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updateLinks="never" codeName="ThisWorkbook" defaultThemeVersion="124226"/>
  <mc:AlternateContent xmlns:mc="http://schemas.openxmlformats.org/markup-compatibility/2006">
    <mc:Choice Requires="x15">
      <x15ac:absPath xmlns:x15ac="http://schemas.microsoft.com/office/spreadsheetml/2010/11/ac" url="C:\Users\knightd\Downloads\"/>
    </mc:Choice>
  </mc:AlternateContent>
  <xr:revisionPtr revIDLastSave="0" documentId="13_ncr:1_{E30F0F0B-47E5-401F-BC2F-56BB78F24879}" xr6:coauthVersionLast="47" xr6:coauthVersionMax="47" xr10:uidLastSave="{00000000-0000-0000-0000-000000000000}"/>
  <bookViews>
    <workbookView xWindow="-120" yWindow="-120" windowWidth="29040" windowHeight="15720" tabRatio="576" xr2:uid="{00000000-000D-0000-FFFF-FFFF00000000}"/>
  </bookViews>
  <sheets>
    <sheet name="Instructions" sheetId="35" r:id="rId1"/>
    <sheet name="File Rep Authorization" sheetId="40" r:id="rId2"/>
    <sheet name="Owner's Affidavit" sheetId="39" r:id="rId3"/>
    <sheet name="Input" sheetId="18" r:id="rId4"/>
    <sheet name="Exhibit A" sheetId="11" r:id="rId5"/>
    <sheet name="Unit Mix" sheetId="5" r:id="rId6"/>
    <sheet name="Stacking" sheetId="6" r:id="rId7"/>
    <sheet name="AMI" sheetId="32" r:id="rId8"/>
    <sheet name="Calculator" sheetId="13" state="veryHidden" r:id="rId9"/>
    <sheet name="Unit Mix Helper" sheetId="24" r:id="rId10"/>
    <sheet name="WAAMI Helper" sheetId="38" r:id="rId11"/>
    <sheet name="piv" sheetId="21" state="hidden" r:id="rId12"/>
    <sheet name="Units Summary" sheetId="37" state="hidden" r:id="rId13"/>
    <sheet name="Units Input" sheetId="29" state="hidden" r:id="rId14"/>
    <sheet name="AMI Ref" sheetId="33" state="veryHidden" r:id="rId15"/>
    <sheet name="AMI Table" sheetId="30" state="veryHidden" r:id="rId16"/>
  </sheets>
  <externalReferences>
    <externalReference r:id="rId17"/>
  </externalReferences>
  <definedNames>
    <definedName name="_xlnm._FilterDatabase" localSheetId="8" hidden="1">Calculator!$A$2:$AS$2</definedName>
    <definedName name="_xlnm._FilterDatabase" localSheetId="4" hidden="1">'Exhibit A'!$D$12:$H$33</definedName>
    <definedName name="_xlnm._FilterDatabase" localSheetId="3" hidden="1">Input!$B$18:$W$1518</definedName>
    <definedName name="_xlnm._FilterDatabase" localSheetId="10" hidden="1">'WAAMI Helper'!$A$6:$D$6</definedName>
    <definedName name="_xlcn.WorksheetConnection_InputB17P1517" hidden="1">Input!$B$18:$Q$1518</definedName>
    <definedName name="_xlnm.Print_Area" localSheetId="7">AMI!$A$1:$U$70</definedName>
    <definedName name="_xlnm.Print_Area" localSheetId="8">Calculator!$A$1:$M$112</definedName>
    <definedName name="_xlnm.Print_Area" localSheetId="4">'Exhibit A'!$A$1:$I$82</definedName>
    <definedName name="_xlnm.Print_Area" localSheetId="1">'File Rep Authorization'!$A$1:$M$41</definedName>
    <definedName name="_xlnm.Print_Area" localSheetId="3">Input!$A$1:$R$70</definedName>
    <definedName name="_xlnm.Print_Area" localSheetId="0">Instructions!$B$1:$B$41</definedName>
    <definedName name="_xlnm.Print_Area" localSheetId="2">'Owner''s Affidavit'!$A$1:$Y$64</definedName>
    <definedName name="_xlnm.Print_Area" localSheetId="11">piv!$A$1:$BA$1649</definedName>
    <definedName name="_xlnm.Print_Area" localSheetId="6">Stacking!$A$1:$Y$22</definedName>
    <definedName name="_xlnm.Print_Area" localSheetId="5">'Unit Mix'!$A$1:$P$39</definedName>
    <definedName name="_xlnm.Print_Area" localSheetId="10">'WAAMI Helper'!$A$1:$I$48</definedName>
    <definedName name="_xlnm.Print_Titles" localSheetId="8">Calculator!$2:$2</definedName>
    <definedName name="_xlnm.Print_Titles" localSheetId="4">'Exhibit A'!$1:$12</definedName>
    <definedName name="_xlnm.Print_Titles" localSheetId="3">Input!$18:$18</definedName>
  </definedNames>
  <calcPr calcId="191029"/>
  <pivotCaches>
    <pivotCache cacheId="197" r:id="rId18"/>
    <pivotCache cacheId="200" r:id="rId19"/>
    <pivotCache cacheId="203" r:id="rId20"/>
    <pivotCache cacheId="206" r:id="rId21"/>
    <pivotCache cacheId="215" r:id="rId22"/>
    <pivotCache cacheId="220" r:id="rId23"/>
    <pivotCache cacheId="227" r:id="rId24"/>
  </pivotCaches>
  <extLst>
    <ext xmlns:x15="http://schemas.microsoft.com/office/spreadsheetml/2010/11/main" uri="{FCE2AD5D-F65C-4FA6-A056-5C36A1767C68}">
      <x15:dataModel>
        <x15:modelTables>
          <x15:modelTable id="Range" name="Range" connection="WorksheetConnection_Input!$B$17:$P$1517"/>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5" l="1"/>
  <c r="C13" i="40"/>
  <c r="C12" i="40"/>
  <c r="B20" i="37"/>
  <c r="B19" i="37"/>
  <c r="B18" i="37"/>
  <c r="B17" i="37"/>
  <c r="B16" i="37"/>
  <c r="B15" i="37"/>
  <c r="B3" i="37"/>
  <c r="B12" i="37"/>
  <c r="B11" i="37"/>
  <c r="A10" i="37"/>
  <c r="A9" i="37"/>
  <c r="A8" i="37"/>
  <c r="B7" i="37"/>
  <c r="A7" i="37"/>
  <c r="B5" i="37"/>
  <c r="A5" i="37"/>
  <c r="B4" i="37"/>
  <c r="A4" i="37"/>
  <c r="A3" i="37"/>
  <c r="E10" i="33" l="1"/>
  <c r="E9" i="33"/>
  <c r="E8" i="33"/>
  <c r="E7" i="33"/>
  <c r="E6" i="33"/>
  <c r="E5" i="33"/>
  <c r="H36" i="40"/>
  <c r="H38" i="40" l="1"/>
  <c r="H34" i="40"/>
  <c r="C15" i="40" l="1"/>
  <c r="C14" i="40"/>
  <c r="BA3" i="21"/>
  <c r="BA4" i="21" s="1"/>
  <c r="BA5" i="21" s="1"/>
  <c r="BA6" i="21" s="1"/>
  <c r="BA7" i="21" s="1"/>
  <c r="BA8" i="21" s="1"/>
  <c r="BA9" i="21" s="1"/>
  <c r="BA10" i="21" s="1"/>
  <c r="BA11" i="21" s="1"/>
  <c r="BA12" i="21" s="1"/>
  <c r="BA13" i="21" s="1"/>
  <c r="BA14" i="21" s="1"/>
  <c r="BA15" i="21" s="1"/>
  <c r="BA16" i="21" s="1"/>
  <c r="BA17" i="21" s="1"/>
  <c r="BA18" i="21" s="1"/>
  <c r="BA19" i="21" s="1"/>
  <c r="BA20" i="21" s="1"/>
  <c r="BA21" i="21" s="1"/>
  <c r="BA22" i="21" s="1"/>
  <c r="BA23" i="21" s="1"/>
  <c r="BA24" i="21" s="1"/>
  <c r="BA25" i="21" s="1"/>
  <c r="BA26" i="21" s="1"/>
  <c r="BA27" i="21" s="1"/>
  <c r="BA28" i="21" s="1"/>
  <c r="BA29" i="21" s="1"/>
  <c r="BA30" i="21" s="1"/>
  <c r="BA31" i="21" s="1"/>
  <c r="BA32" i="21" s="1"/>
  <c r="F503" i="38" l="1"/>
  <c r="E503" i="38"/>
  <c r="F502" i="38"/>
  <c r="E502" i="38"/>
  <c r="F501" i="38"/>
  <c r="E501" i="38"/>
  <c r="F500" i="38"/>
  <c r="E500" i="38"/>
  <c r="F499" i="38"/>
  <c r="E499" i="38"/>
  <c r="F498" i="38"/>
  <c r="E498" i="38"/>
  <c r="F497" i="38"/>
  <c r="E497" i="38"/>
  <c r="F496" i="38"/>
  <c r="E496" i="38"/>
  <c r="F495" i="38"/>
  <c r="E495" i="38"/>
  <c r="F494" i="38"/>
  <c r="E494" i="38"/>
  <c r="F493" i="38"/>
  <c r="E493" i="38"/>
  <c r="F492" i="38"/>
  <c r="E492" i="38"/>
  <c r="F491" i="38"/>
  <c r="E491" i="38"/>
  <c r="F490" i="38"/>
  <c r="E490" i="38"/>
  <c r="F489" i="38"/>
  <c r="E489" i="38"/>
  <c r="F488" i="38"/>
  <c r="E488" i="38"/>
  <c r="F487" i="38"/>
  <c r="E487" i="38"/>
  <c r="F486" i="38"/>
  <c r="E486" i="38"/>
  <c r="F485" i="38"/>
  <c r="E485" i="38"/>
  <c r="F484" i="38"/>
  <c r="E484" i="38"/>
  <c r="F483" i="38"/>
  <c r="E483" i="38"/>
  <c r="F482" i="38"/>
  <c r="E482" i="38"/>
  <c r="F481" i="38"/>
  <c r="E481" i="38"/>
  <c r="F480" i="38"/>
  <c r="E480" i="38"/>
  <c r="F479" i="38"/>
  <c r="E479" i="38"/>
  <c r="F478" i="38"/>
  <c r="E478" i="38"/>
  <c r="F477" i="38"/>
  <c r="E477" i="38"/>
  <c r="F476" i="38"/>
  <c r="E476" i="38"/>
  <c r="F475" i="38"/>
  <c r="E475" i="38"/>
  <c r="F474" i="38"/>
  <c r="E474" i="38"/>
  <c r="F473" i="38"/>
  <c r="E473" i="38"/>
  <c r="F472" i="38"/>
  <c r="E472" i="38"/>
  <c r="F471" i="38"/>
  <c r="E471" i="38"/>
  <c r="F470" i="38"/>
  <c r="E470" i="38"/>
  <c r="F469" i="38"/>
  <c r="E469" i="38"/>
  <c r="F468" i="38"/>
  <c r="E468" i="38"/>
  <c r="F467" i="38"/>
  <c r="E467" i="38"/>
  <c r="F466" i="38"/>
  <c r="E466" i="38"/>
  <c r="F465" i="38"/>
  <c r="E465" i="38"/>
  <c r="F464" i="38"/>
  <c r="E464" i="38"/>
  <c r="F463" i="38"/>
  <c r="E463" i="38"/>
  <c r="F462" i="38"/>
  <c r="E462" i="38"/>
  <c r="F461" i="38"/>
  <c r="E461" i="38"/>
  <c r="F460" i="38"/>
  <c r="E460" i="38"/>
  <c r="F459" i="38"/>
  <c r="E459" i="38"/>
  <c r="F458" i="38"/>
  <c r="E458" i="38"/>
  <c r="F457" i="38"/>
  <c r="E457" i="38"/>
  <c r="F456" i="38"/>
  <c r="E456" i="38"/>
  <c r="F455" i="38"/>
  <c r="E455" i="38"/>
  <c r="F454" i="38"/>
  <c r="E454" i="38"/>
  <c r="F453" i="38"/>
  <c r="E453" i="38"/>
  <c r="F452" i="38"/>
  <c r="E452" i="38"/>
  <c r="F451" i="38"/>
  <c r="E451" i="38"/>
  <c r="F450" i="38"/>
  <c r="E450" i="38"/>
  <c r="F449" i="38"/>
  <c r="E449" i="38"/>
  <c r="F448" i="38"/>
  <c r="E448" i="38"/>
  <c r="F447" i="38"/>
  <c r="E447" i="38"/>
  <c r="F446" i="38"/>
  <c r="E446" i="38"/>
  <c r="F445" i="38"/>
  <c r="E445" i="38"/>
  <c r="F444" i="38"/>
  <c r="E444" i="38"/>
  <c r="F443" i="38"/>
  <c r="E443" i="38"/>
  <c r="F442" i="38"/>
  <c r="E442" i="38"/>
  <c r="F441" i="38"/>
  <c r="E441" i="38"/>
  <c r="F440" i="38"/>
  <c r="E440" i="38"/>
  <c r="F439" i="38"/>
  <c r="E439" i="38"/>
  <c r="F438" i="38"/>
  <c r="E438" i="38"/>
  <c r="F437" i="38"/>
  <c r="E437" i="38"/>
  <c r="F436" i="38"/>
  <c r="E436" i="38"/>
  <c r="F435" i="38"/>
  <c r="E435" i="38"/>
  <c r="F434" i="38"/>
  <c r="E434" i="38"/>
  <c r="F433" i="38"/>
  <c r="E433" i="38"/>
  <c r="F432" i="38"/>
  <c r="E432" i="38"/>
  <c r="F431" i="38"/>
  <c r="E431" i="38"/>
  <c r="F430" i="38"/>
  <c r="E430" i="38"/>
  <c r="F429" i="38"/>
  <c r="E429" i="38"/>
  <c r="F428" i="38"/>
  <c r="E428" i="38"/>
  <c r="F427" i="38"/>
  <c r="E427" i="38"/>
  <c r="F426" i="38"/>
  <c r="E426" i="38"/>
  <c r="F425" i="38"/>
  <c r="E425" i="38"/>
  <c r="F424" i="38"/>
  <c r="E424" i="38"/>
  <c r="F423" i="38"/>
  <c r="E423" i="38"/>
  <c r="F422" i="38"/>
  <c r="E422" i="38"/>
  <c r="F421" i="38"/>
  <c r="E421" i="38"/>
  <c r="F420" i="38"/>
  <c r="E420" i="38"/>
  <c r="F419" i="38"/>
  <c r="E419" i="38"/>
  <c r="F418" i="38"/>
  <c r="E418" i="38"/>
  <c r="F417" i="38"/>
  <c r="E417" i="38"/>
  <c r="F416" i="38"/>
  <c r="E416" i="38"/>
  <c r="F415" i="38"/>
  <c r="E415" i="38"/>
  <c r="F414" i="38"/>
  <c r="E414" i="38"/>
  <c r="F413" i="38"/>
  <c r="E413" i="38"/>
  <c r="F412" i="38"/>
  <c r="E412" i="38"/>
  <c r="F411" i="38"/>
  <c r="E411" i="38"/>
  <c r="F410" i="38"/>
  <c r="E410" i="38"/>
  <c r="F409" i="38"/>
  <c r="E409" i="38"/>
  <c r="F408" i="38"/>
  <c r="E408" i="38"/>
  <c r="F407" i="38"/>
  <c r="E407" i="38"/>
  <c r="F406" i="38"/>
  <c r="E406" i="38"/>
  <c r="F405" i="38"/>
  <c r="E405" i="38"/>
  <c r="F404" i="38"/>
  <c r="E404" i="38"/>
  <c r="F403" i="38"/>
  <c r="E403" i="38"/>
  <c r="F402" i="38"/>
  <c r="E402" i="38"/>
  <c r="F401" i="38"/>
  <c r="E401" i="38"/>
  <c r="F400" i="38"/>
  <c r="E400" i="38"/>
  <c r="F399" i="38"/>
  <c r="E399" i="38"/>
  <c r="F398" i="38"/>
  <c r="E398" i="38"/>
  <c r="F397" i="38"/>
  <c r="E397" i="38"/>
  <c r="F396" i="38"/>
  <c r="E396" i="38"/>
  <c r="F395" i="38"/>
  <c r="E395" i="38"/>
  <c r="F394" i="38"/>
  <c r="E394" i="38"/>
  <c r="F393" i="38"/>
  <c r="E393" i="38"/>
  <c r="F392" i="38"/>
  <c r="E392" i="38"/>
  <c r="F391" i="38"/>
  <c r="E391" i="38"/>
  <c r="F390" i="38"/>
  <c r="E390" i="38"/>
  <c r="F389" i="38"/>
  <c r="E389" i="38"/>
  <c r="F388" i="38"/>
  <c r="E388" i="38"/>
  <c r="F387" i="38"/>
  <c r="E387" i="38"/>
  <c r="F386" i="38"/>
  <c r="E386" i="38"/>
  <c r="F385" i="38"/>
  <c r="E385" i="38"/>
  <c r="F384" i="38"/>
  <c r="E384" i="38"/>
  <c r="F383" i="38"/>
  <c r="E383" i="38"/>
  <c r="F382" i="38"/>
  <c r="E382" i="38"/>
  <c r="F381" i="38"/>
  <c r="E381" i="38"/>
  <c r="F380" i="38"/>
  <c r="E380" i="38"/>
  <c r="F379" i="38"/>
  <c r="E379" i="38"/>
  <c r="F378" i="38"/>
  <c r="E378" i="38"/>
  <c r="F377" i="38"/>
  <c r="E377" i="38"/>
  <c r="F376" i="38"/>
  <c r="E376" i="38"/>
  <c r="F375" i="38"/>
  <c r="E375" i="38"/>
  <c r="F374" i="38"/>
  <c r="E374" i="38"/>
  <c r="F373" i="38"/>
  <c r="E373" i="38"/>
  <c r="F372" i="38"/>
  <c r="E372" i="38"/>
  <c r="F371" i="38"/>
  <c r="E371" i="38"/>
  <c r="F370" i="38"/>
  <c r="E370" i="38"/>
  <c r="F369" i="38"/>
  <c r="E369" i="38"/>
  <c r="F368" i="38"/>
  <c r="E368" i="38"/>
  <c r="F367" i="38"/>
  <c r="E367" i="38"/>
  <c r="F366" i="38"/>
  <c r="E366" i="38"/>
  <c r="F365" i="38"/>
  <c r="E365" i="38"/>
  <c r="F364" i="38"/>
  <c r="E364" i="38"/>
  <c r="F363" i="38"/>
  <c r="E363" i="38"/>
  <c r="F362" i="38"/>
  <c r="E362" i="38"/>
  <c r="F361" i="38"/>
  <c r="E361" i="38"/>
  <c r="F360" i="38"/>
  <c r="E360" i="38"/>
  <c r="F359" i="38"/>
  <c r="E359" i="38"/>
  <c r="F358" i="38"/>
  <c r="E358" i="38"/>
  <c r="F357" i="38"/>
  <c r="E357" i="38"/>
  <c r="F356" i="38"/>
  <c r="E356" i="38"/>
  <c r="F355" i="38"/>
  <c r="E355" i="38"/>
  <c r="F354" i="38"/>
  <c r="E354" i="38"/>
  <c r="F353" i="38"/>
  <c r="E353" i="38"/>
  <c r="F352" i="38"/>
  <c r="E352" i="38"/>
  <c r="F351" i="38"/>
  <c r="E351" i="38"/>
  <c r="F350" i="38"/>
  <c r="E350" i="38"/>
  <c r="F349" i="38"/>
  <c r="E349" i="38"/>
  <c r="F348" i="38"/>
  <c r="E348" i="38"/>
  <c r="F347" i="38"/>
  <c r="E347" i="38"/>
  <c r="F346" i="38"/>
  <c r="E346" i="38"/>
  <c r="F345" i="38"/>
  <c r="E345" i="38"/>
  <c r="F344" i="38"/>
  <c r="E344" i="38"/>
  <c r="F343" i="38"/>
  <c r="E343" i="38"/>
  <c r="F342" i="38"/>
  <c r="E342" i="38"/>
  <c r="F341" i="38"/>
  <c r="E341" i="38"/>
  <c r="F340" i="38"/>
  <c r="E340" i="38"/>
  <c r="F339" i="38"/>
  <c r="E339" i="38"/>
  <c r="F338" i="38"/>
  <c r="E338" i="38"/>
  <c r="F337" i="38"/>
  <c r="E337" i="38"/>
  <c r="F336" i="38"/>
  <c r="E336" i="38"/>
  <c r="F335" i="38"/>
  <c r="E335" i="38"/>
  <c r="F334" i="38"/>
  <c r="E334" i="38"/>
  <c r="F333" i="38"/>
  <c r="E333" i="38"/>
  <c r="F332" i="38"/>
  <c r="E332" i="38"/>
  <c r="F331" i="38"/>
  <c r="E331" i="38"/>
  <c r="F330" i="38"/>
  <c r="E330" i="38"/>
  <c r="F329" i="38"/>
  <c r="E329" i="38"/>
  <c r="F328" i="38"/>
  <c r="E328" i="38"/>
  <c r="F327" i="38"/>
  <c r="E327" i="38"/>
  <c r="F326" i="38"/>
  <c r="E326" i="38"/>
  <c r="F325" i="38"/>
  <c r="E325" i="38"/>
  <c r="F324" i="38"/>
  <c r="E324" i="38"/>
  <c r="F323" i="38"/>
  <c r="E323" i="38"/>
  <c r="F322" i="38"/>
  <c r="E322" i="38"/>
  <c r="F321" i="38"/>
  <c r="E321" i="38"/>
  <c r="F320" i="38"/>
  <c r="E320" i="38"/>
  <c r="F319" i="38"/>
  <c r="E319" i="38"/>
  <c r="F318" i="38"/>
  <c r="E318" i="38"/>
  <c r="F317" i="38"/>
  <c r="E317" i="38"/>
  <c r="F316" i="38"/>
  <c r="E316" i="38"/>
  <c r="F315" i="38"/>
  <c r="E315" i="38"/>
  <c r="F314" i="38"/>
  <c r="E314" i="38"/>
  <c r="F313" i="38"/>
  <c r="E313" i="38"/>
  <c r="F312" i="38"/>
  <c r="E312" i="38"/>
  <c r="F311" i="38"/>
  <c r="E311" i="38"/>
  <c r="F310" i="38"/>
  <c r="E310" i="38"/>
  <c r="F309" i="38"/>
  <c r="E309" i="38"/>
  <c r="F308" i="38"/>
  <c r="E308" i="38"/>
  <c r="F307" i="38"/>
  <c r="E307" i="38"/>
  <c r="F306" i="38"/>
  <c r="E306" i="38"/>
  <c r="F305" i="38"/>
  <c r="E305" i="38"/>
  <c r="F304" i="38"/>
  <c r="E304" i="38"/>
  <c r="F303" i="38"/>
  <c r="E303" i="38"/>
  <c r="F302" i="38"/>
  <c r="E302" i="38"/>
  <c r="F301" i="38"/>
  <c r="E301" i="38"/>
  <c r="F300" i="38"/>
  <c r="E300" i="38"/>
  <c r="F299" i="38"/>
  <c r="E299" i="38"/>
  <c r="F298" i="38"/>
  <c r="E298" i="38"/>
  <c r="F297" i="38"/>
  <c r="E297" i="38"/>
  <c r="F296" i="38"/>
  <c r="E296" i="38"/>
  <c r="F295" i="38"/>
  <c r="E295" i="38"/>
  <c r="F294" i="38"/>
  <c r="E294" i="38"/>
  <c r="F293" i="38"/>
  <c r="E293" i="38"/>
  <c r="F292" i="38"/>
  <c r="E292" i="38"/>
  <c r="F291" i="38"/>
  <c r="E291" i="38"/>
  <c r="F290" i="38"/>
  <c r="E290" i="38"/>
  <c r="F289" i="38"/>
  <c r="E289" i="38"/>
  <c r="F288" i="38"/>
  <c r="E288" i="38"/>
  <c r="F287" i="38"/>
  <c r="E287" i="38"/>
  <c r="F286" i="38"/>
  <c r="E286" i="38"/>
  <c r="F285" i="38"/>
  <c r="E285" i="38"/>
  <c r="F284" i="38"/>
  <c r="E284" i="38"/>
  <c r="F283" i="38"/>
  <c r="E283" i="38"/>
  <c r="F282" i="38"/>
  <c r="E282" i="38"/>
  <c r="F281" i="38"/>
  <c r="E281" i="38"/>
  <c r="F280" i="38"/>
  <c r="E280" i="38"/>
  <c r="F279" i="38"/>
  <c r="E279" i="38"/>
  <c r="F278" i="38"/>
  <c r="E278" i="38"/>
  <c r="F277" i="38"/>
  <c r="E277" i="38"/>
  <c r="F276" i="38"/>
  <c r="E276" i="38"/>
  <c r="F275" i="38"/>
  <c r="E275" i="38"/>
  <c r="F274" i="38"/>
  <c r="E274" i="38"/>
  <c r="F273" i="38"/>
  <c r="E273" i="38"/>
  <c r="F272" i="38"/>
  <c r="E272" i="38"/>
  <c r="F271" i="38"/>
  <c r="E271" i="38"/>
  <c r="F270" i="38"/>
  <c r="E270" i="38"/>
  <c r="F269" i="38"/>
  <c r="E269" i="38"/>
  <c r="F268" i="38"/>
  <c r="E268" i="38"/>
  <c r="F267" i="38"/>
  <c r="E267" i="38"/>
  <c r="F266" i="38"/>
  <c r="E266" i="38"/>
  <c r="F265" i="38"/>
  <c r="E265" i="38"/>
  <c r="F264" i="38"/>
  <c r="E264" i="38"/>
  <c r="F263" i="38"/>
  <c r="E263" i="38"/>
  <c r="F262" i="38"/>
  <c r="E262" i="38"/>
  <c r="F261" i="38"/>
  <c r="E261" i="38"/>
  <c r="F260" i="38"/>
  <c r="E260" i="38"/>
  <c r="F259" i="38"/>
  <c r="E259" i="38"/>
  <c r="F258" i="38"/>
  <c r="E258" i="38"/>
  <c r="F257" i="38"/>
  <c r="E257" i="38"/>
  <c r="F256" i="38"/>
  <c r="E256" i="38"/>
  <c r="F255" i="38"/>
  <c r="E255" i="38"/>
  <c r="F254" i="38"/>
  <c r="E254" i="38"/>
  <c r="F253" i="38"/>
  <c r="E253" i="38"/>
  <c r="F252" i="38"/>
  <c r="E252" i="38"/>
  <c r="F251" i="38"/>
  <c r="E251" i="38"/>
  <c r="F250" i="38"/>
  <c r="E250" i="38"/>
  <c r="F249" i="38"/>
  <c r="E249" i="38"/>
  <c r="F248" i="38"/>
  <c r="E248" i="38"/>
  <c r="F247" i="38"/>
  <c r="E247" i="38"/>
  <c r="F246" i="38"/>
  <c r="E246" i="38"/>
  <c r="F245" i="38"/>
  <c r="E245" i="38"/>
  <c r="F244" i="38"/>
  <c r="E244" i="38"/>
  <c r="F243" i="38"/>
  <c r="E243" i="38"/>
  <c r="F242" i="38"/>
  <c r="E242" i="38"/>
  <c r="F241" i="38"/>
  <c r="E241" i="38"/>
  <c r="F240" i="38"/>
  <c r="E240" i="38"/>
  <c r="F239" i="38"/>
  <c r="E239" i="38"/>
  <c r="F238" i="38"/>
  <c r="E238" i="38"/>
  <c r="F237" i="38"/>
  <c r="E237" i="38"/>
  <c r="F236" i="38"/>
  <c r="E236" i="38"/>
  <c r="F235" i="38"/>
  <c r="E235" i="38"/>
  <c r="F234" i="38"/>
  <c r="E234" i="38"/>
  <c r="F233" i="38"/>
  <c r="E233" i="38"/>
  <c r="F232" i="38"/>
  <c r="E232" i="38"/>
  <c r="F231" i="38"/>
  <c r="E231" i="38"/>
  <c r="F230" i="38"/>
  <c r="E230" i="38"/>
  <c r="F229" i="38"/>
  <c r="E229" i="38"/>
  <c r="F228" i="38"/>
  <c r="E228" i="38"/>
  <c r="F227" i="38"/>
  <c r="E227" i="38"/>
  <c r="F226" i="38"/>
  <c r="E226" i="38"/>
  <c r="F225" i="38"/>
  <c r="E225" i="38"/>
  <c r="F224" i="38"/>
  <c r="E224" i="38"/>
  <c r="F223" i="38"/>
  <c r="E223" i="38"/>
  <c r="F222" i="38"/>
  <c r="E222" i="38"/>
  <c r="F221" i="38"/>
  <c r="E221" i="38"/>
  <c r="F220" i="38"/>
  <c r="E220" i="38"/>
  <c r="F219" i="38"/>
  <c r="E219" i="38"/>
  <c r="F218" i="38"/>
  <c r="E218" i="38"/>
  <c r="F217" i="38"/>
  <c r="E217" i="38"/>
  <c r="F216" i="38"/>
  <c r="E216" i="38"/>
  <c r="F215" i="38"/>
  <c r="E215" i="38"/>
  <c r="F214" i="38"/>
  <c r="E214" i="38"/>
  <c r="F213" i="38"/>
  <c r="E213" i="38"/>
  <c r="F212" i="38"/>
  <c r="E212" i="38"/>
  <c r="F211" i="38"/>
  <c r="E211" i="38"/>
  <c r="F210" i="38"/>
  <c r="E210" i="38"/>
  <c r="F209" i="38"/>
  <c r="E209" i="38"/>
  <c r="F208" i="38"/>
  <c r="E208" i="38"/>
  <c r="F207" i="38"/>
  <c r="E207" i="38"/>
  <c r="F206" i="38"/>
  <c r="E206" i="38"/>
  <c r="F205" i="38"/>
  <c r="E205" i="38"/>
  <c r="F204" i="38"/>
  <c r="E204" i="38"/>
  <c r="F203" i="38"/>
  <c r="E203" i="38"/>
  <c r="F202" i="38"/>
  <c r="E202" i="38"/>
  <c r="F201" i="38"/>
  <c r="E201" i="38"/>
  <c r="F200" i="38"/>
  <c r="E200" i="38"/>
  <c r="F199" i="38"/>
  <c r="E199" i="38"/>
  <c r="F198" i="38"/>
  <c r="E198" i="38"/>
  <c r="F197" i="38"/>
  <c r="E197" i="38"/>
  <c r="F196" i="38"/>
  <c r="E196" i="38"/>
  <c r="F195" i="38"/>
  <c r="E195" i="38"/>
  <c r="F194" i="38"/>
  <c r="E194" i="38"/>
  <c r="F193" i="38"/>
  <c r="E193" i="38"/>
  <c r="F192" i="38"/>
  <c r="E192" i="38"/>
  <c r="F191" i="38"/>
  <c r="E191" i="38"/>
  <c r="F190" i="38"/>
  <c r="E190" i="38"/>
  <c r="F189" i="38"/>
  <c r="E189" i="38"/>
  <c r="F188" i="38"/>
  <c r="E188" i="38"/>
  <c r="F187" i="38"/>
  <c r="E187" i="38"/>
  <c r="F186" i="38"/>
  <c r="E186" i="38"/>
  <c r="F185" i="38"/>
  <c r="E185" i="38"/>
  <c r="F184" i="38"/>
  <c r="E184" i="38"/>
  <c r="F183" i="38"/>
  <c r="E183" i="38"/>
  <c r="F182" i="38"/>
  <c r="E182" i="38"/>
  <c r="F181" i="38"/>
  <c r="E181" i="38"/>
  <c r="F180" i="38"/>
  <c r="E180" i="38"/>
  <c r="F179" i="38"/>
  <c r="E179" i="38"/>
  <c r="F178" i="38"/>
  <c r="E178" i="38"/>
  <c r="F177" i="38"/>
  <c r="E177" i="38"/>
  <c r="F176" i="38"/>
  <c r="E176" i="38"/>
  <c r="F175" i="38"/>
  <c r="E175" i="38"/>
  <c r="F174" i="38"/>
  <c r="E174" i="38"/>
  <c r="F173" i="38"/>
  <c r="E173" i="38"/>
  <c r="F172" i="38"/>
  <c r="E172" i="38"/>
  <c r="F171" i="38"/>
  <c r="E171" i="38"/>
  <c r="F170" i="38"/>
  <c r="E170" i="38"/>
  <c r="F169" i="38"/>
  <c r="E169" i="38"/>
  <c r="F168" i="38"/>
  <c r="E168" i="38"/>
  <c r="F167" i="38"/>
  <c r="E167" i="38"/>
  <c r="F166" i="38"/>
  <c r="E166" i="38"/>
  <c r="F165" i="38"/>
  <c r="E165" i="38"/>
  <c r="F164" i="38"/>
  <c r="E164" i="38"/>
  <c r="F163" i="38"/>
  <c r="E163" i="38"/>
  <c r="F162" i="38"/>
  <c r="E162" i="38"/>
  <c r="F161" i="38"/>
  <c r="E161" i="38"/>
  <c r="F160" i="38"/>
  <c r="E160" i="38"/>
  <c r="F159" i="38"/>
  <c r="E159" i="38"/>
  <c r="F158" i="38"/>
  <c r="E158" i="38"/>
  <c r="F157" i="38"/>
  <c r="E157" i="38"/>
  <c r="F156" i="38"/>
  <c r="E156" i="38"/>
  <c r="F155" i="38"/>
  <c r="E155" i="38"/>
  <c r="F154" i="38"/>
  <c r="E154" i="38"/>
  <c r="F153" i="38"/>
  <c r="E153" i="38"/>
  <c r="F152" i="38"/>
  <c r="E152" i="38"/>
  <c r="F151" i="38"/>
  <c r="E151" i="38"/>
  <c r="F150" i="38"/>
  <c r="E150" i="38"/>
  <c r="F149" i="38"/>
  <c r="E149" i="38"/>
  <c r="F148" i="38"/>
  <c r="E148" i="38"/>
  <c r="F147" i="38"/>
  <c r="E147" i="38"/>
  <c r="F146" i="38"/>
  <c r="E146" i="38"/>
  <c r="F145" i="38"/>
  <c r="E145" i="38"/>
  <c r="F144" i="38"/>
  <c r="E144" i="38"/>
  <c r="F143" i="38"/>
  <c r="E143" i="38"/>
  <c r="F142" i="38"/>
  <c r="E142" i="38"/>
  <c r="F141" i="38"/>
  <c r="E141" i="38"/>
  <c r="F140" i="38"/>
  <c r="E140" i="38"/>
  <c r="F139" i="38"/>
  <c r="E139" i="38"/>
  <c r="F138" i="38"/>
  <c r="E138" i="38"/>
  <c r="F137" i="38"/>
  <c r="E137" i="38"/>
  <c r="F136" i="38"/>
  <c r="E136" i="38"/>
  <c r="F135" i="38"/>
  <c r="E135" i="38"/>
  <c r="F134" i="38"/>
  <c r="E134" i="38"/>
  <c r="F133" i="38"/>
  <c r="E133" i="38"/>
  <c r="F132" i="38"/>
  <c r="E132" i="38"/>
  <c r="F131" i="38"/>
  <c r="E131" i="38"/>
  <c r="F130" i="38"/>
  <c r="E130" i="38"/>
  <c r="F129" i="38"/>
  <c r="E129" i="38"/>
  <c r="F128" i="38"/>
  <c r="E128" i="38"/>
  <c r="F127" i="38"/>
  <c r="E127" i="38"/>
  <c r="F126" i="38"/>
  <c r="E126" i="38"/>
  <c r="F125" i="38"/>
  <c r="E125" i="38"/>
  <c r="F124" i="38"/>
  <c r="E124" i="38"/>
  <c r="F123" i="38"/>
  <c r="E123" i="38"/>
  <c r="F122" i="38"/>
  <c r="E122" i="38"/>
  <c r="F121" i="38"/>
  <c r="E121" i="38"/>
  <c r="F120" i="38"/>
  <c r="E120" i="38"/>
  <c r="F119" i="38"/>
  <c r="E119" i="38"/>
  <c r="F118" i="38"/>
  <c r="E118" i="38"/>
  <c r="F117" i="38"/>
  <c r="E117" i="38"/>
  <c r="F116" i="38"/>
  <c r="E116" i="38"/>
  <c r="F115" i="38"/>
  <c r="E115" i="38"/>
  <c r="F114" i="38"/>
  <c r="E114" i="38"/>
  <c r="F113" i="38"/>
  <c r="E113" i="38"/>
  <c r="F112" i="38"/>
  <c r="E112" i="38"/>
  <c r="F111" i="38"/>
  <c r="E111" i="38"/>
  <c r="F110" i="38"/>
  <c r="E110" i="38"/>
  <c r="F109" i="38"/>
  <c r="E109" i="38"/>
  <c r="F108" i="38"/>
  <c r="E108" i="38"/>
  <c r="F107" i="38"/>
  <c r="E107" i="38"/>
  <c r="F106" i="38"/>
  <c r="E106" i="38"/>
  <c r="F105" i="38"/>
  <c r="E105" i="38"/>
  <c r="F104" i="38"/>
  <c r="E104" i="38"/>
  <c r="F103" i="38"/>
  <c r="E103" i="38"/>
  <c r="F102" i="38"/>
  <c r="E102" i="38"/>
  <c r="F101" i="38"/>
  <c r="E101" i="38"/>
  <c r="F100" i="38"/>
  <c r="E100" i="38"/>
  <c r="F99" i="38"/>
  <c r="E99" i="38"/>
  <c r="F98" i="38"/>
  <c r="E98" i="38"/>
  <c r="F97" i="38"/>
  <c r="E97" i="38"/>
  <c r="F96" i="38"/>
  <c r="E96" i="38"/>
  <c r="F95" i="38"/>
  <c r="E95" i="38"/>
  <c r="F94" i="38"/>
  <c r="E94" i="38"/>
  <c r="F93" i="38"/>
  <c r="E93" i="38"/>
  <c r="F92" i="38"/>
  <c r="E92" i="38"/>
  <c r="F91" i="38"/>
  <c r="E91" i="38"/>
  <c r="F90" i="38"/>
  <c r="E90" i="38"/>
  <c r="F89" i="38"/>
  <c r="E89" i="38"/>
  <c r="F88" i="38"/>
  <c r="E88" i="38"/>
  <c r="F87" i="38"/>
  <c r="E87" i="38"/>
  <c r="F86" i="38"/>
  <c r="E86" i="38"/>
  <c r="F85" i="38"/>
  <c r="E85" i="38"/>
  <c r="F84" i="38"/>
  <c r="E84" i="38"/>
  <c r="F83" i="38"/>
  <c r="E83" i="38"/>
  <c r="F82" i="38"/>
  <c r="E82" i="38"/>
  <c r="F81" i="38"/>
  <c r="E81" i="38"/>
  <c r="F80" i="38"/>
  <c r="E80" i="38"/>
  <c r="F79" i="38"/>
  <c r="E79" i="38"/>
  <c r="F78" i="38"/>
  <c r="E78" i="38"/>
  <c r="F77" i="38"/>
  <c r="E77" i="38"/>
  <c r="F76" i="38"/>
  <c r="E76" i="38"/>
  <c r="F75" i="38"/>
  <c r="E75" i="38"/>
  <c r="F74" i="38"/>
  <c r="E74" i="38"/>
  <c r="F73" i="38"/>
  <c r="E73" i="38"/>
  <c r="F72" i="38"/>
  <c r="E72" i="38"/>
  <c r="F71" i="38"/>
  <c r="E71" i="38"/>
  <c r="F70" i="38"/>
  <c r="E70" i="38"/>
  <c r="F69" i="38"/>
  <c r="E69" i="38"/>
  <c r="F68" i="38"/>
  <c r="E68" i="38"/>
  <c r="F67" i="38"/>
  <c r="E67" i="38"/>
  <c r="F66" i="38"/>
  <c r="E66" i="38"/>
  <c r="F65" i="38"/>
  <c r="E65" i="38"/>
  <c r="F64" i="38"/>
  <c r="E64" i="38"/>
  <c r="F63" i="38"/>
  <c r="E63" i="38"/>
  <c r="F62" i="38"/>
  <c r="E62" i="38"/>
  <c r="F61" i="38"/>
  <c r="E61" i="38"/>
  <c r="F60" i="38"/>
  <c r="E60" i="38"/>
  <c r="F59" i="38"/>
  <c r="E59" i="38"/>
  <c r="F58" i="38"/>
  <c r="E58" i="38"/>
  <c r="F57" i="38"/>
  <c r="E57" i="38"/>
  <c r="F56" i="38"/>
  <c r="E56" i="38"/>
  <c r="F55" i="38"/>
  <c r="E55" i="38"/>
  <c r="F54" i="38"/>
  <c r="E54" i="38"/>
  <c r="F53" i="38"/>
  <c r="E53" i="38"/>
  <c r="F52" i="38"/>
  <c r="E52" i="38"/>
  <c r="F51" i="38"/>
  <c r="E51" i="38"/>
  <c r="F50" i="38"/>
  <c r="E50" i="38"/>
  <c r="F49" i="38"/>
  <c r="E49" i="38"/>
  <c r="F48" i="38"/>
  <c r="E48" i="38"/>
  <c r="F47" i="38"/>
  <c r="E47" i="38"/>
  <c r="F46" i="38"/>
  <c r="E46" i="38"/>
  <c r="F45" i="38"/>
  <c r="E45" i="38"/>
  <c r="F44" i="38"/>
  <c r="E44" i="38"/>
  <c r="F43" i="38"/>
  <c r="E43" i="38"/>
  <c r="F42" i="38"/>
  <c r="E42" i="38"/>
  <c r="F41" i="38"/>
  <c r="E41" i="38"/>
  <c r="F40" i="38"/>
  <c r="E40" i="38"/>
  <c r="F39" i="38"/>
  <c r="E39" i="38"/>
  <c r="F38" i="38"/>
  <c r="E38" i="38"/>
  <c r="F37" i="38"/>
  <c r="E37" i="38"/>
  <c r="F36" i="38"/>
  <c r="E36" i="38"/>
  <c r="F35" i="38"/>
  <c r="E35" i="38"/>
  <c r="F34" i="38"/>
  <c r="E34" i="38"/>
  <c r="F33" i="38"/>
  <c r="E33" i="38"/>
  <c r="F32" i="38"/>
  <c r="E32" i="38"/>
  <c r="F31" i="38"/>
  <c r="E31" i="38"/>
  <c r="F30" i="38"/>
  <c r="E30" i="38"/>
  <c r="F29" i="38"/>
  <c r="E29" i="38"/>
  <c r="F28" i="38"/>
  <c r="E28" i="38"/>
  <c r="F27" i="38"/>
  <c r="E27" i="38"/>
  <c r="F26" i="38"/>
  <c r="E26" i="38"/>
  <c r="F25" i="38"/>
  <c r="E25" i="38"/>
  <c r="F24" i="38"/>
  <c r="E24" i="38"/>
  <c r="F23" i="38"/>
  <c r="E23" i="38"/>
  <c r="F22" i="38"/>
  <c r="E22" i="38"/>
  <c r="F21" i="38"/>
  <c r="E21" i="38"/>
  <c r="F20" i="38"/>
  <c r="E20" i="38"/>
  <c r="F19" i="38"/>
  <c r="E19" i="38"/>
  <c r="F18" i="38"/>
  <c r="E18" i="38"/>
  <c r="F17" i="38"/>
  <c r="E17" i="38"/>
  <c r="F16" i="38"/>
  <c r="E16" i="38"/>
  <c r="F15" i="38"/>
  <c r="E15" i="38"/>
  <c r="F14" i="38"/>
  <c r="E14" i="38"/>
  <c r="F13" i="38"/>
  <c r="E13" i="38"/>
  <c r="F12" i="38"/>
  <c r="E12" i="38"/>
  <c r="F11" i="38"/>
  <c r="E11" i="38"/>
  <c r="F10" i="38"/>
  <c r="E10" i="38"/>
  <c r="F9" i="38"/>
  <c r="E9" i="38"/>
  <c r="F8" i="38"/>
  <c r="E8" i="38"/>
  <c r="F7" i="38"/>
  <c r="E7" i="38"/>
  <c r="I6" i="38" l="1" a="1"/>
  <c r="I6" i="38" s="1"/>
  <c r="D18" i="24"/>
  <c r="E12" i="24" s="1"/>
  <c r="C24" i="37" a="1"/>
  <c r="C24" i="37" s="1"/>
  <c r="E13" i="24" l="1"/>
  <c r="E14" i="24"/>
  <c r="E16" i="24"/>
  <c r="E15" i="24"/>
  <c r="E17" i="24"/>
  <c r="F12" i="24"/>
  <c r="F13" i="24"/>
  <c r="F14" i="24"/>
  <c r="F15" i="24"/>
  <c r="F16" i="24"/>
  <c r="F17" i="24"/>
  <c r="B18" i="24"/>
  <c r="U107" i="33" a="1"/>
  <c r="U293" i="33" a="1"/>
  <c r="U206" i="33" a="1"/>
  <c r="U82" i="33" a="1"/>
  <c r="U144" i="33" a="1"/>
  <c r="U231" i="33" a="1"/>
  <c r="U268" i="33" a="1"/>
  <c r="U169" i="33" a="1"/>
  <c r="U206" i="33" l="1"/>
  <c r="U268" i="33"/>
  <c r="U82" i="33"/>
  <c r="U169" i="33"/>
  <c r="U107" i="33"/>
  <c r="U293" i="33"/>
  <c r="U144" i="33"/>
  <c r="U231" i="33"/>
  <c r="C12" i="24"/>
  <c r="C17" i="24"/>
  <c r="C16" i="24"/>
  <c r="C15" i="24"/>
  <c r="C14" i="24"/>
  <c r="C13" i="24"/>
  <c r="F18" i="24"/>
  <c r="G12" i="24" l="1"/>
  <c r="G17" i="24"/>
  <c r="G16" i="24"/>
  <c r="G15" i="24"/>
  <c r="G14" i="24"/>
  <c r="G13" i="24"/>
  <c r="G24" i="37" a="1"/>
  <c r="G24" i="37" s="1"/>
  <c r="F24" i="37" a="1"/>
  <c r="F24" i="37" s="1"/>
  <c r="E24" i="37" a="1"/>
  <c r="E24" i="37" s="1"/>
  <c r="D24" i="37" a="1"/>
  <c r="D24" i="37" s="1"/>
  <c r="B24" i="37" a="1"/>
  <c r="B24" i="37" s="1"/>
  <c r="A25" i="37"/>
  <c r="B3" i="13"/>
  <c r="U2" i="32"/>
  <c r="U1" i="32"/>
  <c r="I1" i="11"/>
  <c r="Y2" i="6"/>
  <c r="Y1" i="6"/>
  <c r="P2" i="5"/>
  <c r="P1" i="5"/>
  <c r="A26" i="37" l="1"/>
  <c r="D26" i="37" s="1" a="1"/>
  <c r="D26" i="37" s="1"/>
  <c r="C25" i="37" a="1"/>
  <c r="C25" i="37" s="1"/>
  <c r="D25" i="37" a="1"/>
  <c r="D25" i="37" s="1"/>
  <c r="E25" i="37" a="1"/>
  <c r="E25" i="37" s="1"/>
  <c r="F25" i="37" a="1"/>
  <c r="F25" i="37" s="1"/>
  <c r="G25" i="37" a="1"/>
  <c r="G25" i="37" s="1"/>
  <c r="G26" i="37" a="1"/>
  <c r="G26" i="37" s="1"/>
  <c r="B25" i="37" a="1"/>
  <c r="B25" i="37" s="1"/>
  <c r="H24" i="37"/>
  <c r="U20" i="18" a="1"/>
  <c r="U20" i="18" s="1"/>
  <c r="U21" i="18" a="1"/>
  <c r="U21" i="18" s="1"/>
  <c r="U22" i="18" a="1"/>
  <c r="U22" i="18" s="1"/>
  <c r="U23" i="18" a="1"/>
  <c r="U23" i="18" s="1"/>
  <c r="U24" i="18" a="1"/>
  <c r="U24" i="18" s="1"/>
  <c r="U25" i="18" a="1"/>
  <c r="U25" i="18" s="1"/>
  <c r="U26" i="18" a="1"/>
  <c r="U26" i="18" s="1"/>
  <c r="U27" i="18" a="1"/>
  <c r="U27" i="18" s="1"/>
  <c r="U28" i="18" a="1"/>
  <c r="U28" i="18" s="1"/>
  <c r="U29" i="18" a="1"/>
  <c r="U29" i="18" s="1"/>
  <c r="U30" i="18" a="1"/>
  <c r="U30" i="18" s="1"/>
  <c r="U31" i="18" a="1"/>
  <c r="U31" i="18" s="1"/>
  <c r="U32" i="18" a="1"/>
  <c r="U32" i="18" s="1"/>
  <c r="U33" i="18" a="1"/>
  <c r="U33" i="18" s="1"/>
  <c r="U34" i="18" a="1"/>
  <c r="U34" i="18" s="1"/>
  <c r="U35" i="18" a="1"/>
  <c r="U35" i="18" s="1"/>
  <c r="U36" i="18" a="1"/>
  <c r="U36" i="18" s="1"/>
  <c r="U37" i="18" a="1"/>
  <c r="U37" i="18" s="1"/>
  <c r="U38" i="18" a="1"/>
  <c r="U38" i="18" s="1"/>
  <c r="U39" i="18" a="1"/>
  <c r="U39" i="18" s="1"/>
  <c r="U40" i="18" a="1"/>
  <c r="U40" i="18" s="1"/>
  <c r="U41" i="18" a="1"/>
  <c r="U41" i="18" s="1"/>
  <c r="U42" i="18" a="1"/>
  <c r="U42" i="18" s="1"/>
  <c r="U43" i="18" a="1"/>
  <c r="U43" i="18" s="1"/>
  <c r="U44" i="18" a="1"/>
  <c r="U44" i="18" s="1"/>
  <c r="U45" i="18" a="1"/>
  <c r="U45" i="18" s="1"/>
  <c r="U46" i="18" a="1"/>
  <c r="U46" i="18" s="1"/>
  <c r="U47" i="18" a="1"/>
  <c r="U47" i="18" s="1"/>
  <c r="U48" i="18" a="1"/>
  <c r="U48" i="18" s="1"/>
  <c r="U49" i="18" a="1"/>
  <c r="U49" i="18" s="1"/>
  <c r="U50" i="18" a="1"/>
  <c r="U50" i="18" s="1"/>
  <c r="U51" i="18" a="1"/>
  <c r="U51" i="18" s="1"/>
  <c r="U52" i="18" a="1"/>
  <c r="U52" i="18" s="1"/>
  <c r="U53" i="18" a="1"/>
  <c r="U53" i="18" s="1"/>
  <c r="U54" i="18" a="1"/>
  <c r="U54" i="18" s="1"/>
  <c r="U55" i="18" a="1"/>
  <c r="U55" i="18" s="1"/>
  <c r="U56" i="18" a="1"/>
  <c r="U56" i="18" s="1"/>
  <c r="U57" i="18" a="1"/>
  <c r="U57" i="18" s="1"/>
  <c r="U58" i="18" a="1"/>
  <c r="U58" i="18" s="1"/>
  <c r="U59" i="18" a="1"/>
  <c r="U59" i="18" s="1"/>
  <c r="U60" i="18" a="1"/>
  <c r="U60" i="18" s="1"/>
  <c r="U61" i="18" a="1"/>
  <c r="U61" i="18" s="1"/>
  <c r="U62" i="18" a="1"/>
  <c r="U62" i="18" s="1"/>
  <c r="U63" i="18" a="1"/>
  <c r="U63" i="18" s="1"/>
  <c r="U64" i="18" a="1"/>
  <c r="U64" i="18" s="1"/>
  <c r="U65" i="18" a="1"/>
  <c r="U65" i="18" s="1"/>
  <c r="U66" i="18" a="1"/>
  <c r="U66" i="18" s="1"/>
  <c r="U67" i="18" a="1"/>
  <c r="U67" i="18" s="1"/>
  <c r="U68" i="18" a="1"/>
  <c r="U68" i="18" s="1"/>
  <c r="U69" i="18" a="1"/>
  <c r="U69" i="18" s="1"/>
  <c r="U70" i="18" a="1"/>
  <c r="U70" i="18" s="1"/>
  <c r="U71" i="18" a="1"/>
  <c r="U71" i="18" s="1"/>
  <c r="U72" i="18" a="1"/>
  <c r="U72" i="18" s="1"/>
  <c r="U73" i="18" a="1"/>
  <c r="U73" i="18" s="1"/>
  <c r="U74" i="18" a="1"/>
  <c r="U74" i="18" s="1"/>
  <c r="U75" i="18" a="1"/>
  <c r="U75" i="18" s="1"/>
  <c r="U76" i="18" a="1"/>
  <c r="U76" i="18" s="1"/>
  <c r="U77" i="18" a="1"/>
  <c r="U77" i="18" s="1"/>
  <c r="U78" i="18" a="1"/>
  <c r="U78" i="18" s="1"/>
  <c r="U79" i="18" a="1"/>
  <c r="U79" i="18" s="1"/>
  <c r="U80" i="18" a="1"/>
  <c r="U80" i="18" s="1"/>
  <c r="U81" i="18" a="1"/>
  <c r="U81" i="18" s="1"/>
  <c r="U82" i="18" a="1"/>
  <c r="U82" i="18" s="1"/>
  <c r="U83" i="18" a="1"/>
  <c r="U83" i="18" s="1"/>
  <c r="U84" i="18" a="1"/>
  <c r="U84" i="18" s="1"/>
  <c r="U85" i="18" a="1"/>
  <c r="U85" i="18" s="1"/>
  <c r="U86" i="18" a="1"/>
  <c r="U86" i="18" s="1"/>
  <c r="U87" i="18" a="1"/>
  <c r="U87" i="18" s="1"/>
  <c r="U88" i="18" a="1"/>
  <c r="U88" i="18" s="1"/>
  <c r="U89" i="18" a="1"/>
  <c r="U89" i="18" s="1"/>
  <c r="U90" i="18" a="1"/>
  <c r="U90" i="18" s="1"/>
  <c r="U91" i="18" a="1"/>
  <c r="U91" i="18" s="1"/>
  <c r="U92" i="18" a="1"/>
  <c r="U92" i="18" s="1"/>
  <c r="U93" i="18" a="1"/>
  <c r="U93" i="18" s="1"/>
  <c r="U94" i="18" a="1"/>
  <c r="U94" i="18" s="1"/>
  <c r="U95" i="18" a="1"/>
  <c r="U95" i="18" s="1"/>
  <c r="U96" i="18" a="1"/>
  <c r="U96" i="18" s="1"/>
  <c r="U97" i="18" a="1"/>
  <c r="U97" i="18" s="1"/>
  <c r="U98" i="18" a="1"/>
  <c r="U98" i="18" s="1"/>
  <c r="U99" i="18" a="1"/>
  <c r="U99" i="18" s="1"/>
  <c r="U100" i="18" a="1"/>
  <c r="U100" i="18" s="1"/>
  <c r="U101" i="18" a="1"/>
  <c r="U101" i="18" s="1"/>
  <c r="U102" i="18" a="1"/>
  <c r="U102" i="18" s="1"/>
  <c r="U103" i="18" a="1"/>
  <c r="U103" i="18" s="1"/>
  <c r="U104" i="18" a="1"/>
  <c r="U104" i="18" s="1"/>
  <c r="U105" i="18" a="1"/>
  <c r="U105" i="18" s="1"/>
  <c r="U106" i="18" a="1"/>
  <c r="U106" i="18" s="1"/>
  <c r="U107" i="18" a="1"/>
  <c r="U107" i="18" s="1"/>
  <c r="U108" i="18" a="1"/>
  <c r="U108" i="18" s="1"/>
  <c r="U109" i="18" a="1"/>
  <c r="U109" i="18" s="1"/>
  <c r="U110" i="18" a="1"/>
  <c r="U110" i="18" s="1"/>
  <c r="U111" i="18" a="1"/>
  <c r="U111" i="18" s="1"/>
  <c r="U112" i="18" a="1"/>
  <c r="U112" i="18" s="1"/>
  <c r="U113" i="18" a="1"/>
  <c r="U113" i="18" s="1"/>
  <c r="U114" i="18" a="1"/>
  <c r="U114" i="18" s="1"/>
  <c r="U115" i="18" a="1"/>
  <c r="U115" i="18" s="1"/>
  <c r="U116" i="18" a="1"/>
  <c r="U116" i="18" s="1"/>
  <c r="U117" i="18" a="1"/>
  <c r="U117" i="18" s="1"/>
  <c r="U118" i="18" a="1"/>
  <c r="U118" i="18" s="1"/>
  <c r="U119" i="18" a="1"/>
  <c r="U119" i="18" s="1"/>
  <c r="U120" i="18" a="1"/>
  <c r="U120" i="18" s="1"/>
  <c r="U121" i="18" a="1"/>
  <c r="U121" i="18" s="1"/>
  <c r="U122" i="18" a="1"/>
  <c r="U122" i="18" s="1"/>
  <c r="U123" i="18" a="1"/>
  <c r="U123" i="18" s="1"/>
  <c r="U124" i="18" a="1"/>
  <c r="U124" i="18" s="1"/>
  <c r="U125" i="18" a="1"/>
  <c r="U125" i="18" s="1"/>
  <c r="U126" i="18" a="1"/>
  <c r="U126" i="18" s="1"/>
  <c r="U127" i="18" a="1"/>
  <c r="U127" i="18" s="1"/>
  <c r="U128" i="18" a="1"/>
  <c r="U128" i="18" s="1"/>
  <c r="U129" i="18" a="1"/>
  <c r="U129" i="18" s="1"/>
  <c r="U130" i="18" a="1"/>
  <c r="U130" i="18" s="1"/>
  <c r="U131" i="18" a="1"/>
  <c r="U131" i="18" s="1"/>
  <c r="U132" i="18" a="1"/>
  <c r="U132" i="18" s="1"/>
  <c r="U133" i="18" a="1"/>
  <c r="U133" i="18" s="1"/>
  <c r="U134" i="18" a="1"/>
  <c r="U134" i="18" s="1"/>
  <c r="U135" i="18" a="1"/>
  <c r="U135" i="18" s="1"/>
  <c r="U136" i="18" a="1"/>
  <c r="U136" i="18" s="1"/>
  <c r="U137" i="18" a="1"/>
  <c r="U137" i="18" s="1"/>
  <c r="U138" i="18" a="1"/>
  <c r="U138" i="18" s="1"/>
  <c r="U139" i="18" a="1"/>
  <c r="U139" i="18" s="1"/>
  <c r="U140" i="18" a="1"/>
  <c r="U140" i="18" s="1"/>
  <c r="U141" i="18" a="1"/>
  <c r="U141" i="18" s="1"/>
  <c r="U142" i="18" a="1"/>
  <c r="U142" i="18" s="1"/>
  <c r="U143" i="18" a="1"/>
  <c r="U143" i="18" s="1"/>
  <c r="U144" i="18" a="1"/>
  <c r="U144" i="18" s="1"/>
  <c r="U145" i="18" a="1"/>
  <c r="U145" i="18" s="1"/>
  <c r="U146" i="18" a="1"/>
  <c r="U146" i="18" s="1"/>
  <c r="U147" i="18" a="1"/>
  <c r="U147" i="18" s="1"/>
  <c r="U148" i="18" a="1"/>
  <c r="U148" i="18" s="1"/>
  <c r="U149" i="18" a="1"/>
  <c r="U149" i="18" s="1"/>
  <c r="U150" i="18" a="1"/>
  <c r="U150" i="18" s="1"/>
  <c r="U151" i="18" a="1"/>
  <c r="U151" i="18" s="1"/>
  <c r="U152" i="18" a="1"/>
  <c r="U152" i="18" s="1"/>
  <c r="U153" i="18" a="1"/>
  <c r="U153" i="18" s="1"/>
  <c r="U154" i="18" a="1"/>
  <c r="U154" i="18" s="1"/>
  <c r="U155" i="18" a="1"/>
  <c r="U155" i="18" s="1"/>
  <c r="U156" i="18" a="1"/>
  <c r="U156" i="18" s="1"/>
  <c r="U157" i="18" a="1"/>
  <c r="U157" i="18" s="1"/>
  <c r="U158" i="18" a="1"/>
  <c r="U158" i="18" s="1"/>
  <c r="U159" i="18" a="1"/>
  <c r="U159" i="18" s="1"/>
  <c r="U160" i="18" a="1"/>
  <c r="U160" i="18" s="1"/>
  <c r="U161" i="18" a="1"/>
  <c r="U161" i="18" s="1"/>
  <c r="U162" i="18" a="1"/>
  <c r="U162" i="18" s="1"/>
  <c r="U163" i="18" a="1"/>
  <c r="U163" i="18" s="1"/>
  <c r="U164" i="18" a="1"/>
  <c r="U164" i="18" s="1"/>
  <c r="U165" i="18" a="1"/>
  <c r="U165" i="18" s="1"/>
  <c r="U166" i="18" a="1"/>
  <c r="U166" i="18" s="1"/>
  <c r="U167" i="18" a="1"/>
  <c r="U167" i="18" s="1"/>
  <c r="U168" i="18" a="1"/>
  <c r="U168" i="18" s="1"/>
  <c r="U169" i="18" a="1"/>
  <c r="U169" i="18" s="1"/>
  <c r="U170" i="18" a="1"/>
  <c r="U170" i="18" s="1"/>
  <c r="U171" i="18" a="1"/>
  <c r="U171" i="18" s="1"/>
  <c r="U172" i="18" a="1"/>
  <c r="U172" i="18" s="1"/>
  <c r="U173" i="18" a="1"/>
  <c r="U173" i="18" s="1"/>
  <c r="U174" i="18" a="1"/>
  <c r="U174" i="18" s="1"/>
  <c r="U175" i="18" a="1"/>
  <c r="U175" i="18" s="1"/>
  <c r="U176" i="18" a="1"/>
  <c r="U176" i="18" s="1"/>
  <c r="U177" i="18" a="1"/>
  <c r="U177" i="18" s="1"/>
  <c r="U178" i="18" a="1"/>
  <c r="U178" i="18" s="1"/>
  <c r="U179" i="18" a="1"/>
  <c r="U179" i="18" s="1"/>
  <c r="U180" i="18" a="1"/>
  <c r="U180" i="18" s="1"/>
  <c r="U181" i="18" a="1"/>
  <c r="U181" i="18" s="1"/>
  <c r="U182" i="18" a="1"/>
  <c r="U182" i="18" s="1"/>
  <c r="U183" i="18" a="1"/>
  <c r="U183" i="18" s="1"/>
  <c r="U184" i="18" a="1"/>
  <c r="U184" i="18" s="1"/>
  <c r="U185" i="18" a="1"/>
  <c r="U185" i="18" s="1"/>
  <c r="U186" i="18" a="1"/>
  <c r="U186" i="18" s="1"/>
  <c r="U187" i="18" a="1"/>
  <c r="U187" i="18" s="1"/>
  <c r="U188" i="18" a="1"/>
  <c r="U188" i="18" s="1"/>
  <c r="U189" i="18" a="1"/>
  <c r="U189" i="18" s="1"/>
  <c r="U190" i="18" a="1"/>
  <c r="U190" i="18" s="1"/>
  <c r="U191" i="18" a="1"/>
  <c r="U191" i="18" s="1"/>
  <c r="U192" i="18" a="1"/>
  <c r="U192" i="18" s="1"/>
  <c r="U193" i="18" a="1"/>
  <c r="U193" i="18" s="1"/>
  <c r="U194" i="18" a="1"/>
  <c r="U194" i="18" s="1"/>
  <c r="U195" i="18" a="1"/>
  <c r="U195" i="18" s="1"/>
  <c r="U196" i="18" a="1"/>
  <c r="U196" i="18" s="1"/>
  <c r="U197" i="18" a="1"/>
  <c r="U197" i="18" s="1"/>
  <c r="U198" i="18" a="1"/>
  <c r="U198" i="18" s="1"/>
  <c r="U199" i="18" a="1"/>
  <c r="U199" i="18" s="1"/>
  <c r="U200" i="18" a="1"/>
  <c r="U200" i="18" s="1"/>
  <c r="U201" i="18" a="1"/>
  <c r="U201" i="18" s="1"/>
  <c r="U202" i="18" a="1"/>
  <c r="U202" i="18" s="1"/>
  <c r="U203" i="18" a="1"/>
  <c r="U203" i="18" s="1"/>
  <c r="U204" i="18" a="1"/>
  <c r="U204" i="18" s="1"/>
  <c r="U205" i="18" a="1"/>
  <c r="U205" i="18" s="1"/>
  <c r="U206" i="18" a="1"/>
  <c r="U206" i="18" s="1"/>
  <c r="U207" i="18" a="1"/>
  <c r="U207" i="18" s="1"/>
  <c r="U208" i="18" a="1"/>
  <c r="U208" i="18" s="1"/>
  <c r="U209" i="18" a="1"/>
  <c r="U209" i="18" s="1"/>
  <c r="U210" i="18" a="1"/>
  <c r="U210" i="18" s="1"/>
  <c r="U211" i="18" a="1"/>
  <c r="U211" i="18" s="1"/>
  <c r="U212" i="18" a="1"/>
  <c r="U212" i="18" s="1"/>
  <c r="U213" i="18" a="1"/>
  <c r="U213" i="18" s="1"/>
  <c r="U214" i="18" a="1"/>
  <c r="U214" i="18" s="1"/>
  <c r="U215" i="18" a="1"/>
  <c r="U215" i="18" s="1"/>
  <c r="U216" i="18" a="1"/>
  <c r="U216" i="18" s="1"/>
  <c r="U217" i="18" a="1"/>
  <c r="U217" i="18" s="1"/>
  <c r="U218" i="18" a="1"/>
  <c r="U218" i="18" s="1"/>
  <c r="U219" i="18" a="1"/>
  <c r="U219" i="18" s="1"/>
  <c r="U220" i="18" a="1"/>
  <c r="U220" i="18" s="1"/>
  <c r="U221" i="18" a="1"/>
  <c r="U221" i="18" s="1"/>
  <c r="U222" i="18" a="1"/>
  <c r="U222" i="18" s="1"/>
  <c r="U223" i="18" a="1"/>
  <c r="U223" i="18" s="1"/>
  <c r="U224" i="18" a="1"/>
  <c r="U224" i="18" s="1"/>
  <c r="U225" i="18" a="1"/>
  <c r="U225" i="18" s="1"/>
  <c r="U226" i="18" a="1"/>
  <c r="U226" i="18" s="1"/>
  <c r="U227" i="18" a="1"/>
  <c r="U227" i="18" s="1"/>
  <c r="U228" i="18" a="1"/>
  <c r="U228" i="18" s="1"/>
  <c r="U229" i="18" a="1"/>
  <c r="U229" i="18" s="1"/>
  <c r="U230" i="18" a="1"/>
  <c r="U230" i="18" s="1"/>
  <c r="U231" i="18" a="1"/>
  <c r="U231" i="18" s="1"/>
  <c r="U232" i="18" a="1"/>
  <c r="U232" i="18" s="1"/>
  <c r="U233" i="18" a="1"/>
  <c r="U233" i="18" s="1"/>
  <c r="U234" i="18" a="1"/>
  <c r="U234" i="18" s="1"/>
  <c r="U235" i="18" a="1"/>
  <c r="U235" i="18" s="1"/>
  <c r="U236" i="18" a="1"/>
  <c r="U236" i="18" s="1"/>
  <c r="U237" i="18" a="1"/>
  <c r="U237" i="18" s="1"/>
  <c r="U238" i="18" a="1"/>
  <c r="U238" i="18" s="1"/>
  <c r="U239" i="18" a="1"/>
  <c r="U239" i="18" s="1"/>
  <c r="U240" i="18" a="1"/>
  <c r="U240" i="18" s="1"/>
  <c r="U241" i="18" a="1"/>
  <c r="U241" i="18" s="1"/>
  <c r="U242" i="18" a="1"/>
  <c r="U242" i="18" s="1"/>
  <c r="U243" i="18" a="1"/>
  <c r="U243" i="18" s="1"/>
  <c r="U244" i="18" a="1"/>
  <c r="U244" i="18" s="1"/>
  <c r="U245" i="18" a="1"/>
  <c r="U245" i="18" s="1"/>
  <c r="U246" i="18" a="1"/>
  <c r="U246" i="18" s="1"/>
  <c r="U247" i="18" a="1"/>
  <c r="U247" i="18" s="1"/>
  <c r="U248" i="18" a="1"/>
  <c r="U248" i="18" s="1"/>
  <c r="U249" i="18" a="1"/>
  <c r="U249" i="18" s="1"/>
  <c r="U250" i="18" a="1"/>
  <c r="U250" i="18" s="1"/>
  <c r="U251" i="18" a="1"/>
  <c r="U251" i="18" s="1"/>
  <c r="U252" i="18" a="1"/>
  <c r="U252" i="18" s="1"/>
  <c r="U253" i="18" a="1"/>
  <c r="U253" i="18" s="1"/>
  <c r="U254" i="18" a="1"/>
  <c r="U254" i="18" s="1"/>
  <c r="U255" i="18" a="1"/>
  <c r="U255" i="18" s="1"/>
  <c r="U256" i="18" a="1"/>
  <c r="U256" i="18" s="1"/>
  <c r="U257" i="18" a="1"/>
  <c r="U257" i="18" s="1"/>
  <c r="U258" i="18" a="1"/>
  <c r="U258" i="18" s="1"/>
  <c r="U259" i="18" a="1"/>
  <c r="U259" i="18" s="1"/>
  <c r="U260" i="18" a="1"/>
  <c r="U260" i="18" s="1"/>
  <c r="U261" i="18" a="1"/>
  <c r="U261" i="18" s="1"/>
  <c r="U262" i="18" a="1"/>
  <c r="U262" i="18" s="1"/>
  <c r="U263" i="18" a="1"/>
  <c r="U263" i="18" s="1"/>
  <c r="U264" i="18" a="1"/>
  <c r="U264" i="18" s="1"/>
  <c r="U265" i="18" a="1"/>
  <c r="U265" i="18" s="1"/>
  <c r="U266" i="18" a="1"/>
  <c r="U266" i="18" s="1"/>
  <c r="U267" i="18" a="1"/>
  <c r="U267" i="18" s="1"/>
  <c r="U268" i="18" a="1"/>
  <c r="U268" i="18" s="1"/>
  <c r="U269" i="18" a="1"/>
  <c r="U269" i="18" s="1"/>
  <c r="U270" i="18" a="1"/>
  <c r="U270" i="18" s="1"/>
  <c r="U271" i="18" a="1"/>
  <c r="U271" i="18" s="1"/>
  <c r="U272" i="18" a="1"/>
  <c r="U272" i="18" s="1"/>
  <c r="U273" i="18" a="1"/>
  <c r="U273" i="18" s="1"/>
  <c r="U274" i="18" a="1"/>
  <c r="U274" i="18" s="1"/>
  <c r="U275" i="18" a="1"/>
  <c r="U275" i="18" s="1"/>
  <c r="U276" i="18" a="1"/>
  <c r="U276" i="18" s="1"/>
  <c r="U277" i="18" a="1"/>
  <c r="U277" i="18" s="1"/>
  <c r="U278" i="18" a="1"/>
  <c r="U278" i="18" s="1"/>
  <c r="U279" i="18" a="1"/>
  <c r="U279" i="18" s="1"/>
  <c r="U280" i="18" a="1"/>
  <c r="U280" i="18" s="1"/>
  <c r="U281" i="18" a="1"/>
  <c r="U281" i="18" s="1"/>
  <c r="U282" i="18" a="1"/>
  <c r="U282" i="18" s="1"/>
  <c r="U283" i="18" a="1"/>
  <c r="U283" i="18" s="1"/>
  <c r="U284" i="18" a="1"/>
  <c r="U284" i="18" s="1"/>
  <c r="U285" i="18" a="1"/>
  <c r="U285" i="18" s="1"/>
  <c r="U286" i="18" a="1"/>
  <c r="U286" i="18" s="1"/>
  <c r="U287" i="18" a="1"/>
  <c r="U287" i="18" s="1"/>
  <c r="U288" i="18" a="1"/>
  <c r="U288" i="18" s="1"/>
  <c r="U289" i="18" a="1"/>
  <c r="U289" i="18" s="1"/>
  <c r="U290" i="18" a="1"/>
  <c r="U290" i="18" s="1"/>
  <c r="U291" i="18" a="1"/>
  <c r="U291" i="18" s="1"/>
  <c r="U292" i="18" a="1"/>
  <c r="U292" i="18" s="1"/>
  <c r="U293" i="18" a="1"/>
  <c r="U293" i="18" s="1"/>
  <c r="U294" i="18" a="1"/>
  <c r="U294" i="18" s="1"/>
  <c r="U295" i="18" a="1"/>
  <c r="U295" i="18" s="1"/>
  <c r="U296" i="18" a="1"/>
  <c r="U296" i="18" s="1"/>
  <c r="U297" i="18" a="1"/>
  <c r="U297" i="18" s="1"/>
  <c r="U298" i="18" a="1"/>
  <c r="U298" i="18" s="1"/>
  <c r="U299" i="18" a="1"/>
  <c r="U299" i="18" s="1"/>
  <c r="U300" i="18" a="1"/>
  <c r="U300" i="18" s="1"/>
  <c r="U301" i="18" a="1"/>
  <c r="U301" i="18" s="1"/>
  <c r="U302" i="18" a="1"/>
  <c r="U302" i="18" s="1"/>
  <c r="U303" i="18" a="1"/>
  <c r="U303" i="18" s="1"/>
  <c r="U304" i="18" a="1"/>
  <c r="U304" i="18" s="1"/>
  <c r="U305" i="18" a="1"/>
  <c r="U305" i="18" s="1"/>
  <c r="U306" i="18" a="1"/>
  <c r="U306" i="18" s="1"/>
  <c r="U307" i="18" a="1"/>
  <c r="U307" i="18" s="1"/>
  <c r="U308" i="18" a="1"/>
  <c r="U308" i="18" s="1"/>
  <c r="U309" i="18" a="1"/>
  <c r="U309" i="18" s="1"/>
  <c r="U310" i="18" a="1"/>
  <c r="U310" i="18" s="1"/>
  <c r="U311" i="18" a="1"/>
  <c r="U311" i="18" s="1"/>
  <c r="U312" i="18" a="1"/>
  <c r="U312" i="18" s="1"/>
  <c r="U313" i="18" a="1"/>
  <c r="U313" i="18" s="1"/>
  <c r="U314" i="18" a="1"/>
  <c r="U314" i="18" s="1"/>
  <c r="U315" i="18" a="1"/>
  <c r="U315" i="18" s="1"/>
  <c r="U316" i="18" a="1"/>
  <c r="U316" i="18" s="1"/>
  <c r="U317" i="18" a="1"/>
  <c r="U317" i="18" s="1"/>
  <c r="U318" i="18" a="1"/>
  <c r="U318" i="18" s="1"/>
  <c r="U319" i="18" a="1"/>
  <c r="U319" i="18" s="1"/>
  <c r="U320" i="18" a="1"/>
  <c r="U320" i="18" s="1"/>
  <c r="U321" i="18" a="1"/>
  <c r="U321" i="18" s="1"/>
  <c r="U322" i="18" a="1"/>
  <c r="U322" i="18" s="1"/>
  <c r="U323" i="18" a="1"/>
  <c r="U323" i="18" s="1"/>
  <c r="U324" i="18" a="1"/>
  <c r="U324" i="18" s="1"/>
  <c r="U325" i="18" a="1"/>
  <c r="U325" i="18" s="1"/>
  <c r="U326" i="18" a="1"/>
  <c r="U326" i="18" s="1"/>
  <c r="U327" i="18" a="1"/>
  <c r="U327" i="18" s="1"/>
  <c r="U328" i="18" a="1"/>
  <c r="U328" i="18" s="1"/>
  <c r="U329" i="18" a="1"/>
  <c r="U329" i="18" s="1"/>
  <c r="U330" i="18" a="1"/>
  <c r="U330" i="18" s="1"/>
  <c r="U331" i="18" a="1"/>
  <c r="U331" i="18" s="1"/>
  <c r="U332" i="18" a="1"/>
  <c r="U332" i="18" s="1"/>
  <c r="U333" i="18" a="1"/>
  <c r="U333" i="18" s="1"/>
  <c r="U334" i="18" a="1"/>
  <c r="U334" i="18" s="1"/>
  <c r="U335" i="18" a="1"/>
  <c r="U335" i="18" s="1"/>
  <c r="U336" i="18" a="1"/>
  <c r="U336" i="18" s="1"/>
  <c r="U337" i="18" a="1"/>
  <c r="U337" i="18" s="1"/>
  <c r="U338" i="18" a="1"/>
  <c r="U338" i="18" s="1"/>
  <c r="U339" i="18" a="1"/>
  <c r="U339" i="18" s="1"/>
  <c r="U340" i="18" a="1"/>
  <c r="U340" i="18" s="1"/>
  <c r="U341" i="18" a="1"/>
  <c r="U341" i="18" s="1"/>
  <c r="U342" i="18" a="1"/>
  <c r="U342" i="18" s="1"/>
  <c r="U343" i="18" a="1"/>
  <c r="U343" i="18" s="1"/>
  <c r="U344" i="18" a="1"/>
  <c r="U344" i="18" s="1"/>
  <c r="U345" i="18" a="1"/>
  <c r="U345" i="18" s="1"/>
  <c r="U346" i="18" a="1"/>
  <c r="U346" i="18" s="1"/>
  <c r="U347" i="18" a="1"/>
  <c r="U347" i="18" s="1"/>
  <c r="U348" i="18" a="1"/>
  <c r="U348" i="18" s="1"/>
  <c r="U349" i="18" a="1"/>
  <c r="U349" i="18" s="1"/>
  <c r="U350" i="18" a="1"/>
  <c r="U350" i="18" s="1"/>
  <c r="U351" i="18" a="1"/>
  <c r="U351" i="18" s="1"/>
  <c r="U352" i="18" a="1"/>
  <c r="U352" i="18" s="1"/>
  <c r="U353" i="18" a="1"/>
  <c r="U353" i="18" s="1"/>
  <c r="U354" i="18" a="1"/>
  <c r="U354" i="18" s="1"/>
  <c r="U355" i="18" a="1"/>
  <c r="U355" i="18" s="1"/>
  <c r="U356" i="18" a="1"/>
  <c r="U356" i="18" s="1"/>
  <c r="U357" i="18" a="1"/>
  <c r="U357" i="18" s="1"/>
  <c r="U358" i="18" a="1"/>
  <c r="U358" i="18" s="1"/>
  <c r="U359" i="18" a="1"/>
  <c r="U359" i="18" s="1"/>
  <c r="U360" i="18" a="1"/>
  <c r="U360" i="18" s="1"/>
  <c r="U361" i="18" a="1"/>
  <c r="U361" i="18" s="1"/>
  <c r="U362" i="18" a="1"/>
  <c r="U362" i="18" s="1"/>
  <c r="U363" i="18" a="1"/>
  <c r="U363" i="18" s="1"/>
  <c r="U364" i="18" a="1"/>
  <c r="U364" i="18" s="1"/>
  <c r="U365" i="18" a="1"/>
  <c r="U365" i="18" s="1"/>
  <c r="U366" i="18" a="1"/>
  <c r="U366" i="18" s="1"/>
  <c r="U367" i="18" a="1"/>
  <c r="U367" i="18" s="1"/>
  <c r="U368" i="18" a="1"/>
  <c r="U368" i="18" s="1"/>
  <c r="U369" i="18" a="1"/>
  <c r="U369" i="18" s="1"/>
  <c r="U370" i="18" a="1"/>
  <c r="U370" i="18" s="1"/>
  <c r="U371" i="18" a="1"/>
  <c r="U371" i="18" s="1"/>
  <c r="U372" i="18" a="1"/>
  <c r="U372" i="18" s="1"/>
  <c r="U373" i="18" a="1"/>
  <c r="U373" i="18" s="1"/>
  <c r="U374" i="18" a="1"/>
  <c r="U374" i="18" s="1"/>
  <c r="U375" i="18" a="1"/>
  <c r="U375" i="18" s="1"/>
  <c r="U376" i="18" a="1"/>
  <c r="U376" i="18" s="1"/>
  <c r="U377" i="18" a="1"/>
  <c r="U377" i="18" s="1"/>
  <c r="U378" i="18" a="1"/>
  <c r="U378" i="18" s="1"/>
  <c r="U379" i="18" a="1"/>
  <c r="U379" i="18" s="1"/>
  <c r="U380" i="18" a="1"/>
  <c r="U380" i="18" s="1"/>
  <c r="U381" i="18" a="1"/>
  <c r="U381" i="18" s="1"/>
  <c r="U382" i="18" a="1"/>
  <c r="U382" i="18" s="1"/>
  <c r="U383" i="18" a="1"/>
  <c r="U383" i="18" s="1"/>
  <c r="U384" i="18" a="1"/>
  <c r="U384" i="18" s="1"/>
  <c r="U385" i="18" a="1"/>
  <c r="U385" i="18" s="1"/>
  <c r="U386" i="18" a="1"/>
  <c r="U386" i="18" s="1"/>
  <c r="U387" i="18" a="1"/>
  <c r="U387" i="18" s="1"/>
  <c r="U388" i="18" a="1"/>
  <c r="U388" i="18" s="1"/>
  <c r="U389" i="18" a="1"/>
  <c r="U389" i="18" s="1"/>
  <c r="U390" i="18" a="1"/>
  <c r="U390" i="18" s="1"/>
  <c r="U391" i="18" a="1"/>
  <c r="U391" i="18" s="1"/>
  <c r="U392" i="18" a="1"/>
  <c r="U392" i="18" s="1"/>
  <c r="U393" i="18" a="1"/>
  <c r="U393" i="18" s="1"/>
  <c r="U394" i="18" a="1"/>
  <c r="U394" i="18" s="1"/>
  <c r="U395" i="18" a="1"/>
  <c r="U395" i="18" s="1"/>
  <c r="U396" i="18" a="1"/>
  <c r="U396" i="18" s="1"/>
  <c r="U397" i="18" a="1"/>
  <c r="U397" i="18" s="1"/>
  <c r="U398" i="18" a="1"/>
  <c r="U398" i="18" s="1"/>
  <c r="U399" i="18" a="1"/>
  <c r="U399" i="18" s="1"/>
  <c r="U400" i="18" a="1"/>
  <c r="U400" i="18" s="1"/>
  <c r="U401" i="18" a="1"/>
  <c r="U401" i="18" s="1"/>
  <c r="U402" i="18" a="1"/>
  <c r="U402" i="18" s="1"/>
  <c r="U403" i="18" a="1"/>
  <c r="U403" i="18" s="1"/>
  <c r="U404" i="18" a="1"/>
  <c r="U404" i="18" s="1"/>
  <c r="U405" i="18" a="1"/>
  <c r="U405" i="18" s="1"/>
  <c r="U406" i="18" a="1"/>
  <c r="U406" i="18" s="1"/>
  <c r="U407" i="18" a="1"/>
  <c r="U407" i="18" s="1"/>
  <c r="U408" i="18" a="1"/>
  <c r="U408" i="18" s="1"/>
  <c r="U409" i="18" a="1"/>
  <c r="U409" i="18" s="1"/>
  <c r="U410" i="18" a="1"/>
  <c r="U410" i="18" s="1"/>
  <c r="U411" i="18" a="1"/>
  <c r="U411" i="18" s="1"/>
  <c r="U412" i="18" a="1"/>
  <c r="U412" i="18" s="1"/>
  <c r="U413" i="18" a="1"/>
  <c r="U413" i="18" s="1"/>
  <c r="U414" i="18" a="1"/>
  <c r="U414" i="18" s="1"/>
  <c r="U415" i="18" a="1"/>
  <c r="U415" i="18" s="1"/>
  <c r="U416" i="18" a="1"/>
  <c r="U416" i="18" s="1"/>
  <c r="U417" i="18" a="1"/>
  <c r="U417" i="18" s="1"/>
  <c r="U418" i="18" a="1"/>
  <c r="U418" i="18" s="1"/>
  <c r="U419" i="18" a="1"/>
  <c r="U419" i="18" s="1"/>
  <c r="U420" i="18" a="1"/>
  <c r="U420" i="18" s="1"/>
  <c r="U421" i="18" a="1"/>
  <c r="U421" i="18" s="1"/>
  <c r="U422" i="18" a="1"/>
  <c r="U422" i="18" s="1"/>
  <c r="U423" i="18" a="1"/>
  <c r="U423" i="18" s="1"/>
  <c r="U424" i="18" a="1"/>
  <c r="U424" i="18" s="1"/>
  <c r="U425" i="18" a="1"/>
  <c r="U425" i="18" s="1"/>
  <c r="U426" i="18" a="1"/>
  <c r="U426" i="18" s="1"/>
  <c r="U427" i="18" a="1"/>
  <c r="U427" i="18" s="1"/>
  <c r="U428" i="18" a="1"/>
  <c r="U428" i="18" s="1"/>
  <c r="U429" i="18" a="1"/>
  <c r="U429" i="18" s="1"/>
  <c r="U430" i="18" a="1"/>
  <c r="U430" i="18" s="1"/>
  <c r="U431" i="18" a="1"/>
  <c r="U431" i="18" s="1"/>
  <c r="U432" i="18" a="1"/>
  <c r="U432" i="18" s="1"/>
  <c r="U433" i="18" a="1"/>
  <c r="U433" i="18" s="1"/>
  <c r="U434" i="18" a="1"/>
  <c r="U434" i="18" s="1"/>
  <c r="U435" i="18" a="1"/>
  <c r="U435" i="18" s="1"/>
  <c r="U436" i="18" a="1"/>
  <c r="U436" i="18" s="1"/>
  <c r="U437" i="18" a="1"/>
  <c r="U437" i="18" s="1"/>
  <c r="U438" i="18" a="1"/>
  <c r="U438" i="18" s="1"/>
  <c r="U439" i="18" a="1"/>
  <c r="U439" i="18" s="1"/>
  <c r="U440" i="18" a="1"/>
  <c r="U440" i="18" s="1"/>
  <c r="U441" i="18" a="1"/>
  <c r="U441" i="18" s="1"/>
  <c r="U442" i="18" a="1"/>
  <c r="U442" i="18" s="1"/>
  <c r="U443" i="18" a="1"/>
  <c r="U443" i="18" s="1"/>
  <c r="U444" i="18" a="1"/>
  <c r="U444" i="18" s="1"/>
  <c r="U445" i="18" a="1"/>
  <c r="U445" i="18" s="1"/>
  <c r="U446" i="18" a="1"/>
  <c r="U446" i="18" s="1"/>
  <c r="U447" i="18" a="1"/>
  <c r="U447" i="18" s="1"/>
  <c r="U448" i="18" a="1"/>
  <c r="U448" i="18" s="1"/>
  <c r="U449" i="18" a="1"/>
  <c r="U449" i="18" s="1"/>
  <c r="U450" i="18" a="1"/>
  <c r="U450" i="18" s="1"/>
  <c r="U451" i="18" a="1"/>
  <c r="U451" i="18" s="1"/>
  <c r="U452" i="18" a="1"/>
  <c r="U452" i="18" s="1"/>
  <c r="U453" i="18" a="1"/>
  <c r="U453" i="18" s="1"/>
  <c r="U454" i="18" a="1"/>
  <c r="U454" i="18" s="1"/>
  <c r="U455" i="18" a="1"/>
  <c r="U455" i="18" s="1"/>
  <c r="U456" i="18" a="1"/>
  <c r="U456" i="18" s="1"/>
  <c r="U457" i="18" a="1"/>
  <c r="U457" i="18" s="1"/>
  <c r="U458" i="18" a="1"/>
  <c r="U458" i="18" s="1"/>
  <c r="U459" i="18" a="1"/>
  <c r="U459" i="18" s="1"/>
  <c r="U460" i="18" a="1"/>
  <c r="U460" i="18" s="1"/>
  <c r="U461" i="18" a="1"/>
  <c r="U461" i="18" s="1"/>
  <c r="U462" i="18" a="1"/>
  <c r="U462" i="18" s="1"/>
  <c r="U463" i="18" a="1"/>
  <c r="U463" i="18" s="1"/>
  <c r="U464" i="18" a="1"/>
  <c r="U464" i="18" s="1"/>
  <c r="U465" i="18" a="1"/>
  <c r="U465" i="18" s="1"/>
  <c r="U466" i="18" a="1"/>
  <c r="U466" i="18" s="1"/>
  <c r="U467" i="18" a="1"/>
  <c r="U467" i="18" s="1"/>
  <c r="U468" i="18" a="1"/>
  <c r="U468" i="18" s="1"/>
  <c r="U469" i="18" a="1"/>
  <c r="U469" i="18" s="1"/>
  <c r="U470" i="18" a="1"/>
  <c r="U470" i="18" s="1"/>
  <c r="U471" i="18" a="1"/>
  <c r="U471" i="18" s="1"/>
  <c r="U472" i="18" a="1"/>
  <c r="U472" i="18" s="1"/>
  <c r="U473" i="18" a="1"/>
  <c r="U473" i="18" s="1"/>
  <c r="U474" i="18" a="1"/>
  <c r="U474" i="18" s="1"/>
  <c r="U475" i="18" a="1"/>
  <c r="U475" i="18" s="1"/>
  <c r="U476" i="18" a="1"/>
  <c r="U476" i="18" s="1"/>
  <c r="U477" i="18" a="1"/>
  <c r="U477" i="18" s="1"/>
  <c r="U478" i="18" a="1"/>
  <c r="U478" i="18" s="1"/>
  <c r="U479" i="18" a="1"/>
  <c r="U479" i="18" s="1"/>
  <c r="U480" i="18" a="1"/>
  <c r="U480" i="18" s="1"/>
  <c r="U481" i="18" a="1"/>
  <c r="U481" i="18" s="1"/>
  <c r="U482" i="18" a="1"/>
  <c r="U482" i="18" s="1"/>
  <c r="U483" i="18" a="1"/>
  <c r="U483" i="18" s="1"/>
  <c r="U484" i="18" a="1"/>
  <c r="U484" i="18" s="1"/>
  <c r="U485" i="18" a="1"/>
  <c r="U485" i="18" s="1"/>
  <c r="U486" i="18" a="1"/>
  <c r="U486" i="18" s="1"/>
  <c r="U487" i="18" a="1"/>
  <c r="U487" i="18" s="1"/>
  <c r="U488" i="18" a="1"/>
  <c r="U488" i="18" s="1"/>
  <c r="U489" i="18" a="1"/>
  <c r="U489" i="18" s="1"/>
  <c r="U490" i="18" a="1"/>
  <c r="U490" i="18" s="1"/>
  <c r="U491" i="18" a="1"/>
  <c r="U491" i="18" s="1"/>
  <c r="U492" i="18" a="1"/>
  <c r="U492" i="18" s="1"/>
  <c r="U493" i="18" a="1"/>
  <c r="U493" i="18" s="1"/>
  <c r="U494" i="18" a="1"/>
  <c r="U494" i="18" s="1"/>
  <c r="U495" i="18" a="1"/>
  <c r="U495" i="18" s="1"/>
  <c r="U496" i="18" a="1"/>
  <c r="U496" i="18" s="1"/>
  <c r="U497" i="18" a="1"/>
  <c r="U497" i="18" s="1"/>
  <c r="U498" i="18" a="1"/>
  <c r="U498" i="18" s="1"/>
  <c r="U499" i="18" a="1"/>
  <c r="U499" i="18" s="1"/>
  <c r="U500" i="18" a="1"/>
  <c r="U500" i="18" s="1"/>
  <c r="U501" i="18" a="1"/>
  <c r="U501" i="18" s="1"/>
  <c r="U502" i="18" a="1"/>
  <c r="U502" i="18" s="1"/>
  <c r="U503" i="18" a="1"/>
  <c r="U503" i="18" s="1"/>
  <c r="U504" i="18" a="1"/>
  <c r="U504" i="18" s="1"/>
  <c r="U505" i="18" a="1"/>
  <c r="U505" i="18" s="1"/>
  <c r="U506" i="18" a="1"/>
  <c r="U506" i="18" s="1"/>
  <c r="U507" i="18" a="1"/>
  <c r="U507" i="18" s="1"/>
  <c r="U508" i="18" a="1"/>
  <c r="U508" i="18" s="1"/>
  <c r="U509" i="18" a="1"/>
  <c r="U509" i="18" s="1"/>
  <c r="U510" i="18" a="1"/>
  <c r="U510" i="18" s="1"/>
  <c r="U511" i="18" a="1"/>
  <c r="U511" i="18" s="1"/>
  <c r="U512" i="18" a="1"/>
  <c r="U512" i="18" s="1"/>
  <c r="U513" i="18" a="1"/>
  <c r="U513" i="18" s="1"/>
  <c r="U514" i="18" a="1"/>
  <c r="U514" i="18" s="1"/>
  <c r="U515" i="18" a="1"/>
  <c r="U515" i="18" s="1"/>
  <c r="U516" i="18" a="1"/>
  <c r="U516" i="18" s="1"/>
  <c r="U517" i="18" a="1"/>
  <c r="U517" i="18" s="1"/>
  <c r="U518" i="18" a="1"/>
  <c r="U518" i="18" s="1"/>
  <c r="U519" i="18" a="1"/>
  <c r="U519" i="18" s="1"/>
  <c r="U520" i="18" a="1"/>
  <c r="U520" i="18" s="1"/>
  <c r="U521" i="18" a="1"/>
  <c r="U521" i="18" s="1"/>
  <c r="U522" i="18" a="1"/>
  <c r="U522" i="18" s="1"/>
  <c r="U523" i="18" a="1"/>
  <c r="U523" i="18" s="1"/>
  <c r="U524" i="18" a="1"/>
  <c r="U524" i="18" s="1"/>
  <c r="U525" i="18" a="1"/>
  <c r="U525" i="18" s="1"/>
  <c r="U526" i="18" a="1"/>
  <c r="U526" i="18" s="1"/>
  <c r="U527" i="18" a="1"/>
  <c r="U527" i="18" s="1"/>
  <c r="U528" i="18" a="1"/>
  <c r="U528" i="18" s="1"/>
  <c r="U529" i="18" a="1"/>
  <c r="U529" i="18" s="1"/>
  <c r="U530" i="18" a="1"/>
  <c r="U530" i="18" s="1"/>
  <c r="U531" i="18" a="1"/>
  <c r="U531" i="18" s="1"/>
  <c r="U532" i="18" a="1"/>
  <c r="U532" i="18" s="1"/>
  <c r="U533" i="18" a="1"/>
  <c r="U533" i="18" s="1"/>
  <c r="U534" i="18" a="1"/>
  <c r="U534" i="18" s="1"/>
  <c r="U535" i="18" a="1"/>
  <c r="U535" i="18" s="1"/>
  <c r="U536" i="18" a="1"/>
  <c r="U536" i="18" s="1"/>
  <c r="U537" i="18" a="1"/>
  <c r="U537" i="18" s="1"/>
  <c r="U538" i="18" a="1"/>
  <c r="U538" i="18" s="1"/>
  <c r="U539" i="18" a="1"/>
  <c r="U539" i="18" s="1"/>
  <c r="U540" i="18" a="1"/>
  <c r="U540" i="18" s="1"/>
  <c r="U541" i="18" a="1"/>
  <c r="U541" i="18" s="1"/>
  <c r="U542" i="18" a="1"/>
  <c r="U542" i="18" s="1"/>
  <c r="U543" i="18" a="1"/>
  <c r="U543" i="18" s="1"/>
  <c r="U544" i="18" a="1"/>
  <c r="U544" i="18" s="1"/>
  <c r="U545" i="18" a="1"/>
  <c r="U545" i="18" s="1"/>
  <c r="U546" i="18" a="1"/>
  <c r="U546" i="18" s="1"/>
  <c r="U547" i="18" a="1"/>
  <c r="U547" i="18" s="1"/>
  <c r="U548" i="18" a="1"/>
  <c r="U548" i="18" s="1"/>
  <c r="U549" i="18" a="1"/>
  <c r="U549" i="18" s="1"/>
  <c r="U550" i="18" a="1"/>
  <c r="U550" i="18" s="1"/>
  <c r="U551" i="18" a="1"/>
  <c r="U551" i="18" s="1"/>
  <c r="U552" i="18" a="1"/>
  <c r="U552" i="18" s="1"/>
  <c r="U553" i="18" a="1"/>
  <c r="U553" i="18" s="1"/>
  <c r="U554" i="18" a="1"/>
  <c r="U554" i="18" s="1"/>
  <c r="U555" i="18" a="1"/>
  <c r="U555" i="18" s="1"/>
  <c r="U556" i="18" a="1"/>
  <c r="U556" i="18" s="1"/>
  <c r="U557" i="18" a="1"/>
  <c r="U557" i="18" s="1"/>
  <c r="U558" i="18" a="1"/>
  <c r="U558" i="18" s="1"/>
  <c r="U559" i="18" a="1"/>
  <c r="U559" i="18" s="1"/>
  <c r="U560" i="18" a="1"/>
  <c r="U560" i="18" s="1"/>
  <c r="U561" i="18" a="1"/>
  <c r="U561" i="18" s="1"/>
  <c r="U562" i="18" a="1"/>
  <c r="U562" i="18" s="1"/>
  <c r="U563" i="18" a="1"/>
  <c r="U563" i="18" s="1"/>
  <c r="U564" i="18" a="1"/>
  <c r="U564" i="18" s="1"/>
  <c r="U565" i="18" a="1"/>
  <c r="U565" i="18" s="1"/>
  <c r="U566" i="18" a="1"/>
  <c r="U566" i="18" s="1"/>
  <c r="U567" i="18" a="1"/>
  <c r="U567" i="18" s="1"/>
  <c r="U568" i="18" a="1"/>
  <c r="U568" i="18" s="1"/>
  <c r="U569" i="18" a="1"/>
  <c r="U569" i="18" s="1"/>
  <c r="U570" i="18" a="1"/>
  <c r="U570" i="18" s="1"/>
  <c r="U571" i="18" a="1"/>
  <c r="U571" i="18" s="1"/>
  <c r="U572" i="18" a="1"/>
  <c r="U572" i="18" s="1"/>
  <c r="U573" i="18" a="1"/>
  <c r="U573" i="18" s="1"/>
  <c r="U574" i="18" a="1"/>
  <c r="U574" i="18" s="1"/>
  <c r="U575" i="18" a="1"/>
  <c r="U575" i="18" s="1"/>
  <c r="U576" i="18" a="1"/>
  <c r="U576" i="18" s="1"/>
  <c r="U577" i="18" a="1"/>
  <c r="U577" i="18" s="1"/>
  <c r="U578" i="18" a="1"/>
  <c r="U578" i="18" s="1"/>
  <c r="U579" i="18" a="1"/>
  <c r="U579" i="18" s="1"/>
  <c r="U580" i="18" a="1"/>
  <c r="U580" i="18" s="1"/>
  <c r="U581" i="18" a="1"/>
  <c r="U581" i="18" s="1"/>
  <c r="U582" i="18" a="1"/>
  <c r="U582" i="18" s="1"/>
  <c r="U583" i="18" a="1"/>
  <c r="U583" i="18" s="1"/>
  <c r="U584" i="18" a="1"/>
  <c r="U584" i="18" s="1"/>
  <c r="U585" i="18" a="1"/>
  <c r="U585" i="18" s="1"/>
  <c r="U586" i="18" a="1"/>
  <c r="U586" i="18" s="1"/>
  <c r="U587" i="18" a="1"/>
  <c r="U587" i="18" s="1"/>
  <c r="U588" i="18" a="1"/>
  <c r="U588" i="18" s="1"/>
  <c r="U589" i="18" a="1"/>
  <c r="U589" i="18" s="1"/>
  <c r="U590" i="18" a="1"/>
  <c r="U590" i="18" s="1"/>
  <c r="U591" i="18" a="1"/>
  <c r="U591" i="18" s="1"/>
  <c r="U592" i="18" a="1"/>
  <c r="U592" i="18" s="1"/>
  <c r="U593" i="18" a="1"/>
  <c r="U593" i="18" s="1"/>
  <c r="U594" i="18" a="1"/>
  <c r="U594" i="18" s="1"/>
  <c r="U595" i="18" a="1"/>
  <c r="U595" i="18" s="1"/>
  <c r="U596" i="18" a="1"/>
  <c r="U596" i="18" s="1"/>
  <c r="U597" i="18" a="1"/>
  <c r="U597" i="18" s="1"/>
  <c r="U598" i="18" a="1"/>
  <c r="U598" i="18" s="1"/>
  <c r="U599" i="18" a="1"/>
  <c r="U599" i="18" s="1"/>
  <c r="U600" i="18" a="1"/>
  <c r="U600" i="18" s="1"/>
  <c r="U601" i="18" a="1"/>
  <c r="U601" i="18" s="1"/>
  <c r="U602" i="18" a="1"/>
  <c r="U602" i="18" s="1"/>
  <c r="U603" i="18" a="1"/>
  <c r="U603" i="18" s="1"/>
  <c r="U604" i="18" a="1"/>
  <c r="U604" i="18" s="1"/>
  <c r="U605" i="18" a="1"/>
  <c r="U605" i="18" s="1"/>
  <c r="U606" i="18" a="1"/>
  <c r="U606" i="18" s="1"/>
  <c r="U607" i="18" a="1"/>
  <c r="U607" i="18" s="1"/>
  <c r="U608" i="18" a="1"/>
  <c r="U608" i="18" s="1"/>
  <c r="U609" i="18" a="1"/>
  <c r="U609" i="18" s="1"/>
  <c r="U610" i="18" a="1"/>
  <c r="U610" i="18" s="1"/>
  <c r="U611" i="18" a="1"/>
  <c r="U611" i="18" s="1"/>
  <c r="U612" i="18" a="1"/>
  <c r="U612" i="18" s="1"/>
  <c r="U613" i="18" a="1"/>
  <c r="U613" i="18" s="1"/>
  <c r="U614" i="18" a="1"/>
  <c r="U614" i="18" s="1"/>
  <c r="U615" i="18" a="1"/>
  <c r="U615" i="18" s="1"/>
  <c r="U616" i="18" a="1"/>
  <c r="U616" i="18" s="1"/>
  <c r="U617" i="18" a="1"/>
  <c r="U617" i="18" s="1"/>
  <c r="U618" i="18" a="1"/>
  <c r="U618" i="18" s="1"/>
  <c r="U619" i="18" a="1"/>
  <c r="U619" i="18" s="1"/>
  <c r="U620" i="18" a="1"/>
  <c r="U620" i="18" s="1"/>
  <c r="U621" i="18" a="1"/>
  <c r="U621" i="18" s="1"/>
  <c r="U622" i="18" a="1"/>
  <c r="U622" i="18" s="1"/>
  <c r="U623" i="18" a="1"/>
  <c r="U623" i="18" s="1"/>
  <c r="U624" i="18" a="1"/>
  <c r="U624" i="18" s="1"/>
  <c r="U625" i="18" a="1"/>
  <c r="U625" i="18" s="1"/>
  <c r="U626" i="18" a="1"/>
  <c r="U626" i="18" s="1"/>
  <c r="U627" i="18" a="1"/>
  <c r="U627" i="18" s="1"/>
  <c r="U628" i="18" a="1"/>
  <c r="U628" i="18" s="1"/>
  <c r="U629" i="18" a="1"/>
  <c r="U629" i="18" s="1"/>
  <c r="U630" i="18" a="1"/>
  <c r="U630" i="18" s="1"/>
  <c r="U631" i="18" a="1"/>
  <c r="U631" i="18" s="1"/>
  <c r="U632" i="18" a="1"/>
  <c r="U632" i="18" s="1"/>
  <c r="U633" i="18" a="1"/>
  <c r="U633" i="18" s="1"/>
  <c r="U634" i="18" a="1"/>
  <c r="U634" i="18" s="1"/>
  <c r="U635" i="18" a="1"/>
  <c r="U635" i="18" s="1"/>
  <c r="U636" i="18" a="1"/>
  <c r="U636" i="18" s="1"/>
  <c r="U637" i="18" a="1"/>
  <c r="U637" i="18" s="1"/>
  <c r="U638" i="18" a="1"/>
  <c r="U638" i="18" s="1"/>
  <c r="U639" i="18" a="1"/>
  <c r="U639" i="18" s="1"/>
  <c r="U640" i="18" a="1"/>
  <c r="U640" i="18" s="1"/>
  <c r="U641" i="18" a="1"/>
  <c r="U641" i="18" s="1"/>
  <c r="U642" i="18" a="1"/>
  <c r="U642" i="18" s="1"/>
  <c r="U643" i="18" a="1"/>
  <c r="U643" i="18" s="1"/>
  <c r="U644" i="18" a="1"/>
  <c r="U644" i="18" s="1"/>
  <c r="U645" i="18" a="1"/>
  <c r="U645" i="18" s="1"/>
  <c r="U646" i="18" a="1"/>
  <c r="U646" i="18" s="1"/>
  <c r="U647" i="18" a="1"/>
  <c r="U647" i="18" s="1"/>
  <c r="U648" i="18" a="1"/>
  <c r="U648" i="18" s="1"/>
  <c r="U649" i="18" a="1"/>
  <c r="U649" i="18" s="1"/>
  <c r="U650" i="18" a="1"/>
  <c r="U650" i="18" s="1"/>
  <c r="U651" i="18" a="1"/>
  <c r="U651" i="18" s="1"/>
  <c r="U652" i="18" a="1"/>
  <c r="U652" i="18" s="1"/>
  <c r="U653" i="18" a="1"/>
  <c r="U653" i="18" s="1"/>
  <c r="U654" i="18" a="1"/>
  <c r="U654" i="18" s="1"/>
  <c r="U655" i="18" a="1"/>
  <c r="U655" i="18" s="1"/>
  <c r="U656" i="18" a="1"/>
  <c r="U656" i="18" s="1"/>
  <c r="U657" i="18" a="1"/>
  <c r="U657" i="18" s="1"/>
  <c r="U658" i="18" a="1"/>
  <c r="U658" i="18" s="1"/>
  <c r="U659" i="18" a="1"/>
  <c r="U659" i="18" s="1"/>
  <c r="U660" i="18" a="1"/>
  <c r="U660" i="18" s="1"/>
  <c r="U661" i="18" a="1"/>
  <c r="U661" i="18" s="1"/>
  <c r="U662" i="18" a="1"/>
  <c r="U662" i="18" s="1"/>
  <c r="U663" i="18" a="1"/>
  <c r="U663" i="18" s="1"/>
  <c r="U664" i="18" a="1"/>
  <c r="U664" i="18" s="1"/>
  <c r="U665" i="18" a="1"/>
  <c r="U665" i="18" s="1"/>
  <c r="U666" i="18" a="1"/>
  <c r="U666" i="18" s="1"/>
  <c r="U667" i="18" a="1"/>
  <c r="U667" i="18" s="1"/>
  <c r="U668" i="18" a="1"/>
  <c r="U668" i="18" s="1"/>
  <c r="U669" i="18" a="1"/>
  <c r="U669" i="18" s="1"/>
  <c r="U670" i="18" a="1"/>
  <c r="U670" i="18" s="1"/>
  <c r="U671" i="18" a="1"/>
  <c r="U671" i="18" s="1"/>
  <c r="U672" i="18" a="1"/>
  <c r="U672" i="18" s="1"/>
  <c r="U673" i="18" a="1"/>
  <c r="U673" i="18" s="1"/>
  <c r="U674" i="18" a="1"/>
  <c r="U674" i="18" s="1"/>
  <c r="U675" i="18" a="1"/>
  <c r="U675" i="18" s="1"/>
  <c r="U676" i="18" a="1"/>
  <c r="U676" i="18" s="1"/>
  <c r="U677" i="18" a="1"/>
  <c r="U677" i="18" s="1"/>
  <c r="U678" i="18" a="1"/>
  <c r="U678" i="18" s="1"/>
  <c r="U679" i="18" a="1"/>
  <c r="U679" i="18" s="1"/>
  <c r="U680" i="18" a="1"/>
  <c r="U680" i="18" s="1"/>
  <c r="U681" i="18" a="1"/>
  <c r="U681" i="18" s="1"/>
  <c r="U682" i="18" a="1"/>
  <c r="U682" i="18" s="1"/>
  <c r="U683" i="18" a="1"/>
  <c r="U683" i="18" s="1"/>
  <c r="U684" i="18" a="1"/>
  <c r="U684" i="18" s="1"/>
  <c r="U685" i="18" a="1"/>
  <c r="U685" i="18" s="1"/>
  <c r="U686" i="18" a="1"/>
  <c r="U686" i="18" s="1"/>
  <c r="U687" i="18" a="1"/>
  <c r="U687" i="18" s="1"/>
  <c r="U688" i="18" a="1"/>
  <c r="U688" i="18" s="1"/>
  <c r="U689" i="18" a="1"/>
  <c r="U689" i="18" s="1"/>
  <c r="U690" i="18" a="1"/>
  <c r="U690" i="18" s="1"/>
  <c r="U691" i="18" a="1"/>
  <c r="U691" i="18" s="1"/>
  <c r="U692" i="18" a="1"/>
  <c r="U692" i="18" s="1"/>
  <c r="U693" i="18" a="1"/>
  <c r="U693" i="18" s="1"/>
  <c r="U694" i="18" a="1"/>
  <c r="U694" i="18" s="1"/>
  <c r="U695" i="18" a="1"/>
  <c r="U695" i="18" s="1"/>
  <c r="U696" i="18" a="1"/>
  <c r="U696" i="18" s="1"/>
  <c r="U697" i="18" a="1"/>
  <c r="U697" i="18" s="1"/>
  <c r="U698" i="18" a="1"/>
  <c r="U698" i="18" s="1"/>
  <c r="U699" i="18" a="1"/>
  <c r="U699" i="18" s="1"/>
  <c r="U700" i="18" a="1"/>
  <c r="U700" i="18" s="1"/>
  <c r="U701" i="18" a="1"/>
  <c r="U701" i="18" s="1"/>
  <c r="U702" i="18" a="1"/>
  <c r="U702" i="18" s="1"/>
  <c r="U703" i="18" a="1"/>
  <c r="U703" i="18" s="1"/>
  <c r="U704" i="18" a="1"/>
  <c r="U704" i="18" s="1"/>
  <c r="U705" i="18" a="1"/>
  <c r="U705" i="18" s="1"/>
  <c r="U706" i="18" a="1"/>
  <c r="U706" i="18" s="1"/>
  <c r="U707" i="18" a="1"/>
  <c r="U707" i="18" s="1"/>
  <c r="U708" i="18" a="1"/>
  <c r="U708" i="18" s="1"/>
  <c r="U709" i="18" a="1"/>
  <c r="U709" i="18" s="1"/>
  <c r="U710" i="18" a="1"/>
  <c r="U710" i="18" s="1"/>
  <c r="U711" i="18" a="1"/>
  <c r="U711" i="18" s="1"/>
  <c r="U712" i="18" a="1"/>
  <c r="U712" i="18" s="1"/>
  <c r="U713" i="18" a="1"/>
  <c r="U713" i="18" s="1"/>
  <c r="U714" i="18" a="1"/>
  <c r="U714" i="18" s="1"/>
  <c r="U715" i="18" a="1"/>
  <c r="U715" i="18" s="1"/>
  <c r="U716" i="18" a="1"/>
  <c r="U716" i="18" s="1"/>
  <c r="U717" i="18" a="1"/>
  <c r="U717" i="18" s="1"/>
  <c r="U718" i="18" a="1"/>
  <c r="U718" i="18" s="1"/>
  <c r="U719" i="18" a="1"/>
  <c r="U719" i="18" s="1"/>
  <c r="U720" i="18" a="1"/>
  <c r="U720" i="18" s="1"/>
  <c r="U721" i="18" a="1"/>
  <c r="U721" i="18" s="1"/>
  <c r="U722" i="18" a="1"/>
  <c r="U722" i="18" s="1"/>
  <c r="U723" i="18" a="1"/>
  <c r="U723" i="18" s="1"/>
  <c r="U724" i="18" a="1"/>
  <c r="U724" i="18" s="1"/>
  <c r="U725" i="18" a="1"/>
  <c r="U725" i="18" s="1"/>
  <c r="U726" i="18" a="1"/>
  <c r="U726" i="18" s="1"/>
  <c r="U727" i="18" a="1"/>
  <c r="U727" i="18" s="1"/>
  <c r="U728" i="18" a="1"/>
  <c r="U728" i="18" s="1"/>
  <c r="U729" i="18" a="1"/>
  <c r="U729" i="18" s="1"/>
  <c r="U730" i="18" a="1"/>
  <c r="U730" i="18" s="1"/>
  <c r="U731" i="18" a="1"/>
  <c r="U731" i="18" s="1"/>
  <c r="U732" i="18" a="1"/>
  <c r="U732" i="18" s="1"/>
  <c r="U733" i="18" a="1"/>
  <c r="U733" i="18" s="1"/>
  <c r="U734" i="18" a="1"/>
  <c r="U734" i="18" s="1"/>
  <c r="U735" i="18" a="1"/>
  <c r="U735" i="18" s="1"/>
  <c r="U736" i="18" a="1"/>
  <c r="U736" i="18" s="1"/>
  <c r="U737" i="18" a="1"/>
  <c r="U737" i="18" s="1"/>
  <c r="U738" i="18" a="1"/>
  <c r="U738" i="18" s="1"/>
  <c r="U739" i="18" a="1"/>
  <c r="U739" i="18" s="1"/>
  <c r="U740" i="18" a="1"/>
  <c r="U740" i="18" s="1"/>
  <c r="U741" i="18" a="1"/>
  <c r="U741" i="18" s="1"/>
  <c r="U742" i="18" a="1"/>
  <c r="U742" i="18" s="1"/>
  <c r="U743" i="18" a="1"/>
  <c r="U743" i="18" s="1"/>
  <c r="U744" i="18" a="1"/>
  <c r="U744" i="18" s="1"/>
  <c r="U745" i="18" a="1"/>
  <c r="U745" i="18" s="1"/>
  <c r="U746" i="18" a="1"/>
  <c r="U746" i="18" s="1"/>
  <c r="U747" i="18" a="1"/>
  <c r="U747" i="18" s="1"/>
  <c r="U748" i="18" a="1"/>
  <c r="U748" i="18" s="1"/>
  <c r="U749" i="18" a="1"/>
  <c r="U749" i="18" s="1"/>
  <c r="U750" i="18" a="1"/>
  <c r="U750" i="18" s="1"/>
  <c r="U751" i="18" a="1"/>
  <c r="U751" i="18" s="1"/>
  <c r="U752" i="18" a="1"/>
  <c r="U752" i="18" s="1"/>
  <c r="U753" i="18" a="1"/>
  <c r="U753" i="18" s="1"/>
  <c r="U754" i="18" a="1"/>
  <c r="U754" i="18" s="1"/>
  <c r="U755" i="18" a="1"/>
  <c r="U755" i="18" s="1"/>
  <c r="U756" i="18" a="1"/>
  <c r="U756" i="18" s="1"/>
  <c r="U757" i="18" a="1"/>
  <c r="U757" i="18" s="1"/>
  <c r="U758" i="18" a="1"/>
  <c r="U758" i="18" s="1"/>
  <c r="U759" i="18" a="1"/>
  <c r="U759" i="18" s="1"/>
  <c r="U760" i="18" a="1"/>
  <c r="U760" i="18" s="1"/>
  <c r="U761" i="18" a="1"/>
  <c r="U761" i="18" s="1"/>
  <c r="U762" i="18" a="1"/>
  <c r="U762" i="18" s="1"/>
  <c r="U763" i="18" a="1"/>
  <c r="U763" i="18" s="1"/>
  <c r="U764" i="18" a="1"/>
  <c r="U764" i="18" s="1"/>
  <c r="U765" i="18" a="1"/>
  <c r="U765" i="18" s="1"/>
  <c r="U766" i="18" a="1"/>
  <c r="U766" i="18" s="1"/>
  <c r="U767" i="18" a="1"/>
  <c r="U767" i="18" s="1"/>
  <c r="U768" i="18" a="1"/>
  <c r="U768" i="18" s="1"/>
  <c r="U769" i="18" a="1"/>
  <c r="U769" i="18" s="1"/>
  <c r="U770" i="18" a="1"/>
  <c r="U770" i="18" s="1"/>
  <c r="U771" i="18" a="1"/>
  <c r="U771" i="18" s="1"/>
  <c r="U772" i="18" a="1"/>
  <c r="U772" i="18" s="1"/>
  <c r="U773" i="18" a="1"/>
  <c r="U773" i="18" s="1"/>
  <c r="U774" i="18" a="1"/>
  <c r="U774" i="18" s="1"/>
  <c r="U775" i="18" a="1"/>
  <c r="U775" i="18" s="1"/>
  <c r="U776" i="18" a="1"/>
  <c r="U776" i="18" s="1"/>
  <c r="U777" i="18" a="1"/>
  <c r="U777" i="18" s="1"/>
  <c r="U778" i="18" a="1"/>
  <c r="U778" i="18" s="1"/>
  <c r="U779" i="18" a="1"/>
  <c r="U779" i="18" s="1"/>
  <c r="U780" i="18" a="1"/>
  <c r="U780" i="18" s="1"/>
  <c r="U781" i="18" a="1"/>
  <c r="U781" i="18" s="1"/>
  <c r="U782" i="18" a="1"/>
  <c r="U782" i="18" s="1"/>
  <c r="U783" i="18" a="1"/>
  <c r="U783" i="18" s="1"/>
  <c r="U784" i="18" a="1"/>
  <c r="U784" i="18" s="1"/>
  <c r="U785" i="18" a="1"/>
  <c r="U785" i="18" s="1"/>
  <c r="U786" i="18" a="1"/>
  <c r="U786" i="18" s="1"/>
  <c r="U787" i="18" a="1"/>
  <c r="U787" i="18" s="1"/>
  <c r="U788" i="18" a="1"/>
  <c r="U788" i="18" s="1"/>
  <c r="U789" i="18" a="1"/>
  <c r="U789" i="18" s="1"/>
  <c r="U790" i="18" a="1"/>
  <c r="U790" i="18" s="1"/>
  <c r="U791" i="18" a="1"/>
  <c r="U791" i="18" s="1"/>
  <c r="U792" i="18" a="1"/>
  <c r="U792" i="18" s="1"/>
  <c r="U793" i="18" a="1"/>
  <c r="U793" i="18" s="1"/>
  <c r="U794" i="18" a="1"/>
  <c r="U794" i="18" s="1"/>
  <c r="U795" i="18" a="1"/>
  <c r="U795" i="18" s="1"/>
  <c r="U796" i="18" a="1"/>
  <c r="U796" i="18" s="1"/>
  <c r="U797" i="18" a="1"/>
  <c r="U797" i="18" s="1"/>
  <c r="U798" i="18" a="1"/>
  <c r="U798" i="18" s="1"/>
  <c r="U799" i="18" a="1"/>
  <c r="U799" i="18" s="1"/>
  <c r="U800" i="18" a="1"/>
  <c r="U800" i="18" s="1"/>
  <c r="U801" i="18" a="1"/>
  <c r="U801" i="18" s="1"/>
  <c r="U802" i="18" a="1"/>
  <c r="U802" i="18" s="1"/>
  <c r="U803" i="18" a="1"/>
  <c r="U803" i="18" s="1"/>
  <c r="U804" i="18" a="1"/>
  <c r="U804" i="18" s="1"/>
  <c r="U805" i="18" a="1"/>
  <c r="U805" i="18" s="1"/>
  <c r="U806" i="18" a="1"/>
  <c r="U806" i="18" s="1"/>
  <c r="U807" i="18" a="1"/>
  <c r="U807" i="18" s="1"/>
  <c r="U808" i="18" a="1"/>
  <c r="U808" i="18" s="1"/>
  <c r="U809" i="18" a="1"/>
  <c r="U809" i="18" s="1"/>
  <c r="U810" i="18" a="1"/>
  <c r="U810" i="18" s="1"/>
  <c r="U811" i="18" a="1"/>
  <c r="U811" i="18" s="1"/>
  <c r="U812" i="18" a="1"/>
  <c r="U812" i="18" s="1"/>
  <c r="U813" i="18" a="1"/>
  <c r="U813" i="18" s="1"/>
  <c r="U814" i="18" a="1"/>
  <c r="U814" i="18" s="1"/>
  <c r="U815" i="18" a="1"/>
  <c r="U815" i="18" s="1"/>
  <c r="U816" i="18" a="1"/>
  <c r="U816" i="18" s="1"/>
  <c r="U817" i="18" a="1"/>
  <c r="U817" i="18" s="1"/>
  <c r="U818" i="18" a="1"/>
  <c r="U818" i="18" s="1"/>
  <c r="U819" i="18" a="1"/>
  <c r="U819" i="18" s="1"/>
  <c r="U820" i="18" a="1"/>
  <c r="U820" i="18" s="1"/>
  <c r="U821" i="18" a="1"/>
  <c r="U821" i="18" s="1"/>
  <c r="U822" i="18" a="1"/>
  <c r="U822" i="18" s="1"/>
  <c r="U823" i="18" a="1"/>
  <c r="U823" i="18" s="1"/>
  <c r="U824" i="18" a="1"/>
  <c r="U824" i="18" s="1"/>
  <c r="U825" i="18" a="1"/>
  <c r="U825" i="18" s="1"/>
  <c r="U826" i="18" a="1"/>
  <c r="U826" i="18" s="1"/>
  <c r="U827" i="18" a="1"/>
  <c r="U827" i="18" s="1"/>
  <c r="U828" i="18" a="1"/>
  <c r="U828" i="18" s="1"/>
  <c r="U829" i="18" a="1"/>
  <c r="U829" i="18" s="1"/>
  <c r="U830" i="18" a="1"/>
  <c r="U830" i="18" s="1"/>
  <c r="U831" i="18" a="1"/>
  <c r="U831" i="18" s="1"/>
  <c r="U832" i="18" a="1"/>
  <c r="U832" i="18" s="1"/>
  <c r="U833" i="18" a="1"/>
  <c r="U833" i="18" s="1"/>
  <c r="U834" i="18" a="1"/>
  <c r="U834" i="18" s="1"/>
  <c r="U835" i="18" a="1"/>
  <c r="U835" i="18" s="1"/>
  <c r="U836" i="18" a="1"/>
  <c r="U836" i="18" s="1"/>
  <c r="U837" i="18" a="1"/>
  <c r="U837" i="18" s="1"/>
  <c r="U838" i="18" a="1"/>
  <c r="U838" i="18" s="1"/>
  <c r="U839" i="18" a="1"/>
  <c r="U839" i="18" s="1"/>
  <c r="U840" i="18" a="1"/>
  <c r="U840" i="18" s="1"/>
  <c r="U841" i="18" a="1"/>
  <c r="U841" i="18" s="1"/>
  <c r="U842" i="18" a="1"/>
  <c r="U842" i="18" s="1"/>
  <c r="U843" i="18" a="1"/>
  <c r="U843" i="18" s="1"/>
  <c r="U844" i="18" a="1"/>
  <c r="U844" i="18" s="1"/>
  <c r="U845" i="18" a="1"/>
  <c r="U845" i="18" s="1"/>
  <c r="U846" i="18" a="1"/>
  <c r="U846" i="18" s="1"/>
  <c r="U847" i="18" a="1"/>
  <c r="U847" i="18" s="1"/>
  <c r="U848" i="18" a="1"/>
  <c r="U848" i="18" s="1"/>
  <c r="U849" i="18" a="1"/>
  <c r="U849" i="18" s="1"/>
  <c r="U850" i="18" a="1"/>
  <c r="U850" i="18" s="1"/>
  <c r="U851" i="18" a="1"/>
  <c r="U851" i="18" s="1"/>
  <c r="U852" i="18" a="1"/>
  <c r="U852" i="18" s="1"/>
  <c r="U853" i="18" a="1"/>
  <c r="U853" i="18" s="1"/>
  <c r="U854" i="18" a="1"/>
  <c r="U854" i="18" s="1"/>
  <c r="U855" i="18" a="1"/>
  <c r="U855" i="18" s="1"/>
  <c r="U856" i="18" a="1"/>
  <c r="U856" i="18" s="1"/>
  <c r="U857" i="18" a="1"/>
  <c r="U857" i="18" s="1"/>
  <c r="U858" i="18" a="1"/>
  <c r="U858" i="18" s="1"/>
  <c r="U859" i="18" a="1"/>
  <c r="U859" i="18" s="1"/>
  <c r="U860" i="18" a="1"/>
  <c r="U860" i="18" s="1"/>
  <c r="U861" i="18" a="1"/>
  <c r="U861" i="18" s="1"/>
  <c r="U862" i="18" a="1"/>
  <c r="U862" i="18" s="1"/>
  <c r="U863" i="18" a="1"/>
  <c r="U863" i="18" s="1"/>
  <c r="U864" i="18" a="1"/>
  <c r="U864" i="18" s="1"/>
  <c r="U865" i="18" a="1"/>
  <c r="U865" i="18" s="1"/>
  <c r="U866" i="18" a="1"/>
  <c r="U866" i="18" s="1"/>
  <c r="U867" i="18" a="1"/>
  <c r="U867" i="18" s="1"/>
  <c r="U868" i="18" a="1"/>
  <c r="U868" i="18" s="1"/>
  <c r="U869" i="18" a="1"/>
  <c r="U869" i="18" s="1"/>
  <c r="U870" i="18" a="1"/>
  <c r="U870" i="18" s="1"/>
  <c r="U871" i="18" a="1"/>
  <c r="U871" i="18" s="1"/>
  <c r="U872" i="18" a="1"/>
  <c r="U872" i="18" s="1"/>
  <c r="U873" i="18" a="1"/>
  <c r="U873" i="18" s="1"/>
  <c r="U874" i="18" a="1"/>
  <c r="U874" i="18" s="1"/>
  <c r="U875" i="18" a="1"/>
  <c r="U875" i="18" s="1"/>
  <c r="U876" i="18" a="1"/>
  <c r="U876" i="18" s="1"/>
  <c r="U877" i="18" a="1"/>
  <c r="U877" i="18" s="1"/>
  <c r="U878" i="18" a="1"/>
  <c r="U878" i="18" s="1"/>
  <c r="U879" i="18" a="1"/>
  <c r="U879" i="18" s="1"/>
  <c r="U880" i="18" a="1"/>
  <c r="U880" i="18" s="1"/>
  <c r="U881" i="18" a="1"/>
  <c r="U881" i="18" s="1"/>
  <c r="U882" i="18" a="1"/>
  <c r="U882" i="18" s="1"/>
  <c r="U883" i="18" a="1"/>
  <c r="U883" i="18" s="1"/>
  <c r="U884" i="18" a="1"/>
  <c r="U884" i="18" s="1"/>
  <c r="U885" i="18" a="1"/>
  <c r="U885" i="18" s="1"/>
  <c r="U886" i="18" a="1"/>
  <c r="U886" i="18" s="1"/>
  <c r="U887" i="18" a="1"/>
  <c r="U887" i="18" s="1"/>
  <c r="U888" i="18" a="1"/>
  <c r="U888" i="18" s="1"/>
  <c r="U889" i="18" a="1"/>
  <c r="U889" i="18" s="1"/>
  <c r="U890" i="18" a="1"/>
  <c r="U890" i="18" s="1"/>
  <c r="U891" i="18" a="1"/>
  <c r="U891" i="18" s="1"/>
  <c r="U892" i="18" a="1"/>
  <c r="U892" i="18" s="1"/>
  <c r="U893" i="18" a="1"/>
  <c r="U893" i="18" s="1"/>
  <c r="U894" i="18" a="1"/>
  <c r="U894" i="18" s="1"/>
  <c r="U895" i="18" a="1"/>
  <c r="U895" i="18" s="1"/>
  <c r="U896" i="18" a="1"/>
  <c r="U896" i="18" s="1"/>
  <c r="U897" i="18" a="1"/>
  <c r="U897" i="18" s="1"/>
  <c r="U898" i="18" a="1"/>
  <c r="U898" i="18" s="1"/>
  <c r="U899" i="18" a="1"/>
  <c r="U899" i="18" s="1"/>
  <c r="U900" i="18" a="1"/>
  <c r="U900" i="18" s="1"/>
  <c r="U901" i="18" a="1"/>
  <c r="U901" i="18" s="1"/>
  <c r="U902" i="18" a="1"/>
  <c r="U902" i="18" s="1"/>
  <c r="U903" i="18" a="1"/>
  <c r="U903" i="18" s="1"/>
  <c r="U904" i="18" a="1"/>
  <c r="U904" i="18" s="1"/>
  <c r="U905" i="18" a="1"/>
  <c r="U905" i="18" s="1"/>
  <c r="U906" i="18" a="1"/>
  <c r="U906" i="18" s="1"/>
  <c r="U907" i="18" a="1"/>
  <c r="U907" i="18" s="1"/>
  <c r="U908" i="18" a="1"/>
  <c r="U908" i="18" s="1"/>
  <c r="U909" i="18" a="1"/>
  <c r="U909" i="18" s="1"/>
  <c r="U910" i="18" a="1"/>
  <c r="U910" i="18" s="1"/>
  <c r="U911" i="18" a="1"/>
  <c r="U911" i="18" s="1"/>
  <c r="U912" i="18" a="1"/>
  <c r="U912" i="18" s="1"/>
  <c r="U913" i="18" a="1"/>
  <c r="U913" i="18" s="1"/>
  <c r="U914" i="18" a="1"/>
  <c r="U914" i="18" s="1"/>
  <c r="U915" i="18" a="1"/>
  <c r="U915" i="18" s="1"/>
  <c r="U916" i="18" a="1"/>
  <c r="U916" i="18" s="1"/>
  <c r="U917" i="18" a="1"/>
  <c r="U917" i="18" s="1"/>
  <c r="U918" i="18" a="1"/>
  <c r="U918" i="18" s="1"/>
  <c r="U919" i="18" a="1"/>
  <c r="U919" i="18" s="1"/>
  <c r="U920" i="18" a="1"/>
  <c r="U920" i="18" s="1"/>
  <c r="U921" i="18" a="1"/>
  <c r="U921" i="18" s="1"/>
  <c r="U922" i="18" a="1"/>
  <c r="U922" i="18" s="1"/>
  <c r="U923" i="18" a="1"/>
  <c r="U923" i="18" s="1"/>
  <c r="U924" i="18" a="1"/>
  <c r="U924" i="18" s="1"/>
  <c r="U925" i="18" a="1"/>
  <c r="U925" i="18" s="1"/>
  <c r="U926" i="18" a="1"/>
  <c r="U926" i="18" s="1"/>
  <c r="U927" i="18" a="1"/>
  <c r="U927" i="18" s="1"/>
  <c r="U928" i="18" a="1"/>
  <c r="U928" i="18" s="1"/>
  <c r="U929" i="18" a="1"/>
  <c r="U929" i="18" s="1"/>
  <c r="U930" i="18" a="1"/>
  <c r="U930" i="18" s="1"/>
  <c r="U931" i="18" a="1"/>
  <c r="U931" i="18" s="1"/>
  <c r="U932" i="18" a="1"/>
  <c r="U932" i="18" s="1"/>
  <c r="U933" i="18" a="1"/>
  <c r="U933" i="18" s="1"/>
  <c r="U934" i="18" a="1"/>
  <c r="U934" i="18" s="1"/>
  <c r="U935" i="18" a="1"/>
  <c r="U935" i="18" s="1"/>
  <c r="U936" i="18" a="1"/>
  <c r="U936" i="18" s="1"/>
  <c r="U937" i="18" a="1"/>
  <c r="U937" i="18" s="1"/>
  <c r="U938" i="18" a="1"/>
  <c r="U938" i="18" s="1"/>
  <c r="U939" i="18" a="1"/>
  <c r="U939" i="18" s="1"/>
  <c r="U940" i="18" a="1"/>
  <c r="U940" i="18" s="1"/>
  <c r="U941" i="18" a="1"/>
  <c r="U941" i="18" s="1"/>
  <c r="U942" i="18" a="1"/>
  <c r="U942" i="18" s="1"/>
  <c r="U943" i="18" a="1"/>
  <c r="U943" i="18" s="1"/>
  <c r="U944" i="18" a="1"/>
  <c r="U944" i="18" s="1"/>
  <c r="U945" i="18" a="1"/>
  <c r="U945" i="18" s="1"/>
  <c r="U946" i="18" a="1"/>
  <c r="U946" i="18" s="1"/>
  <c r="U947" i="18" a="1"/>
  <c r="U947" i="18" s="1"/>
  <c r="U948" i="18" a="1"/>
  <c r="U948" i="18" s="1"/>
  <c r="U949" i="18" a="1"/>
  <c r="U949" i="18" s="1"/>
  <c r="U950" i="18" a="1"/>
  <c r="U950" i="18" s="1"/>
  <c r="U951" i="18" a="1"/>
  <c r="U951" i="18" s="1"/>
  <c r="U952" i="18" a="1"/>
  <c r="U952" i="18" s="1"/>
  <c r="U953" i="18" a="1"/>
  <c r="U953" i="18" s="1"/>
  <c r="U954" i="18" a="1"/>
  <c r="U954" i="18" s="1"/>
  <c r="U955" i="18" a="1"/>
  <c r="U955" i="18" s="1"/>
  <c r="U956" i="18" a="1"/>
  <c r="U956" i="18" s="1"/>
  <c r="U957" i="18" a="1"/>
  <c r="U957" i="18" s="1"/>
  <c r="U958" i="18" a="1"/>
  <c r="U958" i="18" s="1"/>
  <c r="U959" i="18" a="1"/>
  <c r="U959" i="18" s="1"/>
  <c r="U960" i="18" a="1"/>
  <c r="U960" i="18" s="1"/>
  <c r="U961" i="18" a="1"/>
  <c r="U961" i="18" s="1"/>
  <c r="U962" i="18" a="1"/>
  <c r="U962" i="18" s="1"/>
  <c r="U963" i="18" a="1"/>
  <c r="U963" i="18" s="1"/>
  <c r="U964" i="18" a="1"/>
  <c r="U964" i="18" s="1"/>
  <c r="U965" i="18" a="1"/>
  <c r="U965" i="18" s="1"/>
  <c r="U966" i="18" a="1"/>
  <c r="U966" i="18" s="1"/>
  <c r="U967" i="18" a="1"/>
  <c r="U967" i="18" s="1"/>
  <c r="U968" i="18" a="1"/>
  <c r="U968" i="18" s="1"/>
  <c r="U969" i="18" a="1"/>
  <c r="U969" i="18" s="1"/>
  <c r="U970" i="18" a="1"/>
  <c r="U970" i="18" s="1"/>
  <c r="U971" i="18" a="1"/>
  <c r="U971" i="18" s="1"/>
  <c r="U972" i="18" a="1"/>
  <c r="U972" i="18" s="1"/>
  <c r="U973" i="18" a="1"/>
  <c r="U973" i="18" s="1"/>
  <c r="U974" i="18" a="1"/>
  <c r="U974" i="18" s="1"/>
  <c r="U975" i="18" a="1"/>
  <c r="U975" i="18" s="1"/>
  <c r="U976" i="18" a="1"/>
  <c r="U976" i="18" s="1"/>
  <c r="U977" i="18" a="1"/>
  <c r="U977" i="18" s="1"/>
  <c r="U978" i="18" a="1"/>
  <c r="U978" i="18" s="1"/>
  <c r="U979" i="18" a="1"/>
  <c r="U979" i="18" s="1"/>
  <c r="U980" i="18" a="1"/>
  <c r="U980" i="18" s="1"/>
  <c r="U981" i="18" a="1"/>
  <c r="U981" i="18" s="1"/>
  <c r="U982" i="18" a="1"/>
  <c r="U982" i="18" s="1"/>
  <c r="U983" i="18" a="1"/>
  <c r="U983" i="18" s="1"/>
  <c r="U984" i="18" a="1"/>
  <c r="U984" i="18" s="1"/>
  <c r="U985" i="18" a="1"/>
  <c r="U985" i="18" s="1"/>
  <c r="U986" i="18" a="1"/>
  <c r="U986" i="18" s="1"/>
  <c r="U987" i="18" a="1"/>
  <c r="U987" i="18" s="1"/>
  <c r="U988" i="18" a="1"/>
  <c r="U988" i="18" s="1"/>
  <c r="U989" i="18" a="1"/>
  <c r="U989" i="18" s="1"/>
  <c r="U990" i="18" a="1"/>
  <c r="U990" i="18" s="1"/>
  <c r="U991" i="18" a="1"/>
  <c r="U991" i="18" s="1"/>
  <c r="U992" i="18" a="1"/>
  <c r="U992" i="18" s="1"/>
  <c r="U993" i="18" a="1"/>
  <c r="U993" i="18" s="1"/>
  <c r="U994" i="18" a="1"/>
  <c r="U994" i="18" s="1"/>
  <c r="U995" i="18" a="1"/>
  <c r="U995" i="18" s="1"/>
  <c r="U996" i="18" a="1"/>
  <c r="U996" i="18" s="1"/>
  <c r="U997" i="18" a="1"/>
  <c r="U997" i="18" s="1"/>
  <c r="U998" i="18" a="1"/>
  <c r="U998" i="18" s="1"/>
  <c r="U999" i="18" a="1"/>
  <c r="U999" i="18" s="1"/>
  <c r="U1000" i="18" a="1"/>
  <c r="U1000" i="18" s="1"/>
  <c r="U1001" i="18" a="1"/>
  <c r="U1001" i="18" s="1"/>
  <c r="U1002" i="18" a="1"/>
  <c r="U1002" i="18" s="1"/>
  <c r="U1003" i="18" a="1"/>
  <c r="U1003" i="18" s="1"/>
  <c r="U1004" i="18" a="1"/>
  <c r="U1004" i="18" s="1"/>
  <c r="U1005" i="18" a="1"/>
  <c r="U1005" i="18" s="1"/>
  <c r="U1006" i="18" a="1"/>
  <c r="U1006" i="18" s="1"/>
  <c r="U1007" i="18" a="1"/>
  <c r="U1007" i="18" s="1"/>
  <c r="U1008" i="18" a="1"/>
  <c r="U1008" i="18" s="1"/>
  <c r="U1009" i="18" a="1"/>
  <c r="U1009" i="18" s="1"/>
  <c r="U1010" i="18" a="1"/>
  <c r="U1010" i="18" s="1"/>
  <c r="U1011" i="18" a="1"/>
  <c r="U1011" i="18" s="1"/>
  <c r="U1012" i="18" a="1"/>
  <c r="U1012" i="18" s="1"/>
  <c r="U1013" i="18" a="1"/>
  <c r="U1013" i="18" s="1"/>
  <c r="U1014" i="18" a="1"/>
  <c r="U1014" i="18" s="1"/>
  <c r="U1015" i="18" a="1"/>
  <c r="U1015" i="18" s="1"/>
  <c r="U1016" i="18" a="1"/>
  <c r="U1016" i="18" s="1"/>
  <c r="U1017" i="18" a="1"/>
  <c r="U1017" i="18" s="1"/>
  <c r="U1018" i="18" a="1"/>
  <c r="U1018" i="18" s="1"/>
  <c r="U1019" i="18" a="1"/>
  <c r="U1019" i="18" s="1"/>
  <c r="U1020" i="18" a="1"/>
  <c r="U1020" i="18" s="1"/>
  <c r="U1021" i="18" a="1"/>
  <c r="U1021" i="18" s="1"/>
  <c r="U1022" i="18" a="1"/>
  <c r="U1022" i="18" s="1"/>
  <c r="U1023" i="18" a="1"/>
  <c r="U1023" i="18" s="1"/>
  <c r="U1024" i="18" a="1"/>
  <c r="U1024" i="18" s="1"/>
  <c r="U1025" i="18" a="1"/>
  <c r="U1025" i="18" s="1"/>
  <c r="U1026" i="18" a="1"/>
  <c r="U1026" i="18" s="1"/>
  <c r="U1027" i="18" a="1"/>
  <c r="U1027" i="18" s="1"/>
  <c r="U1028" i="18" a="1"/>
  <c r="U1028" i="18" s="1"/>
  <c r="U1029" i="18" a="1"/>
  <c r="U1029" i="18" s="1"/>
  <c r="U1030" i="18" a="1"/>
  <c r="U1030" i="18" s="1"/>
  <c r="U1031" i="18" a="1"/>
  <c r="U1031" i="18" s="1"/>
  <c r="U1032" i="18" a="1"/>
  <c r="U1032" i="18" s="1"/>
  <c r="U1033" i="18" a="1"/>
  <c r="U1033" i="18" s="1"/>
  <c r="U1034" i="18" a="1"/>
  <c r="U1034" i="18" s="1"/>
  <c r="U1035" i="18" a="1"/>
  <c r="U1035" i="18" s="1"/>
  <c r="U1036" i="18" a="1"/>
  <c r="U1036" i="18" s="1"/>
  <c r="U1037" i="18" a="1"/>
  <c r="U1037" i="18" s="1"/>
  <c r="U1038" i="18" a="1"/>
  <c r="U1038" i="18" s="1"/>
  <c r="U1039" i="18" a="1"/>
  <c r="U1039" i="18" s="1"/>
  <c r="U1040" i="18" a="1"/>
  <c r="U1040" i="18" s="1"/>
  <c r="U1041" i="18" a="1"/>
  <c r="U1041" i="18" s="1"/>
  <c r="U1042" i="18" a="1"/>
  <c r="U1042" i="18" s="1"/>
  <c r="U1043" i="18" a="1"/>
  <c r="U1043" i="18" s="1"/>
  <c r="U1044" i="18" a="1"/>
  <c r="U1044" i="18" s="1"/>
  <c r="U1045" i="18" a="1"/>
  <c r="U1045" i="18" s="1"/>
  <c r="U1046" i="18" a="1"/>
  <c r="U1046" i="18" s="1"/>
  <c r="U1047" i="18" a="1"/>
  <c r="U1047" i="18" s="1"/>
  <c r="U1048" i="18" a="1"/>
  <c r="U1048" i="18" s="1"/>
  <c r="U1049" i="18" a="1"/>
  <c r="U1049" i="18" s="1"/>
  <c r="U1050" i="18" a="1"/>
  <c r="U1050" i="18" s="1"/>
  <c r="U1051" i="18" a="1"/>
  <c r="U1051" i="18" s="1"/>
  <c r="U1052" i="18" a="1"/>
  <c r="U1052" i="18" s="1"/>
  <c r="U1053" i="18" a="1"/>
  <c r="U1053" i="18" s="1"/>
  <c r="U1054" i="18" a="1"/>
  <c r="U1054" i="18" s="1"/>
  <c r="U1055" i="18" a="1"/>
  <c r="U1055" i="18" s="1"/>
  <c r="U1056" i="18" a="1"/>
  <c r="U1056" i="18" s="1"/>
  <c r="U1057" i="18" a="1"/>
  <c r="U1057" i="18" s="1"/>
  <c r="U1058" i="18" a="1"/>
  <c r="U1058" i="18" s="1"/>
  <c r="U1059" i="18" a="1"/>
  <c r="U1059" i="18" s="1"/>
  <c r="U1060" i="18" a="1"/>
  <c r="U1060" i="18" s="1"/>
  <c r="U1061" i="18" a="1"/>
  <c r="U1061" i="18" s="1"/>
  <c r="U1062" i="18" a="1"/>
  <c r="U1062" i="18" s="1"/>
  <c r="U1063" i="18" a="1"/>
  <c r="U1063" i="18" s="1"/>
  <c r="U1064" i="18" a="1"/>
  <c r="U1064" i="18" s="1"/>
  <c r="U1065" i="18" a="1"/>
  <c r="U1065" i="18" s="1"/>
  <c r="U1066" i="18" a="1"/>
  <c r="U1066" i="18" s="1"/>
  <c r="U1067" i="18" a="1"/>
  <c r="U1067" i="18" s="1"/>
  <c r="U1068" i="18" a="1"/>
  <c r="U1068" i="18" s="1"/>
  <c r="U1069" i="18" a="1"/>
  <c r="U1069" i="18" s="1"/>
  <c r="U1070" i="18" a="1"/>
  <c r="U1070" i="18" s="1"/>
  <c r="U1071" i="18" a="1"/>
  <c r="U1071" i="18" s="1"/>
  <c r="U1072" i="18" a="1"/>
  <c r="U1072" i="18" s="1"/>
  <c r="U1073" i="18" a="1"/>
  <c r="U1073" i="18" s="1"/>
  <c r="U1074" i="18" a="1"/>
  <c r="U1074" i="18" s="1"/>
  <c r="U1075" i="18" a="1"/>
  <c r="U1075" i="18" s="1"/>
  <c r="U1076" i="18" a="1"/>
  <c r="U1076" i="18" s="1"/>
  <c r="U1077" i="18" a="1"/>
  <c r="U1077" i="18" s="1"/>
  <c r="U1078" i="18" a="1"/>
  <c r="U1078" i="18" s="1"/>
  <c r="U1079" i="18" a="1"/>
  <c r="U1079" i="18" s="1"/>
  <c r="U1080" i="18" a="1"/>
  <c r="U1080" i="18" s="1"/>
  <c r="U1081" i="18" a="1"/>
  <c r="U1081" i="18" s="1"/>
  <c r="U1082" i="18" a="1"/>
  <c r="U1082" i="18" s="1"/>
  <c r="U1083" i="18" a="1"/>
  <c r="U1083" i="18" s="1"/>
  <c r="U1084" i="18" a="1"/>
  <c r="U1084" i="18" s="1"/>
  <c r="U1085" i="18" a="1"/>
  <c r="U1085" i="18" s="1"/>
  <c r="U1086" i="18" a="1"/>
  <c r="U1086" i="18" s="1"/>
  <c r="U1087" i="18" a="1"/>
  <c r="U1087" i="18" s="1"/>
  <c r="U1088" i="18" a="1"/>
  <c r="U1088" i="18" s="1"/>
  <c r="U1089" i="18" a="1"/>
  <c r="U1089" i="18" s="1"/>
  <c r="U1090" i="18" a="1"/>
  <c r="U1090" i="18" s="1"/>
  <c r="U1091" i="18" a="1"/>
  <c r="U1091" i="18" s="1"/>
  <c r="U1092" i="18" a="1"/>
  <c r="U1092" i="18" s="1"/>
  <c r="U1093" i="18" a="1"/>
  <c r="U1093" i="18" s="1"/>
  <c r="U1094" i="18" a="1"/>
  <c r="U1094" i="18" s="1"/>
  <c r="U1095" i="18" a="1"/>
  <c r="U1095" i="18" s="1"/>
  <c r="U1096" i="18" a="1"/>
  <c r="U1096" i="18" s="1"/>
  <c r="U1097" i="18" a="1"/>
  <c r="U1097" i="18" s="1"/>
  <c r="U1098" i="18" a="1"/>
  <c r="U1098" i="18" s="1"/>
  <c r="U1099" i="18" a="1"/>
  <c r="U1099" i="18" s="1"/>
  <c r="U1100" i="18" a="1"/>
  <c r="U1100" i="18" s="1"/>
  <c r="U1101" i="18" a="1"/>
  <c r="U1101" i="18" s="1"/>
  <c r="U1102" i="18" a="1"/>
  <c r="U1102" i="18" s="1"/>
  <c r="U1103" i="18" a="1"/>
  <c r="U1103" i="18" s="1"/>
  <c r="U1104" i="18" a="1"/>
  <c r="U1104" i="18" s="1"/>
  <c r="U1105" i="18" a="1"/>
  <c r="U1105" i="18" s="1"/>
  <c r="U1106" i="18" a="1"/>
  <c r="U1106" i="18" s="1"/>
  <c r="U1107" i="18" a="1"/>
  <c r="U1107" i="18" s="1"/>
  <c r="U1108" i="18" a="1"/>
  <c r="U1108" i="18" s="1"/>
  <c r="U1109" i="18" a="1"/>
  <c r="U1109" i="18" s="1"/>
  <c r="U1110" i="18" a="1"/>
  <c r="U1110" i="18" s="1"/>
  <c r="U1111" i="18" a="1"/>
  <c r="U1111" i="18" s="1"/>
  <c r="U1112" i="18" a="1"/>
  <c r="U1112" i="18" s="1"/>
  <c r="U1113" i="18" a="1"/>
  <c r="U1113" i="18" s="1"/>
  <c r="U1114" i="18" a="1"/>
  <c r="U1114" i="18" s="1"/>
  <c r="U1115" i="18" a="1"/>
  <c r="U1115" i="18" s="1"/>
  <c r="U1116" i="18" a="1"/>
  <c r="U1116" i="18" s="1"/>
  <c r="U1117" i="18" a="1"/>
  <c r="U1117" i="18" s="1"/>
  <c r="U1118" i="18" a="1"/>
  <c r="U1118" i="18" s="1"/>
  <c r="U1119" i="18" a="1"/>
  <c r="U1119" i="18" s="1"/>
  <c r="U1120" i="18" a="1"/>
  <c r="U1120" i="18" s="1"/>
  <c r="U1121" i="18" a="1"/>
  <c r="U1121" i="18" s="1"/>
  <c r="U1122" i="18" a="1"/>
  <c r="U1122" i="18" s="1"/>
  <c r="U1123" i="18" a="1"/>
  <c r="U1123" i="18" s="1"/>
  <c r="U1124" i="18" a="1"/>
  <c r="U1124" i="18" s="1"/>
  <c r="U1125" i="18" a="1"/>
  <c r="U1125" i="18" s="1"/>
  <c r="U1126" i="18" a="1"/>
  <c r="U1126" i="18" s="1"/>
  <c r="U1127" i="18" a="1"/>
  <c r="U1127" i="18" s="1"/>
  <c r="U1128" i="18" a="1"/>
  <c r="U1128" i="18" s="1"/>
  <c r="U1129" i="18" a="1"/>
  <c r="U1129" i="18" s="1"/>
  <c r="U1130" i="18" a="1"/>
  <c r="U1130" i="18" s="1"/>
  <c r="U1131" i="18" a="1"/>
  <c r="U1131" i="18" s="1"/>
  <c r="U1132" i="18" a="1"/>
  <c r="U1132" i="18" s="1"/>
  <c r="U1133" i="18" a="1"/>
  <c r="U1133" i="18" s="1"/>
  <c r="U1134" i="18" a="1"/>
  <c r="U1134" i="18" s="1"/>
  <c r="U1135" i="18" a="1"/>
  <c r="U1135" i="18" s="1"/>
  <c r="U1136" i="18" a="1"/>
  <c r="U1136" i="18" s="1"/>
  <c r="U1137" i="18" a="1"/>
  <c r="U1137" i="18" s="1"/>
  <c r="U1138" i="18" a="1"/>
  <c r="U1138" i="18" s="1"/>
  <c r="U1139" i="18" a="1"/>
  <c r="U1139" i="18" s="1"/>
  <c r="U1140" i="18" a="1"/>
  <c r="U1140" i="18" s="1"/>
  <c r="U1141" i="18" a="1"/>
  <c r="U1141" i="18" s="1"/>
  <c r="U1142" i="18" a="1"/>
  <c r="U1142" i="18" s="1"/>
  <c r="U1143" i="18" a="1"/>
  <c r="U1143" i="18" s="1"/>
  <c r="U1144" i="18" a="1"/>
  <c r="U1144" i="18" s="1"/>
  <c r="U1145" i="18" a="1"/>
  <c r="U1145" i="18" s="1"/>
  <c r="U1146" i="18" a="1"/>
  <c r="U1146" i="18" s="1"/>
  <c r="U1147" i="18" a="1"/>
  <c r="U1147" i="18" s="1"/>
  <c r="U1148" i="18" a="1"/>
  <c r="U1148" i="18" s="1"/>
  <c r="U1149" i="18" a="1"/>
  <c r="U1149" i="18" s="1"/>
  <c r="U1150" i="18" a="1"/>
  <c r="U1150" i="18" s="1"/>
  <c r="U1151" i="18" a="1"/>
  <c r="U1151" i="18" s="1"/>
  <c r="U1152" i="18" a="1"/>
  <c r="U1152" i="18" s="1"/>
  <c r="U1153" i="18" a="1"/>
  <c r="U1153" i="18" s="1"/>
  <c r="U1154" i="18" a="1"/>
  <c r="U1154" i="18" s="1"/>
  <c r="U1155" i="18" a="1"/>
  <c r="U1155" i="18" s="1"/>
  <c r="U1156" i="18" a="1"/>
  <c r="U1156" i="18" s="1"/>
  <c r="U1157" i="18" a="1"/>
  <c r="U1157" i="18" s="1"/>
  <c r="U1158" i="18" a="1"/>
  <c r="U1158" i="18" s="1"/>
  <c r="U1159" i="18" a="1"/>
  <c r="U1159" i="18" s="1"/>
  <c r="U1160" i="18" a="1"/>
  <c r="U1160" i="18" s="1"/>
  <c r="U1161" i="18" a="1"/>
  <c r="U1161" i="18" s="1"/>
  <c r="U1162" i="18" a="1"/>
  <c r="U1162" i="18" s="1"/>
  <c r="U1163" i="18" a="1"/>
  <c r="U1163" i="18" s="1"/>
  <c r="U1164" i="18" a="1"/>
  <c r="U1164" i="18" s="1"/>
  <c r="U1165" i="18" a="1"/>
  <c r="U1165" i="18" s="1"/>
  <c r="U1166" i="18" a="1"/>
  <c r="U1166" i="18" s="1"/>
  <c r="U1167" i="18" a="1"/>
  <c r="U1167" i="18" s="1"/>
  <c r="U1168" i="18" a="1"/>
  <c r="U1168" i="18" s="1"/>
  <c r="U1169" i="18" a="1"/>
  <c r="U1169" i="18" s="1"/>
  <c r="U1170" i="18" a="1"/>
  <c r="U1170" i="18" s="1"/>
  <c r="U1171" i="18" a="1"/>
  <c r="U1171" i="18" s="1"/>
  <c r="U1172" i="18" a="1"/>
  <c r="U1172" i="18" s="1"/>
  <c r="U1173" i="18" a="1"/>
  <c r="U1173" i="18" s="1"/>
  <c r="U1174" i="18" a="1"/>
  <c r="U1174" i="18" s="1"/>
  <c r="U1175" i="18" a="1"/>
  <c r="U1175" i="18" s="1"/>
  <c r="U1176" i="18" a="1"/>
  <c r="U1176" i="18" s="1"/>
  <c r="U1177" i="18" a="1"/>
  <c r="U1177" i="18" s="1"/>
  <c r="U1178" i="18" a="1"/>
  <c r="U1178" i="18" s="1"/>
  <c r="U1179" i="18" a="1"/>
  <c r="U1179" i="18" s="1"/>
  <c r="U1180" i="18" a="1"/>
  <c r="U1180" i="18" s="1"/>
  <c r="U1181" i="18" a="1"/>
  <c r="U1181" i="18" s="1"/>
  <c r="U1182" i="18" a="1"/>
  <c r="U1182" i="18" s="1"/>
  <c r="U1183" i="18" a="1"/>
  <c r="U1183" i="18" s="1"/>
  <c r="U1184" i="18" a="1"/>
  <c r="U1184" i="18" s="1"/>
  <c r="U1185" i="18" a="1"/>
  <c r="U1185" i="18" s="1"/>
  <c r="U1186" i="18" a="1"/>
  <c r="U1186" i="18" s="1"/>
  <c r="U1187" i="18" a="1"/>
  <c r="U1187" i="18" s="1"/>
  <c r="U1188" i="18" a="1"/>
  <c r="U1188" i="18" s="1"/>
  <c r="U1189" i="18" a="1"/>
  <c r="U1189" i="18" s="1"/>
  <c r="U1190" i="18" a="1"/>
  <c r="U1190" i="18" s="1"/>
  <c r="U1191" i="18" a="1"/>
  <c r="U1191" i="18" s="1"/>
  <c r="U1192" i="18" a="1"/>
  <c r="U1192" i="18" s="1"/>
  <c r="U1193" i="18" a="1"/>
  <c r="U1193" i="18" s="1"/>
  <c r="U1194" i="18" a="1"/>
  <c r="U1194" i="18" s="1"/>
  <c r="U1195" i="18" a="1"/>
  <c r="U1195" i="18" s="1"/>
  <c r="U1196" i="18" a="1"/>
  <c r="U1196" i="18" s="1"/>
  <c r="U1197" i="18" a="1"/>
  <c r="U1197" i="18" s="1"/>
  <c r="U1198" i="18" a="1"/>
  <c r="U1198" i="18" s="1"/>
  <c r="U1199" i="18" a="1"/>
  <c r="U1199" i="18" s="1"/>
  <c r="U1200" i="18" a="1"/>
  <c r="U1200" i="18" s="1"/>
  <c r="U1201" i="18" a="1"/>
  <c r="U1201" i="18" s="1"/>
  <c r="U1202" i="18" a="1"/>
  <c r="U1202" i="18" s="1"/>
  <c r="U1203" i="18" a="1"/>
  <c r="U1203" i="18" s="1"/>
  <c r="U1204" i="18" a="1"/>
  <c r="U1204" i="18" s="1"/>
  <c r="U1205" i="18" a="1"/>
  <c r="U1205" i="18" s="1"/>
  <c r="U1206" i="18" a="1"/>
  <c r="U1206" i="18" s="1"/>
  <c r="U1207" i="18" a="1"/>
  <c r="U1207" i="18" s="1"/>
  <c r="U1208" i="18" a="1"/>
  <c r="U1208" i="18" s="1"/>
  <c r="U1209" i="18" a="1"/>
  <c r="U1209" i="18" s="1"/>
  <c r="U1210" i="18" a="1"/>
  <c r="U1210" i="18" s="1"/>
  <c r="U1211" i="18" a="1"/>
  <c r="U1211" i="18" s="1"/>
  <c r="U1212" i="18" a="1"/>
  <c r="U1212" i="18" s="1"/>
  <c r="U1213" i="18" a="1"/>
  <c r="U1213" i="18" s="1"/>
  <c r="U1214" i="18" a="1"/>
  <c r="U1214" i="18" s="1"/>
  <c r="U1215" i="18" a="1"/>
  <c r="U1215" i="18" s="1"/>
  <c r="U1216" i="18" a="1"/>
  <c r="U1216" i="18" s="1"/>
  <c r="U1217" i="18" a="1"/>
  <c r="U1217" i="18" s="1"/>
  <c r="U1218" i="18" a="1"/>
  <c r="U1218" i="18" s="1"/>
  <c r="U1219" i="18" a="1"/>
  <c r="U1219" i="18" s="1"/>
  <c r="U1220" i="18" a="1"/>
  <c r="U1220" i="18" s="1"/>
  <c r="U1221" i="18" a="1"/>
  <c r="U1221" i="18" s="1"/>
  <c r="U1222" i="18" a="1"/>
  <c r="U1222" i="18" s="1"/>
  <c r="U1223" i="18" a="1"/>
  <c r="U1223" i="18" s="1"/>
  <c r="U1224" i="18" a="1"/>
  <c r="U1224" i="18" s="1"/>
  <c r="U1225" i="18" a="1"/>
  <c r="U1225" i="18" s="1"/>
  <c r="U1226" i="18" a="1"/>
  <c r="U1226" i="18" s="1"/>
  <c r="U1227" i="18" a="1"/>
  <c r="U1227" i="18" s="1"/>
  <c r="U1228" i="18" a="1"/>
  <c r="U1228" i="18" s="1"/>
  <c r="U1229" i="18" a="1"/>
  <c r="U1229" i="18" s="1"/>
  <c r="U1230" i="18" a="1"/>
  <c r="U1230" i="18" s="1"/>
  <c r="U1231" i="18" a="1"/>
  <c r="U1231" i="18" s="1"/>
  <c r="U1232" i="18" a="1"/>
  <c r="U1232" i="18" s="1"/>
  <c r="U1233" i="18" a="1"/>
  <c r="U1233" i="18" s="1"/>
  <c r="U1234" i="18" a="1"/>
  <c r="U1234" i="18" s="1"/>
  <c r="U1235" i="18" a="1"/>
  <c r="U1235" i="18" s="1"/>
  <c r="U1236" i="18" a="1"/>
  <c r="U1236" i="18" s="1"/>
  <c r="U1237" i="18" a="1"/>
  <c r="U1237" i="18" s="1"/>
  <c r="U1238" i="18" a="1"/>
  <c r="U1238" i="18" s="1"/>
  <c r="U1239" i="18" a="1"/>
  <c r="U1239" i="18" s="1"/>
  <c r="U1240" i="18" a="1"/>
  <c r="U1240" i="18" s="1"/>
  <c r="U1241" i="18" a="1"/>
  <c r="U1241" i="18" s="1"/>
  <c r="U1242" i="18" a="1"/>
  <c r="U1242" i="18" s="1"/>
  <c r="U1243" i="18" a="1"/>
  <c r="U1243" i="18" s="1"/>
  <c r="U1244" i="18" a="1"/>
  <c r="U1244" i="18" s="1"/>
  <c r="U1245" i="18" a="1"/>
  <c r="U1245" i="18" s="1"/>
  <c r="U1246" i="18" a="1"/>
  <c r="U1246" i="18" s="1"/>
  <c r="U1247" i="18" a="1"/>
  <c r="U1247" i="18" s="1"/>
  <c r="U1248" i="18" a="1"/>
  <c r="U1248" i="18" s="1"/>
  <c r="U1249" i="18" a="1"/>
  <c r="U1249" i="18" s="1"/>
  <c r="U1250" i="18" a="1"/>
  <c r="U1250" i="18" s="1"/>
  <c r="U1251" i="18" a="1"/>
  <c r="U1251" i="18" s="1"/>
  <c r="U1252" i="18" a="1"/>
  <c r="U1252" i="18" s="1"/>
  <c r="U1253" i="18" a="1"/>
  <c r="U1253" i="18" s="1"/>
  <c r="U1254" i="18" a="1"/>
  <c r="U1254" i="18" s="1"/>
  <c r="U1255" i="18" a="1"/>
  <c r="U1255" i="18" s="1"/>
  <c r="U1256" i="18" a="1"/>
  <c r="U1256" i="18" s="1"/>
  <c r="U1257" i="18" a="1"/>
  <c r="U1257" i="18" s="1"/>
  <c r="U1258" i="18" a="1"/>
  <c r="U1258" i="18" s="1"/>
  <c r="U1259" i="18" a="1"/>
  <c r="U1259" i="18" s="1"/>
  <c r="U1260" i="18" a="1"/>
  <c r="U1260" i="18" s="1"/>
  <c r="U1261" i="18" a="1"/>
  <c r="U1261" i="18" s="1"/>
  <c r="U1262" i="18" a="1"/>
  <c r="U1262" i="18" s="1"/>
  <c r="U1263" i="18" a="1"/>
  <c r="U1263" i="18" s="1"/>
  <c r="U1264" i="18" a="1"/>
  <c r="U1264" i="18" s="1"/>
  <c r="U1265" i="18" a="1"/>
  <c r="U1265" i="18" s="1"/>
  <c r="U1266" i="18" a="1"/>
  <c r="U1266" i="18" s="1"/>
  <c r="U1267" i="18" a="1"/>
  <c r="U1267" i="18" s="1"/>
  <c r="U1268" i="18" a="1"/>
  <c r="U1268" i="18" s="1"/>
  <c r="U1269" i="18" a="1"/>
  <c r="U1269" i="18" s="1"/>
  <c r="U1270" i="18" a="1"/>
  <c r="U1270" i="18" s="1"/>
  <c r="U1271" i="18" a="1"/>
  <c r="U1271" i="18" s="1"/>
  <c r="U1272" i="18" a="1"/>
  <c r="U1272" i="18" s="1"/>
  <c r="U1273" i="18" a="1"/>
  <c r="U1273" i="18" s="1"/>
  <c r="U1274" i="18" a="1"/>
  <c r="U1274" i="18" s="1"/>
  <c r="U1275" i="18" a="1"/>
  <c r="U1275" i="18" s="1"/>
  <c r="U1276" i="18" a="1"/>
  <c r="U1276" i="18" s="1"/>
  <c r="U1277" i="18" a="1"/>
  <c r="U1277" i="18" s="1"/>
  <c r="U1278" i="18" a="1"/>
  <c r="U1278" i="18" s="1"/>
  <c r="U1279" i="18" a="1"/>
  <c r="U1279" i="18" s="1"/>
  <c r="U1280" i="18" a="1"/>
  <c r="U1280" i="18" s="1"/>
  <c r="U1281" i="18" a="1"/>
  <c r="U1281" i="18" s="1"/>
  <c r="U1282" i="18" a="1"/>
  <c r="U1282" i="18" s="1"/>
  <c r="U1283" i="18" a="1"/>
  <c r="U1283" i="18" s="1"/>
  <c r="U1284" i="18" a="1"/>
  <c r="U1284" i="18" s="1"/>
  <c r="U1285" i="18" a="1"/>
  <c r="U1285" i="18" s="1"/>
  <c r="U1286" i="18" a="1"/>
  <c r="U1286" i="18" s="1"/>
  <c r="U1287" i="18" a="1"/>
  <c r="U1287" i="18" s="1"/>
  <c r="U1288" i="18" a="1"/>
  <c r="U1288" i="18" s="1"/>
  <c r="U1289" i="18" a="1"/>
  <c r="U1289" i="18" s="1"/>
  <c r="U1290" i="18" a="1"/>
  <c r="U1290" i="18" s="1"/>
  <c r="U1291" i="18" a="1"/>
  <c r="U1291" i="18" s="1"/>
  <c r="U1292" i="18" a="1"/>
  <c r="U1292" i="18" s="1"/>
  <c r="U1293" i="18" a="1"/>
  <c r="U1293" i="18" s="1"/>
  <c r="U1294" i="18" a="1"/>
  <c r="U1294" i="18" s="1"/>
  <c r="U1295" i="18" a="1"/>
  <c r="U1295" i="18" s="1"/>
  <c r="U1296" i="18" a="1"/>
  <c r="U1296" i="18" s="1"/>
  <c r="U1297" i="18" a="1"/>
  <c r="U1297" i="18" s="1"/>
  <c r="U1298" i="18" a="1"/>
  <c r="U1298" i="18" s="1"/>
  <c r="U1299" i="18" a="1"/>
  <c r="U1299" i="18" s="1"/>
  <c r="U1300" i="18" a="1"/>
  <c r="U1300" i="18" s="1"/>
  <c r="U1301" i="18" a="1"/>
  <c r="U1301" i="18" s="1"/>
  <c r="U1302" i="18" a="1"/>
  <c r="U1302" i="18" s="1"/>
  <c r="U1303" i="18" a="1"/>
  <c r="U1303" i="18" s="1"/>
  <c r="U1304" i="18" a="1"/>
  <c r="U1304" i="18" s="1"/>
  <c r="U1305" i="18" a="1"/>
  <c r="U1305" i="18" s="1"/>
  <c r="U1306" i="18" a="1"/>
  <c r="U1306" i="18" s="1"/>
  <c r="U1307" i="18" a="1"/>
  <c r="U1307" i="18" s="1"/>
  <c r="U1308" i="18" a="1"/>
  <c r="U1308" i="18" s="1"/>
  <c r="U1309" i="18" a="1"/>
  <c r="U1309" i="18" s="1"/>
  <c r="U1310" i="18" a="1"/>
  <c r="U1310" i="18" s="1"/>
  <c r="U1311" i="18" a="1"/>
  <c r="U1311" i="18" s="1"/>
  <c r="U1312" i="18" a="1"/>
  <c r="U1312" i="18" s="1"/>
  <c r="U1313" i="18" a="1"/>
  <c r="U1313" i="18" s="1"/>
  <c r="U1314" i="18" a="1"/>
  <c r="U1314" i="18" s="1"/>
  <c r="U1315" i="18" a="1"/>
  <c r="U1315" i="18" s="1"/>
  <c r="U1316" i="18" a="1"/>
  <c r="U1316" i="18" s="1"/>
  <c r="U1317" i="18" a="1"/>
  <c r="U1317" i="18" s="1"/>
  <c r="U1318" i="18" a="1"/>
  <c r="U1318" i="18" s="1"/>
  <c r="U1319" i="18" a="1"/>
  <c r="U1319" i="18" s="1"/>
  <c r="U1320" i="18" a="1"/>
  <c r="U1320" i="18" s="1"/>
  <c r="U1321" i="18" a="1"/>
  <c r="U1321" i="18" s="1"/>
  <c r="U1322" i="18" a="1"/>
  <c r="U1322" i="18" s="1"/>
  <c r="U1323" i="18" a="1"/>
  <c r="U1323" i="18" s="1"/>
  <c r="U1324" i="18" a="1"/>
  <c r="U1324" i="18" s="1"/>
  <c r="U1325" i="18" a="1"/>
  <c r="U1325" i="18" s="1"/>
  <c r="U1326" i="18" a="1"/>
  <c r="U1326" i="18" s="1"/>
  <c r="U1327" i="18" a="1"/>
  <c r="U1327" i="18" s="1"/>
  <c r="U1328" i="18" a="1"/>
  <c r="U1328" i="18" s="1"/>
  <c r="U1329" i="18" a="1"/>
  <c r="U1329" i="18" s="1"/>
  <c r="U1330" i="18" a="1"/>
  <c r="U1330" i="18" s="1"/>
  <c r="U1331" i="18" a="1"/>
  <c r="U1331" i="18" s="1"/>
  <c r="U1332" i="18" a="1"/>
  <c r="U1332" i="18" s="1"/>
  <c r="U1333" i="18" a="1"/>
  <c r="U1333" i="18" s="1"/>
  <c r="U1334" i="18" a="1"/>
  <c r="U1334" i="18" s="1"/>
  <c r="U1335" i="18" a="1"/>
  <c r="U1335" i="18" s="1"/>
  <c r="U1336" i="18" a="1"/>
  <c r="U1336" i="18" s="1"/>
  <c r="U1337" i="18" a="1"/>
  <c r="U1337" i="18" s="1"/>
  <c r="U1338" i="18" a="1"/>
  <c r="U1338" i="18" s="1"/>
  <c r="U1339" i="18" a="1"/>
  <c r="U1339" i="18" s="1"/>
  <c r="U1340" i="18" a="1"/>
  <c r="U1340" i="18" s="1"/>
  <c r="U1341" i="18" a="1"/>
  <c r="U1341" i="18" s="1"/>
  <c r="U1342" i="18" a="1"/>
  <c r="U1342" i="18" s="1"/>
  <c r="U1343" i="18" a="1"/>
  <c r="U1343" i="18" s="1"/>
  <c r="U1344" i="18" a="1"/>
  <c r="U1344" i="18" s="1"/>
  <c r="U1345" i="18" a="1"/>
  <c r="U1345" i="18" s="1"/>
  <c r="U1346" i="18" a="1"/>
  <c r="U1346" i="18" s="1"/>
  <c r="U1347" i="18" a="1"/>
  <c r="U1347" i="18" s="1"/>
  <c r="U1348" i="18" a="1"/>
  <c r="U1348" i="18" s="1"/>
  <c r="U1349" i="18" a="1"/>
  <c r="U1349" i="18" s="1"/>
  <c r="U1350" i="18" a="1"/>
  <c r="U1350" i="18" s="1"/>
  <c r="U1351" i="18" a="1"/>
  <c r="U1351" i="18" s="1"/>
  <c r="U1352" i="18" a="1"/>
  <c r="U1352" i="18" s="1"/>
  <c r="U1353" i="18" a="1"/>
  <c r="U1353" i="18" s="1"/>
  <c r="U1354" i="18" a="1"/>
  <c r="U1354" i="18" s="1"/>
  <c r="U1355" i="18" a="1"/>
  <c r="U1355" i="18" s="1"/>
  <c r="U1356" i="18" a="1"/>
  <c r="U1356" i="18" s="1"/>
  <c r="U1357" i="18" a="1"/>
  <c r="U1357" i="18" s="1"/>
  <c r="U1358" i="18" a="1"/>
  <c r="U1358" i="18" s="1"/>
  <c r="U1359" i="18" a="1"/>
  <c r="U1359" i="18" s="1"/>
  <c r="U1360" i="18" a="1"/>
  <c r="U1360" i="18" s="1"/>
  <c r="U1361" i="18" a="1"/>
  <c r="U1361" i="18" s="1"/>
  <c r="U1362" i="18" a="1"/>
  <c r="U1362" i="18" s="1"/>
  <c r="U1363" i="18" a="1"/>
  <c r="U1363" i="18" s="1"/>
  <c r="U1364" i="18" a="1"/>
  <c r="U1364" i="18" s="1"/>
  <c r="U1365" i="18" a="1"/>
  <c r="U1365" i="18" s="1"/>
  <c r="U1366" i="18" a="1"/>
  <c r="U1366" i="18" s="1"/>
  <c r="U1367" i="18" a="1"/>
  <c r="U1367" i="18" s="1"/>
  <c r="U1368" i="18" a="1"/>
  <c r="U1368" i="18" s="1"/>
  <c r="U1369" i="18" a="1"/>
  <c r="U1369" i="18" s="1"/>
  <c r="U1370" i="18" a="1"/>
  <c r="U1370" i="18" s="1"/>
  <c r="U1371" i="18" a="1"/>
  <c r="U1371" i="18" s="1"/>
  <c r="U1372" i="18" a="1"/>
  <c r="U1372" i="18" s="1"/>
  <c r="U1373" i="18" a="1"/>
  <c r="U1373" i="18" s="1"/>
  <c r="U1374" i="18" a="1"/>
  <c r="U1374" i="18" s="1"/>
  <c r="U1375" i="18" a="1"/>
  <c r="U1375" i="18" s="1"/>
  <c r="U1376" i="18" a="1"/>
  <c r="U1376" i="18" s="1"/>
  <c r="U1377" i="18" a="1"/>
  <c r="U1377" i="18" s="1"/>
  <c r="U1378" i="18" a="1"/>
  <c r="U1378" i="18" s="1"/>
  <c r="U1379" i="18" a="1"/>
  <c r="U1379" i="18" s="1"/>
  <c r="U1380" i="18" a="1"/>
  <c r="U1380" i="18" s="1"/>
  <c r="U1381" i="18" a="1"/>
  <c r="U1381" i="18" s="1"/>
  <c r="U1382" i="18" a="1"/>
  <c r="U1382" i="18" s="1"/>
  <c r="U1383" i="18" a="1"/>
  <c r="U1383" i="18" s="1"/>
  <c r="U1384" i="18" a="1"/>
  <c r="U1384" i="18" s="1"/>
  <c r="U1385" i="18" a="1"/>
  <c r="U1385" i="18" s="1"/>
  <c r="U1386" i="18" a="1"/>
  <c r="U1386" i="18" s="1"/>
  <c r="U1387" i="18" a="1"/>
  <c r="U1387" i="18" s="1"/>
  <c r="U1388" i="18" a="1"/>
  <c r="U1388" i="18" s="1"/>
  <c r="U1389" i="18" a="1"/>
  <c r="U1389" i="18" s="1"/>
  <c r="U1390" i="18" a="1"/>
  <c r="U1390" i="18" s="1"/>
  <c r="U1391" i="18" a="1"/>
  <c r="U1391" i="18" s="1"/>
  <c r="U1392" i="18" a="1"/>
  <c r="U1392" i="18" s="1"/>
  <c r="U1393" i="18" a="1"/>
  <c r="U1393" i="18" s="1"/>
  <c r="U1394" i="18" a="1"/>
  <c r="U1394" i="18" s="1"/>
  <c r="U1395" i="18" a="1"/>
  <c r="U1395" i="18" s="1"/>
  <c r="U1396" i="18" a="1"/>
  <c r="U1396" i="18" s="1"/>
  <c r="U1397" i="18" a="1"/>
  <c r="U1397" i="18" s="1"/>
  <c r="U1398" i="18" a="1"/>
  <c r="U1398" i="18" s="1"/>
  <c r="U1399" i="18" a="1"/>
  <c r="U1399" i="18" s="1"/>
  <c r="U1400" i="18" a="1"/>
  <c r="U1400" i="18" s="1"/>
  <c r="U1401" i="18" a="1"/>
  <c r="U1401" i="18" s="1"/>
  <c r="U1402" i="18" a="1"/>
  <c r="U1402" i="18" s="1"/>
  <c r="U1403" i="18" a="1"/>
  <c r="U1403" i="18" s="1"/>
  <c r="U1404" i="18" a="1"/>
  <c r="U1404" i="18" s="1"/>
  <c r="U1405" i="18" a="1"/>
  <c r="U1405" i="18" s="1"/>
  <c r="U1406" i="18" a="1"/>
  <c r="U1406" i="18" s="1"/>
  <c r="U1407" i="18" a="1"/>
  <c r="U1407" i="18" s="1"/>
  <c r="U1408" i="18" a="1"/>
  <c r="U1408" i="18" s="1"/>
  <c r="U1409" i="18" a="1"/>
  <c r="U1409" i="18" s="1"/>
  <c r="U1410" i="18" a="1"/>
  <c r="U1410" i="18" s="1"/>
  <c r="U1411" i="18" a="1"/>
  <c r="U1411" i="18" s="1"/>
  <c r="U1412" i="18" a="1"/>
  <c r="U1412" i="18" s="1"/>
  <c r="U1413" i="18" a="1"/>
  <c r="U1413" i="18" s="1"/>
  <c r="U1414" i="18" a="1"/>
  <c r="U1414" i="18" s="1"/>
  <c r="U1415" i="18" a="1"/>
  <c r="U1415" i="18" s="1"/>
  <c r="U1416" i="18" a="1"/>
  <c r="U1416" i="18" s="1"/>
  <c r="U1417" i="18" a="1"/>
  <c r="U1417" i="18" s="1"/>
  <c r="U1418" i="18" a="1"/>
  <c r="U1418" i="18" s="1"/>
  <c r="U1419" i="18" a="1"/>
  <c r="U1419" i="18" s="1"/>
  <c r="U1420" i="18" a="1"/>
  <c r="U1420" i="18" s="1"/>
  <c r="U1421" i="18" a="1"/>
  <c r="U1421" i="18" s="1"/>
  <c r="U1422" i="18" a="1"/>
  <c r="U1422" i="18" s="1"/>
  <c r="U1423" i="18" a="1"/>
  <c r="U1423" i="18" s="1"/>
  <c r="U1424" i="18" a="1"/>
  <c r="U1424" i="18" s="1"/>
  <c r="U1425" i="18" a="1"/>
  <c r="U1425" i="18" s="1"/>
  <c r="U1426" i="18" a="1"/>
  <c r="U1426" i="18" s="1"/>
  <c r="U1427" i="18" a="1"/>
  <c r="U1427" i="18" s="1"/>
  <c r="U1428" i="18" a="1"/>
  <c r="U1428" i="18" s="1"/>
  <c r="U1429" i="18" a="1"/>
  <c r="U1429" i="18" s="1"/>
  <c r="U1430" i="18" a="1"/>
  <c r="U1430" i="18" s="1"/>
  <c r="U1431" i="18" a="1"/>
  <c r="U1431" i="18" s="1"/>
  <c r="U1432" i="18" a="1"/>
  <c r="U1432" i="18" s="1"/>
  <c r="U1433" i="18" a="1"/>
  <c r="U1433" i="18" s="1"/>
  <c r="U1434" i="18" a="1"/>
  <c r="U1434" i="18" s="1"/>
  <c r="U1435" i="18" a="1"/>
  <c r="U1435" i="18" s="1"/>
  <c r="U1436" i="18" a="1"/>
  <c r="U1436" i="18" s="1"/>
  <c r="U1437" i="18" a="1"/>
  <c r="U1437" i="18" s="1"/>
  <c r="U1438" i="18" a="1"/>
  <c r="U1438" i="18" s="1"/>
  <c r="U1439" i="18" a="1"/>
  <c r="U1439" i="18" s="1"/>
  <c r="U1440" i="18" a="1"/>
  <c r="U1440" i="18" s="1"/>
  <c r="U1441" i="18" a="1"/>
  <c r="U1441" i="18" s="1"/>
  <c r="U1442" i="18" a="1"/>
  <c r="U1442" i="18" s="1"/>
  <c r="U1443" i="18" a="1"/>
  <c r="U1443" i="18" s="1"/>
  <c r="U1444" i="18" a="1"/>
  <c r="U1444" i="18" s="1"/>
  <c r="U1445" i="18" a="1"/>
  <c r="U1445" i="18" s="1"/>
  <c r="U1446" i="18" a="1"/>
  <c r="U1446" i="18" s="1"/>
  <c r="U1447" i="18" a="1"/>
  <c r="U1447" i="18" s="1"/>
  <c r="U1448" i="18" a="1"/>
  <c r="U1448" i="18" s="1"/>
  <c r="U1449" i="18" a="1"/>
  <c r="U1449" i="18" s="1"/>
  <c r="U1450" i="18" a="1"/>
  <c r="U1450" i="18" s="1"/>
  <c r="U1451" i="18" a="1"/>
  <c r="U1451" i="18" s="1"/>
  <c r="U1452" i="18" a="1"/>
  <c r="U1452" i="18" s="1"/>
  <c r="U1453" i="18" a="1"/>
  <c r="U1453" i="18" s="1"/>
  <c r="U1454" i="18" a="1"/>
  <c r="U1454" i="18" s="1"/>
  <c r="U1455" i="18" a="1"/>
  <c r="U1455" i="18" s="1"/>
  <c r="U1456" i="18" a="1"/>
  <c r="U1456" i="18" s="1"/>
  <c r="U1457" i="18" a="1"/>
  <c r="U1457" i="18" s="1"/>
  <c r="U1458" i="18" a="1"/>
  <c r="U1458" i="18" s="1"/>
  <c r="U1459" i="18" a="1"/>
  <c r="U1459" i="18" s="1"/>
  <c r="U1460" i="18" a="1"/>
  <c r="U1460" i="18" s="1"/>
  <c r="U1461" i="18" a="1"/>
  <c r="U1461" i="18" s="1"/>
  <c r="U1462" i="18" a="1"/>
  <c r="U1462" i="18" s="1"/>
  <c r="U1463" i="18" a="1"/>
  <c r="U1463" i="18" s="1"/>
  <c r="U1464" i="18" a="1"/>
  <c r="U1464" i="18" s="1"/>
  <c r="U1465" i="18" a="1"/>
  <c r="U1465" i="18" s="1"/>
  <c r="U1466" i="18" a="1"/>
  <c r="U1466" i="18" s="1"/>
  <c r="U1467" i="18" a="1"/>
  <c r="U1467" i="18" s="1"/>
  <c r="U1468" i="18" a="1"/>
  <c r="U1468" i="18" s="1"/>
  <c r="U1469" i="18" a="1"/>
  <c r="U1469" i="18" s="1"/>
  <c r="U1470" i="18" a="1"/>
  <c r="U1470" i="18" s="1"/>
  <c r="U1471" i="18" a="1"/>
  <c r="U1471" i="18" s="1"/>
  <c r="U1472" i="18" a="1"/>
  <c r="U1472" i="18" s="1"/>
  <c r="U1473" i="18" a="1"/>
  <c r="U1473" i="18" s="1"/>
  <c r="U1474" i="18" a="1"/>
  <c r="U1474" i="18" s="1"/>
  <c r="U1475" i="18" a="1"/>
  <c r="U1475" i="18" s="1"/>
  <c r="U1476" i="18" a="1"/>
  <c r="U1476" i="18" s="1"/>
  <c r="U1477" i="18" a="1"/>
  <c r="U1477" i="18" s="1"/>
  <c r="U1478" i="18" a="1"/>
  <c r="U1478" i="18" s="1"/>
  <c r="U1479" i="18" a="1"/>
  <c r="U1479" i="18" s="1"/>
  <c r="U1480" i="18" a="1"/>
  <c r="U1480" i="18" s="1"/>
  <c r="U1481" i="18" a="1"/>
  <c r="U1481" i="18" s="1"/>
  <c r="U1482" i="18" a="1"/>
  <c r="U1482" i="18" s="1"/>
  <c r="U1483" i="18" a="1"/>
  <c r="U1483" i="18" s="1"/>
  <c r="U1484" i="18" a="1"/>
  <c r="U1484" i="18" s="1"/>
  <c r="U1485" i="18" a="1"/>
  <c r="U1485" i="18" s="1"/>
  <c r="U1486" i="18" a="1"/>
  <c r="U1486" i="18" s="1"/>
  <c r="U1487" i="18" a="1"/>
  <c r="U1487" i="18" s="1"/>
  <c r="U1488" i="18" a="1"/>
  <c r="U1488" i="18" s="1"/>
  <c r="U1489" i="18" a="1"/>
  <c r="U1489" i="18" s="1"/>
  <c r="U1490" i="18" a="1"/>
  <c r="U1490" i="18" s="1"/>
  <c r="U1491" i="18" a="1"/>
  <c r="U1491" i="18" s="1"/>
  <c r="U1492" i="18" a="1"/>
  <c r="U1492" i="18" s="1"/>
  <c r="U1493" i="18" a="1"/>
  <c r="U1493" i="18" s="1"/>
  <c r="U1494" i="18" a="1"/>
  <c r="U1494" i="18" s="1"/>
  <c r="U1495" i="18" a="1"/>
  <c r="U1495" i="18" s="1"/>
  <c r="U1496" i="18" a="1"/>
  <c r="U1496" i="18" s="1"/>
  <c r="U1497" i="18" a="1"/>
  <c r="U1497" i="18" s="1"/>
  <c r="U1498" i="18" a="1"/>
  <c r="U1498" i="18" s="1"/>
  <c r="U1499" i="18" a="1"/>
  <c r="U1499" i="18" s="1"/>
  <c r="U1500" i="18" a="1"/>
  <c r="U1500" i="18" s="1"/>
  <c r="U1501" i="18" a="1"/>
  <c r="U1501" i="18" s="1"/>
  <c r="U1502" i="18" a="1"/>
  <c r="U1502" i="18" s="1"/>
  <c r="U1503" i="18" a="1"/>
  <c r="U1503" i="18" s="1"/>
  <c r="U1504" i="18" a="1"/>
  <c r="U1504" i="18" s="1"/>
  <c r="U1505" i="18" a="1"/>
  <c r="U1505" i="18" s="1"/>
  <c r="U1506" i="18" a="1"/>
  <c r="U1506" i="18" s="1"/>
  <c r="U1507" i="18" a="1"/>
  <c r="U1507" i="18" s="1"/>
  <c r="U1508" i="18" a="1"/>
  <c r="U1508" i="18" s="1"/>
  <c r="U1509" i="18" a="1"/>
  <c r="U1509" i="18" s="1"/>
  <c r="U1510" i="18" a="1"/>
  <c r="U1510" i="18" s="1"/>
  <c r="U1511" i="18" a="1"/>
  <c r="U1511" i="18" s="1"/>
  <c r="U1512" i="18" a="1"/>
  <c r="U1512" i="18" s="1"/>
  <c r="U1513" i="18" a="1"/>
  <c r="U1513" i="18" s="1"/>
  <c r="U1514" i="18" a="1"/>
  <c r="U1514" i="18" s="1"/>
  <c r="U1515" i="18" a="1"/>
  <c r="U1515" i="18" s="1"/>
  <c r="U1516" i="18" a="1"/>
  <c r="U1516" i="18" s="1"/>
  <c r="U1517" i="18" a="1"/>
  <c r="U1517" i="18" s="1"/>
  <c r="U1518" i="18" a="1"/>
  <c r="U1518" i="18" s="1"/>
  <c r="U19" i="18" a="1"/>
  <c r="U19" i="18" s="1"/>
  <c r="F26" i="37" l="1" a="1"/>
  <c r="F26" i="37" s="1"/>
  <c r="B26" i="37" a="1"/>
  <c r="B26" i="37" s="1"/>
  <c r="E26" i="37" a="1"/>
  <c r="E26" i="37" s="1"/>
  <c r="A27" i="37"/>
  <c r="C26" i="37" a="1"/>
  <c r="C26" i="37" s="1"/>
  <c r="H25" i="37"/>
  <c r="A23" i="35"/>
  <c r="A24" i="35" s="1"/>
  <c r="A25" i="35" s="1"/>
  <c r="A26" i="35" s="1"/>
  <c r="A27" i="35" s="1"/>
  <c r="A28" i="35" s="1"/>
  <c r="A29" i="35" s="1"/>
  <c r="A30" i="35" s="1"/>
  <c r="A35" i="35" s="1"/>
  <c r="A36" i="35" s="1"/>
  <c r="A37" i="35" s="1"/>
  <c r="A38" i="35" s="1"/>
  <c r="A39" i="35" s="1"/>
  <c r="A10" i="35"/>
  <c r="A11" i="35" s="1"/>
  <c r="A12" i="35" s="1"/>
  <c r="A13" i="35" s="1"/>
  <c r="A14" i="35" s="1"/>
  <c r="A15" i="35" s="1"/>
  <c r="A16" i="35" s="1"/>
  <c r="A17" i="35" s="1"/>
  <c r="A18" i="35" s="1"/>
  <c r="H26" i="37" l="1"/>
  <c r="A28" i="37"/>
  <c r="E27" i="37" a="1"/>
  <c r="E27" i="37" s="1"/>
  <c r="G27" i="37" a="1"/>
  <c r="G27" i="37" s="1"/>
  <c r="F27" i="37" a="1"/>
  <c r="F27" i="37" s="1"/>
  <c r="H7" i="18"/>
  <c r="B6" i="37" s="1"/>
  <c r="J11" i="18"/>
  <c r="B9" i="37" l="1"/>
  <c r="A29" i="37"/>
  <c r="C28" i="37" a="1"/>
  <c r="C28" i="37" s="1"/>
  <c r="E28" i="37" a="1"/>
  <c r="E28" i="37" s="1"/>
  <c r="G28" i="37" a="1"/>
  <c r="G28" i="37" s="1"/>
  <c r="D28" i="37" a="1"/>
  <c r="D28" i="37" s="1"/>
  <c r="F28" i="37" a="1"/>
  <c r="F28" i="37" s="1"/>
  <c r="B28" i="37" a="1"/>
  <c r="B28" i="37" s="1"/>
  <c r="P18" i="6"/>
  <c r="Q18" i="6"/>
  <c r="P19" i="6"/>
  <c r="Q19" i="6"/>
  <c r="P20" i="6"/>
  <c r="Q20" i="6"/>
  <c r="P21" i="6"/>
  <c r="Q21" i="6"/>
  <c r="P22" i="6"/>
  <c r="Q22" i="6"/>
  <c r="P23" i="6"/>
  <c r="Q23" i="6"/>
  <c r="P24" i="6"/>
  <c r="Q24" i="6"/>
  <c r="P25" i="6"/>
  <c r="Q25" i="6"/>
  <c r="P26" i="6"/>
  <c r="Q26" i="6"/>
  <c r="P27" i="6"/>
  <c r="Q27" i="6"/>
  <c r="P28" i="6"/>
  <c r="Q28" i="6"/>
  <c r="P29" i="6"/>
  <c r="Q29" i="6"/>
  <c r="P30" i="6"/>
  <c r="Q30" i="6"/>
  <c r="P31" i="6"/>
  <c r="Q31" i="6"/>
  <c r="P32" i="6"/>
  <c r="Q32" i="6"/>
  <c r="P33" i="6"/>
  <c r="Q33" i="6"/>
  <c r="P34" i="6"/>
  <c r="Q34" i="6"/>
  <c r="P35" i="6"/>
  <c r="Q35" i="6"/>
  <c r="P36" i="6"/>
  <c r="Q36" i="6"/>
  <c r="P37" i="6"/>
  <c r="Q37" i="6"/>
  <c r="P38" i="6"/>
  <c r="Q38" i="6"/>
  <c r="P39" i="6"/>
  <c r="Q39" i="6"/>
  <c r="P40" i="6"/>
  <c r="Q40" i="6"/>
  <c r="P41" i="6"/>
  <c r="Q41" i="6"/>
  <c r="P42" i="6"/>
  <c r="Q42" i="6"/>
  <c r="P43" i="6"/>
  <c r="Q43" i="6"/>
  <c r="P44" i="6"/>
  <c r="Q44" i="6"/>
  <c r="P45" i="6"/>
  <c r="Q45" i="6"/>
  <c r="P46" i="6"/>
  <c r="Q46" i="6"/>
  <c r="P47" i="6"/>
  <c r="Q47" i="6"/>
  <c r="P48" i="6"/>
  <c r="Q48" i="6"/>
  <c r="P49" i="6"/>
  <c r="Q49" i="6"/>
  <c r="P50" i="6"/>
  <c r="Q50" i="6"/>
  <c r="P51" i="6"/>
  <c r="Q51" i="6"/>
  <c r="P52" i="6"/>
  <c r="Q52" i="6"/>
  <c r="P53" i="6"/>
  <c r="Q53" i="6"/>
  <c r="P54" i="6"/>
  <c r="Q54" i="6"/>
  <c r="P55" i="6"/>
  <c r="Q55" i="6"/>
  <c r="P56" i="6"/>
  <c r="Q56" i="6"/>
  <c r="P57" i="6"/>
  <c r="Q57" i="6"/>
  <c r="P58" i="6"/>
  <c r="Q58" i="6"/>
  <c r="P59" i="6"/>
  <c r="Q59" i="6"/>
  <c r="P60" i="6"/>
  <c r="Q60" i="6"/>
  <c r="P61" i="6"/>
  <c r="Q61" i="6"/>
  <c r="P62" i="6"/>
  <c r="Q62" i="6"/>
  <c r="P63" i="6"/>
  <c r="Q63" i="6"/>
  <c r="P64" i="6"/>
  <c r="Q64" i="6"/>
  <c r="P65" i="6"/>
  <c r="Q65" i="6"/>
  <c r="P66" i="6"/>
  <c r="Q66" i="6"/>
  <c r="P67" i="6"/>
  <c r="Q67" i="6"/>
  <c r="P68" i="6"/>
  <c r="Q68" i="6"/>
  <c r="P69" i="6"/>
  <c r="Q69" i="6"/>
  <c r="P70" i="6"/>
  <c r="Q70" i="6"/>
  <c r="P71" i="6"/>
  <c r="Q71" i="6"/>
  <c r="P72" i="6"/>
  <c r="Q72" i="6"/>
  <c r="P73" i="6"/>
  <c r="Q73" i="6"/>
  <c r="P74" i="6"/>
  <c r="Q74" i="6"/>
  <c r="P75" i="6"/>
  <c r="Q75" i="6"/>
  <c r="P76" i="6"/>
  <c r="Q76" i="6"/>
  <c r="P77" i="6"/>
  <c r="Q77" i="6"/>
  <c r="P78" i="6"/>
  <c r="Q78" i="6"/>
  <c r="P79" i="6"/>
  <c r="Q79" i="6"/>
  <c r="P80" i="6"/>
  <c r="Q80" i="6"/>
  <c r="P81" i="6"/>
  <c r="Q81" i="6"/>
  <c r="P82" i="6"/>
  <c r="Q82" i="6"/>
  <c r="P83" i="6"/>
  <c r="Q83" i="6"/>
  <c r="I28" i="30"/>
  <c r="H28" i="30"/>
  <c r="G28" i="30"/>
  <c r="F28" i="30"/>
  <c r="E28" i="30"/>
  <c r="D28" i="30"/>
  <c r="C28" i="30"/>
  <c r="B28" i="30"/>
  <c r="I27" i="30"/>
  <c r="H27" i="30"/>
  <c r="G27" i="30"/>
  <c r="F27" i="30"/>
  <c r="E27" i="30"/>
  <c r="D27" i="30"/>
  <c r="C27" i="30"/>
  <c r="B27" i="30"/>
  <c r="I26" i="30"/>
  <c r="H26" i="30"/>
  <c r="G26" i="30"/>
  <c r="F26" i="30"/>
  <c r="E26" i="30"/>
  <c r="D26" i="30"/>
  <c r="C26" i="30"/>
  <c r="B26" i="30"/>
  <c r="I25" i="30"/>
  <c r="H25" i="30"/>
  <c r="G25" i="30"/>
  <c r="F25" i="30"/>
  <c r="E25" i="30"/>
  <c r="D25" i="30"/>
  <c r="C25" i="30"/>
  <c r="B25" i="30"/>
  <c r="I24" i="30"/>
  <c r="H24" i="30"/>
  <c r="G24" i="30"/>
  <c r="F24" i="30"/>
  <c r="E24" i="30"/>
  <c r="D24" i="30"/>
  <c r="C24" i="30"/>
  <c r="B24" i="30"/>
  <c r="I23" i="30"/>
  <c r="H23" i="30"/>
  <c r="G23" i="30"/>
  <c r="F23" i="30"/>
  <c r="E23" i="30"/>
  <c r="D23" i="30"/>
  <c r="C23" i="30"/>
  <c r="B23" i="30"/>
  <c r="I22" i="30"/>
  <c r="H22" i="30"/>
  <c r="G22" i="30"/>
  <c r="F22" i="30"/>
  <c r="E22" i="30"/>
  <c r="D22" i="30"/>
  <c r="C22" i="30"/>
  <c r="B22" i="30"/>
  <c r="I21" i="30"/>
  <c r="H21" i="30"/>
  <c r="G21" i="30"/>
  <c r="F21" i="30"/>
  <c r="E21" i="30"/>
  <c r="D21" i="30"/>
  <c r="C21" i="30"/>
  <c r="B21" i="30"/>
  <c r="I20" i="30"/>
  <c r="H20" i="30"/>
  <c r="G20" i="30"/>
  <c r="F20" i="30"/>
  <c r="E20" i="30"/>
  <c r="D20" i="30"/>
  <c r="C20" i="30"/>
  <c r="B20" i="30"/>
  <c r="I19" i="30"/>
  <c r="H19" i="30"/>
  <c r="G19" i="30"/>
  <c r="F19" i="30"/>
  <c r="E19" i="30"/>
  <c r="D19" i="30"/>
  <c r="C19" i="30"/>
  <c r="B19" i="30"/>
  <c r="I18" i="30"/>
  <c r="H18" i="30"/>
  <c r="G18" i="30"/>
  <c r="F18" i="30"/>
  <c r="E18" i="30"/>
  <c r="D18" i="30"/>
  <c r="C18" i="30"/>
  <c r="B18" i="30"/>
  <c r="I17" i="30"/>
  <c r="H17" i="30"/>
  <c r="G17" i="30"/>
  <c r="F17" i="30"/>
  <c r="E17" i="30"/>
  <c r="D17" i="30"/>
  <c r="C17" i="30"/>
  <c r="B17" i="30"/>
  <c r="I16" i="30"/>
  <c r="H16" i="30"/>
  <c r="G16" i="30"/>
  <c r="F16" i="30"/>
  <c r="E16" i="30"/>
  <c r="D16" i="30"/>
  <c r="C16" i="30"/>
  <c r="B16" i="30"/>
  <c r="I15" i="30"/>
  <c r="H15" i="30"/>
  <c r="G15" i="30"/>
  <c r="F15" i="30"/>
  <c r="E15" i="30"/>
  <c r="D15" i="30"/>
  <c r="C15" i="30"/>
  <c r="B15" i="30"/>
  <c r="I14" i="30"/>
  <c r="H14" i="30"/>
  <c r="G14" i="30"/>
  <c r="F14" i="30"/>
  <c r="E14" i="30"/>
  <c r="D14" i="30"/>
  <c r="C14" i="30"/>
  <c r="B14" i="30"/>
  <c r="I13" i="30"/>
  <c r="H13" i="30"/>
  <c r="G13" i="30"/>
  <c r="F13" i="30"/>
  <c r="E13" i="30"/>
  <c r="D13" i="30"/>
  <c r="C13" i="30"/>
  <c r="B13" i="30"/>
  <c r="I12" i="30"/>
  <c r="H12" i="30"/>
  <c r="G12" i="30"/>
  <c r="F12" i="30"/>
  <c r="E12" i="30"/>
  <c r="D12" i="30"/>
  <c r="C12" i="30"/>
  <c r="B12" i="30"/>
  <c r="I11" i="30"/>
  <c r="H11" i="30"/>
  <c r="G11" i="30"/>
  <c r="F11" i="30"/>
  <c r="E11" i="30"/>
  <c r="D11" i="30"/>
  <c r="C11" i="30"/>
  <c r="B11" i="30"/>
  <c r="I10" i="30"/>
  <c r="H10" i="30"/>
  <c r="G10" i="30"/>
  <c r="F10" i="30"/>
  <c r="E10" i="30"/>
  <c r="D10" i="30"/>
  <c r="C10" i="30"/>
  <c r="B10" i="30"/>
  <c r="I9" i="30"/>
  <c r="H9" i="30"/>
  <c r="G9" i="30"/>
  <c r="F9" i="30"/>
  <c r="E9" i="30"/>
  <c r="D9" i="30"/>
  <c r="C9" i="30"/>
  <c r="B9" i="30"/>
  <c r="I7" i="30"/>
  <c r="H7" i="30"/>
  <c r="G7" i="30"/>
  <c r="F7" i="30"/>
  <c r="E7" i="30"/>
  <c r="D7" i="30"/>
  <c r="C7" i="30"/>
  <c r="B7" i="30"/>
  <c r="I6" i="30"/>
  <c r="H6" i="30"/>
  <c r="G6" i="30"/>
  <c r="F6" i="30"/>
  <c r="E6" i="30"/>
  <c r="D6" i="30"/>
  <c r="C6" i="30"/>
  <c r="B6" i="30"/>
  <c r="I5" i="30"/>
  <c r="H5" i="30"/>
  <c r="G5" i="30"/>
  <c r="F5" i="30"/>
  <c r="E5" i="30"/>
  <c r="D5" i="30"/>
  <c r="C5" i="30"/>
  <c r="B5" i="30"/>
  <c r="A5" i="30"/>
  <c r="A6" i="30" s="1"/>
  <c r="A7" i="30" s="1"/>
  <c r="A8" i="30" s="1"/>
  <c r="A9" i="30" s="1"/>
  <c r="A10" i="30" s="1"/>
  <c r="A11" i="30" s="1"/>
  <c r="A12" i="30" s="1"/>
  <c r="A13" i="30" s="1"/>
  <c r="A14" i="30" s="1"/>
  <c r="A15" i="30" s="1"/>
  <c r="A16" i="30" s="1"/>
  <c r="A17" i="30" s="1"/>
  <c r="A18" i="30" s="1"/>
  <c r="A19" i="30" s="1"/>
  <c r="A20" i="30" s="1"/>
  <c r="A21" i="30" s="1"/>
  <c r="A22" i="30" s="1"/>
  <c r="A23" i="30" s="1"/>
  <c r="A24" i="30" s="1"/>
  <c r="A25" i="30" s="1"/>
  <c r="A26" i="30" s="1"/>
  <c r="A27" i="30" s="1"/>
  <c r="A28" i="30" s="1"/>
  <c r="I4" i="30"/>
  <c r="H4" i="30"/>
  <c r="G4" i="30"/>
  <c r="F4" i="30"/>
  <c r="E4" i="30"/>
  <c r="D4" i="30"/>
  <c r="C4" i="30"/>
  <c r="B4" i="30"/>
  <c r="C3" i="30"/>
  <c r="D3" i="30" s="1"/>
  <c r="B2" i="30"/>
  <c r="M135" i="33" a="1"/>
  <c r="M135" i="33" s="1"/>
  <c r="C135" i="33"/>
  <c r="K134" i="33"/>
  <c r="M134" i="33" s="1" a="1"/>
  <c r="M134" i="33" s="1"/>
  <c r="L129" i="33"/>
  <c r="L130" i="33" s="1"/>
  <c r="L131" i="33" s="1"/>
  <c r="L132" i="33" s="1"/>
  <c r="L133" i="33" s="1"/>
  <c r="L134" i="33" s="1"/>
  <c r="L135" i="33" s="1"/>
  <c r="C125" i="33" a="1"/>
  <c r="C125" i="33" s="1"/>
  <c r="A5" i="33" s="1"/>
  <c r="M123" i="33" a="1"/>
  <c r="M123" i="33" s="1"/>
  <c r="C123" i="33"/>
  <c r="K122" i="33"/>
  <c r="M122" i="33" s="1" a="1"/>
  <c r="M122" i="33" s="1"/>
  <c r="L117" i="33"/>
  <c r="L118" i="33" s="1"/>
  <c r="L119" i="33" s="1"/>
  <c r="L120" i="33" s="1"/>
  <c r="L121" i="33" s="1"/>
  <c r="L122" i="33" s="1"/>
  <c r="L123" i="33" s="1"/>
  <c r="C113" i="33" a="1"/>
  <c r="C113" i="33" s="1"/>
  <c r="M111" i="33" a="1"/>
  <c r="M111" i="33" s="1"/>
  <c r="C111" i="33"/>
  <c r="K110" i="33"/>
  <c r="K109" i="33" s="1"/>
  <c r="L105" i="33"/>
  <c r="L106" i="33" s="1"/>
  <c r="L107" i="33" s="1"/>
  <c r="L108" i="33" s="1"/>
  <c r="L109" i="33" s="1"/>
  <c r="L110" i="33" s="1"/>
  <c r="L111" i="33" s="1"/>
  <c r="C101" i="33" a="1"/>
  <c r="C101" i="33" s="1"/>
  <c r="M99" i="33" a="1"/>
  <c r="M99" i="33" s="1"/>
  <c r="C99" i="33"/>
  <c r="K98" i="33"/>
  <c r="M98" i="33" s="1" a="1"/>
  <c r="M98" i="33" s="1"/>
  <c r="L93" i="33"/>
  <c r="L94" i="33" s="1"/>
  <c r="L95" i="33" s="1"/>
  <c r="L96" i="33" s="1"/>
  <c r="L97" i="33" s="1"/>
  <c r="L98" i="33" s="1"/>
  <c r="L99" i="33" s="1"/>
  <c r="C89" i="33" a="1"/>
  <c r="C89" i="33" s="1"/>
  <c r="M87" i="33" a="1"/>
  <c r="M87" i="33" s="1"/>
  <c r="C87" i="33"/>
  <c r="K86" i="33"/>
  <c r="M86" i="33" s="1" a="1"/>
  <c r="M86" i="33" s="1"/>
  <c r="L81" i="33"/>
  <c r="L82" i="33" s="1"/>
  <c r="L83" i="33" s="1"/>
  <c r="L84" i="33" s="1"/>
  <c r="L85" i="33" s="1"/>
  <c r="L86" i="33" s="1"/>
  <c r="L87" i="33" s="1"/>
  <c r="C77" i="33" a="1"/>
  <c r="C77" i="33" s="1"/>
  <c r="D75" i="33"/>
  <c r="E75" i="33" s="1"/>
  <c r="C75" i="33"/>
  <c r="K74" i="33"/>
  <c r="K73" i="33" s="1"/>
  <c r="K72" i="33" s="1"/>
  <c r="K71" i="33" s="1"/>
  <c r="K70" i="33" s="1"/>
  <c r="K69" i="33" s="1"/>
  <c r="K68" i="33" s="1"/>
  <c r="D74" i="33"/>
  <c r="E74" i="33" s="1"/>
  <c r="D73" i="33"/>
  <c r="E73" i="33" s="1"/>
  <c r="D72" i="33"/>
  <c r="E72" i="33" s="1"/>
  <c r="D71" i="33"/>
  <c r="E71" i="33" s="1"/>
  <c r="D70" i="33"/>
  <c r="E70" i="33" s="1"/>
  <c r="L69" i="33"/>
  <c r="L70" i="33" s="1"/>
  <c r="L71" i="33" s="1"/>
  <c r="L72" i="33" s="1"/>
  <c r="L73" i="33" s="1"/>
  <c r="L74" i="33" s="1"/>
  <c r="L75" i="33" s="1"/>
  <c r="C65" i="33"/>
  <c r="M63" i="33" a="1"/>
  <c r="M63" i="33" s="1"/>
  <c r="C63" i="33"/>
  <c r="K62" i="33"/>
  <c r="M62" i="33" s="1" a="1"/>
  <c r="M62" i="33" s="1"/>
  <c r="L57" i="33"/>
  <c r="L58" i="33" s="1"/>
  <c r="L59" i="33" s="1"/>
  <c r="L60" i="33" s="1"/>
  <c r="L61" i="33" s="1"/>
  <c r="L62" i="33" s="1"/>
  <c r="L63" i="33" s="1"/>
  <c r="C53" i="33" a="1"/>
  <c r="C53" i="33" s="1"/>
  <c r="M51" i="33" a="1"/>
  <c r="M51" i="33" s="1"/>
  <c r="C51" i="33"/>
  <c r="K50" i="33"/>
  <c r="L45" i="33"/>
  <c r="L46" i="33" s="1"/>
  <c r="L47" i="33" s="1"/>
  <c r="L48" i="33" s="1"/>
  <c r="L49" i="33" s="1"/>
  <c r="L50" i="33" s="1"/>
  <c r="L51" i="33" s="1"/>
  <c r="C41" i="33" a="1"/>
  <c r="C41" i="33" s="1"/>
  <c r="M39" i="33" a="1"/>
  <c r="M39" i="33" s="1"/>
  <c r="C39" i="33"/>
  <c r="K38" i="33"/>
  <c r="M38" i="33" s="1" a="1"/>
  <c r="M38" i="33" s="1"/>
  <c r="L33" i="33"/>
  <c r="L34" i="33" s="1"/>
  <c r="L35" i="33" s="1"/>
  <c r="L36" i="33" s="1"/>
  <c r="L37" i="33" s="1"/>
  <c r="L38" i="33" s="1"/>
  <c r="L39" i="33" s="1"/>
  <c r="C29" i="33" a="1"/>
  <c r="C29" i="33" s="1"/>
  <c r="M27" i="33" a="1"/>
  <c r="M27" i="33" s="1"/>
  <c r="C27" i="33"/>
  <c r="K26" i="33"/>
  <c r="M26" i="33" s="1" a="1"/>
  <c r="M26" i="33" s="1"/>
  <c r="L21" i="33"/>
  <c r="L22" i="33" s="1"/>
  <c r="L23" i="33" s="1"/>
  <c r="L24" i="33" s="1"/>
  <c r="L25" i="33" s="1"/>
  <c r="L26" i="33" s="1"/>
  <c r="L27" i="33" s="1"/>
  <c r="C17" i="33"/>
  <c r="H10" i="33"/>
  <c r="H9" i="33"/>
  <c r="H8" i="33"/>
  <c r="H7" i="33"/>
  <c r="H6" i="33"/>
  <c r="H5" i="33"/>
  <c r="O1502" i="13"/>
  <c r="O1501" i="13"/>
  <c r="O1500" i="13"/>
  <c r="O1499" i="13"/>
  <c r="O1498" i="13"/>
  <c r="O1497" i="13"/>
  <c r="O1496" i="13"/>
  <c r="O1495" i="13"/>
  <c r="O1494" i="13"/>
  <c r="O1493" i="13"/>
  <c r="O1492" i="13"/>
  <c r="O1491" i="13"/>
  <c r="O1490" i="13"/>
  <c r="O1489" i="13"/>
  <c r="O1488" i="13"/>
  <c r="O1487" i="13"/>
  <c r="O1486" i="13"/>
  <c r="O1485" i="13"/>
  <c r="O1484" i="13"/>
  <c r="O1483" i="13"/>
  <c r="O1482" i="13"/>
  <c r="O1481" i="13"/>
  <c r="O1480" i="13"/>
  <c r="O1479" i="13"/>
  <c r="O1478" i="13"/>
  <c r="O1477" i="13"/>
  <c r="O1476" i="13"/>
  <c r="O1475" i="13"/>
  <c r="O1474" i="13"/>
  <c r="O1473" i="13"/>
  <c r="O1472" i="13"/>
  <c r="O1471" i="13"/>
  <c r="O1470" i="13"/>
  <c r="O1469" i="13"/>
  <c r="O1468" i="13"/>
  <c r="O1467" i="13"/>
  <c r="O1466" i="13"/>
  <c r="O1465" i="13"/>
  <c r="O1464" i="13"/>
  <c r="O1463" i="13"/>
  <c r="O1462" i="13"/>
  <c r="O1461" i="13"/>
  <c r="O1460" i="13"/>
  <c r="O1459" i="13"/>
  <c r="O1458" i="13"/>
  <c r="O1457" i="13"/>
  <c r="O1456" i="13"/>
  <c r="O1455" i="13"/>
  <c r="O1454" i="13"/>
  <c r="O1453" i="13"/>
  <c r="O1452" i="13"/>
  <c r="O1451" i="13"/>
  <c r="O1450" i="13"/>
  <c r="O1449" i="13"/>
  <c r="O1448" i="13"/>
  <c r="O1447" i="13"/>
  <c r="O1446" i="13"/>
  <c r="O1445" i="13"/>
  <c r="O1444" i="13"/>
  <c r="O1443" i="13"/>
  <c r="O1442" i="13"/>
  <c r="O1441" i="13"/>
  <c r="O1440" i="13"/>
  <c r="O1439" i="13"/>
  <c r="O1438" i="13"/>
  <c r="O1437" i="13"/>
  <c r="O1436" i="13"/>
  <c r="O1435" i="13"/>
  <c r="O1434" i="13"/>
  <c r="O1433" i="13"/>
  <c r="O1432" i="13"/>
  <c r="O1431" i="13"/>
  <c r="O1430" i="13"/>
  <c r="O1429" i="13"/>
  <c r="O1428" i="13"/>
  <c r="O1427" i="13"/>
  <c r="O1426" i="13"/>
  <c r="O1425" i="13"/>
  <c r="O1424" i="13"/>
  <c r="O1423" i="13"/>
  <c r="O1422" i="13"/>
  <c r="O1421" i="13"/>
  <c r="O1420" i="13"/>
  <c r="O1419" i="13"/>
  <c r="O1418" i="13"/>
  <c r="O1417" i="13"/>
  <c r="O1416" i="13"/>
  <c r="O1415" i="13"/>
  <c r="O1414" i="13"/>
  <c r="O1413" i="13"/>
  <c r="O1412" i="13"/>
  <c r="O1411" i="13"/>
  <c r="O1410" i="13"/>
  <c r="O1409" i="13"/>
  <c r="O1408" i="13"/>
  <c r="O1407" i="13"/>
  <c r="O1406" i="13"/>
  <c r="O1405" i="13"/>
  <c r="O1404" i="13"/>
  <c r="O1403" i="13"/>
  <c r="O1402" i="13"/>
  <c r="O1401" i="13"/>
  <c r="O1400" i="13"/>
  <c r="O1399" i="13"/>
  <c r="O1398" i="13"/>
  <c r="O1397" i="13"/>
  <c r="O1396" i="13"/>
  <c r="O1395" i="13"/>
  <c r="O1394" i="13"/>
  <c r="O1393" i="13"/>
  <c r="O1392" i="13"/>
  <c r="O1391" i="13"/>
  <c r="O1390" i="13"/>
  <c r="O1389" i="13"/>
  <c r="O1388" i="13"/>
  <c r="O1387" i="13"/>
  <c r="O1386" i="13"/>
  <c r="O1385" i="13"/>
  <c r="O1384" i="13"/>
  <c r="O1383" i="13"/>
  <c r="O1382" i="13"/>
  <c r="O1381" i="13"/>
  <c r="O1380" i="13"/>
  <c r="O1379" i="13"/>
  <c r="O1378" i="13"/>
  <c r="O1377" i="13"/>
  <c r="O1376" i="13"/>
  <c r="O1375" i="13"/>
  <c r="O1374" i="13"/>
  <c r="O1373" i="13"/>
  <c r="O1372" i="13"/>
  <c r="O1371" i="13"/>
  <c r="O1370" i="13"/>
  <c r="O1369" i="13"/>
  <c r="O1368" i="13"/>
  <c r="O1367" i="13"/>
  <c r="O1366" i="13"/>
  <c r="O1365" i="13"/>
  <c r="O1364" i="13"/>
  <c r="O1363" i="13"/>
  <c r="O1362" i="13"/>
  <c r="O1361" i="13"/>
  <c r="O1360" i="13"/>
  <c r="O1359" i="13"/>
  <c r="O1358" i="13"/>
  <c r="O1357" i="13"/>
  <c r="O1356" i="13"/>
  <c r="O1355" i="13"/>
  <c r="O1354" i="13"/>
  <c r="O1353" i="13"/>
  <c r="O1352" i="13"/>
  <c r="O1351" i="13"/>
  <c r="O1350" i="13"/>
  <c r="O1349" i="13"/>
  <c r="O1348" i="13"/>
  <c r="O1347" i="13"/>
  <c r="O1346" i="13"/>
  <c r="O1345" i="13"/>
  <c r="O1344" i="13"/>
  <c r="O1343" i="13"/>
  <c r="O1342" i="13"/>
  <c r="O1341" i="13"/>
  <c r="O1340" i="13"/>
  <c r="O1339" i="13"/>
  <c r="O1338" i="13"/>
  <c r="O1337" i="13"/>
  <c r="O1336" i="13"/>
  <c r="O1335" i="13"/>
  <c r="O1334" i="13"/>
  <c r="O1333" i="13"/>
  <c r="O1332" i="13"/>
  <c r="O1331" i="13"/>
  <c r="O1330" i="13"/>
  <c r="O1329" i="13"/>
  <c r="O1328" i="13"/>
  <c r="O1327" i="13"/>
  <c r="O1326" i="13"/>
  <c r="O1325" i="13"/>
  <c r="O1324" i="13"/>
  <c r="O1323" i="13"/>
  <c r="O1322" i="13"/>
  <c r="O1321" i="13"/>
  <c r="O1320" i="13"/>
  <c r="O1319" i="13"/>
  <c r="O1318" i="13"/>
  <c r="O1317" i="13"/>
  <c r="O1316" i="13"/>
  <c r="O1315" i="13"/>
  <c r="O1314" i="13"/>
  <c r="O1313" i="13"/>
  <c r="O1312" i="13"/>
  <c r="O1311" i="13"/>
  <c r="O1310" i="13"/>
  <c r="O1309" i="13"/>
  <c r="O1308" i="13"/>
  <c r="O1307" i="13"/>
  <c r="O1306" i="13"/>
  <c r="O1305" i="13"/>
  <c r="O1304" i="13"/>
  <c r="O1303" i="13"/>
  <c r="O1302" i="13"/>
  <c r="O1301" i="13"/>
  <c r="O1300" i="13"/>
  <c r="O1299" i="13"/>
  <c r="O1298" i="13"/>
  <c r="O1297" i="13"/>
  <c r="O1296" i="13"/>
  <c r="O1295" i="13"/>
  <c r="O1294" i="13"/>
  <c r="O1293" i="13"/>
  <c r="O1292" i="13"/>
  <c r="O1291" i="13"/>
  <c r="O1290" i="13"/>
  <c r="O1289" i="13"/>
  <c r="O1288" i="13"/>
  <c r="O1287" i="13"/>
  <c r="O1286" i="13"/>
  <c r="O1285" i="13"/>
  <c r="O1284" i="13"/>
  <c r="O1283" i="13"/>
  <c r="O1282" i="13"/>
  <c r="O1281" i="13"/>
  <c r="O1280" i="13"/>
  <c r="O1279" i="13"/>
  <c r="O1278" i="13"/>
  <c r="O1277" i="13"/>
  <c r="O1276" i="13"/>
  <c r="O1275" i="13"/>
  <c r="O1274" i="13"/>
  <c r="O1273" i="13"/>
  <c r="O1272" i="13"/>
  <c r="O1271" i="13"/>
  <c r="O1270" i="13"/>
  <c r="O1269" i="13"/>
  <c r="O1268" i="13"/>
  <c r="O1267" i="13"/>
  <c r="O1266" i="13"/>
  <c r="O1265" i="13"/>
  <c r="O1264" i="13"/>
  <c r="O1263" i="13"/>
  <c r="O1262" i="13"/>
  <c r="O1261" i="13"/>
  <c r="O1260" i="13"/>
  <c r="O1259" i="13"/>
  <c r="O1258" i="13"/>
  <c r="O1257" i="13"/>
  <c r="O1256" i="13"/>
  <c r="O1255" i="13"/>
  <c r="O1254" i="13"/>
  <c r="O1253" i="13"/>
  <c r="O1252" i="13"/>
  <c r="O1251" i="13"/>
  <c r="O1250" i="13"/>
  <c r="O1249" i="13"/>
  <c r="O1248" i="13"/>
  <c r="O1247" i="13"/>
  <c r="O1246" i="13"/>
  <c r="O1245" i="13"/>
  <c r="O1244" i="13"/>
  <c r="O1243" i="13"/>
  <c r="O1242" i="13"/>
  <c r="O1241" i="13"/>
  <c r="O1240" i="13"/>
  <c r="O1239" i="13"/>
  <c r="O1238" i="13"/>
  <c r="O1237" i="13"/>
  <c r="O1236" i="13"/>
  <c r="O1235" i="13"/>
  <c r="O1234" i="13"/>
  <c r="O1233" i="13"/>
  <c r="O1232" i="13"/>
  <c r="O1231" i="13"/>
  <c r="O1230" i="13"/>
  <c r="O1229" i="13"/>
  <c r="O1228" i="13"/>
  <c r="O1227" i="13"/>
  <c r="O1226" i="13"/>
  <c r="O1225" i="13"/>
  <c r="O1224" i="13"/>
  <c r="O1223" i="13"/>
  <c r="O1222" i="13"/>
  <c r="O1221" i="13"/>
  <c r="O1220" i="13"/>
  <c r="O1219" i="13"/>
  <c r="O1218" i="13"/>
  <c r="O1217" i="13"/>
  <c r="O1216" i="13"/>
  <c r="O1215" i="13"/>
  <c r="O1214" i="13"/>
  <c r="O1213" i="13"/>
  <c r="O1212" i="13"/>
  <c r="O1211" i="13"/>
  <c r="O1210" i="13"/>
  <c r="O1209" i="13"/>
  <c r="O1208" i="13"/>
  <c r="O1207" i="13"/>
  <c r="O1206" i="13"/>
  <c r="O1205" i="13"/>
  <c r="O1204" i="13"/>
  <c r="O1203" i="13"/>
  <c r="O1202" i="13"/>
  <c r="O1201" i="13"/>
  <c r="O1200" i="13"/>
  <c r="O1199" i="13"/>
  <c r="O1198" i="13"/>
  <c r="O1197" i="13"/>
  <c r="O1196" i="13"/>
  <c r="O1195" i="13"/>
  <c r="O1194" i="13"/>
  <c r="O1193" i="13"/>
  <c r="O1192" i="13"/>
  <c r="O1191" i="13"/>
  <c r="O1190" i="13"/>
  <c r="O1189" i="13"/>
  <c r="O1188" i="13"/>
  <c r="O1187" i="13"/>
  <c r="O1186" i="13"/>
  <c r="O1185" i="13"/>
  <c r="O1184" i="13"/>
  <c r="O1183" i="13"/>
  <c r="O1182" i="13"/>
  <c r="O1181" i="13"/>
  <c r="O1180" i="13"/>
  <c r="O1179" i="13"/>
  <c r="O1178" i="13"/>
  <c r="O1177" i="13"/>
  <c r="O1176" i="13"/>
  <c r="O1175" i="13"/>
  <c r="O1174" i="13"/>
  <c r="O1173" i="13"/>
  <c r="O1172" i="13"/>
  <c r="O1171" i="13"/>
  <c r="O1170" i="13"/>
  <c r="O1169" i="13"/>
  <c r="O1168" i="13"/>
  <c r="O1167" i="13"/>
  <c r="O1166" i="13"/>
  <c r="O1165" i="13"/>
  <c r="O1164" i="13"/>
  <c r="O1163" i="13"/>
  <c r="O1162" i="13"/>
  <c r="O1161" i="13"/>
  <c r="O1160" i="13"/>
  <c r="O1159" i="13"/>
  <c r="O1158" i="13"/>
  <c r="O1157" i="13"/>
  <c r="O1156" i="13"/>
  <c r="O1155" i="13"/>
  <c r="O1154" i="13"/>
  <c r="O1153" i="13"/>
  <c r="O1152" i="13"/>
  <c r="O1151" i="13"/>
  <c r="O1150" i="13"/>
  <c r="O1149" i="13"/>
  <c r="O1148" i="13"/>
  <c r="O1147" i="13"/>
  <c r="O1146" i="13"/>
  <c r="O1145" i="13"/>
  <c r="O1144" i="13"/>
  <c r="O1143" i="13"/>
  <c r="O1142" i="13"/>
  <c r="O1141" i="13"/>
  <c r="O1140" i="13"/>
  <c r="O1139" i="13"/>
  <c r="O1138" i="13"/>
  <c r="O1137" i="13"/>
  <c r="O1136" i="13"/>
  <c r="O1135" i="13"/>
  <c r="O1134" i="13"/>
  <c r="O1133" i="13"/>
  <c r="O1132" i="13"/>
  <c r="O1131" i="13"/>
  <c r="O1130" i="13"/>
  <c r="O1129" i="13"/>
  <c r="O1128" i="13"/>
  <c r="O1127" i="13"/>
  <c r="O1126" i="13"/>
  <c r="O1125" i="13"/>
  <c r="O1124" i="13"/>
  <c r="O1123" i="13"/>
  <c r="O1122" i="13"/>
  <c r="O1121" i="13"/>
  <c r="O1120" i="13"/>
  <c r="O1119" i="13"/>
  <c r="O1118" i="13"/>
  <c r="O1117" i="13"/>
  <c r="O1116" i="13"/>
  <c r="O1115" i="13"/>
  <c r="O1114" i="13"/>
  <c r="O1113" i="13"/>
  <c r="O1112" i="13"/>
  <c r="O1111" i="13"/>
  <c r="O1110" i="13"/>
  <c r="O1109" i="13"/>
  <c r="O1108" i="13"/>
  <c r="O1107" i="13"/>
  <c r="O1106" i="13"/>
  <c r="O1105" i="13"/>
  <c r="O1104" i="13"/>
  <c r="O1103" i="13"/>
  <c r="O1102" i="13"/>
  <c r="O1101" i="13"/>
  <c r="O1100" i="13"/>
  <c r="O1099" i="13"/>
  <c r="O1098" i="13"/>
  <c r="O1097" i="13"/>
  <c r="O1096" i="13"/>
  <c r="O1095" i="13"/>
  <c r="O1094" i="13"/>
  <c r="O1093" i="13"/>
  <c r="O1092" i="13"/>
  <c r="O1091" i="13"/>
  <c r="O1090" i="13"/>
  <c r="O1089" i="13"/>
  <c r="O1088" i="13"/>
  <c r="O1087" i="13"/>
  <c r="O1086" i="13"/>
  <c r="O1085" i="13"/>
  <c r="O1084" i="13"/>
  <c r="O1083" i="13"/>
  <c r="O1082" i="13"/>
  <c r="O1081" i="13"/>
  <c r="O1080" i="13"/>
  <c r="O1079" i="13"/>
  <c r="O1078" i="13"/>
  <c r="O1077" i="13"/>
  <c r="O1076" i="13"/>
  <c r="O1075" i="13"/>
  <c r="O1074" i="13"/>
  <c r="O1073" i="13"/>
  <c r="O1072" i="13"/>
  <c r="O1071" i="13"/>
  <c r="O1070" i="13"/>
  <c r="O1069" i="13"/>
  <c r="O1068" i="13"/>
  <c r="O1067" i="13"/>
  <c r="O1066" i="13"/>
  <c r="O1065" i="13"/>
  <c r="O1064" i="13"/>
  <c r="O1063" i="13"/>
  <c r="O1062" i="13"/>
  <c r="O1061" i="13"/>
  <c r="O1060" i="13"/>
  <c r="O1059" i="13"/>
  <c r="O1058" i="13"/>
  <c r="O1057" i="13"/>
  <c r="O1056" i="13"/>
  <c r="O1055" i="13"/>
  <c r="O1054" i="13"/>
  <c r="O1053" i="13"/>
  <c r="O1052" i="13"/>
  <c r="O1051" i="13"/>
  <c r="O1050" i="13"/>
  <c r="O1049" i="13"/>
  <c r="O1048" i="13"/>
  <c r="O1047" i="13"/>
  <c r="O1046" i="13"/>
  <c r="O1045" i="13"/>
  <c r="O1044" i="13"/>
  <c r="O1043" i="13"/>
  <c r="O1042" i="13"/>
  <c r="O1041" i="13"/>
  <c r="O1040" i="13"/>
  <c r="O1039" i="13"/>
  <c r="O1038" i="13"/>
  <c r="O1037" i="13"/>
  <c r="O1036" i="13"/>
  <c r="O1035" i="13"/>
  <c r="O1034" i="13"/>
  <c r="O1033" i="13"/>
  <c r="O1032" i="13"/>
  <c r="O1031" i="13"/>
  <c r="O1030" i="13"/>
  <c r="O1029" i="13"/>
  <c r="O1028" i="13"/>
  <c r="O1027" i="13"/>
  <c r="O1026" i="13"/>
  <c r="O1025" i="13"/>
  <c r="O1024" i="13"/>
  <c r="O1023" i="13"/>
  <c r="O1022" i="13"/>
  <c r="O1021" i="13"/>
  <c r="O1020" i="13"/>
  <c r="O1019" i="13"/>
  <c r="O1018" i="13"/>
  <c r="O1017" i="13"/>
  <c r="O1016" i="13"/>
  <c r="O1015" i="13"/>
  <c r="O1014" i="13"/>
  <c r="O1013" i="13"/>
  <c r="O1012" i="13"/>
  <c r="O1011" i="13"/>
  <c r="O1010" i="13"/>
  <c r="O1009" i="13"/>
  <c r="O1008" i="13"/>
  <c r="O1007" i="13"/>
  <c r="O1006" i="13"/>
  <c r="O1005" i="13"/>
  <c r="O1004" i="13"/>
  <c r="O1003" i="13"/>
  <c r="O1002" i="13"/>
  <c r="O1001" i="13"/>
  <c r="O1000" i="13"/>
  <c r="O999" i="13"/>
  <c r="O998" i="13"/>
  <c r="O997" i="13"/>
  <c r="O996" i="13"/>
  <c r="O995" i="13"/>
  <c r="O994" i="13"/>
  <c r="O993" i="13"/>
  <c r="O992" i="13"/>
  <c r="O991" i="13"/>
  <c r="O990" i="13"/>
  <c r="O989" i="13"/>
  <c r="O988" i="13"/>
  <c r="O987" i="13"/>
  <c r="O986" i="13"/>
  <c r="O985" i="13"/>
  <c r="O984" i="13"/>
  <c r="O983" i="13"/>
  <c r="O982" i="13"/>
  <c r="O981" i="13"/>
  <c r="O980" i="13"/>
  <c r="O979" i="13"/>
  <c r="O978" i="13"/>
  <c r="O977" i="13"/>
  <c r="O976" i="13"/>
  <c r="O975" i="13"/>
  <c r="O974" i="13"/>
  <c r="O973" i="13"/>
  <c r="O972" i="13"/>
  <c r="O971" i="13"/>
  <c r="O970" i="13"/>
  <c r="O969" i="13"/>
  <c r="O968" i="13"/>
  <c r="O967" i="13"/>
  <c r="O966" i="13"/>
  <c r="O965" i="13"/>
  <c r="O964" i="13"/>
  <c r="O963" i="13"/>
  <c r="O962" i="13"/>
  <c r="O961" i="13"/>
  <c r="O960" i="13"/>
  <c r="O959" i="13"/>
  <c r="O958" i="13"/>
  <c r="O957" i="13"/>
  <c r="O956" i="13"/>
  <c r="O955" i="13"/>
  <c r="O954" i="13"/>
  <c r="O953" i="13"/>
  <c r="O952" i="13"/>
  <c r="O951" i="13"/>
  <c r="O950" i="13"/>
  <c r="O949" i="13"/>
  <c r="O948" i="13"/>
  <c r="O947" i="13"/>
  <c r="O946" i="13"/>
  <c r="O945" i="13"/>
  <c r="O944" i="13"/>
  <c r="O943" i="13"/>
  <c r="O942" i="13"/>
  <c r="O941" i="13"/>
  <c r="O940" i="13"/>
  <c r="O939" i="13"/>
  <c r="O938" i="13"/>
  <c r="O937" i="13"/>
  <c r="O936" i="13"/>
  <c r="O935" i="13"/>
  <c r="O934" i="13"/>
  <c r="O933" i="13"/>
  <c r="O932" i="13"/>
  <c r="O931" i="13"/>
  <c r="O930" i="13"/>
  <c r="O929" i="13"/>
  <c r="O928" i="13"/>
  <c r="O927" i="13"/>
  <c r="O926" i="13"/>
  <c r="O925" i="13"/>
  <c r="O924" i="13"/>
  <c r="O923" i="13"/>
  <c r="O922" i="13"/>
  <c r="O921" i="13"/>
  <c r="O920" i="13"/>
  <c r="O919" i="13"/>
  <c r="O918" i="13"/>
  <c r="O917" i="13"/>
  <c r="O916" i="13"/>
  <c r="O915" i="13"/>
  <c r="O914" i="13"/>
  <c r="O913" i="13"/>
  <c r="O912" i="13"/>
  <c r="O911" i="13"/>
  <c r="O910" i="13"/>
  <c r="O909" i="13"/>
  <c r="O908" i="13"/>
  <c r="O907" i="13"/>
  <c r="O906" i="13"/>
  <c r="O905" i="13"/>
  <c r="O904" i="13"/>
  <c r="O903" i="13"/>
  <c r="O902" i="13"/>
  <c r="O901" i="13"/>
  <c r="O900" i="13"/>
  <c r="O899" i="13"/>
  <c r="O898" i="13"/>
  <c r="O897" i="13"/>
  <c r="O896" i="13"/>
  <c r="O895" i="13"/>
  <c r="O894" i="13"/>
  <c r="O893" i="13"/>
  <c r="O892" i="13"/>
  <c r="O891" i="13"/>
  <c r="O890" i="13"/>
  <c r="O889" i="13"/>
  <c r="O888" i="13"/>
  <c r="O887" i="13"/>
  <c r="O886" i="13"/>
  <c r="O885" i="13"/>
  <c r="O884" i="13"/>
  <c r="O883" i="13"/>
  <c r="O882" i="13"/>
  <c r="O881" i="13"/>
  <c r="O880" i="13"/>
  <c r="O879" i="13"/>
  <c r="O878" i="13"/>
  <c r="O877" i="13"/>
  <c r="O876" i="13"/>
  <c r="O875" i="13"/>
  <c r="O874" i="13"/>
  <c r="O873" i="13"/>
  <c r="O872" i="13"/>
  <c r="O871" i="13"/>
  <c r="O870" i="13"/>
  <c r="O869" i="13"/>
  <c r="O868" i="13"/>
  <c r="O867" i="13"/>
  <c r="O866" i="13"/>
  <c r="O865" i="13"/>
  <c r="O864" i="13"/>
  <c r="O863" i="13"/>
  <c r="O862" i="13"/>
  <c r="O861" i="13"/>
  <c r="O860" i="13"/>
  <c r="O859" i="13"/>
  <c r="O858" i="13"/>
  <c r="O857" i="13"/>
  <c r="O856" i="13"/>
  <c r="O855" i="13"/>
  <c r="O854" i="13"/>
  <c r="O853" i="13"/>
  <c r="O852" i="13"/>
  <c r="O851" i="13"/>
  <c r="O850" i="13"/>
  <c r="O849" i="13"/>
  <c r="O848" i="13"/>
  <c r="O847" i="13"/>
  <c r="O846" i="13"/>
  <c r="O845" i="13"/>
  <c r="O844" i="13"/>
  <c r="O843" i="13"/>
  <c r="O842" i="13"/>
  <c r="O841" i="13"/>
  <c r="O840" i="13"/>
  <c r="O839" i="13"/>
  <c r="O838" i="13"/>
  <c r="O837" i="13"/>
  <c r="O836" i="13"/>
  <c r="O835" i="13"/>
  <c r="O834" i="13"/>
  <c r="O833" i="13"/>
  <c r="O832" i="13"/>
  <c r="O831" i="13"/>
  <c r="O830" i="13"/>
  <c r="O829" i="13"/>
  <c r="O828" i="13"/>
  <c r="O827" i="13"/>
  <c r="O826" i="13"/>
  <c r="O825" i="13"/>
  <c r="O824" i="13"/>
  <c r="O823" i="13"/>
  <c r="O822" i="13"/>
  <c r="O821" i="13"/>
  <c r="O820" i="13"/>
  <c r="O819" i="13"/>
  <c r="O818" i="13"/>
  <c r="O817" i="13"/>
  <c r="O816" i="13"/>
  <c r="O815" i="13"/>
  <c r="O814" i="13"/>
  <c r="O813" i="13"/>
  <c r="O812" i="13"/>
  <c r="O811" i="13"/>
  <c r="O810" i="13"/>
  <c r="O809" i="13"/>
  <c r="O808" i="13"/>
  <c r="O807" i="13"/>
  <c r="O806" i="13"/>
  <c r="O805" i="13"/>
  <c r="O804" i="13"/>
  <c r="O803" i="13"/>
  <c r="O802" i="13"/>
  <c r="O801" i="13"/>
  <c r="O800" i="13"/>
  <c r="O799" i="13"/>
  <c r="O798" i="13"/>
  <c r="O797" i="13"/>
  <c r="O796" i="13"/>
  <c r="O795" i="13"/>
  <c r="O794" i="13"/>
  <c r="O793" i="13"/>
  <c r="O792" i="13"/>
  <c r="O791" i="13"/>
  <c r="O790" i="13"/>
  <c r="O789" i="13"/>
  <c r="O788" i="13"/>
  <c r="O787" i="13"/>
  <c r="O786" i="13"/>
  <c r="O785" i="13"/>
  <c r="O784" i="13"/>
  <c r="O783" i="13"/>
  <c r="O782" i="13"/>
  <c r="O781" i="13"/>
  <c r="O780" i="13"/>
  <c r="O779" i="13"/>
  <c r="O778" i="13"/>
  <c r="O777" i="13"/>
  <c r="O776" i="13"/>
  <c r="O775" i="13"/>
  <c r="O774" i="13"/>
  <c r="O773" i="13"/>
  <c r="O772" i="13"/>
  <c r="O771" i="13"/>
  <c r="O770" i="13"/>
  <c r="O769" i="13"/>
  <c r="O768" i="13"/>
  <c r="O767" i="13"/>
  <c r="O766" i="13"/>
  <c r="O765" i="13"/>
  <c r="O764" i="13"/>
  <c r="O763" i="13"/>
  <c r="O762" i="13"/>
  <c r="O761" i="13"/>
  <c r="O760" i="13"/>
  <c r="O759" i="13"/>
  <c r="O758" i="13"/>
  <c r="O757" i="13"/>
  <c r="O756" i="13"/>
  <c r="O755" i="13"/>
  <c r="O754" i="13"/>
  <c r="O753" i="13"/>
  <c r="O752" i="13"/>
  <c r="O751" i="13"/>
  <c r="O750" i="13"/>
  <c r="O749" i="13"/>
  <c r="O748" i="13"/>
  <c r="O747" i="13"/>
  <c r="O746" i="13"/>
  <c r="O745" i="13"/>
  <c r="O744" i="13"/>
  <c r="O743" i="13"/>
  <c r="O742" i="13"/>
  <c r="O741" i="13"/>
  <c r="O740" i="13"/>
  <c r="O739" i="13"/>
  <c r="O738" i="13"/>
  <c r="O737" i="13"/>
  <c r="O736" i="13"/>
  <c r="O735" i="13"/>
  <c r="O734" i="13"/>
  <c r="O733" i="13"/>
  <c r="O732" i="13"/>
  <c r="O731" i="13"/>
  <c r="O730" i="13"/>
  <c r="O729" i="13"/>
  <c r="O728" i="13"/>
  <c r="O727" i="13"/>
  <c r="O726" i="13"/>
  <c r="O725" i="13"/>
  <c r="O724" i="13"/>
  <c r="O723" i="13"/>
  <c r="O722" i="13"/>
  <c r="O721" i="13"/>
  <c r="O720" i="13"/>
  <c r="O719" i="13"/>
  <c r="O718" i="13"/>
  <c r="O717" i="13"/>
  <c r="O716" i="13"/>
  <c r="O715" i="13"/>
  <c r="O714" i="13"/>
  <c r="O713" i="13"/>
  <c r="O712" i="13"/>
  <c r="O711" i="13"/>
  <c r="O710" i="13"/>
  <c r="O709" i="13"/>
  <c r="O708" i="13"/>
  <c r="O707" i="13"/>
  <c r="O706" i="13"/>
  <c r="O705" i="13"/>
  <c r="O704" i="13"/>
  <c r="O703" i="13"/>
  <c r="O702" i="13"/>
  <c r="O701" i="13"/>
  <c r="O700" i="13"/>
  <c r="O699" i="13"/>
  <c r="O698" i="13"/>
  <c r="O697" i="13"/>
  <c r="O696" i="13"/>
  <c r="O695" i="13"/>
  <c r="O694" i="13"/>
  <c r="O693" i="13"/>
  <c r="O692" i="13"/>
  <c r="O691" i="13"/>
  <c r="O690" i="13"/>
  <c r="O689" i="13"/>
  <c r="O688" i="13"/>
  <c r="O687" i="13"/>
  <c r="O686" i="13"/>
  <c r="O685" i="13"/>
  <c r="O684" i="13"/>
  <c r="O683" i="13"/>
  <c r="O682" i="13"/>
  <c r="O681" i="13"/>
  <c r="O680" i="13"/>
  <c r="O679" i="13"/>
  <c r="O678" i="13"/>
  <c r="O677" i="13"/>
  <c r="O676" i="13"/>
  <c r="O675" i="13"/>
  <c r="O674" i="13"/>
  <c r="O673" i="13"/>
  <c r="O672" i="13"/>
  <c r="O671" i="13"/>
  <c r="O670" i="13"/>
  <c r="O669" i="13"/>
  <c r="O668" i="13"/>
  <c r="O667" i="13"/>
  <c r="O666" i="13"/>
  <c r="O665" i="13"/>
  <c r="O664" i="13"/>
  <c r="O663" i="13"/>
  <c r="O662" i="13"/>
  <c r="O661" i="13"/>
  <c r="O660" i="13"/>
  <c r="O659" i="13"/>
  <c r="O658" i="13"/>
  <c r="O657" i="13"/>
  <c r="O656" i="13"/>
  <c r="O655" i="13"/>
  <c r="O654" i="13"/>
  <c r="O653" i="13"/>
  <c r="O652" i="13"/>
  <c r="O651" i="13"/>
  <c r="O650" i="13"/>
  <c r="O649" i="13"/>
  <c r="O648" i="13"/>
  <c r="O647" i="13"/>
  <c r="O646" i="13"/>
  <c r="O645" i="13"/>
  <c r="O644" i="13"/>
  <c r="O643" i="13"/>
  <c r="O642" i="13"/>
  <c r="O641" i="13"/>
  <c r="O640" i="13"/>
  <c r="O639" i="13"/>
  <c r="O638" i="13"/>
  <c r="O637" i="13"/>
  <c r="O636" i="13"/>
  <c r="O635" i="13"/>
  <c r="O634" i="13"/>
  <c r="O633" i="13"/>
  <c r="O632" i="13"/>
  <c r="O631" i="13"/>
  <c r="O630" i="13"/>
  <c r="O629" i="13"/>
  <c r="O628" i="13"/>
  <c r="O627" i="13"/>
  <c r="O626" i="13"/>
  <c r="O625" i="13"/>
  <c r="O624" i="13"/>
  <c r="O623" i="13"/>
  <c r="O622" i="13"/>
  <c r="O621" i="13"/>
  <c r="O620" i="13"/>
  <c r="O619" i="13"/>
  <c r="O618" i="13"/>
  <c r="O617" i="13"/>
  <c r="O616" i="13"/>
  <c r="O615" i="13"/>
  <c r="O614" i="13"/>
  <c r="O613" i="13"/>
  <c r="O612" i="13"/>
  <c r="O611" i="13"/>
  <c r="O610" i="13"/>
  <c r="O609" i="13"/>
  <c r="O608" i="13"/>
  <c r="O607" i="13"/>
  <c r="O606" i="13"/>
  <c r="O605" i="13"/>
  <c r="O604" i="13"/>
  <c r="O603" i="13"/>
  <c r="O602" i="13"/>
  <c r="O601" i="13"/>
  <c r="O600" i="13"/>
  <c r="O599" i="13"/>
  <c r="O598" i="13"/>
  <c r="O597" i="13"/>
  <c r="O596" i="13"/>
  <c r="O595" i="13"/>
  <c r="O594" i="13"/>
  <c r="O593" i="13"/>
  <c r="O592" i="13"/>
  <c r="O591" i="13"/>
  <c r="O590" i="13"/>
  <c r="O589" i="13"/>
  <c r="O588" i="13"/>
  <c r="O587" i="13"/>
  <c r="O586" i="13"/>
  <c r="O585" i="13"/>
  <c r="O584" i="13"/>
  <c r="O583" i="13"/>
  <c r="O582" i="13"/>
  <c r="O581" i="13"/>
  <c r="O580" i="13"/>
  <c r="O579" i="13"/>
  <c r="O578" i="13"/>
  <c r="O577" i="13"/>
  <c r="O576" i="13"/>
  <c r="O575" i="13"/>
  <c r="O574" i="13"/>
  <c r="O573" i="13"/>
  <c r="O572" i="13"/>
  <c r="O571" i="13"/>
  <c r="O570" i="13"/>
  <c r="O569" i="13"/>
  <c r="O568" i="13"/>
  <c r="O567" i="13"/>
  <c r="O566" i="13"/>
  <c r="O565" i="13"/>
  <c r="O564" i="13"/>
  <c r="O563" i="13"/>
  <c r="O562" i="13"/>
  <c r="O561" i="13"/>
  <c r="O560" i="13"/>
  <c r="O559" i="13"/>
  <c r="O558" i="13"/>
  <c r="O557" i="13"/>
  <c r="O556" i="13"/>
  <c r="O555" i="13"/>
  <c r="O554" i="13"/>
  <c r="O553" i="13"/>
  <c r="O552" i="13"/>
  <c r="O551" i="13"/>
  <c r="O550" i="13"/>
  <c r="O549" i="13"/>
  <c r="O548" i="13"/>
  <c r="O547" i="13"/>
  <c r="O546" i="13"/>
  <c r="O545" i="13"/>
  <c r="O544" i="13"/>
  <c r="O543" i="13"/>
  <c r="O542" i="13"/>
  <c r="O541" i="13"/>
  <c r="O540" i="13"/>
  <c r="O539" i="13"/>
  <c r="O538" i="13"/>
  <c r="O537" i="13"/>
  <c r="O536" i="13"/>
  <c r="O535" i="13"/>
  <c r="O534" i="13"/>
  <c r="O533" i="13"/>
  <c r="O532" i="13"/>
  <c r="O531" i="13"/>
  <c r="O530" i="13"/>
  <c r="O529" i="13"/>
  <c r="O528" i="13"/>
  <c r="O527" i="13"/>
  <c r="O526" i="13"/>
  <c r="O525" i="13"/>
  <c r="O524" i="13"/>
  <c r="O523" i="13"/>
  <c r="O522" i="13"/>
  <c r="O521" i="13"/>
  <c r="O520" i="13"/>
  <c r="O519" i="13"/>
  <c r="O518" i="13"/>
  <c r="O517" i="13"/>
  <c r="O516" i="13"/>
  <c r="O515" i="13"/>
  <c r="O514" i="13"/>
  <c r="O513" i="13"/>
  <c r="O512" i="13"/>
  <c r="O511" i="13"/>
  <c r="O510" i="13"/>
  <c r="O509" i="13"/>
  <c r="O508" i="13"/>
  <c r="O507" i="13"/>
  <c r="O506" i="13"/>
  <c r="O505" i="13"/>
  <c r="O504" i="13"/>
  <c r="O503" i="13"/>
  <c r="O502" i="13"/>
  <c r="O501" i="13"/>
  <c r="O500" i="13"/>
  <c r="O499" i="13"/>
  <c r="O498" i="13"/>
  <c r="O497" i="13"/>
  <c r="O496" i="13"/>
  <c r="O495" i="13"/>
  <c r="O494" i="13"/>
  <c r="O493" i="13"/>
  <c r="O492" i="13"/>
  <c r="O491" i="13"/>
  <c r="O490" i="13"/>
  <c r="O489" i="13"/>
  <c r="O488" i="13"/>
  <c r="O487" i="13"/>
  <c r="O486" i="13"/>
  <c r="O485" i="13"/>
  <c r="O484" i="13"/>
  <c r="O483" i="13"/>
  <c r="O482" i="13"/>
  <c r="O481" i="13"/>
  <c r="O480" i="13"/>
  <c r="O479" i="13"/>
  <c r="O478" i="13"/>
  <c r="O477" i="13"/>
  <c r="O476" i="13"/>
  <c r="O475" i="13"/>
  <c r="O474" i="13"/>
  <c r="O473" i="13"/>
  <c r="O472" i="13"/>
  <c r="O471" i="13"/>
  <c r="O470" i="13"/>
  <c r="O469" i="13"/>
  <c r="O468" i="13"/>
  <c r="O467" i="13"/>
  <c r="O466" i="13"/>
  <c r="O465" i="13"/>
  <c r="O464" i="13"/>
  <c r="O463" i="13"/>
  <c r="O462" i="13"/>
  <c r="O461" i="13"/>
  <c r="O460" i="13"/>
  <c r="O459" i="13"/>
  <c r="O458" i="13"/>
  <c r="O457" i="13"/>
  <c r="O456" i="13"/>
  <c r="O455" i="13"/>
  <c r="O454" i="13"/>
  <c r="O453" i="13"/>
  <c r="O452" i="13"/>
  <c r="O451" i="13"/>
  <c r="O450" i="13"/>
  <c r="O449" i="13"/>
  <c r="O448" i="13"/>
  <c r="O447" i="13"/>
  <c r="O446" i="13"/>
  <c r="O445" i="13"/>
  <c r="O444" i="13"/>
  <c r="O443" i="13"/>
  <c r="O442" i="13"/>
  <c r="O441" i="13"/>
  <c r="O440" i="13"/>
  <c r="O439" i="13"/>
  <c r="O438" i="13"/>
  <c r="O437" i="13"/>
  <c r="O436" i="13"/>
  <c r="O435" i="13"/>
  <c r="O434" i="13"/>
  <c r="O433" i="13"/>
  <c r="O432" i="13"/>
  <c r="O431" i="13"/>
  <c r="O430" i="13"/>
  <c r="O429" i="13"/>
  <c r="O428" i="13"/>
  <c r="O427" i="13"/>
  <c r="O426" i="13"/>
  <c r="O425" i="13"/>
  <c r="O424" i="13"/>
  <c r="O423" i="13"/>
  <c r="O422" i="13"/>
  <c r="O421" i="13"/>
  <c r="O420" i="13"/>
  <c r="O419" i="13"/>
  <c r="O418" i="13"/>
  <c r="O417" i="13"/>
  <c r="O416" i="13"/>
  <c r="O415" i="13"/>
  <c r="O414" i="13"/>
  <c r="O413" i="13"/>
  <c r="O412" i="13"/>
  <c r="O411" i="13"/>
  <c r="O410" i="13"/>
  <c r="O409" i="13"/>
  <c r="O408" i="13"/>
  <c r="O407" i="13"/>
  <c r="O406" i="13"/>
  <c r="O405" i="13"/>
  <c r="O404" i="13"/>
  <c r="O403" i="13"/>
  <c r="O402" i="13"/>
  <c r="O401" i="13"/>
  <c r="O400" i="13"/>
  <c r="O399" i="13"/>
  <c r="O398" i="13"/>
  <c r="O397" i="13"/>
  <c r="O396" i="13"/>
  <c r="O395" i="13"/>
  <c r="O394" i="13"/>
  <c r="O393" i="13"/>
  <c r="O392" i="13"/>
  <c r="O391" i="13"/>
  <c r="O390" i="13"/>
  <c r="O389" i="13"/>
  <c r="O388" i="13"/>
  <c r="O387" i="13"/>
  <c r="O386" i="13"/>
  <c r="O385" i="13"/>
  <c r="O384" i="13"/>
  <c r="O383" i="13"/>
  <c r="O382" i="13"/>
  <c r="O381" i="13"/>
  <c r="O380" i="13"/>
  <c r="O379" i="13"/>
  <c r="O378" i="13"/>
  <c r="O377" i="13"/>
  <c r="O376" i="13"/>
  <c r="O375" i="13"/>
  <c r="O374" i="13"/>
  <c r="O373" i="13"/>
  <c r="O372" i="13"/>
  <c r="O371" i="13"/>
  <c r="O370" i="13"/>
  <c r="O369" i="13"/>
  <c r="O368" i="13"/>
  <c r="O367" i="13"/>
  <c r="O366" i="13"/>
  <c r="O365" i="13"/>
  <c r="O364" i="13"/>
  <c r="O363" i="13"/>
  <c r="O362" i="13"/>
  <c r="O361" i="13"/>
  <c r="O360" i="13"/>
  <c r="O359" i="13"/>
  <c r="O358" i="13"/>
  <c r="O357" i="13"/>
  <c r="O356" i="13"/>
  <c r="O355" i="13"/>
  <c r="O354" i="13"/>
  <c r="O353" i="13"/>
  <c r="O352" i="13"/>
  <c r="O351" i="13"/>
  <c r="O350" i="13"/>
  <c r="O349" i="13"/>
  <c r="O348" i="13"/>
  <c r="O347" i="13"/>
  <c r="O346" i="13"/>
  <c r="O345" i="13"/>
  <c r="O344" i="13"/>
  <c r="O343" i="13"/>
  <c r="O342" i="13"/>
  <c r="O341" i="13"/>
  <c r="O340" i="13"/>
  <c r="O339" i="13"/>
  <c r="O338" i="13"/>
  <c r="O337" i="13"/>
  <c r="O336" i="13"/>
  <c r="O335" i="13"/>
  <c r="O334" i="13"/>
  <c r="O333" i="13"/>
  <c r="O332" i="13"/>
  <c r="O331" i="13"/>
  <c r="O330" i="13"/>
  <c r="O329" i="13"/>
  <c r="O328" i="13"/>
  <c r="O327" i="13"/>
  <c r="O326" i="13"/>
  <c r="O325" i="13"/>
  <c r="O324" i="13"/>
  <c r="O323" i="13"/>
  <c r="O322" i="13"/>
  <c r="O321" i="13"/>
  <c r="O320" i="13"/>
  <c r="O319" i="13"/>
  <c r="O318" i="13"/>
  <c r="O317" i="13"/>
  <c r="O316" i="13"/>
  <c r="O315" i="13"/>
  <c r="O314" i="13"/>
  <c r="O313" i="13"/>
  <c r="O312" i="13"/>
  <c r="O311" i="13"/>
  <c r="O310" i="13"/>
  <c r="O309" i="13"/>
  <c r="O308" i="13"/>
  <c r="O307" i="13"/>
  <c r="O306" i="13"/>
  <c r="O305" i="13"/>
  <c r="O304" i="13"/>
  <c r="O303" i="13"/>
  <c r="O302" i="13"/>
  <c r="O301" i="13"/>
  <c r="O300" i="13"/>
  <c r="O299" i="13"/>
  <c r="O298" i="13"/>
  <c r="O297" i="13"/>
  <c r="O296" i="13"/>
  <c r="O295" i="13"/>
  <c r="O294" i="13"/>
  <c r="O293" i="13"/>
  <c r="O292" i="13"/>
  <c r="O291" i="13"/>
  <c r="O290" i="13"/>
  <c r="O289" i="13"/>
  <c r="O288" i="13"/>
  <c r="O287" i="13"/>
  <c r="O286" i="13"/>
  <c r="O285" i="13"/>
  <c r="O284" i="13"/>
  <c r="O283" i="13"/>
  <c r="O282" i="13"/>
  <c r="O281" i="13"/>
  <c r="O280" i="13"/>
  <c r="O279" i="13"/>
  <c r="O278" i="13"/>
  <c r="O277" i="13"/>
  <c r="O276" i="13"/>
  <c r="O275" i="13"/>
  <c r="O274" i="13"/>
  <c r="O273" i="13"/>
  <c r="O272" i="13"/>
  <c r="O271" i="13"/>
  <c r="O270" i="13"/>
  <c r="O269" i="13"/>
  <c r="O268" i="13"/>
  <c r="O267" i="13"/>
  <c r="O266" i="13"/>
  <c r="O265" i="13"/>
  <c r="O264" i="13"/>
  <c r="O263" i="13"/>
  <c r="O262" i="13"/>
  <c r="O261" i="13"/>
  <c r="O260" i="13"/>
  <c r="O259" i="13"/>
  <c r="O258" i="13"/>
  <c r="O257" i="13"/>
  <c r="O256" i="13"/>
  <c r="O255" i="13"/>
  <c r="O254" i="13"/>
  <c r="O253" i="13"/>
  <c r="O252" i="13"/>
  <c r="O251" i="13"/>
  <c r="O250" i="13"/>
  <c r="O249" i="13"/>
  <c r="O248" i="13"/>
  <c r="O247" i="13"/>
  <c r="O246" i="13"/>
  <c r="O245" i="13"/>
  <c r="O244" i="13"/>
  <c r="O243" i="13"/>
  <c r="O242" i="13"/>
  <c r="O241" i="13"/>
  <c r="O240" i="13"/>
  <c r="O239" i="13"/>
  <c r="O238" i="13"/>
  <c r="O237" i="13"/>
  <c r="O236" i="13"/>
  <c r="O235" i="13"/>
  <c r="O234" i="13"/>
  <c r="O233" i="13"/>
  <c r="O232" i="13"/>
  <c r="O231" i="13"/>
  <c r="O230" i="13"/>
  <c r="O229" i="13"/>
  <c r="O228" i="13"/>
  <c r="O227" i="13"/>
  <c r="O226" i="13"/>
  <c r="O225" i="13"/>
  <c r="O224" i="13"/>
  <c r="O223" i="13"/>
  <c r="O222" i="13"/>
  <c r="O221" i="13"/>
  <c r="O220" i="13"/>
  <c r="O219" i="13"/>
  <c r="O218" i="13"/>
  <c r="O217" i="13"/>
  <c r="O216" i="13"/>
  <c r="O215" i="13"/>
  <c r="O214" i="13"/>
  <c r="O213" i="13"/>
  <c r="O212" i="13"/>
  <c r="O211" i="13"/>
  <c r="O210" i="13"/>
  <c r="O209" i="13"/>
  <c r="O208" i="13"/>
  <c r="O207" i="13"/>
  <c r="O206" i="13"/>
  <c r="O205" i="13"/>
  <c r="O204" i="13"/>
  <c r="O203" i="13"/>
  <c r="O202" i="13"/>
  <c r="O201" i="13"/>
  <c r="O200" i="13"/>
  <c r="O199" i="13"/>
  <c r="O198" i="13"/>
  <c r="O197" i="13"/>
  <c r="O196" i="13"/>
  <c r="O195" i="13"/>
  <c r="O194" i="13"/>
  <c r="O193" i="13"/>
  <c r="O192" i="13"/>
  <c r="O191" i="13"/>
  <c r="O190" i="13"/>
  <c r="O189" i="13"/>
  <c r="O188" i="13"/>
  <c r="O187" i="13"/>
  <c r="O186" i="13"/>
  <c r="O185" i="13"/>
  <c r="O184" i="13"/>
  <c r="O183" i="13"/>
  <c r="O182" i="13"/>
  <c r="O181" i="13"/>
  <c r="O180" i="13"/>
  <c r="O179" i="13"/>
  <c r="O178" i="13"/>
  <c r="O177" i="13"/>
  <c r="O176" i="13"/>
  <c r="O175" i="13"/>
  <c r="O174" i="13"/>
  <c r="O173" i="13"/>
  <c r="O172" i="13"/>
  <c r="O171" i="13"/>
  <c r="O170" i="13"/>
  <c r="O169" i="13"/>
  <c r="O168" i="13"/>
  <c r="O167" i="13"/>
  <c r="O166" i="13"/>
  <c r="O165" i="13"/>
  <c r="O164" i="13"/>
  <c r="O163" i="13"/>
  <c r="O162" i="13"/>
  <c r="O161" i="13"/>
  <c r="O160" i="13"/>
  <c r="O159" i="13"/>
  <c r="O158" i="13"/>
  <c r="O157" i="13"/>
  <c r="O156" i="13"/>
  <c r="O155" i="13"/>
  <c r="O154" i="13"/>
  <c r="O153" i="13"/>
  <c r="O152" i="13"/>
  <c r="O151" i="13"/>
  <c r="O150" i="13"/>
  <c r="O149" i="13"/>
  <c r="O148" i="13"/>
  <c r="O147" i="13"/>
  <c r="O146" i="13"/>
  <c r="O145" i="13"/>
  <c r="O144" i="13"/>
  <c r="O143" i="13"/>
  <c r="O142" i="13"/>
  <c r="O141" i="13"/>
  <c r="O140" i="13"/>
  <c r="O139" i="13"/>
  <c r="O138" i="13"/>
  <c r="O137" i="13"/>
  <c r="O136" i="13"/>
  <c r="O135" i="13"/>
  <c r="O134" i="13"/>
  <c r="O133" i="13"/>
  <c r="O132" i="13"/>
  <c r="O131" i="13"/>
  <c r="O130" i="13"/>
  <c r="O129" i="13"/>
  <c r="O128" i="13"/>
  <c r="O127" i="13"/>
  <c r="O126" i="13"/>
  <c r="O125" i="13"/>
  <c r="O124" i="13"/>
  <c r="O123" i="13"/>
  <c r="O122" i="13"/>
  <c r="O121" i="13"/>
  <c r="O120" i="13"/>
  <c r="O119" i="13"/>
  <c r="O118" i="13"/>
  <c r="O117" i="13"/>
  <c r="O116" i="13"/>
  <c r="O115" i="13"/>
  <c r="O114" i="13"/>
  <c r="O113" i="13"/>
  <c r="O112" i="13"/>
  <c r="O111" i="13"/>
  <c r="O110" i="13"/>
  <c r="O109" i="13"/>
  <c r="O108" i="13"/>
  <c r="O107" i="13"/>
  <c r="O106" i="13"/>
  <c r="O105" i="13"/>
  <c r="O104" i="13"/>
  <c r="O103" i="13"/>
  <c r="O102" i="13"/>
  <c r="O101" i="13"/>
  <c r="O100" i="13"/>
  <c r="O99" i="13"/>
  <c r="O98" i="13"/>
  <c r="O97" i="13"/>
  <c r="O96" i="13"/>
  <c r="O95" i="13"/>
  <c r="O94" i="13"/>
  <c r="O93" i="13"/>
  <c r="O92" i="13"/>
  <c r="O91" i="13"/>
  <c r="O90" i="13"/>
  <c r="O89" i="13"/>
  <c r="O88" i="13"/>
  <c r="O87" i="13"/>
  <c r="O86" i="13"/>
  <c r="O85" i="13"/>
  <c r="O84" i="13"/>
  <c r="O83" i="13"/>
  <c r="O82" i="13"/>
  <c r="O81" i="13"/>
  <c r="O80" i="13"/>
  <c r="O79" i="13"/>
  <c r="O78" i="13"/>
  <c r="O77" i="13"/>
  <c r="O76" i="13"/>
  <c r="O75" i="13"/>
  <c r="O74" i="13"/>
  <c r="O73" i="13"/>
  <c r="O72" i="13"/>
  <c r="O71" i="13"/>
  <c r="O70" i="13"/>
  <c r="O69" i="13"/>
  <c r="O68" i="13"/>
  <c r="O67" i="13"/>
  <c r="O66" i="13"/>
  <c r="O65" i="13"/>
  <c r="O64" i="13"/>
  <c r="O63" i="13"/>
  <c r="O62" i="13"/>
  <c r="O61" i="13"/>
  <c r="O60" i="13"/>
  <c r="O59" i="13"/>
  <c r="O58" i="13"/>
  <c r="O57" i="13"/>
  <c r="O56" i="13"/>
  <c r="O55" i="13"/>
  <c r="O54" i="13"/>
  <c r="O53" i="13"/>
  <c r="O52" i="13"/>
  <c r="O51" i="13"/>
  <c r="O50" i="13"/>
  <c r="O49" i="13"/>
  <c r="O48" i="13"/>
  <c r="O47" i="13"/>
  <c r="O46" i="13"/>
  <c r="O45" i="13"/>
  <c r="O44" i="13"/>
  <c r="O43" i="13"/>
  <c r="O42" i="13"/>
  <c r="O41" i="13"/>
  <c r="O40" i="13"/>
  <c r="O39" i="13"/>
  <c r="O38" i="13"/>
  <c r="O37" i="13"/>
  <c r="O36" i="13"/>
  <c r="O35" i="13"/>
  <c r="O34" i="13"/>
  <c r="O33" i="13"/>
  <c r="O32" i="13"/>
  <c r="O31" i="13"/>
  <c r="O30" i="13"/>
  <c r="O29" i="13"/>
  <c r="O28" i="13"/>
  <c r="O27" i="13"/>
  <c r="O26" i="13"/>
  <c r="O25" i="13"/>
  <c r="O24" i="13"/>
  <c r="O23" i="13"/>
  <c r="O22" i="13"/>
  <c r="O21" i="13"/>
  <c r="O20" i="13"/>
  <c r="O19" i="13"/>
  <c r="O18" i="13"/>
  <c r="O17" i="13"/>
  <c r="O16" i="13"/>
  <c r="O15" i="13"/>
  <c r="O14" i="13"/>
  <c r="O13" i="13"/>
  <c r="O12" i="13"/>
  <c r="O11" i="13"/>
  <c r="O10" i="13"/>
  <c r="O9" i="13"/>
  <c r="O8" i="13"/>
  <c r="O7" i="13"/>
  <c r="O6" i="13"/>
  <c r="O5" i="13"/>
  <c r="O4" i="13"/>
  <c r="O3" i="13"/>
  <c r="L3" i="13"/>
  <c r="K3" i="13"/>
  <c r="J3" i="13"/>
  <c r="I3" i="13"/>
  <c r="H3" i="13"/>
  <c r="S3" i="13" s="1"/>
  <c r="G3" i="13"/>
  <c r="F3" i="13"/>
  <c r="E3" i="13"/>
  <c r="D3" i="13"/>
  <c r="AN3" i="13" s="1"/>
  <c r="C3" i="13"/>
  <c r="B30" i="24"/>
  <c r="C25" i="24" s="1"/>
  <c r="Q1649" i="21"/>
  <c r="P1649" i="21"/>
  <c r="O1649" i="21"/>
  <c r="Q1648" i="21"/>
  <c r="P1648" i="21"/>
  <c r="O1648" i="21"/>
  <c r="Q1647" i="21"/>
  <c r="P1647" i="21"/>
  <c r="O1647" i="21"/>
  <c r="Q1646" i="21"/>
  <c r="P1646" i="21"/>
  <c r="O1646" i="21"/>
  <c r="Q1645" i="21"/>
  <c r="P1645" i="21"/>
  <c r="O1645" i="21"/>
  <c r="Q1644" i="21"/>
  <c r="P1644" i="21"/>
  <c r="O1644" i="21"/>
  <c r="Q1643" i="21"/>
  <c r="P1643" i="21"/>
  <c r="O1643" i="21"/>
  <c r="Q1642" i="21"/>
  <c r="P1642" i="21"/>
  <c r="O1642" i="21"/>
  <c r="Q1641" i="21"/>
  <c r="P1641" i="21"/>
  <c r="O1641" i="21"/>
  <c r="Q1640" i="21"/>
  <c r="P1640" i="21"/>
  <c r="O1640" i="21"/>
  <c r="Q1639" i="21"/>
  <c r="P1639" i="21"/>
  <c r="O1639" i="21"/>
  <c r="Q1638" i="21"/>
  <c r="P1638" i="21"/>
  <c r="O1638" i="21"/>
  <c r="Q1637" i="21"/>
  <c r="P1637" i="21"/>
  <c r="O1637" i="21"/>
  <c r="Q1636" i="21"/>
  <c r="P1636" i="21"/>
  <c r="O1636" i="21"/>
  <c r="Q1635" i="21"/>
  <c r="P1635" i="21"/>
  <c r="O1635" i="21"/>
  <c r="Q1634" i="21"/>
  <c r="P1634" i="21"/>
  <c r="O1634" i="21"/>
  <c r="Q1633" i="21"/>
  <c r="P1633" i="21"/>
  <c r="O1633" i="21"/>
  <c r="Q1632" i="21"/>
  <c r="P1632" i="21"/>
  <c r="O1632" i="21"/>
  <c r="Q1631" i="21"/>
  <c r="P1631" i="21"/>
  <c r="O1631" i="21"/>
  <c r="Q1630" i="21"/>
  <c r="P1630" i="21"/>
  <c r="O1630" i="21"/>
  <c r="Q1629" i="21"/>
  <c r="P1629" i="21"/>
  <c r="O1629" i="21"/>
  <c r="Q1628" i="21"/>
  <c r="P1628" i="21"/>
  <c r="O1628" i="21"/>
  <c r="Q1627" i="21"/>
  <c r="P1627" i="21"/>
  <c r="O1627" i="21"/>
  <c r="Q1626" i="21"/>
  <c r="P1626" i="21"/>
  <c r="O1626" i="21"/>
  <c r="Q1625" i="21"/>
  <c r="P1625" i="21"/>
  <c r="O1625" i="21"/>
  <c r="Q1624" i="21"/>
  <c r="P1624" i="21"/>
  <c r="O1624" i="21"/>
  <c r="Q1623" i="21"/>
  <c r="P1623" i="21"/>
  <c r="O1623" i="21"/>
  <c r="Q1622" i="21"/>
  <c r="P1622" i="21"/>
  <c r="O1622" i="21"/>
  <c r="Q1621" i="21"/>
  <c r="P1621" i="21"/>
  <c r="O1621" i="21"/>
  <c r="Q1620" i="21"/>
  <c r="P1620" i="21"/>
  <c r="O1620" i="21"/>
  <c r="Q1619" i="21"/>
  <c r="P1619" i="21"/>
  <c r="O1619" i="21"/>
  <c r="Q1618" i="21"/>
  <c r="P1618" i="21"/>
  <c r="O1618" i="21"/>
  <c r="Q1617" i="21"/>
  <c r="P1617" i="21"/>
  <c r="O1617" i="21"/>
  <c r="Q1616" i="21"/>
  <c r="P1616" i="21"/>
  <c r="O1616" i="21"/>
  <c r="Q1615" i="21"/>
  <c r="P1615" i="21"/>
  <c r="O1615" i="21"/>
  <c r="Q1614" i="21"/>
  <c r="P1614" i="21"/>
  <c r="O1614" i="21"/>
  <c r="Q1613" i="21"/>
  <c r="P1613" i="21"/>
  <c r="O1613" i="21"/>
  <c r="Q1612" i="21"/>
  <c r="P1612" i="21"/>
  <c r="O1612" i="21"/>
  <c r="Q1611" i="21"/>
  <c r="P1611" i="21"/>
  <c r="O1611" i="21"/>
  <c r="Q1610" i="21"/>
  <c r="P1610" i="21"/>
  <c r="O1610" i="21"/>
  <c r="Q1609" i="21"/>
  <c r="P1609" i="21"/>
  <c r="O1609" i="21"/>
  <c r="Q1608" i="21"/>
  <c r="P1608" i="21"/>
  <c r="O1608" i="21"/>
  <c r="Q1607" i="21"/>
  <c r="P1607" i="21"/>
  <c r="O1607" i="21"/>
  <c r="Q1606" i="21"/>
  <c r="P1606" i="21"/>
  <c r="O1606" i="21"/>
  <c r="Q1605" i="21"/>
  <c r="P1605" i="21"/>
  <c r="O1605" i="21"/>
  <c r="Q1604" i="21"/>
  <c r="P1604" i="21"/>
  <c r="O1604" i="21"/>
  <c r="Q1603" i="21"/>
  <c r="P1603" i="21"/>
  <c r="O1603" i="21"/>
  <c r="Q1602" i="21"/>
  <c r="P1602" i="21"/>
  <c r="O1602" i="21"/>
  <c r="Q1601" i="21"/>
  <c r="P1601" i="21"/>
  <c r="O1601" i="21"/>
  <c r="Q1600" i="21"/>
  <c r="P1600" i="21"/>
  <c r="O1600" i="21"/>
  <c r="Q1599" i="21"/>
  <c r="P1599" i="21"/>
  <c r="O1599" i="21"/>
  <c r="Q1598" i="21"/>
  <c r="P1598" i="21"/>
  <c r="O1598" i="21"/>
  <c r="Q1597" i="21"/>
  <c r="P1597" i="21"/>
  <c r="O1597" i="21"/>
  <c r="Q1596" i="21"/>
  <c r="P1596" i="21"/>
  <c r="O1596" i="21"/>
  <c r="Q1595" i="21"/>
  <c r="P1595" i="21"/>
  <c r="O1595" i="21"/>
  <c r="Q1594" i="21"/>
  <c r="P1594" i="21"/>
  <c r="O1594" i="21"/>
  <c r="Q1593" i="21"/>
  <c r="P1593" i="21"/>
  <c r="O1593" i="21"/>
  <c r="Q1592" i="21"/>
  <c r="P1592" i="21"/>
  <c r="O1592" i="21"/>
  <c r="Q1591" i="21"/>
  <c r="P1591" i="21"/>
  <c r="O1591" i="21"/>
  <c r="Q1590" i="21"/>
  <c r="P1590" i="21"/>
  <c r="O1590" i="21"/>
  <c r="Q1589" i="21"/>
  <c r="P1589" i="21"/>
  <c r="O1589" i="21"/>
  <c r="Q1588" i="21"/>
  <c r="P1588" i="21"/>
  <c r="O1588" i="21"/>
  <c r="Q1587" i="21"/>
  <c r="P1587" i="21"/>
  <c r="O1587" i="21"/>
  <c r="Q1586" i="21"/>
  <c r="P1586" i="21"/>
  <c r="O1586" i="21"/>
  <c r="Q1585" i="21"/>
  <c r="P1585" i="21"/>
  <c r="O1585" i="21"/>
  <c r="Q1584" i="21"/>
  <c r="P1584" i="21"/>
  <c r="O1584" i="21"/>
  <c r="Q1583" i="21"/>
  <c r="P1583" i="21"/>
  <c r="O1583" i="21"/>
  <c r="Q1582" i="21"/>
  <c r="P1582" i="21"/>
  <c r="O1582" i="21"/>
  <c r="Q1581" i="21"/>
  <c r="P1581" i="21"/>
  <c r="O1581" i="21"/>
  <c r="Q1580" i="21"/>
  <c r="P1580" i="21"/>
  <c r="O1580" i="21"/>
  <c r="Q1579" i="21"/>
  <c r="P1579" i="21"/>
  <c r="O1579" i="21"/>
  <c r="Q1578" i="21"/>
  <c r="P1578" i="21"/>
  <c r="O1578" i="21"/>
  <c r="Q1577" i="21"/>
  <c r="P1577" i="21"/>
  <c r="O1577" i="21"/>
  <c r="Q1576" i="21"/>
  <c r="P1576" i="21"/>
  <c r="O1576" i="21"/>
  <c r="Q1575" i="21"/>
  <c r="P1575" i="21"/>
  <c r="O1575" i="21"/>
  <c r="Q1574" i="21"/>
  <c r="P1574" i="21"/>
  <c r="O1574" i="21"/>
  <c r="Q1573" i="21"/>
  <c r="P1573" i="21"/>
  <c r="O1573" i="21"/>
  <c r="Q1572" i="21"/>
  <c r="P1572" i="21"/>
  <c r="O1572" i="21"/>
  <c r="Q1571" i="21"/>
  <c r="P1571" i="21"/>
  <c r="O1571" i="21"/>
  <c r="Q1570" i="21"/>
  <c r="P1570" i="21"/>
  <c r="O1570" i="21"/>
  <c r="Q1569" i="21"/>
  <c r="P1569" i="21"/>
  <c r="O1569" i="21"/>
  <c r="Q1568" i="21"/>
  <c r="P1568" i="21"/>
  <c r="O1568" i="21"/>
  <c r="Q1567" i="21"/>
  <c r="P1567" i="21"/>
  <c r="O1567" i="21"/>
  <c r="Q1566" i="21"/>
  <c r="P1566" i="21"/>
  <c r="O1566" i="21"/>
  <c r="Q1565" i="21"/>
  <c r="P1565" i="21"/>
  <c r="O1565" i="21"/>
  <c r="Q1564" i="21"/>
  <c r="P1564" i="21"/>
  <c r="O1564" i="21"/>
  <c r="Q1563" i="21"/>
  <c r="P1563" i="21"/>
  <c r="O1563" i="21"/>
  <c r="Q1562" i="21"/>
  <c r="P1562" i="21"/>
  <c r="O1562" i="21"/>
  <c r="Q1561" i="21"/>
  <c r="P1561" i="21"/>
  <c r="O1561" i="21"/>
  <c r="Q1560" i="21"/>
  <c r="P1560" i="21"/>
  <c r="O1560" i="21"/>
  <c r="Q1559" i="21"/>
  <c r="P1559" i="21"/>
  <c r="O1559" i="21"/>
  <c r="Q1558" i="21"/>
  <c r="P1558" i="21"/>
  <c r="O1558" i="21"/>
  <c r="Q1557" i="21"/>
  <c r="P1557" i="21"/>
  <c r="O1557" i="21"/>
  <c r="Q1556" i="21"/>
  <c r="P1556" i="21"/>
  <c r="O1556" i="21"/>
  <c r="Q1555" i="21"/>
  <c r="P1555" i="21"/>
  <c r="O1555" i="21"/>
  <c r="Q1554" i="21"/>
  <c r="P1554" i="21"/>
  <c r="O1554" i="21"/>
  <c r="Q1553" i="21"/>
  <c r="P1553" i="21"/>
  <c r="O1553" i="21"/>
  <c r="Q1552" i="21"/>
  <c r="P1552" i="21"/>
  <c r="O1552" i="21"/>
  <c r="Q1551" i="21"/>
  <c r="P1551" i="21"/>
  <c r="O1551" i="21"/>
  <c r="Q1550" i="21"/>
  <c r="P1550" i="21"/>
  <c r="O1550" i="21"/>
  <c r="Q1549" i="21"/>
  <c r="P1549" i="21"/>
  <c r="O1549" i="21"/>
  <c r="Q1548" i="21"/>
  <c r="P1548" i="21"/>
  <c r="O1548" i="21"/>
  <c r="Q1547" i="21"/>
  <c r="P1547" i="21"/>
  <c r="O1547" i="21"/>
  <c r="Q1546" i="21"/>
  <c r="P1546" i="21"/>
  <c r="O1546" i="21"/>
  <c r="Q1545" i="21"/>
  <c r="P1545" i="21"/>
  <c r="O1545" i="21"/>
  <c r="Q1544" i="21"/>
  <c r="P1544" i="21"/>
  <c r="O1544" i="21"/>
  <c r="Q1543" i="21"/>
  <c r="P1543" i="21"/>
  <c r="O1543" i="21"/>
  <c r="Q1542" i="21"/>
  <c r="P1542" i="21"/>
  <c r="O1542" i="21"/>
  <c r="Q1541" i="21"/>
  <c r="P1541" i="21"/>
  <c r="O1541" i="21"/>
  <c r="Q1540" i="21"/>
  <c r="P1540" i="21"/>
  <c r="O1540" i="21"/>
  <c r="Q1539" i="21"/>
  <c r="P1539" i="21"/>
  <c r="O1539" i="21"/>
  <c r="Q1538" i="21"/>
  <c r="P1538" i="21"/>
  <c r="O1538" i="21"/>
  <c r="Q1537" i="21"/>
  <c r="P1537" i="21"/>
  <c r="O1537" i="21"/>
  <c r="Q1536" i="21"/>
  <c r="P1536" i="21"/>
  <c r="O1536" i="21"/>
  <c r="Q1535" i="21"/>
  <c r="P1535" i="21"/>
  <c r="O1535" i="21"/>
  <c r="Q1534" i="21"/>
  <c r="P1534" i="21"/>
  <c r="O1534" i="21"/>
  <c r="Q1533" i="21"/>
  <c r="P1533" i="21"/>
  <c r="O1533" i="21"/>
  <c r="Q1532" i="21"/>
  <c r="P1532" i="21"/>
  <c r="O1532" i="21"/>
  <c r="Q1531" i="21"/>
  <c r="P1531" i="21"/>
  <c r="O1531" i="21"/>
  <c r="Q1530" i="21"/>
  <c r="P1530" i="21"/>
  <c r="O1530" i="21"/>
  <c r="Q1529" i="21"/>
  <c r="P1529" i="21"/>
  <c r="O1529" i="21"/>
  <c r="Q1528" i="21"/>
  <c r="P1528" i="21"/>
  <c r="O1528" i="21"/>
  <c r="Q1527" i="21"/>
  <c r="P1527" i="21"/>
  <c r="O1527" i="21"/>
  <c r="Q1526" i="21"/>
  <c r="P1526" i="21"/>
  <c r="O1526" i="21"/>
  <c r="Q1525" i="21"/>
  <c r="P1525" i="21"/>
  <c r="O1525" i="21"/>
  <c r="Q1524" i="21"/>
  <c r="P1524" i="21"/>
  <c r="O1524" i="21"/>
  <c r="Q1523" i="21"/>
  <c r="P1523" i="21"/>
  <c r="O1523" i="21"/>
  <c r="Q1522" i="21"/>
  <c r="P1522" i="21"/>
  <c r="O1522" i="21"/>
  <c r="Q1521" i="21"/>
  <c r="P1521" i="21"/>
  <c r="O1521" i="21"/>
  <c r="Q1520" i="21"/>
  <c r="P1520" i="21"/>
  <c r="O1520" i="21"/>
  <c r="Q1519" i="21"/>
  <c r="P1519" i="21"/>
  <c r="O1519" i="21"/>
  <c r="Q1518" i="21"/>
  <c r="P1518" i="21"/>
  <c r="O1518" i="21"/>
  <c r="Q1517" i="21"/>
  <c r="P1517" i="21"/>
  <c r="O1517" i="21"/>
  <c r="Q1516" i="21"/>
  <c r="P1516" i="21"/>
  <c r="O1516" i="21"/>
  <c r="Q1515" i="21"/>
  <c r="P1515" i="21"/>
  <c r="O1515" i="21"/>
  <c r="Q1514" i="21"/>
  <c r="P1514" i="21"/>
  <c r="O1514" i="21"/>
  <c r="Q1513" i="21"/>
  <c r="P1513" i="21"/>
  <c r="O1513" i="21"/>
  <c r="Q1512" i="21"/>
  <c r="P1512" i="21"/>
  <c r="O1512" i="21"/>
  <c r="Q1511" i="21"/>
  <c r="P1511" i="21"/>
  <c r="O1511" i="21"/>
  <c r="Q1510" i="21"/>
  <c r="P1510" i="21"/>
  <c r="O1510" i="21"/>
  <c r="Q1509" i="21"/>
  <c r="P1509" i="21"/>
  <c r="O1509" i="21"/>
  <c r="Q1508" i="21"/>
  <c r="P1508" i="21"/>
  <c r="O1508" i="21"/>
  <c r="Q1507" i="21"/>
  <c r="P1507" i="21"/>
  <c r="O1507" i="21"/>
  <c r="Q1506" i="21"/>
  <c r="P1506" i="21"/>
  <c r="O1506" i="21"/>
  <c r="Q1505" i="21"/>
  <c r="P1505" i="21"/>
  <c r="O1505" i="21"/>
  <c r="Q1504" i="21"/>
  <c r="P1504" i="21"/>
  <c r="O1504" i="21"/>
  <c r="Q1503" i="21"/>
  <c r="P1503" i="21"/>
  <c r="O1503" i="21"/>
  <c r="Q1502" i="21"/>
  <c r="P1502" i="21"/>
  <c r="O1502" i="21"/>
  <c r="Q1501" i="21"/>
  <c r="P1501" i="21"/>
  <c r="O1501" i="21"/>
  <c r="Q1500" i="21"/>
  <c r="P1500" i="21"/>
  <c r="O1500" i="21"/>
  <c r="Q1499" i="21"/>
  <c r="P1499" i="21"/>
  <c r="O1499" i="21"/>
  <c r="Q1498" i="21"/>
  <c r="P1498" i="21"/>
  <c r="O1498" i="21"/>
  <c r="Q1497" i="21"/>
  <c r="P1497" i="21"/>
  <c r="O1497" i="21"/>
  <c r="Q1496" i="21"/>
  <c r="P1496" i="21"/>
  <c r="O1496" i="21"/>
  <c r="Q1495" i="21"/>
  <c r="P1495" i="21"/>
  <c r="O1495" i="21"/>
  <c r="Q1494" i="21"/>
  <c r="P1494" i="21"/>
  <c r="O1494" i="21"/>
  <c r="Q1493" i="21"/>
  <c r="P1493" i="21"/>
  <c r="O1493" i="21"/>
  <c r="Q1492" i="21"/>
  <c r="P1492" i="21"/>
  <c r="O1492" i="21"/>
  <c r="Q1491" i="21"/>
  <c r="P1491" i="21"/>
  <c r="O1491" i="21"/>
  <c r="Q1490" i="21"/>
  <c r="P1490" i="21"/>
  <c r="O1490" i="21"/>
  <c r="Q1489" i="21"/>
  <c r="P1489" i="21"/>
  <c r="O1489" i="21"/>
  <c r="Q1488" i="21"/>
  <c r="P1488" i="21"/>
  <c r="O1488" i="21"/>
  <c r="Q1487" i="21"/>
  <c r="P1487" i="21"/>
  <c r="O1487" i="21"/>
  <c r="Q1486" i="21"/>
  <c r="P1486" i="21"/>
  <c r="O1486" i="21"/>
  <c r="Q1485" i="21"/>
  <c r="P1485" i="21"/>
  <c r="O1485" i="21"/>
  <c r="Q1484" i="21"/>
  <c r="P1484" i="21"/>
  <c r="O1484" i="21"/>
  <c r="Q1483" i="21"/>
  <c r="P1483" i="21"/>
  <c r="O1483" i="21"/>
  <c r="Q1482" i="21"/>
  <c r="P1482" i="21"/>
  <c r="O1482" i="21"/>
  <c r="Q1481" i="21"/>
  <c r="P1481" i="21"/>
  <c r="O1481" i="21"/>
  <c r="Q1480" i="21"/>
  <c r="P1480" i="21"/>
  <c r="O1480" i="21"/>
  <c r="Q1479" i="21"/>
  <c r="P1479" i="21"/>
  <c r="O1479" i="21"/>
  <c r="Q1478" i="21"/>
  <c r="P1478" i="21"/>
  <c r="O1478" i="21"/>
  <c r="Q1477" i="21"/>
  <c r="P1477" i="21"/>
  <c r="O1477" i="21"/>
  <c r="Q1476" i="21"/>
  <c r="P1476" i="21"/>
  <c r="O1476" i="21"/>
  <c r="Q1475" i="21"/>
  <c r="P1475" i="21"/>
  <c r="O1475" i="21"/>
  <c r="Q1474" i="21"/>
  <c r="P1474" i="21"/>
  <c r="O1474" i="21"/>
  <c r="Q1473" i="21"/>
  <c r="P1473" i="21"/>
  <c r="O1473" i="21"/>
  <c r="Q1472" i="21"/>
  <c r="P1472" i="21"/>
  <c r="O1472" i="21"/>
  <c r="Q1471" i="21"/>
  <c r="P1471" i="21"/>
  <c r="O1471" i="21"/>
  <c r="Q1470" i="21"/>
  <c r="P1470" i="21"/>
  <c r="O1470" i="21"/>
  <c r="Q1469" i="21"/>
  <c r="P1469" i="21"/>
  <c r="O1469" i="21"/>
  <c r="Q1468" i="21"/>
  <c r="P1468" i="21"/>
  <c r="O1468" i="21"/>
  <c r="Q1467" i="21"/>
  <c r="P1467" i="21"/>
  <c r="O1467" i="21"/>
  <c r="Q1466" i="21"/>
  <c r="P1466" i="21"/>
  <c r="O1466" i="21"/>
  <c r="Q1465" i="21"/>
  <c r="P1465" i="21"/>
  <c r="O1465" i="21"/>
  <c r="Q1464" i="21"/>
  <c r="P1464" i="21"/>
  <c r="O1464" i="21"/>
  <c r="Q1463" i="21"/>
  <c r="P1463" i="21"/>
  <c r="O1463" i="21"/>
  <c r="Q1462" i="21"/>
  <c r="P1462" i="21"/>
  <c r="O1462" i="21"/>
  <c r="Q1461" i="21"/>
  <c r="P1461" i="21"/>
  <c r="O1461" i="21"/>
  <c r="Q1460" i="21"/>
  <c r="P1460" i="21"/>
  <c r="O1460" i="21"/>
  <c r="Q1459" i="21"/>
  <c r="P1459" i="21"/>
  <c r="O1459" i="21"/>
  <c r="Q1458" i="21"/>
  <c r="P1458" i="21"/>
  <c r="O1458" i="21"/>
  <c r="Q1457" i="21"/>
  <c r="P1457" i="21"/>
  <c r="O1457" i="21"/>
  <c r="Q1456" i="21"/>
  <c r="P1456" i="21"/>
  <c r="O1456" i="21"/>
  <c r="Q1455" i="21"/>
  <c r="P1455" i="21"/>
  <c r="O1455" i="21"/>
  <c r="Q1454" i="21"/>
  <c r="P1454" i="21"/>
  <c r="O1454" i="21"/>
  <c r="Q1453" i="21"/>
  <c r="P1453" i="21"/>
  <c r="O1453" i="21"/>
  <c r="Q1452" i="21"/>
  <c r="P1452" i="21"/>
  <c r="O1452" i="21"/>
  <c r="Q1451" i="21"/>
  <c r="P1451" i="21"/>
  <c r="O1451" i="21"/>
  <c r="Q1450" i="21"/>
  <c r="P1450" i="21"/>
  <c r="O1450" i="21"/>
  <c r="Q1449" i="21"/>
  <c r="P1449" i="21"/>
  <c r="O1449" i="21"/>
  <c r="Q1448" i="21"/>
  <c r="P1448" i="21"/>
  <c r="O1448" i="21"/>
  <c r="Q1447" i="21"/>
  <c r="P1447" i="21"/>
  <c r="O1447" i="21"/>
  <c r="Q1446" i="21"/>
  <c r="P1446" i="21"/>
  <c r="O1446" i="21"/>
  <c r="Q1445" i="21"/>
  <c r="P1445" i="21"/>
  <c r="O1445" i="21"/>
  <c r="Q1444" i="21"/>
  <c r="P1444" i="21"/>
  <c r="O1444" i="21"/>
  <c r="Q1443" i="21"/>
  <c r="P1443" i="21"/>
  <c r="O1443" i="21"/>
  <c r="Q1442" i="21"/>
  <c r="P1442" i="21"/>
  <c r="O1442" i="21"/>
  <c r="Q1441" i="21"/>
  <c r="P1441" i="21"/>
  <c r="O1441" i="21"/>
  <c r="Q1440" i="21"/>
  <c r="P1440" i="21"/>
  <c r="O1440" i="21"/>
  <c r="Q1439" i="21"/>
  <c r="P1439" i="21"/>
  <c r="O1439" i="21"/>
  <c r="Q1438" i="21"/>
  <c r="P1438" i="21"/>
  <c r="O1438" i="21"/>
  <c r="Q1437" i="21"/>
  <c r="P1437" i="21"/>
  <c r="O1437" i="21"/>
  <c r="Q1436" i="21"/>
  <c r="P1436" i="21"/>
  <c r="O1436" i="21"/>
  <c r="Q1435" i="21"/>
  <c r="P1435" i="21"/>
  <c r="O1435" i="21"/>
  <c r="Q1434" i="21"/>
  <c r="P1434" i="21"/>
  <c r="O1434" i="21"/>
  <c r="Q1433" i="21"/>
  <c r="P1433" i="21"/>
  <c r="O1433" i="21"/>
  <c r="Q1432" i="21"/>
  <c r="P1432" i="21"/>
  <c r="O1432" i="21"/>
  <c r="Q1431" i="21"/>
  <c r="P1431" i="21"/>
  <c r="O1431" i="21"/>
  <c r="Q1430" i="21"/>
  <c r="P1430" i="21"/>
  <c r="O1430" i="21"/>
  <c r="Q1429" i="21"/>
  <c r="P1429" i="21"/>
  <c r="O1429" i="21"/>
  <c r="Q1428" i="21"/>
  <c r="P1428" i="21"/>
  <c r="O1428" i="21"/>
  <c r="Q1427" i="21"/>
  <c r="P1427" i="21"/>
  <c r="O1427" i="21"/>
  <c r="Q1426" i="21"/>
  <c r="P1426" i="21"/>
  <c r="O1426" i="21"/>
  <c r="Q1425" i="21"/>
  <c r="P1425" i="21"/>
  <c r="O1425" i="21"/>
  <c r="Q1424" i="21"/>
  <c r="P1424" i="21"/>
  <c r="O1424" i="21"/>
  <c r="Q1423" i="21"/>
  <c r="P1423" i="21"/>
  <c r="O1423" i="21"/>
  <c r="Q1422" i="21"/>
  <c r="P1422" i="21"/>
  <c r="O1422" i="21"/>
  <c r="Q1421" i="21"/>
  <c r="P1421" i="21"/>
  <c r="O1421" i="21"/>
  <c r="Q1420" i="21"/>
  <c r="P1420" i="21"/>
  <c r="O1420" i="21"/>
  <c r="Q1419" i="21"/>
  <c r="P1419" i="21"/>
  <c r="O1419" i="21"/>
  <c r="Q1418" i="21"/>
  <c r="P1418" i="21"/>
  <c r="O1418" i="21"/>
  <c r="Q1417" i="21"/>
  <c r="P1417" i="21"/>
  <c r="O1417" i="21"/>
  <c r="Q1416" i="21"/>
  <c r="P1416" i="21"/>
  <c r="O1416" i="21"/>
  <c r="Q1415" i="21"/>
  <c r="P1415" i="21"/>
  <c r="O1415" i="21"/>
  <c r="Q1414" i="21"/>
  <c r="P1414" i="21"/>
  <c r="O1414" i="21"/>
  <c r="Q1413" i="21"/>
  <c r="P1413" i="21"/>
  <c r="O1413" i="21"/>
  <c r="Q1412" i="21"/>
  <c r="P1412" i="21"/>
  <c r="O1412" i="21"/>
  <c r="Q1411" i="21"/>
  <c r="P1411" i="21"/>
  <c r="O1411" i="21"/>
  <c r="Q1410" i="21"/>
  <c r="P1410" i="21"/>
  <c r="O1410" i="21"/>
  <c r="Q1409" i="21"/>
  <c r="P1409" i="21"/>
  <c r="O1409" i="21"/>
  <c r="Q1408" i="21"/>
  <c r="P1408" i="21"/>
  <c r="O1408" i="21"/>
  <c r="Q1407" i="21"/>
  <c r="P1407" i="21"/>
  <c r="O1407" i="21"/>
  <c r="Q1406" i="21"/>
  <c r="P1406" i="21"/>
  <c r="O1406" i="21"/>
  <c r="Q1405" i="21"/>
  <c r="P1405" i="21"/>
  <c r="O1405" i="21"/>
  <c r="Q1404" i="21"/>
  <c r="P1404" i="21"/>
  <c r="O1404" i="21"/>
  <c r="Q1403" i="21"/>
  <c r="P1403" i="21"/>
  <c r="O1403" i="21"/>
  <c r="Q1402" i="21"/>
  <c r="P1402" i="21"/>
  <c r="O1402" i="21"/>
  <c r="Q1401" i="21"/>
  <c r="P1401" i="21"/>
  <c r="O1401" i="21"/>
  <c r="Q1400" i="21"/>
  <c r="P1400" i="21"/>
  <c r="O1400" i="21"/>
  <c r="Q1399" i="21"/>
  <c r="P1399" i="21"/>
  <c r="O1399" i="21"/>
  <c r="Q1398" i="21"/>
  <c r="P1398" i="21"/>
  <c r="O1398" i="21"/>
  <c r="Q1397" i="21"/>
  <c r="P1397" i="21"/>
  <c r="O1397" i="21"/>
  <c r="Q1396" i="21"/>
  <c r="P1396" i="21"/>
  <c r="O1396" i="21"/>
  <c r="Q1395" i="21"/>
  <c r="P1395" i="21"/>
  <c r="O1395" i="21"/>
  <c r="Q1394" i="21"/>
  <c r="P1394" i="21"/>
  <c r="O1394" i="21"/>
  <c r="Q1393" i="21"/>
  <c r="P1393" i="21"/>
  <c r="O1393" i="21"/>
  <c r="Q1392" i="21"/>
  <c r="P1392" i="21"/>
  <c r="O1392" i="21"/>
  <c r="Q1391" i="21"/>
  <c r="P1391" i="21"/>
  <c r="O1391" i="21"/>
  <c r="Q1390" i="21"/>
  <c r="P1390" i="21"/>
  <c r="O1390" i="21"/>
  <c r="Q1389" i="21"/>
  <c r="P1389" i="21"/>
  <c r="O1389" i="21"/>
  <c r="Q1388" i="21"/>
  <c r="P1388" i="21"/>
  <c r="O1388" i="21"/>
  <c r="Q1387" i="21"/>
  <c r="P1387" i="21"/>
  <c r="O1387" i="21"/>
  <c r="Q1386" i="21"/>
  <c r="P1386" i="21"/>
  <c r="O1386" i="21"/>
  <c r="Q1385" i="21"/>
  <c r="P1385" i="21"/>
  <c r="O1385" i="21"/>
  <c r="Q1384" i="21"/>
  <c r="P1384" i="21"/>
  <c r="O1384" i="21"/>
  <c r="Q1383" i="21"/>
  <c r="P1383" i="21"/>
  <c r="O1383" i="21"/>
  <c r="Q1382" i="21"/>
  <c r="P1382" i="21"/>
  <c r="O1382" i="21"/>
  <c r="Q1381" i="21"/>
  <c r="P1381" i="21"/>
  <c r="O1381" i="21"/>
  <c r="Q1380" i="21"/>
  <c r="P1380" i="21"/>
  <c r="O1380" i="21"/>
  <c r="Q1379" i="21"/>
  <c r="P1379" i="21"/>
  <c r="O1379" i="21"/>
  <c r="Q1378" i="21"/>
  <c r="P1378" i="21"/>
  <c r="O1378" i="21"/>
  <c r="Q1377" i="21"/>
  <c r="P1377" i="21"/>
  <c r="O1377" i="21"/>
  <c r="Q1376" i="21"/>
  <c r="P1376" i="21"/>
  <c r="O1376" i="21"/>
  <c r="Q1375" i="21"/>
  <c r="P1375" i="21"/>
  <c r="O1375" i="21"/>
  <c r="Q1374" i="21"/>
  <c r="P1374" i="21"/>
  <c r="O1374" i="21"/>
  <c r="Q1373" i="21"/>
  <c r="P1373" i="21"/>
  <c r="O1373" i="21"/>
  <c r="Q1372" i="21"/>
  <c r="P1372" i="21"/>
  <c r="O1372" i="21"/>
  <c r="Q1371" i="21"/>
  <c r="P1371" i="21"/>
  <c r="O1371" i="21"/>
  <c r="Q1370" i="21"/>
  <c r="P1370" i="21"/>
  <c r="O1370" i="21"/>
  <c r="Q1369" i="21"/>
  <c r="P1369" i="21"/>
  <c r="O1369" i="21"/>
  <c r="Q1368" i="21"/>
  <c r="P1368" i="21"/>
  <c r="O1368" i="21"/>
  <c r="Q1367" i="21"/>
  <c r="P1367" i="21"/>
  <c r="O1367" i="21"/>
  <c r="Q1366" i="21"/>
  <c r="P1366" i="21"/>
  <c r="O1366" i="21"/>
  <c r="Q1365" i="21"/>
  <c r="P1365" i="21"/>
  <c r="O1365" i="21"/>
  <c r="Q1364" i="21"/>
  <c r="P1364" i="21"/>
  <c r="O1364" i="21"/>
  <c r="Q1363" i="21"/>
  <c r="P1363" i="21"/>
  <c r="O1363" i="21"/>
  <c r="Q1362" i="21"/>
  <c r="P1362" i="21"/>
  <c r="O1362" i="21"/>
  <c r="Q1361" i="21"/>
  <c r="P1361" i="21"/>
  <c r="O1361" i="21"/>
  <c r="Q1360" i="21"/>
  <c r="P1360" i="21"/>
  <c r="O1360" i="21"/>
  <c r="Q1359" i="21"/>
  <c r="P1359" i="21"/>
  <c r="O1359" i="21"/>
  <c r="Q1358" i="21"/>
  <c r="P1358" i="21"/>
  <c r="O1358" i="21"/>
  <c r="Q1357" i="21"/>
  <c r="P1357" i="21"/>
  <c r="O1357" i="21"/>
  <c r="Q1356" i="21"/>
  <c r="P1356" i="21"/>
  <c r="O1356" i="21"/>
  <c r="Q1355" i="21"/>
  <c r="P1355" i="21"/>
  <c r="O1355" i="21"/>
  <c r="Q1354" i="21"/>
  <c r="P1354" i="21"/>
  <c r="O1354" i="21"/>
  <c r="Q1353" i="21"/>
  <c r="P1353" i="21"/>
  <c r="O1353" i="21"/>
  <c r="Q1352" i="21"/>
  <c r="P1352" i="21"/>
  <c r="O1352" i="21"/>
  <c r="Q1351" i="21"/>
  <c r="P1351" i="21"/>
  <c r="O1351" i="21"/>
  <c r="Q1350" i="21"/>
  <c r="P1350" i="21"/>
  <c r="O1350" i="21"/>
  <c r="Q1349" i="21"/>
  <c r="P1349" i="21"/>
  <c r="O1349" i="21"/>
  <c r="Q1348" i="21"/>
  <c r="P1348" i="21"/>
  <c r="O1348" i="21"/>
  <c r="Q1347" i="21"/>
  <c r="P1347" i="21"/>
  <c r="O1347" i="21"/>
  <c r="Q1346" i="21"/>
  <c r="P1346" i="21"/>
  <c r="O1346" i="21"/>
  <c r="Q1345" i="21"/>
  <c r="P1345" i="21"/>
  <c r="O1345" i="21"/>
  <c r="Q1344" i="21"/>
  <c r="P1344" i="21"/>
  <c r="O1344" i="21"/>
  <c r="Q1343" i="21"/>
  <c r="P1343" i="21"/>
  <c r="O1343" i="21"/>
  <c r="Q1342" i="21"/>
  <c r="P1342" i="21"/>
  <c r="O1342" i="21"/>
  <c r="Q1341" i="21"/>
  <c r="P1341" i="21"/>
  <c r="O1341" i="21"/>
  <c r="Q1340" i="21"/>
  <c r="P1340" i="21"/>
  <c r="O1340" i="21"/>
  <c r="Q1339" i="21"/>
  <c r="P1339" i="21"/>
  <c r="O1339" i="21"/>
  <c r="Q1338" i="21"/>
  <c r="P1338" i="21"/>
  <c r="O1338" i="21"/>
  <c r="Q1337" i="21"/>
  <c r="P1337" i="21"/>
  <c r="O1337" i="21"/>
  <c r="Q1336" i="21"/>
  <c r="P1336" i="21"/>
  <c r="O1336" i="21"/>
  <c r="Q1335" i="21"/>
  <c r="P1335" i="21"/>
  <c r="O1335" i="21"/>
  <c r="Q1334" i="21"/>
  <c r="P1334" i="21"/>
  <c r="O1334" i="21"/>
  <c r="Q1333" i="21"/>
  <c r="P1333" i="21"/>
  <c r="O1333" i="21"/>
  <c r="Q1332" i="21"/>
  <c r="P1332" i="21"/>
  <c r="O1332" i="21"/>
  <c r="Q1331" i="21"/>
  <c r="P1331" i="21"/>
  <c r="O1331" i="21"/>
  <c r="Q1330" i="21"/>
  <c r="P1330" i="21"/>
  <c r="O1330" i="21"/>
  <c r="Q1329" i="21"/>
  <c r="P1329" i="21"/>
  <c r="O1329" i="21"/>
  <c r="Q1328" i="21"/>
  <c r="P1328" i="21"/>
  <c r="O1328" i="21"/>
  <c r="Q1327" i="21"/>
  <c r="P1327" i="21"/>
  <c r="O1327" i="21"/>
  <c r="Q1326" i="21"/>
  <c r="P1326" i="21"/>
  <c r="O1326" i="21"/>
  <c r="Q1325" i="21"/>
  <c r="P1325" i="21"/>
  <c r="O1325" i="21"/>
  <c r="Q1324" i="21"/>
  <c r="P1324" i="21"/>
  <c r="O1324" i="21"/>
  <c r="Q1323" i="21"/>
  <c r="P1323" i="21"/>
  <c r="O1323" i="21"/>
  <c r="Q1322" i="21"/>
  <c r="P1322" i="21"/>
  <c r="O1322" i="21"/>
  <c r="Q1321" i="21"/>
  <c r="P1321" i="21"/>
  <c r="O1321" i="21"/>
  <c r="Q1320" i="21"/>
  <c r="P1320" i="21"/>
  <c r="O1320" i="21"/>
  <c r="Q1319" i="21"/>
  <c r="P1319" i="21"/>
  <c r="O1319" i="21"/>
  <c r="Q1318" i="21"/>
  <c r="P1318" i="21"/>
  <c r="O1318" i="21"/>
  <c r="Q1317" i="21"/>
  <c r="P1317" i="21"/>
  <c r="O1317" i="21"/>
  <c r="Q1316" i="21"/>
  <c r="P1316" i="21"/>
  <c r="O1316" i="21"/>
  <c r="Q1315" i="21"/>
  <c r="P1315" i="21"/>
  <c r="O1315" i="21"/>
  <c r="Q1314" i="21"/>
  <c r="P1314" i="21"/>
  <c r="O1314" i="21"/>
  <c r="Q1313" i="21"/>
  <c r="P1313" i="21"/>
  <c r="O1313" i="21"/>
  <c r="Q1312" i="21"/>
  <c r="P1312" i="21"/>
  <c r="O1312" i="21"/>
  <c r="Q1311" i="21"/>
  <c r="P1311" i="21"/>
  <c r="O1311" i="21"/>
  <c r="Q1310" i="21"/>
  <c r="P1310" i="21"/>
  <c r="O1310" i="21"/>
  <c r="Q1309" i="21"/>
  <c r="P1309" i="21"/>
  <c r="O1309" i="21"/>
  <c r="Q1308" i="21"/>
  <c r="P1308" i="21"/>
  <c r="O1308" i="21"/>
  <c r="Q1307" i="21"/>
  <c r="P1307" i="21"/>
  <c r="O1307" i="21"/>
  <c r="Q1306" i="21"/>
  <c r="P1306" i="21"/>
  <c r="O1306" i="21"/>
  <c r="Q1305" i="21"/>
  <c r="P1305" i="21"/>
  <c r="O1305" i="21"/>
  <c r="Q1304" i="21"/>
  <c r="P1304" i="21"/>
  <c r="O1304" i="21"/>
  <c r="Q1303" i="21"/>
  <c r="P1303" i="21"/>
  <c r="O1303" i="21"/>
  <c r="Q1302" i="21"/>
  <c r="P1302" i="21"/>
  <c r="O1302" i="21"/>
  <c r="Q1301" i="21"/>
  <c r="P1301" i="21"/>
  <c r="O1301" i="21"/>
  <c r="Q1300" i="21"/>
  <c r="P1300" i="21"/>
  <c r="O1300" i="21"/>
  <c r="Q1299" i="21"/>
  <c r="P1299" i="21"/>
  <c r="O1299" i="21"/>
  <c r="Q1298" i="21"/>
  <c r="P1298" i="21"/>
  <c r="O1298" i="21"/>
  <c r="Q1297" i="21"/>
  <c r="P1297" i="21"/>
  <c r="O1297" i="21"/>
  <c r="Q1296" i="21"/>
  <c r="P1296" i="21"/>
  <c r="O1296" i="21"/>
  <c r="Q1295" i="21"/>
  <c r="P1295" i="21"/>
  <c r="O1295" i="21"/>
  <c r="Q1294" i="21"/>
  <c r="P1294" i="21"/>
  <c r="O1294" i="21"/>
  <c r="Q1293" i="21"/>
  <c r="P1293" i="21"/>
  <c r="O1293" i="21"/>
  <c r="Q1292" i="21"/>
  <c r="P1292" i="21"/>
  <c r="O1292" i="21"/>
  <c r="Q1291" i="21"/>
  <c r="P1291" i="21"/>
  <c r="O1291" i="21"/>
  <c r="Q1290" i="21"/>
  <c r="P1290" i="21"/>
  <c r="O1290" i="21"/>
  <c r="Q1289" i="21"/>
  <c r="P1289" i="21"/>
  <c r="O1289" i="21"/>
  <c r="Q1288" i="21"/>
  <c r="P1288" i="21"/>
  <c r="O1288" i="21"/>
  <c r="Q1287" i="21"/>
  <c r="P1287" i="21"/>
  <c r="O1287" i="21"/>
  <c r="Q1286" i="21"/>
  <c r="P1286" i="21"/>
  <c r="O1286" i="21"/>
  <c r="Q1285" i="21"/>
  <c r="P1285" i="21"/>
  <c r="O1285" i="21"/>
  <c r="Q1284" i="21"/>
  <c r="P1284" i="21"/>
  <c r="O1284" i="21"/>
  <c r="Q1283" i="21"/>
  <c r="P1283" i="21"/>
  <c r="O1283" i="21"/>
  <c r="Q1282" i="21"/>
  <c r="P1282" i="21"/>
  <c r="O1282" i="21"/>
  <c r="Q1281" i="21"/>
  <c r="P1281" i="21"/>
  <c r="O1281" i="21"/>
  <c r="Q1280" i="21"/>
  <c r="P1280" i="21"/>
  <c r="O1280" i="21"/>
  <c r="Q1279" i="21"/>
  <c r="P1279" i="21"/>
  <c r="O1279" i="21"/>
  <c r="Q1278" i="21"/>
  <c r="P1278" i="21"/>
  <c r="O1278" i="21"/>
  <c r="Q1277" i="21"/>
  <c r="P1277" i="21"/>
  <c r="O1277" i="21"/>
  <c r="Q1276" i="21"/>
  <c r="P1276" i="21"/>
  <c r="O1276" i="21"/>
  <c r="Q1275" i="21"/>
  <c r="P1275" i="21"/>
  <c r="O1275" i="21"/>
  <c r="Q1274" i="21"/>
  <c r="P1274" i="21"/>
  <c r="O1274" i="21"/>
  <c r="Q1273" i="21"/>
  <c r="P1273" i="21"/>
  <c r="O1273" i="21"/>
  <c r="Q1272" i="21"/>
  <c r="P1272" i="21"/>
  <c r="O1272" i="21"/>
  <c r="Q1271" i="21"/>
  <c r="P1271" i="21"/>
  <c r="O1271" i="21"/>
  <c r="Q1270" i="21"/>
  <c r="P1270" i="21"/>
  <c r="O1270" i="21"/>
  <c r="Q1269" i="21"/>
  <c r="P1269" i="21"/>
  <c r="O1269" i="21"/>
  <c r="Q1268" i="21"/>
  <c r="P1268" i="21"/>
  <c r="O1268" i="21"/>
  <c r="Q1267" i="21"/>
  <c r="P1267" i="21"/>
  <c r="O1267" i="21"/>
  <c r="Q1266" i="21"/>
  <c r="P1266" i="21"/>
  <c r="O1266" i="21"/>
  <c r="Q1265" i="21"/>
  <c r="P1265" i="21"/>
  <c r="O1265" i="21"/>
  <c r="Q1264" i="21"/>
  <c r="P1264" i="21"/>
  <c r="O1264" i="21"/>
  <c r="Q1263" i="21"/>
  <c r="P1263" i="21"/>
  <c r="O1263" i="21"/>
  <c r="Q1262" i="21"/>
  <c r="P1262" i="21"/>
  <c r="O1262" i="21"/>
  <c r="Q1261" i="21"/>
  <c r="P1261" i="21"/>
  <c r="O1261" i="21"/>
  <c r="Q1260" i="21"/>
  <c r="P1260" i="21"/>
  <c r="O1260" i="21"/>
  <c r="Q1259" i="21"/>
  <c r="P1259" i="21"/>
  <c r="O1259" i="21"/>
  <c r="Q1258" i="21"/>
  <c r="P1258" i="21"/>
  <c r="O1258" i="21"/>
  <c r="Q1257" i="21"/>
  <c r="P1257" i="21"/>
  <c r="O1257" i="21"/>
  <c r="Q1256" i="21"/>
  <c r="P1256" i="21"/>
  <c r="O1256" i="21"/>
  <c r="Q1255" i="21"/>
  <c r="P1255" i="21"/>
  <c r="O1255" i="21"/>
  <c r="Q1254" i="21"/>
  <c r="P1254" i="21"/>
  <c r="O1254" i="21"/>
  <c r="Q1253" i="21"/>
  <c r="P1253" i="21"/>
  <c r="O1253" i="21"/>
  <c r="Q1252" i="21"/>
  <c r="P1252" i="21"/>
  <c r="O1252" i="21"/>
  <c r="Q1251" i="21"/>
  <c r="P1251" i="21"/>
  <c r="O1251" i="21"/>
  <c r="Q1250" i="21"/>
  <c r="P1250" i="21"/>
  <c r="O1250" i="21"/>
  <c r="Q1249" i="21"/>
  <c r="P1249" i="21"/>
  <c r="O1249" i="21"/>
  <c r="Q1248" i="21"/>
  <c r="P1248" i="21"/>
  <c r="O1248" i="21"/>
  <c r="Q1247" i="21"/>
  <c r="P1247" i="21"/>
  <c r="O1247" i="21"/>
  <c r="Q1246" i="21"/>
  <c r="P1246" i="21"/>
  <c r="O1246" i="21"/>
  <c r="Q1245" i="21"/>
  <c r="P1245" i="21"/>
  <c r="O1245" i="21"/>
  <c r="Q1244" i="21"/>
  <c r="P1244" i="21"/>
  <c r="O1244" i="21"/>
  <c r="Q1243" i="21"/>
  <c r="P1243" i="21"/>
  <c r="O1243" i="21"/>
  <c r="Q1242" i="21"/>
  <c r="P1242" i="21"/>
  <c r="O1242" i="21"/>
  <c r="Q1241" i="21"/>
  <c r="P1241" i="21"/>
  <c r="O1241" i="21"/>
  <c r="Q1240" i="21"/>
  <c r="P1240" i="21"/>
  <c r="O1240" i="21"/>
  <c r="Q1239" i="21"/>
  <c r="P1239" i="21"/>
  <c r="O1239" i="21"/>
  <c r="Q1238" i="21"/>
  <c r="P1238" i="21"/>
  <c r="O1238" i="21"/>
  <c r="Q1237" i="21"/>
  <c r="P1237" i="21"/>
  <c r="O1237" i="21"/>
  <c r="Q1236" i="21"/>
  <c r="P1236" i="21"/>
  <c r="O1236" i="21"/>
  <c r="Q1235" i="21"/>
  <c r="P1235" i="21"/>
  <c r="O1235" i="21"/>
  <c r="Q1234" i="21"/>
  <c r="P1234" i="21"/>
  <c r="O1234" i="21"/>
  <c r="Q1233" i="21"/>
  <c r="P1233" i="21"/>
  <c r="O1233" i="21"/>
  <c r="Q1232" i="21"/>
  <c r="P1232" i="21"/>
  <c r="O1232" i="21"/>
  <c r="Q1231" i="21"/>
  <c r="P1231" i="21"/>
  <c r="O1231" i="21"/>
  <c r="Q1230" i="21"/>
  <c r="P1230" i="21"/>
  <c r="O1230" i="21"/>
  <c r="Q1229" i="21"/>
  <c r="P1229" i="21"/>
  <c r="O1229" i="21"/>
  <c r="Q1228" i="21"/>
  <c r="P1228" i="21"/>
  <c r="O1228" i="21"/>
  <c r="Q1227" i="21"/>
  <c r="P1227" i="21"/>
  <c r="O1227" i="21"/>
  <c r="Q1226" i="21"/>
  <c r="P1226" i="21"/>
  <c r="O1226" i="21"/>
  <c r="Q1225" i="21"/>
  <c r="P1225" i="21"/>
  <c r="O1225" i="21"/>
  <c r="Q1224" i="21"/>
  <c r="P1224" i="21"/>
  <c r="O1224" i="21"/>
  <c r="Q1223" i="21"/>
  <c r="P1223" i="21"/>
  <c r="O1223" i="21"/>
  <c r="Q1222" i="21"/>
  <c r="P1222" i="21"/>
  <c r="O1222" i="21"/>
  <c r="Q1221" i="21"/>
  <c r="P1221" i="21"/>
  <c r="O1221" i="21"/>
  <c r="Q1220" i="21"/>
  <c r="P1220" i="21"/>
  <c r="O1220" i="21"/>
  <c r="Q1219" i="21"/>
  <c r="P1219" i="21"/>
  <c r="O1219" i="21"/>
  <c r="Q1218" i="21"/>
  <c r="P1218" i="21"/>
  <c r="O1218" i="21"/>
  <c r="Q1217" i="21"/>
  <c r="P1217" i="21"/>
  <c r="O1217" i="21"/>
  <c r="Q1216" i="21"/>
  <c r="P1216" i="21"/>
  <c r="O1216" i="21"/>
  <c r="Q1215" i="21"/>
  <c r="P1215" i="21"/>
  <c r="O1215" i="21"/>
  <c r="Q1214" i="21"/>
  <c r="P1214" i="21"/>
  <c r="O1214" i="21"/>
  <c r="Q1213" i="21"/>
  <c r="P1213" i="21"/>
  <c r="O1213" i="21"/>
  <c r="Q1212" i="21"/>
  <c r="P1212" i="21"/>
  <c r="O1212" i="21"/>
  <c r="Q1211" i="21"/>
  <c r="P1211" i="21"/>
  <c r="O1211" i="21"/>
  <c r="Q1210" i="21"/>
  <c r="P1210" i="21"/>
  <c r="O1210" i="21"/>
  <c r="Q1209" i="21"/>
  <c r="P1209" i="21"/>
  <c r="O1209" i="21"/>
  <c r="Q1208" i="21"/>
  <c r="P1208" i="21"/>
  <c r="O1208" i="21"/>
  <c r="Q1207" i="21"/>
  <c r="P1207" i="21"/>
  <c r="O1207" i="21"/>
  <c r="Q1206" i="21"/>
  <c r="P1206" i="21"/>
  <c r="O1206" i="21"/>
  <c r="Q1205" i="21"/>
  <c r="P1205" i="21"/>
  <c r="O1205" i="21"/>
  <c r="Q1204" i="21"/>
  <c r="P1204" i="21"/>
  <c r="O1204" i="21"/>
  <c r="Q1203" i="21"/>
  <c r="P1203" i="21"/>
  <c r="O1203" i="21"/>
  <c r="Q1202" i="21"/>
  <c r="P1202" i="21"/>
  <c r="O1202" i="21"/>
  <c r="Q1201" i="21"/>
  <c r="P1201" i="21"/>
  <c r="O1201" i="21"/>
  <c r="Q1200" i="21"/>
  <c r="P1200" i="21"/>
  <c r="O1200" i="21"/>
  <c r="Q1199" i="21"/>
  <c r="P1199" i="21"/>
  <c r="O1199" i="21"/>
  <c r="Q1198" i="21"/>
  <c r="P1198" i="21"/>
  <c r="O1198" i="21"/>
  <c r="Q1197" i="21"/>
  <c r="P1197" i="21"/>
  <c r="O1197" i="21"/>
  <c r="Q1196" i="21"/>
  <c r="P1196" i="21"/>
  <c r="O1196" i="21"/>
  <c r="Q1195" i="21"/>
  <c r="P1195" i="21"/>
  <c r="O1195" i="21"/>
  <c r="Q1194" i="21"/>
  <c r="P1194" i="21"/>
  <c r="O1194" i="21"/>
  <c r="Q1193" i="21"/>
  <c r="P1193" i="21"/>
  <c r="O1193" i="21"/>
  <c r="Q1192" i="21"/>
  <c r="P1192" i="21"/>
  <c r="O1192" i="21"/>
  <c r="Q1191" i="21"/>
  <c r="P1191" i="21"/>
  <c r="O1191" i="21"/>
  <c r="Q1190" i="21"/>
  <c r="P1190" i="21"/>
  <c r="O1190" i="21"/>
  <c r="Q1189" i="21"/>
  <c r="P1189" i="21"/>
  <c r="O1189" i="21"/>
  <c r="Q1188" i="21"/>
  <c r="P1188" i="21"/>
  <c r="O1188" i="21"/>
  <c r="Q1187" i="21"/>
  <c r="P1187" i="21"/>
  <c r="O1187" i="21"/>
  <c r="Q1186" i="21"/>
  <c r="P1186" i="21"/>
  <c r="O1186" i="21"/>
  <c r="Q1185" i="21"/>
  <c r="P1185" i="21"/>
  <c r="O1185" i="21"/>
  <c r="Q1184" i="21"/>
  <c r="P1184" i="21"/>
  <c r="O1184" i="21"/>
  <c r="Q1183" i="21"/>
  <c r="P1183" i="21"/>
  <c r="O1183" i="21"/>
  <c r="Q1182" i="21"/>
  <c r="P1182" i="21"/>
  <c r="O1182" i="21"/>
  <c r="Q1181" i="21"/>
  <c r="P1181" i="21"/>
  <c r="O1181" i="21"/>
  <c r="Q1180" i="21"/>
  <c r="P1180" i="21"/>
  <c r="O1180" i="21"/>
  <c r="Q1179" i="21"/>
  <c r="P1179" i="21"/>
  <c r="O1179" i="21"/>
  <c r="Q1178" i="21"/>
  <c r="P1178" i="21"/>
  <c r="O1178" i="21"/>
  <c r="Q1177" i="21"/>
  <c r="P1177" i="21"/>
  <c r="O1177" i="21"/>
  <c r="Q1176" i="21"/>
  <c r="P1176" i="21"/>
  <c r="O1176" i="21"/>
  <c r="Q1175" i="21"/>
  <c r="P1175" i="21"/>
  <c r="O1175" i="21"/>
  <c r="Q1174" i="21"/>
  <c r="P1174" i="21"/>
  <c r="O1174" i="21"/>
  <c r="Q1173" i="21"/>
  <c r="P1173" i="21"/>
  <c r="O1173" i="21"/>
  <c r="Q1172" i="21"/>
  <c r="P1172" i="21"/>
  <c r="O1172" i="21"/>
  <c r="Q1171" i="21"/>
  <c r="P1171" i="21"/>
  <c r="O1171" i="21"/>
  <c r="Q1170" i="21"/>
  <c r="P1170" i="21"/>
  <c r="O1170" i="21"/>
  <c r="Q1169" i="21"/>
  <c r="P1169" i="21"/>
  <c r="O1169" i="21"/>
  <c r="Q1168" i="21"/>
  <c r="P1168" i="21"/>
  <c r="O1168" i="21"/>
  <c r="Q1167" i="21"/>
  <c r="P1167" i="21"/>
  <c r="O1167" i="21"/>
  <c r="Q1166" i="21"/>
  <c r="P1166" i="21"/>
  <c r="O1166" i="21"/>
  <c r="Q1165" i="21"/>
  <c r="P1165" i="21"/>
  <c r="O1165" i="21"/>
  <c r="Q1164" i="21"/>
  <c r="P1164" i="21"/>
  <c r="O1164" i="21"/>
  <c r="Q1163" i="21"/>
  <c r="P1163" i="21"/>
  <c r="O1163" i="21"/>
  <c r="Q1162" i="21"/>
  <c r="P1162" i="21"/>
  <c r="O1162" i="21"/>
  <c r="Q1161" i="21"/>
  <c r="P1161" i="21"/>
  <c r="O1161" i="21"/>
  <c r="Q1160" i="21"/>
  <c r="P1160" i="21"/>
  <c r="O1160" i="21"/>
  <c r="Q1159" i="21"/>
  <c r="P1159" i="21"/>
  <c r="O1159" i="21"/>
  <c r="Q1158" i="21"/>
  <c r="P1158" i="21"/>
  <c r="O1158" i="21"/>
  <c r="Q1157" i="21"/>
  <c r="P1157" i="21"/>
  <c r="O1157" i="21"/>
  <c r="Q1156" i="21"/>
  <c r="P1156" i="21"/>
  <c r="O1156" i="21"/>
  <c r="Q1155" i="21"/>
  <c r="P1155" i="21"/>
  <c r="O1155" i="21"/>
  <c r="Q1154" i="21"/>
  <c r="P1154" i="21"/>
  <c r="O1154" i="21"/>
  <c r="Q1153" i="21"/>
  <c r="P1153" i="21"/>
  <c r="O1153" i="21"/>
  <c r="Q1152" i="21"/>
  <c r="P1152" i="21"/>
  <c r="O1152" i="21"/>
  <c r="Q1151" i="21"/>
  <c r="P1151" i="21"/>
  <c r="O1151" i="21"/>
  <c r="Q1150" i="21"/>
  <c r="P1150" i="21"/>
  <c r="O1150" i="21"/>
  <c r="Q1149" i="21"/>
  <c r="P1149" i="21"/>
  <c r="O1149" i="21"/>
  <c r="Q1148" i="21"/>
  <c r="P1148" i="21"/>
  <c r="O1148" i="21"/>
  <c r="Q1147" i="21"/>
  <c r="P1147" i="21"/>
  <c r="O1147" i="21"/>
  <c r="Q1146" i="21"/>
  <c r="P1146" i="21"/>
  <c r="O1146" i="21"/>
  <c r="Q1145" i="21"/>
  <c r="P1145" i="21"/>
  <c r="O1145" i="21"/>
  <c r="Q1144" i="21"/>
  <c r="P1144" i="21"/>
  <c r="O1144" i="21"/>
  <c r="Q1143" i="21"/>
  <c r="P1143" i="21"/>
  <c r="O1143" i="21"/>
  <c r="Q1142" i="21"/>
  <c r="P1142" i="21"/>
  <c r="O1142" i="21"/>
  <c r="Q1141" i="21"/>
  <c r="P1141" i="21"/>
  <c r="O1141" i="21"/>
  <c r="Q1140" i="21"/>
  <c r="P1140" i="21"/>
  <c r="O1140" i="21"/>
  <c r="Q1139" i="21"/>
  <c r="P1139" i="21"/>
  <c r="O1139" i="21"/>
  <c r="Q1138" i="21"/>
  <c r="P1138" i="21"/>
  <c r="O1138" i="21"/>
  <c r="Q1137" i="21"/>
  <c r="P1137" i="21"/>
  <c r="O1137" i="21"/>
  <c r="Q1136" i="21"/>
  <c r="P1136" i="21"/>
  <c r="O1136" i="21"/>
  <c r="Q1135" i="21"/>
  <c r="P1135" i="21"/>
  <c r="O1135" i="21"/>
  <c r="Q1134" i="21"/>
  <c r="P1134" i="21"/>
  <c r="O1134" i="21"/>
  <c r="Q1133" i="21"/>
  <c r="P1133" i="21"/>
  <c r="O1133" i="21"/>
  <c r="Q1132" i="21"/>
  <c r="P1132" i="21"/>
  <c r="O1132" i="21"/>
  <c r="Q1131" i="21"/>
  <c r="P1131" i="21"/>
  <c r="O1131" i="21"/>
  <c r="Q1130" i="21"/>
  <c r="P1130" i="21"/>
  <c r="O1130" i="21"/>
  <c r="Q1129" i="21"/>
  <c r="P1129" i="21"/>
  <c r="O1129" i="21"/>
  <c r="Q1128" i="21"/>
  <c r="P1128" i="21"/>
  <c r="O1128" i="21"/>
  <c r="Q1127" i="21"/>
  <c r="P1127" i="21"/>
  <c r="O1127" i="21"/>
  <c r="Q1126" i="21"/>
  <c r="P1126" i="21"/>
  <c r="O1126" i="21"/>
  <c r="Q1125" i="21"/>
  <c r="P1125" i="21"/>
  <c r="O1125" i="21"/>
  <c r="Q1124" i="21"/>
  <c r="P1124" i="21"/>
  <c r="O1124" i="21"/>
  <c r="Q1123" i="21"/>
  <c r="P1123" i="21"/>
  <c r="O1123" i="21"/>
  <c r="Q1122" i="21"/>
  <c r="P1122" i="21"/>
  <c r="O1122" i="21"/>
  <c r="Q1121" i="21"/>
  <c r="P1121" i="21"/>
  <c r="O1121" i="21"/>
  <c r="Q1120" i="21"/>
  <c r="P1120" i="21"/>
  <c r="O1120" i="21"/>
  <c r="Q1119" i="21"/>
  <c r="P1119" i="21"/>
  <c r="O1119" i="21"/>
  <c r="Q1118" i="21"/>
  <c r="P1118" i="21"/>
  <c r="O1118" i="21"/>
  <c r="Q1117" i="21"/>
  <c r="P1117" i="21"/>
  <c r="O1117" i="21"/>
  <c r="Q1116" i="21"/>
  <c r="P1116" i="21"/>
  <c r="O1116" i="21"/>
  <c r="Q1115" i="21"/>
  <c r="P1115" i="21"/>
  <c r="O1115" i="21"/>
  <c r="Q1114" i="21"/>
  <c r="P1114" i="21"/>
  <c r="O1114" i="21"/>
  <c r="Q1113" i="21"/>
  <c r="P1113" i="21"/>
  <c r="O1113" i="21"/>
  <c r="Q1112" i="21"/>
  <c r="P1112" i="21"/>
  <c r="O1112" i="21"/>
  <c r="Q1111" i="21"/>
  <c r="P1111" i="21"/>
  <c r="O1111" i="21"/>
  <c r="Q1110" i="21"/>
  <c r="P1110" i="21"/>
  <c r="O1110" i="21"/>
  <c r="Q1109" i="21"/>
  <c r="P1109" i="21"/>
  <c r="O1109" i="21"/>
  <c r="Q1108" i="21"/>
  <c r="P1108" i="21"/>
  <c r="O1108" i="21"/>
  <c r="Q1107" i="21"/>
  <c r="P1107" i="21"/>
  <c r="O1107" i="21"/>
  <c r="Q1106" i="21"/>
  <c r="P1106" i="21"/>
  <c r="O1106" i="21"/>
  <c r="Q1105" i="21"/>
  <c r="P1105" i="21"/>
  <c r="O1105" i="21"/>
  <c r="Q1104" i="21"/>
  <c r="P1104" i="21"/>
  <c r="O1104" i="21"/>
  <c r="Q1103" i="21"/>
  <c r="P1103" i="21"/>
  <c r="O1103" i="21"/>
  <c r="Q1102" i="21"/>
  <c r="P1102" i="21"/>
  <c r="O1102" i="21"/>
  <c r="Q1101" i="21"/>
  <c r="P1101" i="21"/>
  <c r="O1101" i="21"/>
  <c r="Q1100" i="21"/>
  <c r="P1100" i="21"/>
  <c r="O1100" i="21"/>
  <c r="Q1099" i="21"/>
  <c r="P1099" i="21"/>
  <c r="O1099" i="21"/>
  <c r="Q1098" i="21"/>
  <c r="P1098" i="21"/>
  <c r="O1098" i="21"/>
  <c r="Q1097" i="21"/>
  <c r="P1097" i="21"/>
  <c r="O1097" i="21"/>
  <c r="Q1096" i="21"/>
  <c r="P1096" i="21"/>
  <c r="O1096" i="21"/>
  <c r="Q1095" i="21"/>
  <c r="P1095" i="21"/>
  <c r="O1095" i="21"/>
  <c r="Q1094" i="21"/>
  <c r="P1094" i="21"/>
  <c r="O1094" i="21"/>
  <c r="Q1093" i="21"/>
  <c r="P1093" i="21"/>
  <c r="O1093" i="21"/>
  <c r="Q1092" i="21"/>
  <c r="P1092" i="21"/>
  <c r="O1092" i="21"/>
  <c r="Q1091" i="21"/>
  <c r="P1091" i="21"/>
  <c r="O1091" i="21"/>
  <c r="Q1090" i="21"/>
  <c r="P1090" i="21"/>
  <c r="O1090" i="21"/>
  <c r="Q1089" i="21"/>
  <c r="P1089" i="21"/>
  <c r="O1089" i="21"/>
  <c r="Q1088" i="21"/>
  <c r="P1088" i="21"/>
  <c r="O1088" i="21"/>
  <c r="Q1087" i="21"/>
  <c r="P1087" i="21"/>
  <c r="O1087" i="21"/>
  <c r="Q1086" i="21"/>
  <c r="P1086" i="21"/>
  <c r="O1086" i="21"/>
  <c r="Q1085" i="21"/>
  <c r="P1085" i="21"/>
  <c r="O1085" i="21"/>
  <c r="Q1084" i="21"/>
  <c r="P1084" i="21"/>
  <c r="O1084" i="21"/>
  <c r="Q1083" i="21"/>
  <c r="P1083" i="21"/>
  <c r="O1083" i="21"/>
  <c r="Q1082" i="21"/>
  <c r="P1082" i="21"/>
  <c r="O1082" i="21"/>
  <c r="Q1081" i="21"/>
  <c r="P1081" i="21"/>
  <c r="O1081" i="21"/>
  <c r="Q1080" i="21"/>
  <c r="P1080" i="21"/>
  <c r="O1080" i="21"/>
  <c r="Q1079" i="21"/>
  <c r="P1079" i="21"/>
  <c r="O1079" i="21"/>
  <c r="Q1078" i="21"/>
  <c r="P1078" i="21"/>
  <c r="O1078" i="21"/>
  <c r="Q1077" i="21"/>
  <c r="P1077" i="21"/>
  <c r="O1077" i="21"/>
  <c r="Q1076" i="21"/>
  <c r="P1076" i="21"/>
  <c r="O1076" i="21"/>
  <c r="Q1075" i="21"/>
  <c r="P1075" i="21"/>
  <c r="O1075" i="21"/>
  <c r="Q1074" i="21"/>
  <c r="P1074" i="21"/>
  <c r="O1074" i="21"/>
  <c r="Q1073" i="21"/>
  <c r="P1073" i="21"/>
  <c r="O1073" i="21"/>
  <c r="Q1072" i="21"/>
  <c r="P1072" i="21"/>
  <c r="O1072" i="21"/>
  <c r="Q1071" i="21"/>
  <c r="P1071" i="21"/>
  <c r="O1071" i="21"/>
  <c r="Q1070" i="21"/>
  <c r="P1070" i="21"/>
  <c r="O1070" i="21"/>
  <c r="Q1069" i="21"/>
  <c r="P1069" i="21"/>
  <c r="O1069" i="21"/>
  <c r="Q1068" i="21"/>
  <c r="P1068" i="21"/>
  <c r="O1068" i="21"/>
  <c r="Q1067" i="21"/>
  <c r="P1067" i="21"/>
  <c r="O1067" i="21"/>
  <c r="Q1066" i="21"/>
  <c r="P1066" i="21"/>
  <c r="O1066" i="21"/>
  <c r="Q1065" i="21"/>
  <c r="P1065" i="21"/>
  <c r="O1065" i="21"/>
  <c r="Q1064" i="21"/>
  <c r="P1064" i="21"/>
  <c r="O1064" i="21"/>
  <c r="Q1063" i="21"/>
  <c r="P1063" i="21"/>
  <c r="O1063" i="21"/>
  <c r="Q1062" i="21"/>
  <c r="P1062" i="21"/>
  <c r="O1062" i="21"/>
  <c r="Q1061" i="21"/>
  <c r="P1061" i="21"/>
  <c r="O1061" i="21"/>
  <c r="Q1060" i="21"/>
  <c r="P1060" i="21"/>
  <c r="O1060" i="21"/>
  <c r="Q1059" i="21"/>
  <c r="P1059" i="21"/>
  <c r="O1059" i="21"/>
  <c r="Q1058" i="21"/>
  <c r="P1058" i="21"/>
  <c r="O1058" i="21"/>
  <c r="Q1057" i="21"/>
  <c r="P1057" i="21"/>
  <c r="O1057" i="21"/>
  <c r="Q1056" i="21"/>
  <c r="P1056" i="21"/>
  <c r="O1056" i="21"/>
  <c r="Q1055" i="21"/>
  <c r="P1055" i="21"/>
  <c r="O1055" i="21"/>
  <c r="Q1054" i="21"/>
  <c r="P1054" i="21"/>
  <c r="O1054" i="21"/>
  <c r="Q1053" i="21"/>
  <c r="P1053" i="21"/>
  <c r="O1053" i="21"/>
  <c r="Q1052" i="21"/>
  <c r="P1052" i="21"/>
  <c r="O1052" i="21"/>
  <c r="Q1051" i="21"/>
  <c r="P1051" i="21"/>
  <c r="O1051" i="21"/>
  <c r="Q1050" i="21"/>
  <c r="P1050" i="21"/>
  <c r="O1050" i="21"/>
  <c r="Q1049" i="21"/>
  <c r="P1049" i="21"/>
  <c r="O1049" i="21"/>
  <c r="Q1048" i="21"/>
  <c r="P1048" i="21"/>
  <c r="O1048" i="21"/>
  <c r="Q1047" i="21"/>
  <c r="P1047" i="21"/>
  <c r="O1047" i="21"/>
  <c r="Q1046" i="21"/>
  <c r="P1046" i="21"/>
  <c r="O1046" i="21"/>
  <c r="Q1045" i="21"/>
  <c r="P1045" i="21"/>
  <c r="O1045" i="21"/>
  <c r="Q1044" i="21"/>
  <c r="P1044" i="21"/>
  <c r="O1044" i="21"/>
  <c r="Q1043" i="21"/>
  <c r="P1043" i="21"/>
  <c r="O1043" i="21"/>
  <c r="Q1042" i="21"/>
  <c r="P1042" i="21"/>
  <c r="O1042" i="21"/>
  <c r="Q1041" i="21"/>
  <c r="P1041" i="21"/>
  <c r="O1041" i="21"/>
  <c r="Q1040" i="21"/>
  <c r="P1040" i="21"/>
  <c r="O1040" i="21"/>
  <c r="Q1039" i="21"/>
  <c r="P1039" i="21"/>
  <c r="O1039" i="21"/>
  <c r="Q1038" i="21"/>
  <c r="P1038" i="21"/>
  <c r="O1038" i="21"/>
  <c r="Q1037" i="21"/>
  <c r="P1037" i="21"/>
  <c r="O1037" i="21"/>
  <c r="Q1036" i="21"/>
  <c r="P1036" i="21"/>
  <c r="O1036" i="21"/>
  <c r="Q1035" i="21"/>
  <c r="P1035" i="21"/>
  <c r="O1035" i="21"/>
  <c r="Q1034" i="21"/>
  <c r="P1034" i="21"/>
  <c r="O1034" i="21"/>
  <c r="Q1033" i="21"/>
  <c r="P1033" i="21"/>
  <c r="O1033" i="21"/>
  <c r="Q1032" i="21"/>
  <c r="P1032" i="21"/>
  <c r="O1032" i="21"/>
  <c r="Q1031" i="21"/>
  <c r="P1031" i="21"/>
  <c r="O1031" i="21"/>
  <c r="Q1030" i="21"/>
  <c r="P1030" i="21"/>
  <c r="O1030" i="21"/>
  <c r="Q1029" i="21"/>
  <c r="P1029" i="21"/>
  <c r="O1029" i="21"/>
  <c r="Q1028" i="21"/>
  <c r="P1028" i="21"/>
  <c r="O1028" i="21"/>
  <c r="Q1027" i="21"/>
  <c r="P1027" i="21"/>
  <c r="O1027" i="21"/>
  <c r="Q1026" i="21"/>
  <c r="P1026" i="21"/>
  <c r="O1026" i="21"/>
  <c r="Q1025" i="21"/>
  <c r="P1025" i="21"/>
  <c r="O1025" i="21"/>
  <c r="Q1024" i="21"/>
  <c r="P1024" i="21"/>
  <c r="O1024" i="21"/>
  <c r="Q1023" i="21"/>
  <c r="P1023" i="21"/>
  <c r="O1023" i="21"/>
  <c r="Q1022" i="21"/>
  <c r="P1022" i="21"/>
  <c r="O1022" i="21"/>
  <c r="Q1021" i="21"/>
  <c r="P1021" i="21"/>
  <c r="O1021" i="21"/>
  <c r="Q1020" i="21"/>
  <c r="P1020" i="21"/>
  <c r="O1020" i="21"/>
  <c r="Q1019" i="21"/>
  <c r="P1019" i="21"/>
  <c r="O1019" i="21"/>
  <c r="Q1018" i="21"/>
  <c r="P1018" i="21"/>
  <c r="O1018" i="21"/>
  <c r="Q1017" i="21"/>
  <c r="P1017" i="21"/>
  <c r="O1017" i="21"/>
  <c r="Q1016" i="21"/>
  <c r="P1016" i="21"/>
  <c r="O1016" i="21"/>
  <c r="Q1015" i="21"/>
  <c r="P1015" i="21"/>
  <c r="O1015" i="21"/>
  <c r="Q1014" i="21"/>
  <c r="P1014" i="21"/>
  <c r="O1014" i="21"/>
  <c r="Q1013" i="21"/>
  <c r="P1013" i="21"/>
  <c r="O1013" i="21"/>
  <c r="Q1012" i="21"/>
  <c r="P1012" i="21"/>
  <c r="O1012" i="21"/>
  <c r="Q1011" i="21"/>
  <c r="P1011" i="21"/>
  <c r="O1011" i="21"/>
  <c r="Q1010" i="21"/>
  <c r="P1010" i="21"/>
  <c r="O1010" i="21"/>
  <c r="Q1009" i="21"/>
  <c r="P1009" i="21"/>
  <c r="O1009" i="21"/>
  <c r="Q1008" i="21"/>
  <c r="P1008" i="21"/>
  <c r="O1008" i="21"/>
  <c r="Q1007" i="21"/>
  <c r="P1007" i="21"/>
  <c r="O1007" i="21"/>
  <c r="Q1006" i="21"/>
  <c r="P1006" i="21"/>
  <c r="O1006" i="21"/>
  <c r="Q1005" i="21"/>
  <c r="P1005" i="21"/>
  <c r="O1005" i="21"/>
  <c r="Q1004" i="21"/>
  <c r="P1004" i="21"/>
  <c r="O1004" i="21"/>
  <c r="Q1003" i="21"/>
  <c r="P1003" i="21"/>
  <c r="O1003" i="21"/>
  <c r="Q1002" i="21"/>
  <c r="P1002" i="21"/>
  <c r="O1002" i="21"/>
  <c r="Q1001" i="21"/>
  <c r="P1001" i="21"/>
  <c r="O1001" i="21"/>
  <c r="Q1000" i="21"/>
  <c r="P1000" i="21"/>
  <c r="O1000" i="21"/>
  <c r="Q999" i="21"/>
  <c r="P999" i="21"/>
  <c r="O999" i="21"/>
  <c r="Q998" i="21"/>
  <c r="P998" i="21"/>
  <c r="O998" i="21"/>
  <c r="Q997" i="21"/>
  <c r="P997" i="21"/>
  <c r="O997" i="21"/>
  <c r="Q996" i="21"/>
  <c r="P996" i="21"/>
  <c r="O996" i="21"/>
  <c r="Q995" i="21"/>
  <c r="P995" i="21"/>
  <c r="O995" i="21"/>
  <c r="Q994" i="21"/>
  <c r="P994" i="21"/>
  <c r="O994" i="21"/>
  <c r="Q993" i="21"/>
  <c r="P993" i="21"/>
  <c r="O993" i="21"/>
  <c r="Q992" i="21"/>
  <c r="P992" i="21"/>
  <c r="O992" i="21"/>
  <c r="Q991" i="21"/>
  <c r="P991" i="21"/>
  <c r="O991" i="21"/>
  <c r="Q990" i="21"/>
  <c r="P990" i="21"/>
  <c r="O990" i="21"/>
  <c r="Q989" i="21"/>
  <c r="P989" i="21"/>
  <c r="O989" i="21"/>
  <c r="Q988" i="21"/>
  <c r="P988" i="21"/>
  <c r="O988" i="21"/>
  <c r="Q987" i="21"/>
  <c r="P987" i="21"/>
  <c r="O987" i="21"/>
  <c r="Q986" i="21"/>
  <c r="P986" i="21"/>
  <c r="O986" i="21"/>
  <c r="Q985" i="21"/>
  <c r="P985" i="21"/>
  <c r="O985" i="21"/>
  <c r="Q984" i="21"/>
  <c r="P984" i="21"/>
  <c r="O984" i="21"/>
  <c r="Q983" i="21"/>
  <c r="P983" i="21"/>
  <c r="O983" i="21"/>
  <c r="Q982" i="21"/>
  <c r="P982" i="21"/>
  <c r="O982" i="21"/>
  <c r="Q981" i="21"/>
  <c r="P981" i="21"/>
  <c r="O981" i="21"/>
  <c r="Q980" i="21"/>
  <c r="P980" i="21"/>
  <c r="O980" i="21"/>
  <c r="Q979" i="21"/>
  <c r="P979" i="21"/>
  <c r="O979" i="21"/>
  <c r="Q978" i="21"/>
  <c r="P978" i="21"/>
  <c r="O978" i="21"/>
  <c r="Q977" i="21"/>
  <c r="P977" i="21"/>
  <c r="O977" i="21"/>
  <c r="Q976" i="21"/>
  <c r="P976" i="21"/>
  <c r="O976" i="21"/>
  <c r="Q975" i="21"/>
  <c r="P975" i="21"/>
  <c r="O975" i="21"/>
  <c r="Q974" i="21"/>
  <c r="P974" i="21"/>
  <c r="O974" i="21"/>
  <c r="Q973" i="21"/>
  <c r="P973" i="21"/>
  <c r="O973" i="21"/>
  <c r="Q972" i="21"/>
  <c r="P972" i="21"/>
  <c r="O972" i="21"/>
  <c r="Q971" i="21"/>
  <c r="P971" i="21"/>
  <c r="O971" i="21"/>
  <c r="Q970" i="21"/>
  <c r="P970" i="21"/>
  <c r="O970" i="21"/>
  <c r="Q969" i="21"/>
  <c r="P969" i="21"/>
  <c r="O969" i="21"/>
  <c r="Q968" i="21"/>
  <c r="P968" i="21"/>
  <c r="O968" i="21"/>
  <c r="Q967" i="21"/>
  <c r="P967" i="21"/>
  <c r="O967" i="21"/>
  <c r="Q966" i="21"/>
  <c r="P966" i="21"/>
  <c r="O966" i="21"/>
  <c r="Q965" i="21"/>
  <c r="P965" i="21"/>
  <c r="O965" i="21"/>
  <c r="Q964" i="21"/>
  <c r="P964" i="21"/>
  <c r="O964" i="21"/>
  <c r="Q963" i="21"/>
  <c r="P963" i="21"/>
  <c r="O963" i="21"/>
  <c r="Q962" i="21"/>
  <c r="P962" i="21"/>
  <c r="O962" i="21"/>
  <c r="Q961" i="21"/>
  <c r="P961" i="21"/>
  <c r="O961" i="21"/>
  <c r="Q960" i="21"/>
  <c r="P960" i="21"/>
  <c r="O960" i="21"/>
  <c r="Q959" i="21"/>
  <c r="P959" i="21"/>
  <c r="O959" i="21"/>
  <c r="Q958" i="21"/>
  <c r="P958" i="21"/>
  <c r="O958" i="21"/>
  <c r="Q957" i="21"/>
  <c r="P957" i="21"/>
  <c r="O957" i="21"/>
  <c r="Q956" i="21"/>
  <c r="P956" i="21"/>
  <c r="O956" i="21"/>
  <c r="Q955" i="21"/>
  <c r="P955" i="21"/>
  <c r="O955" i="21"/>
  <c r="Q954" i="21"/>
  <c r="P954" i="21"/>
  <c r="O954" i="21"/>
  <c r="Q953" i="21"/>
  <c r="P953" i="21"/>
  <c r="O953" i="21"/>
  <c r="Q952" i="21"/>
  <c r="P952" i="21"/>
  <c r="O952" i="21"/>
  <c r="Q951" i="21"/>
  <c r="P951" i="21"/>
  <c r="O951" i="21"/>
  <c r="Q950" i="21"/>
  <c r="P950" i="21"/>
  <c r="O950" i="21"/>
  <c r="Q949" i="21"/>
  <c r="P949" i="21"/>
  <c r="O949" i="21"/>
  <c r="Q948" i="21"/>
  <c r="P948" i="21"/>
  <c r="O948" i="21"/>
  <c r="Q947" i="21"/>
  <c r="P947" i="21"/>
  <c r="O947" i="21"/>
  <c r="Q946" i="21"/>
  <c r="P946" i="21"/>
  <c r="O946" i="21"/>
  <c r="Q945" i="21"/>
  <c r="P945" i="21"/>
  <c r="O945" i="21"/>
  <c r="Q944" i="21"/>
  <c r="P944" i="21"/>
  <c r="O944" i="21"/>
  <c r="Q943" i="21"/>
  <c r="P943" i="21"/>
  <c r="O943" i="21"/>
  <c r="Q942" i="21"/>
  <c r="P942" i="21"/>
  <c r="O942" i="21"/>
  <c r="Q941" i="21"/>
  <c r="P941" i="21"/>
  <c r="O941" i="21"/>
  <c r="Q940" i="21"/>
  <c r="P940" i="21"/>
  <c r="O940" i="21"/>
  <c r="Q939" i="21"/>
  <c r="P939" i="21"/>
  <c r="O939" i="21"/>
  <c r="Q938" i="21"/>
  <c r="P938" i="21"/>
  <c r="O938" i="21"/>
  <c r="Q937" i="21"/>
  <c r="P937" i="21"/>
  <c r="O937" i="21"/>
  <c r="Q936" i="21"/>
  <c r="P936" i="21"/>
  <c r="O936" i="21"/>
  <c r="Q935" i="21"/>
  <c r="P935" i="21"/>
  <c r="O935" i="21"/>
  <c r="Q934" i="21"/>
  <c r="P934" i="21"/>
  <c r="O934" i="21"/>
  <c r="Q933" i="21"/>
  <c r="P933" i="21"/>
  <c r="O933" i="21"/>
  <c r="Q932" i="21"/>
  <c r="P932" i="21"/>
  <c r="O932" i="21"/>
  <c r="Q931" i="21"/>
  <c r="P931" i="21"/>
  <c r="O931" i="21"/>
  <c r="Q930" i="21"/>
  <c r="P930" i="21"/>
  <c r="O930" i="21"/>
  <c r="Q929" i="21"/>
  <c r="P929" i="21"/>
  <c r="O929" i="21"/>
  <c r="Q928" i="21"/>
  <c r="P928" i="21"/>
  <c r="O928" i="21"/>
  <c r="Q927" i="21"/>
  <c r="P927" i="21"/>
  <c r="O927" i="21"/>
  <c r="Q926" i="21"/>
  <c r="P926" i="21"/>
  <c r="O926" i="21"/>
  <c r="Q925" i="21"/>
  <c r="P925" i="21"/>
  <c r="O925" i="21"/>
  <c r="Q924" i="21"/>
  <c r="P924" i="21"/>
  <c r="O924" i="21"/>
  <c r="Q923" i="21"/>
  <c r="P923" i="21"/>
  <c r="O923" i="21"/>
  <c r="Q922" i="21"/>
  <c r="P922" i="21"/>
  <c r="O922" i="21"/>
  <c r="Q921" i="21"/>
  <c r="P921" i="21"/>
  <c r="O921" i="21"/>
  <c r="Q920" i="21"/>
  <c r="P920" i="21"/>
  <c r="O920" i="21"/>
  <c r="Q919" i="21"/>
  <c r="P919" i="21"/>
  <c r="O919" i="21"/>
  <c r="Q918" i="21"/>
  <c r="P918" i="21"/>
  <c r="O918" i="21"/>
  <c r="Q917" i="21"/>
  <c r="P917" i="21"/>
  <c r="O917" i="21"/>
  <c r="Q916" i="21"/>
  <c r="P916" i="21"/>
  <c r="O916" i="21"/>
  <c r="Q915" i="21"/>
  <c r="P915" i="21"/>
  <c r="O915" i="21"/>
  <c r="Q914" i="21"/>
  <c r="P914" i="21"/>
  <c r="O914" i="21"/>
  <c r="Q913" i="21"/>
  <c r="P913" i="21"/>
  <c r="O913" i="21"/>
  <c r="Q912" i="21"/>
  <c r="P912" i="21"/>
  <c r="O912" i="21"/>
  <c r="Q911" i="21"/>
  <c r="P911" i="21"/>
  <c r="O911" i="21"/>
  <c r="Q910" i="21"/>
  <c r="P910" i="21"/>
  <c r="O910" i="21"/>
  <c r="Q909" i="21"/>
  <c r="P909" i="21"/>
  <c r="O909" i="21"/>
  <c r="Q908" i="21"/>
  <c r="P908" i="21"/>
  <c r="O908" i="21"/>
  <c r="Q907" i="21"/>
  <c r="P907" i="21"/>
  <c r="O907" i="21"/>
  <c r="Q906" i="21"/>
  <c r="P906" i="21"/>
  <c r="O906" i="21"/>
  <c r="Q905" i="21"/>
  <c r="P905" i="21"/>
  <c r="O905" i="21"/>
  <c r="Q904" i="21"/>
  <c r="P904" i="21"/>
  <c r="O904" i="21"/>
  <c r="Q903" i="21"/>
  <c r="P903" i="21"/>
  <c r="O903" i="21"/>
  <c r="Q902" i="21"/>
  <c r="P902" i="21"/>
  <c r="O902" i="21"/>
  <c r="Q901" i="21"/>
  <c r="P901" i="21"/>
  <c r="O901" i="21"/>
  <c r="Q900" i="21"/>
  <c r="P900" i="21"/>
  <c r="O900" i="21"/>
  <c r="Q899" i="21"/>
  <c r="P899" i="21"/>
  <c r="O899" i="21"/>
  <c r="Q898" i="21"/>
  <c r="P898" i="21"/>
  <c r="O898" i="21"/>
  <c r="Q897" i="21"/>
  <c r="P897" i="21"/>
  <c r="O897" i="21"/>
  <c r="Q896" i="21"/>
  <c r="P896" i="21"/>
  <c r="O896" i="21"/>
  <c r="Q895" i="21"/>
  <c r="P895" i="21"/>
  <c r="O895" i="21"/>
  <c r="Q894" i="21"/>
  <c r="P894" i="21"/>
  <c r="O894" i="21"/>
  <c r="Q893" i="21"/>
  <c r="P893" i="21"/>
  <c r="O893" i="21"/>
  <c r="Q892" i="21"/>
  <c r="P892" i="21"/>
  <c r="O892" i="21"/>
  <c r="Q891" i="21"/>
  <c r="P891" i="21"/>
  <c r="O891" i="21"/>
  <c r="Q890" i="21"/>
  <c r="P890" i="21"/>
  <c r="O890" i="21"/>
  <c r="Q889" i="21"/>
  <c r="P889" i="21"/>
  <c r="O889" i="21"/>
  <c r="Q888" i="21"/>
  <c r="P888" i="21"/>
  <c r="O888" i="21"/>
  <c r="Q887" i="21"/>
  <c r="P887" i="21"/>
  <c r="O887" i="21"/>
  <c r="Q886" i="21"/>
  <c r="P886" i="21"/>
  <c r="O886" i="21"/>
  <c r="Q885" i="21"/>
  <c r="P885" i="21"/>
  <c r="O885" i="21"/>
  <c r="Q884" i="21"/>
  <c r="P884" i="21"/>
  <c r="O884" i="21"/>
  <c r="Q883" i="21"/>
  <c r="P883" i="21"/>
  <c r="O883" i="21"/>
  <c r="Q882" i="21"/>
  <c r="P882" i="21"/>
  <c r="O882" i="21"/>
  <c r="Q881" i="21"/>
  <c r="P881" i="21"/>
  <c r="O881" i="21"/>
  <c r="Q880" i="21"/>
  <c r="P880" i="21"/>
  <c r="O880" i="21"/>
  <c r="Q879" i="21"/>
  <c r="P879" i="21"/>
  <c r="O879" i="21"/>
  <c r="Q878" i="21"/>
  <c r="P878" i="21"/>
  <c r="O878" i="21"/>
  <c r="Q877" i="21"/>
  <c r="P877" i="21"/>
  <c r="O877" i="21"/>
  <c r="Q876" i="21"/>
  <c r="P876" i="21"/>
  <c r="O876" i="21"/>
  <c r="Q875" i="21"/>
  <c r="P875" i="21"/>
  <c r="O875" i="21"/>
  <c r="Q874" i="21"/>
  <c r="P874" i="21"/>
  <c r="O874" i="21"/>
  <c r="Q873" i="21"/>
  <c r="P873" i="21"/>
  <c r="O873" i="21"/>
  <c r="Q872" i="21"/>
  <c r="P872" i="21"/>
  <c r="O872" i="21"/>
  <c r="Q871" i="21"/>
  <c r="P871" i="21"/>
  <c r="O871" i="21"/>
  <c r="Q870" i="21"/>
  <c r="P870" i="21"/>
  <c r="O870" i="21"/>
  <c r="Q869" i="21"/>
  <c r="P869" i="21"/>
  <c r="O869" i="21"/>
  <c r="Q868" i="21"/>
  <c r="P868" i="21"/>
  <c r="O868" i="21"/>
  <c r="Q867" i="21"/>
  <c r="P867" i="21"/>
  <c r="O867" i="21"/>
  <c r="Q866" i="21"/>
  <c r="P866" i="21"/>
  <c r="O866" i="21"/>
  <c r="Q865" i="21"/>
  <c r="P865" i="21"/>
  <c r="O865" i="21"/>
  <c r="Q864" i="21"/>
  <c r="P864" i="21"/>
  <c r="O864" i="21"/>
  <c r="Q863" i="21"/>
  <c r="P863" i="21"/>
  <c r="O863" i="21"/>
  <c r="Q862" i="21"/>
  <c r="P862" i="21"/>
  <c r="O862" i="21"/>
  <c r="Q861" i="21"/>
  <c r="P861" i="21"/>
  <c r="O861" i="21"/>
  <c r="Q860" i="21"/>
  <c r="P860" i="21"/>
  <c r="O860" i="21"/>
  <c r="Q859" i="21"/>
  <c r="P859" i="21"/>
  <c r="O859" i="21"/>
  <c r="Q858" i="21"/>
  <c r="P858" i="21"/>
  <c r="O858" i="21"/>
  <c r="Q857" i="21"/>
  <c r="P857" i="21"/>
  <c r="O857" i="21"/>
  <c r="Q856" i="21"/>
  <c r="P856" i="21"/>
  <c r="O856" i="21"/>
  <c r="Q855" i="21"/>
  <c r="P855" i="21"/>
  <c r="O855" i="21"/>
  <c r="Q854" i="21"/>
  <c r="P854" i="21"/>
  <c r="O854" i="21"/>
  <c r="Q853" i="21"/>
  <c r="P853" i="21"/>
  <c r="O853" i="21"/>
  <c r="Q852" i="21"/>
  <c r="P852" i="21"/>
  <c r="O852" i="21"/>
  <c r="Q851" i="21"/>
  <c r="P851" i="21"/>
  <c r="O851" i="21"/>
  <c r="Q850" i="21"/>
  <c r="P850" i="21"/>
  <c r="O850" i="21"/>
  <c r="Q849" i="21"/>
  <c r="P849" i="21"/>
  <c r="O849" i="21"/>
  <c r="Q848" i="21"/>
  <c r="P848" i="21"/>
  <c r="O848" i="21"/>
  <c r="Q847" i="21"/>
  <c r="P847" i="21"/>
  <c r="O847" i="21"/>
  <c r="Q846" i="21"/>
  <c r="P846" i="21"/>
  <c r="O846" i="21"/>
  <c r="Q845" i="21"/>
  <c r="P845" i="21"/>
  <c r="O845" i="21"/>
  <c r="Q844" i="21"/>
  <c r="P844" i="21"/>
  <c r="O844" i="21"/>
  <c r="Q843" i="21"/>
  <c r="P843" i="21"/>
  <c r="O843" i="21"/>
  <c r="Q842" i="21"/>
  <c r="P842" i="21"/>
  <c r="O842" i="21"/>
  <c r="Q841" i="21"/>
  <c r="P841" i="21"/>
  <c r="O841" i="21"/>
  <c r="Q840" i="21"/>
  <c r="P840" i="21"/>
  <c r="O840" i="21"/>
  <c r="Q839" i="21"/>
  <c r="P839" i="21"/>
  <c r="O839" i="21"/>
  <c r="Q838" i="21"/>
  <c r="P838" i="21"/>
  <c r="O838" i="21"/>
  <c r="Q837" i="21"/>
  <c r="P837" i="21"/>
  <c r="O837" i="21"/>
  <c r="Q836" i="21"/>
  <c r="P836" i="21"/>
  <c r="O836" i="21"/>
  <c r="Q835" i="21"/>
  <c r="P835" i="21"/>
  <c r="O835" i="21"/>
  <c r="Q834" i="21"/>
  <c r="P834" i="21"/>
  <c r="O834" i="21"/>
  <c r="Q833" i="21"/>
  <c r="P833" i="21"/>
  <c r="O833" i="21"/>
  <c r="Q832" i="21"/>
  <c r="P832" i="21"/>
  <c r="O832" i="21"/>
  <c r="Q831" i="21"/>
  <c r="P831" i="21"/>
  <c r="O831" i="21"/>
  <c r="Q830" i="21"/>
  <c r="P830" i="21"/>
  <c r="O830" i="21"/>
  <c r="Q829" i="21"/>
  <c r="P829" i="21"/>
  <c r="O829" i="21"/>
  <c r="Q828" i="21"/>
  <c r="P828" i="21"/>
  <c r="O828" i="21"/>
  <c r="Q827" i="21"/>
  <c r="P827" i="21"/>
  <c r="O827" i="21"/>
  <c r="Q826" i="21"/>
  <c r="P826" i="21"/>
  <c r="O826" i="21"/>
  <c r="Q825" i="21"/>
  <c r="P825" i="21"/>
  <c r="O825" i="21"/>
  <c r="Q824" i="21"/>
  <c r="P824" i="21"/>
  <c r="O824" i="21"/>
  <c r="Q823" i="21"/>
  <c r="P823" i="21"/>
  <c r="O823" i="21"/>
  <c r="Q822" i="21"/>
  <c r="P822" i="21"/>
  <c r="O822" i="21"/>
  <c r="Q821" i="21"/>
  <c r="P821" i="21"/>
  <c r="O821" i="21"/>
  <c r="Q820" i="21"/>
  <c r="P820" i="21"/>
  <c r="O820" i="21"/>
  <c r="Q819" i="21"/>
  <c r="P819" i="21"/>
  <c r="O819" i="21"/>
  <c r="Q818" i="21"/>
  <c r="P818" i="21"/>
  <c r="O818" i="21"/>
  <c r="Q817" i="21"/>
  <c r="P817" i="21"/>
  <c r="O817" i="21"/>
  <c r="Q816" i="21"/>
  <c r="P816" i="21"/>
  <c r="O816" i="21"/>
  <c r="Q815" i="21"/>
  <c r="P815" i="21"/>
  <c r="O815" i="21"/>
  <c r="Q814" i="21"/>
  <c r="P814" i="21"/>
  <c r="O814" i="21"/>
  <c r="Q813" i="21"/>
  <c r="P813" i="21"/>
  <c r="O813" i="21"/>
  <c r="Q812" i="21"/>
  <c r="P812" i="21"/>
  <c r="O812" i="21"/>
  <c r="Q811" i="21"/>
  <c r="P811" i="21"/>
  <c r="O811" i="21"/>
  <c r="Q810" i="21"/>
  <c r="P810" i="21"/>
  <c r="O810" i="21"/>
  <c r="Q809" i="21"/>
  <c r="P809" i="21"/>
  <c r="O809" i="21"/>
  <c r="Q808" i="21"/>
  <c r="P808" i="21"/>
  <c r="O808" i="21"/>
  <c r="Q807" i="21"/>
  <c r="P807" i="21"/>
  <c r="O807" i="21"/>
  <c r="Q806" i="21"/>
  <c r="P806" i="21"/>
  <c r="O806" i="21"/>
  <c r="Q805" i="21"/>
  <c r="P805" i="21"/>
  <c r="O805" i="21"/>
  <c r="Q804" i="21"/>
  <c r="P804" i="21"/>
  <c r="O804" i="21"/>
  <c r="Q803" i="21"/>
  <c r="P803" i="21"/>
  <c r="O803" i="21"/>
  <c r="Q802" i="21"/>
  <c r="P802" i="21"/>
  <c r="O802" i="21"/>
  <c r="Q801" i="21"/>
  <c r="P801" i="21"/>
  <c r="O801" i="21"/>
  <c r="Q800" i="21"/>
  <c r="P800" i="21"/>
  <c r="O800" i="21"/>
  <c r="Q799" i="21"/>
  <c r="P799" i="21"/>
  <c r="O799" i="21"/>
  <c r="Q798" i="21"/>
  <c r="P798" i="21"/>
  <c r="O798" i="21"/>
  <c r="Q797" i="21"/>
  <c r="P797" i="21"/>
  <c r="O797" i="21"/>
  <c r="Q796" i="21"/>
  <c r="P796" i="21"/>
  <c r="O796" i="21"/>
  <c r="Q795" i="21"/>
  <c r="P795" i="21"/>
  <c r="O795" i="21"/>
  <c r="Q794" i="21"/>
  <c r="P794" i="21"/>
  <c r="O794" i="21"/>
  <c r="Q793" i="21"/>
  <c r="P793" i="21"/>
  <c r="O793" i="21"/>
  <c r="Q792" i="21"/>
  <c r="P792" i="21"/>
  <c r="O792" i="21"/>
  <c r="Q791" i="21"/>
  <c r="P791" i="21"/>
  <c r="O791" i="21"/>
  <c r="Q790" i="21"/>
  <c r="P790" i="21"/>
  <c r="O790" i="21"/>
  <c r="Q789" i="21"/>
  <c r="P789" i="21"/>
  <c r="O789" i="21"/>
  <c r="Q788" i="21"/>
  <c r="P788" i="21"/>
  <c r="O788" i="21"/>
  <c r="Q787" i="21"/>
  <c r="P787" i="21"/>
  <c r="O787" i="21"/>
  <c r="Q786" i="21"/>
  <c r="P786" i="21"/>
  <c r="O786" i="21"/>
  <c r="Q785" i="21"/>
  <c r="P785" i="21"/>
  <c r="O785" i="21"/>
  <c r="Q784" i="21"/>
  <c r="P784" i="21"/>
  <c r="O784" i="21"/>
  <c r="Q783" i="21"/>
  <c r="P783" i="21"/>
  <c r="O783" i="21"/>
  <c r="Q782" i="21"/>
  <c r="P782" i="21"/>
  <c r="O782" i="21"/>
  <c r="Q781" i="21"/>
  <c r="P781" i="21"/>
  <c r="O781" i="21"/>
  <c r="Q780" i="21"/>
  <c r="P780" i="21"/>
  <c r="O780" i="21"/>
  <c r="Q779" i="21"/>
  <c r="P779" i="21"/>
  <c r="O779" i="21"/>
  <c r="Q778" i="21"/>
  <c r="P778" i="21"/>
  <c r="O778" i="21"/>
  <c r="Q777" i="21"/>
  <c r="P777" i="21"/>
  <c r="O777" i="21"/>
  <c r="Q776" i="21"/>
  <c r="P776" i="21"/>
  <c r="O776" i="21"/>
  <c r="Q775" i="21"/>
  <c r="P775" i="21"/>
  <c r="O775" i="21"/>
  <c r="Q774" i="21"/>
  <c r="P774" i="21"/>
  <c r="O774" i="21"/>
  <c r="Q773" i="21"/>
  <c r="P773" i="21"/>
  <c r="O773" i="21"/>
  <c r="Q772" i="21"/>
  <c r="P772" i="21"/>
  <c r="O772" i="21"/>
  <c r="Q771" i="21"/>
  <c r="P771" i="21"/>
  <c r="O771" i="21"/>
  <c r="Q770" i="21"/>
  <c r="P770" i="21"/>
  <c r="O770" i="21"/>
  <c r="Q769" i="21"/>
  <c r="P769" i="21"/>
  <c r="O769" i="21"/>
  <c r="Q768" i="21"/>
  <c r="P768" i="21"/>
  <c r="O768" i="21"/>
  <c r="Q767" i="21"/>
  <c r="P767" i="21"/>
  <c r="O767" i="21"/>
  <c r="Q766" i="21"/>
  <c r="P766" i="21"/>
  <c r="O766" i="21"/>
  <c r="Q765" i="21"/>
  <c r="P765" i="21"/>
  <c r="O765" i="21"/>
  <c r="Q764" i="21"/>
  <c r="P764" i="21"/>
  <c r="O764" i="21"/>
  <c r="Q763" i="21"/>
  <c r="P763" i="21"/>
  <c r="O763" i="21"/>
  <c r="Q762" i="21"/>
  <c r="P762" i="21"/>
  <c r="O762" i="21"/>
  <c r="Q761" i="21"/>
  <c r="P761" i="21"/>
  <c r="O761" i="21"/>
  <c r="Q760" i="21"/>
  <c r="P760" i="21"/>
  <c r="O760" i="21"/>
  <c r="Q759" i="21"/>
  <c r="P759" i="21"/>
  <c r="O759" i="21"/>
  <c r="Q758" i="21"/>
  <c r="P758" i="21"/>
  <c r="O758" i="21"/>
  <c r="Q757" i="21"/>
  <c r="P757" i="21"/>
  <c r="O757" i="21"/>
  <c r="Q756" i="21"/>
  <c r="P756" i="21"/>
  <c r="O756" i="21"/>
  <c r="Q755" i="21"/>
  <c r="P755" i="21"/>
  <c r="O755" i="21"/>
  <c r="Q754" i="21"/>
  <c r="P754" i="21"/>
  <c r="O754" i="21"/>
  <c r="Q753" i="21"/>
  <c r="P753" i="21"/>
  <c r="O753" i="21"/>
  <c r="Q752" i="21"/>
  <c r="P752" i="21"/>
  <c r="O752" i="21"/>
  <c r="Q751" i="21"/>
  <c r="P751" i="21"/>
  <c r="O751" i="21"/>
  <c r="Q750" i="21"/>
  <c r="P750" i="21"/>
  <c r="O750" i="21"/>
  <c r="Q749" i="21"/>
  <c r="P749" i="21"/>
  <c r="O749" i="21"/>
  <c r="Q748" i="21"/>
  <c r="P748" i="21"/>
  <c r="O748" i="21"/>
  <c r="Q747" i="21"/>
  <c r="P747" i="21"/>
  <c r="O747" i="21"/>
  <c r="Q746" i="21"/>
  <c r="P746" i="21"/>
  <c r="O746" i="21"/>
  <c r="Q745" i="21"/>
  <c r="P745" i="21"/>
  <c r="O745" i="21"/>
  <c r="Q744" i="21"/>
  <c r="P744" i="21"/>
  <c r="O744" i="21"/>
  <c r="Q743" i="21"/>
  <c r="P743" i="21"/>
  <c r="O743" i="21"/>
  <c r="Q742" i="21"/>
  <c r="P742" i="21"/>
  <c r="O742" i="21"/>
  <c r="Q741" i="21"/>
  <c r="P741" i="21"/>
  <c r="O741" i="21"/>
  <c r="Q740" i="21"/>
  <c r="P740" i="21"/>
  <c r="O740" i="21"/>
  <c r="Q739" i="21"/>
  <c r="P739" i="21"/>
  <c r="O739" i="21"/>
  <c r="Q738" i="21"/>
  <c r="P738" i="21"/>
  <c r="O738" i="21"/>
  <c r="Q737" i="21"/>
  <c r="P737" i="21"/>
  <c r="O737" i="21"/>
  <c r="Q736" i="21"/>
  <c r="P736" i="21"/>
  <c r="O736" i="21"/>
  <c r="Q735" i="21"/>
  <c r="P735" i="21"/>
  <c r="O735" i="21"/>
  <c r="Q734" i="21"/>
  <c r="P734" i="21"/>
  <c r="O734" i="21"/>
  <c r="Q733" i="21"/>
  <c r="P733" i="21"/>
  <c r="O733" i="21"/>
  <c r="Q732" i="21"/>
  <c r="P732" i="21"/>
  <c r="O732" i="21"/>
  <c r="Q731" i="21"/>
  <c r="P731" i="21"/>
  <c r="O731" i="21"/>
  <c r="Q730" i="21"/>
  <c r="P730" i="21"/>
  <c r="O730" i="21"/>
  <c r="Q729" i="21"/>
  <c r="P729" i="21"/>
  <c r="O729" i="21"/>
  <c r="Q728" i="21"/>
  <c r="P728" i="21"/>
  <c r="O728" i="21"/>
  <c r="Q727" i="21"/>
  <c r="P727" i="21"/>
  <c r="O727" i="21"/>
  <c r="Q726" i="21"/>
  <c r="P726" i="21"/>
  <c r="O726" i="21"/>
  <c r="Q725" i="21"/>
  <c r="P725" i="21"/>
  <c r="O725" i="21"/>
  <c r="Q724" i="21"/>
  <c r="P724" i="21"/>
  <c r="O724" i="21"/>
  <c r="Q723" i="21"/>
  <c r="P723" i="21"/>
  <c r="O723" i="21"/>
  <c r="Q722" i="21"/>
  <c r="P722" i="21"/>
  <c r="O722" i="21"/>
  <c r="Q721" i="21"/>
  <c r="P721" i="21"/>
  <c r="O721" i="21"/>
  <c r="Q720" i="21"/>
  <c r="P720" i="21"/>
  <c r="O720" i="21"/>
  <c r="Q719" i="21"/>
  <c r="P719" i="21"/>
  <c r="O719" i="21"/>
  <c r="Q718" i="21"/>
  <c r="P718" i="21"/>
  <c r="O718" i="21"/>
  <c r="Q717" i="21"/>
  <c r="P717" i="21"/>
  <c r="O717" i="21"/>
  <c r="Q716" i="21"/>
  <c r="P716" i="21"/>
  <c r="O716" i="21"/>
  <c r="Q715" i="21"/>
  <c r="P715" i="21"/>
  <c r="O715" i="21"/>
  <c r="Q714" i="21"/>
  <c r="P714" i="21"/>
  <c r="O714" i="21"/>
  <c r="Q713" i="21"/>
  <c r="P713" i="21"/>
  <c r="O713" i="21"/>
  <c r="Q712" i="21"/>
  <c r="P712" i="21"/>
  <c r="O712" i="21"/>
  <c r="Q711" i="21"/>
  <c r="P711" i="21"/>
  <c r="O711" i="21"/>
  <c r="Q710" i="21"/>
  <c r="P710" i="21"/>
  <c r="O710" i="21"/>
  <c r="Q709" i="21"/>
  <c r="P709" i="21"/>
  <c r="O709" i="21"/>
  <c r="Q708" i="21"/>
  <c r="P708" i="21"/>
  <c r="O708" i="21"/>
  <c r="Q707" i="21"/>
  <c r="P707" i="21"/>
  <c r="O707" i="21"/>
  <c r="Q706" i="21"/>
  <c r="P706" i="21"/>
  <c r="O706" i="21"/>
  <c r="Q705" i="21"/>
  <c r="P705" i="21"/>
  <c r="O705" i="21"/>
  <c r="Q704" i="21"/>
  <c r="P704" i="21"/>
  <c r="O704" i="21"/>
  <c r="Q703" i="21"/>
  <c r="P703" i="21"/>
  <c r="O703" i="21"/>
  <c r="Q702" i="21"/>
  <c r="P702" i="21"/>
  <c r="O702" i="21"/>
  <c r="Q701" i="21"/>
  <c r="P701" i="21"/>
  <c r="O701" i="21"/>
  <c r="Q700" i="21"/>
  <c r="P700" i="21"/>
  <c r="O700" i="21"/>
  <c r="Q699" i="21"/>
  <c r="P699" i="21"/>
  <c r="O699" i="21"/>
  <c r="Q698" i="21"/>
  <c r="P698" i="21"/>
  <c r="O698" i="21"/>
  <c r="Q697" i="21"/>
  <c r="P697" i="21"/>
  <c r="O697" i="21"/>
  <c r="Q696" i="21"/>
  <c r="P696" i="21"/>
  <c r="O696" i="21"/>
  <c r="Q695" i="21"/>
  <c r="P695" i="21"/>
  <c r="O695" i="21"/>
  <c r="Q694" i="21"/>
  <c r="P694" i="21"/>
  <c r="O694" i="21"/>
  <c r="Q693" i="21"/>
  <c r="P693" i="21"/>
  <c r="O693" i="21"/>
  <c r="Q692" i="21"/>
  <c r="P692" i="21"/>
  <c r="O692" i="21"/>
  <c r="Q691" i="21"/>
  <c r="P691" i="21"/>
  <c r="O691" i="21"/>
  <c r="Q690" i="21"/>
  <c r="P690" i="21"/>
  <c r="O690" i="21"/>
  <c r="Q689" i="21"/>
  <c r="P689" i="21"/>
  <c r="O689" i="21"/>
  <c r="Q688" i="21"/>
  <c r="P688" i="21"/>
  <c r="O688" i="21"/>
  <c r="Q687" i="21"/>
  <c r="P687" i="21"/>
  <c r="O687" i="21"/>
  <c r="Q686" i="21"/>
  <c r="P686" i="21"/>
  <c r="O686" i="21"/>
  <c r="Q685" i="21"/>
  <c r="P685" i="21"/>
  <c r="O685" i="21"/>
  <c r="Q684" i="21"/>
  <c r="P684" i="21"/>
  <c r="O684" i="21"/>
  <c r="Q683" i="21"/>
  <c r="P683" i="21"/>
  <c r="O683" i="21"/>
  <c r="Q682" i="21"/>
  <c r="P682" i="21"/>
  <c r="O682" i="21"/>
  <c r="Q681" i="21"/>
  <c r="P681" i="21"/>
  <c r="O681" i="21"/>
  <c r="Q680" i="21"/>
  <c r="P680" i="21"/>
  <c r="O680" i="21"/>
  <c r="Q679" i="21"/>
  <c r="P679" i="21"/>
  <c r="O679" i="21"/>
  <c r="Q678" i="21"/>
  <c r="P678" i="21"/>
  <c r="O678" i="21"/>
  <c r="Q677" i="21"/>
  <c r="P677" i="21"/>
  <c r="O677" i="21"/>
  <c r="Q676" i="21"/>
  <c r="P676" i="21"/>
  <c r="O676" i="21"/>
  <c r="Q675" i="21"/>
  <c r="P675" i="21"/>
  <c r="O675" i="21"/>
  <c r="Q674" i="21"/>
  <c r="P674" i="21"/>
  <c r="O674" i="21"/>
  <c r="Q673" i="21"/>
  <c r="P673" i="21"/>
  <c r="O673" i="21"/>
  <c r="Q672" i="21"/>
  <c r="P672" i="21"/>
  <c r="O672" i="21"/>
  <c r="Q671" i="21"/>
  <c r="P671" i="21"/>
  <c r="O671" i="21"/>
  <c r="Q670" i="21"/>
  <c r="P670" i="21"/>
  <c r="O670" i="21"/>
  <c r="Q669" i="21"/>
  <c r="P669" i="21"/>
  <c r="O669" i="21"/>
  <c r="Q668" i="21"/>
  <c r="P668" i="21"/>
  <c r="O668" i="21"/>
  <c r="Q667" i="21"/>
  <c r="P667" i="21"/>
  <c r="O667" i="21"/>
  <c r="Q666" i="21"/>
  <c r="P666" i="21"/>
  <c r="O666" i="21"/>
  <c r="Q665" i="21"/>
  <c r="P665" i="21"/>
  <c r="O665" i="21"/>
  <c r="Q664" i="21"/>
  <c r="P664" i="21"/>
  <c r="O664" i="21"/>
  <c r="Q663" i="21"/>
  <c r="P663" i="21"/>
  <c r="O663" i="21"/>
  <c r="Q662" i="21"/>
  <c r="P662" i="21"/>
  <c r="O662" i="21"/>
  <c r="Q661" i="21"/>
  <c r="P661" i="21"/>
  <c r="O661" i="21"/>
  <c r="Q660" i="21"/>
  <c r="P660" i="21"/>
  <c r="O660" i="21"/>
  <c r="Q659" i="21"/>
  <c r="P659" i="21"/>
  <c r="O659" i="21"/>
  <c r="Q658" i="21"/>
  <c r="P658" i="21"/>
  <c r="O658" i="21"/>
  <c r="Q657" i="21"/>
  <c r="P657" i="21"/>
  <c r="O657" i="21"/>
  <c r="Q656" i="21"/>
  <c r="P656" i="21"/>
  <c r="O656" i="21"/>
  <c r="Q655" i="21"/>
  <c r="P655" i="21"/>
  <c r="O655" i="21"/>
  <c r="Q654" i="21"/>
  <c r="P654" i="21"/>
  <c r="O654" i="21"/>
  <c r="Q653" i="21"/>
  <c r="P653" i="21"/>
  <c r="O653" i="21"/>
  <c r="Q652" i="21"/>
  <c r="P652" i="21"/>
  <c r="O652" i="21"/>
  <c r="Q651" i="21"/>
  <c r="P651" i="21"/>
  <c r="O651" i="21"/>
  <c r="Q650" i="21"/>
  <c r="P650" i="21"/>
  <c r="O650" i="21"/>
  <c r="Q649" i="21"/>
  <c r="P649" i="21"/>
  <c r="O649" i="21"/>
  <c r="Q648" i="21"/>
  <c r="P648" i="21"/>
  <c r="O648" i="21"/>
  <c r="Q647" i="21"/>
  <c r="P647" i="21"/>
  <c r="O647" i="21"/>
  <c r="Q646" i="21"/>
  <c r="P646" i="21"/>
  <c r="O646" i="21"/>
  <c r="Q645" i="21"/>
  <c r="P645" i="21"/>
  <c r="O645" i="21"/>
  <c r="Q644" i="21"/>
  <c r="P644" i="21"/>
  <c r="O644" i="21"/>
  <c r="Q643" i="21"/>
  <c r="P643" i="21"/>
  <c r="O643" i="21"/>
  <c r="Q642" i="21"/>
  <c r="P642" i="21"/>
  <c r="O642" i="21"/>
  <c r="Q641" i="21"/>
  <c r="P641" i="21"/>
  <c r="O641" i="21"/>
  <c r="Q640" i="21"/>
  <c r="P640" i="21"/>
  <c r="O640" i="21"/>
  <c r="Q639" i="21"/>
  <c r="P639" i="21"/>
  <c r="O639" i="21"/>
  <c r="Q638" i="21"/>
  <c r="P638" i="21"/>
  <c r="O638" i="21"/>
  <c r="Q637" i="21"/>
  <c r="P637" i="21"/>
  <c r="O637" i="21"/>
  <c r="Q636" i="21"/>
  <c r="P636" i="21"/>
  <c r="O636" i="21"/>
  <c r="Q635" i="21"/>
  <c r="P635" i="21"/>
  <c r="O635" i="21"/>
  <c r="Q634" i="21"/>
  <c r="P634" i="21"/>
  <c r="O634" i="21"/>
  <c r="Q633" i="21"/>
  <c r="P633" i="21"/>
  <c r="O633" i="21"/>
  <c r="Q632" i="21"/>
  <c r="P632" i="21"/>
  <c r="O632" i="21"/>
  <c r="Q631" i="21"/>
  <c r="P631" i="21"/>
  <c r="O631" i="21"/>
  <c r="Q630" i="21"/>
  <c r="P630" i="21"/>
  <c r="O630" i="21"/>
  <c r="Q629" i="21"/>
  <c r="P629" i="21"/>
  <c r="O629" i="21"/>
  <c r="Q628" i="21"/>
  <c r="P628" i="21"/>
  <c r="O628" i="21"/>
  <c r="Q627" i="21"/>
  <c r="P627" i="21"/>
  <c r="O627" i="21"/>
  <c r="Q626" i="21"/>
  <c r="P626" i="21"/>
  <c r="O626" i="21"/>
  <c r="Q625" i="21"/>
  <c r="P625" i="21"/>
  <c r="O625" i="21"/>
  <c r="Q624" i="21"/>
  <c r="P624" i="21"/>
  <c r="O624" i="21"/>
  <c r="Q623" i="21"/>
  <c r="P623" i="21"/>
  <c r="O623" i="21"/>
  <c r="Q622" i="21"/>
  <c r="P622" i="21"/>
  <c r="O622" i="21"/>
  <c r="Q621" i="21"/>
  <c r="P621" i="21"/>
  <c r="O621" i="21"/>
  <c r="Q620" i="21"/>
  <c r="P620" i="21"/>
  <c r="O620" i="21"/>
  <c r="Q619" i="21"/>
  <c r="P619" i="21"/>
  <c r="O619" i="21"/>
  <c r="Q618" i="21"/>
  <c r="P618" i="21"/>
  <c r="O618" i="21"/>
  <c r="Q617" i="21"/>
  <c r="P617" i="21"/>
  <c r="O617" i="21"/>
  <c r="Q616" i="21"/>
  <c r="P616" i="21"/>
  <c r="O616" i="21"/>
  <c r="Q615" i="21"/>
  <c r="P615" i="21"/>
  <c r="O615" i="21"/>
  <c r="Q614" i="21"/>
  <c r="P614" i="21"/>
  <c r="O614" i="21"/>
  <c r="Q613" i="21"/>
  <c r="P613" i="21"/>
  <c r="O613" i="21"/>
  <c r="Q612" i="21"/>
  <c r="P612" i="21"/>
  <c r="O612" i="21"/>
  <c r="Q611" i="21"/>
  <c r="P611" i="21"/>
  <c r="O611" i="21"/>
  <c r="Q610" i="21"/>
  <c r="P610" i="21"/>
  <c r="O610" i="21"/>
  <c r="Q609" i="21"/>
  <c r="P609" i="21"/>
  <c r="O609" i="21"/>
  <c r="Q608" i="21"/>
  <c r="P608" i="21"/>
  <c r="O608" i="21"/>
  <c r="Q607" i="21"/>
  <c r="P607" i="21"/>
  <c r="O607" i="21"/>
  <c r="Q606" i="21"/>
  <c r="P606" i="21"/>
  <c r="O606" i="21"/>
  <c r="Q605" i="21"/>
  <c r="P605" i="21"/>
  <c r="O605" i="21"/>
  <c r="Q604" i="21"/>
  <c r="P604" i="21"/>
  <c r="O604" i="21"/>
  <c r="Q603" i="21"/>
  <c r="P603" i="21"/>
  <c r="O603" i="21"/>
  <c r="Q602" i="21"/>
  <c r="P602" i="21"/>
  <c r="O602" i="21"/>
  <c r="Q601" i="21"/>
  <c r="P601" i="21"/>
  <c r="O601" i="21"/>
  <c r="Q600" i="21"/>
  <c r="P600" i="21"/>
  <c r="O600" i="21"/>
  <c r="Q599" i="21"/>
  <c r="P599" i="21"/>
  <c r="O599" i="21"/>
  <c r="Q598" i="21"/>
  <c r="P598" i="21"/>
  <c r="O598" i="21"/>
  <c r="Q597" i="21"/>
  <c r="P597" i="21"/>
  <c r="O597" i="21"/>
  <c r="Q596" i="21"/>
  <c r="P596" i="21"/>
  <c r="O596" i="21"/>
  <c r="Q595" i="21"/>
  <c r="P595" i="21"/>
  <c r="O595" i="21"/>
  <c r="Q594" i="21"/>
  <c r="P594" i="21"/>
  <c r="O594" i="21"/>
  <c r="Q593" i="21"/>
  <c r="P593" i="21"/>
  <c r="O593" i="21"/>
  <c r="Q592" i="21"/>
  <c r="P592" i="21"/>
  <c r="O592" i="21"/>
  <c r="Q591" i="21"/>
  <c r="P591" i="21"/>
  <c r="O591" i="21"/>
  <c r="Q590" i="21"/>
  <c r="P590" i="21"/>
  <c r="O590" i="21"/>
  <c r="Q589" i="21"/>
  <c r="P589" i="21"/>
  <c r="O589" i="21"/>
  <c r="Q588" i="21"/>
  <c r="P588" i="21"/>
  <c r="O588" i="21"/>
  <c r="Q587" i="21"/>
  <c r="P587" i="21"/>
  <c r="O587" i="21"/>
  <c r="Q586" i="21"/>
  <c r="P586" i="21"/>
  <c r="O586" i="21"/>
  <c r="Q585" i="21"/>
  <c r="P585" i="21"/>
  <c r="O585" i="21"/>
  <c r="Q584" i="21"/>
  <c r="P584" i="21"/>
  <c r="O584" i="21"/>
  <c r="Q583" i="21"/>
  <c r="P583" i="21"/>
  <c r="O583" i="21"/>
  <c r="Q582" i="21"/>
  <c r="P582" i="21"/>
  <c r="O582" i="21"/>
  <c r="Q581" i="21"/>
  <c r="P581" i="21"/>
  <c r="O581" i="21"/>
  <c r="Q580" i="21"/>
  <c r="P580" i="21"/>
  <c r="O580" i="21"/>
  <c r="Q579" i="21"/>
  <c r="P579" i="21"/>
  <c r="O579" i="21"/>
  <c r="Q578" i="21"/>
  <c r="P578" i="21"/>
  <c r="O578" i="21"/>
  <c r="Q577" i="21"/>
  <c r="P577" i="21"/>
  <c r="O577" i="21"/>
  <c r="Q576" i="21"/>
  <c r="P576" i="21"/>
  <c r="O576" i="21"/>
  <c r="Q575" i="21"/>
  <c r="P575" i="21"/>
  <c r="O575" i="21"/>
  <c r="Q574" i="21"/>
  <c r="P574" i="21"/>
  <c r="O574" i="21"/>
  <c r="Q573" i="21"/>
  <c r="P573" i="21"/>
  <c r="O573" i="21"/>
  <c r="Q572" i="21"/>
  <c r="P572" i="21"/>
  <c r="O572" i="21"/>
  <c r="Q571" i="21"/>
  <c r="P571" i="21"/>
  <c r="O571" i="21"/>
  <c r="Q570" i="21"/>
  <c r="P570" i="21"/>
  <c r="O570" i="21"/>
  <c r="Q569" i="21"/>
  <c r="P569" i="21"/>
  <c r="O569" i="21"/>
  <c r="Q568" i="21"/>
  <c r="P568" i="21"/>
  <c r="O568" i="21"/>
  <c r="Q567" i="21"/>
  <c r="P567" i="21"/>
  <c r="O567" i="21"/>
  <c r="Q566" i="21"/>
  <c r="P566" i="21"/>
  <c r="O566" i="21"/>
  <c r="Q565" i="21"/>
  <c r="P565" i="21"/>
  <c r="O565" i="21"/>
  <c r="Q564" i="21"/>
  <c r="P564" i="21"/>
  <c r="O564" i="21"/>
  <c r="Q563" i="21"/>
  <c r="P563" i="21"/>
  <c r="O563" i="21"/>
  <c r="Q562" i="21"/>
  <c r="P562" i="21"/>
  <c r="O562" i="21"/>
  <c r="Q561" i="21"/>
  <c r="P561" i="21"/>
  <c r="O561" i="21"/>
  <c r="Q560" i="21"/>
  <c r="P560" i="21"/>
  <c r="O560" i="21"/>
  <c r="Q559" i="21"/>
  <c r="P559" i="21"/>
  <c r="O559" i="21"/>
  <c r="Q558" i="21"/>
  <c r="P558" i="21"/>
  <c r="O558" i="21"/>
  <c r="Q557" i="21"/>
  <c r="P557" i="21"/>
  <c r="O557" i="21"/>
  <c r="Q556" i="21"/>
  <c r="P556" i="21"/>
  <c r="O556" i="21"/>
  <c r="Q555" i="21"/>
  <c r="P555" i="21"/>
  <c r="O555" i="21"/>
  <c r="Q554" i="21"/>
  <c r="P554" i="21"/>
  <c r="O554" i="21"/>
  <c r="Q553" i="21"/>
  <c r="P553" i="21"/>
  <c r="O553" i="21"/>
  <c r="Q552" i="21"/>
  <c r="P552" i="21"/>
  <c r="O552" i="21"/>
  <c r="Q551" i="21"/>
  <c r="P551" i="21"/>
  <c r="O551" i="21"/>
  <c r="Q550" i="21"/>
  <c r="P550" i="21"/>
  <c r="O550" i="21"/>
  <c r="Q549" i="21"/>
  <c r="P549" i="21"/>
  <c r="O549" i="21"/>
  <c r="Q548" i="21"/>
  <c r="P548" i="21"/>
  <c r="O548" i="21"/>
  <c r="Q547" i="21"/>
  <c r="P547" i="21"/>
  <c r="O547" i="21"/>
  <c r="Q546" i="21"/>
  <c r="P546" i="21"/>
  <c r="O546" i="21"/>
  <c r="Q545" i="21"/>
  <c r="P545" i="21"/>
  <c r="O545" i="21"/>
  <c r="Q544" i="21"/>
  <c r="P544" i="21"/>
  <c r="O544" i="21"/>
  <c r="Q543" i="21"/>
  <c r="P543" i="21"/>
  <c r="O543" i="21"/>
  <c r="Q542" i="21"/>
  <c r="P542" i="21"/>
  <c r="O542" i="21"/>
  <c r="Q541" i="21"/>
  <c r="P541" i="21"/>
  <c r="O541" i="21"/>
  <c r="Q540" i="21"/>
  <c r="P540" i="21"/>
  <c r="O540" i="21"/>
  <c r="Q539" i="21"/>
  <c r="P539" i="21"/>
  <c r="O539" i="21"/>
  <c r="Q538" i="21"/>
  <c r="P538" i="21"/>
  <c r="O538" i="21"/>
  <c r="Q537" i="21"/>
  <c r="P537" i="21"/>
  <c r="O537" i="21"/>
  <c r="Q536" i="21"/>
  <c r="P536" i="21"/>
  <c r="O536" i="21"/>
  <c r="Q535" i="21"/>
  <c r="P535" i="21"/>
  <c r="O535" i="21"/>
  <c r="Q534" i="21"/>
  <c r="P534" i="21"/>
  <c r="O534" i="21"/>
  <c r="Q533" i="21"/>
  <c r="P533" i="21"/>
  <c r="O533" i="21"/>
  <c r="Q532" i="21"/>
  <c r="P532" i="21"/>
  <c r="O532" i="21"/>
  <c r="Q531" i="21"/>
  <c r="P531" i="21"/>
  <c r="O531" i="21"/>
  <c r="Q530" i="21"/>
  <c r="P530" i="21"/>
  <c r="O530" i="21"/>
  <c r="Q529" i="21"/>
  <c r="P529" i="21"/>
  <c r="O529" i="21"/>
  <c r="Q528" i="21"/>
  <c r="P528" i="21"/>
  <c r="O528" i="21"/>
  <c r="Q527" i="21"/>
  <c r="P527" i="21"/>
  <c r="O527" i="21"/>
  <c r="Q526" i="21"/>
  <c r="P526" i="21"/>
  <c r="O526" i="21"/>
  <c r="Q525" i="21"/>
  <c r="P525" i="21"/>
  <c r="O525" i="21"/>
  <c r="Q524" i="21"/>
  <c r="P524" i="21"/>
  <c r="O524" i="21"/>
  <c r="Q523" i="21"/>
  <c r="P523" i="21"/>
  <c r="O523" i="21"/>
  <c r="Q522" i="21"/>
  <c r="P522" i="21"/>
  <c r="O522" i="21"/>
  <c r="Q521" i="21"/>
  <c r="P521" i="21"/>
  <c r="O521" i="21"/>
  <c r="Q520" i="21"/>
  <c r="P520" i="21"/>
  <c r="O520" i="21"/>
  <c r="Q519" i="21"/>
  <c r="P519" i="21"/>
  <c r="O519" i="21"/>
  <c r="Q518" i="21"/>
  <c r="P518" i="21"/>
  <c r="O518" i="21"/>
  <c r="Q517" i="21"/>
  <c r="P517" i="21"/>
  <c r="O517" i="21"/>
  <c r="Q516" i="21"/>
  <c r="P516" i="21"/>
  <c r="O516" i="21"/>
  <c r="Q515" i="21"/>
  <c r="P515" i="21"/>
  <c r="O515" i="21"/>
  <c r="Q514" i="21"/>
  <c r="P514" i="21"/>
  <c r="O514" i="21"/>
  <c r="Q513" i="21"/>
  <c r="P513" i="21"/>
  <c r="O513" i="21"/>
  <c r="Q512" i="21"/>
  <c r="P512" i="21"/>
  <c r="O512" i="21"/>
  <c r="Q511" i="21"/>
  <c r="P511" i="21"/>
  <c r="O511" i="21"/>
  <c r="Q510" i="21"/>
  <c r="P510" i="21"/>
  <c r="O510" i="21"/>
  <c r="Q509" i="21"/>
  <c r="P509" i="21"/>
  <c r="O509" i="21"/>
  <c r="Q508" i="21"/>
  <c r="P508" i="21"/>
  <c r="O508" i="21"/>
  <c r="Q507" i="21"/>
  <c r="P507" i="21"/>
  <c r="O507" i="21"/>
  <c r="Q506" i="21"/>
  <c r="P506" i="21"/>
  <c r="O506" i="21"/>
  <c r="Q505" i="21"/>
  <c r="P505" i="21"/>
  <c r="O505" i="21"/>
  <c r="Q504" i="21"/>
  <c r="P504" i="21"/>
  <c r="O504" i="21"/>
  <c r="Q503" i="21"/>
  <c r="P503" i="21"/>
  <c r="O503" i="21"/>
  <c r="Q502" i="21"/>
  <c r="P502" i="21"/>
  <c r="O502" i="21"/>
  <c r="Q501" i="21"/>
  <c r="P501" i="21"/>
  <c r="O501" i="21"/>
  <c r="Q500" i="21"/>
  <c r="P500" i="21"/>
  <c r="O500" i="21"/>
  <c r="Q499" i="21"/>
  <c r="P499" i="21"/>
  <c r="O499" i="21"/>
  <c r="Q498" i="21"/>
  <c r="P498" i="21"/>
  <c r="O498" i="21"/>
  <c r="Q497" i="21"/>
  <c r="P497" i="21"/>
  <c r="O497" i="21"/>
  <c r="Q496" i="21"/>
  <c r="P496" i="21"/>
  <c r="O496" i="21"/>
  <c r="Q495" i="21"/>
  <c r="P495" i="21"/>
  <c r="O495" i="21"/>
  <c r="Q494" i="21"/>
  <c r="P494" i="21"/>
  <c r="O494" i="21"/>
  <c r="Q493" i="21"/>
  <c r="P493" i="21"/>
  <c r="O493" i="21"/>
  <c r="Q492" i="21"/>
  <c r="P492" i="21"/>
  <c r="O492" i="21"/>
  <c r="Q491" i="21"/>
  <c r="P491" i="21"/>
  <c r="O491" i="21"/>
  <c r="Q490" i="21"/>
  <c r="P490" i="21"/>
  <c r="O490" i="21"/>
  <c r="Q489" i="21"/>
  <c r="P489" i="21"/>
  <c r="O489" i="21"/>
  <c r="Q488" i="21"/>
  <c r="P488" i="21"/>
  <c r="O488" i="21"/>
  <c r="Q487" i="21"/>
  <c r="P487" i="21"/>
  <c r="O487" i="21"/>
  <c r="Q486" i="21"/>
  <c r="P486" i="21"/>
  <c r="O486" i="21"/>
  <c r="Q485" i="21"/>
  <c r="P485" i="21"/>
  <c r="O485" i="21"/>
  <c r="Q484" i="21"/>
  <c r="P484" i="21"/>
  <c r="O484" i="21"/>
  <c r="Q483" i="21"/>
  <c r="P483" i="21"/>
  <c r="O483" i="21"/>
  <c r="Q482" i="21"/>
  <c r="P482" i="21"/>
  <c r="O482" i="21"/>
  <c r="Q481" i="21"/>
  <c r="P481" i="21"/>
  <c r="O481" i="21"/>
  <c r="Q480" i="21"/>
  <c r="P480" i="21"/>
  <c r="O480" i="21"/>
  <c r="Q479" i="21"/>
  <c r="P479" i="21"/>
  <c r="O479" i="21"/>
  <c r="Q478" i="21"/>
  <c r="P478" i="21"/>
  <c r="O478" i="21"/>
  <c r="Q477" i="21"/>
  <c r="P477" i="21"/>
  <c r="O477" i="21"/>
  <c r="Q476" i="21"/>
  <c r="P476" i="21"/>
  <c r="O476" i="21"/>
  <c r="Q475" i="21"/>
  <c r="P475" i="21"/>
  <c r="O475" i="21"/>
  <c r="Q474" i="21"/>
  <c r="P474" i="21"/>
  <c r="O474" i="21"/>
  <c r="Q473" i="21"/>
  <c r="P473" i="21"/>
  <c r="O473" i="21"/>
  <c r="Q472" i="21"/>
  <c r="P472" i="21"/>
  <c r="O472" i="21"/>
  <c r="Q471" i="21"/>
  <c r="P471" i="21"/>
  <c r="O471" i="21"/>
  <c r="Q470" i="21"/>
  <c r="P470" i="21"/>
  <c r="O470" i="21"/>
  <c r="Q469" i="21"/>
  <c r="P469" i="21"/>
  <c r="O469" i="21"/>
  <c r="Q468" i="21"/>
  <c r="P468" i="21"/>
  <c r="O468" i="21"/>
  <c r="Q467" i="21"/>
  <c r="P467" i="21"/>
  <c r="O467" i="21"/>
  <c r="Q466" i="21"/>
  <c r="P466" i="21"/>
  <c r="O466" i="21"/>
  <c r="Q465" i="21"/>
  <c r="P465" i="21"/>
  <c r="O465" i="21"/>
  <c r="Q464" i="21"/>
  <c r="P464" i="21"/>
  <c r="O464" i="21"/>
  <c r="Q463" i="21"/>
  <c r="P463" i="21"/>
  <c r="O463" i="21"/>
  <c r="Q462" i="21"/>
  <c r="P462" i="21"/>
  <c r="O462" i="21"/>
  <c r="Q461" i="21"/>
  <c r="P461" i="21"/>
  <c r="O461" i="21"/>
  <c r="Q460" i="21"/>
  <c r="P460" i="21"/>
  <c r="O460" i="21"/>
  <c r="Q459" i="21"/>
  <c r="P459" i="21"/>
  <c r="O459" i="21"/>
  <c r="Q458" i="21"/>
  <c r="P458" i="21"/>
  <c r="O458" i="21"/>
  <c r="Q457" i="21"/>
  <c r="P457" i="21"/>
  <c r="O457" i="21"/>
  <c r="Q456" i="21"/>
  <c r="P456" i="21"/>
  <c r="O456" i="21"/>
  <c r="Q455" i="21"/>
  <c r="P455" i="21"/>
  <c r="O455" i="21"/>
  <c r="Q454" i="21"/>
  <c r="P454" i="21"/>
  <c r="O454" i="21"/>
  <c r="Q453" i="21"/>
  <c r="P453" i="21"/>
  <c r="O453" i="21"/>
  <c r="Q452" i="21"/>
  <c r="P452" i="21"/>
  <c r="O452" i="21"/>
  <c r="Q451" i="21"/>
  <c r="P451" i="21"/>
  <c r="O451" i="21"/>
  <c r="Q450" i="21"/>
  <c r="P450" i="21"/>
  <c r="O450" i="21"/>
  <c r="Q449" i="21"/>
  <c r="P449" i="21"/>
  <c r="O449" i="21"/>
  <c r="Q448" i="21"/>
  <c r="P448" i="21"/>
  <c r="O448" i="21"/>
  <c r="Q447" i="21"/>
  <c r="P447" i="21"/>
  <c r="O447" i="21"/>
  <c r="Q446" i="21"/>
  <c r="P446" i="21"/>
  <c r="O446" i="21"/>
  <c r="Q445" i="21"/>
  <c r="P445" i="21"/>
  <c r="O445" i="21"/>
  <c r="Q444" i="21"/>
  <c r="P444" i="21"/>
  <c r="O444" i="21"/>
  <c r="Q443" i="21"/>
  <c r="P443" i="21"/>
  <c r="O443" i="21"/>
  <c r="Q442" i="21"/>
  <c r="P442" i="21"/>
  <c r="O442" i="21"/>
  <c r="Q441" i="21"/>
  <c r="P441" i="21"/>
  <c r="O441" i="21"/>
  <c r="Q440" i="21"/>
  <c r="P440" i="21"/>
  <c r="O440" i="21"/>
  <c r="Q439" i="21"/>
  <c r="P439" i="21"/>
  <c r="O439" i="21"/>
  <c r="Q438" i="21"/>
  <c r="P438" i="21"/>
  <c r="O438" i="21"/>
  <c r="Q437" i="21"/>
  <c r="P437" i="21"/>
  <c r="O437" i="21"/>
  <c r="Q436" i="21"/>
  <c r="P436" i="21"/>
  <c r="O436" i="21"/>
  <c r="Q435" i="21"/>
  <c r="P435" i="21"/>
  <c r="O435" i="21"/>
  <c r="Q434" i="21"/>
  <c r="P434" i="21"/>
  <c r="O434" i="21"/>
  <c r="Q433" i="21"/>
  <c r="P433" i="21"/>
  <c r="O433" i="21"/>
  <c r="Q432" i="21"/>
  <c r="P432" i="21"/>
  <c r="O432" i="21"/>
  <c r="Q431" i="21"/>
  <c r="P431" i="21"/>
  <c r="O431" i="21"/>
  <c r="Q430" i="21"/>
  <c r="P430" i="21"/>
  <c r="O430" i="21"/>
  <c r="Q429" i="21"/>
  <c r="P429" i="21"/>
  <c r="O429" i="21"/>
  <c r="Q428" i="21"/>
  <c r="P428" i="21"/>
  <c r="O428" i="21"/>
  <c r="Q427" i="21"/>
  <c r="P427" i="21"/>
  <c r="O427" i="21"/>
  <c r="Q426" i="21"/>
  <c r="P426" i="21"/>
  <c r="O426" i="21"/>
  <c r="Q425" i="21"/>
  <c r="P425" i="21"/>
  <c r="O425" i="21"/>
  <c r="Q424" i="21"/>
  <c r="P424" i="21"/>
  <c r="O424" i="21"/>
  <c r="Q423" i="21"/>
  <c r="P423" i="21"/>
  <c r="O423" i="21"/>
  <c r="Q422" i="21"/>
  <c r="P422" i="21"/>
  <c r="O422" i="21"/>
  <c r="Q421" i="21"/>
  <c r="P421" i="21"/>
  <c r="O421" i="21"/>
  <c r="Q420" i="21"/>
  <c r="P420" i="21"/>
  <c r="O420" i="21"/>
  <c r="Q419" i="21"/>
  <c r="P419" i="21"/>
  <c r="O419" i="21"/>
  <c r="Q418" i="21"/>
  <c r="P418" i="21"/>
  <c r="O418" i="21"/>
  <c r="Q417" i="21"/>
  <c r="P417" i="21"/>
  <c r="O417" i="21"/>
  <c r="Q416" i="21"/>
  <c r="P416" i="21"/>
  <c r="O416" i="21"/>
  <c r="Q415" i="21"/>
  <c r="P415" i="21"/>
  <c r="O415" i="21"/>
  <c r="Q414" i="21"/>
  <c r="P414" i="21"/>
  <c r="O414" i="21"/>
  <c r="Q413" i="21"/>
  <c r="P413" i="21"/>
  <c r="O413" i="21"/>
  <c r="Q412" i="21"/>
  <c r="P412" i="21"/>
  <c r="O412" i="21"/>
  <c r="Q411" i="21"/>
  <c r="P411" i="21"/>
  <c r="O411" i="21"/>
  <c r="Q410" i="21"/>
  <c r="P410" i="21"/>
  <c r="O410" i="21"/>
  <c r="Q409" i="21"/>
  <c r="P409" i="21"/>
  <c r="O409" i="21"/>
  <c r="Q408" i="21"/>
  <c r="P408" i="21"/>
  <c r="O408" i="21"/>
  <c r="Q407" i="21"/>
  <c r="P407" i="21"/>
  <c r="O407" i="21"/>
  <c r="Q406" i="21"/>
  <c r="P406" i="21"/>
  <c r="O406" i="21"/>
  <c r="Q405" i="21"/>
  <c r="P405" i="21"/>
  <c r="O405" i="21"/>
  <c r="Q404" i="21"/>
  <c r="P404" i="21"/>
  <c r="O404" i="21"/>
  <c r="Q403" i="21"/>
  <c r="P403" i="21"/>
  <c r="O403" i="21"/>
  <c r="Q402" i="21"/>
  <c r="P402" i="21"/>
  <c r="O402" i="21"/>
  <c r="Q401" i="21"/>
  <c r="P401" i="21"/>
  <c r="O401" i="21"/>
  <c r="Q400" i="21"/>
  <c r="P400" i="21"/>
  <c r="O400" i="21"/>
  <c r="Q399" i="21"/>
  <c r="P399" i="21"/>
  <c r="O399" i="21"/>
  <c r="Q398" i="21"/>
  <c r="P398" i="21"/>
  <c r="O398" i="21"/>
  <c r="Q397" i="21"/>
  <c r="P397" i="21"/>
  <c r="O397" i="21"/>
  <c r="Q396" i="21"/>
  <c r="P396" i="21"/>
  <c r="O396" i="21"/>
  <c r="Q395" i="21"/>
  <c r="P395" i="21"/>
  <c r="O395" i="21"/>
  <c r="Q394" i="21"/>
  <c r="P394" i="21"/>
  <c r="O394" i="21"/>
  <c r="Q393" i="21"/>
  <c r="P393" i="21"/>
  <c r="O393" i="21"/>
  <c r="Q392" i="21"/>
  <c r="P392" i="21"/>
  <c r="O392" i="21"/>
  <c r="Q391" i="21"/>
  <c r="P391" i="21"/>
  <c r="O391" i="21"/>
  <c r="Q390" i="21"/>
  <c r="P390" i="21"/>
  <c r="O390" i="21"/>
  <c r="Q389" i="21"/>
  <c r="P389" i="21"/>
  <c r="O389" i="21"/>
  <c r="Q388" i="21"/>
  <c r="P388" i="21"/>
  <c r="O388" i="21"/>
  <c r="Q387" i="21"/>
  <c r="P387" i="21"/>
  <c r="O387" i="21"/>
  <c r="Q386" i="21"/>
  <c r="P386" i="21"/>
  <c r="O386" i="21"/>
  <c r="Q385" i="21"/>
  <c r="P385" i="21"/>
  <c r="O385" i="21"/>
  <c r="Q384" i="21"/>
  <c r="P384" i="21"/>
  <c r="O384" i="21"/>
  <c r="Q383" i="21"/>
  <c r="P383" i="21"/>
  <c r="O383" i="21"/>
  <c r="Q382" i="21"/>
  <c r="P382" i="21"/>
  <c r="O382" i="21"/>
  <c r="Q381" i="21"/>
  <c r="P381" i="21"/>
  <c r="O381" i="21"/>
  <c r="Q380" i="21"/>
  <c r="P380" i="21"/>
  <c r="O380" i="21"/>
  <c r="Q379" i="21"/>
  <c r="P379" i="21"/>
  <c r="O379" i="21"/>
  <c r="Q378" i="21"/>
  <c r="P378" i="21"/>
  <c r="O378" i="21"/>
  <c r="Q377" i="21"/>
  <c r="P377" i="21"/>
  <c r="O377" i="21"/>
  <c r="Q376" i="21"/>
  <c r="P376" i="21"/>
  <c r="O376" i="21"/>
  <c r="Q375" i="21"/>
  <c r="P375" i="21"/>
  <c r="O375" i="21"/>
  <c r="Q374" i="21"/>
  <c r="P374" i="21"/>
  <c r="O374" i="21"/>
  <c r="Q373" i="21"/>
  <c r="P373" i="21"/>
  <c r="O373" i="21"/>
  <c r="Q372" i="21"/>
  <c r="P372" i="21"/>
  <c r="O372" i="21"/>
  <c r="Q371" i="21"/>
  <c r="P371" i="21"/>
  <c r="O371" i="21"/>
  <c r="Q370" i="21"/>
  <c r="P370" i="21"/>
  <c r="O370" i="21"/>
  <c r="Q369" i="21"/>
  <c r="P369" i="21"/>
  <c r="O369" i="21"/>
  <c r="Q368" i="21"/>
  <c r="P368" i="21"/>
  <c r="O368" i="21"/>
  <c r="Q367" i="21"/>
  <c r="P367" i="21"/>
  <c r="O367" i="21"/>
  <c r="Q366" i="21"/>
  <c r="P366" i="21"/>
  <c r="O366" i="21"/>
  <c r="Q365" i="21"/>
  <c r="P365" i="21"/>
  <c r="O365" i="21"/>
  <c r="Q364" i="21"/>
  <c r="P364" i="21"/>
  <c r="O364" i="21"/>
  <c r="Q363" i="21"/>
  <c r="P363" i="21"/>
  <c r="O363" i="21"/>
  <c r="Q362" i="21"/>
  <c r="P362" i="21"/>
  <c r="O362" i="21"/>
  <c r="Q361" i="21"/>
  <c r="P361" i="21"/>
  <c r="O361" i="21"/>
  <c r="Q360" i="21"/>
  <c r="P360" i="21"/>
  <c r="O360" i="21"/>
  <c r="Q359" i="21"/>
  <c r="P359" i="21"/>
  <c r="O359" i="21"/>
  <c r="Q358" i="21"/>
  <c r="P358" i="21"/>
  <c r="O358" i="21"/>
  <c r="Q357" i="21"/>
  <c r="P357" i="21"/>
  <c r="O357" i="21"/>
  <c r="Q356" i="21"/>
  <c r="P356" i="21"/>
  <c r="O356" i="21"/>
  <c r="Q355" i="21"/>
  <c r="P355" i="21"/>
  <c r="O355" i="21"/>
  <c r="Q354" i="21"/>
  <c r="P354" i="21"/>
  <c r="O354" i="21"/>
  <c r="Q353" i="21"/>
  <c r="P353" i="21"/>
  <c r="O353" i="21"/>
  <c r="Q352" i="21"/>
  <c r="P352" i="21"/>
  <c r="O352" i="21"/>
  <c r="Q351" i="21"/>
  <c r="P351" i="21"/>
  <c r="O351" i="21"/>
  <c r="Q350" i="21"/>
  <c r="P350" i="21"/>
  <c r="O350" i="21"/>
  <c r="Q349" i="21"/>
  <c r="P349" i="21"/>
  <c r="O349" i="21"/>
  <c r="Q348" i="21"/>
  <c r="P348" i="21"/>
  <c r="O348" i="21"/>
  <c r="Q347" i="21"/>
  <c r="P347" i="21"/>
  <c r="O347" i="21"/>
  <c r="Q346" i="21"/>
  <c r="P346" i="21"/>
  <c r="O346" i="21"/>
  <c r="Q345" i="21"/>
  <c r="P345" i="21"/>
  <c r="O345" i="21"/>
  <c r="Q344" i="21"/>
  <c r="P344" i="21"/>
  <c r="O344" i="21"/>
  <c r="Q343" i="21"/>
  <c r="P343" i="21"/>
  <c r="O343" i="21"/>
  <c r="Q342" i="21"/>
  <c r="P342" i="21"/>
  <c r="O342" i="21"/>
  <c r="Q341" i="21"/>
  <c r="P341" i="21"/>
  <c r="O341" i="21"/>
  <c r="Q340" i="21"/>
  <c r="P340" i="21"/>
  <c r="O340" i="21"/>
  <c r="Q339" i="21"/>
  <c r="P339" i="21"/>
  <c r="O339" i="21"/>
  <c r="Q338" i="21"/>
  <c r="P338" i="21"/>
  <c r="O338" i="21"/>
  <c r="Q337" i="21"/>
  <c r="P337" i="21"/>
  <c r="O337" i="21"/>
  <c r="Q336" i="21"/>
  <c r="P336" i="21"/>
  <c r="O336" i="21"/>
  <c r="Q335" i="21"/>
  <c r="P335" i="21"/>
  <c r="O335" i="21"/>
  <c r="Q334" i="21"/>
  <c r="P334" i="21"/>
  <c r="O334" i="21"/>
  <c r="Q333" i="21"/>
  <c r="P333" i="21"/>
  <c r="O333" i="21"/>
  <c r="Q332" i="21"/>
  <c r="P332" i="21"/>
  <c r="O332" i="21"/>
  <c r="Q331" i="21"/>
  <c r="P331" i="21"/>
  <c r="O331" i="21"/>
  <c r="Q330" i="21"/>
  <c r="P330" i="21"/>
  <c r="O330" i="21"/>
  <c r="Q329" i="21"/>
  <c r="P329" i="21"/>
  <c r="O329" i="21"/>
  <c r="Q328" i="21"/>
  <c r="P328" i="21"/>
  <c r="O328" i="21"/>
  <c r="Q327" i="21"/>
  <c r="P327" i="21"/>
  <c r="O327" i="21"/>
  <c r="Q326" i="21"/>
  <c r="P326" i="21"/>
  <c r="O326" i="21"/>
  <c r="Q325" i="21"/>
  <c r="P325" i="21"/>
  <c r="O325" i="21"/>
  <c r="Q324" i="21"/>
  <c r="P324" i="21"/>
  <c r="O324" i="21"/>
  <c r="Q323" i="21"/>
  <c r="P323" i="21"/>
  <c r="O323" i="21"/>
  <c r="Q322" i="21"/>
  <c r="P322" i="21"/>
  <c r="O322" i="21"/>
  <c r="Q321" i="21"/>
  <c r="P321" i="21"/>
  <c r="O321" i="21"/>
  <c r="Q320" i="21"/>
  <c r="P320" i="21"/>
  <c r="O320" i="21"/>
  <c r="Q319" i="21"/>
  <c r="P319" i="21"/>
  <c r="O319" i="21"/>
  <c r="Q318" i="21"/>
  <c r="P318" i="21"/>
  <c r="O318" i="21"/>
  <c r="Q317" i="21"/>
  <c r="P317" i="21"/>
  <c r="O317" i="21"/>
  <c r="Q316" i="21"/>
  <c r="P316" i="21"/>
  <c r="O316" i="21"/>
  <c r="Q315" i="21"/>
  <c r="P315" i="21"/>
  <c r="O315" i="21"/>
  <c r="Q314" i="21"/>
  <c r="P314" i="21"/>
  <c r="O314" i="21"/>
  <c r="Q313" i="21"/>
  <c r="P313" i="21"/>
  <c r="O313" i="21"/>
  <c r="Q312" i="21"/>
  <c r="P312" i="21"/>
  <c r="O312" i="21"/>
  <c r="Q311" i="21"/>
  <c r="P311" i="21"/>
  <c r="O311" i="21"/>
  <c r="Q310" i="21"/>
  <c r="P310" i="21"/>
  <c r="O310" i="21"/>
  <c r="Q309" i="21"/>
  <c r="P309" i="21"/>
  <c r="O309" i="21"/>
  <c r="Q308" i="21"/>
  <c r="P308" i="21"/>
  <c r="O308" i="21"/>
  <c r="Q307" i="21"/>
  <c r="P307" i="21"/>
  <c r="O307" i="21"/>
  <c r="Q306" i="21"/>
  <c r="P306" i="21"/>
  <c r="O306" i="21"/>
  <c r="Q305" i="21"/>
  <c r="P305" i="21"/>
  <c r="O305" i="21"/>
  <c r="Q304" i="21"/>
  <c r="P304" i="21"/>
  <c r="O304" i="21"/>
  <c r="Q303" i="21"/>
  <c r="P303" i="21"/>
  <c r="O303" i="21"/>
  <c r="Q302" i="21"/>
  <c r="P302" i="21"/>
  <c r="O302" i="21"/>
  <c r="Q301" i="21"/>
  <c r="P301" i="21"/>
  <c r="O301" i="21"/>
  <c r="Q300" i="21"/>
  <c r="P300" i="21"/>
  <c r="O300" i="21"/>
  <c r="Q299" i="21"/>
  <c r="P299" i="21"/>
  <c r="O299" i="21"/>
  <c r="Q298" i="21"/>
  <c r="P298" i="21"/>
  <c r="O298" i="21"/>
  <c r="Q297" i="21"/>
  <c r="P297" i="21"/>
  <c r="O297" i="21"/>
  <c r="Q296" i="21"/>
  <c r="P296" i="21"/>
  <c r="O296" i="21"/>
  <c r="Q295" i="21"/>
  <c r="P295" i="21"/>
  <c r="O295" i="21"/>
  <c r="Q294" i="21"/>
  <c r="P294" i="21"/>
  <c r="O294" i="21"/>
  <c r="Q293" i="21"/>
  <c r="P293" i="21"/>
  <c r="O293" i="21"/>
  <c r="Q292" i="21"/>
  <c r="P292" i="21"/>
  <c r="O292" i="21"/>
  <c r="Q291" i="21"/>
  <c r="P291" i="21"/>
  <c r="O291" i="21"/>
  <c r="Q290" i="21"/>
  <c r="P290" i="21"/>
  <c r="O290" i="21"/>
  <c r="Q289" i="21"/>
  <c r="P289" i="21"/>
  <c r="O289" i="21"/>
  <c r="Q288" i="21"/>
  <c r="P288" i="21"/>
  <c r="O288" i="21"/>
  <c r="Q287" i="21"/>
  <c r="P287" i="21"/>
  <c r="O287" i="21"/>
  <c r="Q286" i="21"/>
  <c r="P286" i="21"/>
  <c r="O286" i="21"/>
  <c r="Q285" i="21"/>
  <c r="P285" i="21"/>
  <c r="O285" i="21"/>
  <c r="Q284" i="21"/>
  <c r="P284" i="21"/>
  <c r="O284" i="21"/>
  <c r="Q283" i="21"/>
  <c r="P283" i="21"/>
  <c r="O283" i="21"/>
  <c r="Q282" i="21"/>
  <c r="P282" i="21"/>
  <c r="O282" i="21"/>
  <c r="Q281" i="21"/>
  <c r="P281" i="21"/>
  <c r="O281" i="21"/>
  <c r="Q280" i="21"/>
  <c r="P280" i="21"/>
  <c r="O280" i="21"/>
  <c r="Q279" i="21"/>
  <c r="P279" i="21"/>
  <c r="O279" i="21"/>
  <c r="Q278" i="21"/>
  <c r="P278" i="21"/>
  <c r="O278" i="21"/>
  <c r="Q277" i="21"/>
  <c r="P277" i="21"/>
  <c r="O277" i="21"/>
  <c r="Q276" i="21"/>
  <c r="P276" i="21"/>
  <c r="O276" i="21"/>
  <c r="Q275" i="21"/>
  <c r="P275" i="21"/>
  <c r="O275" i="21"/>
  <c r="Q274" i="21"/>
  <c r="P274" i="21"/>
  <c r="O274" i="21"/>
  <c r="Q273" i="21"/>
  <c r="P273" i="21"/>
  <c r="O273" i="21"/>
  <c r="Q272" i="21"/>
  <c r="P272" i="21"/>
  <c r="O272" i="21"/>
  <c r="Q271" i="21"/>
  <c r="P271" i="21"/>
  <c r="O271" i="21"/>
  <c r="Q270" i="21"/>
  <c r="P270" i="21"/>
  <c r="O270" i="21"/>
  <c r="Q269" i="21"/>
  <c r="P269" i="21"/>
  <c r="O269" i="21"/>
  <c r="Q268" i="21"/>
  <c r="P268" i="21"/>
  <c r="O268" i="21"/>
  <c r="Q267" i="21"/>
  <c r="P267" i="21"/>
  <c r="O267" i="21"/>
  <c r="Q266" i="21"/>
  <c r="P266" i="21"/>
  <c r="O266" i="21"/>
  <c r="Q265" i="21"/>
  <c r="P265" i="21"/>
  <c r="O265" i="21"/>
  <c r="Q264" i="21"/>
  <c r="P264" i="21"/>
  <c r="O264" i="21"/>
  <c r="Q263" i="21"/>
  <c r="P263" i="21"/>
  <c r="O263" i="21"/>
  <c r="Q262" i="21"/>
  <c r="P262" i="21"/>
  <c r="O262" i="21"/>
  <c r="Q261" i="21"/>
  <c r="P261" i="21"/>
  <c r="O261" i="21"/>
  <c r="Q260" i="21"/>
  <c r="P260" i="21"/>
  <c r="O260" i="21"/>
  <c r="Q259" i="21"/>
  <c r="P259" i="21"/>
  <c r="O259" i="21"/>
  <c r="Q258" i="21"/>
  <c r="P258" i="21"/>
  <c r="O258" i="21"/>
  <c r="Q257" i="21"/>
  <c r="P257" i="21"/>
  <c r="O257" i="21"/>
  <c r="Q256" i="21"/>
  <c r="P256" i="21"/>
  <c r="O256" i="21"/>
  <c r="Q255" i="21"/>
  <c r="P255" i="21"/>
  <c r="O255" i="21"/>
  <c r="Q254" i="21"/>
  <c r="P254" i="21"/>
  <c r="O254" i="21"/>
  <c r="Q253" i="21"/>
  <c r="P253" i="21"/>
  <c r="O253" i="21"/>
  <c r="Q252" i="21"/>
  <c r="P252" i="21"/>
  <c r="O252" i="21"/>
  <c r="Q251" i="21"/>
  <c r="P251" i="21"/>
  <c r="O251" i="21"/>
  <c r="Q250" i="21"/>
  <c r="P250" i="21"/>
  <c r="O250" i="21"/>
  <c r="Q249" i="21"/>
  <c r="P249" i="21"/>
  <c r="O249" i="21"/>
  <c r="Q248" i="21"/>
  <c r="P248" i="21"/>
  <c r="O248" i="21"/>
  <c r="Q247" i="21"/>
  <c r="P247" i="21"/>
  <c r="O247" i="21"/>
  <c r="Q246" i="21"/>
  <c r="P246" i="21"/>
  <c r="O246" i="21"/>
  <c r="Q245" i="21"/>
  <c r="P245" i="21"/>
  <c r="O245" i="21"/>
  <c r="Q244" i="21"/>
  <c r="P244" i="21"/>
  <c r="O244" i="21"/>
  <c r="Q243" i="21"/>
  <c r="P243" i="21"/>
  <c r="O243" i="21"/>
  <c r="Q242" i="21"/>
  <c r="P242" i="21"/>
  <c r="O242" i="21"/>
  <c r="Q241" i="21"/>
  <c r="P241" i="21"/>
  <c r="O241" i="21"/>
  <c r="Q240" i="21"/>
  <c r="P240" i="21"/>
  <c r="O240" i="21"/>
  <c r="Q239" i="21"/>
  <c r="P239" i="21"/>
  <c r="O239" i="21"/>
  <c r="Q238" i="21"/>
  <c r="P238" i="21"/>
  <c r="O238" i="21"/>
  <c r="Q237" i="21"/>
  <c r="P237" i="21"/>
  <c r="O237" i="21"/>
  <c r="Q236" i="21"/>
  <c r="P236" i="21"/>
  <c r="O236" i="21"/>
  <c r="Q235" i="21"/>
  <c r="P235" i="21"/>
  <c r="O235" i="21"/>
  <c r="Q234" i="21"/>
  <c r="P234" i="21"/>
  <c r="O234" i="21"/>
  <c r="Q233" i="21"/>
  <c r="P233" i="21"/>
  <c r="O233" i="21"/>
  <c r="Q232" i="21"/>
  <c r="P232" i="21"/>
  <c r="O232" i="21"/>
  <c r="Q231" i="21"/>
  <c r="P231" i="21"/>
  <c r="O231" i="21"/>
  <c r="Q230" i="21"/>
  <c r="P230" i="21"/>
  <c r="O230" i="21"/>
  <c r="Q229" i="21"/>
  <c r="P229" i="21"/>
  <c r="O229" i="21"/>
  <c r="Q228" i="21"/>
  <c r="P228" i="21"/>
  <c r="O228" i="21"/>
  <c r="Q227" i="21"/>
  <c r="P227" i="21"/>
  <c r="O227" i="21"/>
  <c r="Q226" i="21"/>
  <c r="P226" i="21"/>
  <c r="O226" i="21"/>
  <c r="Q225" i="21"/>
  <c r="P225" i="21"/>
  <c r="O225" i="21"/>
  <c r="Q224" i="21"/>
  <c r="P224" i="21"/>
  <c r="O224" i="21"/>
  <c r="Q223" i="21"/>
  <c r="P223" i="21"/>
  <c r="O223" i="21"/>
  <c r="Q222" i="21"/>
  <c r="P222" i="21"/>
  <c r="O222" i="21"/>
  <c r="Q221" i="21"/>
  <c r="P221" i="21"/>
  <c r="O221" i="21"/>
  <c r="Q220" i="21"/>
  <c r="P220" i="21"/>
  <c r="O220" i="21"/>
  <c r="Q219" i="21"/>
  <c r="P219" i="21"/>
  <c r="O219" i="21"/>
  <c r="Q218" i="21"/>
  <c r="P218" i="21"/>
  <c r="O218" i="21"/>
  <c r="Q217" i="21"/>
  <c r="P217" i="21"/>
  <c r="O217" i="21"/>
  <c r="Q216" i="21"/>
  <c r="P216" i="21"/>
  <c r="O216" i="21"/>
  <c r="Q215" i="21"/>
  <c r="P215" i="21"/>
  <c r="O215" i="21"/>
  <c r="Q214" i="21"/>
  <c r="P214" i="21"/>
  <c r="O214" i="21"/>
  <c r="Q213" i="21"/>
  <c r="P213" i="21"/>
  <c r="O213" i="21"/>
  <c r="Q212" i="21"/>
  <c r="P212" i="21"/>
  <c r="O212" i="21"/>
  <c r="Q211" i="21"/>
  <c r="P211" i="21"/>
  <c r="O211" i="21"/>
  <c r="Q210" i="21"/>
  <c r="P210" i="21"/>
  <c r="O210" i="21"/>
  <c r="Q209" i="21"/>
  <c r="P209" i="21"/>
  <c r="O209" i="21"/>
  <c r="Q208" i="21"/>
  <c r="P208" i="21"/>
  <c r="O208" i="21"/>
  <c r="Q207" i="21"/>
  <c r="P207" i="21"/>
  <c r="O207" i="21"/>
  <c r="Q206" i="21"/>
  <c r="P206" i="21"/>
  <c r="O206" i="21"/>
  <c r="Q205" i="21"/>
  <c r="P205" i="21"/>
  <c r="O205" i="21"/>
  <c r="Q204" i="21"/>
  <c r="P204" i="21"/>
  <c r="O204" i="21"/>
  <c r="Q203" i="21"/>
  <c r="P203" i="21"/>
  <c r="O203" i="21"/>
  <c r="Q202" i="21"/>
  <c r="P202" i="21"/>
  <c r="O202" i="21"/>
  <c r="Q201" i="21"/>
  <c r="P201" i="21"/>
  <c r="O201" i="21"/>
  <c r="Q200" i="21"/>
  <c r="P200" i="21"/>
  <c r="O200" i="21"/>
  <c r="Q199" i="21"/>
  <c r="P199" i="21"/>
  <c r="O199" i="21"/>
  <c r="Q198" i="21"/>
  <c r="P198" i="21"/>
  <c r="O198" i="21"/>
  <c r="Q197" i="21"/>
  <c r="P197" i="21"/>
  <c r="O197" i="21"/>
  <c r="Q196" i="21"/>
  <c r="P196" i="21"/>
  <c r="O196" i="21"/>
  <c r="Q195" i="21"/>
  <c r="P195" i="21"/>
  <c r="O195" i="21"/>
  <c r="Q194" i="21"/>
  <c r="P194" i="21"/>
  <c r="O194" i="21"/>
  <c r="Q193" i="21"/>
  <c r="P193" i="21"/>
  <c r="O193" i="21"/>
  <c r="Q192" i="21"/>
  <c r="P192" i="21"/>
  <c r="O192" i="21"/>
  <c r="Q191" i="21"/>
  <c r="P191" i="21"/>
  <c r="O191" i="21"/>
  <c r="Q190" i="21"/>
  <c r="P190" i="21"/>
  <c r="O190" i="21"/>
  <c r="Q189" i="21"/>
  <c r="P189" i="21"/>
  <c r="O189" i="21"/>
  <c r="Q188" i="21"/>
  <c r="P188" i="21"/>
  <c r="O188" i="21"/>
  <c r="Q187" i="21"/>
  <c r="P187" i="21"/>
  <c r="O187" i="21"/>
  <c r="Q186" i="21"/>
  <c r="P186" i="21"/>
  <c r="O186" i="21"/>
  <c r="Q185" i="21"/>
  <c r="P185" i="21"/>
  <c r="O185" i="21"/>
  <c r="Q184" i="21"/>
  <c r="P184" i="21"/>
  <c r="O184" i="21"/>
  <c r="Q183" i="21"/>
  <c r="P183" i="21"/>
  <c r="O183" i="21"/>
  <c r="Q182" i="21"/>
  <c r="P182" i="21"/>
  <c r="O182" i="21"/>
  <c r="Q181" i="21"/>
  <c r="P181" i="21"/>
  <c r="O181" i="21"/>
  <c r="Q180" i="21"/>
  <c r="P180" i="21"/>
  <c r="O180" i="21"/>
  <c r="Q179" i="21"/>
  <c r="P179" i="21"/>
  <c r="O179" i="21"/>
  <c r="Q178" i="21"/>
  <c r="P178" i="21"/>
  <c r="O178" i="21"/>
  <c r="Q177" i="21"/>
  <c r="P177" i="21"/>
  <c r="O177" i="21"/>
  <c r="Q176" i="21"/>
  <c r="P176" i="21"/>
  <c r="O176" i="21"/>
  <c r="Q175" i="21"/>
  <c r="P175" i="21"/>
  <c r="O175" i="21"/>
  <c r="Q174" i="21"/>
  <c r="P174" i="21"/>
  <c r="O174" i="21"/>
  <c r="Q173" i="21"/>
  <c r="P173" i="21"/>
  <c r="O173" i="21"/>
  <c r="Q172" i="21"/>
  <c r="P172" i="21"/>
  <c r="O172" i="21"/>
  <c r="Q171" i="21"/>
  <c r="P171" i="21"/>
  <c r="O171" i="21"/>
  <c r="Q170" i="21"/>
  <c r="P170" i="21"/>
  <c r="O170" i="21"/>
  <c r="Q169" i="21"/>
  <c r="P169" i="21"/>
  <c r="O169" i="21"/>
  <c r="Q168" i="21"/>
  <c r="P168" i="21"/>
  <c r="O168" i="21"/>
  <c r="Q167" i="21"/>
  <c r="P167" i="21"/>
  <c r="O167" i="21"/>
  <c r="Q166" i="21"/>
  <c r="P166" i="21"/>
  <c r="O166" i="21"/>
  <c r="Q165" i="21"/>
  <c r="P165" i="21"/>
  <c r="O165" i="21"/>
  <c r="Q164" i="21"/>
  <c r="P164" i="21"/>
  <c r="O164" i="21"/>
  <c r="Q163" i="21"/>
  <c r="P163" i="21"/>
  <c r="O163" i="21"/>
  <c r="Q162" i="21"/>
  <c r="P162" i="21"/>
  <c r="O162" i="21"/>
  <c r="Q161" i="21"/>
  <c r="P161" i="21"/>
  <c r="O161" i="21"/>
  <c r="Q160" i="21"/>
  <c r="P160" i="21"/>
  <c r="O160" i="21"/>
  <c r="Q159" i="21"/>
  <c r="P159" i="21"/>
  <c r="O159" i="21"/>
  <c r="Q158" i="21"/>
  <c r="P158" i="21"/>
  <c r="O158" i="21"/>
  <c r="Q157" i="21"/>
  <c r="P157" i="21"/>
  <c r="O157" i="21"/>
  <c r="Q156" i="21"/>
  <c r="P156" i="21"/>
  <c r="O156" i="21"/>
  <c r="Q155" i="21"/>
  <c r="P155" i="21"/>
  <c r="O155" i="21"/>
  <c r="Q154" i="21"/>
  <c r="P154" i="21"/>
  <c r="O154" i="21"/>
  <c r="Q153" i="21"/>
  <c r="P153" i="21"/>
  <c r="O153" i="21"/>
  <c r="Q152" i="21"/>
  <c r="P152" i="21"/>
  <c r="O152" i="21"/>
  <c r="Q151" i="21"/>
  <c r="P151" i="21"/>
  <c r="O151" i="21"/>
  <c r="Q150" i="21"/>
  <c r="P150" i="21"/>
  <c r="O150" i="21"/>
  <c r="Q149" i="21"/>
  <c r="P149" i="21"/>
  <c r="O149" i="21"/>
  <c r="Q148" i="21"/>
  <c r="P148" i="21"/>
  <c r="O148" i="21"/>
  <c r="Q147" i="21"/>
  <c r="P147" i="21"/>
  <c r="O147" i="21"/>
  <c r="Q146" i="21"/>
  <c r="P146" i="21"/>
  <c r="O146" i="21"/>
  <c r="Q145" i="21"/>
  <c r="P145" i="21"/>
  <c r="O145" i="21"/>
  <c r="Q144" i="21"/>
  <c r="P144" i="21"/>
  <c r="O144" i="21"/>
  <c r="Q143" i="21"/>
  <c r="P143" i="21"/>
  <c r="O143" i="21"/>
  <c r="Q142" i="21"/>
  <c r="P142" i="21"/>
  <c r="O142" i="21"/>
  <c r="Q141" i="21"/>
  <c r="P141" i="21"/>
  <c r="O141" i="21"/>
  <c r="Q140" i="21"/>
  <c r="P140" i="21"/>
  <c r="O140" i="21"/>
  <c r="Q139" i="21"/>
  <c r="P139" i="21"/>
  <c r="O139" i="21"/>
  <c r="Q138" i="21"/>
  <c r="P138" i="21"/>
  <c r="O138" i="21"/>
  <c r="Q137" i="21"/>
  <c r="P137" i="21"/>
  <c r="O137" i="21"/>
  <c r="Q136" i="21"/>
  <c r="P136" i="21"/>
  <c r="O136" i="21"/>
  <c r="Q135" i="21"/>
  <c r="P135" i="21"/>
  <c r="O135" i="21"/>
  <c r="Q134" i="21"/>
  <c r="P134" i="21"/>
  <c r="O134" i="21"/>
  <c r="Q133" i="21"/>
  <c r="P133" i="21"/>
  <c r="O133" i="21"/>
  <c r="Q132" i="21"/>
  <c r="P132" i="21"/>
  <c r="O132" i="21"/>
  <c r="Q131" i="21"/>
  <c r="P131" i="21"/>
  <c r="O131" i="21"/>
  <c r="Q130" i="21"/>
  <c r="P130" i="21"/>
  <c r="O130" i="21"/>
  <c r="Q129" i="21"/>
  <c r="P129" i="21"/>
  <c r="O129" i="21"/>
  <c r="Q128" i="21"/>
  <c r="P128" i="21"/>
  <c r="O128" i="21"/>
  <c r="Q127" i="21"/>
  <c r="P127" i="21"/>
  <c r="O127" i="21"/>
  <c r="Q126" i="21"/>
  <c r="P126" i="21"/>
  <c r="O126" i="21"/>
  <c r="Q125" i="21"/>
  <c r="P125" i="21"/>
  <c r="O125" i="21"/>
  <c r="Q124" i="21"/>
  <c r="P124" i="21"/>
  <c r="O124" i="21"/>
  <c r="Q123" i="21"/>
  <c r="P123" i="21"/>
  <c r="O123" i="21"/>
  <c r="Q122" i="21"/>
  <c r="P122" i="21"/>
  <c r="O122" i="21"/>
  <c r="Q121" i="21"/>
  <c r="P121" i="21"/>
  <c r="O121" i="21"/>
  <c r="Q120" i="21"/>
  <c r="P120" i="21"/>
  <c r="O120" i="21"/>
  <c r="Q119" i="21"/>
  <c r="P119" i="21"/>
  <c r="O119" i="21"/>
  <c r="Q118" i="21"/>
  <c r="P118" i="21"/>
  <c r="O118" i="21"/>
  <c r="Q117" i="21"/>
  <c r="P117" i="21"/>
  <c r="O117" i="21"/>
  <c r="Q116" i="21"/>
  <c r="P116" i="21"/>
  <c r="O116" i="21"/>
  <c r="Q115" i="21"/>
  <c r="P115" i="21"/>
  <c r="O115" i="21"/>
  <c r="Q114" i="21"/>
  <c r="P114" i="21"/>
  <c r="O114" i="21"/>
  <c r="Q113" i="21"/>
  <c r="P113" i="21"/>
  <c r="O113" i="21"/>
  <c r="Q112" i="21"/>
  <c r="P112" i="21"/>
  <c r="O112" i="21"/>
  <c r="Q111" i="21"/>
  <c r="P111" i="21"/>
  <c r="O111" i="21"/>
  <c r="Q110" i="21"/>
  <c r="P110" i="21"/>
  <c r="O110" i="21"/>
  <c r="Q109" i="21"/>
  <c r="P109" i="21"/>
  <c r="O109" i="21"/>
  <c r="Q108" i="21"/>
  <c r="P108" i="21"/>
  <c r="O108" i="21"/>
  <c r="Q107" i="21"/>
  <c r="P107" i="21"/>
  <c r="O107" i="21"/>
  <c r="Q106" i="21"/>
  <c r="P106" i="21"/>
  <c r="O106" i="21"/>
  <c r="Q105" i="21"/>
  <c r="P105" i="21"/>
  <c r="O105" i="21"/>
  <c r="Q104" i="21"/>
  <c r="P104" i="21"/>
  <c r="O104" i="21"/>
  <c r="Q103" i="21"/>
  <c r="P103" i="21"/>
  <c r="O103" i="21"/>
  <c r="Q102" i="21"/>
  <c r="P102" i="21"/>
  <c r="O102" i="21"/>
  <c r="Q101" i="21"/>
  <c r="P101" i="21"/>
  <c r="O101" i="21"/>
  <c r="Q100" i="21"/>
  <c r="P100" i="21"/>
  <c r="O100" i="21"/>
  <c r="Q99" i="21"/>
  <c r="P99" i="21"/>
  <c r="O99" i="21"/>
  <c r="Q98" i="21"/>
  <c r="P98" i="21"/>
  <c r="O98" i="21"/>
  <c r="Q97" i="21"/>
  <c r="P97" i="21"/>
  <c r="O97" i="21"/>
  <c r="Q96" i="21"/>
  <c r="P96" i="21"/>
  <c r="O96" i="21"/>
  <c r="Q95" i="21"/>
  <c r="P95" i="21"/>
  <c r="O95" i="21"/>
  <c r="Q94" i="21"/>
  <c r="P94" i="21"/>
  <c r="O94" i="21"/>
  <c r="Q93" i="21"/>
  <c r="P93" i="21"/>
  <c r="O93" i="21"/>
  <c r="Q92" i="21"/>
  <c r="P92" i="21"/>
  <c r="O92" i="21"/>
  <c r="Q91" i="21"/>
  <c r="P91" i="21"/>
  <c r="O91" i="21"/>
  <c r="Q90" i="21"/>
  <c r="P90" i="21"/>
  <c r="O90" i="21"/>
  <c r="Q89" i="21"/>
  <c r="P89" i="21"/>
  <c r="O89" i="21"/>
  <c r="Q88" i="21"/>
  <c r="P88" i="21"/>
  <c r="O88" i="21"/>
  <c r="Q87" i="21"/>
  <c r="P87" i="21"/>
  <c r="O87" i="21"/>
  <c r="Q86" i="21"/>
  <c r="P86" i="21"/>
  <c r="O86" i="21"/>
  <c r="Q85" i="21"/>
  <c r="P85" i="21"/>
  <c r="O85" i="21"/>
  <c r="Q84" i="21"/>
  <c r="P84" i="21"/>
  <c r="O84" i="21"/>
  <c r="Q83" i="21"/>
  <c r="P83" i="21"/>
  <c r="O83" i="21"/>
  <c r="Q82" i="21"/>
  <c r="P82" i="21"/>
  <c r="O82" i="21"/>
  <c r="Q81" i="21"/>
  <c r="P81" i="21"/>
  <c r="O81" i="21"/>
  <c r="Q80" i="21"/>
  <c r="P80" i="21"/>
  <c r="O80" i="21"/>
  <c r="Q79" i="21"/>
  <c r="P79" i="21"/>
  <c r="O79" i="21"/>
  <c r="Q78" i="21"/>
  <c r="P78" i="21"/>
  <c r="O78" i="21"/>
  <c r="Q77" i="21"/>
  <c r="P77" i="21"/>
  <c r="O77" i="21"/>
  <c r="Q76" i="21"/>
  <c r="P76" i="21"/>
  <c r="O76" i="21"/>
  <c r="Q75" i="21"/>
  <c r="P75" i="21"/>
  <c r="O75" i="21"/>
  <c r="Q74" i="21"/>
  <c r="P74" i="21"/>
  <c r="O74" i="21"/>
  <c r="Q73" i="21"/>
  <c r="P73" i="21"/>
  <c r="O73" i="21"/>
  <c r="Q72" i="21"/>
  <c r="P72" i="21"/>
  <c r="O72" i="21"/>
  <c r="Q71" i="21"/>
  <c r="P71" i="21"/>
  <c r="O71" i="21"/>
  <c r="Q70" i="21"/>
  <c r="P70" i="21"/>
  <c r="O70" i="21"/>
  <c r="Q69" i="21"/>
  <c r="P69" i="21"/>
  <c r="O69" i="21"/>
  <c r="Q68" i="21"/>
  <c r="P68" i="21"/>
  <c r="O68" i="21"/>
  <c r="Q67" i="21"/>
  <c r="P67" i="21"/>
  <c r="O67" i="21"/>
  <c r="Q66" i="21"/>
  <c r="P66" i="21"/>
  <c r="O66" i="21"/>
  <c r="Q65" i="21"/>
  <c r="P65" i="21"/>
  <c r="O65" i="21"/>
  <c r="Q64" i="21"/>
  <c r="P64" i="21"/>
  <c r="O64" i="21"/>
  <c r="Q63" i="21"/>
  <c r="P63" i="21"/>
  <c r="O63" i="21"/>
  <c r="Q62" i="21"/>
  <c r="P62" i="21"/>
  <c r="O62" i="21"/>
  <c r="Q61" i="21"/>
  <c r="P61" i="21"/>
  <c r="O61" i="21"/>
  <c r="Q60" i="21"/>
  <c r="P60" i="21"/>
  <c r="O60" i="21"/>
  <c r="Q59" i="21"/>
  <c r="P59" i="21"/>
  <c r="O59" i="21"/>
  <c r="Q58" i="21"/>
  <c r="P58" i="21"/>
  <c r="O58" i="21"/>
  <c r="Q57" i="21"/>
  <c r="P57" i="21"/>
  <c r="O57" i="21"/>
  <c r="Q56" i="21"/>
  <c r="P56" i="21"/>
  <c r="O56" i="21"/>
  <c r="Q55" i="21"/>
  <c r="P55" i="21"/>
  <c r="O55" i="21"/>
  <c r="Q54" i="21"/>
  <c r="P54" i="21"/>
  <c r="O54" i="21"/>
  <c r="Q53" i="21"/>
  <c r="P53" i="21"/>
  <c r="O53" i="21"/>
  <c r="Q52" i="21"/>
  <c r="P52" i="21"/>
  <c r="O52" i="21"/>
  <c r="Q51" i="21"/>
  <c r="P51" i="21"/>
  <c r="O51" i="21"/>
  <c r="Q50" i="21"/>
  <c r="P50" i="21"/>
  <c r="O50" i="21"/>
  <c r="Q49" i="21"/>
  <c r="P49" i="21"/>
  <c r="O49" i="21"/>
  <c r="Q48" i="21"/>
  <c r="P48" i="21"/>
  <c r="O48" i="21"/>
  <c r="Q47" i="21"/>
  <c r="P47" i="21"/>
  <c r="O47" i="21"/>
  <c r="Q46" i="21"/>
  <c r="P46" i="21"/>
  <c r="O46" i="21"/>
  <c r="Q45" i="21"/>
  <c r="P45" i="21"/>
  <c r="O45" i="21"/>
  <c r="Q44" i="21"/>
  <c r="P44" i="21"/>
  <c r="O44" i="21"/>
  <c r="Q43" i="21"/>
  <c r="P43" i="21"/>
  <c r="O43" i="21"/>
  <c r="Q42" i="21"/>
  <c r="P42" i="21"/>
  <c r="O42" i="21"/>
  <c r="Q41" i="21"/>
  <c r="P41" i="21"/>
  <c r="O41" i="21"/>
  <c r="Q40" i="21"/>
  <c r="P40" i="21"/>
  <c r="O40" i="21"/>
  <c r="Q39" i="21"/>
  <c r="P39" i="21"/>
  <c r="O39" i="21"/>
  <c r="Q38" i="21"/>
  <c r="P38" i="21"/>
  <c r="O38" i="21"/>
  <c r="Q37" i="21"/>
  <c r="P37" i="21"/>
  <c r="O37" i="21"/>
  <c r="Q36" i="21"/>
  <c r="P36" i="21"/>
  <c r="O36" i="21"/>
  <c r="Q35" i="21"/>
  <c r="P35" i="21"/>
  <c r="O35" i="21"/>
  <c r="Q34" i="21"/>
  <c r="P34" i="21"/>
  <c r="O34" i="21"/>
  <c r="Q33" i="21"/>
  <c r="P33" i="21"/>
  <c r="O33" i="21"/>
  <c r="Q32" i="21"/>
  <c r="P32" i="21"/>
  <c r="O32" i="21"/>
  <c r="Q31" i="21"/>
  <c r="P31" i="21"/>
  <c r="O31" i="21"/>
  <c r="Q30" i="21"/>
  <c r="P30" i="21"/>
  <c r="O30" i="21"/>
  <c r="H30" i="21"/>
  <c r="G30" i="21"/>
  <c r="F30" i="21"/>
  <c r="Q29" i="21"/>
  <c r="P29" i="21"/>
  <c r="O29" i="21"/>
  <c r="H29" i="21"/>
  <c r="G29" i="21"/>
  <c r="F29" i="21"/>
  <c r="Q28" i="21"/>
  <c r="P28" i="21"/>
  <c r="O28" i="21"/>
  <c r="H28" i="21"/>
  <c r="G28" i="21"/>
  <c r="F28" i="21"/>
  <c r="Q27" i="21"/>
  <c r="P27" i="21"/>
  <c r="O27" i="21"/>
  <c r="H27" i="21"/>
  <c r="G27" i="21"/>
  <c r="F27" i="21"/>
  <c r="Q26" i="21"/>
  <c r="P26" i="21"/>
  <c r="O26" i="21"/>
  <c r="H26" i="21"/>
  <c r="G26" i="21"/>
  <c r="F26" i="21"/>
  <c r="Q25" i="21"/>
  <c r="P25" i="21"/>
  <c r="O25" i="21"/>
  <c r="H25" i="21"/>
  <c r="G25" i="21"/>
  <c r="F25" i="21"/>
  <c r="Q24" i="21"/>
  <c r="P24" i="21"/>
  <c r="O24" i="21"/>
  <c r="H24" i="21"/>
  <c r="G24" i="21"/>
  <c r="F24" i="21"/>
  <c r="AQ23" i="21"/>
  <c r="Q23" i="21"/>
  <c r="P23" i="21"/>
  <c r="O23" i="21"/>
  <c r="H23" i="21"/>
  <c r="G23" i="21"/>
  <c r="F23" i="21"/>
  <c r="Q22" i="21"/>
  <c r="P22" i="21"/>
  <c r="O22" i="21"/>
  <c r="H22" i="21"/>
  <c r="G22" i="21"/>
  <c r="F22" i="21"/>
  <c r="AE3" i="21"/>
  <c r="AF3" i="21" s="1"/>
  <c r="AG3" i="21" s="1"/>
  <c r="AH3" i="21" s="1"/>
  <c r="AI3" i="21" s="1"/>
  <c r="AJ3" i="21" s="1"/>
  <c r="AK3" i="21" s="1"/>
  <c r="AL3" i="21" s="1"/>
  <c r="AM3" i="21" s="1"/>
  <c r="AN3" i="21" s="1"/>
  <c r="AO3" i="21" s="1"/>
  <c r="AP3" i="21" s="1"/>
  <c r="AH2" i="21"/>
  <c r="AI2" i="21" s="1"/>
  <c r="AJ2" i="21" s="1"/>
  <c r="AK2" i="21" s="1"/>
  <c r="AL2" i="21" s="1"/>
  <c r="AM2" i="21" s="1"/>
  <c r="AN2" i="21" s="1"/>
  <c r="AO2" i="21" s="1"/>
  <c r="AP2" i="21" s="1"/>
  <c r="AQ2" i="21" s="1"/>
  <c r="AR2" i="21" s="1"/>
  <c r="AS2" i="21" s="1"/>
  <c r="AT2" i="21" s="1"/>
  <c r="AU2" i="21" s="1"/>
  <c r="Q295" i="6"/>
  <c r="P295" i="6"/>
  <c r="Q294" i="6"/>
  <c r="P294" i="6"/>
  <c r="Q293" i="6"/>
  <c r="P293" i="6"/>
  <c r="I293" i="6"/>
  <c r="Q292" i="6"/>
  <c r="P292" i="6"/>
  <c r="I292" i="6"/>
  <c r="Q291" i="6"/>
  <c r="P291" i="6"/>
  <c r="I291" i="6"/>
  <c r="Q290" i="6"/>
  <c r="P290" i="6"/>
  <c r="I290" i="6"/>
  <c r="Q289" i="6"/>
  <c r="P289" i="6"/>
  <c r="I289" i="6"/>
  <c r="Q288" i="6"/>
  <c r="P288" i="6"/>
  <c r="I288" i="6"/>
  <c r="Q287" i="6"/>
  <c r="P287" i="6"/>
  <c r="I287" i="6"/>
  <c r="Q286" i="6"/>
  <c r="P286" i="6"/>
  <c r="I286" i="6"/>
  <c r="Q285" i="6"/>
  <c r="P285" i="6"/>
  <c r="I285" i="6"/>
  <c r="Q284" i="6"/>
  <c r="P284" i="6"/>
  <c r="I284" i="6"/>
  <c r="Q283" i="6"/>
  <c r="P283" i="6"/>
  <c r="I283" i="6"/>
  <c r="Q282" i="6"/>
  <c r="P282" i="6"/>
  <c r="I282" i="6"/>
  <c r="Q281" i="6"/>
  <c r="P281" i="6"/>
  <c r="I281" i="6"/>
  <c r="Q280" i="6"/>
  <c r="P280" i="6"/>
  <c r="I280" i="6"/>
  <c r="Q279" i="6"/>
  <c r="P279" i="6"/>
  <c r="I279" i="6"/>
  <c r="Q278" i="6"/>
  <c r="P278" i="6"/>
  <c r="I278" i="6"/>
  <c r="Q277" i="6"/>
  <c r="P277" i="6"/>
  <c r="I277" i="6"/>
  <c r="Q276" i="6"/>
  <c r="P276" i="6"/>
  <c r="I276" i="6"/>
  <c r="Q275" i="6"/>
  <c r="P275" i="6"/>
  <c r="I275" i="6"/>
  <c r="Q274" i="6"/>
  <c r="P274" i="6"/>
  <c r="I274" i="6"/>
  <c r="Q273" i="6"/>
  <c r="P273" i="6"/>
  <c r="I273" i="6"/>
  <c r="Q272" i="6"/>
  <c r="P272" i="6"/>
  <c r="I272" i="6"/>
  <c r="Q271" i="6"/>
  <c r="P271" i="6"/>
  <c r="I271" i="6"/>
  <c r="Q270" i="6"/>
  <c r="P270" i="6"/>
  <c r="I270" i="6"/>
  <c r="Q269" i="6"/>
  <c r="P269" i="6"/>
  <c r="I269" i="6"/>
  <c r="Q268" i="6"/>
  <c r="P268" i="6"/>
  <c r="I268" i="6"/>
  <c r="Q267" i="6"/>
  <c r="P267" i="6"/>
  <c r="I267" i="6"/>
  <c r="Q266" i="6"/>
  <c r="P266" i="6"/>
  <c r="I266" i="6"/>
  <c r="Q265" i="6"/>
  <c r="P265" i="6"/>
  <c r="J265" i="6"/>
  <c r="I265" i="6"/>
  <c r="Q264" i="6"/>
  <c r="P264" i="6"/>
  <c r="J264" i="6"/>
  <c r="I264" i="6"/>
  <c r="Q263" i="6"/>
  <c r="P263" i="6"/>
  <c r="J263" i="6"/>
  <c r="I263" i="6"/>
  <c r="Q262" i="6"/>
  <c r="P262" i="6"/>
  <c r="J262" i="6"/>
  <c r="I262" i="6"/>
  <c r="Q261" i="6"/>
  <c r="P261" i="6"/>
  <c r="J261" i="6"/>
  <c r="I261" i="6"/>
  <c r="Q260" i="6"/>
  <c r="P260" i="6"/>
  <c r="J260" i="6"/>
  <c r="I260" i="6"/>
  <c r="Q259" i="6"/>
  <c r="P259" i="6"/>
  <c r="J259" i="6"/>
  <c r="I259" i="6"/>
  <c r="Q258" i="6"/>
  <c r="P258" i="6"/>
  <c r="J258" i="6"/>
  <c r="I258" i="6"/>
  <c r="Q257" i="6"/>
  <c r="P257" i="6"/>
  <c r="J257" i="6"/>
  <c r="I257" i="6"/>
  <c r="Q256" i="6"/>
  <c r="P256" i="6"/>
  <c r="J256" i="6"/>
  <c r="I256" i="6"/>
  <c r="Q255" i="6"/>
  <c r="P255" i="6"/>
  <c r="J255" i="6"/>
  <c r="I255" i="6"/>
  <c r="Q254" i="6"/>
  <c r="P254" i="6"/>
  <c r="J254" i="6"/>
  <c r="I254" i="6"/>
  <c r="Q253" i="6"/>
  <c r="P253" i="6"/>
  <c r="J253" i="6"/>
  <c r="I253" i="6"/>
  <c r="Q252" i="6"/>
  <c r="P252" i="6"/>
  <c r="J252" i="6"/>
  <c r="I252" i="6"/>
  <c r="Q251" i="6"/>
  <c r="P251" i="6"/>
  <c r="J251" i="6"/>
  <c r="I251" i="6"/>
  <c r="Q250" i="6"/>
  <c r="P250" i="6"/>
  <c r="J250" i="6"/>
  <c r="I250" i="6"/>
  <c r="Q249" i="6"/>
  <c r="P249" i="6"/>
  <c r="J249" i="6"/>
  <c r="I249" i="6"/>
  <c r="Q248" i="6"/>
  <c r="P248" i="6"/>
  <c r="J248" i="6"/>
  <c r="I248" i="6"/>
  <c r="Q247" i="6"/>
  <c r="P247" i="6"/>
  <c r="J247" i="6"/>
  <c r="I247" i="6"/>
  <c r="Q246" i="6"/>
  <c r="P246" i="6"/>
  <c r="J246" i="6"/>
  <c r="I246" i="6"/>
  <c r="Q245" i="6"/>
  <c r="P245" i="6"/>
  <c r="J245" i="6"/>
  <c r="I245" i="6"/>
  <c r="Q244" i="6"/>
  <c r="P244" i="6"/>
  <c r="J244" i="6"/>
  <c r="I244" i="6"/>
  <c r="Q243" i="6"/>
  <c r="P243" i="6"/>
  <c r="J243" i="6"/>
  <c r="I243" i="6"/>
  <c r="Q242" i="6"/>
  <c r="P242" i="6"/>
  <c r="J242" i="6"/>
  <c r="I242" i="6"/>
  <c r="Q241" i="6"/>
  <c r="P241" i="6"/>
  <c r="J241" i="6"/>
  <c r="I241" i="6"/>
  <c r="Q240" i="6"/>
  <c r="P240" i="6"/>
  <c r="J240" i="6"/>
  <c r="I240" i="6"/>
  <c r="Q239" i="6"/>
  <c r="P239" i="6"/>
  <c r="J239" i="6"/>
  <c r="I239" i="6"/>
  <c r="Q238" i="6"/>
  <c r="P238" i="6"/>
  <c r="J238" i="6"/>
  <c r="I238" i="6"/>
  <c r="Q237" i="6"/>
  <c r="P237" i="6"/>
  <c r="J237" i="6"/>
  <c r="I237" i="6"/>
  <c r="Q236" i="6"/>
  <c r="P236" i="6"/>
  <c r="J236" i="6"/>
  <c r="I236" i="6"/>
  <c r="Q235" i="6"/>
  <c r="P235" i="6"/>
  <c r="J235" i="6"/>
  <c r="I235" i="6"/>
  <c r="Q234" i="6"/>
  <c r="P234" i="6"/>
  <c r="J234" i="6"/>
  <c r="I234" i="6"/>
  <c r="Q233" i="6"/>
  <c r="P233" i="6"/>
  <c r="J233" i="6"/>
  <c r="I233" i="6"/>
  <c r="Q232" i="6"/>
  <c r="P232" i="6"/>
  <c r="J232" i="6"/>
  <c r="I232" i="6"/>
  <c r="Q231" i="6"/>
  <c r="P231" i="6"/>
  <c r="J231" i="6"/>
  <c r="I231" i="6"/>
  <c r="Q230" i="6"/>
  <c r="P230" i="6"/>
  <c r="J230" i="6"/>
  <c r="I230" i="6"/>
  <c r="Q229" i="6"/>
  <c r="P229" i="6"/>
  <c r="J229" i="6"/>
  <c r="I229" i="6"/>
  <c r="Q228" i="6"/>
  <c r="P228" i="6"/>
  <c r="J228" i="6"/>
  <c r="I228" i="6"/>
  <c r="Q227" i="6"/>
  <c r="P227" i="6"/>
  <c r="J227" i="6"/>
  <c r="I227" i="6"/>
  <c r="Q226" i="6"/>
  <c r="P226" i="6"/>
  <c r="J226" i="6"/>
  <c r="I226" i="6"/>
  <c r="Q225" i="6"/>
  <c r="P225" i="6"/>
  <c r="J225" i="6"/>
  <c r="I225" i="6"/>
  <c r="Q224" i="6"/>
  <c r="P224" i="6"/>
  <c r="J224" i="6"/>
  <c r="I224" i="6"/>
  <c r="Q223" i="6"/>
  <c r="P223" i="6"/>
  <c r="J223" i="6"/>
  <c r="I223" i="6"/>
  <c r="Q222" i="6"/>
  <c r="P222" i="6"/>
  <c r="J222" i="6"/>
  <c r="I222" i="6"/>
  <c r="Q221" i="6"/>
  <c r="P221" i="6"/>
  <c r="J221" i="6"/>
  <c r="I221" i="6"/>
  <c r="Q220" i="6"/>
  <c r="P220" i="6"/>
  <c r="J220" i="6"/>
  <c r="I220" i="6"/>
  <c r="Q219" i="6"/>
  <c r="P219" i="6"/>
  <c r="J219" i="6"/>
  <c r="I219" i="6"/>
  <c r="Q218" i="6"/>
  <c r="P218" i="6"/>
  <c r="J218" i="6"/>
  <c r="I218" i="6"/>
  <c r="Q217" i="6"/>
  <c r="P217" i="6"/>
  <c r="J217" i="6"/>
  <c r="I217" i="6"/>
  <c r="Q216" i="6"/>
  <c r="P216" i="6"/>
  <c r="J216" i="6"/>
  <c r="I216" i="6"/>
  <c r="Q215" i="6"/>
  <c r="P215" i="6"/>
  <c r="J215" i="6"/>
  <c r="I215" i="6"/>
  <c r="Q214" i="6"/>
  <c r="P214" i="6"/>
  <c r="J214" i="6"/>
  <c r="I214" i="6"/>
  <c r="Q213" i="6"/>
  <c r="P213" i="6"/>
  <c r="J213" i="6"/>
  <c r="I213" i="6"/>
  <c r="Q212" i="6"/>
  <c r="P212" i="6"/>
  <c r="J212" i="6"/>
  <c r="I212" i="6"/>
  <c r="Q211" i="6"/>
  <c r="P211" i="6"/>
  <c r="J211" i="6"/>
  <c r="I211" i="6"/>
  <c r="Q210" i="6"/>
  <c r="P210" i="6"/>
  <c r="J210" i="6"/>
  <c r="I210" i="6"/>
  <c r="Q209" i="6"/>
  <c r="P209" i="6"/>
  <c r="J209" i="6"/>
  <c r="I209" i="6"/>
  <c r="Q208" i="6"/>
  <c r="P208" i="6"/>
  <c r="J208" i="6"/>
  <c r="I208" i="6"/>
  <c r="Q207" i="6"/>
  <c r="P207" i="6"/>
  <c r="J207" i="6"/>
  <c r="I207" i="6"/>
  <c r="Q206" i="6"/>
  <c r="P206" i="6"/>
  <c r="J206" i="6"/>
  <c r="I206" i="6"/>
  <c r="Q205" i="6"/>
  <c r="P205" i="6"/>
  <c r="J205" i="6"/>
  <c r="I205" i="6"/>
  <c r="Q204" i="6"/>
  <c r="P204" i="6"/>
  <c r="J204" i="6"/>
  <c r="I204" i="6"/>
  <c r="Q203" i="6"/>
  <c r="P203" i="6"/>
  <c r="J203" i="6"/>
  <c r="I203" i="6"/>
  <c r="Q202" i="6"/>
  <c r="P202" i="6"/>
  <c r="J202" i="6"/>
  <c r="I202" i="6"/>
  <c r="Q201" i="6"/>
  <c r="P201" i="6"/>
  <c r="J201" i="6"/>
  <c r="I201" i="6"/>
  <c r="Q200" i="6"/>
  <c r="P200" i="6"/>
  <c r="J200" i="6"/>
  <c r="I200" i="6"/>
  <c r="Q199" i="6"/>
  <c r="P199" i="6"/>
  <c r="J199" i="6"/>
  <c r="I199" i="6"/>
  <c r="Q198" i="6"/>
  <c r="P198" i="6"/>
  <c r="J198" i="6"/>
  <c r="I198" i="6"/>
  <c r="Q197" i="6"/>
  <c r="P197" i="6"/>
  <c r="J197" i="6"/>
  <c r="I197" i="6"/>
  <c r="Q196" i="6"/>
  <c r="P196" i="6"/>
  <c r="J196" i="6"/>
  <c r="I196" i="6"/>
  <c r="Q195" i="6"/>
  <c r="P195" i="6"/>
  <c r="J195" i="6"/>
  <c r="I195" i="6"/>
  <c r="Q194" i="6"/>
  <c r="P194" i="6"/>
  <c r="J194" i="6"/>
  <c r="I194" i="6"/>
  <c r="Q193" i="6"/>
  <c r="P193" i="6"/>
  <c r="J193" i="6"/>
  <c r="I193" i="6"/>
  <c r="Q192" i="6"/>
  <c r="P192" i="6"/>
  <c r="J192" i="6"/>
  <c r="I192" i="6"/>
  <c r="Q191" i="6"/>
  <c r="P191" i="6"/>
  <c r="J191" i="6"/>
  <c r="I191" i="6"/>
  <c r="Q190" i="6"/>
  <c r="P190" i="6"/>
  <c r="J190" i="6"/>
  <c r="I190" i="6"/>
  <c r="Q189" i="6"/>
  <c r="P189" i="6"/>
  <c r="J189" i="6"/>
  <c r="I189" i="6"/>
  <c r="Q188" i="6"/>
  <c r="P188" i="6"/>
  <c r="J188" i="6"/>
  <c r="I188" i="6"/>
  <c r="Q187" i="6"/>
  <c r="P187" i="6"/>
  <c r="J187" i="6"/>
  <c r="I187" i="6"/>
  <c r="Q186" i="6"/>
  <c r="P186" i="6"/>
  <c r="J186" i="6"/>
  <c r="I186" i="6"/>
  <c r="Q185" i="6"/>
  <c r="P185" i="6"/>
  <c r="J185" i="6"/>
  <c r="I185" i="6"/>
  <c r="Q184" i="6"/>
  <c r="P184" i="6"/>
  <c r="J184" i="6"/>
  <c r="I184" i="6"/>
  <c r="Q183" i="6"/>
  <c r="P183" i="6"/>
  <c r="J183" i="6"/>
  <c r="I183" i="6"/>
  <c r="Q182" i="6"/>
  <c r="P182" i="6"/>
  <c r="J182" i="6"/>
  <c r="I182" i="6"/>
  <c r="Q181" i="6"/>
  <c r="P181" i="6"/>
  <c r="J181" i="6"/>
  <c r="I181" i="6"/>
  <c r="Q180" i="6"/>
  <c r="P180" i="6"/>
  <c r="J180" i="6"/>
  <c r="I180" i="6"/>
  <c r="Q179" i="6"/>
  <c r="P179" i="6"/>
  <c r="J179" i="6"/>
  <c r="I179" i="6"/>
  <c r="Q178" i="6"/>
  <c r="P178" i="6"/>
  <c r="J178" i="6"/>
  <c r="I178" i="6"/>
  <c r="Q177" i="6"/>
  <c r="P177" i="6"/>
  <c r="J177" i="6"/>
  <c r="I177" i="6"/>
  <c r="Q176" i="6"/>
  <c r="P176" i="6"/>
  <c r="J176" i="6"/>
  <c r="I176" i="6"/>
  <c r="Q175" i="6"/>
  <c r="P175" i="6"/>
  <c r="J175" i="6"/>
  <c r="I175" i="6"/>
  <c r="Q174" i="6"/>
  <c r="P174" i="6"/>
  <c r="J174" i="6"/>
  <c r="I174" i="6"/>
  <c r="Q173" i="6"/>
  <c r="P173" i="6"/>
  <c r="J173" i="6"/>
  <c r="I173" i="6"/>
  <c r="Q172" i="6"/>
  <c r="P172" i="6"/>
  <c r="J172" i="6"/>
  <c r="I172" i="6"/>
  <c r="Q171" i="6"/>
  <c r="P171" i="6"/>
  <c r="J171" i="6"/>
  <c r="I171" i="6"/>
  <c r="Q170" i="6"/>
  <c r="P170" i="6"/>
  <c r="J170" i="6"/>
  <c r="I170" i="6"/>
  <c r="Q169" i="6"/>
  <c r="P169" i="6"/>
  <c r="J169" i="6"/>
  <c r="I169" i="6"/>
  <c r="Q168" i="6"/>
  <c r="P168" i="6"/>
  <c r="J168" i="6"/>
  <c r="I168" i="6"/>
  <c r="Q167" i="6"/>
  <c r="P167" i="6"/>
  <c r="J167" i="6"/>
  <c r="I167" i="6"/>
  <c r="Q166" i="6"/>
  <c r="P166" i="6"/>
  <c r="J166" i="6"/>
  <c r="I166" i="6"/>
  <c r="Q165" i="6"/>
  <c r="P165" i="6"/>
  <c r="J165" i="6"/>
  <c r="I165" i="6"/>
  <c r="Q164" i="6"/>
  <c r="P164" i="6"/>
  <c r="J164" i="6"/>
  <c r="I164" i="6"/>
  <c r="Q163" i="6"/>
  <c r="P163" i="6"/>
  <c r="J163" i="6"/>
  <c r="I163" i="6"/>
  <c r="Q162" i="6"/>
  <c r="P162" i="6"/>
  <c r="J162" i="6"/>
  <c r="I162" i="6"/>
  <c r="Q161" i="6"/>
  <c r="P161" i="6"/>
  <c r="J161" i="6"/>
  <c r="I161" i="6"/>
  <c r="Q160" i="6"/>
  <c r="P160" i="6"/>
  <c r="J160" i="6"/>
  <c r="I160" i="6"/>
  <c r="Q159" i="6"/>
  <c r="P159" i="6"/>
  <c r="J159" i="6"/>
  <c r="I159" i="6"/>
  <c r="Q158" i="6"/>
  <c r="P158" i="6"/>
  <c r="J158" i="6"/>
  <c r="I158" i="6"/>
  <c r="Q157" i="6"/>
  <c r="P157" i="6"/>
  <c r="J157" i="6"/>
  <c r="I157" i="6"/>
  <c r="Q156" i="6"/>
  <c r="P156" i="6"/>
  <c r="J156" i="6"/>
  <c r="I156" i="6"/>
  <c r="Q155" i="6"/>
  <c r="P155" i="6"/>
  <c r="J155" i="6"/>
  <c r="I155" i="6"/>
  <c r="Q154" i="6"/>
  <c r="P154" i="6"/>
  <c r="J154" i="6"/>
  <c r="I154" i="6"/>
  <c r="Q153" i="6"/>
  <c r="P153" i="6"/>
  <c r="J153" i="6"/>
  <c r="I153" i="6"/>
  <c r="Q152" i="6"/>
  <c r="P152" i="6"/>
  <c r="J152" i="6"/>
  <c r="I152" i="6"/>
  <c r="Q151" i="6"/>
  <c r="P151" i="6"/>
  <c r="J151" i="6"/>
  <c r="I151" i="6"/>
  <c r="Q150" i="6"/>
  <c r="P150" i="6"/>
  <c r="J150" i="6"/>
  <c r="I150" i="6"/>
  <c r="Q149" i="6"/>
  <c r="P149" i="6"/>
  <c r="J149" i="6"/>
  <c r="I149" i="6"/>
  <c r="Q148" i="6"/>
  <c r="P148" i="6"/>
  <c r="J148" i="6"/>
  <c r="I148" i="6"/>
  <c r="Q147" i="6"/>
  <c r="P147" i="6"/>
  <c r="J147" i="6"/>
  <c r="I147" i="6"/>
  <c r="Q146" i="6"/>
  <c r="P146" i="6"/>
  <c r="J146" i="6"/>
  <c r="I146" i="6"/>
  <c r="Q145" i="6"/>
  <c r="P145" i="6"/>
  <c r="J145" i="6"/>
  <c r="I145" i="6"/>
  <c r="Q144" i="6"/>
  <c r="P144" i="6"/>
  <c r="J144" i="6"/>
  <c r="I144" i="6"/>
  <c r="Q143" i="6"/>
  <c r="P143" i="6"/>
  <c r="J143" i="6"/>
  <c r="I143" i="6"/>
  <c r="Q142" i="6"/>
  <c r="P142" i="6"/>
  <c r="J142" i="6"/>
  <c r="I142" i="6"/>
  <c r="Q141" i="6"/>
  <c r="P141" i="6"/>
  <c r="J141" i="6"/>
  <c r="I141" i="6"/>
  <c r="Q140" i="6"/>
  <c r="P140" i="6"/>
  <c r="J140" i="6"/>
  <c r="I140" i="6"/>
  <c r="Q139" i="6"/>
  <c r="P139" i="6"/>
  <c r="J139" i="6"/>
  <c r="I139" i="6"/>
  <c r="Q138" i="6"/>
  <c r="P138" i="6"/>
  <c r="J138" i="6"/>
  <c r="I138" i="6"/>
  <c r="Q137" i="6"/>
  <c r="P137" i="6"/>
  <c r="J137" i="6"/>
  <c r="I137" i="6"/>
  <c r="Q136" i="6"/>
  <c r="P136" i="6"/>
  <c r="J136" i="6"/>
  <c r="I136" i="6"/>
  <c r="Q135" i="6"/>
  <c r="P135" i="6"/>
  <c r="J135" i="6"/>
  <c r="I135" i="6"/>
  <c r="Q134" i="6"/>
  <c r="P134" i="6"/>
  <c r="J134" i="6"/>
  <c r="I134" i="6"/>
  <c r="Q133" i="6"/>
  <c r="P133" i="6"/>
  <c r="J133" i="6"/>
  <c r="I133" i="6"/>
  <c r="Q132" i="6"/>
  <c r="P132" i="6"/>
  <c r="J132" i="6"/>
  <c r="I132" i="6"/>
  <c r="Q131" i="6"/>
  <c r="P131" i="6"/>
  <c r="J131" i="6"/>
  <c r="I131" i="6"/>
  <c r="Q130" i="6"/>
  <c r="P130" i="6"/>
  <c r="J130" i="6"/>
  <c r="I130" i="6"/>
  <c r="Q129" i="6"/>
  <c r="P129" i="6"/>
  <c r="J129" i="6"/>
  <c r="I129" i="6"/>
  <c r="Q128" i="6"/>
  <c r="P128" i="6"/>
  <c r="J128" i="6"/>
  <c r="I128" i="6"/>
  <c r="Q127" i="6"/>
  <c r="P127" i="6"/>
  <c r="J127" i="6"/>
  <c r="I127" i="6"/>
  <c r="Q126" i="6"/>
  <c r="P126" i="6"/>
  <c r="J126" i="6"/>
  <c r="I126" i="6"/>
  <c r="Q125" i="6"/>
  <c r="P125" i="6"/>
  <c r="J125" i="6"/>
  <c r="I125" i="6"/>
  <c r="Q124" i="6"/>
  <c r="P124" i="6"/>
  <c r="J124" i="6"/>
  <c r="I124" i="6"/>
  <c r="Q123" i="6"/>
  <c r="P123" i="6"/>
  <c r="J123" i="6"/>
  <c r="I123" i="6"/>
  <c r="Q122" i="6"/>
  <c r="P122" i="6"/>
  <c r="J122" i="6"/>
  <c r="I122" i="6"/>
  <c r="Q121" i="6"/>
  <c r="P121" i="6"/>
  <c r="J121" i="6"/>
  <c r="I121" i="6"/>
  <c r="Q120" i="6"/>
  <c r="P120" i="6"/>
  <c r="J120" i="6"/>
  <c r="I120" i="6"/>
  <c r="Q119" i="6"/>
  <c r="P119" i="6"/>
  <c r="J119" i="6"/>
  <c r="I119" i="6"/>
  <c r="Q118" i="6"/>
  <c r="P118" i="6"/>
  <c r="J118" i="6"/>
  <c r="I118" i="6"/>
  <c r="Q117" i="6"/>
  <c r="P117" i="6"/>
  <c r="J117" i="6"/>
  <c r="I117" i="6"/>
  <c r="Q116" i="6"/>
  <c r="P116" i="6"/>
  <c r="J116" i="6"/>
  <c r="I116" i="6"/>
  <c r="Q115" i="6"/>
  <c r="P115" i="6"/>
  <c r="J115" i="6"/>
  <c r="I115" i="6"/>
  <c r="Q114" i="6"/>
  <c r="P114" i="6"/>
  <c r="J114" i="6"/>
  <c r="I114" i="6"/>
  <c r="Q113" i="6"/>
  <c r="P113" i="6"/>
  <c r="J113" i="6"/>
  <c r="I113" i="6"/>
  <c r="Q112" i="6"/>
  <c r="P112" i="6"/>
  <c r="J112" i="6"/>
  <c r="I112" i="6"/>
  <c r="Q111" i="6"/>
  <c r="P111" i="6"/>
  <c r="J111" i="6"/>
  <c r="I111" i="6"/>
  <c r="Q110" i="6"/>
  <c r="P110" i="6"/>
  <c r="J110" i="6"/>
  <c r="I110" i="6"/>
  <c r="Q109" i="6"/>
  <c r="P109" i="6"/>
  <c r="J109" i="6"/>
  <c r="I109" i="6"/>
  <c r="Q108" i="6"/>
  <c r="P108" i="6"/>
  <c r="J108" i="6"/>
  <c r="I108" i="6"/>
  <c r="Q107" i="6"/>
  <c r="P107" i="6"/>
  <c r="J107" i="6"/>
  <c r="I107" i="6"/>
  <c r="Q106" i="6"/>
  <c r="P106" i="6"/>
  <c r="J106" i="6"/>
  <c r="I106" i="6"/>
  <c r="Q105" i="6"/>
  <c r="P105" i="6"/>
  <c r="J105" i="6"/>
  <c r="I105" i="6"/>
  <c r="Q104" i="6"/>
  <c r="P104" i="6"/>
  <c r="J104" i="6"/>
  <c r="I104" i="6"/>
  <c r="Q103" i="6"/>
  <c r="P103" i="6"/>
  <c r="J103" i="6"/>
  <c r="I103" i="6"/>
  <c r="Q102" i="6"/>
  <c r="P102" i="6"/>
  <c r="J102" i="6"/>
  <c r="I102" i="6"/>
  <c r="Q101" i="6"/>
  <c r="P101" i="6"/>
  <c r="J101" i="6"/>
  <c r="I101" i="6"/>
  <c r="Q100" i="6"/>
  <c r="P100" i="6"/>
  <c r="J100" i="6"/>
  <c r="I100" i="6"/>
  <c r="Q99" i="6"/>
  <c r="P99" i="6"/>
  <c r="J99" i="6"/>
  <c r="I99" i="6"/>
  <c r="Q98" i="6"/>
  <c r="P98" i="6"/>
  <c r="J98" i="6"/>
  <c r="I98" i="6"/>
  <c r="Q97" i="6"/>
  <c r="P97" i="6"/>
  <c r="J97" i="6"/>
  <c r="I97" i="6"/>
  <c r="Q96" i="6"/>
  <c r="P96" i="6"/>
  <c r="J96" i="6"/>
  <c r="I96" i="6"/>
  <c r="Q95" i="6"/>
  <c r="P95" i="6"/>
  <c r="J95" i="6"/>
  <c r="I95" i="6"/>
  <c r="Q94" i="6"/>
  <c r="P94" i="6"/>
  <c r="J94" i="6"/>
  <c r="I94" i="6"/>
  <c r="Q93" i="6"/>
  <c r="P93" i="6"/>
  <c r="J93" i="6"/>
  <c r="I93" i="6"/>
  <c r="Q92" i="6"/>
  <c r="P92" i="6"/>
  <c r="J92" i="6"/>
  <c r="I92" i="6"/>
  <c r="Q91" i="6"/>
  <c r="P91" i="6"/>
  <c r="J91" i="6"/>
  <c r="I91" i="6"/>
  <c r="Q90" i="6"/>
  <c r="P90" i="6"/>
  <c r="J90" i="6"/>
  <c r="I90" i="6"/>
  <c r="Q89" i="6"/>
  <c r="P89" i="6"/>
  <c r="J89" i="6"/>
  <c r="I89" i="6"/>
  <c r="Q88" i="6"/>
  <c r="P88" i="6"/>
  <c r="J88" i="6"/>
  <c r="I88" i="6"/>
  <c r="Q87" i="6"/>
  <c r="P87" i="6"/>
  <c r="J87" i="6"/>
  <c r="I87" i="6"/>
  <c r="Q86" i="6"/>
  <c r="P86" i="6"/>
  <c r="J86" i="6"/>
  <c r="I86" i="6"/>
  <c r="Q85" i="6"/>
  <c r="P85" i="6"/>
  <c r="J85" i="6"/>
  <c r="I85" i="6"/>
  <c r="Q84" i="6"/>
  <c r="P84" i="6"/>
  <c r="J84" i="6"/>
  <c r="I84" i="6"/>
  <c r="J83" i="6"/>
  <c r="I83" i="6"/>
  <c r="J82" i="6"/>
  <c r="I82" i="6"/>
  <c r="J81" i="6"/>
  <c r="I81" i="6"/>
  <c r="J80" i="6"/>
  <c r="I80" i="6"/>
  <c r="J79" i="6"/>
  <c r="I79" i="6"/>
  <c r="J78" i="6"/>
  <c r="I78" i="6"/>
  <c r="J77" i="6"/>
  <c r="I77" i="6"/>
  <c r="J76" i="6"/>
  <c r="I76" i="6"/>
  <c r="J75" i="6"/>
  <c r="I75" i="6"/>
  <c r="J74" i="6"/>
  <c r="I74" i="6"/>
  <c r="J73" i="6"/>
  <c r="I73" i="6"/>
  <c r="J72" i="6"/>
  <c r="I72" i="6"/>
  <c r="J71" i="6"/>
  <c r="I71" i="6"/>
  <c r="J70" i="6"/>
  <c r="I70" i="6"/>
  <c r="J69" i="6"/>
  <c r="I69" i="6"/>
  <c r="J68" i="6"/>
  <c r="I68" i="6"/>
  <c r="J67" i="6"/>
  <c r="I67" i="6"/>
  <c r="J66" i="6"/>
  <c r="I66" i="6"/>
  <c r="J65" i="6"/>
  <c r="I65" i="6"/>
  <c r="J64" i="6"/>
  <c r="I64" i="6"/>
  <c r="J63" i="6"/>
  <c r="I63" i="6"/>
  <c r="J62" i="6"/>
  <c r="I62" i="6"/>
  <c r="J61" i="6"/>
  <c r="I61" i="6"/>
  <c r="J60" i="6"/>
  <c r="I60" i="6"/>
  <c r="J59" i="6"/>
  <c r="I59" i="6"/>
  <c r="J58" i="6"/>
  <c r="I58" i="6"/>
  <c r="J57" i="6"/>
  <c r="I57" i="6"/>
  <c r="J56" i="6"/>
  <c r="I56" i="6"/>
  <c r="J55" i="6"/>
  <c r="I55" i="6"/>
  <c r="J54" i="6"/>
  <c r="I54" i="6"/>
  <c r="J53" i="6"/>
  <c r="I53" i="6"/>
  <c r="J52" i="6"/>
  <c r="I52" i="6"/>
  <c r="J51" i="6"/>
  <c r="I51" i="6"/>
  <c r="J50" i="6"/>
  <c r="I50" i="6"/>
  <c r="J49" i="6"/>
  <c r="I49" i="6"/>
  <c r="J48" i="6"/>
  <c r="I48" i="6"/>
  <c r="J47" i="6"/>
  <c r="I47" i="6"/>
  <c r="J46" i="6"/>
  <c r="I46" i="6"/>
  <c r="J45" i="6"/>
  <c r="I45" i="6"/>
  <c r="J44" i="6"/>
  <c r="I44" i="6"/>
  <c r="J43" i="6"/>
  <c r="I43" i="6"/>
  <c r="J42" i="6"/>
  <c r="I42" i="6"/>
  <c r="J41" i="6"/>
  <c r="I41" i="6"/>
  <c r="J40" i="6"/>
  <c r="I40" i="6"/>
  <c r="J39" i="6"/>
  <c r="I39" i="6"/>
  <c r="J38" i="6"/>
  <c r="I38" i="6"/>
  <c r="J37" i="6"/>
  <c r="I37" i="6"/>
  <c r="J36" i="6"/>
  <c r="I36" i="6"/>
  <c r="J35" i="6"/>
  <c r="I35" i="6"/>
  <c r="J34" i="6"/>
  <c r="I34" i="6"/>
  <c r="I33" i="6"/>
  <c r="I32" i="6"/>
  <c r="I31" i="6"/>
  <c r="I30" i="6"/>
  <c r="I29" i="6"/>
  <c r="I28" i="6"/>
  <c r="I27" i="6"/>
  <c r="I26" i="6"/>
  <c r="I25" i="6"/>
  <c r="I24" i="6"/>
  <c r="I23" i="6"/>
  <c r="I22" i="6"/>
  <c r="I21" i="6"/>
  <c r="I20" i="6"/>
  <c r="I19" i="6"/>
  <c r="I18" i="6"/>
  <c r="F6" i="6"/>
  <c r="B9" i="32"/>
  <c r="C8" i="5"/>
  <c r="C7" i="5"/>
  <c r="W1518" i="18"/>
  <c r="V1518" i="18"/>
  <c r="T1518" i="18" a="1"/>
  <c r="T1518" i="18" s="1"/>
  <c r="A1518" i="18"/>
  <c r="W1517" i="18"/>
  <c r="V1517" i="18"/>
  <c r="T1517" i="18" a="1"/>
  <c r="T1517" i="18" s="1"/>
  <c r="A1517" i="18"/>
  <c r="W1516" i="18"/>
  <c r="V1516" i="18"/>
  <c r="T1516" i="18" a="1"/>
  <c r="T1516" i="18" s="1"/>
  <c r="A1516" i="18"/>
  <c r="W1515" i="18"/>
  <c r="V1515" i="18"/>
  <c r="T1515" i="18" a="1"/>
  <c r="T1515" i="18" s="1"/>
  <c r="A1515" i="18"/>
  <c r="W1514" i="18"/>
  <c r="V1514" i="18"/>
  <c r="T1514" i="18" a="1"/>
  <c r="T1514" i="18" s="1"/>
  <c r="A1514" i="18"/>
  <c r="W1513" i="18"/>
  <c r="V1513" i="18"/>
  <c r="T1513" i="18" a="1"/>
  <c r="T1513" i="18" s="1"/>
  <c r="A1513" i="18"/>
  <c r="W1512" i="18"/>
  <c r="V1512" i="18"/>
  <c r="T1512" i="18" a="1"/>
  <c r="T1512" i="18" s="1"/>
  <c r="A1512" i="18"/>
  <c r="W1511" i="18"/>
  <c r="V1511" i="18"/>
  <c r="T1511" i="18" a="1"/>
  <c r="T1511" i="18" s="1"/>
  <c r="A1511" i="18"/>
  <c r="W1510" i="18"/>
  <c r="V1510" i="18"/>
  <c r="T1510" i="18" a="1"/>
  <c r="T1510" i="18" s="1"/>
  <c r="A1510" i="18"/>
  <c r="W1509" i="18"/>
  <c r="V1509" i="18"/>
  <c r="T1509" i="18" a="1"/>
  <c r="T1509" i="18" s="1"/>
  <c r="A1509" i="18"/>
  <c r="W1508" i="18"/>
  <c r="V1508" i="18"/>
  <c r="T1508" i="18" a="1"/>
  <c r="T1508" i="18" s="1"/>
  <c r="A1508" i="18"/>
  <c r="W1507" i="18"/>
  <c r="V1507" i="18"/>
  <c r="T1507" i="18" a="1"/>
  <c r="T1507" i="18" s="1"/>
  <c r="A1507" i="18"/>
  <c r="W1506" i="18"/>
  <c r="V1506" i="18"/>
  <c r="T1506" i="18" a="1"/>
  <c r="T1506" i="18" s="1"/>
  <c r="A1506" i="18"/>
  <c r="W1505" i="18"/>
  <c r="V1505" i="18"/>
  <c r="T1505" i="18" a="1"/>
  <c r="T1505" i="18" s="1"/>
  <c r="A1505" i="18"/>
  <c r="W1504" i="18"/>
  <c r="V1504" i="18"/>
  <c r="T1504" i="18" a="1"/>
  <c r="T1504" i="18" s="1"/>
  <c r="A1504" i="18"/>
  <c r="W1503" i="18"/>
  <c r="V1503" i="18"/>
  <c r="T1503" i="18" a="1"/>
  <c r="T1503" i="18" s="1"/>
  <c r="A1503" i="18"/>
  <c r="W1502" i="18"/>
  <c r="V1502" i="18"/>
  <c r="T1502" i="18" a="1"/>
  <c r="T1502" i="18" s="1"/>
  <c r="A1502" i="18"/>
  <c r="W1501" i="18"/>
  <c r="V1501" i="18"/>
  <c r="T1501" i="18" a="1"/>
  <c r="T1501" i="18" s="1"/>
  <c r="A1501" i="18"/>
  <c r="W1500" i="18"/>
  <c r="V1500" i="18"/>
  <c r="T1500" i="18" a="1"/>
  <c r="T1500" i="18" s="1"/>
  <c r="A1500" i="18"/>
  <c r="W1499" i="18"/>
  <c r="V1499" i="18"/>
  <c r="T1499" i="18" a="1"/>
  <c r="T1499" i="18" s="1"/>
  <c r="A1499" i="18"/>
  <c r="W1498" i="18"/>
  <c r="V1498" i="18"/>
  <c r="T1498" i="18" a="1"/>
  <c r="T1498" i="18" s="1"/>
  <c r="A1498" i="18"/>
  <c r="W1497" i="18"/>
  <c r="V1497" i="18"/>
  <c r="T1497" i="18" a="1"/>
  <c r="T1497" i="18" s="1"/>
  <c r="A1497" i="18"/>
  <c r="W1496" i="18"/>
  <c r="V1496" i="18"/>
  <c r="T1496" i="18" a="1"/>
  <c r="T1496" i="18" s="1"/>
  <c r="A1496" i="18"/>
  <c r="W1495" i="18"/>
  <c r="V1495" i="18"/>
  <c r="T1495" i="18" a="1"/>
  <c r="T1495" i="18" s="1"/>
  <c r="A1495" i="18"/>
  <c r="W1494" i="18"/>
  <c r="V1494" i="18"/>
  <c r="T1494" i="18" a="1"/>
  <c r="T1494" i="18" s="1"/>
  <c r="A1494" i="18"/>
  <c r="W1493" i="18"/>
  <c r="V1493" i="18"/>
  <c r="T1493" i="18" a="1"/>
  <c r="T1493" i="18" s="1"/>
  <c r="A1493" i="18"/>
  <c r="W1492" i="18"/>
  <c r="V1492" i="18"/>
  <c r="T1492" i="18" a="1"/>
  <c r="T1492" i="18" s="1"/>
  <c r="A1492" i="18"/>
  <c r="W1491" i="18"/>
  <c r="V1491" i="18"/>
  <c r="T1491" i="18" a="1"/>
  <c r="T1491" i="18" s="1"/>
  <c r="A1491" i="18"/>
  <c r="W1490" i="18"/>
  <c r="V1490" i="18"/>
  <c r="T1490" i="18" a="1"/>
  <c r="T1490" i="18" s="1"/>
  <c r="A1490" i="18"/>
  <c r="W1489" i="18"/>
  <c r="V1489" i="18"/>
  <c r="T1489" i="18" a="1"/>
  <c r="T1489" i="18" s="1"/>
  <c r="A1489" i="18"/>
  <c r="W1488" i="18"/>
  <c r="V1488" i="18"/>
  <c r="T1488" i="18" a="1"/>
  <c r="T1488" i="18" s="1"/>
  <c r="A1488" i="18"/>
  <c r="W1487" i="18"/>
  <c r="V1487" i="18"/>
  <c r="T1487" i="18" a="1"/>
  <c r="T1487" i="18" s="1"/>
  <c r="A1487" i="18"/>
  <c r="W1486" i="18"/>
  <c r="V1486" i="18"/>
  <c r="T1486" i="18" a="1"/>
  <c r="T1486" i="18" s="1"/>
  <c r="A1486" i="18"/>
  <c r="W1485" i="18"/>
  <c r="V1485" i="18"/>
  <c r="T1485" i="18" a="1"/>
  <c r="T1485" i="18" s="1"/>
  <c r="A1485" i="18"/>
  <c r="W1484" i="18"/>
  <c r="V1484" i="18"/>
  <c r="T1484" i="18" a="1"/>
  <c r="T1484" i="18" s="1"/>
  <c r="A1484" i="18"/>
  <c r="W1483" i="18"/>
  <c r="V1483" i="18"/>
  <c r="T1483" i="18" a="1"/>
  <c r="T1483" i="18" s="1"/>
  <c r="A1483" i="18"/>
  <c r="W1482" i="18"/>
  <c r="V1482" i="18"/>
  <c r="T1482" i="18" a="1"/>
  <c r="T1482" i="18" s="1"/>
  <c r="A1482" i="18"/>
  <c r="W1481" i="18"/>
  <c r="V1481" i="18"/>
  <c r="T1481" i="18" a="1"/>
  <c r="T1481" i="18" s="1"/>
  <c r="A1481" i="18"/>
  <c r="W1480" i="18"/>
  <c r="V1480" i="18"/>
  <c r="T1480" i="18" a="1"/>
  <c r="T1480" i="18" s="1"/>
  <c r="A1480" i="18"/>
  <c r="W1479" i="18"/>
  <c r="V1479" i="18"/>
  <c r="T1479" i="18" a="1"/>
  <c r="T1479" i="18" s="1"/>
  <c r="A1479" i="18"/>
  <c r="W1478" i="18"/>
  <c r="V1478" i="18"/>
  <c r="T1478" i="18" a="1"/>
  <c r="T1478" i="18" s="1"/>
  <c r="A1478" i="18"/>
  <c r="W1477" i="18"/>
  <c r="V1477" i="18"/>
  <c r="T1477" i="18" a="1"/>
  <c r="T1477" i="18" s="1"/>
  <c r="A1477" i="18"/>
  <c r="W1476" i="18"/>
  <c r="V1476" i="18"/>
  <c r="T1476" i="18" a="1"/>
  <c r="T1476" i="18" s="1"/>
  <c r="A1476" i="18"/>
  <c r="W1475" i="18"/>
  <c r="V1475" i="18"/>
  <c r="T1475" i="18" a="1"/>
  <c r="T1475" i="18" s="1"/>
  <c r="A1475" i="18"/>
  <c r="W1474" i="18"/>
  <c r="V1474" i="18"/>
  <c r="T1474" i="18" a="1"/>
  <c r="T1474" i="18" s="1"/>
  <c r="A1474" i="18"/>
  <c r="W1473" i="18"/>
  <c r="V1473" i="18"/>
  <c r="T1473" i="18" a="1"/>
  <c r="T1473" i="18" s="1"/>
  <c r="A1473" i="18"/>
  <c r="W1472" i="18"/>
  <c r="V1472" i="18"/>
  <c r="T1472" i="18" a="1"/>
  <c r="T1472" i="18" s="1"/>
  <c r="A1472" i="18"/>
  <c r="W1471" i="18"/>
  <c r="V1471" i="18"/>
  <c r="T1471" i="18" a="1"/>
  <c r="T1471" i="18" s="1"/>
  <c r="A1471" i="18"/>
  <c r="W1470" i="18"/>
  <c r="V1470" i="18"/>
  <c r="T1470" i="18" a="1"/>
  <c r="T1470" i="18" s="1"/>
  <c r="A1470" i="18"/>
  <c r="W1469" i="18"/>
  <c r="V1469" i="18"/>
  <c r="T1469" i="18" a="1"/>
  <c r="T1469" i="18" s="1"/>
  <c r="A1469" i="18"/>
  <c r="W1468" i="18"/>
  <c r="V1468" i="18"/>
  <c r="T1468" i="18" a="1"/>
  <c r="T1468" i="18" s="1"/>
  <c r="A1468" i="18"/>
  <c r="W1467" i="18"/>
  <c r="V1467" i="18"/>
  <c r="T1467" i="18" a="1"/>
  <c r="T1467" i="18" s="1"/>
  <c r="A1467" i="18"/>
  <c r="W1466" i="18"/>
  <c r="V1466" i="18"/>
  <c r="T1466" i="18" a="1"/>
  <c r="T1466" i="18" s="1"/>
  <c r="A1466" i="18"/>
  <c r="W1465" i="18"/>
  <c r="V1465" i="18"/>
  <c r="T1465" i="18" a="1"/>
  <c r="T1465" i="18" s="1"/>
  <c r="A1465" i="18"/>
  <c r="W1464" i="18"/>
  <c r="V1464" i="18"/>
  <c r="T1464" i="18" a="1"/>
  <c r="T1464" i="18" s="1"/>
  <c r="A1464" i="18"/>
  <c r="W1463" i="18"/>
  <c r="V1463" i="18"/>
  <c r="T1463" i="18" a="1"/>
  <c r="T1463" i="18" s="1"/>
  <c r="A1463" i="18"/>
  <c r="W1462" i="18"/>
  <c r="V1462" i="18"/>
  <c r="T1462" i="18" a="1"/>
  <c r="T1462" i="18" s="1"/>
  <c r="A1462" i="18"/>
  <c r="W1461" i="18"/>
  <c r="V1461" i="18"/>
  <c r="T1461" i="18" a="1"/>
  <c r="T1461" i="18" s="1"/>
  <c r="A1461" i="18"/>
  <c r="W1460" i="18"/>
  <c r="V1460" i="18"/>
  <c r="T1460" i="18" a="1"/>
  <c r="T1460" i="18" s="1"/>
  <c r="A1460" i="18"/>
  <c r="W1459" i="18"/>
  <c r="V1459" i="18"/>
  <c r="T1459" i="18" a="1"/>
  <c r="T1459" i="18" s="1"/>
  <c r="A1459" i="18"/>
  <c r="W1458" i="18"/>
  <c r="V1458" i="18"/>
  <c r="T1458" i="18" a="1"/>
  <c r="T1458" i="18" s="1"/>
  <c r="A1458" i="18"/>
  <c r="W1457" i="18"/>
  <c r="V1457" i="18"/>
  <c r="T1457" i="18" a="1"/>
  <c r="T1457" i="18" s="1"/>
  <c r="A1457" i="18"/>
  <c r="W1456" i="18"/>
  <c r="V1456" i="18"/>
  <c r="T1456" i="18" a="1"/>
  <c r="T1456" i="18" s="1"/>
  <c r="A1456" i="18"/>
  <c r="W1455" i="18"/>
  <c r="V1455" i="18"/>
  <c r="T1455" i="18" a="1"/>
  <c r="T1455" i="18" s="1"/>
  <c r="A1455" i="18"/>
  <c r="W1454" i="18"/>
  <c r="V1454" i="18"/>
  <c r="T1454" i="18" a="1"/>
  <c r="T1454" i="18" s="1"/>
  <c r="A1454" i="18"/>
  <c r="W1453" i="18"/>
  <c r="V1453" i="18"/>
  <c r="T1453" i="18" a="1"/>
  <c r="T1453" i="18" s="1"/>
  <c r="A1453" i="18"/>
  <c r="W1452" i="18"/>
  <c r="V1452" i="18"/>
  <c r="T1452" i="18" a="1"/>
  <c r="T1452" i="18" s="1"/>
  <c r="A1452" i="18"/>
  <c r="W1451" i="18"/>
  <c r="V1451" i="18"/>
  <c r="T1451" i="18" a="1"/>
  <c r="T1451" i="18" s="1"/>
  <c r="A1451" i="18"/>
  <c r="W1450" i="18"/>
  <c r="V1450" i="18"/>
  <c r="T1450" i="18" a="1"/>
  <c r="T1450" i="18" s="1"/>
  <c r="A1450" i="18"/>
  <c r="W1449" i="18"/>
  <c r="V1449" i="18"/>
  <c r="T1449" i="18" a="1"/>
  <c r="T1449" i="18" s="1"/>
  <c r="A1449" i="18"/>
  <c r="W1448" i="18"/>
  <c r="V1448" i="18"/>
  <c r="T1448" i="18" a="1"/>
  <c r="T1448" i="18" s="1"/>
  <c r="A1448" i="18"/>
  <c r="W1447" i="18"/>
  <c r="V1447" i="18"/>
  <c r="T1447" i="18" a="1"/>
  <c r="T1447" i="18" s="1"/>
  <c r="A1447" i="18"/>
  <c r="W1446" i="18"/>
  <c r="V1446" i="18"/>
  <c r="T1446" i="18" a="1"/>
  <c r="T1446" i="18" s="1"/>
  <c r="A1446" i="18"/>
  <c r="W1445" i="18"/>
  <c r="V1445" i="18"/>
  <c r="T1445" i="18" a="1"/>
  <c r="T1445" i="18" s="1"/>
  <c r="A1445" i="18"/>
  <c r="W1444" i="18"/>
  <c r="V1444" i="18"/>
  <c r="T1444" i="18" a="1"/>
  <c r="T1444" i="18" s="1"/>
  <c r="A1444" i="18"/>
  <c r="W1443" i="18"/>
  <c r="V1443" i="18"/>
  <c r="T1443" i="18" a="1"/>
  <c r="T1443" i="18" s="1"/>
  <c r="A1443" i="18"/>
  <c r="W1442" i="18"/>
  <c r="V1442" i="18"/>
  <c r="T1442" i="18" a="1"/>
  <c r="T1442" i="18" s="1"/>
  <c r="A1442" i="18"/>
  <c r="W1441" i="18"/>
  <c r="V1441" i="18"/>
  <c r="T1441" i="18" a="1"/>
  <c r="T1441" i="18" s="1"/>
  <c r="A1441" i="18"/>
  <c r="W1440" i="18"/>
  <c r="V1440" i="18"/>
  <c r="T1440" i="18" a="1"/>
  <c r="T1440" i="18" s="1"/>
  <c r="A1440" i="18"/>
  <c r="W1439" i="18"/>
  <c r="V1439" i="18"/>
  <c r="T1439" i="18" a="1"/>
  <c r="T1439" i="18" s="1"/>
  <c r="A1439" i="18"/>
  <c r="W1438" i="18"/>
  <c r="V1438" i="18"/>
  <c r="T1438" i="18" a="1"/>
  <c r="T1438" i="18" s="1"/>
  <c r="A1438" i="18"/>
  <c r="W1437" i="18"/>
  <c r="V1437" i="18"/>
  <c r="T1437" i="18" a="1"/>
  <c r="T1437" i="18" s="1"/>
  <c r="A1437" i="18"/>
  <c r="W1436" i="18"/>
  <c r="V1436" i="18"/>
  <c r="T1436" i="18" a="1"/>
  <c r="T1436" i="18" s="1"/>
  <c r="A1436" i="18"/>
  <c r="W1435" i="18"/>
  <c r="V1435" i="18"/>
  <c r="T1435" i="18" a="1"/>
  <c r="T1435" i="18" s="1"/>
  <c r="A1435" i="18"/>
  <c r="W1434" i="18"/>
  <c r="V1434" i="18"/>
  <c r="T1434" i="18" a="1"/>
  <c r="T1434" i="18" s="1"/>
  <c r="A1434" i="18"/>
  <c r="W1433" i="18"/>
  <c r="V1433" i="18"/>
  <c r="T1433" i="18" a="1"/>
  <c r="T1433" i="18" s="1"/>
  <c r="A1433" i="18"/>
  <c r="W1432" i="18"/>
  <c r="V1432" i="18"/>
  <c r="T1432" i="18" a="1"/>
  <c r="T1432" i="18" s="1"/>
  <c r="A1432" i="18"/>
  <c r="W1431" i="18"/>
  <c r="V1431" i="18"/>
  <c r="T1431" i="18" a="1"/>
  <c r="T1431" i="18" s="1"/>
  <c r="A1431" i="18"/>
  <c r="W1430" i="18"/>
  <c r="V1430" i="18"/>
  <c r="T1430" i="18" a="1"/>
  <c r="T1430" i="18" s="1"/>
  <c r="A1430" i="18"/>
  <c r="W1429" i="18"/>
  <c r="V1429" i="18"/>
  <c r="T1429" i="18" a="1"/>
  <c r="T1429" i="18" s="1"/>
  <c r="A1429" i="18"/>
  <c r="W1428" i="18"/>
  <c r="V1428" i="18"/>
  <c r="T1428" i="18" a="1"/>
  <c r="T1428" i="18" s="1"/>
  <c r="A1428" i="18"/>
  <c r="W1427" i="18"/>
  <c r="V1427" i="18"/>
  <c r="T1427" i="18" a="1"/>
  <c r="T1427" i="18" s="1"/>
  <c r="A1427" i="18"/>
  <c r="W1426" i="18"/>
  <c r="V1426" i="18"/>
  <c r="T1426" i="18" a="1"/>
  <c r="T1426" i="18" s="1"/>
  <c r="A1426" i="18"/>
  <c r="W1425" i="18"/>
  <c r="V1425" i="18"/>
  <c r="T1425" i="18" a="1"/>
  <c r="T1425" i="18" s="1"/>
  <c r="A1425" i="18"/>
  <c r="W1424" i="18"/>
  <c r="V1424" i="18"/>
  <c r="T1424" i="18" a="1"/>
  <c r="T1424" i="18" s="1"/>
  <c r="A1424" i="18"/>
  <c r="W1423" i="18"/>
  <c r="V1423" i="18"/>
  <c r="T1423" i="18" a="1"/>
  <c r="T1423" i="18" s="1"/>
  <c r="A1423" i="18"/>
  <c r="W1422" i="18"/>
  <c r="V1422" i="18"/>
  <c r="T1422" i="18" a="1"/>
  <c r="T1422" i="18" s="1"/>
  <c r="A1422" i="18"/>
  <c r="W1421" i="18"/>
  <c r="V1421" i="18"/>
  <c r="T1421" i="18" a="1"/>
  <c r="T1421" i="18" s="1"/>
  <c r="A1421" i="18"/>
  <c r="W1420" i="18"/>
  <c r="V1420" i="18"/>
  <c r="T1420" i="18" a="1"/>
  <c r="T1420" i="18" s="1"/>
  <c r="A1420" i="18"/>
  <c r="W1419" i="18"/>
  <c r="V1419" i="18"/>
  <c r="T1419" i="18" a="1"/>
  <c r="T1419" i="18" s="1"/>
  <c r="A1419" i="18"/>
  <c r="W1418" i="18"/>
  <c r="V1418" i="18"/>
  <c r="T1418" i="18" a="1"/>
  <c r="T1418" i="18" s="1"/>
  <c r="A1418" i="18"/>
  <c r="W1417" i="18"/>
  <c r="V1417" i="18"/>
  <c r="T1417" i="18" a="1"/>
  <c r="T1417" i="18" s="1"/>
  <c r="A1417" i="18"/>
  <c r="W1416" i="18"/>
  <c r="V1416" i="18"/>
  <c r="T1416" i="18" a="1"/>
  <c r="T1416" i="18" s="1"/>
  <c r="A1416" i="18"/>
  <c r="W1415" i="18"/>
  <c r="V1415" i="18"/>
  <c r="T1415" i="18" a="1"/>
  <c r="T1415" i="18" s="1"/>
  <c r="A1415" i="18"/>
  <c r="W1414" i="18"/>
  <c r="V1414" i="18"/>
  <c r="T1414" i="18" a="1"/>
  <c r="T1414" i="18" s="1"/>
  <c r="A1414" i="18"/>
  <c r="W1413" i="18"/>
  <c r="V1413" i="18"/>
  <c r="T1413" i="18" a="1"/>
  <c r="T1413" i="18" s="1"/>
  <c r="A1413" i="18"/>
  <c r="W1412" i="18"/>
  <c r="V1412" i="18"/>
  <c r="T1412" i="18" a="1"/>
  <c r="T1412" i="18" s="1"/>
  <c r="A1412" i="18"/>
  <c r="W1411" i="18"/>
  <c r="V1411" i="18"/>
  <c r="T1411" i="18" a="1"/>
  <c r="T1411" i="18" s="1"/>
  <c r="A1411" i="18"/>
  <c r="W1410" i="18"/>
  <c r="V1410" i="18"/>
  <c r="T1410" i="18" a="1"/>
  <c r="T1410" i="18" s="1"/>
  <c r="A1410" i="18"/>
  <c r="W1409" i="18"/>
  <c r="V1409" i="18"/>
  <c r="T1409" i="18" a="1"/>
  <c r="T1409" i="18" s="1"/>
  <c r="A1409" i="18"/>
  <c r="W1408" i="18"/>
  <c r="V1408" i="18"/>
  <c r="T1408" i="18" a="1"/>
  <c r="T1408" i="18" s="1"/>
  <c r="A1408" i="18"/>
  <c r="W1407" i="18"/>
  <c r="V1407" i="18"/>
  <c r="T1407" i="18" a="1"/>
  <c r="T1407" i="18" s="1"/>
  <c r="A1407" i="18"/>
  <c r="W1406" i="18"/>
  <c r="V1406" i="18"/>
  <c r="T1406" i="18" a="1"/>
  <c r="T1406" i="18" s="1"/>
  <c r="A1406" i="18"/>
  <c r="W1405" i="18"/>
  <c r="V1405" i="18"/>
  <c r="T1405" i="18" a="1"/>
  <c r="T1405" i="18" s="1"/>
  <c r="A1405" i="18"/>
  <c r="W1404" i="18"/>
  <c r="V1404" i="18"/>
  <c r="T1404" i="18" a="1"/>
  <c r="T1404" i="18" s="1"/>
  <c r="A1404" i="18"/>
  <c r="W1403" i="18"/>
  <c r="V1403" i="18"/>
  <c r="T1403" i="18" a="1"/>
  <c r="T1403" i="18" s="1"/>
  <c r="A1403" i="18"/>
  <c r="W1402" i="18"/>
  <c r="V1402" i="18"/>
  <c r="T1402" i="18" a="1"/>
  <c r="T1402" i="18" s="1"/>
  <c r="A1402" i="18"/>
  <c r="W1401" i="18"/>
  <c r="V1401" i="18"/>
  <c r="T1401" i="18" a="1"/>
  <c r="T1401" i="18" s="1"/>
  <c r="A1401" i="18"/>
  <c r="W1400" i="18"/>
  <c r="V1400" i="18"/>
  <c r="T1400" i="18" a="1"/>
  <c r="T1400" i="18" s="1"/>
  <c r="A1400" i="18"/>
  <c r="W1399" i="18"/>
  <c r="V1399" i="18"/>
  <c r="T1399" i="18" a="1"/>
  <c r="T1399" i="18" s="1"/>
  <c r="A1399" i="18"/>
  <c r="W1398" i="18"/>
  <c r="V1398" i="18"/>
  <c r="T1398" i="18" a="1"/>
  <c r="T1398" i="18" s="1"/>
  <c r="A1398" i="18"/>
  <c r="W1397" i="18"/>
  <c r="V1397" i="18"/>
  <c r="T1397" i="18" a="1"/>
  <c r="T1397" i="18" s="1"/>
  <c r="A1397" i="18"/>
  <c r="W1396" i="18"/>
  <c r="V1396" i="18"/>
  <c r="T1396" i="18" a="1"/>
  <c r="T1396" i="18" s="1"/>
  <c r="A1396" i="18"/>
  <c r="W1395" i="18"/>
  <c r="V1395" i="18"/>
  <c r="T1395" i="18" a="1"/>
  <c r="T1395" i="18" s="1"/>
  <c r="A1395" i="18"/>
  <c r="W1394" i="18"/>
  <c r="V1394" i="18"/>
  <c r="T1394" i="18" a="1"/>
  <c r="T1394" i="18" s="1"/>
  <c r="A1394" i="18"/>
  <c r="W1393" i="18"/>
  <c r="V1393" i="18"/>
  <c r="T1393" i="18" a="1"/>
  <c r="T1393" i="18" s="1"/>
  <c r="A1393" i="18"/>
  <c r="W1392" i="18"/>
  <c r="V1392" i="18"/>
  <c r="T1392" i="18" a="1"/>
  <c r="T1392" i="18" s="1"/>
  <c r="A1392" i="18"/>
  <c r="W1391" i="18"/>
  <c r="V1391" i="18"/>
  <c r="T1391" i="18" a="1"/>
  <c r="T1391" i="18" s="1"/>
  <c r="A1391" i="18"/>
  <c r="W1390" i="18"/>
  <c r="V1390" i="18"/>
  <c r="T1390" i="18" a="1"/>
  <c r="T1390" i="18" s="1"/>
  <c r="A1390" i="18"/>
  <c r="W1389" i="18"/>
  <c r="V1389" i="18"/>
  <c r="T1389" i="18" a="1"/>
  <c r="T1389" i="18" s="1"/>
  <c r="A1389" i="18"/>
  <c r="W1388" i="18"/>
  <c r="V1388" i="18"/>
  <c r="T1388" i="18" a="1"/>
  <c r="T1388" i="18" s="1"/>
  <c r="A1388" i="18"/>
  <c r="W1387" i="18"/>
  <c r="V1387" i="18"/>
  <c r="T1387" i="18" a="1"/>
  <c r="T1387" i="18" s="1"/>
  <c r="A1387" i="18"/>
  <c r="W1386" i="18"/>
  <c r="V1386" i="18"/>
  <c r="T1386" i="18" a="1"/>
  <c r="T1386" i="18" s="1"/>
  <c r="A1386" i="18"/>
  <c r="W1385" i="18"/>
  <c r="V1385" i="18"/>
  <c r="T1385" i="18" a="1"/>
  <c r="T1385" i="18" s="1"/>
  <c r="A1385" i="18"/>
  <c r="W1384" i="18"/>
  <c r="V1384" i="18"/>
  <c r="T1384" i="18" a="1"/>
  <c r="T1384" i="18" s="1"/>
  <c r="A1384" i="18"/>
  <c r="W1383" i="18"/>
  <c r="V1383" i="18"/>
  <c r="T1383" i="18" a="1"/>
  <c r="T1383" i="18" s="1"/>
  <c r="A1383" i="18"/>
  <c r="W1382" i="18"/>
  <c r="V1382" i="18"/>
  <c r="T1382" i="18" a="1"/>
  <c r="T1382" i="18" s="1"/>
  <c r="A1382" i="18"/>
  <c r="W1381" i="18"/>
  <c r="V1381" i="18"/>
  <c r="T1381" i="18" a="1"/>
  <c r="T1381" i="18" s="1"/>
  <c r="A1381" i="18"/>
  <c r="W1380" i="18"/>
  <c r="V1380" i="18"/>
  <c r="T1380" i="18" a="1"/>
  <c r="T1380" i="18" s="1"/>
  <c r="A1380" i="18"/>
  <c r="W1379" i="18"/>
  <c r="V1379" i="18"/>
  <c r="T1379" i="18" a="1"/>
  <c r="T1379" i="18" s="1"/>
  <c r="A1379" i="18"/>
  <c r="W1378" i="18"/>
  <c r="V1378" i="18"/>
  <c r="T1378" i="18" a="1"/>
  <c r="T1378" i="18" s="1"/>
  <c r="A1378" i="18"/>
  <c r="W1377" i="18"/>
  <c r="V1377" i="18"/>
  <c r="T1377" i="18" a="1"/>
  <c r="T1377" i="18" s="1"/>
  <c r="A1377" i="18"/>
  <c r="W1376" i="18"/>
  <c r="V1376" i="18"/>
  <c r="T1376" i="18" a="1"/>
  <c r="T1376" i="18" s="1"/>
  <c r="A1376" i="18"/>
  <c r="W1375" i="18"/>
  <c r="V1375" i="18"/>
  <c r="T1375" i="18" a="1"/>
  <c r="T1375" i="18" s="1"/>
  <c r="A1375" i="18"/>
  <c r="W1374" i="18"/>
  <c r="V1374" i="18"/>
  <c r="T1374" i="18" a="1"/>
  <c r="T1374" i="18" s="1"/>
  <c r="A1374" i="18"/>
  <c r="W1373" i="18"/>
  <c r="V1373" i="18"/>
  <c r="T1373" i="18" a="1"/>
  <c r="T1373" i="18" s="1"/>
  <c r="A1373" i="18"/>
  <c r="W1372" i="18"/>
  <c r="V1372" i="18"/>
  <c r="T1372" i="18" a="1"/>
  <c r="T1372" i="18" s="1"/>
  <c r="A1372" i="18"/>
  <c r="W1371" i="18"/>
  <c r="V1371" i="18"/>
  <c r="T1371" i="18" a="1"/>
  <c r="T1371" i="18" s="1"/>
  <c r="A1371" i="18"/>
  <c r="W1370" i="18"/>
  <c r="V1370" i="18"/>
  <c r="T1370" i="18" a="1"/>
  <c r="T1370" i="18" s="1"/>
  <c r="A1370" i="18"/>
  <c r="W1369" i="18"/>
  <c r="V1369" i="18"/>
  <c r="T1369" i="18" a="1"/>
  <c r="T1369" i="18" s="1"/>
  <c r="A1369" i="18"/>
  <c r="W1368" i="18"/>
  <c r="V1368" i="18"/>
  <c r="T1368" i="18" a="1"/>
  <c r="T1368" i="18" s="1"/>
  <c r="A1368" i="18"/>
  <c r="W1367" i="18"/>
  <c r="V1367" i="18"/>
  <c r="T1367" i="18" a="1"/>
  <c r="T1367" i="18" s="1"/>
  <c r="A1367" i="18"/>
  <c r="W1366" i="18"/>
  <c r="V1366" i="18"/>
  <c r="T1366" i="18" a="1"/>
  <c r="T1366" i="18" s="1"/>
  <c r="A1366" i="18"/>
  <c r="W1365" i="18"/>
  <c r="V1365" i="18"/>
  <c r="T1365" i="18" a="1"/>
  <c r="T1365" i="18" s="1"/>
  <c r="A1365" i="18"/>
  <c r="W1364" i="18"/>
  <c r="V1364" i="18"/>
  <c r="T1364" i="18" a="1"/>
  <c r="T1364" i="18" s="1"/>
  <c r="A1364" i="18"/>
  <c r="W1363" i="18"/>
  <c r="V1363" i="18"/>
  <c r="T1363" i="18" a="1"/>
  <c r="T1363" i="18" s="1"/>
  <c r="A1363" i="18"/>
  <c r="W1362" i="18"/>
  <c r="V1362" i="18"/>
  <c r="T1362" i="18" a="1"/>
  <c r="T1362" i="18" s="1"/>
  <c r="A1362" i="18"/>
  <c r="W1361" i="18"/>
  <c r="V1361" i="18"/>
  <c r="T1361" i="18" a="1"/>
  <c r="T1361" i="18" s="1"/>
  <c r="A1361" i="18"/>
  <c r="W1360" i="18"/>
  <c r="V1360" i="18"/>
  <c r="T1360" i="18" a="1"/>
  <c r="T1360" i="18" s="1"/>
  <c r="A1360" i="18"/>
  <c r="W1359" i="18"/>
  <c r="V1359" i="18"/>
  <c r="T1359" i="18" a="1"/>
  <c r="T1359" i="18" s="1"/>
  <c r="A1359" i="18"/>
  <c r="W1358" i="18"/>
  <c r="V1358" i="18"/>
  <c r="T1358" i="18" a="1"/>
  <c r="T1358" i="18" s="1"/>
  <c r="A1358" i="18"/>
  <c r="W1357" i="18"/>
  <c r="V1357" i="18"/>
  <c r="T1357" i="18" a="1"/>
  <c r="T1357" i="18" s="1"/>
  <c r="A1357" i="18"/>
  <c r="W1356" i="18"/>
  <c r="V1356" i="18"/>
  <c r="T1356" i="18" a="1"/>
  <c r="T1356" i="18" s="1"/>
  <c r="A1356" i="18"/>
  <c r="W1355" i="18"/>
  <c r="V1355" i="18"/>
  <c r="T1355" i="18" a="1"/>
  <c r="T1355" i="18" s="1"/>
  <c r="A1355" i="18"/>
  <c r="W1354" i="18"/>
  <c r="V1354" i="18"/>
  <c r="T1354" i="18" a="1"/>
  <c r="T1354" i="18" s="1"/>
  <c r="A1354" i="18"/>
  <c r="W1353" i="18"/>
  <c r="V1353" i="18"/>
  <c r="T1353" i="18" a="1"/>
  <c r="T1353" i="18" s="1"/>
  <c r="A1353" i="18"/>
  <c r="W1352" i="18"/>
  <c r="V1352" i="18"/>
  <c r="T1352" i="18" a="1"/>
  <c r="T1352" i="18" s="1"/>
  <c r="A1352" i="18"/>
  <c r="W1351" i="18"/>
  <c r="V1351" i="18"/>
  <c r="T1351" i="18" a="1"/>
  <c r="T1351" i="18" s="1"/>
  <c r="A1351" i="18"/>
  <c r="W1350" i="18"/>
  <c r="V1350" i="18"/>
  <c r="T1350" i="18" a="1"/>
  <c r="T1350" i="18" s="1"/>
  <c r="A1350" i="18"/>
  <c r="W1349" i="18"/>
  <c r="V1349" i="18"/>
  <c r="T1349" i="18" a="1"/>
  <c r="T1349" i="18" s="1"/>
  <c r="A1349" i="18"/>
  <c r="W1348" i="18"/>
  <c r="V1348" i="18"/>
  <c r="T1348" i="18" a="1"/>
  <c r="T1348" i="18" s="1"/>
  <c r="A1348" i="18"/>
  <c r="W1347" i="18"/>
  <c r="V1347" i="18"/>
  <c r="T1347" i="18" a="1"/>
  <c r="T1347" i="18" s="1"/>
  <c r="A1347" i="18"/>
  <c r="W1346" i="18"/>
  <c r="V1346" i="18"/>
  <c r="T1346" i="18" a="1"/>
  <c r="T1346" i="18" s="1"/>
  <c r="A1346" i="18"/>
  <c r="W1345" i="18"/>
  <c r="V1345" i="18"/>
  <c r="T1345" i="18" a="1"/>
  <c r="T1345" i="18" s="1"/>
  <c r="A1345" i="18"/>
  <c r="W1344" i="18"/>
  <c r="V1344" i="18"/>
  <c r="T1344" i="18" a="1"/>
  <c r="T1344" i="18" s="1"/>
  <c r="A1344" i="18"/>
  <c r="W1343" i="18"/>
  <c r="V1343" i="18"/>
  <c r="T1343" i="18" a="1"/>
  <c r="T1343" i="18" s="1"/>
  <c r="A1343" i="18"/>
  <c r="W1342" i="18"/>
  <c r="V1342" i="18"/>
  <c r="T1342" i="18" a="1"/>
  <c r="T1342" i="18" s="1"/>
  <c r="A1342" i="18"/>
  <c r="W1341" i="18"/>
  <c r="V1341" i="18"/>
  <c r="T1341" i="18" a="1"/>
  <c r="T1341" i="18" s="1"/>
  <c r="A1341" i="18"/>
  <c r="W1340" i="18"/>
  <c r="V1340" i="18"/>
  <c r="T1340" i="18" a="1"/>
  <c r="T1340" i="18" s="1"/>
  <c r="A1340" i="18"/>
  <c r="W1339" i="18"/>
  <c r="V1339" i="18"/>
  <c r="T1339" i="18" a="1"/>
  <c r="T1339" i="18" s="1"/>
  <c r="A1339" i="18"/>
  <c r="W1338" i="18"/>
  <c r="V1338" i="18"/>
  <c r="T1338" i="18" a="1"/>
  <c r="T1338" i="18" s="1"/>
  <c r="A1338" i="18"/>
  <c r="W1337" i="18"/>
  <c r="V1337" i="18"/>
  <c r="T1337" i="18" a="1"/>
  <c r="T1337" i="18" s="1"/>
  <c r="A1337" i="18"/>
  <c r="W1336" i="18"/>
  <c r="V1336" i="18"/>
  <c r="T1336" i="18" a="1"/>
  <c r="T1336" i="18" s="1"/>
  <c r="A1336" i="18"/>
  <c r="W1335" i="18"/>
  <c r="V1335" i="18"/>
  <c r="T1335" i="18" a="1"/>
  <c r="T1335" i="18" s="1"/>
  <c r="A1335" i="18"/>
  <c r="W1334" i="18"/>
  <c r="V1334" i="18"/>
  <c r="T1334" i="18" a="1"/>
  <c r="T1334" i="18" s="1"/>
  <c r="A1334" i="18"/>
  <c r="W1333" i="18"/>
  <c r="V1333" i="18"/>
  <c r="T1333" i="18" a="1"/>
  <c r="T1333" i="18" s="1"/>
  <c r="A1333" i="18"/>
  <c r="W1332" i="18"/>
  <c r="V1332" i="18"/>
  <c r="T1332" i="18" a="1"/>
  <c r="T1332" i="18" s="1"/>
  <c r="A1332" i="18"/>
  <c r="W1331" i="18"/>
  <c r="V1331" i="18"/>
  <c r="T1331" i="18" a="1"/>
  <c r="T1331" i="18" s="1"/>
  <c r="A1331" i="18"/>
  <c r="W1330" i="18"/>
  <c r="V1330" i="18"/>
  <c r="T1330" i="18" a="1"/>
  <c r="T1330" i="18" s="1"/>
  <c r="A1330" i="18"/>
  <c r="W1329" i="18"/>
  <c r="V1329" i="18"/>
  <c r="T1329" i="18" a="1"/>
  <c r="T1329" i="18" s="1"/>
  <c r="A1329" i="18"/>
  <c r="W1328" i="18"/>
  <c r="V1328" i="18"/>
  <c r="T1328" i="18" a="1"/>
  <c r="T1328" i="18" s="1"/>
  <c r="A1328" i="18"/>
  <c r="W1327" i="18"/>
  <c r="V1327" i="18"/>
  <c r="T1327" i="18" a="1"/>
  <c r="T1327" i="18" s="1"/>
  <c r="A1327" i="18"/>
  <c r="W1326" i="18"/>
  <c r="V1326" i="18"/>
  <c r="T1326" i="18" a="1"/>
  <c r="T1326" i="18" s="1"/>
  <c r="A1326" i="18"/>
  <c r="W1325" i="18"/>
  <c r="V1325" i="18"/>
  <c r="T1325" i="18" a="1"/>
  <c r="T1325" i="18" s="1"/>
  <c r="A1325" i="18"/>
  <c r="W1324" i="18"/>
  <c r="V1324" i="18"/>
  <c r="T1324" i="18" a="1"/>
  <c r="T1324" i="18" s="1"/>
  <c r="A1324" i="18"/>
  <c r="W1323" i="18"/>
  <c r="V1323" i="18"/>
  <c r="T1323" i="18" a="1"/>
  <c r="T1323" i="18" s="1"/>
  <c r="A1323" i="18"/>
  <c r="W1322" i="18"/>
  <c r="V1322" i="18"/>
  <c r="T1322" i="18" a="1"/>
  <c r="T1322" i="18" s="1"/>
  <c r="A1322" i="18"/>
  <c r="W1321" i="18"/>
  <c r="V1321" i="18"/>
  <c r="T1321" i="18" a="1"/>
  <c r="T1321" i="18" s="1"/>
  <c r="A1321" i="18"/>
  <c r="W1320" i="18"/>
  <c r="V1320" i="18"/>
  <c r="T1320" i="18" a="1"/>
  <c r="T1320" i="18" s="1"/>
  <c r="A1320" i="18"/>
  <c r="W1319" i="18"/>
  <c r="V1319" i="18"/>
  <c r="T1319" i="18" a="1"/>
  <c r="T1319" i="18" s="1"/>
  <c r="A1319" i="18"/>
  <c r="W1318" i="18"/>
  <c r="V1318" i="18"/>
  <c r="T1318" i="18" a="1"/>
  <c r="T1318" i="18" s="1"/>
  <c r="A1318" i="18"/>
  <c r="W1317" i="18"/>
  <c r="V1317" i="18"/>
  <c r="T1317" i="18" a="1"/>
  <c r="T1317" i="18" s="1"/>
  <c r="A1317" i="18"/>
  <c r="W1316" i="18"/>
  <c r="V1316" i="18"/>
  <c r="T1316" i="18" a="1"/>
  <c r="T1316" i="18" s="1"/>
  <c r="A1316" i="18"/>
  <c r="W1315" i="18"/>
  <c r="V1315" i="18"/>
  <c r="T1315" i="18" a="1"/>
  <c r="T1315" i="18" s="1"/>
  <c r="A1315" i="18"/>
  <c r="W1314" i="18"/>
  <c r="V1314" i="18"/>
  <c r="T1314" i="18" a="1"/>
  <c r="T1314" i="18" s="1"/>
  <c r="A1314" i="18"/>
  <c r="W1313" i="18"/>
  <c r="V1313" i="18"/>
  <c r="T1313" i="18" a="1"/>
  <c r="T1313" i="18" s="1"/>
  <c r="A1313" i="18"/>
  <c r="W1312" i="18"/>
  <c r="V1312" i="18"/>
  <c r="T1312" i="18" a="1"/>
  <c r="T1312" i="18" s="1"/>
  <c r="A1312" i="18"/>
  <c r="W1311" i="18"/>
  <c r="V1311" i="18"/>
  <c r="T1311" i="18" a="1"/>
  <c r="T1311" i="18" s="1"/>
  <c r="A1311" i="18"/>
  <c r="W1310" i="18"/>
  <c r="V1310" i="18"/>
  <c r="T1310" i="18" a="1"/>
  <c r="T1310" i="18" s="1"/>
  <c r="A1310" i="18"/>
  <c r="W1309" i="18"/>
  <c r="V1309" i="18"/>
  <c r="T1309" i="18" a="1"/>
  <c r="T1309" i="18" s="1"/>
  <c r="A1309" i="18"/>
  <c r="W1308" i="18"/>
  <c r="V1308" i="18"/>
  <c r="T1308" i="18" a="1"/>
  <c r="T1308" i="18" s="1"/>
  <c r="A1308" i="18"/>
  <c r="W1307" i="18"/>
  <c r="V1307" i="18"/>
  <c r="T1307" i="18" a="1"/>
  <c r="T1307" i="18" s="1"/>
  <c r="A1307" i="18"/>
  <c r="W1306" i="18"/>
  <c r="V1306" i="18"/>
  <c r="T1306" i="18" a="1"/>
  <c r="T1306" i="18" s="1"/>
  <c r="A1306" i="18"/>
  <c r="W1305" i="18"/>
  <c r="V1305" i="18"/>
  <c r="T1305" i="18" a="1"/>
  <c r="T1305" i="18" s="1"/>
  <c r="A1305" i="18"/>
  <c r="W1304" i="18"/>
  <c r="V1304" i="18"/>
  <c r="T1304" i="18" a="1"/>
  <c r="T1304" i="18" s="1"/>
  <c r="A1304" i="18"/>
  <c r="W1303" i="18"/>
  <c r="V1303" i="18"/>
  <c r="T1303" i="18" a="1"/>
  <c r="T1303" i="18" s="1"/>
  <c r="A1303" i="18"/>
  <c r="W1302" i="18"/>
  <c r="V1302" i="18"/>
  <c r="T1302" i="18" a="1"/>
  <c r="T1302" i="18" s="1"/>
  <c r="A1302" i="18"/>
  <c r="W1301" i="18"/>
  <c r="V1301" i="18"/>
  <c r="T1301" i="18" a="1"/>
  <c r="T1301" i="18" s="1"/>
  <c r="A1301" i="18"/>
  <c r="W1300" i="18"/>
  <c r="V1300" i="18"/>
  <c r="T1300" i="18" a="1"/>
  <c r="T1300" i="18" s="1"/>
  <c r="A1300" i="18"/>
  <c r="W1299" i="18"/>
  <c r="V1299" i="18"/>
  <c r="T1299" i="18" a="1"/>
  <c r="T1299" i="18" s="1"/>
  <c r="A1299" i="18"/>
  <c r="W1298" i="18"/>
  <c r="V1298" i="18"/>
  <c r="T1298" i="18" a="1"/>
  <c r="T1298" i="18" s="1"/>
  <c r="A1298" i="18"/>
  <c r="W1297" i="18"/>
  <c r="V1297" i="18"/>
  <c r="T1297" i="18" a="1"/>
  <c r="T1297" i="18" s="1"/>
  <c r="A1297" i="18"/>
  <c r="W1296" i="18"/>
  <c r="V1296" i="18"/>
  <c r="T1296" i="18" a="1"/>
  <c r="T1296" i="18" s="1"/>
  <c r="A1296" i="18"/>
  <c r="W1295" i="18"/>
  <c r="V1295" i="18"/>
  <c r="T1295" i="18" a="1"/>
  <c r="T1295" i="18" s="1"/>
  <c r="A1295" i="18"/>
  <c r="W1294" i="18"/>
  <c r="V1294" i="18"/>
  <c r="T1294" i="18" a="1"/>
  <c r="T1294" i="18" s="1"/>
  <c r="A1294" i="18"/>
  <c r="W1293" i="18"/>
  <c r="V1293" i="18"/>
  <c r="T1293" i="18" a="1"/>
  <c r="T1293" i="18" s="1"/>
  <c r="A1293" i="18"/>
  <c r="W1292" i="18"/>
  <c r="V1292" i="18"/>
  <c r="T1292" i="18" a="1"/>
  <c r="T1292" i="18" s="1"/>
  <c r="A1292" i="18"/>
  <c r="W1291" i="18"/>
  <c r="V1291" i="18"/>
  <c r="T1291" i="18" a="1"/>
  <c r="T1291" i="18" s="1"/>
  <c r="A1291" i="18"/>
  <c r="W1290" i="18"/>
  <c r="V1290" i="18"/>
  <c r="T1290" i="18" a="1"/>
  <c r="T1290" i="18" s="1"/>
  <c r="A1290" i="18"/>
  <c r="W1289" i="18"/>
  <c r="V1289" i="18"/>
  <c r="T1289" i="18" a="1"/>
  <c r="T1289" i="18" s="1"/>
  <c r="A1289" i="18"/>
  <c r="W1288" i="18"/>
  <c r="V1288" i="18"/>
  <c r="T1288" i="18" a="1"/>
  <c r="T1288" i="18" s="1"/>
  <c r="A1288" i="18"/>
  <c r="W1287" i="18"/>
  <c r="V1287" i="18"/>
  <c r="T1287" i="18" a="1"/>
  <c r="T1287" i="18" s="1"/>
  <c r="A1287" i="18"/>
  <c r="W1286" i="18"/>
  <c r="V1286" i="18"/>
  <c r="T1286" i="18" a="1"/>
  <c r="T1286" i="18" s="1"/>
  <c r="A1286" i="18"/>
  <c r="W1285" i="18"/>
  <c r="V1285" i="18"/>
  <c r="T1285" i="18" a="1"/>
  <c r="T1285" i="18" s="1"/>
  <c r="A1285" i="18"/>
  <c r="W1284" i="18"/>
  <c r="V1284" i="18"/>
  <c r="T1284" i="18" a="1"/>
  <c r="T1284" i="18" s="1"/>
  <c r="A1284" i="18"/>
  <c r="W1283" i="18"/>
  <c r="V1283" i="18"/>
  <c r="T1283" i="18" a="1"/>
  <c r="T1283" i="18" s="1"/>
  <c r="A1283" i="18"/>
  <c r="W1282" i="18"/>
  <c r="V1282" i="18"/>
  <c r="T1282" i="18" a="1"/>
  <c r="T1282" i="18" s="1"/>
  <c r="A1282" i="18"/>
  <c r="W1281" i="18"/>
  <c r="V1281" i="18"/>
  <c r="T1281" i="18" a="1"/>
  <c r="T1281" i="18" s="1"/>
  <c r="A1281" i="18"/>
  <c r="W1280" i="18"/>
  <c r="V1280" i="18"/>
  <c r="T1280" i="18" a="1"/>
  <c r="T1280" i="18" s="1"/>
  <c r="A1280" i="18"/>
  <c r="W1279" i="18"/>
  <c r="V1279" i="18"/>
  <c r="T1279" i="18" a="1"/>
  <c r="T1279" i="18" s="1"/>
  <c r="A1279" i="18"/>
  <c r="W1278" i="18"/>
  <c r="V1278" i="18"/>
  <c r="T1278" i="18" a="1"/>
  <c r="T1278" i="18" s="1"/>
  <c r="A1278" i="18"/>
  <c r="W1277" i="18"/>
  <c r="V1277" i="18"/>
  <c r="T1277" i="18" a="1"/>
  <c r="T1277" i="18" s="1"/>
  <c r="A1277" i="18"/>
  <c r="W1276" i="18"/>
  <c r="V1276" i="18"/>
  <c r="T1276" i="18" a="1"/>
  <c r="T1276" i="18" s="1"/>
  <c r="A1276" i="18"/>
  <c r="W1275" i="18"/>
  <c r="V1275" i="18"/>
  <c r="T1275" i="18" a="1"/>
  <c r="T1275" i="18" s="1"/>
  <c r="A1275" i="18"/>
  <c r="W1274" i="18"/>
  <c r="V1274" i="18"/>
  <c r="T1274" i="18" a="1"/>
  <c r="T1274" i="18" s="1"/>
  <c r="A1274" i="18"/>
  <c r="W1273" i="18"/>
  <c r="V1273" i="18"/>
  <c r="T1273" i="18" a="1"/>
  <c r="T1273" i="18" s="1"/>
  <c r="A1273" i="18"/>
  <c r="W1272" i="18"/>
  <c r="V1272" i="18"/>
  <c r="T1272" i="18" a="1"/>
  <c r="T1272" i="18" s="1"/>
  <c r="A1272" i="18"/>
  <c r="W1271" i="18"/>
  <c r="V1271" i="18"/>
  <c r="T1271" i="18" a="1"/>
  <c r="T1271" i="18" s="1"/>
  <c r="A1271" i="18"/>
  <c r="W1270" i="18"/>
  <c r="V1270" i="18"/>
  <c r="T1270" i="18" a="1"/>
  <c r="T1270" i="18" s="1"/>
  <c r="A1270" i="18"/>
  <c r="W1269" i="18"/>
  <c r="V1269" i="18"/>
  <c r="T1269" i="18" a="1"/>
  <c r="T1269" i="18" s="1"/>
  <c r="A1269" i="18"/>
  <c r="W1268" i="18"/>
  <c r="V1268" i="18"/>
  <c r="T1268" i="18" a="1"/>
  <c r="T1268" i="18" s="1"/>
  <c r="A1268" i="18"/>
  <c r="W1267" i="18"/>
  <c r="V1267" i="18"/>
  <c r="T1267" i="18" a="1"/>
  <c r="T1267" i="18" s="1"/>
  <c r="A1267" i="18"/>
  <c r="W1266" i="18"/>
  <c r="V1266" i="18"/>
  <c r="T1266" i="18" a="1"/>
  <c r="T1266" i="18" s="1"/>
  <c r="A1266" i="18"/>
  <c r="W1265" i="18"/>
  <c r="V1265" i="18"/>
  <c r="T1265" i="18" a="1"/>
  <c r="T1265" i="18" s="1"/>
  <c r="A1265" i="18"/>
  <c r="W1264" i="18"/>
  <c r="V1264" i="18"/>
  <c r="T1264" i="18" a="1"/>
  <c r="T1264" i="18" s="1"/>
  <c r="A1264" i="18"/>
  <c r="W1263" i="18"/>
  <c r="V1263" i="18"/>
  <c r="T1263" i="18" a="1"/>
  <c r="T1263" i="18" s="1"/>
  <c r="A1263" i="18"/>
  <c r="W1262" i="18"/>
  <c r="V1262" i="18"/>
  <c r="T1262" i="18" a="1"/>
  <c r="T1262" i="18" s="1"/>
  <c r="A1262" i="18"/>
  <c r="W1261" i="18"/>
  <c r="V1261" i="18"/>
  <c r="T1261" i="18" a="1"/>
  <c r="T1261" i="18" s="1"/>
  <c r="A1261" i="18"/>
  <c r="W1260" i="18"/>
  <c r="V1260" i="18"/>
  <c r="T1260" i="18" a="1"/>
  <c r="T1260" i="18" s="1"/>
  <c r="A1260" i="18"/>
  <c r="W1259" i="18"/>
  <c r="V1259" i="18"/>
  <c r="T1259" i="18" a="1"/>
  <c r="T1259" i="18" s="1"/>
  <c r="A1259" i="18"/>
  <c r="W1258" i="18"/>
  <c r="V1258" i="18"/>
  <c r="T1258" i="18" a="1"/>
  <c r="T1258" i="18" s="1"/>
  <c r="A1258" i="18"/>
  <c r="W1257" i="18"/>
  <c r="V1257" i="18"/>
  <c r="T1257" i="18" a="1"/>
  <c r="T1257" i="18" s="1"/>
  <c r="A1257" i="18"/>
  <c r="W1256" i="18"/>
  <c r="V1256" i="18"/>
  <c r="T1256" i="18" a="1"/>
  <c r="T1256" i="18" s="1"/>
  <c r="A1256" i="18"/>
  <c r="W1255" i="18"/>
  <c r="V1255" i="18"/>
  <c r="T1255" i="18" a="1"/>
  <c r="T1255" i="18" s="1"/>
  <c r="A1255" i="18"/>
  <c r="W1254" i="18"/>
  <c r="V1254" i="18"/>
  <c r="T1254" i="18" a="1"/>
  <c r="T1254" i="18" s="1"/>
  <c r="A1254" i="18"/>
  <c r="W1253" i="18"/>
  <c r="V1253" i="18"/>
  <c r="T1253" i="18" a="1"/>
  <c r="T1253" i="18" s="1"/>
  <c r="A1253" i="18"/>
  <c r="W1252" i="18"/>
  <c r="V1252" i="18"/>
  <c r="T1252" i="18" a="1"/>
  <c r="T1252" i="18" s="1"/>
  <c r="A1252" i="18"/>
  <c r="W1251" i="18"/>
  <c r="V1251" i="18"/>
  <c r="T1251" i="18" a="1"/>
  <c r="T1251" i="18" s="1"/>
  <c r="A1251" i="18"/>
  <c r="W1250" i="18"/>
  <c r="V1250" i="18"/>
  <c r="T1250" i="18" a="1"/>
  <c r="T1250" i="18" s="1"/>
  <c r="A1250" i="18"/>
  <c r="W1249" i="18"/>
  <c r="V1249" i="18"/>
  <c r="T1249" i="18" a="1"/>
  <c r="T1249" i="18" s="1"/>
  <c r="A1249" i="18"/>
  <c r="W1248" i="18"/>
  <c r="V1248" i="18"/>
  <c r="T1248" i="18" a="1"/>
  <c r="T1248" i="18" s="1"/>
  <c r="A1248" i="18"/>
  <c r="W1247" i="18"/>
  <c r="V1247" i="18"/>
  <c r="T1247" i="18" a="1"/>
  <c r="T1247" i="18" s="1"/>
  <c r="A1247" i="18"/>
  <c r="W1246" i="18"/>
  <c r="V1246" i="18"/>
  <c r="T1246" i="18" a="1"/>
  <c r="T1246" i="18" s="1"/>
  <c r="A1246" i="18"/>
  <c r="W1245" i="18"/>
  <c r="V1245" i="18"/>
  <c r="T1245" i="18" a="1"/>
  <c r="T1245" i="18" s="1"/>
  <c r="A1245" i="18"/>
  <c r="W1244" i="18"/>
  <c r="V1244" i="18"/>
  <c r="T1244" i="18" a="1"/>
  <c r="T1244" i="18" s="1"/>
  <c r="A1244" i="18"/>
  <c r="W1243" i="18"/>
  <c r="V1243" i="18"/>
  <c r="T1243" i="18" a="1"/>
  <c r="T1243" i="18" s="1"/>
  <c r="A1243" i="18"/>
  <c r="W1242" i="18"/>
  <c r="V1242" i="18"/>
  <c r="T1242" i="18" a="1"/>
  <c r="T1242" i="18" s="1"/>
  <c r="A1242" i="18"/>
  <c r="W1241" i="18"/>
  <c r="V1241" i="18"/>
  <c r="T1241" i="18" a="1"/>
  <c r="T1241" i="18" s="1"/>
  <c r="A1241" i="18"/>
  <c r="W1240" i="18"/>
  <c r="V1240" i="18"/>
  <c r="T1240" i="18" a="1"/>
  <c r="T1240" i="18" s="1"/>
  <c r="A1240" i="18"/>
  <c r="W1239" i="18"/>
  <c r="V1239" i="18"/>
  <c r="T1239" i="18" a="1"/>
  <c r="T1239" i="18" s="1"/>
  <c r="A1239" i="18"/>
  <c r="W1238" i="18"/>
  <c r="V1238" i="18"/>
  <c r="T1238" i="18" a="1"/>
  <c r="T1238" i="18" s="1"/>
  <c r="A1238" i="18"/>
  <c r="W1237" i="18"/>
  <c r="V1237" i="18"/>
  <c r="T1237" i="18" a="1"/>
  <c r="T1237" i="18" s="1"/>
  <c r="A1237" i="18"/>
  <c r="W1236" i="18"/>
  <c r="V1236" i="18"/>
  <c r="T1236" i="18" a="1"/>
  <c r="T1236" i="18" s="1"/>
  <c r="A1236" i="18"/>
  <c r="W1235" i="18"/>
  <c r="V1235" i="18"/>
  <c r="T1235" i="18" a="1"/>
  <c r="T1235" i="18" s="1"/>
  <c r="A1235" i="18"/>
  <c r="W1234" i="18"/>
  <c r="V1234" i="18"/>
  <c r="T1234" i="18" a="1"/>
  <c r="T1234" i="18" s="1"/>
  <c r="A1234" i="18"/>
  <c r="W1233" i="18"/>
  <c r="V1233" i="18"/>
  <c r="T1233" i="18" a="1"/>
  <c r="T1233" i="18" s="1"/>
  <c r="A1233" i="18"/>
  <c r="W1232" i="18"/>
  <c r="V1232" i="18"/>
  <c r="T1232" i="18" a="1"/>
  <c r="T1232" i="18" s="1"/>
  <c r="A1232" i="18"/>
  <c r="W1231" i="18"/>
  <c r="V1231" i="18"/>
  <c r="T1231" i="18" a="1"/>
  <c r="T1231" i="18" s="1"/>
  <c r="A1231" i="18"/>
  <c r="W1230" i="18"/>
  <c r="V1230" i="18"/>
  <c r="T1230" i="18" a="1"/>
  <c r="T1230" i="18" s="1"/>
  <c r="A1230" i="18"/>
  <c r="W1229" i="18"/>
  <c r="V1229" i="18"/>
  <c r="T1229" i="18" a="1"/>
  <c r="T1229" i="18" s="1"/>
  <c r="A1229" i="18"/>
  <c r="W1228" i="18"/>
  <c r="V1228" i="18"/>
  <c r="T1228" i="18" a="1"/>
  <c r="T1228" i="18" s="1"/>
  <c r="A1228" i="18"/>
  <c r="W1227" i="18"/>
  <c r="V1227" i="18"/>
  <c r="T1227" i="18" a="1"/>
  <c r="T1227" i="18" s="1"/>
  <c r="A1227" i="18"/>
  <c r="W1226" i="18"/>
  <c r="V1226" i="18"/>
  <c r="T1226" i="18" a="1"/>
  <c r="T1226" i="18" s="1"/>
  <c r="A1226" i="18"/>
  <c r="W1225" i="18"/>
  <c r="V1225" i="18"/>
  <c r="T1225" i="18" a="1"/>
  <c r="T1225" i="18" s="1"/>
  <c r="A1225" i="18"/>
  <c r="W1224" i="18"/>
  <c r="V1224" i="18"/>
  <c r="T1224" i="18" a="1"/>
  <c r="T1224" i="18" s="1"/>
  <c r="A1224" i="18"/>
  <c r="W1223" i="18"/>
  <c r="V1223" i="18"/>
  <c r="T1223" i="18" a="1"/>
  <c r="T1223" i="18" s="1"/>
  <c r="A1223" i="18"/>
  <c r="W1222" i="18"/>
  <c r="V1222" i="18"/>
  <c r="T1222" i="18" a="1"/>
  <c r="T1222" i="18" s="1"/>
  <c r="A1222" i="18"/>
  <c r="W1221" i="18"/>
  <c r="V1221" i="18"/>
  <c r="T1221" i="18" a="1"/>
  <c r="T1221" i="18" s="1"/>
  <c r="A1221" i="18"/>
  <c r="W1220" i="18"/>
  <c r="V1220" i="18"/>
  <c r="T1220" i="18" a="1"/>
  <c r="T1220" i="18" s="1"/>
  <c r="A1220" i="18"/>
  <c r="W1219" i="18"/>
  <c r="V1219" i="18"/>
  <c r="T1219" i="18" a="1"/>
  <c r="T1219" i="18" s="1"/>
  <c r="A1219" i="18"/>
  <c r="W1218" i="18"/>
  <c r="V1218" i="18"/>
  <c r="T1218" i="18" a="1"/>
  <c r="T1218" i="18" s="1"/>
  <c r="A1218" i="18"/>
  <c r="W1217" i="18"/>
  <c r="V1217" i="18"/>
  <c r="T1217" i="18" a="1"/>
  <c r="T1217" i="18" s="1"/>
  <c r="A1217" i="18"/>
  <c r="W1216" i="18"/>
  <c r="V1216" i="18"/>
  <c r="T1216" i="18" a="1"/>
  <c r="T1216" i="18" s="1"/>
  <c r="A1216" i="18"/>
  <c r="W1215" i="18"/>
  <c r="V1215" i="18"/>
  <c r="T1215" i="18" a="1"/>
  <c r="T1215" i="18" s="1"/>
  <c r="A1215" i="18"/>
  <c r="W1214" i="18"/>
  <c r="V1214" i="18"/>
  <c r="T1214" i="18" a="1"/>
  <c r="T1214" i="18" s="1"/>
  <c r="A1214" i="18"/>
  <c r="W1213" i="18"/>
  <c r="V1213" i="18"/>
  <c r="T1213" i="18" a="1"/>
  <c r="T1213" i="18" s="1"/>
  <c r="A1213" i="18"/>
  <c r="W1212" i="18"/>
  <c r="V1212" i="18"/>
  <c r="T1212" i="18" a="1"/>
  <c r="T1212" i="18" s="1"/>
  <c r="A1212" i="18"/>
  <c r="W1211" i="18"/>
  <c r="V1211" i="18"/>
  <c r="T1211" i="18" a="1"/>
  <c r="T1211" i="18" s="1"/>
  <c r="A1211" i="18"/>
  <c r="W1210" i="18"/>
  <c r="V1210" i="18"/>
  <c r="T1210" i="18" a="1"/>
  <c r="T1210" i="18" s="1"/>
  <c r="A1210" i="18"/>
  <c r="W1209" i="18"/>
  <c r="V1209" i="18"/>
  <c r="T1209" i="18" a="1"/>
  <c r="T1209" i="18" s="1"/>
  <c r="A1209" i="18"/>
  <c r="W1208" i="18"/>
  <c r="V1208" i="18"/>
  <c r="T1208" i="18" a="1"/>
  <c r="T1208" i="18" s="1"/>
  <c r="A1208" i="18"/>
  <c r="W1207" i="18"/>
  <c r="V1207" i="18"/>
  <c r="T1207" i="18" a="1"/>
  <c r="T1207" i="18" s="1"/>
  <c r="A1207" i="18"/>
  <c r="W1206" i="18"/>
  <c r="V1206" i="18"/>
  <c r="T1206" i="18" a="1"/>
  <c r="T1206" i="18" s="1"/>
  <c r="A1206" i="18"/>
  <c r="W1205" i="18"/>
  <c r="V1205" i="18"/>
  <c r="T1205" i="18" a="1"/>
  <c r="T1205" i="18" s="1"/>
  <c r="A1205" i="18"/>
  <c r="W1204" i="18"/>
  <c r="V1204" i="18"/>
  <c r="T1204" i="18" a="1"/>
  <c r="T1204" i="18" s="1"/>
  <c r="A1204" i="18"/>
  <c r="W1203" i="18"/>
  <c r="V1203" i="18"/>
  <c r="T1203" i="18" a="1"/>
  <c r="T1203" i="18" s="1"/>
  <c r="A1203" i="18"/>
  <c r="W1202" i="18"/>
  <c r="V1202" i="18"/>
  <c r="T1202" i="18" a="1"/>
  <c r="T1202" i="18" s="1"/>
  <c r="A1202" i="18"/>
  <c r="W1201" i="18"/>
  <c r="V1201" i="18"/>
  <c r="T1201" i="18" a="1"/>
  <c r="T1201" i="18" s="1"/>
  <c r="A1201" i="18"/>
  <c r="W1200" i="18"/>
  <c r="V1200" i="18"/>
  <c r="T1200" i="18" a="1"/>
  <c r="T1200" i="18" s="1"/>
  <c r="A1200" i="18"/>
  <c r="W1199" i="18"/>
  <c r="V1199" i="18"/>
  <c r="T1199" i="18" a="1"/>
  <c r="T1199" i="18" s="1"/>
  <c r="A1199" i="18"/>
  <c r="W1198" i="18"/>
  <c r="V1198" i="18"/>
  <c r="T1198" i="18" a="1"/>
  <c r="T1198" i="18" s="1"/>
  <c r="A1198" i="18"/>
  <c r="W1197" i="18"/>
  <c r="V1197" i="18"/>
  <c r="T1197" i="18" a="1"/>
  <c r="T1197" i="18" s="1"/>
  <c r="A1197" i="18"/>
  <c r="W1196" i="18"/>
  <c r="V1196" i="18"/>
  <c r="T1196" i="18" a="1"/>
  <c r="T1196" i="18" s="1"/>
  <c r="A1196" i="18"/>
  <c r="W1195" i="18"/>
  <c r="V1195" i="18"/>
  <c r="T1195" i="18" a="1"/>
  <c r="T1195" i="18" s="1"/>
  <c r="A1195" i="18"/>
  <c r="W1194" i="18"/>
  <c r="V1194" i="18"/>
  <c r="T1194" i="18" a="1"/>
  <c r="T1194" i="18" s="1"/>
  <c r="A1194" i="18"/>
  <c r="W1193" i="18"/>
  <c r="V1193" i="18"/>
  <c r="T1193" i="18" a="1"/>
  <c r="T1193" i="18" s="1"/>
  <c r="A1193" i="18"/>
  <c r="W1192" i="18"/>
  <c r="V1192" i="18"/>
  <c r="T1192" i="18" a="1"/>
  <c r="T1192" i="18" s="1"/>
  <c r="A1192" i="18"/>
  <c r="W1191" i="18"/>
  <c r="V1191" i="18"/>
  <c r="T1191" i="18" a="1"/>
  <c r="T1191" i="18" s="1"/>
  <c r="A1191" i="18"/>
  <c r="W1190" i="18"/>
  <c r="V1190" i="18"/>
  <c r="T1190" i="18" a="1"/>
  <c r="T1190" i="18" s="1"/>
  <c r="A1190" i="18"/>
  <c r="W1189" i="18"/>
  <c r="V1189" i="18"/>
  <c r="T1189" i="18" a="1"/>
  <c r="T1189" i="18" s="1"/>
  <c r="A1189" i="18"/>
  <c r="W1188" i="18"/>
  <c r="V1188" i="18"/>
  <c r="T1188" i="18" a="1"/>
  <c r="T1188" i="18" s="1"/>
  <c r="A1188" i="18"/>
  <c r="W1187" i="18"/>
  <c r="V1187" i="18"/>
  <c r="T1187" i="18" a="1"/>
  <c r="T1187" i="18" s="1"/>
  <c r="A1187" i="18"/>
  <c r="W1186" i="18"/>
  <c r="V1186" i="18"/>
  <c r="T1186" i="18" a="1"/>
  <c r="T1186" i="18" s="1"/>
  <c r="A1186" i="18"/>
  <c r="W1185" i="18"/>
  <c r="V1185" i="18"/>
  <c r="T1185" i="18" a="1"/>
  <c r="T1185" i="18" s="1"/>
  <c r="A1185" i="18"/>
  <c r="W1184" i="18"/>
  <c r="V1184" i="18"/>
  <c r="T1184" i="18" a="1"/>
  <c r="T1184" i="18" s="1"/>
  <c r="A1184" i="18"/>
  <c r="W1183" i="18"/>
  <c r="V1183" i="18"/>
  <c r="T1183" i="18" a="1"/>
  <c r="T1183" i="18" s="1"/>
  <c r="A1183" i="18"/>
  <c r="W1182" i="18"/>
  <c r="V1182" i="18"/>
  <c r="T1182" i="18" a="1"/>
  <c r="T1182" i="18" s="1"/>
  <c r="A1182" i="18"/>
  <c r="W1181" i="18"/>
  <c r="V1181" i="18"/>
  <c r="T1181" i="18" a="1"/>
  <c r="T1181" i="18" s="1"/>
  <c r="A1181" i="18"/>
  <c r="W1180" i="18"/>
  <c r="V1180" i="18"/>
  <c r="T1180" i="18" a="1"/>
  <c r="T1180" i="18" s="1"/>
  <c r="A1180" i="18"/>
  <c r="W1179" i="18"/>
  <c r="V1179" i="18"/>
  <c r="T1179" i="18" a="1"/>
  <c r="T1179" i="18" s="1"/>
  <c r="A1179" i="18"/>
  <c r="W1178" i="18"/>
  <c r="V1178" i="18"/>
  <c r="T1178" i="18" a="1"/>
  <c r="T1178" i="18" s="1"/>
  <c r="A1178" i="18"/>
  <c r="W1177" i="18"/>
  <c r="V1177" i="18"/>
  <c r="T1177" i="18" a="1"/>
  <c r="T1177" i="18" s="1"/>
  <c r="A1177" i="18"/>
  <c r="W1176" i="18"/>
  <c r="V1176" i="18"/>
  <c r="T1176" i="18" a="1"/>
  <c r="T1176" i="18" s="1"/>
  <c r="A1176" i="18"/>
  <c r="W1175" i="18"/>
  <c r="V1175" i="18"/>
  <c r="T1175" i="18" a="1"/>
  <c r="T1175" i="18" s="1"/>
  <c r="A1175" i="18"/>
  <c r="W1174" i="18"/>
  <c r="V1174" i="18"/>
  <c r="T1174" i="18" a="1"/>
  <c r="T1174" i="18" s="1"/>
  <c r="A1174" i="18"/>
  <c r="W1173" i="18"/>
  <c r="V1173" i="18"/>
  <c r="T1173" i="18" a="1"/>
  <c r="T1173" i="18" s="1"/>
  <c r="A1173" i="18"/>
  <c r="W1172" i="18"/>
  <c r="V1172" i="18"/>
  <c r="T1172" i="18" a="1"/>
  <c r="T1172" i="18" s="1"/>
  <c r="A1172" i="18"/>
  <c r="W1171" i="18"/>
  <c r="V1171" i="18"/>
  <c r="T1171" i="18" a="1"/>
  <c r="T1171" i="18" s="1"/>
  <c r="A1171" i="18"/>
  <c r="W1170" i="18"/>
  <c r="V1170" i="18"/>
  <c r="T1170" i="18" a="1"/>
  <c r="T1170" i="18" s="1"/>
  <c r="A1170" i="18"/>
  <c r="W1169" i="18"/>
  <c r="V1169" i="18"/>
  <c r="T1169" i="18" a="1"/>
  <c r="T1169" i="18" s="1"/>
  <c r="A1169" i="18"/>
  <c r="W1168" i="18"/>
  <c r="V1168" i="18"/>
  <c r="T1168" i="18" a="1"/>
  <c r="T1168" i="18" s="1"/>
  <c r="A1168" i="18"/>
  <c r="W1167" i="18"/>
  <c r="V1167" i="18"/>
  <c r="T1167" i="18" a="1"/>
  <c r="T1167" i="18" s="1"/>
  <c r="A1167" i="18"/>
  <c r="W1166" i="18"/>
  <c r="V1166" i="18"/>
  <c r="T1166" i="18" a="1"/>
  <c r="T1166" i="18" s="1"/>
  <c r="A1166" i="18"/>
  <c r="W1165" i="18"/>
  <c r="V1165" i="18"/>
  <c r="T1165" i="18" a="1"/>
  <c r="T1165" i="18" s="1"/>
  <c r="A1165" i="18"/>
  <c r="W1164" i="18"/>
  <c r="V1164" i="18"/>
  <c r="T1164" i="18" a="1"/>
  <c r="T1164" i="18" s="1"/>
  <c r="A1164" i="18"/>
  <c r="W1163" i="18"/>
  <c r="V1163" i="18"/>
  <c r="T1163" i="18" a="1"/>
  <c r="T1163" i="18" s="1"/>
  <c r="A1163" i="18"/>
  <c r="W1162" i="18"/>
  <c r="V1162" i="18"/>
  <c r="T1162" i="18" a="1"/>
  <c r="T1162" i="18" s="1"/>
  <c r="A1162" i="18"/>
  <c r="W1161" i="18"/>
  <c r="V1161" i="18"/>
  <c r="T1161" i="18" a="1"/>
  <c r="T1161" i="18" s="1"/>
  <c r="A1161" i="18"/>
  <c r="W1160" i="18"/>
  <c r="V1160" i="18"/>
  <c r="T1160" i="18" a="1"/>
  <c r="T1160" i="18" s="1"/>
  <c r="A1160" i="18"/>
  <c r="W1159" i="18"/>
  <c r="V1159" i="18"/>
  <c r="T1159" i="18" a="1"/>
  <c r="T1159" i="18" s="1"/>
  <c r="A1159" i="18"/>
  <c r="W1158" i="18"/>
  <c r="V1158" i="18"/>
  <c r="T1158" i="18" a="1"/>
  <c r="T1158" i="18" s="1"/>
  <c r="A1158" i="18"/>
  <c r="W1157" i="18"/>
  <c r="V1157" i="18"/>
  <c r="T1157" i="18" a="1"/>
  <c r="T1157" i="18" s="1"/>
  <c r="A1157" i="18"/>
  <c r="W1156" i="18"/>
  <c r="V1156" i="18"/>
  <c r="T1156" i="18" a="1"/>
  <c r="T1156" i="18" s="1"/>
  <c r="A1156" i="18"/>
  <c r="W1155" i="18"/>
  <c r="V1155" i="18"/>
  <c r="T1155" i="18" a="1"/>
  <c r="T1155" i="18" s="1"/>
  <c r="A1155" i="18"/>
  <c r="W1154" i="18"/>
  <c r="V1154" i="18"/>
  <c r="T1154" i="18" a="1"/>
  <c r="T1154" i="18" s="1"/>
  <c r="A1154" i="18"/>
  <c r="W1153" i="18"/>
  <c r="V1153" i="18"/>
  <c r="T1153" i="18" a="1"/>
  <c r="T1153" i="18" s="1"/>
  <c r="A1153" i="18"/>
  <c r="W1152" i="18"/>
  <c r="V1152" i="18"/>
  <c r="T1152" i="18" a="1"/>
  <c r="T1152" i="18" s="1"/>
  <c r="A1152" i="18"/>
  <c r="W1151" i="18"/>
  <c r="V1151" i="18"/>
  <c r="T1151" i="18" a="1"/>
  <c r="T1151" i="18" s="1"/>
  <c r="A1151" i="18"/>
  <c r="W1150" i="18"/>
  <c r="V1150" i="18"/>
  <c r="T1150" i="18" a="1"/>
  <c r="T1150" i="18" s="1"/>
  <c r="A1150" i="18"/>
  <c r="W1149" i="18"/>
  <c r="V1149" i="18"/>
  <c r="T1149" i="18" a="1"/>
  <c r="T1149" i="18" s="1"/>
  <c r="A1149" i="18"/>
  <c r="W1148" i="18"/>
  <c r="V1148" i="18"/>
  <c r="T1148" i="18" a="1"/>
  <c r="T1148" i="18" s="1"/>
  <c r="A1148" i="18"/>
  <c r="W1147" i="18"/>
  <c r="V1147" i="18"/>
  <c r="T1147" i="18" a="1"/>
  <c r="T1147" i="18" s="1"/>
  <c r="A1147" i="18"/>
  <c r="W1146" i="18"/>
  <c r="V1146" i="18"/>
  <c r="T1146" i="18" a="1"/>
  <c r="T1146" i="18" s="1"/>
  <c r="A1146" i="18"/>
  <c r="W1145" i="18"/>
  <c r="V1145" i="18"/>
  <c r="T1145" i="18" a="1"/>
  <c r="T1145" i="18" s="1"/>
  <c r="A1145" i="18"/>
  <c r="W1144" i="18"/>
  <c r="V1144" i="18"/>
  <c r="T1144" i="18" a="1"/>
  <c r="T1144" i="18" s="1"/>
  <c r="A1144" i="18"/>
  <c r="W1143" i="18"/>
  <c r="V1143" i="18"/>
  <c r="T1143" i="18" a="1"/>
  <c r="T1143" i="18" s="1"/>
  <c r="A1143" i="18"/>
  <c r="W1142" i="18"/>
  <c r="V1142" i="18"/>
  <c r="T1142" i="18" a="1"/>
  <c r="T1142" i="18" s="1"/>
  <c r="A1142" i="18"/>
  <c r="W1141" i="18"/>
  <c r="V1141" i="18"/>
  <c r="T1141" i="18" a="1"/>
  <c r="T1141" i="18" s="1"/>
  <c r="A1141" i="18"/>
  <c r="W1140" i="18"/>
  <c r="V1140" i="18"/>
  <c r="T1140" i="18" a="1"/>
  <c r="T1140" i="18" s="1"/>
  <c r="A1140" i="18"/>
  <c r="W1139" i="18"/>
  <c r="V1139" i="18"/>
  <c r="T1139" i="18" a="1"/>
  <c r="T1139" i="18" s="1"/>
  <c r="A1139" i="18"/>
  <c r="W1138" i="18"/>
  <c r="V1138" i="18"/>
  <c r="T1138" i="18" a="1"/>
  <c r="T1138" i="18" s="1"/>
  <c r="A1138" i="18"/>
  <c r="W1137" i="18"/>
  <c r="V1137" i="18"/>
  <c r="T1137" i="18" a="1"/>
  <c r="T1137" i="18" s="1"/>
  <c r="A1137" i="18"/>
  <c r="W1136" i="18"/>
  <c r="V1136" i="18"/>
  <c r="T1136" i="18" a="1"/>
  <c r="T1136" i="18" s="1"/>
  <c r="A1136" i="18"/>
  <c r="W1135" i="18"/>
  <c r="V1135" i="18"/>
  <c r="T1135" i="18" a="1"/>
  <c r="T1135" i="18" s="1"/>
  <c r="A1135" i="18"/>
  <c r="W1134" i="18"/>
  <c r="V1134" i="18"/>
  <c r="T1134" i="18" a="1"/>
  <c r="T1134" i="18" s="1"/>
  <c r="A1134" i="18"/>
  <c r="W1133" i="18"/>
  <c r="V1133" i="18"/>
  <c r="T1133" i="18" a="1"/>
  <c r="T1133" i="18" s="1"/>
  <c r="A1133" i="18"/>
  <c r="W1132" i="18"/>
  <c r="V1132" i="18"/>
  <c r="T1132" i="18" a="1"/>
  <c r="T1132" i="18" s="1"/>
  <c r="A1132" i="18"/>
  <c r="W1131" i="18"/>
  <c r="V1131" i="18"/>
  <c r="T1131" i="18" a="1"/>
  <c r="T1131" i="18" s="1"/>
  <c r="A1131" i="18"/>
  <c r="W1130" i="18"/>
  <c r="V1130" i="18"/>
  <c r="T1130" i="18" a="1"/>
  <c r="T1130" i="18" s="1"/>
  <c r="A1130" i="18"/>
  <c r="W1129" i="18"/>
  <c r="V1129" i="18"/>
  <c r="T1129" i="18" a="1"/>
  <c r="T1129" i="18" s="1"/>
  <c r="A1129" i="18"/>
  <c r="W1128" i="18"/>
  <c r="V1128" i="18"/>
  <c r="T1128" i="18" a="1"/>
  <c r="T1128" i="18" s="1"/>
  <c r="A1128" i="18"/>
  <c r="W1127" i="18"/>
  <c r="V1127" i="18"/>
  <c r="T1127" i="18" a="1"/>
  <c r="T1127" i="18" s="1"/>
  <c r="A1127" i="18"/>
  <c r="W1126" i="18"/>
  <c r="V1126" i="18"/>
  <c r="T1126" i="18" a="1"/>
  <c r="T1126" i="18" s="1"/>
  <c r="A1126" i="18"/>
  <c r="W1125" i="18"/>
  <c r="V1125" i="18"/>
  <c r="T1125" i="18" a="1"/>
  <c r="T1125" i="18" s="1"/>
  <c r="A1125" i="18"/>
  <c r="W1124" i="18"/>
  <c r="V1124" i="18"/>
  <c r="T1124" i="18" a="1"/>
  <c r="T1124" i="18" s="1"/>
  <c r="A1124" i="18"/>
  <c r="W1123" i="18"/>
  <c r="V1123" i="18"/>
  <c r="T1123" i="18" a="1"/>
  <c r="T1123" i="18" s="1"/>
  <c r="A1123" i="18"/>
  <c r="W1122" i="18"/>
  <c r="V1122" i="18"/>
  <c r="T1122" i="18" a="1"/>
  <c r="T1122" i="18" s="1"/>
  <c r="A1122" i="18"/>
  <c r="W1121" i="18"/>
  <c r="V1121" i="18"/>
  <c r="T1121" i="18" a="1"/>
  <c r="T1121" i="18" s="1"/>
  <c r="A1121" i="18"/>
  <c r="W1120" i="18"/>
  <c r="V1120" i="18"/>
  <c r="T1120" i="18" a="1"/>
  <c r="T1120" i="18" s="1"/>
  <c r="A1120" i="18"/>
  <c r="W1119" i="18"/>
  <c r="V1119" i="18"/>
  <c r="T1119" i="18" a="1"/>
  <c r="T1119" i="18" s="1"/>
  <c r="A1119" i="18"/>
  <c r="W1118" i="18"/>
  <c r="V1118" i="18"/>
  <c r="T1118" i="18" a="1"/>
  <c r="T1118" i="18" s="1"/>
  <c r="A1118" i="18"/>
  <c r="W1117" i="18"/>
  <c r="V1117" i="18"/>
  <c r="T1117" i="18" a="1"/>
  <c r="T1117" i="18" s="1"/>
  <c r="A1117" i="18"/>
  <c r="W1116" i="18"/>
  <c r="V1116" i="18"/>
  <c r="T1116" i="18" a="1"/>
  <c r="T1116" i="18" s="1"/>
  <c r="A1116" i="18"/>
  <c r="W1115" i="18"/>
  <c r="V1115" i="18"/>
  <c r="T1115" i="18" a="1"/>
  <c r="T1115" i="18" s="1"/>
  <c r="A1115" i="18"/>
  <c r="W1114" i="18"/>
  <c r="V1114" i="18"/>
  <c r="T1114" i="18" a="1"/>
  <c r="T1114" i="18" s="1"/>
  <c r="A1114" i="18"/>
  <c r="W1113" i="18"/>
  <c r="V1113" i="18"/>
  <c r="T1113" i="18" a="1"/>
  <c r="T1113" i="18" s="1"/>
  <c r="A1113" i="18"/>
  <c r="W1112" i="18"/>
  <c r="V1112" i="18"/>
  <c r="T1112" i="18" a="1"/>
  <c r="T1112" i="18" s="1"/>
  <c r="A1112" i="18"/>
  <c r="W1111" i="18"/>
  <c r="V1111" i="18"/>
  <c r="T1111" i="18" a="1"/>
  <c r="T1111" i="18" s="1"/>
  <c r="A1111" i="18"/>
  <c r="W1110" i="18"/>
  <c r="V1110" i="18"/>
  <c r="T1110" i="18" a="1"/>
  <c r="T1110" i="18" s="1"/>
  <c r="A1110" i="18"/>
  <c r="W1109" i="18"/>
  <c r="V1109" i="18"/>
  <c r="T1109" i="18" a="1"/>
  <c r="T1109" i="18" s="1"/>
  <c r="A1109" i="18"/>
  <c r="W1108" i="18"/>
  <c r="V1108" i="18"/>
  <c r="T1108" i="18" a="1"/>
  <c r="T1108" i="18" s="1"/>
  <c r="A1108" i="18"/>
  <c r="W1107" i="18"/>
  <c r="V1107" i="18"/>
  <c r="T1107" i="18" a="1"/>
  <c r="T1107" i="18" s="1"/>
  <c r="A1107" i="18"/>
  <c r="W1106" i="18"/>
  <c r="V1106" i="18"/>
  <c r="T1106" i="18" a="1"/>
  <c r="T1106" i="18" s="1"/>
  <c r="A1106" i="18"/>
  <c r="W1105" i="18"/>
  <c r="V1105" i="18"/>
  <c r="T1105" i="18" a="1"/>
  <c r="T1105" i="18" s="1"/>
  <c r="A1105" i="18"/>
  <c r="W1104" i="18"/>
  <c r="V1104" i="18"/>
  <c r="T1104" i="18" a="1"/>
  <c r="T1104" i="18" s="1"/>
  <c r="A1104" i="18"/>
  <c r="W1103" i="18"/>
  <c r="V1103" i="18"/>
  <c r="T1103" i="18" a="1"/>
  <c r="T1103" i="18" s="1"/>
  <c r="A1103" i="18"/>
  <c r="W1102" i="18"/>
  <c r="V1102" i="18"/>
  <c r="T1102" i="18" a="1"/>
  <c r="T1102" i="18" s="1"/>
  <c r="A1102" i="18"/>
  <c r="W1101" i="18"/>
  <c r="V1101" i="18"/>
  <c r="T1101" i="18" a="1"/>
  <c r="T1101" i="18" s="1"/>
  <c r="A1101" i="18"/>
  <c r="W1100" i="18"/>
  <c r="V1100" i="18"/>
  <c r="T1100" i="18" a="1"/>
  <c r="T1100" i="18" s="1"/>
  <c r="A1100" i="18"/>
  <c r="W1099" i="18"/>
  <c r="V1099" i="18"/>
  <c r="T1099" i="18" a="1"/>
  <c r="T1099" i="18" s="1"/>
  <c r="A1099" i="18"/>
  <c r="W1098" i="18"/>
  <c r="V1098" i="18"/>
  <c r="T1098" i="18" a="1"/>
  <c r="T1098" i="18" s="1"/>
  <c r="A1098" i="18"/>
  <c r="W1097" i="18"/>
  <c r="V1097" i="18"/>
  <c r="T1097" i="18" a="1"/>
  <c r="T1097" i="18" s="1"/>
  <c r="A1097" i="18"/>
  <c r="W1096" i="18"/>
  <c r="V1096" i="18"/>
  <c r="T1096" i="18" a="1"/>
  <c r="T1096" i="18" s="1"/>
  <c r="A1096" i="18"/>
  <c r="W1095" i="18"/>
  <c r="V1095" i="18"/>
  <c r="T1095" i="18" a="1"/>
  <c r="T1095" i="18" s="1"/>
  <c r="A1095" i="18"/>
  <c r="W1094" i="18"/>
  <c r="V1094" i="18"/>
  <c r="T1094" i="18" a="1"/>
  <c r="T1094" i="18" s="1"/>
  <c r="A1094" i="18"/>
  <c r="W1093" i="18"/>
  <c r="V1093" i="18"/>
  <c r="T1093" i="18" a="1"/>
  <c r="T1093" i="18" s="1"/>
  <c r="A1093" i="18"/>
  <c r="W1092" i="18"/>
  <c r="V1092" i="18"/>
  <c r="T1092" i="18" a="1"/>
  <c r="T1092" i="18" s="1"/>
  <c r="A1092" i="18"/>
  <c r="W1091" i="18"/>
  <c r="V1091" i="18"/>
  <c r="T1091" i="18" a="1"/>
  <c r="T1091" i="18" s="1"/>
  <c r="A1091" i="18"/>
  <c r="W1090" i="18"/>
  <c r="V1090" i="18"/>
  <c r="T1090" i="18" a="1"/>
  <c r="T1090" i="18" s="1"/>
  <c r="A1090" i="18"/>
  <c r="W1089" i="18"/>
  <c r="V1089" i="18"/>
  <c r="T1089" i="18" a="1"/>
  <c r="T1089" i="18" s="1"/>
  <c r="A1089" i="18"/>
  <c r="W1088" i="18"/>
  <c r="V1088" i="18"/>
  <c r="T1088" i="18" a="1"/>
  <c r="T1088" i="18" s="1"/>
  <c r="A1088" i="18"/>
  <c r="W1087" i="18"/>
  <c r="V1087" i="18"/>
  <c r="T1087" i="18" a="1"/>
  <c r="T1087" i="18" s="1"/>
  <c r="A1087" i="18"/>
  <c r="W1086" i="18"/>
  <c r="V1086" i="18"/>
  <c r="T1086" i="18" a="1"/>
  <c r="T1086" i="18" s="1"/>
  <c r="A1086" i="18"/>
  <c r="W1085" i="18"/>
  <c r="V1085" i="18"/>
  <c r="T1085" i="18" a="1"/>
  <c r="T1085" i="18" s="1"/>
  <c r="A1085" i="18"/>
  <c r="W1084" i="18"/>
  <c r="V1084" i="18"/>
  <c r="T1084" i="18" a="1"/>
  <c r="T1084" i="18" s="1"/>
  <c r="A1084" i="18"/>
  <c r="W1083" i="18"/>
  <c r="V1083" i="18"/>
  <c r="T1083" i="18" a="1"/>
  <c r="T1083" i="18" s="1"/>
  <c r="A1083" i="18"/>
  <c r="W1082" i="18"/>
  <c r="V1082" i="18"/>
  <c r="T1082" i="18" a="1"/>
  <c r="T1082" i="18" s="1"/>
  <c r="A1082" i="18"/>
  <c r="W1081" i="18"/>
  <c r="V1081" i="18"/>
  <c r="T1081" i="18" a="1"/>
  <c r="T1081" i="18" s="1"/>
  <c r="A1081" i="18"/>
  <c r="W1080" i="18"/>
  <c r="V1080" i="18"/>
  <c r="T1080" i="18" a="1"/>
  <c r="T1080" i="18" s="1"/>
  <c r="A1080" i="18"/>
  <c r="W1079" i="18"/>
  <c r="V1079" i="18"/>
  <c r="T1079" i="18" a="1"/>
  <c r="T1079" i="18" s="1"/>
  <c r="A1079" i="18"/>
  <c r="W1078" i="18"/>
  <c r="V1078" i="18"/>
  <c r="T1078" i="18" a="1"/>
  <c r="T1078" i="18" s="1"/>
  <c r="A1078" i="18"/>
  <c r="W1077" i="18"/>
  <c r="V1077" i="18"/>
  <c r="T1077" i="18" a="1"/>
  <c r="T1077" i="18" s="1"/>
  <c r="A1077" i="18"/>
  <c r="W1076" i="18"/>
  <c r="V1076" i="18"/>
  <c r="T1076" i="18" a="1"/>
  <c r="T1076" i="18" s="1"/>
  <c r="A1076" i="18"/>
  <c r="W1075" i="18"/>
  <c r="V1075" i="18"/>
  <c r="T1075" i="18" a="1"/>
  <c r="T1075" i="18" s="1"/>
  <c r="A1075" i="18"/>
  <c r="W1074" i="18"/>
  <c r="V1074" i="18"/>
  <c r="T1074" i="18" a="1"/>
  <c r="T1074" i="18" s="1"/>
  <c r="A1074" i="18"/>
  <c r="W1073" i="18"/>
  <c r="V1073" i="18"/>
  <c r="T1073" i="18" a="1"/>
  <c r="T1073" i="18" s="1"/>
  <c r="A1073" i="18"/>
  <c r="W1072" i="18"/>
  <c r="V1072" i="18"/>
  <c r="T1072" i="18" a="1"/>
  <c r="T1072" i="18" s="1"/>
  <c r="A1072" i="18"/>
  <c r="W1071" i="18"/>
  <c r="V1071" i="18"/>
  <c r="T1071" i="18" a="1"/>
  <c r="T1071" i="18" s="1"/>
  <c r="A1071" i="18"/>
  <c r="W1070" i="18"/>
  <c r="V1070" i="18"/>
  <c r="T1070" i="18" a="1"/>
  <c r="T1070" i="18" s="1"/>
  <c r="A1070" i="18"/>
  <c r="W1069" i="18"/>
  <c r="V1069" i="18"/>
  <c r="T1069" i="18" a="1"/>
  <c r="T1069" i="18" s="1"/>
  <c r="A1069" i="18"/>
  <c r="W1068" i="18"/>
  <c r="V1068" i="18"/>
  <c r="T1068" i="18" a="1"/>
  <c r="T1068" i="18" s="1"/>
  <c r="A1068" i="18"/>
  <c r="W1067" i="18"/>
  <c r="V1067" i="18"/>
  <c r="T1067" i="18" a="1"/>
  <c r="T1067" i="18" s="1"/>
  <c r="A1067" i="18"/>
  <c r="W1066" i="18"/>
  <c r="V1066" i="18"/>
  <c r="T1066" i="18" a="1"/>
  <c r="T1066" i="18" s="1"/>
  <c r="A1066" i="18"/>
  <c r="W1065" i="18"/>
  <c r="V1065" i="18"/>
  <c r="T1065" i="18" a="1"/>
  <c r="T1065" i="18" s="1"/>
  <c r="A1065" i="18"/>
  <c r="W1064" i="18"/>
  <c r="V1064" i="18"/>
  <c r="T1064" i="18" a="1"/>
  <c r="T1064" i="18" s="1"/>
  <c r="A1064" i="18"/>
  <c r="W1063" i="18"/>
  <c r="V1063" i="18"/>
  <c r="T1063" i="18" a="1"/>
  <c r="T1063" i="18" s="1"/>
  <c r="A1063" i="18"/>
  <c r="W1062" i="18"/>
  <c r="V1062" i="18"/>
  <c r="T1062" i="18" a="1"/>
  <c r="T1062" i="18" s="1"/>
  <c r="A1062" i="18"/>
  <c r="W1061" i="18"/>
  <c r="V1061" i="18"/>
  <c r="T1061" i="18" a="1"/>
  <c r="T1061" i="18" s="1"/>
  <c r="A1061" i="18"/>
  <c r="W1060" i="18"/>
  <c r="V1060" i="18"/>
  <c r="T1060" i="18" a="1"/>
  <c r="T1060" i="18" s="1"/>
  <c r="A1060" i="18"/>
  <c r="W1059" i="18"/>
  <c r="V1059" i="18"/>
  <c r="T1059" i="18" a="1"/>
  <c r="T1059" i="18" s="1"/>
  <c r="A1059" i="18"/>
  <c r="W1058" i="18"/>
  <c r="V1058" i="18"/>
  <c r="T1058" i="18" a="1"/>
  <c r="T1058" i="18" s="1"/>
  <c r="A1058" i="18"/>
  <c r="W1057" i="18"/>
  <c r="V1057" i="18"/>
  <c r="T1057" i="18" a="1"/>
  <c r="T1057" i="18" s="1"/>
  <c r="A1057" i="18"/>
  <c r="W1056" i="18"/>
  <c r="V1056" i="18"/>
  <c r="T1056" i="18" a="1"/>
  <c r="T1056" i="18" s="1"/>
  <c r="A1056" i="18"/>
  <c r="W1055" i="18"/>
  <c r="V1055" i="18"/>
  <c r="T1055" i="18" a="1"/>
  <c r="T1055" i="18" s="1"/>
  <c r="A1055" i="18"/>
  <c r="W1054" i="18"/>
  <c r="V1054" i="18"/>
  <c r="T1054" i="18" a="1"/>
  <c r="T1054" i="18" s="1"/>
  <c r="A1054" i="18"/>
  <c r="W1053" i="18"/>
  <c r="V1053" i="18"/>
  <c r="T1053" i="18" a="1"/>
  <c r="T1053" i="18" s="1"/>
  <c r="A1053" i="18"/>
  <c r="W1052" i="18"/>
  <c r="V1052" i="18"/>
  <c r="T1052" i="18" a="1"/>
  <c r="T1052" i="18" s="1"/>
  <c r="A1052" i="18"/>
  <c r="W1051" i="18"/>
  <c r="V1051" i="18"/>
  <c r="T1051" i="18" a="1"/>
  <c r="T1051" i="18" s="1"/>
  <c r="A1051" i="18"/>
  <c r="W1050" i="18"/>
  <c r="V1050" i="18"/>
  <c r="T1050" i="18" a="1"/>
  <c r="T1050" i="18" s="1"/>
  <c r="A1050" i="18"/>
  <c r="W1049" i="18"/>
  <c r="V1049" i="18"/>
  <c r="T1049" i="18" a="1"/>
  <c r="T1049" i="18" s="1"/>
  <c r="A1049" i="18"/>
  <c r="W1048" i="18"/>
  <c r="V1048" i="18"/>
  <c r="T1048" i="18" a="1"/>
  <c r="T1048" i="18" s="1"/>
  <c r="A1048" i="18"/>
  <c r="W1047" i="18"/>
  <c r="V1047" i="18"/>
  <c r="T1047" i="18" a="1"/>
  <c r="T1047" i="18" s="1"/>
  <c r="A1047" i="18"/>
  <c r="W1046" i="18"/>
  <c r="V1046" i="18"/>
  <c r="T1046" i="18" a="1"/>
  <c r="T1046" i="18" s="1"/>
  <c r="A1046" i="18"/>
  <c r="W1045" i="18"/>
  <c r="V1045" i="18"/>
  <c r="T1045" i="18" a="1"/>
  <c r="T1045" i="18" s="1"/>
  <c r="A1045" i="18"/>
  <c r="W1044" i="18"/>
  <c r="V1044" i="18"/>
  <c r="T1044" i="18" a="1"/>
  <c r="T1044" i="18" s="1"/>
  <c r="A1044" i="18"/>
  <c r="W1043" i="18"/>
  <c r="V1043" i="18"/>
  <c r="T1043" i="18" a="1"/>
  <c r="T1043" i="18" s="1"/>
  <c r="A1043" i="18"/>
  <c r="W1042" i="18"/>
  <c r="V1042" i="18"/>
  <c r="T1042" i="18" a="1"/>
  <c r="T1042" i="18" s="1"/>
  <c r="A1042" i="18"/>
  <c r="W1041" i="18"/>
  <c r="V1041" i="18"/>
  <c r="T1041" i="18" a="1"/>
  <c r="T1041" i="18" s="1"/>
  <c r="A1041" i="18"/>
  <c r="W1040" i="18"/>
  <c r="V1040" i="18"/>
  <c r="T1040" i="18" a="1"/>
  <c r="T1040" i="18" s="1"/>
  <c r="A1040" i="18"/>
  <c r="W1039" i="18"/>
  <c r="V1039" i="18"/>
  <c r="T1039" i="18" a="1"/>
  <c r="T1039" i="18" s="1"/>
  <c r="A1039" i="18"/>
  <c r="W1038" i="18"/>
  <c r="V1038" i="18"/>
  <c r="T1038" i="18" a="1"/>
  <c r="T1038" i="18" s="1"/>
  <c r="A1038" i="18"/>
  <c r="W1037" i="18"/>
  <c r="V1037" i="18"/>
  <c r="T1037" i="18" a="1"/>
  <c r="T1037" i="18" s="1"/>
  <c r="A1037" i="18"/>
  <c r="W1036" i="18"/>
  <c r="V1036" i="18"/>
  <c r="T1036" i="18" a="1"/>
  <c r="T1036" i="18" s="1"/>
  <c r="A1036" i="18"/>
  <c r="W1035" i="18"/>
  <c r="V1035" i="18"/>
  <c r="T1035" i="18" a="1"/>
  <c r="T1035" i="18" s="1"/>
  <c r="A1035" i="18"/>
  <c r="W1034" i="18"/>
  <c r="V1034" i="18"/>
  <c r="T1034" i="18" a="1"/>
  <c r="T1034" i="18" s="1"/>
  <c r="A1034" i="18"/>
  <c r="W1033" i="18"/>
  <c r="V1033" i="18"/>
  <c r="T1033" i="18" a="1"/>
  <c r="T1033" i="18" s="1"/>
  <c r="A1033" i="18"/>
  <c r="W1032" i="18"/>
  <c r="V1032" i="18"/>
  <c r="T1032" i="18" a="1"/>
  <c r="T1032" i="18" s="1"/>
  <c r="A1032" i="18"/>
  <c r="W1031" i="18"/>
  <c r="V1031" i="18"/>
  <c r="T1031" i="18" a="1"/>
  <c r="T1031" i="18" s="1"/>
  <c r="A1031" i="18"/>
  <c r="W1030" i="18"/>
  <c r="V1030" i="18"/>
  <c r="T1030" i="18" a="1"/>
  <c r="T1030" i="18" s="1"/>
  <c r="A1030" i="18"/>
  <c r="W1029" i="18"/>
  <c r="V1029" i="18"/>
  <c r="T1029" i="18" a="1"/>
  <c r="T1029" i="18" s="1"/>
  <c r="A1029" i="18"/>
  <c r="W1028" i="18"/>
  <c r="V1028" i="18"/>
  <c r="T1028" i="18" a="1"/>
  <c r="T1028" i="18" s="1"/>
  <c r="A1028" i="18"/>
  <c r="W1027" i="18"/>
  <c r="V1027" i="18"/>
  <c r="T1027" i="18" a="1"/>
  <c r="T1027" i="18" s="1"/>
  <c r="A1027" i="18"/>
  <c r="W1026" i="18"/>
  <c r="V1026" i="18"/>
  <c r="T1026" i="18" a="1"/>
  <c r="T1026" i="18" s="1"/>
  <c r="A1026" i="18"/>
  <c r="W1025" i="18"/>
  <c r="V1025" i="18"/>
  <c r="T1025" i="18" a="1"/>
  <c r="T1025" i="18" s="1"/>
  <c r="A1025" i="18"/>
  <c r="W1024" i="18"/>
  <c r="V1024" i="18"/>
  <c r="T1024" i="18" a="1"/>
  <c r="T1024" i="18" s="1"/>
  <c r="A1024" i="18"/>
  <c r="W1023" i="18"/>
  <c r="V1023" i="18"/>
  <c r="T1023" i="18" a="1"/>
  <c r="T1023" i="18" s="1"/>
  <c r="A1023" i="18"/>
  <c r="W1022" i="18"/>
  <c r="V1022" i="18"/>
  <c r="T1022" i="18" a="1"/>
  <c r="T1022" i="18" s="1"/>
  <c r="A1022" i="18"/>
  <c r="W1021" i="18"/>
  <c r="V1021" i="18"/>
  <c r="T1021" i="18" a="1"/>
  <c r="T1021" i="18" s="1"/>
  <c r="A1021" i="18"/>
  <c r="W1020" i="18"/>
  <c r="V1020" i="18"/>
  <c r="T1020" i="18" a="1"/>
  <c r="T1020" i="18" s="1"/>
  <c r="A1020" i="18"/>
  <c r="W1019" i="18"/>
  <c r="V1019" i="18"/>
  <c r="T1019" i="18" a="1"/>
  <c r="T1019" i="18" s="1"/>
  <c r="A1019" i="18"/>
  <c r="W1018" i="18"/>
  <c r="V1018" i="18"/>
  <c r="T1018" i="18" a="1"/>
  <c r="T1018" i="18" s="1"/>
  <c r="A1018" i="18"/>
  <c r="W1017" i="18"/>
  <c r="V1017" i="18"/>
  <c r="T1017" i="18" a="1"/>
  <c r="T1017" i="18" s="1"/>
  <c r="A1017" i="18"/>
  <c r="W1016" i="18"/>
  <c r="V1016" i="18"/>
  <c r="T1016" i="18" a="1"/>
  <c r="T1016" i="18" s="1"/>
  <c r="A1016" i="18"/>
  <c r="W1015" i="18"/>
  <c r="V1015" i="18"/>
  <c r="T1015" i="18" a="1"/>
  <c r="T1015" i="18" s="1"/>
  <c r="A1015" i="18"/>
  <c r="W1014" i="18"/>
  <c r="V1014" i="18"/>
  <c r="T1014" i="18" a="1"/>
  <c r="T1014" i="18" s="1"/>
  <c r="A1014" i="18"/>
  <c r="W1013" i="18"/>
  <c r="V1013" i="18"/>
  <c r="T1013" i="18" a="1"/>
  <c r="T1013" i="18" s="1"/>
  <c r="A1013" i="18"/>
  <c r="W1012" i="18"/>
  <c r="V1012" i="18"/>
  <c r="T1012" i="18" a="1"/>
  <c r="T1012" i="18" s="1"/>
  <c r="A1012" i="18"/>
  <c r="W1011" i="18"/>
  <c r="V1011" i="18"/>
  <c r="T1011" i="18" a="1"/>
  <c r="T1011" i="18" s="1"/>
  <c r="A1011" i="18"/>
  <c r="W1010" i="18"/>
  <c r="V1010" i="18"/>
  <c r="T1010" i="18" a="1"/>
  <c r="T1010" i="18" s="1"/>
  <c r="A1010" i="18"/>
  <c r="W1009" i="18"/>
  <c r="V1009" i="18"/>
  <c r="T1009" i="18" a="1"/>
  <c r="T1009" i="18" s="1"/>
  <c r="A1009" i="18"/>
  <c r="W1008" i="18"/>
  <c r="V1008" i="18"/>
  <c r="T1008" i="18" a="1"/>
  <c r="T1008" i="18" s="1"/>
  <c r="A1008" i="18"/>
  <c r="W1007" i="18"/>
  <c r="V1007" i="18"/>
  <c r="T1007" i="18" a="1"/>
  <c r="T1007" i="18" s="1"/>
  <c r="A1007" i="18"/>
  <c r="W1006" i="18"/>
  <c r="V1006" i="18"/>
  <c r="T1006" i="18" a="1"/>
  <c r="T1006" i="18" s="1"/>
  <c r="A1006" i="18"/>
  <c r="W1005" i="18"/>
  <c r="V1005" i="18"/>
  <c r="T1005" i="18" a="1"/>
  <c r="T1005" i="18" s="1"/>
  <c r="A1005" i="18"/>
  <c r="W1004" i="18"/>
  <c r="V1004" i="18"/>
  <c r="T1004" i="18" a="1"/>
  <c r="T1004" i="18" s="1"/>
  <c r="A1004" i="18"/>
  <c r="W1003" i="18"/>
  <c r="V1003" i="18"/>
  <c r="T1003" i="18" a="1"/>
  <c r="T1003" i="18" s="1"/>
  <c r="A1003" i="18"/>
  <c r="W1002" i="18"/>
  <c r="V1002" i="18"/>
  <c r="T1002" i="18" a="1"/>
  <c r="T1002" i="18" s="1"/>
  <c r="A1002" i="18"/>
  <c r="W1001" i="18"/>
  <c r="V1001" i="18"/>
  <c r="T1001" i="18" a="1"/>
  <c r="T1001" i="18" s="1"/>
  <c r="A1001" i="18"/>
  <c r="W1000" i="18"/>
  <c r="V1000" i="18"/>
  <c r="T1000" i="18" a="1"/>
  <c r="T1000" i="18" s="1"/>
  <c r="A1000" i="18"/>
  <c r="W999" i="18"/>
  <c r="V999" i="18"/>
  <c r="T999" i="18" a="1"/>
  <c r="T999" i="18" s="1"/>
  <c r="A999" i="18"/>
  <c r="W998" i="18"/>
  <c r="V998" i="18"/>
  <c r="T998" i="18" a="1"/>
  <c r="T998" i="18" s="1"/>
  <c r="A998" i="18"/>
  <c r="W997" i="18"/>
  <c r="V997" i="18"/>
  <c r="T997" i="18" a="1"/>
  <c r="T997" i="18" s="1"/>
  <c r="A997" i="18"/>
  <c r="W996" i="18"/>
  <c r="V996" i="18"/>
  <c r="T996" i="18" a="1"/>
  <c r="T996" i="18" s="1"/>
  <c r="A996" i="18"/>
  <c r="W995" i="18"/>
  <c r="V995" i="18"/>
  <c r="T995" i="18" a="1"/>
  <c r="T995" i="18" s="1"/>
  <c r="A995" i="18"/>
  <c r="W994" i="18"/>
  <c r="V994" i="18"/>
  <c r="T994" i="18" a="1"/>
  <c r="T994" i="18" s="1"/>
  <c r="A994" i="18"/>
  <c r="W993" i="18"/>
  <c r="V993" i="18"/>
  <c r="T993" i="18" a="1"/>
  <c r="T993" i="18" s="1"/>
  <c r="A993" i="18"/>
  <c r="W992" i="18"/>
  <c r="V992" i="18"/>
  <c r="T992" i="18" a="1"/>
  <c r="T992" i="18" s="1"/>
  <c r="A992" i="18"/>
  <c r="W991" i="18"/>
  <c r="V991" i="18"/>
  <c r="T991" i="18" a="1"/>
  <c r="T991" i="18" s="1"/>
  <c r="A991" i="18"/>
  <c r="W990" i="18"/>
  <c r="V990" i="18"/>
  <c r="T990" i="18" a="1"/>
  <c r="T990" i="18" s="1"/>
  <c r="A990" i="18"/>
  <c r="W989" i="18"/>
  <c r="V989" i="18"/>
  <c r="T989" i="18" a="1"/>
  <c r="T989" i="18" s="1"/>
  <c r="A989" i="18"/>
  <c r="W988" i="18"/>
  <c r="V988" i="18"/>
  <c r="T988" i="18" a="1"/>
  <c r="T988" i="18" s="1"/>
  <c r="A988" i="18"/>
  <c r="W987" i="18"/>
  <c r="V987" i="18"/>
  <c r="T987" i="18" a="1"/>
  <c r="T987" i="18" s="1"/>
  <c r="A987" i="18"/>
  <c r="W986" i="18"/>
  <c r="V986" i="18"/>
  <c r="T986" i="18" a="1"/>
  <c r="T986" i="18" s="1"/>
  <c r="A986" i="18"/>
  <c r="W985" i="18"/>
  <c r="V985" i="18"/>
  <c r="T985" i="18" a="1"/>
  <c r="T985" i="18" s="1"/>
  <c r="A985" i="18"/>
  <c r="W984" i="18"/>
  <c r="V984" i="18"/>
  <c r="T984" i="18" a="1"/>
  <c r="T984" i="18" s="1"/>
  <c r="A984" i="18"/>
  <c r="W983" i="18"/>
  <c r="V983" i="18"/>
  <c r="T983" i="18" a="1"/>
  <c r="T983" i="18" s="1"/>
  <c r="A983" i="18"/>
  <c r="W982" i="18"/>
  <c r="V982" i="18"/>
  <c r="T982" i="18" a="1"/>
  <c r="T982" i="18" s="1"/>
  <c r="A982" i="18"/>
  <c r="W981" i="18"/>
  <c r="V981" i="18"/>
  <c r="T981" i="18" a="1"/>
  <c r="T981" i="18" s="1"/>
  <c r="A981" i="18"/>
  <c r="W980" i="18"/>
  <c r="V980" i="18"/>
  <c r="T980" i="18" a="1"/>
  <c r="T980" i="18" s="1"/>
  <c r="A980" i="18"/>
  <c r="W979" i="18"/>
  <c r="V979" i="18"/>
  <c r="T979" i="18" a="1"/>
  <c r="T979" i="18" s="1"/>
  <c r="A979" i="18"/>
  <c r="W978" i="18"/>
  <c r="V978" i="18"/>
  <c r="T978" i="18" a="1"/>
  <c r="T978" i="18" s="1"/>
  <c r="A978" i="18"/>
  <c r="W977" i="18"/>
  <c r="V977" i="18"/>
  <c r="T977" i="18" a="1"/>
  <c r="T977" i="18" s="1"/>
  <c r="A977" i="18"/>
  <c r="W976" i="18"/>
  <c r="V976" i="18"/>
  <c r="T976" i="18" a="1"/>
  <c r="T976" i="18" s="1"/>
  <c r="A976" i="18"/>
  <c r="W975" i="18"/>
  <c r="V975" i="18"/>
  <c r="T975" i="18" a="1"/>
  <c r="T975" i="18" s="1"/>
  <c r="A975" i="18"/>
  <c r="W974" i="18"/>
  <c r="V974" i="18"/>
  <c r="T974" i="18" a="1"/>
  <c r="T974" i="18" s="1"/>
  <c r="A974" i="18"/>
  <c r="W973" i="18"/>
  <c r="V973" i="18"/>
  <c r="T973" i="18" a="1"/>
  <c r="T973" i="18" s="1"/>
  <c r="A973" i="18"/>
  <c r="W972" i="18"/>
  <c r="V972" i="18"/>
  <c r="T972" i="18" a="1"/>
  <c r="T972" i="18" s="1"/>
  <c r="A972" i="18"/>
  <c r="W971" i="18"/>
  <c r="V971" i="18"/>
  <c r="T971" i="18" a="1"/>
  <c r="T971" i="18" s="1"/>
  <c r="A971" i="18"/>
  <c r="W970" i="18"/>
  <c r="V970" i="18"/>
  <c r="T970" i="18" a="1"/>
  <c r="T970" i="18" s="1"/>
  <c r="A970" i="18"/>
  <c r="W969" i="18"/>
  <c r="V969" i="18"/>
  <c r="T969" i="18" a="1"/>
  <c r="T969" i="18" s="1"/>
  <c r="A969" i="18"/>
  <c r="W968" i="18"/>
  <c r="V968" i="18"/>
  <c r="T968" i="18" a="1"/>
  <c r="T968" i="18" s="1"/>
  <c r="A968" i="18"/>
  <c r="W967" i="18"/>
  <c r="V967" i="18"/>
  <c r="T967" i="18" a="1"/>
  <c r="T967" i="18" s="1"/>
  <c r="A967" i="18"/>
  <c r="W966" i="18"/>
  <c r="V966" i="18"/>
  <c r="T966" i="18" a="1"/>
  <c r="T966" i="18" s="1"/>
  <c r="A966" i="18"/>
  <c r="W965" i="18"/>
  <c r="V965" i="18"/>
  <c r="T965" i="18" a="1"/>
  <c r="T965" i="18" s="1"/>
  <c r="A965" i="18"/>
  <c r="W964" i="18"/>
  <c r="V964" i="18"/>
  <c r="T964" i="18" a="1"/>
  <c r="T964" i="18" s="1"/>
  <c r="A964" i="18"/>
  <c r="W963" i="18"/>
  <c r="V963" i="18"/>
  <c r="T963" i="18" a="1"/>
  <c r="T963" i="18" s="1"/>
  <c r="A963" i="18"/>
  <c r="W962" i="18"/>
  <c r="V962" i="18"/>
  <c r="T962" i="18" a="1"/>
  <c r="T962" i="18" s="1"/>
  <c r="A962" i="18"/>
  <c r="W961" i="18"/>
  <c r="V961" i="18"/>
  <c r="T961" i="18" a="1"/>
  <c r="T961" i="18" s="1"/>
  <c r="A961" i="18"/>
  <c r="W960" i="18"/>
  <c r="V960" i="18"/>
  <c r="T960" i="18" a="1"/>
  <c r="T960" i="18" s="1"/>
  <c r="A960" i="18"/>
  <c r="W959" i="18"/>
  <c r="V959" i="18"/>
  <c r="T959" i="18" a="1"/>
  <c r="T959" i="18" s="1"/>
  <c r="A959" i="18"/>
  <c r="W958" i="18"/>
  <c r="V958" i="18"/>
  <c r="T958" i="18" a="1"/>
  <c r="T958" i="18" s="1"/>
  <c r="A958" i="18"/>
  <c r="W957" i="18"/>
  <c r="V957" i="18"/>
  <c r="T957" i="18" a="1"/>
  <c r="T957" i="18" s="1"/>
  <c r="A957" i="18"/>
  <c r="W956" i="18"/>
  <c r="V956" i="18"/>
  <c r="T956" i="18" a="1"/>
  <c r="T956" i="18" s="1"/>
  <c r="A956" i="18"/>
  <c r="W955" i="18"/>
  <c r="V955" i="18"/>
  <c r="T955" i="18" a="1"/>
  <c r="T955" i="18" s="1"/>
  <c r="A955" i="18"/>
  <c r="W954" i="18"/>
  <c r="V954" i="18"/>
  <c r="T954" i="18" a="1"/>
  <c r="T954" i="18" s="1"/>
  <c r="A954" i="18"/>
  <c r="W953" i="18"/>
  <c r="V953" i="18"/>
  <c r="T953" i="18" a="1"/>
  <c r="T953" i="18" s="1"/>
  <c r="A953" i="18"/>
  <c r="W952" i="18"/>
  <c r="V952" i="18"/>
  <c r="T952" i="18" a="1"/>
  <c r="T952" i="18" s="1"/>
  <c r="A952" i="18"/>
  <c r="W951" i="18"/>
  <c r="V951" i="18"/>
  <c r="T951" i="18" a="1"/>
  <c r="T951" i="18" s="1"/>
  <c r="A951" i="18"/>
  <c r="W950" i="18"/>
  <c r="V950" i="18"/>
  <c r="T950" i="18" a="1"/>
  <c r="T950" i="18" s="1"/>
  <c r="A950" i="18"/>
  <c r="W949" i="18"/>
  <c r="V949" i="18"/>
  <c r="T949" i="18" a="1"/>
  <c r="T949" i="18" s="1"/>
  <c r="A949" i="18"/>
  <c r="W948" i="18"/>
  <c r="V948" i="18"/>
  <c r="T948" i="18" a="1"/>
  <c r="T948" i="18" s="1"/>
  <c r="A948" i="18"/>
  <c r="W947" i="18"/>
  <c r="V947" i="18"/>
  <c r="T947" i="18" a="1"/>
  <c r="T947" i="18" s="1"/>
  <c r="A947" i="18"/>
  <c r="W946" i="18"/>
  <c r="V946" i="18"/>
  <c r="T946" i="18" a="1"/>
  <c r="T946" i="18" s="1"/>
  <c r="A946" i="18"/>
  <c r="W945" i="18"/>
  <c r="V945" i="18"/>
  <c r="T945" i="18" a="1"/>
  <c r="T945" i="18" s="1"/>
  <c r="A945" i="18"/>
  <c r="W944" i="18"/>
  <c r="V944" i="18"/>
  <c r="T944" i="18" a="1"/>
  <c r="T944" i="18" s="1"/>
  <c r="A944" i="18"/>
  <c r="W943" i="18"/>
  <c r="V943" i="18"/>
  <c r="T943" i="18" a="1"/>
  <c r="T943" i="18" s="1"/>
  <c r="A943" i="18"/>
  <c r="W942" i="18"/>
  <c r="V942" i="18"/>
  <c r="T942" i="18" a="1"/>
  <c r="T942" i="18" s="1"/>
  <c r="A942" i="18"/>
  <c r="W941" i="18"/>
  <c r="V941" i="18"/>
  <c r="T941" i="18" a="1"/>
  <c r="T941" i="18" s="1"/>
  <c r="A941" i="18"/>
  <c r="W940" i="18"/>
  <c r="V940" i="18"/>
  <c r="T940" i="18" a="1"/>
  <c r="T940" i="18" s="1"/>
  <c r="A940" i="18"/>
  <c r="W939" i="18"/>
  <c r="V939" i="18"/>
  <c r="T939" i="18" a="1"/>
  <c r="T939" i="18" s="1"/>
  <c r="A939" i="18"/>
  <c r="W938" i="18"/>
  <c r="V938" i="18"/>
  <c r="T938" i="18" a="1"/>
  <c r="T938" i="18" s="1"/>
  <c r="A938" i="18"/>
  <c r="W937" i="18"/>
  <c r="V937" i="18"/>
  <c r="T937" i="18" a="1"/>
  <c r="T937" i="18" s="1"/>
  <c r="A937" i="18"/>
  <c r="W936" i="18"/>
  <c r="V936" i="18"/>
  <c r="T936" i="18" a="1"/>
  <c r="T936" i="18" s="1"/>
  <c r="A936" i="18"/>
  <c r="W935" i="18"/>
  <c r="V935" i="18"/>
  <c r="T935" i="18" a="1"/>
  <c r="T935" i="18" s="1"/>
  <c r="A935" i="18"/>
  <c r="W934" i="18"/>
  <c r="V934" i="18"/>
  <c r="T934" i="18" a="1"/>
  <c r="T934" i="18" s="1"/>
  <c r="A934" i="18"/>
  <c r="W933" i="18"/>
  <c r="V933" i="18"/>
  <c r="T933" i="18" a="1"/>
  <c r="T933" i="18" s="1"/>
  <c r="A933" i="18"/>
  <c r="W932" i="18"/>
  <c r="V932" i="18"/>
  <c r="T932" i="18" a="1"/>
  <c r="T932" i="18" s="1"/>
  <c r="A932" i="18"/>
  <c r="W931" i="18"/>
  <c r="V931" i="18"/>
  <c r="T931" i="18" a="1"/>
  <c r="T931" i="18" s="1"/>
  <c r="A931" i="18"/>
  <c r="W930" i="18"/>
  <c r="V930" i="18"/>
  <c r="T930" i="18" a="1"/>
  <c r="T930" i="18" s="1"/>
  <c r="A930" i="18"/>
  <c r="W929" i="18"/>
  <c r="V929" i="18"/>
  <c r="T929" i="18" a="1"/>
  <c r="T929" i="18" s="1"/>
  <c r="A929" i="18"/>
  <c r="W928" i="18"/>
  <c r="V928" i="18"/>
  <c r="T928" i="18" a="1"/>
  <c r="T928" i="18" s="1"/>
  <c r="A928" i="18"/>
  <c r="W927" i="18"/>
  <c r="V927" i="18"/>
  <c r="T927" i="18" a="1"/>
  <c r="T927" i="18" s="1"/>
  <c r="A927" i="18"/>
  <c r="W926" i="18"/>
  <c r="V926" i="18"/>
  <c r="T926" i="18" a="1"/>
  <c r="T926" i="18" s="1"/>
  <c r="A926" i="18"/>
  <c r="W925" i="18"/>
  <c r="V925" i="18"/>
  <c r="T925" i="18" a="1"/>
  <c r="T925" i="18" s="1"/>
  <c r="A925" i="18"/>
  <c r="W924" i="18"/>
  <c r="V924" i="18"/>
  <c r="T924" i="18" a="1"/>
  <c r="T924" i="18" s="1"/>
  <c r="A924" i="18"/>
  <c r="W923" i="18"/>
  <c r="V923" i="18"/>
  <c r="T923" i="18" a="1"/>
  <c r="T923" i="18" s="1"/>
  <c r="A923" i="18"/>
  <c r="W922" i="18"/>
  <c r="V922" i="18"/>
  <c r="T922" i="18" a="1"/>
  <c r="T922" i="18" s="1"/>
  <c r="A922" i="18"/>
  <c r="W921" i="18"/>
  <c r="V921" i="18"/>
  <c r="T921" i="18" a="1"/>
  <c r="T921" i="18" s="1"/>
  <c r="A921" i="18"/>
  <c r="W920" i="18"/>
  <c r="V920" i="18"/>
  <c r="T920" i="18" a="1"/>
  <c r="T920" i="18" s="1"/>
  <c r="A920" i="18"/>
  <c r="W919" i="18"/>
  <c r="V919" i="18"/>
  <c r="T919" i="18" a="1"/>
  <c r="T919" i="18" s="1"/>
  <c r="A919" i="18"/>
  <c r="W918" i="18"/>
  <c r="V918" i="18"/>
  <c r="T918" i="18" a="1"/>
  <c r="T918" i="18" s="1"/>
  <c r="A918" i="18"/>
  <c r="W917" i="18"/>
  <c r="V917" i="18"/>
  <c r="T917" i="18" a="1"/>
  <c r="T917" i="18" s="1"/>
  <c r="A917" i="18"/>
  <c r="W916" i="18"/>
  <c r="V916" i="18"/>
  <c r="T916" i="18" a="1"/>
  <c r="T916" i="18" s="1"/>
  <c r="A916" i="18"/>
  <c r="W915" i="18"/>
  <c r="V915" i="18"/>
  <c r="T915" i="18" a="1"/>
  <c r="T915" i="18" s="1"/>
  <c r="A915" i="18"/>
  <c r="W914" i="18"/>
  <c r="V914" i="18"/>
  <c r="T914" i="18" a="1"/>
  <c r="T914" i="18" s="1"/>
  <c r="A914" i="18"/>
  <c r="W913" i="18"/>
  <c r="V913" i="18"/>
  <c r="T913" i="18" a="1"/>
  <c r="T913" i="18" s="1"/>
  <c r="A913" i="18"/>
  <c r="W912" i="18"/>
  <c r="V912" i="18"/>
  <c r="T912" i="18" a="1"/>
  <c r="T912" i="18" s="1"/>
  <c r="A912" i="18"/>
  <c r="W911" i="18"/>
  <c r="V911" i="18"/>
  <c r="T911" i="18" a="1"/>
  <c r="T911" i="18" s="1"/>
  <c r="A911" i="18"/>
  <c r="W910" i="18"/>
  <c r="V910" i="18"/>
  <c r="T910" i="18" a="1"/>
  <c r="T910" i="18" s="1"/>
  <c r="A910" i="18"/>
  <c r="W909" i="18"/>
  <c r="V909" i="18"/>
  <c r="T909" i="18" a="1"/>
  <c r="T909" i="18" s="1"/>
  <c r="A909" i="18"/>
  <c r="W908" i="18"/>
  <c r="V908" i="18"/>
  <c r="T908" i="18" a="1"/>
  <c r="T908" i="18" s="1"/>
  <c r="A908" i="18"/>
  <c r="W907" i="18"/>
  <c r="V907" i="18"/>
  <c r="T907" i="18" a="1"/>
  <c r="T907" i="18" s="1"/>
  <c r="A907" i="18"/>
  <c r="W906" i="18"/>
  <c r="V906" i="18"/>
  <c r="T906" i="18" a="1"/>
  <c r="T906" i="18" s="1"/>
  <c r="A906" i="18"/>
  <c r="W905" i="18"/>
  <c r="V905" i="18"/>
  <c r="T905" i="18" a="1"/>
  <c r="T905" i="18" s="1"/>
  <c r="A905" i="18"/>
  <c r="W904" i="18"/>
  <c r="V904" i="18"/>
  <c r="T904" i="18" a="1"/>
  <c r="T904" i="18" s="1"/>
  <c r="A904" i="18"/>
  <c r="W903" i="18"/>
  <c r="V903" i="18"/>
  <c r="T903" i="18" a="1"/>
  <c r="T903" i="18" s="1"/>
  <c r="A903" i="18"/>
  <c r="W902" i="18"/>
  <c r="V902" i="18"/>
  <c r="T902" i="18" a="1"/>
  <c r="T902" i="18" s="1"/>
  <c r="A902" i="18"/>
  <c r="W901" i="18"/>
  <c r="V901" i="18"/>
  <c r="T901" i="18" a="1"/>
  <c r="T901" i="18" s="1"/>
  <c r="A901" i="18"/>
  <c r="W900" i="18"/>
  <c r="V900" i="18"/>
  <c r="T900" i="18" a="1"/>
  <c r="T900" i="18" s="1"/>
  <c r="A900" i="18"/>
  <c r="W899" i="18"/>
  <c r="V899" i="18"/>
  <c r="T899" i="18" a="1"/>
  <c r="T899" i="18" s="1"/>
  <c r="A899" i="18"/>
  <c r="W898" i="18"/>
  <c r="V898" i="18"/>
  <c r="T898" i="18" a="1"/>
  <c r="T898" i="18" s="1"/>
  <c r="A898" i="18"/>
  <c r="W897" i="18"/>
  <c r="V897" i="18"/>
  <c r="T897" i="18" a="1"/>
  <c r="T897" i="18" s="1"/>
  <c r="A897" i="18"/>
  <c r="W896" i="18"/>
  <c r="V896" i="18"/>
  <c r="T896" i="18" a="1"/>
  <c r="T896" i="18" s="1"/>
  <c r="A896" i="18"/>
  <c r="W895" i="18"/>
  <c r="V895" i="18"/>
  <c r="T895" i="18" a="1"/>
  <c r="T895" i="18" s="1"/>
  <c r="A895" i="18"/>
  <c r="W894" i="18"/>
  <c r="V894" i="18"/>
  <c r="T894" i="18" a="1"/>
  <c r="T894" i="18" s="1"/>
  <c r="A894" i="18"/>
  <c r="W893" i="18"/>
  <c r="V893" i="18"/>
  <c r="T893" i="18" a="1"/>
  <c r="T893" i="18" s="1"/>
  <c r="A893" i="18"/>
  <c r="W892" i="18"/>
  <c r="V892" i="18"/>
  <c r="T892" i="18" a="1"/>
  <c r="T892" i="18" s="1"/>
  <c r="A892" i="18"/>
  <c r="W891" i="18"/>
  <c r="V891" i="18"/>
  <c r="T891" i="18" a="1"/>
  <c r="T891" i="18" s="1"/>
  <c r="A891" i="18"/>
  <c r="W890" i="18"/>
  <c r="V890" i="18"/>
  <c r="T890" i="18" a="1"/>
  <c r="T890" i="18" s="1"/>
  <c r="A890" i="18"/>
  <c r="W889" i="18"/>
  <c r="V889" i="18"/>
  <c r="T889" i="18" a="1"/>
  <c r="T889" i="18" s="1"/>
  <c r="A889" i="18"/>
  <c r="W888" i="18"/>
  <c r="V888" i="18"/>
  <c r="T888" i="18" a="1"/>
  <c r="T888" i="18" s="1"/>
  <c r="A888" i="18"/>
  <c r="W887" i="18"/>
  <c r="V887" i="18"/>
  <c r="T887" i="18" a="1"/>
  <c r="T887" i="18" s="1"/>
  <c r="A887" i="18"/>
  <c r="W886" i="18"/>
  <c r="V886" i="18"/>
  <c r="T886" i="18" a="1"/>
  <c r="T886" i="18" s="1"/>
  <c r="A886" i="18"/>
  <c r="W885" i="18"/>
  <c r="V885" i="18"/>
  <c r="T885" i="18" a="1"/>
  <c r="T885" i="18" s="1"/>
  <c r="A885" i="18"/>
  <c r="W884" i="18"/>
  <c r="V884" i="18"/>
  <c r="T884" i="18" a="1"/>
  <c r="T884" i="18" s="1"/>
  <c r="A884" i="18"/>
  <c r="W883" i="18"/>
  <c r="V883" i="18"/>
  <c r="T883" i="18" a="1"/>
  <c r="T883" i="18" s="1"/>
  <c r="A883" i="18"/>
  <c r="W882" i="18"/>
  <c r="V882" i="18"/>
  <c r="T882" i="18" a="1"/>
  <c r="T882" i="18" s="1"/>
  <c r="A882" i="18"/>
  <c r="W881" i="18"/>
  <c r="V881" i="18"/>
  <c r="T881" i="18" a="1"/>
  <c r="T881" i="18" s="1"/>
  <c r="A881" i="18"/>
  <c r="W880" i="18"/>
  <c r="V880" i="18"/>
  <c r="T880" i="18" a="1"/>
  <c r="T880" i="18" s="1"/>
  <c r="A880" i="18"/>
  <c r="W879" i="18"/>
  <c r="V879" i="18"/>
  <c r="T879" i="18" a="1"/>
  <c r="T879" i="18" s="1"/>
  <c r="A879" i="18"/>
  <c r="W878" i="18"/>
  <c r="V878" i="18"/>
  <c r="T878" i="18" a="1"/>
  <c r="T878" i="18" s="1"/>
  <c r="A878" i="18"/>
  <c r="W877" i="18"/>
  <c r="V877" i="18"/>
  <c r="T877" i="18" a="1"/>
  <c r="T877" i="18" s="1"/>
  <c r="A877" i="18"/>
  <c r="W876" i="18"/>
  <c r="V876" i="18"/>
  <c r="T876" i="18" a="1"/>
  <c r="T876" i="18" s="1"/>
  <c r="A876" i="18"/>
  <c r="W875" i="18"/>
  <c r="V875" i="18"/>
  <c r="T875" i="18" a="1"/>
  <c r="T875" i="18" s="1"/>
  <c r="A875" i="18"/>
  <c r="W874" i="18"/>
  <c r="V874" i="18"/>
  <c r="T874" i="18" a="1"/>
  <c r="T874" i="18" s="1"/>
  <c r="A874" i="18"/>
  <c r="W873" i="18"/>
  <c r="V873" i="18"/>
  <c r="T873" i="18" a="1"/>
  <c r="T873" i="18" s="1"/>
  <c r="A873" i="18"/>
  <c r="W872" i="18"/>
  <c r="V872" i="18"/>
  <c r="T872" i="18" a="1"/>
  <c r="T872" i="18" s="1"/>
  <c r="A872" i="18"/>
  <c r="W871" i="18"/>
  <c r="V871" i="18"/>
  <c r="T871" i="18" a="1"/>
  <c r="T871" i="18" s="1"/>
  <c r="A871" i="18"/>
  <c r="W870" i="18"/>
  <c r="V870" i="18"/>
  <c r="T870" i="18" a="1"/>
  <c r="T870" i="18" s="1"/>
  <c r="A870" i="18"/>
  <c r="W869" i="18"/>
  <c r="V869" i="18"/>
  <c r="T869" i="18" a="1"/>
  <c r="T869" i="18" s="1"/>
  <c r="A869" i="18"/>
  <c r="W868" i="18"/>
  <c r="V868" i="18"/>
  <c r="T868" i="18" a="1"/>
  <c r="T868" i="18" s="1"/>
  <c r="A868" i="18"/>
  <c r="W867" i="18"/>
  <c r="V867" i="18"/>
  <c r="T867" i="18" a="1"/>
  <c r="T867" i="18" s="1"/>
  <c r="A867" i="18"/>
  <c r="W866" i="18"/>
  <c r="V866" i="18"/>
  <c r="T866" i="18" a="1"/>
  <c r="T866" i="18" s="1"/>
  <c r="A866" i="18"/>
  <c r="W865" i="18"/>
  <c r="V865" i="18"/>
  <c r="T865" i="18" a="1"/>
  <c r="T865" i="18" s="1"/>
  <c r="A865" i="18"/>
  <c r="W864" i="18"/>
  <c r="V864" i="18"/>
  <c r="T864" i="18" a="1"/>
  <c r="T864" i="18" s="1"/>
  <c r="A864" i="18"/>
  <c r="W863" i="18"/>
  <c r="V863" i="18"/>
  <c r="T863" i="18" a="1"/>
  <c r="T863" i="18" s="1"/>
  <c r="A863" i="18"/>
  <c r="W862" i="18"/>
  <c r="V862" i="18"/>
  <c r="T862" i="18" a="1"/>
  <c r="T862" i="18" s="1"/>
  <c r="A862" i="18"/>
  <c r="W861" i="18"/>
  <c r="V861" i="18"/>
  <c r="T861" i="18" a="1"/>
  <c r="T861" i="18" s="1"/>
  <c r="A861" i="18"/>
  <c r="W860" i="18"/>
  <c r="V860" i="18"/>
  <c r="T860" i="18" a="1"/>
  <c r="T860" i="18" s="1"/>
  <c r="A860" i="18"/>
  <c r="W859" i="18"/>
  <c r="V859" i="18"/>
  <c r="T859" i="18" a="1"/>
  <c r="T859" i="18" s="1"/>
  <c r="A859" i="18"/>
  <c r="W858" i="18"/>
  <c r="V858" i="18"/>
  <c r="T858" i="18" a="1"/>
  <c r="T858" i="18" s="1"/>
  <c r="A858" i="18"/>
  <c r="W857" i="18"/>
  <c r="V857" i="18"/>
  <c r="T857" i="18" a="1"/>
  <c r="T857" i="18" s="1"/>
  <c r="A857" i="18"/>
  <c r="W856" i="18"/>
  <c r="V856" i="18"/>
  <c r="T856" i="18" a="1"/>
  <c r="T856" i="18" s="1"/>
  <c r="A856" i="18"/>
  <c r="W855" i="18"/>
  <c r="V855" i="18"/>
  <c r="T855" i="18" a="1"/>
  <c r="T855" i="18" s="1"/>
  <c r="A855" i="18"/>
  <c r="W854" i="18"/>
  <c r="V854" i="18"/>
  <c r="T854" i="18" a="1"/>
  <c r="T854" i="18" s="1"/>
  <c r="A854" i="18"/>
  <c r="W853" i="18"/>
  <c r="V853" i="18"/>
  <c r="T853" i="18" a="1"/>
  <c r="T853" i="18" s="1"/>
  <c r="A853" i="18"/>
  <c r="W852" i="18"/>
  <c r="V852" i="18"/>
  <c r="T852" i="18" a="1"/>
  <c r="T852" i="18" s="1"/>
  <c r="A852" i="18"/>
  <c r="W851" i="18"/>
  <c r="V851" i="18"/>
  <c r="T851" i="18" a="1"/>
  <c r="T851" i="18" s="1"/>
  <c r="A851" i="18"/>
  <c r="W850" i="18"/>
  <c r="V850" i="18"/>
  <c r="T850" i="18" a="1"/>
  <c r="T850" i="18" s="1"/>
  <c r="A850" i="18"/>
  <c r="W849" i="18"/>
  <c r="V849" i="18"/>
  <c r="T849" i="18" a="1"/>
  <c r="T849" i="18" s="1"/>
  <c r="A849" i="18"/>
  <c r="W848" i="18"/>
  <c r="V848" i="18"/>
  <c r="T848" i="18" a="1"/>
  <c r="T848" i="18" s="1"/>
  <c r="A848" i="18"/>
  <c r="W847" i="18"/>
  <c r="V847" i="18"/>
  <c r="T847" i="18" a="1"/>
  <c r="T847" i="18" s="1"/>
  <c r="A847" i="18"/>
  <c r="W846" i="18"/>
  <c r="V846" i="18"/>
  <c r="T846" i="18" a="1"/>
  <c r="T846" i="18" s="1"/>
  <c r="A846" i="18"/>
  <c r="W845" i="18"/>
  <c r="V845" i="18"/>
  <c r="T845" i="18" a="1"/>
  <c r="T845" i="18" s="1"/>
  <c r="A845" i="18"/>
  <c r="W844" i="18"/>
  <c r="V844" i="18"/>
  <c r="T844" i="18" a="1"/>
  <c r="T844" i="18" s="1"/>
  <c r="A844" i="18"/>
  <c r="W843" i="18"/>
  <c r="V843" i="18"/>
  <c r="T843" i="18" a="1"/>
  <c r="T843" i="18" s="1"/>
  <c r="A843" i="18"/>
  <c r="W842" i="18"/>
  <c r="V842" i="18"/>
  <c r="T842" i="18" a="1"/>
  <c r="T842" i="18" s="1"/>
  <c r="A842" i="18"/>
  <c r="W841" i="18"/>
  <c r="V841" i="18"/>
  <c r="T841" i="18" a="1"/>
  <c r="T841" i="18" s="1"/>
  <c r="A841" i="18"/>
  <c r="W840" i="18"/>
  <c r="V840" i="18"/>
  <c r="T840" i="18" a="1"/>
  <c r="T840" i="18" s="1"/>
  <c r="A840" i="18"/>
  <c r="W839" i="18"/>
  <c r="V839" i="18"/>
  <c r="T839" i="18" a="1"/>
  <c r="T839" i="18" s="1"/>
  <c r="A839" i="18"/>
  <c r="W838" i="18"/>
  <c r="V838" i="18"/>
  <c r="T838" i="18" a="1"/>
  <c r="T838" i="18" s="1"/>
  <c r="A838" i="18"/>
  <c r="W837" i="18"/>
  <c r="V837" i="18"/>
  <c r="T837" i="18" a="1"/>
  <c r="T837" i="18" s="1"/>
  <c r="A837" i="18"/>
  <c r="W836" i="18"/>
  <c r="V836" i="18"/>
  <c r="T836" i="18" a="1"/>
  <c r="T836" i="18" s="1"/>
  <c r="A836" i="18"/>
  <c r="W835" i="18"/>
  <c r="V835" i="18"/>
  <c r="T835" i="18" a="1"/>
  <c r="T835" i="18" s="1"/>
  <c r="A835" i="18"/>
  <c r="W834" i="18"/>
  <c r="V834" i="18"/>
  <c r="T834" i="18" a="1"/>
  <c r="T834" i="18" s="1"/>
  <c r="A834" i="18"/>
  <c r="W833" i="18"/>
  <c r="V833" i="18"/>
  <c r="T833" i="18" a="1"/>
  <c r="T833" i="18" s="1"/>
  <c r="A833" i="18"/>
  <c r="W832" i="18"/>
  <c r="V832" i="18"/>
  <c r="T832" i="18" a="1"/>
  <c r="T832" i="18" s="1"/>
  <c r="A832" i="18"/>
  <c r="W831" i="18"/>
  <c r="V831" i="18"/>
  <c r="T831" i="18" a="1"/>
  <c r="T831" i="18" s="1"/>
  <c r="A831" i="18"/>
  <c r="W830" i="18"/>
  <c r="V830" i="18"/>
  <c r="T830" i="18" a="1"/>
  <c r="T830" i="18" s="1"/>
  <c r="A830" i="18"/>
  <c r="W829" i="18"/>
  <c r="V829" i="18"/>
  <c r="T829" i="18" a="1"/>
  <c r="T829" i="18" s="1"/>
  <c r="A829" i="18"/>
  <c r="W828" i="18"/>
  <c r="V828" i="18"/>
  <c r="T828" i="18" a="1"/>
  <c r="T828" i="18" s="1"/>
  <c r="A828" i="18"/>
  <c r="W827" i="18"/>
  <c r="V827" i="18"/>
  <c r="T827" i="18" a="1"/>
  <c r="T827" i="18" s="1"/>
  <c r="A827" i="18"/>
  <c r="W826" i="18"/>
  <c r="V826" i="18"/>
  <c r="T826" i="18" a="1"/>
  <c r="T826" i="18" s="1"/>
  <c r="A826" i="18"/>
  <c r="W825" i="18"/>
  <c r="V825" i="18"/>
  <c r="T825" i="18" a="1"/>
  <c r="T825" i="18" s="1"/>
  <c r="A825" i="18"/>
  <c r="W824" i="18"/>
  <c r="V824" i="18"/>
  <c r="T824" i="18" a="1"/>
  <c r="T824" i="18" s="1"/>
  <c r="A824" i="18"/>
  <c r="W823" i="18"/>
  <c r="V823" i="18"/>
  <c r="T823" i="18" a="1"/>
  <c r="T823" i="18" s="1"/>
  <c r="A823" i="18"/>
  <c r="W822" i="18"/>
  <c r="V822" i="18"/>
  <c r="T822" i="18" a="1"/>
  <c r="T822" i="18" s="1"/>
  <c r="A822" i="18"/>
  <c r="W821" i="18"/>
  <c r="V821" i="18"/>
  <c r="T821" i="18" a="1"/>
  <c r="T821" i="18" s="1"/>
  <c r="A821" i="18"/>
  <c r="W820" i="18"/>
  <c r="V820" i="18"/>
  <c r="T820" i="18" a="1"/>
  <c r="T820" i="18" s="1"/>
  <c r="A820" i="18"/>
  <c r="W819" i="18"/>
  <c r="V819" i="18"/>
  <c r="T819" i="18" a="1"/>
  <c r="T819" i="18" s="1"/>
  <c r="A819" i="18"/>
  <c r="W818" i="18"/>
  <c r="V818" i="18"/>
  <c r="T818" i="18" a="1"/>
  <c r="T818" i="18" s="1"/>
  <c r="A818" i="18"/>
  <c r="W817" i="18"/>
  <c r="V817" i="18"/>
  <c r="T817" i="18" a="1"/>
  <c r="T817" i="18" s="1"/>
  <c r="A817" i="18"/>
  <c r="W816" i="18"/>
  <c r="V816" i="18"/>
  <c r="T816" i="18" a="1"/>
  <c r="T816" i="18" s="1"/>
  <c r="A816" i="18"/>
  <c r="W815" i="18"/>
  <c r="V815" i="18"/>
  <c r="T815" i="18" a="1"/>
  <c r="T815" i="18" s="1"/>
  <c r="A815" i="18"/>
  <c r="W814" i="18"/>
  <c r="V814" i="18"/>
  <c r="T814" i="18" a="1"/>
  <c r="T814" i="18" s="1"/>
  <c r="A814" i="18"/>
  <c r="W813" i="18"/>
  <c r="V813" i="18"/>
  <c r="T813" i="18" a="1"/>
  <c r="T813" i="18" s="1"/>
  <c r="A813" i="18"/>
  <c r="W812" i="18"/>
  <c r="V812" i="18"/>
  <c r="T812" i="18" a="1"/>
  <c r="T812" i="18" s="1"/>
  <c r="A812" i="18"/>
  <c r="W811" i="18"/>
  <c r="V811" i="18"/>
  <c r="T811" i="18" a="1"/>
  <c r="T811" i="18" s="1"/>
  <c r="A811" i="18"/>
  <c r="W810" i="18"/>
  <c r="V810" i="18"/>
  <c r="T810" i="18" a="1"/>
  <c r="T810" i="18" s="1"/>
  <c r="A810" i="18"/>
  <c r="W809" i="18"/>
  <c r="V809" i="18"/>
  <c r="T809" i="18" a="1"/>
  <c r="T809" i="18" s="1"/>
  <c r="A809" i="18"/>
  <c r="W808" i="18"/>
  <c r="V808" i="18"/>
  <c r="T808" i="18" a="1"/>
  <c r="T808" i="18" s="1"/>
  <c r="A808" i="18"/>
  <c r="W807" i="18"/>
  <c r="V807" i="18"/>
  <c r="T807" i="18" a="1"/>
  <c r="T807" i="18" s="1"/>
  <c r="A807" i="18"/>
  <c r="W806" i="18"/>
  <c r="V806" i="18"/>
  <c r="T806" i="18" a="1"/>
  <c r="T806" i="18" s="1"/>
  <c r="A806" i="18"/>
  <c r="W805" i="18"/>
  <c r="V805" i="18"/>
  <c r="T805" i="18" a="1"/>
  <c r="T805" i="18" s="1"/>
  <c r="A805" i="18"/>
  <c r="W804" i="18"/>
  <c r="V804" i="18"/>
  <c r="T804" i="18" a="1"/>
  <c r="T804" i="18" s="1"/>
  <c r="A804" i="18"/>
  <c r="W803" i="18"/>
  <c r="V803" i="18"/>
  <c r="T803" i="18" a="1"/>
  <c r="T803" i="18" s="1"/>
  <c r="A803" i="18"/>
  <c r="W802" i="18"/>
  <c r="V802" i="18"/>
  <c r="T802" i="18" a="1"/>
  <c r="T802" i="18" s="1"/>
  <c r="A802" i="18"/>
  <c r="W801" i="18"/>
  <c r="V801" i="18"/>
  <c r="T801" i="18" a="1"/>
  <c r="T801" i="18" s="1"/>
  <c r="A801" i="18"/>
  <c r="W800" i="18"/>
  <c r="V800" i="18"/>
  <c r="T800" i="18" a="1"/>
  <c r="T800" i="18" s="1"/>
  <c r="A800" i="18"/>
  <c r="W799" i="18"/>
  <c r="V799" i="18"/>
  <c r="T799" i="18" a="1"/>
  <c r="T799" i="18" s="1"/>
  <c r="A799" i="18"/>
  <c r="W798" i="18"/>
  <c r="V798" i="18"/>
  <c r="T798" i="18" a="1"/>
  <c r="T798" i="18" s="1"/>
  <c r="A798" i="18"/>
  <c r="W797" i="18"/>
  <c r="V797" i="18"/>
  <c r="T797" i="18" a="1"/>
  <c r="T797" i="18" s="1"/>
  <c r="A797" i="18"/>
  <c r="W796" i="18"/>
  <c r="V796" i="18"/>
  <c r="T796" i="18" a="1"/>
  <c r="T796" i="18" s="1"/>
  <c r="A796" i="18"/>
  <c r="W795" i="18"/>
  <c r="V795" i="18"/>
  <c r="T795" i="18" a="1"/>
  <c r="T795" i="18" s="1"/>
  <c r="A795" i="18"/>
  <c r="W794" i="18"/>
  <c r="V794" i="18"/>
  <c r="T794" i="18" a="1"/>
  <c r="T794" i="18" s="1"/>
  <c r="A794" i="18"/>
  <c r="W793" i="18"/>
  <c r="V793" i="18"/>
  <c r="T793" i="18" a="1"/>
  <c r="T793" i="18" s="1"/>
  <c r="A793" i="18"/>
  <c r="W792" i="18"/>
  <c r="V792" i="18"/>
  <c r="T792" i="18" a="1"/>
  <c r="T792" i="18" s="1"/>
  <c r="A792" i="18"/>
  <c r="W791" i="18"/>
  <c r="V791" i="18"/>
  <c r="T791" i="18" a="1"/>
  <c r="T791" i="18" s="1"/>
  <c r="A791" i="18"/>
  <c r="W790" i="18"/>
  <c r="V790" i="18"/>
  <c r="T790" i="18" a="1"/>
  <c r="T790" i="18" s="1"/>
  <c r="A790" i="18"/>
  <c r="W789" i="18"/>
  <c r="V789" i="18"/>
  <c r="T789" i="18" a="1"/>
  <c r="T789" i="18" s="1"/>
  <c r="A789" i="18"/>
  <c r="W788" i="18"/>
  <c r="V788" i="18"/>
  <c r="T788" i="18" a="1"/>
  <c r="T788" i="18" s="1"/>
  <c r="A788" i="18"/>
  <c r="W787" i="18"/>
  <c r="V787" i="18"/>
  <c r="T787" i="18" a="1"/>
  <c r="T787" i="18" s="1"/>
  <c r="A787" i="18"/>
  <c r="W786" i="18"/>
  <c r="V786" i="18"/>
  <c r="T786" i="18" a="1"/>
  <c r="T786" i="18" s="1"/>
  <c r="A786" i="18"/>
  <c r="W785" i="18"/>
  <c r="V785" i="18"/>
  <c r="T785" i="18" a="1"/>
  <c r="T785" i="18" s="1"/>
  <c r="A785" i="18"/>
  <c r="W784" i="18"/>
  <c r="V784" i="18"/>
  <c r="T784" i="18" a="1"/>
  <c r="T784" i="18" s="1"/>
  <c r="A784" i="18"/>
  <c r="W783" i="18"/>
  <c r="V783" i="18"/>
  <c r="T783" i="18" a="1"/>
  <c r="T783" i="18" s="1"/>
  <c r="A783" i="18"/>
  <c r="W782" i="18"/>
  <c r="V782" i="18"/>
  <c r="T782" i="18" a="1"/>
  <c r="T782" i="18" s="1"/>
  <c r="A782" i="18"/>
  <c r="W781" i="18"/>
  <c r="V781" i="18"/>
  <c r="T781" i="18" a="1"/>
  <c r="T781" i="18" s="1"/>
  <c r="A781" i="18"/>
  <c r="W780" i="18"/>
  <c r="V780" i="18"/>
  <c r="T780" i="18" a="1"/>
  <c r="T780" i="18" s="1"/>
  <c r="A780" i="18"/>
  <c r="W779" i="18"/>
  <c r="V779" i="18"/>
  <c r="T779" i="18" a="1"/>
  <c r="T779" i="18" s="1"/>
  <c r="A779" i="18"/>
  <c r="W778" i="18"/>
  <c r="V778" i="18"/>
  <c r="T778" i="18" a="1"/>
  <c r="T778" i="18" s="1"/>
  <c r="A778" i="18"/>
  <c r="W777" i="18"/>
  <c r="V777" i="18"/>
  <c r="T777" i="18" a="1"/>
  <c r="T777" i="18" s="1"/>
  <c r="A777" i="18"/>
  <c r="W776" i="18"/>
  <c r="V776" i="18"/>
  <c r="T776" i="18" a="1"/>
  <c r="T776" i="18" s="1"/>
  <c r="A776" i="18"/>
  <c r="W775" i="18"/>
  <c r="V775" i="18"/>
  <c r="T775" i="18" a="1"/>
  <c r="T775" i="18" s="1"/>
  <c r="A775" i="18"/>
  <c r="W774" i="18"/>
  <c r="V774" i="18"/>
  <c r="T774" i="18" a="1"/>
  <c r="T774" i="18" s="1"/>
  <c r="A774" i="18"/>
  <c r="W773" i="18"/>
  <c r="V773" i="18"/>
  <c r="T773" i="18" a="1"/>
  <c r="T773" i="18" s="1"/>
  <c r="A773" i="18"/>
  <c r="W772" i="18"/>
  <c r="V772" i="18"/>
  <c r="T772" i="18" a="1"/>
  <c r="T772" i="18" s="1"/>
  <c r="A772" i="18"/>
  <c r="W771" i="18"/>
  <c r="V771" i="18"/>
  <c r="T771" i="18" a="1"/>
  <c r="T771" i="18" s="1"/>
  <c r="A771" i="18"/>
  <c r="W770" i="18"/>
  <c r="V770" i="18"/>
  <c r="T770" i="18" a="1"/>
  <c r="T770" i="18" s="1"/>
  <c r="A770" i="18"/>
  <c r="W769" i="18"/>
  <c r="V769" i="18"/>
  <c r="T769" i="18" a="1"/>
  <c r="T769" i="18" s="1"/>
  <c r="A769" i="18"/>
  <c r="W768" i="18"/>
  <c r="V768" i="18"/>
  <c r="T768" i="18" a="1"/>
  <c r="T768" i="18" s="1"/>
  <c r="A768" i="18"/>
  <c r="W767" i="18"/>
  <c r="V767" i="18"/>
  <c r="T767" i="18" a="1"/>
  <c r="T767" i="18" s="1"/>
  <c r="A767" i="18"/>
  <c r="W766" i="18"/>
  <c r="V766" i="18"/>
  <c r="T766" i="18" a="1"/>
  <c r="T766" i="18" s="1"/>
  <c r="A766" i="18"/>
  <c r="W765" i="18"/>
  <c r="V765" i="18"/>
  <c r="T765" i="18" a="1"/>
  <c r="T765" i="18" s="1"/>
  <c r="A765" i="18"/>
  <c r="W764" i="18"/>
  <c r="V764" i="18"/>
  <c r="T764" i="18" a="1"/>
  <c r="T764" i="18" s="1"/>
  <c r="A764" i="18"/>
  <c r="W763" i="18"/>
  <c r="V763" i="18"/>
  <c r="T763" i="18" a="1"/>
  <c r="T763" i="18" s="1"/>
  <c r="A763" i="18"/>
  <c r="W762" i="18"/>
  <c r="V762" i="18"/>
  <c r="T762" i="18" a="1"/>
  <c r="T762" i="18" s="1"/>
  <c r="A762" i="18"/>
  <c r="W761" i="18"/>
  <c r="V761" i="18"/>
  <c r="T761" i="18" a="1"/>
  <c r="T761" i="18" s="1"/>
  <c r="A761" i="18"/>
  <c r="W760" i="18"/>
  <c r="V760" i="18"/>
  <c r="T760" i="18" a="1"/>
  <c r="T760" i="18" s="1"/>
  <c r="A760" i="18"/>
  <c r="W759" i="18"/>
  <c r="V759" i="18"/>
  <c r="T759" i="18" a="1"/>
  <c r="T759" i="18" s="1"/>
  <c r="A759" i="18"/>
  <c r="W758" i="18"/>
  <c r="V758" i="18"/>
  <c r="T758" i="18" a="1"/>
  <c r="T758" i="18" s="1"/>
  <c r="A758" i="18"/>
  <c r="W757" i="18"/>
  <c r="V757" i="18"/>
  <c r="T757" i="18" a="1"/>
  <c r="T757" i="18" s="1"/>
  <c r="A757" i="18"/>
  <c r="W756" i="18"/>
  <c r="V756" i="18"/>
  <c r="T756" i="18" a="1"/>
  <c r="T756" i="18" s="1"/>
  <c r="A756" i="18"/>
  <c r="W755" i="18"/>
  <c r="V755" i="18"/>
  <c r="T755" i="18" a="1"/>
  <c r="T755" i="18" s="1"/>
  <c r="A755" i="18"/>
  <c r="W754" i="18"/>
  <c r="V754" i="18"/>
  <c r="T754" i="18" a="1"/>
  <c r="T754" i="18" s="1"/>
  <c r="A754" i="18"/>
  <c r="W753" i="18"/>
  <c r="V753" i="18"/>
  <c r="T753" i="18" a="1"/>
  <c r="T753" i="18" s="1"/>
  <c r="A753" i="18"/>
  <c r="W752" i="18"/>
  <c r="V752" i="18"/>
  <c r="T752" i="18" a="1"/>
  <c r="T752" i="18" s="1"/>
  <c r="A752" i="18"/>
  <c r="W751" i="18"/>
  <c r="V751" i="18"/>
  <c r="T751" i="18" a="1"/>
  <c r="T751" i="18" s="1"/>
  <c r="A751" i="18"/>
  <c r="W750" i="18"/>
  <c r="V750" i="18"/>
  <c r="T750" i="18" a="1"/>
  <c r="T750" i="18" s="1"/>
  <c r="A750" i="18"/>
  <c r="W749" i="18"/>
  <c r="V749" i="18"/>
  <c r="T749" i="18" a="1"/>
  <c r="T749" i="18" s="1"/>
  <c r="A749" i="18"/>
  <c r="W748" i="18"/>
  <c r="V748" i="18"/>
  <c r="T748" i="18" a="1"/>
  <c r="T748" i="18" s="1"/>
  <c r="A748" i="18"/>
  <c r="W747" i="18"/>
  <c r="V747" i="18"/>
  <c r="T747" i="18" a="1"/>
  <c r="T747" i="18" s="1"/>
  <c r="A747" i="18"/>
  <c r="W746" i="18"/>
  <c r="V746" i="18"/>
  <c r="T746" i="18" a="1"/>
  <c r="T746" i="18" s="1"/>
  <c r="A746" i="18"/>
  <c r="W745" i="18"/>
  <c r="V745" i="18"/>
  <c r="T745" i="18" a="1"/>
  <c r="T745" i="18" s="1"/>
  <c r="A745" i="18"/>
  <c r="W744" i="18"/>
  <c r="V744" i="18"/>
  <c r="T744" i="18" a="1"/>
  <c r="T744" i="18" s="1"/>
  <c r="A744" i="18"/>
  <c r="W743" i="18"/>
  <c r="V743" i="18"/>
  <c r="T743" i="18" a="1"/>
  <c r="T743" i="18" s="1"/>
  <c r="A743" i="18"/>
  <c r="W742" i="18"/>
  <c r="V742" i="18"/>
  <c r="T742" i="18" a="1"/>
  <c r="T742" i="18" s="1"/>
  <c r="A742" i="18"/>
  <c r="W741" i="18"/>
  <c r="V741" i="18"/>
  <c r="T741" i="18" a="1"/>
  <c r="T741" i="18" s="1"/>
  <c r="A741" i="18"/>
  <c r="W740" i="18"/>
  <c r="V740" i="18"/>
  <c r="T740" i="18" a="1"/>
  <c r="T740" i="18" s="1"/>
  <c r="A740" i="18"/>
  <c r="W739" i="18"/>
  <c r="V739" i="18"/>
  <c r="T739" i="18" a="1"/>
  <c r="T739" i="18" s="1"/>
  <c r="A739" i="18"/>
  <c r="W738" i="18"/>
  <c r="V738" i="18"/>
  <c r="T738" i="18" a="1"/>
  <c r="T738" i="18" s="1"/>
  <c r="A738" i="18"/>
  <c r="W737" i="18"/>
  <c r="V737" i="18"/>
  <c r="T737" i="18" a="1"/>
  <c r="T737" i="18" s="1"/>
  <c r="A737" i="18"/>
  <c r="W736" i="18"/>
  <c r="V736" i="18"/>
  <c r="T736" i="18" a="1"/>
  <c r="T736" i="18" s="1"/>
  <c r="A736" i="18"/>
  <c r="W735" i="18"/>
  <c r="V735" i="18"/>
  <c r="T735" i="18" a="1"/>
  <c r="T735" i="18" s="1"/>
  <c r="A735" i="18"/>
  <c r="W734" i="18"/>
  <c r="V734" i="18"/>
  <c r="T734" i="18" a="1"/>
  <c r="T734" i="18" s="1"/>
  <c r="A734" i="18"/>
  <c r="W733" i="18"/>
  <c r="V733" i="18"/>
  <c r="T733" i="18" a="1"/>
  <c r="T733" i="18" s="1"/>
  <c r="A733" i="18"/>
  <c r="W732" i="18"/>
  <c r="V732" i="18"/>
  <c r="T732" i="18" a="1"/>
  <c r="T732" i="18" s="1"/>
  <c r="A732" i="18"/>
  <c r="W731" i="18"/>
  <c r="V731" i="18"/>
  <c r="T731" i="18" a="1"/>
  <c r="T731" i="18" s="1"/>
  <c r="A731" i="18"/>
  <c r="W730" i="18"/>
  <c r="V730" i="18"/>
  <c r="T730" i="18" a="1"/>
  <c r="T730" i="18" s="1"/>
  <c r="A730" i="18"/>
  <c r="W729" i="18"/>
  <c r="V729" i="18"/>
  <c r="T729" i="18" a="1"/>
  <c r="T729" i="18" s="1"/>
  <c r="A729" i="18"/>
  <c r="W728" i="18"/>
  <c r="V728" i="18"/>
  <c r="T728" i="18" a="1"/>
  <c r="T728" i="18" s="1"/>
  <c r="A728" i="18"/>
  <c r="W727" i="18"/>
  <c r="V727" i="18"/>
  <c r="T727" i="18" a="1"/>
  <c r="T727" i="18" s="1"/>
  <c r="A727" i="18"/>
  <c r="W726" i="18"/>
  <c r="V726" i="18"/>
  <c r="T726" i="18" a="1"/>
  <c r="T726" i="18" s="1"/>
  <c r="A726" i="18"/>
  <c r="W725" i="18"/>
  <c r="V725" i="18"/>
  <c r="T725" i="18" a="1"/>
  <c r="T725" i="18" s="1"/>
  <c r="A725" i="18"/>
  <c r="W724" i="18"/>
  <c r="V724" i="18"/>
  <c r="T724" i="18" a="1"/>
  <c r="T724" i="18" s="1"/>
  <c r="A724" i="18"/>
  <c r="W723" i="18"/>
  <c r="V723" i="18"/>
  <c r="T723" i="18" a="1"/>
  <c r="T723" i="18" s="1"/>
  <c r="A723" i="18"/>
  <c r="W722" i="18"/>
  <c r="V722" i="18"/>
  <c r="T722" i="18" a="1"/>
  <c r="T722" i="18" s="1"/>
  <c r="A722" i="18"/>
  <c r="W721" i="18"/>
  <c r="V721" i="18"/>
  <c r="T721" i="18" a="1"/>
  <c r="T721" i="18" s="1"/>
  <c r="A721" i="18"/>
  <c r="W720" i="18"/>
  <c r="V720" i="18"/>
  <c r="T720" i="18" a="1"/>
  <c r="T720" i="18" s="1"/>
  <c r="A720" i="18"/>
  <c r="W719" i="18"/>
  <c r="V719" i="18"/>
  <c r="T719" i="18" a="1"/>
  <c r="T719" i="18" s="1"/>
  <c r="A719" i="18"/>
  <c r="W718" i="18"/>
  <c r="V718" i="18"/>
  <c r="T718" i="18" a="1"/>
  <c r="T718" i="18" s="1"/>
  <c r="A718" i="18"/>
  <c r="W717" i="18"/>
  <c r="V717" i="18"/>
  <c r="T717" i="18" a="1"/>
  <c r="T717" i="18" s="1"/>
  <c r="A717" i="18"/>
  <c r="W716" i="18"/>
  <c r="V716" i="18"/>
  <c r="T716" i="18" a="1"/>
  <c r="T716" i="18" s="1"/>
  <c r="A716" i="18"/>
  <c r="W715" i="18"/>
  <c r="V715" i="18"/>
  <c r="T715" i="18" a="1"/>
  <c r="T715" i="18" s="1"/>
  <c r="A715" i="18"/>
  <c r="W714" i="18"/>
  <c r="V714" i="18"/>
  <c r="T714" i="18" a="1"/>
  <c r="T714" i="18" s="1"/>
  <c r="A714" i="18"/>
  <c r="W713" i="18"/>
  <c r="V713" i="18"/>
  <c r="T713" i="18" a="1"/>
  <c r="T713" i="18" s="1"/>
  <c r="A713" i="18"/>
  <c r="W712" i="18"/>
  <c r="V712" i="18"/>
  <c r="T712" i="18" a="1"/>
  <c r="T712" i="18" s="1"/>
  <c r="A712" i="18"/>
  <c r="W711" i="18"/>
  <c r="V711" i="18"/>
  <c r="T711" i="18" a="1"/>
  <c r="T711" i="18" s="1"/>
  <c r="A711" i="18"/>
  <c r="W710" i="18"/>
  <c r="V710" i="18"/>
  <c r="T710" i="18" a="1"/>
  <c r="T710" i="18" s="1"/>
  <c r="A710" i="18"/>
  <c r="W709" i="18"/>
  <c r="V709" i="18"/>
  <c r="T709" i="18" a="1"/>
  <c r="T709" i="18" s="1"/>
  <c r="A709" i="18"/>
  <c r="W708" i="18"/>
  <c r="V708" i="18"/>
  <c r="T708" i="18" a="1"/>
  <c r="T708" i="18" s="1"/>
  <c r="A708" i="18"/>
  <c r="W707" i="18"/>
  <c r="V707" i="18"/>
  <c r="T707" i="18" a="1"/>
  <c r="T707" i="18" s="1"/>
  <c r="A707" i="18"/>
  <c r="W706" i="18"/>
  <c r="V706" i="18"/>
  <c r="T706" i="18" a="1"/>
  <c r="T706" i="18" s="1"/>
  <c r="A706" i="18"/>
  <c r="W705" i="18"/>
  <c r="V705" i="18"/>
  <c r="T705" i="18" a="1"/>
  <c r="T705" i="18" s="1"/>
  <c r="A705" i="18"/>
  <c r="W704" i="18"/>
  <c r="V704" i="18"/>
  <c r="T704" i="18" a="1"/>
  <c r="T704" i="18" s="1"/>
  <c r="A704" i="18"/>
  <c r="W703" i="18"/>
  <c r="V703" i="18"/>
  <c r="T703" i="18" a="1"/>
  <c r="T703" i="18" s="1"/>
  <c r="A703" i="18"/>
  <c r="W702" i="18"/>
  <c r="V702" i="18"/>
  <c r="T702" i="18" a="1"/>
  <c r="T702" i="18" s="1"/>
  <c r="A702" i="18"/>
  <c r="W701" i="18"/>
  <c r="V701" i="18"/>
  <c r="T701" i="18" a="1"/>
  <c r="T701" i="18" s="1"/>
  <c r="A701" i="18"/>
  <c r="W700" i="18"/>
  <c r="V700" i="18"/>
  <c r="T700" i="18" a="1"/>
  <c r="T700" i="18" s="1"/>
  <c r="A700" i="18"/>
  <c r="W699" i="18"/>
  <c r="V699" i="18"/>
  <c r="T699" i="18" a="1"/>
  <c r="T699" i="18" s="1"/>
  <c r="A699" i="18"/>
  <c r="W698" i="18"/>
  <c r="V698" i="18"/>
  <c r="T698" i="18" a="1"/>
  <c r="T698" i="18" s="1"/>
  <c r="A698" i="18"/>
  <c r="W697" i="18"/>
  <c r="V697" i="18"/>
  <c r="T697" i="18" a="1"/>
  <c r="T697" i="18" s="1"/>
  <c r="A697" i="18"/>
  <c r="W696" i="18"/>
  <c r="V696" i="18"/>
  <c r="T696" i="18" a="1"/>
  <c r="T696" i="18" s="1"/>
  <c r="A696" i="18"/>
  <c r="W695" i="18"/>
  <c r="V695" i="18"/>
  <c r="T695" i="18" a="1"/>
  <c r="T695" i="18" s="1"/>
  <c r="A695" i="18"/>
  <c r="W694" i="18"/>
  <c r="V694" i="18"/>
  <c r="T694" i="18" a="1"/>
  <c r="T694" i="18" s="1"/>
  <c r="A694" i="18"/>
  <c r="W693" i="18"/>
  <c r="V693" i="18"/>
  <c r="T693" i="18" a="1"/>
  <c r="T693" i="18" s="1"/>
  <c r="A693" i="18"/>
  <c r="W692" i="18"/>
  <c r="V692" i="18"/>
  <c r="T692" i="18" a="1"/>
  <c r="T692" i="18" s="1"/>
  <c r="A692" i="18"/>
  <c r="W691" i="18"/>
  <c r="V691" i="18"/>
  <c r="T691" i="18" a="1"/>
  <c r="T691" i="18" s="1"/>
  <c r="A691" i="18"/>
  <c r="W690" i="18"/>
  <c r="V690" i="18"/>
  <c r="T690" i="18" a="1"/>
  <c r="T690" i="18" s="1"/>
  <c r="A690" i="18"/>
  <c r="W689" i="18"/>
  <c r="V689" i="18"/>
  <c r="T689" i="18" a="1"/>
  <c r="T689" i="18" s="1"/>
  <c r="A689" i="18"/>
  <c r="W688" i="18"/>
  <c r="V688" i="18"/>
  <c r="T688" i="18" a="1"/>
  <c r="T688" i="18" s="1"/>
  <c r="A688" i="18"/>
  <c r="W687" i="18"/>
  <c r="V687" i="18"/>
  <c r="T687" i="18" a="1"/>
  <c r="T687" i="18" s="1"/>
  <c r="A687" i="18"/>
  <c r="W686" i="18"/>
  <c r="V686" i="18"/>
  <c r="T686" i="18" a="1"/>
  <c r="T686" i="18" s="1"/>
  <c r="A686" i="18"/>
  <c r="W685" i="18"/>
  <c r="V685" i="18"/>
  <c r="T685" i="18" a="1"/>
  <c r="T685" i="18" s="1"/>
  <c r="A685" i="18"/>
  <c r="W684" i="18"/>
  <c r="V684" i="18"/>
  <c r="T684" i="18" a="1"/>
  <c r="T684" i="18" s="1"/>
  <c r="A684" i="18"/>
  <c r="W683" i="18"/>
  <c r="V683" i="18"/>
  <c r="T683" i="18" a="1"/>
  <c r="T683" i="18" s="1"/>
  <c r="A683" i="18"/>
  <c r="W682" i="18"/>
  <c r="V682" i="18"/>
  <c r="T682" i="18" a="1"/>
  <c r="T682" i="18" s="1"/>
  <c r="A682" i="18"/>
  <c r="W681" i="18"/>
  <c r="V681" i="18"/>
  <c r="T681" i="18" a="1"/>
  <c r="T681" i="18" s="1"/>
  <c r="A681" i="18"/>
  <c r="W680" i="18"/>
  <c r="V680" i="18"/>
  <c r="T680" i="18" a="1"/>
  <c r="T680" i="18" s="1"/>
  <c r="A680" i="18"/>
  <c r="W679" i="18"/>
  <c r="V679" i="18"/>
  <c r="T679" i="18" a="1"/>
  <c r="T679" i="18" s="1"/>
  <c r="A679" i="18"/>
  <c r="W678" i="18"/>
  <c r="V678" i="18"/>
  <c r="T678" i="18" a="1"/>
  <c r="T678" i="18" s="1"/>
  <c r="A678" i="18"/>
  <c r="W677" i="18"/>
  <c r="V677" i="18"/>
  <c r="T677" i="18" a="1"/>
  <c r="T677" i="18" s="1"/>
  <c r="A677" i="18"/>
  <c r="W676" i="18"/>
  <c r="V676" i="18"/>
  <c r="T676" i="18" a="1"/>
  <c r="T676" i="18" s="1"/>
  <c r="A676" i="18"/>
  <c r="W675" i="18"/>
  <c r="V675" i="18"/>
  <c r="T675" i="18" a="1"/>
  <c r="T675" i="18" s="1"/>
  <c r="A675" i="18"/>
  <c r="W674" i="18"/>
  <c r="V674" i="18"/>
  <c r="T674" i="18" a="1"/>
  <c r="T674" i="18" s="1"/>
  <c r="A674" i="18"/>
  <c r="W673" i="18"/>
  <c r="V673" i="18"/>
  <c r="T673" i="18" a="1"/>
  <c r="T673" i="18" s="1"/>
  <c r="A673" i="18"/>
  <c r="W672" i="18"/>
  <c r="V672" i="18"/>
  <c r="T672" i="18" a="1"/>
  <c r="T672" i="18" s="1"/>
  <c r="A672" i="18"/>
  <c r="W671" i="18"/>
  <c r="V671" i="18"/>
  <c r="T671" i="18" a="1"/>
  <c r="T671" i="18" s="1"/>
  <c r="A671" i="18"/>
  <c r="W670" i="18"/>
  <c r="V670" i="18"/>
  <c r="T670" i="18" a="1"/>
  <c r="T670" i="18" s="1"/>
  <c r="A670" i="18"/>
  <c r="W669" i="18"/>
  <c r="V669" i="18"/>
  <c r="T669" i="18" a="1"/>
  <c r="T669" i="18" s="1"/>
  <c r="A669" i="18"/>
  <c r="W668" i="18"/>
  <c r="V668" i="18"/>
  <c r="T668" i="18" a="1"/>
  <c r="T668" i="18" s="1"/>
  <c r="A668" i="18"/>
  <c r="W667" i="18"/>
  <c r="V667" i="18"/>
  <c r="T667" i="18" a="1"/>
  <c r="T667" i="18" s="1"/>
  <c r="A667" i="18"/>
  <c r="W666" i="18"/>
  <c r="V666" i="18"/>
  <c r="T666" i="18" a="1"/>
  <c r="T666" i="18" s="1"/>
  <c r="A666" i="18"/>
  <c r="W665" i="18"/>
  <c r="V665" i="18"/>
  <c r="T665" i="18" a="1"/>
  <c r="T665" i="18" s="1"/>
  <c r="A665" i="18"/>
  <c r="W664" i="18"/>
  <c r="V664" i="18"/>
  <c r="T664" i="18" a="1"/>
  <c r="T664" i="18" s="1"/>
  <c r="A664" i="18"/>
  <c r="W663" i="18"/>
  <c r="V663" i="18"/>
  <c r="T663" i="18" a="1"/>
  <c r="T663" i="18" s="1"/>
  <c r="A663" i="18"/>
  <c r="W662" i="18"/>
  <c r="V662" i="18"/>
  <c r="T662" i="18" a="1"/>
  <c r="T662" i="18" s="1"/>
  <c r="A662" i="18"/>
  <c r="W661" i="18"/>
  <c r="V661" i="18"/>
  <c r="T661" i="18" a="1"/>
  <c r="T661" i="18" s="1"/>
  <c r="A661" i="18"/>
  <c r="W660" i="18"/>
  <c r="V660" i="18"/>
  <c r="T660" i="18" a="1"/>
  <c r="T660" i="18" s="1"/>
  <c r="A660" i="18"/>
  <c r="W659" i="18"/>
  <c r="V659" i="18"/>
  <c r="T659" i="18" a="1"/>
  <c r="T659" i="18" s="1"/>
  <c r="A659" i="18"/>
  <c r="W658" i="18"/>
  <c r="V658" i="18"/>
  <c r="T658" i="18" a="1"/>
  <c r="T658" i="18" s="1"/>
  <c r="A658" i="18"/>
  <c r="W657" i="18"/>
  <c r="V657" i="18"/>
  <c r="T657" i="18" a="1"/>
  <c r="T657" i="18" s="1"/>
  <c r="A657" i="18"/>
  <c r="W656" i="18"/>
  <c r="V656" i="18"/>
  <c r="T656" i="18" a="1"/>
  <c r="T656" i="18" s="1"/>
  <c r="A656" i="18"/>
  <c r="W655" i="18"/>
  <c r="V655" i="18"/>
  <c r="T655" i="18" a="1"/>
  <c r="T655" i="18" s="1"/>
  <c r="A655" i="18"/>
  <c r="W654" i="18"/>
  <c r="V654" i="18"/>
  <c r="T654" i="18" a="1"/>
  <c r="T654" i="18" s="1"/>
  <c r="A654" i="18"/>
  <c r="W653" i="18"/>
  <c r="V653" i="18"/>
  <c r="T653" i="18" a="1"/>
  <c r="T653" i="18" s="1"/>
  <c r="A653" i="18"/>
  <c r="W652" i="18"/>
  <c r="V652" i="18"/>
  <c r="T652" i="18" a="1"/>
  <c r="T652" i="18" s="1"/>
  <c r="A652" i="18"/>
  <c r="W651" i="18"/>
  <c r="V651" i="18"/>
  <c r="T651" i="18" a="1"/>
  <c r="T651" i="18" s="1"/>
  <c r="A651" i="18"/>
  <c r="W650" i="18"/>
  <c r="V650" i="18"/>
  <c r="T650" i="18" a="1"/>
  <c r="T650" i="18" s="1"/>
  <c r="A650" i="18"/>
  <c r="W649" i="18"/>
  <c r="V649" i="18"/>
  <c r="T649" i="18" a="1"/>
  <c r="T649" i="18" s="1"/>
  <c r="A649" i="18"/>
  <c r="W648" i="18"/>
  <c r="V648" i="18"/>
  <c r="T648" i="18" a="1"/>
  <c r="T648" i="18" s="1"/>
  <c r="A648" i="18"/>
  <c r="W647" i="18"/>
  <c r="V647" i="18"/>
  <c r="T647" i="18" a="1"/>
  <c r="T647" i="18" s="1"/>
  <c r="A647" i="18"/>
  <c r="W646" i="18"/>
  <c r="V646" i="18"/>
  <c r="T646" i="18" a="1"/>
  <c r="T646" i="18" s="1"/>
  <c r="A646" i="18"/>
  <c r="W645" i="18"/>
  <c r="V645" i="18"/>
  <c r="T645" i="18" a="1"/>
  <c r="T645" i="18" s="1"/>
  <c r="A645" i="18"/>
  <c r="W644" i="18"/>
  <c r="V644" i="18"/>
  <c r="T644" i="18" a="1"/>
  <c r="T644" i="18" s="1"/>
  <c r="A644" i="18"/>
  <c r="W643" i="18"/>
  <c r="V643" i="18"/>
  <c r="T643" i="18" a="1"/>
  <c r="T643" i="18" s="1"/>
  <c r="A643" i="18"/>
  <c r="W642" i="18"/>
  <c r="V642" i="18"/>
  <c r="T642" i="18" a="1"/>
  <c r="T642" i="18" s="1"/>
  <c r="A642" i="18"/>
  <c r="W641" i="18"/>
  <c r="V641" i="18"/>
  <c r="T641" i="18" a="1"/>
  <c r="T641" i="18" s="1"/>
  <c r="A641" i="18"/>
  <c r="W640" i="18"/>
  <c r="V640" i="18"/>
  <c r="T640" i="18" a="1"/>
  <c r="T640" i="18" s="1"/>
  <c r="A640" i="18"/>
  <c r="W639" i="18"/>
  <c r="V639" i="18"/>
  <c r="T639" i="18" a="1"/>
  <c r="T639" i="18" s="1"/>
  <c r="A639" i="18"/>
  <c r="W638" i="18"/>
  <c r="V638" i="18"/>
  <c r="T638" i="18" a="1"/>
  <c r="T638" i="18" s="1"/>
  <c r="A638" i="18"/>
  <c r="W637" i="18"/>
  <c r="V637" i="18"/>
  <c r="T637" i="18" a="1"/>
  <c r="T637" i="18" s="1"/>
  <c r="A637" i="18"/>
  <c r="W636" i="18"/>
  <c r="V636" i="18"/>
  <c r="T636" i="18" a="1"/>
  <c r="T636" i="18" s="1"/>
  <c r="A636" i="18"/>
  <c r="W635" i="18"/>
  <c r="V635" i="18"/>
  <c r="T635" i="18" a="1"/>
  <c r="T635" i="18" s="1"/>
  <c r="A635" i="18"/>
  <c r="W634" i="18"/>
  <c r="V634" i="18"/>
  <c r="T634" i="18" a="1"/>
  <c r="T634" i="18" s="1"/>
  <c r="A634" i="18"/>
  <c r="W633" i="18"/>
  <c r="V633" i="18"/>
  <c r="T633" i="18" a="1"/>
  <c r="T633" i="18" s="1"/>
  <c r="A633" i="18"/>
  <c r="W632" i="18"/>
  <c r="V632" i="18"/>
  <c r="T632" i="18" a="1"/>
  <c r="T632" i="18" s="1"/>
  <c r="A632" i="18"/>
  <c r="W631" i="18"/>
  <c r="V631" i="18"/>
  <c r="T631" i="18" a="1"/>
  <c r="T631" i="18" s="1"/>
  <c r="A631" i="18"/>
  <c r="W630" i="18"/>
  <c r="V630" i="18"/>
  <c r="T630" i="18" a="1"/>
  <c r="T630" i="18" s="1"/>
  <c r="A630" i="18"/>
  <c r="W629" i="18"/>
  <c r="V629" i="18"/>
  <c r="T629" i="18" a="1"/>
  <c r="T629" i="18" s="1"/>
  <c r="A629" i="18"/>
  <c r="W628" i="18"/>
  <c r="V628" i="18"/>
  <c r="T628" i="18" a="1"/>
  <c r="T628" i="18" s="1"/>
  <c r="A628" i="18"/>
  <c r="W627" i="18"/>
  <c r="V627" i="18"/>
  <c r="T627" i="18" a="1"/>
  <c r="T627" i="18" s="1"/>
  <c r="A627" i="18"/>
  <c r="W626" i="18"/>
  <c r="V626" i="18"/>
  <c r="T626" i="18" a="1"/>
  <c r="T626" i="18" s="1"/>
  <c r="A626" i="18"/>
  <c r="W625" i="18"/>
  <c r="V625" i="18"/>
  <c r="T625" i="18" a="1"/>
  <c r="T625" i="18" s="1"/>
  <c r="A625" i="18"/>
  <c r="W624" i="18"/>
  <c r="V624" i="18"/>
  <c r="T624" i="18" a="1"/>
  <c r="T624" i="18" s="1"/>
  <c r="A624" i="18"/>
  <c r="W623" i="18"/>
  <c r="V623" i="18"/>
  <c r="T623" i="18" a="1"/>
  <c r="T623" i="18" s="1"/>
  <c r="A623" i="18"/>
  <c r="W622" i="18"/>
  <c r="V622" i="18"/>
  <c r="T622" i="18" a="1"/>
  <c r="T622" i="18" s="1"/>
  <c r="A622" i="18"/>
  <c r="W621" i="18"/>
  <c r="V621" i="18"/>
  <c r="T621" i="18" a="1"/>
  <c r="T621" i="18" s="1"/>
  <c r="A621" i="18"/>
  <c r="W620" i="18"/>
  <c r="V620" i="18"/>
  <c r="T620" i="18" a="1"/>
  <c r="T620" i="18" s="1"/>
  <c r="A620" i="18"/>
  <c r="W619" i="18"/>
  <c r="V619" i="18"/>
  <c r="T619" i="18" a="1"/>
  <c r="T619" i="18" s="1"/>
  <c r="A619" i="18"/>
  <c r="W618" i="18"/>
  <c r="V618" i="18"/>
  <c r="T618" i="18" a="1"/>
  <c r="T618" i="18" s="1"/>
  <c r="A618" i="18"/>
  <c r="W617" i="18"/>
  <c r="V617" i="18"/>
  <c r="T617" i="18" a="1"/>
  <c r="T617" i="18" s="1"/>
  <c r="A617" i="18"/>
  <c r="W616" i="18"/>
  <c r="V616" i="18"/>
  <c r="T616" i="18" a="1"/>
  <c r="T616" i="18" s="1"/>
  <c r="A616" i="18"/>
  <c r="W615" i="18"/>
  <c r="V615" i="18"/>
  <c r="T615" i="18" a="1"/>
  <c r="T615" i="18" s="1"/>
  <c r="A615" i="18"/>
  <c r="W614" i="18"/>
  <c r="V614" i="18"/>
  <c r="T614" i="18" a="1"/>
  <c r="T614" i="18" s="1"/>
  <c r="A614" i="18"/>
  <c r="W613" i="18"/>
  <c r="V613" i="18"/>
  <c r="T613" i="18" a="1"/>
  <c r="T613" i="18" s="1"/>
  <c r="A613" i="18"/>
  <c r="W612" i="18"/>
  <c r="V612" i="18"/>
  <c r="T612" i="18" a="1"/>
  <c r="T612" i="18" s="1"/>
  <c r="A612" i="18"/>
  <c r="W611" i="18"/>
  <c r="V611" i="18"/>
  <c r="T611" i="18" a="1"/>
  <c r="T611" i="18" s="1"/>
  <c r="A611" i="18"/>
  <c r="W610" i="18"/>
  <c r="V610" i="18"/>
  <c r="T610" i="18" a="1"/>
  <c r="T610" i="18" s="1"/>
  <c r="A610" i="18"/>
  <c r="W609" i="18"/>
  <c r="V609" i="18"/>
  <c r="T609" i="18" a="1"/>
  <c r="T609" i="18" s="1"/>
  <c r="A609" i="18"/>
  <c r="W608" i="18"/>
  <c r="V608" i="18"/>
  <c r="T608" i="18" a="1"/>
  <c r="T608" i="18" s="1"/>
  <c r="A608" i="18"/>
  <c r="W607" i="18"/>
  <c r="V607" i="18"/>
  <c r="T607" i="18" a="1"/>
  <c r="T607" i="18" s="1"/>
  <c r="A607" i="18"/>
  <c r="W606" i="18"/>
  <c r="V606" i="18"/>
  <c r="T606" i="18" a="1"/>
  <c r="T606" i="18" s="1"/>
  <c r="A606" i="18"/>
  <c r="W605" i="18"/>
  <c r="V605" i="18"/>
  <c r="T605" i="18" a="1"/>
  <c r="T605" i="18" s="1"/>
  <c r="A605" i="18"/>
  <c r="W604" i="18"/>
  <c r="V604" i="18"/>
  <c r="T604" i="18" a="1"/>
  <c r="T604" i="18" s="1"/>
  <c r="A604" i="18"/>
  <c r="W603" i="18"/>
  <c r="V603" i="18"/>
  <c r="T603" i="18" a="1"/>
  <c r="T603" i="18" s="1"/>
  <c r="A603" i="18"/>
  <c r="W602" i="18"/>
  <c r="V602" i="18"/>
  <c r="T602" i="18" a="1"/>
  <c r="T602" i="18" s="1"/>
  <c r="A602" i="18"/>
  <c r="W601" i="18"/>
  <c r="V601" i="18"/>
  <c r="T601" i="18" a="1"/>
  <c r="T601" i="18" s="1"/>
  <c r="A601" i="18"/>
  <c r="W600" i="18"/>
  <c r="V600" i="18"/>
  <c r="T600" i="18" a="1"/>
  <c r="T600" i="18" s="1"/>
  <c r="A600" i="18"/>
  <c r="W599" i="18"/>
  <c r="V599" i="18"/>
  <c r="T599" i="18" a="1"/>
  <c r="T599" i="18" s="1"/>
  <c r="A599" i="18"/>
  <c r="W598" i="18"/>
  <c r="V598" i="18"/>
  <c r="T598" i="18" a="1"/>
  <c r="T598" i="18" s="1"/>
  <c r="A598" i="18"/>
  <c r="W597" i="18"/>
  <c r="V597" i="18"/>
  <c r="T597" i="18" a="1"/>
  <c r="T597" i="18" s="1"/>
  <c r="A597" i="18"/>
  <c r="W596" i="18"/>
  <c r="V596" i="18"/>
  <c r="T596" i="18" a="1"/>
  <c r="T596" i="18" s="1"/>
  <c r="A596" i="18"/>
  <c r="W595" i="18"/>
  <c r="V595" i="18"/>
  <c r="T595" i="18" a="1"/>
  <c r="T595" i="18" s="1"/>
  <c r="A595" i="18"/>
  <c r="W594" i="18"/>
  <c r="V594" i="18"/>
  <c r="T594" i="18" a="1"/>
  <c r="T594" i="18" s="1"/>
  <c r="A594" i="18"/>
  <c r="W593" i="18"/>
  <c r="V593" i="18"/>
  <c r="T593" i="18" a="1"/>
  <c r="T593" i="18" s="1"/>
  <c r="A593" i="18"/>
  <c r="W592" i="18"/>
  <c r="V592" i="18"/>
  <c r="T592" i="18" a="1"/>
  <c r="T592" i="18" s="1"/>
  <c r="A592" i="18"/>
  <c r="W591" i="18"/>
  <c r="V591" i="18"/>
  <c r="T591" i="18" a="1"/>
  <c r="T591" i="18" s="1"/>
  <c r="A591" i="18"/>
  <c r="W590" i="18"/>
  <c r="V590" i="18"/>
  <c r="T590" i="18" a="1"/>
  <c r="T590" i="18" s="1"/>
  <c r="A590" i="18"/>
  <c r="W589" i="18"/>
  <c r="V589" i="18"/>
  <c r="T589" i="18" a="1"/>
  <c r="T589" i="18" s="1"/>
  <c r="A589" i="18"/>
  <c r="W588" i="18"/>
  <c r="V588" i="18"/>
  <c r="T588" i="18" a="1"/>
  <c r="T588" i="18" s="1"/>
  <c r="A588" i="18"/>
  <c r="W587" i="18"/>
  <c r="V587" i="18"/>
  <c r="T587" i="18" a="1"/>
  <c r="T587" i="18" s="1"/>
  <c r="A587" i="18"/>
  <c r="W586" i="18"/>
  <c r="V586" i="18"/>
  <c r="T586" i="18" a="1"/>
  <c r="T586" i="18" s="1"/>
  <c r="A586" i="18"/>
  <c r="W585" i="18"/>
  <c r="V585" i="18"/>
  <c r="T585" i="18" a="1"/>
  <c r="T585" i="18" s="1"/>
  <c r="A585" i="18"/>
  <c r="W584" i="18"/>
  <c r="V584" i="18"/>
  <c r="T584" i="18" a="1"/>
  <c r="T584" i="18" s="1"/>
  <c r="A584" i="18"/>
  <c r="W583" i="18"/>
  <c r="V583" i="18"/>
  <c r="T583" i="18" a="1"/>
  <c r="T583" i="18" s="1"/>
  <c r="A583" i="18"/>
  <c r="W582" i="18"/>
  <c r="V582" i="18"/>
  <c r="T582" i="18" a="1"/>
  <c r="T582" i="18" s="1"/>
  <c r="A582" i="18"/>
  <c r="W581" i="18"/>
  <c r="V581" i="18"/>
  <c r="T581" i="18" a="1"/>
  <c r="T581" i="18" s="1"/>
  <c r="A581" i="18"/>
  <c r="W580" i="18"/>
  <c r="V580" i="18"/>
  <c r="T580" i="18" a="1"/>
  <c r="T580" i="18" s="1"/>
  <c r="A580" i="18"/>
  <c r="W579" i="18"/>
  <c r="V579" i="18"/>
  <c r="T579" i="18" a="1"/>
  <c r="T579" i="18" s="1"/>
  <c r="A579" i="18"/>
  <c r="W578" i="18"/>
  <c r="V578" i="18"/>
  <c r="T578" i="18" a="1"/>
  <c r="T578" i="18" s="1"/>
  <c r="A578" i="18"/>
  <c r="W577" i="18"/>
  <c r="V577" i="18"/>
  <c r="T577" i="18" a="1"/>
  <c r="T577" i="18" s="1"/>
  <c r="A577" i="18"/>
  <c r="W576" i="18"/>
  <c r="V576" i="18"/>
  <c r="T576" i="18" a="1"/>
  <c r="T576" i="18" s="1"/>
  <c r="A576" i="18"/>
  <c r="W575" i="18"/>
  <c r="V575" i="18"/>
  <c r="T575" i="18" a="1"/>
  <c r="T575" i="18" s="1"/>
  <c r="A575" i="18"/>
  <c r="W574" i="18"/>
  <c r="V574" i="18"/>
  <c r="T574" i="18" a="1"/>
  <c r="T574" i="18" s="1"/>
  <c r="A574" i="18"/>
  <c r="W573" i="18"/>
  <c r="V573" i="18"/>
  <c r="T573" i="18" a="1"/>
  <c r="T573" i="18" s="1"/>
  <c r="A573" i="18"/>
  <c r="W572" i="18"/>
  <c r="V572" i="18"/>
  <c r="T572" i="18" a="1"/>
  <c r="T572" i="18" s="1"/>
  <c r="A572" i="18"/>
  <c r="W571" i="18"/>
  <c r="V571" i="18"/>
  <c r="T571" i="18" a="1"/>
  <c r="T571" i="18" s="1"/>
  <c r="A571" i="18"/>
  <c r="W570" i="18"/>
  <c r="V570" i="18"/>
  <c r="T570" i="18" a="1"/>
  <c r="T570" i="18" s="1"/>
  <c r="A570" i="18"/>
  <c r="W569" i="18"/>
  <c r="V569" i="18"/>
  <c r="T569" i="18" a="1"/>
  <c r="T569" i="18" s="1"/>
  <c r="A569" i="18"/>
  <c r="W568" i="18"/>
  <c r="V568" i="18"/>
  <c r="T568" i="18" a="1"/>
  <c r="T568" i="18" s="1"/>
  <c r="A568" i="18"/>
  <c r="W567" i="18"/>
  <c r="V567" i="18"/>
  <c r="T567" i="18" a="1"/>
  <c r="T567" i="18" s="1"/>
  <c r="A567" i="18"/>
  <c r="W566" i="18"/>
  <c r="V566" i="18"/>
  <c r="T566" i="18" a="1"/>
  <c r="T566" i="18" s="1"/>
  <c r="A566" i="18"/>
  <c r="W565" i="18"/>
  <c r="V565" i="18"/>
  <c r="T565" i="18" a="1"/>
  <c r="T565" i="18" s="1"/>
  <c r="A565" i="18"/>
  <c r="W564" i="18"/>
  <c r="V564" i="18"/>
  <c r="T564" i="18" a="1"/>
  <c r="T564" i="18" s="1"/>
  <c r="A564" i="18"/>
  <c r="W563" i="18"/>
  <c r="V563" i="18"/>
  <c r="T563" i="18" a="1"/>
  <c r="T563" i="18" s="1"/>
  <c r="A563" i="18"/>
  <c r="W562" i="18"/>
  <c r="V562" i="18"/>
  <c r="T562" i="18" a="1"/>
  <c r="T562" i="18" s="1"/>
  <c r="A562" i="18"/>
  <c r="W561" i="18"/>
  <c r="V561" i="18"/>
  <c r="T561" i="18" a="1"/>
  <c r="T561" i="18" s="1"/>
  <c r="A561" i="18"/>
  <c r="W560" i="18"/>
  <c r="V560" i="18"/>
  <c r="T560" i="18" a="1"/>
  <c r="T560" i="18" s="1"/>
  <c r="A560" i="18"/>
  <c r="W559" i="18"/>
  <c r="V559" i="18"/>
  <c r="T559" i="18" a="1"/>
  <c r="T559" i="18" s="1"/>
  <c r="A559" i="18"/>
  <c r="W558" i="18"/>
  <c r="V558" i="18"/>
  <c r="T558" i="18" a="1"/>
  <c r="T558" i="18" s="1"/>
  <c r="A558" i="18"/>
  <c r="W557" i="18"/>
  <c r="V557" i="18"/>
  <c r="T557" i="18" a="1"/>
  <c r="T557" i="18" s="1"/>
  <c r="A557" i="18"/>
  <c r="W556" i="18"/>
  <c r="V556" i="18"/>
  <c r="T556" i="18" a="1"/>
  <c r="T556" i="18" s="1"/>
  <c r="A556" i="18"/>
  <c r="W555" i="18"/>
  <c r="V555" i="18"/>
  <c r="T555" i="18" a="1"/>
  <c r="T555" i="18" s="1"/>
  <c r="A555" i="18"/>
  <c r="W554" i="18"/>
  <c r="V554" i="18"/>
  <c r="T554" i="18" a="1"/>
  <c r="T554" i="18" s="1"/>
  <c r="A554" i="18"/>
  <c r="W553" i="18"/>
  <c r="V553" i="18"/>
  <c r="T553" i="18" a="1"/>
  <c r="T553" i="18" s="1"/>
  <c r="A553" i="18"/>
  <c r="W552" i="18"/>
  <c r="V552" i="18"/>
  <c r="T552" i="18" a="1"/>
  <c r="T552" i="18" s="1"/>
  <c r="A552" i="18"/>
  <c r="W551" i="18"/>
  <c r="V551" i="18"/>
  <c r="T551" i="18" a="1"/>
  <c r="T551" i="18" s="1"/>
  <c r="A551" i="18"/>
  <c r="W550" i="18"/>
  <c r="V550" i="18"/>
  <c r="T550" i="18" a="1"/>
  <c r="T550" i="18" s="1"/>
  <c r="A550" i="18"/>
  <c r="W549" i="18"/>
  <c r="V549" i="18"/>
  <c r="T549" i="18" a="1"/>
  <c r="T549" i="18" s="1"/>
  <c r="A549" i="18"/>
  <c r="W548" i="18"/>
  <c r="V548" i="18"/>
  <c r="T548" i="18" a="1"/>
  <c r="T548" i="18" s="1"/>
  <c r="A548" i="18"/>
  <c r="W547" i="18"/>
  <c r="V547" i="18"/>
  <c r="T547" i="18" a="1"/>
  <c r="T547" i="18" s="1"/>
  <c r="A547" i="18"/>
  <c r="W546" i="18"/>
  <c r="V546" i="18"/>
  <c r="T546" i="18" a="1"/>
  <c r="T546" i="18" s="1"/>
  <c r="A546" i="18"/>
  <c r="W545" i="18"/>
  <c r="V545" i="18"/>
  <c r="T545" i="18" a="1"/>
  <c r="T545" i="18" s="1"/>
  <c r="A545" i="18"/>
  <c r="W544" i="18"/>
  <c r="V544" i="18"/>
  <c r="T544" i="18" a="1"/>
  <c r="T544" i="18" s="1"/>
  <c r="A544" i="18"/>
  <c r="W543" i="18"/>
  <c r="V543" i="18"/>
  <c r="T543" i="18" a="1"/>
  <c r="T543" i="18" s="1"/>
  <c r="A543" i="18"/>
  <c r="W542" i="18"/>
  <c r="V542" i="18"/>
  <c r="T542" i="18" a="1"/>
  <c r="T542" i="18" s="1"/>
  <c r="A542" i="18"/>
  <c r="W541" i="18"/>
  <c r="V541" i="18"/>
  <c r="T541" i="18" a="1"/>
  <c r="T541" i="18" s="1"/>
  <c r="A541" i="18"/>
  <c r="W540" i="18"/>
  <c r="V540" i="18"/>
  <c r="T540" i="18" a="1"/>
  <c r="T540" i="18" s="1"/>
  <c r="A540" i="18"/>
  <c r="W539" i="18"/>
  <c r="V539" i="18"/>
  <c r="T539" i="18" a="1"/>
  <c r="T539" i="18" s="1"/>
  <c r="A539" i="18"/>
  <c r="W538" i="18"/>
  <c r="V538" i="18"/>
  <c r="T538" i="18" a="1"/>
  <c r="T538" i="18" s="1"/>
  <c r="A538" i="18"/>
  <c r="W537" i="18"/>
  <c r="V537" i="18"/>
  <c r="T537" i="18" a="1"/>
  <c r="T537" i="18" s="1"/>
  <c r="A537" i="18"/>
  <c r="W536" i="18"/>
  <c r="V536" i="18"/>
  <c r="T536" i="18" a="1"/>
  <c r="T536" i="18" s="1"/>
  <c r="A536" i="18"/>
  <c r="W535" i="18"/>
  <c r="V535" i="18"/>
  <c r="T535" i="18" a="1"/>
  <c r="T535" i="18" s="1"/>
  <c r="A535" i="18"/>
  <c r="W534" i="18"/>
  <c r="V534" i="18"/>
  <c r="T534" i="18" a="1"/>
  <c r="T534" i="18" s="1"/>
  <c r="A534" i="18"/>
  <c r="W533" i="18"/>
  <c r="V533" i="18"/>
  <c r="T533" i="18" a="1"/>
  <c r="T533" i="18" s="1"/>
  <c r="A533" i="18"/>
  <c r="W532" i="18"/>
  <c r="V532" i="18"/>
  <c r="T532" i="18" a="1"/>
  <c r="T532" i="18" s="1"/>
  <c r="A532" i="18"/>
  <c r="W531" i="18"/>
  <c r="V531" i="18"/>
  <c r="T531" i="18" a="1"/>
  <c r="T531" i="18" s="1"/>
  <c r="A531" i="18"/>
  <c r="W530" i="18"/>
  <c r="V530" i="18"/>
  <c r="T530" i="18" a="1"/>
  <c r="T530" i="18" s="1"/>
  <c r="A530" i="18"/>
  <c r="W529" i="18"/>
  <c r="V529" i="18"/>
  <c r="T529" i="18" a="1"/>
  <c r="T529" i="18" s="1"/>
  <c r="A529" i="18"/>
  <c r="W528" i="18"/>
  <c r="V528" i="18"/>
  <c r="T528" i="18" a="1"/>
  <c r="T528" i="18" s="1"/>
  <c r="A528" i="18"/>
  <c r="W527" i="18"/>
  <c r="V527" i="18"/>
  <c r="T527" i="18" a="1"/>
  <c r="T527" i="18" s="1"/>
  <c r="A527" i="18"/>
  <c r="W526" i="18"/>
  <c r="V526" i="18"/>
  <c r="T526" i="18" a="1"/>
  <c r="T526" i="18" s="1"/>
  <c r="A526" i="18"/>
  <c r="W525" i="18"/>
  <c r="V525" i="18"/>
  <c r="T525" i="18" a="1"/>
  <c r="T525" i="18" s="1"/>
  <c r="A525" i="18"/>
  <c r="W524" i="18"/>
  <c r="V524" i="18"/>
  <c r="T524" i="18" a="1"/>
  <c r="T524" i="18" s="1"/>
  <c r="A524" i="18"/>
  <c r="W523" i="18"/>
  <c r="V523" i="18"/>
  <c r="T523" i="18" a="1"/>
  <c r="T523" i="18" s="1"/>
  <c r="A523" i="18"/>
  <c r="W522" i="18"/>
  <c r="V522" i="18"/>
  <c r="T522" i="18" a="1"/>
  <c r="T522" i="18" s="1"/>
  <c r="A522" i="18"/>
  <c r="W521" i="18"/>
  <c r="V521" i="18"/>
  <c r="T521" i="18" a="1"/>
  <c r="T521" i="18" s="1"/>
  <c r="A521" i="18"/>
  <c r="W520" i="18"/>
  <c r="V520" i="18"/>
  <c r="T520" i="18" a="1"/>
  <c r="T520" i="18" s="1"/>
  <c r="A520" i="18"/>
  <c r="W519" i="18"/>
  <c r="V519" i="18"/>
  <c r="T519" i="18" a="1"/>
  <c r="T519" i="18" s="1"/>
  <c r="A519" i="18"/>
  <c r="W518" i="18"/>
  <c r="V518" i="18"/>
  <c r="T518" i="18" a="1"/>
  <c r="T518" i="18" s="1"/>
  <c r="A518" i="18"/>
  <c r="W517" i="18"/>
  <c r="V517" i="18"/>
  <c r="T517" i="18" a="1"/>
  <c r="T517" i="18" s="1"/>
  <c r="A517" i="18"/>
  <c r="W516" i="18"/>
  <c r="V516" i="18"/>
  <c r="T516" i="18" a="1"/>
  <c r="T516" i="18" s="1"/>
  <c r="A516" i="18"/>
  <c r="W515" i="18"/>
  <c r="V515" i="18"/>
  <c r="T515" i="18" a="1"/>
  <c r="T515" i="18" s="1"/>
  <c r="A515" i="18"/>
  <c r="W514" i="18"/>
  <c r="V514" i="18"/>
  <c r="T514" i="18" a="1"/>
  <c r="T514" i="18" s="1"/>
  <c r="A514" i="18"/>
  <c r="W513" i="18"/>
  <c r="V513" i="18"/>
  <c r="T513" i="18" a="1"/>
  <c r="T513" i="18" s="1"/>
  <c r="A513" i="18"/>
  <c r="W512" i="18"/>
  <c r="V512" i="18"/>
  <c r="T512" i="18" a="1"/>
  <c r="T512" i="18" s="1"/>
  <c r="A512" i="18"/>
  <c r="W511" i="18"/>
  <c r="V511" i="18"/>
  <c r="T511" i="18" a="1"/>
  <c r="T511" i="18" s="1"/>
  <c r="A511" i="18"/>
  <c r="W510" i="18"/>
  <c r="V510" i="18"/>
  <c r="T510" i="18" a="1"/>
  <c r="T510" i="18" s="1"/>
  <c r="A510" i="18"/>
  <c r="W509" i="18"/>
  <c r="V509" i="18"/>
  <c r="T509" i="18" a="1"/>
  <c r="T509" i="18" s="1"/>
  <c r="A509" i="18"/>
  <c r="W508" i="18"/>
  <c r="V508" i="18"/>
  <c r="T508" i="18" a="1"/>
  <c r="T508" i="18" s="1"/>
  <c r="A508" i="18"/>
  <c r="W507" i="18"/>
  <c r="V507" i="18"/>
  <c r="T507" i="18" a="1"/>
  <c r="T507" i="18" s="1"/>
  <c r="A507" i="18"/>
  <c r="W506" i="18"/>
  <c r="V506" i="18"/>
  <c r="T506" i="18" a="1"/>
  <c r="T506" i="18" s="1"/>
  <c r="A506" i="18"/>
  <c r="W505" i="18"/>
  <c r="V505" i="18"/>
  <c r="T505" i="18" a="1"/>
  <c r="T505" i="18" s="1"/>
  <c r="A505" i="18"/>
  <c r="W504" i="18"/>
  <c r="V504" i="18"/>
  <c r="T504" i="18" a="1"/>
  <c r="T504" i="18" s="1"/>
  <c r="A504" i="18"/>
  <c r="W503" i="18"/>
  <c r="V503" i="18"/>
  <c r="T503" i="18" a="1"/>
  <c r="T503" i="18" s="1"/>
  <c r="A503" i="18"/>
  <c r="W502" i="18"/>
  <c r="V502" i="18"/>
  <c r="T502" i="18" a="1"/>
  <c r="T502" i="18" s="1"/>
  <c r="A502" i="18"/>
  <c r="W501" i="18"/>
  <c r="V501" i="18"/>
  <c r="T501" i="18" a="1"/>
  <c r="T501" i="18" s="1"/>
  <c r="A501" i="18"/>
  <c r="W500" i="18"/>
  <c r="V500" i="18"/>
  <c r="T500" i="18" a="1"/>
  <c r="T500" i="18" s="1"/>
  <c r="A500" i="18"/>
  <c r="W499" i="18"/>
  <c r="V499" i="18"/>
  <c r="T499" i="18" a="1"/>
  <c r="T499" i="18" s="1"/>
  <c r="A499" i="18"/>
  <c r="W498" i="18"/>
  <c r="V498" i="18"/>
  <c r="T498" i="18" a="1"/>
  <c r="T498" i="18" s="1"/>
  <c r="A498" i="18"/>
  <c r="W497" i="18"/>
  <c r="V497" i="18"/>
  <c r="T497" i="18" a="1"/>
  <c r="T497" i="18" s="1"/>
  <c r="A497" i="18"/>
  <c r="W496" i="18"/>
  <c r="V496" i="18"/>
  <c r="T496" i="18" a="1"/>
  <c r="T496" i="18" s="1"/>
  <c r="A496" i="18"/>
  <c r="W495" i="18"/>
  <c r="V495" i="18"/>
  <c r="T495" i="18" a="1"/>
  <c r="T495" i="18" s="1"/>
  <c r="A495" i="18"/>
  <c r="W494" i="18"/>
  <c r="V494" i="18"/>
  <c r="T494" i="18" a="1"/>
  <c r="T494" i="18" s="1"/>
  <c r="A494" i="18"/>
  <c r="W493" i="18"/>
  <c r="V493" i="18"/>
  <c r="T493" i="18" a="1"/>
  <c r="T493" i="18" s="1"/>
  <c r="A493" i="18"/>
  <c r="W492" i="18"/>
  <c r="V492" i="18"/>
  <c r="T492" i="18" a="1"/>
  <c r="T492" i="18" s="1"/>
  <c r="A492" i="18"/>
  <c r="W491" i="18"/>
  <c r="V491" i="18"/>
  <c r="T491" i="18" a="1"/>
  <c r="T491" i="18" s="1"/>
  <c r="A491" i="18"/>
  <c r="W490" i="18"/>
  <c r="V490" i="18"/>
  <c r="T490" i="18" a="1"/>
  <c r="T490" i="18" s="1"/>
  <c r="A490" i="18"/>
  <c r="W489" i="18"/>
  <c r="V489" i="18"/>
  <c r="T489" i="18" a="1"/>
  <c r="T489" i="18" s="1"/>
  <c r="A489" i="18"/>
  <c r="W488" i="18"/>
  <c r="V488" i="18"/>
  <c r="T488" i="18" a="1"/>
  <c r="T488" i="18" s="1"/>
  <c r="A488" i="18"/>
  <c r="W487" i="18"/>
  <c r="V487" i="18"/>
  <c r="T487" i="18" a="1"/>
  <c r="T487" i="18" s="1"/>
  <c r="A487" i="18"/>
  <c r="W486" i="18"/>
  <c r="V486" i="18"/>
  <c r="T486" i="18" a="1"/>
  <c r="T486" i="18" s="1"/>
  <c r="A486" i="18"/>
  <c r="W485" i="18"/>
  <c r="V485" i="18"/>
  <c r="T485" i="18" a="1"/>
  <c r="T485" i="18" s="1"/>
  <c r="A485" i="18"/>
  <c r="W484" i="18"/>
  <c r="V484" i="18"/>
  <c r="T484" i="18" a="1"/>
  <c r="T484" i="18" s="1"/>
  <c r="A484" i="18"/>
  <c r="W483" i="18"/>
  <c r="V483" i="18"/>
  <c r="T483" i="18" a="1"/>
  <c r="T483" i="18" s="1"/>
  <c r="A483" i="18"/>
  <c r="W482" i="18"/>
  <c r="V482" i="18"/>
  <c r="T482" i="18" a="1"/>
  <c r="T482" i="18" s="1"/>
  <c r="A482" i="18"/>
  <c r="W481" i="18"/>
  <c r="V481" i="18"/>
  <c r="T481" i="18" a="1"/>
  <c r="T481" i="18" s="1"/>
  <c r="A481" i="18"/>
  <c r="W480" i="18"/>
  <c r="V480" i="18"/>
  <c r="T480" i="18" a="1"/>
  <c r="T480" i="18" s="1"/>
  <c r="A480" i="18"/>
  <c r="W479" i="18"/>
  <c r="V479" i="18"/>
  <c r="T479" i="18" a="1"/>
  <c r="T479" i="18" s="1"/>
  <c r="A479" i="18"/>
  <c r="W478" i="18"/>
  <c r="V478" i="18"/>
  <c r="T478" i="18" a="1"/>
  <c r="T478" i="18" s="1"/>
  <c r="A478" i="18"/>
  <c r="W477" i="18"/>
  <c r="V477" i="18"/>
  <c r="T477" i="18" a="1"/>
  <c r="T477" i="18" s="1"/>
  <c r="A477" i="18"/>
  <c r="W476" i="18"/>
  <c r="V476" i="18"/>
  <c r="T476" i="18" a="1"/>
  <c r="T476" i="18" s="1"/>
  <c r="A476" i="18"/>
  <c r="W475" i="18"/>
  <c r="V475" i="18"/>
  <c r="T475" i="18" a="1"/>
  <c r="T475" i="18" s="1"/>
  <c r="A475" i="18"/>
  <c r="W474" i="18"/>
  <c r="V474" i="18"/>
  <c r="T474" i="18" a="1"/>
  <c r="T474" i="18" s="1"/>
  <c r="A474" i="18"/>
  <c r="W473" i="18"/>
  <c r="V473" i="18"/>
  <c r="T473" i="18" a="1"/>
  <c r="T473" i="18" s="1"/>
  <c r="A473" i="18"/>
  <c r="W472" i="18"/>
  <c r="V472" i="18"/>
  <c r="T472" i="18" a="1"/>
  <c r="T472" i="18" s="1"/>
  <c r="A472" i="18"/>
  <c r="W471" i="18"/>
  <c r="V471" i="18"/>
  <c r="T471" i="18" a="1"/>
  <c r="T471" i="18" s="1"/>
  <c r="A471" i="18"/>
  <c r="W470" i="18"/>
  <c r="V470" i="18"/>
  <c r="T470" i="18" a="1"/>
  <c r="T470" i="18" s="1"/>
  <c r="A470" i="18"/>
  <c r="W469" i="18"/>
  <c r="V469" i="18"/>
  <c r="T469" i="18" a="1"/>
  <c r="T469" i="18" s="1"/>
  <c r="A469" i="18"/>
  <c r="W468" i="18"/>
  <c r="V468" i="18"/>
  <c r="T468" i="18" a="1"/>
  <c r="T468" i="18" s="1"/>
  <c r="A468" i="18"/>
  <c r="W467" i="18"/>
  <c r="V467" i="18"/>
  <c r="T467" i="18" a="1"/>
  <c r="T467" i="18" s="1"/>
  <c r="A467" i="18"/>
  <c r="W466" i="18"/>
  <c r="V466" i="18"/>
  <c r="T466" i="18" a="1"/>
  <c r="T466" i="18" s="1"/>
  <c r="A466" i="18"/>
  <c r="W465" i="18"/>
  <c r="V465" i="18"/>
  <c r="T465" i="18" a="1"/>
  <c r="T465" i="18" s="1"/>
  <c r="A465" i="18"/>
  <c r="W464" i="18"/>
  <c r="V464" i="18"/>
  <c r="T464" i="18" a="1"/>
  <c r="T464" i="18" s="1"/>
  <c r="A464" i="18"/>
  <c r="W463" i="18"/>
  <c r="V463" i="18"/>
  <c r="T463" i="18" a="1"/>
  <c r="T463" i="18" s="1"/>
  <c r="A463" i="18"/>
  <c r="W462" i="18"/>
  <c r="V462" i="18"/>
  <c r="T462" i="18" a="1"/>
  <c r="T462" i="18" s="1"/>
  <c r="A462" i="18"/>
  <c r="W461" i="18"/>
  <c r="V461" i="18"/>
  <c r="T461" i="18" a="1"/>
  <c r="T461" i="18" s="1"/>
  <c r="A461" i="18"/>
  <c r="W460" i="18"/>
  <c r="V460" i="18"/>
  <c r="T460" i="18" a="1"/>
  <c r="T460" i="18" s="1"/>
  <c r="A460" i="18"/>
  <c r="W459" i="18"/>
  <c r="V459" i="18"/>
  <c r="T459" i="18" a="1"/>
  <c r="T459" i="18" s="1"/>
  <c r="A459" i="18"/>
  <c r="W458" i="18"/>
  <c r="V458" i="18"/>
  <c r="T458" i="18" a="1"/>
  <c r="T458" i="18" s="1"/>
  <c r="A458" i="18"/>
  <c r="W457" i="18"/>
  <c r="V457" i="18"/>
  <c r="T457" i="18" a="1"/>
  <c r="T457" i="18" s="1"/>
  <c r="A457" i="18"/>
  <c r="W456" i="18"/>
  <c r="V456" i="18"/>
  <c r="T456" i="18" a="1"/>
  <c r="T456" i="18" s="1"/>
  <c r="A456" i="18"/>
  <c r="W455" i="18"/>
  <c r="V455" i="18"/>
  <c r="T455" i="18" a="1"/>
  <c r="T455" i="18" s="1"/>
  <c r="A455" i="18"/>
  <c r="W454" i="18"/>
  <c r="V454" i="18"/>
  <c r="T454" i="18" a="1"/>
  <c r="T454" i="18" s="1"/>
  <c r="A454" i="18"/>
  <c r="W453" i="18"/>
  <c r="V453" i="18"/>
  <c r="T453" i="18" a="1"/>
  <c r="T453" i="18" s="1"/>
  <c r="A453" i="18"/>
  <c r="W452" i="18"/>
  <c r="V452" i="18"/>
  <c r="T452" i="18" a="1"/>
  <c r="T452" i="18" s="1"/>
  <c r="A452" i="18"/>
  <c r="W451" i="18"/>
  <c r="V451" i="18"/>
  <c r="T451" i="18" a="1"/>
  <c r="T451" i="18" s="1"/>
  <c r="A451" i="18"/>
  <c r="W450" i="18"/>
  <c r="V450" i="18"/>
  <c r="T450" i="18" a="1"/>
  <c r="T450" i="18" s="1"/>
  <c r="A450" i="18"/>
  <c r="W449" i="18"/>
  <c r="V449" i="18"/>
  <c r="T449" i="18" a="1"/>
  <c r="T449" i="18" s="1"/>
  <c r="A449" i="18"/>
  <c r="W448" i="18"/>
  <c r="V448" i="18"/>
  <c r="T448" i="18" a="1"/>
  <c r="T448" i="18" s="1"/>
  <c r="A448" i="18"/>
  <c r="W447" i="18"/>
  <c r="V447" i="18"/>
  <c r="T447" i="18" a="1"/>
  <c r="T447" i="18" s="1"/>
  <c r="A447" i="18"/>
  <c r="W446" i="18"/>
  <c r="V446" i="18"/>
  <c r="T446" i="18" a="1"/>
  <c r="T446" i="18" s="1"/>
  <c r="A446" i="18"/>
  <c r="W445" i="18"/>
  <c r="V445" i="18"/>
  <c r="T445" i="18" a="1"/>
  <c r="T445" i="18" s="1"/>
  <c r="A445" i="18"/>
  <c r="W444" i="18"/>
  <c r="V444" i="18"/>
  <c r="T444" i="18" a="1"/>
  <c r="T444" i="18" s="1"/>
  <c r="A444" i="18"/>
  <c r="W443" i="18"/>
  <c r="V443" i="18"/>
  <c r="T443" i="18" a="1"/>
  <c r="T443" i="18" s="1"/>
  <c r="A443" i="18"/>
  <c r="W442" i="18"/>
  <c r="V442" i="18"/>
  <c r="T442" i="18" a="1"/>
  <c r="T442" i="18" s="1"/>
  <c r="A442" i="18"/>
  <c r="W441" i="18"/>
  <c r="V441" i="18"/>
  <c r="T441" i="18" a="1"/>
  <c r="T441" i="18" s="1"/>
  <c r="A441" i="18"/>
  <c r="W440" i="18"/>
  <c r="V440" i="18"/>
  <c r="T440" i="18" a="1"/>
  <c r="T440" i="18" s="1"/>
  <c r="A440" i="18"/>
  <c r="W439" i="18"/>
  <c r="V439" i="18"/>
  <c r="T439" i="18" a="1"/>
  <c r="T439" i="18" s="1"/>
  <c r="A439" i="18"/>
  <c r="W438" i="18"/>
  <c r="V438" i="18"/>
  <c r="T438" i="18" a="1"/>
  <c r="T438" i="18" s="1"/>
  <c r="A438" i="18"/>
  <c r="W437" i="18"/>
  <c r="V437" i="18"/>
  <c r="T437" i="18" a="1"/>
  <c r="T437" i="18" s="1"/>
  <c r="A437" i="18"/>
  <c r="W436" i="18"/>
  <c r="V436" i="18"/>
  <c r="T436" i="18" a="1"/>
  <c r="T436" i="18" s="1"/>
  <c r="A436" i="18"/>
  <c r="W435" i="18"/>
  <c r="V435" i="18"/>
  <c r="T435" i="18" a="1"/>
  <c r="T435" i="18" s="1"/>
  <c r="A435" i="18"/>
  <c r="W434" i="18"/>
  <c r="V434" i="18"/>
  <c r="T434" i="18" a="1"/>
  <c r="T434" i="18" s="1"/>
  <c r="A434" i="18"/>
  <c r="W433" i="18"/>
  <c r="V433" i="18"/>
  <c r="T433" i="18" a="1"/>
  <c r="T433" i="18" s="1"/>
  <c r="A433" i="18"/>
  <c r="W432" i="18"/>
  <c r="V432" i="18"/>
  <c r="T432" i="18" a="1"/>
  <c r="T432" i="18" s="1"/>
  <c r="A432" i="18"/>
  <c r="W431" i="18"/>
  <c r="V431" i="18"/>
  <c r="T431" i="18" a="1"/>
  <c r="T431" i="18" s="1"/>
  <c r="A431" i="18"/>
  <c r="W430" i="18"/>
  <c r="V430" i="18"/>
  <c r="T430" i="18" a="1"/>
  <c r="T430" i="18" s="1"/>
  <c r="A430" i="18"/>
  <c r="W429" i="18"/>
  <c r="V429" i="18"/>
  <c r="T429" i="18" a="1"/>
  <c r="T429" i="18" s="1"/>
  <c r="A429" i="18"/>
  <c r="W428" i="18"/>
  <c r="V428" i="18"/>
  <c r="T428" i="18" a="1"/>
  <c r="T428" i="18" s="1"/>
  <c r="A428" i="18"/>
  <c r="W427" i="18"/>
  <c r="V427" i="18"/>
  <c r="T427" i="18" a="1"/>
  <c r="T427" i="18" s="1"/>
  <c r="A427" i="18"/>
  <c r="W426" i="18"/>
  <c r="V426" i="18"/>
  <c r="T426" i="18" a="1"/>
  <c r="T426" i="18" s="1"/>
  <c r="A426" i="18"/>
  <c r="W425" i="18"/>
  <c r="V425" i="18"/>
  <c r="T425" i="18" a="1"/>
  <c r="T425" i="18" s="1"/>
  <c r="A425" i="18"/>
  <c r="W424" i="18"/>
  <c r="V424" i="18"/>
  <c r="T424" i="18" a="1"/>
  <c r="T424" i="18" s="1"/>
  <c r="A424" i="18"/>
  <c r="W423" i="18"/>
  <c r="V423" i="18"/>
  <c r="T423" i="18" a="1"/>
  <c r="T423" i="18" s="1"/>
  <c r="A423" i="18"/>
  <c r="W422" i="18"/>
  <c r="V422" i="18"/>
  <c r="T422" i="18" a="1"/>
  <c r="T422" i="18" s="1"/>
  <c r="A422" i="18"/>
  <c r="W421" i="18"/>
  <c r="V421" i="18"/>
  <c r="T421" i="18" a="1"/>
  <c r="T421" i="18" s="1"/>
  <c r="A421" i="18"/>
  <c r="W420" i="18"/>
  <c r="V420" i="18"/>
  <c r="T420" i="18" a="1"/>
  <c r="T420" i="18" s="1"/>
  <c r="A420" i="18"/>
  <c r="W419" i="18"/>
  <c r="V419" i="18"/>
  <c r="T419" i="18" a="1"/>
  <c r="T419" i="18" s="1"/>
  <c r="A419" i="18"/>
  <c r="W418" i="18"/>
  <c r="V418" i="18"/>
  <c r="T418" i="18" a="1"/>
  <c r="T418" i="18" s="1"/>
  <c r="A418" i="18"/>
  <c r="W417" i="18"/>
  <c r="V417" i="18"/>
  <c r="T417" i="18" a="1"/>
  <c r="T417" i="18" s="1"/>
  <c r="A417" i="18"/>
  <c r="W416" i="18"/>
  <c r="V416" i="18"/>
  <c r="T416" i="18" a="1"/>
  <c r="T416" i="18" s="1"/>
  <c r="A416" i="18"/>
  <c r="W415" i="18"/>
  <c r="V415" i="18"/>
  <c r="T415" i="18" a="1"/>
  <c r="T415" i="18" s="1"/>
  <c r="A415" i="18"/>
  <c r="W414" i="18"/>
  <c r="V414" i="18"/>
  <c r="T414" i="18" a="1"/>
  <c r="T414" i="18" s="1"/>
  <c r="A414" i="18"/>
  <c r="W413" i="18"/>
  <c r="V413" i="18"/>
  <c r="T413" i="18" a="1"/>
  <c r="T413" i="18" s="1"/>
  <c r="A413" i="18"/>
  <c r="W412" i="18"/>
  <c r="V412" i="18"/>
  <c r="T412" i="18" a="1"/>
  <c r="T412" i="18" s="1"/>
  <c r="A412" i="18"/>
  <c r="W411" i="18"/>
  <c r="V411" i="18"/>
  <c r="T411" i="18" a="1"/>
  <c r="T411" i="18" s="1"/>
  <c r="A411" i="18"/>
  <c r="W410" i="18"/>
  <c r="V410" i="18"/>
  <c r="T410" i="18" a="1"/>
  <c r="T410" i="18" s="1"/>
  <c r="A410" i="18"/>
  <c r="W409" i="18"/>
  <c r="V409" i="18"/>
  <c r="T409" i="18" a="1"/>
  <c r="T409" i="18" s="1"/>
  <c r="A409" i="18"/>
  <c r="W408" i="18"/>
  <c r="V408" i="18"/>
  <c r="T408" i="18" a="1"/>
  <c r="T408" i="18" s="1"/>
  <c r="A408" i="18"/>
  <c r="W407" i="18"/>
  <c r="V407" i="18"/>
  <c r="T407" i="18" a="1"/>
  <c r="T407" i="18" s="1"/>
  <c r="A407" i="18"/>
  <c r="W406" i="18"/>
  <c r="V406" i="18"/>
  <c r="T406" i="18" a="1"/>
  <c r="T406" i="18" s="1"/>
  <c r="A406" i="18"/>
  <c r="W405" i="18"/>
  <c r="V405" i="18"/>
  <c r="T405" i="18" a="1"/>
  <c r="T405" i="18" s="1"/>
  <c r="A405" i="18"/>
  <c r="W404" i="18"/>
  <c r="V404" i="18"/>
  <c r="T404" i="18" a="1"/>
  <c r="T404" i="18" s="1"/>
  <c r="A404" i="18"/>
  <c r="W403" i="18"/>
  <c r="V403" i="18"/>
  <c r="T403" i="18" a="1"/>
  <c r="T403" i="18" s="1"/>
  <c r="A403" i="18"/>
  <c r="W402" i="18"/>
  <c r="V402" i="18"/>
  <c r="T402" i="18" a="1"/>
  <c r="T402" i="18" s="1"/>
  <c r="A402" i="18"/>
  <c r="W401" i="18"/>
  <c r="V401" i="18"/>
  <c r="T401" i="18" a="1"/>
  <c r="T401" i="18" s="1"/>
  <c r="A401" i="18"/>
  <c r="W400" i="18"/>
  <c r="V400" i="18"/>
  <c r="T400" i="18" a="1"/>
  <c r="T400" i="18" s="1"/>
  <c r="A400" i="18"/>
  <c r="W399" i="18"/>
  <c r="V399" i="18"/>
  <c r="T399" i="18" a="1"/>
  <c r="T399" i="18" s="1"/>
  <c r="A399" i="18"/>
  <c r="W398" i="18"/>
  <c r="V398" i="18"/>
  <c r="T398" i="18" a="1"/>
  <c r="T398" i="18" s="1"/>
  <c r="A398" i="18"/>
  <c r="W397" i="18"/>
  <c r="V397" i="18"/>
  <c r="T397" i="18" a="1"/>
  <c r="T397" i="18" s="1"/>
  <c r="A397" i="18"/>
  <c r="W396" i="18"/>
  <c r="V396" i="18"/>
  <c r="T396" i="18" a="1"/>
  <c r="T396" i="18" s="1"/>
  <c r="A396" i="18"/>
  <c r="W395" i="18"/>
  <c r="V395" i="18"/>
  <c r="T395" i="18" a="1"/>
  <c r="T395" i="18" s="1"/>
  <c r="A395" i="18"/>
  <c r="W394" i="18"/>
  <c r="V394" i="18"/>
  <c r="T394" i="18" a="1"/>
  <c r="T394" i="18" s="1"/>
  <c r="A394" i="18"/>
  <c r="W393" i="18"/>
  <c r="V393" i="18"/>
  <c r="T393" i="18" a="1"/>
  <c r="T393" i="18" s="1"/>
  <c r="A393" i="18"/>
  <c r="W392" i="18"/>
  <c r="V392" i="18"/>
  <c r="T392" i="18" a="1"/>
  <c r="T392" i="18" s="1"/>
  <c r="A392" i="18"/>
  <c r="W391" i="18"/>
  <c r="V391" i="18"/>
  <c r="T391" i="18" a="1"/>
  <c r="T391" i="18" s="1"/>
  <c r="A391" i="18"/>
  <c r="W390" i="18"/>
  <c r="V390" i="18"/>
  <c r="T390" i="18" a="1"/>
  <c r="T390" i="18" s="1"/>
  <c r="A390" i="18"/>
  <c r="W389" i="18"/>
  <c r="V389" i="18"/>
  <c r="T389" i="18" a="1"/>
  <c r="T389" i="18" s="1"/>
  <c r="A389" i="18"/>
  <c r="W388" i="18"/>
  <c r="V388" i="18"/>
  <c r="T388" i="18" a="1"/>
  <c r="T388" i="18" s="1"/>
  <c r="A388" i="18"/>
  <c r="W387" i="18"/>
  <c r="V387" i="18"/>
  <c r="T387" i="18" a="1"/>
  <c r="T387" i="18" s="1"/>
  <c r="A387" i="18"/>
  <c r="W386" i="18"/>
  <c r="V386" i="18"/>
  <c r="T386" i="18" a="1"/>
  <c r="T386" i="18" s="1"/>
  <c r="A386" i="18"/>
  <c r="W385" i="18"/>
  <c r="V385" i="18"/>
  <c r="T385" i="18" a="1"/>
  <c r="T385" i="18" s="1"/>
  <c r="A385" i="18"/>
  <c r="W384" i="18"/>
  <c r="V384" i="18"/>
  <c r="T384" i="18" a="1"/>
  <c r="T384" i="18" s="1"/>
  <c r="A384" i="18"/>
  <c r="W383" i="18"/>
  <c r="V383" i="18"/>
  <c r="T383" i="18" a="1"/>
  <c r="T383" i="18" s="1"/>
  <c r="A383" i="18"/>
  <c r="W382" i="18"/>
  <c r="V382" i="18"/>
  <c r="T382" i="18" a="1"/>
  <c r="T382" i="18" s="1"/>
  <c r="A382" i="18"/>
  <c r="W381" i="18"/>
  <c r="V381" i="18"/>
  <c r="T381" i="18" a="1"/>
  <c r="T381" i="18" s="1"/>
  <c r="A381" i="18"/>
  <c r="W380" i="18"/>
  <c r="V380" i="18"/>
  <c r="T380" i="18" a="1"/>
  <c r="T380" i="18" s="1"/>
  <c r="A380" i="18"/>
  <c r="W379" i="18"/>
  <c r="V379" i="18"/>
  <c r="T379" i="18" a="1"/>
  <c r="T379" i="18" s="1"/>
  <c r="A379" i="18"/>
  <c r="W378" i="18"/>
  <c r="V378" i="18"/>
  <c r="T378" i="18" a="1"/>
  <c r="T378" i="18" s="1"/>
  <c r="A378" i="18"/>
  <c r="W377" i="18"/>
  <c r="V377" i="18"/>
  <c r="T377" i="18" a="1"/>
  <c r="T377" i="18" s="1"/>
  <c r="A377" i="18"/>
  <c r="W376" i="18"/>
  <c r="V376" i="18"/>
  <c r="T376" i="18" a="1"/>
  <c r="T376" i="18" s="1"/>
  <c r="A376" i="18"/>
  <c r="W375" i="18"/>
  <c r="V375" i="18"/>
  <c r="T375" i="18" a="1"/>
  <c r="T375" i="18" s="1"/>
  <c r="A375" i="18"/>
  <c r="W374" i="18"/>
  <c r="V374" i="18"/>
  <c r="T374" i="18" a="1"/>
  <c r="T374" i="18" s="1"/>
  <c r="A374" i="18"/>
  <c r="W373" i="18"/>
  <c r="V373" i="18"/>
  <c r="T373" i="18" a="1"/>
  <c r="T373" i="18" s="1"/>
  <c r="A373" i="18"/>
  <c r="W372" i="18"/>
  <c r="V372" i="18"/>
  <c r="T372" i="18" a="1"/>
  <c r="T372" i="18" s="1"/>
  <c r="A372" i="18"/>
  <c r="W371" i="18"/>
  <c r="V371" i="18"/>
  <c r="T371" i="18" a="1"/>
  <c r="T371" i="18" s="1"/>
  <c r="A371" i="18"/>
  <c r="W370" i="18"/>
  <c r="V370" i="18"/>
  <c r="T370" i="18" a="1"/>
  <c r="T370" i="18" s="1"/>
  <c r="A370" i="18"/>
  <c r="W369" i="18"/>
  <c r="V369" i="18"/>
  <c r="T369" i="18" a="1"/>
  <c r="T369" i="18" s="1"/>
  <c r="A369" i="18"/>
  <c r="W368" i="18"/>
  <c r="V368" i="18"/>
  <c r="T368" i="18" a="1"/>
  <c r="T368" i="18" s="1"/>
  <c r="A368" i="18"/>
  <c r="W367" i="18"/>
  <c r="V367" i="18"/>
  <c r="T367" i="18" a="1"/>
  <c r="T367" i="18" s="1"/>
  <c r="A367" i="18"/>
  <c r="W366" i="18"/>
  <c r="V366" i="18"/>
  <c r="T366" i="18" a="1"/>
  <c r="T366" i="18" s="1"/>
  <c r="A366" i="18"/>
  <c r="W365" i="18"/>
  <c r="V365" i="18"/>
  <c r="T365" i="18" a="1"/>
  <c r="T365" i="18" s="1"/>
  <c r="A365" i="18"/>
  <c r="W364" i="18"/>
  <c r="V364" i="18"/>
  <c r="T364" i="18" a="1"/>
  <c r="T364" i="18" s="1"/>
  <c r="A364" i="18"/>
  <c r="W363" i="18"/>
  <c r="V363" i="18"/>
  <c r="T363" i="18" a="1"/>
  <c r="T363" i="18" s="1"/>
  <c r="A363" i="18"/>
  <c r="W362" i="18"/>
  <c r="V362" i="18"/>
  <c r="T362" i="18" a="1"/>
  <c r="T362" i="18" s="1"/>
  <c r="A362" i="18"/>
  <c r="W361" i="18"/>
  <c r="V361" i="18"/>
  <c r="T361" i="18" a="1"/>
  <c r="T361" i="18" s="1"/>
  <c r="A361" i="18"/>
  <c r="W360" i="18"/>
  <c r="V360" i="18"/>
  <c r="T360" i="18" a="1"/>
  <c r="T360" i="18" s="1"/>
  <c r="A360" i="18"/>
  <c r="W359" i="18"/>
  <c r="V359" i="18"/>
  <c r="T359" i="18" a="1"/>
  <c r="T359" i="18" s="1"/>
  <c r="A359" i="18"/>
  <c r="W358" i="18"/>
  <c r="V358" i="18"/>
  <c r="T358" i="18" a="1"/>
  <c r="T358" i="18" s="1"/>
  <c r="A358" i="18"/>
  <c r="W357" i="18"/>
  <c r="V357" i="18"/>
  <c r="T357" i="18" a="1"/>
  <c r="T357" i="18" s="1"/>
  <c r="A357" i="18"/>
  <c r="W356" i="18"/>
  <c r="V356" i="18"/>
  <c r="T356" i="18" a="1"/>
  <c r="T356" i="18" s="1"/>
  <c r="A356" i="18"/>
  <c r="W355" i="18"/>
  <c r="V355" i="18"/>
  <c r="T355" i="18" a="1"/>
  <c r="T355" i="18" s="1"/>
  <c r="A355" i="18"/>
  <c r="W354" i="18"/>
  <c r="V354" i="18"/>
  <c r="T354" i="18" a="1"/>
  <c r="T354" i="18" s="1"/>
  <c r="A354" i="18"/>
  <c r="W353" i="18"/>
  <c r="V353" i="18"/>
  <c r="T353" i="18" a="1"/>
  <c r="T353" i="18" s="1"/>
  <c r="A353" i="18"/>
  <c r="W352" i="18"/>
  <c r="V352" i="18"/>
  <c r="T352" i="18" a="1"/>
  <c r="T352" i="18" s="1"/>
  <c r="A352" i="18"/>
  <c r="W351" i="18"/>
  <c r="V351" i="18"/>
  <c r="T351" i="18" a="1"/>
  <c r="T351" i="18" s="1"/>
  <c r="A351" i="18"/>
  <c r="W350" i="18"/>
  <c r="V350" i="18"/>
  <c r="T350" i="18" a="1"/>
  <c r="T350" i="18" s="1"/>
  <c r="A350" i="18"/>
  <c r="W349" i="18"/>
  <c r="V349" i="18"/>
  <c r="T349" i="18" a="1"/>
  <c r="T349" i="18" s="1"/>
  <c r="A349" i="18"/>
  <c r="W348" i="18"/>
  <c r="V348" i="18"/>
  <c r="T348" i="18" a="1"/>
  <c r="T348" i="18" s="1"/>
  <c r="A348" i="18"/>
  <c r="W347" i="18"/>
  <c r="V347" i="18"/>
  <c r="T347" i="18" a="1"/>
  <c r="T347" i="18" s="1"/>
  <c r="A347" i="18"/>
  <c r="W346" i="18"/>
  <c r="V346" i="18"/>
  <c r="T346" i="18" a="1"/>
  <c r="T346" i="18" s="1"/>
  <c r="A346" i="18"/>
  <c r="W345" i="18"/>
  <c r="V345" i="18"/>
  <c r="T345" i="18" a="1"/>
  <c r="T345" i="18" s="1"/>
  <c r="A345" i="18"/>
  <c r="W344" i="18"/>
  <c r="V344" i="18"/>
  <c r="T344" i="18" a="1"/>
  <c r="T344" i="18" s="1"/>
  <c r="A344" i="18"/>
  <c r="W343" i="18"/>
  <c r="V343" i="18"/>
  <c r="T343" i="18" a="1"/>
  <c r="T343" i="18" s="1"/>
  <c r="A343" i="18"/>
  <c r="W342" i="18"/>
  <c r="V342" i="18"/>
  <c r="T342" i="18" a="1"/>
  <c r="T342" i="18" s="1"/>
  <c r="A342" i="18"/>
  <c r="W341" i="18"/>
  <c r="V341" i="18"/>
  <c r="T341" i="18" a="1"/>
  <c r="T341" i="18" s="1"/>
  <c r="A341" i="18"/>
  <c r="W340" i="18"/>
  <c r="V340" i="18"/>
  <c r="T340" i="18" a="1"/>
  <c r="T340" i="18" s="1"/>
  <c r="A340" i="18"/>
  <c r="W339" i="18"/>
  <c r="V339" i="18"/>
  <c r="T339" i="18" a="1"/>
  <c r="T339" i="18" s="1"/>
  <c r="A339" i="18"/>
  <c r="W338" i="18"/>
  <c r="V338" i="18"/>
  <c r="T338" i="18" a="1"/>
  <c r="T338" i="18" s="1"/>
  <c r="A338" i="18"/>
  <c r="W337" i="18"/>
  <c r="V337" i="18"/>
  <c r="T337" i="18" a="1"/>
  <c r="T337" i="18" s="1"/>
  <c r="A337" i="18"/>
  <c r="W336" i="18"/>
  <c r="V336" i="18"/>
  <c r="T336" i="18" a="1"/>
  <c r="T336" i="18" s="1"/>
  <c r="A336" i="18"/>
  <c r="W335" i="18"/>
  <c r="V335" i="18"/>
  <c r="T335" i="18" a="1"/>
  <c r="T335" i="18" s="1"/>
  <c r="A335" i="18"/>
  <c r="W334" i="18"/>
  <c r="V334" i="18"/>
  <c r="T334" i="18" a="1"/>
  <c r="T334" i="18" s="1"/>
  <c r="A334" i="18"/>
  <c r="W333" i="18"/>
  <c r="V333" i="18"/>
  <c r="T333" i="18" a="1"/>
  <c r="T333" i="18" s="1"/>
  <c r="A333" i="18"/>
  <c r="W332" i="18"/>
  <c r="V332" i="18"/>
  <c r="T332" i="18" a="1"/>
  <c r="T332" i="18" s="1"/>
  <c r="A332" i="18"/>
  <c r="W331" i="18"/>
  <c r="V331" i="18"/>
  <c r="T331" i="18" a="1"/>
  <c r="T331" i="18" s="1"/>
  <c r="A331" i="18"/>
  <c r="W330" i="18"/>
  <c r="V330" i="18"/>
  <c r="T330" i="18" a="1"/>
  <c r="T330" i="18" s="1"/>
  <c r="A330" i="18"/>
  <c r="W329" i="18"/>
  <c r="V329" i="18"/>
  <c r="T329" i="18" a="1"/>
  <c r="T329" i="18" s="1"/>
  <c r="A329" i="18"/>
  <c r="W328" i="18"/>
  <c r="V328" i="18"/>
  <c r="T328" i="18" a="1"/>
  <c r="T328" i="18" s="1"/>
  <c r="A328" i="18"/>
  <c r="W327" i="18"/>
  <c r="V327" i="18"/>
  <c r="T327" i="18" a="1"/>
  <c r="T327" i="18" s="1"/>
  <c r="A327" i="18"/>
  <c r="W326" i="18"/>
  <c r="V326" i="18"/>
  <c r="T326" i="18" a="1"/>
  <c r="T326" i="18" s="1"/>
  <c r="A326" i="18"/>
  <c r="W325" i="18"/>
  <c r="V325" i="18"/>
  <c r="T325" i="18" a="1"/>
  <c r="T325" i="18" s="1"/>
  <c r="A325" i="18"/>
  <c r="W324" i="18"/>
  <c r="V324" i="18"/>
  <c r="T324" i="18" a="1"/>
  <c r="T324" i="18" s="1"/>
  <c r="A324" i="18"/>
  <c r="W323" i="18"/>
  <c r="V323" i="18"/>
  <c r="T323" i="18" a="1"/>
  <c r="T323" i="18" s="1"/>
  <c r="A323" i="18"/>
  <c r="W322" i="18"/>
  <c r="V322" i="18"/>
  <c r="T322" i="18" a="1"/>
  <c r="T322" i="18" s="1"/>
  <c r="A322" i="18"/>
  <c r="W321" i="18"/>
  <c r="V321" i="18"/>
  <c r="T321" i="18" a="1"/>
  <c r="T321" i="18" s="1"/>
  <c r="A321" i="18"/>
  <c r="W320" i="18"/>
  <c r="V320" i="18"/>
  <c r="T320" i="18" a="1"/>
  <c r="T320" i="18" s="1"/>
  <c r="A320" i="18"/>
  <c r="W319" i="18"/>
  <c r="V319" i="18"/>
  <c r="T319" i="18" a="1"/>
  <c r="T319" i="18" s="1"/>
  <c r="A319" i="18"/>
  <c r="W318" i="18"/>
  <c r="V318" i="18"/>
  <c r="T318" i="18" a="1"/>
  <c r="T318" i="18" s="1"/>
  <c r="A318" i="18"/>
  <c r="W317" i="18"/>
  <c r="V317" i="18"/>
  <c r="T317" i="18" a="1"/>
  <c r="T317" i="18" s="1"/>
  <c r="A317" i="18"/>
  <c r="W316" i="18"/>
  <c r="V316" i="18"/>
  <c r="T316" i="18" a="1"/>
  <c r="T316" i="18" s="1"/>
  <c r="A316" i="18"/>
  <c r="W315" i="18"/>
  <c r="V315" i="18"/>
  <c r="T315" i="18" a="1"/>
  <c r="T315" i="18" s="1"/>
  <c r="A315" i="18"/>
  <c r="W314" i="18"/>
  <c r="V314" i="18"/>
  <c r="T314" i="18" a="1"/>
  <c r="T314" i="18" s="1"/>
  <c r="A314" i="18"/>
  <c r="W313" i="18"/>
  <c r="V313" i="18"/>
  <c r="T313" i="18" a="1"/>
  <c r="T313" i="18" s="1"/>
  <c r="A313" i="18"/>
  <c r="W312" i="18"/>
  <c r="V312" i="18"/>
  <c r="T312" i="18" a="1"/>
  <c r="T312" i="18" s="1"/>
  <c r="A312" i="18"/>
  <c r="W311" i="18"/>
  <c r="V311" i="18"/>
  <c r="T311" i="18" a="1"/>
  <c r="T311" i="18" s="1"/>
  <c r="A311" i="18"/>
  <c r="W310" i="18"/>
  <c r="V310" i="18"/>
  <c r="T310" i="18" a="1"/>
  <c r="T310" i="18" s="1"/>
  <c r="A310" i="18"/>
  <c r="W309" i="18"/>
  <c r="V309" i="18"/>
  <c r="T309" i="18" a="1"/>
  <c r="T309" i="18" s="1"/>
  <c r="A309" i="18"/>
  <c r="W308" i="18"/>
  <c r="V308" i="18"/>
  <c r="T308" i="18" a="1"/>
  <c r="T308" i="18" s="1"/>
  <c r="A308" i="18"/>
  <c r="W307" i="18"/>
  <c r="V307" i="18"/>
  <c r="T307" i="18" a="1"/>
  <c r="T307" i="18" s="1"/>
  <c r="A307" i="18"/>
  <c r="W306" i="18"/>
  <c r="V306" i="18"/>
  <c r="T306" i="18" a="1"/>
  <c r="T306" i="18" s="1"/>
  <c r="A306" i="18"/>
  <c r="W305" i="18"/>
  <c r="V305" i="18"/>
  <c r="T305" i="18" a="1"/>
  <c r="T305" i="18" s="1"/>
  <c r="A305" i="18"/>
  <c r="W304" i="18"/>
  <c r="V304" i="18"/>
  <c r="T304" i="18" a="1"/>
  <c r="T304" i="18" s="1"/>
  <c r="A304" i="18"/>
  <c r="W303" i="18"/>
  <c r="V303" i="18"/>
  <c r="T303" i="18" a="1"/>
  <c r="T303" i="18" s="1"/>
  <c r="A303" i="18"/>
  <c r="W302" i="18"/>
  <c r="V302" i="18"/>
  <c r="T302" i="18" a="1"/>
  <c r="T302" i="18" s="1"/>
  <c r="A302" i="18"/>
  <c r="W301" i="18"/>
  <c r="V301" i="18"/>
  <c r="T301" i="18" a="1"/>
  <c r="T301" i="18" s="1"/>
  <c r="A301" i="18"/>
  <c r="W300" i="18"/>
  <c r="V300" i="18"/>
  <c r="T300" i="18" a="1"/>
  <c r="T300" i="18" s="1"/>
  <c r="A300" i="18"/>
  <c r="W299" i="18"/>
  <c r="V299" i="18"/>
  <c r="T299" i="18" a="1"/>
  <c r="T299" i="18" s="1"/>
  <c r="A299" i="18"/>
  <c r="W298" i="18"/>
  <c r="V298" i="18"/>
  <c r="T298" i="18" a="1"/>
  <c r="T298" i="18" s="1"/>
  <c r="A298" i="18"/>
  <c r="W297" i="18"/>
  <c r="V297" i="18"/>
  <c r="T297" i="18" a="1"/>
  <c r="T297" i="18" s="1"/>
  <c r="A297" i="18"/>
  <c r="W296" i="18"/>
  <c r="V296" i="18"/>
  <c r="T296" i="18" a="1"/>
  <c r="T296" i="18" s="1"/>
  <c r="A296" i="18"/>
  <c r="W295" i="18"/>
  <c r="V295" i="18"/>
  <c r="T295" i="18" a="1"/>
  <c r="T295" i="18" s="1"/>
  <c r="A295" i="18"/>
  <c r="W294" i="18"/>
  <c r="V294" i="18"/>
  <c r="T294" i="18" a="1"/>
  <c r="T294" i="18" s="1"/>
  <c r="A294" i="18"/>
  <c r="W293" i="18"/>
  <c r="V293" i="18"/>
  <c r="T293" i="18" a="1"/>
  <c r="T293" i="18" s="1"/>
  <c r="A293" i="18"/>
  <c r="W292" i="18"/>
  <c r="V292" i="18"/>
  <c r="T292" i="18" a="1"/>
  <c r="T292" i="18" s="1"/>
  <c r="A292" i="18"/>
  <c r="W291" i="18"/>
  <c r="V291" i="18"/>
  <c r="T291" i="18" a="1"/>
  <c r="T291" i="18" s="1"/>
  <c r="A291" i="18"/>
  <c r="W290" i="18"/>
  <c r="V290" i="18"/>
  <c r="T290" i="18" a="1"/>
  <c r="T290" i="18" s="1"/>
  <c r="A290" i="18"/>
  <c r="W289" i="18"/>
  <c r="V289" i="18"/>
  <c r="T289" i="18" a="1"/>
  <c r="T289" i="18" s="1"/>
  <c r="A289" i="18"/>
  <c r="W288" i="18"/>
  <c r="V288" i="18"/>
  <c r="T288" i="18" a="1"/>
  <c r="T288" i="18" s="1"/>
  <c r="A288" i="18"/>
  <c r="W287" i="18"/>
  <c r="V287" i="18"/>
  <c r="T287" i="18" a="1"/>
  <c r="T287" i="18" s="1"/>
  <c r="A287" i="18"/>
  <c r="W286" i="18"/>
  <c r="V286" i="18"/>
  <c r="T286" i="18" a="1"/>
  <c r="T286" i="18" s="1"/>
  <c r="A286" i="18"/>
  <c r="W285" i="18"/>
  <c r="V285" i="18"/>
  <c r="T285" i="18" a="1"/>
  <c r="T285" i="18" s="1"/>
  <c r="A285" i="18"/>
  <c r="W284" i="18"/>
  <c r="V284" i="18"/>
  <c r="T284" i="18" a="1"/>
  <c r="T284" i="18" s="1"/>
  <c r="A284" i="18"/>
  <c r="W283" i="18"/>
  <c r="V283" i="18"/>
  <c r="T283" i="18" a="1"/>
  <c r="T283" i="18" s="1"/>
  <c r="A283" i="18"/>
  <c r="W282" i="18"/>
  <c r="V282" i="18"/>
  <c r="T282" i="18" a="1"/>
  <c r="T282" i="18" s="1"/>
  <c r="A282" i="18"/>
  <c r="W281" i="18"/>
  <c r="V281" i="18"/>
  <c r="T281" i="18" a="1"/>
  <c r="T281" i="18" s="1"/>
  <c r="A281" i="18"/>
  <c r="W280" i="18"/>
  <c r="V280" i="18"/>
  <c r="T280" i="18" a="1"/>
  <c r="T280" i="18" s="1"/>
  <c r="A280" i="18"/>
  <c r="W279" i="18"/>
  <c r="V279" i="18"/>
  <c r="T279" i="18" a="1"/>
  <c r="T279" i="18" s="1"/>
  <c r="A279" i="18"/>
  <c r="W278" i="18"/>
  <c r="V278" i="18"/>
  <c r="T278" i="18" a="1"/>
  <c r="T278" i="18" s="1"/>
  <c r="A278" i="18"/>
  <c r="W277" i="18"/>
  <c r="V277" i="18"/>
  <c r="T277" i="18" a="1"/>
  <c r="T277" i="18" s="1"/>
  <c r="A277" i="18"/>
  <c r="W276" i="18"/>
  <c r="V276" i="18"/>
  <c r="T276" i="18" a="1"/>
  <c r="T276" i="18" s="1"/>
  <c r="A276" i="18"/>
  <c r="W275" i="18"/>
  <c r="V275" i="18"/>
  <c r="T275" i="18" a="1"/>
  <c r="T275" i="18" s="1"/>
  <c r="A275" i="18"/>
  <c r="W274" i="18"/>
  <c r="V274" i="18"/>
  <c r="T274" i="18" a="1"/>
  <c r="T274" i="18" s="1"/>
  <c r="A274" i="18"/>
  <c r="W273" i="18"/>
  <c r="V273" i="18"/>
  <c r="T273" i="18" a="1"/>
  <c r="T273" i="18" s="1"/>
  <c r="A273" i="18"/>
  <c r="W272" i="18"/>
  <c r="V272" i="18"/>
  <c r="T272" i="18" a="1"/>
  <c r="T272" i="18" s="1"/>
  <c r="A272" i="18"/>
  <c r="W271" i="18"/>
  <c r="V271" i="18"/>
  <c r="T271" i="18" a="1"/>
  <c r="T271" i="18" s="1"/>
  <c r="A271" i="18"/>
  <c r="W270" i="18"/>
  <c r="V270" i="18"/>
  <c r="T270" i="18" a="1"/>
  <c r="T270" i="18" s="1"/>
  <c r="A270" i="18"/>
  <c r="W269" i="18"/>
  <c r="V269" i="18"/>
  <c r="T269" i="18" a="1"/>
  <c r="T269" i="18" s="1"/>
  <c r="A269" i="18"/>
  <c r="W268" i="18"/>
  <c r="V268" i="18"/>
  <c r="T268" i="18" a="1"/>
  <c r="T268" i="18" s="1"/>
  <c r="A268" i="18"/>
  <c r="W267" i="18"/>
  <c r="V267" i="18"/>
  <c r="T267" i="18" a="1"/>
  <c r="T267" i="18" s="1"/>
  <c r="A267" i="18"/>
  <c r="W266" i="18"/>
  <c r="V266" i="18"/>
  <c r="T266" i="18" a="1"/>
  <c r="T266" i="18" s="1"/>
  <c r="A266" i="18"/>
  <c r="W265" i="18"/>
  <c r="V265" i="18"/>
  <c r="T265" i="18" a="1"/>
  <c r="T265" i="18" s="1"/>
  <c r="A265" i="18"/>
  <c r="W264" i="18"/>
  <c r="V264" i="18"/>
  <c r="T264" i="18" a="1"/>
  <c r="T264" i="18" s="1"/>
  <c r="A264" i="18"/>
  <c r="W263" i="18"/>
  <c r="V263" i="18"/>
  <c r="T263" i="18" a="1"/>
  <c r="T263" i="18" s="1"/>
  <c r="A263" i="18"/>
  <c r="W262" i="18"/>
  <c r="V262" i="18"/>
  <c r="T262" i="18" a="1"/>
  <c r="T262" i="18" s="1"/>
  <c r="A262" i="18"/>
  <c r="W261" i="18"/>
  <c r="V261" i="18"/>
  <c r="T261" i="18" a="1"/>
  <c r="T261" i="18" s="1"/>
  <c r="A261" i="18"/>
  <c r="W260" i="18"/>
  <c r="V260" i="18"/>
  <c r="T260" i="18" a="1"/>
  <c r="T260" i="18" s="1"/>
  <c r="A260" i="18"/>
  <c r="W259" i="18"/>
  <c r="V259" i="18"/>
  <c r="T259" i="18" a="1"/>
  <c r="T259" i="18" s="1"/>
  <c r="A259" i="18"/>
  <c r="W258" i="18"/>
  <c r="V258" i="18"/>
  <c r="T258" i="18" a="1"/>
  <c r="T258" i="18" s="1"/>
  <c r="A258" i="18"/>
  <c r="W257" i="18"/>
  <c r="V257" i="18"/>
  <c r="T257" i="18" a="1"/>
  <c r="T257" i="18" s="1"/>
  <c r="A257" i="18"/>
  <c r="W256" i="18"/>
  <c r="V256" i="18"/>
  <c r="T256" i="18" a="1"/>
  <c r="T256" i="18" s="1"/>
  <c r="A256" i="18"/>
  <c r="W255" i="18"/>
  <c r="V255" i="18"/>
  <c r="T255" i="18" a="1"/>
  <c r="T255" i="18" s="1"/>
  <c r="A255" i="18"/>
  <c r="W254" i="18"/>
  <c r="V254" i="18"/>
  <c r="T254" i="18" a="1"/>
  <c r="T254" i="18" s="1"/>
  <c r="A254" i="18"/>
  <c r="W253" i="18"/>
  <c r="V253" i="18"/>
  <c r="T253" i="18" a="1"/>
  <c r="T253" i="18" s="1"/>
  <c r="A253" i="18"/>
  <c r="W252" i="18"/>
  <c r="V252" i="18"/>
  <c r="T252" i="18" a="1"/>
  <c r="T252" i="18" s="1"/>
  <c r="A252" i="18"/>
  <c r="W251" i="18"/>
  <c r="V251" i="18"/>
  <c r="T251" i="18" a="1"/>
  <c r="T251" i="18" s="1"/>
  <c r="A251" i="18"/>
  <c r="W250" i="18"/>
  <c r="V250" i="18"/>
  <c r="T250" i="18" a="1"/>
  <c r="T250" i="18" s="1"/>
  <c r="A250" i="18"/>
  <c r="W249" i="18"/>
  <c r="V249" i="18"/>
  <c r="T249" i="18" a="1"/>
  <c r="T249" i="18" s="1"/>
  <c r="A249" i="18"/>
  <c r="W248" i="18"/>
  <c r="V248" i="18"/>
  <c r="T248" i="18" a="1"/>
  <c r="T248" i="18" s="1"/>
  <c r="A248" i="18"/>
  <c r="W247" i="18"/>
  <c r="V247" i="18"/>
  <c r="T247" i="18" a="1"/>
  <c r="T247" i="18" s="1"/>
  <c r="A247" i="18"/>
  <c r="W246" i="18"/>
  <c r="V246" i="18"/>
  <c r="T246" i="18" a="1"/>
  <c r="T246" i="18" s="1"/>
  <c r="A246" i="18"/>
  <c r="W245" i="18"/>
  <c r="V245" i="18"/>
  <c r="T245" i="18" a="1"/>
  <c r="T245" i="18" s="1"/>
  <c r="A245" i="18"/>
  <c r="W244" i="18"/>
  <c r="V244" i="18"/>
  <c r="T244" i="18" a="1"/>
  <c r="T244" i="18" s="1"/>
  <c r="A244" i="18"/>
  <c r="W243" i="18"/>
  <c r="V243" i="18"/>
  <c r="T243" i="18" a="1"/>
  <c r="T243" i="18" s="1"/>
  <c r="A243" i="18"/>
  <c r="W242" i="18"/>
  <c r="V242" i="18"/>
  <c r="T242" i="18" a="1"/>
  <c r="T242" i="18" s="1"/>
  <c r="A242" i="18"/>
  <c r="W241" i="18"/>
  <c r="V241" i="18"/>
  <c r="T241" i="18" a="1"/>
  <c r="T241" i="18" s="1"/>
  <c r="A241" i="18"/>
  <c r="W240" i="18"/>
  <c r="V240" i="18"/>
  <c r="T240" i="18" a="1"/>
  <c r="T240" i="18" s="1"/>
  <c r="A240" i="18"/>
  <c r="W239" i="18"/>
  <c r="V239" i="18"/>
  <c r="T239" i="18" a="1"/>
  <c r="T239" i="18" s="1"/>
  <c r="A239" i="18"/>
  <c r="W238" i="18"/>
  <c r="V238" i="18"/>
  <c r="T238" i="18" a="1"/>
  <c r="T238" i="18" s="1"/>
  <c r="A238" i="18"/>
  <c r="W237" i="18"/>
  <c r="V237" i="18"/>
  <c r="T237" i="18" a="1"/>
  <c r="T237" i="18" s="1"/>
  <c r="A237" i="18"/>
  <c r="W236" i="18"/>
  <c r="V236" i="18"/>
  <c r="T236" i="18" a="1"/>
  <c r="T236" i="18" s="1"/>
  <c r="A236" i="18"/>
  <c r="W235" i="18"/>
  <c r="V235" i="18"/>
  <c r="T235" i="18" a="1"/>
  <c r="T235" i="18" s="1"/>
  <c r="A235" i="18"/>
  <c r="W234" i="18"/>
  <c r="V234" i="18"/>
  <c r="T234" i="18" a="1"/>
  <c r="T234" i="18" s="1"/>
  <c r="A234" i="18"/>
  <c r="W233" i="18"/>
  <c r="V233" i="18"/>
  <c r="T233" i="18" a="1"/>
  <c r="T233" i="18" s="1"/>
  <c r="A233" i="18"/>
  <c r="W232" i="18"/>
  <c r="V232" i="18"/>
  <c r="T232" i="18" a="1"/>
  <c r="T232" i="18" s="1"/>
  <c r="A232" i="18"/>
  <c r="W231" i="18"/>
  <c r="V231" i="18"/>
  <c r="T231" i="18" a="1"/>
  <c r="T231" i="18" s="1"/>
  <c r="A231" i="18"/>
  <c r="W230" i="18"/>
  <c r="V230" i="18"/>
  <c r="T230" i="18" a="1"/>
  <c r="T230" i="18" s="1"/>
  <c r="A230" i="18"/>
  <c r="W229" i="18"/>
  <c r="V229" i="18"/>
  <c r="T229" i="18" a="1"/>
  <c r="T229" i="18" s="1"/>
  <c r="A229" i="18"/>
  <c r="W228" i="18"/>
  <c r="V228" i="18"/>
  <c r="T228" i="18" a="1"/>
  <c r="T228" i="18" s="1"/>
  <c r="A228" i="18"/>
  <c r="W227" i="18"/>
  <c r="V227" i="18"/>
  <c r="T227" i="18" a="1"/>
  <c r="T227" i="18" s="1"/>
  <c r="A227" i="18"/>
  <c r="W226" i="18"/>
  <c r="V226" i="18"/>
  <c r="T226" i="18" a="1"/>
  <c r="T226" i="18" s="1"/>
  <c r="A226" i="18"/>
  <c r="W225" i="18"/>
  <c r="V225" i="18"/>
  <c r="T225" i="18" a="1"/>
  <c r="T225" i="18" s="1"/>
  <c r="A225" i="18"/>
  <c r="W224" i="18"/>
  <c r="V224" i="18"/>
  <c r="T224" i="18" a="1"/>
  <c r="T224" i="18" s="1"/>
  <c r="A224" i="18"/>
  <c r="W223" i="18"/>
  <c r="V223" i="18"/>
  <c r="T223" i="18" a="1"/>
  <c r="T223" i="18" s="1"/>
  <c r="A223" i="18"/>
  <c r="W222" i="18"/>
  <c r="V222" i="18"/>
  <c r="T222" i="18" a="1"/>
  <c r="T222" i="18" s="1"/>
  <c r="A222" i="18"/>
  <c r="W221" i="18"/>
  <c r="V221" i="18"/>
  <c r="T221" i="18" a="1"/>
  <c r="T221" i="18" s="1"/>
  <c r="A221" i="18"/>
  <c r="W220" i="18"/>
  <c r="V220" i="18"/>
  <c r="T220" i="18" a="1"/>
  <c r="T220" i="18" s="1"/>
  <c r="A220" i="18"/>
  <c r="W219" i="18"/>
  <c r="V219" i="18"/>
  <c r="T219" i="18" a="1"/>
  <c r="T219" i="18" s="1"/>
  <c r="A219" i="18"/>
  <c r="W218" i="18"/>
  <c r="V218" i="18"/>
  <c r="T218" i="18" a="1"/>
  <c r="T218" i="18" s="1"/>
  <c r="A218" i="18"/>
  <c r="W217" i="18"/>
  <c r="V217" i="18"/>
  <c r="T217" i="18" a="1"/>
  <c r="T217" i="18" s="1"/>
  <c r="A217" i="18"/>
  <c r="W216" i="18"/>
  <c r="V216" i="18"/>
  <c r="T216" i="18" a="1"/>
  <c r="T216" i="18" s="1"/>
  <c r="A216" i="18"/>
  <c r="W215" i="18"/>
  <c r="V215" i="18"/>
  <c r="T215" i="18" a="1"/>
  <c r="T215" i="18" s="1"/>
  <c r="A215" i="18"/>
  <c r="W214" i="18"/>
  <c r="V214" i="18"/>
  <c r="T214" i="18" a="1"/>
  <c r="T214" i="18" s="1"/>
  <c r="A214" i="18"/>
  <c r="W213" i="18"/>
  <c r="V213" i="18"/>
  <c r="T213" i="18" a="1"/>
  <c r="T213" i="18" s="1"/>
  <c r="A213" i="18"/>
  <c r="W212" i="18"/>
  <c r="V212" i="18"/>
  <c r="T212" i="18" a="1"/>
  <c r="T212" i="18" s="1"/>
  <c r="A212" i="18"/>
  <c r="W211" i="18"/>
  <c r="V211" i="18"/>
  <c r="T211" i="18" a="1"/>
  <c r="T211" i="18" s="1"/>
  <c r="A211" i="18"/>
  <c r="W210" i="18"/>
  <c r="V210" i="18"/>
  <c r="T210" i="18" a="1"/>
  <c r="T210" i="18" s="1"/>
  <c r="A210" i="18"/>
  <c r="W209" i="18"/>
  <c r="V209" i="18"/>
  <c r="T209" i="18" a="1"/>
  <c r="T209" i="18" s="1"/>
  <c r="A209" i="18"/>
  <c r="W208" i="18"/>
  <c r="V208" i="18"/>
  <c r="T208" i="18" a="1"/>
  <c r="T208" i="18" s="1"/>
  <c r="A208" i="18"/>
  <c r="W207" i="18"/>
  <c r="V207" i="18"/>
  <c r="T207" i="18" a="1"/>
  <c r="T207" i="18" s="1"/>
  <c r="A207" i="18"/>
  <c r="W206" i="18"/>
  <c r="V206" i="18"/>
  <c r="T206" i="18" a="1"/>
  <c r="T206" i="18" s="1"/>
  <c r="A206" i="18"/>
  <c r="W205" i="18"/>
  <c r="V205" i="18"/>
  <c r="T205" i="18" a="1"/>
  <c r="T205" i="18" s="1"/>
  <c r="A205" i="18"/>
  <c r="W204" i="18"/>
  <c r="V204" i="18"/>
  <c r="T204" i="18" a="1"/>
  <c r="T204" i="18" s="1"/>
  <c r="A204" i="18"/>
  <c r="W203" i="18"/>
  <c r="V203" i="18"/>
  <c r="T203" i="18" a="1"/>
  <c r="T203" i="18" s="1"/>
  <c r="A203" i="18"/>
  <c r="W202" i="18"/>
  <c r="V202" i="18"/>
  <c r="T202" i="18" a="1"/>
  <c r="T202" i="18" s="1"/>
  <c r="A202" i="18"/>
  <c r="W201" i="18"/>
  <c r="V201" i="18"/>
  <c r="T201" i="18" a="1"/>
  <c r="T201" i="18" s="1"/>
  <c r="A201" i="18"/>
  <c r="W200" i="18"/>
  <c r="V200" i="18"/>
  <c r="T200" i="18" a="1"/>
  <c r="T200" i="18" s="1"/>
  <c r="A200" i="18"/>
  <c r="W199" i="18"/>
  <c r="V199" i="18"/>
  <c r="T199" i="18" a="1"/>
  <c r="T199" i="18" s="1"/>
  <c r="A199" i="18"/>
  <c r="W198" i="18"/>
  <c r="V198" i="18"/>
  <c r="T198" i="18" a="1"/>
  <c r="T198" i="18" s="1"/>
  <c r="A198" i="18"/>
  <c r="W197" i="18"/>
  <c r="V197" i="18"/>
  <c r="T197" i="18" a="1"/>
  <c r="T197" i="18" s="1"/>
  <c r="A197" i="18"/>
  <c r="W196" i="18"/>
  <c r="V196" i="18"/>
  <c r="T196" i="18" a="1"/>
  <c r="T196" i="18" s="1"/>
  <c r="A196" i="18"/>
  <c r="W195" i="18"/>
  <c r="V195" i="18"/>
  <c r="T195" i="18" a="1"/>
  <c r="T195" i="18" s="1"/>
  <c r="A195" i="18"/>
  <c r="W194" i="18"/>
  <c r="V194" i="18"/>
  <c r="T194" i="18" a="1"/>
  <c r="T194" i="18" s="1"/>
  <c r="A194" i="18"/>
  <c r="W193" i="18"/>
  <c r="V193" i="18"/>
  <c r="T193" i="18" a="1"/>
  <c r="T193" i="18" s="1"/>
  <c r="A193" i="18"/>
  <c r="W192" i="18"/>
  <c r="V192" i="18"/>
  <c r="T192" i="18" a="1"/>
  <c r="T192" i="18" s="1"/>
  <c r="A192" i="18"/>
  <c r="W191" i="18"/>
  <c r="V191" i="18"/>
  <c r="T191" i="18" a="1"/>
  <c r="T191" i="18" s="1"/>
  <c r="A191" i="18"/>
  <c r="W190" i="18"/>
  <c r="V190" i="18"/>
  <c r="T190" i="18" a="1"/>
  <c r="T190" i="18" s="1"/>
  <c r="A190" i="18"/>
  <c r="W189" i="18"/>
  <c r="V189" i="18"/>
  <c r="T189" i="18" a="1"/>
  <c r="T189" i="18" s="1"/>
  <c r="A189" i="18"/>
  <c r="W188" i="18"/>
  <c r="V188" i="18"/>
  <c r="T188" i="18" a="1"/>
  <c r="T188" i="18" s="1"/>
  <c r="A188" i="18"/>
  <c r="W187" i="18"/>
  <c r="V187" i="18"/>
  <c r="T187" i="18" a="1"/>
  <c r="T187" i="18" s="1"/>
  <c r="A187" i="18"/>
  <c r="W186" i="18"/>
  <c r="V186" i="18"/>
  <c r="T186" i="18" a="1"/>
  <c r="T186" i="18" s="1"/>
  <c r="A186" i="18"/>
  <c r="W185" i="18"/>
  <c r="V185" i="18"/>
  <c r="T185" i="18" a="1"/>
  <c r="T185" i="18" s="1"/>
  <c r="A185" i="18"/>
  <c r="W184" i="18"/>
  <c r="V184" i="18"/>
  <c r="T184" i="18" a="1"/>
  <c r="T184" i="18" s="1"/>
  <c r="A184" i="18"/>
  <c r="W183" i="18"/>
  <c r="V183" i="18"/>
  <c r="T183" i="18" a="1"/>
  <c r="T183" i="18" s="1"/>
  <c r="A183" i="18"/>
  <c r="W182" i="18"/>
  <c r="V182" i="18"/>
  <c r="T182" i="18" a="1"/>
  <c r="T182" i="18" s="1"/>
  <c r="A182" i="18"/>
  <c r="W181" i="18"/>
  <c r="V181" i="18"/>
  <c r="T181" i="18" a="1"/>
  <c r="T181" i="18" s="1"/>
  <c r="A181" i="18"/>
  <c r="W180" i="18"/>
  <c r="V180" i="18"/>
  <c r="T180" i="18" a="1"/>
  <c r="T180" i="18" s="1"/>
  <c r="A180" i="18"/>
  <c r="W179" i="18"/>
  <c r="V179" i="18"/>
  <c r="T179" i="18" a="1"/>
  <c r="T179" i="18" s="1"/>
  <c r="A179" i="18"/>
  <c r="W178" i="18"/>
  <c r="V178" i="18"/>
  <c r="T178" i="18" a="1"/>
  <c r="T178" i="18" s="1"/>
  <c r="A178" i="18"/>
  <c r="W177" i="18"/>
  <c r="V177" i="18"/>
  <c r="T177" i="18" a="1"/>
  <c r="T177" i="18" s="1"/>
  <c r="A177" i="18"/>
  <c r="W176" i="18"/>
  <c r="V176" i="18"/>
  <c r="T176" i="18" a="1"/>
  <c r="T176" i="18" s="1"/>
  <c r="A176" i="18"/>
  <c r="W175" i="18"/>
  <c r="V175" i="18"/>
  <c r="T175" i="18" a="1"/>
  <c r="T175" i="18" s="1"/>
  <c r="A175" i="18"/>
  <c r="W174" i="18"/>
  <c r="V174" i="18"/>
  <c r="T174" i="18" a="1"/>
  <c r="T174" i="18" s="1"/>
  <c r="A174" i="18"/>
  <c r="W173" i="18"/>
  <c r="V173" i="18"/>
  <c r="T173" i="18" a="1"/>
  <c r="T173" i="18" s="1"/>
  <c r="A173" i="18"/>
  <c r="W172" i="18"/>
  <c r="V172" i="18"/>
  <c r="T172" i="18" a="1"/>
  <c r="T172" i="18" s="1"/>
  <c r="A172" i="18"/>
  <c r="W171" i="18"/>
  <c r="V171" i="18"/>
  <c r="T171" i="18" a="1"/>
  <c r="T171" i="18" s="1"/>
  <c r="A171" i="18"/>
  <c r="W170" i="18"/>
  <c r="V170" i="18"/>
  <c r="T170" i="18" a="1"/>
  <c r="T170" i="18" s="1"/>
  <c r="A170" i="18"/>
  <c r="W169" i="18"/>
  <c r="V169" i="18"/>
  <c r="T169" i="18" a="1"/>
  <c r="T169" i="18" s="1"/>
  <c r="A169" i="18"/>
  <c r="W168" i="18"/>
  <c r="V168" i="18"/>
  <c r="T168" i="18" a="1"/>
  <c r="T168" i="18" s="1"/>
  <c r="A168" i="18"/>
  <c r="W167" i="18"/>
  <c r="V167" i="18"/>
  <c r="T167" i="18" a="1"/>
  <c r="T167" i="18" s="1"/>
  <c r="A167" i="18"/>
  <c r="W166" i="18"/>
  <c r="V166" i="18"/>
  <c r="T166" i="18" a="1"/>
  <c r="T166" i="18" s="1"/>
  <c r="A166" i="18"/>
  <c r="W165" i="18"/>
  <c r="V165" i="18"/>
  <c r="T165" i="18" a="1"/>
  <c r="T165" i="18" s="1"/>
  <c r="A165" i="18"/>
  <c r="W164" i="18"/>
  <c r="V164" i="18"/>
  <c r="T164" i="18" a="1"/>
  <c r="T164" i="18" s="1"/>
  <c r="A164" i="18"/>
  <c r="W163" i="18"/>
  <c r="V163" i="18"/>
  <c r="T163" i="18" a="1"/>
  <c r="T163" i="18" s="1"/>
  <c r="A163" i="18"/>
  <c r="W162" i="18"/>
  <c r="V162" i="18"/>
  <c r="T162" i="18" a="1"/>
  <c r="T162" i="18" s="1"/>
  <c r="A162" i="18"/>
  <c r="W161" i="18"/>
  <c r="V161" i="18"/>
  <c r="T161" i="18" a="1"/>
  <c r="T161" i="18" s="1"/>
  <c r="A161" i="18"/>
  <c r="W160" i="18"/>
  <c r="V160" i="18"/>
  <c r="T160" i="18" a="1"/>
  <c r="T160" i="18" s="1"/>
  <c r="A160" i="18"/>
  <c r="W159" i="18"/>
  <c r="V159" i="18"/>
  <c r="T159" i="18" a="1"/>
  <c r="T159" i="18" s="1"/>
  <c r="A159" i="18"/>
  <c r="W158" i="18"/>
  <c r="V158" i="18"/>
  <c r="T158" i="18" a="1"/>
  <c r="T158" i="18" s="1"/>
  <c r="A158" i="18"/>
  <c r="W157" i="18"/>
  <c r="V157" i="18"/>
  <c r="T157" i="18" a="1"/>
  <c r="T157" i="18" s="1"/>
  <c r="A157" i="18"/>
  <c r="W156" i="18"/>
  <c r="V156" i="18"/>
  <c r="T156" i="18" a="1"/>
  <c r="T156" i="18" s="1"/>
  <c r="A156" i="18"/>
  <c r="W155" i="18"/>
  <c r="V155" i="18"/>
  <c r="T155" i="18" a="1"/>
  <c r="T155" i="18" s="1"/>
  <c r="A155" i="18"/>
  <c r="W154" i="18"/>
  <c r="V154" i="18"/>
  <c r="T154" i="18" a="1"/>
  <c r="T154" i="18" s="1"/>
  <c r="A154" i="18"/>
  <c r="W153" i="18"/>
  <c r="V153" i="18"/>
  <c r="T153" i="18" a="1"/>
  <c r="T153" i="18" s="1"/>
  <c r="A153" i="18"/>
  <c r="W152" i="18"/>
  <c r="V152" i="18"/>
  <c r="T152" i="18" a="1"/>
  <c r="T152" i="18" s="1"/>
  <c r="A152" i="18"/>
  <c r="W151" i="18"/>
  <c r="V151" i="18"/>
  <c r="T151" i="18" a="1"/>
  <c r="T151" i="18" s="1"/>
  <c r="A151" i="18"/>
  <c r="W150" i="18"/>
  <c r="V150" i="18"/>
  <c r="T150" i="18" a="1"/>
  <c r="T150" i="18" s="1"/>
  <c r="A150" i="18"/>
  <c r="W149" i="18"/>
  <c r="V149" i="18"/>
  <c r="T149" i="18" a="1"/>
  <c r="T149" i="18" s="1"/>
  <c r="A149" i="18"/>
  <c r="W148" i="18"/>
  <c r="V148" i="18"/>
  <c r="T148" i="18" a="1"/>
  <c r="T148" i="18" s="1"/>
  <c r="A148" i="18"/>
  <c r="W147" i="18"/>
  <c r="V147" i="18"/>
  <c r="T147" i="18" a="1"/>
  <c r="T147" i="18" s="1"/>
  <c r="A147" i="18"/>
  <c r="W146" i="18"/>
  <c r="V146" i="18"/>
  <c r="T146" i="18" a="1"/>
  <c r="T146" i="18" s="1"/>
  <c r="A146" i="18"/>
  <c r="W145" i="18"/>
  <c r="V145" i="18"/>
  <c r="T145" i="18" a="1"/>
  <c r="T145" i="18" s="1"/>
  <c r="A145" i="18"/>
  <c r="W144" i="18"/>
  <c r="V144" i="18"/>
  <c r="T144" i="18" a="1"/>
  <c r="T144" i="18" s="1"/>
  <c r="A144" i="18"/>
  <c r="W143" i="18"/>
  <c r="V143" i="18"/>
  <c r="T143" i="18" a="1"/>
  <c r="T143" i="18" s="1"/>
  <c r="A143" i="18"/>
  <c r="W142" i="18"/>
  <c r="V142" i="18"/>
  <c r="T142" i="18" a="1"/>
  <c r="T142" i="18" s="1"/>
  <c r="A142" i="18"/>
  <c r="W141" i="18"/>
  <c r="V141" i="18"/>
  <c r="T141" i="18" a="1"/>
  <c r="T141" i="18" s="1"/>
  <c r="A141" i="18"/>
  <c r="W140" i="18"/>
  <c r="V140" i="18"/>
  <c r="T140" i="18" a="1"/>
  <c r="T140" i="18" s="1"/>
  <c r="A140" i="18"/>
  <c r="W139" i="18"/>
  <c r="V139" i="18"/>
  <c r="T139" i="18" a="1"/>
  <c r="T139" i="18" s="1"/>
  <c r="A139" i="18"/>
  <c r="W138" i="18"/>
  <c r="V138" i="18"/>
  <c r="T138" i="18" a="1"/>
  <c r="T138" i="18" s="1"/>
  <c r="A138" i="18"/>
  <c r="W137" i="18"/>
  <c r="V137" i="18"/>
  <c r="T137" i="18" a="1"/>
  <c r="T137" i="18" s="1"/>
  <c r="A137" i="18"/>
  <c r="W136" i="18"/>
  <c r="V136" i="18"/>
  <c r="T136" i="18" a="1"/>
  <c r="T136" i="18" s="1"/>
  <c r="A136" i="18"/>
  <c r="W135" i="18"/>
  <c r="V135" i="18"/>
  <c r="T135" i="18" a="1"/>
  <c r="T135" i="18" s="1"/>
  <c r="A135" i="18"/>
  <c r="W134" i="18"/>
  <c r="V134" i="18"/>
  <c r="T134" i="18" a="1"/>
  <c r="T134" i="18" s="1"/>
  <c r="A134" i="18"/>
  <c r="W133" i="18"/>
  <c r="V133" i="18"/>
  <c r="T133" i="18" a="1"/>
  <c r="T133" i="18" s="1"/>
  <c r="A133" i="18"/>
  <c r="W132" i="18"/>
  <c r="V132" i="18"/>
  <c r="T132" i="18" a="1"/>
  <c r="T132" i="18" s="1"/>
  <c r="A132" i="18"/>
  <c r="W131" i="18"/>
  <c r="V131" i="18"/>
  <c r="T131" i="18" a="1"/>
  <c r="T131" i="18" s="1"/>
  <c r="A131" i="18"/>
  <c r="W130" i="18"/>
  <c r="V130" i="18"/>
  <c r="T130" i="18" a="1"/>
  <c r="T130" i="18" s="1"/>
  <c r="A130" i="18"/>
  <c r="W129" i="18"/>
  <c r="V129" i="18"/>
  <c r="T129" i="18" a="1"/>
  <c r="T129" i="18" s="1"/>
  <c r="A129" i="18"/>
  <c r="W128" i="18"/>
  <c r="V128" i="18"/>
  <c r="T128" i="18" a="1"/>
  <c r="T128" i="18" s="1"/>
  <c r="A128" i="18"/>
  <c r="W127" i="18"/>
  <c r="V127" i="18"/>
  <c r="T127" i="18" a="1"/>
  <c r="T127" i="18" s="1"/>
  <c r="A127" i="18"/>
  <c r="W126" i="18"/>
  <c r="V126" i="18"/>
  <c r="T126" i="18" a="1"/>
  <c r="T126" i="18" s="1"/>
  <c r="A126" i="18"/>
  <c r="W125" i="18"/>
  <c r="V125" i="18"/>
  <c r="T125" i="18" a="1"/>
  <c r="T125" i="18" s="1"/>
  <c r="A125" i="18"/>
  <c r="W124" i="18"/>
  <c r="V124" i="18"/>
  <c r="T124" i="18" a="1"/>
  <c r="T124" i="18" s="1"/>
  <c r="A124" i="18"/>
  <c r="W123" i="18"/>
  <c r="V123" i="18"/>
  <c r="T123" i="18" a="1"/>
  <c r="T123" i="18" s="1"/>
  <c r="A123" i="18"/>
  <c r="W122" i="18"/>
  <c r="V122" i="18"/>
  <c r="T122" i="18" a="1"/>
  <c r="T122" i="18" s="1"/>
  <c r="A122" i="18"/>
  <c r="W121" i="18"/>
  <c r="V121" i="18"/>
  <c r="T121" i="18" a="1"/>
  <c r="T121" i="18" s="1"/>
  <c r="A121" i="18"/>
  <c r="W120" i="18"/>
  <c r="V120" i="18"/>
  <c r="T120" i="18" a="1"/>
  <c r="T120" i="18" s="1"/>
  <c r="A120" i="18"/>
  <c r="W119" i="18"/>
  <c r="V119" i="18"/>
  <c r="T119" i="18" a="1"/>
  <c r="T119" i="18" s="1"/>
  <c r="A119" i="18"/>
  <c r="W118" i="18"/>
  <c r="V118" i="18"/>
  <c r="T118" i="18" a="1"/>
  <c r="T118" i="18" s="1"/>
  <c r="A118" i="18"/>
  <c r="W117" i="18"/>
  <c r="V117" i="18"/>
  <c r="T117" i="18" a="1"/>
  <c r="T117" i="18" s="1"/>
  <c r="A117" i="18"/>
  <c r="W116" i="18"/>
  <c r="V116" i="18"/>
  <c r="T116" i="18" a="1"/>
  <c r="T116" i="18" s="1"/>
  <c r="A116" i="18"/>
  <c r="W115" i="18"/>
  <c r="V115" i="18"/>
  <c r="T115" i="18" a="1"/>
  <c r="T115" i="18" s="1"/>
  <c r="A115" i="18"/>
  <c r="W114" i="18"/>
  <c r="V114" i="18"/>
  <c r="T114" i="18" a="1"/>
  <c r="T114" i="18" s="1"/>
  <c r="A114" i="18"/>
  <c r="W113" i="18"/>
  <c r="V113" i="18"/>
  <c r="T113" i="18" a="1"/>
  <c r="T113" i="18" s="1"/>
  <c r="A113" i="18"/>
  <c r="W112" i="18"/>
  <c r="V112" i="18"/>
  <c r="T112" i="18" a="1"/>
  <c r="T112" i="18" s="1"/>
  <c r="A112" i="18"/>
  <c r="W111" i="18"/>
  <c r="V111" i="18"/>
  <c r="T111" i="18" a="1"/>
  <c r="T111" i="18" s="1"/>
  <c r="A111" i="18"/>
  <c r="W110" i="18"/>
  <c r="V110" i="18"/>
  <c r="T110" i="18" a="1"/>
  <c r="T110" i="18" s="1"/>
  <c r="A110" i="18"/>
  <c r="W109" i="18"/>
  <c r="V109" i="18"/>
  <c r="T109" i="18" a="1"/>
  <c r="T109" i="18" s="1"/>
  <c r="A109" i="18"/>
  <c r="W108" i="18"/>
  <c r="V108" i="18"/>
  <c r="T108" i="18" a="1"/>
  <c r="T108" i="18" s="1"/>
  <c r="A108" i="18"/>
  <c r="W107" i="18"/>
  <c r="V107" i="18"/>
  <c r="T107" i="18" a="1"/>
  <c r="T107" i="18" s="1"/>
  <c r="A107" i="18"/>
  <c r="W106" i="18"/>
  <c r="V106" i="18"/>
  <c r="T106" i="18" a="1"/>
  <c r="T106" i="18" s="1"/>
  <c r="A106" i="18"/>
  <c r="W105" i="18"/>
  <c r="V105" i="18"/>
  <c r="T105" i="18" a="1"/>
  <c r="T105" i="18" s="1"/>
  <c r="A105" i="18"/>
  <c r="W104" i="18"/>
  <c r="V104" i="18"/>
  <c r="T104" i="18" a="1"/>
  <c r="T104" i="18" s="1"/>
  <c r="A104" i="18"/>
  <c r="W103" i="18"/>
  <c r="V103" i="18"/>
  <c r="T103" i="18" a="1"/>
  <c r="T103" i="18" s="1"/>
  <c r="A103" i="18"/>
  <c r="W102" i="18"/>
  <c r="V102" i="18"/>
  <c r="T102" i="18" a="1"/>
  <c r="T102" i="18" s="1"/>
  <c r="A102" i="18"/>
  <c r="W101" i="18"/>
  <c r="V101" i="18"/>
  <c r="T101" i="18" a="1"/>
  <c r="T101" i="18" s="1"/>
  <c r="A101" i="18"/>
  <c r="W100" i="18"/>
  <c r="V100" i="18"/>
  <c r="T100" i="18" a="1"/>
  <c r="T100" i="18" s="1"/>
  <c r="A100" i="18"/>
  <c r="W99" i="18"/>
  <c r="V99" i="18"/>
  <c r="T99" i="18" a="1"/>
  <c r="T99" i="18" s="1"/>
  <c r="A99" i="18"/>
  <c r="W98" i="18"/>
  <c r="V98" i="18"/>
  <c r="T98" i="18" a="1"/>
  <c r="T98" i="18" s="1"/>
  <c r="A98" i="18"/>
  <c r="W97" i="18"/>
  <c r="V97" i="18"/>
  <c r="T97" i="18" a="1"/>
  <c r="T97" i="18" s="1"/>
  <c r="A97" i="18"/>
  <c r="W96" i="18"/>
  <c r="V96" i="18"/>
  <c r="T96" i="18" a="1"/>
  <c r="T96" i="18" s="1"/>
  <c r="A96" i="18"/>
  <c r="W95" i="18"/>
  <c r="V95" i="18"/>
  <c r="T95" i="18" a="1"/>
  <c r="T95" i="18" s="1"/>
  <c r="A95" i="18"/>
  <c r="W94" i="18"/>
  <c r="V94" i="18"/>
  <c r="T94" i="18" a="1"/>
  <c r="T94" i="18" s="1"/>
  <c r="A94" i="18"/>
  <c r="W93" i="18"/>
  <c r="V93" i="18"/>
  <c r="T93" i="18" a="1"/>
  <c r="T93" i="18" s="1"/>
  <c r="A93" i="18"/>
  <c r="W92" i="18"/>
  <c r="V92" i="18"/>
  <c r="T92" i="18" a="1"/>
  <c r="T92" i="18" s="1"/>
  <c r="A92" i="18"/>
  <c r="W91" i="18"/>
  <c r="V91" i="18"/>
  <c r="T91" i="18" a="1"/>
  <c r="T91" i="18" s="1"/>
  <c r="A91" i="18"/>
  <c r="W90" i="18"/>
  <c r="V90" i="18"/>
  <c r="T90" i="18" a="1"/>
  <c r="T90" i="18" s="1"/>
  <c r="A90" i="18"/>
  <c r="W89" i="18"/>
  <c r="V89" i="18"/>
  <c r="T89" i="18" a="1"/>
  <c r="T89" i="18" s="1"/>
  <c r="A89" i="18"/>
  <c r="W88" i="18"/>
  <c r="V88" i="18"/>
  <c r="T88" i="18" a="1"/>
  <c r="T88" i="18" s="1"/>
  <c r="A88" i="18"/>
  <c r="W87" i="18"/>
  <c r="V87" i="18"/>
  <c r="T87" i="18" a="1"/>
  <c r="T87" i="18" s="1"/>
  <c r="A87" i="18"/>
  <c r="W86" i="18"/>
  <c r="V86" i="18"/>
  <c r="T86" i="18" a="1"/>
  <c r="T86" i="18" s="1"/>
  <c r="A86" i="18"/>
  <c r="W85" i="18"/>
  <c r="V85" i="18"/>
  <c r="T85" i="18" a="1"/>
  <c r="T85" i="18" s="1"/>
  <c r="A85" i="18"/>
  <c r="W84" i="18"/>
  <c r="V84" i="18"/>
  <c r="T84" i="18" a="1"/>
  <c r="T84" i="18" s="1"/>
  <c r="A84" i="18"/>
  <c r="W83" i="18"/>
  <c r="V83" i="18"/>
  <c r="T83" i="18" a="1"/>
  <c r="T83" i="18" s="1"/>
  <c r="A83" i="18"/>
  <c r="W82" i="18"/>
  <c r="V82" i="18"/>
  <c r="T82" i="18" a="1"/>
  <c r="T82" i="18" s="1"/>
  <c r="A82" i="18"/>
  <c r="W81" i="18"/>
  <c r="V81" i="18"/>
  <c r="T81" i="18" a="1"/>
  <c r="T81" i="18" s="1"/>
  <c r="A81" i="18"/>
  <c r="W80" i="18"/>
  <c r="V80" i="18"/>
  <c r="T80" i="18" a="1"/>
  <c r="T80" i="18" s="1"/>
  <c r="A80" i="18"/>
  <c r="W79" i="18"/>
  <c r="V79" i="18"/>
  <c r="T79" i="18" a="1"/>
  <c r="T79" i="18" s="1"/>
  <c r="A79" i="18"/>
  <c r="W78" i="18"/>
  <c r="V78" i="18"/>
  <c r="T78" i="18" a="1"/>
  <c r="T78" i="18" s="1"/>
  <c r="A78" i="18"/>
  <c r="W77" i="18"/>
  <c r="V77" i="18"/>
  <c r="T77" i="18" a="1"/>
  <c r="T77" i="18" s="1"/>
  <c r="A77" i="18"/>
  <c r="W76" i="18"/>
  <c r="V76" i="18"/>
  <c r="T76" i="18" a="1"/>
  <c r="T76" i="18" s="1"/>
  <c r="A76" i="18"/>
  <c r="W75" i="18"/>
  <c r="V75" i="18"/>
  <c r="T75" i="18" a="1"/>
  <c r="T75" i="18" s="1"/>
  <c r="A75" i="18"/>
  <c r="W74" i="18"/>
  <c r="V74" i="18"/>
  <c r="T74" i="18" a="1"/>
  <c r="T74" i="18" s="1"/>
  <c r="A74" i="18"/>
  <c r="W73" i="18"/>
  <c r="V73" i="18"/>
  <c r="T73" i="18" a="1"/>
  <c r="T73" i="18" s="1"/>
  <c r="A73" i="18"/>
  <c r="W72" i="18"/>
  <c r="V72" i="18"/>
  <c r="T72" i="18" a="1"/>
  <c r="T72" i="18" s="1"/>
  <c r="A72" i="18"/>
  <c r="W71" i="18"/>
  <c r="V71" i="18"/>
  <c r="T71" i="18" a="1"/>
  <c r="T71" i="18" s="1"/>
  <c r="A71" i="18"/>
  <c r="W70" i="18"/>
  <c r="V70" i="18"/>
  <c r="T70" i="18" a="1"/>
  <c r="T70" i="18" s="1"/>
  <c r="A70" i="18"/>
  <c r="W69" i="18"/>
  <c r="V69" i="18"/>
  <c r="T69" i="18" a="1"/>
  <c r="T69" i="18" s="1"/>
  <c r="A69" i="18"/>
  <c r="W68" i="18"/>
  <c r="V68" i="18"/>
  <c r="T68" i="18" a="1"/>
  <c r="T68" i="18" s="1"/>
  <c r="A68" i="18"/>
  <c r="W67" i="18"/>
  <c r="V67" i="18"/>
  <c r="T67" i="18" a="1"/>
  <c r="T67" i="18" s="1"/>
  <c r="A67" i="18"/>
  <c r="W66" i="18"/>
  <c r="V66" i="18"/>
  <c r="T66" i="18" a="1"/>
  <c r="T66" i="18" s="1"/>
  <c r="A66" i="18"/>
  <c r="W65" i="18"/>
  <c r="V65" i="18"/>
  <c r="T65" i="18" a="1"/>
  <c r="T65" i="18" s="1"/>
  <c r="A65" i="18"/>
  <c r="W64" i="18"/>
  <c r="V64" i="18"/>
  <c r="T64" i="18" a="1"/>
  <c r="T64" i="18" s="1"/>
  <c r="A64" i="18"/>
  <c r="W63" i="18"/>
  <c r="V63" i="18"/>
  <c r="T63" i="18" a="1"/>
  <c r="T63" i="18" s="1"/>
  <c r="A63" i="18"/>
  <c r="W62" i="18"/>
  <c r="V62" i="18"/>
  <c r="T62" i="18" a="1"/>
  <c r="T62" i="18" s="1"/>
  <c r="A62" i="18"/>
  <c r="W61" i="18"/>
  <c r="V61" i="18"/>
  <c r="T61" i="18" a="1"/>
  <c r="T61" i="18" s="1"/>
  <c r="A61" i="18"/>
  <c r="W60" i="18"/>
  <c r="V60" i="18"/>
  <c r="T60" i="18" a="1"/>
  <c r="T60" i="18" s="1"/>
  <c r="A60" i="18"/>
  <c r="W59" i="18"/>
  <c r="V59" i="18"/>
  <c r="T59" i="18" a="1"/>
  <c r="T59" i="18" s="1"/>
  <c r="A59" i="18"/>
  <c r="W58" i="18"/>
  <c r="V58" i="18"/>
  <c r="T58" i="18" a="1"/>
  <c r="T58" i="18" s="1"/>
  <c r="A58" i="18"/>
  <c r="W57" i="18"/>
  <c r="V57" i="18"/>
  <c r="T57" i="18" a="1"/>
  <c r="T57" i="18" s="1"/>
  <c r="A57" i="18"/>
  <c r="W56" i="18"/>
  <c r="V56" i="18"/>
  <c r="T56" i="18" a="1"/>
  <c r="T56" i="18" s="1"/>
  <c r="A56" i="18"/>
  <c r="W55" i="18"/>
  <c r="V55" i="18"/>
  <c r="T55" i="18" a="1"/>
  <c r="T55" i="18" s="1"/>
  <c r="A55" i="18"/>
  <c r="W54" i="18"/>
  <c r="V54" i="18"/>
  <c r="T54" i="18" a="1"/>
  <c r="T54" i="18" s="1"/>
  <c r="A54" i="18"/>
  <c r="W53" i="18"/>
  <c r="V53" i="18"/>
  <c r="T53" i="18" a="1"/>
  <c r="T53" i="18" s="1"/>
  <c r="A53" i="18"/>
  <c r="W52" i="18"/>
  <c r="V52" i="18"/>
  <c r="T52" i="18" a="1"/>
  <c r="T52" i="18" s="1"/>
  <c r="A52" i="18"/>
  <c r="W51" i="18"/>
  <c r="V51" i="18"/>
  <c r="T51" i="18" a="1"/>
  <c r="T51" i="18" s="1"/>
  <c r="A51" i="18"/>
  <c r="W50" i="18"/>
  <c r="V50" i="18"/>
  <c r="T50" i="18" a="1"/>
  <c r="T50" i="18" s="1"/>
  <c r="A50" i="18"/>
  <c r="W49" i="18"/>
  <c r="V49" i="18"/>
  <c r="T49" i="18" a="1"/>
  <c r="T49" i="18" s="1"/>
  <c r="A49" i="18"/>
  <c r="W48" i="18"/>
  <c r="V48" i="18"/>
  <c r="T48" i="18" a="1"/>
  <c r="T48" i="18" s="1"/>
  <c r="A48" i="18"/>
  <c r="W47" i="18"/>
  <c r="V47" i="18"/>
  <c r="T47" i="18" a="1"/>
  <c r="T47" i="18" s="1"/>
  <c r="A47" i="18"/>
  <c r="W46" i="18"/>
  <c r="V46" i="18"/>
  <c r="T46" i="18" a="1"/>
  <c r="T46" i="18" s="1"/>
  <c r="A46" i="18"/>
  <c r="W45" i="18"/>
  <c r="V45" i="18"/>
  <c r="T45" i="18" a="1"/>
  <c r="T45" i="18" s="1"/>
  <c r="A45" i="18"/>
  <c r="W44" i="18"/>
  <c r="V44" i="18"/>
  <c r="T44" i="18" a="1"/>
  <c r="T44" i="18" s="1"/>
  <c r="A44" i="18"/>
  <c r="W43" i="18"/>
  <c r="V43" i="18"/>
  <c r="T43" i="18" a="1"/>
  <c r="T43" i="18" s="1"/>
  <c r="A43" i="18"/>
  <c r="W42" i="18"/>
  <c r="V42" i="18"/>
  <c r="T42" i="18" a="1"/>
  <c r="T42" i="18" s="1"/>
  <c r="A42" i="18"/>
  <c r="W41" i="18"/>
  <c r="V41" i="18"/>
  <c r="T41" i="18" a="1"/>
  <c r="T41" i="18" s="1"/>
  <c r="A41" i="18"/>
  <c r="W40" i="18"/>
  <c r="V40" i="18"/>
  <c r="T40" i="18" a="1"/>
  <c r="T40" i="18" s="1"/>
  <c r="A40" i="18"/>
  <c r="W39" i="18"/>
  <c r="V39" i="18"/>
  <c r="T39" i="18" a="1"/>
  <c r="T39" i="18" s="1"/>
  <c r="A39" i="18"/>
  <c r="W38" i="18"/>
  <c r="V38" i="18"/>
  <c r="T38" i="18" a="1"/>
  <c r="T38" i="18" s="1"/>
  <c r="A38" i="18"/>
  <c r="W37" i="18"/>
  <c r="V37" i="18"/>
  <c r="T37" i="18" a="1"/>
  <c r="T37" i="18" s="1"/>
  <c r="A37" i="18"/>
  <c r="W36" i="18"/>
  <c r="V36" i="18"/>
  <c r="T36" i="18" a="1"/>
  <c r="T36" i="18" s="1"/>
  <c r="A36" i="18"/>
  <c r="W35" i="18"/>
  <c r="V35" i="18"/>
  <c r="T35" i="18" a="1"/>
  <c r="T35" i="18" s="1"/>
  <c r="A35" i="18"/>
  <c r="W34" i="18"/>
  <c r="V34" i="18"/>
  <c r="T34" i="18" a="1"/>
  <c r="T34" i="18" s="1"/>
  <c r="A34" i="18"/>
  <c r="W33" i="18"/>
  <c r="V33" i="18"/>
  <c r="T33" i="18" a="1"/>
  <c r="T33" i="18" s="1"/>
  <c r="A33" i="18"/>
  <c r="W32" i="18"/>
  <c r="V32" i="18"/>
  <c r="T32" i="18" a="1"/>
  <c r="T32" i="18" s="1"/>
  <c r="A32" i="18"/>
  <c r="W31" i="18"/>
  <c r="V31" i="18"/>
  <c r="T31" i="18" a="1"/>
  <c r="T31" i="18" s="1"/>
  <c r="A31" i="18"/>
  <c r="W30" i="18"/>
  <c r="V30" i="18"/>
  <c r="T30" i="18" a="1"/>
  <c r="T30" i="18" s="1"/>
  <c r="A30" i="18"/>
  <c r="W29" i="18"/>
  <c r="V29" i="18"/>
  <c r="T29" i="18" a="1"/>
  <c r="T29" i="18" s="1"/>
  <c r="A29" i="18"/>
  <c r="W28" i="18"/>
  <c r="V28" i="18"/>
  <c r="T28" i="18" a="1"/>
  <c r="T28" i="18" s="1"/>
  <c r="A28" i="18"/>
  <c r="W27" i="18"/>
  <c r="V27" i="18"/>
  <c r="T27" i="18" a="1"/>
  <c r="T27" i="18" s="1"/>
  <c r="A27" i="18"/>
  <c r="W26" i="18"/>
  <c r="V26" i="18"/>
  <c r="T26" i="18" a="1"/>
  <c r="T26" i="18" s="1"/>
  <c r="A26" i="18"/>
  <c r="W25" i="18"/>
  <c r="V25" i="18"/>
  <c r="T25" i="18" a="1"/>
  <c r="T25" i="18" s="1"/>
  <c r="A25" i="18"/>
  <c r="W24" i="18"/>
  <c r="V24" i="18"/>
  <c r="T24" i="18" a="1"/>
  <c r="T24" i="18" s="1"/>
  <c r="A24" i="18"/>
  <c r="W23" i="18"/>
  <c r="V23" i="18"/>
  <c r="T23" i="18" a="1"/>
  <c r="T23" i="18" s="1"/>
  <c r="A23" i="18"/>
  <c r="W22" i="18"/>
  <c r="V22" i="18"/>
  <c r="T22" i="18" a="1"/>
  <c r="T22" i="18" s="1"/>
  <c r="A22" i="18"/>
  <c r="W21" i="18"/>
  <c r="V21" i="18"/>
  <c r="T21" i="18" a="1"/>
  <c r="T21" i="18" s="1"/>
  <c r="A21" i="18"/>
  <c r="W20" i="18"/>
  <c r="V20" i="18"/>
  <c r="T20" i="18" a="1"/>
  <c r="T20" i="18" s="1"/>
  <c r="A20" i="18"/>
  <c r="W19" i="18"/>
  <c r="V19" i="18"/>
  <c r="T19" i="18" a="1"/>
  <c r="T19" i="18" s="1"/>
  <c r="A19" i="18"/>
  <c r="N17" i="18" a="1"/>
  <c r="N17" i="18" s="1"/>
  <c r="L11" i="18" a="1"/>
  <c r="L11" i="18" s="1"/>
  <c r="U33" i="33" a="1"/>
  <c r="U29" i="33" a="1"/>
  <c r="U28" i="33" a="1"/>
  <c r="U32" i="33" a="1"/>
  <c r="U31" i="33" a="1"/>
  <c r="U30" i="33" a="1"/>
  <c r="U30" i="33" l="1"/>
  <c r="U31" i="33"/>
  <c r="U32" i="33"/>
  <c r="U28" i="33"/>
  <c r="U29" i="33"/>
  <c r="U33" i="33"/>
  <c r="G72" i="33"/>
  <c r="C4" i="6"/>
  <c r="B7" i="32"/>
  <c r="G73" i="33"/>
  <c r="B4" i="11"/>
  <c r="B8" i="32"/>
  <c r="G70" i="33"/>
  <c r="G14" i="18"/>
  <c r="B13" i="37" s="1"/>
  <c r="B8" i="37"/>
  <c r="M15" i="18" a="1"/>
  <c r="M15" i="18" s="1"/>
  <c r="N15" i="18" a="1"/>
  <c r="N15" i="18" s="1"/>
  <c r="B10" i="37" s="1"/>
  <c r="B27" i="37" a="1"/>
  <c r="B27" i="37" s="1"/>
  <c r="C27" i="37" a="1"/>
  <c r="C27" i="37" s="1"/>
  <c r="R18" i="6"/>
  <c r="D27" i="37" a="1"/>
  <c r="D27" i="37" s="1"/>
  <c r="O11" i="18"/>
  <c r="H28" i="37"/>
  <c r="A30" i="37"/>
  <c r="C29" i="37" a="1"/>
  <c r="C29" i="37" s="1"/>
  <c r="D29" i="37" a="1"/>
  <c r="D29" i="37" s="1"/>
  <c r="F29" i="37" a="1"/>
  <c r="F29" i="37" s="1"/>
  <c r="B29" i="37" a="1"/>
  <c r="B29" i="37" s="1"/>
  <c r="E29" i="37" a="1"/>
  <c r="E29" i="37" s="1"/>
  <c r="G29" i="37" a="1"/>
  <c r="G29" i="37" s="1"/>
  <c r="B3" i="11"/>
  <c r="C24" i="24"/>
  <c r="C26" i="24"/>
  <c r="C2" i="30"/>
  <c r="M14" i="24"/>
  <c r="P14" i="24" s="1"/>
  <c r="C28" i="24"/>
  <c r="C29" i="24"/>
  <c r="M110" i="33" a="1"/>
  <c r="M110" i="33" s="1"/>
  <c r="D111" i="33" s="1"/>
  <c r="E111" i="33" s="1"/>
  <c r="R19" i="6"/>
  <c r="S19" i="6" s="1"/>
  <c r="B35" i="5"/>
  <c r="D123" i="33"/>
  <c r="E123" i="33" s="1"/>
  <c r="K61" i="33"/>
  <c r="M61" i="33" s="1" a="1"/>
  <c r="M61" i="33" s="1"/>
  <c r="D62" i="33" s="1"/>
  <c r="E62" i="33" s="1"/>
  <c r="R21" i="6"/>
  <c r="S21" i="6" s="1"/>
  <c r="F72" i="33"/>
  <c r="R24" i="6"/>
  <c r="S24" i="6" s="1"/>
  <c r="R30" i="6"/>
  <c r="S30" i="6" s="1"/>
  <c r="R38" i="6"/>
  <c r="S38" i="6" s="1"/>
  <c r="R44" i="6"/>
  <c r="S44" i="6" s="1"/>
  <c r="R50" i="6"/>
  <c r="S50" i="6" s="1"/>
  <c r="R56" i="6"/>
  <c r="S56" i="6" s="1"/>
  <c r="R62" i="6"/>
  <c r="S62" i="6" s="1"/>
  <c r="R68" i="6"/>
  <c r="S68" i="6" s="1"/>
  <c r="R74" i="6"/>
  <c r="S74" i="6" s="1"/>
  <c r="R80" i="6"/>
  <c r="S80" i="6" s="1"/>
  <c r="R20" i="6"/>
  <c r="S20" i="6" s="1"/>
  <c r="R26" i="6"/>
  <c r="S26" i="6" s="1"/>
  <c r="R32" i="6"/>
  <c r="S32" i="6" s="1"/>
  <c r="R36" i="6"/>
  <c r="S36" i="6" s="1"/>
  <c r="R42" i="6"/>
  <c r="S42" i="6" s="1"/>
  <c r="R48" i="6"/>
  <c r="S48" i="6" s="1"/>
  <c r="R54" i="6"/>
  <c r="S54" i="6" s="1"/>
  <c r="R60" i="6"/>
  <c r="S60" i="6" s="1"/>
  <c r="R66" i="6"/>
  <c r="S66" i="6" s="1"/>
  <c r="R72" i="6"/>
  <c r="S72" i="6" s="1"/>
  <c r="R78" i="6"/>
  <c r="S78" i="6" s="1"/>
  <c r="R25" i="6"/>
  <c r="S25" i="6" s="1"/>
  <c r="R33" i="6"/>
  <c r="S33" i="6" s="1"/>
  <c r="R45" i="6"/>
  <c r="S45" i="6" s="1"/>
  <c r="R53" i="6"/>
  <c r="S53" i="6" s="1"/>
  <c r="R81" i="6"/>
  <c r="S81" i="6" s="1"/>
  <c r="R23" i="6"/>
  <c r="S23" i="6" s="1"/>
  <c r="R29" i="6"/>
  <c r="S29" i="6" s="1"/>
  <c r="R31" i="6"/>
  <c r="S31" i="6" s="1"/>
  <c r="R35" i="6"/>
  <c r="S35" i="6" s="1"/>
  <c r="R51" i="6"/>
  <c r="S51" i="6" s="1"/>
  <c r="R63" i="6"/>
  <c r="S63" i="6" s="1"/>
  <c r="R75" i="6"/>
  <c r="S75" i="6" s="1"/>
  <c r="R22" i="6"/>
  <c r="S22" i="6" s="1"/>
  <c r="R41" i="6"/>
  <c r="S41" i="6" s="1"/>
  <c r="R65" i="6"/>
  <c r="S65" i="6" s="1"/>
  <c r="R77" i="6"/>
  <c r="S77" i="6" s="1"/>
  <c r="R39" i="6"/>
  <c r="S39" i="6" s="1"/>
  <c r="R57" i="6"/>
  <c r="S57" i="6" s="1"/>
  <c r="R69" i="6"/>
  <c r="S69" i="6" s="1"/>
  <c r="R83" i="6"/>
  <c r="S83" i="6" s="1"/>
  <c r="R27" i="6"/>
  <c r="S27" i="6" s="1"/>
  <c r="R47" i="6"/>
  <c r="S47" i="6" s="1"/>
  <c r="R59" i="6"/>
  <c r="S59" i="6" s="1"/>
  <c r="R71" i="6"/>
  <c r="S71" i="6" s="1"/>
  <c r="R37" i="6"/>
  <c r="S37" i="6" s="1"/>
  <c r="R43" i="6"/>
  <c r="S43" i="6" s="1"/>
  <c r="R49" i="6"/>
  <c r="S49" i="6" s="1"/>
  <c r="R55" i="6"/>
  <c r="S55" i="6" s="1"/>
  <c r="R58" i="6"/>
  <c r="S58" i="6" s="1"/>
  <c r="R64" i="6"/>
  <c r="S64" i="6" s="1"/>
  <c r="R67" i="6"/>
  <c r="S67" i="6" s="1"/>
  <c r="R70" i="6"/>
  <c r="S70" i="6" s="1"/>
  <c r="R73" i="6"/>
  <c r="S73" i="6" s="1"/>
  <c r="R76" i="6"/>
  <c r="S76" i="6" s="1"/>
  <c r="R82" i="6"/>
  <c r="S82" i="6" s="1"/>
  <c r="R84" i="6"/>
  <c r="S84" i="6" s="1"/>
  <c r="R87" i="6"/>
  <c r="S87" i="6" s="1"/>
  <c r="R90" i="6"/>
  <c r="S90" i="6" s="1"/>
  <c r="R93" i="6"/>
  <c r="S93" i="6" s="1"/>
  <c r="R96" i="6"/>
  <c r="S96" i="6" s="1"/>
  <c r="R99" i="6"/>
  <c r="S99" i="6" s="1"/>
  <c r="R102" i="6"/>
  <c r="S102" i="6" s="1"/>
  <c r="R105" i="6"/>
  <c r="S105" i="6" s="1"/>
  <c r="R108" i="6"/>
  <c r="S108" i="6" s="1"/>
  <c r="R111" i="6"/>
  <c r="S111" i="6" s="1"/>
  <c r="R114" i="6"/>
  <c r="S114" i="6" s="1"/>
  <c r="R117" i="6"/>
  <c r="S117" i="6" s="1"/>
  <c r="R120" i="6"/>
  <c r="S120" i="6" s="1"/>
  <c r="R123" i="6"/>
  <c r="S123" i="6" s="1"/>
  <c r="R126" i="6"/>
  <c r="S126" i="6" s="1"/>
  <c r="R129" i="6"/>
  <c r="S129" i="6" s="1"/>
  <c r="R132" i="6"/>
  <c r="S132" i="6" s="1"/>
  <c r="R135" i="6"/>
  <c r="S135" i="6" s="1"/>
  <c r="R138" i="6"/>
  <c r="S138" i="6" s="1"/>
  <c r="R141" i="6"/>
  <c r="S141" i="6" s="1"/>
  <c r="R144" i="6"/>
  <c r="S144" i="6" s="1"/>
  <c r="R147" i="6"/>
  <c r="S147" i="6" s="1"/>
  <c r="R150" i="6"/>
  <c r="S150" i="6" s="1"/>
  <c r="R153" i="6"/>
  <c r="S153" i="6" s="1"/>
  <c r="R156" i="6"/>
  <c r="S156" i="6" s="1"/>
  <c r="R159" i="6"/>
  <c r="S159" i="6" s="1"/>
  <c r="R162" i="6"/>
  <c r="S162" i="6" s="1"/>
  <c r="R165" i="6"/>
  <c r="S165" i="6" s="1"/>
  <c r="R168" i="6"/>
  <c r="S168" i="6" s="1"/>
  <c r="R171" i="6"/>
  <c r="S171" i="6" s="1"/>
  <c r="R174" i="6"/>
  <c r="S174" i="6" s="1"/>
  <c r="R177" i="6"/>
  <c r="S177" i="6" s="1"/>
  <c r="R180" i="6"/>
  <c r="S180" i="6" s="1"/>
  <c r="R183" i="6"/>
  <c r="S183" i="6" s="1"/>
  <c r="R186" i="6"/>
  <c r="S186" i="6" s="1"/>
  <c r="R189" i="6"/>
  <c r="S189" i="6" s="1"/>
  <c r="R192" i="6"/>
  <c r="S192" i="6" s="1"/>
  <c r="R195" i="6"/>
  <c r="S195" i="6" s="1"/>
  <c r="R198" i="6"/>
  <c r="S198" i="6" s="1"/>
  <c r="R201" i="6"/>
  <c r="S201" i="6" s="1"/>
  <c r="R204" i="6"/>
  <c r="S204" i="6" s="1"/>
  <c r="R207" i="6"/>
  <c r="S207" i="6" s="1"/>
  <c r="R210" i="6"/>
  <c r="S210" i="6" s="1"/>
  <c r="R213" i="6"/>
  <c r="S213" i="6" s="1"/>
  <c r="R216" i="6"/>
  <c r="S216" i="6" s="1"/>
  <c r="R219" i="6"/>
  <c r="S219" i="6" s="1"/>
  <c r="R222" i="6"/>
  <c r="S222" i="6" s="1"/>
  <c r="R225" i="6"/>
  <c r="S225" i="6" s="1"/>
  <c r="R228" i="6"/>
  <c r="S228" i="6" s="1"/>
  <c r="R231" i="6"/>
  <c r="S231" i="6" s="1"/>
  <c r="R234" i="6"/>
  <c r="S234" i="6" s="1"/>
  <c r="R237" i="6"/>
  <c r="S237" i="6" s="1"/>
  <c r="R240" i="6"/>
  <c r="S240" i="6" s="1"/>
  <c r="R243" i="6"/>
  <c r="S243" i="6" s="1"/>
  <c r="R246" i="6"/>
  <c r="S246" i="6" s="1"/>
  <c r="R249" i="6"/>
  <c r="S249" i="6" s="1"/>
  <c r="R252" i="6"/>
  <c r="S252" i="6" s="1"/>
  <c r="R28" i="6"/>
  <c r="S28" i="6" s="1"/>
  <c r="R34" i="6"/>
  <c r="S34" i="6" s="1"/>
  <c r="R40" i="6"/>
  <c r="S40" i="6" s="1"/>
  <c r="R46" i="6"/>
  <c r="S46" i="6" s="1"/>
  <c r="R52" i="6"/>
  <c r="S52" i="6" s="1"/>
  <c r="R61" i="6"/>
  <c r="S61" i="6" s="1"/>
  <c r="R79" i="6"/>
  <c r="S79" i="6" s="1"/>
  <c r="R255" i="6"/>
  <c r="S255" i="6" s="1"/>
  <c r="R294" i="6"/>
  <c r="S294" i="6" s="1"/>
  <c r="R266" i="6"/>
  <c r="S266" i="6" s="1"/>
  <c r="R268" i="6"/>
  <c r="S268" i="6" s="1"/>
  <c r="R270" i="6"/>
  <c r="S270" i="6" s="1"/>
  <c r="R272" i="6"/>
  <c r="S272" i="6" s="1"/>
  <c r="R274" i="6"/>
  <c r="S274" i="6" s="1"/>
  <c r="R276" i="6"/>
  <c r="S276" i="6" s="1"/>
  <c r="R278" i="6"/>
  <c r="S278" i="6" s="1"/>
  <c r="R280" i="6"/>
  <c r="S280" i="6" s="1"/>
  <c r="R282" i="6"/>
  <c r="S282" i="6" s="1"/>
  <c r="R292" i="6"/>
  <c r="S292" i="6" s="1"/>
  <c r="R258" i="6"/>
  <c r="S258" i="6" s="1"/>
  <c r="R286" i="6"/>
  <c r="S286" i="6" s="1"/>
  <c r="R86" i="6"/>
  <c r="S86" i="6" s="1"/>
  <c r="R89" i="6"/>
  <c r="S89" i="6" s="1"/>
  <c r="R92" i="6"/>
  <c r="S92" i="6" s="1"/>
  <c r="R95" i="6"/>
  <c r="S95" i="6" s="1"/>
  <c r="R98" i="6"/>
  <c r="S98" i="6" s="1"/>
  <c r="R101" i="6"/>
  <c r="S101" i="6" s="1"/>
  <c r="R104" i="6"/>
  <c r="S104" i="6" s="1"/>
  <c r="R107" i="6"/>
  <c r="S107" i="6" s="1"/>
  <c r="R110" i="6"/>
  <c r="S110" i="6" s="1"/>
  <c r="R113" i="6"/>
  <c r="S113" i="6" s="1"/>
  <c r="R116" i="6"/>
  <c r="S116" i="6" s="1"/>
  <c r="R119" i="6"/>
  <c r="S119" i="6" s="1"/>
  <c r="R122" i="6"/>
  <c r="S122" i="6" s="1"/>
  <c r="R125" i="6"/>
  <c r="S125" i="6" s="1"/>
  <c r="R128" i="6"/>
  <c r="S128" i="6" s="1"/>
  <c r="R131" i="6"/>
  <c r="S131" i="6" s="1"/>
  <c r="R134" i="6"/>
  <c r="S134" i="6" s="1"/>
  <c r="R137" i="6"/>
  <c r="S137" i="6" s="1"/>
  <c r="R140" i="6"/>
  <c r="S140" i="6" s="1"/>
  <c r="R143" i="6"/>
  <c r="S143" i="6" s="1"/>
  <c r="R146" i="6"/>
  <c r="S146" i="6" s="1"/>
  <c r="R149" i="6"/>
  <c r="S149" i="6" s="1"/>
  <c r="R152" i="6"/>
  <c r="S152" i="6" s="1"/>
  <c r="R155" i="6"/>
  <c r="S155" i="6" s="1"/>
  <c r="R158" i="6"/>
  <c r="S158" i="6" s="1"/>
  <c r="R161" i="6"/>
  <c r="S161" i="6" s="1"/>
  <c r="R164" i="6"/>
  <c r="S164" i="6" s="1"/>
  <c r="R167" i="6"/>
  <c r="S167" i="6" s="1"/>
  <c r="R170" i="6"/>
  <c r="S170" i="6" s="1"/>
  <c r="R173" i="6"/>
  <c r="S173" i="6" s="1"/>
  <c r="R176" i="6"/>
  <c r="S176" i="6" s="1"/>
  <c r="R179" i="6"/>
  <c r="S179" i="6" s="1"/>
  <c r="R182" i="6"/>
  <c r="S182" i="6" s="1"/>
  <c r="R185" i="6"/>
  <c r="S185" i="6" s="1"/>
  <c r="R188" i="6"/>
  <c r="S188" i="6" s="1"/>
  <c r="R191" i="6"/>
  <c r="S191" i="6" s="1"/>
  <c r="R194" i="6"/>
  <c r="S194" i="6" s="1"/>
  <c r="R197" i="6"/>
  <c r="S197" i="6" s="1"/>
  <c r="R200" i="6"/>
  <c r="S200" i="6" s="1"/>
  <c r="R203" i="6"/>
  <c r="S203" i="6" s="1"/>
  <c r="R206" i="6"/>
  <c r="S206" i="6" s="1"/>
  <c r="R209" i="6"/>
  <c r="S209" i="6" s="1"/>
  <c r="R212" i="6"/>
  <c r="S212" i="6" s="1"/>
  <c r="R215" i="6"/>
  <c r="S215" i="6" s="1"/>
  <c r="R218" i="6"/>
  <c r="S218" i="6" s="1"/>
  <c r="R221" i="6"/>
  <c r="S221" i="6" s="1"/>
  <c r="R224" i="6"/>
  <c r="S224" i="6" s="1"/>
  <c r="R227" i="6"/>
  <c r="S227" i="6" s="1"/>
  <c r="R230" i="6"/>
  <c r="S230" i="6" s="1"/>
  <c r="R233" i="6"/>
  <c r="S233" i="6" s="1"/>
  <c r="R236" i="6"/>
  <c r="S236" i="6" s="1"/>
  <c r="R239" i="6"/>
  <c r="S239" i="6" s="1"/>
  <c r="R242" i="6"/>
  <c r="S242" i="6" s="1"/>
  <c r="R245" i="6"/>
  <c r="S245" i="6" s="1"/>
  <c r="R248" i="6"/>
  <c r="S248" i="6" s="1"/>
  <c r="R251" i="6"/>
  <c r="S251" i="6" s="1"/>
  <c r="R254" i="6"/>
  <c r="S254" i="6" s="1"/>
  <c r="R257" i="6"/>
  <c r="S257" i="6" s="1"/>
  <c r="R260" i="6"/>
  <c r="S260" i="6" s="1"/>
  <c r="R263" i="6"/>
  <c r="S263" i="6" s="1"/>
  <c r="R295" i="6"/>
  <c r="S295" i="6" s="1"/>
  <c r="R290" i="6"/>
  <c r="S290" i="6" s="1"/>
  <c r="R261" i="6"/>
  <c r="S261" i="6" s="1"/>
  <c r="R288" i="6"/>
  <c r="S288" i="6" s="1"/>
  <c r="R85" i="6"/>
  <c r="S85" i="6" s="1"/>
  <c r="R88" i="6"/>
  <c r="S88" i="6" s="1"/>
  <c r="R91" i="6"/>
  <c r="S91" i="6" s="1"/>
  <c r="R94" i="6"/>
  <c r="S94" i="6" s="1"/>
  <c r="R97" i="6"/>
  <c r="S97" i="6" s="1"/>
  <c r="R100" i="6"/>
  <c r="S100" i="6" s="1"/>
  <c r="R103" i="6"/>
  <c r="S103" i="6" s="1"/>
  <c r="R106" i="6"/>
  <c r="S106" i="6" s="1"/>
  <c r="R109" i="6"/>
  <c r="S109" i="6" s="1"/>
  <c r="R112" i="6"/>
  <c r="S112" i="6" s="1"/>
  <c r="R115" i="6"/>
  <c r="S115" i="6" s="1"/>
  <c r="R118" i="6"/>
  <c r="S118" i="6" s="1"/>
  <c r="R121" i="6"/>
  <c r="S121" i="6" s="1"/>
  <c r="R124" i="6"/>
  <c r="S124" i="6" s="1"/>
  <c r="R127" i="6"/>
  <c r="S127" i="6" s="1"/>
  <c r="R130" i="6"/>
  <c r="S130" i="6" s="1"/>
  <c r="R133" i="6"/>
  <c r="S133" i="6" s="1"/>
  <c r="R136" i="6"/>
  <c r="S136" i="6" s="1"/>
  <c r="R139" i="6"/>
  <c r="S139" i="6" s="1"/>
  <c r="R142" i="6"/>
  <c r="S142" i="6" s="1"/>
  <c r="R145" i="6"/>
  <c r="S145" i="6" s="1"/>
  <c r="R148" i="6"/>
  <c r="S148" i="6" s="1"/>
  <c r="R151" i="6"/>
  <c r="S151" i="6" s="1"/>
  <c r="R154" i="6"/>
  <c r="S154" i="6" s="1"/>
  <c r="R157" i="6"/>
  <c r="S157" i="6" s="1"/>
  <c r="R160" i="6"/>
  <c r="S160" i="6" s="1"/>
  <c r="R163" i="6"/>
  <c r="S163" i="6" s="1"/>
  <c r="R166" i="6"/>
  <c r="S166" i="6" s="1"/>
  <c r="R169" i="6"/>
  <c r="S169" i="6" s="1"/>
  <c r="R172" i="6"/>
  <c r="S172" i="6" s="1"/>
  <c r="R175" i="6"/>
  <c r="S175" i="6" s="1"/>
  <c r="R178" i="6"/>
  <c r="S178" i="6" s="1"/>
  <c r="R181" i="6"/>
  <c r="S181" i="6" s="1"/>
  <c r="R184" i="6"/>
  <c r="S184" i="6" s="1"/>
  <c r="R187" i="6"/>
  <c r="S187" i="6" s="1"/>
  <c r="R190" i="6"/>
  <c r="S190" i="6" s="1"/>
  <c r="R193" i="6"/>
  <c r="S193" i="6" s="1"/>
  <c r="R196" i="6"/>
  <c r="S196" i="6" s="1"/>
  <c r="R199" i="6"/>
  <c r="S199" i="6" s="1"/>
  <c r="R202" i="6"/>
  <c r="S202" i="6" s="1"/>
  <c r="R205" i="6"/>
  <c r="S205" i="6" s="1"/>
  <c r="R208" i="6"/>
  <c r="S208" i="6" s="1"/>
  <c r="R211" i="6"/>
  <c r="S211" i="6" s="1"/>
  <c r="R214" i="6"/>
  <c r="S214" i="6" s="1"/>
  <c r="R217" i="6"/>
  <c r="S217" i="6" s="1"/>
  <c r="R220" i="6"/>
  <c r="S220" i="6" s="1"/>
  <c r="R223" i="6"/>
  <c r="S223" i="6" s="1"/>
  <c r="R226" i="6"/>
  <c r="S226" i="6" s="1"/>
  <c r="R229" i="6"/>
  <c r="S229" i="6" s="1"/>
  <c r="R232" i="6"/>
  <c r="S232" i="6" s="1"/>
  <c r="R235" i="6"/>
  <c r="S235" i="6" s="1"/>
  <c r="R238" i="6"/>
  <c r="S238" i="6" s="1"/>
  <c r="R241" i="6"/>
  <c r="S241" i="6" s="1"/>
  <c r="R244" i="6"/>
  <c r="S244" i="6" s="1"/>
  <c r="R247" i="6"/>
  <c r="S247" i="6" s="1"/>
  <c r="R250" i="6"/>
  <c r="S250" i="6" s="1"/>
  <c r="R253" i="6"/>
  <c r="S253" i="6" s="1"/>
  <c r="R256" i="6"/>
  <c r="S256" i="6" s="1"/>
  <c r="R259" i="6"/>
  <c r="S259" i="6" s="1"/>
  <c r="R262" i="6"/>
  <c r="S262" i="6" s="1"/>
  <c r="R265" i="6"/>
  <c r="S265" i="6" s="1"/>
  <c r="R267" i="6"/>
  <c r="S267" i="6" s="1"/>
  <c r="R269" i="6"/>
  <c r="S269" i="6" s="1"/>
  <c r="R271" i="6"/>
  <c r="S271" i="6" s="1"/>
  <c r="R273" i="6"/>
  <c r="S273" i="6" s="1"/>
  <c r="R275" i="6"/>
  <c r="S275" i="6" s="1"/>
  <c r="R277" i="6"/>
  <c r="S277" i="6" s="1"/>
  <c r="R279" i="6"/>
  <c r="S279" i="6" s="1"/>
  <c r="R281" i="6"/>
  <c r="S281" i="6" s="1"/>
  <c r="R283" i="6"/>
  <c r="S283" i="6" s="1"/>
  <c r="R285" i="6"/>
  <c r="S285" i="6" s="1"/>
  <c r="R287" i="6"/>
  <c r="S287" i="6" s="1"/>
  <c r="R289" i="6"/>
  <c r="S289" i="6" s="1"/>
  <c r="R291" i="6"/>
  <c r="S291" i="6" s="1"/>
  <c r="R293" i="6"/>
  <c r="S293" i="6" s="1"/>
  <c r="R264" i="6"/>
  <c r="S264" i="6" s="1"/>
  <c r="R284" i="6"/>
  <c r="S284" i="6" s="1"/>
  <c r="D21" i="5"/>
  <c r="B21" i="5"/>
  <c r="B37" i="5"/>
  <c r="B22" i="5"/>
  <c r="B5" i="11"/>
  <c r="D24" i="5"/>
  <c r="D27" i="33"/>
  <c r="E27" i="33" s="1"/>
  <c r="D63" i="33"/>
  <c r="E63" i="33" s="1"/>
  <c r="B25" i="5"/>
  <c r="C6" i="6"/>
  <c r="B38" i="5"/>
  <c r="D99" i="33"/>
  <c r="E99" i="33" s="1"/>
  <c r="D87" i="33"/>
  <c r="E87" i="33" s="1"/>
  <c r="K121" i="33"/>
  <c r="M121" i="33" s="1" a="1"/>
  <c r="M121" i="33" s="1"/>
  <c r="D122" i="33" s="1"/>
  <c r="E122" i="33" s="1"/>
  <c r="D135" i="33"/>
  <c r="E135" i="33" s="1"/>
  <c r="H75" i="33"/>
  <c r="G75" i="33"/>
  <c r="K97" i="33"/>
  <c r="K133" i="33"/>
  <c r="K132" i="33" s="1"/>
  <c r="M17" i="24"/>
  <c r="P17" i="24" s="1"/>
  <c r="M13" i="24"/>
  <c r="P13" i="24" s="1"/>
  <c r="M15" i="24"/>
  <c r="P15" i="24" s="1"/>
  <c r="F73" i="33"/>
  <c r="K85" i="33"/>
  <c r="M85" i="33" s="1" a="1"/>
  <c r="M85" i="33" s="1"/>
  <c r="D86" i="33" s="1"/>
  <c r="E86" i="33" s="1"/>
  <c r="M12" i="24"/>
  <c r="P12" i="24" s="1"/>
  <c r="D39" i="33"/>
  <c r="E39" i="33" s="1"/>
  <c r="C87" i="32" a="1"/>
  <c r="C87" i="32" s="1"/>
  <c r="C20" i="32" s="1"/>
  <c r="G71" i="33"/>
  <c r="F71" i="33"/>
  <c r="I71" i="33"/>
  <c r="H71" i="33"/>
  <c r="G74" i="33"/>
  <c r="F74" i="33"/>
  <c r="I74" i="33"/>
  <c r="H74" i="33"/>
  <c r="U3" i="13"/>
  <c r="F70" i="33"/>
  <c r="I72" i="33"/>
  <c r="I75" i="33"/>
  <c r="F75" i="33"/>
  <c r="C5" i="6"/>
  <c r="C27" i="24"/>
  <c r="AH3" i="13"/>
  <c r="K25" i="33"/>
  <c r="I73" i="33"/>
  <c r="H73" i="33"/>
  <c r="AO3" i="13"/>
  <c r="M50" i="33" a="1"/>
  <c r="M50" i="33" s="1"/>
  <c r="D51" i="33" s="1"/>
  <c r="E51" i="33" s="1"/>
  <c r="K49" i="33"/>
  <c r="D2" i="30"/>
  <c r="E3" i="30"/>
  <c r="B33" i="5"/>
  <c r="K37" i="33"/>
  <c r="M109" i="33" a="1"/>
  <c r="M109" i="33" s="1"/>
  <c r="D110" i="33" s="1"/>
  <c r="E110" i="33" s="1"/>
  <c r="K108" i="33"/>
  <c r="I70" i="33"/>
  <c r="H70" i="33"/>
  <c r="H72" i="33"/>
  <c r="S18" i="6"/>
  <c r="G15" i="32"/>
  <c r="D22" i="5"/>
  <c r="B23" i="5"/>
  <c r="D25" i="5"/>
  <c r="B26" i="5"/>
  <c r="B36" i="5"/>
  <c r="D23" i="5"/>
  <c r="B24" i="5"/>
  <c r="D26" i="5"/>
  <c r="B34" i="5"/>
  <c r="G13" i="32"/>
  <c r="A87" i="32" a="1"/>
  <c r="A87" i="32" s="1"/>
  <c r="B87" i="32" a="1"/>
  <c r="B87" i="32" s="1"/>
  <c r="B20" i="32" s="1"/>
  <c r="G87" i="32" a="1"/>
  <c r="G87" i="32" s="1"/>
  <c r="G20" i="32" s="1"/>
  <c r="F87" i="32" a="1"/>
  <c r="F87" i="32" s="1"/>
  <c r="F20" i="32" s="1"/>
  <c r="E87" i="32" a="1"/>
  <c r="E87" i="32" s="1"/>
  <c r="E88" i="32" s="1" a="1"/>
  <c r="E88" i="32" s="1"/>
  <c r="E21" i="32" s="1"/>
  <c r="J87" i="32" a="1"/>
  <c r="J87" i="32" s="1"/>
  <c r="J20" i="32" s="1"/>
  <c r="I87" i="32" a="1"/>
  <c r="I87" i="32" s="1"/>
  <c r="I20" i="32" s="1"/>
  <c r="D87" i="32" a="1"/>
  <c r="D87" i="32" s="1"/>
  <c r="D20" i="32" s="1"/>
  <c r="N3" i="13"/>
  <c r="H87" i="32" a="1"/>
  <c r="H87" i="32" s="1"/>
  <c r="H20" i="32" s="1"/>
  <c r="V3" i="13"/>
  <c r="AI3" i="13"/>
  <c r="AP3" i="13"/>
  <c r="W3" i="13"/>
  <c r="AJ3" i="13"/>
  <c r="AQ3" i="13"/>
  <c r="X3" i="13"/>
  <c r="AE3" i="13"/>
  <c r="AL3" i="13"/>
  <c r="R3" i="13"/>
  <c r="Y3" i="13"/>
  <c r="AF3" i="13"/>
  <c r="AM3" i="13"/>
  <c r="Z3" i="13"/>
  <c r="AG3" i="13"/>
  <c r="U153" i="33" a="1"/>
  <c r="U151" i="33" a="1"/>
  <c r="U45" i="33" a="1"/>
  <c r="U38" i="33" a="1"/>
  <c r="U276" i="33" a="1"/>
  <c r="U21" i="33" a="1"/>
  <c r="U50" i="33" a="1"/>
  <c r="U218" i="33" a="1"/>
  <c r="U152" i="33" a="1"/>
  <c r="U279" i="33" a="1"/>
  <c r="U94" i="33" a="1"/>
  <c r="U216" i="33" a="1"/>
  <c r="U215" i="33" a="1"/>
  <c r="U51" i="33" a="1"/>
  <c r="U91" i="33" a="1"/>
  <c r="U9" i="33" a="1"/>
  <c r="U39" i="33" a="1"/>
  <c r="U214" i="33" a="1"/>
  <c r="U89" i="33" a="1"/>
  <c r="U93" i="33" a="1"/>
  <c r="U280" i="33" a="1"/>
  <c r="U278" i="33" a="1"/>
  <c r="U213" i="33" a="1"/>
  <c r="U27" i="33" a="1"/>
  <c r="U56" i="33" a="1"/>
  <c r="U15" i="33" a="1"/>
  <c r="U155" i="33" a="1"/>
  <c r="U277" i="33" a="1"/>
  <c r="U275" i="33" a="1"/>
  <c r="U63" i="33" a="1"/>
  <c r="U154" i="33" a="1"/>
  <c r="U57" i="33" a="1"/>
  <c r="U26" i="33" a="1"/>
  <c r="U156" i="33" a="1"/>
  <c r="U92" i="33" a="1"/>
  <c r="U90" i="33" a="1"/>
  <c r="U217" i="33" a="1"/>
  <c r="U217" i="33" l="1"/>
  <c r="U90" i="33"/>
  <c r="U92" i="33"/>
  <c r="U156" i="33"/>
  <c r="U26" i="33"/>
  <c r="U57" i="33"/>
  <c r="U154" i="33"/>
  <c r="U63" i="33"/>
  <c r="U275" i="33"/>
  <c r="U277" i="33"/>
  <c r="U155" i="33"/>
  <c r="U15" i="33"/>
  <c r="U56" i="33"/>
  <c r="U27" i="33"/>
  <c r="U213" i="33"/>
  <c r="U278" i="33"/>
  <c r="U280" i="33"/>
  <c r="U93" i="33"/>
  <c r="U89" i="33"/>
  <c r="U214" i="33"/>
  <c r="U39" i="33"/>
  <c r="U9" i="33"/>
  <c r="U91" i="33"/>
  <c r="U51" i="33"/>
  <c r="U215" i="33"/>
  <c r="U216" i="33"/>
  <c r="U94" i="33"/>
  <c r="U279" i="33"/>
  <c r="U152" i="33"/>
  <c r="U218" i="33"/>
  <c r="U50" i="33"/>
  <c r="U21" i="33"/>
  <c r="U276" i="33"/>
  <c r="U38" i="33"/>
  <c r="U45" i="33"/>
  <c r="U151" i="33"/>
  <c r="U153" i="33"/>
  <c r="G62" i="33"/>
  <c r="F123" i="33"/>
  <c r="I135" i="33"/>
  <c r="F39" i="33"/>
  <c r="G122" i="33"/>
  <c r="F63" i="33"/>
  <c r="G87" i="33"/>
  <c r="H27" i="33"/>
  <c r="I111" i="33"/>
  <c r="I99" i="33"/>
  <c r="G123" i="33"/>
  <c r="H27" i="37"/>
  <c r="G63" i="33"/>
  <c r="A31" i="37"/>
  <c r="C30" i="37" a="1"/>
  <c r="C30" i="37" s="1"/>
  <c r="D30" i="37" a="1"/>
  <c r="D30" i="37" s="1"/>
  <c r="F30" i="37" a="1"/>
  <c r="F30" i="37" s="1"/>
  <c r="B30" i="37" a="1"/>
  <c r="B30" i="37" s="1"/>
  <c r="E30" i="37" a="1"/>
  <c r="E30" i="37" s="1"/>
  <c r="G30" i="37" a="1"/>
  <c r="G30" i="37" s="1"/>
  <c r="H29" i="37"/>
  <c r="H122" i="33"/>
  <c r="K120" i="33"/>
  <c r="M120" i="33" s="1" a="1"/>
  <c r="M120" i="33" s="1"/>
  <c r="H123" i="33"/>
  <c r="I123" i="33"/>
  <c r="H63" i="33"/>
  <c r="F135" i="33"/>
  <c r="M16" i="24"/>
  <c r="P16" i="24" s="1"/>
  <c r="P18" i="24" s="1"/>
  <c r="M133" i="33" a="1"/>
  <c r="M133" i="33" s="1"/>
  <c r="D134" i="33" s="1"/>
  <c r="E134" i="33" s="1"/>
  <c r="I63" i="33"/>
  <c r="I27" i="33"/>
  <c r="H62" i="33"/>
  <c r="F122" i="33"/>
  <c r="H99" i="33"/>
  <c r="C30" i="24"/>
  <c r="F27" i="33"/>
  <c r="U17" i="6" a="1"/>
  <c r="U17" i="6" s="1"/>
  <c r="M16" i="18" s="1"/>
  <c r="F99" i="33"/>
  <c r="G27" i="33"/>
  <c r="I62" i="33"/>
  <c r="H135" i="33"/>
  <c r="G99" i="33"/>
  <c r="F62" i="33"/>
  <c r="F21" i="5"/>
  <c r="K60" i="33"/>
  <c r="F87" i="33"/>
  <c r="G14" i="32"/>
  <c r="I122" i="33"/>
  <c r="C88" i="32" a="1"/>
  <c r="C88" i="32" s="1"/>
  <c r="C21" i="32" s="1"/>
  <c r="H87" i="33"/>
  <c r="I39" i="33"/>
  <c r="F111" i="33"/>
  <c r="I87" i="33"/>
  <c r="G39" i="33"/>
  <c r="F25" i="5"/>
  <c r="K84" i="33"/>
  <c r="M84" i="33" s="1" a="1"/>
  <c r="M84" i="33" s="1"/>
  <c r="H39" i="33"/>
  <c r="G111" i="33"/>
  <c r="H111" i="33"/>
  <c r="E20" i="32"/>
  <c r="G135" i="33"/>
  <c r="F88" i="32" a="1"/>
  <c r="F88" i="32" s="1"/>
  <c r="F21" i="32" s="1"/>
  <c r="K96" i="33"/>
  <c r="M97" i="33" a="1"/>
  <c r="M97" i="33" s="1"/>
  <c r="D98" i="33" s="1"/>
  <c r="E98" i="33" s="1"/>
  <c r="B39" i="5"/>
  <c r="C38" i="5" s="1"/>
  <c r="J88" i="32" a="1"/>
  <c r="J88" i="32" s="1"/>
  <c r="J21" i="32" s="1"/>
  <c r="D88" i="32" a="1"/>
  <c r="D88" i="32" s="1"/>
  <c r="D21" i="32" s="1"/>
  <c r="H88" i="32" a="1"/>
  <c r="H88" i="32" s="1"/>
  <c r="H21" i="32" s="1"/>
  <c r="G88" i="32" a="1"/>
  <c r="G88" i="32" s="1"/>
  <c r="G21" i="32" s="1"/>
  <c r="E2" i="30"/>
  <c r="F3" i="30"/>
  <c r="B88" i="32" a="1"/>
  <c r="B88" i="32" s="1"/>
  <c r="B21" i="32" s="1"/>
  <c r="M132" i="33" a="1"/>
  <c r="M132" i="33" s="1"/>
  <c r="K131" i="33"/>
  <c r="AR3" i="13"/>
  <c r="M37" i="33" a="1"/>
  <c r="M37" i="33" s="1"/>
  <c r="D38" i="33" s="1"/>
  <c r="E38" i="33" s="1"/>
  <c r="K36" i="33"/>
  <c r="K83" i="33"/>
  <c r="M25" i="33" a="1"/>
  <c r="M25" i="33" s="1"/>
  <c r="D26" i="33" s="1"/>
  <c r="E26" i="33" s="1"/>
  <c r="K24" i="33"/>
  <c r="I88" i="32" a="1"/>
  <c r="I88" i="32" s="1"/>
  <c r="I21" i="32" s="1"/>
  <c r="K48" i="33"/>
  <c r="M49" i="33" a="1"/>
  <c r="M49" i="33" s="1"/>
  <c r="D50" i="33" s="1"/>
  <c r="E50" i="33" s="1"/>
  <c r="H86" i="33"/>
  <c r="G86" i="33"/>
  <c r="F86" i="33"/>
  <c r="I86" i="33"/>
  <c r="M108" i="33" a="1"/>
  <c r="M108" i="33" s="1"/>
  <c r="K107" i="33"/>
  <c r="G51" i="33"/>
  <c r="I51" i="33"/>
  <c r="H51" i="33"/>
  <c r="F51" i="33"/>
  <c r="H110" i="33"/>
  <c r="G110" i="33"/>
  <c r="I110" i="33"/>
  <c r="F110" i="33"/>
  <c r="F23" i="5"/>
  <c r="F24" i="5"/>
  <c r="B27" i="5"/>
  <c r="C26" i="5" s="1"/>
  <c r="F26" i="5"/>
  <c r="D27" i="5"/>
  <c r="E22" i="5" s="1"/>
  <c r="F22" i="5"/>
  <c r="A88" i="32" a="1"/>
  <c r="A88" i="32" s="1"/>
  <c r="A20" i="32"/>
  <c r="AA3" i="13"/>
  <c r="AB3" i="13" s="1"/>
  <c r="E89" i="32" a="1"/>
  <c r="E89" i="32" s="1"/>
  <c r="E22" i="32" s="1"/>
  <c r="U88" i="33" a="1"/>
  <c r="U243" i="33" a="1"/>
  <c r="U274" i="33" a="1"/>
  <c r="U69" i="33" a="1"/>
  <c r="U168" i="33" a="1"/>
  <c r="U304" i="33" a="1"/>
  <c r="U137" i="33" a="1"/>
  <c r="U223" i="33" a="1"/>
  <c r="U236" i="33" a="1"/>
  <c r="U8" i="33" a="1"/>
  <c r="U161" i="33" a="1"/>
  <c r="U174" i="33" a="1"/>
  <c r="U149" i="33" a="1"/>
  <c r="U162" i="33" a="1"/>
  <c r="U150" i="33" a="1"/>
  <c r="U305" i="33" a="1"/>
  <c r="U255" i="33" a="1"/>
  <c r="U87" i="33" a="1"/>
  <c r="U119" i="33" a="1"/>
  <c r="U193" i="33" a="1"/>
  <c r="U212" i="33" a="1"/>
  <c r="U211" i="33" a="1"/>
  <c r="U106" i="33" a="1"/>
  <c r="U224" i="33" a="1"/>
  <c r="U99" i="33" a="1"/>
  <c r="U143" i="33" a="1"/>
  <c r="U298" i="33" a="1"/>
  <c r="U285" i="33" a="1"/>
  <c r="U267" i="33" a="1"/>
  <c r="U112" i="33" a="1"/>
  <c r="U311" i="33" a="1"/>
  <c r="U299" i="33" a="1"/>
  <c r="U125" i="33" a="1"/>
  <c r="U118" i="33" a="1"/>
  <c r="U131" i="33" a="1"/>
  <c r="U261" i="33" a="1"/>
  <c r="U199" i="33" a="1"/>
  <c r="U75" i="33" a="1"/>
  <c r="U292" i="33" a="1"/>
  <c r="U242" i="33" a="1"/>
  <c r="U230" i="33" a="1"/>
  <c r="U273" i="33" a="1"/>
  <c r="U100" i="33" a="1"/>
  <c r="U113" i="33" a="1"/>
  <c r="U175" i="33" a="1"/>
  <c r="U44" i="33" a="1"/>
  <c r="U14" i="33" a="1"/>
  <c r="U205" i="33" a="1"/>
  <c r="U187" i="33" a="1"/>
  <c r="U180" i="33" a="1"/>
  <c r="U181" i="33" a="1"/>
  <c r="U62" i="33" a="1"/>
  <c r="U249" i="33" a="1"/>
  <c r="U286" i="33" a="1"/>
  <c r="U237" i="33" a="1"/>
  <c r="U20" i="33" a="1"/>
  <c r="U81" i="33" a="1"/>
  <c r="K119" i="33" l="1"/>
  <c r="U81" i="33"/>
  <c r="U20" i="33"/>
  <c r="U237" i="33"/>
  <c r="U286" i="33"/>
  <c r="U249" i="33"/>
  <c r="U62" i="33"/>
  <c r="U181" i="33"/>
  <c r="U180" i="33"/>
  <c r="U187" i="33"/>
  <c r="U205" i="33"/>
  <c r="U14" i="33"/>
  <c r="U44" i="33"/>
  <c r="U175" i="33"/>
  <c r="U113" i="33"/>
  <c r="U100" i="33"/>
  <c r="U273" i="33"/>
  <c r="U230" i="33"/>
  <c r="U242" i="33"/>
  <c r="U292" i="33"/>
  <c r="U75" i="33"/>
  <c r="U199" i="33"/>
  <c r="U261" i="33"/>
  <c r="U131" i="33"/>
  <c r="U118" i="33"/>
  <c r="U125" i="33"/>
  <c r="U299" i="33"/>
  <c r="U311" i="33"/>
  <c r="U112" i="33"/>
  <c r="U267" i="33"/>
  <c r="U285" i="33"/>
  <c r="U298" i="33"/>
  <c r="U143" i="33"/>
  <c r="U99" i="33"/>
  <c r="U224" i="33"/>
  <c r="U106" i="33"/>
  <c r="U211" i="33"/>
  <c r="U212" i="33"/>
  <c r="U193" i="33"/>
  <c r="U119" i="33"/>
  <c r="U87" i="33"/>
  <c r="U255" i="33"/>
  <c r="U305" i="33"/>
  <c r="U150" i="33"/>
  <c r="U162" i="33"/>
  <c r="U149" i="33"/>
  <c r="U174" i="33"/>
  <c r="U161" i="33"/>
  <c r="U8" i="33"/>
  <c r="U236" i="33"/>
  <c r="U223" i="33"/>
  <c r="U137" i="33"/>
  <c r="U304" i="33"/>
  <c r="U168" i="33"/>
  <c r="U69" i="33"/>
  <c r="U274" i="33"/>
  <c r="U243" i="33"/>
  <c r="U88" i="33"/>
  <c r="G134" i="33"/>
  <c r="H134" i="33"/>
  <c r="F134" i="33"/>
  <c r="I134" i="33"/>
  <c r="A32" i="37"/>
  <c r="C31" i="37" a="1"/>
  <c r="C31" i="37" s="1"/>
  <c r="D31" i="37" a="1"/>
  <c r="D31" i="37" s="1"/>
  <c r="F31" i="37" a="1"/>
  <c r="F31" i="37" s="1"/>
  <c r="B31" i="37" a="1"/>
  <c r="B31" i="37" s="1"/>
  <c r="E31" i="37" a="1"/>
  <c r="E31" i="37" s="1"/>
  <c r="G31" i="37" a="1"/>
  <c r="G31" i="37" s="1"/>
  <c r="H30" i="37"/>
  <c r="V1" i="29"/>
  <c r="M60" i="33" a="1"/>
  <c r="M60" i="33" s="1"/>
  <c r="K59" i="33"/>
  <c r="C89" i="32" a="1"/>
  <c r="C89" i="32" s="1"/>
  <c r="C22" i="32" s="1"/>
  <c r="H89" i="32" a="1"/>
  <c r="H89" i="32" s="1"/>
  <c r="H22" i="32" s="1"/>
  <c r="C34" i="5"/>
  <c r="C35" i="5"/>
  <c r="C37" i="5"/>
  <c r="D89" i="32" a="1"/>
  <c r="D89" i="32" s="1"/>
  <c r="D22" i="32" s="1"/>
  <c r="B89" i="32" a="1"/>
  <c r="B89" i="32" s="1"/>
  <c r="B22" i="32" s="1"/>
  <c r="G89" i="32" a="1"/>
  <c r="G89" i="32" s="1"/>
  <c r="G22" i="32" s="1"/>
  <c r="F89" i="32" a="1"/>
  <c r="F89" i="32" s="1"/>
  <c r="F90" i="32" s="1" a="1"/>
  <c r="F90" i="32" s="1"/>
  <c r="F23" i="32" s="1"/>
  <c r="G98" i="33"/>
  <c r="I98" i="33"/>
  <c r="H98" i="33"/>
  <c r="F98" i="33"/>
  <c r="K95" i="33"/>
  <c r="M96" i="33" a="1"/>
  <c r="M96" i="33" s="1"/>
  <c r="C36" i="5"/>
  <c r="C33" i="5"/>
  <c r="E25" i="5"/>
  <c r="E23" i="5"/>
  <c r="J89" i="32" a="1"/>
  <c r="J89" i="32" s="1"/>
  <c r="J90" i="32" s="1" a="1"/>
  <c r="J90" i="32" s="1"/>
  <c r="J23" i="32" s="1"/>
  <c r="M119" i="33" a="1"/>
  <c r="M119" i="33" s="1"/>
  <c r="D121" i="33" s="1"/>
  <c r="E121" i="33" s="1"/>
  <c r="K118" i="33"/>
  <c r="F50" i="33"/>
  <c r="I50" i="33"/>
  <c r="H50" i="33"/>
  <c r="G50" i="33"/>
  <c r="G38" i="33"/>
  <c r="F38" i="33"/>
  <c r="I38" i="33"/>
  <c r="H38" i="33"/>
  <c r="K47" i="33"/>
  <c r="M48" i="33" a="1"/>
  <c r="M48" i="33" s="1"/>
  <c r="M24" i="33" a="1"/>
  <c r="M24" i="33" s="1"/>
  <c r="K23" i="33"/>
  <c r="F2" i="30"/>
  <c r="G3" i="30"/>
  <c r="I26" i="33"/>
  <c r="H26" i="33"/>
  <c r="G26" i="33"/>
  <c r="F26" i="33"/>
  <c r="M131" i="33" a="1"/>
  <c r="M131" i="33" s="1"/>
  <c r="D133" i="33" s="1"/>
  <c r="E133" i="33" s="1"/>
  <c r="K130" i="33"/>
  <c r="M83" i="33" a="1"/>
  <c r="M83" i="33" s="1"/>
  <c r="D85" i="33" s="1"/>
  <c r="E85" i="33" s="1"/>
  <c r="K82" i="33"/>
  <c r="I89" i="32" a="1"/>
  <c r="I89" i="32" s="1"/>
  <c r="I22" i="32" s="1"/>
  <c r="M107" i="33" a="1"/>
  <c r="M107" i="33" s="1"/>
  <c r="D109" i="33" s="1"/>
  <c r="E109" i="33" s="1"/>
  <c r="K106" i="33"/>
  <c r="M36" i="33" a="1"/>
  <c r="M36" i="33" s="1"/>
  <c r="K35" i="33"/>
  <c r="E26" i="5"/>
  <c r="M26" i="5" s="1"/>
  <c r="P26" i="5" s="1"/>
  <c r="C22" i="5"/>
  <c r="M22" i="5" s="1"/>
  <c r="P22" i="5" s="1"/>
  <c r="C25" i="5"/>
  <c r="C21" i="5"/>
  <c r="C24" i="5"/>
  <c r="F27" i="5"/>
  <c r="G23" i="5" s="1"/>
  <c r="E21" i="5"/>
  <c r="E24" i="5"/>
  <c r="C23" i="5"/>
  <c r="A21" i="32"/>
  <c r="A89" i="32" a="1"/>
  <c r="A89" i="32" s="1"/>
  <c r="E90" i="32" a="1"/>
  <c r="E90" i="32" s="1"/>
  <c r="E91" i="32" s="1" a="1"/>
  <c r="E91" i="32" s="1"/>
  <c r="U310" i="33" a="1"/>
  <c r="U105" i="33" a="1"/>
  <c r="U266" i="33" a="1"/>
  <c r="U198" i="33" a="1"/>
  <c r="U186" i="33" a="1"/>
  <c r="U167" i="33" a="1"/>
  <c r="U55" i="33" a="1"/>
  <c r="U136" i="33" a="1"/>
  <c r="U130" i="33" a="1"/>
  <c r="U142" i="33" a="1"/>
  <c r="U192" i="33" a="1"/>
  <c r="U248" i="33" a="1"/>
  <c r="U291" i="33" a="1"/>
  <c r="U74" i="33" a="1"/>
  <c r="U68" i="33" a="1"/>
  <c r="U49" i="33" a="1"/>
  <c r="U124" i="33" a="1"/>
  <c r="U229" i="33" a="1"/>
  <c r="U80" i="33" a="1"/>
  <c r="U260" i="33" a="1"/>
  <c r="U61" i="33" a="1"/>
  <c r="U204" i="33" a="1"/>
  <c r="U254" i="33" a="1"/>
  <c r="U37" i="33" a="1"/>
  <c r="U37" i="33" l="1"/>
  <c r="U254" i="33"/>
  <c r="U204" i="33"/>
  <c r="U61" i="33"/>
  <c r="U260" i="33"/>
  <c r="U80" i="33"/>
  <c r="U229" i="33"/>
  <c r="U124" i="33"/>
  <c r="U49" i="33"/>
  <c r="U68" i="33"/>
  <c r="U74" i="33"/>
  <c r="U291" i="33"/>
  <c r="U248" i="33"/>
  <c r="U192" i="33"/>
  <c r="U142" i="33"/>
  <c r="U130" i="33"/>
  <c r="U136" i="33"/>
  <c r="U55" i="33"/>
  <c r="U167" i="33"/>
  <c r="U186" i="33"/>
  <c r="U198" i="33"/>
  <c r="U266" i="33"/>
  <c r="U105" i="33"/>
  <c r="U310" i="33"/>
  <c r="H31" i="37"/>
  <c r="A33" i="37"/>
  <c r="C32" i="37" a="1"/>
  <c r="C32" i="37" s="1"/>
  <c r="E32" i="37" a="1"/>
  <c r="E32" i="37" s="1"/>
  <c r="G32" i="37" a="1"/>
  <c r="G32" i="37" s="1"/>
  <c r="D32" i="37" a="1"/>
  <c r="D32" i="37" s="1"/>
  <c r="F32" i="37" a="1"/>
  <c r="F32" i="37" s="1"/>
  <c r="B32" i="37" a="1"/>
  <c r="B32" i="37" s="1"/>
  <c r="C90" i="32" a="1"/>
  <c r="C90" i="32" s="1"/>
  <c r="C91" i="32" s="1" a="1"/>
  <c r="C91" i="32" s="1"/>
  <c r="C24" i="32" s="1"/>
  <c r="M59" i="33" a="1"/>
  <c r="M59" i="33" s="1"/>
  <c r="D61" i="33" s="1"/>
  <c r="E61" i="33" s="1"/>
  <c r="K58" i="33"/>
  <c r="H90" i="32" a="1"/>
  <c r="H90" i="32" s="1"/>
  <c r="H23" i="32" s="1"/>
  <c r="B90" i="32" a="1"/>
  <c r="B90" i="32" s="1"/>
  <c r="B23" i="32" s="1"/>
  <c r="M23" i="5"/>
  <c r="P23" i="5" s="1"/>
  <c r="F22" i="32"/>
  <c r="D90" i="32" a="1"/>
  <c r="D90" i="32" s="1"/>
  <c r="D23" i="32" s="1"/>
  <c r="G90" i="32" a="1"/>
  <c r="G90" i="32" s="1"/>
  <c r="G91" i="32" s="1" a="1"/>
  <c r="G91" i="32" s="1"/>
  <c r="G24" i="32" s="1"/>
  <c r="M95" i="33" a="1"/>
  <c r="M95" i="33" s="1"/>
  <c r="D97" i="33" s="1"/>
  <c r="E97" i="33" s="1"/>
  <c r="K94" i="33"/>
  <c r="J22" i="32"/>
  <c r="F91" i="32" a="1"/>
  <c r="F91" i="32" s="1"/>
  <c r="F92" i="32" s="1" a="1"/>
  <c r="F92" i="32" s="1"/>
  <c r="F93" i="32" s="1" a="1"/>
  <c r="F93" i="32" s="1"/>
  <c r="F26" i="32" s="1"/>
  <c r="C39" i="5"/>
  <c r="M25" i="5"/>
  <c r="P25" i="5" s="1"/>
  <c r="M24" i="5"/>
  <c r="P24" i="5" s="1"/>
  <c r="I90" i="32" a="1"/>
  <c r="I90" i="32" s="1"/>
  <c r="I23" i="32" s="1"/>
  <c r="M106" i="33" a="1"/>
  <c r="M106" i="33" s="1"/>
  <c r="D108" i="33" s="1"/>
  <c r="E108" i="33" s="1"/>
  <c r="K105" i="33"/>
  <c r="M82" i="33" a="1"/>
  <c r="M82" i="33" s="1"/>
  <c r="D84" i="33" s="1"/>
  <c r="E84" i="33" s="1"/>
  <c r="K81" i="33"/>
  <c r="M35" i="33" a="1"/>
  <c r="M35" i="33" s="1"/>
  <c r="D37" i="33" s="1"/>
  <c r="E37" i="33" s="1"/>
  <c r="K34" i="33"/>
  <c r="F109" i="33"/>
  <c r="H109" i="33"/>
  <c r="I109" i="33"/>
  <c r="G109" i="33"/>
  <c r="F85" i="33"/>
  <c r="H85" i="33"/>
  <c r="I85" i="33"/>
  <c r="G85" i="33"/>
  <c r="M47" i="33" a="1"/>
  <c r="M47" i="33" s="1"/>
  <c r="D49" i="33" s="1"/>
  <c r="E49" i="33" s="1"/>
  <c r="K46" i="33"/>
  <c r="M130" i="33" a="1"/>
  <c r="M130" i="33" s="1"/>
  <c r="D132" i="33" s="1"/>
  <c r="E132" i="33" s="1"/>
  <c r="K129" i="33"/>
  <c r="H3" i="30"/>
  <c r="G2" i="30"/>
  <c r="F133" i="33"/>
  <c r="H133" i="33"/>
  <c r="I133" i="33"/>
  <c r="G133" i="33"/>
  <c r="M23" i="33" a="1"/>
  <c r="M23" i="33" s="1"/>
  <c r="D25" i="33" s="1"/>
  <c r="E25" i="33" s="1"/>
  <c r="K22" i="33"/>
  <c r="M118" i="33" a="1"/>
  <c r="M118" i="33" s="1"/>
  <c r="D120" i="33" s="1"/>
  <c r="E120" i="33" s="1"/>
  <c r="K117" i="33"/>
  <c r="I121" i="33"/>
  <c r="H121" i="33"/>
  <c r="G121" i="33"/>
  <c r="F121" i="33"/>
  <c r="G26" i="5"/>
  <c r="M21" i="5"/>
  <c r="P21" i="5" s="1"/>
  <c r="G21" i="5"/>
  <c r="G25" i="5"/>
  <c r="G24" i="5"/>
  <c r="G22" i="5"/>
  <c r="A22" i="32"/>
  <c r="A90" i="32" a="1"/>
  <c r="A90" i="32" s="1"/>
  <c r="E23" i="32"/>
  <c r="E24" i="32"/>
  <c r="E92" i="32" a="1"/>
  <c r="E92" i="32" s="1"/>
  <c r="E93" i="32" s="1" a="1"/>
  <c r="E93" i="32" s="1"/>
  <c r="J91" i="32" a="1"/>
  <c r="J91" i="32" s="1"/>
  <c r="J92" i="32" s="1" a="1"/>
  <c r="J92" i="32" s="1"/>
  <c r="U43" i="33" a="1"/>
  <c r="U13" i="33" a="1"/>
  <c r="U98" i="33" a="1"/>
  <c r="U60" i="33" a="1"/>
  <c r="U309" i="33" a="1"/>
  <c r="U303" i="33" a="1"/>
  <c r="U222" i="33" a="1"/>
  <c r="U185" i="33" a="1"/>
  <c r="U241" i="33" a="1"/>
  <c r="U48" i="33" a="1"/>
  <c r="U111" i="33" a="1"/>
  <c r="U284" i="33" a="1"/>
  <c r="U7" i="33" a="1"/>
  <c r="U179" i="33" a="1"/>
  <c r="U235" i="33" a="1"/>
  <c r="U160" i="33" a="1"/>
  <c r="U117" i="33" a="1"/>
  <c r="U25" i="33" a="1"/>
  <c r="U36" i="33" a="1"/>
  <c r="U297" i="33" a="1"/>
  <c r="U19" i="33" a="1"/>
  <c r="U123" i="33" a="1"/>
  <c r="U54" i="33" a="1"/>
  <c r="U173" i="33" a="1"/>
  <c r="U247" i="33" a="1"/>
  <c r="U247" i="33" l="1"/>
  <c r="U173" i="33"/>
  <c r="U54" i="33"/>
  <c r="U123" i="33"/>
  <c r="U19" i="33"/>
  <c r="U297" i="33"/>
  <c r="U36" i="33"/>
  <c r="U25" i="33"/>
  <c r="U117" i="33"/>
  <c r="U160" i="33"/>
  <c r="U235" i="33"/>
  <c r="U179" i="33"/>
  <c r="U7" i="33"/>
  <c r="U284" i="33"/>
  <c r="U111" i="33"/>
  <c r="U48" i="33"/>
  <c r="U241" i="33"/>
  <c r="U185" i="33"/>
  <c r="U222" i="33"/>
  <c r="U303" i="33"/>
  <c r="U309" i="33"/>
  <c r="U60" i="33"/>
  <c r="U98" i="33"/>
  <c r="U13" i="33"/>
  <c r="U43" i="33"/>
  <c r="H32" i="37"/>
  <c r="B33" i="37" a="1"/>
  <c r="B33" i="37" s="1"/>
  <c r="C33" i="37" a="1"/>
  <c r="C33" i="37" s="1"/>
  <c r="C34" i="37" s="1"/>
  <c r="E33" i="37" a="1"/>
  <c r="E33" i="37" s="1"/>
  <c r="E34" i="37" s="1"/>
  <c r="G33" i="37" a="1"/>
  <c r="G33" i="37" s="1"/>
  <c r="G34" i="37" s="1"/>
  <c r="D33" i="37" a="1"/>
  <c r="D33" i="37" s="1"/>
  <c r="D34" i="37" s="1"/>
  <c r="F33" i="37" a="1"/>
  <c r="F33" i="37" s="1"/>
  <c r="F34" i="37" s="1"/>
  <c r="C92" i="32" a="1"/>
  <c r="C92" i="32" s="1"/>
  <c r="C25" i="32" s="1"/>
  <c r="C23" i="32"/>
  <c r="K57" i="33"/>
  <c r="M58" i="33" a="1"/>
  <c r="M58" i="33" s="1"/>
  <c r="D60" i="33" s="1"/>
  <c r="E60" i="33" s="1"/>
  <c r="H61" i="33"/>
  <c r="G61" i="33"/>
  <c r="F61" i="33"/>
  <c r="I61" i="33"/>
  <c r="G23" i="32"/>
  <c r="H91" i="32" a="1"/>
  <c r="H91" i="32" s="1"/>
  <c r="H92" i="32" s="1" a="1"/>
  <c r="H92" i="32" s="1"/>
  <c r="D91" i="32" a="1"/>
  <c r="D91" i="32" s="1"/>
  <c r="D92" i="32" s="1" a="1"/>
  <c r="D92" i="32" s="1"/>
  <c r="D93" i="32" s="1" a="1"/>
  <c r="D93" i="32" s="1"/>
  <c r="D26" i="32" s="1"/>
  <c r="B91" i="32" a="1"/>
  <c r="B91" i="32" s="1"/>
  <c r="B92" i="32" s="1" a="1"/>
  <c r="B92" i="32" s="1"/>
  <c r="B25" i="32" s="1"/>
  <c r="F24" i="32"/>
  <c r="P27" i="5"/>
  <c r="M13" i="18" s="1"/>
  <c r="G92" i="32" a="1"/>
  <c r="G92" i="32" s="1"/>
  <c r="G93" i="32" s="1" a="1"/>
  <c r="G93" i="32" s="1"/>
  <c r="G26" i="32" s="1"/>
  <c r="F25" i="32"/>
  <c r="F94" i="32" a="1"/>
  <c r="F94" i="32" s="1"/>
  <c r="F27" i="32" s="1"/>
  <c r="I91" i="32" a="1"/>
  <c r="I91" i="32" s="1"/>
  <c r="I24" i="32" s="1"/>
  <c r="M94" i="33" a="1"/>
  <c r="M94" i="33" s="1"/>
  <c r="D96" i="33" s="1"/>
  <c r="E96" i="33" s="1"/>
  <c r="K93" i="33"/>
  <c r="I97" i="33"/>
  <c r="H97" i="33"/>
  <c r="G97" i="33"/>
  <c r="F97" i="33"/>
  <c r="E25" i="32"/>
  <c r="G120" i="33"/>
  <c r="F120" i="33"/>
  <c r="I120" i="33"/>
  <c r="H120" i="33"/>
  <c r="I3" i="30"/>
  <c r="I2" i="30" s="1"/>
  <c r="H2" i="30"/>
  <c r="M105" i="33" a="1"/>
  <c r="M105" i="33" s="1"/>
  <c r="K104" i="33"/>
  <c r="M104" i="33" s="1" a="1"/>
  <c r="M104" i="33" s="1"/>
  <c r="M22" i="33" a="1"/>
  <c r="M22" i="33" s="1"/>
  <c r="D24" i="33" s="1"/>
  <c r="E24" i="33" s="1"/>
  <c r="K21" i="33"/>
  <c r="M129" i="33" a="1"/>
  <c r="M129" i="33" s="1"/>
  <c r="K128" i="33"/>
  <c r="M128" i="33" s="1" a="1"/>
  <c r="M128" i="33" s="1"/>
  <c r="M34" i="33" a="1"/>
  <c r="M34" i="33" s="1"/>
  <c r="D36" i="33" s="1"/>
  <c r="E36" i="33" s="1"/>
  <c r="K33" i="33"/>
  <c r="I108" i="33"/>
  <c r="F108" i="33"/>
  <c r="H108" i="33"/>
  <c r="G108" i="33"/>
  <c r="H25" i="33"/>
  <c r="G25" i="33"/>
  <c r="F25" i="33"/>
  <c r="I25" i="33"/>
  <c r="I132" i="33"/>
  <c r="F132" i="33"/>
  <c r="G132" i="33"/>
  <c r="H132" i="33"/>
  <c r="I37" i="33"/>
  <c r="H37" i="33"/>
  <c r="G37" i="33"/>
  <c r="F37" i="33"/>
  <c r="K45" i="33"/>
  <c r="M46" i="33" a="1"/>
  <c r="M46" i="33" s="1"/>
  <c r="D48" i="33" s="1"/>
  <c r="E48" i="33" s="1"/>
  <c r="H49" i="33"/>
  <c r="G49" i="33"/>
  <c r="F49" i="33"/>
  <c r="I49" i="33"/>
  <c r="M81" i="33" a="1"/>
  <c r="M81" i="33" s="1"/>
  <c r="K80" i="33"/>
  <c r="M80" i="33" s="1" a="1"/>
  <c r="M80" i="33" s="1"/>
  <c r="K116" i="33"/>
  <c r="M116" i="33" s="1" a="1"/>
  <c r="M116" i="33" s="1"/>
  <c r="M117" i="33" a="1"/>
  <c r="M117" i="33" s="1"/>
  <c r="I84" i="33"/>
  <c r="F84" i="33"/>
  <c r="H84" i="33"/>
  <c r="G84" i="33"/>
  <c r="A91" i="32" a="1"/>
  <c r="A91" i="32" s="1"/>
  <c r="A92" i="32" s="1" a="1"/>
  <c r="A92" i="32" s="1"/>
  <c r="A23" i="32"/>
  <c r="J25" i="32"/>
  <c r="E26" i="32"/>
  <c r="E94" i="32" a="1"/>
  <c r="E94" i="32" s="1"/>
  <c r="E95" i="32" s="1" a="1"/>
  <c r="E95" i="32" s="1"/>
  <c r="J24" i="32"/>
  <c r="J93" i="32" a="1"/>
  <c r="J93" i="32" s="1"/>
  <c r="U24" i="33" a="1"/>
  <c r="U210" i="33" a="1"/>
  <c r="U148" i="33" a="1"/>
  <c r="U104" i="33" a="1"/>
  <c r="U234" i="33" a="1"/>
  <c r="U308" i="33" a="1"/>
  <c r="U135" i="33" a="1"/>
  <c r="U79" i="33" a="1"/>
  <c r="U283" i="33" a="1"/>
  <c r="U86" i="33" a="1"/>
  <c r="U42" i="33" a="1"/>
  <c r="U172" i="33" a="1"/>
  <c r="U122" i="33" a="1"/>
  <c r="U73" i="33" a="1"/>
  <c r="U265" i="33" a="1"/>
  <c r="U97" i="33" a="1"/>
  <c r="U290" i="33" a="1"/>
  <c r="U116" i="33" a="1"/>
  <c r="U129" i="33" a="1"/>
  <c r="U246" i="33" a="1"/>
  <c r="U18" i="33" a="1"/>
  <c r="U159" i="33" a="1"/>
  <c r="U228" i="33" a="1"/>
  <c r="U302" i="33" a="1"/>
  <c r="U6" i="33" a="1"/>
  <c r="U296" i="33" a="1"/>
  <c r="U67" i="33" a="1"/>
  <c r="U259" i="33" a="1"/>
  <c r="U203" i="33" a="1"/>
  <c r="U272" i="33" a="1"/>
  <c r="U178" i="33" a="1"/>
  <c r="U12" i="33" a="1"/>
  <c r="U191" i="33" a="1"/>
  <c r="U184" i="33" a="1"/>
  <c r="U221" i="33" a="1"/>
  <c r="U166" i="33" a="1"/>
  <c r="U240" i="33" a="1"/>
  <c r="U110" i="33" a="1"/>
  <c r="U253" i="33" a="1"/>
  <c r="U197" i="33" a="1"/>
  <c r="U141" i="33" a="1"/>
  <c r="U141" i="33" l="1"/>
  <c r="U197" i="33"/>
  <c r="U253" i="33"/>
  <c r="U110" i="33"/>
  <c r="U240" i="33"/>
  <c r="U166" i="33"/>
  <c r="U221" i="33"/>
  <c r="U184" i="33"/>
  <c r="U191" i="33"/>
  <c r="U12" i="33"/>
  <c r="U178" i="33"/>
  <c r="U272" i="33"/>
  <c r="U203" i="33"/>
  <c r="U259" i="33"/>
  <c r="U67" i="33"/>
  <c r="U296" i="33"/>
  <c r="U6" i="33"/>
  <c r="U302" i="33"/>
  <c r="U228" i="33"/>
  <c r="U159" i="33"/>
  <c r="U18" i="33"/>
  <c r="U246" i="33"/>
  <c r="U129" i="33"/>
  <c r="U116" i="33"/>
  <c r="U290" i="33"/>
  <c r="U97" i="33"/>
  <c r="U265" i="33"/>
  <c r="U73" i="33"/>
  <c r="U122" i="33"/>
  <c r="U172" i="33"/>
  <c r="U42" i="33"/>
  <c r="U86" i="33"/>
  <c r="U283" i="33"/>
  <c r="U79" i="33"/>
  <c r="U135" i="33"/>
  <c r="U308" i="33"/>
  <c r="U234" i="33"/>
  <c r="U104" i="33"/>
  <c r="U148" i="33"/>
  <c r="U210" i="33"/>
  <c r="U24" i="33"/>
  <c r="H33" i="37"/>
  <c r="B34" i="37"/>
  <c r="H24" i="32"/>
  <c r="C93" i="32" a="1"/>
  <c r="C93" i="32" s="1"/>
  <c r="D24" i="32"/>
  <c r="B24" i="32"/>
  <c r="F60" i="33"/>
  <c r="I60" i="33"/>
  <c r="H60" i="33"/>
  <c r="G60" i="33"/>
  <c r="K56" i="33"/>
  <c r="M56" i="33" s="1" a="1"/>
  <c r="M56" i="33" s="1"/>
  <c r="M57" i="33" a="1"/>
  <c r="M57" i="33" s="1"/>
  <c r="B93" i="32" a="1"/>
  <c r="B93" i="32" s="1"/>
  <c r="B94" i="32" s="1" a="1"/>
  <c r="B94" i="32" s="1"/>
  <c r="B95" i="32" s="1" a="1"/>
  <c r="B95" i="32" s="1"/>
  <c r="B28" i="32" s="1"/>
  <c r="G25" i="32"/>
  <c r="G94" i="32" a="1"/>
  <c r="G94" i="32" s="1"/>
  <c r="G27" i="32" s="1"/>
  <c r="F95" i="32" a="1"/>
  <c r="F95" i="32" s="1"/>
  <c r="F28" i="32" s="1"/>
  <c r="I92" i="32" a="1"/>
  <c r="I92" i="32" s="1"/>
  <c r="I93" i="32" s="1" a="1"/>
  <c r="I93" i="32" s="1"/>
  <c r="I94" i="32" s="1" a="1"/>
  <c r="I94" i="32" s="1"/>
  <c r="I27" i="32" s="1"/>
  <c r="M93" i="33" a="1"/>
  <c r="M93" i="33" s="1"/>
  <c r="K92" i="33"/>
  <c r="M92" i="33" s="1" a="1"/>
  <c r="M92" i="33" s="1"/>
  <c r="H96" i="33"/>
  <c r="G96" i="33"/>
  <c r="F96" i="33"/>
  <c r="I96" i="33"/>
  <c r="E27" i="32"/>
  <c r="D119" i="33"/>
  <c r="E119" i="33" s="1"/>
  <c r="D118" i="33"/>
  <c r="E118" i="33" s="1"/>
  <c r="D131" i="33"/>
  <c r="E131" i="33" s="1"/>
  <c r="D130" i="33"/>
  <c r="E130" i="33" s="1"/>
  <c r="D107" i="33"/>
  <c r="E107" i="33" s="1"/>
  <c r="D106" i="33"/>
  <c r="E106" i="33" s="1"/>
  <c r="D83" i="33"/>
  <c r="E83" i="33" s="1"/>
  <c r="D82" i="33"/>
  <c r="E82" i="33" s="1"/>
  <c r="H48" i="33"/>
  <c r="I48" i="33"/>
  <c r="G48" i="33"/>
  <c r="F48" i="33"/>
  <c r="M45" i="33" a="1"/>
  <c r="M45" i="33" s="1"/>
  <c r="K44" i="33"/>
  <c r="M44" i="33" s="1" a="1"/>
  <c r="M44" i="33" s="1"/>
  <c r="M21" i="33" a="1"/>
  <c r="M21" i="33" s="1"/>
  <c r="K20" i="33"/>
  <c r="M20" i="33" s="1" a="1"/>
  <c r="M20" i="33" s="1"/>
  <c r="F24" i="33"/>
  <c r="I24" i="33"/>
  <c r="H24" i="33"/>
  <c r="G24" i="33"/>
  <c r="K32" i="33"/>
  <c r="M32" i="33" s="1" a="1"/>
  <c r="M32" i="33" s="1"/>
  <c r="M33" i="33" a="1"/>
  <c r="M33" i="33" s="1"/>
  <c r="I36" i="33"/>
  <c r="H36" i="33"/>
  <c r="G36" i="33"/>
  <c r="F36" i="33"/>
  <c r="A25" i="32"/>
  <c r="A24" i="32"/>
  <c r="A93" i="32" a="1"/>
  <c r="A93" i="32" s="1"/>
  <c r="E96" i="32" a="1"/>
  <c r="E96" i="32" s="1"/>
  <c r="H93" i="32" a="1"/>
  <c r="H93" i="32" s="1"/>
  <c r="J26" i="32"/>
  <c r="J94" i="32" a="1"/>
  <c r="J94" i="32" s="1"/>
  <c r="D25" i="32"/>
  <c r="D94" i="32" a="1"/>
  <c r="D94" i="32" s="1"/>
  <c r="H25" i="32"/>
  <c r="E28" i="32"/>
  <c r="U85" i="33" a="1"/>
  <c r="U271" i="33" a="1"/>
  <c r="U227" i="33" a="1"/>
  <c r="U52" i="33" a="1"/>
  <c r="U34" i="33" a="1"/>
  <c r="U128" i="33" a="1"/>
  <c r="U72" i="33" a="1"/>
  <c r="U209" i="33" a="1"/>
  <c r="U103" i="33" a="1"/>
  <c r="U58" i="33" a="1"/>
  <c r="U264" i="33" a="1"/>
  <c r="U289" i="33" a="1"/>
  <c r="U47" i="33" a="1"/>
  <c r="U140" i="33" a="1"/>
  <c r="U66" i="33" a="1"/>
  <c r="U258" i="33" a="1"/>
  <c r="U165" i="33" a="1"/>
  <c r="U59" i="33" a="1"/>
  <c r="U202" i="33" a="1"/>
  <c r="U147" i="33" a="1"/>
  <c r="U46" i="33" a="1"/>
  <c r="U78" i="33" a="1"/>
  <c r="U252" i="33" a="1"/>
  <c r="U196" i="33" a="1"/>
  <c r="U53" i="33" a="1"/>
  <c r="U35" i="33" a="1"/>
  <c r="U190" i="33" a="1"/>
  <c r="U134" i="33" a="1"/>
  <c r="U134" i="33" l="1"/>
  <c r="U190" i="33"/>
  <c r="U35" i="33"/>
  <c r="U53" i="33"/>
  <c r="U196" i="33"/>
  <c r="U252" i="33"/>
  <c r="U78" i="33"/>
  <c r="U46" i="33"/>
  <c r="U147" i="33"/>
  <c r="U202" i="33"/>
  <c r="U59" i="33"/>
  <c r="U165" i="33"/>
  <c r="U258" i="33"/>
  <c r="U66" i="33"/>
  <c r="U140" i="33"/>
  <c r="U47" i="33"/>
  <c r="U289" i="33"/>
  <c r="U264" i="33"/>
  <c r="U58" i="33"/>
  <c r="U103" i="33"/>
  <c r="U209" i="33"/>
  <c r="U72" i="33"/>
  <c r="U128" i="33"/>
  <c r="U34" i="33"/>
  <c r="U52" i="33"/>
  <c r="U227" i="33"/>
  <c r="U271" i="33"/>
  <c r="U85" i="33"/>
  <c r="H34" i="37"/>
  <c r="C94" i="32" a="1"/>
  <c r="C94" i="32" s="1"/>
  <c r="C27" i="32" s="1"/>
  <c r="C26" i="32"/>
  <c r="D58" i="33"/>
  <c r="E58" i="33" s="1"/>
  <c r="D59" i="33"/>
  <c r="E59" i="33" s="1"/>
  <c r="B26" i="32"/>
  <c r="G95" i="32" a="1"/>
  <c r="G95" i="32" s="1"/>
  <c r="G28" i="32" s="1"/>
  <c r="F96" i="32" a="1"/>
  <c r="F96" i="32" s="1"/>
  <c r="F97" i="32" s="1" a="1"/>
  <c r="F97" i="32" s="1"/>
  <c r="F30" i="32" s="1"/>
  <c r="I25" i="32"/>
  <c r="I26" i="32"/>
  <c r="D95" i="33"/>
  <c r="E95" i="33" s="1"/>
  <c r="D94" i="33"/>
  <c r="E94" i="33" s="1"/>
  <c r="I95" i="32" a="1"/>
  <c r="I95" i="32" s="1"/>
  <c r="I28" i="32" s="1"/>
  <c r="D46" i="33"/>
  <c r="E46" i="33" s="1"/>
  <c r="D47" i="33"/>
  <c r="E47" i="33" s="1"/>
  <c r="F130" i="33"/>
  <c r="H130" i="33"/>
  <c r="I130" i="33"/>
  <c r="G130" i="33"/>
  <c r="H131" i="33"/>
  <c r="G131" i="33"/>
  <c r="I131" i="33"/>
  <c r="F131" i="33"/>
  <c r="F82" i="33"/>
  <c r="H82" i="33"/>
  <c r="I82" i="33"/>
  <c r="G82" i="33"/>
  <c r="I118" i="33"/>
  <c r="H118" i="33"/>
  <c r="G118" i="33"/>
  <c r="F118" i="33"/>
  <c r="H83" i="33"/>
  <c r="G83" i="33"/>
  <c r="I83" i="33"/>
  <c r="F83" i="33"/>
  <c r="G119" i="33"/>
  <c r="F119" i="33"/>
  <c r="I119" i="33"/>
  <c r="H119" i="33"/>
  <c r="D34" i="33"/>
  <c r="E34" i="33" s="1"/>
  <c r="D35" i="33"/>
  <c r="E35" i="33" s="1"/>
  <c r="D23" i="33"/>
  <c r="E23" i="33" s="1"/>
  <c r="D22" i="33"/>
  <c r="E22" i="33" s="1"/>
  <c r="F106" i="33"/>
  <c r="H106" i="33"/>
  <c r="G106" i="33"/>
  <c r="I106" i="33"/>
  <c r="H107" i="33"/>
  <c r="G107" i="33"/>
  <c r="I107" i="33"/>
  <c r="F107" i="33"/>
  <c r="A94" i="32" a="1"/>
  <c r="A94" i="32" s="1"/>
  <c r="A26" i="32"/>
  <c r="D27" i="32"/>
  <c r="D95" i="32" a="1"/>
  <c r="D95" i="32" s="1"/>
  <c r="D96" i="32" s="1" a="1"/>
  <c r="D96" i="32" s="1"/>
  <c r="D29" i="32" s="1"/>
  <c r="J27" i="32"/>
  <c r="J95" i="32" a="1"/>
  <c r="J95" i="32" s="1"/>
  <c r="J96" i="32" s="1" a="1"/>
  <c r="J96" i="32" s="1"/>
  <c r="J29" i="32" s="1"/>
  <c r="H94" i="32" a="1"/>
  <c r="H94" i="32" s="1"/>
  <c r="B96" i="32" a="1"/>
  <c r="B96" i="32" s="1"/>
  <c r="H26" i="32"/>
  <c r="E29" i="32"/>
  <c r="E97" i="32" a="1"/>
  <c r="E97" i="32" s="1"/>
  <c r="B27" i="32"/>
  <c r="U17" i="33" a="1"/>
  <c r="U183" i="33" a="1"/>
  <c r="U157" i="33" a="1"/>
  <c r="U158" i="33" a="1"/>
  <c r="U239" i="33" a="1"/>
  <c r="U232" i="33" a="1"/>
  <c r="U109" i="33" a="1"/>
  <c r="U22" i="33" a="1"/>
  <c r="U120" i="33" a="1"/>
  <c r="U307" i="33" a="1"/>
  <c r="U300" i="33" a="1"/>
  <c r="U282" i="33" a="1"/>
  <c r="U10" i="33" a="1"/>
  <c r="U170" i="33" a="1"/>
  <c r="U23" i="33" a="1"/>
  <c r="U41" i="33" a="1"/>
  <c r="U244" i="33" a="1"/>
  <c r="U121" i="33" a="1"/>
  <c r="U238" i="33" a="1"/>
  <c r="U96" i="33" a="1"/>
  <c r="U11" i="33" a="1"/>
  <c r="U294" i="33" a="1"/>
  <c r="U16" i="33" a="1"/>
  <c r="U245" i="33" a="1"/>
  <c r="U281" i="33" a="1"/>
  <c r="U220" i="33" a="1"/>
  <c r="U301" i="33" a="1"/>
  <c r="U108" i="33" a="1"/>
  <c r="U295" i="33" a="1"/>
  <c r="U40" i="33" a="1"/>
  <c r="U306" i="33" a="1"/>
  <c r="U95" i="33" a="1"/>
  <c r="U176" i="33" a="1"/>
  <c r="U177" i="33" a="1"/>
  <c r="U5" i="33" a="1"/>
  <c r="U233" i="33" a="1"/>
  <c r="U219" i="33" a="1"/>
  <c r="U114" i="33" a="1"/>
  <c r="U115" i="33" a="1"/>
  <c r="U4" i="33" a="1"/>
  <c r="U171" i="33" a="1"/>
  <c r="U182" i="33" a="1"/>
  <c r="U182" i="33" l="1"/>
  <c r="U171" i="33"/>
  <c r="U4" i="33"/>
  <c r="U115" i="33"/>
  <c r="U114" i="33"/>
  <c r="U219" i="33"/>
  <c r="U233" i="33"/>
  <c r="U5" i="33"/>
  <c r="U177" i="33"/>
  <c r="U176" i="33"/>
  <c r="U95" i="33"/>
  <c r="U306" i="33"/>
  <c r="U40" i="33"/>
  <c r="U295" i="33"/>
  <c r="U108" i="33"/>
  <c r="U301" i="33"/>
  <c r="U220" i="33"/>
  <c r="U281" i="33"/>
  <c r="U245" i="33"/>
  <c r="U16" i="33"/>
  <c r="U294" i="33"/>
  <c r="U11" i="33"/>
  <c r="U96" i="33"/>
  <c r="U238" i="33"/>
  <c r="U121" i="33"/>
  <c r="U244" i="33"/>
  <c r="U41" i="33"/>
  <c r="U23" i="33"/>
  <c r="AC3" i="13" s="1"/>
  <c r="AS3" i="13" s="1"/>
  <c r="M3" i="13" s="1"/>
  <c r="Q19" i="18" s="1"/>
  <c r="S19" i="18" s="1" a="1"/>
  <c r="S19" i="18" s="1"/>
  <c r="R19" i="18" s="1"/>
  <c r="U170" i="33"/>
  <c r="U10" i="33"/>
  <c r="U282" i="33"/>
  <c r="U300" i="33"/>
  <c r="U307" i="33"/>
  <c r="U120" i="33"/>
  <c r="U22" i="33"/>
  <c r="U109" i="33"/>
  <c r="U232" i="33"/>
  <c r="U239" i="33"/>
  <c r="U158" i="33"/>
  <c r="U157" i="33"/>
  <c r="U183" i="33"/>
  <c r="U17" i="33"/>
  <c r="C95" i="32" a="1"/>
  <c r="C95" i="32" s="1"/>
  <c r="C28" i="32" s="1"/>
  <c r="F59" i="33"/>
  <c r="H59" i="33"/>
  <c r="I59" i="33"/>
  <c r="G59" i="33"/>
  <c r="F58" i="33"/>
  <c r="G58" i="33"/>
  <c r="I58" i="33"/>
  <c r="H58" i="33"/>
  <c r="F29" i="32"/>
  <c r="G96" i="32" a="1"/>
  <c r="G96" i="32" s="1"/>
  <c r="G97" i="32" s="1" a="1"/>
  <c r="G97" i="32" s="1"/>
  <c r="F98" i="32" a="1"/>
  <c r="F98" i="32" s="1"/>
  <c r="F31" i="32" s="1"/>
  <c r="I96" i="32" a="1"/>
  <c r="I96" i="32" s="1"/>
  <c r="I29" i="32" s="1"/>
  <c r="G94" i="33"/>
  <c r="F94" i="33"/>
  <c r="I94" i="33"/>
  <c r="H94" i="33"/>
  <c r="G95" i="33"/>
  <c r="I95" i="33"/>
  <c r="H95" i="33"/>
  <c r="F95" i="33"/>
  <c r="I34" i="33"/>
  <c r="H34" i="33"/>
  <c r="G34" i="33"/>
  <c r="F34" i="33"/>
  <c r="H22" i="33"/>
  <c r="G22" i="33"/>
  <c r="F22" i="33"/>
  <c r="I22" i="33"/>
  <c r="I23" i="33"/>
  <c r="H23" i="33"/>
  <c r="G23" i="33"/>
  <c r="F23" i="33"/>
  <c r="F47" i="33"/>
  <c r="G47" i="33"/>
  <c r="I47" i="33"/>
  <c r="H47" i="33"/>
  <c r="G35" i="33"/>
  <c r="F35" i="33"/>
  <c r="I35" i="33"/>
  <c r="H35" i="33"/>
  <c r="I46" i="33"/>
  <c r="H46" i="33"/>
  <c r="G46" i="33"/>
  <c r="F46" i="33"/>
  <c r="H95" i="32" a="1"/>
  <c r="H95" i="32" s="1"/>
  <c r="H96" i="32" s="1" a="1"/>
  <c r="H96" i="32" s="1"/>
  <c r="A27" i="32"/>
  <c r="A95" i="32" a="1"/>
  <c r="A95" i="32" s="1"/>
  <c r="E98" i="32" a="1"/>
  <c r="E98" i="32" s="1"/>
  <c r="E99" i="32" s="1" a="1"/>
  <c r="E99" i="32" s="1"/>
  <c r="B97" i="32" a="1"/>
  <c r="B97" i="32" s="1"/>
  <c r="B98" i="32" s="1" a="1"/>
  <c r="B98" i="32" s="1"/>
  <c r="B99" i="32" s="1" a="1"/>
  <c r="B99" i="32" s="1"/>
  <c r="B32" i="32" s="1"/>
  <c r="J97" i="32" a="1"/>
  <c r="J97" i="32" s="1"/>
  <c r="J98" i="32" s="1" a="1"/>
  <c r="J98" i="32" s="1"/>
  <c r="J31" i="32" s="1"/>
  <c r="D97" i="32" a="1"/>
  <c r="D97" i="32" s="1"/>
  <c r="E30" i="32"/>
  <c r="B29" i="32"/>
  <c r="H27" i="32"/>
  <c r="J28" i="32"/>
  <c r="D28" i="32"/>
  <c r="U145" i="33" a="1"/>
  <c r="U288" i="33" a="1"/>
  <c r="U70" i="33" a="1"/>
  <c r="U189" i="33" a="1"/>
  <c r="U201" i="33" a="1"/>
  <c r="U200" i="33" a="1"/>
  <c r="U84" i="33" a="1"/>
  <c r="U269" i="33" a="1"/>
  <c r="U163" i="33" a="1"/>
  <c r="U226" i="33" a="1"/>
  <c r="U188" i="33" a="1"/>
  <c r="U127" i="33" a="1"/>
  <c r="U133" i="33" a="1"/>
  <c r="U138" i="33" a="1"/>
  <c r="U208" i="33" a="1"/>
  <c r="U207" i="33" a="1"/>
  <c r="U101" i="33" a="1"/>
  <c r="U102" i="33" a="1"/>
  <c r="U126" i="33" a="1"/>
  <c r="U65" i="33" a="1"/>
  <c r="U71" i="33" a="1"/>
  <c r="U76" i="33" a="1"/>
  <c r="U270" i="33" a="1"/>
  <c r="U287" i="33" a="1"/>
  <c r="U256" i="33" a="1"/>
  <c r="U64" i="33" a="1"/>
  <c r="U77" i="33" a="1"/>
  <c r="U257" i="33" a="1"/>
  <c r="U146" i="33" a="1"/>
  <c r="U225" i="33" a="1"/>
  <c r="U194" i="33" a="1"/>
  <c r="U250" i="33" a="1"/>
  <c r="U139" i="33" a="1"/>
  <c r="U195" i="33" a="1"/>
  <c r="U164" i="33" a="1"/>
  <c r="U132" i="33" a="1"/>
  <c r="U251" i="33" a="1"/>
  <c r="U263" i="33" a="1"/>
  <c r="U262" i="33" a="1"/>
  <c r="U83" i="33" a="1"/>
  <c r="U83" i="33" l="1"/>
  <c r="U262" i="33"/>
  <c r="U263" i="33"/>
  <c r="U251" i="33"/>
  <c r="U132" i="33"/>
  <c r="U164" i="33"/>
  <c r="U195" i="33"/>
  <c r="U139" i="33"/>
  <c r="U250" i="33"/>
  <c r="U194" i="33"/>
  <c r="U225" i="33"/>
  <c r="U146" i="33"/>
  <c r="U257" i="33"/>
  <c r="U77" i="33"/>
  <c r="U64" i="33"/>
  <c r="U256" i="33"/>
  <c r="U287" i="33"/>
  <c r="U270" i="33"/>
  <c r="U76" i="33"/>
  <c r="U71" i="33"/>
  <c r="U65" i="33"/>
  <c r="U126" i="33"/>
  <c r="U102" i="33"/>
  <c r="U101" i="33"/>
  <c r="U207" i="33"/>
  <c r="U208" i="33"/>
  <c r="U138" i="33"/>
  <c r="U133" i="33"/>
  <c r="U127" i="33"/>
  <c r="U188" i="33"/>
  <c r="U226" i="33"/>
  <c r="U163" i="33"/>
  <c r="U269" i="33"/>
  <c r="U84" i="33"/>
  <c r="U200" i="33"/>
  <c r="U201" i="33"/>
  <c r="U189" i="33"/>
  <c r="U70" i="33"/>
  <c r="U288" i="33"/>
  <c r="U145" i="33"/>
  <c r="C96" i="32" a="1"/>
  <c r="C96" i="32" s="1"/>
  <c r="C29" i="32" s="1"/>
  <c r="G29" i="32"/>
  <c r="I97" i="32" a="1"/>
  <c r="I97" i="32" s="1"/>
  <c r="I98" i="32" s="1" a="1"/>
  <c r="I98" i="32" s="1"/>
  <c r="I31" i="32" s="1"/>
  <c r="F99" i="32" a="1"/>
  <c r="F99" i="32" s="1"/>
  <c r="F32" i="32" s="1"/>
  <c r="H28" i="32"/>
  <c r="H29" i="32"/>
  <c r="H97" i="32" a="1"/>
  <c r="H97" i="32" s="1"/>
  <c r="H30" i="32" s="1"/>
  <c r="B100" i="32" a="1"/>
  <c r="B100" i="32" s="1"/>
  <c r="B33" i="32" s="1"/>
  <c r="A96" i="32" a="1"/>
  <c r="A96" i="32" s="1"/>
  <c r="A28" i="32"/>
  <c r="G30" i="32"/>
  <c r="G98" i="32" a="1"/>
  <c r="G98" i="32" s="1"/>
  <c r="E32" i="32"/>
  <c r="E100" i="32" a="1"/>
  <c r="E100" i="32" s="1"/>
  <c r="E101" i="32" s="1" a="1"/>
  <c r="E101" i="32" s="1"/>
  <c r="E34" i="32" s="1"/>
  <c r="B31" i="32"/>
  <c r="J30" i="32"/>
  <c r="J99" i="32" a="1"/>
  <c r="J99" i="32" s="1"/>
  <c r="J100" i="32" s="1" a="1"/>
  <c r="J100" i="32" s="1"/>
  <c r="J33" i="32" s="1"/>
  <c r="B30" i="32"/>
  <c r="E31" i="32"/>
  <c r="D30" i="32"/>
  <c r="D98" i="32" a="1"/>
  <c r="D98" i="32" s="1"/>
  <c r="C97" i="32" l="1" a="1"/>
  <c r="C97" i="32" s="1"/>
  <c r="I30" i="32"/>
  <c r="I99" i="32" a="1"/>
  <c r="I99" i="32" s="1"/>
  <c r="I32" i="32" s="1"/>
  <c r="F100" i="32" a="1"/>
  <c r="F100" i="32" s="1"/>
  <c r="F101" i="32" s="1" a="1"/>
  <c r="F101" i="32" s="1"/>
  <c r="F34" i="32" s="1"/>
  <c r="B101" i="32" a="1"/>
  <c r="B101" i="32" s="1"/>
  <c r="B34" i="32" s="1"/>
  <c r="H98" i="32" a="1"/>
  <c r="H98" i="32" s="1"/>
  <c r="H31" i="32" s="1"/>
  <c r="A29" i="32"/>
  <c r="A97" i="32" a="1"/>
  <c r="A97" i="32" s="1"/>
  <c r="D99" i="32" a="1"/>
  <c r="D99" i="32" s="1"/>
  <c r="D100" i="32" s="1" a="1"/>
  <c r="D100" i="32" s="1"/>
  <c r="D33" i="32" s="1"/>
  <c r="D31" i="32"/>
  <c r="J32" i="32"/>
  <c r="J101" i="32" a="1"/>
  <c r="J101" i="32" s="1"/>
  <c r="E102" i="32" a="1"/>
  <c r="E102" i="32" s="1"/>
  <c r="E33" i="32"/>
  <c r="G31" i="32"/>
  <c r="G99" i="32" a="1"/>
  <c r="G99" i="32" s="1"/>
  <c r="I100" i="32" l="1" a="1"/>
  <c r="I100" i="32" s="1"/>
  <c r="I101" i="32" s="1" a="1"/>
  <c r="I101" i="32" s="1"/>
  <c r="I34" i="32" s="1"/>
  <c r="C30" i="32"/>
  <c r="C98" i="32" a="1"/>
  <c r="C98" i="32" s="1"/>
  <c r="F33" i="32"/>
  <c r="F102" i="32" a="1"/>
  <c r="F102" i="32" s="1"/>
  <c r="F35" i="32" s="1"/>
  <c r="H99" i="32" a="1"/>
  <c r="H99" i="32" s="1"/>
  <c r="H32" i="32" s="1"/>
  <c r="B102" i="32" a="1"/>
  <c r="B102" i="32" s="1"/>
  <c r="B103" i="32" s="1" a="1"/>
  <c r="B103" i="32" s="1"/>
  <c r="B36" i="32" s="1"/>
  <c r="D101" i="32" a="1"/>
  <c r="D101" i="32" s="1"/>
  <c r="D34" i="32" s="1"/>
  <c r="A30" i="32"/>
  <c r="A98" i="32" a="1"/>
  <c r="A98" i="32" s="1"/>
  <c r="A31" i="32" s="1"/>
  <c r="G32" i="32"/>
  <c r="G100" i="32" a="1"/>
  <c r="G100" i="32" s="1"/>
  <c r="E35" i="32"/>
  <c r="E103" i="32" a="1"/>
  <c r="E103" i="32" s="1"/>
  <c r="J34" i="32"/>
  <c r="D32" i="32"/>
  <c r="J102" i="32" a="1"/>
  <c r="J102" i="32" s="1"/>
  <c r="I33" i="32" l="1"/>
  <c r="I102" i="32" a="1"/>
  <c r="I102" i="32" s="1"/>
  <c r="I35" i="32" s="1"/>
  <c r="C99" i="32" a="1"/>
  <c r="C99" i="32" s="1"/>
  <c r="C32" i="32" s="1"/>
  <c r="C31" i="32"/>
  <c r="F103" i="32" a="1"/>
  <c r="F103" i="32" s="1"/>
  <c r="F104" i="32" s="1" a="1"/>
  <c r="F104" i="32" s="1"/>
  <c r="F37" i="32" s="1"/>
  <c r="H100" i="32" a="1"/>
  <c r="H100" i="32" s="1"/>
  <c r="H101" i="32" s="1" a="1"/>
  <c r="H101" i="32" s="1"/>
  <c r="D102" i="32" a="1"/>
  <c r="D102" i="32" s="1"/>
  <c r="D35" i="32" s="1"/>
  <c r="B104" i="32" a="1"/>
  <c r="B104" i="32" s="1"/>
  <c r="B105" i="32" s="1" a="1"/>
  <c r="B105" i="32" s="1"/>
  <c r="B35" i="32"/>
  <c r="A99" i="32" a="1"/>
  <c r="A99" i="32" s="1"/>
  <c r="J103" i="32" a="1"/>
  <c r="J103" i="32" s="1"/>
  <c r="J104" i="32" s="1" a="1"/>
  <c r="J104" i="32" s="1"/>
  <c r="E104" i="32" a="1"/>
  <c r="E104" i="32" s="1"/>
  <c r="E105" i="32" s="1" a="1"/>
  <c r="E105" i="32" s="1"/>
  <c r="G101" i="32" a="1"/>
  <c r="G101" i="32" s="1"/>
  <c r="G102" i="32" s="1" a="1"/>
  <c r="G102" i="32" s="1"/>
  <c r="G35" i="32" s="1"/>
  <c r="E36" i="32"/>
  <c r="G33" i="32"/>
  <c r="J35" i="32"/>
  <c r="I103" i="32" l="1" a="1"/>
  <c r="I103" i="32" s="1"/>
  <c r="I104" i="32" s="1" a="1"/>
  <c r="I104" i="32" s="1"/>
  <c r="I105" i="32" s="1" a="1"/>
  <c r="I105" i="32" s="1"/>
  <c r="I38" i="32" s="1"/>
  <c r="C100" i="32" a="1"/>
  <c r="C100" i="32" s="1"/>
  <c r="F105" i="32" a="1"/>
  <c r="F105" i="32" s="1"/>
  <c r="F38" i="32" s="1"/>
  <c r="B37" i="32"/>
  <c r="H33" i="32"/>
  <c r="F36" i="32"/>
  <c r="D103" i="32" a="1"/>
  <c r="D103" i="32" s="1"/>
  <c r="D36" i="32" s="1"/>
  <c r="G103" i="32" a="1"/>
  <c r="G103" i="32" s="1"/>
  <c r="G36" i="32" s="1"/>
  <c r="A100" i="32" a="1"/>
  <c r="A100" i="32" s="1"/>
  <c r="A32" i="32"/>
  <c r="J37" i="32"/>
  <c r="J105" i="32" a="1"/>
  <c r="J105" i="32" s="1"/>
  <c r="E38" i="32"/>
  <c r="B106" i="32" a="1"/>
  <c r="B106" i="32" s="1"/>
  <c r="B107" i="32" s="1" a="1"/>
  <c r="B107" i="32" s="1"/>
  <c r="E106" i="32" a="1"/>
  <c r="E106" i="32" s="1"/>
  <c r="E107" i="32" s="1" a="1"/>
  <c r="E107" i="32" s="1"/>
  <c r="E40" i="32" s="1"/>
  <c r="J36" i="32"/>
  <c r="H34" i="32"/>
  <c r="H102" i="32" a="1"/>
  <c r="H102" i="32" s="1"/>
  <c r="B38" i="32"/>
  <c r="G34" i="32"/>
  <c r="E37" i="32"/>
  <c r="I106" i="32" l="1" a="1"/>
  <c r="I106" i="32" s="1"/>
  <c r="I107" i="32" s="1" a="1"/>
  <c r="I107" i="32" s="1"/>
  <c r="I40" i="32" s="1"/>
  <c r="I36" i="32"/>
  <c r="I37" i="32"/>
  <c r="C101" i="32" a="1"/>
  <c r="C101" i="32" s="1"/>
  <c r="C34" i="32" s="1"/>
  <c r="C33" i="32"/>
  <c r="F106" i="32" a="1"/>
  <c r="F106" i="32" s="1"/>
  <c r="F107" i="32" s="1" a="1"/>
  <c r="F107" i="32" s="1"/>
  <c r="F40" i="32" s="1"/>
  <c r="D104" i="32" a="1"/>
  <c r="D104" i="32" s="1"/>
  <c r="D105" i="32" s="1" a="1"/>
  <c r="D105" i="32" s="1"/>
  <c r="G104" i="32" a="1"/>
  <c r="G104" i="32" s="1"/>
  <c r="G37" i="32" s="1"/>
  <c r="A33" i="32"/>
  <c r="A101" i="32" a="1"/>
  <c r="A101" i="32" s="1"/>
  <c r="B40" i="32"/>
  <c r="B108" i="32" a="1"/>
  <c r="B108" i="32" s="1"/>
  <c r="B109" i="32" s="1" a="1"/>
  <c r="B109" i="32" s="1"/>
  <c r="E39" i="32"/>
  <c r="E108" i="32" a="1"/>
  <c r="E108" i="32" s="1"/>
  <c r="H35" i="32"/>
  <c r="H103" i="32" a="1"/>
  <c r="H103" i="32" s="1"/>
  <c r="B39" i="32"/>
  <c r="J38" i="32"/>
  <c r="J106" i="32" a="1"/>
  <c r="J106" i="32" s="1"/>
  <c r="I39" i="32" l="1"/>
  <c r="I108" i="32" a="1"/>
  <c r="I108" i="32" s="1"/>
  <c r="I41" i="32" s="1"/>
  <c r="C102" i="32" a="1"/>
  <c r="C102" i="32" s="1"/>
  <c r="F39" i="32"/>
  <c r="F108" i="32" a="1"/>
  <c r="F108" i="32" s="1"/>
  <c r="F41" i="32" s="1"/>
  <c r="G105" i="32" a="1"/>
  <c r="G105" i="32" s="1"/>
  <c r="G106" i="32" s="1" a="1"/>
  <c r="G106" i="32" s="1"/>
  <c r="G107" i="32" s="1" a="1"/>
  <c r="G107" i="32" s="1"/>
  <c r="G40" i="32" s="1"/>
  <c r="D37" i="32"/>
  <c r="A34" i="32"/>
  <c r="A102" i="32" a="1"/>
  <c r="A102" i="32" s="1"/>
  <c r="A103" i="32" s="1" a="1"/>
  <c r="A103" i="32" s="1"/>
  <c r="H36" i="32"/>
  <c r="B42" i="32"/>
  <c r="J39" i="32"/>
  <c r="H104" i="32" a="1"/>
  <c r="H104" i="32" s="1"/>
  <c r="J107" i="32" a="1"/>
  <c r="J107" i="32" s="1"/>
  <c r="J40" i="32" s="1"/>
  <c r="E41" i="32"/>
  <c r="E109" i="32" a="1"/>
  <c r="E109" i="32" s="1"/>
  <c r="D38" i="32"/>
  <c r="B41" i="32"/>
  <c r="B110" i="32" a="1"/>
  <c r="B110" i="32" s="1"/>
  <c r="D106" i="32" a="1"/>
  <c r="D106" i="32" s="1"/>
  <c r="I109" i="32" l="1" a="1"/>
  <c r="I109" i="32" s="1"/>
  <c r="I110" i="32" s="1" a="1"/>
  <c r="I110" i="32" s="1"/>
  <c r="C35" i="32"/>
  <c r="C103" i="32" a="1"/>
  <c r="C103" i="32" s="1"/>
  <c r="C36" i="32" s="1"/>
  <c r="G38" i="32"/>
  <c r="F109" i="32" a="1"/>
  <c r="F109" i="32" s="1"/>
  <c r="F42" i="32" s="1"/>
  <c r="A36" i="32"/>
  <c r="A104" i="32" a="1"/>
  <c r="A104" i="32" s="1"/>
  <c r="A37" i="32" s="1"/>
  <c r="A35" i="32"/>
  <c r="E42" i="32"/>
  <c r="E110" i="32" a="1"/>
  <c r="E110" i="32" s="1"/>
  <c r="E43" i="32" s="1"/>
  <c r="D39" i="32"/>
  <c r="D107" i="32" a="1"/>
  <c r="D107" i="32" s="1"/>
  <c r="G39" i="32"/>
  <c r="G108" i="32" a="1"/>
  <c r="G108" i="32" s="1"/>
  <c r="G109" i="32" s="1" a="1"/>
  <c r="G109" i="32" s="1"/>
  <c r="G42" i="32" s="1"/>
  <c r="B43" i="32"/>
  <c r="B111" i="32" a="1"/>
  <c r="B111" i="32" s="1"/>
  <c r="H105" i="32" a="1"/>
  <c r="H105" i="32" s="1"/>
  <c r="H106" i="32" s="1" a="1"/>
  <c r="H106" i="32" s="1"/>
  <c r="H39" i="32" s="1"/>
  <c r="H37" i="32"/>
  <c r="J108" i="32" a="1"/>
  <c r="J108" i="32" s="1"/>
  <c r="I42" i="32" l="1"/>
  <c r="C104" i="32" a="1"/>
  <c r="C104" i="32" s="1"/>
  <c r="C105" i="32" s="1" a="1"/>
  <c r="C105" i="32" s="1"/>
  <c r="C38" i="32" s="1"/>
  <c r="F110" i="32" a="1"/>
  <c r="F110" i="32" s="1"/>
  <c r="F111" i="32" s="1" a="1"/>
  <c r="F111" i="32" s="1"/>
  <c r="F44" i="32" s="1"/>
  <c r="A105" i="32" a="1"/>
  <c r="A105" i="32" s="1"/>
  <c r="A38" i="32" s="1"/>
  <c r="H107" i="32" a="1"/>
  <c r="H107" i="32" s="1"/>
  <c r="H40" i="32" s="1"/>
  <c r="J41" i="32"/>
  <c r="H38" i="32"/>
  <c r="I111" i="32" a="1"/>
  <c r="I111" i="32" s="1"/>
  <c r="I112" i="32" s="1" a="1"/>
  <c r="I112" i="32" s="1"/>
  <c r="I45" i="32" s="1"/>
  <c r="J109" i="32" a="1"/>
  <c r="J109" i="32" s="1"/>
  <c r="I43" i="32"/>
  <c r="G110" i="32" a="1"/>
  <c r="G110" i="32" s="1"/>
  <c r="G111" i="32" s="1" a="1"/>
  <c r="G111" i="32" s="1"/>
  <c r="G44" i="32" s="1"/>
  <c r="D40" i="32"/>
  <c r="E111" i="32" a="1"/>
  <c r="E111" i="32" s="1"/>
  <c r="E112" i="32" s="1" a="1"/>
  <c r="E112" i="32" s="1"/>
  <c r="E45" i="32" s="1"/>
  <c r="B44" i="32"/>
  <c r="D108" i="32" a="1"/>
  <c r="D108" i="32" s="1"/>
  <c r="B112" i="32" a="1"/>
  <c r="B112" i="32" s="1"/>
  <c r="G41" i="32"/>
  <c r="C106" i="32" l="1" a="1"/>
  <c r="C106" i="32" s="1"/>
  <c r="C39" i="32" s="1"/>
  <c r="C37" i="32"/>
  <c r="F112" i="32" a="1"/>
  <c r="F112" i="32" s="1"/>
  <c r="F45" i="32" s="1"/>
  <c r="F43" i="32"/>
  <c r="H108" i="32" a="1"/>
  <c r="H108" i="32" s="1"/>
  <c r="H109" i="32" s="1" a="1"/>
  <c r="H109" i="32" s="1"/>
  <c r="I113" i="32" a="1"/>
  <c r="I113" i="32" s="1"/>
  <c r="I46" i="32" s="1"/>
  <c r="A106" i="32" a="1"/>
  <c r="A106" i="32" s="1"/>
  <c r="A107" i="32" s="1" a="1"/>
  <c r="A107" i="32" s="1"/>
  <c r="A40" i="32" s="1"/>
  <c r="G112" i="32" a="1"/>
  <c r="G112" i="32" s="1"/>
  <c r="G45" i="32" s="1"/>
  <c r="D41" i="32"/>
  <c r="D109" i="32" a="1"/>
  <c r="D109" i="32" s="1"/>
  <c r="D110" i="32" s="1" a="1"/>
  <c r="D110" i="32" s="1"/>
  <c r="D43" i="32" s="1"/>
  <c r="B45" i="32"/>
  <c r="B113" i="32" a="1"/>
  <c r="B113" i="32" s="1"/>
  <c r="E44" i="32"/>
  <c r="E113" i="32" a="1"/>
  <c r="E113" i="32" s="1"/>
  <c r="J110" i="32" a="1"/>
  <c r="J110" i="32" s="1"/>
  <c r="J111" i="32" s="1" a="1"/>
  <c r="J111" i="32" s="1"/>
  <c r="G43" i="32"/>
  <c r="J42" i="32"/>
  <c r="I44" i="32"/>
  <c r="C107" i="32" l="1" a="1"/>
  <c r="C107" i="32" s="1"/>
  <c r="F113" i="32" a="1"/>
  <c r="F113" i="32" s="1"/>
  <c r="F114" i="32" s="1" a="1"/>
  <c r="F114" i="32" s="1"/>
  <c r="H41" i="32"/>
  <c r="I114" i="32" a="1"/>
  <c r="I114" i="32" s="1"/>
  <c r="I115" i="32" s="1" a="1"/>
  <c r="I115" i="32" s="1"/>
  <c r="I48" i="32" s="1"/>
  <c r="A39" i="32"/>
  <c r="A108" i="32" a="1"/>
  <c r="A108" i="32" s="1"/>
  <c r="A41" i="32" s="1"/>
  <c r="G113" i="32" a="1"/>
  <c r="G113" i="32" s="1"/>
  <c r="G46" i="32" s="1"/>
  <c r="H42" i="32"/>
  <c r="H110" i="32" a="1"/>
  <c r="H110" i="32" s="1"/>
  <c r="H43" i="32" s="1"/>
  <c r="J43" i="32"/>
  <c r="B46" i="32"/>
  <c r="E114" i="32" a="1"/>
  <c r="E114" i="32" s="1"/>
  <c r="J44" i="32"/>
  <c r="J112" i="32" a="1"/>
  <c r="J112" i="32" s="1"/>
  <c r="E46" i="32"/>
  <c r="D42" i="32"/>
  <c r="D111" i="32" a="1"/>
  <c r="D111" i="32" s="1"/>
  <c r="B114" i="32" a="1"/>
  <c r="B114" i="32" s="1"/>
  <c r="F46" i="32" l="1"/>
  <c r="C108" i="32" a="1"/>
  <c r="C108" i="32" s="1"/>
  <c r="C41" i="32" s="1"/>
  <c r="C40" i="32"/>
  <c r="I47" i="32"/>
  <c r="I116" i="32" a="1"/>
  <c r="I116" i="32" s="1"/>
  <c r="I49" i="32" s="1"/>
  <c r="G114" i="32" a="1"/>
  <c r="G114" i="32" s="1"/>
  <c r="G47" i="32" s="1"/>
  <c r="A109" i="32" a="1"/>
  <c r="A109" i="32" s="1"/>
  <c r="A42" i="32" s="1"/>
  <c r="B47" i="32"/>
  <c r="B115" i="32" a="1"/>
  <c r="B115" i="32" s="1"/>
  <c r="D44" i="32"/>
  <c r="D112" i="32" a="1"/>
  <c r="D112" i="32" s="1"/>
  <c r="H111" i="32" a="1"/>
  <c r="H111" i="32" s="1"/>
  <c r="J45" i="32"/>
  <c r="J113" i="32" a="1"/>
  <c r="J113" i="32" s="1"/>
  <c r="E47" i="32"/>
  <c r="E115" i="32" a="1"/>
  <c r="E115" i="32" s="1"/>
  <c r="F47" i="32"/>
  <c r="F115" i="32" a="1"/>
  <c r="F115" i="32" s="1"/>
  <c r="C109" i="32" l="1" a="1"/>
  <c r="C109" i="32" s="1"/>
  <c r="C42" i="32" s="1"/>
  <c r="G115" i="32" a="1"/>
  <c r="G115" i="32" s="1"/>
  <c r="G48" i="32" s="1"/>
  <c r="I117" i="32" a="1"/>
  <c r="I117" i="32" s="1"/>
  <c r="I50" i="32" s="1"/>
  <c r="A110" i="32" a="1"/>
  <c r="A110" i="32" s="1"/>
  <c r="A43" i="32" s="1"/>
  <c r="E48" i="32"/>
  <c r="E116" i="32" a="1"/>
  <c r="E116" i="32" s="1"/>
  <c r="J46" i="32"/>
  <c r="J114" i="32" a="1"/>
  <c r="J114" i="32" s="1"/>
  <c r="D45" i="32"/>
  <c r="D113" i="32" a="1"/>
  <c r="D113" i="32" s="1"/>
  <c r="F48" i="32"/>
  <c r="F116" i="32" a="1"/>
  <c r="F116" i="32" s="1"/>
  <c r="H44" i="32"/>
  <c r="H112" i="32" a="1"/>
  <c r="H112" i="32" s="1"/>
  <c r="B48" i="32"/>
  <c r="B116" i="32" a="1"/>
  <c r="B116" i="32" s="1"/>
  <c r="C110" i="32" l="1" a="1"/>
  <c r="C110" i="32" s="1"/>
  <c r="I118" i="32" a="1"/>
  <c r="I118" i="32" s="1"/>
  <c r="I51" i="32" s="1"/>
  <c r="G116" i="32" a="1"/>
  <c r="G116" i="32" s="1"/>
  <c r="G49" i="32" s="1"/>
  <c r="A111" i="32" a="1"/>
  <c r="A111" i="32" s="1"/>
  <c r="D46" i="32"/>
  <c r="D114" i="32" a="1"/>
  <c r="D114" i="32" s="1"/>
  <c r="E49" i="32"/>
  <c r="E117" i="32" a="1"/>
  <c r="E117" i="32" s="1"/>
  <c r="H45" i="32"/>
  <c r="H113" i="32" a="1"/>
  <c r="H113" i="32" s="1"/>
  <c r="J47" i="32"/>
  <c r="J115" i="32" a="1"/>
  <c r="J115" i="32" s="1"/>
  <c r="B49" i="32"/>
  <c r="B117" i="32" a="1"/>
  <c r="B117" i="32" s="1"/>
  <c r="F49" i="32"/>
  <c r="F117" i="32" a="1"/>
  <c r="F117" i="32" s="1"/>
  <c r="C111" i="32" l="1" a="1"/>
  <c r="C111" i="32" s="1"/>
  <c r="C44" i="32" s="1"/>
  <c r="C43" i="32"/>
  <c r="G117" i="32" a="1"/>
  <c r="G117" i="32" s="1"/>
  <c r="G118" i="32" s="1" a="1"/>
  <c r="G118" i="32" s="1"/>
  <c r="I119" i="32" a="1"/>
  <c r="I119" i="32" s="1"/>
  <c r="I52" i="32" s="1"/>
  <c r="A112" i="32" a="1"/>
  <c r="A112" i="32" s="1"/>
  <c r="A45" i="32" s="1"/>
  <c r="A44" i="32"/>
  <c r="H46" i="32"/>
  <c r="H114" i="32" a="1"/>
  <c r="H114" i="32" s="1"/>
  <c r="B50" i="32"/>
  <c r="B118" i="32" a="1"/>
  <c r="B118" i="32" s="1"/>
  <c r="F50" i="32"/>
  <c r="F118" i="32" a="1"/>
  <c r="F118" i="32" s="1"/>
  <c r="E50" i="32"/>
  <c r="E118" i="32" a="1"/>
  <c r="E118" i="32" s="1"/>
  <c r="D47" i="32"/>
  <c r="D115" i="32" a="1"/>
  <c r="D115" i="32" s="1"/>
  <c r="J48" i="32"/>
  <c r="J116" i="32" a="1"/>
  <c r="J116" i="32" s="1"/>
  <c r="C112" i="32" l="1" a="1"/>
  <c r="C112" i="32" s="1"/>
  <c r="C45" i="32" s="1"/>
  <c r="G50" i="32"/>
  <c r="I120" i="32" a="1"/>
  <c r="I120" i="32" s="1"/>
  <c r="I53" i="32" s="1"/>
  <c r="A113" i="32" a="1"/>
  <c r="A113" i="32" s="1"/>
  <c r="A46" i="32" s="1"/>
  <c r="D48" i="32"/>
  <c r="D116" i="32" a="1"/>
  <c r="D116" i="32" s="1"/>
  <c r="J49" i="32"/>
  <c r="J117" i="32" a="1"/>
  <c r="J117" i="32" s="1"/>
  <c r="F51" i="32"/>
  <c r="F119" i="32" a="1"/>
  <c r="F119" i="32" s="1"/>
  <c r="G51" i="32"/>
  <c r="G119" i="32" a="1"/>
  <c r="G119" i="32" s="1"/>
  <c r="B51" i="32"/>
  <c r="B119" i="32" a="1"/>
  <c r="B119" i="32" s="1"/>
  <c r="E51" i="32"/>
  <c r="E119" i="32" a="1"/>
  <c r="E119" i="32" s="1"/>
  <c r="H47" i="32"/>
  <c r="H115" i="32" a="1"/>
  <c r="H115" i="32" s="1"/>
  <c r="C113" i="32" l="1" a="1"/>
  <c r="C113" i="32" s="1"/>
  <c r="C46" i="32" s="1"/>
  <c r="I121" i="32" a="1"/>
  <c r="I121" i="32" s="1"/>
  <c r="I54" i="32" s="1"/>
  <c r="A114" i="32" a="1"/>
  <c r="A114" i="32" s="1"/>
  <c r="A47" i="32" s="1"/>
  <c r="J50" i="32"/>
  <c r="J118" i="32" a="1"/>
  <c r="J118" i="32" s="1"/>
  <c r="E52" i="32"/>
  <c r="E120" i="32" a="1"/>
  <c r="E120" i="32" s="1"/>
  <c r="G52" i="32"/>
  <c r="G120" i="32" a="1"/>
  <c r="G120" i="32" s="1"/>
  <c r="B52" i="32"/>
  <c r="B120" i="32" a="1"/>
  <c r="B120" i="32" s="1"/>
  <c r="D49" i="32"/>
  <c r="D117" i="32" a="1"/>
  <c r="D117" i="32" s="1"/>
  <c r="H48" i="32"/>
  <c r="H116" i="32" a="1"/>
  <c r="H116" i="32" s="1"/>
  <c r="F52" i="32"/>
  <c r="F120" i="32" a="1"/>
  <c r="F120" i="32" s="1"/>
  <c r="C114" i="32" l="1" a="1"/>
  <c r="C114" i="32" s="1"/>
  <c r="C47" i="32" s="1"/>
  <c r="I122" i="32" a="1"/>
  <c r="I122" i="32" s="1"/>
  <c r="I55" i="32" s="1"/>
  <c r="A115" i="32" a="1"/>
  <c r="A115" i="32" s="1"/>
  <c r="A48" i="32" s="1"/>
  <c r="H49" i="32"/>
  <c r="H117" i="32" a="1"/>
  <c r="H117" i="32" s="1"/>
  <c r="F53" i="32"/>
  <c r="F121" i="32" a="1"/>
  <c r="F121" i="32" s="1"/>
  <c r="G53" i="32"/>
  <c r="G121" i="32" a="1"/>
  <c r="G121" i="32" s="1"/>
  <c r="D50" i="32"/>
  <c r="D118" i="32" a="1"/>
  <c r="D118" i="32" s="1"/>
  <c r="E53" i="32"/>
  <c r="E121" i="32" a="1"/>
  <c r="E121" i="32" s="1"/>
  <c r="J51" i="32"/>
  <c r="J119" i="32" a="1"/>
  <c r="J119" i="32" s="1"/>
  <c r="B53" i="32"/>
  <c r="B121" i="32" a="1"/>
  <c r="B121" i="32" s="1"/>
  <c r="C115" i="32" l="1" a="1"/>
  <c r="C115" i="32" s="1"/>
  <c r="C48" i="32" s="1"/>
  <c r="I123" i="32" a="1"/>
  <c r="I123" i="32" s="1"/>
  <c r="I56" i="32" s="1"/>
  <c r="A116" i="32" a="1"/>
  <c r="A116" i="32" s="1"/>
  <c r="A49" i="32" s="1"/>
  <c r="F54" i="32"/>
  <c r="F122" i="32" a="1"/>
  <c r="F122" i="32" s="1"/>
  <c r="B54" i="32"/>
  <c r="B122" i="32" a="1"/>
  <c r="B122" i="32" s="1"/>
  <c r="E54" i="32"/>
  <c r="E122" i="32" a="1"/>
  <c r="E122" i="32" s="1"/>
  <c r="D51" i="32"/>
  <c r="D119" i="32" a="1"/>
  <c r="D119" i="32" s="1"/>
  <c r="J52" i="32"/>
  <c r="J120" i="32" a="1"/>
  <c r="J120" i="32" s="1"/>
  <c r="H50" i="32"/>
  <c r="H118" i="32" a="1"/>
  <c r="H118" i="32" s="1"/>
  <c r="G54" i="32"/>
  <c r="G122" i="32" a="1"/>
  <c r="G122" i="32" s="1"/>
  <c r="C116" i="32" l="1" a="1"/>
  <c r="C116" i="32" s="1"/>
  <c r="C49" i="32" s="1"/>
  <c r="I124" i="32" a="1"/>
  <c r="I124" i="32" s="1"/>
  <c r="I57" i="32" s="1"/>
  <c r="A117" i="32" a="1"/>
  <c r="A117" i="32" s="1"/>
  <c r="A118" i="32" s="1" a="1"/>
  <c r="A118" i="32" s="1"/>
  <c r="A51" i="32" s="1"/>
  <c r="E55" i="32"/>
  <c r="E123" i="32" a="1"/>
  <c r="E123" i="32" s="1"/>
  <c r="H51" i="32"/>
  <c r="H119" i="32" a="1"/>
  <c r="H119" i="32" s="1"/>
  <c r="J53" i="32"/>
  <c r="J121" i="32" a="1"/>
  <c r="J121" i="32" s="1"/>
  <c r="B55" i="32"/>
  <c r="B123" i="32" a="1"/>
  <c r="B123" i="32" s="1"/>
  <c r="G55" i="32"/>
  <c r="G123" i="32" a="1"/>
  <c r="G123" i="32" s="1"/>
  <c r="F55" i="32"/>
  <c r="F123" i="32" a="1"/>
  <c r="F123" i="32" s="1"/>
  <c r="D52" i="32"/>
  <c r="D120" i="32" a="1"/>
  <c r="D120" i="32" s="1"/>
  <c r="C117" i="32" l="1" a="1"/>
  <c r="C117" i="32" s="1"/>
  <c r="C50" i="32" s="1"/>
  <c r="I125" i="32" a="1"/>
  <c r="I125" i="32" s="1"/>
  <c r="I58" i="32" s="1"/>
  <c r="A50" i="32"/>
  <c r="A119" i="32" a="1"/>
  <c r="A119" i="32" s="1"/>
  <c r="A52" i="32" s="1"/>
  <c r="B56" i="32"/>
  <c r="B124" i="32" a="1"/>
  <c r="B124" i="32" s="1"/>
  <c r="H52" i="32"/>
  <c r="H120" i="32" a="1"/>
  <c r="H120" i="32" s="1"/>
  <c r="F56" i="32"/>
  <c r="F124" i="32" a="1"/>
  <c r="F124" i="32" s="1"/>
  <c r="E56" i="32"/>
  <c r="E124" i="32" a="1"/>
  <c r="E124" i="32" s="1"/>
  <c r="J54" i="32"/>
  <c r="J122" i="32" a="1"/>
  <c r="J122" i="32" s="1"/>
  <c r="D53" i="32"/>
  <c r="D121" i="32" a="1"/>
  <c r="D121" i="32" s="1"/>
  <c r="G56" i="32"/>
  <c r="G124" i="32" a="1"/>
  <c r="G124" i="32" s="1"/>
  <c r="C118" i="32" l="1" a="1"/>
  <c r="C118" i="32" s="1"/>
  <c r="C51" i="32" s="1"/>
  <c r="I126" i="32" a="1"/>
  <c r="I126" i="32" s="1"/>
  <c r="I59" i="32" s="1"/>
  <c r="A120" i="32" a="1"/>
  <c r="A120" i="32" s="1"/>
  <c r="A53" i="32" s="1"/>
  <c r="G57" i="32"/>
  <c r="G125" i="32" a="1"/>
  <c r="G125" i="32" s="1"/>
  <c r="F57" i="32"/>
  <c r="F125" i="32" a="1"/>
  <c r="F125" i="32" s="1"/>
  <c r="J55" i="32"/>
  <c r="J123" i="32" a="1"/>
  <c r="J123" i="32" s="1"/>
  <c r="H53" i="32"/>
  <c r="H121" i="32" a="1"/>
  <c r="H121" i="32" s="1"/>
  <c r="E57" i="32"/>
  <c r="E125" i="32" a="1"/>
  <c r="E125" i="32" s="1"/>
  <c r="D54" i="32"/>
  <c r="D122" i="32" a="1"/>
  <c r="D122" i="32" s="1"/>
  <c r="B57" i="32"/>
  <c r="B125" i="32" a="1"/>
  <c r="B125" i="32" s="1"/>
  <c r="C119" i="32" l="1" a="1"/>
  <c r="C119" i="32" s="1"/>
  <c r="C52" i="32" s="1"/>
  <c r="I127" i="32" a="1"/>
  <c r="I127" i="32" s="1"/>
  <c r="I60" i="32" s="1"/>
  <c r="A121" i="32" a="1"/>
  <c r="A121" i="32" s="1"/>
  <c r="B58" i="32"/>
  <c r="B126" i="32" a="1"/>
  <c r="B126" i="32" s="1"/>
  <c r="D55" i="32"/>
  <c r="D123" i="32" a="1"/>
  <c r="D123" i="32" s="1"/>
  <c r="H54" i="32"/>
  <c r="H122" i="32" a="1"/>
  <c r="H122" i="32" s="1"/>
  <c r="E58" i="32"/>
  <c r="E126" i="32" a="1"/>
  <c r="E126" i="32" s="1"/>
  <c r="F58" i="32"/>
  <c r="F126" i="32" a="1"/>
  <c r="F126" i="32" s="1"/>
  <c r="G58" i="32"/>
  <c r="G126" i="32" a="1"/>
  <c r="G126" i="32" s="1"/>
  <c r="J56" i="32"/>
  <c r="J124" i="32" a="1"/>
  <c r="J124" i="32" s="1"/>
  <c r="C120" i="32" l="1" a="1"/>
  <c r="C120" i="32" s="1"/>
  <c r="C53" i="32" s="1"/>
  <c r="I128" i="32" a="1"/>
  <c r="I128" i="32" s="1"/>
  <c r="I129" i="32" s="1" a="1"/>
  <c r="I129" i="32" s="1"/>
  <c r="A122" i="32" a="1"/>
  <c r="A122" i="32" s="1"/>
  <c r="A55" i="32" s="1"/>
  <c r="A54" i="32"/>
  <c r="G59" i="32"/>
  <c r="G127" i="32" a="1"/>
  <c r="G127" i="32" s="1"/>
  <c r="D56" i="32"/>
  <c r="D124" i="32" a="1"/>
  <c r="D124" i="32" s="1"/>
  <c r="J57" i="32"/>
  <c r="J125" i="32" a="1"/>
  <c r="J125" i="32" s="1"/>
  <c r="F59" i="32"/>
  <c r="F127" i="32" a="1"/>
  <c r="F127" i="32" s="1"/>
  <c r="E59" i="32"/>
  <c r="E127" i="32" a="1"/>
  <c r="E127" i="32" s="1"/>
  <c r="B59" i="32"/>
  <c r="B127" i="32" a="1"/>
  <c r="B127" i="32" s="1"/>
  <c r="H55" i="32"/>
  <c r="H123" i="32" a="1"/>
  <c r="H123" i="32" s="1"/>
  <c r="C121" i="32" l="1" a="1"/>
  <c r="C121" i="32" s="1"/>
  <c r="C54" i="32" s="1"/>
  <c r="I61" i="32"/>
  <c r="A123" i="32" a="1"/>
  <c r="A123" i="32" s="1"/>
  <c r="J58" i="32"/>
  <c r="J126" i="32" a="1"/>
  <c r="J126" i="32" s="1"/>
  <c r="I62" i="32"/>
  <c r="I130" i="32" a="1"/>
  <c r="I130" i="32" s="1"/>
  <c r="B60" i="32"/>
  <c r="B128" i="32" a="1"/>
  <c r="B128" i="32" s="1"/>
  <c r="D57" i="32"/>
  <c r="D125" i="32" a="1"/>
  <c r="D125" i="32" s="1"/>
  <c r="E60" i="32"/>
  <c r="E128" i="32" a="1"/>
  <c r="E128" i="32" s="1"/>
  <c r="G60" i="32"/>
  <c r="G128" i="32" a="1"/>
  <c r="G128" i="32" s="1"/>
  <c r="H56" i="32"/>
  <c r="H124" i="32" a="1"/>
  <c r="H124" i="32" s="1"/>
  <c r="F60" i="32"/>
  <c r="F128" i="32" a="1"/>
  <c r="F128" i="32" s="1"/>
  <c r="C122" i="32" l="1" a="1"/>
  <c r="C122" i="32" s="1"/>
  <c r="C55" i="32" s="1"/>
  <c r="A124" i="32" a="1"/>
  <c r="A124" i="32" s="1"/>
  <c r="A57" i="32" s="1"/>
  <c r="A56" i="32"/>
  <c r="H57" i="32"/>
  <c r="H125" i="32" a="1"/>
  <c r="H125" i="32" s="1"/>
  <c r="F61" i="32"/>
  <c r="F129" i="32" a="1"/>
  <c r="F129" i="32" s="1"/>
  <c r="T20" i="32"/>
  <c r="I131" i="32" a="1"/>
  <c r="I131" i="32" s="1"/>
  <c r="G61" i="32"/>
  <c r="G129" i="32" a="1"/>
  <c r="G129" i="32" s="1"/>
  <c r="D58" i="32"/>
  <c r="D126" i="32" a="1"/>
  <c r="D126" i="32" s="1"/>
  <c r="J59" i="32"/>
  <c r="J127" i="32" a="1"/>
  <c r="J127" i="32" s="1"/>
  <c r="E61" i="32"/>
  <c r="E129" i="32" a="1"/>
  <c r="E129" i="32" s="1"/>
  <c r="B61" i="32"/>
  <c r="B129" i="32" a="1"/>
  <c r="B129" i="32" s="1"/>
  <c r="C123" i="32" l="1" a="1"/>
  <c r="C123" i="32" s="1"/>
  <c r="C56" i="32" s="1"/>
  <c r="A125" i="32" a="1"/>
  <c r="A125" i="32" s="1"/>
  <c r="A58" i="32" s="1"/>
  <c r="J60" i="32"/>
  <c r="J128" i="32" a="1"/>
  <c r="J128" i="32" s="1"/>
  <c r="G62" i="32"/>
  <c r="G130" i="32" a="1"/>
  <c r="G130" i="32" s="1"/>
  <c r="T21" i="32"/>
  <c r="I132" i="32" a="1"/>
  <c r="I132" i="32" s="1"/>
  <c r="B62" i="32"/>
  <c r="B130" i="32" a="1"/>
  <c r="B130" i="32" s="1"/>
  <c r="F62" i="32"/>
  <c r="F130" i="32" a="1"/>
  <c r="F130" i="32" s="1"/>
  <c r="H58" i="32"/>
  <c r="H126" i="32" a="1"/>
  <c r="H126" i="32" s="1"/>
  <c r="D59" i="32"/>
  <c r="D127" i="32" a="1"/>
  <c r="D127" i="32" s="1"/>
  <c r="E62" i="32"/>
  <c r="E130" i="32" a="1"/>
  <c r="E130" i="32" s="1"/>
  <c r="C124" i="32" l="1" a="1"/>
  <c r="C124" i="32" s="1"/>
  <c r="C57" i="32" s="1"/>
  <c r="A126" i="32" a="1"/>
  <c r="A126" i="32" s="1"/>
  <c r="P20" i="32"/>
  <c r="E131" i="32" a="1"/>
  <c r="E131" i="32" s="1"/>
  <c r="M20" i="32"/>
  <c r="B131" i="32" a="1"/>
  <c r="B131" i="32" s="1"/>
  <c r="H59" i="32"/>
  <c r="H127" i="32" a="1"/>
  <c r="H127" i="32" s="1"/>
  <c r="T22" i="32"/>
  <c r="I133" i="32" a="1"/>
  <c r="I133" i="32" s="1"/>
  <c r="J61" i="32"/>
  <c r="J129" i="32" a="1"/>
  <c r="J129" i="32" s="1"/>
  <c r="Q20" i="32"/>
  <c r="F131" i="32" a="1"/>
  <c r="F131" i="32" s="1"/>
  <c r="D60" i="32"/>
  <c r="D128" i="32" a="1"/>
  <c r="D128" i="32" s="1"/>
  <c r="R20" i="32"/>
  <c r="G131" i="32" a="1"/>
  <c r="G131" i="32" s="1"/>
  <c r="C125" i="32" l="1" a="1"/>
  <c r="C125" i="32" s="1"/>
  <c r="C58" i="32" s="1"/>
  <c r="A127" i="32" a="1"/>
  <c r="A127" i="32" s="1"/>
  <c r="A60" i="32" s="1"/>
  <c r="A59" i="32"/>
  <c r="R21" i="32"/>
  <c r="G132" i="32" a="1"/>
  <c r="G132" i="32" s="1"/>
  <c r="Q21" i="32"/>
  <c r="F132" i="32" a="1"/>
  <c r="F132" i="32" s="1"/>
  <c r="D61" i="32"/>
  <c r="D129" i="32" a="1"/>
  <c r="D129" i="32" s="1"/>
  <c r="H60" i="32"/>
  <c r="H128" i="32" a="1"/>
  <c r="H128" i="32" s="1"/>
  <c r="J62" i="32"/>
  <c r="J130" i="32" a="1"/>
  <c r="J130" i="32" s="1"/>
  <c r="P21" i="32"/>
  <c r="E132" i="32" a="1"/>
  <c r="E132" i="32" s="1"/>
  <c r="T23" i="32"/>
  <c r="I134" i="32" a="1"/>
  <c r="I134" i="32" s="1"/>
  <c r="M21" i="32"/>
  <c r="B132" i="32" a="1"/>
  <c r="B132" i="32" s="1"/>
  <c r="C126" i="32" l="1" a="1"/>
  <c r="C126" i="32" s="1"/>
  <c r="C59" i="32" s="1"/>
  <c r="A128" i="32" a="1"/>
  <c r="A128" i="32" s="1"/>
  <c r="A61" i="32" s="1"/>
  <c r="U20" i="32"/>
  <c r="J131" i="32" a="1"/>
  <c r="J131" i="32" s="1"/>
  <c r="M22" i="32"/>
  <c r="B133" i="32" a="1"/>
  <c r="B133" i="32" s="1"/>
  <c r="R22" i="32"/>
  <c r="G133" i="32" a="1"/>
  <c r="G133" i="32" s="1"/>
  <c r="H61" i="32"/>
  <c r="H129" i="32" a="1"/>
  <c r="H129" i="32" s="1"/>
  <c r="T24" i="32"/>
  <c r="I135" i="32" a="1"/>
  <c r="I135" i="32" s="1"/>
  <c r="D62" i="32"/>
  <c r="D130" i="32" a="1"/>
  <c r="D130" i="32" s="1"/>
  <c r="P22" i="32"/>
  <c r="E133" i="32" a="1"/>
  <c r="E133" i="32" s="1"/>
  <c r="Q22" i="32"/>
  <c r="F133" i="32" a="1"/>
  <c r="F133" i="32" s="1"/>
  <c r="C127" i="32" l="1" a="1"/>
  <c r="C127" i="32" s="1"/>
  <c r="C60" i="32" s="1"/>
  <c r="A129" i="32" a="1"/>
  <c r="A129" i="32" s="1"/>
  <c r="A62" i="32" s="1"/>
  <c r="R23" i="32"/>
  <c r="G134" i="32" a="1"/>
  <c r="G134" i="32" s="1"/>
  <c r="U21" i="32"/>
  <c r="J132" i="32" a="1"/>
  <c r="J132" i="32" s="1"/>
  <c r="P23" i="32"/>
  <c r="E134" i="32" a="1"/>
  <c r="E134" i="32" s="1"/>
  <c r="M23" i="32"/>
  <c r="B134" i="32" a="1"/>
  <c r="B134" i="32" s="1"/>
  <c r="Q23" i="32"/>
  <c r="F134" i="32" a="1"/>
  <c r="F134" i="32" s="1"/>
  <c r="H62" i="32"/>
  <c r="H130" i="32" a="1"/>
  <c r="H130" i="32" s="1"/>
  <c r="T25" i="32"/>
  <c r="I136" i="32" a="1"/>
  <c r="I136" i="32" s="1"/>
  <c r="O20" i="32"/>
  <c r="D131" i="32" a="1"/>
  <c r="D131" i="32" s="1"/>
  <c r="C128" i="32" l="1" a="1"/>
  <c r="C128" i="32" s="1"/>
  <c r="C61" i="32" s="1"/>
  <c r="A130" i="32" a="1"/>
  <c r="A130" i="32" s="1"/>
  <c r="L20" i="32" s="1"/>
  <c r="O21" i="32"/>
  <c r="D132" i="32" a="1"/>
  <c r="D132" i="32" s="1"/>
  <c r="Q24" i="32"/>
  <c r="F135" i="32" a="1"/>
  <c r="F135" i="32" s="1"/>
  <c r="T26" i="32"/>
  <c r="I137" i="32" a="1"/>
  <c r="I137" i="32" s="1"/>
  <c r="M24" i="32"/>
  <c r="B135" i="32" a="1"/>
  <c r="B135" i="32" s="1"/>
  <c r="R24" i="32"/>
  <c r="G135" i="32" a="1"/>
  <c r="G135" i="32" s="1"/>
  <c r="S20" i="32"/>
  <c r="H131" i="32" a="1"/>
  <c r="H131" i="32" s="1"/>
  <c r="P24" i="32"/>
  <c r="E135" i="32" a="1"/>
  <c r="E135" i="32" s="1"/>
  <c r="U22" i="32"/>
  <c r="J133" i="32" a="1"/>
  <c r="J133" i="32" s="1"/>
  <c r="C129" i="32" l="1" a="1"/>
  <c r="C129" i="32" s="1"/>
  <c r="C62" i="32" s="1"/>
  <c r="A131" i="32" a="1"/>
  <c r="A131" i="32" s="1"/>
  <c r="L21" i="32" s="1"/>
  <c r="U23" i="32"/>
  <c r="J134" i="32" a="1"/>
  <c r="J134" i="32" s="1"/>
  <c r="P25" i="32"/>
  <c r="E136" i="32" a="1"/>
  <c r="E136" i="32" s="1"/>
  <c r="S21" i="32"/>
  <c r="H132" i="32" a="1"/>
  <c r="H132" i="32" s="1"/>
  <c r="Q25" i="32"/>
  <c r="F136" i="32" a="1"/>
  <c r="F136" i="32" s="1"/>
  <c r="M25" i="32"/>
  <c r="B136" i="32" a="1"/>
  <c r="B136" i="32" s="1"/>
  <c r="R25" i="32"/>
  <c r="G136" i="32" a="1"/>
  <c r="G136" i="32" s="1"/>
  <c r="O22" i="32"/>
  <c r="D133" i="32" a="1"/>
  <c r="D133" i="32" s="1"/>
  <c r="T27" i="32"/>
  <c r="I138" i="32" a="1"/>
  <c r="I138" i="32" s="1"/>
  <c r="C130" i="32" l="1" a="1"/>
  <c r="C130" i="32" s="1"/>
  <c r="N20" i="32" s="1"/>
  <c r="A132" i="32" a="1"/>
  <c r="A132" i="32" s="1"/>
  <c r="L22" i="32" s="1"/>
  <c r="M26" i="32"/>
  <c r="B137" i="32" a="1"/>
  <c r="B137" i="32" s="1"/>
  <c r="O23" i="32"/>
  <c r="D134" i="32" a="1"/>
  <c r="D134" i="32" s="1"/>
  <c r="P26" i="32"/>
  <c r="E137" i="32" a="1"/>
  <c r="E137" i="32" s="1"/>
  <c r="T28" i="32"/>
  <c r="I139" i="32" a="1"/>
  <c r="I139" i="32" s="1"/>
  <c r="Q26" i="32"/>
  <c r="F137" i="32" a="1"/>
  <c r="F137" i="32" s="1"/>
  <c r="U24" i="32"/>
  <c r="J135" i="32" a="1"/>
  <c r="J135" i="32" s="1"/>
  <c r="R26" i="32"/>
  <c r="G137" i="32" a="1"/>
  <c r="G137" i="32" s="1"/>
  <c r="S22" i="32"/>
  <c r="H133" i="32" a="1"/>
  <c r="H133" i="32" s="1"/>
  <c r="C131" i="32" l="1" a="1"/>
  <c r="C131" i="32" s="1"/>
  <c r="N21" i="32" s="1"/>
  <c r="A133" i="32" a="1"/>
  <c r="A133" i="32" s="1"/>
  <c r="L23" i="32" s="1"/>
  <c r="T29" i="32"/>
  <c r="I140" i="32" a="1"/>
  <c r="I140" i="32" s="1"/>
  <c r="P27" i="32"/>
  <c r="E138" i="32" a="1"/>
  <c r="E138" i="32" s="1"/>
  <c r="U25" i="32"/>
  <c r="J136" i="32" a="1"/>
  <c r="J136" i="32" s="1"/>
  <c r="Q27" i="32"/>
  <c r="F138" i="32" a="1"/>
  <c r="F138" i="32" s="1"/>
  <c r="O24" i="32"/>
  <c r="D135" i="32" a="1"/>
  <c r="D135" i="32" s="1"/>
  <c r="S23" i="32"/>
  <c r="H134" i="32" a="1"/>
  <c r="H134" i="32" s="1"/>
  <c r="R27" i="32"/>
  <c r="G138" i="32" a="1"/>
  <c r="G138" i="32" s="1"/>
  <c r="M27" i="32"/>
  <c r="B138" i="32" a="1"/>
  <c r="B138" i="32" s="1"/>
  <c r="C132" i="32" l="1" a="1"/>
  <c r="C132" i="32" s="1"/>
  <c r="N22" i="32" s="1"/>
  <c r="A134" i="32" a="1"/>
  <c r="A134" i="32" s="1"/>
  <c r="L24" i="32" s="1"/>
  <c r="S24" i="32"/>
  <c r="H135" i="32" a="1"/>
  <c r="H135" i="32" s="1"/>
  <c r="R28" i="32"/>
  <c r="G139" i="32" a="1"/>
  <c r="G139" i="32" s="1"/>
  <c r="O25" i="32"/>
  <c r="D136" i="32" a="1"/>
  <c r="D136" i="32" s="1"/>
  <c r="P28" i="32"/>
  <c r="E139" i="32" a="1"/>
  <c r="E139" i="32" s="1"/>
  <c r="T30" i="32"/>
  <c r="I141" i="32" a="1"/>
  <c r="I141" i="32" s="1"/>
  <c r="Q28" i="32"/>
  <c r="F139" i="32" a="1"/>
  <c r="F139" i="32" s="1"/>
  <c r="M28" i="32"/>
  <c r="B139" i="32" a="1"/>
  <c r="B139" i="32" s="1"/>
  <c r="U26" i="32"/>
  <c r="J137" i="32" a="1"/>
  <c r="J137" i="32" s="1"/>
  <c r="C133" i="32" l="1" a="1"/>
  <c r="C133" i="32" s="1"/>
  <c r="N23" i="32" s="1"/>
  <c r="A135" i="32" a="1"/>
  <c r="A135" i="32" s="1"/>
  <c r="L25" i="32" s="1"/>
  <c r="M29" i="32"/>
  <c r="B140" i="32" a="1"/>
  <c r="B140" i="32" s="1"/>
  <c r="O26" i="32"/>
  <c r="D137" i="32" a="1"/>
  <c r="D137" i="32" s="1"/>
  <c r="Q29" i="32"/>
  <c r="F140" i="32" a="1"/>
  <c r="F140" i="32" s="1"/>
  <c r="R29" i="32"/>
  <c r="G140" i="32" a="1"/>
  <c r="G140" i="32" s="1"/>
  <c r="T31" i="32"/>
  <c r="I142" i="32" a="1"/>
  <c r="I142" i="32" s="1"/>
  <c r="S25" i="32"/>
  <c r="H136" i="32" a="1"/>
  <c r="H136" i="32" s="1"/>
  <c r="U27" i="32"/>
  <c r="J138" i="32" a="1"/>
  <c r="J138" i="32" s="1"/>
  <c r="P29" i="32"/>
  <c r="E140" i="32" a="1"/>
  <c r="E140" i="32" s="1"/>
  <c r="C134" i="32" l="1" a="1"/>
  <c r="C134" i="32" s="1"/>
  <c r="N24" i="32" s="1"/>
  <c r="A136" i="32" a="1"/>
  <c r="A136" i="32" s="1"/>
  <c r="T32" i="32"/>
  <c r="I143" i="32" a="1"/>
  <c r="I143" i="32" s="1"/>
  <c r="S26" i="32"/>
  <c r="H137" i="32" a="1"/>
  <c r="H137" i="32" s="1"/>
  <c r="O27" i="32"/>
  <c r="D138" i="32" a="1"/>
  <c r="D138" i="32" s="1"/>
  <c r="U28" i="32"/>
  <c r="J139" i="32" a="1"/>
  <c r="J139" i="32" s="1"/>
  <c r="R30" i="32"/>
  <c r="G141" i="32" a="1"/>
  <c r="G141" i="32" s="1"/>
  <c r="P30" i="32"/>
  <c r="E141" i="32" a="1"/>
  <c r="E141" i="32" s="1"/>
  <c r="M30" i="32"/>
  <c r="B141" i="32" a="1"/>
  <c r="B141" i="32" s="1"/>
  <c r="Q30" i="32"/>
  <c r="F141" i="32" a="1"/>
  <c r="F141" i="32" s="1"/>
  <c r="C135" i="32" l="1" a="1"/>
  <c r="C135" i="32" s="1"/>
  <c r="N25" i="32" s="1"/>
  <c r="A137" i="32" a="1"/>
  <c r="A137" i="32" s="1"/>
  <c r="L27" i="32" s="1"/>
  <c r="L26" i="32"/>
  <c r="U29" i="32"/>
  <c r="J140" i="32" a="1"/>
  <c r="J140" i="32" s="1"/>
  <c r="M31" i="32"/>
  <c r="B142" i="32" a="1"/>
  <c r="B142" i="32" s="1"/>
  <c r="P31" i="32"/>
  <c r="E142" i="32" a="1"/>
  <c r="E142" i="32" s="1"/>
  <c r="O28" i="32"/>
  <c r="D139" i="32" a="1"/>
  <c r="D139" i="32" s="1"/>
  <c r="Q31" i="32"/>
  <c r="F142" i="32" a="1"/>
  <c r="F142" i="32" s="1"/>
  <c r="T33" i="32"/>
  <c r="I144" i="32" a="1"/>
  <c r="I144" i="32" s="1"/>
  <c r="R31" i="32"/>
  <c r="G142" i="32" a="1"/>
  <c r="G142" i="32" s="1"/>
  <c r="S27" i="32"/>
  <c r="H138" i="32" a="1"/>
  <c r="H138" i="32" s="1"/>
  <c r="C136" i="32" l="1" a="1"/>
  <c r="C136" i="32" s="1"/>
  <c r="N26" i="32" s="1"/>
  <c r="A138" i="32" a="1"/>
  <c r="A138" i="32" s="1"/>
  <c r="L28" i="32" s="1"/>
  <c r="R32" i="32"/>
  <c r="G143" i="32" a="1"/>
  <c r="G143" i="32" s="1"/>
  <c r="M32" i="32"/>
  <c r="B143" i="32" a="1"/>
  <c r="B143" i="32" s="1"/>
  <c r="S28" i="32"/>
  <c r="H139" i="32" a="1"/>
  <c r="H139" i="32" s="1"/>
  <c r="O29" i="32"/>
  <c r="D140" i="32" a="1"/>
  <c r="D140" i="32" s="1"/>
  <c r="U30" i="32"/>
  <c r="J141" i="32" a="1"/>
  <c r="J141" i="32" s="1"/>
  <c r="T34" i="32"/>
  <c r="I145" i="32" a="1"/>
  <c r="I145" i="32" s="1"/>
  <c r="P32" i="32"/>
  <c r="E143" i="32" a="1"/>
  <c r="E143" i="32" s="1"/>
  <c r="Q32" i="32"/>
  <c r="F143" i="32" a="1"/>
  <c r="F143" i="32" s="1"/>
  <c r="C137" i="32" l="1" a="1"/>
  <c r="C137" i="32" s="1"/>
  <c r="N27" i="32" s="1"/>
  <c r="A139" i="32" a="1"/>
  <c r="A139" i="32" s="1"/>
  <c r="L29" i="32" s="1"/>
  <c r="Q33" i="32"/>
  <c r="F144" i="32" a="1"/>
  <c r="F144" i="32" s="1"/>
  <c r="S29" i="32"/>
  <c r="H140" i="32" a="1"/>
  <c r="H140" i="32" s="1"/>
  <c r="T35" i="32"/>
  <c r="I146" i="32" a="1"/>
  <c r="I146" i="32" s="1"/>
  <c r="M33" i="32"/>
  <c r="B144" i="32" a="1"/>
  <c r="B144" i="32" s="1"/>
  <c r="U31" i="32"/>
  <c r="J142" i="32" a="1"/>
  <c r="J142" i="32" s="1"/>
  <c r="R33" i="32"/>
  <c r="G144" i="32" a="1"/>
  <c r="G144" i="32" s="1"/>
  <c r="P33" i="32"/>
  <c r="E144" i="32" a="1"/>
  <c r="E144" i="32" s="1"/>
  <c r="O30" i="32"/>
  <c r="D141" i="32" a="1"/>
  <c r="D141" i="32" s="1"/>
  <c r="C138" i="32" l="1" a="1"/>
  <c r="C138" i="32" s="1"/>
  <c r="N28" i="32" s="1"/>
  <c r="A140" i="32" a="1"/>
  <c r="A140" i="32" s="1"/>
  <c r="L30" i="32" s="1"/>
  <c r="O31" i="32"/>
  <c r="D142" i="32" a="1"/>
  <c r="D142" i="32" s="1"/>
  <c r="T36" i="32"/>
  <c r="I147" i="32" a="1"/>
  <c r="I147" i="32" s="1"/>
  <c r="U32" i="32"/>
  <c r="J143" i="32" a="1"/>
  <c r="J143" i="32" s="1"/>
  <c r="R34" i="32"/>
  <c r="G145" i="32" a="1"/>
  <c r="G145" i="32" s="1"/>
  <c r="S30" i="32"/>
  <c r="H141" i="32" a="1"/>
  <c r="H141" i="32" s="1"/>
  <c r="P34" i="32"/>
  <c r="E145" i="32" a="1"/>
  <c r="E145" i="32" s="1"/>
  <c r="M34" i="32"/>
  <c r="B145" i="32" a="1"/>
  <c r="B145" i="32" s="1"/>
  <c r="Q34" i="32"/>
  <c r="F145" i="32" a="1"/>
  <c r="F145" i="32" s="1"/>
  <c r="C139" i="32" l="1" a="1"/>
  <c r="C139" i="32" s="1"/>
  <c r="N29" i="32" s="1"/>
  <c r="A141" i="32" a="1"/>
  <c r="A141" i="32" s="1"/>
  <c r="L31" i="32" s="1"/>
  <c r="U33" i="32"/>
  <c r="J144" i="32" a="1"/>
  <c r="J144" i="32" s="1"/>
  <c r="Q35" i="32"/>
  <c r="F146" i="32" a="1"/>
  <c r="F146" i="32" s="1"/>
  <c r="P35" i="32"/>
  <c r="E146" i="32" a="1"/>
  <c r="E146" i="32" s="1"/>
  <c r="T37" i="32"/>
  <c r="I148" i="32" a="1"/>
  <c r="I148" i="32" s="1"/>
  <c r="S31" i="32"/>
  <c r="H142" i="32" a="1"/>
  <c r="H142" i="32" s="1"/>
  <c r="M35" i="32"/>
  <c r="B146" i="32" a="1"/>
  <c r="B146" i="32" s="1"/>
  <c r="O32" i="32"/>
  <c r="D143" i="32" a="1"/>
  <c r="D143" i="32" s="1"/>
  <c r="R35" i="32"/>
  <c r="G146" i="32" a="1"/>
  <c r="G146" i="32" s="1"/>
  <c r="C140" i="32" l="1" a="1"/>
  <c r="C140" i="32" s="1"/>
  <c r="N30" i="32" s="1"/>
  <c r="A142" i="32" a="1"/>
  <c r="A142" i="32" s="1"/>
  <c r="L32" i="32" s="1"/>
  <c r="M36" i="32"/>
  <c r="B147" i="32" a="1"/>
  <c r="B147" i="32" s="1"/>
  <c r="P36" i="32"/>
  <c r="E147" i="32" a="1"/>
  <c r="E147" i="32" s="1"/>
  <c r="S32" i="32"/>
  <c r="H143" i="32" a="1"/>
  <c r="H143" i="32" s="1"/>
  <c r="O33" i="32"/>
  <c r="D144" i="32" a="1"/>
  <c r="D144" i="32" s="1"/>
  <c r="Q36" i="32"/>
  <c r="F147" i="32" a="1"/>
  <c r="F147" i="32" s="1"/>
  <c r="R36" i="32"/>
  <c r="G147" i="32" a="1"/>
  <c r="G147" i="32" s="1"/>
  <c r="U34" i="32"/>
  <c r="J145" i="32" a="1"/>
  <c r="J145" i="32" s="1"/>
  <c r="T38" i="32"/>
  <c r="I149" i="32" a="1"/>
  <c r="I149" i="32" s="1"/>
  <c r="C141" i="32" l="1" a="1"/>
  <c r="C141" i="32" s="1"/>
  <c r="N31" i="32" s="1"/>
  <c r="A143" i="32" a="1"/>
  <c r="A143" i="32" s="1"/>
  <c r="L33" i="32" s="1"/>
  <c r="T39" i="32"/>
  <c r="I150" i="32" a="1"/>
  <c r="I150" i="32" s="1"/>
  <c r="Q37" i="32"/>
  <c r="F148" i="32" a="1"/>
  <c r="F148" i="32" s="1"/>
  <c r="U35" i="32"/>
  <c r="J146" i="32" a="1"/>
  <c r="J146" i="32" s="1"/>
  <c r="P37" i="32"/>
  <c r="E148" i="32" a="1"/>
  <c r="E148" i="32" s="1"/>
  <c r="O34" i="32"/>
  <c r="D145" i="32" a="1"/>
  <c r="D145" i="32" s="1"/>
  <c r="M37" i="32"/>
  <c r="B148" i="32" a="1"/>
  <c r="B148" i="32" s="1"/>
  <c r="R37" i="32"/>
  <c r="G148" i="32" a="1"/>
  <c r="G148" i="32" s="1"/>
  <c r="S33" i="32"/>
  <c r="H144" i="32" a="1"/>
  <c r="H144" i="32" s="1"/>
  <c r="C142" i="32" l="1" a="1"/>
  <c r="C142" i="32" s="1"/>
  <c r="N32" i="32" s="1"/>
  <c r="A144" i="32" a="1"/>
  <c r="A144" i="32" s="1"/>
  <c r="L34" i="32" s="1"/>
  <c r="O35" i="32"/>
  <c r="D146" i="32" a="1"/>
  <c r="D146" i="32" s="1"/>
  <c r="R38" i="32"/>
  <c r="G149" i="32" a="1"/>
  <c r="G149" i="32" s="1"/>
  <c r="Q38" i="32"/>
  <c r="F149" i="32" a="1"/>
  <c r="F149" i="32" s="1"/>
  <c r="M38" i="32"/>
  <c r="B149" i="32" a="1"/>
  <c r="B149" i="32" s="1"/>
  <c r="T40" i="32"/>
  <c r="I151" i="32" a="1"/>
  <c r="I151" i="32" s="1"/>
  <c r="S34" i="32"/>
  <c r="H145" i="32" a="1"/>
  <c r="H145" i="32" s="1"/>
  <c r="P38" i="32"/>
  <c r="E149" i="32" a="1"/>
  <c r="E149" i="32" s="1"/>
  <c r="U36" i="32"/>
  <c r="J147" i="32" a="1"/>
  <c r="J147" i="32" s="1"/>
  <c r="C143" i="32" l="1" a="1"/>
  <c r="C143" i="32" s="1"/>
  <c r="N33" i="32" s="1"/>
  <c r="A145" i="32" a="1"/>
  <c r="A145" i="32" s="1"/>
  <c r="A146" i="32" s="1" a="1"/>
  <c r="A146" i="32" s="1"/>
  <c r="L36" i="32" s="1"/>
  <c r="U37" i="32"/>
  <c r="J148" i="32" a="1"/>
  <c r="J148" i="32" s="1"/>
  <c r="R39" i="32"/>
  <c r="G150" i="32" a="1"/>
  <c r="G150" i="32" s="1"/>
  <c r="T41" i="32"/>
  <c r="I152" i="32" a="1"/>
  <c r="I152" i="32" s="1"/>
  <c r="P39" i="32"/>
  <c r="E150" i="32" a="1"/>
  <c r="E150" i="32" s="1"/>
  <c r="M39" i="32"/>
  <c r="B150" i="32" a="1"/>
  <c r="B150" i="32" s="1"/>
  <c r="S35" i="32"/>
  <c r="H146" i="32" a="1"/>
  <c r="H146" i="32" s="1"/>
  <c r="O36" i="32"/>
  <c r="D147" i="32" a="1"/>
  <c r="D147" i="32" s="1"/>
  <c r="Q39" i="32"/>
  <c r="F150" i="32" a="1"/>
  <c r="F150" i="32" s="1"/>
  <c r="C144" i="32" l="1" a="1"/>
  <c r="C144" i="32" s="1"/>
  <c r="N34" i="32" s="1"/>
  <c r="A147" i="32" a="1"/>
  <c r="A147" i="32" s="1"/>
  <c r="L37" i="32" s="1"/>
  <c r="L35" i="32"/>
  <c r="M40" i="32"/>
  <c r="B151" i="32" a="1"/>
  <c r="B151" i="32" s="1"/>
  <c r="Q40" i="32"/>
  <c r="F151" i="32" a="1"/>
  <c r="F151" i="32" s="1"/>
  <c r="T42" i="32"/>
  <c r="I153" i="32" a="1"/>
  <c r="I153" i="32" s="1"/>
  <c r="R40" i="32"/>
  <c r="G151" i="32" a="1"/>
  <c r="G151" i="32" s="1"/>
  <c r="O37" i="32"/>
  <c r="D148" i="32" a="1"/>
  <c r="D148" i="32" s="1"/>
  <c r="P40" i="32"/>
  <c r="E151" i="32" a="1"/>
  <c r="E151" i="32" s="1"/>
  <c r="U38" i="32"/>
  <c r="J149" i="32" a="1"/>
  <c r="J149" i="32" s="1"/>
  <c r="S36" i="32"/>
  <c r="H147" i="32" a="1"/>
  <c r="H147" i="32" s="1"/>
  <c r="C145" i="32" l="1" a="1"/>
  <c r="C145" i="32" s="1"/>
  <c r="N35" i="32" s="1"/>
  <c r="A148" i="32" a="1"/>
  <c r="A148" i="32" s="1"/>
  <c r="A149" i="32" s="1" a="1"/>
  <c r="A149" i="32" s="1"/>
  <c r="L39" i="32" s="1"/>
  <c r="S37" i="32"/>
  <c r="H148" i="32" a="1"/>
  <c r="H148" i="32" s="1"/>
  <c r="T43" i="32"/>
  <c r="I154" i="32" a="1"/>
  <c r="I154" i="32" s="1"/>
  <c r="P41" i="32"/>
  <c r="E152" i="32" a="1"/>
  <c r="E152" i="32" s="1"/>
  <c r="O38" i="32"/>
  <c r="D149" i="32" a="1"/>
  <c r="D149" i="32" s="1"/>
  <c r="U39" i="32"/>
  <c r="J150" i="32" a="1"/>
  <c r="J150" i="32" s="1"/>
  <c r="Q41" i="32"/>
  <c r="F152" i="32" a="1"/>
  <c r="F152" i="32" s="1"/>
  <c r="R41" i="32"/>
  <c r="G152" i="32" a="1"/>
  <c r="G152" i="32" s="1"/>
  <c r="M41" i="32"/>
  <c r="B152" i="32" a="1"/>
  <c r="B152" i="32" s="1"/>
  <c r="C146" i="32" l="1" a="1"/>
  <c r="C146" i="32" s="1"/>
  <c r="N36" i="32" s="1"/>
  <c r="L38" i="32"/>
  <c r="A150" i="32" a="1"/>
  <c r="A150" i="32" s="1"/>
  <c r="L40" i="32" s="1"/>
  <c r="Q42" i="32"/>
  <c r="F153" i="32" a="1"/>
  <c r="F153" i="32" s="1"/>
  <c r="M42" i="32"/>
  <c r="B153" i="32" a="1"/>
  <c r="B153" i="32" s="1"/>
  <c r="P42" i="32"/>
  <c r="E153" i="32" a="1"/>
  <c r="E153" i="32" s="1"/>
  <c r="T44" i="32"/>
  <c r="I155" i="32" a="1"/>
  <c r="I155" i="32" s="1"/>
  <c r="U40" i="32"/>
  <c r="J151" i="32" a="1"/>
  <c r="J151" i="32" s="1"/>
  <c r="O39" i="32"/>
  <c r="D150" i="32" a="1"/>
  <c r="D150" i="32" s="1"/>
  <c r="R42" i="32"/>
  <c r="G153" i="32" a="1"/>
  <c r="G153" i="32" s="1"/>
  <c r="S38" i="32"/>
  <c r="H149" i="32" a="1"/>
  <c r="H149" i="32" s="1"/>
  <c r="C147" i="32" l="1" a="1"/>
  <c r="C147" i="32" s="1"/>
  <c r="N37" i="32" s="1"/>
  <c r="A151" i="32" a="1"/>
  <c r="A151" i="32" s="1"/>
  <c r="L41" i="32" s="1"/>
  <c r="R43" i="32"/>
  <c r="G154" i="32" a="1"/>
  <c r="G154" i="32" s="1"/>
  <c r="P43" i="32"/>
  <c r="E154" i="32" a="1"/>
  <c r="E154" i="32" s="1"/>
  <c r="U41" i="32"/>
  <c r="J152" i="32" a="1"/>
  <c r="J152" i="32" s="1"/>
  <c r="O40" i="32"/>
  <c r="D151" i="32" a="1"/>
  <c r="D151" i="32" s="1"/>
  <c r="M43" i="32"/>
  <c r="B154" i="32" a="1"/>
  <c r="B154" i="32" s="1"/>
  <c r="S39" i="32"/>
  <c r="H150" i="32" a="1"/>
  <c r="H150" i="32" s="1"/>
  <c r="T45" i="32"/>
  <c r="I156" i="32" a="1"/>
  <c r="I156" i="32" s="1"/>
  <c r="Q43" i="32"/>
  <c r="F154" i="32" a="1"/>
  <c r="F154" i="32" s="1"/>
  <c r="C148" i="32" l="1" a="1"/>
  <c r="C148" i="32" s="1"/>
  <c r="N38" i="32" s="1"/>
  <c r="A152" i="32" a="1"/>
  <c r="A152" i="32" s="1"/>
  <c r="L42" i="32" s="1"/>
  <c r="U42" i="32"/>
  <c r="J153" i="32" a="1"/>
  <c r="J153" i="32" s="1"/>
  <c r="S40" i="32"/>
  <c r="H151" i="32" a="1"/>
  <c r="H151" i="32" s="1"/>
  <c r="Q44" i="32"/>
  <c r="F155" i="32" a="1"/>
  <c r="F155" i="32" s="1"/>
  <c r="P44" i="32"/>
  <c r="E155" i="32" a="1"/>
  <c r="E155" i="32" s="1"/>
  <c r="M44" i="32"/>
  <c r="B155" i="32" a="1"/>
  <c r="B155" i="32" s="1"/>
  <c r="R44" i="32"/>
  <c r="G155" i="32" a="1"/>
  <c r="G155" i="32" s="1"/>
  <c r="T46" i="32"/>
  <c r="I157" i="32" a="1"/>
  <c r="I157" i="32" s="1"/>
  <c r="O41" i="32"/>
  <c r="D152" i="32" a="1"/>
  <c r="D152" i="32" s="1"/>
  <c r="C149" i="32" l="1" a="1"/>
  <c r="C149" i="32" s="1"/>
  <c r="N39" i="32" s="1"/>
  <c r="A153" i="32" a="1"/>
  <c r="A153" i="32" s="1"/>
  <c r="L43" i="32" s="1"/>
  <c r="T47" i="32"/>
  <c r="I158" i="32" a="1"/>
  <c r="I158" i="32" s="1"/>
  <c r="S41" i="32"/>
  <c r="H152" i="32" a="1"/>
  <c r="H152" i="32" s="1"/>
  <c r="O42" i="32"/>
  <c r="D153" i="32" a="1"/>
  <c r="D153" i="32" s="1"/>
  <c r="M45" i="32"/>
  <c r="B156" i="32" a="1"/>
  <c r="B156" i="32" s="1"/>
  <c r="R45" i="32"/>
  <c r="G156" i="32" a="1"/>
  <c r="G156" i="32" s="1"/>
  <c r="P45" i="32"/>
  <c r="E156" i="32" a="1"/>
  <c r="E156" i="32" s="1"/>
  <c r="U43" i="32"/>
  <c r="J154" i="32" a="1"/>
  <c r="J154" i="32" s="1"/>
  <c r="Q45" i="32"/>
  <c r="F156" i="32" a="1"/>
  <c r="F156" i="32" s="1"/>
  <c r="C150" i="32" l="1" a="1"/>
  <c r="C150" i="32" s="1"/>
  <c r="N40" i="32" s="1"/>
  <c r="A154" i="32" a="1"/>
  <c r="A154" i="32" s="1"/>
  <c r="L44" i="32" s="1"/>
  <c r="O43" i="32"/>
  <c r="D154" i="32" a="1"/>
  <c r="D154" i="32" s="1"/>
  <c r="P46" i="32"/>
  <c r="E157" i="32" a="1"/>
  <c r="E157" i="32" s="1"/>
  <c r="R46" i="32"/>
  <c r="G157" i="32" a="1"/>
  <c r="G157" i="32" s="1"/>
  <c r="U44" i="32"/>
  <c r="J155" i="32" a="1"/>
  <c r="J155" i="32" s="1"/>
  <c r="S42" i="32"/>
  <c r="H153" i="32" a="1"/>
  <c r="H153" i="32" s="1"/>
  <c r="T48" i="32"/>
  <c r="I159" i="32" a="1"/>
  <c r="I159" i="32" s="1"/>
  <c r="Q46" i="32"/>
  <c r="F157" i="32" a="1"/>
  <c r="F157" i="32" s="1"/>
  <c r="M46" i="32"/>
  <c r="B157" i="32" a="1"/>
  <c r="B157" i="32" s="1"/>
  <c r="C151" i="32" l="1" a="1"/>
  <c r="C151" i="32" s="1"/>
  <c r="N41" i="32" s="1"/>
  <c r="A155" i="32" a="1"/>
  <c r="A155" i="32" s="1"/>
  <c r="L45" i="32" s="1"/>
  <c r="Q47" i="32"/>
  <c r="F158" i="32" a="1"/>
  <c r="F158" i="32" s="1"/>
  <c r="P47" i="32"/>
  <c r="E158" i="32" a="1"/>
  <c r="E158" i="32" s="1"/>
  <c r="M47" i="32"/>
  <c r="B158" i="32" a="1"/>
  <c r="B158" i="32" s="1"/>
  <c r="S43" i="32"/>
  <c r="H154" i="32" a="1"/>
  <c r="H154" i="32" s="1"/>
  <c r="T49" i="32"/>
  <c r="I160" i="32" a="1"/>
  <c r="I160" i="32" s="1"/>
  <c r="O44" i="32"/>
  <c r="D155" i="32" a="1"/>
  <c r="D155" i="32" s="1"/>
  <c r="U45" i="32"/>
  <c r="J156" i="32" a="1"/>
  <c r="J156" i="32" s="1"/>
  <c r="R47" i="32"/>
  <c r="G158" i="32" a="1"/>
  <c r="G158" i="32" s="1"/>
  <c r="C152" i="32" l="1" a="1"/>
  <c r="C152" i="32" s="1"/>
  <c r="N42" i="32" s="1"/>
  <c r="A156" i="32" a="1"/>
  <c r="A156" i="32" s="1"/>
  <c r="L46" i="32" s="1"/>
  <c r="M48" i="32"/>
  <c r="B159" i="32" a="1"/>
  <c r="B159" i="32" s="1"/>
  <c r="O45" i="32"/>
  <c r="D156" i="32" a="1"/>
  <c r="D156" i="32" s="1"/>
  <c r="P48" i="32"/>
  <c r="E159" i="32" a="1"/>
  <c r="E159" i="32" s="1"/>
  <c r="U46" i="32"/>
  <c r="J157" i="32" a="1"/>
  <c r="J157" i="32" s="1"/>
  <c r="T50" i="32"/>
  <c r="I161" i="32" a="1"/>
  <c r="I161" i="32" s="1"/>
  <c r="R48" i="32"/>
  <c r="G159" i="32" a="1"/>
  <c r="G159" i="32" s="1"/>
  <c r="Q48" i="32"/>
  <c r="F159" i="32" a="1"/>
  <c r="F159" i="32" s="1"/>
  <c r="S44" i="32"/>
  <c r="H155" i="32" a="1"/>
  <c r="H155" i="32" s="1"/>
  <c r="C153" i="32" l="1" a="1"/>
  <c r="C153" i="32" s="1"/>
  <c r="N43" i="32" s="1"/>
  <c r="A157" i="32" a="1"/>
  <c r="A157" i="32" s="1"/>
  <c r="L47" i="32" s="1"/>
  <c r="Q49" i="32"/>
  <c r="F160" i="32" a="1"/>
  <c r="F160" i="32" s="1"/>
  <c r="O46" i="32"/>
  <c r="D157" i="32" a="1"/>
  <c r="D157" i="32" s="1"/>
  <c r="U47" i="32"/>
  <c r="J158" i="32" a="1"/>
  <c r="J158" i="32" s="1"/>
  <c r="R49" i="32"/>
  <c r="G160" i="32" a="1"/>
  <c r="G160" i="32" s="1"/>
  <c r="T51" i="32"/>
  <c r="I162" i="32" a="1"/>
  <c r="I162" i="32" s="1"/>
  <c r="P49" i="32"/>
  <c r="E160" i="32" a="1"/>
  <c r="E160" i="32" s="1"/>
  <c r="S45" i="32"/>
  <c r="H156" i="32" a="1"/>
  <c r="H156" i="32" s="1"/>
  <c r="M49" i="32"/>
  <c r="B160" i="32" a="1"/>
  <c r="B160" i="32" s="1"/>
  <c r="C154" i="32" l="1" a="1"/>
  <c r="C154" i="32" s="1"/>
  <c r="N44" i="32" s="1"/>
  <c r="A158" i="32" a="1"/>
  <c r="A158" i="32" s="1"/>
  <c r="L48" i="32" s="1"/>
  <c r="U48" i="32"/>
  <c r="J159" i="32" a="1"/>
  <c r="J159" i="32" s="1"/>
  <c r="T52" i="32"/>
  <c r="I163" i="32" a="1"/>
  <c r="I163" i="32" s="1"/>
  <c r="S46" i="32"/>
  <c r="H157" i="32" a="1"/>
  <c r="H157" i="32" s="1"/>
  <c r="O47" i="32"/>
  <c r="D158" i="32" a="1"/>
  <c r="D158" i="32" s="1"/>
  <c r="M50" i="32"/>
  <c r="B161" i="32" a="1"/>
  <c r="B161" i="32" s="1"/>
  <c r="Q50" i="32"/>
  <c r="F161" i="32" a="1"/>
  <c r="F161" i="32" s="1"/>
  <c r="P50" i="32"/>
  <c r="E161" i="32" a="1"/>
  <c r="E161" i="32" s="1"/>
  <c r="R50" i="32"/>
  <c r="G161" i="32" a="1"/>
  <c r="G161" i="32" s="1"/>
  <c r="C155" i="32" l="1" a="1"/>
  <c r="C155" i="32" s="1"/>
  <c r="N45" i="32" s="1"/>
  <c r="A159" i="32" a="1"/>
  <c r="A159" i="32" s="1"/>
  <c r="L49" i="32" s="1"/>
  <c r="P51" i="32"/>
  <c r="E162" i="32" a="1"/>
  <c r="E162" i="32" s="1"/>
  <c r="S47" i="32"/>
  <c r="H158" i="32" a="1"/>
  <c r="H158" i="32" s="1"/>
  <c r="R51" i="32"/>
  <c r="G162" i="32" a="1"/>
  <c r="G162" i="32" s="1"/>
  <c r="T53" i="32"/>
  <c r="I164" i="32" a="1"/>
  <c r="I164" i="32" s="1"/>
  <c r="Q51" i="32"/>
  <c r="F162" i="32" a="1"/>
  <c r="F162" i="32" s="1"/>
  <c r="M51" i="32"/>
  <c r="B162" i="32" a="1"/>
  <c r="B162" i="32" s="1"/>
  <c r="U49" i="32"/>
  <c r="J160" i="32" a="1"/>
  <c r="J160" i="32" s="1"/>
  <c r="O48" i="32"/>
  <c r="D159" i="32" a="1"/>
  <c r="D159" i="32" s="1"/>
  <c r="C156" i="32" l="1" a="1"/>
  <c r="C156" i="32" s="1"/>
  <c r="N46" i="32" s="1"/>
  <c r="A160" i="32" a="1"/>
  <c r="A160" i="32" s="1"/>
  <c r="L50" i="32" s="1"/>
  <c r="O49" i="32"/>
  <c r="D160" i="32" a="1"/>
  <c r="D160" i="32" s="1"/>
  <c r="R52" i="32"/>
  <c r="G163" i="32" a="1"/>
  <c r="G163" i="32" s="1"/>
  <c r="Q52" i="32"/>
  <c r="F163" i="32" a="1"/>
  <c r="F163" i="32" s="1"/>
  <c r="U50" i="32"/>
  <c r="J161" i="32" a="1"/>
  <c r="J161" i="32" s="1"/>
  <c r="S48" i="32"/>
  <c r="H159" i="32" a="1"/>
  <c r="H159" i="32" s="1"/>
  <c r="T54" i="32"/>
  <c r="I165" i="32" a="1"/>
  <c r="I165" i="32" s="1"/>
  <c r="P52" i="32"/>
  <c r="E163" i="32" a="1"/>
  <c r="E163" i="32" s="1"/>
  <c r="M52" i="32"/>
  <c r="B163" i="32" a="1"/>
  <c r="B163" i="32" s="1"/>
  <c r="C157" i="32" l="1" a="1"/>
  <c r="C157" i="32" s="1"/>
  <c r="N47" i="32" s="1"/>
  <c r="A161" i="32" a="1"/>
  <c r="A161" i="32" s="1"/>
  <c r="L51" i="32" s="1"/>
  <c r="M53" i="32"/>
  <c r="B164" i="32" a="1"/>
  <c r="B164" i="32" s="1"/>
  <c r="S49" i="32"/>
  <c r="H160" i="32" a="1"/>
  <c r="H160" i="32" s="1"/>
  <c r="P53" i="32"/>
  <c r="E164" i="32" a="1"/>
  <c r="E164" i="32" s="1"/>
  <c r="R53" i="32"/>
  <c r="G164" i="32" a="1"/>
  <c r="G164" i="32" s="1"/>
  <c r="U51" i="32"/>
  <c r="J162" i="32" a="1"/>
  <c r="J162" i="32" s="1"/>
  <c r="T55" i="32"/>
  <c r="I166" i="32" a="1"/>
  <c r="I166" i="32" s="1"/>
  <c r="O50" i="32"/>
  <c r="D161" i="32" a="1"/>
  <c r="D161" i="32" s="1"/>
  <c r="Q53" i="32"/>
  <c r="F164" i="32" a="1"/>
  <c r="F164" i="32" s="1"/>
  <c r="C158" i="32" l="1" a="1"/>
  <c r="C158" i="32" s="1"/>
  <c r="N48" i="32" s="1"/>
  <c r="A162" i="32" a="1"/>
  <c r="A162" i="32" s="1"/>
  <c r="L52" i="32" s="1"/>
  <c r="S50" i="32"/>
  <c r="H161" i="32" a="1"/>
  <c r="H161" i="32" s="1"/>
  <c r="U52" i="32"/>
  <c r="J163" i="32" a="1"/>
  <c r="J163" i="32" s="1"/>
  <c r="O51" i="32"/>
  <c r="D162" i="32" a="1"/>
  <c r="D162" i="32" s="1"/>
  <c r="M54" i="32"/>
  <c r="B165" i="32" a="1"/>
  <c r="B165" i="32" s="1"/>
  <c r="T56" i="32"/>
  <c r="I167" i="32" a="1"/>
  <c r="I167" i="32" s="1"/>
  <c r="R54" i="32"/>
  <c r="G165" i="32" a="1"/>
  <c r="G165" i="32" s="1"/>
  <c r="Q54" i="32"/>
  <c r="F165" i="32" a="1"/>
  <c r="F165" i="32" s="1"/>
  <c r="P54" i="32"/>
  <c r="E165" i="32" a="1"/>
  <c r="E165" i="32" s="1"/>
  <c r="C159" i="32" l="1" a="1"/>
  <c r="C159" i="32" s="1"/>
  <c r="N49" i="32" s="1"/>
  <c r="A163" i="32" a="1"/>
  <c r="A163" i="32" s="1"/>
  <c r="L53" i="32" s="1"/>
  <c r="U53" i="32"/>
  <c r="J164" i="32" a="1"/>
  <c r="J164" i="32" s="1"/>
  <c r="T57" i="32"/>
  <c r="I168" i="32" a="1"/>
  <c r="I168" i="32" s="1"/>
  <c r="S51" i="32"/>
  <c r="H162" i="32" a="1"/>
  <c r="H162" i="32" s="1"/>
  <c r="Q55" i="32"/>
  <c r="F166" i="32" a="1"/>
  <c r="F166" i="32" s="1"/>
  <c r="M55" i="32"/>
  <c r="B166" i="32" a="1"/>
  <c r="B166" i="32" s="1"/>
  <c r="P55" i="32"/>
  <c r="E166" i="32" a="1"/>
  <c r="E166" i="32" s="1"/>
  <c r="R55" i="32"/>
  <c r="G166" i="32" a="1"/>
  <c r="G166" i="32" s="1"/>
  <c r="O52" i="32"/>
  <c r="D163" i="32" a="1"/>
  <c r="D163" i="32" s="1"/>
  <c r="C160" i="32" l="1" a="1"/>
  <c r="C160" i="32" s="1"/>
  <c r="N50" i="32" s="1"/>
  <c r="A164" i="32" a="1"/>
  <c r="A164" i="32" s="1"/>
  <c r="L54" i="32" s="1"/>
  <c r="R56" i="32"/>
  <c r="G167" i="32" a="1"/>
  <c r="G167" i="32" s="1"/>
  <c r="M56" i="32"/>
  <c r="B167" i="32" a="1"/>
  <c r="B167" i="32" s="1"/>
  <c r="O53" i="32"/>
  <c r="D164" i="32" a="1"/>
  <c r="D164" i="32" s="1"/>
  <c r="T58" i="32"/>
  <c r="I169" i="32" a="1"/>
  <c r="I169" i="32" s="1"/>
  <c r="Q56" i="32"/>
  <c r="F167" i="32" a="1"/>
  <c r="F167" i="32" s="1"/>
  <c r="U54" i="32"/>
  <c r="J165" i="32" a="1"/>
  <c r="J165" i="32" s="1"/>
  <c r="P56" i="32"/>
  <c r="E167" i="32" a="1"/>
  <c r="E167" i="32" s="1"/>
  <c r="S52" i="32"/>
  <c r="H163" i="32" a="1"/>
  <c r="H163" i="32" s="1"/>
  <c r="C161" i="32" l="1" a="1"/>
  <c r="C161" i="32" s="1"/>
  <c r="N51" i="32" s="1"/>
  <c r="A165" i="32" a="1"/>
  <c r="A165" i="32" s="1"/>
  <c r="L55" i="32" s="1"/>
  <c r="S53" i="32"/>
  <c r="H164" i="32" a="1"/>
  <c r="H164" i="32" s="1"/>
  <c r="M57" i="32"/>
  <c r="B168" i="32" a="1"/>
  <c r="B168" i="32" s="1"/>
  <c r="P57" i="32"/>
  <c r="E168" i="32" a="1"/>
  <c r="E168" i="32" s="1"/>
  <c r="U55" i="32"/>
  <c r="J166" i="32" a="1"/>
  <c r="J166" i="32" s="1"/>
  <c r="R57" i="32"/>
  <c r="G168" i="32" a="1"/>
  <c r="G168" i="32" s="1"/>
  <c r="T59" i="32"/>
  <c r="I170" i="32" a="1"/>
  <c r="I170" i="32" s="1"/>
  <c r="Q57" i="32"/>
  <c r="F168" i="32" a="1"/>
  <c r="F168" i="32" s="1"/>
  <c r="O54" i="32"/>
  <c r="D165" i="32" a="1"/>
  <c r="D165" i="32" s="1"/>
  <c r="C162" i="32" l="1" a="1"/>
  <c r="C162" i="32" s="1"/>
  <c r="N52" i="32" s="1"/>
  <c r="A166" i="32" a="1"/>
  <c r="A166" i="32" s="1"/>
  <c r="L56" i="32" s="1"/>
  <c r="Q58" i="32"/>
  <c r="F169" i="32" a="1"/>
  <c r="F169" i="32" s="1"/>
  <c r="P58" i="32"/>
  <c r="E169" i="32" a="1"/>
  <c r="E169" i="32" s="1"/>
  <c r="T60" i="32"/>
  <c r="I171" i="32" a="1"/>
  <c r="I171" i="32" s="1"/>
  <c r="R58" i="32"/>
  <c r="G169" i="32" a="1"/>
  <c r="G169" i="32" s="1"/>
  <c r="M58" i="32"/>
  <c r="B169" i="32" a="1"/>
  <c r="B169" i="32" s="1"/>
  <c r="U56" i="32"/>
  <c r="J167" i="32" a="1"/>
  <c r="J167" i="32" s="1"/>
  <c r="O55" i="32"/>
  <c r="D166" i="32" a="1"/>
  <c r="D166" i="32" s="1"/>
  <c r="S54" i="32"/>
  <c r="H165" i="32" a="1"/>
  <c r="H165" i="32" s="1"/>
  <c r="C163" i="32" l="1" a="1"/>
  <c r="C163" i="32" s="1"/>
  <c r="N53" i="32" s="1"/>
  <c r="A167" i="32" a="1"/>
  <c r="A167" i="32" s="1"/>
  <c r="L57" i="32" s="1"/>
  <c r="T61" i="32"/>
  <c r="I172" i="32" a="1"/>
  <c r="I172" i="32" s="1"/>
  <c r="U57" i="32"/>
  <c r="J168" i="32" a="1"/>
  <c r="J168" i="32" s="1"/>
  <c r="S55" i="32"/>
  <c r="H166" i="32" a="1"/>
  <c r="H166" i="32" s="1"/>
  <c r="P59" i="32"/>
  <c r="E170" i="32" a="1"/>
  <c r="E170" i="32" s="1"/>
  <c r="M59" i="32"/>
  <c r="B170" i="32" a="1"/>
  <c r="B170" i="32" s="1"/>
  <c r="R59" i="32"/>
  <c r="G170" i="32" a="1"/>
  <c r="G170" i="32" s="1"/>
  <c r="O56" i="32"/>
  <c r="D167" i="32" a="1"/>
  <c r="D167" i="32" s="1"/>
  <c r="Q59" i="32"/>
  <c r="F170" i="32" a="1"/>
  <c r="F170" i="32" s="1"/>
  <c r="C164" i="32" l="1" a="1"/>
  <c r="C164" i="32" s="1"/>
  <c r="N54" i="32" s="1"/>
  <c r="A168" i="32" a="1"/>
  <c r="A168" i="32" s="1"/>
  <c r="L58" i="32" s="1"/>
  <c r="U58" i="32"/>
  <c r="J169" i="32" a="1"/>
  <c r="J169" i="32" s="1"/>
  <c r="O57" i="32"/>
  <c r="D168" i="32" a="1"/>
  <c r="D168" i="32" s="1"/>
  <c r="M60" i="32"/>
  <c r="B171" i="32" a="1"/>
  <c r="B171" i="32" s="1"/>
  <c r="T62" i="32"/>
  <c r="I173" i="32" a="1"/>
  <c r="I173" i="32" s="1"/>
  <c r="R60" i="32"/>
  <c r="G171" i="32" a="1"/>
  <c r="G171" i="32" s="1"/>
  <c r="P60" i="32"/>
  <c r="E171" i="32" a="1"/>
  <c r="E171" i="32" s="1"/>
  <c r="Q60" i="32"/>
  <c r="F171" i="32" a="1"/>
  <c r="F171" i="32" s="1"/>
  <c r="S56" i="32"/>
  <c r="H167" i="32" a="1"/>
  <c r="H167" i="32" s="1"/>
  <c r="C165" i="32" l="1" a="1"/>
  <c r="C165" i="32" s="1"/>
  <c r="N55" i="32" s="1"/>
  <c r="A169" i="32" a="1"/>
  <c r="A169" i="32" s="1"/>
  <c r="L59" i="32" s="1"/>
  <c r="P61" i="32"/>
  <c r="E172" i="32" a="1"/>
  <c r="E172" i="32" s="1"/>
  <c r="M61" i="32"/>
  <c r="B172" i="32" a="1"/>
  <c r="B172" i="32" s="1"/>
  <c r="S57" i="32"/>
  <c r="H168" i="32" a="1"/>
  <c r="H168" i="32" s="1"/>
  <c r="R61" i="32"/>
  <c r="G172" i="32" a="1"/>
  <c r="G172" i="32" s="1"/>
  <c r="Q61" i="32"/>
  <c r="F172" i="32" a="1"/>
  <c r="F172" i="32" s="1"/>
  <c r="O58" i="32"/>
  <c r="D169" i="32" a="1"/>
  <c r="D169" i="32" s="1"/>
  <c r="AE20" i="32"/>
  <c r="I174" i="32" a="1"/>
  <c r="I174" i="32" s="1"/>
  <c r="U59" i="32"/>
  <c r="J170" i="32" a="1"/>
  <c r="J170" i="32" s="1"/>
  <c r="C166" i="32" l="1" a="1"/>
  <c r="C166" i="32" s="1"/>
  <c r="N56" i="32" s="1"/>
  <c r="A170" i="32" a="1"/>
  <c r="A170" i="32" s="1"/>
  <c r="L60" i="32" s="1"/>
  <c r="O59" i="32"/>
  <c r="D170" i="32" a="1"/>
  <c r="D170" i="32" s="1"/>
  <c r="S58" i="32"/>
  <c r="H169" i="32" a="1"/>
  <c r="H169" i="32" s="1"/>
  <c r="U60" i="32"/>
  <c r="J171" i="32" a="1"/>
  <c r="J171" i="32" s="1"/>
  <c r="Q62" i="32"/>
  <c r="F173" i="32" a="1"/>
  <c r="F173" i="32" s="1"/>
  <c r="M62" i="32"/>
  <c r="B173" i="32" a="1"/>
  <c r="B173" i="32" s="1"/>
  <c r="AE21" i="32"/>
  <c r="I175" i="32" a="1"/>
  <c r="I175" i="32" s="1"/>
  <c r="R62" i="32"/>
  <c r="G173" i="32" a="1"/>
  <c r="G173" i="32" s="1"/>
  <c r="P62" i="32"/>
  <c r="E173" i="32" a="1"/>
  <c r="E173" i="32" s="1"/>
  <c r="C167" i="32" l="1" a="1"/>
  <c r="C167" i="32" s="1"/>
  <c r="N57" i="32" s="1"/>
  <c r="A171" i="32" a="1"/>
  <c r="A171" i="32" s="1"/>
  <c r="L61" i="32" s="1"/>
  <c r="U61" i="32"/>
  <c r="J172" i="32" a="1"/>
  <c r="J172" i="32" s="1"/>
  <c r="AE22" i="32"/>
  <c r="I176" i="32" a="1"/>
  <c r="I176" i="32" s="1"/>
  <c r="AC20" i="32"/>
  <c r="G174" i="32" a="1"/>
  <c r="G174" i="32" s="1"/>
  <c r="X20" i="32"/>
  <c r="B174" i="32" a="1"/>
  <c r="B174" i="32" s="1"/>
  <c r="S59" i="32"/>
  <c r="H170" i="32" a="1"/>
  <c r="H170" i="32" s="1"/>
  <c r="AB20" i="32"/>
  <c r="F174" i="32" a="1"/>
  <c r="F174" i="32" s="1"/>
  <c r="O60" i="32"/>
  <c r="D171" i="32" a="1"/>
  <c r="D171" i="32" s="1"/>
  <c r="AA20" i="32"/>
  <c r="E174" i="32" a="1"/>
  <c r="E174" i="32" s="1"/>
  <c r="C168" i="32" l="1" a="1"/>
  <c r="C168" i="32" s="1"/>
  <c r="N58" i="32" s="1"/>
  <c r="A172" i="32" a="1"/>
  <c r="A172" i="32" s="1"/>
  <c r="L62" i="32" s="1"/>
  <c r="AB21" i="32"/>
  <c r="F175" i="32" a="1"/>
  <c r="F175" i="32" s="1"/>
  <c r="S60" i="32"/>
  <c r="H171" i="32" a="1"/>
  <c r="H171" i="32" s="1"/>
  <c r="O61" i="32"/>
  <c r="D172" i="32" a="1"/>
  <c r="D172" i="32" s="1"/>
  <c r="AE23" i="32"/>
  <c r="I177" i="32" a="1"/>
  <c r="I177" i="32" s="1"/>
  <c r="X21" i="32"/>
  <c r="B175" i="32" a="1"/>
  <c r="B175" i="32" s="1"/>
  <c r="U62" i="32"/>
  <c r="J173" i="32" a="1"/>
  <c r="J173" i="32" s="1"/>
  <c r="AA21" i="32"/>
  <c r="E175" i="32" a="1"/>
  <c r="E175" i="32" s="1"/>
  <c r="AC21" i="32"/>
  <c r="G175" i="32" a="1"/>
  <c r="G175" i="32" s="1"/>
  <c r="C169" i="32" l="1" a="1"/>
  <c r="C169" i="32" s="1"/>
  <c r="N59" i="32" s="1"/>
  <c r="A173" i="32" a="1"/>
  <c r="A173" i="32" s="1"/>
  <c r="W20" i="32" s="1"/>
  <c r="AF20" i="32"/>
  <c r="J174" i="32" a="1"/>
  <c r="J174" i="32" s="1"/>
  <c r="AB22" i="32"/>
  <c r="F176" i="32" a="1"/>
  <c r="F176" i="32" s="1"/>
  <c r="AC22" i="32"/>
  <c r="G176" i="32" a="1"/>
  <c r="G176" i="32" s="1"/>
  <c r="AE24" i="32"/>
  <c r="I178" i="32" a="1"/>
  <c r="I178" i="32" s="1"/>
  <c r="AA22" i="32"/>
  <c r="E176" i="32" a="1"/>
  <c r="E176" i="32" s="1"/>
  <c r="O62" i="32"/>
  <c r="D173" i="32" a="1"/>
  <c r="D173" i="32" s="1"/>
  <c r="X22" i="32"/>
  <c r="B176" i="32" a="1"/>
  <c r="B176" i="32" s="1"/>
  <c r="S61" i="32"/>
  <c r="H172" i="32" a="1"/>
  <c r="H172" i="32" s="1"/>
  <c r="C170" i="32" l="1" a="1"/>
  <c r="C170" i="32" s="1"/>
  <c r="N60" i="32" s="1"/>
  <c r="A174" i="32" a="1"/>
  <c r="A174" i="32" s="1"/>
  <c r="W21" i="32" s="1"/>
  <c r="AF21" i="32"/>
  <c r="J175" i="32" a="1"/>
  <c r="J175" i="32" s="1"/>
  <c r="AA23" i="32"/>
  <c r="E177" i="32" a="1"/>
  <c r="E177" i="32" s="1"/>
  <c r="AE25" i="32"/>
  <c r="I179" i="32" a="1"/>
  <c r="I179" i="32" s="1"/>
  <c r="X23" i="32"/>
  <c r="B177" i="32" a="1"/>
  <c r="B177" i="32" s="1"/>
  <c r="AC23" i="32"/>
  <c r="G177" i="32" a="1"/>
  <c r="G177" i="32" s="1"/>
  <c r="S62" i="32"/>
  <c r="H173" i="32" a="1"/>
  <c r="H173" i="32" s="1"/>
  <c r="Z20" i="32"/>
  <c r="D174" i="32" a="1"/>
  <c r="D174" i="32" s="1"/>
  <c r="AB23" i="32"/>
  <c r="F177" i="32" a="1"/>
  <c r="F177" i="32" s="1"/>
  <c r="C171" i="32" l="1" a="1"/>
  <c r="C171" i="32" s="1"/>
  <c r="N61" i="32" s="1"/>
  <c r="A175" i="32" a="1"/>
  <c r="A175" i="32" s="1"/>
  <c r="W22" i="32" s="1"/>
  <c r="AE26" i="32"/>
  <c r="I180" i="32" a="1"/>
  <c r="I180" i="32" s="1"/>
  <c r="AB24" i="32"/>
  <c r="F178" i="32" a="1"/>
  <c r="F178" i="32" s="1"/>
  <c r="AC24" i="32"/>
  <c r="G178" i="32" a="1"/>
  <c r="G178" i="32" s="1"/>
  <c r="Z21" i="32"/>
  <c r="D175" i="32" a="1"/>
  <c r="D175" i="32" s="1"/>
  <c r="AA24" i="32"/>
  <c r="E178" i="32" a="1"/>
  <c r="E178" i="32" s="1"/>
  <c r="AD20" i="32"/>
  <c r="H174" i="32" a="1"/>
  <c r="H174" i="32" s="1"/>
  <c r="AF22" i="32"/>
  <c r="J176" i="32" a="1"/>
  <c r="J176" i="32" s="1"/>
  <c r="X24" i="32"/>
  <c r="B178" i="32" a="1"/>
  <c r="B178" i="32" s="1"/>
  <c r="C172" i="32" l="1" a="1"/>
  <c r="C172" i="32" s="1"/>
  <c r="N62" i="32" s="1"/>
  <c r="A176" i="32" a="1"/>
  <c r="A176" i="32" s="1"/>
  <c r="W23" i="32" s="1"/>
  <c r="AA25" i="32"/>
  <c r="E179" i="32" a="1"/>
  <c r="E179" i="32" s="1"/>
  <c r="AC25" i="32"/>
  <c r="G179" i="32" a="1"/>
  <c r="G179" i="32" s="1"/>
  <c r="AD21" i="32"/>
  <c r="H175" i="32" a="1"/>
  <c r="H175" i="32" s="1"/>
  <c r="X25" i="32"/>
  <c r="B179" i="32" a="1"/>
  <c r="B179" i="32" s="1"/>
  <c r="Z22" i="32"/>
  <c r="D176" i="32" a="1"/>
  <c r="D176" i="32" s="1"/>
  <c r="AB25" i="32"/>
  <c r="F179" i="32" a="1"/>
  <c r="F179" i="32" s="1"/>
  <c r="AE27" i="32"/>
  <c r="I181" i="32" a="1"/>
  <c r="I181" i="32" s="1"/>
  <c r="AF23" i="32"/>
  <c r="J177" i="32" a="1"/>
  <c r="J177" i="32" s="1"/>
  <c r="C173" i="32" l="1" a="1"/>
  <c r="C173" i="32" s="1"/>
  <c r="Y20" i="32" s="1"/>
  <c r="A177" i="32" a="1"/>
  <c r="A177" i="32" s="1"/>
  <c r="W24" i="32" s="1"/>
  <c r="AB26" i="32"/>
  <c r="F180" i="32" a="1"/>
  <c r="F180" i="32" s="1"/>
  <c r="AD22" i="32"/>
  <c r="H176" i="32" a="1"/>
  <c r="H176" i="32" s="1"/>
  <c r="Z23" i="32"/>
  <c r="D177" i="32" a="1"/>
  <c r="D177" i="32" s="1"/>
  <c r="AC26" i="32"/>
  <c r="G180" i="32" a="1"/>
  <c r="G180" i="32" s="1"/>
  <c r="AF24" i="32"/>
  <c r="J178" i="32" a="1"/>
  <c r="J178" i="32" s="1"/>
  <c r="X26" i="32"/>
  <c r="B180" i="32" a="1"/>
  <c r="B180" i="32" s="1"/>
  <c r="AA26" i="32"/>
  <c r="E180" i="32" a="1"/>
  <c r="E180" i="32" s="1"/>
  <c r="AE28" i="32"/>
  <c r="I182" i="32" a="1"/>
  <c r="I182" i="32" s="1"/>
  <c r="C174" i="32" l="1" a="1"/>
  <c r="C174" i="32" s="1"/>
  <c r="Y21" i="32" s="1"/>
  <c r="A178" i="32" a="1"/>
  <c r="A178" i="32" s="1"/>
  <c r="W25" i="32" s="1"/>
  <c r="X27" i="32"/>
  <c r="B181" i="32" a="1"/>
  <c r="B181" i="32" s="1"/>
  <c r="Z24" i="32"/>
  <c r="D178" i="32" a="1"/>
  <c r="D178" i="32" s="1"/>
  <c r="AE29" i="32"/>
  <c r="I183" i="32" a="1"/>
  <c r="I183" i="32" s="1"/>
  <c r="AD23" i="32"/>
  <c r="H177" i="32" a="1"/>
  <c r="H177" i="32" s="1"/>
  <c r="AF25" i="32"/>
  <c r="J179" i="32" a="1"/>
  <c r="J179" i="32" s="1"/>
  <c r="AB27" i="32"/>
  <c r="F181" i="32" a="1"/>
  <c r="F181" i="32" s="1"/>
  <c r="AA27" i="32"/>
  <c r="E181" i="32" a="1"/>
  <c r="E181" i="32" s="1"/>
  <c r="AC27" i="32"/>
  <c r="G181" i="32" a="1"/>
  <c r="G181" i="32" s="1"/>
  <c r="C175" i="32" l="1" a="1"/>
  <c r="C175" i="32" s="1"/>
  <c r="Y22" i="32" s="1"/>
  <c r="A179" i="32" a="1"/>
  <c r="A179" i="32" s="1"/>
  <c r="W26" i="32" s="1"/>
  <c r="AA28" i="32"/>
  <c r="E182" i="32" a="1"/>
  <c r="E182" i="32" s="1"/>
  <c r="Z25" i="32"/>
  <c r="D179" i="32" a="1"/>
  <c r="D179" i="32" s="1"/>
  <c r="AB28" i="32"/>
  <c r="F182" i="32" a="1"/>
  <c r="F182" i="32" s="1"/>
  <c r="AD24" i="32"/>
  <c r="H178" i="32" a="1"/>
  <c r="H178" i="32" s="1"/>
  <c r="AE30" i="32"/>
  <c r="I184" i="32" a="1"/>
  <c r="I184" i="32" s="1"/>
  <c r="X28" i="32"/>
  <c r="B182" i="32" a="1"/>
  <c r="B182" i="32" s="1"/>
  <c r="AC28" i="32"/>
  <c r="G182" i="32" a="1"/>
  <c r="G182" i="32" s="1"/>
  <c r="AF26" i="32"/>
  <c r="J180" i="32" a="1"/>
  <c r="J180" i="32" s="1"/>
  <c r="C176" i="32" l="1" a="1"/>
  <c r="C176" i="32" s="1"/>
  <c r="Y23" i="32" s="1"/>
  <c r="A180" i="32" a="1"/>
  <c r="A180" i="32" s="1"/>
  <c r="W27" i="32" s="1"/>
  <c r="AB29" i="32"/>
  <c r="F183" i="32" a="1"/>
  <c r="F183" i="32" s="1"/>
  <c r="AD25" i="32"/>
  <c r="H179" i="32" a="1"/>
  <c r="H179" i="32" s="1"/>
  <c r="AE31" i="32"/>
  <c r="I185" i="32" a="1"/>
  <c r="I185" i="32" s="1"/>
  <c r="Z26" i="32"/>
  <c r="D180" i="32" a="1"/>
  <c r="D180" i="32" s="1"/>
  <c r="AF27" i="32"/>
  <c r="J181" i="32" a="1"/>
  <c r="J181" i="32" s="1"/>
  <c r="AC29" i="32"/>
  <c r="G183" i="32" a="1"/>
  <c r="G183" i="32" s="1"/>
  <c r="AA29" i="32"/>
  <c r="E183" i="32" a="1"/>
  <c r="E183" i="32" s="1"/>
  <c r="X29" i="32"/>
  <c r="B183" i="32" a="1"/>
  <c r="B183" i="32" s="1"/>
  <c r="C177" i="32" l="1" a="1"/>
  <c r="C177" i="32" s="1"/>
  <c r="Y24" i="32" s="1"/>
  <c r="A181" i="32" a="1"/>
  <c r="A181" i="32" s="1"/>
  <c r="W28" i="32" s="1"/>
  <c r="AA30" i="32"/>
  <c r="E184" i="32" a="1"/>
  <c r="E184" i="32" s="1"/>
  <c r="AD26" i="32"/>
  <c r="H180" i="32" a="1"/>
  <c r="H180" i="32" s="1"/>
  <c r="AF28" i="32"/>
  <c r="J182" i="32" a="1"/>
  <c r="J182" i="32" s="1"/>
  <c r="Z27" i="32"/>
  <c r="D181" i="32" a="1"/>
  <c r="D181" i="32" s="1"/>
  <c r="AC30" i="32"/>
  <c r="G184" i="32" a="1"/>
  <c r="G184" i="32" s="1"/>
  <c r="AB30" i="32"/>
  <c r="F184" i="32" a="1"/>
  <c r="F184" i="32" s="1"/>
  <c r="AE32" i="32"/>
  <c r="I186" i="32" a="1"/>
  <c r="I186" i="32" s="1"/>
  <c r="X30" i="32"/>
  <c r="B184" i="32" a="1"/>
  <c r="B184" i="32" s="1"/>
  <c r="C178" i="32" l="1" a="1"/>
  <c r="C178" i="32" s="1"/>
  <c r="Y25" i="32" s="1"/>
  <c r="A182" i="32" a="1"/>
  <c r="A182" i="32" s="1"/>
  <c r="W29" i="32" s="1"/>
  <c r="AF29" i="32"/>
  <c r="J183" i="32" a="1"/>
  <c r="J183" i="32" s="1"/>
  <c r="AB31" i="32"/>
  <c r="F185" i="32" a="1"/>
  <c r="F185" i="32" s="1"/>
  <c r="AD27" i="32"/>
  <c r="H181" i="32" a="1"/>
  <c r="H181" i="32" s="1"/>
  <c r="X31" i="32"/>
  <c r="B185" i="32" a="1"/>
  <c r="B185" i="32" s="1"/>
  <c r="AC31" i="32"/>
  <c r="G185" i="32" a="1"/>
  <c r="G185" i="32" s="1"/>
  <c r="AA31" i="32"/>
  <c r="E185" i="32" a="1"/>
  <c r="E185" i="32" s="1"/>
  <c r="AE33" i="32"/>
  <c r="I187" i="32" a="1"/>
  <c r="I187" i="32" s="1"/>
  <c r="Z28" i="32"/>
  <c r="D182" i="32" a="1"/>
  <c r="D182" i="32" s="1"/>
  <c r="C179" i="32" l="1" a="1"/>
  <c r="C179" i="32" s="1"/>
  <c r="Y26" i="32" s="1"/>
  <c r="A183" i="32" a="1"/>
  <c r="A183" i="32" s="1"/>
  <c r="W30" i="32" s="1"/>
  <c r="AE34" i="32"/>
  <c r="I188" i="32" a="1"/>
  <c r="I188" i="32" s="1"/>
  <c r="AB32" i="32"/>
  <c r="F186" i="32" a="1"/>
  <c r="F186" i="32" s="1"/>
  <c r="AC32" i="32"/>
  <c r="G186" i="32" a="1"/>
  <c r="G186" i="32" s="1"/>
  <c r="X32" i="32"/>
  <c r="B186" i="32" a="1"/>
  <c r="B186" i="32" s="1"/>
  <c r="AA32" i="32"/>
  <c r="E186" i="32" a="1"/>
  <c r="E186" i="32" s="1"/>
  <c r="Z29" i="32"/>
  <c r="D183" i="32" a="1"/>
  <c r="D183" i="32" s="1"/>
  <c r="AD28" i="32"/>
  <c r="H182" i="32" a="1"/>
  <c r="H182" i="32" s="1"/>
  <c r="AF30" i="32"/>
  <c r="J184" i="32" a="1"/>
  <c r="J184" i="32" s="1"/>
  <c r="C180" i="32" l="1" a="1"/>
  <c r="C180" i="32" s="1"/>
  <c r="Y27" i="32" s="1"/>
  <c r="A184" i="32" a="1"/>
  <c r="A184" i="32" s="1"/>
  <c r="W31" i="32" s="1"/>
  <c r="AF31" i="32"/>
  <c r="J185" i="32" a="1"/>
  <c r="J185" i="32" s="1"/>
  <c r="AC33" i="32"/>
  <c r="G187" i="32" a="1"/>
  <c r="G187" i="32" s="1"/>
  <c r="Z30" i="32"/>
  <c r="D184" i="32" a="1"/>
  <c r="D184" i="32" s="1"/>
  <c r="AD29" i="32"/>
  <c r="H183" i="32" a="1"/>
  <c r="H183" i="32" s="1"/>
  <c r="AB33" i="32"/>
  <c r="F187" i="32" a="1"/>
  <c r="F187" i="32" s="1"/>
  <c r="AA33" i="32"/>
  <c r="E187" i="32" a="1"/>
  <c r="E187" i="32" s="1"/>
  <c r="X33" i="32"/>
  <c r="B187" i="32" a="1"/>
  <c r="B187" i="32" s="1"/>
  <c r="AE35" i="32"/>
  <c r="I189" i="32" a="1"/>
  <c r="I189" i="32" s="1"/>
  <c r="C181" i="32" l="1" a="1"/>
  <c r="C181" i="32" s="1"/>
  <c r="Y28" i="32" s="1"/>
  <c r="A185" i="32" a="1"/>
  <c r="A185" i="32" s="1"/>
  <c r="W32" i="32" s="1"/>
  <c r="AB34" i="32"/>
  <c r="F188" i="32" a="1"/>
  <c r="F188" i="32" s="1"/>
  <c r="Z31" i="32"/>
  <c r="D185" i="32" a="1"/>
  <c r="D185" i="32" s="1"/>
  <c r="X34" i="32"/>
  <c r="B188" i="32" a="1"/>
  <c r="B188" i="32" s="1"/>
  <c r="AC34" i="32"/>
  <c r="G188" i="32" a="1"/>
  <c r="G188" i="32" s="1"/>
  <c r="AD30" i="32"/>
  <c r="H184" i="32" a="1"/>
  <c r="H184" i="32" s="1"/>
  <c r="AE36" i="32"/>
  <c r="I190" i="32" a="1"/>
  <c r="I190" i="32" s="1"/>
  <c r="AF32" i="32"/>
  <c r="J186" i="32" a="1"/>
  <c r="J186" i="32" s="1"/>
  <c r="AA34" i="32"/>
  <c r="E188" i="32" a="1"/>
  <c r="E188" i="32" s="1"/>
  <c r="C182" i="32" l="1" a="1"/>
  <c r="C182" i="32" s="1"/>
  <c r="Y29" i="32" s="1"/>
  <c r="A186" i="32" a="1"/>
  <c r="A186" i="32" s="1"/>
  <c r="W33" i="32" s="1"/>
  <c r="X35" i="32"/>
  <c r="B189" i="32" a="1"/>
  <c r="B189" i="32" s="1"/>
  <c r="AA35" i="32"/>
  <c r="E189" i="32" a="1"/>
  <c r="E189" i="32" s="1"/>
  <c r="AD31" i="32"/>
  <c r="H185" i="32" a="1"/>
  <c r="H185" i="32" s="1"/>
  <c r="AF33" i="32"/>
  <c r="J187" i="32" a="1"/>
  <c r="J187" i="32" s="1"/>
  <c r="Z32" i="32"/>
  <c r="D186" i="32" a="1"/>
  <c r="D186" i="32" s="1"/>
  <c r="AB35" i="32"/>
  <c r="F189" i="32" a="1"/>
  <c r="F189" i="32" s="1"/>
  <c r="AE37" i="32"/>
  <c r="I191" i="32" a="1"/>
  <c r="I191" i="32" s="1"/>
  <c r="AC35" i="32"/>
  <c r="G189" i="32" a="1"/>
  <c r="G189" i="32" s="1"/>
  <c r="C183" i="32" l="1" a="1"/>
  <c r="C183" i="32" s="1"/>
  <c r="Y30" i="32" s="1"/>
  <c r="A187" i="32" a="1"/>
  <c r="A187" i="32" s="1"/>
  <c r="W34" i="32" s="1"/>
  <c r="AE38" i="32"/>
  <c r="I192" i="32" a="1"/>
  <c r="I192" i="32" s="1"/>
  <c r="AD32" i="32"/>
  <c r="H186" i="32" a="1"/>
  <c r="H186" i="32" s="1"/>
  <c r="AA36" i="32"/>
  <c r="E190" i="32" a="1"/>
  <c r="E190" i="32" s="1"/>
  <c r="AB36" i="32"/>
  <c r="F190" i="32" a="1"/>
  <c r="F190" i="32" s="1"/>
  <c r="Z33" i="32"/>
  <c r="D187" i="32" a="1"/>
  <c r="D187" i="32" s="1"/>
  <c r="AC36" i="32"/>
  <c r="G190" i="32" a="1"/>
  <c r="G190" i="32" s="1"/>
  <c r="X36" i="32"/>
  <c r="B190" i="32" a="1"/>
  <c r="B190" i="32" s="1"/>
  <c r="AF34" i="32"/>
  <c r="J188" i="32" a="1"/>
  <c r="J188" i="32" s="1"/>
  <c r="C184" i="32" l="1" a="1"/>
  <c r="C184" i="32" s="1"/>
  <c r="Y31" i="32" s="1"/>
  <c r="A188" i="32" a="1"/>
  <c r="A188" i="32" s="1"/>
  <c r="W35" i="32" s="1"/>
  <c r="X37" i="32"/>
  <c r="B191" i="32" a="1"/>
  <c r="B191" i="32" s="1"/>
  <c r="AB37" i="32"/>
  <c r="F191" i="32" a="1"/>
  <c r="F191" i="32" s="1"/>
  <c r="AC37" i="32"/>
  <c r="G191" i="32" a="1"/>
  <c r="G191" i="32" s="1"/>
  <c r="AD33" i="32"/>
  <c r="H187" i="32" a="1"/>
  <c r="H187" i="32" s="1"/>
  <c r="AF35" i="32"/>
  <c r="J189" i="32" a="1"/>
  <c r="J189" i="32" s="1"/>
  <c r="AA37" i="32"/>
  <c r="E191" i="32" a="1"/>
  <c r="E191" i="32" s="1"/>
  <c r="AE39" i="32"/>
  <c r="I193" i="32" a="1"/>
  <c r="I193" i="32" s="1"/>
  <c r="Z34" i="32"/>
  <c r="D188" i="32" a="1"/>
  <c r="D188" i="32" s="1"/>
  <c r="C185" i="32" l="1" a="1"/>
  <c r="C185" i="32" s="1"/>
  <c r="Y32" i="32" s="1"/>
  <c r="A189" i="32" a="1"/>
  <c r="A189" i="32" s="1"/>
  <c r="W36" i="32" s="1"/>
  <c r="Z35" i="32"/>
  <c r="D189" i="32" a="1"/>
  <c r="D189" i="32" s="1"/>
  <c r="AB38" i="32"/>
  <c r="F192" i="32" a="1"/>
  <c r="F192" i="32" s="1"/>
  <c r="AF36" i="32"/>
  <c r="J190" i="32" a="1"/>
  <c r="J190" i="32" s="1"/>
  <c r="X38" i="32"/>
  <c r="B192" i="32" a="1"/>
  <c r="B192" i="32" s="1"/>
  <c r="AE40" i="32"/>
  <c r="I194" i="32" a="1"/>
  <c r="I194" i="32" s="1"/>
  <c r="AD34" i="32"/>
  <c r="H188" i="32" a="1"/>
  <c r="H188" i="32" s="1"/>
  <c r="AA38" i="32"/>
  <c r="E192" i="32" a="1"/>
  <c r="E192" i="32" s="1"/>
  <c r="AC38" i="32"/>
  <c r="G192" i="32" a="1"/>
  <c r="G192" i="32" s="1"/>
  <c r="C186" i="32" l="1" a="1"/>
  <c r="C186" i="32" s="1"/>
  <c r="Y33" i="32" s="1"/>
  <c r="A190" i="32" a="1"/>
  <c r="A190" i="32" s="1"/>
  <c r="W37" i="32" s="1"/>
  <c r="AF37" i="32"/>
  <c r="J191" i="32" a="1"/>
  <c r="J191" i="32" s="1"/>
  <c r="AE41" i="32"/>
  <c r="I195" i="32" a="1"/>
  <c r="I195" i="32" s="1"/>
  <c r="AB39" i="32"/>
  <c r="F193" i="32" a="1"/>
  <c r="F193" i="32" s="1"/>
  <c r="AA39" i="32"/>
  <c r="E193" i="32" a="1"/>
  <c r="E193" i="32" s="1"/>
  <c r="X39" i="32"/>
  <c r="B193" i="32" a="1"/>
  <c r="B193" i="32" s="1"/>
  <c r="AC39" i="32"/>
  <c r="G193" i="32" a="1"/>
  <c r="G193" i="32" s="1"/>
  <c r="AD35" i="32"/>
  <c r="H189" i="32" a="1"/>
  <c r="H189" i="32" s="1"/>
  <c r="Z36" i="32"/>
  <c r="D190" i="32" a="1"/>
  <c r="D190" i="32" s="1"/>
  <c r="C187" i="32" l="1" a="1"/>
  <c r="C187" i="32" s="1"/>
  <c r="Y34" i="32" s="1"/>
  <c r="A191" i="32" a="1"/>
  <c r="A191" i="32" s="1"/>
  <c r="AD36" i="32"/>
  <c r="H190" i="32" a="1"/>
  <c r="H190" i="32" s="1"/>
  <c r="X40" i="32"/>
  <c r="B194" i="32" a="1"/>
  <c r="B194" i="32" s="1"/>
  <c r="Z37" i="32"/>
  <c r="D191" i="32" a="1"/>
  <c r="D191" i="32" s="1"/>
  <c r="AE42" i="32"/>
  <c r="I196" i="32" a="1"/>
  <c r="I196" i="32" s="1"/>
  <c r="AA40" i="32"/>
  <c r="E194" i="32" a="1"/>
  <c r="E194" i="32" s="1"/>
  <c r="AF38" i="32"/>
  <c r="J192" i="32" a="1"/>
  <c r="J192" i="32" s="1"/>
  <c r="AC40" i="32"/>
  <c r="G194" i="32" a="1"/>
  <c r="G194" i="32" s="1"/>
  <c r="AB40" i="32"/>
  <c r="F194" i="32" a="1"/>
  <c r="F194" i="32" s="1"/>
  <c r="C188" i="32" l="1" a="1"/>
  <c r="C188" i="32" s="1"/>
  <c r="Y35" i="32" s="1"/>
  <c r="A192" i="32" a="1"/>
  <c r="A192" i="32" s="1"/>
  <c r="W39" i="32" s="1"/>
  <c r="W38" i="32"/>
  <c r="AC41" i="32"/>
  <c r="G195" i="32" a="1"/>
  <c r="G195" i="32" s="1"/>
  <c r="X41" i="32"/>
  <c r="B195" i="32" a="1"/>
  <c r="B195" i="32" s="1"/>
  <c r="AF39" i="32"/>
  <c r="J193" i="32" a="1"/>
  <c r="J193" i="32" s="1"/>
  <c r="AD37" i="32"/>
  <c r="H191" i="32" a="1"/>
  <c r="H191" i="32" s="1"/>
  <c r="AB41" i="32"/>
  <c r="F195" i="32" a="1"/>
  <c r="F195" i="32" s="1"/>
  <c r="AE43" i="32"/>
  <c r="I197" i="32" a="1"/>
  <c r="I197" i="32" s="1"/>
  <c r="AA41" i="32"/>
  <c r="E195" i="32" a="1"/>
  <c r="E195" i="32" s="1"/>
  <c r="Z38" i="32"/>
  <c r="D192" i="32" a="1"/>
  <c r="D192" i="32" s="1"/>
  <c r="C189" i="32" l="1" a="1"/>
  <c r="C189" i="32" s="1"/>
  <c r="Y36" i="32" s="1"/>
  <c r="A193" i="32" a="1"/>
  <c r="A193" i="32" s="1"/>
  <c r="AE44" i="32"/>
  <c r="I198" i="32" a="1"/>
  <c r="I198" i="32" s="1"/>
  <c r="X42" i="32"/>
  <c r="B196" i="32" a="1"/>
  <c r="B196" i="32" s="1"/>
  <c r="Z39" i="32"/>
  <c r="D193" i="32" a="1"/>
  <c r="D193" i="32" s="1"/>
  <c r="AB42" i="32"/>
  <c r="F196" i="32" a="1"/>
  <c r="F196" i="32" s="1"/>
  <c r="AA42" i="32"/>
  <c r="E196" i="32" a="1"/>
  <c r="E196" i="32" s="1"/>
  <c r="AC42" i="32"/>
  <c r="G196" i="32" a="1"/>
  <c r="G196" i="32" s="1"/>
  <c r="AD38" i="32"/>
  <c r="H192" i="32" a="1"/>
  <c r="H192" i="32" s="1"/>
  <c r="AF40" i="32"/>
  <c r="J194" i="32" a="1"/>
  <c r="J194" i="32" s="1"/>
  <c r="C190" i="32" l="1" a="1"/>
  <c r="C190" i="32" s="1"/>
  <c r="Y37" i="32" s="1"/>
  <c r="W40" i="32"/>
  <c r="A194" i="32" a="1"/>
  <c r="A194" i="32" s="1"/>
  <c r="Z40" i="32"/>
  <c r="D194" i="32" a="1"/>
  <c r="D194" i="32" s="1"/>
  <c r="AF41" i="32"/>
  <c r="J195" i="32" a="1"/>
  <c r="J195" i="32" s="1"/>
  <c r="AC43" i="32"/>
  <c r="G197" i="32" a="1"/>
  <c r="G197" i="32" s="1"/>
  <c r="AD39" i="32"/>
  <c r="H193" i="32" a="1"/>
  <c r="H193" i="32" s="1"/>
  <c r="X43" i="32"/>
  <c r="B197" i="32" a="1"/>
  <c r="B197" i="32" s="1"/>
  <c r="AA43" i="32"/>
  <c r="E197" i="32" a="1"/>
  <c r="E197" i="32" s="1"/>
  <c r="AE45" i="32"/>
  <c r="I199" i="32" a="1"/>
  <c r="I199" i="32" s="1"/>
  <c r="AB43" i="32"/>
  <c r="F197" i="32" a="1"/>
  <c r="F197" i="32" s="1"/>
  <c r="C191" i="32" l="1" a="1"/>
  <c r="C191" i="32" s="1"/>
  <c r="Y38" i="32" s="1"/>
  <c r="W41" i="32"/>
  <c r="A195" i="32" a="1"/>
  <c r="A195" i="32" s="1"/>
  <c r="A196" i="32" s="1" a="1"/>
  <c r="A196" i="32" s="1"/>
  <c r="W43" i="32" s="1"/>
  <c r="AF42" i="32"/>
  <c r="J196" i="32" a="1"/>
  <c r="J196" i="32" s="1"/>
  <c r="X44" i="32"/>
  <c r="B198" i="32" a="1"/>
  <c r="B198" i="32" s="1"/>
  <c r="AE46" i="32"/>
  <c r="I200" i="32" a="1"/>
  <c r="I200" i="32" s="1"/>
  <c r="Z41" i="32"/>
  <c r="D195" i="32" a="1"/>
  <c r="D195" i="32" s="1"/>
  <c r="AD40" i="32"/>
  <c r="H194" i="32" a="1"/>
  <c r="H194" i="32" s="1"/>
  <c r="AA44" i="32"/>
  <c r="E198" i="32" a="1"/>
  <c r="E198" i="32" s="1"/>
  <c r="AC44" i="32"/>
  <c r="G198" i="32" a="1"/>
  <c r="G198" i="32" s="1"/>
  <c r="AB44" i="32"/>
  <c r="F198" i="32" a="1"/>
  <c r="F198" i="32" s="1"/>
  <c r="C192" i="32" l="1" a="1"/>
  <c r="C192" i="32" s="1"/>
  <c r="Y39" i="32" s="1"/>
  <c r="W42" i="32"/>
  <c r="A197" i="32" a="1"/>
  <c r="A197" i="32" s="1"/>
  <c r="W44" i="32" s="1"/>
  <c r="AD41" i="32"/>
  <c r="H195" i="32" a="1"/>
  <c r="H195" i="32" s="1"/>
  <c r="AB45" i="32"/>
  <c r="F199" i="32" a="1"/>
  <c r="F199" i="32" s="1"/>
  <c r="X45" i="32"/>
  <c r="B199" i="32" a="1"/>
  <c r="B199" i="32" s="1"/>
  <c r="AC45" i="32"/>
  <c r="G199" i="32" a="1"/>
  <c r="G199" i="32" s="1"/>
  <c r="Z42" i="32"/>
  <c r="D196" i="32" a="1"/>
  <c r="D196" i="32" s="1"/>
  <c r="AF43" i="32"/>
  <c r="J197" i="32" a="1"/>
  <c r="J197" i="32" s="1"/>
  <c r="AA45" i="32"/>
  <c r="E199" i="32" a="1"/>
  <c r="E199" i="32" s="1"/>
  <c r="AE47" i="32"/>
  <c r="I201" i="32" a="1"/>
  <c r="I201" i="32" s="1"/>
  <c r="C193" i="32" l="1" a="1"/>
  <c r="C193" i="32" s="1"/>
  <c r="Y40" i="32" s="1"/>
  <c r="A198" i="32" a="1"/>
  <c r="A198" i="32" s="1"/>
  <c r="W45" i="32" s="1"/>
  <c r="AA46" i="32"/>
  <c r="E200" i="32" a="1"/>
  <c r="E200" i="32" s="1"/>
  <c r="AB46" i="32"/>
  <c r="F200" i="32" a="1"/>
  <c r="F200" i="32" s="1"/>
  <c r="Z43" i="32"/>
  <c r="D197" i="32" a="1"/>
  <c r="D197" i="32" s="1"/>
  <c r="AC46" i="32"/>
  <c r="G200" i="32" a="1"/>
  <c r="G200" i="32" s="1"/>
  <c r="AF44" i="32"/>
  <c r="J198" i="32" a="1"/>
  <c r="J198" i="32" s="1"/>
  <c r="AD42" i="32"/>
  <c r="H196" i="32" a="1"/>
  <c r="H196" i="32" s="1"/>
  <c r="AE48" i="32"/>
  <c r="I202" i="32" a="1"/>
  <c r="I202" i="32" s="1"/>
  <c r="X46" i="32"/>
  <c r="B200" i="32" a="1"/>
  <c r="B200" i="32" s="1"/>
  <c r="C194" i="32" l="1" a="1"/>
  <c r="C194" i="32" s="1"/>
  <c r="Y41" i="32" s="1"/>
  <c r="A199" i="32" a="1"/>
  <c r="A199" i="32" s="1"/>
  <c r="W46" i="32" s="1"/>
  <c r="AE49" i="32"/>
  <c r="I203" i="32" a="1"/>
  <c r="I203" i="32" s="1"/>
  <c r="Z44" i="32"/>
  <c r="D198" i="32" a="1"/>
  <c r="D198" i="32" s="1"/>
  <c r="AD43" i="32"/>
  <c r="H197" i="32" a="1"/>
  <c r="H197" i="32" s="1"/>
  <c r="AB47" i="32"/>
  <c r="F201" i="32" a="1"/>
  <c r="F201" i="32" s="1"/>
  <c r="AF45" i="32"/>
  <c r="J199" i="32" a="1"/>
  <c r="J199" i="32" s="1"/>
  <c r="X47" i="32"/>
  <c r="B201" i="32" a="1"/>
  <c r="B201" i="32" s="1"/>
  <c r="AA47" i="32"/>
  <c r="E201" i="32" a="1"/>
  <c r="E201" i="32" s="1"/>
  <c r="AC47" i="32"/>
  <c r="G201" i="32" a="1"/>
  <c r="G201" i="32" s="1"/>
  <c r="C195" i="32" l="1" a="1"/>
  <c r="C195" i="32" s="1"/>
  <c r="Y42" i="32" s="1"/>
  <c r="A200" i="32" a="1"/>
  <c r="A200" i="32" s="1"/>
  <c r="W47" i="32" s="1"/>
  <c r="AA48" i="32"/>
  <c r="E202" i="32" a="1"/>
  <c r="E202" i="32" s="1"/>
  <c r="AB48" i="32"/>
  <c r="F202" i="32" a="1"/>
  <c r="F202" i="32" s="1"/>
  <c r="X48" i="32"/>
  <c r="B202" i="32" a="1"/>
  <c r="B202" i="32" s="1"/>
  <c r="Z45" i="32"/>
  <c r="D199" i="32" a="1"/>
  <c r="D199" i="32" s="1"/>
  <c r="AC48" i="32"/>
  <c r="G202" i="32" a="1"/>
  <c r="G202" i="32" s="1"/>
  <c r="AE50" i="32"/>
  <c r="I204" i="32" a="1"/>
  <c r="I204" i="32" s="1"/>
  <c r="AF46" i="32"/>
  <c r="J200" i="32" a="1"/>
  <c r="J200" i="32" s="1"/>
  <c r="AD44" i="32"/>
  <c r="H198" i="32" a="1"/>
  <c r="H198" i="32" s="1"/>
  <c r="C196" i="32" l="1" a="1"/>
  <c r="C196" i="32" s="1"/>
  <c r="Y43" i="32" s="1"/>
  <c r="A201" i="32" a="1"/>
  <c r="A201" i="32" s="1"/>
  <c r="W48" i="32" s="1"/>
  <c r="AF47" i="32"/>
  <c r="J201" i="32" a="1"/>
  <c r="J201" i="32" s="1"/>
  <c r="AB49" i="32"/>
  <c r="F203" i="32" a="1"/>
  <c r="F203" i="32" s="1"/>
  <c r="AD45" i="32"/>
  <c r="H199" i="32" a="1"/>
  <c r="H199" i="32" s="1"/>
  <c r="AC49" i="32"/>
  <c r="G203" i="32" a="1"/>
  <c r="G203" i="32" s="1"/>
  <c r="AE51" i="32"/>
  <c r="I205" i="32" a="1"/>
  <c r="I205" i="32" s="1"/>
  <c r="AA49" i="32"/>
  <c r="E203" i="32" a="1"/>
  <c r="E203" i="32" s="1"/>
  <c r="Z46" i="32"/>
  <c r="D200" i="32" a="1"/>
  <c r="D200" i="32" s="1"/>
  <c r="X49" i="32"/>
  <c r="B203" i="32" a="1"/>
  <c r="B203" i="32" s="1"/>
  <c r="C197" i="32" l="1" a="1"/>
  <c r="C197" i="32" s="1"/>
  <c r="Y44" i="32" s="1"/>
  <c r="A202" i="32" a="1"/>
  <c r="A202" i="32" s="1"/>
  <c r="A203" i="32" s="1" a="1"/>
  <c r="A203" i="32" s="1"/>
  <c r="W50" i="32" s="1"/>
  <c r="AD46" i="32"/>
  <c r="H200" i="32" a="1"/>
  <c r="H200" i="32" s="1"/>
  <c r="X50" i="32"/>
  <c r="B204" i="32" a="1"/>
  <c r="B204" i="32" s="1"/>
  <c r="AA50" i="32"/>
  <c r="E204" i="32" a="1"/>
  <c r="E204" i="32" s="1"/>
  <c r="Z47" i="32"/>
  <c r="D201" i="32" a="1"/>
  <c r="D201" i="32" s="1"/>
  <c r="AB50" i="32"/>
  <c r="F204" i="32" a="1"/>
  <c r="F204" i="32" s="1"/>
  <c r="AE52" i="32"/>
  <c r="I206" i="32" a="1"/>
  <c r="I206" i="32" s="1"/>
  <c r="AF48" i="32"/>
  <c r="J202" i="32" a="1"/>
  <c r="J202" i="32" s="1"/>
  <c r="AC50" i="32"/>
  <c r="G204" i="32" a="1"/>
  <c r="G204" i="32" s="1"/>
  <c r="C198" i="32" l="1" a="1"/>
  <c r="C198" i="32" s="1"/>
  <c r="Y45" i="32" s="1"/>
  <c r="W49" i="32"/>
  <c r="A204" i="32" a="1"/>
  <c r="A204" i="32" s="1"/>
  <c r="W51" i="32" s="1"/>
  <c r="AC51" i="32"/>
  <c r="G205" i="32" a="1"/>
  <c r="G205" i="32" s="1"/>
  <c r="X51" i="32"/>
  <c r="B205" i="32" a="1"/>
  <c r="B205" i="32" s="1"/>
  <c r="AE53" i="32"/>
  <c r="I207" i="32" a="1"/>
  <c r="I207" i="32" s="1"/>
  <c r="AB51" i="32"/>
  <c r="F205" i="32" a="1"/>
  <c r="F205" i="32" s="1"/>
  <c r="AF49" i="32"/>
  <c r="J203" i="32" a="1"/>
  <c r="J203" i="32" s="1"/>
  <c r="AD47" i="32"/>
  <c r="H201" i="32" a="1"/>
  <c r="H201" i="32" s="1"/>
  <c r="Z48" i="32"/>
  <c r="D202" i="32" a="1"/>
  <c r="D202" i="32" s="1"/>
  <c r="AA51" i="32"/>
  <c r="E205" i="32" a="1"/>
  <c r="E205" i="32" s="1"/>
  <c r="C199" i="32" l="1" a="1"/>
  <c r="C199" i="32" s="1"/>
  <c r="Y46" i="32" s="1"/>
  <c r="A205" i="32" a="1"/>
  <c r="A205" i="32" s="1"/>
  <c r="W52" i="32" s="1"/>
  <c r="AA52" i="32"/>
  <c r="E206" i="32" a="1"/>
  <c r="E206" i="32" s="1"/>
  <c r="AE54" i="32"/>
  <c r="I208" i="32" a="1"/>
  <c r="I208" i="32" s="1"/>
  <c r="AD48" i="32"/>
  <c r="H202" i="32" a="1"/>
  <c r="H202" i="32" s="1"/>
  <c r="Z49" i="32"/>
  <c r="D203" i="32" a="1"/>
  <c r="D203" i="32" s="1"/>
  <c r="X52" i="32"/>
  <c r="B206" i="32" a="1"/>
  <c r="B206" i="32" s="1"/>
  <c r="AF50" i="32"/>
  <c r="J204" i="32" a="1"/>
  <c r="J204" i="32" s="1"/>
  <c r="AC52" i="32"/>
  <c r="G206" i="32" a="1"/>
  <c r="G206" i="32" s="1"/>
  <c r="AB52" i="32"/>
  <c r="F206" i="32" a="1"/>
  <c r="F206" i="32" s="1"/>
  <c r="C200" i="32" l="1" a="1"/>
  <c r="C200" i="32" s="1"/>
  <c r="Y47" i="32" s="1"/>
  <c r="A206" i="32" a="1"/>
  <c r="A206" i="32" s="1"/>
  <c r="W53" i="32" s="1"/>
  <c r="AC53" i="32"/>
  <c r="G207" i="32" a="1"/>
  <c r="G207" i="32" s="1"/>
  <c r="X53" i="32"/>
  <c r="B207" i="32" a="1"/>
  <c r="B207" i="32" s="1"/>
  <c r="AE55" i="32"/>
  <c r="I209" i="32" a="1"/>
  <c r="I209" i="32" s="1"/>
  <c r="Z50" i="32"/>
  <c r="D204" i="32" a="1"/>
  <c r="D204" i="32" s="1"/>
  <c r="AB53" i="32"/>
  <c r="F207" i="32" a="1"/>
  <c r="F207" i="32" s="1"/>
  <c r="AA53" i="32"/>
  <c r="E207" i="32" a="1"/>
  <c r="E207" i="32" s="1"/>
  <c r="AF51" i="32"/>
  <c r="J205" i="32" a="1"/>
  <c r="J205" i="32" s="1"/>
  <c r="AD49" i="32"/>
  <c r="H203" i="32" a="1"/>
  <c r="H203" i="32" s="1"/>
  <c r="C201" i="32" l="1" a="1"/>
  <c r="C201" i="32" s="1"/>
  <c r="Y48" i="32" s="1"/>
  <c r="A207" i="32" a="1"/>
  <c r="A207" i="32" s="1"/>
  <c r="W54" i="32" s="1"/>
  <c r="AB54" i="32"/>
  <c r="F208" i="32" a="1"/>
  <c r="F208" i="32" s="1"/>
  <c r="X54" i="32"/>
  <c r="B208" i="32" a="1"/>
  <c r="B208" i="32" s="1"/>
  <c r="AF52" i="32"/>
  <c r="J206" i="32" a="1"/>
  <c r="J206" i="32" s="1"/>
  <c r="Z51" i="32"/>
  <c r="D205" i="32" a="1"/>
  <c r="D205" i="32" s="1"/>
  <c r="AA54" i="32"/>
  <c r="E208" i="32" a="1"/>
  <c r="E208" i="32" s="1"/>
  <c r="AC54" i="32"/>
  <c r="G208" i="32" a="1"/>
  <c r="G208" i="32" s="1"/>
  <c r="AE56" i="32"/>
  <c r="I210" i="32" a="1"/>
  <c r="I210" i="32" s="1"/>
  <c r="AD50" i="32"/>
  <c r="H204" i="32" a="1"/>
  <c r="H204" i="32" s="1"/>
  <c r="C202" i="32" l="1" a="1"/>
  <c r="C202" i="32" s="1"/>
  <c r="Y49" i="32" s="1"/>
  <c r="A208" i="32" a="1"/>
  <c r="A208" i="32" s="1"/>
  <c r="W55" i="32" s="1"/>
  <c r="AF53" i="32"/>
  <c r="J207" i="32" a="1"/>
  <c r="J207" i="32" s="1"/>
  <c r="AD51" i="32"/>
  <c r="H205" i="32" a="1"/>
  <c r="H205" i="32" s="1"/>
  <c r="AC55" i="32"/>
  <c r="G209" i="32" a="1"/>
  <c r="G209" i="32" s="1"/>
  <c r="X55" i="32"/>
  <c r="B209" i="32" a="1"/>
  <c r="B209" i="32" s="1"/>
  <c r="AA55" i="32"/>
  <c r="E209" i="32" a="1"/>
  <c r="E209" i="32" s="1"/>
  <c r="AB55" i="32"/>
  <c r="F209" i="32" a="1"/>
  <c r="F209" i="32" s="1"/>
  <c r="AE57" i="32"/>
  <c r="I211" i="32" a="1"/>
  <c r="I211" i="32" s="1"/>
  <c r="Z52" i="32"/>
  <c r="D206" i="32" a="1"/>
  <c r="D206" i="32" s="1"/>
  <c r="C203" i="32" l="1" a="1"/>
  <c r="C203" i="32" s="1"/>
  <c r="Y50" i="32" s="1"/>
  <c r="A209" i="32" a="1"/>
  <c r="A209" i="32" s="1"/>
  <c r="W56" i="32" s="1"/>
  <c r="AE58" i="32"/>
  <c r="I212" i="32" a="1"/>
  <c r="I212" i="32" s="1"/>
  <c r="AC56" i="32"/>
  <c r="G210" i="32" a="1"/>
  <c r="G210" i="32" s="1"/>
  <c r="AA56" i="32"/>
  <c r="E210" i="32" a="1"/>
  <c r="E210" i="32" s="1"/>
  <c r="Z53" i="32"/>
  <c r="D207" i="32" a="1"/>
  <c r="D207" i="32" s="1"/>
  <c r="X56" i="32"/>
  <c r="B210" i="32" a="1"/>
  <c r="B210" i="32" s="1"/>
  <c r="AB56" i="32"/>
  <c r="F210" i="32" a="1"/>
  <c r="F210" i="32" s="1"/>
  <c r="AD52" i="32"/>
  <c r="H206" i="32" a="1"/>
  <c r="H206" i="32" s="1"/>
  <c r="AF54" i="32"/>
  <c r="J208" i="32" a="1"/>
  <c r="J208" i="32" s="1"/>
  <c r="C204" i="32" l="1" a="1"/>
  <c r="C204" i="32" s="1"/>
  <c r="Y51" i="32" s="1"/>
  <c r="A210" i="32" a="1"/>
  <c r="A210" i="32" s="1"/>
  <c r="W57" i="32" s="1"/>
  <c r="AF55" i="32"/>
  <c r="J209" i="32" a="1"/>
  <c r="J209" i="32" s="1"/>
  <c r="X57" i="32"/>
  <c r="B211" i="32" a="1"/>
  <c r="B211" i="32" s="1"/>
  <c r="AB57" i="32"/>
  <c r="F211" i="32" a="1"/>
  <c r="F211" i="32" s="1"/>
  <c r="AC57" i="32"/>
  <c r="G211" i="32" a="1"/>
  <c r="G211" i="32" s="1"/>
  <c r="AD53" i="32"/>
  <c r="H207" i="32" a="1"/>
  <c r="H207" i="32" s="1"/>
  <c r="Z54" i="32"/>
  <c r="D208" i="32" a="1"/>
  <c r="D208" i="32" s="1"/>
  <c r="AA57" i="32"/>
  <c r="E211" i="32" a="1"/>
  <c r="E211" i="32" s="1"/>
  <c r="AE59" i="32"/>
  <c r="I213" i="32" a="1"/>
  <c r="I213" i="32" s="1"/>
  <c r="C205" i="32" l="1" a="1"/>
  <c r="C205" i="32" s="1"/>
  <c r="Y52" i="32" s="1"/>
  <c r="A211" i="32" a="1"/>
  <c r="A211" i="32" s="1"/>
  <c r="W58" i="32" s="1"/>
  <c r="AD54" i="32"/>
  <c r="H208" i="32" a="1"/>
  <c r="H208" i="32" s="1"/>
  <c r="X58" i="32"/>
  <c r="B212" i="32" a="1"/>
  <c r="B212" i="32" s="1"/>
  <c r="AA58" i="32"/>
  <c r="E212" i="32" a="1"/>
  <c r="E212" i="32" s="1"/>
  <c r="AE60" i="32"/>
  <c r="I214" i="32" a="1"/>
  <c r="I214" i="32" s="1"/>
  <c r="AC58" i="32"/>
  <c r="G212" i="32" a="1"/>
  <c r="G212" i="32" s="1"/>
  <c r="AF56" i="32"/>
  <c r="J210" i="32" a="1"/>
  <c r="J210" i="32" s="1"/>
  <c r="Z55" i="32"/>
  <c r="D209" i="32" a="1"/>
  <c r="D209" i="32" s="1"/>
  <c r="AB58" i="32"/>
  <c r="F212" i="32" a="1"/>
  <c r="F212" i="32" s="1"/>
  <c r="C206" i="32" l="1" a="1"/>
  <c r="C206" i="32" s="1"/>
  <c r="Y53" i="32" s="1"/>
  <c r="A212" i="32" a="1"/>
  <c r="A212" i="32" s="1"/>
  <c r="W59" i="32" s="1"/>
  <c r="AB59" i="32"/>
  <c r="F213" i="32" a="1"/>
  <c r="F213" i="32" s="1"/>
  <c r="X59" i="32"/>
  <c r="B213" i="32" a="1"/>
  <c r="B213" i="32" s="1"/>
  <c r="AE61" i="32"/>
  <c r="I215" i="32" a="1"/>
  <c r="I215" i="32" s="1"/>
  <c r="AF57" i="32"/>
  <c r="J211" i="32" a="1"/>
  <c r="J211" i="32" s="1"/>
  <c r="AD55" i="32"/>
  <c r="H209" i="32" a="1"/>
  <c r="H209" i="32" s="1"/>
  <c r="Z56" i="32"/>
  <c r="D210" i="32" a="1"/>
  <c r="D210" i="32" s="1"/>
  <c r="AC59" i="32"/>
  <c r="G213" i="32" a="1"/>
  <c r="G213" i="32" s="1"/>
  <c r="AA59" i="32"/>
  <c r="E213" i="32" a="1"/>
  <c r="E213" i="32" s="1"/>
  <c r="C207" i="32" l="1" a="1"/>
  <c r="C207" i="32" s="1"/>
  <c r="Y54" i="32" s="1"/>
  <c r="A213" i="32" a="1"/>
  <c r="A213" i="32" s="1"/>
  <c r="W60" i="32" s="1"/>
  <c r="AE62" i="32"/>
  <c r="I216" i="32" a="1"/>
  <c r="I216" i="32" s="1"/>
  <c r="AC60" i="32"/>
  <c r="G214" i="32" a="1"/>
  <c r="G214" i="32" s="1"/>
  <c r="Z57" i="32"/>
  <c r="D211" i="32" a="1"/>
  <c r="D211" i="32" s="1"/>
  <c r="AA60" i="32"/>
  <c r="E214" i="32" a="1"/>
  <c r="E214" i="32" s="1"/>
  <c r="X60" i="32"/>
  <c r="B214" i="32" a="1"/>
  <c r="B214" i="32" s="1"/>
  <c r="AD56" i="32"/>
  <c r="H210" i="32" a="1"/>
  <c r="H210" i="32" s="1"/>
  <c r="AB60" i="32"/>
  <c r="F214" i="32" a="1"/>
  <c r="F214" i="32" s="1"/>
  <c r="AF58" i="32"/>
  <c r="J212" i="32" a="1"/>
  <c r="J212" i="32" s="1"/>
  <c r="C208" i="32" l="1" a="1"/>
  <c r="C208" i="32" s="1"/>
  <c r="Y55" i="32" s="1"/>
  <c r="A214" i="32" a="1"/>
  <c r="A214" i="32" s="1"/>
  <c r="W61" i="32" s="1"/>
  <c r="AB61" i="32"/>
  <c r="F215" i="32" a="1"/>
  <c r="F215" i="32" s="1"/>
  <c r="Z58" i="32"/>
  <c r="D212" i="32" a="1"/>
  <c r="D212" i="32" s="1"/>
  <c r="AC61" i="32"/>
  <c r="G215" i="32" a="1"/>
  <c r="G215" i="32" s="1"/>
  <c r="X61" i="32"/>
  <c r="B215" i="32" a="1"/>
  <c r="B215" i="32" s="1"/>
  <c r="AF59" i="32"/>
  <c r="J213" i="32" a="1"/>
  <c r="J213" i="32" s="1"/>
  <c r="AP20" i="32"/>
  <c r="I217" i="32" a="1"/>
  <c r="I217" i="32" s="1"/>
  <c r="AD57" i="32"/>
  <c r="H211" i="32" a="1"/>
  <c r="H211" i="32" s="1"/>
  <c r="AA61" i="32"/>
  <c r="E215" i="32" a="1"/>
  <c r="E215" i="32" s="1"/>
  <c r="C209" i="32" l="1" a="1"/>
  <c r="C209" i="32" s="1"/>
  <c r="Y56" i="32" s="1"/>
  <c r="A215" i="32" a="1"/>
  <c r="A215" i="32" s="1"/>
  <c r="W62" i="32" s="1"/>
  <c r="AD58" i="32"/>
  <c r="H212" i="32" a="1"/>
  <c r="H212" i="32" s="1"/>
  <c r="X62" i="32"/>
  <c r="B216" i="32" a="1"/>
  <c r="B216" i="32" s="1"/>
  <c r="AP21" i="32"/>
  <c r="I218" i="32" a="1"/>
  <c r="I218" i="32" s="1"/>
  <c r="Z59" i="32"/>
  <c r="D213" i="32" a="1"/>
  <c r="D213" i="32" s="1"/>
  <c r="AA62" i="32"/>
  <c r="E216" i="32" a="1"/>
  <c r="E216" i="32" s="1"/>
  <c r="AC62" i="32"/>
  <c r="G216" i="32" a="1"/>
  <c r="G216" i="32" s="1"/>
  <c r="AF60" i="32"/>
  <c r="J214" i="32" a="1"/>
  <c r="J214" i="32" s="1"/>
  <c r="AB62" i="32"/>
  <c r="F216" i="32" a="1"/>
  <c r="F216" i="32" s="1"/>
  <c r="C210" i="32" l="1" a="1"/>
  <c r="C210" i="32" s="1"/>
  <c r="Y57" i="32" s="1"/>
  <c r="A216" i="32" a="1"/>
  <c r="A216" i="32" s="1"/>
  <c r="AH20" i="32" s="1"/>
  <c r="AN20" i="32"/>
  <c r="G217" i="32" a="1"/>
  <c r="G217" i="32" s="1"/>
  <c r="AI20" i="32"/>
  <c r="B217" i="32" a="1"/>
  <c r="B217" i="32" s="1"/>
  <c r="AF61" i="32"/>
  <c r="J215" i="32" a="1"/>
  <c r="J215" i="32" s="1"/>
  <c r="Z60" i="32"/>
  <c r="D214" i="32" a="1"/>
  <c r="D214" i="32" s="1"/>
  <c r="AM20" i="32"/>
  <c r="F217" i="32" a="1"/>
  <c r="F217" i="32" s="1"/>
  <c r="AD59" i="32"/>
  <c r="H213" i="32" a="1"/>
  <c r="H213" i="32" s="1"/>
  <c r="AP22" i="32"/>
  <c r="I219" i="32" a="1"/>
  <c r="I219" i="32" s="1"/>
  <c r="AL20" i="32"/>
  <c r="E217" i="32" a="1"/>
  <c r="E217" i="32" s="1"/>
  <c r="C211" i="32" l="1" a="1"/>
  <c r="C211" i="32" s="1"/>
  <c r="Y58" i="32" s="1"/>
  <c r="A217" i="32" a="1"/>
  <c r="A217" i="32" s="1"/>
  <c r="AD60" i="32"/>
  <c r="H214" i="32" a="1"/>
  <c r="H214" i="32" s="1"/>
  <c r="AM21" i="32"/>
  <c r="F218" i="32" a="1"/>
  <c r="F218" i="32" s="1"/>
  <c r="Z61" i="32"/>
  <c r="D215" i="32" a="1"/>
  <c r="D215" i="32" s="1"/>
  <c r="AF62" i="32"/>
  <c r="J216" i="32" a="1"/>
  <c r="J216" i="32" s="1"/>
  <c r="AP23" i="32"/>
  <c r="I220" i="32" a="1"/>
  <c r="I220" i="32" s="1"/>
  <c r="AN21" i="32"/>
  <c r="G218" i="32" a="1"/>
  <c r="G218" i="32" s="1"/>
  <c r="AL21" i="32"/>
  <c r="E218" i="32" a="1"/>
  <c r="E218" i="32" s="1"/>
  <c r="AI21" i="32"/>
  <c r="B218" i="32" a="1"/>
  <c r="B218" i="32" s="1"/>
  <c r="C212" i="32" l="1" a="1"/>
  <c r="C212" i="32" s="1"/>
  <c r="Y59" i="32" s="1"/>
  <c r="AH21" i="32"/>
  <c r="A218" i="32" a="1"/>
  <c r="A218" i="32" s="1"/>
  <c r="AH22" i="32" s="1"/>
  <c r="AI22" i="32"/>
  <c r="B219" i="32" a="1"/>
  <c r="B219" i="32" s="1"/>
  <c r="AP24" i="32"/>
  <c r="I221" i="32" a="1"/>
  <c r="I221" i="32" s="1"/>
  <c r="Z62" i="32"/>
  <c r="D216" i="32" a="1"/>
  <c r="D216" i="32" s="1"/>
  <c r="AL22" i="32"/>
  <c r="E219" i="32" a="1"/>
  <c r="E219" i="32" s="1"/>
  <c r="AM22" i="32"/>
  <c r="F219" i="32" a="1"/>
  <c r="F219" i="32" s="1"/>
  <c r="AQ20" i="32"/>
  <c r="J217" i="32" a="1"/>
  <c r="J217" i="32" s="1"/>
  <c r="AN22" i="32"/>
  <c r="G219" i="32" a="1"/>
  <c r="G219" i="32" s="1"/>
  <c r="AD61" i="32"/>
  <c r="H215" i="32" a="1"/>
  <c r="H215" i="32" s="1"/>
  <c r="C213" i="32" l="1" a="1"/>
  <c r="C213" i="32" s="1"/>
  <c r="Y60" i="32" s="1"/>
  <c r="A219" i="32" a="1"/>
  <c r="A219" i="32" s="1"/>
  <c r="AH23" i="32" s="1"/>
  <c r="AQ21" i="32"/>
  <c r="J218" i="32" a="1"/>
  <c r="J218" i="32" s="1"/>
  <c r="AK20" i="32"/>
  <c r="D217" i="32" a="1"/>
  <c r="D217" i="32" s="1"/>
  <c r="AI23" i="32"/>
  <c r="B220" i="32" a="1"/>
  <c r="B220" i="32" s="1"/>
  <c r="AM23" i="32"/>
  <c r="F220" i="32" a="1"/>
  <c r="F220" i="32" s="1"/>
  <c r="AD62" i="32"/>
  <c r="H216" i="32" a="1"/>
  <c r="H216" i="32" s="1"/>
  <c r="AP25" i="32"/>
  <c r="I222" i="32" a="1"/>
  <c r="I222" i="32" s="1"/>
  <c r="AN23" i="32"/>
  <c r="G220" i="32" a="1"/>
  <c r="G220" i="32" s="1"/>
  <c r="AL23" i="32"/>
  <c r="E220" i="32" a="1"/>
  <c r="E220" i="32" s="1"/>
  <c r="C214" i="32" l="1" a="1"/>
  <c r="C214" i="32" s="1"/>
  <c r="Y61" i="32" s="1"/>
  <c r="A220" i="32" a="1"/>
  <c r="A220" i="32" s="1"/>
  <c r="AH24" i="32" s="1"/>
  <c r="AI24" i="32"/>
  <c r="B221" i="32" a="1"/>
  <c r="B221" i="32" s="1"/>
  <c r="AK21" i="32"/>
  <c r="D218" i="32" a="1"/>
  <c r="D218" i="32" s="1"/>
  <c r="AQ22" i="32"/>
  <c r="J219" i="32" a="1"/>
  <c r="J219" i="32" s="1"/>
  <c r="AN24" i="32"/>
  <c r="G221" i="32" a="1"/>
  <c r="G221" i="32" s="1"/>
  <c r="AP26" i="32"/>
  <c r="I223" i="32" a="1"/>
  <c r="I223" i="32" s="1"/>
  <c r="AM24" i="32"/>
  <c r="F221" i="32" a="1"/>
  <c r="F221" i="32" s="1"/>
  <c r="AL24" i="32"/>
  <c r="E221" i="32" a="1"/>
  <c r="E221" i="32" s="1"/>
  <c r="AO20" i="32"/>
  <c r="H217" i="32" a="1"/>
  <c r="H217" i="32" s="1"/>
  <c r="C215" i="32" l="1" a="1"/>
  <c r="C215" i="32" s="1"/>
  <c r="Y62" i="32" s="1"/>
  <c r="A221" i="32" a="1"/>
  <c r="A221" i="32" s="1"/>
  <c r="AH25" i="32" s="1"/>
  <c r="AN25" i="32"/>
  <c r="G222" i="32" a="1"/>
  <c r="G222" i="32" s="1"/>
  <c r="AK22" i="32"/>
  <c r="D219" i="32" a="1"/>
  <c r="D219" i="32" s="1"/>
  <c r="AO21" i="32"/>
  <c r="H218" i="32" a="1"/>
  <c r="H218" i="32" s="1"/>
  <c r="AM25" i="32"/>
  <c r="F222" i="32" a="1"/>
  <c r="F222" i="32" s="1"/>
  <c r="AQ23" i="32"/>
  <c r="J220" i="32" a="1"/>
  <c r="J220" i="32" s="1"/>
  <c r="AL25" i="32"/>
  <c r="E222" i="32" a="1"/>
  <c r="E222" i="32" s="1"/>
  <c r="AI25" i="32"/>
  <c r="B222" i="32" a="1"/>
  <c r="B222" i="32" s="1"/>
  <c r="AP27" i="32"/>
  <c r="I224" i="32" a="1"/>
  <c r="I224" i="32" s="1"/>
  <c r="C216" i="32" l="1" a="1"/>
  <c r="C216" i="32" s="1"/>
  <c r="AJ20" i="32" s="1"/>
  <c r="A222" i="32" a="1"/>
  <c r="A222" i="32" s="1"/>
  <c r="AQ24" i="32"/>
  <c r="J221" i="32" a="1"/>
  <c r="J221" i="32" s="1"/>
  <c r="AK23" i="32"/>
  <c r="D220" i="32" a="1"/>
  <c r="D220" i="32" s="1"/>
  <c r="AI26" i="32"/>
  <c r="B223" i="32" a="1"/>
  <c r="B223" i="32" s="1"/>
  <c r="AN26" i="32"/>
  <c r="G223" i="32" a="1"/>
  <c r="G223" i="32" s="1"/>
  <c r="AM26" i="32"/>
  <c r="F223" i="32" a="1"/>
  <c r="F223" i="32" s="1"/>
  <c r="AL26" i="32"/>
  <c r="E223" i="32" a="1"/>
  <c r="E223" i="32" s="1"/>
  <c r="AP28" i="32"/>
  <c r="I225" i="32" a="1"/>
  <c r="I225" i="32" s="1"/>
  <c r="AO22" i="32"/>
  <c r="H219" i="32" a="1"/>
  <c r="H219" i="32" s="1"/>
  <c r="C217" i="32" l="1" a="1"/>
  <c r="C217" i="32" s="1"/>
  <c r="AJ21" i="32" s="1"/>
  <c r="AH26" i="32"/>
  <c r="A223" i="32" a="1"/>
  <c r="A223" i="32" s="1"/>
  <c r="AH27" i="32" s="1"/>
  <c r="AM27" i="32"/>
  <c r="F224" i="32" a="1"/>
  <c r="F224" i="32" s="1"/>
  <c r="AN27" i="32"/>
  <c r="G224" i="32" a="1"/>
  <c r="G224" i="32" s="1"/>
  <c r="AL27" i="32"/>
  <c r="E224" i="32" a="1"/>
  <c r="E224" i="32" s="1"/>
  <c r="AQ25" i="32"/>
  <c r="J222" i="32" a="1"/>
  <c r="J222" i="32" s="1"/>
  <c r="AO23" i="32"/>
  <c r="H220" i="32" a="1"/>
  <c r="H220" i="32" s="1"/>
  <c r="AI27" i="32"/>
  <c r="B224" i="32" a="1"/>
  <c r="B224" i="32" s="1"/>
  <c r="AP29" i="32"/>
  <c r="I226" i="32" a="1"/>
  <c r="I226" i="32" s="1"/>
  <c r="AK24" i="32"/>
  <c r="D221" i="32" a="1"/>
  <c r="D221" i="32" s="1"/>
  <c r="C218" i="32" l="1" a="1"/>
  <c r="C218" i="32" s="1"/>
  <c r="AJ22" i="32" s="1"/>
  <c r="A224" i="32" a="1"/>
  <c r="A224" i="32" s="1"/>
  <c r="AH28" i="32" s="1"/>
  <c r="AQ26" i="32"/>
  <c r="J223" i="32" a="1"/>
  <c r="J223" i="32" s="1"/>
  <c r="AP30" i="32"/>
  <c r="I227" i="32" a="1"/>
  <c r="I227" i="32" s="1"/>
  <c r="AI28" i="32"/>
  <c r="B225" i="32" a="1"/>
  <c r="B225" i="32" s="1"/>
  <c r="AN28" i="32"/>
  <c r="G225" i="32" a="1"/>
  <c r="G225" i="32" s="1"/>
  <c r="AO24" i="32"/>
  <c r="H221" i="32" a="1"/>
  <c r="H221" i="32" s="1"/>
  <c r="AL28" i="32"/>
  <c r="E225" i="32" a="1"/>
  <c r="E225" i="32" s="1"/>
  <c r="AK25" i="32"/>
  <c r="D222" i="32" a="1"/>
  <c r="D222" i="32" s="1"/>
  <c r="AM28" i="32"/>
  <c r="F225" i="32" a="1"/>
  <c r="F225" i="32" s="1"/>
  <c r="C219" i="32" l="1" a="1"/>
  <c r="C219" i="32" s="1"/>
  <c r="AJ23" i="32" s="1"/>
  <c r="A225" i="32" a="1"/>
  <c r="A225" i="32" s="1"/>
  <c r="AO25" i="32"/>
  <c r="H222" i="32" a="1"/>
  <c r="H222" i="32" s="1"/>
  <c r="AM29" i="32"/>
  <c r="F226" i="32" a="1"/>
  <c r="F226" i="32" s="1"/>
  <c r="AL29" i="32"/>
  <c r="E226" i="32" a="1"/>
  <c r="E226" i="32" s="1"/>
  <c r="AP31" i="32"/>
  <c r="I228" i="32" a="1"/>
  <c r="I228" i="32" s="1"/>
  <c r="AK26" i="32"/>
  <c r="D223" i="32" a="1"/>
  <c r="D223" i="32" s="1"/>
  <c r="AN29" i="32"/>
  <c r="G226" i="32" a="1"/>
  <c r="G226" i="32" s="1"/>
  <c r="AQ27" i="32"/>
  <c r="J224" i="32" a="1"/>
  <c r="J224" i="32" s="1"/>
  <c r="AI29" i="32"/>
  <c r="B226" i="32" a="1"/>
  <c r="B226" i="32" s="1"/>
  <c r="C220" i="32" l="1" a="1"/>
  <c r="C220" i="32" s="1"/>
  <c r="AJ24" i="32" s="1"/>
  <c r="AH29" i="32"/>
  <c r="A226" i="32" a="1"/>
  <c r="A226" i="32" s="1"/>
  <c r="AH30" i="32" s="1"/>
  <c r="AI30" i="32"/>
  <c r="B227" i="32" a="1"/>
  <c r="B227" i="32" s="1"/>
  <c r="AK27" i="32"/>
  <c r="D224" i="32" a="1"/>
  <c r="D224" i="32" s="1"/>
  <c r="AM30" i="32"/>
  <c r="F227" i="32" a="1"/>
  <c r="F227" i="32" s="1"/>
  <c r="AP32" i="32"/>
  <c r="I229" i="32" a="1"/>
  <c r="I229" i="32" s="1"/>
  <c r="AN30" i="32"/>
  <c r="G227" i="32" a="1"/>
  <c r="G227" i="32" s="1"/>
  <c r="AO26" i="32"/>
  <c r="H223" i="32" a="1"/>
  <c r="H223" i="32" s="1"/>
  <c r="AQ28" i="32"/>
  <c r="J225" i="32" a="1"/>
  <c r="J225" i="32" s="1"/>
  <c r="AL30" i="32"/>
  <c r="E227" i="32" a="1"/>
  <c r="E227" i="32" s="1"/>
  <c r="C221" i="32" l="1" a="1"/>
  <c r="C221" i="32" s="1"/>
  <c r="AJ25" i="32" s="1"/>
  <c r="A227" i="32" a="1"/>
  <c r="A227" i="32" s="1"/>
  <c r="AH31" i="32" s="1"/>
  <c r="AP33" i="32"/>
  <c r="I230" i="32" a="1"/>
  <c r="I230" i="32" s="1"/>
  <c r="AQ29" i="32"/>
  <c r="J226" i="32" a="1"/>
  <c r="J226" i="32" s="1"/>
  <c r="AO27" i="32"/>
  <c r="H224" i="32" a="1"/>
  <c r="H224" i="32" s="1"/>
  <c r="AM31" i="32"/>
  <c r="F228" i="32" a="1"/>
  <c r="F228" i="32" s="1"/>
  <c r="AL31" i="32"/>
  <c r="E228" i="32" a="1"/>
  <c r="E228" i="32" s="1"/>
  <c r="AI31" i="32"/>
  <c r="B228" i="32" a="1"/>
  <c r="B228" i="32" s="1"/>
  <c r="AN31" i="32"/>
  <c r="G228" i="32" a="1"/>
  <c r="G228" i="32" s="1"/>
  <c r="AK28" i="32"/>
  <c r="D225" i="32" a="1"/>
  <c r="D225" i="32" s="1"/>
  <c r="C222" i="32" l="1" a="1"/>
  <c r="C222" i="32" s="1"/>
  <c r="AJ26" i="32" s="1"/>
  <c r="A228" i="32" a="1"/>
  <c r="A228" i="32" s="1"/>
  <c r="AH32" i="32" s="1"/>
  <c r="AQ30" i="32"/>
  <c r="J227" i="32" a="1"/>
  <c r="J227" i="32" s="1"/>
  <c r="AN32" i="32"/>
  <c r="G229" i="32" a="1"/>
  <c r="G229" i="32" s="1"/>
  <c r="AM32" i="32"/>
  <c r="F229" i="32" a="1"/>
  <c r="F229" i="32" s="1"/>
  <c r="AK29" i="32"/>
  <c r="D226" i="32" a="1"/>
  <c r="D226" i="32" s="1"/>
  <c r="AP34" i="32"/>
  <c r="I231" i="32" a="1"/>
  <c r="I231" i="32" s="1"/>
  <c r="AI32" i="32"/>
  <c r="B229" i="32" a="1"/>
  <c r="B229" i="32" s="1"/>
  <c r="AO28" i="32"/>
  <c r="H225" i="32" a="1"/>
  <c r="H225" i="32" s="1"/>
  <c r="AL32" i="32"/>
  <c r="E229" i="32" a="1"/>
  <c r="E229" i="32" s="1"/>
  <c r="C223" i="32" l="1" a="1"/>
  <c r="C223" i="32" s="1"/>
  <c r="AJ27" i="32" s="1"/>
  <c r="A229" i="32" a="1"/>
  <c r="A229" i="32" s="1"/>
  <c r="AH33" i="32" s="1"/>
  <c r="AL33" i="32"/>
  <c r="E230" i="32" a="1"/>
  <c r="E230" i="32" s="1"/>
  <c r="AM33" i="32"/>
  <c r="F230" i="32" a="1"/>
  <c r="F230" i="32" s="1"/>
  <c r="AI33" i="32"/>
  <c r="B230" i="32" a="1"/>
  <c r="B230" i="32" s="1"/>
  <c r="AN33" i="32"/>
  <c r="G230" i="32" a="1"/>
  <c r="G230" i="32" s="1"/>
  <c r="AP35" i="32"/>
  <c r="I232" i="32" a="1"/>
  <c r="I232" i="32" s="1"/>
  <c r="AQ31" i="32"/>
  <c r="J228" i="32" a="1"/>
  <c r="J228" i="32" s="1"/>
  <c r="AO29" i="32"/>
  <c r="H226" i="32" a="1"/>
  <c r="H226" i="32" s="1"/>
  <c r="AK30" i="32"/>
  <c r="D227" i="32" a="1"/>
  <c r="D227" i="32" s="1"/>
  <c r="C224" i="32" l="1" a="1"/>
  <c r="C224" i="32" s="1"/>
  <c r="AJ28" i="32" s="1"/>
  <c r="A230" i="32" a="1"/>
  <c r="A230" i="32" s="1"/>
  <c r="AH34" i="32" s="1"/>
  <c r="AK31" i="32"/>
  <c r="D228" i="32" a="1"/>
  <c r="D228" i="32" s="1"/>
  <c r="AO30" i="32"/>
  <c r="H227" i="32" a="1"/>
  <c r="H227" i="32" s="1"/>
  <c r="AN34" i="32"/>
  <c r="G231" i="32" a="1"/>
  <c r="G231" i="32" s="1"/>
  <c r="AQ32" i="32"/>
  <c r="J229" i="32" a="1"/>
  <c r="J229" i="32" s="1"/>
  <c r="AM34" i="32"/>
  <c r="F231" i="32" a="1"/>
  <c r="F231" i="32" s="1"/>
  <c r="AP36" i="32"/>
  <c r="I233" i="32" a="1"/>
  <c r="I233" i="32" s="1"/>
  <c r="AL34" i="32"/>
  <c r="E231" i="32" a="1"/>
  <c r="E231" i="32" s="1"/>
  <c r="AI34" i="32"/>
  <c r="B231" i="32" a="1"/>
  <c r="B231" i="32" s="1"/>
  <c r="C225" i="32" l="1" a="1"/>
  <c r="C225" i="32" s="1"/>
  <c r="AJ29" i="32" s="1"/>
  <c r="A231" i="32" a="1"/>
  <c r="A231" i="32" s="1"/>
  <c r="AL35" i="32"/>
  <c r="E232" i="32" a="1"/>
  <c r="E232" i="32" s="1"/>
  <c r="AO31" i="32"/>
  <c r="H228" i="32" a="1"/>
  <c r="H228" i="32" s="1"/>
  <c r="AM35" i="32"/>
  <c r="F232" i="32" a="1"/>
  <c r="F232" i="32" s="1"/>
  <c r="AP37" i="32"/>
  <c r="I234" i="32" a="1"/>
  <c r="I234" i="32" s="1"/>
  <c r="AQ33" i="32"/>
  <c r="J230" i="32" a="1"/>
  <c r="J230" i="32" s="1"/>
  <c r="AK32" i="32"/>
  <c r="D229" i="32" a="1"/>
  <c r="D229" i="32" s="1"/>
  <c r="AI35" i="32"/>
  <c r="B232" i="32" a="1"/>
  <c r="B232" i="32" s="1"/>
  <c r="AN35" i="32"/>
  <c r="G232" i="32" a="1"/>
  <c r="G232" i="32" s="1"/>
  <c r="C226" i="32" l="1" a="1"/>
  <c r="C226" i="32" s="1"/>
  <c r="AJ30" i="32" s="1"/>
  <c r="A232" i="32" a="1"/>
  <c r="A232" i="32" s="1"/>
  <c r="AH36" i="32" s="1"/>
  <c r="AH35" i="32"/>
  <c r="AQ34" i="32"/>
  <c r="J231" i="32" a="1"/>
  <c r="J231" i="32" s="1"/>
  <c r="AI36" i="32"/>
  <c r="B233" i="32" a="1"/>
  <c r="B233" i="32" s="1"/>
  <c r="AM36" i="32"/>
  <c r="F233" i="32" a="1"/>
  <c r="F233" i="32" s="1"/>
  <c r="AK33" i="32"/>
  <c r="D230" i="32" a="1"/>
  <c r="D230" i="32" s="1"/>
  <c r="AO32" i="32"/>
  <c r="H229" i="32" a="1"/>
  <c r="H229" i="32" s="1"/>
  <c r="AN36" i="32"/>
  <c r="G233" i="32" a="1"/>
  <c r="G233" i="32" s="1"/>
  <c r="AL36" i="32"/>
  <c r="E233" i="32" a="1"/>
  <c r="E233" i="32" s="1"/>
  <c r="AP38" i="32"/>
  <c r="I235" i="32" a="1"/>
  <c r="I235" i="32" s="1"/>
  <c r="C227" i="32" l="1" a="1"/>
  <c r="C227" i="32" s="1"/>
  <c r="AJ31" i="32" s="1"/>
  <c r="A233" i="32" a="1"/>
  <c r="A233" i="32" s="1"/>
  <c r="AH37" i="32" s="1"/>
  <c r="AN37" i="32"/>
  <c r="G234" i="32" a="1"/>
  <c r="G234" i="32" s="1"/>
  <c r="AP39" i="32"/>
  <c r="I236" i="32" a="1"/>
  <c r="I236" i="32" s="1"/>
  <c r="AM37" i="32"/>
  <c r="F234" i="32" a="1"/>
  <c r="F234" i="32" s="1"/>
  <c r="AL37" i="32"/>
  <c r="E234" i="32" a="1"/>
  <c r="E234" i="32" s="1"/>
  <c r="AI37" i="32"/>
  <c r="B234" i="32" a="1"/>
  <c r="B234" i="32" s="1"/>
  <c r="AO33" i="32"/>
  <c r="H230" i="32" a="1"/>
  <c r="H230" i="32" s="1"/>
  <c r="AQ35" i="32"/>
  <c r="J232" i="32" a="1"/>
  <c r="J232" i="32" s="1"/>
  <c r="AK34" i="32"/>
  <c r="D231" i="32" a="1"/>
  <c r="D231" i="32" s="1"/>
  <c r="C228" i="32" l="1" a="1"/>
  <c r="C228" i="32" s="1"/>
  <c r="AJ32" i="32" s="1"/>
  <c r="A234" i="32" a="1"/>
  <c r="A234" i="32" s="1"/>
  <c r="AH38" i="32" s="1"/>
  <c r="AM38" i="32"/>
  <c r="F235" i="32" a="1"/>
  <c r="F235" i="32" s="1"/>
  <c r="AQ36" i="32"/>
  <c r="J233" i="32" a="1"/>
  <c r="J233" i="32" s="1"/>
  <c r="AP40" i="32"/>
  <c r="I237" i="32" a="1"/>
  <c r="I237" i="32" s="1"/>
  <c r="AI38" i="32"/>
  <c r="B235" i="32" a="1"/>
  <c r="B235" i="32" s="1"/>
  <c r="AK35" i="32"/>
  <c r="D232" i="32" a="1"/>
  <c r="D232" i="32" s="1"/>
  <c r="AN38" i="32"/>
  <c r="G235" i="32" a="1"/>
  <c r="G235" i="32" s="1"/>
  <c r="AO34" i="32"/>
  <c r="H231" i="32" a="1"/>
  <c r="H231" i="32" s="1"/>
  <c r="AL38" i="32"/>
  <c r="E235" i="32" a="1"/>
  <c r="E235" i="32" s="1"/>
  <c r="C229" i="32" l="1" a="1"/>
  <c r="C229" i="32" s="1"/>
  <c r="AJ33" i="32" s="1"/>
  <c r="A235" i="32" a="1"/>
  <c r="A235" i="32" s="1"/>
  <c r="AH39" i="32" s="1"/>
  <c r="AO35" i="32"/>
  <c r="H232" i="32" a="1"/>
  <c r="H232" i="32" s="1"/>
  <c r="AI39" i="32"/>
  <c r="B236" i="32" a="1"/>
  <c r="B236" i="32" s="1"/>
  <c r="AN39" i="32"/>
  <c r="G236" i="32" a="1"/>
  <c r="G236" i="32" s="1"/>
  <c r="AM39" i="32"/>
  <c r="F236" i="32" a="1"/>
  <c r="F236" i="32" s="1"/>
  <c r="AL39" i="32"/>
  <c r="E236" i="32" a="1"/>
  <c r="E236" i="32" s="1"/>
  <c r="AP41" i="32"/>
  <c r="I238" i="32" a="1"/>
  <c r="I238" i="32" s="1"/>
  <c r="AK36" i="32"/>
  <c r="D233" i="32" a="1"/>
  <c r="D233" i="32" s="1"/>
  <c r="AQ37" i="32"/>
  <c r="J234" i="32" a="1"/>
  <c r="J234" i="32" s="1"/>
  <c r="C230" i="32" l="1" a="1"/>
  <c r="C230" i="32" s="1"/>
  <c r="AJ34" i="32" s="1"/>
  <c r="A236" i="32" a="1"/>
  <c r="A236" i="32" s="1"/>
  <c r="AH40" i="32" s="1"/>
  <c r="AP42" i="32"/>
  <c r="I239" i="32" a="1"/>
  <c r="I239" i="32" s="1"/>
  <c r="AI40" i="32"/>
  <c r="B237" i="32" a="1"/>
  <c r="B237" i="32" s="1"/>
  <c r="AL40" i="32"/>
  <c r="E237" i="32" a="1"/>
  <c r="E237" i="32" s="1"/>
  <c r="AK37" i="32"/>
  <c r="D234" i="32" a="1"/>
  <c r="D234" i="32" s="1"/>
  <c r="AO36" i="32"/>
  <c r="H233" i="32" a="1"/>
  <c r="H233" i="32" s="1"/>
  <c r="AM40" i="32"/>
  <c r="F237" i="32" a="1"/>
  <c r="F237" i="32" s="1"/>
  <c r="AQ38" i="32"/>
  <c r="J235" i="32" a="1"/>
  <c r="J235" i="32" s="1"/>
  <c r="AN40" i="32"/>
  <c r="G237" i="32" a="1"/>
  <c r="G237" i="32" s="1"/>
  <c r="C231" i="32" l="1" a="1"/>
  <c r="C231" i="32" s="1"/>
  <c r="AJ35" i="32" s="1"/>
  <c r="A237" i="32" a="1"/>
  <c r="A237" i="32" s="1"/>
  <c r="AH41" i="32" s="1"/>
  <c r="AQ39" i="32"/>
  <c r="J236" i="32" a="1"/>
  <c r="J236" i="32" s="1"/>
  <c r="AO37" i="32"/>
  <c r="H234" i="32" a="1"/>
  <c r="H234" i="32" s="1"/>
  <c r="AI41" i="32"/>
  <c r="B238" i="32" a="1"/>
  <c r="B238" i="32" s="1"/>
  <c r="AK38" i="32"/>
  <c r="D235" i="32" a="1"/>
  <c r="D235" i="32" s="1"/>
  <c r="AM41" i="32"/>
  <c r="F238" i="32" a="1"/>
  <c r="F238" i="32" s="1"/>
  <c r="AP43" i="32"/>
  <c r="I240" i="32" a="1"/>
  <c r="I240" i="32" s="1"/>
  <c r="AN41" i="32"/>
  <c r="G238" i="32" a="1"/>
  <c r="G238" i="32" s="1"/>
  <c r="AL41" i="32"/>
  <c r="E238" i="32" a="1"/>
  <c r="E238" i="32" s="1"/>
  <c r="C232" i="32" l="1" a="1"/>
  <c r="C232" i="32" s="1"/>
  <c r="AJ36" i="32" s="1"/>
  <c r="A238" i="32" a="1"/>
  <c r="A238" i="32" s="1"/>
  <c r="AN42" i="32"/>
  <c r="G239" i="32" a="1"/>
  <c r="G239" i="32" s="1"/>
  <c r="AO38" i="32"/>
  <c r="H235" i="32" a="1"/>
  <c r="H235" i="32" s="1"/>
  <c r="AM42" i="32"/>
  <c r="F239" i="32" a="1"/>
  <c r="F239" i="32" s="1"/>
  <c r="AK39" i="32"/>
  <c r="D236" i="32" a="1"/>
  <c r="D236" i="32" s="1"/>
  <c r="AQ40" i="32"/>
  <c r="J237" i="32" a="1"/>
  <c r="J237" i="32" s="1"/>
  <c r="AP44" i="32"/>
  <c r="I241" i="32" a="1"/>
  <c r="I241" i="32" s="1"/>
  <c r="AL42" i="32"/>
  <c r="E239" i="32" a="1"/>
  <c r="E239" i="32" s="1"/>
  <c r="AI42" i="32"/>
  <c r="B239" i="32" a="1"/>
  <c r="B239" i="32" s="1"/>
  <c r="C233" i="32" l="1" a="1"/>
  <c r="C233" i="32" s="1"/>
  <c r="AJ37" i="32" s="1"/>
  <c r="AH42" i="32"/>
  <c r="A239" i="32" a="1"/>
  <c r="A239" i="32" s="1"/>
  <c r="AH43" i="32" s="1"/>
  <c r="AL43" i="32"/>
  <c r="E240" i="32" a="1"/>
  <c r="E240" i="32" s="1"/>
  <c r="AM43" i="32"/>
  <c r="F240" i="32" a="1"/>
  <c r="F240" i="32" s="1"/>
  <c r="AO39" i="32"/>
  <c r="H236" i="32" a="1"/>
  <c r="H236" i="32" s="1"/>
  <c r="AQ41" i="32"/>
  <c r="J238" i="32" a="1"/>
  <c r="J238" i="32" s="1"/>
  <c r="AP45" i="32"/>
  <c r="I242" i="32" a="1"/>
  <c r="I242" i="32" s="1"/>
  <c r="AN43" i="32"/>
  <c r="G240" i="32" a="1"/>
  <c r="G240" i="32" s="1"/>
  <c r="AI43" i="32"/>
  <c r="B240" i="32" a="1"/>
  <c r="B240" i="32" s="1"/>
  <c r="AK40" i="32"/>
  <c r="D237" i="32" a="1"/>
  <c r="D237" i="32" s="1"/>
  <c r="C234" i="32" l="1" a="1"/>
  <c r="C234" i="32" s="1"/>
  <c r="AJ38" i="32" s="1"/>
  <c r="A240" i="32" a="1"/>
  <c r="A240" i="32" s="1"/>
  <c r="AH44" i="32" s="1"/>
  <c r="AQ42" i="32"/>
  <c r="J239" i="32" a="1"/>
  <c r="J239" i="32" s="1"/>
  <c r="AI44" i="32"/>
  <c r="B241" i="32" a="1"/>
  <c r="B241" i="32" s="1"/>
  <c r="AM44" i="32"/>
  <c r="F241" i="32" a="1"/>
  <c r="F241" i="32" s="1"/>
  <c r="AN44" i="32"/>
  <c r="G241" i="32" a="1"/>
  <c r="G241" i="32" s="1"/>
  <c r="AO40" i="32"/>
  <c r="H237" i="32" a="1"/>
  <c r="H237" i="32" s="1"/>
  <c r="AK41" i="32"/>
  <c r="D238" i="32" a="1"/>
  <c r="D238" i="32" s="1"/>
  <c r="AL44" i="32"/>
  <c r="E241" i="32" a="1"/>
  <c r="E241" i="32" s="1"/>
  <c r="AP46" i="32"/>
  <c r="I243" i="32" a="1"/>
  <c r="I243" i="32" s="1"/>
  <c r="C235" i="32" l="1" a="1"/>
  <c r="C235" i="32" s="1"/>
  <c r="AJ39" i="32" s="1"/>
  <c r="A241" i="32" a="1"/>
  <c r="A241" i="32" s="1"/>
  <c r="AH45" i="32" s="1"/>
  <c r="AK42" i="32"/>
  <c r="D239" i="32" a="1"/>
  <c r="D239" i="32" s="1"/>
  <c r="AI45" i="32"/>
  <c r="B242" i="32" a="1"/>
  <c r="B242" i="32" s="1"/>
  <c r="AP47" i="32"/>
  <c r="I244" i="32" a="1"/>
  <c r="I244" i="32" s="1"/>
  <c r="AO41" i="32"/>
  <c r="H238" i="32" a="1"/>
  <c r="H238" i="32" s="1"/>
  <c r="AQ43" i="32"/>
  <c r="J240" i="32" a="1"/>
  <c r="J240" i="32" s="1"/>
  <c r="AL45" i="32"/>
  <c r="E242" i="32" a="1"/>
  <c r="E242" i="32" s="1"/>
  <c r="AN45" i="32"/>
  <c r="G242" i="32" a="1"/>
  <c r="G242" i="32" s="1"/>
  <c r="AM45" i="32"/>
  <c r="F242" i="32" a="1"/>
  <c r="F242" i="32" s="1"/>
  <c r="C236" i="32" l="1" a="1"/>
  <c r="C236" i="32" s="1"/>
  <c r="AJ40" i="32" s="1"/>
  <c r="A242" i="32" a="1"/>
  <c r="A242" i="32" s="1"/>
  <c r="AH46" i="32" s="1"/>
  <c r="AP48" i="32"/>
  <c r="I245" i="32" a="1"/>
  <c r="I245" i="32" s="1"/>
  <c r="AL46" i="32"/>
  <c r="E243" i="32" a="1"/>
  <c r="E243" i="32" s="1"/>
  <c r="AI46" i="32"/>
  <c r="B243" i="32" a="1"/>
  <c r="B243" i="32" s="1"/>
  <c r="AQ44" i="32"/>
  <c r="J241" i="32" a="1"/>
  <c r="J241" i="32" s="1"/>
  <c r="AM46" i="32"/>
  <c r="F243" i="32" a="1"/>
  <c r="F243" i="32" s="1"/>
  <c r="AK43" i="32"/>
  <c r="D240" i="32" a="1"/>
  <c r="D240" i="32" s="1"/>
  <c r="AN46" i="32"/>
  <c r="G243" i="32" a="1"/>
  <c r="G243" i="32" s="1"/>
  <c r="AO42" i="32"/>
  <c r="H239" i="32" a="1"/>
  <c r="H239" i="32" s="1"/>
  <c r="C237" i="32" l="1" a="1"/>
  <c r="C237" i="32" s="1"/>
  <c r="AJ41" i="32" s="1"/>
  <c r="A243" i="32" a="1"/>
  <c r="A243" i="32" s="1"/>
  <c r="AH47" i="32" s="1"/>
  <c r="AN47" i="32"/>
  <c r="G244" i="32" a="1"/>
  <c r="G244" i="32" s="1"/>
  <c r="AL47" i="32"/>
  <c r="E244" i="32" a="1"/>
  <c r="E244" i="32" s="1"/>
  <c r="AQ45" i="32"/>
  <c r="J242" i="32" a="1"/>
  <c r="J242" i="32" s="1"/>
  <c r="AK44" i="32"/>
  <c r="D241" i="32" a="1"/>
  <c r="D241" i="32" s="1"/>
  <c r="AO43" i="32"/>
  <c r="H240" i="32" a="1"/>
  <c r="H240" i="32" s="1"/>
  <c r="AI47" i="32"/>
  <c r="B244" i="32" a="1"/>
  <c r="B244" i="32" s="1"/>
  <c r="AM47" i="32"/>
  <c r="F244" i="32" a="1"/>
  <c r="F244" i="32" s="1"/>
  <c r="AP49" i="32"/>
  <c r="I246" i="32" a="1"/>
  <c r="I246" i="32" s="1"/>
  <c r="C238" i="32" l="1" a="1"/>
  <c r="C238" i="32" s="1"/>
  <c r="AJ42" i="32" s="1"/>
  <c r="A244" i="32" a="1"/>
  <c r="A244" i="32" s="1"/>
  <c r="AQ46" i="32"/>
  <c r="J243" i="32" a="1"/>
  <c r="J243" i="32" s="1"/>
  <c r="AP50" i="32"/>
  <c r="I247" i="32" a="1"/>
  <c r="I247" i="32" s="1"/>
  <c r="AO44" i="32"/>
  <c r="H241" i="32" a="1"/>
  <c r="H241" i="32" s="1"/>
  <c r="AM48" i="32"/>
  <c r="F245" i="32" a="1"/>
  <c r="F245" i="32" s="1"/>
  <c r="AL48" i="32"/>
  <c r="E245" i="32" a="1"/>
  <c r="E245" i="32" s="1"/>
  <c r="AI48" i="32"/>
  <c r="B245" i="32" a="1"/>
  <c r="B245" i="32" s="1"/>
  <c r="AN48" i="32"/>
  <c r="G245" i="32" a="1"/>
  <c r="G245" i="32" s="1"/>
  <c r="AK45" i="32"/>
  <c r="D242" i="32" a="1"/>
  <c r="D242" i="32" s="1"/>
  <c r="C239" i="32" l="1" a="1"/>
  <c r="C239" i="32" s="1"/>
  <c r="AJ43" i="32" s="1"/>
  <c r="AH48" i="32"/>
  <c r="A245" i="32" a="1"/>
  <c r="A245" i="32" s="1"/>
  <c r="AH49" i="32" s="1"/>
  <c r="AO45" i="32"/>
  <c r="H242" i="32" a="1"/>
  <c r="H242" i="32" s="1"/>
  <c r="AI49" i="32"/>
  <c r="B246" i="32" a="1"/>
  <c r="B246" i="32" s="1"/>
  <c r="AP51" i="32"/>
  <c r="I248" i="32" a="1"/>
  <c r="I248" i="32" s="1"/>
  <c r="AN49" i="32"/>
  <c r="G246" i="32" a="1"/>
  <c r="G246" i="32" s="1"/>
  <c r="AL49" i="32"/>
  <c r="E246" i="32" a="1"/>
  <c r="E246" i="32" s="1"/>
  <c r="AQ47" i="32"/>
  <c r="J244" i="32" a="1"/>
  <c r="J244" i="32" s="1"/>
  <c r="AK46" i="32"/>
  <c r="D243" i="32" a="1"/>
  <c r="D243" i="32" s="1"/>
  <c r="AM49" i="32"/>
  <c r="F246" i="32" a="1"/>
  <c r="F246" i="32" s="1"/>
  <c r="C240" i="32" l="1" a="1"/>
  <c r="C240" i="32" s="1"/>
  <c r="AJ44" i="32" s="1"/>
  <c r="A246" i="32" a="1"/>
  <c r="A246" i="32" s="1"/>
  <c r="AH50" i="32" s="1"/>
  <c r="AM50" i="32"/>
  <c r="F247" i="32" a="1"/>
  <c r="F247" i="32" s="1"/>
  <c r="AI50" i="32"/>
  <c r="B247" i="32" a="1"/>
  <c r="B247" i="32" s="1"/>
  <c r="AK47" i="32"/>
  <c r="D244" i="32" a="1"/>
  <c r="D244" i="32" s="1"/>
  <c r="AN50" i="32"/>
  <c r="G247" i="32" a="1"/>
  <c r="G247" i="32" s="1"/>
  <c r="AQ48" i="32"/>
  <c r="J245" i="32" a="1"/>
  <c r="J245" i="32" s="1"/>
  <c r="AO46" i="32"/>
  <c r="H243" i="32" a="1"/>
  <c r="H243" i="32" s="1"/>
  <c r="AP52" i="32"/>
  <c r="I249" i="32" a="1"/>
  <c r="I249" i="32" s="1"/>
  <c r="AL50" i="32"/>
  <c r="E247" i="32" a="1"/>
  <c r="E247" i="32" s="1"/>
  <c r="C241" i="32" l="1" a="1"/>
  <c r="C241" i="32" s="1"/>
  <c r="AJ45" i="32" s="1"/>
  <c r="A247" i="32" a="1"/>
  <c r="A247" i="32" s="1"/>
  <c r="AP53" i="32"/>
  <c r="I250" i="32" a="1"/>
  <c r="I250" i="32" s="1"/>
  <c r="AK48" i="32"/>
  <c r="D245" i="32" a="1"/>
  <c r="D245" i="32" s="1"/>
  <c r="AL51" i="32"/>
  <c r="E248" i="32" a="1"/>
  <c r="E248" i="32" s="1"/>
  <c r="AO47" i="32"/>
  <c r="H244" i="32" a="1"/>
  <c r="H244" i="32" s="1"/>
  <c r="AI51" i="32"/>
  <c r="B248" i="32" a="1"/>
  <c r="B248" i="32" s="1"/>
  <c r="AQ49" i="32"/>
  <c r="J246" i="32" a="1"/>
  <c r="J246" i="32" s="1"/>
  <c r="AM51" i="32"/>
  <c r="F248" i="32" a="1"/>
  <c r="F248" i="32" s="1"/>
  <c r="AN51" i="32"/>
  <c r="G248" i="32" a="1"/>
  <c r="G248" i="32" s="1"/>
  <c r="C242" i="32" l="1" a="1"/>
  <c r="C242" i="32" s="1"/>
  <c r="AJ46" i="32" s="1"/>
  <c r="AH51" i="32"/>
  <c r="A248" i="32" a="1"/>
  <c r="A248" i="32" s="1"/>
  <c r="AH52" i="32" s="1"/>
  <c r="AL52" i="32"/>
  <c r="E249" i="32" a="1"/>
  <c r="E249" i="32" s="1"/>
  <c r="AN52" i="32"/>
  <c r="G249" i="32" a="1"/>
  <c r="G249" i="32" s="1"/>
  <c r="AI52" i="32"/>
  <c r="B249" i="32" a="1"/>
  <c r="B249" i="32" s="1"/>
  <c r="AM52" i="32"/>
  <c r="F249" i="32" a="1"/>
  <c r="F249" i="32" s="1"/>
  <c r="AK49" i="32"/>
  <c r="D246" i="32" a="1"/>
  <c r="D246" i="32" s="1"/>
  <c r="AQ50" i="32"/>
  <c r="J247" i="32" a="1"/>
  <c r="J247" i="32" s="1"/>
  <c r="AP54" i="32"/>
  <c r="I251" i="32" a="1"/>
  <c r="I251" i="32" s="1"/>
  <c r="AO48" i="32"/>
  <c r="H245" i="32" a="1"/>
  <c r="H245" i="32" s="1"/>
  <c r="C243" i="32" l="1" a="1"/>
  <c r="C243" i="32" s="1"/>
  <c r="AJ47" i="32" s="1"/>
  <c r="A249" i="32" a="1"/>
  <c r="A249" i="32" s="1"/>
  <c r="AH53" i="32" s="1"/>
  <c r="AP55" i="32"/>
  <c r="I252" i="32" a="1"/>
  <c r="I252" i="32" s="1"/>
  <c r="AK50" i="32"/>
  <c r="D247" i="32" a="1"/>
  <c r="D247" i="32" s="1"/>
  <c r="AO49" i="32"/>
  <c r="H246" i="32" a="1"/>
  <c r="H246" i="32" s="1"/>
  <c r="AN53" i="32"/>
  <c r="G250" i="32" a="1"/>
  <c r="G250" i="32" s="1"/>
  <c r="AQ51" i="32"/>
  <c r="J248" i="32" a="1"/>
  <c r="J248" i="32" s="1"/>
  <c r="AL53" i="32"/>
  <c r="E250" i="32" a="1"/>
  <c r="E250" i="32" s="1"/>
  <c r="AM53" i="32"/>
  <c r="F250" i="32" a="1"/>
  <c r="F250" i="32" s="1"/>
  <c r="AI53" i="32"/>
  <c r="B250" i="32" a="1"/>
  <c r="B250" i="32" s="1"/>
  <c r="C244" i="32" l="1" a="1"/>
  <c r="C244" i="32" s="1"/>
  <c r="AJ48" i="32" s="1"/>
  <c r="A250" i="32" a="1"/>
  <c r="A250" i="32" s="1"/>
  <c r="AL54" i="32"/>
  <c r="E251" i="32" a="1"/>
  <c r="E251" i="32" s="1"/>
  <c r="AO50" i="32"/>
  <c r="H247" i="32" a="1"/>
  <c r="H247" i="32" s="1"/>
  <c r="AM54" i="32"/>
  <c r="F251" i="32" a="1"/>
  <c r="F251" i="32" s="1"/>
  <c r="AK51" i="32"/>
  <c r="D248" i="32" a="1"/>
  <c r="D248" i="32" s="1"/>
  <c r="AQ52" i="32"/>
  <c r="J249" i="32" a="1"/>
  <c r="J249" i="32" s="1"/>
  <c r="AP56" i="32"/>
  <c r="I253" i="32" a="1"/>
  <c r="I253" i="32" s="1"/>
  <c r="AI54" i="32"/>
  <c r="B251" i="32" a="1"/>
  <c r="B251" i="32" s="1"/>
  <c r="AN54" i="32"/>
  <c r="G251" i="32" a="1"/>
  <c r="G251" i="32" s="1"/>
  <c r="C245" i="32" l="1" a="1"/>
  <c r="C245" i="32" s="1"/>
  <c r="AJ49" i="32" s="1"/>
  <c r="AH54" i="32"/>
  <c r="A251" i="32" a="1"/>
  <c r="A251" i="32" s="1"/>
  <c r="AH55" i="32" s="1"/>
  <c r="AN55" i="32"/>
  <c r="G252" i="32" a="1"/>
  <c r="G252" i="32" s="1"/>
  <c r="AI55" i="32"/>
  <c r="B252" i="32" a="1"/>
  <c r="B252" i="32" s="1"/>
  <c r="AK52" i="32"/>
  <c r="D249" i="32" a="1"/>
  <c r="D249" i="32" s="1"/>
  <c r="AP57" i="32"/>
  <c r="I254" i="32" a="1"/>
  <c r="I254" i="32" s="1"/>
  <c r="AL55" i="32"/>
  <c r="E252" i="32" a="1"/>
  <c r="E252" i="32" s="1"/>
  <c r="AQ53" i="32"/>
  <c r="J250" i="32" a="1"/>
  <c r="J250" i="32" s="1"/>
  <c r="AM55" i="32"/>
  <c r="F252" i="32" a="1"/>
  <c r="F252" i="32" s="1"/>
  <c r="AO51" i="32"/>
  <c r="H248" i="32" a="1"/>
  <c r="H248" i="32" s="1"/>
  <c r="C246" i="32" l="1" a="1"/>
  <c r="C246" i="32" s="1"/>
  <c r="AJ50" i="32" s="1"/>
  <c r="A252" i="32" a="1"/>
  <c r="A252" i="32" s="1"/>
  <c r="AH56" i="32" s="1"/>
  <c r="AL56" i="32"/>
  <c r="E253" i="32" a="1"/>
  <c r="E253" i="32" s="1"/>
  <c r="AI56" i="32"/>
  <c r="B253" i="32" a="1"/>
  <c r="B253" i="32" s="1"/>
  <c r="AM56" i="32"/>
  <c r="F253" i="32" a="1"/>
  <c r="F253" i="32" s="1"/>
  <c r="AP58" i="32"/>
  <c r="I255" i="32" a="1"/>
  <c r="I255" i="32" s="1"/>
  <c r="AO52" i="32"/>
  <c r="H249" i="32" a="1"/>
  <c r="H249" i="32" s="1"/>
  <c r="AN56" i="32"/>
  <c r="G253" i="32" a="1"/>
  <c r="G253" i="32" s="1"/>
  <c r="AQ54" i="32"/>
  <c r="J251" i="32" a="1"/>
  <c r="J251" i="32" s="1"/>
  <c r="AK53" i="32"/>
  <c r="D250" i="32" a="1"/>
  <c r="D250" i="32" s="1"/>
  <c r="C247" i="32" l="1" a="1"/>
  <c r="C247" i="32" s="1"/>
  <c r="AJ51" i="32" s="1"/>
  <c r="A253" i="32" a="1"/>
  <c r="A253" i="32" s="1"/>
  <c r="AH57" i="32" s="1"/>
  <c r="AQ55" i="32"/>
  <c r="J252" i="32" a="1"/>
  <c r="J252" i="32" s="1"/>
  <c r="AI57" i="32"/>
  <c r="B254" i="32" a="1"/>
  <c r="B254" i="32" s="1"/>
  <c r="AP59" i="32"/>
  <c r="I256" i="32" a="1"/>
  <c r="I256" i="32" s="1"/>
  <c r="AN57" i="32"/>
  <c r="G254" i="32" a="1"/>
  <c r="G254" i="32" s="1"/>
  <c r="AL57" i="32"/>
  <c r="E254" i="32" a="1"/>
  <c r="E254" i="32" s="1"/>
  <c r="AK54" i="32"/>
  <c r="D251" i="32" a="1"/>
  <c r="D251" i="32" s="1"/>
  <c r="AO53" i="32"/>
  <c r="H250" i="32" a="1"/>
  <c r="H250" i="32" s="1"/>
  <c r="AM57" i="32"/>
  <c r="F254" i="32" a="1"/>
  <c r="F254" i="32" s="1"/>
  <c r="C248" i="32" l="1" a="1"/>
  <c r="C248" i="32" s="1"/>
  <c r="AJ52" i="32" s="1"/>
  <c r="A254" i="32" a="1"/>
  <c r="A254" i="32" s="1"/>
  <c r="AH58" i="32" s="1"/>
  <c r="AM58" i="32"/>
  <c r="F255" i="32" a="1"/>
  <c r="F255" i="32" s="1"/>
  <c r="AP60" i="32"/>
  <c r="I257" i="32" a="1"/>
  <c r="I257" i="32" s="1"/>
  <c r="AO54" i="32"/>
  <c r="H251" i="32" a="1"/>
  <c r="H251" i="32" s="1"/>
  <c r="AK55" i="32"/>
  <c r="D252" i="32" a="1"/>
  <c r="D252" i="32" s="1"/>
  <c r="AI58" i="32"/>
  <c r="B255" i="32" a="1"/>
  <c r="B255" i="32" s="1"/>
  <c r="AL58" i="32"/>
  <c r="E255" i="32" a="1"/>
  <c r="E255" i="32" s="1"/>
  <c r="AQ56" i="32"/>
  <c r="J253" i="32" a="1"/>
  <c r="J253" i="32" s="1"/>
  <c r="AN58" i="32"/>
  <c r="G255" i="32" a="1"/>
  <c r="G255" i="32" s="1"/>
  <c r="C249" i="32" l="1" a="1"/>
  <c r="C249" i="32" s="1"/>
  <c r="AJ53" i="32" s="1"/>
  <c r="A255" i="32" a="1"/>
  <c r="A255" i="32" s="1"/>
  <c r="AH59" i="32" s="1"/>
  <c r="AO55" i="32"/>
  <c r="H252" i="32" a="1"/>
  <c r="H252" i="32" s="1"/>
  <c r="AQ57" i="32"/>
  <c r="J254" i="32" a="1"/>
  <c r="J254" i="32" s="1"/>
  <c r="AP61" i="32"/>
  <c r="I258" i="32" a="1"/>
  <c r="I258" i="32" s="1"/>
  <c r="AI59" i="32"/>
  <c r="B256" i="32" a="1"/>
  <c r="B256" i="32" s="1"/>
  <c r="AN59" i="32"/>
  <c r="G256" i="32" a="1"/>
  <c r="G256" i="32" s="1"/>
  <c r="AM59" i="32"/>
  <c r="F256" i="32" a="1"/>
  <c r="F256" i="32" s="1"/>
  <c r="AL59" i="32"/>
  <c r="E256" i="32" a="1"/>
  <c r="E256" i="32" s="1"/>
  <c r="AK56" i="32"/>
  <c r="D253" i="32" a="1"/>
  <c r="D253" i="32" s="1"/>
  <c r="C250" i="32" l="1" a="1"/>
  <c r="C250" i="32" s="1"/>
  <c r="AJ54" i="32" s="1"/>
  <c r="A256" i="32" a="1"/>
  <c r="A256" i="32" s="1"/>
  <c r="AH60" i="32" s="1"/>
  <c r="AL60" i="32"/>
  <c r="E257" i="32" a="1"/>
  <c r="E257" i="32" s="1"/>
  <c r="AI60" i="32"/>
  <c r="B257" i="32" a="1"/>
  <c r="B257" i="32" s="1"/>
  <c r="AM60" i="32"/>
  <c r="F257" i="32" a="1"/>
  <c r="F257" i="32" s="1"/>
  <c r="AO56" i="32"/>
  <c r="H253" i="32" a="1"/>
  <c r="H253" i="32" s="1"/>
  <c r="AK57" i="32"/>
  <c r="D254" i="32" a="1"/>
  <c r="D254" i="32" s="1"/>
  <c r="AP62" i="32"/>
  <c r="I259" i="32" a="1"/>
  <c r="I259" i="32" s="1"/>
  <c r="AN60" i="32"/>
  <c r="G257" i="32" a="1"/>
  <c r="G257" i="32" s="1"/>
  <c r="AQ58" i="32"/>
  <c r="J255" i="32" a="1"/>
  <c r="J255" i="32" s="1"/>
  <c r="C251" i="32" l="1" a="1"/>
  <c r="C251" i="32" s="1"/>
  <c r="AJ55" i="32" s="1"/>
  <c r="A257" i="32" a="1"/>
  <c r="A257" i="32" s="1"/>
  <c r="AH61" i="32" s="1"/>
  <c r="AQ59" i="32"/>
  <c r="J256" i="32" a="1"/>
  <c r="J256" i="32" s="1"/>
  <c r="AI61" i="32"/>
  <c r="B258" i="32" a="1"/>
  <c r="B258" i="32" s="1"/>
  <c r="AK58" i="32"/>
  <c r="D255" i="32" a="1"/>
  <c r="D255" i="32" s="1"/>
  <c r="BA20" i="32"/>
  <c r="I260" i="32" a="1"/>
  <c r="I260" i="32" s="1"/>
  <c r="AL61" i="32"/>
  <c r="E258" i="32" a="1"/>
  <c r="E258" i="32" s="1"/>
  <c r="AN61" i="32"/>
  <c r="G258" i="32" a="1"/>
  <c r="G258" i="32" s="1"/>
  <c r="AO57" i="32"/>
  <c r="H254" i="32" a="1"/>
  <c r="H254" i="32" s="1"/>
  <c r="AM61" i="32"/>
  <c r="F258" i="32" a="1"/>
  <c r="F258" i="32" s="1"/>
  <c r="C252" i="32" l="1" a="1"/>
  <c r="C252" i="32" s="1"/>
  <c r="AJ56" i="32" s="1"/>
  <c r="A258" i="32" a="1"/>
  <c r="A258" i="32" s="1"/>
  <c r="AH62" i="32" s="1"/>
  <c r="AM62" i="32"/>
  <c r="F259" i="32" a="1"/>
  <c r="F259" i="32" s="1"/>
  <c r="AL62" i="32"/>
  <c r="E259" i="32" a="1"/>
  <c r="E259" i="32" s="1"/>
  <c r="AI62" i="32"/>
  <c r="B259" i="32" a="1"/>
  <c r="B259" i="32" s="1"/>
  <c r="AO58" i="32"/>
  <c r="H255" i="32" a="1"/>
  <c r="H255" i="32" s="1"/>
  <c r="BA21" i="32"/>
  <c r="I261" i="32" a="1"/>
  <c r="I261" i="32" s="1"/>
  <c r="AQ60" i="32"/>
  <c r="J257" i="32" a="1"/>
  <c r="J257" i="32" s="1"/>
  <c r="AN62" i="32"/>
  <c r="G259" i="32" a="1"/>
  <c r="G259" i="32" s="1"/>
  <c r="AK59" i="32"/>
  <c r="D256" i="32" a="1"/>
  <c r="D256" i="32" s="1"/>
  <c r="C253" i="32" l="1" a="1"/>
  <c r="C253" i="32" s="1"/>
  <c r="AJ57" i="32" s="1"/>
  <c r="A259" i="32" a="1"/>
  <c r="A259" i="32" s="1"/>
  <c r="AS20" i="32" s="1"/>
  <c r="AQ61" i="32"/>
  <c r="J258" i="32" a="1"/>
  <c r="J258" i="32" s="1"/>
  <c r="AT20" i="32"/>
  <c r="B260" i="32" a="1"/>
  <c r="B260" i="32" s="1"/>
  <c r="AK60" i="32"/>
  <c r="D257" i="32" a="1"/>
  <c r="D257" i="32" s="1"/>
  <c r="BA22" i="32"/>
  <c r="I262" i="32" a="1"/>
  <c r="I262" i="32" s="1"/>
  <c r="AW20" i="32"/>
  <c r="E260" i="32" a="1"/>
  <c r="E260" i="32" s="1"/>
  <c r="AX20" i="32"/>
  <c r="F260" i="32" a="1"/>
  <c r="F260" i="32" s="1"/>
  <c r="AY20" i="32"/>
  <c r="G260" i="32" a="1"/>
  <c r="G260" i="32" s="1"/>
  <c r="AO59" i="32"/>
  <c r="H256" i="32" a="1"/>
  <c r="H256" i="32" s="1"/>
  <c r="C254" i="32" l="1" a="1"/>
  <c r="C254" i="32" s="1"/>
  <c r="AJ58" i="32" s="1"/>
  <c r="A260" i="32" a="1"/>
  <c r="A260" i="32" s="1"/>
  <c r="AS21" i="32" s="1"/>
  <c r="AK61" i="32"/>
  <c r="D258" i="32" a="1"/>
  <c r="D258" i="32" s="1"/>
  <c r="AT21" i="32"/>
  <c r="B261" i="32" a="1"/>
  <c r="B261" i="32" s="1"/>
  <c r="AO60" i="32"/>
  <c r="H257" i="32" a="1"/>
  <c r="H257" i="32" s="1"/>
  <c r="AW21" i="32"/>
  <c r="E261" i="32" a="1"/>
  <c r="E261" i="32" s="1"/>
  <c r="AQ62" i="32"/>
  <c r="J259" i="32" a="1"/>
  <c r="J259" i="32" s="1"/>
  <c r="AY21" i="32"/>
  <c r="G261" i="32" a="1"/>
  <c r="G261" i="32" s="1"/>
  <c r="BA23" i="32"/>
  <c r="I263" i="32" a="1"/>
  <c r="I263" i="32" s="1"/>
  <c r="AX21" i="32"/>
  <c r="F261" i="32" a="1"/>
  <c r="F261" i="32" s="1"/>
  <c r="C255" i="32" l="1" a="1"/>
  <c r="C255" i="32" s="1"/>
  <c r="AJ59" i="32" s="1"/>
  <c r="A261" i="32" a="1"/>
  <c r="A261" i="32" s="1"/>
  <c r="AS22" i="32" s="1"/>
  <c r="AY22" i="32"/>
  <c r="G262" i="32" a="1"/>
  <c r="G262" i="32" s="1"/>
  <c r="AT22" i="32"/>
  <c r="B262" i="32" a="1"/>
  <c r="B262" i="32" s="1"/>
  <c r="BB20" i="32"/>
  <c r="J260" i="32" a="1"/>
  <c r="J260" i="32" s="1"/>
  <c r="BA24" i="32"/>
  <c r="I264" i="32" a="1"/>
  <c r="I264" i="32" s="1"/>
  <c r="AK62" i="32"/>
  <c r="D259" i="32" a="1"/>
  <c r="D259" i="32" s="1"/>
  <c r="AW22" i="32"/>
  <c r="E262" i="32" a="1"/>
  <c r="E262" i="32" s="1"/>
  <c r="AX22" i="32"/>
  <c r="F262" i="32" a="1"/>
  <c r="F262" i="32" s="1"/>
  <c r="AO61" i="32"/>
  <c r="H258" i="32" a="1"/>
  <c r="H258" i="32" s="1"/>
  <c r="C256" i="32" l="1" a="1"/>
  <c r="C256" i="32" s="1"/>
  <c r="AJ60" i="32" s="1"/>
  <c r="A262" i="32" a="1"/>
  <c r="A262" i="32" s="1"/>
  <c r="AS23" i="32" s="1"/>
  <c r="AO62" i="32"/>
  <c r="H259" i="32" a="1"/>
  <c r="H259" i="32" s="1"/>
  <c r="BB21" i="32"/>
  <c r="J261" i="32" a="1"/>
  <c r="J261" i="32" s="1"/>
  <c r="AX23" i="32"/>
  <c r="F263" i="32" a="1"/>
  <c r="F263" i="32" s="1"/>
  <c r="AV20" i="32"/>
  <c r="D260" i="32" a="1"/>
  <c r="D260" i="32" s="1"/>
  <c r="BA25" i="32"/>
  <c r="I265" i="32" a="1"/>
  <c r="I265" i="32" s="1"/>
  <c r="AY23" i="32"/>
  <c r="G263" i="32" a="1"/>
  <c r="G263" i="32" s="1"/>
  <c r="AW23" i="32"/>
  <c r="E263" i="32" a="1"/>
  <c r="E263" i="32" s="1"/>
  <c r="AT23" i="32"/>
  <c r="B263" i="32" a="1"/>
  <c r="B263" i="32" s="1"/>
  <c r="C257" i="32" l="1" a="1"/>
  <c r="C257" i="32" s="1"/>
  <c r="AJ61" i="32" s="1"/>
  <c r="A263" i="32" a="1"/>
  <c r="A263" i="32" s="1"/>
  <c r="AS24" i="32" s="1"/>
  <c r="AY24" i="32"/>
  <c r="G264" i="32" a="1"/>
  <c r="G264" i="32" s="1"/>
  <c r="AX24" i="32"/>
  <c r="F264" i="32" a="1"/>
  <c r="F264" i="32" s="1"/>
  <c r="BA26" i="32"/>
  <c r="I266" i="32" a="1"/>
  <c r="I266" i="32" s="1"/>
  <c r="BB22" i="32"/>
  <c r="J262" i="32" a="1"/>
  <c r="J262" i="32" s="1"/>
  <c r="AT24" i="32"/>
  <c r="B264" i="32" a="1"/>
  <c r="B264" i="32" s="1"/>
  <c r="AZ20" i="32"/>
  <c r="H260" i="32" a="1"/>
  <c r="H260" i="32" s="1"/>
  <c r="AW24" i="32"/>
  <c r="E264" i="32" a="1"/>
  <c r="E264" i="32" s="1"/>
  <c r="AV21" i="32"/>
  <c r="D261" i="32" a="1"/>
  <c r="D261" i="32" s="1"/>
  <c r="C258" i="32" l="1" a="1"/>
  <c r="C258" i="32" s="1"/>
  <c r="AJ62" i="32" s="1"/>
  <c r="A264" i="32" a="1"/>
  <c r="A264" i="32" s="1"/>
  <c r="AW25" i="32"/>
  <c r="E265" i="32" a="1"/>
  <c r="E265" i="32" s="1"/>
  <c r="BB23" i="32"/>
  <c r="J263" i="32" a="1"/>
  <c r="J263" i="32" s="1"/>
  <c r="AZ21" i="32"/>
  <c r="H261" i="32" a="1"/>
  <c r="H261" i="32" s="1"/>
  <c r="AX25" i="32"/>
  <c r="F265" i="32" a="1"/>
  <c r="F265" i="32" s="1"/>
  <c r="AV22" i="32"/>
  <c r="D262" i="32" a="1"/>
  <c r="D262" i="32" s="1"/>
  <c r="AT25" i="32"/>
  <c r="B265" i="32" a="1"/>
  <c r="B265" i="32" s="1"/>
  <c r="AY25" i="32"/>
  <c r="G265" i="32" a="1"/>
  <c r="G265" i="32" s="1"/>
  <c r="BA27" i="32"/>
  <c r="I267" i="32" a="1"/>
  <c r="I267" i="32" s="1"/>
  <c r="C259" i="32" l="1" a="1"/>
  <c r="C259" i="32" s="1"/>
  <c r="AU20" i="32" s="1"/>
  <c r="A265" i="32" a="1"/>
  <c r="A265" i="32" s="1"/>
  <c r="AS26" i="32" s="1"/>
  <c r="AS25" i="32"/>
  <c r="AZ22" i="32"/>
  <c r="H262" i="32" a="1"/>
  <c r="H262" i="32" s="1"/>
  <c r="AY26" i="32"/>
  <c r="G266" i="32" a="1"/>
  <c r="G266" i="32" s="1"/>
  <c r="AV23" i="32"/>
  <c r="D263" i="32" a="1"/>
  <c r="D263" i="32" s="1"/>
  <c r="BB24" i="32"/>
  <c r="J264" i="32" a="1"/>
  <c r="J264" i="32" s="1"/>
  <c r="AT26" i="32"/>
  <c r="B266" i="32" a="1"/>
  <c r="B266" i="32" s="1"/>
  <c r="AX26" i="32"/>
  <c r="F266" i="32" a="1"/>
  <c r="F266" i="32" s="1"/>
  <c r="AW26" i="32"/>
  <c r="E266" i="32" a="1"/>
  <c r="E266" i="32" s="1"/>
  <c r="BA28" i="32"/>
  <c r="I268" i="32" a="1"/>
  <c r="I268" i="32" s="1"/>
  <c r="C260" i="32" l="1" a="1"/>
  <c r="C260" i="32" s="1"/>
  <c r="AU21" i="32" s="1"/>
  <c r="A266" i="32" a="1"/>
  <c r="A266" i="32" s="1"/>
  <c r="AS27" i="32" s="1"/>
  <c r="BB25" i="32"/>
  <c r="J265" i="32" a="1"/>
  <c r="J265" i="32" s="1"/>
  <c r="AZ23" i="32"/>
  <c r="H263" i="32" a="1"/>
  <c r="H263" i="32" s="1"/>
  <c r="AW27" i="32"/>
  <c r="E267" i="32" a="1"/>
  <c r="E267" i="32" s="1"/>
  <c r="AX27" i="32"/>
  <c r="F267" i="32" a="1"/>
  <c r="F267" i="32" s="1"/>
  <c r="AV24" i="32"/>
  <c r="D264" i="32" a="1"/>
  <c r="D264" i="32" s="1"/>
  <c r="AT27" i="32"/>
  <c r="B267" i="32" a="1"/>
  <c r="B267" i="32" s="1"/>
  <c r="BA29" i="32"/>
  <c r="I269" i="32" a="1"/>
  <c r="I269" i="32" s="1"/>
  <c r="AY27" i="32"/>
  <c r="G267" i="32" a="1"/>
  <c r="G267" i="32" s="1"/>
  <c r="C261" i="32" l="1" a="1"/>
  <c r="C261" i="32" s="1"/>
  <c r="AU22" i="32" s="1"/>
  <c r="A267" i="32" a="1"/>
  <c r="A267" i="32" s="1"/>
  <c r="AS28" i="32" s="1"/>
  <c r="BA30" i="32"/>
  <c r="I270" i="32" a="1"/>
  <c r="I270" i="32" s="1"/>
  <c r="AZ24" i="32"/>
  <c r="H264" i="32" a="1"/>
  <c r="H264" i="32" s="1"/>
  <c r="AY28" i="32"/>
  <c r="G268" i="32" a="1"/>
  <c r="G268" i="32" s="1"/>
  <c r="AT28" i="32"/>
  <c r="B268" i="32" a="1"/>
  <c r="B268" i="32" s="1"/>
  <c r="AX28" i="32"/>
  <c r="F268" i="32" a="1"/>
  <c r="F268" i="32" s="1"/>
  <c r="BB26" i="32"/>
  <c r="J266" i="32" a="1"/>
  <c r="J266" i="32" s="1"/>
  <c r="AV25" i="32"/>
  <c r="D265" i="32" a="1"/>
  <c r="D265" i="32" s="1"/>
  <c r="AW28" i="32"/>
  <c r="E268" i="32" a="1"/>
  <c r="E268" i="32" s="1"/>
  <c r="C262" i="32" l="1" a="1"/>
  <c r="C262" i="32" s="1"/>
  <c r="AU23" i="32" s="1"/>
  <c r="A268" i="32" a="1"/>
  <c r="A268" i="32" s="1"/>
  <c r="AS29" i="32" s="1"/>
  <c r="AV26" i="32"/>
  <c r="D266" i="32" a="1"/>
  <c r="D266" i="32" s="1"/>
  <c r="AZ25" i="32"/>
  <c r="H265" i="32" a="1"/>
  <c r="H265" i="32" s="1"/>
  <c r="BB27" i="32"/>
  <c r="J267" i="32" a="1"/>
  <c r="J267" i="32" s="1"/>
  <c r="BA31" i="32"/>
  <c r="I271" i="32" a="1"/>
  <c r="I271" i="32" s="1"/>
  <c r="AX29" i="32"/>
  <c r="F269" i="32" a="1"/>
  <c r="F269" i="32" s="1"/>
  <c r="AY29" i="32"/>
  <c r="G269" i="32" a="1"/>
  <c r="G269" i="32" s="1"/>
  <c r="AW29" i="32"/>
  <c r="E269" i="32" a="1"/>
  <c r="E269" i="32" s="1"/>
  <c r="AT29" i="32"/>
  <c r="B269" i="32" a="1"/>
  <c r="B269" i="32" s="1"/>
  <c r="C263" i="32" l="1" a="1"/>
  <c r="C263" i="32" s="1"/>
  <c r="AU24" i="32" s="1"/>
  <c r="A269" i="32" a="1"/>
  <c r="A269" i="32" s="1"/>
  <c r="AS30" i="32" s="1"/>
  <c r="AX30" i="32"/>
  <c r="F270" i="32" a="1"/>
  <c r="F270" i="32" s="1"/>
  <c r="BB28" i="32"/>
  <c r="J268" i="32" a="1"/>
  <c r="J268" i="32" s="1"/>
  <c r="AZ26" i="32"/>
  <c r="H266" i="32" a="1"/>
  <c r="H266" i="32" s="1"/>
  <c r="AW30" i="32"/>
  <c r="E270" i="32" a="1"/>
  <c r="E270" i="32" s="1"/>
  <c r="BA32" i="32"/>
  <c r="I272" i="32" a="1"/>
  <c r="I272" i="32" s="1"/>
  <c r="AY30" i="32"/>
  <c r="G270" i="32" a="1"/>
  <c r="G270" i="32" s="1"/>
  <c r="AV27" i="32"/>
  <c r="D267" i="32" a="1"/>
  <c r="D267" i="32" s="1"/>
  <c r="AT30" i="32"/>
  <c r="B270" i="32" a="1"/>
  <c r="B270" i="32" s="1"/>
  <c r="C264" i="32" l="1" a="1"/>
  <c r="C264" i="32" s="1"/>
  <c r="AU25" i="32" s="1"/>
  <c r="A270" i="32" a="1"/>
  <c r="A270" i="32" s="1"/>
  <c r="AS31" i="32" s="1"/>
  <c r="AT31" i="32"/>
  <c r="B271" i="32" a="1"/>
  <c r="B271" i="32" s="1"/>
  <c r="BA33" i="32"/>
  <c r="I273" i="32" a="1"/>
  <c r="I273" i="32" s="1"/>
  <c r="BB29" i="32"/>
  <c r="J269" i="32" a="1"/>
  <c r="J269" i="32" s="1"/>
  <c r="AV28" i="32"/>
  <c r="D268" i="32" a="1"/>
  <c r="D268" i="32" s="1"/>
  <c r="AW31" i="32"/>
  <c r="E271" i="32" a="1"/>
  <c r="E271" i="32" s="1"/>
  <c r="AX31" i="32"/>
  <c r="F271" i="32" a="1"/>
  <c r="F271" i="32" s="1"/>
  <c r="AY31" i="32"/>
  <c r="G271" i="32" a="1"/>
  <c r="G271" i="32" s="1"/>
  <c r="AZ27" i="32"/>
  <c r="H267" i="32" a="1"/>
  <c r="H267" i="32" s="1"/>
  <c r="C265" i="32" l="1" a="1"/>
  <c r="C265" i="32" s="1"/>
  <c r="AU26" i="32" s="1"/>
  <c r="A271" i="32" a="1"/>
  <c r="A271" i="32" s="1"/>
  <c r="AS32" i="32" s="1"/>
  <c r="AZ28" i="32"/>
  <c r="H268" i="32" a="1"/>
  <c r="H268" i="32" s="1"/>
  <c r="BA34" i="32"/>
  <c r="I274" i="32" a="1"/>
  <c r="I274" i="32" s="1"/>
  <c r="AY32" i="32"/>
  <c r="G272" i="32" a="1"/>
  <c r="G272" i="32" s="1"/>
  <c r="AW32" i="32"/>
  <c r="E272" i="32" a="1"/>
  <c r="E272" i="32" s="1"/>
  <c r="AT32" i="32"/>
  <c r="B272" i="32" a="1"/>
  <c r="B272" i="32" s="1"/>
  <c r="AX32" i="32"/>
  <c r="F272" i="32" a="1"/>
  <c r="F272" i="32" s="1"/>
  <c r="AV29" i="32"/>
  <c r="D269" i="32" a="1"/>
  <c r="D269" i="32" s="1"/>
  <c r="BB30" i="32"/>
  <c r="J270" i="32" a="1"/>
  <c r="J270" i="32" s="1"/>
  <c r="C266" i="32" l="1" a="1"/>
  <c r="C266" i="32" s="1"/>
  <c r="AU27" i="32" s="1"/>
  <c r="A272" i="32" a="1"/>
  <c r="A272" i="32" s="1"/>
  <c r="AS33" i="32" s="1"/>
  <c r="AY33" i="32"/>
  <c r="G273" i="32" a="1"/>
  <c r="G273" i="32" s="1"/>
  <c r="AT33" i="32"/>
  <c r="B273" i="32" a="1"/>
  <c r="B273" i="32" s="1"/>
  <c r="BA35" i="32"/>
  <c r="I275" i="32" a="1"/>
  <c r="I275" i="32" s="1"/>
  <c r="AV30" i="32"/>
  <c r="D270" i="32" a="1"/>
  <c r="D270" i="32" s="1"/>
  <c r="AX33" i="32"/>
  <c r="F273" i="32" a="1"/>
  <c r="F273" i="32" s="1"/>
  <c r="AZ29" i="32"/>
  <c r="H269" i="32" a="1"/>
  <c r="H269" i="32" s="1"/>
  <c r="BB31" i="32"/>
  <c r="J271" i="32" a="1"/>
  <c r="J271" i="32" s="1"/>
  <c r="AW33" i="32"/>
  <c r="E273" i="32" a="1"/>
  <c r="E273" i="32" s="1"/>
  <c r="C267" i="32" l="1" a="1"/>
  <c r="C267" i="32" s="1"/>
  <c r="AU28" i="32" s="1"/>
  <c r="A273" i="32" a="1"/>
  <c r="A273" i="32" s="1"/>
  <c r="AS34" i="32" s="1"/>
  <c r="BB32" i="32"/>
  <c r="J272" i="32" a="1"/>
  <c r="J272" i="32" s="1"/>
  <c r="AT34" i="32"/>
  <c r="B274" i="32" a="1"/>
  <c r="B274" i="32" s="1"/>
  <c r="AX34" i="32"/>
  <c r="F274" i="32" a="1"/>
  <c r="F274" i="32" s="1"/>
  <c r="AY34" i="32"/>
  <c r="G274" i="32" a="1"/>
  <c r="G274" i="32" s="1"/>
  <c r="AZ30" i="32"/>
  <c r="H270" i="32" a="1"/>
  <c r="H270" i="32" s="1"/>
  <c r="AV31" i="32"/>
  <c r="D271" i="32" a="1"/>
  <c r="D271" i="32" s="1"/>
  <c r="AW34" i="32"/>
  <c r="E274" i="32" a="1"/>
  <c r="E274" i="32" s="1"/>
  <c r="BA36" i="32"/>
  <c r="I276" i="32" a="1"/>
  <c r="I276" i="32" s="1"/>
  <c r="C268" i="32" l="1" a="1"/>
  <c r="C268" i="32" s="1"/>
  <c r="AU29" i="32" s="1"/>
  <c r="A274" i="32" a="1"/>
  <c r="A274" i="32" s="1"/>
  <c r="AS35" i="32" s="1"/>
  <c r="BA37" i="32"/>
  <c r="I277" i="32" a="1"/>
  <c r="I277" i="32" s="1"/>
  <c r="AT35" i="32"/>
  <c r="B275" i="32" a="1"/>
  <c r="B275" i="32" s="1"/>
  <c r="AW35" i="32"/>
  <c r="E275" i="32" a="1"/>
  <c r="E275" i="32" s="1"/>
  <c r="AZ31" i="32"/>
  <c r="H271" i="32" a="1"/>
  <c r="H271" i="32" s="1"/>
  <c r="BB33" i="32"/>
  <c r="J273" i="32" a="1"/>
  <c r="J273" i="32" s="1"/>
  <c r="AY35" i="32"/>
  <c r="G275" i="32" a="1"/>
  <c r="G275" i="32" s="1"/>
  <c r="AV32" i="32"/>
  <c r="D272" i="32" a="1"/>
  <c r="D272" i="32" s="1"/>
  <c r="AX35" i="32"/>
  <c r="F275" i="32" a="1"/>
  <c r="F275" i="32" s="1"/>
  <c r="C269" i="32" l="1" a="1"/>
  <c r="C269" i="32" s="1"/>
  <c r="AU30" i="32" s="1"/>
  <c r="A275" i="32" a="1"/>
  <c r="A275" i="32" s="1"/>
  <c r="AS36" i="32" s="1"/>
  <c r="AW36" i="32"/>
  <c r="E276" i="32" a="1"/>
  <c r="E276" i="32" s="1"/>
  <c r="AV33" i="32"/>
  <c r="D273" i="32" a="1"/>
  <c r="D273" i="32" s="1"/>
  <c r="AT36" i="32"/>
  <c r="B276" i="32" a="1"/>
  <c r="B276" i="32" s="1"/>
  <c r="BB34" i="32"/>
  <c r="J274" i="32" a="1"/>
  <c r="J274" i="32" s="1"/>
  <c r="AX36" i="32"/>
  <c r="F276" i="32" a="1"/>
  <c r="F276" i="32" s="1"/>
  <c r="BA38" i="32"/>
  <c r="I278" i="32" a="1"/>
  <c r="I278" i="32" s="1"/>
  <c r="AY36" i="32"/>
  <c r="G276" i="32" a="1"/>
  <c r="G276" i="32" s="1"/>
  <c r="AZ32" i="32"/>
  <c r="H272" i="32" a="1"/>
  <c r="H272" i="32" s="1"/>
  <c r="C270" i="32" l="1" a="1"/>
  <c r="C270" i="32" s="1"/>
  <c r="AU31" i="32" s="1"/>
  <c r="A276" i="32" a="1"/>
  <c r="A276" i="32" s="1"/>
  <c r="AS37" i="32" s="1"/>
  <c r="BB35" i="32"/>
  <c r="J275" i="32" a="1"/>
  <c r="J275" i="32" s="1"/>
  <c r="BA39" i="32"/>
  <c r="I279" i="32" a="1"/>
  <c r="I279" i="32" s="1"/>
  <c r="AW37" i="32"/>
  <c r="E277" i="32" a="1"/>
  <c r="E277" i="32" s="1"/>
  <c r="AY37" i="32"/>
  <c r="G277" i="32" a="1"/>
  <c r="G277" i="32" s="1"/>
  <c r="AT37" i="32"/>
  <c r="B277" i="32" a="1"/>
  <c r="B277" i="32" s="1"/>
  <c r="AX37" i="32"/>
  <c r="F277" i="32" a="1"/>
  <c r="F277" i="32" s="1"/>
  <c r="AZ33" i="32"/>
  <c r="H273" i="32" a="1"/>
  <c r="H273" i="32" s="1"/>
  <c r="AV34" i="32"/>
  <c r="D274" i="32" a="1"/>
  <c r="D274" i="32" s="1"/>
  <c r="C271" i="32" l="1" a="1"/>
  <c r="C271" i="32" s="1"/>
  <c r="AU32" i="32" s="1"/>
  <c r="A277" i="32" a="1"/>
  <c r="A277" i="32" s="1"/>
  <c r="AS38" i="32" s="1"/>
  <c r="AZ34" i="32"/>
  <c r="H274" i="32" a="1"/>
  <c r="H274" i="32" s="1"/>
  <c r="BA40" i="32"/>
  <c r="I280" i="32" a="1"/>
  <c r="I280" i="32" s="1"/>
  <c r="AX38" i="32"/>
  <c r="F278" i="32" a="1"/>
  <c r="F278" i="32" s="1"/>
  <c r="AT38" i="32"/>
  <c r="B278" i="32" a="1"/>
  <c r="B278" i="32" s="1"/>
  <c r="BB36" i="32"/>
  <c r="J276" i="32" a="1"/>
  <c r="J276" i="32" s="1"/>
  <c r="AY38" i="32"/>
  <c r="G278" i="32" a="1"/>
  <c r="G278" i="32" s="1"/>
  <c r="AV35" i="32"/>
  <c r="D275" i="32" a="1"/>
  <c r="D275" i="32" s="1"/>
  <c r="AW38" i="32"/>
  <c r="E278" i="32" a="1"/>
  <c r="E278" i="32" s="1"/>
  <c r="C272" i="32" l="1" a="1"/>
  <c r="C272" i="32" s="1"/>
  <c r="AU33" i="32" s="1"/>
  <c r="A278" i="32" a="1"/>
  <c r="A278" i="32" s="1"/>
  <c r="AW39" i="32"/>
  <c r="E279" i="32" a="1"/>
  <c r="E279" i="32" s="1"/>
  <c r="AX39" i="32"/>
  <c r="F279" i="32" a="1"/>
  <c r="F279" i="32" s="1"/>
  <c r="AV36" i="32"/>
  <c r="D276" i="32" a="1"/>
  <c r="D276" i="32" s="1"/>
  <c r="BA41" i="32"/>
  <c r="I281" i="32" a="1"/>
  <c r="I281" i="32" s="1"/>
  <c r="BB37" i="32"/>
  <c r="J277" i="32" a="1"/>
  <c r="J277" i="32" s="1"/>
  <c r="AY39" i="32"/>
  <c r="G279" i="32" a="1"/>
  <c r="G279" i="32" s="1"/>
  <c r="AZ35" i="32"/>
  <c r="H275" i="32" a="1"/>
  <c r="H275" i="32" s="1"/>
  <c r="AT39" i="32"/>
  <c r="B279" i="32" a="1"/>
  <c r="B279" i="32" s="1"/>
  <c r="C273" i="32" l="1" a="1"/>
  <c r="C273" i="32" s="1"/>
  <c r="AU34" i="32" s="1"/>
  <c r="A279" i="32" a="1"/>
  <c r="A279" i="32" s="1"/>
  <c r="AS40" i="32" s="1"/>
  <c r="AS39" i="32"/>
  <c r="AT40" i="32"/>
  <c r="B280" i="32" a="1"/>
  <c r="B280" i="32" s="1"/>
  <c r="BA42" i="32"/>
  <c r="I282" i="32" a="1"/>
  <c r="I282" i="32" s="1"/>
  <c r="AZ36" i="32"/>
  <c r="H276" i="32" a="1"/>
  <c r="H276" i="32" s="1"/>
  <c r="AY40" i="32"/>
  <c r="G280" i="32" a="1"/>
  <c r="G280" i="32" s="1"/>
  <c r="AV37" i="32"/>
  <c r="D277" i="32" a="1"/>
  <c r="D277" i="32" s="1"/>
  <c r="BB38" i="32"/>
  <c r="J278" i="32" a="1"/>
  <c r="J278" i="32" s="1"/>
  <c r="AW40" i="32"/>
  <c r="E280" i="32" a="1"/>
  <c r="E280" i="32" s="1"/>
  <c r="AX40" i="32"/>
  <c r="F280" i="32" a="1"/>
  <c r="F280" i="32" s="1"/>
  <c r="C274" i="32" l="1" a="1"/>
  <c r="C274" i="32" s="1"/>
  <c r="AU35" i="32" s="1"/>
  <c r="A280" i="32" a="1"/>
  <c r="A280" i="32" s="1"/>
  <c r="AS41" i="32" s="1"/>
  <c r="AX41" i="32"/>
  <c r="F281" i="32" a="1"/>
  <c r="F281" i="32" s="1"/>
  <c r="BA43" i="32"/>
  <c r="I283" i="32" a="1"/>
  <c r="I283" i="32" s="1"/>
  <c r="AW41" i="32"/>
  <c r="E281" i="32" a="1"/>
  <c r="E281" i="32" s="1"/>
  <c r="AY41" i="32"/>
  <c r="G281" i="32" a="1"/>
  <c r="G281" i="32" s="1"/>
  <c r="AT41" i="32"/>
  <c r="B281" i="32" a="1"/>
  <c r="B281" i="32" s="1"/>
  <c r="BB39" i="32"/>
  <c r="J279" i="32" a="1"/>
  <c r="J279" i="32" s="1"/>
  <c r="AV38" i="32"/>
  <c r="D278" i="32" a="1"/>
  <c r="D278" i="32" s="1"/>
  <c r="AZ37" i="32"/>
  <c r="H277" i="32" a="1"/>
  <c r="H277" i="32" s="1"/>
  <c r="C275" i="32" l="1" a="1"/>
  <c r="C275" i="32" s="1"/>
  <c r="AU36" i="32" s="1"/>
  <c r="A281" i="32" a="1"/>
  <c r="A281" i="32" s="1"/>
  <c r="AV39" i="32"/>
  <c r="D279" i="32" a="1"/>
  <c r="D279" i="32" s="1"/>
  <c r="AW42" i="32"/>
  <c r="E282" i="32" a="1"/>
  <c r="E282" i="32" s="1"/>
  <c r="BB40" i="32"/>
  <c r="J280" i="32" a="1"/>
  <c r="J280" i="32" s="1"/>
  <c r="BA44" i="32"/>
  <c r="I284" i="32" a="1"/>
  <c r="I284" i="32" s="1"/>
  <c r="AT42" i="32"/>
  <c r="B282" i="32" a="1"/>
  <c r="B282" i="32" s="1"/>
  <c r="AZ38" i="32"/>
  <c r="H278" i="32" a="1"/>
  <c r="H278" i="32" s="1"/>
  <c r="AX42" i="32"/>
  <c r="F282" i="32" a="1"/>
  <c r="F282" i="32" s="1"/>
  <c r="AY42" i="32"/>
  <c r="G282" i="32" a="1"/>
  <c r="G282" i="32" s="1"/>
  <c r="C276" i="32" l="1" a="1"/>
  <c r="C276" i="32" s="1"/>
  <c r="C277" i="32" s="1" a="1"/>
  <c r="C277" i="32" s="1"/>
  <c r="AU38" i="32" s="1"/>
  <c r="A282" i="32" a="1"/>
  <c r="A282" i="32" s="1"/>
  <c r="AS43" i="32" s="1"/>
  <c r="AS42" i="32"/>
  <c r="BB41" i="32"/>
  <c r="J281" i="32" a="1"/>
  <c r="J281" i="32" s="1"/>
  <c r="AZ39" i="32"/>
  <c r="H279" i="32" a="1"/>
  <c r="H279" i="32" s="1"/>
  <c r="AW43" i="32"/>
  <c r="E283" i="32" a="1"/>
  <c r="E283" i="32" s="1"/>
  <c r="AX43" i="32"/>
  <c r="F283" i="32" a="1"/>
  <c r="F283" i="32" s="1"/>
  <c r="BA45" i="32"/>
  <c r="I285" i="32" a="1"/>
  <c r="I285" i="32" s="1"/>
  <c r="AT43" i="32"/>
  <c r="B283" i="32" a="1"/>
  <c r="B283" i="32" s="1"/>
  <c r="AV40" i="32"/>
  <c r="D280" i="32" a="1"/>
  <c r="D280" i="32" s="1"/>
  <c r="AY43" i="32"/>
  <c r="G283" i="32" a="1"/>
  <c r="G283" i="32" s="1"/>
  <c r="AU37" i="32" l="1"/>
  <c r="C278" i="32" a="1"/>
  <c r="C278" i="32" s="1"/>
  <c r="AU39" i="32" s="1"/>
  <c r="A283" i="32" a="1"/>
  <c r="A283" i="32" s="1"/>
  <c r="AS44" i="32" s="1"/>
  <c r="AY44" i="32"/>
  <c r="G284" i="32" a="1"/>
  <c r="G284" i="32" s="1"/>
  <c r="AZ40" i="32"/>
  <c r="H280" i="32" a="1"/>
  <c r="H280" i="32" s="1"/>
  <c r="AT44" i="32"/>
  <c r="B284" i="32" a="1"/>
  <c r="B284" i="32" s="1"/>
  <c r="BA46" i="32"/>
  <c r="I286" i="32" a="1"/>
  <c r="I286" i="32" s="1"/>
  <c r="AV41" i="32"/>
  <c r="D281" i="32" a="1"/>
  <c r="D281" i="32" s="1"/>
  <c r="AX44" i="32"/>
  <c r="F284" i="32" a="1"/>
  <c r="F284" i="32" s="1"/>
  <c r="BB42" i="32"/>
  <c r="J282" i="32" a="1"/>
  <c r="J282" i="32" s="1"/>
  <c r="AW44" i="32"/>
  <c r="E284" i="32" a="1"/>
  <c r="E284" i="32" s="1"/>
  <c r="C279" i="32" l="1" a="1"/>
  <c r="C279" i="32" s="1"/>
  <c r="A284" i="32" a="1"/>
  <c r="A284" i="32" s="1"/>
  <c r="AS45" i="32" s="1"/>
  <c r="AW45" i="32"/>
  <c r="E285" i="32" a="1"/>
  <c r="E285" i="32" s="1"/>
  <c r="AT45" i="32"/>
  <c r="B285" i="32" a="1"/>
  <c r="B285" i="32" s="1"/>
  <c r="AV42" i="32"/>
  <c r="D282" i="32" a="1"/>
  <c r="D282" i="32" s="1"/>
  <c r="BB43" i="32"/>
  <c r="J283" i="32" a="1"/>
  <c r="J283" i="32" s="1"/>
  <c r="AZ41" i="32"/>
  <c r="H281" i="32" a="1"/>
  <c r="H281" i="32" s="1"/>
  <c r="AX45" i="32"/>
  <c r="F285" i="32" a="1"/>
  <c r="F285" i="32" s="1"/>
  <c r="AY45" i="32"/>
  <c r="G285" i="32" a="1"/>
  <c r="G285" i="32" s="1"/>
  <c r="BA47" i="32"/>
  <c r="I287" i="32" a="1"/>
  <c r="I287" i="32" s="1"/>
  <c r="C280" i="32" l="1" a="1"/>
  <c r="C280" i="32" s="1"/>
  <c r="AU41" i="32" s="1"/>
  <c r="AU40" i="32"/>
  <c r="A285" i="32" a="1"/>
  <c r="A285" i="32" s="1"/>
  <c r="AS46" i="32" s="1"/>
  <c r="AZ42" i="32"/>
  <c r="H282" i="32" a="1"/>
  <c r="H282" i="32" s="1"/>
  <c r="AY46" i="32"/>
  <c r="G286" i="32" a="1"/>
  <c r="G286" i="32" s="1"/>
  <c r="AX46" i="32"/>
  <c r="F286" i="32" a="1"/>
  <c r="F286" i="32" s="1"/>
  <c r="AT46" i="32"/>
  <c r="B286" i="32" a="1"/>
  <c r="B286" i="32" s="1"/>
  <c r="BB44" i="32"/>
  <c r="J284" i="32" a="1"/>
  <c r="J284" i="32" s="1"/>
  <c r="BA48" i="32"/>
  <c r="I288" i="32" a="1"/>
  <c r="I288" i="32" s="1"/>
  <c r="AW46" i="32"/>
  <c r="E286" i="32" a="1"/>
  <c r="E286" i="32" s="1"/>
  <c r="AV43" i="32"/>
  <c r="D283" i="32" a="1"/>
  <c r="D283" i="32" s="1"/>
  <c r="C281" i="32" l="1" a="1"/>
  <c r="C281" i="32" s="1"/>
  <c r="AU42" i="32" s="1"/>
  <c r="A286" i="32" a="1"/>
  <c r="A286" i="32" s="1"/>
  <c r="BB45" i="32"/>
  <c r="J285" i="32" a="1"/>
  <c r="J285" i="32" s="1"/>
  <c r="AW47" i="32"/>
  <c r="E287" i="32" a="1"/>
  <c r="E287" i="32" s="1"/>
  <c r="AY47" i="32"/>
  <c r="G287" i="32" a="1"/>
  <c r="G287" i="32" s="1"/>
  <c r="AT47" i="32"/>
  <c r="B287" i="32" a="1"/>
  <c r="B287" i="32" s="1"/>
  <c r="BA49" i="32"/>
  <c r="I289" i="32" a="1"/>
  <c r="I289" i="32" s="1"/>
  <c r="AZ43" i="32"/>
  <c r="H283" i="32" a="1"/>
  <c r="H283" i="32" s="1"/>
  <c r="AV44" i="32"/>
  <c r="D284" i="32" a="1"/>
  <c r="D284" i="32" s="1"/>
  <c r="AX47" i="32"/>
  <c r="F287" i="32" a="1"/>
  <c r="F287" i="32" s="1"/>
  <c r="C282" i="32" l="1" a="1"/>
  <c r="C282" i="32" s="1"/>
  <c r="AU43" i="32" s="1"/>
  <c r="AS47" i="32"/>
  <c r="A287" i="32" a="1"/>
  <c r="A287" i="32" s="1"/>
  <c r="AS48" i="32" s="1"/>
  <c r="BB46" i="32"/>
  <c r="J286" i="32" a="1"/>
  <c r="J286" i="32" s="1"/>
  <c r="AX48" i="32"/>
  <c r="F288" i="32" a="1"/>
  <c r="F288" i="32" s="1"/>
  <c r="AT48" i="32"/>
  <c r="B288" i="32" a="1"/>
  <c r="B288" i="32" s="1"/>
  <c r="AV45" i="32"/>
  <c r="D285" i="32" a="1"/>
  <c r="D285" i="32" s="1"/>
  <c r="AZ44" i="32"/>
  <c r="H284" i="32" a="1"/>
  <c r="H284" i="32" s="1"/>
  <c r="AY48" i="32"/>
  <c r="G288" i="32" a="1"/>
  <c r="G288" i="32" s="1"/>
  <c r="BA50" i="32"/>
  <c r="I290" i="32" a="1"/>
  <c r="I290" i="32" s="1"/>
  <c r="AW48" i="32"/>
  <c r="E288" i="32" a="1"/>
  <c r="E288" i="32" s="1"/>
  <c r="C283" i="32" l="1" a="1"/>
  <c r="C283" i="32" s="1"/>
  <c r="AU44" i="32" s="1"/>
  <c r="A288" i="32" a="1"/>
  <c r="A288" i="32" s="1"/>
  <c r="AT49" i="32"/>
  <c r="B289" i="32" a="1"/>
  <c r="B289" i="32" s="1"/>
  <c r="BA51" i="32"/>
  <c r="I291" i="32" a="1"/>
  <c r="I291" i="32" s="1"/>
  <c r="AZ45" i="32"/>
  <c r="H285" i="32" a="1"/>
  <c r="H285" i="32" s="1"/>
  <c r="AX49" i="32"/>
  <c r="F289" i="32" a="1"/>
  <c r="F289" i="32" s="1"/>
  <c r="AW49" i="32"/>
  <c r="E289" i="32" a="1"/>
  <c r="E289" i="32" s="1"/>
  <c r="BB47" i="32"/>
  <c r="J287" i="32" a="1"/>
  <c r="J287" i="32" s="1"/>
  <c r="AY49" i="32"/>
  <c r="G289" i="32" a="1"/>
  <c r="G289" i="32" s="1"/>
  <c r="AV46" i="32"/>
  <c r="D286" i="32" a="1"/>
  <c r="D286" i="32" s="1"/>
  <c r="C284" i="32" l="1" a="1"/>
  <c r="C284" i="32" s="1"/>
  <c r="AU45" i="32" s="1"/>
  <c r="AS49" i="32"/>
  <c r="A289" i="32" a="1"/>
  <c r="A289" i="32" s="1"/>
  <c r="AS50" i="32" s="1"/>
  <c r="AW50" i="32"/>
  <c r="E290" i="32" a="1"/>
  <c r="E290" i="32" s="1"/>
  <c r="AY50" i="32"/>
  <c r="G290" i="32" a="1"/>
  <c r="G290" i="32" s="1"/>
  <c r="AZ46" i="32"/>
  <c r="H286" i="32" a="1"/>
  <c r="H286" i="32" s="1"/>
  <c r="BA52" i="32"/>
  <c r="I292" i="32" a="1"/>
  <c r="I292" i="32" s="1"/>
  <c r="BB48" i="32"/>
  <c r="J288" i="32" a="1"/>
  <c r="J288" i="32" s="1"/>
  <c r="AX50" i="32"/>
  <c r="F290" i="32" a="1"/>
  <c r="F290" i="32" s="1"/>
  <c r="AV47" i="32"/>
  <c r="D287" i="32" a="1"/>
  <c r="D287" i="32" s="1"/>
  <c r="AT50" i="32"/>
  <c r="B290" i="32" a="1"/>
  <c r="B290" i="32" s="1"/>
  <c r="C285" i="32" l="1" a="1"/>
  <c r="C285" i="32" s="1"/>
  <c r="AU46" i="32" s="1"/>
  <c r="A290" i="32" a="1"/>
  <c r="A290" i="32" s="1"/>
  <c r="AT51" i="32"/>
  <c r="B291" i="32" a="1"/>
  <c r="B291" i="32" s="1"/>
  <c r="AY51" i="32"/>
  <c r="G291" i="32" a="1"/>
  <c r="G291" i="32" s="1"/>
  <c r="BB49" i="32"/>
  <c r="J289" i="32" a="1"/>
  <c r="J289" i="32" s="1"/>
  <c r="AV48" i="32"/>
  <c r="D288" i="32" a="1"/>
  <c r="D288" i="32" s="1"/>
  <c r="AW51" i="32"/>
  <c r="E291" i="32" a="1"/>
  <c r="E291" i="32" s="1"/>
  <c r="BA53" i="32"/>
  <c r="I293" i="32" a="1"/>
  <c r="I293" i="32" s="1"/>
  <c r="AX51" i="32"/>
  <c r="F291" i="32" a="1"/>
  <c r="F291" i="32" s="1"/>
  <c r="AZ47" i="32"/>
  <c r="H287" i="32" a="1"/>
  <c r="H287" i="32" s="1"/>
  <c r="C286" i="32" l="1" a="1"/>
  <c r="C286" i="32" s="1"/>
  <c r="AU47" i="32" s="1"/>
  <c r="A291" i="32" a="1"/>
  <c r="A291" i="32" s="1"/>
  <c r="AS52" i="32" s="1"/>
  <c r="AS51" i="32"/>
  <c r="BB50" i="32"/>
  <c r="J290" i="32" a="1"/>
  <c r="J290" i="32" s="1"/>
  <c r="AW52" i="32"/>
  <c r="E292" i="32" a="1"/>
  <c r="E292" i="32" s="1"/>
  <c r="AX52" i="32"/>
  <c r="F292" i="32" a="1"/>
  <c r="F292" i="32" s="1"/>
  <c r="AY52" i="32"/>
  <c r="G292" i="32" a="1"/>
  <c r="G292" i="32" s="1"/>
  <c r="AZ48" i="32"/>
  <c r="H288" i="32" a="1"/>
  <c r="H288" i="32" s="1"/>
  <c r="AT52" i="32"/>
  <c r="B292" i="32" a="1"/>
  <c r="B292" i="32" s="1"/>
  <c r="BA54" i="32"/>
  <c r="I294" i="32" a="1"/>
  <c r="I294" i="32" s="1"/>
  <c r="AV49" i="32"/>
  <c r="D289" i="32" a="1"/>
  <c r="D289" i="32" s="1"/>
  <c r="C287" i="32" l="1" a="1"/>
  <c r="C287" i="32" s="1"/>
  <c r="AU48" i="32" s="1"/>
  <c r="A292" i="32" a="1"/>
  <c r="A292" i="32" s="1"/>
  <c r="AS53" i="32" s="1"/>
  <c r="AZ49" i="32"/>
  <c r="H289" i="32" a="1"/>
  <c r="H289" i="32" s="1"/>
  <c r="BA55" i="32"/>
  <c r="I295" i="32" a="1"/>
  <c r="I295" i="32" s="1"/>
  <c r="AY53" i="32"/>
  <c r="G293" i="32" a="1"/>
  <c r="G293" i="32" s="1"/>
  <c r="AT53" i="32"/>
  <c r="B293" i="32" a="1"/>
  <c r="B293" i="32" s="1"/>
  <c r="AX53" i="32"/>
  <c r="F293" i="32" a="1"/>
  <c r="F293" i="32" s="1"/>
  <c r="BB51" i="32"/>
  <c r="J291" i="32" a="1"/>
  <c r="J291" i="32" s="1"/>
  <c r="AV50" i="32"/>
  <c r="D290" i="32" a="1"/>
  <c r="D290" i="32" s="1"/>
  <c r="AW53" i="32"/>
  <c r="E293" i="32" a="1"/>
  <c r="E293" i="32" s="1"/>
  <c r="C288" i="32" l="1" a="1"/>
  <c r="C288" i="32" s="1"/>
  <c r="AU49" i="32" s="1"/>
  <c r="A293" i="32" a="1"/>
  <c r="A293" i="32" s="1"/>
  <c r="AS54" i="32" s="1"/>
  <c r="AT54" i="32"/>
  <c r="B294" i="32" a="1"/>
  <c r="B294" i="32" s="1"/>
  <c r="AV51" i="32"/>
  <c r="D291" i="32" a="1"/>
  <c r="D291" i="32" s="1"/>
  <c r="BA56" i="32"/>
  <c r="I296" i="32" a="1"/>
  <c r="I296" i="32" s="1"/>
  <c r="BB52" i="32"/>
  <c r="J292" i="32" a="1"/>
  <c r="J292" i="32" s="1"/>
  <c r="AX54" i="32"/>
  <c r="F294" i="32" a="1"/>
  <c r="F294" i="32" s="1"/>
  <c r="AZ50" i="32"/>
  <c r="H290" i="32" a="1"/>
  <c r="H290" i="32" s="1"/>
  <c r="AW54" i="32"/>
  <c r="E294" i="32" a="1"/>
  <c r="E294" i="32" s="1"/>
  <c r="AY54" i="32"/>
  <c r="G294" i="32" a="1"/>
  <c r="G294" i="32" s="1"/>
  <c r="C289" i="32" l="1" a="1"/>
  <c r="C289" i="32" s="1"/>
  <c r="AU50" i="32" s="1"/>
  <c r="A294" i="32" a="1"/>
  <c r="A294" i="32" s="1"/>
  <c r="AS55" i="32" s="1"/>
  <c r="AY55" i="32"/>
  <c r="G295" i="32" a="1"/>
  <c r="G295" i="32" s="1"/>
  <c r="BA57" i="32"/>
  <c r="I297" i="32" a="1"/>
  <c r="I297" i="32" s="1"/>
  <c r="AZ51" i="32"/>
  <c r="H291" i="32" a="1"/>
  <c r="H291" i="32" s="1"/>
  <c r="AV52" i="32"/>
  <c r="D292" i="32" a="1"/>
  <c r="D292" i="32" s="1"/>
  <c r="AW55" i="32"/>
  <c r="E295" i="32" a="1"/>
  <c r="E295" i="32" s="1"/>
  <c r="AX55" i="32"/>
  <c r="F295" i="32" a="1"/>
  <c r="F295" i="32" s="1"/>
  <c r="AT55" i="32"/>
  <c r="B295" i="32" a="1"/>
  <c r="B295" i="32" s="1"/>
  <c r="BB53" i="32"/>
  <c r="J293" i="32" a="1"/>
  <c r="J293" i="32" s="1"/>
  <c r="C290" i="32" l="1" a="1"/>
  <c r="C290" i="32" s="1"/>
  <c r="AU51" i="32" s="1"/>
  <c r="A295" i="32" a="1"/>
  <c r="A295" i="32" s="1"/>
  <c r="AS56" i="32" s="1"/>
  <c r="BA58" i="32"/>
  <c r="I298" i="32" a="1"/>
  <c r="I298" i="32" s="1"/>
  <c r="AT56" i="32"/>
  <c r="B296" i="32" a="1"/>
  <c r="B296" i="32" s="1"/>
  <c r="AW56" i="32"/>
  <c r="E296" i="32" a="1"/>
  <c r="E296" i="32" s="1"/>
  <c r="BB54" i="32"/>
  <c r="J294" i="32" a="1"/>
  <c r="J294" i="32" s="1"/>
  <c r="AY56" i="32"/>
  <c r="G296" i="32" a="1"/>
  <c r="G296" i="32" s="1"/>
  <c r="AX56" i="32"/>
  <c r="F296" i="32" a="1"/>
  <c r="F296" i="32" s="1"/>
  <c r="AV53" i="32"/>
  <c r="D293" i="32" a="1"/>
  <c r="D293" i="32" s="1"/>
  <c r="AZ52" i="32"/>
  <c r="H292" i="32" a="1"/>
  <c r="H292" i="32" s="1"/>
  <c r="C291" i="32" l="1" a="1"/>
  <c r="C291" i="32" s="1"/>
  <c r="AU52" i="32" s="1"/>
  <c r="A296" i="32" a="1"/>
  <c r="A296" i="32" s="1"/>
  <c r="AS57" i="32" s="1"/>
  <c r="AW57" i="32"/>
  <c r="E297" i="32" a="1"/>
  <c r="E297" i="32" s="1"/>
  <c r="AX57" i="32"/>
  <c r="F297" i="32" a="1"/>
  <c r="F297" i="32" s="1"/>
  <c r="AV54" i="32"/>
  <c r="D294" i="32" a="1"/>
  <c r="D294" i="32" s="1"/>
  <c r="AT57" i="32"/>
  <c r="B297" i="32" a="1"/>
  <c r="B297" i="32" s="1"/>
  <c r="AY57" i="32"/>
  <c r="G297" i="32" a="1"/>
  <c r="G297" i="32" s="1"/>
  <c r="AZ53" i="32"/>
  <c r="H293" i="32" a="1"/>
  <c r="H293" i="32" s="1"/>
  <c r="BA59" i="32"/>
  <c r="I299" i="32" a="1"/>
  <c r="I299" i="32" s="1"/>
  <c r="BB55" i="32"/>
  <c r="J295" i="32" a="1"/>
  <c r="J295" i="32" s="1"/>
  <c r="C292" i="32" l="1" a="1"/>
  <c r="C292" i="32" s="1"/>
  <c r="AU53" i="32" s="1"/>
  <c r="A297" i="32" a="1"/>
  <c r="A297" i="32" s="1"/>
  <c r="BA60" i="32"/>
  <c r="I300" i="32" a="1"/>
  <c r="I300" i="32" s="1"/>
  <c r="AX58" i="32"/>
  <c r="F298" i="32" a="1"/>
  <c r="F298" i="32" s="1"/>
  <c r="AT58" i="32"/>
  <c r="B298" i="32" a="1"/>
  <c r="B298" i="32" s="1"/>
  <c r="AZ54" i="32"/>
  <c r="H294" i="32" a="1"/>
  <c r="H294" i="32" s="1"/>
  <c r="BB56" i="32"/>
  <c r="J296" i="32" a="1"/>
  <c r="J296" i="32" s="1"/>
  <c r="AW58" i="32"/>
  <c r="E298" i="32" a="1"/>
  <c r="E298" i="32" s="1"/>
  <c r="AY58" i="32"/>
  <c r="G298" i="32" a="1"/>
  <c r="G298" i="32" s="1"/>
  <c r="AV55" i="32"/>
  <c r="D295" i="32" a="1"/>
  <c r="D295" i="32" s="1"/>
  <c r="C293" i="32" l="1" a="1"/>
  <c r="C293" i="32" s="1"/>
  <c r="AU54" i="32" s="1"/>
  <c r="A298" i="32" a="1"/>
  <c r="A298" i="32" s="1"/>
  <c r="AS59" i="32" s="1"/>
  <c r="AS58" i="32"/>
  <c r="AY59" i="32"/>
  <c r="G299" i="32" a="1"/>
  <c r="G299" i="32" s="1"/>
  <c r="AX59" i="32"/>
  <c r="F299" i="32" a="1"/>
  <c r="F299" i="32" s="1"/>
  <c r="AW59" i="32"/>
  <c r="E299" i="32" a="1"/>
  <c r="E299" i="32" s="1"/>
  <c r="AZ55" i="32"/>
  <c r="H295" i="32" a="1"/>
  <c r="H295" i="32" s="1"/>
  <c r="AV56" i="32"/>
  <c r="D296" i="32" a="1"/>
  <c r="D296" i="32" s="1"/>
  <c r="BA61" i="32"/>
  <c r="I301" i="32" a="1"/>
  <c r="I301" i="32" s="1"/>
  <c r="BB57" i="32"/>
  <c r="J297" i="32" a="1"/>
  <c r="J297" i="32" s="1"/>
  <c r="AT59" i="32"/>
  <c r="B299" i="32" a="1"/>
  <c r="B299" i="32" s="1"/>
  <c r="C294" i="32" l="1" a="1"/>
  <c r="C294" i="32" s="1"/>
  <c r="AU55" i="32" s="1"/>
  <c r="A299" i="32" a="1"/>
  <c r="A299" i="32" s="1"/>
  <c r="AS60" i="32" s="1"/>
  <c r="AT60" i="32"/>
  <c r="B300" i="32" a="1"/>
  <c r="B300" i="32" s="1"/>
  <c r="AY60" i="32"/>
  <c r="G300" i="32" a="1"/>
  <c r="G300" i="32" s="1"/>
  <c r="BB58" i="32"/>
  <c r="J298" i="32" a="1"/>
  <c r="J298" i="32" s="1"/>
  <c r="AZ56" i="32"/>
  <c r="H296" i="32" a="1"/>
  <c r="H296" i="32" s="1"/>
  <c r="BA62" i="32"/>
  <c r="I302" i="32" a="1"/>
  <c r="I302" i="32" s="1"/>
  <c r="AW60" i="32"/>
  <c r="E300" i="32" a="1"/>
  <c r="E300" i="32" s="1"/>
  <c r="AV57" i="32"/>
  <c r="D297" i="32" a="1"/>
  <c r="D297" i="32" s="1"/>
  <c r="AX60" i="32"/>
  <c r="F300" i="32" a="1"/>
  <c r="F300" i="32" s="1"/>
  <c r="C295" i="32" l="1" a="1"/>
  <c r="C295" i="32" s="1"/>
  <c r="AU56" i="32" s="1"/>
  <c r="A300" i="32" a="1"/>
  <c r="A300" i="32" s="1"/>
  <c r="AS61" i="32" s="1"/>
  <c r="BL20" i="32"/>
  <c r="I303" i="32" a="1"/>
  <c r="I303" i="32" s="1"/>
  <c r="BB59" i="32"/>
  <c r="J299" i="32" a="1"/>
  <c r="J299" i="32" s="1"/>
  <c r="AV58" i="32"/>
  <c r="D298" i="32" a="1"/>
  <c r="D298" i="32" s="1"/>
  <c r="AY61" i="32"/>
  <c r="G301" i="32" a="1"/>
  <c r="G301" i="32" s="1"/>
  <c r="AW61" i="32"/>
  <c r="E301" i="32" a="1"/>
  <c r="E301" i="32" s="1"/>
  <c r="AT61" i="32"/>
  <c r="B301" i="32" a="1"/>
  <c r="B301" i="32" s="1"/>
  <c r="AX61" i="32"/>
  <c r="F301" i="32" a="1"/>
  <c r="F301" i="32" s="1"/>
  <c r="AZ57" i="32"/>
  <c r="H297" i="32" a="1"/>
  <c r="H297" i="32" s="1"/>
  <c r="C296" i="32" l="1" a="1"/>
  <c r="C296" i="32" s="1"/>
  <c r="AU57" i="32" s="1"/>
  <c r="A301" i="32" a="1"/>
  <c r="A301" i="32" s="1"/>
  <c r="AS62" i="32" s="1"/>
  <c r="BB60" i="32"/>
  <c r="J300" i="32" a="1"/>
  <c r="J300" i="32" s="1"/>
  <c r="AT62" i="32"/>
  <c r="B302" i="32" a="1"/>
  <c r="B302" i="32" s="1"/>
  <c r="AY62" i="32"/>
  <c r="G302" i="32" a="1"/>
  <c r="G302" i="32" s="1"/>
  <c r="AX62" i="32"/>
  <c r="F302" i="32" a="1"/>
  <c r="F302" i="32" s="1"/>
  <c r="BL21" i="32"/>
  <c r="I304" i="32" a="1"/>
  <c r="I304" i="32" s="1"/>
  <c r="AW62" i="32"/>
  <c r="E302" i="32" a="1"/>
  <c r="E302" i="32" s="1"/>
  <c r="AV59" i="32"/>
  <c r="D299" i="32" a="1"/>
  <c r="D299" i="32" s="1"/>
  <c r="AZ58" i="32"/>
  <c r="H298" i="32" a="1"/>
  <c r="H298" i="32" s="1"/>
  <c r="C297" i="32" l="1" a="1"/>
  <c r="C297" i="32" s="1"/>
  <c r="AU58" i="32" s="1"/>
  <c r="A302" i="32" a="1"/>
  <c r="A302" i="32" s="1"/>
  <c r="BJ20" i="32"/>
  <c r="G303" i="32" a="1"/>
  <c r="G303" i="32" s="1"/>
  <c r="AZ59" i="32"/>
  <c r="H299" i="32" a="1"/>
  <c r="H299" i="32" s="1"/>
  <c r="BL22" i="32"/>
  <c r="I305" i="32" a="1"/>
  <c r="I305" i="32" s="1"/>
  <c r="BE20" i="32"/>
  <c r="B303" i="32" a="1"/>
  <c r="B303" i="32" s="1"/>
  <c r="AV60" i="32"/>
  <c r="D300" i="32" a="1"/>
  <c r="D300" i="32" s="1"/>
  <c r="BB61" i="32"/>
  <c r="J301" i="32" a="1"/>
  <c r="J301" i="32" s="1"/>
  <c r="BI20" i="32"/>
  <c r="F303" i="32" a="1"/>
  <c r="F303" i="32" s="1"/>
  <c r="BH20" i="32"/>
  <c r="E303" i="32" a="1"/>
  <c r="E303" i="32" s="1"/>
  <c r="C298" i="32" l="1" a="1"/>
  <c r="C298" i="32" s="1"/>
  <c r="AU59" i="32" s="1"/>
  <c r="BD20" i="32"/>
  <c r="A303" i="32" a="1"/>
  <c r="A303" i="32" s="1"/>
  <c r="BD21" i="32" s="1"/>
  <c r="AV61" i="32"/>
  <c r="D301" i="32" a="1"/>
  <c r="D301" i="32" s="1"/>
  <c r="BI21" i="32"/>
  <c r="F304" i="32" a="1"/>
  <c r="F304" i="32" s="1"/>
  <c r="BL23" i="32"/>
  <c r="I306" i="32" a="1"/>
  <c r="I306" i="32" s="1"/>
  <c r="BB62" i="32"/>
  <c r="J302" i="32" a="1"/>
  <c r="J302" i="32" s="1"/>
  <c r="AZ60" i="32"/>
  <c r="H300" i="32" a="1"/>
  <c r="H300" i="32" s="1"/>
  <c r="BH21" i="32"/>
  <c r="E304" i="32" a="1"/>
  <c r="E304" i="32" s="1"/>
  <c r="BE21" i="32"/>
  <c r="B304" i="32" a="1"/>
  <c r="B304" i="32" s="1"/>
  <c r="BJ21" i="32"/>
  <c r="G304" i="32" a="1"/>
  <c r="G304" i="32" s="1"/>
  <c r="C299" i="32" l="1" a="1"/>
  <c r="C299" i="32" s="1"/>
  <c r="AU60" i="32" s="1"/>
  <c r="A304" i="32" a="1"/>
  <c r="A304" i="32" s="1"/>
  <c r="BH22" i="32"/>
  <c r="E305" i="32" a="1"/>
  <c r="E305" i="32" s="1"/>
  <c r="AZ61" i="32"/>
  <c r="H301" i="32" a="1"/>
  <c r="H301" i="32" s="1"/>
  <c r="AV62" i="32"/>
  <c r="D302" i="32" a="1"/>
  <c r="D302" i="32" s="1"/>
  <c r="BM20" i="32"/>
  <c r="J303" i="32" a="1"/>
  <c r="J303" i="32" s="1"/>
  <c r="BL24" i="32"/>
  <c r="I307" i="32" a="1"/>
  <c r="I307" i="32" s="1"/>
  <c r="BE22" i="32"/>
  <c r="B305" i="32" a="1"/>
  <c r="B305" i="32" s="1"/>
  <c r="BJ22" i="32"/>
  <c r="G305" i="32" a="1"/>
  <c r="G305" i="32" s="1"/>
  <c r="BI22" i="32"/>
  <c r="F305" i="32" a="1"/>
  <c r="F305" i="32" s="1"/>
  <c r="C300" i="32" l="1" a="1"/>
  <c r="C300" i="32" s="1"/>
  <c r="AU61" i="32" s="1"/>
  <c r="BD22" i="32"/>
  <c r="A305" i="32" a="1"/>
  <c r="A305" i="32" s="1"/>
  <c r="BD23" i="32" s="1"/>
  <c r="BJ23" i="32"/>
  <c r="G306" i="32" a="1"/>
  <c r="G306" i="32" s="1"/>
  <c r="BE23" i="32"/>
  <c r="B306" i="32" a="1"/>
  <c r="B306" i="32" s="1"/>
  <c r="AZ62" i="32"/>
  <c r="H302" i="32" a="1"/>
  <c r="H302" i="32" s="1"/>
  <c r="BM21" i="32"/>
  <c r="J304" i="32" a="1"/>
  <c r="J304" i="32" s="1"/>
  <c r="BG20" i="32"/>
  <c r="D303" i="32" a="1"/>
  <c r="D303" i="32" s="1"/>
  <c r="BH23" i="32"/>
  <c r="E306" i="32" a="1"/>
  <c r="E306" i="32" s="1"/>
  <c r="BL25" i="32"/>
  <c r="I308" i="32" a="1"/>
  <c r="I308" i="32" s="1"/>
  <c r="BI23" i="32"/>
  <c r="F306" i="32" a="1"/>
  <c r="F306" i="32" s="1"/>
  <c r="C301" i="32" l="1" a="1"/>
  <c r="C301" i="32" s="1"/>
  <c r="AU62" i="32" s="1"/>
  <c r="A306" i="32" a="1"/>
  <c r="A306" i="32" s="1"/>
  <c r="BD24" i="32" s="1"/>
  <c r="BG21" i="32"/>
  <c r="D304" i="32" a="1"/>
  <c r="D304" i="32" s="1"/>
  <c r="BL26" i="32"/>
  <c r="I309" i="32" a="1"/>
  <c r="I309" i="32" s="1"/>
  <c r="BJ24" i="32"/>
  <c r="G307" i="32" a="1"/>
  <c r="G307" i="32" s="1"/>
  <c r="BM22" i="32"/>
  <c r="J305" i="32" a="1"/>
  <c r="J305" i="32" s="1"/>
  <c r="BH24" i="32"/>
  <c r="E307" i="32" a="1"/>
  <c r="E307" i="32" s="1"/>
  <c r="BK20" i="32"/>
  <c r="H303" i="32" a="1"/>
  <c r="H303" i="32" s="1"/>
  <c r="BI24" i="32"/>
  <c r="F307" i="32" a="1"/>
  <c r="F307" i="32" s="1"/>
  <c r="BE24" i="32"/>
  <c r="B307" i="32" a="1"/>
  <c r="B307" i="32" s="1"/>
  <c r="C302" i="32" l="1" a="1"/>
  <c r="C302" i="32" s="1"/>
  <c r="BF20" i="32" s="1"/>
  <c r="A307" i="32" a="1"/>
  <c r="A307" i="32" s="1"/>
  <c r="BD25" i="32" s="1"/>
  <c r="BE25" i="32"/>
  <c r="B308" i="32" a="1"/>
  <c r="B308" i="32" s="1"/>
  <c r="BL27" i="32"/>
  <c r="I310" i="32" a="1"/>
  <c r="I310" i="32" s="1"/>
  <c r="BK21" i="32"/>
  <c r="H304" i="32" a="1"/>
  <c r="H304" i="32" s="1"/>
  <c r="BH25" i="32"/>
  <c r="E308" i="32" a="1"/>
  <c r="E308" i="32" s="1"/>
  <c r="BM23" i="32"/>
  <c r="J306" i="32" a="1"/>
  <c r="J306" i="32" s="1"/>
  <c r="BG22" i="32"/>
  <c r="D305" i="32" a="1"/>
  <c r="D305" i="32" s="1"/>
  <c r="BI25" i="32"/>
  <c r="F308" i="32" a="1"/>
  <c r="F308" i="32" s="1"/>
  <c r="BJ25" i="32"/>
  <c r="G308" i="32" a="1"/>
  <c r="G308" i="32" s="1"/>
  <c r="C303" i="32" l="1" a="1"/>
  <c r="C303" i="32" s="1"/>
  <c r="BF21" i="32" s="1"/>
  <c r="A308" i="32" a="1"/>
  <c r="A308" i="32" s="1"/>
  <c r="BM24" i="32"/>
  <c r="J307" i="32" a="1"/>
  <c r="J307" i="32" s="1"/>
  <c r="BI26" i="32"/>
  <c r="F309" i="32" a="1"/>
  <c r="F309" i="32" s="1"/>
  <c r="BL28" i="32"/>
  <c r="I311" i="32" a="1"/>
  <c r="I311" i="32" s="1"/>
  <c r="BE26" i="32"/>
  <c r="B309" i="32" a="1"/>
  <c r="B309" i="32" s="1"/>
  <c r="BG23" i="32"/>
  <c r="D306" i="32" a="1"/>
  <c r="D306" i="32" s="1"/>
  <c r="BH26" i="32"/>
  <c r="E309" i="32" a="1"/>
  <c r="E309" i="32" s="1"/>
  <c r="BJ26" i="32"/>
  <c r="G309" i="32" a="1"/>
  <c r="G309" i="32" s="1"/>
  <c r="BK22" i="32"/>
  <c r="H305" i="32" a="1"/>
  <c r="H305" i="32" s="1"/>
  <c r="C304" i="32" l="1" a="1"/>
  <c r="C304" i="32" s="1"/>
  <c r="BF22" i="32" s="1"/>
  <c r="A309" i="32" a="1"/>
  <c r="A309" i="32" s="1"/>
  <c r="BD27" i="32" s="1"/>
  <c r="BD26" i="32"/>
  <c r="BH27" i="32"/>
  <c r="E310" i="32" a="1"/>
  <c r="E310" i="32" s="1"/>
  <c r="BJ27" i="32"/>
  <c r="G310" i="32" a="1"/>
  <c r="G310" i="32" s="1"/>
  <c r="BG24" i="32"/>
  <c r="D307" i="32" a="1"/>
  <c r="D307" i="32" s="1"/>
  <c r="BI27" i="32"/>
  <c r="F310" i="32" a="1"/>
  <c r="F310" i="32" s="1"/>
  <c r="BE27" i="32"/>
  <c r="B310" i="32" a="1"/>
  <c r="B310" i="32" s="1"/>
  <c r="BM25" i="32"/>
  <c r="J308" i="32" a="1"/>
  <c r="J308" i="32" s="1"/>
  <c r="BK23" i="32"/>
  <c r="H306" i="32" a="1"/>
  <c r="H306" i="32" s="1"/>
  <c r="BL29" i="32"/>
  <c r="I312" i="32" a="1"/>
  <c r="I312" i="32" s="1"/>
  <c r="C305" i="32" l="1" a="1"/>
  <c r="C305" i="32" s="1"/>
  <c r="BF23" i="32" s="1"/>
  <c r="A310" i="32" a="1"/>
  <c r="A310" i="32" s="1"/>
  <c r="BD28" i="32" s="1"/>
  <c r="BK24" i="32"/>
  <c r="H307" i="32" a="1"/>
  <c r="H307" i="32" s="1"/>
  <c r="BG25" i="32"/>
  <c r="D308" i="32" a="1"/>
  <c r="D308" i="32" s="1"/>
  <c r="BM26" i="32"/>
  <c r="J309" i="32" a="1"/>
  <c r="J309" i="32" s="1"/>
  <c r="BJ28" i="32"/>
  <c r="G311" i="32" a="1"/>
  <c r="G311" i="32" s="1"/>
  <c r="BE28" i="32"/>
  <c r="B311" i="32" a="1"/>
  <c r="B311" i="32" s="1"/>
  <c r="BL30" i="32"/>
  <c r="I313" i="32" a="1"/>
  <c r="I313" i="32" s="1"/>
  <c r="BH28" i="32"/>
  <c r="E311" i="32" a="1"/>
  <c r="E311" i="32" s="1"/>
  <c r="BI28" i="32"/>
  <c r="F311" i="32" a="1"/>
  <c r="F311" i="32" s="1"/>
  <c r="C306" i="32" l="1" a="1"/>
  <c r="C306" i="32" s="1"/>
  <c r="BF24" i="32" s="1"/>
  <c r="A311" i="32" a="1"/>
  <c r="A311" i="32" s="1"/>
  <c r="BD29" i="32" s="1"/>
  <c r="BM27" i="32"/>
  <c r="J310" i="32" a="1"/>
  <c r="J310" i="32" s="1"/>
  <c r="BH29" i="32"/>
  <c r="E312" i="32" a="1"/>
  <c r="E312" i="32" s="1"/>
  <c r="BJ29" i="32"/>
  <c r="G312" i="32" a="1"/>
  <c r="G312" i="32" s="1"/>
  <c r="BL31" i="32"/>
  <c r="I314" i="32" a="1"/>
  <c r="I314" i="32" s="1"/>
  <c r="BG26" i="32"/>
  <c r="D309" i="32" a="1"/>
  <c r="D309" i="32" s="1"/>
  <c r="BE29" i="32"/>
  <c r="B312" i="32" a="1"/>
  <c r="B312" i="32" s="1"/>
  <c r="BK25" i="32"/>
  <c r="H308" i="32" a="1"/>
  <c r="H308" i="32" s="1"/>
  <c r="BI29" i="32"/>
  <c r="F312" i="32" a="1"/>
  <c r="F312" i="32" s="1"/>
  <c r="C307" i="32" l="1" a="1"/>
  <c r="C307" i="32" s="1"/>
  <c r="BF25" i="32" s="1"/>
  <c r="A312" i="32" a="1"/>
  <c r="A312" i="32" s="1"/>
  <c r="BD30" i="32" s="1"/>
  <c r="BE30" i="32"/>
  <c r="B313" i="32" a="1"/>
  <c r="B313" i="32" s="1"/>
  <c r="BJ30" i="32"/>
  <c r="G313" i="32" a="1"/>
  <c r="G313" i="32" s="1"/>
  <c r="BI30" i="32"/>
  <c r="F313" i="32" a="1"/>
  <c r="F313" i="32" s="1"/>
  <c r="BH30" i="32"/>
  <c r="E313" i="32" a="1"/>
  <c r="E313" i="32" s="1"/>
  <c r="BK26" i="32"/>
  <c r="H309" i="32" a="1"/>
  <c r="H309" i="32" s="1"/>
  <c r="BG27" i="32"/>
  <c r="D310" i="32" a="1"/>
  <c r="D310" i="32" s="1"/>
  <c r="BM28" i="32"/>
  <c r="J311" i="32" a="1"/>
  <c r="J311" i="32" s="1"/>
  <c r="BL32" i="32"/>
  <c r="I315" i="32" a="1"/>
  <c r="I315" i="32" s="1"/>
  <c r="C308" i="32" l="1" a="1"/>
  <c r="C308" i="32" s="1"/>
  <c r="BF26" i="32" s="1"/>
  <c r="A313" i="32" a="1"/>
  <c r="A313" i="32" s="1"/>
  <c r="BD31" i="32" s="1"/>
  <c r="BK27" i="32"/>
  <c r="H310" i="32" a="1"/>
  <c r="H310" i="32" s="1"/>
  <c r="BG28" i="32"/>
  <c r="D311" i="32" a="1"/>
  <c r="D311" i="32" s="1"/>
  <c r="BJ31" i="32"/>
  <c r="G314" i="32" a="1"/>
  <c r="G314" i="32" s="1"/>
  <c r="BM29" i="32"/>
  <c r="J312" i="32" a="1"/>
  <c r="J312" i="32" s="1"/>
  <c r="BH31" i="32"/>
  <c r="E314" i="32" a="1"/>
  <c r="E314" i="32" s="1"/>
  <c r="BL33" i="32"/>
  <c r="I316" i="32" a="1"/>
  <c r="I316" i="32" s="1"/>
  <c r="BE31" i="32"/>
  <c r="B314" i="32" a="1"/>
  <c r="B314" i="32" s="1"/>
  <c r="BI31" i="32"/>
  <c r="F314" i="32" a="1"/>
  <c r="F314" i="32" s="1"/>
  <c r="C309" i="32" l="1" a="1"/>
  <c r="C309" i="32" s="1"/>
  <c r="BF27" i="32" s="1"/>
  <c r="A314" i="32" a="1"/>
  <c r="A314" i="32" s="1"/>
  <c r="BD32" i="32" s="1"/>
  <c r="BE32" i="32"/>
  <c r="B315" i="32" a="1"/>
  <c r="B315" i="32" s="1"/>
  <c r="BK28" i="32"/>
  <c r="H311" i="32" a="1"/>
  <c r="H311" i="32" s="1"/>
  <c r="BM30" i="32"/>
  <c r="J313" i="32" a="1"/>
  <c r="J313" i="32" s="1"/>
  <c r="BH32" i="32"/>
  <c r="E315" i="32" a="1"/>
  <c r="E315" i="32" s="1"/>
  <c r="BL34" i="32"/>
  <c r="I317" i="32" a="1"/>
  <c r="I317" i="32" s="1"/>
  <c r="BJ32" i="32"/>
  <c r="G315" i="32" a="1"/>
  <c r="G315" i="32" s="1"/>
  <c r="BI32" i="32"/>
  <c r="F315" i="32" a="1"/>
  <c r="F315" i="32" s="1"/>
  <c r="BG29" i="32"/>
  <c r="D312" i="32" a="1"/>
  <c r="D312" i="32" s="1"/>
  <c r="C310" i="32" l="1" a="1"/>
  <c r="C310" i="32" s="1"/>
  <c r="BF28" i="32" s="1"/>
  <c r="A315" i="32" a="1"/>
  <c r="A315" i="32" s="1"/>
  <c r="BD33" i="32" s="1"/>
  <c r="BM31" i="32"/>
  <c r="J314" i="32" a="1"/>
  <c r="J314" i="32" s="1"/>
  <c r="BJ33" i="32"/>
  <c r="G316" i="32" a="1"/>
  <c r="G316" i="32" s="1"/>
  <c r="BL35" i="32"/>
  <c r="I318" i="32" a="1"/>
  <c r="I318" i="32" s="1"/>
  <c r="BK29" i="32"/>
  <c r="H312" i="32" a="1"/>
  <c r="H312" i="32" s="1"/>
  <c r="BI33" i="32"/>
  <c r="F316" i="32" a="1"/>
  <c r="F316" i="32" s="1"/>
  <c r="BE33" i="32"/>
  <c r="B316" i="32" a="1"/>
  <c r="B316" i="32" s="1"/>
  <c r="BG30" i="32"/>
  <c r="D313" i="32" a="1"/>
  <c r="D313" i="32" s="1"/>
  <c r="BH33" i="32"/>
  <c r="E316" i="32" a="1"/>
  <c r="E316" i="32" s="1"/>
  <c r="C311" i="32" l="1" a="1"/>
  <c r="C311" i="32" s="1"/>
  <c r="BF29" i="32" s="1"/>
  <c r="A316" i="32" a="1"/>
  <c r="A316" i="32" s="1"/>
  <c r="BD34" i="32" s="1"/>
  <c r="BL36" i="32"/>
  <c r="I319" i="32" a="1"/>
  <c r="I319" i="32" s="1"/>
  <c r="BG31" i="32"/>
  <c r="D314" i="32" a="1"/>
  <c r="D314" i="32" s="1"/>
  <c r="BI34" i="32"/>
  <c r="F317" i="32" a="1"/>
  <c r="F317" i="32" s="1"/>
  <c r="BH34" i="32"/>
  <c r="E317" i="32" a="1"/>
  <c r="E317" i="32" s="1"/>
  <c r="BK30" i="32"/>
  <c r="H313" i="32" a="1"/>
  <c r="H313" i="32" s="1"/>
  <c r="BE34" i="32"/>
  <c r="B317" i="32" a="1"/>
  <c r="B317" i="32" s="1"/>
  <c r="BJ34" i="32"/>
  <c r="G317" i="32" a="1"/>
  <c r="G317" i="32" s="1"/>
  <c r="BM32" i="32"/>
  <c r="J315" i="32" a="1"/>
  <c r="J315" i="32" s="1"/>
  <c r="C312" i="32" l="1" a="1"/>
  <c r="C312" i="32" s="1"/>
  <c r="BF30" i="32" s="1"/>
  <c r="A317" i="32" a="1"/>
  <c r="A317" i="32" s="1"/>
  <c r="BG32" i="32"/>
  <c r="D315" i="32" a="1"/>
  <c r="D315" i="32" s="1"/>
  <c r="BM33" i="32"/>
  <c r="J316" i="32" a="1"/>
  <c r="J316" i="32" s="1"/>
  <c r="BK31" i="32"/>
  <c r="H314" i="32" a="1"/>
  <c r="H314" i="32" s="1"/>
  <c r="BJ35" i="32"/>
  <c r="G318" i="32" a="1"/>
  <c r="G318" i="32" s="1"/>
  <c r="BL37" i="32"/>
  <c r="I320" i="32" a="1"/>
  <c r="I320" i="32" s="1"/>
  <c r="BH35" i="32"/>
  <c r="E318" i="32" a="1"/>
  <c r="E318" i="32" s="1"/>
  <c r="BE35" i="32"/>
  <c r="B318" i="32" a="1"/>
  <c r="B318" i="32" s="1"/>
  <c r="BI35" i="32"/>
  <c r="F318" i="32" a="1"/>
  <c r="F318" i="32" s="1"/>
  <c r="C313" i="32" l="1" a="1"/>
  <c r="C313" i="32" s="1"/>
  <c r="BF31" i="32" s="1"/>
  <c r="A318" i="32" a="1"/>
  <c r="A318" i="32" s="1"/>
  <c r="BD36" i="32" s="1"/>
  <c r="BD35" i="32"/>
  <c r="BK32" i="32"/>
  <c r="H315" i="32" a="1"/>
  <c r="H315" i="32" s="1"/>
  <c r="BM34" i="32"/>
  <c r="J317" i="32" a="1"/>
  <c r="J317" i="32" s="1"/>
  <c r="BE36" i="32"/>
  <c r="B319" i="32" a="1"/>
  <c r="B319" i="32" s="1"/>
  <c r="BL38" i="32"/>
  <c r="I321" i="32" a="1"/>
  <c r="I321" i="32" s="1"/>
  <c r="BH36" i="32"/>
  <c r="E319" i="32" a="1"/>
  <c r="E319" i="32" s="1"/>
  <c r="BG33" i="32"/>
  <c r="D316" i="32" a="1"/>
  <c r="D316" i="32" s="1"/>
  <c r="BI36" i="32"/>
  <c r="F319" i="32" a="1"/>
  <c r="F319" i="32" s="1"/>
  <c r="BJ36" i="32"/>
  <c r="G319" i="32" a="1"/>
  <c r="G319" i="32" s="1"/>
  <c r="C314" i="32" l="1" a="1"/>
  <c r="C314" i="32" s="1"/>
  <c r="BF32" i="32" s="1"/>
  <c r="A319" i="32" a="1"/>
  <c r="A319" i="32" s="1"/>
  <c r="BD37" i="32" s="1"/>
  <c r="BJ37" i="32"/>
  <c r="G320" i="32" a="1"/>
  <c r="G320" i="32" s="1"/>
  <c r="BL39" i="32"/>
  <c r="I322" i="32" a="1"/>
  <c r="I322" i="32" s="1"/>
  <c r="BG34" i="32"/>
  <c r="D317" i="32" a="1"/>
  <c r="D317" i="32" s="1"/>
  <c r="BK33" i="32"/>
  <c r="H316" i="32" a="1"/>
  <c r="H316" i="32" s="1"/>
  <c r="BI37" i="32"/>
  <c r="F320" i="32" a="1"/>
  <c r="F320" i="32" s="1"/>
  <c r="BE37" i="32"/>
  <c r="B320" i="32" a="1"/>
  <c r="B320" i="32" s="1"/>
  <c r="BH37" i="32"/>
  <c r="E320" i="32" a="1"/>
  <c r="E320" i="32" s="1"/>
  <c r="BM35" i="32"/>
  <c r="J318" i="32" a="1"/>
  <c r="J318" i="32" s="1"/>
  <c r="C315" i="32" l="1" a="1"/>
  <c r="C315" i="32" s="1"/>
  <c r="BF33" i="32" s="1"/>
  <c r="A320" i="32" a="1"/>
  <c r="A320" i="32" s="1"/>
  <c r="BD38" i="32" s="1"/>
  <c r="BI38" i="32"/>
  <c r="F321" i="32" a="1"/>
  <c r="F321" i="32" s="1"/>
  <c r="BL40" i="32"/>
  <c r="I323" i="32" a="1"/>
  <c r="I323" i="32" s="1"/>
  <c r="BH38" i="32"/>
  <c r="E321" i="32" a="1"/>
  <c r="E321" i="32" s="1"/>
  <c r="BK34" i="32"/>
  <c r="H317" i="32" a="1"/>
  <c r="H317" i="32" s="1"/>
  <c r="BE38" i="32"/>
  <c r="B321" i="32" a="1"/>
  <c r="B321" i="32" s="1"/>
  <c r="BJ38" i="32"/>
  <c r="G321" i="32" a="1"/>
  <c r="G321" i="32" s="1"/>
  <c r="BM36" i="32"/>
  <c r="J319" i="32" a="1"/>
  <c r="J319" i="32" s="1"/>
  <c r="BG35" i="32"/>
  <c r="D318" i="32" a="1"/>
  <c r="D318" i="32" s="1"/>
  <c r="C316" i="32" l="1" a="1"/>
  <c r="C316" i="32" s="1"/>
  <c r="BF34" i="32" s="1"/>
  <c r="A321" i="32" a="1"/>
  <c r="A321" i="32" s="1"/>
  <c r="BD39" i="32" s="1"/>
  <c r="BE39" i="32"/>
  <c r="B322" i="32" a="1"/>
  <c r="B322" i="32" s="1"/>
  <c r="BI39" i="32"/>
  <c r="F322" i="32" a="1"/>
  <c r="F322" i="32" s="1"/>
  <c r="BM37" i="32"/>
  <c r="J320" i="32" a="1"/>
  <c r="J320" i="32" s="1"/>
  <c r="BK35" i="32"/>
  <c r="H318" i="32" a="1"/>
  <c r="H318" i="32" s="1"/>
  <c r="BJ39" i="32"/>
  <c r="G322" i="32" a="1"/>
  <c r="G322" i="32" s="1"/>
  <c r="BH39" i="32"/>
  <c r="E322" i="32" a="1"/>
  <c r="E322" i="32" s="1"/>
  <c r="BG36" i="32"/>
  <c r="D319" i="32" a="1"/>
  <c r="D319" i="32" s="1"/>
  <c r="BL41" i="32"/>
  <c r="I324" i="32" a="1"/>
  <c r="I324" i="32" s="1"/>
  <c r="C317" i="32" l="1" a="1"/>
  <c r="C317" i="32" s="1"/>
  <c r="BF35" i="32" s="1"/>
  <c r="A322" i="32" a="1"/>
  <c r="A322" i="32" s="1"/>
  <c r="BD40" i="32" s="1"/>
  <c r="BM38" i="32"/>
  <c r="J321" i="32" a="1"/>
  <c r="J321" i="32" s="1"/>
  <c r="BI40" i="32"/>
  <c r="F323" i="32" a="1"/>
  <c r="F323" i="32" s="1"/>
  <c r="BG37" i="32"/>
  <c r="D320" i="32" a="1"/>
  <c r="D320" i="32" s="1"/>
  <c r="BJ40" i="32"/>
  <c r="G323" i="32" a="1"/>
  <c r="G323" i="32" s="1"/>
  <c r="BL42" i="32"/>
  <c r="I325" i="32" a="1"/>
  <c r="I325" i="32" s="1"/>
  <c r="BE40" i="32"/>
  <c r="B323" i="32" a="1"/>
  <c r="B323" i="32" s="1"/>
  <c r="BH40" i="32"/>
  <c r="E323" i="32" a="1"/>
  <c r="E323" i="32" s="1"/>
  <c r="BK36" i="32"/>
  <c r="H319" i="32" a="1"/>
  <c r="H319" i="32" s="1"/>
  <c r="C318" i="32" l="1" a="1"/>
  <c r="C318" i="32" s="1"/>
  <c r="BF36" i="32" s="1"/>
  <c r="A323" i="32" a="1"/>
  <c r="A323" i="32" s="1"/>
  <c r="BD41" i="32" s="1"/>
  <c r="BH41" i="32"/>
  <c r="E324" i="32" a="1"/>
  <c r="E324" i="32" s="1"/>
  <c r="BJ41" i="32"/>
  <c r="G324" i="32" a="1"/>
  <c r="G324" i="32" s="1"/>
  <c r="BM39" i="32"/>
  <c r="J322" i="32" a="1"/>
  <c r="J322" i="32" s="1"/>
  <c r="BE41" i="32"/>
  <c r="B324" i="32" a="1"/>
  <c r="B324" i="32" s="1"/>
  <c r="BG38" i="32"/>
  <c r="D321" i="32" a="1"/>
  <c r="D321" i="32" s="1"/>
  <c r="BL43" i="32"/>
  <c r="I326" i="32" a="1"/>
  <c r="I326" i="32" s="1"/>
  <c r="BK37" i="32"/>
  <c r="H320" i="32" a="1"/>
  <c r="H320" i="32" s="1"/>
  <c r="BI41" i="32"/>
  <c r="F324" i="32" a="1"/>
  <c r="F324" i="32" s="1"/>
  <c r="C319" i="32" l="1" a="1"/>
  <c r="C319" i="32" s="1"/>
  <c r="BF37" i="32" s="1"/>
  <c r="A324" i="32" a="1"/>
  <c r="A324" i="32" s="1"/>
  <c r="BD42" i="32" s="1"/>
  <c r="BK38" i="32"/>
  <c r="H321" i="32" a="1"/>
  <c r="H321" i="32" s="1"/>
  <c r="BG39" i="32"/>
  <c r="D322" i="32" a="1"/>
  <c r="D322" i="32" s="1"/>
  <c r="BJ42" i="32"/>
  <c r="G325" i="32" a="1"/>
  <c r="G325" i="32" s="1"/>
  <c r="BI42" i="32"/>
  <c r="F325" i="32" a="1"/>
  <c r="F325" i="32" s="1"/>
  <c r="BE42" i="32"/>
  <c r="B325" i="32" a="1"/>
  <c r="B325" i="32" s="1"/>
  <c r="BL44" i="32"/>
  <c r="I327" i="32" a="1"/>
  <c r="I327" i="32" s="1"/>
  <c r="BH42" i="32"/>
  <c r="E325" i="32" a="1"/>
  <c r="E325" i="32" s="1"/>
  <c r="BM40" i="32"/>
  <c r="J323" i="32" a="1"/>
  <c r="J323" i="32" s="1"/>
  <c r="C320" i="32" l="1" a="1"/>
  <c r="C320" i="32" s="1"/>
  <c r="BF38" i="32" s="1"/>
  <c r="A325" i="32" a="1"/>
  <c r="A325" i="32" s="1"/>
  <c r="BD43" i="32" s="1"/>
  <c r="BE43" i="32"/>
  <c r="B326" i="32" a="1"/>
  <c r="B326" i="32" s="1"/>
  <c r="BG40" i="32"/>
  <c r="D323" i="32" a="1"/>
  <c r="D323" i="32" s="1"/>
  <c r="BH43" i="32"/>
  <c r="E326" i="32" a="1"/>
  <c r="E326" i="32" s="1"/>
  <c r="BI43" i="32"/>
  <c r="F326" i="32" a="1"/>
  <c r="F326" i="32" s="1"/>
  <c r="BL45" i="32"/>
  <c r="I328" i="32" a="1"/>
  <c r="I328" i="32" s="1"/>
  <c r="BK39" i="32"/>
  <c r="H322" i="32" a="1"/>
  <c r="H322" i="32" s="1"/>
  <c r="BM41" i="32"/>
  <c r="J324" i="32" a="1"/>
  <c r="J324" i="32" s="1"/>
  <c r="BJ43" i="32"/>
  <c r="G326" i="32" a="1"/>
  <c r="G326" i="32" s="1"/>
  <c r="C321" i="32" l="1" a="1"/>
  <c r="C321" i="32" s="1"/>
  <c r="BF39" i="32" s="1"/>
  <c r="A326" i="32" a="1"/>
  <c r="A326" i="32" s="1"/>
  <c r="BD44" i="32" s="1"/>
  <c r="BM42" i="32"/>
  <c r="J325" i="32" a="1"/>
  <c r="J325" i="32" s="1"/>
  <c r="BH44" i="32"/>
  <c r="E327" i="32" a="1"/>
  <c r="E327" i="32" s="1"/>
  <c r="BK40" i="32"/>
  <c r="H323" i="32" a="1"/>
  <c r="H323" i="32" s="1"/>
  <c r="BJ44" i="32"/>
  <c r="G327" i="32" a="1"/>
  <c r="G327" i="32" s="1"/>
  <c r="BG41" i="32"/>
  <c r="D324" i="32" a="1"/>
  <c r="D324" i="32" s="1"/>
  <c r="BL46" i="32"/>
  <c r="I329" i="32" a="1"/>
  <c r="I329" i="32" s="1"/>
  <c r="BE44" i="32"/>
  <c r="B327" i="32" a="1"/>
  <c r="B327" i="32" s="1"/>
  <c r="BI44" i="32"/>
  <c r="F327" i="32" a="1"/>
  <c r="F327" i="32" s="1"/>
  <c r="C322" i="32" l="1" a="1"/>
  <c r="C322" i="32" s="1"/>
  <c r="BF40" i="32" s="1"/>
  <c r="A327" i="32" a="1"/>
  <c r="A327" i="32" s="1"/>
  <c r="BD45" i="32" s="1"/>
  <c r="BE45" i="32"/>
  <c r="B328" i="32" a="1"/>
  <c r="B328" i="32" s="1"/>
  <c r="BG42" i="32"/>
  <c r="D325" i="32" a="1"/>
  <c r="D325" i="32" s="1"/>
  <c r="BH45" i="32"/>
  <c r="E328" i="32" a="1"/>
  <c r="E328" i="32" s="1"/>
  <c r="BL47" i="32"/>
  <c r="I330" i="32" a="1"/>
  <c r="I330" i="32" s="1"/>
  <c r="BJ45" i="32"/>
  <c r="G328" i="32" a="1"/>
  <c r="G328" i="32" s="1"/>
  <c r="BM43" i="32"/>
  <c r="J326" i="32" a="1"/>
  <c r="J326" i="32" s="1"/>
  <c r="BI45" i="32"/>
  <c r="F328" i="32" a="1"/>
  <c r="F328" i="32" s="1"/>
  <c r="BK41" i="32"/>
  <c r="H324" i="32" a="1"/>
  <c r="H324" i="32" s="1"/>
  <c r="C323" i="32" l="1" a="1"/>
  <c r="C323" i="32" s="1"/>
  <c r="BF41" i="32" s="1"/>
  <c r="A328" i="32" a="1"/>
  <c r="A328" i="32" s="1"/>
  <c r="BD46" i="32" s="1"/>
  <c r="BG43" i="32"/>
  <c r="D326" i="32" a="1"/>
  <c r="D326" i="32" s="1"/>
  <c r="BK42" i="32"/>
  <c r="H325" i="32" a="1"/>
  <c r="H325" i="32" s="1"/>
  <c r="BL48" i="32"/>
  <c r="I331" i="32" a="1"/>
  <c r="I331" i="32" s="1"/>
  <c r="BI46" i="32"/>
  <c r="F329" i="32" a="1"/>
  <c r="F329" i="32" s="1"/>
  <c r="BE46" i="32"/>
  <c r="B329" i="32" a="1"/>
  <c r="B329" i="32" s="1"/>
  <c r="BM44" i="32"/>
  <c r="J327" i="32" a="1"/>
  <c r="J327" i="32" s="1"/>
  <c r="BH46" i="32"/>
  <c r="E329" i="32" a="1"/>
  <c r="E329" i="32" s="1"/>
  <c r="BJ46" i="32"/>
  <c r="G329" i="32" a="1"/>
  <c r="G329" i="32" s="1"/>
  <c r="C324" i="32" l="1" a="1"/>
  <c r="C324" i="32" s="1"/>
  <c r="BF42" i="32" s="1"/>
  <c r="A329" i="32" a="1"/>
  <c r="A329" i="32" s="1"/>
  <c r="BD47" i="32" s="1"/>
  <c r="BL49" i="32"/>
  <c r="I332" i="32" a="1"/>
  <c r="I332" i="32" s="1"/>
  <c r="BM45" i="32"/>
  <c r="J328" i="32" a="1"/>
  <c r="J328" i="32" s="1"/>
  <c r="BK43" i="32"/>
  <c r="H326" i="32" a="1"/>
  <c r="H326" i="32" s="1"/>
  <c r="BJ47" i="32"/>
  <c r="G330" i="32" a="1"/>
  <c r="G330" i="32" s="1"/>
  <c r="BE47" i="32"/>
  <c r="B330" i="32" a="1"/>
  <c r="B330" i="32" s="1"/>
  <c r="BH47" i="32"/>
  <c r="E330" i="32" a="1"/>
  <c r="E330" i="32" s="1"/>
  <c r="BG44" i="32"/>
  <c r="D327" i="32" a="1"/>
  <c r="D327" i="32" s="1"/>
  <c r="BI47" i="32"/>
  <c r="F330" i="32" a="1"/>
  <c r="F330" i="32" s="1"/>
  <c r="C325" i="32" l="1" a="1"/>
  <c r="C325" i="32" s="1"/>
  <c r="BF43" i="32" s="1"/>
  <c r="A330" i="32" a="1"/>
  <c r="A330" i="32" s="1"/>
  <c r="BD48" i="32" s="1"/>
  <c r="BE48" i="32"/>
  <c r="B331" i="32" a="1"/>
  <c r="B331" i="32" s="1"/>
  <c r="BM46" i="32"/>
  <c r="J329" i="32" a="1"/>
  <c r="J329" i="32" s="1"/>
  <c r="BG45" i="32"/>
  <c r="D328" i="32" a="1"/>
  <c r="D328" i="32" s="1"/>
  <c r="BJ48" i="32"/>
  <c r="G331" i="32" a="1"/>
  <c r="G331" i="32" s="1"/>
  <c r="BI48" i="32"/>
  <c r="F331" i="32" a="1"/>
  <c r="F331" i="32" s="1"/>
  <c r="BL50" i="32"/>
  <c r="I333" i="32" a="1"/>
  <c r="I333" i="32" s="1"/>
  <c r="BH48" i="32"/>
  <c r="E331" i="32" a="1"/>
  <c r="E331" i="32" s="1"/>
  <c r="BK44" i="32"/>
  <c r="H327" i="32" a="1"/>
  <c r="H327" i="32" s="1"/>
  <c r="C326" i="32" l="1" a="1"/>
  <c r="C326" i="32" s="1"/>
  <c r="BF44" i="32" s="1"/>
  <c r="A331" i="32" a="1"/>
  <c r="A331" i="32" s="1"/>
  <c r="BD49" i="32" s="1"/>
  <c r="BH49" i="32"/>
  <c r="E332" i="32" a="1"/>
  <c r="E332" i="32" s="1"/>
  <c r="BE49" i="32"/>
  <c r="B332" i="32" a="1"/>
  <c r="B332" i="32" s="1"/>
  <c r="BI49" i="32"/>
  <c r="F332" i="32" a="1"/>
  <c r="F332" i="32" s="1"/>
  <c r="BJ49" i="32"/>
  <c r="G332" i="32" a="1"/>
  <c r="G332" i="32" s="1"/>
  <c r="BL51" i="32"/>
  <c r="I334" i="32" a="1"/>
  <c r="I334" i="32" s="1"/>
  <c r="BK45" i="32"/>
  <c r="H328" i="32" a="1"/>
  <c r="H328" i="32" s="1"/>
  <c r="BG46" i="32"/>
  <c r="D329" i="32" a="1"/>
  <c r="D329" i="32" s="1"/>
  <c r="BM47" i="32"/>
  <c r="J330" i="32" a="1"/>
  <c r="J330" i="32" s="1"/>
  <c r="C327" i="32" l="1" a="1"/>
  <c r="C327" i="32" s="1"/>
  <c r="BF45" i="32" s="1"/>
  <c r="A332" i="32" a="1"/>
  <c r="A332" i="32" s="1"/>
  <c r="BI50" i="32"/>
  <c r="F333" i="32" a="1"/>
  <c r="F333" i="32" s="1"/>
  <c r="BG47" i="32"/>
  <c r="D330" i="32" a="1"/>
  <c r="D330" i="32" s="1"/>
  <c r="BE50" i="32"/>
  <c r="B333" i="32" a="1"/>
  <c r="B333" i="32" s="1"/>
  <c r="BL52" i="32"/>
  <c r="I335" i="32" a="1"/>
  <c r="I335" i="32" s="1"/>
  <c r="BK46" i="32"/>
  <c r="H329" i="32" a="1"/>
  <c r="H329" i="32" s="1"/>
  <c r="BH50" i="32"/>
  <c r="E333" i="32" a="1"/>
  <c r="E333" i="32" s="1"/>
  <c r="BM48" i="32"/>
  <c r="J331" i="32" a="1"/>
  <c r="J331" i="32" s="1"/>
  <c r="BJ50" i="32"/>
  <c r="G333" i="32" a="1"/>
  <c r="G333" i="32" s="1"/>
  <c r="C328" i="32" l="1" a="1"/>
  <c r="C328" i="32" s="1"/>
  <c r="BF46" i="32" s="1"/>
  <c r="A333" i="32" a="1"/>
  <c r="A333" i="32" s="1"/>
  <c r="BD51" i="32" s="1"/>
  <c r="BD50" i="32"/>
  <c r="BM49" i="32"/>
  <c r="J332" i="32" a="1"/>
  <c r="J332" i="32" s="1"/>
  <c r="BL53" i="32"/>
  <c r="I336" i="32" a="1"/>
  <c r="I336" i="32" s="1"/>
  <c r="BH51" i="32"/>
  <c r="E334" i="32" a="1"/>
  <c r="E334" i="32" s="1"/>
  <c r="BE51" i="32"/>
  <c r="B334" i="32" a="1"/>
  <c r="B334" i="32" s="1"/>
  <c r="BJ51" i="32"/>
  <c r="G334" i="32" a="1"/>
  <c r="G334" i="32" s="1"/>
  <c r="BI51" i="32"/>
  <c r="F334" i="32" a="1"/>
  <c r="F334" i="32" s="1"/>
  <c r="BK47" i="32"/>
  <c r="H330" i="32" a="1"/>
  <c r="H330" i="32" s="1"/>
  <c r="BG48" i="32"/>
  <c r="D331" i="32" a="1"/>
  <c r="D331" i="32" s="1"/>
  <c r="C329" i="32" l="1" a="1"/>
  <c r="C329" i="32" s="1"/>
  <c r="BF47" i="32" s="1"/>
  <c r="A334" i="32" a="1"/>
  <c r="A334" i="32" s="1"/>
  <c r="BD52" i="32" s="1"/>
  <c r="BJ52" i="32"/>
  <c r="G335" i="32" a="1"/>
  <c r="G335" i="32" s="1"/>
  <c r="BL54" i="32"/>
  <c r="I337" i="32" a="1"/>
  <c r="I337" i="32" s="1"/>
  <c r="BK48" i="32"/>
  <c r="H331" i="32" a="1"/>
  <c r="H331" i="32" s="1"/>
  <c r="BE52" i="32"/>
  <c r="B335" i="32" a="1"/>
  <c r="B335" i="32" s="1"/>
  <c r="BM50" i="32"/>
  <c r="J333" i="32" a="1"/>
  <c r="J333" i="32" s="1"/>
  <c r="BI52" i="32"/>
  <c r="F335" i="32" a="1"/>
  <c r="F335" i="32" s="1"/>
  <c r="BH52" i="32"/>
  <c r="E335" i="32" a="1"/>
  <c r="E335" i="32" s="1"/>
  <c r="BG49" i="32"/>
  <c r="D332" i="32" a="1"/>
  <c r="D332" i="32" s="1"/>
  <c r="C330" i="32" l="1" a="1"/>
  <c r="C330" i="32" s="1"/>
  <c r="BF48" i="32" s="1"/>
  <c r="A335" i="32" a="1"/>
  <c r="A335" i="32" s="1"/>
  <c r="BK49" i="32"/>
  <c r="H332" i="32" a="1"/>
  <c r="H332" i="32" s="1"/>
  <c r="BI53" i="32"/>
  <c r="F336" i="32" a="1"/>
  <c r="F336" i="32" s="1"/>
  <c r="BG50" i="32"/>
  <c r="D333" i="32" a="1"/>
  <c r="D333" i="32" s="1"/>
  <c r="BL55" i="32"/>
  <c r="I338" i="32" a="1"/>
  <c r="I338" i="32" s="1"/>
  <c r="BM51" i="32"/>
  <c r="J334" i="32" a="1"/>
  <c r="J334" i="32" s="1"/>
  <c r="BH53" i="32"/>
  <c r="E336" i="32" a="1"/>
  <c r="E336" i="32" s="1"/>
  <c r="BJ53" i="32"/>
  <c r="G336" i="32" a="1"/>
  <c r="G336" i="32" s="1"/>
  <c r="BE53" i="32"/>
  <c r="B336" i="32" a="1"/>
  <c r="B336" i="32" s="1"/>
  <c r="C331" i="32" l="1" a="1"/>
  <c r="C331" i="32" s="1"/>
  <c r="BF49" i="32" s="1"/>
  <c r="A336" i="32" a="1"/>
  <c r="A336" i="32" s="1"/>
  <c r="BD54" i="32" s="1"/>
  <c r="BD53" i="32"/>
  <c r="BI54" i="32"/>
  <c r="F337" i="32" a="1"/>
  <c r="F337" i="32" s="1"/>
  <c r="BM52" i="32"/>
  <c r="J335" i="32" a="1"/>
  <c r="J335" i="32" s="1"/>
  <c r="BJ54" i="32"/>
  <c r="G337" i="32" a="1"/>
  <c r="G337" i="32" s="1"/>
  <c r="BK50" i="32"/>
  <c r="H333" i="32" a="1"/>
  <c r="H333" i="32" s="1"/>
  <c r="BE54" i="32"/>
  <c r="B337" i="32" a="1"/>
  <c r="B337" i="32" s="1"/>
  <c r="BL56" i="32"/>
  <c r="I339" i="32" a="1"/>
  <c r="I339" i="32" s="1"/>
  <c r="BH54" i="32"/>
  <c r="E337" i="32" a="1"/>
  <c r="E337" i="32" s="1"/>
  <c r="BG51" i="32"/>
  <c r="D334" i="32" a="1"/>
  <c r="D334" i="32" s="1"/>
  <c r="C332" i="32" l="1" a="1"/>
  <c r="C332" i="32" s="1"/>
  <c r="BF50" i="32" s="1"/>
  <c r="A337" i="32" a="1"/>
  <c r="A337" i="32" s="1"/>
  <c r="BD55" i="32" s="1"/>
  <c r="BM53" i="32"/>
  <c r="J336" i="32" a="1"/>
  <c r="J336" i="32" s="1"/>
  <c r="BL57" i="32"/>
  <c r="I340" i="32" a="1"/>
  <c r="I340" i="32" s="1"/>
  <c r="BE55" i="32"/>
  <c r="B338" i="32" a="1"/>
  <c r="B338" i="32" s="1"/>
  <c r="BI55" i="32"/>
  <c r="F338" i="32" a="1"/>
  <c r="F338" i="32" s="1"/>
  <c r="BH55" i="32"/>
  <c r="E338" i="32" a="1"/>
  <c r="E338" i="32" s="1"/>
  <c r="BK51" i="32"/>
  <c r="H334" i="32" a="1"/>
  <c r="H334" i="32" s="1"/>
  <c r="BG52" i="32"/>
  <c r="D335" i="32" a="1"/>
  <c r="D335" i="32" s="1"/>
  <c r="BJ55" i="32"/>
  <c r="G338" i="32" a="1"/>
  <c r="G338" i="32" s="1"/>
  <c r="C333" i="32" l="1" a="1"/>
  <c r="C333" i="32" s="1"/>
  <c r="BF51" i="32" s="1"/>
  <c r="A338" i="32" a="1"/>
  <c r="A338" i="32" s="1"/>
  <c r="BH56" i="32"/>
  <c r="E339" i="32" a="1"/>
  <c r="E339" i="32" s="1"/>
  <c r="BG53" i="32"/>
  <c r="D336" i="32" a="1"/>
  <c r="D336" i="32" s="1"/>
  <c r="BE56" i="32"/>
  <c r="B339" i="32" a="1"/>
  <c r="B339" i="32" s="1"/>
  <c r="BJ56" i="32"/>
  <c r="G339" i="32" a="1"/>
  <c r="G339" i="32" s="1"/>
  <c r="BL58" i="32"/>
  <c r="I341" i="32" a="1"/>
  <c r="I341" i="32" s="1"/>
  <c r="BI56" i="32"/>
  <c r="F339" i="32" a="1"/>
  <c r="F339" i="32" s="1"/>
  <c r="BM54" i="32"/>
  <c r="J337" i="32" a="1"/>
  <c r="J337" i="32" s="1"/>
  <c r="BK52" i="32"/>
  <c r="H335" i="32" a="1"/>
  <c r="H335" i="32" s="1"/>
  <c r="C334" i="32" l="1" a="1"/>
  <c r="C334" i="32" s="1"/>
  <c r="BF52" i="32" s="1"/>
  <c r="BD56" i="32"/>
  <c r="A339" i="32" a="1"/>
  <c r="A339" i="32" s="1"/>
  <c r="BD57" i="32" s="1"/>
  <c r="BK53" i="32"/>
  <c r="H336" i="32" a="1"/>
  <c r="H336" i="32" s="1"/>
  <c r="BE57" i="32"/>
  <c r="B340" i="32" a="1"/>
  <c r="B340" i="32" s="1"/>
  <c r="BM55" i="32"/>
  <c r="J338" i="32" a="1"/>
  <c r="J338" i="32" s="1"/>
  <c r="BG54" i="32"/>
  <c r="D337" i="32" a="1"/>
  <c r="D337" i="32" s="1"/>
  <c r="BL59" i="32"/>
  <c r="I342" i="32" a="1"/>
  <c r="I342" i="32" s="1"/>
  <c r="BI57" i="32"/>
  <c r="F340" i="32" a="1"/>
  <c r="F340" i="32" s="1"/>
  <c r="BH57" i="32"/>
  <c r="E340" i="32" a="1"/>
  <c r="E340" i="32" s="1"/>
  <c r="BJ57" i="32"/>
  <c r="G340" i="32" a="1"/>
  <c r="G340" i="32" s="1"/>
  <c r="C335" i="32" l="1" a="1"/>
  <c r="C335" i="32" s="1"/>
  <c r="BF53" i="32" s="1"/>
  <c r="A340" i="32" a="1"/>
  <c r="A340" i="32" s="1"/>
  <c r="BD58" i="32" s="1"/>
  <c r="BJ58" i="32"/>
  <c r="G341" i="32" a="1"/>
  <c r="G341" i="32" s="1"/>
  <c r="BH58" i="32"/>
  <c r="E341" i="32" a="1"/>
  <c r="E341" i="32" s="1"/>
  <c r="BE58" i="32"/>
  <c r="B341" i="32" a="1"/>
  <c r="B341" i="32" s="1"/>
  <c r="BI58" i="32"/>
  <c r="F341" i="32" a="1"/>
  <c r="F341" i="32" s="1"/>
  <c r="BG55" i="32"/>
  <c r="D338" i="32" a="1"/>
  <c r="D338" i="32" s="1"/>
  <c r="BL60" i="32"/>
  <c r="I343" i="32" a="1"/>
  <c r="I343" i="32" s="1"/>
  <c r="BK54" i="32"/>
  <c r="H337" i="32" a="1"/>
  <c r="H337" i="32" s="1"/>
  <c r="BM56" i="32"/>
  <c r="J339" i="32" a="1"/>
  <c r="J339" i="32" s="1"/>
  <c r="C336" i="32" l="1" a="1"/>
  <c r="C336" i="32" s="1"/>
  <c r="BF54" i="32" s="1"/>
  <c r="A341" i="32" a="1"/>
  <c r="A341" i="32" s="1"/>
  <c r="BD59" i="32" s="1"/>
  <c r="BI59" i="32"/>
  <c r="F342" i="32" a="1"/>
  <c r="F342" i="32" s="1"/>
  <c r="BL61" i="32"/>
  <c r="I344" i="32" a="1"/>
  <c r="I344" i="32" s="1"/>
  <c r="BK55" i="32"/>
  <c r="H338" i="32" a="1"/>
  <c r="H338" i="32" s="1"/>
  <c r="BE59" i="32"/>
  <c r="B342" i="32" a="1"/>
  <c r="B342" i="32" s="1"/>
  <c r="BG56" i="32"/>
  <c r="D339" i="32" a="1"/>
  <c r="D339" i="32" s="1"/>
  <c r="BJ59" i="32"/>
  <c r="G342" i="32" a="1"/>
  <c r="G342" i="32" s="1"/>
  <c r="BM57" i="32"/>
  <c r="J340" i="32" a="1"/>
  <c r="J340" i="32" s="1"/>
  <c r="BH59" i="32"/>
  <c r="E342" i="32" a="1"/>
  <c r="E342" i="32" s="1"/>
  <c r="C337" i="32" l="1" a="1"/>
  <c r="C337" i="32" s="1"/>
  <c r="BF55" i="32" s="1"/>
  <c r="A342" i="32" a="1"/>
  <c r="A342" i="32" s="1"/>
  <c r="BD60" i="32" s="1"/>
  <c r="BE60" i="32"/>
  <c r="B343" i="32" a="1"/>
  <c r="B343" i="32" s="1"/>
  <c r="BG57" i="32"/>
  <c r="D340" i="32" a="1"/>
  <c r="D340" i="32" s="1"/>
  <c r="BL62" i="32"/>
  <c r="I345" i="32" a="1"/>
  <c r="I345" i="32" s="1"/>
  <c r="BM58" i="32"/>
  <c r="J341" i="32" a="1"/>
  <c r="J341" i="32" s="1"/>
  <c r="BI60" i="32"/>
  <c r="F343" i="32" a="1"/>
  <c r="F343" i="32" s="1"/>
  <c r="BJ60" i="32"/>
  <c r="G343" i="32" a="1"/>
  <c r="G343" i="32" s="1"/>
  <c r="BK56" i="32"/>
  <c r="H339" i="32" a="1"/>
  <c r="H339" i="32" s="1"/>
  <c r="BH60" i="32"/>
  <c r="E343" i="32" a="1"/>
  <c r="E343" i="32" s="1"/>
  <c r="C338" i="32" l="1" a="1"/>
  <c r="C338" i="32" s="1"/>
  <c r="BF56" i="32" s="1"/>
  <c r="I346" i="32" a="1"/>
  <c r="I346" i="32" s="1"/>
  <c r="BW20" i="32"/>
  <c r="A343" i="32" a="1"/>
  <c r="A343" i="32" s="1"/>
  <c r="BD61" i="32" s="1"/>
  <c r="BH61" i="32"/>
  <c r="E344" i="32" a="1"/>
  <c r="E344" i="32" s="1"/>
  <c r="BJ61" i="32"/>
  <c r="G344" i="32" a="1"/>
  <c r="G344" i="32" s="1"/>
  <c r="BG58" i="32"/>
  <c r="D341" i="32" a="1"/>
  <c r="D341" i="32" s="1"/>
  <c r="BK57" i="32"/>
  <c r="H340" i="32" a="1"/>
  <c r="H340" i="32" s="1"/>
  <c r="BI61" i="32"/>
  <c r="F344" i="32" a="1"/>
  <c r="F344" i="32" s="1"/>
  <c r="BE61" i="32"/>
  <c r="B344" i="32" a="1"/>
  <c r="B344" i="32" s="1"/>
  <c r="BM59" i="32"/>
  <c r="J342" i="32" a="1"/>
  <c r="J342" i="32" s="1"/>
  <c r="C339" i="32" l="1" a="1"/>
  <c r="C339" i="32" s="1"/>
  <c r="BF57" i="32" s="1"/>
  <c r="I347" i="32" a="1"/>
  <c r="I347" i="32" s="1"/>
  <c r="BW21" i="32"/>
  <c r="A344" i="32" a="1"/>
  <c r="A344" i="32" s="1"/>
  <c r="BD62" i="32" s="1"/>
  <c r="BM60" i="32"/>
  <c r="J343" i="32" a="1"/>
  <c r="J343" i="32" s="1"/>
  <c r="BI62" i="32"/>
  <c r="F345" i="32" a="1"/>
  <c r="F345" i="32" s="1"/>
  <c r="BJ62" i="32"/>
  <c r="G345" i="32" a="1"/>
  <c r="G345" i="32" s="1"/>
  <c r="BE62" i="32"/>
  <c r="B345" i="32" a="1"/>
  <c r="B345" i="32" s="1"/>
  <c r="BK58" i="32"/>
  <c r="H341" i="32" a="1"/>
  <c r="H341" i="32" s="1"/>
  <c r="BH62" i="32"/>
  <c r="E345" i="32" a="1"/>
  <c r="E345" i="32" s="1"/>
  <c r="BG59" i="32"/>
  <c r="D342" i="32" a="1"/>
  <c r="D342" i="32" s="1"/>
  <c r="C340" i="32" l="1" a="1"/>
  <c r="C340" i="32" s="1"/>
  <c r="BF58" i="32" s="1"/>
  <c r="E346" i="32" a="1"/>
  <c r="E346" i="32" s="1"/>
  <c r="BS20" i="32"/>
  <c r="B346" i="32" a="1"/>
  <c r="B346" i="32" s="1"/>
  <c r="BP20" i="32"/>
  <c r="G346" i="32" a="1"/>
  <c r="G346" i="32" s="1"/>
  <c r="BU20" i="32"/>
  <c r="F346" i="32" a="1"/>
  <c r="F346" i="32" s="1"/>
  <c r="BT20" i="32"/>
  <c r="I348" i="32" a="1"/>
  <c r="I348" i="32" s="1"/>
  <c r="BW22" i="32"/>
  <c r="A345" i="32" a="1"/>
  <c r="A345" i="32" s="1"/>
  <c r="BG60" i="32"/>
  <c r="D343" i="32" a="1"/>
  <c r="D343" i="32" s="1"/>
  <c r="BK59" i="32"/>
  <c r="H342" i="32" a="1"/>
  <c r="H342" i="32" s="1"/>
  <c r="BM61" i="32"/>
  <c r="J344" i="32" a="1"/>
  <c r="J344" i="32" s="1"/>
  <c r="C341" i="32" l="1" a="1"/>
  <c r="C341" i="32" s="1"/>
  <c r="BF59" i="32" s="1"/>
  <c r="A346" i="32" a="1"/>
  <c r="A346" i="32" s="1"/>
  <c r="BO20" i="32"/>
  <c r="I349" i="32" a="1"/>
  <c r="I349" i="32" s="1"/>
  <c r="BW23" i="32"/>
  <c r="F347" i="32" a="1"/>
  <c r="F347" i="32" s="1"/>
  <c r="BT21" i="32"/>
  <c r="G347" i="32" a="1"/>
  <c r="G347" i="32" s="1"/>
  <c r="BU21" i="32"/>
  <c r="B347" i="32" a="1"/>
  <c r="B347" i="32" s="1"/>
  <c r="BP21" i="32"/>
  <c r="E347" i="32" a="1"/>
  <c r="E347" i="32" s="1"/>
  <c r="BS21" i="32"/>
  <c r="BK60" i="32"/>
  <c r="H343" i="32" a="1"/>
  <c r="H343" i="32" s="1"/>
  <c r="BG61" i="32"/>
  <c r="D344" i="32" a="1"/>
  <c r="D344" i="32" s="1"/>
  <c r="BM62" i="32"/>
  <c r="J345" i="32" a="1"/>
  <c r="J345" i="32" s="1"/>
  <c r="C342" i="32" l="1" a="1"/>
  <c r="C342" i="32" s="1"/>
  <c r="BF60" i="32" s="1"/>
  <c r="J346" i="32" a="1"/>
  <c r="J346" i="32" s="1"/>
  <c r="BX20" i="32"/>
  <c r="E348" i="32" a="1"/>
  <c r="E348" i="32" s="1"/>
  <c r="BS22" i="32"/>
  <c r="B348" i="32" a="1"/>
  <c r="B348" i="32" s="1"/>
  <c r="BP22" i="32"/>
  <c r="G348" i="32" a="1"/>
  <c r="G348" i="32" s="1"/>
  <c r="BU22" i="32"/>
  <c r="F348" i="32" a="1"/>
  <c r="F348" i="32" s="1"/>
  <c r="BT22" i="32"/>
  <c r="I350" i="32" a="1"/>
  <c r="I350" i="32" s="1"/>
  <c r="BW24" i="32"/>
  <c r="A347" i="32" a="1"/>
  <c r="A347" i="32" s="1"/>
  <c r="BO21" i="32"/>
  <c r="BG62" i="32"/>
  <c r="D345" i="32" a="1"/>
  <c r="D345" i="32" s="1"/>
  <c r="BK61" i="32"/>
  <c r="H344" i="32" a="1"/>
  <c r="H344" i="32" s="1"/>
  <c r="C343" i="32" l="1" a="1"/>
  <c r="C343" i="32" s="1"/>
  <c r="BF61" i="32" s="1"/>
  <c r="D346" i="32" a="1"/>
  <c r="D346" i="32" s="1"/>
  <c r="BR20" i="32"/>
  <c r="A348" i="32" a="1"/>
  <c r="A348" i="32" s="1"/>
  <c r="BO22" i="32"/>
  <c r="I351" i="32" a="1"/>
  <c r="I351" i="32" s="1"/>
  <c r="BW25" i="32"/>
  <c r="F349" i="32" a="1"/>
  <c r="F349" i="32" s="1"/>
  <c r="BT23" i="32"/>
  <c r="G349" i="32" a="1"/>
  <c r="G349" i="32" s="1"/>
  <c r="BU23" i="32"/>
  <c r="B349" i="32" a="1"/>
  <c r="B349" i="32" s="1"/>
  <c r="BP23" i="32"/>
  <c r="E349" i="32" a="1"/>
  <c r="E349" i="32" s="1"/>
  <c r="BS23" i="32"/>
  <c r="J347" i="32" a="1"/>
  <c r="J347" i="32" s="1"/>
  <c r="BX21" i="32"/>
  <c r="BK62" i="32"/>
  <c r="H345" i="32" a="1"/>
  <c r="H345" i="32" s="1"/>
  <c r="C344" i="32" l="1" a="1"/>
  <c r="C344" i="32" s="1"/>
  <c r="BF62" i="32" s="1"/>
  <c r="H346" i="32" a="1"/>
  <c r="H346" i="32" s="1"/>
  <c r="BV20" i="32"/>
  <c r="J348" i="32" a="1"/>
  <c r="J348" i="32" s="1"/>
  <c r="BX22" i="32"/>
  <c r="E350" i="32" a="1"/>
  <c r="E350" i="32" s="1"/>
  <c r="BS24" i="32"/>
  <c r="B350" i="32" a="1"/>
  <c r="B350" i="32" s="1"/>
  <c r="BP24" i="32"/>
  <c r="G350" i="32" a="1"/>
  <c r="G350" i="32" s="1"/>
  <c r="BU24" i="32"/>
  <c r="F350" i="32" a="1"/>
  <c r="F350" i="32" s="1"/>
  <c r="BT24" i="32"/>
  <c r="I352" i="32" a="1"/>
  <c r="I352" i="32" s="1"/>
  <c r="BW26" i="32"/>
  <c r="A349" i="32" a="1"/>
  <c r="A349" i="32" s="1"/>
  <c r="BO23" i="32"/>
  <c r="D347" i="32" a="1"/>
  <c r="D347" i="32" s="1"/>
  <c r="BR21" i="32"/>
  <c r="C345" i="32" l="1" a="1"/>
  <c r="C345" i="32" s="1"/>
  <c r="BQ20" i="32" s="1"/>
  <c r="D348" i="32" a="1"/>
  <c r="D348" i="32" s="1"/>
  <c r="BR22" i="32"/>
  <c r="A350" i="32" a="1"/>
  <c r="A350" i="32" s="1"/>
  <c r="BO24" i="32"/>
  <c r="I353" i="32" a="1"/>
  <c r="I353" i="32" s="1"/>
  <c r="BW27" i="32"/>
  <c r="F351" i="32" a="1"/>
  <c r="F351" i="32" s="1"/>
  <c r="BT25" i="32"/>
  <c r="G351" i="32" a="1"/>
  <c r="G351" i="32" s="1"/>
  <c r="BU25" i="32"/>
  <c r="B351" i="32" a="1"/>
  <c r="B351" i="32" s="1"/>
  <c r="BP25" i="32"/>
  <c r="E351" i="32" a="1"/>
  <c r="E351" i="32" s="1"/>
  <c r="BS25" i="32"/>
  <c r="J349" i="32" a="1"/>
  <c r="J349" i="32" s="1"/>
  <c r="BX23" i="32"/>
  <c r="H347" i="32" a="1"/>
  <c r="H347" i="32" s="1"/>
  <c r="BV21" i="32"/>
  <c r="C346" i="32" l="1" a="1"/>
  <c r="C346" i="32" s="1"/>
  <c r="BQ21" i="32" s="1"/>
  <c r="H348" i="32" a="1"/>
  <c r="H348" i="32" s="1"/>
  <c r="BV22" i="32"/>
  <c r="J350" i="32" a="1"/>
  <c r="J350" i="32" s="1"/>
  <c r="BX24" i="32"/>
  <c r="E352" i="32" a="1"/>
  <c r="E352" i="32" s="1"/>
  <c r="BS26" i="32"/>
  <c r="B352" i="32" a="1"/>
  <c r="B352" i="32" s="1"/>
  <c r="BP26" i="32"/>
  <c r="G352" i="32" a="1"/>
  <c r="G352" i="32" s="1"/>
  <c r="BU26" i="32"/>
  <c r="F352" i="32" a="1"/>
  <c r="F352" i="32" s="1"/>
  <c r="BT26" i="32"/>
  <c r="I354" i="32" a="1"/>
  <c r="I354" i="32" s="1"/>
  <c r="BW28" i="32"/>
  <c r="A351" i="32" a="1"/>
  <c r="A351" i="32" s="1"/>
  <c r="BO25" i="32"/>
  <c r="D349" i="32" a="1"/>
  <c r="D349" i="32" s="1"/>
  <c r="BR23" i="32"/>
  <c r="C347" i="32" l="1" a="1"/>
  <c r="C347" i="32" s="1"/>
  <c r="BQ22" i="32" s="1"/>
  <c r="D350" i="32" a="1"/>
  <c r="D350" i="32" s="1"/>
  <c r="BR24" i="32"/>
  <c r="A352" i="32" a="1"/>
  <c r="A352" i="32" s="1"/>
  <c r="BO26" i="32"/>
  <c r="I355" i="32" a="1"/>
  <c r="I355" i="32" s="1"/>
  <c r="BW29" i="32"/>
  <c r="F353" i="32" a="1"/>
  <c r="F353" i="32" s="1"/>
  <c r="BT27" i="32"/>
  <c r="G353" i="32" a="1"/>
  <c r="G353" i="32" s="1"/>
  <c r="BU27" i="32"/>
  <c r="B353" i="32" a="1"/>
  <c r="B353" i="32" s="1"/>
  <c r="BP27" i="32"/>
  <c r="E353" i="32" a="1"/>
  <c r="E353" i="32" s="1"/>
  <c r="BS27" i="32"/>
  <c r="J351" i="32" a="1"/>
  <c r="J351" i="32" s="1"/>
  <c r="BX25" i="32"/>
  <c r="H349" i="32" a="1"/>
  <c r="H349" i="32" s="1"/>
  <c r="BV23" i="32"/>
  <c r="C348" i="32" l="1" a="1"/>
  <c r="C348" i="32" s="1"/>
  <c r="BQ23" i="32" s="1"/>
  <c r="H350" i="32" a="1"/>
  <c r="H350" i="32" s="1"/>
  <c r="BV24" i="32"/>
  <c r="J352" i="32" a="1"/>
  <c r="J352" i="32" s="1"/>
  <c r="BX26" i="32"/>
  <c r="E354" i="32" a="1"/>
  <c r="E354" i="32" s="1"/>
  <c r="BS28" i="32"/>
  <c r="B354" i="32" a="1"/>
  <c r="B354" i="32" s="1"/>
  <c r="BP28" i="32"/>
  <c r="G354" i="32" a="1"/>
  <c r="G354" i="32" s="1"/>
  <c r="BU28" i="32"/>
  <c r="F354" i="32" a="1"/>
  <c r="F354" i="32" s="1"/>
  <c r="BT28" i="32"/>
  <c r="I356" i="32" a="1"/>
  <c r="I356" i="32" s="1"/>
  <c r="BW30" i="32"/>
  <c r="A353" i="32" a="1"/>
  <c r="A353" i="32" s="1"/>
  <c r="BO27" i="32"/>
  <c r="D351" i="32" a="1"/>
  <c r="D351" i="32" s="1"/>
  <c r="BR25" i="32"/>
  <c r="C349" i="32" l="1" a="1"/>
  <c r="C349" i="32" s="1"/>
  <c r="BQ24" i="32" s="1"/>
  <c r="D352" i="32" a="1"/>
  <c r="D352" i="32" s="1"/>
  <c r="BR26" i="32"/>
  <c r="A354" i="32" a="1"/>
  <c r="A354" i="32" s="1"/>
  <c r="BO28" i="32"/>
  <c r="I357" i="32" a="1"/>
  <c r="I357" i="32" s="1"/>
  <c r="BW31" i="32"/>
  <c r="F355" i="32" a="1"/>
  <c r="F355" i="32" s="1"/>
  <c r="BT29" i="32"/>
  <c r="G355" i="32" a="1"/>
  <c r="G355" i="32" s="1"/>
  <c r="BU29" i="32"/>
  <c r="B355" i="32" a="1"/>
  <c r="B355" i="32" s="1"/>
  <c r="BP29" i="32"/>
  <c r="E355" i="32" a="1"/>
  <c r="E355" i="32" s="1"/>
  <c r="BS29" i="32"/>
  <c r="J353" i="32" a="1"/>
  <c r="J353" i="32" s="1"/>
  <c r="BX27" i="32"/>
  <c r="H351" i="32" a="1"/>
  <c r="H351" i="32" s="1"/>
  <c r="BV25" i="32"/>
  <c r="C350" i="32" l="1" a="1"/>
  <c r="C350" i="32" s="1"/>
  <c r="BQ25" i="32" s="1"/>
  <c r="H352" i="32" a="1"/>
  <c r="H352" i="32" s="1"/>
  <c r="BV26" i="32"/>
  <c r="J354" i="32" a="1"/>
  <c r="J354" i="32" s="1"/>
  <c r="BX28" i="32"/>
  <c r="E356" i="32" a="1"/>
  <c r="E356" i="32" s="1"/>
  <c r="BS30" i="32"/>
  <c r="B356" i="32" a="1"/>
  <c r="B356" i="32" s="1"/>
  <c r="BP30" i="32"/>
  <c r="G356" i="32" a="1"/>
  <c r="G356" i="32" s="1"/>
  <c r="BU30" i="32"/>
  <c r="F356" i="32" a="1"/>
  <c r="F356" i="32" s="1"/>
  <c r="BT30" i="32"/>
  <c r="I358" i="32" a="1"/>
  <c r="I358" i="32" s="1"/>
  <c r="BW32" i="32"/>
  <c r="A355" i="32" a="1"/>
  <c r="A355" i="32" s="1"/>
  <c r="BO29" i="32"/>
  <c r="D353" i="32" a="1"/>
  <c r="D353" i="32" s="1"/>
  <c r="BR27" i="32"/>
  <c r="C351" i="32" l="1" a="1"/>
  <c r="C351" i="32" s="1"/>
  <c r="BQ26" i="32" s="1"/>
  <c r="D354" i="32" a="1"/>
  <c r="D354" i="32" s="1"/>
  <c r="BR28" i="32"/>
  <c r="A356" i="32" a="1"/>
  <c r="A356" i="32" s="1"/>
  <c r="BO30" i="32"/>
  <c r="I359" i="32" a="1"/>
  <c r="I359" i="32" s="1"/>
  <c r="BW33" i="32"/>
  <c r="F357" i="32" a="1"/>
  <c r="F357" i="32" s="1"/>
  <c r="BT31" i="32"/>
  <c r="G357" i="32" a="1"/>
  <c r="G357" i="32" s="1"/>
  <c r="BU31" i="32"/>
  <c r="B357" i="32" a="1"/>
  <c r="B357" i="32" s="1"/>
  <c r="BP31" i="32"/>
  <c r="E357" i="32" a="1"/>
  <c r="E357" i="32" s="1"/>
  <c r="BS31" i="32"/>
  <c r="J355" i="32" a="1"/>
  <c r="J355" i="32" s="1"/>
  <c r="BX29" i="32"/>
  <c r="H353" i="32" a="1"/>
  <c r="H353" i="32" s="1"/>
  <c r="BV27" i="32"/>
  <c r="C352" i="32" l="1" a="1"/>
  <c r="C352" i="32" s="1"/>
  <c r="BQ27" i="32" s="1"/>
  <c r="H354" i="32" a="1"/>
  <c r="H354" i="32" s="1"/>
  <c r="BV28" i="32"/>
  <c r="J356" i="32" a="1"/>
  <c r="J356" i="32" s="1"/>
  <c r="BX30" i="32"/>
  <c r="E358" i="32" a="1"/>
  <c r="E358" i="32" s="1"/>
  <c r="BS32" i="32"/>
  <c r="B358" i="32" a="1"/>
  <c r="B358" i="32" s="1"/>
  <c r="BP32" i="32"/>
  <c r="G358" i="32" a="1"/>
  <c r="G358" i="32" s="1"/>
  <c r="BU32" i="32"/>
  <c r="F358" i="32" a="1"/>
  <c r="F358" i="32" s="1"/>
  <c r="BT32" i="32"/>
  <c r="I360" i="32" a="1"/>
  <c r="I360" i="32" s="1"/>
  <c r="BW34" i="32"/>
  <c r="A357" i="32" a="1"/>
  <c r="A357" i="32" s="1"/>
  <c r="BO31" i="32"/>
  <c r="D355" i="32" a="1"/>
  <c r="D355" i="32" s="1"/>
  <c r="BR29" i="32"/>
  <c r="C353" i="32" l="1" a="1"/>
  <c r="C353" i="32" s="1"/>
  <c r="BQ28" i="32" s="1"/>
  <c r="D356" i="32" a="1"/>
  <c r="D356" i="32" s="1"/>
  <c r="BR30" i="32"/>
  <c r="A358" i="32" a="1"/>
  <c r="A358" i="32" s="1"/>
  <c r="BO32" i="32"/>
  <c r="I361" i="32" a="1"/>
  <c r="I361" i="32" s="1"/>
  <c r="BW35" i="32"/>
  <c r="F359" i="32" a="1"/>
  <c r="F359" i="32" s="1"/>
  <c r="BT33" i="32"/>
  <c r="G359" i="32" a="1"/>
  <c r="G359" i="32" s="1"/>
  <c r="BU33" i="32"/>
  <c r="B359" i="32" a="1"/>
  <c r="B359" i="32" s="1"/>
  <c r="BP33" i="32"/>
  <c r="E359" i="32" a="1"/>
  <c r="E359" i="32" s="1"/>
  <c r="BS33" i="32"/>
  <c r="J357" i="32" a="1"/>
  <c r="J357" i="32" s="1"/>
  <c r="BX31" i="32"/>
  <c r="H355" i="32" a="1"/>
  <c r="H355" i="32" s="1"/>
  <c r="BV29" i="32"/>
  <c r="C354" i="32" l="1" a="1"/>
  <c r="C354" i="32" s="1"/>
  <c r="BQ29" i="32" s="1"/>
  <c r="H356" i="32" a="1"/>
  <c r="H356" i="32" s="1"/>
  <c r="BV30" i="32"/>
  <c r="J358" i="32" a="1"/>
  <c r="J358" i="32" s="1"/>
  <c r="BX32" i="32"/>
  <c r="E360" i="32" a="1"/>
  <c r="E360" i="32" s="1"/>
  <c r="BS34" i="32"/>
  <c r="B360" i="32" a="1"/>
  <c r="B360" i="32" s="1"/>
  <c r="BP34" i="32"/>
  <c r="G360" i="32" a="1"/>
  <c r="G360" i="32" s="1"/>
  <c r="BU34" i="32"/>
  <c r="F360" i="32" a="1"/>
  <c r="F360" i="32" s="1"/>
  <c r="BT34" i="32"/>
  <c r="I362" i="32" a="1"/>
  <c r="I362" i="32" s="1"/>
  <c r="BW36" i="32"/>
  <c r="A359" i="32" a="1"/>
  <c r="A359" i="32" s="1"/>
  <c r="BO33" i="32"/>
  <c r="D357" i="32" a="1"/>
  <c r="D357" i="32" s="1"/>
  <c r="BR31" i="32"/>
  <c r="C355" i="32" l="1" a="1"/>
  <c r="C355" i="32" s="1"/>
  <c r="BQ30" i="32" s="1"/>
  <c r="D358" i="32" a="1"/>
  <c r="D358" i="32" s="1"/>
  <c r="BR32" i="32"/>
  <c r="A360" i="32" a="1"/>
  <c r="A360" i="32" s="1"/>
  <c r="BO34" i="32"/>
  <c r="I363" i="32" a="1"/>
  <c r="I363" i="32" s="1"/>
  <c r="BW37" i="32"/>
  <c r="F361" i="32" a="1"/>
  <c r="F361" i="32" s="1"/>
  <c r="BT35" i="32"/>
  <c r="G361" i="32" a="1"/>
  <c r="G361" i="32" s="1"/>
  <c r="BU35" i="32"/>
  <c r="B361" i="32" a="1"/>
  <c r="B361" i="32" s="1"/>
  <c r="BP35" i="32"/>
  <c r="E361" i="32" a="1"/>
  <c r="E361" i="32" s="1"/>
  <c r="BS35" i="32"/>
  <c r="J359" i="32" a="1"/>
  <c r="J359" i="32" s="1"/>
  <c r="BX33" i="32"/>
  <c r="H357" i="32" a="1"/>
  <c r="H357" i="32" s="1"/>
  <c r="BV31" i="32"/>
  <c r="C356" i="32" l="1" a="1"/>
  <c r="C356" i="32" s="1"/>
  <c r="BQ31" i="32" s="1"/>
  <c r="H358" i="32" a="1"/>
  <c r="H358" i="32" s="1"/>
  <c r="BV32" i="32"/>
  <c r="J360" i="32" a="1"/>
  <c r="J360" i="32" s="1"/>
  <c r="BX34" i="32"/>
  <c r="E362" i="32" a="1"/>
  <c r="E362" i="32" s="1"/>
  <c r="BS36" i="32"/>
  <c r="B362" i="32" a="1"/>
  <c r="B362" i="32" s="1"/>
  <c r="BP36" i="32"/>
  <c r="G362" i="32" a="1"/>
  <c r="G362" i="32" s="1"/>
  <c r="BU36" i="32"/>
  <c r="F362" i="32" a="1"/>
  <c r="F362" i="32" s="1"/>
  <c r="BT36" i="32"/>
  <c r="I364" i="32" a="1"/>
  <c r="I364" i="32" s="1"/>
  <c r="BW38" i="32"/>
  <c r="A361" i="32" a="1"/>
  <c r="A361" i="32" s="1"/>
  <c r="BO35" i="32"/>
  <c r="D359" i="32" a="1"/>
  <c r="D359" i="32" s="1"/>
  <c r="BR33" i="32"/>
  <c r="C357" i="32" l="1" a="1"/>
  <c r="C357" i="32" s="1"/>
  <c r="BQ32" i="32" s="1"/>
  <c r="D360" i="32" a="1"/>
  <c r="D360" i="32" s="1"/>
  <c r="BR34" i="32"/>
  <c r="A362" i="32" a="1"/>
  <c r="A362" i="32" s="1"/>
  <c r="BO36" i="32"/>
  <c r="I365" i="32" a="1"/>
  <c r="I365" i="32" s="1"/>
  <c r="BW39" i="32"/>
  <c r="F363" i="32" a="1"/>
  <c r="F363" i="32" s="1"/>
  <c r="BT37" i="32"/>
  <c r="G363" i="32" a="1"/>
  <c r="G363" i="32" s="1"/>
  <c r="BU37" i="32"/>
  <c r="B363" i="32" a="1"/>
  <c r="B363" i="32" s="1"/>
  <c r="BP37" i="32"/>
  <c r="E363" i="32" a="1"/>
  <c r="E363" i="32" s="1"/>
  <c r="BS37" i="32"/>
  <c r="J361" i="32" a="1"/>
  <c r="J361" i="32" s="1"/>
  <c r="BX35" i="32"/>
  <c r="H359" i="32" a="1"/>
  <c r="H359" i="32" s="1"/>
  <c r="BV33" i="32"/>
  <c r="C358" i="32" l="1" a="1"/>
  <c r="C358" i="32" s="1"/>
  <c r="BQ33" i="32" s="1"/>
  <c r="H360" i="32" a="1"/>
  <c r="H360" i="32" s="1"/>
  <c r="BV34" i="32"/>
  <c r="J362" i="32" a="1"/>
  <c r="J362" i="32" s="1"/>
  <c r="BX36" i="32"/>
  <c r="E364" i="32" a="1"/>
  <c r="E364" i="32" s="1"/>
  <c r="BS38" i="32"/>
  <c r="B364" i="32" a="1"/>
  <c r="B364" i="32" s="1"/>
  <c r="BP38" i="32"/>
  <c r="G364" i="32" a="1"/>
  <c r="G364" i="32" s="1"/>
  <c r="BU38" i="32"/>
  <c r="F364" i="32" a="1"/>
  <c r="F364" i="32" s="1"/>
  <c r="BT38" i="32"/>
  <c r="I366" i="32" a="1"/>
  <c r="I366" i="32" s="1"/>
  <c r="BW40" i="32"/>
  <c r="A363" i="32" a="1"/>
  <c r="A363" i="32" s="1"/>
  <c r="BO37" i="32"/>
  <c r="D361" i="32" a="1"/>
  <c r="D361" i="32" s="1"/>
  <c r="BR35" i="32"/>
  <c r="C359" i="32" l="1" a="1"/>
  <c r="C359" i="32" s="1"/>
  <c r="BQ34" i="32" s="1"/>
  <c r="D362" i="32" a="1"/>
  <c r="D362" i="32" s="1"/>
  <c r="BR36" i="32"/>
  <c r="A364" i="32" a="1"/>
  <c r="A364" i="32" s="1"/>
  <c r="BO38" i="32"/>
  <c r="I367" i="32" a="1"/>
  <c r="I367" i="32" s="1"/>
  <c r="BW41" i="32"/>
  <c r="F365" i="32" a="1"/>
  <c r="F365" i="32" s="1"/>
  <c r="BT39" i="32"/>
  <c r="G365" i="32" a="1"/>
  <c r="G365" i="32" s="1"/>
  <c r="BU39" i="32"/>
  <c r="B365" i="32" a="1"/>
  <c r="B365" i="32" s="1"/>
  <c r="BP39" i="32"/>
  <c r="E365" i="32" a="1"/>
  <c r="E365" i="32" s="1"/>
  <c r="BS39" i="32"/>
  <c r="J363" i="32" a="1"/>
  <c r="J363" i="32" s="1"/>
  <c r="BX37" i="32"/>
  <c r="H361" i="32" a="1"/>
  <c r="H361" i="32" s="1"/>
  <c r="BV35" i="32"/>
  <c r="C360" i="32" l="1" a="1"/>
  <c r="C360" i="32" s="1"/>
  <c r="BQ35" i="32" s="1"/>
  <c r="H362" i="32" a="1"/>
  <c r="H362" i="32" s="1"/>
  <c r="BV36" i="32"/>
  <c r="J364" i="32" a="1"/>
  <c r="J364" i="32" s="1"/>
  <c r="BX38" i="32"/>
  <c r="E366" i="32" a="1"/>
  <c r="E366" i="32" s="1"/>
  <c r="BS40" i="32"/>
  <c r="B366" i="32" a="1"/>
  <c r="B366" i="32" s="1"/>
  <c r="BP40" i="32"/>
  <c r="G366" i="32" a="1"/>
  <c r="G366" i="32" s="1"/>
  <c r="BU40" i="32"/>
  <c r="F366" i="32" a="1"/>
  <c r="F366" i="32" s="1"/>
  <c r="BT40" i="32"/>
  <c r="I368" i="32" a="1"/>
  <c r="I368" i="32" s="1"/>
  <c r="BW42" i="32"/>
  <c r="A365" i="32" a="1"/>
  <c r="A365" i="32" s="1"/>
  <c r="BO39" i="32"/>
  <c r="D363" i="32" a="1"/>
  <c r="D363" i="32" s="1"/>
  <c r="BR37" i="32"/>
  <c r="C361" i="32" l="1" a="1"/>
  <c r="C361" i="32" s="1"/>
  <c r="BQ36" i="32" s="1"/>
  <c r="D364" i="32" a="1"/>
  <c r="D364" i="32" s="1"/>
  <c r="BR38" i="32"/>
  <c r="A366" i="32" a="1"/>
  <c r="A366" i="32" s="1"/>
  <c r="BO40" i="32"/>
  <c r="I369" i="32" a="1"/>
  <c r="I369" i="32" s="1"/>
  <c r="BW43" i="32"/>
  <c r="F367" i="32" a="1"/>
  <c r="F367" i="32" s="1"/>
  <c r="BT41" i="32"/>
  <c r="G367" i="32" a="1"/>
  <c r="G367" i="32" s="1"/>
  <c r="BU41" i="32"/>
  <c r="B367" i="32" a="1"/>
  <c r="B367" i="32" s="1"/>
  <c r="BP41" i="32"/>
  <c r="E367" i="32" a="1"/>
  <c r="E367" i="32" s="1"/>
  <c r="BS41" i="32"/>
  <c r="J365" i="32" a="1"/>
  <c r="J365" i="32" s="1"/>
  <c r="BX39" i="32"/>
  <c r="H363" i="32" a="1"/>
  <c r="H363" i="32" s="1"/>
  <c r="BV37" i="32"/>
  <c r="C362" i="32" l="1" a="1"/>
  <c r="C362" i="32" s="1"/>
  <c r="BQ37" i="32" s="1"/>
  <c r="H364" i="32" a="1"/>
  <c r="H364" i="32" s="1"/>
  <c r="BV38" i="32"/>
  <c r="J366" i="32" a="1"/>
  <c r="J366" i="32" s="1"/>
  <c r="BX40" i="32"/>
  <c r="E368" i="32" a="1"/>
  <c r="E368" i="32" s="1"/>
  <c r="BS42" i="32"/>
  <c r="B368" i="32" a="1"/>
  <c r="B368" i="32" s="1"/>
  <c r="BP42" i="32"/>
  <c r="G368" i="32" a="1"/>
  <c r="G368" i="32" s="1"/>
  <c r="BU42" i="32"/>
  <c r="F368" i="32" a="1"/>
  <c r="F368" i="32" s="1"/>
  <c r="BT42" i="32"/>
  <c r="I370" i="32" a="1"/>
  <c r="I370" i="32" s="1"/>
  <c r="BW44" i="32"/>
  <c r="A367" i="32" a="1"/>
  <c r="A367" i="32" s="1"/>
  <c r="BO41" i="32"/>
  <c r="D365" i="32" a="1"/>
  <c r="D365" i="32" s="1"/>
  <c r="BR39" i="32"/>
  <c r="C363" i="32" l="1" a="1"/>
  <c r="C363" i="32" s="1"/>
  <c r="BQ38" i="32" s="1"/>
  <c r="D366" i="32" a="1"/>
  <c r="D366" i="32" s="1"/>
  <c r="BR40" i="32"/>
  <c r="A368" i="32" a="1"/>
  <c r="A368" i="32" s="1"/>
  <c r="BO42" i="32"/>
  <c r="I371" i="32" a="1"/>
  <c r="I371" i="32" s="1"/>
  <c r="BW45" i="32"/>
  <c r="F369" i="32" a="1"/>
  <c r="F369" i="32" s="1"/>
  <c r="BT43" i="32"/>
  <c r="G369" i="32" a="1"/>
  <c r="G369" i="32" s="1"/>
  <c r="BU43" i="32"/>
  <c r="B369" i="32" a="1"/>
  <c r="B369" i="32" s="1"/>
  <c r="BP43" i="32"/>
  <c r="E369" i="32" a="1"/>
  <c r="E369" i="32" s="1"/>
  <c r="BS43" i="32"/>
  <c r="J367" i="32" a="1"/>
  <c r="J367" i="32" s="1"/>
  <c r="BX41" i="32"/>
  <c r="H365" i="32" a="1"/>
  <c r="H365" i="32" s="1"/>
  <c r="BV39" i="32"/>
  <c r="C364" i="32" l="1" a="1"/>
  <c r="C364" i="32" s="1"/>
  <c r="BQ39" i="32" s="1"/>
  <c r="H366" i="32" a="1"/>
  <c r="H366" i="32" s="1"/>
  <c r="BV40" i="32"/>
  <c r="J368" i="32" a="1"/>
  <c r="J368" i="32" s="1"/>
  <c r="BX42" i="32"/>
  <c r="E370" i="32" a="1"/>
  <c r="E370" i="32" s="1"/>
  <c r="BS44" i="32"/>
  <c r="B370" i="32" a="1"/>
  <c r="B370" i="32" s="1"/>
  <c r="BP44" i="32"/>
  <c r="G370" i="32" a="1"/>
  <c r="G370" i="32" s="1"/>
  <c r="BU44" i="32"/>
  <c r="F370" i="32" a="1"/>
  <c r="F370" i="32" s="1"/>
  <c r="BT44" i="32"/>
  <c r="I372" i="32" a="1"/>
  <c r="I372" i="32" s="1"/>
  <c r="BW46" i="32"/>
  <c r="A369" i="32" a="1"/>
  <c r="A369" i="32" s="1"/>
  <c r="BO43" i="32"/>
  <c r="D367" i="32" a="1"/>
  <c r="D367" i="32" s="1"/>
  <c r="BR41" i="32"/>
  <c r="C365" i="32" l="1" a="1"/>
  <c r="C365" i="32" s="1"/>
  <c r="BQ40" i="32" s="1"/>
  <c r="D368" i="32" a="1"/>
  <c r="D368" i="32" s="1"/>
  <c r="BR42" i="32"/>
  <c r="A370" i="32" a="1"/>
  <c r="A370" i="32" s="1"/>
  <c r="BO44" i="32"/>
  <c r="I373" i="32" a="1"/>
  <c r="I373" i="32" s="1"/>
  <c r="BW47" i="32"/>
  <c r="F371" i="32" a="1"/>
  <c r="F371" i="32" s="1"/>
  <c r="BT45" i="32"/>
  <c r="G371" i="32" a="1"/>
  <c r="G371" i="32" s="1"/>
  <c r="BU45" i="32"/>
  <c r="B371" i="32" a="1"/>
  <c r="B371" i="32" s="1"/>
  <c r="BP45" i="32"/>
  <c r="E371" i="32" a="1"/>
  <c r="E371" i="32" s="1"/>
  <c r="BS45" i="32"/>
  <c r="J369" i="32" a="1"/>
  <c r="J369" i="32" s="1"/>
  <c r="BX43" i="32"/>
  <c r="H367" i="32" a="1"/>
  <c r="H367" i="32" s="1"/>
  <c r="BV41" i="32"/>
  <c r="C366" i="32" l="1" a="1"/>
  <c r="C366" i="32" s="1"/>
  <c r="BQ41" i="32" s="1"/>
  <c r="H368" i="32" a="1"/>
  <c r="H368" i="32" s="1"/>
  <c r="BV42" i="32"/>
  <c r="J370" i="32" a="1"/>
  <c r="J370" i="32" s="1"/>
  <c r="BX44" i="32"/>
  <c r="E372" i="32" a="1"/>
  <c r="E372" i="32" s="1"/>
  <c r="BS46" i="32"/>
  <c r="B372" i="32" a="1"/>
  <c r="B372" i="32" s="1"/>
  <c r="BP46" i="32"/>
  <c r="G372" i="32" a="1"/>
  <c r="G372" i="32" s="1"/>
  <c r="BU46" i="32"/>
  <c r="F372" i="32" a="1"/>
  <c r="F372" i="32" s="1"/>
  <c r="BT46" i="32"/>
  <c r="I374" i="32" a="1"/>
  <c r="I374" i="32" s="1"/>
  <c r="BW48" i="32"/>
  <c r="A371" i="32" a="1"/>
  <c r="A371" i="32" s="1"/>
  <c r="BO45" i="32"/>
  <c r="D369" i="32" a="1"/>
  <c r="D369" i="32" s="1"/>
  <c r="BR43" i="32"/>
  <c r="C367" i="32" l="1" a="1"/>
  <c r="C367" i="32" s="1"/>
  <c r="BQ42" i="32" s="1"/>
  <c r="D370" i="32" a="1"/>
  <c r="D370" i="32" s="1"/>
  <c r="BR44" i="32"/>
  <c r="A372" i="32" a="1"/>
  <c r="A372" i="32" s="1"/>
  <c r="BO46" i="32"/>
  <c r="I375" i="32" a="1"/>
  <c r="I375" i="32" s="1"/>
  <c r="BW49" i="32"/>
  <c r="F373" i="32" a="1"/>
  <c r="F373" i="32" s="1"/>
  <c r="BT47" i="32"/>
  <c r="G373" i="32" a="1"/>
  <c r="G373" i="32" s="1"/>
  <c r="BU47" i="32"/>
  <c r="B373" i="32" a="1"/>
  <c r="B373" i="32" s="1"/>
  <c r="BP47" i="32"/>
  <c r="E373" i="32" a="1"/>
  <c r="E373" i="32" s="1"/>
  <c r="BS47" i="32"/>
  <c r="J371" i="32" a="1"/>
  <c r="J371" i="32" s="1"/>
  <c r="BX45" i="32"/>
  <c r="H369" i="32" a="1"/>
  <c r="H369" i="32" s="1"/>
  <c r="BV43" i="32"/>
  <c r="C368" i="32" l="1" a="1"/>
  <c r="C368" i="32" s="1"/>
  <c r="BQ43" i="32" s="1"/>
  <c r="H370" i="32" a="1"/>
  <c r="H370" i="32" s="1"/>
  <c r="BV44" i="32"/>
  <c r="J372" i="32" a="1"/>
  <c r="J372" i="32" s="1"/>
  <c r="BX46" i="32"/>
  <c r="E374" i="32" a="1"/>
  <c r="E374" i="32" s="1"/>
  <c r="BS48" i="32"/>
  <c r="B374" i="32" a="1"/>
  <c r="B374" i="32" s="1"/>
  <c r="BP48" i="32"/>
  <c r="G374" i="32" a="1"/>
  <c r="G374" i="32" s="1"/>
  <c r="BU48" i="32"/>
  <c r="F374" i="32" a="1"/>
  <c r="F374" i="32" s="1"/>
  <c r="BT48" i="32"/>
  <c r="I376" i="32" a="1"/>
  <c r="I376" i="32" s="1"/>
  <c r="BW50" i="32"/>
  <c r="A373" i="32" a="1"/>
  <c r="A373" i="32" s="1"/>
  <c r="BO47" i="32"/>
  <c r="D371" i="32" a="1"/>
  <c r="D371" i="32" s="1"/>
  <c r="BR45" i="32"/>
  <c r="C369" i="32" l="1" a="1"/>
  <c r="C369" i="32" s="1"/>
  <c r="BQ44" i="32" s="1"/>
  <c r="D372" i="32" a="1"/>
  <c r="D372" i="32" s="1"/>
  <c r="BR46" i="32"/>
  <c r="A374" i="32" a="1"/>
  <c r="A374" i="32" s="1"/>
  <c r="BO48" i="32"/>
  <c r="I377" i="32" a="1"/>
  <c r="I377" i="32" s="1"/>
  <c r="BW51" i="32"/>
  <c r="F375" i="32" a="1"/>
  <c r="F375" i="32" s="1"/>
  <c r="BT49" i="32"/>
  <c r="G375" i="32" a="1"/>
  <c r="G375" i="32" s="1"/>
  <c r="BU49" i="32"/>
  <c r="B375" i="32" a="1"/>
  <c r="B375" i="32" s="1"/>
  <c r="BP49" i="32"/>
  <c r="E375" i="32" a="1"/>
  <c r="E375" i="32" s="1"/>
  <c r="BS49" i="32"/>
  <c r="J373" i="32" a="1"/>
  <c r="J373" i="32" s="1"/>
  <c r="BX47" i="32"/>
  <c r="H371" i="32" a="1"/>
  <c r="H371" i="32" s="1"/>
  <c r="BV45" i="32"/>
  <c r="C370" i="32" l="1" a="1"/>
  <c r="C370" i="32" s="1"/>
  <c r="BQ45" i="32" s="1"/>
  <c r="H372" i="32" a="1"/>
  <c r="H372" i="32" s="1"/>
  <c r="BV46" i="32"/>
  <c r="J374" i="32" a="1"/>
  <c r="J374" i="32" s="1"/>
  <c r="BX48" i="32"/>
  <c r="E376" i="32" a="1"/>
  <c r="E376" i="32" s="1"/>
  <c r="BS50" i="32"/>
  <c r="B376" i="32" a="1"/>
  <c r="B376" i="32" s="1"/>
  <c r="BP50" i="32"/>
  <c r="G376" i="32" a="1"/>
  <c r="G376" i="32" s="1"/>
  <c r="BU50" i="32"/>
  <c r="F376" i="32" a="1"/>
  <c r="F376" i="32" s="1"/>
  <c r="BT50" i="32"/>
  <c r="I378" i="32" a="1"/>
  <c r="I378" i="32" s="1"/>
  <c r="BW52" i="32"/>
  <c r="A375" i="32" a="1"/>
  <c r="A375" i="32" s="1"/>
  <c r="BO49" i="32"/>
  <c r="D373" i="32" a="1"/>
  <c r="D373" i="32" s="1"/>
  <c r="BR47" i="32"/>
  <c r="C371" i="32" l="1" a="1"/>
  <c r="C371" i="32" s="1"/>
  <c r="BQ46" i="32" s="1"/>
  <c r="D374" i="32" a="1"/>
  <c r="D374" i="32" s="1"/>
  <c r="BR48" i="32"/>
  <c r="A376" i="32" a="1"/>
  <c r="A376" i="32" s="1"/>
  <c r="BO50" i="32"/>
  <c r="I379" i="32" a="1"/>
  <c r="I379" i="32" s="1"/>
  <c r="BW53" i="32"/>
  <c r="F377" i="32" a="1"/>
  <c r="F377" i="32" s="1"/>
  <c r="BT51" i="32"/>
  <c r="G377" i="32" a="1"/>
  <c r="G377" i="32" s="1"/>
  <c r="BU51" i="32"/>
  <c r="B377" i="32" a="1"/>
  <c r="B377" i="32" s="1"/>
  <c r="BP51" i="32"/>
  <c r="E377" i="32" a="1"/>
  <c r="E377" i="32" s="1"/>
  <c r="BS51" i="32"/>
  <c r="J375" i="32" a="1"/>
  <c r="J375" i="32" s="1"/>
  <c r="BX49" i="32"/>
  <c r="H373" i="32" a="1"/>
  <c r="H373" i="32" s="1"/>
  <c r="BV47" i="32"/>
  <c r="C372" i="32" l="1" a="1"/>
  <c r="C372" i="32" s="1"/>
  <c r="BQ47" i="32" s="1"/>
  <c r="H374" i="32" a="1"/>
  <c r="H374" i="32" s="1"/>
  <c r="BV48" i="32"/>
  <c r="J376" i="32" a="1"/>
  <c r="J376" i="32" s="1"/>
  <c r="BX50" i="32"/>
  <c r="E378" i="32" a="1"/>
  <c r="E378" i="32" s="1"/>
  <c r="BS52" i="32"/>
  <c r="B378" i="32" a="1"/>
  <c r="B378" i="32" s="1"/>
  <c r="BP52" i="32"/>
  <c r="G378" i="32" a="1"/>
  <c r="G378" i="32" s="1"/>
  <c r="BU52" i="32"/>
  <c r="F378" i="32" a="1"/>
  <c r="F378" i="32" s="1"/>
  <c r="BT52" i="32"/>
  <c r="I380" i="32" a="1"/>
  <c r="I380" i="32" s="1"/>
  <c r="BW54" i="32"/>
  <c r="A377" i="32" a="1"/>
  <c r="A377" i="32" s="1"/>
  <c r="BO51" i="32"/>
  <c r="D375" i="32" a="1"/>
  <c r="D375" i="32" s="1"/>
  <c r="BR49" i="32"/>
  <c r="C373" i="32" l="1" a="1"/>
  <c r="C373" i="32" s="1"/>
  <c r="BQ48" i="32" s="1"/>
  <c r="D376" i="32" a="1"/>
  <c r="D376" i="32" s="1"/>
  <c r="BR50" i="32"/>
  <c r="A378" i="32" a="1"/>
  <c r="A378" i="32" s="1"/>
  <c r="BO52" i="32"/>
  <c r="I381" i="32" a="1"/>
  <c r="I381" i="32" s="1"/>
  <c r="BW55" i="32"/>
  <c r="F379" i="32" a="1"/>
  <c r="F379" i="32" s="1"/>
  <c r="BT53" i="32"/>
  <c r="G379" i="32" a="1"/>
  <c r="G379" i="32" s="1"/>
  <c r="BU53" i="32"/>
  <c r="B379" i="32" a="1"/>
  <c r="B379" i="32" s="1"/>
  <c r="BP53" i="32"/>
  <c r="E379" i="32" a="1"/>
  <c r="E379" i="32" s="1"/>
  <c r="BS53" i="32"/>
  <c r="J377" i="32" a="1"/>
  <c r="J377" i="32" s="1"/>
  <c r="BX51" i="32"/>
  <c r="H375" i="32" a="1"/>
  <c r="H375" i="32" s="1"/>
  <c r="BV49" i="32"/>
  <c r="C374" i="32" l="1" a="1"/>
  <c r="C374" i="32" s="1"/>
  <c r="BQ49" i="32" s="1"/>
  <c r="H376" i="32" a="1"/>
  <c r="H376" i="32" s="1"/>
  <c r="BV50" i="32"/>
  <c r="J378" i="32" a="1"/>
  <c r="J378" i="32" s="1"/>
  <c r="BX52" i="32"/>
  <c r="E380" i="32" a="1"/>
  <c r="E380" i="32" s="1"/>
  <c r="BS54" i="32"/>
  <c r="B380" i="32" a="1"/>
  <c r="B380" i="32" s="1"/>
  <c r="BP54" i="32"/>
  <c r="G380" i="32" a="1"/>
  <c r="G380" i="32" s="1"/>
  <c r="BU54" i="32"/>
  <c r="F380" i="32" a="1"/>
  <c r="F380" i="32" s="1"/>
  <c r="BT54" i="32"/>
  <c r="I382" i="32" a="1"/>
  <c r="I382" i="32" s="1"/>
  <c r="BW56" i="32"/>
  <c r="A379" i="32" a="1"/>
  <c r="A379" i="32" s="1"/>
  <c r="BO53" i="32"/>
  <c r="D377" i="32" a="1"/>
  <c r="D377" i="32" s="1"/>
  <c r="BR51" i="32"/>
  <c r="C375" i="32" l="1" a="1"/>
  <c r="C375" i="32" s="1"/>
  <c r="BQ50" i="32" s="1"/>
  <c r="D378" i="32" a="1"/>
  <c r="D378" i="32" s="1"/>
  <c r="BR52" i="32"/>
  <c r="A380" i="32" a="1"/>
  <c r="A380" i="32" s="1"/>
  <c r="BO54" i="32"/>
  <c r="I383" i="32" a="1"/>
  <c r="I383" i="32" s="1"/>
  <c r="BW57" i="32"/>
  <c r="F381" i="32" a="1"/>
  <c r="F381" i="32" s="1"/>
  <c r="BT55" i="32"/>
  <c r="G381" i="32" a="1"/>
  <c r="G381" i="32" s="1"/>
  <c r="BU55" i="32"/>
  <c r="B381" i="32" a="1"/>
  <c r="B381" i="32" s="1"/>
  <c r="BP55" i="32"/>
  <c r="E381" i="32" a="1"/>
  <c r="E381" i="32" s="1"/>
  <c r="BS55" i="32"/>
  <c r="J379" i="32" a="1"/>
  <c r="J379" i="32" s="1"/>
  <c r="BX53" i="32"/>
  <c r="H377" i="32" a="1"/>
  <c r="H377" i="32" s="1"/>
  <c r="BV51" i="32"/>
  <c r="C376" i="32" l="1" a="1"/>
  <c r="C376" i="32" s="1"/>
  <c r="BQ51" i="32" s="1"/>
  <c r="H378" i="32" a="1"/>
  <c r="H378" i="32" s="1"/>
  <c r="BV52" i="32"/>
  <c r="J380" i="32" a="1"/>
  <c r="J380" i="32" s="1"/>
  <c r="BX54" i="32"/>
  <c r="E382" i="32" a="1"/>
  <c r="E382" i="32" s="1"/>
  <c r="BS56" i="32"/>
  <c r="B382" i="32" a="1"/>
  <c r="B382" i="32" s="1"/>
  <c r="BP56" i="32"/>
  <c r="G382" i="32" a="1"/>
  <c r="G382" i="32" s="1"/>
  <c r="BU56" i="32"/>
  <c r="F382" i="32" a="1"/>
  <c r="F382" i="32" s="1"/>
  <c r="BT56" i="32"/>
  <c r="I384" i="32" a="1"/>
  <c r="I384" i="32" s="1"/>
  <c r="BW58" i="32"/>
  <c r="A381" i="32" a="1"/>
  <c r="A381" i="32" s="1"/>
  <c r="BO55" i="32"/>
  <c r="D379" i="32" a="1"/>
  <c r="D379" i="32" s="1"/>
  <c r="BR53" i="32"/>
  <c r="C377" i="32" l="1" a="1"/>
  <c r="C377" i="32" s="1"/>
  <c r="BQ52" i="32" s="1"/>
  <c r="D380" i="32" a="1"/>
  <c r="D380" i="32" s="1"/>
  <c r="BR54" i="32"/>
  <c r="A382" i="32" a="1"/>
  <c r="A382" i="32" s="1"/>
  <c r="BO56" i="32"/>
  <c r="I385" i="32" a="1"/>
  <c r="I385" i="32" s="1"/>
  <c r="BW59" i="32"/>
  <c r="F383" i="32" a="1"/>
  <c r="F383" i="32" s="1"/>
  <c r="BT57" i="32"/>
  <c r="G383" i="32" a="1"/>
  <c r="G383" i="32" s="1"/>
  <c r="BU57" i="32"/>
  <c r="B383" i="32" a="1"/>
  <c r="B383" i="32" s="1"/>
  <c r="BP57" i="32"/>
  <c r="E383" i="32" a="1"/>
  <c r="E383" i="32" s="1"/>
  <c r="BS57" i="32"/>
  <c r="J381" i="32" a="1"/>
  <c r="J381" i="32" s="1"/>
  <c r="BX55" i="32"/>
  <c r="H379" i="32" a="1"/>
  <c r="H379" i="32" s="1"/>
  <c r="BV53" i="32"/>
  <c r="C378" i="32" l="1" a="1"/>
  <c r="C378" i="32" s="1"/>
  <c r="BQ53" i="32" s="1"/>
  <c r="H380" i="32" a="1"/>
  <c r="H380" i="32" s="1"/>
  <c r="BV54" i="32"/>
  <c r="J382" i="32" a="1"/>
  <c r="J382" i="32" s="1"/>
  <c r="BX56" i="32"/>
  <c r="E384" i="32" a="1"/>
  <c r="E384" i="32" s="1"/>
  <c r="BS58" i="32"/>
  <c r="B384" i="32" a="1"/>
  <c r="B384" i="32" s="1"/>
  <c r="BP58" i="32"/>
  <c r="G384" i="32" a="1"/>
  <c r="G384" i="32" s="1"/>
  <c r="BU58" i="32"/>
  <c r="F384" i="32" a="1"/>
  <c r="F384" i="32" s="1"/>
  <c r="BT58" i="32"/>
  <c r="I386" i="32" a="1"/>
  <c r="I386" i="32" s="1"/>
  <c r="BW60" i="32"/>
  <c r="A383" i="32" a="1"/>
  <c r="A383" i="32" s="1"/>
  <c r="BO57" i="32"/>
  <c r="D381" i="32" a="1"/>
  <c r="D381" i="32" s="1"/>
  <c r="BR55" i="32"/>
  <c r="C379" i="32" l="1" a="1"/>
  <c r="C379" i="32" s="1"/>
  <c r="BQ54" i="32" s="1"/>
  <c r="D382" i="32" a="1"/>
  <c r="D382" i="32" s="1"/>
  <c r="BR56" i="32"/>
  <c r="A384" i="32" a="1"/>
  <c r="A384" i="32" s="1"/>
  <c r="BO58" i="32"/>
  <c r="I387" i="32" a="1"/>
  <c r="I387" i="32" s="1"/>
  <c r="BW61" i="32"/>
  <c r="F385" i="32" a="1"/>
  <c r="F385" i="32" s="1"/>
  <c r="BT59" i="32"/>
  <c r="G385" i="32" a="1"/>
  <c r="G385" i="32" s="1"/>
  <c r="BU59" i="32"/>
  <c r="B385" i="32" a="1"/>
  <c r="B385" i="32" s="1"/>
  <c r="BP59" i="32"/>
  <c r="E385" i="32" a="1"/>
  <c r="E385" i="32" s="1"/>
  <c r="BS59" i="32"/>
  <c r="J383" i="32" a="1"/>
  <c r="J383" i="32" s="1"/>
  <c r="BX57" i="32"/>
  <c r="H381" i="32" a="1"/>
  <c r="H381" i="32" s="1"/>
  <c r="BV55" i="32"/>
  <c r="C380" i="32" l="1" a="1"/>
  <c r="C380" i="32" s="1"/>
  <c r="BQ55" i="32" s="1"/>
  <c r="H382" i="32" a="1"/>
  <c r="H382" i="32" s="1"/>
  <c r="BV56" i="32"/>
  <c r="J384" i="32" a="1"/>
  <c r="J384" i="32" s="1"/>
  <c r="BX58" i="32"/>
  <c r="E386" i="32" a="1"/>
  <c r="E386" i="32" s="1"/>
  <c r="BS60" i="32"/>
  <c r="B386" i="32" a="1"/>
  <c r="B386" i="32" s="1"/>
  <c r="BP60" i="32"/>
  <c r="G386" i="32" a="1"/>
  <c r="G386" i="32" s="1"/>
  <c r="BU60" i="32"/>
  <c r="F386" i="32" a="1"/>
  <c r="F386" i="32" s="1"/>
  <c r="BT60" i="32"/>
  <c r="I388" i="32" a="1"/>
  <c r="I388" i="32" s="1"/>
  <c r="BW62" i="32"/>
  <c r="A385" i="32" a="1"/>
  <c r="A385" i="32" s="1"/>
  <c r="BO59" i="32"/>
  <c r="D383" i="32" a="1"/>
  <c r="D383" i="32" s="1"/>
  <c r="BR57" i="32"/>
  <c r="C381" i="32" l="1" a="1"/>
  <c r="C381" i="32" s="1"/>
  <c r="BQ56" i="32" s="1"/>
  <c r="D384" i="32" a="1"/>
  <c r="D384" i="32" s="1"/>
  <c r="BR58" i="32"/>
  <c r="A386" i="32" a="1"/>
  <c r="A386" i="32" s="1"/>
  <c r="BO60" i="32"/>
  <c r="I389" i="32" a="1"/>
  <c r="I389" i="32" s="1"/>
  <c r="CH20" i="32"/>
  <c r="F387" i="32" a="1"/>
  <c r="F387" i="32" s="1"/>
  <c r="BT61" i="32"/>
  <c r="G387" i="32" a="1"/>
  <c r="G387" i="32" s="1"/>
  <c r="BU61" i="32"/>
  <c r="B387" i="32" a="1"/>
  <c r="B387" i="32" s="1"/>
  <c r="BP61" i="32"/>
  <c r="E387" i="32" a="1"/>
  <c r="E387" i="32" s="1"/>
  <c r="BS61" i="32"/>
  <c r="J385" i="32" a="1"/>
  <c r="J385" i="32" s="1"/>
  <c r="BX59" i="32"/>
  <c r="H383" i="32" a="1"/>
  <c r="H383" i="32" s="1"/>
  <c r="BV57" i="32"/>
  <c r="C382" i="32" l="1" a="1"/>
  <c r="C382" i="32" s="1"/>
  <c r="BQ57" i="32" s="1"/>
  <c r="H384" i="32" a="1"/>
  <c r="H384" i="32" s="1"/>
  <c r="BV58" i="32"/>
  <c r="J386" i="32" a="1"/>
  <c r="J386" i="32" s="1"/>
  <c r="BX60" i="32"/>
  <c r="E388" i="32" a="1"/>
  <c r="E388" i="32" s="1"/>
  <c r="BS62" i="32"/>
  <c r="B388" i="32" a="1"/>
  <c r="B388" i="32" s="1"/>
  <c r="BP62" i="32"/>
  <c r="G388" i="32" a="1"/>
  <c r="G388" i="32" s="1"/>
  <c r="BU62" i="32"/>
  <c r="F388" i="32" a="1"/>
  <c r="F388" i="32" s="1"/>
  <c r="BT62" i="32"/>
  <c r="I390" i="32" a="1"/>
  <c r="I390" i="32" s="1"/>
  <c r="CH21" i="32"/>
  <c r="A387" i="32" a="1"/>
  <c r="A387" i="32" s="1"/>
  <c r="BO61" i="32"/>
  <c r="D385" i="32" a="1"/>
  <c r="D385" i="32" s="1"/>
  <c r="BR59" i="32"/>
  <c r="C383" i="32" l="1" a="1"/>
  <c r="C383" i="32" s="1"/>
  <c r="BQ58" i="32" s="1"/>
  <c r="D386" i="32" a="1"/>
  <c r="D386" i="32" s="1"/>
  <c r="BR60" i="32"/>
  <c r="A388" i="32" a="1"/>
  <c r="A388" i="32" s="1"/>
  <c r="BO62" i="32"/>
  <c r="I391" i="32" a="1"/>
  <c r="I391" i="32" s="1"/>
  <c r="CH22" i="32"/>
  <c r="F389" i="32" a="1"/>
  <c r="F389" i="32" s="1"/>
  <c r="CE20" i="32"/>
  <c r="G389" i="32" a="1"/>
  <c r="G389" i="32" s="1"/>
  <c r="CF20" i="32"/>
  <c r="B389" i="32" a="1"/>
  <c r="B389" i="32" s="1"/>
  <c r="CA20" i="32"/>
  <c r="E389" i="32" a="1"/>
  <c r="E389" i="32" s="1"/>
  <c r="CD20" i="32"/>
  <c r="J387" i="32" a="1"/>
  <c r="J387" i="32" s="1"/>
  <c r="BX61" i="32"/>
  <c r="H385" i="32" a="1"/>
  <c r="H385" i="32" s="1"/>
  <c r="BV59" i="32"/>
  <c r="C384" i="32" l="1" a="1"/>
  <c r="C384" i="32" s="1"/>
  <c r="BQ59" i="32" s="1"/>
  <c r="H386" i="32" a="1"/>
  <c r="H386" i="32" s="1"/>
  <c r="BV60" i="32"/>
  <c r="J388" i="32" a="1"/>
  <c r="J388" i="32" s="1"/>
  <c r="BX62" i="32"/>
  <c r="E390" i="32" a="1"/>
  <c r="E390" i="32" s="1"/>
  <c r="CD21" i="32"/>
  <c r="B390" i="32" a="1"/>
  <c r="B390" i="32" s="1"/>
  <c r="CA21" i="32"/>
  <c r="G390" i="32" a="1"/>
  <c r="G390" i="32" s="1"/>
  <c r="CF21" i="32"/>
  <c r="F390" i="32" a="1"/>
  <c r="F390" i="32" s="1"/>
  <c r="CE21" i="32"/>
  <c r="I392" i="32" a="1"/>
  <c r="I392" i="32" s="1"/>
  <c r="CH23" i="32"/>
  <c r="A389" i="32" a="1"/>
  <c r="A389" i="32" s="1"/>
  <c r="BZ20" i="32"/>
  <c r="D387" i="32" a="1"/>
  <c r="D387" i="32" s="1"/>
  <c r="BR61" i="32"/>
  <c r="C385" i="32" l="1" a="1"/>
  <c r="C385" i="32" s="1"/>
  <c r="BQ60" i="32" s="1"/>
  <c r="D388" i="32" a="1"/>
  <c r="D388" i="32" s="1"/>
  <c r="BR62" i="32"/>
  <c r="A390" i="32" a="1"/>
  <c r="A390" i="32" s="1"/>
  <c r="BZ21" i="32"/>
  <c r="I393" i="32" a="1"/>
  <c r="I393" i="32" s="1"/>
  <c r="CH24" i="32"/>
  <c r="F391" i="32" a="1"/>
  <c r="F391" i="32" s="1"/>
  <c r="CE22" i="32"/>
  <c r="G391" i="32" a="1"/>
  <c r="G391" i="32" s="1"/>
  <c r="CF22" i="32"/>
  <c r="B391" i="32" a="1"/>
  <c r="B391" i="32" s="1"/>
  <c r="CA22" i="32"/>
  <c r="E391" i="32" a="1"/>
  <c r="E391" i="32" s="1"/>
  <c r="CD22" i="32"/>
  <c r="J389" i="32" a="1"/>
  <c r="J389" i="32" s="1"/>
  <c r="CI20" i="32"/>
  <c r="H387" i="32" a="1"/>
  <c r="H387" i="32" s="1"/>
  <c r="BV61" i="32"/>
  <c r="C386" i="32" l="1" a="1"/>
  <c r="C386" i="32" s="1"/>
  <c r="BQ61" i="32" s="1"/>
  <c r="H388" i="32" a="1"/>
  <c r="H388" i="32" s="1"/>
  <c r="BV62" i="32"/>
  <c r="J390" i="32" a="1"/>
  <c r="J390" i="32" s="1"/>
  <c r="CI21" i="32"/>
  <c r="E392" i="32" a="1"/>
  <c r="E392" i="32" s="1"/>
  <c r="CD23" i="32"/>
  <c r="B392" i="32" a="1"/>
  <c r="B392" i="32" s="1"/>
  <c r="CA23" i="32"/>
  <c r="G392" i="32" a="1"/>
  <c r="G392" i="32" s="1"/>
  <c r="CF23" i="32"/>
  <c r="F392" i="32" a="1"/>
  <c r="F392" i="32" s="1"/>
  <c r="CE23" i="32"/>
  <c r="I394" i="32" a="1"/>
  <c r="I394" i="32" s="1"/>
  <c r="CH25" i="32"/>
  <c r="A391" i="32" a="1"/>
  <c r="A391" i="32" s="1"/>
  <c r="BZ22" i="32"/>
  <c r="D389" i="32" a="1"/>
  <c r="D389" i="32" s="1"/>
  <c r="CC20" i="32"/>
  <c r="C387" i="32" l="1" a="1"/>
  <c r="C387" i="32" s="1"/>
  <c r="BQ62" i="32" s="1"/>
  <c r="D390" i="32" a="1"/>
  <c r="D390" i="32" s="1"/>
  <c r="CC21" i="32"/>
  <c r="A392" i="32" a="1"/>
  <c r="A392" i="32" s="1"/>
  <c r="BZ23" i="32"/>
  <c r="I395" i="32" a="1"/>
  <c r="I395" i="32" s="1"/>
  <c r="CH26" i="32"/>
  <c r="F393" i="32" a="1"/>
  <c r="F393" i="32" s="1"/>
  <c r="CE24" i="32"/>
  <c r="G393" i="32" a="1"/>
  <c r="G393" i="32" s="1"/>
  <c r="CF24" i="32"/>
  <c r="B393" i="32" a="1"/>
  <c r="B393" i="32" s="1"/>
  <c r="CA24" i="32"/>
  <c r="E393" i="32" a="1"/>
  <c r="E393" i="32" s="1"/>
  <c r="CD24" i="32"/>
  <c r="J391" i="32" a="1"/>
  <c r="J391" i="32" s="1"/>
  <c r="CI22" i="32"/>
  <c r="H389" i="32" a="1"/>
  <c r="H389" i="32" s="1"/>
  <c r="CG20" i="32"/>
  <c r="C388" i="32" l="1" a="1"/>
  <c r="C388" i="32" s="1"/>
  <c r="H390" i="32" a="1"/>
  <c r="H390" i="32" s="1"/>
  <c r="CG21" i="32"/>
  <c r="J392" i="32" a="1"/>
  <c r="J392" i="32" s="1"/>
  <c r="CI23" i="32"/>
  <c r="E394" i="32" a="1"/>
  <c r="E394" i="32" s="1"/>
  <c r="CD25" i="32"/>
  <c r="B394" i="32" a="1"/>
  <c r="B394" i="32" s="1"/>
  <c r="CA25" i="32"/>
  <c r="G394" i="32" a="1"/>
  <c r="G394" i="32" s="1"/>
  <c r="CF25" i="32"/>
  <c r="F394" i="32" a="1"/>
  <c r="F394" i="32" s="1"/>
  <c r="CE25" i="32"/>
  <c r="I396" i="32" a="1"/>
  <c r="I396" i="32" s="1"/>
  <c r="CH27" i="32"/>
  <c r="A393" i="32" a="1"/>
  <c r="A393" i="32" s="1"/>
  <c r="BZ24" i="32"/>
  <c r="D391" i="32" a="1"/>
  <c r="D391" i="32" s="1"/>
  <c r="CC22" i="32"/>
  <c r="C389" i="32" l="1" a="1"/>
  <c r="C389" i="32" s="1"/>
  <c r="CB21" i="32" s="1"/>
  <c r="CB20" i="32"/>
  <c r="D392" i="32" a="1"/>
  <c r="D392" i="32" s="1"/>
  <c r="CC23" i="32"/>
  <c r="A394" i="32" a="1"/>
  <c r="A394" i="32" s="1"/>
  <c r="BZ25" i="32"/>
  <c r="I397" i="32" a="1"/>
  <c r="I397" i="32" s="1"/>
  <c r="CH28" i="32"/>
  <c r="F395" i="32" a="1"/>
  <c r="F395" i="32" s="1"/>
  <c r="CE26" i="32"/>
  <c r="G395" i="32" a="1"/>
  <c r="G395" i="32" s="1"/>
  <c r="CF26" i="32"/>
  <c r="B395" i="32" a="1"/>
  <c r="B395" i="32" s="1"/>
  <c r="CA26" i="32"/>
  <c r="E395" i="32" a="1"/>
  <c r="E395" i="32" s="1"/>
  <c r="CD26" i="32"/>
  <c r="J393" i="32" a="1"/>
  <c r="J393" i="32" s="1"/>
  <c r="CI24" i="32"/>
  <c r="H391" i="32" a="1"/>
  <c r="H391" i="32" s="1"/>
  <c r="CG22" i="32"/>
  <c r="C390" i="32" l="1" a="1"/>
  <c r="C390" i="32" s="1"/>
  <c r="CB22" i="32" s="1"/>
  <c r="H392" i="32" a="1"/>
  <c r="H392" i="32" s="1"/>
  <c r="CG23" i="32"/>
  <c r="J394" i="32" a="1"/>
  <c r="J394" i="32" s="1"/>
  <c r="CI25" i="32"/>
  <c r="E396" i="32" a="1"/>
  <c r="E396" i="32" s="1"/>
  <c r="CD27" i="32"/>
  <c r="B396" i="32" a="1"/>
  <c r="B396" i="32" s="1"/>
  <c r="CA27" i="32"/>
  <c r="G396" i="32" a="1"/>
  <c r="G396" i="32" s="1"/>
  <c r="CF27" i="32"/>
  <c r="F396" i="32" a="1"/>
  <c r="F396" i="32" s="1"/>
  <c r="CE27" i="32"/>
  <c r="I398" i="32" a="1"/>
  <c r="I398" i="32" s="1"/>
  <c r="CH29" i="32"/>
  <c r="A395" i="32" a="1"/>
  <c r="A395" i="32" s="1"/>
  <c r="BZ26" i="32"/>
  <c r="D393" i="32" a="1"/>
  <c r="D393" i="32" s="1"/>
  <c r="CC24" i="32"/>
  <c r="C391" i="32" l="1" a="1"/>
  <c r="C391" i="32" s="1"/>
  <c r="D394" i="32" a="1"/>
  <c r="D394" i="32" s="1"/>
  <c r="CC25" i="32"/>
  <c r="A396" i="32" a="1"/>
  <c r="A396" i="32" s="1"/>
  <c r="BZ27" i="32"/>
  <c r="I399" i="32" a="1"/>
  <c r="I399" i="32" s="1"/>
  <c r="CH30" i="32"/>
  <c r="F397" i="32" a="1"/>
  <c r="F397" i="32" s="1"/>
  <c r="CE28" i="32"/>
  <c r="G397" i="32" a="1"/>
  <c r="G397" i="32" s="1"/>
  <c r="CF28" i="32"/>
  <c r="B397" i="32" a="1"/>
  <c r="B397" i="32" s="1"/>
  <c r="CA28" i="32"/>
  <c r="E397" i="32" a="1"/>
  <c r="E397" i="32" s="1"/>
  <c r="CD28" i="32"/>
  <c r="J395" i="32" a="1"/>
  <c r="J395" i="32" s="1"/>
  <c r="CI26" i="32"/>
  <c r="H393" i="32" a="1"/>
  <c r="H393" i="32" s="1"/>
  <c r="CG24" i="32"/>
  <c r="CB23" i="32" l="1"/>
  <c r="C392" i="32" a="1"/>
  <c r="C392" i="32" s="1"/>
  <c r="H394" i="32" a="1"/>
  <c r="H394" i="32" s="1"/>
  <c r="CG25" i="32"/>
  <c r="J396" i="32" a="1"/>
  <c r="J396" i="32" s="1"/>
  <c r="CI27" i="32"/>
  <c r="E398" i="32" a="1"/>
  <c r="E398" i="32" s="1"/>
  <c r="CD29" i="32"/>
  <c r="B398" i="32" a="1"/>
  <c r="B398" i="32" s="1"/>
  <c r="CA29" i="32"/>
  <c r="G398" i="32" a="1"/>
  <c r="G398" i="32" s="1"/>
  <c r="CF29" i="32"/>
  <c r="F398" i="32" a="1"/>
  <c r="F398" i="32" s="1"/>
  <c r="CE29" i="32"/>
  <c r="I400" i="32" a="1"/>
  <c r="I400" i="32" s="1"/>
  <c r="CH31" i="32"/>
  <c r="A397" i="32" a="1"/>
  <c r="A397" i="32" s="1"/>
  <c r="BZ28" i="32"/>
  <c r="D395" i="32" a="1"/>
  <c r="D395" i="32" s="1"/>
  <c r="CC26" i="32"/>
  <c r="CB24" i="32" l="1"/>
  <c r="C393" i="32" a="1"/>
  <c r="C393" i="32" s="1"/>
  <c r="D396" i="32" a="1"/>
  <c r="D396" i="32" s="1"/>
  <c r="CC27" i="32"/>
  <c r="A398" i="32" a="1"/>
  <c r="A398" i="32" s="1"/>
  <c r="BZ29" i="32"/>
  <c r="I401" i="32" a="1"/>
  <c r="I401" i="32" s="1"/>
  <c r="CH32" i="32"/>
  <c r="F399" i="32" a="1"/>
  <c r="F399" i="32" s="1"/>
  <c r="CE30" i="32"/>
  <c r="G399" i="32" a="1"/>
  <c r="G399" i="32" s="1"/>
  <c r="CF30" i="32"/>
  <c r="B399" i="32" a="1"/>
  <c r="B399" i="32" s="1"/>
  <c r="CA30" i="32"/>
  <c r="E399" i="32" a="1"/>
  <c r="E399" i="32" s="1"/>
  <c r="CD30" i="32"/>
  <c r="J397" i="32" a="1"/>
  <c r="J397" i="32" s="1"/>
  <c r="CI28" i="32"/>
  <c r="H395" i="32" a="1"/>
  <c r="H395" i="32" s="1"/>
  <c r="CG26" i="32"/>
  <c r="C394" i="32" l="1" a="1"/>
  <c r="C394" i="32" s="1"/>
  <c r="CB25" i="32"/>
  <c r="H396" i="32" a="1"/>
  <c r="H396" i="32" s="1"/>
  <c r="CG27" i="32"/>
  <c r="J398" i="32" a="1"/>
  <c r="J398" i="32" s="1"/>
  <c r="CI29" i="32"/>
  <c r="E400" i="32" a="1"/>
  <c r="E400" i="32" s="1"/>
  <c r="CD31" i="32"/>
  <c r="B400" i="32" a="1"/>
  <c r="B400" i="32" s="1"/>
  <c r="CA31" i="32"/>
  <c r="G400" i="32" a="1"/>
  <c r="G400" i="32" s="1"/>
  <c r="CF31" i="32"/>
  <c r="F400" i="32" a="1"/>
  <c r="F400" i="32" s="1"/>
  <c r="CE31" i="32"/>
  <c r="I402" i="32" a="1"/>
  <c r="I402" i="32" s="1"/>
  <c r="CH33" i="32"/>
  <c r="A399" i="32" a="1"/>
  <c r="A399" i="32" s="1"/>
  <c r="BZ30" i="32"/>
  <c r="D397" i="32" a="1"/>
  <c r="D397" i="32" s="1"/>
  <c r="CC28" i="32"/>
  <c r="C395" i="32" l="1" a="1"/>
  <c r="C395" i="32" s="1"/>
  <c r="CB27" i="32" s="1"/>
  <c r="CB26" i="32"/>
  <c r="D398" i="32" a="1"/>
  <c r="D398" i="32" s="1"/>
  <c r="CC29" i="32"/>
  <c r="A400" i="32" a="1"/>
  <c r="A400" i="32" s="1"/>
  <c r="BZ31" i="32"/>
  <c r="I403" i="32" a="1"/>
  <c r="I403" i="32" s="1"/>
  <c r="CH34" i="32"/>
  <c r="F401" i="32" a="1"/>
  <c r="F401" i="32" s="1"/>
  <c r="CE32" i="32"/>
  <c r="G401" i="32" a="1"/>
  <c r="G401" i="32" s="1"/>
  <c r="CF32" i="32"/>
  <c r="B401" i="32" a="1"/>
  <c r="B401" i="32" s="1"/>
  <c r="CA32" i="32"/>
  <c r="E401" i="32" a="1"/>
  <c r="E401" i="32" s="1"/>
  <c r="CD32" i="32"/>
  <c r="J399" i="32" a="1"/>
  <c r="J399" i="32" s="1"/>
  <c r="CI30" i="32"/>
  <c r="H397" i="32" a="1"/>
  <c r="H397" i="32" s="1"/>
  <c r="CG28" i="32"/>
  <c r="C396" i="32" l="1" a="1"/>
  <c r="C396" i="32" s="1"/>
  <c r="H398" i="32" a="1"/>
  <c r="H398" i="32" s="1"/>
  <c r="CG29" i="32"/>
  <c r="J400" i="32" a="1"/>
  <c r="J400" i="32" s="1"/>
  <c r="CI31" i="32"/>
  <c r="E402" i="32" a="1"/>
  <c r="E402" i="32" s="1"/>
  <c r="CD33" i="32"/>
  <c r="B402" i="32" a="1"/>
  <c r="B402" i="32" s="1"/>
  <c r="CA33" i="32"/>
  <c r="G402" i="32" a="1"/>
  <c r="G402" i="32" s="1"/>
  <c r="CF33" i="32"/>
  <c r="F402" i="32" a="1"/>
  <c r="F402" i="32" s="1"/>
  <c r="CE33" i="32"/>
  <c r="I404" i="32" a="1"/>
  <c r="I404" i="32" s="1"/>
  <c r="CH35" i="32"/>
  <c r="A401" i="32" a="1"/>
  <c r="A401" i="32" s="1"/>
  <c r="BZ32" i="32"/>
  <c r="D399" i="32" a="1"/>
  <c r="D399" i="32" s="1"/>
  <c r="CC30" i="32"/>
  <c r="CB28" i="32" l="1"/>
  <c r="C397" i="32" a="1"/>
  <c r="C397" i="32" s="1"/>
  <c r="D400" i="32" a="1"/>
  <c r="D400" i="32" s="1"/>
  <c r="CC31" i="32"/>
  <c r="A402" i="32" a="1"/>
  <c r="A402" i="32" s="1"/>
  <c r="BZ33" i="32"/>
  <c r="I405" i="32" a="1"/>
  <c r="I405" i="32" s="1"/>
  <c r="CH36" i="32"/>
  <c r="F403" i="32" a="1"/>
  <c r="F403" i="32" s="1"/>
  <c r="CE34" i="32"/>
  <c r="G403" i="32" a="1"/>
  <c r="G403" i="32" s="1"/>
  <c r="CF34" i="32"/>
  <c r="B403" i="32" a="1"/>
  <c r="B403" i="32" s="1"/>
  <c r="CA34" i="32"/>
  <c r="E403" i="32" a="1"/>
  <c r="E403" i="32" s="1"/>
  <c r="CD34" i="32"/>
  <c r="J401" i="32" a="1"/>
  <c r="J401" i="32" s="1"/>
  <c r="CI32" i="32"/>
  <c r="H399" i="32" a="1"/>
  <c r="H399" i="32" s="1"/>
  <c r="CG30" i="32"/>
  <c r="CB29" i="32" l="1"/>
  <c r="C398" i="32" a="1"/>
  <c r="C398" i="32" s="1"/>
  <c r="H400" i="32" a="1"/>
  <c r="H400" i="32" s="1"/>
  <c r="CG31" i="32"/>
  <c r="J402" i="32" a="1"/>
  <c r="J402" i="32" s="1"/>
  <c r="CI33" i="32"/>
  <c r="E404" i="32" a="1"/>
  <c r="E404" i="32" s="1"/>
  <c r="CD35" i="32"/>
  <c r="B404" i="32" a="1"/>
  <c r="B404" i="32" s="1"/>
  <c r="CA35" i="32"/>
  <c r="G404" i="32" a="1"/>
  <c r="G404" i="32" s="1"/>
  <c r="CF35" i="32"/>
  <c r="F404" i="32" a="1"/>
  <c r="F404" i="32" s="1"/>
  <c r="CE35" i="32"/>
  <c r="I406" i="32" a="1"/>
  <c r="I406" i="32" s="1"/>
  <c r="CH37" i="32"/>
  <c r="A403" i="32" a="1"/>
  <c r="A403" i="32" s="1"/>
  <c r="BZ34" i="32"/>
  <c r="D401" i="32" a="1"/>
  <c r="D401" i="32" s="1"/>
  <c r="CC32" i="32"/>
  <c r="C399" i="32" l="1" a="1"/>
  <c r="C399" i="32" s="1"/>
  <c r="C400" i="32" s="1" a="1"/>
  <c r="C400" i="32" s="1"/>
  <c r="CB30" i="32"/>
  <c r="D402" i="32" a="1"/>
  <c r="D402" i="32" s="1"/>
  <c r="CC33" i="32"/>
  <c r="A404" i="32" a="1"/>
  <c r="A404" i="32" s="1"/>
  <c r="BZ35" i="32"/>
  <c r="I407" i="32" a="1"/>
  <c r="I407" i="32" s="1"/>
  <c r="CH38" i="32"/>
  <c r="F405" i="32" a="1"/>
  <c r="F405" i="32" s="1"/>
  <c r="CE36" i="32"/>
  <c r="G405" i="32" a="1"/>
  <c r="G405" i="32" s="1"/>
  <c r="CF36" i="32"/>
  <c r="B405" i="32" a="1"/>
  <c r="B405" i="32" s="1"/>
  <c r="CA36" i="32"/>
  <c r="E405" i="32" a="1"/>
  <c r="E405" i="32" s="1"/>
  <c r="CD36" i="32"/>
  <c r="J403" i="32" a="1"/>
  <c r="J403" i="32" s="1"/>
  <c r="CI34" i="32"/>
  <c r="H401" i="32" a="1"/>
  <c r="H401" i="32" s="1"/>
  <c r="CG32" i="32"/>
  <c r="CB32" i="32" l="1"/>
  <c r="CB31" i="32"/>
  <c r="C401" i="32" a="1"/>
  <c r="C401" i="32" s="1"/>
  <c r="CB33" i="32" s="1"/>
  <c r="H402" i="32" a="1"/>
  <c r="H402" i="32" s="1"/>
  <c r="CG33" i="32"/>
  <c r="J404" i="32" a="1"/>
  <c r="J404" i="32" s="1"/>
  <c r="CI35" i="32"/>
  <c r="E406" i="32" a="1"/>
  <c r="E406" i="32" s="1"/>
  <c r="CD37" i="32"/>
  <c r="B406" i="32" a="1"/>
  <c r="B406" i="32" s="1"/>
  <c r="CA37" i="32"/>
  <c r="G406" i="32" a="1"/>
  <c r="G406" i="32" s="1"/>
  <c r="CF37" i="32"/>
  <c r="F406" i="32" a="1"/>
  <c r="F406" i="32" s="1"/>
  <c r="CE37" i="32"/>
  <c r="I408" i="32" a="1"/>
  <c r="I408" i="32" s="1"/>
  <c r="CH39" i="32"/>
  <c r="A405" i="32" a="1"/>
  <c r="A405" i="32" s="1"/>
  <c r="BZ36" i="32"/>
  <c r="D403" i="32" a="1"/>
  <c r="D403" i="32" s="1"/>
  <c r="CC34" i="32"/>
  <c r="C402" i="32" l="1" a="1"/>
  <c r="C402" i="32" s="1"/>
  <c r="D404" i="32" a="1"/>
  <c r="D404" i="32" s="1"/>
  <c r="CC35" i="32"/>
  <c r="A406" i="32" a="1"/>
  <c r="A406" i="32" s="1"/>
  <c r="BZ37" i="32"/>
  <c r="I409" i="32" a="1"/>
  <c r="I409" i="32" s="1"/>
  <c r="CH40" i="32"/>
  <c r="F407" i="32" a="1"/>
  <c r="F407" i="32" s="1"/>
  <c r="CE38" i="32"/>
  <c r="G407" i="32" a="1"/>
  <c r="G407" i="32" s="1"/>
  <c r="CF38" i="32"/>
  <c r="B407" i="32" a="1"/>
  <c r="B407" i="32" s="1"/>
  <c r="CA38" i="32"/>
  <c r="E407" i="32" a="1"/>
  <c r="E407" i="32" s="1"/>
  <c r="CD38" i="32"/>
  <c r="J405" i="32" a="1"/>
  <c r="J405" i="32" s="1"/>
  <c r="CI36" i="32"/>
  <c r="H403" i="32" a="1"/>
  <c r="H403" i="32" s="1"/>
  <c r="CG34" i="32"/>
  <c r="CB34" i="32" l="1"/>
  <c r="C403" i="32" a="1"/>
  <c r="C403" i="32" s="1"/>
  <c r="C404" i="32" s="1" a="1"/>
  <c r="C404" i="32" s="1"/>
  <c r="CB36" i="32" s="1"/>
  <c r="H404" i="32" a="1"/>
  <c r="H404" i="32" s="1"/>
  <c r="CG35" i="32"/>
  <c r="J406" i="32" a="1"/>
  <c r="J406" i="32" s="1"/>
  <c r="CI37" i="32"/>
  <c r="E408" i="32" a="1"/>
  <c r="E408" i="32" s="1"/>
  <c r="CD39" i="32"/>
  <c r="B408" i="32" a="1"/>
  <c r="B408" i="32" s="1"/>
  <c r="CA39" i="32"/>
  <c r="G408" i="32" a="1"/>
  <c r="G408" i="32" s="1"/>
  <c r="CF39" i="32"/>
  <c r="F408" i="32" a="1"/>
  <c r="F408" i="32" s="1"/>
  <c r="CE39" i="32"/>
  <c r="I410" i="32" a="1"/>
  <c r="I410" i="32" s="1"/>
  <c r="CH41" i="32"/>
  <c r="A407" i="32" a="1"/>
  <c r="A407" i="32" s="1"/>
  <c r="BZ38" i="32"/>
  <c r="D405" i="32" a="1"/>
  <c r="D405" i="32" s="1"/>
  <c r="CC36" i="32"/>
  <c r="CB35" i="32" l="1"/>
  <c r="C405" i="32" a="1"/>
  <c r="C405" i="32" s="1"/>
  <c r="CB37" i="32" s="1"/>
  <c r="D406" i="32" a="1"/>
  <c r="D406" i="32" s="1"/>
  <c r="CC37" i="32"/>
  <c r="A408" i="32" a="1"/>
  <c r="A408" i="32" s="1"/>
  <c r="BZ39" i="32"/>
  <c r="I411" i="32" a="1"/>
  <c r="I411" i="32" s="1"/>
  <c r="CH42" i="32"/>
  <c r="F409" i="32" a="1"/>
  <c r="F409" i="32" s="1"/>
  <c r="CE40" i="32"/>
  <c r="G409" i="32" a="1"/>
  <c r="G409" i="32" s="1"/>
  <c r="CF40" i="32"/>
  <c r="B409" i="32" a="1"/>
  <c r="B409" i="32" s="1"/>
  <c r="CA40" i="32"/>
  <c r="E409" i="32" a="1"/>
  <c r="E409" i="32" s="1"/>
  <c r="CD40" i="32"/>
  <c r="J407" i="32" a="1"/>
  <c r="J407" i="32" s="1"/>
  <c r="CI38" i="32"/>
  <c r="H405" i="32" a="1"/>
  <c r="H405" i="32" s="1"/>
  <c r="CG36" i="32"/>
  <c r="C406" i="32" l="1" a="1"/>
  <c r="C406" i="32" s="1"/>
  <c r="C407" i="32" s="1" a="1"/>
  <c r="C407" i="32" s="1"/>
  <c r="CB39" i="32" s="1"/>
  <c r="H406" i="32" a="1"/>
  <c r="H406" i="32" s="1"/>
  <c r="CG37" i="32"/>
  <c r="J408" i="32" a="1"/>
  <c r="J408" i="32" s="1"/>
  <c r="CI39" i="32"/>
  <c r="E410" i="32" a="1"/>
  <c r="E410" i="32" s="1"/>
  <c r="CD41" i="32"/>
  <c r="B410" i="32" a="1"/>
  <c r="B410" i="32" s="1"/>
  <c r="CA41" i="32"/>
  <c r="G410" i="32" a="1"/>
  <c r="G410" i="32" s="1"/>
  <c r="CF41" i="32"/>
  <c r="F410" i="32" a="1"/>
  <c r="F410" i="32" s="1"/>
  <c r="CE41" i="32"/>
  <c r="I412" i="32" a="1"/>
  <c r="I412" i="32" s="1"/>
  <c r="CH43" i="32"/>
  <c r="A409" i="32" a="1"/>
  <c r="A409" i="32" s="1"/>
  <c r="BZ40" i="32"/>
  <c r="D407" i="32" a="1"/>
  <c r="D407" i="32" s="1"/>
  <c r="CC38" i="32"/>
  <c r="C408" i="32" l="1" a="1"/>
  <c r="C408" i="32" s="1"/>
  <c r="CB40" i="32" s="1"/>
  <c r="CB38" i="32"/>
  <c r="D408" i="32" a="1"/>
  <c r="D408" i="32" s="1"/>
  <c r="CC39" i="32"/>
  <c r="A410" i="32" a="1"/>
  <c r="A410" i="32" s="1"/>
  <c r="BZ41" i="32"/>
  <c r="I413" i="32" a="1"/>
  <c r="I413" i="32" s="1"/>
  <c r="CH44" i="32"/>
  <c r="F411" i="32" a="1"/>
  <c r="F411" i="32" s="1"/>
  <c r="CE42" i="32"/>
  <c r="G411" i="32" a="1"/>
  <c r="G411" i="32" s="1"/>
  <c r="CF42" i="32"/>
  <c r="B411" i="32" a="1"/>
  <c r="B411" i="32" s="1"/>
  <c r="CA42" i="32"/>
  <c r="E411" i="32" a="1"/>
  <c r="E411" i="32" s="1"/>
  <c r="CD42" i="32"/>
  <c r="J409" i="32" a="1"/>
  <c r="J409" i="32" s="1"/>
  <c r="CI40" i="32"/>
  <c r="H407" i="32" a="1"/>
  <c r="H407" i="32" s="1"/>
  <c r="CG38" i="32"/>
  <c r="C409" i="32" l="1" a="1"/>
  <c r="C409" i="32" s="1"/>
  <c r="C410" i="32" s="1" a="1"/>
  <c r="C410" i="32" s="1"/>
  <c r="H408" i="32" a="1"/>
  <c r="H408" i="32" s="1"/>
  <c r="CG39" i="32"/>
  <c r="J410" i="32" a="1"/>
  <c r="J410" i="32" s="1"/>
  <c r="CI41" i="32"/>
  <c r="E412" i="32" a="1"/>
  <c r="E412" i="32" s="1"/>
  <c r="CD43" i="32"/>
  <c r="B412" i="32" a="1"/>
  <c r="B412" i="32" s="1"/>
  <c r="CA43" i="32"/>
  <c r="G412" i="32" a="1"/>
  <c r="G412" i="32" s="1"/>
  <c r="CF43" i="32"/>
  <c r="F412" i="32" a="1"/>
  <c r="F412" i="32" s="1"/>
  <c r="CE43" i="32"/>
  <c r="I414" i="32" a="1"/>
  <c r="I414" i="32" s="1"/>
  <c r="CH45" i="32"/>
  <c r="A411" i="32" a="1"/>
  <c r="A411" i="32" s="1"/>
  <c r="BZ42" i="32"/>
  <c r="D409" i="32" a="1"/>
  <c r="D409" i="32" s="1"/>
  <c r="CC40" i="32"/>
  <c r="CB42" i="32" l="1"/>
  <c r="CB41" i="32"/>
  <c r="C411" i="32" a="1"/>
  <c r="C411" i="32" s="1"/>
  <c r="CB43" i="32" s="1"/>
  <c r="D410" i="32" a="1"/>
  <c r="D410" i="32" s="1"/>
  <c r="CC41" i="32"/>
  <c r="A412" i="32" a="1"/>
  <c r="A412" i="32" s="1"/>
  <c r="BZ43" i="32"/>
  <c r="I415" i="32" a="1"/>
  <c r="I415" i="32" s="1"/>
  <c r="CH46" i="32"/>
  <c r="F413" i="32" a="1"/>
  <c r="F413" i="32" s="1"/>
  <c r="CE44" i="32"/>
  <c r="G413" i="32" a="1"/>
  <c r="G413" i="32" s="1"/>
  <c r="CF44" i="32"/>
  <c r="B413" i="32" a="1"/>
  <c r="B413" i="32" s="1"/>
  <c r="CA44" i="32"/>
  <c r="E413" i="32" a="1"/>
  <c r="E413" i="32" s="1"/>
  <c r="CD44" i="32"/>
  <c r="J411" i="32" a="1"/>
  <c r="J411" i="32" s="1"/>
  <c r="CI42" i="32"/>
  <c r="H409" i="32" a="1"/>
  <c r="H409" i="32" s="1"/>
  <c r="CG40" i="32"/>
  <c r="C412" i="32" l="1" a="1"/>
  <c r="C412" i="32" s="1"/>
  <c r="H410" i="32" a="1"/>
  <c r="H410" i="32" s="1"/>
  <c r="CG41" i="32"/>
  <c r="J412" i="32" a="1"/>
  <c r="J412" i="32" s="1"/>
  <c r="CI43" i="32"/>
  <c r="E414" i="32" a="1"/>
  <c r="E414" i="32" s="1"/>
  <c r="CD45" i="32"/>
  <c r="B414" i="32" a="1"/>
  <c r="B414" i="32" s="1"/>
  <c r="CA45" i="32"/>
  <c r="G414" i="32" a="1"/>
  <c r="G414" i="32" s="1"/>
  <c r="CF45" i="32"/>
  <c r="F414" i="32" a="1"/>
  <c r="F414" i="32" s="1"/>
  <c r="CE45" i="32"/>
  <c r="I416" i="32" a="1"/>
  <c r="I416" i="32" s="1"/>
  <c r="CH47" i="32"/>
  <c r="A413" i="32" a="1"/>
  <c r="A413" i="32" s="1"/>
  <c r="BZ44" i="32"/>
  <c r="D411" i="32" a="1"/>
  <c r="D411" i="32" s="1"/>
  <c r="CC42" i="32"/>
  <c r="C413" i="32" l="1" a="1"/>
  <c r="C413" i="32" s="1"/>
  <c r="CB44" i="32"/>
  <c r="D412" i="32" a="1"/>
  <c r="D412" i="32" s="1"/>
  <c r="CC43" i="32"/>
  <c r="A414" i="32" a="1"/>
  <c r="A414" i="32" s="1"/>
  <c r="BZ45" i="32"/>
  <c r="I417" i="32" a="1"/>
  <c r="I417" i="32" s="1"/>
  <c r="CH48" i="32"/>
  <c r="F415" i="32" a="1"/>
  <c r="F415" i="32" s="1"/>
  <c r="CE46" i="32"/>
  <c r="G415" i="32" a="1"/>
  <c r="G415" i="32" s="1"/>
  <c r="CF46" i="32"/>
  <c r="B415" i="32" a="1"/>
  <c r="B415" i="32" s="1"/>
  <c r="CA46" i="32"/>
  <c r="E415" i="32" a="1"/>
  <c r="E415" i="32" s="1"/>
  <c r="CD46" i="32"/>
  <c r="J413" i="32" a="1"/>
  <c r="J413" i="32" s="1"/>
  <c r="CI44" i="32"/>
  <c r="H411" i="32" a="1"/>
  <c r="H411" i="32" s="1"/>
  <c r="CG42" i="32"/>
  <c r="C414" i="32" l="1" a="1"/>
  <c r="C414" i="32" s="1"/>
  <c r="CB46" i="32" s="1"/>
  <c r="CB45" i="32"/>
  <c r="H412" i="32" a="1"/>
  <c r="H412" i="32" s="1"/>
  <c r="CG43" i="32"/>
  <c r="J414" i="32" a="1"/>
  <c r="J414" i="32" s="1"/>
  <c r="CI45" i="32"/>
  <c r="E416" i="32" a="1"/>
  <c r="E416" i="32" s="1"/>
  <c r="CD47" i="32"/>
  <c r="B416" i="32" a="1"/>
  <c r="B416" i="32" s="1"/>
  <c r="CA47" i="32"/>
  <c r="G416" i="32" a="1"/>
  <c r="G416" i="32" s="1"/>
  <c r="CF47" i="32"/>
  <c r="F416" i="32" a="1"/>
  <c r="F416" i="32" s="1"/>
  <c r="CE47" i="32"/>
  <c r="I418" i="32" a="1"/>
  <c r="I418" i="32" s="1"/>
  <c r="CH49" i="32"/>
  <c r="A415" i="32" a="1"/>
  <c r="A415" i="32" s="1"/>
  <c r="BZ46" i="32"/>
  <c r="D413" i="32" a="1"/>
  <c r="D413" i="32" s="1"/>
  <c r="CC44" i="32"/>
  <c r="C415" i="32" l="1" a="1"/>
  <c r="C415" i="32" s="1"/>
  <c r="CB47" i="32" s="1"/>
  <c r="D414" i="32" a="1"/>
  <c r="D414" i="32" s="1"/>
  <c r="CC45" i="32"/>
  <c r="A416" i="32" a="1"/>
  <c r="A416" i="32" s="1"/>
  <c r="BZ47" i="32"/>
  <c r="I419" i="32" a="1"/>
  <c r="I419" i="32" s="1"/>
  <c r="CH50" i="32"/>
  <c r="F417" i="32" a="1"/>
  <c r="F417" i="32" s="1"/>
  <c r="CE48" i="32"/>
  <c r="G417" i="32" a="1"/>
  <c r="G417" i="32" s="1"/>
  <c r="CF48" i="32"/>
  <c r="B417" i="32" a="1"/>
  <c r="B417" i="32" s="1"/>
  <c r="CA48" i="32"/>
  <c r="E417" i="32" a="1"/>
  <c r="E417" i="32" s="1"/>
  <c r="CD48" i="32"/>
  <c r="J415" i="32" a="1"/>
  <c r="J415" i="32" s="1"/>
  <c r="CI46" i="32"/>
  <c r="H413" i="32" a="1"/>
  <c r="H413" i="32" s="1"/>
  <c r="CG44" i="32"/>
  <c r="C416" i="32" l="1" a="1"/>
  <c r="C416" i="32" s="1"/>
  <c r="H414" i="32" a="1"/>
  <c r="H414" i="32" s="1"/>
  <c r="CG45" i="32"/>
  <c r="J416" i="32" a="1"/>
  <c r="J416" i="32" s="1"/>
  <c r="CI47" i="32"/>
  <c r="E418" i="32" a="1"/>
  <c r="E418" i="32" s="1"/>
  <c r="CD49" i="32"/>
  <c r="B418" i="32" a="1"/>
  <c r="B418" i="32" s="1"/>
  <c r="CA49" i="32"/>
  <c r="G418" i="32" a="1"/>
  <c r="G418" i="32" s="1"/>
  <c r="CF49" i="32"/>
  <c r="F418" i="32" a="1"/>
  <c r="F418" i="32" s="1"/>
  <c r="CE49" i="32"/>
  <c r="I420" i="32" a="1"/>
  <c r="I420" i="32" s="1"/>
  <c r="CH51" i="32"/>
  <c r="A417" i="32" a="1"/>
  <c r="A417" i="32" s="1"/>
  <c r="BZ48" i="32"/>
  <c r="D415" i="32" a="1"/>
  <c r="D415" i="32" s="1"/>
  <c r="CC46" i="32"/>
  <c r="CB48" i="32" l="1"/>
  <c r="C417" i="32" a="1"/>
  <c r="C417" i="32" s="1"/>
  <c r="CB49" i="32" s="1"/>
  <c r="D416" i="32" a="1"/>
  <c r="D416" i="32" s="1"/>
  <c r="CC47" i="32"/>
  <c r="A418" i="32" a="1"/>
  <c r="A418" i="32" s="1"/>
  <c r="BZ49" i="32"/>
  <c r="I421" i="32" a="1"/>
  <c r="I421" i="32" s="1"/>
  <c r="CH52" i="32"/>
  <c r="F419" i="32" a="1"/>
  <c r="F419" i="32" s="1"/>
  <c r="CE50" i="32"/>
  <c r="G419" i="32" a="1"/>
  <c r="G419" i="32" s="1"/>
  <c r="CF50" i="32"/>
  <c r="B419" i="32" a="1"/>
  <c r="B419" i="32" s="1"/>
  <c r="CA50" i="32"/>
  <c r="E419" i="32" a="1"/>
  <c r="E419" i="32" s="1"/>
  <c r="CD50" i="32"/>
  <c r="J417" i="32" a="1"/>
  <c r="J417" i="32" s="1"/>
  <c r="CI48" i="32"/>
  <c r="H415" i="32" a="1"/>
  <c r="H415" i="32" s="1"/>
  <c r="CG46" i="32"/>
  <c r="C418" i="32" l="1" a="1"/>
  <c r="C418" i="32" s="1"/>
  <c r="H416" i="32" a="1"/>
  <c r="H416" i="32" s="1"/>
  <c r="CG47" i="32"/>
  <c r="J418" i="32" a="1"/>
  <c r="J418" i="32" s="1"/>
  <c r="CI49" i="32"/>
  <c r="E420" i="32" a="1"/>
  <c r="E420" i="32" s="1"/>
  <c r="CD51" i="32"/>
  <c r="B420" i="32" a="1"/>
  <c r="B420" i="32" s="1"/>
  <c r="CA51" i="32"/>
  <c r="G420" i="32" a="1"/>
  <c r="G420" i="32" s="1"/>
  <c r="CF51" i="32"/>
  <c r="F420" i="32" a="1"/>
  <c r="F420" i="32" s="1"/>
  <c r="CE51" i="32"/>
  <c r="I422" i="32" a="1"/>
  <c r="I422" i="32" s="1"/>
  <c r="CH53" i="32"/>
  <c r="A419" i="32" a="1"/>
  <c r="A419" i="32" s="1"/>
  <c r="BZ50" i="32"/>
  <c r="D417" i="32" a="1"/>
  <c r="D417" i="32" s="1"/>
  <c r="CC48" i="32"/>
  <c r="C419" i="32" l="1" a="1"/>
  <c r="C419" i="32" s="1"/>
  <c r="CB51" i="32" s="1"/>
  <c r="CB50" i="32"/>
  <c r="D418" i="32" a="1"/>
  <c r="D418" i="32" s="1"/>
  <c r="CC49" i="32"/>
  <c r="A420" i="32" a="1"/>
  <c r="A420" i="32" s="1"/>
  <c r="BZ51" i="32"/>
  <c r="I423" i="32" a="1"/>
  <c r="I423" i="32" s="1"/>
  <c r="CH54" i="32"/>
  <c r="F421" i="32" a="1"/>
  <c r="F421" i="32" s="1"/>
  <c r="CE52" i="32"/>
  <c r="G421" i="32" a="1"/>
  <c r="G421" i="32" s="1"/>
  <c r="CF52" i="32"/>
  <c r="B421" i="32" a="1"/>
  <c r="B421" i="32" s="1"/>
  <c r="CA52" i="32"/>
  <c r="E421" i="32" a="1"/>
  <c r="E421" i="32" s="1"/>
  <c r="CD52" i="32"/>
  <c r="J419" i="32" a="1"/>
  <c r="J419" i="32" s="1"/>
  <c r="CI50" i="32"/>
  <c r="H417" i="32" a="1"/>
  <c r="H417" i="32" s="1"/>
  <c r="CG48" i="32"/>
  <c r="C420" i="32" l="1" a="1"/>
  <c r="C420" i="32" s="1"/>
  <c r="H418" i="32" a="1"/>
  <c r="H418" i="32" s="1"/>
  <c r="CG49" i="32"/>
  <c r="J420" i="32" a="1"/>
  <c r="J420" i="32" s="1"/>
  <c r="CI51" i="32"/>
  <c r="E422" i="32" a="1"/>
  <c r="E422" i="32" s="1"/>
  <c r="CD53" i="32"/>
  <c r="B422" i="32" a="1"/>
  <c r="B422" i="32" s="1"/>
  <c r="CA53" i="32"/>
  <c r="G422" i="32" a="1"/>
  <c r="G422" i="32" s="1"/>
  <c r="CF53" i="32"/>
  <c r="F422" i="32" a="1"/>
  <c r="F422" i="32" s="1"/>
  <c r="CE53" i="32"/>
  <c r="I424" i="32" a="1"/>
  <c r="I424" i="32" s="1"/>
  <c r="CH55" i="32"/>
  <c r="A421" i="32" a="1"/>
  <c r="A421" i="32" s="1"/>
  <c r="BZ52" i="32"/>
  <c r="D419" i="32" a="1"/>
  <c r="D419" i="32" s="1"/>
  <c r="CC50" i="32"/>
  <c r="C421" i="32" l="1" a="1"/>
  <c r="C421" i="32" s="1"/>
  <c r="CB53" i="32" s="1"/>
  <c r="CB52" i="32"/>
  <c r="D420" i="32" a="1"/>
  <c r="D420" i="32" s="1"/>
  <c r="CC51" i="32"/>
  <c r="A422" i="32" a="1"/>
  <c r="A422" i="32" s="1"/>
  <c r="BZ53" i="32"/>
  <c r="I425" i="32" a="1"/>
  <c r="I425" i="32" s="1"/>
  <c r="CH56" i="32"/>
  <c r="F423" i="32" a="1"/>
  <c r="F423" i="32" s="1"/>
  <c r="CE54" i="32"/>
  <c r="G423" i="32" a="1"/>
  <c r="G423" i="32" s="1"/>
  <c r="CF54" i="32"/>
  <c r="B423" i="32" a="1"/>
  <c r="B423" i="32" s="1"/>
  <c r="CA54" i="32"/>
  <c r="E423" i="32" a="1"/>
  <c r="E423" i="32" s="1"/>
  <c r="CD54" i="32"/>
  <c r="J421" i="32" a="1"/>
  <c r="J421" i="32" s="1"/>
  <c r="CI52" i="32"/>
  <c r="H419" i="32" a="1"/>
  <c r="H419" i="32" s="1"/>
  <c r="CG50" i="32"/>
  <c r="C422" i="32" l="1" a="1"/>
  <c r="C422" i="32" s="1"/>
  <c r="CB54" i="32" s="1"/>
  <c r="H420" i="32" a="1"/>
  <c r="H420" i="32" s="1"/>
  <c r="CG51" i="32"/>
  <c r="J422" i="32" a="1"/>
  <c r="J422" i="32" s="1"/>
  <c r="CI53" i="32"/>
  <c r="E424" i="32" a="1"/>
  <c r="E424" i="32" s="1"/>
  <c r="CD55" i="32"/>
  <c r="B424" i="32" a="1"/>
  <c r="B424" i="32" s="1"/>
  <c r="CA55" i="32"/>
  <c r="G424" i="32" a="1"/>
  <c r="G424" i="32" s="1"/>
  <c r="CF55" i="32"/>
  <c r="F424" i="32" a="1"/>
  <c r="F424" i="32" s="1"/>
  <c r="CE55" i="32"/>
  <c r="I426" i="32" a="1"/>
  <c r="I426" i="32" s="1"/>
  <c r="CH57" i="32"/>
  <c r="A423" i="32" a="1"/>
  <c r="A423" i="32" s="1"/>
  <c r="BZ54" i="32"/>
  <c r="D421" i="32" a="1"/>
  <c r="D421" i="32" s="1"/>
  <c r="CC52" i="32"/>
  <c r="C423" i="32" l="1" a="1"/>
  <c r="C423" i="32" s="1"/>
  <c r="D422" i="32" a="1"/>
  <c r="D422" i="32" s="1"/>
  <c r="CC53" i="32"/>
  <c r="A424" i="32" a="1"/>
  <c r="A424" i="32" s="1"/>
  <c r="BZ55" i="32"/>
  <c r="I427" i="32" a="1"/>
  <c r="I427" i="32" s="1"/>
  <c r="CH58" i="32"/>
  <c r="F425" i="32" a="1"/>
  <c r="F425" i="32" s="1"/>
  <c r="CE56" i="32"/>
  <c r="G425" i="32" a="1"/>
  <c r="G425" i="32" s="1"/>
  <c r="CF56" i="32"/>
  <c r="B425" i="32" a="1"/>
  <c r="B425" i="32" s="1"/>
  <c r="CA56" i="32"/>
  <c r="E425" i="32" a="1"/>
  <c r="E425" i="32" s="1"/>
  <c r="CD56" i="32"/>
  <c r="J423" i="32" a="1"/>
  <c r="J423" i="32" s="1"/>
  <c r="CI54" i="32"/>
  <c r="H421" i="32" a="1"/>
  <c r="H421" i="32" s="1"/>
  <c r="CG52" i="32"/>
  <c r="C424" i="32" l="1" a="1"/>
  <c r="C424" i="32" s="1"/>
  <c r="CB55" i="32"/>
  <c r="H422" i="32" a="1"/>
  <c r="H422" i="32" s="1"/>
  <c r="CG53" i="32"/>
  <c r="J424" i="32" a="1"/>
  <c r="J424" i="32" s="1"/>
  <c r="CI55" i="32"/>
  <c r="E426" i="32" a="1"/>
  <c r="E426" i="32" s="1"/>
  <c r="CD57" i="32"/>
  <c r="B426" i="32" a="1"/>
  <c r="B426" i="32" s="1"/>
  <c r="CA57" i="32"/>
  <c r="G426" i="32" a="1"/>
  <c r="G426" i="32" s="1"/>
  <c r="CF57" i="32"/>
  <c r="F426" i="32" a="1"/>
  <c r="F426" i="32" s="1"/>
  <c r="CE57" i="32"/>
  <c r="I428" i="32" a="1"/>
  <c r="I428" i="32" s="1"/>
  <c r="CH59" i="32"/>
  <c r="A425" i="32" a="1"/>
  <c r="A425" i="32" s="1"/>
  <c r="BZ56" i="32"/>
  <c r="D423" i="32" a="1"/>
  <c r="D423" i="32" s="1"/>
  <c r="CC54" i="32"/>
  <c r="C425" i="32" l="1" a="1"/>
  <c r="C425" i="32" s="1"/>
  <c r="CB57" i="32" s="1"/>
  <c r="CB56" i="32"/>
  <c r="D424" i="32" a="1"/>
  <c r="D424" i="32" s="1"/>
  <c r="CC55" i="32"/>
  <c r="A426" i="32" a="1"/>
  <c r="A426" i="32" s="1"/>
  <c r="BZ57" i="32"/>
  <c r="I429" i="32" a="1"/>
  <c r="I429" i="32" s="1"/>
  <c r="CH60" i="32"/>
  <c r="F427" i="32" a="1"/>
  <c r="F427" i="32" s="1"/>
  <c r="CE58" i="32"/>
  <c r="G427" i="32" a="1"/>
  <c r="G427" i="32" s="1"/>
  <c r="CF58" i="32"/>
  <c r="B427" i="32" a="1"/>
  <c r="B427" i="32" s="1"/>
  <c r="CA58" i="32"/>
  <c r="E427" i="32" a="1"/>
  <c r="E427" i="32" s="1"/>
  <c r="CD58" i="32"/>
  <c r="J425" i="32" a="1"/>
  <c r="J425" i="32" s="1"/>
  <c r="CI56" i="32"/>
  <c r="H423" i="32" a="1"/>
  <c r="H423" i="32" s="1"/>
  <c r="CG54" i="32"/>
  <c r="C426" i="32" l="1" a="1"/>
  <c r="C426" i="32" s="1"/>
  <c r="H424" i="32" a="1"/>
  <c r="H424" i="32" s="1"/>
  <c r="CG55" i="32"/>
  <c r="J426" i="32" a="1"/>
  <c r="J426" i="32" s="1"/>
  <c r="CI57" i="32"/>
  <c r="E428" i="32" a="1"/>
  <c r="E428" i="32" s="1"/>
  <c r="CD59" i="32"/>
  <c r="B428" i="32" a="1"/>
  <c r="B428" i="32" s="1"/>
  <c r="CA59" i="32"/>
  <c r="G428" i="32" a="1"/>
  <c r="G428" i="32" s="1"/>
  <c r="CF59" i="32"/>
  <c r="F428" i="32" a="1"/>
  <c r="F428" i="32" s="1"/>
  <c r="CE59" i="32"/>
  <c r="I430" i="32" a="1"/>
  <c r="I430" i="32" s="1"/>
  <c r="CH61" i="32"/>
  <c r="A427" i="32" a="1"/>
  <c r="A427" i="32" s="1"/>
  <c r="BZ58" i="32"/>
  <c r="D425" i="32" a="1"/>
  <c r="D425" i="32" s="1"/>
  <c r="CC56" i="32"/>
  <c r="C427" i="32" l="1" a="1"/>
  <c r="C427" i="32" s="1"/>
  <c r="CB58" i="32"/>
  <c r="D426" i="32" a="1"/>
  <c r="D426" i="32" s="1"/>
  <c r="CC57" i="32"/>
  <c r="A428" i="32" a="1"/>
  <c r="A428" i="32" s="1"/>
  <c r="BZ59" i="32"/>
  <c r="I431" i="32" a="1"/>
  <c r="I431" i="32" s="1"/>
  <c r="I432" i="32" s="1" a="1"/>
  <c r="I432" i="32" s="1"/>
  <c r="I433" i="32" s="1" a="1"/>
  <c r="I433" i="32" s="1"/>
  <c r="I434" i="32" s="1" a="1"/>
  <c r="I434" i="32" s="1"/>
  <c r="I435" i="32" s="1" a="1"/>
  <c r="I435" i="32" s="1"/>
  <c r="I436" i="32" s="1" a="1"/>
  <c r="I436" i="32" s="1"/>
  <c r="I437" i="32" s="1" a="1"/>
  <c r="I437" i="32" s="1"/>
  <c r="I438" i="32" s="1" a="1"/>
  <c r="I438" i="32" s="1"/>
  <c r="I439" i="32" s="1" a="1"/>
  <c r="I439" i="32" s="1"/>
  <c r="I440" i="32" s="1" a="1"/>
  <c r="I440" i="32" s="1"/>
  <c r="I441" i="32" s="1" a="1"/>
  <c r="I441" i="32" s="1"/>
  <c r="I442" i="32" s="1" a="1"/>
  <c r="I442" i="32" s="1"/>
  <c r="I443" i="32" s="1" a="1"/>
  <c r="I443" i="32" s="1"/>
  <c r="I444" i="32" s="1" a="1"/>
  <c r="I444" i="32" s="1"/>
  <c r="I445" i="32" s="1" a="1"/>
  <c r="I445" i="32" s="1"/>
  <c r="I446" i="32" s="1" a="1"/>
  <c r="I446" i="32" s="1"/>
  <c r="I447" i="32" s="1" a="1"/>
  <c r="I447" i="32" s="1"/>
  <c r="I448" i="32" s="1" a="1"/>
  <c r="I448" i="32" s="1"/>
  <c r="I449" i="32" s="1" a="1"/>
  <c r="I449" i="32" s="1"/>
  <c r="I450" i="32" s="1" a="1"/>
  <c r="I450" i="32" s="1"/>
  <c r="I451" i="32" s="1" a="1"/>
  <c r="I451" i="32" s="1"/>
  <c r="I452" i="32" s="1" a="1"/>
  <c r="I452" i="32" s="1"/>
  <c r="I453" i="32" s="1" a="1"/>
  <c r="I453" i="32" s="1"/>
  <c r="I454" i="32" s="1" a="1"/>
  <c r="I454" i="32" s="1"/>
  <c r="I455" i="32" s="1" a="1"/>
  <c r="I455" i="32" s="1"/>
  <c r="I456" i="32" s="1" a="1"/>
  <c r="I456" i="32" s="1"/>
  <c r="I457" i="32" s="1" a="1"/>
  <c r="I457" i="32" s="1"/>
  <c r="I458" i="32" s="1" a="1"/>
  <c r="I458" i="32" s="1"/>
  <c r="I459" i="32" s="1" a="1"/>
  <c r="I459" i="32" s="1"/>
  <c r="I460" i="32" s="1" a="1"/>
  <c r="I460" i="32" s="1"/>
  <c r="I461" i="32" s="1" a="1"/>
  <c r="I461" i="32" s="1"/>
  <c r="I462" i="32" s="1" a="1"/>
  <c r="I462" i="32" s="1"/>
  <c r="I463" i="32" s="1" a="1"/>
  <c r="I463" i="32" s="1"/>
  <c r="I464" i="32" s="1" a="1"/>
  <c r="I464" i="32" s="1"/>
  <c r="I465" i="32" s="1" a="1"/>
  <c r="I465" i="32" s="1"/>
  <c r="I466" i="32" s="1" a="1"/>
  <c r="I466" i="32" s="1"/>
  <c r="I467" i="32" s="1" a="1"/>
  <c r="I467" i="32" s="1"/>
  <c r="I468" i="32" s="1" a="1"/>
  <c r="I468" i="32" s="1"/>
  <c r="I469" i="32" s="1" a="1"/>
  <c r="I469" i="32" s="1"/>
  <c r="I470" i="32" s="1" a="1"/>
  <c r="I470" i="32" s="1"/>
  <c r="I471" i="32" s="1" a="1"/>
  <c r="I471" i="32" s="1"/>
  <c r="I472" i="32" s="1" a="1"/>
  <c r="I472" i="32" s="1"/>
  <c r="I473" i="32" s="1" a="1"/>
  <c r="I473" i="32" s="1"/>
  <c r="I474" i="32" s="1" a="1"/>
  <c r="I474" i="32" s="1"/>
  <c r="I475" i="32" s="1" a="1"/>
  <c r="I475" i="32" s="1"/>
  <c r="I476" i="32" s="1" a="1"/>
  <c r="I476" i="32" s="1"/>
  <c r="I477" i="32" s="1" a="1"/>
  <c r="I477" i="32" s="1"/>
  <c r="I478" i="32" s="1" a="1"/>
  <c r="I478" i="32" s="1"/>
  <c r="I479" i="32" s="1" a="1"/>
  <c r="I479" i="32" s="1"/>
  <c r="I480" i="32" s="1" a="1"/>
  <c r="I480" i="32" s="1"/>
  <c r="I481" i="32" s="1" a="1"/>
  <c r="I481" i="32" s="1"/>
  <c r="I482" i="32" s="1" a="1"/>
  <c r="I482" i="32" s="1"/>
  <c r="I483" i="32" s="1" a="1"/>
  <c r="I483" i="32" s="1"/>
  <c r="I484" i="32" s="1" a="1"/>
  <c r="I484" i="32" s="1"/>
  <c r="I485" i="32" s="1" a="1"/>
  <c r="I485" i="32" s="1"/>
  <c r="I486" i="32" s="1" a="1"/>
  <c r="I486" i="32" s="1"/>
  <c r="I487" i="32" s="1" a="1"/>
  <c r="I487" i="32" s="1"/>
  <c r="I488" i="32" s="1" a="1"/>
  <c r="I488" i="32" s="1"/>
  <c r="I489" i="32" s="1" a="1"/>
  <c r="I489" i="32" s="1"/>
  <c r="I490" i="32" s="1" a="1"/>
  <c r="I490" i="32" s="1"/>
  <c r="I491" i="32" s="1" a="1"/>
  <c r="I491" i="32" s="1"/>
  <c r="I492" i="32" s="1" a="1"/>
  <c r="I492" i="32" s="1"/>
  <c r="I493" i="32" s="1" a="1"/>
  <c r="I493" i="32" s="1"/>
  <c r="I494" i="32" s="1" a="1"/>
  <c r="I494" i="32" s="1"/>
  <c r="I495" i="32" s="1" a="1"/>
  <c r="I495" i="32" s="1"/>
  <c r="I496" i="32" s="1" a="1"/>
  <c r="I496" i="32" s="1"/>
  <c r="I497" i="32" s="1" a="1"/>
  <c r="I497" i="32" s="1"/>
  <c r="I498" i="32" s="1" a="1"/>
  <c r="I498" i="32" s="1"/>
  <c r="I499" i="32" s="1" a="1"/>
  <c r="I499" i="32" s="1"/>
  <c r="I500" i="32" s="1" a="1"/>
  <c r="I500" i="32" s="1"/>
  <c r="I501" i="32" s="1" a="1"/>
  <c r="I501" i="32" s="1"/>
  <c r="I502" i="32" s="1" a="1"/>
  <c r="I502" i="32" s="1"/>
  <c r="I503" i="32" s="1" a="1"/>
  <c r="I503" i="32" s="1"/>
  <c r="I504" i="32" s="1" a="1"/>
  <c r="I504" i="32" s="1"/>
  <c r="I505" i="32" s="1" a="1"/>
  <c r="I505" i="32" s="1"/>
  <c r="I506" i="32" s="1" a="1"/>
  <c r="I506" i="32" s="1"/>
  <c r="I507" i="32" s="1" a="1"/>
  <c r="I507" i="32" s="1"/>
  <c r="I508" i="32" s="1" a="1"/>
  <c r="I508" i="32" s="1"/>
  <c r="I509" i="32" s="1" a="1"/>
  <c r="I509" i="32" s="1"/>
  <c r="I510" i="32" s="1" a="1"/>
  <c r="I510" i="32" s="1"/>
  <c r="I511" i="32" s="1" a="1"/>
  <c r="I511" i="32" s="1"/>
  <c r="I512" i="32" s="1" a="1"/>
  <c r="I512" i="32" s="1"/>
  <c r="I513" i="32" s="1" a="1"/>
  <c r="I513" i="32" s="1"/>
  <c r="I514" i="32" s="1" a="1"/>
  <c r="I514" i="32" s="1"/>
  <c r="I515" i="32" s="1" a="1"/>
  <c r="I515" i="32" s="1"/>
  <c r="I516" i="32" s="1" a="1"/>
  <c r="I516" i="32" s="1"/>
  <c r="I517" i="32" s="1" a="1"/>
  <c r="I517" i="32" s="1"/>
  <c r="I518" i="32" s="1" a="1"/>
  <c r="I518" i="32" s="1"/>
  <c r="I519" i="32" s="1" a="1"/>
  <c r="I519" i="32" s="1"/>
  <c r="I520" i="32" s="1" a="1"/>
  <c r="I520" i="32" s="1"/>
  <c r="I521" i="32" s="1" a="1"/>
  <c r="I521" i="32" s="1"/>
  <c r="I522" i="32" s="1" a="1"/>
  <c r="I522" i="32" s="1"/>
  <c r="I523" i="32" s="1" a="1"/>
  <c r="I523" i="32" s="1"/>
  <c r="I524" i="32" s="1" a="1"/>
  <c r="I524" i="32" s="1"/>
  <c r="I525" i="32" s="1" a="1"/>
  <c r="I525" i="32" s="1"/>
  <c r="I526" i="32" s="1" a="1"/>
  <c r="I526" i="32" s="1"/>
  <c r="I527" i="32" s="1" a="1"/>
  <c r="I527" i="32" s="1"/>
  <c r="I528" i="32" s="1" a="1"/>
  <c r="I528" i="32" s="1"/>
  <c r="CH62" i="32"/>
  <c r="P68" i="32" s="1"/>
  <c r="P69" i="32" s="1"/>
  <c r="F429" i="32" a="1"/>
  <c r="F429" i="32" s="1"/>
  <c r="CE60" i="32"/>
  <c r="G429" i="32" a="1"/>
  <c r="G429" i="32" s="1"/>
  <c r="CF60" i="32"/>
  <c r="B429" i="32" a="1"/>
  <c r="B429" i="32" s="1"/>
  <c r="CA60" i="32"/>
  <c r="E429" i="32" a="1"/>
  <c r="E429" i="32" s="1"/>
  <c r="CD60" i="32"/>
  <c r="J427" i="32" a="1"/>
  <c r="J427" i="32" s="1"/>
  <c r="CI58" i="32"/>
  <c r="H425" i="32" a="1"/>
  <c r="H425" i="32" s="1"/>
  <c r="CG56" i="32"/>
  <c r="C428" i="32" l="1" a="1"/>
  <c r="C428" i="32" s="1"/>
  <c r="CB60" i="32" s="1"/>
  <c r="CB59" i="32"/>
  <c r="H426" i="32" a="1"/>
  <c r="H426" i="32" s="1"/>
  <c r="CG57" i="32"/>
  <c r="J428" i="32" a="1"/>
  <c r="J428" i="32" s="1"/>
  <c r="CI59" i="32"/>
  <c r="E430" i="32" a="1"/>
  <c r="E430" i="32" s="1"/>
  <c r="CD61" i="32"/>
  <c r="B430" i="32" a="1"/>
  <c r="B430" i="32" s="1"/>
  <c r="CA61" i="32"/>
  <c r="G430" i="32" a="1"/>
  <c r="G430" i="32" s="1"/>
  <c r="CF61" i="32"/>
  <c r="F430" i="32" a="1"/>
  <c r="F430" i="32" s="1"/>
  <c r="CE61" i="32"/>
  <c r="A429" i="32" a="1"/>
  <c r="A429" i="32" s="1"/>
  <c r="BZ60" i="32"/>
  <c r="D427" i="32" a="1"/>
  <c r="D427" i="32" s="1"/>
  <c r="CC58" i="32"/>
  <c r="C429" i="32" l="1" a="1"/>
  <c r="C429" i="32" s="1"/>
  <c r="CB61" i="32" s="1"/>
  <c r="D428" i="32" a="1"/>
  <c r="D428" i="32" s="1"/>
  <c r="CC59" i="32"/>
  <c r="A430" i="32" a="1"/>
  <c r="A430" i="32" s="1"/>
  <c r="BZ61" i="32"/>
  <c r="F431" i="32" a="1"/>
  <c r="F431" i="32" s="1"/>
  <c r="F432" i="32" s="1" a="1"/>
  <c r="F432" i="32" s="1"/>
  <c r="F433" i="32" s="1" a="1"/>
  <c r="F433" i="32" s="1"/>
  <c r="F434" i="32" s="1" a="1"/>
  <c r="F434" i="32" s="1"/>
  <c r="F435" i="32" s="1" a="1"/>
  <c r="F435" i="32" s="1"/>
  <c r="F436" i="32" s="1" a="1"/>
  <c r="F436" i="32" s="1"/>
  <c r="F437" i="32" s="1" a="1"/>
  <c r="F437" i="32" s="1"/>
  <c r="F438" i="32" s="1" a="1"/>
  <c r="F438" i="32" s="1"/>
  <c r="F439" i="32" s="1" a="1"/>
  <c r="F439" i="32" s="1"/>
  <c r="F440" i="32" s="1" a="1"/>
  <c r="F440" i="32" s="1"/>
  <c r="F441" i="32" s="1" a="1"/>
  <c r="F441" i="32" s="1"/>
  <c r="F442" i="32" s="1" a="1"/>
  <c r="F442" i="32" s="1"/>
  <c r="F443" i="32" s="1" a="1"/>
  <c r="F443" i="32" s="1"/>
  <c r="F444" i="32" s="1" a="1"/>
  <c r="F444" i="32" s="1"/>
  <c r="F445" i="32" s="1" a="1"/>
  <c r="F445" i="32" s="1"/>
  <c r="F446" i="32" s="1" a="1"/>
  <c r="F446" i="32" s="1"/>
  <c r="F447" i="32" s="1" a="1"/>
  <c r="F447" i="32" s="1"/>
  <c r="F448" i="32" s="1" a="1"/>
  <c r="F448" i="32" s="1"/>
  <c r="F449" i="32" s="1" a="1"/>
  <c r="F449" i="32" s="1"/>
  <c r="F450" i="32" s="1" a="1"/>
  <c r="F450" i="32" s="1"/>
  <c r="F451" i="32" s="1" a="1"/>
  <c r="F451" i="32" s="1"/>
  <c r="F452" i="32" s="1" a="1"/>
  <c r="F452" i="32" s="1"/>
  <c r="F453" i="32" s="1" a="1"/>
  <c r="F453" i="32" s="1"/>
  <c r="F454" i="32" s="1" a="1"/>
  <c r="F454" i="32" s="1"/>
  <c r="F455" i="32" s="1" a="1"/>
  <c r="F455" i="32" s="1"/>
  <c r="F456" i="32" s="1" a="1"/>
  <c r="F456" i="32" s="1"/>
  <c r="F457" i="32" s="1" a="1"/>
  <c r="F457" i="32" s="1"/>
  <c r="F458" i="32" s="1" a="1"/>
  <c r="F458" i="32" s="1"/>
  <c r="F459" i="32" s="1" a="1"/>
  <c r="F459" i="32" s="1"/>
  <c r="F460" i="32" s="1" a="1"/>
  <c r="F460" i="32" s="1"/>
  <c r="F461" i="32" s="1" a="1"/>
  <c r="F461" i="32" s="1"/>
  <c r="F462" i="32" s="1" a="1"/>
  <c r="F462" i="32" s="1"/>
  <c r="F463" i="32" s="1" a="1"/>
  <c r="F463" i="32" s="1"/>
  <c r="F464" i="32" s="1" a="1"/>
  <c r="F464" i="32" s="1"/>
  <c r="F465" i="32" s="1" a="1"/>
  <c r="F465" i="32" s="1"/>
  <c r="F466" i="32" s="1" a="1"/>
  <c r="F466" i="32" s="1"/>
  <c r="F467" i="32" s="1" a="1"/>
  <c r="F467" i="32" s="1"/>
  <c r="F468" i="32" s="1" a="1"/>
  <c r="F468" i="32" s="1"/>
  <c r="F469" i="32" s="1" a="1"/>
  <c r="F469" i="32" s="1"/>
  <c r="F470" i="32" s="1" a="1"/>
  <c r="F470" i="32" s="1"/>
  <c r="F471" i="32" s="1" a="1"/>
  <c r="F471" i="32" s="1"/>
  <c r="F472" i="32" s="1" a="1"/>
  <c r="F472" i="32" s="1"/>
  <c r="F473" i="32" s="1" a="1"/>
  <c r="F473" i="32" s="1"/>
  <c r="F474" i="32" s="1" a="1"/>
  <c r="F474" i="32" s="1"/>
  <c r="F475" i="32" s="1" a="1"/>
  <c r="F475" i="32" s="1"/>
  <c r="F476" i="32" s="1" a="1"/>
  <c r="F476" i="32" s="1"/>
  <c r="F477" i="32" s="1" a="1"/>
  <c r="F477" i="32" s="1"/>
  <c r="F478" i="32" s="1" a="1"/>
  <c r="F478" i="32" s="1"/>
  <c r="F479" i="32" s="1" a="1"/>
  <c r="F479" i="32" s="1"/>
  <c r="F480" i="32" s="1" a="1"/>
  <c r="F480" i="32" s="1"/>
  <c r="F481" i="32" s="1" a="1"/>
  <c r="F481" i="32" s="1"/>
  <c r="F482" i="32" s="1" a="1"/>
  <c r="F482" i="32" s="1"/>
  <c r="F483" i="32" s="1" a="1"/>
  <c r="F483" i="32" s="1"/>
  <c r="F484" i="32" s="1" a="1"/>
  <c r="F484" i="32" s="1"/>
  <c r="F485" i="32" s="1" a="1"/>
  <c r="F485" i="32" s="1"/>
  <c r="F486" i="32" s="1" a="1"/>
  <c r="F486" i="32" s="1"/>
  <c r="F487" i="32" s="1" a="1"/>
  <c r="F487" i="32" s="1"/>
  <c r="F488" i="32" s="1" a="1"/>
  <c r="F488" i="32" s="1"/>
  <c r="F489" i="32" s="1" a="1"/>
  <c r="F489" i="32" s="1"/>
  <c r="F490" i="32" s="1" a="1"/>
  <c r="F490" i="32" s="1"/>
  <c r="F491" i="32" s="1" a="1"/>
  <c r="F491" i="32" s="1"/>
  <c r="F492" i="32" s="1" a="1"/>
  <c r="F492" i="32" s="1"/>
  <c r="F493" i="32" s="1" a="1"/>
  <c r="F493" i="32" s="1"/>
  <c r="F494" i="32" s="1" a="1"/>
  <c r="F494" i="32" s="1"/>
  <c r="F495" i="32" s="1" a="1"/>
  <c r="F495" i="32" s="1"/>
  <c r="F496" i="32" s="1" a="1"/>
  <c r="F496" i="32" s="1"/>
  <c r="F497" i="32" s="1" a="1"/>
  <c r="F497" i="32" s="1"/>
  <c r="F498" i="32" s="1" a="1"/>
  <c r="F498" i="32" s="1"/>
  <c r="F499" i="32" s="1" a="1"/>
  <c r="F499" i="32" s="1"/>
  <c r="F500" i="32" s="1" a="1"/>
  <c r="F500" i="32" s="1"/>
  <c r="F501" i="32" s="1" a="1"/>
  <c r="F501" i="32" s="1"/>
  <c r="F502" i="32" s="1" a="1"/>
  <c r="F502" i="32" s="1"/>
  <c r="F503" i="32" s="1" a="1"/>
  <c r="F503" i="32" s="1"/>
  <c r="F504" i="32" s="1" a="1"/>
  <c r="F504" i="32" s="1"/>
  <c r="F505" i="32" s="1" a="1"/>
  <c r="F505" i="32" s="1"/>
  <c r="F506" i="32" s="1" a="1"/>
  <c r="F506" i="32" s="1"/>
  <c r="F507" i="32" s="1" a="1"/>
  <c r="F507" i="32" s="1"/>
  <c r="F508" i="32" s="1" a="1"/>
  <c r="F508" i="32" s="1"/>
  <c r="F509" i="32" s="1" a="1"/>
  <c r="F509" i="32" s="1"/>
  <c r="F510" i="32" s="1" a="1"/>
  <c r="F510" i="32" s="1"/>
  <c r="F511" i="32" s="1" a="1"/>
  <c r="F511" i="32" s="1"/>
  <c r="F512" i="32" s="1" a="1"/>
  <c r="F512" i="32" s="1"/>
  <c r="F513" i="32" s="1" a="1"/>
  <c r="F513" i="32" s="1"/>
  <c r="F514" i="32" s="1" a="1"/>
  <c r="F514" i="32" s="1"/>
  <c r="F515" i="32" s="1" a="1"/>
  <c r="F515" i="32" s="1"/>
  <c r="F516" i="32" s="1" a="1"/>
  <c r="F516" i="32" s="1"/>
  <c r="F517" i="32" s="1" a="1"/>
  <c r="F517" i="32" s="1"/>
  <c r="F518" i="32" s="1" a="1"/>
  <c r="F518" i="32" s="1"/>
  <c r="F519" i="32" s="1" a="1"/>
  <c r="F519" i="32" s="1"/>
  <c r="F520" i="32" s="1" a="1"/>
  <c r="F520" i="32" s="1"/>
  <c r="F521" i="32" s="1" a="1"/>
  <c r="F521" i="32" s="1"/>
  <c r="F522" i="32" s="1" a="1"/>
  <c r="F522" i="32" s="1"/>
  <c r="F523" i="32" s="1" a="1"/>
  <c r="F523" i="32" s="1"/>
  <c r="F524" i="32" s="1" a="1"/>
  <c r="F524" i="32" s="1"/>
  <c r="F525" i="32" s="1" a="1"/>
  <c r="F525" i="32" s="1"/>
  <c r="F526" i="32" s="1" a="1"/>
  <c r="F526" i="32" s="1"/>
  <c r="F527" i="32" s="1" a="1"/>
  <c r="F527" i="32" s="1"/>
  <c r="F528" i="32" s="1" a="1"/>
  <c r="F528" i="32" s="1"/>
  <c r="CE62" i="32"/>
  <c r="M68" i="32" s="1"/>
  <c r="M69" i="32" s="1"/>
  <c r="G431" i="32" a="1"/>
  <c r="G431" i="32" s="1"/>
  <c r="G432" i="32" s="1" a="1"/>
  <c r="G432" i="32" s="1"/>
  <c r="G433" i="32" s="1" a="1"/>
  <c r="G433" i="32" s="1"/>
  <c r="G434" i="32" s="1" a="1"/>
  <c r="G434" i="32" s="1"/>
  <c r="G435" i="32" s="1" a="1"/>
  <c r="G435" i="32" s="1"/>
  <c r="G436" i="32" s="1" a="1"/>
  <c r="G436" i="32" s="1"/>
  <c r="G437" i="32" s="1" a="1"/>
  <c r="G437" i="32" s="1"/>
  <c r="G438" i="32" s="1" a="1"/>
  <c r="G438" i="32" s="1"/>
  <c r="G439" i="32" s="1" a="1"/>
  <c r="G439" i="32" s="1"/>
  <c r="G440" i="32" s="1" a="1"/>
  <c r="G440" i="32" s="1"/>
  <c r="G441" i="32" s="1" a="1"/>
  <c r="G441" i="32" s="1"/>
  <c r="G442" i="32" s="1" a="1"/>
  <c r="G442" i="32" s="1"/>
  <c r="G443" i="32" s="1" a="1"/>
  <c r="G443" i="32" s="1"/>
  <c r="G444" i="32" s="1" a="1"/>
  <c r="G444" i="32" s="1"/>
  <c r="G445" i="32" s="1" a="1"/>
  <c r="G445" i="32" s="1"/>
  <c r="G446" i="32" s="1" a="1"/>
  <c r="G446" i="32" s="1"/>
  <c r="G447" i="32" s="1" a="1"/>
  <c r="G447" i="32" s="1"/>
  <c r="G448" i="32" s="1" a="1"/>
  <c r="G448" i="32" s="1"/>
  <c r="G449" i="32" s="1" a="1"/>
  <c r="G449" i="32" s="1"/>
  <c r="G450" i="32" s="1" a="1"/>
  <c r="G450" i="32" s="1"/>
  <c r="G451" i="32" s="1" a="1"/>
  <c r="G451" i="32" s="1"/>
  <c r="G452" i="32" s="1" a="1"/>
  <c r="G452" i="32" s="1"/>
  <c r="G453" i="32" s="1" a="1"/>
  <c r="G453" i="32" s="1"/>
  <c r="G454" i="32" s="1" a="1"/>
  <c r="G454" i="32" s="1"/>
  <c r="G455" i="32" s="1" a="1"/>
  <c r="G455" i="32" s="1"/>
  <c r="G456" i="32" s="1" a="1"/>
  <c r="G456" i="32" s="1"/>
  <c r="G457" i="32" s="1" a="1"/>
  <c r="G457" i="32" s="1"/>
  <c r="G458" i="32" s="1" a="1"/>
  <c r="G458" i="32" s="1"/>
  <c r="G459" i="32" s="1" a="1"/>
  <c r="G459" i="32" s="1"/>
  <c r="G460" i="32" s="1" a="1"/>
  <c r="G460" i="32" s="1"/>
  <c r="G461" i="32" s="1" a="1"/>
  <c r="G461" i="32" s="1"/>
  <c r="G462" i="32" s="1" a="1"/>
  <c r="G462" i="32" s="1"/>
  <c r="G463" i="32" s="1" a="1"/>
  <c r="G463" i="32" s="1"/>
  <c r="G464" i="32" s="1" a="1"/>
  <c r="G464" i="32" s="1"/>
  <c r="G465" i="32" s="1" a="1"/>
  <c r="G465" i="32" s="1"/>
  <c r="G466" i="32" s="1" a="1"/>
  <c r="G466" i="32" s="1"/>
  <c r="G467" i="32" s="1" a="1"/>
  <c r="G467" i="32" s="1"/>
  <c r="G468" i="32" s="1" a="1"/>
  <c r="G468" i="32" s="1"/>
  <c r="G469" i="32" s="1" a="1"/>
  <c r="G469" i="32" s="1"/>
  <c r="G470" i="32" s="1" a="1"/>
  <c r="G470" i="32" s="1"/>
  <c r="G471" i="32" s="1" a="1"/>
  <c r="G471" i="32" s="1"/>
  <c r="G472" i="32" s="1" a="1"/>
  <c r="G472" i="32" s="1"/>
  <c r="G473" i="32" s="1" a="1"/>
  <c r="G473" i="32" s="1"/>
  <c r="G474" i="32" s="1" a="1"/>
  <c r="G474" i="32" s="1"/>
  <c r="G475" i="32" s="1" a="1"/>
  <c r="G475" i="32" s="1"/>
  <c r="G476" i="32" s="1" a="1"/>
  <c r="G476" i="32" s="1"/>
  <c r="G477" i="32" s="1" a="1"/>
  <c r="G477" i="32" s="1"/>
  <c r="G478" i="32" s="1" a="1"/>
  <c r="G478" i="32" s="1"/>
  <c r="G479" i="32" s="1" a="1"/>
  <c r="G479" i="32" s="1"/>
  <c r="G480" i="32" s="1" a="1"/>
  <c r="G480" i="32" s="1"/>
  <c r="G481" i="32" s="1" a="1"/>
  <c r="G481" i="32" s="1"/>
  <c r="G482" i="32" s="1" a="1"/>
  <c r="G482" i="32" s="1"/>
  <c r="G483" i="32" s="1" a="1"/>
  <c r="G483" i="32" s="1"/>
  <c r="G484" i="32" s="1" a="1"/>
  <c r="G484" i="32" s="1"/>
  <c r="G485" i="32" s="1" a="1"/>
  <c r="G485" i="32" s="1"/>
  <c r="G486" i="32" s="1" a="1"/>
  <c r="G486" i="32" s="1"/>
  <c r="G487" i="32" s="1" a="1"/>
  <c r="G487" i="32" s="1"/>
  <c r="G488" i="32" s="1" a="1"/>
  <c r="G488" i="32" s="1"/>
  <c r="G489" i="32" s="1" a="1"/>
  <c r="G489" i="32" s="1"/>
  <c r="G490" i="32" s="1" a="1"/>
  <c r="G490" i="32" s="1"/>
  <c r="G491" i="32" s="1" a="1"/>
  <c r="G491" i="32" s="1"/>
  <c r="G492" i="32" s="1" a="1"/>
  <c r="G492" i="32" s="1"/>
  <c r="G493" i="32" s="1" a="1"/>
  <c r="G493" i="32" s="1"/>
  <c r="G494" i="32" s="1" a="1"/>
  <c r="G494" i="32" s="1"/>
  <c r="G495" i="32" s="1" a="1"/>
  <c r="G495" i="32" s="1"/>
  <c r="G496" i="32" s="1" a="1"/>
  <c r="G496" i="32" s="1"/>
  <c r="G497" i="32" s="1" a="1"/>
  <c r="G497" i="32" s="1"/>
  <c r="G498" i="32" s="1" a="1"/>
  <c r="G498" i="32" s="1"/>
  <c r="G499" i="32" s="1" a="1"/>
  <c r="G499" i="32" s="1"/>
  <c r="G500" i="32" s="1" a="1"/>
  <c r="G500" i="32" s="1"/>
  <c r="G501" i="32" s="1" a="1"/>
  <c r="G501" i="32" s="1"/>
  <c r="G502" i="32" s="1" a="1"/>
  <c r="G502" i="32" s="1"/>
  <c r="G503" i="32" s="1" a="1"/>
  <c r="G503" i="32" s="1"/>
  <c r="G504" i="32" s="1" a="1"/>
  <c r="G504" i="32" s="1"/>
  <c r="G505" i="32" s="1" a="1"/>
  <c r="G505" i="32" s="1"/>
  <c r="G506" i="32" s="1" a="1"/>
  <c r="G506" i="32" s="1"/>
  <c r="G507" i="32" s="1" a="1"/>
  <c r="G507" i="32" s="1"/>
  <c r="G508" i="32" s="1" a="1"/>
  <c r="G508" i="32" s="1"/>
  <c r="G509" i="32" s="1" a="1"/>
  <c r="G509" i="32" s="1"/>
  <c r="G510" i="32" s="1" a="1"/>
  <c r="G510" i="32" s="1"/>
  <c r="G511" i="32" s="1" a="1"/>
  <c r="G511" i="32" s="1"/>
  <c r="G512" i="32" s="1" a="1"/>
  <c r="G512" i="32" s="1"/>
  <c r="G513" i="32" s="1" a="1"/>
  <c r="G513" i="32" s="1"/>
  <c r="G514" i="32" s="1" a="1"/>
  <c r="G514" i="32" s="1"/>
  <c r="G515" i="32" s="1" a="1"/>
  <c r="G515" i="32" s="1"/>
  <c r="G516" i="32" s="1" a="1"/>
  <c r="G516" i="32" s="1"/>
  <c r="G517" i="32" s="1" a="1"/>
  <c r="G517" i="32" s="1"/>
  <c r="G518" i="32" s="1" a="1"/>
  <c r="G518" i="32" s="1"/>
  <c r="G519" i="32" s="1" a="1"/>
  <c r="G519" i="32" s="1"/>
  <c r="G520" i="32" s="1" a="1"/>
  <c r="G520" i="32" s="1"/>
  <c r="G521" i="32" s="1" a="1"/>
  <c r="G521" i="32" s="1"/>
  <c r="G522" i="32" s="1" a="1"/>
  <c r="G522" i="32" s="1"/>
  <c r="G523" i="32" s="1" a="1"/>
  <c r="G523" i="32" s="1"/>
  <c r="G524" i="32" s="1" a="1"/>
  <c r="G524" i="32" s="1"/>
  <c r="G525" i="32" s="1" a="1"/>
  <c r="G525" i="32" s="1"/>
  <c r="G526" i="32" s="1" a="1"/>
  <c r="G526" i="32" s="1"/>
  <c r="G527" i="32" s="1" a="1"/>
  <c r="G527" i="32" s="1"/>
  <c r="G528" i="32" s="1" a="1"/>
  <c r="G528" i="32" s="1"/>
  <c r="CF62" i="32"/>
  <c r="N68" i="32" s="1"/>
  <c r="N69" i="32" s="1"/>
  <c r="B431" i="32" a="1"/>
  <c r="B431" i="32" s="1"/>
  <c r="B432" i="32" s="1" a="1"/>
  <c r="B432" i="32" s="1"/>
  <c r="B433" i="32" s="1" a="1"/>
  <c r="B433" i="32" s="1"/>
  <c r="B434" i="32" s="1" a="1"/>
  <c r="B434" i="32" s="1"/>
  <c r="B435" i="32" s="1" a="1"/>
  <c r="B435" i="32" s="1"/>
  <c r="B436" i="32" s="1" a="1"/>
  <c r="B436" i="32" s="1"/>
  <c r="B437" i="32" s="1" a="1"/>
  <c r="B437" i="32" s="1"/>
  <c r="B438" i="32" s="1" a="1"/>
  <c r="B438" i="32" s="1"/>
  <c r="B439" i="32" s="1" a="1"/>
  <c r="B439" i="32" s="1"/>
  <c r="B440" i="32" s="1" a="1"/>
  <c r="B440" i="32" s="1"/>
  <c r="B441" i="32" s="1" a="1"/>
  <c r="B441" i="32" s="1"/>
  <c r="B442" i="32" s="1" a="1"/>
  <c r="B442" i="32" s="1"/>
  <c r="B443" i="32" s="1" a="1"/>
  <c r="B443" i="32" s="1"/>
  <c r="B444" i="32" s="1" a="1"/>
  <c r="B444" i="32" s="1"/>
  <c r="B445" i="32" s="1" a="1"/>
  <c r="B445" i="32" s="1"/>
  <c r="B446" i="32" s="1" a="1"/>
  <c r="B446" i="32" s="1"/>
  <c r="B447" i="32" s="1" a="1"/>
  <c r="B447" i="32" s="1"/>
  <c r="B448" i="32" s="1" a="1"/>
  <c r="B448" i="32" s="1"/>
  <c r="B449" i="32" s="1" a="1"/>
  <c r="B449" i="32" s="1"/>
  <c r="B450" i="32" s="1" a="1"/>
  <c r="B450" i="32" s="1"/>
  <c r="B451" i="32" s="1" a="1"/>
  <c r="B451" i="32" s="1"/>
  <c r="B452" i="32" s="1" a="1"/>
  <c r="B452" i="32" s="1"/>
  <c r="B453" i="32" s="1" a="1"/>
  <c r="B453" i="32" s="1"/>
  <c r="B454" i="32" s="1" a="1"/>
  <c r="B454" i="32" s="1"/>
  <c r="B455" i="32" s="1" a="1"/>
  <c r="B455" i="32" s="1"/>
  <c r="B456" i="32" s="1" a="1"/>
  <c r="B456" i="32" s="1"/>
  <c r="B457" i="32" s="1" a="1"/>
  <c r="B457" i="32" s="1"/>
  <c r="B458" i="32" s="1" a="1"/>
  <c r="B458" i="32" s="1"/>
  <c r="B459" i="32" s="1" a="1"/>
  <c r="B459" i="32" s="1"/>
  <c r="B460" i="32" s="1" a="1"/>
  <c r="B460" i="32" s="1"/>
  <c r="B461" i="32" s="1" a="1"/>
  <c r="B461" i="32" s="1"/>
  <c r="B462" i="32" s="1" a="1"/>
  <c r="B462" i="32" s="1"/>
  <c r="B463" i="32" s="1" a="1"/>
  <c r="B463" i="32" s="1"/>
  <c r="B464" i="32" s="1" a="1"/>
  <c r="B464" i="32" s="1"/>
  <c r="B465" i="32" s="1" a="1"/>
  <c r="B465" i="32" s="1"/>
  <c r="B466" i="32" s="1" a="1"/>
  <c r="B466" i="32" s="1"/>
  <c r="B467" i="32" s="1" a="1"/>
  <c r="B467" i="32" s="1"/>
  <c r="B468" i="32" s="1" a="1"/>
  <c r="B468" i="32" s="1"/>
  <c r="B469" i="32" s="1" a="1"/>
  <c r="B469" i="32" s="1"/>
  <c r="B470" i="32" s="1" a="1"/>
  <c r="B470" i="32" s="1"/>
  <c r="B471" i="32" s="1" a="1"/>
  <c r="B471" i="32" s="1"/>
  <c r="B472" i="32" s="1" a="1"/>
  <c r="B472" i="32" s="1"/>
  <c r="B473" i="32" s="1" a="1"/>
  <c r="B473" i="32" s="1"/>
  <c r="B474" i="32" s="1" a="1"/>
  <c r="B474" i="32" s="1"/>
  <c r="B475" i="32" s="1" a="1"/>
  <c r="B475" i="32" s="1"/>
  <c r="B476" i="32" s="1" a="1"/>
  <c r="B476" i="32" s="1"/>
  <c r="B477" i="32" s="1" a="1"/>
  <c r="B477" i="32" s="1"/>
  <c r="B478" i="32" s="1" a="1"/>
  <c r="B478" i="32" s="1"/>
  <c r="B479" i="32" s="1" a="1"/>
  <c r="B479" i="32" s="1"/>
  <c r="B480" i="32" s="1" a="1"/>
  <c r="B480" i="32" s="1"/>
  <c r="B481" i="32" s="1" a="1"/>
  <c r="B481" i="32" s="1"/>
  <c r="B482" i="32" s="1" a="1"/>
  <c r="B482" i="32" s="1"/>
  <c r="B483" i="32" s="1" a="1"/>
  <c r="B483" i="32" s="1"/>
  <c r="B484" i="32" s="1" a="1"/>
  <c r="B484" i="32" s="1"/>
  <c r="B485" i="32" s="1" a="1"/>
  <c r="B485" i="32" s="1"/>
  <c r="B486" i="32" s="1" a="1"/>
  <c r="B486" i="32" s="1"/>
  <c r="B487" i="32" s="1" a="1"/>
  <c r="B487" i="32" s="1"/>
  <c r="B488" i="32" s="1" a="1"/>
  <c r="B488" i="32" s="1"/>
  <c r="B489" i="32" s="1" a="1"/>
  <c r="B489" i="32" s="1"/>
  <c r="B490" i="32" s="1" a="1"/>
  <c r="B490" i="32" s="1"/>
  <c r="B491" i="32" s="1" a="1"/>
  <c r="B491" i="32" s="1"/>
  <c r="B492" i="32" s="1" a="1"/>
  <c r="B492" i="32" s="1"/>
  <c r="B493" i="32" s="1" a="1"/>
  <c r="B493" i="32" s="1"/>
  <c r="B494" i="32" s="1" a="1"/>
  <c r="B494" i="32" s="1"/>
  <c r="B495" i="32" s="1" a="1"/>
  <c r="B495" i="32" s="1"/>
  <c r="B496" i="32" s="1" a="1"/>
  <c r="B496" i="32" s="1"/>
  <c r="B497" i="32" s="1" a="1"/>
  <c r="B497" i="32" s="1"/>
  <c r="B498" i="32" s="1" a="1"/>
  <c r="B498" i="32" s="1"/>
  <c r="B499" i="32" s="1" a="1"/>
  <c r="B499" i="32" s="1"/>
  <c r="B500" i="32" s="1" a="1"/>
  <c r="B500" i="32" s="1"/>
  <c r="B501" i="32" s="1" a="1"/>
  <c r="B501" i="32" s="1"/>
  <c r="B502" i="32" s="1" a="1"/>
  <c r="B502" i="32" s="1"/>
  <c r="B503" i="32" s="1" a="1"/>
  <c r="B503" i="32" s="1"/>
  <c r="B504" i="32" s="1" a="1"/>
  <c r="B504" i="32" s="1"/>
  <c r="B505" i="32" s="1" a="1"/>
  <c r="B505" i="32" s="1"/>
  <c r="B506" i="32" s="1" a="1"/>
  <c r="B506" i="32" s="1"/>
  <c r="B507" i="32" s="1" a="1"/>
  <c r="B507" i="32" s="1"/>
  <c r="B508" i="32" s="1" a="1"/>
  <c r="B508" i="32" s="1"/>
  <c r="B509" i="32" s="1" a="1"/>
  <c r="B509" i="32" s="1"/>
  <c r="B510" i="32" s="1" a="1"/>
  <c r="B510" i="32" s="1"/>
  <c r="B511" i="32" s="1" a="1"/>
  <c r="B511" i="32" s="1"/>
  <c r="B512" i="32" s="1" a="1"/>
  <c r="B512" i="32" s="1"/>
  <c r="B513" i="32" s="1" a="1"/>
  <c r="B513" i="32" s="1"/>
  <c r="B514" i="32" s="1" a="1"/>
  <c r="B514" i="32" s="1"/>
  <c r="B515" i="32" s="1" a="1"/>
  <c r="B515" i="32" s="1"/>
  <c r="B516" i="32" s="1" a="1"/>
  <c r="B516" i="32" s="1"/>
  <c r="B517" i="32" s="1" a="1"/>
  <c r="B517" i="32" s="1"/>
  <c r="B518" i="32" s="1" a="1"/>
  <c r="B518" i="32" s="1"/>
  <c r="B519" i="32" s="1" a="1"/>
  <c r="B519" i="32" s="1"/>
  <c r="B520" i="32" s="1" a="1"/>
  <c r="B520" i="32" s="1"/>
  <c r="B521" i="32" s="1" a="1"/>
  <c r="B521" i="32" s="1"/>
  <c r="B522" i="32" s="1" a="1"/>
  <c r="B522" i="32" s="1"/>
  <c r="B523" i="32" s="1" a="1"/>
  <c r="B523" i="32" s="1"/>
  <c r="B524" i="32" s="1" a="1"/>
  <c r="B524" i="32" s="1"/>
  <c r="B525" i="32" s="1" a="1"/>
  <c r="B525" i="32" s="1"/>
  <c r="B526" i="32" s="1" a="1"/>
  <c r="B526" i="32" s="1"/>
  <c r="B527" i="32" s="1" a="1"/>
  <c r="B527" i="32" s="1"/>
  <c r="B528" i="32" s="1" a="1"/>
  <c r="B528" i="32" s="1"/>
  <c r="CA62" i="32"/>
  <c r="I68" i="32" s="1"/>
  <c r="I69" i="32" s="1"/>
  <c r="E431" i="32" a="1"/>
  <c r="E431" i="32" s="1"/>
  <c r="E432" i="32" s="1" a="1"/>
  <c r="E432" i="32" s="1"/>
  <c r="E433" i="32" s="1" a="1"/>
  <c r="E433" i="32" s="1"/>
  <c r="E434" i="32" s="1" a="1"/>
  <c r="E434" i="32" s="1"/>
  <c r="E435" i="32" s="1" a="1"/>
  <c r="E435" i="32" s="1"/>
  <c r="E436" i="32" s="1" a="1"/>
  <c r="E436" i="32" s="1"/>
  <c r="E437" i="32" s="1" a="1"/>
  <c r="E437" i="32" s="1"/>
  <c r="E438" i="32" s="1" a="1"/>
  <c r="E438" i="32" s="1"/>
  <c r="E439" i="32" s="1" a="1"/>
  <c r="E439" i="32" s="1"/>
  <c r="E440" i="32" s="1" a="1"/>
  <c r="E440" i="32" s="1"/>
  <c r="E441" i="32" s="1" a="1"/>
  <c r="E441" i="32" s="1"/>
  <c r="E442" i="32" s="1" a="1"/>
  <c r="E442" i="32" s="1"/>
  <c r="E443" i="32" s="1" a="1"/>
  <c r="E443" i="32" s="1"/>
  <c r="E444" i="32" s="1" a="1"/>
  <c r="E444" i="32" s="1"/>
  <c r="E445" i="32" s="1" a="1"/>
  <c r="E445" i="32" s="1"/>
  <c r="E446" i="32" s="1" a="1"/>
  <c r="E446" i="32" s="1"/>
  <c r="E447" i="32" s="1" a="1"/>
  <c r="E447" i="32" s="1"/>
  <c r="E448" i="32" s="1" a="1"/>
  <c r="E448" i="32" s="1"/>
  <c r="E449" i="32" s="1" a="1"/>
  <c r="E449" i="32" s="1"/>
  <c r="E450" i="32" s="1" a="1"/>
  <c r="E450" i="32" s="1"/>
  <c r="E451" i="32" s="1" a="1"/>
  <c r="E451" i="32" s="1"/>
  <c r="E452" i="32" s="1" a="1"/>
  <c r="E452" i="32" s="1"/>
  <c r="E453" i="32" s="1" a="1"/>
  <c r="E453" i="32" s="1"/>
  <c r="E454" i="32" s="1" a="1"/>
  <c r="E454" i="32" s="1"/>
  <c r="E455" i="32" s="1" a="1"/>
  <c r="E455" i="32" s="1"/>
  <c r="E456" i="32" s="1" a="1"/>
  <c r="E456" i="32" s="1"/>
  <c r="E457" i="32" s="1" a="1"/>
  <c r="E457" i="32" s="1"/>
  <c r="E458" i="32" s="1" a="1"/>
  <c r="E458" i="32" s="1"/>
  <c r="E459" i="32" s="1" a="1"/>
  <c r="E459" i="32" s="1"/>
  <c r="E460" i="32" s="1" a="1"/>
  <c r="E460" i="32" s="1"/>
  <c r="E461" i="32" s="1" a="1"/>
  <c r="E461" i="32" s="1"/>
  <c r="E462" i="32" s="1" a="1"/>
  <c r="E462" i="32" s="1"/>
  <c r="E463" i="32" s="1" a="1"/>
  <c r="E463" i="32" s="1"/>
  <c r="E464" i="32" s="1" a="1"/>
  <c r="E464" i="32" s="1"/>
  <c r="E465" i="32" s="1" a="1"/>
  <c r="E465" i="32" s="1"/>
  <c r="E466" i="32" s="1" a="1"/>
  <c r="E466" i="32" s="1"/>
  <c r="E467" i="32" s="1" a="1"/>
  <c r="E467" i="32" s="1"/>
  <c r="E468" i="32" s="1" a="1"/>
  <c r="E468" i="32" s="1"/>
  <c r="E469" i="32" s="1" a="1"/>
  <c r="E469" i="32" s="1"/>
  <c r="E470" i="32" s="1" a="1"/>
  <c r="E470" i="32" s="1"/>
  <c r="E471" i="32" s="1" a="1"/>
  <c r="E471" i="32" s="1"/>
  <c r="E472" i="32" s="1" a="1"/>
  <c r="E472" i="32" s="1"/>
  <c r="E473" i="32" s="1" a="1"/>
  <c r="E473" i="32" s="1"/>
  <c r="E474" i="32" s="1" a="1"/>
  <c r="E474" i="32" s="1"/>
  <c r="E475" i="32" s="1" a="1"/>
  <c r="E475" i="32" s="1"/>
  <c r="E476" i="32" s="1" a="1"/>
  <c r="E476" i="32" s="1"/>
  <c r="E477" i="32" s="1" a="1"/>
  <c r="E477" i="32" s="1"/>
  <c r="E478" i="32" s="1" a="1"/>
  <c r="E478" i="32" s="1"/>
  <c r="E479" i="32" s="1" a="1"/>
  <c r="E479" i="32" s="1"/>
  <c r="E480" i="32" s="1" a="1"/>
  <c r="E480" i="32" s="1"/>
  <c r="E481" i="32" s="1" a="1"/>
  <c r="E481" i="32" s="1"/>
  <c r="E482" i="32" s="1" a="1"/>
  <c r="E482" i="32" s="1"/>
  <c r="E483" i="32" s="1" a="1"/>
  <c r="E483" i="32" s="1"/>
  <c r="E484" i="32" s="1" a="1"/>
  <c r="E484" i="32" s="1"/>
  <c r="E485" i="32" s="1" a="1"/>
  <c r="E485" i="32" s="1"/>
  <c r="E486" i="32" s="1" a="1"/>
  <c r="E486" i="32" s="1"/>
  <c r="E487" i="32" s="1" a="1"/>
  <c r="E487" i="32" s="1"/>
  <c r="E488" i="32" s="1" a="1"/>
  <c r="E488" i="32" s="1"/>
  <c r="E489" i="32" s="1" a="1"/>
  <c r="E489" i="32" s="1"/>
  <c r="E490" i="32" s="1" a="1"/>
  <c r="E490" i="32" s="1"/>
  <c r="E491" i="32" s="1" a="1"/>
  <c r="E491" i="32" s="1"/>
  <c r="E492" i="32" s="1" a="1"/>
  <c r="E492" i="32" s="1"/>
  <c r="E493" i="32" s="1" a="1"/>
  <c r="E493" i="32" s="1"/>
  <c r="E494" i="32" s="1" a="1"/>
  <c r="E494" i="32" s="1"/>
  <c r="E495" i="32" s="1" a="1"/>
  <c r="E495" i="32" s="1"/>
  <c r="E496" i="32" s="1" a="1"/>
  <c r="E496" i="32" s="1"/>
  <c r="E497" i="32" s="1" a="1"/>
  <c r="E497" i="32" s="1"/>
  <c r="E498" i="32" s="1" a="1"/>
  <c r="E498" i="32" s="1"/>
  <c r="E499" i="32" s="1" a="1"/>
  <c r="E499" i="32" s="1"/>
  <c r="E500" i="32" s="1" a="1"/>
  <c r="E500" i="32" s="1"/>
  <c r="E501" i="32" s="1" a="1"/>
  <c r="E501" i="32" s="1"/>
  <c r="E502" i="32" s="1" a="1"/>
  <c r="E502" i="32" s="1"/>
  <c r="E503" i="32" s="1" a="1"/>
  <c r="E503" i="32" s="1"/>
  <c r="E504" i="32" s="1" a="1"/>
  <c r="E504" i="32" s="1"/>
  <c r="E505" i="32" s="1" a="1"/>
  <c r="E505" i="32" s="1"/>
  <c r="E506" i="32" s="1" a="1"/>
  <c r="E506" i="32" s="1"/>
  <c r="E507" i="32" s="1" a="1"/>
  <c r="E507" i="32" s="1"/>
  <c r="E508" i="32" s="1" a="1"/>
  <c r="E508" i="32" s="1"/>
  <c r="E509" i="32" s="1" a="1"/>
  <c r="E509" i="32" s="1"/>
  <c r="E510" i="32" s="1" a="1"/>
  <c r="E510" i="32" s="1"/>
  <c r="E511" i="32" s="1" a="1"/>
  <c r="E511" i="32" s="1"/>
  <c r="E512" i="32" s="1" a="1"/>
  <c r="E512" i="32" s="1"/>
  <c r="E513" i="32" s="1" a="1"/>
  <c r="E513" i="32" s="1"/>
  <c r="E514" i="32" s="1" a="1"/>
  <c r="E514" i="32" s="1"/>
  <c r="E515" i="32" s="1" a="1"/>
  <c r="E515" i="32" s="1"/>
  <c r="E516" i="32" s="1" a="1"/>
  <c r="E516" i="32" s="1"/>
  <c r="E517" i="32" s="1" a="1"/>
  <c r="E517" i="32" s="1"/>
  <c r="E518" i="32" s="1" a="1"/>
  <c r="E518" i="32" s="1"/>
  <c r="E519" i="32" s="1" a="1"/>
  <c r="E519" i="32" s="1"/>
  <c r="E520" i="32" s="1" a="1"/>
  <c r="E520" i="32" s="1"/>
  <c r="E521" i="32" s="1" a="1"/>
  <c r="E521" i="32" s="1"/>
  <c r="E522" i="32" s="1" a="1"/>
  <c r="E522" i="32" s="1"/>
  <c r="E523" i="32" s="1" a="1"/>
  <c r="E523" i="32" s="1"/>
  <c r="E524" i="32" s="1" a="1"/>
  <c r="E524" i="32" s="1"/>
  <c r="E525" i="32" s="1" a="1"/>
  <c r="E525" i="32" s="1"/>
  <c r="E526" i="32" s="1" a="1"/>
  <c r="E526" i="32" s="1"/>
  <c r="E527" i="32" s="1" a="1"/>
  <c r="E527" i="32" s="1"/>
  <c r="E528" i="32" s="1" a="1"/>
  <c r="E528" i="32" s="1"/>
  <c r="CD62" i="32"/>
  <c r="L68" i="32" s="1"/>
  <c r="L69" i="32" s="1"/>
  <c r="J429" i="32" a="1"/>
  <c r="J429" i="32" s="1"/>
  <c r="CI60" i="32"/>
  <c r="H427" i="32" a="1"/>
  <c r="H427" i="32" s="1"/>
  <c r="CG58" i="32"/>
  <c r="C430" i="32" l="1" a="1"/>
  <c r="C430" i="32" s="1"/>
  <c r="H428" i="32" a="1"/>
  <c r="H428" i="32" s="1"/>
  <c r="CG59" i="32"/>
  <c r="J430" i="32" a="1"/>
  <c r="J430" i="32" s="1"/>
  <c r="CI61" i="32"/>
  <c r="A431" i="32" a="1"/>
  <c r="A431" i="32" s="1"/>
  <c r="A432" i="32" s="1" a="1"/>
  <c r="A432" i="32" s="1"/>
  <c r="A433" i="32" s="1" a="1"/>
  <c r="A433" i="32" s="1"/>
  <c r="A434" i="32" s="1" a="1"/>
  <c r="A434" i="32" s="1"/>
  <c r="A435" i="32" s="1" a="1"/>
  <c r="A435" i="32" s="1"/>
  <c r="A436" i="32" s="1" a="1"/>
  <c r="A436" i="32" s="1"/>
  <c r="A437" i="32" s="1" a="1"/>
  <c r="A437" i="32" s="1"/>
  <c r="A438" i="32" s="1" a="1"/>
  <c r="A438" i="32" s="1"/>
  <c r="A439" i="32" s="1" a="1"/>
  <c r="A439" i="32" s="1"/>
  <c r="A440" i="32" s="1" a="1"/>
  <c r="A440" i="32" s="1"/>
  <c r="A441" i="32" s="1" a="1"/>
  <c r="A441" i="32" s="1"/>
  <c r="A442" i="32" s="1" a="1"/>
  <c r="A442" i="32" s="1"/>
  <c r="A443" i="32" s="1" a="1"/>
  <c r="A443" i="32" s="1"/>
  <c r="A444" i="32" s="1" a="1"/>
  <c r="A444" i="32" s="1"/>
  <c r="A445" i="32" s="1" a="1"/>
  <c r="A445" i="32" s="1"/>
  <c r="A446" i="32" s="1" a="1"/>
  <c r="A446" i="32" s="1"/>
  <c r="A447" i="32" s="1" a="1"/>
  <c r="A447" i="32" s="1"/>
  <c r="A448" i="32" s="1" a="1"/>
  <c r="A448" i="32" s="1"/>
  <c r="A449" i="32" s="1" a="1"/>
  <c r="A449" i="32" s="1"/>
  <c r="A450" i="32" s="1" a="1"/>
  <c r="A450" i="32" s="1"/>
  <c r="A451" i="32" s="1" a="1"/>
  <c r="A451" i="32" s="1"/>
  <c r="A452" i="32" s="1" a="1"/>
  <c r="A452" i="32" s="1"/>
  <c r="A453" i="32" s="1" a="1"/>
  <c r="A453" i="32" s="1"/>
  <c r="A454" i="32" s="1" a="1"/>
  <c r="A454" i="32" s="1"/>
  <c r="A455" i="32" s="1" a="1"/>
  <c r="A455" i="32" s="1"/>
  <c r="A456" i="32" s="1" a="1"/>
  <c r="A456" i="32" s="1"/>
  <c r="A457" i="32" s="1" a="1"/>
  <c r="A457" i="32" s="1"/>
  <c r="A458" i="32" s="1" a="1"/>
  <c r="A458" i="32" s="1"/>
  <c r="A459" i="32" s="1" a="1"/>
  <c r="A459" i="32" s="1"/>
  <c r="A460" i="32" s="1" a="1"/>
  <c r="A460" i="32" s="1"/>
  <c r="A461" i="32" s="1" a="1"/>
  <c r="A461" i="32" s="1"/>
  <c r="A462" i="32" s="1" a="1"/>
  <c r="A462" i="32" s="1"/>
  <c r="A463" i="32" s="1" a="1"/>
  <c r="A463" i="32" s="1"/>
  <c r="A464" i="32" s="1" a="1"/>
  <c r="A464" i="32" s="1"/>
  <c r="A465" i="32" s="1" a="1"/>
  <c r="A465" i="32" s="1"/>
  <c r="A466" i="32" s="1" a="1"/>
  <c r="A466" i="32" s="1"/>
  <c r="A467" i="32" s="1" a="1"/>
  <c r="A467" i="32" s="1"/>
  <c r="A468" i="32" s="1" a="1"/>
  <c r="A468" i="32" s="1"/>
  <c r="A469" i="32" s="1" a="1"/>
  <c r="A469" i="32" s="1"/>
  <c r="A470" i="32" s="1" a="1"/>
  <c r="A470" i="32" s="1"/>
  <c r="A471" i="32" s="1" a="1"/>
  <c r="A471" i="32" s="1"/>
  <c r="A472" i="32" s="1" a="1"/>
  <c r="A472" i="32" s="1"/>
  <c r="A473" i="32" s="1" a="1"/>
  <c r="A473" i="32" s="1"/>
  <c r="A474" i="32" s="1" a="1"/>
  <c r="A474" i="32" s="1"/>
  <c r="A475" i="32" s="1" a="1"/>
  <c r="A475" i="32" s="1"/>
  <c r="A476" i="32" s="1" a="1"/>
  <c r="A476" i="32" s="1"/>
  <c r="A477" i="32" s="1" a="1"/>
  <c r="A477" i="32" s="1"/>
  <c r="A478" i="32" s="1" a="1"/>
  <c r="A478" i="32" s="1"/>
  <c r="A479" i="32" s="1" a="1"/>
  <c r="A479" i="32" s="1"/>
  <c r="A480" i="32" s="1" a="1"/>
  <c r="A480" i="32" s="1"/>
  <c r="A481" i="32" s="1" a="1"/>
  <c r="A481" i="32" s="1"/>
  <c r="A482" i="32" s="1" a="1"/>
  <c r="A482" i="32" s="1"/>
  <c r="A483" i="32" s="1" a="1"/>
  <c r="A483" i="32" s="1"/>
  <c r="A484" i="32" s="1" a="1"/>
  <c r="A484" i="32" s="1"/>
  <c r="A485" i="32" s="1" a="1"/>
  <c r="A485" i="32" s="1"/>
  <c r="A486" i="32" s="1" a="1"/>
  <c r="A486" i="32" s="1"/>
  <c r="A487" i="32" s="1" a="1"/>
  <c r="A487" i="32" s="1"/>
  <c r="A488" i="32" s="1" a="1"/>
  <c r="A488" i="32" s="1"/>
  <c r="A489" i="32" s="1" a="1"/>
  <c r="A489" i="32" s="1"/>
  <c r="A490" i="32" s="1" a="1"/>
  <c r="A490" i="32" s="1"/>
  <c r="A491" i="32" s="1" a="1"/>
  <c r="A491" i="32" s="1"/>
  <c r="A492" i="32" s="1" a="1"/>
  <c r="A492" i="32" s="1"/>
  <c r="A493" i="32" s="1" a="1"/>
  <c r="A493" i="32" s="1"/>
  <c r="A494" i="32" s="1" a="1"/>
  <c r="A494" i="32" s="1"/>
  <c r="A495" i="32" s="1" a="1"/>
  <c r="A495" i="32" s="1"/>
  <c r="A496" i="32" s="1" a="1"/>
  <c r="A496" i="32" s="1"/>
  <c r="A497" i="32" s="1" a="1"/>
  <c r="A497" i="32" s="1"/>
  <c r="A498" i="32" s="1" a="1"/>
  <c r="A498" i="32" s="1"/>
  <c r="A499" i="32" s="1" a="1"/>
  <c r="A499" i="32" s="1"/>
  <c r="A500" i="32" s="1" a="1"/>
  <c r="A500" i="32" s="1"/>
  <c r="A501" i="32" s="1" a="1"/>
  <c r="A501" i="32" s="1"/>
  <c r="A502" i="32" s="1" a="1"/>
  <c r="A502" i="32" s="1"/>
  <c r="A503" i="32" s="1" a="1"/>
  <c r="A503" i="32" s="1"/>
  <c r="A504" i="32" s="1" a="1"/>
  <c r="A504" i="32" s="1"/>
  <c r="A505" i="32" s="1" a="1"/>
  <c r="A505" i="32" s="1"/>
  <c r="A506" i="32" s="1" a="1"/>
  <c r="A506" i="32" s="1"/>
  <c r="A507" i="32" s="1" a="1"/>
  <c r="A507" i="32" s="1"/>
  <c r="A508" i="32" s="1" a="1"/>
  <c r="A508" i="32" s="1"/>
  <c r="A509" i="32" s="1" a="1"/>
  <c r="A509" i="32" s="1"/>
  <c r="A510" i="32" s="1" a="1"/>
  <c r="A510" i="32" s="1"/>
  <c r="A511" i="32" s="1" a="1"/>
  <c r="A511" i="32" s="1"/>
  <c r="A512" i="32" s="1" a="1"/>
  <c r="A512" i="32" s="1"/>
  <c r="A513" i="32" s="1" a="1"/>
  <c r="A513" i="32" s="1"/>
  <c r="A514" i="32" s="1" a="1"/>
  <c r="A514" i="32" s="1"/>
  <c r="A515" i="32" s="1" a="1"/>
  <c r="A515" i="32" s="1"/>
  <c r="A516" i="32" s="1" a="1"/>
  <c r="A516" i="32" s="1"/>
  <c r="A517" i="32" s="1" a="1"/>
  <c r="A517" i="32" s="1"/>
  <c r="A518" i="32" s="1" a="1"/>
  <c r="A518" i="32" s="1"/>
  <c r="A519" i="32" s="1" a="1"/>
  <c r="A519" i="32" s="1"/>
  <c r="A520" i="32" s="1" a="1"/>
  <c r="A520" i="32" s="1"/>
  <c r="A521" i="32" s="1" a="1"/>
  <c r="A521" i="32" s="1"/>
  <c r="A522" i="32" s="1" a="1"/>
  <c r="A522" i="32" s="1"/>
  <c r="A523" i="32" s="1" a="1"/>
  <c r="A523" i="32" s="1"/>
  <c r="A524" i="32" s="1" a="1"/>
  <c r="A524" i="32" s="1"/>
  <c r="A525" i="32" s="1" a="1"/>
  <c r="A525" i="32" s="1"/>
  <c r="A526" i="32" s="1" a="1"/>
  <c r="A526" i="32" s="1"/>
  <c r="A527" i="32" s="1" a="1"/>
  <c r="A527" i="32" s="1"/>
  <c r="A528" i="32" s="1" a="1"/>
  <c r="A528" i="32" s="1"/>
  <c r="BZ62" i="32"/>
  <c r="H68" i="32" s="1"/>
  <c r="D429" i="32" a="1"/>
  <c r="D429" i="32" s="1"/>
  <c r="CC60" i="32"/>
  <c r="C431" i="32" l="1" a="1"/>
  <c r="C431" i="32" s="1"/>
  <c r="C432" i="32" s="1" a="1"/>
  <c r="C432" i="32" s="1"/>
  <c r="C433" i="32" s="1" a="1"/>
  <c r="C433" i="32" s="1"/>
  <c r="C434" i="32" s="1" a="1"/>
  <c r="C434" i="32" s="1"/>
  <c r="C435" i="32" s="1" a="1"/>
  <c r="C435" i="32" s="1"/>
  <c r="C436" i="32" s="1" a="1"/>
  <c r="C436" i="32" s="1"/>
  <c r="C437" i="32" s="1" a="1"/>
  <c r="C437" i="32" s="1"/>
  <c r="C438" i="32" s="1" a="1"/>
  <c r="C438" i="32" s="1"/>
  <c r="C439" i="32" s="1" a="1"/>
  <c r="C439" i="32" s="1"/>
  <c r="C440" i="32" s="1" a="1"/>
  <c r="C440" i="32" s="1"/>
  <c r="C441" i="32" s="1" a="1"/>
  <c r="C441" i="32" s="1"/>
  <c r="C442" i="32" s="1" a="1"/>
  <c r="C442" i="32" s="1"/>
  <c r="C443" i="32" s="1" a="1"/>
  <c r="C443" i="32" s="1"/>
  <c r="C444" i="32" s="1" a="1"/>
  <c r="C444" i="32" s="1"/>
  <c r="C445" i="32" s="1" a="1"/>
  <c r="C445" i="32" s="1"/>
  <c r="C446" i="32" s="1" a="1"/>
  <c r="C446" i="32" s="1"/>
  <c r="C447" i="32" s="1" a="1"/>
  <c r="C447" i="32" s="1"/>
  <c r="C448" i="32" s="1" a="1"/>
  <c r="C448" i="32" s="1"/>
  <c r="C449" i="32" s="1" a="1"/>
  <c r="C449" i="32" s="1"/>
  <c r="C450" i="32" s="1" a="1"/>
  <c r="C450" i="32" s="1"/>
  <c r="C451" i="32" s="1" a="1"/>
  <c r="C451" i="32" s="1"/>
  <c r="C452" i="32" s="1" a="1"/>
  <c r="C452" i="32" s="1"/>
  <c r="C453" i="32" s="1" a="1"/>
  <c r="C453" i="32" s="1"/>
  <c r="C454" i="32" s="1" a="1"/>
  <c r="C454" i="32" s="1"/>
  <c r="C455" i="32" s="1" a="1"/>
  <c r="C455" i="32" s="1"/>
  <c r="C456" i="32" s="1" a="1"/>
  <c r="C456" i="32" s="1"/>
  <c r="C457" i="32" s="1" a="1"/>
  <c r="C457" i="32" s="1"/>
  <c r="C458" i="32" s="1" a="1"/>
  <c r="C458" i="32" s="1"/>
  <c r="C459" i="32" s="1" a="1"/>
  <c r="C459" i="32" s="1"/>
  <c r="C460" i="32" s="1" a="1"/>
  <c r="C460" i="32" s="1"/>
  <c r="C461" i="32" s="1" a="1"/>
  <c r="C461" i="32" s="1"/>
  <c r="C462" i="32" s="1" a="1"/>
  <c r="C462" i="32" s="1"/>
  <c r="C463" i="32" s="1" a="1"/>
  <c r="C463" i="32" s="1"/>
  <c r="C464" i="32" s="1" a="1"/>
  <c r="C464" i="32" s="1"/>
  <c r="C465" i="32" s="1" a="1"/>
  <c r="C465" i="32" s="1"/>
  <c r="C466" i="32" s="1" a="1"/>
  <c r="C466" i="32" s="1"/>
  <c r="C467" i="32" s="1" a="1"/>
  <c r="C467" i="32" s="1"/>
  <c r="C468" i="32" s="1" a="1"/>
  <c r="C468" i="32" s="1"/>
  <c r="C469" i="32" s="1" a="1"/>
  <c r="C469" i="32" s="1"/>
  <c r="C470" i="32" s="1" a="1"/>
  <c r="C470" i="32" s="1"/>
  <c r="C471" i="32" s="1" a="1"/>
  <c r="C471" i="32" s="1"/>
  <c r="C472" i="32" s="1" a="1"/>
  <c r="C472" i="32" s="1"/>
  <c r="C473" i="32" s="1" a="1"/>
  <c r="C473" i="32" s="1"/>
  <c r="C474" i="32" s="1" a="1"/>
  <c r="C474" i="32" s="1"/>
  <c r="C475" i="32" s="1" a="1"/>
  <c r="C475" i="32" s="1"/>
  <c r="C476" i="32" s="1" a="1"/>
  <c r="C476" i="32" s="1"/>
  <c r="C477" i="32" s="1" a="1"/>
  <c r="C477" i="32" s="1"/>
  <c r="C478" i="32" s="1" a="1"/>
  <c r="C478" i="32" s="1"/>
  <c r="C479" i="32" s="1" a="1"/>
  <c r="C479" i="32" s="1"/>
  <c r="C480" i="32" s="1" a="1"/>
  <c r="C480" i="32" s="1"/>
  <c r="C481" i="32" s="1" a="1"/>
  <c r="C481" i="32" s="1"/>
  <c r="C482" i="32" s="1" a="1"/>
  <c r="C482" i="32" s="1"/>
  <c r="C483" i="32" s="1" a="1"/>
  <c r="C483" i="32" s="1"/>
  <c r="C484" i="32" s="1" a="1"/>
  <c r="C484" i="32" s="1"/>
  <c r="C485" i="32" s="1" a="1"/>
  <c r="C485" i="32" s="1"/>
  <c r="C486" i="32" s="1" a="1"/>
  <c r="C486" i="32" s="1"/>
  <c r="C487" i="32" s="1" a="1"/>
  <c r="C487" i="32" s="1"/>
  <c r="C488" i="32" s="1" a="1"/>
  <c r="C488" i="32" s="1"/>
  <c r="C489" i="32" s="1" a="1"/>
  <c r="C489" i="32" s="1"/>
  <c r="C490" i="32" s="1" a="1"/>
  <c r="C490" i="32" s="1"/>
  <c r="C491" i="32" s="1" a="1"/>
  <c r="C491" i="32" s="1"/>
  <c r="C492" i="32" s="1" a="1"/>
  <c r="C492" i="32" s="1"/>
  <c r="C493" i="32" s="1" a="1"/>
  <c r="C493" i="32" s="1"/>
  <c r="C494" i="32" s="1" a="1"/>
  <c r="C494" i="32" s="1"/>
  <c r="C495" i="32" s="1" a="1"/>
  <c r="C495" i="32" s="1"/>
  <c r="C496" i="32" s="1" a="1"/>
  <c r="C496" i="32" s="1"/>
  <c r="C497" i="32" s="1" a="1"/>
  <c r="C497" i="32" s="1"/>
  <c r="C498" i="32" s="1" a="1"/>
  <c r="C498" i="32" s="1"/>
  <c r="C499" i="32" s="1" a="1"/>
  <c r="C499" i="32" s="1"/>
  <c r="C500" i="32" s="1" a="1"/>
  <c r="C500" i="32" s="1"/>
  <c r="C501" i="32" s="1" a="1"/>
  <c r="C501" i="32" s="1"/>
  <c r="C502" i="32" s="1" a="1"/>
  <c r="C502" i="32" s="1"/>
  <c r="C503" i="32" s="1" a="1"/>
  <c r="C503" i="32" s="1"/>
  <c r="C504" i="32" s="1" a="1"/>
  <c r="C504" i="32" s="1"/>
  <c r="C505" i="32" s="1" a="1"/>
  <c r="C505" i="32" s="1"/>
  <c r="C506" i="32" s="1" a="1"/>
  <c r="C506" i="32" s="1"/>
  <c r="C507" i="32" s="1" a="1"/>
  <c r="C507" i="32" s="1"/>
  <c r="C508" i="32" s="1" a="1"/>
  <c r="C508" i="32" s="1"/>
  <c r="C509" i="32" s="1" a="1"/>
  <c r="C509" i="32" s="1"/>
  <c r="C510" i="32" s="1" a="1"/>
  <c r="C510" i="32" s="1"/>
  <c r="C511" i="32" s="1" a="1"/>
  <c r="C511" i="32" s="1"/>
  <c r="C512" i="32" s="1" a="1"/>
  <c r="C512" i="32" s="1"/>
  <c r="C513" i="32" s="1" a="1"/>
  <c r="C513" i="32" s="1"/>
  <c r="C514" i="32" s="1" a="1"/>
  <c r="C514" i="32" s="1"/>
  <c r="C515" i="32" s="1" a="1"/>
  <c r="C515" i="32" s="1"/>
  <c r="C516" i="32" s="1" a="1"/>
  <c r="C516" i="32" s="1"/>
  <c r="C517" i="32" s="1" a="1"/>
  <c r="C517" i="32" s="1"/>
  <c r="C518" i="32" s="1" a="1"/>
  <c r="C518" i="32" s="1"/>
  <c r="C519" i="32" s="1" a="1"/>
  <c r="C519" i="32" s="1"/>
  <c r="C520" i="32" s="1" a="1"/>
  <c r="C520" i="32" s="1"/>
  <c r="C521" i="32" s="1" a="1"/>
  <c r="C521" i="32" s="1"/>
  <c r="C522" i="32" s="1" a="1"/>
  <c r="C522" i="32" s="1"/>
  <c r="C523" i="32" s="1" a="1"/>
  <c r="C523" i="32" s="1"/>
  <c r="C524" i="32" s="1" a="1"/>
  <c r="C524" i="32" s="1"/>
  <c r="C525" i="32" s="1" a="1"/>
  <c r="C525" i="32" s="1"/>
  <c r="C526" i="32" s="1" a="1"/>
  <c r="C526" i="32" s="1"/>
  <c r="C527" i="32" s="1" a="1"/>
  <c r="C527" i="32" s="1"/>
  <c r="C528" i="32" s="1" a="1"/>
  <c r="C528" i="32" s="1"/>
  <c r="CB62" i="32"/>
  <c r="J68" i="32" s="1"/>
  <c r="J69" i="32" s="1"/>
  <c r="H69" i="32"/>
  <c r="D430" i="32" a="1"/>
  <c r="D430" i="32" s="1"/>
  <c r="CC61" i="32"/>
  <c r="J431" i="32" a="1"/>
  <c r="J431" i="32" s="1"/>
  <c r="J432" i="32" s="1" a="1"/>
  <c r="J432" i="32" s="1"/>
  <c r="J433" i="32" s="1" a="1"/>
  <c r="J433" i="32" s="1"/>
  <c r="J434" i="32" s="1" a="1"/>
  <c r="J434" i="32" s="1"/>
  <c r="J435" i="32" s="1" a="1"/>
  <c r="J435" i="32" s="1"/>
  <c r="J436" i="32" s="1" a="1"/>
  <c r="J436" i="32" s="1"/>
  <c r="J437" i="32" s="1" a="1"/>
  <c r="J437" i="32" s="1"/>
  <c r="J438" i="32" s="1" a="1"/>
  <c r="J438" i="32" s="1"/>
  <c r="J439" i="32" s="1" a="1"/>
  <c r="J439" i="32" s="1"/>
  <c r="J440" i="32" s="1" a="1"/>
  <c r="J440" i="32" s="1"/>
  <c r="J441" i="32" s="1" a="1"/>
  <c r="J441" i="32" s="1"/>
  <c r="J442" i="32" s="1" a="1"/>
  <c r="J442" i="32" s="1"/>
  <c r="J443" i="32" s="1" a="1"/>
  <c r="J443" i="32" s="1"/>
  <c r="J444" i="32" s="1" a="1"/>
  <c r="J444" i="32" s="1"/>
  <c r="J445" i="32" s="1" a="1"/>
  <c r="J445" i="32" s="1"/>
  <c r="J446" i="32" s="1" a="1"/>
  <c r="J446" i="32" s="1"/>
  <c r="J447" i="32" s="1" a="1"/>
  <c r="J447" i="32" s="1"/>
  <c r="J448" i="32" s="1" a="1"/>
  <c r="J448" i="32" s="1"/>
  <c r="J449" i="32" s="1" a="1"/>
  <c r="J449" i="32" s="1"/>
  <c r="J450" i="32" s="1" a="1"/>
  <c r="J450" i="32" s="1"/>
  <c r="J451" i="32" s="1" a="1"/>
  <c r="J451" i="32" s="1"/>
  <c r="J452" i="32" s="1" a="1"/>
  <c r="J452" i="32" s="1"/>
  <c r="J453" i="32" s="1" a="1"/>
  <c r="J453" i="32" s="1"/>
  <c r="J454" i="32" s="1" a="1"/>
  <c r="J454" i="32" s="1"/>
  <c r="J455" i="32" s="1" a="1"/>
  <c r="J455" i="32" s="1"/>
  <c r="J456" i="32" s="1" a="1"/>
  <c r="J456" i="32" s="1"/>
  <c r="J457" i="32" s="1" a="1"/>
  <c r="J457" i="32" s="1"/>
  <c r="J458" i="32" s="1" a="1"/>
  <c r="J458" i="32" s="1"/>
  <c r="J459" i="32" s="1" a="1"/>
  <c r="J459" i="32" s="1"/>
  <c r="J460" i="32" s="1" a="1"/>
  <c r="J460" i="32" s="1"/>
  <c r="J461" i="32" s="1" a="1"/>
  <c r="J461" i="32" s="1"/>
  <c r="J462" i="32" s="1" a="1"/>
  <c r="J462" i="32" s="1"/>
  <c r="J463" i="32" s="1" a="1"/>
  <c r="J463" i="32" s="1"/>
  <c r="J464" i="32" s="1" a="1"/>
  <c r="J464" i="32" s="1"/>
  <c r="J465" i="32" s="1" a="1"/>
  <c r="J465" i="32" s="1"/>
  <c r="J466" i="32" s="1" a="1"/>
  <c r="J466" i="32" s="1"/>
  <c r="J467" i="32" s="1" a="1"/>
  <c r="J467" i="32" s="1"/>
  <c r="J468" i="32" s="1" a="1"/>
  <c r="J468" i="32" s="1"/>
  <c r="J469" i="32" s="1" a="1"/>
  <c r="J469" i="32" s="1"/>
  <c r="J470" i="32" s="1" a="1"/>
  <c r="J470" i="32" s="1"/>
  <c r="J471" i="32" s="1" a="1"/>
  <c r="J471" i="32" s="1"/>
  <c r="J472" i="32" s="1" a="1"/>
  <c r="J472" i="32" s="1"/>
  <c r="J473" i="32" s="1" a="1"/>
  <c r="J473" i="32" s="1"/>
  <c r="J474" i="32" s="1" a="1"/>
  <c r="J474" i="32" s="1"/>
  <c r="J475" i="32" s="1" a="1"/>
  <c r="J475" i="32" s="1"/>
  <c r="J476" i="32" s="1" a="1"/>
  <c r="J476" i="32" s="1"/>
  <c r="J477" i="32" s="1" a="1"/>
  <c r="J477" i="32" s="1"/>
  <c r="J478" i="32" s="1" a="1"/>
  <c r="J478" i="32" s="1"/>
  <c r="J479" i="32" s="1" a="1"/>
  <c r="J479" i="32" s="1"/>
  <c r="J480" i="32" s="1" a="1"/>
  <c r="J480" i="32" s="1"/>
  <c r="J481" i="32" s="1" a="1"/>
  <c r="J481" i="32" s="1"/>
  <c r="J482" i="32" s="1" a="1"/>
  <c r="J482" i="32" s="1"/>
  <c r="J483" i="32" s="1" a="1"/>
  <c r="J483" i="32" s="1"/>
  <c r="J484" i="32" s="1" a="1"/>
  <c r="J484" i="32" s="1"/>
  <c r="J485" i="32" s="1" a="1"/>
  <c r="J485" i="32" s="1"/>
  <c r="J486" i="32" s="1" a="1"/>
  <c r="J486" i="32" s="1"/>
  <c r="J487" i="32" s="1" a="1"/>
  <c r="J487" i="32" s="1"/>
  <c r="J488" i="32" s="1" a="1"/>
  <c r="J488" i="32" s="1"/>
  <c r="J489" i="32" s="1" a="1"/>
  <c r="J489" i="32" s="1"/>
  <c r="J490" i="32" s="1" a="1"/>
  <c r="J490" i="32" s="1"/>
  <c r="J491" i="32" s="1" a="1"/>
  <c r="J491" i="32" s="1"/>
  <c r="J492" i="32" s="1" a="1"/>
  <c r="J492" i="32" s="1"/>
  <c r="J493" i="32" s="1" a="1"/>
  <c r="J493" i="32" s="1"/>
  <c r="J494" i="32" s="1" a="1"/>
  <c r="J494" i="32" s="1"/>
  <c r="J495" i="32" s="1" a="1"/>
  <c r="J495" i="32" s="1"/>
  <c r="J496" i="32" s="1" a="1"/>
  <c r="J496" i="32" s="1"/>
  <c r="J497" i="32" s="1" a="1"/>
  <c r="J497" i="32" s="1"/>
  <c r="J498" i="32" s="1" a="1"/>
  <c r="J498" i="32" s="1"/>
  <c r="J499" i="32" s="1" a="1"/>
  <c r="J499" i="32" s="1"/>
  <c r="J500" i="32" s="1" a="1"/>
  <c r="J500" i="32" s="1"/>
  <c r="J501" i="32" s="1" a="1"/>
  <c r="J501" i="32" s="1"/>
  <c r="J502" i="32" s="1" a="1"/>
  <c r="J502" i="32" s="1"/>
  <c r="J503" i="32" s="1" a="1"/>
  <c r="J503" i="32" s="1"/>
  <c r="J504" i="32" s="1" a="1"/>
  <c r="J504" i="32" s="1"/>
  <c r="J505" i="32" s="1" a="1"/>
  <c r="J505" i="32" s="1"/>
  <c r="J506" i="32" s="1" a="1"/>
  <c r="J506" i="32" s="1"/>
  <c r="J507" i="32" s="1" a="1"/>
  <c r="J507" i="32" s="1"/>
  <c r="J508" i="32" s="1" a="1"/>
  <c r="J508" i="32" s="1"/>
  <c r="J509" i="32" s="1" a="1"/>
  <c r="J509" i="32" s="1"/>
  <c r="J510" i="32" s="1" a="1"/>
  <c r="J510" i="32" s="1"/>
  <c r="J511" i="32" s="1" a="1"/>
  <c r="J511" i="32" s="1"/>
  <c r="J512" i="32" s="1" a="1"/>
  <c r="J512" i="32" s="1"/>
  <c r="J513" i="32" s="1" a="1"/>
  <c r="J513" i="32" s="1"/>
  <c r="J514" i="32" s="1" a="1"/>
  <c r="J514" i="32" s="1"/>
  <c r="J515" i="32" s="1" a="1"/>
  <c r="J515" i="32" s="1"/>
  <c r="J516" i="32" s="1" a="1"/>
  <c r="J516" i="32" s="1"/>
  <c r="J517" i="32" s="1" a="1"/>
  <c r="J517" i="32" s="1"/>
  <c r="J518" i="32" s="1" a="1"/>
  <c r="J518" i="32" s="1"/>
  <c r="J519" i="32" s="1" a="1"/>
  <c r="J519" i="32" s="1"/>
  <c r="J520" i="32" s="1" a="1"/>
  <c r="J520" i="32" s="1"/>
  <c r="J521" i="32" s="1" a="1"/>
  <c r="J521" i="32" s="1"/>
  <c r="J522" i="32" s="1" a="1"/>
  <c r="J522" i="32" s="1"/>
  <c r="J523" i="32" s="1" a="1"/>
  <c r="J523" i="32" s="1"/>
  <c r="J524" i="32" s="1" a="1"/>
  <c r="J524" i="32" s="1"/>
  <c r="J525" i="32" s="1" a="1"/>
  <c r="J525" i="32" s="1"/>
  <c r="J526" i="32" s="1" a="1"/>
  <c r="J526" i="32" s="1"/>
  <c r="J527" i="32" s="1" a="1"/>
  <c r="J527" i="32" s="1"/>
  <c r="J528" i="32" s="1" a="1"/>
  <c r="J528" i="32" s="1"/>
  <c r="CI62" i="32"/>
  <c r="Q68" i="32" s="1"/>
  <c r="Q69" i="32" s="1"/>
  <c r="H429" i="32" a="1"/>
  <c r="H429" i="32" s="1"/>
  <c r="CG60" i="32"/>
  <c r="H430" i="32" l="1" a="1"/>
  <c r="H430" i="32" s="1"/>
  <c r="CG61" i="32"/>
  <c r="D431" i="32" a="1"/>
  <c r="D431" i="32" s="1"/>
  <c r="D432" i="32" s="1" a="1"/>
  <c r="D432" i="32" s="1"/>
  <c r="D433" i="32" s="1" a="1"/>
  <c r="D433" i="32" s="1"/>
  <c r="D434" i="32" s="1" a="1"/>
  <c r="D434" i="32" s="1"/>
  <c r="D435" i="32" s="1" a="1"/>
  <c r="D435" i="32" s="1"/>
  <c r="D436" i="32" s="1" a="1"/>
  <c r="D436" i="32" s="1"/>
  <c r="D437" i="32" s="1" a="1"/>
  <c r="D437" i="32" s="1"/>
  <c r="D438" i="32" s="1" a="1"/>
  <c r="D438" i="32" s="1"/>
  <c r="D439" i="32" s="1" a="1"/>
  <c r="D439" i="32" s="1"/>
  <c r="D440" i="32" s="1" a="1"/>
  <c r="D440" i="32" s="1"/>
  <c r="D441" i="32" s="1" a="1"/>
  <c r="D441" i="32" s="1"/>
  <c r="D442" i="32" s="1" a="1"/>
  <c r="D442" i="32" s="1"/>
  <c r="D443" i="32" s="1" a="1"/>
  <c r="D443" i="32" s="1"/>
  <c r="D444" i="32" s="1" a="1"/>
  <c r="D444" i="32" s="1"/>
  <c r="D445" i="32" s="1" a="1"/>
  <c r="D445" i="32" s="1"/>
  <c r="D446" i="32" s="1" a="1"/>
  <c r="D446" i="32" s="1"/>
  <c r="D447" i="32" s="1" a="1"/>
  <c r="D447" i="32" s="1"/>
  <c r="D448" i="32" s="1" a="1"/>
  <c r="D448" i="32" s="1"/>
  <c r="D449" i="32" s="1" a="1"/>
  <c r="D449" i="32" s="1"/>
  <c r="D450" i="32" s="1" a="1"/>
  <c r="D450" i="32" s="1"/>
  <c r="D451" i="32" s="1" a="1"/>
  <c r="D451" i="32" s="1"/>
  <c r="D452" i="32" s="1" a="1"/>
  <c r="D452" i="32" s="1"/>
  <c r="D453" i="32" s="1" a="1"/>
  <c r="D453" i="32" s="1"/>
  <c r="D454" i="32" s="1" a="1"/>
  <c r="D454" i="32" s="1"/>
  <c r="D455" i="32" s="1" a="1"/>
  <c r="D455" i="32" s="1"/>
  <c r="D456" i="32" s="1" a="1"/>
  <c r="D456" i="32" s="1"/>
  <c r="D457" i="32" s="1" a="1"/>
  <c r="D457" i="32" s="1"/>
  <c r="D458" i="32" s="1" a="1"/>
  <c r="D458" i="32" s="1"/>
  <c r="D459" i="32" s="1" a="1"/>
  <c r="D459" i="32" s="1"/>
  <c r="D460" i="32" s="1" a="1"/>
  <c r="D460" i="32" s="1"/>
  <c r="D461" i="32" s="1" a="1"/>
  <c r="D461" i="32" s="1"/>
  <c r="D462" i="32" s="1" a="1"/>
  <c r="D462" i="32" s="1"/>
  <c r="D463" i="32" s="1" a="1"/>
  <c r="D463" i="32" s="1"/>
  <c r="D464" i="32" s="1" a="1"/>
  <c r="D464" i="32" s="1"/>
  <c r="D465" i="32" s="1" a="1"/>
  <c r="D465" i="32" s="1"/>
  <c r="D466" i="32" s="1" a="1"/>
  <c r="D466" i="32" s="1"/>
  <c r="D467" i="32" s="1" a="1"/>
  <c r="D467" i="32" s="1"/>
  <c r="D468" i="32" s="1" a="1"/>
  <c r="D468" i="32" s="1"/>
  <c r="D469" i="32" s="1" a="1"/>
  <c r="D469" i="32" s="1"/>
  <c r="D470" i="32" s="1" a="1"/>
  <c r="D470" i="32" s="1"/>
  <c r="D471" i="32" s="1" a="1"/>
  <c r="D471" i="32" s="1"/>
  <c r="D472" i="32" s="1" a="1"/>
  <c r="D472" i="32" s="1"/>
  <c r="D473" i="32" s="1" a="1"/>
  <c r="D473" i="32" s="1"/>
  <c r="D474" i="32" s="1" a="1"/>
  <c r="D474" i="32" s="1"/>
  <c r="D475" i="32" s="1" a="1"/>
  <c r="D475" i="32" s="1"/>
  <c r="D476" i="32" s="1" a="1"/>
  <c r="D476" i="32" s="1"/>
  <c r="D477" i="32" s="1" a="1"/>
  <c r="D477" i="32" s="1"/>
  <c r="D478" i="32" s="1" a="1"/>
  <c r="D478" i="32" s="1"/>
  <c r="D479" i="32" s="1" a="1"/>
  <c r="D479" i="32" s="1"/>
  <c r="D480" i="32" s="1" a="1"/>
  <c r="D480" i="32" s="1"/>
  <c r="D481" i="32" s="1" a="1"/>
  <c r="D481" i="32" s="1"/>
  <c r="D482" i="32" s="1" a="1"/>
  <c r="D482" i="32" s="1"/>
  <c r="D483" i="32" s="1" a="1"/>
  <c r="D483" i="32" s="1"/>
  <c r="D484" i="32" s="1" a="1"/>
  <c r="D484" i="32" s="1"/>
  <c r="D485" i="32" s="1" a="1"/>
  <c r="D485" i="32" s="1"/>
  <c r="D486" i="32" s="1" a="1"/>
  <c r="D486" i="32" s="1"/>
  <c r="D487" i="32" s="1" a="1"/>
  <c r="D487" i="32" s="1"/>
  <c r="D488" i="32" s="1" a="1"/>
  <c r="D488" i="32" s="1"/>
  <c r="D489" i="32" s="1" a="1"/>
  <c r="D489" i="32" s="1"/>
  <c r="D490" i="32" s="1" a="1"/>
  <c r="D490" i="32" s="1"/>
  <c r="D491" i="32" s="1" a="1"/>
  <c r="D491" i="32" s="1"/>
  <c r="D492" i="32" s="1" a="1"/>
  <c r="D492" i="32" s="1"/>
  <c r="D493" i="32" s="1" a="1"/>
  <c r="D493" i="32" s="1"/>
  <c r="D494" i="32" s="1" a="1"/>
  <c r="D494" i="32" s="1"/>
  <c r="D495" i="32" s="1" a="1"/>
  <c r="D495" i="32" s="1"/>
  <c r="D496" i="32" s="1" a="1"/>
  <c r="D496" i="32" s="1"/>
  <c r="D497" i="32" s="1" a="1"/>
  <c r="D497" i="32" s="1"/>
  <c r="D498" i="32" s="1" a="1"/>
  <c r="D498" i="32" s="1"/>
  <c r="D499" i="32" s="1" a="1"/>
  <c r="D499" i="32" s="1"/>
  <c r="D500" i="32" s="1" a="1"/>
  <c r="D500" i="32" s="1"/>
  <c r="D501" i="32" s="1" a="1"/>
  <c r="D501" i="32" s="1"/>
  <c r="D502" i="32" s="1" a="1"/>
  <c r="D502" i="32" s="1"/>
  <c r="D503" i="32" s="1" a="1"/>
  <c r="D503" i="32" s="1"/>
  <c r="D504" i="32" s="1" a="1"/>
  <c r="D504" i="32" s="1"/>
  <c r="D505" i="32" s="1" a="1"/>
  <c r="D505" i="32" s="1"/>
  <c r="D506" i="32" s="1" a="1"/>
  <c r="D506" i="32" s="1"/>
  <c r="D507" i="32" s="1" a="1"/>
  <c r="D507" i="32" s="1"/>
  <c r="D508" i="32" s="1" a="1"/>
  <c r="D508" i="32" s="1"/>
  <c r="D509" i="32" s="1" a="1"/>
  <c r="D509" i="32" s="1"/>
  <c r="D510" i="32" s="1" a="1"/>
  <c r="D510" i="32" s="1"/>
  <c r="D511" i="32" s="1" a="1"/>
  <c r="D511" i="32" s="1"/>
  <c r="D512" i="32" s="1" a="1"/>
  <c r="D512" i="32" s="1"/>
  <c r="D513" i="32" s="1" a="1"/>
  <c r="D513" i="32" s="1"/>
  <c r="D514" i="32" s="1" a="1"/>
  <c r="D514" i="32" s="1"/>
  <c r="D515" i="32" s="1" a="1"/>
  <c r="D515" i="32" s="1"/>
  <c r="D516" i="32" s="1" a="1"/>
  <c r="D516" i="32" s="1"/>
  <c r="D517" i="32" s="1" a="1"/>
  <c r="D517" i="32" s="1"/>
  <c r="D518" i="32" s="1" a="1"/>
  <c r="D518" i="32" s="1"/>
  <c r="D519" i="32" s="1" a="1"/>
  <c r="D519" i="32" s="1"/>
  <c r="D520" i="32" s="1" a="1"/>
  <c r="D520" i="32" s="1"/>
  <c r="D521" i="32" s="1" a="1"/>
  <c r="D521" i="32" s="1"/>
  <c r="D522" i="32" s="1" a="1"/>
  <c r="D522" i="32" s="1"/>
  <c r="D523" i="32" s="1" a="1"/>
  <c r="D523" i="32" s="1"/>
  <c r="D524" i="32" s="1" a="1"/>
  <c r="D524" i="32" s="1"/>
  <c r="D525" i="32" s="1" a="1"/>
  <c r="D525" i="32" s="1"/>
  <c r="D526" i="32" s="1" a="1"/>
  <c r="D526" i="32" s="1"/>
  <c r="D527" i="32" s="1" a="1"/>
  <c r="D527" i="32" s="1"/>
  <c r="D528" i="32" s="1" a="1"/>
  <c r="D528" i="32" s="1"/>
  <c r="CC62" i="32"/>
  <c r="K68" i="32" s="1"/>
  <c r="K69" i="32" l="1"/>
  <c r="H431" i="32" a="1"/>
  <c r="H431" i="32" s="1"/>
  <c r="H432" i="32" s="1" a="1"/>
  <c r="H432" i="32" s="1"/>
  <c r="H433" i="32" s="1" a="1"/>
  <c r="H433" i="32" s="1"/>
  <c r="H434" i="32" s="1" a="1"/>
  <c r="H434" i="32" s="1"/>
  <c r="H435" i="32" s="1" a="1"/>
  <c r="H435" i="32" s="1"/>
  <c r="H436" i="32" s="1" a="1"/>
  <c r="H436" i="32" s="1"/>
  <c r="H437" i="32" s="1" a="1"/>
  <c r="H437" i="32" s="1"/>
  <c r="H438" i="32" s="1" a="1"/>
  <c r="H438" i="32" s="1"/>
  <c r="H439" i="32" s="1" a="1"/>
  <c r="H439" i="32" s="1"/>
  <c r="H440" i="32" s="1" a="1"/>
  <c r="H440" i="32" s="1"/>
  <c r="H441" i="32" s="1" a="1"/>
  <c r="H441" i="32" s="1"/>
  <c r="H442" i="32" s="1" a="1"/>
  <c r="H442" i="32" s="1"/>
  <c r="H443" i="32" s="1" a="1"/>
  <c r="H443" i="32" s="1"/>
  <c r="H444" i="32" s="1" a="1"/>
  <c r="H444" i="32" s="1"/>
  <c r="H445" i="32" s="1" a="1"/>
  <c r="H445" i="32" s="1"/>
  <c r="H446" i="32" s="1" a="1"/>
  <c r="H446" i="32" s="1"/>
  <c r="H447" i="32" s="1" a="1"/>
  <c r="H447" i="32" s="1"/>
  <c r="H448" i="32" s="1" a="1"/>
  <c r="H448" i="32" s="1"/>
  <c r="H449" i="32" s="1" a="1"/>
  <c r="H449" i="32" s="1"/>
  <c r="H450" i="32" s="1" a="1"/>
  <c r="H450" i="32" s="1"/>
  <c r="H451" i="32" s="1" a="1"/>
  <c r="H451" i="32" s="1"/>
  <c r="H452" i="32" s="1" a="1"/>
  <c r="H452" i="32" s="1"/>
  <c r="H453" i="32" s="1" a="1"/>
  <c r="H453" i="32" s="1"/>
  <c r="H454" i="32" s="1" a="1"/>
  <c r="H454" i="32" s="1"/>
  <c r="H455" i="32" s="1" a="1"/>
  <c r="H455" i="32" s="1"/>
  <c r="H456" i="32" s="1" a="1"/>
  <c r="H456" i="32" s="1"/>
  <c r="H457" i="32" s="1" a="1"/>
  <c r="H457" i="32" s="1"/>
  <c r="H458" i="32" s="1" a="1"/>
  <c r="H458" i="32" s="1"/>
  <c r="H459" i="32" s="1" a="1"/>
  <c r="H459" i="32" s="1"/>
  <c r="H460" i="32" s="1" a="1"/>
  <c r="H460" i="32" s="1"/>
  <c r="H461" i="32" s="1" a="1"/>
  <c r="H461" i="32" s="1"/>
  <c r="H462" i="32" s="1" a="1"/>
  <c r="H462" i="32" s="1"/>
  <c r="H463" i="32" s="1" a="1"/>
  <c r="H463" i="32" s="1"/>
  <c r="H464" i="32" s="1" a="1"/>
  <c r="H464" i="32" s="1"/>
  <c r="H465" i="32" s="1" a="1"/>
  <c r="H465" i="32" s="1"/>
  <c r="H466" i="32" s="1" a="1"/>
  <c r="H466" i="32" s="1"/>
  <c r="H467" i="32" s="1" a="1"/>
  <c r="H467" i="32" s="1"/>
  <c r="H468" i="32" s="1" a="1"/>
  <c r="H468" i="32" s="1"/>
  <c r="H469" i="32" s="1" a="1"/>
  <c r="H469" i="32" s="1"/>
  <c r="H470" i="32" s="1" a="1"/>
  <c r="H470" i="32" s="1"/>
  <c r="H471" i="32" s="1" a="1"/>
  <c r="H471" i="32" s="1"/>
  <c r="H472" i="32" s="1" a="1"/>
  <c r="H472" i="32" s="1"/>
  <c r="H473" i="32" s="1" a="1"/>
  <c r="H473" i="32" s="1"/>
  <c r="H474" i="32" s="1" a="1"/>
  <c r="H474" i="32" s="1"/>
  <c r="H475" i="32" s="1" a="1"/>
  <c r="H475" i="32" s="1"/>
  <c r="H476" i="32" s="1" a="1"/>
  <c r="H476" i="32" s="1"/>
  <c r="H477" i="32" s="1" a="1"/>
  <c r="H477" i="32" s="1"/>
  <c r="H478" i="32" s="1" a="1"/>
  <c r="H478" i="32" s="1"/>
  <c r="H479" i="32" s="1" a="1"/>
  <c r="H479" i="32" s="1"/>
  <c r="H480" i="32" s="1" a="1"/>
  <c r="H480" i="32" s="1"/>
  <c r="H481" i="32" s="1" a="1"/>
  <c r="H481" i="32" s="1"/>
  <c r="H482" i="32" s="1" a="1"/>
  <c r="H482" i="32" s="1"/>
  <c r="H483" i="32" s="1" a="1"/>
  <c r="H483" i="32" s="1"/>
  <c r="H484" i="32" s="1" a="1"/>
  <c r="H484" i="32" s="1"/>
  <c r="H485" i="32" s="1" a="1"/>
  <c r="H485" i="32" s="1"/>
  <c r="H486" i="32" s="1" a="1"/>
  <c r="H486" i="32" s="1"/>
  <c r="H487" i="32" s="1" a="1"/>
  <c r="H487" i="32" s="1"/>
  <c r="H488" i="32" s="1" a="1"/>
  <c r="H488" i="32" s="1"/>
  <c r="H489" i="32" s="1" a="1"/>
  <c r="H489" i="32" s="1"/>
  <c r="H490" i="32" s="1" a="1"/>
  <c r="H490" i="32" s="1"/>
  <c r="H491" i="32" s="1" a="1"/>
  <c r="H491" i="32" s="1"/>
  <c r="H492" i="32" s="1" a="1"/>
  <c r="H492" i="32" s="1"/>
  <c r="H493" i="32" s="1" a="1"/>
  <c r="H493" i="32" s="1"/>
  <c r="H494" i="32" s="1" a="1"/>
  <c r="H494" i="32" s="1"/>
  <c r="H495" i="32" s="1" a="1"/>
  <c r="H495" i="32" s="1"/>
  <c r="H496" i="32" s="1" a="1"/>
  <c r="H496" i="32" s="1"/>
  <c r="H497" i="32" s="1" a="1"/>
  <c r="H497" i="32" s="1"/>
  <c r="H498" i="32" s="1" a="1"/>
  <c r="H498" i="32" s="1"/>
  <c r="H499" i="32" s="1" a="1"/>
  <c r="H499" i="32" s="1"/>
  <c r="H500" i="32" s="1" a="1"/>
  <c r="H500" i="32" s="1"/>
  <c r="H501" i="32" s="1" a="1"/>
  <c r="H501" i="32" s="1"/>
  <c r="H502" i="32" s="1" a="1"/>
  <c r="H502" i="32" s="1"/>
  <c r="H503" i="32" s="1" a="1"/>
  <c r="H503" i="32" s="1"/>
  <c r="H504" i="32" s="1" a="1"/>
  <c r="H504" i="32" s="1"/>
  <c r="H505" i="32" s="1" a="1"/>
  <c r="H505" i="32" s="1"/>
  <c r="H506" i="32" s="1" a="1"/>
  <c r="H506" i="32" s="1"/>
  <c r="H507" i="32" s="1" a="1"/>
  <c r="H507" i="32" s="1"/>
  <c r="H508" i="32" s="1" a="1"/>
  <c r="H508" i="32" s="1"/>
  <c r="H509" i="32" s="1" a="1"/>
  <c r="H509" i="32" s="1"/>
  <c r="H510" i="32" s="1" a="1"/>
  <c r="H510" i="32" s="1"/>
  <c r="H511" i="32" s="1" a="1"/>
  <c r="H511" i="32" s="1"/>
  <c r="H512" i="32" s="1" a="1"/>
  <c r="H512" i="32" s="1"/>
  <c r="H513" i="32" s="1" a="1"/>
  <c r="H513" i="32" s="1"/>
  <c r="H514" i="32" s="1" a="1"/>
  <c r="H514" i="32" s="1"/>
  <c r="H515" i="32" s="1" a="1"/>
  <c r="H515" i="32" s="1"/>
  <c r="H516" i="32" s="1" a="1"/>
  <c r="H516" i="32" s="1"/>
  <c r="H517" i="32" s="1" a="1"/>
  <c r="H517" i="32" s="1"/>
  <c r="H518" i="32" s="1" a="1"/>
  <c r="H518" i="32" s="1"/>
  <c r="H519" i="32" s="1" a="1"/>
  <c r="H519" i="32" s="1"/>
  <c r="H520" i="32" s="1" a="1"/>
  <c r="H520" i="32" s="1"/>
  <c r="H521" i="32" s="1" a="1"/>
  <c r="H521" i="32" s="1"/>
  <c r="H522" i="32" s="1" a="1"/>
  <c r="H522" i="32" s="1"/>
  <c r="H523" i="32" s="1" a="1"/>
  <c r="H523" i="32" s="1"/>
  <c r="H524" i="32" s="1" a="1"/>
  <c r="H524" i="32" s="1"/>
  <c r="H525" i="32" s="1" a="1"/>
  <c r="H525" i="32" s="1"/>
  <c r="H526" i="32" s="1" a="1"/>
  <c r="H526" i="32" s="1"/>
  <c r="H527" i="32" s="1" a="1"/>
  <c r="H527" i="32" s="1"/>
  <c r="H528" i="32" s="1" a="1"/>
  <c r="H528" i="32" s="1"/>
  <c r="CG62" i="32"/>
  <c r="O68" i="32" s="1"/>
  <c r="O69" i="32" s="1"/>
  <c r="R68" i="32" l="1"/>
  <c r="R69" i="32" s="1"/>
  <c r="M17" i="18" s="1"/>
  <c r="O17" i="18" l="1"/>
  <c r="E4" i="13" l="1"/>
  <c r="G4" i="13"/>
  <c r="D4" i="13"/>
  <c r="H4" i="13"/>
  <c r="L4" i="13"/>
  <c r="B4" i="13"/>
  <c r="F5" i="13" s="1"/>
  <c r="J4" i="13"/>
  <c r="K4" i="13"/>
  <c r="C4" i="13"/>
  <c r="I4" i="13"/>
  <c r="F4" i="13"/>
  <c r="AF4" i="13" l="1"/>
  <c r="AN4" i="13"/>
  <c r="V4" i="13"/>
  <c r="AM4" i="13"/>
  <c r="AJ4" i="13"/>
  <c r="AP4" i="13"/>
  <c r="AE4" i="13"/>
  <c r="K5" i="13"/>
  <c r="AQ4" i="13"/>
  <c r="AH4" i="13"/>
  <c r="U4" i="13"/>
  <c r="Z4" i="13"/>
  <c r="Y4" i="13"/>
  <c r="X4" i="13"/>
  <c r="AL4" i="13"/>
  <c r="I5" i="13"/>
  <c r="J5" i="13"/>
  <c r="L5" i="13"/>
  <c r="B5" i="13"/>
  <c r="D6" i="13" s="1"/>
  <c r="R4" i="13"/>
  <c r="H5" i="13"/>
  <c r="G5" i="13"/>
  <c r="N5" i="13" s="1"/>
  <c r="D5" i="13"/>
  <c r="E5" i="13"/>
  <c r="W4" i="13"/>
  <c r="N4" i="13"/>
  <c r="C5" i="13"/>
  <c r="S4" i="13"/>
  <c r="AO4" i="13"/>
  <c r="AI4" i="13"/>
  <c r="AG4" i="13"/>
  <c r="AA4" i="13" l="1"/>
  <c r="AB4" i="13" s="1"/>
  <c r="AC4" i="13" s="1"/>
  <c r="H6" i="13"/>
  <c r="S6" i="13" s="1"/>
  <c r="G6" i="13"/>
  <c r="AR4" i="13"/>
  <c r="E6" i="13"/>
  <c r="K6" i="13"/>
  <c r="AN6" i="13" s="1"/>
  <c r="V5" i="13"/>
  <c r="AL5" i="13"/>
  <c r="X5" i="13"/>
  <c r="AM5" i="13"/>
  <c r="W5" i="13"/>
  <c r="AG5" i="13"/>
  <c r="AN5" i="13"/>
  <c r="Z5" i="13"/>
  <c r="AQ5" i="13"/>
  <c r="AP5" i="13"/>
  <c r="AO5" i="13"/>
  <c r="AI5" i="13"/>
  <c r="AJ5" i="13"/>
  <c r="U5" i="13"/>
  <c r="AF5" i="13"/>
  <c r="AE5" i="13"/>
  <c r="Y5" i="13"/>
  <c r="AH5" i="13"/>
  <c r="S5" i="13"/>
  <c r="R5" i="13"/>
  <c r="AP6" i="13"/>
  <c r="AI6" i="13"/>
  <c r="AQ6" i="13"/>
  <c r="Y6" i="13"/>
  <c r="AH6" i="13"/>
  <c r="AJ6" i="13"/>
  <c r="AO6" i="13"/>
  <c r="X6" i="13"/>
  <c r="Z6" i="13"/>
  <c r="F6" i="13"/>
  <c r="V6" i="13" s="1"/>
  <c r="I6" i="13"/>
  <c r="J6" i="13"/>
  <c r="AG6" i="13" s="1"/>
  <c r="C6" i="13"/>
  <c r="L6" i="13"/>
  <c r="B6" i="13"/>
  <c r="I7" i="13" s="1"/>
  <c r="U6" i="13" l="1"/>
  <c r="AF6" i="13"/>
  <c r="AM6" i="13"/>
  <c r="AE6" i="13"/>
  <c r="AL6" i="13"/>
  <c r="AS4" i="13"/>
  <c r="M4" i="13" s="1"/>
  <c r="Q20" i="18" s="1"/>
  <c r="R6" i="13"/>
  <c r="B7" i="13"/>
  <c r="J8" i="13" s="1"/>
  <c r="N6" i="13"/>
  <c r="F7" i="13"/>
  <c r="K7" i="13"/>
  <c r="AR5" i="13"/>
  <c r="C7" i="13"/>
  <c r="J7" i="13"/>
  <c r="D7" i="13"/>
  <c r="G7" i="13"/>
  <c r="H7" i="13"/>
  <c r="E7" i="13"/>
  <c r="W6" i="13"/>
  <c r="AA6" i="13" s="1"/>
  <c r="AA5" i="13"/>
  <c r="AB5" i="13" s="1"/>
  <c r="AC5" i="13" s="1"/>
  <c r="L7" i="13"/>
  <c r="R20" i="18" l="1"/>
  <c r="AB6" i="13"/>
  <c r="AC6" i="13" s="1"/>
  <c r="AR6" i="13"/>
  <c r="AS5" i="13"/>
  <c r="M5" i="13" s="1"/>
  <c r="Q21" i="18" s="1"/>
  <c r="S20" i="18" a="1"/>
  <c r="S20" i="18" s="1"/>
  <c r="E8" i="13"/>
  <c r="D8" i="13"/>
  <c r="AP8" i="13" s="1"/>
  <c r="G8" i="13"/>
  <c r="H8" i="13"/>
  <c r="S8" i="13" s="1"/>
  <c r="K8" i="13"/>
  <c r="I8" i="13"/>
  <c r="C8" i="13"/>
  <c r="L8" i="13"/>
  <c r="N7" i="13"/>
  <c r="F8" i="13"/>
  <c r="B8" i="13"/>
  <c r="H9" i="13" s="1"/>
  <c r="W7" i="13"/>
  <c r="AN7" i="13"/>
  <c r="Z7" i="13"/>
  <c r="AL7" i="13"/>
  <c r="AO7" i="13"/>
  <c r="AM7" i="13"/>
  <c r="AE7" i="13"/>
  <c r="X7" i="13"/>
  <c r="U7" i="13"/>
  <c r="AQ7" i="13"/>
  <c r="AF7" i="13"/>
  <c r="V7" i="13"/>
  <c r="Y7" i="13"/>
  <c r="AI7" i="13"/>
  <c r="AH7" i="13"/>
  <c r="AG7" i="13"/>
  <c r="AJ7" i="13"/>
  <c r="AP7" i="13"/>
  <c r="R7" i="13"/>
  <c r="S7" i="13"/>
  <c r="AS6" i="13" l="1"/>
  <c r="M6" i="13" s="1"/>
  <c r="Q22" i="18" s="1"/>
  <c r="S22" i="18" s="1" a="1"/>
  <c r="S22" i="18" s="1"/>
  <c r="R22" i="18" s="1"/>
  <c r="AI8" i="13"/>
  <c r="Y8" i="13"/>
  <c r="AJ8" i="13"/>
  <c r="B9" i="13"/>
  <c r="F10" i="13" s="1"/>
  <c r="R8" i="13"/>
  <c r="AG8" i="13"/>
  <c r="AQ8" i="13"/>
  <c r="AH8" i="13"/>
  <c r="AE8" i="13"/>
  <c r="AL8" i="13"/>
  <c r="X8" i="13"/>
  <c r="N8" i="13"/>
  <c r="W8" i="13"/>
  <c r="V8" i="13"/>
  <c r="U8" i="13"/>
  <c r="AN8" i="13"/>
  <c r="K9" i="13"/>
  <c r="F9" i="13"/>
  <c r="Z8" i="13"/>
  <c r="AO8" i="13"/>
  <c r="AM8" i="13"/>
  <c r="AF8" i="13"/>
  <c r="C9" i="13"/>
  <c r="E9" i="13"/>
  <c r="L9" i="13"/>
  <c r="D9" i="13"/>
  <c r="J9" i="13"/>
  <c r="I9" i="13"/>
  <c r="R9" i="13" s="1"/>
  <c r="G9" i="13"/>
  <c r="AR7" i="13"/>
  <c r="S9" i="13"/>
  <c r="AA7" i="13"/>
  <c r="AB7" i="13" s="1"/>
  <c r="AC7" i="13" s="1"/>
  <c r="S21" i="18" a="1"/>
  <c r="S21" i="18" s="1"/>
  <c r="R21" i="18" s="1"/>
  <c r="B10" i="13" l="1"/>
  <c r="G11" i="13" s="1"/>
  <c r="I10" i="13"/>
  <c r="D10" i="13"/>
  <c r="V10" i="13" s="1"/>
  <c r="C10" i="13"/>
  <c r="L10" i="13"/>
  <c r="E10" i="13"/>
  <c r="K10" i="13"/>
  <c r="J10" i="13"/>
  <c r="G10" i="13"/>
  <c r="N10" i="13" s="1"/>
  <c r="H10" i="13"/>
  <c r="S10" i="13" s="1"/>
  <c r="AA8" i="13"/>
  <c r="AB8" i="13" s="1"/>
  <c r="AC8" i="13" s="1"/>
  <c r="AR8" i="13"/>
  <c r="N9" i="13"/>
  <c r="AS7" i="13"/>
  <c r="M7" i="13" s="1"/>
  <c r="Q23" i="18" s="1"/>
  <c r="X9" i="13"/>
  <c r="AI9" i="13"/>
  <c r="V9" i="13"/>
  <c r="W9" i="13"/>
  <c r="AQ9" i="13"/>
  <c r="AG9" i="13"/>
  <c r="AE9" i="13"/>
  <c r="AF9" i="13"/>
  <c r="Y9" i="13"/>
  <c r="Z9" i="13"/>
  <c r="AN9" i="13"/>
  <c r="AJ9" i="13"/>
  <c r="AM9" i="13"/>
  <c r="AO9" i="13"/>
  <c r="AH9" i="13"/>
  <c r="AP9" i="13"/>
  <c r="U9" i="13"/>
  <c r="AL9" i="13"/>
  <c r="I11" i="13" l="1"/>
  <c r="K11" i="13"/>
  <c r="F11" i="13"/>
  <c r="N11" i="13" s="1"/>
  <c r="H11" i="13"/>
  <c r="S11" i="13" s="1"/>
  <c r="B11" i="13"/>
  <c r="D12" i="13" s="1"/>
  <c r="AI12" i="13" s="1"/>
  <c r="D11" i="13"/>
  <c r="AQ11" i="13" s="1"/>
  <c r="C11" i="13"/>
  <c r="L11" i="13"/>
  <c r="J11" i="13"/>
  <c r="E11" i="13"/>
  <c r="AS8" i="13"/>
  <c r="M8" i="13" s="1"/>
  <c r="Q24" i="18" s="1"/>
  <c r="S24" i="18" s="1" a="1"/>
  <c r="S24" i="18" s="1"/>
  <c r="R24" i="18" s="1"/>
  <c r="Y10" i="13"/>
  <c r="AH10" i="13"/>
  <c r="W10" i="13"/>
  <c r="AI10" i="13"/>
  <c r="X10" i="13"/>
  <c r="AF10" i="13"/>
  <c r="AJ10" i="13"/>
  <c r="AQ10" i="13"/>
  <c r="AP10" i="13"/>
  <c r="AM10" i="13"/>
  <c r="AE10" i="13"/>
  <c r="AO10" i="13"/>
  <c r="Z10" i="13"/>
  <c r="AG10" i="13"/>
  <c r="AL10" i="13"/>
  <c r="R10" i="13"/>
  <c r="AN10" i="13"/>
  <c r="U10" i="13"/>
  <c r="AA9" i="13"/>
  <c r="AB9" i="13" s="1"/>
  <c r="AC9" i="13" s="1"/>
  <c r="AR9" i="13"/>
  <c r="S23" i="18" a="1"/>
  <c r="S23" i="18" s="1"/>
  <c r="R23" i="18" s="1"/>
  <c r="AM11" i="13" l="1"/>
  <c r="G12" i="13"/>
  <c r="F12" i="13"/>
  <c r="U12" i="13" s="1"/>
  <c r="X12" i="13"/>
  <c r="L12" i="13"/>
  <c r="AH12" i="13"/>
  <c r="K12" i="13"/>
  <c r="AL12" i="13" s="1"/>
  <c r="R11" i="13"/>
  <c r="AQ12" i="13"/>
  <c r="AP12" i="13"/>
  <c r="C12" i="13"/>
  <c r="AN12" i="13"/>
  <c r="AJ11" i="13"/>
  <c r="AH11" i="13"/>
  <c r="I12" i="13"/>
  <c r="AO11" i="13"/>
  <c r="V11" i="13"/>
  <c r="AJ12" i="13"/>
  <c r="W12" i="13"/>
  <c r="W11" i="13"/>
  <c r="AL11" i="13"/>
  <c r="AO12" i="13"/>
  <c r="AG12" i="13"/>
  <c r="AE11" i="13"/>
  <c r="H12" i="13"/>
  <c r="Y11" i="13"/>
  <c r="AN11" i="13"/>
  <c r="Z12" i="13"/>
  <c r="X11" i="13"/>
  <c r="B12" i="13"/>
  <c r="K13" i="13" s="1"/>
  <c r="AF11" i="13"/>
  <c r="U11" i="13"/>
  <c r="E12" i="13"/>
  <c r="Y12" i="13"/>
  <c r="J12" i="13"/>
  <c r="AE12" i="13" s="1"/>
  <c r="AP11" i="13"/>
  <c r="Z11" i="13"/>
  <c r="AI11" i="13"/>
  <c r="AG11" i="13"/>
  <c r="AA10" i="13"/>
  <c r="AB10" i="13" s="1"/>
  <c r="AC10" i="13" s="1"/>
  <c r="AR10" i="13"/>
  <c r="AS9" i="13"/>
  <c r="M9" i="13" s="1"/>
  <c r="Q25" i="18" s="1"/>
  <c r="AF12" i="13" l="1"/>
  <c r="V12" i="13"/>
  <c r="AA12" i="13" s="1"/>
  <c r="AM12" i="13"/>
  <c r="AR12" i="13" s="1"/>
  <c r="N12" i="13"/>
  <c r="AR11" i="13"/>
  <c r="R12" i="13"/>
  <c r="D13" i="13"/>
  <c r="AM13" i="13" s="1"/>
  <c r="J13" i="13"/>
  <c r="L13" i="13"/>
  <c r="S12" i="13"/>
  <c r="B13" i="13"/>
  <c r="B14" i="13" s="1"/>
  <c r="B15" i="13" s="1"/>
  <c r="C16" i="13" s="1"/>
  <c r="H13" i="13"/>
  <c r="E13" i="13"/>
  <c r="F13" i="13"/>
  <c r="AA11" i="13"/>
  <c r="AB11" i="13" s="1"/>
  <c r="AC11" i="13" s="1"/>
  <c r="G13" i="13"/>
  <c r="C13" i="13"/>
  <c r="I13" i="13"/>
  <c r="AS10" i="13"/>
  <c r="M10" i="13" s="1"/>
  <c r="Q26" i="18" s="1"/>
  <c r="R25" i="18"/>
  <c r="S25" i="18" a="1"/>
  <c r="S25" i="18" s="1"/>
  <c r="AS11" i="13" l="1"/>
  <c r="M11" i="13" s="1"/>
  <c r="Q27" i="18" s="1"/>
  <c r="S27" i="18" s="1" a="1"/>
  <c r="S27" i="18" s="1"/>
  <c r="W13" i="13"/>
  <c r="AI13" i="13"/>
  <c r="AJ13" i="13"/>
  <c r="V13" i="13"/>
  <c r="AN13" i="13"/>
  <c r="X13" i="13"/>
  <c r="G14" i="13"/>
  <c r="K14" i="13"/>
  <c r="L15" i="13"/>
  <c r="H14" i="13"/>
  <c r="S14" i="13" s="1"/>
  <c r="R13" i="13"/>
  <c r="J16" i="13"/>
  <c r="AG13" i="13"/>
  <c r="F15" i="13"/>
  <c r="L14" i="13"/>
  <c r="AB12" i="13"/>
  <c r="AC12" i="13" s="1"/>
  <c r="AS12" i="13" s="1"/>
  <c r="M12" i="13" s="1"/>
  <c r="Q28" i="18" s="1"/>
  <c r="S28" i="18" s="1" a="1"/>
  <c r="S28" i="18" s="1"/>
  <c r="AE13" i="13"/>
  <c r="E16" i="13"/>
  <c r="Y13" i="13"/>
  <c r="E15" i="13"/>
  <c r="F16" i="13"/>
  <c r="AF13" i="13"/>
  <c r="H15" i="13"/>
  <c r="S15" i="13" s="1"/>
  <c r="N13" i="13"/>
  <c r="S13" i="13"/>
  <c r="Z13" i="13"/>
  <c r="AQ13" i="13"/>
  <c r="AP13" i="13"/>
  <c r="U13" i="13"/>
  <c r="AL13" i="13"/>
  <c r="AH13" i="13"/>
  <c r="AO13" i="13"/>
  <c r="L16" i="13"/>
  <c r="B16" i="13"/>
  <c r="D17" i="13" s="1"/>
  <c r="D15" i="13"/>
  <c r="V15" i="13" s="1"/>
  <c r="E14" i="13"/>
  <c r="C14" i="13"/>
  <c r="I14" i="13"/>
  <c r="H16" i="13"/>
  <c r="S16" i="13" s="1"/>
  <c r="K15" i="13"/>
  <c r="G15" i="13"/>
  <c r="F14" i="13"/>
  <c r="K16" i="13"/>
  <c r="G16" i="13"/>
  <c r="J15" i="13"/>
  <c r="D14" i="13"/>
  <c r="X14" i="13" s="1"/>
  <c r="I16" i="13"/>
  <c r="D16" i="13"/>
  <c r="AE16" i="13" s="1"/>
  <c r="C15" i="13"/>
  <c r="I15" i="13"/>
  <c r="J14" i="13"/>
  <c r="S26" i="18" a="1"/>
  <c r="S26" i="18" s="1"/>
  <c r="R26" i="18" s="1"/>
  <c r="R27" i="18" l="1"/>
  <c r="R28" i="18"/>
  <c r="AA13" i="13"/>
  <c r="AB13" i="13" s="1"/>
  <c r="AC13" i="13" s="1"/>
  <c r="G17" i="13"/>
  <c r="F17" i="13"/>
  <c r="W15" i="13"/>
  <c r="R14" i="13"/>
  <c r="C17" i="13"/>
  <c r="AP15" i="13"/>
  <c r="N14" i="13"/>
  <c r="Y15" i="13"/>
  <c r="AR13" i="13"/>
  <c r="R15" i="13"/>
  <c r="H17" i="13"/>
  <c r="S17" i="13" s="1"/>
  <c r="Z16" i="13"/>
  <c r="E17" i="13"/>
  <c r="I17" i="13"/>
  <c r="K17" i="13"/>
  <c r="AL17" i="13" s="1"/>
  <c r="N16" i="13"/>
  <c r="L17" i="13"/>
  <c r="J17" i="13"/>
  <c r="AE17" i="13" s="1"/>
  <c r="AN14" i="13"/>
  <c r="AM16" i="13"/>
  <c r="B17" i="13"/>
  <c r="D18" i="13" s="1"/>
  <c r="AI14" i="13"/>
  <c r="U14" i="13"/>
  <c r="V16" i="13"/>
  <c r="AO16" i="13"/>
  <c r="R16" i="13"/>
  <c r="N15" i="13"/>
  <c r="AJ16" i="13"/>
  <c r="Y16" i="13"/>
  <c r="AI16" i="13"/>
  <c r="AF16" i="13"/>
  <c r="W16" i="13"/>
  <c r="AG16" i="13"/>
  <c r="X16" i="13"/>
  <c r="AN16" i="13"/>
  <c r="AQ16" i="13"/>
  <c r="U16" i="13"/>
  <c r="AL16" i="13"/>
  <c r="AH16" i="13"/>
  <c r="AP16" i="13"/>
  <c r="Z15" i="13"/>
  <c r="AQ15" i="13"/>
  <c r="AG15" i="13"/>
  <c r="AL14" i="13"/>
  <c r="AF14" i="13"/>
  <c r="AO14" i="13"/>
  <c r="V14" i="13"/>
  <c r="U15" i="13"/>
  <c r="AG14" i="13"/>
  <c r="AQ14" i="13"/>
  <c r="AE15" i="13"/>
  <c r="AH14" i="13"/>
  <c r="AF15" i="13"/>
  <c r="AL15" i="13"/>
  <c r="AJ15" i="13"/>
  <c r="X15" i="13"/>
  <c r="AH15" i="13"/>
  <c r="AM14" i="13"/>
  <c r="AJ14" i="13"/>
  <c r="AN15" i="13"/>
  <c r="AM15" i="13"/>
  <c r="W14" i="13"/>
  <c r="Y14" i="13"/>
  <c r="AI15" i="13"/>
  <c r="AO15" i="13"/>
  <c r="AE14" i="13"/>
  <c r="Z14" i="13"/>
  <c r="AP14" i="13"/>
  <c r="AJ17" i="13"/>
  <c r="AQ17" i="13"/>
  <c r="AI17" i="13"/>
  <c r="AF17" i="13"/>
  <c r="AN17" i="13"/>
  <c r="AM17" i="13"/>
  <c r="Y17" i="13"/>
  <c r="AO17" i="13"/>
  <c r="Z17" i="13"/>
  <c r="AH17" i="13"/>
  <c r="W17" i="13"/>
  <c r="AP17" i="13"/>
  <c r="AG17" i="13"/>
  <c r="V17" i="13"/>
  <c r="X17" i="13"/>
  <c r="N17" i="13" l="1"/>
  <c r="AS13" i="13"/>
  <c r="M13" i="13" s="1"/>
  <c r="Q29" i="18" s="1"/>
  <c r="R29" i="18" s="1"/>
  <c r="U17" i="13"/>
  <c r="AA17" i="13" s="1"/>
  <c r="R17" i="13"/>
  <c r="AA15" i="13"/>
  <c r="AB15" i="13" s="1"/>
  <c r="AC15" i="13" s="1"/>
  <c r="K18" i="13"/>
  <c r="AL18" i="13" s="1"/>
  <c r="AR16" i="13"/>
  <c r="L18" i="13"/>
  <c r="C18" i="13"/>
  <c r="B18" i="13"/>
  <c r="L19" i="13" s="1"/>
  <c r="F18" i="13"/>
  <c r="U18" i="13" s="1"/>
  <c r="J18" i="13"/>
  <c r="AE18" i="13" s="1"/>
  <c r="G18" i="13"/>
  <c r="H18" i="13"/>
  <c r="S18" i="13" s="1"/>
  <c r="I18" i="13"/>
  <c r="E18" i="13"/>
  <c r="AA16" i="13"/>
  <c r="AB16" i="13" s="1"/>
  <c r="AC16" i="13" s="1"/>
  <c r="AA14" i="13"/>
  <c r="AB14" i="13" s="1"/>
  <c r="AC14" i="13" s="1"/>
  <c r="AR14" i="13"/>
  <c r="AR15" i="13"/>
  <c r="AR17" i="13"/>
  <c r="AF18" i="13"/>
  <c r="X18" i="13"/>
  <c r="W18" i="13"/>
  <c r="AO18" i="13"/>
  <c r="AN18" i="13"/>
  <c r="AH18" i="13"/>
  <c r="AG18" i="13"/>
  <c r="AP18" i="13"/>
  <c r="AJ18" i="13"/>
  <c r="V18" i="13"/>
  <c r="AM18" i="13"/>
  <c r="AI18" i="13"/>
  <c r="Z18" i="13"/>
  <c r="Y18" i="13"/>
  <c r="AQ18" i="13"/>
  <c r="D19" i="13" l="1"/>
  <c r="Z19" i="13" s="1"/>
  <c r="AS16" i="13"/>
  <c r="M16" i="13" s="1"/>
  <c r="Q32" i="18" s="1"/>
  <c r="S32" i="18" s="1" a="1"/>
  <c r="S32" i="18" s="1"/>
  <c r="F19" i="13"/>
  <c r="U19" i="13" s="1"/>
  <c r="S29" i="18" a="1"/>
  <c r="S29" i="18" s="1"/>
  <c r="AB17" i="13"/>
  <c r="AC17" i="13" s="1"/>
  <c r="AS17" i="13" s="1"/>
  <c r="M17" i="13" s="1"/>
  <c r="Q33" i="18" s="1"/>
  <c r="E19" i="13"/>
  <c r="C19" i="13"/>
  <c r="K19" i="13"/>
  <c r="AL19" i="13" s="1"/>
  <c r="J19" i="13"/>
  <c r="AE19" i="13" s="1"/>
  <c r="B19" i="13"/>
  <c r="C20" i="13" s="1"/>
  <c r="I19" i="13"/>
  <c r="G19" i="13"/>
  <c r="H19" i="13"/>
  <c r="R18" i="13"/>
  <c r="N18" i="13"/>
  <c r="AS15" i="13"/>
  <c r="M15" i="13" s="1"/>
  <c r="Q31" i="18" s="1"/>
  <c r="AS14" i="13"/>
  <c r="M14" i="13" s="1"/>
  <c r="Q30" i="18" s="1"/>
  <c r="AR18" i="13"/>
  <c r="AF19" i="13"/>
  <c r="Y19" i="13"/>
  <c r="AQ19" i="13"/>
  <c r="AI19" i="13"/>
  <c r="AP19" i="13"/>
  <c r="AJ19" i="13"/>
  <c r="W19" i="13"/>
  <c r="AN19" i="13"/>
  <c r="AH19" i="13"/>
  <c r="AG19" i="13"/>
  <c r="X19" i="13"/>
  <c r="AA18" i="13"/>
  <c r="V19" i="13" l="1"/>
  <c r="AO19" i="13"/>
  <c r="AM19" i="13"/>
  <c r="AR19" i="13" s="1"/>
  <c r="R32" i="18"/>
  <c r="N19" i="13"/>
  <c r="J20" i="13"/>
  <c r="L20" i="13"/>
  <c r="H20" i="13"/>
  <c r="S20" i="13" s="1"/>
  <c r="B20" i="13"/>
  <c r="C21" i="13" s="1"/>
  <c r="S33" i="18" a="1"/>
  <c r="S33" i="18" s="1"/>
  <c r="R33" i="18" s="1"/>
  <c r="AB18" i="13"/>
  <c r="AC18" i="13" s="1"/>
  <c r="AS18" i="13" s="1"/>
  <c r="M18" i="13" s="1"/>
  <c r="Q34" i="18" s="1"/>
  <c r="R34" i="18" s="1"/>
  <c r="E20" i="13"/>
  <c r="G20" i="13"/>
  <c r="K20" i="13"/>
  <c r="F20" i="13"/>
  <c r="D20" i="13"/>
  <c r="Y20" i="13" s="1"/>
  <c r="R19" i="13"/>
  <c r="I20" i="13"/>
  <c r="S19" i="13"/>
  <c r="S31" i="18" a="1"/>
  <c r="S31" i="18" s="1"/>
  <c r="R31" i="18" s="1"/>
  <c r="S30" i="18" a="1"/>
  <c r="S30" i="18" s="1"/>
  <c r="R30" i="18" s="1"/>
  <c r="AA19" i="13"/>
  <c r="K21" i="13" l="1"/>
  <c r="I21" i="13"/>
  <c r="H21" i="13"/>
  <c r="L21" i="13"/>
  <c r="J21" i="13"/>
  <c r="G21" i="13"/>
  <c r="D21" i="13"/>
  <c r="AQ21" i="13" s="1"/>
  <c r="B21" i="13"/>
  <c r="H22" i="13" s="1"/>
  <c r="AH20" i="13"/>
  <c r="R20" i="13"/>
  <c r="AN20" i="13"/>
  <c r="V20" i="13"/>
  <c r="AQ20" i="13"/>
  <c r="AE20" i="13"/>
  <c r="X20" i="13"/>
  <c r="AM20" i="13"/>
  <c r="Z20" i="13"/>
  <c r="W20" i="13"/>
  <c r="AP20" i="13"/>
  <c r="AF20" i="13"/>
  <c r="N20" i="13"/>
  <c r="E21" i="13"/>
  <c r="F21" i="13"/>
  <c r="AJ20" i="13"/>
  <c r="AI20" i="13"/>
  <c r="U20" i="13"/>
  <c r="AL20" i="13"/>
  <c r="S34" i="18" a="1"/>
  <c r="S34" i="18" s="1"/>
  <c r="AB19" i="13"/>
  <c r="AC19" i="13" s="1"/>
  <c r="AS19" i="13" s="1"/>
  <c r="M19" i="13" s="1"/>
  <c r="Q35" i="18" s="1"/>
  <c r="AG20" i="13"/>
  <c r="AO20" i="13"/>
  <c r="L22" i="13"/>
  <c r="E22" i="13"/>
  <c r="S21" i="13"/>
  <c r="V21" i="13"/>
  <c r="AN21" i="13"/>
  <c r="AG21" i="13"/>
  <c r="AM21" i="13" l="1"/>
  <c r="R21" i="13"/>
  <c r="Z21" i="13"/>
  <c r="B22" i="13"/>
  <c r="J23" i="13" s="1"/>
  <c r="S35" i="18" a="1"/>
  <c r="S35" i="18" s="1"/>
  <c r="I22" i="13"/>
  <c r="R22" i="13" s="1"/>
  <c r="C22" i="13"/>
  <c r="J22" i="13"/>
  <c r="F22" i="13"/>
  <c r="G22" i="13"/>
  <c r="N22" i="13" s="1"/>
  <c r="AH21" i="13"/>
  <c r="AO21" i="13"/>
  <c r="AJ21" i="13"/>
  <c r="U21" i="13"/>
  <c r="Y21" i="13"/>
  <c r="W21" i="13"/>
  <c r="AP21" i="13"/>
  <c r="X21" i="13"/>
  <c r="AL21" i="13"/>
  <c r="AI21" i="13"/>
  <c r="AF21" i="13"/>
  <c r="D22" i="13"/>
  <c r="AI22" i="13" s="1"/>
  <c r="AE21" i="13"/>
  <c r="K22" i="13"/>
  <c r="N21" i="13"/>
  <c r="AR20" i="13"/>
  <c r="AA20" i="13"/>
  <c r="AB20" i="13" s="1"/>
  <c r="AC20" i="13" s="1"/>
  <c r="R35" i="18"/>
  <c r="H23" i="13"/>
  <c r="G23" i="13"/>
  <c r="S22" i="13"/>
  <c r="AJ22" i="13" l="1"/>
  <c r="AL22" i="13"/>
  <c r="C23" i="13"/>
  <c r="E23" i="13"/>
  <c r="AE22" i="13"/>
  <c r="I23" i="13"/>
  <c r="R23" i="13" s="1"/>
  <c r="Y22" i="13"/>
  <c r="B23" i="13"/>
  <c r="F24" i="13" s="1"/>
  <c r="F23" i="13"/>
  <c r="N23" i="13" s="1"/>
  <c r="L23" i="13"/>
  <c r="X22" i="13"/>
  <c r="D23" i="13"/>
  <c r="AQ23" i="13" s="1"/>
  <c r="AQ22" i="13"/>
  <c r="K23" i="13"/>
  <c r="U22" i="13"/>
  <c r="AS20" i="13"/>
  <c r="M20" i="13" s="1"/>
  <c r="Q36" i="18" s="1"/>
  <c r="AR21" i="13"/>
  <c r="AA21" i="13"/>
  <c r="AB21" i="13" s="1"/>
  <c r="AC21" i="13" s="1"/>
  <c r="AN22" i="13"/>
  <c r="AG22" i="13"/>
  <c r="AO22" i="13"/>
  <c r="AF22" i="13"/>
  <c r="AP22" i="13"/>
  <c r="Z22" i="13"/>
  <c r="AA22" i="13" s="1"/>
  <c r="AB22" i="13" s="1"/>
  <c r="AC22" i="13" s="1"/>
  <c r="AM22" i="13"/>
  <c r="W22" i="13"/>
  <c r="AH22" i="13"/>
  <c r="V22" i="13"/>
  <c r="L24" i="13"/>
  <c r="G24" i="13"/>
  <c r="H24" i="13"/>
  <c r="C24" i="13"/>
  <c r="I24" i="13"/>
  <c r="S23" i="13"/>
  <c r="AI23" i="13" l="1"/>
  <c r="J24" i="13"/>
  <c r="E24" i="13"/>
  <c r="AP23" i="13"/>
  <c r="W23" i="13"/>
  <c r="B24" i="13"/>
  <c r="J25" i="13" s="1"/>
  <c r="AM23" i="13"/>
  <c r="AH23" i="13"/>
  <c r="AN23" i="13"/>
  <c r="Y23" i="13"/>
  <c r="K24" i="13"/>
  <c r="U23" i="13"/>
  <c r="AG23" i="13"/>
  <c r="AL23" i="13"/>
  <c r="X23" i="13"/>
  <c r="AE23" i="13"/>
  <c r="AJ23" i="13"/>
  <c r="AO23" i="13"/>
  <c r="Z23" i="13"/>
  <c r="D24" i="13"/>
  <c r="V24" i="13" s="1"/>
  <c r="V23" i="13"/>
  <c r="AF23" i="13"/>
  <c r="S36" i="18" a="1"/>
  <c r="S36" i="18" s="1"/>
  <c r="R36" i="18" s="1"/>
  <c r="AS21" i="13"/>
  <c r="M21" i="13" s="1"/>
  <c r="Q37" i="18" s="1"/>
  <c r="R37" i="18" s="1"/>
  <c r="AR22" i="13"/>
  <c r="AS22" i="13" s="1"/>
  <c r="M22" i="13" s="1"/>
  <c r="Q38" i="18" s="1"/>
  <c r="N24" i="13"/>
  <c r="D25" i="13"/>
  <c r="L25" i="13"/>
  <c r="H25" i="13"/>
  <c r="S24" i="13"/>
  <c r="R24" i="13"/>
  <c r="F25" i="13" l="1"/>
  <c r="G25" i="13"/>
  <c r="X24" i="13"/>
  <c r="Y24" i="13"/>
  <c r="I25" i="13"/>
  <c r="AP24" i="13"/>
  <c r="C25" i="13"/>
  <c r="AM24" i="13"/>
  <c r="AG24" i="13"/>
  <c r="AJ24" i="13"/>
  <c r="W24" i="13"/>
  <c r="AI24" i="13"/>
  <c r="B25" i="13"/>
  <c r="C26" i="13" s="1"/>
  <c r="K25" i="13"/>
  <c r="AL25" i="13" s="1"/>
  <c r="Z24" i="13"/>
  <c r="AO24" i="13"/>
  <c r="E25" i="13"/>
  <c r="AQ24" i="13"/>
  <c r="AN24" i="13"/>
  <c r="AA23" i="13"/>
  <c r="AB23" i="13" s="1"/>
  <c r="AC23" i="13" s="1"/>
  <c r="AS23" i="13" s="1"/>
  <c r="M23" i="13" s="1"/>
  <c r="Q39" i="18" s="1"/>
  <c r="S39" i="18" s="1" a="1"/>
  <c r="S39" i="18" s="1"/>
  <c r="AR23" i="13"/>
  <c r="AF24" i="13"/>
  <c r="U24" i="13"/>
  <c r="AA24" i="13" s="1"/>
  <c r="AB24" i="13" s="1"/>
  <c r="AC24" i="13" s="1"/>
  <c r="AE24" i="13"/>
  <c r="AH24" i="13"/>
  <c r="AL24" i="13"/>
  <c r="AR24" i="13" s="1"/>
  <c r="S37" i="18" a="1"/>
  <c r="S37" i="18" s="1"/>
  <c r="R38" i="18"/>
  <c r="S38" i="18" a="1"/>
  <c r="S38" i="18" s="1"/>
  <c r="N25" i="13"/>
  <c r="R25" i="13"/>
  <c r="S25" i="13"/>
  <c r="G26" i="13"/>
  <c r="D26" i="13"/>
  <c r="H26" i="13"/>
  <c r="X25" i="13"/>
  <c r="AH25" i="13"/>
  <c r="U25" i="13"/>
  <c r="AN25" i="13"/>
  <c r="AJ25" i="13"/>
  <c r="V25" i="13"/>
  <c r="AG25" i="13"/>
  <c r="W25" i="13"/>
  <c r="AQ25" i="13"/>
  <c r="AE25" i="13"/>
  <c r="AI25" i="13"/>
  <c r="AF25" i="13"/>
  <c r="Z25" i="13"/>
  <c r="Y25" i="13"/>
  <c r="AM25" i="13"/>
  <c r="AO25" i="13"/>
  <c r="AP25" i="13"/>
  <c r="L26" i="13" l="1"/>
  <c r="I26" i="13"/>
  <c r="K26" i="13"/>
  <c r="B26" i="13"/>
  <c r="L27" i="13" s="1"/>
  <c r="E26" i="13"/>
  <c r="J26" i="13"/>
  <c r="AE26" i="13" s="1"/>
  <c r="F26" i="13"/>
  <c r="U26" i="13" s="1"/>
  <c r="AS24" i="13"/>
  <c r="M24" i="13" s="1"/>
  <c r="Q40" i="18" s="1"/>
  <c r="R39" i="18"/>
  <c r="X26" i="13"/>
  <c r="AL26" i="13"/>
  <c r="AH26" i="13"/>
  <c r="Z26" i="13"/>
  <c r="AN26" i="13"/>
  <c r="AJ26" i="13"/>
  <c r="AM26" i="13"/>
  <c r="Y26" i="13"/>
  <c r="V26" i="13"/>
  <c r="AP26" i="13"/>
  <c r="AO26" i="13"/>
  <c r="AF26" i="13"/>
  <c r="AI26" i="13"/>
  <c r="AG26" i="13"/>
  <c r="AQ26" i="13"/>
  <c r="W26" i="13"/>
  <c r="AR25" i="13"/>
  <c r="C27" i="13"/>
  <c r="B27" i="13"/>
  <c r="E27" i="13"/>
  <c r="G27" i="13"/>
  <c r="D27" i="13"/>
  <c r="I27" i="13"/>
  <c r="H27" i="13"/>
  <c r="F27" i="13"/>
  <c r="K27" i="13"/>
  <c r="J27" i="13"/>
  <c r="AA25" i="13"/>
  <c r="AB25" i="13" s="1"/>
  <c r="AC25" i="13" s="1"/>
  <c r="S26" i="13"/>
  <c r="R26" i="13"/>
  <c r="N26" i="13" l="1"/>
  <c r="AS25" i="13"/>
  <c r="M25" i="13" s="1"/>
  <c r="Q41" i="18" s="1"/>
  <c r="S41" i="18" s="1" a="1"/>
  <c r="S41" i="18" s="1"/>
  <c r="S40" i="18" a="1"/>
  <c r="S40" i="18" s="1"/>
  <c r="R40" i="18" s="1"/>
  <c r="L28" i="13"/>
  <c r="B28" i="13"/>
  <c r="E28" i="13"/>
  <c r="H28" i="13"/>
  <c r="K28" i="13"/>
  <c r="D28" i="13"/>
  <c r="J28" i="13"/>
  <c r="I28" i="13"/>
  <c r="G28" i="13"/>
  <c r="C28" i="13"/>
  <c r="F28" i="13"/>
  <c r="U27" i="13"/>
  <c r="AF27" i="13"/>
  <c r="X27" i="13"/>
  <c r="AI27" i="13"/>
  <c r="AH27" i="13"/>
  <c r="Z27" i="13"/>
  <c r="AL27" i="13"/>
  <c r="AO27" i="13"/>
  <c r="W27" i="13"/>
  <c r="AP27" i="13"/>
  <c r="AQ27" i="13"/>
  <c r="AG27" i="13"/>
  <c r="AM27" i="13"/>
  <c r="AE27" i="13"/>
  <c r="V27" i="13"/>
  <c r="Y27" i="13"/>
  <c r="AN27" i="13"/>
  <c r="AJ27" i="13"/>
  <c r="AA26" i="13"/>
  <c r="AB26" i="13" s="1"/>
  <c r="AC26" i="13" s="1"/>
  <c r="S27" i="13"/>
  <c r="R27" i="13"/>
  <c r="N27" i="13"/>
  <c r="AR26" i="13"/>
  <c r="R41" i="18" l="1"/>
  <c r="AS26" i="13"/>
  <c r="M26" i="13" s="1"/>
  <c r="Q42" i="18" s="1"/>
  <c r="S42" i="18" s="1" a="1"/>
  <c r="S42" i="18" s="1"/>
  <c r="AA27" i="13"/>
  <c r="AB27" i="13" s="1"/>
  <c r="AC27" i="13" s="1"/>
  <c r="S28" i="13"/>
  <c r="R28" i="13"/>
  <c r="AR27" i="13"/>
  <c r="N28" i="13"/>
  <c r="E29" i="13"/>
  <c r="F29" i="13"/>
  <c r="G29" i="13"/>
  <c r="I29" i="13"/>
  <c r="J29" i="13"/>
  <c r="D29" i="13"/>
  <c r="H29" i="13"/>
  <c r="L29" i="13"/>
  <c r="B29" i="13"/>
  <c r="K29" i="13"/>
  <c r="C29" i="13"/>
  <c r="AL28" i="13"/>
  <c r="AP28" i="13"/>
  <c r="V28" i="13"/>
  <c r="Y28" i="13"/>
  <c r="AN28" i="13"/>
  <c r="X28" i="13"/>
  <c r="U28" i="13"/>
  <c r="AO28" i="13"/>
  <c r="AQ28" i="13"/>
  <c r="AG28" i="13"/>
  <c r="Z28" i="13"/>
  <c r="AM28" i="13"/>
  <c r="AJ28" i="13"/>
  <c r="AE28" i="13"/>
  <c r="AI28" i="13"/>
  <c r="AH28" i="13"/>
  <c r="AF28" i="13"/>
  <c r="W28" i="13"/>
  <c r="R42" i="18" l="1"/>
  <c r="N29" i="13"/>
  <c r="AS27" i="13"/>
  <c r="M27" i="13" s="1"/>
  <c r="Q43" i="18" s="1"/>
  <c r="S43" i="18" s="1" a="1"/>
  <c r="S43" i="18" s="1"/>
  <c r="E30" i="13"/>
  <c r="K30" i="13"/>
  <c r="H30" i="13"/>
  <c r="D30" i="13"/>
  <c r="L30" i="13"/>
  <c r="I30" i="13"/>
  <c r="G30" i="13"/>
  <c r="F30" i="13"/>
  <c r="C30" i="13"/>
  <c r="B30" i="13"/>
  <c r="J30" i="13"/>
  <c r="AR28" i="13"/>
  <c r="S29" i="13"/>
  <c r="R29" i="13"/>
  <c r="AA28" i="13"/>
  <c r="AB28" i="13" s="1"/>
  <c r="AC28" i="13" s="1"/>
  <c r="W29" i="13"/>
  <c r="Z29" i="13"/>
  <c r="AP29" i="13"/>
  <c r="AE29" i="13"/>
  <c r="AF29" i="13"/>
  <c r="AG29" i="13"/>
  <c r="X29" i="13"/>
  <c r="AO29" i="13"/>
  <c r="AN29" i="13"/>
  <c r="V29" i="13"/>
  <c r="AQ29" i="13"/>
  <c r="AL29" i="13"/>
  <c r="AH29" i="13"/>
  <c r="U29" i="13"/>
  <c r="AM29" i="13"/>
  <c r="AJ29" i="13"/>
  <c r="Y29" i="13"/>
  <c r="AI29" i="13"/>
  <c r="AS28" i="13" l="1"/>
  <c r="M28" i="13" s="1"/>
  <c r="Q44" i="18" s="1"/>
  <c r="S44" i="18" s="1" a="1"/>
  <c r="S44" i="18" s="1"/>
  <c r="R43" i="18"/>
  <c r="AA29" i="13"/>
  <c r="AB29" i="13" s="1"/>
  <c r="AC29" i="13" s="1"/>
  <c r="N30" i="13"/>
  <c r="E31" i="13"/>
  <c r="J31" i="13"/>
  <c r="I31" i="13"/>
  <c r="F31" i="13"/>
  <c r="B31" i="13"/>
  <c r="K31" i="13"/>
  <c r="D31" i="13"/>
  <c r="G31" i="13"/>
  <c r="C31" i="13"/>
  <c r="H31" i="13"/>
  <c r="L31" i="13"/>
  <c r="AF30" i="13"/>
  <c r="Z30" i="13"/>
  <c r="AN30" i="13"/>
  <c r="AE30" i="13"/>
  <c r="AQ30" i="13"/>
  <c r="AI30" i="13"/>
  <c r="W30" i="13"/>
  <c r="U30" i="13"/>
  <c r="AO30" i="13"/>
  <c r="V30" i="13"/>
  <c r="AL30" i="13"/>
  <c r="AJ30" i="13"/>
  <c r="X30" i="13"/>
  <c r="AH30" i="13"/>
  <c r="AG30" i="13"/>
  <c r="AP30" i="13"/>
  <c r="Y30" i="13"/>
  <c r="AM30" i="13"/>
  <c r="AR29" i="13"/>
  <c r="S30" i="13"/>
  <c r="R30" i="13"/>
  <c r="R44" i="18" l="1"/>
  <c r="N31" i="13"/>
  <c r="AS29" i="13"/>
  <c r="M29" i="13" s="1"/>
  <c r="Q45" i="18" s="1"/>
  <c r="S45" i="18" s="1" a="1"/>
  <c r="S45" i="18" s="1"/>
  <c r="AA30" i="13"/>
  <c r="AB30" i="13" s="1"/>
  <c r="AC30" i="13" s="1"/>
  <c r="AQ31" i="13"/>
  <c r="AI31" i="13"/>
  <c r="U31" i="13"/>
  <c r="AF31" i="13"/>
  <c r="Z31" i="13"/>
  <c r="X31" i="13"/>
  <c r="AH31" i="13"/>
  <c r="V31" i="13"/>
  <c r="AL31" i="13"/>
  <c r="AM31" i="13"/>
  <c r="Y31" i="13"/>
  <c r="AE31" i="13"/>
  <c r="AO31" i="13"/>
  <c r="AG31" i="13"/>
  <c r="AP31" i="13"/>
  <c r="W31" i="13"/>
  <c r="AN31" i="13"/>
  <c r="AJ31" i="13"/>
  <c r="B32" i="13"/>
  <c r="C32" i="13"/>
  <c r="I32" i="13"/>
  <c r="K32" i="13"/>
  <c r="H32" i="13"/>
  <c r="D32" i="13"/>
  <c r="L32" i="13"/>
  <c r="G32" i="13"/>
  <c r="J32" i="13"/>
  <c r="E32" i="13"/>
  <c r="F32" i="13"/>
  <c r="S31" i="13"/>
  <c r="R31" i="13"/>
  <c r="AR30" i="13"/>
  <c r="R45" i="18" l="1"/>
  <c r="AS30" i="13"/>
  <c r="M30" i="13" s="1"/>
  <c r="Q46" i="18" s="1"/>
  <c r="R46" i="18" s="1"/>
  <c r="C33" i="13"/>
  <c r="D33" i="13"/>
  <c r="H33" i="13"/>
  <c r="E33" i="13"/>
  <c r="F33" i="13"/>
  <c r="G33" i="13"/>
  <c r="J33" i="13"/>
  <c r="L33" i="13"/>
  <c r="B33" i="13"/>
  <c r="K33" i="13"/>
  <c r="I33" i="13"/>
  <c r="AL32" i="13"/>
  <c r="V32" i="13"/>
  <c r="AE32" i="13"/>
  <c r="W32" i="13"/>
  <c r="AN32" i="13"/>
  <c r="X32" i="13"/>
  <c r="Y32" i="13"/>
  <c r="AQ32" i="13"/>
  <c r="Z32" i="13"/>
  <c r="AF32" i="13"/>
  <c r="AO32" i="13"/>
  <c r="U32" i="13"/>
  <c r="AH32" i="13"/>
  <c r="AP32" i="13"/>
  <c r="AG32" i="13"/>
  <c r="AM32" i="13"/>
  <c r="AI32" i="13"/>
  <c r="AJ32" i="13"/>
  <c r="AA31" i="13"/>
  <c r="AB31" i="13" s="1"/>
  <c r="AC31" i="13" s="1"/>
  <c r="R32" i="13"/>
  <c r="S32" i="13"/>
  <c r="AR31" i="13"/>
  <c r="N32" i="13"/>
  <c r="AS31" i="13" l="1"/>
  <c r="M31" i="13" s="1"/>
  <c r="Q47" i="18" s="1"/>
  <c r="S47" i="18" s="1" a="1"/>
  <c r="S47" i="18" s="1"/>
  <c r="N33" i="13"/>
  <c r="S46" i="18" a="1"/>
  <c r="S46" i="18" s="1"/>
  <c r="AA32" i="13"/>
  <c r="AB32" i="13" s="1"/>
  <c r="AC32" i="13" s="1"/>
  <c r="B34" i="13"/>
  <c r="E34" i="13"/>
  <c r="I34" i="13"/>
  <c r="K34" i="13"/>
  <c r="F34" i="13"/>
  <c r="D34" i="13"/>
  <c r="G34" i="13"/>
  <c r="H34" i="13"/>
  <c r="C34" i="13"/>
  <c r="J34" i="13"/>
  <c r="L34" i="13"/>
  <c r="R33" i="13"/>
  <c r="S33" i="13"/>
  <c r="AR32" i="13"/>
  <c r="X33" i="13"/>
  <c r="V33" i="13"/>
  <c r="AF33" i="13"/>
  <c r="AI33" i="13"/>
  <c r="W33" i="13"/>
  <c r="AH33" i="13"/>
  <c r="AN33" i="13"/>
  <c r="AM33" i="13"/>
  <c r="AE33" i="13"/>
  <c r="AO33" i="13"/>
  <c r="AP33" i="13"/>
  <c r="Z33" i="13"/>
  <c r="AQ33" i="13"/>
  <c r="Y33" i="13"/>
  <c r="AL33" i="13"/>
  <c r="AG33" i="13"/>
  <c r="AJ33" i="13"/>
  <c r="U33" i="13"/>
  <c r="R47" i="18" l="1"/>
  <c r="N34" i="13"/>
  <c r="AS32" i="13"/>
  <c r="M32" i="13" s="1"/>
  <c r="Q48" i="18" s="1"/>
  <c r="R48" i="18" s="1"/>
  <c r="I35" i="13"/>
  <c r="D35" i="13"/>
  <c r="G35" i="13"/>
  <c r="E35" i="13"/>
  <c r="K35" i="13"/>
  <c r="C35" i="13"/>
  <c r="B35" i="13"/>
  <c r="H35" i="13"/>
  <c r="F35" i="13"/>
  <c r="L35" i="13"/>
  <c r="J35" i="13"/>
  <c r="AH34" i="13"/>
  <c r="AI34" i="13"/>
  <c r="AP34" i="13"/>
  <c r="AE34" i="13"/>
  <c r="W34" i="13"/>
  <c r="AN34" i="13"/>
  <c r="U34" i="13"/>
  <c r="AO34" i="13"/>
  <c r="AJ34" i="13"/>
  <c r="X34" i="13"/>
  <c r="AM34" i="13"/>
  <c r="Y34" i="13"/>
  <c r="AQ34" i="13"/>
  <c r="Z34" i="13"/>
  <c r="AG34" i="13"/>
  <c r="AL34" i="13"/>
  <c r="AF34" i="13"/>
  <c r="V34" i="13"/>
  <c r="AA33" i="13"/>
  <c r="AB33" i="13" s="1"/>
  <c r="AC33" i="13" s="1"/>
  <c r="AR33" i="13"/>
  <c r="R34" i="13"/>
  <c r="S34" i="13"/>
  <c r="AS33" i="13" l="1"/>
  <c r="M33" i="13" s="1"/>
  <c r="Q49" i="18" s="1"/>
  <c r="S48" i="18" a="1"/>
  <c r="S48" i="18" s="1"/>
  <c r="AA34" i="13"/>
  <c r="AB34" i="13" s="1"/>
  <c r="AC34" i="13" s="1"/>
  <c r="AR34" i="13"/>
  <c r="N35" i="13"/>
  <c r="R35" i="13"/>
  <c r="S35" i="13"/>
  <c r="AE35" i="13"/>
  <c r="W35" i="13"/>
  <c r="AQ35" i="13"/>
  <c r="Z35" i="13"/>
  <c r="AI35" i="13"/>
  <c r="AM35" i="13"/>
  <c r="V35" i="13"/>
  <c r="AP35" i="13"/>
  <c r="Y35" i="13"/>
  <c r="AH35" i="13"/>
  <c r="AF35" i="13"/>
  <c r="U35" i="13"/>
  <c r="AN35" i="13"/>
  <c r="AG35" i="13"/>
  <c r="AO35" i="13"/>
  <c r="AL35" i="13"/>
  <c r="AJ35" i="13"/>
  <c r="X35" i="13"/>
  <c r="J36" i="13"/>
  <c r="F36" i="13"/>
  <c r="H36" i="13"/>
  <c r="L36" i="13"/>
  <c r="I36" i="13"/>
  <c r="G36" i="13"/>
  <c r="E36" i="13"/>
  <c r="C36" i="13"/>
  <c r="K36" i="13"/>
  <c r="D36" i="13"/>
  <c r="B36" i="13"/>
  <c r="R49" i="18" l="1"/>
  <c r="S49" i="18" a="1"/>
  <c r="S49" i="18" s="1"/>
  <c r="AS34" i="13"/>
  <c r="M34" i="13" s="1"/>
  <c r="Q50" i="18" s="1"/>
  <c r="R50" i="18" s="1"/>
  <c r="L37" i="13"/>
  <c r="F37" i="13"/>
  <c r="G37" i="13"/>
  <c r="C37" i="13"/>
  <c r="D37" i="13"/>
  <c r="K37" i="13"/>
  <c r="E37" i="13"/>
  <c r="J37" i="13"/>
  <c r="H37" i="13"/>
  <c r="B37" i="13"/>
  <c r="I37" i="13"/>
  <c r="AG36" i="13"/>
  <c r="AN36" i="13"/>
  <c r="AO36" i="13"/>
  <c r="AL36" i="13"/>
  <c r="AJ36" i="13"/>
  <c r="X36" i="13"/>
  <c r="AE36" i="13"/>
  <c r="AP36" i="13"/>
  <c r="W36" i="13"/>
  <c r="Z36" i="13"/>
  <c r="U36" i="13"/>
  <c r="AF36" i="13"/>
  <c r="AH36" i="13"/>
  <c r="V36" i="13"/>
  <c r="AI36" i="13"/>
  <c r="AM36" i="13"/>
  <c r="Y36" i="13"/>
  <c r="AQ36" i="13"/>
  <c r="AR35" i="13"/>
  <c r="S36" i="13"/>
  <c r="R36" i="13"/>
  <c r="N36" i="13"/>
  <c r="AA35" i="13"/>
  <c r="AB35" i="13" s="1"/>
  <c r="AC35" i="13" s="1"/>
  <c r="AS35" i="13" l="1"/>
  <c r="M35" i="13" s="1"/>
  <c r="Q51" i="18" s="1"/>
  <c r="N37" i="13"/>
  <c r="S50" i="18" a="1"/>
  <c r="S50" i="18" s="1"/>
  <c r="AR36" i="13"/>
  <c r="W37" i="13"/>
  <c r="AQ37" i="13"/>
  <c r="AI37" i="13"/>
  <c r="Y37" i="13"/>
  <c r="AM37" i="13"/>
  <c r="AN37" i="13"/>
  <c r="AH37" i="13"/>
  <c r="Z37" i="13"/>
  <c r="AP37" i="13"/>
  <c r="U37" i="13"/>
  <c r="AF37" i="13"/>
  <c r="X37" i="13"/>
  <c r="AL37" i="13"/>
  <c r="AE37" i="13"/>
  <c r="AO37" i="13"/>
  <c r="AG37" i="13"/>
  <c r="AJ37" i="13"/>
  <c r="V37" i="13"/>
  <c r="AA36" i="13"/>
  <c r="AB36" i="13" s="1"/>
  <c r="AC36" i="13" s="1"/>
  <c r="F38" i="13"/>
  <c r="I38" i="13"/>
  <c r="K38" i="13"/>
  <c r="E38" i="13"/>
  <c r="D38" i="13"/>
  <c r="B38" i="13"/>
  <c r="G38" i="13"/>
  <c r="J38" i="13"/>
  <c r="L38" i="13"/>
  <c r="H38" i="13"/>
  <c r="C38" i="13"/>
  <c r="R37" i="13"/>
  <c r="S37" i="13"/>
  <c r="R51" i="18" l="1"/>
  <c r="AS36" i="13"/>
  <c r="M36" i="13" s="1"/>
  <c r="Q52" i="18" s="1"/>
  <c r="S52" i="18" s="1" a="1"/>
  <c r="S52" i="18" s="1"/>
  <c r="N38" i="13"/>
  <c r="S51" i="18" a="1"/>
  <c r="S51" i="18" s="1"/>
  <c r="AR37" i="13"/>
  <c r="G39" i="13"/>
  <c r="B39" i="13"/>
  <c r="E39" i="13"/>
  <c r="I39" i="13"/>
  <c r="D39" i="13"/>
  <c r="J39" i="13"/>
  <c r="H39" i="13"/>
  <c r="F39" i="13"/>
  <c r="K39" i="13"/>
  <c r="C39" i="13"/>
  <c r="L39" i="13"/>
  <c r="AF38" i="13"/>
  <c r="AL38" i="13"/>
  <c r="Y38" i="13"/>
  <c r="AQ38" i="13"/>
  <c r="AP38" i="13"/>
  <c r="U38" i="13"/>
  <c r="AM38" i="13"/>
  <c r="AO38" i="13"/>
  <c r="AI38" i="13"/>
  <c r="AH38" i="13"/>
  <c r="AG38" i="13"/>
  <c r="W38" i="13"/>
  <c r="Z38" i="13"/>
  <c r="V38" i="13"/>
  <c r="AJ38" i="13"/>
  <c r="X38" i="13"/>
  <c r="AN38" i="13"/>
  <c r="AE38" i="13"/>
  <c r="S38" i="13"/>
  <c r="R38" i="13"/>
  <c r="AA37" i="13"/>
  <c r="AB37" i="13" s="1"/>
  <c r="AC37" i="13" s="1"/>
  <c r="R52" i="18" l="1"/>
  <c r="AS37" i="13"/>
  <c r="M37" i="13" s="1"/>
  <c r="Q53" i="18" s="1"/>
  <c r="S53" i="18" s="1" a="1"/>
  <c r="S53" i="18" s="1"/>
  <c r="AR38" i="13"/>
  <c r="AA38" i="13"/>
  <c r="AB38" i="13" s="1"/>
  <c r="AC38" i="13" s="1"/>
  <c r="F40" i="13"/>
  <c r="D40" i="13"/>
  <c r="E40" i="13"/>
  <c r="C40" i="13"/>
  <c r="J40" i="13"/>
  <c r="I40" i="13"/>
  <c r="K40" i="13"/>
  <c r="H40" i="13"/>
  <c r="B40" i="13"/>
  <c r="L40" i="13"/>
  <c r="G40" i="13"/>
  <c r="S39" i="13"/>
  <c r="R39" i="13"/>
  <c r="N39" i="13"/>
  <c r="W39" i="13"/>
  <c r="AQ39" i="13"/>
  <c r="AE39" i="13"/>
  <c r="Y39" i="13"/>
  <c r="AM39" i="13"/>
  <c r="AI39" i="13"/>
  <c r="AH39" i="13"/>
  <c r="Z39" i="13"/>
  <c r="AP39" i="13"/>
  <c r="AF39" i="13"/>
  <c r="X39" i="13"/>
  <c r="U39" i="13"/>
  <c r="AL39" i="13"/>
  <c r="AO39" i="13"/>
  <c r="AG39" i="13"/>
  <c r="AN39" i="13"/>
  <c r="AJ39" i="13"/>
  <c r="V39" i="13"/>
  <c r="R53" i="18" l="1"/>
  <c r="AS38" i="13"/>
  <c r="M38" i="13" s="1"/>
  <c r="Q54" i="18" s="1"/>
  <c r="S54" i="18" s="1" a="1"/>
  <c r="S54" i="18" s="1"/>
  <c r="AA39" i="13"/>
  <c r="AB39" i="13" s="1"/>
  <c r="AC39" i="13" s="1"/>
  <c r="E41" i="13"/>
  <c r="K41" i="13"/>
  <c r="H41" i="13"/>
  <c r="L41" i="13"/>
  <c r="I41" i="13"/>
  <c r="D41" i="13"/>
  <c r="J41" i="13"/>
  <c r="G41" i="13"/>
  <c r="F41" i="13"/>
  <c r="C41" i="13"/>
  <c r="B41" i="13"/>
  <c r="S40" i="13"/>
  <c r="R40" i="13"/>
  <c r="AE40" i="13"/>
  <c r="AM40" i="13"/>
  <c r="AO40" i="13"/>
  <c r="Z40" i="13"/>
  <c r="X40" i="13"/>
  <c r="Y40" i="13"/>
  <c r="U40" i="13"/>
  <c r="AL40" i="13"/>
  <c r="V40" i="13"/>
  <c r="AG40" i="13"/>
  <c r="AH40" i="13"/>
  <c r="AN40" i="13"/>
  <c r="AQ40" i="13"/>
  <c r="W40" i="13"/>
  <c r="AJ40" i="13"/>
  <c r="AP40" i="13"/>
  <c r="AI40" i="13"/>
  <c r="AF40" i="13"/>
  <c r="AR39" i="13"/>
  <c r="N40" i="13"/>
  <c r="R54" i="18" l="1"/>
  <c r="AS39" i="13"/>
  <c r="M39" i="13" s="1"/>
  <c r="Q55" i="18" s="1"/>
  <c r="G42" i="13"/>
  <c r="D42" i="13"/>
  <c r="B42" i="13"/>
  <c r="I42" i="13"/>
  <c r="E42" i="13"/>
  <c r="L42" i="13"/>
  <c r="J42" i="13"/>
  <c r="H42" i="13"/>
  <c r="K42" i="13"/>
  <c r="F42" i="13"/>
  <c r="C42" i="13"/>
  <c r="R41" i="13"/>
  <c r="S41" i="13"/>
  <c r="N41" i="13"/>
  <c r="AR40" i="13"/>
  <c r="AA40" i="13"/>
  <c r="AB40" i="13" s="1"/>
  <c r="AC40" i="13" s="1"/>
  <c r="AE41" i="13"/>
  <c r="W41" i="13"/>
  <c r="AO41" i="13"/>
  <c r="AG41" i="13"/>
  <c r="Y41" i="13"/>
  <c r="AQ41" i="13"/>
  <c r="AH41" i="13"/>
  <c r="AM41" i="13"/>
  <c r="AI41" i="13"/>
  <c r="AN41" i="13"/>
  <c r="AF41" i="13"/>
  <c r="V41" i="13"/>
  <c r="U41" i="13"/>
  <c r="AL41" i="13"/>
  <c r="AP41" i="13"/>
  <c r="X41" i="13"/>
  <c r="AJ41" i="13"/>
  <c r="Z41" i="13"/>
  <c r="AS40" i="13" l="1"/>
  <c r="M40" i="13" s="1"/>
  <c r="Q56" i="18" s="1"/>
  <c r="S56" i="18" s="1" a="1"/>
  <c r="S56" i="18" s="1"/>
  <c r="S55" i="18" a="1"/>
  <c r="S55" i="18" s="1"/>
  <c r="R55" i="18" s="1"/>
  <c r="B43" i="13"/>
  <c r="H43" i="13"/>
  <c r="G43" i="13"/>
  <c r="I43" i="13"/>
  <c r="K43" i="13"/>
  <c r="F43" i="13"/>
  <c r="L43" i="13"/>
  <c r="E43" i="13"/>
  <c r="D43" i="13"/>
  <c r="J43" i="13"/>
  <c r="C43" i="13"/>
  <c r="R42" i="13"/>
  <c r="S42" i="13"/>
  <c r="X42" i="13"/>
  <c r="AN42" i="13"/>
  <c r="AH42" i="13"/>
  <c r="Z42" i="13"/>
  <c r="AP42" i="13"/>
  <c r="AQ42" i="13"/>
  <c r="V42" i="13"/>
  <c r="W42" i="13"/>
  <c r="AM42" i="13"/>
  <c r="U42" i="13"/>
  <c r="AG42" i="13"/>
  <c r="Y42" i="13"/>
  <c r="AE42" i="13"/>
  <c r="AI42" i="13"/>
  <c r="AJ42" i="13"/>
  <c r="AO42" i="13"/>
  <c r="AL42" i="13"/>
  <c r="AF42" i="13"/>
  <c r="AA41" i="13"/>
  <c r="AB41" i="13" s="1"/>
  <c r="AC41" i="13" s="1"/>
  <c r="AR41" i="13"/>
  <c r="N42" i="13"/>
  <c r="R56" i="18" l="1"/>
  <c r="AS41" i="13"/>
  <c r="M41" i="13" s="1"/>
  <c r="Q57" i="18" s="1"/>
  <c r="R57" i="18" s="1"/>
  <c r="AR42" i="13"/>
  <c r="N43" i="13"/>
  <c r="AA42" i="13"/>
  <c r="AB42" i="13" s="1"/>
  <c r="AC42" i="13" s="1"/>
  <c r="R43" i="13"/>
  <c r="S43" i="13"/>
  <c r="I44" i="13"/>
  <c r="K44" i="13"/>
  <c r="H44" i="13"/>
  <c r="E44" i="13"/>
  <c r="C44" i="13"/>
  <c r="D44" i="13"/>
  <c r="G44" i="13"/>
  <c r="J44" i="13"/>
  <c r="B44" i="13"/>
  <c r="F44" i="13"/>
  <c r="L44" i="13"/>
  <c r="AF43" i="13"/>
  <c r="AI43" i="13"/>
  <c r="U43" i="13"/>
  <c r="AJ43" i="13"/>
  <c r="AQ43" i="13"/>
  <c r="AN43" i="13"/>
  <c r="AH43" i="13"/>
  <c r="Z43" i="13"/>
  <c r="AL43" i="13"/>
  <c r="AM43" i="13"/>
  <c r="V43" i="13"/>
  <c r="W43" i="13"/>
  <c r="AO43" i="13"/>
  <c r="X43" i="13"/>
  <c r="AE43" i="13"/>
  <c r="AP43" i="13"/>
  <c r="AG43" i="13"/>
  <c r="Y43" i="13"/>
  <c r="S57" i="18" l="1" a="1"/>
  <c r="S57" i="18" s="1"/>
  <c r="AS42" i="13"/>
  <c r="M42" i="13" s="1"/>
  <c r="Q58" i="18" s="1"/>
  <c r="AE44" i="13"/>
  <c r="AI44" i="13"/>
  <c r="AP44" i="13"/>
  <c r="AM44" i="13"/>
  <c r="AJ44" i="13"/>
  <c r="Y44" i="13"/>
  <c r="U44" i="13"/>
  <c r="W44" i="13"/>
  <c r="V44" i="13"/>
  <c r="AQ44" i="13"/>
  <c r="AO44" i="13"/>
  <c r="AG44" i="13"/>
  <c r="AF44" i="13"/>
  <c r="X44" i="13"/>
  <c r="AL44" i="13"/>
  <c r="Z44" i="13"/>
  <c r="AN44" i="13"/>
  <c r="AH44" i="13"/>
  <c r="AR43" i="13"/>
  <c r="AA43" i="13"/>
  <c r="AB43" i="13" s="1"/>
  <c r="AC43" i="13" s="1"/>
  <c r="I45" i="13"/>
  <c r="F45" i="13"/>
  <c r="K45" i="13"/>
  <c r="D45" i="13"/>
  <c r="H45" i="13"/>
  <c r="G45" i="13"/>
  <c r="L45" i="13"/>
  <c r="B45" i="13"/>
  <c r="C45" i="13"/>
  <c r="E45" i="13"/>
  <c r="J45" i="13"/>
  <c r="R44" i="13"/>
  <c r="S44" i="13"/>
  <c r="N44" i="13"/>
  <c r="S58" i="18" l="1" a="1"/>
  <c r="S58" i="18" s="1"/>
  <c r="AS43" i="13"/>
  <c r="M43" i="13" s="1"/>
  <c r="Q59" i="18" s="1"/>
  <c r="R58" i="18"/>
  <c r="I46" i="13"/>
  <c r="C46" i="13"/>
  <c r="H46" i="13"/>
  <c r="J46" i="13"/>
  <c r="D46" i="13"/>
  <c r="L46" i="13"/>
  <c r="F46" i="13"/>
  <c r="B46" i="13"/>
  <c r="E46" i="13"/>
  <c r="K46" i="13"/>
  <c r="G46" i="13"/>
  <c r="N45" i="13"/>
  <c r="R45" i="13"/>
  <c r="S45" i="13"/>
  <c r="AE45" i="13"/>
  <c r="AL45" i="13"/>
  <c r="AH45" i="13"/>
  <c r="AM45" i="13"/>
  <c r="Z45" i="13"/>
  <c r="AJ45" i="13"/>
  <c r="AG45" i="13"/>
  <c r="X45" i="13"/>
  <c r="AF45" i="13"/>
  <c r="AI45" i="13"/>
  <c r="W45" i="13"/>
  <c r="AO45" i="13"/>
  <c r="U45" i="13"/>
  <c r="AN45" i="13"/>
  <c r="Y45" i="13"/>
  <c r="AQ45" i="13"/>
  <c r="AP45" i="13"/>
  <c r="V45" i="13"/>
  <c r="AA44" i="13"/>
  <c r="AB44" i="13" s="1"/>
  <c r="AC44" i="13" s="1"/>
  <c r="AR44" i="13"/>
  <c r="S59" i="18" l="1" a="1"/>
  <c r="S59" i="18" s="1"/>
  <c r="R59" i="18" s="1"/>
  <c r="N46" i="13"/>
  <c r="AS44" i="13"/>
  <c r="M44" i="13" s="1"/>
  <c r="Q60" i="18" s="1"/>
  <c r="G47" i="13"/>
  <c r="E47" i="13"/>
  <c r="B47" i="13"/>
  <c r="I47" i="13"/>
  <c r="J47" i="13"/>
  <c r="L47" i="13"/>
  <c r="D47" i="13"/>
  <c r="C47" i="13"/>
  <c r="H47" i="13"/>
  <c r="K47" i="13"/>
  <c r="F47" i="13"/>
  <c r="AA45" i="13"/>
  <c r="AB45" i="13" s="1"/>
  <c r="AC45" i="13" s="1"/>
  <c r="AR45" i="13"/>
  <c r="X46" i="13"/>
  <c r="AM46" i="13"/>
  <c r="AG46" i="13"/>
  <c r="Z46" i="13"/>
  <c r="AO46" i="13"/>
  <c r="AE46" i="13"/>
  <c r="AF46" i="13"/>
  <c r="AL46" i="13"/>
  <c r="AI46" i="13"/>
  <c r="AH46" i="13"/>
  <c r="AQ46" i="13"/>
  <c r="U46" i="13"/>
  <c r="AP46" i="13"/>
  <c r="AN46" i="13"/>
  <c r="W46" i="13"/>
  <c r="V46" i="13"/>
  <c r="AJ46" i="13"/>
  <c r="Y46" i="13"/>
  <c r="S46" i="13"/>
  <c r="R46" i="13"/>
  <c r="R60" i="18" l="1"/>
  <c r="AS45" i="13"/>
  <c r="M45" i="13" s="1"/>
  <c r="Q61" i="18" s="1"/>
  <c r="S60" i="18" a="1"/>
  <c r="S60" i="18" s="1"/>
  <c r="S47" i="13"/>
  <c r="R47" i="13"/>
  <c r="B48" i="13"/>
  <c r="J48" i="13"/>
  <c r="F48" i="13"/>
  <c r="C48" i="13"/>
  <c r="D48" i="13"/>
  <c r="G48" i="13"/>
  <c r="E48" i="13"/>
  <c r="K48" i="13"/>
  <c r="I48" i="13"/>
  <c r="H48" i="13"/>
  <c r="L48" i="13"/>
  <c r="AA46" i="13"/>
  <c r="AB46" i="13" s="1"/>
  <c r="AC46" i="13" s="1"/>
  <c r="AR46" i="13"/>
  <c r="AO47" i="13"/>
  <c r="AI47" i="13"/>
  <c r="AL47" i="13"/>
  <c r="V47" i="13"/>
  <c r="AF47" i="13"/>
  <c r="U47" i="13"/>
  <c r="W47" i="13"/>
  <c r="X47" i="13"/>
  <c r="AN47" i="13"/>
  <c r="AH47" i="13"/>
  <c r="Z47" i="13"/>
  <c r="AE47" i="13"/>
  <c r="Y47" i="13"/>
  <c r="AQ47" i="13"/>
  <c r="AG47" i="13"/>
  <c r="AJ47" i="13"/>
  <c r="AM47" i="13"/>
  <c r="AP47" i="13"/>
  <c r="N47" i="13"/>
  <c r="S61" i="18" l="1" a="1"/>
  <c r="S61" i="18" s="1"/>
  <c r="R61" i="18" s="1"/>
  <c r="AS46" i="13"/>
  <c r="M46" i="13" s="1"/>
  <c r="Q62" i="18" s="1"/>
  <c r="R62" i="18" s="1"/>
  <c r="N48" i="13"/>
  <c r="U48" i="13"/>
  <c r="Z48" i="13"/>
  <c r="AJ48" i="13"/>
  <c r="AP48" i="13"/>
  <c r="V48" i="13"/>
  <c r="X48" i="13"/>
  <c r="AH48" i="13"/>
  <c r="AI48" i="13"/>
  <c r="AG48" i="13"/>
  <c r="AO48" i="13"/>
  <c r="Y48" i="13"/>
  <c r="AL48" i="13"/>
  <c r="AE48" i="13"/>
  <c r="AM48" i="13"/>
  <c r="W48" i="13"/>
  <c r="AN48" i="13"/>
  <c r="AQ48" i="13"/>
  <c r="AF48" i="13"/>
  <c r="AR47" i="13"/>
  <c r="AA47" i="13"/>
  <c r="AB47" i="13" s="1"/>
  <c r="AC47" i="13" s="1"/>
  <c r="S48" i="13"/>
  <c r="R48" i="13"/>
  <c r="J49" i="13"/>
  <c r="B49" i="13"/>
  <c r="K49" i="13"/>
  <c r="E49" i="13"/>
  <c r="C49" i="13"/>
  <c r="H49" i="13"/>
  <c r="D49" i="13"/>
  <c r="L49" i="13"/>
  <c r="I49" i="13"/>
  <c r="G49" i="13"/>
  <c r="F49" i="13"/>
  <c r="S62" i="18" l="1" a="1"/>
  <c r="S62" i="18" s="1"/>
  <c r="AS47" i="13"/>
  <c r="M47" i="13" s="1"/>
  <c r="Q63" i="18" s="1"/>
  <c r="AR48" i="13"/>
  <c r="AA48" i="13"/>
  <c r="AB48" i="13" s="1"/>
  <c r="AC48" i="13" s="1"/>
  <c r="S49" i="13"/>
  <c r="R49" i="13"/>
  <c r="J50" i="13"/>
  <c r="E50" i="13"/>
  <c r="C50" i="13"/>
  <c r="D50" i="13"/>
  <c r="I50" i="13"/>
  <c r="G50" i="13"/>
  <c r="L50" i="13"/>
  <c r="H50" i="13"/>
  <c r="F50" i="13"/>
  <c r="B50" i="13"/>
  <c r="K50" i="13"/>
  <c r="N49" i="13"/>
  <c r="Z49" i="13"/>
  <c r="AQ49" i="13"/>
  <c r="AF49" i="13"/>
  <c r="W49" i="13"/>
  <c r="AN49" i="13"/>
  <c r="AH49" i="13"/>
  <c r="Y49" i="13"/>
  <c r="U49" i="13"/>
  <c r="V49" i="13"/>
  <c r="AJ49" i="13"/>
  <c r="AG49" i="13"/>
  <c r="AP49" i="13"/>
  <c r="AM49" i="13"/>
  <c r="AI49" i="13"/>
  <c r="AE49" i="13"/>
  <c r="X49" i="13"/>
  <c r="AO49" i="13"/>
  <c r="AL49" i="13"/>
  <c r="R63" i="18" l="1"/>
  <c r="AS48" i="13"/>
  <c r="M48" i="13" s="1"/>
  <c r="Q64" i="18" s="1"/>
  <c r="R64" i="18" s="1"/>
  <c r="S63" i="18" a="1"/>
  <c r="S63" i="18" s="1"/>
  <c r="N50" i="13"/>
  <c r="J51" i="13"/>
  <c r="C51" i="13"/>
  <c r="B51" i="13"/>
  <c r="D51" i="13"/>
  <c r="H51" i="13"/>
  <c r="G51" i="13"/>
  <c r="L51" i="13"/>
  <c r="E51" i="13"/>
  <c r="I51" i="13"/>
  <c r="F51" i="13"/>
  <c r="K51" i="13"/>
  <c r="AR49" i="13"/>
  <c r="U50" i="13"/>
  <c r="AQ50" i="13"/>
  <c r="AN50" i="13"/>
  <c r="Y50" i="13"/>
  <c r="Z50" i="13"/>
  <c r="AP50" i="13"/>
  <c r="AE50" i="13"/>
  <c r="AH50" i="13"/>
  <c r="V50" i="13"/>
  <c r="AL50" i="13"/>
  <c r="AJ50" i="13"/>
  <c r="X50" i="13"/>
  <c r="AM50" i="13"/>
  <c r="AF50" i="13"/>
  <c r="AG50" i="13"/>
  <c r="AO50" i="13"/>
  <c r="AI50" i="13"/>
  <c r="W50" i="13"/>
  <c r="AA49" i="13"/>
  <c r="AB49" i="13" s="1"/>
  <c r="AC49" i="13" s="1"/>
  <c r="S50" i="13"/>
  <c r="R50" i="13"/>
  <c r="S64" i="18" l="1" a="1"/>
  <c r="S64" i="18" s="1"/>
  <c r="N51" i="13"/>
  <c r="C52" i="13"/>
  <c r="K52" i="13"/>
  <c r="B52" i="13"/>
  <c r="E52" i="13"/>
  <c r="J52" i="13"/>
  <c r="I52" i="13"/>
  <c r="F52" i="13"/>
  <c r="H52" i="13"/>
  <c r="G52" i="13"/>
  <c r="D52" i="13"/>
  <c r="L52" i="13"/>
  <c r="S51" i="13"/>
  <c r="R51" i="13"/>
  <c r="U51" i="13"/>
  <c r="AN51" i="13"/>
  <c r="AQ51" i="13"/>
  <c r="Z51" i="13"/>
  <c r="AE51" i="13"/>
  <c r="W51" i="13"/>
  <c r="AM51" i="13"/>
  <c r="AP51" i="13"/>
  <c r="Y51" i="13"/>
  <c r="AO51" i="13"/>
  <c r="AG51" i="13"/>
  <c r="AJ51" i="13"/>
  <c r="AI51" i="13"/>
  <c r="V51" i="13"/>
  <c r="AF51" i="13"/>
  <c r="X51" i="13"/>
  <c r="AL51" i="13"/>
  <c r="AH51" i="13"/>
  <c r="AS49" i="13"/>
  <c r="M49" i="13" s="1"/>
  <c r="Q65" i="18" s="1"/>
  <c r="AR50" i="13"/>
  <c r="AA50" i="13"/>
  <c r="AB50" i="13" s="1"/>
  <c r="AC50" i="13" s="1"/>
  <c r="AS50" i="13" l="1"/>
  <c r="M50" i="13" s="1"/>
  <c r="Q66" i="18" s="1"/>
  <c r="S66" i="18" s="1" a="1"/>
  <c r="S66" i="18" s="1"/>
  <c r="N52" i="13"/>
  <c r="AA51" i="13"/>
  <c r="AB51" i="13" s="1"/>
  <c r="AC51" i="13" s="1"/>
  <c r="U52" i="13"/>
  <c r="AO52" i="13"/>
  <c r="AP52" i="13"/>
  <c r="Y52" i="13"/>
  <c r="V52" i="13"/>
  <c r="AL52" i="13"/>
  <c r="AE52" i="13"/>
  <c r="AG52" i="13"/>
  <c r="AF52" i="13"/>
  <c r="W52" i="13"/>
  <c r="AI52" i="13"/>
  <c r="AJ52" i="13"/>
  <c r="AM52" i="13"/>
  <c r="Z52" i="13"/>
  <c r="AQ52" i="13"/>
  <c r="AH52" i="13"/>
  <c r="AN52" i="13"/>
  <c r="X52" i="13"/>
  <c r="K53" i="13"/>
  <c r="D53" i="13"/>
  <c r="J53" i="13"/>
  <c r="F53" i="13"/>
  <c r="B53" i="13"/>
  <c r="I53" i="13"/>
  <c r="L53" i="13"/>
  <c r="H53" i="13"/>
  <c r="E53" i="13"/>
  <c r="G53" i="13"/>
  <c r="C53" i="13"/>
  <c r="R52" i="13"/>
  <c r="S52" i="13"/>
  <c r="R65" i="18"/>
  <c r="S65" i="18" a="1"/>
  <c r="S65" i="18" s="1"/>
  <c r="AR51" i="13"/>
  <c r="R66" i="18" l="1"/>
  <c r="AS51" i="13"/>
  <c r="M51" i="13" s="1"/>
  <c r="Q67" i="18" s="1"/>
  <c r="N53" i="13"/>
  <c r="S53" i="13"/>
  <c r="R53" i="13"/>
  <c r="AG53" i="13"/>
  <c r="AL53" i="13"/>
  <c r="X53" i="13"/>
  <c r="AP53" i="13"/>
  <c r="AF53" i="13"/>
  <c r="AN53" i="13"/>
  <c r="AH53" i="13"/>
  <c r="Z53" i="13"/>
  <c r="Y53" i="13"/>
  <c r="AM53" i="13"/>
  <c r="AE53" i="13"/>
  <c r="W53" i="13"/>
  <c r="AQ53" i="13"/>
  <c r="AO53" i="13"/>
  <c r="U53" i="13"/>
  <c r="AJ53" i="13"/>
  <c r="AI53" i="13"/>
  <c r="V53" i="13"/>
  <c r="AR52" i="13"/>
  <c r="AA52" i="13"/>
  <c r="AB52" i="13" s="1"/>
  <c r="AC52" i="13" s="1"/>
  <c r="G54" i="13"/>
  <c r="H54" i="13"/>
  <c r="B54" i="13"/>
  <c r="C54" i="13"/>
  <c r="K54" i="13"/>
  <c r="E54" i="13"/>
  <c r="L54" i="13"/>
  <c r="F54" i="13"/>
  <c r="J54" i="13"/>
  <c r="D54" i="13"/>
  <c r="I54" i="13"/>
  <c r="S67" i="18" l="1" a="1"/>
  <c r="S67" i="18" s="1"/>
  <c r="R67" i="18" s="1"/>
  <c r="AS52" i="13"/>
  <c r="M52" i="13" s="1"/>
  <c r="Q68" i="18" s="1"/>
  <c r="S68" i="18" s="1" a="1"/>
  <c r="S68" i="18" s="1"/>
  <c r="U54" i="13"/>
  <c r="W54" i="13"/>
  <c r="AQ54" i="13"/>
  <c r="AI54" i="13"/>
  <c r="Y54" i="13"/>
  <c r="Z54" i="13"/>
  <c r="AE54" i="13"/>
  <c r="AN54" i="13"/>
  <c r="AH54" i="13"/>
  <c r="V54" i="13"/>
  <c r="AP54" i="13"/>
  <c r="AJ54" i="13"/>
  <c r="X54" i="13"/>
  <c r="AL54" i="13"/>
  <c r="AF54" i="13"/>
  <c r="AG54" i="13"/>
  <c r="AM54" i="13"/>
  <c r="AO54" i="13"/>
  <c r="G55" i="13"/>
  <c r="H55" i="13"/>
  <c r="B55" i="13"/>
  <c r="F55" i="13"/>
  <c r="L55" i="13"/>
  <c r="D55" i="13"/>
  <c r="I55" i="13"/>
  <c r="J55" i="13"/>
  <c r="E55" i="13"/>
  <c r="C55" i="13"/>
  <c r="K55" i="13"/>
  <c r="AR53" i="13"/>
  <c r="R54" i="13"/>
  <c r="S54" i="13"/>
  <c r="N54" i="13"/>
  <c r="AA53" i="13"/>
  <c r="AB53" i="13" s="1"/>
  <c r="AC53" i="13" s="1"/>
  <c r="AS53" i="13" l="1"/>
  <c r="M53" i="13" s="1"/>
  <c r="Q69" i="18" s="1"/>
  <c r="R69" i="18" s="1"/>
  <c r="R68" i="18"/>
  <c r="K56" i="13"/>
  <c r="F56" i="13"/>
  <c r="G56" i="13"/>
  <c r="I56" i="13"/>
  <c r="H56" i="13"/>
  <c r="E56" i="13"/>
  <c r="C56" i="13"/>
  <c r="B56" i="13"/>
  <c r="L56" i="13"/>
  <c r="J56" i="13"/>
  <c r="D56" i="13"/>
  <c r="S55" i="13"/>
  <c r="R55" i="13"/>
  <c r="N55" i="13"/>
  <c r="AR54" i="13"/>
  <c r="AA54" i="13"/>
  <c r="AB54" i="13" s="1"/>
  <c r="AC54" i="13" s="1"/>
  <c r="AQ55" i="13"/>
  <c r="AI55" i="13"/>
  <c r="AG55" i="13"/>
  <c r="AE55" i="13"/>
  <c r="AM55" i="13"/>
  <c r="X55" i="13"/>
  <c r="AJ55" i="13"/>
  <c r="AO55" i="13"/>
  <c r="Z55" i="13"/>
  <c r="U55" i="13"/>
  <c r="V55" i="13"/>
  <c r="AN55" i="13"/>
  <c r="AH55" i="13"/>
  <c r="AL55" i="13"/>
  <c r="W55" i="13"/>
  <c r="AP55" i="13"/>
  <c r="Y55" i="13"/>
  <c r="AF55" i="13"/>
  <c r="S69" i="18" l="1" a="1"/>
  <c r="S69" i="18" s="1"/>
  <c r="AS54" i="13"/>
  <c r="M54" i="13" s="1"/>
  <c r="Q70" i="18" s="1"/>
  <c r="N56" i="13"/>
  <c r="AA55" i="13"/>
  <c r="AB55" i="13" s="1"/>
  <c r="AC55" i="13" s="1"/>
  <c r="AR55" i="13"/>
  <c r="L57" i="13"/>
  <c r="D57" i="13"/>
  <c r="B57" i="13"/>
  <c r="C57" i="13"/>
  <c r="K57" i="13"/>
  <c r="I57" i="13"/>
  <c r="H57" i="13"/>
  <c r="E57" i="13"/>
  <c r="G57" i="13"/>
  <c r="J57" i="13"/>
  <c r="F57" i="13"/>
  <c r="AL56" i="13"/>
  <c r="AM56" i="13"/>
  <c r="AG56" i="13"/>
  <c r="AE56" i="13"/>
  <c r="Y56" i="13"/>
  <c r="AO56" i="13"/>
  <c r="W56" i="13"/>
  <c r="AQ56" i="13"/>
  <c r="AI56" i="13"/>
  <c r="AF56" i="13"/>
  <c r="Z56" i="13"/>
  <c r="AN56" i="13"/>
  <c r="AH56" i="13"/>
  <c r="V56" i="13"/>
  <c r="U56" i="13"/>
  <c r="AP56" i="13"/>
  <c r="AJ56" i="13"/>
  <c r="X56" i="13"/>
  <c r="S56" i="13"/>
  <c r="R56" i="13"/>
  <c r="S70" i="18" l="1" a="1"/>
  <c r="S70" i="18" s="1"/>
  <c r="R70" i="18" s="1"/>
  <c r="AS55" i="13"/>
  <c r="M55" i="13" s="1"/>
  <c r="Q71" i="18" s="1"/>
  <c r="S71" i="18" s="1" a="1"/>
  <c r="S71" i="18" s="1"/>
  <c r="N57" i="13"/>
  <c r="AA56" i="13"/>
  <c r="AB56" i="13" s="1"/>
  <c r="AC56" i="13" s="1"/>
  <c r="AR56" i="13"/>
  <c r="J58" i="13"/>
  <c r="C58" i="13"/>
  <c r="K58" i="13"/>
  <c r="F58" i="13"/>
  <c r="I58" i="13"/>
  <c r="B58" i="13"/>
  <c r="E58" i="13"/>
  <c r="D58" i="13"/>
  <c r="L58" i="13"/>
  <c r="G58" i="13"/>
  <c r="H58" i="13"/>
  <c r="AP57" i="13"/>
  <c r="AF57" i="13"/>
  <c r="U57" i="13"/>
  <c r="V57" i="13"/>
  <c r="AL57" i="13"/>
  <c r="AH57" i="13"/>
  <c r="X57" i="13"/>
  <c r="AN57" i="13"/>
  <c r="AQ57" i="13"/>
  <c r="AE57" i="13"/>
  <c r="Z57" i="13"/>
  <c r="W57" i="13"/>
  <c r="AM57" i="13"/>
  <c r="AI57" i="13"/>
  <c r="Y57" i="13"/>
  <c r="AG57" i="13"/>
  <c r="AJ57" i="13"/>
  <c r="AO57" i="13"/>
  <c r="R57" i="13"/>
  <c r="S57" i="13"/>
  <c r="R71" i="18" l="1"/>
  <c r="N58" i="13"/>
  <c r="AS56" i="13"/>
  <c r="M56" i="13" s="1"/>
  <c r="Q72" i="18" s="1"/>
  <c r="R72" i="18" s="1"/>
  <c r="H59" i="13"/>
  <c r="J59" i="13"/>
  <c r="F59" i="13"/>
  <c r="L59" i="13"/>
  <c r="D59" i="13"/>
  <c r="K59" i="13"/>
  <c r="B59" i="13"/>
  <c r="E59" i="13"/>
  <c r="C59" i="13"/>
  <c r="G59" i="13"/>
  <c r="I59" i="13"/>
  <c r="S58" i="13"/>
  <c r="R58" i="13"/>
  <c r="AR57" i="13"/>
  <c r="AA57" i="13"/>
  <c r="AB57" i="13" s="1"/>
  <c r="AC57" i="13" s="1"/>
  <c r="V58" i="13"/>
  <c r="AG58" i="13"/>
  <c r="AL58" i="13"/>
  <c r="U58" i="13"/>
  <c r="X58" i="13"/>
  <c r="AI58" i="13"/>
  <c r="Y58" i="13"/>
  <c r="AM58" i="13"/>
  <c r="AQ58" i="13"/>
  <c r="AJ58" i="13"/>
  <c r="W58" i="13"/>
  <c r="AN58" i="13"/>
  <c r="AF58" i="13"/>
  <c r="AH58" i="13"/>
  <c r="AP58" i="13"/>
  <c r="AE58" i="13"/>
  <c r="Z58" i="13"/>
  <c r="AO58" i="13"/>
  <c r="N59" i="13" l="1"/>
  <c r="AS57" i="13"/>
  <c r="M57" i="13" s="1"/>
  <c r="Q73" i="18" s="1"/>
  <c r="S72" i="18" a="1"/>
  <c r="S72" i="18" s="1"/>
  <c r="AP59" i="13"/>
  <c r="Y59" i="13"/>
  <c r="AG59" i="13"/>
  <c r="AJ59" i="13"/>
  <c r="AO59" i="13"/>
  <c r="V59" i="13"/>
  <c r="AF59" i="13"/>
  <c r="AE59" i="13"/>
  <c r="AI59" i="13"/>
  <c r="AL59" i="13"/>
  <c r="AH59" i="13"/>
  <c r="X59" i="13"/>
  <c r="AN59" i="13"/>
  <c r="AQ59" i="13"/>
  <c r="U59" i="13"/>
  <c r="Z59" i="13"/>
  <c r="W59" i="13"/>
  <c r="AM59" i="13"/>
  <c r="AR58" i="13"/>
  <c r="AA58" i="13"/>
  <c r="AB58" i="13" s="1"/>
  <c r="AC58" i="13" s="1"/>
  <c r="L60" i="13"/>
  <c r="F60" i="13"/>
  <c r="C60" i="13"/>
  <c r="D60" i="13"/>
  <c r="K60" i="13"/>
  <c r="I60" i="13"/>
  <c r="E60" i="13"/>
  <c r="G60" i="13"/>
  <c r="H60" i="13"/>
  <c r="B60" i="13"/>
  <c r="J60" i="13"/>
  <c r="R59" i="13"/>
  <c r="S59" i="13"/>
  <c r="S73" i="18" l="1" a="1"/>
  <c r="S73" i="18" s="1"/>
  <c r="N60" i="13"/>
  <c r="AS58" i="13"/>
  <c r="M58" i="13" s="1"/>
  <c r="Q74" i="18" s="1"/>
  <c r="S74" i="18" s="1" a="1"/>
  <c r="S74" i="18" s="1"/>
  <c r="R73" i="18"/>
  <c r="C61" i="13"/>
  <c r="E61" i="13"/>
  <c r="B61" i="13"/>
  <c r="G61" i="13"/>
  <c r="L61" i="13"/>
  <c r="F61" i="13"/>
  <c r="D61" i="13"/>
  <c r="I61" i="13"/>
  <c r="J61" i="13"/>
  <c r="K61" i="13"/>
  <c r="H61" i="13"/>
  <c r="AE60" i="13"/>
  <c r="AQ60" i="13"/>
  <c r="AP60" i="13"/>
  <c r="AH60" i="13"/>
  <c r="Z60" i="13"/>
  <c r="AL60" i="13"/>
  <c r="V60" i="13"/>
  <c r="AG60" i="13"/>
  <c r="AJ60" i="13"/>
  <c r="U60" i="13"/>
  <c r="X60" i="13"/>
  <c r="Y60" i="13"/>
  <c r="AM60" i="13"/>
  <c r="AI60" i="13"/>
  <c r="W60" i="13"/>
  <c r="AO60" i="13"/>
  <c r="AN60" i="13"/>
  <c r="AF60" i="13"/>
  <c r="AA59" i="13"/>
  <c r="AB59" i="13" s="1"/>
  <c r="AC59" i="13" s="1"/>
  <c r="AR59" i="13"/>
  <c r="R60" i="13"/>
  <c r="S60" i="13"/>
  <c r="AS59" i="13" l="1"/>
  <c r="M59" i="13" s="1"/>
  <c r="Q75" i="18" s="1"/>
  <c r="R75" i="18" s="1"/>
  <c r="R74" i="18"/>
  <c r="N61" i="13"/>
  <c r="R61" i="13"/>
  <c r="S61" i="13"/>
  <c r="AL61" i="13"/>
  <c r="AH61" i="13"/>
  <c r="AE61" i="13"/>
  <c r="U61" i="13"/>
  <c r="AN61" i="13"/>
  <c r="AJ61" i="13"/>
  <c r="W61" i="13"/>
  <c r="AP61" i="13"/>
  <c r="AM61" i="13"/>
  <c r="Y61" i="13"/>
  <c r="X61" i="13"/>
  <c r="AO61" i="13"/>
  <c r="AG61" i="13"/>
  <c r="Z61" i="13"/>
  <c r="V61" i="13"/>
  <c r="AI61" i="13"/>
  <c r="AF61" i="13"/>
  <c r="AQ61" i="13"/>
  <c r="AA60" i="13"/>
  <c r="AB60" i="13" s="1"/>
  <c r="AC60" i="13" s="1"/>
  <c r="B62" i="13"/>
  <c r="E62" i="13"/>
  <c r="L62" i="13"/>
  <c r="G62" i="13"/>
  <c r="K62" i="13"/>
  <c r="C62" i="13"/>
  <c r="F62" i="13"/>
  <c r="I62" i="13"/>
  <c r="D62" i="13"/>
  <c r="H62" i="13"/>
  <c r="J62" i="13"/>
  <c r="AR60" i="13"/>
  <c r="S75" i="18" l="1" a="1"/>
  <c r="S75" i="18" s="1"/>
  <c r="N62" i="13"/>
  <c r="R62" i="13"/>
  <c r="S62" i="13"/>
  <c r="U62" i="13"/>
  <c r="AH62" i="13"/>
  <c r="AQ62" i="13"/>
  <c r="W62" i="13"/>
  <c r="AF62" i="13"/>
  <c r="AM62" i="13"/>
  <c r="AP62" i="13"/>
  <c r="AO62" i="13"/>
  <c r="V62" i="13"/>
  <c r="AJ62" i="13"/>
  <c r="Z62" i="13"/>
  <c r="AG62" i="13"/>
  <c r="AE62" i="13"/>
  <c r="AN62" i="13"/>
  <c r="X62" i="13"/>
  <c r="AL62" i="13"/>
  <c r="Y62" i="13"/>
  <c r="AI62" i="13"/>
  <c r="AA61" i="13"/>
  <c r="AB61" i="13" s="1"/>
  <c r="AC61" i="13" s="1"/>
  <c r="AR61" i="13"/>
  <c r="L63" i="13"/>
  <c r="E63" i="13"/>
  <c r="C63" i="13"/>
  <c r="F63" i="13"/>
  <c r="H63" i="13"/>
  <c r="D63" i="13"/>
  <c r="G63" i="13"/>
  <c r="K63" i="13"/>
  <c r="J63" i="13"/>
  <c r="B63" i="13"/>
  <c r="I63" i="13"/>
  <c r="AS60" i="13"/>
  <c r="M60" i="13" s="1"/>
  <c r="Q76" i="18" s="1"/>
  <c r="AS61" i="13" l="1"/>
  <c r="M61" i="13" s="1"/>
  <c r="Q77" i="18" s="1"/>
  <c r="S77" i="18" s="1" a="1"/>
  <c r="S77" i="18" s="1"/>
  <c r="AR62" i="13"/>
  <c r="S76" i="18" a="1"/>
  <c r="S76" i="18" s="1"/>
  <c r="R76" i="18" s="1"/>
  <c r="X63" i="13"/>
  <c r="AL63" i="13"/>
  <c r="AQ63" i="13"/>
  <c r="AG63" i="13"/>
  <c r="AN63" i="13"/>
  <c r="U63" i="13"/>
  <c r="AI63" i="13"/>
  <c r="AP63" i="13"/>
  <c r="Y63" i="13"/>
  <c r="AF63" i="13"/>
  <c r="AH63" i="13"/>
  <c r="W63" i="13"/>
  <c r="AM63" i="13"/>
  <c r="AO63" i="13"/>
  <c r="AE63" i="13"/>
  <c r="AJ63" i="13"/>
  <c r="Z63" i="13"/>
  <c r="V63" i="13"/>
  <c r="S63" i="13"/>
  <c r="R63" i="13"/>
  <c r="AA62" i="13"/>
  <c r="AB62" i="13" s="1"/>
  <c r="AC62" i="13" s="1"/>
  <c r="AS62" i="13" s="1"/>
  <c r="M62" i="13" s="1"/>
  <c r="Q78" i="18" s="1"/>
  <c r="K64" i="13"/>
  <c r="I64" i="13"/>
  <c r="B64" i="13"/>
  <c r="C64" i="13"/>
  <c r="F64" i="13"/>
  <c r="L64" i="13"/>
  <c r="E64" i="13"/>
  <c r="H64" i="13"/>
  <c r="G64" i="13"/>
  <c r="D64" i="13"/>
  <c r="J64" i="13"/>
  <c r="N63" i="13"/>
  <c r="R77" i="18" l="1"/>
  <c r="AA63" i="13"/>
  <c r="AB63" i="13" s="1"/>
  <c r="AC63" i="13" s="1"/>
  <c r="AF64" i="13"/>
  <c r="AH64" i="13"/>
  <c r="AL64" i="13"/>
  <c r="U64" i="13"/>
  <c r="AM64" i="13"/>
  <c r="AO64" i="13"/>
  <c r="V64" i="13"/>
  <c r="Z64" i="13"/>
  <c r="Y64" i="13"/>
  <c r="AN64" i="13"/>
  <c r="AJ64" i="13"/>
  <c r="AG64" i="13"/>
  <c r="AP64" i="13"/>
  <c r="AQ64" i="13"/>
  <c r="AI64" i="13"/>
  <c r="AE64" i="13"/>
  <c r="X64" i="13"/>
  <c r="W64" i="13"/>
  <c r="S78" i="18" a="1"/>
  <c r="S78" i="18" s="1"/>
  <c r="R78" i="18"/>
  <c r="R64" i="13"/>
  <c r="S64" i="13"/>
  <c r="N64" i="13"/>
  <c r="J65" i="13"/>
  <c r="H65" i="13"/>
  <c r="C65" i="13"/>
  <c r="F65" i="13"/>
  <c r="I65" i="13"/>
  <c r="G65" i="13"/>
  <c r="E65" i="13"/>
  <c r="L65" i="13"/>
  <c r="D65" i="13"/>
  <c r="B65" i="13"/>
  <c r="K65" i="13"/>
  <c r="AR63" i="13"/>
  <c r="AS63" i="13" l="1"/>
  <c r="M63" i="13" s="1"/>
  <c r="Q79" i="18" s="1"/>
  <c r="N65" i="13"/>
  <c r="R65" i="13"/>
  <c r="S65" i="13"/>
  <c r="AR64" i="13"/>
  <c r="AA64" i="13"/>
  <c r="AB64" i="13" s="1"/>
  <c r="AC64" i="13" s="1"/>
  <c r="B66" i="13"/>
  <c r="K66" i="13"/>
  <c r="D66" i="13"/>
  <c r="H66" i="13"/>
  <c r="L66" i="13"/>
  <c r="I66" i="13"/>
  <c r="E66" i="13"/>
  <c r="J66" i="13"/>
  <c r="G66" i="13"/>
  <c r="F66" i="13"/>
  <c r="C66" i="13"/>
  <c r="Z65" i="13"/>
  <c r="AP65" i="13"/>
  <c r="AH65" i="13"/>
  <c r="U65" i="13"/>
  <c r="V65" i="13"/>
  <c r="AJ65" i="13"/>
  <c r="W65" i="13"/>
  <c r="AG65" i="13"/>
  <c r="Y65" i="13"/>
  <c r="AE65" i="13"/>
  <c r="AM65" i="13"/>
  <c r="AI65" i="13"/>
  <c r="AQ65" i="13"/>
  <c r="AO65" i="13"/>
  <c r="AL65" i="13"/>
  <c r="AF65" i="13"/>
  <c r="X65" i="13"/>
  <c r="AN65" i="13"/>
  <c r="AS64" i="13" l="1"/>
  <c r="M64" i="13" s="1"/>
  <c r="Q80" i="18" s="1"/>
  <c r="S80" i="18" s="1" a="1"/>
  <c r="S80" i="18" s="1"/>
  <c r="S79" i="18" a="1"/>
  <c r="S79" i="18" s="1"/>
  <c r="R79" i="18" s="1"/>
  <c r="S66" i="13"/>
  <c r="R66" i="13"/>
  <c r="AR65" i="13"/>
  <c r="AA65" i="13"/>
  <c r="AB65" i="13" s="1"/>
  <c r="AC65" i="13" s="1"/>
  <c r="N66" i="13"/>
  <c r="AH66" i="13"/>
  <c r="X66" i="13"/>
  <c r="AG66" i="13"/>
  <c r="AJ66" i="13"/>
  <c r="AN66" i="13"/>
  <c r="AF66" i="13"/>
  <c r="AL66" i="13"/>
  <c r="AI66" i="13"/>
  <c r="AE66" i="13"/>
  <c r="AP66" i="13"/>
  <c r="AO66" i="13"/>
  <c r="W66" i="13"/>
  <c r="Z66" i="13"/>
  <c r="AQ66" i="13"/>
  <c r="U66" i="13"/>
  <c r="Y66" i="13"/>
  <c r="V66" i="13"/>
  <c r="AM66" i="13"/>
  <c r="G67" i="13"/>
  <c r="D67" i="13"/>
  <c r="C67" i="13"/>
  <c r="H67" i="13"/>
  <c r="E67" i="13"/>
  <c r="I67" i="13"/>
  <c r="J67" i="13"/>
  <c r="L67" i="13"/>
  <c r="F67" i="13"/>
  <c r="K67" i="13"/>
  <c r="B67" i="13"/>
  <c r="R80" i="18" l="1"/>
  <c r="AS65" i="13"/>
  <c r="M65" i="13" s="1"/>
  <c r="Q81" i="18" s="1"/>
  <c r="S81" i="18" s="1" a="1"/>
  <c r="S81" i="18" s="1"/>
  <c r="D68" i="13"/>
  <c r="E68" i="13"/>
  <c r="K68" i="13"/>
  <c r="C68" i="13"/>
  <c r="I68" i="13"/>
  <c r="B68" i="13"/>
  <c r="F68" i="13"/>
  <c r="G68" i="13"/>
  <c r="L68" i="13"/>
  <c r="H68" i="13"/>
  <c r="J68" i="13"/>
  <c r="AA66" i="13"/>
  <c r="AB66" i="13" s="1"/>
  <c r="AC66" i="13" s="1"/>
  <c r="AR66" i="13"/>
  <c r="R67" i="13"/>
  <c r="S67" i="13"/>
  <c r="Z67" i="13"/>
  <c r="AN67" i="13"/>
  <c r="W67" i="13"/>
  <c r="AO67" i="13"/>
  <c r="AP67" i="13"/>
  <c r="X67" i="13"/>
  <c r="AJ67" i="13"/>
  <c r="Y67" i="13"/>
  <c r="U67" i="13"/>
  <c r="V67" i="13"/>
  <c r="AH67" i="13"/>
  <c r="AF67" i="13"/>
  <c r="AG67" i="13"/>
  <c r="AM67" i="13"/>
  <c r="AE67" i="13"/>
  <c r="AQ67" i="13"/>
  <c r="AI67" i="13"/>
  <c r="AL67" i="13"/>
  <c r="N67" i="13"/>
  <c r="R81" i="18" l="1"/>
  <c r="N68" i="13"/>
  <c r="S68" i="13"/>
  <c r="R68" i="13"/>
  <c r="W68" i="13"/>
  <c r="Z68" i="13"/>
  <c r="X68" i="13"/>
  <c r="Y68" i="13"/>
  <c r="AH68" i="13"/>
  <c r="AG68" i="13"/>
  <c r="AJ68" i="13"/>
  <c r="AF68" i="13"/>
  <c r="AI68" i="13"/>
  <c r="AO68" i="13"/>
  <c r="AN68" i="13"/>
  <c r="U68" i="13"/>
  <c r="AE68" i="13"/>
  <c r="AL68" i="13"/>
  <c r="AQ68" i="13"/>
  <c r="V68" i="13"/>
  <c r="AP68" i="13"/>
  <c r="AM68" i="13"/>
  <c r="AR67" i="13"/>
  <c r="AA67" i="13"/>
  <c r="AB67" i="13" s="1"/>
  <c r="AC67" i="13" s="1"/>
  <c r="I69" i="13"/>
  <c r="E69" i="13"/>
  <c r="G69" i="13"/>
  <c r="K69" i="13"/>
  <c r="D69" i="13"/>
  <c r="C69" i="13"/>
  <c r="L69" i="13"/>
  <c r="B69" i="13"/>
  <c r="J69" i="13"/>
  <c r="F69" i="13"/>
  <c r="H69" i="13"/>
  <c r="AS66" i="13"/>
  <c r="M66" i="13" s="1"/>
  <c r="Q82" i="18" s="1"/>
  <c r="AS67" i="13" l="1"/>
  <c r="M67" i="13" s="1"/>
  <c r="Q83" i="18" s="1"/>
  <c r="AA68" i="13"/>
  <c r="AB68" i="13" s="1"/>
  <c r="AC68" i="13" s="1"/>
  <c r="AL69" i="13"/>
  <c r="AF69" i="13"/>
  <c r="Z69" i="13"/>
  <c r="AE69" i="13"/>
  <c r="AN69" i="13"/>
  <c r="AH69" i="13"/>
  <c r="AP69" i="13"/>
  <c r="W69" i="13"/>
  <c r="V69" i="13"/>
  <c r="AJ69" i="13"/>
  <c r="AM69" i="13"/>
  <c r="AG69" i="13"/>
  <c r="Y69" i="13"/>
  <c r="AO69" i="13"/>
  <c r="U69" i="13"/>
  <c r="AI69" i="13"/>
  <c r="AQ69" i="13"/>
  <c r="X69" i="13"/>
  <c r="AR68" i="13"/>
  <c r="S69" i="13"/>
  <c r="R69" i="13"/>
  <c r="N69" i="13"/>
  <c r="L70" i="13"/>
  <c r="G70" i="13"/>
  <c r="B70" i="13"/>
  <c r="I70" i="13"/>
  <c r="F70" i="13"/>
  <c r="C70" i="13"/>
  <c r="E70" i="13"/>
  <c r="J70" i="13"/>
  <c r="H70" i="13"/>
  <c r="D70" i="13"/>
  <c r="K70" i="13"/>
  <c r="S82" i="18" a="1"/>
  <c r="S82" i="18" s="1"/>
  <c r="R82" i="18" s="1"/>
  <c r="S83" i="18" l="1" a="1"/>
  <c r="S83" i="18" s="1"/>
  <c r="R83" i="18" s="1"/>
  <c r="AS68" i="13"/>
  <c r="M68" i="13" s="1"/>
  <c r="Q84" i="18" s="1"/>
  <c r="S84" i="18" s="1" a="1"/>
  <c r="S84" i="18" s="1"/>
  <c r="AA69" i="13"/>
  <c r="AB69" i="13" s="1"/>
  <c r="AC69" i="13" s="1"/>
  <c r="X70" i="13"/>
  <c r="W70" i="13"/>
  <c r="AO70" i="13"/>
  <c r="AG70" i="13"/>
  <c r="Y70" i="13"/>
  <c r="AQ70" i="13"/>
  <c r="AI70" i="13"/>
  <c r="AH70" i="13"/>
  <c r="AE70" i="13"/>
  <c r="AM70" i="13"/>
  <c r="AN70" i="13"/>
  <c r="AJ70" i="13"/>
  <c r="Z70" i="13"/>
  <c r="AP70" i="13"/>
  <c r="U70" i="13"/>
  <c r="V70" i="13"/>
  <c r="AL70" i="13"/>
  <c r="AF70" i="13"/>
  <c r="S70" i="13"/>
  <c r="R70" i="13"/>
  <c r="F71" i="13"/>
  <c r="D71" i="13"/>
  <c r="L71" i="13"/>
  <c r="J71" i="13"/>
  <c r="B71" i="13"/>
  <c r="C71" i="13"/>
  <c r="H71" i="13"/>
  <c r="E71" i="13"/>
  <c r="G71" i="13"/>
  <c r="K71" i="13"/>
  <c r="I71" i="13"/>
  <c r="N70" i="13"/>
  <c r="AR69" i="13"/>
  <c r="N71" i="13" l="1"/>
  <c r="R84" i="18"/>
  <c r="AS69" i="13"/>
  <c r="M69" i="13" s="1"/>
  <c r="Q85" i="18" s="1"/>
  <c r="AH71" i="13"/>
  <c r="AI71" i="13"/>
  <c r="V71" i="13"/>
  <c r="AE71" i="13"/>
  <c r="AM71" i="13"/>
  <c r="W71" i="13"/>
  <c r="AL71" i="13"/>
  <c r="AQ71" i="13"/>
  <c r="Y71" i="13"/>
  <c r="AN71" i="13"/>
  <c r="AO71" i="13"/>
  <c r="AJ71" i="13"/>
  <c r="U71" i="13"/>
  <c r="X71" i="13"/>
  <c r="AF71" i="13"/>
  <c r="AP71" i="13"/>
  <c r="AG71" i="13"/>
  <c r="Z71" i="13"/>
  <c r="AR70" i="13"/>
  <c r="H72" i="13"/>
  <c r="J72" i="13"/>
  <c r="C72" i="13"/>
  <c r="E72" i="13"/>
  <c r="L72" i="13"/>
  <c r="F72" i="13"/>
  <c r="K72" i="13"/>
  <c r="D72" i="13"/>
  <c r="I72" i="13"/>
  <c r="G72" i="13"/>
  <c r="B72" i="13"/>
  <c r="R71" i="13"/>
  <c r="S71" i="13"/>
  <c r="AA70" i="13"/>
  <c r="AB70" i="13" s="1"/>
  <c r="AC70" i="13" s="1"/>
  <c r="S85" i="18" l="1" a="1"/>
  <c r="S85" i="18" s="1"/>
  <c r="R85" i="18" s="1"/>
  <c r="N72" i="13"/>
  <c r="AS70" i="13"/>
  <c r="M70" i="13" s="1"/>
  <c r="Q86" i="18" s="1"/>
  <c r="AL72" i="13"/>
  <c r="AF72" i="13"/>
  <c r="V72" i="13"/>
  <c r="W72" i="13"/>
  <c r="AI72" i="13"/>
  <c r="U72" i="13"/>
  <c r="Y72" i="13"/>
  <c r="AO72" i="13"/>
  <c r="X72" i="13"/>
  <c r="Z72" i="13"/>
  <c r="AQ72" i="13"/>
  <c r="AE72" i="13"/>
  <c r="AG72" i="13"/>
  <c r="AH72" i="13"/>
  <c r="AM72" i="13"/>
  <c r="AP72" i="13"/>
  <c r="AJ72" i="13"/>
  <c r="AN72" i="13"/>
  <c r="AR71" i="13"/>
  <c r="S72" i="13"/>
  <c r="R72" i="13"/>
  <c r="AA71" i="13"/>
  <c r="AB71" i="13" s="1"/>
  <c r="AC71" i="13" s="1"/>
  <c r="C73" i="13"/>
  <c r="I73" i="13"/>
  <c r="E73" i="13"/>
  <c r="J73" i="13"/>
  <c r="H73" i="13"/>
  <c r="L73" i="13"/>
  <c r="F73" i="13"/>
  <c r="G73" i="13"/>
  <c r="D73" i="13"/>
  <c r="K73" i="13"/>
  <c r="B73" i="13"/>
  <c r="R86" i="18" l="1"/>
  <c r="N73" i="13"/>
  <c r="S86" i="18" a="1"/>
  <c r="S86" i="18" s="1"/>
  <c r="AA72" i="13"/>
  <c r="AB72" i="13" s="1"/>
  <c r="AC72" i="13" s="1"/>
  <c r="AS71" i="13"/>
  <c r="M71" i="13" s="1"/>
  <c r="Q87" i="18" s="1"/>
  <c r="S87" i="18" s="1" a="1"/>
  <c r="S87" i="18" s="1"/>
  <c r="K74" i="13"/>
  <c r="G74" i="13"/>
  <c r="L74" i="13"/>
  <c r="E74" i="13"/>
  <c r="D74" i="13"/>
  <c r="J74" i="13"/>
  <c r="F74" i="13"/>
  <c r="H74" i="13"/>
  <c r="B74" i="13"/>
  <c r="I74" i="13"/>
  <c r="C74" i="13"/>
  <c r="R73" i="13"/>
  <c r="S73" i="13"/>
  <c r="U73" i="13"/>
  <c r="V73" i="13"/>
  <c r="AP73" i="13"/>
  <c r="AF73" i="13"/>
  <c r="AG73" i="13"/>
  <c r="AJ73" i="13"/>
  <c r="AI73" i="13"/>
  <c r="Y73" i="13"/>
  <c r="AH73" i="13"/>
  <c r="AM73" i="13"/>
  <c r="W73" i="13"/>
  <c r="AE73" i="13"/>
  <c r="X73" i="13"/>
  <c r="AL73" i="13"/>
  <c r="AO73" i="13"/>
  <c r="Z73" i="13"/>
  <c r="AN73" i="13"/>
  <c r="AQ73" i="13"/>
  <c r="AR72" i="13"/>
  <c r="R87" i="18" l="1"/>
  <c r="AS72" i="13"/>
  <c r="M72" i="13" s="1"/>
  <c r="Q88" i="18" s="1"/>
  <c r="R88" i="18" s="1"/>
  <c r="N74" i="13"/>
  <c r="U74" i="13"/>
  <c r="Z74" i="13"/>
  <c r="AG74" i="13"/>
  <c r="AH74" i="13"/>
  <c r="AM74" i="13"/>
  <c r="AO74" i="13"/>
  <c r="AJ74" i="13"/>
  <c r="V74" i="13"/>
  <c r="AP74" i="13"/>
  <c r="AI74" i="13"/>
  <c r="AL74" i="13"/>
  <c r="AF74" i="13"/>
  <c r="AE74" i="13"/>
  <c r="AN74" i="13"/>
  <c r="W74" i="13"/>
  <c r="AQ74" i="13"/>
  <c r="X74" i="13"/>
  <c r="Y74" i="13"/>
  <c r="K75" i="13"/>
  <c r="J75" i="13"/>
  <c r="G75" i="13"/>
  <c r="F75" i="13"/>
  <c r="D75" i="13"/>
  <c r="H75" i="13"/>
  <c r="L75" i="13"/>
  <c r="I75" i="13"/>
  <c r="E75" i="13"/>
  <c r="B75" i="13"/>
  <c r="C75" i="13"/>
  <c r="AR73" i="13"/>
  <c r="AA73" i="13"/>
  <c r="AB73" i="13" s="1"/>
  <c r="AC73" i="13" s="1"/>
  <c r="S74" i="13"/>
  <c r="R74" i="13"/>
  <c r="AS73" i="13" l="1"/>
  <c r="M73" i="13" s="1"/>
  <c r="Q89" i="18" s="1"/>
  <c r="R89" i="18" s="1"/>
  <c r="S88" i="18" a="1"/>
  <c r="S88" i="18" s="1"/>
  <c r="C76" i="13"/>
  <c r="B76" i="13"/>
  <c r="F76" i="13"/>
  <c r="G76" i="13"/>
  <c r="K76" i="13"/>
  <c r="H76" i="13"/>
  <c r="J76" i="13"/>
  <c r="E76" i="13"/>
  <c r="I76" i="13"/>
  <c r="L76" i="13"/>
  <c r="D76" i="13"/>
  <c r="N75" i="13"/>
  <c r="S75" i="13"/>
  <c r="R75" i="13"/>
  <c r="AR74" i="13"/>
  <c r="AA74" i="13"/>
  <c r="AB74" i="13" s="1"/>
  <c r="AC74" i="13" s="1"/>
  <c r="AM75" i="13"/>
  <c r="AN75" i="13"/>
  <c r="Y75" i="13"/>
  <c r="U75" i="13"/>
  <c r="AG75" i="13"/>
  <c r="AP75" i="13"/>
  <c r="AJ75" i="13"/>
  <c r="AO75" i="13"/>
  <c r="AQ75" i="13"/>
  <c r="AF75" i="13"/>
  <c r="AE75" i="13"/>
  <c r="X75" i="13"/>
  <c r="V75" i="13"/>
  <c r="Z75" i="13"/>
  <c r="AI75" i="13"/>
  <c r="AH75" i="13"/>
  <c r="AL75" i="13"/>
  <c r="W75" i="13"/>
  <c r="S89" i="18" l="1" a="1"/>
  <c r="S89" i="18" s="1"/>
  <c r="AS74" i="13"/>
  <c r="M74" i="13" s="1"/>
  <c r="Q90" i="18" s="1"/>
  <c r="R90" i="18" s="1"/>
  <c r="N76" i="13"/>
  <c r="R76" i="13"/>
  <c r="S76" i="13"/>
  <c r="AR75" i="13"/>
  <c r="U76" i="13"/>
  <c r="V76" i="13"/>
  <c r="AM76" i="13"/>
  <c r="AG76" i="13"/>
  <c r="X76" i="13"/>
  <c r="AO76" i="13"/>
  <c r="AI76" i="13"/>
  <c r="Z76" i="13"/>
  <c r="AQ76" i="13"/>
  <c r="AL76" i="13"/>
  <c r="AF76" i="13"/>
  <c r="W76" i="13"/>
  <c r="AE76" i="13"/>
  <c r="AN76" i="13"/>
  <c r="AH76" i="13"/>
  <c r="AP76" i="13"/>
  <c r="AJ76" i="13"/>
  <c r="Y76" i="13"/>
  <c r="AA75" i="13"/>
  <c r="AB75" i="13" s="1"/>
  <c r="AC75" i="13" s="1"/>
  <c r="B77" i="13"/>
  <c r="H77" i="13"/>
  <c r="F77" i="13"/>
  <c r="J77" i="13"/>
  <c r="K77" i="13"/>
  <c r="D77" i="13"/>
  <c r="G77" i="13"/>
  <c r="E77" i="13"/>
  <c r="L77" i="13"/>
  <c r="I77" i="13"/>
  <c r="C77" i="13"/>
  <c r="S90" i="18" l="1" a="1"/>
  <c r="S90" i="18" s="1"/>
  <c r="AS75" i="13"/>
  <c r="M75" i="13" s="1"/>
  <c r="Q91" i="18" s="1"/>
  <c r="AA76" i="13"/>
  <c r="AB76" i="13" s="1"/>
  <c r="AC76" i="13" s="1"/>
  <c r="AR76" i="13"/>
  <c r="S77" i="13"/>
  <c r="R77" i="13"/>
  <c r="N77" i="13"/>
  <c r="F78" i="13"/>
  <c r="J78" i="13"/>
  <c r="H78" i="13"/>
  <c r="K78" i="13"/>
  <c r="D78" i="13"/>
  <c r="L78" i="13"/>
  <c r="I78" i="13"/>
  <c r="B78" i="13"/>
  <c r="E78" i="13"/>
  <c r="C78" i="13"/>
  <c r="G78" i="13"/>
  <c r="AL77" i="13"/>
  <c r="Z77" i="13"/>
  <c r="X77" i="13"/>
  <c r="U77" i="13"/>
  <c r="AJ77" i="13"/>
  <c r="V77" i="13"/>
  <c r="AG77" i="13"/>
  <c r="AQ77" i="13"/>
  <c r="AP77" i="13"/>
  <c r="AE77" i="13"/>
  <c r="AN77" i="13"/>
  <c r="Y77" i="13"/>
  <c r="AI77" i="13"/>
  <c r="AH77" i="13"/>
  <c r="AM77" i="13"/>
  <c r="AF77" i="13"/>
  <c r="W77" i="13"/>
  <c r="AO77" i="13"/>
  <c r="R91" i="18" l="1"/>
  <c r="S91" i="18" a="1"/>
  <c r="S91" i="18" s="1"/>
  <c r="N78" i="13"/>
  <c r="AS76" i="13"/>
  <c r="M76" i="13" s="1"/>
  <c r="Q92" i="18" s="1"/>
  <c r="R92" i="18" s="1"/>
  <c r="AN78" i="13"/>
  <c r="AJ78" i="13"/>
  <c r="V78" i="13"/>
  <c r="AP78" i="13"/>
  <c r="AF78" i="13"/>
  <c r="AL78" i="13"/>
  <c r="AO78" i="13"/>
  <c r="X78" i="13"/>
  <c r="W78" i="13"/>
  <c r="AQ78" i="13"/>
  <c r="U78" i="13"/>
  <c r="AG78" i="13"/>
  <c r="Y78" i="13"/>
  <c r="AM78" i="13"/>
  <c r="AE78" i="13"/>
  <c r="AI78" i="13"/>
  <c r="AH78" i="13"/>
  <c r="Z78" i="13"/>
  <c r="AR77" i="13"/>
  <c r="AA77" i="13"/>
  <c r="AB77" i="13" s="1"/>
  <c r="AC77" i="13" s="1"/>
  <c r="S78" i="13"/>
  <c r="R78" i="13"/>
  <c r="K79" i="13"/>
  <c r="I79" i="13"/>
  <c r="G79" i="13"/>
  <c r="H79" i="13"/>
  <c r="D79" i="13"/>
  <c r="E79" i="13"/>
  <c r="L79" i="13"/>
  <c r="J79" i="13"/>
  <c r="B79" i="13"/>
  <c r="F79" i="13"/>
  <c r="C79" i="13"/>
  <c r="S92" i="18" l="1" a="1"/>
  <c r="S92" i="18" s="1"/>
  <c r="AS77" i="13"/>
  <c r="M77" i="13" s="1"/>
  <c r="Q93" i="18" s="1"/>
  <c r="AA78" i="13"/>
  <c r="AB78" i="13" s="1"/>
  <c r="AC78" i="13" s="1"/>
  <c r="AJ79" i="13"/>
  <c r="AN79" i="13"/>
  <c r="Z79" i="13"/>
  <c r="U79" i="13"/>
  <c r="AO79" i="13"/>
  <c r="AP79" i="13"/>
  <c r="AF79" i="13"/>
  <c r="AG79" i="13"/>
  <c r="Y79" i="13"/>
  <c r="AE79" i="13"/>
  <c r="AM79" i="13"/>
  <c r="AI79" i="13"/>
  <c r="AH79" i="13"/>
  <c r="AQ79" i="13"/>
  <c r="V79" i="13"/>
  <c r="W79" i="13"/>
  <c r="AL79" i="13"/>
  <c r="X79" i="13"/>
  <c r="R79" i="13"/>
  <c r="S79" i="13"/>
  <c r="N79" i="13"/>
  <c r="AR78" i="13"/>
  <c r="L80" i="13"/>
  <c r="K80" i="13"/>
  <c r="F80" i="13"/>
  <c r="C80" i="13"/>
  <c r="E80" i="13"/>
  <c r="B80" i="13"/>
  <c r="D80" i="13"/>
  <c r="G80" i="13"/>
  <c r="J80" i="13"/>
  <c r="I80" i="13"/>
  <c r="H80" i="13"/>
  <c r="R93" i="18" l="1"/>
  <c r="S93" i="18" a="1"/>
  <c r="S93" i="18" s="1"/>
  <c r="AS78" i="13"/>
  <c r="M78" i="13" s="1"/>
  <c r="Q94" i="18" s="1"/>
  <c r="S94" i="18" s="1" a="1"/>
  <c r="S94" i="18" s="1"/>
  <c r="N80" i="13"/>
  <c r="U80" i="13"/>
  <c r="AJ80" i="13"/>
  <c r="AM80" i="13"/>
  <c r="Z80" i="13"/>
  <c r="AL80" i="13"/>
  <c r="AP80" i="13"/>
  <c r="AI80" i="13"/>
  <c r="Y80" i="13"/>
  <c r="W80" i="13"/>
  <c r="AH80" i="13"/>
  <c r="AO80" i="13"/>
  <c r="AG80" i="13"/>
  <c r="AE80" i="13"/>
  <c r="AF80" i="13"/>
  <c r="V80" i="13"/>
  <c r="AN80" i="13"/>
  <c r="AQ80" i="13"/>
  <c r="X80" i="13"/>
  <c r="C81" i="13"/>
  <c r="D81" i="13"/>
  <c r="L81" i="13"/>
  <c r="G81" i="13"/>
  <c r="K81" i="13"/>
  <c r="H81" i="13"/>
  <c r="B81" i="13"/>
  <c r="F81" i="13"/>
  <c r="E81" i="13"/>
  <c r="J81" i="13"/>
  <c r="I81" i="13"/>
  <c r="AR79" i="13"/>
  <c r="AA79" i="13"/>
  <c r="AB79" i="13" s="1"/>
  <c r="AC79" i="13" s="1"/>
  <c r="S80" i="13"/>
  <c r="R80" i="13"/>
  <c r="AS79" i="13" l="1"/>
  <c r="M79" i="13" s="1"/>
  <c r="Q95" i="18" s="1"/>
  <c r="S95" i="18" s="1" a="1"/>
  <c r="S95" i="18" s="1"/>
  <c r="R94" i="18"/>
  <c r="N81" i="13"/>
  <c r="S81" i="13"/>
  <c r="R81" i="13"/>
  <c r="V81" i="13"/>
  <c r="AG81" i="13"/>
  <c r="AE81" i="13"/>
  <c r="Z81" i="13"/>
  <c r="AH81" i="13"/>
  <c r="AI81" i="13"/>
  <c r="AO81" i="13"/>
  <c r="AJ81" i="13"/>
  <c r="AL81" i="13"/>
  <c r="X81" i="13"/>
  <c r="AQ81" i="13"/>
  <c r="AN81" i="13"/>
  <c r="AF81" i="13"/>
  <c r="W81" i="13"/>
  <c r="U81" i="13"/>
  <c r="AM81" i="13"/>
  <c r="Y81" i="13"/>
  <c r="AP81" i="13"/>
  <c r="B82" i="13"/>
  <c r="L82" i="13"/>
  <c r="C82" i="13"/>
  <c r="D82" i="13"/>
  <c r="H82" i="13"/>
  <c r="E82" i="13"/>
  <c r="I82" i="13"/>
  <c r="J82" i="13"/>
  <c r="G82" i="13"/>
  <c r="F82" i="13"/>
  <c r="K82" i="13"/>
  <c r="AR80" i="13"/>
  <c r="AA80" i="13"/>
  <c r="AB80" i="13" s="1"/>
  <c r="AC80" i="13" s="1"/>
  <c r="R95" i="18" l="1"/>
  <c r="AS80" i="13"/>
  <c r="M80" i="13" s="1"/>
  <c r="Q96" i="18" s="1"/>
  <c r="R96" i="18" s="1"/>
  <c r="S82" i="13"/>
  <c r="R82" i="13"/>
  <c r="N82" i="13"/>
  <c r="AA81" i="13"/>
  <c r="AB81" i="13" s="1"/>
  <c r="AC81" i="13" s="1"/>
  <c r="AR81" i="13"/>
  <c r="U82" i="13"/>
  <c r="AL82" i="13"/>
  <c r="AF82" i="13"/>
  <c r="Y82" i="13"/>
  <c r="X82" i="13"/>
  <c r="AO82" i="13"/>
  <c r="AG82" i="13"/>
  <c r="Z82" i="13"/>
  <c r="AQ82" i="13"/>
  <c r="AE82" i="13"/>
  <c r="AI82" i="13"/>
  <c r="V82" i="13"/>
  <c r="AM82" i="13"/>
  <c r="AN82" i="13"/>
  <c r="AH82" i="13"/>
  <c r="W82" i="13"/>
  <c r="AP82" i="13"/>
  <c r="AJ82" i="13"/>
  <c r="L83" i="13"/>
  <c r="C83" i="13"/>
  <c r="E83" i="13"/>
  <c r="F83" i="13"/>
  <c r="I83" i="13"/>
  <c r="H83" i="13"/>
  <c r="D83" i="13"/>
  <c r="K83" i="13"/>
  <c r="B83" i="13"/>
  <c r="G83" i="13"/>
  <c r="J83" i="13"/>
  <c r="N83" i="13" l="1"/>
  <c r="AS81" i="13"/>
  <c r="M81" i="13" s="1"/>
  <c r="Q97" i="18" s="1"/>
  <c r="S96" i="18" a="1"/>
  <c r="S96" i="18" s="1"/>
  <c r="AR82" i="13"/>
  <c r="I84" i="13"/>
  <c r="K84" i="13"/>
  <c r="G84" i="13"/>
  <c r="B84" i="13"/>
  <c r="F84" i="13"/>
  <c r="E84" i="13"/>
  <c r="C84" i="13"/>
  <c r="D84" i="13"/>
  <c r="L84" i="13"/>
  <c r="H84" i="13"/>
  <c r="J84" i="13"/>
  <c r="AH83" i="13"/>
  <c r="AL83" i="13"/>
  <c r="AO83" i="13"/>
  <c r="AE83" i="13"/>
  <c r="AN83" i="13"/>
  <c r="AJ83" i="13"/>
  <c r="V83" i="13"/>
  <c r="X83" i="13"/>
  <c r="AM83" i="13"/>
  <c r="AG83" i="13"/>
  <c r="U83" i="13"/>
  <c r="Z83" i="13"/>
  <c r="W83" i="13"/>
  <c r="AF83" i="13"/>
  <c r="Y83" i="13"/>
  <c r="AI83" i="13"/>
  <c r="AQ83" i="13"/>
  <c r="AP83" i="13"/>
  <c r="AA82" i="13"/>
  <c r="AB82" i="13" s="1"/>
  <c r="AC82" i="13" s="1"/>
  <c r="R83" i="13"/>
  <c r="S83" i="13"/>
  <c r="S97" i="18" l="1" a="1"/>
  <c r="S97" i="18" s="1"/>
  <c r="AS82" i="13"/>
  <c r="M82" i="13" s="1"/>
  <c r="Q98" i="18" s="1"/>
  <c r="S98" i="18" s="1" a="1"/>
  <c r="S98" i="18" s="1"/>
  <c r="R97" i="18"/>
  <c r="AA83" i="13"/>
  <c r="AB83" i="13" s="1"/>
  <c r="AC83" i="13" s="1"/>
  <c r="R84" i="13"/>
  <c r="S84" i="13"/>
  <c r="J85" i="13"/>
  <c r="D85" i="13"/>
  <c r="E85" i="13"/>
  <c r="L85" i="13"/>
  <c r="F85" i="13"/>
  <c r="K85" i="13"/>
  <c r="H85" i="13"/>
  <c r="I85" i="13"/>
  <c r="G85" i="13"/>
  <c r="C85" i="13"/>
  <c r="B85" i="13"/>
  <c r="AR83" i="13"/>
  <c r="N84" i="13"/>
  <c r="AI84" i="13"/>
  <c r="Z84" i="13"/>
  <c r="AJ84" i="13"/>
  <c r="AG84" i="13"/>
  <c r="AQ84" i="13"/>
  <c r="AE84" i="13"/>
  <c r="AP84" i="13"/>
  <c r="Y84" i="13"/>
  <c r="AF84" i="13"/>
  <c r="AL84" i="13"/>
  <c r="X84" i="13"/>
  <c r="U84" i="13"/>
  <c r="W84" i="13"/>
  <c r="AN84" i="13"/>
  <c r="V84" i="13"/>
  <c r="AM84" i="13"/>
  <c r="AO84" i="13"/>
  <c r="AH84" i="13"/>
  <c r="R98" i="18" l="1"/>
  <c r="N85" i="13"/>
  <c r="AS83" i="13"/>
  <c r="M83" i="13" s="1"/>
  <c r="Q99" i="18" s="1"/>
  <c r="AE85" i="13"/>
  <c r="AL85" i="13"/>
  <c r="AF85" i="13"/>
  <c r="V85" i="13"/>
  <c r="W85" i="13"/>
  <c r="AH85" i="13"/>
  <c r="U85" i="13"/>
  <c r="AN85" i="13"/>
  <c r="AJ85" i="13"/>
  <c r="Y85" i="13"/>
  <c r="AP85" i="13"/>
  <c r="AM85" i="13"/>
  <c r="AG85" i="13"/>
  <c r="X85" i="13"/>
  <c r="AO85" i="13"/>
  <c r="AI85" i="13"/>
  <c r="Z85" i="13"/>
  <c r="AQ85" i="13"/>
  <c r="AA84" i="13"/>
  <c r="AB84" i="13" s="1"/>
  <c r="AC84" i="13" s="1"/>
  <c r="AR84" i="13"/>
  <c r="R85" i="13"/>
  <c r="S85" i="13"/>
  <c r="B86" i="13"/>
  <c r="G86" i="13"/>
  <c r="L86" i="13"/>
  <c r="K86" i="13"/>
  <c r="D86" i="13"/>
  <c r="H86" i="13"/>
  <c r="J86" i="13"/>
  <c r="E86" i="13"/>
  <c r="C86" i="13"/>
  <c r="I86" i="13"/>
  <c r="F86" i="13"/>
  <c r="S99" i="18" l="1" a="1"/>
  <c r="S99" i="18" s="1"/>
  <c r="R99" i="18" s="1"/>
  <c r="N86" i="13"/>
  <c r="AS84" i="13"/>
  <c r="M84" i="13" s="1"/>
  <c r="Q100" i="18" s="1"/>
  <c r="AA85" i="13"/>
  <c r="AB85" i="13" s="1"/>
  <c r="AC85" i="13" s="1"/>
  <c r="AR85" i="13"/>
  <c r="S86" i="13"/>
  <c r="R86" i="13"/>
  <c r="U86" i="13"/>
  <c r="V86" i="13"/>
  <c r="AH86" i="13"/>
  <c r="Y86" i="13"/>
  <c r="X86" i="13"/>
  <c r="Z86" i="13"/>
  <c r="AI86" i="13"/>
  <c r="AQ86" i="13"/>
  <c r="AM86" i="13"/>
  <c r="AP86" i="13"/>
  <c r="AO86" i="13"/>
  <c r="AJ86" i="13"/>
  <c r="AG86" i="13"/>
  <c r="AN86" i="13"/>
  <c r="W86" i="13"/>
  <c r="AE86" i="13"/>
  <c r="AL86" i="13"/>
  <c r="AF86" i="13"/>
  <c r="I87" i="13"/>
  <c r="H87" i="13"/>
  <c r="G87" i="13"/>
  <c r="K87" i="13"/>
  <c r="C87" i="13"/>
  <c r="E87" i="13"/>
  <c r="F87" i="13"/>
  <c r="J87" i="13"/>
  <c r="D87" i="13"/>
  <c r="L87" i="13"/>
  <c r="B87" i="13"/>
  <c r="AS85" i="13" l="1"/>
  <c r="M85" i="13" s="1"/>
  <c r="Q101" i="18" s="1"/>
  <c r="AR86" i="13"/>
  <c r="AO87" i="13"/>
  <c r="AH87" i="13"/>
  <c r="AL87" i="13"/>
  <c r="Z87" i="13"/>
  <c r="AQ87" i="13"/>
  <c r="AN87" i="13"/>
  <c r="U87" i="13"/>
  <c r="AF87" i="13"/>
  <c r="W87" i="13"/>
  <c r="V87" i="13"/>
  <c r="X87" i="13"/>
  <c r="Y87" i="13"/>
  <c r="AE87" i="13"/>
  <c r="AJ87" i="13"/>
  <c r="AG87" i="13"/>
  <c r="AP87" i="13"/>
  <c r="AM87" i="13"/>
  <c r="AI87" i="13"/>
  <c r="N87" i="13"/>
  <c r="AA86" i="13"/>
  <c r="AB86" i="13" s="1"/>
  <c r="AC86" i="13" s="1"/>
  <c r="R100" i="18"/>
  <c r="S100" i="18" a="1"/>
  <c r="S100" i="18" s="1"/>
  <c r="R87" i="13"/>
  <c r="S87" i="13"/>
  <c r="L88" i="13"/>
  <c r="J88" i="13"/>
  <c r="K88" i="13"/>
  <c r="F88" i="13"/>
  <c r="E88" i="13"/>
  <c r="B88" i="13"/>
  <c r="H88" i="13"/>
  <c r="I88" i="13"/>
  <c r="C88" i="13"/>
  <c r="D88" i="13"/>
  <c r="G88" i="13"/>
  <c r="N88" i="13" l="1"/>
  <c r="S101" i="18" a="1"/>
  <c r="S101" i="18" s="1"/>
  <c r="R101" i="18" s="1"/>
  <c r="AS86" i="13"/>
  <c r="M86" i="13" s="1"/>
  <c r="Q102" i="18" s="1"/>
  <c r="S88" i="13"/>
  <c r="R88" i="13"/>
  <c r="K89" i="13"/>
  <c r="H89" i="13"/>
  <c r="D89" i="13"/>
  <c r="C89" i="13"/>
  <c r="E89" i="13"/>
  <c r="G89" i="13"/>
  <c r="F89" i="13"/>
  <c r="J89" i="13"/>
  <c r="L89" i="13"/>
  <c r="I89" i="13"/>
  <c r="B89" i="13"/>
  <c r="AF88" i="13"/>
  <c r="AQ88" i="13"/>
  <c r="AL88" i="13"/>
  <c r="AH88" i="13"/>
  <c r="AI88" i="13"/>
  <c r="AN88" i="13"/>
  <c r="AE88" i="13"/>
  <c r="Z88" i="13"/>
  <c r="AM88" i="13"/>
  <c r="W88" i="13"/>
  <c r="AO88" i="13"/>
  <c r="AP88" i="13"/>
  <c r="U88" i="13"/>
  <c r="AJ88" i="13"/>
  <c r="Y88" i="13"/>
  <c r="X88" i="13"/>
  <c r="V88" i="13"/>
  <c r="AG88" i="13"/>
  <c r="AR87" i="13"/>
  <c r="AA87" i="13"/>
  <c r="AB87" i="13" s="1"/>
  <c r="AC87" i="13" s="1"/>
  <c r="R102" i="18" l="1"/>
  <c r="S102" i="18" a="1"/>
  <c r="S102" i="18" s="1"/>
  <c r="AS87" i="13"/>
  <c r="M87" i="13" s="1"/>
  <c r="Q103" i="18" s="1"/>
  <c r="S103" i="18" s="1" a="1"/>
  <c r="S103" i="18" s="1"/>
  <c r="S89" i="13"/>
  <c r="R89" i="13"/>
  <c r="AA88" i="13"/>
  <c r="AB88" i="13" s="1"/>
  <c r="AC88" i="13" s="1"/>
  <c r="AR88" i="13"/>
  <c r="N89" i="13"/>
  <c r="C90" i="13"/>
  <c r="F90" i="13"/>
  <c r="L90" i="13"/>
  <c r="I90" i="13"/>
  <c r="J90" i="13"/>
  <c r="K90" i="13"/>
  <c r="B90" i="13"/>
  <c r="E90" i="13"/>
  <c r="G90" i="13"/>
  <c r="D90" i="13"/>
  <c r="H90" i="13"/>
  <c r="AM89" i="13"/>
  <c r="AP89" i="13"/>
  <c r="Y89" i="13"/>
  <c r="V89" i="13"/>
  <c r="AL89" i="13"/>
  <c r="U89" i="13"/>
  <c r="AO89" i="13"/>
  <c r="X89" i="13"/>
  <c r="AN89" i="13"/>
  <c r="AE89" i="13"/>
  <c r="AJ89" i="13"/>
  <c r="Z89" i="13"/>
  <c r="AH89" i="13"/>
  <c r="AF89" i="13"/>
  <c r="AI89" i="13"/>
  <c r="W89" i="13"/>
  <c r="AQ89" i="13"/>
  <c r="AG89" i="13"/>
  <c r="N90" i="13" l="1"/>
  <c r="AS88" i="13"/>
  <c r="M88" i="13" s="1"/>
  <c r="Q104" i="18" s="1"/>
  <c r="S104" i="18" s="1" a="1"/>
  <c r="S104" i="18" s="1"/>
  <c r="R103" i="18"/>
  <c r="R90" i="13"/>
  <c r="S90" i="13"/>
  <c r="AR89" i="13"/>
  <c r="AE90" i="13"/>
  <c r="AL90" i="13"/>
  <c r="AH90" i="13"/>
  <c r="AQ90" i="13"/>
  <c r="AN90" i="13"/>
  <c r="AJ90" i="13"/>
  <c r="Z90" i="13"/>
  <c r="AP90" i="13"/>
  <c r="X90" i="13"/>
  <c r="V90" i="13"/>
  <c r="Y90" i="13"/>
  <c r="AM90" i="13"/>
  <c r="U90" i="13"/>
  <c r="AG90" i="13"/>
  <c r="W90" i="13"/>
  <c r="AO90" i="13"/>
  <c r="AI90" i="13"/>
  <c r="AF90" i="13"/>
  <c r="B91" i="13"/>
  <c r="D91" i="13"/>
  <c r="I91" i="13"/>
  <c r="E91" i="13"/>
  <c r="F91" i="13"/>
  <c r="H91" i="13"/>
  <c r="J91" i="13"/>
  <c r="C91" i="13"/>
  <c r="G91" i="13"/>
  <c r="L91" i="13"/>
  <c r="K91" i="13"/>
  <c r="AA89" i="13"/>
  <c r="AB89" i="13" s="1"/>
  <c r="AC89" i="13" s="1"/>
  <c r="AS89" i="13" l="1"/>
  <c r="M89" i="13" s="1"/>
  <c r="Q105" i="18" s="1"/>
  <c r="S105" i="18" s="1" a="1"/>
  <c r="S105" i="18" s="1"/>
  <c r="R104" i="18"/>
  <c r="AA90" i="13"/>
  <c r="AB90" i="13" s="1"/>
  <c r="AC90" i="13" s="1"/>
  <c r="AR90" i="13"/>
  <c r="R91" i="13"/>
  <c r="S91" i="13"/>
  <c r="N91" i="13"/>
  <c r="W91" i="13"/>
  <c r="AH91" i="13"/>
  <c r="U91" i="13"/>
  <c r="Y91" i="13"/>
  <c r="V91" i="13"/>
  <c r="AF91" i="13"/>
  <c r="AE91" i="13"/>
  <c r="AG91" i="13"/>
  <c r="AP91" i="13"/>
  <c r="AJ91" i="13"/>
  <c r="AI91" i="13"/>
  <c r="AQ91" i="13"/>
  <c r="AM91" i="13"/>
  <c r="AL91" i="13"/>
  <c r="X91" i="13"/>
  <c r="AO91" i="13"/>
  <c r="AN91" i="13"/>
  <c r="Z91" i="13"/>
  <c r="K92" i="13"/>
  <c r="B92" i="13"/>
  <c r="C92" i="13"/>
  <c r="G92" i="13"/>
  <c r="H92" i="13"/>
  <c r="I92" i="13"/>
  <c r="J92" i="13"/>
  <c r="F92" i="13"/>
  <c r="D92" i="13"/>
  <c r="E92" i="13"/>
  <c r="L92" i="13"/>
  <c r="R105" i="18" l="1"/>
  <c r="AS90" i="13"/>
  <c r="M90" i="13" s="1"/>
  <c r="Q106" i="18" s="1"/>
  <c r="R106" i="18" s="1"/>
  <c r="N92" i="13"/>
  <c r="R92" i="13"/>
  <c r="S92" i="13"/>
  <c r="X92" i="13"/>
  <c r="AL92" i="13"/>
  <c r="AJ92" i="13"/>
  <c r="AG92" i="13"/>
  <c r="Y92" i="13"/>
  <c r="U92" i="13"/>
  <c r="Z92" i="13"/>
  <c r="AN92" i="13"/>
  <c r="W92" i="13"/>
  <c r="AM92" i="13"/>
  <c r="AO92" i="13"/>
  <c r="AF92" i="13"/>
  <c r="AE92" i="13"/>
  <c r="AQ92" i="13"/>
  <c r="AI92" i="13"/>
  <c r="AH92" i="13"/>
  <c r="V92" i="13"/>
  <c r="AP92" i="13"/>
  <c r="AA91" i="13"/>
  <c r="AB91" i="13" s="1"/>
  <c r="AC91" i="13" s="1"/>
  <c r="K93" i="13"/>
  <c r="H93" i="13"/>
  <c r="D93" i="13"/>
  <c r="F93" i="13"/>
  <c r="I93" i="13"/>
  <c r="B93" i="13"/>
  <c r="E93" i="13"/>
  <c r="G93" i="13"/>
  <c r="J93" i="13"/>
  <c r="L93" i="13"/>
  <c r="C93" i="13"/>
  <c r="AR91" i="13"/>
  <c r="S106" i="18" l="1" a="1"/>
  <c r="S106" i="18" s="1"/>
  <c r="AA92" i="13"/>
  <c r="AB92" i="13" s="1"/>
  <c r="AC92" i="13" s="1"/>
  <c r="N93" i="13"/>
  <c r="AS91" i="13"/>
  <c r="M91" i="13" s="1"/>
  <c r="Q107" i="18" s="1"/>
  <c r="AR92" i="13"/>
  <c r="I94" i="13"/>
  <c r="B94" i="13"/>
  <c r="H94" i="13"/>
  <c r="J94" i="13"/>
  <c r="C94" i="13"/>
  <c r="L94" i="13"/>
  <c r="G94" i="13"/>
  <c r="K94" i="13"/>
  <c r="D94" i="13"/>
  <c r="E94" i="13"/>
  <c r="F94" i="13"/>
  <c r="X93" i="13"/>
  <c r="AN93" i="13"/>
  <c r="AQ93" i="13"/>
  <c r="AE93" i="13"/>
  <c r="U93" i="13"/>
  <c r="Z93" i="13"/>
  <c r="W93" i="13"/>
  <c r="AM93" i="13"/>
  <c r="AI93" i="13"/>
  <c r="Y93" i="13"/>
  <c r="AG93" i="13"/>
  <c r="AJ93" i="13"/>
  <c r="AO93" i="13"/>
  <c r="AP93" i="13"/>
  <c r="AF93" i="13"/>
  <c r="V93" i="13"/>
  <c r="AL93" i="13"/>
  <c r="AH93" i="13"/>
  <c r="R93" i="13"/>
  <c r="S93" i="13"/>
  <c r="S107" i="18" l="1" a="1"/>
  <c r="S107" i="18" s="1"/>
  <c r="R107" i="18" s="1"/>
  <c r="AS92" i="13"/>
  <c r="M92" i="13" s="1"/>
  <c r="Q108" i="18" s="1"/>
  <c r="R108" i="18" s="1"/>
  <c r="N94" i="13"/>
  <c r="AA93" i="13"/>
  <c r="AB93" i="13" s="1"/>
  <c r="AC93" i="13" s="1"/>
  <c r="AR93" i="13"/>
  <c r="R94" i="13"/>
  <c r="S94" i="13"/>
  <c r="C95" i="13"/>
  <c r="B95" i="13"/>
  <c r="K95" i="13"/>
  <c r="H95" i="13"/>
  <c r="G95" i="13"/>
  <c r="I95" i="13"/>
  <c r="D95" i="13"/>
  <c r="L95" i="13"/>
  <c r="J95" i="13"/>
  <c r="E95" i="13"/>
  <c r="F95" i="13"/>
  <c r="W94" i="13"/>
  <c r="AN94" i="13"/>
  <c r="U94" i="13"/>
  <c r="AF94" i="13"/>
  <c r="Y94" i="13"/>
  <c r="AP94" i="13"/>
  <c r="AH94" i="13"/>
  <c r="AG94" i="13"/>
  <c r="Z94" i="13"/>
  <c r="AQ94" i="13"/>
  <c r="AI94" i="13"/>
  <c r="V94" i="13"/>
  <c r="AM94" i="13"/>
  <c r="AJ94" i="13"/>
  <c r="AE94" i="13"/>
  <c r="AO94" i="13"/>
  <c r="AL94" i="13"/>
  <c r="X94" i="13"/>
  <c r="S108" i="18" l="1" a="1"/>
  <c r="S108" i="18" s="1"/>
  <c r="AS93" i="13"/>
  <c r="M93" i="13" s="1"/>
  <c r="Q109" i="18" s="1"/>
  <c r="N95" i="13"/>
  <c r="R95" i="13"/>
  <c r="S95" i="13"/>
  <c r="AR94" i="13"/>
  <c r="D96" i="13"/>
  <c r="G96" i="13"/>
  <c r="I96" i="13"/>
  <c r="C96" i="13"/>
  <c r="J96" i="13"/>
  <c r="E96" i="13"/>
  <c r="B96" i="13"/>
  <c r="L96" i="13"/>
  <c r="F96" i="13"/>
  <c r="H96" i="13"/>
  <c r="K96" i="13"/>
  <c r="AA94" i="13"/>
  <c r="AB94" i="13" s="1"/>
  <c r="AC94" i="13" s="1"/>
  <c r="AH95" i="13"/>
  <c r="V95" i="13"/>
  <c r="AP95" i="13"/>
  <c r="AJ95" i="13"/>
  <c r="X95" i="13"/>
  <c r="AL95" i="13"/>
  <c r="AF95" i="13"/>
  <c r="Z95" i="13"/>
  <c r="U95" i="13"/>
  <c r="AN95" i="13"/>
  <c r="AO95" i="13"/>
  <c r="AI95" i="13"/>
  <c r="W95" i="13"/>
  <c r="AQ95" i="13"/>
  <c r="AE95" i="13"/>
  <c r="Y95" i="13"/>
  <c r="AM95" i="13"/>
  <c r="AG95" i="13"/>
  <c r="S109" i="18" l="1" a="1"/>
  <c r="S109" i="18" s="1"/>
  <c r="AS94" i="13"/>
  <c r="M94" i="13" s="1"/>
  <c r="Q110" i="18" s="1"/>
  <c r="S110" i="18" s="1" a="1"/>
  <c r="S110" i="18" s="1"/>
  <c r="R109" i="18"/>
  <c r="S96" i="13"/>
  <c r="R96" i="13"/>
  <c r="AR95" i="13"/>
  <c r="N96" i="13"/>
  <c r="AA95" i="13"/>
  <c r="AB95" i="13" s="1"/>
  <c r="AC95" i="13" s="1"/>
  <c r="K97" i="13"/>
  <c r="E97" i="13"/>
  <c r="G97" i="13"/>
  <c r="C97" i="13"/>
  <c r="J97" i="13"/>
  <c r="D97" i="13"/>
  <c r="F97" i="13"/>
  <c r="L97" i="13"/>
  <c r="I97" i="13"/>
  <c r="H97" i="13"/>
  <c r="B97" i="13"/>
  <c r="W96" i="13"/>
  <c r="Z96" i="13"/>
  <c r="AH96" i="13"/>
  <c r="AE96" i="13"/>
  <c r="AI96" i="13"/>
  <c r="V96" i="13"/>
  <c r="U96" i="13"/>
  <c r="AQ96" i="13"/>
  <c r="AG96" i="13"/>
  <c r="X96" i="13"/>
  <c r="AM96" i="13"/>
  <c r="AP96" i="13"/>
  <c r="AJ96" i="13"/>
  <c r="AO96" i="13"/>
  <c r="AL96" i="13"/>
  <c r="AF96" i="13"/>
  <c r="Y96" i="13"/>
  <c r="AN96" i="13"/>
  <c r="R110" i="18" l="1"/>
  <c r="N97" i="13"/>
  <c r="AA96" i="13"/>
  <c r="AB96" i="13" s="1"/>
  <c r="AC96" i="13" s="1"/>
  <c r="AM97" i="13"/>
  <c r="W97" i="13"/>
  <c r="U97" i="13"/>
  <c r="V97" i="13"/>
  <c r="AO97" i="13"/>
  <c r="AL97" i="13"/>
  <c r="AE97" i="13"/>
  <c r="X97" i="13"/>
  <c r="AQ97" i="13"/>
  <c r="AN97" i="13"/>
  <c r="AF97" i="13"/>
  <c r="Y97" i="13"/>
  <c r="AP97" i="13"/>
  <c r="AH97" i="13"/>
  <c r="AG97" i="13"/>
  <c r="Z97" i="13"/>
  <c r="AJ97" i="13"/>
  <c r="AI97" i="13"/>
  <c r="AS95" i="13"/>
  <c r="M95" i="13" s="1"/>
  <c r="Q111" i="18" s="1"/>
  <c r="C98" i="13"/>
  <c r="I98" i="13"/>
  <c r="L98" i="13"/>
  <c r="H98" i="13"/>
  <c r="E98" i="13"/>
  <c r="G98" i="13"/>
  <c r="D98" i="13"/>
  <c r="F98" i="13"/>
  <c r="J98" i="13"/>
  <c r="B98" i="13"/>
  <c r="K98" i="13"/>
  <c r="S97" i="13"/>
  <c r="R97" i="13"/>
  <c r="AR96" i="13"/>
  <c r="AA97" i="13" l="1"/>
  <c r="AB97" i="13" s="1"/>
  <c r="AC97" i="13" s="1"/>
  <c r="AS96" i="13"/>
  <c r="M96" i="13" s="1"/>
  <c r="Q112" i="18" s="1"/>
  <c r="S112" i="18" s="1" a="1"/>
  <c r="S112" i="18" s="1"/>
  <c r="AE98" i="13"/>
  <c r="AL98" i="13"/>
  <c r="AH98" i="13"/>
  <c r="AG98" i="13"/>
  <c r="AP98" i="13"/>
  <c r="AQ98" i="13"/>
  <c r="AJ98" i="13"/>
  <c r="AI98" i="13"/>
  <c r="AO98" i="13"/>
  <c r="V98" i="13"/>
  <c r="AN98" i="13"/>
  <c r="X98" i="13"/>
  <c r="U98" i="13"/>
  <c r="AF98" i="13"/>
  <c r="W98" i="13"/>
  <c r="Z98" i="13"/>
  <c r="AM98" i="13"/>
  <c r="Y98" i="13"/>
  <c r="N98" i="13"/>
  <c r="S111" i="18" a="1"/>
  <c r="S111" i="18" s="1"/>
  <c r="R111" i="18" s="1"/>
  <c r="AR97" i="13"/>
  <c r="D99" i="13"/>
  <c r="H99" i="13"/>
  <c r="L99" i="13"/>
  <c r="C99" i="13"/>
  <c r="E99" i="13"/>
  <c r="F99" i="13"/>
  <c r="B99" i="13"/>
  <c r="J99" i="13"/>
  <c r="G99" i="13"/>
  <c r="I99" i="13"/>
  <c r="K99" i="13"/>
  <c r="R98" i="13"/>
  <c r="S98" i="13"/>
  <c r="N99" i="13" l="1"/>
  <c r="AA98" i="13"/>
  <c r="AB98" i="13" s="1"/>
  <c r="AC98" i="13" s="1"/>
  <c r="R112" i="18"/>
  <c r="AS97" i="13"/>
  <c r="M97" i="13" s="1"/>
  <c r="Q113" i="18" s="1"/>
  <c r="S113" i="18" s="1" a="1"/>
  <c r="S113" i="18" s="1"/>
  <c r="K100" i="13"/>
  <c r="G100" i="13"/>
  <c r="F100" i="13"/>
  <c r="H100" i="13"/>
  <c r="D100" i="13"/>
  <c r="J100" i="13"/>
  <c r="E100" i="13"/>
  <c r="I100" i="13"/>
  <c r="L100" i="13"/>
  <c r="C100" i="13"/>
  <c r="B100" i="13"/>
  <c r="R99" i="13"/>
  <c r="S99" i="13"/>
  <c r="AO99" i="13"/>
  <c r="AL99" i="13"/>
  <c r="AH99" i="13"/>
  <c r="AE99" i="13"/>
  <c r="AQ99" i="13"/>
  <c r="AN99" i="13"/>
  <c r="AJ99" i="13"/>
  <c r="V99" i="13"/>
  <c r="AP99" i="13"/>
  <c r="U99" i="13"/>
  <c r="Y99" i="13"/>
  <c r="W99" i="13"/>
  <c r="AM99" i="13"/>
  <c r="AG99" i="13"/>
  <c r="Z99" i="13"/>
  <c r="X99" i="13"/>
  <c r="AI99" i="13"/>
  <c r="AF99" i="13"/>
  <c r="AR98" i="13"/>
  <c r="AA99" i="13" l="1"/>
  <c r="AB99" i="13" s="1"/>
  <c r="AC99" i="13" s="1"/>
  <c r="AS98" i="13"/>
  <c r="M98" i="13" s="1"/>
  <c r="Q114" i="18" s="1"/>
  <c r="S114" i="18" s="1" a="1"/>
  <c r="S114" i="18" s="1"/>
  <c r="AR99" i="13"/>
  <c r="R113" i="18"/>
  <c r="Z100" i="13"/>
  <c r="AQ100" i="13"/>
  <c r="AI100" i="13"/>
  <c r="V100" i="13"/>
  <c r="AM100" i="13"/>
  <c r="AE100" i="13"/>
  <c r="AG100" i="13"/>
  <c r="X100" i="13"/>
  <c r="AO100" i="13"/>
  <c r="AP100" i="13"/>
  <c r="AJ100" i="13"/>
  <c r="Y100" i="13"/>
  <c r="U100" i="13"/>
  <c r="AL100" i="13"/>
  <c r="AF100" i="13"/>
  <c r="AN100" i="13"/>
  <c r="AH100" i="13"/>
  <c r="W100" i="13"/>
  <c r="C101" i="13"/>
  <c r="I101" i="13"/>
  <c r="G101" i="13"/>
  <c r="D101" i="13"/>
  <c r="J101" i="13"/>
  <c r="H101" i="13"/>
  <c r="L101" i="13"/>
  <c r="E101" i="13"/>
  <c r="B101" i="13"/>
  <c r="F101" i="13"/>
  <c r="K101" i="13"/>
  <c r="S100" i="13"/>
  <c r="R100" i="13"/>
  <c r="N100" i="13"/>
  <c r="AS99" i="13" l="1"/>
  <c r="M99" i="13" s="1"/>
  <c r="Q115" i="18" s="1"/>
  <c r="R115" i="18" s="1"/>
  <c r="R114" i="18"/>
  <c r="AP101" i="13"/>
  <c r="AH101" i="13"/>
  <c r="Y101" i="13"/>
  <c r="AL101" i="13"/>
  <c r="AJ101" i="13"/>
  <c r="AG101" i="13"/>
  <c r="V101" i="13"/>
  <c r="AM101" i="13"/>
  <c r="U101" i="13"/>
  <c r="X101" i="13"/>
  <c r="AO101" i="13"/>
  <c r="AI101" i="13"/>
  <c r="Z101" i="13"/>
  <c r="AQ101" i="13"/>
  <c r="AE101" i="13"/>
  <c r="AN101" i="13"/>
  <c r="AF101" i="13"/>
  <c r="W101" i="13"/>
  <c r="C102" i="13"/>
  <c r="E102" i="13"/>
  <c r="H102" i="13"/>
  <c r="F102" i="13"/>
  <c r="G102" i="13"/>
  <c r="D102" i="13"/>
  <c r="L102" i="13"/>
  <c r="J102" i="13"/>
  <c r="K102" i="13"/>
  <c r="B102" i="13"/>
  <c r="I102" i="13"/>
  <c r="N101" i="13"/>
  <c r="AA100" i="13"/>
  <c r="AB100" i="13" s="1"/>
  <c r="AC100" i="13" s="1"/>
  <c r="S101" i="13"/>
  <c r="R101" i="13"/>
  <c r="AR100" i="13"/>
  <c r="S115" i="18" l="1" a="1"/>
  <c r="S115" i="18" s="1"/>
  <c r="AS100" i="13"/>
  <c r="M100" i="13" s="1"/>
  <c r="Q116" i="18" s="1"/>
  <c r="N102" i="13"/>
  <c r="C103" i="13"/>
  <c r="H103" i="13"/>
  <c r="G103" i="13"/>
  <c r="J103" i="13"/>
  <c r="I103" i="13"/>
  <c r="D103" i="13"/>
  <c r="K103" i="13"/>
  <c r="L103" i="13"/>
  <c r="E103" i="13"/>
  <c r="F103" i="13"/>
  <c r="B103" i="13"/>
  <c r="S102" i="13"/>
  <c r="R102" i="13"/>
  <c r="AR101" i="13"/>
  <c r="AA101" i="13"/>
  <c r="AB101" i="13" s="1"/>
  <c r="AC101" i="13" s="1"/>
  <c r="AF102" i="13"/>
  <c r="Y102" i="13"/>
  <c r="X102" i="13"/>
  <c r="AM102" i="13"/>
  <c r="AJ102" i="13"/>
  <c r="V102" i="13"/>
  <c r="AG102" i="13"/>
  <c r="AH102" i="13"/>
  <c r="U102" i="13"/>
  <c r="Z102" i="13"/>
  <c r="AI102" i="13"/>
  <c r="AQ102" i="13"/>
  <c r="AE102" i="13"/>
  <c r="AL102" i="13"/>
  <c r="AN102" i="13"/>
  <c r="AO102" i="13"/>
  <c r="W102" i="13"/>
  <c r="AP102" i="13"/>
  <c r="AS101" i="13" l="1"/>
  <c r="M101" i="13" s="1"/>
  <c r="Q117" i="18" s="1"/>
  <c r="S117" i="18" s="1" a="1"/>
  <c r="S117" i="18" s="1"/>
  <c r="S116" i="18" a="1"/>
  <c r="S116" i="18" s="1"/>
  <c r="R116" i="18" s="1"/>
  <c r="K104" i="13"/>
  <c r="B104" i="13"/>
  <c r="G104" i="13"/>
  <c r="J104" i="13"/>
  <c r="I104" i="13"/>
  <c r="L104" i="13"/>
  <c r="D104" i="13"/>
  <c r="H104" i="13"/>
  <c r="E104" i="13"/>
  <c r="F104" i="13"/>
  <c r="C104" i="13"/>
  <c r="N103" i="13"/>
  <c r="AA102" i="13"/>
  <c r="AB102" i="13" s="1"/>
  <c r="AC102" i="13" s="1"/>
  <c r="S103" i="13"/>
  <c r="R103" i="13"/>
  <c r="AR102" i="13"/>
  <c r="U103" i="13"/>
  <c r="Y103" i="13"/>
  <c r="AI103" i="13"/>
  <c r="AE103" i="13"/>
  <c r="V103" i="13"/>
  <c r="AL103" i="13"/>
  <c r="AF103" i="13"/>
  <c r="AG103" i="13"/>
  <c r="AN103" i="13"/>
  <c r="AM103" i="13"/>
  <c r="AJ103" i="13"/>
  <c r="AP103" i="13"/>
  <c r="AH103" i="13"/>
  <c r="W103" i="13"/>
  <c r="X103" i="13"/>
  <c r="AO103" i="13"/>
  <c r="AQ103" i="13"/>
  <c r="Z103" i="13"/>
  <c r="R117" i="18" l="1"/>
  <c r="AS102" i="13"/>
  <c r="M102" i="13" s="1"/>
  <c r="Q118" i="18" s="1"/>
  <c r="R118" i="18" s="1"/>
  <c r="AR103" i="13"/>
  <c r="R104" i="13"/>
  <c r="S104" i="13"/>
  <c r="N104" i="13"/>
  <c r="D105" i="13"/>
  <c r="H105" i="13"/>
  <c r="B105" i="13"/>
  <c r="J105" i="13"/>
  <c r="I105" i="13"/>
  <c r="F105" i="13"/>
  <c r="C105" i="13"/>
  <c r="G105" i="13"/>
  <c r="E105" i="13"/>
  <c r="L105" i="13"/>
  <c r="K105" i="13"/>
  <c r="AA103" i="13"/>
  <c r="AB103" i="13" s="1"/>
  <c r="AC103" i="13" s="1"/>
  <c r="W104" i="13"/>
  <c r="AQ104" i="13"/>
  <c r="AG104" i="13"/>
  <c r="AF104" i="13"/>
  <c r="Y104" i="13"/>
  <c r="AI104" i="13"/>
  <c r="AH104" i="13"/>
  <c r="X104" i="13"/>
  <c r="U104" i="13"/>
  <c r="AL104" i="13"/>
  <c r="AJ104" i="13"/>
  <c r="Z104" i="13"/>
  <c r="AN104" i="13"/>
  <c r="AM104" i="13"/>
  <c r="AE104" i="13"/>
  <c r="AP104" i="13"/>
  <c r="AO104" i="13"/>
  <c r="V104" i="13"/>
  <c r="S118" i="18" l="1" a="1"/>
  <c r="S118" i="18" s="1"/>
  <c r="AS103" i="13"/>
  <c r="M103" i="13" s="1"/>
  <c r="Q119" i="18" s="1"/>
  <c r="S119" i="18" s="1" a="1"/>
  <c r="S119" i="18" s="1"/>
  <c r="AR104" i="13"/>
  <c r="AA104" i="13"/>
  <c r="AB104" i="13" s="1"/>
  <c r="AC104" i="13" s="1"/>
  <c r="G106" i="13"/>
  <c r="J106" i="13"/>
  <c r="E106" i="13"/>
  <c r="F106" i="13"/>
  <c r="B106" i="13"/>
  <c r="H106" i="13"/>
  <c r="K106" i="13"/>
  <c r="L106" i="13"/>
  <c r="I106" i="13"/>
  <c r="C106" i="13"/>
  <c r="D106" i="13"/>
  <c r="N105" i="13"/>
  <c r="S105" i="13"/>
  <c r="R105" i="13"/>
  <c r="AL105" i="13"/>
  <c r="AF105" i="13"/>
  <c r="Z105" i="13"/>
  <c r="AN105" i="13"/>
  <c r="AO105" i="13"/>
  <c r="AI105" i="13"/>
  <c r="W105" i="13"/>
  <c r="AQ105" i="13"/>
  <c r="AE105" i="13"/>
  <c r="Y105" i="13"/>
  <c r="AM105" i="13"/>
  <c r="AG105" i="13"/>
  <c r="U105" i="13"/>
  <c r="AH105" i="13"/>
  <c r="V105" i="13"/>
  <c r="AP105" i="13"/>
  <c r="AJ105" i="13"/>
  <c r="X105" i="13"/>
  <c r="R119" i="18" l="1"/>
  <c r="AS104" i="13"/>
  <c r="M104" i="13" s="1"/>
  <c r="Q120" i="18" s="1"/>
  <c r="N106" i="13"/>
  <c r="W106" i="13"/>
  <c r="AF106" i="13"/>
  <c r="AH106" i="13"/>
  <c r="AG106" i="13"/>
  <c r="AJ106" i="13"/>
  <c r="U106" i="13"/>
  <c r="Y106" i="13"/>
  <c r="AN106" i="13"/>
  <c r="AI106" i="13"/>
  <c r="AM106" i="13"/>
  <c r="AP106" i="13"/>
  <c r="AL106" i="13"/>
  <c r="AE106" i="13"/>
  <c r="AO106" i="13"/>
  <c r="V106" i="13"/>
  <c r="AQ106" i="13"/>
  <c r="Z106" i="13"/>
  <c r="X106" i="13"/>
  <c r="J107" i="13"/>
  <c r="F107" i="13"/>
  <c r="D107" i="13"/>
  <c r="G107" i="13"/>
  <c r="B107" i="13"/>
  <c r="H107" i="13"/>
  <c r="K107" i="13"/>
  <c r="I107" i="13"/>
  <c r="L107" i="13"/>
  <c r="E107" i="13"/>
  <c r="C107" i="13"/>
  <c r="AR105" i="13"/>
  <c r="R106" i="13"/>
  <c r="S106" i="13"/>
  <c r="AA105" i="13"/>
  <c r="AB105" i="13" s="1"/>
  <c r="AC105" i="13" s="1"/>
  <c r="S120" i="18" l="1" a="1"/>
  <c r="S120" i="18" s="1"/>
  <c r="R120" i="18" s="1"/>
  <c r="AS105" i="13"/>
  <c r="M105" i="13" s="1"/>
  <c r="Q121" i="18" s="1"/>
  <c r="S121" i="18" s="1" a="1"/>
  <c r="S121" i="18" s="1"/>
  <c r="N107" i="13"/>
  <c r="S107" i="13"/>
  <c r="R107" i="13"/>
  <c r="AA106" i="13"/>
  <c r="AB106" i="13" s="1"/>
  <c r="AC106" i="13" s="1"/>
  <c r="L108" i="13"/>
  <c r="E108" i="13"/>
  <c r="H108" i="13"/>
  <c r="K108" i="13"/>
  <c r="I108" i="13"/>
  <c r="D108" i="13"/>
  <c r="B108" i="13"/>
  <c r="C108" i="13"/>
  <c r="F108" i="13"/>
  <c r="J108" i="13"/>
  <c r="G108" i="13"/>
  <c r="AP107" i="13"/>
  <c r="AH107" i="13"/>
  <c r="AM107" i="13"/>
  <c r="AE107" i="13"/>
  <c r="AL107" i="13"/>
  <c r="AJ107" i="13"/>
  <c r="X107" i="13"/>
  <c r="AN107" i="13"/>
  <c r="AF107" i="13"/>
  <c r="Z107" i="13"/>
  <c r="V107" i="13"/>
  <c r="AO107" i="13"/>
  <c r="AI107" i="13"/>
  <c r="W107" i="13"/>
  <c r="AQ107" i="13"/>
  <c r="U107" i="13"/>
  <c r="AG107" i="13"/>
  <c r="Y107" i="13"/>
  <c r="AR106" i="13"/>
  <c r="R121" i="18" l="1"/>
  <c r="N108" i="13"/>
  <c r="I109" i="13"/>
  <c r="L109" i="13"/>
  <c r="B109" i="13"/>
  <c r="E109" i="13"/>
  <c r="G109" i="13"/>
  <c r="F109" i="13"/>
  <c r="J109" i="13"/>
  <c r="D109" i="13"/>
  <c r="K109" i="13"/>
  <c r="C109" i="13"/>
  <c r="H109" i="13"/>
  <c r="U108" i="13"/>
  <c r="AN108" i="13"/>
  <c r="AH108" i="13"/>
  <c r="V108" i="13"/>
  <c r="AF108" i="13"/>
  <c r="AM108" i="13"/>
  <c r="AE108" i="13"/>
  <c r="AP108" i="13"/>
  <c r="AJ108" i="13"/>
  <c r="AQ108" i="13"/>
  <c r="AI108" i="13"/>
  <c r="AO108" i="13"/>
  <c r="X108" i="13"/>
  <c r="AG108" i="13"/>
  <c r="Y108" i="13"/>
  <c r="Z108" i="13"/>
  <c r="AL108" i="13"/>
  <c r="W108" i="13"/>
  <c r="AS106" i="13"/>
  <c r="M106" i="13" s="1"/>
  <c r="Q122" i="18" s="1"/>
  <c r="AA107" i="13"/>
  <c r="AB107" i="13" s="1"/>
  <c r="AC107" i="13" s="1"/>
  <c r="AR107" i="13"/>
  <c r="R108" i="13"/>
  <c r="S108" i="13"/>
  <c r="AS107" i="13" l="1"/>
  <c r="M107" i="13" s="1"/>
  <c r="Q123" i="18" s="1"/>
  <c r="S123" i="18" s="1" a="1"/>
  <c r="S123" i="18" s="1"/>
  <c r="F110" i="13"/>
  <c r="K110" i="13"/>
  <c r="E110" i="13"/>
  <c r="I110" i="13"/>
  <c r="G110" i="13"/>
  <c r="L110" i="13"/>
  <c r="C110" i="13"/>
  <c r="D110" i="13"/>
  <c r="B110" i="13"/>
  <c r="J110" i="13"/>
  <c r="H110" i="13"/>
  <c r="W109" i="13"/>
  <c r="V109" i="13"/>
  <c r="U109" i="13"/>
  <c r="Y109" i="13"/>
  <c r="AP109" i="13"/>
  <c r="AF109" i="13"/>
  <c r="AI109" i="13"/>
  <c r="AJ109" i="13"/>
  <c r="AO109" i="13"/>
  <c r="AL109" i="13"/>
  <c r="AQ109" i="13"/>
  <c r="AH109" i="13"/>
  <c r="AN109" i="13"/>
  <c r="X109" i="13"/>
  <c r="AE109" i="13"/>
  <c r="AM109" i="13"/>
  <c r="AG109" i="13"/>
  <c r="Z109" i="13"/>
  <c r="AR108" i="13"/>
  <c r="AA108" i="13"/>
  <c r="AB108" i="13" s="1"/>
  <c r="AC108" i="13" s="1"/>
  <c r="S122" i="18" a="1"/>
  <c r="S122" i="18" s="1"/>
  <c r="R122" i="18" s="1"/>
  <c r="R109" i="13"/>
  <c r="S109" i="13"/>
  <c r="N109" i="13"/>
  <c r="AS108" i="13" l="1"/>
  <c r="M108" i="13" s="1"/>
  <c r="Q124" i="18" s="1"/>
  <c r="R123" i="18"/>
  <c r="N110" i="13"/>
  <c r="H111" i="13"/>
  <c r="J111" i="13"/>
  <c r="I111" i="13"/>
  <c r="L111" i="13"/>
  <c r="E111" i="13"/>
  <c r="F111" i="13"/>
  <c r="G111" i="13"/>
  <c r="C111" i="13"/>
  <c r="D111" i="13"/>
  <c r="K111" i="13"/>
  <c r="B111" i="13"/>
  <c r="AR109" i="13"/>
  <c r="AA109" i="13"/>
  <c r="AB109" i="13" s="1"/>
  <c r="AC109" i="13" s="1"/>
  <c r="AJ110" i="13"/>
  <c r="AI110" i="13"/>
  <c r="AP110" i="13"/>
  <c r="AH110" i="13"/>
  <c r="AF110" i="13"/>
  <c r="AL110" i="13"/>
  <c r="U110" i="13"/>
  <c r="V110" i="13"/>
  <c r="AM110" i="13"/>
  <c r="Y110" i="13"/>
  <c r="AO110" i="13"/>
  <c r="AQ110" i="13"/>
  <c r="Z110" i="13"/>
  <c r="AG110" i="13"/>
  <c r="W110" i="13"/>
  <c r="AE110" i="13"/>
  <c r="X110" i="13"/>
  <c r="AN110" i="13"/>
  <c r="R110" i="13"/>
  <c r="S110" i="13"/>
  <c r="S124" i="18" l="1" a="1"/>
  <c r="S124" i="18" s="1"/>
  <c r="R124" i="18" s="1"/>
  <c r="AS109" i="13"/>
  <c r="M109" i="13" s="1"/>
  <c r="Q125" i="18" s="1"/>
  <c r="AR110" i="13"/>
  <c r="AA110" i="13"/>
  <c r="AB110" i="13" s="1"/>
  <c r="AC110" i="13" s="1"/>
  <c r="AM111" i="13"/>
  <c r="AG111" i="13"/>
  <c r="Z111" i="13"/>
  <c r="AO111" i="13"/>
  <c r="AI111" i="13"/>
  <c r="AF111" i="13"/>
  <c r="AE111" i="13"/>
  <c r="W111" i="13"/>
  <c r="AL111" i="13"/>
  <c r="AQ111" i="13"/>
  <c r="AN111" i="13"/>
  <c r="AH111" i="13"/>
  <c r="U111" i="13"/>
  <c r="V111" i="13"/>
  <c r="AP111" i="13"/>
  <c r="AJ111" i="13"/>
  <c r="Y111" i="13"/>
  <c r="X111" i="13"/>
  <c r="K112" i="13"/>
  <c r="E112" i="13"/>
  <c r="J112" i="13"/>
  <c r="F112" i="13"/>
  <c r="B112" i="13"/>
  <c r="I112" i="13"/>
  <c r="G112" i="13"/>
  <c r="L112" i="13"/>
  <c r="H112" i="13"/>
  <c r="C112" i="13"/>
  <c r="D112" i="13"/>
  <c r="N111" i="13"/>
  <c r="R111" i="13"/>
  <c r="S111" i="13"/>
  <c r="S125" i="18" l="1" a="1"/>
  <c r="S125" i="18" s="1"/>
  <c r="R125" i="18" s="1"/>
  <c r="N112" i="13"/>
  <c r="AS110" i="13"/>
  <c r="M110" i="13" s="1"/>
  <c r="Q126" i="18" s="1"/>
  <c r="R126" i="18" s="1"/>
  <c r="AN112" i="13"/>
  <c r="AH112" i="13"/>
  <c r="W112" i="13"/>
  <c r="AP112" i="13"/>
  <c r="AJ112" i="13"/>
  <c r="AE112" i="13"/>
  <c r="Y112" i="13"/>
  <c r="V112" i="13"/>
  <c r="AM112" i="13"/>
  <c r="AG112" i="13"/>
  <c r="X112" i="13"/>
  <c r="AO112" i="13"/>
  <c r="U112" i="13"/>
  <c r="AI112" i="13"/>
  <c r="Z112" i="13"/>
  <c r="AQ112" i="13"/>
  <c r="AL112" i="13"/>
  <c r="AF112" i="13"/>
  <c r="I113" i="13"/>
  <c r="H113" i="13"/>
  <c r="F113" i="13"/>
  <c r="G113" i="13"/>
  <c r="B113" i="13"/>
  <c r="D113" i="13"/>
  <c r="E113" i="13"/>
  <c r="C113" i="13"/>
  <c r="J113" i="13"/>
  <c r="L113" i="13"/>
  <c r="K113" i="13"/>
  <c r="AA111" i="13"/>
  <c r="AB111" i="13" s="1"/>
  <c r="AC111" i="13" s="1"/>
  <c r="AR111" i="13"/>
  <c r="R112" i="13"/>
  <c r="S112" i="13"/>
  <c r="S126" i="18" l="1" a="1"/>
  <c r="S126" i="18" s="1"/>
  <c r="AS111" i="13"/>
  <c r="M111" i="13" s="1"/>
  <c r="Q127" i="18" s="1"/>
  <c r="R127" i="18" s="1"/>
  <c r="N113" i="13"/>
  <c r="X113" i="13"/>
  <c r="AG113" i="13"/>
  <c r="AQ113" i="13"/>
  <c r="AE113" i="13"/>
  <c r="AI113" i="13"/>
  <c r="AP113" i="13"/>
  <c r="V113" i="13"/>
  <c r="AL113" i="13"/>
  <c r="AF113" i="13"/>
  <c r="W113" i="13"/>
  <c r="U113" i="13"/>
  <c r="AN113" i="13"/>
  <c r="AH113" i="13"/>
  <c r="Z113" i="13"/>
  <c r="AM113" i="13"/>
  <c r="Y113" i="13"/>
  <c r="AJ113" i="13"/>
  <c r="AO113" i="13"/>
  <c r="AR112" i="13"/>
  <c r="H114" i="13"/>
  <c r="F114" i="13"/>
  <c r="E114" i="13"/>
  <c r="L114" i="13"/>
  <c r="K114" i="13"/>
  <c r="J114" i="13"/>
  <c r="D114" i="13"/>
  <c r="G114" i="13"/>
  <c r="C114" i="13"/>
  <c r="B114" i="13"/>
  <c r="I114" i="13"/>
  <c r="R113" i="13"/>
  <c r="S113" i="13"/>
  <c r="AA112" i="13"/>
  <c r="AB112" i="13" s="1"/>
  <c r="AC112" i="13" s="1"/>
  <c r="S127" i="18" l="1" a="1"/>
  <c r="S127" i="18" s="1"/>
  <c r="AS112" i="13"/>
  <c r="M112" i="13" s="1"/>
  <c r="Q128" i="18" s="1"/>
  <c r="N114" i="13"/>
  <c r="AR113" i="13"/>
  <c r="AF114" i="13"/>
  <c r="AQ114" i="13"/>
  <c r="AL114" i="13"/>
  <c r="AO114" i="13"/>
  <c r="AM114" i="13"/>
  <c r="Y114" i="13"/>
  <c r="W114" i="13"/>
  <c r="AN114" i="13"/>
  <c r="U114" i="13"/>
  <c r="AE114" i="13"/>
  <c r="Z114" i="13"/>
  <c r="AI114" i="13"/>
  <c r="V114" i="13"/>
  <c r="AJ114" i="13"/>
  <c r="AG114" i="13"/>
  <c r="AH114" i="13"/>
  <c r="X114" i="13"/>
  <c r="AP114" i="13"/>
  <c r="S114" i="13"/>
  <c r="R114" i="13"/>
  <c r="F115" i="13"/>
  <c r="E115" i="13"/>
  <c r="D115" i="13"/>
  <c r="J115" i="13"/>
  <c r="I115" i="13"/>
  <c r="G115" i="13"/>
  <c r="C115" i="13"/>
  <c r="H115" i="13"/>
  <c r="B115" i="13"/>
  <c r="K115" i="13"/>
  <c r="L115" i="13"/>
  <c r="AA113" i="13"/>
  <c r="AB113" i="13" s="1"/>
  <c r="AC113" i="13" s="1"/>
  <c r="S128" i="18" l="1" a="1"/>
  <c r="S128" i="18" s="1"/>
  <c r="AS113" i="13"/>
  <c r="M113" i="13" s="1"/>
  <c r="Q129" i="18" s="1"/>
  <c r="R129" i="18" s="1"/>
  <c r="R128" i="18"/>
  <c r="R115" i="13"/>
  <c r="S115" i="13"/>
  <c r="AR114" i="13"/>
  <c r="N115" i="13"/>
  <c r="AA114" i="13"/>
  <c r="AB114" i="13" s="1"/>
  <c r="AC114" i="13" s="1"/>
  <c r="B116" i="13"/>
  <c r="D116" i="13"/>
  <c r="G116" i="13"/>
  <c r="I116" i="13"/>
  <c r="J116" i="13"/>
  <c r="F116" i="13"/>
  <c r="C116" i="13"/>
  <c r="L116" i="13"/>
  <c r="E116" i="13"/>
  <c r="H116" i="13"/>
  <c r="K116" i="13"/>
  <c r="W115" i="13"/>
  <c r="AJ115" i="13"/>
  <c r="U115" i="13"/>
  <c r="Z115" i="13"/>
  <c r="V115" i="13"/>
  <c r="AQ115" i="13"/>
  <c r="AI115" i="13"/>
  <c r="X115" i="13"/>
  <c r="AE115" i="13"/>
  <c r="Y115" i="13"/>
  <c r="AN115" i="13"/>
  <c r="AF115" i="13"/>
  <c r="AG115" i="13"/>
  <c r="AP115" i="13"/>
  <c r="AM115" i="13"/>
  <c r="AL115" i="13"/>
  <c r="AH115" i="13"/>
  <c r="AO115" i="13"/>
  <c r="S129" i="18" l="1" a="1"/>
  <c r="S129" i="18" s="1"/>
  <c r="AS114" i="13"/>
  <c r="M114" i="13" s="1"/>
  <c r="Q130" i="18" s="1"/>
  <c r="N116" i="13"/>
  <c r="AA115" i="13"/>
  <c r="AB115" i="13" s="1"/>
  <c r="AC115" i="13" s="1"/>
  <c r="AR115" i="13"/>
  <c r="S116" i="13"/>
  <c r="R116" i="13"/>
  <c r="AM116" i="13"/>
  <c r="AN116" i="13"/>
  <c r="U116" i="13"/>
  <c r="Y116" i="13"/>
  <c r="Z116" i="13"/>
  <c r="AH116" i="13"/>
  <c r="W116" i="13"/>
  <c r="V116" i="13"/>
  <c r="AO116" i="13"/>
  <c r="AI116" i="13"/>
  <c r="X116" i="13"/>
  <c r="AL116" i="13"/>
  <c r="AG116" i="13"/>
  <c r="AJ116" i="13"/>
  <c r="AE116" i="13"/>
  <c r="AQ116" i="13"/>
  <c r="AP116" i="13"/>
  <c r="AF116" i="13"/>
  <c r="C117" i="13"/>
  <c r="J117" i="13"/>
  <c r="G117" i="13"/>
  <c r="B117" i="13"/>
  <c r="E117" i="13"/>
  <c r="D117" i="13"/>
  <c r="I117" i="13"/>
  <c r="K117" i="13"/>
  <c r="L117" i="13"/>
  <c r="H117" i="13"/>
  <c r="F117" i="13"/>
  <c r="R130" i="18" l="1"/>
  <c r="AS115" i="13"/>
  <c r="M115" i="13" s="1"/>
  <c r="Q131" i="18" s="1"/>
  <c r="R131" i="18" s="1"/>
  <c r="S130" i="18" a="1"/>
  <c r="S130" i="18" s="1"/>
  <c r="Z117" i="13"/>
  <c r="AO117" i="13"/>
  <c r="AL117" i="13"/>
  <c r="AF117" i="13"/>
  <c r="AQ117" i="13"/>
  <c r="AN117" i="13"/>
  <c r="AH117" i="13"/>
  <c r="W117" i="13"/>
  <c r="U117" i="13"/>
  <c r="AJ117" i="13"/>
  <c r="Y117" i="13"/>
  <c r="AP117" i="13"/>
  <c r="AE117" i="13"/>
  <c r="AM117" i="13"/>
  <c r="AG117" i="13"/>
  <c r="X117" i="13"/>
  <c r="V117" i="13"/>
  <c r="AI117" i="13"/>
  <c r="R117" i="13"/>
  <c r="S117" i="13"/>
  <c r="I118" i="13"/>
  <c r="K118" i="13"/>
  <c r="L118" i="13"/>
  <c r="J118" i="13"/>
  <c r="E118" i="13"/>
  <c r="C118" i="13"/>
  <c r="H118" i="13"/>
  <c r="B118" i="13"/>
  <c r="D118" i="13"/>
  <c r="G118" i="13"/>
  <c r="F118" i="13"/>
  <c r="N117" i="13"/>
  <c r="AR116" i="13"/>
  <c r="AA116" i="13"/>
  <c r="AB116" i="13" s="1"/>
  <c r="AC116" i="13" s="1"/>
  <c r="S131" i="18" l="1" a="1"/>
  <c r="S131" i="18" s="1"/>
  <c r="AS116" i="13"/>
  <c r="M116" i="13" s="1"/>
  <c r="Q132" i="18" s="1"/>
  <c r="K119" i="13"/>
  <c r="E119" i="13"/>
  <c r="I119" i="13"/>
  <c r="D119" i="13"/>
  <c r="B119" i="13"/>
  <c r="L119" i="13"/>
  <c r="C119" i="13"/>
  <c r="H119" i="13"/>
  <c r="F119" i="13"/>
  <c r="J119" i="13"/>
  <c r="G119" i="13"/>
  <c r="S118" i="13"/>
  <c r="R118" i="13"/>
  <c r="AA117" i="13"/>
  <c r="AB117" i="13" s="1"/>
  <c r="AC117" i="13" s="1"/>
  <c r="N118" i="13"/>
  <c r="AR117" i="13"/>
  <c r="AN118" i="13"/>
  <c r="AJ118" i="13"/>
  <c r="AG118" i="13"/>
  <c r="AE118" i="13"/>
  <c r="X118" i="13"/>
  <c r="V118" i="13"/>
  <c r="Z118" i="13"/>
  <c r="AL118" i="13"/>
  <c r="AI118" i="13"/>
  <c r="U118" i="13"/>
  <c r="AH118" i="13"/>
  <c r="AP118" i="13"/>
  <c r="W118" i="13"/>
  <c r="AM118" i="13"/>
  <c r="AO118" i="13"/>
  <c r="AF118" i="13"/>
  <c r="AQ118" i="13"/>
  <c r="Y118" i="13"/>
  <c r="S132" i="18" l="1" a="1"/>
  <c r="S132" i="18" s="1"/>
  <c r="R132" i="18"/>
  <c r="N119" i="13"/>
  <c r="F120" i="13"/>
  <c r="I120" i="13"/>
  <c r="K120" i="13"/>
  <c r="D120" i="13"/>
  <c r="C120" i="13"/>
  <c r="L120" i="13"/>
  <c r="B120" i="13"/>
  <c r="E120" i="13"/>
  <c r="G120" i="13"/>
  <c r="H120" i="13"/>
  <c r="J120" i="13"/>
  <c r="AA118" i="13"/>
  <c r="AB118" i="13" s="1"/>
  <c r="AC118" i="13" s="1"/>
  <c r="AR118" i="13"/>
  <c r="AS117" i="13"/>
  <c r="M117" i="13" s="1"/>
  <c r="Q133" i="18" s="1"/>
  <c r="AG119" i="13"/>
  <c r="AM119" i="13"/>
  <c r="AQ119" i="13"/>
  <c r="AL119" i="13"/>
  <c r="AO119" i="13"/>
  <c r="V119" i="13"/>
  <c r="U119" i="13"/>
  <c r="AN119" i="13"/>
  <c r="AI119" i="13"/>
  <c r="X119" i="13"/>
  <c r="Y119" i="13"/>
  <c r="W119" i="13"/>
  <c r="AE119" i="13"/>
  <c r="AP119" i="13"/>
  <c r="AJ119" i="13"/>
  <c r="Z119" i="13"/>
  <c r="AF119" i="13"/>
  <c r="AH119" i="13"/>
  <c r="S119" i="13"/>
  <c r="R119" i="13"/>
  <c r="N120" i="13" l="1"/>
  <c r="AA119" i="13"/>
  <c r="AB119" i="13" s="1"/>
  <c r="AC119" i="13" s="1"/>
  <c r="AR119" i="13"/>
  <c r="AS118" i="13"/>
  <c r="M118" i="13" s="1"/>
  <c r="Q134" i="18" s="1"/>
  <c r="S134" i="18" s="1" a="1"/>
  <c r="S134" i="18" s="1"/>
  <c r="R120" i="13"/>
  <c r="S120" i="13"/>
  <c r="U120" i="13"/>
  <c r="AH120" i="13"/>
  <c r="AM120" i="13"/>
  <c r="AQ120" i="13"/>
  <c r="AJ120" i="13"/>
  <c r="AG120" i="13"/>
  <c r="Y120" i="13"/>
  <c r="AE120" i="13"/>
  <c r="AO120" i="13"/>
  <c r="AI120" i="13"/>
  <c r="Z120" i="13"/>
  <c r="AN120" i="13"/>
  <c r="W120" i="13"/>
  <c r="V120" i="13"/>
  <c r="AP120" i="13"/>
  <c r="AF120" i="13"/>
  <c r="X120" i="13"/>
  <c r="AL120" i="13"/>
  <c r="S133" i="18" a="1"/>
  <c r="S133" i="18" s="1"/>
  <c r="R133" i="18"/>
  <c r="B121" i="13"/>
  <c r="K121" i="13"/>
  <c r="L121" i="13"/>
  <c r="E121" i="13"/>
  <c r="H121" i="13"/>
  <c r="C121" i="13"/>
  <c r="I121" i="13"/>
  <c r="D121" i="13"/>
  <c r="G121" i="13"/>
  <c r="F121" i="13"/>
  <c r="J121" i="13"/>
  <c r="AS119" i="13" l="1"/>
  <c r="M119" i="13" s="1"/>
  <c r="Q135" i="18" s="1"/>
  <c r="S135" i="18" s="1" a="1"/>
  <c r="S135" i="18" s="1"/>
  <c r="R134" i="18"/>
  <c r="AR120" i="13"/>
  <c r="AA120" i="13"/>
  <c r="AB120" i="13" s="1"/>
  <c r="AC120" i="13" s="1"/>
  <c r="N121" i="13"/>
  <c r="U121" i="13"/>
  <c r="AQ121" i="13"/>
  <c r="AN121" i="13"/>
  <c r="AH121" i="13"/>
  <c r="W121" i="13"/>
  <c r="AP121" i="13"/>
  <c r="AJ121" i="13"/>
  <c r="Y121" i="13"/>
  <c r="X121" i="13"/>
  <c r="AM121" i="13"/>
  <c r="AG121" i="13"/>
  <c r="Z121" i="13"/>
  <c r="AE121" i="13"/>
  <c r="AO121" i="13"/>
  <c r="AI121" i="13"/>
  <c r="AF121" i="13"/>
  <c r="V121" i="13"/>
  <c r="AL121" i="13"/>
  <c r="J122" i="13"/>
  <c r="K122" i="13"/>
  <c r="G122" i="13"/>
  <c r="D122" i="13"/>
  <c r="H122" i="13"/>
  <c r="F122" i="13"/>
  <c r="I122" i="13"/>
  <c r="L122" i="13"/>
  <c r="C122" i="13"/>
  <c r="E122" i="13"/>
  <c r="B122" i="13"/>
  <c r="R121" i="13"/>
  <c r="S121" i="13"/>
  <c r="AS120" i="13" l="1"/>
  <c r="M120" i="13" s="1"/>
  <c r="Q136" i="18" s="1"/>
  <c r="R136" i="18" s="1"/>
  <c r="R135" i="18"/>
  <c r="AP122" i="13"/>
  <c r="AF122" i="13"/>
  <c r="AL122" i="13"/>
  <c r="AO122" i="13"/>
  <c r="X122" i="13"/>
  <c r="W122" i="13"/>
  <c r="AQ122" i="13"/>
  <c r="AG122" i="13"/>
  <c r="Y122" i="13"/>
  <c r="AM122" i="13"/>
  <c r="AI122" i="13"/>
  <c r="AH122" i="13"/>
  <c r="Z122" i="13"/>
  <c r="U122" i="13"/>
  <c r="AE122" i="13"/>
  <c r="AN122" i="13"/>
  <c r="AJ122" i="13"/>
  <c r="V122" i="13"/>
  <c r="N122" i="13"/>
  <c r="AR121" i="13"/>
  <c r="AA121" i="13"/>
  <c r="AB121" i="13" s="1"/>
  <c r="AC121" i="13" s="1"/>
  <c r="L123" i="13"/>
  <c r="E123" i="13"/>
  <c r="B123" i="13"/>
  <c r="D123" i="13"/>
  <c r="K123" i="13"/>
  <c r="G123" i="13"/>
  <c r="F123" i="13"/>
  <c r="H123" i="13"/>
  <c r="I123" i="13"/>
  <c r="J123" i="13"/>
  <c r="C123" i="13"/>
  <c r="R122" i="13"/>
  <c r="S122" i="13"/>
  <c r="S136" i="18" l="1" a="1"/>
  <c r="S136" i="18" s="1"/>
  <c r="AS121" i="13"/>
  <c r="M121" i="13" s="1"/>
  <c r="Q137" i="18" s="1"/>
  <c r="AR122" i="13"/>
  <c r="AA122" i="13"/>
  <c r="AB122" i="13" s="1"/>
  <c r="AC122" i="13" s="1"/>
  <c r="N123" i="13"/>
  <c r="AF123" i="13"/>
  <c r="Z123" i="13"/>
  <c r="AP123" i="13"/>
  <c r="AH123" i="13"/>
  <c r="V123" i="13"/>
  <c r="W123" i="13"/>
  <c r="AQ123" i="13"/>
  <c r="AG123" i="13"/>
  <c r="AE123" i="13"/>
  <c r="AM123" i="13"/>
  <c r="AI123" i="13"/>
  <c r="Y123" i="13"/>
  <c r="AO123" i="13"/>
  <c r="AL123" i="13"/>
  <c r="U123" i="13"/>
  <c r="AJ123" i="13"/>
  <c r="X123" i="13"/>
  <c r="AN123" i="13"/>
  <c r="I124" i="13"/>
  <c r="G124" i="13"/>
  <c r="F124" i="13"/>
  <c r="C124" i="13"/>
  <c r="D124" i="13"/>
  <c r="E124" i="13"/>
  <c r="B124" i="13"/>
  <c r="J124" i="13"/>
  <c r="K124" i="13"/>
  <c r="L124" i="13"/>
  <c r="H124" i="13"/>
  <c r="R123" i="13"/>
  <c r="S123" i="13"/>
  <c r="R137" i="18" l="1"/>
  <c r="AS122" i="13"/>
  <c r="M122" i="13" s="1"/>
  <c r="Q138" i="18" s="1"/>
  <c r="R138" i="18" s="1"/>
  <c r="S137" i="18" a="1"/>
  <c r="S137" i="18" s="1"/>
  <c r="S124" i="13"/>
  <c r="R124" i="13"/>
  <c r="U124" i="13"/>
  <c r="AO124" i="13"/>
  <c r="AI124" i="13"/>
  <c r="AF124" i="13"/>
  <c r="AG124" i="13"/>
  <c r="AL124" i="13"/>
  <c r="V124" i="13"/>
  <c r="AP124" i="13"/>
  <c r="AN124" i="13"/>
  <c r="AM124" i="13"/>
  <c r="AH124" i="13"/>
  <c r="X124" i="13"/>
  <c r="Y124" i="13"/>
  <c r="AQ124" i="13"/>
  <c r="Z124" i="13"/>
  <c r="AE124" i="13"/>
  <c r="AJ124" i="13"/>
  <c r="W124" i="13"/>
  <c r="AA123" i="13"/>
  <c r="AB123" i="13" s="1"/>
  <c r="AC123" i="13" s="1"/>
  <c r="AR123" i="13"/>
  <c r="N124" i="13"/>
  <c r="J125" i="13"/>
  <c r="F125" i="13"/>
  <c r="G125" i="13"/>
  <c r="L125" i="13"/>
  <c r="B125" i="13"/>
  <c r="D125" i="13"/>
  <c r="K125" i="13"/>
  <c r="E125" i="13"/>
  <c r="C125" i="13"/>
  <c r="H125" i="13"/>
  <c r="I125" i="13"/>
  <c r="S138" i="18" l="1" a="1"/>
  <c r="S138" i="18" s="1"/>
  <c r="AS123" i="13"/>
  <c r="M123" i="13" s="1"/>
  <c r="Q139" i="18" s="1"/>
  <c r="N125" i="13"/>
  <c r="AR124" i="13"/>
  <c r="S125" i="13"/>
  <c r="R125" i="13"/>
  <c r="AA124" i="13"/>
  <c r="AB124" i="13" s="1"/>
  <c r="AC124" i="13" s="1"/>
  <c r="Y125" i="13"/>
  <c r="AM125" i="13"/>
  <c r="AO125" i="13"/>
  <c r="AI125" i="13"/>
  <c r="AQ125" i="13"/>
  <c r="X125" i="13"/>
  <c r="AE125" i="13"/>
  <c r="U125" i="13"/>
  <c r="AL125" i="13"/>
  <c r="AG125" i="13"/>
  <c r="Z125" i="13"/>
  <c r="AP125" i="13"/>
  <c r="AN125" i="13"/>
  <c r="W125" i="13"/>
  <c r="AH125" i="13"/>
  <c r="V125" i="13"/>
  <c r="AF125" i="13"/>
  <c r="AJ125" i="13"/>
  <c r="F126" i="13"/>
  <c r="K126" i="13"/>
  <c r="I126" i="13"/>
  <c r="C126" i="13"/>
  <c r="G126" i="13"/>
  <c r="D126" i="13"/>
  <c r="E126" i="13"/>
  <c r="H126" i="13"/>
  <c r="L126" i="13"/>
  <c r="J126" i="13"/>
  <c r="B126" i="13"/>
  <c r="R139" i="18" l="1"/>
  <c r="S139" i="18" a="1"/>
  <c r="S139" i="18" s="1"/>
  <c r="AS124" i="13"/>
  <c r="M124" i="13" s="1"/>
  <c r="Q140" i="18" s="1"/>
  <c r="S140" i="18" s="1" a="1"/>
  <c r="S140" i="18" s="1"/>
  <c r="AR125" i="13"/>
  <c r="AE126" i="13"/>
  <c r="AJ126" i="13"/>
  <c r="Z126" i="13"/>
  <c r="V126" i="13"/>
  <c r="AM126" i="13"/>
  <c r="AF126" i="13"/>
  <c r="W126" i="13"/>
  <c r="AL126" i="13"/>
  <c r="AH126" i="13"/>
  <c r="U126" i="13"/>
  <c r="Y126" i="13"/>
  <c r="AN126" i="13"/>
  <c r="AO126" i="13"/>
  <c r="AI126" i="13"/>
  <c r="AP126" i="13"/>
  <c r="AQ126" i="13"/>
  <c r="AG126" i="13"/>
  <c r="X126" i="13"/>
  <c r="G127" i="13"/>
  <c r="L127" i="13"/>
  <c r="H127" i="13"/>
  <c r="J127" i="13"/>
  <c r="C127" i="13"/>
  <c r="F127" i="13"/>
  <c r="D127" i="13"/>
  <c r="K127" i="13"/>
  <c r="E127" i="13"/>
  <c r="B127" i="13"/>
  <c r="I127" i="13"/>
  <c r="N126" i="13"/>
  <c r="S126" i="13"/>
  <c r="R126" i="13"/>
  <c r="AA125" i="13"/>
  <c r="AB125" i="13" s="1"/>
  <c r="AC125" i="13" s="1"/>
  <c r="AS125" i="13" l="1"/>
  <c r="M125" i="13" s="1"/>
  <c r="Q141" i="18" s="1"/>
  <c r="R141" i="18" s="1"/>
  <c r="R140" i="18"/>
  <c r="N127" i="13"/>
  <c r="AA126" i="13"/>
  <c r="AB126" i="13" s="1"/>
  <c r="AC126" i="13" s="1"/>
  <c r="AH127" i="13"/>
  <c r="Y127" i="13"/>
  <c r="AJ127" i="13"/>
  <c r="AG127" i="13"/>
  <c r="AP127" i="13"/>
  <c r="AM127" i="13"/>
  <c r="AI127" i="13"/>
  <c r="U127" i="13"/>
  <c r="X127" i="13"/>
  <c r="AO127" i="13"/>
  <c r="AL127" i="13"/>
  <c r="Z127" i="13"/>
  <c r="AQ127" i="13"/>
  <c r="W127" i="13"/>
  <c r="AE127" i="13"/>
  <c r="AF127" i="13"/>
  <c r="V127" i="13"/>
  <c r="AN127" i="13"/>
  <c r="S127" i="13"/>
  <c r="R127" i="13"/>
  <c r="E128" i="13"/>
  <c r="K128" i="13"/>
  <c r="J128" i="13"/>
  <c r="I128" i="13"/>
  <c r="F128" i="13"/>
  <c r="B128" i="13"/>
  <c r="G128" i="13"/>
  <c r="H128" i="13"/>
  <c r="D128" i="13"/>
  <c r="L128" i="13"/>
  <c r="C128" i="13"/>
  <c r="AR126" i="13"/>
  <c r="S141" i="18" l="1" a="1"/>
  <c r="S141" i="18" s="1"/>
  <c r="N128" i="13"/>
  <c r="AS126" i="13"/>
  <c r="M126" i="13" s="1"/>
  <c r="Q142" i="18" s="1"/>
  <c r="L129" i="13"/>
  <c r="E129" i="13"/>
  <c r="I129" i="13"/>
  <c r="D129" i="13"/>
  <c r="B129" i="13"/>
  <c r="F129" i="13"/>
  <c r="G129" i="13"/>
  <c r="K129" i="13"/>
  <c r="H129" i="13"/>
  <c r="J129" i="13"/>
  <c r="C129" i="13"/>
  <c r="AL128" i="13"/>
  <c r="Z128" i="13"/>
  <c r="X128" i="13"/>
  <c r="AI128" i="13"/>
  <c r="AF128" i="13"/>
  <c r="AH128" i="13"/>
  <c r="AE128" i="13"/>
  <c r="AM128" i="13"/>
  <c r="AJ128" i="13"/>
  <c r="Y128" i="13"/>
  <c r="AO128" i="13"/>
  <c r="AQ128" i="13"/>
  <c r="U128" i="13"/>
  <c r="V128" i="13"/>
  <c r="W128" i="13"/>
  <c r="AG128" i="13"/>
  <c r="AN128" i="13"/>
  <c r="AP128" i="13"/>
  <c r="AA127" i="13"/>
  <c r="AB127" i="13" s="1"/>
  <c r="AC127" i="13" s="1"/>
  <c r="AR127" i="13"/>
  <c r="S128" i="13"/>
  <c r="R128" i="13"/>
  <c r="S142" i="18" l="1" a="1"/>
  <c r="S142" i="18" s="1"/>
  <c r="AS127" i="13"/>
  <c r="M127" i="13" s="1"/>
  <c r="Q143" i="18" s="1"/>
  <c r="R143" i="18" s="1"/>
  <c r="R142" i="18"/>
  <c r="AA128" i="13"/>
  <c r="AB128" i="13" s="1"/>
  <c r="AC128" i="13" s="1"/>
  <c r="F130" i="13"/>
  <c r="D130" i="13"/>
  <c r="C130" i="13"/>
  <c r="B130" i="13"/>
  <c r="K130" i="13"/>
  <c r="J130" i="13"/>
  <c r="G130" i="13"/>
  <c r="E130" i="13"/>
  <c r="H130" i="13"/>
  <c r="I130" i="13"/>
  <c r="L130" i="13"/>
  <c r="X129" i="13"/>
  <c r="V129" i="13"/>
  <c r="AJ129" i="13"/>
  <c r="AQ129" i="13"/>
  <c r="AN129" i="13"/>
  <c r="AG129" i="13"/>
  <c r="W129" i="13"/>
  <c r="AM129" i="13"/>
  <c r="AE129" i="13"/>
  <c r="AP129" i="13"/>
  <c r="Z129" i="13"/>
  <c r="Y129" i="13"/>
  <c r="AL129" i="13"/>
  <c r="AF129" i="13"/>
  <c r="U129" i="13"/>
  <c r="AI129" i="13"/>
  <c r="AO129" i="13"/>
  <c r="AH129" i="13"/>
  <c r="R129" i="13"/>
  <c r="S129" i="13"/>
  <c r="N129" i="13"/>
  <c r="AR128" i="13"/>
  <c r="S143" i="18" l="1" a="1"/>
  <c r="S143" i="18" s="1"/>
  <c r="N130" i="13"/>
  <c r="AS128" i="13"/>
  <c r="M128" i="13" s="1"/>
  <c r="Q144" i="18" s="1"/>
  <c r="S144" i="18" s="1" a="1"/>
  <c r="S144" i="18" s="1"/>
  <c r="K131" i="13"/>
  <c r="D131" i="13"/>
  <c r="H131" i="13"/>
  <c r="L131" i="13"/>
  <c r="B131" i="13"/>
  <c r="E131" i="13"/>
  <c r="G131" i="13"/>
  <c r="F131" i="13"/>
  <c r="J131" i="13"/>
  <c r="C131" i="13"/>
  <c r="I131" i="13"/>
  <c r="R130" i="13"/>
  <c r="S130" i="13"/>
  <c r="AA129" i="13"/>
  <c r="AB129" i="13" s="1"/>
  <c r="AC129" i="13" s="1"/>
  <c r="AR129" i="13"/>
  <c r="U130" i="13"/>
  <c r="AN130" i="13"/>
  <c r="AL130" i="13"/>
  <c r="Y130" i="13"/>
  <c r="Z130" i="13"/>
  <c r="X130" i="13"/>
  <c r="W130" i="13"/>
  <c r="V130" i="13"/>
  <c r="AP130" i="13"/>
  <c r="AI130" i="13"/>
  <c r="AF130" i="13"/>
  <c r="AJ130" i="13"/>
  <c r="AE130" i="13"/>
  <c r="AM130" i="13"/>
  <c r="AH130" i="13"/>
  <c r="AG130" i="13"/>
  <c r="AO130" i="13"/>
  <c r="AQ130" i="13"/>
  <c r="R144" i="18" l="1"/>
  <c r="AS129" i="13"/>
  <c r="M129" i="13" s="1"/>
  <c r="Q145" i="18" s="1"/>
  <c r="R145" i="18" s="1"/>
  <c r="R131" i="13"/>
  <c r="S131" i="13"/>
  <c r="Y131" i="13"/>
  <c r="V131" i="13"/>
  <c r="U131" i="13"/>
  <c r="AG131" i="13"/>
  <c r="X131" i="13"/>
  <c r="AM131" i="13"/>
  <c r="AE131" i="13"/>
  <c r="AI131" i="13"/>
  <c r="Z131" i="13"/>
  <c r="AO131" i="13"/>
  <c r="AL131" i="13"/>
  <c r="AF131" i="13"/>
  <c r="AQ131" i="13"/>
  <c r="AN131" i="13"/>
  <c r="AH131" i="13"/>
  <c r="W131" i="13"/>
  <c r="AP131" i="13"/>
  <c r="AJ131" i="13"/>
  <c r="N131" i="13"/>
  <c r="K132" i="13"/>
  <c r="D132" i="13"/>
  <c r="B132" i="13"/>
  <c r="J132" i="13"/>
  <c r="E132" i="13"/>
  <c r="F132" i="13"/>
  <c r="H132" i="13"/>
  <c r="L132" i="13"/>
  <c r="I132" i="13"/>
  <c r="C132" i="13"/>
  <c r="G132" i="13"/>
  <c r="AR130" i="13"/>
  <c r="AA130" i="13"/>
  <c r="AB130" i="13" s="1"/>
  <c r="AC130" i="13" s="1"/>
  <c r="S145" i="18" l="1" a="1"/>
  <c r="S145" i="18" s="1"/>
  <c r="AS130" i="13"/>
  <c r="M130" i="13" s="1"/>
  <c r="Q146" i="18" s="1"/>
  <c r="R132" i="13"/>
  <c r="S132" i="13"/>
  <c r="AR131" i="13"/>
  <c r="N132" i="13"/>
  <c r="F133" i="13"/>
  <c r="C133" i="13"/>
  <c r="H133" i="13"/>
  <c r="G133" i="13"/>
  <c r="E133" i="13"/>
  <c r="K133" i="13"/>
  <c r="J133" i="13"/>
  <c r="L133" i="13"/>
  <c r="I133" i="13"/>
  <c r="D133" i="13"/>
  <c r="B133" i="13"/>
  <c r="AE132" i="13"/>
  <c r="AJ132" i="13"/>
  <c r="Y132" i="13"/>
  <c r="AP132" i="13"/>
  <c r="V132" i="13"/>
  <c r="AG132" i="13"/>
  <c r="X132" i="13"/>
  <c r="Z132" i="13"/>
  <c r="AI132" i="13"/>
  <c r="AM132" i="13"/>
  <c r="AO132" i="13"/>
  <c r="AL132" i="13"/>
  <c r="AF132" i="13"/>
  <c r="AQ132" i="13"/>
  <c r="AN132" i="13"/>
  <c r="U132" i="13"/>
  <c r="AH132" i="13"/>
  <c r="W132" i="13"/>
  <c r="AA131" i="13"/>
  <c r="AB131" i="13" s="1"/>
  <c r="AC131" i="13" s="1"/>
  <c r="R146" i="18" l="1"/>
  <c r="AS131" i="13"/>
  <c r="M131" i="13" s="1"/>
  <c r="Q147" i="18" s="1"/>
  <c r="S147" i="18" s="1" a="1"/>
  <c r="S147" i="18" s="1"/>
  <c r="N133" i="13"/>
  <c r="S146" i="18" a="1"/>
  <c r="S146" i="18" s="1"/>
  <c r="AA132" i="13"/>
  <c r="AB132" i="13" s="1"/>
  <c r="AC132" i="13" s="1"/>
  <c r="R133" i="13"/>
  <c r="S133" i="13"/>
  <c r="AR132" i="13"/>
  <c r="C134" i="13"/>
  <c r="I134" i="13"/>
  <c r="D134" i="13"/>
  <c r="B134" i="13"/>
  <c r="K134" i="13"/>
  <c r="H134" i="13"/>
  <c r="F134" i="13"/>
  <c r="E134" i="13"/>
  <c r="J134" i="13"/>
  <c r="L134" i="13"/>
  <c r="G134" i="13"/>
  <c r="AP133" i="13"/>
  <c r="Z133" i="13"/>
  <c r="AG133" i="13"/>
  <c r="U133" i="13"/>
  <c r="X133" i="13"/>
  <c r="V133" i="13"/>
  <c r="AI133" i="13"/>
  <c r="AF133" i="13"/>
  <c r="AH133" i="13"/>
  <c r="AL133" i="13"/>
  <c r="AJ133" i="13"/>
  <c r="AM133" i="13"/>
  <c r="AE133" i="13"/>
  <c r="AQ133" i="13"/>
  <c r="AO133" i="13"/>
  <c r="AN133" i="13"/>
  <c r="W133" i="13"/>
  <c r="Y133" i="13"/>
  <c r="R147" i="18" l="1"/>
  <c r="AA133" i="13"/>
  <c r="AB133" i="13" s="1"/>
  <c r="AC133" i="13" s="1"/>
  <c r="AR133" i="13"/>
  <c r="R134" i="13"/>
  <c r="S134" i="13"/>
  <c r="N134" i="13"/>
  <c r="H135" i="13"/>
  <c r="I135" i="13"/>
  <c r="F135" i="13"/>
  <c r="J135" i="13"/>
  <c r="G135" i="13"/>
  <c r="C135" i="13"/>
  <c r="K135" i="13"/>
  <c r="L135" i="13"/>
  <c r="B135" i="13"/>
  <c r="E135" i="13"/>
  <c r="D135" i="13"/>
  <c r="AS132" i="13"/>
  <c r="M132" i="13" s="1"/>
  <c r="Q148" i="18" s="1"/>
  <c r="AE134" i="13"/>
  <c r="AO134" i="13"/>
  <c r="X134" i="13"/>
  <c r="Y134" i="13"/>
  <c r="AF134" i="13"/>
  <c r="AG134" i="13"/>
  <c r="AQ134" i="13"/>
  <c r="AI134" i="13"/>
  <c r="W134" i="13"/>
  <c r="AM134" i="13"/>
  <c r="AN134" i="13"/>
  <c r="U134" i="13"/>
  <c r="AH134" i="13"/>
  <c r="Z134" i="13"/>
  <c r="AP134" i="13"/>
  <c r="AJ134" i="13"/>
  <c r="V134" i="13"/>
  <c r="AL134" i="13"/>
  <c r="N135" i="13" l="1"/>
  <c r="AS133" i="13"/>
  <c r="M133" i="13" s="1"/>
  <c r="Q149" i="18" s="1"/>
  <c r="R149" i="18" s="1"/>
  <c r="AE135" i="13"/>
  <c r="AP135" i="13"/>
  <c r="AF135" i="13"/>
  <c r="V135" i="13"/>
  <c r="AL135" i="13"/>
  <c r="AH135" i="13"/>
  <c r="U135" i="13"/>
  <c r="X135" i="13"/>
  <c r="AN135" i="13"/>
  <c r="AQ135" i="13"/>
  <c r="Z135" i="13"/>
  <c r="W135" i="13"/>
  <c r="AM135" i="13"/>
  <c r="AI135" i="13"/>
  <c r="Y135" i="13"/>
  <c r="AG135" i="13"/>
  <c r="AJ135" i="13"/>
  <c r="AO135" i="13"/>
  <c r="F136" i="13"/>
  <c r="B136" i="13"/>
  <c r="C136" i="13"/>
  <c r="H136" i="13"/>
  <c r="G136" i="13"/>
  <c r="J136" i="13"/>
  <c r="K136" i="13"/>
  <c r="I136" i="13"/>
  <c r="L136" i="13"/>
  <c r="E136" i="13"/>
  <c r="D136" i="13"/>
  <c r="S135" i="13"/>
  <c r="R135" i="13"/>
  <c r="AR134" i="13"/>
  <c r="AA134" i="13"/>
  <c r="AB134" i="13" s="1"/>
  <c r="AC134" i="13" s="1"/>
  <c r="R148" i="18"/>
  <c r="S148" i="18" a="1"/>
  <c r="S148" i="18" s="1"/>
  <c r="S149" i="18" l="1" a="1"/>
  <c r="S149" i="18" s="1"/>
  <c r="S136" i="13"/>
  <c r="R136" i="13"/>
  <c r="L137" i="13"/>
  <c r="G137" i="13"/>
  <c r="I137" i="13"/>
  <c r="C137" i="13"/>
  <c r="E137" i="13"/>
  <c r="F137" i="13"/>
  <c r="D137" i="13"/>
  <c r="K137" i="13"/>
  <c r="H137" i="13"/>
  <c r="B137" i="13"/>
  <c r="J137" i="13"/>
  <c r="AA135" i="13"/>
  <c r="AB135" i="13" s="1"/>
  <c r="AC135" i="13" s="1"/>
  <c r="AR135" i="13"/>
  <c r="AS134" i="13"/>
  <c r="M134" i="13" s="1"/>
  <c r="Q150" i="18" s="1"/>
  <c r="AO136" i="13"/>
  <c r="AI136" i="13"/>
  <c r="AF136" i="13"/>
  <c r="U136" i="13"/>
  <c r="AQ136" i="13"/>
  <c r="AN136" i="13"/>
  <c r="AH136" i="13"/>
  <c r="Z136" i="13"/>
  <c r="AP136" i="13"/>
  <c r="V136" i="13"/>
  <c r="AL136" i="13"/>
  <c r="AJ136" i="13"/>
  <c r="AE136" i="13"/>
  <c r="X136" i="13"/>
  <c r="Y136" i="13"/>
  <c r="AM136" i="13"/>
  <c r="AG136" i="13"/>
  <c r="W136" i="13"/>
  <c r="N136" i="13"/>
  <c r="AS135" i="13" l="1"/>
  <c r="M135" i="13" s="1"/>
  <c r="Q151" i="18" s="1"/>
  <c r="S151" i="18" s="1" a="1"/>
  <c r="S151" i="18" s="1"/>
  <c r="N137" i="13"/>
  <c r="AA136" i="13"/>
  <c r="AB136" i="13" s="1"/>
  <c r="AC136" i="13" s="1"/>
  <c r="R150" i="18"/>
  <c r="S150" i="18" a="1"/>
  <c r="S150" i="18" s="1"/>
  <c r="AM137" i="13"/>
  <c r="Y137" i="13"/>
  <c r="U137" i="13"/>
  <c r="AP137" i="13"/>
  <c r="V137" i="13"/>
  <c r="AG137" i="13"/>
  <c r="X137" i="13"/>
  <c r="AJ137" i="13"/>
  <c r="AI137" i="13"/>
  <c r="AH137" i="13"/>
  <c r="AO137" i="13"/>
  <c r="AL137" i="13"/>
  <c r="Z137" i="13"/>
  <c r="AQ137" i="13"/>
  <c r="AE137" i="13"/>
  <c r="AF137" i="13"/>
  <c r="W137" i="13"/>
  <c r="AN137" i="13"/>
  <c r="G138" i="13"/>
  <c r="D138" i="13"/>
  <c r="B138" i="13"/>
  <c r="L138" i="13"/>
  <c r="C138" i="13"/>
  <c r="H138" i="13"/>
  <c r="I138" i="13"/>
  <c r="K138" i="13"/>
  <c r="E138" i="13"/>
  <c r="F138" i="13"/>
  <c r="J138" i="13"/>
  <c r="AR136" i="13"/>
  <c r="S137" i="13"/>
  <c r="R137" i="13"/>
  <c r="R151" i="18" l="1"/>
  <c r="AS136" i="13"/>
  <c r="M136" i="13" s="1"/>
  <c r="Q152" i="18" s="1"/>
  <c r="R152" i="18" s="1"/>
  <c r="N138" i="13"/>
  <c r="U138" i="13"/>
  <c r="AO138" i="13"/>
  <c r="AG138" i="13"/>
  <c r="W138" i="13"/>
  <c r="AQ138" i="13"/>
  <c r="AI138" i="13"/>
  <c r="Y138" i="13"/>
  <c r="AM138" i="13"/>
  <c r="AN138" i="13"/>
  <c r="AE138" i="13"/>
  <c r="AH138" i="13"/>
  <c r="Z138" i="13"/>
  <c r="AP138" i="13"/>
  <c r="AJ138" i="13"/>
  <c r="V138" i="13"/>
  <c r="AF138" i="13"/>
  <c r="X138" i="13"/>
  <c r="AL138" i="13"/>
  <c r="R138" i="13"/>
  <c r="S138" i="13"/>
  <c r="AR137" i="13"/>
  <c r="AA137" i="13"/>
  <c r="AB137" i="13" s="1"/>
  <c r="AC137" i="13" s="1"/>
  <c r="C139" i="13"/>
  <c r="B139" i="13"/>
  <c r="G139" i="13"/>
  <c r="L139" i="13"/>
  <c r="E139" i="13"/>
  <c r="D139" i="13"/>
  <c r="H139" i="13"/>
  <c r="J139" i="13"/>
  <c r="I139" i="13"/>
  <c r="K139" i="13"/>
  <c r="F139" i="13"/>
  <c r="S152" i="18" l="1" a="1"/>
  <c r="S152" i="18" s="1"/>
  <c r="AS137" i="13"/>
  <c r="M137" i="13" s="1"/>
  <c r="Q153" i="18" s="1"/>
  <c r="AM139" i="13"/>
  <c r="AQ139" i="13"/>
  <c r="X139" i="13"/>
  <c r="Y139" i="13"/>
  <c r="AO139" i="13"/>
  <c r="Z139" i="13"/>
  <c r="AL139" i="13"/>
  <c r="W139" i="13"/>
  <c r="AF139" i="13"/>
  <c r="U139" i="13"/>
  <c r="AN139" i="13"/>
  <c r="AG139" i="13"/>
  <c r="AP139" i="13"/>
  <c r="AI139" i="13"/>
  <c r="AH139" i="13"/>
  <c r="AE139" i="13"/>
  <c r="AJ139" i="13"/>
  <c r="V139" i="13"/>
  <c r="AR138" i="13"/>
  <c r="N139" i="13"/>
  <c r="J140" i="13"/>
  <c r="C140" i="13"/>
  <c r="E140" i="13"/>
  <c r="K140" i="13"/>
  <c r="I140" i="13"/>
  <c r="L140" i="13"/>
  <c r="H140" i="13"/>
  <c r="D140" i="13"/>
  <c r="F140" i="13"/>
  <c r="G140" i="13"/>
  <c r="B140" i="13"/>
  <c r="AA138" i="13"/>
  <c r="AB138" i="13" s="1"/>
  <c r="AC138" i="13" s="1"/>
  <c r="S139" i="13"/>
  <c r="R139" i="13"/>
  <c r="R153" i="18" l="1"/>
  <c r="AS138" i="13"/>
  <c r="M138" i="13" s="1"/>
  <c r="Q154" i="18" s="1"/>
  <c r="S154" i="18" s="1" a="1"/>
  <c r="S154" i="18" s="1"/>
  <c r="S153" i="18" a="1"/>
  <c r="S153" i="18" s="1"/>
  <c r="S140" i="13"/>
  <c r="R140" i="13"/>
  <c r="U140" i="13"/>
  <c r="AP140" i="13"/>
  <c r="AH140" i="13"/>
  <c r="Y140" i="13"/>
  <c r="AF140" i="13"/>
  <c r="AG140" i="13"/>
  <c r="AJ140" i="13"/>
  <c r="AQ140" i="13"/>
  <c r="AN140" i="13"/>
  <c r="V140" i="13"/>
  <c r="X140" i="13"/>
  <c r="AE140" i="13"/>
  <c r="AO140" i="13"/>
  <c r="AL140" i="13"/>
  <c r="Z140" i="13"/>
  <c r="AM140" i="13"/>
  <c r="W140" i="13"/>
  <c r="AI140" i="13"/>
  <c r="AR139" i="13"/>
  <c r="AA139" i="13"/>
  <c r="AB139" i="13" s="1"/>
  <c r="AC139" i="13" s="1"/>
  <c r="D141" i="13"/>
  <c r="H141" i="13"/>
  <c r="L141" i="13"/>
  <c r="J141" i="13"/>
  <c r="C141" i="13"/>
  <c r="B141" i="13"/>
  <c r="G141" i="13"/>
  <c r="E141" i="13"/>
  <c r="F141" i="13"/>
  <c r="K141" i="13"/>
  <c r="I141" i="13"/>
  <c r="N140" i="13"/>
  <c r="R154" i="18" l="1"/>
  <c r="AS139" i="13"/>
  <c r="M139" i="13" s="1"/>
  <c r="Q155" i="18" s="1"/>
  <c r="R155" i="18" s="1"/>
  <c r="AA140" i="13"/>
  <c r="AB140" i="13" s="1"/>
  <c r="AC140" i="13" s="1"/>
  <c r="I142" i="13"/>
  <c r="E142" i="13"/>
  <c r="H142" i="13"/>
  <c r="L142" i="13"/>
  <c r="K142" i="13"/>
  <c r="B142" i="13"/>
  <c r="C142" i="13"/>
  <c r="J142" i="13"/>
  <c r="G142" i="13"/>
  <c r="F142" i="13"/>
  <c r="D142" i="13"/>
  <c r="S141" i="13"/>
  <c r="R141" i="13"/>
  <c r="AR140" i="13"/>
  <c r="N141" i="13"/>
  <c r="AI141" i="13"/>
  <c r="Y141" i="13"/>
  <c r="V141" i="13"/>
  <c r="AL141" i="13"/>
  <c r="AG141" i="13"/>
  <c r="U141" i="13"/>
  <c r="AM141" i="13"/>
  <c r="AP141" i="13"/>
  <c r="AF141" i="13"/>
  <c r="AE141" i="13"/>
  <c r="W141" i="13"/>
  <c r="X141" i="13"/>
  <c r="AH141" i="13"/>
  <c r="AO141" i="13"/>
  <c r="Z141" i="13"/>
  <c r="AN141" i="13"/>
  <c r="AQ141" i="13"/>
  <c r="AJ141" i="13"/>
  <c r="S155" i="18" l="1" a="1"/>
  <c r="S155" i="18" s="1"/>
  <c r="AS140" i="13"/>
  <c r="M140" i="13" s="1"/>
  <c r="Q156" i="18" s="1"/>
  <c r="R156" i="18" s="1"/>
  <c r="AA141" i="13"/>
  <c r="AB141" i="13" s="1"/>
  <c r="AC141" i="13" s="1"/>
  <c r="AO142" i="13"/>
  <c r="AI142" i="13"/>
  <c r="V142" i="13"/>
  <c r="AQ142" i="13"/>
  <c r="AN142" i="13"/>
  <c r="AH142" i="13"/>
  <c r="AM142" i="13"/>
  <c r="AP142" i="13"/>
  <c r="AJ142" i="13"/>
  <c r="W142" i="13"/>
  <c r="AL142" i="13"/>
  <c r="U142" i="13"/>
  <c r="Y142" i="13"/>
  <c r="X142" i="13"/>
  <c r="AF142" i="13"/>
  <c r="AE142" i="13"/>
  <c r="AG142" i="13"/>
  <c r="Z142" i="13"/>
  <c r="N142" i="13"/>
  <c r="AR141" i="13"/>
  <c r="S142" i="13"/>
  <c r="R142" i="13"/>
  <c r="B143" i="13"/>
  <c r="F143" i="13"/>
  <c r="D143" i="13"/>
  <c r="J143" i="13"/>
  <c r="L143" i="13"/>
  <c r="H143" i="13"/>
  <c r="G143" i="13"/>
  <c r="E143" i="13"/>
  <c r="I143" i="13"/>
  <c r="K143" i="13"/>
  <c r="C143" i="13"/>
  <c r="S156" i="18" l="1" a="1"/>
  <c r="S156" i="18" s="1"/>
  <c r="AS141" i="13"/>
  <c r="M141" i="13" s="1"/>
  <c r="Q157" i="18" s="1"/>
  <c r="S157" i="18" s="1" a="1"/>
  <c r="S157" i="18" s="1"/>
  <c r="AR142" i="13"/>
  <c r="V143" i="13"/>
  <c r="X143" i="13"/>
  <c r="AM143" i="13"/>
  <c r="U143" i="13"/>
  <c r="Y143" i="13"/>
  <c r="AH143" i="13"/>
  <c r="AO143" i="13"/>
  <c r="AI143" i="13"/>
  <c r="AP143" i="13"/>
  <c r="AL143" i="13"/>
  <c r="Z143" i="13"/>
  <c r="AQ143" i="13"/>
  <c r="W143" i="13"/>
  <c r="AF143" i="13"/>
  <c r="AE143" i="13"/>
  <c r="AN143" i="13"/>
  <c r="AG143" i="13"/>
  <c r="AJ143" i="13"/>
  <c r="N143" i="13"/>
  <c r="F144" i="13"/>
  <c r="B144" i="13"/>
  <c r="D144" i="13"/>
  <c r="H144" i="13"/>
  <c r="I144" i="13"/>
  <c r="G144" i="13"/>
  <c r="L144" i="13"/>
  <c r="C144" i="13"/>
  <c r="K144" i="13"/>
  <c r="E144" i="13"/>
  <c r="J144" i="13"/>
  <c r="S143" i="13"/>
  <c r="R143" i="13"/>
  <c r="AA142" i="13"/>
  <c r="AB142" i="13" s="1"/>
  <c r="AC142" i="13" s="1"/>
  <c r="AS142" i="13" l="1"/>
  <c r="M142" i="13" s="1"/>
  <c r="Q158" i="18" s="1"/>
  <c r="R158" i="18" s="1"/>
  <c r="R157" i="18"/>
  <c r="AA143" i="13"/>
  <c r="AB143" i="13" s="1"/>
  <c r="AC143" i="13" s="1"/>
  <c r="I145" i="13"/>
  <c r="F145" i="13"/>
  <c r="E145" i="13"/>
  <c r="K145" i="13"/>
  <c r="L145" i="13"/>
  <c r="G145" i="13"/>
  <c r="B145" i="13"/>
  <c r="C145" i="13"/>
  <c r="D145" i="13"/>
  <c r="H145" i="13"/>
  <c r="J145" i="13"/>
  <c r="N144" i="13"/>
  <c r="U144" i="13"/>
  <c r="V144" i="13"/>
  <c r="AO144" i="13"/>
  <c r="AI144" i="13"/>
  <c r="AH144" i="13"/>
  <c r="AM144" i="13"/>
  <c r="AE144" i="13"/>
  <c r="AN144" i="13"/>
  <c r="AJ144" i="13"/>
  <c r="W144" i="13"/>
  <c r="X144" i="13"/>
  <c r="AF144" i="13"/>
  <c r="Y144" i="13"/>
  <c r="AL144" i="13"/>
  <c r="AQ144" i="13"/>
  <c r="AG144" i="13"/>
  <c r="Z144" i="13"/>
  <c r="AP144" i="13"/>
  <c r="AR143" i="13"/>
  <c r="R144" i="13"/>
  <c r="S144" i="13"/>
  <c r="S158" i="18" l="1" a="1"/>
  <c r="S158" i="18" s="1"/>
  <c r="AR144" i="13"/>
  <c r="AS143" i="13"/>
  <c r="M143" i="13" s="1"/>
  <c r="Q159" i="18" s="1"/>
  <c r="R159" i="18" s="1"/>
  <c r="C146" i="13"/>
  <c r="I146" i="13"/>
  <c r="F146" i="13"/>
  <c r="G146" i="13"/>
  <c r="E146" i="13"/>
  <c r="D146" i="13"/>
  <c r="B146" i="13"/>
  <c r="K146" i="13"/>
  <c r="L146" i="13"/>
  <c r="H146" i="13"/>
  <c r="J146" i="13"/>
  <c r="N145" i="13"/>
  <c r="R145" i="13"/>
  <c r="S145" i="13"/>
  <c r="AA144" i="13"/>
  <c r="AB144" i="13" s="1"/>
  <c r="AC144" i="13" s="1"/>
  <c r="Z145" i="13"/>
  <c r="AP145" i="13"/>
  <c r="AQ145" i="13"/>
  <c r="U145" i="13"/>
  <c r="AF145" i="13"/>
  <c r="X145" i="13"/>
  <c r="V145" i="13"/>
  <c r="AJ145" i="13"/>
  <c r="AH145" i="13"/>
  <c r="AG145" i="13"/>
  <c r="W145" i="13"/>
  <c r="AM145" i="13"/>
  <c r="AI145" i="13"/>
  <c r="Y145" i="13"/>
  <c r="AO145" i="13"/>
  <c r="AE145" i="13"/>
  <c r="AL145" i="13"/>
  <c r="AN145" i="13"/>
  <c r="AS144" i="13" l="1"/>
  <c r="M144" i="13" s="1"/>
  <c r="Q160" i="18" s="1"/>
  <c r="S160" i="18" s="1" a="1"/>
  <c r="S160" i="18" s="1"/>
  <c r="S159" i="18" a="1"/>
  <c r="S159" i="18" s="1"/>
  <c r="N146" i="13"/>
  <c r="AH146" i="13"/>
  <c r="AN146" i="13"/>
  <c r="V146" i="13"/>
  <c r="AM146" i="13"/>
  <c r="AJ146" i="13"/>
  <c r="X146" i="13"/>
  <c r="AE146" i="13"/>
  <c r="AQ146" i="13"/>
  <c r="AO146" i="13"/>
  <c r="Z146" i="13"/>
  <c r="Y146" i="13"/>
  <c r="W146" i="13"/>
  <c r="U146" i="13"/>
  <c r="AI146" i="13"/>
  <c r="AG146" i="13"/>
  <c r="AF146" i="13"/>
  <c r="AL146" i="13"/>
  <c r="AP146" i="13"/>
  <c r="S146" i="13"/>
  <c r="R146" i="13"/>
  <c r="AR145" i="13"/>
  <c r="AA145" i="13"/>
  <c r="AB145" i="13" s="1"/>
  <c r="AC145" i="13" s="1"/>
  <c r="H147" i="13"/>
  <c r="F147" i="13"/>
  <c r="D147" i="13"/>
  <c r="G147" i="13"/>
  <c r="L147" i="13"/>
  <c r="J147" i="13"/>
  <c r="K147" i="13"/>
  <c r="E147" i="13"/>
  <c r="B147" i="13"/>
  <c r="C147" i="13"/>
  <c r="I147" i="13"/>
  <c r="R160" i="18" l="1"/>
  <c r="AS145" i="13"/>
  <c r="M145" i="13" s="1"/>
  <c r="Q161" i="18" s="1"/>
  <c r="S161" i="18" s="1" a="1"/>
  <c r="S161" i="18" s="1"/>
  <c r="G148" i="13"/>
  <c r="B148" i="13"/>
  <c r="H148" i="13"/>
  <c r="E148" i="13"/>
  <c r="I148" i="13"/>
  <c r="L148" i="13"/>
  <c r="J148" i="13"/>
  <c r="F148" i="13"/>
  <c r="D148" i="13"/>
  <c r="K148" i="13"/>
  <c r="C148" i="13"/>
  <c r="AE147" i="13"/>
  <c r="U147" i="13"/>
  <c r="AM147" i="13"/>
  <c r="AI147" i="13"/>
  <c r="X147" i="13"/>
  <c r="AO147" i="13"/>
  <c r="AL147" i="13"/>
  <c r="Z147" i="13"/>
  <c r="AQ147" i="13"/>
  <c r="V147" i="13"/>
  <c r="AF147" i="13"/>
  <c r="W147" i="13"/>
  <c r="AN147" i="13"/>
  <c r="AH147" i="13"/>
  <c r="Y147" i="13"/>
  <c r="AJ147" i="13"/>
  <c r="AG147" i="13"/>
  <c r="AP147" i="13"/>
  <c r="S147" i="13"/>
  <c r="R147" i="13"/>
  <c r="AA146" i="13"/>
  <c r="AB146" i="13" s="1"/>
  <c r="AC146" i="13" s="1"/>
  <c r="AR146" i="13"/>
  <c r="N147" i="13"/>
  <c r="R161" i="18" l="1"/>
  <c r="AR147" i="13"/>
  <c r="AS146" i="13"/>
  <c r="M146" i="13" s="1"/>
  <c r="Q162" i="18" s="1"/>
  <c r="AQ148" i="13"/>
  <c r="AO148" i="13"/>
  <c r="Y148" i="13"/>
  <c r="AM148" i="13"/>
  <c r="AN148" i="13"/>
  <c r="AE148" i="13"/>
  <c r="W148" i="13"/>
  <c r="AI148" i="13"/>
  <c r="Z148" i="13"/>
  <c r="V148" i="13"/>
  <c r="AG148" i="13"/>
  <c r="U148" i="13"/>
  <c r="AJ148" i="13"/>
  <c r="AH148" i="13"/>
  <c r="AP148" i="13"/>
  <c r="X148" i="13"/>
  <c r="AF148" i="13"/>
  <c r="AL148" i="13"/>
  <c r="S148" i="13"/>
  <c r="R148" i="13"/>
  <c r="F149" i="13"/>
  <c r="J149" i="13"/>
  <c r="C149" i="13"/>
  <c r="G149" i="13"/>
  <c r="E149" i="13"/>
  <c r="H149" i="13"/>
  <c r="B149" i="13"/>
  <c r="D149" i="13"/>
  <c r="K149" i="13"/>
  <c r="I149" i="13"/>
  <c r="L149" i="13"/>
  <c r="AA147" i="13"/>
  <c r="AB147" i="13" s="1"/>
  <c r="AC147" i="13" s="1"/>
  <c r="N148" i="13"/>
  <c r="AS147" i="13" l="1"/>
  <c r="M147" i="13" s="1"/>
  <c r="Q163" i="18" s="1"/>
  <c r="S163" i="18" s="1" a="1"/>
  <c r="S163" i="18" s="1"/>
  <c r="N149" i="13"/>
  <c r="AA148" i="13"/>
  <c r="AB148" i="13" s="1"/>
  <c r="AC148" i="13" s="1"/>
  <c r="AR148" i="13"/>
  <c r="S162" i="18" a="1"/>
  <c r="S162" i="18" s="1"/>
  <c r="R162" i="18" s="1"/>
  <c r="J150" i="13"/>
  <c r="I150" i="13"/>
  <c r="G150" i="13"/>
  <c r="D150" i="13"/>
  <c r="K150" i="13"/>
  <c r="H150" i="13"/>
  <c r="E150" i="13"/>
  <c r="B150" i="13"/>
  <c r="F150" i="13"/>
  <c r="L150" i="13"/>
  <c r="C150" i="13"/>
  <c r="Y149" i="13"/>
  <c r="Z149" i="13"/>
  <c r="AJ149" i="13"/>
  <c r="AE149" i="13"/>
  <c r="W149" i="13"/>
  <c r="V149" i="13"/>
  <c r="AN149" i="13"/>
  <c r="AH149" i="13"/>
  <c r="X149" i="13"/>
  <c r="AP149" i="13"/>
  <c r="AM149" i="13"/>
  <c r="AG149" i="13"/>
  <c r="AO149" i="13"/>
  <c r="AI149" i="13"/>
  <c r="AL149" i="13"/>
  <c r="U149" i="13"/>
  <c r="AQ149" i="13"/>
  <c r="AF149" i="13"/>
  <c r="R149" i="13"/>
  <c r="S149" i="13"/>
  <c r="R163" i="18" l="1"/>
  <c r="AS148" i="13"/>
  <c r="M148" i="13" s="1"/>
  <c r="Q164" i="18" s="1"/>
  <c r="S164" i="18" s="1" a="1"/>
  <c r="S164" i="18" s="1"/>
  <c r="R150" i="13"/>
  <c r="S150" i="13"/>
  <c r="U150" i="13"/>
  <c r="AI150" i="13"/>
  <c r="AN150" i="13"/>
  <c r="AO150" i="13"/>
  <c r="AG150" i="13"/>
  <c r="W150" i="13"/>
  <c r="AQ150" i="13"/>
  <c r="Y150" i="13"/>
  <c r="AJ150" i="13"/>
  <c r="V150" i="13"/>
  <c r="AM150" i="13"/>
  <c r="AF150" i="13"/>
  <c r="AE150" i="13"/>
  <c r="Z150" i="13"/>
  <c r="X150" i="13"/>
  <c r="AL150" i="13"/>
  <c r="AP150" i="13"/>
  <c r="AH150" i="13"/>
  <c r="AA149" i="13"/>
  <c r="AB149" i="13" s="1"/>
  <c r="AC149" i="13" s="1"/>
  <c r="AR149" i="13"/>
  <c r="N150" i="13"/>
  <c r="C151" i="13"/>
  <c r="J151" i="13"/>
  <c r="D151" i="13"/>
  <c r="H151" i="13"/>
  <c r="L151" i="13"/>
  <c r="F151" i="13"/>
  <c r="K151" i="13"/>
  <c r="B151" i="13"/>
  <c r="E151" i="13"/>
  <c r="G151" i="13"/>
  <c r="I151" i="13"/>
  <c r="R164" i="18" l="1"/>
  <c r="H152" i="13"/>
  <c r="K152" i="13"/>
  <c r="G152" i="13"/>
  <c r="J152" i="13"/>
  <c r="L152" i="13"/>
  <c r="E152" i="13"/>
  <c r="D152" i="13"/>
  <c r="I152" i="13"/>
  <c r="B152" i="13"/>
  <c r="F152" i="13"/>
  <c r="C152" i="13"/>
  <c r="N151" i="13"/>
  <c r="R151" i="13"/>
  <c r="S151" i="13"/>
  <c r="AS149" i="13"/>
  <c r="M149" i="13" s="1"/>
  <c r="Q165" i="18" s="1"/>
  <c r="AR150" i="13"/>
  <c r="AA150" i="13"/>
  <c r="AB150" i="13" s="1"/>
  <c r="AC150" i="13" s="1"/>
  <c r="X151" i="13"/>
  <c r="Y151" i="13"/>
  <c r="AJ151" i="13"/>
  <c r="U151" i="13"/>
  <c r="AG151" i="13"/>
  <c r="W151" i="13"/>
  <c r="AO151" i="13"/>
  <c r="AI151" i="13"/>
  <c r="AM151" i="13"/>
  <c r="AE151" i="13"/>
  <c r="AQ151" i="13"/>
  <c r="AN151" i="13"/>
  <c r="AF151" i="13"/>
  <c r="Z151" i="13"/>
  <c r="AP151" i="13"/>
  <c r="AH151" i="13"/>
  <c r="V151" i="13"/>
  <c r="AL151" i="13"/>
  <c r="AS150" i="13" l="1"/>
  <c r="M150" i="13" s="1"/>
  <c r="Q166" i="18" s="1"/>
  <c r="S166" i="18" s="1" a="1"/>
  <c r="S166" i="18" s="1"/>
  <c r="AA151" i="13"/>
  <c r="AB151" i="13" s="1"/>
  <c r="AC151" i="13" s="1"/>
  <c r="AR151" i="13"/>
  <c r="K153" i="13"/>
  <c r="D153" i="13"/>
  <c r="G153" i="13"/>
  <c r="B153" i="13"/>
  <c r="E153" i="13"/>
  <c r="C153" i="13"/>
  <c r="H153" i="13"/>
  <c r="J153" i="13"/>
  <c r="I153" i="13"/>
  <c r="F153" i="13"/>
  <c r="L153" i="13"/>
  <c r="N152" i="13"/>
  <c r="AN152" i="13"/>
  <c r="AQ152" i="13"/>
  <c r="AF152" i="13"/>
  <c r="AP152" i="13"/>
  <c r="AM152" i="13"/>
  <c r="AO152" i="13"/>
  <c r="U152" i="13"/>
  <c r="X152" i="13"/>
  <c r="AG152" i="13"/>
  <c r="W152" i="13"/>
  <c r="AJ152" i="13"/>
  <c r="Z152" i="13"/>
  <c r="AI152" i="13"/>
  <c r="V152" i="13"/>
  <c r="Y152" i="13"/>
  <c r="AE152" i="13"/>
  <c r="AL152" i="13"/>
  <c r="AH152" i="13"/>
  <c r="S152" i="13"/>
  <c r="R152" i="13"/>
  <c r="S165" i="18" a="1"/>
  <c r="S165" i="18" s="1"/>
  <c r="R165" i="18" s="1"/>
  <c r="R166" i="18" l="1"/>
  <c r="AS151" i="13"/>
  <c r="M151" i="13" s="1"/>
  <c r="Q167" i="18" s="1"/>
  <c r="S167" i="18" s="1" a="1"/>
  <c r="S167" i="18" s="1"/>
  <c r="AE153" i="13"/>
  <c r="AQ153" i="13"/>
  <c r="Z153" i="13"/>
  <c r="AJ153" i="13"/>
  <c r="Y153" i="13"/>
  <c r="V153" i="13"/>
  <c r="AF153" i="13"/>
  <c r="AG153" i="13"/>
  <c r="X153" i="13"/>
  <c r="U153" i="13"/>
  <c r="AL153" i="13"/>
  <c r="AM153" i="13"/>
  <c r="AH153" i="13"/>
  <c r="AN153" i="13"/>
  <c r="W153" i="13"/>
  <c r="AO153" i="13"/>
  <c r="AP153" i="13"/>
  <c r="AI153" i="13"/>
  <c r="AA152" i="13"/>
  <c r="AB152" i="13" s="1"/>
  <c r="AC152" i="13" s="1"/>
  <c r="R153" i="13"/>
  <c r="S153" i="13"/>
  <c r="AR152" i="13"/>
  <c r="B154" i="13"/>
  <c r="K154" i="13"/>
  <c r="H154" i="13"/>
  <c r="C154" i="13"/>
  <c r="J154" i="13"/>
  <c r="D154" i="13"/>
  <c r="E154" i="13"/>
  <c r="L154" i="13"/>
  <c r="G154" i="13"/>
  <c r="I154" i="13"/>
  <c r="F154" i="13"/>
  <c r="N153" i="13"/>
  <c r="R167" i="18" l="1"/>
  <c r="AA153" i="13"/>
  <c r="AB153" i="13" s="1"/>
  <c r="AC153" i="13" s="1"/>
  <c r="X154" i="13"/>
  <c r="AO154" i="13"/>
  <c r="AL154" i="13"/>
  <c r="U154" i="13"/>
  <c r="Z154" i="13"/>
  <c r="AQ154" i="13"/>
  <c r="AN154" i="13"/>
  <c r="AF154" i="13"/>
  <c r="W154" i="13"/>
  <c r="V154" i="13"/>
  <c r="AH154" i="13"/>
  <c r="Y154" i="13"/>
  <c r="AE154" i="13"/>
  <c r="AJ154" i="13"/>
  <c r="AG154" i="13"/>
  <c r="AP154" i="13"/>
  <c r="AM154" i="13"/>
  <c r="AI154" i="13"/>
  <c r="N154" i="13"/>
  <c r="R154" i="13"/>
  <c r="S154" i="13"/>
  <c r="I155" i="13"/>
  <c r="K155" i="13"/>
  <c r="B155" i="13"/>
  <c r="D155" i="13"/>
  <c r="F155" i="13"/>
  <c r="L155" i="13"/>
  <c r="C155" i="13"/>
  <c r="J155" i="13"/>
  <c r="E155" i="13"/>
  <c r="H155" i="13"/>
  <c r="G155" i="13"/>
  <c r="AS152" i="13"/>
  <c r="M152" i="13" s="1"/>
  <c r="Q168" i="18" s="1"/>
  <c r="AR153" i="13"/>
  <c r="N155" i="13" l="1"/>
  <c r="AA154" i="13"/>
  <c r="AB154" i="13" s="1"/>
  <c r="AC154" i="13" s="1"/>
  <c r="R155" i="13"/>
  <c r="S155" i="13"/>
  <c r="U155" i="13"/>
  <c r="X155" i="13"/>
  <c r="W155" i="13"/>
  <c r="AM155" i="13"/>
  <c r="AG155" i="13"/>
  <c r="AI155" i="13"/>
  <c r="AO155" i="13"/>
  <c r="AN155" i="13"/>
  <c r="AF155" i="13"/>
  <c r="AQ155" i="13"/>
  <c r="AP155" i="13"/>
  <c r="AH155" i="13"/>
  <c r="Z155" i="13"/>
  <c r="AL155" i="13"/>
  <c r="AE155" i="13"/>
  <c r="V155" i="13"/>
  <c r="Y155" i="13"/>
  <c r="AJ155" i="13"/>
  <c r="S168" i="18" a="1"/>
  <c r="S168" i="18" s="1"/>
  <c r="R168" i="18"/>
  <c r="C156" i="13"/>
  <c r="B156" i="13"/>
  <c r="H156" i="13"/>
  <c r="L156" i="13"/>
  <c r="G156" i="13"/>
  <c r="K156" i="13"/>
  <c r="E156" i="13"/>
  <c r="I156" i="13"/>
  <c r="F156" i="13"/>
  <c r="J156" i="13"/>
  <c r="D156" i="13"/>
  <c r="AR154" i="13"/>
  <c r="AS153" i="13"/>
  <c r="M153" i="13" s="1"/>
  <c r="Q169" i="18" s="1"/>
  <c r="N156" i="13" l="1"/>
  <c r="R156" i="13"/>
  <c r="S156" i="13"/>
  <c r="D157" i="13"/>
  <c r="B157" i="13"/>
  <c r="H157" i="13"/>
  <c r="G157" i="13"/>
  <c r="L157" i="13"/>
  <c r="K157" i="13"/>
  <c r="C157" i="13"/>
  <c r="J157" i="13"/>
  <c r="I157" i="13"/>
  <c r="E157" i="13"/>
  <c r="F157" i="13"/>
  <c r="S169" i="18" a="1"/>
  <c r="S169" i="18" s="1"/>
  <c r="R169" i="18"/>
  <c r="U156" i="13"/>
  <c r="AN156" i="13"/>
  <c r="AJ156" i="13"/>
  <c r="AG156" i="13"/>
  <c r="AP156" i="13"/>
  <c r="AM156" i="13"/>
  <c r="X156" i="13"/>
  <c r="AO156" i="13"/>
  <c r="W156" i="13"/>
  <c r="Z156" i="13"/>
  <c r="AQ156" i="13"/>
  <c r="AE156" i="13"/>
  <c r="AI156" i="13"/>
  <c r="AF156" i="13"/>
  <c r="V156" i="13"/>
  <c r="AL156" i="13"/>
  <c r="AH156" i="13"/>
  <c r="Y156" i="13"/>
  <c r="AA155" i="13"/>
  <c r="AB155" i="13" s="1"/>
  <c r="AC155" i="13" s="1"/>
  <c r="AR155" i="13"/>
  <c r="AS154" i="13"/>
  <c r="M154" i="13" s="1"/>
  <c r="Q170" i="18" s="1"/>
  <c r="AR156" i="13" l="1"/>
  <c r="R157" i="13"/>
  <c r="S157" i="13"/>
  <c r="R170" i="18"/>
  <c r="S170" i="18" a="1"/>
  <c r="S170" i="18" s="1"/>
  <c r="G158" i="13"/>
  <c r="J158" i="13"/>
  <c r="K158" i="13"/>
  <c r="E158" i="13"/>
  <c r="F158" i="13"/>
  <c r="H158" i="13"/>
  <c r="L158" i="13"/>
  <c r="I158" i="13"/>
  <c r="B158" i="13"/>
  <c r="D158" i="13"/>
  <c r="C158" i="13"/>
  <c r="Y157" i="13"/>
  <c r="X157" i="13"/>
  <c r="W157" i="13"/>
  <c r="AE157" i="13"/>
  <c r="AG157" i="13"/>
  <c r="Z157" i="13"/>
  <c r="AO157" i="13"/>
  <c r="AI157" i="13"/>
  <c r="AF157" i="13"/>
  <c r="AL157" i="13"/>
  <c r="AH157" i="13"/>
  <c r="AQ157" i="13"/>
  <c r="AN157" i="13"/>
  <c r="AJ157" i="13"/>
  <c r="U157" i="13"/>
  <c r="V157" i="13"/>
  <c r="AP157" i="13"/>
  <c r="AM157" i="13"/>
  <c r="AS155" i="13"/>
  <c r="M155" i="13" s="1"/>
  <c r="Q171" i="18" s="1"/>
  <c r="AA156" i="13"/>
  <c r="AB156" i="13" s="1"/>
  <c r="AC156" i="13" s="1"/>
  <c r="N157" i="13"/>
  <c r="AS156" i="13" l="1"/>
  <c r="M156" i="13" s="1"/>
  <c r="Q172" i="18" s="1"/>
  <c r="S172" i="18" s="1" a="1"/>
  <c r="S172" i="18" s="1"/>
  <c r="AR157" i="13"/>
  <c r="U158" i="13"/>
  <c r="AL158" i="13"/>
  <c r="AG158" i="13"/>
  <c r="AQ158" i="13"/>
  <c r="AI158" i="13"/>
  <c r="AP158" i="13"/>
  <c r="V158" i="13"/>
  <c r="X158" i="13"/>
  <c r="AN158" i="13"/>
  <c r="W158" i="13"/>
  <c r="Z158" i="13"/>
  <c r="AF158" i="13"/>
  <c r="AE158" i="13"/>
  <c r="AH158" i="13"/>
  <c r="AM158" i="13"/>
  <c r="Y158" i="13"/>
  <c r="AJ158" i="13"/>
  <c r="AO158" i="13"/>
  <c r="AA157" i="13"/>
  <c r="AB157" i="13" s="1"/>
  <c r="AC157" i="13" s="1"/>
  <c r="H159" i="13"/>
  <c r="F159" i="13"/>
  <c r="C159" i="13"/>
  <c r="I159" i="13"/>
  <c r="D159" i="13"/>
  <c r="E159" i="13"/>
  <c r="L159" i="13"/>
  <c r="K159" i="13"/>
  <c r="G159" i="13"/>
  <c r="B159" i="13"/>
  <c r="J159" i="13"/>
  <c r="S171" i="18" a="1"/>
  <c r="S171" i="18" s="1"/>
  <c r="R171" i="18"/>
  <c r="N158" i="13"/>
  <c r="R158" i="13"/>
  <c r="S158" i="13"/>
  <c r="R172" i="18" l="1"/>
  <c r="N159" i="13"/>
  <c r="AS157" i="13"/>
  <c r="M157" i="13" s="1"/>
  <c r="Q173" i="18" s="1"/>
  <c r="S173" i="18" s="1" a="1"/>
  <c r="S173" i="18" s="1"/>
  <c r="R159" i="13"/>
  <c r="S159" i="13"/>
  <c r="AO159" i="13"/>
  <c r="AP159" i="13"/>
  <c r="AJ159" i="13"/>
  <c r="V159" i="13"/>
  <c r="AL159" i="13"/>
  <c r="U159" i="13"/>
  <c r="AF159" i="13"/>
  <c r="X159" i="13"/>
  <c r="AN159" i="13"/>
  <c r="AH159" i="13"/>
  <c r="Z159" i="13"/>
  <c r="W159" i="13"/>
  <c r="AE159" i="13"/>
  <c r="AQ159" i="13"/>
  <c r="AI159" i="13"/>
  <c r="AM159" i="13"/>
  <c r="AG159" i="13"/>
  <c r="Y159" i="13"/>
  <c r="J160" i="13"/>
  <c r="D160" i="13"/>
  <c r="L160" i="13"/>
  <c r="F160" i="13"/>
  <c r="E160" i="13"/>
  <c r="B160" i="13"/>
  <c r="H160" i="13"/>
  <c r="C160" i="13"/>
  <c r="G160" i="13"/>
  <c r="K160" i="13"/>
  <c r="I160" i="13"/>
  <c r="AR158" i="13"/>
  <c r="AA158" i="13"/>
  <c r="AB158" i="13" s="1"/>
  <c r="AC158" i="13" s="1"/>
  <c r="R173" i="18" l="1"/>
  <c r="AS158" i="13"/>
  <c r="M158" i="13" s="1"/>
  <c r="Q174" i="18" s="1"/>
  <c r="S174" i="18" s="1" a="1"/>
  <c r="S174" i="18" s="1"/>
  <c r="N160" i="13"/>
  <c r="AE160" i="13"/>
  <c r="AP160" i="13"/>
  <c r="AM160" i="13"/>
  <c r="AI160" i="13"/>
  <c r="X160" i="13"/>
  <c r="AO160" i="13"/>
  <c r="U160" i="13"/>
  <c r="Z160" i="13"/>
  <c r="AQ160" i="13"/>
  <c r="AL160" i="13"/>
  <c r="AF160" i="13"/>
  <c r="V160" i="13"/>
  <c r="W160" i="13"/>
  <c r="AH160" i="13"/>
  <c r="Y160" i="13"/>
  <c r="AN160" i="13"/>
  <c r="AJ160" i="13"/>
  <c r="AG160" i="13"/>
  <c r="R160" i="13"/>
  <c r="S160" i="13"/>
  <c r="AR159" i="13"/>
  <c r="H161" i="13"/>
  <c r="G161" i="13"/>
  <c r="B161" i="13"/>
  <c r="D161" i="13"/>
  <c r="L161" i="13"/>
  <c r="E161" i="13"/>
  <c r="I161" i="13"/>
  <c r="K161" i="13"/>
  <c r="J161" i="13"/>
  <c r="C161" i="13"/>
  <c r="F161" i="13"/>
  <c r="AA159" i="13"/>
  <c r="AB159" i="13" s="1"/>
  <c r="AC159" i="13" s="1"/>
  <c r="AS159" i="13" l="1"/>
  <c r="M159" i="13" s="1"/>
  <c r="Q175" i="18" s="1"/>
  <c r="R174" i="18"/>
  <c r="AE161" i="13"/>
  <c r="V161" i="13"/>
  <c r="AM161" i="13"/>
  <c r="AP161" i="13"/>
  <c r="X161" i="13"/>
  <c r="AO161" i="13"/>
  <c r="AL161" i="13"/>
  <c r="AJ161" i="13"/>
  <c r="Y161" i="13"/>
  <c r="AF161" i="13"/>
  <c r="W161" i="13"/>
  <c r="AN161" i="13"/>
  <c r="U161" i="13"/>
  <c r="AH161" i="13"/>
  <c r="AI161" i="13"/>
  <c r="Z161" i="13"/>
  <c r="AQ161" i="13"/>
  <c r="AG161" i="13"/>
  <c r="J162" i="13"/>
  <c r="F162" i="13"/>
  <c r="D162" i="13"/>
  <c r="E162" i="13"/>
  <c r="H162" i="13"/>
  <c r="G162" i="13"/>
  <c r="B162" i="13"/>
  <c r="I162" i="13"/>
  <c r="K162" i="13"/>
  <c r="L162" i="13"/>
  <c r="C162" i="13"/>
  <c r="N161" i="13"/>
  <c r="S161" i="13"/>
  <c r="R161" i="13"/>
  <c r="AA160" i="13"/>
  <c r="AB160" i="13" s="1"/>
  <c r="AC160" i="13" s="1"/>
  <c r="AR160" i="13"/>
  <c r="S175" i="18" l="1" a="1"/>
  <c r="S175" i="18" s="1"/>
  <c r="R175" i="18" s="1"/>
  <c r="AS160" i="13"/>
  <c r="M160" i="13" s="1"/>
  <c r="Q176" i="18" s="1"/>
  <c r="N162" i="13"/>
  <c r="G163" i="13"/>
  <c r="J163" i="13"/>
  <c r="L163" i="13"/>
  <c r="I163" i="13"/>
  <c r="D163" i="13"/>
  <c r="B163" i="13"/>
  <c r="F163" i="13"/>
  <c r="C163" i="13"/>
  <c r="H163" i="13"/>
  <c r="K163" i="13"/>
  <c r="E163" i="13"/>
  <c r="AA161" i="13"/>
  <c r="AB161" i="13" s="1"/>
  <c r="AC161" i="13" s="1"/>
  <c r="AR161" i="13"/>
  <c r="R162" i="13"/>
  <c r="S162" i="13"/>
  <c r="AL162" i="13"/>
  <c r="AH162" i="13"/>
  <c r="W162" i="13"/>
  <c r="AE162" i="13"/>
  <c r="AN162" i="13"/>
  <c r="AJ162" i="13"/>
  <c r="AP162" i="13"/>
  <c r="AM162" i="13"/>
  <c r="Y162" i="13"/>
  <c r="X162" i="13"/>
  <c r="V162" i="13"/>
  <c r="AG162" i="13"/>
  <c r="Z162" i="13"/>
  <c r="AO162" i="13"/>
  <c r="U162" i="13"/>
  <c r="AI162" i="13"/>
  <c r="AF162" i="13"/>
  <c r="AQ162" i="13"/>
  <c r="R176" i="18" l="1"/>
  <c r="S176" i="18" a="1"/>
  <c r="S176" i="18" s="1"/>
  <c r="AS161" i="13"/>
  <c r="M161" i="13" s="1"/>
  <c r="Q177" i="18" s="1"/>
  <c r="S177" i="18" s="1" a="1"/>
  <c r="S177" i="18" s="1"/>
  <c r="AP163" i="13"/>
  <c r="Z163" i="13"/>
  <c r="Y163" i="13"/>
  <c r="U163" i="13"/>
  <c r="X163" i="13"/>
  <c r="AL163" i="13"/>
  <c r="AG163" i="13"/>
  <c r="AM163" i="13"/>
  <c r="AH163" i="13"/>
  <c r="AE163" i="13"/>
  <c r="AO163" i="13"/>
  <c r="AJ163" i="13"/>
  <c r="AI163" i="13"/>
  <c r="AQ163" i="13"/>
  <c r="W163" i="13"/>
  <c r="AF163" i="13"/>
  <c r="AN163" i="13"/>
  <c r="V163" i="13"/>
  <c r="G164" i="13"/>
  <c r="C164" i="13"/>
  <c r="K164" i="13"/>
  <c r="E164" i="13"/>
  <c r="F164" i="13"/>
  <c r="H164" i="13"/>
  <c r="D164" i="13"/>
  <c r="J164" i="13"/>
  <c r="L164" i="13"/>
  <c r="B164" i="13"/>
  <c r="I164" i="13"/>
  <c r="AR162" i="13"/>
  <c r="S163" i="13"/>
  <c r="R163" i="13"/>
  <c r="AA162" i="13"/>
  <c r="AB162" i="13" s="1"/>
  <c r="AC162" i="13" s="1"/>
  <c r="N163" i="13"/>
  <c r="AS162" i="13" l="1"/>
  <c r="M162" i="13" s="1"/>
  <c r="Q178" i="18" s="1"/>
  <c r="S178" i="18" s="1" a="1"/>
  <c r="S178" i="18" s="1"/>
  <c r="R177" i="18"/>
  <c r="N164" i="13"/>
  <c r="D165" i="13"/>
  <c r="E165" i="13"/>
  <c r="I165" i="13"/>
  <c r="H165" i="13"/>
  <c r="F165" i="13"/>
  <c r="L165" i="13"/>
  <c r="C165" i="13"/>
  <c r="B165" i="13"/>
  <c r="J165" i="13"/>
  <c r="K165" i="13"/>
  <c r="G165" i="13"/>
  <c r="AR163" i="13"/>
  <c r="AA163" i="13"/>
  <c r="AB163" i="13" s="1"/>
  <c r="AC163" i="13" s="1"/>
  <c r="AF164" i="13"/>
  <c r="AJ164" i="13"/>
  <c r="AG164" i="13"/>
  <c r="AE164" i="13"/>
  <c r="AQ164" i="13"/>
  <c r="V164" i="13"/>
  <c r="Y164" i="13"/>
  <c r="AM164" i="13"/>
  <c r="X164" i="13"/>
  <c r="U164" i="13"/>
  <c r="AP164" i="13"/>
  <c r="AO164" i="13"/>
  <c r="Z164" i="13"/>
  <c r="AN164" i="13"/>
  <c r="AL164" i="13"/>
  <c r="AI164" i="13"/>
  <c r="AH164" i="13"/>
  <c r="W164" i="13"/>
  <c r="R164" i="13"/>
  <c r="S164" i="13"/>
  <c r="AS163" i="13" l="1"/>
  <c r="M163" i="13" s="1"/>
  <c r="Q179" i="18" s="1"/>
  <c r="S179" i="18" s="1" a="1"/>
  <c r="S179" i="18" s="1"/>
  <c r="N165" i="13"/>
  <c r="R178" i="18"/>
  <c r="AA164" i="13"/>
  <c r="AB164" i="13" s="1"/>
  <c r="AC164" i="13" s="1"/>
  <c r="AR164" i="13"/>
  <c r="S165" i="13"/>
  <c r="R165" i="13"/>
  <c r="I166" i="13"/>
  <c r="J166" i="13"/>
  <c r="K166" i="13"/>
  <c r="H166" i="13"/>
  <c r="D166" i="13"/>
  <c r="E166" i="13"/>
  <c r="C166" i="13"/>
  <c r="B166" i="13"/>
  <c r="L166" i="13"/>
  <c r="G166" i="13"/>
  <c r="F166" i="13"/>
  <c r="AP165" i="13"/>
  <c r="AJ165" i="13"/>
  <c r="U165" i="13"/>
  <c r="AL165" i="13"/>
  <c r="AM165" i="13"/>
  <c r="X165" i="13"/>
  <c r="Y165" i="13"/>
  <c r="AO165" i="13"/>
  <c r="AE165" i="13"/>
  <c r="AG165" i="13"/>
  <c r="W165" i="13"/>
  <c r="AQ165" i="13"/>
  <c r="AI165" i="13"/>
  <c r="AF165" i="13"/>
  <c r="Z165" i="13"/>
  <c r="AN165" i="13"/>
  <c r="AH165" i="13"/>
  <c r="V165" i="13"/>
  <c r="R179" i="18" l="1"/>
  <c r="AS164" i="13"/>
  <c r="M164" i="13" s="1"/>
  <c r="Q180" i="18" s="1"/>
  <c r="S180" i="18" s="1" a="1"/>
  <c r="S180" i="18" s="1"/>
  <c r="AR165" i="13"/>
  <c r="AA165" i="13"/>
  <c r="AB165" i="13" s="1"/>
  <c r="AC165" i="13" s="1"/>
  <c r="H167" i="13"/>
  <c r="B167" i="13"/>
  <c r="E167" i="13"/>
  <c r="K167" i="13"/>
  <c r="G167" i="13"/>
  <c r="I167" i="13"/>
  <c r="L167" i="13"/>
  <c r="J167" i="13"/>
  <c r="F167" i="13"/>
  <c r="D167" i="13"/>
  <c r="C167" i="13"/>
  <c r="Z166" i="13"/>
  <c r="W166" i="13"/>
  <c r="AM166" i="13"/>
  <c r="AI166" i="13"/>
  <c r="Y166" i="13"/>
  <c r="AE166" i="13"/>
  <c r="AG166" i="13"/>
  <c r="AJ166" i="13"/>
  <c r="AO166" i="13"/>
  <c r="U166" i="13"/>
  <c r="AP166" i="13"/>
  <c r="AF166" i="13"/>
  <c r="V166" i="13"/>
  <c r="AL166" i="13"/>
  <c r="AH166" i="13"/>
  <c r="X166" i="13"/>
  <c r="AN166" i="13"/>
  <c r="AQ166" i="13"/>
  <c r="N166" i="13"/>
  <c r="S166" i="13"/>
  <c r="R166" i="13"/>
  <c r="AS165" i="13" l="1"/>
  <c r="M165" i="13" s="1"/>
  <c r="Q181" i="18" s="1"/>
  <c r="S181" i="18" s="1" a="1"/>
  <c r="S181" i="18" s="1"/>
  <c r="R180" i="18"/>
  <c r="N167" i="13"/>
  <c r="AR166" i="13"/>
  <c r="Z167" i="13"/>
  <c r="AH167" i="13"/>
  <c r="U167" i="13"/>
  <c r="AF167" i="13"/>
  <c r="AJ167" i="13"/>
  <c r="AL167" i="13"/>
  <c r="AM167" i="13"/>
  <c r="W167" i="13"/>
  <c r="AE167" i="13"/>
  <c r="V167" i="13"/>
  <c r="AO167" i="13"/>
  <c r="Y167" i="13"/>
  <c r="AN167" i="13"/>
  <c r="AQ167" i="13"/>
  <c r="AG167" i="13"/>
  <c r="AP167" i="13"/>
  <c r="X167" i="13"/>
  <c r="AI167" i="13"/>
  <c r="AA166" i="13"/>
  <c r="AB166" i="13" s="1"/>
  <c r="AC166" i="13" s="1"/>
  <c r="C168" i="13"/>
  <c r="F168" i="13"/>
  <c r="J168" i="13"/>
  <c r="L168" i="13"/>
  <c r="D168" i="13"/>
  <c r="E168" i="13"/>
  <c r="B168" i="13"/>
  <c r="G168" i="13"/>
  <c r="H168" i="13"/>
  <c r="K168" i="13"/>
  <c r="I168" i="13"/>
  <c r="R167" i="13"/>
  <c r="S167" i="13"/>
  <c r="R181" i="18" l="1"/>
  <c r="N168" i="13"/>
  <c r="AS166" i="13"/>
  <c r="M166" i="13" s="1"/>
  <c r="Q182" i="18" s="1"/>
  <c r="R182" i="18" s="1"/>
  <c r="J169" i="13"/>
  <c r="I169" i="13"/>
  <c r="K169" i="13"/>
  <c r="C169" i="13"/>
  <c r="L169" i="13"/>
  <c r="B169" i="13"/>
  <c r="D169" i="13"/>
  <c r="H169" i="13"/>
  <c r="F169" i="13"/>
  <c r="G169" i="13"/>
  <c r="E169" i="13"/>
  <c r="AR167" i="13"/>
  <c r="AA167" i="13"/>
  <c r="AB167" i="13" s="1"/>
  <c r="AC167" i="13" s="1"/>
  <c r="S168" i="13"/>
  <c r="R168" i="13"/>
  <c r="AF168" i="13"/>
  <c r="AP168" i="13"/>
  <c r="AG168" i="13"/>
  <c r="AM168" i="13"/>
  <c r="Z168" i="13"/>
  <c r="AL168" i="13"/>
  <c r="AQ168" i="13"/>
  <c r="AH168" i="13"/>
  <c r="V168" i="13"/>
  <c r="Y168" i="13"/>
  <c r="AJ168" i="13"/>
  <c r="U168" i="13"/>
  <c r="AI168" i="13"/>
  <c r="AO168" i="13"/>
  <c r="X168" i="13"/>
  <c r="AE168" i="13"/>
  <c r="AN168" i="13"/>
  <c r="W168" i="13"/>
  <c r="S182" i="18" l="1" a="1"/>
  <c r="S182" i="18" s="1"/>
  <c r="N169" i="13"/>
  <c r="AR168" i="13"/>
  <c r="R169" i="13"/>
  <c r="S169" i="13"/>
  <c r="AS167" i="13"/>
  <c r="M167" i="13" s="1"/>
  <c r="Q183" i="18" s="1"/>
  <c r="AI169" i="13"/>
  <c r="AG169" i="13"/>
  <c r="AH169" i="13"/>
  <c r="U169" i="13"/>
  <c r="AL169" i="13"/>
  <c r="V169" i="13"/>
  <c r="AJ169" i="13"/>
  <c r="AN169" i="13"/>
  <c r="AP169" i="13"/>
  <c r="AO169" i="13"/>
  <c r="X169" i="13"/>
  <c r="AM169" i="13"/>
  <c r="Y169" i="13"/>
  <c r="Z169" i="13"/>
  <c r="AE169" i="13"/>
  <c r="W169" i="13"/>
  <c r="AQ169" i="13"/>
  <c r="AF169" i="13"/>
  <c r="L170" i="13"/>
  <c r="I170" i="13"/>
  <c r="F170" i="13"/>
  <c r="J170" i="13"/>
  <c r="C170" i="13"/>
  <c r="E170" i="13"/>
  <c r="D170" i="13"/>
  <c r="H170" i="13"/>
  <c r="B170" i="13"/>
  <c r="K170" i="13"/>
  <c r="G170" i="13"/>
  <c r="AA168" i="13"/>
  <c r="AB168" i="13" s="1"/>
  <c r="AC168" i="13" s="1"/>
  <c r="AS168" i="13" l="1"/>
  <c r="M168" i="13" s="1"/>
  <c r="Q184" i="18" s="1"/>
  <c r="S184" i="18" s="1" a="1"/>
  <c r="S184" i="18" s="1"/>
  <c r="N170" i="13"/>
  <c r="R183" i="18"/>
  <c r="S183" i="18" a="1"/>
  <c r="S183" i="18" s="1"/>
  <c r="AA169" i="13"/>
  <c r="AB169" i="13" s="1"/>
  <c r="AC169" i="13" s="1"/>
  <c r="J171" i="13"/>
  <c r="F171" i="13"/>
  <c r="B171" i="13"/>
  <c r="D171" i="13"/>
  <c r="H171" i="13"/>
  <c r="C171" i="13"/>
  <c r="L171" i="13"/>
  <c r="G171" i="13"/>
  <c r="E171" i="13"/>
  <c r="I171" i="13"/>
  <c r="K171" i="13"/>
  <c r="AR169" i="13"/>
  <c r="R170" i="13"/>
  <c r="S170" i="13"/>
  <c r="AE170" i="13"/>
  <c r="AG170" i="13"/>
  <c r="AQ170" i="13"/>
  <c r="AL170" i="13"/>
  <c r="AH170" i="13"/>
  <c r="Z170" i="13"/>
  <c r="Y170" i="13"/>
  <c r="AM170" i="13"/>
  <c r="V170" i="13"/>
  <c r="AP170" i="13"/>
  <c r="X170" i="13"/>
  <c r="W170" i="13"/>
  <c r="U170" i="13"/>
  <c r="AF170" i="13"/>
  <c r="AI170" i="13"/>
  <c r="AJ170" i="13"/>
  <c r="AO170" i="13"/>
  <c r="AN170" i="13"/>
  <c r="R184" i="18" l="1"/>
  <c r="N171" i="13"/>
  <c r="AA170" i="13"/>
  <c r="AB170" i="13" s="1"/>
  <c r="AC170" i="13" s="1"/>
  <c r="AR170" i="13"/>
  <c r="K172" i="13"/>
  <c r="D172" i="13"/>
  <c r="F172" i="13"/>
  <c r="E172" i="13"/>
  <c r="B172" i="13"/>
  <c r="J172" i="13"/>
  <c r="I172" i="13"/>
  <c r="H172" i="13"/>
  <c r="L172" i="13"/>
  <c r="G172" i="13"/>
  <c r="C172" i="13"/>
  <c r="S171" i="13"/>
  <c r="R171" i="13"/>
  <c r="AQ171" i="13"/>
  <c r="AG171" i="13"/>
  <c r="AE171" i="13"/>
  <c r="Z171" i="13"/>
  <c r="V171" i="13"/>
  <c r="AI171" i="13"/>
  <c r="AH171" i="13"/>
  <c r="AN171" i="13"/>
  <c r="AL171" i="13"/>
  <c r="AM171" i="13"/>
  <c r="AF171" i="13"/>
  <c r="AP171" i="13"/>
  <c r="W171" i="13"/>
  <c r="AJ171" i="13"/>
  <c r="U171" i="13"/>
  <c r="AO171" i="13"/>
  <c r="Y171" i="13"/>
  <c r="X171" i="13"/>
  <c r="AS169" i="13"/>
  <c r="M169" i="13" s="1"/>
  <c r="Q185" i="18" s="1"/>
  <c r="AS170" i="13" l="1"/>
  <c r="M170" i="13" s="1"/>
  <c r="Q186" i="18" s="1"/>
  <c r="R186" i="18" s="1"/>
  <c r="S172" i="13"/>
  <c r="R172" i="13"/>
  <c r="AE172" i="13"/>
  <c r="AG172" i="13"/>
  <c r="Z172" i="13"/>
  <c r="AO172" i="13"/>
  <c r="AI172" i="13"/>
  <c r="AF172" i="13"/>
  <c r="AL172" i="13"/>
  <c r="AH172" i="13"/>
  <c r="AQ172" i="13"/>
  <c r="U172" i="13"/>
  <c r="AN172" i="13"/>
  <c r="AJ172" i="13"/>
  <c r="V172" i="13"/>
  <c r="AP172" i="13"/>
  <c r="AM172" i="13"/>
  <c r="Y172" i="13"/>
  <c r="X172" i="13"/>
  <c r="W172" i="13"/>
  <c r="S185" i="18" a="1"/>
  <c r="S185" i="18" s="1"/>
  <c r="R185" i="18"/>
  <c r="J173" i="13"/>
  <c r="D173" i="13"/>
  <c r="G173" i="13"/>
  <c r="B173" i="13"/>
  <c r="C173" i="13"/>
  <c r="K173" i="13"/>
  <c r="F173" i="13"/>
  <c r="H173" i="13"/>
  <c r="E173" i="13"/>
  <c r="I173" i="13"/>
  <c r="L173" i="13"/>
  <c r="AA171" i="13"/>
  <c r="AB171" i="13" s="1"/>
  <c r="AC171" i="13" s="1"/>
  <c r="AR171" i="13"/>
  <c r="N172" i="13"/>
  <c r="S186" i="18" l="1" a="1"/>
  <c r="S186" i="18" s="1"/>
  <c r="AS171" i="13"/>
  <c r="M171" i="13" s="1"/>
  <c r="Q187" i="18" s="1"/>
  <c r="F174" i="13"/>
  <c r="H174" i="13"/>
  <c r="C174" i="13"/>
  <c r="B174" i="13"/>
  <c r="D174" i="13"/>
  <c r="J174" i="13"/>
  <c r="G174" i="13"/>
  <c r="K174" i="13"/>
  <c r="E174" i="13"/>
  <c r="L174" i="13"/>
  <c r="I174" i="13"/>
  <c r="N173" i="13"/>
  <c r="R173" i="13"/>
  <c r="S173" i="13"/>
  <c r="AN173" i="13"/>
  <c r="AQ173" i="13"/>
  <c r="V173" i="13"/>
  <c r="AE173" i="13"/>
  <c r="X173" i="13"/>
  <c r="W173" i="13"/>
  <c r="Y173" i="13"/>
  <c r="AL173" i="13"/>
  <c r="AP173" i="13"/>
  <c r="AG173" i="13"/>
  <c r="AH173" i="13"/>
  <c r="Z173" i="13"/>
  <c r="AJ173" i="13"/>
  <c r="AF173" i="13"/>
  <c r="AI173" i="13"/>
  <c r="U173" i="13"/>
  <c r="AO173" i="13"/>
  <c r="AM173" i="13"/>
  <c r="AR172" i="13"/>
  <c r="AA172" i="13"/>
  <c r="AB172" i="13" s="1"/>
  <c r="AC172" i="13" s="1"/>
  <c r="S187" i="18" l="1" a="1"/>
  <c r="S187" i="18" s="1"/>
  <c r="R187" i="18" s="1"/>
  <c r="N174" i="13"/>
  <c r="AS172" i="13"/>
  <c r="M172" i="13" s="1"/>
  <c r="Q188" i="18" s="1"/>
  <c r="AN174" i="13"/>
  <c r="AQ174" i="13"/>
  <c r="AF174" i="13"/>
  <c r="AM174" i="13"/>
  <c r="Z174" i="13"/>
  <c r="AE174" i="13"/>
  <c r="AL174" i="13"/>
  <c r="AO174" i="13"/>
  <c r="AP174" i="13"/>
  <c r="Y174" i="13"/>
  <c r="W174" i="13"/>
  <c r="U174" i="13"/>
  <c r="AG174" i="13"/>
  <c r="AJ174" i="13"/>
  <c r="V174" i="13"/>
  <c r="AI174" i="13"/>
  <c r="AH174" i="13"/>
  <c r="X174" i="13"/>
  <c r="F175" i="13"/>
  <c r="D175" i="13"/>
  <c r="C175" i="13"/>
  <c r="K175" i="13"/>
  <c r="J175" i="13"/>
  <c r="I175" i="13"/>
  <c r="G175" i="13"/>
  <c r="B175" i="13"/>
  <c r="L175" i="13"/>
  <c r="E175" i="13"/>
  <c r="H175" i="13"/>
  <c r="AA173" i="13"/>
  <c r="AB173" i="13" s="1"/>
  <c r="AC173" i="13" s="1"/>
  <c r="AR173" i="13"/>
  <c r="R174" i="13"/>
  <c r="S174" i="13"/>
  <c r="S188" i="18" l="1" a="1"/>
  <c r="S188" i="18" s="1"/>
  <c r="N175" i="13"/>
  <c r="R188" i="18"/>
  <c r="AR174" i="13"/>
  <c r="AA174" i="13"/>
  <c r="AB174" i="13" s="1"/>
  <c r="AC174" i="13" s="1"/>
  <c r="S175" i="13"/>
  <c r="R175" i="13"/>
  <c r="C176" i="13"/>
  <c r="D176" i="13"/>
  <c r="L176" i="13"/>
  <c r="G176" i="13"/>
  <c r="F176" i="13"/>
  <c r="H176" i="13"/>
  <c r="I176" i="13"/>
  <c r="J176" i="13"/>
  <c r="B176" i="13"/>
  <c r="K176" i="13"/>
  <c r="E176" i="13"/>
  <c r="U175" i="13"/>
  <c r="AG175" i="13"/>
  <c r="X175" i="13"/>
  <c r="AM175" i="13"/>
  <c r="AN175" i="13"/>
  <c r="AI175" i="13"/>
  <c r="AO175" i="13"/>
  <c r="Y175" i="13"/>
  <c r="Z175" i="13"/>
  <c r="AE175" i="13"/>
  <c r="AL175" i="13"/>
  <c r="AF175" i="13"/>
  <c r="AQ175" i="13"/>
  <c r="W175" i="13"/>
  <c r="AH175" i="13"/>
  <c r="V175" i="13"/>
  <c r="AP175" i="13"/>
  <c r="AJ175" i="13"/>
  <c r="AS173" i="13"/>
  <c r="M173" i="13" s="1"/>
  <c r="Q189" i="18" s="1"/>
  <c r="AS174" i="13" l="1"/>
  <c r="M174" i="13" s="1"/>
  <c r="Q190" i="18" s="1"/>
  <c r="S190" i="18" s="1" a="1"/>
  <c r="S190" i="18" s="1"/>
  <c r="AA175" i="13"/>
  <c r="AB175" i="13" s="1"/>
  <c r="AC175" i="13" s="1"/>
  <c r="R176" i="13"/>
  <c r="S176" i="13"/>
  <c r="N176" i="13"/>
  <c r="AR175" i="13"/>
  <c r="C177" i="13"/>
  <c r="L177" i="13"/>
  <c r="B177" i="13"/>
  <c r="H177" i="13"/>
  <c r="J177" i="13"/>
  <c r="K177" i="13"/>
  <c r="D177" i="13"/>
  <c r="E177" i="13"/>
  <c r="G177" i="13"/>
  <c r="I177" i="13"/>
  <c r="F177" i="13"/>
  <c r="S189" i="18" a="1"/>
  <c r="S189" i="18" s="1"/>
  <c r="R189" i="18"/>
  <c r="AF176" i="13"/>
  <c r="AQ176" i="13"/>
  <c r="AE176" i="13"/>
  <c r="AL176" i="13"/>
  <c r="W176" i="13"/>
  <c r="AG176" i="13"/>
  <c r="Z176" i="13"/>
  <c r="AM176" i="13"/>
  <c r="V176" i="13"/>
  <c r="X176" i="13"/>
  <c r="AO176" i="13"/>
  <c r="U176" i="13"/>
  <c r="AP176" i="13"/>
  <c r="AJ176" i="13"/>
  <c r="Y176" i="13"/>
  <c r="AN176" i="13"/>
  <c r="AH176" i="13"/>
  <c r="AI176" i="13"/>
  <c r="R190" i="18" l="1"/>
  <c r="N177" i="13"/>
  <c r="AS175" i="13"/>
  <c r="M175" i="13" s="1"/>
  <c r="Q191" i="18" s="1"/>
  <c r="S191" i="18" s="1" a="1"/>
  <c r="S191" i="18" s="1"/>
  <c r="AA176" i="13"/>
  <c r="AB176" i="13" s="1"/>
  <c r="AC176" i="13" s="1"/>
  <c r="I178" i="13"/>
  <c r="B178" i="13"/>
  <c r="E178" i="13"/>
  <c r="C178" i="13"/>
  <c r="J178" i="13"/>
  <c r="L178" i="13"/>
  <c r="D178" i="13"/>
  <c r="H178" i="13"/>
  <c r="F178" i="13"/>
  <c r="G178" i="13"/>
  <c r="K178" i="13"/>
  <c r="AL177" i="13"/>
  <c r="X177" i="13"/>
  <c r="W177" i="13"/>
  <c r="U177" i="13"/>
  <c r="AP177" i="13"/>
  <c r="AF177" i="13"/>
  <c r="AI177" i="13"/>
  <c r="AJ177" i="13"/>
  <c r="Y177" i="13"/>
  <c r="AH177" i="13"/>
  <c r="V177" i="13"/>
  <c r="AN177" i="13"/>
  <c r="AM177" i="13"/>
  <c r="AO177" i="13"/>
  <c r="AE177" i="13"/>
  <c r="Z177" i="13"/>
  <c r="AG177" i="13"/>
  <c r="AQ177" i="13"/>
  <c r="AR176" i="13"/>
  <c r="R177" i="13"/>
  <c r="S177" i="13"/>
  <c r="AS176" i="13" l="1"/>
  <c r="M176" i="13" s="1"/>
  <c r="Q192" i="18" s="1"/>
  <c r="S192" i="18" s="1" a="1"/>
  <c r="S192" i="18" s="1"/>
  <c r="R191" i="18"/>
  <c r="N178" i="13"/>
  <c r="AA177" i="13"/>
  <c r="AB177" i="13" s="1"/>
  <c r="AC177" i="13" s="1"/>
  <c r="AR177" i="13"/>
  <c r="S178" i="13"/>
  <c r="R178" i="13"/>
  <c r="C179" i="13"/>
  <c r="F179" i="13"/>
  <c r="D179" i="13"/>
  <c r="H179" i="13"/>
  <c r="K179" i="13"/>
  <c r="J179" i="13"/>
  <c r="L179" i="13"/>
  <c r="E179" i="13"/>
  <c r="B179" i="13"/>
  <c r="G179" i="13"/>
  <c r="I179" i="13"/>
  <c r="AE178" i="13"/>
  <c r="Y178" i="13"/>
  <c r="AP178" i="13"/>
  <c r="AJ178" i="13"/>
  <c r="AQ178" i="13"/>
  <c r="X178" i="13"/>
  <c r="U178" i="13"/>
  <c r="W178" i="13"/>
  <c r="V178" i="13"/>
  <c r="Z178" i="13"/>
  <c r="AO178" i="13"/>
  <c r="AI178" i="13"/>
  <c r="AF178" i="13"/>
  <c r="AG178" i="13"/>
  <c r="AL178" i="13"/>
  <c r="AH178" i="13"/>
  <c r="AM178" i="13"/>
  <c r="AN178" i="13"/>
  <c r="R192" i="18" l="1"/>
  <c r="N179" i="13"/>
  <c r="AS177" i="13"/>
  <c r="M177" i="13" s="1"/>
  <c r="Q193" i="18" s="1"/>
  <c r="R193" i="18" s="1"/>
  <c r="AA178" i="13"/>
  <c r="AB178" i="13" s="1"/>
  <c r="AC178" i="13" s="1"/>
  <c r="AR178" i="13"/>
  <c r="S179" i="13"/>
  <c r="R179" i="13"/>
  <c r="K180" i="13"/>
  <c r="F180" i="13"/>
  <c r="D180" i="13"/>
  <c r="E180" i="13"/>
  <c r="C180" i="13"/>
  <c r="J180" i="13"/>
  <c r="B180" i="13"/>
  <c r="L180" i="13"/>
  <c r="H180" i="13"/>
  <c r="I180" i="13"/>
  <c r="G180" i="13"/>
  <c r="AE179" i="13"/>
  <c r="AJ179" i="13"/>
  <c r="AQ179" i="13"/>
  <c r="Z179" i="13"/>
  <c r="U179" i="13"/>
  <c r="AI179" i="13"/>
  <c r="AM179" i="13"/>
  <c r="AP179" i="13"/>
  <c r="AG179" i="13"/>
  <c r="AO179" i="13"/>
  <c r="Y179" i="13"/>
  <c r="AL179" i="13"/>
  <c r="V179" i="13"/>
  <c r="AN179" i="13"/>
  <c r="AF179" i="13"/>
  <c r="X179" i="13"/>
  <c r="W179" i="13"/>
  <c r="AH179" i="13"/>
  <c r="AS178" i="13" l="1"/>
  <c r="M178" i="13" s="1"/>
  <c r="Q194" i="18" s="1"/>
  <c r="S194" i="18" s="1" a="1"/>
  <c r="S194" i="18" s="1"/>
  <c r="S193" i="18" a="1"/>
  <c r="S193" i="18" s="1"/>
  <c r="N180" i="13"/>
  <c r="AR179" i="13"/>
  <c r="AA179" i="13"/>
  <c r="AB179" i="13" s="1"/>
  <c r="AC179" i="13" s="1"/>
  <c r="S180" i="13"/>
  <c r="R180" i="13"/>
  <c r="AE180" i="13"/>
  <c r="Y180" i="13"/>
  <c r="AO180" i="13"/>
  <c r="AI180" i="13"/>
  <c r="W180" i="13"/>
  <c r="AQ180" i="13"/>
  <c r="AN180" i="13"/>
  <c r="U180" i="13"/>
  <c r="AF180" i="13"/>
  <c r="Z180" i="13"/>
  <c r="AP180" i="13"/>
  <c r="AH180" i="13"/>
  <c r="V180" i="13"/>
  <c r="AJ180" i="13"/>
  <c r="X180" i="13"/>
  <c r="AL180" i="13"/>
  <c r="AM180" i="13"/>
  <c r="AG180" i="13"/>
  <c r="H181" i="13"/>
  <c r="J181" i="13"/>
  <c r="K181" i="13"/>
  <c r="L181" i="13"/>
  <c r="B181" i="13"/>
  <c r="C181" i="13"/>
  <c r="I181" i="13"/>
  <c r="D181" i="13"/>
  <c r="G181" i="13"/>
  <c r="E181" i="13"/>
  <c r="F181" i="13"/>
  <c r="R194" i="18" l="1"/>
  <c r="AS179" i="13"/>
  <c r="M179" i="13" s="1"/>
  <c r="Q195" i="18" s="1"/>
  <c r="S195" i="18" s="1" a="1"/>
  <c r="S195" i="18" s="1"/>
  <c r="C182" i="13"/>
  <c r="K182" i="13"/>
  <c r="J182" i="13"/>
  <c r="I182" i="13"/>
  <c r="D182" i="13"/>
  <c r="G182" i="13"/>
  <c r="H182" i="13"/>
  <c r="E182" i="13"/>
  <c r="L182" i="13"/>
  <c r="F182" i="13"/>
  <c r="B182" i="13"/>
  <c r="N181" i="13"/>
  <c r="AA180" i="13"/>
  <c r="AB180" i="13" s="1"/>
  <c r="AC180" i="13" s="1"/>
  <c r="U181" i="13"/>
  <c r="AJ181" i="13"/>
  <c r="AO181" i="13"/>
  <c r="AI181" i="13"/>
  <c r="AH181" i="13"/>
  <c r="W181" i="13"/>
  <c r="AL181" i="13"/>
  <c r="AG181" i="13"/>
  <c r="V181" i="13"/>
  <c r="AE181" i="13"/>
  <c r="AP181" i="13"/>
  <c r="AF181" i="13"/>
  <c r="X181" i="13"/>
  <c r="AN181" i="13"/>
  <c r="AQ181" i="13"/>
  <c r="Y181" i="13"/>
  <c r="AM181" i="13"/>
  <c r="Z181" i="13"/>
  <c r="R181" i="13"/>
  <c r="S181" i="13"/>
  <c r="AR180" i="13"/>
  <c r="R195" i="18" l="1"/>
  <c r="N182" i="13"/>
  <c r="AR181" i="13"/>
  <c r="AM182" i="13"/>
  <c r="AI182" i="13"/>
  <c r="Z182" i="13"/>
  <c r="AO182" i="13"/>
  <c r="AL182" i="13"/>
  <c r="AF182" i="13"/>
  <c r="U182" i="13"/>
  <c r="AQ182" i="13"/>
  <c r="V182" i="13"/>
  <c r="AH182" i="13"/>
  <c r="W182" i="13"/>
  <c r="AN182" i="13"/>
  <c r="AE182" i="13"/>
  <c r="Y182" i="13"/>
  <c r="AP182" i="13"/>
  <c r="AJ182" i="13"/>
  <c r="AG182" i="13"/>
  <c r="X182" i="13"/>
  <c r="C183" i="13"/>
  <c r="I183" i="13"/>
  <c r="J183" i="13"/>
  <c r="K183" i="13"/>
  <c r="F183" i="13"/>
  <c r="B183" i="13"/>
  <c r="D183" i="13"/>
  <c r="G183" i="13"/>
  <c r="E183" i="13"/>
  <c r="L183" i="13"/>
  <c r="H183" i="13"/>
  <c r="AA181" i="13"/>
  <c r="AB181" i="13" s="1"/>
  <c r="AC181" i="13" s="1"/>
  <c r="AS180" i="13"/>
  <c r="M180" i="13" s="1"/>
  <c r="Q196" i="18" s="1"/>
  <c r="R182" i="13"/>
  <c r="S182" i="13"/>
  <c r="AS181" i="13" l="1"/>
  <c r="M181" i="13" s="1"/>
  <c r="Q197" i="18" s="1"/>
  <c r="R197" i="18" s="1"/>
  <c r="S183" i="13"/>
  <c r="R183" i="13"/>
  <c r="R196" i="18"/>
  <c r="S196" i="18" a="1"/>
  <c r="S196" i="18" s="1"/>
  <c r="N183" i="13"/>
  <c r="AQ183" i="13"/>
  <c r="AJ183" i="13"/>
  <c r="AF183" i="13"/>
  <c r="Y183" i="13"/>
  <c r="AG183" i="13"/>
  <c r="AO183" i="13"/>
  <c r="U183" i="13"/>
  <c r="AH183" i="13"/>
  <c r="AI183" i="13"/>
  <c r="V183" i="13"/>
  <c r="AM183" i="13"/>
  <c r="AL183" i="13"/>
  <c r="W183" i="13"/>
  <c r="AN183" i="13"/>
  <c r="X183" i="13"/>
  <c r="AE183" i="13"/>
  <c r="Z183" i="13"/>
  <c r="AP183" i="13"/>
  <c r="AR182" i="13"/>
  <c r="AA182" i="13"/>
  <c r="AB182" i="13" s="1"/>
  <c r="AC182" i="13" s="1"/>
  <c r="L184" i="13"/>
  <c r="J184" i="13"/>
  <c r="F184" i="13"/>
  <c r="I184" i="13"/>
  <c r="G184" i="13"/>
  <c r="D184" i="13"/>
  <c r="B184" i="13"/>
  <c r="K184" i="13"/>
  <c r="H184" i="13"/>
  <c r="E184" i="13"/>
  <c r="C184" i="13"/>
  <c r="S197" i="18" l="1" a="1"/>
  <c r="S197" i="18" s="1"/>
  <c r="E185" i="13"/>
  <c r="J185" i="13"/>
  <c r="H185" i="13"/>
  <c r="G185" i="13"/>
  <c r="L185" i="13"/>
  <c r="K185" i="13"/>
  <c r="C185" i="13"/>
  <c r="B185" i="13"/>
  <c r="F185" i="13"/>
  <c r="D185" i="13"/>
  <c r="I185" i="13"/>
  <c r="W184" i="13"/>
  <c r="AQ184" i="13"/>
  <c r="AN184" i="13"/>
  <c r="AP184" i="13"/>
  <c r="Y184" i="13"/>
  <c r="AE184" i="13"/>
  <c r="Z184" i="13"/>
  <c r="AF184" i="13"/>
  <c r="AG184" i="13"/>
  <c r="U184" i="13"/>
  <c r="V184" i="13"/>
  <c r="AH184" i="13"/>
  <c r="AI184" i="13"/>
  <c r="X184" i="13"/>
  <c r="AJ184" i="13"/>
  <c r="AL184" i="13"/>
  <c r="AO184" i="13"/>
  <c r="AM184" i="13"/>
  <c r="N184" i="13"/>
  <c r="S184" i="13"/>
  <c r="R184" i="13"/>
  <c r="AA183" i="13"/>
  <c r="AB183" i="13" s="1"/>
  <c r="AC183" i="13" s="1"/>
  <c r="AR183" i="13"/>
  <c r="AS182" i="13"/>
  <c r="M182" i="13" s="1"/>
  <c r="Q198" i="18" s="1"/>
  <c r="AS183" i="13" l="1"/>
  <c r="M183" i="13" s="1"/>
  <c r="Q199" i="18" s="1"/>
  <c r="R199" i="18" s="1"/>
  <c r="AR184" i="13"/>
  <c r="W185" i="13"/>
  <c r="AP185" i="13"/>
  <c r="U185" i="13"/>
  <c r="Y185" i="13"/>
  <c r="V185" i="13"/>
  <c r="AJ185" i="13"/>
  <c r="AG185" i="13"/>
  <c r="X185" i="13"/>
  <c r="AE185" i="13"/>
  <c r="AM185" i="13"/>
  <c r="AI185" i="13"/>
  <c r="Z185" i="13"/>
  <c r="AO185" i="13"/>
  <c r="AL185" i="13"/>
  <c r="AF185" i="13"/>
  <c r="AQ185" i="13"/>
  <c r="AN185" i="13"/>
  <c r="AH185" i="13"/>
  <c r="N185" i="13"/>
  <c r="R185" i="13"/>
  <c r="S185" i="13"/>
  <c r="AA184" i="13"/>
  <c r="AB184" i="13" s="1"/>
  <c r="AC184" i="13" s="1"/>
  <c r="C186" i="13"/>
  <c r="K186" i="13"/>
  <c r="J186" i="13"/>
  <c r="I186" i="13"/>
  <c r="L186" i="13"/>
  <c r="B186" i="13"/>
  <c r="G186" i="13"/>
  <c r="E186" i="13"/>
  <c r="F186" i="13"/>
  <c r="H186" i="13"/>
  <c r="D186" i="13"/>
  <c r="R198" i="18"/>
  <c r="S198" i="18" a="1"/>
  <c r="S198" i="18" s="1"/>
  <c r="S199" i="18" l="1" a="1"/>
  <c r="S199" i="18" s="1"/>
  <c r="AS184" i="13"/>
  <c r="M184" i="13" s="1"/>
  <c r="Q200" i="18" s="1"/>
  <c r="AR185" i="13"/>
  <c r="AA185" i="13"/>
  <c r="AB185" i="13" s="1"/>
  <c r="AC185" i="13" s="1"/>
  <c r="N186" i="13"/>
  <c r="F187" i="13"/>
  <c r="C187" i="13"/>
  <c r="B187" i="13"/>
  <c r="G187" i="13"/>
  <c r="H187" i="13"/>
  <c r="L187" i="13"/>
  <c r="J187" i="13"/>
  <c r="E187" i="13"/>
  <c r="K187" i="13"/>
  <c r="D187" i="13"/>
  <c r="I187" i="13"/>
  <c r="W186" i="13"/>
  <c r="AN186" i="13"/>
  <c r="AG186" i="13"/>
  <c r="AJ186" i="13"/>
  <c r="Y186" i="13"/>
  <c r="AE186" i="13"/>
  <c r="AF186" i="13"/>
  <c r="AM186" i="13"/>
  <c r="AI186" i="13"/>
  <c r="AH186" i="13"/>
  <c r="AO186" i="13"/>
  <c r="U186" i="13"/>
  <c r="AP186" i="13"/>
  <c r="AQ186" i="13"/>
  <c r="X186" i="13"/>
  <c r="AL186" i="13"/>
  <c r="V186" i="13"/>
  <c r="Z186" i="13"/>
  <c r="R186" i="13"/>
  <c r="S186" i="13"/>
  <c r="S200" i="18" l="1" a="1"/>
  <c r="S200" i="18" s="1"/>
  <c r="R200" i="18" s="1"/>
  <c r="AR186" i="13"/>
  <c r="V187" i="13"/>
  <c r="AF187" i="13"/>
  <c r="AM187" i="13"/>
  <c r="AG187" i="13"/>
  <c r="Y187" i="13"/>
  <c r="AQ187" i="13"/>
  <c r="AI187" i="13"/>
  <c r="X187" i="13"/>
  <c r="U187" i="13"/>
  <c r="AN187" i="13"/>
  <c r="AL187" i="13"/>
  <c r="AH187" i="13"/>
  <c r="AE187" i="13"/>
  <c r="W187" i="13"/>
  <c r="AP187" i="13"/>
  <c r="AJ187" i="13"/>
  <c r="AO187" i="13"/>
  <c r="Z187" i="13"/>
  <c r="N187" i="13"/>
  <c r="AS185" i="13"/>
  <c r="M185" i="13" s="1"/>
  <c r="Q201" i="18" s="1"/>
  <c r="AA186" i="13"/>
  <c r="AB186" i="13" s="1"/>
  <c r="AC186" i="13" s="1"/>
  <c r="S187" i="13"/>
  <c r="R187" i="13"/>
  <c r="B188" i="13"/>
  <c r="G188" i="13"/>
  <c r="I188" i="13"/>
  <c r="H188" i="13"/>
  <c r="C188" i="13"/>
  <c r="F188" i="13"/>
  <c r="D188" i="13"/>
  <c r="L188" i="13"/>
  <c r="K188" i="13"/>
  <c r="J188" i="13"/>
  <c r="E188" i="13"/>
  <c r="AS186" i="13" l="1"/>
  <c r="M186" i="13" s="1"/>
  <c r="Q202" i="18" s="1"/>
  <c r="S202" i="18" s="1" a="1"/>
  <c r="S202" i="18" s="1"/>
  <c r="AA187" i="13"/>
  <c r="AB187" i="13" s="1"/>
  <c r="AC187" i="13" s="1"/>
  <c r="N188" i="13"/>
  <c r="S201" i="18" a="1"/>
  <c r="S201" i="18" s="1"/>
  <c r="R201" i="18" s="1"/>
  <c r="G189" i="13"/>
  <c r="B189" i="13"/>
  <c r="H189" i="13"/>
  <c r="E189" i="13"/>
  <c r="I189" i="13"/>
  <c r="L189" i="13"/>
  <c r="C189" i="13"/>
  <c r="F189" i="13"/>
  <c r="D189" i="13"/>
  <c r="J189" i="13"/>
  <c r="K189" i="13"/>
  <c r="AR187" i="13"/>
  <c r="AE188" i="13"/>
  <c r="AN188" i="13"/>
  <c r="AH188" i="13"/>
  <c r="V188" i="13"/>
  <c r="X188" i="13"/>
  <c r="AF188" i="13"/>
  <c r="W188" i="13"/>
  <c r="U188" i="13"/>
  <c r="AG188" i="13"/>
  <c r="AJ188" i="13"/>
  <c r="AL188" i="13"/>
  <c r="AM188" i="13"/>
  <c r="Y188" i="13"/>
  <c r="AP188" i="13"/>
  <c r="AO188" i="13"/>
  <c r="AI188" i="13"/>
  <c r="Z188" i="13"/>
  <c r="AQ188" i="13"/>
  <c r="S188" i="13"/>
  <c r="R188" i="13"/>
  <c r="R202" i="18" l="1"/>
  <c r="AS187" i="13"/>
  <c r="M187" i="13" s="1"/>
  <c r="Q203" i="18" s="1"/>
  <c r="AI189" i="13"/>
  <c r="AF189" i="13"/>
  <c r="AQ189" i="13"/>
  <c r="AE189" i="13"/>
  <c r="AP189" i="13"/>
  <c r="AM189" i="13"/>
  <c r="V189" i="13"/>
  <c r="U189" i="13"/>
  <c r="AJ189" i="13"/>
  <c r="AO189" i="13"/>
  <c r="X189" i="13"/>
  <c r="AN189" i="13"/>
  <c r="AG189" i="13"/>
  <c r="W189" i="13"/>
  <c r="AL189" i="13"/>
  <c r="Z189" i="13"/>
  <c r="Y189" i="13"/>
  <c r="AH189" i="13"/>
  <c r="E190" i="13"/>
  <c r="K190" i="13"/>
  <c r="G190" i="13"/>
  <c r="D190" i="13"/>
  <c r="C190" i="13"/>
  <c r="F190" i="13"/>
  <c r="B190" i="13"/>
  <c r="H190" i="13"/>
  <c r="L190" i="13"/>
  <c r="J190" i="13"/>
  <c r="I190" i="13"/>
  <c r="R189" i="13"/>
  <c r="S189" i="13"/>
  <c r="AA188" i="13"/>
  <c r="AB188" i="13" s="1"/>
  <c r="AC188" i="13" s="1"/>
  <c r="AR188" i="13"/>
  <c r="N189" i="13"/>
  <c r="AS188" i="13" l="1"/>
  <c r="M188" i="13" s="1"/>
  <c r="Q204" i="18" s="1"/>
  <c r="S204" i="18" s="1" a="1"/>
  <c r="S204" i="18" s="1"/>
  <c r="S203" i="18" a="1"/>
  <c r="S203" i="18" s="1"/>
  <c r="R203" i="18" s="1"/>
  <c r="AJ190" i="13"/>
  <c r="AG190" i="13"/>
  <c r="AP190" i="13"/>
  <c r="AM190" i="13"/>
  <c r="AI190" i="13"/>
  <c r="AE190" i="13"/>
  <c r="X190" i="13"/>
  <c r="AO190" i="13"/>
  <c r="AL190" i="13"/>
  <c r="Z190" i="13"/>
  <c r="AQ190" i="13"/>
  <c r="W190" i="13"/>
  <c r="U190" i="13"/>
  <c r="AF190" i="13"/>
  <c r="V190" i="13"/>
  <c r="AN190" i="13"/>
  <c r="AH190" i="13"/>
  <c r="Y190" i="13"/>
  <c r="AR189" i="13"/>
  <c r="N190" i="13"/>
  <c r="AA189" i="13"/>
  <c r="AB189" i="13" s="1"/>
  <c r="AC189" i="13" s="1"/>
  <c r="R190" i="13"/>
  <c r="S190" i="13"/>
  <c r="H191" i="13"/>
  <c r="L191" i="13"/>
  <c r="D191" i="13"/>
  <c r="K191" i="13"/>
  <c r="J191" i="13"/>
  <c r="C191" i="13"/>
  <c r="G191" i="13"/>
  <c r="E191" i="13"/>
  <c r="B191" i="13"/>
  <c r="F191" i="13"/>
  <c r="I191" i="13"/>
  <c r="AS189" i="13" l="1"/>
  <c r="M189" i="13" s="1"/>
  <c r="Q205" i="18" s="1"/>
  <c r="S205" i="18" s="1" a="1"/>
  <c r="S205" i="18" s="1"/>
  <c r="R204" i="18"/>
  <c r="AR190" i="13"/>
  <c r="AJ191" i="13"/>
  <c r="AG191" i="13"/>
  <c r="V191" i="13"/>
  <c r="AM191" i="13"/>
  <c r="AO191" i="13"/>
  <c r="U191" i="13"/>
  <c r="AQ191" i="13"/>
  <c r="AI191" i="13"/>
  <c r="X191" i="13"/>
  <c r="AE191" i="13"/>
  <c r="Z191" i="13"/>
  <c r="AL191" i="13"/>
  <c r="AH191" i="13"/>
  <c r="W191" i="13"/>
  <c r="AN191" i="13"/>
  <c r="AF191" i="13"/>
  <c r="Y191" i="13"/>
  <c r="AP191" i="13"/>
  <c r="E192" i="13"/>
  <c r="J192" i="13"/>
  <c r="H192" i="13"/>
  <c r="K192" i="13"/>
  <c r="G192" i="13"/>
  <c r="D192" i="13"/>
  <c r="F192" i="13"/>
  <c r="C192" i="13"/>
  <c r="L192" i="13"/>
  <c r="B192" i="13"/>
  <c r="I192" i="13"/>
  <c r="N191" i="13"/>
  <c r="S191" i="13"/>
  <c r="R191" i="13"/>
  <c r="AA190" i="13"/>
  <c r="AB190" i="13" s="1"/>
  <c r="AC190" i="13" s="1"/>
  <c r="AS190" i="13" l="1"/>
  <c r="M190" i="13" s="1"/>
  <c r="Q206" i="18" s="1"/>
  <c r="R206" i="18" s="1"/>
  <c r="R205" i="18"/>
  <c r="AA191" i="13"/>
  <c r="AB191" i="13" s="1"/>
  <c r="AC191" i="13" s="1"/>
  <c r="L193" i="13"/>
  <c r="D193" i="13"/>
  <c r="K193" i="13"/>
  <c r="G193" i="13"/>
  <c r="F193" i="13"/>
  <c r="C193" i="13"/>
  <c r="E193" i="13"/>
  <c r="B193" i="13"/>
  <c r="J193" i="13"/>
  <c r="I193" i="13"/>
  <c r="H193" i="13"/>
  <c r="AR191" i="13"/>
  <c r="R192" i="13"/>
  <c r="S192" i="13"/>
  <c r="AO192" i="13"/>
  <c r="AL192" i="13"/>
  <c r="AF192" i="13"/>
  <c r="U192" i="13"/>
  <c r="AQ192" i="13"/>
  <c r="AN192" i="13"/>
  <c r="AH192" i="13"/>
  <c r="W192" i="13"/>
  <c r="V192" i="13"/>
  <c r="AJ192" i="13"/>
  <c r="Y192" i="13"/>
  <c r="AP192" i="13"/>
  <c r="AE192" i="13"/>
  <c r="AG192" i="13"/>
  <c r="X192" i="13"/>
  <c r="AM192" i="13"/>
  <c r="AI192" i="13"/>
  <c r="Z192" i="13"/>
  <c r="N192" i="13"/>
  <c r="S206" i="18" l="1" a="1"/>
  <c r="S206" i="18" s="1"/>
  <c r="AS191" i="13"/>
  <c r="M191" i="13" s="1"/>
  <c r="Q207" i="18" s="1"/>
  <c r="AR192" i="13"/>
  <c r="R193" i="13"/>
  <c r="S193" i="13"/>
  <c r="B194" i="13"/>
  <c r="D194" i="13"/>
  <c r="J194" i="13"/>
  <c r="C194" i="13"/>
  <c r="E194" i="13"/>
  <c r="H194" i="13"/>
  <c r="F194" i="13"/>
  <c r="G194" i="13"/>
  <c r="L194" i="13"/>
  <c r="I194" i="13"/>
  <c r="K194" i="13"/>
  <c r="N193" i="13"/>
  <c r="AA192" i="13"/>
  <c r="AB192" i="13" s="1"/>
  <c r="AC192" i="13" s="1"/>
  <c r="AM193" i="13"/>
  <c r="AI193" i="13"/>
  <c r="AE193" i="13"/>
  <c r="X193" i="13"/>
  <c r="AO193" i="13"/>
  <c r="AL193" i="13"/>
  <c r="Z193" i="13"/>
  <c r="AQ193" i="13"/>
  <c r="W193" i="13"/>
  <c r="AF193" i="13"/>
  <c r="V193" i="13"/>
  <c r="AN193" i="13"/>
  <c r="AH193" i="13"/>
  <c r="Y193" i="13"/>
  <c r="U193" i="13"/>
  <c r="AJ193" i="13"/>
  <c r="AG193" i="13"/>
  <c r="AP193" i="13"/>
  <c r="R207" i="18" l="1"/>
  <c r="AS192" i="13"/>
  <c r="M192" i="13" s="1"/>
  <c r="Q208" i="18" s="1"/>
  <c r="S208" i="18" s="1" a="1"/>
  <c r="S208" i="18" s="1"/>
  <c r="S207" i="18" a="1"/>
  <c r="S207" i="18" s="1"/>
  <c r="N194" i="13"/>
  <c r="S194" i="13"/>
  <c r="R194" i="13"/>
  <c r="U194" i="13"/>
  <c r="AF194" i="13"/>
  <c r="AI194" i="13"/>
  <c r="AJ194" i="13"/>
  <c r="AQ194" i="13"/>
  <c r="AN194" i="13"/>
  <c r="AE194" i="13"/>
  <c r="X194" i="13"/>
  <c r="AO194" i="13"/>
  <c r="AP194" i="13"/>
  <c r="AH194" i="13"/>
  <c r="Z194" i="13"/>
  <c r="W194" i="13"/>
  <c r="AM194" i="13"/>
  <c r="V194" i="13"/>
  <c r="AL194" i="13"/>
  <c r="AG194" i="13"/>
  <c r="Y194" i="13"/>
  <c r="C195" i="13"/>
  <c r="H195" i="13"/>
  <c r="G195" i="13"/>
  <c r="L195" i="13"/>
  <c r="K195" i="13"/>
  <c r="I195" i="13"/>
  <c r="B195" i="13"/>
  <c r="D195" i="13"/>
  <c r="E195" i="13"/>
  <c r="J195" i="13"/>
  <c r="F195" i="13"/>
  <c r="AA193" i="13"/>
  <c r="AB193" i="13" s="1"/>
  <c r="AC193" i="13" s="1"/>
  <c r="AR193" i="13"/>
  <c r="R208" i="18" l="1"/>
  <c r="AR194" i="13"/>
  <c r="AS193" i="13"/>
  <c r="M193" i="13" s="1"/>
  <c r="Q209" i="18" s="1"/>
  <c r="R209" i="18" s="1"/>
  <c r="L196" i="13"/>
  <c r="K196" i="13"/>
  <c r="J196" i="13"/>
  <c r="I196" i="13"/>
  <c r="D196" i="13"/>
  <c r="E196" i="13"/>
  <c r="H196" i="13"/>
  <c r="F196" i="13"/>
  <c r="G196" i="13"/>
  <c r="C196" i="13"/>
  <c r="B196" i="13"/>
  <c r="AA194" i="13"/>
  <c r="AB194" i="13" s="1"/>
  <c r="AC194" i="13" s="1"/>
  <c r="N195" i="13"/>
  <c r="AP195" i="13"/>
  <c r="AJ195" i="13"/>
  <c r="Z195" i="13"/>
  <c r="AE195" i="13"/>
  <c r="AL195" i="13"/>
  <c r="AF195" i="13"/>
  <c r="V195" i="13"/>
  <c r="W195" i="13"/>
  <c r="AO195" i="13"/>
  <c r="U195" i="13"/>
  <c r="Y195" i="13"/>
  <c r="AQ195" i="13"/>
  <c r="X195" i="13"/>
  <c r="AG195" i="13"/>
  <c r="AM195" i="13"/>
  <c r="AN195" i="13"/>
  <c r="AH195" i="13"/>
  <c r="AI195" i="13"/>
  <c r="S195" i="13"/>
  <c r="R195" i="13"/>
  <c r="AS194" i="13" l="1"/>
  <c r="M194" i="13" s="1"/>
  <c r="Q210" i="18" s="1"/>
  <c r="S210" i="18" s="1" a="1"/>
  <c r="S210" i="18" s="1"/>
  <c r="N196" i="13"/>
  <c r="AA195" i="13"/>
  <c r="AB195" i="13" s="1"/>
  <c r="AC195" i="13" s="1"/>
  <c r="S209" i="18" a="1"/>
  <c r="S209" i="18" s="1"/>
  <c r="AR195" i="13"/>
  <c r="L197" i="13"/>
  <c r="D197" i="13"/>
  <c r="J197" i="13"/>
  <c r="I197" i="13"/>
  <c r="E197" i="13"/>
  <c r="B197" i="13"/>
  <c r="C197" i="13"/>
  <c r="G197" i="13"/>
  <c r="K197" i="13"/>
  <c r="F197" i="13"/>
  <c r="H197" i="13"/>
  <c r="X196" i="13"/>
  <c r="AM196" i="13"/>
  <c r="AE196" i="13"/>
  <c r="Z196" i="13"/>
  <c r="AG196" i="13"/>
  <c r="Y196" i="13"/>
  <c r="U196" i="13"/>
  <c r="V196" i="13"/>
  <c r="AI196" i="13"/>
  <c r="AF196" i="13"/>
  <c r="AL196" i="13"/>
  <c r="AN196" i="13"/>
  <c r="AQ196" i="13"/>
  <c r="AJ196" i="13"/>
  <c r="AP196" i="13"/>
  <c r="AO196" i="13"/>
  <c r="AH196" i="13"/>
  <c r="W196" i="13"/>
  <c r="S196" i="13"/>
  <c r="R196" i="13"/>
  <c r="R210" i="18" l="1"/>
  <c r="N197" i="13"/>
  <c r="AS195" i="13"/>
  <c r="M195" i="13" s="1"/>
  <c r="Q211" i="18" s="1"/>
  <c r="R211" i="18" s="1"/>
  <c r="AR196" i="13"/>
  <c r="U197" i="13"/>
  <c r="AP197" i="13"/>
  <c r="AH197" i="13"/>
  <c r="AO197" i="13"/>
  <c r="Z197" i="13"/>
  <c r="AJ197" i="13"/>
  <c r="Y197" i="13"/>
  <c r="AM197" i="13"/>
  <c r="AQ197" i="13"/>
  <c r="AG197" i="13"/>
  <c r="AI197" i="13"/>
  <c r="W197" i="13"/>
  <c r="X197" i="13"/>
  <c r="AL197" i="13"/>
  <c r="AE197" i="13"/>
  <c r="AN197" i="13"/>
  <c r="AF197" i="13"/>
  <c r="V197" i="13"/>
  <c r="AA196" i="13"/>
  <c r="AB196" i="13" s="1"/>
  <c r="AC196" i="13" s="1"/>
  <c r="C198" i="13"/>
  <c r="L198" i="13"/>
  <c r="H198" i="13"/>
  <c r="F198" i="13"/>
  <c r="J198" i="13"/>
  <c r="K198" i="13"/>
  <c r="E198" i="13"/>
  <c r="D198" i="13"/>
  <c r="G198" i="13"/>
  <c r="I198" i="13"/>
  <c r="B198" i="13"/>
  <c r="R197" i="13"/>
  <c r="S197" i="13"/>
  <c r="AS196" i="13" l="1"/>
  <c r="M196" i="13" s="1"/>
  <c r="Q212" i="18" s="1"/>
  <c r="S211" i="18" a="1"/>
  <c r="S211" i="18" s="1"/>
  <c r="S198" i="13"/>
  <c r="R198" i="13"/>
  <c r="AL198" i="13"/>
  <c r="AP198" i="13"/>
  <c r="V198" i="13"/>
  <c r="AN198" i="13"/>
  <c r="Z198" i="13"/>
  <c r="Y198" i="13"/>
  <c r="U198" i="13"/>
  <c r="X198" i="13"/>
  <c r="AF198" i="13"/>
  <c r="AG198" i="13"/>
  <c r="AE198" i="13"/>
  <c r="AH198" i="13"/>
  <c r="AJ198" i="13"/>
  <c r="AO198" i="13"/>
  <c r="AM198" i="13"/>
  <c r="AI198" i="13"/>
  <c r="W198" i="13"/>
  <c r="AQ198" i="13"/>
  <c r="AA197" i="13"/>
  <c r="AB197" i="13" s="1"/>
  <c r="AC197" i="13" s="1"/>
  <c r="N198" i="13"/>
  <c r="AR197" i="13"/>
  <c r="J199" i="13"/>
  <c r="G199" i="13"/>
  <c r="I199" i="13"/>
  <c r="L199" i="13"/>
  <c r="C199" i="13"/>
  <c r="E199" i="13"/>
  <c r="D199" i="13"/>
  <c r="H199" i="13"/>
  <c r="F199" i="13"/>
  <c r="B199" i="13"/>
  <c r="K199" i="13"/>
  <c r="S212" i="18" l="1" a="1"/>
  <c r="S212" i="18" s="1"/>
  <c r="R212" i="18"/>
  <c r="AS197" i="13"/>
  <c r="M197" i="13" s="1"/>
  <c r="Q213" i="18" s="1"/>
  <c r="S213" i="18" s="1" a="1"/>
  <c r="S213" i="18" s="1"/>
  <c r="AL199" i="13"/>
  <c r="AH199" i="13"/>
  <c r="AN199" i="13"/>
  <c r="AM199" i="13"/>
  <c r="W199" i="13"/>
  <c r="AP199" i="13"/>
  <c r="AO199" i="13"/>
  <c r="U199" i="13"/>
  <c r="AG199" i="13"/>
  <c r="X199" i="13"/>
  <c r="AJ199" i="13"/>
  <c r="Y199" i="13"/>
  <c r="Z199" i="13"/>
  <c r="V199" i="13"/>
  <c r="AE199" i="13"/>
  <c r="AI199" i="13"/>
  <c r="AF199" i="13"/>
  <c r="AQ199" i="13"/>
  <c r="H200" i="13"/>
  <c r="F200" i="13"/>
  <c r="C200" i="13"/>
  <c r="K200" i="13"/>
  <c r="I200" i="13"/>
  <c r="J200" i="13"/>
  <c r="G200" i="13"/>
  <c r="E200" i="13"/>
  <c r="D200" i="13"/>
  <c r="B200" i="13"/>
  <c r="L200" i="13"/>
  <c r="AA198" i="13"/>
  <c r="AB198" i="13" s="1"/>
  <c r="AC198" i="13" s="1"/>
  <c r="AR198" i="13"/>
  <c r="R199" i="13"/>
  <c r="S199" i="13"/>
  <c r="N199" i="13"/>
  <c r="R213" i="18" l="1"/>
  <c r="AF200" i="13"/>
  <c r="AL200" i="13"/>
  <c r="AN200" i="13"/>
  <c r="Y200" i="13"/>
  <c r="AJ200" i="13"/>
  <c r="V200" i="13"/>
  <c r="U200" i="13"/>
  <c r="AH200" i="13"/>
  <c r="AO200" i="13"/>
  <c r="X200" i="13"/>
  <c r="AM200" i="13"/>
  <c r="AQ200" i="13"/>
  <c r="AE200" i="13"/>
  <c r="AI200" i="13"/>
  <c r="W200" i="13"/>
  <c r="Z200" i="13"/>
  <c r="AP200" i="13"/>
  <c r="AG200" i="13"/>
  <c r="AA199" i="13"/>
  <c r="AB199" i="13" s="1"/>
  <c r="AC199" i="13" s="1"/>
  <c r="N200" i="13"/>
  <c r="R200" i="13"/>
  <c r="S200" i="13"/>
  <c r="I201" i="13"/>
  <c r="D201" i="13"/>
  <c r="L201" i="13"/>
  <c r="H201" i="13"/>
  <c r="F201" i="13"/>
  <c r="J201" i="13"/>
  <c r="B201" i="13"/>
  <c r="G201" i="13"/>
  <c r="E201" i="13"/>
  <c r="K201" i="13"/>
  <c r="C201" i="13"/>
  <c r="AR199" i="13"/>
  <c r="AS198" i="13"/>
  <c r="M198" i="13" s="1"/>
  <c r="Q214" i="18" s="1"/>
  <c r="N201" i="13" l="1"/>
  <c r="R214" i="18"/>
  <c r="S214" i="18" a="1"/>
  <c r="S214" i="18" s="1"/>
  <c r="I202" i="13"/>
  <c r="J202" i="13"/>
  <c r="B202" i="13"/>
  <c r="H202" i="13"/>
  <c r="C202" i="13"/>
  <c r="E202" i="13"/>
  <c r="L202" i="13"/>
  <c r="K202" i="13"/>
  <c r="F202" i="13"/>
  <c r="G202" i="13"/>
  <c r="D202" i="13"/>
  <c r="S201" i="13"/>
  <c r="R201" i="13"/>
  <c r="U201" i="13"/>
  <c r="X201" i="13"/>
  <c r="V201" i="13"/>
  <c r="W201" i="13"/>
  <c r="AG201" i="13"/>
  <c r="AI201" i="13"/>
  <c r="AJ201" i="13"/>
  <c r="Y201" i="13"/>
  <c r="AL201" i="13"/>
  <c r="AE201" i="13"/>
  <c r="AQ201" i="13"/>
  <c r="AF201" i="13"/>
  <c r="AN201" i="13"/>
  <c r="AM201" i="13"/>
  <c r="AH201" i="13"/>
  <c r="AO201" i="13"/>
  <c r="Z201" i="13"/>
  <c r="AP201" i="13"/>
  <c r="AS199" i="13"/>
  <c r="M199" i="13" s="1"/>
  <c r="Q215" i="18" s="1"/>
  <c r="AR200" i="13"/>
  <c r="AA200" i="13"/>
  <c r="AB200" i="13" s="1"/>
  <c r="AC200" i="13" s="1"/>
  <c r="AS200" i="13" l="1"/>
  <c r="M200" i="13" s="1"/>
  <c r="Q216" i="18" s="1"/>
  <c r="S216" i="18" s="1" a="1"/>
  <c r="S216" i="18" s="1"/>
  <c r="N202" i="13"/>
  <c r="U202" i="13"/>
  <c r="V202" i="13"/>
  <c r="X202" i="13"/>
  <c r="Y202" i="13"/>
  <c r="AG202" i="13"/>
  <c r="Z202" i="13"/>
  <c r="W202" i="13"/>
  <c r="AI202" i="13"/>
  <c r="AF202" i="13"/>
  <c r="AO202" i="13"/>
  <c r="AL202" i="13"/>
  <c r="AH202" i="13"/>
  <c r="AE202" i="13"/>
  <c r="AN202" i="13"/>
  <c r="AJ202" i="13"/>
  <c r="AQ202" i="13"/>
  <c r="AP202" i="13"/>
  <c r="AM202" i="13"/>
  <c r="S215" i="18" a="1"/>
  <c r="S215" i="18" s="1"/>
  <c r="R215" i="18" s="1"/>
  <c r="AA201" i="13"/>
  <c r="AB201" i="13" s="1"/>
  <c r="AC201" i="13" s="1"/>
  <c r="R202" i="13"/>
  <c r="S202" i="13"/>
  <c r="H203" i="13"/>
  <c r="D203" i="13"/>
  <c r="F203" i="13"/>
  <c r="C203" i="13"/>
  <c r="E203" i="13"/>
  <c r="L203" i="13"/>
  <c r="I203" i="13"/>
  <c r="J203" i="13"/>
  <c r="G203" i="13"/>
  <c r="K203" i="13"/>
  <c r="B203" i="13"/>
  <c r="AR201" i="13"/>
  <c r="R216" i="18" l="1"/>
  <c r="N203" i="13"/>
  <c r="AG203" i="13"/>
  <c r="AI203" i="13"/>
  <c r="W203" i="13"/>
  <c r="U203" i="13"/>
  <c r="AL203" i="13"/>
  <c r="AN203" i="13"/>
  <c r="AE203" i="13"/>
  <c r="AF203" i="13"/>
  <c r="AP203" i="13"/>
  <c r="Y203" i="13"/>
  <c r="AM203" i="13"/>
  <c r="Z203" i="13"/>
  <c r="X203" i="13"/>
  <c r="AO203" i="13"/>
  <c r="AJ203" i="13"/>
  <c r="AH203" i="13"/>
  <c r="AQ203" i="13"/>
  <c r="V203" i="13"/>
  <c r="S203" i="13"/>
  <c r="R203" i="13"/>
  <c r="AS201" i="13"/>
  <c r="M201" i="13" s="1"/>
  <c r="Q217" i="18" s="1"/>
  <c r="B204" i="13"/>
  <c r="I204" i="13"/>
  <c r="K204" i="13"/>
  <c r="D204" i="13"/>
  <c r="F204" i="13"/>
  <c r="G204" i="13"/>
  <c r="L204" i="13"/>
  <c r="H204" i="13"/>
  <c r="E204" i="13"/>
  <c r="J204" i="13"/>
  <c r="C204" i="13"/>
  <c r="AR202" i="13"/>
  <c r="AA202" i="13"/>
  <c r="AB202" i="13" s="1"/>
  <c r="AC202" i="13" s="1"/>
  <c r="AS202" i="13" l="1"/>
  <c r="M202" i="13" s="1"/>
  <c r="Q218" i="18" s="1"/>
  <c r="R218" i="18" s="1"/>
  <c r="S204" i="13"/>
  <c r="R204" i="13"/>
  <c r="J205" i="13"/>
  <c r="F205" i="13"/>
  <c r="I205" i="13"/>
  <c r="D205" i="13"/>
  <c r="G205" i="13"/>
  <c r="C205" i="13"/>
  <c r="H205" i="13"/>
  <c r="B205" i="13"/>
  <c r="E205" i="13"/>
  <c r="L205" i="13"/>
  <c r="K205" i="13"/>
  <c r="N204" i="13"/>
  <c r="R217" i="18"/>
  <c r="S217" i="18" a="1"/>
  <c r="S217" i="18" s="1"/>
  <c r="AA203" i="13"/>
  <c r="AB203" i="13" s="1"/>
  <c r="AC203" i="13" s="1"/>
  <c r="AE204" i="13"/>
  <c r="AF204" i="13"/>
  <c r="Z204" i="13"/>
  <c r="AN204" i="13"/>
  <c r="AM204" i="13"/>
  <c r="AI204" i="13"/>
  <c r="U204" i="13"/>
  <c r="AO204" i="13"/>
  <c r="AH204" i="13"/>
  <c r="AG204" i="13"/>
  <c r="W204" i="13"/>
  <c r="AQ204" i="13"/>
  <c r="AP204" i="13"/>
  <c r="AJ204" i="13"/>
  <c r="V204" i="13"/>
  <c r="AL204" i="13"/>
  <c r="Y204" i="13"/>
  <c r="X204" i="13"/>
  <c r="AR203" i="13"/>
  <c r="S218" i="18" l="1" a="1"/>
  <c r="S218" i="18" s="1"/>
  <c r="AS203" i="13"/>
  <c r="M203" i="13" s="1"/>
  <c r="Q219" i="18" s="1"/>
  <c r="R219" i="18" s="1"/>
  <c r="N205" i="13"/>
  <c r="K206" i="13"/>
  <c r="E206" i="13"/>
  <c r="J206" i="13"/>
  <c r="D206" i="13"/>
  <c r="C206" i="13"/>
  <c r="I206" i="13"/>
  <c r="H206" i="13"/>
  <c r="B206" i="13"/>
  <c r="G206" i="13"/>
  <c r="F206" i="13"/>
  <c r="L206" i="13"/>
  <c r="S205" i="13"/>
  <c r="R205" i="13"/>
  <c r="AA204" i="13"/>
  <c r="AB204" i="13" s="1"/>
  <c r="AC204" i="13" s="1"/>
  <c r="AR204" i="13"/>
  <c r="AE205" i="13"/>
  <c r="X205" i="13"/>
  <c r="AP205" i="13"/>
  <c r="Y205" i="13"/>
  <c r="Z205" i="13"/>
  <c r="AQ205" i="13"/>
  <c r="AF205" i="13"/>
  <c r="AH205" i="13"/>
  <c r="V205" i="13"/>
  <c r="AG205" i="13"/>
  <c r="AJ205" i="13"/>
  <c r="U205" i="13"/>
  <c r="AI205" i="13"/>
  <c r="AL205" i="13"/>
  <c r="AM205" i="13"/>
  <c r="W205" i="13"/>
  <c r="AN205" i="13"/>
  <c r="AO205" i="13"/>
  <c r="S219" i="18" l="1" a="1"/>
  <c r="S219" i="18" s="1"/>
  <c r="AS204" i="13"/>
  <c r="M204" i="13" s="1"/>
  <c r="Q220" i="18" s="1"/>
  <c r="AR205" i="13"/>
  <c r="AA205" i="13"/>
  <c r="AB205" i="13" s="1"/>
  <c r="AC205" i="13" s="1"/>
  <c r="AH206" i="13"/>
  <c r="AJ206" i="13"/>
  <c r="AN206" i="13"/>
  <c r="U206" i="13"/>
  <c r="X206" i="13"/>
  <c r="AM206" i="13"/>
  <c r="Z206" i="13"/>
  <c r="AO206" i="13"/>
  <c r="AP206" i="13"/>
  <c r="AE206" i="13"/>
  <c r="W206" i="13"/>
  <c r="AQ206" i="13"/>
  <c r="V206" i="13"/>
  <c r="AG206" i="13"/>
  <c r="Y206" i="13"/>
  <c r="AF206" i="13"/>
  <c r="AI206" i="13"/>
  <c r="AL206" i="13"/>
  <c r="N206" i="13"/>
  <c r="D207" i="13"/>
  <c r="H207" i="13"/>
  <c r="B207" i="13"/>
  <c r="C207" i="13"/>
  <c r="G207" i="13"/>
  <c r="K207" i="13"/>
  <c r="E207" i="13"/>
  <c r="I207" i="13"/>
  <c r="J207" i="13"/>
  <c r="F207" i="13"/>
  <c r="L207" i="13"/>
  <c r="R206" i="13"/>
  <c r="S206" i="13"/>
  <c r="AS205" i="13" l="1"/>
  <c r="M205" i="13" s="1"/>
  <c r="Q221" i="18" s="1"/>
  <c r="R221" i="18" s="1"/>
  <c r="N207" i="13"/>
  <c r="R207" i="13"/>
  <c r="S207" i="13"/>
  <c r="AO207" i="13"/>
  <c r="AL207" i="13"/>
  <c r="Z207" i="13"/>
  <c r="AQ207" i="13"/>
  <c r="AN207" i="13"/>
  <c r="W207" i="13"/>
  <c r="AH207" i="13"/>
  <c r="AF207" i="13"/>
  <c r="U207" i="13"/>
  <c r="Y207" i="13"/>
  <c r="V207" i="13"/>
  <c r="AE207" i="13"/>
  <c r="AJ207" i="13"/>
  <c r="AG207" i="13"/>
  <c r="AP207" i="13"/>
  <c r="AM207" i="13"/>
  <c r="AI207" i="13"/>
  <c r="X207" i="13"/>
  <c r="K208" i="13"/>
  <c r="I208" i="13"/>
  <c r="H208" i="13"/>
  <c r="G208" i="13"/>
  <c r="C208" i="13"/>
  <c r="F208" i="13"/>
  <c r="E208" i="13"/>
  <c r="L208" i="13"/>
  <c r="B208" i="13"/>
  <c r="D208" i="13"/>
  <c r="J208" i="13"/>
  <c r="AR206" i="13"/>
  <c r="AA206" i="13"/>
  <c r="AB206" i="13" s="1"/>
  <c r="AC206" i="13" s="1"/>
  <c r="S220" i="18" a="1"/>
  <c r="S220" i="18" s="1"/>
  <c r="R220" i="18"/>
  <c r="AS206" i="13" l="1"/>
  <c r="M206" i="13" s="1"/>
  <c r="Q222" i="18" s="1"/>
  <c r="S222" i="18" s="1" a="1"/>
  <c r="S222" i="18" s="1"/>
  <c r="S221" i="18" a="1"/>
  <c r="S221" i="18" s="1"/>
  <c r="U208" i="13"/>
  <c r="AJ208" i="13"/>
  <c r="AG208" i="13"/>
  <c r="AE208" i="13"/>
  <c r="AH208" i="13"/>
  <c r="AM208" i="13"/>
  <c r="W208" i="13"/>
  <c r="AF208" i="13"/>
  <c r="AQ208" i="13"/>
  <c r="AN208" i="13"/>
  <c r="Y208" i="13"/>
  <c r="V208" i="13"/>
  <c r="X208" i="13"/>
  <c r="AI208" i="13"/>
  <c r="AP208" i="13"/>
  <c r="AL208" i="13"/>
  <c r="AO208" i="13"/>
  <c r="Z208" i="13"/>
  <c r="N208" i="13"/>
  <c r="L209" i="13"/>
  <c r="J209" i="13"/>
  <c r="G209" i="13"/>
  <c r="H209" i="13"/>
  <c r="B209" i="13"/>
  <c r="I209" i="13"/>
  <c r="K209" i="13"/>
  <c r="C209" i="13"/>
  <c r="E209" i="13"/>
  <c r="D209" i="13"/>
  <c r="F209" i="13"/>
  <c r="R208" i="13"/>
  <c r="S208" i="13"/>
  <c r="AR207" i="13"/>
  <c r="AA207" i="13"/>
  <c r="AB207" i="13" s="1"/>
  <c r="AC207" i="13" s="1"/>
  <c r="R222" i="18" l="1"/>
  <c r="AS207" i="13"/>
  <c r="M207" i="13" s="1"/>
  <c r="Q223" i="18" s="1"/>
  <c r="R223" i="18" s="1"/>
  <c r="N209" i="13"/>
  <c r="V209" i="13"/>
  <c r="AL209" i="13"/>
  <c r="AF209" i="13"/>
  <c r="U209" i="13"/>
  <c r="AG209" i="13"/>
  <c r="W209" i="13"/>
  <c r="AN209" i="13"/>
  <c r="Y209" i="13"/>
  <c r="AH209" i="13"/>
  <c r="AP209" i="13"/>
  <c r="AQ209" i="13"/>
  <c r="AO209" i="13"/>
  <c r="Z209" i="13"/>
  <c r="X209" i="13"/>
  <c r="AE209" i="13"/>
  <c r="AM209" i="13"/>
  <c r="AI209" i="13"/>
  <c r="AJ209" i="13"/>
  <c r="R209" i="13"/>
  <c r="S209" i="13"/>
  <c r="AR208" i="13"/>
  <c r="AA208" i="13"/>
  <c r="AB208" i="13" s="1"/>
  <c r="AC208" i="13" s="1"/>
  <c r="K210" i="13"/>
  <c r="J210" i="13"/>
  <c r="H210" i="13"/>
  <c r="L210" i="13"/>
  <c r="G210" i="13"/>
  <c r="E210" i="13"/>
  <c r="B210" i="13"/>
  <c r="C210" i="13"/>
  <c r="D210" i="13"/>
  <c r="F210" i="13"/>
  <c r="I210" i="13"/>
  <c r="S223" i="18" l="1" a="1"/>
  <c r="S223" i="18" s="1"/>
  <c r="N210" i="13"/>
  <c r="AS208" i="13"/>
  <c r="M208" i="13" s="1"/>
  <c r="Q224" i="18" s="1"/>
  <c r="AA209" i="13"/>
  <c r="AB209" i="13" s="1"/>
  <c r="AC209" i="13" s="1"/>
  <c r="U210" i="13"/>
  <c r="AO210" i="13"/>
  <c r="AL210" i="13"/>
  <c r="AF210" i="13"/>
  <c r="AQ210" i="13"/>
  <c r="AN210" i="13"/>
  <c r="AH210" i="13"/>
  <c r="W210" i="13"/>
  <c r="AP210" i="13"/>
  <c r="AJ210" i="13"/>
  <c r="Y210" i="13"/>
  <c r="V210" i="13"/>
  <c r="AE210" i="13"/>
  <c r="AG210" i="13"/>
  <c r="X210" i="13"/>
  <c r="AM210" i="13"/>
  <c r="AI210" i="13"/>
  <c r="Z210" i="13"/>
  <c r="AR209" i="13"/>
  <c r="S210" i="13"/>
  <c r="R210" i="13"/>
  <c r="F211" i="13"/>
  <c r="J211" i="13"/>
  <c r="G211" i="13"/>
  <c r="B211" i="13"/>
  <c r="H211" i="13"/>
  <c r="I211" i="13"/>
  <c r="K211" i="13"/>
  <c r="E211" i="13"/>
  <c r="D211" i="13"/>
  <c r="L211" i="13"/>
  <c r="C211" i="13"/>
  <c r="S224" i="18" l="1" a="1"/>
  <c r="S224" i="18" s="1"/>
  <c r="R224" i="18"/>
  <c r="N211" i="13"/>
  <c r="AS209" i="13"/>
  <c r="M209" i="13" s="1"/>
  <c r="Q225" i="18" s="1"/>
  <c r="R225" i="18" s="1"/>
  <c r="R211" i="13"/>
  <c r="S211" i="13"/>
  <c r="K212" i="13"/>
  <c r="E212" i="13"/>
  <c r="D212" i="13"/>
  <c r="G212" i="13"/>
  <c r="L212" i="13"/>
  <c r="B212" i="13"/>
  <c r="J212" i="13"/>
  <c r="F212" i="13"/>
  <c r="H212" i="13"/>
  <c r="C212" i="13"/>
  <c r="I212" i="13"/>
  <c r="U211" i="13"/>
  <c r="AP211" i="13"/>
  <c r="AM211" i="13"/>
  <c r="AG211" i="13"/>
  <c r="Y211" i="13"/>
  <c r="AO211" i="13"/>
  <c r="W211" i="13"/>
  <c r="AQ211" i="13"/>
  <c r="AI211" i="13"/>
  <c r="AE211" i="13"/>
  <c r="AF211" i="13"/>
  <c r="X211" i="13"/>
  <c r="AL211" i="13"/>
  <c r="AH211" i="13"/>
  <c r="Z211" i="13"/>
  <c r="AN211" i="13"/>
  <c r="AJ211" i="13"/>
  <c r="V211" i="13"/>
  <c r="AR210" i="13"/>
  <c r="AA210" i="13"/>
  <c r="AB210" i="13" s="1"/>
  <c r="AC210" i="13" s="1"/>
  <c r="AS210" i="13" l="1"/>
  <c r="M210" i="13" s="1"/>
  <c r="Q226" i="18" s="1"/>
  <c r="S225" i="18" a="1"/>
  <c r="S225" i="18" s="1"/>
  <c r="AA211" i="13"/>
  <c r="AB211" i="13" s="1"/>
  <c r="AC211" i="13" s="1"/>
  <c r="K213" i="13"/>
  <c r="L213" i="13"/>
  <c r="B213" i="13"/>
  <c r="E213" i="13"/>
  <c r="H213" i="13"/>
  <c r="D213" i="13"/>
  <c r="I213" i="13"/>
  <c r="C213" i="13"/>
  <c r="G213" i="13"/>
  <c r="J213" i="13"/>
  <c r="F213" i="13"/>
  <c r="N212" i="13"/>
  <c r="AR211" i="13"/>
  <c r="R212" i="13"/>
  <c r="S212" i="13"/>
  <c r="AE212" i="13"/>
  <c r="X212" i="13"/>
  <c r="AO212" i="13"/>
  <c r="AL212" i="13"/>
  <c r="Z212" i="13"/>
  <c r="AQ212" i="13"/>
  <c r="AN212" i="13"/>
  <c r="AF212" i="13"/>
  <c r="W212" i="13"/>
  <c r="V212" i="13"/>
  <c r="AH212" i="13"/>
  <c r="Y212" i="13"/>
  <c r="U212" i="13"/>
  <c r="AJ212" i="13"/>
  <c r="AG212" i="13"/>
  <c r="AP212" i="13"/>
  <c r="AM212" i="13"/>
  <c r="AI212" i="13"/>
  <c r="S226" i="18" l="1" a="1"/>
  <c r="S226" i="18" s="1"/>
  <c r="R226" i="18"/>
  <c r="N213" i="13"/>
  <c r="AS211" i="13"/>
  <c r="M211" i="13" s="1"/>
  <c r="Q227" i="18" s="1"/>
  <c r="S227" i="18" s="1" a="1"/>
  <c r="S227" i="18" s="1"/>
  <c r="AM213" i="13"/>
  <c r="AG213" i="13"/>
  <c r="U213" i="13"/>
  <c r="AO213" i="13"/>
  <c r="AI213" i="13"/>
  <c r="W213" i="13"/>
  <c r="AQ213" i="13"/>
  <c r="AN213" i="13"/>
  <c r="AF213" i="13"/>
  <c r="Z213" i="13"/>
  <c r="AP213" i="13"/>
  <c r="AH213" i="13"/>
  <c r="V213" i="13"/>
  <c r="AL213" i="13"/>
  <c r="AE213" i="13"/>
  <c r="AJ213" i="13"/>
  <c r="X213" i="13"/>
  <c r="Y213" i="13"/>
  <c r="S213" i="13"/>
  <c r="R213" i="13"/>
  <c r="AA212" i="13"/>
  <c r="AB212" i="13" s="1"/>
  <c r="AC212" i="13" s="1"/>
  <c r="AR212" i="13"/>
  <c r="C214" i="13"/>
  <c r="H214" i="13"/>
  <c r="J214" i="13"/>
  <c r="F214" i="13"/>
  <c r="E214" i="13"/>
  <c r="I214" i="13"/>
  <c r="B214" i="13"/>
  <c r="G214" i="13"/>
  <c r="D214" i="13"/>
  <c r="K214" i="13"/>
  <c r="L214" i="13"/>
  <c r="AS212" i="13" l="1"/>
  <c r="M212" i="13" s="1"/>
  <c r="Q228" i="18" s="1"/>
  <c r="S228" i="18" s="1" a="1"/>
  <c r="S228" i="18" s="1"/>
  <c r="R227" i="18"/>
  <c r="AG214" i="13"/>
  <c r="Z214" i="13"/>
  <c r="V214" i="13"/>
  <c r="U214" i="13"/>
  <c r="AI214" i="13"/>
  <c r="AF214" i="13"/>
  <c r="AQ214" i="13"/>
  <c r="AL214" i="13"/>
  <c r="AH214" i="13"/>
  <c r="AE214" i="13"/>
  <c r="AN214" i="13"/>
  <c r="AJ214" i="13"/>
  <c r="W214" i="13"/>
  <c r="AP214" i="13"/>
  <c r="AM214" i="13"/>
  <c r="Y214" i="13"/>
  <c r="X214" i="13"/>
  <c r="AO214" i="13"/>
  <c r="AR213" i="13"/>
  <c r="AA213" i="13"/>
  <c r="AB213" i="13" s="1"/>
  <c r="AC213" i="13" s="1"/>
  <c r="R214" i="13"/>
  <c r="S214" i="13"/>
  <c r="N214" i="13"/>
  <c r="I215" i="13"/>
  <c r="B215" i="13"/>
  <c r="E215" i="13"/>
  <c r="D215" i="13"/>
  <c r="K215" i="13"/>
  <c r="F215" i="13"/>
  <c r="L215" i="13"/>
  <c r="H215" i="13"/>
  <c r="G215" i="13"/>
  <c r="C215" i="13"/>
  <c r="J215" i="13"/>
  <c r="AS213" i="13" l="1"/>
  <c r="M213" i="13" s="1"/>
  <c r="Q229" i="18" s="1"/>
  <c r="S229" i="18" s="1" a="1"/>
  <c r="S229" i="18" s="1"/>
  <c r="N215" i="13"/>
  <c r="R228" i="18"/>
  <c r="AG215" i="13"/>
  <c r="AI215" i="13"/>
  <c r="AO215" i="13"/>
  <c r="U215" i="13"/>
  <c r="AP215" i="13"/>
  <c r="AL215" i="13"/>
  <c r="W215" i="13"/>
  <c r="X215" i="13"/>
  <c r="V215" i="13"/>
  <c r="AE215" i="13"/>
  <c r="AH215" i="13"/>
  <c r="Z215" i="13"/>
  <c r="Y215" i="13"/>
  <c r="AM215" i="13"/>
  <c r="AF215" i="13"/>
  <c r="AN215" i="13"/>
  <c r="AQ215" i="13"/>
  <c r="AJ215" i="13"/>
  <c r="R215" i="13"/>
  <c r="S215" i="13"/>
  <c r="AR214" i="13"/>
  <c r="AA214" i="13"/>
  <c r="AB214" i="13" s="1"/>
  <c r="AC214" i="13" s="1"/>
  <c r="H216" i="13"/>
  <c r="C216" i="13"/>
  <c r="K216" i="13"/>
  <c r="F216" i="13"/>
  <c r="D216" i="13"/>
  <c r="J216" i="13"/>
  <c r="G216" i="13"/>
  <c r="I216" i="13"/>
  <c r="B216" i="13"/>
  <c r="L216" i="13"/>
  <c r="E216" i="13"/>
  <c r="R229" i="18" l="1"/>
  <c r="AS214" i="13"/>
  <c r="M214" i="13" s="1"/>
  <c r="Q230" i="18" s="1"/>
  <c r="S230" i="18" s="1" a="1"/>
  <c r="S230" i="18" s="1"/>
  <c r="AG216" i="13"/>
  <c r="Y216" i="13"/>
  <c r="AI216" i="13"/>
  <c r="AJ216" i="13"/>
  <c r="AO216" i="13"/>
  <c r="AL216" i="13"/>
  <c r="AF216" i="13"/>
  <c r="X216" i="13"/>
  <c r="AN216" i="13"/>
  <c r="AH216" i="13"/>
  <c r="AE216" i="13"/>
  <c r="Z216" i="13"/>
  <c r="AP216" i="13"/>
  <c r="AQ216" i="13"/>
  <c r="U216" i="13"/>
  <c r="V216" i="13"/>
  <c r="W216" i="13"/>
  <c r="AM216" i="13"/>
  <c r="AR215" i="13"/>
  <c r="AA215" i="13"/>
  <c r="AB215" i="13" s="1"/>
  <c r="AC215" i="13" s="1"/>
  <c r="C217" i="13"/>
  <c r="E217" i="13"/>
  <c r="J217" i="13"/>
  <c r="I217" i="13"/>
  <c r="G217" i="13"/>
  <c r="K217" i="13"/>
  <c r="D217" i="13"/>
  <c r="F217" i="13"/>
  <c r="L217" i="13"/>
  <c r="H217" i="13"/>
  <c r="B217" i="13"/>
  <c r="N216" i="13"/>
  <c r="R216" i="13"/>
  <c r="S216" i="13"/>
  <c r="R230" i="18" l="1"/>
  <c r="AA216" i="13"/>
  <c r="AB216" i="13" s="1"/>
  <c r="AC216" i="13" s="1"/>
  <c r="Z217" i="13"/>
  <c r="AM217" i="13"/>
  <c r="AH217" i="13"/>
  <c r="AP217" i="13"/>
  <c r="W217" i="13"/>
  <c r="V217" i="13"/>
  <c r="AG217" i="13"/>
  <c r="AO217" i="13"/>
  <c r="U217" i="13"/>
  <c r="AN217" i="13"/>
  <c r="AQ217" i="13"/>
  <c r="Y217" i="13"/>
  <c r="AF217" i="13"/>
  <c r="AL217" i="13"/>
  <c r="AE217" i="13"/>
  <c r="AI217" i="13"/>
  <c r="AJ217" i="13"/>
  <c r="X217" i="13"/>
  <c r="L218" i="13"/>
  <c r="G218" i="13"/>
  <c r="F218" i="13"/>
  <c r="B218" i="13"/>
  <c r="D218" i="13"/>
  <c r="I218" i="13"/>
  <c r="K218" i="13"/>
  <c r="C218" i="13"/>
  <c r="H218" i="13"/>
  <c r="E218" i="13"/>
  <c r="J218" i="13"/>
  <c r="S217" i="13"/>
  <c r="R217" i="13"/>
  <c r="AR216" i="13"/>
  <c r="AS215" i="13"/>
  <c r="M215" i="13" s="1"/>
  <c r="Q231" i="18" s="1"/>
  <c r="N217" i="13"/>
  <c r="AS216" i="13" l="1"/>
  <c r="M216" i="13" s="1"/>
  <c r="Q232" i="18" s="1"/>
  <c r="R232" i="18" s="1"/>
  <c r="AR217" i="13"/>
  <c r="AA217" i="13"/>
  <c r="AB217" i="13" s="1"/>
  <c r="AC217" i="13" s="1"/>
  <c r="U218" i="13"/>
  <c r="AP218" i="13"/>
  <c r="AM218" i="13"/>
  <c r="Y218" i="13"/>
  <c r="AE218" i="13"/>
  <c r="X218" i="13"/>
  <c r="AO218" i="13"/>
  <c r="AG218" i="13"/>
  <c r="Z218" i="13"/>
  <c r="AQ218" i="13"/>
  <c r="AF218" i="13"/>
  <c r="AL218" i="13"/>
  <c r="AI218" i="13"/>
  <c r="AH218" i="13"/>
  <c r="V218" i="13"/>
  <c r="AN218" i="13"/>
  <c r="AJ218" i="13"/>
  <c r="W218" i="13"/>
  <c r="E219" i="13"/>
  <c r="C219" i="13"/>
  <c r="G219" i="13"/>
  <c r="F219" i="13"/>
  <c r="L219" i="13"/>
  <c r="I219" i="13"/>
  <c r="K219" i="13"/>
  <c r="H219" i="13"/>
  <c r="D219" i="13"/>
  <c r="J219" i="13"/>
  <c r="B219" i="13"/>
  <c r="R231" i="18"/>
  <c r="S231" i="18" a="1"/>
  <c r="S231" i="18" s="1"/>
  <c r="R218" i="13"/>
  <c r="S218" i="13"/>
  <c r="N218" i="13"/>
  <c r="AS217" i="13" l="1"/>
  <c r="M217" i="13" s="1"/>
  <c r="Q233" i="18" s="1"/>
  <c r="R233" i="18" s="1"/>
  <c r="S232" i="18" a="1"/>
  <c r="S232" i="18" s="1"/>
  <c r="AA218" i="13"/>
  <c r="AB218" i="13" s="1"/>
  <c r="AC218" i="13" s="1"/>
  <c r="F220" i="13"/>
  <c r="I220" i="13"/>
  <c r="B220" i="13"/>
  <c r="H220" i="13"/>
  <c r="G220" i="13"/>
  <c r="E220" i="13"/>
  <c r="D220" i="13"/>
  <c r="L220" i="13"/>
  <c r="K220" i="13"/>
  <c r="J220" i="13"/>
  <c r="C220" i="13"/>
  <c r="AR218" i="13"/>
  <c r="AP219" i="13"/>
  <c r="AF219" i="13"/>
  <c r="U219" i="13"/>
  <c r="AL219" i="13"/>
  <c r="AN219" i="13"/>
  <c r="AH219" i="13"/>
  <c r="W219" i="13"/>
  <c r="V219" i="13"/>
  <c r="AQ219" i="13"/>
  <c r="AE219" i="13"/>
  <c r="X219" i="13"/>
  <c r="Z219" i="13"/>
  <c r="AM219" i="13"/>
  <c r="AI219" i="13"/>
  <c r="Y219" i="13"/>
  <c r="AG219" i="13"/>
  <c r="AJ219" i="13"/>
  <c r="AO219" i="13"/>
  <c r="N219" i="13"/>
  <c r="S219" i="13"/>
  <c r="R219" i="13"/>
  <c r="S233" i="18" l="1" a="1"/>
  <c r="S233" i="18" s="1"/>
  <c r="AR219" i="13"/>
  <c r="AA219" i="13"/>
  <c r="AB219" i="13" s="1"/>
  <c r="AC219" i="13" s="1"/>
  <c r="S220" i="13"/>
  <c r="R220" i="13"/>
  <c r="F221" i="13"/>
  <c r="J221" i="13"/>
  <c r="E221" i="13"/>
  <c r="H221" i="13"/>
  <c r="C221" i="13"/>
  <c r="L221" i="13"/>
  <c r="D221" i="13"/>
  <c r="K221" i="13"/>
  <c r="I221" i="13"/>
  <c r="B221" i="13"/>
  <c r="G221" i="13"/>
  <c r="AE220" i="13"/>
  <c r="AM220" i="13"/>
  <c r="AI220" i="13"/>
  <c r="X220" i="13"/>
  <c r="AO220" i="13"/>
  <c r="AL220" i="13"/>
  <c r="U220" i="13"/>
  <c r="Z220" i="13"/>
  <c r="AQ220" i="13"/>
  <c r="W220" i="13"/>
  <c r="AF220" i="13"/>
  <c r="V220" i="13"/>
  <c r="AN220" i="13"/>
  <c r="AH220" i="13"/>
  <c r="Y220" i="13"/>
  <c r="AJ220" i="13"/>
  <c r="AG220" i="13"/>
  <c r="AP220" i="13"/>
  <c r="AS218" i="13"/>
  <c r="M218" i="13" s="1"/>
  <c r="Q234" i="18" s="1"/>
  <c r="N220" i="13"/>
  <c r="AS219" i="13" l="1"/>
  <c r="M219" i="13" s="1"/>
  <c r="Q235" i="18" s="1"/>
  <c r="S235" i="18" s="1" a="1"/>
  <c r="S235" i="18" s="1"/>
  <c r="N221" i="13"/>
  <c r="U221" i="13"/>
  <c r="AO221" i="13"/>
  <c r="AL221" i="13"/>
  <c r="Z221" i="13"/>
  <c r="AQ221" i="13"/>
  <c r="AN221" i="13"/>
  <c r="AF221" i="13"/>
  <c r="W221" i="13"/>
  <c r="AP221" i="13"/>
  <c r="AH221" i="13"/>
  <c r="Y221" i="13"/>
  <c r="V221" i="13"/>
  <c r="AJ221" i="13"/>
  <c r="AG221" i="13"/>
  <c r="AE221" i="13"/>
  <c r="AM221" i="13"/>
  <c r="AI221" i="13"/>
  <c r="X221" i="13"/>
  <c r="R234" i="18"/>
  <c r="S234" i="18" a="1"/>
  <c r="S234" i="18" s="1"/>
  <c r="AA220" i="13"/>
  <c r="AB220" i="13" s="1"/>
  <c r="AC220" i="13" s="1"/>
  <c r="AR220" i="13"/>
  <c r="C222" i="13"/>
  <c r="G222" i="13"/>
  <c r="D222" i="13"/>
  <c r="I222" i="13"/>
  <c r="F222" i="13"/>
  <c r="E222" i="13"/>
  <c r="H222" i="13"/>
  <c r="K222" i="13"/>
  <c r="J222" i="13"/>
  <c r="L222" i="13"/>
  <c r="B222" i="13"/>
  <c r="S221" i="13"/>
  <c r="R221" i="13"/>
  <c r="AS220" i="13" l="1"/>
  <c r="M220" i="13" s="1"/>
  <c r="Q236" i="18" s="1"/>
  <c r="R236" i="18" s="1"/>
  <c r="R235" i="18"/>
  <c r="AR221" i="13"/>
  <c r="N222" i="13"/>
  <c r="AH222" i="13"/>
  <c r="AJ222" i="13"/>
  <c r="U222" i="13"/>
  <c r="AM222" i="13"/>
  <c r="Z222" i="13"/>
  <c r="Y222" i="13"/>
  <c r="AL222" i="13"/>
  <c r="X222" i="13"/>
  <c r="AN222" i="13"/>
  <c r="AQ222" i="13"/>
  <c r="V222" i="13"/>
  <c r="AG222" i="13"/>
  <c r="AP222" i="13"/>
  <c r="AE222" i="13"/>
  <c r="AF222" i="13"/>
  <c r="AO222" i="13"/>
  <c r="W222" i="13"/>
  <c r="AI222" i="13"/>
  <c r="S222" i="13"/>
  <c r="R222" i="13"/>
  <c r="F223" i="13"/>
  <c r="B223" i="13"/>
  <c r="G223" i="13"/>
  <c r="H223" i="13"/>
  <c r="K223" i="13"/>
  <c r="D223" i="13"/>
  <c r="L223" i="13"/>
  <c r="I223" i="13"/>
  <c r="E223" i="13"/>
  <c r="J223" i="13"/>
  <c r="C223" i="13"/>
  <c r="AA221" i="13"/>
  <c r="AB221" i="13" s="1"/>
  <c r="AC221" i="13" s="1"/>
  <c r="S236" i="18" l="1" a="1"/>
  <c r="S236" i="18" s="1"/>
  <c r="AS221" i="13"/>
  <c r="M221" i="13" s="1"/>
  <c r="Q237" i="18" s="1"/>
  <c r="S237" i="18" s="1" a="1"/>
  <c r="S237" i="18" s="1"/>
  <c r="AA222" i="13"/>
  <c r="AB222" i="13" s="1"/>
  <c r="AC222" i="13" s="1"/>
  <c r="S223" i="13"/>
  <c r="R223" i="13"/>
  <c r="N223" i="13"/>
  <c r="B224" i="13"/>
  <c r="C224" i="13"/>
  <c r="I224" i="13"/>
  <c r="K224" i="13"/>
  <c r="F224" i="13"/>
  <c r="G224" i="13"/>
  <c r="E224" i="13"/>
  <c r="D224" i="13"/>
  <c r="H224" i="13"/>
  <c r="L224" i="13"/>
  <c r="J224" i="13"/>
  <c r="AR222" i="13"/>
  <c r="AE223" i="13"/>
  <c r="Z223" i="13"/>
  <c r="AQ223" i="13"/>
  <c r="AI223" i="13"/>
  <c r="AF223" i="13"/>
  <c r="W223" i="13"/>
  <c r="AJ223" i="13"/>
  <c r="Y223" i="13"/>
  <c r="AO223" i="13"/>
  <c r="U223" i="13"/>
  <c r="V223" i="13"/>
  <c r="AP223" i="13"/>
  <c r="AN223" i="13"/>
  <c r="X223" i="13"/>
  <c r="AG223" i="13"/>
  <c r="AH223" i="13"/>
  <c r="AL223" i="13"/>
  <c r="AM223" i="13"/>
  <c r="R237" i="18" l="1"/>
  <c r="AS222" i="13"/>
  <c r="M222" i="13" s="1"/>
  <c r="Q238" i="18" s="1"/>
  <c r="S238" i="18" s="1" a="1"/>
  <c r="S238" i="18" s="1"/>
  <c r="N224" i="13"/>
  <c r="AA223" i="13"/>
  <c r="AB223" i="13" s="1"/>
  <c r="AC223" i="13" s="1"/>
  <c r="S224" i="13"/>
  <c r="R224" i="13"/>
  <c r="AO224" i="13"/>
  <c r="AL224" i="13"/>
  <c r="Y224" i="13"/>
  <c r="X224" i="13"/>
  <c r="AN224" i="13"/>
  <c r="U224" i="13"/>
  <c r="AQ224" i="13"/>
  <c r="AG224" i="13"/>
  <c r="AM224" i="13"/>
  <c r="AH224" i="13"/>
  <c r="AF224" i="13"/>
  <c r="AP224" i="13"/>
  <c r="V224" i="13"/>
  <c r="W224" i="13"/>
  <c r="AE224" i="13"/>
  <c r="AJ224" i="13"/>
  <c r="Z224" i="13"/>
  <c r="AI224" i="13"/>
  <c r="AR223" i="13"/>
  <c r="I225" i="13"/>
  <c r="D225" i="13"/>
  <c r="F225" i="13"/>
  <c r="J225" i="13"/>
  <c r="L225" i="13"/>
  <c r="B225" i="13"/>
  <c r="G225" i="13"/>
  <c r="H225" i="13"/>
  <c r="K225" i="13"/>
  <c r="C225" i="13"/>
  <c r="E225" i="13"/>
  <c r="AS223" i="13" l="1"/>
  <c r="M223" i="13" s="1"/>
  <c r="Q239" i="18" s="1"/>
  <c r="S239" i="18" s="1" a="1"/>
  <c r="S239" i="18" s="1"/>
  <c r="R238" i="18"/>
  <c r="AR224" i="13"/>
  <c r="N225" i="13"/>
  <c r="L226" i="13"/>
  <c r="I226" i="13"/>
  <c r="C226" i="13"/>
  <c r="F226" i="13"/>
  <c r="H226" i="13"/>
  <c r="D226" i="13"/>
  <c r="B226" i="13"/>
  <c r="E226" i="13"/>
  <c r="G226" i="13"/>
  <c r="K226" i="13"/>
  <c r="J226" i="13"/>
  <c r="AA224" i="13"/>
  <c r="AB224" i="13" s="1"/>
  <c r="AC224" i="13" s="1"/>
  <c r="S225" i="13"/>
  <c r="R225" i="13"/>
  <c r="U225" i="13"/>
  <c r="AO225" i="13"/>
  <c r="AL225" i="13"/>
  <c r="AF225" i="13"/>
  <c r="AQ225" i="13"/>
  <c r="AN225" i="13"/>
  <c r="AH225" i="13"/>
  <c r="Y225" i="13"/>
  <c r="V225" i="13"/>
  <c r="AI225" i="13"/>
  <c r="AP225" i="13"/>
  <c r="X225" i="13"/>
  <c r="Z225" i="13"/>
  <c r="AE225" i="13"/>
  <c r="W225" i="13"/>
  <c r="AJ225" i="13"/>
  <c r="AG225" i="13"/>
  <c r="AM225" i="13"/>
  <c r="AS224" i="13" l="1"/>
  <c r="M224" i="13" s="1"/>
  <c r="Q240" i="18" s="1"/>
  <c r="S240" i="18" s="1" a="1"/>
  <c r="S240" i="18" s="1"/>
  <c r="R240" i="18" s="1"/>
  <c r="R239" i="18"/>
  <c r="AR225" i="13"/>
  <c r="AA225" i="13"/>
  <c r="AB225" i="13" s="1"/>
  <c r="AC225" i="13" s="1"/>
  <c r="N226" i="13"/>
  <c r="S226" i="13"/>
  <c r="R226" i="13"/>
  <c r="F227" i="13"/>
  <c r="D227" i="13"/>
  <c r="I227" i="13"/>
  <c r="K227" i="13"/>
  <c r="L227" i="13"/>
  <c r="E227" i="13"/>
  <c r="H227" i="13"/>
  <c r="B227" i="13"/>
  <c r="C227" i="13"/>
  <c r="G227" i="13"/>
  <c r="J227" i="13"/>
  <c r="AH226" i="13"/>
  <c r="AN226" i="13"/>
  <c r="Z226" i="13"/>
  <c r="AE226" i="13"/>
  <c r="AG226" i="13"/>
  <c r="AF226" i="13"/>
  <c r="W226" i="13"/>
  <c r="AO226" i="13"/>
  <c r="AL226" i="13"/>
  <c r="AM226" i="13"/>
  <c r="AI226" i="13"/>
  <c r="AQ226" i="13"/>
  <c r="U226" i="13"/>
  <c r="Y226" i="13"/>
  <c r="X226" i="13"/>
  <c r="AP226" i="13"/>
  <c r="V226" i="13"/>
  <c r="AJ226" i="13"/>
  <c r="AS225" i="13" l="1"/>
  <c r="M225" i="13" s="1"/>
  <c r="Q241" i="18" s="1"/>
  <c r="N227" i="13"/>
  <c r="AA226" i="13"/>
  <c r="AB226" i="13" s="1"/>
  <c r="AC226" i="13" s="1"/>
  <c r="AR226" i="13"/>
  <c r="L228" i="13"/>
  <c r="C228" i="13"/>
  <c r="F228" i="13"/>
  <c r="B228" i="13"/>
  <c r="I228" i="13"/>
  <c r="D228" i="13"/>
  <c r="K228" i="13"/>
  <c r="E228" i="13"/>
  <c r="G228" i="13"/>
  <c r="N228" i="13" s="1"/>
  <c r="J228" i="13"/>
  <c r="H228" i="13"/>
  <c r="Y227" i="13"/>
  <c r="AP227" i="13"/>
  <c r="AG227" i="13"/>
  <c r="AJ227" i="13"/>
  <c r="W227" i="13"/>
  <c r="AO227" i="13"/>
  <c r="V227" i="13"/>
  <c r="AF227" i="13"/>
  <c r="AL227" i="13"/>
  <c r="U227" i="13"/>
  <c r="AQ227" i="13"/>
  <c r="X227" i="13"/>
  <c r="Z227" i="13"/>
  <c r="AN227" i="13"/>
  <c r="AH227" i="13"/>
  <c r="AE227" i="13"/>
  <c r="AM227" i="13"/>
  <c r="AI227" i="13"/>
  <c r="R227" i="13"/>
  <c r="S227" i="13"/>
  <c r="S241" i="18" l="1" a="1"/>
  <c r="S241" i="18" s="1"/>
  <c r="R241" i="18" s="1"/>
  <c r="AS226" i="13"/>
  <c r="M226" i="13" s="1"/>
  <c r="Q242" i="18" s="1"/>
  <c r="S242" i="18" s="1" a="1"/>
  <c r="S242" i="18" s="1"/>
  <c r="F229" i="13"/>
  <c r="C229" i="13"/>
  <c r="J229" i="13"/>
  <c r="L229" i="13"/>
  <c r="K229" i="13"/>
  <c r="I229" i="13"/>
  <c r="G229" i="13"/>
  <c r="D229" i="13"/>
  <c r="B229" i="13"/>
  <c r="E229" i="13"/>
  <c r="H229" i="13"/>
  <c r="AR227" i="13"/>
  <c r="AA227" i="13"/>
  <c r="AB227" i="13" s="1"/>
  <c r="AC227" i="13" s="1"/>
  <c r="X228" i="13"/>
  <c r="AI228" i="13"/>
  <c r="W228" i="13"/>
  <c r="AM228" i="13"/>
  <c r="AO228" i="13"/>
  <c r="AF228" i="13"/>
  <c r="V228" i="13"/>
  <c r="AL228" i="13"/>
  <c r="AE228" i="13"/>
  <c r="AN228" i="13"/>
  <c r="Z228" i="13"/>
  <c r="AP228" i="13"/>
  <c r="U228" i="13"/>
  <c r="Y228" i="13"/>
  <c r="AQ228" i="13"/>
  <c r="AH228" i="13"/>
  <c r="AG228" i="13"/>
  <c r="AJ228" i="13"/>
  <c r="S228" i="13"/>
  <c r="R228" i="13"/>
  <c r="N229" i="13" l="1"/>
  <c r="R242" i="18"/>
  <c r="R229" i="13"/>
  <c r="S229" i="13"/>
  <c r="AR228" i="13"/>
  <c r="AA228" i="13"/>
  <c r="AB228" i="13" s="1"/>
  <c r="AC228" i="13" s="1"/>
  <c r="J230" i="13"/>
  <c r="L230" i="13"/>
  <c r="H230" i="13"/>
  <c r="I230" i="13"/>
  <c r="G230" i="13"/>
  <c r="K230" i="13"/>
  <c r="D230" i="13"/>
  <c r="B230" i="13"/>
  <c r="E230" i="13"/>
  <c r="C230" i="13"/>
  <c r="F230" i="13"/>
  <c r="AE229" i="13"/>
  <c r="AJ229" i="13"/>
  <c r="X229" i="13"/>
  <c r="AN229" i="13"/>
  <c r="AF229" i="13"/>
  <c r="Z229" i="13"/>
  <c r="W229" i="13"/>
  <c r="AQ229" i="13"/>
  <c r="AG229" i="13"/>
  <c r="Y229" i="13"/>
  <c r="V229" i="13"/>
  <c r="U229" i="13"/>
  <c r="AI229" i="13"/>
  <c r="AP229" i="13"/>
  <c r="AH229" i="13"/>
  <c r="AL229" i="13"/>
  <c r="AO229" i="13"/>
  <c r="AM229" i="13"/>
  <c r="AS227" i="13"/>
  <c r="M227" i="13" s="1"/>
  <c r="Q243" i="18" s="1"/>
  <c r="AA229" i="13" l="1"/>
  <c r="AB229" i="13" s="1"/>
  <c r="AC229" i="13" s="1"/>
  <c r="AS228" i="13"/>
  <c r="M228" i="13" s="1"/>
  <c r="Q244" i="18" s="1"/>
  <c r="R244" i="18" s="1"/>
  <c r="N230" i="13"/>
  <c r="S230" i="13"/>
  <c r="R230" i="13"/>
  <c r="J231" i="13"/>
  <c r="L231" i="13"/>
  <c r="E231" i="13"/>
  <c r="I231" i="13"/>
  <c r="B231" i="13"/>
  <c r="F231" i="13"/>
  <c r="D231" i="13"/>
  <c r="H231" i="13"/>
  <c r="G231" i="13"/>
  <c r="C231" i="13"/>
  <c r="K231" i="13"/>
  <c r="V230" i="13"/>
  <c r="AL230" i="13"/>
  <c r="AG230" i="13"/>
  <c r="AN230" i="13"/>
  <c r="AJ230" i="13"/>
  <c r="U230" i="13"/>
  <c r="X230" i="13"/>
  <c r="Z230" i="13"/>
  <c r="Y230" i="13"/>
  <c r="AQ230" i="13"/>
  <c r="AH230" i="13"/>
  <c r="AO230" i="13"/>
  <c r="W230" i="13"/>
  <c r="AI230" i="13"/>
  <c r="AP230" i="13"/>
  <c r="AE230" i="13"/>
  <c r="AM230" i="13"/>
  <c r="AF230" i="13"/>
  <c r="S243" i="18" a="1"/>
  <c r="S243" i="18" s="1"/>
  <c r="R243" i="18" s="1"/>
  <c r="AR229" i="13"/>
  <c r="AS229" i="13" l="1"/>
  <c r="M229" i="13" s="1"/>
  <c r="Q245" i="18" s="1"/>
  <c r="N231" i="13"/>
  <c r="S244" i="18" a="1"/>
  <c r="S244" i="18" s="1"/>
  <c r="AA230" i="13"/>
  <c r="AB230" i="13" s="1"/>
  <c r="AC230" i="13" s="1"/>
  <c r="AR230" i="13"/>
  <c r="R231" i="13"/>
  <c r="S231" i="13"/>
  <c r="AF231" i="13"/>
  <c r="Z231" i="13"/>
  <c r="W231" i="13"/>
  <c r="AO231" i="13"/>
  <c r="AI231" i="13"/>
  <c r="AM231" i="13"/>
  <c r="AP231" i="13"/>
  <c r="X231" i="13"/>
  <c r="AG231" i="13"/>
  <c r="AH231" i="13"/>
  <c r="AL231" i="13"/>
  <c r="AJ231" i="13"/>
  <c r="AN231" i="13"/>
  <c r="AE231" i="13"/>
  <c r="AQ231" i="13"/>
  <c r="Y231" i="13"/>
  <c r="U231" i="13"/>
  <c r="V231" i="13"/>
  <c r="B232" i="13"/>
  <c r="D232" i="13"/>
  <c r="J232" i="13"/>
  <c r="F232" i="13"/>
  <c r="G232" i="13"/>
  <c r="I232" i="13"/>
  <c r="L232" i="13"/>
  <c r="K232" i="13"/>
  <c r="H232" i="13"/>
  <c r="C232" i="13"/>
  <c r="E232" i="13"/>
  <c r="S245" i="18" l="1" a="1"/>
  <c r="S245" i="18" s="1"/>
  <c r="R245" i="18" s="1"/>
  <c r="AS230" i="13"/>
  <c r="M230" i="13" s="1"/>
  <c r="Q246" i="18" s="1"/>
  <c r="R246" i="18" s="1"/>
  <c r="AR231" i="13"/>
  <c r="N232" i="13"/>
  <c r="L233" i="13"/>
  <c r="G233" i="13"/>
  <c r="C233" i="13"/>
  <c r="J233" i="13"/>
  <c r="K233" i="13"/>
  <c r="E233" i="13"/>
  <c r="H233" i="13"/>
  <c r="D233" i="13"/>
  <c r="B233" i="13"/>
  <c r="I233" i="13"/>
  <c r="F233" i="13"/>
  <c r="AN232" i="13"/>
  <c r="W232" i="13"/>
  <c r="X232" i="13"/>
  <c r="AP232" i="13"/>
  <c r="AG232" i="13"/>
  <c r="AE232" i="13"/>
  <c r="AO232" i="13"/>
  <c r="Z232" i="13"/>
  <c r="AH232" i="13"/>
  <c r="Y232" i="13"/>
  <c r="AQ232" i="13"/>
  <c r="AF232" i="13"/>
  <c r="V232" i="13"/>
  <c r="AL232" i="13"/>
  <c r="AJ232" i="13"/>
  <c r="AM232" i="13"/>
  <c r="U232" i="13"/>
  <c r="AI232" i="13"/>
  <c r="AA231" i="13"/>
  <c r="AB231" i="13" s="1"/>
  <c r="AC231" i="13" s="1"/>
  <c r="R232" i="13"/>
  <c r="S232" i="13"/>
  <c r="AS231" i="13" l="1"/>
  <c r="M231" i="13" s="1"/>
  <c r="Q247" i="18" s="1"/>
  <c r="S246" i="18" a="1"/>
  <c r="S246" i="18" s="1"/>
  <c r="AA232" i="13"/>
  <c r="AB232" i="13" s="1"/>
  <c r="AC232" i="13" s="1"/>
  <c r="E234" i="13"/>
  <c r="D234" i="13"/>
  <c r="L234" i="13"/>
  <c r="H234" i="13"/>
  <c r="K234" i="13"/>
  <c r="F234" i="13"/>
  <c r="C234" i="13"/>
  <c r="J234" i="13"/>
  <c r="B234" i="13"/>
  <c r="G234" i="13"/>
  <c r="I234" i="13"/>
  <c r="AQ233" i="13"/>
  <c r="AL233" i="13"/>
  <c r="AI233" i="13"/>
  <c r="X233" i="13"/>
  <c r="AN233" i="13"/>
  <c r="W233" i="13"/>
  <c r="AM233" i="13"/>
  <c r="AF233" i="13"/>
  <c r="Y233" i="13"/>
  <c r="AJ233" i="13"/>
  <c r="Z233" i="13"/>
  <c r="AO233" i="13"/>
  <c r="AE233" i="13"/>
  <c r="AG233" i="13"/>
  <c r="AP233" i="13"/>
  <c r="U233" i="13"/>
  <c r="AH233" i="13"/>
  <c r="V233" i="13"/>
  <c r="N233" i="13"/>
  <c r="S233" i="13"/>
  <c r="R233" i="13"/>
  <c r="AR232" i="13"/>
  <c r="R247" i="18" l="1"/>
  <c r="AS232" i="13"/>
  <c r="M232" i="13" s="1"/>
  <c r="Q248" i="18" s="1"/>
  <c r="S247" i="18" a="1"/>
  <c r="S247" i="18" s="1"/>
  <c r="N234" i="13"/>
  <c r="R234" i="13"/>
  <c r="S234" i="13"/>
  <c r="I235" i="13"/>
  <c r="C235" i="13"/>
  <c r="G235" i="13"/>
  <c r="H235" i="13"/>
  <c r="F235" i="13"/>
  <c r="L235" i="13"/>
  <c r="E235" i="13"/>
  <c r="K235" i="13"/>
  <c r="D235" i="13"/>
  <c r="J235" i="13"/>
  <c r="B235" i="13"/>
  <c r="Y234" i="13"/>
  <c r="AO234" i="13"/>
  <c r="Z234" i="13"/>
  <c r="U234" i="13"/>
  <c r="AL234" i="13"/>
  <c r="AQ234" i="13"/>
  <c r="V234" i="13"/>
  <c r="AF234" i="13"/>
  <c r="AP234" i="13"/>
  <c r="AE234" i="13"/>
  <c r="X234" i="13"/>
  <c r="W234" i="13"/>
  <c r="AG234" i="13"/>
  <c r="AJ234" i="13"/>
  <c r="AI234" i="13"/>
  <c r="AM234" i="13"/>
  <c r="AN234" i="13"/>
  <c r="AH234" i="13"/>
  <c r="AA233" i="13"/>
  <c r="AB233" i="13" s="1"/>
  <c r="AC233" i="13" s="1"/>
  <c r="AR233" i="13"/>
  <c r="S248" i="18" l="1" a="1"/>
  <c r="S248" i="18" s="1"/>
  <c r="R248" i="18"/>
  <c r="AS233" i="13"/>
  <c r="M233" i="13" s="1"/>
  <c r="Q249" i="18" s="1"/>
  <c r="S249" i="18" s="1" a="1"/>
  <c r="S249" i="18" s="1"/>
  <c r="I236" i="13"/>
  <c r="D236" i="13"/>
  <c r="L236" i="13"/>
  <c r="J236" i="13"/>
  <c r="C236" i="13"/>
  <c r="G236" i="13"/>
  <c r="B236" i="13"/>
  <c r="K236" i="13"/>
  <c r="E236" i="13"/>
  <c r="H236" i="13"/>
  <c r="F236" i="13"/>
  <c r="R235" i="13"/>
  <c r="S235" i="13"/>
  <c r="AR234" i="13"/>
  <c r="AA234" i="13"/>
  <c r="AB234" i="13" s="1"/>
  <c r="AC234" i="13" s="1"/>
  <c r="AQ235" i="13"/>
  <c r="V235" i="13"/>
  <c r="AP235" i="13"/>
  <c r="AM235" i="13"/>
  <c r="X235" i="13"/>
  <c r="AE235" i="13"/>
  <c r="AL235" i="13"/>
  <c r="W235" i="13"/>
  <c r="AI235" i="13"/>
  <c r="AO235" i="13"/>
  <c r="U235" i="13"/>
  <c r="AF235" i="13"/>
  <c r="Z235" i="13"/>
  <c r="Y235" i="13"/>
  <c r="AJ235" i="13"/>
  <c r="AG235" i="13"/>
  <c r="AN235" i="13"/>
  <c r="AH235" i="13"/>
  <c r="N235" i="13"/>
  <c r="AS234" i="13" l="1"/>
  <c r="M234" i="13" s="1"/>
  <c r="Q250" i="18" s="1"/>
  <c r="S250" i="18" s="1" a="1"/>
  <c r="S250" i="18" s="1"/>
  <c r="R249" i="18"/>
  <c r="AA235" i="13"/>
  <c r="AB235" i="13" s="1"/>
  <c r="AC235" i="13" s="1"/>
  <c r="N236" i="13"/>
  <c r="AR235" i="13"/>
  <c r="H237" i="13"/>
  <c r="I237" i="13"/>
  <c r="C237" i="13"/>
  <c r="D237" i="13"/>
  <c r="E237" i="13"/>
  <c r="J237" i="13"/>
  <c r="B237" i="13"/>
  <c r="G237" i="13"/>
  <c r="F237" i="13"/>
  <c r="K237" i="13"/>
  <c r="L237" i="13"/>
  <c r="S236" i="13"/>
  <c r="R236" i="13"/>
  <c r="AG236" i="13"/>
  <c r="AO236" i="13"/>
  <c r="U236" i="13"/>
  <c r="AI236" i="13"/>
  <c r="Y236" i="13"/>
  <c r="AJ236" i="13"/>
  <c r="AE236" i="13"/>
  <c r="AM236" i="13"/>
  <c r="AL236" i="13"/>
  <c r="Z236" i="13"/>
  <c r="AP236" i="13"/>
  <c r="W236" i="13"/>
  <c r="X236" i="13"/>
  <c r="AF236" i="13"/>
  <c r="V236" i="13"/>
  <c r="AH236" i="13"/>
  <c r="AQ236" i="13"/>
  <c r="AN236" i="13"/>
  <c r="R250" i="18" l="1"/>
  <c r="AR236" i="13"/>
  <c r="AS235" i="13"/>
  <c r="M235" i="13" s="1"/>
  <c r="Q251" i="18" s="1"/>
  <c r="R251" i="18" s="1"/>
  <c r="N237" i="13"/>
  <c r="L238" i="13"/>
  <c r="E238" i="13"/>
  <c r="K238" i="13"/>
  <c r="C238" i="13"/>
  <c r="I238" i="13"/>
  <c r="H238" i="13"/>
  <c r="G238" i="13"/>
  <c r="J238" i="13"/>
  <c r="D238" i="13"/>
  <c r="F238" i="13"/>
  <c r="B238" i="13"/>
  <c r="AG237" i="13"/>
  <c r="W237" i="13"/>
  <c r="AM237" i="13"/>
  <c r="AO237" i="13"/>
  <c r="Y237" i="13"/>
  <c r="X237" i="13"/>
  <c r="AL237" i="13"/>
  <c r="AJ237" i="13"/>
  <c r="AI237" i="13"/>
  <c r="AF237" i="13"/>
  <c r="U237" i="13"/>
  <c r="AP237" i="13"/>
  <c r="AE237" i="13"/>
  <c r="AN237" i="13"/>
  <c r="AQ237" i="13"/>
  <c r="V237" i="13"/>
  <c r="AH237" i="13"/>
  <c r="Z237" i="13"/>
  <c r="R237" i="13"/>
  <c r="S237" i="13"/>
  <c r="AA236" i="13"/>
  <c r="AB236" i="13" s="1"/>
  <c r="AC236" i="13" s="1"/>
  <c r="AS236" i="13" s="1"/>
  <c r="M236" i="13" s="1"/>
  <c r="Q252" i="18" s="1"/>
  <c r="S251" i="18" l="1" a="1"/>
  <c r="S251" i="18" s="1"/>
  <c r="AA237" i="13"/>
  <c r="AB237" i="13" s="1"/>
  <c r="AC237" i="13" s="1"/>
  <c r="AN238" i="13"/>
  <c r="AP238" i="13"/>
  <c r="Z238" i="13"/>
  <c r="AL238" i="13"/>
  <c r="Y238" i="13"/>
  <c r="AG238" i="13"/>
  <c r="AE238" i="13"/>
  <c r="AH238" i="13"/>
  <c r="AM238" i="13"/>
  <c r="AI238" i="13"/>
  <c r="AJ238" i="13"/>
  <c r="AQ238" i="13"/>
  <c r="AF238" i="13"/>
  <c r="X238" i="13"/>
  <c r="U238" i="13"/>
  <c r="V238" i="13"/>
  <c r="W238" i="13"/>
  <c r="AO238" i="13"/>
  <c r="G239" i="13"/>
  <c r="D239" i="13"/>
  <c r="J239" i="13"/>
  <c r="F239" i="13"/>
  <c r="I239" i="13"/>
  <c r="C239" i="13"/>
  <c r="K239" i="13"/>
  <c r="B239" i="13"/>
  <c r="L239" i="13"/>
  <c r="H239" i="13"/>
  <c r="E239" i="13"/>
  <c r="R252" i="18"/>
  <c r="S252" i="18" a="1"/>
  <c r="S252" i="18" s="1"/>
  <c r="N238" i="13"/>
  <c r="AR237" i="13"/>
  <c r="S238" i="13"/>
  <c r="R238" i="13"/>
  <c r="N239" i="13" l="1"/>
  <c r="AS237" i="13"/>
  <c r="M237" i="13" s="1"/>
  <c r="Q253" i="18" s="1"/>
  <c r="S239" i="13"/>
  <c r="R239" i="13"/>
  <c r="AA238" i="13"/>
  <c r="AB238" i="13" s="1"/>
  <c r="AC238" i="13" s="1"/>
  <c r="D240" i="13"/>
  <c r="B240" i="13"/>
  <c r="G240" i="13"/>
  <c r="I240" i="13"/>
  <c r="H240" i="13"/>
  <c r="C240" i="13"/>
  <c r="L240" i="13"/>
  <c r="F240" i="13"/>
  <c r="K240" i="13"/>
  <c r="E240" i="13"/>
  <c r="J240" i="13"/>
  <c r="Y239" i="13"/>
  <c r="V239" i="13"/>
  <c r="AN239" i="13"/>
  <c r="U239" i="13"/>
  <c r="AH239" i="13"/>
  <c r="AI239" i="13"/>
  <c r="AE239" i="13"/>
  <c r="AJ239" i="13"/>
  <c r="AF239" i="13"/>
  <c r="AP239" i="13"/>
  <c r="Z239" i="13"/>
  <c r="X239" i="13"/>
  <c r="AO239" i="13"/>
  <c r="AM239" i="13"/>
  <c r="W239" i="13"/>
  <c r="AG239" i="13"/>
  <c r="AQ239" i="13"/>
  <c r="AL239" i="13"/>
  <c r="AR238" i="13"/>
  <c r="R253" i="18" l="1"/>
  <c r="S253" i="18" a="1"/>
  <c r="S253" i="18" s="1"/>
  <c r="AS238" i="13"/>
  <c r="M238" i="13" s="1"/>
  <c r="Q254" i="18" s="1"/>
  <c r="S254" i="18" s="1" a="1"/>
  <c r="S254" i="18" s="1"/>
  <c r="V240" i="13"/>
  <c r="AI240" i="13"/>
  <c r="U240" i="13"/>
  <c r="AN240" i="13"/>
  <c r="AL240" i="13"/>
  <c r="AJ240" i="13"/>
  <c r="AE240" i="13"/>
  <c r="Z240" i="13"/>
  <c r="Y240" i="13"/>
  <c r="W240" i="13"/>
  <c r="X240" i="13"/>
  <c r="AH240" i="13"/>
  <c r="AQ240" i="13"/>
  <c r="AM240" i="13"/>
  <c r="AG240" i="13"/>
  <c r="AP240" i="13"/>
  <c r="AO240" i="13"/>
  <c r="AF240" i="13"/>
  <c r="AR239" i="13"/>
  <c r="S240" i="13"/>
  <c r="R240" i="13"/>
  <c r="AA239" i="13"/>
  <c r="AB239" i="13" s="1"/>
  <c r="AC239" i="13" s="1"/>
  <c r="N240" i="13"/>
  <c r="F241" i="13"/>
  <c r="B241" i="13"/>
  <c r="K241" i="13"/>
  <c r="H241" i="13"/>
  <c r="G241" i="13"/>
  <c r="D241" i="13"/>
  <c r="J241" i="13"/>
  <c r="I241" i="13"/>
  <c r="E241" i="13"/>
  <c r="C241" i="13"/>
  <c r="L241" i="13"/>
  <c r="AS239" i="13" l="1"/>
  <c r="M239" i="13" s="1"/>
  <c r="Q255" i="18" s="1"/>
  <c r="S255" i="18" s="1" a="1"/>
  <c r="S255" i="18" s="1"/>
  <c r="N241" i="13"/>
  <c r="R254" i="18"/>
  <c r="AA240" i="13"/>
  <c r="AB240" i="13" s="1"/>
  <c r="AC240" i="13" s="1"/>
  <c r="S241" i="13"/>
  <c r="R241" i="13"/>
  <c r="G242" i="13"/>
  <c r="E242" i="13"/>
  <c r="L242" i="13"/>
  <c r="H242" i="13"/>
  <c r="D242" i="13"/>
  <c r="J242" i="13"/>
  <c r="B242" i="13"/>
  <c r="F242" i="13"/>
  <c r="C242" i="13"/>
  <c r="K242" i="13"/>
  <c r="I242" i="13"/>
  <c r="AE241" i="13"/>
  <c r="AM241" i="13"/>
  <c r="AI241" i="13"/>
  <c r="AH241" i="13"/>
  <c r="Y241" i="13"/>
  <c r="AG241" i="13"/>
  <c r="U241" i="13"/>
  <c r="AF241" i="13"/>
  <c r="X241" i="13"/>
  <c r="AL241" i="13"/>
  <c r="W241" i="13"/>
  <c r="AJ241" i="13"/>
  <c r="AP241" i="13"/>
  <c r="AO241" i="13"/>
  <c r="AQ241" i="13"/>
  <c r="AN241" i="13"/>
  <c r="V241" i="13"/>
  <c r="Z241" i="13"/>
  <c r="AR240" i="13"/>
  <c r="R255" i="18" l="1"/>
  <c r="AS240" i="13"/>
  <c r="M240" i="13" s="1"/>
  <c r="Q256" i="18" s="1"/>
  <c r="R256" i="18" s="1"/>
  <c r="J243" i="13"/>
  <c r="D243" i="13"/>
  <c r="H243" i="13"/>
  <c r="K243" i="13"/>
  <c r="G243" i="13"/>
  <c r="I243" i="13"/>
  <c r="E243" i="13"/>
  <c r="F243" i="13"/>
  <c r="B243" i="13"/>
  <c r="L243" i="13"/>
  <c r="C243" i="13"/>
  <c r="N242" i="13"/>
  <c r="AQ242" i="13"/>
  <c r="Z242" i="13"/>
  <c r="AE242" i="13"/>
  <c r="W242" i="13"/>
  <c r="V242" i="13"/>
  <c r="AP242" i="13"/>
  <c r="U242" i="13"/>
  <c r="Y242" i="13"/>
  <c r="AO242" i="13"/>
  <c r="AI242" i="13"/>
  <c r="X242" i="13"/>
  <c r="AG242" i="13"/>
  <c r="AJ242" i="13"/>
  <c r="AL242" i="13"/>
  <c r="AH242" i="13"/>
  <c r="AN242" i="13"/>
  <c r="AF242" i="13"/>
  <c r="AM242" i="13"/>
  <c r="AA241" i="13"/>
  <c r="AB241" i="13" s="1"/>
  <c r="AC241" i="13" s="1"/>
  <c r="AR241" i="13"/>
  <c r="R242" i="13"/>
  <c r="S242" i="13"/>
  <c r="AS241" i="13" l="1"/>
  <c r="M241" i="13" s="1"/>
  <c r="Q257" i="18" s="1"/>
  <c r="S256" i="18" a="1"/>
  <c r="S256" i="18" s="1"/>
  <c r="N243" i="13"/>
  <c r="AR242" i="13"/>
  <c r="B244" i="13"/>
  <c r="K244" i="13"/>
  <c r="I244" i="13"/>
  <c r="J244" i="13"/>
  <c r="L244" i="13"/>
  <c r="F244" i="13"/>
  <c r="H244" i="13"/>
  <c r="E244" i="13"/>
  <c r="C244" i="13"/>
  <c r="D244" i="13"/>
  <c r="G244" i="13"/>
  <c r="S243" i="13"/>
  <c r="R243" i="13"/>
  <c r="AQ243" i="13"/>
  <c r="AI243" i="13"/>
  <c r="U243" i="13"/>
  <c r="V243" i="13"/>
  <c r="AG243" i="13"/>
  <c r="Y243" i="13"/>
  <c r="AE243" i="13"/>
  <c r="AH243" i="13"/>
  <c r="X243" i="13"/>
  <c r="AL243" i="13"/>
  <c r="AO243" i="13"/>
  <c r="W243" i="13"/>
  <c r="AF243" i="13"/>
  <c r="Z243" i="13"/>
  <c r="AM243" i="13"/>
  <c r="AP243" i="13"/>
  <c r="AJ243" i="13"/>
  <c r="AN243" i="13"/>
  <c r="AA242" i="13"/>
  <c r="AB242" i="13" s="1"/>
  <c r="AC242" i="13" s="1"/>
  <c r="S257" i="18" l="1" a="1"/>
  <c r="S257" i="18" s="1"/>
  <c r="R257" i="18"/>
  <c r="AS242" i="13"/>
  <c r="M242" i="13" s="1"/>
  <c r="Q258" i="18" s="1"/>
  <c r="S258" i="18" s="1" a="1"/>
  <c r="S258" i="18" s="1"/>
  <c r="N244" i="13"/>
  <c r="AR243" i="13"/>
  <c r="AA243" i="13"/>
  <c r="AB243" i="13" s="1"/>
  <c r="AC243" i="13" s="1"/>
  <c r="AP244" i="13"/>
  <c r="AM244" i="13"/>
  <c r="AG244" i="13"/>
  <c r="Y244" i="13"/>
  <c r="AO244" i="13"/>
  <c r="AE244" i="13"/>
  <c r="AF244" i="13"/>
  <c r="X244" i="13"/>
  <c r="AJ244" i="13"/>
  <c r="U244" i="13"/>
  <c r="AQ244" i="13"/>
  <c r="AL244" i="13"/>
  <c r="Z244" i="13"/>
  <c r="AN244" i="13"/>
  <c r="V244" i="13"/>
  <c r="W244" i="13"/>
  <c r="AI244" i="13"/>
  <c r="AH244" i="13"/>
  <c r="R244" i="13"/>
  <c r="S244" i="13"/>
  <c r="H245" i="13"/>
  <c r="G245" i="13"/>
  <c r="B245" i="13"/>
  <c r="L245" i="13"/>
  <c r="J245" i="13"/>
  <c r="D245" i="13"/>
  <c r="I245" i="13"/>
  <c r="F245" i="13"/>
  <c r="C245" i="13"/>
  <c r="K245" i="13"/>
  <c r="E245" i="13"/>
  <c r="R258" i="18" l="1"/>
  <c r="AS243" i="13"/>
  <c r="M243" i="13" s="1"/>
  <c r="Q259" i="18" s="1"/>
  <c r="S259" i="18" s="1" a="1"/>
  <c r="S259" i="18" s="1"/>
  <c r="N245" i="13"/>
  <c r="AA244" i="13"/>
  <c r="AB244" i="13" s="1"/>
  <c r="AC244" i="13" s="1"/>
  <c r="R245" i="13"/>
  <c r="S245" i="13"/>
  <c r="U245" i="13"/>
  <c r="AM245" i="13"/>
  <c r="AH245" i="13"/>
  <c r="AL245" i="13"/>
  <c r="AJ245" i="13"/>
  <c r="AO245" i="13"/>
  <c r="AN245" i="13"/>
  <c r="AQ245" i="13"/>
  <c r="AI245" i="13"/>
  <c r="AP245" i="13"/>
  <c r="AF245" i="13"/>
  <c r="W245" i="13"/>
  <c r="Z245" i="13"/>
  <c r="Y245" i="13"/>
  <c r="AE245" i="13"/>
  <c r="X245" i="13"/>
  <c r="V245" i="13"/>
  <c r="AG245" i="13"/>
  <c r="AR244" i="13"/>
  <c r="B246" i="13"/>
  <c r="F246" i="13"/>
  <c r="L246" i="13"/>
  <c r="D246" i="13"/>
  <c r="E246" i="13"/>
  <c r="H246" i="13"/>
  <c r="G246" i="13"/>
  <c r="J246" i="13"/>
  <c r="C246" i="13"/>
  <c r="K246" i="13"/>
  <c r="I246" i="13"/>
  <c r="R259" i="18" l="1"/>
  <c r="AS244" i="13"/>
  <c r="M244" i="13" s="1"/>
  <c r="Q260" i="18" s="1"/>
  <c r="R260" i="18" s="1"/>
  <c r="AA245" i="13"/>
  <c r="AB245" i="13" s="1"/>
  <c r="AC245" i="13" s="1"/>
  <c r="AE246" i="13"/>
  <c r="AF246" i="13"/>
  <c r="AI246" i="13"/>
  <c r="AJ246" i="13"/>
  <c r="AM246" i="13"/>
  <c r="AH246" i="13"/>
  <c r="Y246" i="13"/>
  <c r="AO246" i="13"/>
  <c r="AL246" i="13"/>
  <c r="W246" i="13"/>
  <c r="V246" i="13"/>
  <c r="AN246" i="13"/>
  <c r="U246" i="13"/>
  <c r="AP246" i="13"/>
  <c r="AQ246" i="13"/>
  <c r="X246" i="13"/>
  <c r="Z246" i="13"/>
  <c r="AG246" i="13"/>
  <c r="N246" i="13"/>
  <c r="F247" i="13"/>
  <c r="E247" i="13"/>
  <c r="K247" i="13"/>
  <c r="C247" i="13"/>
  <c r="D247" i="13"/>
  <c r="H247" i="13"/>
  <c r="I247" i="13"/>
  <c r="L247" i="13"/>
  <c r="G247" i="13"/>
  <c r="J247" i="13"/>
  <c r="B247" i="13"/>
  <c r="AR245" i="13"/>
  <c r="R246" i="13"/>
  <c r="S246" i="13"/>
  <c r="N247" i="13" l="1"/>
  <c r="S260" i="18" a="1"/>
  <c r="S260" i="18" s="1"/>
  <c r="AS245" i="13"/>
  <c r="M245" i="13" s="1"/>
  <c r="Q261" i="18" s="1"/>
  <c r="R247" i="13"/>
  <c r="S247" i="13"/>
  <c r="AA246" i="13"/>
  <c r="AB246" i="13" s="1"/>
  <c r="AC246" i="13" s="1"/>
  <c r="AR246" i="13"/>
  <c r="J248" i="13"/>
  <c r="I248" i="13"/>
  <c r="E248" i="13"/>
  <c r="B248" i="13"/>
  <c r="C248" i="13"/>
  <c r="H248" i="13"/>
  <c r="L248" i="13"/>
  <c r="G248" i="13"/>
  <c r="D248" i="13"/>
  <c r="F248" i="13"/>
  <c r="K248" i="13"/>
  <c r="AN247" i="13"/>
  <c r="Z247" i="13"/>
  <c r="AO247" i="13"/>
  <c r="AM247" i="13"/>
  <c r="AG247" i="13"/>
  <c r="AE247" i="13"/>
  <c r="AQ247" i="13"/>
  <c r="X247" i="13"/>
  <c r="AH247" i="13"/>
  <c r="V247" i="13"/>
  <c r="AL247" i="13"/>
  <c r="AJ247" i="13"/>
  <c r="AP247" i="13"/>
  <c r="Y247" i="13"/>
  <c r="AF247" i="13"/>
  <c r="U247" i="13"/>
  <c r="AI247" i="13"/>
  <c r="W247" i="13"/>
  <c r="S261" i="18" l="1" a="1"/>
  <c r="S261" i="18" s="1"/>
  <c r="R261" i="18" s="1"/>
  <c r="AS246" i="13"/>
  <c r="M246" i="13" s="1"/>
  <c r="Q262" i="18" s="1"/>
  <c r="R262" i="18" s="1"/>
  <c r="R248" i="13"/>
  <c r="S248" i="13"/>
  <c r="AR247" i="13"/>
  <c r="G249" i="13"/>
  <c r="E249" i="13"/>
  <c r="D249" i="13"/>
  <c r="K249" i="13"/>
  <c r="H249" i="13"/>
  <c r="C249" i="13"/>
  <c r="I249" i="13"/>
  <c r="J249" i="13"/>
  <c r="F249" i="13"/>
  <c r="L249" i="13"/>
  <c r="B249" i="13"/>
  <c r="AA247" i="13"/>
  <c r="AB247" i="13" s="1"/>
  <c r="AC247" i="13" s="1"/>
  <c r="AL248" i="13"/>
  <c r="X248" i="13"/>
  <c r="U248" i="13"/>
  <c r="AO248" i="13"/>
  <c r="AP248" i="13"/>
  <c r="W248" i="13"/>
  <c r="AG248" i="13"/>
  <c r="AI248" i="13"/>
  <c r="AF248" i="13"/>
  <c r="AM248" i="13"/>
  <c r="AN248" i="13"/>
  <c r="AH248" i="13"/>
  <c r="AE248" i="13"/>
  <c r="V248" i="13"/>
  <c r="AQ248" i="13"/>
  <c r="AJ248" i="13"/>
  <c r="Y248" i="13"/>
  <c r="Z248" i="13"/>
  <c r="N248" i="13"/>
  <c r="AS247" i="13" l="1"/>
  <c r="M247" i="13" s="1"/>
  <c r="Q263" i="18" s="1"/>
  <c r="S262" i="18" a="1"/>
  <c r="S262" i="18" s="1"/>
  <c r="AR248" i="13"/>
  <c r="N249" i="13"/>
  <c r="J250" i="13"/>
  <c r="K250" i="13"/>
  <c r="H250" i="13"/>
  <c r="F250" i="13"/>
  <c r="G250" i="13"/>
  <c r="D250" i="13"/>
  <c r="I250" i="13"/>
  <c r="B250" i="13"/>
  <c r="E250" i="13"/>
  <c r="C250" i="13"/>
  <c r="L250" i="13"/>
  <c r="R249" i="13"/>
  <c r="S249" i="13"/>
  <c r="AA248" i="13"/>
  <c r="AB248" i="13" s="1"/>
  <c r="AC248" i="13" s="1"/>
  <c r="X249" i="13"/>
  <c r="AN249" i="13"/>
  <c r="AF249" i="13"/>
  <c r="U249" i="13"/>
  <c r="Z249" i="13"/>
  <c r="W249" i="13"/>
  <c r="AO249" i="13"/>
  <c r="AI249" i="13"/>
  <c r="Y249" i="13"/>
  <c r="AQ249" i="13"/>
  <c r="AG249" i="13"/>
  <c r="AH249" i="13"/>
  <c r="V249" i="13"/>
  <c r="AL249" i="13"/>
  <c r="AJ249" i="13"/>
  <c r="AE249" i="13"/>
  <c r="AM249" i="13"/>
  <c r="AP249" i="13"/>
  <c r="R263" i="18" l="1"/>
  <c r="AS248" i="13"/>
  <c r="M248" i="13" s="1"/>
  <c r="Q264" i="18" s="1"/>
  <c r="S264" i="18" s="1" a="1"/>
  <c r="S264" i="18" s="1"/>
  <c r="S263" i="18" a="1"/>
  <c r="S263" i="18" s="1"/>
  <c r="N250" i="13"/>
  <c r="S250" i="13"/>
  <c r="R250" i="13"/>
  <c r="G251" i="13"/>
  <c r="K251" i="13"/>
  <c r="F251" i="13"/>
  <c r="J251" i="13"/>
  <c r="I251" i="13"/>
  <c r="H251" i="13"/>
  <c r="B251" i="13"/>
  <c r="L251" i="13"/>
  <c r="D251" i="13"/>
  <c r="C251" i="13"/>
  <c r="E251" i="13"/>
  <c r="AF250" i="13"/>
  <c r="AP250" i="13"/>
  <c r="Z250" i="13"/>
  <c r="U250" i="13"/>
  <c r="AH250" i="13"/>
  <c r="Y250" i="13"/>
  <c r="AJ250" i="13"/>
  <c r="W250" i="13"/>
  <c r="V250" i="13"/>
  <c r="AE250" i="13"/>
  <c r="AO250" i="13"/>
  <c r="AM250" i="13"/>
  <c r="AN250" i="13"/>
  <c r="AL250" i="13"/>
  <c r="X250" i="13"/>
  <c r="AG250" i="13"/>
  <c r="AQ250" i="13"/>
  <c r="AI250" i="13"/>
  <c r="AR249" i="13"/>
  <c r="AA249" i="13"/>
  <c r="AB249" i="13" s="1"/>
  <c r="AC249" i="13" s="1"/>
  <c r="R264" i="18" l="1"/>
  <c r="AS249" i="13"/>
  <c r="M249" i="13" s="1"/>
  <c r="Q265" i="18" s="1"/>
  <c r="S265" i="18" s="1" a="1"/>
  <c r="S265" i="18" s="1"/>
  <c r="N251" i="13"/>
  <c r="AR250" i="13"/>
  <c r="AA250" i="13"/>
  <c r="AB250" i="13" s="1"/>
  <c r="AC250" i="13" s="1"/>
  <c r="AE251" i="13"/>
  <c r="Z251" i="13"/>
  <c r="AO251" i="13"/>
  <c r="AL251" i="13"/>
  <c r="Y251" i="13"/>
  <c r="AM251" i="13"/>
  <c r="AJ251" i="13"/>
  <c r="V251" i="13"/>
  <c r="AN251" i="13"/>
  <c r="AF251" i="13"/>
  <c r="AI251" i="13"/>
  <c r="AH251" i="13"/>
  <c r="X251" i="13"/>
  <c r="AP251" i="13"/>
  <c r="AG251" i="13"/>
  <c r="U251" i="13"/>
  <c r="W251" i="13"/>
  <c r="AQ251" i="13"/>
  <c r="D252" i="13"/>
  <c r="G252" i="13"/>
  <c r="L252" i="13"/>
  <c r="H252" i="13"/>
  <c r="B252" i="13"/>
  <c r="C252" i="13"/>
  <c r="J252" i="13"/>
  <c r="E252" i="13"/>
  <c r="F252" i="13"/>
  <c r="K252" i="13"/>
  <c r="I252" i="13"/>
  <c r="S251" i="13"/>
  <c r="R251" i="13"/>
  <c r="R265" i="18" l="1"/>
  <c r="AS250" i="13"/>
  <c r="M250" i="13" s="1"/>
  <c r="Q266" i="18" s="1"/>
  <c r="R266" i="18" s="1"/>
  <c r="AA251" i="13"/>
  <c r="AB251" i="13" s="1"/>
  <c r="AC251" i="13" s="1"/>
  <c r="R252" i="13"/>
  <c r="S252" i="13"/>
  <c r="N252" i="13"/>
  <c r="AE252" i="13"/>
  <c r="AO252" i="13"/>
  <c r="W252" i="13"/>
  <c r="AJ252" i="13"/>
  <c r="U252" i="13"/>
  <c r="X252" i="13"/>
  <c r="AG252" i="13"/>
  <c r="Z252" i="13"/>
  <c r="AL252" i="13"/>
  <c r="Y252" i="13"/>
  <c r="AM252" i="13"/>
  <c r="AN252" i="13"/>
  <c r="AF252" i="13"/>
  <c r="AI252" i="13"/>
  <c r="V252" i="13"/>
  <c r="AQ252" i="13"/>
  <c r="AP252" i="13"/>
  <c r="AH252" i="13"/>
  <c r="AR251" i="13"/>
  <c r="K253" i="13"/>
  <c r="H253" i="13"/>
  <c r="C253" i="13"/>
  <c r="G253" i="13"/>
  <c r="E253" i="13"/>
  <c r="F253" i="13"/>
  <c r="J253" i="13"/>
  <c r="B253" i="13"/>
  <c r="D253" i="13"/>
  <c r="I253" i="13"/>
  <c r="L253" i="13"/>
  <c r="S266" i="18" l="1" a="1"/>
  <c r="S266" i="18" s="1"/>
  <c r="N253" i="13"/>
  <c r="AS251" i="13"/>
  <c r="M251" i="13" s="1"/>
  <c r="Q267" i="18" s="1"/>
  <c r="U253" i="13"/>
  <c r="AQ253" i="13"/>
  <c r="AO253" i="13"/>
  <c r="AL253" i="13"/>
  <c r="Y253" i="13"/>
  <c r="AM253" i="13"/>
  <c r="AE253" i="13"/>
  <c r="AH253" i="13"/>
  <c r="V253" i="13"/>
  <c r="AN253" i="13"/>
  <c r="X253" i="13"/>
  <c r="AI253" i="13"/>
  <c r="AJ253" i="13"/>
  <c r="W253" i="13"/>
  <c r="AP253" i="13"/>
  <c r="AF253" i="13"/>
  <c r="Z253" i="13"/>
  <c r="AG253" i="13"/>
  <c r="G254" i="13"/>
  <c r="C254" i="13"/>
  <c r="B254" i="13"/>
  <c r="L254" i="13"/>
  <c r="I254" i="13"/>
  <c r="K254" i="13"/>
  <c r="F254" i="13"/>
  <c r="D254" i="13"/>
  <c r="J254" i="13"/>
  <c r="H254" i="13"/>
  <c r="E254" i="13"/>
  <c r="R253" i="13"/>
  <c r="S253" i="13"/>
  <c r="AA252" i="13"/>
  <c r="AB252" i="13" s="1"/>
  <c r="AC252" i="13" s="1"/>
  <c r="AR252" i="13"/>
  <c r="R267" i="18" l="1"/>
  <c r="S267" i="18" a="1"/>
  <c r="S267" i="18" s="1"/>
  <c r="R254" i="13"/>
  <c r="S254" i="13"/>
  <c r="AS252" i="13"/>
  <c r="M252" i="13" s="1"/>
  <c r="Q268" i="18" s="1"/>
  <c r="D255" i="13"/>
  <c r="I255" i="13"/>
  <c r="G255" i="13"/>
  <c r="B255" i="13"/>
  <c r="H255" i="13"/>
  <c r="L255" i="13"/>
  <c r="K255" i="13"/>
  <c r="E255" i="13"/>
  <c r="F255" i="13"/>
  <c r="J255" i="13"/>
  <c r="C255" i="13"/>
  <c r="AN254" i="13"/>
  <c r="AH254" i="13"/>
  <c r="Z254" i="13"/>
  <c r="AP254" i="13"/>
  <c r="AJ254" i="13"/>
  <c r="Y254" i="13"/>
  <c r="AM254" i="13"/>
  <c r="V254" i="13"/>
  <c r="U254" i="13"/>
  <c r="W254" i="13"/>
  <c r="AO254" i="13"/>
  <c r="AE254" i="13"/>
  <c r="AL254" i="13"/>
  <c r="AF254" i="13"/>
  <c r="X254" i="13"/>
  <c r="AQ254" i="13"/>
  <c r="AI254" i="13"/>
  <c r="AG254" i="13"/>
  <c r="N254" i="13"/>
  <c r="AR253" i="13"/>
  <c r="AA253" i="13"/>
  <c r="AB253" i="13" s="1"/>
  <c r="AC253" i="13" s="1"/>
  <c r="AS253" i="13" l="1"/>
  <c r="M253" i="13" s="1"/>
  <c r="Q269" i="18" s="1"/>
  <c r="S269" i="18" s="1" a="1"/>
  <c r="S269" i="18" s="1"/>
  <c r="AR254" i="13"/>
  <c r="AA254" i="13"/>
  <c r="AB254" i="13" s="1"/>
  <c r="AC254" i="13" s="1"/>
  <c r="R268" i="18"/>
  <c r="S268" i="18" a="1"/>
  <c r="S268" i="18" s="1"/>
  <c r="R255" i="13"/>
  <c r="S255" i="13"/>
  <c r="J256" i="13"/>
  <c r="I256" i="13"/>
  <c r="G256" i="13"/>
  <c r="C256" i="13"/>
  <c r="F256" i="13"/>
  <c r="E256" i="13"/>
  <c r="L256" i="13"/>
  <c r="H256" i="13"/>
  <c r="B256" i="13"/>
  <c r="D256" i="13"/>
  <c r="K256" i="13"/>
  <c r="N255" i="13"/>
  <c r="AO255" i="13"/>
  <c r="AI255" i="13"/>
  <c r="Y255" i="13"/>
  <c r="U255" i="13"/>
  <c r="AQ255" i="13"/>
  <c r="AG255" i="13"/>
  <c r="AH255" i="13"/>
  <c r="AM255" i="13"/>
  <c r="AP255" i="13"/>
  <c r="AJ255" i="13"/>
  <c r="AE255" i="13"/>
  <c r="V255" i="13"/>
  <c r="AL255" i="13"/>
  <c r="Z255" i="13"/>
  <c r="W255" i="13"/>
  <c r="X255" i="13"/>
  <c r="AN255" i="13"/>
  <c r="AF255" i="13"/>
  <c r="N256" i="13" l="1"/>
  <c r="R269" i="18"/>
  <c r="AS254" i="13"/>
  <c r="M254" i="13" s="1"/>
  <c r="Q270" i="18" s="1"/>
  <c r="B257" i="13"/>
  <c r="F257" i="13"/>
  <c r="C257" i="13"/>
  <c r="G257" i="13"/>
  <c r="E257" i="13"/>
  <c r="L257" i="13"/>
  <c r="H257" i="13"/>
  <c r="D257" i="13"/>
  <c r="K257" i="13"/>
  <c r="I257" i="13"/>
  <c r="J257" i="13"/>
  <c r="R256" i="13"/>
  <c r="S256" i="13"/>
  <c r="AA255" i="13"/>
  <c r="AB255" i="13" s="1"/>
  <c r="AC255" i="13" s="1"/>
  <c r="AQ256" i="13"/>
  <c r="AL256" i="13"/>
  <c r="U256" i="13"/>
  <c r="AF256" i="13"/>
  <c r="X256" i="13"/>
  <c r="AN256" i="13"/>
  <c r="AH256" i="13"/>
  <c r="Z256" i="13"/>
  <c r="AP256" i="13"/>
  <c r="AJ256" i="13"/>
  <c r="V256" i="13"/>
  <c r="Y256" i="13"/>
  <c r="AM256" i="13"/>
  <c r="AG256" i="13"/>
  <c r="AE256" i="13"/>
  <c r="AO256" i="13"/>
  <c r="AI256" i="13"/>
  <c r="W256" i="13"/>
  <c r="AR255" i="13"/>
  <c r="S270" i="18" l="1" a="1"/>
  <c r="S270" i="18" s="1"/>
  <c r="R270" i="18" s="1"/>
  <c r="AS255" i="13"/>
  <c r="M255" i="13" s="1"/>
  <c r="Q271" i="18" s="1"/>
  <c r="N257" i="13"/>
  <c r="AR256" i="13"/>
  <c r="AA256" i="13"/>
  <c r="AB256" i="13" s="1"/>
  <c r="AC256" i="13" s="1"/>
  <c r="E258" i="13"/>
  <c r="J258" i="13"/>
  <c r="L258" i="13"/>
  <c r="I258" i="13"/>
  <c r="G258" i="13"/>
  <c r="C258" i="13"/>
  <c r="H258" i="13"/>
  <c r="K258" i="13"/>
  <c r="F258" i="13"/>
  <c r="B258" i="13"/>
  <c r="D258" i="13"/>
  <c r="U257" i="13"/>
  <c r="AM257" i="13"/>
  <c r="AL257" i="13"/>
  <c r="AH257" i="13"/>
  <c r="AO257" i="13"/>
  <c r="AP257" i="13"/>
  <c r="AE257" i="13"/>
  <c r="AF257" i="13"/>
  <c r="V257" i="13"/>
  <c r="AN257" i="13"/>
  <c r="AQ257" i="13"/>
  <c r="Z257" i="13"/>
  <c r="W257" i="13"/>
  <c r="X257" i="13"/>
  <c r="AI257" i="13"/>
  <c r="AJ257" i="13"/>
  <c r="AG257" i="13"/>
  <c r="Y257" i="13"/>
  <c r="R257" i="13"/>
  <c r="S257" i="13"/>
  <c r="AS256" i="13" l="1"/>
  <c r="M256" i="13" s="1"/>
  <c r="Q272" i="18" s="1"/>
  <c r="S271" i="18" a="1"/>
  <c r="S271" i="18" s="1"/>
  <c r="R271" i="18" s="1"/>
  <c r="S272" i="18" a="1"/>
  <c r="S272" i="18" s="1"/>
  <c r="R272" i="18"/>
  <c r="S258" i="13"/>
  <c r="R258" i="13"/>
  <c r="Y258" i="13"/>
  <c r="AL258" i="13"/>
  <c r="V258" i="13"/>
  <c r="W258" i="13"/>
  <c r="AP258" i="13"/>
  <c r="AG258" i="13"/>
  <c r="AH258" i="13"/>
  <c r="AM258" i="13"/>
  <c r="U258" i="13"/>
  <c r="AF258" i="13"/>
  <c r="AO258" i="13"/>
  <c r="AI258" i="13"/>
  <c r="AJ258" i="13"/>
  <c r="AQ258" i="13"/>
  <c r="AE258" i="13"/>
  <c r="AN258" i="13"/>
  <c r="Z258" i="13"/>
  <c r="X258" i="13"/>
  <c r="N258" i="13"/>
  <c r="F259" i="13"/>
  <c r="K259" i="13"/>
  <c r="C259" i="13"/>
  <c r="L259" i="13"/>
  <c r="G259" i="13"/>
  <c r="J259" i="13"/>
  <c r="D259" i="13"/>
  <c r="E259" i="13"/>
  <c r="H259" i="13"/>
  <c r="B259" i="13"/>
  <c r="I259" i="13"/>
  <c r="AR257" i="13"/>
  <c r="AA257" i="13"/>
  <c r="AB257" i="13" s="1"/>
  <c r="AC257" i="13" s="1"/>
  <c r="AS257" i="13" l="1"/>
  <c r="M257" i="13" s="1"/>
  <c r="Q273" i="18" s="1"/>
  <c r="AR258" i="13"/>
  <c r="AA258" i="13"/>
  <c r="AB258" i="13" s="1"/>
  <c r="AC258" i="13" s="1"/>
  <c r="Y259" i="13"/>
  <c r="AM259" i="13"/>
  <c r="Z259" i="13"/>
  <c r="AF259" i="13"/>
  <c r="X259" i="13"/>
  <c r="AP259" i="13"/>
  <c r="AE259" i="13"/>
  <c r="AJ259" i="13"/>
  <c r="AI259" i="13"/>
  <c r="AL259" i="13"/>
  <c r="AQ259" i="13"/>
  <c r="AG259" i="13"/>
  <c r="W259" i="13"/>
  <c r="AH259" i="13"/>
  <c r="AN259" i="13"/>
  <c r="U259" i="13"/>
  <c r="AO259" i="13"/>
  <c r="V259" i="13"/>
  <c r="N259" i="13"/>
  <c r="L260" i="13"/>
  <c r="J260" i="13"/>
  <c r="C260" i="13"/>
  <c r="B260" i="13"/>
  <c r="I260" i="13"/>
  <c r="G260" i="13"/>
  <c r="K260" i="13"/>
  <c r="E260" i="13"/>
  <c r="H260" i="13"/>
  <c r="D260" i="13"/>
  <c r="F260" i="13"/>
  <c r="S259" i="13"/>
  <c r="R259" i="13"/>
  <c r="S273" i="18" l="1" a="1"/>
  <c r="S273" i="18" s="1"/>
  <c r="R273" i="18"/>
  <c r="AS258" i="13"/>
  <c r="M258" i="13" s="1"/>
  <c r="Q274" i="18" s="1"/>
  <c r="R274" i="18" s="1"/>
  <c r="AR259" i="13"/>
  <c r="AN260" i="13"/>
  <c r="AG260" i="13"/>
  <c r="AM260" i="13"/>
  <c r="AE260" i="13"/>
  <c r="AP260" i="13"/>
  <c r="AI260" i="13"/>
  <c r="AO260" i="13"/>
  <c r="AF260" i="13"/>
  <c r="AL260" i="13"/>
  <c r="AJ260" i="13"/>
  <c r="Y260" i="13"/>
  <c r="AQ260" i="13"/>
  <c r="X260" i="13"/>
  <c r="W260" i="13"/>
  <c r="U260" i="13"/>
  <c r="V260" i="13"/>
  <c r="Z260" i="13"/>
  <c r="AH260" i="13"/>
  <c r="B261" i="13"/>
  <c r="D261" i="13"/>
  <c r="H261" i="13"/>
  <c r="I261" i="13"/>
  <c r="K261" i="13"/>
  <c r="G261" i="13"/>
  <c r="L261" i="13"/>
  <c r="C261" i="13"/>
  <c r="F261" i="13"/>
  <c r="J261" i="13"/>
  <c r="E261" i="13"/>
  <c r="R260" i="13"/>
  <c r="S260" i="13"/>
  <c r="AA259" i="13"/>
  <c r="AB259" i="13" s="1"/>
  <c r="AC259" i="13" s="1"/>
  <c r="N260" i="13"/>
  <c r="AS259" i="13" l="1"/>
  <c r="M259" i="13" s="1"/>
  <c r="Q275" i="18" s="1"/>
  <c r="S274" i="18" a="1"/>
  <c r="S274" i="18" s="1"/>
  <c r="AR260" i="13"/>
  <c r="R261" i="13"/>
  <c r="S261" i="13"/>
  <c r="AA260" i="13"/>
  <c r="AB260" i="13" s="1"/>
  <c r="AC260" i="13" s="1"/>
  <c r="U261" i="13"/>
  <c r="AF261" i="13"/>
  <c r="Z261" i="13"/>
  <c r="AN261" i="13"/>
  <c r="AO261" i="13"/>
  <c r="AI261" i="13"/>
  <c r="W261" i="13"/>
  <c r="AQ261" i="13"/>
  <c r="AG261" i="13"/>
  <c r="Y261" i="13"/>
  <c r="AM261" i="13"/>
  <c r="AP261" i="13"/>
  <c r="AH261" i="13"/>
  <c r="V261" i="13"/>
  <c r="AL261" i="13"/>
  <c r="AE261" i="13"/>
  <c r="AJ261" i="13"/>
  <c r="X261" i="13"/>
  <c r="L262" i="13"/>
  <c r="D262" i="13"/>
  <c r="C262" i="13"/>
  <c r="E262" i="13"/>
  <c r="K262" i="13"/>
  <c r="H262" i="13"/>
  <c r="F262" i="13"/>
  <c r="J262" i="13"/>
  <c r="I262" i="13"/>
  <c r="B262" i="13"/>
  <c r="G262" i="13"/>
  <c r="N261" i="13"/>
  <c r="R275" i="18" l="1"/>
  <c r="S275" i="18" a="1"/>
  <c r="S275" i="18" s="1"/>
  <c r="AS260" i="13"/>
  <c r="M260" i="13" s="1"/>
  <c r="Q276" i="18" s="1"/>
  <c r="S276" i="18" s="1" a="1"/>
  <c r="S276" i="18" s="1"/>
  <c r="AA261" i="13"/>
  <c r="AB261" i="13" s="1"/>
  <c r="AC261" i="13" s="1"/>
  <c r="N262" i="13"/>
  <c r="S262" i="13"/>
  <c r="R262" i="13"/>
  <c r="L263" i="13"/>
  <c r="G263" i="13"/>
  <c r="H263" i="13"/>
  <c r="B263" i="13"/>
  <c r="I263" i="13"/>
  <c r="F263" i="13"/>
  <c r="E263" i="13"/>
  <c r="J263" i="13"/>
  <c r="C263" i="13"/>
  <c r="K263" i="13"/>
  <c r="D263" i="13"/>
  <c r="AR261" i="13"/>
  <c r="AO262" i="13"/>
  <c r="W262" i="13"/>
  <c r="Y262" i="13"/>
  <c r="AE262" i="13"/>
  <c r="X262" i="13"/>
  <c r="AQ262" i="13"/>
  <c r="AF262" i="13"/>
  <c r="V262" i="13"/>
  <c r="AG262" i="13"/>
  <c r="AH262" i="13"/>
  <c r="AM262" i="13"/>
  <c r="AI262" i="13"/>
  <c r="Z262" i="13"/>
  <c r="AL262" i="13"/>
  <c r="AJ262" i="13"/>
  <c r="U262" i="13"/>
  <c r="AN262" i="13"/>
  <c r="AP262" i="13"/>
  <c r="R276" i="18" l="1"/>
  <c r="AS261" i="13"/>
  <c r="M261" i="13" s="1"/>
  <c r="Q277" i="18" s="1"/>
  <c r="R277" i="18" s="1"/>
  <c r="AA262" i="13"/>
  <c r="AB262" i="13" s="1"/>
  <c r="AC262" i="13" s="1"/>
  <c r="AE263" i="13"/>
  <c r="AO263" i="13"/>
  <c r="AQ263" i="13"/>
  <c r="AL263" i="13"/>
  <c r="U263" i="13"/>
  <c r="W263" i="13"/>
  <c r="AM263" i="13"/>
  <c r="AH263" i="13"/>
  <c r="V263" i="13"/>
  <c r="AN263" i="13"/>
  <c r="X263" i="13"/>
  <c r="Z263" i="13"/>
  <c r="Y263" i="13"/>
  <c r="AG263" i="13"/>
  <c r="AI263" i="13"/>
  <c r="AF263" i="13"/>
  <c r="AJ263" i="13"/>
  <c r="AP263" i="13"/>
  <c r="K264" i="13"/>
  <c r="I264" i="13"/>
  <c r="G264" i="13"/>
  <c r="F264" i="13"/>
  <c r="B264" i="13"/>
  <c r="C264" i="13"/>
  <c r="E264" i="13"/>
  <c r="L264" i="13"/>
  <c r="D264" i="13"/>
  <c r="H264" i="13"/>
  <c r="J264" i="13"/>
  <c r="AR262" i="13"/>
  <c r="R263" i="13"/>
  <c r="S263" i="13"/>
  <c r="N263" i="13"/>
  <c r="S277" i="18" l="1" a="1"/>
  <c r="S277" i="18" s="1"/>
  <c r="G265" i="13"/>
  <c r="L265" i="13"/>
  <c r="C265" i="13"/>
  <c r="H265" i="13"/>
  <c r="F265" i="13"/>
  <c r="B265" i="13"/>
  <c r="K265" i="13"/>
  <c r="J265" i="13"/>
  <c r="E265" i="13"/>
  <c r="D265" i="13"/>
  <c r="I265" i="13"/>
  <c r="AA263" i="13"/>
  <c r="AB263" i="13" s="1"/>
  <c r="AC263" i="13" s="1"/>
  <c r="S264" i="13"/>
  <c r="R264" i="13"/>
  <c r="Y264" i="13"/>
  <c r="AM264" i="13"/>
  <c r="V264" i="13"/>
  <c r="W264" i="13"/>
  <c r="AO264" i="13"/>
  <c r="AI264" i="13"/>
  <c r="AF264" i="13"/>
  <c r="AQ264" i="13"/>
  <c r="U264" i="13"/>
  <c r="AL264" i="13"/>
  <c r="AH264" i="13"/>
  <c r="X264" i="13"/>
  <c r="AN264" i="13"/>
  <c r="AJ264" i="13"/>
  <c r="Z264" i="13"/>
  <c r="AE264" i="13"/>
  <c r="AP264" i="13"/>
  <c r="AG264" i="13"/>
  <c r="N264" i="13"/>
  <c r="AR263" i="13"/>
  <c r="AS262" i="13"/>
  <c r="M262" i="13" s="1"/>
  <c r="Q278" i="18" s="1"/>
  <c r="AA264" i="13" l="1"/>
  <c r="AR264" i="13"/>
  <c r="AS263" i="13"/>
  <c r="M263" i="13" s="1"/>
  <c r="Q279" i="18" s="1"/>
  <c r="S279" i="18" s="1" a="1"/>
  <c r="S279" i="18" s="1"/>
  <c r="AB264" i="13"/>
  <c r="AC264" i="13" s="1"/>
  <c r="AP265" i="13"/>
  <c r="AJ265" i="13"/>
  <c r="X265" i="13"/>
  <c r="AH265" i="13"/>
  <c r="AL265" i="13"/>
  <c r="Z265" i="13"/>
  <c r="AE265" i="13"/>
  <c r="AF265" i="13"/>
  <c r="Y265" i="13"/>
  <c r="AI265" i="13"/>
  <c r="U265" i="13"/>
  <c r="AQ265" i="13"/>
  <c r="AO265" i="13"/>
  <c r="AN265" i="13"/>
  <c r="AM265" i="13"/>
  <c r="AG265" i="13"/>
  <c r="W265" i="13"/>
  <c r="V265" i="13"/>
  <c r="S265" i="13"/>
  <c r="R265" i="13"/>
  <c r="R278" i="18"/>
  <c r="S278" i="18" a="1"/>
  <c r="S278" i="18" s="1"/>
  <c r="C266" i="13"/>
  <c r="J266" i="13"/>
  <c r="I266" i="13"/>
  <c r="E266" i="13"/>
  <c r="L266" i="13"/>
  <c r="K266" i="13"/>
  <c r="F266" i="13"/>
  <c r="D266" i="13"/>
  <c r="G266" i="13"/>
  <c r="H266" i="13"/>
  <c r="B266" i="13"/>
  <c r="N265" i="13"/>
  <c r="AS264" i="13" l="1"/>
  <c r="M264" i="13" s="1"/>
  <c r="Q280" i="18" s="1"/>
  <c r="R279" i="18"/>
  <c r="N266" i="13"/>
  <c r="AR265" i="13"/>
  <c r="I267" i="13"/>
  <c r="L267" i="13"/>
  <c r="C267" i="13"/>
  <c r="E267" i="13"/>
  <c r="G267" i="13"/>
  <c r="F267" i="13"/>
  <c r="H267" i="13"/>
  <c r="J267" i="13"/>
  <c r="B267" i="13"/>
  <c r="K267" i="13"/>
  <c r="D267" i="13"/>
  <c r="S266" i="13"/>
  <c r="R266" i="13"/>
  <c r="AJ266" i="13"/>
  <c r="Y266" i="13"/>
  <c r="AN266" i="13"/>
  <c r="U266" i="13"/>
  <c r="AM266" i="13"/>
  <c r="AO266" i="13"/>
  <c r="AH266" i="13"/>
  <c r="X266" i="13"/>
  <c r="AP266" i="13"/>
  <c r="AE266" i="13"/>
  <c r="AQ266" i="13"/>
  <c r="V266" i="13"/>
  <c r="W266" i="13"/>
  <c r="Z266" i="13"/>
  <c r="AG266" i="13"/>
  <c r="AF266" i="13"/>
  <c r="AI266" i="13"/>
  <c r="AL266" i="13"/>
  <c r="AA265" i="13"/>
  <c r="AB265" i="13" s="1"/>
  <c r="AC265" i="13" s="1"/>
  <c r="AS265" i="13" l="1"/>
  <c r="M265" i="13" s="1"/>
  <c r="Q281" i="18" s="1"/>
  <c r="S280" i="18" a="1"/>
  <c r="S280" i="18" s="1"/>
  <c r="R280" i="18" s="1"/>
  <c r="N267" i="13"/>
  <c r="Y267" i="13"/>
  <c r="AM267" i="13"/>
  <c r="AG267" i="13"/>
  <c r="AH267" i="13"/>
  <c r="V267" i="13"/>
  <c r="AP267" i="13"/>
  <c r="AJ267" i="13"/>
  <c r="X267" i="13"/>
  <c r="U267" i="13"/>
  <c r="AL267" i="13"/>
  <c r="AF267" i="13"/>
  <c r="Z267" i="13"/>
  <c r="AE267" i="13"/>
  <c r="AN267" i="13"/>
  <c r="AO267" i="13"/>
  <c r="AI267" i="13"/>
  <c r="W267" i="13"/>
  <c r="AQ267" i="13"/>
  <c r="F268" i="13"/>
  <c r="I268" i="13"/>
  <c r="K268" i="13"/>
  <c r="G268" i="13"/>
  <c r="C268" i="13"/>
  <c r="H268" i="13"/>
  <c r="D268" i="13"/>
  <c r="J268" i="13"/>
  <c r="B268" i="13"/>
  <c r="E268" i="13"/>
  <c r="L268" i="13"/>
  <c r="R267" i="13"/>
  <c r="S267" i="13"/>
  <c r="AR266" i="13"/>
  <c r="AA266" i="13"/>
  <c r="AB266" i="13" s="1"/>
  <c r="AC266" i="13" s="1"/>
  <c r="S281" i="18" l="1" a="1"/>
  <c r="S281" i="18" s="1"/>
  <c r="R281" i="18" s="1"/>
  <c r="AS266" i="13"/>
  <c r="M266" i="13" s="1"/>
  <c r="Q282" i="18" s="1"/>
  <c r="S282" i="18" s="1" a="1"/>
  <c r="S282" i="18" s="1"/>
  <c r="N268" i="13"/>
  <c r="D269" i="13"/>
  <c r="G269" i="13"/>
  <c r="I269" i="13"/>
  <c r="J269" i="13"/>
  <c r="L269" i="13"/>
  <c r="K269" i="13"/>
  <c r="B269" i="13"/>
  <c r="H269" i="13"/>
  <c r="F269" i="13"/>
  <c r="E269" i="13"/>
  <c r="C269" i="13"/>
  <c r="AA267" i="13"/>
  <c r="AB267" i="13" s="1"/>
  <c r="AC267" i="13" s="1"/>
  <c r="X268" i="13"/>
  <c r="V268" i="13"/>
  <c r="U268" i="13"/>
  <c r="AI268" i="13"/>
  <c r="Y268" i="13"/>
  <c r="AQ268" i="13"/>
  <c r="AL268" i="13"/>
  <c r="W268" i="13"/>
  <c r="Z268" i="13"/>
  <c r="AP268" i="13"/>
  <c r="AH268" i="13"/>
  <c r="AG268" i="13"/>
  <c r="AF268" i="13"/>
  <c r="AM268" i="13"/>
  <c r="AE268" i="13"/>
  <c r="AN268" i="13"/>
  <c r="AJ268" i="13"/>
  <c r="AO268" i="13"/>
  <c r="R268" i="13"/>
  <c r="S268" i="13"/>
  <c r="AR267" i="13"/>
  <c r="R282" i="18" l="1"/>
  <c r="AS267" i="13"/>
  <c r="M267" i="13" s="1"/>
  <c r="Q283" i="18" s="1"/>
  <c r="R269" i="13"/>
  <c r="S269" i="13"/>
  <c r="C270" i="13"/>
  <c r="G270" i="13"/>
  <c r="K270" i="13"/>
  <c r="H270" i="13"/>
  <c r="I270" i="13"/>
  <c r="J270" i="13"/>
  <c r="F270" i="13"/>
  <c r="D270" i="13"/>
  <c r="B270" i="13"/>
  <c r="L270" i="13"/>
  <c r="E270" i="13"/>
  <c r="AR268" i="13"/>
  <c r="AA268" i="13"/>
  <c r="AB268" i="13" s="1"/>
  <c r="AC268" i="13" s="1"/>
  <c r="N269" i="13"/>
  <c r="AE269" i="13"/>
  <c r="AN269" i="13"/>
  <c r="AO269" i="13"/>
  <c r="AI269" i="13"/>
  <c r="W269" i="13"/>
  <c r="AQ269" i="13"/>
  <c r="Y269" i="13"/>
  <c r="AM269" i="13"/>
  <c r="AG269" i="13"/>
  <c r="U269" i="13"/>
  <c r="AH269" i="13"/>
  <c r="V269" i="13"/>
  <c r="AP269" i="13"/>
  <c r="AJ269" i="13"/>
  <c r="X269" i="13"/>
  <c r="AL269" i="13"/>
  <c r="AF269" i="13"/>
  <c r="Z269" i="13"/>
  <c r="AS268" i="13" l="1"/>
  <c r="M268" i="13" s="1"/>
  <c r="Q284" i="18" s="1"/>
  <c r="S284" i="18" s="1" a="1"/>
  <c r="S284" i="18" s="1"/>
  <c r="R284" i="18" s="1"/>
  <c r="S283" i="18" a="1"/>
  <c r="S283" i="18" s="1"/>
  <c r="R283" i="18" s="1"/>
  <c r="N270" i="13"/>
  <c r="G271" i="13"/>
  <c r="I271" i="13"/>
  <c r="H271" i="13"/>
  <c r="K271" i="13"/>
  <c r="B271" i="13"/>
  <c r="D271" i="13"/>
  <c r="E271" i="13"/>
  <c r="F271" i="13"/>
  <c r="C271" i="13"/>
  <c r="L271" i="13"/>
  <c r="J271" i="13"/>
  <c r="AQ270" i="13"/>
  <c r="AG270" i="13"/>
  <c r="U270" i="13"/>
  <c r="Z270" i="13"/>
  <c r="AI270" i="13"/>
  <c r="W270" i="13"/>
  <c r="AJ270" i="13"/>
  <c r="AL270" i="13"/>
  <c r="AE270" i="13"/>
  <c r="AH270" i="13"/>
  <c r="AO270" i="13"/>
  <c r="AN270" i="13"/>
  <c r="AF270" i="13"/>
  <c r="X270" i="13"/>
  <c r="AP270" i="13"/>
  <c r="AM270" i="13"/>
  <c r="V270" i="13"/>
  <c r="Y270" i="13"/>
  <c r="AA269" i="13"/>
  <c r="AB269" i="13" s="1"/>
  <c r="AC269" i="13" s="1"/>
  <c r="AR269" i="13"/>
  <c r="R270" i="13"/>
  <c r="S270" i="13"/>
  <c r="AS269" i="13" l="1"/>
  <c r="M269" i="13" s="1"/>
  <c r="Q285" i="18" s="1"/>
  <c r="AA270" i="13"/>
  <c r="AB270" i="13" s="1"/>
  <c r="AC270" i="13" s="1"/>
  <c r="U271" i="13"/>
  <c r="X271" i="13"/>
  <c r="AF271" i="13"/>
  <c r="W271" i="13"/>
  <c r="V271" i="13"/>
  <c r="AN271" i="13"/>
  <c r="AE271" i="13"/>
  <c r="AJ271" i="13"/>
  <c r="Z271" i="13"/>
  <c r="Y271" i="13"/>
  <c r="AO271" i="13"/>
  <c r="AI271" i="13"/>
  <c r="AH271" i="13"/>
  <c r="AM271" i="13"/>
  <c r="AP271" i="13"/>
  <c r="AQ271" i="13"/>
  <c r="AG271" i="13"/>
  <c r="AL271" i="13"/>
  <c r="B272" i="13"/>
  <c r="I272" i="13"/>
  <c r="L272" i="13"/>
  <c r="D272" i="13"/>
  <c r="C272" i="13"/>
  <c r="G272" i="13"/>
  <c r="H272" i="13"/>
  <c r="F272" i="13"/>
  <c r="K272" i="13"/>
  <c r="J272" i="13"/>
  <c r="E272" i="13"/>
  <c r="R271" i="13"/>
  <c r="S271" i="13"/>
  <c r="AR270" i="13"/>
  <c r="N271" i="13"/>
  <c r="S285" i="18" l="1" a="1"/>
  <c r="S285" i="18" s="1"/>
  <c r="R285" i="18" s="1"/>
  <c r="N272" i="13"/>
  <c r="V272" i="13"/>
  <c r="Y272" i="13"/>
  <c r="AM272" i="13"/>
  <c r="AG272" i="13"/>
  <c r="W272" i="13"/>
  <c r="AO272" i="13"/>
  <c r="AI272" i="13"/>
  <c r="AF272" i="13"/>
  <c r="U272" i="13"/>
  <c r="AQ272" i="13"/>
  <c r="AL272" i="13"/>
  <c r="AH272" i="13"/>
  <c r="AE272" i="13"/>
  <c r="X272" i="13"/>
  <c r="AN272" i="13"/>
  <c r="Z272" i="13"/>
  <c r="AP272" i="13"/>
  <c r="AJ272" i="13"/>
  <c r="AS270" i="13"/>
  <c r="M270" i="13" s="1"/>
  <c r="Q286" i="18" s="1"/>
  <c r="S272" i="13"/>
  <c r="R272" i="13"/>
  <c r="K273" i="13"/>
  <c r="I273" i="13"/>
  <c r="G273" i="13"/>
  <c r="B273" i="13"/>
  <c r="H273" i="13"/>
  <c r="D273" i="13"/>
  <c r="L273" i="13"/>
  <c r="J273" i="13"/>
  <c r="F273" i="13"/>
  <c r="E273" i="13"/>
  <c r="C273" i="13"/>
  <c r="AR271" i="13"/>
  <c r="AA271" i="13"/>
  <c r="AB271" i="13" s="1"/>
  <c r="AC271" i="13" s="1"/>
  <c r="AS271" i="13" l="1"/>
  <c r="M271" i="13" s="1"/>
  <c r="Q287" i="18" s="1"/>
  <c r="S287" i="18" s="1" a="1"/>
  <c r="S287" i="18" s="1"/>
  <c r="AA272" i="13"/>
  <c r="AB272" i="13" s="1"/>
  <c r="AC272" i="13" s="1"/>
  <c r="R273" i="13"/>
  <c r="S273" i="13"/>
  <c r="C274" i="13"/>
  <c r="J274" i="13"/>
  <c r="L274" i="13"/>
  <c r="B274" i="13"/>
  <c r="H274" i="13"/>
  <c r="I274" i="13"/>
  <c r="K274" i="13"/>
  <c r="G274" i="13"/>
  <c r="D274" i="13"/>
  <c r="E274" i="13"/>
  <c r="F274" i="13"/>
  <c r="N273" i="13"/>
  <c r="R286" i="18"/>
  <c r="S286" i="18" a="1"/>
  <c r="S286" i="18" s="1"/>
  <c r="AR272" i="13"/>
  <c r="U273" i="13"/>
  <c r="AI273" i="13"/>
  <c r="AF273" i="13"/>
  <c r="AO273" i="13"/>
  <c r="AG273" i="13"/>
  <c r="V273" i="13"/>
  <c r="AQ273" i="13"/>
  <c r="AE273" i="13"/>
  <c r="AP273" i="13"/>
  <c r="AL273" i="13"/>
  <c r="X273" i="13"/>
  <c r="Y273" i="13"/>
  <c r="AM273" i="13"/>
  <c r="AN273" i="13"/>
  <c r="AH273" i="13"/>
  <c r="Z273" i="13"/>
  <c r="W273" i="13"/>
  <c r="AJ273" i="13"/>
  <c r="R287" i="18" l="1"/>
  <c r="AS272" i="13"/>
  <c r="M272" i="13" s="1"/>
  <c r="Q288" i="18" s="1"/>
  <c r="S288" i="18" s="1" a="1"/>
  <c r="S288" i="18" s="1"/>
  <c r="N274" i="13"/>
  <c r="S274" i="13"/>
  <c r="R274" i="13"/>
  <c r="D275" i="13"/>
  <c r="J275" i="13"/>
  <c r="L275" i="13"/>
  <c r="B275" i="13"/>
  <c r="E275" i="13"/>
  <c r="C275" i="13"/>
  <c r="F275" i="13"/>
  <c r="H275" i="13"/>
  <c r="G275" i="13"/>
  <c r="K275" i="13"/>
  <c r="I275" i="13"/>
  <c r="AR273" i="13"/>
  <c r="AN274" i="13"/>
  <c r="AJ274" i="13"/>
  <c r="V274" i="13"/>
  <c r="AP274" i="13"/>
  <c r="AM274" i="13"/>
  <c r="AL274" i="13"/>
  <c r="AE274" i="13"/>
  <c r="Y274" i="13"/>
  <c r="AO274" i="13"/>
  <c r="AG274" i="13"/>
  <c r="W274" i="13"/>
  <c r="AQ274" i="13"/>
  <c r="AF274" i="13"/>
  <c r="X274" i="13"/>
  <c r="AI274" i="13"/>
  <c r="U274" i="13"/>
  <c r="AH274" i="13"/>
  <c r="Z274" i="13"/>
  <c r="AA273" i="13"/>
  <c r="AB273" i="13" s="1"/>
  <c r="AC273" i="13" s="1"/>
  <c r="R288" i="18" l="1"/>
  <c r="AS273" i="13"/>
  <c r="M273" i="13" s="1"/>
  <c r="Q289" i="18" s="1"/>
  <c r="S289" i="18" s="1" a="1"/>
  <c r="S289" i="18" s="1"/>
  <c r="S275" i="13"/>
  <c r="R275" i="13"/>
  <c r="AR274" i="13"/>
  <c r="AE275" i="13"/>
  <c r="AQ275" i="13"/>
  <c r="AI275" i="13"/>
  <c r="AH275" i="13"/>
  <c r="X275" i="13"/>
  <c r="AP275" i="13"/>
  <c r="AJ275" i="13"/>
  <c r="AO275" i="13"/>
  <c r="AL275" i="13"/>
  <c r="AM275" i="13"/>
  <c r="AN275" i="13"/>
  <c r="AF275" i="13"/>
  <c r="U275" i="13"/>
  <c r="V275" i="13"/>
  <c r="W275" i="13"/>
  <c r="AG275" i="13"/>
  <c r="Z275" i="13"/>
  <c r="Y275" i="13"/>
  <c r="AA274" i="13"/>
  <c r="AB274" i="13" s="1"/>
  <c r="AC274" i="13" s="1"/>
  <c r="J276" i="13"/>
  <c r="E276" i="13"/>
  <c r="B276" i="13"/>
  <c r="F276" i="13"/>
  <c r="I276" i="13"/>
  <c r="K276" i="13"/>
  <c r="H276" i="13"/>
  <c r="G276" i="13"/>
  <c r="L276" i="13"/>
  <c r="C276" i="13"/>
  <c r="D276" i="13"/>
  <c r="N275" i="13"/>
  <c r="R289" i="18" l="1"/>
  <c r="N276" i="13"/>
  <c r="AS274" i="13"/>
  <c r="M274" i="13" s="1"/>
  <c r="Q290" i="18" s="1"/>
  <c r="R290" i="18" s="1"/>
  <c r="AP276" i="13"/>
  <c r="V276" i="13"/>
  <c r="AM276" i="13"/>
  <c r="AG276" i="13"/>
  <c r="AI276" i="13"/>
  <c r="AO276" i="13"/>
  <c r="AL276" i="13"/>
  <c r="Y276" i="13"/>
  <c r="U276" i="13"/>
  <c r="AN276" i="13"/>
  <c r="W276" i="13"/>
  <c r="AQ276" i="13"/>
  <c r="AJ276" i="13"/>
  <c r="AF276" i="13"/>
  <c r="AE276" i="13"/>
  <c r="Z276" i="13"/>
  <c r="X276" i="13"/>
  <c r="AH276" i="13"/>
  <c r="J277" i="13"/>
  <c r="L277" i="13"/>
  <c r="F277" i="13"/>
  <c r="K277" i="13"/>
  <c r="D277" i="13"/>
  <c r="H277" i="13"/>
  <c r="I277" i="13"/>
  <c r="C277" i="13"/>
  <c r="G277" i="13"/>
  <c r="N277" i="13" s="1"/>
  <c r="E277" i="13"/>
  <c r="B277" i="13"/>
  <c r="AA275" i="13"/>
  <c r="AB275" i="13" s="1"/>
  <c r="AC275" i="13" s="1"/>
  <c r="AR275" i="13"/>
  <c r="R276" i="13"/>
  <c r="S276" i="13"/>
  <c r="S290" i="18" l="1" a="1"/>
  <c r="S290" i="18" s="1"/>
  <c r="AS275" i="13"/>
  <c r="M275" i="13" s="1"/>
  <c r="Q291" i="18" s="1"/>
  <c r="S291" i="18" s="1" a="1"/>
  <c r="S291" i="18" s="1"/>
  <c r="U277" i="13"/>
  <c r="W277" i="13"/>
  <c r="Z277" i="13"/>
  <c r="AM277" i="13"/>
  <c r="Y277" i="13"/>
  <c r="AO277" i="13"/>
  <c r="AP277" i="13"/>
  <c r="AE277" i="13"/>
  <c r="AH277" i="13"/>
  <c r="X277" i="13"/>
  <c r="AL277" i="13"/>
  <c r="AF277" i="13"/>
  <c r="AI277" i="13"/>
  <c r="AQ277" i="13"/>
  <c r="AG277" i="13"/>
  <c r="AN277" i="13"/>
  <c r="V277" i="13"/>
  <c r="AJ277" i="13"/>
  <c r="AR276" i="13"/>
  <c r="AA276" i="13"/>
  <c r="AB276" i="13" s="1"/>
  <c r="AC276" i="13" s="1"/>
  <c r="J278" i="13"/>
  <c r="H278" i="13"/>
  <c r="G278" i="13"/>
  <c r="E278" i="13"/>
  <c r="C278" i="13"/>
  <c r="B278" i="13"/>
  <c r="K278" i="13"/>
  <c r="D278" i="13"/>
  <c r="L278" i="13"/>
  <c r="F278" i="13"/>
  <c r="I278" i="13"/>
  <c r="R277" i="13"/>
  <c r="S277" i="13"/>
  <c r="AS276" i="13" l="1"/>
  <c r="M276" i="13" s="1"/>
  <c r="Q292" i="18" s="1"/>
  <c r="S292" i="18" s="1" a="1"/>
  <c r="S292" i="18" s="1"/>
  <c r="R291" i="18"/>
  <c r="AI278" i="13"/>
  <c r="AP278" i="13"/>
  <c r="U278" i="13"/>
  <c r="V278" i="13"/>
  <c r="W278" i="13"/>
  <c r="AF278" i="13"/>
  <c r="X278" i="13"/>
  <c r="AH278" i="13"/>
  <c r="AM278" i="13"/>
  <c r="Z278" i="13"/>
  <c r="AJ278" i="13"/>
  <c r="AO278" i="13"/>
  <c r="AL278" i="13"/>
  <c r="AG278" i="13"/>
  <c r="AE278" i="13"/>
  <c r="Y278" i="13"/>
  <c r="AN278" i="13"/>
  <c r="AQ278" i="13"/>
  <c r="S278" i="13"/>
  <c r="R278" i="13"/>
  <c r="J279" i="13"/>
  <c r="D279" i="13"/>
  <c r="E279" i="13"/>
  <c r="G279" i="13"/>
  <c r="F279" i="13"/>
  <c r="C279" i="13"/>
  <c r="I279" i="13"/>
  <c r="K279" i="13"/>
  <c r="H279" i="13"/>
  <c r="L279" i="13"/>
  <c r="B279" i="13"/>
  <c r="AR277" i="13"/>
  <c r="N278" i="13"/>
  <c r="AA277" i="13"/>
  <c r="AB277" i="13" s="1"/>
  <c r="AC277" i="13" s="1"/>
  <c r="R292" i="18" l="1"/>
  <c r="AS277" i="13"/>
  <c r="M277" i="13" s="1"/>
  <c r="Q293" i="18" s="1"/>
  <c r="R293" i="18" s="1"/>
  <c r="S279" i="13"/>
  <c r="R279" i="13"/>
  <c r="U279" i="13"/>
  <c r="AM279" i="13"/>
  <c r="AP279" i="13"/>
  <c r="AH279" i="13"/>
  <c r="V279" i="13"/>
  <c r="AL279" i="13"/>
  <c r="AJ279" i="13"/>
  <c r="X279" i="13"/>
  <c r="AN279" i="13"/>
  <c r="Z279" i="13"/>
  <c r="W279" i="13"/>
  <c r="AF279" i="13"/>
  <c r="AE279" i="13"/>
  <c r="AI279" i="13"/>
  <c r="Y279" i="13"/>
  <c r="AQ279" i="13"/>
  <c r="AG279" i="13"/>
  <c r="AO279" i="13"/>
  <c r="AR278" i="13"/>
  <c r="AA278" i="13"/>
  <c r="AB278" i="13" s="1"/>
  <c r="AC278" i="13" s="1"/>
  <c r="B280" i="13"/>
  <c r="G280" i="13"/>
  <c r="H280" i="13"/>
  <c r="D280" i="13"/>
  <c r="I280" i="13"/>
  <c r="K280" i="13"/>
  <c r="L280" i="13"/>
  <c r="J280" i="13"/>
  <c r="F280" i="13"/>
  <c r="E280" i="13"/>
  <c r="C280" i="13"/>
  <c r="N279" i="13"/>
  <c r="S293" i="18" l="1" a="1"/>
  <c r="S293" i="18" s="1"/>
  <c r="AS278" i="13"/>
  <c r="M278" i="13" s="1"/>
  <c r="Q294" i="18" s="1"/>
  <c r="R294" i="18" s="1"/>
  <c r="N280" i="13"/>
  <c r="Z280" i="13"/>
  <c r="AP280" i="13"/>
  <c r="U280" i="13"/>
  <c r="V280" i="13"/>
  <c r="Y280" i="13"/>
  <c r="AJ280" i="13"/>
  <c r="AG280" i="13"/>
  <c r="W280" i="13"/>
  <c r="AO280" i="13"/>
  <c r="AI280" i="13"/>
  <c r="AM280" i="13"/>
  <c r="AQ280" i="13"/>
  <c r="AL280" i="13"/>
  <c r="AF280" i="13"/>
  <c r="AE280" i="13"/>
  <c r="X280" i="13"/>
  <c r="AN280" i="13"/>
  <c r="AH280" i="13"/>
  <c r="S280" i="13"/>
  <c r="R280" i="13"/>
  <c r="I281" i="13"/>
  <c r="D281" i="13"/>
  <c r="F281" i="13"/>
  <c r="E281" i="13"/>
  <c r="J281" i="13"/>
  <c r="L281" i="13"/>
  <c r="B281" i="13"/>
  <c r="C281" i="13"/>
  <c r="H281" i="13"/>
  <c r="K281" i="13"/>
  <c r="G281" i="13"/>
  <c r="AR279" i="13"/>
  <c r="AA279" i="13"/>
  <c r="AB279" i="13" s="1"/>
  <c r="AC279" i="13" s="1"/>
  <c r="AS279" i="13" l="1"/>
  <c r="M279" i="13" s="1"/>
  <c r="Q295" i="18" s="1"/>
  <c r="S295" i="18" s="1" a="1"/>
  <c r="S295" i="18" s="1"/>
  <c r="N281" i="13"/>
  <c r="S294" i="18" a="1"/>
  <c r="S294" i="18" s="1"/>
  <c r="AR280" i="13"/>
  <c r="AA280" i="13"/>
  <c r="AB280" i="13" s="1"/>
  <c r="AC280" i="13" s="1"/>
  <c r="R281" i="13"/>
  <c r="S281" i="13"/>
  <c r="AQ281" i="13"/>
  <c r="Z281" i="13"/>
  <c r="AL281" i="13"/>
  <c r="X281" i="13"/>
  <c r="Y281" i="13"/>
  <c r="U281" i="13"/>
  <c r="AF281" i="13"/>
  <c r="AH281" i="13"/>
  <c r="AN281" i="13"/>
  <c r="AO281" i="13"/>
  <c r="AI281" i="13"/>
  <c r="AE281" i="13"/>
  <c r="W281" i="13"/>
  <c r="AM281" i="13"/>
  <c r="AG281" i="13"/>
  <c r="AJ281" i="13"/>
  <c r="V281" i="13"/>
  <c r="AP281" i="13"/>
  <c r="C282" i="13"/>
  <c r="D282" i="13"/>
  <c r="E282" i="13"/>
  <c r="F282" i="13"/>
  <c r="G282" i="13"/>
  <c r="K282" i="13"/>
  <c r="B282" i="13"/>
  <c r="I282" i="13"/>
  <c r="J282" i="13"/>
  <c r="L282" i="13"/>
  <c r="H282" i="13"/>
  <c r="R295" i="18" l="1"/>
  <c r="AS280" i="13"/>
  <c r="M280" i="13" s="1"/>
  <c r="Q296" i="18" s="1"/>
  <c r="S296" i="18" s="1" a="1"/>
  <c r="S296" i="18" s="1"/>
  <c r="AA281" i="13"/>
  <c r="AB281" i="13" s="1"/>
  <c r="AC281" i="13" s="1"/>
  <c r="N282" i="13"/>
  <c r="AR281" i="13"/>
  <c r="S282" i="13"/>
  <c r="R282" i="13"/>
  <c r="AQ282" i="13"/>
  <c r="AO282" i="13"/>
  <c r="AF282" i="13"/>
  <c r="U282" i="13"/>
  <c r="Z282" i="13"/>
  <c r="X282" i="13"/>
  <c r="AH282" i="13"/>
  <c r="V282" i="13"/>
  <c r="AL282" i="13"/>
  <c r="AE282" i="13"/>
  <c r="AG282" i="13"/>
  <c r="AP282" i="13"/>
  <c r="AJ282" i="13"/>
  <c r="AI282" i="13"/>
  <c r="Y282" i="13"/>
  <c r="AM282" i="13"/>
  <c r="AN282" i="13"/>
  <c r="W282" i="13"/>
  <c r="B283" i="13"/>
  <c r="F283" i="13"/>
  <c r="D283" i="13"/>
  <c r="C283" i="13"/>
  <c r="H283" i="13"/>
  <c r="I283" i="13"/>
  <c r="L283" i="13"/>
  <c r="E283" i="13"/>
  <c r="G283" i="13"/>
  <c r="J283" i="13"/>
  <c r="K283" i="13"/>
  <c r="R296" i="18" l="1"/>
  <c r="AS281" i="13"/>
  <c r="M281" i="13" s="1"/>
  <c r="Q297" i="18" s="1"/>
  <c r="C284" i="13"/>
  <c r="E284" i="13"/>
  <c r="F284" i="13"/>
  <c r="J284" i="13"/>
  <c r="H284" i="13"/>
  <c r="G284" i="13"/>
  <c r="I284" i="13"/>
  <c r="D284" i="13"/>
  <c r="L284" i="13"/>
  <c r="K284" i="13"/>
  <c r="B284" i="13"/>
  <c r="S283" i="13"/>
  <c r="R283" i="13"/>
  <c r="AR282" i="13"/>
  <c r="AA282" i="13"/>
  <c r="AB282" i="13" s="1"/>
  <c r="AC282" i="13" s="1"/>
  <c r="N283" i="13"/>
  <c r="AF283" i="13"/>
  <c r="AI283" i="13"/>
  <c r="AQ283" i="13"/>
  <c r="AG283" i="13"/>
  <c r="Y283" i="13"/>
  <c r="AE283" i="13"/>
  <c r="AM283" i="13"/>
  <c r="AP283" i="13"/>
  <c r="V283" i="13"/>
  <c r="Z283" i="13"/>
  <c r="AL283" i="13"/>
  <c r="U283" i="13"/>
  <c r="X283" i="13"/>
  <c r="AJ283" i="13"/>
  <c r="AN283" i="13"/>
  <c r="AH283" i="13"/>
  <c r="AO283" i="13"/>
  <c r="W283" i="13"/>
  <c r="AS282" i="13" l="1"/>
  <c r="M282" i="13" s="1"/>
  <c r="Q298" i="18" s="1"/>
  <c r="S297" i="18" a="1"/>
  <c r="S297" i="18" s="1"/>
  <c r="R297" i="18" s="1"/>
  <c r="AR283" i="13"/>
  <c r="Z284" i="13"/>
  <c r="AL284" i="13"/>
  <c r="AF284" i="13"/>
  <c r="V284" i="13"/>
  <c r="AN284" i="13"/>
  <c r="X284" i="13"/>
  <c r="AG284" i="13"/>
  <c r="AP284" i="13"/>
  <c r="U284" i="13"/>
  <c r="AJ284" i="13"/>
  <c r="AH284" i="13"/>
  <c r="Y284" i="13"/>
  <c r="AM284" i="13"/>
  <c r="AQ284" i="13"/>
  <c r="AE284" i="13"/>
  <c r="AO284" i="13"/>
  <c r="AI284" i="13"/>
  <c r="W284" i="13"/>
  <c r="AA283" i="13"/>
  <c r="AB283" i="13" s="1"/>
  <c r="AC283" i="13" s="1"/>
  <c r="N284" i="13"/>
  <c r="F285" i="13"/>
  <c r="E285" i="13"/>
  <c r="D285" i="13"/>
  <c r="H285" i="13"/>
  <c r="G285" i="13"/>
  <c r="L285" i="13"/>
  <c r="C285" i="13"/>
  <c r="J285" i="13"/>
  <c r="I285" i="13"/>
  <c r="B285" i="13"/>
  <c r="K285" i="13"/>
  <c r="R284" i="13"/>
  <c r="S284" i="13"/>
  <c r="AS283" i="13" l="1"/>
  <c r="M283" i="13" s="1"/>
  <c r="Q299" i="18" s="1"/>
  <c r="R299" i="18" s="1"/>
  <c r="N285" i="13"/>
  <c r="S298" i="18" a="1"/>
  <c r="S298" i="18" s="1"/>
  <c r="R298" i="18" s="1"/>
  <c r="AR284" i="13"/>
  <c r="AA284" i="13"/>
  <c r="AB284" i="13" s="1"/>
  <c r="AC284" i="13" s="1"/>
  <c r="L286" i="13"/>
  <c r="C286" i="13"/>
  <c r="J286" i="13"/>
  <c r="H286" i="13"/>
  <c r="B286" i="13"/>
  <c r="E286" i="13"/>
  <c r="D286" i="13"/>
  <c r="F286" i="13"/>
  <c r="K286" i="13"/>
  <c r="G286" i="13"/>
  <c r="I286" i="13"/>
  <c r="R285" i="13"/>
  <c r="S285" i="13"/>
  <c r="AF285" i="13"/>
  <c r="Z285" i="13"/>
  <c r="AN285" i="13"/>
  <c r="AO285" i="13"/>
  <c r="AJ285" i="13"/>
  <c r="W285" i="13"/>
  <c r="AQ285" i="13"/>
  <c r="AI285" i="13"/>
  <c r="U285" i="13"/>
  <c r="AM285" i="13"/>
  <c r="AG285" i="13"/>
  <c r="Y285" i="13"/>
  <c r="V285" i="13"/>
  <c r="AP285" i="13"/>
  <c r="AE285" i="13"/>
  <c r="AH285" i="13"/>
  <c r="X285" i="13"/>
  <c r="AL285" i="13"/>
  <c r="S299" i="18" l="1" a="1"/>
  <c r="S299" i="18" s="1"/>
  <c r="AS284" i="13"/>
  <c r="M284" i="13" s="1"/>
  <c r="Q300" i="18" s="1"/>
  <c r="R300" i="18" s="1"/>
  <c r="Z286" i="13"/>
  <c r="AP286" i="13"/>
  <c r="AJ286" i="13"/>
  <c r="V286" i="13"/>
  <c r="Y286" i="13"/>
  <c r="AM286" i="13"/>
  <c r="U286" i="13"/>
  <c r="AG286" i="13"/>
  <c r="W286" i="13"/>
  <c r="AO286" i="13"/>
  <c r="AI286" i="13"/>
  <c r="X286" i="13"/>
  <c r="AE286" i="13"/>
  <c r="AL286" i="13"/>
  <c r="AF286" i="13"/>
  <c r="AQ286" i="13"/>
  <c r="AN286" i="13"/>
  <c r="AH286" i="13"/>
  <c r="AR285" i="13"/>
  <c r="AA285" i="13"/>
  <c r="AB285" i="13" s="1"/>
  <c r="AC285" i="13" s="1"/>
  <c r="G287" i="13"/>
  <c r="C287" i="13"/>
  <c r="H287" i="13"/>
  <c r="B287" i="13"/>
  <c r="J287" i="13"/>
  <c r="D287" i="13"/>
  <c r="I287" i="13"/>
  <c r="K287" i="13"/>
  <c r="F287" i="13"/>
  <c r="L287" i="13"/>
  <c r="E287" i="13"/>
  <c r="N286" i="13"/>
  <c r="R286" i="13"/>
  <c r="S286" i="13"/>
  <c r="S300" i="18" l="1" a="1"/>
  <c r="S300" i="18" s="1"/>
  <c r="AS285" i="13"/>
  <c r="M285" i="13" s="1"/>
  <c r="Q301" i="18" s="1"/>
  <c r="R301" i="18" s="1"/>
  <c r="S287" i="13"/>
  <c r="R287" i="13"/>
  <c r="N287" i="13"/>
  <c r="AO287" i="13"/>
  <c r="AF287" i="13"/>
  <c r="AG287" i="13"/>
  <c r="AM287" i="13"/>
  <c r="V287" i="13"/>
  <c r="AE287" i="13"/>
  <c r="AN287" i="13"/>
  <c r="AL287" i="13"/>
  <c r="X287" i="13"/>
  <c r="AJ287" i="13"/>
  <c r="W287" i="13"/>
  <c r="Z287" i="13"/>
  <c r="U287" i="13"/>
  <c r="AQ287" i="13"/>
  <c r="Y287" i="13"/>
  <c r="AI287" i="13"/>
  <c r="AP287" i="13"/>
  <c r="AH287" i="13"/>
  <c r="B288" i="13"/>
  <c r="D288" i="13"/>
  <c r="K288" i="13"/>
  <c r="F288" i="13"/>
  <c r="E288" i="13"/>
  <c r="I288" i="13"/>
  <c r="G288" i="13"/>
  <c r="H288" i="13"/>
  <c r="C288" i="13"/>
  <c r="J288" i="13"/>
  <c r="L288" i="13"/>
  <c r="AR286" i="13"/>
  <c r="AA286" i="13"/>
  <c r="AB286" i="13" s="1"/>
  <c r="AC286" i="13" s="1"/>
  <c r="AS286" i="13" l="1"/>
  <c r="M286" i="13" s="1"/>
  <c r="Q302" i="18" s="1"/>
  <c r="S301" i="18" a="1"/>
  <c r="S301" i="18" s="1"/>
  <c r="AA287" i="13"/>
  <c r="AB287" i="13" s="1"/>
  <c r="AC287" i="13" s="1"/>
  <c r="R302" i="18"/>
  <c r="S302" i="18" a="1"/>
  <c r="S302" i="18" s="1"/>
  <c r="AR287" i="13"/>
  <c r="N288" i="13"/>
  <c r="K289" i="13"/>
  <c r="L289" i="13"/>
  <c r="F289" i="13"/>
  <c r="J289" i="13"/>
  <c r="D289" i="13"/>
  <c r="H289" i="13"/>
  <c r="B289" i="13"/>
  <c r="I289" i="13"/>
  <c r="E289" i="13"/>
  <c r="G289" i="13"/>
  <c r="C289" i="13"/>
  <c r="R288" i="13"/>
  <c r="S288" i="13"/>
  <c r="AF288" i="13"/>
  <c r="X288" i="13"/>
  <c r="AL288" i="13"/>
  <c r="U288" i="13"/>
  <c r="AJ288" i="13"/>
  <c r="AG288" i="13"/>
  <c r="AN288" i="13"/>
  <c r="AM288" i="13"/>
  <c r="AI288" i="13"/>
  <c r="AE288" i="13"/>
  <c r="Z288" i="13"/>
  <c r="W288" i="13"/>
  <c r="AP288" i="13"/>
  <c r="V288" i="13"/>
  <c r="AH288" i="13"/>
  <c r="Y288" i="13"/>
  <c r="AO288" i="13"/>
  <c r="AQ288" i="13"/>
  <c r="AS287" i="13" l="1"/>
  <c r="M287" i="13" s="1"/>
  <c r="Q303" i="18" s="1"/>
  <c r="I290" i="13"/>
  <c r="D290" i="13"/>
  <c r="L290" i="13"/>
  <c r="B290" i="13"/>
  <c r="G290" i="13"/>
  <c r="H290" i="13"/>
  <c r="J290" i="13"/>
  <c r="E290" i="13"/>
  <c r="C290" i="13"/>
  <c r="F290" i="13"/>
  <c r="K290" i="13"/>
  <c r="S289" i="13"/>
  <c r="R289" i="13"/>
  <c r="Y289" i="13"/>
  <c r="AM289" i="13"/>
  <c r="AG289" i="13"/>
  <c r="AH289" i="13"/>
  <c r="W289" i="13"/>
  <c r="AP289" i="13"/>
  <c r="AJ289" i="13"/>
  <c r="V289" i="13"/>
  <c r="AL289" i="13"/>
  <c r="AF289" i="13"/>
  <c r="X289" i="13"/>
  <c r="AE289" i="13"/>
  <c r="AO289" i="13"/>
  <c r="Z289" i="13"/>
  <c r="AN289" i="13"/>
  <c r="U289" i="13"/>
  <c r="AQ289" i="13"/>
  <c r="AI289" i="13"/>
  <c r="AR288" i="13"/>
  <c r="AA288" i="13"/>
  <c r="AB288" i="13" s="1"/>
  <c r="AC288" i="13" s="1"/>
  <c r="N289" i="13"/>
  <c r="AS288" i="13" l="1"/>
  <c r="M288" i="13" s="1"/>
  <c r="Q304" i="18" s="1"/>
  <c r="S304" i="18" s="1" a="1"/>
  <c r="S304" i="18" s="1"/>
  <c r="S303" i="18" a="1"/>
  <c r="S303" i="18" s="1"/>
  <c r="R303" i="18" s="1"/>
  <c r="N290" i="13"/>
  <c r="V290" i="13"/>
  <c r="AN290" i="13"/>
  <c r="AF290" i="13"/>
  <c r="AG290" i="13"/>
  <c r="AP290" i="13"/>
  <c r="AH290" i="13"/>
  <c r="AM290" i="13"/>
  <c r="Y290" i="13"/>
  <c r="U290" i="13"/>
  <c r="X290" i="13"/>
  <c r="W290" i="13"/>
  <c r="AJ290" i="13"/>
  <c r="AO290" i="13"/>
  <c r="AI290" i="13"/>
  <c r="AE290" i="13"/>
  <c r="AQ290" i="13"/>
  <c r="Z290" i="13"/>
  <c r="AL290" i="13"/>
  <c r="J291" i="13"/>
  <c r="L291" i="13"/>
  <c r="C291" i="13"/>
  <c r="K291" i="13"/>
  <c r="F291" i="13"/>
  <c r="E291" i="13"/>
  <c r="G291" i="13"/>
  <c r="B291" i="13"/>
  <c r="H291" i="13"/>
  <c r="D291" i="13"/>
  <c r="I291" i="13"/>
  <c r="AR289" i="13"/>
  <c r="AA289" i="13"/>
  <c r="AB289" i="13" s="1"/>
  <c r="AC289" i="13" s="1"/>
  <c r="S290" i="13"/>
  <c r="R290" i="13"/>
  <c r="AS289" i="13" l="1"/>
  <c r="M289" i="13" s="1"/>
  <c r="Q305" i="18" s="1"/>
  <c r="S305" i="18" s="1" a="1"/>
  <c r="S305" i="18" s="1"/>
  <c r="R304" i="18"/>
  <c r="N291" i="13"/>
  <c r="Z291" i="13"/>
  <c r="W291" i="13"/>
  <c r="AF291" i="13"/>
  <c r="AI291" i="13"/>
  <c r="Y291" i="13"/>
  <c r="AO291" i="13"/>
  <c r="AG291" i="13"/>
  <c r="AQ291" i="13"/>
  <c r="AE291" i="13"/>
  <c r="AM291" i="13"/>
  <c r="AP291" i="13"/>
  <c r="AH291" i="13"/>
  <c r="V291" i="13"/>
  <c r="AL291" i="13"/>
  <c r="AJ291" i="13"/>
  <c r="U291" i="13"/>
  <c r="X291" i="13"/>
  <c r="AN291" i="13"/>
  <c r="R291" i="13"/>
  <c r="S291" i="13"/>
  <c r="AR290" i="13"/>
  <c r="AA290" i="13"/>
  <c r="AB290" i="13" s="1"/>
  <c r="AC290" i="13" s="1"/>
  <c r="F292" i="13"/>
  <c r="C292" i="13"/>
  <c r="H292" i="13"/>
  <c r="E292" i="13"/>
  <c r="J292" i="13"/>
  <c r="L292" i="13"/>
  <c r="I292" i="13"/>
  <c r="B292" i="13"/>
  <c r="D292" i="13"/>
  <c r="G292" i="13"/>
  <c r="K292" i="13"/>
  <c r="R305" i="18" l="1"/>
  <c r="AS290" i="13"/>
  <c r="M290" i="13" s="1"/>
  <c r="Q306" i="18" s="1"/>
  <c r="S306" i="18" s="1" a="1"/>
  <c r="S306" i="18" s="1"/>
  <c r="AA291" i="13"/>
  <c r="AB291" i="13" s="1"/>
  <c r="AC291" i="13" s="1"/>
  <c r="N292" i="13"/>
  <c r="AE292" i="13"/>
  <c r="AM292" i="13"/>
  <c r="AG292" i="13"/>
  <c r="AO292" i="13"/>
  <c r="AI292" i="13"/>
  <c r="W292" i="13"/>
  <c r="U292" i="13"/>
  <c r="AQ292" i="13"/>
  <c r="AL292" i="13"/>
  <c r="AF292" i="13"/>
  <c r="X292" i="13"/>
  <c r="AN292" i="13"/>
  <c r="AH292" i="13"/>
  <c r="Z292" i="13"/>
  <c r="AP292" i="13"/>
  <c r="AJ292" i="13"/>
  <c r="V292" i="13"/>
  <c r="Y292" i="13"/>
  <c r="S292" i="13"/>
  <c r="R292" i="13"/>
  <c r="AR291" i="13"/>
  <c r="E293" i="13"/>
  <c r="L293" i="13"/>
  <c r="J293" i="13"/>
  <c r="G293" i="13"/>
  <c r="B293" i="13"/>
  <c r="I293" i="13"/>
  <c r="H293" i="13"/>
  <c r="K293" i="13"/>
  <c r="F293" i="13"/>
  <c r="D293" i="13"/>
  <c r="C293" i="13"/>
  <c r="R306" i="18" l="1"/>
  <c r="AS291" i="13"/>
  <c r="M291" i="13" s="1"/>
  <c r="Q307" i="18" s="1"/>
  <c r="S307" i="18" s="1" a="1"/>
  <c r="S307" i="18" s="1"/>
  <c r="N293" i="13"/>
  <c r="AJ293" i="13"/>
  <c r="AG293" i="13"/>
  <c r="AL293" i="13"/>
  <c r="AF293" i="13"/>
  <c r="AQ293" i="13"/>
  <c r="U293" i="13"/>
  <c r="AO293" i="13"/>
  <c r="AM293" i="13"/>
  <c r="AN293" i="13"/>
  <c r="AH293" i="13"/>
  <c r="V293" i="13"/>
  <c r="AE293" i="13"/>
  <c r="W293" i="13"/>
  <c r="X293" i="13"/>
  <c r="Z293" i="13"/>
  <c r="Y293" i="13"/>
  <c r="AI293" i="13"/>
  <c r="AP293" i="13"/>
  <c r="R293" i="13"/>
  <c r="S293" i="13"/>
  <c r="AA292" i="13"/>
  <c r="AB292" i="13" s="1"/>
  <c r="AC292" i="13" s="1"/>
  <c r="AR292" i="13"/>
  <c r="H294" i="13"/>
  <c r="J294" i="13"/>
  <c r="B294" i="13"/>
  <c r="D294" i="13"/>
  <c r="C294" i="13"/>
  <c r="E294" i="13"/>
  <c r="I294" i="13"/>
  <c r="K294" i="13"/>
  <c r="F294" i="13"/>
  <c r="G294" i="13"/>
  <c r="L294" i="13"/>
  <c r="AS292" i="13" l="1"/>
  <c r="M292" i="13" s="1"/>
  <c r="Q308" i="18" s="1"/>
  <c r="S308" i="18" s="1" a="1"/>
  <c r="S308" i="18" s="1"/>
  <c r="R307" i="18"/>
  <c r="N294" i="13"/>
  <c r="AA293" i="13"/>
  <c r="AB293" i="13" s="1"/>
  <c r="AC293" i="13" s="1"/>
  <c r="AR293" i="13"/>
  <c r="AO294" i="13"/>
  <c r="AN294" i="13"/>
  <c r="AF294" i="13"/>
  <c r="U294" i="13"/>
  <c r="Z294" i="13"/>
  <c r="AI294" i="13"/>
  <c r="AH294" i="13"/>
  <c r="V294" i="13"/>
  <c r="AL294" i="13"/>
  <c r="AE294" i="13"/>
  <c r="AG294" i="13"/>
  <c r="AP294" i="13"/>
  <c r="AJ294" i="13"/>
  <c r="AM294" i="13"/>
  <c r="Y294" i="13"/>
  <c r="X294" i="13"/>
  <c r="AQ294" i="13"/>
  <c r="W294" i="13"/>
  <c r="C295" i="13"/>
  <c r="E295" i="13"/>
  <c r="I295" i="13"/>
  <c r="F295" i="13"/>
  <c r="J295" i="13"/>
  <c r="B295" i="13"/>
  <c r="H295" i="13"/>
  <c r="D295" i="13"/>
  <c r="L295" i="13"/>
  <c r="K295" i="13"/>
  <c r="G295" i="13"/>
  <c r="N295" i="13" s="1"/>
  <c r="S294" i="13"/>
  <c r="R294" i="13"/>
  <c r="R308" i="18" l="1"/>
  <c r="AS293" i="13"/>
  <c r="M293" i="13" s="1"/>
  <c r="Q309" i="18" s="1"/>
  <c r="U295" i="13"/>
  <c r="AP295" i="13"/>
  <c r="AJ295" i="13"/>
  <c r="X295" i="13"/>
  <c r="AL295" i="13"/>
  <c r="AF295" i="13"/>
  <c r="Z295" i="13"/>
  <c r="AE295" i="13"/>
  <c r="AN295" i="13"/>
  <c r="AO295" i="13"/>
  <c r="AI295" i="13"/>
  <c r="W295" i="13"/>
  <c r="AQ295" i="13"/>
  <c r="Y295" i="13"/>
  <c r="AM295" i="13"/>
  <c r="AG295" i="13"/>
  <c r="AH295" i="13"/>
  <c r="V295" i="13"/>
  <c r="R295" i="13"/>
  <c r="S295" i="13"/>
  <c r="F296" i="13"/>
  <c r="H296" i="13"/>
  <c r="I296" i="13"/>
  <c r="C296" i="13"/>
  <c r="E296" i="13"/>
  <c r="J296" i="13"/>
  <c r="G296" i="13"/>
  <c r="N296" i="13" s="1"/>
  <c r="D296" i="13"/>
  <c r="K296" i="13"/>
  <c r="B296" i="13"/>
  <c r="L296" i="13"/>
  <c r="AR294" i="13"/>
  <c r="AA294" i="13"/>
  <c r="AB294" i="13" s="1"/>
  <c r="AC294" i="13" s="1"/>
  <c r="AS294" i="13" l="1"/>
  <c r="M294" i="13" s="1"/>
  <c r="Q310" i="18" s="1"/>
  <c r="S309" i="18" a="1"/>
  <c r="S309" i="18" s="1"/>
  <c r="R309" i="18" s="1"/>
  <c r="S296" i="13"/>
  <c r="R296" i="13"/>
  <c r="AL296" i="13"/>
  <c r="AH296" i="13"/>
  <c r="Z296" i="13"/>
  <c r="AE296" i="13"/>
  <c r="AN296" i="13"/>
  <c r="AM296" i="13"/>
  <c r="AP296" i="13"/>
  <c r="W296" i="13"/>
  <c r="V296" i="13"/>
  <c r="U296" i="13"/>
  <c r="Y296" i="13"/>
  <c r="AO296" i="13"/>
  <c r="AI296" i="13"/>
  <c r="AF296" i="13"/>
  <c r="AQ296" i="13"/>
  <c r="AG296" i="13"/>
  <c r="AJ296" i="13"/>
  <c r="X296" i="13"/>
  <c r="D297" i="13"/>
  <c r="I297" i="13"/>
  <c r="H297" i="13"/>
  <c r="G297" i="13"/>
  <c r="B297" i="13"/>
  <c r="K297" i="13"/>
  <c r="E297" i="13"/>
  <c r="L297" i="13"/>
  <c r="C297" i="13"/>
  <c r="J297" i="13"/>
  <c r="F297" i="13"/>
  <c r="AR295" i="13"/>
  <c r="AA295" i="13"/>
  <c r="AB295" i="13" s="1"/>
  <c r="AC295" i="13" s="1"/>
  <c r="AS295" i="13" l="1"/>
  <c r="M295" i="13" s="1"/>
  <c r="Q311" i="18" s="1"/>
  <c r="S311" i="18" s="1" a="1"/>
  <c r="S311" i="18" s="1"/>
  <c r="S310" i="18" a="1"/>
  <c r="S310" i="18" s="1"/>
  <c r="R310" i="18" s="1"/>
  <c r="D298" i="13"/>
  <c r="J298" i="13"/>
  <c r="H298" i="13"/>
  <c r="E298" i="13"/>
  <c r="L298" i="13"/>
  <c r="I298" i="13"/>
  <c r="G298" i="13"/>
  <c r="K298" i="13"/>
  <c r="F298" i="13"/>
  <c r="B298" i="13"/>
  <c r="C298" i="13"/>
  <c r="AF297" i="13"/>
  <c r="Z297" i="13"/>
  <c r="AN297" i="13"/>
  <c r="AO297" i="13"/>
  <c r="AI297" i="13"/>
  <c r="U297" i="13"/>
  <c r="W297" i="13"/>
  <c r="AQ297" i="13"/>
  <c r="AG297" i="13"/>
  <c r="Y297" i="13"/>
  <c r="AM297" i="13"/>
  <c r="AP297" i="13"/>
  <c r="AE297" i="13"/>
  <c r="AH297" i="13"/>
  <c r="V297" i="13"/>
  <c r="AL297" i="13"/>
  <c r="AJ297" i="13"/>
  <c r="X297" i="13"/>
  <c r="N297" i="13"/>
  <c r="S297" i="13"/>
  <c r="R297" i="13"/>
  <c r="AA296" i="13"/>
  <c r="AB296" i="13" s="1"/>
  <c r="AC296" i="13" s="1"/>
  <c r="AR296" i="13"/>
  <c r="R311" i="18" l="1"/>
  <c r="AS296" i="13"/>
  <c r="M296" i="13" s="1"/>
  <c r="Q312" i="18" s="1"/>
  <c r="S312" i="18" s="1" a="1"/>
  <c r="S312" i="18" s="1"/>
  <c r="N298" i="13"/>
  <c r="AN298" i="13"/>
  <c r="AJ298" i="13"/>
  <c r="AP298" i="13"/>
  <c r="AM298" i="13"/>
  <c r="V298" i="13"/>
  <c r="U298" i="13"/>
  <c r="Y298" i="13"/>
  <c r="AO298" i="13"/>
  <c r="AG298" i="13"/>
  <c r="W298" i="13"/>
  <c r="AQ298" i="13"/>
  <c r="AE298" i="13"/>
  <c r="AI298" i="13"/>
  <c r="AF298" i="13"/>
  <c r="X298" i="13"/>
  <c r="AL298" i="13"/>
  <c r="AH298" i="13"/>
  <c r="Z298" i="13"/>
  <c r="AR297" i="13"/>
  <c r="J299" i="13"/>
  <c r="I299" i="13"/>
  <c r="B299" i="13"/>
  <c r="F299" i="13"/>
  <c r="L299" i="13"/>
  <c r="C299" i="13"/>
  <c r="E299" i="13"/>
  <c r="K299" i="13"/>
  <c r="D299" i="13"/>
  <c r="H299" i="13"/>
  <c r="G299" i="13"/>
  <c r="AA297" i="13"/>
  <c r="AB297" i="13" s="1"/>
  <c r="AC297" i="13" s="1"/>
  <c r="S298" i="13"/>
  <c r="R298" i="13"/>
  <c r="AS297" i="13" l="1"/>
  <c r="M297" i="13" s="1"/>
  <c r="Q313" i="18" s="1"/>
  <c r="R313" i="18" s="1"/>
  <c r="N299" i="13"/>
  <c r="R312" i="18"/>
  <c r="U299" i="13"/>
  <c r="AF299" i="13"/>
  <c r="AQ299" i="13"/>
  <c r="W299" i="13"/>
  <c r="AO299" i="13"/>
  <c r="AI299" i="13"/>
  <c r="AE299" i="13"/>
  <c r="AJ299" i="13"/>
  <c r="AM299" i="13"/>
  <c r="AP299" i="13"/>
  <c r="X299" i="13"/>
  <c r="V299" i="13"/>
  <c r="AL299" i="13"/>
  <c r="Y299" i="13"/>
  <c r="Z299" i="13"/>
  <c r="AH299" i="13"/>
  <c r="AG299" i="13"/>
  <c r="AN299" i="13"/>
  <c r="E300" i="13"/>
  <c r="B300" i="13"/>
  <c r="F300" i="13"/>
  <c r="D300" i="13"/>
  <c r="H300" i="13"/>
  <c r="K300" i="13"/>
  <c r="J300" i="13"/>
  <c r="G300" i="13"/>
  <c r="C300" i="13"/>
  <c r="I300" i="13"/>
  <c r="L300" i="13"/>
  <c r="AR298" i="13"/>
  <c r="AA298" i="13"/>
  <c r="AB298" i="13" s="1"/>
  <c r="AC298" i="13" s="1"/>
  <c r="S299" i="13"/>
  <c r="R299" i="13"/>
  <c r="S313" i="18" l="1" a="1"/>
  <c r="S313" i="18" s="1"/>
  <c r="AS298" i="13"/>
  <c r="M298" i="13" s="1"/>
  <c r="Q314" i="18" s="1"/>
  <c r="S300" i="13"/>
  <c r="R300" i="13"/>
  <c r="AI300" i="13"/>
  <c r="AM300" i="13"/>
  <c r="V300" i="13"/>
  <c r="U300" i="13"/>
  <c r="AN300" i="13"/>
  <c r="AO300" i="13"/>
  <c r="AG300" i="13"/>
  <c r="AJ300" i="13"/>
  <c r="AQ300" i="13"/>
  <c r="AE300" i="13"/>
  <c r="AL300" i="13"/>
  <c r="W300" i="13"/>
  <c r="X300" i="13"/>
  <c r="AP300" i="13"/>
  <c r="AF300" i="13"/>
  <c r="Z300" i="13"/>
  <c r="Y300" i="13"/>
  <c r="AH300" i="13"/>
  <c r="N300" i="13"/>
  <c r="I301" i="13"/>
  <c r="E301" i="13"/>
  <c r="L301" i="13"/>
  <c r="K301" i="13"/>
  <c r="J301" i="13"/>
  <c r="H301" i="13"/>
  <c r="C301" i="13"/>
  <c r="B301" i="13"/>
  <c r="D301" i="13"/>
  <c r="G301" i="13"/>
  <c r="F301" i="13"/>
  <c r="AR299" i="13"/>
  <c r="AA299" i="13"/>
  <c r="AB299" i="13" s="1"/>
  <c r="AC299" i="13" s="1"/>
  <c r="R314" i="18" l="1"/>
  <c r="S314" i="18" a="1"/>
  <c r="S314" i="18" s="1"/>
  <c r="AS299" i="13"/>
  <c r="M299" i="13" s="1"/>
  <c r="Q315" i="18" s="1"/>
  <c r="N301" i="13"/>
  <c r="F302" i="13"/>
  <c r="G302" i="13"/>
  <c r="E302" i="13"/>
  <c r="L302" i="13"/>
  <c r="C302" i="13"/>
  <c r="D302" i="13"/>
  <c r="J302" i="13"/>
  <c r="I302" i="13"/>
  <c r="K302" i="13"/>
  <c r="H302" i="13"/>
  <c r="B302" i="13"/>
  <c r="S301" i="13"/>
  <c r="R301" i="13"/>
  <c r="AE301" i="13"/>
  <c r="AP301" i="13"/>
  <c r="AJ301" i="13"/>
  <c r="X301" i="13"/>
  <c r="AL301" i="13"/>
  <c r="AF301" i="13"/>
  <c r="Z301" i="13"/>
  <c r="U301" i="13"/>
  <c r="AN301" i="13"/>
  <c r="AO301" i="13"/>
  <c r="AI301" i="13"/>
  <c r="W301" i="13"/>
  <c r="AQ301" i="13"/>
  <c r="Y301" i="13"/>
  <c r="AM301" i="13"/>
  <c r="AG301" i="13"/>
  <c r="AH301" i="13"/>
  <c r="V301" i="13"/>
  <c r="AR300" i="13"/>
  <c r="AA300" i="13"/>
  <c r="AB300" i="13" s="1"/>
  <c r="AC300" i="13" s="1"/>
  <c r="AS300" i="13" l="1"/>
  <c r="M300" i="13" s="1"/>
  <c r="Q316" i="18" s="1"/>
  <c r="S315" i="18" a="1"/>
  <c r="S315" i="18" s="1"/>
  <c r="R315" i="18" s="1"/>
  <c r="N302" i="13"/>
  <c r="U302" i="13"/>
  <c r="AE302" i="13"/>
  <c r="AL302" i="13"/>
  <c r="W302" i="13"/>
  <c r="Z302" i="13"/>
  <c r="AP302" i="13"/>
  <c r="AF302" i="13"/>
  <c r="AH302" i="13"/>
  <c r="AM302" i="13"/>
  <c r="V302" i="13"/>
  <c r="AJ302" i="13"/>
  <c r="AO302" i="13"/>
  <c r="AN302" i="13"/>
  <c r="AG302" i="13"/>
  <c r="AQ302" i="13"/>
  <c r="AI302" i="13"/>
  <c r="Y302" i="13"/>
  <c r="X302" i="13"/>
  <c r="AR301" i="13"/>
  <c r="G303" i="13"/>
  <c r="I303" i="13"/>
  <c r="D303" i="13"/>
  <c r="J303" i="13"/>
  <c r="L303" i="13"/>
  <c r="F303" i="13"/>
  <c r="B303" i="13"/>
  <c r="K303" i="13"/>
  <c r="E303" i="13"/>
  <c r="H303" i="13"/>
  <c r="C303" i="13"/>
  <c r="AA301" i="13"/>
  <c r="AB301" i="13" s="1"/>
  <c r="AC301" i="13" s="1"/>
  <c r="S302" i="13"/>
  <c r="R302" i="13"/>
  <c r="S316" i="18" l="1" a="1"/>
  <c r="S316" i="18" s="1"/>
  <c r="R316" i="18" s="1"/>
  <c r="AS301" i="13"/>
  <c r="M301" i="13" s="1"/>
  <c r="Q317" i="18" s="1"/>
  <c r="R317" i="18" s="1"/>
  <c r="N303" i="13"/>
  <c r="V303" i="13"/>
  <c r="AL303" i="13"/>
  <c r="AF303" i="13"/>
  <c r="AE303" i="13"/>
  <c r="X303" i="13"/>
  <c r="AN303" i="13"/>
  <c r="AO303" i="13"/>
  <c r="Z303" i="13"/>
  <c r="W303" i="13"/>
  <c r="AQ303" i="13"/>
  <c r="AI303" i="13"/>
  <c r="Y303" i="13"/>
  <c r="AG303" i="13"/>
  <c r="AH303" i="13"/>
  <c r="AM303" i="13"/>
  <c r="U303" i="13"/>
  <c r="AP303" i="13"/>
  <c r="AJ303" i="13"/>
  <c r="K304" i="13"/>
  <c r="B304" i="13"/>
  <c r="F304" i="13"/>
  <c r="E304" i="13"/>
  <c r="C304" i="13"/>
  <c r="H304" i="13"/>
  <c r="J304" i="13"/>
  <c r="D304" i="13"/>
  <c r="L304" i="13"/>
  <c r="G304" i="13"/>
  <c r="I304" i="13"/>
  <c r="AR302" i="13"/>
  <c r="AA302" i="13"/>
  <c r="AB302" i="13" s="1"/>
  <c r="AC302" i="13" s="1"/>
  <c r="R303" i="13"/>
  <c r="S303" i="13"/>
  <c r="S317" i="18" l="1" a="1"/>
  <c r="S317" i="18" s="1"/>
  <c r="AS302" i="13"/>
  <c r="M302" i="13" s="1"/>
  <c r="Q318" i="18" s="1"/>
  <c r="N304" i="13"/>
  <c r="AA303" i="13"/>
  <c r="AB303" i="13" s="1"/>
  <c r="AC303" i="13" s="1"/>
  <c r="AR303" i="13"/>
  <c r="AF304" i="13"/>
  <c r="X304" i="13"/>
  <c r="AN304" i="13"/>
  <c r="AE304" i="13"/>
  <c r="AH304" i="13"/>
  <c r="Z304" i="13"/>
  <c r="AP304" i="13"/>
  <c r="AJ304" i="13"/>
  <c r="V304" i="13"/>
  <c r="Y304" i="13"/>
  <c r="AM304" i="13"/>
  <c r="AG304" i="13"/>
  <c r="AO304" i="13"/>
  <c r="AI304" i="13"/>
  <c r="W304" i="13"/>
  <c r="U304" i="13"/>
  <c r="AQ304" i="13"/>
  <c r="AL304" i="13"/>
  <c r="I305" i="13"/>
  <c r="L305" i="13"/>
  <c r="K305" i="13"/>
  <c r="F305" i="13"/>
  <c r="E305" i="13"/>
  <c r="C305" i="13"/>
  <c r="D305" i="13"/>
  <c r="G305" i="13"/>
  <c r="J305" i="13"/>
  <c r="B305" i="13"/>
  <c r="H305" i="13"/>
  <c r="R304" i="13"/>
  <c r="S304" i="13"/>
  <c r="R318" i="18" l="1"/>
  <c r="S318" i="18" a="1"/>
  <c r="S318" i="18" s="1"/>
  <c r="AS303" i="13"/>
  <c r="M303" i="13" s="1"/>
  <c r="Q319" i="18" s="1"/>
  <c r="S319" i="18" s="1" a="1"/>
  <c r="S319" i="18" s="1"/>
  <c r="N305" i="13"/>
  <c r="S305" i="13"/>
  <c r="R305" i="13"/>
  <c r="W305" i="13"/>
  <c r="AQ305" i="13"/>
  <c r="AE305" i="13"/>
  <c r="AF305" i="13"/>
  <c r="AJ305" i="13"/>
  <c r="AN305" i="13"/>
  <c r="Z305" i="13"/>
  <c r="V305" i="13"/>
  <c r="AP305" i="13"/>
  <c r="AH305" i="13"/>
  <c r="AG305" i="13"/>
  <c r="X305" i="13"/>
  <c r="AO305" i="13"/>
  <c r="AL305" i="13"/>
  <c r="U305" i="13"/>
  <c r="AM305" i="13"/>
  <c r="AI305" i="13"/>
  <c r="Y305" i="13"/>
  <c r="G306" i="13"/>
  <c r="K306" i="13"/>
  <c r="F306" i="13"/>
  <c r="J306" i="13"/>
  <c r="L306" i="13"/>
  <c r="B306" i="13"/>
  <c r="H306" i="13"/>
  <c r="C306" i="13"/>
  <c r="E306" i="13"/>
  <c r="I306" i="13"/>
  <c r="D306" i="13"/>
  <c r="AA304" i="13"/>
  <c r="AB304" i="13" s="1"/>
  <c r="AC304" i="13" s="1"/>
  <c r="AR304" i="13"/>
  <c r="R319" i="18" l="1"/>
  <c r="N306" i="13"/>
  <c r="AS304" i="13"/>
  <c r="M304" i="13" s="1"/>
  <c r="Q320" i="18" s="1"/>
  <c r="L307" i="13"/>
  <c r="B307" i="13"/>
  <c r="H307" i="13"/>
  <c r="I307" i="13"/>
  <c r="J307" i="13"/>
  <c r="C307" i="13"/>
  <c r="D307" i="13"/>
  <c r="E307" i="13"/>
  <c r="F307" i="13"/>
  <c r="K307" i="13"/>
  <c r="G307" i="13"/>
  <c r="R306" i="13"/>
  <c r="S306" i="13"/>
  <c r="AJ306" i="13"/>
  <c r="AQ306" i="13"/>
  <c r="AO306" i="13"/>
  <c r="AE306" i="13"/>
  <c r="AM306" i="13"/>
  <c r="AI306" i="13"/>
  <c r="Z306" i="13"/>
  <c r="AL306" i="13"/>
  <c r="X306" i="13"/>
  <c r="AG306" i="13"/>
  <c r="AP306" i="13"/>
  <c r="AF306" i="13"/>
  <c r="U306" i="13"/>
  <c r="V306" i="13"/>
  <c r="AH306" i="13"/>
  <c r="W306" i="13"/>
  <c r="AN306" i="13"/>
  <c r="Y306" i="13"/>
  <c r="AA305" i="13"/>
  <c r="AB305" i="13" s="1"/>
  <c r="AC305" i="13" s="1"/>
  <c r="AR305" i="13"/>
  <c r="N307" i="13" l="1"/>
  <c r="S320" i="18" a="1"/>
  <c r="S320" i="18" s="1"/>
  <c r="R320" i="18" s="1"/>
  <c r="AR306" i="13"/>
  <c r="AS305" i="13"/>
  <c r="M305" i="13" s="1"/>
  <c r="Q321" i="18" s="1"/>
  <c r="AA306" i="13"/>
  <c r="AB306" i="13" s="1"/>
  <c r="AC306" i="13" s="1"/>
  <c r="S307" i="13"/>
  <c r="R307" i="13"/>
  <c r="E308" i="13"/>
  <c r="H308" i="13"/>
  <c r="L308" i="13"/>
  <c r="B308" i="13"/>
  <c r="G308" i="13"/>
  <c r="K308" i="13"/>
  <c r="D308" i="13"/>
  <c r="J308" i="13"/>
  <c r="I308" i="13"/>
  <c r="C308" i="13"/>
  <c r="F308" i="13"/>
  <c r="W307" i="13"/>
  <c r="AG307" i="13"/>
  <c r="AF307" i="13"/>
  <c r="AM307" i="13"/>
  <c r="AI307" i="13"/>
  <c r="U307" i="13"/>
  <c r="AN307" i="13"/>
  <c r="AP307" i="13"/>
  <c r="AH307" i="13"/>
  <c r="Z307" i="13"/>
  <c r="AJ307" i="13"/>
  <c r="AE307" i="13"/>
  <c r="AO307" i="13"/>
  <c r="V307" i="13"/>
  <c r="Y307" i="13"/>
  <c r="AQ307" i="13"/>
  <c r="X307" i="13"/>
  <c r="AL307" i="13"/>
  <c r="AS306" i="13" l="1"/>
  <c r="M306" i="13" s="1"/>
  <c r="Q322" i="18" s="1"/>
  <c r="AA307" i="13"/>
  <c r="AB307" i="13" s="1"/>
  <c r="AC307" i="13" s="1"/>
  <c r="AR307" i="13"/>
  <c r="I309" i="13"/>
  <c r="C309" i="13"/>
  <c r="D309" i="13"/>
  <c r="K309" i="13"/>
  <c r="B309" i="13"/>
  <c r="E309" i="13"/>
  <c r="J309" i="13"/>
  <c r="G309" i="13"/>
  <c r="L309" i="13"/>
  <c r="H309" i="13"/>
  <c r="F309" i="13"/>
  <c r="S308" i="13"/>
  <c r="R308" i="13"/>
  <c r="S321" i="18" a="1"/>
  <c r="S321" i="18" s="1"/>
  <c r="R321" i="18" s="1"/>
  <c r="AQ308" i="13"/>
  <c r="AL308" i="13"/>
  <c r="AM308" i="13"/>
  <c r="AG308" i="13"/>
  <c r="Y308" i="13"/>
  <c r="Z308" i="13"/>
  <c r="AP308" i="13"/>
  <c r="AO308" i="13"/>
  <c r="U308" i="13"/>
  <c r="V308" i="13"/>
  <c r="W308" i="13"/>
  <c r="AJ308" i="13"/>
  <c r="X308" i="13"/>
  <c r="AH308" i="13"/>
  <c r="AE308" i="13"/>
  <c r="AI308" i="13"/>
  <c r="AN308" i="13"/>
  <c r="AF308" i="13"/>
  <c r="N308" i="13"/>
  <c r="S322" i="18" l="1" a="1"/>
  <c r="S322" i="18" s="1"/>
  <c r="R322" i="18" s="1"/>
  <c r="AS307" i="13"/>
  <c r="M307" i="13" s="1"/>
  <c r="Q323" i="18" s="1"/>
  <c r="R323" i="18" s="1"/>
  <c r="N309" i="13"/>
  <c r="J310" i="13"/>
  <c r="I310" i="13"/>
  <c r="C310" i="13"/>
  <c r="G310" i="13"/>
  <c r="B310" i="13"/>
  <c r="D310" i="13"/>
  <c r="K310" i="13"/>
  <c r="F310" i="13"/>
  <c r="E310" i="13"/>
  <c r="H310" i="13"/>
  <c r="L310" i="13"/>
  <c r="AR308" i="13"/>
  <c r="AA308" i="13"/>
  <c r="AB308" i="13" s="1"/>
  <c r="AC308" i="13" s="1"/>
  <c r="R309" i="13"/>
  <c r="S309" i="13"/>
  <c r="AM309" i="13"/>
  <c r="AL309" i="13"/>
  <c r="AI309" i="13"/>
  <c r="AE309" i="13"/>
  <c r="AO309" i="13"/>
  <c r="Z309" i="13"/>
  <c r="AQ309" i="13"/>
  <c r="AP309" i="13"/>
  <c r="V309" i="13"/>
  <c r="U309" i="13"/>
  <c r="Y309" i="13"/>
  <c r="AF309" i="13"/>
  <c r="W309" i="13"/>
  <c r="AN309" i="13"/>
  <c r="AH309" i="13"/>
  <c r="AG309" i="13"/>
  <c r="X309" i="13"/>
  <c r="AJ309" i="13"/>
  <c r="AS308" i="13" l="1"/>
  <c r="M308" i="13" s="1"/>
  <c r="Q324" i="18" s="1"/>
  <c r="S323" i="18" a="1"/>
  <c r="S323" i="18" s="1"/>
  <c r="AA309" i="13"/>
  <c r="AB309" i="13" s="1"/>
  <c r="AC309" i="13" s="1"/>
  <c r="AR309" i="13"/>
  <c r="K311" i="13"/>
  <c r="L311" i="13"/>
  <c r="B311" i="13"/>
  <c r="J311" i="13"/>
  <c r="G311" i="13"/>
  <c r="E311" i="13"/>
  <c r="I311" i="13"/>
  <c r="F311" i="13"/>
  <c r="D311" i="13"/>
  <c r="H311" i="13"/>
  <c r="C311" i="13"/>
  <c r="AP310" i="13"/>
  <c r="AJ310" i="13"/>
  <c r="U310" i="13"/>
  <c r="AN310" i="13"/>
  <c r="AL310" i="13"/>
  <c r="AF310" i="13"/>
  <c r="V310" i="13"/>
  <c r="Z310" i="13"/>
  <c r="AH310" i="13"/>
  <c r="X310" i="13"/>
  <c r="W310" i="13"/>
  <c r="AQ310" i="13"/>
  <c r="AI310" i="13"/>
  <c r="Y310" i="13"/>
  <c r="AE310" i="13"/>
  <c r="AO310" i="13"/>
  <c r="AG310" i="13"/>
  <c r="AM310" i="13"/>
  <c r="S310" i="13"/>
  <c r="R310" i="13"/>
  <c r="N310" i="13"/>
  <c r="S324" i="18" l="1" a="1"/>
  <c r="S324" i="18" s="1"/>
  <c r="R324" i="18" s="1"/>
  <c r="AS309" i="13"/>
  <c r="M309" i="13" s="1"/>
  <c r="Q325" i="18" s="1"/>
  <c r="C312" i="13"/>
  <c r="D312" i="13"/>
  <c r="K312" i="13"/>
  <c r="H312" i="13"/>
  <c r="L312" i="13"/>
  <c r="I312" i="13"/>
  <c r="F312" i="13"/>
  <c r="G312" i="13"/>
  <c r="B312" i="13"/>
  <c r="E312" i="13"/>
  <c r="J312" i="13"/>
  <c r="AR310" i="13"/>
  <c r="AA310" i="13"/>
  <c r="AB310" i="13" s="1"/>
  <c r="AC310" i="13" s="1"/>
  <c r="U311" i="13"/>
  <c r="Y311" i="13"/>
  <c r="W311" i="13"/>
  <c r="AG311" i="13"/>
  <c r="AF311" i="13"/>
  <c r="AO311" i="13"/>
  <c r="AL311" i="13"/>
  <c r="AQ311" i="13"/>
  <c r="AI311" i="13"/>
  <c r="AH311" i="13"/>
  <c r="Z311" i="13"/>
  <c r="AN311" i="13"/>
  <c r="AM311" i="13"/>
  <c r="V311" i="13"/>
  <c r="AE311" i="13"/>
  <c r="AP311" i="13"/>
  <c r="AJ311" i="13"/>
  <c r="X311" i="13"/>
  <c r="N311" i="13"/>
  <c r="S311" i="13"/>
  <c r="R311" i="13"/>
  <c r="AS310" i="13" l="1"/>
  <c r="M310" i="13" s="1"/>
  <c r="Q326" i="18" s="1"/>
  <c r="S326" i="18" s="1" a="1"/>
  <c r="S326" i="18" s="1"/>
  <c r="N312" i="13"/>
  <c r="S325" i="18" a="1"/>
  <c r="S325" i="18" s="1"/>
  <c r="R325" i="18" s="1"/>
  <c r="AR311" i="13"/>
  <c r="S312" i="13"/>
  <c r="R312" i="13"/>
  <c r="H313" i="13"/>
  <c r="F313" i="13"/>
  <c r="K313" i="13"/>
  <c r="D313" i="13"/>
  <c r="E313" i="13"/>
  <c r="L313" i="13"/>
  <c r="I313" i="13"/>
  <c r="B313" i="13"/>
  <c r="G313" i="13"/>
  <c r="J313" i="13"/>
  <c r="C313" i="13"/>
  <c r="AH312" i="13"/>
  <c r="W312" i="13"/>
  <c r="Z312" i="13"/>
  <c r="AE312" i="13"/>
  <c r="AI312" i="13"/>
  <c r="Y312" i="13"/>
  <c r="AQ312" i="13"/>
  <c r="AN312" i="13"/>
  <c r="AO312" i="13"/>
  <c r="AP312" i="13"/>
  <c r="AJ312" i="13"/>
  <c r="AM312" i="13"/>
  <c r="U312" i="13"/>
  <c r="AL312" i="13"/>
  <c r="AF312" i="13"/>
  <c r="V312" i="13"/>
  <c r="AG312" i="13"/>
  <c r="X312" i="13"/>
  <c r="AA311" i="13"/>
  <c r="AB311" i="13" s="1"/>
  <c r="AC311" i="13" s="1"/>
  <c r="R326" i="18" l="1"/>
  <c r="AS311" i="13"/>
  <c r="M311" i="13" s="1"/>
  <c r="Q327" i="18" s="1"/>
  <c r="R327" i="18" s="1"/>
  <c r="L314" i="13"/>
  <c r="K314" i="13"/>
  <c r="B314" i="13"/>
  <c r="G314" i="13"/>
  <c r="H314" i="13"/>
  <c r="C314" i="13"/>
  <c r="I314" i="13"/>
  <c r="E314" i="13"/>
  <c r="J314" i="13"/>
  <c r="D314" i="13"/>
  <c r="F314" i="13"/>
  <c r="R313" i="13"/>
  <c r="S313" i="13"/>
  <c r="AA312" i="13"/>
  <c r="AB312" i="13" s="1"/>
  <c r="AC312" i="13" s="1"/>
  <c r="AL313" i="13"/>
  <c r="AP313" i="13"/>
  <c r="U313" i="13"/>
  <c r="AJ313" i="13"/>
  <c r="V313" i="13"/>
  <c r="X313" i="13"/>
  <c r="AO313" i="13"/>
  <c r="W313" i="13"/>
  <c r="Y313" i="13"/>
  <c r="Z313" i="13"/>
  <c r="AI313" i="13"/>
  <c r="AF313" i="13"/>
  <c r="AG313" i="13"/>
  <c r="AQ313" i="13"/>
  <c r="AE313" i="13"/>
  <c r="AM313" i="13"/>
  <c r="AN313" i="13"/>
  <c r="AH313" i="13"/>
  <c r="AR312" i="13"/>
  <c r="N313" i="13"/>
  <c r="S327" i="18" l="1" a="1"/>
  <c r="S327" i="18" s="1"/>
  <c r="AS312" i="13"/>
  <c r="M312" i="13" s="1"/>
  <c r="Q328" i="18" s="1"/>
  <c r="S328" i="18" s="1" a="1"/>
  <c r="S328" i="18" s="1"/>
  <c r="S314" i="13"/>
  <c r="R314" i="13"/>
  <c r="AI314" i="13"/>
  <c r="AL314" i="13"/>
  <c r="AH314" i="13"/>
  <c r="AM314" i="13"/>
  <c r="AF314" i="13"/>
  <c r="V314" i="13"/>
  <c r="AN314" i="13"/>
  <c r="Z314" i="13"/>
  <c r="AE314" i="13"/>
  <c r="AG314" i="13"/>
  <c r="X314" i="13"/>
  <c r="W314" i="13"/>
  <c r="AJ314" i="13"/>
  <c r="AO314" i="13"/>
  <c r="U314" i="13"/>
  <c r="AQ314" i="13"/>
  <c r="AP314" i="13"/>
  <c r="Y314" i="13"/>
  <c r="N314" i="13"/>
  <c r="C315" i="13"/>
  <c r="B315" i="13"/>
  <c r="E315" i="13"/>
  <c r="K315" i="13"/>
  <c r="I315" i="13"/>
  <c r="G315" i="13"/>
  <c r="H315" i="13"/>
  <c r="D315" i="13"/>
  <c r="L315" i="13"/>
  <c r="J315" i="13"/>
  <c r="F315" i="13"/>
  <c r="AR313" i="13"/>
  <c r="AA313" i="13"/>
  <c r="AB313" i="13" s="1"/>
  <c r="AC313" i="13" s="1"/>
  <c r="AS313" i="13" l="1"/>
  <c r="M313" i="13" s="1"/>
  <c r="Q329" i="18" s="1"/>
  <c r="S329" i="18" s="1" a="1"/>
  <c r="S329" i="18" s="1"/>
  <c r="R328" i="18"/>
  <c r="U315" i="13"/>
  <c r="Y315" i="13"/>
  <c r="AL315" i="13"/>
  <c r="W315" i="13"/>
  <c r="AM315" i="13"/>
  <c r="Z315" i="13"/>
  <c r="X315" i="13"/>
  <c r="AO315" i="13"/>
  <c r="AG315" i="13"/>
  <c r="AN315" i="13"/>
  <c r="AQ315" i="13"/>
  <c r="AI315" i="13"/>
  <c r="V315" i="13"/>
  <c r="AF315" i="13"/>
  <c r="AP315" i="13"/>
  <c r="AE315" i="13"/>
  <c r="AJ315" i="13"/>
  <c r="AH315" i="13"/>
  <c r="F316" i="13"/>
  <c r="H316" i="13"/>
  <c r="L316" i="13"/>
  <c r="C316" i="13"/>
  <c r="D316" i="13"/>
  <c r="B316" i="13"/>
  <c r="E316" i="13"/>
  <c r="G316" i="13"/>
  <c r="N316" i="13" s="1"/>
  <c r="K316" i="13"/>
  <c r="I316" i="13"/>
  <c r="J316" i="13"/>
  <c r="AA314" i="13"/>
  <c r="AB314" i="13" s="1"/>
  <c r="AC314" i="13" s="1"/>
  <c r="AR314" i="13"/>
  <c r="R315" i="13"/>
  <c r="S315" i="13"/>
  <c r="N315" i="13"/>
  <c r="R329" i="18" l="1"/>
  <c r="AS314" i="13"/>
  <c r="M314" i="13" s="1"/>
  <c r="Q330" i="18" s="1"/>
  <c r="S316" i="13"/>
  <c r="R316" i="13"/>
  <c r="AA315" i="13"/>
  <c r="AB315" i="13" s="1"/>
  <c r="AC315" i="13" s="1"/>
  <c r="H317" i="13"/>
  <c r="F317" i="13"/>
  <c r="B317" i="13"/>
  <c r="K317" i="13"/>
  <c r="J317" i="13"/>
  <c r="G317" i="13"/>
  <c r="C317" i="13"/>
  <c r="L317" i="13"/>
  <c r="I317" i="13"/>
  <c r="E317" i="13"/>
  <c r="D317" i="13"/>
  <c r="AI316" i="13"/>
  <c r="V316" i="13"/>
  <c r="AN316" i="13"/>
  <c r="AO316" i="13"/>
  <c r="AM316" i="13"/>
  <c r="U316" i="13"/>
  <c r="AP316" i="13"/>
  <c r="AJ316" i="13"/>
  <c r="AG316" i="13"/>
  <c r="AL316" i="13"/>
  <c r="AF316" i="13"/>
  <c r="AE316" i="13"/>
  <c r="X316" i="13"/>
  <c r="W316" i="13"/>
  <c r="Z316" i="13"/>
  <c r="AH316" i="13"/>
  <c r="Y316" i="13"/>
  <c r="AQ316" i="13"/>
  <c r="AR315" i="13"/>
  <c r="N317" i="13" l="1"/>
  <c r="S330" i="18" a="1"/>
  <c r="S330" i="18" s="1"/>
  <c r="R330" i="18" s="1"/>
  <c r="AS315" i="13"/>
  <c r="M315" i="13" s="1"/>
  <c r="Q331" i="18" s="1"/>
  <c r="S331" i="18" s="1" a="1"/>
  <c r="S331" i="18" s="1"/>
  <c r="AR316" i="13"/>
  <c r="AA316" i="13"/>
  <c r="AB316" i="13" s="1"/>
  <c r="AC316" i="13" s="1"/>
  <c r="U317" i="13"/>
  <c r="AM317" i="13"/>
  <c r="AG317" i="13"/>
  <c r="X317" i="13"/>
  <c r="AO317" i="13"/>
  <c r="AI317" i="13"/>
  <c r="AE317" i="13"/>
  <c r="Y317" i="13"/>
  <c r="AL317" i="13"/>
  <c r="AQ317" i="13"/>
  <c r="AF317" i="13"/>
  <c r="Z317" i="13"/>
  <c r="AN317" i="13"/>
  <c r="AH317" i="13"/>
  <c r="V317" i="13"/>
  <c r="AJ317" i="13"/>
  <c r="W317" i="13"/>
  <c r="AP317" i="13"/>
  <c r="L318" i="13"/>
  <c r="E318" i="13"/>
  <c r="J318" i="13"/>
  <c r="B318" i="13"/>
  <c r="H318" i="13"/>
  <c r="I318" i="13"/>
  <c r="F318" i="13"/>
  <c r="K318" i="13"/>
  <c r="D318" i="13"/>
  <c r="C318" i="13"/>
  <c r="G318" i="13"/>
  <c r="S317" i="13"/>
  <c r="R317" i="13"/>
  <c r="AS316" i="13" l="1"/>
  <c r="M316" i="13" s="1"/>
  <c r="Q332" i="18" s="1"/>
  <c r="R332" i="18" s="1"/>
  <c r="R331" i="18"/>
  <c r="AR317" i="13"/>
  <c r="AA317" i="13"/>
  <c r="AB317" i="13" s="1"/>
  <c r="AC317" i="13" s="1"/>
  <c r="N318" i="13"/>
  <c r="S318" i="13"/>
  <c r="R318" i="13"/>
  <c r="J319" i="13"/>
  <c r="C319" i="13"/>
  <c r="D319" i="13"/>
  <c r="H319" i="13"/>
  <c r="E319" i="13"/>
  <c r="F319" i="13"/>
  <c r="K319" i="13"/>
  <c r="B319" i="13"/>
  <c r="I319" i="13"/>
  <c r="G319" i="13"/>
  <c r="L319" i="13"/>
  <c r="V318" i="13"/>
  <c r="Z318" i="13"/>
  <c r="AH318" i="13"/>
  <c r="X318" i="13"/>
  <c r="W318" i="13"/>
  <c r="AQ318" i="13"/>
  <c r="AI318" i="13"/>
  <c r="Y318" i="13"/>
  <c r="AE318" i="13"/>
  <c r="AO318" i="13"/>
  <c r="AG318" i="13"/>
  <c r="AM318" i="13"/>
  <c r="AP318" i="13"/>
  <c r="AJ318" i="13"/>
  <c r="U318" i="13"/>
  <c r="AN318" i="13"/>
  <c r="AL318" i="13"/>
  <c r="AF318" i="13"/>
  <c r="S332" i="18" a="1"/>
  <c r="S332" i="18" s="1"/>
  <c r="AS317" i="13" l="1"/>
  <c r="M317" i="13" s="1"/>
  <c r="Q333" i="18" s="1"/>
  <c r="N319" i="13"/>
  <c r="R319" i="13"/>
  <c r="S319" i="13"/>
  <c r="AI319" i="13"/>
  <c r="AJ319" i="13"/>
  <c r="AP319" i="13"/>
  <c r="Y319" i="13"/>
  <c r="AO319" i="13"/>
  <c r="AE319" i="13"/>
  <c r="AF319" i="13"/>
  <c r="AL319" i="13"/>
  <c r="Z319" i="13"/>
  <c r="AQ319" i="13"/>
  <c r="AH319" i="13"/>
  <c r="U319" i="13"/>
  <c r="V319" i="13"/>
  <c r="AG319" i="13"/>
  <c r="W319" i="13"/>
  <c r="X319" i="13"/>
  <c r="AN319" i="13"/>
  <c r="AM319" i="13"/>
  <c r="AA318" i="13"/>
  <c r="AB318" i="13" s="1"/>
  <c r="AC318" i="13" s="1"/>
  <c r="AR318" i="13"/>
  <c r="F320" i="13"/>
  <c r="I320" i="13"/>
  <c r="L320" i="13"/>
  <c r="D320" i="13"/>
  <c r="H320" i="13"/>
  <c r="K320" i="13"/>
  <c r="C320" i="13"/>
  <c r="E320" i="13"/>
  <c r="G320" i="13"/>
  <c r="N320" i="13" s="1"/>
  <c r="J320" i="13"/>
  <c r="B320" i="13"/>
  <c r="S333" i="18" l="1" a="1"/>
  <c r="S333" i="18" s="1"/>
  <c r="R333" i="18" s="1"/>
  <c r="AS318" i="13"/>
  <c r="M318" i="13" s="1"/>
  <c r="Q334" i="18" s="1"/>
  <c r="S320" i="13"/>
  <c r="R320" i="13"/>
  <c r="AR319" i="13"/>
  <c r="I321" i="13"/>
  <c r="E321" i="13"/>
  <c r="C321" i="13"/>
  <c r="B321" i="13"/>
  <c r="K321" i="13"/>
  <c r="F321" i="13"/>
  <c r="H321" i="13"/>
  <c r="L321" i="13"/>
  <c r="G321" i="13"/>
  <c r="D321" i="13"/>
  <c r="J321" i="13"/>
  <c r="AQ320" i="13"/>
  <c r="AH320" i="13"/>
  <c r="AL320" i="13"/>
  <c r="U320" i="13"/>
  <c r="AM320" i="13"/>
  <c r="AI320" i="13"/>
  <c r="W320" i="13"/>
  <c r="AG320" i="13"/>
  <c r="AO320" i="13"/>
  <c r="AE320" i="13"/>
  <c r="V320" i="13"/>
  <c r="AF320" i="13"/>
  <c r="Y320" i="13"/>
  <c r="X320" i="13"/>
  <c r="AN320" i="13"/>
  <c r="Z320" i="13"/>
  <c r="AJ320" i="13"/>
  <c r="AP320" i="13"/>
  <c r="AA319" i="13"/>
  <c r="AB319" i="13" s="1"/>
  <c r="AC319" i="13" s="1"/>
  <c r="AS319" i="13" l="1"/>
  <c r="M319" i="13" s="1"/>
  <c r="Q335" i="18" s="1"/>
  <c r="R335" i="18" s="1"/>
  <c r="S334" i="18" a="1"/>
  <c r="S334" i="18" s="1"/>
  <c r="R334" i="18" s="1"/>
  <c r="R321" i="13"/>
  <c r="S321" i="13"/>
  <c r="AN321" i="13"/>
  <c r="AP321" i="13"/>
  <c r="AL321" i="13"/>
  <c r="X321" i="13"/>
  <c r="AF321" i="13"/>
  <c r="Z321" i="13"/>
  <c r="AE321" i="13"/>
  <c r="Y321" i="13"/>
  <c r="AJ321" i="13"/>
  <c r="AH321" i="13"/>
  <c r="AG321" i="13"/>
  <c r="V321" i="13"/>
  <c r="U321" i="13"/>
  <c r="W321" i="13"/>
  <c r="AM321" i="13"/>
  <c r="AI321" i="13"/>
  <c r="AQ321" i="13"/>
  <c r="AO321" i="13"/>
  <c r="F322" i="13"/>
  <c r="E322" i="13"/>
  <c r="H322" i="13"/>
  <c r="L322" i="13"/>
  <c r="I322" i="13"/>
  <c r="B322" i="13"/>
  <c r="D322" i="13"/>
  <c r="G322" i="13"/>
  <c r="J322" i="13"/>
  <c r="K322" i="13"/>
  <c r="C322" i="13"/>
  <c r="AR320" i="13"/>
  <c r="AA320" i="13"/>
  <c r="AB320" i="13" s="1"/>
  <c r="AC320" i="13" s="1"/>
  <c r="N321" i="13"/>
  <c r="S335" i="18" l="1" a="1"/>
  <c r="S335" i="18" s="1"/>
  <c r="AS320" i="13"/>
  <c r="M320" i="13" s="1"/>
  <c r="Q336" i="18" s="1"/>
  <c r="N322" i="13"/>
  <c r="S322" i="13"/>
  <c r="R322" i="13"/>
  <c r="AI322" i="13"/>
  <c r="Y322" i="13"/>
  <c r="AM322" i="13"/>
  <c r="AO322" i="13"/>
  <c r="AG322" i="13"/>
  <c r="AN322" i="13"/>
  <c r="AE322" i="13"/>
  <c r="AP322" i="13"/>
  <c r="AJ322" i="13"/>
  <c r="V322" i="13"/>
  <c r="AL322" i="13"/>
  <c r="AF322" i="13"/>
  <c r="Z322" i="13"/>
  <c r="AH322" i="13"/>
  <c r="X322" i="13"/>
  <c r="U322" i="13"/>
  <c r="W322" i="13"/>
  <c r="AQ322" i="13"/>
  <c r="AA321" i="13"/>
  <c r="AB321" i="13" s="1"/>
  <c r="AC321" i="13" s="1"/>
  <c r="AR321" i="13"/>
  <c r="F323" i="13"/>
  <c r="I323" i="13"/>
  <c r="D323" i="13"/>
  <c r="L323" i="13"/>
  <c r="E323" i="13"/>
  <c r="H323" i="13"/>
  <c r="K323" i="13"/>
  <c r="G323" i="13"/>
  <c r="C323" i="13"/>
  <c r="B323" i="13"/>
  <c r="J323" i="13"/>
  <c r="N323" i="13" l="1"/>
  <c r="AS321" i="13"/>
  <c r="M321" i="13" s="1"/>
  <c r="Q337" i="18" s="1"/>
  <c r="S337" i="18" s="1" a="1"/>
  <c r="S337" i="18" s="1"/>
  <c r="S336" i="18" a="1"/>
  <c r="S336" i="18" s="1"/>
  <c r="R336" i="18" s="1"/>
  <c r="AE323" i="13"/>
  <c r="AQ323" i="13"/>
  <c r="Y323" i="13"/>
  <c r="AL323" i="13"/>
  <c r="Z323" i="13"/>
  <c r="AG323" i="13"/>
  <c r="AF323" i="13"/>
  <c r="X323" i="13"/>
  <c r="AI323" i="13"/>
  <c r="W323" i="13"/>
  <c r="AN323" i="13"/>
  <c r="AH323" i="13"/>
  <c r="U323" i="13"/>
  <c r="AO323" i="13"/>
  <c r="AP323" i="13"/>
  <c r="AM323" i="13"/>
  <c r="V323" i="13"/>
  <c r="AJ323" i="13"/>
  <c r="AA322" i="13"/>
  <c r="AB322" i="13" s="1"/>
  <c r="AC322" i="13" s="1"/>
  <c r="S323" i="13"/>
  <c r="R323" i="13"/>
  <c r="AR322" i="13"/>
  <c r="J324" i="13"/>
  <c r="E324" i="13"/>
  <c r="F324" i="13"/>
  <c r="G324" i="13"/>
  <c r="L324" i="13"/>
  <c r="H324" i="13"/>
  <c r="B324" i="13"/>
  <c r="C324" i="13"/>
  <c r="D324" i="13"/>
  <c r="I324" i="13"/>
  <c r="K324" i="13"/>
  <c r="R337" i="18" l="1"/>
  <c r="N324" i="13"/>
  <c r="AS322" i="13"/>
  <c r="M322" i="13" s="1"/>
  <c r="Q338" i="18" s="1"/>
  <c r="R338" i="18" s="1"/>
  <c r="C325" i="13"/>
  <c r="H325" i="13"/>
  <c r="F325" i="13"/>
  <c r="J325" i="13"/>
  <c r="E325" i="13"/>
  <c r="G325" i="13"/>
  <c r="I325" i="13"/>
  <c r="L325" i="13"/>
  <c r="K325" i="13"/>
  <c r="B325" i="13"/>
  <c r="D325" i="13"/>
  <c r="AA323" i="13"/>
  <c r="AB323" i="13" s="1"/>
  <c r="AC323" i="13" s="1"/>
  <c r="AR323" i="13"/>
  <c r="S324" i="13"/>
  <c r="R324" i="13"/>
  <c r="AQ324" i="13"/>
  <c r="AI324" i="13"/>
  <c r="Y324" i="13"/>
  <c r="U324" i="13"/>
  <c r="AM324" i="13"/>
  <c r="AN324" i="13"/>
  <c r="AO324" i="13"/>
  <c r="AG324" i="13"/>
  <c r="AP324" i="13"/>
  <c r="AE324" i="13"/>
  <c r="AJ324" i="13"/>
  <c r="V324" i="13"/>
  <c r="AL324" i="13"/>
  <c r="AF324" i="13"/>
  <c r="X324" i="13"/>
  <c r="W324" i="13"/>
  <c r="Z324" i="13"/>
  <c r="AH324" i="13"/>
  <c r="N325" i="13" l="1"/>
  <c r="S338" i="18" a="1"/>
  <c r="S338" i="18" s="1"/>
  <c r="AS323" i="13"/>
  <c r="M323" i="13" s="1"/>
  <c r="Q339" i="18" s="1"/>
  <c r="AE325" i="13"/>
  <c r="AG325" i="13"/>
  <c r="Y325" i="13"/>
  <c r="AI325" i="13"/>
  <c r="AL325" i="13"/>
  <c r="AO325" i="13"/>
  <c r="U325" i="13"/>
  <c r="AQ325" i="13"/>
  <c r="AF325" i="13"/>
  <c r="Z325" i="13"/>
  <c r="AN325" i="13"/>
  <c r="AH325" i="13"/>
  <c r="V325" i="13"/>
  <c r="AP325" i="13"/>
  <c r="AJ325" i="13"/>
  <c r="W325" i="13"/>
  <c r="X325" i="13"/>
  <c r="AM325" i="13"/>
  <c r="K326" i="13"/>
  <c r="E326" i="13"/>
  <c r="L326" i="13"/>
  <c r="C326" i="13"/>
  <c r="H326" i="13"/>
  <c r="F326" i="13"/>
  <c r="I326" i="13"/>
  <c r="D326" i="13"/>
  <c r="B326" i="13"/>
  <c r="G326" i="13"/>
  <c r="J326" i="13"/>
  <c r="AR324" i="13"/>
  <c r="AA324" i="13"/>
  <c r="AB324" i="13" s="1"/>
  <c r="AC324" i="13" s="1"/>
  <c r="R325" i="13"/>
  <c r="S325" i="13"/>
  <c r="S339" i="18" l="1" a="1"/>
  <c r="S339" i="18" s="1"/>
  <c r="R339" i="18" s="1"/>
  <c r="AS324" i="13"/>
  <c r="M324" i="13" s="1"/>
  <c r="Q340" i="18" s="1"/>
  <c r="S340" i="18" s="1" a="1"/>
  <c r="S340" i="18" s="1"/>
  <c r="N326" i="13"/>
  <c r="K327" i="13"/>
  <c r="I327" i="13"/>
  <c r="G327" i="13"/>
  <c r="B327" i="13"/>
  <c r="F327" i="13"/>
  <c r="L327" i="13"/>
  <c r="C327" i="13"/>
  <c r="H327" i="13"/>
  <c r="J327" i="13"/>
  <c r="E327" i="13"/>
  <c r="D327" i="13"/>
  <c r="AN326" i="13"/>
  <c r="AF326" i="13"/>
  <c r="V326" i="13"/>
  <c r="Z326" i="13"/>
  <c r="AP326" i="13"/>
  <c r="X326" i="13"/>
  <c r="W326" i="13"/>
  <c r="AH326" i="13"/>
  <c r="AE326" i="13"/>
  <c r="AI326" i="13"/>
  <c r="Y326" i="13"/>
  <c r="AQ326" i="13"/>
  <c r="AO326" i="13"/>
  <c r="AG326" i="13"/>
  <c r="U326" i="13"/>
  <c r="AL326" i="13"/>
  <c r="AJ326" i="13"/>
  <c r="AM326" i="13"/>
  <c r="S326" i="13"/>
  <c r="R326" i="13"/>
  <c r="AA325" i="13"/>
  <c r="AB325" i="13" s="1"/>
  <c r="AC325" i="13" s="1"/>
  <c r="AR325" i="13"/>
  <c r="R340" i="18" l="1"/>
  <c r="AE327" i="13"/>
  <c r="AJ327" i="13"/>
  <c r="AI327" i="13"/>
  <c r="V327" i="13"/>
  <c r="Y327" i="13"/>
  <c r="AF327" i="13"/>
  <c r="X327" i="13"/>
  <c r="AL327" i="13"/>
  <c r="W327" i="13"/>
  <c r="AP327" i="13"/>
  <c r="AH327" i="13"/>
  <c r="AQ327" i="13"/>
  <c r="U327" i="13"/>
  <c r="AG327" i="13"/>
  <c r="AM327" i="13"/>
  <c r="Z327" i="13"/>
  <c r="AN327" i="13"/>
  <c r="AO327" i="13"/>
  <c r="N327" i="13"/>
  <c r="AA326" i="13"/>
  <c r="AB326" i="13" s="1"/>
  <c r="AC326" i="13" s="1"/>
  <c r="AR326" i="13"/>
  <c r="I328" i="13"/>
  <c r="L328" i="13"/>
  <c r="E328" i="13"/>
  <c r="J328" i="13"/>
  <c r="F328" i="13"/>
  <c r="H328" i="13"/>
  <c r="G328" i="13"/>
  <c r="K328" i="13"/>
  <c r="D328" i="13"/>
  <c r="B328" i="13"/>
  <c r="C328" i="13"/>
  <c r="R327" i="13"/>
  <c r="S327" i="13"/>
  <c r="AS325" i="13"/>
  <c r="M325" i="13" s="1"/>
  <c r="Q341" i="18" s="1"/>
  <c r="N328" i="13" l="1"/>
  <c r="AS326" i="13"/>
  <c r="M326" i="13" s="1"/>
  <c r="Q342" i="18" s="1"/>
  <c r="S341" i="18" a="1"/>
  <c r="S341" i="18" s="1"/>
  <c r="R341" i="18" s="1"/>
  <c r="R328" i="13"/>
  <c r="S328" i="13"/>
  <c r="G329" i="13"/>
  <c r="K329" i="13"/>
  <c r="E329" i="13"/>
  <c r="I329" i="13"/>
  <c r="F329" i="13"/>
  <c r="J329" i="13"/>
  <c r="B329" i="13"/>
  <c r="C329" i="13"/>
  <c r="H329" i="13"/>
  <c r="D329" i="13"/>
  <c r="L329" i="13"/>
  <c r="AH328" i="13"/>
  <c r="Y328" i="13"/>
  <c r="U328" i="13"/>
  <c r="AI328" i="13"/>
  <c r="AO328" i="13"/>
  <c r="AM328" i="13"/>
  <c r="AN328" i="13"/>
  <c r="AJ328" i="13"/>
  <c r="AG328" i="13"/>
  <c r="AP328" i="13"/>
  <c r="AF328" i="13"/>
  <c r="V328" i="13"/>
  <c r="AL328" i="13"/>
  <c r="Z328" i="13"/>
  <c r="AE328" i="13"/>
  <c r="X328" i="13"/>
  <c r="W328" i="13"/>
  <c r="AQ328" i="13"/>
  <c r="AA327" i="13"/>
  <c r="AB327" i="13" s="1"/>
  <c r="AC327" i="13" s="1"/>
  <c r="AR327" i="13"/>
  <c r="S342" i="18" l="1" a="1"/>
  <c r="S342" i="18" s="1"/>
  <c r="R342" i="18" s="1"/>
  <c r="AS327" i="13"/>
  <c r="M327" i="13" s="1"/>
  <c r="Q343" i="18" s="1"/>
  <c r="S343" i="18" s="1" a="1"/>
  <c r="S343" i="18" s="1"/>
  <c r="N329" i="13"/>
  <c r="G330" i="13"/>
  <c r="E330" i="13"/>
  <c r="B330" i="13"/>
  <c r="F330" i="13"/>
  <c r="I330" i="13"/>
  <c r="L330" i="13"/>
  <c r="C330" i="13"/>
  <c r="H330" i="13"/>
  <c r="K330" i="13"/>
  <c r="J330" i="13"/>
  <c r="D330" i="13"/>
  <c r="AQ329" i="13"/>
  <c r="AF329" i="13"/>
  <c r="AO329" i="13"/>
  <c r="AE329" i="13"/>
  <c r="X329" i="13"/>
  <c r="AG329" i="13"/>
  <c r="U329" i="13"/>
  <c r="AL329" i="13"/>
  <c r="Z329" i="13"/>
  <c r="AH329" i="13"/>
  <c r="V329" i="13"/>
  <c r="AN329" i="13"/>
  <c r="AJ329" i="13"/>
  <c r="W329" i="13"/>
  <c r="AP329" i="13"/>
  <c r="AM329" i="13"/>
  <c r="AI329" i="13"/>
  <c r="Y329" i="13"/>
  <c r="S329" i="13"/>
  <c r="R329" i="13"/>
  <c r="AR328" i="13"/>
  <c r="AA328" i="13"/>
  <c r="AB328" i="13" s="1"/>
  <c r="AC328" i="13" s="1"/>
  <c r="R343" i="18" l="1"/>
  <c r="AS328" i="13"/>
  <c r="M328" i="13" s="1"/>
  <c r="Q344" i="18" s="1"/>
  <c r="AR329" i="13"/>
  <c r="AL330" i="13"/>
  <c r="Y330" i="13"/>
  <c r="AF330" i="13"/>
  <c r="AE330" i="13"/>
  <c r="AM330" i="13"/>
  <c r="AQ330" i="13"/>
  <c r="AH330" i="13"/>
  <c r="V330" i="13"/>
  <c r="W330" i="13"/>
  <c r="U330" i="13"/>
  <c r="X330" i="13"/>
  <c r="AO330" i="13"/>
  <c r="AG330" i="13"/>
  <c r="AN330" i="13"/>
  <c r="AP330" i="13"/>
  <c r="AJ330" i="13"/>
  <c r="AI330" i="13"/>
  <c r="Z330" i="13"/>
  <c r="J331" i="13"/>
  <c r="L331" i="13"/>
  <c r="C331" i="13"/>
  <c r="E331" i="13"/>
  <c r="I331" i="13"/>
  <c r="B331" i="13"/>
  <c r="F331" i="13"/>
  <c r="D331" i="13"/>
  <c r="H331" i="13"/>
  <c r="G331" i="13"/>
  <c r="K331" i="13"/>
  <c r="AA329" i="13"/>
  <c r="AB329" i="13" s="1"/>
  <c r="AC329" i="13" s="1"/>
  <c r="S330" i="13"/>
  <c r="R330" i="13"/>
  <c r="N330" i="13"/>
  <c r="AS329" i="13" l="1"/>
  <c r="M329" i="13" s="1"/>
  <c r="Q345" i="18" s="1"/>
  <c r="S345" i="18" s="1" a="1"/>
  <c r="S345" i="18" s="1"/>
  <c r="S344" i="18" a="1"/>
  <c r="S344" i="18" s="1"/>
  <c r="R344" i="18" s="1"/>
  <c r="N331" i="13"/>
  <c r="AA330" i="13"/>
  <c r="AB330" i="13" s="1"/>
  <c r="AC330" i="13" s="1"/>
  <c r="R345" i="18"/>
  <c r="S331" i="13"/>
  <c r="R331" i="13"/>
  <c r="AM331" i="13"/>
  <c r="AF331" i="13"/>
  <c r="U331" i="13"/>
  <c r="AQ331" i="13"/>
  <c r="AH331" i="13"/>
  <c r="AP331" i="13"/>
  <c r="AE331" i="13"/>
  <c r="Z331" i="13"/>
  <c r="W331" i="13"/>
  <c r="AJ331" i="13"/>
  <c r="X331" i="13"/>
  <c r="AO331" i="13"/>
  <c r="V331" i="13"/>
  <c r="AI331" i="13"/>
  <c r="AG331" i="13"/>
  <c r="Y331" i="13"/>
  <c r="AL331" i="13"/>
  <c r="AN331" i="13"/>
  <c r="E332" i="13"/>
  <c r="K332" i="13"/>
  <c r="J332" i="13"/>
  <c r="G332" i="13"/>
  <c r="D332" i="13"/>
  <c r="L332" i="13"/>
  <c r="F332" i="13"/>
  <c r="H332" i="13"/>
  <c r="I332" i="13"/>
  <c r="B332" i="13"/>
  <c r="C332" i="13"/>
  <c r="AR330" i="13"/>
  <c r="AS330" i="13" l="1"/>
  <c r="M330" i="13" s="1"/>
  <c r="Q346" i="18" s="1"/>
  <c r="S346" i="18" s="1" a="1"/>
  <c r="S346" i="18" s="1"/>
  <c r="AA331" i="13"/>
  <c r="AB331" i="13" s="1"/>
  <c r="AC331" i="13" s="1"/>
  <c r="S332" i="13"/>
  <c r="R332" i="13"/>
  <c r="AF332" i="13"/>
  <c r="X332" i="13"/>
  <c r="AL332" i="13"/>
  <c r="U332" i="13"/>
  <c r="Z332" i="13"/>
  <c r="AO332" i="13"/>
  <c r="W332" i="13"/>
  <c r="AQ332" i="13"/>
  <c r="AH332" i="13"/>
  <c r="AE332" i="13"/>
  <c r="AM332" i="13"/>
  <c r="AI332" i="13"/>
  <c r="Y332" i="13"/>
  <c r="AG332" i="13"/>
  <c r="AN332" i="13"/>
  <c r="AJ332" i="13"/>
  <c r="V332" i="13"/>
  <c r="AP332" i="13"/>
  <c r="AR331" i="13"/>
  <c r="K333" i="13"/>
  <c r="I333" i="13"/>
  <c r="E333" i="13"/>
  <c r="D333" i="13"/>
  <c r="B333" i="13"/>
  <c r="C333" i="13"/>
  <c r="G333" i="13"/>
  <c r="J333" i="13"/>
  <c r="L333" i="13"/>
  <c r="H333" i="13"/>
  <c r="F333" i="13"/>
  <c r="N332" i="13"/>
  <c r="R346" i="18" l="1"/>
  <c r="AS331" i="13"/>
  <c r="M331" i="13" s="1"/>
  <c r="Q347" i="18" s="1"/>
  <c r="U333" i="13"/>
  <c r="AG333" i="13"/>
  <c r="Y333" i="13"/>
  <c r="AO333" i="13"/>
  <c r="AE333" i="13"/>
  <c r="AI333" i="13"/>
  <c r="AF333" i="13"/>
  <c r="AL333" i="13"/>
  <c r="AQ333" i="13"/>
  <c r="AH333" i="13"/>
  <c r="Z333" i="13"/>
  <c r="AN333" i="13"/>
  <c r="AJ333" i="13"/>
  <c r="V333" i="13"/>
  <c r="AP333" i="13"/>
  <c r="AM333" i="13"/>
  <c r="W333" i="13"/>
  <c r="X333" i="13"/>
  <c r="F334" i="13"/>
  <c r="J334" i="13"/>
  <c r="H334" i="13"/>
  <c r="K334" i="13"/>
  <c r="D334" i="13"/>
  <c r="B334" i="13"/>
  <c r="G334" i="13"/>
  <c r="N334" i="13" s="1"/>
  <c r="E334" i="13"/>
  <c r="C334" i="13"/>
  <c r="L334" i="13"/>
  <c r="I334" i="13"/>
  <c r="S333" i="13"/>
  <c r="R333" i="13"/>
  <c r="AR332" i="13"/>
  <c r="AA332" i="13"/>
  <c r="AB332" i="13" s="1"/>
  <c r="AC332" i="13" s="1"/>
  <c r="N333" i="13"/>
  <c r="AS332" i="13" l="1"/>
  <c r="M332" i="13" s="1"/>
  <c r="Q348" i="18" s="1"/>
  <c r="S347" i="18" a="1"/>
  <c r="S347" i="18" s="1"/>
  <c r="R347" i="18" s="1"/>
  <c r="AO334" i="13"/>
  <c r="AG334" i="13"/>
  <c r="AE334" i="13"/>
  <c r="W334" i="13"/>
  <c r="AQ334" i="13"/>
  <c r="AI334" i="13"/>
  <c r="Y334" i="13"/>
  <c r="AM334" i="13"/>
  <c r="AN334" i="13"/>
  <c r="AH334" i="13"/>
  <c r="Z334" i="13"/>
  <c r="AP334" i="13"/>
  <c r="AJ334" i="13"/>
  <c r="V334" i="13"/>
  <c r="U334" i="13"/>
  <c r="AF334" i="13"/>
  <c r="X334" i="13"/>
  <c r="AL334" i="13"/>
  <c r="S348" i="18" a="1"/>
  <c r="S348" i="18" s="1"/>
  <c r="AR333" i="13"/>
  <c r="S334" i="13"/>
  <c r="R334" i="13"/>
  <c r="K335" i="13"/>
  <c r="C335" i="13"/>
  <c r="B335" i="13"/>
  <c r="D335" i="13"/>
  <c r="J335" i="13"/>
  <c r="E335" i="13"/>
  <c r="I335" i="13"/>
  <c r="H335" i="13"/>
  <c r="F335" i="13"/>
  <c r="G335" i="13"/>
  <c r="L335" i="13"/>
  <c r="AA333" i="13"/>
  <c r="AB333" i="13" s="1"/>
  <c r="AC333" i="13" s="1"/>
  <c r="R348" i="18" l="1"/>
  <c r="AS333" i="13"/>
  <c r="M333" i="13" s="1"/>
  <c r="Q349" i="18" s="1"/>
  <c r="R349" i="18" s="1"/>
  <c r="N335" i="13"/>
  <c r="R335" i="13"/>
  <c r="S335" i="13"/>
  <c r="AA334" i="13"/>
  <c r="AB334" i="13" s="1"/>
  <c r="AC334" i="13" s="1"/>
  <c r="AR334" i="13"/>
  <c r="AH335" i="13"/>
  <c r="AG335" i="13"/>
  <c r="AQ335" i="13"/>
  <c r="AM335" i="13"/>
  <c r="AI335" i="13"/>
  <c r="W335" i="13"/>
  <c r="Y335" i="13"/>
  <c r="AL335" i="13"/>
  <c r="AE335" i="13"/>
  <c r="AF335" i="13"/>
  <c r="AJ335" i="13"/>
  <c r="AN335" i="13"/>
  <c r="AO335" i="13"/>
  <c r="Z335" i="13"/>
  <c r="U335" i="13"/>
  <c r="X335" i="13"/>
  <c r="V335" i="13"/>
  <c r="AP335" i="13"/>
  <c r="B336" i="13"/>
  <c r="K336" i="13"/>
  <c r="E336" i="13"/>
  <c r="L336" i="13"/>
  <c r="D336" i="13"/>
  <c r="I336" i="13"/>
  <c r="G336" i="13"/>
  <c r="J336" i="13"/>
  <c r="F336" i="13"/>
  <c r="H336" i="13"/>
  <c r="C336" i="13"/>
  <c r="S349" i="18" l="1" a="1"/>
  <c r="S349" i="18" s="1"/>
  <c r="V336" i="13"/>
  <c r="AL336" i="13"/>
  <c r="AO336" i="13"/>
  <c r="X336" i="13"/>
  <c r="W336" i="13"/>
  <c r="AQ336" i="13"/>
  <c r="U336" i="13"/>
  <c r="AG336" i="13"/>
  <c r="Y336" i="13"/>
  <c r="AI336" i="13"/>
  <c r="AH336" i="13"/>
  <c r="AM336" i="13"/>
  <c r="AE336" i="13"/>
  <c r="AN336" i="13"/>
  <c r="AJ336" i="13"/>
  <c r="Z336" i="13"/>
  <c r="AP336" i="13"/>
  <c r="AF336" i="13"/>
  <c r="AS334" i="13"/>
  <c r="M334" i="13" s="1"/>
  <c r="Q350" i="18" s="1"/>
  <c r="R336" i="13"/>
  <c r="S336" i="13"/>
  <c r="AA335" i="13"/>
  <c r="AB335" i="13" s="1"/>
  <c r="AC335" i="13" s="1"/>
  <c r="AR335" i="13"/>
  <c r="N336" i="13"/>
  <c r="L337" i="13"/>
  <c r="G337" i="13"/>
  <c r="F337" i="13"/>
  <c r="J337" i="13"/>
  <c r="H337" i="13"/>
  <c r="I337" i="13"/>
  <c r="C337" i="13"/>
  <c r="K337" i="13"/>
  <c r="E337" i="13"/>
  <c r="B337" i="13"/>
  <c r="D337" i="13"/>
  <c r="AS335" i="13" l="1"/>
  <c r="M335" i="13" s="1"/>
  <c r="Q351" i="18" s="1"/>
  <c r="C338" i="13"/>
  <c r="I338" i="13"/>
  <c r="K338" i="13"/>
  <c r="E338" i="13"/>
  <c r="D338" i="13"/>
  <c r="B338" i="13"/>
  <c r="H338" i="13"/>
  <c r="L338" i="13"/>
  <c r="J338" i="13"/>
  <c r="F338" i="13"/>
  <c r="G338" i="13"/>
  <c r="S351" i="18" a="1"/>
  <c r="S351" i="18" s="1"/>
  <c r="N337" i="13"/>
  <c r="Y337" i="13"/>
  <c r="AJ337" i="13"/>
  <c r="AF337" i="13"/>
  <c r="AP337" i="13"/>
  <c r="W337" i="13"/>
  <c r="Z337" i="13"/>
  <c r="U337" i="13"/>
  <c r="AQ337" i="13"/>
  <c r="AM337" i="13"/>
  <c r="AG337" i="13"/>
  <c r="AH337" i="13"/>
  <c r="X337" i="13"/>
  <c r="AE337" i="13"/>
  <c r="AO337" i="13"/>
  <c r="V337" i="13"/>
  <c r="AI337" i="13"/>
  <c r="AN337" i="13"/>
  <c r="AL337" i="13"/>
  <c r="S337" i="13"/>
  <c r="R337" i="13"/>
  <c r="S350" i="18" a="1"/>
  <c r="S350" i="18" s="1"/>
  <c r="R350" i="18"/>
  <c r="AR336" i="13"/>
  <c r="AA336" i="13"/>
  <c r="AB336" i="13" s="1"/>
  <c r="AC336" i="13" s="1"/>
  <c r="R351" i="18" l="1"/>
  <c r="AS336" i="13"/>
  <c r="M336" i="13" s="1"/>
  <c r="Q352" i="18" s="1"/>
  <c r="N338" i="13"/>
  <c r="C339" i="13"/>
  <c r="D339" i="13"/>
  <c r="E339" i="13"/>
  <c r="H339" i="13"/>
  <c r="F339" i="13"/>
  <c r="J339" i="13"/>
  <c r="K339" i="13"/>
  <c r="G339" i="13"/>
  <c r="B339" i="13"/>
  <c r="L339" i="13"/>
  <c r="I339" i="13"/>
  <c r="AE338" i="13"/>
  <c r="V338" i="13"/>
  <c r="Y338" i="13"/>
  <c r="AO338" i="13"/>
  <c r="AG338" i="13"/>
  <c r="AH338" i="13"/>
  <c r="AQ338" i="13"/>
  <c r="U338" i="13"/>
  <c r="AI338" i="13"/>
  <c r="Z338" i="13"/>
  <c r="AP338" i="13"/>
  <c r="X338" i="13"/>
  <c r="AM338" i="13"/>
  <c r="AL338" i="13"/>
  <c r="AJ338" i="13"/>
  <c r="AN338" i="13"/>
  <c r="W338" i="13"/>
  <c r="AF338" i="13"/>
  <c r="AR337" i="13"/>
  <c r="AA337" i="13"/>
  <c r="AB337" i="13" s="1"/>
  <c r="AC337" i="13" s="1"/>
  <c r="R338" i="13"/>
  <c r="S338" i="13"/>
  <c r="S352" i="18" l="1" a="1"/>
  <c r="S352" i="18" s="1"/>
  <c r="R352" i="18" s="1"/>
  <c r="AS337" i="13"/>
  <c r="M337" i="13" s="1"/>
  <c r="Q353" i="18" s="1"/>
  <c r="S353" i="18" s="1" a="1"/>
  <c r="S353" i="18" s="1"/>
  <c r="S339" i="13"/>
  <c r="R339" i="13"/>
  <c r="AA338" i="13"/>
  <c r="AB338" i="13" s="1"/>
  <c r="AC338" i="13" s="1"/>
  <c r="I340" i="13"/>
  <c r="G340" i="13"/>
  <c r="H340" i="13"/>
  <c r="E340" i="13"/>
  <c r="L340" i="13"/>
  <c r="B340" i="13"/>
  <c r="K340" i="13"/>
  <c r="D340" i="13"/>
  <c r="C340" i="13"/>
  <c r="J340" i="13"/>
  <c r="F340" i="13"/>
  <c r="AR338" i="13"/>
  <c r="N339" i="13"/>
  <c r="AE339" i="13"/>
  <c r="Z339" i="13"/>
  <c r="AF339" i="13"/>
  <c r="AP339" i="13"/>
  <c r="AM339" i="13"/>
  <c r="AQ339" i="13"/>
  <c r="W339" i="13"/>
  <c r="AG339" i="13"/>
  <c r="AO339" i="13"/>
  <c r="AI339" i="13"/>
  <c r="X339" i="13"/>
  <c r="Y339" i="13"/>
  <c r="U339" i="13"/>
  <c r="AN339" i="13"/>
  <c r="V339" i="13"/>
  <c r="AH339" i="13"/>
  <c r="AJ339" i="13"/>
  <c r="AL339" i="13"/>
  <c r="R353" i="18" l="1"/>
  <c r="N340" i="13"/>
  <c r="AA339" i="13"/>
  <c r="AS338" i="13"/>
  <c r="M338" i="13" s="1"/>
  <c r="Q354" i="18" s="1"/>
  <c r="R354" i="18" s="1"/>
  <c r="AB339" i="13"/>
  <c r="AC339" i="13" s="1"/>
  <c r="R340" i="13"/>
  <c r="S340" i="13"/>
  <c r="AG340" i="13"/>
  <c r="Y340" i="13"/>
  <c r="AI340" i="13"/>
  <c r="AH340" i="13"/>
  <c r="AM340" i="13"/>
  <c r="U340" i="13"/>
  <c r="AE340" i="13"/>
  <c r="AN340" i="13"/>
  <c r="AJ340" i="13"/>
  <c r="Z340" i="13"/>
  <c r="AP340" i="13"/>
  <c r="AF340" i="13"/>
  <c r="V340" i="13"/>
  <c r="AL340" i="13"/>
  <c r="AO340" i="13"/>
  <c r="X340" i="13"/>
  <c r="W340" i="13"/>
  <c r="AQ340" i="13"/>
  <c r="AR339" i="13"/>
  <c r="L341" i="13"/>
  <c r="B341" i="13"/>
  <c r="H341" i="13"/>
  <c r="K341" i="13"/>
  <c r="E341" i="13"/>
  <c r="D341" i="13"/>
  <c r="I341" i="13"/>
  <c r="C341" i="13"/>
  <c r="F341" i="13"/>
  <c r="G341" i="13"/>
  <c r="J341" i="13"/>
  <c r="S354" i="18" l="1" a="1"/>
  <c r="S354" i="18" s="1"/>
  <c r="AS339" i="13"/>
  <c r="M339" i="13" s="1"/>
  <c r="Q355" i="18" s="1"/>
  <c r="AR340" i="13"/>
  <c r="F342" i="13"/>
  <c r="I342" i="13"/>
  <c r="H342" i="13"/>
  <c r="J342" i="13"/>
  <c r="B342" i="13"/>
  <c r="E342" i="13"/>
  <c r="G342" i="13"/>
  <c r="N342" i="13" s="1"/>
  <c r="L342" i="13"/>
  <c r="D342" i="13"/>
  <c r="K342" i="13"/>
  <c r="C342" i="13"/>
  <c r="AA340" i="13"/>
  <c r="AB340" i="13" s="1"/>
  <c r="AC340" i="13" s="1"/>
  <c r="N341" i="13"/>
  <c r="AE341" i="13"/>
  <c r="Y341" i="13"/>
  <c r="Z341" i="13"/>
  <c r="AI341" i="13"/>
  <c r="AF341" i="13"/>
  <c r="V341" i="13"/>
  <c r="AL341" i="13"/>
  <c r="AQ341" i="13"/>
  <c r="AJ341" i="13"/>
  <c r="AN341" i="13"/>
  <c r="U341" i="13"/>
  <c r="AH341" i="13"/>
  <c r="W341" i="13"/>
  <c r="AM341" i="13"/>
  <c r="AO341" i="13"/>
  <c r="AP341" i="13"/>
  <c r="X341" i="13"/>
  <c r="AG341" i="13"/>
  <c r="R341" i="13"/>
  <c r="S341" i="13"/>
  <c r="AS340" i="13" l="1"/>
  <c r="M340" i="13" s="1"/>
  <c r="Q356" i="18" s="1"/>
  <c r="S355" i="18" a="1"/>
  <c r="S355" i="18" s="1"/>
  <c r="R355" i="18" s="1"/>
  <c r="R356" i="18"/>
  <c r="C343" i="13"/>
  <c r="L343" i="13"/>
  <c r="H343" i="13"/>
  <c r="I343" i="13"/>
  <c r="D343" i="13"/>
  <c r="F343" i="13"/>
  <c r="J343" i="13"/>
  <c r="G343" i="13"/>
  <c r="B343" i="13"/>
  <c r="E343" i="13"/>
  <c r="K343" i="13"/>
  <c r="Y342" i="13"/>
  <c r="AO342" i="13"/>
  <c r="U342" i="13"/>
  <c r="AP342" i="13"/>
  <c r="AQ342" i="13"/>
  <c r="X342" i="13"/>
  <c r="AH342" i="13"/>
  <c r="AM342" i="13"/>
  <c r="AG342" i="13"/>
  <c r="AJ342" i="13"/>
  <c r="AN342" i="13"/>
  <c r="AI342" i="13"/>
  <c r="AF342" i="13"/>
  <c r="Z342" i="13"/>
  <c r="AE342" i="13"/>
  <c r="W342" i="13"/>
  <c r="AL342" i="13"/>
  <c r="V342" i="13"/>
  <c r="AR341" i="13"/>
  <c r="S342" i="13"/>
  <c r="R342" i="13"/>
  <c r="AA341" i="13"/>
  <c r="AB341" i="13" s="1"/>
  <c r="AC341" i="13" s="1"/>
  <c r="S356" i="18" l="1" a="1"/>
  <c r="S356" i="18" s="1"/>
  <c r="AS341" i="13"/>
  <c r="M341" i="13" s="1"/>
  <c r="Q357" i="18" s="1"/>
  <c r="S357" i="18" s="1" a="1"/>
  <c r="S357" i="18" s="1"/>
  <c r="I344" i="13"/>
  <c r="D344" i="13"/>
  <c r="L344" i="13"/>
  <c r="E344" i="13"/>
  <c r="B344" i="13"/>
  <c r="K344" i="13"/>
  <c r="J344" i="13"/>
  <c r="C344" i="13"/>
  <c r="G344" i="13"/>
  <c r="H344" i="13"/>
  <c r="F344" i="13"/>
  <c r="S343" i="13"/>
  <c r="R343" i="13"/>
  <c r="AR342" i="13"/>
  <c r="AA342" i="13"/>
  <c r="AB342" i="13" s="1"/>
  <c r="AC342" i="13" s="1"/>
  <c r="N343" i="13"/>
  <c r="AQ343" i="13"/>
  <c r="AP343" i="13"/>
  <c r="Y343" i="13"/>
  <c r="U343" i="13"/>
  <c r="AO343" i="13"/>
  <c r="AM343" i="13"/>
  <c r="AJ343" i="13"/>
  <c r="Z343" i="13"/>
  <c r="AG343" i="13"/>
  <c r="AF343" i="13"/>
  <c r="X343" i="13"/>
  <c r="AI343" i="13"/>
  <c r="V343" i="13"/>
  <c r="AL343" i="13"/>
  <c r="AH343" i="13"/>
  <c r="AE343" i="13"/>
  <c r="AN343" i="13"/>
  <c r="W343" i="13"/>
  <c r="R357" i="18" l="1"/>
  <c r="N344" i="13"/>
  <c r="AR343" i="13"/>
  <c r="AA343" i="13"/>
  <c r="AB343" i="13" s="1"/>
  <c r="AC343" i="13" s="1"/>
  <c r="AS342" i="13"/>
  <c r="M342" i="13" s="1"/>
  <c r="Q358" i="18" s="1"/>
  <c r="G345" i="13"/>
  <c r="I345" i="13"/>
  <c r="F345" i="13"/>
  <c r="D345" i="13"/>
  <c r="H345" i="13"/>
  <c r="C345" i="13"/>
  <c r="K345" i="13"/>
  <c r="B345" i="13"/>
  <c r="L345" i="13"/>
  <c r="J345" i="13"/>
  <c r="E345" i="13"/>
  <c r="R344" i="13"/>
  <c r="S344" i="13"/>
  <c r="Y344" i="13"/>
  <c r="AM344" i="13"/>
  <c r="AN344" i="13"/>
  <c r="AE344" i="13"/>
  <c r="AH344" i="13"/>
  <c r="Z344" i="13"/>
  <c r="AP344" i="13"/>
  <c r="AJ344" i="13"/>
  <c r="V344" i="13"/>
  <c r="U344" i="13"/>
  <c r="AF344" i="13"/>
  <c r="X344" i="13"/>
  <c r="AL344" i="13"/>
  <c r="AO344" i="13"/>
  <c r="AG344" i="13"/>
  <c r="W344" i="13"/>
  <c r="AQ344" i="13"/>
  <c r="AI344" i="13"/>
  <c r="AS343" i="13" l="1"/>
  <c r="M343" i="13" s="1"/>
  <c r="Q359" i="18" s="1"/>
  <c r="R359" i="18" s="1"/>
  <c r="N345" i="13"/>
  <c r="J346" i="13"/>
  <c r="E346" i="13"/>
  <c r="B346" i="13"/>
  <c r="C346" i="13"/>
  <c r="K346" i="13"/>
  <c r="F346" i="13"/>
  <c r="G346" i="13"/>
  <c r="H346" i="13"/>
  <c r="D346" i="13"/>
  <c r="L346" i="13"/>
  <c r="I346" i="13"/>
  <c r="AA344" i="13"/>
  <c r="AB344" i="13" s="1"/>
  <c r="AC344" i="13" s="1"/>
  <c r="AR344" i="13"/>
  <c r="S358" i="18" a="1"/>
  <c r="S358" i="18" s="1"/>
  <c r="R358" i="18" s="1"/>
  <c r="R345" i="13"/>
  <c r="S345" i="13"/>
  <c r="W345" i="13"/>
  <c r="AM345" i="13"/>
  <c r="Z345" i="13"/>
  <c r="U345" i="13"/>
  <c r="X345" i="13"/>
  <c r="AO345" i="13"/>
  <c r="AJ345" i="13"/>
  <c r="AF345" i="13"/>
  <c r="V345" i="13"/>
  <c r="AE345" i="13"/>
  <c r="AG345" i="13"/>
  <c r="AL345" i="13"/>
  <c r="Y345" i="13"/>
  <c r="AI345" i="13"/>
  <c r="AN345" i="13"/>
  <c r="AH345" i="13"/>
  <c r="AQ345" i="13"/>
  <c r="AP345" i="13"/>
  <c r="N346" i="13" l="1"/>
  <c r="S359" i="18" a="1"/>
  <c r="S359" i="18" s="1"/>
  <c r="U346" i="13"/>
  <c r="AO346" i="13"/>
  <c r="AG346" i="13"/>
  <c r="W346" i="13"/>
  <c r="AQ346" i="13"/>
  <c r="AI346" i="13"/>
  <c r="Y346" i="13"/>
  <c r="AM346" i="13"/>
  <c r="AN346" i="13"/>
  <c r="AH346" i="13"/>
  <c r="Z346" i="13"/>
  <c r="AP346" i="13"/>
  <c r="AJ346" i="13"/>
  <c r="V346" i="13"/>
  <c r="AE346" i="13"/>
  <c r="AF346" i="13"/>
  <c r="X346" i="13"/>
  <c r="AL346" i="13"/>
  <c r="B347" i="13"/>
  <c r="I347" i="13"/>
  <c r="F347" i="13"/>
  <c r="L347" i="13"/>
  <c r="E347" i="13"/>
  <c r="C347" i="13"/>
  <c r="K347" i="13"/>
  <c r="J347" i="13"/>
  <c r="D347" i="13"/>
  <c r="G347" i="13"/>
  <c r="N347" i="13" s="1"/>
  <c r="H347" i="13"/>
  <c r="AR345" i="13"/>
  <c r="AA345" i="13"/>
  <c r="AB345" i="13" s="1"/>
  <c r="AC345" i="13" s="1"/>
  <c r="R346" i="13"/>
  <c r="S346" i="13"/>
  <c r="AS344" i="13"/>
  <c r="M344" i="13" s="1"/>
  <c r="Q360" i="18" s="1"/>
  <c r="AS345" i="13" l="1"/>
  <c r="M345" i="13" s="1"/>
  <c r="Q361" i="18" s="1"/>
  <c r="R360" i="18"/>
  <c r="S360" i="18" a="1"/>
  <c r="S360" i="18" s="1"/>
  <c r="S347" i="13"/>
  <c r="R347" i="13"/>
  <c r="X347" i="13"/>
  <c r="AL347" i="13"/>
  <c r="AE347" i="13"/>
  <c r="AJ347" i="13"/>
  <c r="V347" i="13"/>
  <c r="AN347" i="13"/>
  <c r="U347" i="13"/>
  <c r="AQ347" i="13"/>
  <c r="AG347" i="13"/>
  <c r="AP347" i="13"/>
  <c r="AF347" i="13"/>
  <c r="AH347" i="13"/>
  <c r="W347" i="13"/>
  <c r="AO347" i="13"/>
  <c r="AM347" i="13"/>
  <c r="Z347" i="13"/>
  <c r="AI347" i="13"/>
  <c r="Y347" i="13"/>
  <c r="AR346" i="13"/>
  <c r="K348" i="13"/>
  <c r="I348" i="13"/>
  <c r="H348" i="13"/>
  <c r="J348" i="13"/>
  <c r="L348" i="13"/>
  <c r="G348" i="13"/>
  <c r="C348" i="13"/>
  <c r="E348" i="13"/>
  <c r="F348" i="13"/>
  <c r="B348" i="13"/>
  <c r="D348" i="13"/>
  <c r="AA346" i="13"/>
  <c r="AB346" i="13" s="1"/>
  <c r="AC346" i="13" s="1"/>
  <c r="AS346" i="13" l="1"/>
  <c r="M346" i="13" s="1"/>
  <c r="Q362" i="18" s="1"/>
  <c r="S361" i="18" a="1"/>
  <c r="S361" i="18" s="1"/>
  <c r="R361" i="18" s="1"/>
  <c r="N348" i="13"/>
  <c r="AL348" i="13"/>
  <c r="AO348" i="13"/>
  <c r="X348" i="13"/>
  <c r="AE348" i="13"/>
  <c r="W348" i="13"/>
  <c r="AQ348" i="13"/>
  <c r="AG348" i="13"/>
  <c r="Y348" i="13"/>
  <c r="AM348" i="13"/>
  <c r="U348" i="13"/>
  <c r="AI348" i="13"/>
  <c r="AH348" i="13"/>
  <c r="Z348" i="13"/>
  <c r="AN348" i="13"/>
  <c r="AJ348" i="13"/>
  <c r="V348" i="13"/>
  <c r="AP348" i="13"/>
  <c r="AF348" i="13"/>
  <c r="AA347" i="13"/>
  <c r="AB347" i="13" s="1"/>
  <c r="AC347" i="13" s="1"/>
  <c r="D349" i="13"/>
  <c r="H349" i="13"/>
  <c r="F349" i="13"/>
  <c r="E349" i="13"/>
  <c r="L349" i="13"/>
  <c r="B349" i="13"/>
  <c r="K349" i="13"/>
  <c r="J349" i="13"/>
  <c r="C349" i="13"/>
  <c r="I349" i="13"/>
  <c r="G349" i="13"/>
  <c r="R348" i="13"/>
  <c r="S348" i="13"/>
  <c r="AR347" i="13"/>
  <c r="N349" i="13" l="1"/>
  <c r="S362" i="18" a="1"/>
  <c r="S362" i="18" s="1"/>
  <c r="R362" i="18" s="1"/>
  <c r="AS347" i="13"/>
  <c r="M347" i="13" s="1"/>
  <c r="Q363" i="18" s="1"/>
  <c r="AA348" i="13"/>
  <c r="AB348" i="13" s="1"/>
  <c r="AC348" i="13" s="1"/>
  <c r="AR348" i="13"/>
  <c r="R349" i="13"/>
  <c r="S349" i="13"/>
  <c r="V349" i="13"/>
  <c r="AJ349" i="13"/>
  <c r="AM349" i="13"/>
  <c r="AE349" i="13"/>
  <c r="AG349" i="13"/>
  <c r="Y349" i="13"/>
  <c r="AI349" i="13"/>
  <c r="AQ349" i="13"/>
  <c r="AO349" i="13"/>
  <c r="AL349" i="13"/>
  <c r="AF349" i="13"/>
  <c r="X349" i="13"/>
  <c r="AN349" i="13"/>
  <c r="AH349" i="13"/>
  <c r="U349" i="13"/>
  <c r="Z349" i="13"/>
  <c r="AP349" i="13"/>
  <c r="W349" i="13"/>
  <c r="E350" i="13"/>
  <c r="K350" i="13"/>
  <c r="C350" i="13"/>
  <c r="B350" i="13"/>
  <c r="L350" i="13"/>
  <c r="G350" i="13"/>
  <c r="F350" i="13"/>
  <c r="H350" i="13"/>
  <c r="I350" i="13"/>
  <c r="D350" i="13"/>
  <c r="J350" i="13"/>
  <c r="S363" i="18" l="1" a="1"/>
  <c r="S363" i="18" s="1"/>
  <c r="R363" i="18" s="1"/>
  <c r="N350" i="13"/>
  <c r="AJ350" i="13"/>
  <c r="AN350" i="13"/>
  <c r="AO350" i="13"/>
  <c r="AM350" i="13"/>
  <c r="AP350" i="13"/>
  <c r="AH350" i="13"/>
  <c r="Z350" i="13"/>
  <c r="AL350" i="13"/>
  <c r="AE350" i="13"/>
  <c r="AF350" i="13"/>
  <c r="X350" i="13"/>
  <c r="W350" i="13"/>
  <c r="AQ350" i="13"/>
  <c r="AI350" i="13"/>
  <c r="U350" i="13"/>
  <c r="V350" i="13"/>
  <c r="AG350" i="13"/>
  <c r="Y350" i="13"/>
  <c r="AR349" i="13"/>
  <c r="I351" i="13"/>
  <c r="E351" i="13"/>
  <c r="C351" i="13"/>
  <c r="L351" i="13"/>
  <c r="H351" i="13"/>
  <c r="D351" i="13"/>
  <c r="G351" i="13"/>
  <c r="K351" i="13"/>
  <c r="B351" i="13"/>
  <c r="F351" i="13"/>
  <c r="J351" i="13"/>
  <c r="AA349" i="13"/>
  <c r="AB349" i="13" s="1"/>
  <c r="AC349" i="13" s="1"/>
  <c r="S350" i="13"/>
  <c r="R350" i="13"/>
  <c r="AS348" i="13"/>
  <c r="M348" i="13" s="1"/>
  <c r="Q364" i="18" s="1"/>
  <c r="AS349" i="13" l="1"/>
  <c r="M349" i="13" s="1"/>
  <c r="Q365" i="18" s="1"/>
  <c r="S365" i="18" s="1" a="1"/>
  <c r="S365" i="18" s="1"/>
  <c r="AA350" i="13"/>
  <c r="AB350" i="13" s="1"/>
  <c r="AC350" i="13" s="1"/>
  <c r="N351" i="13"/>
  <c r="S364" i="18" a="1"/>
  <c r="S364" i="18" s="1"/>
  <c r="R364" i="18" s="1"/>
  <c r="H352" i="13"/>
  <c r="D352" i="13"/>
  <c r="I352" i="13"/>
  <c r="G352" i="13"/>
  <c r="L352" i="13"/>
  <c r="C352" i="13"/>
  <c r="K352" i="13"/>
  <c r="B352" i="13"/>
  <c r="F352" i="13"/>
  <c r="E352" i="13"/>
  <c r="J352" i="13"/>
  <c r="AR350" i="13"/>
  <c r="AI351" i="13"/>
  <c r="AL351" i="13"/>
  <c r="V351" i="13"/>
  <c r="U351" i="13"/>
  <c r="AN351" i="13"/>
  <c r="AP351" i="13"/>
  <c r="AG351" i="13"/>
  <c r="AJ351" i="13"/>
  <c r="Y351" i="13"/>
  <c r="AE351" i="13"/>
  <c r="W351" i="13"/>
  <c r="AQ351" i="13"/>
  <c r="X351" i="13"/>
  <c r="AF351" i="13"/>
  <c r="AM351" i="13"/>
  <c r="Z351" i="13"/>
  <c r="AH351" i="13"/>
  <c r="AO351" i="13"/>
  <c r="R351" i="13"/>
  <c r="S351" i="13"/>
  <c r="R365" i="18" l="1"/>
  <c r="AS350" i="13"/>
  <c r="M350" i="13" s="1"/>
  <c r="Q366" i="18" s="1"/>
  <c r="N352" i="13"/>
  <c r="AR351" i="13"/>
  <c r="AM352" i="13"/>
  <c r="AI352" i="13"/>
  <c r="AE352" i="13"/>
  <c r="W352" i="13"/>
  <c r="Z352" i="13"/>
  <c r="AJ352" i="13"/>
  <c r="U352" i="13"/>
  <c r="Y352" i="13"/>
  <c r="V352" i="13"/>
  <c r="AN352" i="13"/>
  <c r="AF352" i="13"/>
  <c r="X352" i="13"/>
  <c r="AP352" i="13"/>
  <c r="AO352" i="13"/>
  <c r="AH352" i="13"/>
  <c r="AQ352" i="13"/>
  <c r="AG352" i="13"/>
  <c r="AL352" i="13"/>
  <c r="AA351" i="13"/>
  <c r="AB351" i="13" s="1"/>
  <c r="AC351" i="13" s="1"/>
  <c r="I353" i="13"/>
  <c r="E353" i="13"/>
  <c r="J353" i="13"/>
  <c r="H353" i="13"/>
  <c r="F353" i="13"/>
  <c r="C353" i="13"/>
  <c r="D353" i="13"/>
  <c r="L353" i="13"/>
  <c r="B353" i="13"/>
  <c r="G353" i="13"/>
  <c r="K353" i="13"/>
  <c r="R352" i="13"/>
  <c r="S352" i="13"/>
  <c r="AS351" i="13" l="1"/>
  <c r="M351" i="13" s="1"/>
  <c r="Q367" i="18" s="1"/>
  <c r="S367" i="18" s="1" a="1"/>
  <c r="S367" i="18" s="1"/>
  <c r="S366" i="18" a="1"/>
  <c r="S366" i="18" s="1"/>
  <c r="R366" i="18" s="1"/>
  <c r="AR352" i="13"/>
  <c r="AA352" i="13"/>
  <c r="AB352" i="13" s="1"/>
  <c r="AC352" i="13" s="1"/>
  <c r="AE353" i="13"/>
  <c r="AN353" i="13"/>
  <c r="AF353" i="13"/>
  <c r="V353" i="13"/>
  <c r="AP353" i="13"/>
  <c r="W353" i="13"/>
  <c r="U353" i="13"/>
  <c r="Y353" i="13"/>
  <c r="AJ353" i="13"/>
  <c r="AO353" i="13"/>
  <c r="AQ353" i="13"/>
  <c r="AM353" i="13"/>
  <c r="X353" i="13"/>
  <c r="AH353" i="13"/>
  <c r="AG353" i="13"/>
  <c r="Z353" i="13"/>
  <c r="AI353" i="13"/>
  <c r="AL353" i="13"/>
  <c r="N353" i="13"/>
  <c r="S353" i="13"/>
  <c r="R353" i="13"/>
  <c r="I354" i="13"/>
  <c r="F354" i="13"/>
  <c r="H354" i="13"/>
  <c r="J354" i="13"/>
  <c r="L354" i="13"/>
  <c r="B354" i="13"/>
  <c r="D354" i="13"/>
  <c r="G354" i="13"/>
  <c r="N354" i="13" s="1"/>
  <c r="C354" i="13"/>
  <c r="E354" i="13"/>
  <c r="K354" i="13"/>
  <c r="AS352" i="13" l="1"/>
  <c r="M352" i="13" s="1"/>
  <c r="Q368" i="18" s="1"/>
  <c r="S368" i="18" s="1" a="1"/>
  <c r="S368" i="18" s="1"/>
  <c r="R368" i="18" s="1"/>
  <c r="R367" i="18"/>
  <c r="R354" i="13"/>
  <c r="S354" i="13"/>
  <c r="AA353" i="13"/>
  <c r="AB353" i="13" s="1"/>
  <c r="AC353" i="13" s="1"/>
  <c r="AR353" i="13"/>
  <c r="AH354" i="13"/>
  <c r="AI354" i="13"/>
  <c r="AL354" i="13"/>
  <c r="AF354" i="13"/>
  <c r="AP354" i="13"/>
  <c r="W354" i="13"/>
  <c r="AO354" i="13"/>
  <c r="AQ354" i="13"/>
  <c r="AM354" i="13"/>
  <c r="Z354" i="13"/>
  <c r="Y354" i="13"/>
  <c r="AE354" i="13"/>
  <c r="U354" i="13"/>
  <c r="V354" i="13"/>
  <c r="X354" i="13"/>
  <c r="AJ354" i="13"/>
  <c r="AG354" i="13"/>
  <c r="AN354" i="13"/>
  <c r="J355" i="13"/>
  <c r="B355" i="13"/>
  <c r="H355" i="13"/>
  <c r="K355" i="13"/>
  <c r="F355" i="13"/>
  <c r="I355" i="13"/>
  <c r="E355" i="13"/>
  <c r="D355" i="13"/>
  <c r="G355" i="13"/>
  <c r="L355" i="13"/>
  <c r="C355" i="13"/>
  <c r="AP355" i="13" l="1"/>
  <c r="AH355" i="13"/>
  <c r="Z355" i="13"/>
  <c r="W355" i="13"/>
  <c r="AQ355" i="13"/>
  <c r="Y355" i="13"/>
  <c r="AM355" i="13"/>
  <c r="V355" i="13"/>
  <c r="AI355" i="13"/>
  <c r="AO355" i="13"/>
  <c r="AL355" i="13"/>
  <c r="AJ355" i="13"/>
  <c r="AG355" i="13"/>
  <c r="AE355" i="13"/>
  <c r="U355" i="13"/>
  <c r="AN355" i="13"/>
  <c r="AF355" i="13"/>
  <c r="X355" i="13"/>
  <c r="I356" i="13"/>
  <c r="H356" i="13"/>
  <c r="L356" i="13"/>
  <c r="K356" i="13"/>
  <c r="C356" i="13"/>
  <c r="E356" i="13"/>
  <c r="B356" i="13"/>
  <c r="J356" i="13"/>
  <c r="G356" i="13"/>
  <c r="F356" i="13"/>
  <c r="D356" i="13"/>
  <c r="AA354" i="13"/>
  <c r="AB354" i="13" s="1"/>
  <c r="AC354" i="13" s="1"/>
  <c r="AS353" i="13"/>
  <c r="M353" i="13" s="1"/>
  <c r="Q369" i="18" s="1"/>
  <c r="AR354" i="13"/>
  <c r="N355" i="13"/>
  <c r="R355" i="13"/>
  <c r="S355" i="13"/>
  <c r="N356" i="13" l="1"/>
  <c r="AS354" i="13"/>
  <c r="M354" i="13" s="1"/>
  <c r="Q370" i="18" s="1"/>
  <c r="R370" i="18" s="1"/>
  <c r="AR355" i="13"/>
  <c r="AP356" i="13"/>
  <c r="AF356" i="13"/>
  <c r="X356" i="13"/>
  <c r="AJ356" i="13"/>
  <c r="AL356" i="13"/>
  <c r="AG356" i="13"/>
  <c r="AE356" i="13"/>
  <c r="AH356" i="13"/>
  <c r="W356" i="13"/>
  <c r="AQ356" i="13"/>
  <c r="AO356" i="13"/>
  <c r="AI356" i="13"/>
  <c r="U356" i="13"/>
  <c r="AM356" i="13"/>
  <c r="Z356" i="13"/>
  <c r="AN356" i="13"/>
  <c r="Y356" i="13"/>
  <c r="V356" i="13"/>
  <c r="AA355" i="13"/>
  <c r="AB355" i="13" s="1"/>
  <c r="AC355" i="13" s="1"/>
  <c r="S369" i="18" a="1"/>
  <c r="S369" i="18" s="1"/>
  <c r="R369" i="18" s="1"/>
  <c r="R356" i="13"/>
  <c r="S356" i="13"/>
  <c r="K357" i="13"/>
  <c r="B357" i="13"/>
  <c r="G357" i="13"/>
  <c r="C357" i="13"/>
  <c r="H357" i="13"/>
  <c r="F357" i="13"/>
  <c r="L357" i="13"/>
  <c r="J357" i="13"/>
  <c r="D357" i="13"/>
  <c r="E357" i="13"/>
  <c r="I357" i="13"/>
  <c r="AS355" i="13" l="1"/>
  <c r="M355" i="13" s="1"/>
  <c r="Q371" i="18" s="1"/>
  <c r="R371" i="18" s="1"/>
  <c r="N357" i="13"/>
  <c r="S370" i="18" a="1"/>
  <c r="S370" i="18" s="1"/>
  <c r="S357" i="13"/>
  <c r="R357" i="13"/>
  <c r="AE357" i="13"/>
  <c r="AP357" i="13"/>
  <c r="AN357" i="13"/>
  <c r="AO357" i="13"/>
  <c r="Y357" i="13"/>
  <c r="AJ357" i="13"/>
  <c r="U357" i="13"/>
  <c r="V357" i="13"/>
  <c r="AQ357" i="13"/>
  <c r="AF357" i="13"/>
  <c r="X357" i="13"/>
  <c r="AH357" i="13"/>
  <c r="W357" i="13"/>
  <c r="AI357" i="13"/>
  <c r="Z357" i="13"/>
  <c r="AM357" i="13"/>
  <c r="AL357" i="13"/>
  <c r="AG357" i="13"/>
  <c r="AA356" i="13"/>
  <c r="AB356" i="13" s="1"/>
  <c r="AC356" i="13" s="1"/>
  <c r="AR356" i="13"/>
  <c r="B358" i="13"/>
  <c r="J358" i="13"/>
  <c r="D358" i="13"/>
  <c r="I358" i="13"/>
  <c r="L358" i="13"/>
  <c r="C358" i="13"/>
  <c r="E358" i="13"/>
  <c r="F358" i="13"/>
  <c r="G358" i="13"/>
  <c r="H358" i="13"/>
  <c r="K358" i="13"/>
  <c r="S371" i="18" l="1" a="1"/>
  <c r="S371" i="18" s="1"/>
  <c r="N358" i="13"/>
  <c r="AS356" i="13"/>
  <c r="M356" i="13" s="1"/>
  <c r="Q372" i="18" s="1"/>
  <c r="S358" i="13"/>
  <c r="R358" i="13"/>
  <c r="AA357" i="13"/>
  <c r="AB357" i="13" s="1"/>
  <c r="AC357" i="13" s="1"/>
  <c r="AR357" i="13"/>
  <c r="Z358" i="13"/>
  <c r="AP358" i="13"/>
  <c r="V358" i="13"/>
  <c r="AL358" i="13"/>
  <c r="AF358" i="13"/>
  <c r="AE358" i="13"/>
  <c r="X358" i="13"/>
  <c r="W358" i="13"/>
  <c r="AO358" i="13"/>
  <c r="AG358" i="13"/>
  <c r="Y358" i="13"/>
  <c r="AQ358" i="13"/>
  <c r="AI358" i="13"/>
  <c r="AH358" i="13"/>
  <c r="U358" i="13"/>
  <c r="AM358" i="13"/>
  <c r="AN358" i="13"/>
  <c r="AJ358" i="13"/>
  <c r="E359" i="13"/>
  <c r="L359" i="13"/>
  <c r="C359" i="13"/>
  <c r="D359" i="13"/>
  <c r="B359" i="13"/>
  <c r="J359" i="13"/>
  <c r="H359" i="13"/>
  <c r="K359" i="13"/>
  <c r="I359" i="13"/>
  <c r="F359" i="13"/>
  <c r="G359" i="13"/>
  <c r="AS357" i="13" l="1"/>
  <c r="M357" i="13" s="1"/>
  <c r="Q373" i="18" s="1"/>
  <c r="Y359" i="13"/>
  <c r="AQ359" i="13"/>
  <c r="V359" i="13"/>
  <c r="AJ359" i="13"/>
  <c r="AM359" i="13"/>
  <c r="AI359" i="13"/>
  <c r="AH359" i="13"/>
  <c r="AO359" i="13"/>
  <c r="U359" i="13"/>
  <c r="AG359" i="13"/>
  <c r="AF359" i="13"/>
  <c r="X359" i="13"/>
  <c r="AN359" i="13"/>
  <c r="AL359" i="13"/>
  <c r="Z359" i="13"/>
  <c r="AE359" i="13"/>
  <c r="W359" i="13"/>
  <c r="AP359" i="13"/>
  <c r="AA358" i="13"/>
  <c r="AB358" i="13" s="1"/>
  <c r="AC358" i="13" s="1"/>
  <c r="R359" i="13"/>
  <c r="S359" i="13"/>
  <c r="R372" i="18"/>
  <c r="S372" i="18" a="1"/>
  <c r="S372" i="18" s="1"/>
  <c r="N359" i="13"/>
  <c r="B360" i="13"/>
  <c r="E360" i="13"/>
  <c r="C360" i="13"/>
  <c r="I360" i="13"/>
  <c r="L360" i="13"/>
  <c r="J360" i="13"/>
  <c r="K360" i="13"/>
  <c r="D360" i="13"/>
  <c r="G360" i="13"/>
  <c r="F360" i="13"/>
  <c r="H360" i="13"/>
  <c r="AR358" i="13"/>
  <c r="S373" i="18" l="1" a="1"/>
  <c r="S373" i="18" s="1"/>
  <c r="R373" i="18" s="1"/>
  <c r="AR359" i="13"/>
  <c r="AA359" i="13"/>
  <c r="AB359" i="13" s="1"/>
  <c r="AC359" i="13" s="1"/>
  <c r="S360" i="13"/>
  <c r="R360" i="13"/>
  <c r="N360" i="13"/>
  <c r="AJ360" i="13"/>
  <c r="V360" i="13"/>
  <c r="AE360" i="13"/>
  <c r="AF360" i="13"/>
  <c r="X360" i="13"/>
  <c r="AL360" i="13"/>
  <c r="AO360" i="13"/>
  <c r="AG360" i="13"/>
  <c r="U360" i="13"/>
  <c r="W360" i="13"/>
  <c r="AQ360" i="13"/>
  <c r="AI360" i="13"/>
  <c r="Y360" i="13"/>
  <c r="AM360" i="13"/>
  <c r="AN360" i="13"/>
  <c r="AH360" i="13"/>
  <c r="Z360" i="13"/>
  <c r="AP360" i="13"/>
  <c r="AS358" i="13"/>
  <c r="M358" i="13" s="1"/>
  <c r="Q374" i="18" s="1"/>
  <c r="D361" i="13"/>
  <c r="J361" i="13"/>
  <c r="L361" i="13"/>
  <c r="H361" i="13"/>
  <c r="F361" i="13"/>
  <c r="I361" i="13"/>
  <c r="C361" i="13"/>
  <c r="G361" i="13"/>
  <c r="E361" i="13"/>
  <c r="K361" i="13"/>
  <c r="B361" i="13"/>
  <c r="AS359" i="13" l="1"/>
  <c r="M359" i="13" s="1"/>
  <c r="Q375" i="18" s="1"/>
  <c r="N361" i="13"/>
  <c r="AA360" i="13"/>
  <c r="AB360" i="13" s="1"/>
  <c r="AC360" i="13" s="1"/>
  <c r="AJ361" i="13"/>
  <c r="W361" i="13"/>
  <c r="Y361" i="13"/>
  <c r="AO361" i="13"/>
  <c r="AI361" i="13"/>
  <c r="AF361" i="13"/>
  <c r="X361" i="13"/>
  <c r="AN361" i="13"/>
  <c r="AM361" i="13"/>
  <c r="Z361" i="13"/>
  <c r="AQ361" i="13"/>
  <c r="AL361" i="13"/>
  <c r="V361" i="13"/>
  <c r="U361" i="13"/>
  <c r="AE361" i="13"/>
  <c r="AP361" i="13"/>
  <c r="AH361" i="13"/>
  <c r="AG361" i="13"/>
  <c r="AR360" i="13"/>
  <c r="K362" i="13"/>
  <c r="J362" i="13"/>
  <c r="I362" i="13"/>
  <c r="B362" i="13"/>
  <c r="D362" i="13"/>
  <c r="C362" i="13"/>
  <c r="F362" i="13"/>
  <c r="G362" i="13"/>
  <c r="E362" i="13"/>
  <c r="H362" i="13"/>
  <c r="L362" i="13"/>
  <c r="S374" i="18" a="1"/>
  <c r="S374" i="18" s="1"/>
  <c r="R374" i="18" s="1"/>
  <c r="S361" i="13"/>
  <c r="R361" i="13"/>
  <c r="S375" i="18" l="1" a="1"/>
  <c r="S375" i="18" s="1"/>
  <c r="R375" i="18" s="1"/>
  <c r="AS360" i="13"/>
  <c r="M360" i="13" s="1"/>
  <c r="Q376" i="18" s="1"/>
  <c r="S376" i="18" s="1" a="1"/>
  <c r="S376" i="18" s="1"/>
  <c r="AA361" i="13"/>
  <c r="AB361" i="13" s="1"/>
  <c r="AC361" i="13" s="1"/>
  <c r="AJ362" i="13"/>
  <c r="AF362" i="13"/>
  <c r="X362" i="13"/>
  <c r="AQ362" i="13"/>
  <c r="AN362" i="13"/>
  <c r="AG362" i="13"/>
  <c r="AP362" i="13"/>
  <c r="AO362" i="13"/>
  <c r="U362" i="13"/>
  <c r="AL362" i="13"/>
  <c r="AM362" i="13"/>
  <c r="AI362" i="13"/>
  <c r="Y362" i="13"/>
  <c r="Z362" i="13"/>
  <c r="AE362" i="13"/>
  <c r="W362" i="13"/>
  <c r="AH362" i="13"/>
  <c r="V362" i="13"/>
  <c r="S362" i="13"/>
  <c r="R362" i="13"/>
  <c r="H363" i="13"/>
  <c r="G363" i="13"/>
  <c r="K363" i="13"/>
  <c r="F363" i="13"/>
  <c r="B363" i="13"/>
  <c r="I363" i="13"/>
  <c r="L363" i="13"/>
  <c r="C363" i="13"/>
  <c r="D363" i="13"/>
  <c r="E363" i="13"/>
  <c r="J363" i="13"/>
  <c r="N362" i="13"/>
  <c r="AR361" i="13"/>
  <c r="AS361" i="13" l="1"/>
  <c r="M361" i="13" s="1"/>
  <c r="Q377" i="18" s="1"/>
  <c r="R376" i="18"/>
  <c r="N363" i="13"/>
  <c r="R363" i="13"/>
  <c r="S363" i="13"/>
  <c r="AR362" i="13"/>
  <c r="AA362" i="13"/>
  <c r="AB362" i="13" s="1"/>
  <c r="AC362" i="13" s="1"/>
  <c r="C364" i="13"/>
  <c r="F364" i="13"/>
  <c r="D364" i="13"/>
  <c r="J364" i="13"/>
  <c r="H364" i="13"/>
  <c r="G364" i="13"/>
  <c r="E364" i="13"/>
  <c r="K364" i="13"/>
  <c r="I364" i="13"/>
  <c r="L364" i="13"/>
  <c r="B364" i="13"/>
  <c r="AG363" i="13"/>
  <c r="W363" i="13"/>
  <c r="AH363" i="13"/>
  <c r="U363" i="13"/>
  <c r="AI363" i="13"/>
  <c r="Y363" i="13"/>
  <c r="AO363" i="13"/>
  <c r="AL363" i="13"/>
  <c r="AQ363" i="13"/>
  <c r="AE363" i="13"/>
  <c r="X363" i="13"/>
  <c r="AN363" i="13"/>
  <c r="AJ363" i="13"/>
  <c r="Z363" i="13"/>
  <c r="AP363" i="13"/>
  <c r="AF363" i="13"/>
  <c r="V363" i="13"/>
  <c r="AM363" i="13"/>
  <c r="S377" i="18" l="1" a="1"/>
  <c r="S377" i="18" s="1"/>
  <c r="R377" i="18" s="1"/>
  <c r="N364" i="13"/>
  <c r="AS362" i="13"/>
  <c r="M362" i="13" s="1"/>
  <c r="Q378" i="18" s="1"/>
  <c r="R378" i="18" s="1"/>
  <c r="C365" i="13"/>
  <c r="K365" i="13"/>
  <c r="F365" i="13"/>
  <c r="D365" i="13"/>
  <c r="J365" i="13"/>
  <c r="L365" i="13"/>
  <c r="G365" i="13"/>
  <c r="I365" i="13"/>
  <c r="E365" i="13"/>
  <c r="H365" i="13"/>
  <c r="B365" i="13"/>
  <c r="R364" i="13"/>
  <c r="S364" i="13"/>
  <c r="AR363" i="13"/>
  <c r="AA363" i="13"/>
  <c r="AB363" i="13" s="1"/>
  <c r="AC363" i="13" s="1"/>
  <c r="AM364" i="13"/>
  <c r="AJ364" i="13"/>
  <c r="U364" i="13"/>
  <c r="W364" i="13"/>
  <c r="Z364" i="13"/>
  <c r="AF364" i="13"/>
  <c r="Y364" i="13"/>
  <c r="V364" i="13"/>
  <c r="AN364" i="13"/>
  <c r="AH364" i="13"/>
  <c r="X364" i="13"/>
  <c r="AP364" i="13"/>
  <c r="AO364" i="13"/>
  <c r="AG364" i="13"/>
  <c r="AE364" i="13"/>
  <c r="AQ364" i="13"/>
  <c r="AI364" i="13"/>
  <c r="AL364" i="13"/>
  <c r="S378" i="18" l="1" a="1"/>
  <c r="S378" i="18" s="1"/>
  <c r="AS363" i="13"/>
  <c r="M363" i="13" s="1"/>
  <c r="Q379" i="18" s="1"/>
  <c r="S379" i="18" s="1" a="1"/>
  <c r="S379" i="18" s="1"/>
  <c r="AR364" i="13"/>
  <c r="AA364" i="13"/>
  <c r="AB364" i="13" s="1"/>
  <c r="AC364" i="13" s="1"/>
  <c r="N365" i="13"/>
  <c r="B366" i="13"/>
  <c r="I366" i="13"/>
  <c r="J366" i="13"/>
  <c r="F366" i="13"/>
  <c r="D366" i="13"/>
  <c r="C366" i="13"/>
  <c r="E366" i="13"/>
  <c r="H366" i="13"/>
  <c r="L366" i="13"/>
  <c r="G366" i="13"/>
  <c r="N366" i="13" s="1"/>
  <c r="K366" i="13"/>
  <c r="S365" i="13"/>
  <c r="R365" i="13"/>
  <c r="U365" i="13"/>
  <c r="AP365" i="13"/>
  <c r="AF365" i="13"/>
  <c r="AG365" i="13"/>
  <c r="AJ365" i="13"/>
  <c r="W365" i="13"/>
  <c r="AE365" i="13"/>
  <c r="AN365" i="13"/>
  <c r="AQ365" i="13"/>
  <c r="X365" i="13"/>
  <c r="Y365" i="13"/>
  <c r="AH365" i="13"/>
  <c r="Z365" i="13"/>
  <c r="AI365" i="13"/>
  <c r="AM365" i="13"/>
  <c r="AL365" i="13"/>
  <c r="AO365" i="13"/>
  <c r="V365" i="13"/>
  <c r="R379" i="18" l="1"/>
  <c r="AS364" i="13"/>
  <c r="M364" i="13" s="1"/>
  <c r="Q380" i="18" s="1"/>
  <c r="S380" i="18" s="1" a="1"/>
  <c r="S380" i="18" s="1"/>
  <c r="S366" i="13"/>
  <c r="R366" i="13"/>
  <c r="F367" i="13"/>
  <c r="L367" i="13"/>
  <c r="C367" i="13"/>
  <c r="H367" i="13"/>
  <c r="B367" i="13"/>
  <c r="G367" i="13"/>
  <c r="D367" i="13"/>
  <c r="E367" i="13"/>
  <c r="I367" i="13"/>
  <c r="K367" i="13"/>
  <c r="J367" i="13"/>
  <c r="Y366" i="13"/>
  <c r="AO366" i="13"/>
  <c r="X366" i="13"/>
  <c r="AE366" i="13"/>
  <c r="AG366" i="13"/>
  <c r="AM366" i="13"/>
  <c r="AL366" i="13"/>
  <c r="AP366" i="13"/>
  <c r="AQ366" i="13"/>
  <c r="AI366" i="13"/>
  <c r="AH366" i="13"/>
  <c r="Z366" i="13"/>
  <c r="AN366" i="13"/>
  <c r="AJ366" i="13"/>
  <c r="V366" i="13"/>
  <c r="U366" i="13"/>
  <c r="W366" i="13"/>
  <c r="AF366" i="13"/>
  <c r="AR365" i="13"/>
  <c r="AA365" i="13"/>
  <c r="AB365" i="13" s="1"/>
  <c r="AC365" i="13" s="1"/>
  <c r="AS365" i="13" l="1"/>
  <c r="M365" i="13" s="1"/>
  <c r="Q381" i="18" s="1"/>
  <c r="S381" i="18" s="1" a="1"/>
  <c r="S381" i="18" s="1"/>
  <c r="R380" i="18"/>
  <c r="N367" i="13"/>
  <c r="H368" i="13"/>
  <c r="J368" i="13"/>
  <c r="I368" i="13"/>
  <c r="E368" i="13"/>
  <c r="F368" i="13"/>
  <c r="L368" i="13"/>
  <c r="B368" i="13"/>
  <c r="K368" i="13"/>
  <c r="D368" i="13"/>
  <c r="C368" i="13"/>
  <c r="G368" i="13"/>
  <c r="N368" i="13" s="1"/>
  <c r="AJ367" i="13"/>
  <c r="AF367" i="13"/>
  <c r="AM367" i="13"/>
  <c r="AQ367" i="13"/>
  <c r="AI367" i="13"/>
  <c r="AO367" i="13"/>
  <c r="X367" i="13"/>
  <c r="AN367" i="13"/>
  <c r="AL367" i="13"/>
  <c r="Z367" i="13"/>
  <c r="U367" i="13"/>
  <c r="Y367" i="13"/>
  <c r="AP367" i="13"/>
  <c r="V367" i="13"/>
  <c r="AE367" i="13"/>
  <c r="AH367" i="13"/>
  <c r="W367" i="13"/>
  <c r="AG367" i="13"/>
  <c r="S367" i="13"/>
  <c r="R367" i="13"/>
  <c r="AA366" i="13"/>
  <c r="AB366" i="13" s="1"/>
  <c r="AC366" i="13" s="1"/>
  <c r="AR366" i="13"/>
  <c r="R381" i="18" l="1"/>
  <c r="AS366" i="13"/>
  <c r="M366" i="13" s="1"/>
  <c r="Q382" i="18" s="1"/>
  <c r="S382" i="18" s="1" a="1"/>
  <c r="S382" i="18" s="1"/>
  <c r="AR367" i="13"/>
  <c r="AQ368" i="13"/>
  <c r="AI368" i="13"/>
  <c r="AJ368" i="13"/>
  <c r="U368" i="13"/>
  <c r="AM368" i="13"/>
  <c r="AF368" i="13"/>
  <c r="W368" i="13"/>
  <c r="Z368" i="13"/>
  <c r="AN368" i="13"/>
  <c r="AE368" i="13"/>
  <c r="V368" i="13"/>
  <c r="AP368" i="13"/>
  <c r="Y368" i="13"/>
  <c r="X368" i="13"/>
  <c r="AL368" i="13"/>
  <c r="AO368" i="13"/>
  <c r="AG368" i="13"/>
  <c r="AH368" i="13"/>
  <c r="C369" i="13"/>
  <c r="J369" i="13"/>
  <c r="I369" i="13"/>
  <c r="H369" i="13"/>
  <c r="B369" i="13"/>
  <c r="L369" i="13"/>
  <c r="G369" i="13"/>
  <c r="D369" i="13"/>
  <c r="F369" i="13"/>
  <c r="K369" i="13"/>
  <c r="E369" i="13"/>
  <c r="S368" i="13"/>
  <c r="R368" i="13"/>
  <c r="AA367" i="13"/>
  <c r="AB367" i="13" s="1"/>
  <c r="AC367" i="13" s="1"/>
  <c r="AS367" i="13" l="1"/>
  <c r="M367" i="13" s="1"/>
  <c r="Q383" i="18" s="1"/>
  <c r="R382" i="18"/>
  <c r="U369" i="13"/>
  <c r="AM369" i="13"/>
  <c r="AJ369" i="13"/>
  <c r="AL369" i="13"/>
  <c r="X369" i="13"/>
  <c r="AQ369" i="13"/>
  <c r="AN369" i="13"/>
  <c r="V369" i="13"/>
  <c r="AH369" i="13"/>
  <c r="AF369" i="13"/>
  <c r="W369" i="13"/>
  <c r="AP369" i="13"/>
  <c r="AE369" i="13"/>
  <c r="AO369" i="13"/>
  <c r="AG369" i="13"/>
  <c r="Y369" i="13"/>
  <c r="Z369" i="13"/>
  <c r="AI369" i="13"/>
  <c r="N369" i="13"/>
  <c r="L370" i="13"/>
  <c r="J370" i="13"/>
  <c r="D370" i="13"/>
  <c r="B370" i="13"/>
  <c r="E370" i="13"/>
  <c r="C370" i="13"/>
  <c r="I370" i="13"/>
  <c r="H370" i="13"/>
  <c r="G370" i="13"/>
  <c r="F370" i="13"/>
  <c r="K370" i="13"/>
  <c r="S369" i="13"/>
  <c r="R369" i="13"/>
  <c r="AR368" i="13"/>
  <c r="AA368" i="13"/>
  <c r="AB368" i="13" s="1"/>
  <c r="AC368" i="13" s="1"/>
  <c r="S383" i="18" l="1" a="1"/>
  <c r="S383" i="18" s="1"/>
  <c r="R383" i="18" s="1"/>
  <c r="AS368" i="13"/>
  <c r="M368" i="13" s="1"/>
  <c r="Q384" i="18" s="1"/>
  <c r="N370" i="13"/>
  <c r="Z370" i="13"/>
  <c r="AP370" i="13"/>
  <c r="AE370" i="13"/>
  <c r="V370" i="13"/>
  <c r="AL370" i="13"/>
  <c r="AF370" i="13"/>
  <c r="X370" i="13"/>
  <c r="W370" i="13"/>
  <c r="AO370" i="13"/>
  <c r="AG370" i="13"/>
  <c r="Y370" i="13"/>
  <c r="AQ370" i="13"/>
  <c r="AI370" i="13"/>
  <c r="AH370" i="13"/>
  <c r="U370" i="13"/>
  <c r="AM370" i="13"/>
  <c r="AN370" i="13"/>
  <c r="AJ370" i="13"/>
  <c r="R370" i="13"/>
  <c r="S370" i="13"/>
  <c r="AR369" i="13"/>
  <c r="AA369" i="13"/>
  <c r="AB369" i="13" s="1"/>
  <c r="AC369" i="13" s="1"/>
  <c r="B371" i="13"/>
  <c r="L371" i="13"/>
  <c r="E371" i="13"/>
  <c r="D371" i="13"/>
  <c r="J371" i="13"/>
  <c r="I371" i="13"/>
  <c r="H371" i="13"/>
  <c r="G371" i="13"/>
  <c r="F371" i="13"/>
  <c r="C371" i="13"/>
  <c r="K371" i="13"/>
  <c r="S384" i="18" l="1" a="1"/>
  <c r="S384" i="18" s="1"/>
  <c r="R384" i="18" s="1"/>
  <c r="AS369" i="13"/>
  <c r="M369" i="13" s="1"/>
  <c r="Q385" i="18" s="1"/>
  <c r="AA370" i="13"/>
  <c r="AB370" i="13" s="1"/>
  <c r="AC370" i="13" s="1"/>
  <c r="N371" i="13"/>
  <c r="AI371" i="13"/>
  <c r="AM371" i="13"/>
  <c r="AH371" i="13"/>
  <c r="AN371" i="13"/>
  <c r="V371" i="13"/>
  <c r="AE371" i="13"/>
  <c r="Z371" i="13"/>
  <c r="AP371" i="13"/>
  <c r="W371" i="13"/>
  <c r="AG371" i="13"/>
  <c r="AL371" i="13"/>
  <c r="AJ371" i="13"/>
  <c r="U371" i="13"/>
  <c r="AO371" i="13"/>
  <c r="Y371" i="13"/>
  <c r="AF371" i="13"/>
  <c r="X371" i="13"/>
  <c r="AQ371" i="13"/>
  <c r="AR370" i="13"/>
  <c r="R371" i="13"/>
  <c r="S371" i="13"/>
  <c r="L372" i="13"/>
  <c r="G372" i="13"/>
  <c r="C372" i="13"/>
  <c r="E372" i="13"/>
  <c r="B372" i="13"/>
  <c r="D372" i="13"/>
  <c r="I372" i="13"/>
  <c r="J372" i="13"/>
  <c r="H372" i="13"/>
  <c r="F372" i="13"/>
  <c r="K372" i="13"/>
  <c r="S385" i="18" l="1" a="1"/>
  <c r="S385" i="18" s="1"/>
  <c r="AS370" i="13"/>
  <c r="M370" i="13" s="1"/>
  <c r="Q386" i="18" s="1"/>
  <c r="R385" i="18"/>
  <c r="R372" i="13"/>
  <c r="S372" i="13"/>
  <c r="AA371" i="13"/>
  <c r="AB371" i="13" s="1"/>
  <c r="AC371" i="13" s="1"/>
  <c r="I373" i="13"/>
  <c r="L373" i="13"/>
  <c r="E373" i="13"/>
  <c r="J373" i="13"/>
  <c r="K373" i="13"/>
  <c r="C373" i="13"/>
  <c r="B373" i="13"/>
  <c r="H373" i="13"/>
  <c r="F373" i="13"/>
  <c r="G373" i="13"/>
  <c r="D373" i="13"/>
  <c r="N372" i="13"/>
  <c r="AJ372" i="13"/>
  <c r="AO372" i="13"/>
  <c r="AN372" i="13"/>
  <c r="Y372" i="13"/>
  <c r="AQ372" i="13"/>
  <c r="AP372" i="13"/>
  <c r="AH372" i="13"/>
  <c r="Z372" i="13"/>
  <c r="U372" i="13"/>
  <c r="AF372" i="13"/>
  <c r="X372" i="13"/>
  <c r="AL372" i="13"/>
  <c r="AM372" i="13"/>
  <c r="AG372" i="13"/>
  <c r="AE372" i="13"/>
  <c r="W372" i="13"/>
  <c r="V372" i="13"/>
  <c r="AI372" i="13"/>
  <c r="AR371" i="13"/>
  <c r="S386" i="18" l="1" a="1"/>
  <c r="S386" i="18" s="1"/>
  <c r="R386" i="18" s="1"/>
  <c r="N373" i="13"/>
  <c r="S373" i="13"/>
  <c r="R373" i="13"/>
  <c r="AS371" i="13"/>
  <c r="M371" i="13" s="1"/>
  <c r="Q387" i="18" s="1"/>
  <c r="AF373" i="13"/>
  <c r="AM373" i="13"/>
  <c r="AH373" i="13"/>
  <c r="X373" i="13"/>
  <c r="AP373" i="13"/>
  <c r="U373" i="13"/>
  <c r="AO373" i="13"/>
  <c r="AG373" i="13"/>
  <c r="AE373" i="13"/>
  <c r="AJ373" i="13"/>
  <c r="Z373" i="13"/>
  <c r="AI373" i="13"/>
  <c r="AQ373" i="13"/>
  <c r="V373" i="13"/>
  <c r="AL373" i="13"/>
  <c r="W373" i="13"/>
  <c r="Y373" i="13"/>
  <c r="AN373" i="13"/>
  <c r="AA372" i="13"/>
  <c r="AB372" i="13" s="1"/>
  <c r="AC372" i="13" s="1"/>
  <c r="K374" i="13"/>
  <c r="J374" i="13"/>
  <c r="E374" i="13"/>
  <c r="C374" i="13"/>
  <c r="I374" i="13"/>
  <c r="D374" i="13"/>
  <c r="L374" i="13"/>
  <c r="G374" i="13"/>
  <c r="H374" i="13"/>
  <c r="F374" i="13"/>
  <c r="B374" i="13"/>
  <c r="AR372" i="13"/>
  <c r="AS372" i="13" l="1"/>
  <c r="M372" i="13" s="1"/>
  <c r="Q388" i="18" s="1"/>
  <c r="AA373" i="13"/>
  <c r="AB373" i="13" s="1"/>
  <c r="AC373" i="13" s="1"/>
  <c r="S374" i="13"/>
  <c r="R374" i="13"/>
  <c r="V374" i="13"/>
  <c r="AN374" i="13"/>
  <c r="AJ374" i="13"/>
  <c r="AI374" i="13"/>
  <c r="AP374" i="13"/>
  <c r="X374" i="13"/>
  <c r="AF374" i="13"/>
  <c r="AL374" i="13"/>
  <c r="AE374" i="13"/>
  <c r="AH374" i="13"/>
  <c r="AQ374" i="13"/>
  <c r="W374" i="13"/>
  <c r="AO374" i="13"/>
  <c r="Z374" i="13"/>
  <c r="U374" i="13"/>
  <c r="AM374" i="13"/>
  <c r="AG374" i="13"/>
  <c r="Y374" i="13"/>
  <c r="S387" i="18" a="1"/>
  <c r="S387" i="18" s="1"/>
  <c r="R387" i="18" s="1"/>
  <c r="L375" i="13"/>
  <c r="B375" i="13"/>
  <c r="F375" i="13"/>
  <c r="E375" i="13"/>
  <c r="H375" i="13"/>
  <c r="J375" i="13"/>
  <c r="C375" i="13"/>
  <c r="D375" i="13"/>
  <c r="K375" i="13"/>
  <c r="G375" i="13"/>
  <c r="N375" i="13" s="1"/>
  <c r="I375" i="13"/>
  <c r="N374" i="13"/>
  <c r="AR373" i="13"/>
  <c r="AS373" i="13" l="1"/>
  <c r="M373" i="13" s="1"/>
  <c r="Q389" i="18" s="1"/>
  <c r="R389" i="18" s="1"/>
  <c r="S388" i="18" a="1"/>
  <c r="S388" i="18" s="1"/>
  <c r="R388" i="18" s="1"/>
  <c r="AA374" i="13"/>
  <c r="AB374" i="13" s="1"/>
  <c r="AC374" i="13" s="1"/>
  <c r="AG375" i="13"/>
  <c r="AH375" i="13"/>
  <c r="AM375" i="13"/>
  <c r="U375" i="13"/>
  <c r="AL375" i="13"/>
  <c r="AQ375" i="13"/>
  <c r="X375" i="13"/>
  <c r="AP375" i="13"/>
  <c r="AO375" i="13"/>
  <c r="Z375" i="13"/>
  <c r="Y375" i="13"/>
  <c r="AI375" i="13"/>
  <c r="AE375" i="13"/>
  <c r="AJ375" i="13"/>
  <c r="AN375" i="13"/>
  <c r="V375" i="13"/>
  <c r="AF375" i="13"/>
  <c r="W375" i="13"/>
  <c r="S375" i="13"/>
  <c r="R375" i="13"/>
  <c r="AR374" i="13"/>
  <c r="J376" i="13"/>
  <c r="B376" i="13"/>
  <c r="H376" i="13"/>
  <c r="L376" i="13"/>
  <c r="G376" i="13"/>
  <c r="I376" i="13"/>
  <c r="D376" i="13"/>
  <c r="E376" i="13"/>
  <c r="F376" i="13"/>
  <c r="K376" i="13"/>
  <c r="C376" i="13"/>
  <c r="S389" i="18" l="1" a="1"/>
  <c r="S389" i="18" s="1"/>
  <c r="N376" i="13"/>
  <c r="AS374" i="13"/>
  <c r="M374" i="13" s="1"/>
  <c r="Q390" i="18" s="1"/>
  <c r="S390" i="18" s="1" a="1"/>
  <c r="S390" i="18" s="1"/>
  <c r="AO376" i="13"/>
  <c r="AG376" i="13"/>
  <c r="W376" i="13"/>
  <c r="AQ376" i="13"/>
  <c r="AI376" i="13"/>
  <c r="U376" i="13"/>
  <c r="Y376" i="13"/>
  <c r="AM376" i="13"/>
  <c r="AN376" i="13"/>
  <c r="AH376" i="13"/>
  <c r="Z376" i="13"/>
  <c r="AP376" i="13"/>
  <c r="AE376" i="13"/>
  <c r="AJ376" i="13"/>
  <c r="V376" i="13"/>
  <c r="AF376" i="13"/>
  <c r="X376" i="13"/>
  <c r="AL376" i="13"/>
  <c r="AA375" i="13"/>
  <c r="AB375" i="13" s="1"/>
  <c r="AC375" i="13" s="1"/>
  <c r="S376" i="13"/>
  <c r="R376" i="13"/>
  <c r="I377" i="13"/>
  <c r="C377" i="13"/>
  <c r="G377" i="13"/>
  <c r="K377" i="13"/>
  <c r="F377" i="13"/>
  <c r="E377" i="13"/>
  <c r="L377" i="13"/>
  <c r="H377" i="13"/>
  <c r="D377" i="13"/>
  <c r="B377" i="13"/>
  <c r="J377" i="13"/>
  <c r="AR375" i="13"/>
  <c r="AS375" i="13" l="1"/>
  <c r="M375" i="13" s="1"/>
  <c r="Q391" i="18" s="1"/>
  <c r="S391" i="18" s="1" a="1"/>
  <c r="S391" i="18" s="1"/>
  <c r="R390" i="18"/>
  <c r="N377" i="13"/>
  <c r="AR376" i="13"/>
  <c r="J378" i="13"/>
  <c r="K378" i="13"/>
  <c r="L378" i="13"/>
  <c r="F378" i="13"/>
  <c r="G378" i="13"/>
  <c r="D378" i="13"/>
  <c r="C378" i="13"/>
  <c r="E378" i="13"/>
  <c r="B378" i="13"/>
  <c r="H378" i="13"/>
  <c r="I378" i="13"/>
  <c r="AE377" i="13"/>
  <c r="AQ377" i="13"/>
  <c r="AF377" i="13"/>
  <c r="AI377" i="13"/>
  <c r="W377" i="13"/>
  <c r="X377" i="13"/>
  <c r="U377" i="13"/>
  <c r="AH377" i="13"/>
  <c r="AM377" i="13"/>
  <c r="Z377" i="13"/>
  <c r="AO377" i="13"/>
  <c r="AL377" i="13"/>
  <c r="V377" i="13"/>
  <c r="AN377" i="13"/>
  <c r="AP377" i="13"/>
  <c r="AG377" i="13"/>
  <c r="AJ377" i="13"/>
  <c r="Y377" i="13"/>
  <c r="R377" i="13"/>
  <c r="S377" i="13"/>
  <c r="AA376" i="13"/>
  <c r="AB376" i="13" s="1"/>
  <c r="AC376" i="13" s="1"/>
  <c r="R391" i="18" l="1"/>
  <c r="AS376" i="13"/>
  <c r="M376" i="13" s="1"/>
  <c r="Q392" i="18" s="1"/>
  <c r="R392" i="18" s="1"/>
  <c r="N378" i="13"/>
  <c r="J379" i="13"/>
  <c r="I379" i="13"/>
  <c r="C379" i="13"/>
  <c r="G379" i="13"/>
  <c r="E379" i="13"/>
  <c r="D379" i="13"/>
  <c r="B379" i="13"/>
  <c r="L379" i="13"/>
  <c r="H379" i="13"/>
  <c r="K379" i="13"/>
  <c r="F379" i="13"/>
  <c r="AG378" i="13"/>
  <c r="AH378" i="13"/>
  <c r="Z378" i="13"/>
  <c r="AP378" i="13"/>
  <c r="AJ378" i="13"/>
  <c r="V378" i="13"/>
  <c r="AL378" i="13"/>
  <c r="AF378" i="13"/>
  <c r="AE378" i="13"/>
  <c r="AI378" i="13"/>
  <c r="AO378" i="13"/>
  <c r="X378" i="13"/>
  <c r="U378" i="13"/>
  <c r="W378" i="13"/>
  <c r="AQ378" i="13"/>
  <c r="AN378" i="13"/>
  <c r="Y378" i="13"/>
  <c r="AM378" i="13"/>
  <c r="AA377" i="13"/>
  <c r="AB377" i="13" s="1"/>
  <c r="AC377" i="13" s="1"/>
  <c r="AR377" i="13"/>
  <c r="R378" i="13"/>
  <c r="S378" i="13"/>
  <c r="S392" i="18" l="1" a="1"/>
  <c r="S392" i="18" s="1"/>
  <c r="AS377" i="13"/>
  <c r="M377" i="13" s="1"/>
  <c r="Q393" i="18" s="1"/>
  <c r="S393" i="18" s="1" a="1"/>
  <c r="S393" i="18" s="1"/>
  <c r="AR378" i="13"/>
  <c r="R379" i="13"/>
  <c r="S379" i="13"/>
  <c r="AA378" i="13"/>
  <c r="AB378" i="13" s="1"/>
  <c r="AC378" i="13" s="1"/>
  <c r="AS378" i="13" s="1"/>
  <c r="M378" i="13" s="1"/>
  <c r="Q394" i="18" s="1"/>
  <c r="N379" i="13"/>
  <c r="C380" i="13"/>
  <c r="L380" i="13"/>
  <c r="B380" i="13"/>
  <c r="D380" i="13"/>
  <c r="I380" i="13"/>
  <c r="K380" i="13"/>
  <c r="G380" i="13"/>
  <c r="E380" i="13"/>
  <c r="J380" i="13"/>
  <c r="F380" i="13"/>
  <c r="H380" i="13"/>
  <c r="AG379" i="13"/>
  <c r="W379" i="13"/>
  <c r="AM379" i="13"/>
  <c r="AI379" i="13"/>
  <c r="Y379" i="13"/>
  <c r="U379" i="13"/>
  <c r="AL379" i="13"/>
  <c r="AJ379" i="13"/>
  <c r="AO379" i="13"/>
  <c r="AN379" i="13"/>
  <c r="AF379" i="13"/>
  <c r="AE379" i="13"/>
  <c r="Z379" i="13"/>
  <c r="AP379" i="13"/>
  <c r="AH379" i="13"/>
  <c r="V379" i="13"/>
  <c r="X379" i="13"/>
  <c r="AQ379" i="13"/>
  <c r="AA379" i="13" l="1"/>
  <c r="AB379" i="13" s="1"/>
  <c r="AC379" i="13" s="1"/>
  <c r="R393" i="18"/>
  <c r="AR379" i="13"/>
  <c r="S380" i="13"/>
  <c r="R380" i="13"/>
  <c r="R394" i="18"/>
  <c r="S394" i="18" a="1"/>
  <c r="S394" i="18" s="1"/>
  <c r="U380" i="13"/>
  <c r="Z380" i="13"/>
  <c r="AJ380" i="13"/>
  <c r="W380" i="13"/>
  <c r="X380" i="13"/>
  <c r="AM380" i="13"/>
  <c r="AE380" i="13"/>
  <c r="AG380" i="13"/>
  <c r="V380" i="13"/>
  <c r="Y380" i="13"/>
  <c r="AF380" i="13"/>
  <c r="AN380" i="13"/>
  <c r="AH380" i="13"/>
  <c r="AO380" i="13"/>
  <c r="AP380" i="13"/>
  <c r="AQ380" i="13"/>
  <c r="AI380" i="13"/>
  <c r="AL380" i="13"/>
  <c r="F381" i="13"/>
  <c r="G381" i="13"/>
  <c r="C381" i="13"/>
  <c r="L381" i="13"/>
  <c r="H381" i="13"/>
  <c r="I381" i="13"/>
  <c r="B381" i="13"/>
  <c r="E381" i="13"/>
  <c r="J381" i="13"/>
  <c r="D381" i="13"/>
  <c r="K381" i="13"/>
  <c r="N380" i="13"/>
  <c r="AS379" i="13" l="1"/>
  <c r="M379" i="13" s="1"/>
  <c r="Q395" i="18" s="1"/>
  <c r="AA380" i="13"/>
  <c r="AB380" i="13" s="1"/>
  <c r="AC380" i="13" s="1"/>
  <c r="N381" i="13"/>
  <c r="J382" i="13"/>
  <c r="C382" i="13"/>
  <c r="E382" i="13"/>
  <c r="K382" i="13"/>
  <c r="L382" i="13"/>
  <c r="B382" i="13"/>
  <c r="I382" i="13"/>
  <c r="D382" i="13"/>
  <c r="H382" i="13"/>
  <c r="F382" i="13"/>
  <c r="G382" i="13"/>
  <c r="AR380" i="13"/>
  <c r="S381" i="13"/>
  <c r="R381" i="13"/>
  <c r="U381" i="13"/>
  <c r="W381" i="13"/>
  <c r="AF381" i="13"/>
  <c r="AP381" i="13"/>
  <c r="AM381" i="13"/>
  <c r="AG381" i="13"/>
  <c r="Y381" i="13"/>
  <c r="AO381" i="13"/>
  <c r="AI381" i="13"/>
  <c r="AJ381" i="13"/>
  <c r="X381" i="13"/>
  <c r="AL381" i="13"/>
  <c r="AE381" i="13"/>
  <c r="AH381" i="13"/>
  <c r="Z381" i="13"/>
  <c r="AN381" i="13"/>
  <c r="AQ381" i="13"/>
  <c r="V381" i="13"/>
  <c r="AS380" i="13" l="1"/>
  <c r="M380" i="13" s="1"/>
  <c r="Q396" i="18" s="1"/>
  <c r="S395" i="18" a="1"/>
  <c r="S395" i="18" s="1"/>
  <c r="R395" i="18" s="1"/>
  <c r="N382" i="13"/>
  <c r="S382" i="13"/>
  <c r="R382" i="13"/>
  <c r="AG382" i="13"/>
  <c r="W382" i="13"/>
  <c r="U382" i="13"/>
  <c r="AQ382" i="13"/>
  <c r="AI382" i="13"/>
  <c r="Y382" i="13"/>
  <c r="AM382" i="13"/>
  <c r="AN382" i="13"/>
  <c r="AH382" i="13"/>
  <c r="Z382" i="13"/>
  <c r="AP382" i="13"/>
  <c r="AJ382" i="13"/>
  <c r="V382" i="13"/>
  <c r="AL382" i="13"/>
  <c r="AE382" i="13"/>
  <c r="X382" i="13"/>
  <c r="AO382" i="13"/>
  <c r="AF382" i="13"/>
  <c r="AR381" i="13"/>
  <c r="AA381" i="13"/>
  <c r="AB381" i="13" s="1"/>
  <c r="AC381" i="13" s="1"/>
  <c r="H383" i="13"/>
  <c r="D383" i="13"/>
  <c r="J383" i="13"/>
  <c r="B383" i="13"/>
  <c r="I383" i="13"/>
  <c r="E383" i="13"/>
  <c r="C383" i="13"/>
  <c r="K383" i="13"/>
  <c r="F383" i="13"/>
  <c r="G383" i="13"/>
  <c r="L383" i="13"/>
  <c r="S396" i="18" l="1" a="1"/>
  <c r="S396" i="18" s="1"/>
  <c r="R396" i="18" s="1"/>
  <c r="AS381" i="13"/>
  <c r="M381" i="13" s="1"/>
  <c r="Q397" i="18" s="1"/>
  <c r="S397" i="18" s="1" a="1"/>
  <c r="S397" i="18" s="1"/>
  <c r="N383" i="13"/>
  <c r="E384" i="13"/>
  <c r="L384" i="13"/>
  <c r="C384" i="13"/>
  <c r="B384" i="13"/>
  <c r="G384" i="13"/>
  <c r="K384" i="13"/>
  <c r="H384" i="13"/>
  <c r="F384" i="13"/>
  <c r="J384" i="13"/>
  <c r="D384" i="13"/>
  <c r="I384" i="13"/>
  <c r="U383" i="13"/>
  <c r="AH383" i="13"/>
  <c r="AQ383" i="13"/>
  <c r="Y383" i="13"/>
  <c r="Z383" i="13"/>
  <c r="AO383" i="13"/>
  <c r="AE383" i="13"/>
  <c r="AF383" i="13"/>
  <c r="AG383" i="13"/>
  <c r="AL383" i="13"/>
  <c r="AM383" i="13"/>
  <c r="AI383" i="13"/>
  <c r="AN383" i="13"/>
  <c r="X383" i="13"/>
  <c r="W383" i="13"/>
  <c r="V383" i="13"/>
  <c r="AJ383" i="13"/>
  <c r="AP383" i="13"/>
  <c r="S383" i="13"/>
  <c r="R383" i="13"/>
  <c r="AR382" i="13"/>
  <c r="AA382" i="13"/>
  <c r="AB382" i="13" s="1"/>
  <c r="AC382" i="13" s="1"/>
  <c r="AS382" i="13" l="1"/>
  <c r="M382" i="13" s="1"/>
  <c r="Q398" i="18" s="1"/>
  <c r="R398" i="18" s="1"/>
  <c r="R397" i="18"/>
  <c r="N384" i="13"/>
  <c r="I385" i="13"/>
  <c r="D385" i="13"/>
  <c r="F385" i="13"/>
  <c r="G385" i="13"/>
  <c r="C385" i="13"/>
  <c r="L385" i="13"/>
  <c r="H385" i="13"/>
  <c r="J385" i="13"/>
  <c r="K385" i="13"/>
  <c r="E385" i="13"/>
  <c r="B385" i="13"/>
  <c r="U384" i="13"/>
  <c r="AQ384" i="13"/>
  <c r="AI384" i="13"/>
  <c r="Y384" i="13"/>
  <c r="AM384" i="13"/>
  <c r="AN384" i="13"/>
  <c r="AH384" i="13"/>
  <c r="Z384" i="13"/>
  <c r="AP384" i="13"/>
  <c r="AJ384" i="13"/>
  <c r="V384" i="13"/>
  <c r="AL384" i="13"/>
  <c r="AE384" i="13"/>
  <c r="AF384" i="13"/>
  <c r="X384" i="13"/>
  <c r="W384" i="13"/>
  <c r="AO384" i="13"/>
  <c r="AG384" i="13"/>
  <c r="R384" i="13"/>
  <c r="S384" i="13"/>
  <c r="AR383" i="13"/>
  <c r="AA383" i="13"/>
  <c r="AB383" i="13" s="1"/>
  <c r="AC383" i="13" s="1"/>
  <c r="S398" i="18" l="1" a="1"/>
  <c r="S398" i="18" s="1"/>
  <c r="AS383" i="13"/>
  <c r="M383" i="13" s="1"/>
  <c r="Q399" i="18" s="1"/>
  <c r="S399" i="18" s="1" a="1"/>
  <c r="S399" i="18" s="1"/>
  <c r="N385" i="13"/>
  <c r="Z385" i="13"/>
  <c r="AP385" i="13"/>
  <c r="AM385" i="13"/>
  <c r="AG385" i="13"/>
  <c r="AJ385" i="13"/>
  <c r="AE385" i="13"/>
  <c r="AN385" i="13"/>
  <c r="AQ385" i="13"/>
  <c r="AO385" i="13"/>
  <c r="U385" i="13"/>
  <c r="X385" i="13"/>
  <c r="AF385" i="13"/>
  <c r="AL385" i="13"/>
  <c r="V385" i="13"/>
  <c r="AH385" i="13"/>
  <c r="Y385" i="13"/>
  <c r="AI385" i="13"/>
  <c r="W385" i="13"/>
  <c r="AR384" i="13"/>
  <c r="AA384" i="13"/>
  <c r="AB384" i="13" s="1"/>
  <c r="AC384" i="13" s="1"/>
  <c r="R385" i="13"/>
  <c r="S385" i="13"/>
  <c r="C386" i="13"/>
  <c r="F386" i="13"/>
  <c r="H386" i="13"/>
  <c r="K386" i="13"/>
  <c r="B386" i="13"/>
  <c r="G386" i="13"/>
  <c r="D386" i="13"/>
  <c r="L386" i="13"/>
  <c r="I386" i="13"/>
  <c r="E386" i="13"/>
  <c r="J386" i="13"/>
  <c r="AS384" i="13" l="1"/>
  <c r="M384" i="13" s="1"/>
  <c r="Q400" i="18" s="1"/>
  <c r="S400" i="18" s="1" a="1"/>
  <c r="S400" i="18" s="1"/>
  <c r="R399" i="18"/>
  <c r="N386" i="13"/>
  <c r="F387" i="13"/>
  <c r="J387" i="13"/>
  <c r="I387" i="13"/>
  <c r="H387" i="13"/>
  <c r="E387" i="13"/>
  <c r="K387" i="13"/>
  <c r="B387" i="13"/>
  <c r="L387" i="13"/>
  <c r="D387" i="13"/>
  <c r="C387" i="13"/>
  <c r="G387" i="13"/>
  <c r="AA385" i="13"/>
  <c r="AB385" i="13" s="1"/>
  <c r="AC385" i="13" s="1"/>
  <c r="R386" i="13"/>
  <c r="S386" i="13"/>
  <c r="AF386" i="13"/>
  <c r="X386" i="13"/>
  <c r="W386" i="13"/>
  <c r="U386" i="13"/>
  <c r="AO386" i="13"/>
  <c r="AG386" i="13"/>
  <c r="AQ386" i="13"/>
  <c r="AI386" i="13"/>
  <c r="Y386" i="13"/>
  <c r="AE386" i="13"/>
  <c r="AM386" i="13"/>
  <c r="AN386" i="13"/>
  <c r="AH386" i="13"/>
  <c r="Z386" i="13"/>
  <c r="AP386" i="13"/>
  <c r="AJ386" i="13"/>
  <c r="V386" i="13"/>
  <c r="AL386" i="13"/>
  <c r="AR385" i="13"/>
  <c r="R400" i="18" l="1"/>
  <c r="N387" i="13"/>
  <c r="AS385" i="13"/>
  <c r="M385" i="13" s="1"/>
  <c r="Q401" i="18" s="1"/>
  <c r="R401" i="18" s="1"/>
  <c r="AR386" i="13"/>
  <c r="AA386" i="13"/>
  <c r="AB386" i="13" s="1"/>
  <c r="AC386" i="13" s="1"/>
  <c r="S387" i="13"/>
  <c r="R387" i="13"/>
  <c r="AE387" i="13"/>
  <c r="AL387" i="13"/>
  <c r="AN387" i="13"/>
  <c r="X387" i="13"/>
  <c r="W387" i="13"/>
  <c r="AF387" i="13"/>
  <c r="Z387" i="13"/>
  <c r="U387" i="13"/>
  <c r="AP387" i="13"/>
  <c r="AH387" i="13"/>
  <c r="Y387" i="13"/>
  <c r="AQ387" i="13"/>
  <c r="V387" i="13"/>
  <c r="AJ387" i="13"/>
  <c r="AM387" i="13"/>
  <c r="AI387" i="13"/>
  <c r="AG387" i="13"/>
  <c r="AO387" i="13"/>
  <c r="K388" i="13"/>
  <c r="H388" i="13"/>
  <c r="E388" i="13"/>
  <c r="G388" i="13"/>
  <c r="B388" i="13"/>
  <c r="I388" i="13"/>
  <c r="J388" i="13"/>
  <c r="D388" i="13"/>
  <c r="L388" i="13"/>
  <c r="C388" i="13"/>
  <c r="F388" i="13"/>
  <c r="AS386" i="13" l="1"/>
  <c r="M386" i="13" s="1"/>
  <c r="Q402" i="18" s="1"/>
  <c r="S401" i="18" a="1"/>
  <c r="S401" i="18" s="1"/>
  <c r="G389" i="13"/>
  <c r="I389" i="13"/>
  <c r="C389" i="13"/>
  <c r="H389" i="13"/>
  <c r="B389" i="13"/>
  <c r="J389" i="13"/>
  <c r="L389" i="13"/>
  <c r="F389" i="13"/>
  <c r="E389" i="13"/>
  <c r="D389" i="13"/>
  <c r="K389" i="13"/>
  <c r="N388" i="13"/>
  <c r="AG388" i="13"/>
  <c r="AO388" i="13"/>
  <c r="AI388" i="13"/>
  <c r="W388" i="13"/>
  <c r="AF388" i="13"/>
  <c r="AQ388" i="13"/>
  <c r="Y388" i="13"/>
  <c r="U388" i="13"/>
  <c r="Z388" i="13"/>
  <c r="AN388" i="13"/>
  <c r="AM388" i="13"/>
  <c r="V388" i="13"/>
  <c r="AP388" i="13"/>
  <c r="AH388" i="13"/>
  <c r="AE388" i="13"/>
  <c r="X388" i="13"/>
  <c r="AL388" i="13"/>
  <c r="AJ388" i="13"/>
  <c r="R388" i="13"/>
  <c r="S388" i="13"/>
  <c r="AA387" i="13"/>
  <c r="AB387" i="13" s="1"/>
  <c r="AC387" i="13" s="1"/>
  <c r="AR387" i="13"/>
  <c r="S402" i="18" l="1" a="1"/>
  <c r="S402" i="18" s="1"/>
  <c r="R402" i="18" s="1"/>
  <c r="AS387" i="13"/>
  <c r="M387" i="13" s="1"/>
  <c r="Q403" i="18" s="1"/>
  <c r="R403" i="18" s="1"/>
  <c r="AR388" i="13"/>
  <c r="AA388" i="13"/>
  <c r="AB388" i="13" s="1"/>
  <c r="AC388" i="13" s="1"/>
  <c r="N389" i="13"/>
  <c r="B390" i="13"/>
  <c r="L390" i="13"/>
  <c r="F390" i="13"/>
  <c r="K390" i="13"/>
  <c r="G390" i="13"/>
  <c r="H390" i="13"/>
  <c r="I390" i="13"/>
  <c r="J390" i="13"/>
  <c r="E390" i="13"/>
  <c r="C390" i="13"/>
  <c r="D390" i="13"/>
  <c r="AL389" i="13"/>
  <c r="AJ389" i="13"/>
  <c r="V389" i="13"/>
  <c r="W389" i="13"/>
  <c r="Y389" i="13"/>
  <c r="AN389" i="13"/>
  <c r="X389" i="13"/>
  <c r="AQ389" i="13"/>
  <c r="U389" i="13"/>
  <c r="AM389" i="13"/>
  <c r="Z389" i="13"/>
  <c r="AF389" i="13"/>
  <c r="AO389" i="13"/>
  <c r="AI389" i="13"/>
  <c r="AE389" i="13"/>
  <c r="AG389" i="13"/>
  <c r="AP389" i="13"/>
  <c r="AH389" i="13"/>
  <c r="S389" i="13"/>
  <c r="R389" i="13"/>
  <c r="S403" i="18" l="1" a="1"/>
  <c r="S403" i="18" s="1"/>
  <c r="AS388" i="13"/>
  <c r="M388" i="13" s="1"/>
  <c r="Q404" i="18" s="1"/>
  <c r="R404" i="18" s="1"/>
  <c r="AR389" i="13"/>
  <c r="AA389" i="13"/>
  <c r="AB389" i="13" s="1"/>
  <c r="AC389" i="13" s="1"/>
  <c r="B391" i="13"/>
  <c r="L391" i="13"/>
  <c r="G391" i="13"/>
  <c r="J391" i="13"/>
  <c r="I391" i="13"/>
  <c r="K391" i="13"/>
  <c r="F391" i="13"/>
  <c r="E391" i="13"/>
  <c r="C391" i="13"/>
  <c r="H391" i="13"/>
  <c r="D391" i="13"/>
  <c r="R390" i="13"/>
  <c r="S390" i="13"/>
  <c r="AE390" i="13"/>
  <c r="Z390" i="13"/>
  <c r="AM390" i="13"/>
  <c r="Y390" i="13"/>
  <c r="AI390" i="13"/>
  <c r="X390" i="13"/>
  <c r="V390" i="13"/>
  <c r="AG390" i="13"/>
  <c r="AN390" i="13"/>
  <c r="AH390" i="13"/>
  <c r="AL390" i="13"/>
  <c r="AP390" i="13"/>
  <c r="U390" i="13"/>
  <c r="AF390" i="13"/>
  <c r="AJ390" i="13"/>
  <c r="W390" i="13"/>
  <c r="AQ390" i="13"/>
  <c r="AO390" i="13"/>
  <c r="N390" i="13"/>
  <c r="S404" i="18" l="1" a="1"/>
  <c r="S404" i="18" s="1"/>
  <c r="AS389" i="13"/>
  <c r="M389" i="13" s="1"/>
  <c r="Q405" i="18" s="1"/>
  <c r="N391" i="13"/>
  <c r="AL391" i="13"/>
  <c r="AM391" i="13"/>
  <c r="AG391" i="13"/>
  <c r="AJ391" i="13"/>
  <c r="AO391" i="13"/>
  <c r="AF391" i="13"/>
  <c r="AN391" i="13"/>
  <c r="AI391" i="13"/>
  <c r="AH391" i="13"/>
  <c r="X391" i="13"/>
  <c r="U391" i="13"/>
  <c r="W391" i="13"/>
  <c r="AP391" i="13"/>
  <c r="Z391" i="13"/>
  <c r="AE391" i="13"/>
  <c r="Y391" i="13"/>
  <c r="AQ391" i="13"/>
  <c r="V391" i="13"/>
  <c r="R391" i="13"/>
  <c r="S391" i="13"/>
  <c r="AA390" i="13"/>
  <c r="AB390" i="13" s="1"/>
  <c r="AC390" i="13" s="1"/>
  <c r="AR390" i="13"/>
  <c r="J392" i="13"/>
  <c r="L392" i="13"/>
  <c r="K392" i="13"/>
  <c r="F392" i="13"/>
  <c r="G392" i="13"/>
  <c r="N392" i="13" s="1"/>
  <c r="C392" i="13"/>
  <c r="H392" i="13"/>
  <c r="E392" i="13"/>
  <c r="I392" i="13"/>
  <c r="D392" i="13"/>
  <c r="B392" i="13"/>
  <c r="S405" i="18" l="1" a="1"/>
  <c r="S405" i="18" s="1"/>
  <c r="R405" i="18" s="1"/>
  <c r="F393" i="13"/>
  <c r="I393" i="13"/>
  <c r="L393" i="13"/>
  <c r="G393" i="13"/>
  <c r="B393" i="13"/>
  <c r="C393" i="13"/>
  <c r="K393" i="13"/>
  <c r="E393" i="13"/>
  <c r="J393" i="13"/>
  <c r="D393" i="13"/>
  <c r="H393" i="13"/>
  <c r="AA391" i="13"/>
  <c r="AB391" i="13" s="1"/>
  <c r="AC391" i="13" s="1"/>
  <c r="AJ392" i="13"/>
  <c r="V392" i="13"/>
  <c r="AN392" i="13"/>
  <c r="AF392" i="13"/>
  <c r="X392" i="13"/>
  <c r="AP392" i="13"/>
  <c r="AO392" i="13"/>
  <c r="Y392" i="13"/>
  <c r="U392" i="13"/>
  <c r="AQ392" i="13"/>
  <c r="AG392" i="13"/>
  <c r="AL392" i="13"/>
  <c r="AM392" i="13"/>
  <c r="AI392" i="13"/>
  <c r="AE392" i="13"/>
  <c r="AH392" i="13"/>
  <c r="Z392" i="13"/>
  <c r="W392" i="13"/>
  <c r="AS390" i="13"/>
  <c r="M390" i="13" s="1"/>
  <c r="Q406" i="18" s="1"/>
  <c r="AR391" i="13"/>
  <c r="S392" i="13"/>
  <c r="R392" i="13"/>
  <c r="N393" i="13" l="1"/>
  <c r="AS391" i="13"/>
  <c r="M391" i="13" s="1"/>
  <c r="Q407" i="18" s="1"/>
  <c r="S407" i="18" s="1" a="1"/>
  <c r="S407" i="18" s="1"/>
  <c r="AA392" i="13"/>
  <c r="AB392" i="13" s="1"/>
  <c r="AC392" i="13" s="1"/>
  <c r="S393" i="13"/>
  <c r="R393" i="13"/>
  <c r="K394" i="13"/>
  <c r="J394" i="13"/>
  <c r="I394" i="13"/>
  <c r="H394" i="13"/>
  <c r="F394" i="13"/>
  <c r="G394" i="13"/>
  <c r="C394" i="13"/>
  <c r="D394" i="13"/>
  <c r="E394" i="13"/>
  <c r="L394" i="13"/>
  <c r="B394" i="13"/>
  <c r="U393" i="13"/>
  <c r="AN393" i="13"/>
  <c r="W393" i="13"/>
  <c r="V393" i="13"/>
  <c r="Y393" i="13"/>
  <c r="AM393" i="13"/>
  <c r="AE393" i="13"/>
  <c r="AJ393" i="13"/>
  <c r="AG393" i="13"/>
  <c r="AO393" i="13"/>
  <c r="AI393" i="13"/>
  <c r="AQ393" i="13"/>
  <c r="X393" i="13"/>
  <c r="AL393" i="13"/>
  <c r="AF393" i="13"/>
  <c r="Z393" i="13"/>
  <c r="AP393" i="13"/>
  <c r="AH393" i="13"/>
  <c r="AR392" i="13"/>
  <c r="S406" i="18" a="1"/>
  <c r="S406" i="18" s="1"/>
  <c r="R406" i="18" s="1"/>
  <c r="R407" i="18" l="1"/>
  <c r="AS392" i="13"/>
  <c r="M392" i="13" s="1"/>
  <c r="Q408" i="18" s="1"/>
  <c r="N394" i="13"/>
  <c r="AR393" i="13"/>
  <c r="AA393" i="13"/>
  <c r="AB393" i="13" s="1"/>
  <c r="AC393" i="13" s="1"/>
  <c r="B395" i="13"/>
  <c r="F395" i="13"/>
  <c r="K395" i="13"/>
  <c r="L395" i="13"/>
  <c r="C395" i="13"/>
  <c r="I395" i="13"/>
  <c r="D395" i="13"/>
  <c r="H395" i="13"/>
  <c r="G395" i="13"/>
  <c r="E395" i="13"/>
  <c r="J395" i="13"/>
  <c r="R394" i="13"/>
  <c r="S394" i="13"/>
  <c r="AP394" i="13"/>
  <c r="AH394" i="13"/>
  <c r="AL394" i="13"/>
  <c r="AJ394" i="13"/>
  <c r="AM394" i="13"/>
  <c r="X394" i="13"/>
  <c r="AF394" i="13"/>
  <c r="AE394" i="13"/>
  <c r="AG394" i="13"/>
  <c r="W394" i="13"/>
  <c r="V394" i="13"/>
  <c r="AI394" i="13"/>
  <c r="Y394" i="13"/>
  <c r="AO394" i="13"/>
  <c r="U394" i="13"/>
  <c r="AN394" i="13"/>
  <c r="Z394" i="13"/>
  <c r="AQ394" i="13"/>
  <c r="AS393" i="13" l="1"/>
  <c r="M393" i="13" s="1"/>
  <c r="Q409" i="18" s="1"/>
  <c r="N395" i="13"/>
  <c r="S408" i="18" a="1"/>
  <c r="S408" i="18" s="1"/>
  <c r="R408" i="18" s="1"/>
  <c r="R409" i="18"/>
  <c r="S409" i="18" a="1"/>
  <c r="S409" i="18" s="1"/>
  <c r="K396" i="13"/>
  <c r="B396" i="13"/>
  <c r="J396" i="13"/>
  <c r="I396" i="13"/>
  <c r="H396" i="13"/>
  <c r="G396" i="13"/>
  <c r="L396" i="13"/>
  <c r="E396" i="13"/>
  <c r="D396" i="13"/>
  <c r="C396" i="13"/>
  <c r="F396" i="13"/>
  <c r="AA394" i="13"/>
  <c r="AB394" i="13" s="1"/>
  <c r="AC394" i="13" s="1"/>
  <c r="R395" i="13"/>
  <c r="S395" i="13"/>
  <c r="AN395" i="13"/>
  <c r="AM395" i="13"/>
  <c r="AE395" i="13"/>
  <c r="AI395" i="13"/>
  <c r="W395" i="13"/>
  <c r="AO395" i="13"/>
  <c r="U395" i="13"/>
  <c r="AL395" i="13"/>
  <c r="Y395" i="13"/>
  <c r="X395" i="13"/>
  <c r="AJ395" i="13"/>
  <c r="AF395" i="13"/>
  <c r="Z395" i="13"/>
  <c r="AG395" i="13"/>
  <c r="AH395" i="13"/>
  <c r="AP395" i="13"/>
  <c r="AQ395" i="13"/>
  <c r="V395" i="13"/>
  <c r="AR394" i="13"/>
  <c r="AA395" i="13" l="1"/>
  <c r="AB395" i="13" s="1"/>
  <c r="AC395" i="13" s="1"/>
  <c r="AR395" i="13"/>
  <c r="AS394" i="13"/>
  <c r="M394" i="13" s="1"/>
  <c r="Q410" i="18" s="1"/>
  <c r="N396" i="13"/>
  <c r="R396" i="13"/>
  <c r="S396" i="13"/>
  <c r="Y396" i="13"/>
  <c r="AQ396" i="13"/>
  <c r="X396" i="13"/>
  <c r="U396" i="13"/>
  <c r="AH396" i="13"/>
  <c r="AM396" i="13"/>
  <c r="AN396" i="13"/>
  <c r="AJ396" i="13"/>
  <c r="AG396" i="13"/>
  <c r="AE396" i="13"/>
  <c r="AP396" i="13"/>
  <c r="AF396" i="13"/>
  <c r="Z396" i="13"/>
  <c r="AL396" i="13"/>
  <c r="AI396" i="13"/>
  <c r="V396" i="13"/>
  <c r="W396" i="13"/>
  <c r="AO396" i="13"/>
  <c r="K397" i="13"/>
  <c r="G397" i="13"/>
  <c r="H397" i="13"/>
  <c r="E397" i="13"/>
  <c r="L397" i="13"/>
  <c r="J397" i="13"/>
  <c r="B397" i="13"/>
  <c r="I397" i="13"/>
  <c r="F397" i="13"/>
  <c r="C397" i="13"/>
  <c r="D397" i="13"/>
  <c r="AS395" i="13" l="1"/>
  <c r="M395" i="13" s="1"/>
  <c r="Q411" i="18" s="1"/>
  <c r="S411" i="18" s="1" a="1"/>
  <c r="S411" i="18" s="1"/>
  <c r="R397" i="13"/>
  <c r="S397" i="13"/>
  <c r="AR396" i="13"/>
  <c r="AA396" i="13"/>
  <c r="AB396" i="13" s="1"/>
  <c r="AC396" i="13" s="1"/>
  <c r="N397" i="13"/>
  <c r="AE397" i="13"/>
  <c r="AM397" i="13"/>
  <c r="AG397" i="13"/>
  <c r="AN397" i="13"/>
  <c r="AH397" i="13"/>
  <c r="AI397" i="13"/>
  <c r="AP397" i="13"/>
  <c r="U397" i="13"/>
  <c r="W397" i="13"/>
  <c r="AQ397" i="13"/>
  <c r="AJ397" i="13"/>
  <c r="AO397" i="13"/>
  <c r="AF397" i="13"/>
  <c r="X397" i="13"/>
  <c r="Z397" i="13"/>
  <c r="Y397" i="13"/>
  <c r="V397" i="13"/>
  <c r="AL397" i="13"/>
  <c r="S410" i="18" a="1"/>
  <c r="S410" i="18" s="1"/>
  <c r="R410" i="18" s="1"/>
  <c r="E398" i="13"/>
  <c r="B398" i="13"/>
  <c r="F398" i="13"/>
  <c r="I398" i="13"/>
  <c r="H398" i="13"/>
  <c r="K398" i="13"/>
  <c r="C398" i="13"/>
  <c r="J398" i="13"/>
  <c r="L398" i="13"/>
  <c r="D398" i="13"/>
  <c r="G398" i="13"/>
  <c r="R411" i="18" l="1"/>
  <c r="AS396" i="13"/>
  <c r="M396" i="13" s="1"/>
  <c r="Q412" i="18" s="1"/>
  <c r="S412" i="18" s="1" a="1"/>
  <c r="S412" i="18" s="1"/>
  <c r="N398" i="13"/>
  <c r="S398" i="13"/>
  <c r="R398" i="13"/>
  <c r="J399" i="13"/>
  <c r="H399" i="13"/>
  <c r="G399" i="13"/>
  <c r="E399" i="13"/>
  <c r="K399" i="13"/>
  <c r="B399" i="13"/>
  <c r="F399" i="13"/>
  <c r="I399" i="13"/>
  <c r="L399" i="13"/>
  <c r="C399" i="13"/>
  <c r="D399" i="13"/>
  <c r="AA397" i="13"/>
  <c r="AB397" i="13" s="1"/>
  <c r="AC397" i="13" s="1"/>
  <c r="X398" i="13"/>
  <c r="AP398" i="13"/>
  <c r="Z398" i="13"/>
  <c r="W398" i="13"/>
  <c r="AL398" i="13"/>
  <c r="AG398" i="13"/>
  <c r="Y398" i="13"/>
  <c r="AH398" i="13"/>
  <c r="U398" i="13"/>
  <c r="V398" i="13"/>
  <c r="AO398" i="13"/>
  <c r="AJ398" i="13"/>
  <c r="AN398" i="13"/>
  <c r="AM398" i="13"/>
  <c r="AE398" i="13"/>
  <c r="AQ398" i="13"/>
  <c r="AI398" i="13"/>
  <c r="AF398" i="13"/>
  <c r="AR397" i="13"/>
  <c r="R412" i="18" l="1"/>
  <c r="AS397" i="13"/>
  <c r="M397" i="13" s="1"/>
  <c r="Q413" i="18" s="1"/>
  <c r="S413" i="18" s="1" a="1"/>
  <c r="S413" i="18" s="1"/>
  <c r="S399" i="13"/>
  <c r="R399" i="13"/>
  <c r="I400" i="13"/>
  <c r="J400" i="13"/>
  <c r="F400" i="13"/>
  <c r="C400" i="13"/>
  <c r="D400" i="13"/>
  <c r="E400" i="13"/>
  <c r="G400" i="13"/>
  <c r="L400" i="13"/>
  <c r="K400" i="13"/>
  <c r="B400" i="13"/>
  <c r="H400" i="13"/>
  <c r="AE399" i="13"/>
  <c r="AL399" i="13"/>
  <c r="AJ399" i="13"/>
  <c r="AO399" i="13"/>
  <c r="AN399" i="13"/>
  <c r="AF399" i="13"/>
  <c r="X399" i="13"/>
  <c r="AP399" i="13"/>
  <c r="AH399" i="13"/>
  <c r="Z399" i="13"/>
  <c r="W399" i="13"/>
  <c r="AG399" i="13"/>
  <c r="U399" i="13"/>
  <c r="Y399" i="13"/>
  <c r="AQ399" i="13"/>
  <c r="V399" i="13"/>
  <c r="AI399" i="13"/>
  <c r="AM399" i="13"/>
  <c r="AR398" i="13"/>
  <c r="AA398" i="13"/>
  <c r="AB398" i="13" s="1"/>
  <c r="AC398" i="13" s="1"/>
  <c r="N399" i="13"/>
  <c r="AS398" i="13" l="1"/>
  <c r="M398" i="13" s="1"/>
  <c r="Q414" i="18" s="1"/>
  <c r="R414" i="18" s="1"/>
  <c r="N400" i="13"/>
  <c r="R413" i="18"/>
  <c r="AA399" i="13"/>
  <c r="AB399" i="13" s="1"/>
  <c r="AC399" i="13" s="1"/>
  <c r="AR399" i="13"/>
  <c r="R400" i="13"/>
  <c r="S400" i="13"/>
  <c r="AM400" i="13"/>
  <c r="Z400" i="13"/>
  <c r="AO400" i="13"/>
  <c r="V400" i="13"/>
  <c r="AN400" i="13"/>
  <c r="AH400" i="13"/>
  <c r="X400" i="13"/>
  <c r="AP400" i="13"/>
  <c r="AJ400" i="13"/>
  <c r="AG400" i="13"/>
  <c r="AL400" i="13"/>
  <c r="AE400" i="13"/>
  <c r="AI400" i="13"/>
  <c r="W400" i="13"/>
  <c r="AF400" i="13"/>
  <c r="U400" i="13"/>
  <c r="AQ400" i="13"/>
  <c r="Y400" i="13"/>
  <c r="F401" i="13"/>
  <c r="K401" i="13"/>
  <c r="E401" i="13"/>
  <c r="G401" i="13"/>
  <c r="N401" i="13" s="1"/>
  <c r="H401" i="13"/>
  <c r="I401" i="13"/>
  <c r="B401" i="13"/>
  <c r="C401" i="13"/>
  <c r="D401" i="13"/>
  <c r="L401" i="13"/>
  <c r="J401" i="13"/>
  <c r="S414" i="18" l="1" a="1"/>
  <c r="S414" i="18" s="1"/>
  <c r="AS399" i="13"/>
  <c r="M399" i="13" s="1"/>
  <c r="Q415" i="18" s="1"/>
  <c r="R415" i="18" s="1"/>
  <c r="AA400" i="13"/>
  <c r="AB400" i="13" s="1"/>
  <c r="AC400" i="13" s="1"/>
  <c r="S401" i="13"/>
  <c r="R401" i="13"/>
  <c r="AE401" i="13"/>
  <c r="AN401" i="13"/>
  <c r="AP401" i="13"/>
  <c r="X401" i="13"/>
  <c r="AJ401" i="13"/>
  <c r="AF401" i="13"/>
  <c r="V401" i="13"/>
  <c r="AQ401" i="13"/>
  <c r="W401" i="13"/>
  <c r="Z401" i="13"/>
  <c r="AH401" i="13"/>
  <c r="AM401" i="13"/>
  <c r="AI401" i="13"/>
  <c r="AG401" i="13"/>
  <c r="U401" i="13"/>
  <c r="Y401" i="13"/>
  <c r="AL401" i="13"/>
  <c r="AO401" i="13"/>
  <c r="I402" i="13"/>
  <c r="D402" i="13"/>
  <c r="K402" i="13"/>
  <c r="B402" i="13"/>
  <c r="H402" i="13"/>
  <c r="L402" i="13"/>
  <c r="F402" i="13"/>
  <c r="G402" i="13"/>
  <c r="C402" i="13"/>
  <c r="J402" i="13"/>
  <c r="E402" i="13"/>
  <c r="AR400" i="13"/>
  <c r="S415" i="18" l="1" a="1"/>
  <c r="S415" i="18" s="1"/>
  <c r="AS400" i="13"/>
  <c r="M400" i="13" s="1"/>
  <c r="Q416" i="18" s="1"/>
  <c r="R416" i="18" s="1"/>
  <c r="N402" i="13"/>
  <c r="X402" i="13"/>
  <c r="AI402" i="13"/>
  <c r="AO402" i="13"/>
  <c r="AE402" i="13"/>
  <c r="AG402" i="13"/>
  <c r="W402" i="13"/>
  <c r="AQ402" i="13"/>
  <c r="U402" i="13"/>
  <c r="AN402" i="13"/>
  <c r="Y402" i="13"/>
  <c r="AP402" i="13"/>
  <c r="AH402" i="13"/>
  <c r="AM402" i="13"/>
  <c r="AL402" i="13"/>
  <c r="AJ402" i="13"/>
  <c r="V402" i="13"/>
  <c r="Z402" i="13"/>
  <c r="AF402" i="13"/>
  <c r="AR401" i="13"/>
  <c r="R402" i="13"/>
  <c r="S402" i="13"/>
  <c r="F403" i="13"/>
  <c r="G403" i="13"/>
  <c r="C403" i="13"/>
  <c r="D403" i="13"/>
  <c r="I403" i="13"/>
  <c r="H403" i="13"/>
  <c r="J403" i="13"/>
  <c r="K403" i="13"/>
  <c r="B403" i="13"/>
  <c r="E403" i="13"/>
  <c r="L403" i="13"/>
  <c r="AA401" i="13"/>
  <c r="AB401" i="13" s="1"/>
  <c r="AC401" i="13" s="1"/>
  <c r="AS401" i="13" l="1"/>
  <c r="M401" i="13" s="1"/>
  <c r="Q417" i="18" s="1"/>
  <c r="S416" i="18" a="1"/>
  <c r="S416" i="18" s="1"/>
  <c r="S403" i="13"/>
  <c r="R403" i="13"/>
  <c r="AR402" i="13"/>
  <c r="AG403" i="13"/>
  <c r="AF403" i="13"/>
  <c r="AO403" i="13"/>
  <c r="W403" i="13"/>
  <c r="AH403" i="13"/>
  <c r="X403" i="13"/>
  <c r="AL403" i="13"/>
  <c r="AI403" i="13"/>
  <c r="Z403" i="13"/>
  <c r="AP403" i="13"/>
  <c r="AN403" i="13"/>
  <c r="U403" i="13"/>
  <c r="Y403" i="13"/>
  <c r="AQ403" i="13"/>
  <c r="V403" i="13"/>
  <c r="AE403" i="13"/>
  <c r="AJ403" i="13"/>
  <c r="AM403" i="13"/>
  <c r="J404" i="13"/>
  <c r="I404" i="13"/>
  <c r="F404" i="13"/>
  <c r="D404" i="13"/>
  <c r="E404" i="13"/>
  <c r="C404" i="13"/>
  <c r="L404" i="13"/>
  <c r="K404" i="13"/>
  <c r="H404" i="13"/>
  <c r="B404" i="13"/>
  <c r="G404" i="13"/>
  <c r="AA402" i="13"/>
  <c r="AB402" i="13" s="1"/>
  <c r="AC402" i="13" s="1"/>
  <c r="N403" i="13"/>
  <c r="S417" i="18" l="1" a="1"/>
  <c r="S417" i="18" s="1"/>
  <c r="R417" i="18" s="1"/>
  <c r="AS402" i="13"/>
  <c r="M402" i="13" s="1"/>
  <c r="Q418" i="18" s="1"/>
  <c r="S418" i="18" s="1" a="1"/>
  <c r="S418" i="18" s="1"/>
  <c r="S404" i="13"/>
  <c r="R404" i="13"/>
  <c r="AA403" i="13"/>
  <c r="AB403" i="13" s="1"/>
  <c r="AC403" i="13" s="1"/>
  <c r="N404" i="13"/>
  <c r="D405" i="13"/>
  <c r="E405" i="13"/>
  <c r="F405" i="13"/>
  <c r="I405" i="13"/>
  <c r="C405" i="13"/>
  <c r="J405" i="13"/>
  <c r="L405" i="13"/>
  <c r="G405" i="13"/>
  <c r="B405" i="13"/>
  <c r="K405" i="13"/>
  <c r="H405" i="13"/>
  <c r="AQ404" i="13"/>
  <c r="AG404" i="13"/>
  <c r="AF404" i="13"/>
  <c r="AM404" i="13"/>
  <c r="AI404" i="13"/>
  <c r="W404" i="13"/>
  <c r="Z404" i="13"/>
  <c r="AN404" i="13"/>
  <c r="AE404" i="13"/>
  <c r="V404" i="13"/>
  <c r="AP404" i="13"/>
  <c r="Y404" i="13"/>
  <c r="U404" i="13"/>
  <c r="X404" i="13"/>
  <c r="AL404" i="13"/>
  <c r="AO404" i="13"/>
  <c r="AJ404" i="13"/>
  <c r="AH404" i="13"/>
  <c r="AR403" i="13"/>
  <c r="R418" i="18" l="1"/>
  <c r="AA404" i="13"/>
  <c r="AB404" i="13" s="1"/>
  <c r="AC404" i="13" s="1"/>
  <c r="H406" i="13"/>
  <c r="J406" i="13"/>
  <c r="B406" i="13"/>
  <c r="F406" i="13"/>
  <c r="K406" i="13"/>
  <c r="C406" i="13"/>
  <c r="E406" i="13"/>
  <c r="L406" i="13"/>
  <c r="I406" i="13"/>
  <c r="G406" i="13"/>
  <c r="D406" i="13"/>
  <c r="AR404" i="13"/>
  <c r="S405" i="13"/>
  <c r="R405" i="13"/>
  <c r="AS403" i="13"/>
  <c r="M403" i="13" s="1"/>
  <c r="Q419" i="18" s="1"/>
  <c r="N405" i="13"/>
  <c r="X405" i="13"/>
  <c r="AQ405" i="13"/>
  <c r="W405" i="13"/>
  <c r="AE405" i="13"/>
  <c r="V405" i="13"/>
  <c r="AI405" i="13"/>
  <c r="AM405" i="13"/>
  <c r="AG405" i="13"/>
  <c r="AN405" i="13"/>
  <c r="AL405" i="13"/>
  <c r="AJ405" i="13"/>
  <c r="AO405" i="13"/>
  <c r="AP405" i="13"/>
  <c r="AF405" i="13"/>
  <c r="U405" i="13"/>
  <c r="Z405" i="13"/>
  <c r="Y405" i="13"/>
  <c r="AH405" i="13"/>
  <c r="AS404" i="13" l="1"/>
  <c r="M404" i="13" s="1"/>
  <c r="Q420" i="18" s="1"/>
  <c r="S420" i="18" s="1" a="1"/>
  <c r="S420" i="18" s="1"/>
  <c r="N406" i="13"/>
  <c r="AM406" i="13"/>
  <c r="W406" i="13"/>
  <c r="Y406" i="13"/>
  <c r="Z406" i="13"/>
  <c r="AO406" i="13"/>
  <c r="AH406" i="13"/>
  <c r="AE406" i="13"/>
  <c r="U406" i="13"/>
  <c r="X406" i="13"/>
  <c r="AQ406" i="13"/>
  <c r="AJ406" i="13"/>
  <c r="AG406" i="13"/>
  <c r="V406" i="13"/>
  <c r="AI406" i="13"/>
  <c r="AP406" i="13"/>
  <c r="AF406" i="13"/>
  <c r="AN406" i="13"/>
  <c r="AL406" i="13"/>
  <c r="E407" i="13"/>
  <c r="J407" i="13"/>
  <c r="D407" i="13"/>
  <c r="B407" i="13"/>
  <c r="H407" i="13"/>
  <c r="K407" i="13"/>
  <c r="F407" i="13"/>
  <c r="L407" i="13"/>
  <c r="G407" i="13"/>
  <c r="I407" i="13"/>
  <c r="C407" i="13"/>
  <c r="S419" i="18" a="1"/>
  <c r="S419" i="18" s="1"/>
  <c r="R419" i="18" s="1"/>
  <c r="AR405" i="13"/>
  <c r="AA405" i="13"/>
  <c r="AB405" i="13" s="1"/>
  <c r="AC405" i="13" s="1"/>
  <c r="S406" i="13"/>
  <c r="R406" i="13"/>
  <c r="AS405" i="13" l="1"/>
  <c r="M405" i="13" s="1"/>
  <c r="Q421" i="18" s="1"/>
  <c r="S421" i="18" s="1" a="1"/>
  <c r="S421" i="18" s="1"/>
  <c r="R420" i="18"/>
  <c r="N407" i="13"/>
  <c r="X407" i="13"/>
  <c r="Z407" i="13"/>
  <c r="AP407" i="13"/>
  <c r="V407" i="13"/>
  <c r="AG407" i="13"/>
  <c r="AQ407" i="13"/>
  <c r="AH407" i="13"/>
  <c r="AI407" i="13"/>
  <c r="U407" i="13"/>
  <c r="W407" i="13"/>
  <c r="AM407" i="13"/>
  <c r="AL407" i="13"/>
  <c r="AF407" i="13"/>
  <c r="Y407" i="13"/>
  <c r="AN407" i="13"/>
  <c r="AE407" i="13"/>
  <c r="AO407" i="13"/>
  <c r="AJ407" i="13"/>
  <c r="AA406" i="13"/>
  <c r="AB406" i="13" s="1"/>
  <c r="AC406" i="13" s="1"/>
  <c r="AR406" i="13"/>
  <c r="R407" i="13"/>
  <c r="S407" i="13"/>
  <c r="C408" i="13"/>
  <c r="B408" i="13"/>
  <c r="K408" i="13"/>
  <c r="E408" i="13"/>
  <c r="H408" i="13"/>
  <c r="F408" i="13"/>
  <c r="I408" i="13"/>
  <c r="D408" i="13"/>
  <c r="L408" i="13"/>
  <c r="J408" i="13"/>
  <c r="G408" i="13"/>
  <c r="R421" i="18" l="1"/>
  <c r="AS406" i="13"/>
  <c r="M406" i="13" s="1"/>
  <c r="Q422" i="18" s="1"/>
  <c r="R422" i="18" s="1"/>
  <c r="N408" i="13"/>
  <c r="AR407" i="13"/>
  <c r="AJ408" i="13"/>
  <c r="V408" i="13"/>
  <c r="AL408" i="13"/>
  <c r="AF408" i="13"/>
  <c r="X408" i="13"/>
  <c r="W408" i="13"/>
  <c r="AO408" i="13"/>
  <c r="AG408" i="13"/>
  <c r="U408" i="13"/>
  <c r="AQ408" i="13"/>
  <c r="AI408" i="13"/>
  <c r="Y408" i="13"/>
  <c r="AM408" i="13"/>
  <c r="AN408" i="13"/>
  <c r="AE408" i="13"/>
  <c r="AH408" i="13"/>
  <c r="Z408" i="13"/>
  <c r="AP408" i="13"/>
  <c r="AA407" i="13"/>
  <c r="AB407" i="13" s="1"/>
  <c r="AC407" i="13" s="1"/>
  <c r="E409" i="13"/>
  <c r="L409" i="13"/>
  <c r="G409" i="13"/>
  <c r="H409" i="13"/>
  <c r="C409" i="13"/>
  <c r="K409" i="13"/>
  <c r="I409" i="13"/>
  <c r="F409" i="13"/>
  <c r="J409" i="13"/>
  <c r="D409" i="13"/>
  <c r="B409" i="13"/>
  <c r="R408" i="13"/>
  <c r="S408" i="13"/>
  <c r="S422" i="18" l="1" a="1"/>
  <c r="S422" i="18" s="1"/>
  <c r="AS407" i="13"/>
  <c r="M407" i="13" s="1"/>
  <c r="Q423" i="18" s="1"/>
  <c r="S423" i="18" s="1" a="1"/>
  <c r="S423" i="18" s="1"/>
  <c r="N409" i="13"/>
  <c r="AE409" i="13"/>
  <c r="AG409" i="13"/>
  <c r="AF409" i="13"/>
  <c r="AP409" i="13"/>
  <c r="AI409" i="13"/>
  <c r="AH409" i="13"/>
  <c r="X409" i="13"/>
  <c r="W409" i="13"/>
  <c r="AN409" i="13"/>
  <c r="Z409" i="13"/>
  <c r="Y409" i="13"/>
  <c r="AQ409" i="13"/>
  <c r="U409" i="13"/>
  <c r="AL409" i="13"/>
  <c r="AM409" i="13"/>
  <c r="V409" i="13"/>
  <c r="AJ409" i="13"/>
  <c r="AO409" i="13"/>
  <c r="AA408" i="13"/>
  <c r="AB408" i="13" s="1"/>
  <c r="AC408" i="13" s="1"/>
  <c r="AR408" i="13"/>
  <c r="I410" i="13"/>
  <c r="K410" i="13"/>
  <c r="F410" i="13"/>
  <c r="J410" i="13"/>
  <c r="B410" i="13"/>
  <c r="E410" i="13"/>
  <c r="H410" i="13"/>
  <c r="D410" i="13"/>
  <c r="L410" i="13"/>
  <c r="G410" i="13"/>
  <c r="C410" i="13"/>
  <c r="R409" i="13"/>
  <c r="S409" i="13"/>
  <c r="R423" i="18" l="1"/>
  <c r="AE410" i="13"/>
  <c r="AL410" i="13"/>
  <c r="AF410" i="13"/>
  <c r="Z410" i="13"/>
  <c r="W410" i="13"/>
  <c r="AG410" i="13"/>
  <c r="U410" i="13"/>
  <c r="V410" i="13"/>
  <c r="Y410" i="13"/>
  <c r="AO410" i="13"/>
  <c r="X410" i="13"/>
  <c r="AI410" i="13"/>
  <c r="AQ410" i="13"/>
  <c r="AN410" i="13"/>
  <c r="AH410" i="13"/>
  <c r="AP410" i="13"/>
  <c r="AJ410" i="13"/>
  <c r="AM410" i="13"/>
  <c r="S410" i="13"/>
  <c r="R410" i="13"/>
  <c r="F411" i="13"/>
  <c r="J411" i="13"/>
  <c r="B411" i="13"/>
  <c r="E411" i="13"/>
  <c r="H411" i="13"/>
  <c r="L411" i="13"/>
  <c r="G411" i="13"/>
  <c r="N411" i="13" s="1"/>
  <c r="I411" i="13"/>
  <c r="D411" i="13"/>
  <c r="K411" i="13"/>
  <c r="C411" i="13"/>
  <c r="N410" i="13"/>
  <c r="AS408" i="13"/>
  <c r="M408" i="13" s="1"/>
  <c r="Q424" i="18" s="1"/>
  <c r="AA409" i="13"/>
  <c r="AB409" i="13" s="1"/>
  <c r="AC409" i="13" s="1"/>
  <c r="AR409" i="13"/>
  <c r="R411" i="13" l="1"/>
  <c r="S411" i="13"/>
  <c r="AS409" i="13"/>
  <c r="M409" i="13" s="1"/>
  <c r="Q425" i="18" s="1"/>
  <c r="S424" i="18" a="1"/>
  <c r="S424" i="18" s="1"/>
  <c r="R424" i="18" s="1"/>
  <c r="AJ411" i="13"/>
  <c r="AL411" i="13"/>
  <c r="V411" i="13"/>
  <c r="AF411" i="13"/>
  <c r="W411" i="13"/>
  <c r="AI411" i="13"/>
  <c r="AH411" i="13"/>
  <c r="AM411" i="13"/>
  <c r="U411" i="13"/>
  <c r="AG411" i="13"/>
  <c r="AP411" i="13"/>
  <c r="X411" i="13"/>
  <c r="AN411" i="13"/>
  <c r="AQ411" i="13"/>
  <c r="Z411" i="13"/>
  <c r="AE411" i="13"/>
  <c r="Y411" i="13"/>
  <c r="AO411" i="13"/>
  <c r="B412" i="13"/>
  <c r="J412" i="13"/>
  <c r="H412" i="13"/>
  <c r="I412" i="13"/>
  <c r="D412" i="13"/>
  <c r="L412" i="13"/>
  <c r="E412" i="13"/>
  <c r="F412" i="13"/>
  <c r="K412" i="13"/>
  <c r="C412" i="13"/>
  <c r="G412" i="13"/>
  <c r="AA410" i="13"/>
  <c r="AB410" i="13" s="1"/>
  <c r="AC410" i="13" s="1"/>
  <c r="AR410" i="13"/>
  <c r="N412" i="13" l="1"/>
  <c r="B413" i="13"/>
  <c r="J413" i="13"/>
  <c r="F413" i="13"/>
  <c r="L413" i="13"/>
  <c r="E413" i="13"/>
  <c r="G413" i="13"/>
  <c r="D413" i="13"/>
  <c r="H413" i="13"/>
  <c r="C413" i="13"/>
  <c r="K413" i="13"/>
  <c r="I413" i="13"/>
  <c r="Z412" i="13"/>
  <c r="AP412" i="13"/>
  <c r="V412" i="13"/>
  <c r="AL412" i="13"/>
  <c r="AF412" i="13"/>
  <c r="X412" i="13"/>
  <c r="W412" i="13"/>
  <c r="U412" i="13"/>
  <c r="AO412" i="13"/>
  <c r="AG412" i="13"/>
  <c r="Y412" i="13"/>
  <c r="AQ412" i="13"/>
  <c r="AI412" i="13"/>
  <c r="AH412" i="13"/>
  <c r="AE412" i="13"/>
  <c r="AM412" i="13"/>
  <c r="AN412" i="13"/>
  <c r="AJ412" i="13"/>
  <c r="AA411" i="13"/>
  <c r="AB411" i="13" s="1"/>
  <c r="AC411" i="13" s="1"/>
  <c r="AS410" i="13"/>
  <c r="M410" i="13" s="1"/>
  <c r="Q426" i="18" s="1"/>
  <c r="R425" i="18"/>
  <c r="S425" i="18" a="1"/>
  <c r="S425" i="18" s="1"/>
  <c r="AR411" i="13"/>
  <c r="R412" i="13"/>
  <c r="S412" i="13"/>
  <c r="AS411" i="13" l="1"/>
  <c r="M411" i="13" s="1"/>
  <c r="Q427" i="18" s="1"/>
  <c r="S427" i="18" s="1" a="1"/>
  <c r="S427" i="18" s="1"/>
  <c r="R426" i="18"/>
  <c r="S426" i="18" a="1"/>
  <c r="S426" i="18" s="1"/>
  <c r="AR412" i="13"/>
  <c r="U413" i="13"/>
  <c r="AF413" i="13"/>
  <c r="X413" i="13"/>
  <c r="AN413" i="13"/>
  <c r="AE413" i="13"/>
  <c r="AH413" i="13"/>
  <c r="Z413" i="13"/>
  <c r="AQ413" i="13"/>
  <c r="V413" i="13"/>
  <c r="AP413" i="13"/>
  <c r="AM413" i="13"/>
  <c r="AG413" i="13"/>
  <c r="Y413" i="13"/>
  <c r="AO413" i="13"/>
  <c r="AI413" i="13"/>
  <c r="AJ413" i="13"/>
  <c r="W413" i="13"/>
  <c r="AL413" i="13"/>
  <c r="I414" i="13"/>
  <c r="C414" i="13"/>
  <c r="F414" i="13"/>
  <c r="B414" i="13"/>
  <c r="D414" i="13"/>
  <c r="G414" i="13"/>
  <c r="H414" i="13"/>
  <c r="K414" i="13"/>
  <c r="E414" i="13"/>
  <c r="L414" i="13"/>
  <c r="J414" i="13"/>
  <c r="R413" i="13"/>
  <c r="S413" i="13"/>
  <c r="AA412" i="13"/>
  <c r="AB412" i="13" s="1"/>
  <c r="AC412" i="13" s="1"/>
  <c r="N413" i="13"/>
  <c r="AS412" i="13" l="1"/>
  <c r="M412" i="13" s="1"/>
  <c r="Q428" i="18" s="1"/>
  <c r="R427" i="18"/>
  <c r="AE414" i="13"/>
  <c r="AP414" i="13"/>
  <c r="AO414" i="13"/>
  <c r="X414" i="13"/>
  <c r="W414" i="13"/>
  <c r="AQ414" i="13"/>
  <c r="AG414" i="13"/>
  <c r="Y414" i="13"/>
  <c r="AM414" i="13"/>
  <c r="AN414" i="13"/>
  <c r="AH414" i="13"/>
  <c r="Z414" i="13"/>
  <c r="U414" i="13"/>
  <c r="AL414" i="13"/>
  <c r="AJ414" i="13"/>
  <c r="V414" i="13"/>
  <c r="AI414" i="13"/>
  <c r="AF414" i="13"/>
  <c r="AR413" i="13"/>
  <c r="B415" i="13"/>
  <c r="I415" i="13"/>
  <c r="F415" i="13"/>
  <c r="J415" i="13"/>
  <c r="D415" i="13"/>
  <c r="H415" i="13"/>
  <c r="G415" i="13"/>
  <c r="K415" i="13"/>
  <c r="E415" i="13"/>
  <c r="L415" i="13"/>
  <c r="C415" i="13"/>
  <c r="S414" i="13"/>
  <c r="R414" i="13"/>
  <c r="AA413" i="13"/>
  <c r="AB413" i="13" s="1"/>
  <c r="AC413" i="13" s="1"/>
  <c r="N414" i="13"/>
  <c r="S428" i="18" l="1" a="1"/>
  <c r="S428" i="18" s="1"/>
  <c r="R428" i="18" s="1"/>
  <c r="AS413" i="13"/>
  <c r="M413" i="13" s="1"/>
  <c r="Q429" i="18" s="1"/>
  <c r="N415" i="13"/>
  <c r="F416" i="13"/>
  <c r="I416" i="13"/>
  <c r="J416" i="13"/>
  <c r="H416" i="13"/>
  <c r="D416" i="13"/>
  <c r="B416" i="13"/>
  <c r="C416" i="13"/>
  <c r="K416" i="13"/>
  <c r="G416" i="13"/>
  <c r="E416" i="13"/>
  <c r="L416" i="13"/>
  <c r="R415" i="13"/>
  <c r="S415" i="13"/>
  <c r="AA414" i="13"/>
  <c r="AB414" i="13" s="1"/>
  <c r="AC414" i="13" s="1"/>
  <c r="AR414" i="13"/>
  <c r="AE415" i="13"/>
  <c r="AN415" i="13"/>
  <c r="AH415" i="13"/>
  <c r="AP415" i="13"/>
  <c r="AQ415" i="13"/>
  <c r="V415" i="13"/>
  <c r="W415" i="13"/>
  <c r="AM415" i="13"/>
  <c r="AG415" i="13"/>
  <c r="Y415" i="13"/>
  <c r="AO415" i="13"/>
  <c r="U415" i="13"/>
  <c r="AI415" i="13"/>
  <c r="AJ415" i="13"/>
  <c r="X415" i="13"/>
  <c r="AL415" i="13"/>
  <c r="AF415" i="13"/>
  <c r="Z415" i="13"/>
  <c r="S429" i="18" l="1" a="1"/>
  <c r="S429" i="18" s="1"/>
  <c r="R429" i="18" s="1"/>
  <c r="N416" i="13"/>
  <c r="AS414" i="13"/>
  <c r="M414" i="13" s="1"/>
  <c r="Q430" i="18" s="1"/>
  <c r="C417" i="13"/>
  <c r="B417" i="13"/>
  <c r="H417" i="13"/>
  <c r="F417" i="13"/>
  <c r="L417" i="13"/>
  <c r="J417" i="13"/>
  <c r="K417" i="13"/>
  <c r="G417" i="13"/>
  <c r="E417" i="13"/>
  <c r="D417" i="13"/>
  <c r="I417" i="13"/>
  <c r="W416" i="13"/>
  <c r="AF416" i="13"/>
  <c r="AG416" i="13"/>
  <c r="AJ416" i="13"/>
  <c r="Z416" i="13"/>
  <c r="AO416" i="13"/>
  <c r="AL416" i="13"/>
  <c r="AI416" i="13"/>
  <c r="U416" i="13"/>
  <c r="AM416" i="13"/>
  <c r="AQ416" i="13"/>
  <c r="AH416" i="13"/>
  <c r="AN416" i="13"/>
  <c r="V416" i="13"/>
  <c r="AE416" i="13"/>
  <c r="AP416" i="13"/>
  <c r="Y416" i="13"/>
  <c r="X416" i="13"/>
  <c r="R416" i="13"/>
  <c r="S416" i="13"/>
  <c r="AR415" i="13"/>
  <c r="AA415" i="13"/>
  <c r="AB415" i="13" s="1"/>
  <c r="AC415" i="13" s="1"/>
  <c r="AS415" i="13" l="1"/>
  <c r="M415" i="13" s="1"/>
  <c r="Q431" i="18" s="1"/>
  <c r="S431" i="18" s="1" a="1"/>
  <c r="S431" i="18" s="1"/>
  <c r="S417" i="13"/>
  <c r="R417" i="13"/>
  <c r="AA416" i="13"/>
  <c r="AB416" i="13" s="1"/>
  <c r="AC416" i="13" s="1"/>
  <c r="N417" i="13"/>
  <c r="I418" i="13"/>
  <c r="D418" i="13"/>
  <c r="K418" i="13"/>
  <c r="F418" i="13"/>
  <c r="C418" i="13"/>
  <c r="G418" i="13"/>
  <c r="J418" i="13"/>
  <c r="L418" i="13"/>
  <c r="B418" i="13"/>
  <c r="E418" i="13"/>
  <c r="H418" i="13"/>
  <c r="AJ417" i="13"/>
  <c r="W417" i="13"/>
  <c r="AI417" i="13"/>
  <c r="AE417" i="13"/>
  <c r="AF417" i="13"/>
  <c r="X417" i="13"/>
  <c r="AL417" i="13"/>
  <c r="AH417" i="13"/>
  <c r="Z417" i="13"/>
  <c r="AN417" i="13"/>
  <c r="U417" i="13"/>
  <c r="AQ417" i="13"/>
  <c r="V417" i="13"/>
  <c r="AM417" i="13"/>
  <c r="Y417" i="13"/>
  <c r="AP417" i="13"/>
  <c r="AO417" i="13"/>
  <c r="AG417" i="13"/>
  <c r="S430" i="18" a="1"/>
  <c r="S430" i="18" s="1"/>
  <c r="R430" i="18" s="1"/>
  <c r="AR416" i="13"/>
  <c r="R431" i="18" l="1"/>
  <c r="AA417" i="13"/>
  <c r="AB417" i="13" s="1"/>
  <c r="AC417" i="13" s="1"/>
  <c r="AR417" i="13"/>
  <c r="D419" i="13"/>
  <c r="B419" i="13"/>
  <c r="H419" i="13"/>
  <c r="I419" i="13"/>
  <c r="J419" i="13"/>
  <c r="E419" i="13"/>
  <c r="C419" i="13"/>
  <c r="F419" i="13"/>
  <c r="L419" i="13"/>
  <c r="G419" i="13"/>
  <c r="K419" i="13"/>
  <c r="AI418" i="13"/>
  <c r="W418" i="13"/>
  <c r="AQ418" i="13"/>
  <c r="AE418" i="13"/>
  <c r="Z418" i="13"/>
  <c r="Y418" i="13"/>
  <c r="U418" i="13"/>
  <c r="X418" i="13"/>
  <c r="AH418" i="13"/>
  <c r="AM418" i="13"/>
  <c r="AG418" i="13"/>
  <c r="AJ418" i="13"/>
  <c r="AL418" i="13"/>
  <c r="AN418" i="13"/>
  <c r="AF418" i="13"/>
  <c r="V418" i="13"/>
  <c r="AP418" i="13"/>
  <c r="AO418" i="13"/>
  <c r="N418" i="13"/>
  <c r="R418" i="13"/>
  <c r="S418" i="13"/>
  <c r="AS416" i="13"/>
  <c r="M416" i="13" s="1"/>
  <c r="Q432" i="18" s="1"/>
  <c r="AR418" i="13" l="1"/>
  <c r="AS417" i="13"/>
  <c r="M417" i="13" s="1"/>
  <c r="Q433" i="18" s="1"/>
  <c r="S433" i="18" s="1" a="1"/>
  <c r="S433" i="18" s="1"/>
  <c r="R419" i="13"/>
  <c r="S419" i="13"/>
  <c r="H420" i="13"/>
  <c r="B420" i="13"/>
  <c r="L420" i="13"/>
  <c r="I420" i="13"/>
  <c r="K420" i="13"/>
  <c r="C420" i="13"/>
  <c r="F420" i="13"/>
  <c r="E420" i="13"/>
  <c r="J420" i="13"/>
  <c r="G420" i="13"/>
  <c r="D420" i="13"/>
  <c r="U419" i="13"/>
  <c r="Y419" i="13"/>
  <c r="AO419" i="13"/>
  <c r="AI419" i="13"/>
  <c r="AJ419" i="13"/>
  <c r="X419" i="13"/>
  <c r="AE419" i="13"/>
  <c r="AL419" i="13"/>
  <c r="AF419" i="13"/>
  <c r="Z419" i="13"/>
  <c r="AN419" i="13"/>
  <c r="AH419" i="13"/>
  <c r="V419" i="13"/>
  <c r="AP419" i="13"/>
  <c r="AQ419" i="13"/>
  <c r="AG419" i="13"/>
  <c r="W419" i="13"/>
  <c r="AM419" i="13"/>
  <c r="AA418" i="13"/>
  <c r="AB418" i="13" s="1"/>
  <c r="AC418" i="13" s="1"/>
  <c r="AS418" i="13" s="1"/>
  <c r="M418" i="13" s="1"/>
  <c r="Q434" i="18" s="1"/>
  <c r="S432" i="18" a="1"/>
  <c r="S432" i="18" s="1"/>
  <c r="R432" i="18" s="1"/>
  <c r="N419" i="13"/>
  <c r="R433" i="18" l="1"/>
  <c r="R420" i="13"/>
  <c r="S420" i="13"/>
  <c r="S434" i="18" a="1"/>
  <c r="S434" i="18" s="1"/>
  <c r="R434" i="18" s="1"/>
  <c r="AR419" i="13"/>
  <c r="AA419" i="13"/>
  <c r="AB419" i="13" s="1"/>
  <c r="AC419" i="13" s="1"/>
  <c r="AE420" i="13"/>
  <c r="Z420" i="13"/>
  <c r="W420" i="13"/>
  <c r="V420" i="13"/>
  <c r="Y420" i="13"/>
  <c r="AF420" i="13"/>
  <c r="U420" i="13"/>
  <c r="X420" i="13"/>
  <c r="AG420" i="13"/>
  <c r="AO420" i="13"/>
  <c r="AN420" i="13"/>
  <c r="AI420" i="13"/>
  <c r="AQ420" i="13"/>
  <c r="AP420" i="13"/>
  <c r="AH420" i="13"/>
  <c r="AM420" i="13"/>
  <c r="AL420" i="13"/>
  <c r="AJ420" i="13"/>
  <c r="N420" i="13"/>
  <c r="F421" i="13"/>
  <c r="C421" i="13"/>
  <c r="H421" i="13"/>
  <c r="J421" i="13"/>
  <c r="K421" i="13"/>
  <c r="L421" i="13"/>
  <c r="B421" i="13"/>
  <c r="E421" i="13"/>
  <c r="I421" i="13"/>
  <c r="G421" i="13"/>
  <c r="N421" i="13" s="1"/>
  <c r="D421" i="13"/>
  <c r="R421" i="13" l="1"/>
  <c r="S421" i="13"/>
  <c r="E422" i="13"/>
  <c r="L422" i="13"/>
  <c r="I422" i="13"/>
  <c r="B422" i="13"/>
  <c r="J422" i="13"/>
  <c r="K422" i="13"/>
  <c r="H422" i="13"/>
  <c r="D422" i="13"/>
  <c r="C422" i="13"/>
  <c r="F422" i="13"/>
  <c r="G422" i="13"/>
  <c r="AN421" i="13"/>
  <c r="AH421" i="13"/>
  <c r="AP421" i="13"/>
  <c r="AQ421" i="13"/>
  <c r="V421" i="13"/>
  <c r="AE421" i="13"/>
  <c r="W421" i="13"/>
  <c r="AM421" i="13"/>
  <c r="AG421" i="13"/>
  <c r="Y421" i="13"/>
  <c r="AO421" i="13"/>
  <c r="U421" i="13"/>
  <c r="AI421" i="13"/>
  <c r="AJ421" i="13"/>
  <c r="X421" i="13"/>
  <c r="AL421" i="13"/>
  <c r="AF421" i="13"/>
  <c r="Z421" i="13"/>
  <c r="AA420" i="13"/>
  <c r="AB420" i="13" s="1"/>
  <c r="AC420" i="13" s="1"/>
  <c r="AR420" i="13"/>
  <c r="AS419" i="13"/>
  <c r="M419" i="13" s="1"/>
  <c r="Q435" i="18" s="1"/>
  <c r="AR421" i="13" l="1"/>
  <c r="AS420" i="13"/>
  <c r="M420" i="13" s="1"/>
  <c r="Q436" i="18" s="1"/>
  <c r="R436" i="18" s="1"/>
  <c r="N422" i="13"/>
  <c r="S422" i="13"/>
  <c r="R422" i="13"/>
  <c r="AA421" i="13"/>
  <c r="AB421" i="13" s="1"/>
  <c r="AC421" i="13" s="1"/>
  <c r="S435" i="18" a="1"/>
  <c r="S435" i="18" s="1"/>
  <c r="R435" i="18" s="1"/>
  <c r="I423" i="13"/>
  <c r="L423" i="13"/>
  <c r="J423" i="13"/>
  <c r="G423" i="13"/>
  <c r="C423" i="13"/>
  <c r="K423" i="13"/>
  <c r="H423" i="13"/>
  <c r="D423" i="13"/>
  <c r="F423" i="13"/>
  <c r="E423" i="13"/>
  <c r="B423" i="13"/>
  <c r="U422" i="13"/>
  <c r="V422" i="13"/>
  <c r="AH422" i="13"/>
  <c r="Z422" i="13"/>
  <c r="X422" i="13"/>
  <c r="AF422" i="13"/>
  <c r="AE422" i="13"/>
  <c r="Y422" i="13"/>
  <c r="AG422" i="13"/>
  <c r="AO422" i="13"/>
  <c r="AI422" i="13"/>
  <c r="AN422" i="13"/>
  <c r="AQ422" i="13"/>
  <c r="AP422" i="13"/>
  <c r="AL422" i="13"/>
  <c r="AJ422" i="13"/>
  <c r="W422" i="13"/>
  <c r="AM422" i="13"/>
  <c r="AS421" i="13" l="1"/>
  <c r="M421" i="13" s="1"/>
  <c r="Q437" i="18" s="1"/>
  <c r="R437" i="18" s="1"/>
  <c r="S436" i="18" a="1"/>
  <c r="S436" i="18" s="1"/>
  <c r="AA422" i="13"/>
  <c r="AB422" i="13" s="1"/>
  <c r="AC422" i="13" s="1"/>
  <c r="N423" i="13"/>
  <c r="AR422" i="13"/>
  <c r="I424" i="13"/>
  <c r="J424" i="13"/>
  <c r="E424" i="13"/>
  <c r="F424" i="13"/>
  <c r="L424" i="13"/>
  <c r="H424" i="13"/>
  <c r="C424" i="13"/>
  <c r="G424" i="13"/>
  <c r="B424" i="13"/>
  <c r="K424" i="13"/>
  <c r="D424" i="13"/>
  <c r="U423" i="13"/>
  <c r="AJ423" i="13"/>
  <c r="AO423" i="13"/>
  <c r="V423" i="13"/>
  <c r="AH423" i="13"/>
  <c r="AN423" i="13"/>
  <c r="AG423" i="13"/>
  <c r="AI423" i="13"/>
  <c r="W423" i="13"/>
  <c r="AL423" i="13"/>
  <c r="AF423" i="13"/>
  <c r="X423" i="13"/>
  <c r="AE423" i="13"/>
  <c r="AP423" i="13"/>
  <c r="AQ423" i="13"/>
  <c r="Z423" i="13"/>
  <c r="Y423" i="13"/>
  <c r="AM423" i="13"/>
  <c r="S423" i="13"/>
  <c r="R423" i="13"/>
  <c r="S437" i="18" l="1" a="1"/>
  <c r="S437" i="18" s="1"/>
  <c r="AS422" i="13"/>
  <c r="M422" i="13" s="1"/>
  <c r="Q438" i="18" s="1"/>
  <c r="R438" i="18" s="1"/>
  <c r="J425" i="13"/>
  <c r="D425" i="13"/>
  <c r="C425" i="13"/>
  <c r="K425" i="13"/>
  <c r="B425" i="13"/>
  <c r="I425" i="13"/>
  <c r="E425" i="13"/>
  <c r="G425" i="13"/>
  <c r="F425" i="13"/>
  <c r="H425" i="13"/>
  <c r="L425" i="13"/>
  <c r="N424" i="13"/>
  <c r="AR423" i="13"/>
  <c r="AA423" i="13"/>
  <c r="AB423" i="13" s="1"/>
  <c r="AC423" i="13" s="1"/>
  <c r="S424" i="13"/>
  <c r="R424" i="13"/>
  <c r="AI424" i="13"/>
  <c r="AG424" i="13"/>
  <c r="AM424" i="13"/>
  <c r="AP424" i="13"/>
  <c r="AN424" i="13"/>
  <c r="Z424" i="13"/>
  <c r="AE424" i="13"/>
  <c r="W424" i="13"/>
  <c r="AL424" i="13"/>
  <c r="V424" i="13"/>
  <c r="Y424" i="13"/>
  <c r="AJ424" i="13"/>
  <c r="U424" i="13"/>
  <c r="AH424" i="13"/>
  <c r="AO424" i="13"/>
  <c r="X424" i="13"/>
  <c r="AF424" i="13"/>
  <c r="AQ424" i="13"/>
  <c r="AS423" i="13" l="1"/>
  <c r="M423" i="13" s="1"/>
  <c r="Q439" i="18" s="1"/>
  <c r="S439" i="18" s="1" a="1"/>
  <c r="S439" i="18" s="1"/>
  <c r="S438" i="18" a="1"/>
  <c r="S438" i="18" s="1"/>
  <c r="L426" i="13"/>
  <c r="G426" i="13"/>
  <c r="H426" i="13"/>
  <c r="I426" i="13"/>
  <c r="D426" i="13"/>
  <c r="E426" i="13"/>
  <c r="F426" i="13"/>
  <c r="C426" i="13"/>
  <c r="B426" i="13"/>
  <c r="K426" i="13"/>
  <c r="J426" i="13"/>
  <c r="N425" i="13"/>
  <c r="AE425" i="13"/>
  <c r="AO425" i="13"/>
  <c r="AL425" i="13"/>
  <c r="AF425" i="13"/>
  <c r="Z425" i="13"/>
  <c r="AN425" i="13"/>
  <c r="U425" i="13"/>
  <c r="X425" i="13"/>
  <c r="V425" i="13"/>
  <c r="AP425" i="13"/>
  <c r="AJ425" i="13"/>
  <c r="AG425" i="13"/>
  <c r="W425" i="13"/>
  <c r="AH425" i="13"/>
  <c r="AM425" i="13"/>
  <c r="AQ425" i="13"/>
  <c r="AI425" i="13"/>
  <c r="Y425" i="13"/>
  <c r="R425" i="13"/>
  <c r="S425" i="13"/>
  <c r="AA424" i="13"/>
  <c r="AB424" i="13" s="1"/>
  <c r="AC424" i="13" s="1"/>
  <c r="AR424" i="13"/>
  <c r="R439" i="18" l="1"/>
  <c r="N426" i="13"/>
  <c r="X426" i="13"/>
  <c r="W426" i="13"/>
  <c r="AO426" i="13"/>
  <c r="U426" i="13"/>
  <c r="AG426" i="13"/>
  <c r="Y426" i="13"/>
  <c r="AQ426" i="13"/>
  <c r="AI426" i="13"/>
  <c r="AH426" i="13"/>
  <c r="AE426" i="13"/>
  <c r="AN426" i="13"/>
  <c r="AJ426" i="13"/>
  <c r="AM426" i="13"/>
  <c r="AP426" i="13"/>
  <c r="AF426" i="13"/>
  <c r="Z426" i="13"/>
  <c r="AL426" i="13"/>
  <c r="V426" i="13"/>
  <c r="F427" i="13"/>
  <c r="L427" i="13"/>
  <c r="I427" i="13"/>
  <c r="C427" i="13"/>
  <c r="J427" i="13"/>
  <c r="E427" i="13"/>
  <c r="D427" i="13"/>
  <c r="H427" i="13"/>
  <c r="K427" i="13"/>
  <c r="G427" i="13"/>
  <c r="N427" i="13" s="1"/>
  <c r="B427" i="13"/>
  <c r="AS424" i="13"/>
  <c r="M424" i="13" s="1"/>
  <c r="Q440" i="18" s="1"/>
  <c r="S426" i="13"/>
  <c r="R426" i="13"/>
  <c r="AA425" i="13"/>
  <c r="AB425" i="13" s="1"/>
  <c r="AC425" i="13" s="1"/>
  <c r="AR425" i="13"/>
  <c r="AS425" i="13" l="1"/>
  <c r="M425" i="13" s="1"/>
  <c r="Q441" i="18" s="1"/>
  <c r="AR426" i="13"/>
  <c r="AA426" i="13"/>
  <c r="AB426" i="13" s="1"/>
  <c r="AC426" i="13" s="1"/>
  <c r="B428" i="13"/>
  <c r="L428" i="13"/>
  <c r="G428" i="13"/>
  <c r="J428" i="13"/>
  <c r="I428" i="13"/>
  <c r="H428" i="13"/>
  <c r="F428" i="13"/>
  <c r="K428" i="13"/>
  <c r="D428" i="13"/>
  <c r="C428" i="13"/>
  <c r="E428" i="13"/>
  <c r="R427" i="13"/>
  <c r="S427" i="13"/>
  <c r="AE427" i="13"/>
  <c r="W427" i="13"/>
  <c r="AM427" i="13"/>
  <c r="AI427" i="13"/>
  <c r="Y427" i="13"/>
  <c r="AO427" i="13"/>
  <c r="AL427" i="13"/>
  <c r="AJ427" i="13"/>
  <c r="X427" i="13"/>
  <c r="AN427" i="13"/>
  <c r="AF427" i="13"/>
  <c r="Z427" i="13"/>
  <c r="U427" i="13"/>
  <c r="AH427" i="13"/>
  <c r="V427" i="13"/>
  <c r="AP427" i="13"/>
  <c r="AQ427" i="13"/>
  <c r="AG427" i="13"/>
  <c r="S440" i="18" a="1"/>
  <c r="S440" i="18" s="1"/>
  <c r="R440" i="18" s="1"/>
  <c r="AS426" i="13" l="1"/>
  <c r="M426" i="13" s="1"/>
  <c r="Q442" i="18" s="1"/>
  <c r="N428" i="13"/>
  <c r="AA427" i="13"/>
  <c r="AB427" i="13" s="1"/>
  <c r="AC427" i="13" s="1"/>
  <c r="AR427" i="13"/>
  <c r="AQ428" i="13"/>
  <c r="AG428" i="13"/>
  <c r="AJ428" i="13"/>
  <c r="X428" i="13"/>
  <c r="AN428" i="13"/>
  <c r="AI428" i="13"/>
  <c r="AL428" i="13"/>
  <c r="AF428" i="13"/>
  <c r="U428" i="13"/>
  <c r="AP428" i="13"/>
  <c r="W428" i="13"/>
  <c r="AO428" i="13"/>
  <c r="AM428" i="13"/>
  <c r="Y428" i="13"/>
  <c r="AE428" i="13"/>
  <c r="Z428" i="13"/>
  <c r="V428" i="13"/>
  <c r="AH428" i="13"/>
  <c r="L429" i="13"/>
  <c r="F429" i="13"/>
  <c r="G429" i="13"/>
  <c r="I429" i="13"/>
  <c r="J429" i="13"/>
  <c r="D429" i="13"/>
  <c r="H429" i="13"/>
  <c r="E429" i="13"/>
  <c r="C429" i="13"/>
  <c r="K429" i="13"/>
  <c r="B429" i="13"/>
  <c r="R428" i="13"/>
  <c r="S428" i="13"/>
  <c r="S442" i="18" a="1"/>
  <c r="S442" i="18" s="1"/>
  <c r="R442" i="18"/>
  <c r="S441" i="18" a="1"/>
  <c r="S441" i="18" s="1"/>
  <c r="R441" i="18" s="1"/>
  <c r="AS427" i="13" l="1"/>
  <c r="M427" i="13" s="1"/>
  <c r="Q443" i="18" s="1"/>
  <c r="N429" i="13"/>
  <c r="AR428" i="13"/>
  <c r="AA428" i="13"/>
  <c r="AB428" i="13" s="1"/>
  <c r="AC428" i="13" s="1"/>
  <c r="R429" i="13"/>
  <c r="S429" i="13"/>
  <c r="AL429" i="13"/>
  <c r="AI429" i="13"/>
  <c r="X429" i="13"/>
  <c r="AP429" i="13"/>
  <c r="AN429" i="13"/>
  <c r="Z429" i="13"/>
  <c r="Y429" i="13"/>
  <c r="AF429" i="13"/>
  <c r="AJ429" i="13"/>
  <c r="AQ429" i="13"/>
  <c r="V429" i="13"/>
  <c r="AE429" i="13"/>
  <c r="AH429" i="13"/>
  <c r="AM429" i="13"/>
  <c r="U429" i="13"/>
  <c r="W429" i="13"/>
  <c r="AG429" i="13"/>
  <c r="AO429" i="13"/>
  <c r="K430" i="13"/>
  <c r="L430" i="13"/>
  <c r="D430" i="13"/>
  <c r="E430" i="13"/>
  <c r="B430" i="13"/>
  <c r="H430" i="13"/>
  <c r="I430" i="13"/>
  <c r="C430" i="13"/>
  <c r="F430" i="13"/>
  <c r="G430" i="13"/>
  <c r="J430" i="13"/>
  <c r="S443" i="18" l="1" a="1"/>
  <c r="S443" i="18" s="1"/>
  <c r="R443" i="18" s="1"/>
  <c r="AS428" i="13"/>
  <c r="M428" i="13" s="1"/>
  <c r="Q444" i="18" s="1"/>
  <c r="R430" i="13"/>
  <c r="S430" i="13"/>
  <c r="AR429" i="13"/>
  <c r="E431" i="13"/>
  <c r="F431" i="13"/>
  <c r="J431" i="13"/>
  <c r="C431" i="13"/>
  <c r="I431" i="13"/>
  <c r="L431" i="13"/>
  <c r="D431" i="13"/>
  <c r="H431" i="13"/>
  <c r="K431" i="13"/>
  <c r="G431" i="13"/>
  <c r="B431" i="13"/>
  <c r="N430" i="13"/>
  <c r="AH430" i="13"/>
  <c r="Z430" i="13"/>
  <c r="Y430" i="13"/>
  <c r="AE430" i="13"/>
  <c r="AJ430" i="13"/>
  <c r="V430" i="13"/>
  <c r="AN430" i="13"/>
  <c r="AF430" i="13"/>
  <c r="X430" i="13"/>
  <c r="AP430" i="13"/>
  <c r="AO430" i="13"/>
  <c r="AG430" i="13"/>
  <c r="AQ430" i="13"/>
  <c r="AI430" i="13"/>
  <c r="AL430" i="13"/>
  <c r="U430" i="13"/>
  <c r="AM430" i="13"/>
  <c r="W430" i="13"/>
  <c r="AA429" i="13"/>
  <c r="AB429" i="13" s="1"/>
  <c r="AC429" i="13" s="1"/>
  <c r="S444" i="18" l="1" a="1"/>
  <c r="S444" i="18" s="1"/>
  <c r="AS429" i="13"/>
  <c r="M429" i="13" s="1"/>
  <c r="Q445" i="18" s="1"/>
  <c r="S445" i="18" s="1" a="1"/>
  <c r="S445" i="18" s="1"/>
  <c r="N431" i="13"/>
  <c r="R444" i="18"/>
  <c r="AA430" i="13"/>
  <c r="AB430" i="13" s="1"/>
  <c r="AC430" i="13" s="1"/>
  <c r="R431" i="13"/>
  <c r="S431" i="13"/>
  <c r="AH431" i="13"/>
  <c r="AI431" i="13"/>
  <c r="Z431" i="13"/>
  <c r="AQ431" i="13"/>
  <c r="AF431" i="13"/>
  <c r="W431" i="13"/>
  <c r="AM431" i="13"/>
  <c r="V431" i="13"/>
  <c r="AO431" i="13"/>
  <c r="AL431" i="13"/>
  <c r="Y431" i="13"/>
  <c r="AE431" i="13"/>
  <c r="X431" i="13"/>
  <c r="AN431" i="13"/>
  <c r="U431" i="13"/>
  <c r="AJ431" i="13"/>
  <c r="AG431" i="13"/>
  <c r="AP431" i="13"/>
  <c r="R445" i="18"/>
  <c r="AR430" i="13"/>
  <c r="D432" i="13"/>
  <c r="H432" i="13"/>
  <c r="J432" i="13"/>
  <c r="F432" i="13"/>
  <c r="G432" i="13"/>
  <c r="C432" i="13"/>
  <c r="L432" i="13"/>
  <c r="I432" i="13"/>
  <c r="E432" i="13"/>
  <c r="K432" i="13"/>
  <c r="B432" i="13"/>
  <c r="N432" i="13" l="1"/>
  <c r="AS430" i="13"/>
  <c r="M430" i="13" s="1"/>
  <c r="Q446" i="18" s="1"/>
  <c r="S446" i="18" s="1" a="1"/>
  <c r="S446" i="18" s="1"/>
  <c r="D433" i="13"/>
  <c r="B433" i="13"/>
  <c r="L433" i="13"/>
  <c r="G433" i="13"/>
  <c r="E433" i="13"/>
  <c r="C433" i="13"/>
  <c r="K433" i="13"/>
  <c r="H433" i="13"/>
  <c r="I433" i="13"/>
  <c r="J433" i="13"/>
  <c r="F433" i="13"/>
  <c r="AR431" i="13"/>
  <c r="R432" i="13"/>
  <c r="S432" i="13"/>
  <c r="AA431" i="13"/>
  <c r="AB431" i="13" s="1"/>
  <c r="AC431" i="13" s="1"/>
  <c r="AJ432" i="13"/>
  <c r="V432" i="13"/>
  <c r="AL432" i="13"/>
  <c r="U432" i="13"/>
  <c r="AF432" i="13"/>
  <c r="X432" i="13"/>
  <c r="W432" i="13"/>
  <c r="AO432" i="13"/>
  <c r="AG432" i="13"/>
  <c r="AQ432" i="13"/>
  <c r="AI432" i="13"/>
  <c r="Y432" i="13"/>
  <c r="AM432" i="13"/>
  <c r="AN432" i="13"/>
  <c r="AE432" i="13"/>
  <c r="AH432" i="13"/>
  <c r="Z432" i="13"/>
  <c r="AP432" i="13"/>
  <c r="AS431" i="13" l="1"/>
  <c r="M431" i="13" s="1"/>
  <c r="Q447" i="18" s="1"/>
  <c r="S447" i="18" s="1" a="1"/>
  <c r="S447" i="18" s="1"/>
  <c r="R446" i="18"/>
  <c r="N433" i="13"/>
  <c r="AA432" i="13"/>
  <c r="AB432" i="13" s="1"/>
  <c r="AC432" i="13" s="1"/>
  <c r="AR432" i="13"/>
  <c r="R433" i="13"/>
  <c r="S433" i="13"/>
  <c r="I434" i="13"/>
  <c r="K434" i="13"/>
  <c r="G434" i="13"/>
  <c r="L434" i="13"/>
  <c r="B434" i="13"/>
  <c r="C434" i="13"/>
  <c r="D434" i="13"/>
  <c r="H434" i="13"/>
  <c r="F434" i="13"/>
  <c r="J434" i="13"/>
  <c r="E434" i="13"/>
  <c r="W433" i="13"/>
  <c r="AM433" i="13"/>
  <c r="AI433" i="13"/>
  <c r="U433" i="13"/>
  <c r="Y433" i="13"/>
  <c r="AO433" i="13"/>
  <c r="AL433" i="13"/>
  <c r="AJ433" i="13"/>
  <c r="X433" i="13"/>
  <c r="AN433" i="13"/>
  <c r="AF433" i="13"/>
  <c r="Z433" i="13"/>
  <c r="AH433" i="13"/>
  <c r="V433" i="13"/>
  <c r="AP433" i="13"/>
  <c r="AE433" i="13"/>
  <c r="AQ433" i="13"/>
  <c r="AG433" i="13"/>
  <c r="R447" i="18" l="1"/>
  <c r="AR433" i="13"/>
  <c r="AA433" i="13"/>
  <c r="AB433" i="13" s="1"/>
  <c r="AC433" i="13" s="1"/>
  <c r="E435" i="13"/>
  <c r="J435" i="13"/>
  <c r="K435" i="13"/>
  <c r="I435" i="13"/>
  <c r="L435" i="13"/>
  <c r="F435" i="13"/>
  <c r="C435" i="13"/>
  <c r="B435" i="13"/>
  <c r="G435" i="13"/>
  <c r="N435" i="13" s="1"/>
  <c r="D435" i="13"/>
  <c r="H435" i="13"/>
  <c r="N434" i="13"/>
  <c r="S434" i="13"/>
  <c r="R434" i="13"/>
  <c r="AS432" i="13"/>
  <c r="M432" i="13" s="1"/>
  <c r="Q448" i="18" s="1"/>
  <c r="AE434" i="13"/>
  <c r="AP434" i="13"/>
  <c r="AG434" i="13"/>
  <c r="Z434" i="13"/>
  <c r="AL434" i="13"/>
  <c r="AN434" i="13"/>
  <c r="V434" i="13"/>
  <c r="W434" i="13"/>
  <c r="AH434" i="13"/>
  <c r="Y434" i="13"/>
  <c r="AF434" i="13"/>
  <c r="X434" i="13"/>
  <c r="AJ434" i="13"/>
  <c r="AO434" i="13"/>
  <c r="U434" i="13"/>
  <c r="AI434" i="13"/>
  <c r="AQ434" i="13"/>
  <c r="AM434" i="13"/>
  <c r="AS433" i="13" l="1"/>
  <c r="M433" i="13" s="1"/>
  <c r="Q449" i="18" s="1"/>
  <c r="F436" i="13"/>
  <c r="J436" i="13"/>
  <c r="C436" i="13"/>
  <c r="D436" i="13"/>
  <c r="K436" i="13"/>
  <c r="L436" i="13"/>
  <c r="H436" i="13"/>
  <c r="I436" i="13"/>
  <c r="B436" i="13"/>
  <c r="G436" i="13"/>
  <c r="E436" i="13"/>
  <c r="AA434" i="13"/>
  <c r="AB434" i="13" s="1"/>
  <c r="AC434" i="13" s="1"/>
  <c r="S435" i="13"/>
  <c r="R435" i="13"/>
  <c r="AR434" i="13"/>
  <c r="R448" i="18"/>
  <c r="S448" i="18" a="1"/>
  <c r="S448" i="18" s="1"/>
  <c r="AN435" i="13"/>
  <c r="AH435" i="13"/>
  <c r="Z435" i="13"/>
  <c r="AP435" i="13"/>
  <c r="AL435" i="13"/>
  <c r="V435" i="13"/>
  <c r="U435" i="13"/>
  <c r="W435" i="13"/>
  <c r="AQ435" i="13"/>
  <c r="AG435" i="13"/>
  <c r="Y435" i="13"/>
  <c r="AM435" i="13"/>
  <c r="AE435" i="13"/>
  <c r="AJ435" i="13"/>
  <c r="AO435" i="13"/>
  <c r="AI435" i="13"/>
  <c r="AF435" i="13"/>
  <c r="X435" i="13"/>
  <c r="S449" i="18" l="1" a="1"/>
  <c r="S449" i="18" s="1"/>
  <c r="R449" i="18" s="1"/>
  <c r="N436" i="13"/>
  <c r="AS434" i="13"/>
  <c r="M434" i="13" s="1"/>
  <c r="Q450" i="18" s="1"/>
  <c r="S450" i="18" s="1" a="1"/>
  <c r="S450" i="18" s="1"/>
  <c r="AH436" i="13"/>
  <c r="Z436" i="13"/>
  <c r="AP436" i="13"/>
  <c r="U436" i="13"/>
  <c r="AJ436" i="13"/>
  <c r="V436" i="13"/>
  <c r="AL436" i="13"/>
  <c r="AF436" i="13"/>
  <c r="X436" i="13"/>
  <c r="W436" i="13"/>
  <c r="AO436" i="13"/>
  <c r="AG436" i="13"/>
  <c r="AQ436" i="13"/>
  <c r="AI436" i="13"/>
  <c r="Y436" i="13"/>
  <c r="AE436" i="13"/>
  <c r="AM436" i="13"/>
  <c r="AN436" i="13"/>
  <c r="I437" i="13"/>
  <c r="D437" i="13"/>
  <c r="E437" i="13"/>
  <c r="K437" i="13"/>
  <c r="L437" i="13"/>
  <c r="B437" i="13"/>
  <c r="F437" i="13"/>
  <c r="G437" i="13"/>
  <c r="H437" i="13"/>
  <c r="C437" i="13"/>
  <c r="J437" i="13"/>
  <c r="R436" i="13"/>
  <c r="S436" i="13"/>
  <c r="AR435" i="13"/>
  <c r="AA435" i="13"/>
  <c r="AB435" i="13" s="1"/>
  <c r="AC435" i="13" s="1"/>
  <c r="AS435" i="13" l="1"/>
  <c r="M435" i="13" s="1"/>
  <c r="Q451" i="18" s="1"/>
  <c r="S451" i="18" s="1" a="1"/>
  <c r="S451" i="18" s="1"/>
  <c r="AR436" i="13"/>
  <c r="R450" i="18"/>
  <c r="N437" i="13"/>
  <c r="AA436" i="13"/>
  <c r="AB436" i="13" s="1"/>
  <c r="AC436" i="13" s="1"/>
  <c r="R437" i="13"/>
  <c r="S437" i="13"/>
  <c r="AF437" i="13"/>
  <c r="X437" i="13"/>
  <c r="AN437" i="13"/>
  <c r="AH437" i="13"/>
  <c r="Z437" i="13"/>
  <c r="AQ437" i="13"/>
  <c r="V437" i="13"/>
  <c r="AP437" i="13"/>
  <c r="AE437" i="13"/>
  <c r="AM437" i="13"/>
  <c r="AG437" i="13"/>
  <c r="Y437" i="13"/>
  <c r="AO437" i="13"/>
  <c r="AI437" i="13"/>
  <c r="U437" i="13"/>
  <c r="AJ437" i="13"/>
  <c r="W437" i="13"/>
  <c r="AL437" i="13"/>
  <c r="C438" i="13"/>
  <c r="L438" i="13"/>
  <c r="J438" i="13"/>
  <c r="B438" i="13"/>
  <c r="G438" i="13"/>
  <c r="K438" i="13"/>
  <c r="I438" i="13"/>
  <c r="H438" i="13"/>
  <c r="D438" i="13"/>
  <c r="E438" i="13"/>
  <c r="F438" i="13"/>
  <c r="R451" i="18" l="1"/>
  <c r="AS436" i="13"/>
  <c r="M436" i="13" s="1"/>
  <c r="Q452" i="18" s="1"/>
  <c r="S452" i="18" s="1" a="1"/>
  <c r="S452" i="18" s="1"/>
  <c r="N438" i="13"/>
  <c r="J439" i="13"/>
  <c r="C439" i="13"/>
  <c r="E439" i="13"/>
  <c r="H439" i="13"/>
  <c r="L439" i="13"/>
  <c r="I439" i="13"/>
  <c r="K439" i="13"/>
  <c r="D439" i="13"/>
  <c r="G439" i="13"/>
  <c r="F439" i="13"/>
  <c r="B439" i="13"/>
  <c r="AA437" i="13"/>
  <c r="AB437" i="13" s="1"/>
  <c r="AC437" i="13" s="1"/>
  <c r="AR437" i="13"/>
  <c r="S438" i="13"/>
  <c r="R438" i="13"/>
  <c r="U438" i="13"/>
  <c r="V438" i="13"/>
  <c r="AL438" i="13"/>
  <c r="AO438" i="13"/>
  <c r="X438" i="13"/>
  <c r="W438" i="13"/>
  <c r="AQ438" i="13"/>
  <c r="AE438" i="13"/>
  <c r="AG438" i="13"/>
  <c r="Y438" i="13"/>
  <c r="AI438" i="13"/>
  <c r="AH438" i="13"/>
  <c r="AM438" i="13"/>
  <c r="AN438" i="13"/>
  <c r="AJ438" i="13"/>
  <c r="Z438" i="13"/>
  <c r="AP438" i="13"/>
  <c r="AF438" i="13"/>
  <c r="R452" i="18" l="1"/>
  <c r="N439" i="13"/>
  <c r="AS437" i="13"/>
  <c r="M437" i="13" s="1"/>
  <c r="Q453" i="18" s="1"/>
  <c r="S453" i="18" s="1" a="1"/>
  <c r="S453" i="18" s="1"/>
  <c r="AE439" i="13"/>
  <c r="AL439" i="13"/>
  <c r="AF439" i="13"/>
  <c r="Z439" i="13"/>
  <c r="AN439" i="13"/>
  <c r="AH439" i="13"/>
  <c r="V439" i="13"/>
  <c r="AP439" i="13"/>
  <c r="AQ439" i="13"/>
  <c r="AG439" i="13"/>
  <c r="W439" i="13"/>
  <c r="AM439" i="13"/>
  <c r="U439" i="13"/>
  <c r="Y439" i="13"/>
  <c r="AO439" i="13"/>
  <c r="AI439" i="13"/>
  <c r="AJ439" i="13"/>
  <c r="X439" i="13"/>
  <c r="AR438" i="13"/>
  <c r="AA438" i="13"/>
  <c r="AB438" i="13" s="1"/>
  <c r="AC438" i="13" s="1"/>
  <c r="F440" i="13"/>
  <c r="C440" i="13"/>
  <c r="B440" i="13"/>
  <c r="K440" i="13"/>
  <c r="E440" i="13"/>
  <c r="D440" i="13"/>
  <c r="I440" i="13"/>
  <c r="G440" i="13"/>
  <c r="J440" i="13"/>
  <c r="L440" i="13"/>
  <c r="H440" i="13"/>
  <c r="R439" i="13"/>
  <c r="S439" i="13"/>
  <c r="N440" i="13" l="1"/>
  <c r="R453" i="18"/>
  <c r="AS438" i="13"/>
  <c r="M438" i="13" s="1"/>
  <c r="Q454" i="18" s="1"/>
  <c r="R454" i="18" s="1"/>
  <c r="F441" i="13"/>
  <c r="B441" i="13"/>
  <c r="G441" i="13"/>
  <c r="E441" i="13"/>
  <c r="H441" i="13"/>
  <c r="C441" i="13"/>
  <c r="J441" i="13"/>
  <c r="K441" i="13"/>
  <c r="L441" i="13"/>
  <c r="I441" i="13"/>
  <c r="D441" i="13"/>
  <c r="U440" i="13"/>
  <c r="AG440" i="13"/>
  <c r="Y440" i="13"/>
  <c r="AQ440" i="13"/>
  <c r="AI440" i="13"/>
  <c r="Z440" i="13"/>
  <c r="AE440" i="13"/>
  <c r="AN440" i="13"/>
  <c r="AH440" i="13"/>
  <c r="AM440" i="13"/>
  <c r="AP440" i="13"/>
  <c r="AJ440" i="13"/>
  <c r="V440" i="13"/>
  <c r="AL440" i="13"/>
  <c r="AF440" i="13"/>
  <c r="X440" i="13"/>
  <c r="W440" i="13"/>
  <c r="AO440" i="13"/>
  <c r="AA439" i="13"/>
  <c r="AB439" i="13" s="1"/>
  <c r="AC439" i="13" s="1"/>
  <c r="AR439" i="13"/>
  <c r="S440" i="13"/>
  <c r="R440" i="13"/>
  <c r="S454" i="18" l="1" a="1"/>
  <c r="S454" i="18" s="1"/>
  <c r="N441" i="13"/>
  <c r="AS439" i="13"/>
  <c r="M439" i="13" s="1"/>
  <c r="Q455" i="18" s="1"/>
  <c r="AR440" i="13"/>
  <c r="AA440" i="13"/>
  <c r="AB440" i="13" s="1"/>
  <c r="AC440" i="13" s="1"/>
  <c r="Y441" i="13"/>
  <c r="AO441" i="13"/>
  <c r="AI441" i="13"/>
  <c r="AJ441" i="13"/>
  <c r="X441" i="13"/>
  <c r="U441" i="13"/>
  <c r="AL441" i="13"/>
  <c r="AF441" i="13"/>
  <c r="Z441" i="13"/>
  <c r="AN441" i="13"/>
  <c r="AH441" i="13"/>
  <c r="V441" i="13"/>
  <c r="AE441" i="13"/>
  <c r="AP441" i="13"/>
  <c r="AQ441" i="13"/>
  <c r="AG441" i="13"/>
  <c r="W441" i="13"/>
  <c r="AM441" i="13"/>
  <c r="S441" i="13"/>
  <c r="R441" i="13"/>
  <c r="J442" i="13"/>
  <c r="F442" i="13"/>
  <c r="H442" i="13"/>
  <c r="D442" i="13"/>
  <c r="E442" i="13"/>
  <c r="I442" i="13"/>
  <c r="G442" i="13"/>
  <c r="C442" i="13"/>
  <c r="L442" i="13"/>
  <c r="K442" i="13"/>
  <c r="B442" i="13"/>
  <c r="R455" i="18" l="1"/>
  <c r="AS440" i="13"/>
  <c r="M440" i="13" s="1"/>
  <c r="Q456" i="18" s="1"/>
  <c r="S456" i="18" s="1" a="1"/>
  <c r="S456" i="18" s="1"/>
  <c r="N442" i="13"/>
  <c r="S455" i="18" a="1"/>
  <c r="S455" i="18" s="1"/>
  <c r="AR441" i="13"/>
  <c r="AA441" i="13"/>
  <c r="AB441" i="13" s="1"/>
  <c r="AC441" i="13" s="1"/>
  <c r="G443" i="13"/>
  <c r="D443" i="13"/>
  <c r="I443" i="13"/>
  <c r="E443" i="13"/>
  <c r="K443" i="13"/>
  <c r="C443" i="13"/>
  <c r="F443" i="13"/>
  <c r="L443" i="13"/>
  <c r="B443" i="13"/>
  <c r="H443" i="13"/>
  <c r="J443" i="13"/>
  <c r="AQ442" i="13"/>
  <c r="AL442" i="13"/>
  <c r="AE442" i="13"/>
  <c r="V442" i="13"/>
  <c r="AM442" i="13"/>
  <c r="AF442" i="13"/>
  <c r="X442" i="13"/>
  <c r="W442" i="13"/>
  <c r="AO442" i="13"/>
  <c r="AI442" i="13"/>
  <c r="Y442" i="13"/>
  <c r="Z442" i="13"/>
  <c r="AN442" i="13"/>
  <c r="AH442" i="13"/>
  <c r="U442" i="13"/>
  <c r="AG442" i="13"/>
  <c r="AP442" i="13"/>
  <c r="AJ442" i="13"/>
  <c r="S442" i="13"/>
  <c r="R442" i="13"/>
  <c r="R456" i="18" l="1"/>
  <c r="AS441" i="13"/>
  <c r="M441" i="13" s="1"/>
  <c r="Q457" i="18" s="1"/>
  <c r="S457" i="18" s="1" a="1"/>
  <c r="S457" i="18" s="1"/>
  <c r="N443" i="13"/>
  <c r="AA442" i="13"/>
  <c r="AB442" i="13" s="1"/>
  <c r="AC442" i="13" s="1"/>
  <c r="AR442" i="13"/>
  <c r="S443" i="13"/>
  <c r="R443" i="13"/>
  <c r="F444" i="13"/>
  <c r="I444" i="13"/>
  <c r="E444" i="13"/>
  <c r="H444" i="13"/>
  <c r="G444" i="13"/>
  <c r="C444" i="13"/>
  <c r="J444" i="13"/>
  <c r="D444" i="13"/>
  <c r="K444" i="13"/>
  <c r="L444" i="13"/>
  <c r="B444" i="13"/>
  <c r="U443" i="13"/>
  <c r="AJ443" i="13"/>
  <c r="AI443" i="13"/>
  <c r="Y443" i="13"/>
  <c r="AH443" i="13"/>
  <c r="Z443" i="13"/>
  <c r="AE443" i="13"/>
  <c r="AF443" i="13"/>
  <c r="AQ443" i="13"/>
  <c r="AL443" i="13"/>
  <c r="W443" i="13"/>
  <c r="AM443" i="13"/>
  <c r="AN443" i="13"/>
  <c r="AO443" i="13"/>
  <c r="X443" i="13"/>
  <c r="V443" i="13"/>
  <c r="AG443" i="13"/>
  <c r="AP443" i="13"/>
  <c r="AS442" i="13" l="1"/>
  <c r="M442" i="13" s="1"/>
  <c r="Q458" i="18" s="1"/>
  <c r="R458" i="18" s="1"/>
  <c r="R457" i="18"/>
  <c r="AA443" i="13"/>
  <c r="AB443" i="13"/>
  <c r="AC443" i="13" s="1"/>
  <c r="N444" i="13"/>
  <c r="AR443" i="13"/>
  <c r="J445" i="13"/>
  <c r="I445" i="13"/>
  <c r="E445" i="13"/>
  <c r="D445" i="13"/>
  <c r="L445" i="13"/>
  <c r="F445" i="13"/>
  <c r="G445" i="13"/>
  <c r="H445" i="13"/>
  <c r="B445" i="13"/>
  <c r="C445" i="13"/>
  <c r="K445" i="13"/>
  <c r="AQ444" i="13"/>
  <c r="AM444" i="13"/>
  <c r="AL444" i="13"/>
  <c r="U444" i="13"/>
  <c r="Z444" i="13"/>
  <c r="V444" i="13"/>
  <c r="W444" i="13"/>
  <c r="X444" i="13"/>
  <c r="AF444" i="13"/>
  <c r="AE444" i="13"/>
  <c r="AI444" i="13"/>
  <c r="AG444" i="13"/>
  <c r="Y444" i="13"/>
  <c r="AJ444" i="13"/>
  <c r="AN444" i="13"/>
  <c r="AH444" i="13"/>
  <c r="AO444" i="13"/>
  <c r="AP444" i="13"/>
  <c r="S444" i="13"/>
  <c r="R444" i="13"/>
  <c r="S458" i="18" l="1" a="1"/>
  <c r="S458" i="18" s="1"/>
  <c r="AS443" i="13"/>
  <c r="M443" i="13" s="1"/>
  <c r="Q459" i="18" s="1"/>
  <c r="S459" i="18" s="1" a="1"/>
  <c r="S459" i="18" s="1"/>
  <c r="N445" i="13"/>
  <c r="AR444" i="13"/>
  <c r="AA444" i="13"/>
  <c r="AB444" i="13" s="1"/>
  <c r="AC444" i="13" s="1"/>
  <c r="I446" i="13"/>
  <c r="L446" i="13"/>
  <c r="H446" i="13"/>
  <c r="E446" i="13"/>
  <c r="F446" i="13"/>
  <c r="K446" i="13"/>
  <c r="C446" i="13"/>
  <c r="G446" i="13"/>
  <c r="D446" i="13"/>
  <c r="J446" i="13"/>
  <c r="B446" i="13"/>
  <c r="S445" i="13"/>
  <c r="R445" i="13"/>
  <c r="AL445" i="13"/>
  <c r="AF445" i="13"/>
  <c r="Z445" i="13"/>
  <c r="U445" i="13"/>
  <c r="AN445" i="13"/>
  <c r="AH445" i="13"/>
  <c r="V445" i="13"/>
  <c r="AP445" i="13"/>
  <c r="AQ445" i="13"/>
  <c r="AG445" i="13"/>
  <c r="W445" i="13"/>
  <c r="AM445" i="13"/>
  <c r="Y445" i="13"/>
  <c r="AO445" i="13"/>
  <c r="AI445" i="13"/>
  <c r="AE445" i="13"/>
  <c r="AJ445" i="13"/>
  <c r="X445" i="13"/>
  <c r="N446" i="13" l="1"/>
  <c r="AS444" i="13"/>
  <c r="M444" i="13" s="1"/>
  <c r="Q460" i="18" s="1"/>
  <c r="R460" i="18" s="1"/>
  <c r="R459" i="18"/>
  <c r="AR445" i="13"/>
  <c r="AA445" i="13"/>
  <c r="AB445" i="13" s="1"/>
  <c r="AC445" i="13" s="1"/>
  <c r="I447" i="13"/>
  <c r="G447" i="13"/>
  <c r="L447" i="13"/>
  <c r="D447" i="13"/>
  <c r="B447" i="13"/>
  <c r="E447" i="13"/>
  <c r="F447" i="13"/>
  <c r="H447" i="13"/>
  <c r="C447" i="13"/>
  <c r="J447" i="13"/>
  <c r="K447" i="13"/>
  <c r="AN446" i="13"/>
  <c r="AF446" i="13"/>
  <c r="Z446" i="13"/>
  <c r="AL446" i="13"/>
  <c r="AQ446" i="13"/>
  <c r="V446" i="13"/>
  <c r="W446" i="13"/>
  <c r="AP446" i="13"/>
  <c r="U446" i="13"/>
  <c r="AH446" i="13"/>
  <c r="AJ446" i="13"/>
  <c r="X446" i="13"/>
  <c r="AG446" i="13"/>
  <c r="AO446" i="13"/>
  <c r="AE446" i="13"/>
  <c r="AI446" i="13"/>
  <c r="Y446" i="13"/>
  <c r="AM446" i="13"/>
  <c r="S446" i="13"/>
  <c r="R446" i="13"/>
  <c r="S460" i="18" l="1" a="1"/>
  <c r="S460" i="18" s="1"/>
  <c r="AS445" i="13"/>
  <c r="M445" i="13" s="1"/>
  <c r="Q461" i="18" s="1"/>
  <c r="N447" i="13"/>
  <c r="AA446" i="13"/>
  <c r="AB446" i="13" s="1"/>
  <c r="AC446" i="13" s="1"/>
  <c r="AR446" i="13"/>
  <c r="S447" i="13"/>
  <c r="R447" i="13"/>
  <c r="H448" i="13"/>
  <c r="I448" i="13"/>
  <c r="J448" i="13"/>
  <c r="C448" i="13"/>
  <c r="F448" i="13"/>
  <c r="E448" i="13"/>
  <c r="G448" i="13"/>
  <c r="L448" i="13"/>
  <c r="D448" i="13"/>
  <c r="B448" i="13"/>
  <c r="K448" i="13"/>
  <c r="U447" i="13"/>
  <c r="AJ447" i="13"/>
  <c r="AQ447" i="13"/>
  <c r="AI447" i="13"/>
  <c r="AM447" i="13"/>
  <c r="W447" i="13"/>
  <c r="AL447" i="13"/>
  <c r="AO447" i="13"/>
  <c r="AH447" i="13"/>
  <c r="AN447" i="13"/>
  <c r="X447" i="13"/>
  <c r="Z447" i="13"/>
  <c r="AE447" i="13"/>
  <c r="Y447" i="13"/>
  <c r="V447" i="13"/>
  <c r="AP447" i="13"/>
  <c r="AF447" i="13"/>
  <c r="AG447" i="13"/>
  <c r="S461" i="18" l="1" a="1"/>
  <c r="S461" i="18" s="1"/>
  <c r="R461" i="18" s="1"/>
  <c r="N448" i="13"/>
  <c r="AS446" i="13"/>
  <c r="M446" i="13" s="1"/>
  <c r="Q462" i="18" s="1"/>
  <c r="AR447" i="13"/>
  <c r="AA447" i="13"/>
  <c r="AB447" i="13" s="1"/>
  <c r="AC447" i="13" s="1"/>
  <c r="J449" i="13"/>
  <c r="K449" i="13"/>
  <c r="H449" i="13"/>
  <c r="E449" i="13"/>
  <c r="D449" i="13"/>
  <c r="I449" i="13"/>
  <c r="F449" i="13"/>
  <c r="B449" i="13"/>
  <c r="G449" i="13"/>
  <c r="L449" i="13"/>
  <c r="C449" i="13"/>
  <c r="U448" i="13"/>
  <c r="Y448" i="13"/>
  <c r="AG448" i="13"/>
  <c r="AI448" i="13"/>
  <c r="W448" i="13"/>
  <c r="AH448" i="13"/>
  <c r="AN448" i="13"/>
  <c r="AJ448" i="13"/>
  <c r="AF448" i="13"/>
  <c r="AP448" i="13"/>
  <c r="AO448" i="13"/>
  <c r="AM448" i="13"/>
  <c r="AE448" i="13"/>
  <c r="AQ448" i="13"/>
  <c r="Z448" i="13"/>
  <c r="AL448" i="13"/>
  <c r="V448" i="13"/>
  <c r="X448" i="13"/>
  <c r="S448" i="13"/>
  <c r="R448" i="13"/>
  <c r="AS447" i="13" l="1"/>
  <c r="M447" i="13" s="1"/>
  <c r="Q463" i="18" s="1"/>
  <c r="S462" i="18" a="1"/>
  <c r="S462" i="18" s="1"/>
  <c r="R462" i="18" s="1"/>
  <c r="N449" i="13"/>
  <c r="AR448" i="13"/>
  <c r="AA448" i="13"/>
  <c r="AB448" i="13" s="1"/>
  <c r="AC448" i="13" s="1"/>
  <c r="B450" i="13"/>
  <c r="J450" i="13"/>
  <c r="L450" i="13"/>
  <c r="E450" i="13"/>
  <c r="I450" i="13"/>
  <c r="D450" i="13"/>
  <c r="G450" i="13"/>
  <c r="H450" i="13"/>
  <c r="F450" i="13"/>
  <c r="C450" i="13"/>
  <c r="K450" i="13"/>
  <c r="AF449" i="13"/>
  <c r="AM449" i="13"/>
  <c r="AG449" i="13"/>
  <c r="AQ449" i="13"/>
  <c r="X449" i="13"/>
  <c r="U449" i="13"/>
  <c r="AO449" i="13"/>
  <c r="Z449" i="13"/>
  <c r="AI449" i="13"/>
  <c r="AP449" i="13"/>
  <c r="V449" i="13"/>
  <c r="AE449" i="13"/>
  <c r="AL449" i="13"/>
  <c r="Y449" i="13"/>
  <c r="AN449" i="13"/>
  <c r="W449" i="13"/>
  <c r="AH449" i="13"/>
  <c r="AJ449" i="13"/>
  <c r="R449" i="13"/>
  <c r="S449" i="13"/>
  <c r="S463" i="18" l="1" a="1"/>
  <c r="S463" i="18" s="1"/>
  <c r="R463" i="18" s="1"/>
  <c r="AS448" i="13"/>
  <c r="M448" i="13" s="1"/>
  <c r="Q464" i="18" s="1"/>
  <c r="R464" i="18" s="1"/>
  <c r="N450" i="13"/>
  <c r="AR449" i="13"/>
  <c r="AA449" i="13"/>
  <c r="AB449" i="13" s="1"/>
  <c r="AC449" i="13" s="1"/>
  <c r="R450" i="13"/>
  <c r="S450" i="13"/>
  <c r="AF450" i="13"/>
  <c r="X450" i="13"/>
  <c r="AL450" i="13"/>
  <c r="AE450" i="13"/>
  <c r="AO450" i="13"/>
  <c r="AG450" i="13"/>
  <c r="W450" i="13"/>
  <c r="AQ450" i="13"/>
  <c r="AI450" i="13"/>
  <c r="Y450" i="13"/>
  <c r="AM450" i="13"/>
  <c r="AN450" i="13"/>
  <c r="U450" i="13"/>
  <c r="AH450" i="13"/>
  <c r="Z450" i="13"/>
  <c r="AP450" i="13"/>
  <c r="AJ450" i="13"/>
  <c r="V450" i="13"/>
  <c r="L451" i="13"/>
  <c r="I451" i="13"/>
  <c r="K451" i="13"/>
  <c r="J451" i="13"/>
  <c r="D451" i="13"/>
  <c r="H451" i="13"/>
  <c r="C451" i="13"/>
  <c r="G451" i="13"/>
  <c r="E451" i="13"/>
  <c r="B451" i="13"/>
  <c r="F451" i="13"/>
  <c r="S464" i="18" l="1" a="1"/>
  <c r="S464" i="18" s="1"/>
  <c r="AS449" i="13"/>
  <c r="M449" i="13" s="1"/>
  <c r="Q465" i="18" s="1"/>
  <c r="AA450" i="13"/>
  <c r="AB450" i="13" s="1"/>
  <c r="AC450" i="13" s="1"/>
  <c r="N451" i="13"/>
  <c r="AR450" i="13"/>
  <c r="F452" i="13"/>
  <c r="G452" i="13"/>
  <c r="K452" i="13"/>
  <c r="I452" i="13"/>
  <c r="C452" i="13"/>
  <c r="D452" i="13"/>
  <c r="B452" i="13"/>
  <c r="E452" i="13"/>
  <c r="J452" i="13"/>
  <c r="L452" i="13"/>
  <c r="H452" i="13"/>
  <c r="R451" i="13"/>
  <c r="S451" i="13"/>
  <c r="AG451" i="13"/>
  <c r="Y451" i="13"/>
  <c r="AM451" i="13"/>
  <c r="AI451" i="13"/>
  <c r="AJ451" i="13"/>
  <c r="AL451" i="13"/>
  <c r="AF451" i="13"/>
  <c r="AO451" i="13"/>
  <c r="AN451" i="13"/>
  <c r="AH451" i="13"/>
  <c r="U451" i="13"/>
  <c r="AE451" i="13"/>
  <c r="Z451" i="13"/>
  <c r="AP451" i="13"/>
  <c r="X451" i="13"/>
  <c r="V451" i="13"/>
  <c r="W451" i="13"/>
  <c r="AQ451" i="13"/>
  <c r="S465" i="18" l="1" a="1"/>
  <c r="S465" i="18" s="1"/>
  <c r="R465" i="18" s="1"/>
  <c r="AS450" i="13"/>
  <c r="M450" i="13" s="1"/>
  <c r="Q466" i="18" s="1"/>
  <c r="R466" i="18" s="1"/>
  <c r="AA451" i="13"/>
  <c r="AB451" i="13" s="1"/>
  <c r="AC451" i="13" s="1"/>
  <c r="N452" i="13"/>
  <c r="AR451" i="13"/>
  <c r="S452" i="13"/>
  <c r="R452" i="13"/>
  <c r="H453" i="13"/>
  <c r="J453" i="13"/>
  <c r="C453" i="13"/>
  <c r="L453" i="13"/>
  <c r="G453" i="13"/>
  <c r="I453" i="13"/>
  <c r="F453" i="13"/>
  <c r="K453" i="13"/>
  <c r="D453" i="13"/>
  <c r="B453" i="13"/>
  <c r="E453" i="13"/>
  <c r="AE452" i="13"/>
  <c r="AG452" i="13"/>
  <c r="X452" i="13"/>
  <c r="AH452" i="13"/>
  <c r="AI452" i="13"/>
  <c r="AP452" i="13"/>
  <c r="U452" i="13"/>
  <c r="AF452" i="13"/>
  <c r="AN452" i="13"/>
  <c r="AL452" i="13"/>
  <c r="AO452" i="13"/>
  <c r="AJ452" i="13"/>
  <c r="W452" i="13"/>
  <c r="AM452" i="13"/>
  <c r="AQ452" i="13"/>
  <c r="V452" i="13"/>
  <c r="Z452" i="13"/>
  <c r="Y452" i="13"/>
  <c r="S466" i="18" l="1" a="1"/>
  <c r="S466" i="18" s="1"/>
  <c r="AS451" i="13"/>
  <c r="M451" i="13" s="1"/>
  <c r="Q467" i="18" s="1"/>
  <c r="S467" i="18" s="1" a="1"/>
  <c r="S467" i="18" s="1"/>
  <c r="N453" i="13"/>
  <c r="AA452" i="13"/>
  <c r="AB452" i="13" s="1"/>
  <c r="AC452" i="13" s="1"/>
  <c r="AR452" i="13"/>
  <c r="B454" i="13"/>
  <c r="J454" i="13"/>
  <c r="I454" i="13"/>
  <c r="K454" i="13"/>
  <c r="G454" i="13"/>
  <c r="F454" i="13"/>
  <c r="C454" i="13"/>
  <c r="H454" i="13"/>
  <c r="D454" i="13"/>
  <c r="E454" i="13"/>
  <c r="L454" i="13"/>
  <c r="AE453" i="13"/>
  <c r="AJ453" i="13"/>
  <c r="AG453" i="13"/>
  <c r="AN453" i="13"/>
  <c r="Z453" i="13"/>
  <c r="AL453" i="13"/>
  <c r="W453" i="13"/>
  <c r="AM453" i="13"/>
  <c r="X453" i="13"/>
  <c r="AO453" i="13"/>
  <c r="V453" i="13"/>
  <c r="AF453" i="13"/>
  <c r="AP453" i="13"/>
  <c r="AQ453" i="13"/>
  <c r="AI453" i="13"/>
  <c r="Y453" i="13"/>
  <c r="U453" i="13"/>
  <c r="AH453" i="13"/>
  <c r="R453" i="13"/>
  <c r="S453" i="13"/>
  <c r="AS452" i="13" l="1"/>
  <c r="M452" i="13" s="1"/>
  <c r="Q468" i="18" s="1"/>
  <c r="S468" i="18" s="1" a="1"/>
  <c r="S468" i="18" s="1"/>
  <c r="R467" i="18"/>
  <c r="AR453" i="13"/>
  <c r="N454" i="13"/>
  <c r="AA453" i="13"/>
  <c r="AB453" i="13" s="1"/>
  <c r="AC453" i="13" s="1"/>
  <c r="AE454" i="13"/>
  <c r="X454" i="13"/>
  <c r="W454" i="13"/>
  <c r="AQ454" i="13"/>
  <c r="AN454" i="13"/>
  <c r="AJ454" i="13"/>
  <c r="V454" i="13"/>
  <c r="AL454" i="13"/>
  <c r="AO454" i="13"/>
  <c r="Z454" i="13"/>
  <c r="AF454" i="13"/>
  <c r="AG454" i="13"/>
  <c r="AI454" i="13"/>
  <c r="AM454" i="13"/>
  <c r="AP454" i="13"/>
  <c r="Y454" i="13"/>
  <c r="U454" i="13"/>
  <c r="AH454" i="13"/>
  <c r="S454" i="13"/>
  <c r="R454" i="13"/>
  <c r="F455" i="13"/>
  <c r="E455" i="13"/>
  <c r="I455" i="13"/>
  <c r="G455" i="13"/>
  <c r="D455" i="13"/>
  <c r="C455" i="13"/>
  <c r="J455" i="13"/>
  <c r="H455" i="13"/>
  <c r="B455" i="13"/>
  <c r="K455" i="13"/>
  <c r="L455" i="13"/>
  <c r="AS453" i="13" l="1"/>
  <c r="M453" i="13" s="1"/>
  <c r="Q469" i="18" s="1"/>
  <c r="R468" i="18"/>
  <c r="AA454" i="13"/>
  <c r="AB454" i="13" s="1"/>
  <c r="AC454" i="13" s="1"/>
  <c r="S469" i="18" a="1"/>
  <c r="S469" i="18" s="1"/>
  <c r="R469" i="18"/>
  <c r="N455" i="13"/>
  <c r="AR454" i="13"/>
  <c r="G456" i="13"/>
  <c r="D456" i="13"/>
  <c r="L456" i="13"/>
  <c r="F456" i="13"/>
  <c r="J456" i="13"/>
  <c r="E456" i="13"/>
  <c r="K456" i="13"/>
  <c r="I456" i="13"/>
  <c r="C456" i="13"/>
  <c r="H456" i="13"/>
  <c r="B456" i="13"/>
  <c r="R455" i="13"/>
  <c r="S455" i="13"/>
  <c r="AJ455" i="13"/>
  <c r="Y455" i="13"/>
  <c r="AL455" i="13"/>
  <c r="U455" i="13"/>
  <c r="AQ455" i="13"/>
  <c r="V455" i="13"/>
  <c r="AP455" i="13"/>
  <c r="W455" i="13"/>
  <c r="AO455" i="13"/>
  <c r="AI455" i="13"/>
  <c r="AG455" i="13"/>
  <c r="AE455" i="13"/>
  <c r="AF455" i="13"/>
  <c r="AN455" i="13"/>
  <c r="AH455" i="13"/>
  <c r="AM455" i="13"/>
  <c r="X455" i="13"/>
  <c r="Z455" i="13"/>
  <c r="AA455" i="13" l="1"/>
  <c r="AB455" i="13" s="1"/>
  <c r="AC455" i="13" s="1"/>
  <c r="AS454" i="13"/>
  <c r="M454" i="13" s="1"/>
  <c r="Q470" i="18" s="1"/>
  <c r="S470" i="18" s="1" a="1"/>
  <c r="S470" i="18" s="1"/>
  <c r="AR455" i="13"/>
  <c r="N456" i="13"/>
  <c r="I457" i="13"/>
  <c r="K457" i="13"/>
  <c r="C457" i="13"/>
  <c r="J457" i="13"/>
  <c r="D457" i="13"/>
  <c r="B457" i="13"/>
  <c r="E457" i="13"/>
  <c r="G457" i="13"/>
  <c r="L457" i="13"/>
  <c r="F457" i="13"/>
  <c r="H457" i="13"/>
  <c r="S456" i="13"/>
  <c r="R456" i="13"/>
  <c r="Z456" i="13"/>
  <c r="AP456" i="13"/>
  <c r="AM456" i="13"/>
  <c r="AG456" i="13"/>
  <c r="AQ456" i="13"/>
  <c r="AE456" i="13"/>
  <c r="AN456" i="13"/>
  <c r="Y456" i="13"/>
  <c r="W456" i="13"/>
  <c r="U456" i="13"/>
  <c r="V456" i="13"/>
  <c r="AH456" i="13"/>
  <c r="X456" i="13"/>
  <c r="AJ456" i="13"/>
  <c r="AI456" i="13"/>
  <c r="AF456" i="13"/>
  <c r="AL456" i="13"/>
  <c r="AO456" i="13"/>
  <c r="AA456" i="13" l="1"/>
  <c r="AS455" i="13"/>
  <c r="M455" i="13" s="1"/>
  <c r="Q471" i="18" s="1"/>
  <c r="R470" i="18"/>
  <c r="AB456" i="13"/>
  <c r="AC456" i="13" s="1"/>
  <c r="N457" i="13"/>
  <c r="AR456" i="13"/>
  <c r="R457" i="13"/>
  <c r="S457" i="13"/>
  <c r="E458" i="13"/>
  <c r="C458" i="13"/>
  <c r="K458" i="13"/>
  <c r="I458" i="13"/>
  <c r="G458" i="13"/>
  <c r="D458" i="13"/>
  <c r="B458" i="13"/>
  <c r="F458" i="13"/>
  <c r="J458" i="13"/>
  <c r="L458" i="13"/>
  <c r="H458" i="13"/>
  <c r="U457" i="13"/>
  <c r="AF457" i="13"/>
  <c r="X457" i="13"/>
  <c r="V457" i="13"/>
  <c r="AQ457" i="13"/>
  <c r="AN457" i="13"/>
  <c r="AG457" i="13"/>
  <c r="AO457" i="13"/>
  <c r="Y457" i="13"/>
  <c r="AE457" i="13"/>
  <c r="AL457" i="13"/>
  <c r="AJ457" i="13"/>
  <c r="AI457" i="13"/>
  <c r="AP457" i="13"/>
  <c r="AM457" i="13"/>
  <c r="Z457" i="13"/>
  <c r="W457" i="13"/>
  <c r="AH457" i="13"/>
  <c r="S471" i="18" l="1" a="1"/>
  <c r="S471" i="18" s="1"/>
  <c r="R471" i="18" s="1"/>
  <c r="N458" i="13"/>
  <c r="AS456" i="13"/>
  <c r="M456" i="13" s="1"/>
  <c r="Q472" i="18" s="1"/>
  <c r="S472" i="18" s="1" a="1"/>
  <c r="S472" i="18" s="1"/>
  <c r="AR457" i="13"/>
  <c r="AA457" i="13"/>
  <c r="AB457" i="13" s="1"/>
  <c r="AC457" i="13" s="1"/>
  <c r="S458" i="13"/>
  <c r="R458" i="13"/>
  <c r="I459" i="13"/>
  <c r="K459" i="13"/>
  <c r="G459" i="13"/>
  <c r="J459" i="13"/>
  <c r="C459" i="13"/>
  <c r="D459" i="13"/>
  <c r="F459" i="13"/>
  <c r="E459" i="13"/>
  <c r="B459" i="13"/>
  <c r="H459" i="13"/>
  <c r="L459" i="13"/>
  <c r="AE458" i="13"/>
  <c r="AI458" i="13"/>
  <c r="AH458" i="13"/>
  <c r="AM458" i="13"/>
  <c r="AN458" i="13"/>
  <c r="AJ458" i="13"/>
  <c r="Z458" i="13"/>
  <c r="AP458" i="13"/>
  <c r="AF458" i="13"/>
  <c r="V458" i="13"/>
  <c r="AL458" i="13"/>
  <c r="AG458" i="13"/>
  <c r="Y458" i="13"/>
  <c r="AQ458" i="13"/>
  <c r="W458" i="13"/>
  <c r="AO458" i="13"/>
  <c r="U458" i="13"/>
  <c r="X458" i="13"/>
  <c r="AS457" i="13" l="1"/>
  <c r="M457" i="13" s="1"/>
  <c r="Q473" i="18" s="1"/>
  <c r="S473" i="18" s="1" a="1"/>
  <c r="S473" i="18" s="1"/>
  <c r="N459" i="13"/>
  <c r="R472" i="18"/>
  <c r="AR458" i="13"/>
  <c r="AA458" i="13"/>
  <c r="AB458" i="13" s="1"/>
  <c r="AC458" i="13" s="1"/>
  <c r="R459" i="13"/>
  <c r="S459" i="13"/>
  <c r="I460" i="13"/>
  <c r="H460" i="13"/>
  <c r="K460" i="13"/>
  <c r="E460" i="13"/>
  <c r="D460" i="13"/>
  <c r="B460" i="13"/>
  <c r="F460" i="13"/>
  <c r="G460" i="13"/>
  <c r="J460" i="13"/>
  <c r="L460" i="13"/>
  <c r="C460" i="13"/>
  <c r="AH459" i="13"/>
  <c r="AG459" i="13"/>
  <c r="U459" i="13"/>
  <c r="AI459" i="13"/>
  <c r="AP459" i="13"/>
  <c r="V459" i="13"/>
  <c r="AF459" i="13"/>
  <c r="Y459" i="13"/>
  <c r="AN459" i="13"/>
  <c r="AQ459" i="13"/>
  <c r="AJ459" i="13"/>
  <c r="AE459" i="13"/>
  <c r="W459" i="13"/>
  <c r="AO459" i="13"/>
  <c r="Z459" i="13"/>
  <c r="AL459" i="13"/>
  <c r="AM459" i="13"/>
  <c r="X459" i="13"/>
  <c r="R473" i="18" l="1"/>
  <c r="AS458" i="13"/>
  <c r="M458" i="13" s="1"/>
  <c r="Q474" i="18" s="1"/>
  <c r="S474" i="18" s="1" a="1"/>
  <c r="S474" i="18" s="1"/>
  <c r="N460" i="13"/>
  <c r="AR459" i="13"/>
  <c r="AA459" i="13"/>
  <c r="AB459" i="13" s="1"/>
  <c r="AC459" i="13" s="1"/>
  <c r="B461" i="13"/>
  <c r="K461" i="13"/>
  <c r="G461" i="13"/>
  <c r="H461" i="13"/>
  <c r="F461" i="13"/>
  <c r="C461" i="13"/>
  <c r="I461" i="13"/>
  <c r="L461" i="13"/>
  <c r="E461" i="13"/>
  <c r="J461" i="13"/>
  <c r="D461" i="13"/>
  <c r="AE460" i="13"/>
  <c r="Z460" i="13"/>
  <c r="AN460" i="13"/>
  <c r="AJ460" i="13"/>
  <c r="V460" i="13"/>
  <c r="AP460" i="13"/>
  <c r="U460" i="13"/>
  <c r="AF460" i="13"/>
  <c r="X460" i="13"/>
  <c r="AL460" i="13"/>
  <c r="AO460" i="13"/>
  <c r="AH460" i="13"/>
  <c r="W460" i="13"/>
  <c r="AM460" i="13"/>
  <c r="AI460" i="13"/>
  <c r="Y460" i="13"/>
  <c r="AQ460" i="13"/>
  <c r="AG460" i="13"/>
  <c r="R460" i="13"/>
  <c r="S460" i="13"/>
  <c r="R474" i="18" l="1"/>
  <c r="AS459" i="13"/>
  <c r="M459" i="13" s="1"/>
  <c r="Q475" i="18" s="1"/>
  <c r="S475" i="18" s="1" a="1"/>
  <c r="S475" i="18" s="1"/>
  <c r="AA460" i="13"/>
  <c r="AB460" i="13" s="1"/>
  <c r="AC460" i="13" s="1"/>
  <c r="AR460" i="13"/>
  <c r="N461" i="13"/>
  <c r="U461" i="13"/>
  <c r="AO461" i="13"/>
  <c r="AJ461" i="13"/>
  <c r="Z461" i="13"/>
  <c r="AF461" i="13"/>
  <c r="AI461" i="13"/>
  <c r="V461" i="13"/>
  <c r="AQ461" i="13"/>
  <c r="AL461" i="13"/>
  <c r="AN461" i="13"/>
  <c r="AM461" i="13"/>
  <c r="AP461" i="13"/>
  <c r="Y461" i="13"/>
  <c r="AG461" i="13"/>
  <c r="AE461" i="13"/>
  <c r="AH461" i="13"/>
  <c r="W461" i="13"/>
  <c r="X461" i="13"/>
  <c r="S461" i="13"/>
  <c r="R461" i="13"/>
  <c r="L462" i="13"/>
  <c r="K462" i="13"/>
  <c r="I462" i="13"/>
  <c r="G462" i="13"/>
  <c r="B462" i="13"/>
  <c r="H462" i="13"/>
  <c r="C462" i="13"/>
  <c r="E462" i="13"/>
  <c r="D462" i="13"/>
  <c r="F462" i="13"/>
  <c r="J462" i="13"/>
  <c r="R475" i="18" l="1"/>
  <c r="AS460" i="13"/>
  <c r="M460" i="13" s="1"/>
  <c r="Q476" i="18" s="1"/>
  <c r="S476" i="18" s="1" a="1"/>
  <c r="S476" i="18" s="1"/>
  <c r="AA461" i="13"/>
  <c r="AB461" i="13" s="1"/>
  <c r="AC461" i="13" s="1"/>
  <c r="N462" i="13"/>
  <c r="AR461" i="13"/>
  <c r="U462" i="13"/>
  <c r="AF462" i="13"/>
  <c r="X462" i="13"/>
  <c r="W462" i="13"/>
  <c r="AO462" i="13"/>
  <c r="AG462" i="13"/>
  <c r="AE462" i="13"/>
  <c r="AQ462" i="13"/>
  <c r="AI462" i="13"/>
  <c r="Y462" i="13"/>
  <c r="AM462" i="13"/>
  <c r="AN462" i="13"/>
  <c r="AJ462" i="13"/>
  <c r="V462" i="13"/>
  <c r="AL462" i="13"/>
  <c r="AH462" i="13"/>
  <c r="Z462" i="13"/>
  <c r="AP462" i="13"/>
  <c r="S462" i="13"/>
  <c r="R462" i="13"/>
  <c r="K463" i="13"/>
  <c r="I463" i="13"/>
  <c r="J463" i="13"/>
  <c r="H463" i="13"/>
  <c r="E463" i="13"/>
  <c r="L463" i="13"/>
  <c r="D463" i="13"/>
  <c r="B463" i="13"/>
  <c r="F463" i="13"/>
  <c r="G463" i="13"/>
  <c r="C463" i="13"/>
  <c r="R476" i="18" l="1"/>
  <c r="AS461" i="13"/>
  <c r="M461" i="13" s="1"/>
  <c r="Q477" i="18" s="1"/>
  <c r="S477" i="18" s="1" a="1"/>
  <c r="S477" i="18" s="1"/>
  <c r="AA462" i="13"/>
  <c r="AB462" i="13" s="1"/>
  <c r="AC462" i="13" s="1"/>
  <c r="N463" i="13"/>
  <c r="AR462" i="13"/>
  <c r="H464" i="13"/>
  <c r="I464" i="13"/>
  <c r="F464" i="13"/>
  <c r="K464" i="13"/>
  <c r="G464" i="13"/>
  <c r="J464" i="13"/>
  <c r="L464" i="13"/>
  <c r="C464" i="13"/>
  <c r="D464" i="13"/>
  <c r="B464" i="13"/>
  <c r="E464" i="13"/>
  <c r="AO463" i="13"/>
  <c r="AL463" i="13"/>
  <c r="AF463" i="13"/>
  <c r="X463" i="13"/>
  <c r="AN463" i="13"/>
  <c r="Z463" i="13"/>
  <c r="AP463" i="13"/>
  <c r="AH463" i="13"/>
  <c r="U463" i="13"/>
  <c r="V463" i="13"/>
  <c r="W463" i="13"/>
  <c r="AE463" i="13"/>
  <c r="AM463" i="13"/>
  <c r="AI463" i="13"/>
  <c r="AJ463" i="13"/>
  <c r="AQ463" i="13"/>
  <c r="AG463" i="13"/>
  <c r="Y463" i="13"/>
  <c r="R463" i="13"/>
  <c r="S463" i="13"/>
  <c r="R477" i="18" l="1"/>
  <c r="AS462" i="13"/>
  <c r="M462" i="13" s="1"/>
  <c r="Q478" i="18" s="1"/>
  <c r="S478" i="18" s="1" a="1"/>
  <c r="S478" i="18" s="1"/>
  <c r="AA463" i="13"/>
  <c r="AB463" i="13" s="1"/>
  <c r="AC463" i="13" s="1"/>
  <c r="AR463" i="13"/>
  <c r="N464" i="13"/>
  <c r="J465" i="13"/>
  <c r="F465" i="13"/>
  <c r="K465" i="13"/>
  <c r="C465" i="13"/>
  <c r="E465" i="13"/>
  <c r="H465" i="13"/>
  <c r="I465" i="13"/>
  <c r="G465" i="13"/>
  <c r="N465" i="13" s="1"/>
  <c r="D465" i="13"/>
  <c r="B465" i="13"/>
  <c r="L465" i="13"/>
  <c r="AF464" i="13"/>
  <c r="X464" i="13"/>
  <c r="AH464" i="13"/>
  <c r="AE464" i="13"/>
  <c r="U464" i="13"/>
  <c r="AO464" i="13"/>
  <c r="AG464" i="13"/>
  <c r="W464" i="13"/>
  <c r="AQ464" i="13"/>
  <c r="AI464" i="13"/>
  <c r="AM464" i="13"/>
  <c r="AN464" i="13"/>
  <c r="Y464" i="13"/>
  <c r="Z464" i="13"/>
  <c r="AP464" i="13"/>
  <c r="AJ464" i="13"/>
  <c r="V464" i="13"/>
  <c r="AL464" i="13"/>
  <c r="R464" i="13"/>
  <c r="S464" i="13"/>
  <c r="R478" i="18" l="1"/>
  <c r="AA464" i="13"/>
  <c r="AB464" i="13" s="1"/>
  <c r="AC464" i="13" s="1"/>
  <c r="AR464" i="13"/>
  <c r="AS463" i="13"/>
  <c r="M463" i="13" s="1"/>
  <c r="Q479" i="18" s="1"/>
  <c r="D466" i="13"/>
  <c r="I466" i="13"/>
  <c r="F466" i="13"/>
  <c r="K466" i="13"/>
  <c r="C466" i="13"/>
  <c r="B466" i="13"/>
  <c r="J466" i="13"/>
  <c r="G466" i="13"/>
  <c r="N466" i="13" s="1"/>
  <c r="E466" i="13"/>
  <c r="L466" i="13"/>
  <c r="H466" i="13"/>
  <c r="W465" i="13"/>
  <c r="AQ465" i="13"/>
  <c r="U465" i="13"/>
  <c r="AI465" i="13"/>
  <c r="AH465" i="13"/>
  <c r="AO465" i="13"/>
  <c r="AG465" i="13"/>
  <c r="AL465" i="13"/>
  <c r="X465" i="13"/>
  <c r="AE465" i="13"/>
  <c r="AN465" i="13"/>
  <c r="AM465" i="13"/>
  <c r="Z465" i="13"/>
  <c r="Y465" i="13"/>
  <c r="AJ465" i="13"/>
  <c r="AP465" i="13"/>
  <c r="AF465" i="13"/>
  <c r="V465" i="13"/>
  <c r="R465" i="13"/>
  <c r="S465" i="13"/>
  <c r="AS464" i="13" l="1"/>
  <c r="M464" i="13" s="1"/>
  <c r="Q480" i="18" s="1"/>
  <c r="R480" i="18" s="1"/>
  <c r="AR465" i="13"/>
  <c r="AA465" i="13"/>
  <c r="AB465" i="13" s="1"/>
  <c r="AC465" i="13" s="1"/>
  <c r="R479" i="18"/>
  <c r="S479" i="18" a="1"/>
  <c r="S479" i="18" s="1"/>
  <c r="R466" i="13"/>
  <c r="S466" i="13"/>
  <c r="L467" i="13"/>
  <c r="J467" i="13"/>
  <c r="K467" i="13"/>
  <c r="H467" i="13"/>
  <c r="D467" i="13"/>
  <c r="G467" i="13"/>
  <c r="E467" i="13"/>
  <c r="F467" i="13"/>
  <c r="C467" i="13"/>
  <c r="B467" i="13"/>
  <c r="I467" i="13"/>
  <c r="AE466" i="13"/>
  <c r="AO466" i="13"/>
  <c r="AG466" i="13"/>
  <c r="W466" i="13"/>
  <c r="AQ466" i="13"/>
  <c r="AI466" i="13"/>
  <c r="U466" i="13"/>
  <c r="Y466" i="13"/>
  <c r="AM466" i="13"/>
  <c r="AN466" i="13"/>
  <c r="AH466" i="13"/>
  <c r="Z466" i="13"/>
  <c r="AP466" i="13"/>
  <c r="AJ466" i="13"/>
  <c r="V466" i="13"/>
  <c r="AF466" i="13"/>
  <c r="X466" i="13"/>
  <c r="AL466" i="13"/>
  <c r="S480" i="18" l="1" a="1"/>
  <c r="S480" i="18" s="1"/>
  <c r="AS465" i="13"/>
  <c r="M465" i="13" s="1"/>
  <c r="Q481" i="18" s="1"/>
  <c r="R481" i="18" s="1"/>
  <c r="AA466" i="13"/>
  <c r="AB466" i="13" s="1"/>
  <c r="AC466" i="13" s="1"/>
  <c r="AR466" i="13"/>
  <c r="N467" i="13"/>
  <c r="I468" i="13"/>
  <c r="C468" i="13"/>
  <c r="D468" i="13"/>
  <c r="B468" i="13"/>
  <c r="K468" i="13"/>
  <c r="F468" i="13"/>
  <c r="L468" i="13"/>
  <c r="E468" i="13"/>
  <c r="G468" i="13"/>
  <c r="J468" i="13"/>
  <c r="H468" i="13"/>
  <c r="U467" i="13"/>
  <c r="AM467" i="13"/>
  <c r="AI467" i="13"/>
  <c r="Y467" i="13"/>
  <c r="AE467" i="13"/>
  <c r="AO467" i="13"/>
  <c r="AL467" i="13"/>
  <c r="AJ467" i="13"/>
  <c r="X467" i="13"/>
  <c r="AN467" i="13"/>
  <c r="AF467" i="13"/>
  <c r="Z467" i="13"/>
  <c r="AP467" i="13"/>
  <c r="AH467" i="13"/>
  <c r="V467" i="13"/>
  <c r="W467" i="13"/>
  <c r="AQ467" i="13"/>
  <c r="AG467" i="13"/>
  <c r="S467" i="13"/>
  <c r="R467" i="13"/>
  <c r="S481" i="18" l="1" a="1"/>
  <c r="S481" i="18" s="1"/>
  <c r="AS466" i="13"/>
  <c r="M466" i="13" s="1"/>
  <c r="Q482" i="18" s="1"/>
  <c r="S482" i="18" s="1" a="1"/>
  <c r="S482" i="18" s="1"/>
  <c r="AR467" i="13"/>
  <c r="N468" i="13"/>
  <c r="AA467" i="13"/>
  <c r="AB467" i="13" s="1"/>
  <c r="AC467" i="13" s="1"/>
  <c r="R468" i="13"/>
  <c r="S468" i="13"/>
  <c r="K469" i="13"/>
  <c r="G469" i="13"/>
  <c r="B469" i="13"/>
  <c r="C469" i="13"/>
  <c r="H469" i="13"/>
  <c r="F469" i="13"/>
  <c r="L469" i="13"/>
  <c r="E469" i="13"/>
  <c r="D469" i="13"/>
  <c r="J469" i="13"/>
  <c r="I469" i="13"/>
  <c r="AG468" i="13"/>
  <c r="Y468" i="13"/>
  <c r="AQ468" i="13"/>
  <c r="AI468" i="13"/>
  <c r="AH468" i="13"/>
  <c r="U468" i="13"/>
  <c r="AN468" i="13"/>
  <c r="AJ468" i="13"/>
  <c r="AM468" i="13"/>
  <c r="AP468" i="13"/>
  <c r="AF468" i="13"/>
  <c r="AE468" i="13"/>
  <c r="Z468" i="13"/>
  <c r="AL468" i="13"/>
  <c r="V468" i="13"/>
  <c r="X468" i="13"/>
  <c r="W468" i="13"/>
  <c r="AO468" i="13"/>
  <c r="R482" i="18" l="1"/>
  <c r="AS467" i="13"/>
  <c r="M467" i="13" s="1"/>
  <c r="Q483" i="18" s="1"/>
  <c r="R483" i="18" s="1"/>
  <c r="AR468" i="13"/>
  <c r="AA468" i="13"/>
  <c r="AB468" i="13" s="1"/>
  <c r="AC468" i="13" s="1"/>
  <c r="N469" i="13"/>
  <c r="AJ469" i="13"/>
  <c r="X469" i="13"/>
  <c r="AL469" i="13"/>
  <c r="AF469" i="13"/>
  <c r="Z469" i="13"/>
  <c r="AN469" i="13"/>
  <c r="AH469" i="13"/>
  <c r="V469" i="13"/>
  <c r="AE469" i="13"/>
  <c r="AQ469" i="13"/>
  <c r="Y469" i="13"/>
  <c r="AP469" i="13"/>
  <c r="AM469" i="13"/>
  <c r="AG469" i="13"/>
  <c r="U469" i="13"/>
  <c r="W469" i="13"/>
  <c r="AO469" i="13"/>
  <c r="AI469" i="13"/>
  <c r="R469" i="13"/>
  <c r="S469" i="13"/>
  <c r="G470" i="13"/>
  <c r="B470" i="13"/>
  <c r="F470" i="13"/>
  <c r="K470" i="13"/>
  <c r="L470" i="13"/>
  <c r="J470" i="13"/>
  <c r="C470" i="13"/>
  <c r="E470" i="13"/>
  <c r="H470" i="13"/>
  <c r="I470" i="13"/>
  <c r="D470" i="13"/>
  <c r="S483" i="18" l="1" a="1"/>
  <c r="S483" i="18" s="1"/>
  <c r="N470" i="13"/>
  <c r="AS468" i="13"/>
  <c r="M468" i="13" s="1"/>
  <c r="Q484" i="18" s="1"/>
  <c r="AA469" i="13"/>
  <c r="AB469" i="13" s="1"/>
  <c r="AC469" i="13" s="1"/>
  <c r="AR469" i="13"/>
  <c r="AE470" i="13"/>
  <c r="V470" i="13"/>
  <c r="AL470" i="13"/>
  <c r="AF470" i="13"/>
  <c r="U470" i="13"/>
  <c r="X470" i="13"/>
  <c r="W470" i="13"/>
  <c r="AO470" i="13"/>
  <c r="AG470" i="13"/>
  <c r="Y470" i="13"/>
  <c r="AQ470" i="13"/>
  <c r="AI470" i="13"/>
  <c r="AH470" i="13"/>
  <c r="AM470" i="13"/>
  <c r="AN470" i="13"/>
  <c r="AJ470" i="13"/>
  <c r="Z470" i="13"/>
  <c r="AP470" i="13"/>
  <c r="S470" i="13"/>
  <c r="R470" i="13"/>
  <c r="K471" i="13"/>
  <c r="B471" i="13"/>
  <c r="I471" i="13"/>
  <c r="C471" i="13"/>
  <c r="J471" i="13"/>
  <c r="G471" i="13"/>
  <c r="F471" i="13"/>
  <c r="L471" i="13"/>
  <c r="D471" i="13"/>
  <c r="H471" i="13"/>
  <c r="E471" i="13"/>
  <c r="AS469" i="13" l="1"/>
  <c r="M469" i="13" s="1"/>
  <c r="Q485" i="18" s="1"/>
  <c r="S485" i="18" s="1" a="1"/>
  <c r="S485" i="18" s="1"/>
  <c r="N471" i="13"/>
  <c r="AA470" i="13"/>
  <c r="AB470" i="13" s="1"/>
  <c r="AC470" i="13" s="1"/>
  <c r="R484" i="18"/>
  <c r="S484" i="18" a="1"/>
  <c r="S484" i="18" s="1"/>
  <c r="AR470" i="13"/>
  <c r="R471" i="13"/>
  <c r="S471" i="13"/>
  <c r="Y471" i="13"/>
  <c r="AO471" i="13"/>
  <c r="AJ471" i="13"/>
  <c r="X471" i="13"/>
  <c r="AI471" i="13"/>
  <c r="AQ471" i="13"/>
  <c r="Z471" i="13"/>
  <c r="AE471" i="13"/>
  <c r="AN471" i="13"/>
  <c r="AL471" i="13"/>
  <c r="V471" i="13"/>
  <c r="AH471" i="13"/>
  <c r="W471" i="13"/>
  <c r="AF471" i="13"/>
  <c r="U471" i="13"/>
  <c r="AP471" i="13"/>
  <c r="AM471" i="13"/>
  <c r="AG471" i="13"/>
  <c r="E472" i="13"/>
  <c r="L472" i="13"/>
  <c r="G472" i="13"/>
  <c r="J472" i="13"/>
  <c r="I472" i="13"/>
  <c r="C472" i="13"/>
  <c r="F472" i="13"/>
  <c r="K472" i="13"/>
  <c r="H472" i="13"/>
  <c r="D472" i="13"/>
  <c r="B472" i="13"/>
  <c r="R485" i="18" l="1"/>
  <c r="N472" i="13"/>
  <c r="AA471" i="13"/>
  <c r="AB471" i="13" s="1"/>
  <c r="AC471" i="13" s="1"/>
  <c r="AR471" i="13"/>
  <c r="AS470" i="13"/>
  <c r="M470" i="13" s="1"/>
  <c r="Q486" i="18" s="1"/>
  <c r="D473" i="13"/>
  <c r="B473" i="13"/>
  <c r="C473" i="13"/>
  <c r="E473" i="13"/>
  <c r="G473" i="13"/>
  <c r="F473" i="13"/>
  <c r="J473" i="13"/>
  <c r="H473" i="13"/>
  <c r="I473" i="13"/>
  <c r="K473" i="13"/>
  <c r="L473" i="13"/>
  <c r="AG472" i="13"/>
  <c r="X472" i="13"/>
  <c r="AJ472" i="13"/>
  <c r="AQ472" i="13"/>
  <c r="AI472" i="13"/>
  <c r="U472" i="13"/>
  <c r="V472" i="13"/>
  <c r="AP472" i="13"/>
  <c r="AF472" i="13"/>
  <c r="AN472" i="13"/>
  <c r="W472" i="13"/>
  <c r="AE472" i="13"/>
  <c r="AO472" i="13"/>
  <c r="AL472" i="13"/>
  <c r="Y472" i="13"/>
  <c r="Z472" i="13"/>
  <c r="AM472" i="13"/>
  <c r="AH472" i="13"/>
  <c r="R472" i="13"/>
  <c r="S472" i="13"/>
  <c r="N473" i="13" l="1"/>
  <c r="AR472" i="13"/>
  <c r="AA472" i="13"/>
  <c r="AB472" i="13" s="1"/>
  <c r="AC472" i="13" s="1"/>
  <c r="R486" i="18"/>
  <c r="S486" i="18" a="1"/>
  <c r="S486" i="18" s="1"/>
  <c r="AS471" i="13"/>
  <c r="M471" i="13" s="1"/>
  <c r="Q487" i="18" s="1"/>
  <c r="S473" i="13"/>
  <c r="R473" i="13"/>
  <c r="C474" i="13"/>
  <c r="B474" i="13"/>
  <c r="K474" i="13"/>
  <c r="I474" i="13"/>
  <c r="L474" i="13"/>
  <c r="E474" i="13"/>
  <c r="D474" i="13"/>
  <c r="H474" i="13"/>
  <c r="G474" i="13"/>
  <c r="J474" i="13"/>
  <c r="F474" i="13"/>
  <c r="AO473" i="13"/>
  <c r="AI473" i="13"/>
  <c r="AP473" i="13"/>
  <c r="AE473" i="13"/>
  <c r="AF473" i="13"/>
  <c r="W473" i="13"/>
  <c r="Y473" i="13"/>
  <c r="X473" i="13"/>
  <c r="AM473" i="13"/>
  <c r="U473" i="13"/>
  <c r="AJ473" i="13"/>
  <c r="Z473" i="13"/>
  <c r="AL473" i="13"/>
  <c r="AQ473" i="13"/>
  <c r="V473" i="13"/>
  <c r="AN473" i="13"/>
  <c r="AH473" i="13"/>
  <c r="AG473" i="13"/>
  <c r="AS472" i="13" l="1"/>
  <c r="M472" i="13" s="1"/>
  <c r="Q488" i="18" s="1"/>
  <c r="S488" i="18" s="1" a="1"/>
  <c r="S488" i="18" s="1"/>
  <c r="AA473" i="13"/>
  <c r="AB473" i="13" s="1"/>
  <c r="AC473" i="13" s="1"/>
  <c r="N474" i="13"/>
  <c r="R487" i="18"/>
  <c r="S487" i="18" a="1"/>
  <c r="S487" i="18" s="1"/>
  <c r="AR473" i="13"/>
  <c r="R474" i="13"/>
  <c r="S474" i="13"/>
  <c r="U474" i="13"/>
  <c r="AL474" i="13"/>
  <c r="AF474" i="13"/>
  <c r="Y474" i="13"/>
  <c r="AO474" i="13"/>
  <c r="X474" i="13"/>
  <c r="AE474" i="13"/>
  <c r="AJ474" i="13"/>
  <c r="AQ474" i="13"/>
  <c r="AG474" i="13"/>
  <c r="AI474" i="13"/>
  <c r="AM474" i="13"/>
  <c r="AP474" i="13"/>
  <c r="AN474" i="13"/>
  <c r="Z474" i="13"/>
  <c r="W474" i="13"/>
  <c r="AH474" i="13"/>
  <c r="V474" i="13"/>
  <c r="D475" i="13"/>
  <c r="E475" i="13"/>
  <c r="K475" i="13"/>
  <c r="B475" i="13"/>
  <c r="J475" i="13"/>
  <c r="I475" i="13"/>
  <c r="C475" i="13"/>
  <c r="F475" i="13"/>
  <c r="H475" i="13"/>
  <c r="G475" i="13"/>
  <c r="L475" i="13"/>
  <c r="R488" i="18" l="1"/>
  <c r="AR474" i="13"/>
  <c r="AA474" i="13"/>
  <c r="AB474" i="13" s="1"/>
  <c r="AC474" i="13" s="1"/>
  <c r="N475" i="13"/>
  <c r="AS473" i="13"/>
  <c r="M473" i="13" s="1"/>
  <c r="Q489" i="18" s="1"/>
  <c r="S475" i="13"/>
  <c r="R475" i="13"/>
  <c r="I476" i="13"/>
  <c r="K476" i="13"/>
  <c r="G476" i="13"/>
  <c r="H476" i="13"/>
  <c r="E476" i="13"/>
  <c r="L476" i="13"/>
  <c r="D476" i="13"/>
  <c r="B476" i="13"/>
  <c r="F476" i="13"/>
  <c r="C476" i="13"/>
  <c r="J476" i="13"/>
  <c r="AP475" i="13"/>
  <c r="AQ475" i="13"/>
  <c r="AG475" i="13"/>
  <c r="W475" i="13"/>
  <c r="AM475" i="13"/>
  <c r="U475" i="13"/>
  <c r="Y475" i="13"/>
  <c r="AO475" i="13"/>
  <c r="AI475" i="13"/>
  <c r="AE475" i="13"/>
  <c r="AJ475" i="13"/>
  <c r="X475" i="13"/>
  <c r="AL475" i="13"/>
  <c r="AF475" i="13"/>
  <c r="Z475" i="13"/>
  <c r="AN475" i="13"/>
  <c r="AH475" i="13"/>
  <c r="V475" i="13"/>
  <c r="AS474" i="13" l="1"/>
  <c r="M474" i="13" s="1"/>
  <c r="Q490" i="18" s="1"/>
  <c r="S490" i="18" s="1" a="1"/>
  <c r="S490" i="18" s="1"/>
  <c r="N476" i="13"/>
  <c r="S489" i="18" a="1"/>
  <c r="S489" i="18" s="1"/>
  <c r="R489" i="18"/>
  <c r="AA475" i="13"/>
  <c r="AB475" i="13" s="1"/>
  <c r="AC475" i="13" s="1"/>
  <c r="AR475" i="13"/>
  <c r="R490" i="18"/>
  <c r="K477" i="13"/>
  <c r="B477" i="13"/>
  <c r="C477" i="13"/>
  <c r="G477" i="13"/>
  <c r="F477" i="13"/>
  <c r="J477" i="13"/>
  <c r="E477" i="13"/>
  <c r="H477" i="13"/>
  <c r="L477" i="13"/>
  <c r="I477" i="13"/>
  <c r="D477" i="13"/>
  <c r="W476" i="13"/>
  <c r="AQ476" i="13"/>
  <c r="AI476" i="13"/>
  <c r="U476" i="13"/>
  <c r="Y476" i="13"/>
  <c r="AM476" i="13"/>
  <c r="AN476" i="13"/>
  <c r="AH476" i="13"/>
  <c r="Z476" i="13"/>
  <c r="AP476" i="13"/>
  <c r="AE476" i="13"/>
  <c r="AJ476" i="13"/>
  <c r="V476" i="13"/>
  <c r="AF476" i="13"/>
  <c r="X476" i="13"/>
  <c r="AL476" i="13"/>
  <c r="AO476" i="13"/>
  <c r="AG476" i="13"/>
  <c r="S476" i="13"/>
  <c r="R476" i="13"/>
  <c r="AS475" i="13" l="1"/>
  <c r="M475" i="13" s="1"/>
  <c r="Q491" i="18" s="1"/>
  <c r="R491" i="18" s="1"/>
  <c r="N477" i="13"/>
  <c r="AA476" i="13"/>
  <c r="AB476" i="13" s="1"/>
  <c r="AC476" i="13" s="1"/>
  <c r="AR476" i="13"/>
  <c r="U477" i="13"/>
  <c r="AQ477" i="13"/>
  <c r="W477" i="13"/>
  <c r="AM477" i="13"/>
  <c r="AO477" i="13"/>
  <c r="Y477" i="13"/>
  <c r="Z477" i="13"/>
  <c r="X477" i="13"/>
  <c r="AJ477" i="13"/>
  <c r="AP477" i="13"/>
  <c r="V477" i="13"/>
  <c r="AF477" i="13"/>
  <c r="AE477" i="13"/>
  <c r="AG477" i="13"/>
  <c r="AI477" i="13"/>
  <c r="AL477" i="13"/>
  <c r="AN477" i="13"/>
  <c r="AH477" i="13"/>
  <c r="S477" i="13"/>
  <c r="R477" i="13"/>
  <c r="H478" i="13"/>
  <c r="E478" i="13"/>
  <c r="D478" i="13"/>
  <c r="J478" i="13"/>
  <c r="I478" i="13"/>
  <c r="C478" i="13"/>
  <c r="L478" i="13"/>
  <c r="F478" i="13"/>
  <c r="B478" i="13"/>
  <c r="G478" i="13"/>
  <c r="K478" i="13"/>
  <c r="S491" i="18" l="1" a="1"/>
  <c r="S491" i="18" s="1"/>
  <c r="N478" i="13"/>
  <c r="AS476" i="13"/>
  <c r="M476" i="13" s="1"/>
  <c r="Q492" i="18" s="1"/>
  <c r="S492" i="18" s="1" a="1"/>
  <c r="S492" i="18" s="1"/>
  <c r="AR477" i="13"/>
  <c r="AA477" i="13"/>
  <c r="AB477" i="13" s="1"/>
  <c r="AC477" i="13" s="1"/>
  <c r="D479" i="13"/>
  <c r="G479" i="13"/>
  <c r="K479" i="13"/>
  <c r="F479" i="13"/>
  <c r="C479" i="13"/>
  <c r="J479" i="13"/>
  <c r="L479" i="13"/>
  <c r="H479" i="13"/>
  <c r="E479" i="13"/>
  <c r="I479" i="13"/>
  <c r="B479" i="13"/>
  <c r="W478" i="13"/>
  <c r="X478" i="13"/>
  <c r="V478" i="13"/>
  <c r="Y478" i="13"/>
  <c r="AJ478" i="13"/>
  <c r="AG478" i="13"/>
  <c r="Z478" i="13"/>
  <c r="AO478" i="13"/>
  <c r="AE478" i="13"/>
  <c r="AP478" i="13"/>
  <c r="AI478" i="13"/>
  <c r="AQ478" i="13"/>
  <c r="AL478" i="13"/>
  <c r="AH478" i="13"/>
  <c r="U478" i="13"/>
  <c r="AN478" i="13"/>
  <c r="AF478" i="13"/>
  <c r="AM478" i="13"/>
  <c r="R478" i="13"/>
  <c r="S478" i="13"/>
  <c r="AS477" i="13" l="1"/>
  <c r="M477" i="13" s="1"/>
  <c r="Q493" i="18" s="1"/>
  <c r="S493" i="18" s="1" a="1"/>
  <c r="S493" i="18" s="1"/>
  <c r="R493" i="18" s="1"/>
  <c r="R492" i="18"/>
  <c r="N479" i="13"/>
  <c r="AA478" i="13"/>
  <c r="AB478" i="13" s="1"/>
  <c r="AC478" i="13" s="1"/>
  <c r="AR478" i="13"/>
  <c r="F480" i="13"/>
  <c r="I480" i="13"/>
  <c r="D480" i="13"/>
  <c r="L480" i="13"/>
  <c r="K480" i="13"/>
  <c r="C480" i="13"/>
  <c r="G480" i="13"/>
  <c r="H480" i="13"/>
  <c r="E480" i="13"/>
  <c r="J480" i="13"/>
  <c r="B480" i="13"/>
  <c r="S479" i="13"/>
  <c r="R479" i="13"/>
  <c r="AM479" i="13"/>
  <c r="AN479" i="13"/>
  <c r="U479" i="13"/>
  <c r="AL479" i="13"/>
  <c r="Y479" i="13"/>
  <c r="AI479" i="13"/>
  <c r="AF479" i="13"/>
  <c r="X479" i="13"/>
  <c r="AE479" i="13"/>
  <c r="AP479" i="13"/>
  <c r="AH479" i="13"/>
  <c r="Z479" i="13"/>
  <c r="W479" i="13"/>
  <c r="AQ479" i="13"/>
  <c r="V479" i="13"/>
  <c r="AJ479" i="13"/>
  <c r="AO479" i="13"/>
  <c r="AG479" i="13"/>
  <c r="AS478" i="13" l="1"/>
  <c r="M478" i="13" s="1"/>
  <c r="Q494" i="18" s="1"/>
  <c r="R494" i="18" s="1"/>
  <c r="N480" i="13"/>
  <c r="AR479" i="13"/>
  <c r="AA479" i="13"/>
  <c r="AB479" i="13" s="1"/>
  <c r="AC479" i="13" s="1"/>
  <c r="K481" i="13"/>
  <c r="I481" i="13"/>
  <c r="E481" i="13"/>
  <c r="G481" i="13"/>
  <c r="B481" i="13"/>
  <c r="F481" i="13"/>
  <c r="D481" i="13"/>
  <c r="H481" i="13"/>
  <c r="L481" i="13"/>
  <c r="J481" i="13"/>
  <c r="C481" i="13"/>
  <c r="R480" i="13"/>
  <c r="S480" i="13"/>
  <c r="AO480" i="13"/>
  <c r="AG480" i="13"/>
  <c r="AQ480" i="13"/>
  <c r="AI480" i="13"/>
  <c r="Y480" i="13"/>
  <c r="AE480" i="13"/>
  <c r="AM480" i="13"/>
  <c r="AN480" i="13"/>
  <c r="AH480" i="13"/>
  <c r="Z480" i="13"/>
  <c r="AP480" i="13"/>
  <c r="AJ480" i="13"/>
  <c r="V480" i="13"/>
  <c r="AL480" i="13"/>
  <c r="U480" i="13"/>
  <c r="AF480" i="13"/>
  <c r="X480" i="13"/>
  <c r="W480" i="13"/>
  <c r="AS479" i="13" l="1"/>
  <c r="M479" i="13" s="1"/>
  <c r="Q495" i="18" s="1"/>
  <c r="S494" i="18" a="1"/>
  <c r="S494" i="18" s="1"/>
  <c r="AA480" i="13"/>
  <c r="AB480" i="13" s="1"/>
  <c r="AC480" i="13" s="1"/>
  <c r="AR480" i="13"/>
  <c r="N481" i="13"/>
  <c r="R481" i="13"/>
  <c r="S481" i="13"/>
  <c r="X481" i="13"/>
  <c r="AP481" i="13"/>
  <c r="AJ481" i="13"/>
  <c r="AM481" i="13"/>
  <c r="AG481" i="13"/>
  <c r="AF481" i="13"/>
  <c r="AO481" i="13"/>
  <c r="AI481" i="13"/>
  <c r="U481" i="13"/>
  <c r="Z481" i="13"/>
  <c r="AL481" i="13"/>
  <c r="AH481" i="13"/>
  <c r="V481" i="13"/>
  <c r="W481" i="13"/>
  <c r="AE481" i="13"/>
  <c r="AQ481" i="13"/>
  <c r="AN481" i="13"/>
  <c r="Y481" i="13"/>
  <c r="J482" i="13"/>
  <c r="B482" i="13"/>
  <c r="G482" i="13"/>
  <c r="I482" i="13"/>
  <c r="H482" i="13"/>
  <c r="F482" i="13"/>
  <c r="E482" i="13"/>
  <c r="C482" i="13"/>
  <c r="K482" i="13"/>
  <c r="L482" i="13"/>
  <c r="D482" i="13"/>
  <c r="S495" i="18" l="1" a="1"/>
  <c r="S495" i="18" s="1"/>
  <c r="R495" i="18" s="1"/>
  <c r="AS480" i="13"/>
  <c r="M480" i="13" s="1"/>
  <c r="Q496" i="18" s="1"/>
  <c r="R496" i="18" s="1"/>
  <c r="N482" i="13"/>
  <c r="AR481" i="13"/>
  <c r="AA481" i="13"/>
  <c r="AB481" i="13" s="1"/>
  <c r="AC481" i="13" s="1"/>
  <c r="AE482" i="13"/>
  <c r="AH482" i="13"/>
  <c r="Z482" i="13"/>
  <c r="AP482" i="13"/>
  <c r="AJ482" i="13"/>
  <c r="V482" i="13"/>
  <c r="AL482" i="13"/>
  <c r="AF482" i="13"/>
  <c r="X482" i="13"/>
  <c r="W482" i="13"/>
  <c r="AO482" i="13"/>
  <c r="AG482" i="13"/>
  <c r="U482" i="13"/>
  <c r="AQ482" i="13"/>
  <c r="AI482" i="13"/>
  <c r="Y482" i="13"/>
  <c r="AM482" i="13"/>
  <c r="AN482" i="13"/>
  <c r="R482" i="13"/>
  <c r="S482" i="13"/>
  <c r="G483" i="13"/>
  <c r="L483" i="13"/>
  <c r="E483" i="13"/>
  <c r="F483" i="13"/>
  <c r="J483" i="13"/>
  <c r="B483" i="13"/>
  <c r="C483" i="13"/>
  <c r="I483" i="13"/>
  <c r="K483" i="13"/>
  <c r="D483" i="13"/>
  <c r="H483" i="13"/>
  <c r="AS481" i="13" l="1"/>
  <c r="M481" i="13" s="1"/>
  <c r="Q497" i="18" s="1"/>
  <c r="S496" i="18" a="1"/>
  <c r="S496" i="18" s="1"/>
  <c r="AA482" i="13"/>
  <c r="AB482" i="13" s="1"/>
  <c r="AC482" i="13" s="1"/>
  <c r="N483" i="13"/>
  <c r="AR482" i="13"/>
  <c r="S483" i="13"/>
  <c r="R483" i="13"/>
  <c r="Y483" i="13"/>
  <c r="AQ483" i="13"/>
  <c r="AI483" i="13"/>
  <c r="AJ483" i="13"/>
  <c r="W483" i="13"/>
  <c r="AL483" i="13"/>
  <c r="AM483" i="13"/>
  <c r="AH483" i="13"/>
  <c r="AN483" i="13"/>
  <c r="U483" i="13"/>
  <c r="AO483" i="13"/>
  <c r="X483" i="13"/>
  <c r="Z483" i="13"/>
  <c r="V483" i="13"/>
  <c r="AP483" i="13"/>
  <c r="AE483" i="13"/>
  <c r="AF483" i="13"/>
  <c r="AG483" i="13"/>
  <c r="I484" i="13"/>
  <c r="E484" i="13"/>
  <c r="C484" i="13"/>
  <c r="K484" i="13"/>
  <c r="J484" i="13"/>
  <c r="G484" i="13"/>
  <c r="L484" i="13"/>
  <c r="B484" i="13"/>
  <c r="H484" i="13"/>
  <c r="F484" i="13"/>
  <c r="D484" i="13"/>
  <c r="R497" i="18" l="1"/>
  <c r="S497" i="18" a="1"/>
  <c r="S497" i="18" s="1"/>
  <c r="AS482" i="13"/>
  <c r="M482" i="13" s="1"/>
  <c r="Q498" i="18" s="1"/>
  <c r="R498" i="18" s="1"/>
  <c r="N484" i="13"/>
  <c r="AR483" i="13"/>
  <c r="AA483" i="13"/>
  <c r="AB483" i="13" s="1"/>
  <c r="AC483" i="13" s="1"/>
  <c r="AE484" i="13"/>
  <c r="X484" i="13"/>
  <c r="W484" i="13"/>
  <c r="AO484" i="13"/>
  <c r="AG484" i="13"/>
  <c r="Y484" i="13"/>
  <c r="AQ484" i="13"/>
  <c r="AI484" i="13"/>
  <c r="AH484" i="13"/>
  <c r="U484" i="13"/>
  <c r="AM484" i="13"/>
  <c r="AN484" i="13"/>
  <c r="AJ484" i="13"/>
  <c r="Z484" i="13"/>
  <c r="AP484" i="13"/>
  <c r="V484" i="13"/>
  <c r="AL484" i="13"/>
  <c r="AF484" i="13"/>
  <c r="R484" i="13"/>
  <c r="S484" i="13"/>
  <c r="L485" i="13"/>
  <c r="C485" i="13"/>
  <c r="E485" i="13"/>
  <c r="H485" i="13"/>
  <c r="I485" i="13"/>
  <c r="B485" i="13"/>
  <c r="J485" i="13"/>
  <c r="K485" i="13"/>
  <c r="G485" i="13"/>
  <c r="F485" i="13"/>
  <c r="D485" i="13"/>
  <c r="AS483" i="13" l="1"/>
  <c r="M483" i="13" s="1"/>
  <c r="Q499" i="18" s="1"/>
  <c r="S498" i="18" a="1"/>
  <c r="S498" i="18" s="1"/>
  <c r="N485" i="13"/>
  <c r="AR484" i="13"/>
  <c r="AA484" i="13"/>
  <c r="AB484" i="13" s="1"/>
  <c r="AC484" i="13" s="1"/>
  <c r="Y485" i="13"/>
  <c r="AJ485" i="13"/>
  <c r="AL485" i="13"/>
  <c r="AO485" i="13"/>
  <c r="AH485" i="13"/>
  <c r="AQ485" i="13"/>
  <c r="Z485" i="13"/>
  <c r="U485" i="13"/>
  <c r="V485" i="13"/>
  <c r="AG485" i="13"/>
  <c r="X485" i="13"/>
  <c r="AF485" i="13"/>
  <c r="W485" i="13"/>
  <c r="AI485" i="13"/>
  <c r="AE485" i="13"/>
  <c r="AP485" i="13"/>
  <c r="AM485" i="13"/>
  <c r="AN485" i="13"/>
  <c r="D486" i="13"/>
  <c r="J486" i="13"/>
  <c r="E486" i="13"/>
  <c r="L486" i="13"/>
  <c r="G486" i="13"/>
  <c r="B486" i="13"/>
  <c r="H486" i="13"/>
  <c r="K486" i="13"/>
  <c r="F486" i="13"/>
  <c r="I486" i="13"/>
  <c r="C486" i="13"/>
  <c r="S485" i="13"/>
  <c r="R485" i="13"/>
  <c r="S499" i="18" l="1" a="1"/>
  <c r="S499" i="18" s="1"/>
  <c r="R499" i="18"/>
  <c r="AS484" i="13"/>
  <c r="M484" i="13" s="1"/>
  <c r="Q500" i="18" s="1"/>
  <c r="S500" i="18" s="1" a="1"/>
  <c r="S500" i="18" s="1"/>
  <c r="AA485" i="13"/>
  <c r="AB485" i="13" s="1"/>
  <c r="AC485" i="13" s="1"/>
  <c r="N486" i="13"/>
  <c r="AR485" i="13"/>
  <c r="R486" i="13"/>
  <c r="S486" i="13"/>
  <c r="D487" i="13"/>
  <c r="K487" i="13"/>
  <c r="F487" i="13"/>
  <c r="I487" i="13"/>
  <c r="G487" i="13"/>
  <c r="B487" i="13"/>
  <c r="C487" i="13"/>
  <c r="L487" i="13"/>
  <c r="J487" i="13"/>
  <c r="H487" i="13"/>
  <c r="E487" i="13"/>
  <c r="U486" i="13"/>
  <c r="X486" i="13"/>
  <c r="Y486" i="13"/>
  <c r="AJ486" i="13"/>
  <c r="Z486" i="13"/>
  <c r="AO486" i="13"/>
  <c r="AF486" i="13"/>
  <c r="AE486" i="13"/>
  <c r="V486" i="13"/>
  <c r="AI486" i="13"/>
  <c r="AQ486" i="13"/>
  <c r="AH486" i="13"/>
  <c r="AG486" i="13"/>
  <c r="AN486" i="13"/>
  <c r="AP486" i="13"/>
  <c r="AM486" i="13"/>
  <c r="W486" i="13"/>
  <c r="AL486" i="13"/>
  <c r="R500" i="18" l="1"/>
  <c r="AS485" i="13"/>
  <c r="M485" i="13" s="1"/>
  <c r="Q501" i="18" s="1"/>
  <c r="S501" i="18" s="1" a="1"/>
  <c r="S501" i="18" s="1"/>
  <c r="N487" i="13"/>
  <c r="AR486" i="13"/>
  <c r="AA486" i="13"/>
  <c r="AB486" i="13" s="1"/>
  <c r="AC486" i="13" s="1"/>
  <c r="S487" i="13"/>
  <c r="R487" i="13"/>
  <c r="I488" i="13"/>
  <c r="E488" i="13"/>
  <c r="K488" i="13"/>
  <c r="H488" i="13"/>
  <c r="J488" i="13"/>
  <c r="D488" i="13"/>
  <c r="G488" i="13"/>
  <c r="C488" i="13"/>
  <c r="L488" i="13"/>
  <c r="F488" i="13"/>
  <c r="B488" i="13"/>
  <c r="V487" i="13"/>
  <c r="Y487" i="13"/>
  <c r="AM487" i="13"/>
  <c r="AG487" i="13"/>
  <c r="W487" i="13"/>
  <c r="AO487" i="13"/>
  <c r="AI487" i="13"/>
  <c r="AF487" i="13"/>
  <c r="AE487" i="13"/>
  <c r="AQ487" i="13"/>
  <c r="AL487" i="13"/>
  <c r="AH487" i="13"/>
  <c r="X487" i="13"/>
  <c r="AN487" i="13"/>
  <c r="U487" i="13"/>
  <c r="Z487" i="13"/>
  <c r="AP487" i="13"/>
  <c r="AJ487" i="13"/>
  <c r="AS486" i="13" l="1"/>
  <c r="M486" i="13" s="1"/>
  <c r="Q502" i="18" s="1"/>
  <c r="R502" i="18" s="1"/>
  <c r="R501" i="18"/>
  <c r="N488" i="13"/>
  <c r="AA487" i="13"/>
  <c r="AB487" i="13" s="1"/>
  <c r="AC487" i="13" s="1"/>
  <c r="AR487" i="13"/>
  <c r="I489" i="13"/>
  <c r="D489" i="13"/>
  <c r="K489" i="13"/>
  <c r="G489" i="13"/>
  <c r="F489" i="13"/>
  <c r="J489" i="13"/>
  <c r="L489" i="13"/>
  <c r="B489" i="13"/>
  <c r="E489" i="13"/>
  <c r="H489" i="13"/>
  <c r="C489" i="13"/>
  <c r="AG488" i="13"/>
  <c r="X488" i="13"/>
  <c r="Y488" i="13"/>
  <c r="AN488" i="13"/>
  <c r="Z488" i="13"/>
  <c r="AH488" i="13"/>
  <c r="AJ488" i="13"/>
  <c r="AP488" i="13"/>
  <c r="U488" i="13"/>
  <c r="AF488" i="13"/>
  <c r="AO488" i="13"/>
  <c r="AL488" i="13"/>
  <c r="AQ488" i="13"/>
  <c r="AM488" i="13"/>
  <c r="W488" i="13"/>
  <c r="AE488" i="13"/>
  <c r="AI488" i="13"/>
  <c r="V488" i="13"/>
  <c r="R488" i="13"/>
  <c r="S488" i="13"/>
  <c r="S502" i="18" l="1" a="1"/>
  <c r="S502" i="18" s="1"/>
  <c r="AS487" i="13"/>
  <c r="M487" i="13" s="1"/>
  <c r="Q503" i="18" s="1"/>
  <c r="N489" i="13"/>
  <c r="AA488" i="13"/>
  <c r="AB488" i="13" s="1"/>
  <c r="AC488" i="13" s="1"/>
  <c r="AR488" i="13"/>
  <c r="S489" i="13"/>
  <c r="R489" i="13"/>
  <c r="E490" i="13"/>
  <c r="K490" i="13"/>
  <c r="F490" i="13"/>
  <c r="B490" i="13"/>
  <c r="G490" i="13"/>
  <c r="J490" i="13"/>
  <c r="H490" i="13"/>
  <c r="L490" i="13"/>
  <c r="I490" i="13"/>
  <c r="D490" i="13"/>
  <c r="C490" i="13"/>
  <c r="AO489" i="13"/>
  <c r="AH489" i="13"/>
  <c r="X489" i="13"/>
  <c r="AN489" i="13"/>
  <c r="W489" i="13"/>
  <c r="AE489" i="13"/>
  <c r="Z489" i="13"/>
  <c r="AJ489" i="13"/>
  <c r="AQ489" i="13"/>
  <c r="V489" i="13"/>
  <c r="AL489" i="13"/>
  <c r="U489" i="13"/>
  <c r="AM489" i="13"/>
  <c r="AG489" i="13"/>
  <c r="AP489" i="13"/>
  <c r="AF489" i="13"/>
  <c r="AI489" i="13"/>
  <c r="Y489" i="13"/>
  <c r="R503" i="18" l="1"/>
  <c r="S503" i="18" a="1"/>
  <c r="S503" i="18" s="1"/>
  <c r="AR489" i="13"/>
  <c r="N490" i="13"/>
  <c r="AA489" i="13"/>
  <c r="AB489" i="13" s="1"/>
  <c r="AC489" i="13" s="1"/>
  <c r="AS488" i="13"/>
  <c r="M488" i="13" s="1"/>
  <c r="Q504" i="18" s="1"/>
  <c r="U490" i="13"/>
  <c r="AP490" i="13"/>
  <c r="Y490" i="13"/>
  <c r="AM490" i="13"/>
  <c r="AL490" i="13"/>
  <c r="AJ490" i="13"/>
  <c r="X490" i="13"/>
  <c r="AN490" i="13"/>
  <c r="AF490" i="13"/>
  <c r="Z490" i="13"/>
  <c r="V490" i="13"/>
  <c r="AH490" i="13"/>
  <c r="AI490" i="13"/>
  <c r="AO490" i="13"/>
  <c r="AQ490" i="13"/>
  <c r="AE490" i="13"/>
  <c r="AG490" i="13"/>
  <c r="W490" i="13"/>
  <c r="R490" i="13"/>
  <c r="S490" i="13"/>
  <c r="I491" i="13"/>
  <c r="J491" i="13"/>
  <c r="L491" i="13"/>
  <c r="C491" i="13"/>
  <c r="K491" i="13"/>
  <c r="F491" i="13"/>
  <c r="D491" i="13"/>
  <c r="G491" i="13"/>
  <c r="H491" i="13"/>
  <c r="B491" i="13"/>
  <c r="E491" i="13"/>
  <c r="AS489" i="13" l="1"/>
  <c r="M489" i="13" s="1"/>
  <c r="Q505" i="18" s="1"/>
  <c r="S505" i="18" s="1" a="1"/>
  <c r="S505" i="18" s="1"/>
  <c r="N491" i="13"/>
  <c r="AR490" i="13"/>
  <c r="AA490" i="13"/>
  <c r="AB490" i="13" s="1"/>
  <c r="AC490" i="13" s="1"/>
  <c r="R504" i="18"/>
  <c r="S504" i="18" a="1"/>
  <c r="S504" i="18" s="1"/>
  <c r="R505" i="18"/>
  <c r="H492" i="13"/>
  <c r="F492" i="13"/>
  <c r="J492" i="13"/>
  <c r="L492" i="13"/>
  <c r="K492" i="13"/>
  <c r="B492" i="13"/>
  <c r="E492" i="13"/>
  <c r="D492" i="13"/>
  <c r="I492" i="13"/>
  <c r="G492" i="13"/>
  <c r="C492" i="13"/>
  <c r="R491" i="13"/>
  <c r="S491" i="13"/>
  <c r="AF491" i="13"/>
  <c r="AL491" i="13"/>
  <c r="U491" i="13"/>
  <c r="AH491" i="13"/>
  <c r="Z491" i="13"/>
  <c r="AI491" i="13"/>
  <c r="AJ491" i="13"/>
  <c r="V491" i="13"/>
  <c r="AE491" i="13"/>
  <c r="AP491" i="13"/>
  <c r="AM491" i="13"/>
  <c r="AN491" i="13"/>
  <c r="Y491" i="13"/>
  <c r="AO491" i="13"/>
  <c r="X491" i="13"/>
  <c r="W491" i="13"/>
  <c r="AQ491" i="13"/>
  <c r="AG491" i="13"/>
  <c r="AS490" i="13" l="1"/>
  <c r="M490" i="13" s="1"/>
  <c r="Q506" i="18" s="1"/>
  <c r="N492" i="13"/>
  <c r="AR491" i="13"/>
  <c r="AA491" i="13"/>
  <c r="AB491" i="13" s="1"/>
  <c r="AC491" i="13" s="1"/>
  <c r="AQ492" i="13"/>
  <c r="Z492" i="13"/>
  <c r="AM492" i="13"/>
  <c r="W492" i="13"/>
  <c r="AI492" i="13"/>
  <c r="AP492" i="13"/>
  <c r="AE492" i="13"/>
  <c r="AO492" i="13"/>
  <c r="AG492" i="13"/>
  <c r="AL492" i="13"/>
  <c r="AF492" i="13"/>
  <c r="AH492" i="13"/>
  <c r="U492" i="13"/>
  <c r="V492" i="13"/>
  <c r="Y492" i="13"/>
  <c r="AN492" i="13"/>
  <c r="X492" i="13"/>
  <c r="AJ492" i="13"/>
  <c r="I493" i="13"/>
  <c r="J493" i="13"/>
  <c r="G493" i="13"/>
  <c r="F493" i="13"/>
  <c r="D493" i="13"/>
  <c r="H493" i="13"/>
  <c r="L493" i="13"/>
  <c r="E493" i="13"/>
  <c r="C493" i="13"/>
  <c r="B493" i="13"/>
  <c r="K493" i="13"/>
  <c r="R492" i="13"/>
  <c r="S492" i="13"/>
  <c r="R506" i="18" l="1"/>
  <c r="S506" i="18" a="1"/>
  <c r="S506" i="18" s="1"/>
  <c r="AS491" i="13"/>
  <c r="M491" i="13" s="1"/>
  <c r="Q507" i="18" s="1"/>
  <c r="S507" i="18" s="1" a="1"/>
  <c r="S507" i="18" s="1"/>
  <c r="N493" i="13"/>
  <c r="AA492" i="13"/>
  <c r="AB492" i="13" s="1"/>
  <c r="AC492" i="13" s="1"/>
  <c r="AR492" i="13"/>
  <c r="E494" i="13"/>
  <c r="J494" i="13"/>
  <c r="D494" i="13"/>
  <c r="I494" i="13"/>
  <c r="F494" i="13"/>
  <c r="L494" i="13"/>
  <c r="H494" i="13"/>
  <c r="G494" i="13"/>
  <c r="C494" i="13"/>
  <c r="B494" i="13"/>
  <c r="K494" i="13"/>
  <c r="R493" i="13"/>
  <c r="S493" i="13"/>
  <c r="AJ493" i="13"/>
  <c r="AL493" i="13"/>
  <c r="AN493" i="13"/>
  <c r="AM493" i="13"/>
  <c r="AP493" i="13"/>
  <c r="Y493" i="13"/>
  <c r="X493" i="13"/>
  <c r="AH493" i="13"/>
  <c r="U493" i="13"/>
  <c r="AQ493" i="13"/>
  <c r="AO493" i="13"/>
  <c r="W493" i="13"/>
  <c r="AE493" i="13"/>
  <c r="Z493" i="13"/>
  <c r="AG493" i="13"/>
  <c r="AF493" i="13"/>
  <c r="V493" i="13"/>
  <c r="AI493" i="13"/>
  <c r="R507" i="18" l="1"/>
  <c r="AS492" i="13"/>
  <c r="M492" i="13" s="1"/>
  <c r="Q508" i="18" s="1"/>
  <c r="R508" i="18" s="1"/>
  <c r="N494" i="13"/>
  <c r="AA493" i="13"/>
  <c r="AB493" i="13" s="1"/>
  <c r="AC493" i="13" s="1"/>
  <c r="AR493" i="13"/>
  <c r="J495" i="13"/>
  <c r="I495" i="13"/>
  <c r="L495" i="13"/>
  <c r="G495" i="13"/>
  <c r="H495" i="13"/>
  <c r="D495" i="13"/>
  <c r="F495" i="13"/>
  <c r="K495" i="13"/>
  <c r="C495" i="13"/>
  <c r="E495" i="13"/>
  <c r="B495" i="13"/>
  <c r="R494" i="13"/>
  <c r="S494" i="13"/>
  <c r="AL494" i="13"/>
  <c r="AF494" i="13"/>
  <c r="V494" i="13"/>
  <c r="U494" i="13"/>
  <c r="AN494" i="13"/>
  <c r="AI494" i="13"/>
  <c r="X494" i="13"/>
  <c r="W494" i="13"/>
  <c r="AO494" i="13"/>
  <c r="Y494" i="13"/>
  <c r="AQ494" i="13"/>
  <c r="Z494" i="13"/>
  <c r="AE494" i="13"/>
  <c r="AH494" i="13"/>
  <c r="AM494" i="13"/>
  <c r="AP494" i="13"/>
  <c r="AJ494" i="13"/>
  <c r="AG494" i="13"/>
  <c r="S508" i="18" l="1" a="1"/>
  <c r="S508" i="18" s="1"/>
  <c r="AA494" i="13"/>
  <c r="AB494" i="13" s="1"/>
  <c r="AC494" i="13" s="1"/>
  <c r="N495" i="13"/>
  <c r="AS493" i="13"/>
  <c r="M493" i="13" s="1"/>
  <c r="Q509" i="18" s="1"/>
  <c r="AR494" i="13"/>
  <c r="I496" i="13"/>
  <c r="B496" i="13"/>
  <c r="G496" i="13"/>
  <c r="J496" i="13"/>
  <c r="E496" i="13"/>
  <c r="D496" i="13"/>
  <c r="C496" i="13"/>
  <c r="H496" i="13"/>
  <c r="K496" i="13"/>
  <c r="F496" i="13"/>
  <c r="L496" i="13"/>
  <c r="AL495" i="13"/>
  <c r="X495" i="13"/>
  <c r="AM495" i="13"/>
  <c r="AN495" i="13"/>
  <c r="AG495" i="13"/>
  <c r="AE495" i="13"/>
  <c r="AP495" i="13"/>
  <c r="Y495" i="13"/>
  <c r="AF495" i="13"/>
  <c r="Z495" i="13"/>
  <c r="W495" i="13"/>
  <c r="AH495" i="13"/>
  <c r="V495" i="13"/>
  <c r="AO495" i="13"/>
  <c r="U495" i="13"/>
  <c r="AI495" i="13"/>
  <c r="AQ495" i="13"/>
  <c r="AJ495" i="13"/>
  <c r="R495" i="13"/>
  <c r="S495" i="13"/>
  <c r="AS494" i="13" l="1"/>
  <c r="M494" i="13" s="1"/>
  <c r="Q510" i="18" s="1"/>
  <c r="R510" i="18" s="1"/>
  <c r="AA495" i="13"/>
  <c r="AB495" i="13" s="1"/>
  <c r="AC495" i="13" s="1"/>
  <c r="AR495" i="13"/>
  <c r="S509" i="18" a="1"/>
  <c r="S509" i="18" s="1"/>
  <c r="R509" i="18"/>
  <c r="N496" i="13"/>
  <c r="R496" i="13"/>
  <c r="S496" i="13"/>
  <c r="W496" i="13"/>
  <c r="AF496" i="13"/>
  <c r="Z496" i="13"/>
  <c r="U496" i="13"/>
  <c r="Y496" i="13"/>
  <c r="AQ496" i="13"/>
  <c r="AI496" i="13"/>
  <c r="AH496" i="13"/>
  <c r="AM496" i="13"/>
  <c r="AE496" i="13"/>
  <c r="AN496" i="13"/>
  <c r="AG496" i="13"/>
  <c r="V496" i="13"/>
  <c r="AL496" i="13"/>
  <c r="AP496" i="13"/>
  <c r="X496" i="13"/>
  <c r="AO496" i="13"/>
  <c r="AJ496" i="13"/>
  <c r="F497" i="13"/>
  <c r="H497" i="13"/>
  <c r="K497" i="13"/>
  <c r="J497" i="13"/>
  <c r="I497" i="13"/>
  <c r="E497" i="13"/>
  <c r="L497" i="13"/>
  <c r="D497" i="13"/>
  <c r="B497" i="13"/>
  <c r="G497" i="13"/>
  <c r="N497" i="13" s="1"/>
  <c r="C497" i="13"/>
  <c r="S510" i="18" l="1" a="1"/>
  <c r="S510" i="18" s="1"/>
  <c r="AS495" i="13"/>
  <c r="M495" i="13" s="1"/>
  <c r="Q511" i="18" s="1"/>
  <c r="S511" i="18" s="1" a="1"/>
  <c r="S511" i="18" s="1"/>
  <c r="AR496" i="13"/>
  <c r="AA496" i="13"/>
  <c r="AB496" i="13" s="1"/>
  <c r="AC496" i="13" s="1"/>
  <c r="B498" i="13"/>
  <c r="G498" i="13"/>
  <c r="I498" i="13"/>
  <c r="J498" i="13"/>
  <c r="C498" i="13"/>
  <c r="K498" i="13"/>
  <c r="L498" i="13"/>
  <c r="F498" i="13"/>
  <c r="H498" i="13"/>
  <c r="D498" i="13"/>
  <c r="E498" i="13"/>
  <c r="AQ497" i="13"/>
  <c r="AH497" i="13"/>
  <c r="AM497" i="13"/>
  <c r="Y497" i="13"/>
  <c r="Z497" i="13"/>
  <c r="AN497" i="13"/>
  <c r="U497" i="13"/>
  <c r="AO497" i="13"/>
  <c r="X497" i="13"/>
  <c r="AE497" i="13"/>
  <c r="AL497" i="13"/>
  <c r="AG497" i="13"/>
  <c r="AP497" i="13"/>
  <c r="V497" i="13"/>
  <c r="AI497" i="13"/>
  <c r="AF497" i="13"/>
  <c r="W497" i="13"/>
  <c r="AJ497" i="13"/>
  <c r="S497" i="13"/>
  <c r="R497" i="13"/>
  <c r="AS496" i="13" l="1"/>
  <c r="M496" i="13" s="1"/>
  <c r="Q512" i="18" s="1"/>
  <c r="R512" i="18" s="1"/>
  <c r="R511" i="18"/>
  <c r="AR497" i="13"/>
  <c r="N498" i="13"/>
  <c r="AA497" i="13"/>
  <c r="AB497" i="13" s="1"/>
  <c r="AC497" i="13" s="1"/>
  <c r="X498" i="13"/>
  <c r="AG498" i="13"/>
  <c r="AI498" i="13"/>
  <c r="U498" i="13"/>
  <c r="V498" i="13"/>
  <c r="AP498" i="13"/>
  <c r="AN498" i="13"/>
  <c r="AE498" i="13"/>
  <c r="AL498" i="13"/>
  <c r="AH498" i="13"/>
  <c r="AQ498" i="13"/>
  <c r="W498" i="13"/>
  <c r="AO498" i="13"/>
  <c r="Y498" i="13"/>
  <c r="AJ498" i="13"/>
  <c r="AM498" i="13"/>
  <c r="Z498" i="13"/>
  <c r="AF498" i="13"/>
  <c r="R498" i="13"/>
  <c r="S498" i="13"/>
  <c r="H499" i="13"/>
  <c r="I499" i="13"/>
  <c r="C499" i="13"/>
  <c r="K499" i="13"/>
  <c r="D499" i="13"/>
  <c r="F499" i="13"/>
  <c r="J499" i="13"/>
  <c r="G499" i="13"/>
  <c r="E499" i="13"/>
  <c r="L499" i="13"/>
  <c r="B499" i="13"/>
  <c r="S512" i="18" l="1" a="1"/>
  <c r="S512" i="18" s="1"/>
  <c r="N499" i="13"/>
  <c r="AS497" i="13"/>
  <c r="M497" i="13" s="1"/>
  <c r="Q513" i="18" s="1"/>
  <c r="R513" i="18" s="1"/>
  <c r="AA498" i="13"/>
  <c r="AB498" i="13" s="1"/>
  <c r="AC498" i="13" s="1"/>
  <c r="AR498" i="13"/>
  <c r="E500" i="13"/>
  <c r="L500" i="13"/>
  <c r="B500" i="13"/>
  <c r="H500" i="13"/>
  <c r="G500" i="13"/>
  <c r="I500" i="13"/>
  <c r="K500" i="13"/>
  <c r="D500" i="13"/>
  <c r="J500" i="13"/>
  <c r="F500" i="13"/>
  <c r="C500" i="13"/>
  <c r="U499" i="13"/>
  <c r="AG499" i="13"/>
  <c r="Y499" i="13"/>
  <c r="AO499" i="13"/>
  <c r="AI499" i="13"/>
  <c r="W499" i="13"/>
  <c r="AE499" i="13"/>
  <c r="AQ499" i="13"/>
  <c r="AL499" i="13"/>
  <c r="AF499" i="13"/>
  <c r="X499" i="13"/>
  <c r="AN499" i="13"/>
  <c r="AH499" i="13"/>
  <c r="Z499" i="13"/>
  <c r="AP499" i="13"/>
  <c r="V499" i="13"/>
  <c r="AM499" i="13"/>
  <c r="AJ499" i="13"/>
  <c r="R499" i="13"/>
  <c r="S499" i="13"/>
  <c r="S513" i="18" l="1" a="1"/>
  <c r="S513" i="18" s="1"/>
  <c r="N500" i="13"/>
  <c r="AR499" i="13"/>
  <c r="AA499" i="13"/>
  <c r="AB499" i="13" s="1"/>
  <c r="AC499" i="13" s="1"/>
  <c r="AS498" i="13"/>
  <c r="M498" i="13" s="1"/>
  <c r="Q514" i="18" s="1"/>
  <c r="AE500" i="13"/>
  <c r="AQ500" i="13"/>
  <c r="AG500" i="13"/>
  <c r="AN500" i="13"/>
  <c r="AM500" i="13"/>
  <c r="AH500" i="13"/>
  <c r="W500" i="13"/>
  <c r="V500" i="13"/>
  <c r="AJ500" i="13"/>
  <c r="Y500" i="13"/>
  <c r="X500" i="13"/>
  <c r="AP500" i="13"/>
  <c r="U500" i="13"/>
  <c r="AF500" i="13"/>
  <c r="Z500" i="13"/>
  <c r="AL500" i="13"/>
  <c r="AO500" i="13"/>
  <c r="AI500" i="13"/>
  <c r="R500" i="13"/>
  <c r="S500" i="13"/>
  <c r="E501" i="13"/>
  <c r="C501" i="13"/>
  <c r="D501" i="13"/>
  <c r="F501" i="13"/>
  <c r="G501" i="13"/>
  <c r="J501" i="13"/>
  <c r="K501" i="13"/>
  <c r="H501" i="13"/>
  <c r="B501" i="13"/>
  <c r="I501" i="13"/>
  <c r="L501" i="13"/>
  <c r="AS499" i="13" l="1"/>
  <c r="M499" i="13" s="1"/>
  <c r="Q515" i="18" s="1"/>
  <c r="S515" i="18" s="1" a="1"/>
  <c r="S515" i="18" s="1"/>
  <c r="AA500" i="13"/>
  <c r="AB500" i="13" s="1"/>
  <c r="AC500" i="13" s="1"/>
  <c r="AR500" i="13"/>
  <c r="S514" i="18" a="1"/>
  <c r="S514" i="18" s="1"/>
  <c r="R514" i="18"/>
  <c r="N501" i="13"/>
  <c r="J502" i="13"/>
  <c r="I502" i="13"/>
  <c r="F502" i="13"/>
  <c r="H502" i="13"/>
  <c r="B502" i="13"/>
  <c r="L502" i="13"/>
  <c r="C502" i="13"/>
  <c r="G502" i="13"/>
  <c r="D502" i="13"/>
  <c r="K502" i="13"/>
  <c r="E502" i="13"/>
  <c r="S501" i="13"/>
  <c r="R501" i="13"/>
  <c r="V501" i="13"/>
  <c r="AN501" i="13"/>
  <c r="AE501" i="13"/>
  <c r="AG501" i="13"/>
  <c r="AP501" i="13"/>
  <c r="AJ501" i="13"/>
  <c r="AL501" i="13"/>
  <c r="Y501" i="13"/>
  <c r="AM501" i="13"/>
  <c r="AI501" i="13"/>
  <c r="W501" i="13"/>
  <c r="X501" i="13"/>
  <c r="AO501" i="13"/>
  <c r="AF501" i="13"/>
  <c r="U501" i="13"/>
  <c r="AQ501" i="13"/>
  <c r="Z501" i="13"/>
  <c r="AH501" i="13"/>
  <c r="R515" i="18" l="1"/>
  <c r="AS500" i="13"/>
  <c r="M500" i="13" s="1"/>
  <c r="Q516" i="18" s="1"/>
  <c r="R516" i="18" s="1"/>
  <c r="N502" i="13"/>
  <c r="AA501" i="13"/>
  <c r="AB501" i="13" s="1"/>
  <c r="AC501" i="13" s="1"/>
  <c r="AR501" i="13"/>
  <c r="AI502" i="13"/>
  <c r="AL502" i="13"/>
  <c r="AF502" i="13"/>
  <c r="AG502" i="13"/>
  <c r="AN502" i="13"/>
  <c r="AE502" i="13"/>
  <c r="AH502" i="13"/>
  <c r="AJ502" i="13"/>
  <c r="AO502" i="13"/>
  <c r="V502" i="13"/>
  <c r="AQ502" i="13"/>
  <c r="W502" i="13"/>
  <c r="U502" i="13"/>
  <c r="X502" i="13"/>
  <c r="AM502" i="13"/>
  <c r="Z502" i="13"/>
  <c r="AP502" i="13"/>
  <c r="Y502" i="13"/>
  <c r="C503" i="13"/>
  <c r="H503" i="13"/>
  <c r="F503" i="13"/>
  <c r="D503" i="13"/>
  <c r="G503" i="13"/>
  <c r="K503" i="13"/>
  <c r="E503" i="13"/>
  <c r="B503" i="13"/>
  <c r="L503" i="13"/>
  <c r="I503" i="13"/>
  <c r="J503" i="13"/>
  <c r="R502" i="13"/>
  <c r="S502" i="13"/>
  <c r="N503" i="13" l="1"/>
  <c r="S516" i="18" a="1"/>
  <c r="S516" i="18" s="1"/>
  <c r="AR502" i="13"/>
  <c r="AS501" i="13"/>
  <c r="M501" i="13" s="1"/>
  <c r="Q517" i="18" s="1"/>
  <c r="AA502" i="13"/>
  <c r="AB502" i="13" s="1"/>
  <c r="AC502" i="13" s="1"/>
  <c r="AS502" i="13" s="1"/>
  <c r="M502" i="13" s="1"/>
  <c r="Q518" i="18" s="1"/>
  <c r="J504" i="13"/>
  <c r="G504" i="13"/>
  <c r="L504" i="13"/>
  <c r="K504" i="13"/>
  <c r="D504" i="13"/>
  <c r="I504" i="13"/>
  <c r="C504" i="13"/>
  <c r="F504" i="13"/>
  <c r="B504" i="13"/>
  <c r="E504" i="13"/>
  <c r="H504" i="13"/>
  <c r="AE503" i="13"/>
  <c r="AG503" i="13"/>
  <c r="AF503" i="13"/>
  <c r="AQ503" i="13"/>
  <c r="U503" i="13"/>
  <c r="AI503" i="13"/>
  <c r="AH503" i="13"/>
  <c r="AL503" i="13"/>
  <c r="AN503" i="13"/>
  <c r="AJ503" i="13"/>
  <c r="Z503" i="13"/>
  <c r="AP503" i="13"/>
  <c r="AM503" i="13"/>
  <c r="V503" i="13"/>
  <c r="Y503" i="13"/>
  <c r="AO503" i="13"/>
  <c r="X503" i="13"/>
  <c r="W503" i="13"/>
  <c r="R503" i="13"/>
  <c r="S503" i="13"/>
  <c r="R518" i="18" l="1"/>
  <c r="S518" i="18" a="1"/>
  <c r="S518" i="18" s="1"/>
  <c r="N504" i="13"/>
  <c r="AR503" i="13"/>
  <c r="AA503" i="13"/>
  <c r="AB503" i="13" s="1"/>
  <c r="AC503" i="13" s="1"/>
  <c r="S517" i="18" a="1"/>
  <c r="S517" i="18" s="1"/>
  <c r="R517" i="18"/>
  <c r="S504" i="13"/>
  <c r="R504" i="13"/>
  <c r="C505" i="13"/>
  <c r="G505" i="13"/>
  <c r="J505" i="13"/>
  <c r="H505" i="13"/>
  <c r="K505" i="13"/>
  <c r="B505" i="13"/>
  <c r="F505" i="13"/>
  <c r="I505" i="13"/>
  <c r="D505" i="13"/>
  <c r="E505" i="13"/>
  <c r="L505" i="13"/>
  <c r="AN504" i="13"/>
  <c r="AF504" i="13"/>
  <c r="V504" i="13"/>
  <c r="Y504" i="13"/>
  <c r="AQ504" i="13"/>
  <c r="Z504" i="13"/>
  <c r="W504" i="13"/>
  <c r="AM504" i="13"/>
  <c r="AI504" i="13"/>
  <c r="AL504" i="13"/>
  <c r="AP504" i="13"/>
  <c r="AO504" i="13"/>
  <c r="X504" i="13"/>
  <c r="AG504" i="13"/>
  <c r="AE504" i="13"/>
  <c r="U504" i="13"/>
  <c r="AJ504" i="13"/>
  <c r="AH504" i="13"/>
  <c r="AS503" i="13" l="1"/>
  <c r="M503" i="13" s="1"/>
  <c r="Q519" i="18" s="1"/>
  <c r="AR504" i="13"/>
  <c r="N505" i="13"/>
  <c r="AA504" i="13"/>
  <c r="AB504" i="13" s="1"/>
  <c r="AC504" i="13" s="1"/>
  <c r="AH505" i="13"/>
  <c r="V505" i="13"/>
  <c r="AL505" i="13"/>
  <c r="AE505" i="13"/>
  <c r="AJ505" i="13"/>
  <c r="AN505" i="13"/>
  <c r="Y505" i="13"/>
  <c r="AM505" i="13"/>
  <c r="AP505" i="13"/>
  <c r="AQ505" i="13"/>
  <c r="AO505" i="13"/>
  <c r="W505" i="13"/>
  <c r="Z505" i="13"/>
  <c r="AG505" i="13"/>
  <c r="U505" i="13"/>
  <c r="AF505" i="13"/>
  <c r="X505" i="13"/>
  <c r="AI505" i="13"/>
  <c r="C506" i="13"/>
  <c r="F506" i="13"/>
  <c r="B506" i="13"/>
  <c r="I506" i="13"/>
  <c r="L506" i="13"/>
  <c r="E506" i="13"/>
  <c r="H506" i="13"/>
  <c r="G506" i="13"/>
  <c r="N506" i="13" s="1"/>
  <c r="K506" i="13"/>
  <c r="D506" i="13"/>
  <c r="J506" i="13"/>
  <c r="R505" i="13"/>
  <c r="S505" i="13"/>
  <c r="R519" i="18" l="1"/>
  <c r="S519" i="18" a="1"/>
  <c r="S519" i="18" s="1"/>
  <c r="AS504" i="13"/>
  <c r="M504" i="13" s="1"/>
  <c r="Q520" i="18" s="1"/>
  <c r="S520" i="18" s="1" a="1"/>
  <c r="S520" i="18" s="1"/>
  <c r="AR505" i="13"/>
  <c r="AA505" i="13"/>
  <c r="AB505" i="13" s="1"/>
  <c r="AC505" i="13" s="1"/>
  <c r="AE506" i="13"/>
  <c r="Y506" i="13"/>
  <c r="AM506" i="13"/>
  <c r="AG506" i="13"/>
  <c r="AH506" i="13"/>
  <c r="V506" i="13"/>
  <c r="U506" i="13"/>
  <c r="AP506" i="13"/>
  <c r="AJ506" i="13"/>
  <c r="X506" i="13"/>
  <c r="AL506" i="13"/>
  <c r="AF506" i="13"/>
  <c r="Z506" i="13"/>
  <c r="AN506" i="13"/>
  <c r="AO506" i="13"/>
  <c r="AI506" i="13"/>
  <c r="W506" i="13"/>
  <c r="AQ506" i="13"/>
  <c r="R506" i="13"/>
  <c r="S506" i="13"/>
  <c r="F507" i="13"/>
  <c r="D507" i="13"/>
  <c r="C507" i="13"/>
  <c r="L507" i="13"/>
  <c r="G507" i="13"/>
  <c r="E507" i="13"/>
  <c r="H507" i="13"/>
  <c r="I507" i="13"/>
  <c r="B507" i="13"/>
  <c r="J507" i="13"/>
  <c r="K507" i="13"/>
  <c r="R520" i="18" l="1"/>
  <c r="AS505" i="13"/>
  <c r="M505" i="13" s="1"/>
  <c r="Q521" i="18" s="1"/>
  <c r="R521" i="18" s="1"/>
  <c r="AA506" i="13"/>
  <c r="AB506" i="13" s="1"/>
  <c r="AC506" i="13" s="1"/>
  <c r="AR506" i="13"/>
  <c r="N507" i="13"/>
  <c r="C508" i="13"/>
  <c r="K508" i="13"/>
  <c r="F508" i="13"/>
  <c r="G508" i="13"/>
  <c r="N508" i="13" s="1"/>
  <c r="L508" i="13"/>
  <c r="J508" i="13"/>
  <c r="B508" i="13"/>
  <c r="H508" i="13"/>
  <c r="E508" i="13"/>
  <c r="I508" i="13"/>
  <c r="D508" i="13"/>
  <c r="R507" i="13"/>
  <c r="S507" i="13"/>
  <c r="X507" i="13"/>
  <c r="AN507" i="13"/>
  <c r="AJ507" i="13"/>
  <c r="Z507" i="13"/>
  <c r="AP507" i="13"/>
  <c r="AM507" i="13"/>
  <c r="U507" i="13"/>
  <c r="V507" i="13"/>
  <c r="Y507" i="13"/>
  <c r="AO507" i="13"/>
  <c r="AG507" i="13"/>
  <c r="W507" i="13"/>
  <c r="AE507" i="13"/>
  <c r="AI507" i="13"/>
  <c r="AF507" i="13"/>
  <c r="AQ507" i="13"/>
  <c r="AL507" i="13"/>
  <c r="AH507" i="13"/>
  <c r="AS506" i="13" l="1"/>
  <c r="M506" i="13" s="1"/>
  <c r="Q522" i="18" s="1"/>
  <c r="S521" i="18" a="1"/>
  <c r="S521" i="18" s="1"/>
  <c r="AR507" i="13"/>
  <c r="AA507" i="13"/>
  <c r="AB507" i="13" s="1"/>
  <c r="AC507" i="13" s="1"/>
  <c r="AE508" i="13"/>
  <c r="V508" i="13"/>
  <c r="AL508" i="13"/>
  <c r="AJ508" i="13"/>
  <c r="X508" i="13"/>
  <c r="AN508" i="13"/>
  <c r="U508" i="13"/>
  <c r="AF508" i="13"/>
  <c r="Z508" i="13"/>
  <c r="AO508" i="13"/>
  <c r="AH508" i="13"/>
  <c r="AI508" i="13"/>
  <c r="W508" i="13"/>
  <c r="AQ508" i="13"/>
  <c r="AG508" i="13"/>
  <c r="AM508" i="13"/>
  <c r="AP508" i="13"/>
  <c r="Y508" i="13"/>
  <c r="S508" i="13"/>
  <c r="R508" i="13"/>
  <c r="F509" i="13"/>
  <c r="E509" i="13"/>
  <c r="B509" i="13"/>
  <c r="K509" i="13"/>
  <c r="I509" i="13"/>
  <c r="C509" i="13"/>
  <c r="L509" i="13"/>
  <c r="J509" i="13"/>
  <c r="D509" i="13"/>
  <c r="G509" i="13"/>
  <c r="H509" i="13"/>
  <c r="R522" i="18" l="1"/>
  <c r="S522" i="18" a="1"/>
  <c r="S522" i="18" s="1"/>
  <c r="AS507" i="13"/>
  <c r="M507" i="13" s="1"/>
  <c r="Q523" i="18" s="1"/>
  <c r="R523" i="18" s="1"/>
  <c r="N509" i="13"/>
  <c r="AA508" i="13"/>
  <c r="AB508" i="13" s="1"/>
  <c r="AC508" i="13" s="1"/>
  <c r="AR508" i="13"/>
  <c r="S509" i="13"/>
  <c r="R509" i="13"/>
  <c r="AO509" i="13"/>
  <c r="AG509" i="13"/>
  <c r="W509" i="13"/>
  <c r="AE509" i="13"/>
  <c r="AQ509" i="13"/>
  <c r="AI509" i="13"/>
  <c r="AF509" i="13"/>
  <c r="AL509" i="13"/>
  <c r="AN509" i="13"/>
  <c r="U509" i="13"/>
  <c r="AH509" i="13"/>
  <c r="Z509" i="13"/>
  <c r="AP509" i="13"/>
  <c r="AJ509" i="13"/>
  <c r="V509" i="13"/>
  <c r="Y509" i="13"/>
  <c r="AM509" i="13"/>
  <c r="X509" i="13"/>
  <c r="C510" i="13"/>
  <c r="I510" i="13"/>
  <c r="D510" i="13"/>
  <c r="F510" i="13"/>
  <c r="K510" i="13"/>
  <c r="L510" i="13"/>
  <c r="B510" i="13"/>
  <c r="E510" i="13"/>
  <c r="J510" i="13"/>
  <c r="G510" i="13"/>
  <c r="H510" i="13"/>
  <c r="S523" i="18" l="1" a="1"/>
  <c r="S523" i="18" s="1"/>
  <c r="N510" i="13"/>
  <c r="AR509" i="13"/>
  <c r="AA509" i="13"/>
  <c r="AB509" i="13" s="1"/>
  <c r="AC509" i="13" s="1"/>
  <c r="AS508" i="13"/>
  <c r="M508" i="13" s="1"/>
  <c r="Q524" i="18" s="1"/>
  <c r="R510" i="13"/>
  <c r="S510" i="13"/>
  <c r="B511" i="13"/>
  <c r="L511" i="13"/>
  <c r="J511" i="13"/>
  <c r="G511" i="13"/>
  <c r="F511" i="13"/>
  <c r="D511" i="13"/>
  <c r="K511" i="13"/>
  <c r="I511" i="13"/>
  <c r="E511" i="13"/>
  <c r="H511" i="13"/>
  <c r="C511" i="13"/>
  <c r="AP510" i="13"/>
  <c r="AO510" i="13"/>
  <c r="X510" i="13"/>
  <c r="U510" i="13"/>
  <c r="AL510" i="13"/>
  <c r="AJ510" i="13"/>
  <c r="AE510" i="13"/>
  <c r="AN510" i="13"/>
  <c r="AF510" i="13"/>
  <c r="Z510" i="13"/>
  <c r="AH510" i="13"/>
  <c r="AQ510" i="13"/>
  <c r="AI510" i="13"/>
  <c r="W510" i="13"/>
  <c r="AM510" i="13"/>
  <c r="AG510" i="13"/>
  <c r="Y510" i="13"/>
  <c r="V510" i="13"/>
  <c r="AS509" i="13" l="1"/>
  <c r="M509" i="13" s="1"/>
  <c r="Q525" i="18" s="1"/>
  <c r="R525" i="18" s="1"/>
  <c r="S524" i="18" a="1"/>
  <c r="S524" i="18" s="1"/>
  <c r="R524" i="18"/>
  <c r="AA510" i="13"/>
  <c r="AB510" i="13" s="1"/>
  <c r="AC510" i="13" s="1"/>
  <c r="AR510" i="13"/>
  <c r="N511" i="13"/>
  <c r="R511" i="13"/>
  <c r="S511" i="13"/>
  <c r="AO511" i="13"/>
  <c r="AL511" i="13"/>
  <c r="AF511" i="13"/>
  <c r="U511" i="13"/>
  <c r="AQ511" i="13"/>
  <c r="AN511" i="13"/>
  <c r="AH511" i="13"/>
  <c r="X511" i="13"/>
  <c r="AP511" i="13"/>
  <c r="AE511" i="13"/>
  <c r="Z511" i="13"/>
  <c r="Y511" i="13"/>
  <c r="AJ511" i="13"/>
  <c r="V511" i="13"/>
  <c r="W511" i="13"/>
  <c r="AM511" i="13"/>
  <c r="AG511" i="13"/>
  <c r="AI511" i="13"/>
  <c r="D512" i="13"/>
  <c r="C512" i="13"/>
  <c r="L512" i="13"/>
  <c r="K512" i="13"/>
  <c r="J512" i="13"/>
  <c r="I512" i="13"/>
  <c r="H512" i="13"/>
  <c r="E512" i="13"/>
  <c r="B512" i="13"/>
  <c r="G512" i="13"/>
  <c r="F512" i="13"/>
  <c r="S525" i="18" l="1" a="1"/>
  <c r="S525" i="18" s="1"/>
  <c r="AS510" i="13"/>
  <c r="M510" i="13" s="1"/>
  <c r="Q526" i="18" s="1"/>
  <c r="R526" i="18" s="1"/>
  <c r="N512" i="13"/>
  <c r="AR511" i="13"/>
  <c r="AA511" i="13"/>
  <c r="AB511" i="13" s="1"/>
  <c r="AC511" i="13" s="1"/>
  <c r="C513" i="13"/>
  <c r="K513" i="13"/>
  <c r="D513" i="13"/>
  <c r="I513" i="13"/>
  <c r="E513" i="13"/>
  <c r="F513" i="13"/>
  <c r="L513" i="13"/>
  <c r="J513" i="13"/>
  <c r="H513" i="13"/>
  <c r="G513" i="13"/>
  <c r="B513" i="13"/>
  <c r="R512" i="13"/>
  <c r="S512" i="13"/>
  <c r="AI512" i="13"/>
  <c r="AM512" i="13"/>
  <c r="Z512" i="13"/>
  <c r="AH512" i="13"/>
  <c r="AL512" i="13"/>
  <c r="AG512" i="13"/>
  <c r="AJ512" i="13"/>
  <c r="W512" i="13"/>
  <c r="AP512" i="13"/>
  <c r="AF512" i="13"/>
  <c r="V512" i="13"/>
  <c r="AE512" i="13"/>
  <c r="AN512" i="13"/>
  <c r="AO512" i="13"/>
  <c r="X512" i="13"/>
  <c r="U512" i="13"/>
  <c r="Y512" i="13"/>
  <c r="AQ512" i="13"/>
  <c r="S526" i="18" l="1" a="1"/>
  <c r="S526" i="18" s="1"/>
  <c r="AS511" i="13"/>
  <c r="M511" i="13" s="1"/>
  <c r="Q527" i="18" s="1"/>
  <c r="R527" i="18" s="1"/>
  <c r="AR512" i="13"/>
  <c r="AA512" i="13"/>
  <c r="AB512" i="13" s="1"/>
  <c r="AC512" i="13" s="1"/>
  <c r="N513" i="13"/>
  <c r="I514" i="13"/>
  <c r="D514" i="13"/>
  <c r="J514" i="13"/>
  <c r="E514" i="13"/>
  <c r="H514" i="13"/>
  <c r="L514" i="13"/>
  <c r="B514" i="13"/>
  <c r="K514" i="13"/>
  <c r="G514" i="13"/>
  <c r="F514" i="13"/>
  <c r="C514" i="13"/>
  <c r="R513" i="13"/>
  <c r="S513" i="13"/>
  <c r="X513" i="13"/>
  <c r="AN513" i="13"/>
  <c r="AJ513" i="13"/>
  <c r="U513" i="13"/>
  <c r="AG513" i="13"/>
  <c r="AP513" i="13"/>
  <c r="AM513" i="13"/>
  <c r="AI513" i="13"/>
  <c r="Y513" i="13"/>
  <c r="AO513" i="13"/>
  <c r="Z513" i="13"/>
  <c r="W513" i="13"/>
  <c r="V513" i="13"/>
  <c r="AF513" i="13"/>
  <c r="AQ513" i="13"/>
  <c r="AE513" i="13"/>
  <c r="AL513" i="13"/>
  <c r="AH513" i="13"/>
  <c r="S527" i="18" l="1" a="1"/>
  <c r="S527" i="18" s="1"/>
  <c r="AS512" i="13"/>
  <c r="M512" i="13" s="1"/>
  <c r="Q528" i="18" s="1"/>
  <c r="S528" i="18" s="1" a="1"/>
  <c r="S528" i="18" s="1"/>
  <c r="AR513" i="13"/>
  <c r="AA513" i="13"/>
  <c r="AB513" i="13" s="1"/>
  <c r="AC513" i="13" s="1"/>
  <c r="N514" i="13"/>
  <c r="K515" i="13"/>
  <c r="G515" i="13"/>
  <c r="L515" i="13"/>
  <c r="F515" i="13"/>
  <c r="C515" i="13"/>
  <c r="E515" i="13"/>
  <c r="H515" i="13"/>
  <c r="I515" i="13"/>
  <c r="D515" i="13"/>
  <c r="J515" i="13"/>
  <c r="B515" i="13"/>
  <c r="S514" i="13"/>
  <c r="R514" i="13"/>
  <c r="AP514" i="13"/>
  <c r="AJ514" i="13"/>
  <c r="X514" i="13"/>
  <c r="AL514" i="13"/>
  <c r="AF514" i="13"/>
  <c r="AN514" i="13"/>
  <c r="AH514" i="13"/>
  <c r="Z514" i="13"/>
  <c r="AE514" i="13"/>
  <c r="AO514" i="13"/>
  <c r="AQ514" i="13"/>
  <c r="U514" i="13"/>
  <c r="AI514" i="13"/>
  <c r="W514" i="13"/>
  <c r="AM514" i="13"/>
  <c r="AG514" i="13"/>
  <c r="Y514" i="13"/>
  <c r="V514" i="13"/>
  <c r="R528" i="18" l="1"/>
  <c r="AS513" i="13"/>
  <c r="M513" i="13" s="1"/>
  <c r="Q529" i="18" s="1"/>
  <c r="S529" i="18" s="1" a="1"/>
  <c r="S529" i="18" s="1"/>
  <c r="N515" i="13"/>
  <c r="AR514" i="13"/>
  <c r="AA514" i="13"/>
  <c r="AB514" i="13" s="1"/>
  <c r="AC514" i="13" s="1"/>
  <c r="C516" i="13"/>
  <c r="H516" i="13"/>
  <c r="J516" i="13"/>
  <c r="D516" i="13"/>
  <c r="L516" i="13"/>
  <c r="E516" i="13"/>
  <c r="B516" i="13"/>
  <c r="K516" i="13"/>
  <c r="F516" i="13"/>
  <c r="G516" i="13"/>
  <c r="I516" i="13"/>
  <c r="AE515" i="13"/>
  <c r="AI515" i="13"/>
  <c r="AG515" i="13"/>
  <c r="AM515" i="13"/>
  <c r="U515" i="13"/>
  <c r="V515" i="13"/>
  <c r="AP515" i="13"/>
  <c r="AO515" i="13"/>
  <c r="AN515" i="13"/>
  <c r="AF515" i="13"/>
  <c r="Y515" i="13"/>
  <c r="AH515" i="13"/>
  <c r="AQ515" i="13"/>
  <c r="W515" i="13"/>
  <c r="AJ515" i="13"/>
  <c r="X515" i="13"/>
  <c r="AL515" i="13"/>
  <c r="Z515" i="13"/>
  <c r="S515" i="13"/>
  <c r="R515" i="13"/>
  <c r="AS514" i="13" l="1"/>
  <c r="M514" i="13" s="1"/>
  <c r="Q530" i="18" s="1"/>
  <c r="R530" i="18" s="1"/>
  <c r="R529" i="18"/>
  <c r="AR515" i="13"/>
  <c r="AA515" i="13"/>
  <c r="AB515" i="13" s="1"/>
  <c r="AC515" i="13" s="1"/>
  <c r="N516" i="13"/>
  <c r="L517" i="13"/>
  <c r="G517" i="13"/>
  <c r="J517" i="13"/>
  <c r="K517" i="13"/>
  <c r="H517" i="13"/>
  <c r="C517" i="13"/>
  <c r="I517" i="13"/>
  <c r="B517" i="13"/>
  <c r="E517" i="13"/>
  <c r="D517" i="13"/>
  <c r="F517" i="13"/>
  <c r="U516" i="13"/>
  <c r="AL516" i="13"/>
  <c r="AP516" i="13"/>
  <c r="X516" i="13"/>
  <c r="AH516" i="13"/>
  <c r="Y516" i="13"/>
  <c r="Z516" i="13"/>
  <c r="AO516" i="13"/>
  <c r="AN516" i="13"/>
  <c r="AI516" i="13"/>
  <c r="AF516" i="13"/>
  <c r="W516" i="13"/>
  <c r="AE516" i="13"/>
  <c r="AQ516" i="13"/>
  <c r="AJ516" i="13"/>
  <c r="AG516" i="13"/>
  <c r="AM516" i="13"/>
  <c r="V516" i="13"/>
  <c r="S516" i="13"/>
  <c r="R516" i="13"/>
  <c r="S530" i="18" l="1" a="1"/>
  <c r="S530" i="18" s="1"/>
  <c r="AS515" i="13"/>
  <c r="M515" i="13" s="1"/>
  <c r="Q531" i="18" s="1"/>
  <c r="R531" i="18" s="1"/>
  <c r="N517" i="13"/>
  <c r="AR516" i="13"/>
  <c r="AA516" i="13"/>
  <c r="AB516" i="13" s="1"/>
  <c r="AC516" i="13" s="1"/>
  <c r="AG517" i="13"/>
  <c r="W517" i="13"/>
  <c r="AO517" i="13"/>
  <c r="Z517" i="13"/>
  <c r="AF517" i="13"/>
  <c r="AL517" i="13"/>
  <c r="AH517" i="13"/>
  <c r="AQ517" i="13"/>
  <c r="AN517" i="13"/>
  <c r="AJ517" i="13"/>
  <c r="AE517" i="13"/>
  <c r="X517" i="13"/>
  <c r="AP517" i="13"/>
  <c r="AI517" i="13"/>
  <c r="U517" i="13"/>
  <c r="V517" i="13"/>
  <c r="Y517" i="13"/>
  <c r="AM517" i="13"/>
  <c r="K518" i="13"/>
  <c r="L518" i="13"/>
  <c r="B518" i="13"/>
  <c r="C518" i="13"/>
  <c r="J518" i="13"/>
  <c r="D518" i="13"/>
  <c r="H518" i="13"/>
  <c r="I518" i="13"/>
  <c r="F518" i="13"/>
  <c r="E518" i="13"/>
  <c r="G518" i="13"/>
  <c r="S517" i="13"/>
  <c r="R517" i="13"/>
  <c r="AS516" i="13" l="1"/>
  <c r="M516" i="13" s="1"/>
  <c r="Q532" i="18" s="1"/>
  <c r="N518" i="13"/>
  <c r="S531" i="18" a="1"/>
  <c r="S531" i="18" s="1"/>
  <c r="AA517" i="13"/>
  <c r="AB517" i="13" s="1"/>
  <c r="AC517" i="13" s="1"/>
  <c r="AR517" i="13"/>
  <c r="S532" i="18" a="1"/>
  <c r="S532" i="18" s="1"/>
  <c r="R532" i="18"/>
  <c r="R518" i="13"/>
  <c r="S518" i="13"/>
  <c r="AE518" i="13"/>
  <c r="Y518" i="13"/>
  <c r="AG518" i="13"/>
  <c r="AP518" i="13"/>
  <c r="AO518" i="13"/>
  <c r="W518" i="13"/>
  <c r="AL518" i="13"/>
  <c r="AQ518" i="13"/>
  <c r="AH518" i="13"/>
  <c r="AM518" i="13"/>
  <c r="V518" i="13"/>
  <c r="AN518" i="13"/>
  <c r="U518" i="13"/>
  <c r="AJ518" i="13"/>
  <c r="Z518" i="13"/>
  <c r="AF518" i="13"/>
  <c r="X518" i="13"/>
  <c r="AI518" i="13"/>
  <c r="I519" i="13"/>
  <c r="D519" i="13"/>
  <c r="G519" i="13"/>
  <c r="B519" i="13"/>
  <c r="L519" i="13"/>
  <c r="K519" i="13"/>
  <c r="E519" i="13"/>
  <c r="C519" i="13"/>
  <c r="F519" i="13"/>
  <c r="J519" i="13"/>
  <c r="H519" i="13"/>
  <c r="AS517" i="13" l="1"/>
  <c r="M517" i="13" s="1"/>
  <c r="Q533" i="18" s="1"/>
  <c r="R533" i="18" s="1"/>
  <c r="AA518" i="13"/>
  <c r="AB518" i="13" s="1"/>
  <c r="AC518" i="13" s="1"/>
  <c r="AR518" i="13"/>
  <c r="N519" i="13"/>
  <c r="R519" i="13"/>
  <c r="S519" i="13"/>
  <c r="K520" i="13"/>
  <c r="I520" i="13"/>
  <c r="D520" i="13"/>
  <c r="G520" i="13"/>
  <c r="E520" i="13"/>
  <c r="F520" i="13"/>
  <c r="L520" i="13"/>
  <c r="C520" i="13"/>
  <c r="J520" i="13"/>
  <c r="H520" i="13"/>
  <c r="B520" i="13"/>
  <c r="AG519" i="13"/>
  <c r="AF519" i="13"/>
  <c r="AQ519" i="13"/>
  <c r="AL519" i="13"/>
  <c r="AH519" i="13"/>
  <c r="X519" i="13"/>
  <c r="AE519" i="13"/>
  <c r="Y519" i="13"/>
  <c r="AJ519" i="13"/>
  <c r="Z519" i="13"/>
  <c r="AI519" i="13"/>
  <c r="AN519" i="13"/>
  <c r="U519" i="13"/>
  <c r="AP519" i="13"/>
  <c r="AM519" i="13"/>
  <c r="V519" i="13"/>
  <c r="W519" i="13"/>
  <c r="AO519" i="13"/>
  <c r="AS518" i="13" l="1"/>
  <c r="M518" i="13" s="1"/>
  <c r="Q534" i="18" s="1"/>
  <c r="N520" i="13"/>
  <c r="S533" i="18" a="1"/>
  <c r="S533" i="18" s="1"/>
  <c r="AA519" i="13"/>
  <c r="AB519" i="13" s="1"/>
  <c r="AC519" i="13" s="1"/>
  <c r="AR519" i="13"/>
  <c r="S534" i="18" a="1"/>
  <c r="S534" i="18" s="1"/>
  <c r="R534" i="18"/>
  <c r="C521" i="13"/>
  <c r="F521" i="13"/>
  <c r="E521" i="13"/>
  <c r="G521" i="13"/>
  <c r="I521" i="13"/>
  <c r="K521" i="13"/>
  <c r="B521" i="13"/>
  <c r="J521" i="13"/>
  <c r="L521" i="13"/>
  <c r="H521" i="13"/>
  <c r="D521" i="13"/>
  <c r="S520" i="13"/>
  <c r="R520" i="13"/>
  <c r="U520" i="13"/>
  <c r="AO520" i="13"/>
  <c r="AQ520" i="13"/>
  <c r="AI520" i="13"/>
  <c r="W520" i="13"/>
  <c r="AM520" i="13"/>
  <c r="AE520" i="13"/>
  <c r="AG520" i="13"/>
  <c r="Y520" i="13"/>
  <c r="V520" i="13"/>
  <c r="AP520" i="13"/>
  <c r="AJ520" i="13"/>
  <c r="X520" i="13"/>
  <c r="AL520" i="13"/>
  <c r="AF520" i="13"/>
  <c r="AN520" i="13"/>
  <c r="AH520" i="13"/>
  <c r="Z520" i="13"/>
  <c r="N521" i="13" l="1"/>
  <c r="AR520" i="13"/>
  <c r="AA520" i="13"/>
  <c r="AB520" i="13" s="1"/>
  <c r="AC520" i="13" s="1"/>
  <c r="AS519" i="13"/>
  <c r="M519" i="13" s="1"/>
  <c r="Q535" i="18" s="1"/>
  <c r="AM521" i="13"/>
  <c r="X521" i="13"/>
  <c r="AO521" i="13"/>
  <c r="AG521" i="13"/>
  <c r="W521" i="13"/>
  <c r="AQ521" i="13"/>
  <c r="AI521" i="13"/>
  <c r="U521" i="13"/>
  <c r="AF521" i="13"/>
  <c r="AL521" i="13"/>
  <c r="AN521" i="13"/>
  <c r="AH521" i="13"/>
  <c r="Z521" i="13"/>
  <c r="AP521" i="13"/>
  <c r="AE521" i="13"/>
  <c r="AJ521" i="13"/>
  <c r="V521" i="13"/>
  <c r="Y521" i="13"/>
  <c r="S521" i="13"/>
  <c r="R521" i="13"/>
  <c r="I522" i="13"/>
  <c r="J522" i="13"/>
  <c r="G522" i="13"/>
  <c r="B522" i="13"/>
  <c r="F522" i="13"/>
  <c r="L522" i="13"/>
  <c r="D522" i="13"/>
  <c r="C522" i="13"/>
  <c r="K522" i="13"/>
  <c r="H522" i="13"/>
  <c r="E522" i="13"/>
  <c r="AS520" i="13" l="1"/>
  <c r="M520" i="13" s="1"/>
  <c r="Q536" i="18" s="1"/>
  <c r="R536" i="18" s="1"/>
  <c r="AA521" i="13"/>
  <c r="AB521" i="13" s="1"/>
  <c r="AC521" i="13" s="1"/>
  <c r="N522" i="13"/>
  <c r="S535" i="18" a="1"/>
  <c r="S535" i="18" s="1"/>
  <c r="R535" i="18"/>
  <c r="AR521" i="13"/>
  <c r="R522" i="13"/>
  <c r="S522" i="13"/>
  <c r="U522" i="13"/>
  <c r="X522" i="13"/>
  <c r="AN522" i="13"/>
  <c r="Z522" i="13"/>
  <c r="AH522" i="13"/>
  <c r="AF522" i="13"/>
  <c r="AI522" i="13"/>
  <c r="W522" i="13"/>
  <c r="AQ522" i="13"/>
  <c r="AG522" i="13"/>
  <c r="Y522" i="13"/>
  <c r="AM522" i="13"/>
  <c r="AP522" i="13"/>
  <c r="AO522" i="13"/>
  <c r="AE522" i="13"/>
  <c r="V522" i="13"/>
  <c r="AL522" i="13"/>
  <c r="AJ522" i="13"/>
  <c r="H523" i="13"/>
  <c r="D523" i="13"/>
  <c r="K523" i="13"/>
  <c r="E523" i="13"/>
  <c r="F523" i="13"/>
  <c r="B523" i="13"/>
  <c r="C523" i="13"/>
  <c r="I523" i="13"/>
  <c r="J523" i="13"/>
  <c r="L523" i="13"/>
  <c r="G523" i="13"/>
  <c r="N523" i="13" s="1"/>
  <c r="S536" i="18" l="1" a="1"/>
  <c r="S536" i="18" s="1"/>
  <c r="AS521" i="13"/>
  <c r="M521" i="13" s="1"/>
  <c r="Q537" i="18" s="1"/>
  <c r="AA522" i="13"/>
  <c r="AB522" i="13" s="1"/>
  <c r="AC522" i="13" s="1"/>
  <c r="AR522" i="13"/>
  <c r="K524" i="13"/>
  <c r="L524" i="13"/>
  <c r="G524" i="13"/>
  <c r="J524" i="13"/>
  <c r="B524" i="13"/>
  <c r="H524" i="13"/>
  <c r="I524" i="13"/>
  <c r="E524" i="13"/>
  <c r="D524" i="13"/>
  <c r="F524" i="13"/>
  <c r="C524" i="13"/>
  <c r="AP523" i="13"/>
  <c r="AH523" i="13"/>
  <c r="AE523" i="13"/>
  <c r="X523" i="13"/>
  <c r="W523" i="13"/>
  <c r="AJ523" i="13"/>
  <c r="AG523" i="13"/>
  <c r="V523" i="13"/>
  <c r="AM523" i="13"/>
  <c r="AI523" i="13"/>
  <c r="AN523" i="13"/>
  <c r="AO523" i="13"/>
  <c r="Z523" i="13"/>
  <c r="Y523" i="13"/>
  <c r="U523" i="13"/>
  <c r="AL523" i="13"/>
  <c r="AF523" i="13"/>
  <c r="AQ523" i="13"/>
  <c r="R523" i="13"/>
  <c r="S523" i="13"/>
  <c r="R537" i="18" l="1"/>
  <c r="S537" i="18" a="1"/>
  <c r="S537" i="18" s="1"/>
  <c r="AS522" i="13"/>
  <c r="M522" i="13" s="1"/>
  <c r="Q538" i="18" s="1"/>
  <c r="R538" i="18" s="1"/>
  <c r="N524" i="13"/>
  <c r="AA523" i="13"/>
  <c r="AB523" i="13" s="1"/>
  <c r="AC523" i="13" s="1"/>
  <c r="AR523" i="13"/>
  <c r="AF524" i="13"/>
  <c r="Z524" i="13"/>
  <c r="AN524" i="13"/>
  <c r="AO524" i="13"/>
  <c r="AI524" i="13"/>
  <c r="W524" i="13"/>
  <c r="AQ524" i="13"/>
  <c r="AG524" i="13"/>
  <c r="AE524" i="13"/>
  <c r="Y524" i="13"/>
  <c r="AM524" i="13"/>
  <c r="AP524" i="13"/>
  <c r="U524" i="13"/>
  <c r="AH524" i="13"/>
  <c r="V524" i="13"/>
  <c r="AL524" i="13"/>
  <c r="AJ524" i="13"/>
  <c r="X524" i="13"/>
  <c r="R524" i="13"/>
  <c r="S524" i="13"/>
  <c r="G525" i="13"/>
  <c r="B525" i="13"/>
  <c r="H525" i="13"/>
  <c r="L525" i="13"/>
  <c r="D525" i="13"/>
  <c r="K525" i="13"/>
  <c r="J525" i="13"/>
  <c r="E525" i="13"/>
  <c r="I525" i="13"/>
  <c r="C525" i="13"/>
  <c r="F525" i="13"/>
  <c r="AS523" i="13" l="1"/>
  <c r="M523" i="13" s="1"/>
  <c r="Q539" i="18" s="1"/>
  <c r="R539" i="18" s="1"/>
  <c r="S538" i="18" a="1"/>
  <c r="S538" i="18" s="1"/>
  <c r="N525" i="13"/>
  <c r="AR524" i="13"/>
  <c r="AA524" i="13"/>
  <c r="AB524" i="13" s="1"/>
  <c r="AC524" i="13" s="1"/>
  <c r="AM525" i="13"/>
  <c r="AG525" i="13"/>
  <c r="W525" i="13"/>
  <c r="AO525" i="13"/>
  <c r="AI525" i="13"/>
  <c r="AF525" i="13"/>
  <c r="AE525" i="13"/>
  <c r="AQ525" i="13"/>
  <c r="AL525" i="13"/>
  <c r="AH525" i="13"/>
  <c r="X525" i="13"/>
  <c r="AN525" i="13"/>
  <c r="U525" i="13"/>
  <c r="Z525" i="13"/>
  <c r="AP525" i="13"/>
  <c r="AJ525" i="13"/>
  <c r="V525" i="13"/>
  <c r="Y525" i="13"/>
  <c r="S525" i="13"/>
  <c r="R525" i="13"/>
  <c r="E526" i="13"/>
  <c r="H526" i="13"/>
  <c r="F526" i="13"/>
  <c r="C526" i="13"/>
  <c r="D526" i="13"/>
  <c r="L526" i="13"/>
  <c r="K526" i="13"/>
  <c r="I526" i="13"/>
  <c r="B526" i="13"/>
  <c r="G526" i="13"/>
  <c r="J526" i="13"/>
  <c r="S539" i="18" l="1" a="1"/>
  <c r="S539" i="18" s="1"/>
  <c r="AS524" i="13"/>
  <c r="M524" i="13" s="1"/>
  <c r="Q540" i="18" s="1"/>
  <c r="S540" i="18" s="1" a="1"/>
  <c r="S540" i="18" s="1"/>
  <c r="N526" i="13"/>
  <c r="AA525" i="13"/>
  <c r="AB525" i="13" s="1"/>
  <c r="AC525" i="13" s="1"/>
  <c r="AR525" i="13"/>
  <c r="J527" i="13"/>
  <c r="L527" i="13"/>
  <c r="F527" i="13"/>
  <c r="K527" i="13"/>
  <c r="I527" i="13"/>
  <c r="D527" i="13"/>
  <c r="H527" i="13"/>
  <c r="C527" i="13"/>
  <c r="G527" i="13"/>
  <c r="N527" i="13" s="1"/>
  <c r="B527" i="13"/>
  <c r="E527" i="13"/>
  <c r="AH526" i="13"/>
  <c r="AI526" i="13"/>
  <c r="U526" i="13"/>
  <c r="AO526" i="13"/>
  <c r="AQ526" i="13"/>
  <c r="AG526" i="13"/>
  <c r="AE526" i="13"/>
  <c r="W526" i="13"/>
  <c r="AM526" i="13"/>
  <c r="AP526" i="13"/>
  <c r="Y526" i="13"/>
  <c r="V526" i="13"/>
  <c r="AL526" i="13"/>
  <c r="AJ526" i="13"/>
  <c r="X526" i="13"/>
  <c r="AF526" i="13"/>
  <c r="Z526" i="13"/>
  <c r="AN526" i="13"/>
  <c r="S526" i="13"/>
  <c r="R526" i="13"/>
  <c r="R540" i="18" l="1"/>
  <c r="AA526" i="13"/>
  <c r="AB526" i="13" s="1"/>
  <c r="AC526" i="13" s="1"/>
  <c r="AR526" i="13"/>
  <c r="AS525" i="13"/>
  <c r="M525" i="13" s="1"/>
  <c r="Q541" i="18" s="1"/>
  <c r="F528" i="13"/>
  <c r="K528" i="13"/>
  <c r="G528" i="13"/>
  <c r="B528" i="13"/>
  <c r="H528" i="13"/>
  <c r="D528" i="13"/>
  <c r="C528" i="13"/>
  <c r="L528" i="13"/>
  <c r="J528" i="13"/>
  <c r="E528" i="13"/>
  <c r="I528" i="13"/>
  <c r="S527" i="13"/>
  <c r="R527" i="13"/>
  <c r="V527" i="13"/>
  <c r="Y527" i="13"/>
  <c r="AJ527" i="13"/>
  <c r="X527" i="13"/>
  <c r="W527" i="13"/>
  <c r="AM527" i="13"/>
  <c r="AG527" i="13"/>
  <c r="AO527" i="13"/>
  <c r="AE527" i="13"/>
  <c r="Z527" i="13"/>
  <c r="AN527" i="13"/>
  <c r="AF527" i="13"/>
  <c r="AI527" i="13"/>
  <c r="AP527" i="13"/>
  <c r="AH527" i="13"/>
  <c r="U527" i="13"/>
  <c r="AQ527" i="13"/>
  <c r="AL527" i="13"/>
  <c r="N528" i="13" l="1"/>
  <c r="AS526" i="13"/>
  <c r="M526" i="13" s="1"/>
  <c r="Q542" i="18" s="1"/>
  <c r="R542" i="18" s="1"/>
  <c r="R541" i="18"/>
  <c r="S541" i="18" a="1"/>
  <c r="S541" i="18" s="1"/>
  <c r="AR527" i="13"/>
  <c r="AA527" i="13"/>
  <c r="AB527" i="13" s="1"/>
  <c r="AC527" i="13" s="1"/>
  <c r="AP528" i="13"/>
  <c r="AO528" i="13"/>
  <c r="X528" i="13"/>
  <c r="AL528" i="13"/>
  <c r="AJ528" i="13"/>
  <c r="Z528" i="13"/>
  <c r="U528" i="13"/>
  <c r="AN528" i="13"/>
  <c r="AF528" i="13"/>
  <c r="AI528" i="13"/>
  <c r="AH528" i="13"/>
  <c r="AQ528" i="13"/>
  <c r="AE528" i="13"/>
  <c r="W528" i="13"/>
  <c r="AM528" i="13"/>
  <c r="AG528" i="13"/>
  <c r="Y528" i="13"/>
  <c r="V528" i="13"/>
  <c r="S528" i="13"/>
  <c r="R528" i="13"/>
  <c r="H529" i="13"/>
  <c r="G529" i="13"/>
  <c r="I529" i="13"/>
  <c r="E529" i="13"/>
  <c r="C529" i="13"/>
  <c r="D529" i="13"/>
  <c r="J529" i="13"/>
  <c r="F529" i="13"/>
  <c r="L529" i="13"/>
  <c r="K529" i="13"/>
  <c r="B529" i="13"/>
  <c r="AS527" i="13" l="1"/>
  <c r="M527" i="13" s="1"/>
  <c r="Q543" i="18" s="1"/>
  <c r="R543" i="18" s="1"/>
  <c r="S542" i="18" a="1"/>
  <c r="S542" i="18" s="1"/>
  <c r="AR528" i="13"/>
  <c r="AA528" i="13"/>
  <c r="AB528" i="13" s="1"/>
  <c r="AC528" i="13" s="1"/>
  <c r="N529" i="13"/>
  <c r="L530" i="13"/>
  <c r="B530" i="13"/>
  <c r="F530" i="13"/>
  <c r="J530" i="13"/>
  <c r="E530" i="13"/>
  <c r="D530" i="13"/>
  <c r="G530" i="13"/>
  <c r="I530" i="13"/>
  <c r="H530" i="13"/>
  <c r="C530" i="13"/>
  <c r="K530" i="13"/>
  <c r="U529" i="13"/>
  <c r="AL529" i="13"/>
  <c r="AH529" i="13"/>
  <c r="Z529" i="13"/>
  <c r="AN529" i="13"/>
  <c r="AJ529" i="13"/>
  <c r="AE529" i="13"/>
  <c r="AP529" i="13"/>
  <c r="AM529" i="13"/>
  <c r="V529" i="13"/>
  <c r="Y529" i="13"/>
  <c r="AO529" i="13"/>
  <c r="AG529" i="13"/>
  <c r="W529" i="13"/>
  <c r="AQ529" i="13"/>
  <c r="AI529" i="13"/>
  <c r="AF529" i="13"/>
  <c r="X529" i="13"/>
  <c r="S529" i="13"/>
  <c r="R529" i="13"/>
  <c r="S543" i="18" l="1" a="1"/>
  <c r="S543" i="18" s="1"/>
  <c r="AS528" i="13"/>
  <c r="M528" i="13" s="1"/>
  <c r="Q544" i="18" s="1"/>
  <c r="N530" i="13"/>
  <c r="AR529" i="13"/>
  <c r="AA529" i="13"/>
  <c r="AB529" i="13" s="1"/>
  <c r="AC529" i="13" s="1"/>
  <c r="R530" i="13"/>
  <c r="S530" i="13"/>
  <c r="AJ530" i="13"/>
  <c r="Z530" i="13"/>
  <c r="AN530" i="13"/>
  <c r="AO530" i="13"/>
  <c r="AI530" i="13"/>
  <c r="W530" i="13"/>
  <c r="AQ530" i="13"/>
  <c r="AG530" i="13"/>
  <c r="AH530" i="13"/>
  <c r="AM530" i="13"/>
  <c r="AP530" i="13"/>
  <c r="AE530" i="13"/>
  <c r="AF530" i="13"/>
  <c r="V530" i="13"/>
  <c r="AL530" i="13"/>
  <c r="U530" i="13"/>
  <c r="Y530" i="13"/>
  <c r="X530" i="13"/>
  <c r="L531" i="13"/>
  <c r="B531" i="13"/>
  <c r="G531" i="13"/>
  <c r="E531" i="13"/>
  <c r="D531" i="13"/>
  <c r="J531" i="13"/>
  <c r="H531" i="13"/>
  <c r="I531" i="13"/>
  <c r="F531" i="13"/>
  <c r="K531" i="13"/>
  <c r="C531" i="13"/>
  <c r="R544" i="18" l="1"/>
  <c r="S544" i="18" a="1"/>
  <c r="S544" i="18" s="1"/>
  <c r="AS529" i="13"/>
  <c r="M529" i="13" s="1"/>
  <c r="Q545" i="18" s="1"/>
  <c r="R545" i="18" s="1"/>
  <c r="AR530" i="13"/>
  <c r="N531" i="13"/>
  <c r="AA530" i="13"/>
  <c r="AB530" i="13" s="1"/>
  <c r="AC530" i="13" s="1"/>
  <c r="S531" i="13"/>
  <c r="R531" i="13"/>
  <c r="AG531" i="13"/>
  <c r="W531" i="13"/>
  <c r="AE531" i="13"/>
  <c r="AI531" i="13"/>
  <c r="AF531" i="13"/>
  <c r="AQ531" i="13"/>
  <c r="AL531" i="13"/>
  <c r="AH531" i="13"/>
  <c r="X531" i="13"/>
  <c r="AN531" i="13"/>
  <c r="AJ531" i="13"/>
  <c r="Z531" i="13"/>
  <c r="AP531" i="13"/>
  <c r="AM531" i="13"/>
  <c r="U531" i="13"/>
  <c r="V531" i="13"/>
  <c r="Y531" i="13"/>
  <c r="AO531" i="13"/>
  <c r="L532" i="13"/>
  <c r="I532" i="13"/>
  <c r="E532" i="13"/>
  <c r="B532" i="13"/>
  <c r="C532" i="13"/>
  <c r="G532" i="13"/>
  <c r="J532" i="13"/>
  <c r="D532" i="13"/>
  <c r="H532" i="13"/>
  <c r="F532" i="13"/>
  <c r="K532" i="13"/>
  <c r="S545" i="18" l="1" a="1"/>
  <c r="S545" i="18" s="1"/>
  <c r="AS530" i="13"/>
  <c r="M530" i="13" s="1"/>
  <c r="Q546" i="18" s="1"/>
  <c r="R546" i="18" s="1"/>
  <c r="N532" i="13"/>
  <c r="AA531" i="13"/>
  <c r="AB531" i="13" s="1"/>
  <c r="AC531" i="13" s="1"/>
  <c r="AR531" i="13"/>
  <c r="R532" i="13"/>
  <c r="S532" i="13"/>
  <c r="U532" i="13"/>
  <c r="Y532" i="13"/>
  <c r="V532" i="13"/>
  <c r="AL532" i="13"/>
  <c r="AJ532" i="13"/>
  <c r="X532" i="13"/>
  <c r="AE532" i="13"/>
  <c r="AF532" i="13"/>
  <c r="Z532" i="13"/>
  <c r="AN532" i="13"/>
  <c r="AH532" i="13"/>
  <c r="AI532" i="13"/>
  <c r="AO532" i="13"/>
  <c r="AQ532" i="13"/>
  <c r="AG532" i="13"/>
  <c r="W532" i="13"/>
  <c r="AM532" i="13"/>
  <c r="AP532" i="13"/>
  <c r="F533" i="13"/>
  <c r="G533" i="13"/>
  <c r="B533" i="13"/>
  <c r="E533" i="13"/>
  <c r="I533" i="13"/>
  <c r="D533" i="13"/>
  <c r="H533" i="13"/>
  <c r="L533" i="13"/>
  <c r="J533" i="13"/>
  <c r="C533" i="13"/>
  <c r="K533" i="13"/>
  <c r="S546" i="18" l="1" a="1"/>
  <c r="S546" i="18" s="1"/>
  <c r="N533" i="13"/>
  <c r="AS531" i="13"/>
  <c r="M531" i="13" s="1"/>
  <c r="Q547" i="18" s="1"/>
  <c r="AR532" i="13"/>
  <c r="AA532" i="13"/>
  <c r="AB532" i="13" s="1"/>
  <c r="AC532" i="13" s="1"/>
  <c r="S533" i="13"/>
  <c r="R533" i="13"/>
  <c r="AE533" i="13"/>
  <c r="Z533" i="13"/>
  <c r="AP533" i="13"/>
  <c r="AM533" i="13"/>
  <c r="V533" i="13"/>
  <c r="Y533" i="13"/>
  <c r="AO533" i="13"/>
  <c r="X533" i="13"/>
  <c r="W533" i="13"/>
  <c r="AG533" i="13"/>
  <c r="AF533" i="13"/>
  <c r="AQ533" i="13"/>
  <c r="U533" i="13"/>
  <c r="AI533" i="13"/>
  <c r="AH533" i="13"/>
  <c r="AL533" i="13"/>
  <c r="AN533" i="13"/>
  <c r="AJ533" i="13"/>
  <c r="B534" i="13"/>
  <c r="I534" i="13"/>
  <c r="E534" i="13"/>
  <c r="G534" i="13"/>
  <c r="J534" i="13"/>
  <c r="D534" i="13"/>
  <c r="F534" i="13"/>
  <c r="L534" i="13"/>
  <c r="C534" i="13"/>
  <c r="K534" i="13"/>
  <c r="H534" i="13"/>
  <c r="AS532" i="13" l="1"/>
  <c r="M532" i="13" s="1"/>
  <c r="Q548" i="18" s="1"/>
  <c r="S548" i="18" s="1" a="1"/>
  <c r="S548" i="18" s="1"/>
  <c r="AA533" i="13"/>
  <c r="AB533" i="13" s="1"/>
  <c r="AC533" i="13" s="1"/>
  <c r="AR533" i="13"/>
  <c r="R547" i="18"/>
  <c r="S547" i="18" a="1"/>
  <c r="S547" i="18" s="1"/>
  <c r="N534" i="13"/>
  <c r="R534" i="13"/>
  <c r="S534" i="13"/>
  <c r="AN534" i="13"/>
  <c r="AL534" i="13"/>
  <c r="Z534" i="13"/>
  <c r="W534" i="13"/>
  <c r="AH534" i="13"/>
  <c r="AI534" i="13"/>
  <c r="AE534" i="13"/>
  <c r="Y534" i="13"/>
  <c r="AQ534" i="13"/>
  <c r="AG534" i="13"/>
  <c r="AO534" i="13"/>
  <c r="AM534" i="13"/>
  <c r="U534" i="13"/>
  <c r="AJ534" i="13"/>
  <c r="V534" i="13"/>
  <c r="AP534" i="13"/>
  <c r="AF534" i="13"/>
  <c r="X534" i="13"/>
  <c r="J535" i="13"/>
  <c r="B535" i="13"/>
  <c r="C535" i="13"/>
  <c r="F535" i="13"/>
  <c r="D535" i="13"/>
  <c r="K535" i="13"/>
  <c r="H535" i="13"/>
  <c r="I535" i="13"/>
  <c r="L535" i="13"/>
  <c r="G535" i="13"/>
  <c r="E535" i="13"/>
  <c r="N535" i="13" l="1"/>
  <c r="R548" i="18"/>
  <c r="AA534" i="13"/>
  <c r="AB534" i="13" s="1"/>
  <c r="AC534" i="13" s="1"/>
  <c r="AR534" i="13"/>
  <c r="AS533" i="13"/>
  <c r="M533" i="13" s="1"/>
  <c r="Q549" i="18" s="1"/>
  <c r="R549" i="18" s="1"/>
  <c r="S535" i="13"/>
  <c r="R535" i="13"/>
  <c r="U535" i="13"/>
  <c r="AN535" i="13"/>
  <c r="AJ535" i="13"/>
  <c r="AO535" i="13"/>
  <c r="AP535" i="13"/>
  <c r="X535" i="13"/>
  <c r="AE535" i="13"/>
  <c r="Z535" i="13"/>
  <c r="AI535" i="13"/>
  <c r="AQ535" i="13"/>
  <c r="AL535" i="13"/>
  <c r="Y535" i="13"/>
  <c r="AG535" i="13"/>
  <c r="AF535" i="13"/>
  <c r="W535" i="13"/>
  <c r="V535" i="13"/>
  <c r="AH535" i="13"/>
  <c r="AM535" i="13"/>
  <c r="L536" i="13"/>
  <c r="C536" i="13"/>
  <c r="K536" i="13"/>
  <c r="F536" i="13"/>
  <c r="E536" i="13"/>
  <c r="D536" i="13"/>
  <c r="G536" i="13"/>
  <c r="H536" i="13"/>
  <c r="B536" i="13"/>
  <c r="I536" i="13"/>
  <c r="J536" i="13"/>
  <c r="N536" i="13" l="1"/>
  <c r="AS534" i="13"/>
  <c r="M534" i="13" s="1"/>
  <c r="Q550" i="18" s="1"/>
  <c r="S550" i="18" s="1" a="1"/>
  <c r="S550" i="18" s="1"/>
  <c r="S549" i="18" a="1"/>
  <c r="S549" i="18" s="1"/>
  <c r="AR535" i="13"/>
  <c r="AA535" i="13"/>
  <c r="AB535" i="13" s="1"/>
  <c r="AC535" i="13" s="1"/>
  <c r="K537" i="13"/>
  <c r="D537" i="13"/>
  <c r="E537" i="13"/>
  <c r="F537" i="13"/>
  <c r="G537" i="13"/>
  <c r="B537" i="13"/>
  <c r="H537" i="13"/>
  <c r="L537" i="13"/>
  <c r="I537" i="13"/>
  <c r="J537" i="13"/>
  <c r="C537" i="13"/>
  <c r="S536" i="13"/>
  <c r="R536" i="13"/>
  <c r="U536" i="13"/>
  <c r="AO536" i="13"/>
  <c r="X536" i="13"/>
  <c r="AI536" i="13"/>
  <c r="V536" i="13"/>
  <c r="AP536" i="13"/>
  <c r="W536" i="13"/>
  <c r="AE536" i="13"/>
  <c r="AG536" i="13"/>
  <c r="AL536" i="13"/>
  <c r="AH536" i="13"/>
  <c r="AN536" i="13"/>
  <c r="Y536" i="13"/>
  <c r="AF536" i="13"/>
  <c r="AQ536" i="13"/>
  <c r="AJ536" i="13"/>
  <c r="AM536" i="13"/>
  <c r="Z536" i="13"/>
  <c r="R550" i="18" l="1"/>
  <c r="AS535" i="13"/>
  <c r="M535" i="13" s="1"/>
  <c r="Q551" i="18" s="1"/>
  <c r="R551" i="18" s="1"/>
  <c r="N537" i="13"/>
  <c r="AR536" i="13"/>
  <c r="AA536" i="13"/>
  <c r="AB536" i="13" s="1"/>
  <c r="AC536" i="13" s="1"/>
  <c r="S537" i="13"/>
  <c r="R537" i="13"/>
  <c r="I538" i="13"/>
  <c r="C538" i="13"/>
  <c r="E538" i="13"/>
  <c r="F538" i="13"/>
  <c r="H538" i="13"/>
  <c r="J538" i="13"/>
  <c r="D538" i="13"/>
  <c r="K538" i="13"/>
  <c r="B538" i="13"/>
  <c r="G538" i="13"/>
  <c r="L538" i="13"/>
  <c r="AG537" i="13"/>
  <c r="W537" i="13"/>
  <c r="U537" i="13"/>
  <c r="AI537" i="13"/>
  <c r="AF537" i="13"/>
  <c r="AQ537" i="13"/>
  <c r="AL537" i="13"/>
  <c r="AH537" i="13"/>
  <c r="AE537" i="13"/>
  <c r="X537" i="13"/>
  <c r="AN537" i="13"/>
  <c r="AJ537" i="13"/>
  <c r="Z537" i="13"/>
  <c r="AP537" i="13"/>
  <c r="AM537" i="13"/>
  <c r="V537" i="13"/>
  <c r="Y537" i="13"/>
  <c r="AO537" i="13"/>
  <c r="AS536" i="13" l="1"/>
  <c r="M536" i="13" s="1"/>
  <c r="Q552" i="18" s="1"/>
  <c r="S552" i="18" s="1" a="1"/>
  <c r="S552" i="18" s="1"/>
  <c r="S551" i="18" a="1"/>
  <c r="S551" i="18" s="1"/>
  <c r="N538" i="13"/>
  <c r="AR537" i="13"/>
  <c r="AA537" i="13"/>
  <c r="AB537" i="13" s="1"/>
  <c r="AC537" i="13" s="1"/>
  <c r="I539" i="13"/>
  <c r="E539" i="13"/>
  <c r="D539" i="13"/>
  <c r="C539" i="13"/>
  <c r="K539" i="13"/>
  <c r="H539" i="13"/>
  <c r="L539" i="13"/>
  <c r="J539" i="13"/>
  <c r="F539" i="13"/>
  <c r="B539" i="13"/>
  <c r="G539" i="13"/>
  <c r="U538" i="13"/>
  <c r="AN538" i="13"/>
  <c r="AH538" i="13"/>
  <c r="AI538" i="13"/>
  <c r="AO538" i="13"/>
  <c r="AQ538" i="13"/>
  <c r="AE538" i="13"/>
  <c r="W538" i="13"/>
  <c r="AM538" i="13"/>
  <c r="AG538" i="13"/>
  <c r="Y538" i="13"/>
  <c r="V538" i="13"/>
  <c r="AP538" i="13"/>
  <c r="AJ538" i="13"/>
  <c r="X538" i="13"/>
  <c r="AL538" i="13"/>
  <c r="AF538" i="13"/>
  <c r="Z538" i="13"/>
  <c r="S538" i="13"/>
  <c r="R538" i="13"/>
  <c r="R552" i="18" l="1"/>
  <c r="AS537" i="13"/>
  <c r="M537" i="13" s="1"/>
  <c r="Q553" i="18" s="1"/>
  <c r="S553" i="18" s="1" a="1"/>
  <c r="S553" i="18" s="1"/>
  <c r="AR538" i="13"/>
  <c r="AA538" i="13"/>
  <c r="AB538" i="13" s="1"/>
  <c r="AC538" i="13" s="1"/>
  <c r="N539" i="13"/>
  <c r="H540" i="13"/>
  <c r="L540" i="13"/>
  <c r="B540" i="13"/>
  <c r="J540" i="13"/>
  <c r="E540" i="13"/>
  <c r="I540" i="13"/>
  <c r="K540" i="13"/>
  <c r="C540" i="13"/>
  <c r="G540" i="13"/>
  <c r="D540" i="13"/>
  <c r="F540" i="13"/>
  <c r="R539" i="13"/>
  <c r="S539" i="13"/>
  <c r="AE539" i="13"/>
  <c r="AF539" i="13"/>
  <c r="AL539" i="13"/>
  <c r="AI539" i="13"/>
  <c r="AH539" i="13"/>
  <c r="Z539" i="13"/>
  <c r="U539" i="13"/>
  <c r="AN539" i="13"/>
  <c r="AJ539" i="13"/>
  <c r="V539" i="13"/>
  <c r="AP539" i="13"/>
  <c r="AM539" i="13"/>
  <c r="X539" i="13"/>
  <c r="Y539" i="13"/>
  <c r="AO539" i="13"/>
  <c r="AG539" i="13"/>
  <c r="W539" i="13"/>
  <c r="AQ539" i="13"/>
  <c r="AS538" i="13" l="1"/>
  <c r="M538" i="13" s="1"/>
  <c r="Q554" i="18" s="1"/>
  <c r="S554" i="18" s="1" a="1"/>
  <c r="S554" i="18" s="1"/>
  <c r="R553" i="18"/>
  <c r="AA539" i="13"/>
  <c r="AB539" i="13" s="1"/>
  <c r="AC539" i="13" s="1"/>
  <c r="AR539" i="13"/>
  <c r="N540" i="13"/>
  <c r="AM540" i="13"/>
  <c r="AH540" i="13"/>
  <c r="AF540" i="13"/>
  <c r="AP540" i="13"/>
  <c r="W540" i="13"/>
  <c r="Z540" i="13"/>
  <c r="U540" i="13"/>
  <c r="AL540" i="13"/>
  <c r="Y540" i="13"/>
  <c r="AI540" i="13"/>
  <c r="AN540" i="13"/>
  <c r="AQ540" i="13"/>
  <c r="AE540" i="13"/>
  <c r="V540" i="13"/>
  <c r="AO540" i="13"/>
  <c r="AG540" i="13"/>
  <c r="X540" i="13"/>
  <c r="AJ540" i="13"/>
  <c r="B541" i="13"/>
  <c r="I541" i="13"/>
  <c r="H541" i="13"/>
  <c r="L541" i="13"/>
  <c r="J541" i="13"/>
  <c r="K541" i="13"/>
  <c r="C541" i="13"/>
  <c r="G541" i="13"/>
  <c r="F541" i="13"/>
  <c r="E541" i="13"/>
  <c r="D541" i="13"/>
  <c r="S540" i="13"/>
  <c r="R540" i="13"/>
  <c r="R554" i="18" l="1"/>
  <c r="AS539" i="13"/>
  <c r="M539" i="13" s="1"/>
  <c r="Q555" i="18" s="1"/>
  <c r="R555" i="18" s="1"/>
  <c r="N541" i="13"/>
  <c r="AR540" i="13"/>
  <c r="AA540" i="13"/>
  <c r="AB540" i="13" s="1"/>
  <c r="AC540" i="13" s="1"/>
  <c r="AG541" i="13"/>
  <c r="W541" i="13"/>
  <c r="Z541" i="13"/>
  <c r="AQ541" i="13"/>
  <c r="AF541" i="13"/>
  <c r="AL541" i="13"/>
  <c r="AH541" i="13"/>
  <c r="V541" i="13"/>
  <c r="AE541" i="13"/>
  <c r="AN541" i="13"/>
  <c r="AJ541" i="13"/>
  <c r="U541" i="13"/>
  <c r="AI541" i="13"/>
  <c r="AP541" i="13"/>
  <c r="AM541" i="13"/>
  <c r="AO541" i="13"/>
  <c r="Y541" i="13"/>
  <c r="X541" i="13"/>
  <c r="R541" i="13"/>
  <c r="S541" i="13"/>
  <c r="C542" i="13"/>
  <c r="D542" i="13"/>
  <c r="E542" i="13"/>
  <c r="H542" i="13"/>
  <c r="G542" i="13"/>
  <c r="J542" i="13"/>
  <c r="L542" i="13"/>
  <c r="B542" i="13"/>
  <c r="F542" i="13"/>
  <c r="K542" i="13"/>
  <c r="I542" i="13"/>
  <c r="S555" i="18" l="1" a="1"/>
  <c r="S555" i="18" s="1"/>
  <c r="AS540" i="13"/>
  <c r="M540" i="13" s="1"/>
  <c r="Q556" i="18" s="1"/>
  <c r="AR541" i="13"/>
  <c r="AA541" i="13"/>
  <c r="AB541" i="13" s="1"/>
  <c r="AC541" i="13" s="1"/>
  <c r="N542" i="13"/>
  <c r="J543" i="13"/>
  <c r="G543" i="13"/>
  <c r="C543" i="13"/>
  <c r="L543" i="13"/>
  <c r="K543" i="13"/>
  <c r="B543" i="13"/>
  <c r="H543" i="13"/>
  <c r="F543" i="13"/>
  <c r="E543" i="13"/>
  <c r="D543" i="13"/>
  <c r="I543" i="13"/>
  <c r="R542" i="13"/>
  <c r="S542" i="13"/>
  <c r="AN542" i="13"/>
  <c r="AF542" i="13"/>
  <c r="AG542" i="13"/>
  <c r="AQ542" i="13"/>
  <c r="V542" i="13"/>
  <c r="AO542" i="13"/>
  <c r="W542" i="13"/>
  <c r="X542" i="13"/>
  <c r="AE542" i="13"/>
  <c r="AM542" i="13"/>
  <c r="Y542" i="13"/>
  <c r="Z542" i="13"/>
  <c r="U542" i="13"/>
  <c r="AP542" i="13"/>
  <c r="AH542" i="13"/>
  <c r="AI542" i="13"/>
  <c r="AL542" i="13"/>
  <c r="AJ542" i="13"/>
  <c r="S556" i="18" l="1" a="1"/>
  <c r="S556" i="18" s="1"/>
  <c r="R556" i="18"/>
  <c r="AS541" i="13"/>
  <c r="M541" i="13" s="1"/>
  <c r="Q557" i="18" s="1"/>
  <c r="R557" i="18" s="1"/>
  <c r="AA542" i="13"/>
  <c r="AB542" i="13" s="1"/>
  <c r="AC542" i="13" s="1"/>
  <c r="N543" i="13"/>
  <c r="AR542" i="13"/>
  <c r="AM543" i="13"/>
  <c r="AN543" i="13"/>
  <c r="AE543" i="13"/>
  <c r="AI543" i="13"/>
  <c r="AO543" i="13"/>
  <c r="AP543" i="13"/>
  <c r="AL543" i="13"/>
  <c r="AQ543" i="13"/>
  <c r="AG543" i="13"/>
  <c r="U543" i="13"/>
  <c r="AF543" i="13"/>
  <c r="X543" i="13"/>
  <c r="Y543" i="13"/>
  <c r="AH543" i="13"/>
  <c r="Z543" i="13"/>
  <c r="AJ543" i="13"/>
  <c r="V543" i="13"/>
  <c r="W543" i="13"/>
  <c r="S543" i="13"/>
  <c r="R543" i="13"/>
  <c r="E544" i="13"/>
  <c r="D544" i="13"/>
  <c r="B544" i="13"/>
  <c r="C544" i="13"/>
  <c r="I544" i="13"/>
  <c r="F544" i="13"/>
  <c r="G544" i="13"/>
  <c r="H544" i="13"/>
  <c r="J544" i="13"/>
  <c r="K544" i="13"/>
  <c r="L544" i="13"/>
  <c r="AS542" i="13" l="1"/>
  <c r="M542" i="13" s="1"/>
  <c r="Q558" i="18" s="1"/>
  <c r="S557" i="18" a="1"/>
  <c r="S557" i="18" s="1"/>
  <c r="N544" i="13"/>
  <c r="AA543" i="13"/>
  <c r="AB543" i="13" s="1"/>
  <c r="AC543" i="13" s="1"/>
  <c r="AR543" i="13"/>
  <c r="S544" i="13"/>
  <c r="R544" i="13"/>
  <c r="B545" i="13"/>
  <c r="F545" i="13"/>
  <c r="C545" i="13"/>
  <c r="K545" i="13"/>
  <c r="D545" i="13"/>
  <c r="L545" i="13"/>
  <c r="J545" i="13"/>
  <c r="E545" i="13"/>
  <c r="G545" i="13"/>
  <c r="H545" i="13"/>
  <c r="I545" i="13"/>
  <c r="AQ544" i="13"/>
  <c r="AL544" i="13"/>
  <c r="AJ544" i="13"/>
  <c r="AM544" i="13"/>
  <c r="AN544" i="13"/>
  <c r="AF544" i="13"/>
  <c r="V544" i="13"/>
  <c r="AO544" i="13"/>
  <c r="AE544" i="13"/>
  <c r="AI544" i="13"/>
  <c r="X544" i="13"/>
  <c r="W544" i="13"/>
  <c r="AG544" i="13"/>
  <c r="Z544" i="13"/>
  <c r="U544" i="13"/>
  <c r="AH544" i="13"/>
  <c r="AP544" i="13"/>
  <c r="Y544" i="13"/>
  <c r="S558" i="18" l="1" a="1"/>
  <c r="S558" i="18" s="1"/>
  <c r="R558" i="18"/>
  <c r="AS543" i="13"/>
  <c r="M543" i="13" s="1"/>
  <c r="Q559" i="18" s="1"/>
  <c r="R559" i="18" s="1"/>
  <c r="N545" i="13"/>
  <c r="AA544" i="13"/>
  <c r="AB544" i="13" s="1"/>
  <c r="AC544" i="13" s="1"/>
  <c r="AR544" i="13"/>
  <c r="S545" i="13"/>
  <c r="R545" i="13"/>
  <c r="AG545" i="13"/>
  <c r="AF545" i="13"/>
  <c r="AQ545" i="13"/>
  <c r="U545" i="13"/>
  <c r="W545" i="13"/>
  <c r="AH545" i="13"/>
  <c r="X545" i="13"/>
  <c r="AL545" i="13"/>
  <c r="AJ545" i="13"/>
  <c r="AN545" i="13"/>
  <c r="V545" i="13"/>
  <c r="AM545" i="13"/>
  <c r="AP545" i="13"/>
  <c r="AI545" i="13"/>
  <c r="AO545" i="13"/>
  <c r="AE545" i="13"/>
  <c r="Z545" i="13"/>
  <c r="Y545" i="13"/>
  <c r="I546" i="13"/>
  <c r="H546" i="13"/>
  <c r="D546" i="13"/>
  <c r="F546" i="13"/>
  <c r="J546" i="13"/>
  <c r="L546" i="13"/>
  <c r="G546" i="13"/>
  <c r="C546" i="13"/>
  <c r="B546" i="13"/>
  <c r="E546" i="13"/>
  <c r="K546" i="13"/>
  <c r="S559" i="18" l="1" a="1"/>
  <c r="S559" i="18" s="1"/>
  <c r="AS544" i="13"/>
  <c r="M544" i="13" s="1"/>
  <c r="Q560" i="18" s="1"/>
  <c r="R560" i="18" s="1"/>
  <c r="AR545" i="13"/>
  <c r="AA545" i="13"/>
  <c r="AB545" i="13" s="1"/>
  <c r="AC545" i="13" s="1"/>
  <c r="N546" i="13"/>
  <c r="B547" i="13"/>
  <c r="J547" i="13"/>
  <c r="E547" i="13"/>
  <c r="G547" i="13"/>
  <c r="D547" i="13"/>
  <c r="H547" i="13"/>
  <c r="K547" i="13"/>
  <c r="I547" i="13"/>
  <c r="C547" i="13"/>
  <c r="L547" i="13"/>
  <c r="F547" i="13"/>
  <c r="AP546" i="13"/>
  <c r="AO546" i="13"/>
  <c r="X546" i="13"/>
  <c r="AN546" i="13"/>
  <c r="AJ546" i="13"/>
  <c r="Z546" i="13"/>
  <c r="U546" i="13"/>
  <c r="AH546" i="13"/>
  <c r="AF546" i="13"/>
  <c r="AI546" i="13"/>
  <c r="AE546" i="13"/>
  <c r="W546" i="13"/>
  <c r="AQ546" i="13"/>
  <c r="Y546" i="13"/>
  <c r="AM546" i="13"/>
  <c r="AG546" i="13"/>
  <c r="AL546" i="13"/>
  <c r="V546" i="13"/>
  <c r="S546" i="13"/>
  <c r="R546" i="13"/>
  <c r="AS545" i="13" l="1"/>
  <c r="M545" i="13" s="1"/>
  <c r="Q561" i="18" s="1"/>
  <c r="S561" i="18" s="1" a="1"/>
  <c r="S561" i="18" s="1"/>
  <c r="S560" i="18" a="1"/>
  <c r="S560" i="18" s="1"/>
  <c r="AA546" i="13"/>
  <c r="AB546" i="13" s="1"/>
  <c r="AC546" i="13" s="1"/>
  <c r="AR546" i="13"/>
  <c r="N547" i="13"/>
  <c r="S547" i="13"/>
  <c r="R547" i="13"/>
  <c r="V547" i="13"/>
  <c r="AF547" i="13"/>
  <c r="AO547" i="13"/>
  <c r="AI547" i="13"/>
  <c r="AH547" i="13"/>
  <c r="U547" i="13"/>
  <c r="AN547" i="13"/>
  <c r="AJ547" i="13"/>
  <c r="AQ547" i="13"/>
  <c r="AE547" i="13"/>
  <c r="AP547" i="13"/>
  <c r="AG547" i="13"/>
  <c r="X547" i="13"/>
  <c r="Y547" i="13"/>
  <c r="AL547" i="13"/>
  <c r="Z547" i="13"/>
  <c r="W547" i="13"/>
  <c r="AM547" i="13"/>
  <c r="F548" i="13"/>
  <c r="E548" i="13"/>
  <c r="J548" i="13"/>
  <c r="I548" i="13"/>
  <c r="K548" i="13"/>
  <c r="G548" i="13"/>
  <c r="D548" i="13"/>
  <c r="H548" i="13"/>
  <c r="C548" i="13"/>
  <c r="B548" i="13"/>
  <c r="L548" i="13"/>
  <c r="R561" i="18" l="1"/>
  <c r="AS546" i="13"/>
  <c r="M546" i="13" s="1"/>
  <c r="Q562" i="18" s="1"/>
  <c r="S562" i="18" s="1" a="1"/>
  <c r="S562" i="18" s="1"/>
  <c r="AR547" i="13"/>
  <c r="N548" i="13"/>
  <c r="AA547" i="13"/>
  <c r="AB547" i="13" s="1"/>
  <c r="AC547" i="13" s="1"/>
  <c r="I549" i="13"/>
  <c r="F549" i="13"/>
  <c r="D549" i="13"/>
  <c r="K549" i="13"/>
  <c r="B549" i="13"/>
  <c r="H549" i="13"/>
  <c r="E549" i="13"/>
  <c r="J549" i="13"/>
  <c r="L549" i="13"/>
  <c r="G549" i="13"/>
  <c r="C549" i="13"/>
  <c r="R548" i="13"/>
  <c r="S548" i="13"/>
  <c r="AF548" i="13"/>
  <c r="V548" i="13"/>
  <c r="AG548" i="13"/>
  <c r="AE548" i="13"/>
  <c r="AL548" i="13"/>
  <c r="X548" i="13"/>
  <c r="W548" i="13"/>
  <c r="AO548" i="13"/>
  <c r="Z548" i="13"/>
  <c r="Y548" i="13"/>
  <c r="AQ548" i="13"/>
  <c r="AN548" i="13"/>
  <c r="AH548" i="13"/>
  <c r="AM548" i="13"/>
  <c r="AI548" i="13"/>
  <c r="U548" i="13"/>
  <c r="AJ548" i="13"/>
  <c r="AP548" i="13"/>
  <c r="R562" i="18" l="1"/>
  <c r="AS547" i="13"/>
  <c r="M547" i="13" s="1"/>
  <c r="Q563" i="18" s="1"/>
  <c r="R563" i="18" s="1"/>
  <c r="AA548" i="13"/>
  <c r="AB548" i="13" s="1"/>
  <c r="AC548" i="13" s="1"/>
  <c r="AR548" i="13"/>
  <c r="N549" i="13"/>
  <c r="S549" i="13"/>
  <c r="R549" i="13"/>
  <c r="J550" i="13"/>
  <c r="L550" i="13"/>
  <c r="G550" i="13"/>
  <c r="C550" i="13"/>
  <c r="D550" i="13"/>
  <c r="B550" i="13"/>
  <c r="H550" i="13"/>
  <c r="F550" i="13"/>
  <c r="I550" i="13"/>
  <c r="E550" i="13"/>
  <c r="K550" i="13"/>
  <c r="AO549" i="13"/>
  <c r="AI549" i="13"/>
  <c r="AE549" i="13"/>
  <c r="AM549" i="13"/>
  <c r="AQ549" i="13"/>
  <c r="W549" i="13"/>
  <c r="X549" i="13"/>
  <c r="AL549" i="13"/>
  <c r="AF549" i="13"/>
  <c r="Z549" i="13"/>
  <c r="AN549" i="13"/>
  <c r="AH549" i="13"/>
  <c r="V549" i="13"/>
  <c r="AP549" i="13"/>
  <c r="U549" i="13"/>
  <c r="AJ549" i="13"/>
  <c r="AG549" i="13"/>
  <c r="Y549" i="13"/>
  <c r="AS548" i="13" l="1"/>
  <c r="M548" i="13" s="1"/>
  <c r="Q564" i="18" s="1"/>
  <c r="S564" i="18" s="1" a="1"/>
  <c r="S564" i="18" s="1"/>
  <c r="S563" i="18" a="1"/>
  <c r="S563" i="18" s="1"/>
  <c r="N550" i="13"/>
  <c r="AA549" i="13"/>
  <c r="AB549" i="13" s="1"/>
  <c r="AC549" i="13" s="1"/>
  <c r="AR549" i="13"/>
  <c r="S550" i="13"/>
  <c r="R550" i="13"/>
  <c r="B551" i="13"/>
  <c r="K551" i="13"/>
  <c r="D551" i="13"/>
  <c r="H551" i="13"/>
  <c r="G551" i="13"/>
  <c r="F551" i="13"/>
  <c r="E551" i="13"/>
  <c r="L551" i="13"/>
  <c r="C551" i="13"/>
  <c r="J551" i="13"/>
  <c r="I551" i="13"/>
  <c r="V550" i="13"/>
  <c r="AL550" i="13"/>
  <c r="AJ550" i="13"/>
  <c r="X550" i="13"/>
  <c r="AN550" i="13"/>
  <c r="AE550" i="13"/>
  <c r="AF550" i="13"/>
  <c r="Z550" i="13"/>
  <c r="AO550" i="13"/>
  <c r="AH550" i="13"/>
  <c r="AI550" i="13"/>
  <c r="W550" i="13"/>
  <c r="U550" i="13"/>
  <c r="AQ550" i="13"/>
  <c r="AG550" i="13"/>
  <c r="AM550" i="13"/>
  <c r="AP550" i="13"/>
  <c r="Y550" i="13"/>
  <c r="R564" i="18" l="1"/>
  <c r="AS549" i="13"/>
  <c r="M549" i="13" s="1"/>
  <c r="Q565" i="18" s="1"/>
  <c r="R565" i="18" s="1"/>
  <c r="AA550" i="13"/>
  <c r="AB550" i="13" s="1"/>
  <c r="AC550" i="13" s="1"/>
  <c r="AR550" i="13"/>
  <c r="N551" i="13"/>
  <c r="S551" i="13"/>
  <c r="R551" i="13"/>
  <c r="AO551" i="13"/>
  <c r="AG551" i="13"/>
  <c r="AF551" i="13"/>
  <c r="AQ551" i="13"/>
  <c r="AI551" i="13"/>
  <c r="AH551" i="13"/>
  <c r="AL551" i="13"/>
  <c r="AN551" i="13"/>
  <c r="AE551" i="13"/>
  <c r="Z551" i="13"/>
  <c r="AP551" i="13"/>
  <c r="AJ551" i="13"/>
  <c r="U551" i="13"/>
  <c r="V551" i="13"/>
  <c r="Y551" i="13"/>
  <c r="AM551" i="13"/>
  <c r="X551" i="13"/>
  <c r="W551" i="13"/>
  <c r="E552" i="13"/>
  <c r="H552" i="13"/>
  <c r="C552" i="13"/>
  <c r="G552" i="13"/>
  <c r="D552" i="13"/>
  <c r="J552" i="13"/>
  <c r="B552" i="13"/>
  <c r="F552" i="13"/>
  <c r="I552" i="13"/>
  <c r="L552" i="13"/>
  <c r="K552" i="13"/>
  <c r="S565" i="18" l="1" a="1"/>
  <c r="S565" i="18" s="1"/>
  <c r="AS550" i="13"/>
  <c r="M550" i="13" s="1"/>
  <c r="Q566" i="18" s="1"/>
  <c r="R566" i="18" s="1"/>
  <c r="AA551" i="13"/>
  <c r="AB551" i="13" s="1"/>
  <c r="AC551" i="13" s="1"/>
  <c r="N552" i="13"/>
  <c r="AR551" i="13"/>
  <c r="K553" i="13"/>
  <c r="J553" i="13"/>
  <c r="L553" i="13"/>
  <c r="C553" i="13"/>
  <c r="F553" i="13"/>
  <c r="B553" i="13"/>
  <c r="G553" i="13"/>
  <c r="E553" i="13"/>
  <c r="H553" i="13"/>
  <c r="I553" i="13"/>
  <c r="D553" i="13"/>
  <c r="AF552" i="13"/>
  <c r="AI552" i="13"/>
  <c r="W552" i="13"/>
  <c r="AQ552" i="13"/>
  <c r="AG552" i="13"/>
  <c r="U552" i="13"/>
  <c r="AM552" i="13"/>
  <c r="AP552" i="13"/>
  <c r="Y552" i="13"/>
  <c r="V552" i="13"/>
  <c r="AL552" i="13"/>
  <c r="AE552" i="13"/>
  <c r="AO552" i="13"/>
  <c r="X552" i="13"/>
  <c r="AN552" i="13"/>
  <c r="AJ552" i="13"/>
  <c r="Z552" i="13"/>
  <c r="AH552" i="13"/>
  <c r="R552" i="13"/>
  <c r="S552" i="13"/>
  <c r="AS551" i="13" l="1"/>
  <c r="M551" i="13" s="1"/>
  <c r="Q567" i="18" s="1"/>
  <c r="S567" i="18" s="1" a="1"/>
  <c r="S567" i="18" s="1"/>
  <c r="S566" i="18" a="1"/>
  <c r="S566" i="18" s="1"/>
  <c r="N553" i="13"/>
  <c r="AR552" i="13"/>
  <c r="AA552" i="13"/>
  <c r="AB552" i="13" s="1"/>
  <c r="AC552" i="13" s="1"/>
  <c r="AL553" i="13"/>
  <c r="AH553" i="13"/>
  <c r="Z553" i="13"/>
  <c r="AN553" i="13"/>
  <c r="AJ553" i="13"/>
  <c r="AP553" i="13"/>
  <c r="AM553" i="13"/>
  <c r="V553" i="13"/>
  <c r="AE553" i="13"/>
  <c r="Y553" i="13"/>
  <c r="AO553" i="13"/>
  <c r="AG553" i="13"/>
  <c r="W553" i="13"/>
  <c r="AQ553" i="13"/>
  <c r="U553" i="13"/>
  <c r="AI553" i="13"/>
  <c r="AF553" i="13"/>
  <c r="X553" i="13"/>
  <c r="S553" i="13"/>
  <c r="R553" i="13"/>
  <c r="K554" i="13"/>
  <c r="H554" i="13"/>
  <c r="D554" i="13"/>
  <c r="B554" i="13"/>
  <c r="I554" i="13"/>
  <c r="L554" i="13"/>
  <c r="E554" i="13"/>
  <c r="F554" i="13"/>
  <c r="C554" i="13"/>
  <c r="G554" i="13"/>
  <c r="J554" i="13"/>
  <c r="R567" i="18" l="1"/>
  <c r="AS552" i="13"/>
  <c r="M552" i="13" s="1"/>
  <c r="Q568" i="18" s="1"/>
  <c r="S568" i="18" s="1" a="1"/>
  <c r="S568" i="18" s="1"/>
  <c r="N554" i="13"/>
  <c r="AA553" i="13"/>
  <c r="AB553" i="13" s="1"/>
  <c r="AC553" i="13" s="1"/>
  <c r="AR553" i="13"/>
  <c r="G555" i="13"/>
  <c r="B555" i="13"/>
  <c r="H555" i="13"/>
  <c r="K555" i="13"/>
  <c r="F555" i="13"/>
  <c r="I555" i="13"/>
  <c r="D555" i="13"/>
  <c r="J555" i="13"/>
  <c r="E555" i="13"/>
  <c r="L555" i="13"/>
  <c r="C555" i="13"/>
  <c r="AH554" i="13"/>
  <c r="AO554" i="13"/>
  <c r="Z554" i="13"/>
  <c r="AJ554" i="13"/>
  <c r="AQ554" i="13"/>
  <c r="AG554" i="13"/>
  <c r="AF554" i="13"/>
  <c r="AM554" i="13"/>
  <c r="AE554" i="13"/>
  <c r="AL554" i="13"/>
  <c r="AI554" i="13"/>
  <c r="V554" i="13"/>
  <c r="W554" i="13"/>
  <c r="AP554" i="13"/>
  <c r="X554" i="13"/>
  <c r="U554" i="13"/>
  <c r="Y554" i="13"/>
  <c r="AN554" i="13"/>
  <c r="R554" i="13"/>
  <c r="S554" i="13"/>
  <c r="R568" i="18" l="1"/>
  <c r="AR554" i="13"/>
  <c r="AA554" i="13"/>
  <c r="AB554" i="13" s="1"/>
  <c r="AC554" i="13" s="1"/>
  <c r="AS553" i="13"/>
  <c r="M553" i="13" s="1"/>
  <c r="Q569" i="18" s="1"/>
  <c r="N555" i="13"/>
  <c r="Z555" i="13"/>
  <c r="AP555" i="13"/>
  <c r="AI555" i="13"/>
  <c r="U555" i="13"/>
  <c r="X555" i="13"/>
  <c r="Y555" i="13"/>
  <c r="AM555" i="13"/>
  <c r="V555" i="13"/>
  <c r="W555" i="13"/>
  <c r="AO555" i="13"/>
  <c r="AG555" i="13"/>
  <c r="AF555" i="13"/>
  <c r="AN555" i="13"/>
  <c r="AH555" i="13"/>
  <c r="AQ555" i="13"/>
  <c r="AE555" i="13"/>
  <c r="AL555" i="13"/>
  <c r="AJ555" i="13"/>
  <c r="R555" i="13"/>
  <c r="S555" i="13"/>
  <c r="D556" i="13"/>
  <c r="K556" i="13"/>
  <c r="B556" i="13"/>
  <c r="H556" i="13"/>
  <c r="L556" i="13"/>
  <c r="G556" i="13"/>
  <c r="F556" i="13"/>
  <c r="J556" i="13"/>
  <c r="E556" i="13"/>
  <c r="I556" i="13"/>
  <c r="C556" i="13"/>
  <c r="AS554" i="13" l="1"/>
  <c r="M554" i="13" s="1"/>
  <c r="Q570" i="18" s="1"/>
  <c r="S570" i="18" s="1" a="1"/>
  <c r="S570" i="18" s="1"/>
  <c r="AR555" i="13"/>
  <c r="AA555" i="13"/>
  <c r="AB555" i="13" s="1"/>
  <c r="AC555" i="13" s="1"/>
  <c r="N556" i="13"/>
  <c r="R569" i="18"/>
  <c r="S569" i="18" a="1"/>
  <c r="S569" i="18" s="1"/>
  <c r="R570" i="18"/>
  <c r="S556" i="13"/>
  <c r="R556" i="13"/>
  <c r="C557" i="13"/>
  <c r="J557" i="13"/>
  <c r="E557" i="13"/>
  <c r="G557" i="13"/>
  <c r="I557" i="13"/>
  <c r="D557" i="13"/>
  <c r="K557" i="13"/>
  <c r="F557" i="13"/>
  <c r="H557" i="13"/>
  <c r="L557" i="13"/>
  <c r="B557" i="13"/>
  <c r="AE556" i="13"/>
  <c r="Y556" i="13"/>
  <c r="V556" i="13"/>
  <c r="AL556" i="13"/>
  <c r="AJ556" i="13"/>
  <c r="X556" i="13"/>
  <c r="AF556" i="13"/>
  <c r="Z556" i="13"/>
  <c r="AN556" i="13"/>
  <c r="AH556" i="13"/>
  <c r="AI556" i="13"/>
  <c r="AO556" i="13"/>
  <c r="AQ556" i="13"/>
  <c r="AG556" i="13"/>
  <c r="U556" i="13"/>
  <c r="W556" i="13"/>
  <c r="AM556" i="13"/>
  <c r="AP556" i="13"/>
  <c r="AS555" i="13" l="1"/>
  <c r="M555" i="13" s="1"/>
  <c r="Q571" i="18" s="1"/>
  <c r="N557" i="13"/>
  <c r="AR556" i="13"/>
  <c r="AA556" i="13"/>
  <c r="AB556" i="13" s="1"/>
  <c r="AC556" i="13" s="1"/>
  <c r="H558" i="13"/>
  <c r="D558" i="13"/>
  <c r="K558" i="13"/>
  <c r="J558" i="13"/>
  <c r="F558" i="13"/>
  <c r="G558" i="13"/>
  <c r="E558" i="13"/>
  <c r="L558" i="13"/>
  <c r="B558" i="13"/>
  <c r="I558" i="13"/>
  <c r="C558" i="13"/>
  <c r="S557" i="13"/>
  <c r="R557" i="13"/>
  <c r="AO557" i="13"/>
  <c r="AG557" i="13"/>
  <c r="AF557" i="13"/>
  <c r="AQ557" i="13"/>
  <c r="AI557" i="13"/>
  <c r="AH557" i="13"/>
  <c r="AE557" i="13"/>
  <c r="AL557" i="13"/>
  <c r="AN557" i="13"/>
  <c r="Z557" i="13"/>
  <c r="AP557" i="13"/>
  <c r="AJ557" i="13"/>
  <c r="U557" i="13"/>
  <c r="V557" i="13"/>
  <c r="Y557" i="13"/>
  <c r="AM557" i="13"/>
  <c r="X557" i="13"/>
  <c r="W557" i="13"/>
  <c r="R571" i="18" l="1"/>
  <c r="AS556" i="13"/>
  <c r="M556" i="13" s="1"/>
  <c r="Q572" i="18" s="1"/>
  <c r="S572" i="18" s="1" a="1"/>
  <c r="S572" i="18" s="1"/>
  <c r="S571" i="18" a="1"/>
  <c r="S571" i="18" s="1"/>
  <c r="N558" i="13"/>
  <c r="AA557" i="13"/>
  <c r="AB557" i="13" s="1"/>
  <c r="AC557" i="13" s="1"/>
  <c r="AR557" i="13"/>
  <c r="L559" i="13"/>
  <c r="F559" i="13"/>
  <c r="G559" i="13"/>
  <c r="I559" i="13"/>
  <c r="H559" i="13"/>
  <c r="C559" i="13"/>
  <c r="D559" i="13"/>
  <c r="B559" i="13"/>
  <c r="J559" i="13"/>
  <c r="E559" i="13"/>
  <c r="K559" i="13"/>
  <c r="AE558" i="13"/>
  <c r="AF558" i="13"/>
  <c r="Y558" i="13"/>
  <c r="AQ558" i="13"/>
  <c r="AJ558" i="13"/>
  <c r="AG558" i="13"/>
  <c r="AM558" i="13"/>
  <c r="V558" i="13"/>
  <c r="AL558" i="13"/>
  <c r="AP558" i="13"/>
  <c r="X558" i="13"/>
  <c r="U558" i="13"/>
  <c r="W558" i="13"/>
  <c r="AN558" i="13"/>
  <c r="Z558" i="13"/>
  <c r="AO558" i="13"/>
  <c r="AH558" i="13"/>
  <c r="AI558" i="13"/>
  <c r="R558" i="13"/>
  <c r="S558" i="13"/>
  <c r="R572" i="18" l="1"/>
  <c r="N559" i="13"/>
  <c r="AS557" i="13"/>
  <c r="M557" i="13" s="1"/>
  <c r="Q573" i="18" s="1"/>
  <c r="R573" i="18" s="1"/>
  <c r="AR558" i="13"/>
  <c r="AA558" i="13"/>
  <c r="AB558" i="13" s="1"/>
  <c r="AC558" i="13" s="1"/>
  <c r="C560" i="13"/>
  <c r="K560" i="13"/>
  <c r="I560" i="13"/>
  <c r="J560" i="13"/>
  <c r="G560" i="13"/>
  <c r="L560" i="13"/>
  <c r="H560" i="13"/>
  <c r="F560" i="13"/>
  <c r="D560" i="13"/>
  <c r="E560" i="13"/>
  <c r="B560" i="13"/>
  <c r="AI559" i="13"/>
  <c r="AJ559" i="13"/>
  <c r="AO559" i="13"/>
  <c r="AN559" i="13"/>
  <c r="Z559" i="13"/>
  <c r="Y559" i="13"/>
  <c r="V559" i="13"/>
  <c r="AQ559" i="13"/>
  <c r="AE559" i="13"/>
  <c r="W559" i="13"/>
  <c r="AL559" i="13"/>
  <c r="AG559" i="13"/>
  <c r="AF559" i="13"/>
  <c r="AP559" i="13"/>
  <c r="U559" i="13"/>
  <c r="X559" i="13"/>
  <c r="AH559" i="13"/>
  <c r="AM559" i="13"/>
  <c r="S559" i="13"/>
  <c r="R559" i="13"/>
  <c r="S573" i="18" l="1" a="1"/>
  <c r="S573" i="18" s="1"/>
  <c r="AS558" i="13"/>
  <c r="M558" i="13" s="1"/>
  <c r="Q574" i="18" s="1"/>
  <c r="R574" i="18" s="1"/>
  <c r="N560" i="13"/>
  <c r="AA559" i="13"/>
  <c r="AB559" i="13" s="1"/>
  <c r="AC559" i="13" s="1"/>
  <c r="AR559" i="13"/>
  <c r="L561" i="13"/>
  <c r="D561" i="13"/>
  <c r="C561" i="13"/>
  <c r="F561" i="13"/>
  <c r="K561" i="13"/>
  <c r="J561" i="13"/>
  <c r="I561" i="13"/>
  <c r="B561" i="13"/>
  <c r="G561" i="13"/>
  <c r="H561" i="13"/>
  <c r="E561" i="13"/>
  <c r="AO560" i="13"/>
  <c r="AJ560" i="13"/>
  <c r="AN560" i="13"/>
  <c r="AE560" i="13"/>
  <c r="AF560" i="13"/>
  <c r="AM560" i="13"/>
  <c r="W560" i="13"/>
  <c r="AQ560" i="13"/>
  <c r="Z560" i="13"/>
  <c r="U560" i="13"/>
  <c r="V560" i="13"/>
  <c r="AI560" i="13"/>
  <c r="Y560" i="13"/>
  <c r="AG560" i="13"/>
  <c r="AP560" i="13"/>
  <c r="AH560" i="13"/>
  <c r="X560" i="13"/>
  <c r="AL560" i="13"/>
  <c r="R560" i="13"/>
  <c r="S560" i="13"/>
  <c r="N561" i="13" l="1"/>
  <c r="S574" i="18" a="1"/>
  <c r="S574" i="18" s="1"/>
  <c r="AA560" i="13"/>
  <c r="AB560" i="13" s="1"/>
  <c r="AC560" i="13" s="1"/>
  <c r="AR560" i="13"/>
  <c r="AS559" i="13"/>
  <c r="M559" i="13" s="1"/>
  <c r="Q575" i="18" s="1"/>
  <c r="R561" i="13"/>
  <c r="S561" i="13"/>
  <c r="C562" i="13"/>
  <c r="L562" i="13"/>
  <c r="D562" i="13"/>
  <c r="H562" i="13"/>
  <c r="K562" i="13"/>
  <c r="B562" i="13"/>
  <c r="I562" i="13"/>
  <c r="E562" i="13"/>
  <c r="F562" i="13"/>
  <c r="G562" i="13"/>
  <c r="J562" i="13"/>
  <c r="AG561" i="13"/>
  <c r="W561" i="13"/>
  <c r="AI561" i="13"/>
  <c r="AF561" i="13"/>
  <c r="AQ561" i="13"/>
  <c r="AL561" i="13"/>
  <c r="AH561" i="13"/>
  <c r="AE561" i="13"/>
  <c r="X561" i="13"/>
  <c r="AN561" i="13"/>
  <c r="AJ561" i="13"/>
  <c r="U561" i="13"/>
  <c r="Z561" i="13"/>
  <c r="AP561" i="13"/>
  <c r="AM561" i="13"/>
  <c r="V561" i="13"/>
  <c r="Y561" i="13"/>
  <c r="AO561" i="13"/>
  <c r="AS560" i="13" l="1"/>
  <c r="M560" i="13" s="1"/>
  <c r="Q576" i="18" s="1"/>
  <c r="S576" i="18" s="1" a="1"/>
  <c r="S576" i="18" s="1"/>
  <c r="AA561" i="13"/>
  <c r="AB561" i="13" s="1"/>
  <c r="AC561" i="13" s="1"/>
  <c r="N562" i="13"/>
  <c r="AR561" i="13"/>
  <c r="R575" i="18"/>
  <c r="S575" i="18" a="1"/>
  <c r="S575" i="18" s="1"/>
  <c r="I563" i="13"/>
  <c r="G563" i="13"/>
  <c r="L563" i="13"/>
  <c r="B563" i="13"/>
  <c r="K563" i="13"/>
  <c r="E563" i="13"/>
  <c r="D563" i="13"/>
  <c r="H563" i="13"/>
  <c r="J563" i="13"/>
  <c r="C563" i="13"/>
  <c r="F563" i="13"/>
  <c r="S562" i="13"/>
  <c r="R562" i="13"/>
  <c r="AE562" i="13"/>
  <c r="AN562" i="13"/>
  <c r="AH562" i="13"/>
  <c r="AI562" i="13"/>
  <c r="AO562" i="13"/>
  <c r="AQ562" i="13"/>
  <c r="U562" i="13"/>
  <c r="W562" i="13"/>
  <c r="AM562" i="13"/>
  <c r="AG562" i="13"/>
  <c r="Y562" i="13"/>
  <c r="V562" i="13"/>
  <c r="AP562" i="13"/>
  <c r="AJ562" i="13"/>
  <c r="X562" i="13"/>
  <c r="AL562" i="13"/>
  <c r="AF562" i="13"/>
  <c r="Z562" i="13"/>
  <c r="R576" i="18" l="1"/>
  <c r="AS561" i="13"/>
  <c r="M561" i="13" s="1"/>
  <c r="Q577" i="18" s="1"/>
  <c r="S577" i="18" s="1" a="1"/>
  <c r="S577" i="18" s="1"/>
  <c r="N563" i="13"/>
  <c r="AA562" i="13"/>
  <c r="AB562" i="13" s="1"/>
  <c r="AC562" i="13" s="1"/>
  <c r="AR562" i="13"/>
  <c r="S563" i="13"/>
  <c r="R563" i="13"/>
  <c r="Z563" i="13"/>
  <c r="AP563" i="13"/>
  <c r="AM563" i="13"/>
  <c r="V563" i="13"/>
  <c r="Y563" i="13"/>
  <c r="AO563" i="13"/>
  <c r="X563" i="13"/>
  <c r="W563" i="13"/>
  <c r="AE563" i="13"/>
  <c r="AG563" i="13"/>
  <c r="AF563" i="13"/>
  <c r="AQ563" i="13"/>
  <c r="U563" i="13"/>
  <c r="AI563" i="13"/>
  <c r="AH563" i="13"/>
  <c r="AL563" i="13"/>
  <c r="AN563" i="13"/>
  <c r="AJ563" i="13"/>
  <c r="D564" i="13"/>
  <c r="E564" i="13"/>
  <c r="C564" i="13"/>
  <c r="I564" i="13"/>
  <c r="H564" i="13"/>
  <c r="L564" i="13"/>
  <c r="G564" i="13"/>
  <c r="F564" i="13"/>
  <c r="J564" i="13"/>
  <c r="B564" i="13"/>
  <c r="K564" i="13"/>
  <c r="R577" i="18" l="1"/>
  <c r="AS562" i="13"/>
  <c r="M562" i="13" s="1"/>
  <c r="Q578" i="18" s="1"/>
  <c r="S578" i="18" s="1" a="1"/>
  <c r="S578" i="18" s="1"/>
  <c r="AR563" i="13"/>
  <c r="N564" i="13"/>
  <c r="AA563" i="13"/>
  <c r="AB563" i="13" s="1"/>
  <c r="AC563" i="13" s="1"/>
  <c r="I565" i="13"/>
  <c r="F565" i="13"/>
  <c r="B565" i="13"/>
  <c r="L565" i="13"/>
  <c r="D565" i="13"/>
  <c r="K565" i="13"/>
  <c r="H565" i="13"/>
  <c r="E565" i="13"/>
  <c r="J565" i="13"/>
  <c r="G565" i="13"/>
  <c r="C565" i="13"/>
  <c r="R564" i="13"/>
  <c r="S564" i="13"/>
  <c r="AP564" i="13"/>
  <c r="AO564" i="13"/>
  <c r="X564" i="13"/>
  <c r="AL564" i="13"/>
  <c r="AJ564" i="13"/>
  <c r="Z564" i="13"/>
  <c r="AE564" i="13"/>
  <c r="AN564" i="13"/>
  <c r="AF564" i="13"/>
  <c r="AI564" i="13"/>
  <c r="U564" i="13"/>
  <c r="AH564" i="13"/>
  <c r="AQ564" i="13"/>
  <c r="W564" i="13"/>
  <c r="AM564" i="13"/>
  <c r="AG564" i="13"/>
  <c r="Y564" i="13"/>
  <c r="V564" i="13"/>
  <c r="AS563" i="13" l="1"/>
  <c r="M563" i="13" s="1"/>
  <c r="Q579" i="18" s="1"/>
  <c r="R579" i="18" s="1"/>
  <c r="R578" i="18"/>
  <c r="N565" i="13"/>
  <c r="AR564" i="13"/>
  <c r="AA564" i="13"/>
  <c r="AB564" i="13" s="1"/>
  <c r="AC564" i="13" s="1"/>
  <c r="S565" i="13"/>
  <c r="R565" i="13"/>
  <c r="AN565" i="13"/>
  <c r="W565" i="13"/>
  <c r="AO565" i="13"/>
  <c r="AE565" i="13"/>
  <c r="AP565" i="13"/>
  <c r="V565" i="13"/>
  <c r="AM565" i="13"/>
  <c r="AL565" i="13"/>
  <c r="AQ565" i="13"/>
  <c r="U565" i="13"/>
  <c r="Z565" i="13"/>
  <c r="AF565" i="13"/>
  <c r="X565" i="13"/>
  <c r="AI565" i="13"/>
  <c r="AH565" i="13"/>
  <c r="AG565" i="13"/>
  <c r="Y565" i="13"/>
  <c r="AJ565" i="13"/>
  <c r="F566" i="13"/>
  <c r="E566" i="13"/>
  <c r="D566" i="13"/>
  <c r="J566" i="13"/>
  <c r="H566" i="13"/>
  <c r="G566" i="13"/>
  <c r="B566" i="13"/>
  <c r="C566" i="13"/>
  <c r="K566" i="13"/>
  <c r="I566" i="13"/>
  <c r="L566" i="13"/>
  <c r="S579" i="18" l="1" a="1"/>
  <c r="S579" i="18" s="1"/>
  <c r="AS564" i="13"/>
  <c r="M564" i="13" s="1"/>
  <c r="Q580" i="18" s="1"/>
  <c r="N566" i="13"/>
  <c r="AA565" i="13"/>
  <c r="AB565" i="13" s="1"/>
  <c r="AC565" i="13" s="1"/>
  <c r="AR565" i="13"/>
  <c r="C567" i="13"/>
  <c r="L567" i="13"/>
  <c r="E567" i="13"/>
  <c r="K567" i="13"/>
  <c r="J567" i="13"/>
  <c r="D567" i="13"/>
  <c r="I567" i="13"/>
  <c r="B567" i="13"/>
  <c r="F567" i="13"/>
  <c r="G567" i="13"/>
  <c r="H567" i="13"/>
  <c r="R566" i="13"/>
  <c r="S566" i="13"/>
  <c r="AE566" i="13"/>
  <c r="Y566" i="13"/>
  <c r="AM566" i="13"/>
  <c r="AG566" i="13"/>
  <c r="AH566" i="13"/>
  <c r="V566" i="13"/>
  <c r="AP566" i="13"/>
  <c r="AJ566" i="13"/>
  <c r="X566" i="13"/>
  <c r="U566" i="13"/>
  <c r="AL566" i="13"/>
  <c r="AF566" i="13"/>
  <c r="Z566" i="13"/>
  <c r="AN566" i="13"/>
  <c r="AO566" i="13"/>
  <c r="AI566" i="13"/>
  <c r="W566" i="13"/>
  <c r="AQ566" i="13"/>
  <c r="R580" i="18" l="1"/>
  <c r="AS565" i="13"/>
  <c r="M565" i="13" s="1"/>
  <c r="Q581" i="18" s="1"/>
  <c r="S581" i="18" s="1" a="1"/>
  <c r="S581" i="18" s="1"/>
  <c r="S580" i="18" a="1"/>
  <c r="S580" i="18" s="1"/>
  <c r="N567" i="13"/>
  <c r="AA566" i="13"/>
  <c r="AB566" i="13" s="1"/>
  <c r="AC566" i="13" s="1"/>
  <c r="AR566" i="13"/>
  <c r="R567" i="13"/>
  <c r="S567" i="13"/>
  <c r="F568" i="13"/>
  <c r="D568" i="13"/>
  <c r="K568" i="13"/>
  <c r="E568" i="13"/>
  <c r="B568" i="13"/>
  <c r="J568" i="13"/>
  <c r="I568" i="13"/>
  <c r="G568" i="13"/>
  <c r="C568" i="13"/>
  <c r="H568" i="13"/>
  <c r="L568" i="13"/>
  <c r="U567" i="13"/>
  <c r="AG567" i="13"/>
  <c r="AI567" i="13"/>
  <c r="AO567" i="13"/>
  <c r="AL567" i="13"/>
  <c r="AP567" i="13"/>
  <c r="X567" i="13"/>
  <c r="AE567" i="13"/>
  <c r="W567" i="13"/>
  <c r="AQ567" i="13"/>
  <c r="Z567" i="13"/>
  <c r="AF567" i="13"/>
  <c r="AN567" i="13"/>
  <c r="AH567" i="13"/>
  <c r="Y567" i="13"/>
  <c r="V567" i="13"/>
  <c r="AJ567" i="13"/>
  <c r="AM567" i="13"/>
  <c r="R581" i="18" l="1"/>
  <c r="N568" i="13"/>
  <c r="AS566" i="13"/>
  <c r="M566" i="13" s="1"/>
  <c r="Q582" i="18" s="1"/>
  <c r="R582" i="18" s="1"/>
  <c r="AR567" i="13"/>
  <c r="AA567" i="13"/>
  <c r="AB567" i="13" s="1"/>
  <c r="AC567" i="13" s="1"/>
  <c r="S568" i="13"/>
  <c r="R568" i="13"/>
  <c r="K569" i="13"/>
  <c r="J569" i="13"/>
  <c r="E569" i="13"/>
  <c r="G569" i="13"/>
  <c r="B569" i="13"/>
  <c r="I569" i="13"/>
  <c r="L569" i="13"/>
  <c r="H569" i="13"/>
  <c r="F569" i="13"/>
  <c r="D569" i="13"/>
  <c r="C569" i="13"/>
  <c r="V568" i="13"/>
  <c r="Z568" i="13"/>
  <c r="AN568" i="13"/>
  <c r="U568" i="13"/>
  <c r="AH568" i="13"/>
  <c r="AP568" i="13"/>
  <c r="W568" i="13"/>
  <c r="AQ568" i="13"/>
  <c r="AL568" i="13"/>
  <c r="AO568" i="13"/>
  <c r="AM568" i="13"/>
  <c r="Y568" i="13"/>
  <c r="X568" i="13"/>
  <c r="AE568" i="13"/>
  <c r="AF568" i="13"/>
  <c r="AI568" i="13"/>
  <c r="AJ568" i="13"/>
  <c r="AG568" i="13"/>
  <c r="AS567" i="13" l="1"/>
  <c r="M567" i="13" s="1"/>
  <c r="Q583" i="18" s="1"/>
  <c r="R583" i="18" s="1"/>
  <c r="S582" i="18" a="1"/>
  <c r="S582" i="18" s="1"/>
  <c r="AA568" i="13"/>
  <c r="AB568" i="13" s="1"/>
  <c r="AC568" i="13" s="1"/>
  <c r="N569" i="13"/>
  <c r="AR568" i="13"/>
  <c r="AE569" i="13"/>
  <c r="AM569" i="13"/>
  <c r="X569" i="13"/>
  <c r="W569" i="13"/>
  <c r="AL569" i="13"/>
  <c r="AN569" i="13"/>
  <c r="V569" i="13"/>
  <c r="AH569" i="13"/>
  <c r="AG569" i="13"/>
  <c r="AJ569" i="13"/>
  <c r="U569" i="13"/>
  <c r="AI569" i="13"/>
  <c r="AO569" i="13"/>
  <c r="AP569" i="13"/>
  <c r="AQ569" i="13"/>
  <c r="Y569" i="13"/>
  <c r="Z569" i="13"/>
  <c r="AF569" i="13"/>
  <c r="S569" i="13"/>
  <c r="R569" i="13"/>
  <c r="B570" i="13"/>
  <c r="L570" i="13"/>
  <c r="G570" i="13"/>
  <c r="E570" i="13"/>
  <c r="K570" i="13"/>
  <c r="J570" i="13"/>
  <c r="C570" i="13"/>
  <c r="I570" i="13"/>
  <c r="H570" i="13"/>
  <c r="D570" i="13"/>
  <c r="F570" i="13"/>
  <c r="S583" i="18" l="1" a="1"/>
  <c r="S583" i="18" s="1"/>
  <c r="AS568" i="13"/>
  <c r="M568" i="13" s="1"/>
  <c r="Q584" i="18" s="1"/>
  <c r="R584" i="18" s="1"/>
  <c r="N570" i="13"/>
  <c r="AR569" i="13"/>
  <c r="AA569" i="13"/>
  <c r="AB569" i="13" s="1"/>
  <c r="AC569" i="13" s="1"/>
  <c r="Y570" i="13"/>
  <c r="AG570" i="13"/>
  <c r="AE570" i="13"/>
  <c r="AI570" i="13"/>
  <c r="AF570" i="13"/>
  <c r="X570" i="13"/>
  <c r="AL570" i="13"/>
  <c r="AQ570" i="13"/>
  <c r="AM570" i="13"/>
  <c r="AP570" i="13"/>
  <c r="AN570" i="13"/>
  <c r="W570" i="13"/>
  <c r="V570" i="13"/>
  <c r="AH570" i="13"/>
  <c r="Z570" i="13"/>
  <c r="AO570" i="13"/>
  <c r="U570" i="13"/>
  <c r="AJ570" i="13"/>
  <c r="S570" i="13"/>
  <c r="R570" i="13"/>
  <c r="G571" i="13"/>
  <c r="E571" i="13"/>
  <c r="D571" i="13"/>
  <c r="B571" i="13"/>
  <c r="C571" i="13"/>
  <c r="H571" i="13"/>
  <c r="I571" i="13"/>
  <c r="K571" i="13"/>
  <c r="L571" i="13"/>
  <c r="J571" i="13"/>
  <c r="F571" i="13"/>
  <c r="AS569" i="13" l="1"/>
  <c r="M569" i="13" s="1"/>
  <c r="Q585" i="18" s="1"/>
  <c r="R585" i="18" s="1"/>
  <c r="N571" i="13"/>
  <c r="S584" i="18" a="1"/>
  <c r="S584" i="18" s="1"/>
  <c r="AA570" i="13"/>
  <c r="AB570" i="13" s="1"/>
  <c r="AC570" i="13" s="1"/>
  <c r="AR570" i="13"/>
  <c r="S571" i="13"/>
  <c r="R571" i="13"/>
  <c r="I572" i="13"/>
  <c r="F572" i="13"/>
  <c r="K572" i="13"/>
  <c r="B572" i="13"/>
  <c r="J572" i="13"/>
  <c r="H572" i="13"/>
  <c r="C572" i="13"/>
  <c r="D572" i="13"/>
  <c r="L572" i="13"/>
  <c r="G572" i="13"/>
  <c r="E572" i="13"/>
  <c r="V571" i="13"/>
  <c r="Y571" i="13"/>
  <c r="AQ571" i="13"/>
  <c r="Z571" i="13"/>
  <c r="AO571" i="13"/>
  <c r="AF571" i="13"/>
  <c r="AM571" i="13"/>
  <c r="AG571" i="13"/>
  <c r="AH571" i="13"/>
  <c r="U571" i="13"/>
  <c r="X571" i="13"/>
  <c r="AL571" i="13"/>
  <c r="AJ571" i="13"/>
  <c r="AI571" i="13"/>
  <c r="AN571" i="13"/>
  <c r="AP571" i="13"/>
  <c r="W571" i="13"/>
  <c r="AE571" i="13"/>
  <c r="S585" i="18" l="1" a="1"/>
  <c r="S585" i="18" s="1"/>
  <c r="N572" i="13"/>
  <c r="AR571" i="13"/>
  <c r="AA571" i="13"/>
  <c r="AB571" i="13" s="1"/>
  <c r="AC571" i="13" s="1"/>
  <c r="AS570" i="13"/>
  <c r="M570" i="13" s="1"/>
  <c r="Q586" i="18" s="1"/>
  <c r="AN572" i="13"/>
  <c r="Y572" i="13"/>
  <c r="AE572" i="13"/>
  <c r="W572" i="13"/>
  <c r="AO572" i="13"/>
  <c r="Z572" i="13"/>
  <c r="AH572" i="13"/>
  <c r="AQ572" i="13"/>
  <c r="U572" i="13"/>
  <c r="AG572" i="13"/>
  <c r="AJ572" i="13"/>
  <c r="AM572" i="13"/>
  <c r="AP572" i="13"/>
  <c r="AF572" i="13"/>
  <c r="V572" i="13"/>
  <c r="AI572" i="13"/>
  <c r="X572" i="13"/>
  <c r="AL572" i="13"/>
  <c r="S572" i="13"/>
  <c r="R572" i="13"/>
  <c r="C573" i="13"/>
  <c r="B573" i="13"/>
  <c r="J573" i="13"/>
  <c r="L573" i="13"/>
  <c r="H573" i="13"/>
  <c r="K573" i="13"/>
  <c r="D573" i="13"/>
  <c r="I573" i="13"/>
  <c r="G573" i="13"/>
  <c r="E573" i="13"/>
  <c r="F573" i="13"/>
  <c r="AS571" i="13" l="1"/>
  <c r="M571" i="13" s="1"/>
  <c r="Q587" i="18" s="1"/>
  <c r="R587" i="18" s="1"/>
  <c r="N573" i="13"/>
  <c r="S586" i="18" a="1"/>
  <c r="S586" i="18" s="1"/>
  <c r="R586" i="18"/>
  <c r="AA572" i="13"/>
  <c r="AB572" i="13" s="1"/>
  <c r="AC572" i="13" s="1"/>
  <c r="AR572" i="13"/>
  <c r="AE573" i="13"/>
  <c r="AL573" i="13"/>
  <c r="AH573" i="13"/>
  <c r="U573" i="13"/>
  <c r="X573" i="13"/>
  <c r="AN573" i="13"/>
  <c r="AJ573" i="13"/>
  <c r="Z573" i="13"/>
  <c r="AP573" i="13"/>
  <c r="AM573" i="13"/>
  <c r="V573" i="13"/>
  <c r="Y573" i="13"/>
  <c r="AO573" i="13"/>
  <c r="AG573" i="13"/>
  <c r="W573" i="13"/>
  <c r="AI573" i="13"/>
  <c r="AF573" i="13"/>
  <c r="AQ573" i="13"/>
  <c r="R573" i="13"/>
  <c r="S573" i="13"/>
  <c r="C574" i="13"/>
  <c r="D574" i="13"/>
  <c r="G574" i="13"/>
  <c r="I574" i="13"/>
  <c r="F574" i="13"/>
  <c r="H574" i="13"/>
  <c r="B574" i="13"/>
  <c r="E574" i="13"/>
  <c r="K574" i="13"/>
  <c r="J574" i="13"/>
  <c r="L574" i="13"/>
  <c r="S587" i="18" l="1" a="1"/>
  <c r="S587" i="18" s="1"/>
  <c r="N574" i="13"/>
  <c r="AA573" i="13"/>
  <c r="AB573" i="13" s="1"/>
  <c r="AC573" i="13" s="1"/>
  <c r="AR573" i="13"/>
  <c r="AS572" i="13"/>
  <c r="M572" i="13" s="1"/>
  <c r="Q588" i="18" s="1"/>
  <c r="F575" i="13"/>
  <c r="G575" i="13"/>
  <c r="E575" i="13"/>
  <c r="K575" i="13"/>
  <c r="L575" i="13"/>
  <c r="D575" i="13"/>
  <c r="H575" i="13"/>
  <c r="B575" i="13"/>
  <c r="C575" i="13"/>
  <c r="J575" i="13"/>
  <c r="I575" i="13"/>
  <c r="R574" i="13"/>
  <c r="S574" i="13"/>
  <c r="AP574" i="13"/>
  <c r="AJ574" i="13"/>
  <c r="X574" i="13"/>
  <c r="U574" i="13"/>
  <c r="AL574" i="13"/>
  <c r="AF574" i="13"/>
  <c r="Z574" i="13"/>
  <c r="AN574" i="13"/>
  <c r="AH574" i="13"/>
  <c r="AI574" i="13"/>
  <c r="AO574" i="13"/>
  <c r="AQ574" i="13"/>
  <c r="W574" i="13"/>
  <c r="AM574" i="13"/>
  <c r="AG574" i="13"/>
  <c r="AE574" i="13"/>
  <c r="Y574" i="13"/>
  <c r="V574" i="13"/>
  <c r="AS573" i="13" l="1"/>
  <c r="M573" i="13" s="1"/>
  <c r="Q589" i="18" s="1"/>
  <c r="S589" i="18" s="1" a="1"/>
  <c r="S589" i="18" s="1"/>
  <c r="N575" i="13"/>
  <c r="AR574" i="13"/>
  <c r="AA574" i="13"/>
  <c r="AB574" i="13" s="1"/>
  <c r="AC574" i="13" s="1"/>
  <c r="S588" i="18" a="1"/>
  <c r="S588" i="18" s="1"/>
  <c r="R588" i="18"/>
  <c r="R589" i="18"/>
  <c r="B576" i="13"/>
  <c r="H576" i="13"/>
  <c r="D576" i="13"/>
  <c r="E576" i="13"/>
  <c r="F576" i="13"/>
  <c r="G576" i="13"/>
  <c r="L576" i="13"/>
  <c r="I576" i="13"/>
  <c r="K576" i="13"/>
  <c r="C576" i="13"/>
  <c r="J576" i="13"/>
  <c r="R575" i="13"/>
  <c r="S575" i="13"/>
  <c r="AH575" i="13"/>
  <c r="Z575" i="13"/>
  <c r="AP575" i="13"/>
  <c r="AJ575" i="13"/>
  <c r="V575" i="13"/>
  <c r="Y575" i="13"/>
  <c r="U575" i="13"/>
  <c r="AM575" i="13"/>
  <c r="X575" i="13"/>
  <c r="AO575" i="13"/>
  <c r="AG575" i="13"/>
  <c r="W575" i="13"/>
  <c r="AE575" i="13"/>
  <c r="AQ575" i="13"/>
  <c r="AI575" i="13"/>
  <c r="AF575" i="13"/>
  <c r="AL575" i="13"/>
  <c r="AN575" i="13"/>
  <c r="AS574" i="13" l="1"/>
  <c r="M574" i="13" s="1"/>
  <c r="Q590" i="18" s="1"/>
  <c r="N576" i="13"/>
  <c r="AR575" i="13"/>
  <c r="AA575" i="13"/>
  <c r="AB575" i="13" s="1"/>
  <c r="AC575" i="13" s="1"/>
  <c r="W576" i="13"/>
  <c r="AM576" i="13"/>
  <c r="AP576" i="13"/>
  <c r="Y576" i="13"/>
  <c r="V576" i="13"/>
  <c r="AL576" i="13"/>
  <c r="AE576" i="13"/>
  <c r="AO576" i="13"/>
  <c r="X576" i="13"/>
  <c r="AJ576" i="13"/>
  <c r="Z576" i="13"/>
  <c r="AN576" i="13"/>
  <c r="U576" i="13"/>
  <c r="AF576" i="13"/>
  <c r="AI576" i="13"/>
  <c r="AH576" i="13"/>
  <c r="AQ576" i="13"/>
  <c r="AG576" i="13"/>
  <c r="R576" i="13"/>
  <c r="S576" i="13"/>
  <c r="K577" i="13"/>
  <c r="C577" i="13"/>
  <c r="J577" i="13"/>
  <c r="F577" i="13"/>
  <c r="L577" i="13"/>
  <c r="E577" i="13"/>
  <c r="G577" i="13"/>
  <c r="B577" i="13"/>
  <c r="D577" i="13"/>
  <c r="I577" i="13"/>
  <c r="H577" i="13"/>
  <c r="R590" i="18" l="1"/>
  <c r="S590" i="18" a="1"/>
  <c r="S590" i="18" s="1"/>
  <c r="AS575" i="13"/>
  <c r="M575" i="13" s="1"/>
  <c r="Q591" i="18" s="1"/>
  <c r="S591" i="18" s="1" a="1"/>
  <c r="S591" i="18" s="1"/>
  <c r="AA576" i="13"/>
  <c r="AB576" i="13" s="1"/>
  <c r="AC576" i="13" s="1"/>
  <c r="N577" i="13"/>
  <c r="AR576" i="13"/>
  <c r="R577" i="13"/>
  <c r="S577" i="13"/>
  <c r="W577" i="13"/>
  <c r="AP577" i="13"/>
  <c r="AE577" i="13"/>
  <c r="AH577" i="13"/>
  <c r="AF577" i="13"/>
  <c r="V577" i="13"/>
  <c r="AM577" i="13"/>
  <c r="AJ577" i="13"/>
  <c r="AI577" i="13"/>
  <c r="AQ577" i="13"/>
  <c r="AO577" i="13"/>
  <c r="AN577" i="13"/>
  <c r="AG577" i="13"/>
  <c r="X577" i="13"/>
  <c r="U577" i="13"/>
  <c r="Y577" i="13"/>
  <c r="AL577" i="13"/>
  <c r="Z577" i="13"/>
  <c r="L578" i="13"/>
  <c r="E578" i="13"/>
  <c r="D578" i="13"/>
  <c r="I578" i="13"/>
  <c r="G578" i="13"/>
  <c r="K578" i="13"/>
  <c r="F578" i="13"/>
  <c r="C578" i="13"/>
  <c r="B578" i="13"/>
  <c r="H578" i="13"/>
  <c r="J578" i="13"/>
  <c r="R591" i="18" l="1"/>
  <c r="AA577" i="13"/>
  <c r="AB577" i="13" s="1"/>
  <c r="AC577" i="13" s="1"/>
  <c r="N578" i="13"/>
  <c r="AS576" i="13"/>
  <c r="M576" i="13" s="1"/>
  <c r="Q592" i="18" s="1"/>
  <c r="S592" i="18" s="1" a="1"/>
  <c r="S592" i="18" s="1"/>
  <c r="AR577" i="13"/>
  <c r="R578" i="13"/>
  <c r="S578" i="13"/>
  <c r="I579" i="13"/>
  <c r="G579" i="13"/>
  <c r="L579" i="13"/>
  <c r="C579" i="13"/>
  <c r="K579" i="13"/>
  <c r="J579" i="13"/>
  <c r="H579" i="13"/>
  <c r="B579" i="13"/>
  <c r="E579" i="13"/>
  <c r="D579" i="13"/>
  <c r="F579" i="13"/>
  <c r="AE578" i="13"/>
  <c r="AF578" i="13"/>
  <c r="V578" i="13"/>
  <c r="AL578" i="13"/>
  <c r="Y578" i="13"/>
  <c r="X578" i="13"/>
  <c r="AO578" i="13"/>
  <c r="Z578" i="13"/>
  <c r="AN578" i="13"/>
  <c r="AM578" i="13"/>
  <c r="AI578" i="13"/>
  <c r="U578" i="13"/>
  <c r="AH578" i="13"/>
  <c r="W578" i="13"/>
  <c r="AG578" i="13"/>
  <c r="AJ578" i="13"/>
  <c r="AQ578" i="13"/>
  <c r="AP578" i="13"/>
  <c r="AA578" i="13" l="1"/>
  <c r="AB578" i="13" s="1"/>
  <c r="AC578" i="13" s="1"/>
  <c r="AS577" i="13"/>
  <c r="M577" i="13" s="1"/>
  <c r="Q593" i="18" s="1"/>
  <c r="S593" i="18" s="1" a="1"/>
  <c r="S593" i="18" s="1"/>
  <c r="R592" i="18"/>
  <c r="AR578" i="13"/>
  <c r="N579" i="13"/>
  <c r="AL579" i="13"/>
  <c r="V579" i="13"/>
  <c r="AQ579" i="13"/>
  <c r="Y579" i="13"/>
  <c r="AI579" i="13"/>
  <c r="X579" i="13"/>
  <c r="W579" i="13"/>
  <c r="AP579" i="13"/>
  <c r="AE579" i="13"/>
  <c r="AN579" i="13"/>
  <c r="AF579" i="13"/>
  <c r="AM579" i="13"/>
  <c r="Z579" i="13"/>
  <c r="AH579" i="13"/>
  <c r="AO579" i="13"/>
  <c r="U579" i="13"/>
  <c r="AG579" i="13"/>
  <c r="AJ579" i="13"/>
  <c r="C580" i="13"/>
  <c r="D580" i="13"/>
  <c r="B580" i="13"/>
  <c r="F580" i="13"/>
  <c r="E580" i="13"/>
  <c r="I580" i="13"/>
  <c r="K580" i="13"/>
  <c r="J580" i="13"/>
  <c r="H580" i="13"/>
  <c r="L580" i="13"/>
  <c r="G580" i="13"/>
  <c r="S579" i="13"/>
  <c r="R579" i="13"/>
  <c r="N580" i="13" l="1"/>
  <c r="AS578" i="13"/>
  <c r="M578" i="13" s="1"/>
  <c r="Q594" i="18" s="1"/>
  <c r="R594" i="18" s="1"/>
  <c r="R593" i="18"/>
  <c r="AR579" i="13"/>
  <c r="AA579" i="13"/>
  <c r="AB579" i="13" s="1"/>
  <c r="AC579" i="13" s="1"/>
  <c r="S580" i="13"/>
  <c r="R580" i="13"/>
  <c r="L581" i="13"/>
  <c r="C581" i="13"/>
  <c r="E581" i="13"/>
  <c r="B581" i="13"/>
  <c r="F581" i="13"/>
  <c r="J581" i="13"/>
  <c r="D581" i="13"/>
  <c r="K581" i="13"/>
  <c r="G581" i="13"/>
  <c r="I581" i="13"/>
  <c r="H581" i="13"/>
  <c r="AP580" i="13"/>
  <c r="AJ580" i="13"/>
  <c r="X580" i="13"/>
  <c r="AE580" i="13"/>
  <c r="AL580" i="13"/>
  <c r="AF580" i="13"/>
  <c r="Z580" i="13"/>
  <c r="AN580" i="13"/>
  <c r="AH580" i="13"/>
  <c r="AI580" i="13"/>
  <c r="AO580" i="13"/>
  <c r="AQ580" i="13"/>
  <c r="W580" i="13"/>
  <c r="AM580" i="13"/>
  <c r="AG580" i="13"/>
  <c r="U580" i="13"/>
  <c r="Y580" i="13"/>
  <c r="V580" i="13"/>
  <c r="S594" i="18" l="1" a="1"/>
  <c r="S594" i="18" s="1"/>
  <c r="AS579" i="13"/>
  <c r="M579" i="13" s="1"/>
  <c r="Q595" i="18" s="1"/>
  <c r="R595" i="18" s="1"/>
  <c r="AA580" i="13"/>
  <c r="AB580" i="13" s="1"/>
  <c r="AC580" i="13" s="1"/>
  <c r="AR580" i="13"/>
  <c r="N581" i="13"/>
  <c r="S581" i="13"/>
  <c r="R581" i="13"/>
  <c r="AF581" i="13"/>
  <c r="AO581" i="13"/>
  <c r="Z581" i="13"/>
  <c r="U581" i="13"/>
  <c r="AH581" i="13"/>
  <c r="X581" i="13"/>
  <c r="AJ581" i="13"/>
  <c r="W581" i="13"/>
  <c r="V581" i="13"/>
  <c r="AE581" i="13"/>
  <c r="AG581" i="13"/>
  <c r="AM581" i="13"/>
  <c r="AI581" i="13"/>
  <c r="AN581" i="13"/>
  <c r="AQ581" i="13"/>
  <c r="AP581" i="13"/>
  <c r="Y581" i="13"/>
  <c r="AL581" i="13"/>
  <c r="J582" i="13"/>
  <c r="I582" i="13"/>
  <c r="G582" i="13"/>
  <c r="B582" i="13"/>
  <c r="H582" i="13"/>
  <c r="F582" i="13"/>
  <c r="L582" i="13"/>
  <c r="D582" i="13"/>
  <c r="E582" i="13"/>
  <c r="C582" i="13"/>
  <c r="K582" i="13"/>
  <c r="AS580" i="13" l="1"/>
  <c r="M580" i="13" s="1"/>
  <c r="Q596" i="18" s="1"/>
  <c r="S595" i="18" a="1"/>
  <c r="S595" i="18" s="1"/>
  <c r="N582" i="13"/>
  <c r="AR581" i="13"/>
  <c r="AA581" i="13"/>
  <c r="AB581" i="13" s="1"/>
  <c r="AC581" i="13" s="1"/>
  <c r="AE582" i="13"/>
  <c r="AM582" i="13"/>
  <c r="AL582" i="13"/>
  <c r="AH582" i="13"/>
  <c r="X582" i="13"/>
  <c r="AN582" i="13"/>
  <c r="W582" i="13"/>
  <c r="U582" i="13"/>
  <c r="Z582" i="13"/>
  <c r="AJ582" i="13"/>
  <c r="AI582" i="13"/>
  <c r="AF582" i="13"/>
  <c r="Y582" i="13"/>
  <c r="AG582" i="13"/>
  <c r="AQ582" i="13"/>
  <c r="AO582" i="13"/>
  <c r="AP582" i="13"/>
  <c r="V582" i="13"/>
  <c r="S582" i="13"/>
  <c r="R582" i="13"/>
  <c r="C583" i="13"/>
  <c r="G583" i="13"/>
  <c r="D583" i="13"/>
  <c r="F583" i="13"/>
  <c r="B583" i="13"/>
  <c r="I583" i="13"/>
  <c r="H583" i="13"/>
  <c r="J583" i="13"/>
  <c r="L583" i="13"/>
  <c r="E583" i="13"/>
  <c r="K583" i="13"/>
  <c r="R596" i="18" l="1"/>
  <c r="S596" i="18" a="1"/>
  <c r="S596" i="18" s="1"/>
  <c r="AS581" i="13"/>
  <c r="M581" i="13" s="1"/>
  <c r="Q597" i="18" s="1"/>
  <c r="S597" i="18" s="1" a="1"/>
  <c r="S597" i="18" s="1"/>
  <c r="AR582" i="13"/>
  <c r="N583" i="13"/>
  <c r="AA582" i="13"/>
  <c r="AB582" i="13" s="1"/>
  <c r="AC582" i="13" s="1"/>
  <c r="R583" i="13"/>
  <c r="S583" i="13"/>
  <c r="J584" i="13"/>
  <c r="B584" i="13"/>
  <c r="C584" i="13"/>
  <c r="I584" i="13"/>
  <c r="F584" i="13"/>
  <c r="E584" i="13"/>
  <c r="L584" i="13"/>
  <c r="K584" i="13"/>
  <c r="H584" i="13"/>
  <c r="G584" i="13"/>
  <c r="D584" i="13"/>
  <c r="Z583" i="13"/>
  <c r="Y583" i="13"/>
  <c r="AL583" i="13"/>
  <c r="W583" i="13"/>
  <c r="AQ583" i="13"/>
  <c r="U583" i="13"/>
  <c r="AN583" i="13"/>
  <c r="AF583" i="13"/>
  <c r="V583" i="13"/>
  <c r="AP583" i="13"/>
  <c r="AH583" i="13"/>
  <c r="AE583" i="13"/>
  <c r="AG583" i="13"/>
  <c r="AM583" i="13"/>
  <c r="AJ583" i="13"/>
  <c r="AI583" i="13"/>
  <c r="X583" i="13"/>
  <c r="AO583" i="13"/>
  <c r="AS582" i="13" l="1"/>
  <c r="M582" i="13" s="1"/>
  <c r="Q598" i="18" s="1"/>
  <c r="S598" i="18" s="1" a="1"/>
  <c r="S598" i="18" s="1"/>
  <c r="R597" i="18"/>
  <c r="AR583" i="13"/>
  <c r="AA583" i="13"/>
  <c r="AB583" i="13" s="1"/>
  <c r="AC583" i="13" s="1"/>
  <c r="N584" i="13"/>
  <c r="AE584" i="13"/>
  <c r="AO584" i="13"/>
  <c r="AL584" i="13"/>
  <c r="AI584" i="13"/>
  <c r="AQ584" i="13"/>
  <c r="W584" i="13"/>
  <c r="U584" i="13"/>
  <c r="AM584" i="13"/>
  <c r="AH584" i="13"/>
  <c r="AG584" i="13"/>
  <c r="AN584" i="13"/>
  <c r="AF584" i="13"/>
  <c r="AP584" i="13"/>
  <c r="Y584" i="13"/>
  <c r="X584" i="13"/>
  <c r="AJ584" i="13"/>
  <c r="V584" i="13"/>
  <c r="Z584" i="13"/>
  <c r="S584" i="13"/>
  <c r="R584" i="13"/>
  <c r="G585" i="13"/>
  <c r="I585" i="13"/>
  <c r="K585" i="13"/>
  <c r="L585" i="13"/>
  <c r="C585" i="13"/>
  <c r="D585" i="13"/>
  <c r="H585" i="13"/>
  <c r="B585" i="13"/>
  <c r="F585" i="13"/>
  <c r="E585" i="13"/>
  <c r="J585" i="13"/>
  <c r="R598" i="18" l="1"/>
  <c r="AS583" i="13"/>
  <c r="M583" i="13" s="1"/>
  <c r="Q599" i="18" s="1"/>
  <c r="S599" i="18" s="1" a="1"/>
  <c r="S599" i="18" s="1"/>
  <c r="N585" i="13"/>
  <c r="AA584" i="13"/>
  <c r="AB584" i="13" s="1"/>
  <c r="AC584" i="13" s="1"/>
  <c r="AR584" i="13"/>
  <c r="L586" i="13"/>
  <c r="K586" i="13"/>
  <c r="I586" i="13"/>
  <c r="G586" i="13"/>
  <c r="F586" i="13"/>
  <c r="E586" i="13"/>
  <c r="H586" i="13"/>
  <c r="B586" i="13"/>
  <c r="D586" i="13"/>
  <c r="C586" i="13"/>
  <c r="J586" i="13"/>
  <c r="S585" i="13"/>
  <c r="R585" i="13"/>
  <c r="Z585" i="13"/>
  <c r="AP585" i="13"/>
  <c r="AM585" i="13"/>
  <c r="U585" i="13"/>
  <c r="V585" i="13"/>
  <c r="Y585" i="13"/>
  <c r="AO585" i="13"/>
  <c r="AG585" i="13"/>
  <c r="W585" i="13"/>
  <c r="AE585" i="13"/>
  <c r="AI585" i="13"/>
  <c r="AF585" i="13"/>
  <c r="AQ585" i="13"/>
  <c r="AL585" i="13"/>
  <c r="AH585" i="13"/>
  <c r="X585" i="13"/>
  <c r="AN585" i="13"/>
  <c r="AJ585" i="13"/>
  <c r="R599" i="18" l="1"/>
  <c r="AS584" i="13"/>
  <c r="M584" i="13" s="1"/>
  <c r="Q600" i="18" s="1"/>
  <c r="S600" i="18" s="1" a="1"/>
  <c r="S600" i="18" s="1"/>
  <c r="AR585" i="13"/>
  <c r="AA585" i="13"/>
  <c r="AB585" i="13" s="1"/>
  <c r="AC585" i="13" s="1"/>
  <c r="N586" i="13"/>
  <c r="U586" i="13"/>
  <c r="AO586" i="13"/>
  <c r="AQ586" i="13"/>
  <c r="AG586" i="13"/>
  <c r="W586" i="13"/>
  <c r="AM586" i="13"/>
  <c r="AP586" i="13"/>
  <c r="AE586" i="13"/>
  <c r="Y586" i="13"/>
  <c r="V586" i="13"/>
  <c r="AL586" i="13"/>
  <c r="AJ586" i="13"/>
  <c r="X586" i="13"/>
  <c r="AF586" i="13"/>
  <c r="Z586" i="13"/>
  <c r="AN586" i="13"/>
  <c r="AH586" i="13"/>
  <c r="AI586" i="13"/>
  <c r="L587" i="13"/>
  <c r="H587" i="13"/>
  <c r="K587" i="13"/>
  <c r="I587" i="13"/>
  <c r="B587" i="13"/>
  <c r="G587" i="13"/>
  <c r="J587" i="13"/>
  <c r="F587" i="13"/>
  <c r="C587" i="13"/>
  <c r="D587" i="13"/>
  <c r="E587" i="13"/>
  <c r="S586" i="13"/>
  <c r="R586" i="13"/>
  <c r="AS585" i="13" l="1"/>
  <c r="M585" i="13" s="1"/>
  <c r="Q601" i="18" s="1"/>
  <c r="R601" i="18" s="1"/>
  <c r="R600" i="18"/>
  <c r="AR586" i="13"/>
  <c r="AA586" i="13"/>
  <c r="AB586" i="13" s="1"/>
  <c r="AC586" i="13" s="1"/>
  <c r="N587" i="13"/>
  <c r="AO587" i="13"/>
  <c r="X587" i="13"/>
  <c r="Y587" i="13"/>
  <c r="AQ587" i="13"/>
  <c r="AG587" i="13"/>
  <c r="AE587" i="13"/>
  <c r="AF587" i="13"/>
  <c r="W587" i="13"/>
  <c r="AI587" i="13"/>
  <c r="U587" i="13"/>
  <c r="AH587" i="13"/>
  <c r="AL587" i="13"/>
  <c r="AN587" i="13"/>
  <c r="AJ587" i="13"/>
  <c r="Z587" i="13"/>
  <c r="AM587" i="13"/>
  <c r="V587" i="13"/>
  <c r="AP587" i="13"/>
  <c r="G588" i="13"/>
  <c r="D588" i="13"/>
  <c r="F588" i="13"/>
  <c r="B588" i="13"/>
  <c r="L588" i="13"/>
  <c r="K588" i="13"/>
  <c r="J588" i="13"/>
  <c r="E588" i="13"/>
  <c r="I588" i="13"/>
  <c r="H588" i="13"/>
  <c r="C588" i="13"/>
  <c r="S587" i="13"/>
  <c r="R587" i="13"/>
  <c r="S601" i="18" l="1" a="1"/>
  <c r="S601" i="18" s="1"/>
  <c r="AS586" i="13"/>
  <c r="M586" i="13" s="1"/>
  <c r="Q602" i="18" s="1"/>
  <c r="N588" i="13"/>
  <c r="AR587" i="13"/>
  <c r="AA587" i="13"/>
  <c r="AB587" i="13" s="1"/>
  <c r="AC587" i="13" s="1"/>
  <c r="R588" i="13"/>
  <c r="S588" i="13"/>
  <c r="J589" i="13"/>
  <c r="G589" i="13"/>
  <c r="I589" i="13"/>
  <c r="K589" i="13"/>
  <c r="E589" i="13"/>
  <c r="H589" i="13"/>
  <c r="B589" i="13"/>
  <c r="L589" i="13"/>
  <c r="F589" i="13"/>
  <c r="D589" i="13"/>
  <c r="C589" i="13"/>
  <c r="U588" i="13"/>
  <c r="AJ588" i="13"/>
  <c r="Z588" i="13"/>
  <c r="AN588" i="13"/>
  <c r="AF588" i="13"/>
  <c r="AI588" i="13"/>
  <c r="AH588" i="13"/>
  <c r="AQ588" i="13"/>
  <c r="AG588" i="13"/>
  <c r="W588" i="13"/>
  <c r="AM588" i="13"/>
  <c r="AP588" i="13"/>
  <c r="AE588" i="13"/>
  <c r="Y588" i="13"/>
  <c r="V588" i="13"/>
  <c r="AL588" i="13"/>
  <c r="AO588" i="13"/>
  <c r="X588" i="13"/>
  <c r="S602" i="18" l="1" a="1"/>
  <c r="S602" i="18" s="1"/>
  <c r="R602" i="18"/>
  <c r="AS587" i="13"/>
  <c r="M587" i="13" s="1"/>
  <c r="Q603" i="18" s="1"/>
  <c r="R603" i="18" s="1"/>
  <c r="N589" i="13"/>
  <c r="AR588" i="13"/>
  <c r="AA588" i="13"/>
  <c r="AB588" i="13" s="1"/>
  <c r="AC588" i="13" s="1"/>
  <c r="AG589" i="13"/>
  <c r="W589" i="13"/>
  <c r="AI589" i="13"/>
  <c r="AF589" i="13"/>
  <c r="AQ589" i="13"/>
  <c r="U589" i="13"/>
  <c r="AL589" i="13"/>
  <c r="AH589" i="13"/>
  <c r="X589" i="13"/>
  <c r="AN589" i="13"/>
  <c r="AJ589" i="13"/>
  <c r="Z589" i="13"/>
  <c r="AP589" i="13"/>
  <c r="AM589" i="13"/>
  <c r="AE589" i="13"/>
  <c r="V589" i="13"/>
  <c r="Y589" i="13"/>
  <c r="AO589" i="13"/>
  <c r="F590" i="13"/>
  <c r="B590" i="13"/>
  <c r="H590" i="13"/>
  <c r="I590" i="13"/>
  <c r="G590" i="13"/>
  <c r="D590" i="13"/>
  <c r="E590" i="13"/>
  <c r="L590" i="13"/>
  <c r="C590" i="13"/>
  <c r="J590" i="13"/>
  <c r="K590" i="13"/>
  <c r="S589" i="13"/>
  <c r="R589" i="13"/>
  <c r="AS588" i="13" l="1"/>
  <c r="M588" i="13" s="1"/>
  <c r="Q604" i="18" s="1"/>
  <c r="S603" i="18" a="1"/>
  <c r="S603" i="18" s="1"/>
  <c r="N590" i="13"/>
  <c r="AR589" i="13"/>
  <c r="AA589" i="13"/>
  <c r="AB589" i="13" s="1"/>
  <c r="AC589" i="13" s="1"/>
  <c r="Y590" i="13"/>
  <c r="AM590" i="13"/>
  <c r="Z590" i="13"/>
  <c r="U590" i="13"/>
  <c r="AH590" i="13"/>
  <c r="AP590" i="13"/>
  <c r="AI590" i="13"/>
  <c r="AJ590" i="13"/>
  <c r="AN590" i="13"/>
  <c r="AF590" i="13"/>
  <c r="W590" i="13"/>
  <c r="AG590" i="13"/>
  <c r="AO590" i="13"/>
  <c r="V590" i="13"/>
  <c r="AE590" i="13"/>
  <c r="AL590" i="13"/>
  <c r="AQ590" i="13"/>
  <c r="X590" i="13"/>
  <c r="S590" i="13"/>
  <c r="R590" i="13"/>
  <c r="I591" i="13"/>
  <c r="E591" i="13"/>
  <c r="K591" i="13"/>
  <c r="D591" i="13"/>
  <c r="H591" i="13"/>
  <c r="F591" i="13"/>
  <c r="B591" i="13"/>
  <c r="C591" i="13"/>
  <c r="L591" i="13"/>
  <c r="J591" i="13"/>
  <c r="G591" i="13"/>
  <c r="S604" i="18" l="1" a="1"/>
  <c r="S604" i="18" s="1"/>
  <c r="AS589" i="13"/>
  <c r="M589" i="13" s="1"/>
  <c r="Q605" i="18" s="1"/>
  <c r="S605" i="18" s="1" a="1"/>
  <c r="S605" i="18" s="1"/>
  <c r="R604" i="18"/>
  <c r="N591" i="13"/>
  <c r="AA590" i="13"/>
  <c r="AB590" i="13" s="1"/>
  <c r="AC590" i="13" s="1"/>
  <c r="AR590" i="13"/>
  <c r="I592" i="13"/>
  <c r="C592" i="13"/>
  <c r="D592" i="13"/>
  <c r="K592" i="13"/>
  <c r="H592" i="13"/>
  <c r="B592" i="13"/>
  <c r="J592" i="13"/>
  <c r="F592" i="13"/>
  <c r="G592" i="13"/>
  <c r="E592" i="13"/>
  <c r="L592" i="13"/>
  <c r="S591" i="13"/>
  <c r="R591" i="13"/>
  <c r="AE591" i="13"/>
  <c r="AO591" i="13"/>
  <c r="AI591" i="13"/>
  <c r="AF591" i="13"/>
  <c r="AQ591" i="13"/>
  <c r="AL591" i="13"/>
  <c r="AH591" i="13"/>
  <c r="X591" i="13"/>
  <c r="AN591" i="13"/>
  <c r="Z591" i="13"/>
  <c r="AP591" i="13"/>
  <c r="AJ591" i="13"/>
  <c r="U591" i="13"/>
  <c r="V591" i="13"/>
  <c r="Y591" i="13"/>
  <c r="AM591" i="13"/>
  <c r="AG591" i="13"/>
  <c r="W591" i="13"/>
  <c r="R605" i="18" l="1"/>
  <c r="AS590" i="13"/>
  <c r="M590" i="13" s="1"/>
  <c r="Q606" i="18" s="1"/>
  <c r="S606" i="18" s="1" a="1"/>
  <c r="S606" i="18" s="1"/>
  <c r="N592" i="13"/>
  <c r="AA591" i="13"/>
  <c r="AB591" i="13" s="1"/>
  <c r="AC591" i="13" s="1"/>
  <c r="AR591" i="13"/>
  <c r="C593" i="13"/>
  <c r="B593" i="13"/>
  <c r="K593" i="13"/>
  <c r="F593" i="13"/>
  <c r="L593" i="13"/>
  <c r="J593" i="13"/>
  <c r="H593" i="13"/>
  <c r="D593" i="13"/>
  <c r="E593" i="13"/>
  <c r="I593" i="13"/>
  <c r="G593" i="13"/>
  <c r="R592" i="13"/>
  <c r="S592" i="13"/>
  <c r="Y592" i="13"/>
  <c r="V592" i="13"/>
  <c r="AL592" i="13"/>
  <c r="AJ592" i="13"/>
  <c r="X592" i="13"/>
  <c r="AE592" i="13"/>
  <c r="AF592" i="13"/>
  <c r="Z592" i="13"/>
  <c r="AN592" i="13"/>
  <c r="AH592" i="13"/>
  <c r="AI592" i="13"/>
  <c r="U592" i="13"/>
  <c r="AO592" i="13"/>
  <c r="AQ592" i="13"/>
  <c r="AG592" i="13"/>
  <c r="W592" i="13"/>
  <c r="AM592" i="13"/>
  <c r="AP592" i="13"/>
  <c r="N593" i="13" l="1"/>
  <c r="R606" i="18"/>
  <c r="AS591" i="13"/>
  <c r="M591" i="13" s="1"/>
  <c r="Q607" i="18" s="1"/>
  <c r="S607" i="18" s="1" a="1"/>
  <c r="S607" i="18" s="1"/>
  <c r="AA592" i="13"/>
  <c r="AB592" i="13" s="1"/>
  <c r="AC592" i="13" s="1"/>
  <c r="AR592" i="13"/>
  <c r="AI593" i="13"/>
  <c r="AH593" i="13"/>
  <c r="AL593" i="13"/>
  <c r="AN593" i="13"/>
  <c r="AJ593" i="13"/>
  <c r="Z593" i="13"/>
  <c r="AP593" i="13"/>
  <c r="AM593" i="13"/>
  <c r="U593" i="13"/>
  <c r="V593" i="13"/>
  <c r="Y593" i="13"/>
  <c r="AO593" i="13"/>
  <c r="X593" i="13"/>
  <c r="W593" i="13"/>
  <c r="AE593" i="13"/>
  <c r="AG593" i="13"/>
  <c r="AF593" i="13"/>
  <c r="AQ593" i="13"/>
  <c r="R593" i="13"/>
  <c r="S593" i="13"/>
  <c r="E594" i="13"/>
  <c r="H594" i="13"/>
  <c r="C594" i="13"/>
  <c r="D594" i="13"/>
  <c r="B594" i="13"/>
  <c r="G594" i="13"/>
  <c r="L594" i="13"/>
  <c r="I594" i="13"/>
  <c r="J594" i="13"/>
  <c r="F594" i="13"/>
  <c r="K594" i="13"/>
  <c r="R607" i="18" l="1"/>
  <c r="AS592" i="13"/>
  <c r="M592" i="13" s="1"/>
  <c r="Q608" i="18" s="1"/>
  <c r="R608" i="18" s="1"/>
  <c r="N594" i="13"/>
  <c r="AR593" i="13"/>
  <c r="AA593" i="13"/>
  <c r="AB593" i="13" s="1"/>
  <c r="AC593" i="13" s="1"/>
  <c r="H595" i="13"/>
  <c r="I595" i="13"/>
  <c r="B595" i="13"/>
  <c r="L595" i="13"/>
  <c r="K595" i="13"/>
  <c r="J595" i="13"/>
  <c r="D595" i="13"/>
  <c r="E595" i="13"/>
  <c r="C595" i="13"/>
  <c r="G595" i="13"/>
  <c r="F595" i="13"/>
  <c r="AL594" i="13"/>
  <c r="AO594" i="13"/>
  <c r="V594" i="13"/>
  <c r="U594" i="13"/>
  <c r="AN594" i="13"/>
  <c r="AJ594" i="13"/>
  <c r="Z594" i="13"/>
  <c r="X594" i="13"/>
  <c r="AF594" i="13"/>
  <c r="AE594" i="13"/>
  <c r="AI594" i="13"/>
  <c r="AH594" i="13"/>
  <c r="AQ594" i="13"/>
  <c r="AG594" i="13"/>
  <c r="W594" i="13"/>
  <c r="AM594" i="13"/>
  <c r="AP594" i="13"/>
  <c r="Y594" i="13"/>
  <c r="R594" i="13"/>
  <c r="S594" i="13"/>
  <c r="AS593" i="13" l="1"/>
  <c r="M593" i="13" s="1"/>
  <c r="Q609" i="18" s="1"/>
  <c r="S609" i="18" s="1" a="1"/>
  <c r="S609" i="18" s="1"/>
  <c r="S608" i="18" a="1"/>
  <c r="S608" i="18" s="1"/>
  <c r="N595" i="13"/>
  <c r="AR594" i="13"/>
  <c r="AA594" i="13"/>
  <c r="AB594" i="13" s="1"/>
  <c r="AC594" i="13" s="1"/>
  <c r="AE595" i="13"/>
  <c r="AI595" i="13"/>
  <c r="AN595" i="13"/>
  <c r="AQ595" i="13"/>
  <c r="AM595" i="13"/>
  <c r="Y595" i="13"/>
  <c r="X595" i="13"/>
  <c r="AL595" i="13"/>
  <c r="AF595" i="13"/>
  <c r="Z595" i="13"/>
  <c r="AP595" i="13"/>
  <c r="AH595" i="13"/>
  <c r="V595" i="13"/>
  <c r="W595" i="13"/>
  <c r="U595" i="13"/>
  <c r="AG595" i="13"/>
  <c r="AO595" i="13"/>
  <c r="AJ595" i="13"/>
  <c r="F596" i="13"/>
  <c r="K596" i="13"/>
  <c r="H596" i="13"/>
  <c r="J596" i="13"/>
  <c r="L596" i="13"/>
  <c r="E596" i="13"/>
  <c r="C596" i="13"/>
  <c r="B596" i="13"/>
  <c r="G596" i="13"/>
  <c r="D596" i="13"/>
  <c r="I596" i="13"/>
  <c r="R595" i="13"/>
  <c r="S595" i="13"/>
  <c r="AS594" i="13" l="1"/>
  <c r="M594" i="13" s="1"/>
  <c r="Q610" i="18" s="1"/>
  <c r="S610" i="18" s="1" a="1"/>
  <c r="S610" i="18" s="1"/>
  <c r="R609" i="18"/>
  <c r="N596" i="13"/>
  <c r="AA595" i="13"/>
  <c r="AB595" i="13" s="1"/>
  <c r="AC595" i="13" s="1"/>
  <c r="AR595" i="13"/>
  <c r="U596" i="13"/>
  <c r="AH596" i="13"/>
  <c r="V596" i="13"/>
  <c r="AL596" i="13"/>
  <c r="AJ596" i="13"/>
  <c r="X596" i="13"/>
  <c r="AE596" i="13"/>
  <c r="AF596" i="13"/>
  <c r="Z596" i="13"/>
  <c r="AN596" i="13"/>
  <c r="AO596" i="13"/>
  <c r="AI596" i="13"/>
  <c r="W596" i="13"/>
  <c r="AQ596" i="13"/>
  <c r="AG596" i="13"/>
  <c r="Y596" i="13"/>
  <c r="AM596" i="13"/>
  <c r="AP596" i="13"/>
  <c r="L597" i="13"/>
  <c r="F597" i="13"/>
  <c r="G597" i="13"/>
  <c r="E597" i="13"/>
  <c r="H597" i="13"/>
  <c r="D597" i="13"/>
  <c r="C597" i="13"/>
  <c r="J597" i="13"/>
  <c r="B597" i="13"/>
  <c r="K597" i="13"/>
  <c r="I597" i="13"/>
  <c r="R596" i="13"/>
  <c r="S596" i="13"/>
  <c r="R610" i="18" l="1"/>
  <c r="N597" i="13"/>
  <c r="AR596" i="13"/>
  <c r="AA596" i="13"/>
  <c r="AB596" i="13" s="1"/>
  <c r="AC596" i="13" s="1"/>
  <c r="AS595" i="13"/>
  <c r="M595" i="13" s="1"/>
  <c r="Q611" i="18" s="1"/>
  <c r="D598" i="13"/>
  <c r="E598" i="13"/>
  <c r="K598" i="13"/>
  <c r="B598" i="13"/>
  <c r="J598" i="13"/>
  <c r="F598" i="13"/>
  <c r="L598" i="13"/>
  <c r="G598" i="13"/>
  <c r="I598" i="13"/>
  <c r="H598" i="13"/>
  <c r="C598" i="13"/>
  <c r="U597" i="13"/>
  <c r="X597" i="13"/>
  <c r="AG597" i="13"/>
  <c r="AF597" i="13"/>
  <c r="V597" i="13"/>
  <c r="AO597" i="13"/>
  <c r="AH597" i="13"/>
  <c r="AE597" i="13"/>
  <c r="AI597" i="13"/>
  <c r="Z597" i="13"/>
  <c r="AN597" i="13"/>
  <c r="AL597" i="13"/>
  <c r="AJ597" i="13"/>
  <c r="AP597" i="13"/>
  <c r="Y597" i="13"/>
  <c r="AM597" i="13"/>
  <c r="AQ597" i="13"/>
  <c r="W597" i="13"/>
  <c r="S597" i="13"/>
  <c r="R597" i="13"/>
  <c r="AS596" i="13" l="1"/>
  <c r="M596" i="13" s="1"/>
  <c r="Q612" i="18" s="1"/>
  <c r="R612" i="18" s="1"/>
  <c r="AA597" i="13"/>
  <c r="AB597" i="13" s="1"/>
  <c r="AC597" i="13" s="1"/>
  <c r="S611" i="18" a="1"/>
  <c r="S611" i="18" s="1"/>
  <c r="R611" i="18"/>
  <c r="N598" i="13"/>
  <c r="AR597" i="13"/>
  <c r="R598" i="13"/>
  <c r="S598" i="13"/>
  <c r="I599" i="13"/>
  <c r="L599" i="13"/>
  <c r="F599" i="13"/>
  <c r="E599" i="13"/>
  <c r="K599" i="13"/>
  <c r="H599" i="13"/>
  <c r="B599" i="13"/>
  <c r="J599" i="13"/>
  <c r="C599" i="13"/>
  <c r="D599" i="13"/>
  <c r="G599" i="13"/>
  <c r="AG598" i="13"/>
  <c r="AF598" i="13"/>
  <c r="AM598" i="13"/>
  <c r="AN598" i="13"/>
  <c r="W598" i="13"/>
  <c r="V598" i="13"/>
  <c r="U598" i="13"/>
  <c r="AI598" i="13"/>
  <c r="AL598" i="13"/>
  <c r="X598" i="13"/>
  <c r="AP598" i="13"/>
  <c r="Y598" i="13"/>
  <c r="AE598" i="13"/>
  <c r="AO598" i="13"/>
  <c r="AH598" i="13"/>
  <c r="Z598" i="13"/>
  <c r="AJ598" i="13"/>
  <c r="AQ598" i="13"/>
  <c r="S612" i="18" l="1" a="1"/>
  <c r="S612" i="18" s="1"/>
  <c r="AS597" i="13"/>
  <c r="M597" i="13" s="1"/>
  <c r="Q613" i="18" s="1"/>
  <c r="N599" i="13"/>
  <c r="AR598" i="13"/>
  <c r="AA598" i="13"/>
  <c r="AB598" i="13" s="1"/>
  <c r="AC598" i="13" s="1"/>
  <c r="AI599" i="13"/>
  <c r="AH599" i="13"/>
  <c r="AE599" i="13"/>
  <c r="AL599" i="13"/>
  <c r="AN599" i="13"/>
  <c r="AJ599" i="13"/>
  <c r="Z599" i="13"/>
  <c r="AP599" i="13"/>
  <c r="AM599" i="13"/>
  <c r="U599" i="13"/>
  <c r="V599" i="13"/>
  <c r="Y599" i="13"/>
  <c r="AO599" i="13"/>
  <c r="X599" i="13"/>
  <c r="W599" i="13"/>
  <c r="AG599" i="13"/>
  <c r="AF599" i="13"/>
  <c r="AQ599" i="13"/>
  <c r="J600" i="13"/>
  <c r="I600" i="13"/>
  <c r="H600" i="13"/>
  <c r="G600" i="13"/>
  <c r="L600" i="13"/>
  <c r="D600" i="13"/>
  <c r="B600" i="13"/>
  <c r="F600" i="13"/>
  <c r="E600" i="13"/>
  <c r="K600" i="13"/>
  <c r="C600" i="13"/>
  <c r="R599" i="13"/>
  <c r="S599" i="13"/>
  <c r="R613" i="18" l="1"/>
  <c r="AS598" i="13"/>
  <c r="M598" i="13" s="1"/>
  <c r="Q614" i="18" s="1"/>
  <c r="S614" i="18" s="1" a="1"/>
  <c r="S614" i="18" s="1"/>
  <c r="S613" i="18" a="1"/>
  <c r="S613" i="18" s="1"/>
  <c r="AR599" i="13"/>
  <c r="N600" i="13"/>
  <c r="AA599" i="13"/>
  <c r="AB599" i="13" s="1"/>
  <c r="AC599" i="13" s="1"/>
  <c r="L601" i="13"/>
  <c r="I601" i="13"/>
  <c r="H601" i="13"/>
  <c r="G601" i="13"/>
  <c r="F601" i="13"/>
  <c r="J601" i="13"/>
  <c r="K601" i="13"/>
  <c r="E601" i="13"/>
  <c r="B601" i="13"/>
  <c r="D601" i="13"/>
  <c r="C601" i="13"/>
  <c r="AJ600" i="13"/>
  <c r="AM600" i="13"/>
  <c r="AH600" i="13"/>
  <c r="AE600" i="13"/>
  <c r="AQ600" i="13"/>
  <c r="Z600" i="13"/>
  <c r="W600" i="13"/>
  <c r="V600" i="13"/>
  <c r="AI600" i="13"/>
  <c r="U600" i="13"/>
  <c r="AG600" i="13"/>
  <c r="AP600" i="13"/>
  <c r="Y600" i="13"/>
  <c r="X600" i="13"/>
  <c r="AL600" i="13"/>
  <c r="AO600" i="13"/>
  <c r="AF600" i="13"/>
  <c r="AN600" i="13"/>
  <c r="R600" i="13"/>
  <c r="S600" i="13"/>
  <c r="R614" i="18" l="1"/>
  <c r="AS599" i="13"/>
  <c r="M599" i="13" s="1"/>
  <c r="Q615" i="18" s="1"/>
  <c r="R615" i="18" s="1"/>
  <c r="N601" i="13"/>
  <c r="AR600" i="13"/>
  <c r="AA600" i="13"/>
  <c r="AB600" i="13" s="1"/>
  <c r="AC600" i="13" s="1"/>
  <c r="U601" i="13"/>
  <c r="AH601" i="13"/>
  <c r="X601" i="13"/>
  <c r="AQ601" i="13"/>
  <c r="AL601" i="13"/>
  <c r="AM601" i="13"/>
  <c r="Z601" i="13"/>
  <c r="AN601" i="13"/>
  <c r="AF601" i="13"/>
  <c r="AG601" i="13"/>
  <c r="AP601" i="13"/>
  <c r="AE601" i="13"/>
  <c r="AO601" i="13"/>
  <c r="AI601" i="13"/>
  <c r="Y601" i="13"/>
  <c r="V601" i="13"/>
  <c r="AJ601" i="13"/>
  <c r="W601" i="13"/>
  <c r="D602" i="13"/>
  <c r="F602" i="13"/>
  <c r="C602" i="13"/>
  <c r="K602" i="13"/>
  <c r="E602" i="13"/>
  <c r="H602" i="13"/>
  <c r="I602" i="13"/>
  <c r="J602" i="13"/>
  <c r="B602" i="13"/>
  <c r="G602" i="13"/>
  <c r="L602" i="13"/>
  <c r="R601" i="13"/>
  <c r="S601" i="13"/>
  <c r="S615" i="18" l="1" a="1"/>
  <c r="S615" i="18" s="1"/>
  <c r="AS600" i="13"/>
  <c r="M600" i="13" s="1"/>
  <c r="Q616" i="18" s="1"/>
  <c r="AA601" i="13"/>
  <c r="AB601" i="13" s="1"/>
  <c r="AC601" i="13" s="1"/>
  <c r="AR601" i="13"/>
  <c r="N602" i="13"/>
  <c r="J603" i="13"/>
  <c r="F603" i="13"/>
  <c r="G603" i="13"/>
  <c r="I603" i="13"/>
  <c r="L603" i="13"/>
  <c r="K603" i="13"/>
  <c r="D603" i="13"/>
  <c r="E603" i="13"/>
  <c r="B603" i="13"/>
  <c r="H603" i="13"/>
  <c r="C603" i="13"/>
  <c r="S602" i="13"/>
  <c r="R602" i="13"/>
  <c r="AE602" i="13"/>
  <c r="AF602" i="13"/>
  <c r="W602" i="13"/>
  <c r="AL602" i="13"/>
  <c r="U602" i="13"/>
  <c r="Y602" i="13"/>
  <c r="AO602" i="13"/>
  <c r="AQ602" i="13"/>
  <c r="AM602" i="13"/>
  <c r="AN602" i="13"/>
  <c r="V602" i="13"/>
  <c r="X602" i="13"/>
  <c r="AH602" i="13"/>
  <c r="Z602" i="13"/>
  <c r="AI602" i="13"/>
  <c r="AJ602" i="13"/>
  <c r="AP602" i="13"/>
  <c r="AG602" i="13"/>
  <c r="S616" i="18" l="1" a="1"/>
  <c r="S616" i="18" s="1"/>
  <c r="AS601" i="13"/>
  <c r="M601" i="13" s="1"/>
  <c r="Q617" i="18" s="1"/>
  <c r="S617" i="18" s="1" a="1"/>
  <c r="S617" i="18" s="1"/>
  <c r="R616" i="18"/>
  <c r="AR602" i="13"/>
  <c r="AA602" i="13"/>
  <c r="AB602" i="13" s="1"/>
  <c r="AC602" i="13" s="1"/>
  <c r="N603" i="13"/>
  <c r="S603" i="13"/>
  <c r="R603" i="13"/>
  <c r="J604" i="13"/>
  <c r="H604" i="13"/>
  <c r="K604" i="13"/>
  <c r="C604" i="13"/>
  <c r="I604" i="13"/>
  <c r="D604" i="13"/>
  <c r="G604" i="13"/>
  <c r="F604" i="13"/>
  <c r="L604" i="13"/>
  <c r="E604" i="13"/>
  <c r="B604" i="13"/>
  <c r="Z603" i="13"/>
  <c r="AO603" i="13"/>
  <c r="AF603" i="13"/>
  <c r="U603" i="13"/>
  <c r="AG603" i="13"/>
  <c r="X603" i="13"/>
  <c r="AH603" i="13"/>
  <c r="AL603" i="13"/>
  <c r="AI603" i="13"/>
  <c r="AP603" i="13"/>
  <c r="AN603" i="13"/>
  <c r="AJ603" i="13"/>
  <c r="AM603" i="13"/>
  <c r="Y603" i="13"/>
  <c r="AE603" i="13"/>
  <c r="AQ603" i="13"/>
  <c r="V603" i="13"/>
  <c r="W603" i="13"/>
  <c r="R617" i="18" l="1"/>
  <c r="AS602" i="13"/>
  <c r="M602" i="13" s="1"/>
  <c r="Q618" i="18" s="1"/>
  <c r="S618" i="18" s="1" a="1"/>
  <c r="S618" i="18" s="1"/>
  <c r="N604" i="13"/>
  <c r="AA603" i="13"/>
  <c r="AB603" i="13" s="1"/>
  <c r="AC603" i="13" s="1"/>
  <c r="AR603" i="13"/>
  <c r="K605" i="13"/>
  <c r="B605" i="13"/>
  <c r="H605" i="13"/>
  <c r="C605" i="13"/>
  <c r="G605" i="13"/>
  <c r="L605" i="13"/>
  <c r="J605" i="13"/>
  <c r="F605" i="13"/>
  <c r="D605" i="13"/>
  <c r="E605" i="13"/>
  <c r="I605" i="13"/>
  <c r="AM604" i="13"/>
  <c r="AI604" i="13"/>
  <c r="AE604" i="13"/>
  <c r="Z604" i="13"/>
  <c r="AG604" i="13"/>
  <c r="Y604" i="13"/>
  <c r="U604" i="13"/>
  <c r="AP604" i="13"/>
  <c r="AL604" i="13"/>
  <c r="AJ604" i="13"/>
  <c r="AQ604" i="13"/>
  <c r="AN604" i="13"/>
  <c r="AF604" i="13"/>
  <c r="V604" i="13"/>
  <c r="AO604" i="13"/>
  <c r="AH604" i="13"/>
  <c r="X604" i="13"/>
  <c r="W604" i="13"/>
  <c r="S604" i="13"/>
  <c r="R604" i="13"/>
  <c r="R618" i="18" l="1"/>
  <c r="AA604" i="13"/>
  <c r="AB604" i="13" s="1"/>
  <c r="AC604" i="13" s="1"/>
  <c r="N605" i="13"/>
  <c r="AR604" i="13"/>
  <c r="AS603" i="13"/>
  <c r="M603" i="13" s="1"/>
  <c r="Q619" i="18" s="1"/>
  <c r="W605" i="13"/>
  <c r="AQ605" i="13"/>
  <c r="AG605" i="13"/>
  <c r="AE605" i="13"/>
  <c r="AF605" i="13"/>
  <c r="X605" i="13"/>
  <c r="AN605" i="13"/>
  <c r="AH605" i="13"/>
  <c r="AL605" i="13"/>
  <c r="AJ605" i="13"/>
  <c r="Z605" i="13"/>
  <c r="AP605" i="13"/>
  <c r="AM605" i="13"/>
  <c r="V605" i="13"/>
  <c r="U605" i="13"/>
  <c r="Y605" i="13"/>
  <c r="AO605" i="13"/>
  <c r="AI605" i="13"/>
  <c r="S605" i="13"/>
  <c r="R605" i="13"/>
  <c r="B606" i="13"/>
  <c r="C606" i="13"/>
  <c r="J606" i="13"/>
  <c r="F606" i="13"/>
  <c r="L606" i="13"/>
  <c r="G606" i="13"/>
  <c r="E606" i="13"/>
  <c r="H606" i="13"/>
  <c r="D606" i="13"/>
  <c r="K606" i="13"/>
  <c r="I606" i="13"/>
  <c r="AS604" i="13" l="1"/>
  <c r="M604" i="13" s="1"/>
  <c r="Q620" i="18" s="1"/>
  <c r="R620" i="18" s="1"/>
  <c r="N606" i="13"/>
  <c r="AR605" i="13"/>
  <c r="R619" i="18"/>
  <c r="S619" i="18" a="1"/>
  <c r="S619" i="18" s="1"/>
  <c r="AA605" i="13"/>
  <c r="AB605" i="13" s="1"/>
  <c r="AC605" i="13" s="1"/>
  <c r="AE606" i="13"/>
  <c r="W606" i="13"/>
  <c r="Z606" i="13"/>
  <c r="AG606" i="13"/>
  <c r="AM606" i="13"/>
  <c r="Y606" i="13"/>
  <c r="U606" i="13"/>
  <c r="AP606" i="13"/>
  <c r="AH606" i="13"/>
  <c r="AQ606" i="13"/>
  <c r="AL606" i="13"/>
  <c r="AO606" i="13"/>
  <c r="V606" i="13"/>
  <c r="AN606" i="13"/>
  <c r="AJ606" i="13"/>
  <c r="AI606" i="13"/>
  <c r="AF606" i="13"/>
  <c r="X606" i="13"/>
  <c r="R606" i="13"/>
  <c r="S606" i="13"/>
  <c r="C607" i="13"/>
  <c r="L607" i="13"/>
  <c r="B607" i="13"/>
  <c r="F607" i="13"/>
  <c r="I607" i="13"/>
  <c r="D607" i="13"/>
  <c r="K607" i="13"/>
  <c r="J607" i="13"/>
  <c r="G607" i="13"/>
  <c r="H607" i="13"/>
  <c r="E607" i="13"/>
  <c r="AS605" i="13" l="1"/>
  <c r="M605" i="13" s="1"/>
  <c r="Q621" i="18" s="1"/>
  <c r="S620" i="18" a="1"/>
  <c r="S620" i="18" s="1"/>
  <c r="N607" i="13"/>
  <c r="AA606" i="13"/>
  <c r="AB606" i="13" s="1"/>
  <c r="AC606" i="13" s="1"/>
  <c r="AR606" i="13"/>
  <c r="R607" i="13"/>
  <c r="S607" i="13"/>
  <c r="AH607" i="13"/>
  <c r="X607" i="13"/>
  <c r="AM607" i="13"/>
  <c r="Z607" i="13"/>
  <c r="W607" i="13"/>
  <c r="U607" i="13"/>
  <c r="V607" i="13"/>
  <c r="AL607" i="13"/>
  <c r="AF607" i="13"/>
  <c r="AG607" i="13"/>
  <c r="AN607" i="13"/>
  <c r="AE607" i="13"/>
  <c r="AO607" i="13"/>
  <c r="AI607" i="13"/>
  <c r="AP607" i="13"/>
  <c r="AQ607" i="13"/>
  <c r="AJ607" i="13"/>
  <c r="Y607" i="13"/>
  <c r="B608" i="13"/>
  <c r="J608" i="13"/>
  <c r="G608" i="13"/>
  <c r="E608" i="13"/>
  <c r="I608" i="13"/>
  <c r="F608" i="13"/>
  <c r="L608" i="13"/>
  <c r="K608" i="13"/>
  <c r="C608" i="13"/>
  <c r="H608" i="13"/>
  <c r="D608" i="13"/>
  <c r="R621" i="18" l="1"/>
  <c r="S621" i="18" a="1"/>
  <c r="S621" i="18" s="1"/>
  <c r="AS606" i="13"/>
  <c r="M606" i="13" s="1"/>
  <c r="Q622" i="18" s="1"/>
  <c r="S622" i="18" s="1" a="1"/>
  <c r="S622" i="18" s="1"/>
  <c r="AR607" i="13"/>
  <c r="AA607" i="13"/>
  <c r="AB607" i="13" s="1"/>
  <c r="AC607" i="13" s="1"/>
  <c r="N608" i="13"/>
  <c r="AI608" i="13"/>
  <c r="AP608" i="13"/>
  <c r="AJ608" i="13"/>
  <c r="AG608" i="13"/>
  <c r="AL608" i="13"/>
  <c r="AE608" i="13"/>
  <c r="AF608" i="13"/>
  <c r="X608" i="13"/>
  <c r="AN608" i="13"/>
  <c r="AH608" i="13"/>
  <c r="AO608" i="13"/>
  <c r="W608" i="13"/>
  <c r="U608" i="13"/>
  <c r="AQ608" i="13"/>
  <c r="AM608" i="13"/>
  <c r="V608" i="13"/>
  <c r="Z608" i="13"/>
  <c r="Y608" i="13"/>
  <c r="S608" i="13"/>
  <c r="R608" i="13"/>
  <c r="C609" i="13"/>
  <c r="L609" i="13"/>
  <c r="H609" i="13"/>
  <c r="B609" i="13"/>
  <c r="J609" i="13"/>
  <c r="K609" i="13"/>
  <c r="D609" i="13"/>
  <c r="E609" i="13"/>
  <c r="I609" i="13"/>
  <c r="G609" i="13"/>
  <c r="F609" i="13"/>
  <c r="AS607" i="13" l="1"/>
  <c r="M607" i="13" s="1"/>
  <c r="Q623" i="18" s="1"/>
  <c r="R623" i="18" s="1"/>
  <c r="R622" i="18"/>
  <c r="AA608" i="13"/>
  <c r="AB608" i="13" s="1"/>
  <c r="AC608" i="13" s="1"/>
  <c r="AR608" i="13"/>
  <c r="N609" i="13"/>
  <c r="AM609" i="13"/>
  <c r="AP609" i="13"/>
  <c r="AJ609" i="13"/>
  <c r="U609" i="13"/>
  <c r="X609" i="13"/>
  <c r="Y609" i="13"/>
  <c r="AO609" i="13"/>
  <c r="V609" i="13"/>
  <c r="W609" i="13"/>
  <c r="AE609" i="13"/>
  <c r="AQ609" i="13"/>
  <c r="AL609" i="13"/>
  <c r="AF609" i="13"/>
  <c r="AG609" i="13"/>
  <c r="AN609" i="13"/>
  <c r="AH609" i="13"/>
  <c r="AI609" i="13"/>
  <c r="Z609" i="13"/>
  <c r="B610" i="13"/>
  <c r="L610" i="13"/>
  <c r="K610" i="13"/>
  <c r="I610" i="13"/>
  <c r="H610" i="13"/>
  <c r="E610" i="13"/>
  <c r="F610" i="13"/>
  <c r="C610" i="13"/>
  <c r="G610" i="13"/>
  <c r="D610" i="13"/>
  <c r="J610" i="13"/>
  <c r="R609" i="13"/>
  <c r="S609" i="13"/>
  <c r="S623" i="18" l="1" a="1"/>
  <c r="S623" i="18" s="1"/>
  <c r="AS608" i="13"/>
  <c r="M608" i="13" s="1"/>
  <c r="Q624" i="18" s="1"/>
  <c r="AA609" i="13"/>
  <c r="AB609" i="13" s="1"/>
  <c r="AC609" i="13" s="1"/>
  <c r="N610" i="13"/>
  <c r="AR609" i="13"/>
  <c r="AP610" i="13"/>
  <c r="AJ610" i="13"/>
  <c r="X610" i="13"/>
  <c r="AL610" i="13"/>
  <c r="AF610" i="13"/>
  <c r="Z610" i="13"/>
  <c r="U610" i="13"/>
  <c r="AN610" i="13"/>
  <c r="AH610" i="13"/>
  <c r="AI610" i="13"/>
  <c r="AE610" i="13"/>
  <c r="AO610" i="13"/>
  <c r="AQ610" i="13"/>
  <c r="W610" i="13"/>
  <c r="AM610" i="13"/>
  <c r="AG610" i="13"/>
  <c r="Y610" i="13"/>
  <c r="V610" i="13"/>
  <c r="S610" i="13"/>
  <c r="R610" i="13"/>
  <c r="E611" i="13"/>
  <c r="L611" i="13"/>
  <c r="B611" i="13"/>
  <c r="G611" i="13"/>
  <c r="C611" i="13"/>
  <c r="D611" i="13"/>
  <c r="J611" i="13"/>
  <c r="K611" i="13"/>
  <c r="F611" i="13"/>
  <c r="I611" i="13"/>
  <c r="H611" i="13"/>
  <c r="S624" i="18" l="1" a="1"/>
  <c r="S624" i="18" s="1"/>
  <c r="R624" i="18"/>
  <c r="AS609" i="13"/>
  <c r="M609" i="13" s="1"/>
  <c r="Q625" i="18" s="1"/>
  <c r="R625" i="18" s="1"/>
  <c r="AR610" i="13"/>
  <c r="N611" i="13"/>
  <c r="AA610" i="13"/>
  <c r="AB610" i="13" s="1"/>
  <c r="AC610" i="13" s="1"/>
  <c r="S611" i="13"/>
  <c r="R611" i="13"/>
  <c r="AG611" i="13"/>
  <c r="Y611" i="13"/>
  <c r="AO611" i="13"/>
  <c r="AI611" i="13"/>
  <c r="W611" i="13"/>
  <c r="AP611" i="13"/>
  <c r="AH611" i="13"/>
  <c r="AQ611" i="13"/>
  <c r="U611" i="13"/>
  <c r="Z611" i="13"/>
  <c r="AJ611" i="13"/>
  <c r="AL611" i="13"/>
  <c r="X611" i="13"/>
  <c r="AF611" i="13"/>
  <c r="AE611" i="13"/>
  <c r="V611" i="13"/>
  <c r="AN611" i="13"/>
  <c r="AM611" i="13"/>
  <c r="B612" i="13"/>
  <c r="E612" i="13"/>
  <c r="G612" i="13"/>
  <c r="K612" i="13"/>
  <c r="D612" i="13"/>
  <c r="H612" i="13"/>
  <c r="J612" i="13"/>
  <c r="C612" i="13"/>
  <c r="I612" i="13"/>
  <c r="L612" i="13"/>
  <c r="F612" i="13"/>
  <c r="AS610" i="13" l="1"/>
  <c r="M610" i="13" s="1"/>
  <c r="Q626" i="18" s="1"/>
  <c r="S626" i="18" s="1" a="1"/>
  <c r="S626" i="18" s="1"/>
  <c r="S625" i="18" a="1"/>
  <c r="S625" i="18" s="1"/>
  <c r="N612" i="13"/>
  <c r="AA611" i="13"/>
  <c r="AB611" i="13" s="1"/>
  <c r="AC611" i="13" s="1"/>
  <c r="AR611" i="13"/>
  <c r="S612" i="13"/>
  <c r="R612" i="13"/>
  <c r="AE612" i="13"/>
  <c r="AQ612" i="13"/>
  <c r="AG612" i="13"/>
  <c r="Z612" i="13"/>
  <c r="AP612" i="13"/>
  <c r="Y612" i="13"/>
  <c r="U612" i="13"/>
  <c r="AJ612" i="13"/>
  <c r="AL612" i="13"/>
  <c r="AF612" i="13"/>
  <c r="AM612" i="13"/>
  <c r="AN612" i="13"/>
  <c r="AO612" i="13"/>
  <c r="X612" i="13"/>
  <c r="AH612" i="13"/>
  <c r="V612" i="13"/>
  <c r="AI612" i="13"/>
  <c r="W612" i="13"/>
  <c r="I613" i="13"/>
  <c r="E613" i="13"/>
  <c r="G613" i="13"/>
  <c r="C613" i="13"/>
  <c r="F613" i="13"/>
  <c r="D613" i="13"/>
  <c r="H613" i="13"/>
  <c r="J613" i="13"/>
  <c r="B613" i="13"/>
  <c r="K613" i="13"/>
  <c r="L613" i="13"/>
  <c r="N613" i="13" l="1"/>
  <c r="R626" i="18"/>
  <c r="AA612" i="13"/>
  <c r="AB612" i="13" s="1"/>
  <c r="AC612" i="13" s="1"/>
  <c r="AR612" i="13"/>
  <c r="AS611" i="13"/>
  <c r="M611" i="13" s="1"/>
  <c r="Q627" i="18" s="1"/>
  <c r="H614" i="13"/>
  <c r="K614" i="13"/>
  <c r="D614" i="13"/>
  <c r="B614" i="13"/>
  <c r="J614" i="13"/>
  <c r="F614" i="13"/>
  <c r="L614" i="13"/>
  <c r="G614" i="13"/>
  <c r="C614" i="13"/>
  <c r="E614" i="13"/>
  <c r="I614" i="13"/>
  <c r="S613" i="13"/>
  <c r="R613" i="13"/>
  <c r="AN613" i="13"/>
  <c r="AJ613" i="13"/>
  <c r="U613" i="13"/>
  <c r="AP613" i="13"/>
  <c r="AM613" i="13"/>
  <c r="V613" i="13"/>
  <c r="AE613" i="13"/>
  <c r="Y613" i="13"/>
  <c r="AO613" i="13"/>
  <c r="AG613" i="13"/>
  <c r="W613" i="13"/>
  <c r="AQ613" i="13"/>
  <c r="AI613" i="13"/>
  <c r="AF613" i="13"/>
  <c r="X613" i="13"/>
  <c r="AL613" i="13"/>
  <c r="AH613" i="13"/>
  <c r="Z613" i="13"/>
  <c r="N614" i="13" l="1"/>
  <c r="AS612" i="13"/>
  <c r="M612" i="13" s="1"/>
  <c r="Q628" i="18" s="1"/>
  <c r="S628" i="18" s="1" a="1"/>
  <c r="S628" i="18" s="1"/>
  <c r="S627" i="18" a="1"/>
  <c r="S627" i="18" s="1"/>
  <c r="R627" i="18"/>
  <c r="AA613" i="13"/>
  <c r="AB613" i="13" s="1"/>
  <c r="AC613" i="13" s="1"/>
  <c r="AR613" i="13"/>
  <c r="J615" i="13"/>
  <c r="L615" i="13"/>
  <c r="D615" i="13"/>
  <c r="F615" i="13"/>
  <c r="C615" i="13"/>
  <c r="B615" i="13"/>
  <c r="H615" i="13"/>
  <c r="I615" i="13"/>
  <c r="K615" i="13"/>
  <c r="E615" i="13"/>
  <c r="G615" i="13"/>
  <c r="AE614" i="13"/>
  <c r="AN614" i="13"/>
  <c r="AO614" i="13"/>
  <c r="Z614" i="13"/>
  <c r="W614" i="13"/>
  <c r="AQ614" i="13"/>
  <c r="AI614" i="13"/>
  <c r="Y614" i="13"/>
  <c r="AM614" i="13"/>
  <c r="U614" i="13"/>
  <c r="AG614" i="13"/>
  <c r="AH614" i="13"/>
  <c r="V614" i="13"/>
  <c r="AP614" i="13"/>
  <c r="AJ614" i="13"/>
  <c r="X614" i="13"/>
  <c r="AL614" i="13"/>
  <c r="AF614" i="13"/>
  <c r="S614" i="13"/>
  <c r="R614" i="13"/>
  <c r="N615" i="13" l="1"/>
  <c r="R628" i="18"/>
  <c r="AS613" i="13"/>
  <c r="M613" i="13" s="1"/>
  <c r="Q629" i="18" s="1"/>
  <c r="R629" i="18" s="1"/>
  <c r="AA614" i="13"/>
  <c r="AB614" i="13" s="1"/>
  <c r="AC614" i="13" s="1"/>
  <c r="AR614" i="13"/>
  <c r="S615" i="13"/>
  <c r="R615" i="13"/>
  <c r="C616" i="13"/>
  <c r="J616" i="13"/>
  <c r="F616" i="13"/>
  <c r="G616" i="13"/>
  <c r="H616" i="13"/>
  <c r="L616" i="13"/>
  <c r="K616" i="13"/>
  <c r="D616" i="13"/>
  <c r="B616" i="13"/>
  <c r="I616" i="13"/>
  <c r="E616" i="13"/>
  <c r="AM615" i="13"/>
  <c r="AG615" i="13"/>
  <c r="AE615" i="13"/>
  <c r="AO615" i="13"/>
  <c r="AI615" i="13"/>
  <c r="W615" i="13"/>
  <c r="AQ615" i="13"/>
  <c r="AL615" i="13"/>
  <c r="AF615" i="13"/>
  <c r="X615" i="13"/>
  <c r="AN615" i="13"/>
  <c r="AH615" i="13"/>
  <c r="Z615" i="13"/>
  <c r="AP615" i="13"/>
  <c r="U615" i="13"/>
  <c r="AJ615" i="13"/>
  <c r="V615" i="13"/>
  <c r="Y615" i="13"/>
  <c r="S629" i="18" l="1" a="1"/>
  <c r="S629" i="18" s="1"/>
  <c r="AS614" i="13"/>
  <c r="M614" i="13" s="1"/>
  <c r="Q630" i="18" s="1"/>
  <c r="R630" i="18" s="1"/>
  <c r="AA615" i="13"/>
  <c r="AB615" i="13" s="1"/>
  <c r="AC615" i="13" s="1"/>
  <c r="AR615" i="13"/>
  <c r="N616" i="13"/>
  <c r="F617" i="13"/>
  <c r="B617" i="13"/>
  <c r="H617" i="13"/>
  <c r="K617" i="13"/>
  <c r="G617" i="13"/>
  <c r="D617" i="13"/>
  <c r="J617" i="13"/>
  <c r="C617" i="13"/>
  <c r="E617" i="13"/>
  <c r="I617" i="13"/>
  <c r="L617" i="13"/>
  <c r="U616" i="13"/>
  <c r="AH616" i="13"/>
  <c r="AL616" i="13"/>
  <c r="AO616" i="13"/>
  <c r="AM616" i="13"/>
  <c r="AN616" i="13"/>
  <c r="W616" i="13"/>
  <c r="X616" i="13"/>
  <c r="AF616" i="13"/>
  <c r="AI616" i="13"/>
  <c r="AQ616" i="13"/>
  <c r="Y616" i="13"/>
  <c r="AE616" i="13"/>
  <c r="AG616" i="13"/>
  <c r="V616" i="13"/>
  <c r="AJ616" i="13"/>
  <c r="AP616" i="13"/>
  <c r="Z616" i="13"/>
  <c r="R616" i="13"/>
  <c r="S616" i="13"/>
  <c r="N617" i="13" l="1"/>
  <c r="S630" i="18" a="1"/>
  <c r="S630" i="18" s="1"/>
  <c r="AR616" i="13"/>
  <c r="AS615" i="13"/>
  <c r="M615" i="13" s="1"/>
  <c r="Q631" i="18" s="1"/>
  <c r="AA616" i="13"/>
  <c r="AB616" i="13" s="1"/>
  <c r="AC616" i="13" s="1"/>
  <c r="AE617" i="13"/>
  <c r="AI617" i="13"/>
  <c r="AH617" i="13"/>
  <c r="AL617" i="13"/>
  <c r="AN617" i="13"/>
  <c r="AJ617" i="13"/>
  <c r="U617" i="13"/>
  <c r="Z617" i="13"/>
  <c r="AP617" i="13"/>
  <c r="AM617" i="13"/>
  <c r="V617" i="13"/>
  <c r="Y617" i="13"/>
  <c r="AO617" i="13"/>
  <c r="X617" i="13"/>
  <c r="W617" i="13"/>
  <c r="AG617" i="13"/>
  <c r="AF617" i="13"/>
  <c r="AQ617" i="13"/>
  <c r="R617" i="13"/>
  <c r="S617" i="13"/>
  <c r="I618" i="13"/>
  <c r="F618" i="13"/>
  <c r="K618" i="13"/>
  <c r="L618" i="13"/>
  <c r="B618" i="13"/>
  <c r="J618" i="13"/>
  <c r="C618" i="13"/>
  <c r="G618" i="13"/>
  <c r="E618" i="13"/>
  <c r="D618" i="13"/>
  <c r="H618" i="13"/>
  <c r="S631" i="18" l="1" a="1"/>
  <c r="S631" i="18" s="1"/>
  <c r="N618" i="13"/>
  <c r="AS616" i="13"/>
  <c r="M616" i="13" s="1"/>
  <c r="Q632" i="18" s="1"/>
  <c r="R632" i="18" s="1"/>
  <c r="R631" i="18"/>
  <c r="AA617" i="13"/>
  <c r="AB617" i="13" s="1"/>
  <c r="AC617" i="13" s="1"/>
  <c r="AR617" i="13"/>
  <c r="S618" i="13"/>
  <c r="R618" i="13"/>
  <c r="AJ618" i="13"/>
  <c r="Z618" i="13"/>
  <c r="AN618" i="13"/>
  <c r="U618" i="13"/>
  <c r="AF618" i="13"/>
  <c r="AI618" i="13"/>
  <c r="AH618" i="13"/>
  <c r="AQ618" i="13"/>
  <c r="AG618" i="13"/>
  <c r="W618" i="13"/>
  <c r="AM618" i="13"/>
  <c r="AP618" i="13"/>
  <c r="Y618" i="13"/>
  <c r="V618" i="13"/>
  <c r="AL618" i="13"/>
  <c r="AE618" i="13"/>
  <c r="AO618" i="13"/>
  <c r="X618" i="13"/>
  <c r="B619" i="13"/>
  <c r="F619" i="13"/>
  <c r="L619" i="13"/>
  <c r="H619" i="13"/>
  <c r="G619" i="13"/>
  <c r="E619" i="13"/>
  <c r="I619" i="13"/>
  <c r="K619" i="13"/>
  <c r="D619" i="13"/>
  <c r="C619" i="13"/>
  <c r="J619" i="13"/>
  <c r="S632" i="18" l="1" a="1"/>
  <c r="S632" i="18" s="1"/>
  <c r="AS617" i="13"/>
  <c r="M617" i="13" s="1"/>
  <c r="Q633" i="18" s="1"/>
  <c r="AR618" i="13"/>
  <c r="AA618" i="13"/>
  <c r="AB618" i="13" s="1"/>
  <c r="AC618" i="13" s="1"/>
  <c r="N619" i="13"/>
  <c r="AE619" i="13"/>
  <c r="AL619" i="13"/>
  <c r="Y619" i="13"/>
  <c r="AQ619" i="13"/>
  <c r="U619" i="13"/>
  <c r="AP619" i="13"/>
  <c r="W619" i="13"/>
  <c r="X619" i="13"/>
  <c r="AH619" i="13"/>
  <c r="AF619" i="13"/>
  <c r="Z619" i="13"/>
  <c r="AI619" i="13"/>
  <c r="AJ619" i="13"/>
  <c r="AG619" i="13"/>
  <c r="AM619" i="13"/>
  <c r="V619" i="13"/>
  <c r="AN619" i="13"/>
  <c r="AO619" i="13"/>
  <c r="R619" i="13"/>
  <c r="S619" i="13"/>
  <c r="D620" i="13"/>
  <c r="E620" i="13"/>
  <c r="F620" i="13"/>
  <c r="L620" i="13"/>
  <c r="I620" i="13"/>
  <c r="C620" i="13"/>
  <c r="H620" i="13"/>
  <c r="G620" i="13"/>
  <c r="B620" i="13"/>
  <c r="J620" i="13"/>
  <c r="K620" i="13"/>
  <c r="R633" i="18" l="1"/>
  <c r="AS618" i="13"/>
  <c r="M618" i="13" s="1"/>
  <c r="Q634" i="18" s="1"/>
  <c r="S634" i="18" s="1" a="1"/>
  <c r="S634" i="18" s="1"/>
  <c r="N620" i="13"/>
  <c r="S633" i="18" a="1"/>
  <c r="S633" i="18" s="1"/>
  <c r="AA619" i="13"/>
  <c r="AB619" i="13" s="1"/>
  <c r="AC619" i="13" s="1"/>
  <c r="AR619" i="13"/>
  <c r="K621" i="13"/>
  <c r="I621" i="13"/>
  <c r="E621" i="13"/>
  <c r="B621" i="13"/>
  <c r="D621" i="13"/>
  <c r="C621" i="13"/>
  <c r="G621" i="13"/>
  <c r="J621" i="13"/>
  <c r="H621" i="13"/>
  <c r="F621" i="13"/>
  <c r="L621" i="13"/>
  <c r="S620" i="13"/>
  <c r="R620" i="13"/>
  <c r="AE620" i="13"/>
  <c r="AH620" i="13"/>
  <c r="AL620" i="13"/>
  <c r="AI620" i="13"/>
  <c r="AO620" i="13"/>
  <c r="Y620" i="13"/>
  <c r="AM620" i="13"/>
  <c r="AF620" i="13"/>
  <c r="AG620" i="13"/>
  <c r="AN620" i="13"/>
  <c r="AQ620" i="13"/>
  <c r="U620" i="13"/>
  <c r="AP620" i="13"/>
  <c r="AJ620" i="13"/>
  <c r="X620" i="13"/>
  <c r="W620" i="13"/>
  <c r="V620" i="13"/>
  <c r="Z620" i="13"/>
  <c r="R634" i="18" l="1"/>
  <c r="N621" i="13"/>
  <c r="AR620" i="13"/>
  <c r="AA620" i="13"/>
  <c r="AB620" i="13" s="1"/>
  <c r="AC620" i="13" s="1"/>
  <c r="AS619" i="13"/>
  <c r="M619" i="13" s="1"/>
  <c r="Q635" i="18" s="1"/>
  <c r="S621" i="13"/>
  <c r="R621" i="13"/>
  <c r="W621" i="13"/>
  <c r="AF621" i="13"/>
  <c r="X621" i="13"/>
  <c r="AE621" i="13"/>
  <c r="AG621" i="13"/>
  <c r="AH621" i="13"/>
  <c r="Z621" i="13"/>
  <c r="AL621" i="13"/>
  <c r="AJ621" i="13"/>
  <c r="U621" i="13"/>
  <c r="AI621" i="13"/>
  <c r="AM621" i="13"/>
  <c r="V621" i="13"/>
  <c r="AP621" i="13"/>
  <c r="AO621" i="13"/>
  <c r="AN621" i="13"/>
  <c r="Y621" i="13"/>
  <c r="AQ621" i="13"/>
  <c r="F622" i="13"/>
  <c r="L622" i="13"/>
  <c r="J622" i="13"/>
  <c r="H622" i="13"/>
  <c r="K622" i="13"/>
  <c r="B622" i="13"/>
  <c r="C622" i="13"/>
  <c r="D622" i="13"/>
  <c r="E622" i="13"/>
  <c r="G622" i="13"/>
  <c r="I622" i="13"/>
  <c r="AS620" i="13" l="1"/>
  <c r="M620" i="13" s="1"/>
  <c r="Q636" i="18" s="1"/>
  <c r="S636" i="18" s="1" a="1"/>
  <c r="S636" i="18" s="1"/>
  <c r="N622" i="13"/>
  <c r="AA621" i="13"/>
  <c r="AB621" i="13" s="1"/>
  <c r="AC621" i="13" s="1"/>
  <c r="AR621" i="13"/>
  <c r="R635" i="18"/>
  <c r="S635" i="18" a="1"/>
  <c r="S635" i="18" s="1"/>
  <c r="U622" i="13"/>
  <c r="AQ622" i="13"/>
  <c r="AI622" i="13"/>
  <c r="AM622" i="13"/>
  <c r="AG622" i="13"/>
  <c r="Y622" i="13"/>
  <c r="X622" i="13"/>
  <c r="AN622" i="13"/>
  <c r="AL622" i="13"/>
  <c r="Z622" i="13"/>
  <c r="AP622" i="13"/>
  <c r="AE622" i="13"/>
  <c r="AJ622" i="13"/>
  <c r="AH622" i="13"/>
  <c r="AO622" i="13"/>
  <c r="AF622" i="13"/>
  <c r="V622" i="13"/>
  <c r="W622" i="13"/>
  <c r="I623" i="13"/>
  <c r="F623" i="13"/>
  <c r="G623" i="13"/>
  <c r="H623" i="13"/>
  <c r="L623" i="13"/>
  <c r="J623" i="13"/>
  <c r="B623" i="13"/>
  <c r="C623" i="13"/>
  <c r="E623" i="13"/>
  <c r="K623" i="13"/>
  <c r="D623" i="13"/>
  <c r="S622" i="13"/>
  <c r="R622" i="13"/>
  <c r="R636" i="18" l="1"/>
  <c r="AS621" i="13"/>
  <c r="M621" i="13" s="1"/>
  <c r="Q637" i="18" s="1"/>
  <c r="R637" i="18" s="1"/>
  <c r="N623" i="13"/>
  <c r="AA622" i="13"/>
  <c r="AB622" i="13" s="1"/>
  <c r="AC622" i="13" s="1"/>
  <c r="AR622" i="13"/>
  <c r="AE623" i="13"/>
  <c r="AL623" i="13"/>
  <c r="AI623" i="13"/>
  <c r="AF623" i="13"/>
  <c r="AH623" i="13"/>
  <c r="AP623" i="13"/>
  <c r="U623" i="13"/>
  <c r="AJ623" i="13"/>
  <c r="Z623" i="13"/>
  <c r="AN623" i="13"/>
  <c r="AM623" i="13"/>
  <c r="V623" i="13"/>
  <c r="Y623" i="13"/>
  <c r="AO623" i="13"/>
  <c r="X623" i="13"/>
  <c r="AQ623" i="13"/>
  <c r="AG623" i="13"/>
  <c r="W623" i="13"/>
  <c r="E624" i="13"/>
  <c r="F624" i="13"/>
  <c r="K624" i="13"/>
  <c r="J624" i="13"/>
  <c r="B624" i="13"/>
  <c r="D624" i="13"/>
  <c r="L624" i="13"/>
  <c r="C624" i="13"/>
  <c r="I624" i="13"/>
  <c r="G624" i="13"/>
  <c r="H624" i="13"/>
  <c r="R623" i="13"/>
  <c r="S623" i="13"/>
  <c r="N624" i="13" l="1"/>
  <c r="S637" i="18" a="1"/>
  <c r="S637" i="18" s="1"/>
  <c r="AS622" i="13"/>
  <c r="M622" i="13" s="1"/>
  <c r="Q638" i="18" s="1"/>
  <c r="R638" i="18" s="1"/>
  <c r="AA623" i="13"/>
  <c r="AB623" i="13" s="1"/>
  <c r="AC623" i="13" s="1"/>
  <c r="AR623" i="13"/>
  <c r="R624" i="13"/>
  <c r="S624" i="13"/>
  <c r="AP624" i="13"/>
  <c r="Y624" i="13"/>
  <c r="AO624" i="13"/>
  <c r="AE624" i="13"/>
  <c r="AL624" i="13"/>
  <c r="AJ624" i="13"/>
  <c r="AQ624" i="13"/>
  <c r="AN624" i="13"/>
  <c r="AF624" i="13"/>
  <c r="U624" i="13"/>
  <c r="X624" i="13"/>
  <c r="V624" i="13"/>
  <c r="AM624" i="13"/>
  <c r="Z624" i="13"/>
  <c r="AI624" i="13"/>
  <c r="AG624" i="13"/>
  <c r="AH624" i="13"/>
  <c r="W624" i="13"/>
  <c r="L625" i="13"/>
  <c r="H625" i="13"/>
  <c r="E625" i="13"/>
  <c r="I625" i="13"/>
  <c r="G625" i="13"/>
  <c r="B625" i="13"/>
  <c r="K625" i="13"/>
  <c r="J625" i="13"/>
  <c r="F625" i="13"/>
  <c r="C625" i="13"/>
  <c r="D625" i="13"/>
  <c r="S638" i="18" l="1" a="1"/>
  <c r="S638" i="18" s="1"/>
  <c r="N625" i="13"/>
  <c r="AA624" i="13"/>
  <c r="AB624" i="13" s="1"/>
  <c r="AC624" i="13" s="1"/>
  <c r="AR624" i="13"/>
  <c r="AS623" i="13"/>
  <c r="M623" i="13" s="1"/>
  <c r="Q639" i="18" s="1"/>
  <c r="AI625" i="13"/>
  <c r="AJ625" i="13"/>
  <c r="W625" i="13"/>
  <c r="AG625" i="13"/>
  <c r="AM625" i="13"/>
  <c r="X625" i="13"/>
  <c r="AL625" i="13"/>
  <c r="AO625" i="13"/>
  <c r="Z625" i="13"/>
  <c r="AP625" i="13"/>
  <c r="AQ625" i="13"/>
  <c r="AE625" i="13"/>
  <c r="AF625" i="13"/>
  <c r="AN625" i="13"/>
  <c r="V625" i="13"/>
  <c r="U625" i="13"/>
  <c r="AH625" i="13"/>
  <c r="Y625" i="13"/>
  <c r="C626" i="13"/>
  <c r="H626" i="13"/>
  <c r="E626" i="13"/>
  <c r="L626" i="13"/>
  <c r="G626" i="13"/>
  <c r="F626" i="13"/>
  <c r="I626" i="13"/>
  <c r="B626" i="13"/>
  <c r="K626" i="13"/>
  <c r="J626" i="13"/>
  <c r="D626" i="13"/>
  <c r="S625" i="13"/>
  <c r="R625" i="13"/>
  <c r="AR625" i="13" l="1"/>
  <c r="AS624" i="13"/>
  <c r="M624" i="13" s="1"/>
  <c r="Q640" i="18" s="1"/>
  <c r="R640" i="18" s="1"/>
  <c r="S639" i="18" a="1"/>
  <c r="S639" i="18" s="1"/>
  <c r="R639" i="18"/>
  <c r="N626" i="13"/>
  <c r="AA625" i="13"/>
  <c r="AB625" i="13" s="1"/>
  <c r="AC625" i="13" s="1"/>
  <c r="Z626" i="13"/>
  <c r="W626" i="13"/>
  <c r="AO626" i="13"/>
  <c r="AI626" i="13"/>
  <c r="Y626" i="13"/>
  <c r="AE626" i="13"/>
  <c r="AQ626" i="13"/>
  <c r="AG626" i="13"/>
  <c r="AH626" i="13"/>
  <c r="AM626" i="13"/>
  <c r="AP626" i="13"/>
  <c r="AJ626" i="13"/>
  <c r="U626" i="13"/>
  <c r="V626" i="13"/>
  <c r="AL626" i="13"/>
  <c r="X626" i="13"/>
  <c r="AN626" i="13"/>
  <c r="AF626" i="13"/>
  <c r="L627" i="13"/>
  <c r="E627" i="13"/>
  <c r="I627" i="13"/>
  <c r="D627" i="13"/>
  <c r="B627" i="13"/>
  <c r="G627" i="13"/>
  <c r="H627" i="13"/>
  <c r="C627" i="13"/>
  <c r="F627" i="13"/>
  <c r="J627" i="13"/>
  <c r="K627" i="13"/>
  <c r="R626" i="13"/>
  <c r="S626" i="13"/>
  <c r="AS625" i="13" l="1"/>
  <c r="M625" i="13" s="1"/>
  <c r="Q641" i="18" s="1"/>
  <c r="S640" i="18" a="1"/>
  <c r="S640" i="18" s="1"/>
  <c r="AA626" i="13"/>
  <c r="AB626" i="13" s="1"/>
  <c r="AC626" i="13" s="1"/>
  <c r="N627" i="13"/>
  <c r="AR626" i="13"/>
  <c r="S627" i="13"/>
  <c r="R627" i="13"/>
  <c r="E628" i="13"/>
  <c r="L628" i="13"/>
  <c r="D628" i="13"/>
  <c r="H628" i="13"/>
  <c r="F628" i="13"/>
  <c r="I628" i="13"/>
  <c r="C628" i="13"/>
  <c r="B628" i="13"/>
  <c r="G628" i="13"/>
  <c r="K628" i="13"/>
  <c r="J628" i="13"/>
  <c r="AO627" i="13"/>
  <c r="AI627" i="13"/>
  <c r="AP627" i="13"/>
  <c r="AQ627" i="13"/>
  <c r="AF627" i="13"/>
  <c r="Y627" i="13"/>
  <c r="X627" i="13"/>
  <c r="AH627" i="13"/>
  <c r="U627" i="13"/>
  <c r="AJ627" i="13"/>
  <c r="Z627" i="13"/>
  <c r="W627" i="13"/>
  <c r="V627" i="13"/>
  <c r="AL627" i="13"/>
  <c r="AE627" i="13"/>
  <c r="AM627" i="13"/>
  <c r="AG627" i="13"/>
  <c r="AN627" i="13"/>
  <c r="S641" i="18" l="1" a="1"/>
  <c r="S641" i="18" s="1"/>
  <c r="R641" i="18"/>
  <c r="AS626" i="13"/>
  <c r="M626" i="13" s="1"/>
  <c r="Q642" i="18" s="1"/>
  <c r="R642" i="18" s="1"/>
  <c r="N628" i="13"/>
  <c r="AR627" i="13"/>
  <c r="AA627" i="13"/>
  <c r="AB627" i="13" s="1"/>
  <c r="AC627" i="13" s="1"/>
  <c r="J629" i="13"/>
  <c r="G629" i="13"/>
  <c r="E629" i="13"/>
  <c r="I629" i="13"/>
  <c r="B629" i="13"/>
  <c r="F629" i="13"/>
  <c r="D629" i="13"/>
  <c r="K629" i="13"/>
  <c r="H629" i="13"/>
  <c r="L629" i="13"/>
  <c r="C629" i="13"/>
  <c r="S628" i="13"/>
  <c r="R628" i="13"/>
  <c r="U628" i="13"/>
  <c r="AQ628" i="13"/>
  <c r="AO628" i="13"/>
  <c r="AM628" i="13"/>
  <c r="AJ628" i="13"/>
  <c r="AN628" i="13"/>
  <c r="W628" i="13"/>
  <c r="V628" i="13"/>
  <c r="AF628" i="13"/>
  <c r="Z628" i="13"/>
  <c r="X628" i="13"/>
  <c r="AE628" i="13"/>
  <c r="Y628" i="13"/>
  <c r="AI628" i="13"/>
  <c r="AP628" i="13"/>
  <c r="AH628" i="13"/>
  <c r="AG628" i="13"/>
  <c r="AL628" i="13"/>
  <c r="S642" i="18" l="1" a="1"/>
  <c r="S642" i="18" s="1"/>
  <c r="AS627" i="13"/>
  <c r="M627" i="13" s="1"/>
  <c r="Q643" i="18" s="1"/>
  <c r="AR628" i="13"/>
  <c r="N629" i="13"/>
  <c r="AA628" i="13"/>
  <c r="AB628" i="13" s="1"/>
  <c r="AC628" i="13" s="1"/>
  <c r="S629" i="13"/>
  <c r="R629" i="13"/>
  <c r="AI629" i="13"/>
  <c r="AH629" i="13"/>
  <c r="Z629" i="13"/>
  <c r="AN629" i="13"/>
  <c r="AJ629" i="13"/>
  <c r="U629" i="13"/>
  <c r="AP629" i="13"/>
  <c r="AM629" i="13"/>
  <c r="V629" i="13"/>
  <c r="Y629" i="13"/>
  <c r="AO629" i="13"/>
  <c r="AE629" i="13"/>
  <c r="X629" i="13"/>
  <c r="W629" i="13"/>
  <c r="AQ629" i="13"/>
  <c r="AG629" i="13"/>
  <c r="AF629" i="13"/>
  <c r="AL629" i="13"/>
  <c r="K630" i="13"/>
  <c r="I630" i="13"/>
  <c r="E630" i="13"/>
  <c r="F630" i="13"/>
  <c r="G630" i="13"/>
  <c r="J630" i="13"/>
  <c r="C630" i="13"/>
  <c r="B630" i="13"/>
  <c r="D630" i="13"/>
  <c r="H630" i="13"/>
  <c r="L630" i="13"/>
  <c r="R643" i="18" l="1"/>
  <c r="S643" i="18" a="1"/>
  <c r="S643" i="18" s="1"/>
  <c r="AS628" i="13"/>
  <c r="M628" i="13" s="1"/>
  <c r="Q644" i="18" s="1"/>
  <c r="S644" i="18" s="1" a="1"/>
  <c r="S644" i="18" s="1"/>
  <c r="N630" i="13"/>
  <c r="AR629" i="13"/>
  <c r="AA629" i="13"/>
  <c r="AB629" i="13" s="1"/>
  <c r="AC629" i="13" s="1"/>
  <c r="S630" i="13"/>
  <c r="R630" i="13"/>
  <c r="AM630" i="13"/>
  <c r="AP630" i="13"/>
  <c r="AO630" i="13"/>
  <c r="AE630" i="13"/>
  <c r="V630" i="13"/>
  <c r="AL630" i="13"/>
  <c r="AJ630" i="13"/>
  <c r="X630" i="13"/>
  <c r="AN630" i="13"/>
  <c r="U630" i="13"/>
  <c r="Z630" i="13"/>
  <c r="AH630" i="13"/>
  <c r="AF630" i="13"/>
  <c r="AI630" i="13"/>
  <c r="W630" i="13"/>
  <c r="AQ630" i="13"/>
  <c r="AG630" i="13"/>
  <c r="Y630" i="13"/>
  <c r="I631" i="13"/>
  <c r="F631" i="13"/>
  <c r="H631" i="13"/>
  <c r="K631" i="13"/>
  <c r="C631" i="13"/>
  <c r="E631" i="13"/>
  <c r="L631" i="13"/>
  <c r="B631" i="13"/>
  <c r="G631" i="13"/>
  <c r="D631" i="13"/>
  <c r="J631" i="13"/>
  <c r="R644" i="18" l="1"/>
  <c r="AS629" i="13"/>
  <c r="M629" i="13" s="1"/>
  <c r="Q645" i="18" s="1"/>
  <c r="AA630" i="13"/>
  <c r="AB630" i="13" s="1"/>
  <c r="AC630" i="13" s="1"/>
  <c r="AR630" i="13"/>
  <c r="N631" i="13"/>
  <c r="AI631" i="13"/>
  <c r="AF631" i="13"/>
  <c r="U631" i="13"/>
  <c r="AL631" i="13"/>
  <c r="AH631" i="13"/>
  <c r="AQ631" i="13"/>
  <c r="AE631" i="13"/>
  <c r="AP631" i="13"/>
  <c r="AJ631" i="13"/>
  <c r="Z631" i="13"/>
  <c r="Y631" i="13"/>
  <c r="AN631" i="13"/>
  <c r="V631" i="13"/>
  <c r="W631" i="13"/>
  <c r="AM631" i="13"/>
  <c r="AG631" i="13"/>
  <c r="X631" i="13"/>
  <c r="AO631" i="13"/>
  <c r="I632" i="13"/>
  <c r="G632" i="13"/>
  <c r="D632" i="13"/>
  <c r="L632" i="13"/>
  <c r="E632" i="13"/>
  <c r="B632" i="13"/>
  <c r="K632" i="13"/>
  <c r="H632" i="13"/>
  <c r="F632" i="13"/>
  <c r="J632" i="13"/>
  <c r="C632" i="13"/>
  <c r="R631" i="13"/>
  <c r="S631" i="13"/>
  <c r="AS630" i="13" l="1"/>
  <c r="M630" i="13" s="1"/>
  <c r="Q646" i="18" s="1"/>
  <c r="R646" i="18" s="1"/>
  <c r="AR631" i="13"/>
  <c r="AA631" i="13"/>
  <c r="AB631" i="13" s="1"/>
  <c r="AC631" i="13" s="1"/>
  <c r="S645" i="18" a="1"/>
  <c r="S645" i="18" s="1"/>
  <c r="R645" i="18"/>
  <c r="N632" i="13"/>
  <c r="S632" i="13"/>
  <c r="R632" i="13"/>
  <c r="L633" i="13"/>
  <c r="E633" i="13"/>
  <c r="I633" i="13"/>
  <c r="B633" i="13"/>
  <c r="H633" i="13"/>
  <c r="F633" i="13"/>
  <c r="D633" i="13"/>
  <c r="J633" i="13"/>
  <c r="G633" i="13"/>
  <c r="C633" i="13"/>
  <c r="K633" i="13"/>
  <c r="AN632" i="13"/>
  <c r="AH632" i="13"/>
  <c r="AM632" i="13"/>
  <c r="U632" i="13"/>
  <c r="X632" i="13"/>
  <c r="AJ632" i="13"/>
  <c r="AE632" i="13"/>
  <c r="AI632" i="13"/>
  <c r="Z632" i="13"/>
  <c r="AF632" i="13"/>
  <c r="AG632" i="13"/>
  <c r="W632" i="13"/>
  <c r="AO632" i="13"/>
  <c r="AP632" i="13"/>
  <c r="Y632" i="13"/>
  <c r="AQ632" i="13"/>
  <c r="AL632" i="13"/>
  <c r="V632" i="13"/>
  <c r="S646" i="18" l="1" a="1"/>
  <c r="S646" i="18" s="1"/>
  <c r="AS631" i="13"/>
  <c r="M631" i="13" s="1"/>
  <c r="Q647" i="18" s="1"/>
  <c r="N633" i="13"/>
  <c r="AR632" i="13"/>
  <c r="AA632" i="13"/>
  <c r="AB632" i="13" s="1"/>
  <c r="AC632" i="13" s="1"/>
  <c r="AE633" i="13"/>
  <c r="Z633" i="13"/>
  <c r="AP633" i="13"/>
  <c r="AM633" i="13"/>
  <c r="V633" i="13"/>
  <c r="Y633" i="13"/>
  <c r="AO633" i="13"/>
  <c r="AG633" i="13"/>
  <c r="W633" i="13"/>
  <c r="AI633" i="13"/>
  <c r="AF633" i="13"/>
  <c r="AQ633" i="13"/>
  <c r="U633" i="13"/>
  <c r="AL633" i="13"/>
  <c r="AH633" i="13"/>
  <c r="X633" i="13"/>
  <c r="AN633" i="13"/>
  <c r="AJ633" i="13"/>
  <c r="R633" i="13"/>
  <c r="S633" i="13"/>
  <c r="F634" i="13"/>
  <c r="L634" i="13"/>
  <c r="G634" i="13"/>
  <c r="I634" i="13"/>
  <c r="H634" i="13"/>
  <c r="B634" i="13"/>
  <c r="D634" i="13"/>
  <c r="J634" i="13"/>
  <c r="K634" i="13"/>
  <c r="C634" i="13"/>
  <c r="E634" i="13"/>
  <c r="R647" i="18" l="1"/>
  <c r="AS632" i="13"/>
  <c r="M632" i="13" s="1"/>
  <c r="Q648" i="18" s="1"/>
  <c r="R648" i="18" s="1"/>
  <c r="S647" i="18" a="1"/>
  <c r="S647" i="18" s="1"/>
  <c r="N634" i="13"/>
  <c r="AA633" i="13"/>
  <c r="AB633" i="13" s="1"/>
  <c r="AC633" i="13" s="1"/>
  <c r="AR633" i="13"/>
  <c r="AL634" i="13"/>
  <c r="AF634" i="13"/>
  <c r="AE634" i="13"/>
  <c r="AN634" i="13"/>
  <c r="AH634" i="13"/>
  <c r="Z634" i="13"/>
  <c r="AO634" i="13"/>
  <c r="AQ634" i="13"/>
  <c r="AI634" i="13"/>
  <c r="W634" i="13"/>
  <c r="AM634" i="13"/>
  <c r="AG634" i="13"/>
  <c r="Y634" i="13"/>
  <c r="V634" i="13"/>
  <c r="U634" i="13"/>
  <c r="AP634" i="13"/>
  <c r="AJ634" i="13"/>
  <c r="X634" i="13"/>
  <c r="K635" i="13"/>
  <c r="L635" i="13"/>
  <c r="B635" i="13"/>
  <c r="F635" i="13"/>
  <c r="H635" i="13"/>
  <c r="J635" i="13"/>
  <c r="G635" i="13"/>
  <c r="I635" i="13"/>
  <c r="D635" i="13"/>
  <c r="C635" i="13"/>
  <c r="E635" i="13"/>
  <c r="R634" i="13"/>
  <c r="S634" i="13"/>
  <c r="S648" i="18" l="1" a="1"/>
  <c r="S648" i="18" s="1"/>
  <c r="AS633" i="13"/>
  <c r="M633" i="13" s="1"/>
  <c r="Q649" i="18" s="1"/>
  <c r="N635" i="13"/>
  <c r="AA634" i="13"/>
  <c r="AB634" i="13" s="1"/>
  <c r="AC634" i="13" s="1"/>
  <c r="AR634" i="13"/>
  <c r="W635" i="13"/>
  <c r="AH635" i="13"/>
  <c r="Z635" i="13"/>
  <c r="V635" i="13"/>
  <c r="AJ635" i="13"/>
  <c r="AL635" i="13"/>
  <c r="X635" i="13"/>
  <c r="AM635" i="13"/>
  <c r="U635" i="13"/>
  <c r="AG635" i="13"/>
  <c r="AI635" i="13"/>
  <c r="AO635" i="13"/>
  <c r="AN635" i="13"/>
  <c r="AP635" i="13"/>
  <c r="AE635" i="13"/>
  <c r="Y635" i="13"/>
  <c r="AF635" i="13"/>
  <c r="AQ635" i="13"/>
  <c r="S635" i="13"/>
  <c r="R635" i="13"/>
  <c r="G636" i="13"/>
  <c r="F636" i="13"/>
  <c r="I636" i="13"/>
  <c r="K636" i="13"/>
  <c r="B636" i="13"/>
  <c r="L636" i="13"/>
  <c r="J636" i="13"/>
  <c r="H636" i="13"/>
  <c r="C636" i="13"/>
  <c r="D636" i="13"/>
  <c r="E636" i="13"/>
  <c r="R649" i="18" l="1"/>
  <c r="S649" i="18" a="1"/>
  <c r="S649" i="18" s="1"/>
  <c r="AS634" i="13"/>
  <c r="M634" i="13" s="1"/>
  <c r="Q650" i="18" s="1"/>
  <c r="S650" i="18" s="1" a="1"/>
  <c r="S650" i="18" s="1"/>
  <c r="N636" i="13"/>
  <c r="AR635" i="13"/>
  <c r="AA635" i="13"/>
  <c r="AB635" i="13" s="1"/>
  <c r="AC635" i="13" s="1"/>
  <c r="AE636" i="13"/>
  <c r="W636" i="13"/>
  <c r="AM636" i="13"/>
  <c r="AP636" i="13"/>
  <c r="Y636" i="13"/>
  <c r="V636" i="13"/>
  <c r="AL636" i="13"/>
  <c r="U636" i="13"/>
  <c r="AO636" i="13"/>
  <c r="X636" i="13"/>
  <c r="AJ636" i="13"/>
  <c r="Z636" i="13"/>
  <c r="AN636" i="13"/>
  <c r="AF636" i="13"/>
  <c r="AI636" i="13"/>
  <c r="AH636" i="13"/>
  <c r="AQ636" i="13"/>
  <c r="AG636" i="13"/>
  <c r="R636" i="13"/>
  <c r="S636" i="13"/>
  <c r="G637" i="13"/>
  <c r="J637" i="13"/>
  <c r="E637" i="13"/>
  <c r="H637" i="13"/>
  <c r="F637" i="13"/>
  <c r="K637" i="13"/>
  <c r="B637" i="13"/>
  <c r="I637" i="13"/>
  <c r="C637" i="13"/>
  <c r="L637" i="13"/>
  <c r="D637" i="13"/>
  <c r="R650" i="18" l="1"/>
  <c r="AS635" i="13"/>
  <c r="M635" i="13" s="1"/>
  <c r="Q651" i="18" s="1"/>
  <c r="R651" i="18" s="1"/>
  <c r="N637" i="13"/>
  <c r="AR636" i="13"/>
  <c r="AA636" i="13"/>
  <c r="AB636" i="13" s="1"/>
  <c r="AC636" i="13" s="1"/>
  <c r="AG637" i="13"/>
  <c r="W637" i="13"/>
  <c r="U637" i="13"/>
  <c r="AI637" i="13"/>
  <c r="AF637" i="13"/>
  <c r="AQ637" i="13"/>
  <c r="AL637" i="13"/>
  <c r="AH637" i="13"/>
  <c r="X637" i="13"/>
  <c r="AN637" i="13"/>
  <c r="AJ637" i="13"/>
  <c r="Z637" i="13"/>
  <c r="AP637" i="13"/>
  <c r="AM637" i="13"/>
  <c r="AE637" i="13"/>
  <c r="V637" i="13"/>
  <c r="Y637" i="13"/>
  <c r="AO637" i="13"/>
  <c r="H638" i="13"/>
  <c r="J638" i="13"/>
  <c r="I638" i="13"/>
  <c r="E638" i="13"/>
  <c r="C638" i="13"/>
  <c r="D638" i="13"/>
  <c r="B638" i="13"/>
  <c r="K638" i="13"/>
  <c r="G638" i="13"/>
  <c r="L638" i="13"/>
  <c r="F638" i="13"/>
  <c r="R637" i="13"/>
  <c r="S637" i="13"/>
  <c r="S651" i="18" l="1" a="1"/>
  <c r="S651" i="18" s="1"/>
  <c r="AS636" i="13"/>
  <c r="M636" i="13" s="1"/>
  <c r="Q652" i="18" s="1"/>
  <c r="S652" i="18" s="1" a="1"/>
  <c r="S652" i="18" s="1"/>
  <c r="N638" i="13"/>
  <c r="AR637" i="13"/>
  <c r="AA637" i="13"/>
  <c r="AB637" i="13" s="1"/>
  <c r="AC637" i="13" s="1"/>
  <c r="I639" i="13"/>
  <c r="L639" i="13"/>
  <c r="F639" i="13"/>
  <c r="J639" i="13"/>
  <c r="K639" i="13"/>
  <c r="D639" i="13"/>
  <c r="E639" i="13"/>
  <c r="B639" i="13"/>
  <c r="G639" i="13"/>
  <c r="N639" i="13" s="1"/>
  <c r="H639" i="13"/>
  <c r="C639" i="13"/>
  <c r="AL638" i="13"/>
  <c r="AJ638" i="13"/>
  <c r="AM638" i="13"/>
  <c r="AN638" i="13"/>
  <c r="AF638" i="13"/>
  <c r="X638" i="13"/>
  <c r="Z638" i="13"/>
  <c r="V638" i="13"/>
  <c r="U638" i="13"/>
  <c r="AE638" i="13"/>
  <c r="AI638" i="13"/>
  <c r="W638" i="13"/>
  <c r="AO638" i="13"/>
  <c r="AG638" i="13"/>
  <c r="Y638" i="13"/>
  <c r="AQ638" i="13"/>
  <c r="AP638" i="13"/>
  <c r="AH638" i="13"/>
  <c r="S638" i="13"/>
  <c r="R638" i="13"/>
  <c r="R652" i="18" l="1"/>
  <c r="AS637" i="13"/>
  <c r="M637" i="13" s="1"/>
  <c r="Q653" i="18" s="1"/>
  <c r="S653" i="18" s="1" a="1"/>
  <c r="S653" i="18" s="1"/>
  <c r="AA638" i="13"/>
  <c r="AB638" i="13" s="1"/>
  <c r="AC638" i="13" s="1"/>
  <c r="AR638" i="13"/>
  <c r="S639" i="13"/>
  <c r="R639" i="13"/>
  <c r="L640" i="13"/>
  <c r="D640" i="13"/>
  <c r="B640" i="13"/>
  <c r="I640" i="13"/>
  <c r="C640" i="13"/>
  <c r="J640" i="13"/>
  <c r="E640" i="13"/>
  <c r="H640" i="13"/>
  <c r="K640" i="13"/>
  <c r="G640" i="13"/>
  <c r="F640" i="13"/>
  <c r="AE639" i="13"/>
  <c r="X639" i="13"/>
  <c r="V639" i="13"/>
  <c r="Z639" i="13"/>
  <c r="AL639" i="13"/>
  <c r="AJ639" i="13"/>
  <c r="U639" i="13"/>
  <c r="AG639" i="13"/>
  <c r="AN639" i="13"/>
  <c r="Y639" i="13"/>
  <c r="AI639" i="13"/>
  <c r="AP639" i="13"/>
  <c r="W639" i="13"/>
  <c r="AM639" i="13"/>
  <c r="AF639" i="13"/>
  <c r="AO639" i="13"/>
  <c r="AQ639" i="13"/>
  <c r="AH639" i="13"/>
  <c r="R653" i="18" l="1"/>
  <c r="AS638" i="13"/>
  <c r="M638" i="13" s="1"/>
  <c r="Q654" i="18" s="1"/>
  <c r="S654" i="18" s="1" a="1"/>
  <c r="S654" i="18" s="1"/>
  <c r="N640" i="13"/>
  <c r="AA639" i="13"/>
  <c r="AB639" i="13" s="1"/>
  <c r="AC639" i="13" s="1"/>
  <c r="AR639" i="13"/>
  <c r="R640" i="13"/>
  <c r="S640" i="13"/>
  <c r="C641" i="13"/>
  <c r="D641" i="13"/>
  <c r="I641" i="13"/>
  <c r="J641" i="13"/>
  <c r="L641" i="13"/>
  <c r="F641" i="13"/>
  <c r="B641" i="13"/>
  <c r="G641" i="13"/>
  <c r="K641" i="13"/>
  <c r="H641" i="13"/>
  <c r="E641" i="13"/>
  <c r="AP640" i="13"/>
  <c r="AJ640" i="13"/>
  <c r="X640" i="13"/>
  <c r="AE640" i="13"/>
  <c r="AL640" i="13"/>
  <c r="AF640" i="13"/>
  <c r="Z640" i="13"/>
  <c r="AN640" i="13"/>
  <c r="AH640" i="13"/>
  <c r="AI640" i="13"/>
  <c r="AO640" i="13"/>
  <c r="AQ640" i="13"/>
  <c r="W640" i="13"/>
  <c r="AM640" i="13"/>
  <c r="AG640" i="13"/>
  <c r="U640" i="13"/>
  <c r="Y640" i="13"/>
  <c r="V640" i="13"/>
  <c r="R654" i="18" l="1"/>
  <c r="AS639" i="13"/>
  <c r="M639" i="13" s="1"/>
  <c r="Q655" i="18" s="1"/>
  <c r="S655" i="18" s="1" a="1"/>
  <c r="S655" i="18" s="1"/>
  <c r="AA640" i="13"/>
  <c r="AB640" i="13" s="1"/>
  <c r="AC640" i="13" s="1"/>
  <c r="AR640" i="13"/>
  <c r="N641" i="13"/>
  <c r="R641" i="13"/>
  <c r="S641" i="13"/>
  <c r="L642" i="13"/>
  <c r="F642" i="13"/>
  <c r="I642" i="13"/>
  <c r="C642" i="13"/>
  <c r="H642" i="13"/>
  <c r="G642" i="13"/>
  <c r="K642" i="13"/>
  <c r="D642" i="13"/>
  <c r="J642" i="13"/>
  <c r="E642" i="13"/>
  <c r="B642" i="13"/>
  <c r="V641" i="13"/>
  <c r="Y641" i="13"/>
  <c r="AE641" i="13"/>
  <c r="AM641" i="13"/>
  <c r="X641" i="13"/>
  <c r="W641" i="13"/>
  <c r="AO641" i="13"/>
  <c r="AG641" i="13"/>
  <c r="AF641" i="13"/>
  <c r="U641" i="13"/>
  <c r="AQ641" i="13"/>
  <c r="AI641" i="13"/>
  <c r="AH641" i="13"/>
  <c r="AL641" i="13"/>
  <c r="AN641" i="13"/>
  <c r="Z641" i="13"/>
  <c r="AP641" i="13"/>
  <c r="AJ641" i="13"/>
  <c r="AS640" i="13" l="1"/>
  <c r="M640" i="13" s="1"/>
  <c r="Q656" i="18" s="1"/>
  <c r="S656" i="18" s="1" a="1"/>
  <c r="S656" i="18" s="1"/>
  <c r="R655" i="18"/>
  <c r="AA641" i="13"/>
  <c r="AB641" i="13" s="1"/>
  <c r="AC641" i="13" s="1"/>
  <c r="AR641" i="13"/>
  <c r="N642" i="13"/>
  <c r="C643" i="13"/>
  <c r="I643" i="13"/>
  <c r="F643" i="13"/>
  <c r="B643" i="13"/>
  <c r="G643" i="13"/>
  <c r="K643" i="13"/>
  <c r="L643" i="13"/>
  <c r="J643" i="13"/>
  <c r="D643" i="13"/>
  <c r="E643" i="13"/>
  <c r="H643" i="13"/>
  <c r="AJ642" i="13"/>
  <c r="Z642" i="13"/>
  <c r="AN642" i="13"/>
  <c r="AF642" i="13"/>
  <c r="AI642" i="13"/>
  <c r="U642" i="13"/>
  <c r="AH642" i="13"/>
  <c r="AQ642" i="13"/>
  <c r="AG642" i="13"/>
  <c r="W642" i="13"/>
  <c r="AM642" i="13"/>
  <c r="AP642" i="13"/>
  <c r="AE642" i="13"/>
  <c r="Y642" i="13"/>
  <c r="V642" i="13"/>
  <c r="AL642" i="13"/>
  <c r="AO642" i="13"/>
  <c r="X642" i="13"/>
  <c r="S642" i="13"/>
  <c r="R642" i="13"/>
  <c r="AS641" i="13" l="1"/>
  <c r="M641" i="13" s="1"/>
  <c r="Q657" i="18" s="1"/>
  <c r="S657" i="18" s="1" a="1"/>
  <c r="S657" i="18" s="1"/>
  <c r="R656" i="18"/>
  <c r="N643" i="13"/>
  <c r="AA642" i="13"/>
  <c r="AB642" i="13" s="1"/>
  <c r="AC642" i="13" s="1"/>
  <c r="AR642" i="13"/>
  <c r="S643" i="13"/>
  <c r="R643" i="13"/>
  <c r="AG643" i="13"/>
  <c r="AJ643" i="13"/>
  <c r="W643" i="13"/>
  <c r="U643" i="13"/>
  <c r="AP643" i="13"/>
  <c r="AM643" i="13"/>
  <c r="X643" i="13"/>
  <c r="AI643" i="13"/>
  <c r="AO643" i="13"/>
  <c r="Z643" i="13"/>
  <c r="AL643" i="13"/>
  <c r="AQ643" i="13"/>
  <c r="AF643" i="13"/>
  <c r="AN643" i="13"/>
  <c r="V643" i="13"/>
  <c r="AE643" i="13"/>
  <c r="AH643" i="13"/>
  <c r="Y643" i="13"/>
  <c r="G644" i="13"/>
  <c r="H644" i="13"/>
  <c r="I644" i="13"/>
  <c r="L644" i="13"/>
  <c r="K644" i="13"/>
  <c r="F644" i="13"/>
  <c r="E644" i="13"/>
  <c r="B644" i="13"/>
  <c r="J644" i="13"/>
  <c r="D644" i="13"/>
  <c r="C644" i="13"/>
  <c r="R657" i="18" l="1"/>
  <c r="N644" i="13"/>
  <c r="AR643" i="13"/>
  <c r="AA643" i="13"/>
  <c r="AB643" i="13" s="1"/>
  <c r="AC643" i="13" s="1"/>
  <c r="AS642" i="13"/>
  <c r="M642" i="13" s="1"/>
  <c r="Q658" i="18" s="1"/>
  <c r="Z644" i="13"/>
  <c r="W644" i="13"/>
  <c r="AO644" i="13"/>
  <c r="AI644" i="13"/>
  <c r="Y644" i="13"/>
  <c r="AQ644" i="13"/>
  <c r="AG644" i="13"/>
  <c r="AH644" i="13"/>
  <c r="AE644" i="13"/>
  <c r="AM644" i="13"/>
  <c r="AP644" i="13"/>
  <c r="AJ644" i="13"/>
  <c r="V644" i="13"/>
  <c r="AL644" i="13"/>
  <c r="U644" i="13"/>
  <c r="X644" i="13"/>
  <c r="AN644" i="13"/>
  <c r="AF644" i="13"/>
  <c r="D645" i="13"/>
  <c r="J645" i="13"/>
  <c r="C645" i="13"/>
  <c r="H645" i="13"/>
  <c r="E645" i="13"/>
  <c r="L645" i="13"/>
  <c r="I645" i="13"/>
  <c r="G645" i="13"/>
  <c r="K645" i="13"/>
  <c r="B645" i="13"/>
  <c r="F645" i="13"/>
  <c r="R644" i="13"/>
  <c r="S644" i="13"/>
  <c r="AS643" i="13" l="1"/>
  <c r="M643" i="13" s="1"/>
  <c r="Q659" i="18" s="1"/>
  <c r="R659" i="18" s="1"/>
  <c r="S658" i="18" a="1"/>
  <c r="S658" i="18" s="1"/>
  <c r="R658" i="18"/>
  <c r="AA644" i="13"/>
  <c r="AB644" i="13" s="1"/>
  <c r="AC644" i="13" s="1"/>
  <c r="AR644" i="13"/>
  <c r="N645" i="13"/>
  <c r="J646" i="13"/>
  <c r="D646" i="13"/>
  <c r="H646" i="13"/>
  <c r="I646" i="13"/>
  <c r="E646" i="13"/>
  <c r="K646" i="13"/>
  <c r="L646" i="13"/>
  <c r="B646" i="13"/>
  <c r="C646" i="13"/>
  <c r="F646" i="13"/>
  <c r="G646" i="13"/>
  <c r="R645" i="13"/>
  <c r="S645" i="13"/>
  <c r="W645" i="13"/>
  <c r="AQ645" i="13"/>
  <c r="AI645" i="13"/>
  <c r="AF645" i="13"/>
  <c r="X645" i="13"/>
  <c r="AE645" i="13"/>
  <c r="AL645" i="13"/>
  <c r="AH645" i="13"/>
  <c r="Z645" i="13"/>
  <c r="AN645" i="13"/>
  <c r="AJ645" i="13"/>
  <c r="V645" i="13"/>
  <c r="U645" i="13"/>
  <c r="AP645" i="13"/>
  <c r="AM645" i="13"/>
  <c r="AG645" i="13"/>
  <c r="Y645" i="13"/>
  <c r="AO645" i="13"/>
  <c r="S659" i="18" l="1" a="1"/>
  <c r="S659" i="18" s="1"/>
  <c r="N646" i="13"/>
  <c r="AA645" i="13"/>
  <c r="AB645" i="13" s="1"/>
  <c r="AC645" i="13" s="1"/>
  <c r="AR645" i="13"/>
  <c r="AS644" i="13"/>
  <c r="M644" i="13" s="1"/>
  <c r="Q660" i="18" s="1"/>
  <c r="B647" i="13"/>
  <c r="C647" i="13"/>
  <c r="H647" i="13"/>
  <c r="I647" i="13"/>
  <c r="L647" i="13"/>
  <c r="J647" i="13"/>
  <c r="E647" i="13"/>
  <c r="F647" i="13"/>
  <c r="G647" i="13"/>
  <c r="K647" i="13"/>
  <c r="D647" i="13"/>
  <c r="S646" i="13"/>
  <c r="R646" i="13"/>
  <c r="AP646" i="13"/>
  <c r="AH646" i="13"/>
  <c r="X646" i="13"/>
  <c r="AE646" i="13"/>
  <c r="AL646" i="13"/>
  <c r="AQ646" i="13"/>
  <c r="Z646" i="13"/>
  <c r="AN646" i="13"/>
  <c r="AM646" i="13"/>
  <c r="AI646" i="13"/>
  <c r="AO646" i="13"/>
  <c r="W646" i="13"/>
  <c r="AF646" i="13"/>
  <c r="AJ646" i="13"/>
  <c r="AG646" i="13"/>
  <c r="U646" i="13"/>
  <c r="Y646" i="13"/>
  <c r="V646" i="13"/>
  <c r="AS645" i="13" l="1"/>
  <c r="M645" i="13" s="1"/>
  <c r="Q661" i="18" s="1"/>
  <c r="R661" i="18" s="1"/>
  <c r="AA646" i="13"/>
  <c r="AB646" i="13" s="1"/>
  <c r="AC646" i="13" s="1"/>
  <c r="AR646" i="13"/>
  <c r="S660" i="18" a="1"/>
  <c r="S660" i="18" s="1"/>
  <c r="R660" i="18"/>
  <c r="N647" i="13"/>
  <c r="V647" i="13"/>
  <c r="Y647" i="13"/>
  <c r="AE647" i="13"/>
  <c r="AM647" i="13"/>
  <c r="X647" i="13"/>
  <c r="W647" i="13"/>
  <c r="AO647" i="13"/>
  <c r="AG647" i="13"/>
  <c r="AF647" i="13"/>
  <c r="AQ647" i="13"/>
  <c r="AI647" i="13"/>
  <c r="AH647" i="13"/>
  <c r="AL647" i="13"/>
  <c r="AN647" i="13"/>
  <c r="U647" i="13"/>
  <c r="Z647" i="13"/>
  <c r="AP647" i="13"/>
  <c r="AJ647" i="13"/>
  <c r="R647" i="13"/>
  <c r="S647" i="13"/>
  <c r="I648" i="13"/>
  <c r="F648" i="13"/>
  <c r="B648" i="13"/>
  <c r="E648" i="13"/>
  <c r="H648" i="13"/>
  <c r="K648" i="13"/>
  <c r="D648" i="13"/>
  <c r="J648" i="13"/>
  <c r="C648" i="13"/>
  <c r="G648" i="13"/>
  <c r="L648" i="13"/>
  <c r="AS646" i="13" l="1"/>
  <c r="M646" i="13" s="1"/>
  <c r="Q662" i="18" s="1"/>
  <c r="S661" i="18" a="1"/>
  <c r="S661" i="18" s="1"/>
  <c r="N648" i="13"/>
  <c r="AA647" i="13"/>
  <c r="AB647" i="13" s="1"/>
  <c r="AC647" i="13" s="1"/>
  <c r="AR647" i="13"/>
  <c r="AJ648" i="13"/>
  <c r="Z648" i="13"/>
  <c r="AN648" i="13"/>
  <c r="AF648" i="13"/>
  <c r="AI648" i="13"/>
  <c r="AH648" i="13"/>
  <c r="AQ648" i="13"/>
  <c r="AG648" i="13"/>
  <c r="W648" i="13"/>
  <c r="AM648" i="13"/>
  <c r="AP648" i="13"/>
  <c r="U648" i="13"/>
  <c r="Y648" i="13"/>
  <c r="V648" i="13"/>
  <c r="AL648" i="13"/>
  <c r="AE648" i="13"/>
  <c r="AO648" i="13"/>
  <c r="X648" i="13"/>
  <c r="S648" i="13"/>
  <c r="R648" i="13"/>
  <c r="B649" i="13"/>
  <c r="I649" i="13"/>
  <c r="C649" i="13"/>
  <c r="E649" i="13"/>
  <c r="G649" i="13"/>
  <c r="J649" i="13"/>
  <c r="H649" i="13"/>
  <c r="D649" i="13"/>
  <c r="K649" i="13"/>
  <c r="L649" i="13"/>
  <c r="F649" i="13"/>
  <c r="S662" i="18" l="1" a="1"/>
  <c r="S662" i="18" s="1"/>
  <c r="R662" i="18"/>
  <c r="AS647" i="13"/>
  <c r="M647" i="13" s="1"/>
  <c r="Q663" i="18" s="1"/>
  <c r="S663" i="18" s="1" a="1"/>
  <c r="S663" i="18" s="1"/>
  <c r="AA648" i="13"/>
  <c r="AB648" i="13" s="1"/>
  <c r="AC648" i="13" s="1"/>
  <c r="N649" i="13"/>
  <c r="AR648" i="13"/>
  <c r="Z649" i="13"/>
  <c r="AP649" i="13"/>
  <c r="AJ649" i="13"/>
  <c r="U649" i="13"/>
  <c r="V649" i="13"/>
  <c r="Y649" i="13"/>
  <c r="AM649" i="13"/>
  <c r="AI649" i="13"/>
  <c r="W649" i="13"/>
  <c r="AO649" i="13"/>
  <c r="X649" i="13"/>
  <c r="AL649" i="13"/>
  <c r="AG649" i="13"/>
  <c r="AF649" i="13"/>
  <c r="AQ649" i="13"/>
  <c r="AE649" i="13"/>
  <c r="AN649" i="13"/>
  <c r="AH649" i="13"/>
  <c r="S649" i="13"/>
  <c r="R649" i="13"/>
  <c r="K650" i="13"/>
  <c r="B650" i="13"/>
  <c r="H650" i="13"/>
  <c r="I650" i="13"/>
  <c r="E650" i="13"/>
  <c r="C650" i="13"/>
  <c r="J650" i="13"/>
  <c r="F650" i="13"/>
  <c r="G650" i="13"/>
  <c r="D650" i="13"/>
  <c r="L650" i="13"/>
  <c r="R663" i="18" l="1"/>
  <c r="N650" i="13"/>
  <c r="AR649" i="13"/>
  <c r="AA649" i="13"/>
  <c r="AB649" i="13" s="1"/>
  <c r="AC649" i="13" s="1"/>
  <c r="AS648" i="13"/>
  <c r="M648" i="13" s="1"/>
  <c r="Q664" i="18" s="1"/>
  <c r="U650" i="13"/>
  <c r="AH650" i="13"/>
  <c r="V650" i="13"/>
  <c r="AL650" i="13"/>
  <c r="AJ650" i="13"/>
  <c r="X650" i="13"/>
  <c r="AF650" i="13"/>
  <c r="Z650" i="13"/>
  <c r="AN650" i="13"/>
  <c r="AO650" i="13"/>
  <c r="AI650" i="13"/>
  <c r="W650" i="13"/>
  <c r="AQ650" i="13"/>
  <c r="AG650" i="13"/>
  <c r="AE650" i="13"/>
  <c r="Y650" i="13"/>
  <c r="AM650" i="13"/>
  <c r="AP650" i="13"/>
  <c r="S650" i="13"/>
  <c r="R650" i="13"/>
  <c r="L651" i="13"/>
  <c r="H651" i="13"/>
  <c r="D651" i="13"/>
  <c r="I651" i="13"/>
  <c r="K651" i="13"/>
  <c r="C651" i="13"/>
  <c r="J651" i="13"/>
  <c r="G651" i="13"/>
  <c r="B651" i="13"/>
  <c r="E651" i="13"/>
  <c r="F651" i="13"/>
  <c r="AS649" i="13" l="1"/>
  <c r="M649" i="13" s="1"/>
  <c r="Q665" i="18" s="1"/>
  <c r="S665" i="18" s="1" a="1"/>
  <c r="S665" i="18" s="1"/>
  <c r="N651" i="13"/>
  <c r="AA650" i="13"/>
  <c r="AB650" i="13" s="1"/>
  <c r="AC650" i="13" s="1"/>
  <c r="S664" i="18" a="1"/>
  <c r="S664" i="18" s="1"/>
  <c r="R664" i="18"/>
  <c r="AR650" i="13"/>
  <c r="K652" i="13"/>
  <c r="C652" i="13"/>
  <c r="B652" i="13"/>
  <c r="E652" i="13"/>
  <c r="J652" i="13"/>
  <c r="D652" i="13"/>
  <c r="I652" i="13"/>
  <c r="H652" i="13"/>
  <c r="L652" i="13"/>
  <c r="G652" i="13"/>
  <c r="F652" i="13"/>
  <c r="AO651" i="13"/>
  <c r="AI651" i="13"/>
  <c r="AF651" i="13"/>
  <c r="U651" i="13"/>
  <c r="AQ651" i="13"/>
  <c r="AL651" i="13"/>
  <c r="AH651" i="13"/>
  <c r="X651" i="13"/>
  <c r="AN651" i="13"/>
  <c r="AE651" i="13"/>
  <c r="Z651" i="13"/>
  <c r="AP651" i="13"/>
  <c r="AJ651" i="13"/>
  <c r="V651" i="13"/>
  <c r="Y651" i="13"/>
  <c r="AM651" i="13"/>
  <c r="AG651" i="13"/>
  <c r="W651" i="13"/>
  <c r="S651" i="13"/>
  <c r="R651" i="13"/>
  <c r="R665" i="18" l="1"/>
  <c r="AS650" i="13"/>
  <c r="M650" i="13" s="1"/>
  <c r="Q666" i="18" s="1"/>
  <c r="R666" i="18" s="1"/>
  <c r="N652" i="13"/>
  <c r="AR651" i="13"/>
  <c r="AA651" i="13"/>
  <c r="AB651" i="13" s="1"/>
  <c r="AC651" i="13" s="1"/>
  <c r="S652" i="13"/>
  <c r="R652" i="13"/>
  <c r="AH652" i="13"/>
  <c r="AI652" i="13"/>
  <c r="W652" i="13"/>
  <c r="AQ652" i="13"/>
  <c r="AG652" i="13"/>
  <c r="Y652" i="13"/>
  <c r="AM652" i="13"/>
  <c r="AP652" i="13"/>
  <c r="AJ652" i="13"/>
  <c r="U652" i="13"/>
  <c r="V652" i="13"/>
  <c r="AL652" i="13"/>
  <c r="AE652" i="13"/>
  <c r="X652" i="13"/>
  <c r="AN652" i="13"/>
  <c r="AF652" i="13"/>
  <c r="Z652" i="13"/>
  <c r="AO652" i="13"/>
  <c r="F653" i="13"/>
  <c r="L653" i="13"/>
  <c r="H653" i="13"/>
  <c r="K653" i="13"/>
  <c r="J653" i="13"/>
  <c r="D653" i="13"/>
  <c r="G653" i="13"/>
  <c r="C653" i="13"/>
  <c r="E653" i="13"/>
  <c r="B653" i="13"/>
  <c r="I653" i="13"/>
  <c r="AS651" i="13" l="1"/>
  <c r="M651" i="13" s="1"/>
  <c r="Q667" i="18" s="1"/>
  <c r="S667" i="18" s="1" a="1"/>
  <c r="S667" i="18" s="1"/>
  <c r="N653" i="13"/>
  <c r="S666" i="18" a="1"/>
  <c r="S666" i="18" s="1"/>
  <c r="AA652" i="13"/>
  <c r="AB652" i="13" s="1"/>
  <c r="AC652" i="13" s="1"/>
  <c r="AR652" i="13"/>
  <c r="I654" i="13"/>
  <c r="B654" i="13"/>
  <c r="L654" i="13"/>
  <c r="F654" i="13"/>
  <c r="D654" i="13"/>
  <c r="K654" i="13"/>
  <c r="G654" i="13"/>
  <c r="H654" i="13"/>
  <c r="C654" i="13"/>
  <c r="E654" i="13"/>
  <c r="J654" i="13"/>
  <c r="AE653" i="13"/>
  <c r="AI653" i="13"/>
  <c r="AH653" i="13"/>
  <c r="AL653" i="13"/>
  <c r="AN653" i="13"/>
  <c r="AJ653" i="13"/>
  <c r="Z653" i="13"/>
  <c r="AP653" i="13"/>
  <c r="AM653" i="13"/>
  <c r="V653" i="13"/>
  <c r="Y653" i="13"/>
  <c r="AO653" i="13"/>
  <c r="X653" i="13"/>
  <c r="W653" i="13"/>
  <c r="U653" i="13"/>
  <c r="AG653" i="13"/>
  <c r="AF653" i="13"/>
  <c r="AQ653" i="13"/>
  <c r="S653" i="13"/>
  <c r="R653" i="13"/>
  <c r="R667" i="18" l="1"/>
  <c r="AA653" i="13"/>
  <c r="AB653" i="13" s="1"/>
  <c r="AC653" i="13" s="1"/>
  <c r="AR653" i="13"/>
  <c r="N654" i="13"/>
  <c r="AS652" i="13"/>
  <c r="M652" i="13" s="1"/>
  <c r="Q668" i="18" s="1"/>
  <c r="S654" i="13"/>
  <c r="R654" i="13"/>
  <c r="AE654" i="13"/>
  <c r="AI654" i="13"/>
  <c r="W654" i="13"/>
  <c r="AM654" i="13"/>
  <c r="AP654" i="13"/>
  <c r="AO654" i="13"/>
  <c r="V654" i="13"/>
  <c r="AL654" i="13"/>
  <c r="AJ654" i="13"/>
  <c r="X654" i="13"/>
  <c r="AN654" i="13"/>
  <c r="AF654" i="13"/>
  <c r="U654" i="13"/>
  <c r="AG654" i="13"/>
  <c r="AH654" i="13"/>
  <c r="Z654" i="13"/>
  <c r="Y654" i="13"/>
  <c r="AQ654" i="13"/>
  <c r="J655" i="13"/>
  <c r="I655" i="13"/>
  <c r="E655" i="13"/>
  <c r="F655" i="13"/>
  <c r="K655" i="13"/>
  <c r="H655" i="13"/>
  <c r="D655" i="13"/>
  <c r="C655" i="13"/>
  <c r="L655" i="13"/>
  <c r="G655" i="13"/>
  <c r="N655" i="13" s="1"/>
  <c r="B655" i="13"/>
  <c r="AS653" i="13" l="1"/>
  <c r="M653" i="13" s="1"/>
  <c r="Q669" i="18" s="1"/>
  <c r="S669" i="18" s="1" a="1"/>
  <c r="S669" i="18" s="1"/>
  <c r="AA654" i="13"/>
  <c r="AB654" i="13" s="1"/>
  <c r="AC654" i="13" s="1"/>
  <c r="AR654" i="13"/>
  <c r="S668" i="18" a="1"/>
  <c r="S668" i="18" s="1"/>
  <c r="R668" i="18"/>
  <c r="G656" i="13"/>
  <c r="E656" i="13"/>
  <c r="F656" i="13"/>
  <c r="I656" i="13"/>
  <c r="H656" i="13"/>
  <c r="C656" i="13"/>
  <c r="L656" i="13"/>
  <c r="B656" i="13"/>
  <c r="J656" i="13"/>
  <c r="D656" i="13"/>
  <c r="K656" i="13"/>
  <c r="X655" i="13"/>
  <c r="AN655" i="13"/>
  <c r="Z655" i="13"/>
  <c r="AP655" i="13"/>
  <c r="AJ655" i="13"/>
  <c r="U655" i="13"/>
  <c r="V655" i="13"/>
  <c r="Y655" i="13"/>
  <c r="AM655" i="13"/>
  <c r="AG655" i="13"/>
  <c r="W655" i="13"/>
  <c r="AE655" i="13"/>
  <c r="AO655" i="13"/>
  <c r="AI655" i="13"/>
  <c r="AF655" i="13"/>
  <c r="AQ655" i="13"/>
  <c r="AL655" i="13"/>
  <c r="AH655" i="13"/>
  <c r="S655" i="13"/>
  <c r="R655" i="13"/>
  <c r="R669" i="18" l="1"/>
  <c r="AA655" i="13"/>
  <c r="AB655" i="13" s="1"/>
  <c r="AC655" i="13" s="1"/>
  <c r="AS654" i="13"/>
  <c r="M654" i="13" s="1"/>
  <c r="Q670" i="18" s="1"/>
  <c r="R670" i="18" s="1"/>
  <c r="N656" i="13"/>
  <c r="AR655" i="13"/>
  <c r="AE656" i="13"/>
  <c r="AI656" i="13"/>
  <c r="Y656" i="13"/>
  <c r="X656" i="13"/>
  <c r="AG656" i="13"/>
  <c r="AJ656" i="13"/>
  <c r="AL656" i="13"/>
  <c r="AO656" i="13"/>
  <c r="Z656" i="13"/>
  <c r="AH656" i="13"/>
  <c r="AQ656" i="13"/>
  <c r="U656" i="13"/>
  <c r="AP656" i="13"/>
  <c r="AF656" i="13"/>
  <c r="AM656" i="13"/>
  <c r="AN656" i="13"/>
  <c r="W656" i="13"/>
  <c r="V656" i="13"/>
  <c r="B657" i="13"/>
  <c r="K657" i="13"/>
  <c r="L657" i="13"/>
  <c r="C657" i="13"/>
  <c r="E657" i="13"/>
  <c r="D657" i="13"/>
  <c r="F657" i="13"/>
  <c r="I657" i="13"/>
  <c r="G657" i="13"/>
  <c r="H657" i="13"/>
  <c r="J657" i="13"/>
  <c r="R656" i="13"/>
  <c r="S656" i="13"/>
  <c r="AS655" i="13" l="1"/>
  <c r="M655" i="13" s="1"/>
  <c r="Q671" i="18" s="1"/>
  <c r="R671" i="18" s="1"/>
  <c r="S670" i="18" a="1"/>
  <c r="S670" i="18" s="1"/>
  <c r="N657" i="13"/>
  <c r="AR656" i="13"/>
  <c r="AA656" i="13"/>
  <c r="AB656" i="13" s="1"/>
  <c r="AC656" i="13" s="1"/>
  <c r="R657" i="13"/>
  <c r="S657" i="13"/>
  <c r="AE657" i="13"/>
  <c r="AI657" i="13"/>
  <c r="AF657" i="13"/>
  <c r="AQ657" i="13"/>
  <c r="AL657" i="13"/>
  <c r="AH657" i="13"/>
  <c r="X657" i="13"/>
  <c r="AN657" i="13"/>
  <c r="AJ657" i="13"/>
  <c r="Z657" i="13"/>
  <c r="AP657" i="13"/>
  <c r="AM657" i="13"/>
  <c r="U657" i="13"/>
  <c r="V657" i="13"/>
  <c r="Y657" i="13"/>
  <c r="AO657" i="13"/>
  <c r="AG657" i="13"/>
  <c r="W657" i="13"/>
  <c r="D658" i="13"/>
  <c r="I658" i="13"/>
  <c r="L658" i="13"/>
  <c r="G658" i="13"/>
  <c r="F658" i="13"/>
  <c r="H658" i="13"/>
  <c r="J658" i="13"/>
  <c r="E658" i="13"/>
  <c r="B658" i="13"/>
  <c r="K658" i="13"/>
  <c r="C658" i="13"/>
  <c r="S671" i="18" l="1" a="1"/>
  <c r="S671" i="18" s="1"/>
  <c r="AS656" i="13"/>
  <c r="M656" i="13" s="1"/>
  <c r="Q672" i="18" s="1"/>
  <c r="N658" i="13"/>
  <c r="AA657" i="13"/>
  <c r="AB657" i="13" s="1"/>
  <c r="AC657" i="13" s="1"/>
  <c r="AR657" i="13"/>
  <c r="J659" i="13"/>
  <c r="L659" i="13"/>
  <c r="B659" i="13"/>
  <c r="K659" i="13"/>
  <c r="H659" i="13"/>
  <c r="E659" i="13"/>
  <c r="I659" i="13"/>
  <c r="F659" i="13"/>
  <c r="G659" i="13"/>
  <c r="C659" i="13"/>
  <c r="D659" i="13"/>
  <c r="R658" i="13"/>
  <c r="S658" i="13"/>
  <c r="AE658" i="13"/>
  <c r="AO658" i="13"/>
  <c r="AQ658" i="13"/>
  <c r="W658" i="13"/>
  <c r="AM658" i="13"/>
  <c r="AG658" i="13"/>
  <c r="U658" i="13"/>
  <c r="Y658" i="13"/>
  <c r="V658" i="13"/>
  <c r="AP658" i="13"/>
  <c r="AJ658" i="13"/>
  <c r="X658" i="13"/>
  <c r="AL658" i="13"/>
  <c r="AF658" i="13"/>
  <c r="Z658" i="13"/>
  <c r="AN658" i="13"/>
  <c r="AH658" i="13"/>
  <c r="AI658" i="13"/>
  <c r="S672" i="18" l="1" a="1"/>
  <c r="S672" i="18" s="1"/>
  <c r="R672" i="18"/>
  <c r="AS657" i="13"/>
  <c r="M657" i="13" s="1"/>
  <c r="Q673" i="18" s="1"/>
  <c r="AA658" i="13"/>
  <c r="AB658" i="13" s="1"/>
  <c r="AC658" i="13" s="1"/>
  <c r="AR658" i="13"/>
  <c r="N659" i="13"/>
  <c r="AQ659" i="13"/>
  <c r="AI659" i="13"/>
  <c r="AF659" i="13"/>
  <c r="AL659" i="13"/>
  <c r="AN659" i="13"/>
  <c r="AH659" i="13"/>
  <c r="Z659" i="13"/>
  <c r="AP659" i="13"/>
  <c r="AJ659" i="13"/>
  <c r="V659" i="13"/>
  <c r="Y659" i="13"/>
  <c r="AE659" i="13"/>
  <c r="AM659" i="13"/>
  <c r="X659" i="13"/>
  <c r="U659" i="13"/>
  <c r="AO659" i="13"/>
  <c r="AG659" i="13"/>
  <c r="W659" i="13"/>
  <c r="S659" i="13"/>
  <c r="R659" i="13"/>
  <c r="J660" i="13"/>
  <c r="G660" i="13"/>
  <c r="H660" i="13"/>
  <c r="F660" i="13"/>
  <c r="B660" i="13"/>
  <c r="C660" i="13"/>
  <c r="E660" i="13"/>
  <c r="D660" i="13"/>
  <c r="I660" i="13"/>
  <c r="K660" i="13"/>
  <c r="L660" i="13"/>
  <c r="N660" i="13" l="1"/>
  <c r="AS658" i="13"/>
  <c r="M658" i="13" s="1"/>
  <c r="Q674" i="18" s="1"/>
  <c r="R674" i="18" s="1"/>
  <c r="AR659" i="13"/>
  <c r="AA659" i="13"/>
  <c r="AB659" i="13" s="1"/>
  <c r="AC659" i="13" s="1"/>
  <c r="S673" i="18" a="1"/>
  <c r="S673" i="18" s="1"/>
  <c r="R673" i="18"/>
  <c r="Y660" i="13"/>
  <c r="AH660" i="13"/>
  <c r="Z660" i="13"/>
  <c r="AE660" i="13"/>
  <c r="AJ660" i="13"/>
  <c r="AN660" i="13"/>
  <c r="AI660" i="13"/>
  <c r="AF660" i="13"/>
  <c r="W660" i="13"/>
  <c r="U660" i="13"/>
  <c r="AL660" i="13"/>
  <c r="AO660" i="13"/>
  <c r="AG660" i="13"/>
  <c r="AQ660" i="13"/>
  <c r="V660" i="13"/>
  <c r="AP660" i="13"/>
  <c r="AM660" i="13"/>
  <c r="X660" i="13"/>
  <c r="K661" i="13"/>
  <c r="L661" i="13"/>
  <c r="I661" i="13"/>
  <c r="H661" i="13"/>
  <c r="B661" i="13"/>
  <c r="D661" i="13"/>
  <c r="J661" i="13"/>
  <c r="C661" i="13"/>
  <c r="G661" i="13"/>
  <c r="E661" i="13"/>
  <c r="F661" i="13"/>
  <c r="S660" i="13"/>
  <c r="R660" i="13"/>
  <c r="AS659" i="13" l="1"/>
  <c r="M659" i="13" s="1"/>
  <c r="Q675" i="18" s="1"/>
  <c r="R675" i="18" s="1"/>
  <c r="N661" i="13"/>
  <c r="S674" i="18" a="1"/>
  <c r="S674" i="18" s="1"/>
  <c r="AA660" i="13"/>
  <c r="AB660" i="13" s="1"/>
  <c r="AC660" i="13" s="1"/>
  <c r="AR660" i="13"/>
  <c r="AO661" i="13"/>
  <c r="X661" i="13"/>
  <c r="W661" i="13"/>
  <c r="U661" i="13"/>
  <c r="V661" i="13"/>
  <c r="AM661" i="13"/>
  <c r="AF661" i="13"/>
  <c r="AE661" i="13"/>
  <c r="AI661" i="13"/>
  <c r="AQ661" i="13"/>
  <c r="AH661" i="13"/>
  <c r="AL661" i="13"/>
  <c r="Z661" i="13"/>
  <c r="AN661" i="13"/>
  <c r="AG661" i="13"/>
  <c r="AJ661" i="13"/>
  <c r="AP661" i="13"/>
  <c r="Y661" i="13"/>
  <c r="K662" i="13"/>
  <c r="B662" i="13"/>
  <c r="F662" i="13"/>
  <c r="G662" i="13"/>
  <c r="D662" i="13"/>
  <c r="I662" i="13"/>
  <c r="L662" i="13"/>
  <c r="H662" i="13"/>
  <c r="E662" i="13"/>
  <c r="C662" i="13"/>
  <c r="J662" i="13"/>
  <c r="R661" i="13"/>
  <c r="S661" i="13"/>
  <c r="S675" i="18" l="1" a="1"/>
  <c r="S675" i="18" s="1"/>
  <c r="AS660" i="13"/>
  <c r="M660" i="13" s="1"/>
  <c r="Q676" i="18" s="1"/>
  <c r="N662" i="13"/>
  <c r="AA661" i="13"/>
  <c r="AB661" i="13" s="1"/>
  <c r="AC661" i="13" s="1"/>
  <c r="AR661" i="13"/>
  <c r="S662" i="13"/>
  <c r="R662" i="13"/>
  <c r="AE662" i="13"/>
  <c r="AN662" i="13"/>
  <c r="AO662" i="13"/>
  <c r="Z662" i="13"/>
  <c r="W662" i="13"/>
  <c r="AQ662" i="13"/>
  <c r="U662" i="13"/>
  <c r="AI662" i="13"/>
  <c r="Y662" i="13"/>
  <c r="AM662" i="13"/>
  <c r="AG662" i="13"/>
  <c r="AH662" i="13"/>
  <c r="V662" i="13"/>
  <c r="AP662" i="13"/>
  <c r="AJ662" i="13"/>
  <c r="X662" i="13"/>
  <c r="AL662" i="13"/>
  <c r="AF662" i="13"/>
  <c r="J663" i="13"/>
  <c r="G663" i="13"/>
  <c r="D663" i="13"/>
  <c r="B663" i="13"/>
  <c r="L663" i="13"/>
  <c r="C663" i="13"/>
  <c r="E663" i="13"/>
  <c r="F663" i="13"/>
  <c r="H663" i="13"/>
  <c r="I663" i="13"/>
  <c r="K663" i="13"/>
  <c r="S676" i="18" l="1" a="1"/>
  <c r="S676" i="18" s="1"/>
  <c r="R676" i="18"/>
  <c r="AS661" i="13"/>
  <c r="M661" i="13" s="1"/>
  <c r="Q677" i="18" s="1"/>
  <c r="S677" i="18" s="1" a="1"/>
  <c r="S677" i="18" s="1"/>
  <c r="N663" i="13"/>
  <c r="AA662" i="13"/>
  <c r="AB662" i="13" s="1"/>
  <c r="AC662" i="13" s="1"/>
  <c r="AR662" i="13"/>
  <c r="R663" i="13"/>
  <c r="S663" i="13"/>
  <c r="C664" i="13"/>
  <c r="E664" i="13"/>
  <c r="D664" i="13"/>
  <c r="G664" i="13"/>
  <c r="J664" i="13"/>
  <c r="F664" i="13"/>
  <c r="H664" i="13"/>
  <c r="L664" i="13"/>
  <c r="B664" i="13"/>
  <c r="I664" i="13"/>
  <c r="K664" i="13"/>
  <c r="W663" i="13"/>
  <c r="AQ663" i="13"/>
  <c r="AI663" i="13"/>
  <c r="AF663" i="13"/>
  <c r="X663" i="13"/>
  <c r="AE663" i="13"/>
  <c r="AL663" i="13"/>
  <c r="AH663" i="13"/>
  <c r="Z663" i="13"/>
  <c r="U663" i="13"/>
  <c r="AN663" i="13"/>
  <c r="AJ663" i="13"/>
  <c r="V663" i="13"/>
  <c r="AP663" i="13"/>
  <c r="AM663" i="13"/>
  <c r="AG663" i="13"/>
  <c r="Y663" i="13"/>
  <c r="AO663" i="13"/>
  <c r="R677" i="18" l="1"/>
  <c r="AS662" i="13"/>
  <c r="M662" i="13" s="1"/>
  <c r="Q678" i="18" s="1"/>
  <c r="S678" i="18" s="1" a="1"/>
  <c r="S678" i="18" s="1"/>
  <c r="AR663" i="13"/>
  <c r="N664" i="13"/>
  <c r="AA663" i="13"/>
  <c r="AB663" i="13" s="1"/>
  <c r="AC663" i="13" s="1"/>
  <c r="F665" i="13"/>
  <c r="C665" i="13"/>
  <c r="E665" i="13"/>
  <c r="K665" i="13"/>
  <c r="J665" i="13"/>
  <c r="G665" i="13"/>
  <c r="D665" i="13"/>
  <c r="L665" i="13"/>
  <c r="I665" i="13"/>
  <c r="B665" i="13"/>
  <c r="H665" i="13"/>
  <c r="S664" i="13"/>
  <c r="R664" i="13"/>
  <c r="AO664" i="13"/>
  <c r="AF664" i="13"/>
  <c r="X664" i="13"/>
  <c r="AE664" i="13"/>
  <c r="AP664" i="13"/>
  <c r="V664" i="13"/>
  <c r="Z664" i="13"/>
  <c r="W664" i="13"/>
  <c r="AL664" i="13"/>
  <c r="AI664" i="13"/>
  <c r="AH664" i="13"/>
  <c r="Y664" i="13"/>
  <c r="AM664" i="13"/>
  <c r="AJ664" i="13"/>
  <c r="AG664" i="13"/>
  <c r="U664" i="13"/>
  <c r="AN664" i="13"/>
  <c r="AQ664" i="13"/>
  <c r="AS663" i="13" l="1"/>
  <c r="M663" i="13" s="1"/>
  <c r="Q679" i="18" s="1"/>
  <c r="S679" i="18" s="1" a="1"/>
  <c r="S679" i="18" s="1"/>
  <c r="N665" i="13"/>
  <c r="R678" i="18"/>
  <c r="AA664" i="13"/>
  <c r="AB664" i="13" s="1"/>
  <c r="AC664" i="13" s="1"/>
  <c r="AR664" i="13"/>
  <c r="S665" i="13"/>
  <c r="R665" i="13"/>
  <c r="E666" i="13"/>
  <c r="B666" i="13"/>
  <c r="J666" i="13"/>
  <c r="D666" i="13"/>
  <c r="L666" i="13"/>
  <c r="I666" i="13"/>
  <c r="C666" i="13"/>
  <c r="H666" i="13"/>
  <c r="K666" i="13"/>
  <c r="G666" i="13"/>
  <c r="F666" i="13"/>
  <c r="AI665" i="13"/>
  <c r="Y665" i="13"/>
  <c r="AO665" i="13"/>
  <c r="U665" i="13"/>
  <c r="AG665" i="13"/>
  <c r="W665" i="13"/>
  <c r="Z665" i="13"/>
  <c r="AF665" i="13"/>
  <c r="AQ665" i="13"/>
  <c r="X665" i="13"/>
  <c r="AH665" i="13"/>
  <c r="AL665" i="13"/>
  <c r="AN665" i="13"/>
  <c r="AJ665" i="13"/>
  <c r="AE665" i="13"/>
  <c r="V665" i="13"/>
  <c r="AP665" i="13"/>
  <c r="AM665" i="13"/>
  <c r="R679" i="18" l="1"/>
  <c r="AS664" i="13"/>
  <c r="M664" i="13" s="1"/>
  <c r="Q680" i="18" s="1"/>
  <c r="S680" i="18" s="1" a="1"/>
  <c r="S680" i="18" s="1"/>
  <c r="AR665" i="13"/>
  <c r="N666" i="13"/>
  <c r="AA665" i="13"/>
  <c r="AB665" i="13" s="1"/>
  <c r="AC665" i="13" s="1"/>
  <c r="S666" i="13"/>
  <c r="R666" i="13"/>
  <c r="U666" i="13"/>
  <c r="AM666" i="13"/>
  <c r="AP666" i="13"/>
  <c r="Y666" i="13"/>
  <c r="V666" i="13"/>
  <c r="AL666" i="13"/>
  <c r="AO666" i="13"/>
  <c r="X666" i="13"/>
  <c r="AN666" i="13"/>
  <c r="AJ666" i="13"/>
  <c r="Z666" i="13"/>
  <c r="AH666" i="13"/>
  <c r="AE666" i="13"/>
  <c r="AF666" i="13"/>
  <c r="AI666" i="13"/>
  <c r="W666" i="13"/>
  <c r="AQ666" i="13"/>
  <c r="AG666" i="13"/>
  <c r="B667" i="13"/>
  <c r="L667" i="13"/>
  <c r="J667" i="13"/>
  <c r="H667" i="13"/>
  <c r="D667" i="13"/>
  <c r="K667" i="13"/>
  <c r="F667" i="13"/>
  <c r="I667" i="13"/>
  <c r="G667" i="13"/>
  <c r="E667" i="13"/>
  <c r="C667" i="13"/>
  <c r="AS665" i="13" l="1"/>
  <c r="M665" i="13" s="1"/>
  <c r="Q681" i="18" s="1"/>
  <c r="S681" i="18" s="1" a="1"/>
  <c r="S681" i="18" s="1"/>
  <c r="N667" i="13"/>
  <c r="R680" i="18"/>
  <c r="AR666" i="13"/>
  <c r="AA666" i="13"/>
  <c r="AB666" i="13" s="1"/>
  <c r="AC666" i="13" s="1"/>
  <c r="U667" i="13"/>
  <c r="AL667" i="13"/>
  <c r="AM667" i="13"/>
  <c r="AO667" i="13"/>
  <c r="AN667" i="13"/>
  <c r="X667" i="13"/>
  <c r="Z667" i="13"/>
  <c r="AP667" i="13"/>
  <c r="AF667" i="13"/>
  <c r="AI667" i="13"/>
  <c r="AQ667" i="13"/>
  <c r="AH667" i="13"/>
  <c r="V667" i="13"/>
  <c r="Y667" i="13"/>
  <c r="AE667" i="13"/>
  <c r="AG667" i="13"/>
  <c r="W667" i="13"/>
  <c r="AJ667" i="13"/>
  <c r="R667" i="13"/>
  <c r="S667" i="13"/>
  <c r="K668" i="13"/>
  <c r="E668" i="13"/>
  <c r="I668" i="13"/>
  <c r="F668" i="13"/>
  <c r="J668" i="13"/>
  <c r="D668" i="13"/>
  <c r="B668" i="13"/>
  <c r="G668" i="13"/>
  <c r="H668" i="13"/>
  <c r="C668" i="13"/>
  <c r="L668" i="13"/>
  <c r="R681" i="18" l="1"/>
  <c r="AS666" i="13"/>
  <c r="M666" i="13" s="1"/>
  <c r="Q682" i="18" s="1"/>
  <c r="S682" i="18" s="1" a="1"/>
  <c r="S682" i="18" s="1"/>
  <c r="AA667" i="13"/>
  <c r="AB667" i="13" s="1"/>
  <c r="AC667" i="13" s="1"/>
  <c r="N668" i="13"/>
  <c r="AR667" i="13"/>
  <c r="S668" i="13"/>
  <c r="R668" i="13"/>
  <c r="J669" i="13"/>
  <c r="I669" i="13"/>
  <c r="B669" i="13"/>
  <c r="F669" i="13"/>
  <c r="L669" i="13"/>
  <c r="E669" i="13"/>
  <c r="G669" i="13"/>
  <c r="C669" i="13"/>
  <c r="H669" i="13"/>
  <c r="K669" i="13"/>
  <c r="D669" i="13"/>
  <c r="U668" i="13"/>
  <c r="AL668" i="13"/>
  <c r="AF668" i="13"/>
  <c r="X668" i="13"/>
  <c r="AN668" i="13"/>
  <c r="AO668" i="13"/>
  <c r="W668" i="13"/>
  <c r="AQ668" i="13"/>
  <c r="Z668" i="13"/>
  <c r="Y668" i="13"/>
  <c r="AM668" i="13"/>
  <c r="AP668" i="13"/>
  <c r="AH668" i="13"/>
  <c r="AG668" i="13"/>
  <c r="AE668" i="13"/>
  <c r="AI668" i="13"/>
  <c r="AJ668" i="13"/>
  <c r="V668" i="13"/>
  <c r="R682" i="18" l="1"/>
  <c r="N669" i="13"/>
  <c r="AA668" i="13"/>
  <c r="AB668" i="13" s="1"/>
  <c r="AC668" i="13" s="1"/>
  <c r="AR668" i="13"/>
  <c r="AS667" i="13"/>
  <c r="M667" i="13" s="1"/>
  <c r="Q683" i="18" s="1"/>
  <c r="AO669" i="13"/>
  <c r="AI669" i="13"/>
  <c r="AF669" i="13"/>
  <c r="AQ669" i="13"/>
  <c r="AL669" i="13"/>
  <c r="AH669" i="13"/>
  <c r="X669" i="13"/>
  <c r="AN669" i="13"/>
  <c r="U669" i="13"/>
  <c r="Z669" i="13"/>
  <c r="AP669" i="13"/>
  <c r="AJ669" i="13"/>
  <c r="V669" i="13"/>
  <c r="Y669" i="13"/>
  <c r="AE669" i="13"/>
  <c r="AM669" i="13"/>
  <c r="AG669" i="13"/>
  <c r="W669" i="13"/>
  <c r="S669" i="13"/>
  <c r="R669" i="13"/>
  <c r="E670" i="13"/>
  <c r="K670" i="13"/>
  <c r="L670" i="13"/>
  <c r="I670" i="13"/>
  <c r="B670" i="13"/>
  <c r="G670" i="13"/>
  <c r="J670" i="13"/>
  <c r="H670" i="13"/>
  <c r="D670" i="13"/>
  <c r="F670" i="13"/>
  <c r="C670" i="13"/>
  <c r="AS668" i="13" l="1"/>
  <c r="M668" i="13" s="1"/>
  <c r="Q684" i="18" s="1"/>
  <c r="S684" i="18" s="1" a="1"/>
  <c r="S684" i="18" s="1"/>
  <c r="AR669" i="13"/>
  <c r="AA669" i="13"/>
  <c r="AB669" i="13" s="1"/>
  <c r="AC669" i="13" s="1"/>
  <c r="S683" i="18" a="1"/>
  <c r="S683" i="18" s="1"/>
  <c r="R683" i="18"/>
  <c r="N670" i="13"/>
  <c r="U670" i="13"/>
  <c r="AN670" i="13"/>
  <c r="AO670" i="13"/>
  <c r="X670" i="13"/>
  <c r="AL670" i="13"/>
  <c r="AH670" i="13"/>
  <c r="Z670" i="13"/>
  <c r="AE670" i="13"/>
  <c r="W670" i="13"/>
  <c r="AP670" i="13"/>
  <c r="AI670" i="13"/>
  <c r="AJ670" i="13"/>
  <c r="Y670" i="13"/>
  <c r="AQ670" i="13"/>
  <c r="AF670" i="13"/>
  <c r="AG670" i="13"/>
  <c r="AM670" i="13"/>
  <c r="V670" i="13"/>
  <c r="S670" i="13"/>
  <c r="R670" i="13"/>
  <c r="G671" i="13"/>
  <c r="D671" i="13"/>
  <c r="J671" i="13"/>
  <c r="B671" i="13"/>
  <c r="C671" i="13"/>
  <c r="I671" i="13"/>
  <c r="F671" i="13"/>
  <c r="K671" i="13"/>
  <c r="H671" i="13"/>
  <c r="L671" i="13"/>
  <c r="E671" i="13"/>
  <c r="R684" i="18" l="1"/>
  <c r="AS669" i="13"/>
  <c r="M669" i="13" s="1"/>
  <c r="Q685" i="18" s="1"/>
  <c r="S685" i="18" s="1" a="1"/>
  <c r="S685" i="18" s="1"/>
  <c r="AR670" i="13"/>
  <c r="AA670" i="13"/>
  <c r="AB670" i="13" s="1"/>
  <c r="AC670" i="13" s="1"/>
  <c r="N671" i="13"/>
  <c r="R671" i="13"/>
  <c r="S671" i="13"/>
  <c r="L672" i="13"/>
  <c r="E672" i="13"/>
  <c r="I672" i="13"/>
  <c r="F672" i="13"/>
  <c r="C672" i="13"/>
  <c r="B672" i="13"/>
  <c r="G672" i="13"/>
  <c r="K672" i="13"/>
  <c r="J672" i="13"/>
  <c r="H672" i="13"/>
  <c r="D672" i="13"/>
  <c r="V671" i="13"/>
  <c r="Y671" i="13"/>
  <c r="AO671" i="13"/>
  <c r="AE671" i="13"/>
  <c r="X671" i="13"/>
  <c r="W671" i="13"/>
  <c r="AG671" i="13"/>
  <c r="AF671" i="13"/>
  <c r="AQ671" i="13"/>
  <c r="AI671" i="13"/>
  <c r="AH671" i="13"/>
  <c r="AL671" i="13"/>
  <c r="AN671" i="13"/>
  <c r="AJ671" i="13"/>
  <c r="U671" i="13"/>
  <c r="Z671" i="13"/>
  <c r="AP671" i="13"/>
  <c r="AM671" i="13"/>
  <c r="R685" i="18" l="1"/>
  <c r="AS670" i="13"/>
  <c r="M670" i="13" s="1"/>
  <c r="Q686" i="18" s="1"/>
  <c r="R686" i="18" s="1"/>
  <c r="N672" i="13"/>
  <c r="AR671" i="13"/>
  <c r="AA671" i="13"/>
  <c r="AB671" i="13" s="1"/>
  <c r="AC671" i="13" s="1"/>
  <c r="AE672" i="13"/>
  <c r="W672" i="13"/>
  <c r="AM672" i="13"/>
  <c r="AG672" i="13"/>
  <c r="Y672" i="13"/>
  <c r="V672" i="13"/>
  <c r="AP672" i="13"/>
  <c r="AO672" i="13"/>
  <c r="X672" i="13"/>
  <c r="AL672" i="13"/>
  <c r="AJ672" i="13"/>
  <c r="Z672" i="13"/>
  <c r="U672" i="13"/>
  <c r="AN672" i="13"/>
  <c r="AF672" i="13"/>
  <c r="AI672" i="13"/>
  <c r="AH672" i="13"/>
  <c r="AQ672" i="13"/>
  <c r="R672" i="13"/>
  <c r="S672" i="13"/>
  <c r="I673" i="13"/>
  <c r="L673" i="13"/>
  <c r="J673" i="13"/>
  <c r="E673" i="13"/>
  <c r="D673" i="13"/>
  <c r="H673" i="13"/>
  <c r="F673" i="13"/>
  <c r="C673" i="13"/>
  <c r="B673" i="13"/>
  <c r="G673" i="13"/>
  <c r="K673" i="13"/>
  <c r="S686" i="18" l="1" a="1"/>
  <c r="S686" i="18" s="1"/>
  <c r="AS671" i="13"/>
  <c r="M671" i="13" s="1"/>
  <c r="Q687" i="18" s="1"/>
  <c r="N673" i="13"/>
  <c r="AA672" i="13"/>
  <c r="AB672" i="13" s="1"/>
  <c r="AC672" i="13" s="1"/>
  <c r="AR672" i="13"/>
  <c r="C674" i="13"/>
  <c r="J674" i="13"/>
  <c r="G674" i="13"/>
  <c r="L674" i="13"/>
  <c r="D674" i="13"/>
  <c r="F674" i="13"/>
  <c r="E674" i="13"/>
  <c r="K674" i="13"/>
  <c r="I674" i="13"/>
  <c r="B674" i="13"/>
  <c r="H674" i="13"/>
  <c r="S673" i="13"/>
  <c r="R673" i="13"/>
  <c r="X673" i="13"/>
  <c r="AN673" i="13"/>
  <c r="Z673" i="13"/>
  <c r="AP673" i="13"/>
  <c r="AJ673" i="13"/>
  <c r="AE673" i="13"/>
  <c r="V673" i="13"/>
  <c r="Y673" i="13"/>
  <c r="AM673" i="13"/>
  <c r="AG673" i="13"/>
  <c r="W673" i="13"/>
  <c r="U673" i="13"/>
  <c r="AO673" i="13"/>
  <c r="AI673" i="13"/>
  <c r="AF673" i="13"/>
  <c r="AQ673" i="13"/>
  <c r="AL673" i="13"/>
  <c r="AH673" i="13"/>
  <c r="R687" i="18" l="1"/>
  <c r="S687" i="18" a="1"/>
  <c r="S687" i="18" s="1"/>
  <c r="AA673" i="13"/>
  <c r="AB673" i="13" s="1"/>
  <c r="AC673" i="13" s="1"/>
  <c r="AS672" i="13"/>
  <c r="M672" i="13" s="1"/>
  <c r="Q688" i="18" s="1"/>
  <c r="R688" i="18" s="1"/>
  <c r="AR673" i="13"/>
  <c r="N674" i="13"/>
  <c r="S674" i="13"/>
  <c r="R674" i="13"/>
  <c r="B675" i="13"/>
  <c r="E675" i="13"/>
  <c r="F675" i="13"/>
  <c r="G675" i="13"/>
  <c r="K675" i="13"/>
  <c r="D675" i="13"/>
  <c r="H675" i="13"/>
  <c r="L675" i="13"/>
  <c r="J675" i="13"/>
  <c r="I675" i="13"/>
  <c r="C675" i="13"/>
  <c r="AE674" i="13"/>
  <c r="AP674" i="13"/>
  <c r="W674" i="13"/>
  <c r="X674" i="13"/>
  <c r="Y674" i="13"/>
  <c r="AH674" i="13"/>
  <c r="AJ674" i="13"/>
  <c r="AO674" i="13"/>
  <c r="Z674" i="13"/>
  <c r="U674" i="13"/>
  <c r="AF674" i="13"/>
  <c r="AQ674" i="13"/>
  <c r="AI674" i="13"/>
  <c r="AG674" i="13"/>
  <c r="AM674" i="13"/>
  <c r="AN674" i="13"/>
  <c r="AL674" i="13"/>
  <c r="V674" i="13"/>
  <c r="AS673" i="13" l="1"/>
  <c r="M673" i="13" s="1"/>
  <c r="Q689" i="18" s="1"/>
  <c r="S689" i="18" s="1" a="1"/>
  <c r="S689" i="18" s="1"/>
  <c r="N675" i="13"/>
  <c r="AA674" i="13"/>
  <c r="AB674" i="13" s="1"/>
  <c r="AC674" i="13" s="1"/>
  <c r="S688" i="18" a="1"/>
  <c r="S688" i="18" s="1"/>
  <c r="AR674" i="13"/>
  <c r="S675" i="13"/>
  <c r="R675" i="13"/>
  <c r="AQ675" i="13"/>
  <c r="W675" i="13"/>
  <c r="U675" i="13"/>
  <c r="AF675" i="13"/>
  <c r="AH675" i="13"/>
  <c r="AP675" i="13"/>
  <c r="AJ675" i="13"/>
  <c r="AG675" i="13"/>
  <c r="Y675" i="13"/>
  <c r="X675" i="13"/>
  <c r="AI675" i="13"/>
  <c r="AM675" i="13"/>
  <c r="Z675" i="13"/>
  <c r="AL675" i="13"/>
  <c r="AE675" i="13"/>
  <c r="AO675" i="13"/>
  <c r="V675" i="13"/>
  <c r="AN675" i="13"/>
  <c r="C676" i="13"/>
  <c r="L676" i="13"/>
  <c r="F676" i="13"/>
  <c r="J676" i="13"/>
  <c r="E676" i="13"/>
  <c r="I676" i="13"/>
  <c r="K676" i="13"/>
  <c r="B676" i="13"/>
  <c r="H676" i="13"/>
  <c r="G676" i="13"/>
  <c r="D676" i="13"/>
  <c r="R689" i="18" l="1"/>
  <c r="N676" i="13"/>
  <c r="AS674" i="13"/>
  <c r="M674" i="13" s="1"/>
  <c r="Q690" i="18" s="1"/>
  <c r="S690" i="18" s="1" a="1"/>
  <c r="S690" i="18" s="1"/>
  <c r="AR675" i="13"/>
  <c r="AA675" i="13"/>
  <c r="AB675" i="13" s="1"/>
  <c r="AC675" i="13" s="1"/>
  <c r="AP676" i="13"/>
  <c r="AJ676" i="13"/>
  <c r="X676" i="13"/>
  <c r="AL676" i="13"/>
  <c r="AF676" i="13"/>
  <c r="Z676" i="13"/>
  <c r="AE676" i="13"/>
  <c r="AN676" i="13"/>
  <c r="AH676" i="13"/>
  <c r="AI676" i="13"/>
  <c r="AO676" i="13"/>
  <c r="AQ676" i="13"/>
  <c r="U676" i="13"/>
  <c r="W676" i="13"/>
  <c r="AM676" i="13"/>
  <c r="AG676" i="13"/>
  <c r="Y676" i="13"/>
  <c r="V676" i="13"/>
  <c r="R676" i="13"/>
  <c r="S676" i="13"/>
  <c r="F677" i="13"/>
  <c r="E677" i="13"/>
  <c r="K677" i="13"/>
  <c r="H677" i="13"/>
  <c r="B677" i="13"/>
  <c r="L677" i="13"/>
  <c r="J677" i="13"/>
  <c r="C677" i="13"/>
  <c r="G677" i="13"/>
  <c r="I677" i="13"/>
  <c r="D677" i="13"/>
  <c r="AS675" i="13" l="1"/>
  <c r="M675" i="13" s="1"/>
  <c r="Q691" i="18" s="1"/>
  <c r="R691" i="18" s="1"/>
  <c r="N677" i="13"/>
  <c r="R690" i="18"/>
  <c r="AA676" i="13"/>
  <c r="AB676" i="13" s="1"/>
  <c r="AC676" i="13" s="1"/>
  <c r="AR676" i="13"/>
  <c r="AI677" i="13"/>
  <c r="AH677" i="13"/>
  <c r="AL677" i="13"/>
  <c r="AN677" i="13"/>
  <c r="AJ677" i="13"/>
  <c r="AE677" i="13"/>
  <c r="Z677" i="13"/>
  <c r="AP677" i="13"/>
  <c r="AM677" i="13"/>
  <c r="U677" i="13"/>
  <c r="V677" i="13"/>
  <c r="Y677" i="13"/>
  <c r="AO677" i="13"/>
  <c r="X677" i="13"/>
  <c r="W677" i="13"/>
  <c r="AG677" i="13"/>
  <c r="AF677" i="13"/>
  <c r="AQ677" i="13"/>
  <c r="C678" i="13"/>
  <c r="E678" i="13"/>
  <c r="B678" i="13"/>
  <c r="F678" i="13"/>
  <c r="K678" i="13"/>
  <c r="I678" i="13"/>
  <c r="H678" i="13"/>
  <c r="D678" i="13"/>
  <c r="L678" i="13"/>
  <c r="G678" i="13"/>
  <c r="J678" i="13"/>
  <c r="S677" i="13"/>
  <c r="R677" i="13"/>
  <c r="N678" i="13" l="1"/>
  <c r="S691" i="18" a="1"/>
  <c r="S691" i="18" s="1"/>
  <c r="AS676" i="13"/>
  <c r="M676" i="13" s="1"/>
  <c r="Q692" i="18" s="1"/>
  <c r="AR677" i="13"/>
  <c r="AA677" i="13"/>
  <c r="AB677" i="13" s="1"/>
  <c r="AC677" i="13" s="1"/>
  <c r="U678" i="13"/>
  <c r="AF678" i="13"/>
  <c r="V678" i="13"/>
  <c r="AH678" i="13"/>
  <c r="X678" i="13"/>
  <c r="AP678" i="13"/>
  <c r="W678" i="13"/>
  <c r="AI678" i="13"/>
  <c r="AM678" i="13"/>
  <c r="AG678" i="13"/>
  <c r="Z678" i="13"/>
  <c r="Y678" i="13"/>
  <c r="AE678" i="13"/>
  <c r="AJ678" i="13"/>
  <c r="AL678" i="13"/>
  <c r="AO678" i="13"/>
  <c r="AQ678" i="13"/>
  <c r="AN678" i="13"/>
  <c r="R678" i="13"/>
  <c r="S678" i="13"/>
  <c r="I679" i="13"/>
  <c r="L679" i="13"/>
  <c r="C679" i="13"/>
  <c r="H679" i="13"/>
  <c r="G679" i="13"/>
  <c r="F679" i="13"/>
  <c r="K679" i="13"/>
  <c r="E679" i="13"/>
  <c r="J679" i="13"/>
  <c r="B679" i="13"/>
  <c r="D679" i="13"/>
  <c r="S692" i="18" l="1" a="1"/>
  <c r="S692" i="18" s="1"/>
  <c r="AS677" i="13"/>
  <c r="M677" i="13" s="1"/>
  <c r="Q693" i="18" s="1"/>
  <c r="S693" i="18" s="1" a="1"/>
  <c r="S693" i="18" s="1"/>
  <c r="R692" i="18"/>
  <c r="N679" i="13"/>
  <c r="AR678" i="13"/>
  <c r="AA678" i="13"/>
  <c r="AB678" i="13" s="1"/>
  <c r="AC678" i="13" s="1"/>
  <c r="AE679" i="13"/>
  <c r="AG679" i="13"/>
  <c r="W679" i="13"/>
  <c r="AQ679" i="13"/>
  <c r="AN679" i="13"/>
  <c r="AI679" i="13"/>
  <c r="X679" i="13"/>
  <c r="Y679" i="13"/>
  <c r="AP679" i="13"/>
  <c r="Z679" i="13"/>
  <c r="AH679" i="13"/>
  <c r="AF679" i="13"/>
  <c r="U679" i="13"/>
  <c r="AJ679" i="13"/>
  <c r="AM679" i="13"/>
  <c r="V679" i="13"/>
  <c r="AL679" i="13"/>
  <c r="AO679" i="13"/>
  <c r="F680" i="13"/>
  <c r="E680" i="13"/>
  <c r="H680" i="13"/>
  <c r="G680" i="13"/>
  <c r="J680" i="13"/>
  <c r="L680" i="13"/>
  <c r="D680" i="13"/>
  <c r="K680" i="13"/>
  <c r="I680" i="13"/>
  <c r="C680" i="13"/>
  <c r="B680" i="13"/>
  <c r="R679" i="13"/>
  <c r="S679" i="13"/>
  <c r="R693" i="18" l="1"/>
  <c r="AS678" i="13"/>
  <c r="M678" i="13" s="1"/>
  <c r="Q694" i="18" s="1"/>
  <c r="S694" i="18" s="1" a="1"/>
  <c r="S694" i="18" s="1"/>
  <c r="AA679" i="13"/>
  <c r="AB679" i="13" s="1"/>
  <c r="AC679" i="13" s="1"/>
  <c r="AR679" i="13"/>
  <c r="N680" i="13"/>
  <c r="D681" i="13"/>
  <c r="I681" i="13"/>
  <c r="J681" i="13"/>
  <c r="G681" i="13"/>
  <c r="B681" i="13"/>
  <c r="H681" i="13"/>
  <c r="E681" i="13"/>
  <c r="C681" i="13"/>
  <c r="K681" i="13"/>
  <c r="L681" i="13"/>
  <c r="F681" i="13"/>
  <c r="AF680" i="13"/>
  <c r="AI680" i="13"/>
  <c r="AH680" i="13"/>
  <c r="AQ680" i="13"/>
  <c r="AL680" i="13"/>
  <c r="AJ680" i="13"/>
  <c r="X680" i="13"/>
  <c r="AN680" i="13"/>
  <c r="AE680" i="13"/>
  <c r="AO680" i="13"/>
  <c r="AP680" i="13"/>
  <c r="W680" i="13"/>
  <c r="V680" i="13"/>
  <c r="AM680" i="13"/>
  <c r="U680" i="13"/>
  <c r="AG680" i="13"/>
  <c r="Z680" i="13"/>
  <c r="Y680" i="13"/>
  <c r="S680" i="13"/>
  <c r="R680" i="13"/>
  <c r="AS679" i="13" l="1"/>
  <c r="M679" i="13" s="1"/>
  <c r="Q695" i="18" s="1"/>
  <c r="R695" i="18" s="1"/>
  <c r="R694" i="18"/>
  <c r="AA680" i="13"/>
  <c r="AB680" i="13" s="1"/>
  <c r="AC680" i="13" s="1"/>
  <c r="AR680" i="13"/>
  <c r="N681" i="13"/>
  <c r="R681" i="13"/>
  <c r="S681" i="13"/>
  <c r="H682" i="13"/>
  <c r="C682" i="13"/>
  <c r="J682" i="13"/>
  <c r="D682" i="13"/>
  <c r="K682" i="13"/>
  <c r="E682" i="13"/>
  <c r="L682" i="13"/>
  <c r="F682" i="13"/>
  <c r="G682" i="13"/>
  <c r="I682" i="13"/>
  <c r="B682" i="13"/>
  <c r="AO681" i="13"/>
  <c r="AI681" i="13"/>
  <c r="AF681" i="13"/>
  <c r="AQ681" i="13"/>
  <c r="AL681" i="13"/>
  <c r="AH681" i="13"/>
  <c r="X681" i="13"/>
  <c r="AN681" i="13"/>
  <c r="Z681" i="13"/>
  <c r="AP681" i="13"/>
  <c r="AJ681" i="13"/>
  <c r="U681" i="13"/>
  <c r="V681" i="13"/>
  <c r="Y681" i="13"/>
  <c r="AE681" i="13"/>
  <c r="AM681" i="13"/>
  <c r="AG681" i="13"/>
  <c r="W681" i="13"/>
  <c r="S695" i="18" l="1" a="1"/>
  <c r="S695" i="18" s="1"/>
  <c r="N682" i="13"/>
  <c r="AA681" i="13"/>
  <c r="AB681" i="13" s="1"/>
  <c r="AC681" i="13" s="1"/>
  <c r="AS680" i="13"/>
  <c r="M680" i="13" s="1"/>
  <c r="Q696" i="18" s="1"/>
  <c r="AR681" i="13"/>
  <c r="G683" i="13"/>
  <c r="J683" i="13"/>
  <c r="L683" i="13"/>
  <c r="K683" i="13"/>
  <c r="C683" i="13"/>
  <c r="H683" i="13"/>
  <c r="B683" i="13"/>
  <c r="I683" i="13"/>
  <c r="D683" i="13"/>
  <c r="F683" i="13"/>
  <c r="E683" i="13"/>
  <c r="U682" i="13"/>
  <c r="AN682" i="13"/>
  <c r="AH682" i="13"/>
  <c r="AI682" i="13"/>
  <c r="AE682" i="13"/>
  <c r="AL682" i="13"/>
  <c r="AQ682" i="13"/>
  <c r="AG682" i="13"/>
  <c r="AO682" i="13"/>
  <c r="AM682" i="13"/>
  <c r="W682" i="13"/>
  <c r="V682" i="13"/>
  <c r="Y682" i="13"/>
  <c r="X682" i="13"/>
  <c r="AJ682" i="13"/>
  <c r="Z682" i="13"/>
  <c r="AP682" i="13"/>
  <c r="AF682" i="13"/>
  <c r="S682" i="13"/>
  <c r="R682" i="13"/>
  <c r="AS681" i="13" l="1"/>
  <c r="M681" i="13" s="1"/>
  <c r="Q697" i="18" s="1"/>
  <c r="S697" i="18" s="1" a="1"/>
  <c r="S697" i="18" s="1"/>
  <c r="S696" i="18" a="1"/>
  <c r="S696" i="18" s="1"/>
  <c r="R696" i="18"/>
  <c r="N683" i="13"/>
  <c r="AA682" i="13"/>
  <c r="AB682" i="13" s="1"/>
  <c r="AC682" i="13" s="1"/>
  <c r="AR682" i="13"/>
  <c r="AO683" i="13"/>
  <c r="AM683" i="13"/>
  <c r="AF683" i="13"/>
  <c r="X683" i="13"/>
  <c r="AG683" i="13"/>
  <c r="AE683" i="13"/>
  <c r="AN683" i="13"/>
  <c r="W683" i="13"/>
  <c r="Z683" i="13"/>
  <c r="AH683" i="13"/>
  <c r="AI683" i="13"/>
  <c r="AJ683" i="13"/>
  <c r="AL683" i="13"/>
  <c r="AQ683" i="13"/>
  <c r="AP683" i="13"/>
  <c r="U683" i="13"/>
  <c r="V683" i="13"/>
  <c r="Y683" i="13"/>
  <c r="F684" i="13"/>
  <c r="L684" i="13"/>
  <c r="B684" i="13"/>
  <c r="K684" i="13"/>
  <c r="H684" i="13"/>
  <c r="G684" i="13"/>
  <c r="I684" i="13"/>
  <c r="J684" i="13"/>
  <c r="C684" i="13"/>
  <c r="D684" i="13"/>
  <c r="E684" i="13"/>
  <c r="S683" i="13"/>
  <c r="R683" i="13"/>
  <c r="R697" i="18" l="1"/>
  <c r="N684" i="13"/>
  <c r="AA683" i="13"/>
  <c r="AB683" i="13" s="1"/>
  <c r="AC683" i="13" s="1"/>
  <c r="AS682" i="13"/>
  <c r="M682" i="13" s="1"/>
  <c r="Q698" i="18" s="1"/>
  <c r="R698" i="18" s="1"/>
  <c r="AR683" i="13"/>
  <c r="AH684" i="13"/>
  <c r="AQ684" i="13"/>
  <c r="AG684" i="13"/>
  <c r="AE684" i="13"/>
  <c r="Y684" i="13"/>
  <c r="V684" i="13"/>
  <c r="AL684" i="13"/>
  <c r="AO684" i="13"/>
  <c r="AI684" i="13"/>
  <c r="U684" i="13"/>
  <c r="AJ684" i="13"/>
  <c r="AP684" i="13"/>
  <c r="AF684" i="13"/>
  <c r="AM684" i="13"/>
  <c r="AN684" i="13"/>
  <c r="X684" i="13"/>
  <c r="W684" i="13"/>
  <c r="Z684" i="13"/>
  <c r="R684" i="13"/>
  <c r="S684" i="13"/>
  <c r="B685" i="13"/>
  <c r="I685" i="13"/>
  <c r="E685" i="13"/>
  <c r="J685" i="13"/>
  <c r="F685" i="13"/>
  <c r="H685" i="13"/>
  <c r="G685" i="13"/>
  <c r="K685" i="13"/>
  <c r="C685" i="13"/>
  <c r="D685" i="13"/>
  <c r="L685" i="13"/>
  <c r="N685" i="13" l="1"/>
  <c r="AS683" i="13"/>
  <c r="M683" i="13" s="1"/>
  <c r="Q699" i="18" s="1"/>
  <c r="R699" i="18" s="1"/>
  <c r="S698" i="18" a="1"/>
  <c r="S698" i="18" s="1"/>
  <c r="AA684" i="13"/>
  <c r="AB684" i="13" s="1"/>
  <c r="AC684" i="13" s="1"/>
  <c r="AR684" i="13"/>
  <c r="AE685" i="13"/>
  <c r="Y685" i="13"/>
  <c r="W685" i="13"/>
  <c r="Z685" i="13"/>
  <c r="AP685" i="13"/>
  <c r="AJ685" i="13"/>
  <c r="V685" i="13"/>
  <c r="AM685" i="13"/>
  <c r="X685" i="13"/>
  <c r="AG685" i="13"/>
  <c r="AN685" i="13"/>
  <c r="AI685" i="13"/>
  <c r="AF685" i="13"/>
  <c r="AL685" i="13"/>
  <c r="AO685" i="13"/>
  <c r="U685" i="13"/>
  <c r="AH685" i="13"/>
  <c r="AQ685" i="13"/>
  <c r="S685" i="13"/>
  <c r="R685" i="13"/>
  <c r="J686" i="13"/>
  <c r="K686" i="13"/>
  <c r="F686" i="13"/>
  <c r="B686" i="13"/>
  <c r="E686" i="13"/>
  <c r="G686" i="13"/>
  <c r="I686" i="13"/>
  <c r="D686" i="13"/>
  <c r="C686" i="13"/>
  <c r="L686" i="13"/>
  <c r="H686" i="13"/>
  <c r="S699" i="18" l="1" a="1"/>
  <c r="S699" i="18" s="1"/>
  <c r="AR685" i="13"/>
  <c r="N686" i="13"/>
  <c r="AS684" i="13"/>
  <c r="M684" i="13" s="1"/>
  <c r="Q700" i="18" s="1"/>
  <c r="AA685" i="13"/>
  <c r="AB685" i="13" s="1"/>
  <c r="AC685" i="13" s="1"/>
  <c r="S686" i="13"/>
  <c r="R686" i="13"/>
  <c r="AO686" i="13"/>
  <c r="AL686" i="13"/>
  <c r="AG686" i="13"/>
  <c r="AN686" i="13"/>
  <c r="AM686" i="13"/>
  <c r="AJ686" i="13"/>
  <c r="AE686" i="13"/>
  <c r="AP686" i="13"/>
  <c r="Z686" i="13"/>
  <c r="Y686" i="13"/>
  <c r="W686" i="13"/>
  <c r="AF686" i="13"/>
  <c r="X686" i="13"/>
  <c r="AQ686" i="13"/>
  <c r="AI686" i="13"/>
  <c r="AH686" i="13"/>
  <c r="U686" i="13"/>
  <c r="V686" i="13"/>
  <c r="E687" i="13"/>
  <c r="L687" i="13"/>
  <c r="C687" i="13"/>
  <c r="J687" i="13"/>
  <c r="H687" i="13"/>
  <c r="F687" i="13"/>
  <c r="B687" i="13"/>
  <c r="I687" i="13"/>
  <c r="K687" i="13"/>
  <c r="G687" i="13"/>
  <c r="D687" i="13"/>
  <c r="AS685" i="13" l="1"/>
  <c r="M685" i="13" s="1"/>
  <c r="Q701" i="18" s="1"/>
  <c r="S701" i="18" s="1" a="1"/>
  <c r="S701" i="18" s="1"/>
  <c r="N687" i="13"/>
  <c r="AR686" i="13"/>
  <c r="S700" i="18" a="1"/>
  <c r="S700" i="18" s="1"/>
  <c r="R700" i="18"/>
  <c r="AA686" i="13"/>
  <c r="AB686" i="13" s="1"/>
  <c r="AC686" i="13" s="1"/>
  <c r="AL687" i="13"/>
  <c r="AH687" i="13"/>
  <c r="Z687" i="13"/>
  <c r="AP687" i="13"/>
  <c r="AM687" i="13"/>
  <c r="AG687" i="13"/>
  <c r="AE687" i="13"/>
  <c r="Y687" i="13"/>
  <c r="AO687" i="13"/>
  <c r="AJ687" i="13"/>
  <c r="AQ687" i="13"/>
  <c r="X687" i="13"/>
  <c r="U687" i="13"/>
  <c r="AN687" i="13"/>
  <c r="V687" i="13"/>
  <c r="W687" i="13"/>
  <c r="AI687" i="13"/>
  <c r="AF687" i="13"/>
  <c r="L688" i="13"/>
  <c r="G688" i="13"/>
  <c r="H688" i="13"/>
  <c r="B688" i="13"/>
  <c r="D688" i="13"/>
  <c r="I688" i="13"/>
  <c r="E688" i="13"/>
  <c r="F688" i="13"/>
  <c r="C688" i="13"/>
  <c r="J688" i="13"/>
  <c r="K688" i="13"/>
  <c r="S687" i="13"/>
  <c r="R687" i="13"/>
  <c r="R701" i="18" l="1"/>
  <c r="AS686" i="13"/>
  <c r="M686" i="13" s="1"/>
  <c r="Q702" i="18" s="1"/>
  <c r="S702" i="18" s="1" a="1"/>
  <c r="S702" i="18" s="1"/>
  <c r="AA687" i="13"/>
  <c r="AB687" i="13" s="1"/>
  <c r="AC687" i="13" s="1"/>
  <c r="AR687" i="13"/>
  <c r="N688" i="13"/>
  <c r="AE688" i="13"/>
  <c r="V688" i="13"/>
  <c r="AL688" i="13"/>
  <c r="U688" i="13"/>
  <c r="AF688" i="13"/>
  <c r="Z688" i="13"/>
  <c r="AO688" i="13"/>
  <c r="AH688" i="13"/>
  <c r="AI688" i="13"/>
  <c r="W688" i="13"/>
  <c r="X688" i="13"/>
  <c r="AG688" i="13"/>
  <c r="AP688" i="13"/>
  <c r="AJ688" i="13"/>
  <c r="AN688" i="13"/>
  <c r="AQ688" i="13"/>
  <c r="AM688" i="13"/>
  <c r="Y688" i="13"/>
  <c r="I689" i="13"/>
  <c r="F689" i="13"/>
  <c r="G689" i="13"/>
  <c r="B689" i="13"/>
  <c r="E689" i="13"/>
  <c r="K689" i="13"/>
  <c r="D689" i="13"/>
  <c r="H689" i="13"/>
  <c r="L689" i="13"/>
  <c r="J689" i="13"/>
  <c r="C689" i="13"/>
  <c r="S688" i="13"/>
  <c r="R688" i="13"/>
  <c r="R702" i="18" l="1"/>
  <c r="AS687" i="13"/>
  <c r="M687" i="13" s="1"/>
  <c r="Q703" i="18" s="1"/>
  <c r="R703" i="18" s="1"/>
  <c r="N689" i="13"/>
  <c r="AA688" i="13"/>
  <c r="AB688" i="13" s="1"/>
  <c r="AC688" i="13" s="1"/>
  <c r="AR688" i="13"/>
  <c r="S689" i="13"/>
  <c r="R689" i="13"/>
  <c r="AI689" i="13"/>
  <c r="X689" i="13"/>
  <c r="AQ689" i="13"/>
  <c r="AL689" i="13"/>
  <c r="U689" i="13"/>
  <c r="AP689" i="13"/>
  <c r="Y689" i="13"/>
  <c r="AE689" i="13"/>
  <c r="AF689" i="13"/>
  <c r="W689" i="13"/>
  <c r="V689" i="13"/>
  <c r="AN689" i="13"/>
  <c r="AH689" i="13"/>
  <c r="AM689" i="13"/>
  <c r="AG689" i="13"/>
  <c r="Z689" i="13"/>
  <c r="AJ689" i="13"/>
  <c r="AO689" i="13"/>
  <c r="L690" i="13"/>
  <c r="H690" i="13"/>
  <c r="I690" i="13"/>
  <c r="B690" i="13"/>
  <c r="C690" i="13"/>
  <c r="K690" i="13"/>
  <c r="E690" i="13"/>
  <c r="F690" i="13"/>
  <c r="G690" i="13"/>
  <c r="J690" i="13"/>
  <c r="D690" i="13"/>
  <c r="N690" i="13" l="1"/>
  <c r="S703" i="18" a="1"/>
  <c r="S703" i="18" s="1"/>
  <c r="AA689" i="13"/>
  <c r="AB689" i="13" s="1"/>
  <c r="AC689" i="13" s="1"/>
  <c r="AR689" i="13"/>
  <c r="AS688" i="13"/>
  <c r="M688" i="13" s="1"/>
  <c r="Q704" i="18" s="1"/>
  <c r="AE690" i="13"/>
  <c r="AL690" i="13"/>
  <c r="AM690" i="13"/>
  <c r="AH690" i="13"/>
  <c r="AQ690" i="13"/>
  <c r="AN690" i="13"/>
  <c r="U690" i="13"/>
  <c r="AJ690" i="13"/>
  <c r="V690" i="13"/>
  <c r="AP690" i="13"/>
  <c r="Z690" i="13"/>
  <c r="X690" i="13"/>
  <c r="AO690" i="13"/>
  <c r="AF690" i="13"/>
  <c r="AI690" i="13"/>
  <c r="W690" i="13"/>
  <c r="AG690" i="13"/>
  <c r="Y690" i="13"/>
  <c r="J691" i="13"/>
  <c r="D691" i="13"/>
  <c r="G691" i="13"/>
  <c r="B691" i="13"/>
  <c r="I691" i="13"/>
  <c r="F691" i="13"/>
  <c r="K691" i="13"/>
  <c r="H691" i="13"/>
  <c r="E691" i="13"/>
  <c r="L691" i="13"/>
  <c r="C691" i="13"/>
  <c r="S690" i="13"/>
  <c r="R690" i="13"/>
  <c r="AA690" i="13" l="1"/>
  <c r="AB690" i="13" s="1"/>
  <c r="AC690" i="13" s="1"/>
  <c r="AS689" i="13"/>
  <c r="M689" i="13" s="1"/>
  <c r="Q705" i="18" s="1"/>
  <c r="S705" i="18" s="1" a="1"/>
  <c r="S705" i="18" s="1"/>
  <c r="AR690" i="13"/>
  <c r="S704" i="18" a="1"/>
  <c r="S704" i="18" s="1"/>
  <c r="R704" i="18"/>
  <c r="N691" i="13"/>
  <c r="R691" i="13"/>
  <c r="S691" i="13"/>
  <c r="G692" i="13"/>
  <c r="J692" i="13"/>
  <c r="E692" i="13"/>
  <c r="K692" i="13"/>
  <c r="C692" i="13"/>
  <c r="I692" i="13"/>
  <c r="L692" i="13"/>
  <c r="B692" i="13"/>
  <c r="D692" i="13"/>
  <c r="H692" i="13"/>
  <c r="F692" i="13"/>
  <c r="AG691" i="13"/>
  <c r="Y691" i="13"/>
  <c r="AL691" i="13"/>
  <c r="AH691" i="13"/>
  <c r="X691" i="13"/>
  <c r="AP691" i="13"/>
  <c r="AE691" i="13"/>
  <c r="AQ691" i="13"/>
  <c r="V691" i="13"/>
  <c r="AN691" i="13"/>
  <c r="AF691" i="13"/>
  <c r="Z691" i="13"/>
  <c r="U691" i="13"/>
  <c r="W691" i="13"/>
  <c r="AI691" i="13"/>
  <c r="AJ691" i="13"/>
  <c r="AO691" i="13"/>
  <c r="AM691" i="13"/>
  <c r="AS690" i="13" l="1"/>
  <c r="M690" i="13" s="1"/>
  <c r="Q706" i="18" s="1"/>
  <c r="R706" i="18" s="1"/>
  <c r="R705" i="18"/>
  <c r="N692" i="13"/>
  <c r="AA691" i="13"/>
  <c r="AB691" i="13" s="1"/>
  <c r="AC691" i="13" s="1"/>
  <c r="AR691" i="13"/>
  <c r="R692" i="13"/>
  <c r="S692" i="13"/>
  <c r="AE692" i="13"/>
  <c r="AF692" i="13"/>
  <c r="AM692" i="13"/>
  <c r="AQ692" i="13"/>
  <c r="AI692" i="13"/>
  <c r="Z692" i="13"/>
  <c r="AH692" i="13"/>
  <c r="U692" i="13"/>
  <c r="X692" i="13"/>
  <c r="AG692" i="13"/>
  <c r="Y692" i="13"/>
  <c r="AO692" i="13"/>
  <c r="AJ692" i="13"/>
  <c r="AP692" i="13"/>
  <c r="AL692" i="13"/>
  <c r="V692" i="13"/>
  <c r="W692" i="13"/>
  <c r="AN692" i="13"/>
  <c r="C693" i="13"/>
  <c r="J693" i="13"/>
  <c r="E693" i="13"/>
  <c r="I693" i="13"/>
  <c r="D693" i="13"/>
  <c r="H693" i="13"/>
  <c r="L693" i="13"/>
  <c r="F693" i="13"/>
  <c r="K693" i="13"/>
  <c r="G693" i="13"/>
  <c r="B693" i="13"/>
  <c r="N693" i="13" l="1"/>
  <c r="S706" i="18" a="1"/>
  <c r="S706" i="18" s="1"/>
  <c r="AS691" i="13"/>
  <c r="M691" i="13" s="1"/>
  <c r="Q707" i="18" s="1"/>
  <c r="AA692" i="13"/>
  <c r="AB692" i="13" s="1"/>
  <c r="AC692" i="13" s="1"/>
  <c r="AR692" i="13"/>
  <c r="J694" i="13"/>
  <c r="K694" i="13"/>
  <c r="H694" i="13"/>
  <c r="G694" i="13"/>
  <c r="D694" i="13"/>
  <c r="E694" i="13"/>
  <c r="B694" i="13"/>
  <c r="C694" i="13"/>
  <c r="L694" i="13"/>
  <c r="F694" i="13"/>
  <c r="I694" i="13"/>
  <c r="S693" i="13"/>
  <c r="R693" i="13"/>
  <c r="AE693" i="13"/>
  <c r="AF693" i="13"/>
  <c r="W693" i="13"/>
  <c r="AQ693" i="13"/>
  <c r="AN693" i="13"/>
  <c r="Z693" i="13"/>
  <c r="V693" i="13"/>
  <c r="X693" i="13"/>
  <c r="AH693" i="13"/>
  <c r="Y693" i="13"/>
  <c r="AP693" i="13"/>
  <c r="AJ693" i="13"/>
  <c r="U693" i="13"/>
  <c r="AL693" i="13"/>
  <c r="AM693" i="13"/>
  <c r="AI693" i="13"/>
  <c r="AO693" i="13"/>
  <c r="AG693" i="13"/>
  <c r="S707" i="18" l="1" a="1"/>
  <c r="S707" i="18" s="1"/>
  <c r="R707" i="18"/>
  <c r="AS692" i="13"/>
  <c r="M692" i="13" s="1"/>
  <c r="Q708" i="18" s="1"/>
  <c r="R708" i="18" s="1"/>
  <c r="AA693" i="13"/>
  <c r="AB693" i="13" s="1"/>
  <c r="AC693" i="13" s="1"/>
  <c r="AR693" i="13"/>
  <c r="N694" i="13"/>
  <c r="F695" i="13"/>
  <c r="H695" i="13"/>
  <c r="J695" i="13"/>
  <c r="L695" i="13"/>
  <c r="C695" i="13"/>
  <c r="G695" i="13"/>
  <c r="I695" i="13"/>
  <c r="E695" i="13"/>
  <c r="K695" i="13"/>
  <c r="B695" i="13"/>
  <c r="D695" i="13"/>
  <c r="U694" i="13"/>
  <c r="AM694" i="13"/>
  <c r="AJ694" i="13"/>
  <c r="V694" i="13"/>
  <c r="AP694" i="13"/>
  <c r="AL694" i="13"/>
  <c r="AH694" i="13"/>
  <c r="X694" i="13"/>
  <c r="AN694" i="13"/>
  <c r="AF694" i="13"/>
  <c r="Z694" i="13"/>
  <c r="AQ694" i="13"/>
  <c r="AE694" i="13"/>
  <c r="AI694" i="13"/>
  <c r="W694" i="13"/>
  <c r="Y694" i="13"/>
  <c r="AO694" i="13"/>
  <c r="AG694" i="13"/>
  <c r="S694" i="13"/>
  <c r="R694" i="13"/>
  <c r="S708" i="18" l="1" a="1"/>
  <c r="S708" i="18" s="1"/>
  <c r="AS693" i="13"/>
  <c r="M693" i="13" s="1"/>
  <c r="Q709" i="18" s="1"/>
  <c r="AR694" i="13"/>
  <c r="AA694" i="13"/>
  <c r="AB694" i="13" s="1"/>
  <c r="AC694" i="13" s="1"/>
  <c r="N695" i="13"/>
  <c r="AF695" i="13"/>
  <c r="AP695" i="13"/>
  <c r="AO695" i="13"/>
  <c r="AM695" i="13"/>
  <c r="AG695" i="13"/>
  <c r="X695" i="13"/>
  <c r="W695" i="13"/>
  <c r="U695" i="13"/>
  <c r="V695" i="13"/>
  <c r="AN695" i="13"/>
  <c r="Z695" i="13"/>
  <c r="AE695" i="13"/>
  <c r="AQ695" i="13"/>
  <c r="Y695" i="13"/>
  <c r="AH695" i="13"/>
  <c r="AI695" i="13"/>
  <c r="AL695" i="13"/>
  <c r="AJ695" i="13"/>
  <c r="B696" i="13"/>
  <c r="D696" i="13"/>
  <c r="F696" i="13"/>
  <c r="E696" i="13"/>
  <c r="C696" i="13"/>
  <c r="K696" i="13"/>
  <c r="J696" i="13"/>
  <c r="G696" i="13"/>
  <c r="H696" i="13"/>
  <c r="L696" i="13"/>
  <c r="I696" i="13"/>
  <c r="R695" i="13"/>
  <c r="S695" i="13"/>
  <c r="R709" i="18" l="1"/>
  <c r="N696" i="13"/>
  <c r="AS694" i="13"/>
  <c r="M694" i="13" s="1"/>
  <c r="Q710" i="18" s="1"/>
  <c r="R710" i="18" s="1"/>
  <c r="S709" i="18" a="1"/>
  <c r="S709" i="18" s="1"/>
  <c r="AR695" i="13"/>
  <c r="AA695" i="13"/>
  <c r="AB695" i="13" s="1"/>
  <c r="AC695" i="13" s="1"/>
  <c r="S696" i="13"/>
  <c r="R696" i="13"/>
  <c r="AI696" i="13"/>
  <c r="AG696" i="13"/>
  <c r="AN696" i="13"/>
  <c r="AO696" i="13"/>
  <c r="AJ696" i="13"/>
  <c r="AM696" i="13"/>
  <c r="V696" i="13"/>
  <c r="AQ696" i="13"/>
  <c r="U696" i="13"/>
  <c r="AP696" i="13"/>
  <c r="X696" i="13"/>
  <c r="Y696" i="13"/>
  <c r="AF696" i="13"/>
  <c r="W696" i="13"/>
  <c r="AE696" i="13"/>
  <c r="AH696" i="13"/>
  <c r="Z696" i="13"/>
  <c r="AL696" i="13"/>
  <c r="I697" i="13"/>
  <c r="H697" i="13"/>
  <c r="J697" i="13"/>
  <c r="D697" i="13"/>
  <c r="L697" i="13"/>
  <c r="G697" i="13"/>
  <c r="E697" i="13"/>
  <c r="C697" i="13"/>
  <c r="K697" i="13"/>
  <c r="B697" i="13"/>
  <c r="F697" i="13"/>
  <c r="S710" i="18" l="1" a="1"/>
  <c r="S710" i="18" s="1"/>
  <c r="AS695" i="13"/>
  <c r="M695" i="13" s="1"/>
  <c r="Q711" i="18" s="1"/>
  <c r="AR696" i="13"/>
  <c r="AA696" i="13"/>
  <c r="AB696" i="13" s="1"/>
  <c r="AC696" i="13" s="1"/>
  <c r="N697" i="13"/>
  <c r="B698" i="13"/>
  <c r="L698" i="13"/>
  <c r="I698" i="13"/>
  <c r="H698" i="13"/>
  <c r="C698" i="13"/>
  <c r="G698" i="13"/>
  <c r="F698" i="13"/>
  <c r="E698" i="13"/>
  <c r="K698" i="13"/>
  <c r="J698" i="13"/>
  <c r="D698" i="13"/>
  <c r="AP697" i="13"/>
  <c r="AG697" i="13"/>
  <c r="AM697" i="13"/>
  <c r="AQ697" i="13"/>
  <c r="Y697" i="13"/>
  <c r="U697" i="13"/>
  <c r="W697" i="13"/>
  <c r="AO697" i="13"/>
  <c r="AF697" i="13"/>
  <c r="Z697" i="13"/>
  <c r="AN697" i="13"/>
  <c r="AE697" i="13"/>
  <c r="AI697" i="13"/>
  <c r="AH697" i="13"/>
  <c r="X697" i="13"/>
  <c r="AL697" i="13"/>
  <c r="AJ697" i="13"/>
  <c r="V697" i="13"/>
  <c r="S697" i="13"/>
  <c r="R697" i="13"/>
  <c r="R711" i="18" l="1"/>
  <c r="S711" i="18" a="1"/>
  <c r="S711" i="18" s="1"/>
  <c r="AS696" i="13"/>
  <c r="M696" i="13" s="1"/>
  <c r="Q712" i="18" s="1"/>
  <c r="R712" i="18" s="1"/>
  <c r="AR697" i="13"/>
  <c r="AA697" i="13"/>
  <c r="AB697" i="13" s="1"/>
  <c r="AC697" i="13" s="1"/>
  <c r="N698" i="13"/>
  <c r="U698" i="13"/>
  <c r="AO698" i="13"/>
  <c r="AQ698" i="13"/>
  <c r="AM698" i="13"/>
  <c r="V698" i="13"/>
  <c r="AJ698" i="13"/>
  <c r="AE698" i="13"/>
  <c r="AP698" i="13"/>
  <c r="AI698" i="13"/>
  <c r="AL698" i="13"/>
  <c r="AH698" i="13"/>
  <c r="X698" i="13"/>
  <c r="AN698" i="13"/>
  <c r="AF698" i="13"/>
  <c r="W698" i="13"/>
  <c r="Y698" i="13"/>
  <c r="Z698" i="13"/>
  <c r="AG698" i="13"/>
  <c r="S698" i="13"/>
  <c r="R698" i="13"/>
  <c r="L699" i="13"/>
  <c r="F699" i="13"/>
  <c r="E699" i="13"/>
  <c r="H699" i="13"/>
  <c r="G699" i="13"/>
  <c r="I699" i="13"/>
  <c r="J699" i="13"/>
  <c r="B699" i="13"/>
  <c r="C699" i="13"/>
  <c r="K699" i="13"/>
  <c r="D699" i="13"/>
  <c r="AS697" i="13" l="1"/>
  <c r="M697" i="13" s="1"/>
  <c r="Q713" i="18" s="1"/>
  <c r="S712" i="18" a="1"/>
  <c r="S712" i="18" s="1"/>
  <c r="AA698" i="13"/>
  <c r="AB698" i="13" s="1"/>
  <c r="AC698" i="13" s="1"/>
  <c r="AR698" i="13"/>
  <c r="N699" i="13"/>
  <c r="U699" i="13"/>
  <c r="AI699" i="13"/>
  <c r="AL699" i="13"/>
  <c r="AO699" i="13"/>
  <c r="X699" i="13"/>
  <c r="AF699" i="13"/>
  <c r="AE699" i="13"/>
  <c r="AQ699" i="13"/>
  <c r="AP699" i="13"/>
  <c r="AH699" i="13"/>
  <c r="AN699" i="13"/>
  <c r="AM699" i="13"/>
  <c r="AJ699" i="13"/>
  <c r="V699" i="13"/>
  <c r="W699" i="13"/>
  <c r="Y699" i="13"/>
  <c r="Z699" i="13"/>
  <c r="AG699" i="13"/>
  <c r="J700" i="13"/>
  <c r="G700" i="13"/>
  <c r="F700" i="13"/>
  <c r="I700" i="13"/>
  <c r="C700" i="13"/>
  <c r="L700" i="13"/>
  <c r="B700" i="13"/>
  <c r="H700" i="13"/>
  <c r="K700" i="13"/>
  <c r="D700" i="13"/>
  <c r="E700" i="13"/>
  <c r="S699" i="13"/>
  <c r="R699" i="13"/>
  <c r="S713" i="18" l="1" a="1"/>
  <c r="S713" i="18" s="1"/>
  <c r="R713" i="18"/>
  <c r="AS698" i="13"/>
  <c r="M698" i="13" s="1"/>
  <c r="Q714" i="18" s="1"/>
  <c r="R714" i="18" s="1"/>
  <c r="N700" i="13"/>
  <c r="AA699" i="13"/>
  <c r="AB699" i="13" s="1"/>
  <c r="AC699" i="13" s="1"/>
  <c r="AR699" i="13"/>
  <c r="V700" i="13"/>
  <c r="AP700" i="13"/>
  <c r="AL700" i="13"/>
  <c r="U700" i="13"/>
  <c r="AH700" i="13"/>
  <c r="X700" i="13"/>
  <c r="AN700" i="13"/>
  <c r="AF700" i="13"/>
  <c r="Z700" i="13"/>
  <c r="AE700" i="13"/>
  <c r="AI700" i="13"/>
  <c r="W700" i="13"/>
  <c r="AQ700" i="13"/>
  <c r="AO700" i="13"/>
  <c r="AG700" i="13"/>
  <c r="Y700" i="13"/>
  <c r="AM700" i="13"/>
  <c r="AJ700" i="13"/>
  <c r="S700" i="13"/>
  <c r="R700" i="13"/>
  <c r="F701" i="13"/>
  <c r="H701" i="13"/>
  <c r="C701" i="13"/>
  <c r="I701" i="13"/>
  <c r="L701" i="13"/>
  <c r="E701" i="13"/>
  <c r="G701" i="13"/>
  <c r="K701" i="13"/>
  <c r="B701" i="13"/>
  <c r="D701" i="13"/>
  <c r="J701" i="13"/>
  <c r="N701" i="13" l="1"/>
  <c r="AS699" i="13"/>
  <c r="M699" i="13" s="1"/>
  <c r="Q715" i="18" s="1"/>
  <c r="S714" i="18" a="1"/>
  <c r="S714" i="18" s="1"/>
  <c r="AR700" i="13"/>
  <c r="AA700" i="13"/>
  <c r="AB700" i="13" s="1"/>
  <c r="AC700" i="13" s="1"/>
  <c r="X701" i="13"/>
  <c r="AM701" i="13"/>
  <c r="V701" i="13"/>
  <c r="AF701" i="13"/>
  <c r="W701" i="13"/>
  <c r="AO701" i="13"/>
  <c r="U701" i="13"/>
  <c r="Y701" i="13"/>
  <c r="Z701" i="13"/>
  <c r="AQ701" i="13"/>
  <c r="AI701" i="13"/>
  <c r="AH701" i="13"/>
  <c r="AE701" i="13"/>
  <c r="AL701" i="13"/>
  <c r="AJ701" i="13"/>
  <c r="AN701" i="13"/>
  <c r="AP701" i="13"/>
  <c r="AG701" i="13"/>
  <c r="C702" i="13"/>
  <c r="G702" i="13"/>
  <c r="B702" i="13"/>
  <c r="I702" i="13"/>
  <c r="D702" i="13"/>
  <c r="E702" i="13"/>
  <c r="J702" i="13"/>
  <c r="L702" i="13"/>
  <c r="F702" i="13"/>
  <c r="K702" i="13"/>
  <c r="H702" i="13"/>
  <c r="R701" i="13"/>
  <c r="S701" i="13"/>
  <c r="R715" i="18" l="1"/>
  <c r="S715" i="18" a="1"/>
  <c r="S715" i="18" s="1"/>
  <c r="AS700" i="13"/>
  <c r="M700" i="13" s="1"/>
  <c r="Q716" i="18" s="1"/>
  <c r="S716" i="18" s="1" a="1"/>
  <c r="S716" i="18" s="1"/>
  <c r="AR701" i="13"/>
  <c r="AA701" i="13"/>
  <c r="AB701" i="13" s="1"/>
  <c r="AC701" i="13" s="1"/>
  <c r="N702" i="13"/>
  <c r="S702" i="13"/>
  <c r="R702" i="13"/>
  <c r="AH702" i="13"/>
  <c r="X702" i="13"/>
  <c r="AN702" i="13"/>
  <c r="AF702" i="13"/>
  <c r="Z702" i="13"/>
  <c r="U702" i="13"/>
  <c r="AI702" i="13"/>
  <c r="W702" i="13"/>
  <c r="AQ702" i="13"/>
  <c r="AO702" i="13"/>
  <c r="AG702" i="13"/>
  <c r="AE702" i="13"/>
  <c r="Y702" i="13"/>
  <c r="AM702" i="13"/>
  <c r="AJ702" i="13"/>
  <c r="V702" i="13"/>
  <c r="AP702" i="13"/>
  <c r="AL702" i="13"/>
  <c r="F703" i="13"/>
  <c r="B703" i="13"/>
  <c r="E703" i="13"/>
  <c r="J703" i="13"/>
  <c r="G703" i="13"/>
  <c r="C703" i="13"/>
  <c r="I703" i="13"/>
  <c r="D703" i="13"/>
  <c r="H703" i="13"/>
  <c r="L703" i="13"/>
  <c r="K703" i="13"/>
  <c r="R716" i="18" l="1"/>
  <c r="AS701" i="13"/>
  <c r="M701" i="13" s="1"/>
  <c r="Q717" i="18" s="1"/>
  <c r="R717" i="18" s="1"/>
  <c r="AR702" i="13"/>
  <c r="AA702" i="13"/>
  <c r="AB702" i="13" s="1"/>
  <c r="AC702" i="13" s="1"/>
  <c r="N703" i="13"/>
  <c r="S703" i="13"/>
  <c r="R703" i="13"/>
  <c r="AQ703" i="13"/>
  <c r="AF703" i="13"/>
  <c r="Z703" i="13"/>
  <c r="AN703" i="13"/>
  <c r="AL703" i="13"/>
  <c r="AH703" i="13"/>
  <c r="X703" i="13"/>
  <c r="AP703" i="13"/>
  <c r="AE703" i="13"/>
  <c r="AJ703" i="13"/>
  <c r="V703" i="13"/>
  <c r="AM703" i="13"/>
  <c r="U703" i="13"/>
  <c r="AG703" i="13"/>
  <c r="Y703" i="13"/>
  <c r="W703" i="13"/>
  <c r="AO703" i="13"/>
  <c r="AI703" i="13"/>
  <c r="J704" i="13"/>
  <c r="F704" i="13"/>
  <c r="H704" i="13"/>
  <c r="L704" i="13"/>
  <c r="E704" i="13"/>
  <c r="I704" i="13"/>
  <c r="B704" i="13"/>
  <c r="C704" i="13"/>
  <c r="K704" i="13"/>
  <c r="D704" i="13"/>
  <c r="G704" i="13"/>
  <c r="S717" i="18" l="1" a="1"/>
  <c r="S717" i="18" s="1"/>
  <c r="AS702" i="13"/>
  <c r="M702" i="13" s="1"/>
  <c r="Q718" i="18" s="1"/>
  <c r="R718" i="18" s="1"/>
  <c r="AR703" i="13"/>
  <c r="N704" i="13"/>
  <c r="AA703" i="13"/>
  <c r="AB703" i="13" s="1"/>
  <c r="AC703" i="13" s="1"/>
  <c r="U704" i="13"/>
  <c r="AL704" i="13"/>
  <c r="AN704" i="13"/>
  <c r="AH704" i="13"/>
  <c r="Y704" i="13"/>
  <c r="W704" i="13"/>
  <c r="AE704" i="13"/>
  <c r="V704" i="13"/>
  <c r="AF704" i="13"/>
  <c r="AG704" i="13"/>
  <c r="AI704" i="13"/>
  <c r="AM704" i="13"/>
  <c r="AQ704" i="13"/>
  <c r="AP704" i="13"/>
  <c r="X704" i="13"/>
  <c r="AO704" i="13"/>
  <c r="AJ704" i="13"/>
  <c r="Z704" i="13"/>
  <c r="F705" i="13"/>
  <c r="J705" i="13"/>
  <c r="K705" i="13"/>
  <c r="E705" i="13"/>
  <c r="G705" i="13"/>
  <c r="H705" i="13"/>
  <c r="C705" i="13"/>
  <c r="B705" i="13"/>
  <c r="L705" i="13"/>
  <c r="D705" i="13"/>
  <c r="I705" i="13"/>
  <c r="S704" i="13"/>
  <c r="R704" i="13"/>
  <c r="AS703" i="13" l="1"/>
  <c r="M703" i="13" s="1"/>
  <c r="Q719" i="18" s="1"/>
  <c r="S718" i="18" a="1"/>
  <c r="S718" i="18" s="1"/>
  <c r="N705" i="13"/>
  <c r="AR704" i="13"/>
  <c r="AA704" i="13"/>
  <c r="AB704" i="13" s="1"/>
  <c r="AC704" i="13" s="1"/>
  <c r="AL705" i="13"/>
  <c r="AM705" i="13"/>
  <c r="AQ705" i="13"/>
  <c r="AI705" i="13"/>
  <c r="W705" i="13"/>
  <c r="AF705" i="13"/>
  <c r="AH705" i="13"/>
  <c r="AN705" i="13"/>
  <c r="U705" i="13"/>
  <c r="AP705" i="13"/>
  <c r="AJ705" i="13"/>
  <c r="V705" i="13"/>
  <c r="Z705" i="13"/>
  <c r="AG705" i="13"/>
  <c r="AE705" i="13"/>
  <c r="Y705" i="13"/>
  <c r="X705" i="13"/>
  <c r="AO705" i="13"/>
  <c r="G706" i="13"/>
  <c r="C706" i="13"/>
  <c r="L706" i="13"/>
  <c r="J706" i="13"/>
  <c r="D706" i="13"/>
  <c r="B706" i="13"/>
  <c r="E706" i="13"/>
  <c r="K706" i="13"/>
  <c r="H706" i="13"/>
  <c r="F706" i="13"/>
  <c r="I706" i="13"/>
  <c r="S705" i="13"/>
  <c r="R705" i="13"/>
  <c r="R719" i="18" l="1"/>
  <c r="S719" i="18" a="1"/>
  <c r="S719" i="18" s="1"/>
  <c r="AS704" i="13"/>
  <c r="M704" i="13" s="1"/>
  <c r="Q720" i="18" s="1"/>
  <c r="S720" i="18" s="1" a="1"/>
  <c r="S720" i="18" s="1"/>
  <c r="AR705" i="13"/>
  <c r="N706" i="13"/>
  <c r="AA705" i="13"/>
  <c r="AB705" i="13" s="1"/>
  <c r="AC705" i="13" s="1"/>
  <c r="S706" i="13"/>
  <c r="R706" i="13"/>
  <c r="L707" i="13"/>
  <c r="J707" i="13"/>
  <c r="E707" i="13"/>
  <c r="F707" i="13"/>
  <c r="D707" i="13"/>
  <c r="K707" i="13"/>
  <c r="C707" i="13"/>
  <c r="H707" i="13"/>
  <c r="G707" i="13"/>
  <c r="B707" i="13"/>
  <c r="I707" i="13"/>
  <c r="AJ706" i="13"/>
  <c r="V706" i="13"/>
  <c r="X706" i="13"/>
  <c r="AE706" i="13"/>
  <c r="AL706" i="13"/>
  <c r="AI706" i="13"/>
  <c r="Z706" i="13"/>
  <c r="AN706" i="13"/>
  <c r="AO706" i="13"/>
  <c r="U706" i="13"/>
  <c r="AQ706" i="13"/>
  <c r="AP706" i="13"/>
  <c r="W706" i="13"/>
  <c r="AH706" i="13"/>
  <c r="AF706" i="13"/>
  <c r="AG706" i="13"/>
  <c r="Y706" i="13"/>
  <c r="AM706" i="13"/>
  <c r="AS705" i="13" l="1"/>
  <c r="M705" i="13" s="1"/>
  <c r="Q721" i="18" s="1"/>
  <c r="S721" i="18" s="1" a="1"/>
  <c r="S721" i="18" s="1"/>
  <c r="R720" i="18"/>
  <c r="N707" i="13"/>
  <c r="AA706" i="13"/>
  <c r="AB706" i="13" s="1"/>
  <c r="AC706" i="13" s="1"/>
  <c r="AR706" i="13"/>
  <c r="F708" i="13"/>
  <c r="D708" i="13"/>
  <c r="L708" i="13"/>
  <c r="E708" i="13"/>
  <c r="B708" i="13"/>
  <c r="H708" i="13"/>
  <c r="G708" i="13"/>
  <c r="K708" i="13"/>
  <c r="C708" i="13"/>
  <c r="I708" i="13"/>
  <c r="J708" i="13"/>
  <c r="S707" i="13"/>
  <c r="R707" i="13"/>
  <c r="V707" i="13"/>
  <c r="AH707" i="13"/>
  <c r="X707" i="13"/>
  <c r="AI707" i="13"/>
  <c r="AO707" i="13"/>
  <c r="AF707" i="13"/>
  <c r="AL707" i="13"/>
  <c r="AQ707" i="13"/>
  <c r="AE707" i="13"/>
  <c r="W707" i="13"/>
  <c r="AP707" i="13"/>
  <c r="AN707" i="13"/>
  <c r="AJ707" i="13"/>
  <c r="AM707" i="13"/>
  <c r="U707" i="13"/>
  <c r="AG707" i="13"/>
  <c r="Z707" i="13"/>
  <c r="Y707" i="13"/>
  <c r="R721" i="18" l="1"/>
  <c r="N708" i="13"/>
  <c r="AS706" i="13"/>
  <c r="M706" i="13" s="1"/>
  <c r="Q722" i="18" s="1"/>
  <c r="S722" i="18" s="1" a="1"/>
  <c r="S722" i="18" s="1"/>
  <c r="AA707" i="13"/>
  <c r="AB707" i="13" s="1"/>
  <c r="AC707" i="13" s="1"/>
  <c r="AR707" i="13"/>
  <c r="R708" i="13"/>
  <c r="S708" i="13"/>
  <c r="C709" i="13"/>
  <c r="F709" i="13"/>
  <c r="B709" i="13"/>
  <c r="L709" i="13"/>
  <c r="H709" i="13"/>
  <c r="G709" i="13"/>
  <c r="D709" i="13"/>
  <c r="I709" i="13"/>
  <c r="K709" i="13"/>
  <c r="E709" i="13"/>
  <c r="J709" i="13"/>
  <c r="AO708" i="13"/>
  <c r="AG708" i="13"/>
  <c r="U708" i="13"/>
  <c r="Y708" i="13"/>
  <c r="AM708" i="13"/>
  <c r="AJ708" i="13"/>
  <c r="V708" i="13"/>
  <c r="AP708" i="13"/>
  <c r="AL708" i="13"/>
  <c r="AE708" i="13"/>
  <c r="AH708" i="13"/>
  <c r="X708" i="13"/>
  <c r="AN708" i="13"/>
  <c r="AF708" i="13"/>
  <c r="Z708" i="13"/>
  <c r="AI708" i="13"/>
  <c r="W708" i="13"/>
  <c r="AQ708" i="13"/>
  <c r="R722" i="18" l="1"/>
  <c r="AS707" i="13"/>
  <c r="M707" i="13" s="1"/>
  <c r="Q723" i="18" s="1"/>
  <c r="N709" i="13"/>
  <c r="AR708" i="13"/>
  <c r="AA708" i="13"/>
  <c r="AB708" i="13" s="1"/>
  <c r="AC708" i="13" s="1"/>
  <c r="V709" i="13"/>
  <c r="AM709" i="13"/>
  <c r="AG709" i="13"/>
  <c r="U709" i="13"/>
  <c r="Y709" i="13"/>
  <c r="W709" i="13"/>
  <c r="AO709" i="13"/>
  <c r="AI709" i="13"/>
  <c r="Z709" i="13"/>
  <c r="AE709" i="13"/>
  <c r="AQ709" i="13"/>
  <c r="AF709" i="13"/>
  <c r="AH709" i="13"/>
  <c r="AN709" i="13"/>
  <c r="AL709" i="13"/>
  <c r="AJ709" i="13"/>
  <c r="X709" i="13"/>
  <c r="AP709" i="13"/>
  <c r="R709" i="13"/>
  <c r="S709" i="13"/>
  <c r="I710" i="13"/>
  <c r="G710" i="13"/>
  <c r="K710" i="13"/>
  <c r="H710" i="13"/>
  <c r="J710" i="13"/>
  <c r="D710" i="13"/>
  <c r="F710" i="13"/>
  <c r="E710" i="13"/>
  <c r="L710" i="13"/>
  <c r="C710" i="13"/>
  <c r="B710" i="13"/>
  <c r="AS708" i="13" l="1"/>
  <c r="M708" i="13" s="1"/>
  <c r="Q724" i="18" s="1"/>
  <c r="S724" i="18" s="1" a="1"/>
  <c r="S724" i="18" s="1"/>
  <c r="AA709" i="13"/>
  <c r="AB709" i="13" s="1"/>
  <c r="AC709" i="13" s="1"/>
  <c r="S723" i="18" a="1"/>
  <c r="S723" i="18" s="1"/>
  <c r="R723" i="18"/>
  <c r="N710" i="13"/>
  <c r="AR709" i="13"/>
  <c r="R724" i="18"/>
  <c r="L711" i="13"/>
  <c r="B711" i="13"/>
  <c r="F711" i="13"/>
  <c r="E711" i="13"/>
  <c r="H711" i="13"/>
  <c r="K711" i="13"/>
  <c r="D711" i="13"/>
  <c r="G711" i="13"/>
  <c r="C711" i="13"/>
  <c r="J711" i="13"/>
  <c r="I711" i="13"/>
  <c r="AH710" i="13"/>
  <c r="Z710" i="13"/>
  <c r="AQ710" i="13"/>
  <c r="V710" i="13"/>
  <c r="W710" i="13"/>
  <c r="AE710" i="13"/>
  <c r="U710" i="13"/>
  <c r="AO710" i="13"/>
  <c r="AM710" i="13"/>
  <c r="AL710" i="13"/>
  <c r="AF710" i="13"/>
  <c r="AP710" i="13"/>
  <c r="AG710" i="13"/>
  <c r="AI710" i="13"/>
  <c r="Y710" i="13"/>
  <c r="AN710" i="13"/>
  <c r="X710" i="13"/>
  <c r="AJ710" i="13"/>
  <c r="R710" i="13"/>
  <c r="S710" i="13"/>
  <c r="AS709" i="13" l="1"/>
  <c r="M709" i="13" s="1"/>
  <c r="Q725" i="18" s="1"/>
  <c r="R725" i="18" s="1"/>
  <c r="AR710" i="13"/>
  <c r="AA710" i="13"/>
  <c r="AB710" i="13" s="1"/>
  <c r="AC710" i="13" s="1"/>
  <c r="N711" i="13"/>
  <c r="AH711" i="13"/>
  <c r="AI711" i="13"/>
  <c r="AM711" i="13"/>
  <c r="Z711" i="13"/>
  <c r="AF711" i="13"/>
  <c r="AG711" i="13"/>
  <c r="AJ711" i="13"/>
  <c r="W711" i="13"/>
  <c r="U711" i="13"/>
  <c r="AO711" i="13"/>
  <c r="V711" i="13"/>
  <c r="X711" i="13"/>
  <c r="AQ711" i="13"/>
  <c r="Y711" i="13"/>
  <c r="AP711" i="13"/>
  <c r="AE711" i="13"/>
  <c r="AN711" i="13"/>
  <c r="AL711" i="13"/>
  <c r="S711" i="13"/>
  <c r="R711" i="13"/>
  <c r="C712" i="13"/>
  <c r="L712" i="13"/>
  <c r="G712" i="13"/>
  <c r="H712" i="13"/>
  <c r="F712" i="13"/>
  <c r="D712" i="13"/>
  <c r="E712" i="13"/>
  <c r="K712" i="13"/>
  <c r="J712" i="13"/>
  <c r="I712" i="13"/>
  <c r="B712" i="13"/>
  <c r="N712" i="13" l="1"/>
  <c r="AS710" i="13"/>
  <c r="M710" i="13" s="1"/>
  <c r="Q726" i="18" s="1"/>
  <c r="S725" i="18" a="1"/>
  <c r="S725" i="18" s="1"/>
  <c r="AA711" i="13"/>
  <c r="AB711" i="13" s="1"/>
  <c r="AC711" i="13" s="1"/>
  <c r="AR711" i="13"/>
  <c r="G713" i="13"/>
  <c r="H713" i="13"/>
  <c r="C713" i="13"/>
  <c r="L713" i="13"/>
  <c r="D713" i="13"/>
  <c r="K713" i="13"/>
  <c r="I713" i="13"/>
  <c r="J713" i="13"/>
  <c r="F713" i="13"/>
  <c r="E713" i="13"/>
  <c r="B713" i="13"/>
  <c r="AN712" i="13"/>
  <c r="AI712" i="13"/>
  <c r="W712" i="13"/>
  <c r="AE712" i="13"/>
  <c r="AQ712" i="13"/>
  <c r="AO712" i="13"/>
  <c r="AG712" i="13"/>
  <c r="Y712" i="13"/>
  <c r="AM712" i="13"/>
  <c r="U712" i="13"/>
  <c r="V712" i="13"/>
  <c r="AP712" i="13"/>
  <c r="AJ712" i="13"/>
  <c r="AH712" i="13"/>
  <c r="X712" i="13"/>
  <c r="AL712" i="13"/>
  <c r="AF712" i="13"/>
  <c r="Z712" i="13"/>
  <c r="S712" i="13"/>
  <c r="R712" i="13"/>
  <c r="R726" i="18" l="1"/>
  <c r="S726" i="18" a="1"/>
  <c r="S726" i="18" s="1"/>
  <c r="AS711" i="13"/>
  <c r="M711" i="13" s="1"/>
  <c r="Q727" i="18" s="1"/>
  <c r="S727" i="18" s="1" a="1"/>
  <c r="S727" i="18" s="1"/>
  <c r="N713" i="13"/>
  <c r="AA712" i="13"/>
  <c r="AB712" i="13" s="1"/>
  <c r="AC712" i="13" s="1"/>
  <c r="AR712" i="13"/>
  <c r="F714" i="13"/>
  <c r="C714" i="13"/>
  <c r="B714" i="13"/>
  <c r="L714" i="13"/>
  <c r="J714" i="13"/>
  <c r="E714" i="13"/>
  <c r="D714" i="13"/>
  <c r="H714" i="13"/>
  <c r="I714" i="13"/>
  <c r="K714" i="13"/>
  <c r="G714" i="13"/>
  <c r="AP713" i="13"/>
  <c r="AG713" i="13"/>
  <c r="AM713" i="13"/>
  <c r="AO713" i="13"/>
  <c r="Y713" i="13"/>
  <c r="U713" i="13"/>
  <c r="W713" i="13"/>
  <c r="AQ713" i="13"/>
  <c r="AI713" i="13"/>
  <c r="Z713" i="13"/>
  <c r="AN713" i="13"/>
  <c r="AE713" i="13"/>
  <c r="AF713" i="13"/>
  <c r="AH713" i="13"/>
  <c r="X713" i="13"/>
  <c r="AL713" i="13"/>
  <c r="AJ713" i="13"/>
  <c r="V713" i="13"/>
  <c r="S713" i="13"/>
  <c r="R713" i="13"/>
  <c r="N714" i="13" l="1"/>
  <c r="AS712" i="13"/>
  <c r="M712" i="13" s="1"/>
  <c r="Q728" i="18" s="1"/>
  <c r="S728" i="18" s="1" a="1"/>
  <c r="S728" i="18" s="1"/>
  <c r="R727" i="18"/>
  <c r="AR713" i="13"/>
  <c r="AA713" i="13"/>
  <c r="AB713" i="13" s="1"/>
  <c r="AC713" i="13" s="1"/>
  <c r="R714" i="13"/>
  <c r="S714" i="13"/>
  <c r="AJ714" i="13"/>
  <c r="AH714" i="13"/>
  <c r="X714" i="13"/>
  <c r="AE714" i="13"/>
  <c r="AL714" i="13"/>
  <c r="AF714" i="13"/>
  <c r="Z714" i="13"/>
  <c r="AN714" i="13"/>
  <c r="AI714" i="13"/>
  <c r="AQ714" i="13"/>
  <c r="AO714" i="13"/>
  <c r="W714" i="13"/>
  <c r="Y714" i="13"/>
  <c r="AM714" i="13"/>
  <c r="U714" i="13"/>
  <c r="AG714" i="13"/>
  <c r="V714" i="13"/>
  <c r="AP714" i="13"/>
  <c r="E715" i="13"/>
  <c r="C715" i="13"/>
  <c r="H715" i="13"/>
  <c r="D715" i="13"/>
  <c r="I715" i="13"/>
  <c r="J715" i="13"/>
  <c r="G715" i="13"/>
  <c r="F715" i="13"/>
  <c r="B715" i="13"/>
  <c r="L715" i="13"/>
  <c r="K715" i="13"/>
  <c r="AS713" i="13" l="1"/>
  <c r="M713" i="13" s="1"/>
  <c r="Q729" i="18" s="1"/>
  <c r="S729" i="18" s="1" a="1"/>
  <c r="S729" i="18" s="1"/>
  <c r="R728" i="18"/>
  <c r="N715" i="13"/>
  <c r="AR714" i="13"/>
  <c r="AA714" i="13"/>
  <c r="AB714" i="13" s="1"/>
  <c r="AC714" i="13" s="1"/>
  <c r="C716" i="13"/>
  <c r="E716" i="13"/>
  <c r="H716" i="13"/>
  <c r="K716" i="13"/>
  <c r="J716" i="13"/>
  <c r="F716" i="13"/>
  <c r="G716" i="13"/>
  <c r="I716" i="13"/>
  <c r="B716" i="13"/>
  <c r="L716" i="13"/>
  <c r="D716" i="13"/>
  <c r="U715" i="13"/>
  <c r="AF715" i="13"/>
  <c r="AH715" i="13"/>
  <c r="X715" i="13"/>
  <c r="AL715" i="13"/>
  <c r="AJ715" i="13"/>
  <c r="V715" i="13"/>
  <c r="AE715" i="13"/>
  <c r="AP715" i="13"/>
  <c r="AG715" i="13"/>
  <c r="AM715" i="13"/>
  <c r="AO715" i="13"/>
  <c r="Y715" i="13"/>
  <c r="W715" i="13"/>
  <c r="AQ715" i="13"/>
  <c r="AI715" i="13"/>
  <c r="Z715" i="13"/>
  <c r="AN715" i="13"/>
  <c r="R715" i="13"/>
  <c r="S715" i="13"/>
  <c r="R729" i="18" l="1"/>
  <c r="AS714" i="13"/>
  <c r="M714" i="13" s="1"/>
  <c r="Q730" i="18" s="1"/>
  <c r="R730" i="18" s="1"/>
  <c r="N716" i="13"/>
  <c r="AA715" i="13"/>
  <c r="AB715" i="13" s="1"/>
  <c r="AC715" i="13" s="1"/>
  <c r="AR715" i="13"/>
  <c r="U716" i="13"/>
  <c r="AH716" i="13"/>
  <c r="AM716" i="13"/>
  <c r="Y716" i="13"/>
  <c r="AP716" i="13"/>
  <c r="AJ716" i="13"/>
  <c r="V716" i="13"/>
  <c r="X716" i="13"/>
  <c r="AL716" i="13"/>
  <c r="AO716" i="13"/>
  <c r="Z716" i="13"/>
  <c r="AE716" i="13"/>
  <c r="AN716" i="13"/>
  <c r="AF716" i="13"/>
  <c r="W716" i="13"/>
  <c r="AQ716" i="13"/>
  <c r="AI716" i="13"/>
  <c r="AG716" i="13"/>
  <c r="C717" i="13"/>
  <c r="F717" i="13"/>
  <c r="K717" i="13"/>
  <c r="E717" i="13"/>
  <c r="J717" i="13"/>
  <c r="I717" i="13"/>
  <c r="D717" i="13"/>
  <c r="L717" i="13"/>
  <c r="H717" i="13"/>
  <c r="G717" i="13"/>
  <c r="B717" i="13"/>
  <c r="R716" i="13"/>
  <c r="S716" i="13"/>
  <c r="N717" i="13" l="1"/>
  <c r="S730" i="18" a="1"/>
  <c r="S730" i="18" s="1"/>
  <c r="AR716" i="13"/>
  <c r="AA716" i="13"/>
  <c r="AB716" i="13" s="1"/>
  <c r="AC716" i="13" s="1"/>
  <c r="AS715" i="13"/>
  <c r="M715" i="13" s="1"/>
  <c r="Q731" i="18" s="1"/>
  <c r="E718" i="13"/>
  <c r="H718" i="13"/>
  <c r="J718" i="13"/>
  <c r="B718" i="13"/>
  <c r="F718" i="13"/>
  <c r="G718" i="13"/>
  <c r="L718" i="13"/>
  <c r="D718" i="13"/>
  <c r="K718" i="13"/>
  <c r="I718" i="13"/>
  <c r="C718" i="13"/>
  <c r="R717" i="13"/>
  <c r="S717" i="13"/>
  <c r="AI717" i="13"/>
  <c r="AM717" i="13"/>
  <c r="AQ717" i="13"/>
  <c r="AP717" i="13"/>
  <c r="W717" i="13"/>
  <c r="AE717" i="13"/>
  <c r="AH717" i="13"/>
  <c r="Z717" i="13"/>
  <c r="AN717" i="13"/>
  <c r="Y717" i="13"/>
  <c r="AJ717" i="13"/>
  <c r="U717" i="13"/>
  <c r="AF717" i="13"/>
  <c r="AL717" i="13"/>
  <c r="AG717" i="13"/>
  <c r="V717" i="13"/>
  <c r="X717" i="13"/>
  <c r="AO717" i="13"/>
  <c r="AS716" i="13" l="1"/>
  <c r="M716" i="13" s="1"/>
  <c r="Q732" i="18" s="1"/>
  <c r="S732" i="18" s="1" a="1"/>
  <c r="S732" i="18" s="1"/>
  <c r="N718" i="13"/>
  <c r="AA717" i="13"/>
  <c r="AB717" i="13" s="1"/>
  <c r="AC717" i="13" s="1"/>
  <c r="AR717" i="13"/>
  <c r="S731" i="18" a="1"/>
  <c r="S731" i="18" s="1"/>
  <c r="R731" i="18"/>
  <c r="AN718" i="13"/>
  <c r="AI718" i="13"/>
  <c r="W718" i="13"/>
  <c r="U718" i="13"/>
  <c r="AQ718" i="13"/>
  <c r="AO718" i="13"/>
  <c r="AG718" i="13"/>
  <c r="Y718" i="13"/>
  <c r="AM718" i="13"/>
  <c r="AE718" i="13"/>
  <c r="V718" i="13"/>
  <c r="AP718" i="13"/>
  <c r="AJ718" i="13"/>
  <c r="AH718" i="13"/>
  <c r="X718" i="13"/>
  <c r="AL718" i="13"/>
  <c r="AF718" i="13"/>
  <c r="Z718" i="13"/>
  <c r="F719" i="13"/>
  <c r="K719" i="13"/>
  <c r="J719" i="13"/>
  <c r="D719" i="13"/>
  <c r="H719" i="13"/>
  <c r="E719" i="13"/>
  <c r="G719" i="13"/>
  <c r="N719" i="13" s="1"/>
  <c r="B719" i="13"/>
  <c r="C719" i="13"/>
  <c r="L719" i="13"/>
  <c r="I719" i="13"/>
  <c r="S718" i="13"/>
  <c r="R718" i="13"/>
  <c r="R732" i="18" l="1"/>
  <c r="AS717" i="13"/>
  <c r="M717" i="13" s="1"/>
  <c r="Q733" i="18" s="1"/>
  <c r="S733" i="18" s="1" a="1"/>
  <c r="S733" i="18" s="1"/>
  <c r="AR718" i="13"/>
  <c r="AA718" i="13"/>
  <c r="AB718" i="13" s="1"/>
  <c r="AC718" i="13" s="1"/>
  <c r="I720" i="13"/>
  <c r="G720" i="13"/>
  <c r="C720" i="13"/>
  <c r="H720" i="13"/>
  <c r="L720" i="13"/>
  <c r="E720" i="13"/>
  <c r="K720" i="13"/>
  <c r="F720" i="13"/>
  <c r="D720" i="13"/>
  <c r="B720" i="13"/>
  <c r="J720" i="13"/>
  <c r="S719" i="13"/>
  <c r="R719" i="13"/>
  <c r="AO719" i="13"/>
  <c r="AI719" i="13"/>
  <c r="Z719" i="13"/>
  <c r="AQ719" i="13"/>
  <c r="AF719" i="13"/>
  <c r="AH719" i="13"/>
  <c r="AN719" i="13"/>
  <c r="AL719" i="13"/>
  <c r="AJ719" i="13"/>
  <c r="AE719" i="13"/>
  <c r="X719" i="13"/>
  <c r="AP719" i="13"/>
  <c r="V719" i="13"/>
  <c r="AM719" i="13"/>
  <c r="AG719" i="13"/>
  <c r="U719" i="13"/>
  <c r="Y719" i="13"/>
  <c r="W719" i="13"/>
  <c r="AA719" i="13" l="1"/>
  <c r="AB719" i="13" s="1"/>
  <c r="AC719" i="13" s="1"/>
  <c r="AR719" i="13"/>
  <c r="R733" i="18"/>
  <c r="N720" i="13"/>
  <c r="AS718" i="13"/>
  <c r="M718" i="13" s="1"/>
  <c r="Q734" i="18" s="1"/>
  <c r="B721" i="13"/>
  <c r="E721" i="13"/>
  <c r="H721" i="13"/>
  <c r="L721" i="13"/>
  <c r="K721" i="13"/>
  <c r="G721" i="13"/>
  <c r="F721" i="13"/>
  <c r="I721" i="13"/>
  <c r="D721" i="13"/>
  <c r="C721" i="13"/>
  <c r="J721" i="13"/>
  <c r="AN720" i="13"/>
  <c r="Z720" i="13"/>
  <c r="AG720" i="13"/>
  <c r="U720" i="13"/>
  <c r="Y720" i="13"/>
  <c r="AQ720" i="13"/>
  <c r="V720" i="13"/>
  <c r="AO720" i="13"/>
  <c r="AJ720" i="13"/>
  <c r="AE720" i="13"/>
  <c r="AH720" i="13"/>
  <c r="AM720" i="13"/>
  <c r="X720" i="13"/>
  <c r="AF720" i="13"/>
  <c r="AP720" i="13"/>
  <c r="AL720" i="13"/>
  <c r="AI720" i="13"/>
  <c r="W720" i="13"/>
  <c r="R720" i="13"/>
  <c r="S720" i="13"/>
  <c r="AS719" i="13" l="1"/>
  <c r="M719" i="13" s="1"/>
  <c r="Q735" i="18" s="1"/>
  <c r="S735" i="18" s="1" a="1"/>
  <c r="S735" i="18" s="1"/>
  <c r="AR720" i="13"/>
  <c r="AA720" i="13"/>
  <c r="AB720" i="13" s="1"/>
  <c r="AC720" i="13" s="1"/>
  <c r="N721" i="13"/>
  <c r="S734" i="18" a="1"/>
  <c r="S734" i="18" s="1"/>
  <c r="R734" i="18"/>
  <c r="V721" i="13"/>
  <c r="AM721" i="13"/>
  <c r="AO721" i="13"/>
  <c r="Y721" i="13"/>
  <c r="W721" i="13"/>
  <c r="AQ721" i="13"/>
  <c r="AI721" i="13"/>
  <c r="Z721" i="13"/>
  <c r="AF721" i="13"/>
  <c r="AH721" i="13"/>
  <c r="AN721" i="13"/>
  <c r="AE721" i="13"/>
  <c r="AL721" i="13"/>
  <c r="AJ721" i="13"/>
  <c r="U721" i="13"/>
  <c r="X721" i="13"/>
  <c r="AP721" i="13"/>
  <c r="AG721" i="13"/>
  <c r="R721" i="13"/>
  <c r="S721" i="13"/>
  <c r="J722" i="13"/>
  <c r="I722" i="13"/>
  <c r="E722" i="13"/>
  <c r="G722" i="13"/>
  <c r="H722" i="13"/>
  <c r="B722" i="13"/>
  <c r="C722" i="13"/>
  <c r="D722" i="13"/>
  <c r="F722" i="13"/>
  <c r="K722" i="13"/>
  <c r="L722" i="13"/>
  <c r="R735" i="18" l="1"/>
  <c r="N722" i="13"/>
  <c r="AS720" i="13"/>
  <c r="M720" i="13" s="1"/>
  <c r="Q736" i="18" s="1"/>
  <c r="S736" i="18" s="1" a="1"/>
  <c r="S736" i="18" s="1"/>
  <c r="AA721" i="13"/>
  <c r="AB721" i="13" s="1"/>
  <c r="AC721" i="13" s="1"/>
  <c r="AR721" i="13"/>
  <c r="AG722" i="13"/>
  <c r="AI722" i="13"/>
  <c r="AJ722" i="13"/>
  <c r="AM722" i="13"/>
  <c r="W722" i="13"/>
  <c r="Y722" i="13"/>
  <c r="AP722" i="13"/>
  <c r="AL722" i="13"/>
  <c r="V722" i="13"/>
  <c r="AH722" i="13"/>
  <c r="U722" i="13"/>
  <c r="AN722" i="13"/>
  <c r="AO722" i="13"/>
  <c r="X722" i="13"/>
  <c r="AE722" i="13"/>
  <c r="AQ722" i="13"/>
  <c r="AF722" i="13"/>
  <c r="Z722" i="13"/>
  <c r="D723" i="13"/>
  <c r="G723" i="13"/>
  <c r="J723" i="13"/>
  <c r="C723" i="13"/>
  <c r="K723" i="13"/>
  <c r="B723" i="13"/>
  <c r="H723" i="13"/>
  <c r="E723" i="13"/>
  <c r="L723" i="13"/>
  <c r="I723" i="13"/>
  <c r="F723" i="13"/>
  <c r="R722" i="13"/>
  <c r="S722" i="13"/>
  <c r="AS721" i="13" l="1"/>
  <c r="M721" i="13" s="1"/>
  <c r="Q737" i="18" s="1"/>
  <c r="R737" i="18" s="1"/>
  <c r="R736" i="18"/>
  <c r="AA722" i="13"/>
  <c r="AB722" i="13" s="1"/>
  <c r="AC722" i="13" s="1"/>
  <c r="AR722" i="13"/>
  <c r="N723" i="13"/>
  <c r="S723" i="13"/>
  <c r="R723" i="13"/>
  <c r="B724" i="13"/>
  <c r="F724" i="13"/>
  <c r="J724" i="13"/>
  <c r="E724" i="13"/>
  <c r="I724" i="13"/>
  <c r="K724" i="13"/>
  <c r="D724" i="13"/>
  <c r="G724" i="13"/>
  <c r="N724" i="13" s="1"/>
  <c r="H724" i="13"/>
  <c r="C724" i="13"/>
  <c r="L724" i="13"/>
  <c r="U723" i="13"/>
  <c r="AN723" i="13"/>
  <c r="AH723" i="13"/>
  <c r="AM723" i="13"/>
  <c r="AG723" i="13"/>
  <c r="AL723" i="13"/>
  <c r="Z723" i="13"/>
  <c r="V723" i="13"/>
  <c r="AF723" i="13"/>
  <c r="AJ723" i="13"/>
  <c r="Y723" i="13"/>
  <c r="X723" i="13"/>
  <c r="AE723" i="13"/>
  <c r="AO723" i="13"/>
  <c r="AI723" i="13"/>
  <c r="AP723" i="13"/>
  <c r="AQ723" i="13"/>
  <c r="W723" i="13"/>
  <c r="S737" i="18" l="1" a="1"/>
  <c r="S737" i="18" s="1"/>
  <c r="AS722" i="13"/>
  <c r="M722" i="13" s="1"/>
  <c r="Q738" i="18" s="1"/>
  <c r="R738" i="18" s="1"/>
  <c r="AR723" i="13"/>
  <c r="AA723" i="13"/>
  <c r="AB723" i="13" s="1"/>
  <c r="AC723" i="13" s="1"/>
  <c r="S724" i="13"/>
  <c r="R724" i="13"/>
  <c r="AF724" i="13"/>
  <c r="X724" i="13"/>
  <c r="AN724" i="13"/>
  <c r="U724" i="13"/>
  <c r="AH724" i="13"/>
  <c r="Z724" i="13"/>
  <c r="AP724" i="13"/>
  <c r="AE724" i="13"/>
  <c r="AJ724" i="13"/>
  <c r="V724" i="13"/>
  <c r="AM724" i="13"/>
  <c r="AG724" i="13"/>
  <c r="W724" i="13"/>
  <c r="AO724" i="13"/>
  <c r="AI724" i="13"/>
  <c r="Y724" i="13"/>
  <c r="AQ724" i="13"/>
  <c r="AL724" i="13"/>
  <c r="J725" i="13"/>
  <c r="L725" i="13"/>
  <c r="D725" i="13"/>
  <c r="F725" i="13"/>
  <c r="C725" i="13"/>
  <c r="K725" i="13"/>
  <c r="H725" i="13"/>
  <c r="E725" i="13"/>
  <c r="G725" i="13"/>
  <c r="I725" i="13"/>
  <c r="B725" i="13"/>
  <c r="S738" i="18" l="1" a="1"/>
  <c r="S738" i="18" s="1"/>
  <c r="AS723" i="13"/>
  <c r="M723" i="13" s="1"/>
  <c r="Q739" i="18" s="1"/>
  <c r="N725" i="13"/>
  <c r="AA724" i="13"/>
  <c r="AB724" i="13" s="1"/>
  <c r="AC724" i="13" s="1"/>
  <c r="AR724" i="13"/>
  <c r="F726" i="13"/>
  <c r="C726" i="13"/>
  <c r="G726" i="13"/>
  <c r="E726" i="13"/>
  <c r="L726" i="13"/>
  <c r="K726" i="13"/>
  <c r="D726" i="13"/>
  <c r="B726" i="13"/>
  <c r="I726" i="13"/>
  <c r="J726" i="13"/>
  <c r="H726" i="13"/>
  <c r="S725" i="13"/>
  <c r="R725" i="13"/>
  <c r="W725" i="13"/>
  <c r="AQ725" i="13"/>
  <c r="AG725" i="13"/>
  <c r="Y725" i="13"/>
  <c r="AM725" i="13"/>
  <c r="AP725" i="13"/>
  <c r="U725" i="13"/>
  <c r="AH725" i="13"/>
  <c r="V725" i="13"/>
  <c r="AL725" i="13"/>
  <c r="AJ725" i="13"/>
  <c r="X725" i="13"/>
  <c r="AE725" i="13"/>
  <c r="AF725" i="13"/>
  <c r="Z725" i="13"/>
  <c r="AN725" i="13"/>
  <c r="AO725" i="13"/>
  <c r="AI725" i="13"/>
  <c r="S739" i="18" l="1" a="1"/>
  <c r="S739" i="18" s="1"/>
  <c r="AS724" i="13"/>
  <c r="M724" i="13" s="1"/>
  <c r="Q740" i="18" s="1"/>
  <c r="S740" i="18" s="1" a="1"/>
  <c r="S740" i="18" s="1"/>
  <c r="R739" i="18"/>
  <c r="AR725" i="13"/>
  <c r="AA725" i="13"/>
  <c r="AB725" i="13" s="1"/>
  <c r="AC725" i="13" s="1"/>
  <c r="N726" i="13"/>
  <c r="S726" i="13"/>
  <c r="R726" i="13"/>
  <c r="K727" i="13"/>
  <c r="I727" i="13"/>
  <c r="D727" i="13"/>
  <c r="C727" i="13"/>
  <c r="B727" i="13"/>
  <c r="E727" i="13"/>
  <c r="G727" i="13"/>
  <c r="L727" i="13"/>
  <c r="H727" i="13"/>
  <c r="J727" i="13"/>
  <c r="F727" i="13"/>
  <c r="AL726" i="13"/>
  <c r="AH726" i="13"/>
  <c r="Z726" i="13"/>
  <c r="AE726" i="13"/>
  <c r="AN726" i="13"/>
  <c r="AJ726" i="13"/>
  <c r="AP726" i="13"/>
  <c r="AM726" i="13"/>
  <c r="V726" i="13"/>
  <c r="U726" i="13"/>
  <c r="Y726" i="13"/>
  <c r="AO726" i="13"/>
  <c r="AG726" i="13"/>
  <c r="W726" i="13"/>
  <c r="AQ726" i="13"/>
  <c r="AI726" i="13"/>
  <c r="AF726" i="13"/>
  <c r="X726" i="13"/>
  <c r="AS725" i="13" l="1"/>
  <c r="M725" i="13" s="1"/>
  <c r="Q741" i="18" s="1"/>
  <c r="S741" i="18" s="1" a="1"/>
  <c r="S741" i="18" s="1"/>
  <c r="R740" i="18"/>
  <c r="AR726" i="13"/>
  <c r="N727" i="13"/>
  <c r="AA726" i="13"/>
  <c r="AB726" i="13" s="1"/>
  <c r="AC726" i="13" s="1"/>
  <c r="R727" i="13"/>
  <c r="S727" i="13"/>
  <c r="C728" i="13"/>
  <c r="H728" i="13"/>
  <c r="G728" i="13"/>
  <c r="J728" i="13"/>
  <c r="I728" i="13"/>
  <c r="B728" i="13"/>
  <c r="E728" i="13"/>
  <c r="F728" i="13"/>
  <c r="D728" i="13"/>
  <c r="K728" i="13"/>
  <c r="L728" i="13"/>
  <c r="Y727" i="13"/>
  <c r="AM727" i="13"/>
  <c r="AG727" i="13"/>
  <c r="AH727" i="13"/>
  <c r="V727" i="13"/>
  <c r="AP727" i="13"/>
  <c r="AJ727" i="13"/>
  <c r="X727" i="13"/>
  <c r="U727" i="13"/>
  <c r="AL727" i="13"/>
  <c r="AF727" i="13"/>
  <c r="Z727" i="13"/>
  <c r="AE727" i="13"/>
  <c r="AN727" i="13"/>
  <c r="AO727" i="13"/>
  <c r="AI727" i="13"/>
  <c r="W727" i="13"/>
  <c r="AQ727" i="13"/>
  <c r="R741" i="18" l="1"/>
  <c r="N728" i="13"/>
  <c r="AA727" i="13"/>
  <c r="AB727" i="13" s="1"/>
  <c r="AC727" i="13" s="1"/>
  <c r="AR727" i="13"/>
  <c r="AS726" i="13"/>
  <c r="M726" i="13" s="1"/>
  <c r="Q742" i="18" s="1"/>
  <c r="AQ728" i="13"/>
  <c r="AG728" i="13"/>
  <c r="AF728" i="13"/>
  <c r="W728" i="13"/>
  <c r="AI728" i="13"/>
  <c r="U728" i="13"/>
  <c r="AH728" i="13"/>
  <c r="X728" i="13"/>
  <c r="AL728" i="13"/>
  <c r="AJ728" i="13"/>
  <c r="Z728" i="13"/>
  <c r="AN728" i="13"/>
  <c r="AE728" i="13"/>
  <c r="AM728" i="13"/>
  <c r="V728" i="13"/>
  <c r="AO728" i="13"/>
  <c r="Y728" i="13"/>
  <c r="AP728" i="13"/>
  <c r="J729" i="13"/>
  <c r="H729" i="13"/>
  <c r="C729" i="13"/>
  <c r="D729" i="13"/>
  <c r="F729" i="13"/>
  <c r="E729" i="13"/>
  <c r="G729" i="13"/>
  <c r="K729" i="13"/>
  <c r="B729" i="13"/>
  <c r="L729" i="13"/>
  <c r="I729" i="13"/>
  <c r="R728" i="13"/>
  <c r="S728" i="13"/>
  <c r="AR728" i="13" l="1"/>
  <c r="AA728" i="13"/>
  <c r="AB728" i="13" s="1"/>
  <c r="AC728" i="13" s="1"/>
  <c r="AS727" i="13"/>
  <c r="M727" i="13" s="1"/>
  <c r="Q743" i="18" s="1"/>
  <c r="S743" i="18" s="1" a="1"/>
  <c r="S743" i="18" s="1"/>
  <c r="S742" i="18" a="1"/>
  <c r="S742" i="18" s="1"/>
  <c r="R742" i="18"/>
  <c r="N729" i="13"/>
  <c r="K730" i="13"/>
  <c r="D730" i="13"/>
  <c r="E730" i="13"/>
  <c r="C730" i="13"/>
  <c r="B730" i="13"/>
  <c r="G730" i="13"/>
  <c r="L730" i="13"/>
  <c r="F730" i="13"/>
  <c r="I730" i="13"/>
  <c r="J730" i="13"/>
  <c r="H730" i="13"/>
  <c r="U729" i="13"/>
  <c r="AM729" i="13"/>
  <c r="AP729" i="13"/>
  <c r="AH729" i="13"/>
  <c r="V729" i="13"/>
  <c r="AL729" i="13"/>
  <c r="AE729" i="13"/>
  <c r="AJ729" i="13"/>
  <c r="X729" i="13"/>
  <c r="AN729" i="13"/>
  <c r="AF729" i="13"/>
  <c r="Z729" i="13"/>
  <c r="W729" i="13"/>
  <c r="AO729" i="13"/>
  <c r="AI729" i="13"/>
  <c r="AQ729" i="13"/>
  <c r="AG729" i="13"/>
  <c r="Y729" i="13"/>
  <c r="S729" i="13"/>
  <c r="R729" i="13"/>
  <c r="AS728" i="13" l="1"/>
  <c r="M728" i="13" s="1"/>
  <c r="Q744" i="18" s="1"/>
  <c r="R744" i="18" s="1"/>
  <c r="R743" i="18"/>
  <c r="AR729" i="13"/>
  <c r="N730" i="13"/>
  <c r="AA729" i="13"/>
  <c r="AB729" i="13" s="1"/>
  <c r="AC729" i="13" s="1"/>
  <c r="S730" i="13"/>
  <c r="R730" i="13"/>
  <c r="H731" i="13"/>
  <c r="C731" i="13"/>
  <c r="L731" i="13"/>
  <c r="F731" i="13"/>
  <c r="K731" i="13"/>
  <c r="B731" i="13"/>
  <c r="I731" i="13"/>
  <c r="G731" i="13"/>
  <c r="E731" i="13"/>
  <c r="D731" i="13"/>
  <c r="J731" i="13"/>
  <c r="AO730" i="13"/>
  <c r="AN730" i="13"/>
  <c r="AF730" i="13"/>
  <c r="U730" i="13"/>
  <c r="AQ730" i="13"/>
  <c r="Y730" i="13"/>
  <c r="AH730" i="13"/>
  <c r="V730" i="13"/>
  <c r="W730" i="13"/>
  <c r="AE730" i="13"/>
  <c r="AG730" i="13"/>
  <c r="X730" i="13"/>
  <c r="AJ730" i="13"/>
  <c r="AI730" i="13"/>
  <c r="AL730" i="13"/>
  <c r="AM730" i="13"/>
  <c r="Z730" i="13"/>
  <c r="AP730" i="13"/>
  <c r="S744" i="18" l="1" a="1"/>
  <c r="S744" i="18" s="1"/>
  <c r="N731" i="13"/>
  <c r="AS729" i="13"/>
  <c r="M729" i="13" s="1"/>
  <c r="Q745" i="18" s="1"/>
  <c r="AA730" i="13"/>
  <c r="AB730" i="13" s="1"/>
  <c r="AC730" i="13" s="1"/>
  <c r="AR730" i="13"/>
  <c r="AE731" i="13"/>
  <c r="X731" i="13"/>
  <c r="AN731" i="13"/>
  <c r="AF731" i="13"/>
  <c r="Z731" i="13"/>
  <c r="AQ731" i="13"/>
  <c r="U731" i="13"/>
  <c r="AH731" i="13"/>
  <c r="AI731" i="13"/>
  <c r="AL731" i="13"/>
  <c r="AO731" i="13"/>
  <c r="AG731" i="13"/>
  <c r="W731" i="13"/>
  <c r="AM731" i="13"/>
  <c r="AJ731" i="13"/>
  <c r="V731" i="13"/>
  <c r="AP731" i="13"/>
  <c r="Y731" i="13"/>
  <c r="G732" i="13"/>
  <c r="F732" i="13"/>
  <c r="H732" i="13"/>
  <c r="E732" i="13"/>
  <c r="D732" i="13"/>
  <c r="L732" i="13"/>
  <c r="J732" i="13"/>
  <c r="K732" i="13"/>
  <c r="B732" i="13"/>
  <c r="C732" i="13"/>
  <c r="I732" i="13"/>
  <c r="S731" i="13"/>
  <c r="R731" i="13"/>
  <c r="R745" i="18" l="1"/>
  <c r="S745" i="18" a="1"/>
  <c r="S745" i="18" s="1"/>
  <c r="AS730" i="13"/>
  <c r="M730" i="13" s="1"/>
  <c r="Q746" i="18" s="1"/>
  <c r="S746" i="18" s="1" a="1"/>
  <c r="S746" i="18" s="1"/>
  <c r="AA731" i="13"/>
  <c r="AB731" i="13" s="1"/>
  <c r="AC731" i="13" s="1"/>
  <c r="AR731" i="13"/>
  <c r="N732" i="13"/>
  <c r="F733" i="13"/>
  <c r="K733" i="13"/>
  <c r="G733" i="13"/>
  <c r="C733" i="13"/>
  <c r="I733" i="13"/>
  <c r="B733" i="13"/>
  <c r="L733" i="13"/>
  <c r="D733" i="13"/>
  <c r="H733" i="13"/>
  <c r="J733" i="13"/>
  <c r="E733" i="13"/>
  <c r="V732" i="13"/>
  <c r="Y732" i="13"/>
  <c r="AO732" i="13"/>
  <c r="AG732" i="13"/>
  <c r="W732" i="13"/>
  <c r="AI732" i="13"/>
  <c r="AF732" i="13"/>
  <c r="AQ732" i="13"/>
  <c r="U732" i="13"/>
  <c r="AL732" i="13"/>
  <c r="AH732" i="13"/>
  <c r="AE732" i="13"/>
  <c r="X732" i="13"/>
  <c r="AN732" i="13"/>
  <c r="AJ732" i="13"/>
  <c r="Z732" i="13"/>
  <c r="AP732" i="13"/>
  <c r="AM732" i="13"/>
  <c r="R732" i="13"/>
  <c r="S732" i="13"/>
  <c r="R746" i="18" l="1"/>
  <c r="AA732" i="13"/>
  <c r="AB732" i="13" s="1"/>
  <c r="AC732" i="13" s="1"/>
  <c r="AS731" i="13"/>
  <c r="M731" i="13" s="1"/>
  <c r="Q747" i="18" s="1"/>
  <c r="S747" i="18" s="1" a="1"/>
  <c r="S747" i="18" s="1"/>
  <c r="AR732" i="13"/>
  <c r="N733" i="13"/>
  <c r="R733" i="13"/>
  <c r="S733" i="13"/>
  <c r="Y733" i="13"/>
  <c r="AM733" i="13"/>
  <c r="AG733" i="13"/>
  <c r="AH733" i="13"/>
  <c r="V733" i="13"/>
  <c r="AP733" i="13"/>
  <c r="AJ733" i="13"/>
  <c r="X733" i="13"/>
  <c r="AL733" i="13"/>
  <c r="AF733" i="13"/>
  <c r="Z733" i="13"/>
  <c r="AE733" i="13"/>
  <c r="AN733" i="13"/>
  <c r="AO733" i="13"/>
  <c r="AI733" i="13"/>
  <c r="U733" i="13"/>
  <c r="W733" i="13"/>
  <c r="AQ733" i="13"/>
  <c r="L734" i="13"/>
  <c r="F734" i="13"/>
  <c r="D734" i="13"/>
  <c r="I734" i="13"/>
  <c r="J734" i="13"/>
  <c r="K734" i="13"/>
  <c r="C734" i="13"/>
  <c r="H734" i="13"/>
  <c r="E734" i="13"/>
  <c r="B734" i="13"/>
  <c r="G734" i="13"/>
  <c r="R747" i="18" l="1"/>
  <c r="AS732" i="13"/>
  <c r="M732" i="13" s="1"/>
  <c r="Q748" i="18" s="1"/>
  <c r="S748" i="18" s="1" a="1"/>
  <c r="S748" i="18" s="1"/>
  <c r="AA733" i="13"/>
  <c r="AB733" i="13" s="1"/>
  <c r="AC733" i="13" s="1"/>
  <c r="AR733" i="13"/>
  <c r="N734" i="13"/>
  <c r="G735" i="13"/>
  <c r="F735" i="13"/>
  <c r="H735" i="13"/>
  <c r="L735" i="13"/>
  <c r="B735" i="13"/>
  <c r="J735" i="13"/>
  <c r="C735" i="13"/>
  <c r="K735" i="13"/>
  <c r="E735" i="13"/>
  <c r="D735" i="13"/>
  <c r="I735" i="13"/>
  <c r="S734" i="13"/>
  <c r="R734" i="13"/>
  <c r="V734" i="13"/>
  <c r="AP734" i="13"/>
  <c r="AE734" i="13"/>
  <c r="AL734" i="13"/>
  <c r="Y734" i="13"/>
  <c r="AJ734" i="13"/>
  <c r="AO734" i="13"/>
  <c r="W734" i="13"/>
  <c r="U734" i="13"/>
  <c r="X734" i="13"/>
  <c r="AG734" i="13"/>
  <c r="AQ734" i="13"/>
  <c r="AM734" i="13"/>
  <c r="AI734" i="13"/>
  <c r="AF734" i="13"/>
  <c r="Z734" i="13"/>
  <c r="AN734" i="13"/>
  <c r="AH734" i="13"/>
  <c r="AS733" i="13" l="1"/>
  <c r="M733" i="13" s="1"/>
  <c r="Q749" i="18" s="1"/>
  <c r="S749" i="18" s="1" a="1"/>
  <c r="S749" i="18" s="1"/>
  <c r="R748" i="18"/>
  <c r="AA734" i="13"/>
  <c r="AB734" i="13" s="1"/>
  <c r="AC734" i="13" s="1"/>
  <c r="AR734" i="13"/>
  <c r="N735" i="13"/>
  <c r="AJ735" i="13"/>
  <c r="AM735" i="13"/>
  <c r="AL735" i="13"/>
  <c r="AF735" i="13"/>
  <c r="X735" i="13"/>
  <c r="V735" i="13"/>
  <c r="Z735" i="13"/>
  <c r="AN735" i="13"/>
  <c r="AE735" i="13"/>
  <c r="W735" i="13"/>
  <c r="AI735" i="13"/>
  <c r="U735" i="13"/>
  <c r="Y735" i="13"/>
  <c r="AO735" i="13"/>
  <c r="AG735" i="13"/>
  <c r="AH735" i="13"/>
  <c r="AQ735" i="13"/>
  <c r="AP735" i="13"/>
  <c r="J736" i="13"/>
  <c r="K736" i="13"/>
  <c r="F736" i="13"/>
  <c r="H736" i="13"/>
  <c r="E736" i="13"/>
  <c r="C736" i="13"/>
  <c r="L736" i="13"/>
  <c r="D736" i="13"/>
  <c r="G736" i="13"/>
  <c r="N736" i="13" s="1"/>
  <c r="B736" i="13"/>
  <c r="I736" i="13"/>
  <c r="R735" i="13"/>
  <c r="S735" i="13"/>
  <c r="R749" i="18" l="1"/>
  <c r="AA735" i="13"/>
  <c r="AB735" i="13" s="1"/>
  <c r="AC735" i="13" s="1"/>
  <c r="AR735" i="13"/>
  <c r="AS734" i="13"/>
  <c r="M734" i="13" s="1"/>
  <c r="Q750" i="18" s="1"/>
  <c r="I737" i="13"/>
  <c r="H737" i="13"/>
  <c r="B737" i="13"/>
  <c r="G737" i="13"/>
  <c r="L737" i="13"/>
  <c r="K737" i="13"/>
  <c r="C737" i="13"/>
  <c r="D737" i="13"/>
  <c r="E737" i="13"/>
  <c r="F737" i="13"/>
  <c r="J737" i="13"/>
  <c r="U736" i="13"/>
  <c r="AO736" i="13"/>
  <c r="AI736" i="13"/>
  <c r="AF736" i="13"/>
  <c r="AQ736" i="13"/>
  <c r="AL736" i="13"/>
  <c r="AH736" i="13"/>
  <c r="AE736" i="13"/>
  <c r="X736" i="13"/>
  <c r="AN736" i="13"/>
  <c r="Z736" i="13"/>
  <c r="AP736" i="13"/>
  <c r="AJ736" i="13"/>
  <c r="V736" i="13"/>
  <c r="Y736" i="13"/>
  <c r="AM736" i="13"/>
  <c r="AG736" i="13"/>
  <c r="W736" i="13"/>
  <c r="R736" i="13"/>
  <c r="S736" i="13"/>
  <c r="AS735" i="13" l="1"/>
  <c r="M735" i="13" s="1"/>
  <c r="Q751" i="18" s="1"/>
  <c r="R751" i="18" s="1"/>
  <c r="AR736" i="13"/>
  <c r="AA736" i="13"/>
  <c r="AB736" i="13" s="1"/>
  <c r="AC736" i="13" s="1"/>
  <c r="S750" i="18" a="1"/>
  <c r="S750" i="18" s="1"/>
  <c r="R750" i="18"/>
  <c r="N737" i="13"/>
  <c r="W737" i="13"/>
  <c r="AQ737" i="13"/>
  <c r="AG737" i="13"/>
  <c r="U737" i="13"/>
  <c r="Y737" i="13"/>
  <c r="AM737" i="13"/>
  <c r="AP737" i="13"/>
  <c r="AE737" i="13"/>
  <c r="AH737" i="13"/>
  <c r="V737" i="13"/>
  <c r="AL737" i="13"/>
  <c r="AJ737" i="13"/>
  <c r="X737" i="13"/>
  <c r="AF737" i="13"/>
  <c r="Z737" i="13"/>
  <c r="AN737" i="13"/>
  <c r="AO737" i="13"/>
  <c r="AI737" i="13"/>
  <c r="F738" i="13"/>
  <c r="K738" i="13"/>
  <c r="I738" i="13"/>
  <c r="L738" i="13"/>
  <c r="C738" i="13"/>
  <c r="G738" i="13"/>
  <c r="B738" i="13"/>
  <c r="D738" i="13"/>
  <c r="E738" i="13"/>
  <c r="H738" i="13"/>
  <c r="J738" i="13"/>
  <c r="R737" i="13"/>
  <c r="S737" i="13"/>
  <c r="S751" i="18" l="1" a="1"/>
  <c r="S751" i="18" s="1"/>
  <c r="AS736" i="13"/>
  <c r="M736" i="13" s="1"/>
  <c r="Q752" i="18" s="1"/>
  <c r="N738" i="13"/>
  <c r="AA737" i="13"/>
  <c r="AB737" i="13" s="1"/>
  <c r="AC737" i="13" s="1"/>
  <c r="AR737" i="13"/>
  <c r="R738" i="13"/>
  <c r="S738" i="13"/>
  <c r="AI738" i="13"/>
  <c r="AF738" i="13"/>
  <c r="X738" i="13"/>
  <c r="AL738" i="13"/>
  <c r="AH738" i="13"/>
  <c r="Z738" i="13"/>
  <c r="AN738" i="13"/>
  <c r="AJ738" i="13"/>
  <c r="U738" i="13"/>
  <c r="AP738" i="13"/>
  <c r="AM738" i="13"/>
  <c r="V738" i="13"/>
  <c r="AE738" i="13"/>
  <c r="Y738" i="13"/>
  <c r="AO738" i="13"/>
  <c r="AG738" i="13"/>
  <c r="W738" i="13"/>
  <c r="AQ738" i="13"/>
  <c r="I739" i="13"/>
  <c r="B739" i="13"/>
  <c r="C739" i="13"/>
  <c r="G739" i="13"/>
  <c r="H739" i="13"/>
  <c r="J739" i="13"/>
  <c r="K739" i="13"/>
  <c r="E739" i="13"/>
  <c r="F739" i="13"/>
  <c r="D739" i="13"/>
  <c r="L739" i="13"/>
  <c r="R752" i="18" l="1"/>
  <c r="AS737" i="13"/>
  <c r="M737" i="13" s="1"/>
  <c r="Q753" i="18" s="1"/>
  <c r="S753" i="18" s="1" a="1"/>
  <c r="S753" i="18" s="1"/>
  <c r="S752" i="18" a="1"/>
  <c r="S752" i="18" s="1"/>
  <c r="AA738" i="13"/>
  <c r="AB738" i="13" s="1"/>
  <c r="AC738" i="13" s="1"/>
  <c r="AR738" i="13"/>
  <c r="N739" i="13"/>
  <c r="AF739" i="13"/>
  <c r="Z739" i="13"/>
  <c r="AN739" i="13"/>
  <c r="AO739" i="13"/>
  <c r="AI739" i="13"/>
  <c r="U739" i="13"/>
  <c r="W739" i="13"/>
  <c r="AQ739" i="13"/>
  <c r="AG739" i="13"/>
  <c r="Y739" i="13"/>
  <c r="AM739" i="13"/>
  <c r="AP739" i="13"/>
  <c r="AE739" i="13"/>
  <c r="AH739" i="13"/>
  <c r="V739" i="13"/>
  <c r="AL739" i="13"/>
  <c r="AJ739" i="13"/>
  <c r="X739" i="13"/>
  <c r="S739" i="13"/>
  <c r="R739" i="13"/>
  <c r="B740" i="13"/>
  <c r="G740" i="13"/>
  <c r="C740" i="13"/>
  <c r="L740" i="13"/>
  <c r="F740" i="13"/>
  <c r="D740" i="13"/>
  <c r="J740" i="13"/>
  <c r="K740" i="13"/>
  <c r="I740" i="13"/>
  <c r="E740" i="13"/>
  <c r="H740" i="13"/>
  <c r="R753" i="18" l="1"/>
  <c r="AS738" i="13"/>
  <c r="M738" i="13" s="1"/>
  <c r="Q754" i="18" s="1"/>
  <c r="S754" i="18" s="1" a="1"/>
  <c r="S754" i="18" s="1"/>
  <c r="N740" i="13"/>
  <c r="AA739" i="13"/>
  <c r="AB739" i="13" s="1"/>
  <c r="AC739" i="13" s="1"/>
  <c r="AR739" i="13"/>
  <c r="R740" i="13"/>
  <c r="S740" i="13"/>
  <c r="X740" i="13"/>
  <c r="AN740" i="13"/>
  <c r="Z740" i="13"/>
  <c r="AP740" i="13"/>
  <c r="AJ740" i="13"/>
  <c r="V740" i="13"/>
  <c r="Y740" i="13"/>
  <c r="AE740" i="13"/>
  <c r="AM740" i="13"/>
  <c r="AG740" i="13"/>
  <c r="W740" i="13"/>
  <c r="AO740" i="13"/>
  <c r="AI740" i="13"/>
  <c r="AF740" i="13"/>
  <c r="U740" i="13"/>
  <c r="AQ740" i="13"/>
  <c r="AL740" i="13"/>
  <c r="AH740" i="13"/>
  <c r="J741" i="13"/>
  <c r="F741" i="13"/>
  <c r="L741" i="13"/>
  <c r="K741" i="13"/>
  <c r="I741" i="13"/>
  <c r="E741" i="13"/>
  <c r="G741" i="13"/>
  <c r="D741" i="13"/>
  <c r="B741" i="13"/>
  <c r="H741" i="13"/>
  <c r="C741" i="13"/>
  <c r="R754" i="18" l="1"/>
  <c r="AA740" i="13"/>
  <c r="AB740" i="13" s="1"/>
  <c r="AC740" i="13" s="1"/>
  <c r="AR740" i="13"/>
  <c r="AS739" i="13"/>
  <c r="M739" i="13" s="1"/>
  <c r="Q755" i="18" s="1"/>
  <c r="N741" i="13"/>
  <c r="S741" i="13"/>
  <c r="R741" i="13"/>
  <c r="I742" i="13"/>
  <c r="B742" i="13"/>
  <c r="H742" i="13"/>
  <c r="J742" i="13"/>
  <c r="L742" i="13"/>
  <c r="G742" i="13"/>
  <c r="F742" i="13"/>
  <c r="K742" i="13"/>
  <c r="D742" i="13"/>
  <c r="C742" i="13"/>
  <c r="E742" i="13"/>
  <c r="AE741" i="13"/>
  <c r="AL741" i="13"/>
  <c r="AF741" i="13"/>
  <c r="AI741" i="13"/>
  <c r="AN741" i="13"/>
  <c r="AO741" i="13"/>
  <c r="W741" i="13"/>
  <c r="AQ741" i="13"/>
  <c r="AG741" i="13"/>
  <c r="Y741" i="13"/>
  <c r="AM741" i="13"/>
  <c r="U741" i="13"/>
  <c r="X741" i="13"/>
  <c r="AH741" i="13"/>
  <c r="V741" i="13"/>
  <c r="AP741" i="13"/>
  <c r="AJ741" i="13"/>
  <c r="Z741" i="13"/>
  <c r="AS740" i="13" l="1"/>
  <c r="M740" i="13" s="1"/>
  <c r="Q756" i="18" s="1"/>
  <c r="S756" i="18" s="1" a="1"/>
  <c r="S756" i="18" s="1"/>
  <c r="S755" i="18" a="1"/>
  <c r="S755" i="18" s="1"/>
  <c r="R755" i="18"/>
  <c r="AA741" i="13"/>
  <c r="AB741" i="13" s="1"/>
  <c r="AC741" i="13" s="1"/>
  <c r="AR741" i="13"/>
  <c r="N742" i="13"/>
  <c r="W742" i="13"/>
  <c r="AQ742" i="13"/>
  <c r="AI742" i="13"/>
  <c r="AF742" i="13"/>
  <c r="X742" i="13"/>
  <c r="AL742" i="13"/>
  <c r="AH742" i="13"/>
  <c r="Z742" i="13"/>
  <c r="U742" i="13"/>
  <c r="AN742" i="13"/>
  <c r="AJ742" i="13"/>
  <c r="V742" i="13"/>
  <c r="AP742" i="13"/>
  <c r="AM742" i="13"/>
  <c r="AG742" i="13"/>
  <c r="AE742" i="13"/>
  <c r="Y742" i="13"/>
  <c r="AO742" i="13"/>
  <c r="R742" i="13"/>
  <c r="S742" i="13"/>
  <c r="K743" i="13"/>
  <c r="B743" i="13"/>
  <c r="H743" i="13"/>
  <c r="G743" i="13"/>
  <c r="D743" i="13"/>
  <c r="F743" i="13"/>
  <c r="I743" i="13"/>
  <c r="J743" i="13"/>
  <c r="C743" i="13"/>
  <c r="L743" i="13"/>
  <c r="E743" i="13"/>
  <c r="R756" i="18" l="1"/>
  <c r="AS741" i="13"/>
  <c r="M741" i="13" s="1"/>
  <c r="Q757" i="18" s="1"/>
  <c r="S757" i="18" s="1" a="1"/>
  <c r="S757" i="18" s="1"/>
  <c r="N743" i="13"/>
  <c r="AR742" i="13"/>
  <c r="AA742" i="13"/>
  <c r="AB742" i="13" s="1"/>
  <c r="AC742" i="13" s="1"/>
  <c r="AP743" i="13"/>
  <c r="AJ743" i="13"/>
  <c r="X743" i="13"/>
  <c r="AE743" i="13"/>
  <c r="AL743" i="13"/>
  <c r="AF743" i="13"/>
  <c r="Z743" i="13"/>
  <c r="AN743" i="13"/>
  <c r="AO743" i="13"/>
  <c r="AI743" i="13"/>
  <c r="W743" i="13"/>
  <c r="AQ743" i="13"/>
  <c r="Y743" i="13"/>
  <c r="AM743" i="13"/>
  <c r="AG743" i="13"/>
  <c r="U743" i="13"/>
  <c r="AH743" i="13"/>
  <c r="V743" i="13"/>
  <c r="S743" i="13"/>
  <c r="R743" i="13"/>
  <c r="H744" i="13"/>
  <c r="J744" i="13"/>
  <c r="B744" i="13"/>
  <c r="C744" i="13"/>
  <c r="G744" i="13"/>
  <c r="E744" i="13"/>
  <c r="D744" i="13"/>
  <c r="K744" i="13"/>
  <c r="F744" i="13"/>
  <c r="I744" i="13"/>
  <c r="L744" i="13"/>
  <c r="R757" i="18" l="1"/>
  <c r="AS742" i="13"/>
  <c r="M742" i="13" s="1"/>
  <c r="Q758" i="18" s="1"/>
  <c r="S758" i="18" s="1" a="1"/>
  <c r="S758" i="18" s="1"/>
  <c r="N744" i="13"/>
  <c r="AA743" i="13"/>
  <c r="AB743" i="13" s="1"/>
  <c r="AC743" i="13" s="1"/>
  <c r="AR743" i="13"/>
  <c r="AO744" i="13"/>
  <c r="AI744" i="13"/>
  <c r="AM744" i="13"/>
  <c r="Z744" i="13"/>
  <c r="Y744" i="13"/>
  <c r="AQ744" i="13"/>
  <c r="AG744" i="13"/>
  <c r="AF744" i="13"/>
  <c r="U744" i="13"/>
  <c r="V744" i="13"/>
  <c r="AL744" i="13"/>
  <c r="AH744" i="13"/>
  <c r="AN744" i="13"/>
  <c r="W744" i="13"/>
  <c r="AE744" i="13"/>
  <c r="AP744" i="13"/>
  <c r="X744" i="13"/>
  <c r="AJ744" i="13"/>
  <c r="B745" i="13"/>
  <c r="I745" i="13"/>
  <c r="D745" i="13"/>
  <c r="J745" i="13"/>
  <c r="K745" i="13"/>
  <c r="C745" i="13"/>
  <c r="H745" i="13"/>
  <c r="F745" i="13"/>
  <c r="L745" i="13"/>
  <c r="E745" i="13"/>
  <c r="G745" i="13"/>
  <c r="R744" i="13"/>
  <c r="S744" i="13"/>
  <c r="R758" i="18" l="1"/>
  <c r="AS743" i="13"/>
  <c r="M743" i="13" s="1"/>
  <c r="Q759" i="18" s="1"/>
  <c r="S759" i="18" s="1" a="1"/>
  <c r="S759" i="18" s="1"/>
  <c r="AR744" i="13"/>
  <c r="AA744" i="13"/>
  <c r="AB744" i="13" s="1"/>
  <c r="AC744" i="13" s="1"/>
  <c r="N745" i="13"/>
  <c r="R745" i="13"/>
  <c r="S745" i="13"/>
  <c r="U745" i="13"/>
  <c r="AQ745" i="13"/>
  <c r="AM745" i="13"/>
  <c r="AN745" i="13"/>
  <c r="V745" i="13"/>
  <c r="Z745" i="13"/>
  <c r="W745" i="13"/>
  <c r="AE745" i="13"/>
  <c r="AJ745" i="13"/>
  <c r="AI745" i="13"/>
  <c r="AO745" i="13"/>
  <c r="AG745" i="13"/>
  <c r="Y745" i="13"/>
  <c r="X745" i="13"/>
  <c r="AP745" i="13"/>
  <c r="AH745" i="13"/>
  <c r="AF745" i="13"/>
  <c r="AL745" i="13"/>
  <c r="K746" i="13"/>
  <c r="I746" i="13"/>
  <c r="G746" i="13"/>
  <c r="H746" i="13"/>
  <c r="B746" i="13"/>
  <c r="F746" i="13"/>
  <c r="D746" i="13"/>
  <c r="L746" i="13"/>
  <c r="E746" i="13"/>
  <c r="J746" i="13"/>
  <c r="C746" i="13"/>
  <c r="AS744" i="13" l="1"/>
  <c r="M744" i="13" s="1"/>
  <c r="Q760" i="18" s="1"/>
  <c r="S760" i="18" s="1" a="1"/>
  <c r="S760" i="18" s="1"/>
  <c r="R759" i="18"/>
  <c r="N746" i="13"/>
  <c r="AR745" i="13"/>
  <c r="AA745" i="13"/>
  <c r="AB745" i="13" s="1"/>
  <c r="AC745" i="13" s="1"/>
  <c r="Y746" i="13"/>
  <c r="Z746" i="13"/>
  <c r="U746" i="13"/>
  <c r="W746" i="13"/>
  <c r="V746" i="13"/>
  <c r="AQ746" i="13"/>
  <c r="AF746" i="13"/>
  <c r="AI746" i="13"/>
  <c r="AG746" i="13"/>
  <c r="AH746" i="13"/>
  <c r="AP746" i="13"/>
  <c r="AL746" i="13"/>
  <c r="AJ746" i="13"/>
  <c r="AM746" i="13"/>
  <c r="AE746" i="13"/>
  <c r="AN746" i="13"/>
  <c r="X746" i="13"/>
  <c r="AO746" i="13"/>
  <c r="D747" i="13"/>
  <c r="L747" i="13"/>
  <c r="G747" i="13"/>
  <c r="C747" i="13"/>
  <c r="F747" i="13"/>
  <c r="K747" i="13"/>
  <c r="B747" i="13"/>
  <c r="H747" i="13"/>
  <c r="I747" i="13"/>
  <c r="E747" i="13"/>
  <c r="J747" i="13"/>
  <c r="S746" i="13"/>
  <c r="R746" i="13"/>
  <c r="R760" i="18" l="1"/>
  <c r="AS745" i="13"/>
  <c r="M745" i="13" s="1"/>
  <c r="Q761" i="18" s="1"/>
  <c r="S761" i="18" s="1" a="1"/>
  <c r="S761" i="18" s="1"/>
  <c r="AR746" i="13"/>
  <c r="N747" i="13"/>
  <c r="AA746" i="13"/>
  <c r="AB746" i="13" s="1"/>
  <c r="AC746" i="13" s="1"/>
  <c r="S747" i="13"/>
  <c r="R747" i="13"/>
  <c r="F748" i="13"/>
  <c r="L748" i="13"/>
  <c r="I748" i="13"/>
  <c r="D748" i="13"/>
  <c r="J748" i="13"/>
  <c r="H748" i="13"/>
  <c r="K748" i="13"/>
  <c r="G748" i="13"/>
  <c r="C748" i="13"/>
  <c r="E748" i="13"/>
  <c r="B748" i="13"/>
  <c r="AF747" i="13"/>
  <c r="Z747" i="13"/>
  <c r="AE747" i="13"/>
  <c r="AI747" i="13"/>
  <c r="AM747" i="13"/>
  <c r="AP747" i="13"/>
  <c r="AG747" i="13"/>
  <c r="AO747" i="13"/>
  <c r="AN747" i="13"/>
  <c r="U747" i="13"/>
  <c r="AL747" i="13"/>
  <c r="AQ747" i="13"/>
  <c r="W747" i="13"/>
  <c r="AH747" i="13"/>
  <c r="V747" i="13"/>
  <c r="AJ747" i="13"/>
  <c r="X747" i="13"/>
  <c r="Y747" i="13"/>
  <c r="AS746" i="13" l="1"/>
  <c r="M746" i="13" s="1"/>
  <c r="Q762" i="18" s="1"/>
  <c r="S762" i="18" s="1" a="1"/>
  <c r="S762" i="18" s="1"/>
  <c r="N748" i="13"/>
  <c r="R761" i="18"/>
  <c r="AA747" i="13"/>
  <c r="AB747" i="13" s="1"/>
  <c r="AC747" i="13" s="1"/>
  <c r="AR747" i="13"/>
  <c r="G749" i="13"/>
  <c r="I749" i="13"/>
  <c r="J749" i="13"/>
  <c r="D749" i="13"/>
  <c r="E749" i="13"/>
  <c r="B749" i="13"/>
  <c r="H749" i="13"/>
  <c r="C749" i="13"/>
  <c r="K749" i="13"/>
  <c r="L749" i="13"/>
  <c r="F749" i="13"/>
  <c r="S748" i="13"/>
  <c r="R748" i="13"/>
  <c r="AG748" i="13"/>
  <c r="Y748" i="13"/>
  <c r="AM748" i="13"/>
  <c r="AI748" i="13"/>
  <c r="W748" i="13"/>
  <c r="AO748" i="13"/>
  <c r="AE748" i="13"/>
  <c r="AL748" i="13"/>
  <c r="Z748" i="13"/>
  <c r="V748" i="13"/>
  <c r="AF748" i="13"/>
  <c r="AQ748" i="13"/>
  <c r="U748" i="13"/>
  <c r="AN748" i="13"/>
  <c r="AH748" i="13"/>
  <c r="X748" i="13"/>
  <c r="AP748" i="13"/>
  <c r="AJ748" i="13"/>
  <c r="R762" i="18" l="1"/>
  <c r="N749" i="13"/>
  <c r="AA748" i="13"/>
  <c r="AB748" i="13" s="1"/>
  <c r="AC748" i="13" s="1"/>
  <c r="AR748" i="13"/>
  <c r="AS747" i="13"/>
  <c r="M747" i="13" s="1"/>
  <c r="Q763" i="18" s="1"/>
  <c r="R749" i="13"/>
  <c r="S749" i="13"/>
  <c r="C750" i="13"/>
  <c r="L750" i="13"/>
  <c r="D750" i="13"/>
  <c r="J750" i="13"/>
  <c r="E750" i="13"/>
  <c r="H750" i="13"/>
  <c r="I750" i="13"/>
  <c r="B750" i="13"/>
  <c r="F750" i="13"/>
  <c r="G750" i="13"/>
  <c r="K750" i="13"/>
  <c r="AP749" i="13"/>
  <c r="AJ749" i="13"/>
  <c r="X749" i="13"/>
  <c r="AL749" i="13"/>
  <c r="AF749" i="13"/>
  <c r="Z749" i="13"/>
  <c r="AE749" i="13"/>
  <c r="AN749" i="13"/>
  <c r="AO749" i="13"/>
  <c r="AI749" i="13"/>
  <c r="U749" i="13"/>
  <c r="W749" i="13"/>
  <c r="AQ749" i="13"/>
  <c r="Y749" i="13"/>
  <c r="AM749" i="13"/>
  <c r="AG749" i="13"/>
  <c r="AH749" i="13"/>
  <c r="V749" i="13"/>
  <c r="AS748" i="13" l="1"/>
  <c r="M748" i="13" s="1"/>
  <c r="Q764" i="18" s="1"/>
  <c r="R764" i="18" s="1"/>
  <c r="N750" i="13"/>
  <c r="S763" i="18" a="1"/>
  <c r="S763" i="18" s="1"/>
  <c r="R763" i="18"/>
  <c r="AR749" i="13"/>
  <c r="AA749" i="13"/>
  <c r="AB749" i="13" s="1"/>
  <c r="AC749" i="13" s="1"/>
  <c r="S764" i="18" a="1"/>
  <c r="S764" i="18" s="1"/>
  <c r="I751" i="13"/>
  <c r="J751" i="13"/>
  <c r="H751" i="13"/>
  <c r="K751" i="13"/>
  <c r="C751" i="13"/>
  <c r="G751" i="13"/>
  <c r="D751" i="13"/>
  <c r="L751" i="13"/>
  <c r="B751" i="13"/>
  <c r="F751" i="13"/>
  <c r="E751" i="13"/>
  <c r="S750" i="13"/>
  <c r="R750" i="13"/>
  <c r="AI750" i="13"/>
  <c r="Y750" i="13"/>
  <c r="AO750" i="13"/>
  <c r="Z750" i="13"/>
  <c r="W750" i="13"/>
  <c r="AG750" i="13"/>
  <c r="AF750" i="13"/>
  <c r="AQ750" i="13"/>
  <c r="U750" i="13"/>
  <c r="AL750" i="13"/>
  <c r="AH750" i="13"/>
  <c r="X750" i="13"/>
  <c r="AN750" i="13"/>
  <c r="AJ750" i="13"/>
  <c r="AE750" i="13"/>
  <c r="V750" i="13"/>
  <c r="AP750" i="13"/>
  <c r="AM750" i="13"/>
  <c r="N751" i="13" l="1"/>
  <c r="AA750" i="13"/>
  <c r="AB750" i="13" s="1"/>
  <c r="AC750" i="13" s="1"/>
  <c r="AS749" i="13"/>
  <c r="M749" i="13" s="1"/>
  <c r="Q765" i="18" s="1"/>
  <c r="AR750" i="13"/>
  <c r="B752" i="13"/>
  <c r="C752" i="13"/>
  <c r="H752" i="13"/>
  <c r="E752" i="13"/>
  <c r="D752" i="13"/>
  <c r="L752" i="13"/>
  <c r="F752" i="13"/>
  <c r="I752" i="13"/>
  <c r="G752" i="13"/>
  <c r="K752" i="13"/>
  <c r="J752" i="13"/>
  <c r="AE751" i="13"/>
  <c r="V751" i="13"/>
  <c r="AL751" i="13"/>
  <c r="X751" i="13"/>
  <c r="AN751" i="13"/>
  <c r="AF751" i="13"/>
  <c r="Z751" i="13"/>
  <c r="W751" i="13"/>
  <c r="AO751" i="13"/>
  <c r="AI751" i="13"/>
  <c r="Y751" i="13"/>
  <c r="U751" i="13"/>
  <c r="AQ751" i="13"/>
  <c r="AG751" i="13"/>
  <c r="AH751" i="13"/>
  <c r="AM751" i="13"/>
  <c r="AP751" i="13"/>
  <c r="AJ751" i="13"/>
  <c r="R751" i="13"/>
  <c r="S751" i="13"/>
  <c r="AA751" i="13" l="1"/>
  <c r="AB751" i="13" s="1"/>
  <c r="AC751" i="13" s="1"/>
  <c r="AS750" i="13"/>
  <c r="M750" i="13" s="1"/>
  <c r="Q766" i="18" s="1"/>
  <c r="R766" i="18" s="1"/>
  <c r="N752" i="13"/>
  <c r="S765" i="18" a="1"/>
  <c r="S765" i="18" s="1"/>
  <c r="R765" i="18"/>
  <c r="AR751" i="13"/>
  <c r="AG752" i="13"/>
  <c r="W752" i="13"/>
  <c r="U752" i="13"/>
  <c r="AI752" i="13"/>
  <c r="AF752" i="13"/>
  <c r="AQ752" i="13"/>
  <c r="AL752" i="13"/>
  <c r="AH752" i="13"/>
  <c r="X752" i="13"/>
  <c r="AN752" i="13"/>
  <c r="AJ752" i="13"/>
  <c r="Z752" i="13"/>
  <c r="AP752" i="13"/>
  <c r="AM752" i="13"/>
  <c r="AE752" i="13"/>
  <c r="V752" i="13"/>
  <c r="Y752" i="13"/>
  <c r="AO752" i="13"/>
  <c r="S752" i="13"/>
  <c r="R752" i="13"/>
  <c r="F753" i="13"/>
  <c r="E753" i="13"/>
  <c r="K753" i="13"/>
  <c r="G753" i="13"/>
  <c r="C753" i="13"/>
  <c r="D753" i="13"/>
  <c r="B753" i="13"/>
  <c r="J753" i="13"/>
  <c r="L753" i="13"/>
  <c r="H753" i="13"/>
  <c r="I753" i="13"/>
  <c r="AS751" i="13" l="1"/>
  <c r="M751" i="13" s="1"/>
  <c r="Q767" i="18" s="1"/>
  <c r="S766" i="18" a="1"/>
  <c r="S766" i="18" s="1"/>
  <c r="N753" i="13"/>
  <c r="AR752" i="13"/>
  <c r="AA752" i="13"/>
  <c r="AB752" i="13" s="1"/>
  <c r="AC752" i="13" s="1"/>
  <c r="R753" i="13"/>
  <c r="S753" i="13"/>
  <c r="I754" i="13"/>
  <c r="L754" i="13"/>
  <c r="F754" i="13"/>
  <c r="H754" i="13"/>
  <c r="J754" i="13"/>
  <c r="B754" i="13"/>
  <c r="G754" i="13"/>
  <c r="C754" i="13"/>
  <c r="D754" i="13"/>
  <c r="E754" i="13"/>
  <c r="K754" i="13"/>
  <c r="AO753" i="13"/>
  <c r="AQ753" i="13"/>
  <c r="AN753" i="13"/>
  <c r="AM753" i="13"/>
  <c r="V753" i="13"/>
  <c r="W753" i="13"/>
  <c r="AE753" i="13"/>
  <c r="X753" i="13"/>
  <c r="AI753" i="13"/>
  <c r="Z753" i="13"/>
  <c r="AG753" i="13"/>
  <c r="Y753" i="13"/>
  <c r="U753" i="13"/>
  <c r="AH753" i="13"/>
  <c r="AP753" i="13"/>
  <c r="AJ753" i="13"/>
  <c r="AF753" i="13"/>
  <c r="AL753" i="13"/>
  <c r="S767" i="18" l="1" a="1"/>
  <c r="S767" i="18" s="1"/>
  <c r="R767" i="18"/>
  <c r="AS752" i="13"/>
  <c r="M752" i="13" s="1"/>
  <c r="Q768" i="18" s="1"/>
  <c r="S768" i="18" s="1" a="1"/>
  <c r="S768" i="18" s="1"/>
  <c r="AA753" i="13"/>
  <c r="AB753" i="13" s="1"/>
  <c r="AC753" i="13" s="1"/>
  <c r="AR753" i="13"/>
  <c r="N754" i="13"/>
  <c r="Z754" i="13"/>
  <c r="AP754" i="13"/>
  <c r="AM754" i="13"/>
  <c r="U754" i="13"/>
  <c r="V754" i="13"/>
  <c r="Y754" i="13"/>
  <c r="AO754" i="13"/>
  <c r="AG754" i="13"/>
  <c r="W754" i="13"/>
  <c r="AI754" i="13"/>
  <c r="AF754" i="13"/>
  <c r="AQ754" i="13"/>
  <c r="AL754" i="13"/>
  <c r="AH754" i="13"/>
  <c r="AE754" i="13"/>
  <c r="X754" i="13"/>
  <c r="AN754" i="13"/>
  <c r="AJ754" i="13"/>
  <c r="D755" i="13"/>
  <c r="I755" i="13"/>
  <c r="L755" i="13"/>
  <c r="C755" i="13"/>
  <c r="F755" i="13"/>
  <c r="G755" i="13"/>
  <c r="E755" i="13"/>
  <c r="J755" i="13"/>
  <c r="B755" i="13"/>
  <c r="K755" i="13"/>
  <c r="H755" i="13"/>
  <c r="R754" i="13"/>
  <c r="S754" i="13"/>
  <c r="N755" i="13" l="1"/>
  <c r="R768" i="18"/>
  <c r="AS753" i="13"/>
  <c r="M753" i="13" s="1"/>
  <c r="Q769" i="18" s="1"/>
  <c r="S769" i="18" s="1" a="1"/>
  <c r="S769" i="18" s="1"/>
  <c r="AA754" i="13"/>
  <c r="AB754" i="13" s="1"/>
  <c r="AC754" i="13" s="1"/>
  <c r="AR754" i="13"/>
  <c r="S755" i="13"/>
  <c r="R755" i="13"/>
  <c r="E756" i="13"/>
  <c r="K756" i="13"/>
  <c r="B756" i="13"/>
  <c r="F756" i="13"/>
  <c r="H756" i="13"/>
  <c r="I756" i="13"/>
  <c r="D756" i="13"/>
  <c r="J756" i="13"/>
  <c r="C756" i="13"/>
  <c r="L756" i="13"/>
  <c r="G756" i="13"/>
  <c r="U755" i="13"/>
  <c r="AO755" i="13"/>
  <c r="AL755" i="13"/>
  <c r="V755" i="13"/>
  <c r="AQ755" i="13"/>
  <c r="Y755" i="13"/>
  <c r="X755" i="13"/>
  <c r="Z755" i="13"/>
  <c r="AJ755" i="13"/>
  <c r="AI755" i="13"/>
  <c r="AP755" i="13"/>
  <c r="AE755" i="13"/>
  <c r="AF755" i="13"/>
  <c r="AG755" i="13"/>
  <c r="AN755" i="13"/>
  <c r="AH755" i="13"/>
  <c r="AM755" i="13"/>
  <c r="W755" i="13"/>
  <c r="AS754" i="13" l="1"/>
  <c r="M754" i="13" s="1"/>
  <c r="Q770" i="18" s="1"/>
  <c r="R770" i="18" s="1"/>
  <c r="N756" i="13"/>
  <c r="R769" i="18"/>
  <c r="AR755" i="13"/>
  <c r="AA755" i="13"/>
  <c r="AB755" i="13" s="1"/>
  <c r="AC755" i="13" s="1"/>
  <c r="AP756" i="13"/>
  <c r="X756" i="13"/>
  <c r="U756" i="13"/>
  <c r="AM756" i="13"/>
  <c r="AO756" i="13"/>
  <c r="Y756" i="13"/>
  <c r="V756" i="13"/>
  <c r="Z756" i="13"/>
  <c r="AF756" i="13"/>
  <c r="AE756" i="13"/>
  <c r="AI756" i="13"/>
  <c r="AG756" i="13"/>
  <c r="AH756" i="13"/>
  <c r="AL756" i="13"/>
  <c r="W756" i="13"/>
  <c r="AN756" i="13"/>
  <c r="AQ756" i="13"/>
  <c r="AJ756" i="13"/>
  <c r="R756" i="13"/>
  <c r="S756" i="13"/>
  <c r="D757" i="13"/>
  <c r="F757" i="13"/>
  <c r="C757" i="13"/>
  <c r="J757" i="13"/>
  <c r="K757" i="13"/>
  <c r="B757" i="13"/>
  <c r="G757" i="13"/>
  <c r="I757" i="13"/>
  <c r="E757" i="13"/>
  <c r="L757" i="13"/>
  <c r="H757" i="13"/>
  <c r="S770" i="18" l="1" a="1"/>
  <c r="S770" i="18" s="1"/>
  <c r="AS755" i="13"/>
  <c r="M755" i="13" s="1"/>
  <c r="Q771" i="18" s="1"/>
  <c r="AA756" i="13"/>
  <c r="AB756" i="13" s="1"/>
  <c r="AC756" i="13" s="1"/>
  <c r="N757" i="13"/>
  <c r="AR756" i="13"/>
  <c r="S757" i="13"/>
  <c r="R757" i="13"/>
  <c r="I758" i="13"/>
  <c r="L758" i="13"/>
  <c r="D758" i="13"/>
  <c r="H758" i="13"/>
  <c r="J758" i="13"/>
  <c r="K758" i="13"/>
  <c r="G758" i="13"/>
  <c r="C758" i="13"/>
  <c r="B758" i="13"/>
  <c r="E758" i="13"/>
  <c r="F758" i="13"/>
  <c r="AE757" i="13"/>
  <c r="AF757" i="13"/>
  <c r="Z757" i="13"/>
  <c r="AN757" i="13"/>
  <c r="AO757" i="13"/>
  <c r="AI757" i="13"/>
  <c r="U757" i="13"/>
  <c r="W757" i="13"/>
  <c r="AQ757" i="13"/>
  <c r="AG757" i="13"/>
  <c r="Y757" i="13"/>
  <c r="AM757" i="13"/>
  <c r="AP757" i="13"/>
  <c r="AH757" i="13"/>
  <c r="V757" i="13"/>
  <c r="AL757" i="13"/>
  <c r="AJ757" i="13"/>
  <c r="X757" i="13"/>
  <c r="S771" i="18" l="1" a="1"/>
  <c r="S771" i="18" s="1"/>
  <c r="R771" i="18"/>
  <c r="N758" i="13"/>
  <c r="AA757" i="13"/>
  <c r="AB757" i="13" s="1"/>
  <c r="AC757" i="13" s="1"/>
  <c r="AR757" i="13"/>
  <c r="AS756" i="13"/>
  <c r="M756" i="13" s="1"/>
  <c r="Q772" i="18" s="1"/>
  <c r="J759" i="13"/>
  <c r="B759" i="13"/>
  <c r="F759" i="13"/>
  <c r="E759" i="13"/>
  <c r="I759" i="13"/>
  <c r="D759" i="13"/>
  <c r="C759" i="13"/>
  <c r="H759" i="13"/>
  <c r="L759" i="13"/>
  <c r="K759" i="13"/>
  <c r="G759" i="13"/>
  <c r="R758" i="13"/>
  <c r="S758" i="13"/>
  <c r="AE758" i="13"/>
  <c r="X758" i="13"/>
  <c r="AN758" i="13"/>
  <c r="Z758" i="13"/>
  <c r="AP758" i="13"/>
  <c r="AJ758" i="13"/>
  <c r="V758" i="13"/>
  <c r="Y758" i="13"/>
  <c r="AM758" i="13"/>
  <c r="AG758" i="13"/>
  <c r="W758" i="13"/>
  <c r="AO758" i="13"/>
  <c r="AI758" i="13"/>
  <c r="AF758" i="13"/>
  <c r="U758" i="13"/>
  <c r="AQ758" i="13"/>
  <c r="AL758" i="13"/>
  <c r="AH758" i="13"/>
  <c r="N759" i="13" l="1"/>
  <c r="AS757" i="13"/>
  <c r="M757" i="13" s="1"/>
  <c r="Q773" i="18" s="1"/>
  <c r="R773" i="18" s="1"/>
  <c r="AA758" i="13"/>
  <c r="AB758" i="13" s="1"/>
  <c r="AC758" i="13" s="1"/>
  <c r="AR758" i="13"/>
  <c r="S772" i="18" a="1"/>
  <c r="S772" i="18" s="1"/>
  <c r="R772" i="18"/>
  <c r="S759" i="13"/>
  <c r="R759" i="13"/>
  <c r="AE759" i="13"/>
  <c r="AH759" i="13"/>
  <c r="V759" i="13"/>
  <c r="AL759" i="13"/>
  <c r="AJ759" i="13"/>
  <c r="X759" i="13"/>
  <c r="AF759" i="13"/>
  <c r="Z759" i="13"/>
  <c r="AN759" i="13"/>
  <c r="AO759" i="13"/>
  <c r="AI759" i="13"/>
  <c r="U759" i="13"/>
  <c r="W759" i="13"/>
  <c r="AQ759" i="13"/>
  <c r="AG759" i="13"/>
  <c r="Y759" i="13"/>
  <c r="AM759" i="13"/>
  <c r="AP759" i="13"/>
  <c r="F760" i="13"/>
  <c r="C760" i="13"/>
  <c r="I760" i="13"/>
  <c r="J760" i="13"/>
  <c r="L760" i="13"/>
  <c r="E760" i="13"/>
  <c r="H760" i="13"/>
  <c r="G760" i="13"/>
  <c r="K760" i="13"/>
  <c r="D760" i="13"/>
  <c r="B760" i="13"/>
  <c r="S773" i="18" l="1" a="1"/>
  <c r="S773" i="18" s="1"/>
  <c r="N760" i="13"/>
  <c r="AS758" i="13"/>
  <c r="M758" i="13" s="1"/>
  <c r="Q774" i="18" s="1"/>
  <c r="AR759" i="13"/>
  <c r="AA759" i="13"/>
  <c r="AB759" i="13" s="1"/>
  <c r="AC759" i="13" s="1"/>
  <c r="E761" i="13"/>
  <c r="B761" i="13"/>
  <c r="I761" i="13"/>
  <c r="D761" i="13"/>
  <c r="F761" i="13"/>
  <c r="G761" i="13"/>
  <c r="K761" i="13"/>
  <c r="J761" i="13"/>
  <c r="L761" i="13"/>
  <c r="H761" i="13"/>
  <c r="C761" i="13"/>
  <c r="U760" i="13"/>
  <c r="Z760" i="13"/>
  <c r="AP760" i="13"/>
  <c r="AM760" i="13"/>
  <c r="AE760" i="13"/>
  <c r="V760" i="13"/>
  <c r="Y760" i="13"/>
  <c r="AO760" i="13"/>
  <c r="AG760" i="13"/>
  <c r="W760" i="13"/>
  <c r="AI760" i="13"/>
  <c r="AF760" i="13"/>
  <c r="AQ760" i="13"/>
  <c r="AL760" i="13"/>
  <c r="AH760" i="13"/>
  <c r="X760" i="13"/>
  <c r="AN760" i="13"/>
  <c r="AJ760" i="13"/>
  <c r="R760" i="13"/>
  <c r="S760" i="13"/>
  <c r="R774" i="18" l="1"/>
  <c r="N761" i="13"/>
  <c r="AS759" i="13"/>
  <c r="M759" i="13" s="1"/>
  <c r="Q775" i="18" s="1"/>
  <c r="R775" i="18" s="1"/>
  <c r="S774" i="18" a="1"/>
  <c r="S774" i="18" s="1"/>
  <c r="AA760" i="13"/>
  <c r="AB760" i="13" s="1"/>
  <c r="AC760" i="13" s="1"/>
  <c r="AR760" i="13"/>
  <c r="S761" i="13"/>
  <c r="R761" i="13"/>
  <c r="AP761" i="13"/>
  <c r="AJ761" i="13"/>
  <c r="X761" i="13"/>
  <c r="AL761" i="13"/>
  <c r="AF761" i="13"/>
  <c r="Z761" i="13"/>
  <c r="AE761" i="13"/>
  <c r="AN761" i="13"/>
  <c r="AO761" i="13"/>
  <c r="AI761" i="13"/>
  <c r="W761" i="13"/>
  <c r="AQ761" i="13"/>
  <c r="Y761" i="13"/>
  <c r="AM761" i="13"/>
  <c r="AG761" i="13"/>
  <c r="U761" i="13"/>
  <c r="AH761" i="13"/>
  <c r="V761" i="13"/>
  <c r="G762" i="13"/>
  <c r="J762" i="13"/>
  <c r="K762" i="13"/>
  <c r="B762" i="13"/>
  <c r="F762" i="13"/>
  <c r="E762" i="13"/>
  <c r="H762" i="13"/>
  <c r="I762" i="13"/>
  <c r="L762" i="13"/>
  <c r="C762" i="13"/>
  <c r="D762" i="13"/>
  <c r="S775" i="18" l="1" a="1"/>
  <c r="S775" i="18" s="1"/>
  <c r="AS760" i="13"/>
  <c r="M760" i="13" s="1"/>
  <c r="Q776" i="18" s="1"/>
  <c r="AA761" i="13"/>
  <c r="AB761" i="13" s="1"/>
  <c r="AC761" i="13" s="1"/>
  <c r="N762" i="13"/>
  <c r="AR761" i="13"/>
  <c r="AE762" i="13"/>
  <c r="AH762" i="13"/>
  <c r="X762" i="13"/>
  <c r="AL762" i="13"/>
  <c r="AJ762" i="13"/>
  <c r="Z762" i="13"/>
  <c r="AN762" i="13"/>
  <c r="AM762" i="13"/>
  <c r="V762" i="13"/>
  <c r="U762" i="13"/>
  <c r="AO762" i="13"/>
  <c r="Y762" i="13"/>
  <c r="AP762" i="13"/>
  <c r="AQ762" i="13"/>
  <c r="AG762" i="13"/>
  <c r="AF762" i="13"/>
  <c r="W762" i="13"/>
  <c r="AI762" i="13"/>
  <c r="R762" i="13"/>
  <c r="S762" i="13"/>
  <c r="B763" i="13"/>
  <c r="H763" i="13"/>
  <c r="E763" i="13"/>
  <c r="G763" i="13"/>
  <c r="F763" i="13"/>
  <c r="K763" i="13"/>
  <c r="J763" i="13"/>
  <c r="L763" i="13"/>
  <c r="I763" i="13"/>
  <c r="D763" i="13"/>
  <c r="C763" i="13"/>
  <c r="S776" i="18" l="1" a="1"/>
  <c r="S776" i="18" s="1"/>
  <c r="AS761" i="13"/>
  <c r="M761" i="13" s="1"/>
  <c r="Q777" i="18" s="1"/>
  <c r="S777" i="18" s="1" a="1"/>
  <c r="S777" i="18" s="1"/>
  <c r="N763" i="13"/>
  <c r="R776" i="18"/>
  <c r="AR762" i="13"/>
  <c r="AA762" i="13"/>
  <c r="AB762" i="13" s="1"/>
  <c r="AC762" i="13" s="1"/>
  <c r="AE763" i="13"/>
  <c r="AI763" i="13"/>
  <c r="Y763" i="13"/>
  <c r="AM763" i="13"/>
  <c r="AG763" i="13"/>
  <c r="AH763" i="13"/>
  <c r="V763" i="13"/>
  <c r="AP763" i="13"/>
  <c r="AJ763" i="13"/>
  <c r="X763" i="13"/>
  <c r="AL763" i="13"/>
  <c r="AF763" i="13"/>
  <c r="U763" i="13"/>
  <c r="AN763" i="13"/>
  <c r="AO763" i="13"/>
  <c r="Z763" i="13"/>
  <c r="W763" i="13"/>
  <c r="AQ763" i="13"/>
  <c r="S763" i="13"/>
  <c r="R763" i="13"/>
  <c r="B764" i="13"/>
  <c r="K764" i="13"/>
  <c r="L764" i="13"/>
  <c r="F764" i="13"/>
  <c r="D764" i="13"/>
  <c r="H764" i="13"/>
  <c r="J764" i="13"/>
  <c r="E764" i="13"/>
  <c r="G764" i="13"/>
  <c r="C764" i="13"/>
  <c r="I764" i="13"/>
  <c r="N764" i="13" l="1"/>
  <c r="R777" i="18"/>
  <c r="AS762" i="13"/>
  <c r="M762" i="13" s="1"/>
  <c r="Q778" i="18" s="1"/>
  <c r="S778" i="18" s="1" a="1"/>
  <c r="S778" i="18" s="1"/>
  <c r="AA763" i="13"/>
  <c r="AB763" i="13" s="1"/>
  <c r="AC763" i="13" s="1"/>
  <c r="AR763" i="13"/>
  <c r="S764" i="13"/>
  <c r="R764" i="13"/>
  <c r="AE764" i="13"/>
  <c r="X764" i="13"/>
  <c r="AL764" i="13"/>
  <c r="AG764" i="13"/>
  <c r="AN764" i="13"/>
  <c r="AJ764" i="13"/>
  <c r="AQ764" i="13"/>
  <c r="Y764" i="13"/>
  <c r="AO764" i="13"/>
  <c r="Z764" i="13"/>
  <c r="W764" i="13"/>
  <c r="U764" i="13"/>
  <c r="AP764" i="13"/>
  <c r="V764" i="13"/>
  <c r="AF764" i="13"/>
  <c r="AM764" i="13"/>
  <c r="AI764" i="13"/>
  <c r="AH764" i="13"/>
  <c r="J765" i="13"/>
  <c r="B765" i="13"/>
  <c r="E765" i="13"/>
  <c r="H765" i="13"/>
  <c r="K765" i="13"/>
  <c r="G765" i="13"/>
  <c r="F765" i="13"/>
  <c r="D765" i="13"/>
  <c r="L765" i="13"/>
  <c r="C765" i="13"/>
  <c r="I765" i="13"/>
  <c r="R778" i="18" l="1"/>
  <c r="AR764" i="13"/>
  <c r="N765" i="13"/>
  <c r="AA764" i="13"/>
  <c r="AB764" i="13" s="1"/>
  <c r="AC764" i="13" s="1"/>
  <c r="AS763" i="13"/>
  <c r="M763" i="13" s="1"/>
  <c r="Q779" i="18" s="1"/>
  <c r="AJ765" i="13"/>
  <c r="AM765" i="13"/>
  <c r="V765" i="13"/>
  <c r="AF765" i="13"/>
  <c r="X765" i="13"/>
  <c r="U765" i="13"/>
  <c r="AL765" i="13"/>
  <c r="AP765" i="13"/>
  <c r="Z765" i="13"/>
  <c r="W765" i="13"/>
  <c r="AN765" i="13"/>
  <c r="AI765" i="13"/>
  <c r="AE765" i="13"/>
  <c r="Y765" i="13"/>
  <c r="AO765" i="13"/>
  <c r="AH765" i="13"/>
  <c r="AQ765" i="13"/>
  <c r="AG765" i="13"/>
  <c r="S765" i="13"/>
  <c r="R765" i="13"/>
  <c r="G766" i="13"/>
  <c r="D766" i="13"/>
  <c r="L766" i="13"/>
  <c r="I766" i="13"/>
  <c r="E766" i="13"/>
  <c r="K766" i="13"/>
  <c r="B766" i="13"/>
  <c r="F766" i="13"/>
  <c r="C766" i="13"/>
  <c r="J766" i="13"/>
  <c r="H766" i="13"/>
  <c r="AS764" i="13" l="1"/>
  <c r="M764" i="13" s="1"/>
  <c r="Q780" i="18" s="1"/>
  <c r="R780" i="18" s="1"/>
  <c r="AA765" i="13"/>
  <c r="AB765" i="13" s="1"/>
  <c r="AC765" i="13" s="1"/>
  <c r="N766" i="13"/>
  <c r="S779" i="18" a="1"/>
  <c r="S779" i="18" s="1"/>
  <c r="R779" i="18"/>
  <c r="AR765" i="13"/>
  <c r="S766" i="13"/>
  <c r="R766" i="13"/>
  <c r="L767" i="13"/>
  <c r="B767" i="13"/>
  <c r="G767" i="13"/>
  <c r="J767" i="13"/>
  <c r="F767" i="13"/>
  <c r="E767" i="13"/>
  <c r="D767" i="13"/>
  <c r="H767" i="13"/>
  <c r="C767" i="13"/>
  <c r="K767" i="13"/>
  <c r="I767" i="13"/>
  <c r="AO766" i="13"/>
  <c r="AI766" i="13"/>
  <c r="AF766" i="13"/>
  <c r="U766" i="13"/>
  <c r="AQ766" i="13"/>
  <c r="AL766" i="13"/>
  <c r="AH766" i="13"/>
  <c r="AE766" i="13"/>
  <c r="X766" i="13"/>
  <c r="AN766" i="13"/>
  <c r="Z766" i="13"/>
  <c r="AP766" i="13"/>
  <c r="AJ766" i="13"/>
  <c r="V766" i="13"/>
  <c r="Y766" i="13"/>
  <c r="AM766" i="13"/>
  <c r="AG766" i="13"/>
  <c r="W766" i="13"/>
  <c r="S780" i="18" l="1" a="1"/>
  <c r="S780" i="18" s="1"/>
  <c r="AS765" i="13"/>
  <c r="M765" i="13" s="1"/>
  <c r="Q781" i="18" s="1"/>
  <c r="AR766" i="13"/>
  <c r="N767" i="13"/>
  <c r="AA766" i="13"/>
  <c r="AB766" i="13" s="1"/>
  <c r="AC766" i="13" s="1"/>
  <c r="R767" i="13"/>
  <c r="S767" i="13"/>
  <c r="V767" i="13"/>
  <c r="AL767" i="13"/>
  <c r="X767" i="13"/>
  <c r="AN767" i="13"/>
  <c r="AF767" i="13"/>
  <c r="Z767" i="13"/>
  <c r="W767" i="13"/>
  <c r="U767" i="13"/>
  <c r="AO767" i="13"/>
  <c r="AI767" i="13"/>
  <c r="Y767" i="13"/>
  <c r="AQ767" i="13"/>
  <c r="AG767" i="13"/>
  <c r="AH767" i="13"/>
  <c r="AE767" i="13"/>
  <c r="AM767" i="13"/>
  <c r="AP767" i="13"/>
  <c r="AJ767" i="13"/>
  <c r="E768" i="13"/>
  <c r="G768" i="13"/>
  <c r="I768" i="13"/>
  <c r="K768" i="13"/>
  <c r="D768" i="13"/>
  <c r="L768" i="13"/>
  <c r="F768" i="13"/>
  <c r="J768" i="13"/>
  <c r="B768" i="13"/>
  <c r="C768" i="13"/>
  <c r="H768" i="13"/>
  <c r="R781" i="18" l="1"/>
  <c r="S781" i="18" a="1"/>
  <c r="S781" i="18" s="1"/>
  <c r="AA767" i="13"/>
  <c r="AB767" i="13" s="1"/>
  <c r="AC767" i="13" s="1"/>
  <c r="AS766" i="13"/>
  <c r="M766" i="13" s="1"/>
  <c r="Q782" i="18" s="1"/>
  <c r="R782" i="18" s="1"/>
  <c r="N768" i="13"/>
  <c r="AR767" i="13"/>
  <c r="R768" i="13"/>
  <c r="S768" i="13"/>
  <c r="D769" i="13"/>
  <c r="J769" i="13"/>
  <c r="I769" i="13"/>
  <c r="B769" i="13"/>
  <c r="E769" i="13"/>
  <c r="L769" i="13"/>
  <c r="C769" i="13"/>
  <c r="G769" i="13"/>
  <c r="K769" i="13"/>
  <c r="H769" i="13"/>
  <c r="F769" i="13"/>
  <c r="V768" i="13"/>
  <c r="Y768" i="13"/>
  <c r="AM768" i="13"/>
  <c r="AG768" i="13"/>
  <c r="W768" i="13"/>
  <c r="AO768" i="13"/>
  <c r="AI768" i="13"/>
  <c r="AF768" i="13"/>
  <c r="U768" i="13"/>
  <c r="AQ768" i="13"/>
  <c r="AL768" i="13"/>
  <c r="AH768" i="13"/>
  <c r="X768" i="13"/>
  <c r="AN768" i="13"/>
  <c r="AE768" i="13"/>
  <c r="Z768" i="13"/>
  <c r="AP768" i="13"/>
  <c r="AJ768" i="13"/>
  <c r="S782" i="18" l="1" a="1"/>
  <c r="S782" i="18" s="1"/>
  <c r="AS767" i="13"/>
  <c r="M767" i="13" s="1"/>
  <c r="Q783" i="18" s="1"/>
  <c r="AR768" i="13"/>
  <c r="AA768" i="13"/>
  <c r="AB768" i="13" s="1"/>
  <c r="AC768" i="13" s="1"/>
  <c r="N769" i="13"/>
  <c r="R769" i="13"/>
  <c r="S769" i="13"/>
  <c r="E770" i="13"/>
  <c r="D770" i="13"/>
  <c r="I770" i="13"/>
  <c r="B770" i="13"/>
  <c r="K770" i="13"/>
  <c r="H770" i="13"/>
  <c r="G770" i="13"/>
  <c r="J770" i="13"/>
  <c r="C770" i="13"/>
  <c r="F770" i="13"/>
  <c r="L770" i="13"/>
  <c r="AJ769" i="13"/>
  <c r="X769" i="13"/>
  <c r="AN769" i="13"/>
  <c r="AF769" i="13"/>
  <c r="Z769" i="13"/>
  <c r="W769" i="13"/>
  <c r="AO769" i="13"/>
  <c r="AI769" i="13"/>
  <c r="AQ769" i="13"/>
  <c r="AG769" i="13"/>
  <c r="Y769" i="13"/>
  <c r="AE769" i="13"/>
  <c r="AM769" i="13"/>
  <c r="AP769" i="13"/>
  <c r="U769" i="13"/>
  <c r="AH769" i="13"/>
  <c r="V769" i="13"/>
  <c r="AL769" i="13"/>
  <c r="R783" i="18" l="1"/>
  <c r="AS768" i="13"/>
  <c r="M768" i="13" s="1"/>
  <c r="Q784" i="18" s="1"/>
  <c r="S784" i="18" s="1" a="1"/>
  <c r="S784" i="18" s="1"/>
  <c r="AA769" i="13"/>
  <c r="AB769" i="13" s="1"/>
  <c r="AC769" i="13" s="1"/>
  <c r="N770" i="13"/>
  <c r="S783" i="18" a="1"/>
  <c r="S783" i="18" s="1"/>
  <c r="AR769" i="13"/>
  <c r="S770" i="13"/>
  <c r="R770" i="13"/>
  <c r="B771" i="13"/>
  <c r="D771" i="13"/>
  <c r="G771" i="13"/>
  <c r="L771" i="13"/>
  <c r="C771" i="13"/>
  <c r="F771" i="13"/>
  <c r="K771" i="13"/>
  <c r="H771" i="13"/>
  <c r="I771" i="13"/>
  <c r="E771" i="13"/>
  <c r="J771" i="13"/>
  <c r="X770" i="13"/>
  <c r="AI770" i="13"/>
  <c r="AE770" i="13"/>
  <c r="V770" i="13"/>
  <c r="AL770" i="13"/>
  <c r="W770" i="13"/>
  <c r="AJ770" i="13"/>
  <c r="AF770" i="13"/>
  <c r="U770" i="13"/>
  <c r="AH770" i="13"/>
  <c r="AO770" i="13"/>
  <c r="AN770" i="13"/>
  <c r="AM770" i="13"/>
  <c r="Z770" i="13"/>
  <c r="AP770" i="13"/>
  <c r="AQ770" i="13"/>
  <c r="AG770" i="13"/>
  <c r="Y770" i="13"/>
  <c r="R784" i="18" l="1"/>
  <c r="N771" i="13"/>
  <c r="AS769" i="13"/>
  <c r="M769" i="13" s="1"/>
  <c r="Q785" i="18" s="1"/>
  <c r="R785" i="18" s="1"/>
  <c r="AA770" i="13"/>
  <c r="AB770" i="13" s="1"/>
  <c r="AC770" i="13" s="1"/>
  <c r="AR770" i="13"/>
  <c r="S771" i="13"/>
  <c r="R771" i="13"/>
  <c r="AE771" i="13"/>
  <c r="AP771" i="13"/>
  <c r="Z771" i="13"/>
  <c r="AI771" i="13"/>
  <c r="AF771" i="13"/>
  <c r="W771" i="13"/>
  <c r="U771" i="13"/>
  <c r="Y771" i="13"/>
  <c r="AH771" i="13"/>
  <c r="AG771" i="13"/>
  <c r="AJ771" i="13"/>
  <c r="AO771" i="13"/>
  <c r="AL771" i="13"/>
  <c r="AQ771" i="13"/>
  <c r="AM771" i="13"/>
  <c r="AN771" i="13"/>
  <c r="X771" i="13"/>
  <c r="V771" i="13"/>
  <c r="L772" i="13"/>
  <c r="J772" i="13"/>
  <c r="G772" i="13"/>
  <c r="B772" i="13"/>
  <c r="K772" i="13"/>
  <c r="C772" i="13"/>
  <c r="F772" i="13"/>
  <c r="I772" i="13"/>
  <c r="D772" i="13"/>
  <c r="E772" i="13"/>
  <c r="H772" i="13"/>
  <c r="AS770" i="13" l="1"/>
  <c r="M770" i="13" s="1"/>
  <c r="Q786" i="18" s="1"/>
  <c r="R786" i="18" s="1"/>
  <c r="S785" i="18" a="1"/>
  <c r="S785" i="18" s="1"/>
  <c r="N772" i="13"/>
  <c r="AR771" i="13"/>
  <c r="AA771" i="13"/>
  <c r="AB771" i="13" s="1"/>
  <c r="AC771" i="13" s="1"/>
  <c r="S772" i="13"/>
  <c r="R772" i="13"/>
  <c r="AH772" i="13"/>
  <c r="Z772" i="13"/>
  <c r="AP772" i="13"/>
  <c r="U772" i="13"/>
  <c r="AJ772" i="13"/>
  <c r="V772" i="13"/>
  <c r="Y772" i="13"/>
  <c r="AM772" i="13"/>
  <c r="AG772" i="13"/>
  <c r="AO772" i="13"/>
  <c r="AI772" i="13"/>
  <c r="W772" i="13"/>
  <c r="AE772" i="13"/>
  <c r="AQ772" i="13"/>
  <c r="AL772" i="13"/>
  <c r="AF772" i="13"/>
  <c r="X772" i="13"/>
  <c r="AN772" i="13"/>
  <c r="L773" i="13"/>
  <c r="J773" i="13"/>
  <c r="B773" i="13"/>
  <c r="H773" i="13"/>
  <c r="K773" i="13"/>
  <c r="F773" i="13"/>
  <c r="E773" i="13"/>
  <c r="G773" i="13"/>
  <c r="C773" i="13"/>
  <c r="D773" i="13"/>
  <c r="I773" i="13"/>
  <c r="N773" i="13" l="1"/>
  <c r="S786" i="18" a="1"/>
  <c r="S786" i="18" s="1"/>
  <c r="AS771" i="13"/>
  <c r="M771" i="13" s="1"/>
  <c r="Q787" i="18" s="1"/>
  <c r="AA772" i="13"/>
  <c r="AB772" i="13" s="1"/>
  <c r="AC772" i="13" s="1"/>
  <c r="AR772" i="13"/>
  <c r="AH773" i="13"/>
  <c r="Z773" i="13"/>
  <c r="AL773" i="13"/>
  <c r="AE773" i="13"/>
  <c r="AF773" i="13"/>
  <c r="AJ773" i="13"/>
  <c r="AO773" i="13"/>
  <c r="AQ773" i="13"/>
  <c r="AN773" i="13"/>
  <c r="AM773" i="13"/>
  <c r="AI773" i="13"/>
  <c r="W773" i="13"/>
  <c r="V773" i="13"/>
  <c r="AG773" i="13"/>
  <c r="U773" i="13"/>
  <c r="Y773" i="13"/>
  <c r="X773" i="13"/>
  <c r="AP773" i="13"/>
  <c r="R773" i="13"/>
  <c r="S773" i="13"/>
  <c r="I774" i="13"/>
  <c r="G774" i="13"/>
  <c r="J774" i="13"/>
  <c r="L774" i="13"/>
  <c r="E774" i="13"/>
  <c r="B774" i="13"/>
  <c r="F774" i="13"/>
  <c r="H774" i="13"/>
  <c r="D774" i="13"/>
  <c r="K774" i="13"/>
  <c r="C774" i="13"/>
  <c r="S787" i="18" l="1" a="1"/>
  <c r="S787" i="18" s="1"/>
  <c r="R787" i="18"/>
  <c r="AS772" i="13"/>
  <c r="M772" i="13" s="1"/>
  <c r="Q788" i="18" s="1"/>
  <c r="S788" i="18" s="1" a="1"/>
  <c r="S788" i="18" s="1"/>
  <c r="N774" i="13"/>
  <c r="AA773" i="13"/>
  <c r="AB773" i="13" s="1"/>
  <c r="AC773" i="13" s="1"/>
  <c r="AR773" i="13"/>
  <c r="U774" i="13"/>
  <c r="W774" i="13"/>
  <c r="AQ774" i="13"/>
  <c r="AL774" i="13"/>
  <c r="AF774" i="13"/>
  <c r="X774" i="13"/>
  <c r="AN774" i="13"/>
  <c r="AE774" i="13"/>
  <c r="AH774" i="13"/>
  <c r="Z774" i="13"/>
  <c r="AJ774" i="13"/>
  <c r="V774" i="13"/>
  <c r="AP774" i="13"/>
  <c r="AM774" i="13"/>
  <c r="AG774" i="13"/>
  <c r="Y774" i="13"/>
  <c r="AO774" i="13"/>
  <c r="AI774" i="13"/>
  <c r="S774" i="13"/>
  <c r="R774" i="13"/>
  <c r="L775" i="13"/>
  <c r="D775" i="13"/>
  <c r="C775" i="13"/>
  <c r="H775" i="13"/>
  <c r="G775" i="13"/>
  <c r="E775" i="13"/>
  <c r="B775" i="13"/>
  <c r="J775" i="13"/>
  <c r="I775" i="13"/>
  <c r="F775" i="13"/>
  <c r="K775" i="13"/>
  <c r="R788" i="18" l="1"/>
  <c r="AS773" i="13"/>
  <c r="M773" i="13" s="1"/>
  <c r="Q789" i="18" s="1"/>
  <c r="S789" i="18" s="1" a="1"/>
  <c r="S789" i="18" s="1"/>
  <c r="N775" i="13"/>
  <c r="AR774" i="13"/>
  <c r="AA774" i="13"/>
  <c r="AB774" i="13" s="1"/>
  <c r="AC774" i="13" s="1"/>
  <c r="K776" i="13"/>
  <c r="H776" i="13"/>
  <c r="F776" i="13"/>
  <c r="D776" i="13"/>
  <c r="E776" i="13"/>
  <c r="C776" i="13"/>
  <c r="I776" i="13"/>
  <c r="L776" i="13"/>
  <c r="B776" i="13"/>
  <c r="J776" i="13"/>
  <c r="G776" i="13"/>
  <c r="R775" i="13"/>
  <c r="S775" i="13"/>
  <c r="AM775" i="13"/>
  <c r="AN775" i="13"/>
  <c r="U775" i="13"/>
  <c r="X775" i="13"/>
  <c r="AJ775" i="13"/>
  <c r="Y775" i="13"/>
  <c r="AI775" i="13"/>
  <c r="AQ775" i="13"/>
  <c r="AE775" i="13"/>
  <c r="AF775" i="13"/>
  <c r="AG775" i="13"/>
  <c r="V775" i="13"/>
  <c r="AH775" i="13"/>
  <c r="AP775" i="13"/>
  <c r="Z775" i="13"/>
  <c r="AO775" i="13"/>
  <c r="AL775" i="13"/>
  <c r="W775" i="13"/>
  <c r="AS774" i="13" l="1"/>
  <c r="M774" i="13" s="1"/>
  <c r="Q790" i="18" s="1"/>
  <c r="S790" i="18" s="1" a="1"/>
  <c r="S790" i="18" s="1"/>
  <c r="R789" i="18"/>
  <c r="AR775" i="13"/>
  <c r="AA775" i="13"/>
  <c r="AB775" i="13" s="1"/>
  <c r="AC775" i="13" s="1"/>
  <c r="N776" i="13"/>
  <c r="F777" i="13"/>
  <c r="E777" i="13"/>
  <c r="B777" i="13"/>
  <c r="C777" i="13"/>
  <c r="K777" i="13"/>
  <c r="I777" i="13"/>
  <c r="L777" i="13"/>
  <c r="H777" i="13"/>
  <c r="D777" i="13"/>
  <c r="G777" i="13"/>
  <c r="J777" i="13"/>
  <c r="W776" i="13"/>
  <c r="AQ776" i="13"/>
  <c r="AE776" i="13"/>
  <c r="AO776" i="13"/>
  <c r="AL776" i="13"/>
  <c r="AF776" i="13"/>
  <c r="AP776" i="13"/>
  <c r="AG776" i="13"/>
  <c r="AN776" i="13"/>
  <c r="AH776" i="13"/>
  <c r="Y776" i="13"/>
  <c r="AI776" i="13"/>
  <c r="AJ776" i="13"/>
  <c r="Z776" i="13"/>
  <c r="U776" i="13"/>
  <c r="AM776" i="13"/>
  <c r="X776" i="13"/>
  <c r="V776" i="13"/>
  <c r="R776" i="13"/>
  <c r="S776" i="13"/>
  <c r="R790" i="18" l="1"/>
  <c r="AS775" i="13"/>
  <c r="M775" i="13" s="1"/>
  <c r="Q791" i="18" s="1"/>
  <c r="S791" i="18" s="1" a="1"/>
  <c r="S791" i="18" s="1"/>
  <c r="N777" i="13"/>
  <c r="AA776" i="13"/>
  <c r="AB776" i="13" s="1"/>
  <c r="AC776" i="13" s="1"/>
  <c r="AR776" i="13"/>
  <c r="U777" i="13"/>
  <c r="Z777" i="13"/>
  <c r="AJ777" i="13"/>
  <c r="AM777" i="13"/>
  <c r="AE777" i="13"/>
  <c r="AQ777" i="13"/>
  <c r="Y777" i="13"/>
  <c r="AG777" i="13"/>
  <c r="V777" i="13"/>
  <c r="AP777" i="13"/>
  <c r="AH777" i="13"/>
  <c r="AF777" i="13"/>
  <c r="W777" i="13"/>
  <c r="AL777" i="13"/>
  <c r="AI777" i="13"/>
  <c r="X777" i="13"/>
  <c r="AN777" i="13"/>
  <c r="AO777" i="13"/>
  <c r="S777" i="13"/>
  <c r="R777" i="13"/>
  <c r="D778" i="13"/>
  <c r="F778" i="13"/>
  <c r="B778" i="13"/>
  <c r="H778" i="13"/>
  <c r="C778" i="13"/>
  <c r="L778" i="13"/>
  <c r="K778" i="13"/>
  <c r="J778" i="13"/>
  <c r="G778" i="13"/>
  <c r="I778" i="13"/>
  <c r="E778" i="13"/>
  <c r="N778" i="13" l="1"/>
  <c r="AS776" i="13"/>
  <c r="M776" i="13" s="1"/>
  <c r="Q792" i="18" s="1"/>
  <c r="R792" i="18" s="1"/>
  <c r="R791" i="18"/>
  <c r="AA777" i="13"/>
  <c r="AB777" i="13" s="1"/>
  <c r="AC777" i="13" s="1"/>
  <c r="AR777" i="13"/>
  <c r="R778" i="13"/>
  <c r="S778" i="13"/>
  <c r="K779" i="13"/>
  <c r="G779" i="13"/>
  <c r="D779" i="13"/>
  <c r="I779" i="13"/>
  <c r="F779" i="13"/>
  <c r="H779" i="13"/>
  <c r="B779" i="13"/>
  <c r="E779" i="13"/>
  <c r="C779" i="13"/>
  <c r="J779" i="13"/>
  <c r="L779" i="13"/>
  <c r="AL778" i="13"/>
  <c r="AH778" i="13"/>
  <c r="AQ778" i="13"/>
  <c r="AP778" i="13"/>
  <c r="AJ778" i="13"/>
  <c r="V778" i="13"/>
  <c r="U778" i="13"/>
  <c r="AM778" i="13"/>
  <c r="AG778" i="13"/>
  <c r="AN778" i="13"/>
  <c r="AF778" i="13"/>
  <c r="Y778" i="13"/>
  <c r="AE778" i="13"/>
  <c r="W778" i="13"/>
  <c r="Z778" i="13"/>
  <c r="AI778" i="13"/>
  <c r="X778" i="13"/>
  <c r="AO778" i="13"/>
  <c r="S792" i="18" l="1" a="1"/>
  <c r="S792" i="18" s="1"/>
  <c r="AS777" i="13"/>
  <c r="M777" i="13" s="1"/>
  <c r="Q793" i="18" s="1"/>
  <c r="S793" i="18" s="1" a="1"/>
  <c r="S793" i="18" s="1"/>
  <c r="N779" i="13"/>
  <c r="AR778" i="13"/>
  <c r="AA778" i="13"/>
  <c r="AB778" i="13" s="1"/>
  <c r="AC778" i="13" s="1"/>
  <c r="H780" i="13"/>
  <c r="L780" i="13"/>
  <c r="B780" i="13"/>
  <c r="F780" i="13"/>
  <c r="G780" i="13"/>
  <c r="D780" i="13"/>
  <c r="I780" i="13"/>
  <c r="J780" i="13"/>
  <c r="C780" i="13"/>
  <c r="E780" i="13"/>
  <c r="K780" i="13"/>
  <c r="S779" i="13"/>
  <c r="R779" i="13"/>
  <c r="AI779" i="13"/>
  <c r="X779" i="13"/>
  <c r="AN779" i="13"/>
  <c r="AE779" i="13"/>
  <c r="AQ779" i="13"/>
  <c r="Z779" i="13"/>
  <c r="AO779" i="13"/>
  <c r="AP779" i="13"/>
  <c r="W779" i="13"/>
  <c r="Y779" i="13"/>
  <c r="U779" i="13"/>
  <c r="AF779" i="13"/>
  <c r="AL779" i="13"/>
  <c r="AM779" i="13"/>
  <c r="AJ779" i="13"/>
  <c r="V779" i="13"/>
  <c r="AH779" i="13"/>
  <c r="AG779" i="13"/>
  <c r="R793" i="18" l="1"/>
  <c r="AA779" i="13"/>
  <c r="AB779" i="13" s="1"/>
  <c r="AC779" i="13" s="1"/>
  <c r="AR779" i="13"/>
  <c r="N780" i="13"/>
  <c r="AS778" i="13"/>
  <c r="M778" i="13" s="1"/>
  <c r="Q794" i="18" s="1"/>
  <c r="AH780" i="13"/>
  <c r="V780" i="13"/>
  <c r="Z780" i="13"/>
  <c r="AJ780" i="13"/>
  <c r="Y780" i="13"/>
  <c r="AP780" i="13"/>
  <c r="AL780" i="13"/>
  <c r="X780" i="13"/>
  <c r="U780" i="13"/>
  <c r="AM780" i="13"/>
  <c r="AO780" i="13"/>
  <c r="AI780" i="13"/>
  <c r="W780" i="13"/>
  <c r="AQ780" i="13"/>
  <c r="AE780" i="13"/>
  <c r="AG780" i="13"/>
  <c r="AN780" i="13"/>
  <c r="AF780" i="13"/>
  <c r="C781" i="13"/>
  <c r="B781" i="13"/>
  <c r="F781" i="13"/>
  <c r="I781" i="13"/>
  <c r="J781" i="13"/>
  <c r="L781" i="13"/>
  <c r="E781" i="13"/>
  <c r="H781" i="13"/>
  <c r="G781" i="13"/>
  <c r="D781" i="13"/>
  <c r="K781" i="13"/>
  <c r="S780" i="13"/>
  <c r="R780" i="13"/>
  <c r="N781" i="13" l="1"/>
  <c r="AS779" i="13"/>
  <c r="M779" i="13" s="1"/>
  <c r="Q795" i="18" s="1"/>
  <c r="R795" i="18" s="1"/>
  <c r="AR780" i="13"/>
  <c r="AA780" i="13"/>
  <c r="AB780" i="13" s="1"/>
  <c r="AC780" i="13" s="1"/>
  <c r="R794" i="18"/>
  <c r="S794" i="18" a="1"/>
  <c r="S794" i="18" s="1"/>
  <c r="AG781" i="13"/>
  <c r="V781" i="13"/>
  <c r="W781" i="13"/>
  <c r="U781" i="13"/>
  <c r="AH781" i="13"/>
  <c r="AF781" i="13"/>
  <c r="X781" i="13"/>
  <c r="AL781" i="13"/>
  <c r="AI781" i="13"/>
  <c r="AE781" i="13"/>
  <c r="AN781" i="13"/>
  <c r="AO781" i="13"/>
  <c r="Z781" i="13"/>
  <c r="AJ781" i="13"/>
  <c r="AM781" i="13"/>
  <c r="AQ781" i="13"/>
  <c r="Y781" i="13"/>
  <c r="AP781" i="13"/>
  <c r="R781" i="13"/>
  <c r="S781" i="13"/>
  <c r="B782" i="13"/>
  <c r="G782" i="13"/>
  <c r="F782" i="13"/>
  <c r="K782" i="13"/>
  <c r="D782" i="13"/>
  <c r="E782" i="13"/>
  <c r="L782" i="13"/>
  <c r="I782" i="13"/>
  <c r="J782" i="13"/>
  <c r="H782" i="13"/>
  <c r="C782" i="13"/>
  <c r="S795" i="18" l="1" a="1"/>
  <c r="S795" i="18" s="1"/>
  <c r="AS780" i="13"/>
  <c r="M780" i="13" s="1"/>
  <c r="Q796" i="18" s="1"/>
  <c r="AR781" i="13"/>
  <c r="AA781" i="13"/>
  <c r="AB781" i="13" s="1"/>
  <c r="AC781" i="13" s="1"/>
  <c r="N782" i="13"/>
  <c r="R782" i="13"/>
  <c r="S782" i="13"/>
  <c r="AH782" i="13"/>
  <c r="Y782" i="13"/>
  <c r="AP782" i="13"/>
  <c r="AE782" i="13"/>
  <c r="AJ782" i="13"/>
  <c r="AG782" i="13"/>
  <c r="Z782" i="13"/>
  <c r="AI782" i="13"/>
  <c r="AM782" i="13"/>
  <c r="AO782" i="13"/>
  <c r="AF782" i="13"/>
  <c r="AN782" i="13"/>
  <c r="AQ782" i="13"/>
  <c r="W782" i="13"/>
  <c r="U782" i="13"/>
  <c r="X782" i="13"/>
  <c r="V782" i="13"/>
  <c r="AL782" i="13"/>
  <c r="E783" i="13"/>
  <c r="J783" i="13"/>
  <c r="L783" i="13"/>
  <c r="I783" i="13"/>
  <c r="D783" i="13"/>
  <c r="B783" i="13"/>
  <c r="C783" i="13"/>
  <c r="F783" i="13"/>
  <c r="H783" i="13"/>
  <c r="G783" i="13"/>
  <c r="K783" i="13"/>
  <c r="AS781" i="13" l="1"/>
  <c r="M781" i="13" s="1"/>
  <c r="Q797" i="18" s="1"/>
  <c r="S797" i="18" s="1" a="1"/>
  <c r="S797" i="18" s="1"/>
  <c r="AA782" i="13"/>
  <c r="AB782" i="13" s="1"/>
  <c r="AC782" i="13" s="1"/>
  <c r="S796" i="18" a="1"/>
  <c r="S796" i="18" s="1"/>
  <c r="R796" i="18"/>
  <c r="N783" i="13"/>
  <c r="AR782" i="13"/>
  <c r="S783" i="13"/>
  <c r="R783" i="13"/>
  <c r="F784" i="13"/>
  <c r="C784" i="13"/>
  <c r="L784" i="13"/>
  <c r="D784" i="13"/>
  <c r="E784" i="13"/>
  <c r="I784" i="13"/>
  <c r="H784" i="13"/>
  <c r="B784" i="13"/>
  <c r="G784" i="13"/>
  <c r="J784" i="13"/>
  <c r="K784" i="13"/>
  <c r="AP783" i="13"/>
  <c r="AL783" i="13"/>
  <c r="AF783" i="13"/>
  <c r="AH783" i="13"/>
  <c r="AN783" i="13"/>
  <c r="AE783" i="13"/>
  <c r="X783" i="13"/>
  <c r="AO783" i="13"/>
  <c r="AI783" i="13"/>
  <c r="Z783" i="13"/>
  <c r="Y783" i="13"/>
  <c r="U783" i="13"/>
  <c r="AQ783" i="13"/>
  <c r="AJ783" i="13"/>
  <c r="V783" i="13"/>
  <c r="AM783" i="13"/>
  <c r="AG783" i="13"/>
  <c r="W783" i="13"/>
  <c r="R797" i="18" l="1"/>
  <c r="N784" i="13"/>
  <c r="AR783" i="13"/>
  <c r="AS782" i="13"/>
  <c r="M782" i="13" s="1"/>
  <c r="Q798" i="18" s="1"/>
  <c r="S798" i="18" s="1" a="1"/>
  <c r="S798" i="18" s="1"/>
  <c r="AA783" i="13"/>
  <c r="AB783" i="13" s="1"/>
  <c r="AC783" i="13" s="1"/>
  <c r="F785" i="13"/>
  <c r="J785" i="13"/>
  <c r="B785" i="13"/>
  <c r="D785" i="13"/>
  <c r="E785" i="13"/>
  <c r="H785" i="13"/>
  <c r="I785" i="13"/>
  <c r="C785" i="13"/>
  <c r="K785" i="13"/>
  <c r="L785" i="13"/>
  <c r="G785" i="13"/>
  <c r="R784" i="13"/>
  <c r="S784" i="13"/>
  <c r="AG784" i="13"/>
  <c r="X784" i="13"/>
  <c r="AM784" i="13"/>
  <c r="AL784" i="13"/>
  <c r="AI784" i="13"/>
  <c r="AH784" i="13"/>
  <c r="AO784" i="13"/>
  <c r="AF784" i="13"/>
  <c r="U784" i="13"/>
  <c r="AJ784" i="13"/>
  <c r="AN784" i="13"/>
  <c r="Z784" i="13"/>
  <c r="AQ784" i="13"/>
  <c r="V784" i="13"/>
  <c r="AP784" i="13"/>
  <c r="AE784" i="13"/>
  <c r="W784" i="13"/>
  <c r="Y784" i="13"/>
  <c r="AS783" i="13" l="1"/>
  <c r="M783" i="13" s="1"/>
  <c r="Q799" i="18" s="1"/>
  <c r="S799" i="18" s="1" a="1"/>
  <c r="S799" i="18" s="1"/>
  <c r="R798" i="18"/>
  <c r="AR784" i="13"/>
  <c r="AA784" i="13"/>
  <c r="AB784" i="13" s="1"/>
  <c r="AC784" i="13" s="1"/>
  <c r="N785" i="13"/>
  <c r="S785" i="13"/>
  <c r="R785" i="13"/>
  <c r="W785" i="13"/>
  <c r="AL785" i="13"/>
  <c r="AI785" i="13"/>
  <c r="X785" i="13"/>
  <c r="AN785" i="13"/>
  <c r="AO785" i="13"/>
  <c r="U785" i="13"/>
  <c r="Z785" i="13"/>
  <c r="AJ785" i="13"/>
  <c r="AM785" i="13"/>
  <c r="AQ785" i="13"/>
  <c r="Y785" i="13"/>
  <c r="AE785" i="13"/>
  <c r="AG785" i="13"/>
  <c r="V785" i="13"/>
  <c r="AP785" i="13"/>
  <c r="AH785" i="13"/>
  <c r="AF785" i="13"/>
  <c r="C786" i="13"/>
  <c r="K786" i="13"/>
  <c r="E786" i="13"/>
  <c r="H786" i="13"/>
  <c r="D786" i="13"/>
  <c r="L786" i="13"/>
  <c r="I786" i="13"/>
  <c r="G786" i="13"/>
  <c r="J786" i="13"/>
  <c r="B786" i="13"/>
  <c r="F786" i="13"/>
  <c r="R799" i="18" l="1"/>
  <c r="AR785" i="13"/>
  <c r="AA785" i="13"/>
  <c r="AB785" i="13" s="1"/>
  <c r="AC785" i="13" s="1"/>
  <c r="AS784" i="13"/>
  <c r="M784" i="13" s="1"/>
  <c r="Q800" i="18" s="1"/>
  <c r="R800" i="18" s="1"/>
  <c r="N786" i="13"/>
  <c r="C787" i="13"/>
  <c r="E787" i="13"/>
  <c r="J787" i="13"/>
  <c r="G787" i="13"/>
  <c r="D787" i="13"/>
  <c r="H787" i="13"/>
  <c r="F787" i="13"/>
  <c r="I787" i="13"/>
  <c r="K787" i="13"/>
  <c r="L787" i="13"/>
  <c r="B787" i="13"/>
  <c r="W786" i="13"/>
  <c r="AO786" i="13"/>
  <c r="U786" i="13"/>
  <c r="AG786" i="13"/>
  <c r="X786" i="13"/>
  <c r="AQ786" i="13"/>
  <c r="AP786" i="13"/>
  <c r="AH786" i="13"/>
  <c r="V786" i="13"/>
  <c r="AE786" i="13"/>
  <c r="AM786" i="13"/>
  <c r="AJ786" i="13"/>
  <c r="Y786" i="13"/>
  <c r="AI786" i="13"/>
  <c r="AL786" i="13"/>
  <c r="AN786" i="13"/>
  <c r="Z786" i="13"/>
  <c r="AF786" i="13"/>
  <c r="R786" i="13"/>
  <c r="S786" i="13"/>
  <c r="S800" i="18" l="1" a="1"/>
  <c r="S800" i="18" s="1"/>
  <c r="AS785" i="13"/>
  <c r="M785" i="13" s="1"/>
  <c r="Q801" i="18" s="1"/>
  <c r="N787" i="13"/>
  <c r="AA786" i="13"/>
  <c r="AB786" i="13" s="1"/>
  <c r="AC786" i="13" s="1"/>
  <c r="AR786" i="13"/>
  <c r="E788" i="13"/>
  <c r="B788" i="13"/>
  <c r="H788" i="13"/>
  <c r="D788" i="13"/>
  <c r="J788" i="13"/>
  <c r="C788" i="13"/>
  <c r="G788" i="13"/>
  <c r="K788" i="13"/>
  <c r="I788" i="13"/>
  <c r="L788" i="13"/>
  <c r="F788" i="13"/>
  <c r="R787" i="13"/>
  <c r="S787" i="13"/>
  <c r="AE787" i="13"/>
  <c r="AF787" i="13"/>
  <c r="Z787" i="13"/>
  <c r="X787" i="13"/>
  <c r="AH787" i="13"/>
  <c r="AG787" i="13"/>
  <c r="W787" i="13"/>
  <c r="AQ787" i="13"/>
  <c r="AI787" i="13"/>
  <c r="AM787" i="13"/>
  <c r="AL787" i="13"/>
  <c r="Y787" i="13"/>
  <c r="U787" i="13"/>
  <c r="AO787" i="13"/>
  <c r="AN787" i="13"/>
  <c r="AJ787" i="13"/>
  <c r="V787" i="13"/>
  <c r="AP787" i="13"/>
  <c r="AS786" i="13" l="1"/>
  <c r="M786" i="13" s="1"/>
  <c r="Q802" i="18" s="1"/>
  <c r="R802" i="18" s="1"/>
  <c r="S801" i="18" a="1"/>
  <c r="S801" i="18" s="1"/>
  <c r="R801" i="18"/>
  <c r="N788" i="13"/>
  <c r="AA787" i="13"/>
  <c r="AB787" i="13" s="1"/>
  <c r="AC787" i="13" s="1"/>
  <c r="AR787" i="13"/>
  <c r="AM788" i="13"/>
  <c r="AG788" i="13"/>
  <c r="AE788" i="13"/>
  <c r="Y788" i="13"/>
  <c r="Z788" i="13"/>
  <c r="AI788" i="13"/>
  <c r="AO788" i="13"/>
  <c r="V788" i="13"/>
  <c r="AN788" i="13"/>
  <c r="W788" i="13"/>
  <c r="X788" i="13"/>
  <c r="AP788" i="13"/>
  <c r="AJ788" i="13"/>
  <c r="AH788" i="13"/>
  <c r="U788" i="13"/>
  <c r="AQ788" i="13"/>
  <c r="AF788" i="13"/>
  <c r="AL788" i="13"/>
  <c r="S788" i="13"/>
  <c r="R788" i="13"/>
  <c r="I789" i="13"/>
  <c r="G789" i="13"/>
  <c r="C789" i="13"/>
  <c r="J789" i="13"/>
  <c r="B789" i="13"/>
  <c r="F789" i="13"/>
  <c r="H789" i="13"/>
  <c r="D789" i="13"/>
  <c r="E789" i="13"/>
  <c r="L789" i="13"/>
  <c r="K789" i="13"/>
  <c r="S802" i="18" l="1" a="1"/>
  <c r="S802" i="18" s="1"/>
  <c r="AS787" i="13"/>
  <c r="M787" i="13" s="1"/>
  <c r="Q803" i="18" s="1"/>
  <c r="AA788" i="13"/>
  <c r="AB788" i="13" s="1"/>
  <c r="AC788" i="13" s="1"/>
  <c r="N789" i="13"/>
  <c r="AR788" i="13"/>
  <c r="U789" i="13"/>
  <c r="AQ789" i="13"/>
  <c r="X789" i="13"/>
  <c r="AN789" i="13"/>
  <c r="AF789" i="13"/>
  <c r="Z789" i="13"/>
  <c r="AE789" i="13"/>
  <c r="AH789" i="13"/>
  <c r="V789" i="13"/>
  <c r="AP789" i="13"/>
  <c r="W789" i="13"/>
  <c r="AG789" i="13"/>
  <c r="AJ789" i="13"/>
  <c r="AM789" i="13"/>
  <c r="AI789" i="13"/>
  <c r="Y789" i="13"/>
  <c r="AO789" i="13"/>
  <c r="AL789" i="13"/>
  <c r="S789" i="13"/>
  <c r="R789" i="13"/>
  <c r="F790" i="13"/>
  <c r="K790" i="13"/>
  <c r="I790" i="13"/>
  <c r="L790" i="13"/>
  <c r="D790" i="13"/>
  <c r="G790" i="13"/>
  <c r="B790" i="13"/>
  <c r="C790" i="13"/>
  <c r="J790" i="13"/>
  <c r="H790" i="13"/>
  <c r="E790" i="13"/>
  <c r="S803" i="18" l="1" a="1"/>
  <c r="S803" i="18" s="1"/>
  <c r="R803" i="18"/>
  <c r="AS788" i="13"/>
  <c r="M788" i="13" s="1"/>
  <c r="Q804" i="18" s="1"/>
  <c r="S804" i="18" s="1" a="1"/>
  <c r="S804" i="18" s="1"/>
  <c r="N790" i="13"/>
  <c r="AR789" i="13"/>
  <c r="AA789" i="13"/>
  <c r="AB789" i="13" s="1"/>
  <c r="AC789" i="13" s="1"/>
  <c r="R790" i="13"/>
  <c r="S790" i="13"/>
  <c r="C791" i="13"/>
  <c r="E791" i="13"/>
  <c r="B791" i="13"/>
  <c r="H791" i="13"/>
  <c r="L791" i="13"/>
  <c r="J791" i="13"/>
  <c r="G791" i="13"/>
  <c r="K791" i="13"/>
  <c r="D791" i="13"/>
  <c r="F791" i="13"/>
  <c r="I791" i="13"/>
  <c r="AE790" i="13"/>
  <c r="Z790" i="13"/>
  <c r="AP790" i="13"/>
  <c r="V790" i="13"/>
  <c r="AL790" i="13"/>
  <c r="AF790" i="13"/>
  <c r="U790" i="13"/>
  <c r="X790" i="13"/>
  <c r="W790" i="13"/>
  <c r="AO790" i="13"/>
  <c r="AG790" i="13"/>
  <c r="Y790" i="13"/>
  <c r="AQ790" i="13"/>
  <c r="AI790" i="13"/>
  <c r="AH790" i="13"/>
  <c r="AM790" i="13"/>
  <c r="AN790" i="13"/>
  <c r="AJ790" i="13"/>
  <c r="AS789" i="13" l="1"/>
  <c r="M789" i="13" s="1"/>
  <c r="Q805" i="18" s="1"/>
  <c r="S805" i="18" s="1" a="1"/>
  <c r="S805" i="18" s="1"/>
  <c r="N791" i="13"/>
  <c r="R804" i="18"/>
  <c r="AA790" i="13"/>
  <c r="AB790" i="13" s="1"/>
  <c r="AC790" i="13" s="1"/>
  <c r="AR790" i="13"/>
  <c r="AN791" i="13"/>
  <c r="Y791" i="13"/>
  <c r="W791" i="13"/>
  <c r="AQ791" i="13"/>
  <c r="AI791" i="13"/>
  <c r="AE791" i="13"/>
  <c r="AM791" i="13"/>
  <c r="X791" i="13"/>
  <c r="AJ791" i="13"/>
  <c r="AO791" i="13"/>
  <c r="Z791" i="13"/>
  <c r="U791" i="13"/>
  <c r="AF791" i="13"/>
  <c r="AL791" i="13"/>
  <c r="V791" i="13"/>
  <c r="AH791" i="13"/>
  <c r="AP791" i="13"/>
  <c r="AG791" i="13"/>
  <c r="S791" i="13"/>
  <c r="R791" i="13"/>
  <c r="I792" i="13"/>
  <c r="J792" i="13"/>
  <c r="C792" i="13"/>
  <c r="F792" i="13"/>
  <c r="H792" i="13"/>
  <c r="B792" i="13"/>
  <c r="G792" i="13"/>
  <c r="E792" i="13"/>
  <c r="K792" i="13"/>
  <c r="L792" i="13"/>
  <c r="D792" i="13"/>
  <c r="R805" i="18" l="1"/>
  <c r="N792" i="13"/>
  <c r="AA791" i="13"/>
  <c r="AB791" i="13" s="1"/>
  <c r="AC791" i="13" s="1"/>
  <c r="AR791" i="13"/>
  <c r="AS790" i="13"/>
  <c r="M790" i="13" s="1"/>
  <c r="Q806" i="18" s="1"/>
  <c r="AE792" i="13"/>
  <c r="X792" i="13"/>
  <c r="W792" i="13"/>
  <c r="AO792" i="13"/>
  <c r="AG792" i="13"/>
  <c r="Y792" i="13"/>
  <c r="AQ792" i="13"/>
  <c r="AI792" i="13"/>
  <c r="AH792" i="13"/>
  <c r="AM792" i="13"/>
  <c r="AN792" i="13"/>
  <c r="AJ792" i="13"/>
  <c r="U792" i="13"/>
  <c r="Z792" i="13"/>
  <c r="AP792" i="13"/>
  <c r="V792" i="13"/>
  <c r="AL792" i="13"/>
  <c r="AF792" i="13"/>
  <c r="F793" i="13"/>
  <c r="C793" i="13"/>
  <c r="D793" i="13"/>
  <c r="J793" i="13"/>
  <c r="G793" i="13"/>
  <c r="H793" i="13"/>
  <c r="E793" i="13"/>
  <c r="L793" i="13"/>
  <c r="I793" i="13"/>
  <c r="B793" i="13"/>
  <c r="K793" i="13"/>
  <c r="R792" i="13"/>
  <c r="S792" i="13"/>
  <c r="AA792" i="13" l="1"/>
  <c r="AB792" i="13" s="1"/>
  <c r="AC792" i="13" s="1"/>
  <c r="N793" i="13"/>
  <c r="AS791" i="13"/>
  <c r="M791" i="13" s="1"/>
  <c r="Q807" i="18" s="1"/>
  <c r="S807" i="18" s="1" a="1"/>
  <c r="S807" i="18" s="1"/>
  <c r="AR792" i="13"/>
  <c r="S806" i="18" a="1"/>
  <c r="S806" i="18" s="1"/>
  <c r="R806" i="18"/>
  <c r="C794" i="13"/>
  <c r="J794" i="13"/>
  <c r="G794" i="13"/>
  <c r="L794" i="13"/>
  <c r="E794" i="13"/>
  <c r="K794" i="13"/>
  <c r="F794" i="13"/>
  <c r="H794" i="13"/>
  <c r="I794" i="13"/>
  <c r="D794" i="13"/>
  <c r="B794" i="13"/>
  <c r="R793" i="13"/>
  <c r="S793" i="13"/>
  <c r="AF793" i="13"/>
  <c r="Z793" i="13"/>
  <c r="AP793" i="13"/>
  <c r="AH793" i="13"/>
  <c r="V793" i="13"/>
  <c r="AJ793" i="13"/>
  <c r="W793" i="13"/>
  <c r="AG793" i="13"/>
  <c r="AM793" i="13"/>
  <c r="AI793" i="13"/>
  <c r="Y793" i="13"/>
  <c r="U793" i="13"/>
  <c r="AO793" i="13"/>
  <c r="AL793" i="13"/>
  <c r="AE793" i="13"/>
  <c r="AQ793" i="13"/>
  <c r="X793" i="13"/>
  <c r="AN793" i="13"/>
  <c r="R807" i="18" l="1"/>
  <c r="AS792" i="13"/>
  <c r="M792" i="13" s="1"/>
  <c r="Q808" i="18" s="1"/>
  <c r="S808" i="18" s="1" a="1"/>
  <c r="S808" i="18" s="1"/>
  <c r="N794" i="13"/>
  <c r="AR793" i="13"/>
  <c r="AA793" i="13"/>
  <c r="AB793" i="13" s="1"/>
  <c r="AC793" i="13" s="1"/>
  <c r="J795" i="13"/>
  <c r="I795" i="13"/>
  <c r="L795" i="13"/>
  <c r="B795" i="13"/>
  <c r="K795" i="13"/>
  <c r="H795" i="13"/>
  <c r="C795" i="13"/>
  <c r="F795" i="13"/>
  <c r="G795" i="13"/>
  <c r="E795" i="13"/>
  <c r="D795" i="13"/>
  <c r="AG794" i="13"/>
  <c r="Y794" i="13"/>
  <c r="AE794" i="13"/>
  <c r="AI794" i="13"/>
  <c r="AH794" i="13"/>
  <c r="AM794" i="13"/>
  <c r="AN794" i="13"/>
  <c r="AJ794" i="13"/>
  <c r="Z794" i="13"/>
  <c r="AP794" i="13"/>
  <c r="AF794" i="13"/>
  <c r="V794" i="13"/>
  <c r="AL794" i="13"/>
  <c r="AO794" i="13"/>
  <c r="U794" i="13"/>
  <c r="X794" i="13"/>
  <c r="W794" i="13"/>
  <c r="AQ794" i="13"/>
  <c r="R794" i="13"/>
  <c r="S794" i="13"/>
  <c r="N795" i="13" l="1"/>
  <c r="R808" i="18"/>
  <c r="AS793" i="13"/>
  <c r="M793" i="13" s="1"/>
  <c r="Q809" i="18" s="1"/>
  <c r="S809" i="18" s="1" a="1"/>
  <c r="S809" i="18" s="1"/>
  <c r="AA794" i="13"/>
  <c r="AB794" i="13" s="1"/>
  <c r="AC794" i="13" s="1"/>
  <c r="AR794" i="13"/>
  <c r="U795" i="13"/>
  <c r="AQ795" i="13"/>
  <c r="AI795" i="13"/>
  <c r="AF795" i="13"/>
  <c r="V795" i="13"/>
  <c r="AL795" i="13"/>
  <c r="AE795" i="13"/>
  <c r="X795" i="13"/>
  <c r="AN795" i="13"/>
  <c r="AP795" i="13"/>
  <c r="AO795" i="13"/>
  <c r="AH795" i="13"/>
  <c r="W795" i="13"/>
  <c r="AG795" i="13"/>
  <c r="AM795" i="13"/>
  <c r="AJ795" i="13"/>
  <c r="Z795" i="13"/>
  <c r="Y795" i="13"/>
  <c r="S795" i="13"/>
  <c r="R795" i="13"/>
  <c r="G796" i="13"/>
  <c r="L796" i="13"/>
  <c r="B796" i="13"/>
  <c r="E796" i="13"/>
  <c r="K796" i="13"/>
  <c r="H796" i="13"/>
  <c r="D796" i="13"/>
  <c r="C796" i="13"/>
  <c r="J796" i="13"/>
  <c r="F796" i="13"/>
  <c r="I796" i="13"/>
  <c r="R809" i="18" l="1"/>
  <c r="AA795" i="13"/>
  <c r="AB795" i="13" s="1"/>
  <c r="AC795" i="13" s="1"/>
  <c r="N796" i="13"/>
  <c r="AR795" i="13"/>
  <c r="AS794" i="13"/>
  <c r="M794" i="13" s="1"/>
  <c r="Q810" i="18" s="1"/>
  <c r="AI796" i="13"/>
  <c r="AH796" i="13"/>
  <c r="AM796" i="13"/>
  <c r="AN796" i="13"/>
  <c r="AJ796" i="13"/>
  <c r="AE796" i="13"/>
  <c r="Z796" i="13"/>
  <c r="AP796" i="13"/>
  <c r="AF796" i="13"/>
  <c r="V796" i="13"/>
  <c r="AL796" i="13"/>
  <c r="AO796" i="13"/>
  <c r="U796" i="13"/>
  <c r="X796" i="13"/>
  <c r="W796" i="13"/>
  <c r="AQ796" i="13"/>
  <c r="AG796" i="13"/>
  <c r="Y796" i="13"/>
  <c r="R796" i="13"/>
  <c r="S796" i="13"/>
  <c r="I797" i="13"/>
  <c r="G797" i="13"/>
  <c r="E797" i="13"/>
  <c r="K797" i="13"/>
  <c r="B797" i="13"/>
  <c r="H797" i="13"/>
  <c r="L797" i="13"/>
  <c r="J797" i="13"/>
  <c r="C797" i="13"/>
  <c r="D797" i="13"/>
  <c r="F797" i="13"/>
  <c r="AS795" i="13" l="1"/>
  <c r="M795" i="13" s="1"/>
  <c r="Q811" i="18" s="1"/>
  <c r="S811" i="18" s="1" a="1"/>
  <c r="S811" i="18" s="1"/>
  <c r="N797" i="13"/>
  <c r="AA796" i="13"/>
  <c r="AB796" i="13" s="1"/>
  <c r="AC796" i="13" s="1"/>
  <c r="AR796" i="13"/>
  <c r="R810" i="18"/>
  <c r="S810" i="18" a="1"/>
  <c r="S810" i="18" s="1"/>
  <c r="AE797" i="13"/>
  <c r="AL797" i="13"/>
  <c r="AM797" i="13"/>
  <c r="AO797" i="13"/>
  <c r="U797" i="13"/>
  <c r="AH797" i="13"/>
  <c r="Z797" i="13"/>
  <c r="X797" i="13"/>
  <c r="AG797" i="13"/>
  <c r="AN797" i="13"/>
  <c r="V797" i="13"/>
  <c r="AP797" i="13"/>
  <c r="AJ797" i="13"/>
  <c r="AI797" i="13"/>
  <c r="AQ797" i="13"/>
  <c r="AF797" i="13"/>
  <c r="Y797" i="13"/>
  <c r="W797" i="13"/>
  <c r="R797" i="13"/>
  <c r="S797" i="13"/>
  <c r="J798" i="13"/>
  <c r="B798" i="13"/>
  <c r="C798" i="13"/>
  <c r="H798" i="13"/>
  <c r="E798" i="13"/>
  <c r="L798" i="13"/>
  <c r="G798" i="13"/>
  <c r="F798" i="13"/>
  <c r="K798" i="13"/>
  <c r="D798" i="13"/>
  <c r="I798" i="13"/>
  <c r="R811" i="18" l="1"/>
  <c r="AS796" i="13"/>
  <c r="M796" i="13" s="1"/>
  <c r="Q812" i="18" s="1"/>
  <c r="R812" i="18" s="1"/>
  <c r="N798" i="13"/>
  <c r="AA797" i="13"/>
  <c r="AB797" i="13" s="1"/>
  <c r="AC797" i="13" s="1"/>
  <c r="AR797" i="13"/>
  <c r="U798" i="13"/>
  <c r="AI798" i="13"/>
  <c r="Y798" i="13"/>
  <c r="V798" i="13"/>
  <c r="Z798" i="13"/>
  <c r="AE798" i="13"/>
  <c r="AN798" i="13"/>
  <c r="AH798" i="13"/>
  <c r="AL798" i="13"/>
  <c r="AM798" i="13"/>
  <c r="W798" i="13"/>
  <c r="AJ798" i="13"/>
  <c r="X798" i="13"/>
  <c r="AF798" i="13"/>
  <c r="AG798" i="13"/>
  <c r="AO798" i="13"/>
  <c r="AP798" i="13"/>
  <c r="AQ798" i="13"/>
  <c r="S798" i="13"/>
  <c r="R798" i="13"/>
  <c r="J799" i="13"/>
  <c r="L799" i="13"/>
  <c r="B799" i="13"/>
  <c r="K799" i="13"/>
  <c r="C799" i="13"/>
  <c r="H799" i="13"/>
  <c r="E799" i="13"/>
  <c r="D799" i="13"/>
  <c r="I799" i="13"/>
  <c r="F799" i="13"/>
  <c r="G799" i="13"/>
  <c r="AS797" i="13" l="1"/>
  <c r="M797" i="13" s="1"/>
  <c r="Q813" i="18" s="1"/>
  <c r="S812" i="18" a="1"/>
  <c r="S812" i="18" s="1"/>
  <c r="AA798" i="13"/>
  <c r="AB798" i="13" s="1"/>
  <c r="AC798" i="13" s="1"/>
  <c r="N799" i="13"/>
  <c r="AR798" i="13"/>
  <c r="V799" i="13"/>
  <c r="AN799" i="13"/>
  <c r="W799" i="13"/>
  <c r="AE799" i="13"/>
  <c r="AG799" i="13"/>
  <c r="AF799" i="13"/>
  <c r="AI799" i="13"/>
  <c r="AQ799" i="13"/>
  <c r="Y799" i="13"/>
  <c r="U799" i="13"/>
  <c r="AJ799" i="13"/>
  <c r="AO799" i="13"/>
  <c r="X799" i="13"/>
  <c r="AH799" i="13"/>
  <c r="AL799" i="13"/>
  <c r="Z799" i="13"/>
  <c r="AM799" i="13"/>
  <c r="AP799" i="13"/>
  <c r="S799" i="13"/>
  <c r="R799" i="13"/>
  <c r="K800" i="13"/>
  <c r="I800" i="13"/>
  <c r="G800" i="13"/>
  <c r="B800" i="13"/>
  <c r="F800" i="13"/>
  <c r="H800" i="13"/>
  <c r="L800" i="13"/>
  <c r="E800" i="13"/>
  <c r="D800" i="13"/>
  <c r="J800" i="13"/>
  <c r="C800" i="13"/>
  <c r="S813" i="18" l="1" a="1"/>
  <c r="S813" i="18" s="1"/>
  <c r="R813" i="18"/>
  <c r="N800" i="13"/>
  <c r="AA799" i="13"/>
  <c r="AB799" i="13" s="1"/>
  <c r="AC799" i="13" s="1"/>
  <c r="AR799" i="13"/>
  <c r="AS798" i="13"/>
  <c r="M798" i="13" s="1"/>
  <c r="Q814" i="18" s="1"/>
  <c r="AN800" i="13"/>
  <c r="AH800" i="13"/>
  <c r="AO800" i="13"/>
  <c r="AE800" i="13"/>
  <c r="AP800" i="13"/>
  <c r="AJ800" i="13"/>
  <c r="AQ800" i="13"/>
  <c r="AL800" i="13"/>
  <c r="AF800" i="13"/>
  <c r="Z800" i="13"/>
  <c r="X800" i="13"/>
  <c r="AM800" i="13"/>
  <c r="AG800" i="13"/>
  <c r="AI800" i="13"/>
  <c r="U800" i="13"/>
  <c r="Y800" i="13"/>
  <c r="W800" i="13"/>
  <c r="V800" i="13"/>
  <c r="S800" i="13"/>
  <c r="R800" i="13"/>
  <c r="C801" i="13"/>
  <c r="F801" i="13"/>
  <c r="E801" i="13"/>
  <c r="D801" i="13"/>
  <c r="H801" i="13"/>
  <c r="G801" i="13"/>
  <c r="J801" i="13"/>
  <c r="I801" i="13"/>
  <c r="B801" i="13"/>
  <c r="L801" i="13"/>
  <c r="K801" i="13"/>
  <c r="AS799" i="13" l="1"/>
  <c r="M799" i="13" s="1"/>
  <c r="Q815" i="18" s="1"/>
  <c r="S815" i="18" s="1" a="1"/>
  <c r="S815" i="18" s="1"/>
  <c r="R814" i="18"/>
  <c r="S814" i="18" a="1"/>
  <c r="S814" i="18" s="1"/>
  <c r="N801" i="13"/>
  <c r="AR800" i="13"/>
  <c r="AA800" i="13"/>
  <c r="AB800" i="13" s="1"/>
  <c r="AC800" i="13" s="1"/>
  <c r="I802" i="13"/>
  <c r="L802" i="13"/>
  <c r="H802" i="13"/>
  <c r="B802" i="13"/>
  <c r="F802" i="13"/>
  <c r="G802" i="13"/>
  <c r="D802" i="13"/>
  <c r="K802" i="13"/>
  <c r="E802" i="13"/>
  <c r="J802" i="13"/>
  <c r="C802" i="13"/>
  <c r="S801" i="13"/>
  <c r="R801" i="13"/>
  <c r="AJ801" i="13"/>
  <c r="AM801" i="13"/>
  <c r="Y801" i="13"/>
  <c r="AO801" i="13"/>
  <c r="AI801" i="13"/>
  <c r="AQ801" i="13"/>
  <c r="X801" i="13"/>
  <c r="AE801" i="13"/>
  <c r="AL801" i="13"/>
  <c r="AF801" i="13"/>
  <c r="Z801" i="13"/>
  <c r="AN801" i="13"/>
  <c r="AH801" i="13"/>
  <c r="V801" i="13"/>
  <c r="U801" i="13"/>
  <c r="AP801" i="13"/>
  <c r="W801" i="13"/>
  <c r="AG801" i="13"/>
  <c r="R815" i="18" l="1"/>
  <c r="AS800" i="13"/>
  <c r="M800" i="13" s="1"/>
  <c r="Q816" i="18" s="1"/>
  <c r="S816" i="18" s="1" a="1"/>
  <c r="S816" i="18" s="1"/>
  <c r="N802" i="13"/>
  <c r="AA801" i="13"/>
  <c r="AB801" i="13" s="1"/>
  <c r="AC801" i="13" s="1"/>
  <c r="AR801" i="13"/>
  <c r="AE802" i="13"/>
  <c r="X802" i="13"/>
  <c r="AO802" i="13"/>
  <c r="AQ802" i="13"/>
  <c r="AG802" i="13"/>
  <c r="W802" i="13"/>
  <c r="U802" i="13"/>
  <c r="AI802" i="13"/>
  <c r="Y802" i="13"/>
  <c r="V802" i="13"/>
  <c r="AN802" i="13"/>
  <c r="AH802" i="13"/>
  <c r="AM802" i="13"/>
  <c r="AP802" i="13"/>
  <c r="AJ802" i="13"/>
  <c r="Z802" i="13"/>
  <c r="AL802" i="13"/>
  <c r="AF802" i="13"/>
  <c r="G803" i="13"/>
  <c r="K803" i="13"/>
  <c r="J803" i="13"/>
  <c r="B803" i="13"/>
  <c r="C803" i="13"/>
  <c r="E803" i="13"/>
  <c r="D803" i="13"/>
  <c r="H803" i="13"/>
  <c r="F803" i="13"/>
  <c r="I803" i="13"/>
  <c r="L803" i="13"/>
  <c r="R802" i="13"/>
  <c r="S802" i="13"/>
  <c r="R816" i="18" l="1"/>
  <c r="AS801" i="13"/>
  <c r="M801" i="13" s="1"/>
  <c r="Q817" i="18" s="1"/>
  <c r="R817" i="18" s="1"/>
  <c r="N803" i="13"/>
  <c r="AA802" i="13"/>
  <c r="AB802" i="13" s="1"/>
  <c r="AC802" i="13" s="1"/>
  <c r="AR802" i="13"/>
  <c r="R803" i="13"/>
  <c r="S803" i="13"/>
  <c r="AJ803" i="13"/>
  <c r="AL803" i="13"/>
  <c r="AE803" i="13"/>
  <c r="AF803" i="13"/>
  <c r="Y803" i="13"/>
  <c r="AI803" i="13"/>
  <c r="AH803" i="13"/>
  <c r="X803" i="13"/>
  <c r="U803" i="13"/>
  <c r="AP803" i="13"/>
  <c r="AQ803" i="13"/>
  <c r="Z803" i="13"/>
  <c r="AN803" i="13"/>
  <c r="AM803" i="13"/>
  <c r="V803" i="13"/>
  <c r="W803" i="13"/>
  <c r="AO803" i="13"/>
  <c r="AG803" i="13"/>
  <c r="K804" i="13"/>
  <c r="I804" i="13"/>
  <c r="G804" i="13"/>
  <c r="E804" i="13"/>
  <c r="L804" i="13"/>
  <c r="C804" i="13"/>
  <c r="D804" i="13"/>
  <c r="H804" i="13"/>
  <c r="J804" i="13"/>
  <c r="F804" i="13"/>
  <c r="B804" i="13"/>
  <c r="S817" i="18" l="1" a="1"/>
  <c r="S817" i="18" s="1"/>
  <c r="AS802" i="13"/>
  <c r="M802" i="13" s="1"/>
  <c r="Q818" i="18" s="1"/>
  <c r="N804" i="13"/>
  <c r="AA803" i="13"/>
  <c r="AB803" i="13" s="1"/>
  <c r="AC803" i="13" s="1"/>
  <c r="AR803" i="13"/>
  <c r="G805" i="13"/>
  <c r="L805" i="13"/>
  <c r="I805" i="13"/>
  <c r="E805" i="13"/>
  <c r="D805" i="13"/>
  <c r="B805" i="13"/>
  <c r="J805" i="13"/>
  <c r="F805" i="13"/>
  <c r="C805" i="13"/>
  <c r="H805" i="13"/>
  <c r="K805" i="13"/>
  <c r="S804" i="13"/>
  <c r="R804" i="13"/>
  <c r="AF804" i="13"/>
  <c r="AJ804" i="13"/>
  <c r="AI804" i="13"/>
  <c r="AQ804" i="13"/>
  <c r="AO804" i="13"/>
  <c r="AE804" i="13"/>
  <c r="AG804" i="13"/>
  <c r="AM804" i="13"/>
  <c r="Z804" i="13"/>
  <c r="AN804" i="13"/>
  <c r="AL804" i="13"/>
  <c r="V804" i="13"/>
  <c r="AP804" i="13"/>
  <c r="W804" i="13"/>
  <c r="U804" i="13"/>
  <c r="Y804" i="13"/>
  <c r="AH804" i="13"/>
  <c r="X804" i="13"/>
  <c r="S818" i="18" l="1" a="1"/>
  <c r="S818" i="18" s="1"/>
  <c r="R818" i="18"/>
  <c r="AS803" i="13"/>
  <c r="M803" i="13" s="1"/>
  <c r="Q819" i="18" s="1"/>
  <c r="R819" i="18" s="1"/>
  <c r="AR804" i="13"/>
  <c r="N805" i="13"/>
  <c r="AA804" i="13"/>
  <c r="AB804" i="13" s="1"/>
  <c r="AC804" i="13" s="1"/>
  <c r="R805" i="13"/>
  <c r="S805" i="13"/>
  <c r="D806" i="13"/>
  <c r="E806" i="13"/>
  <c r="K806" i="13"/>
  <c r="B806" i="13"/>
  <c r="I806" i="13"/>
  <c r="J806" i="13"/>
  <c r="H806" i="13"/>
  <c r="G806" i="13"/>
  <c r="L806" i="13"/>
  <c r="C806" i="13"/>
  <c r="F806" i="13"/>
  <c r="AP805" i="13"/>
  <c r="AM805" i="13"/>
  <c r="V805" i="13"/>
  <c r="AN805" i="13"/>
  <c r="AO805" i="13"/>
  <c r="AG805" i="13"/>
  <c r="U805" i="13"/>
  <c r="Y805" i="13"/>
  <c r="AJ805" i="13"/>
  <c r="AQ805" i="13"/>
  <c r="AF805" i="13"/>
  <c r="AI805" i="13"/>
  <c r="AE805" i="13"/>
  <c r="AH805" i="13"/>
  <c r="X805" i="13"/>
  <c r="AL805" i="13"/>
  <c r="W805" i="13"/>
  <c r="Z805" i="13"/>
  <c r="AS804" i="13" l="1"/>
  <c r="M804" i="13" s="1"/>
  <c r="Q820" i="18" s="1"/>
  <c r="S819" i="18" a="1"/>
  <c r="S819" i="18" s="1"/>
  <c r="N806" i="13"/>
  <c r="AR805" i="13"/>
  <c r="AA805" i="13"/>
  <c r="AB805" i="13" s="1"/>
  <c r="AC805" i="13" s="1"/>
  <c r="S806" i="13"/>
  <c r="R806" i="13"/>
  <c r="B807" i="13"/>
  <c r="C807" i="13"/>
  <c r="I807" i="13"/>
  <c r="D807" i="13"/>
  <c r="K807" i="13"/>
  <c r="H807" i="13"/>
  <c r="G807" i="13"/>
  <c r="L807" i="13"/>
  <c r="E807" i="13"/>
  <c r="J807" i="13"/>
  <c r="F807" i="13"/>
  <c r="AP806" i="13"/>
  <c r="AO806" i="13"/>
  <c r="Z806" i="13"/>
  <c r="U806" i="13"/>
  <c r="Y806" i="13"/>
  <c r="AN806" i="13"/>
  <c r="V806" i="13"/>
  <c r="AH806" i="13"/>
  <c r="W806" i="13"/>
  <c r="AF806" i="13"/>
  <c r="AJ806" i="13"/>
  <c r="X806" i="13"/>
  <c r="AE806" i="13"/>
  <c r="AI806" i="13"/>
  <c r="AQ806" i="13"/>
  <c r="AG806" i="13"/>
  <c r="AL806" i="13"/>
  <c r="AM806" i="13"/>
  <c r="S820" i="18" l="1" a="1"/>
  <c r="S820" i="18" s="1"/>
  <c r="R820" i="18"/>
  <c r="AS805" i="13"/>
  <c r="M805" i="13" s="1"/>
  <c r="Q821" i="18" s="1"/>
  <c r="R821" i="18" s="1"/>
  <c r="N807" i="13"/>
  <c r="AA806" i="13"/>
  <c r="AB806" i="13" s="1"/>
  <c r="AC806" i="13" s="1"/>
  <c r="AR806" i="13"/>
  <c r="R807" i="13"/>
  <c r="S807" i="13"/>
  <c r="AE807" i="13"/>
  <c r="AQ807" i="13"/>
  <c r="AG807" i="13"/>
  <c r="W807" i="13"/>
  <c r="AM807" i="13"/>
  <c r="AI807" i="13"/>
  <c r="U807" i="13"/>
  <c r="Y807" i="13"/>
  <c r="AO807" i="13"/>
  <c r="AL807" i="13"/>
  <c r="AJ807" i="13"/>
  <c r="X807" i="13"/>
  <c r="AN807" i="13"/>
  <c r="AF807" i="13"/>
  <c r="Z807" i="13"/>
  <c r="AH807" i="13"/>
  <c r="V807" i="13"/>
  <c r="AP807" i="13"/>
  <c r="F808" i="13"/>
  <c r="C808" i="13"/>
  <c r="J808" i="13"/>
  <c r="B808" i="13"/>
  <c r="D808" i="13"/>
  <c r="K808" i="13"/>
  <c r="I808" i="13"/>
  <c r="H808" i="13"/>
  <c r="L808" i="13"/>
  <c r="E808" i="13"/>
  <c r="G808" i="13"/>
  <c r="S821" i="18" l="1" a="1"/>
  <c r="S821" i="18" s="1"/>
  <c r="AS806" i="13"/>
  <c r="M806" i="13" s="1"/>
  <c r="Q822" i="18" s="1"/>
  <c r="AA807" i="13"/>
  <c r="AB807" i="13" s="1"/>
  <c r="AC807" i="13" s="1"/>
  <c r="AR807" i="13"/>
  <c r="N808" i="13"/>
  <c r="R808" i="13"/>
  <c r="S808" i="13"/>
  <c r="U808" i="13"/>
  <c r="AM808" i="13"/>
  <c r="AN808" i="13"/>
  <c r="AJ808" i="13"/>
  <c r="Z808" i="13"/>
  <c r="AP808" i="13"/>
  <c r="AE808" i="13"/>
  <c r="V808" i="13"/>
  <c r="AL808" i="13"/>
  <c r="AF808" i="13"/>
  <c r="X808" i="13"/>
  <c r="W808" i="13"/>
  <c r="AO808" i="13"/>
  <c r="AG808" i="13"/>
  <c r="Y808" i="13"/>
  <c r="AQ808" i="13"/>
  <c r="AI808" i="13"/>
  <c r="AH808" i="13"/>
  <c r="D809" i="13"/>
  <c r="H809" i="13"/>
  <c r="L809" i="13"/>
  <c r="G809" i="13"/>
  <c r="E809" i="13"/>
  <c r="C809" i="13"/>
  <c r="K809" i="13"/>
  <c r="I809" i="13"/>
  <c r="F809" i="13"/>
  <c r="B809" i="13"/>
  <c r="J809" i="13"/>
  <c r="S822" i="18" l="1" a="1"/>
  <c r="S822" i="18" s="1"/>
  <c r="R822" i="18"/>
  <c r="AR808" i="13"/>
  <c r="AA808" i="13"/>
  <c r="AB808" i="13" s="1"/>
  <c r="AC808" i="13" s="1"/>
  <c r="N809" i="13"/>
  <c r="AS807" i="13"/>
  <c r="M807" i="13" s="1"/>
  <c r="Q823" i="18" s="1"/>
  <c r="F810" i="13"/>
  <c r="D810" i="13"/>
  <c r="J810" i="13"/>
  <c r="E810" i="13"/>
  <c r="C810" i="13"/>
  <c r="K810" i="13"/>
  <c r="B810" i="13"/>
  <c r="G810" i="13"/>
  <c r="I810" i="13"/>
  <c r="L810" i="13"/>
  <c r="H810" i="13"/>
  <c r="R809" i="13"/>
  <c r="S809" i="13"/>
  <c r="AF809" i="13"/>
  <c r="AI809" i="13"/>
  <c r="Y809" i="13"/>
  <c r="U809" i="13"/>
  <c r="X809" i="13"/>
  <c r="AL809" i="13"/>
  <c r="AQ809" i="13"/>
  <c r="AH809" i="13"/>
  <c r="AN809" i="13"/>
  <c r="AE809" i="13"/>
  <c r="W809" i="13"/>
  <c r="Z809" i="13"/>
  <c r="AP809" i="13"/>
  <c r="AM809" i="13"/>
  <c r="V809" i="13"/>
  <c r="AJ809" i="13"/>
  <c r="AO809" i="13"/>
  <c r="AG809" i="13"/>
  <c r="AS808" i="13" l="1"/>
  <c r="M808" i="13" s="1"/>
  <c r="Q824" i="18" s="1"/>
  <c r="S824" i="18" s="1" a="1"/>
  <c r="S824" i="18" s="1"/>
  <c r="N810" i="13"/>
  <c r="AR809" i="13"/>
  <c r="AA809" i="13"/>
  <c r="AB809" i="13" s="1"/>
  <c r="AC809" i="13" s="1"/>
  <c r="R823" i="18"/>
  <c r="S823" i="18" a="1"/>
  <c r="S823" i="18" s="1"/>
  <c r="S810" i="13"/>
  <c r="R810" i="13"/>
  <c r="K811" i="13"/>
  <c r="C811" i="13"/>
  <c r="I811" i="13"/>
  <c r="D811" i="13"/>
  <c r="H811" i="13"/>
  <c r="F811" i="13"/>
  <c r="L811" i="13"/>
  <c r="J811" i="13"/>
  <c r="G811" i="13"/>
  <c r="E811" i="13"/>
  <c r="B811" i="13"/>
  <c r="AO810" i="13"/>
  <c r="AG810" i="13"/>
  <c r="Y810" i="13"/>
  <c r="AQ810" i="13"/>
  <c r="AI810" i="13"/>
  <c r="AH810" i="13"/>
  <c r="AE810" i="13"/>
  <c r="AM810" i="13"/>
  <c r="AN810" i="13"/>
  <c r="AJ810" i="13"/>
  <c r="U810" i="13"/>
  <c r="Z810" i="13"/>
  <c r="AP810" i="13"/>
  <c r="V810" i="13"/>
  <c r="AL810" i="13"/>
  <c r="AF810" i="13"/>
  <c r="X810" i="13"/>
  <c r="W810" i="13"/>
  <c r="R824" i="18" l="1"/>
  <c r="AS809" i="13"/>
  <c r="M809" i="13" s="1"/>
  <c r="Q825" i="18" s="1"/>
  <c r="S825" i="18" s="1" a="1"/>
  <c r="S825" i="18" s="1"/>
  <c r="AA810" i="13"/>
  <c r="AB810" i="13" s="1"/>
  <c r="AC810" i="13" s="1"/>
  <c r="N811" i="13"/>
  <c r="AR810" i="13"/>
  <c r="D812" i="13"/>
  <c r="B812" i="13"/>
  <c r="J812" i="13"/>
  <c r="G812" i="13"/>
  <c r="C812" i="13"/>
  <c r="K812" i="13"/>
  <c r="I812" i="13"/>
  <c r="F812" i="13"/>
  <c r="H812" i="13"/>
  <c r="L812" i="13"/>
  <c r="E812" i="13"/>
  <c r="S811" i="13"/>
  <c r="R811" i="13"/>
  <c r="AJ811" i="13"/>
  <c r="X811" i="13"/>
  <c r="AN811" i="13"/>
  <c r="AE811" i="13"/>
  <c r="AF811" i="13"/>
  <c r="Z811" i="13"/>
  <c r="U811" i="13"/>
  <c r="AH811" i="13"/>
  <c r="V811" i="13"/>
  <c r="AP811" i="13"/>
  <c r="AQ811" i="13"/>
  <c r="AG811" i="13"/>
  <c r="W811" i="13"/>
  <c r="AM811" i="13"/>
  <c r="AI811" i="13"/>
  <c r="Y811" i="13"/>
  <c r="AO811" i="13"/>
  <c r="AL811" i="13"/>
  <c r="R825" i="18" l="1"/>
  <c r="AS810" i="13"/>
  <c r="M810" i="13" s="1"/>
  <c r="Q826" i="18" s="1"/>
  <c r="S826" i="18" s="1" a="1"/>
  <c r="S826" i="18" s="1"/>
  <c r="N812" i="13"/>
  <c r="AA811" i="13"/>
  <c r="AB811" i="13" s="1"/>
  <c r="AC811" i="13" s="1"/>
  <c r="AR811" i="13"/>
  <c r="R812" i="13"/>
  <c r="S812" i="13"/>
  <c r="I813" i="13"/>
  <c r="G813" i="13"/>
  <c r="H813" i="13"/>
  <c r="L813" i="13"/>
  <c r="D813" i="13"/>
  <c r="F813" i="13"/>
  <c r="C813" i="13"/>
  <c r="E813" i="13"/>
  <c r="J813" i="13"/>
  <c r="B813" i="13"/>
  <c r="K813" i="13"/>
  <c r="U812" i="13"/>
  <c r="AH812" i="13"/>
  <c r="AP812" i="13"/>
  <c r="Y812" i="13"/>
  <c r="AJ812" i="13"/>
  <c r="Z812" i="13"/>
  <c r="AG812" i="13"/>
  <c r="AF812" i="13"/>
  <c r="V812" i="13"/>
  <c r="AI812" i="13"/>
  <c r="AO812" i="13"/>
  <c r="X812" i="13"/>
  <c r="AE812" i="13"/>
  <c r="AN812" i="13"/>
  <c r="AQ812" i="13"/>
  <c r="W812" i="13"/>
  <c r="AL812" i="13"/>
  <c r="AM812" i="13"/>
  <c r="AS811" i="13" l="1"/>
  <c r="M811" i="13" s="1"/>
  <c r="Q827" i="18" s="1"/>
  <c r="R827" i="18" s="1"/>
  <c r="R826" i="18"/>
  <c r="N813" i="13"/>
  <c r="AR812" i="13"/>
  <c r="AA812" i="13"/>
  <c r="AB812" i="13" s="1"/>
  <c r="AC812" i="13" s="1"/>
  <c r="G814" i="13"/>
  <c r="C814" i="13"/>
  <c r="K814" i="13"/>
  <c r="H814" i="13"/>
  <c r="L814" i="13"/>
  <c r="B814" i="13"/>
  <c r="E814" i="13"/>
  <c r="D814" i="13"/>
  <c r="J814" i="13"/>
  <c r="I814" i="13"/>
  <c r="F814" i="13"/>
  <c r="AL813" i="13"/>
  <c r="AF813" i="13"/>
  <c r="Z813" i="13"/>
  <c r="AN813" i="13"/>
  <c r="AH813" i="13"/>
  <c r="V813" i="13"/>
  <c r="AE813" i="13"/>
  <c r="AP813" i="13"/>
  <c r="W813" i="13"/>
  <c r="AG813" i="13"/>
  <c r="AJ813" i="13"/>
  <c r="AM813" i="13"/>
  <c r="U813" i="13"/>
  <c r="Y813" i="13"/>
  <c r="AO813" i="13"/>
  <c r="AI813" i="13"/>
  <c r="AQ813" i="13"/>
  <c r="X813" i="13"/>
  <c r="S813" i="13"/>
  <c r="R813" i="13"/>
  <c r="S827" i="18" l="1" a="1"/>
  <c r="S827" i="18" s="1"/>
  <c r="AS812" i="13"/>
  <c r="M812" i="13" s="1"/>
  <c r="Q828" i="18" s="1"/>
  <c r="AA813" i="13"/>
  <c r="AB813" i="13" s="1"/>
  <c r="AC813" i="13" s="1"/>
  <c r="AR813" i="13"/>
  <c r="N814" i="13"/>
  <c r="X814" i="13"/>
  <c r="W814" i="13"/>
  <c r="AQ814" i="13"/>
  <c r="AG814" i="13"/>
  <c r="Y814" i="13"/>
  <c r="AE814" i="13"/>
  <c r="AI814" i="13"/>
  <c r="AH814" i="13"/>
  <c r="AM814" i="13"/>
  <c r="AN814" i="13"/>
  <c r="AJ814" i="13"/>
  <c r="U814" i="13"/>
  <c r="Z814" i="13"/>
  <c r="AP814" i="13"/>
  <c r="AF814" i="13"/>
  <c r="V814" i="13"/>
  <c r="AL814" i="13"/>
  <c r="AO814" i="13"/>
  <c r="B815" i="13"/>
  <c r="C815" i="13"/>
  <c r="E815" i="13"/>
  <c r="J815" i="13"/>
  <c r="G815" i="13"/>
  <c r="L815" i="13"/>
  <c r="F815" i="13"/>
  <c r="H815" i="13"/>
  <c r="I815" i="13"/>
  <c r="K815" i="13"/>
  <c r="D815" i="13"/>
  <c r="S814" i="13"/>
  <c r="R814" i="13"/>
  <c r="R828" i="18" l="1"/>
  <c r="AS813" i="13"/>
  <c r="M813" i="13" s="1"/>
  <c r="Q829" i="18" s="1"/>
  <c r="R829" i="18" s="1"/>
  <c r="S828" i="18" a="1"/>
  <c r="S828" i="18" s="1"/>
  <c r="AA814" i="13"/>
  <c r="AB814" i="13" s="1"/>
  <c r="AC814" i="13" s="1"/>
  <c r="N815" i="13"/>
  <c r="AR814" i="13"/>
  <c r="AE815" i="13"/>
  <c r="Y815" i="13"/>
  <c r="AO815" i="13"/>
  <c r="AL815" i="13"/>
  <c r="AJ815" i="13"/>
  <c r="X815" i="13"/>
  <c r="AN815" i="13"/>
  <c r="AF815" i="13"/>
  <c r="Z815" i="13"/>
  <c r="AH815" i="13"/>
  <c r="V815" i="13"/>
  <c r="AP815" i="13"/>
  <c r="U815" i="13"/>
  <c r="AQ815" i="13"/>
  <c r="AG815" i="13"/>
  <c r="W815" i="13"/>
  <c r="AM815" i="13"/>
  <c r="AI815" i="13"/>
  <c r="R815" i="13"/>
  <c r="S815" i="13"/>
  <c r="G816" i="13"/>
  <c r="C816" i="13"/>
  <c r="B816" i="13"/>
  <c r="I816" i="13"/>
  <c r="K816" i="13"/>
  <c r="L816" i="13"/>
  <c r="F816" i="13"/>
  <c r="E816" i="13"/>
  <c r="H816" i="13"/>
  <c r="J816" i="13"/>
  <c r="D816" i="13"/>
  <c r="S829" i="18" l="1" a="1"/>
  <c r="S829" i="18" s="1"/>
  <c r="AA815" i="13"/>
  <c r="AB815" i="13" s="1"/>
  <c r="AC815" i="13" s="1"/>
  <c r="AS814" i="13"/>
  <c r="M814" i="13" s="1"/>
  <c r="Q830" i="18" s="1"/>
  <c r="AR815" i="13"/>
  <c r="N816" i="13"/>
  <c r="AO816" i="13"/>
  <c r="AG816" i="13"/>
  <c r="Y816" i="13"/>
  <c r="AQ816" i="13"/>
  <c r="AI816" i="13"/>
  <c r="AH816" i="13"/>
  <c r="AE816" i="13"/>
  <c r="AM816" i="13"/>
  <c r="AN816" i="13"/>
  <c r="AJ816" i="13"/>
  <c r="Z816" i="13"/>
  <c r="AP816" i="13"/>
  <c r="U816" i="13"/>
  <c r="V816" i="13"/>
  <c r="AL816" i="13"/>
  <c r="AF816" i="13"/>
  <c r="X816" i="13"/>
  <c r="W816" i="13"/>
  <c r="S816" i="13"/>
  <c r="R816" i="13"/>
  <c r="K817" i="13"/>
  <c r="G817" i="13"/>
  <c r="D817" i="13"/>
  <c r="H817" i="13"/>
  <c r="F817" i="13"/>
  <c r="I817" i="13"/>
  <c r="J817" i="13"/>
  <c r="E817" i="13"/>
  <c r="C817" i="13"/>
  <c r="L817" i="13"/>
  <c r="B817" i="13"/>
  <c r="R830" i="18" l="1"/>
  <c r="N817" i="13"/>
  <c r="S830" i="18" a="1"/>
  <c r="S830" i="18" s="1"/>
  <c r="AS815" i="13"/>
  <c r="M815" i="13" s="1"/>
  <c r="Q831" i="18" s="1"/>
  <c r="S831" i="18" s="1" a="1"/>
  <c r="S831" i="18" s="1"/>
  <c r="AA816" i="13"/>
  <c r="AB816" i="13" s="1"/>
  <c r="AC816" i="13" s="1"/>
  <c r="AR816" i="13"/>
  <c r="K818" i="13"/>
  <c r="D818" i="13"/>
  <c r="H818" i="13"/>
  <c r="L818" i="13"/>
  <c r="G818" i="13"/>
  <c r="C818" i="13"/>
  <c r="I818" i="13"/>
  <c r="J818" i="13"/>
  <c r="E818" i="13"/>
  <c r="B818" i="13"/>
  <c r="F818" i="13"/>
  <c r="S817" i="13"/>
  <c r="R817" i="13"/>
  <c r="U817" i="13"/>
  <c r="AN817" i="13"/>
  <c r="AQ817" i="13"/>
  <c r="V817" i="13"/>
  <c r="AF817" i="13"/>
  <c r="W817" i="13"/>
  <c r="AG817" i="13"/>
  <c r="AH817" i="13"/>
  <c r="AM817" i="13"/>
  <c r="AJ817" i="13"/>
  <c r="AO817" i="13"/>
  <c r="AI817" i="13"/>
  <c r="AE817" i="13"/>
  <c r="AP817" i="13"/>
  <c r="X817" i="13"/>
  <c r="AL817" i="13"/>
  <c r="Y817" i="13"/>
  <c r="Z817" i="13"/>
  <c r="R831" i="18" l="1"/>
  <c r="AS816" i="13"/>
  <c r="M816" i="13" s="1"/>
  <c r="Q832" i="18" s="1"/>
  <c r="S832" i="18" s="1" a="1"/>
  <c r="S832" i="18" s="1"/>
  <c r="AR817" i="13"/>
  <c r="AA817" i="13"/>
  <c r="AB817" i="13" s="1"/>
  <c r="AC817" i="13" s="1"/>
  <c r="N818" i="13"/>
  <c r="I819" i="13"/>
  <c r="D819" i="13"/>
  <c r="C819" i="13"/>
  <c r="G819" i="13"/>
  <c r="B819" i="13"/>
  <c r="H819" i="13"/>
  <c r="F819" i="13"/>
  <c r="L819" i="13"/>
  <c r="K819" i="13"/>
  <c r="J819" i="13"/>
  <c r="E819" i="13"/>
  <c r="S818" i="13"/>
  <c r="R818" i="13"/>
  <c r="U818" i="13"/>
  <c r="V818" i="13"/>
  <c r="AL818" i="13"/>
  <c r="AF818" i="13"/>
  <c r="X818" i="13"/>
  <c r="W818" i="13"/>
  <c r="AO818" i="13"/>
  <c r="AG818" i="13"/>
  <c r="Y818" i="13"/>
  <c r="AQ818" i="13"/>
  <c r="AI818" i="13"/>
  <c r="AH818" i="13"/>
  <c r="AE818" i="13"/>
  <c r="AM818" i="13"/>
  <c r="AN818" i="13"/>
  <c r="AJ818" i="13"/>
  <c r="Z818" i="13"/>
  <c r="AP818" i="13"/>
  <c r="AS817" i="13" l="1"/>
  <c r="M817" i="13" s="1"/>
  <c r="Q833" i="18" s="1"/>
  <c r="S833" i="18" s="1" a="1"/>
  <c r="S833" i="18" s="1"/>
  <c r="R832" i="18"/>
  <c r="AR818" i="13"/>
  <c r="AA818" i="13"/>
  <c r="AB818" i="13" s="1"/>
  <c r="AC818" i="13" s="1"/>
  <c r="N819" i="13"/>
  <c r="R819" i="13"/>
  <c r="S819" i="13"/>
  <c r="I820" i="13"/>
  <c r="F820" i="13"/>
  <c r="B820" i="13"/>
  <c r="K820" i="13"/>
  <c r="C820" i="13"/>
  <c r="G820" i="13"/>
  <c r="H820" i="13"/>
  <c r="D820" i="13"/>
  <c r="E820" i="13"/>
  <c r="J820" i="13"/>
  <c r="L820" i="13"/>
  <c r="AE819" i="13"/>
  <c r="AH819" i="13"/>
  <c r="X819" i="13"/>
  <c r="AJ819" i="13"/>
  <c r="AQ819" i="13"/>
  <c r="Z819" i="13"/>
  <c r="AL819" i="13"/>
  <c r="AM819" i="13"/>
  <c r="V819" i="13"/>
  <c r="AN819" i="13"/>
  <c r="AO819" i="13"/>
  <c r="AG819" i="13"/>
  <c r="U819" i="13"/>
  <c r="W819" i="13"/>
  <c r="AI819" i="13"/>
  <c r="AP819" i="13"/>
  <c r="AF819" i="13"/>
  <c r="Y819" i="13"/>
  <c r="R833" i="18" l="1"/>
  <c r="AS818" i="13"/>
  <c r="M818" i="13" s="1"/>
  <c r="Q834" i="18" s="1"/>
  <c r="R834" i="18" s="1"/>
  <c r="AA819" i="13"/>
  <c r="AB819" i="13" s="1"/>
  <c r="AC819" i="13" s="1"/>
  <c r="AR819" i="13"/>
  <c r="N820" i="13"/>
  <c r="X820" i="13"/>
  <c r="W820" i="13"/>
  <c r="AQ820" i="13"/>
  <c r="AG820" i="13"/>
  <c r="Y820" i="13"/>
  <c r="AE820" i="13"/>
  <c r="AI820" i="13"/>
  <c r="AH820" i="13"/>
  <c r="AM820" i="13"/>
  <c r="AN820" i="13"/>
  <c r="AJ820" i="13"/>
  <c r="U820" i="13"/>
  <c r="Z820" i="13"/>
  <c r="AP820" i="13"/>
  <c r="AF820" i="13"/>
  <c r="V820" i="13"/>
  <c r="AL820" i="13"/>
  <c r="AO820" i="13"/>
  <c r="R820" i="13"/>
  <c r="S820" i="13"/>
  <c r="F821" i="13"/>
  <c r="C821" i="13"/>
  <c r="L821" i="13"/>
  <c r="J821" i="13"/>
  <c r="B821" i="13"/>
  <c r="E821" i="13"/>
  <c r="K821" i="13"/>
  <c r="D821" i="13"/>
  <c r="G821" i="13"/>
  <c r="N821" i="13" s="1"/>
  <c r="I821" i="13"/>
  <c r="H821" i="13"/>
  <c r="S834" i="18" l="1" a="1"/>
  <c r="S834" i="18" s="1"/>
  <c r="AS819" i="13"/>
  <c r="M819" i="13" s="1"/>
  <c r="Q835" i="18" s="1"/>
  <c r="AA820" i="13"/>
  <c r="AB820" i="13" s="1"/>
  <c r="AC820" i="13" s="1"/>
  <c r="AR820" i="13"/>
  <c r="S821" i="13"/>
  <c r="R821" i="13"/>
  <c r="AJ821" i="13"/>
  <c r="AH821" i="13"/>
  <c r="V821" i="13"/>
  <c r="AE821" i="13"/>
  <c r="AQ821" i="13"/>
  <c r="AP821" i="13"/>
  <c r="AG821" i="13"/>
  <c r="U821" i="13"/>
  <c r="AM821" i="13"/>
  <c r="AF821" i="13"/>
  <c r="AO821" i="13"/>
  <c r="W821" i="13"/>
  <c r="AI821" i="13"/>
  <c r="AL821" i="13"/>
  <c r="X821" i="13"/>
  <c r="AN821" i="13"/>
  <c r="Y821" i="13"/>
  <c r="Z821" i="13"/>
  <c r="C822" i="13"/>
  <c r="B822" i="13"/>
  <c r="H822" i="13"/>
  <c r="J822" i="13"/>
  <c r="K822" i="13"/>
  <c r="L822" i="13"/>
  <c r="D822" i="13"/>
  <c r="G822" i="13"/>
  <c r="I822" i="13"/>
  <c r="E822" i="13"/>
  <c r="F822" i="13"/>
  <c r="S835" i="18" l="1" a="1"/>
  <c r="S835" i="18" s="1"/>
  <c r="R835" i="18"/>
  <c r="AS820" i="13"/>
  <c r="M820" i="13" s="1"/>
  <c r="Q836" i="18" s="1"/>
  <c r="R836" i="18" s="1"/>
  <c r="N822" i="13"/>
  <c r="AR821" i="13"/>
  <c r="AA821" i="13"/>
  <c r="AB821" i="13" s="1"/>
  <c r="AC821" i="13" s="1"/>
  <c r="AG822" i="13"/>
  <c r="AJ822" i="13"/>
  <c r="AI822" i="13"/>
  <c r="AF822" i="13"/>
  <c r="AM822" i="13"/>
  <c r="AN822" i="13"/>
  <c r="W822" i="13"/>
  <c r="U822" i="13"/>
  <c r="Z822" i="13"/>
  <c r="AP822" i="13"/>
  <c r="Y822" i="13"/>
  <c r="V822" i="13"/>
  <c r="AL822" i="13"/>
  <c r="AO822" i="13"/>
  <c r="AE822" i="13"/>
  <c r="X822" i="13"/>
  <c r="AH822" i="13"/>
  <c r="AQ822" i="13"/>
  <c r="R822" i="13"/>
  <c r="S822" i="13"/>
  <c r="F823" i="13"/>
  <c r="G823" i="13"/>
  <c r="L823" i="13"/>
  <c r="J823" i="13"/>
  <c r="C823" i="13"/>
  <c r="D823" i="13"/>
  <c r="H823" i="13"/>
  <c r="B823" i="13"/>
  <c r="K823" i="13"/>
  <c r="I823" i="13"/>
  <c r="E823" i="13"/>
  <c r="S836" i="18" l="1" a="1"/>
  <c r="S836" i="18" s="1"/>
  <c r="N823" i="13"/>
  <c r="AS821" i="13"/>
  <c r="M821" i="13" s="1"/>
  <c r="Q837" i="18" s="1"/>
  <c r="AR822" i="13"/>
  <c r="AA822" i="13"/>
  <c r="AB822" i="13" s="1"/>
  <c r="AC822" i="13" s="1"/>
  <c r="C824" i="13"/>
  <c r="J824" i="13"/>
  <c r="K824" i="13"/>
  <c r="H824" i="13"/>
  <c r="I824" i="13"/>
  <c r="D824" i="13"/>
  <c r="G824" i="13"/>
  <c r="L824" i="13"/>
  <c r="B824" i="13"/>
  <c r="E824" i="13"/>
  <c r="F824" i="13"/>
  <c r="S823" i="13"/>
  <c r="R823" i="13"/>
  <c r="AH823" i="13"/>
  <c r="V823" i="13"/>
  <c r="W823" i="13"/>
  <c r="AQ823" i="13"/>
  <c r="AG823" i="13"/>
  <c r="AM823" i="13"/>
  <c r="AI823" i="13"/>
  <c r="Y823" i="13"/>
  <c r="AE823" i="13"/>
  <c r="AO823" i="13"/>
  <c r="AL823" i="13"/>
  <c r="AJ823" i="13"/>
  <c r="X823" i="13"/>
  <c r="AN823" i="13"/>
  <c r="U823" i="13"/>
  <c r="AF823" i="13"/>
  <c r="Z823" i="13"/>
  <c r="AP823" i="13"/>
  <c r="S837" i="18" l="1" a="1"/>
  <c r="S837" i="18" s="1"/>
  <c r="R837" i="18"/>
  <c r="N824" i="13"/>
  <c r="AS822" i="13"/>
  <c r="M822" i="13" s="1"/>
  <c r="Q838" i="18" s="1"/>
  <c r="S838" i="18" s="1" a="1"/>
  <c r="S838" i="18" s="1"/>
  <c r="AA823" i="13"/>
  <c r="AB823" i="13" s="1"/>
  <c r="AC823" i="13" s="1"/>
  <c r="AR823" i="13"/>
  <c r="H825" i="13"/>
  <c r="I825" i="13"/>
  <c r="G825" i="13"/>
  <c r="F825" i="13"/>
  <c r="L825" i="13"/>
  <c r="E825" i="13"/>
  <c r="K825" i="13"/>
  <c r="J825" i="13"/>
  <c r="B825" i="13"/>
  <c r="C825" i="13"/>
  <c r="D825" i="13"/>
  <c r="Z824" i="13"/>
  <c r="Y824" i="13"/>
  <c r="AO824" i="13"/>
  <c r="AG824" i="13"/>
  <c r="AQ824" i="13"/>
  <c r="X824" i="13"/>
  <c r="AN824" i="13"/>
  <c r="AH824" i="13"/>
  <c r="AE824" i="13"/>
  <c r="AI824" i="13"/>
  <c r="AP824" i="13"/>
  <c r="AJ824" i="13"/>
  <c r="V824" i="13"/>
  <c r="AL824" i="13"/>
  <c r="AF824" i="13"/>
  <c r="U824" i="13"/>
  <c r="AM824" i="13"/>
  <c r="W824" i="13"/>
  <c r="R824" i="13"/>
  <c r="S824" i="13"/>
  <c r="R838" i="18" l="1"/>
  <c r="N825" i="13"/>
  <c r="AR824" i="13"/>
  <c r="AS823" i="13"/>
  <c r="M823" i="13" s="1"/>
  <c r="Q839" i="18" s="1"/>
  <c r="AA824" i="13"/>
  <c r="AB824" i="13" s="1"/>
  <c r="AC824" i="13" s="1"/>
  <c r="W825" i="13"/>
  <c r="AG825" i="13"/>
  <c r="Y825" i="13"/>
  <c r="AM825" i="13"/>
  <c r="AI825" i="13"/>
  <c r="AQ825" i="13"/>
  <c r="AO825" i="13"/>
  <c r="AL825" i="13"/>
  <c r="AF825" i="13"/>
  <c r="AE825" i="13"/>
  <c r="X825" i="13"/>
  <c r="AN825" i="13"/>
  <c r="Z825" i="13"/>
  <c r="AP825" i="13"/>
  <c r="AH825" i="13"/>
  <c r="U825" i="13"/>
  <c r="V825" i="13"/>
  <c r="AJ825" i="13"/>
  <c r="J826" i="13"/>
  <c r="D826" i="13"/>
  <c r="L826" i="13"/>
  <c r="K826" i="13"/>
  <c r="H826" i="13"/>
  <c r="I826" i="13"/>
  <c r="F826" i="13"/>
  <c r="B826" i="13"/>
  <c r="C826" i="13"/>
  <c r="G826" i="13"/>
  <c r="E826" i="13"/>
  <c r="S825" i="13"/>
  <c r="R825" i="13"/>
  <c r="N826" i="13" l="1"/>
  <c r="AA825" i="13"/>
  <c r="AB825" i="13" s="1"/>
  <c r="AC825" i="13" s="1"/>
  <c r="AS824" i="13"/>
  <c r="M824" i="13" s="1"/>
  <c r="Q840" i="18" s="1"/>
  <c r="R840" i="18" s="1"/>
  <c r="AR825" i="13"/>
  <c r="R839" i="18"/>
  <c r="S839" i="18" a="1"/>
  <c r="S839" i="18" s="1"/>
  <c r="J827" i="13"/>
  <c r="E827" i="13"/>
  <c r="I827" i="13"/>
  <c r="F827" i="13"/>
  <c r="H827" i="13"/>
  <c r="K827" i="13"/>
  <c r="C827" i="13"/>
  <c r="B827" i="13"/>
  <c r="D827" i="13"/>
  <c r="G827" i="13"/>
  <c r="N827" i="13" s="1"/>
  <c r="L827" i="13"/>
  <c r="R826" i="13"/>
  <c r="S826" i="13"/>
  <c r="V826" i="13"/>
  <c r="AJ826" i="13"/>
  <c r="Z826" i="13"/>
  <c r="AG826" i="13"/>
  <c r="AF826" i="13"/>
  <c r="X826" i="13"/>
  <c r="AP826" i="13"/>
  <c r="AO826" i="13"/>
  <c r="U826" i="13"/>
  <c r="AI826" i="13"/>
  <c r="W826" i="13"/>
  <c r="AQ826" i="13"/>
  <c r="AN826" i="13"/>
  <c r="Y826" i="13"/>
  <c r="AE826" i="13"/>
  <c r="AL826" i="13"/>
  <c r="AH826" i="13"/>
  <c r="AM826" i="13"/>
  <c r="AS825" i="13" l="1"/>
  <c r="M825" i="13" s="1"/>
  <c r="Q841" i="18" s="1"/>
  <c r="S840" i="18" a="1"/>
  <c r="S840" i="18" s="1"/>
  <c r="AR826" i="13"/>
  <c r="AA826" i="13"/>
  <c r="AB826" i="13" s="1"/>
  <c r="AC826" i="13" s="1"/>
  <c r="AH827" i="13"/>
  <c r="W827" i="13"/>
  <c r="AI827" i="13"/>
  <c r="U827" i="13"/>
  <c r="AP827" i="13"/>
  <c r="X827" i="13"/>
  <c r="AN827" i="13"/>
  <c r="AQ827" i="13"/>
  <c r="Z827" i="13"/>
  <c r="AE827" i="13"/>
  <c r="Y827" i="13"/>
  <c r="AM827" i="13"/>
  <c r="V827" i="13"/>
  <c r="AJ827" i="13"/>
  <c r="AO827" i="13"/>
  <c r="AG827" i="13"/>
  <c r="AF827" i="13"/>
  <c r="AL827" i="13"/>
  <c r="C828" i="13"/>
  <c r="K828" i="13"/>
  <c r="E828" i="13"/>
  <c r="D828" i="13"/>
  <c r="H828" i="13"/>
  <c r="B828" i="13"/>
  <c r="G828" i="13"/>
  <c r="F828" i="13"/>
  <c r="L828" i="13"/>
  <c r="I828" i="13"/>
  <c r="J828" i="13"/>
  <c r="S827" i="13"/>
  <c r="R827" i="13"/>
  <c r="R841" i="18" l="1"/>
  <c r="S841" i="18" a="1"/>
  <c r="S841" i="18" s="1"/>
  <c r="AA827" i="13"/>
  <c r="AB827" i="13" s="1"/>
  <c r="AC827" i="13" s="1"/>
  <c r="AR827" i="13"/>
  <c r="N828" i="13"/>
  <c r="AS826" i="13"/>
  <c r="M826" i="13" s="1"/>
  <c r="Q842" i="18" s="1"/>
  <c r="E829" i="13"/>
  <c r="J829" i="13"/>
  <c r="F829" i="13"/>
  <c r="K829" i="13"/>
  <c r="L829" i="13"/>
  <c r="I829" i="13"/>
  <c r="D829" i="13"/>
  <c r="C829" i="13"/>
  <c r="H829" i="13"/>
  <c r="B829" i="13"/>
  <c r="G829" i="13"/>
  <c r="R828" i="13"/>
  <c r="S828" i="13"/>
  <c r="U828" i="13"/>
  <c r="V828" i="13"/>
  <c r="AP828" i="13"/>
  <c r="AM828" i="13"/>
  <c r="AL828" i="13"/>
  <c r="AF828" i="13"/>
  <c r="AE828" i="13"/>
  <c r="X828" i="13"/>
  <c r="W828" i="13"/>
  <c r="Z828" i="13"/>
  <c r="AG828" i="13"/>
  <c r="Y828" i="13"/>
  <c r="AQ828" i="13"/>
  <c r="AI828" i="13"/>
  <c r="AH828" i="13"/>
  <c r="AO828" i="13"/>
  <c r="AN828" i="13"/>
  <c r="AJ828" i="13"/>
  <c r="N829" i="13" l="1"/>
  <c r="AS827" i="13"/>
  <c r="M827" i="13" s="1"/>
  <c r="Q843" i="18" s="1"/>
  <c r="S843" i="18" s="1" a="1"/>
  <c r="S843" i="18" s="1"/>
  <c r="AR828" i="13"/>
  <c r="AA828" i="13"/>
  <c r="AB828" i="13" s="1"/>
  <c r="AC828" i="13" s="1"/>
  <c r="S842" i="18" a="1"/>
  <c r="S842" i="18" s="1"/>
  <c r="R842" i="18"/>
  <c r="H830" i="13"/>
  <c r="E830" i="13"/>
  <c r="J830" i="13"/>
  <c r="K830" i="13"/>
  <c r="C830" i="13"/>
  <c r="G830" i="13"/>
  <c r="D830" i="13"/>
  <c r="B830" i="13"/>
  <c r="L830" i="13"/>
  <c r="I830" i="13"/>
  <c r="F830" i="13"/>
  <c r="S829" i="13"/>
  <c r="R829" i="13"/>
  <c r="W829" i="13"/>
  <c r="AG829" i="13"/>
  <c r="AE829" i="13"/>
  <c r="AJ829" i="13"/>
  <c r="AM829" i="13"/>
  <c r="AI829" i="13"/>
  <c r="Y829" i="13"/>
  <c r="AO829" i="13"/>
  <c r="AL829" i="13"/>
  <c r="U829" i="13"/>
  <c r="AQ829" i="13"/>
  <c r="X829" i="13"/>
  <c r="AN829" i="13"/>
  <c r="AF829" i="13"/>
  <c r="Z829" i="13"/>
  <c r="AH829" i="13"/>
  <c r="V829" i="13"/>
  <c r="AP829" i="13"/>
  <c r="AA829" i="13" l="1"/>
  <c r="AB829" i="13" s="1"/>
  <c r="AC829" i="13" s="1"/>
  <c r="R843" i="18"/>
  <c r="AS828" i="13"/>
  <c r="M828" i="13" s="1"/>
  <c r="Q844" i="18" s="1"/>
  <c r="S844" i="18" s="1" a="1"/>
  <c r="S844" i="18" s="1"/>
  <c r="N830" i="13"/>
  <c r="AR829" i="13"/>
  <c r="I831" i="13"/>
  <c r="H831" i="13"/>
  <c r="L831" i="13"/>
  <c r="E831" i="13"/>
  <c r="F831" i="13"/>
  <c r="D831" i="13"/>
  <c r="J831" i="13"/>
  <c r="G831" i="13"/>
  <c r="B831" i="13"/>
  <c r="K831" i="13"/>
  <c r="C831" i="13"/>
  <c r="V830" i="13"/>
  <c r="W830" i="13"/>
  <c r="AO830" i="13"/>
  <c r="AG830" i="13"/>
  <c r="Y830" i="13"/>
  <c r="AQ830" i="13"/>
  <c r="AI830" i="13"/>
  <c r="AH830" i="13"/>
  <c r="AE830" i="13"/>
  <c r="AN830" i="13"/>
  <c r="AJ830" i="13"/>
  <c r="AM830" i="13"/>
  <c r="AP830" i="13"/>
  <c r="AF830" i="13"/>
  <c r="U830" i="13"/>
  <c r="X830" i="13"/>
  <c r="AL830" i="13"/>
  <c r="Z830" i="13"/>
  <c r="S830" i="13"/>
  <c r="R830" i="13"/>
  <c r="N831" i="13" l="1"/>
  <c r="AS829" i="13"/>
  <c r="M829" i="13" s="1"/>
  <c r="Q845" i="18" s="1"/>
  <c r="R845" i="18" s="1"/>
  <c r="R844" i="18"/>
  <c r="AR830" i="13"/>
  <c r="AA830" i="13"/>
  <c r="AB830" i="13" s="1"/>
  <c r="AC830" i="13" s="1"/>
  <c r="C832" i="13"/>
  <c r="D832" i="13"/>
  <c r="F832" i="13"/>
  <c r="G832" i="13"/>
  <c r="J832" i="13"/>
  <c r="B832" i="13"/>
  <c r="K832" i="13"/>
  <c r="E832" i="13"/>
  <c r="L832" i="13"/>
  <c r="I832" i="13"/>
  <c r="H832" i="13"/>
  <c r="W831" i="13"/>
  <c r="AM831" i="13"/>
  <c r="U831" i="13"/>
  <c r="Y831" i="13"/>
  <c r="AO831" i="13"/>
  <c r="AI831" i="13"/>
  <c r="AJ831" i="13"/>
  <c r="X831" i="13"/>
  <c r="AE831" i="13"/>
  <c r="AL831" i="13"/>
  <c r="AF831" i="13"/>
  <c r="Z831" i="13"/>
  <c r="AN831" i="13"/>
  <c r="AH831" i="13"/>
  <c r="V831" i="13"/>
  <c r="AP831" i="13"/>
  <c r="AQ831" i="13"/>
  <c r="AG831" i="13"/>
  <c r="S831" i="13"/>
  <c r="R831" i="13"/>
  <c r="AS830" i="13" l="1"/>
  <c r="M830" i="13" s="1"/>
  <c r="Q846" i="18" s="1"/>
  <c r="S845" i="18" a="1"/>
  <c r="S845" i="18" s="1"/>
  <c r="N832" i="13"/>
  <c r="AR831" i="13"/>
  <c r="AA831" i="13"/>
  <c r="AB831" i="13" s="1"/>
  <c r="AC831" i="13" s="1"/>
  <c r="R832" i="13"/>
  <c r="S832" i="13"/>
  <c r="F833" i="13"/>
  <c r="L833" i="13"/>
  <c r="C833" i="13"/>
  <c r="I833" i="13"/>
  <c r="G833" i="13"/>
  <c r="B833" i="13"/>
  <c r="D833" i="13"/>
  <c r="E833" i="13"/>
  <c r="H833" i="13"/>
  <c r="J833" i="13"/>
  <c r="K833" i="13"/>
  <c r="Y832" i="13"/>
  <c r="X832" i="13"/>
  <c r="AJ832" i="13"/>
  <c r="AO832" i="13"/>
  <c r="AN832" i="13"/>
  <c r="AQ832" i="13"/>
  <c r="Z832" i="13"/>
  <c r="AF832" i="13"/>
  <c r="AE832" i="13"/>
  <c r="AM832" i="13"/>
  <c r="AG832" i="13"/>
  <c r="AP832" i="13"/>
  <c r="AL832" i="13"/>
  <c r="AI832" i="13"/>
  <c r="U832" i="13"/>
  <c r="W832" i="13"/>
  <c r="V832" i="13"/>
  <c r="AH832" i="13"/>
  <c r="S846" i="18" l="1" a="1"/>
  <c r="S846" i="18" s="1"/>
  <c r="R846" i="18"/>
  <c r="AS831" i="13"/>
  <c r="M831" i="13" s="1"/>
  <c r="Q847" i="18" s="1"/>
  <c r="S847" i="18" s="1" a="1"/>
  <c r="S847" i="18" s="1"/>
  <c r="N833" i="13"/>
  <c r="AA832" i="13"/>
  <c r="AB832" i="13" s="1"/>
  <c r="AC832" i="13" s="1"/>
  <c r="AR832" i="13"/>
  <c r="S833" i="13"/>
  <c r="R833" i="13"/>
  <c r="AP833" i="13"/>
  <c r="W833" i="13"/>
  <c r="V833" i="13"/>
  <c r="AJ833" i="13"/>
  <c r="AM833" i="13"/>
  <c r="U833" i="13"/>
  <c r="AG833" i="13"/>
  <c r="Y833" i="13"/>
  <c r="AO833" i="13"/>
  <c r="AI833" i="13"/>
  <c r="AQ833" i="13"/>
  <c r="X833" i="13"/>
  <c r="AE833" i="13"/>
  <c r="AL833" i="13"/>
  <c r="AF833" i="13"/>
  <c r="Z833" i="13"/>
  <c r="AN833" i="13"/>
  <c r="AH833" i="13"/>
  <c r="G834" i="13"/>
  <c r="B834" i="13"/>
  <c r="D834" i="13"/>
  <c r="K834" i="13"/>
  <c r="F834" i="13"/>
  <c r="I834" i="13"/>
  <c r="H834" i="13"/>
  <c r="L834" i="13"/>
  <c r="C834" i="13"/>
  <c r="E834" i="13"/>
  <c r="J834" i="13"/>
  <c r="R847" i="18" l="1"/>
  <c r="N834" i="13"/>
  <c r="AS832" i="13"/>
  <c r="M832" i="13" s="1"/>
  <c r="Q848" i="18" s="1"/>
  <c r="S848" i="18" s="1" a="1"/>
  <c r="S848" i="18" s="1"/>
  <c r="AR833" i="13"/>
  <c r="AA833" i="13"/>
  <c r="AB833" i="13" s="1"/>
  <c r="AC833" i="13" s="1"/>
  <c r="R834" i="13"/>
  <c r="S834" i="13"/>
  <c r="AO834" i="13"/>
  <c r="AG834" i="13"/>
  <c r="Y834" i="13"/>
  <c r="AQ834" i="13"/>
  <c r="AI834" i="13"/>
  <c r="AH834" i="13"/>
  <c r="AM834" i="13"/>
  <c r="AN834" i="13"/>
  <c r="AJ834" i="13"/>
  <c r="U834" i="13"/>
  <c r="Z834" i="13"/>
  <c r="AP834" i="13"/>
  <c r="V834" i="13"/>
  <c r="AL834" i="13"/>
  <c r="AF834" i="13"/>
  <c r="AE834" i="13"/>
  <c r="X834" i="13"/>
  <c r="W834" i="13"/>
  <c r="K835" i="13"/>
  <c r="F835" i="13"/>
  <c r="E835" i="13"/>
  <c r="I835" i="13"/>
  <c r="L835" i="13"/>
  <c r="D835" i="13"/>
  <c r="C835" i="13"/>
  <c r="H835" i="13"/>
  <c r="G835" i="13"/>
  <c r="B835" i="13"/>
  <c r="J835" i="13"/>
  <c r="N835" i="13" l="1"/>
  <c r="R848" i="18"/>
  <c r="AR834" i="13"/>
  <c r="AA834" i="13"/>
  <c r="AB834" i="13" s="1"/>
  <c r="AC834" i="13" s="1"/>
  <c r="AS833" i="13"/>
  <c r="M833" i="13" s="1"/>
  <c r="Q849" i="18" s="1"/>
  <c r="S849" i="18" s="1" a="1"/>
  <c r="S849" i="18" s="1"/>
  <c r="F836" i="13"/>
  <c r="J836" i="13"/>
  <c r="L836" i="13"/>
  <c r="H836" i="13"/>
  <c r="I836" i="13"/>
  <c r="E836" i="13"/>
  <c r="C836" i="13"/>
  <c r="G836" i="13"/>
  <c r="K836" i="13"/>
  <c r="B836" i="13"/>
  <c r="D836" i="13"/>
  <c r="S835" i="13"/>
  <c r="R835" i="13"/>
  <c r="AO835" i="13"/>
  <c r="AI835" i="13"/>
  <c r="W835" i="13"/>
  <c r="AF835" i="13"/>
  <c r="AJ835" i="13"/>
  <c r="U835" i="13"/>
  <c r="X835" i="13"/>
  <c r="AH835" i="13"/>
  <c r="Y835" i="13"/>
  <c r="AE835" i="13"/>
  <c r="Z835" i="13"/>
  <c r="AL835" i="13"/>
  <c r="AQ835" i="13"/>
  <c r="V835" i="13"/>
  <c r="AN835" i="13"/>
  <c r="AM835" i="13"/>
  <c r="AG835" i="13"/>
  <c r="AP835" i="13"/>
  <c r="N836" i="13" l="1"/>
  <c r="R849" i="18"/>
  <c r="AS834" i="13"/>
  <c r="M834" i="13" s="1"/>
  <c r="Q850" i="18" s="1"/>
  <c r="AA835" i="13"/>
  <c r="AB835" i="13" s="1"/>
  <c r="AC835" i="13" s="1"/>
  <c r="AR835" i="13"/>
  <c r="AI836" i="13"/>
  <c r="W836" i="13"/>
  <c r="AF836" i="13"/>
  <c r="AE836" i="13"/>
  <c r="AN836" i="13"/>
  <c r="Y836" i="13"/>
  <c r="Z836" i="13"/>
  <c r="AP836" i="13"/>
  <c r="AQ836" i="13"/>
  <c r="U836" i="13"/>
  <c r="V836" i="13"/>
  <c r="AL836" i="13"/>
  <c r="AH836" i="13"/>
  <c r="X836" i="13"/>
  <c r="AO836" i="13"/>
  <c r="AJ836" i="13"/>
  <c r="AG836" i="13"/>
  <c r="AM836" i="13"/>
  <c r="F837" i="13"/>
  <c r="J837" i="13"/>
  <c r="D837" i="13"/>
  <c r="H837" i="13"/>
  <c r="C837" i="13"/>
  <c r="E837" i="13"/>
  <c r="K837" i="13"/>
  <c r="I837" i="13"/>
  <c r="L837" i="13"/>
  <c r="G837" i="13"/>
  <c r="B837" i="13"/>
  <c r="S836" i="13"/>
  <c r="R836" i="13"/>
  <c r="N837" i="13" l="1"/>
  <c r="AS835" i="13"/>
  <c r="M835" i="13" s="1"/>
  <c r="Q851" i="18" s="1"/>
  <c r="R851" i="18" s="1"/>
  <c r="R850" i="18"/>
  <c r="S850" i="18" a="1"/>
  <c r="S850" i="18" s="1"/>
  <c r="AA836" i="13"/>
  <c r="AB836" i="13" s="1"/>
  <c r="AC836" i="13" s="1"/>
  <c r="AR836" i="13"/>
  <c r="K838" i="13"/>
  <c r="D838" i="13"/>
  <c r="I838" i="13"/>
  <c r="H838" i="13"/>
  <c r="J838" i="13"/>
  <c r="B838" i="13"/>
  <c r="E838" i="13"/>
  <c r="G838" i="13"/>
  <c r="F838" i="13"/>
  <c r="L838" i="13"/>
  <c r="C838" i="13"/>
  <c r="R837" i="13"/>
  <c r="S837" i="13"/>
  <c r="AQ837" i="13"/>
  <c r="AP837" i="13"/>
  <c r="AE837" i="13"/>
  <c r="AF837" i="13"/>
  <c r="X837" i="13"/>
  <c r="AI837" i="13"/>
  <c r="AH837" i="13"/>
  <c r="Z837" i="13"/>
  <c r="U837" i="13"/>
  <c r="AN837" i="13"/>
  <c r="W837" i="13"/>
  <c r="V837" i="13"/>
  <c r="AJ837" i="13"/>
  <c r="AM837" i="13"/>
  <c r="AL837" i="13"/>
  <c r="Y837" i="13"/>
  <c r="AO837" i="13"/>
  <c r="AG837" i="13"/>
  <c r="S851" i="18" l="1" a="1"/>
  <c r="S851" i="18" s="1"/>
  <c r="AS836" i="13"/>
  <c r="M836" i="13" s="1"/>
  <c r="Q852" i="18" s="1"/>
  <c r="R852" i="18" s="1"/>
  <c r="N838" i="13"/>
  <c r="AA837" i="13"/>
  <c r="AB837" i="13" s="1"/>
  <c r="AC837" i="13" s="1"/>
  <c r="AR837" i="13"/>
  <c r="I839" i="13"/>
  <c r="K839" i="13"/>
  <c r="B839" i="13"/>
  <c r="J839" i="13"/>
  <c r="F839" i="13"/>
  <c r="C839" i="13"/>
  <c r="H839" i="13"/>
  <c r="L839" i="13"/>
  <c r="E839" i="13"/>
  <c r="D839" i="13"/>
  <c r="G839" i="13"/>
  <c r="N839" i="13" s="1"/>
  <c r="S838" i="13"/>
  <c r="R838" i="13"/>
  <c r="AH838" i="13"/>
  <c r="Z838" i="13"/>
  <c r="U838" i="13"/>
  <c r="AN838" i="13"/>
  <c r="AJ838" i="13"/>
  <c r="V838" i="13"/>
  <c r="AP838" i="13"/>
  <c r="AF838" i="13"/>
  <c r="X838" i="13"/>
  <c r="AE838" i="13"/>
  <c r="AL838" i="13"/>
  <c r="AO838" i="13"/>
  <c r="AG838" i="13"/>
  <c r="W838" i="13"/>
  <c r="AQ838" i="13"/>
  <c r="Y838" i="13"/>
  <c r="AM838" i="13"/>
  <c r="AI838" i="13"/>
  <c r="AR838" i="13" l="1"/>
  <c r="S852" i="18" a="1"/>
  <c r="S852" i="18" s="1"/>
  <c r="AA838" i="13"/>
  <c r="AB838" i="13" s="1"/>
  <c r="AC838" i="13" s="1"/>
  <c r="AS837" i="13"/>
  <c r="M837" i="13" s="1"/>
  <c r="Q853" i="18" s="1"/>
  <c r="AQ839" i="13"/>
  <c r="AI839" i="13"/>
  <c r="Y839" i="13"/>
  <c r="AO839" i="13"/>
  <c r="AL839" i="13"/>
  <c r="AH839" i="13"/>
  <c r="X839" i="13"/>
  <c r="AN839" i="13"/>
  <c r="AE839" i="13"/>
  <c r="AJ839" i="13"/>
  <c r="Z839" i="13"/>
  <c r="AP839" i="13"/>
  <c r="AF839" i="13"/>
  <c r="V839" i="13"/>
  <c r="W839" i="13"/>
  <c r="U839" i="13"/>
  <c r="AM839" i="13"/>
  <c r="AG839" i="13"/>
  <c r="R839" i="13"/>
  <c r="S839" i="13"/>
  <c r="K840" i="13"/>
  <c r="L840" i="13"/>
  <c r="C840" i="13"/>
  <c r="B840" i="13"/>
  <c r="G840" i="13"/>
  <c r="E840" i="13"/>
  <c r="F840" i="13"/>
  <c r="D840" i="13"/>
  <c r="I840" i="13"/>
  <c r="H840" i="13"/>
  <c r="J840" i="13"/>
  <c r="AS838" i="13" l="1"/>
  <c r="M838" i="13" s="1"/>
  <c r="Q854" i="18" s="1"/>
  <c r="S854" i="18" s="1" a="1"/>
  <c r="S854" i="18" s="1"/>
  <c r="S853" i="18" a="1"/>
  <c r="S853" i="18" s="1"/>
  <c r="R853" i="18"/>
  <c r="N840" i="13"/>
  <c r="AA839" i="13"/>
  <c r="AB839" i="13" s="1"/>
  <c r="AC839" i="13" s="1"/>
  <c r="AR839" i="13"/>
  <c r="R840" i="13"/>
  <c r="S840" i="13"/>
  <c r="AF840" i="13"/>
  <c r="AH840" i="13"/>
  <c r="AP840" i="13"/>
  <c r="AO840" i="13"/>
  <c r="X840" i="13"/>
  <c r="W840" i="13"/>
  <c r="AQ840" i="13"/>
  <c r="U840" i="13"/>
  <c r="AG840" i="13"/>
  <c r="AI840" i="13"/>
  <c r="AM840" i="13"/>
  <c r="AL840" i="13"/>
  <c r="AN840" i="13"/>
  <c r="Z840" i="13"/>
  <c r="AE840" i="13"/>
  <c r="AJ840" i="13"/>
  <c r="Y840" i="13"/>
  <c r="V840" i="13"/>
  <c r="B841" i="13"/>
  <c r="H841" i="13"/>
  <c r="L841" i="13"/>
  <c r="K841" i="13"/>
  <c r="F841" i="13"/>
  <c r="C841" i="13"/>
  <c r="J841" i="13"/>
  <c r="E841" i="13"/>
  <c r="D841" i="13"/>
  <c r="G841" i="13"/>
  <c r="I841" i="13"/>
  <c r="N841" i="13" l="1"/>
  <c r="R854" i="18"/>
  <c r="AR840" i="13"/>
  <c r="AA840" i="13"/>
  <c r="AB840" i="13" s="1"/>
  <c r="AC840" i="13" s="1"/>
  <c r="AS839" i="13"/>
  <c r="M839" i="13" s="1"/>
  <c r="Q855" i="18" s="1"/>
  <c r="AQ841" i="13"/>
  <c r="X841" i="13"/>
  <c r="AE841" i="13"/>
  <c r="AL841" i="13"/>
  <c r="AF841" i="13"/>
  <c r="Z841" i="13"/>
  <c r="AN841" i="13"/>
  <c r="AH841" i="13"/>
  <c r="V841" i="13"/>
  <c r="U841" i="13"/>
  <c r="AP841" i="13"/>
  <c r="W841" i="13"/>
  <c r="AG841" i="13"/>
  <c r="AJ841" i="13"/>
  <c r="AM841" i="13"/>
  <c r="Y841" i="13"/>
  <c r="AO841" i="13"/>
  <c r="AI841" i="13"/>
  <c r="R841" i="13"/>
  <c r="S841" i="13"/>
  <c r="F842" i="13"/>
  <c r="I842" i="13"/>
  <c r="C842" i="13"/>
  <c r="D842" i="13"/>
  <c r="K842" i="13"/>
  <c r="B842" i="13"/>
  <c r="E842" i="13"/>
  <c r="J842" i="13"/>
  <c r="L842" i="13"/>
  <c r="H842" i="13"/>
  <c r="G842" i="13"/>
  <c r="N842" i="13" l="1"/>
  <c r="AS840" i="13"/>
  <c r="M840" i="13" s="1"/>
  <c r="Q856" i="18" s="1"/>
  <c r="S856" i="18" s="1" a="1"/>
  <c r="S856" i="18" s="1"/>
  <c r="S855" i="18" a="1"/>
  <c r="S855" i="18" s="1"/>
  <c r="R855" i="18"/>
  <c r="AA841" i="13"/>
  <c r="AB841" i="13" s="1"/>
  <c r="AC841" i="13" s="1"/>
  <c r="AR841" i="13"/>
  <c r="R842" i="13"/>
  <c r="S842" i="13"/>
  <c r="D843" i="13"/>
  <c r="E843" i="13"/>
  <c r="C843" i="13"/>
  <c r="K843" i="13"/>
  <c r="F843" i="13"/>
  <c r="J843" i="13"/>
  <c r="H843" i="13"/>
  <c r="G843" i="13"/>
  <c r="N843" i="13" s="1"/>
  <c r="L843" i="13"/>
  <c r="I843" i="13"/>
  <c r="B843" i="13"/>
  <c r="AP842" i="13"/>
  <c r="AF842" i="13"/>
  <c r="X842" i="13"/>
  <c r="AL842" i="13"/>
  <c r="AO842" i="13"/>
  <c r="AG842" i="13"/>
  <c r="U842" i="13"/>
  <c r="W842" i="13"/>
  <c r="AQ842" i="13"/>
  <c r="Y842" i="13"/>
  <c r="AM842" i="13"/>
  <c r="AI842" i="13"/>
  <c r="AE842" i="13"/>
  <c r="AH842" i="13"/>
  <c r="Z842" i="13"/>
  <c r="AN842" i="13"/>
  <c r="AJ842" i="13"/>
  <c r="V842" i="13"/>
  <c r="R856" i="18" l="1"/>
  <c r="AS841" i="13"/>
  <c r="M841" i="13" s="1"/>
  <c r="Q857" i="18" s="1"/>
  <c r="R857" i="18" s="1"/>
  <c r="AR842" i="13"/>
  <c r="AA842" i="13"/>
  <c r="AB842" i="13" s="1"/>
  <c r="AC842" i="13" s="1"/>
  <c r="J844" i="13"/>
  <c r="C844" i="13"/>
  <c r="G844" i="13"/>
  <c r="I844" i="13"/>
  <c r="K844" i="13"/>
  <c r="L844" i="13"/>
  <c r="B844" i="13"/>
  <c r="H844" i="13"/>
  <c r="D844" i="13"/>
  <c r="F844" i="13"/>
  <c r="E844" i="13"/>
  <c r="R843" i="13"/>
  <c r="S843" i="13"/>
  <c r="AQ843" i="13"/>
  <c r="AF843" i="13"/>
  <c r="X843" i="13"/>
  <c r="AJ843" i="13"/>
  <c r="AM843" i="13"/>
  <c r="AL843" i="13"/>
  <c r="AE843" i="13"/>
  <c r="AO843" i="13"/>
  <c r="Z843" i="13"/>
  <c r="W843" i="13"/>
  <c r="V843" i="13"/>
  <c r="AN843" i="13"/>
  <c r="U843" i="13"/>
  <c r="AG843" i="13"/>
  <c r="AP843" i="13"/>
  <c r="Y843" i="13"/>
  <c r="AI843" i="13"/>
  <c r="AH843" i="13"/>
  <c r="AS842" i="13" l="1"/>
  <c r="M842" i="13" s="1"/>
  <c r="Q858" i="18" s="1"/>
  <c r="S857" i="18" a="1"/>
  <c r="S857" i="18" s="1"/>
  <c r="N844" i="13"/>
  <c r="AA843" i="13"/>
  <c r="AB843" i="13" s="1"/>
  <c r="AC843" i="13" s="1"/>
  <c r="AR843" i="13"/>
  <c r="AE844" i="13"/>
  <c r="AO844" i="13"/>
  <c r="AL844" i="13"/>
  <c r="AF844" i="13"/>
  <c r="U844" i="13"/>
  <c r="Z844" i="13"/>
  <c r="W844" i="13"/>
  <c r="AM844" i="13"/>
  <c r="X844" i="13"/>
  <c r="Y844" i="13"/>
  <c r="AQ844" i="13"/>
  <c r="AG844" i="13"/>
  <c r="AH844" i="13"/>
  <c r="V844" i="13"/>
  <c r="AN844" i="13"/>
  <c r="AJ844" i="13"/>
  <c r="AI844" i="13"/>
  <c r="AP844" i="13"/>
  <c r="S844" i="13"/>
  <c r="R844" i="13"/>
  <c r="B845" i="13"/>
  <c r="H845" i="13"/>
  <c r="L845" i="13"/>
  <c r="E845" i="13"/>
  <c r="C845" i="13"/>
  <c r="K845" i="13"/>
  <c r="J845" i="13"/>
  <c r="F845" i="13"/>
  <c r="G845" i="13"/>
  <c r="D845" i="13"/>
  <c r="I845" i="13"/>
  <c r="S858" i="18" l="1" a="1"/>
  <c r="S858" i="18" s="1"/>
  <c r="R858" i="18"/>
  <c r="N845" i="13"/>
  <c r="AS843" i="13"/>
  <c r="M843" i="13" s="1"/>
  <c r="Q859" i="18" s="1"/>
  <c r="R859" i="18" s="1"/>
  <c r="AA844" i="13"/>
  <c r="AB844" i="13" s="1"/>
  <c r="AC844" i="13" s="1"/>
  <c r="AR844" i="13"/>
  <c r="U845" i="13"/>
  <c r="AM845" i="13"/>
  <c r="AI845" i="13"/>
  <c r="Y845" i="13"/>
  <c r="AE845" i="13"/>
  <c r="AO845" i="13"/>
  <c r="AL845" i="13"/>
  <c r="AQ845" i="13"/>
  <c r="X845" i="13"/>
  <c r="AN845" i="13"/>
  <c r="AF845" i="13"/>
  <c r="Z845" i="13"/>
  <c r="AP845" i="13"/>
  <c r="AH845" i="13"/>
  <c r="V845" i="13"/>
  <c r="AJ845" i="13"/>
  <c r="W845" i="13"/>
  <c r="AG845" i="13"/>
  <c r="S845" i="13"/>
  <c r="R845" i="13"/>
  <c r="D846" i="13"/>
  <c r="F846" i="13"/>
  <c r="I846" i="13"/>
  <c r="K846" i="13"/>
  <c r="H846" i="13"/>
  <c r="J846" i="13"/>
  <c r="C846" i="13"/>
  <c r="B846" i="13"/>
  <c r="G846" i="13"/>
  <c r="E846" i="13"/>
  <c r="L846" i="13"/>
  <c r="N846" i="13" l="1"/>
  <c r="S859" i="18" a="1"/>
  <c r="S859" i="18" s="1"/>
  <c r="AS844" i="13"/>
  <c r="M844" i="13" s="1"/>
  <c r="Q860" i="18" s="1"/>
  <c r="AR845" i="13"/>
  <c r="AA845" i="13"/>
  <c r="AB845" i="13" s="1"/>
  <c r="AC845" i="13" s="1"/>
  <c r="K847" i="13"/>
  <c r="D847" i="13"/>
  <c r="C847" i="13"/>
  <c r="G847" i="13"/>
  <c r="E847" i="13"/>
  <c r="B847" i="13"/>
  <c r="F847" i="13"/>
  <c r="H847" i="13"/>
  <c r="J847" i="13"/>
  <c r="L847" i="13"/>
  <c r="I847" i="13"/>
  <c r="R846" i="13"/>
  <c r="S846" i="13"/>
  <c r="AO846" i="13"/>
  <c r="AG846" i="13"/>
  <c r="Y846" i="13"/>
  <c r="AQ846" i="13"/>
  <c r="AI846" i="13"/>
  <c r="AH846" i="13"/>
  <c r="AM846" i="13"/>
  <c r="AN846" i="13"/>
  <c r="AJ846" i="13"/>
  <c r="U846" i="13"/>
  <c r="Z846" i="13"/>
  <c r="AP846" i="13"/>
  <c r="V846" i="13"/>
  <c r="AL846" i="13"/>
  <c r="AF846" i="13"/>
  <c r="AE846" i="13"/>
  <c r="X846" i="13"/>
  <c r="W846" i="13"/>
  <c r="R860" i="18" l="1"/>
  <c r="AS845" i="13"/>
  <c r="M845" i="13" s="1"/>
  <c r="Q861" i="18" s="1"/>
  <c r="R861" i="18" s="1"/>
  <c r="S860" i="18" a="1"/>
  <c r="S860" i="18" s="1"/>
  <c r="AR846" i="13"/>
  <c r="AA846" i="13"/>
  <c r="AB846" i="13" s="1"/>
  <c r="AC846" i="13" s="1"/>
  <c r="N847" i="13"/>
  <c r="R847" i="13"/>
  <c r="S847" i="13"/>
  <c r="J848" i="13"/>
  <c r="H848" i="13"/>
  <c r="K848" i="13"/>
  <c r="I848" i="13"/>
  <c r="F848" i="13"/>
  <c r="E848" i="13"/>
  <c r="C848" i="13"/>
  <c r="D848" i="13"/>
  <c r="G848" i="13"/>
  <c r="L848" i="13"/>
  <c r="B848" i="13"/>
  <c r="AO847" i="13"/>
  <c r="AL847" i="13"/>
  <c r="AF847" i="13"/>
  <c r="AE847" i="13"/>
  <c r="X847" i="13"/>
  <c r="AN847" i="13"/>
  <c r="Z847" i="13"/>
  <c r="AP847" i="13"/>
  <c r="AH847" i="13"/>
  <c r="U847" i="13"/>
  <c r="V847" i="13"/>
  <c r="W847" i="13"/>
  <c r="AQ847" i="13"/>
  <c r="AG847" i="13"/>
  <c r="Y847" i="13"/>
  <c r="AM847" i="13"/>
  <c r="AI847" i="13"/>
  <c r="AJ847" i="13"/>
  <c r="N848" i="13" l="1"/>
  <c r="S861" i="18" a="1"/>
  <c r="S861" i="18" s="1"/>
  <c r="AS846" i="13"/>
  <c r="M846" i="13" s="1"/>
  <c r="Q862" i="18" s="1"/>
  <c r="AA847" i="13"/>
  <c r="AB847" i="13" s="1"/>
  <c r="AC847" i="13" s="1"/>
  <c r="AR847" i="13"/>
  <c r="B849" i="13"/>
  <c r="G849" i="13"/>
  <c r="D849" i="13"/>
  <c r="H849" i="13"/>
  <c r="K849" i="13"/>
  <c r="I849" i="13"/>
  <c r="F849" i="13"/>
  <c r="J849" i="13"/>
  <c r="E849" i="13"/>
  <c r="L849" i="13"/>
  <c r="C849" i="13"/>
  <c r="AE848" i="13"/>
  <c r="AG848" i="13"/>
  <c r="AJ848" i="13"/>
  <c r="AO848" i="13"/>
  <c r="AI848" i="13"/>
  <c r="AF848" i="13"/>
  <c r="AQ848" i="13"/>
  <c r="AP848" i="13"/>
  <c r="X848" i="13"/>
  <c r="V848" i="13"/>
  <c r="AL848" i="13"/>
  <c r="AM848" i="13"/>
  <c r="U848" i="13"/>
  <c r="AN848" i="13"/>
  <c r="W848" i="13"/>
  <c r="Z848" i="13"/>
  <c r="AH848" i="13"/>
  <c r="Y848" i="13"/>
  <c r="S848" i="13"/>
  <c r="R848" i="13"/>
  <c r="S862" i="18" l="1" a="1"/>
  <c r="S862" i="18" s="1"/>
  <c r="R862" i="18"/>
  <c r="AS847" i="13"/>
  <c r="M847" i="13" s="1"/>
  <c r="Q863" i="18" s="1"/>
  <c r="R863" i="18" s="1"/>
  <c r="N849" i="13"/>
  <c r="AA848" i="13"/>
  <c r="AB848" i="13" s="1"/>
  <c r="AC848" i="13" s="1"/>
  <c r="AR848" i="13"/>
  <c r="R849" i="13"/>
  <c r="S849" i="13"/>
  <c r="AO849" i="13"/>
  <c r="AL849" i="13"/>
  <c r="AF849" i="13"/>
  <c r="U849" i="13"/>
  <c r="X849" i="13"/>
  <c r="AN849" i="13"/>
  <c r="Z849" i="13"/>
  <c r="AP849" i="13"/>
  <c r="AH849" i="13"/>
  <c r="AE849" i="13"/>
  <c r="V849" i="13"/>
  <c r="AJ849" i="13"/>
  <c r="W849" i="13"/>
  <c r="AG849" i="13"/>
  <c r="Y849" i="13"/>
  <c r="AM849" i="13"/>
  <c r="AI849" i="13"/>
  <c r="AQ849" i="13"/>
  <c r="G850" i="13"/>
  <c r="L850" i="13"/>
  <c r="H850" i="13"/>
  <c r="F850" i="13"/>
  <c r="C850" i="13"/>
  <c r="B850" i="13"/>
  <c r="I850" i="13"/>
  <c r="J850" i="13"/>
  <c r="E850" i="13"/>
  <c r="D850" i="13"/>
  <c r="K850" i="13"/>
  <c r="AS848" i="13" l="1"/>
  <c r="M848" i="13" s="1"/>
  <c r="Q864" i="18" s="1"/>
  <c r="S864" i="18" s="1" a="1"/>
  <c r="S864" i="18" s="1"/>
  <c r="S863" i="18" a="1"/>
  <c r="S863" i="18" s="1"/>
  <c r="N850" i="13"/>
  <c r="AR849" i="13"/>
  <c r="AA849" i="13"/>
  <c r="AB849" i="13" s="1"/>
  <c r="AC849" i="13" s="1"/>
  <c r="U850" i="13"/>
  <c r="AL850" i="13"/>
  <c r="AO850" i="13"/>
  <c r="AG850" i="13"/>
  <c r="W850" i="13"/>
  <c r="AQ850" i="13"/>
  <c r="Y850" i="13"/>
  <c r="AM850" i="13"/>
  <c r="AI850" i="13"/>
  <c r="AH850" i="13"/>
  <c r="Z850" i="13"/>
  <c r="AE850" i="13"/>
  <c r="AN850" i="13"/>
  <c r="AJ850" i="13"/>
  <c r="V850" i="13"/>
  <c r="AP850" i="13"/>
  <c r="AF850" i="13"/>
  <c r="X850" i="13"/>
  <c r="H851" i="13"/>
  <c r="J851" i="13"/>
  <c r="B851" i="13"/>
  <c r="I851" i="13"/>
  <c r="L851" i="13"/>
  <c r="D851" i="13"/>
  <c r="C851" i="13"/>
  <c r="F851" i="13"/>
  <c r="G851" i="13"/>
  <c r="E851" i="13"/>
  <c r="K851" i="13"/>
  <c r="S850" i="13"/>
  <c r="R850" i="13"/>
  <c r="R864" i="18" l="1"/>
  <c r="AS849" i="13"/>
  <c r="M849" i="13" s="1"/>
  <c r="Q865" i="18" s="1"/>
  <c r="R865" i="18" s="1"/>
  <c r="N851" i="13"/>
  <c r="AA850" i="13"/>
  <c r="AB850" i="13" s="1"/>
  <c r="AC850" i="13" s="1"/>
  <c r="AR850" i="13"/>
  <c r="AF851" i="13"/>
  <c r="AM851" i="13"/>
  <c r="AI851" i="13"/>
  <c r="U851" i="13"/>
  <c r="AH851" i="13"/>
  <c r="AO851" i="13"/>
  <c r="W851" i="13"/>
  <c r="AQ851" i="13"/>
  <c r="X851" i="13"/>
  <c r="AE851" i="13"/>
  <c r="AL851" i="13"/>
  <c r="Z851" i="13"/>
  <c r="Y851" i="13"/>
  <c r="AN851" i="13"/>
  <c r="V851" i="13"/>
  <c r="AJ851" i="13"/>
  <c r="AP851" i="13"/>
  <c r="AG851" i="13"/>
  <c r="B852" i="13"/>
  <c r="C852" i="13"/>
  <c r="J852" i="13"/>
  <c r="F852" i="13"/>
  <c r="G852" i="13"/>
  <c r="L852" i="13"/>
  <c r="I852" i="13"/>
  <c r="K852" i="13"/>
  <c r="E852" i="13"/>
  <c r="D852" i="13"/>
  <c r="H852" i="13"/>
  <c r="S851" i="13"/>
  <c r="R851" i="13"/>
  <c r="S865" i="18" l="1" a="1"/>
  <c r="S865" i="18" s="1"/>
  <c r="N852" i="13"/>
  <c r="AS850" i="13"/>
  <c r="M850" i="13" s="1"/>
  <c r="Q866" i="18" s="1"/>
  <c r="R866" i="18" s="1"/>
  <c r="AR851" i="13"/>
  <c r="AA851" i="13"/>
  <c r="AB851" i="13" s="1"/>
  <c r="AC851" i="13" s="1"/>
  <c r="R852" i="13"/>
  <c r="S852" i="13"/>
  <c r="AM852" i="13"/>
  <c r="AN852" i="13"/>
  <c r="AJ852" i="13"/>
  <c r="AE852" i="13"/>
  <c r="Z852" i="13"/>
  <c r="AP852" i="13"/>
  <c r="U852" i="13"/>
  <c r="V852" i="13"/>
  <c r="AL852" i="13"/>
  <c r="AF852" i="13"/>
  <c r="X852" i="13"/>
  <c r="W852" i="13"/>
  <c r="AO852" i="13"/>
  <c r="AG852" i="13"/>
  <c r="Y852" i="13"/>
  <c r="AQ852" i="13"/>
  <c r="AI852" i="13"/>
  <c r="AH852" i="13"/>
  <c r="H853" i="13"/>
  <c r="E853" i="13"/>
  <c r="B853" i="13"/>
  <c r="I853" i="13"/>
  <c r="C853" i="13"/>
  <c r="J853" i="13"/>
  <c r="G853" i="13"/>
  <c r="F853" i="13"/>
  <c r="D853" i="13"/>
  <c r="L853" i="13"/>
  <c r="K853" i="13"/>
  <c r="S866" i="18" l="1" a="1"/>
  <c r="S866" i="18" s="1"/>
  <c r="AS851" i="13"/>
  <c r="M851" i="13" s="1"/>
  <c r="Q867" i="18" s="1"/>
  <c r="N853" i="13"/>
  <c r="AR852" i="13"/>
  <c r="AA852" i="13"/>
  <c r="AB852" i="13" s="1"/>
  <c r="AC852" i="13" s="1"/>
  <c r="AL853" i="13"/>
  <c r="AO853" i="13"/>
  <c r="AE853" i="13"/>
  <c r="AG853" i="13"/>
  <c r="AN853" i="13"/>
  <c r="AM853" i="13"/>
  <c r="W853" i="13"/>
  <c r="AJ853" i="13"/>
  <c r="X853" i="13"/>
  <c r="AP853" i="13"/>
  <c r="Y853" i="13"/>
  <c r="Z853" i="13"/>
  <c r="AF853" i="13"/>
  <c r="AQ853" i="13"/>
  <c r="U853" i="13"/>
  <c r="AI853" i="13"/>
  <c r="AH853" i="13"/>
  <c r="V853" i="13"/>
  <c r="L854" i="13"/>
  <c r="B854" i="13"/>
  <c r="I854" i="13"/>
  <c r="D854" i="13"/>
  <c r="J854" i="13"/>
  <c r="G854" i="13"/>
  <c r="K854" i="13"/>
  <c r="E854" i="13"/>
  <c r="C854" i="13"/>
  <c r="F854" i="13"/>
  <c r="H854" i="13"/>
  <c r="S853" i="13"/>
  <c r="R853" i="13"/>
  <c r="S867" i="18" l="1" a="1"/>
  <c r="S867" i="18" s="1"/>
  <c r="AS852" i="13"/>
  <c r="M852" i="13" s="1"/>
  <c r="Q868" i="18" s="1"/>
  <c r="R868" i="18" s="1"/>
  <c r="R867" i="18"/>
  <c r="N854" i="13"/>
  <c r="AA853" i="13"/>
  <c r="AB853" i="13" s="1"/>
  <c r="AC853" i="13" s="1"/>
  <c r="AR853" i="13"/>
  <c r="S854" i="13"/>
  <c r="R854" i="13"/>
  <c r="U854" i="13"/>
  <c r="V854" i="13"/>
  <c r="AL854" i="13"/>
  <c r="AF854" i="13"/>
  <c r="X854" i="13"/>
  <c r="W854" i="13"/>
  <c r="AO854" i="13"/>
  <c r="AG854" i="13"/>
  <c r="Y854" i="13"/>
  <c r="AQ854" i="13"/>
  <c r="AI854" i="13"/>
  <c r="AH854" i="13"/>
  <c r="AE854" i="13"/>
  <c r="AM854" i="13"/>
  <c r="AN854" i="13"/>
  <c r="AJ854" i="13"/>
  <c r="Z854" i="13"/>
  <c r="AP854" i="13"/>
  <c r="H855" i="13"/>
  <c r="I855" i="13"/>
  <c r="L855" i="13"/>
  <c r="B855" i="13"/>
  <c r="J855" i="13"/>
  <c r="K855" i="13"/>
  <c r="E855" i="13"/>
  <c r="G855" i="13"/>
  <c r="F855" i="13"/>
  <c r="D855" i="13"/>
  <c r="C855" i="13"/>
  <c r="AS853" i="13" l="1"/>
  <c r="M853" i="13" s="1"/>
  <c r="Q869" i="18" s="1"/>
  <c r="S868" i="18" a="1"/>
  <c r="S868" i="18" s="1"/>
  <c r="N855" i="13"/>
  <c r="AR854" i="13"/>
  <c r="AA854" i="13"/>
  <c r="AB854" i="13" s="1"/>
  <c r="AC854" i="13" s="1"/>
  <c r="AI855" i="13"/>
  <c r="AH855" i="13"/>
  <c r="U855" i="13"/>
  <c r="AM855" i="13"/>
  <c r="AQ855" i="13"/>
  <c r="Y855" i="13"/>
  <c r="V855" i="13"/>
  <c r="AO855" i="13"/>
  <c r="AE855" i="13"/>
  <c r="AJ855" i="13"/>
  <c r="AL855" i="13"/>
  <c r="Z855" i="13"/>
  <c r="AF855" i="13"/>
  <c r="AN855" i="13"/>
  <c r="AG855" i="13"/>
  <c r="X855" i="13"/>
  <c r="AP855" i="13"/>
  <c r="W855" i="13"/>
  <c r="J856" i="13"/>
  <c r="E856" i="13"/>
  <c r="D856" i="13"/>
  <c r="H856" i="13"/>
  <c r="L856" i="13"/>
  <c r="C856" i="13"/>
  <c r="I856" i="13"/>
  <c r="K856" i="13"/>
  <c r="F856" i="13"/>
  <c r="B856" i="13"/>
  <c r="G856" i="13"/>
  <c r="R855" i="13"/>
  <c r="S855" i="13"/>
  <c r="S869" i="18" l="1" a="1"/>
  <c r="S869" i="18" s="1"/>
  <c r="R869" i="18"/>
  <c r="AS854" i="13"/>
  <c r="M854" i="13" s="1"/>
  <c r="Q870" i="18" s="1"/>
  <c r="S870" i="18" s="1" a="1"/>
  <c r="S870" i="18" s="1"/>
  <c r="AR855" i="13"/>
  <c r="AA855" i="13"/>
  <c r="AB855" i="13" s="1"/>
  <c r="AC855" i="13" s="1"/>
  <c r="N856" i="13"/>
  <c r="I857" i="13"/>
  <c r="H857" i="13"/>
  <c r="K857" i="13"/>
  <c r="C857" i="13"/>
  <c r="D857" i="13"/>
  <c r="G857" i="13"/>
  <c r="J857" i="13"/>
  <c r="B857" i="13"/>
  <c r="L857" i="13"/>
  <c r="F857" i="13"/>
  <c r="E857" i="13"/>
  <c r="S856" i="13"/>
  <c r="R856" i="13"/>
  <c r="X856" i="13"/>
  <c r="W856" i="13"/>
  <c r="AQ856" i="13"/>
  <c r="AG856" i="13"/>
  <c r="Y856" i="13"/>
  <c r="AI856" i="13"/>
  <c r="AH856" i="13"/>
  <c r="AM856" i="13"/>
  <c r="U856" i="13"/>
  <c r="AN856" i="13"/>
  <c r="AJ856" i="13"/>
  <c r="Z856" i="13"/>
  <c r="AP856" i="13"/>
  <c r="AF856" i="13"/>
  <c r="AE856" i="13"/>
  <c r="V856" i="13"/>
  <c r="AL856" i="13"/>
  <c r="AO856" i="13"/>
  <c r="R870" i="18" l="1"/>
  <c r="AS855" i="13"/>
  <c r="M855" i="13" s="1"/>
  <c r="Q871" i="18" s="1"/>
  <c r="S871" i="18" s="1" a="1"/>
  <c r="S871" i="18" s="1"/>
  <c r="N857" i="13"/>
  <c r="AR856" i="13"/>
  <c r="AA856" i="13"/>
  <c r="AB856" i="13" s="1"/>
  <c r="AC856" i="13" s="1"/>
  <c r="L858" i="13"/>
  <c r="K858" i="13"/>
  <c r="I858" i="13"/>
  <c r="E858" i="13"/>
  <c r="J858" i="13"/>
  <c r="G858" i="13"/>
  <c r="B858" i="13"/>
  <c r="H858" i="13"/>
  <c r="D858" i="13"/>
  <c r="C858" i="13"/>
  <c r="F858" i="13"/>
  <c r="AP857" i="13"/>
  <c r="W857" i="13"/>
  <c r="V857" i="13"/>
  <c r="AE857" i="13"/>
  <c r="AJ857" i="13"/>
  <c r="AM857" i="13"/>
  <c r="AG857" i="13"/>
  <c r="Y857" i="13"/>
  <c r="AO857" i="13"/>
  <c r="AI857" i="13"/>
  <c r="AQ857" i="13"/>
  <c r="X857" i="13"/>
  <c r="AL857" i="13"/>
  <c r="AF857" i="13"/>
  <c r="Z857" i="13"/>
  <c r="U857" i="13"/>
  <c r="AN857" i="13"/>
  <c r="AH857" i="13"/>
  <c r="S857" i="13"/>
  <c r="R857" i="13"/>
  <c r="R871" i="18" l="1"/>
  <c r="AS856" i="13"/>
  <c r="M856" i="13" s="1"/>
  <c r="Q872" i="18" s="1"/>
  <c r="S872" i="18" s="1" a="1"/>
  <c r="S872" i="18" s="1"/>
  <c r="AR857" i="13"/>
  <c r="AA857" i="13"/>
  <c r="AB857" i="13" s="1"/>
  <c r="AC857" i="13" s="1"/>
  <c r="N858" i="13"/>
  <c r="AI858" i="13"/>
  <c r="Y858" i="13"/>
  <c r="AM858" i="13"/>
  <c r="AE858" i="13"/>
  <c r="AN858" i="13"/>
  <c r="AH858" i="13"/>
  <c r="Z858" i="13"/>
  <c r="AG858" i="13"/>
  <c r="AJ858" i="13"/>
  <c r="V858" i="13"/>
  <c r="U858" i="13"/>
  <c r="AP858" i="13"/>
  <c r="AF858" i="13"/>
  <c r="AL858" i="13"/>
  <c r="AO858" i="13"/>
  <c r="X858" i="13"/>
  <c r="W858" i="13"/>
  <c r="AQ858" i="13"/>
  <c r="R858" i="13"/>
  <c r="S858" i="13"/>
  <c r="C859" i="13"/>
  <c r="I859" i="13"/>
  <c r="L859" i="13"/>
  <c r="H859" i="13"/>
  <c r="J859" i="13"/>
  <c r="G859" i="13"/>
  <c r="F859" i="13"/>
  <c r="K859" i="13"/>
  <c r="E859" i="13"/>
  <c r="B859" i="13"/>
  <c r="D859" i="13"/>
  <c r="R872" i="18" l="1"/>
  <c r="AS857" i="13"/>
  <c r="M857" i="13" s="1"/>
  <c r="Q873" i="18" s="1"/>
  <c r="S873" i="18" s="1" a="1"/>
  <c r="S873" i="18" s="1"/>
  <c r="N859" i="13"/>
  <c r="AA858" i="13"/>
  <c r="AB858" i="13" s="1"/>
  <c r="AC858" i="13" s="1"/>
  <c r="AR858" i="13"/>
  <c r="AP859" i="13"/>
  <c r="AJ859" i="13"/>
  <c r="Y859" i="13"/>
  <c r="W859" i="13"/>
  <c r="AM859" i="13"/>
  <c r="AQ859" i="13"/>
  <c r="AH859" i="13"/>
  <c r="Z859" i="13"/>
  <c r="U859" i="13"/>
  <c r="AO859" i="13"/>
  <c r="AF859" i="13"/>
  <c r="AG859" i="13"/>
  <c r="AL859" i="13"/>
  <c r="X859" i="13"/>
  <c r="AE859" i="13"/>
  <c r="AN859" i="13"/>
  <c r="V859" i="13"/>
  <c r="AI859" i="13"/>
  <c r="G860" i="13"/>
  <c r="B860" i="13"/>
  <c r="J860" i="13"/>
  <c r="C860" i="13"/>
  <c r="E860" i="13"/>
  <c r="I860" i="13"/>
  <c r="F860" i="13"/>
  <c r="H860" i="13"/>
  <c r="D860" i="13"/>
  <c r="L860" i="13"/>
  <c r="K860" i="13"/>
  <c r="R859" i="13"/>
  <c r="S859" i="13"/>
  <c r="R873" i="18" l="1"/>
  <c r="AR859" i="13"/>
  <c r="AA859" i="13"/>
  <c r="AB859" i="13" s="1"/>
  <c r="AC859" i="13" s="1"/>
  <c r="N860" i="13"/>
  <c r="AS858" i="13"/>
  <c r="M858" i="13" s="1"/>
  <c r="Q874" i="18" s="1"/>
  <c r="U860" i="13"/>
  <c r="AL860" i="13"/>
  <c r="AH860" i="13"/>
  <c r="W860" i="13"/>
  <c r="AJ860" i="13"/>
  <c r="AM860" i="13"/>
  <c r="AE860" i="13"/>
  <c r="Y860" i="13"/>
  <c r="AF860" i="13"/>
  <c r="V860" i="13"/>
  <c r="X860" i="13"/>
  <c r="AN860" i="13"/>
  <c r="AG860" i="13"/>
  <c r="AI860" i="13"/>
  <c r="AO860" i="13"/>
  <c r="Z860" i="13"/>
  <c r="AP860" i="13"/>
  <c r="AQ860" i="13"/>
  <c r="R860" i="13"/>
  <c r="S860" i="13"/>
  <c r="B861" i="13"/>
  <c r="L861" i="13"/>
  <c r="H861" i="13"/>
  <c r="C861" i="13"/>
  <c r="K861" i="13"/>
  <c r="F861" i="13"/>
  <c r="J861" i="13"/>
  <c r="G861" i="13"/>
  <c r="N861" i="13" s="1"/>
  <c r="D861" i="13"/>
  <c r="E861" i="13"/>
  <c r="I861" i="13"/>
  <c r="AA860" i="13" l="1"/>
  <c r="AB860" i="13" s="1"/>
  <c r="AC860" i="13" s="1"/>
  <c r="AS859" i="13"/>
  <c r="M859" i="13" s="1"/>
  <c r="Q875" i="18" s="1"/>
  <c r="R875" i="18" s="1"/>
  <c r="AR860" i="13"/>
  <c r="R874" i="18"/>
  <c r="S874" i="18" a="1"/>
  <c r="S874" i="18" s="1"/>
  <c r="AJ861" i="13"/>
  <c r="AM861" i="13"/>
  <c r="AI861" i="13"/>
  <c r="Y861" i="13"/>
  <c r="AO861" i="13"/>
  <c r="AL861" i="13"/>
  <c r="AQ861" i="13"/>
  <c r="X861" i="13"/>
  <c r="AN861" i="13"/>
  <c r="AE861" i="13"/>
  <c r="AF861" i="13"/>
  <c r="Z861" i="13"/>
  <c r="AH861" i="13"/>
  <c r="V861" i="13"/>
  <c r="AP861" i="13"/>
  <c r="U861" i="13"/>
  <c r="W861" i="13"/>
  <c r="AG861" i="13"/>
  <c r="R861" i="13"/>
  <c r="S861" i="13"/>
  <c r="H862" i="13"/>
  <c r="E862" i="13"/>
  <c r="C862" i="13"/>
  <c r="J862" i="13"/>
  <c r="B862" i="13"/>
  <c r="K862" i="13"/>
  <c r="D862" i="13"/>
  <c r="L862" i="13"/>
  <c r="I862" i="13"/>
  <c r="F862" i="13"/>
  <c r="G862" i="13"/>
  <c r="AS860" i="13" l="1"/>
  <c r="M860" i="13" s="1"/>
  <c r="Q876" i="18" s="1"/>
  <c r="S875" i="18" a="1"/>
  <c r="S875" i="18" s="1"/>
  <c r="N862" i="13"/>
  <c r="AA861" i="13"/>
  <c r="AB861" i="13" s="1"/>
  <c r="AC861" i="13" s="1"/>
  <c r="AR861" i="13"/>
  <c r="U862" i="13"/>
  <c r="AN862" i="13"/>
  <c r="AJ862" i="13"/>
  <c r="Z862" i="13"/>
  <c r="AP862" i="13"/>
  <c r="AF862" i="13"/>
  <c r="AE862" i="13"/>
  <c r="V862" i="13"/>
  <c r="AL862" i="13"/>
  <c r="AO862" i="13"/>
  <c r="X862" i="13"/>
  <c r="W862" i="13"/>
  <c r="AQ862" i="13"/>
  <c r="AG862" i="13"/>
  <c r="Y862" i="13"/>
  <c r="AI862" i="13"/>
  <c r="AH862" i="13"/>
  <c r="AM862" i="13"/>
  <c r="J863" i="13"/>
  <c r="G863" i="13"/>
  <c r="B863" i="13"/>
  <c r="D863" i="13"/>
  <c r="K863" i="13"/>
  <c r="F863" i="13"/>
  <c r="L863" i="13"/>
  <c r="E863" i="13"/>
  <c r="I863" i="13"/>
  <c r="H863" i="13"/>
  <c r="C863" i="13"/>
  <c r="R862" i="13"/>
  <c r="S862" i="13"/>
  <c r="S876" i="18" l="1" a="1"/>
  <c r="S876" i="18" s="1"/>
  <c r="R876" i="18"/>
  <c r="N863" i="13"/>
  <c r="AS861" i="13"/>
  <c r="M861" i="13" s="1"/>
  <c r="Q877" i="18" s="1"/>
  <c r="R877" i="18" s="1"/>
  <c r="AR862" i="13"/>
  <c r="AA862" i="13"/>
  <c r="AB862" i="13" s="1"/>
  <c r="AC862" i="13" s="1"/>
  <c r="R863" i="13"/>
  <c r="S863" i="13"/>
  <c r="U863" i="13"/>
  <c r="AN863" i="13"/>
  <c r="AQ863" i="13"/>
  <c r="W863" i="13"/>
  <c r="AM863" i="13"/>
  <c r="V863" i="13"/>
  <c r="AJ863" i="13"/>
  <c r="AO863" i="13"/>
  <c r="AG863" i="13"/>
  <c r="AF863" i="13"/>
  <c r="AI863" i="13"/>
  <c r="AE863" i="13"/>
  <c r="AP863" i="13"/>
  <c r="AH863" i="13"/>
  <c r="X863" i="13"/>
  <c r="AL863" i="13"/>
  <c r="Y863" i="13"/>
  <c r="Z863" i="13"/>
  <c r="C864" i="13"/>
  <c r="G864" i="13"/>
  <c r="E864" i="13"/>
  <c r="K864" i="13"/>
  <c r="L864" i="13"/>
  <c r="F864" i="13"/>
  <c r="J864" i="13"/>
  <c r="D864" i="13"/>
  <c r="I864" i="13"/>
  <c r="B864" i="13"/>
  <c r="H864" i="13"/>
  <c r="AS862" i="13" l="1"/>
  <c r="M862" i="13" s="1"/>
  <c r="Q878" i="18" s="1"/>
  <c r="N864" i="13"/>
  <c r="S877" i="18" a="1"/>
  <c r="S877" i="18" s="1"/>
  <c r="AA863" i="13"/>
  <c r="AB863" i="13" s="1"/>
  <c r="AC863" i="13" s="1"/>
  <c r="AR863" i="13"/>
  <c r="S864" i="13"/>
  <c r="R864" i="13"/>
  <c r="C865" i="13"/>
  <c r="L865" i="13"/>
  <c r="E865" i="13"/>
  <c r="B865" i="13"/>
  <c r="I865" i="13"/>
  <c r="G865" i="13"/>
  <c r="D865" i="13"/>
  <c r="F865" i="13"/>
  <c r="K865" i="13"/>
  <c r="J865" i="13"/>
  <c r="H865" i="13"/>
  <c r="AO864" i="13"/>
  <c r="AG864" i="13"/>
  <c r="AQ864" i="13"/>
  <c r="AI864" i="13"/>
  <c r="Y864" i="13"/>
  <c r="U864" i="13"/>
  <c r="AM864" i="13"/>
  <c r="AN864" i="13"/>
  <c r="AH864" i="13"/>
  <c r="Z864" i="13"/>
  <c r="AP864" i="13"/>
  <c r="AE864" i="13"/>
  <c r="AJ864" i="13"/>
  <c r="V864" i="13"/>
  <c r="AL864" i="13"/>
  <c r="AF864" i="13"/>
  <c r="X864" i="13"/>
  <c r="W864" i="13"/>
  <c r="S878" i="18" l="1" a="1"/>
  <c r="S878" i="18" s="1"/>
  <c r="AS863" i="13"/>
  <c r="M863" i="13" s="1"/>
  <c r="Q879" i="18" s="1"/>
  <c r="R879" i="18" s="1"/>
  <c r="R878" i="18"/>
  <c r="N865" i="13"/>
  <c r="AR864" i="13"/>
  <c r="AA864" i="13"/>
  <c r="AB864" i="13" s="1"/>
  <c r="AC864" i="13" s="1"/>
  <c r="R865" i="13"/>
  <c r="S865" i="13"/>
  <c r="AL865" i="13"/>
  <c r="AQ865" i="13"/>
  <c r="X865" i="13"/>
  <c r="AE865" i="13"/>
  <c r="AN865" i="13"/>
  <c r="AF865" i="13"/>
  <c r="Z865" i="13"/>
  <c r="AP865" i="13"/>
  <c r="AH865" i="13"/>
  <c r="AI865" i="13"/>
  <c r="AM865" i="13"/>
  <c r="V865" i="13"/>
  <c r="AJ865" i="13"/>
  <c r="AO865" i="13"/>
  <c r="U865" i="13"/>
  <c r="AG865" i="13"/>
  <c r="Y865" i="13"/>
  <c r="W865" i="13"/>
  <c r="G866" i="13"/>
  <c r="J866" i="13"/>
  <c r="H866" i="13"/>
  <c r="K866" i="13"/>
  <c r="B866" i="13"/>
  <c r="I866" i="13"/>
  <c r="E866" i="13"/>
  <c r="F866" i="13"/>
  <c r="C866" i="13"/>
  <c r="L866" i="13"/>
  <c r="D866" i="13"/>
  <c r="S879" i="18" l="1" a="1"/>
  <c r="S879" i="18" s="1"/>
  <c r="AS864" i="13"/>
  <c r="M864" i="13" s="1"/>
  <c r="Q880" i="18" s="1"/>
  <c r="AR865" i="13"/>
  <c r="AA865" i="13"/>
  <c r="AB865" i="13" s="1"/>
  <c r="AC865" i="13" s="1"/>
  <c r="N866" i="13"/>
  <c r="AE866" i="13"/>
  <c r="AI866" i="13"/>
  <c r="AH866" i="13"/>
  <c r="Z866" i="13"/>
  <c r="AN866" i="13"/>
  <c r="AJ866" i="13"/>
  <c r="V866" i="13"/>
  <c r="AP866" i="13"/>
  <c r="AF866" i="13"/>
  <c r="AL866" i="13"/>
  <c r="AO866" i="13"/>
  <c r="X866" i="13"/>
  <c r="U866" i="13"/>
  <c r="W866" i="13"/>
  <c r="AQ866" i="13"/>
  <c r="AG866" i="13"/>
  <c r="Y866" i="13"/>
  <c r="AM866" i="13"/>
  <c r="K867" i="13"/>
  <c r="H867" i="13"/>
  <c r="J867" i="13"/>
  <c r="I867" i="13"/>
  <c r="C867" i="13"/>
  <c r="B867" i="13"/>
  <c r="E867" i="13"/>
  <c r="G867" i="13"/>
  <c r="L867" i="13"/>
  <c r="D867" i="13"/>
  <c r="F867" i="13"/>
  <c r="S866" i="13"/>
  <c r="R866" i="13"/>
  <c r="R880" i="18" l="1"/>
  <c r="S880" i="18" a="1"/>
  <c r="S880" i="18" s="1"/>
  <c r="AS865" i="13"/>
  <c r="M865" i="13" s="1"/>
  <c r="Q881" i="18" s="1"/>
  <c r="S881" i="18" s="1" a="1"/>
  <c r="S881" i="18" s="1"/>
  <c r="AA866" i="13"/>
  <c r="AB866" i="13" s="1"/>
  <c r="AC866" i="13" s="1"/>
  <c r="AR866" i="13"/>
  <c r="N867" i="13"/>
  <c r="W867" i="13"/>
  <c r="AM867" i="13"/>
  <c r="AI867" i="13"/>
  <c r="AE867" i="13"/>
  <c r="Y867" i="13"/>
  <c r="AO867" i="13"/>
  <c r="AL867" i="13"/>
  <c r="AJ867" i="13"/>
  <c r="X867" i="13"/>
  <c r="AN867" i="13"/>
  <c r="AF867" i="13"/>
  <c r="Z867" i="13"/>
  <c r="AH867" i="13"/>
  <c r="V867" i="13"/>
  <c r="AP867" i="13"/>
  <c r="U867" i="13"/>
  <c r="AQ867" i="13"/>
  <c r="AG867" i="13"/>
  <c r="J868" i="13"/>
  <c r="L868" i="13"/>
  <c r="K868" i="13"/>
  <c r="H868" i="13"/>
  <c r="G868" i="13"/>
  <c r="B868" i="13"/>
  <c r="C868" i="13"/>
  <c r="D868" i="13"/>
  <c r="E868" i="13"/>
  <c r="F868" i="13"/>
  <c r="I868" i="13"/>
  <c r="S867" i="13"/>
  <c r="R867" i="13"/>
  <c r="AS866" i="13" l="1"/>
  <c r="M866" i="13" s="1"/>
  <c r="Q882" i="18" s="1"/>
  <c r="S882" i="18" s="1" a="1"/>
  <c r="S882" i="18" s="1"/>
  <c r="R881" i="18"/>
  <c r="N868" i="13"/>
  <c r="AA867" i="13"/>
  <c r="AB867" i="13" s="1"/>
  <c r="AC867" i="13" s="1"/>
  <c r="AR867" i="13"/>
  <c r="AM868" i="13"/>
  <c r="AN868" i="13"/>
  <c r="AJ868" i="13"/>
  <c r="AE868" i="13"/>
  <c r="Z868" i="13"/>
  <c r="AP868" i="13"/>
  <c r="V868" i="13"/>
  <c r="AL868" i="13"/>
  <c r="AF868" i="13"/>
  <c r="U868" i="13"/>
  <c r="X868" i="13"/>
  <c r="W868" i="13"/>
  <c r="AO868" i="13"/>
  <c r="AG868" i="13"/>
  <c r="Y868" i="13"/>
  <c r="AQ868" i="13"/>
  <c r="AI868" i="13"/>
  <c r="AH868" i="13"/>
  <c r="J869" i="13"/>
  <c r="K869" i="13"/>
  <c r="I869" i="13"/>
  <c r="H869" i="13"/>
  <c r="D869" i="13"/>
  <c r="C869" i="13"/>
  <c r="G869" i="13"/>
  <c r="L869" i="13"/>
  <c r="B869" i="13"/>
  <c r="E869" i="13"/>
  <c r="F869" i="13"/>
  <c r="R868" i="13"/>
  <c r="S868" i="13"/>
  <c r="R882" i="18" l="1"/>
  <c r="AS867" i="13"/>
  <c r="M867" i="13" s="1"/>
  <c r="Q883" i="18" s="1"/>
  <c r="S883" i="18" s="1" a="1"/>
  <c r="S883" i="18" s="1"/>
  <c r="AA868" i="13"/>
  <c r="AB868" i="13" s="1"/>
  <c r="AC868" i="13" s="1"/>
  <c r="AR868" i="13"/>
  <c r="N869" i="13"/>
  <c r="G870" i="13"/>
  <c r="I870" i="13"/>
  <c r="B870" i="13"/>
  <c r="K870" i="13"/>
  <c r="E870" i="13"/>
  <c r="H870" i="13"/>
  <c r="F870" i="13"/>
  <c r="D870" i="13"/>
  <c r="C870" i="13"/>
  <c r="J870" i="13"/>
  <c r="L870" i="13"/>
  <c r="AJ869" i="13"/>
  <c r="AM869" i="13"/>
  <c r="V869" i="13"/>
  <c r="Y869" i="13"/>
  <c r="AO869" i="13"/>
  <c r="AG869" i="13"/>
  <c r="AF869" i="13"/>
  <c r="AP869" i="13"/>
  <c r="U869" i="13"/>
  <c r="AL869" i="13"/>
  <c r="AQ869" i="13"/>
  <c r="AI869" i="13"/>
  <c r="AH869" i="13"/>
  <c r="X869" i="13"/>
  <c r="AE869" i="13"/>
  <c r="AN869" i="13"/>
  <c r="W869" i="13"/>
  <c r="Z869" i="13"/>
  <c r="S869" i="13"/>
  <c r="R869" i="13"/>
  <c r="R883" i="18" l="1"/>
  <c r="AS868" i="13"/>
  <c r="M868" i="13" s="1"/>
  <c r="Q884" i="18" s="1"/>
  <c r="R884" i="18" s="1"/>
  <c r="AR869" i="13"/>
  <c r="AA869" i="13"/>
  <c r="AB869" i="13" s="1"/>
  <c r="AC869" i="13" s="1"/>
  <c r="N870" i="13"/>
  <c r="AP870" i="13"/>
  <c r="AF870" i="13"/>
  <c r="AL870" i="13"/>
  <c r="AO870" i="13"/>
  <c r="X870" i="13"/>
  <c r="AE870" i="13"/>
  <c r="W870" i="13"/>
  <c r="AQ870" i="13"/>
  <c r="AG870" i="13"/>
  <c r="Y870" i="13"/>
  <c r="AM870" i="13"/>
  <c r="AI870" i="13"/>
  <c r="AH870" i="13"/>
  <c r="Z870" i="13"/>
  <c r="U870" i="13"/>
  <c r="AN870" i="13"/>
  <c r="AJ870" i="13"/>
  <c r="V870" i="13"/>
  <c r="R870" i="13"/>
  <c r="S870" i="13"/>
  <c r="J871" i="13"/>
  <c r="C871" i="13"/>
  <c r="K871" i="13"/>
  <c r="E871" i="13"/>
  <c r="I871" i="13"/>
  <c r="F871" i="13"/>
  <c r="G871" i="13"/>
  <c r="B871" i="13"/>
  <c r="H871" i="13"/>
  <c r="L871" i="13"/>
  <c r="D871" i="13"/>
  <c r="N871" i="13" l="1"/>
  <c r="S884" i="18" a="1"/>
  <c r="S884" i="18" s="1"/>
  <c r="AS869" i="13"/>
  <c r="M869" i="13" s="1"/>
  <c r="Q885" i="18" s="1"/>
  <c r="S885" i="18" s="1" a="1"/>
  <c r="S885" i="18" s="1"/>
  <c r="AR870" i="13"/>
  <c r="AA870" i="13"/>
  <c r="AB870" i="13" s="1"/>
  <c r="AC870" i="13" s="1"/>
  <c r="AL871" i="13"/>
  <c r="AF871" i="13"/>
  <c r="X871" i="13"/>
  <c r="U871" i="13"/>
  <c r="AN871" i="13"/>
  <c r="AJ871" i="13"/>
  <c r="Z871" i="13"/>
  <c r="AP871" i="13"/>
  <c r="AH871" i="13"/>
  <c r="AG871" i="13"/>
  <c r="AQ871" i="13"/>
  <c r="V871" i="13"/>
  <c r="W871" i="13"/>
  <c r="AM871" i="13"/>
  <c r="AE871" i="13"/>
  <c r="AI871" i="13"/>
  <c r="Y871" i="13"/>
  <c r="AO871" i="13"/>
  <c r="S871" i="13"/>
  <c r="R871" i="13"/>
  <c r="H872" i="13"/>
  <c r="G872" i="13"/>
  <c r="F872" i="13"/>
  <c r="C872" i="13"/>
  <c r="K872" i="13"/>
  <c r="B872" i="13"/>
  <c r="J872" i="13"/>
  <c r="D872" i="13"/>
  <c r="L872" i="13"/>
  <c r="I872" i="13"/>
  <c r="E872" i="13"/>
  <c r="AS870" i="13" l="1"/>
  <c r="M870" i="13" s="1"/>
  <c r="Q886" i="18" s="1"/>
  <c r="S886" i="18" s="1" a="1"/>
  <c r="S886" i="18" s="1"/>
  <c r="N872" i="13"/>
  <c r="AA871" i="13"/>
  <c r="AB871" i="13" s="1"/>
  <c r="AC871" i="13" s="1"/>
  <c r="R885" i="18"/>
  <c r="AR871" i="13"/>
  <c r="AQ872" i="13"/>
  <c r="AI872" i="13"/>
  <c r="AH872" i="13"/>
  <c r="AM872" i="13"/>
  <c r="AN872" i="13"/>
  <c r="AJ872" i="13"/>
  <c r="Z872" i="13"/>
  <c r="AP872" i="13"/>
  <c r="V872" i="13"/>
  <c r="AL872" i="13"/>
  <c r="AF872" i="13"/>
  <c r="AE872" i="13"/>
  <c r="X872" i="13"/>
  <c r="W872" i="13"/>
  <c r="U872" i="13"/>
  <c r="AO872" i="13"/>
  <c r="AG872" i="13"/>
  <c r="Y872" i="13"/>
  <c r="B873" i="13"/>
  <c r="G873" i="13"/>
  <c r="F873" i="13"/>
  <c r="H873" i="13"/>
  <c r="I873" i="13"/>
  <c r="E873" i="13"/>
  <c r="C873" i="13"/>
  <c r="K873" i="13"/>
  <c r="L873" i="13"/>
  <c r="J873" i="13"/>
  <c r="D873" i="13"/>
  <c r="R872" i="13"/>
  <c r="S872" i="13"/>
  <c r="R886" i="18" l="1"/>
  <c r="AS871" i="13"/>
  <c r="M871" i="13" s="1"/>
  <c r="Q887" i="18" s="1"/>
  <c r="S887" i="18" s="1" a="1"/>
  <c r="S887" i="18" s="1"/>
  <c r="AA872" i="13"/>
  <c r="AB872" i="13" s="1"/>
  <c r="AC872" i="13" s="1"/>
  <c r="AR872" i="13"/>
  <c r="N873" i="13"/>
  <c r="AF873" i="13"/>
  <c r="Z873" i="13"/>
  <c r="AH873" i="13"/>
  <c r="V873" i="13"/>
  <c r="AP873" i="13"/>
  <c r="U873" i="13"/>
  <c r="W873" i="13"/>
  <c r="AG873" i="13"/>
  <c r="AJ873" i="13"/>
  <c r="AM873" i="13"/>
  <c r="AI873" i="13"/>
  <c r="AE873" i="13"/>
  <c r="Y873" i="13"/>
  <c r="AO873" i="13"/>
  <c r="AL873" i="13"/>
  <c r="AQ873" i="13"/>
  <c r="X873" i="13"/>
  <c r="AN873" i="13"/>
  <c r="R873" i="13"/>
  <c r="S873" i="13"/>
  <c r="I874" i="13"/>
  <c r="K874" i="13"/>
  <c r="J874" i="13"/>
  <c r="G874" i="13"/>
  <c r="F874" i="13"/>
  <c r="B874" i="13"/>
  <c r="L874" i="13"/>
  <c r="H874" i="13"/>
  <c r="D874" i="13"/>
  <c r="C874" i="13"/>
  <c r="E874" i="13"/>
  <c r="AS872" i="13" l="1"/>
  <c r="M872" i="13" s="1"/>
  <c r="Q888" i="18" s="1"/>
  <c r="R888" i="18" s="1"/>
  <c r="R887" i="18"/>
  <c r="N874" i="13"/>
  <c r="AR873" i="13"/>
  <c r="AA873" i="13"/>
  <c r="AB873" i="13" s="1"/>
  <c r="AC873" i="13" s="1"/>
  <c r="X874" i="13"/>
  <c r="W874" i="13"/>
  <c r="AQ874" i="13"/>
  <c r="AG874" i="13"/>
  <c r="Y874" i="13"/>
  <c r="U874" i="13"/>
  <c r="AI874" i="13"/>
  <c r="AH874" i="13"/>
  <c r="AM874" i="13"/>
  <c r="AN874" i="13"/>
  <c r="AJ874" i="13"/>
  <c r="AE874" i="13"/>
  <c r="Z874" i="13"/>
  <c r="AP874" i="13"/>
  <c r="AF874" i="13"/>
  <c r="V874" i="13"/>
  <c r="AL874" i="13"/>
  <c r="AO874" i="13"/>
  <c r="S874" i="13"/>
  <c r="R874" i="13"/>
  <c r="F875" i="13"/>
  <c r="H875" i="13"/>
  <c r="G875" i="13"/>
  <c r="K875" i="13"/>
  <c r="I875" i="13"/>
  <c r="D875" i="13"/>
  <c r="B875" i="13"/>
  <c r="C875" i="13"/>
  <c r="E875" i="13"/>
  <c r="L875" i="13"/>
  <c r="J875" i="13"/>
  <c r="AA874" i="13" l="1"/>
  <c r="AB874" i="13" s="1"/>
  <c r="AC874" i="13" s="1"/>
  <c r="AS873" i="13"/>
  <c r="M873" i="13" s="1"/>
  <c r="Q889" i="18" s="1"/>
  <c r="N875" i="13"/>
  <c r="S888" i="18" a="1"/>
  <c r="S888" i="18" s="1"/>
  <c r="AR874" i="13"/>
  <c r="H876" i="13"/>
  <c r="C876" i="13"/>
  <c r="D876" i="13"/>
  <c r="G876" i="13"/>
  <c r="B876" i="13"/>
  <c r="I876" i="13"/>
  <c r="K876" i="13"/>
  <c r="F876" i="13"/>
  <c r="L876" i="13"/>
  <c r="E876" i="13"/>
  <c r="J876" i="13"/>
  <c r="AN875" i="13"/>
  <c r="AG875" i="13"/>
  <c r="AM875" i="13"/>
  <c r="U875" i="13"/>
  <c r="AP875" i="13"/>
  <c r="AF875" i="13"/>
  <c r="W875" i="13"/>
  <c r="AJ875" i="13"/>
  <c r="AI875" i="13"/>
  <c r="AE875" i="13"/>
  <c r="Z875" i="13"/>
  <c r="X875" i="13"/>
  <c r="AL875" i="13"/>
  <c r="AQ875" i="13"/>
  <c r="Y875" i="13"/>
  <c r="AO875" i="13"/>
  <c r="AH875" i="13"/>
  <c r="V875" i="13"/>
  <c r="R875" i="13"/>
  <c r="S875" i="13"/>
  <c r="S889" i="18" l="1" a="1"/>
  <c r="S889" i="18" s="1"/>
  <c r="R889" i="18"/>
  <c r="N876" i="13"/>
  <c r="AS874" i="13"/>
  <c r="M874" i="13" s="1"/>
  <c r="Q890" i="18" s="1"/>
  <c r="AA875" i="13"/>
  <c r="AB875" i="13" s="1"/>
  <c r="AC875" i="13" s="1"/>
  <c r="AR875" i="13"/>
  <c r="G877" i="13"/>
  <c r="E877" i="13"/>
  <c r="J877" i="13"/>
  <c r="D877" i="13"/>
  <c r="K877" i="13"/>
  <c r="H877" i="13"/>
  <c r="C877" i="13"/>
  <c r="B877" i="13"/>
  <c r="F877" i="13"/>
  <c r="I877" i="13"/>
  <c r="L877" i="13"/>
  <c r="U876" i="13"/>
  <c r="AG876" i="13"/>
  <c r="AP876" i="13"/>
  <c r="AJ876" i="13"/>
  <c r="V876" i="13"/>
  <c r="AF876" i="13"/>
  <c r="X876" i="13"/>
  <c r="AE876" i="13"/>
  <c r="AN876" i="13"/>
  <c r="Z876" i="13"/>
  <c r="AM876" i="13"/>
  <c r="Y876" i="13"/>
  <c r="W876" i="13"/>
  <c r="AI876" i="13"/>
  <c r="AO876" i="13"/>
  <c r="AQ876" i="13"/>
  <c r="AH876" i="13"/>
  <c r="AL876" i="13"/>
  <c r="S876" i="13"/>
  <c r="R876" i="13"/>
  <c r="AS875" i="13" l="1"/>
  <c r="M875" i="13" s="1"/>
  <c r="Q891" i="18" s="1"/>
  <c r="R891" i="18" s="1"/>
  <c r="S890" i="18" a="1"/>
  <c r="S890" i="18" s="1"/>
  <c r="R890" i="18"/>
  <c r="AR876" i="13"/>
  <c r="N877" i="13"/>
  <c r="AA876" i="13"/>
  <c r="AB876" i="13" s="1"/>
  <c r="AC876" i="13" s="1"/>
  <c r="H878" i="13"/>
  <c r="F878" i="13"/>
  <c r="B878" i="13"/>
  <c r="D878" i="13"/>
  <c r="G878" i="13"/>
  <c r="E878" i="13"/>
  <c r="I878" i="13"/>
  <c r="C878" i="13"/>
  <c r="L878" i="13"/>
  <c r="K878" i="13"/>
  <c r="J878" i="13"/>
  <c r="S877" i="13"/>
  <c r="R877" i="13"/>
  <c r="X877" i="13"/>
  <c r="AP877" i="13"/>
  <c r="V877" i="13"/>
  <c r="AN877" i="13"/>
  <c r="AM877" i="13"/>
  <c r="AG877" i="13"/>
  <c r="Y877" i="13"/>
  <c r="AQ877" i="13"/>
  <c r="U877" i="13"/>
  <c r="AH877" i="13"/>
  <c r="AO877" i="13"/>
  <c r="AI877" i="13"/>
  <c r="AL877" i="13"/>
  <c r="AF877" i="13"/>
  <c r="AE877" i="13"/>
  <c r="W877" i="13"/>
  <c r="AJ877" i="13"/>
  <c r="Z877" i="13"/>
  <c r="S891" i="18" l="1" a="1"/>
  <c r="S891" i="18" s="1"/>
  <c r="AS876" i="13"/>
  <c r="M876" i="13" s="1"/>
  <c r="Q892" i="18" s="1"/>
  <c r="AR877" i="13"/>
  <c r="AA877" i="13"/>
  <c r="AB877" i="13" s="1"/>
  <c r="AC877" i="13" s="1"/>
  <c r="N878" i="13"/>
  <c r="AE878" i="13"/>
  <c r="AF878" i="13"/>
  <c r="AM878" i="13"/>
  <c r="AN878" i="13"/>
  <c r="AO878" i="13"/>
  <c r="AI878" i="13"/>
  <c r="Y878" i="13"/>
  <c r="AQ878" i="13"/>
  <c r="AG878" i="13"/>
  <c r="W878" i="13"/>
  <c r="AL878" i="13"/>
  <c r="X878" i="13"/>
  <c r="U878" i="13"/>
  <c r="AH878" i="13"/>
  <c r="V878" i="13"/>
  <c r="AP878" i="13"/>
  <c r="AJ878" i="13"/>
  <c r="Z878" i="13"/>
  <c r="J879" i="13"/>
  <c r="K879" i="13"/>
  <c r="H879" i="13"/>
  <c r="B879" i="13"/>
  <c r="F879" i="13"/>
  <c r="D879" i="13"/>
  <c r="L879" i="13"/>
  <c r="E879" i="13"/>
  <c r="G879" i="13"/>
  <c r="C879" i="13"/>
  <c r="I879" i="13"/>
  <c r="S878" i="13"/>
  <c r="R878" i="13"/>
  <c r="S892" i="18" l="1" a="1"/>
  <c r="S892" i="18" s="1"/>
  <c r="R892" i="18"/>
  <c r="AS877" i="13"/>
  <c r="M877" i="13" s="1"/>
  <c r="Q893" i="18" s="1"/>
  <c r="R893" i="18" s="1"/>
  <c r="N879" i="13"/>
  <c r="AA878" i="13"/>
  <c r="AB878" i="13" s="1"/>
  <c r="AC878" i="13" s="1"/>
  <c r="AR878" i="13"/>
  <c r="AO879" i="13"/>
  <c r="Y879" i="13"/>
  <c r="AI879" i="13"/>
  <c r="AG879" i="13"/>
  <c r="W879" i="13"/>
  <c r="AM879" i="13"/>
  <c r="V879" i="13"/>
  <c r="AH879" i="13"/>
  <c r="AQ879" i="13"/>
  <c r="AL879" i="13"/>
  <c r="AF879" i="13"/>
  <c r="U879" i="13"/>
  <c r="X879" i="13"/>
  <c r="AN879" i="13"/>
  <c r="AE879" i="13"/>
  <c r="Z879" i="13"/>
  <c r="AP879" i="13"/>
  <c r="AJ879" i="13"/>
  <c r="C880" i="13"/>
  <c r="H880" i="13"/>
  <c r="F880" i="13"/>
  <c r="J880" i="13"/>
  <c r="K880" i="13"/>
  <c r="D880" i="13"/>
  <c r="E880" i="13"/>
  <c r="G880" i="13"/>
  <c r="I880" i="13"/>
  <c r="B880" i="13"/>
  <c r="L880" i="13"/>
  <c r="R879" i="13"/>
  <c r="S879" i="13"/>
  <c r="AS878" i="13" l="1"/>
  <c r="M878" i="13" s="1"/>
  <c r="Q894" i="18" s="1"/>
  <c r="S893" i="18" a="1"/>
  <c r="S893" i="18" s="1"/>
  <c r="AA879" i="13"/>
  <c r="AB879" i="13" s="1"/>
  <c r="AC879" i="13" s="1"/>
  <c r="N880" i="13"/>
  <c r="AR879" i="13"/>
  <c r="I881" i="13"/>
  <c r="J881" i="13"/>
  <c r="C881" i="13"/>
  <c r="E881" i="13"/>
  <c r="F881" i="13"/>
  <c r="B881" i="13"/>
  <c r="G881" i="13"/>
  <c r="K881" i="13"/>
  <c r="H881" i="13"/>
  <c r="D881" i="13"/>
  <c r="L881" i="13"/>
  <c r="AE880" i="13"/>
  <c r="W880" i="13"/>
  <c r="AQ880" i="13"/>
  <c r="AI880" i="13"/>
  <c r="Z880" i="13"/>
  <c r="AN880" i="13"/>
  <c r="U880" i="13"/>
  <c r="AF880" i="13"/>
  <c r="AH880" i="13"/>
  <c r="X880" i="13"/>
  <c r="AL880" i="13"/>
  <c r="AJ880" i="13"/>
  <c r="V880" i="13"/>
  <c r="AP880" i="13"/>
  <c r="AG880" i="13"/>
  <c r="AM880" i="13"/>
  <c r="AO880" i="13"/>
  <c r="Y880" i="13"/>
  <c r="S880" i="13"/>
  <c r="R880" i="13"/>
  <c r="R894" i="18" l="1"/>
  <c r="S894" i="18" a="1"/>
  <c r="S894" i="18" s="1"/>
  <c r="N881" i="13"/>
  <c r="AS879" i="13"/>
  <c r="M879" i="13" s="1"/>
  <c r="Q895" i="18" s="1"/>
  <c r="R895" i="18" s="1"/>
  <c r="AR880" i="13"/>
  <c r="AA880" i="13"/>
  <c r="AB880" i="13" s="1"/>
  <c r="AC880" i="13" s="1"/>
  <c r="AI881" i="13"/>
  <c r="AL881" i="13"/>
  <c r="AJ881" i="13"/>
  <c r="AE881" i="13"/>
  <c r="X881" i="13"/>
  <c r="AQ881" i="13"/>
  <c r="AN881" i="13"/>
  <c r="AF881" i="13"/>
  <c r="AH881" i="13"/>
  <c r="Y881" i="13"/>
  <c r="AM881" i="13"/>
  <c r="AO881" i="13"/>
  <c r="W881" i="13"/>
  <c r="AP881" i="13"/>
  <c r="V881" i="13"/>
  <c r="U881" i="13"/>
  <c r="AG881" i="13"/>
  <c r="Z881" i="13"/>
  <c r="S881" i="13"/>
  <c r="R881" i="13"/>
  <c r="I882" i="13"/>
  <c r="C882" i="13"/>
  <c r="H882" i="13"/>
  <c r="B882" i="13"/>
  <c r="G882" i="13"/>
  <c r="F882" i="13"/>
  <c r="J882" i="13"/>
  <c r="D882" i="13"/>
  <c r="L882" i="13"/>
  <c r="E882" i="13"/>
  <c r="K882" i="13"/>
  <c r="AS880" i="13" l="1"/>
  <c r="M880" i="13" s="1"/>
  <c r="Q896" i="18" s="1"/>
  <c r="S895" i="18" a="1"/>
  <c r="S895" i="18" s="1"/>
  <c r="N882" i="13"/>
  <c r="AA881" i="13"/>
  <c r="AB881" i="13" s="1"/>
  <c r="AC881" i="13" s="1"/>
  <c r="AR881" i="13"/>
  <c r="AO882" i="13"/>
  <c r="AI882" i="13"/>
  <c r="AE882" i="13"/>
  <c r="AQ882" i="13"/>
  <c r="AF882" i="13"/>
  <c r="Z882" i="13"/>
  <c r="AN882" i="13"/>
  <c r="AL882" i="13"/>
  <c r="AH882" i="13"/>
  <c r="X882" i="13"/>
  <c r="AP882" i="13"/>
  <c r="AJ882" i="13"/>
  <c r="V882" i="13"/>
  <c r="AM882" i="13"/>
  <c r="U882" i="13"/>
  <c r="AG882" i="13"/>
  <c r="Y882" i="13"/>
  <c r="W882" i="13"/>
  <c r="L883" i="13"/>
  <c r="K883" i="13"/>
  <c r="B883" i="13"/>
  <c r="F883" i="13"/>
  <c r="H883" i="13"/>
  <c r="I883" i="13"/>
  <c r="C883" i="13"/>
  <c r="E883" i="13"/>
  <c r="D883" i="13"/>
  <c r="J883" i="13"/>
  <c r="G883" i="13"/>
  <c r="N883" i="13" s="1"/>
  <c r="R882" i="13"/>
  <c r="S882" i="13"/>
  <c r="S896" i="18" l="1" a="1"/>
  <c r="S896" i="18" s="1"/>
  <c r="R896" i="18"/>
  <c r="AS881" i="13"/>
  <c r="M881" i="13" s="1"/>
  <c r="Q897" i="18" s="1"/>
  <c r="S897" i="18" s="1" a="1"/>
  <c r="S897" i="18" s="1"/>
  <c r="AA882" i="13"/>
  <c r="AB882" i="13" s="1"/>
  <c r="AC882" i="13" s="1"/>
  <c r="AR882" i="13"/>
  <c r="V883" i="13"/>
  <c r="X883" i="13"/>
  <c r="U883" i="13"/>
  <c r="AL883" i="13"/>
  <c r="AF883" i="13"/>
  <c r="Z883" i="13"/>
  <c r="AN883" i="13"/>
  <c r="AI883" i="13"/>
  <c r="W883" i="13"/>
  <c r="AQ883" i="13"/>
  <c r="AH883" i="13"/>
  <c r="AG883" i="13"/>
  <c r="AO883" i="13"/>
  <c r="AM883" i="13"/>
  <c r="AE883" i="13"/>
  <c r="Y883" i="13"/>
  <c r="AP883" i="13"/>
  <c r="AJ883" i="13"/>
  <c r="R883" i="13"/>
  <c r="S883" i="13"/>
  <c r="F884" i="13"/>
  <c r="L884" i="13"/>
  <c r="I884" i="13"/>
  <c r="E884" i="13"/>
  <c r="J884" i="13"/>
  <c r="D884" i="13"/>
  <c r="H884" i="13"/>
  <c r="B884" i="13"/>
  <c r="K884" i="13"/>
  <c r="C884" i="13"/>
  <c r="G884" i="13"/>
  <c r="R897" i="18" l="1"/>
  <c r="AS882" i="13"/>
  <c r="M882" i="13" s="1"/>
  <c r="Q898" i="18" s="1"/>
  <c r="S898" i="18" s="1" a="1"/>
  <c r="S898" i="18" s="1"/>
  <c r="AR883" i="13"/>
  <c r="AA883" i="13"/>
  <c r="AB883" i="13" s="1"/>
  <c r="AC883" i="13" s="1"/>
  <c r="N884" i="13"/>
  <c r="C885" i="13"/>
  <c r="I885" i="13"/>
  <c r="F885" i="13"/>
  <c r="H885" i="13"/>
  <c r="E885" i="13"/>
  <c r="D885" i="13"/>
  <c r="B885" i="13"/>
  <c r="L885" i="13"/>
  <c r="K885" i="13"/>
  <c r="J885" i="13"/>
  <c r="G885" i="13"/>
  <c r="R884" i="13"/>
  <c r="S884" i="13"/>
  <c r="Y884" i="13"/>
  <c r="AP884" i="13"/>
  <c r="AO884" i="13"/>
  <c r="U884" i="13"/>
  <c r="AF884" i="13"/>
  <c r="W884" i="13"/>
  <c r="AQ884" i="13"/>
  <c r="AM884" i="13"/>
  <c r="AH884" i="13"/>
  <c r="AE884" i="13"/>
  <c r="Z884" i="13"/>
  <c r="AJ884" i="13"/>
  <c r="AN884" i="13"/>
  <c r="V884" i="13"/>
  <c r="AG884" i="13"/>
  <c r="AL884" i="13"/>
  <c r="AI884" i="13"/>
  <c r="X884" i="13"/>
  <c r="N885" i="13" l="1"/>
  <c r="R898" i="18"/>
  <c r="AS883" i="13"/>
  <c r="M883" i="13" s="1"/>
  <c r="Q899" i="18" s="1"/>
  <c r="R899" i="18" s="1"/>
  <c r="AR884" i="13"/>
  <c r="AA884" i="13"/>
  <c r="AB884" i="13" s="1"/>
  <c r="AC884" i="13" s="1"/>
  <c r="J886" i="13"/>
  <c r="D886" i="13"/>
  <c r="L886" i="13"/>
  <c r="H886" i="13"/>
  <c r="G886" i="13"/>
  <c r="C886" i="13"/>
  <c r="E886" i="13"/>
  <c r="F886" i="13"/>
  <c r="B886" i="13"/>
  <c r="K886" i="13"/>
  <c r="I886" i="13"/>
  <c r="AH885" i="13"/>
  <c r="Z885" i="13"/>
  <c r="W885" i="13"/>
  <c r="U885" i="13"/>
  <c r="AF885" i="13"/>
  <c r="AG885" i="13"/>
  <c r="AL885" i="13"/>
  <c r="V885" i="13"/>
  <c r="AJ885" i="13"/>
  <c r="AN885" i="13"/>
  <c r="AM885" i="13"/>
  <c r="Y885" i="13"/>
  <c r="AP885" i="13"/>
  <c r="AI885" i="13"/>
  <c r="AQ885" i="13"/>
  <c r="AE885" i="13"/>
  <c r="AO885" i="13"/>
  <c r="X885" i="13"/>
  <c r="R885" i="13"/>
  <c r="S885" i="13"/>
  <c r="AS884" i="13" l="1"/>
  <c r="M884" i="13" s="1"/>
  <c r="Q900" i="18" s="1"/>
  <c r="S899" i="18" a="1"/>
  <c r="S899" i="18" s="1"/>
  <c r="AR885" i="13"/>
  <c r="AA885" i="13"/>
  <c r="AB885" i="13" s="1"/>
  <c r="AC885" i="13" s="1"/>
  <c r="N886" i="13"/>
  <c r="J887" i="13"/>
  <c r="H887" i="13"/>
  <c r="E887" i="13"/>
  <c r="F887" i="13"/>
  <c r="L887" i="13"/>
  <c r="K887" i="13"/>
  <c r="C887" i="13"/>
  <c r="D887" i="13"/>
  <c r="B887" i="13"/>
  <c r="G887" i="13"/>
  <c r="N887" i="13" s="1"/>
  <c r="I887" i="13"/>
  <c r="S886" i="13"/>
  <c r="R886" i="13"/>
  <c r="Y886" i="13"/>
  <c r="W886" i="13"/>
  <c r="AQ886" i="13"/>
  <c r="U886" i="13"/>
  <c r="AI886" i="13"/>
  <c r="Z886" i="13"/>
  <c r="AF886" i="13"/>
  <c r="AH886" i="13"/>
  <c r="AN886" i="13"/>
  <c r="AL886" i="13"/>
  <c r="AJ886" i="13"/>
  <c r="X886" i="13"/>
  <c r="AP886" i="13"/>
  <c r="AG886" i="13"/>
  <c r="AE886" i="13"/>
  <c r="V886" i="13"/>
  <c r="AM886" i="13"/>
  <c r="AO886" i="13"/>
  <c r="S900" i="18" l="1" a="1"/>
  <c r="S900" i="18" s="1"/>
  <c r="R900" i="18"/>
  <c r="AS885" i="13"/>
  <c r="M885" i="13" s="1"/>
  <c r="Q901" i="18" s="1"/>
  <c r="R901" i="18" s="1"/>
  <c r="AR886" i="13"/>
  <c r="AA886" i="13"/>
  <c r="AB886" i="13" s="1"/>
  <c r="AC886" i="13" s="1"/>
  <c r="E888" i="13"/>
  <c r="G888" i="13"/>
  <c r="J888" i="13"/>
  <c r="L888" i="13"/>
  <c r="K888" i="13"/>
  <c r="F888" i="13"/>
  <c r="C888" i="13"/>
  <c r="H888" i="13"/>
  <c r="D888" i="13"/>
  <c r="I888" i="13"/>
  <c r="B888" i="13"/>
  <c r="V887" i="13"/>
  <c r="AP887" i="13"/>
  <c r="AL887" i="13"/>
  <c r="AE887" i="13"/>
  <c r="AH887" i="13"/>
  <c r="X887" i="13"/>
  <c r="AN887" i="13"/>
  <c r="AF887" i="13"/>
  <c r="Z887" i="13"/>
  <c r="AI887" i="13"/>
  <c r="W887" i="13"/>
  <c r="AQ887" i="13"/>
  <c r="AO887" i="13"/>
  <c r="AG887" i="13"/>
  <c r="U887" i="13"/>
  <c r="Y887" i="13"/>
  <c r="AM887" i="13"/>
  <c r="AJ887" i="13"/>
  <c r="R887" i="13"/>
  <c r="S887" i="13"/>
  <c r="S901" i="18" l="1" a="1"/>
  <c r="S901" i="18" s="1"/>
  <c r="AS886" i="13"/>
  <c r="M886" i="13" s="1"/>
  <c r="Q902" i="18" s="1"/>
  <c r="N888" i="13"/>
  <c r="AR887" i="13"/>
  <c r="AA887" i="13"/>
  <c r="AB887" i="13" s="1"/>
  <c r="AC887" i="13" s="1"/>
  <c r="H889" i="13"/>
  <c r="L889" i="13"/>
  <c r="B889" i="13"/>
  <c r="K889" i="13"/>
  <c r="G889" i="13"/>
  <c r="J889" i="13"/>
  <c r="I889" i="13"/>
  <c r="F889" i="13"/>
  <c r="D889" i="13"/>
  <c r="E889" i="13"/>
  <c r="C889" i="13"/>
  <c r="X888" i="13"/>
  <c r="AP888" i="13"/>
  <c r="AG888" i="13"/>
  <c r="V888" i="13"/>
  <c r="AM888" i="13"/>
  <c r="AO888" i="13"/>
  <c r="U888" i="13"/>
  <c r="Y888" i="13"/>
  <c r="W888" i="13"/>
  <c r="AQ888" i="13"/>
  <c r="AI888" i="13"/>
  <c r="Z888" i="13"/>
  <c r="AE888" i="13"/>
  <c r="AF888" i="13"/>
  <c r="AH888" i="13"/>
  <c r="AN888" i="13"/>
  <c r="AL888" i="13"/>
  <c r="AJ888" i="13"/>
  <c r="R888" i="13"/>
  <c r="S888" i="13"/>
  <c r="S902" i="18" l="1" a="1"/>
  <c r="S902" i="18" s="1"/>
  <c r="R902" i="18"/>
  <c r="AS887" i="13"/>
  <c r="M887" i="13" s="1"/>
  <c r="Q903" i="18" s="1"/>
  <c r="R903" i="18" s="1"/>
  <c r="AR888" i="13"/>
  <c r="AA888" i="13"/>
  <c r="AB888" i="13" s="1"/>
  <c r="AC888" i="13" s="1"/>
  <c r="N889" i="13"/>
  <c r="AH889" i="13"/>
  <c r="AG889" i="13"/>
  <c r="AO889" i="13"/>
  <c r="AM889" i="13"/>
  <c r="AJ889" i="13"/>
  <c r="Y889" i="13"/>
  <c r="AP889" i="13"/>
  <c r="AL889" i="13"/>
  <c r="U889" i="13"/>
  <c r="V889" i="13"/>
  <c r="X889" i="13"/>
  <c r="AN889" i="13"/>
  <c r="AF889" i="13"/>
  <c r="Z889" i="13"/>
  <c r="AE889" i="13"/>
  <c r="AI889" i="13"/>
  <c r="W889" i="13"/>
  <c r="AQ889" i="13"/>
  <c r="K890" i="13"/>
  <c r="G890" i="13"/>
  <c r="D890" i="13"/>
  <c r="C890" i="13"/>
  <c r="F890" i="13"/>
  <c r="L890" i="13"/>
  <c r="E890" i="13"/>
  <c r="H890" i="13"/>
  <c r="J890" i="13"/>
  <c r="B890" i="13"/>
  <c r="I890" i="13"/>
  <c r="R889" i="13"/>
  <c r="S889" i="13"/>
  <c r="S903" i="18" l="1" a="1"/>
  <c r="S903" i="18" s="1"/>
  <c r="AS888" i="13"/>
  <c r="M888" i="13" s="1"/>
  <c r="Q904" i="18" s="1"/>
  <c r="N890" i="13"/>
  <c r="AR889" i="13"/>
  <c r="AA889" i="13"/>
  <c r="AB889" i="13" s="1"/>
  <c r="AC889" i="13" s="1"/>
  <c r="E891" i="13"/>
  <c r="D891" i="13"/>
  <c r="K891" i="13"/>
  <c r="J891" i="13"/>
  <c r="L891" i="13"/>
  <c r="B891" i="13"/>
  <c r="C891" i="13"/>
  <c r="I891" i="13"/>
  <c r="F891" i="13"/>
  <c r="G891" i="13"/>
  <c r="H891" i="13"/>
  <c r="R890" i="13"/>
  <c r="S890" i="13"/>
  <c r="Z890" i="13"/>
  <c r="AN890" i="13"/>
  <c r="AH890" i="13"/>
  <c r="AL890" i="13"/>
  <c r="AF890" i="13"/>
  <c r="U890" i="13"/>
  <c r="AJ890" i="13"/>
  <c r="V890" i="13"/>
  <c r="AP890" i="13"/>
  <c r="AG890" i="13"/>
  <c r="Y890" i="13"/>
  <c r="AE890" i="13"/>
  <c r="AM890" i="13"/>
  <c r="AO890" i="13"/>
  <c r="X890" i="13"/>
  <c r="W890" i="13"/>
  <c r="AQ890" i="13"/>
  <c r="AI890" i="13"/>
  <c r="S904" i="18" l="1" a="1"/>
  <c r="S904" i="18" s="1"/>
  <c r="R904" i="18"/>
  <c r="AS889" i="13"/>
  <c r="M889" i="13" s="1"/>
  <c r="Q905" i="18" s="1"/>
  <c r="S905" i="18" s="1" a="1"/>
  <c r="S905" i="18" s="1"/>
  <c r="AR890" i="13"/>
  <c r="AA890" i="13"/>
  <c r="AB890" i="13" s="1"/>
  <c r="AC890" i="13" s="1"/>
  <c r="N891" i="13"/>
  <c r="R891" i="13"/>
  <c r="S891" i="13"/>
  <c r="I892" i="13"/>
  <c r="D892" i="13"/>
  <c r="H892" i="13"/>
  <c r="L892" i="13"/>
  <c r="G892" i="13"/>
  <c r="B892" i="13"/>
  <c r="E892" i="13"/>
  <c r="C892" i="13"/>
  <c r="J892" i="13"/>
  <c r="F892" i="13"/>
  <c r="K892" i="13"/>
  <c r="AO891" i="13"/>
  <c r="AP891" i="13"/>
  <c r="U891" i="13"/>
  <c r="AF891" i="13"/>
  <c r="W891" i="13"/>
  <c r="AQ891" i="13"/>
  <c r="AI891" i="13"/>
  <c r="AG891" i="13"/>
  <c r="X891" i="13"/>
  <c r="Z891" i="13"/>
  <c r="AJ891" i="13"/>
  <c r="AH891" i="13"/>
  <c r="Y891" i="13"/>
  <c r="AL891" i="13"/>
  <c r="AE891" i="13"/>
  <c r="V891" i="13"/>
  <c r="AM891" i="13"/>
  <c r="AN891" i="13"/>
  <c r="R905" i="18" l="1"/>
  <c r="AR891" i="13"/>
  <c r="AA891" i="13"/>
  <c r="AB891" i="13" s="1"/>
  <c r="AC891" i="13" s="1"/>
  <c r="N892" i="13"/>
  <c r="AS890" i="13"/>
  <c r="M890" i="13" s="1"/>
  <c r="Q906" i="18" s="1"/>
  <c r="K893" i="13"/>
  <c r="J893" i="13"/>
  <c r="D893" i="13"/>
  <c r="L893" i="13"/>
  <c r="I893" i="13"/>
  <c r="F893" i="13"/>
  <c r="H893" i="13"/>
  <c r="C893" i="13"/>
  <c r="G893" i="13"/>
  <c r="B893" i="13"/>
  <c r="E893" i="13"/>
  <c r="R892" i="13"/>
  <c r="S892" i="13"/>
  <c r="AH892" i="13"/>
  <c r="X892" i="13"/>
  <c r="AL892" i="13"/>
  <c r="AJ892" i="13"/>
  <c r="V892" i="13"/>
  <c r="AP892" i="13"/>
  <c r="AG892" i="13"/>
  <c r="Y892" i="13"/>
  <c r="AM892" i="13"/>
  <c r="AO892" i="13"/>
  <c r="AI892" i="13"/>
  <c r="U892" i="13"/>
  <c r="W892" i="13"/>
  <c r="AQ892" i="13"/>
  <c r="AE892" i="13"/>
  <c r="Z892" i="13"/>
  <c r="AN892" i="13"/>
  <c r="AF892" i="13"/>
  <c r="AS891" i="13" l="1"/>
  <c r="M891" i="13" s="1"/>
  <c r="Q907" i="18" s="1"/>
  <c r="S907" i="18" s="1" a="1"/>
  <c r="S907" i="18" s="1"/>
  <c r="N893" i="13"/>
  <c r="AR892" i="13"/>
  <c r="S906" i="18" a="1"/>
  <c r="S906" i="18" s="1"/>
  <c r="R906" i="18"/>
  <c r="AA892" i="13"/>
  <c r="AB892" i="13" s="1"/>
  <c r="AC892" i="13" s="1"/>
  <c r="H894" i="13"/>
  <c r="K894" i="13"/>
  <c r="F894" i="13"/>
  <c r="J894" i="13"/>
  <c r="C894" i="13"/>
  <c r="D894" i="13"/>
  <c r="B894" i="13"/>
  <c r="I894" i="13"/>
  <c r="E894" i="13"/>
  <c r="G894" i="13"/>
  <c r="L894" i="13"/>
  <c r="R893" i="13"/>
  <c r="S893" i="13"/>
  <c r="V893" i="13"/>
  <c r="AP893" i="13"/>
  <c r="AL893" i="13"/>
  <c r="AH893" i="13"/>
  <c r="X893" i="13"/>
  <c r="AN893" i="13"/>
  <c r="U893" i="13"/>
  <c r="AF893" i="13"/>
  <c r="Z893" i="13"/>
  <c r="AE893" i="13"/>
  <c r="AI893" i="13"/>
  <c r="W893" i="13"/>
  <c r="AQ893" i="13"/>
  <c r="AO893" i="13"/>
  <c r="AG893" i="13"/>
  <c r="Y893" i="13"/>
  <c r="AM893" i="13"/>
  <c r="AJ893" i="13"/>
  <c r="N894" i="13" l="1"/>
  <c r="R907" i="18"/>
  <c r="AS892" i="13"/>
  <c r="M892" i="13" s="1"/>
  <c r="Q908" i="18" s="1"/>
  <c r="R908" i="18" s="1"/>
  <c r="AR893" i="13"/>
  <c r="AA893" i="13"/>
  <c r="AB893" i="13" s="1"/>
  <c r="AC893" i="13" s="1"/>
  <c r="L895" i="13"/>
  <c r="H895" i="13"/>
  <c r="D895" i="13"/>
  <c r="G895" i="13"/>
  <c r="K895" i="13"/>
  <c r="J895" i="13"/>
  <c r="C895" i="13"/>
  <c r="B895" i="13"/>
  <c r="E895" i="13"/>
  <c r="I895" i="13"/>
  <c r="F895" i="13"/>
  <c r="X894" i="13"/>
  <c r="AP894" i="13"/>
  <c r="AG894" i="13"/>
  <c r="AE894" i="13"/>
  <c r="V894" i="13"/>
  <c r="AM894" i="13"/>
  <c r="AO894" i="13"/>
  <c r="Y894" i="13"/>
  <c r="W894" i="13"/>
  <c r="AQ894" i="13"/>
  <c r="AI894" i="13"/>
  <c r="Z894" i="13"/>
  <c r="AF894" i="13"/>
  <c r="AH894" i="13"/>
  <c r="AN894" i="13"/>
  <c r="U894" i="13"/>
  <c r="AL894" i="13"/>
  <c r="AJ894" i="13"/>
  <c r="R894" i="13"/>
  <c r="S894" i="13"/>
  <c r="S908" i="18" l="1" a="1"/>
  <c r="S908" i="18" s="1"/>
  <c r="AA894" i="13"/>
  <c r="AB894" i="13" s="1"/>
  <c r="AC894" i="13" s="1"/>
  <c r="AS893" i="13"/>
  <c r="M893" i="13" s="1"/>
  <c r="Q909" i="18" s="1"/>
  <c r="N895" i="13"/>
  <c r="AR894" i="13"/>
  <c r="B896" i="13"/>
  <c r="E896" i="13"/>
  <c r="J896" i="13"/>
  <c r="I896" i="13"/>
  <c r="K896" i="13"/>
  <c r="C896" i="13"/>
  <c r="F896" i="13"/>
  <c r="L896" i="13"/>
  <c r="D896" i="13"/>
  <c r="G896" i="13"/>
  <c r="H896" i="13"/>
  <c r="AL895" i="13"/>
  <c r="AF895" i="13"/>
  <c r="Z895" i="13"/>
  <c r="AE895" i="13"/>
  <c r="AN895" i="13"/>
  <c r="AI895" i="13"/>
  <c r="AQ895" i="13"/>
  <c r="AH895" i="13"/>
  <c r="W895" i="13"/>
  <c r="U895" i="13"/>
  <c r="AO895" i="13"/>
  <c r="AM895" i="13"/>
  <c r="AG895" i="13"/>
  <c r="Y895" i="13"/>
  <c r="AP895" i="13"/>
  <c r="AJ895" i="13"/>
  <c r="V895" i="13"/>
  <c r="X895" i="13"/>
  <c r="R895" i="13"/>
  <c r="S895" i="13"/>
  <c r="N896" i="13" l="1"/>
  <c r="AS894" i="13"/>
  <c r="M894" i="13" s="1"/>
  <c r="Q910" i="18" s="1"/>
  <c r="R910" i="18" s="1"/>
  <c r="R909" i="18"/>
  <c r="S909" i="18" a="1"/>
  <c r="S909" i="18" s="1"/>
  <c r="AA895" i="13"/>
  <c r="AB895" i="13" s="1"/>
  <c r="AC895" i="13" s="1"/>
  <c r="AR895" i="13"/>
  <c r="R896" i="13"/>
  <c r="S896" i="13"/>
  <c r="AE896" i="13"/>
  <c r="AF896" i="13"/>
  <c r="AL896" i="13"/>
  <c r="AO896" i="13"/>
  <c r="AP896" i="13"/>
  <c r="AI896" i="13"/>
  <c r="AQ896" i="13"/>
  <c r="AM896" i="13"/>
  <c r="W896" i="13"/>
  <c r="V896" i="13"/>
  <c r="AH896" i="13"/>
  <c r="AN896" i="13"/>
  <c r="U896" i="13"/>
  <c r="X896" i="13"/>
  <c r="AJ896" i="13"/>
  <c r="Y896" i="13"/>
  <c r="Z896" i="13"/>
  <c r="AG896" i="13"/>
  <c r="E897" i="13"/>
  <c r="G897" i="13"/>
  <c r="B897" i="13"/>
  <c r="J897" i="13"/>
  <c r="K897" i="13"/>
  <c r="D897" i="13"/>
  <c r="C897" i="13"/>
  <c r="L897" i="13"/>
  <c r="H897" i="13"/>
  <c r="F897" i="13"/>
  <c r="I897" i="13"/>
  <c r="S910" i="18" l="1" a="1"/>
  <c r="S910" i="18" s="1"/>
  <c r="N897" i="13"/>
  <c r="AA896" i="13"/>
  <c r="AB896" i="13" s="1"/>
  <c r="AC896" i="13" s="1"/>
  <c r="AR896" i="13"/>
  <c r="AS895" i="13"/>
  <c r="M895" i="13" s="1"/>
  <c r="Q911" i="18" s="1"/>
  <c r="S897" i="13"/>
  <c r="R897" i="13"/>
  <c r="AE897" i="13"/>
  <c r="AO897" i="13"/>
  <c r="Z897" i="13"/>
  <c r="AF897" i="13"/>
  <c r="W897" i="13"/>
  <c r="AQ897" i="13"/>
  <c r="U897" i="13"/>
  <c r="AI897" i="13"/>
  <c r="AG897" i="13"/>
  <c r="AH897" i="13"/>
  <c r="AM897" i="13"/>
  <c r="AJ897" i="13"/>
  <c r="Y897" i="13"/>
  <c r="AP897" i="13"/>
  <c r="AL897" i="13"/>
  <c r="V897" i="13"/>
  <c r="X897" i="13"/>
  <c r="AN897" i="13"/>
  <c r="H898" i="13"/>
  <c r="K898" i="13"/>
  <c r="B898" i="13"/>
  <c r="E898" i="13"/>
  <c r="I898" i="13"/>
  <c r="G898" i="13"/>
  <c r="C898" i="13"/>
  <c r="D898" i="13"/>
  <c r="F898" i="13"/>
  <c r="L898" i="13"/>
  <c r="J898" i="13"/>
  <c r="AS896" i="13" l="1"/>
  <c r="M896" i="13" s="1"/>
  <c r="Q912" i="18" s="1"/>
  <c r="R912" i="18" s="1"/>
  <c r="S911" i="18" a="1"/>
  <c r="S911" i="18" s="1"/>
  <c r="R911" i="18"/>
  <c r="AA897" i="13"/>
  <c r="AB897" i="13" s="1"/>
  <c r="AC897" i="13" s="1"/>
  <c r="AR897" i="13"/>
  <c r="N898" i="13"/>
  <c r="S912" i="18" a="1"/>
  <c r="S912" i="18" s="1"/>
  <c r="AN898" i="13"/>
  <c r="AL898" i="13"/>
  <c r="U898" i="13"/>
  <c r="AH898" i="13"/>
  <c r="X898" i="13"/>
  <c r="AP898" i="13"/>
  <c r="AE898" i="13"/>
  <c r="AJ898" i="13"/>
  <c r="V898" i="13"/>
  <c r="AM898" i="13"/>
  <c r="AG898" i="13"/>
  <c r="Y898" i="13"/>
  <c r="W898" i="13"/>
  <c r="AO898" i="13"/>
  <c r="AI898" i="13"/>
  <c r="AQ898" i="13"/>
  <c r="AF898" i="13"/>
  <c r="Z898" i="13"/>
  <c r="E899" i="13"/>
  <c r="B899" i="13"/>
  <c r="J899" i="13"/>
  <c r="D899" i="13"/>
  <c r="F899" i="13"/>
  <c r="G899" i="13"/>
  <c r="I899" i="13"/>
  <c r="C899" i="13"/>
  <c r="L899" i="13"/>
  <c r="K899" i="13"/>
  <c r="H899" i="13"/>
  <c r="S898" i="13"/>
  <c r="R898" i="13"/>
  <c r="AA898" i="13" l="1"/>
  <c r="AB898" i="13" s="1"/>
  <c r="AC898" i="13" s="1"/>
  <c r="N899" i="13"/>
  <c r="AS897" i="13"/>
  <c r="M897" i="13" s="1"/>
  <c r="Q913" i="18" s="1"/>
  <c r="AR898" i="13"/>
  <c r="R899" i="13"/>
  <c r="S899" i="13"/>
  <c r="AP899" i="13"/>
  <c r="AL899" i="13"/>
  <c r="V899" i="13"/>
  <c r="AM899" i="13"/>
  <c r="AN899" i="13"/>
  <c r="AO899" i="13"/>
  <c r="X899" i="13"/>
  <c r="AQ899" i="13"/>
  <c r="AH899" i="13"/>
  <c r="W899" i="13"/>
  <c r="Z899" i="13"/>
  <c r="U899" i="13"/>
  <c r="AE899" i="13"/>
  <c r="AF899" i="13"/>
  <c r="AG899" i="13"/>
  <c r="Y899" i="13"/>
  <c r="AI899" i="13"/>
  <c r="AJ899" i="13"/>
  <c r="D900" i="13"/>
  <c r="E900" i="13"/>
  <c r="C900" i="13"/>
  <c r="J900" i="13"/>
  <c r="H900" i="13"/>
  <c r="I900" i="13"/>
  <c r="G900" i="13"/>
  <c r="K900" i="13"/>
  <c r="L900" i="13"/>
  <c r="F900" i="13"/>
  <c r="B900" i="13"/>
  <c r="AS898" i="13" l="1"/>
  <c r="M898" i="13" s="1"/>
  <c r="Q914" i="18" s="1"/>
  <c r="R914" i="18" s="1"/>
  <c r="N900" i="13"/>
  <c r="R913" i="18"/>
  <c r="S913" i="18" a="1"/>
  <c r="S913" i="18" s="1"/>
  <c r="AR899" i="13"/>
  <c r="AA899" i="13"/>
  <c r="AB899" i="13" s="1"/>
  <c r="AC899" i="13" s="1"/>
  <c r="G901" i="13"/>
  <c r="K901" i="13"/>
  <c r="J901" i="13"/>
  <c r="D901" i="13"/>
  <c r="H901" i="13"/>
  <c r="I901" i="13"/>
  <c r="F901" i="13"/>
  <c r="E901" i="13"/>
  <c r="L901" i="13"/>
  <c r="C901" i="13"/>
  <c r="B901" i="13"/>
  <c r="R900" i="13"/>
  <c r="S900" i="13"/>
  <c r="AE900" i="13"/>
  <c r="AI900" i="13"/>
  <c r="AQ900" i="13"/>
  <c r="AJ900" i="13"/>
  <c r="AF900" i="13"/>
  <c r="X900" i="13"/>
  <c r="AL900" i="13"/>
  <c r="Y900" i="13"/>
  <c r="AG900" i="13"/>
  <c r="AP900" i="13"/>
  <c r="W900" i="13"/>
  <c r="U900" i="13"/>
  <c r="AN900" i="13"/>
  <c r="AM900" i="13"/>
  <c r="Z900" i="13"/>
  <c r="V900" i="13"/>
  <c r="AO900" i="13"/>
  <c r="AH900" i="13"/>
  <c r="S914" i="18" l="1" a="1"/>
  <c r="S914" i="18" s="1"/>
  <c r="AA900" i="13"/>
  <c r="AB900" i="13" s="1"/>
  <c r="AC900" i="13" s="1"/>
  <c r="N901" i="13"/>
  <c r="AS899" i="13"/>
  <c r="M899" i="13" s="1"/>
  <c r="Q915" i="18" s="1"/>
  <c r="AR900" i="13"/>
  <c r="K902" i="13"/>
  <c r="L902" i="13"/>
  <c r="I902" i="13"/>
  <c r="H902" i="13"/>
  <c r="B902" i="13"/>
  <c r="C902" i="13"/>
  <c r="E902" i="13"/>
  <c r="F902" i="13"/>
  <c r="J902" i="13"/>
  <c r="G902" i="13"/>
  <c r="D902" i="13"/>
  <c r="R901" i="13"/>
  <c r="S901" i="13"/>
  <c r="AP901" i="13"/>
  <c r="X901" i="13"/>
  <c r="AL901" i="13"/>
  <c r="AN901" i="13"/>
  <c r="Z901" i="13"/>
  <c r="Y901" i="13"/>
  <c r="AO901" i="13"/>
  <c r="W901" i="13"/>
  <c r="AF901" i="13"/>
  <c r="AM901" i="13"/>
  <c r="AG901" i="13"/>
  <c r="U901" i="13"/>
  <c r="AI901" i="13"/>
  <c r="V901" i="13"/>
  <c r="AE901" i="13"/>
  <c r="AQ901" i="13"/>
  <c r="AH901" i="13"/>
  <c r="AJ901" i="13"/>
  <c r="AS900" i="13" l="1"/>
  <c r="M900" i="13" s="1"/>
  <c r="Q916" i="18" s="1"/>
  <c r="S916" i="18" s="1" a="1"/>
  <c r="S916" i="18" s="1"/>
  <c r="N902" i="13"/>
  <c r="AA901" i="13"/>
  <c r="AB901" i="13" s="1"/>
  <c r="AC901" i="13" s="1"/>
  <c r="AR901" i="13"/>
  <c r="R915" i="18"/>
  <c r="S915" i="18" a="1"/>
  <c r="S915" i="18" s="1"/>
  <c r="U902" i="13"/>
  <c r="V902" i="13"/>
  <c r="AM902" i="13"/>
  <c r="AG902" i="13"/>
  <c r="Y902" i="13"/>
  <c r="W902" i="13"/>
  <c r="AO902" i="13"/>
  <c r="X902" i="13"/>
  <c r="Z902" i="13"/>
  <c r="AQ902" i="13"/>
  <c r="AI902" i="13"/>
  <c r="AH902" i="13"/>
  <c r="AE902" i="13"/>
  <c r="AN902" i="13"/>
  <c r="AF902" i="13"/>
  <c r="AJ902" i="13"/>
  <c r="AL902" i="13"/>
  <c r="AP902" i="13"/>
  <c r="K903" i="13"/>
  <c r="G903" i="13"/>
  <c r="B903" i="13"/>
  <c r="E903" i="13"/>
  <c r="D903" i="13"/>
  <c r="H903" i="13"/>
  <c r="J903" i="13"/>
  <c r="L903" i="13"/>
  <c r="I903" i="13"/>
  <c r="C903" i="13"/>
  <c r="F903" i="13"/>
  <c r="S902" i="13"/>
  <c r="R902" i="13"/>
  <c r="R916" i="18" l="1"/>
  <c r="AS901" i="13"/>
  <c r="M901" i="13" s="1"/>
  <c r="Q917" i="18" s="1"/>
  <c r="R917" i="18" s="1"/>
  <c r="N903" i="13"/>
  <c r="AR902" i="13"/>
  <c r="AA902" i="13"/>
  <c r="AB902" i="13" s="1"/>
  <c r="AC902" i="13" s="1"/>
  <c r="S903" i="13"/>
  <c r="R903" i="13"/>
  <c r="U903" i="13"/>
  <c r="AH903" i="13"/>
  <c r="AM903" i="13"/>
  <c r="Y903" i="13"/>
  <c r="AP903" i="13"/>
  <c r="AJ903" i="13"/>
  <c r="V903" i="13"/>
  <c r="X903" i="13"/>
  <c r="AL903" i="13"/>
  <c r="AO903" i="13"/>
  <c r="Z903" i="13"/>
  <c r="AE903" i="13"/>
  <c r="AN903" i="13"/>
  <c r="AF903" i="13"/>
  <c r="W903" i="13"/>
  <c r="AQ903" i="13"/>
  <c r="AI903" i="13"/>
  <c r="AG903" i="13"/>
  <c r="D904" i="13"/>
  <c r="K904" i="13"/>
  <c r="L904" i="13"/>
  <c r="E904" i="13"/>
  <c r="I904" i="13"/>
  <c r="B904" i="13"/>
  <c r="C904" i="13"/>
  <c r="H904" i="13"/>
  <c r="J904" i="13"/>
  <c r="F904" i="13"/>
  <c r="G904" i="13"/>
  <c r="S917" i="18" l="1" a="1"/>
  <c r="S917" i="18" s="1"/>
  <c r="AS902" i="13"/>
  <c r="M902" i="13" s="1"/>
  <c r="Q918" i="18" s="1"/>
  <c r="S918" i="18" s="1" a="1"/>
  <c r="S918" i="18" s="1"/>
  <c r="AR903" i="13"/>
  <c r="N904" i="13"/>
  <c r="AA903" i="13"/>
  <c r="AB903" i="13" s="1"/>
  <c r="AC903" i="13" s="1"/>
  <c r="S904" i="13"/>
  <c r="R904" i="13"/>
  <c r="C905" i="13"/>
  <c r="D905" i="13"/>
  <c r="H905" i="13"/>
  <c r="L905" i="13"/>
  <c r="K905" i="13"/>
  <c r="I905" i="13"/>
  <c r="J905" i="13"/>
  <c r="F905" i="13"/>
  <c r="B905" i="13"/>
  <c r="G905" i="13"/>
  <c r="E905" i="13"/>
  <c r="AN904" i="13"/>
  <c r="AL904" i="13"/>
  <c r="AJ904" i="13"/>
  <c r="X904" i="13"/>
  <c r="AP904" i="13"/>
  <c r="V904" i="13"/>
  <c r="AM904" i="13"/>
  <c r="AG904" i="13"/>
  <c r="U904" i="13"/>
  <c r="Y904" i="13"/>
  <c r="W904" i="13"/>
  <c r="AO904" i="13"/>
  <c r="AI904" i="13"/>
  <c r="Z904" i="13"/>
  <c r="AE904" i="13"/>
  <c r="AQ904" i="13"/>
  <c r="AF904" i="13"/>
  <c r="AH904" i="13"/>
  <c r="R918" i="18" l="1"/>
  <c r="AS903" i="13"/>
  <c r="M903" i="13" s="1"/>
  <c r="Q919" i="18" s="1"/>
  <c r="R919" i="18" s="1"/>
  <c r="AR904" i="13"/>
  <c r="AA904" i="13"/>
  <c r="AB904" i="13" s="1"/>
  <c r="AC904" i="13" s="1"/>
  <c r="N905" i="13"/>
  <c r="F906" i="13"/>
  <c r="E906" i="13"/>
  <c r="G906" i="13"/>
  <c r="B906" i="13"/>
  <c r="K906" i="13"/>
  <c r="I906" i="13"/>
  <c r="C906" i="13"/>
  <c r="J906" i="13"/>
  <c r="L906" i="13"/>
  <c r="H906" i="13"/>
  <c r="D906" i="13"/>
  <c r="R905" i="13"/>
  <c r="S905" i="13"/>
  <c r="AE905" i="13"/>
  <c r="AF905" i="13"/>
  <c r="AG905" i="13"/>
  <c r="V905" i="13"/>
  <c r="AH905" i="13"/>
  <c r="AL905" i="13"/>
  <c r="AI905" i="13"/>
  <c r="AJ905" i="13"/>
  <c r="AP905" i="13"/>
  <c r="AN905" i="13"/>
  <c r="AM905" i="13"/>
  <c r="X905" i="13"/>
  <c r="U905" i="13"/>
  <c r="Y905" i="13"/>
  <c r="AO905" i="13"/>
  <c r="Z905" i="13"/>
  <c r="W905" i="13"/>
  <c r="AQ905" i="13"/>
  <c r="S919" i="18" l="1" a="1"/>
  <c r="S919" i="18" s="1"/>
  <c r="N906" i="13"/>
  <c r="AS904" i="13"/>
  <c r="M904" i="13" s="1"/>
  <c r="Q920" i="18" s="1"/>
  <c r="AA905" i="13"/>
  <c r="AB905" i="13" s="1"/>
  <c r="AC905" i="13" s="1"/>
  <c r="AR905" i="13"/>
  <c r="AE906" i="13"/>
  <c r="AN906" i="13"/>
  <c r="AO906" i="13"/>
  <c r="AI906" i="13"/>
  <c r="W906" i="13"/>
  <c r="AQ906" i="13"/>
  <c r="U906" i="13"/>
  <c r="Y906" i="13"/>
  <c r="AM906" i="13"/>
  <c r="AG906" i="13"/>
  <c r="AH906" i="13"/>
  <c r="V906" i="13"/>
  <c r="AP906" i="13"/>
  <c r="AJ906" i="13"/>
  <c r="X906" i="13"/>
  <c r="AL906" i="13"/>
  <c r="AF906" i="13"/>
  <c r="Z906" i="13"/>
  <c r="R906" i="13"/>
  <c r="S906" i="13"/>
  <c r="H907" i="13"/>
  <c r="I907" i="13"/>
  <c r="G907" i="13"/>
  <c r="B907" i="13"/>
  <c r="J907" i="13"/>
  <c r="F907" i="13"/>
  <c r="K907" i="13"/>
  <c r="L907" i="13"/>
  <c r="D907" i="13"/>
  <c r="C907" i="13"/>
  <c r="E907" i="13"/>
  <c r="S920" i="18" l="1" a="1"/>
  <c r="S920" i="18" s="1"/>
  <c r="R920" i="18"/>
  <c r="N907" i="13"/>
  <c r="AS905" i="13"/>
  <c r="M905" i="13" s="1"/>
  <c r="Q921" i="18" s="1"/>
  <c r="AA906" i="13"/>
  <c r="AB906" i="13" s="1"/>
  <c r="AC906" i="13" s="1"/>
  <c r="AR906" i="13"/>
  <c r="U907" i="13"/>
  <c r="AL907" i="13"/>
  <c r="AH907" i="13"/>
  <c r="X907" i="13"/>
  <c r="AN907" i="13"/>
  <c r="AJ907" i="13"/>
  <c r="AE907" i="13"/>
  <c r="Z907" i="13"/>
  <c r="AP907" i="13"/>
  <c r="AM907" i="13"/>
  <c r="V907" i="13"/>
  <c r="Y907" i="13"/>
  <c r="AO907" i="13"/>
  <c r="AG907" i="13"/>
  <c r="W907" i="13"/>
  <c r="AI907" i="13"/>
  <c r="AF907" i="13"/>
  <c r="AQ907" i="13"/>
  <c r="J908" i="13"/>
  <c r="G908" i="13"/>
  <c r="D908" i="13"/>
  <c r="C908" i="13"/>
  <c r="E908" i="13"/>
  <c r="F908" i="13"/>
  <c r="L908" i="13"/>
  <c r="I908" i="13"/>
  <c r="H908" i="13"/>
  <c r="K908" i="13"/>
  <c r="B908" i="13"/>
  <c r="S907" i="13"/>
  <c r="R907" i="13"/>
  <c r="AS906" i="13" l="1"/>
  <c r="M906" i="13" s="1"/>
  <c r="Q922" i="18" s="1"/>
  <c r="S922" i="18" s="1" a="1"/>
  <c r="S922" i="18" s="1"/>
  <c r="N908" i="13"/>
  <c r="AR907" i="13"/>
  <c r="AA907" i="13"/>
  <c r="AB907" i="13" s="1"/>
  <c r="AC907" i="13" s="1"/>
  <c r="S921" i="18" a="1"/>
  <c r="S921" i="18" s="1"/>
  <c r="R921" i="18"/>
  <c r="E909" i="13"/>
  <c r="B909" i="13"/>
  <c r="K909" i="13"/>
  <c r="I909" i="13"/>
  <c r="H909" i="13"/>
  <c r="G909" i="13"/>
  <c r="C909" i="13"/>
  <c r="F909" i="13"/>
  <c r="J909" i="13"/>
  <c r="D909" i="13"/>
  <c r="L909" i="13"/>
  <c r="S908" i="13"/>
  <c r="R908" i="13"/>
  <c r="V908" i="13"/>
  <c r="AL908" i="13"/>
  <c r="AF908" i="13"/>
  <c r="X908" i="13"/>
  <c r="AN908" i="13"/>
  <c r="AO908" i="13"/>
  <c r="Z908" i="13"/>
  <c r="W908" i="13"/>
  <c r="AQ908" i="13"/>
  <c r="U908" i="13"/>
  <c r="AI908" i="13"/>
  <c r="Y908" i="13"/>
  <c r="AE908" i="13"/>
  <c r="AG908" i="13"/>
  <c r="AH908" i="13"/>
  <c r="AM908" i="13"/>
  <c r="AP908" i="13"/>
  <c r="AJ908" i="13"/>
  <c r="R922" i="18" l="1"/>
  <c r="AS907" i="13"/>
  <c r="M907" i="13" s="1"/>
  <c r="Q923" i="18" s="1"/>
  <c r="S923" i="18" s="1" a="1"/>
  <c r="S923" i="18" s="1"/>
  <c r="N909" i="13"/>
  <c r="AR908" i="13"/>
  <c r="AA908" i="13"/>
  <c r="AB908" i="13" s="1"/>
  <c r="AC908" i="13" s="1"/>
  <c r="AP909" i="13"/>
  <c r="AM909" i="13"/>
  <c r="AG909" i="13"/>
  <c r="Y909" i="13"/>
  <c r="AO909" i="13"/>
  <c r="AE909" i="13"/>
  <c r="W909" i="13"/>
  <c r="AQ909" i="13"/>
  <c r="AI909" i="13"/>
  <c r="AF909" i="13"/>
  <c r="X909" i="13"/>
  <c r="AL909" i="13"/>
  <c r="AH909" i="13"/>
  <c r="Z909" i="13"/>
  <c r="U909" i="13"/>
  <c r="AN909" i="13"/>
  <c r="AJ909" i="13"/>
  <c r="V909" i="13"/>
  <c r="R909" i="13"/>
  <c r="S909" i="13"/>
  <c r="B910" i="13"/>
  <c r="J910" i="13"/>
  <c r="C910" i="13"/>
  <c r="H910" i="13"/>
  <c r="E910" i="13"/>
  <c r="F910" i="13"/>
  <c r="I910" i="13"/>
  <c r="D910" i="13"/>
  <c r="G910" i="13"/>
  <c r="K910" i="13"/>
  <c r="L910" i="13"/>
  <c r="R923" i="18" l="1"/>
  <c r="N910" i="13"/>
  <c r="AS908" i="13"/>
  <c r="M908" i="13" s="1"/>
  <c r="Q924" i="18" s="1"/>
  <c r="R924" i="18" s="1"/>
  <c r="AR909" i="13"/>
  <c r="AA909" i="13"/>
  <c r="AB909" i="13" s="1"/>
  <c r="AC909" i="13" s="1"/>
  <c r="X910" i="13"/>
  <c r="Z910" i="13"/>
  <c r="W910" i="13"/>
  <c r="AI910" i="13"/>
  <c r="Y910" i="13"/>
  <c r="AO910" i="13"/>
  <c r="AG910" i="13"/>
  <c r="AH910" i="13"/>
  <c r="AE910" i="13"/>
  <c r="AQ910" i="13"/>
  <c r="AP910" i="13"/>
  <c r="AJ910" i="13"/>
  <c r="AM910" i="13"/>
  <c r="AL910" i="13"/>
  <c r="U910" i="13"/>
  <c r="V910" i="13"/>
  <c r="AN910" i="13"/>
  <c r="AF910" i="13"/>
  <c r="R910" i="13"/>
  <c r="S910" i="13"/>
  <c r="E911" i="13"/>
  <c r="J911" i="13"/>
  <c r="D911" i="13"/>
  <c r="F911" i="13"/>
  <c r="K911" i="13"/>
  <c r="B911" i="13"/>
  <c r="H911" i="13"/>
  <c r="G911" i="13"/>
  <c r="I911" i="13"/>
  <c r="L911" i="13"/>
  <c r="C911" i="13"/>
  <c r="S924" i="18" l="1" a="1"/>
  <c r="S924" i="18" s="1"/>
  <c r="AS909" i="13"/>
  <c r="M909" i="13" s="1"/>
  <c r="Q925" i="18" s="1"/>
  <c r="S925" i="18" s="1" a="1"/>
  <c r="S925" i="18" s="1"/>
  <c r="AA910" i="13"/>
  <c r="AB910" i="13" s="1"/>
  <c r="AC910" i="13" s="1"/>
  <c r="AR910" i="13"/>
  <c r="N911" i="13"/>
  <c r="S911" i="13"/>
  <c r="R911" i="13"/>
  <c r="H912" i="13"/>
  <c r="D912" i="13"/>
  <c r="L912" i="13"/>
  <c r="F912" i="13"/>
  <c r="K912" i="13"/>
  <c r="B912" i="13"/>
  <c r="C912" i="13"/>
  <c r="G912" i="13"/>
  <c r="J912" i="13"/>
  <c r="I912" i="13"/>
  <c r="E912" i="13"/>
  <c r="AE911" i="13"/>
  <c r="AL911" i="13"/>
  <c r="AJ911" i="13"/>
  <c r="Y911" i="13"/>
  <c r="AO911" i="13"/>
  <c r="AP911" i="13"/>
  <c r="AQ911" i="13"/>
  <c r="W911" i="13"/>
  <c r="X911" i="13"/>
  <c r="AN911" i="13"/>
  <c r="AF911" i="13"/>
  <c r="Z911" i="13"/>
  <c r="U911" i="13"/>
  <c r="AG911" i="13"/>
  <c r="AH911" i="13"/>
  <c r="V911" i="13"/>
  <c r="AI911" i="13"/>
  <c r="AM911" i="13"/>
  <c r="AS910" i="13" l="1"/>
  <c r="M910" i="13" s="1"/>
  <c r="Q926" i="18" s="1"/>
  <c r="R926" i="18" s="1"/>
  <c r="R925" i="18"/>
  <c r="AA911" i="13"/>
  <c r="AB911" i="13" s="1"/>
  <c r="AC911" i="13" s="1"/>
  <c r="AR911" i="13"/>
  <c r="N912" i="13"/>
  <c r="D913" i="13"/>
  <c r="G913" i="13"/>
  <c r="E913" i="13"/>
  <c r="B913" i="13"/>
  <c r="K913" i="13"/>
  <c r="J913" i="13"/>
  <c r="F913" i="13"/>
  <c r="H913" i="13"/>
  <c r="C913" i="13"/>
  <c r="I913" i="13"/>
  <c r="L913" i="13"/>
  <c r="AM912" i="13"/>
  <c r="AP912" i="13"/>
  <c r="AJ912" i="13"/>
  <c r="AE912" i="13"/>
  <c r="V912" i="13"/>
  <c r="AN912" i="13"/>
  <c r="U912" i="13"/>
  <c r="X912" i="13"/>
  <c r="W912" i="13"/>
  <c r="Z912" i="13"/>
  <c r="Y912" i="13"/>
  <c r="AI912" i="13"/>
  <c r="AH912" i="13"/>
  <c r="AO912" i="13"/>
  <c r="AG912" i="13"/>
  <c r="AQ912" i="13"/>
  <c r="AL912" i="13"/>
  <c r="AF912" i="13"/>
  <c r="R912" i="13"/>
  <c r="S912" i="13"/>
  <c r="S926" i="18" l="1" a="1"/>
  <c r="S926" i="18" s="1"/>
  <c r="AS911" i="13"/>
  <c r="M911" i="13" s="1"/>
  <c r="Q927" i="18" s="1"/>
  <c r="AR912" i="13"/>
  <c r="AA912" i="13"/>
  <c r="AB912" i="13" s="1"/>
  <c r="AC912" i="13" s="1"/>
  <c r="N913" i="13"/>
  <c r="R913" i="13"/>
  <c r="S913" i="13"/>
  <c r="C914" i="13"/>
  <c r="E914" i="13"/>
  <c r="D914" i="13"/>
  <c r="J914" i="13"/>
  <c r="I914" i="13"/>
  <c r="G914" i="13"/>
  <c r="B914" i="13"/>
  <c r="F914" i="13"/>
  <c r="H914" i="13"/>
  <c r="L914" i="13"/>
  <c r="K914" i="13"/>
  <c r="AI913" i="13"/>
  <c r="AF913" i="13"/>
  <c r="AQ913" i="13"/>
  <c r="U913" i="13"/>
  <c r="AN913" i="13"/>
  <c r="AM913" i="13"/>
  <c r="X913" i="13"/>
  <c r="AP913" i="13"/>
  <c r="AO913" i="13"/>
  <c r="AE913" i="13"/>
  <c r="Z913" i="13"/>
  <c r="Y913" i="13"/>
  <c r="V913" i="13"/>
  <c r="W913" i="13"/>
  <c r="AG913" i="13"/>
  <c r="AH913" i="13"/>
  <c r="AL913" i="13"/>
  <c r="AJ913" i="13"/>
  <c r="R927" i="18" l="1"/>
  <c r="S927" i="18" a="1"/>
  <c r="S927" i="18" s="1"/>
  <c r="N914" i="13"/>
  <c r="AA913" i="13"/>
  <c r="AB913" i="13" s="1"/>
  <c r="AC913" i="13" s="1"/>
  <c r="AR913" i="13"/>
  <c r="AS912" i="13"/>
  <c r="M912" i="13" s="1"/>
  <c r="Q928" i="18" s="1"/>
  <c r="R914" i="13"/>
  <c r="S914" i="13"/>
  <c r="F915" i="13"/>
  <c r="L915" i="13"/>
  <c r="K915" i="13"/>
  <c r="E915" i="13"/>
  <c r="G915" i="13"/>
  <c r="B915" i="13"/>
  <c r="J915" i="13"/>
  <c r="C915" i="13"/>
  <c r="H915" i="13"/>
  <c r="I915" i="13"/>
  <c r="D915" i="13"/>
  <c r="AP914" i="13"/>
  <c r="Y914" i="13"/>
  <c r="U914" i="13"/>
  <c r="V914" i="13"/>
  <c r="AI914" i="13"/>
  <c r="AF914" i="13"/>
  <c r="AN914" i="13"/>
  <c r="AQ914" i="13"/>
  <c r="AG914" i="13"/>
  <c r="AM914" i="13"/>
  <c r="W914" i="13"/>
  <c r="AE914" i="13"/>
  <c r="Z914" i="13"/>
  <c r="AH914" i="13"/>
  <c r="X914" i="13"/>
  <c r="AJ914" i="13"/>
  <c r="AL914" i="13"/>
  <c r="AO914" i="13"/>
  <c r="N915" i="13" l="1"/>
  <c r="AS913" i="13"/>
  <c r="M913" i="13" s="1"/>
  <c r="Q929" i="18" s="1"/>
  <c r="S929" i="18" s="1" a="1"/>
  <c r="S929" i="18" s="1"/>
  <c r="R928" i="18"/>
  <c r="S928" i="18" a="1"/>
  <c r="S928" i="18" s="1"/>
  <c r="AR914" i="13"/>
  <c r="AA914" i="13"/>
  <c r="AB914" i="13" s="1"/>
  <c r="AC914" i="13" s="1"/>
  <c r="AJ915" i="13"/>
  <c r="V915" i="13"/>
  <c r="Y915" i="13"/>
  <c r="U915" i="13"/>
  <c r="AQ915" i="13"/>
  <c r="AL915" i="13"/>
  <c r="AF915" i="13"/>
  <c r="X915" i="13"/>
  <c r="AN915" i="13"/>
  <c r="AH915" i="13"/>
  <c r="AP915" i="13"/>
  <c r="AM915" i="13"/>
  <c r="AO915" i="13"/>
  <c r="W915" i="13"/>
  <c r="AE915" i="13"/>
  <c r="Z915" i="13"/>
  <c r="AG915" i="13"/>
  <c r="AI915" i="13"/>
  <c r="S915" i="13"/>
  <c r="R915" i="13"/>
  <c r="E916" i="13"/>
  <c r="C916" i="13"/>
  <c r="F916" i="13"/>
  <c r="B916" i="13"/>
  <c r="K916" i="13"/>
  <c r="L916" i="13"/>
  <c r="H916" i="13"/>
  <c r="D916" i="13"/>
  <c r="I916" i="13"/>
  <c r="J916" i="13"/>
  <c r="G916" i="13"/>
  <c r="N916" i="13" l="1"/>
  <c r="R929" i="18"/>
  <c r="AS914" i="13"/>
  <c r="M914" i="13" s="1"/>
  <c r="Q930" i="18" s="1"/>
  <c r="R930" i="18" s="1"/>
  <c r="AA915" i="13"/>
  <c r="AB915" i="13" s="1"/>
  <c r="AC915" i="13" s="1"/>
  <c r="AR915" i="13"/>
  <c r="AF916" i="13"/>
  <c r="W916" i="13"/>
  <c r="AP916" i="13"/>
  <c r="U916" i="13"/>
  <c r="AM916" i="13"/>
  <c r="Z916" i="13"/>
  <c r="AN916" i="13"/>
  <c r="AE916" i="13"/>
  <c r="Y916" i="13"/>
  <c r="AI916" i="13"/>
  <c r="AH916" i="13"/>
  <c r="AG916" i="13"/>
  <c r="AO916" i="13"/>
  <c r="AL916" i="13"/>
  <c r="AQ916" i="13"/>
  <c r="V916" i="13"/>
  <c r="AJ916" i="13"/>
  <c r="X916" i="13"/>
  <c r="R916" i="13"/>
  <c r="S916" i="13"/>
  <c r="L917" i="13"/>
  <c r="H917" i="13"/>
  <c r="B917" i="13"/>
  <c r="F917" i="13"/>
  <c r="G917" i="13"/>
  <c r="E917" i="13"/>
  <c r="C917" i="13"/>
  <c r="J917" i="13"/>
  <c r="K917" i="13"/>
  <c r="D917" i="13"/>
  <c r="I917" i="13"/>
  <c r="S930" i="18" l="1" a="1"/>
  <c r="S930" i="18" s="1"/>
  <c r="N917" i="13"/>
  <c r="AR916" i="13"/>
  <c r="AS915" i="13"/>
  <c r="M915" i="13" s="1"/>
  <c r="Q931" i="18" s="1"/>
  <c r="AA916" i="13"/>
  <c r="AB916" i="13" s="1"/>
  <c r="AC916" i="13" s="1"/>
  <c r="AI917" i="13"/>
  <c r="AF917" i="13"/>
  <c r="Z917" i="13"/>
  <c r="AE917" i="13"/>
  <c r="AP917" i="13"/>
  <c r="AH917" i="13"/>
  <c r="AM917" i="13"/>
  <c r="AG917" i="13"/>
  <c r="AO917" i="13"/>
  <c r="Y917" i="13"/>
  <c r="AN917" i="13"/>
  <c r="AQ917" i="13"/>
  <c r="U917" i="13"/>
  <c r="AL917" i="13"/>
  <c r="W917" i="13"/>
  <c r="AJ917" i="13"/>
  <c r="X917" i="13"/>
  <c r="V917" i="13"/>
  <c r="D918" i="13"/>
  <c r="I918" i="13"/>
  <c r="L918" i="13"/>
  <c r="H918" i="13"/>
  <c r="C918" i="13"/>
  <c r="F918" i="13"/>
  <c r="J918" i="13"/>
  <c r="B918" i="13"/>
  <c r="E918" i="13"/>
  <c r="G918" i="13"/>
  <c r="K918" i="13"/>
  <c r="R917" i="13"/>
  <c r="S917" i="13"/>
  <c r="AS916" i="13" l="1"/>
  <c r="M916" i="13" s="1"/>
  <c r="Q932" i="18" s="1"/>
  <c r="S932" i="18" s="1" a="1"/>
  <c r="S932" i="18" s="1"/>
  <c r="N918" i="13"/>
  <c r="AA917" i="13"/>
  <c r="AB917" i="13" s="1"/>
  <c r="AC917" i="13" s="1"/>
  <c r="R931" i="18"/>
  <c r="S931" i="18" a="1"/>
  <c r="S931" i="18" s="1"/>
  <c r="AR917" i="13"/>
  <c r="G919" i="13"/>
  <c r="L919" i="13"/>
  <c r="J919" i="13"/>
  <c r="F919" i="13"/>
  <c r="B919" i="13"/>
  <c r="E919" i="13"/>
  <c r="D919" i="13"/>
  <c r="C919" i="13"/>
  <c r="H919" i="13"/>
  <c r="I919" i="13"/>
  <c r="K919" i="13"/>
  <c r="S918" i="13"/>
  <c r="R918" i="13"/>
  <c r="AN918" i="13"/>
  <c r="AO918" i="13"/>
  <c r="AI918" i="13"/>
  <c r="U918" i="13"/>
  <c r="W918" i="13"/>
  <c r="AQ918" i="13"/>
  <c r="Y918" i="13"/>
  <c r="AM918" i="13"/>
  <c r="AG918" i="13"/>
  <c r="AE918" i="13"/>
  <c r="AH918" i="13"/>
  <c r="V918" i="13"/>
  <c r="AP918" i="13"/>
  <c r="AJ918" i="13"/>
  <c r="X918" i="13"/>
  <c r="AL918" i="13"/>
  <c r="AF918" i="13"/>
  <c r="Z918" i="13"/>
  <c r="R932" i="18" l="1"/>
  <c r="N919" i="13"/>
  <c r="AS917" i="13"/>
  <c r="M917" i="13" s="1"/>
  <c r="Q933" i="18" s="1"/>
  <c r="S933" i="18" s="1" a="1"/>
  <c r="S933" i="18" s="1"/>
  <c r="AR918" i="13"/>
  <c r="AA918" i="13"/>
  <c r="AB918" i="13" s="1"/>
  <c r="AC918" i="13" s="1"/>
  <c r="S919" i="13"/>
  <c r="R919" i="13"/>
  <c r="AP919" i="13"/>
  <c r="AM919" i="13"/>
  <c r="V919" i="13"/>
  <c r="U919" i="13"/>
  <c r="Y919" i="13"/>
  <c r="AO919" i="13"/>
  <c r="AG919" i="13"/>
  <c r="W919" i="13"/>
  <c r="AQ919" i="13"/>
  <c r="AE919" i="13"/>
  <c r="AI919" i="13"/>
  <c r="AF919" i="13"/>
  <c r="X919" i="13"/>
  <c r="AL919" i="13"/>
  <c r="AH919" i="13"/>
  <c r="Z919" i="13"/>
  <c r="AN919" i="13"/>
  <c r="AJ919" i="13"/>
  <c r="D920" i="13"/>
  <c r="L920" i="13"/>
  <c r="J920" i="13"/>
  <c r="F920" i="13"/>
  <c r="I920" i="13"/>
  <c r="E920" i="13"/>
  <c r="C920" i="13"/>
  <c r="B920" i="13"/>
  <c r="K920" i="13"/>
  <c r="G920" i="13"/>
  <c r="H920" i="13"/>
  <c r="N920" i="13" l="1"/>
  <c r="R933" i="18"/>
  <c r="AS918" i="13"/>
  <c r="M918" i="13" s="1"/>
  <c r="Q934" i="18" s="1"/>
  <c r="S934" i="18" s="1" a="1"/>
  <c r="S934" i="18" s="1"/>
  <c r="AR919" i="13"/>
  <c r="AA919" i="13"/>
  <c r="AB919" i="13" s="1"/>
  <c r="AC919" i="13" s="1"/>
  <c r="S920" i="13"/>
  <c r="R920" i="13"/>
  <c r="I921" i="13"/>
  <c r="B921" i="13"/>
  <c r="E921" i="13"/>
  <c r="F921" i="13"/>
  <c r="L921" i="13"/>
  <c r="G921" i="13"/>
  <c r="C921" i="13"/>
  <c r="H921" i="13"/>
  <c r="D921" i="13"/>
  <c r="J921" i="13"/>
  <c r="K921" i="13"/>
  <c r="AJ920" i="13"/>
  <c r="X920" i="13"/>
  <c r="AI920" i="13"/>
  <c r="AO920" i="13"/>
  <c r="AN920" i="13"/>
  <c r="AE920" i="13"/>
  <c r="AQ920" i="13"/>
  <c r="Y920" i="13"/>
  <c r="AG920" i="13"/>
  <c r="AM920" i="13"/>
  <c r="AF920" i="13"/>
  <c r="U920" i="13"/>
  <c r="AL920" i="13"/>
  <c r="AP920" i="13"/>
  <c r="V920" i="13"/>
  <c r="W920" i="13"/>
  <c r="AH920" i="13"/>
  <c r="Z920" i="13"/>
  <c r="R934" i="18" l="1"/>
  <c r="N921" i="13"/>
  <c r="AS919" i="13"/>
  <c r="M919" i="13" s="1"/>
  <c r="Q935" i="18" s="1"/>
  <c r="S935" i="18" s="1" a="1"/>
  <c r="S935" i="18" s="1"/>
  <c r="AA920" i="13"/>
  <c r="AB920" i="13" s="1"/>
  <c r="AC920" i="13" s="1"/>
  <c r="AR920" i="13"/>
  <c r="U921" i="13"/>
  <c r="V921" i="13"/>
  <c r="Y921" i="13"/>
  <c r="AM921" i="13"/>
  <c r="AG921" i="13"/>
  <c r="W921" i="13"/>
  <c r="AO921" i="13"/>
  <c r="AI921" i="13"/>
  <c r="AF921" i="13"/>
  <c r="AQ921" i="13"/>
  <c r="AL921" i="13"/>
  <c r="AH921" i="13"/>
  <c r="AE921" i="13"/>
  <c r="X921" i="13"/>
  <c r="AN921" i="13"/>
  <c r="Z921" i="13"/>
  <c r="AP921" i="13"/>
  <c r="AJ921" i="13"/>
  <c r="S921" i="13"/>
  <c r="R921" i="13"/>
  <c r="I922" i="13"/>
  <c r="C922" i="13"/>
  <c r="L922" i="13"/>
  <c r="G922" i="13"/>
  <c r="D922" i="13"/>
  <c r="J922" i="13"/>
  <c r="K922" i="13"/>
  <c r="H922" i="13"/>
  <c r="E922" i="13"/>
  <c r="B922" i="13"/>
  <c r="F922" i="13"/>
  <c r="R935" i="18" l="1"/>
  <c r="AR921" i="13"/>
  <c r="AA921" i="13"/>
  <c r="AB921" i="13" s="1"/>
  <c r="AC921" i="13" s="1"/>
  <c r="AS920" i="13"/>
  <c r="M920" i="13" s="1"/>
  <c r="Q936" i="18" s="1"/>
  <c r="N922" i="13"/>
  <c r="G923" i="13"/>
  <c r="D923" i="13"/>
  <c r="H923" i="13"/>
  <c r="L923" i="13"/>
  <c r="J923" i="13"/>
  <c r="B923" i="13"/>
  <c r="I923" i="13"/>
  <c r="K923" i="13"/>
  <c r="E923" i="13"/>
  <c r="C923" i="13"/>
  <c r="F923" i="13"/>
  <c r="R922" i="13"/>
  <c r="S922" i="13"/>
  <c r="U922" i="13"/>
  <c r="AM922" i="13"/>
  <c r="AQ922" i="13"/>
  <c r="AG922" i="13"/>
  <c r="W922" i="13"/>
  <c r="V922" i="13"/>
  <c r="AE922" i="13"/>
  <c r="AN922" i="13"/>
  <c r="AJ922" i="13"/>
  <c r="X922" i="13"/>
  <c r="AP922" i="13"/>
  <c r="AL922" i="13"/>
  <c r="Z922" i="13"/>
  <c r="Y922" i="13"/>
  <c r="AH922" i="13"/>
  <c r="AI922" i="13"/>
  <c r="AF922" i="13"/>
  <c r="AO922" i="13"/>
  <c r="AS921" i="13" l="1"/>
  <c r="M921" i="13" s="1"/>
  <c r="Q937" i="18" s="1"/>
  <c r="R937" i="18" s="1"/>
  <c r="AR922" i="13"/>
  <c r="N923" i="13"/>
  <c r="AA922" i="13"/>
  <c r="AB922" i="13" s="1"/>
  <c r="AC922" i="13" s="1"/>
  <c r="S936" i="18" a="1"/>
  <c r="S936" i="18" s="1"/>
  <c r="R936" i="18"/>
  <c r="E924" i="13"/>
  <c r="C924" i="13"/>
  <c r="F924" i="13"/>
  <c r="G924" i="13"/>
  <c r="L924" i="13"/>
  <c r="B924" i="13"/>
  <c r="D924" i="13"/>
  <c r="J924" i="13"/>
  <c r="H924" i="13"/>
  <c r="I924" i="13"/>
  <c r="K924" i="13"/>
  <c r="R923" i="13"/>
  <c r="S923" i="13"/>
  <c r="AL923" i="13"/>
  <c r="W923" i="13"/>
  <c r="AJ923" i="13"/>
  <c r="U923" i="13"/>
  <c r="Z923" i="13"/>
  <c r="V923" i="13"/>
  <c r="AM923" i="13"/>
  <c r="X923" i="13"/>
  <c r="AG923" i="13"/>
  <c r="AO923" i="13"/>
  <c r="AI923" i="13"/>
  <c r="AP923" i="13"/>
  <c r="AN923" i="13"/>
  <c r="AF923" i="13"/>
  <c r="AQ923" i="13"/>
  <c r="AE923" i="13"/>
  <c r="Y923" i="13"/>
  <c r="AH923" i="13"/>
  <c r="S937" i="18" l="1" a="1"/>
  <c r="S937" i="18" s="1"/>
  <c r="AS922" i="13"/>
  <c r="M922" i="13" s="1"/>
  <c r="Q938" i="18" s="1"/>
  <c r="AR923" i="13"/>
  <c r="AA923" i="13"/>
  <c r="AB923" i="13" s="1"/>
  <c r="AC923" i="13" s="1"/>
  <c r="N924" i="13"/>
  <c r="S924" i="13"/>
  <c r="R924" i="13"/>
  <c r="AM924" i="13"/>
  <c r="AP924" i="13"/>
  <c r="AH924" i="13"/>
  <c r="V924" i="13"/>
  <c r="AL924" i="13"/>
  <c r="AJ924" i="13"/>
  <c r="X924" i="13"/>
  <c r="AN924" i="13"/>
  <c r="AE924" i="13"/>
  <c r="AF924" i="13"/>
  <c r="Z924" i="13"/>
  <c r="W924" i="13"/>
  <c r="AO924" i="13"/>
  <c r="AI924" i="13"/>
  <c r="U924" i="13"/>
  <c r="AQ924" i="13"/>
  <c r="AG924" i="13"/>
  <c r="Y924" i="13"/>
  <c r="F925" i="13"/>
  <c r="B925" i="13"/>
  <c r="H925" i="13"/>
  <c r="G925" i="13"/>
  <c r="L925" i="13"/>
  <c r="D925" i="13"/>
  <c r="C925" i="13"/>
  <c r="I925" i="13"/>
  <c r="E925" i="13"/>
  <c r="J925" i="13"/>
  <c r="K925" i="13"/>
  <c r="S938" i="18" l="1" a="1"/>
  <c r="S938" i="18" s="1"/>
  <c r="AS923" i="13"/>
  <c r="M923" i="13" s="1"/>
  <c r="Q939" i="18" s="1"/>
  <c r="S939" i="18" s="1" a="1"/>
  <c r="S939" i="18" s="1"/>
  <c r="R938" i="18"/>
  <c r="AA924" i="13"/>
  <c r="AB924" i="13" s="1"/>
  <c r="AC924" i="13" s="1"/>
  <c r="AR924" i="13"/>
  <c r="N925" i="13"/>
  <c r="AE925" i="13"/>
  <c r="AG925" i="13"/>
  <c r="W925" i="13"/>
  <c r="AI925" i="13"/>
  <c r="AF925" i="13"/>
  <c r="AQ925" i="13"/>
  <c r="AL925" i="13"/>
  <c r="AH925" i="13"/>
  <c r="X925" i="13"/>
  <c r="AN925" i="13"/>
  <c r="AJ925" i="13"/>
  <c r="U925" i="13"/>
  <c r="Z925" i="13"/>
  <c r="AP925" i="13"/>
  <c r="AM925" i="13"/>
  <c r="V925" i="13"/>
  <c r="Y925" i="13"/>
  <c r="AO925" i="13"/>
  <c r="R925" i="13"/>
  <c r="S925" i="13"/>
  <c r="G926" i="13"/>
  <c r="K926" i="13"/>
  <c r="I926" i="13"/>
  <c r="J926" i="13"/>
  <c r="B926" i="13"/>
  <c r="D926" i="13"/>
  <c r="L926" i="13"/>
  <c r="F926" i="13"/>
  <c r="C926" i="13"/>
  <c r="H926" i="13"/>
  <c r="E926" i="13"/>
  <c r="R939" i="18" l="1"/>
  <c r="AS924" i="13"/>
  <c r="M924" i="13" s="1"/>
  <c r="Q940" i="18" s="1"/>
  <c r="R940" i="18" s="1"/>
  <c r="AR925" i="13"/>
  <c r="AA925" i="13"/>
  <c r="AB925" i="13" s="1"/>
  <c r="AC925" i="13" s="1"/>
  <c r="N926" i="13"/>
  <c r="S926" i="13"/>
  <c r="R926" i="13"/>
  <c r="AN926" i="13"/>
  <c r="AO926" i="13"/>
  <c r="AI926" i="13"/>
  <c r="AJ926" i="13"/>
  <c r="AQ926" i="13"/>
  <c r="U926" i="13"/>
  <c r="Y926" i="13"/>
  <c r="AM926" i="13"/>
  <c r="AG926" i="13"/>
  <c r="W926" i="13"/>
  <c r="V926" i="13"/>
  <c r="AE926" i="13"/>
  <c r="AP926" i="13"/>
  <c r="AH926" i="13"/>
  <c r="X926" i="13"/>
  <c r="AL926" i="13"/>
  <c r="AF926" i="13"/>
  <c r="Z926" i="13"/>
  <c r="B927" i="13"/>
  <c r="K927" i="13"/>
  <c r="L927" i="13"/>
  <c r="E927" i="13"/>
  <c r="I927" i="13"/>
  <c r="F927" i="13"/>
  <c r="C927" i="13"/>
  <c r="H927" i="13"/>
  <c r="D927" i="13"/>
  <c r="G927" i="13"/>
  <c r="J927" i="13"/>
  <c r="S940" i="18" l="1" a="1"/>
  <c r="S940" i="18" s="1"/>
  <c r="N927" i="13"/>
  <c r="AS925" i="13"/>
  <c r="M925" i="13" s="1"/>
  <c r="Q941" i="18" s="1"/>
  <c r="S941" i="18" s="1" a="1"/>
  <c r="S941" i="18" s="1"/>
  <c r="AR926" i="13"/>
  <c r="AA926" i="13"/>
  <c r="AB926" i="13" s="1"/>
  <c r="AC926" i="13" s="1"/>
  <c r="AL927" i="13"/>
  <c r="AH927" i="13"/>
  <c r="X927" i="13"/>
  <c r="AN927" i="13"/>
  <c r="AJ927" i="13"/>
  <c r="Z927" i="13"/>
  <c r="AP927" i="13"/>
  <c r="AM927" i="13"/>
  <c r="U927" i="13"/>
  <c r="V927" i="13"/>
  <c r="Y927" i="13"/>
  <c r="AO927" i="13"/>
  <c r="AG927" i="13"/>
  <c r="W927" i="13"/>
  <c r="AE927" i="13"/>
  <c r="AI927" i="13"/>
  <c r="AF927" i="13"/>
  <c r="AQ927" i="13"/>
  <c r="S927" i="13"/>
  <c r="R927" i="13"/>
  <c r="G928" i="13"/>
  <c r="D928" i="13"/>
  <c r="L928" i="13"/>
  <c r="B928" i="13"/>
  <c r="K928" i="13"/>
  <c r="E928" i="13"/>
  <c r="F928" i="13"/>
  <c r="H928" i="13"/>
  <c r="C928" i="13"/>
  <c r="J928" i="13"/>
  <c r="I928" i="13"/>
  <c r="R941" i="18" l="1"/>
  <c r="AS926" i="13"/>
  <c r="M926" i="13" s="1"/>
  <c r="Q942" i="18" s="1"/>
  <c r="R942" i="18" s="1"/>
  <c r="AR927" i="13"/>
  <c r="AA927" i="13"/>
  <c r="AB927" i="13" s="1"/>
  <c r="AC927" i="13" s="1"/>
  <c r="N928" i="13"/>
  <c r="S928" i="13"/>
  <c r="R928" i="13"/>
  <c r="J929" i="13"/>
  <c r="G929" i="13"/>
  <c r="H929" i="13"/>
  <c r="F929" i="13"/>
  <c r="B929" i="13"/>
  <c r="I929" i="13"/>
  <c r="E929" i="13"/>
  <c r="K929" i="13"/>
  <c r="C929" i="13"/>
  <c r="L929" i="13"/>
  <c r="D929" i="13"/>
  <c r="AF928" i="13"/>
  <c r="Z928" i="13"/>
  <c r="AN928" i="13"/>
  <c r="AO928" i="13"/>
  <c r="AI928" i="13"/>
  <c r="W928" i="13"/>
  <c r="AQ928" i="13"/>
  <c r="AG928" i="13"/>
  <c r="U928" i="13"/>
  <c r="Y928" i="13"/>
  <c r="AM928" i="13"/>
  <c r="AP928" i="13"/>
  <c r="AE928" i="13"/>
  <c r="AH928" i="13"/>
  <c r="V928" i="13"/>
  <c r="AL928" i="13"/>
  <c r="AJ928" i="13"/>
  <c r="X928" i="13"/>
  <c r="S942" i="18" l="1" a="1"/>
  <c r="S942" i="18" s="1"/>
  <c r="N929" i="13"/>
  <c r="AS927" i="13"/>
  <c r="M927" i="13" s="1"/>
  <c r="Q943" i="18" s="1"/>
  <c r="S943" i="18" s="1" a="1"/>
  <c r="S943" i="18" s="1"/>
  <c r="AA928" i="13"/>
  <c r="AB928" i="13" s="1"/>
  <c r="AC928" i="13" s="1"/>
  <c r="AR928" i="13"/>
  <c r="Y929" i="13"/>
  <c r="AF929" i="13"/>
  <c r="Z929" i="13"/>
  <c r="AE929" i="13"/>
  <c r="W929" i="13"/>
  <c r="AH929" i="13"/>
  <c r="AL929" i="13"/>
  <c r="AM929" i="13"/>
  <c r="V929" i="13"/>
  <c r="AP929" i="13"/>
  <c r="AO929" i="13"/>
  <c r="AG929" i="13"/>
  <c r="AJ929" i="13"/>
  <c r="AQ929" i="13"/>
  <c r="U929" i="13"/>
  <c r="AN929" i="13"/>
  <c r="AI929" i="13"/>
  <c r="X929" i="13"/>
  <c r="H930" i="13"/>
  <c r="F930" i="13"/>
  <c r="I930" i="13"/>
  <c r="J930" i="13"/>
  <c r="B930" i="13"/>
  <c r="K930" i="13"/>
  <c r="C930" i="13"/>
  <c r="L930" i="13"/>
  <c r="G930" i="13"/>
  <c r="E930" i="13"/>
  <c r="D930" i="13"/>
  <c r="S929" i="13"/>
  <c r="R929" i="13"/>
  <c r="N930" i="13" l="1"/>
  <c r="R943" i="18"/>
  <c r="AA929" i="13"/>
  <c r="AB929" i="13" s="1"/>
  <c r="AC929" i="13" s="1"/>
  <c r="AR929" i="13"/>
  <c r="AS928" i="13"/>
  <c r="M928" i="13" s="1"/>
  <c r="Q944" i="18" s="1"/>
  <c r="W930" i="13"/>
  <c r="AO930" i="13"/>
  <c r="AL930" i="13"/>
  <c r="U930" i="13"/>
  <c r="Y930" i="13"/>
  <c r="AQ930" i="13"/>
  <c r="AE930" i="13"/>
  <c r="AH930" i="13"/>
  <c r="AM930" i="13"/>
  <c r="AN930" i="13"/>
  <c r="AJ930" i="13"/>
  <c r="AI930" i="13"/>
  <c r="V930" i="13"/>
  <c r="AF930" i="13"/>
  <c r="AG930" i="13"/>
  <c r="Z930" i="13"/>
  <c r="X930" i="13"/>
  <c r="AP930" i="13"/>
  <c r="D931" i="13"/>
  <c r="B931" i="13"/>
  <c r="J931" i="13"/>
  <c r="G931" i="13"/>
  <c r="I931" i="13"/>
  <c r="H931" i="13"/>
  <c r="E931" i="13"/>
  <c r="K931" i="13"/>
  <c r="L931" i="13"/>
  <c r="C931" i="13"/>
  <c r="F931" i="13"/>
  <c r="R930" i="13"/>
  <c r="S930" i="13"/>
  <c r="AS929" i="13" l="1"/>
  <c r="M929" i="13" s="1"/>
  <c r="Q945" i="18" s="1"/>
  <c r="S945" i="18" s="1" a="1"/>
  <c r="S945" i="18" s="1"/>
  <c r="AR930" i="13"/>
  <c r="N931" i="13"/>
  <c r="R944" i="18"/>
  <c r="S944" i="18" a="1"/>
  <c r="S944" i="18" s="1"/>
  <c r="AA930" i="13"/>
  <c r="AB930" i="13" s="1"/>
  <c r="AC930" i="13" s="1"/>
  <c r="S931" i="13"/>
  <c r="R931" i="13"/>
  <c r="K932" i="13"/>
  <c r="E932" i="13"/>
  <c r="C932" i="13"/>
  <c r="G932" i="13"/>
  <c r="I932" i="13"/>
  <c r="H932" i="13"/>
  <c r="L932" i="13"/>
  <c r="F932" i="13"/>
  <c r="J932" i="13"/>
  <c r="B932" i="13"/>
  <c r="D932" i="13"/>
  <c r="W931" i="13"/>
  <c r="AF931" i="13"/>
  <c r="AQ931" i="13"/>
  <c r="AN931" i="13"/>
  <c r="AH931" i="13"/>
  <c r="V931" i="13"/>
  <c r="Z931" i="13"/>
  <c r="AJ931" i="13"/>
  <c r="U931" i="13"/>
  <c r="AI931" i="13"/>
  <c r="AG931" i="13"/>
  <c r="AM931" i="13"/>
  <c r="AE931" i="13"/>
  <c r="X931" i="13"/>
  <c r="AL931" i="13"/>
  <c r="AO931" i="13"/>
  <c r="AP931" i="13"/>
  <c r="Y931" i="13"/>
  <c r="R945" i="18" l="1"/>
  <c r="N932" i="13"/>
  <c r="AS930" i="13"/>
  <c r="M930" i="13" s="1"/>
  <c r="Q946" i="18" s="1"/>
  <c r="R946" i="18" s="1"/>
  <c r="AR931" i="13"/>
  <c r="AA931" i="13"/>
  <c r="AB931" i="13" s="1"/>
  <c r="AC931" i="13" s="1"/>
  <c r="AI932" i="13"/>
  <c r="V932" i="13"/>
  <c r="AJ932" i="13"/>
  <c r="U932" i="13"/>
  <c r="AG932" i="13"/>
  <c r="W932" i="13"/>
  <c r="AP932" i="13"/>
  <c r="Y932" i="13"/>
  <c r="AF932" i="13"/>
  <c r="AE932" i="13"/>
  <c r="AL932" i="13"/>
  <c r="AQ932" i="13"/>
  <c r="AO932" i="13"/>
  <c r="AN932" i="13"/>
  <c r="X932" i="13"/>
  <c r="Z932" i="13"/>
  <c r="AM932" i="13"/>
  <c r="AH932" i="13"/>
  <c r="I933" i="13"/>
  <c r="B933" i="13"/>
  <c r="J933" i="13"/>
  <c r="H933" i="13"/>
  <c r="L933" i="13"/>
  <c r="C933" i="13"/>
  <c r="G933" i="13"/>
  <c r="F933" i="13"/>
  <c r="K933" i="13"/>
  <c r="E933" i="13"/>
  <c r="D933" i="13"/>
  <c r="R932" i="13"/>
  <c r="S932" i="13"/>
  <c r="AS931" i="13" l="1"/>
  <c r="M931" i="13" s="1"/>
  <c r="Q947" i="18" s="1"/>
  <c r="R947" i="18" s="1"/>
  <c r="S946" i="18" a="1"/>
  <c r="S946" i="18" s="1"/>
  <c r="N933" i="13"/>
  <c r="AR932" i="13"/>
  <c r="AA932" i="13"/>
  <c r="AB932" i="13" s="1"/>
  <c r="AC932" i="13" s="1"/>
  <c r="V933" i="13"/>
  <c r="Y933" i="13"/>
  <c r="AO933" i="13"/>
  <c r="AE933" i="13"/>
  <c r="AG933" i="13"/>
  <c r="W933" i="13"/>
  <c r="AI933" i="13"/>
  <c r="AF933" i="13"/>
  <c r="AQ933" i="13"/>
  <c r="U933" i="13"/>
  <c r="AL933" i="13"/>
  <c r="AH933" i="13"/>
  <c r="X933" i="13"/>
  <c r="AN933" i="13"/>
  <c r="AJ933" i="13"/>
  <c r="Z933" i="13"/>
  <c r="AP933" i="13"/>
  <c r="AM933" i="13"/>
  <c r="R933" i="13"/>
  <c r="S933" i="13"/>
  <c r="D934" i="13"/>
  <c r="G934" i="13"/>
  <c r="B934" i="13"/>
  <c r="H934" i="13"/>
  <c r="L934" i="13"/>
  <c r="I934" i="13"/>
  <c r="E934" i="13"/>
  <c r="C934" i="13"/>
  <c r="K934" i="13"/>
  <c r="F934" i="13"/>
  <c r="J934" i="13"/>
  <c r="AS932" i="13" l="1"/>
  <c r="M932" i="13" s="1"/>
  <c r="Q948" i="18" s="1"/>
  <c r="S947" i="18" a="1"/>
  <c r="S947" i="18" s="1"/>
  <c r="AA933" i="13"/>
  <c r="AB933" i="13" s="1"/>
  <c r="AC933" i="13" s="1"/>
  <c r="AR933" i="13"/>
  <c r="N934" i="13"/>
  <c r="R934" i="13"/>
  <c r="S934" i="13"/>
  <c r="E935" i="13"/>
  <c r="F935" i="13"/>
  <c r="C935" i="13"/>
  <c r="G935" i="13"/>
  <c r="B935" i="13"/>
  <c r="D935" i="13"/>
  <c r="I935" i="13"/>
  <c r="L935" i="13"/>
  <c r="K935" i="13"/>
  <c r="H935" i="13"/>
  <c r="J935" i="13"/>
  <c r="AJ934" i="13"/>
  <c r="X934" i="13"/>
  <c r="AN934" i="13"/>
  <c r="AF934" i="13"/>
  <c r="Z934" i="13"/>
  <c r="W934" i="13"/>
  <c r="U934" i="13"/>
  <c r="AO934" i="13"/>
  <c r="AI934" i="13"/>
  <c r="AQ934" i="13"/>
  <c r="AG934" i="13"/>
  <c r="Y934" i="13"/>
  <c r="AE934" i="13"/>
  <c r="AM934" i="13"/>
  <c r="AP934" i="13"/>
  <c r="AH934" i="13"/>
  <c r="V934" i="13"/>
  <c r="AL934" i="13"/>
  <c r="R948" i="18" l="1"/>
  <c r="S948" i="18" a="1"/>
  <c r="S948" i="18" s="1"/>
  <c r="N935" i="13"/>
  <c r="AS933" i="13"/>
  <c r="M933" i="13" s="1"/>
  <c r="Q949" i="18" s="1"/>
  <c r="AR934" i="13"/>
  <c r="AA934" i="13"/>
  <c r="AB934" i="13" s="1"/>
  <c r="AC934" i="13" s="1"/>
  <c r="R935" i="13"/>
  <c r="S935" i="13"/>
  <c r="AE935" i="13"/>
  <c r="AG935" i="13"/>
  <c r="AF935" i="13"/>
  <c r="AQ935" i="13"/>
  <c r="U935" i="13"/>
  <c r="AI935" i="13"/>
  <c r="AH935" i="13"/>
  <c r="X935" i="13"/>
  <c r="AL935" i="13"/>
  <c r="AJ935" i="13"/>
  <c r="Z935" i="13"/>
  <c r="AN935" i="13"/>
  <c r="AP935" i="13"/>
  <c r="Y935" i="13"/>
  <c r="AM935" i="13"/>
  <c r="V935" i="13"/>
  <c r="W935" i="13"/>
  <c r="AO935" i="13"/>
  <c r="L936" i="13"/>
  <c r="K936" i="13"/>
  <c r="E936" i="13"/>
  <c r="H936" i="13"/>
  <c r="C936" i="13"/>
  <c r="G936" i="13"/>
  <c r="J936" i="13"/>
  <c r="D936" i="13"/>
  <c r="I936" i="13"/>
  <c r="F936" i="13"/>
  <c r="B936" i="13"/>
  <c r="AS934" i="13" l="1"/>
  <c r="M934" i="13" s="1"/>
  <c r="Q950" i="18" s="1"/>
  <c r="S950" i="18" s="1" a="1"/>
  <c r="S950" i="18" s="1"/>
  <c r="AR935" i="13"/>
  <c r="R949" i="18"/>
  <c r="S949" i="18" a="1"/>
  <c r="S949" i="18" s="1"/>
  <c r="AA935" i="13"/>
  <c r="AB935" i="13" s="1"/>
  <c r="AC935" i="13" s="1"/>
  <c r="N936" i="13"/>
  <c r="D937" i="13"/>
  <c r="E937" i="13"/>
  <c r="H937" i="13"/>
  <c r="B937" i="13"/>
  <c r="F937" i="13"/>
  <c r="L937" i="13"/>
  <c r="C937" i="13"/>
  <c r="G937" i="13"/>
  <c r="I937" i="13"/>
  <c r="K937" i="13"/>
  <c r="J937" i="13"/>
  <c r="U936" i="13"/>
  <c r="AN936" i="13"/>
  <c r="AO936" i="13"/>
  <c r="AI936" i="13"/>
  <c r="W936" i="13"/>
  <c r="AQ936" i="13"/>
  <c r="AE936" i="13"/>
  <c r="Y936" i="13"/>
  <c r="AM936" i="13"/>
  <c r="AG936" i="13"/>
  <c r="AH936" i="13"/>
  <c r="V936" i="13"/>
  <c r="AP936" i="13"/>
  <c r="AJ936" i="13"/>
  <c r="X936" i="13"/>
  <c r="AL936" i="13"/>
  <c r="AF936" i="13"/>
  <c r="Z936" i="13"/>
  <c r="R936" i="13"/>
  <c r="S936" i="13"/>
  <c r="N937" i="13" l="1"/>
  <c r="R950" i="18"/>
  <c r="AS935" i="13"/>
  <c r="M935" i="13" s="1"/>
  <c r="Q951" i="18" s="1"/>
  <c r="S951" i="18" s="1" a="1"/>
  <c r="S951" i="18" s="1"/>
  <c r="AA936" i="13"/>
  <c r="AB936" i="13" s="1"/>
  <c r="AC936" i="13" s="1"/>
  <c r="AR936" i="13"/>
  <c r="J938" i="13"/>
  <c r="F938" i="13"/>
  <c r="C938" i="13"/>
  <c r="G938" i="13"/>
  <c r="I938" i="13"/>
  <c r="B938" i="13"/>
  <c r="H938" i="13"/>
  <c r="D938" i="13"/>
  <c r="K938" i="13"/>
  <c r="E938" i="13"/>
  <c r="L938" i="13"/>
  <c r="S937" i="13"/>
  <c r="R937" i="13"/>
  <c r="AI937" i="13"/>
  <c r="AF937" i="13"/>
  <c r="AQ937" i="13"/>
  <c r="U937" i="13"/>
  <c r="AL937" i="13"/>
  <c r="AH937" i="13"/>
  <c r="X937" i="13"/>
  <c r="AN937" i="13"/>
  <c r="AJ937" i="13"/>
  <c r="Z937" i="13"/>
  <c r="AP937" i="13"/>
  <c r="AM937" i="13"/>
  <c r="V937" i="13"/>
  <c r="Y937" i="13"/>
  <c r="AO937" i="13"/>
  <c r="AE937" i="13"/>
  <c r="AG937" i="13"/>
  <c r="W937" i="13"/>
  <c r="R951" i="18" l="1"/>
  <c r="AR937" i="13"/>
  <c r="AS936" i="13"/>
  <c r="M936" i="13" s="1"/>
  <c r="Q952" i="18" s="1"/>
  <c r="R952" i="18" s="1"/>
  <c r="AA937" i="13"/>
  <c r="AB937" i="13" s="1"/>
  <c r="AC937" i="13" s="1"/>
  <c r="N938" i="13"/>
  <c r="AH938" i="13"/>
  <c r="AM938" i="13"/>
  <c r="Z938" i="13"/>
  <c r="AE938" i="13"/>
  <c r="AJ938" i="13"/>
  <c r="AL938" i="13"/>
  <c r="AI938" i="13"/>
  <c r="AF938" i="13"/>
  <c r="Y938" i="13"/>
  <c r="AG938" i="13"/>
  <c r="U938" i="13"/>
  <c r="AN938" i="13"/>
  <c r="AQ938" i="13"/>
  <c r="W938" i="13"/>
  <c r="V938" i="13"/>
  <c r="AP938" i="13"/>
  <c r="AO938" i="13"/>
  <c r="X938" i="13"/>
  <c r="S938" i="13"/>
  <c r="R938" i="13"/>
  <c r="H939" i="13"/>
  <c r="C939" i="13"/>
  <c r="J939" i="13"/>
  <c r="B939" i="13"/>
  <c r="I939" i="13"/>
  <c r="G939" i="13"/>
  <c r="D939" i="13"/>
  <c r="E939" i="13"/>
  <c r="L939" i="13"/>
  <c r="F939" i="13"/>
  <c r="K939" i="13"/>
  <c r="AS937" i="13" l="1"/>
  <c r="M937" i="13" s="1"/>
  <c r="Q953" i="18" s="1"/>
  <c r="S953" i="18" s="1" a="1"/>
  <c r="S953" i="18" s="1"/>
  <c r="S952" i="18" a="1"/>
  <c r="S952" i="18" s="1"/>
  <c r="N939" i="13"/>
  <c r="AA938" i="13"/>
  <c r="AB938" i="13" s="1"/>
  <c r="AC938" i="13" s="1"/>
  <c r="AR938" i="13"/>
  <c r="AG939" i="13"/>
  <c r="AN939" i="13"/>
  <c r="AH939" i="13"/>
  <c r="AE939" i="13"/>
  <c r="AI939" i="13"/>
  <c r="AP939" i="13"/>
  <c r="AM939" i="13"/>
  <c r="AO939" i="13"/>
  <c r="AJ939" i="13"/>
  <c r="U939" i="13"/>
  <c r="X939" i="13"/>
  <c r="Y939" i="13"/>
  <c r="AQ939" i="13"/>
  <c r="V939" i="13"/>
  <c r="W939" i="13"/>
  <c r="Z939" i="13"/>
  <c r="AL939" i="13"/>
  <c r="AF939" i="13"/>
  <c r="E940" i="13"/>
  <c r="H940" i="13"/>
  <c r="D940" i="13"/>
  <c r="F940" i="13"/>
  <c r="K940" i="13"/>
  <c r="B940" i="13"/>
  <c r="G940" i="13"/>
  <c r="J940" i="13"/>
  <c r="C940" i="13"/>
  <c r="L940" i="13"/>
  <c r="I940" i="13"/>
  <c r="R939" i="13"/>
  <c r="S939" i="13"/>
  <c r="R953" i="18" l="1"/>
  <c r="N940" i="13"/>
  <c r="AA939" i="13"/>
  <c r="AB939" i="13" s="1"/>
  <c r="AC939" i="13" s="1"/>
  <c r="AR939" i="13"/>
  <c r="AS938" i="13"/>
  <c r="M938" i="13" s="1"/>
  <c r="Q954" i="18" s="1"/>
  <c r="B941" i="13"/>
  <c r="G941" i="13"/>
  <c r="D941" i="13"/>
  <c r="C941" i="13"/>
  <c r="H941" i="13"/>
  <c r="J941" i="13"/>
  <c r="E941" i="13"/>
  <c r="I941" i="13"/>
  <c r="K941" i="13"/>
  <c r="L941" i="13"/>
  <c r="F941" i="13"/>
  <c r="AE940" i="13"/>
  <c r="AF940" i="13"/>
  <c r="AJ940" i="13"/>
  <c r="AN940" i="13"/>
  <c r="AO940" i="13"/>
  <c r="AM940" i="13"/>
  <c r="W940" i="13"/>
  <c r="X940" i="13"/>
  <c r="V940" i="13"/>
  <c r="AI940" i="13"/>
  <c r="Z940" i="13"/>
  <c r="Y940" i="13"/>
  <c r="U940" i="13"/>
  <c r="AG940" i="13"/>
  <c r="AP940" i="13"/>
  <c r="AH940" i="13"/>
  <c r="AQ940" i="13"/>
  <c r="AL940" i="13"/>
  <c r="R940" i="13"/>
  <c r="S940" i="13"/>
  <c r="AS939" i="13" l="1"/>
  <c r="M939" i="13" s="1"/>
  <c r="Q955" i="18" s="1"/>
  <c r="R955" i="18" s="1"/>
  <c r="N941" i="13"/>
  <c r="AA940" i="13"/>
  <c r="AB940" i="13" s="1"/>
  <c r="AC940" i="13" s="1"/>
  <c r="AR940" i="13"/>
  <c r="R954" i="18"/>
  <c r="S954" i="18" a="1"/>
  <c r="S954" i="18" s="1"/>
  <c r="S955" i="18" a="1"/>
  <c r="S955" i="18" s="1"/>
  <c r="R941" i="13"/>
  <c r="S941" i="13"/>
  <c r="Y941" i="13"/>
  <c r="AM941" i="13"/>
  <c r="Z941" i="13"/>
  <c r="AJ941" i="13"/>
  <c r="AO941" i="13"/>
  <c r="AE941" i="13"/>
  <c r="AI941" i="13"/>
  <c r="AQ941" i="13"/>
  <c r="V941" i="13"/>
  <c r="AN941" i="13"/>
  <c r="AP941" i="13"/>
  <c r="AG941" i="13"/>
  <c r="W941" i="13"/>
  <c r="AH941" i="13"/>
  <c r="U941" i="13"/>
  <c r="AL941" i="13"/>
  <c r="AF941" i="13"/>
  <c r="X941" i="13"/>
  <c r="E942" i="13"/>
  <c r="L942" i="13"/>
  <c r="F942" i="13"/>
  <c r="J942" i="13"/>
  <c r="K942" i="13"/>
  <c r="C942" i="13"/>
  <c r="D942" i="13"/>
  <c r="H942" i="13"/>
  <c r="B942" i="13"/>
  <c r="I942" i="13"/>
  <c r="G942" i="13"/>
  <c r="N942" i="13" l="1"/>
  <c r="AS940" i="13"/>
  <c r="M940" i="13" s="1"/>
  <c r="Q956" i="18" s="1"/>
  <c r="AA941" i="13"/>
  <c r="AB941" i="13" s="1"/>
  <c r="AC941" i="13" s="1"/>
  <c r="AR941" i="13"/>
  <c r="G943" i="13"/>
  <c r="I943" i="13"/>
  <c r="K943" i="13"/>
  <c r="E943" i="13"/>
  <c r="L943" i="13"/>
  <c r="H943" i="13"/>
  <c r="D943" i="13"/>
  <c r="B943" i="13"/>
  <c r="C943" i="13"/>
  <c r="J943" i="13"/>
  <c r="F943" i="13"/>
  <c r="R942" i="13"/>
  <c r="S942" i="13"/>
  <c r="U942" i="13"/>
  <c r="AF942" i="13"/>
  <c r="Z942" i="13"/>
  <c r="AN942" i="13"/>
  <c r="AO942" i="13"/>
  <c r="AI942" i="13"/>
  <c r="AE942" i="13"/>
  <c r="W942" i="13"/>
  <c r="AQ942" i="13"/>
  <c r="AG942" i="13"/>
  <c r="Y942" i="13"/>
  <c r="AM942" i="13"/>
  <c r="AP942" i="13"/>
  <c r="AH942" i="13"/>
  <c r="V942" i="13"/>
  <c r="AL942" i="13"/>
  <c r="AJ942" i="13"/>
  <c r="X942" i="13"/>
  <c r="R956" i="18" l="1"/>
  <c r="S956" i="18" a="1"/>
  <c r="S956" i="18" s="1"/>
  <c r="N943" i="13"/>
  <c r="AS941" i="13"/>
  <c r="M941" i="13" s="1"/>
  <c r="Q957" i="18" s="1"/>
  <c r="R957" i="18" s="1"/>
  <c r="AA942" i="13"/>
  <c r="AB942" i="13" s="1"/>
  <c r="AC942" i="13" s="1"/>
  <c r="AR942" i="13"/>
  <c r="L944" i="13"/>
  <c r="G944" i="13"/>
  <c r="F944" i="13"/>
  <c r="H944" i="13"/>
  <c r="D944" i="13"/>
  <c r="C944" i="13"/>
  <c r="E944" i="13"/>
  <c r="B944" i="13"/>
  <c r="K944" i="13"/>
  <c r="I944" i="13"/>
  <c r="J944" i="13"/>
  <c r="X943" i="13"/>
  <c r="AH943" i="13"/>
  <c r="AM943" i="13"/>
  <c r="AE943" i="13"/>
  <c r="V943" i="13"/>
  <c r="AJ943" i="13"/>
  <c r="AO943" i="13"/>
  <c r="AI943" i="13"/>
  <c r="AG943" i="13"/>
  <c r="U943" i="13"/>
  <c r="AN943" i="13"/>
  <c r="AL943" i="13"/>
  <c r="AQ943" i="13"/>
  <c r="Y943" i="13"/>
  <c r="AP943" i="13"/>
  <c r="Z943" i="13"/>
  <c r="W943" i="13"/>
  <c r="AF943" i="13"/>
  <c r="R943" i="13"/>
  <c r="S943" i="13"/>
  <c r="S957" i="18" l="1" a="1"/>
  <c r="S957" i="18" s="1"/>
  <c r="AR943" i="13"/>
  <c r="AA943" i="13"/>
  <c r="AB943" i="13" s="1"/>
  <c r="AC943" i="13" s="1"/>
  <c r="N944" i="13"/>
  <c r="AS942" i="13"/>
  <c r="M942" i="13" s="1"/>
  <c r="Q958" i="18" s="1"/>
  <c r="I945" i="13"/>
  <c r="D945" i="13"/>
  <c r="K945" i="13"/>
  <c r="F945" i="13"/>
  <c r="E945" i="13"/>
  <c r="J945" i="13"/>
  <c r="H945" i="13"/>
  <c r="L945" i="13"/>
  <c r="B945" i="13"/>
  <c r="G945" i="13"/>
  <c r="N945" i="13" s="1"/>
  <c r="C945" i="13"/>
  <c r="U944" i="13"/>
  <c r="AN944" i="13"/>
  <c r="AM944" i="13"/>
  <c r="W944" i="13"/>
  <c r="AP944" i="13"/>
  <c r="AG944" i="13"/>
  <c r="AE944" i="13"/>
  <c r="AH944" i="13"/>
  <c r="V944" i="13"/>
  <c r="AL944" i="13"/>
  <c r="AF944" i="13"/>
  <c r="X944" i="13"/>
  <c r="Y944" i="13"/>
  <c r="AO944" i="13"/>
  <c r="Z944" i="13"/>
  <c r="AJ944" i="13"/>
  <c r="AQ944" i="13"/>
  <c r="AI944" i="13"/>
  <c r="S944" i="13"/>
  <c r="R944" i="13"/>
  <c r="AS943" i="13" l="1"/>
  <c r="M943" i="13" s="1"/>
  <c r="Q959" i="18" s="1"/>
  <c r="R959" i="18" s="1"/>
  <c r="AR944" i="13"/>
  <c r="R958" i="18"/>
  <c r="S958" i="18" a="1"/>
  <c r="S958" i="18" s="1"/>
  <c r="AA944" i="13"/>
  <c r="AB944" i="13" s="1"/>
  <c r="AC944" i="13" s="1"/>
  <c r="F946" i="13"/>
  <c r="D946" i="13"/>
  <c r="J946" i="13"/>
  <c r="L946" i="13"/>
  <c r="B946" i="13"/>
  <c r="E946" i="13"/>
  <c r="I946" i="13"/>
  <c r="C946" i="13"/>
  <c r="H946" i="13"/>
  <c r="K946" i="13"/>
  <c r="G946" i="13"/>
  <c r="R945" i="13"/>
  <c r="S945" i="13"/>
  <c r="V945" i="13"/>
  <c r="Y945" i="13"/>
  <c r="AM945" i="13"/>
  <c r="AG945" i="13"/>
  <c r="W945" i="13"/>
  <c r="AO945" i="13"/>
  <c r="AI945" i="13"/>
  <c r="AF945" i="13"/>
  <c r="U945" i="13"/>
  <c r="AQ945" i="13"/>
  <c r="AL945" i="13"/>
  <c r="AH945" i="13"/>
  <c r="X945" i="13"/>
  <c r="AN945" i="13"/>
  <c r="AE945" i="13"/>
  <c r="Z945" i="13"/>
  <c r="AP945" i="13"/>
  <c r="AJ945" i="13"/>
  <c r="S959" i="18" l="1" a="1"/>
  <c r="S959" i="18" s="1"/>
  <c r="AS944" i="13"/>
  <c r="M944" i="13" s="1"/>
  <c r="Q960" i="18" s="1"/>
  <c r="AR945" i="13"/>
  <c r="AA945" i="13"/>
  <c r="AB945" i="13" s="1"/>
  <c r="AC945" i="13" s="1"/>
  <c r="N946" i="13"/>
  <c r="R946" i="13"/>
  <c r="S946" i="13"/>
  <c r="L947" i="13"/>
  <c r="D947" i="13"/>
  <c r="F947" i="13"/>
  <c r="G947" i="13"/>
  <c r="K947" i="13"/>
  <c r="H947" i="13"/>
  <c r="I947" i="13"/>
  <c r="B947" i="13"/>
  <c r="J947" i="13"/>
  <c r="C947" i="13"/>
  <c r="E947" i="13"/>
  <c r="AE946" i="13"/>
  <c r="AJ946" i="13"/>
  <c r="X946" i="13"/>
  <c r="AN946" i="13"/>
  <c r="AF946" i="13"/>
  <c r="Z946" i="13"/>
  <c r="W946" i="13"/>
  <c r="U946" i="13"/>
  <c r="AO946" i="13"/>
  <c r="AI946" i="13"/>
  <c r="AQ946" i="13"/>
  <c r="AG946" i="13"/>
  <c r="Y946" i="13"/>
  <c r="AM946" i="13"/>
  <c r="AP946" i="13"/>
  <c r="AH946" i="13"/>
  <c r="V946" i="13"/>
  <c r="AL946" i="13"/>
  <c r="R960" i="18" l="1"/>
  <c r="AS945" i="13"/>
  <c r="M945" i="13" s="1"/>
  <c r="Q961" i="18" s="1"/>
  <c r="S961" i="18" s="1" a="1"/>
  <c r="S961" i="18" s="1"/>
  <c r="S960" i="18" a="1"/>
  <c r="S960" i="18" s="1"/>
  <c r="N947" i="13"/>
  <c r="AA946" i="13"/>
  <c r="AB946" i="13" s="1"/>
  <c r="AC946" i="13" s="1"/>
  <c r="AR946" i="13"/>
  <c r="L948" i="13"/>
  <c r="H948" i="13"/>
  <c r="I948" i="13"/>
  <c r="D948" i="13"/>
  <c r="C948" i="13"/>
  <c r="F948" i="13"/>
  <c r="K948" i="13"/>
  <c r="J948" i="13"/>
  <c r="G948" i="13"/>
  <c r="E948" i="13"/>
  <c r="B948" i="13"/>
  <c r="S947" i="13"/>
  <c r="R947" i="13"/>
  <c r="AI947" i="13"/>
  <c r="AN947" i="13"/>
  <c r="AE947" i="13"/>
  <c r="AM947" i="13"/>
  <c r="AP947" i="13"/>
  <c r="AJ947" i="13"/>
  <c r="AQ947" i="13"/>
  <c r="Y947" i="13"/>
  <c r="U947" i="13"/>
  <c r="AO947" i="13"/>
  <c r="Z947" i="13"/>
  <c r="W947" i="13"/>
  <c r="X947" i="13"/>
  <c r="V947" i="13"/>
  <c r="AF947" i="13"/>
  <c r="AG947" i="13"/>
  <c r="AL947" i="13"/>
  <c r="AH947" i="13"/>
  <c r="R961" i="18" l="1"/>
  <c r="AS946" i="13"/>
  <c r="M946" i="13" s="1"/>
  <c r="Q962" i="18" s="1"/>
  <c r="R962" i="18" s="1"/>
  <c r="N948" i="13"/>
  <c r="AA947" i="13"/>
  <c r="AB947" i="13" s="1"/>
  <c r="AC947" i="13" s="1"/>
  <c r="AR947" i="13"/>
  <c r="D949" i="13"/>
  <c r="F949" i="13"/>
  <c r="E949" i="13"/>
  <c r="C949" i="13"/>
  <c r="I949" i="13"/>
  <c r="H949" i="13"/>
  <c r="B949" i="13"/>
  <c r="J949" i="13"/>
  <c r="L949" i="13"/>
  <c r="K949" i="13"/>
  <c r="G949" i="13"/>
  <c r="AH948" i="13"/>
  <c r="AJ948" i="13"/>
  <c r="AL948" i="13"/>
  <c r="AF948" i="13"/>
  <c r="AO948" i="13"/>
  <c r="AQ948" i="13"/>
  <c r="AM948" i="13"/>
  <c r="AN948" i="13"/>
  <c r="AE948" i="13"/>
  <c r="U948" i="13"/>
  <c r="V948" i="13"/>
  <c r="X948" i="13"/>
  <c r="Y948" i="13"/>
  <c r="Z948" i="13"/>
  <c r="AI948" i="13"/>
  <c r="W948" i="13"/>
  <c r="AG948" i="13"/>
  <c r="AP948" i="13"/>
  <c r="S948" i="13"/>
  <c r="R948" i="13"/>
  <c r="S962" i="18" l="1" a="1"/>
  <c r="S962" i="18" s="1"/>
  <c r="AS947" i="13"/>
  <c r="M947" i="13" s="1"/>
  <c r="Q963" i="18" s="1"/>
  <c r="AR948" i="13"/>
  <c r="AA948" i="13"/>
  <c r="AB948" i="13" s="1"/>
  <c r="AC948" i="13" s="1"/>
  <c r="N949" i="13"/>
  <c r="G950" i="13"/>
  <c r="J950" i="13"/>
  <c r="L950" i="13"/>
  <c r="K950" i="13"/>
  <c r="D950" i="13"/>
  <c r="F950" i="13"/>
  <c r="H950" i="13"/>
  <c r="I950" i="13"/>
  <c r="E950" i="13"/>
  <c r="C950" i="13"/>
  <c r="B950" i="13"/>
  <c r="R949" i="13"/>
  <c r="S949" i="13"/>
  <c r="X949" i="13"/>
  <c r="AN949" i="13"/>
  <c r="U949" i="13"/>
  <c r="Z949" i="13"/>
  <c r="AP949" i="13"/>
  <c r="AJ949" i="13"/>
  <c r="V949" i="13"/>
  <c r="Y949" i="13"/>
  <c r="AE949" i="13"/>
  <c r="AM949" i="13"/>
  <c r="AG949" i="13"/>
  <c r="W949" i="13"/>
  <c r="AO949" i="13"/>
  <c r="AI949" i="13"/>
  <c r="AF949" i="13"/>
  <c r="AQ949" i="13"/>
  <c r="AL949" i="13"/>
  <c r="AH949" i="13"/>
  <c r="R963" i="18" l="1"/>
  <c r="S963" i="18" a="1"/>
  <c r="S963" i="18" s="1"/>
  <c r="AS948" i="13"/>
  <c r="M948" i="13" s="1"/>
  <c r="Q964" i="18" s="1"/>
  <c r="R964" i="18" s="1"/>
  <c r="N950" i="13"/>
  <c r="AA949" i="13"/>
  <c r="AB949" i="13" s="1"/>
  <c r="AC949" i="13" s="1"/>
  <c r="AR949" i="13"/>
  <c r="H951" i="13"/>
  <c r="C951" i="13"/>
  <c r="D951" i="13"/>
  <c r="E951" i="13"/>
  <c r="I951" i="13"/>
  <c r="J951" i="13"/>
  <c r="K951" i="13"/>
  <c r="F951" i="13"/>
  <c r="G951" i="13"/>
  <c r="B951" i="13"/>
  <c r="L951" i="13"/>
  <c r="S950" i="13"/>
  <c r="R950" i="13"/>
  <c r="AE950" i="13"/>
  <c r="AN950" i="13"/>
  <c r="AI950" i="13"/>
  <c r="AF950" i="13"/>
  <c r="AH950" i="13"/>
  <c r="AG950" i="13"/>
  <c r="AJ950" i="13"/>
  <c r="AO950" i="13"/>
  <c r="AL950" i="13"/>
  <c r="AQ950" i="13"/>
  <c r="AM950" i="13"/>
  <c r="W950" i="13"/>
  <c r="U950" i="13"/>
  <c r="X950" i="13"/>
  <c r="V950" i="13"/>
  <c r="AP950" i="13"/>
  <c r="Z950" i="13"/>
  <c r="Y950" i="13"/>
  <c r="S964" i="18" l="1" a="1"/>
  <c r="S964" i="18" s="1"/>
  <c r="N951" i="13"/>
  <c r="AA950" i="13"/>
  <c r="AB950" i="13" s="1"/>
  <c r="AC950" i="13" s="1"/>
  <c r="AR950" i="13"/>
  <c r="AS949" i="13"/>
  <c r="M949" i="13" s="1"/>
  <c r="Q965" i="18" s="1"/>
  <c r="J952" i="13"/>
  <c r="G952" i="13"/>
  <c r="K952" i="13"/>
  <c r="E952" i="13"/>
  <c r="F952" i="13"/>
  <c r="D952" i="13"/>
  <c r="H952" i="13"/>
  <c r="B952" i="13"/>
  <c r="I952" i="13"/>
  <c r="L952" i="13"/>
  <c r="C952" i="13"/>
  <c r="AL951" i="13"/>
  <c r="AH951" i="13"/>
  <c r="Z951" i="13"/>
  <c r="AE951" i="13"/>
  <c r="AN951" i="13"/>
  <c r="AJ951" i="13"/>
  <c r="AP951" i="13"/>
  <c r="AM951" i="13"/>
  <c r="V951" i="13"/>
  <c r="U951" i="13"/>
  <c r="Y951" i="13"/>
  <c r="AO951" i="13"/>
  <c r="AG951" i="13"/>
  <c r="W951" i="13"/>
  <c r="AQ951" i="13"/>
  <c r="AI951" i="13"/>
  <c r="AF951" i="13"/>
  <c r="X951" i="13"/>
  <c r="S951" i="13"/>
  <c r="R951" i="13"/>
  <c r="N952" i="13" l="1"/>
  <c r="AS950" i="13"/>
  <c r="M950" i="13" s="1"/>
  <c r="Q966" i="18" s="1"/>
  <c r="R966" i="18" s="1"/>
  <c r="AA951" i="13"/>
  <c r="AB951" i="13" s="1"/>
  <c r="AC951" i="13" s="1"/>
  <c r="AR951" i="13"/>
  <c r="S965" i="18" a="1"/>
  <c r="S965" i="18" s="1"/>
  <c r="R965" i="18"/>
  <c r="E953" i="13"/>
  <c r="B953" i="13"/>
  <c r="G953" i="13"/>
  <c r="D953" i="13"/>
  <c r="J953" i="13"/>
  <c r="L953" i="13"/>
  <c r="I953" i="13"/>
  <c r="H953" i="13"/>
  <c r="K953" i="13"/>
  <c r="C953" i="13"/>
  <c r="F953" i="13"/>
  <c r="S952" i="13"/>
  <c r="R952" i="13"/>
  <c r="Y952" i="13"/>
  <c r="AM952" i="13"/>
  <c r="AG952" i="13"/>
  <c r="AE952" i="13"/>
  <c r="AH952" i="13"/>
  <c r="V952" i="13"/>
  <c r="AP952" i="13"/>
  <c r="AJ952" i="13"/>
  <c r="X952" i="13"/>
  <c r="U952" i="13"/>
  <c r="AL952" i="13"/>
  <c r="AF952" i="13"/>
  <c r="Z952" i="13"/>
  <c r="AN952" i="13"/>
  <c r="AO952" i="13"/>
  <c r="AI952" i="13"/>
  <c r="W952" i="13"/>
  <c r="AQ952" i="13"/>
  <c r="S966" i="18" l="1" a="1"/>
  <c r="S966" i="18" s="1"/>
  <c r="N953" i="13"/>
  <c r="AS951" i="13"/>
  <c r="M951" i="13" s="1"/>
  <c r="Q967" i="18" s="1"/>
  <c r="AA952" i="13"/>
  <c r="AB952" i="13" s="1"/>
  <c r="AC952" i="13" s="1"/>
  <c r="AR952" i="13"/>
  <c r="R953" i="13"/>
  <c r="S953" i="13"/>
  <c r="AE953" i="13"/>
  <c r="AG953" i="13"/>
  <c r="Y953" i="13"/>
  <c r="AF953" i="13"/>
  <c r="AI953" i="13"/>
  <c r="W953" i="13"/>
  <c r="AM953" i="13"/>
  <c r="Z953" i="13"/>
  <c r="V953" i="13"/>
  <c r="AO953" i="13"/>
  <c r="AL953" i="13"/>
  <c r="AH953" i="13"/>
  <c r="U953" i="13"/>
  <c r="AN953" i="13"/>
  <c r="AJ953" i="13"/>
  <c r="AQ953" i="13"/>
  <c r="AP953" i="13"/>
  <c r="X953" i="13"/>
  <c r="E954" i="13"/>
  <c r="B954" i="13"/>
  <c r="I954" i="13"/>
  <c r="C954" i="13"/>
  <c r="D954" i="13"/>
  <c r="F954" i="13"/>
  <c r="L954" i="13"/>
  <c r="K954" i="13"/>
  <c r="J954" i="13"/>
  <c r="G954" i="13"/>
  <c r="H954" i="13"/>
  <c r="R967" i="18" l="1"/>
  <c r="AS952" i="13"/>
  <c r="M952" i="13" s="1"/>
  <c r="Q968" i="18" s="1"/>
  <c r="S968" i="18" s="1" a="1"/>
  <c r="S968" i="18" s="1"/>
  <c r="S967" i="18" a="1"/>
  <c r="S967" i="18" s="1"/>
  <c r="N954" i="13"/>
  <c r="AA953" i="13"/>
  <c r="AB953" i="13" s="1"/>
  <c r="AC953" i="13" s="1"/>
  <c r="AR953" i="13"/>
  <c r="S954" i="13"/>
  <c r="R954" i="13"/>
  <c r="U954" i="13"/>
  <c r="AP954" i="13"/>
  <c r="AJ954" i="13"/>
  <c r="X954" i="13"/>
  <c r="AL954" i="13"/>
  <c r="AF954" i="13"/>
  <c r="AN954" i="13"/>
  <c r="AO954" i="13"/>
  <c r="Z954" i="13"/>
  <c r="Y954" i="13"/>
  <c r="AQ954" i="13"/>
  <c r="AI954" i="13"/>
  <c r="W954" i="13"/>
  <c r="AM954" i="13"/>
  <c r="AE954" i="13"/>
  <c r="AG954" i="13"/>
  <c r="AH954" i="13"/>
  <c r="V954" i="13"/>
  <c r="C955" i="13"/>
  <c r="B955" i="13"/>
  <c r="L955" i="13"/>
  <c r="J955" i="13"/>
  <c r="K955" i="13"/>
  <c r="I955" i="13"/>
  <c r="H955" i="13"/>
  <c r="G955" i="13"/>
  <c r="F955" i="13"/>
  <c r="D955" i="13"/>
  <c r="E955" i="13"/>
  <c r="R968" i="18" l="1"/>
  <c r="AR954" i="13"/>
  <c r="N955" i="13"/>
  <c r="AS953" i="13"/>
  <c r="M953" i="13" s="1"/>
  <c r="Q969" i="18" s="1"/>
  <c r="AA954" i="13"/>
  <c r="AB954" i="13" s="1"/>
  <c r="AC954" i="13" s="1"/>
  <c r="U955" i="13"/>
  <c r="Z955" i="13"/>
  <c r="AP955" i="13"/>
  <c r="AM955" i="13"/>
  <c r="V955" i="13"/>
  <c r="Y955" i="13"/>
  <c r="AO955" i="13"/>
  <c r="AG955" i="13"/>
  <c r="W955" i="13"/>
  <c r="AI955" i="13"/>
  <c r="AF955" i="13"/>
  <c r="AQ955" i="13"/>
  <c r="AE955" i="13"/>
  <c r="AL955" i="13"/>
  <c r="AH955" i="13"/>
  <c r="X955" i="13"/>
  <c r="AN955" i="13"/>
  <c r="AJ955" i="13"/>
  <c r="R955" i="13"/>
  <c r="S955" i="13"/>
  <c r="B956" i="13"/>
  <c r="G956" i="13"/>
  <c r="D956" i="13"/>
  <c r="L956" i="13"/>
  <c r="J956" i="13"/>
  <c r="I956" i="13"/>
  <c r="E956" i="13"/>
  <c r="F956" i="13"/>
  <c r="C956" i="13"/>
  <c r="H956" i="13"/>
  <c r="K956" i="13"/>
  <c r="AS954" i="13" l="1"/>
  <c r="M954" i="13" s="1"/>
  <c r="Q970" i="18" s="1"/>
  <c r="S970" i="18" s="1" a="1"/>
  <c r="S970" i="18" s="1"/>
  <c r="N956" i="13"/>
  <c r="R969" i="18"/>
  <c r="S969" i="18" a="1"/>
  <c r="S969" i="18" s="1"/>
  <c r="AR955" i="13"/>
  <c r="AA955" i="13"/>
  <c r="AB955" i="13" s="1"/>
  <c r="AC955" i="13" s="1"/>
  <c r="R956" i="13"/>
  <c r="S956" i="13"/>
  <c r="AL956" i="13"/>
  <c r="AF956" i="13"/>
  <c r="U956" i="13"/>
  <c r="AN956" i="13"/>
  <c r="AO956" i="13"/>
  <c r="Z956" i="13"/>
  <c r="AE956" i="13"/>
  <c r="W956" i="13"/>
  <c r="AQ956" i="13"/>
  <c r="AI956" i="13"/>
  <c r="Y956" i="13"/>
  <c r="AM956" i="13"/>
  <c r="AG956" i="13"/>
  <c r="AH956" i="13"/>
  <c r="V956" i="13"/>
  <c r="AP956" i="13"/>
  <c r="AJ956" i="13"/>
  <c r="X956" i="13"/>
  <c r="I957" i="13"/>
  <c r="C957" i="13"/>
  <c r="J957" i="13"/>
  <c r="E957" i="13"/>
  <c r="F957" i="13"/>
  <c r="B957" i="13"/>
  <c r="K957" i="13"/>
  <c r="D957" i="13"/>
  <c r="L957" i="13"/>
  <c r="H957" i="13"/>
  <c r="G957" i="13"/>
  <c r="N957" i="13" s="1"/>
  <c r="R970" i="18" l="1"/>
  <c r="AS955" i="13"/>
  <c r="M955" i="13" s="1"/>
  <c r="Q971" i="18" s="1"/>
  <c r="R971" i="18" s="1"/>
  <c r="AA956" i="13"/>
  <c r="AB956" i="13" s="1"/>
  <c r="AC956" i="13" s="1"/>
  <c r="AR956" i="13"/>
  <c r="R957" i="13"/>
  <c r="S957" i="13"/>
  <c r="V957" i="13"/>
  <c r="Y957" i="13"/>
  <c r="AE957" i="13"/>
  <c r="AM957" i="13"/>
  <c r="AG957" i="13"/>
  <c r="W957" i="13"/>
  <c r="AO957" i="13"/>
  <c r="AI957" i="13"/>
  <c r="AF957" i="13"/>
  <c r="U957" i="13"/>
  <c r="AQ957" i="13"/>
  <c r="AL957" i="13"/>
  <c r="AH957" i="13"/>
  <c r="X957" i="13"/>
  <c r="AN957" i="13"/>
  <c r="Z957" i="13"/>
  <c r="AP957" i="13"/>
  <c r="AJ957" i="13"/>
  <c r="D958" i="13"/>
  <c r="J958" i="13"/>
  <c r="H958" i="13"/>
  <c r="F958" i="13"/>
  <c r="L958" i="13"/>
  <c r="K958" i="13"/>
  <c r="I958" i="13"/>
  <c r="E958" i="13"/>
  <c r="B958" i="13"/>
  <c r="G958" i="13"/>
  <c r="N958" i="13" s="1"/>
  <c r="C958" i="13"/>
  <c r="S971" i="18" l="1" a="1"/>
  <c r="S971" i="18" s="1"/>
  <c r="AS956" i="13"/>
  <c r="M956" i="13" s="1"/>
  <c r="Q972" i="18" s="1"/>
  <c r="AA957" i="13"/>
  <c r="AB957" i="13" s="1"/>
  <c r="AC957" i="13" s="1"/>
  <c r="AR957" i="13"/>
  <c r="B959" i="13"/>
  <c r="F959" i="13"/>
  <c r="L959" i="13"/>
  <c r="D959" i="13"/>
  <c r="C959" i="13"/>
  <c r="I959" i="13"/>
  <c r="K959" i="13"/>
  <c r="E959" i="13"/>
  <c r="H959" i="13"/>
  <c r="J959" i="13"/>
  <c r="G959" i="13"/>
  <c r="R958" i="13"/>
  <c r="S958" i="13"/>
  <c r="Y958" i="13"/>
  <c r="AM958" i="13"/>
  <c r="AP958" i="13"/>
  <c r="U958" i="13"/>
  <c r="AH958" i="13"/>
  <c r="V958" i="13"/>
  <c r="AL958" i="13"/>
  <c r="AJ958" i="13"/>
  <c r="X958" i="13"/>
  <c r="AE958" i="13"/>
  <c r="AF958" i="13"/>
  <c r="Z958" i="13"/>
  <c r="AN958" i="13"/>
  <c r="AO958" i="13"/>
  <c r="AI958" i="13"/>
  <c r="W958" i="13"/>
  <c r="AQ958" i="13"/>
  <c r="AG958" i="13"/>
  <c r="S972" i="18" l="1" a="1"/>
  <c r="S972" i="18" s="1"/>
  <c r="R972" i="18"/>
  <c r="AS957" i="13"/>
  <c r="M957" i="13" s="1"/>
  <c r="Q973" i="18" s="1"/>
  <c r="S973" i="18" s="1" a="1"/>
  <c r="S973" i="18" s="1"/>
  <c r="AA958" i="13"/>
  <c r="AB958" i="13" s="1"/>
  <c r="AC958" i="13" s="1"/>
  <c r="N959" i="13"/>
  <c r="AR958" i="13"/>
  <c r="R959" i="13"/>
  <c r="S959" i="13"/>
  <c r="AL959" i="13"/>
  <c r="AH959" i="13"/>
  <c r="U959" i="13"/>
  <c r="X959" i="13"/>
  <c r="AN959" i="13"/>
  <c r="AJ959" i="13"/>
  <c r="Z959" i="13"/>
  <c r="AP959" i="13"/>
  <c r="AM959" i="13"/>
  <c r="AE959" i="13"/>
  <c r="V959" i="13"/>
  <c r="Y959" i="13"/>
  <c r="AO959" i="13"/>
  <c r="AG959" i="13"/>
  <c r="W959" i="13"/>
  <c r="AI959" i="13"/>
  <c r="AF959" i="13"/>
  <c r="AQ959" i="13"/>
  <c r="G960" i="13"/>
  <c r="F960" i="13"/>
  <c r="D960" i="13"/>
  <c r="B960" i="13"/>
  <c r="E960" i="13"/>
  <c r="I960" i="13"/>
  <c r="J960" i="13"/>
  <c r="H960" i="13"/>
  <c r="C960" i="13"/>
  <c r="K960" i="13"/>
  <c r="L960" i="13"/>
  <c r="R973" i="18" l="1"/>
  <c r="AS958" i="13"/>
  <c r="M958" i="13" s="1"/>
  <c r="Q974" i="18" s="1"/>
  <c r="S974" i="18" s="1" a="1"/>
  <c r="S974" i="18" s="1"/>
  <c r="N960" i="13"/>
  <c r="AR959" i="13"/>
  <c r="AA959" i="13"/>
  <c r="AB959" i="13" s="1"/>
  <c r="AC959" i="13" s="1"/>
  <c r="S960" i="13"/>
  <c r="R960" i="13"/>
  <c r="F961" i="13"/>
  <c r="J961" i="13"/>
  <c r="G961" i="13"/>
  <c r="K961" i="13"/>
  <c r="D961" i="13"/>
  <c r="E961" i="13"/>
  <c r="L961" i="13"/>
  <c r="B961" i="13"/>
  <c r="I961" i="13"/>
  <c r="H961" i="13"/>
  <c r="C961" i="13"/>
  <c r="AE960" i="13"/>
  <c r="W960" i="13"/>
  <c r="AQ960" i="13"/>
  <c r="AI960" i="13"/>
  <c r="Y960" i="13"/>
  <c r="AM960" i="13"/>
  <c r="AG960" i="13"/>
  <c r="AH960" i="13"/>
  <c r="V960" i="13"/>
  <c r="U960" i="13"/>
  <c r="AP960" i="13"/>
  <c r="AJ960" i="13"/>
  <c r="X960" i="13"/>
  <c r="AL960" i="13"/>
  <c r="AF960" i="13"/>
  <c r="AN960" i="13"/>
  <c r="AO960" i="13"/>
  <c r="Z960" i="13"/>
  <c r="N961" i="13" l="1"/>
  <c r="AS959" i="13"/>
  <c r="M959" i="13" s="1"/>
  <c r="Q975" i="18" s="1"/>
  <c r="R975" i="18" s="1"/>
  <c r="R974" i="18"/>
  <c r="AR960" i="13"/>
  <c r="AA960" i="13"/>
  <c r="AB960" i="13" s="1"/>
  <c r="AC960" i="13" s="1"/>
  <c r="S961" i="13"/>
  <c r="R961" i="13"/>
  <c r="F962" i="13"/>
  <c r="D962" i="13"/>
  <c r="L962" i="13"/>
  <c r="K962" i="13"/>
  <c r="B962" i="13"/>
  <c r="I962" i="13"/>
  <c r="E962" i="13"/>
  <c r="G962" i="13"/>
  <c r="C962" i="13"/>
  <c r="J962" i="13"/>
  <c r="H962" i="13"/>
  <c r="AM961" i="13"/>
  <c r="Z961" i="13"/>
  <c r="U961" i="13"/>
  <c r="AO961" i="13"/>
  <c r="V961" i="13"/>
  <c r="AP961" i="13"/>
  <c r="AQ961" i="13"/>
  <c r="AG961" i="13"/>
  <c r="W961" i="13"/>
  <c r="Y961" i="13"/>
  <c r="AI961" i="13"/>
  <c r="AE961" i="13"/>
  <c r="AF961" i="13"/>
  <c r="AH961" i="13"/>
  <c r="AL961" i="13"/>
  <c r="AJ961" i="13"/>
  <c r="X961" i="13"/>
  <c r="AN961" i="13"/>
  <c r="N962" i="13" l="1"/>
  <c r="S975" i="18" a="1"/>
  <c r="S975" i="18" s="1"/>
  <c r="AS960" i="13"/>
  <c r="M960" i="13" s="1"/>
  <c r="Q976" i="18" s="1"/>
  <c r="AA961" i="13"/>
  <c r="AB961" i="13" s="1"/>
  <c r="AC961" i="13" s="1"/>
  <c r="AR961" i="13"/>
  <c r="R962" i="13"/>
  <c r="S962" i="13"/>
  <c r="K963" i="13"/>
  <c r="L963" i="13"/>
  <c r="C963" i="13"/>
  <c r="F963" i="13"/>
  <c r="J963" i="13"/>
  <c r="H963" i="13"/>
  <c r="D963" i="13"/>
  <c r="I963" i="13"/>
  <c r="G963" i="13"/>
  <c r="E963" i="13"/>
  <c r="B963" i="13"/>
  <c r="AL962" i="13"/>
  <c r="AH962" i="13"/>
  <c r="X962" i="13"/>
  <c r="AN962" i="13"/>
  <c r="AJ962" i="13"/>
  <c r="U962" i="13"/>
  <c r="AQ962" i="13"/>
  <c r="AF962" i="13"/>
  <c r="Z962" i="13"/>
  <c r="W962" i="13"/>
  <c r="AO962" i="13"/>
  <c r="AE962" i="13"/>
  <c r="AG962" i="13"/>
  <c r="Y962" i="13"/>
  <c r="AM962" i="13"/>
  <c r="AP962" i="13"/>
  <c r="AI962" i="13"/>
  <c r="V962" i="13"/>
  <c r="S976" i="18" l="1" a="1"/>
  <c r="S976" i="18" s="1"/>
  <c r="AS961" i="13"/>
  <c r="M961" i="13" s="1"/>
  <c r="Q977" i="18" s="1"/>
  <c r="S977" i="18" s="1" a="1"/>
  <c r="S977" i="18" s="1"/>
  <c r="R976" i="18"/>
  <c r="N963" i="13"/>
  <c r="AR962" i="13"/>
  <c r="AA962" i="13"/>
  <c r="AB962" i="13" s="1"/>
  <c r="AC962" i="13" s="1"/>
  <c r="E964" i="13"/>
  <c r="F964" i="13"/>
  <c r="H964" i="13"/>
  <c r="B964" i="13"/>
  <c r="L964" i="13"/>
  <c r="G964" i="13"/>
  <c r="D964" i="13"/>
  <c r="I964" i="13"/>
  <c r="K964" i="13"/>
  <c r="J964" i="13"/>
  <c r="C964" i="13"/>
  <c r="AI963" i="13"/>
  <c r="AL963" i="13"/>
  <c r="AM963" i="13"/>
  <c r="AE963" i="13"/>
  <c r="Z963" i="13"/>
  <c r="AH963" i="13"/>
  <c r="AO963" i="13"/>
  <c r="V963" i="13"/>
  <c r="X963" i="13"/>
  <c r="AP963" i="13"/>
  <c r="AN963" i="13"/>
  <c r="AQ963" i="13"/>
  <c r="Y963" i="13"/>
  <c r="AF963" i="13"/>
  <c r="U963" i="13"/>
  <c r="AG963" i="13"/>
  <c r="W963" i="13"/>
  <c r="AJ963" i="13"/>
  <c r="S963" i="13"/>
  <c r="R963" i="13"/>
  <c r="R977" i="18" l="1"/>
  <c r="AS962" i="13"/>
  <c r="M962" i="13" s="1"/>
  <c r="Q978" i="18" s="1"/>
  <c r="S978" i="18" s="1" a="1"/>
  <c r="S978" i="18" s="1"/>
  <c r="N964" i="13"/>
  <c r="AR963" i="13"/>
  <c r="AA963" i="13"/>
  <c r="AB963" i="13" s="1"/>
  <c r="AC963" i="13" s="1"/>
  <c r="AQ964" i="13"/>
  <c r="AG964" i="13"/>
  <c r="Y964" i="13"/>
  <c r="AM964" i="13"/>
  <c r="AP964" i="13"/>
  <c r="AH964" i="13"/>
  <c r="V964" i="13"/>
  <c r="AL964" i="13"/>
  <c r="AE964" i="13"/>
  <c r="AJ964" i="13"/>
  <c r="X964" i="13"/>
  <c r="AN964" i="13"/>
  <c r="AF964" i="13"/>
  <c r="Z964" i="13"/>
  <c r="W964" i="13"/>
  <c r="U964" i="13"/>
  <c r="AO964" i="13"/>
  <c r="AI964" i="13"/>
  <c r="J965" i="13"/>
  <c r="D965" i="13"/>
  <c r="E965" i="13"/>
  <c r="K965" i="13"/>
  <c r="G965" i="13"/>
  <c r="I965" i="13"/>
  <c r="B965" i="13"/>
  <c r="H965" i="13"/>
  <c r="C965" i="13"/>
  <c r="L965" i="13"/>
  <c r="F965" i="13"/>
  <c r="S964" i="13"/>
  <c r="R964" i="13"/>
  <c r="R978" i="18" l="1"/>
  <c r="AS963" i="13"/>
  <c r="M963" i="13" s="1"/>
  <c r="Q979" i="18" s="1"/>
  <c r="S979" i="18" s="1" a="1"/>
  <c r="S979" i="18" s="1"/>
  <c r="AA964" i="13"/>
  <c r="AB964" i="13" s="1"/>
  <c r="AC964" i="13" s="1"/>
  <c r="AR964" i="13"/>
  <c r="N965" i="13"/>
  <c r="R965" i="13"/>
  <c r="S965" i="13"/>
  <c r="L966" i="13"/>
  <c r="C966" i="13"/>
  <c r="I966" i="13"/>
  <c r="E966" i="13"/>
  <c r="G966" i="13"/>
  <c r="H966" i="13"/>
  <c r="J966" i="13"/>
  <c r="K966" i="13"/>
  <c r="D966" i="13"/>
  <c r="F966" i="13"/>
  <c r="B966" i="13"/>
  <c r="AQ965" i="13"/>
  <c r="V965" i="13"/>
  <c r="AM965" i="13"/>
  <c r="Z965" i="13"/>
  <c r="AL965" i="13"/>
  <c r="AF965" i="13"/>
  <c r="U965" i="13"/>
  <c r="AG965" i="13"/>
  <c r="AN965" i="13"/>
  <c r="AH965" i="13"/>
  <c r="AI965" i="13"/>
  <c r="AP965" i="13"/>
  <c r="AE965" i="13"/>
  <c r="AO965" i="13"/>
  <c r="Y965" i="13"/>
  <c r="AJ965" i="13"/>
  <c r="X965" i="13"/>
  <c r="W965" i="13"/>
  <c r="R979" i="18" l="1"/>
  <c r="N966" i="13"/>
  <c r="AS964" i="13"/>
  <c r="M964" i="13" s="1"/>
  <c r="Q980" i="18" s="1"/>
  <c r="S980" i="18" s="1" a="1"/>
  <c r="S980" i="18" s="1"/>
  <c r="AR965" i="13"/>
  <c r="AA965" i="13"/>
  <c r="AB965" i="13" s="1"/>
  <c r="AC965" i="13" s="1"/>
  <c r="D967" i="13"/>
  <c r="E967" i="13"/>
  <c r="C967" i="13"/>
  <c r="F967" i="13"/>
  <c r="H967" i="13"/>
  <c r="B967" i="13"/>
  <c r="G967" i="13"/>
  <c r="I967" i="13"/>
  <c r="J967" i="13"/>
  <c r="K967" i="13"/>
  <c r="L967" i="13"/>
  <c r="Y966" i="13"/>
  <c r="AM966" i="13"/>
  <c r="AG966" i="13"/>
  <c r="U966" i="13"/>
  <c r="AH966" i="13"/>
  <c r="AO966" i="13"/>
  <c r="AJ966" i="13"/>
  <c r="V966" i="13"/>
  <c r="AN966" i="13"/>
  <c r="AE966" i="13"/>
  <c r="AF966" i="13"/>
  <c r="X966" i="13"/>
  <c r="AL966" i="13"/>
  <c r="AP966" i="13"/>
  <c r="Z966" i="13"/>
  <c r="W966" i="13"/>
  <c r="AQ966" i="13"/>
  <c r="AI966" i="13"/>
  <c r="S966" i="13"/>
  <c r="R966" i="13"/>
  <c r="N967" i="13" l="1"/>
  <c r="AS965" i="13"/>
  <c r="M965" i="13" s="1"/>
  <c r="Q981" i="18" s="1"/>
  <c r="R981" i="18" s="1"/>
  <c r="R980" i="18"/>
  <c r="AR966" i="13"/>
  <c r="AA966" i="13"/>
  <c r="AB966" i="13" s="1"/>
  <c r="AC966" i="13" s="1"/>
  <c r="F968" i="13"/>
  <c r="H968" i="13"/>
  <c r="B968" i="13"/>
  <c r="G968" i="13"/>
  <c r="E968" i="13"/>
  <c r="J968" i="13"/>
  <c r="D968" i="13"/>
  <c r="L968" i="13"/>
  <c r="I968" i="13"/>
  <c r="K968" i="13"/>
  <c r="C968" i="13"/>
  <c r="S967" i="13"/>
  <c r="R967" i="13"/>
  <c r="AM967" i="13"/>
  <c r="AP967" i="13"/>
  <c r="AJ967" i="13"/>
  <c r="AE967" i="13"/>
  <c r="AQ967" i="13"/>
  <c r="Y967" i="13"/>
  <c r="AO967" i="13"/>
  <c r="X967" i="13"/>
  <c r="W967" i="13"/>
  <c r="U967" i="13"/>
  <c r="Z967" i="13"/>
  <c r="V967" i="13"/>
  <c r="AF967" i="13"/>
  <c r="AG967" i="13"/>
  <c r="AL967" i="13"/>
  <c r="AH967" i="13"/>
  <c r="AI967" i="13"/>
  <c r="AN967" i="13"/>
  <c r="S981" i="18" l="1" a="1"/>
  <c r="S981" i="18" s="1"/>
  <c r="AS966" i="13"/>
  <c r="M966" i="13" s="1"/>
  <c r="Q982" i="18" s="1"/>
  <c r="N968" i="13"/>
  <c r="AR967" i="13"/>
  <c r="AA967" i="13"/>
  <c r="AB967" i="13" s="1"/>
  <c r="AC967" i="13" s="1"/>
  <c r="AP968" i="13"/>
  <c r="AH968" i="13"/>
  <c r="AE968" i="13"/>
  <c r="AL968" i="13"/>
  <c r="AJ968" i="13"/>
  <c r="AM968" i="13"/>
  <c r="U968" i="13"/>
  <c r="AN968" i="13"/>
  <c r="AF968" i="13"/>
  <c r="X968" i="13"/>
  <c r="V968" i="13"/>
  <c r="Z968" i="13"/>
  <c r="AI968" i="13"/>
  <c r="W968" i="13"/>
  <c r="AO968" i="13"/>
  <c r="AG968" i="13"/>
  <c r="Y968" i="13"/>
  <c r="AQ968" i="13"/>
  <c r="D969" i="13"/>
  <c r="L969" i="13"/>
  <c r="H969" i="13"/>
  <c r="I969" i="13"/>
  <c r="J969" i="13"/>
  <c r="B969" i="13"/>
  <c r="K969" i="13"/>
  <c r="G969" i="13"/>
  <c r="E969" i="13"/>
  <c r="F969" i="13"/>
  <c r="C969" i="13"/>
  <c r="R968" i="13"/>
  <c r="S968" i="13"/>
  <c r="S982" i="18" l="1" a="1"/>
  <c r="S982" i="18" s="1"/>
  <c r="R982" i="18"/>
  <c r="AS967" i="13"/>
  <c r="M967" i="13" s="1"/>
  <c r="Q983" i="18" s="1"/>
  <c r="S983" i="18" s="1" a="1"/>
  <c r="S983" i="18" s="1"/>
  <c r="AA968" i="13"/>
  <c r="AB968" i="13" s="1"/>
  <c r="AC968" i="13" s="1"/>
  <c r="N969" i="13"/>
  <c r="AR968" i="13"/>
  <c r="G970" i="13"/>
  <c r="K970" i="13"/>
  <c r="I970" i="13"/>
  <c r="H970" i="13"/>
  <c r="C970" i="13"/>
  <c r="B970" i="13"/>
  <c r="E970" i="13"/>
  <c r="F970" i="13"/>
  <c r="L970" i="13"/>
  <c r="J970" i="13"/>
  <c r="D970" i="13"/>
  <c r="R969" i="13"/>
  <c r="S969" i="13"/>
  <c r="AH969" i="13"/>
  <c r="Z969" i="13"/>
  <c r="AP969" i="13"/>
  <c r="AE969" i="13"/>
  <c r="AJ969" i="13"/>
  <c r="V969" i="13"/>
  <c r="Y969" i="13"/>
  <c r="AM969" i="13"/>
  <c r="AG969" i="13"/>
  <c r="U969" i="13"/>
  <c r="AO969" i="13"/>
  <c r="AI969" i="13"/>
  <c r="W969" i="13"/>
  <c r="AQ969" i="13"/>
  <c r="AL969" i="13"/>
  <c r="AF969" i="13"/>
  <c r="X969" i="13"/>
  <c r="AN969" i="13"/>
  <c r="R983" i="18" l="1"/>
  <c r="AS968" i="13"/>
  <c r="M968" i="13" s="1"/>
  <c r="Q984" i="18" s="1"/>
  <c r="R984" i="18" s="1"/>
  <c r="AA969" i="13"/>
  <c r="AB969" i="13" s="1"/>
  <c r="AC969" i="13" s="1"/>
  <c r="AR969" i="13"/>
  <c r="N970" i="13"/>
  <c r="AE970" i="13"/>
  <c r="V970" i="13"/>
  <c r="AL970" i="13"/>
  <c r="AJ970" i="13"/>
  <c r="X970" i="13"/>
  <c r="Z970" i="13"/>
  <c r="AN970" i="13"/>
  <c r="AF970" i="13"/>
  <c r="W970" i="13"/>
  <c r="AO970" i="13"/>
  <c r="AI970" i="13"/>
  <c r="AG970" i="13"/>
  <c r="U970" i="13"/>
  <c r="AQ970" i="13"/>
  <c r="AM970" i="13"/>
  <c r="AH970" i="13"/>
  <c r="Y970" i="13"/>
  <c r="AP970" i="13"/>
  <c r="H971" i="13"/>
  <c r="G971" i="13"/>
  <c r="J971" i="13"/>
  <c r="D971" i="13"/>
  <c r="F971" i="13"/>
  <c r="E971" i="13"/>
  <c r="C971" i="13"/>
  <c r="B971" i="13"/>
  <c r="K971" i="13"/>
  <c r="I971" i="13"/>
  <c r="L971" i="13"/>
  <c r="S970" i="13"/>
  <c r="R970" i="13"/>
  <c r="S984" i="18" l="1" a="1"/>
  <c r="S984" i="18" s="1"/>
  <c r="AS969" i="13"/>
  <c r="M969" i="13" s="1"/>
  <c r="Q985" i="18" s="1"/>
  <c r="R985" i="18" s="1"/>
  <c r="AA970" i="13"/>
  <c r="AB970" i="13" s="1"/>
  <c r="AC970" i="13" s="1"/>
  <c r="AR970" i="13"/>
  <c r="N971" i="13"/>
  <c r="J972" i="13"/>
  <c r="G972" i="13"/>
  <c r="H972" i="13"/>
  <c r="D972" i="13"/>
  <c r="I972" i="13"/>
  <c r="E972" i="13"/>
  <c r="L972" i="13"/>
  <c r="B972" i="13"/>
  <c r="C972" i="13"/>
  <c r="K972" i="13"/>
  <c r="F972" i="13"/>
  <c r="AE971" i="13"/>
  <c r="AQ971" i="13"/>
  <c r="Y971" i="13"/>
  <c r="AO971" i="13"/>
  <c r="AG971" i="13"/>
  <c r="AI971" i="13"/>
  <c r="AJ971" i="13"/>
  <c r="U971" i="13"/>
  <c r="W971" i="13"/>
  <c r="AF971" i="13"/>
  <c r="X971" i="13"/>
  <c r="AL971" i="13"/>
  <c r="AH971" i="13"/>
  <c r="AN971" i="13"/>
  <c r="AP971" i="13"/>
  <c r="Z971" i="13"/>
  <c r="V971" i="13"/>
  <c r="AM971" i="13"/>
  <c r="R971" i="13"/>
  <c r="S971" i="13"/>
  <c r="S985" i="18" l="1" a="1"/>
  <c r="S985" i="18" s="1"/>
  <c r="N972" i="13"/>
  <c r="AR971" i="13"/>
  <c r="AS970" i="13"/>
  <c r="M970" i="13" s="1"/>
  <c r="Q986" i="18" s="1"/>
  <c r="AA971" i="13"/>
  <c r="AB971" i="13" s="1"/>
  <c r="AC971" i="13" s="1"/>
  <c r="L973" i="13"/>
  <c r="F973" i="13"/>
  <c r="I973" i="13"/>
  <c r="K973" i="13"/>
  <c r="G973" i="13"/>
  <c r="J973" i="13"/>
  <c r="B973" i="13"/>
  <c r="E973" i="13"/>
  <c r="C973" i="13"/>
  <c r="D973" i="13"/>
  <c r="H973" i="13"/>
  <c r="U972" i="13"/>
  <c r="AP972" i="13"/>
  <c r="AJ972" i="13"/>
  <c r="V972" i="13"/>
  <c r="AL972" i="13"/>
  <c r="AN972" i="13"/>
  <c r="AE972" i="13"/>
  <c r="AF972" i="13"/>
  <c r="AO972" i="13"/>
  <c r="X972" i="13"/>
  <c r="Z972" i="13"/>
  <c r="AQ972" i="13"/>
  <c r="AI972" i="13"/>
  <c r="W972" i="13"/>
  <c r="AG972" i="13"/>
  <c r="AM972" i="13"/>
  <c r="AH972" i="13"/>
  <c r="Y972" i="13"/>
  <c r="R972" i="13"/>
  <c r="S972" i="13"/>
  <c r="AS971" i="13" l="1"/>
  <c r="M971" i="13" s="1"/>
  <c r="Q987" i="18" s="1"/>
  <c r="S987" i="18" s="1" a="1"/>
  <c r="S987" i="18" s="1"/>
  <c r="AR972" i="13"/>
  <c r="AA972" i="13"/>
  <c r="AB972" i="13" s="1"/>
  <c r="AC972" i="13" s="1"/>
  <c r="N973" i="13"/>
  <c r="S986" i="18" a="1"/>
  <c r="S986" i="18" s="1"/>
  <c r="R986" i="18"/>
  <c r="R973" i="13"/>
  <c r="S973" i="13"/>
  <c r="U973" i="13"/>
  <c r="AO973" i="13"/>
  <c r="AN973" i="13"/>
  <c r="AI973" i="13"/>
  <c r="AG973" i="13"/>
  <c r="AJ973" i="13"/>
  <c r="AF973" i="13"/>
  <c r="AE973" i="13"/>
  <c r="AM973" i="13"/>
  <c r="AL973" i="13"/>
  <c r="W973" i="13"/>
  <c r="V973" i="13"/>
  <c r="AH973" i="13"/>
  <c r="X973" i="13"/>
  <c r="Y973" i="13"/>
  <c r="Z973" i="13"/>
  <c r="AQ973" i="13"/>
  <c r="AP973" i="13"/>
  <c r="F974" i="13"/>
  <c r="B974" i="13"/>
  <c r="G974" i="13"/>
  <c r="I974" i="13"/>
  <c r="L974" i="13"/>
  <c r="E974" i="13"/>
  <c r="C974" i="13"/>
  <c r="D974" i="13"/>
  <c r="H974" i="13"/>
  <c r="J974" i="13"/>
  <c r="K974" i="13"/>
  <c r="AS972" i="13" l="1"/>
  <c r="M972" i="13" s="1"/>
  <c r="Q988" i="18" s="1"/>
  <c r="R988" i="18" s="1"/>
  <c r="R987" i="18"/>
  <c r="AR973" i="13"/>
  <c r="AA973" i="13"/>
  <c r="AB973" i="13" s="1"/>
  <c r="AC973" i="13" s="1"/>
  <c r="N974" i="13"/>
  <c r="S974" i="13"/>
  <c r="R974" i="13"/>
  <c r="W974" i="13"/>
  <c r="X974" i="13"/>
  <c r="U974" i="13"/>
  <c r="AH974" i="13"/>
  <c r="AL974" i="13"/>
  <c r="AI974" i="13"/>
  <c r="AN974" i="13"/>
  <c r="AG974" i="13"/>
  <c r="AP974" i="13"/>
  <c r="AQ974" i="13"/>
  <c r="AJ974" i="13"/>
  <c r="AM974" i="13"/>
  <c r="Y974" i="13"/>
  <c r="AO974" i="13"/>
  <c r="AE974" i="13"/>
  <c r="Z974" i="13"/>
  <c r="V974" i="13"/>
  <c r="AF974" i="13"/>
  <c r="D975" i="13"/>
  <c r="I975" i="13"/>
  <c r="F975" i="13"/>
  <c r="L975" i="13"/>
  <c r="C975" i="13"/>
  <c r="J975" i="13"/>
  <c r="H975" i="13"/>
  <c r="E975" i="13"/>
  <c r="K975" i="13"/>
  <c r="B975" i="13"/>
  <c r="G975" i="13"/>
  <c r="S988" i="18" l="1" a="1"/>
  <c r="S988" i="18" s="1"/>
  <c r="AS973" i="13"/>
  <c r="M973" i="13" s="1"/>
  <c r="Q989" i="18" s="1"/>
  <c r="N975" i="13"/>
  <c r="AR974" i="13"/>
  <c r="AA974" i="13"/>
  <c r="AB974" i="13" s="1"/>
  <c r="AC974" i="13" s="1"/>
  <c r="J976" i="13"/>
  <c r="C976" i="13"/>
  <c r="K976" i="13"/>
  <c r="H976" i="13"/>
  <c r="G976" i="13"/>
  <c r="L976" i="13"/>
  <c r="F976" i="13"/>
  <c r="I976" i="13"/>
  <c r="B976" i="13"/>
  <c r="E976" i="13"/>
  <c r="D976" i="13"/>
  <c r="R975" i="13"/>
  <c r="S975" i="13"/>
  <c r="AE975" i="13"/>
  <c r="AO975" i="13"/>
  <c r="AN975" i="13"/>
  <c r="AI975" i="13"/>
  <c r="X975" i="13"/>
  <c r="AP975" i="13"/>
  <c r="AF975" i="13"/>
  <c r="AQ975" i="13"/>
  <c r="AJ975" i="13"/>
  <c r="AG975" i="13"/>
  <c r="Z975" i="13"/>
  <c r="AH975" i="13"/>
  <c r="U975" i="13"/>
  <c r="W975" i="13"/>
  <c r="V975" i="13"/>
  <c r="AM975" i="13"/>
  <c r="AL975" i="13"/>
  <c r="Y975" i="13"/>
  <c r="R989" i="18" l="1"/>
  <c r="S989" i="18" a="1"/>
  <c r="S989" i="18" s="1"/>
  <c r="AS974" i="13"/>
  <c r="M974" i="13" s="1"/>
  <c r="Q990" i="18" s="1"/>
  <c r="S990" i="18" s="1" a="1"/>
  <c r="S990" i="18" s="1"/>
  <c r="N976" i="13"/>
  <c r="AA975" i="13"/>
  <c r="AB975" i="13" s="1"/>
  <c r="AC975" i="13" s="1"/>
  <c r="AR975" i="13"/>
  <c r="W976" i="13"/>
  <c r="AQ976" i="13"/>
  <c r="AI976" i="13"/>
  <c r="U976" i="13"/>
  <c r="AG976" i="13"/>
  <c r="Y976" i="13"/>
  <c r="AM976" i="13"/>
  <c r="AH976" i="13"/>
  <c r="V976" i="13"/>
  <c r="AE976" i="13"/>
  <c r="AP976" i="13"/>
  <c r="AJ976" i="13"/>
  <c r="X976" i="13"/>
  <c r="AL976" i="13"/>
  <c r="AN976" i="13"/>
  <c r="AF976" i="13"/>
  <c r="Z976" i="13"/>
  <c r="AO976" i="13"/>
  <c r="F977" i="13"/>
  <c r="E977" i="13"/>
  <c r="K977" i="13"/>
  <c r="D977" i="13"/>
  <c r="B977" i="13"/>
  <c r="I977" i="13"/>
  <c r="G977" i="13"/>
  <c r="N977" i="13" s="1"/>
  <c r="J977" i="13"/>
  <c r="L977" i="13"/>
  <c r="C977" i="13"/>
  <c r="H977" i="13"/>
  <c r="S976" i="13"/>
  <c r="R976" i="13"/>
  <c r="R990" i="18" l="1"/>
  <c r="AS975" i="13"/>
  <c r="M975" i="13" s="1"/>
  <c r="Q991" i="18" s="1"/>
  <c r="AR976" i="13"/>
  <c r="AA976" i="13"/>
  <c r="AB976" i="13" s="1"/>
  <c r="AC976" i="13" s="1"/>
  <c r="R977" i="13"/>
  <c r="S977" i="13"/>
  <c r="K978" i="13"/>
  <c r="C978" i="13"/>
  <c r="H978" i="13"/>
  <c r="E978" i="13"/>
  <c r="L978" i="13"/>
  <c r="D978" i="13"/>
  <c r="F978" i="13"/>
  <c r="I978" i="13"/>
  <c r="B978" i="13"/>
  <c r="G978" i="13"/>
  <c r="J978" i="13"/>
  <c r="Z977" i="13"/>
  <c r="V977" i="13"/>
  <c r="AP977" i="13"/>
  <c r="AJ977" i="13"/>
  <c r="Y977" i="13"/>
  <c r="U977" i="13"/>
  <c r="AM977" i="13"/>
  <c r="AG977" i="13"/>
  <c r="AI977" i="13"/>
  <c r="AO977" i="13"/>
  <c r="AQ977" i="13"/>
  <c r="AF977" i="13"/>
  <c r="AE977" i="13"/>
  <c r="W977" i="13"/>
  <c r="AL977" i="13"/>
  <c r="X977" i="13"/>
  <c r="AN977" i="13"/>
  <c r="AH977" i="13"/>
  <c r="AS976" i="13" l="1"/>
  <c r="M976" i="13" s="1"/>
  <c r="Q992" i="18" s="1"/>
  <c r="R992" i="18" s="1"/>
  <c r="AA977" i="13"/>
  <c r="AB977" i="13" s="1"/>
  <c r="AC977" i="13" s="1"/>
  <c r="N978" i="13"/>
  <c r="AR977" i="13"/>
  <c r="R991" i="18"/>
  <c r="S991" i="18" a="1"/>
  <c r="S991" i="18" s="1"/>
  <c r="D979" i="13"/>
  <c r="K979" i="13"/>
  <c r="G979" i="13"/>
  <c r="B979" i="13"/>
  <c r="E979" i="13"/>
  <c r="F979" i="13"/>
  <c r="L979" i="13"/>
  <c r="J979" i="13"/>
  <c r="H979" i="13"/>
  <c r="I979" i="13"/>
  <c r="C979" i="13"/>
  <c r="AN978" i="13"/>
  <c r="Z978" i="13"/>
  <c r="AM978" i="13"/>
  <c r="AE978" i="13"/>
  <c r="AQ978" i="13"/>
  <c r="W978" i="13"/>
  <c r="AP978" i="13"/>
  <c r="U978" i="13"/>
  <c r="V978" i="13"/>
  <c r="AG978" i="13"/>
  <c r="X978" i="13"/>
  <c r="AJ978" i="13"/>
  <c r="AL978" i="13"/>
  <c r="AF978" i="13"/>
  <c r="AO978" i="13"/>
  <c r="AH978" i="13"/>
  <c r="AI978" i="13"/>
  <c r="Y978" i="13"/>
  <c r="S978" i="13"/>
  <c r="R978" i="13"/>
  <c r="S992" i="18" l="1" a="1"/>
  <c r="S992" i="18" s="1"/>
  <c r="AS977" i="13"/>
  <c r="M977" i="13" s="1"/>
  <c r="Q993" i="18" s="1"/>
  <c r="N979" i="13"/>
  <c r="AA978" i="13"/>
  <c r="AB978" i="13" s="1"/>
  <c r="AC978" i="13" s="1"/>
  <c r="AR978" i="13"/>
  <c r="S979" i="13"/>
  <c r="R979" i="13"/>
  <c r="F980" i="13"/>
  <c r="L980" i="13"/>
  <c r="E980" i="13"/>
  <c r="I980" i="13"/>
  <c r="D980" i="13"/>
  <c r="K980" i="13"/>
  <c r="C980" i="13"/>
  <c r="J980" i="13"/>
  <c r="H980" i="13"/>
  <c r="G980" i="13"/>
  <c r="B980" i="13"/>
  <c r="Z979" i="13"/>
  <c r="W979" i="13"/>
  <c r="AO979" i="13"/>
  <c r="AE979" i="13"/>
  <c r="AG979" i="13"/>
  <c r="V979" i="13"/>
  <c r="AJ979" i="13"/>
  <c r="Y979" i="13"/>
  <c r="AI979" i="13"/>
  <c r="U979" i="13"/>
  <c r="AN979" i="13"/>
  <c r="AF979" i="13"/>
  <c r="AP979" i="13"/>
  <c r="AQ979" i="13"/>
  <c r="AH979" i="13"/>
  <c r="AM979" i="13"/>
  <c r="AL979" i="13"/>
  <c r="X979" i="13"/>
  <c r="S993" i="18" l="1" a="1"/>
  <c r="S993" i="18" s="1"/>
  <c r="R993" i="18"/>
  <c r="AS978" i="13"/>
  <c r="M978" i="13" s="1"/>
  <c r="Q994" i="18" s="1"/>
  <c r="R994" i="18" s="1"/>
  <c r="AA979" i="13"/>
  <c r="AB979" i="13" s="1"/>
  <c r="AC979" i="13" s="1"/>
  <c r="AR979" i="13"/>
  <c r="N980" i="13"/>
  <c r="K981" i="13"/>
  <c r="J981" i="13"/>
  <c r="I981" i="13"/>
  <c r="E981" i="13"/>
  <c r="C981" i="13"/>
  <c r="G981" i="13"/>
  <c r="L981" i="13"/>
  <c r="H981" i="13"/>
  <c r="B981" i="13"/>
  <c r="F981" i="13"/>
  <c r="D981" i="13"/>
  <c r="S980" i="13"/>
  <c r="R980" i="13"/>
  <c r="AE980" i="13"/>
  <c r="AO980" i="13"/>
  <c r="AL980" i="13"/>
  <c r="AG980" i="13"/>
  <c r="Y980" i="13"/>
  <c r="V980" i="13"/>
  <c r="AH980" i="13"/>
  <c r="X980" i="13"/>
  <c r="AI980" i="13"/>
  <c r="AJ980" i="13"/>
  <c r="AF980" i="13"/>
  <c r="Z980" i="13"/>
  <c r="U980" i="13"/>
  <c r="AN980" i="13"/>
  <c r="AM980" i="13"/>
  <c r="AQ980" i="13"/>
  <c r="AP980" i="13"/>
  <c r="W980" i="13"/>
  <c r="S994" i="18" l="1" a="1"/>
  <c r="S994" i="18" s="1"/>
  <c r="AS979" i="13"/>
  <c r="M979" i="13" s="1"/>
  <c r="Q995" i="18" s="1"/>
  <c r="AA980" i="13"/>
  <c r="AB980" i="13" s="1"/>
  <c r="AC980" i="13" s="1"/>
  <c r="N981" i="13"/>
  <c r="AR980" i="13"/>
  <c r="X981" i="13"/>
  <c r="AN981" i="13"/>
  <c r="AM981" i="13"/>
  <c r="AE981" i="13"/>
  <c r="Z981" i="13"/>
  <c r="V981" i="13"/>
  <c r="AJ981" i="13"/>
  <c r="Y981" i="13"/>
  <c r="AO981" i="13"/>
  <c r="AG981" i="13"/>
  <c r="AI981" i="13"/>
  <c r="AP981" i="13"/>
  <c r="AQ981" i="13"/>
  <c r="AF981" i="13"/>
  <c r="U981" i="13"/>
  <c r="W981" i="13"/>
  <c r="AL981" i="13"/>
  <c r="AH981" i="13"/>
  <c r="B982" i="13"/>
  <c r="G982" i="13"/>
  <c r="E982" i="13"/>
  <c r="F982" i="13"/>
  <c r="D982" i="13"/>
  <c r="H982" i="13"/>
  <c r="I982" i="13"/>
  <c r="J982" i="13"/>
  <c r="L982" i="13"/>
  <c r="K982" i="13"/>
  <c r="C982" i="13"/>
  <c r="S981" i="13"/>
  <c r="R981" i="13"/>
  <c r="S995" i="18" l="1" a="1"/>
  <c r="S995" i="18" s="1"/>
  <c r="R995" i="18"/>
  <c r="AS980" i="13"/>
  <c r="M980" i="13" s="1"/>
  <c r="Q996" i="18" s="1"/>
  <c r="R996" i="18" s="1"/>
  <c r="AA981" i="13"/>
  <c r="AB981" i="13" s="1"/>
  <c r="AC981" i="13" s="1"/>
  <c r="N982" i="13"/>
  <c r="AR981" i="13"/>
  <c r="S982" i="13"/>
  <c r="R982" i="13"/>
  <c r="AE982" i="13"/>
  <c r="AH982" i="13"/>
  <c r="V982" i="13"/>
  <c r="AL982" i="13"/>
  <c r="AJ982" i="13"/>
  <c r="X982" i="13"/>
  <c r="Z982" i="13"/>
  <c r="AN982" i="13"/>
  <c r="AF982" i="13"/>
  <c r="AO982" i="13"/>
  <c r="AI982" i="13"/>
  <c r="W982" i="13"/>
  <c r="U982" i="13"/>
  <c r="AQ982" i="13"/>
  <c r="AM982" i="13"/>
  <c r="AG982" i="13"/>
  <c r="Y982" i="13"/>
  <c r="AP982" i="13"/>
  <c r="E983" i="13"/>
  <c r="L983" i="13"/>
  <c r="G983" i="13"/>
  <c r="H983" i="13"/>
  <c r="C983" i="13"/>
  <c r="F983" i="13"/>
  <c r="J983" i="13"/>
  <c r="D983" i="13"/>
  <c r="K983" i="13"/>
  <c r="B983" i="13"/>
  <c r="I983" i="13"/>
  <c r="S996" i="18" l="1" a="1"/>
  <c r="S996" i="18" s="1"/>
  <c r="N983" i="13"/>
  <c r="AA982" i="13"/>
  <c r="AB982" i="13" s="1"/>
  <c r="AC982" i="13" s="1"/>
  <c r="AS981" i="13"/>
  <c r="M981" i="13" s="1"/>
  <c r="Q997" i="18" s="1"/>
  <c r="AR982" i="13"/>
  <c r="C984" i="13"/>
  <c r="F984" i="13"/>
  <c r="G984" i="13"/>
  <c r="H984" i="13"/>
  <c r="B984" i="13"/>
  <c r="K984" i="13"/>
  <c r="D984" i="13"/>
  <c r="E984" i="13"/>
  <c r="L984" i="13"/>
  <c r="I984" i="13"/>
  <c r="J984" i="13"/>
  <c r="AN983" i="13"/>
  <c r="AJ983" i="13"/>
  <c r="AM983" i="13"/>
  <c r="U983" i="13"/>
  <c r="V983" i="13"/>
  <c r="Z983" i="13"/>
  <c r="Y983" i="13"/>
  <c r="AQ983" i="13"/>
  <c r="AO983" i="13"/>
  <c r="AI983" i="13"/>
  <c r="AG983" i="13"/>
  <c r="X983" i="13"/>
  <c r="AF983" i="13"/>
  <c r="W983" i="13"/>
  <c r="AE983" i="13"/>
  <c r="AL983" i="13"/>
  <c r="AH983" i="13"/>
  <c r="AP983" i="13"/>
  <c r="S983" i="13"/>
  <c r="R983" i="13"/>
  <c r="S997" i="18" l="1" a="1"/>
  <c r="S997" i="18" s="1"/>
  <c r="R997" i="18"/>
  <c r="AS982" i="13"/>
  <c r="M982" i="13" s="1"/>
  <c r="Q998" i="18" s="1"/>
  <c r="S998" i="18" s="1" a="1"/>
  <c r="S998" i="18" s="1"/>
  <c r="N984" i="13"/>
  <c r="AR983" i="13"/>
  <c r="AA983" i="13"/>
  <c r="AB983" i="13" s="1"/>
  <c r="AC983" i="13" s="1"/>
  <c r="AN984" i="13"/>
  <c r="AO984" i="13"/>
  <c r="AL984" i="13"/>
  <c r="U984" i="13"/>
  <c r="AQ984" i="13"/>
  <c r="AF984" i="13"/>
  <c r="AH984" i="13"/>
  <c r="Y984" i="13"/>
  <c r="AI984" i="13"/>
  <c r="AE984" i="13"/>
  <c r="W984" i="13"/>
  <c r="V984" i="13"/>
  <c r="AM984" i="13"/>
  <c r="AG984" i="13"/>
  <c r="X984" i="13"/>
  <c r="AP984" i="13"/>
  <c r="AJ984" i="13"/>
  <c r="Z984" i="13"/>
  <c r="I985" i="13"/>
  <c r="H985" i="13"/>
  <c r="C985" i="13"/>
  <c r="E985" i="13"/>
  <c r="D985" i="13"/>
  <c r="J985" i="13"/>
  <c r="B985" i="13"/>
  <c r="F985" i="13"/>
  <c r="G985" i="13"/>
  <c r="L985" i="13"/>
  <c r="K985" i="13"/>
  <c r="R984" i="13"/>
  <c r="S984" i="13"/>
  <c r="R998" i="18" l="1"/>
  <c r="AS983" i="13"/>
  <c r="M983" i="13" s="1"/>
  <c r="Q999" i="18" s="1"/>
  <c r="S999" i="18" s="1" a="1"/>
  <c r="S999" i="18" s="1"/>
  <c r="AR984" i="13"/>
  <c r="AA984" i="13"/>
  <c r="AB984" i="13" s="1"/>
  <c r="AC984" i="13" s="1"/>
  <c r="N985" i="13"/>
  <c r="F986" i="13"/>
  <c r="J986" i="13"/>
  <c r="G986" i="13"/>
  <c r="B986" i="13"/>
  <c r="K986" i="13"/>
  <c r="C986" i="13"/>
  <c r="I986" i="13"/>
  <c r="H986" i="13"/>
  <c r="D986" i="13"/>
  <c r="E986" i="13"/>
  <c r="L986" i="13"/>
  <c r="AP985" i="13"/>
  <c r="Z985" i="13"/>
  <c r="AN985" i="13"/>
  <c r="U985" i="13"/>
  <c r="AM985" i="13"/>
  <c r="AI985" i="13"/>
  <c r="V985" i="13"/>
  <c r="AO985" i="13"/>
  <c r="AJ985" i="13"/>
  <c r="AF985" i="13"/>
  <c r="AG985" i="13"/>
  <c r="Y985" i="13"/>
  <c r="W985" i="13"/>
  <c r="AQ985" i="13"/>
  <c r="AE985" i="13"/>
  <c r="AH985" i="13"/>
  <c r="X985" i="13"/>
  <c r="AL985" i="13"/>
  <c r="S985" i="13"/>
  <c r="R985" i="13"/>
  <c r="AS984" i="13" l="1"/>
  <c r="M984" i="13" s="1"/>
  <c r="Q1000" i="18" s="1"/>
  <c r="S1000" i="18" s="1" a="1"/>
  <c r="S1000" i="18" s="1"/>
  <c r="R999" i="18"/>
  <c r="AR985" i="13"/>
  <c r="AA985" i="13"/>
  <c r="AB985" i="13" s="1"/>
  <c r="AC985" i="13" s="1"/>
  <c r="N986" i="13"/>
  <c r="AE986" i="13"/>
  <c r="AQ986" i="13"/>
  <c r="AI986" i="13"/>
  <c r="AH986" i="13"/>
  <c r="AJ986" i="13"/>
  <c r="W986" i="13"/>
  <c r="Y986" i="13"/>
  <c r="AM986" i="13"/>
  <c r="AG986" i="13"/>
  <c r="V986" i="13"/>
  <c r="AP986" i="13"/>
  <c r="U986" i="13"/>
  <c r="AN986" i="13"/>
  <c r="X986" i="13"/>
  <c r="AL986" i="13"/>
  <c r="AO986" i="13"/>
  <c r="AF986" i="13"/>
  <c r="Z986" i="13"/>
  <c r="R986" i="13"/>
  <c r="S986" i="13"/>
  <c r="K987" i="13"/>
  <c r="B987" i="13"/>
  <c r="F987" i="13"/>
  <c r="G987" i="13"/>
  <c r="H987" i="13"/>
  <c r="D987" i="13"/>
  <c r="I987" i="13"/>
  <c r="E987" i="13"/>
  <c r="L987" i="13"/>
  <c r="C987" i="13"/>
  <c r="J987" i="13"/>
  <c r="R1000" i="18" l="1"/>
  <c r="AS985" i="13"/>
  <c r="M985" i="13" s="1"/>
  <c r="Q1001" i="18" s="1"/>
  <c r="R1001" i="18" s="1"/>
  <c r="N987" i="13"/>
  <c r="AA986" i="13"/>
  <c r="AB986" i="13" s="1"/>
  <c r="AC986" i="13" s="1"/>
  <c r="AR986" i="13"/>
  <c r="AG987" i="13"/>
  <c r="V987" i="13"/>
  <c r="AM987" i="13"/>
  <c r="W987" i="13"/>
  <c r="Y987" i="13"/>
  <c r="AE987" i="13"/>
  <c r="AJ987" i="13"/>
  <c r="AL987" i="13"/>
  <c r="AI987" i="13"/>
  <c r="X987" i="13"/>
  <c r="AN987" i="13"/>
  <c r="AF987" i="13"/>
  <c r="U987" i="13"/>
  <c r="Z987" i="13"/>
  <c r="AP987" i="13"/>
  <c r="AQ987" i="13"/>
  <c r="AO987" i="13"/>
  <c r="AH987" i="13"/>
  <c r="R987" i="13"/>
  <c r="S987" i="13"/>
  <c r="J988" i="13"/>
  <c r="G988" i="13"/>
  <c r="C988" i="13"/>
  <c r="F988" i="13"/>
  <c r="B988" i="13"/>
  <c r="L988" i="13"/>
  <c r="H988" i="13"/>
  <c r="D988" i="13"/>
  <c r="I988" i="13"/>
  <c r="E988" i="13"/>
  <c r="K988" i="13"/>
  <c r="S1001" i="18" l="1" a="1"/>
  <c r="S1001" i="18" s="1"/>
  <c r="AS986" i="13"/>
  <c r="M986" i="13" s="1"/>
  <c r="Q1002" i="18" s="1"/>
  <c r="S1002" i="18" s="1" a="1"/>
  <c r="S1002" i="18" s="1"/>
  <c r="N988" i="13"/>
  <c r="AR987" i="13"/>
  <c r="AA987" i="13"/>
  <c r="AB987" i="13" s="1"/>
  <c r="AC987" i="13" s="1"/>
  <c r="AE988" i="13"/>
  <c r="AH988" i="13"/>
  <c r="AO988" i="13"/>
  <c r="AI988" i="13"/>
  <c r="U988" i="13"/>
  <c r="AJ988" i="13"/>
  <c r="Y988" i="13"/>
  <c r="Z988" i="13"/>
  <c r="AM988" i="13"/>
  <c r="V988" i="13"/>
  <c r="W988" i="13"/>
  <c r="AL988" i="13"/>
  <c r="X988" i="13"/>
  <c r="AP988" i="13"/>
  <c r="AN988" i="13"/>
  <c r="AF988" i="13"/>
  <c r="AG988" i="13"/>
  <c r="AQ988" i="13"/>
  <c r="R988" i="13"/>
  <c r="S988" i="13"/>
  <c r="B989" i="13"/>
  <c r="F989" i="13"/>
  <c r="J989" i="13"/>
  <c r="I989" i="13"/>
  <c r="C989" i="13"/>
  <c r="D989" i="13"/>
  <c r="H989" i="13"/>
  <c r="E989" i="13"/>
  <c r="L989" i="13"/>
  <c r="G989" i="13"/>
  <c r="N989" i="13" s="1"/>
  <c r="K989" i="13"/>
  <c r="R1002" i="18" l="1"/>
  <c r="AS987" i="13"/>
  <c r="M987" i="13" s="1"/>
  <c r="Q1003" i="18" s="1"/>
  <c r="R1003" i="18" s="1"/>
  <c r="AR988" i="13"/>
  <c r="AA988" i="13"/>
  <c r="AB988" i="13" s="1"/>
  <c r="AC988" i="13" s="1"/>
  <c r="S989" i="13"/>
  <c r="R989" i="13"/>
  <c r="V989" i="13"/>
  <c r="AJ989" i="13"/>
  <c r="U989" i="13"/>
  <c r="AF989" i="13"/>
  <c r="Y989" i="13"/>
  <c r="AG989" i="13"/>
  <c r="AP989" i="13"/>
  <c r="AH989" i="13"/>
  <c r="AQ989" i="13"/>
  <c r="AM989" i="13"/>
  <c r="AI989" i="13"/>
  <c r="AL989" i="13"/>
  <c r="AO989" i="13"/>
  <c r="W989" i="13"/>
  <c r="AE989" i="13"/>
  <c r="X989" i="13"/>
  <c r="Z989" i="13"/>
  <c r="AN989" i="13"/>
  <c r="J990" i="13"/>
  <c r="B990" i="13"/>
  <c r="E990" i="13"/>
  <c r="F990" i="13"/>
  <c r="I990" i="13"/>
  <c r="H990" i="13"/>
  <c r="K990" i="13"/>
  <c r="C990" i="13"/>
  <c r="L990" i="13"/>
  <c r="G990" i="13"/>
  <c r="N990" i="13" s="1"/>
  <c r="D990" i="13"/>
  <c r="S1003" i="18" l="1" a="1"/>
  <c r="S1003" i="18" s="1"/>
  <c r="AS988" i="13"/>
  <c r="M988" i="13" s="1"/>
  <c r="Q1004" i="18" s="1"/>
  <c r="S1004" i="18" s="1" a="1"/>
  <c r="S1004" i="18" s="1"/>
  <c r="AR989" i="13"/>
  <c r="AA989" i="13"/>
  <c r="AB989" i="13" s="1"/>
  <c r="AC989" i="13" s="1"/>
  <c r="V990" i="13"/>
  <c r="AM990" i="13"/>
  <c r="AN990" i="13"/>
  <c r="X990" i="13"/>
  <c r="AP990" i="13"/>
  <c r="AE990" i="13"/>
  <c r="AO990" i="13"/>
  <c r="AH990" i="13"/>
  <c r="AL990" i="13"/>
  <c r="U990" i="13"/>
  <c r="AQ990" i="13"/>
  <c r="AJ990" i="13"/>
  <c r="Z990" i="13"/>
  <c r="AG990" i="13"/>
  <c r="AF990" i="13"/>
  <c r="Y990" i="13"/>
  <c r="AI990" i="13"/>
  <c r="W990" i="13"/>
  <c r="S990" i="13"/>
  <c r="R990" i="13"/>
  <c r="I991" i="13"/>
  <c r="L991" i="13"/>
  <c r="B991" i="13"/>
  <c r="C991" i="13"/>
  <c r="D991" i="13"/>
  <c r="F991" i="13"/>
  <c r="G991" i="13"/>
  <c r="E991" i="13"/>
  <c r="J991" i="13"/>
  <c r="H991" i="13"/>
  <c r="K991" i="13"/>
  <c r="N991" i="13" l="1"/>
  <c r="R1004" i="18"/>
  <c r="AS989" i="13"/>
  <c r="M989" i="13" s="1"/>
  <c r="Q1005" i="18" s="1"/>
  <c r="R1005" i="18" s="1"/>
  <c r="AR990" i="13"/>
  <c r="AA990" i="13"/>
  <c r="AB990" i="13" s="1"/>
  <c r="AC990" i="13" s="1"/>
  <c r="S991" i="13"/>
  <c r="R991" i="13"/>
  <c r="AP991" i="13"/>
  <c r="Z991" i="13"/>
  <c r="AE991" i="13"/>
  <c r="AM991" i="13"/>
  <c r="V991" i="13"/>
  <c r="AN991" i="13"/>
  <c r="AO991" i="13"/>
  <c r="AQ991" i="13"/>
  <c r="U991" i="13"/>
  <c r="AI991" i="13"/>
  <c r="Y991" i="13"/>
  <c r="AG991" i="13"/>
  <c r="AF991" i="13"/>
  <c r="AJ991" i="13"/>
  <c r="W991" i="13"/>
  <c r="AH991" i="13"/>
  <c r="X991" i="13"/>
  <c r="AL991" i="13"/>
  <c r="F992" i="13"/>
  <c r="C992" i="13"/>
  <c r="K992" i="13"/>
  <c r="B992" i="13"/>
  <c r="D992" i="13"/>
  <c r="J992" i="13"/>
  <c r="I992" i="13"/>
  <c r="E992" i="13"/>
  <c r="G992" i="13"/>
  <c r="H992" i="13"/>
  <c r="L992" i="13"/>
  <c r="S1005" i="18" l="1" a="1"/>
  <c r="S1005" i="18" s="1"/>
  <c r="AS990" i="13"/>
  <c r="M990" i="13" s="1"/>
  <c r="Q1006" i="18" s="1"/>
  <c r="N992" i="13"/>
  <c r="AA991" i="13"/>
  <c r="AB991" i="13" s="1"/>
  <c r="AC991" i="13" s="1"/>
  <c r="AR991" i="13"/>
  <c r="R992" i="13"/>
  <c r="S992" i="13"/>
  <c r="AG992" i="13"/>
  <c r="V992" i="13"/>
  <c r="AH992" i="13"/>
  <c r="X992" i="13"/>
  <c r="AI992" i="13"/>
  <c r="AE992" i="13"/>
  <c r="AJ992" i="13"/>
  <c r="Z992" i="13"/>
  <c r="AM992" i="13"/>
  <c r="W992" i="13"/>
  <c r="AN992" i="13"/>
  <c r="U992" i="13"/>
  <c r="AP992" i="13"/>
  <c r="AQ992" i="13"/>
  <c r="Y992" i="13"/>
  <c r="AL992" i="13"/>
  <c r="AO992" i="13"/>
  <c r="AF992" i="13"/>
  <c r="L993" i="13"/>
  <c r="K993" i="13"/>
  <c r="B993" i="13"/>
  <c r="J993" i="13"/>
  <c r="F993" i="13"/>
  <c r="I993" i="13"/>
  <c r="H993" i="13"/>
  <c r="C993" i="13"/>
  <c r="D993" i="13"/>
  <c r="E993" i="13"/>
  <c r="G993" i="13"/>
  <c r="N993" i="13" s="1"/>
  <c r="R1006" i="18" l="1"/>
  <c r="AS991" i="13"/>
  <c r="M991" i="13" s="1"/>
  <c r="Q1007" i="18" s="1"/>
  <c r="S1007" i="18" s="1" a="1"/>
  <c r="S1007" i="18" s="1"/>
  <c r="S1006" i="18" a="1"/>
  <c r="S1006" i="18" s="1"/>
  <c r="AA992" i="13"/>
  <c r="AB992" i="13" s="1"/>
  <c r="AC992" i="13" s="1"/>
  <c r="AR992" i="13"/>
  <c r="W993" i="13"/>
  <c r="AF993" i="13"/>
  <c r="AM993" i="13"/>
  <c r="Z993" i="13"/>
  <c r="AH993" i="13"/>
  <c r="AQ993" i="13"/>
  <c r="AJ993" i="13"/>
  <c r="AO993" i="13"/>
  <c r="U993" i="13"/>
  <c r="AN993" i="13"/>
  <c r="AL993" i="13"/>
  <c r="X993" i="13"/>
  <c r="V993" i="13"/>
  <c r="Y993" i="13"/>
  <c r="AE993" i="13"/>
  <c r="AG993" i="13"/>
  <c r="AI993" i="13"/>
  <c r="AP993" i="13"/>
  <c r="S993" i="13"/>
  <c r="R993" i="13"/>
  <c r="C994" i="13"/>
  <c r="L994" i="13"/>
  <c r="I994" i="13"/>
  <c r="F994" i="13"/>
  <c r="D994" i="13"/>
  <c r="J994" i="13"/>
  <c r="B994" i="13"/>
  <c r="G994" i="13"/>
  <c r="H994" i="13"/>
  <c r="K994" i="13"/>
  <c r="E994" i="13"/>
  <c r="R1007" i="18" l="1"/>
  <c r="N994" i="13"/>
  <c r="AS992" i="13"/>
  <c r="M992" i="13" s="1"/>
  <c r="Q1008" i="18" s="1"/>
  <c r="R1008" i="18" s="1"/>
  <c r="AR993" i="13"/>
  <c r="AA993" i="13"/>
  <c r="AB993" i="13" s="1"/>
  <c r="AC993" i="13" s="1"/>
  <c r="R994" i="13"/>
  <c r="S994" i="13"/>
  <c r="H995" i="13"/>
  <c r="E995" i="13"/>
  <c r="G995" i="13"/>
  <c r="I995" i="13"/>
  <c r="F995" i="13"/>
  <c r="D995" i="13"/>
  <c r="B995" i="13"/>
  <c r="C995" i="13"/>
  <c r="K995" i="13"/>
  <c r="L995" i="13"/>
  <c r="J995" i="13"/>
  <c r="V994" i="13"/>
  <c r="AM994" i="13"/>
  <c r="W994" i="13"/>
  <c r="U994" i="13"/>
  <c r="X994" i="13"/>
  <c r="AP994" i="13"/>
  <c r="AN994" i="13"/>
  <c r="AG994" i="13"/>
  <c r="AL994" i="13"/>
  <c r="AE994" i="13"/>
  <c r="AO994" i="13"/>
  <c r="AJ994" i="13"/>
  <c r="AH994" i="13"/>
  <c r="AQ994" i="13"/>
  <c r="AF994" i="13"/>
  <c r="Z994" i="13"/>
  <c r="Y994" i="13"/>
  <c r="AI994" i="13"/>
  <c r="S1008" i="18" l="1" a="1"/>
  <c r="S1008" i="18" s="1"/>
  <c r="AS993" i="13"/>
  <c r="M993" i="13" s="1"/>
  <c r="Q1009" i="18" s="1"/>
  <c r="N995" i="13"/>
  <c r="AR994" i="13"/>
  <c r="AA994" i="13"/>
  <c r="AB994" i="13" s="1"/>
  <c r="AC994" i="13" s="1"/>
  <c r="K996" i="13"/>
  <c r="F996" i="13"/>
  <c r="E996" i="13"/>
  <c r="I996" i="13"/>
  <c r="D996" i="13"/>
  <c r="B996" i="13"/>
  <c r="L996" i="13"/>
  <c r="H996" i="13"/>
  <c r="G996" i="13"/>
  <c r="C996" i="13"/>
  <c r="J996" i="13"/>
  <c r="AI995" i="13"/>
  <c r="AJ995" i="13"/>
  <c r="AL995" i="13"/>
  <c r="AE995" i="13"/>
  <c r="AF995" i="13"/>
  <c r="X995" i="13"/>
  <c r="AN995" i="13"/>
  <c r="AH995" i="13"/>
  <c r="Z995" i="13"/>
  <c r="V995" i="13"/>
  <c r="AP995" i="13"/>
  <c r="AQ995" i="13"/>
  <c r="AM995" i="13"/>
  <c r="AG995" i="13"/>
  <c r="Y995" i="13"/>
  <c r="U995" i="13"/>
  <c r="AO995" i="13"/>
  <c r="W995" i="13"/>
  <c r="R995" i="13"/>
  <c r="S995" i="13"/>
  <c r="R1009" i="18" l="1"/>
  <c r="AS994" i="13"/>
  <c r="M994" i="13" s="1"/>
  <c r="Q1010" i="18" s="1"/>
  <c r="S1010" i="18" s="1" a="1"/>
  <c r="S1010" i="18" s="1"/>
  <c r="N996" i="13"/>
  <c r="S1009" i="18" a="1"/>
  <c r="S1009" i="18" s="1"/>
  <c r="AA995" i="13"/>
  <c r="AB995" i="13" s="1"/>
  <c r="AC995" i="13" s="1"/>
  <c r="AR995" i="13"/>
  <c r="R996" i="13"/>
  <c r="S996" i="13"/>
  <c r="C997" i="13"/>
  <c r="H997" i="13"/>
  <c r="G997" i="13"/>
  <c r="B997" i="13"/>
  <c r="I997" i="13"/>
  <c r="L997" i="13"/>
  <c r="J997" i="13"/>
  <c r="F997" i="13"/>
  <c r="E997" i="13"/>
  <c r="D997" i="13"/>
  <c r="K997" i="13"/>
  <c r="AP996" i="13"/>
  <c r="AJ996" i="13"/>
  <c r="X996" i="13"/>
  <c r="AE996" i="13"/>
  <c r="AL996" i="13"/>
  <c r="AN996" i="13"/>
  <c r="AF996" i="13"/>
  <c r="Z996" i="13"/>
  <c r="AO996" i="13"/>
  <c r="W996" i="13"/>
  <c r="AQ996" i="13"/>
  <c r="AI996" i="13"/>
  <c r="AG996" i="13"/>
  <c r="Y996" i="13"/>
  <c r="U996" i="13"/>
  <c r="AM996" i="13"/>
  <c r="AH996" i="13"/>
  <c r="V996" i="13"/>
  <c r="R1010" i="18" l="1"/>
  <c r="AS995" i="13"/>
  <c r="M995" i="13" s="1"/>
  <c r="Q1011" i="18" s="1"/>
  <c r="R1011" i="18" s="1"/>
  <c r="AA996" i="13"/>
  <c r="AB996" i="13" s="1"/>
  <c r="AC996" i="13" s="1"/>
  <c r="AR996" i="13"/>
  <c r="N997" i="13"/>
  <c r="X997" i="13"/>
  <c r="AN997" i="13"/>
  <c r="AH997" i="13"/>
  <c r="U997" i="13"/>
  <c r="Z997" i="13"/>
  <c r="V997" i="13"/>
  <c r="AP997" i="13"/>
  <c r="AJ997" i="13"/>
  <c r="Y997" i="13"/>
  <c r="AM997" i="13"/>
  <c r="AG997" i="13"/>
  <c r="AI997" i="13"/>
  <c r="AO997" i="13"/>
  <c r="AQ997" i="13"/>
  <c r="AF997" i="13"/>
  <c r="AE997" i="13"/>
  <c r="W997" i="13"/>
  <c r="AL997" i="13"/>
  <c r="C998" i="13"/>
  <c r="D998" i="13"/>
  <c r="J998" i="13"/>
  <c r="H998" i="13"/>
  <c r="F998" i="13"/>
  <c r="B998" i="13"/>
  <c r="G998" i="13"/>
  <c r="L998" i="13"/>
  <c r="E998" i="13"/>
  <c r="K998" i="13"/>
  <c r="I998" i="13"/>
  <c r="R997" i="13"/>
  <c r="S997" i="13"/>
  <c r="N998" i="13" l="1"/>
  <c r="AS996" i="13"/>
  <c r="M996" i="13" s="1"/>
  <c r="Q1012" i="18" s="1"/>
  <c r="R1012" i="18" s="1"/>
  <c r="S1011" i="18" a="1"/>
  <c r="S1011" i="18" s="1"/>
  <c r="AR997" i="13"/>
  <c r="AA997" i="13"/>
  <c r="AB997" i="13" s="1"/>
  <c r="AC997" i="13" s="1"/>
  <c r="C999" i="13"/>
  <c r="J999" i="13"/>
  <c r="G999" i="13"/>
  <c r="E999" i="13"/>
  <c r="L999" i="13"/>
  <c r="F999" i="13"/>
  <c r="D999" i="13"/>
  <c r="I999" i="13"/>
  <c r="H999" i="13"/>
  <c r="B999" i="13"/>
  <c r="K999" i="13"/>
  <c r="R998" i="13"/>
  <c r="S998" i="13"/>
  <c r="AJ998" i="13"/>
  <c r="X998" i="13"/>
  <c r="U998" i="13"/>
  <c r="AN998" i="13"/>
  <c r="AF998" i="13"/>
  <c r="AL998" i="13"/>
  <c r="AO998" i="13"/>
  <c r="AI998" i="13"/>
  <c r="AE998" i="13"/>
  <c r="Z998" i="13"/>
  <c r="AQ998" i="13"/>
  <c r="W998" i="13"/>
  <c r="AG998" i="13"/>
  <c r="Y998" i="13"/>
  <c r="AM998" i="13"/>
  <c r="AH998" i="13"/>
  <c r="V998" i="13"/>
  <c r="AP998" i="13"/>
  <c r="S1012" i="18" l="1" a="1"/>
  <c r="S1012" i="18" s="1"/>
  <c r="AS997" i="13"/>
  <c r="M997" i="13" s="1"/>
  <c r="Q1013" i="18" s="1"/>
  <c r="N999" i="13"/>
  <c r="AR998" i="13"/>
  <c r="AA998" i="13"/>
  <c r="AB998" i="13" s="1"/>
  <c r="AC998" i="13" s="1"/>
  <c r="J1000" i="13"/>
  <c r="C1000" i="13"/>
  <c r="B1000" i="13"/>
  <c r="I1000" i="13"/>
  <c r="K1000" i="13"/>
  <c r="E1000" i="13"/>
  <c r="L1000" i="13"/>
  <c r="D1000" i="13"/>
  <c r="F1000" i="13"/>
  <c r="G1000" i="13"/>
  <c r="H1000" i="13"/>
  <c r="R999" i="13"/>
  <c r="S999" i="13"/>
  <c r="AG999" i="13"/>
  <c r="V999" i="13"/>
  <c r="AP999" i="13"/>
  <c r="AO999" i="13"/>
  <c r="Y999" i="13"/>
  <c r="AM999" i="13"/>
  <c r="X999" i="13"/>
  <c r="AI999" i="13"/>
  <c r="U999" i="13"/>
  <c r="AJ999" i="13"/>
  <c r="W999" i="13"/>
  <c r="AF999" i="13"/>
  <c r="Z999" i="13"/>
  <c r="AL999" i="13"/>
  <c r="AE999" i="13"/>
  <c r="AQ999" i="13"/>
  <c r="AN999" i="13"/>
  <c r="AH999" i="13"/>
  <c r="S1013" i="18" l="1" a="1"/>
  <c r="S1013" i="18" s="1"/>
  <c r="R1013" i="18"/>
  <c r="AS998" i="13"/>
  <c r="M998" i="13" s="1"/>
  <c r="Q1014" i="18" s="1"/>
  <c r="R1014" i="18" s="1"/>
  <c r="N1000" i="13"/>
  <c r="AR999" i="13"/>
  <c r="AA999" i="13"/>
  <c r="AB999" i="13" s="1"/>
  <c r="AC999" i="13" s="1"/>
  <c r="R1000" i="13"/>
  <c r="S1000" i="13"/>
  <c r="AP1000" i="13"/>
  <c r="AJ1000" i="13"/>
  <c r="X1000" i="13"/>
  <c r="AE1000" i="13"/>
  <c r="AL1000" i="13"/>
  <c r="AN1000" i="13"/>
  <c r="AF1000" i="13"/>
  <c r="Z1000" i="13"/>
  <c r="AO1000" i="13"/>
  <c r="U1000" i="13"/>
  <c r="W1000" i="13"/>
  <c r="AQ1000" i="13"/>
  <c r="AI1000" i="13"/>
  <c r="AG1000" i="13"/>
  <c r="Y1000" i="13"/>
  <c r="AM1000" i="13"/>
  <c r="AH1000" i="13"/>
  <c r="V1000" i="13"/>
  <c r="L1001" i="13"/>
  <c r="E1001" i="13"/>
  <c r="K1001" i="13"/>
  <c r="D1001" i="13"/>
  <c r="H1001" i="13"/>
  <c r="B1001" i="13"/>
  <c r="I1001" i="13"/>
  <c r="G1001" i="13"/>
  <c r="J1001" i="13"/>
  <c r="C1001" i="13"/>
  <c r="F1001" i="13"/>
  <c r="N1001" i="13" l="1"/>
  <c r="S1014" i="18" a="1"/>
  <c r="S1014" i="18" s="1"/>
  <c r="AS999" i="13"/>
  <c r="M999" i="13" s="1"/>
  <c r="Q1015" i="18" s="1"/>
  <c r="AA1000" i="13"/>
  <c r="AB1000" i="13" s="1"/>
  <c r="AC1000" i="13" s="1"/>
  <c r="AR1000" i="13"/>
  <c r="D1002" i="13"/>
  <c r="C1002" i="13"/>
  <c r="E1002" i="13"/>
  <c r="L1002" i="13"/>
  <c r="H1002" i="13"/>
  <c r="B1002" i="13"/>
  <c r="I1002" i="13"/>
  <c r="K1002" i="13"/>
  <c r="G1002" i="13"/>
  <c r="F1002" i="13"/>
  <c r="J1002" i="13"/>
  <c r="R1001" i="13"/>
  <c r="S1001" i="13"/>
  <c r="AI1001" i="13"/>
  <c r="AQ1001" i="13"/>
  <c r="AE1001" i="13"/>
  <c r="AF1001" i="13"/>
  <c r="W1001" i="13"/>
  <c r="AL1001" i="13"/>
  <c r="U1001" i="13"/>
  <c r="AH1001" i="13"/>
  <c r="Z1001" i="13"/>
  <c r="AN1001" i="13"/>
  <c r="AP1001" i="13"/>
  <c r="X1001" i="13"/>
  <c r="V1001" i="13"/>
  <c r="AM1001" i="13"/>
  <c r="AJ1001" i="13"/>
  <c r="AO1001" i="13"/>
  <c r="AG1001" i="13"/>
  <c r="Y1001" i="13"/>
  <c r="R1015" i="18" l="1"/>
  <c r="AS1000" i="13"/>
  <c r="M1000" i="13" s="1"/>
  <c r="Q1016" i="18" s="1"/>
  <c r="R1016" i="18" s="1"/>
  <c r="S1015" i="18" a="1"/>
  <c r="S1015" i="18" s="1"/>
  <c r="AA1001" i="13"/>
  <c r="AB1001" i="13" s="1"/>
  <c r="AC1001" i="13" s="1"/>
  <c r="N1002" i="13"/>
  <c r="AR1001" i="13"/>
  <c r="I1003" i="13"/>
  <c r="F1003" i="13"/>
  <c r="K1003" i="13"/>
  <c r="C1003" i="13"/>
  <c r="D1003" i="13"/>
  <c r="E1003" i="13"/>
  <c r="J1003" i="13"/>
  <c r="G1003" i="13"/>
  <c r="N1003" i="13" s="1"/>
  <c r="L1003" i="13"/>
  <c r="H1003" i="13"/>
  <c r="B1003" i="13"/>
  <c r="S1002" i="13"/>
  <c r="R1002" i="13"/>
  <c r="U1002" i="13"/>
  <c r="AG1002" i="13"/>
  <c r="AQ1002" i="13"/>
  <c r="AM1002" i="13"/>
  <c r="AN1002" i="13"/>
  <c r="V1002" i="13"/>
  <c r="AP1002" i="13"/>
  <c r="AE1002" i="13"/>
  <c r="AO1002" i="13"/>
  <c r="W1002" i="13"/>
  <c r="Y1002" i="13"/>
  <c r="AJ1002" i="13"/>
  <c r="AL1002" i="13"/>
  <c r="X1002" i="13"/>
  <c r="AF1002" i="13"/>
  <c r="Z1002" i="13"/>
  <c r="AH1002" i="13"/>
  <c r="AI1002" i="13"/>
  <c r="S1016" i="18" l="1" a="1"/>
  <c r="S1016" i="18" s="1"/>
  <c r="AS1001" i="13"/>
  <c r="M1001" i="13" s="1"/>
  <c r="Q1017" i="18" s="1"/>
  <c r="AR1002" i="13"/>
  <c r="AA1002" i="13"/>
  <c r="AB1002" i="13" s="1"/>
  <c r="AC1002" i="13" s="1"/>
  <c r="I1004" i="13"/>
  <c r="K1004" i="13"/>
  <c r="E1004" i="13"/>
  <c r="G1004" i="13"/>
  <c r="L1004" i="13"/>
  <c r="H1004" i="13"/>
  <c r="B1004" i="13"/>
  <c r="F1004" i="13"/>
  <c r="J1004" i="13"/>
  <c r="C1004" i="13"/>
  <c r="D1004" i="13"/>
  <c r="R1003" i="13"/>
  <c r="S1003" i="13"/>
  <c r="AQ1003" i="13"/>
  <c r="Y1003" i="13"/>
  <c r="AO1003" i="13"/>
  <c r="AG1003" i="13"/>
  <c r="AI1003" i="13"/>
  <c r="AJ1003" i="13"/>
  <c r="U1003" i="13"/>
  <c r="W1003" i="13"/>
  <c r="AF1003" i="13"/>
  <c r="X1003" i="13"/>
  <c r="AL1003" i="13"/>
  <c r="AH1003" i="13"/>
  <c r="AE1003" i="13"/>
  <c r="AN1003" i="13"/>
  <c r="AP1003" i="13"/>
  <c r="Z1003" i="13"/>
  <c r="V1003" i="13"/>
  <c r="AM1003" i="13"/>
  <c r="S1017" i="18" l="1" a="1"/>
  <c r="S1017" i="18" s="1"/>
  <c r="AS1002" i="13"/>
  <c r="M1002" i="13" s="1"/>
  <c r="Q1018" i="18" s="1"/>
  <c r="R1018" i="18" s="1"/>
  <c r="R1017" i="18"/>
  <c r="N1004" i="13"/>
  <c r="AR1003" i="13"/>
  <c r="AA1003" i="13"/>
  <c r="AB1003" i="13" s="1"/>
  <c r="AC1003" i="13" s="1"/>
  <c r="AM1004" i="13"/>
  <c r="AL1004" i="13"/>
  <c r="AE1004" i="13"/>
  <c r="Z1004" i="13"/>
  <c r="AG1004" i="13"/>
  <c r="AI1004" i="13"/>
  <c r="AH1004" i="13"/>
  <c r="AN1004" i="13"/>
  <c r="AP1004" i="13"/>
  <c r="AO1004" i="13"/>
  <c r="AQ1004" i="13"/>
  <c r="W1004" i="13"/>
  <c r="Y1004" i="13"/>
  <c r="V1004" i="13"/>
  <c r="U1004" i="13"/>
  <c r="AJ1004" i="13"/>
  <c r="X1004" i="13"/>
  <c r="AF1004" i="13"/>
  <c r="D1005" i="13"/>
  <c r="K1005" i="13"/>
  <c r="L1005" i="13"/>
  <c r="B1005" i="13"/>
  <c r="F1005" i="13"/>
  <c r="I1005" i="13"/>
  <c r="J1005" i="13"/>
  <c r="H1005" i="13"/>
  <c r="E1005" i="13"/>
  <c r="G1005" i="13"/>
  <c r="C1005" i="13"/>
  <c r="S1004" i="13"/>
  <c r="R1004" i="13"/>
  <c r="S1018" i="18" l="1" a="1"/>
  <c r="S1018" i="18" s="1"/>
  <c r="AS1003" i="13"/>
  <c r="M1003" i="13" s="1"/>
  <c r="Q1019" i="18" s="1"/>
  <c r="AA1004" i="13"/>
  <c r="AB1004" i="13" s="1"/>
  <c r="AC1004" i="13" s="1"/>
  <c r="AR1004" i="13"/>
  <c r="N1005" i="13"/>
  <c r="S1005" i="13"/>
  <c r="R1005" i="13"/>
  <c r="C1006" i="13"/>
  <c r="K1006" i="13"/>
  <c r="E1006" i="13"/>
  <c r="J1006" i="13"/>
  <c r="L1006" i="13"/>
  <c r="B1006" i="13"/>
  <c r="F1006" i="13"/>
  <c r="I1006" i="13"/>
  <c r="D1006" i="13"/>
  <c r="H1006" i="13"/>
  <c r="G1006" i="13"/>
  <c r="Z1005" i="13"/>
  <c r="AG1005" i="13"/>
  <c r="AM1005" i="13"/>
  <c r="AQ1005" i="13"/>
  <c r="AL1005" i="13"/>
  <c r="V1005" i="13"/>
  <c r="Y1005" i="13"/>
  <c r="AO1005" i="13"/>
  <c r="U1005" i="13"/>
  <c r="AF1005" i="13"/>
  <c r="AI1005" i="13"/>
  <c r="X1005" i="13"/>
  <c r="W1005" i="13"/>
  <c r="AH1005" i="13"/>
  <c r="AE1005" i="13"/>
  <c r="AN1005" i="13"/>
  <c r="AJ1005" i="13"/>
  <c r="AP1005" i="13"/>
  <c r="S1019" i="18" l="1" a="1"/>
  <c r="S1019" i="18" s="1"/>
  <c r="R1019" i="18"/>
  <c r="AS1004" i="13"/>
  <c r="M1004" i="13" s="1"/>
  <c r="Q1020" i="18" s="1"/>
  <c r="S1020" i="18" s="1" a="1"/>
  <c r="S1020" i="18" s="1"/>
  <c r="AR1005" i="13"/>
  <c r="AA1005" i="13"/>
  <c r="AB1005" i="13" s="1"/>
  <c r="AC1005" i="13" s="1"/>
  <c r="N1006" i="13"/>
  <c r="R1006" i="13"/>
  <c r="S1006" i="13"/>
  <c r="U1006" i="13"/>
  <c r="Z1006" i="13"/>
  <c r="AO1006" i="13"/>
  <c r="AI1006" i="13"/>
  <c r="W1006" i="13"/>
  <c r="AQ1006" i="13"/>
  <c r="AM1006" i="13"/>
  <c r="AG1006" i="13"/>
  <c r="Y1006" i="13"/>
  <c r="AP1006" i="13"/>
  <c r="AH1006" i="13"/>
  <c r="V1006" i="13"/>
  <c r="AE1006" i="13"/>
  <c r="AJ1006" i="13"/>
  <c r="X1006" i="13"/>
  <c r="AL1006" i="13"/>
  <c r="AN1006" i="13"/>
  <c r="AF1006" i="13"/>
  <c r="D1007" i="13"/>
  <c r="I1007" i="13"/>
  <c r="L1007" i="13"/>
  <c r="H1007" i="13"/>
  <c r="G1007" i="13"/>
  <c r="F1007" i="13"/>
  <c r="C1007" i="13"/>
  <c r="E1007" i="13"/>
  <c r="J1007" i="13"/>
  <c r="K1007" i="13"/>
  <c r="B1007" i="13"/>
  <c r="AS1005" i="13" l="1"/>
  <c r="M1005" i="13" s="1"/>
  <c r="Q1021" i="18" s="1"/>
  <c r="R1021" i="18" s="1"/>
  <c r="R1020" i="18"/>
  <c r="N1007" i="13"/>
  <c r="AR1006" i="13"/>
  <c r="AA1006" i="13"/>
  <c r="AB1006" i="13" s="1"/>
  <c r="AC1006" i="13" s="1"/>
  <c r="L1008" i="13"/>
  <c r="I1008" i="13"/>
  <c r="C1008" i="13"/>
  <c r="J1008" i="13"/>
  <c r="F1008" i="13"/>
  <c r="E1008" i="13"/>
  <c r="K1008" i="13"/>
  <c r="G1008" i="13"/>
  <c r="D1008" i="13"/>
  <c r="B1008" i="13"/>
  <c r="H1008" i="13"/>
  <c r="R1007" i="13"/>
  <c r="S1007" i="13"/>
  <c r="Z1007" i="13"/>
  <c r="V1007" i="13"/>
  <c r="AP1007" i="13"/>
  <c r="AQ1007" i="13"/>
  <c r="Y1007" i="13"/>
  <c r="AM1007" i="13"/>
  <c r="AG1007" i="13"/>
  <c r="AI1007" i="13"/>
  <c r="AE1007" i="13"/>
  <c r="AO1007" i="13"/>
  <c r="W1007" i="13"/>
  <c r="AF1007" i="13"/>
  <c r="AJ1007" i="13"/>
  <c r="AL1007" i="13"/>
  <c r="U1007" i="13"/>
  <c r="X1007" i="13"/>
  <c r="AN1007" i="13"/>
  <c r="AH1007" i="13"/>
  <c r="S1021" i="18" l="1" a="1"/>
  <c r="S1021" i="18" s="1"/>
  <c r="N1008" i="13"/>
  <c r="AS1006" i="13"/>
  <c r="M1006" i="13" s="1"/>
  <c r="Q1022" i="18" s="1"/>
  <c r="S1022" i="18" s="1" a="1"/>
  <c r="S1022" i="18" s="1"/>
  <c r="AR1007" i="13"/>
  <c r="AA1007" i="13"/>
  <c r="AB1007" i="13" s="1"/>
  <c r="AC1007" i="13" s="1"/>
  <c r="R1008" i="13"/>
  <c r="S1008" i="13"/>
  <c r="C1009" i="13"/>
  <c r="F1009" i="13"/>
  <c r="K1009" i="13"/>
  <c r="H1009" i="13"/>
  <c r="B1009" i="13"/>
  <c r="E1009" i="13"/>
  <c r="G1009" i="13"/>
  <c r="L1009" i="13"/>
  <c r="J1009" i="13"/>
  <c r="I1009" i="13"/>
  <c r="D1009" i="13"/>
  <c r="AL1008" i="13"/>
  <c r="AN1008" i="13"/>
  <c r="AF1008" i="13"/>
  <c r="Z1008" i="13"/>
  <c r="AO1008" i="13"/>
  <c r="W1008" i="13"/>
  <c r="AQ1008" i="13"/>
  <c r="AI1008" i="13"/>
  <c r="AG1008" i="13"/>
  <c r="Y1008" i="13"/>
  <c r="U1008" i="13"/>
  <c r="AM1008" i="13"/>
  <c r="AH1008" i="13"/>
  <c r="V1008" i="13"/>
  <c r="AE1008" i="13"/>
  <c r="AP1008" i="13"/>
  <c r="AJ1008" i="13"/>
  <c r="X1008" i="13"/>
  <c r="R1022" i="18" l="1"/>
  <c r="AS1007" i="13"/>
  <c r="M1007" i="13" s="1"/>
  <c r="Q1023" i="18" s="1"/>
  <c r="R1023" i="18" s="1"/>
  <c r="AA1008" i="13"/>
  <c r="AB1008" i="13" s="1"/>
  <c r="AC1008" i="13" s="1"/>
  <c r="AR1008" i="13"/>
  <c r="N1009" i="13"/>
  <c r="AE1009" i="13"/>
  <c r="Y1009" i="13"/>
  <c r="AO1009" i="13"/>
  <c r="AJ1009" i="13"/>
  <c r="AI1009" i="13"/>
  <c r="AN1009" i="13"/>
  <c r="AG1009" i="13"/>
  <c r="AF1009" i="13"/>
  <c r="Z1009" i="13"/>
  <c r="AH1009" i="13"/>
  <c r="V1009" i="13"/>
  <c r="AL1009" i="13"/>
  <c r="U1009" i="13"/>
  <c r="AP1009" i="13"/>
  <c r="W1009" i="13"/>
  <c r="AQ1009" i="13"/>
  <c r="AM1009" i="13"/>
  <c r="X1009" i="13"/>
  <c r="E1010" i="13"/>
  <c r="G1010" i="13"/>
  <c r="H1010" i="13"/>
  <c r="B1010" i="13"/>
  <c r="I1010" i="13"/>
  <c r="J1010" i="13"/>
  <c r="K1010" i="13"/>
  <c r="D1010" i="13"/>
  <c r="C1010" i="13"/>
  <c r="F1010" i="13"/>
  <c r="L1010" i="13"/>
  <c r="R1009" i="13"/>
  <c r="S1009" i="13"/>
  <c r="S1023" i="18" l="1" a="1"/>
  <c r="S1023" i="18" s="1"/>
  <c r="N1010" i="13"/>
  <c r="AS1008" i="13"/>
  <c r="M1008" i="13" s="1"/>
  <c r="Q1024" i="18" s="1"/>
  <c r="AA1009" i="13"/>
  <c r="AB1009" i="13" s="1"/>
  <c r="AC1009" i="13" s="1"/>
  <c r="AR1009" i="13"/>
  <c r="AF1010" i="13"/>
  <c r="AP1010" i="13"/>
  <c r="AE1010" i="13"/>
  <c r="AG1010" i="13"/>
  <c r="AI1010" i="13"/>
  <c r="AL1010" i="13"/>
  <c r="AO1010" i="13"/>
  <c r="AJ1010" i="13"/>
  <c r="AH1010" i="13"/>
  <c r="U1010" i="13"/>
  <c r="AQ1010" i="13"/>
  <c r="AN1010" i="13"/>
  <c r="Z1010" i="13"/>
  <c r="V1010" i="13"/>
  <c r="Y1010" i="13"/>
  <c r="X1010" i="13"/>
  <c r="AM1010" i="13"/>
  <c r="W1010" i="13"/>
  <c r="I1011" i="13"/>
  <c r="F1011" i="13"/>
  <c r="K1011" i="13"/>
  <c r="L1011" i="13"/>
  <c r="J1011" i="13"/>
  <c r="H1011" i="13"/>
  <c r="D1011" i="13"/>
  <c r="G1011" i="13"/>
  <c r="N1011" i="13" s="1"/>
  <c r="B1011" i="13"/>
  <c r="C1011" i="13"/>
  <c r="E1011" i="13"/>
  <c r="R1010" i="13"/>
  <c r="S1010" i="13"/>
  <c r="AS1009" i="13" l="1"/>
  <c r="M1009" i="13" s="1"/>
  <c r="Q1025" i="18" s="1"/>
  <c r="S1025" i="18" s="1" a="1"/>
  <c r="S1025" i="18" s="1"/>
  <c r="AA1010" i="13"/>
  <c r="AB1010" i="13" s="1"/>
  <c r="AC1010" i="13" s="1"/>
  <c r="R1024" i="18"/>
  <c r="S1024" i="18" a="1"/>
  <c r="S1024" i="18" s="1"/>
  <c r="AR1010" i="13"/>
  <c r="J1012" i="13"/>
  <c r="I1012" i="13"/>
  <c r="D1012" i="13"/>
  <c r="F1012" i="13"/>
  <c r="E1012" i="13"/>
  <c r="H1012" i="13"/>
  <c r="G1012" i="13"/>
  <c r="C1012" i="13"/>
  <c r="K1012" i="13"/>
  <c r="B1012" i="13"/>
  <c r="L1012" i="13"/>
  <c r="AO1011" i="13"/>
  <c r="AN1011" i="13"/>
  <c r="AF1011" i="13"/>
  <c r="AJ1011" i="13"/>
  <c r="AQ1011" i="13"/>
  <c r="U1011" i="13"/>
  <c r="AG1011" i="13"/>
  <c r="AL1011" i="13"/>
  <c r="AH1011" i="13"/>
  <c r="X1011" i="13"/>
  <c r="V1011" i="13"/>
  <c r="AE1011" i="13"/>
  <c r="AP1011" i="13"/>
  <c r="Z1011" i="13"/>
  <c r="Y1011" i="13"/>
  <c r="AM1011" i="13"/>
  <c r="W1011" i="13"/>
  <c r="AI1011" i="13"/>
  <c r="R1011" i="13"/>
  <c r="S1011" i="13"/>
  <c r="AS1010" i="13" l="1"/>
  <c r="M1010" i="13" s="1"/>
  <c r="Q1026" i="18" s="1"/>
  <c r="S1026" i="18" s="1" a="1"/>
  <c r="S1026" i="18" s="1"/>
  <c r="N1012" i="13"/>
  <c r="R1025" i="18"/>
  <c r="AR1011" i="13"/>
  <c r="AA1011" i="13"/>
  <c r="AB1011" i="13" s="1"/>
  <c r="AC1011" i="13" s="1"/>
  <c r="B1013" i="13"/>
  <c r="F1013" i="13"/>
  <c r="C1013" i="13"/>
  <c r="G1013" i="13"/>
  <c r="H1013" i="13"/>
  <c r="I1013" i="13"/>
  <c r="L1013" i="13"/>
  <c r="J1013" i="13"/>
  <c r="E1013" i="13"/>
  <c r="D1013" i="13"/>
  <c r="K1013" i="13"/>
  <c r="S1012" i="13"/>
  <c r="R1012" i="13"/>
  <c r="AE1012" i="13"/>
  <c r="AG1012" i="13"/>
  <c r="AM1012" i="13"/>
  <c r="X1012" i="13"/>
  <c r="AJ1012" i="13"/>
  <c r="Z1012" i="13"/>
  <c r="AF1012" i="13"/>
  <c r="AP1012" i="13"/>
  <c r="W1012" i="13"/>
  <c r="AO1012" i="13"/>
  <c r="AN1012" i="13"/>
  <c r="AI1012" i="13"/>
  <c r="U1012" i="13"/>
  <c r="AQ1012" i="13"/>
  <c r="Y1012" i="13"/>
  <c r="AL1012" i="13"/>
  <c r="AH1012" i="13"/>
  <c r="V1012" i="13"/>
  <c r="R1026" i="18" l="1"/>
  <c r="AS1011" i="13"/>
  <c r="M1011" i="13" s="1"/>
  <c r="Q1027" i="18" s="1"/>
  <c r="S1027" i="18" s="1" a="1"/>
  <c r="S1027" i="18" s="1"/>
  <c r="AA1012" i="13"/>
  <c r="AB1012" i="13" s="1"/>
  <c r="AC1012" i="13" s="1"/>
  <c r="AR1012" i="13"/>
  <c r="N1013" i="13"/>
  <c r="AQ1013" i="13"/>
  <c r="AF1013" i="13"/>
  <c r="X1013" i="13"/>
  <c r="AE1013" i="13"/>
  <c r="AL1013" i="13"/>
  <c r="AH1013" i="13"/>
  <c r="AN1013" i="13"/>
  <c r="AP1013" i="13"/>
  <c r="Z1013" i="13"/>
  <c r="V1013" i="13"/>
  <c r="AM1013" i="13"/>
  <c r="AJ1013" i="13"/>
  <c r="Y1013" i="13"/>
  <c r="AO1013" i="13"/>
  <c r="U1013" i="13"/>
  <c r="AG1013" i="13"/>
  <c r="AI1013" i="13"/>
  <c r="W1013" i="13"/>
  <c r="S1013" i="13"/>
  <c r="R1013" i="13"/>
  <c r="F1014" i="13"/>
  <c r="B1014" i="13"/>
  <c r="I1014" i="13"/>
  <c r="J1014" i="13"/>
  <c r="K1014" i="13"/>
  <c r="E1014" i="13"/>
  <c r="H1014" i="13"/>
  <c r="D1014" i="13"/>
  <c r="G1014" i="13"/>
  <c r="L1014" i="13"/>
  <c r="C1014" i="13"/>
  <c r="R1027" i="18" l="1"/>
  <c r="AS1012" i="13"/>
  <c r="M1012" i="13" s="1"/>
  <c r="Q1028" i="18" s="1"/>
  <c r="R1028" i="18" s="1"/>
  <c r="AR1013" i="13"/>
  <c r="AA1013" i="13"/>
  <c r="AB1013" i="13" s="1"/>
  <c r="AC1013" i="13" s="1"/>
  <c r="N1014" i="13"/>
  <c r="U1014" i="13"/>
  <c r="AQ1014" i="13"/>
  <c r="AM1014" i="13"/>
  <c r="AG1014" i="13"/>
  <c r="Y1014" i="13"/>
  <c r="AP1014" i="13"/>
  <c r="AE1014" i="13"/>
  <c r="AH1014" i="13"/>
  <c r="V1014" i="13"/>
  <c r="AL1014" i="13"/>
  <c r="AJ1014" i="13"/>
  <c r="X1014" i="13"/>
  <c r="Z1014" i="13"/>
  <c r="AN1014" i="13"/>
  <c r="AF1014" i="13"/>
  <c r="AO1014" i="13"/>
  <c r="AI1014" i="13"/>
  <c r="W1014" i="13"/>
  <c r="R1014" i="13"/>
  <c r="S1014" i="13"/>
  <c r="L1015" i="13"/>
  <c r="G1015" i="13"/>
  <c r="H1015" i="13"/>
  <c r="E1015" i="13"/>
  <c r="B1015" i="13"/>
  <c r="C1015" i="13"/>
  <c r="K1015" i="13"/>
  <c r="J1015" i="13"/>
  <c r="I1015" i="13"/>
  <c r="D1015" i="13"/>
  <c r="F1015" i="13"/>
  <c r="AS1013" i="13" l="1"/>
  <c r="M1013" i="13" s="1"/>
  <c r="Q1029" i="18" s="1"/>
  <c r="S1028" i="18" a="1"/>
  <c r="S1028" i="18" s="1"/>
  <c r="N1015" i="13"/>
  <c r="AR1014" i="13"/>
  <c r="AA1014" i="13"/>
  <c r="AB1014" i="13" s="1"/>
  <c r="AC1014" i="13" s="1"/>
  <c r="AE1015" i="13"/>
  <c r="X1015" i="13"/>
  <c r="AN1015" i="13"/>
  <c r="AH1015" i="13"/>
  <c r="Z1015" i="13"/>
  <c r="V1015" i="13"/>
  <c r="AP1015" i="13"/>
  <c r="AQ1015" i="13"/>
  <c r="Y1015" i="13"/>
  <c r="AM1015" i="13"/>
  <c r="AG1015" i="13"/>
  <c r="AI1015" i="13"/>
  <c r="U1015" i="13"/>
  <c r="AO1015" i="13"/>
  <c r="W1015" i="13"/>
  <c r="AF1015" i="13"/>
  <c r="AJ1015" i="13"/>
  <c r="AL1015" i="13"/>
  <c r="E1016" i="13"/>
  <c r="I1016" i="13"/>
  <c r="H1016" i="13"/>
  <c r="K1016" i="13"/>
  <c r="F1016" i="13"/>
  <c r="G1016" i="13"/>
  <c r="J1016" i="13"/>
  <c r="L1016" i="13"/>
  <c r="D1016" i="13"/>
  <c r="C1016" i="13"/>
  <c r="B1016" i="13"/>
  <c r="R1015" i="13"/>
  <c r="S1015" i="13"/>
  <c r="R1029" i="18" l="1"/>
  <c r="S1029" i="18" a="1"/>
  <c r="S1029" i="18" s="1"/>
  <c r="N1016" i="13"/>
  <c r="AS1014" i="13"/>
  <c r="M1014" i="13" s="1"/>
  <c r="Q1030" i="18" s="1"/>
  <c r="S1030" i="18" s="1" a="1"/>
  <c r="S1030" i="18" s="1"/>
  <c r="AA1015" i="13"/>
  <c r="AB1015" i="13" s="1"/>
  <c r="AC1015" i="13" s="1"/>
  <c r="AR1015" i="13"/>
  <c r="K1017" i="13"/>
  <c r="F1017" i="13"/>
  <c r="D1017" i="13"/>
  <c r="I1017" i="13"/>
  <c r="L1017" i="13"/>
  <c r="H1017" i="13"/>
  <c r="E1017" i="13"/>
  <c r="G1017" i="13"/>
  <c r="N1017" i="13" s="1"/>
  <c r="J1017" i="13"/>
  <c r="B1017" i="13"/>
  <c r="C1017" i="13"/>
  <c r="W1016" i="13"/>
  <c r="AN1016" i="13"/>
  <c r="U1016" i="13"/>
  <c r="AM1016" i="13"/>
  <c r="AF1016" i="13"/>
  <c r="AO1016" i="13"/>
  <c r="AP1016" i="13"/>
  <c r="AG1016" i="13"/>
  <c r="Y1016" i="13"/>
  <c r="AE1016" i="13"/>
  <c r="AL1016" i="13"/>
  <c r="AH1016" i="13"/>
  <c r="V1016" i="13"/>
  <c r="AI1016" i="13"/>
  <c r="AJ1016" i="13"/>
  <c r="Z1016" i="13"/>
  <c r="AQ1016" i="13"/>
  <c r="X1016" i="13"/>
  <c r="S1016" i="13"/>
  <c r="R1016" i="13"/>
  <c r="AS1015" i="13" l="1"/>
  <c r="M1015" i="13" s="1"/>
  <c r="Q1031" i="18" s="1"/>
  <c r="S1031" i="18" s="1" a="1"/>
  <c r="S1031" i="18" s="1"/>
  <c r="R1030" i="18"/>
  <c r="AR1016" i="13"/>
  <c r="AA1016" i="13"/>
  <c r="AB1016" i="13" s="1"/>
  <c r="AC1016" i="13" s="1"/>
  <c r="H1018" i="13"/>
  <c r="I1018" i="13"/>
  <c r="D1018" i="13"/>
  <c r="E1018" i="13"/>
  <c r="B1018" i="13"/>
  <c r="G1018" i="13"/>
  <c r="L1018" i="13"/>
  <c r="K1018" i="13"/>
  <c r="C1018" i="13"/>
  <c r="F1018" i="13"/>
  <c r="J1018" i="13"/>
  <c r="R1017" i="13"/>
  <c r="S1017" i="13"/>
  <c r="AE1017" i="13"/>
  <c r="Z1017" i="13"/>
  <c r="AJ1017" i="13"/>
  <c r="AF1017" i="13"/>
  <c r="AL1017" i="13"/>
  <c r="AG1017" i="13"/>
  <c r="U1017" i="13"/>
  <c r="AN1017" i="13"/>
  <c r="AQ1017" i="13"/>
  <c r="AH1017" i="13"/>
  <c r="AO1017" i="13"/>
  <c r="V1017" i="13"/>
  <c r="AP1017" i="13"/>
  <c r="AM1017" i="13"/>
  <c r="Y1017" i="13"/>
  <c r="W1017" i="13"/>
  <c r="X1017" i="13"/>
  <c r="AI1017" i="13"/>
  <c r="AS1016" i="13" l="1"/>
  <c r="M1016" i="13" s="1"/>
  <c r="Q1032" i="18" s="1"/>
  <c r="R1032" i="18" s="1"/>
  <c r="R1031" i="18"/>
  <c r="N1018" i="13"/>
  <c r="AA1017" i="13"/>
  <c r="AB1017" i="13" s="1"/>
  <c r="AC1017" i="13" s="1"/>
  <c r="AR1017" i="13"/>
  <c r="E1019" i="13"/>
  <c r="L1019" i="13"/>
  <c r="F1019" i="13"/>
  <c r="J1019" i="13"/>
  <c r="H1019" i="13"/>
  <c r="K1019" i="13"/>
  <c r="G1019" i="13"/>
  <c r="C1019" i="13"/>
  <c r="D1019" i="13"/>
  <c r="B1019" i="13"/>
  <c r="I1019" i="13"/>
  <c r="W1018" i="13"/>
  <c r="AQ1018" i="13"/>
  <c r="AI1018" i="13"/>
  <c r="AG1018" i="13"/>
  <c r="Y1018" i="13"/>
  <c r="AM1018" i="13"/>
  <c r="AH1018" i="13"/>
  <c r="V1018" i="13"/>
  <c r="U1018" i="13"/>
  <c r="AP1018" i="13"/>
  <c r="AJ1018" i="13"/>
  <c r="X1018" i="13"/>
  <c r="AL1018" i="13"/>
  <c r="AN1018" i="13"/>
  <c r="AF1018" i="13"/>
  <c r="AE1018" i="13"/>
  <c r="Z1018" i="13"/>
  <c r="AO1018" i="13"/>
  <c r="S1018" i="13"/>
  <c r="R1018" i="13"/>
  <c r="S1032" i="18" l="1" a="1"/>
  <c r="S1032" i="18" s="1"/>
  <c r="AS1017" i="13"/>
  <c r="M1017" i="13" s="1"/>
  <c r="Q1033" i="18" s="1"/>
  <c r="N1019" i="13"/>
  <c r="AR1018" i="13"/>
  <c r="AA1018" i="13"/>
  <c r="AB1018" i="13" s="1"/>
  <c r="AC1018" i="13" s="1"/>
  <c r="F1020" i="13"/>
  <c r="B1020" i="13"/>
  <c r="C1020" i="13"/>
  <c r="D1020" i="13"/>
  <c r="G1020" i="13"/>
  <c r="L1020" i="13"/>
  <c r="J1020" i="13"/>
  <c r="I1020" i="13"/>
  <c r="H1020" i="13"/>
  <c r="E1020" i="13"/>
  <c r="K1020" i="13"/>
  <c r="AL1019" i="13"/>
  <c r="AP1019" i="13"/>
  <c r="X1019" i="13"/>
  <c r="AE1019" i="13"/>
  <c r="V1019" i="13"/>
  <c r="AM1019" i="13"/>
  <c r="Z1019" i="13"/>
  <c r="Y1019" i="13"/>
  <c r="AO1019" i="13"/>
  <c r="AQ1019" i="13"/>
  <c r="U1019" i="13"/>
  <c r="AI1019" i="13"/>
  <c r="W1019" i="13"/>
  <c r="AF1019" i="13"/>
  <c r="AN1019" i="13"/>
  <c r="AG1019" i="13"/>
  <c r="AH1019" i="13"/>
  <c r="AJ1019" i="13"/>
  <c r="S1019" i="13"/>
  <c r="R1019" i="13"/>
  <c r="S1033" i="18" l="1" a="1"/>
  <c r="S1033" i="18" s="1"/>
  <c r="R1033" i="18"/>
  <c r="AS1018" i="13"/>
  <c r="M1018" i="13" s="1"/>
  <c r="Q1034" i="18" s="1"/>
  <c r="S1034" i="18" s="1" a="1"/>
  <c r="S1034" i="18" s="1"/>
  <c r="AR1019" i="13"/>
  <c r="N1020" i="13"/>
  <c r="AA1019" i="13"/>
  <c r="AB1019" i="13" s="1"/>
  <c r="AC1019" i="13" s="1"/>
  <c r="R1020" i="13"/>
  <c r="S1020" i="13"/>
  <c r="AM1020" i="13"/>
  <c r="AO1020" i="13"/>
  <c r="AP1020" i="13"/>
  <c r="AF1020" i="13"/>
  <c r="AQ1020" i="13"/>
  <c r="AE1020" i="13"/>
  <c r="AG1020" i="13"/>
  <c r="AL1020" i="13"/>
  <c r="Y1020" i="13"/>
  <c r="AH1020" i="13"/>
  <c r="Z1020" i="13"/>
  <c r="V1020" i="13"/>
  <c r="U1020" i="13"/>
  <c r="AJ1020" i="13"/>
  <c r="W1020" i="13"/>
  <c r="AI1020" i="13"/>
  <c r="AN1020" i="13"/>
  <c r="X1020" i="13"/>
  <c r="F1021" i="13"/>
  <c r="G1021" i="13"/>
  <c r="C1021" i="13"/>
  <c r="B1021" i="13"/>
  <c r="H1021" i="13"/>
  <c r="L1021" i="13"/>
  <c r="K1021" i="13"/>
  <c r="D1021" i="13"/>
  <c r="I1021" i="13"/>
  <c r="E1021" i="13"/>
  <c r="J1021" i="13"/>
  <c r="R1034" i="18" l="1"/>
  <c r="AS1019" i="13"/>
  <c r="M1019" i="13" s="1"/>
  <c r="Q1035" i="18" s="1"/>
  <c r="S1035" i="18" s="1" a="1"/>
  <c r="S1035" i="18" s="1"/>
  <c r="AA1020" i="13"/>
  <c r="AB1020" i="13" s="1"/>
  <c r="AC1020" i="13" s="1"/>
  <c r="N1021" i="13"/>
  <c r="AR1020" i="13"/>
  <c r="AM1021" i="13"/>
  <c r="AG1021" i="13"/>
  <c r="Y1021" i="13"/>
  <c r="AO1021" i="13"/>
  <c r="AQ1021" i="13"/>
  <c r="U1021" i="13"/>
  <c r="AI1021" i="13"/>
  <c r="W1021" i="13"/>
  <c r="AL1021" i="13"/>
  <c r="AF1021" i="13"/>
  <c r="X1021" i="13"/>
  <c r="AN1021" i="13"/>
  <c r="AE1021" i="13"/>
  <c r="AH1021" i="13"/>
  <c r="Z1021" i="13"/>
  <c r="V1021" i="13"/>
  <c r="AP1021" i="13"/>
  <c r="AJ1021" i="13"/>
  <c r="R1021" i="13"/>
  <c r="S1021" i="13"/>
  <c r="J1022" i="13"/>
  <c r="I1022" i="13"/>
  <c r="F1022" i="13"/>
  <c r="K1022" i="13"/>
  <c r="E1022" i="13"/>
  <c r="C1022" i="13"/>
  <c r="L1022" i="13"/>
  <c r="D1022" i="13"/>
  <c r="H1022" i="13"/>
  <c r="G1022" i="13"/>
  <c r="B1022" i="13"/>
  <c r="N1022" i="13" l="1"/>
  <c r="R1035" i="18"/>
  <c r="AS1020" i="13"/>
  <c r="M1020" i="13" s="1"/>
  <c r="Q1036" i="18" s="1"/>
  <c r="S1036" i="18" s="1" a="1"/>
  <c r="S1036" i="18" s="1"/>
  <c r="AA1021" i="13"/>
  <c r="AB1021" i="13" s="1"/>
  <c r="AC1021" i="13" s="1"/>
  <c r="AR1021" i="13"/>
  <c r="K1023" i="13"/>
  <c r="F1023" i="13"/>
  <c r="H1023" i="13"/>
  <c r="D1023" i="13"/>
  <c r="L1023" i="13"/>
  <c r="I1023" i="13"/>
  <c r="E1023" i="13"/>
  <c r="G1023" i="13"/>
  <c r="N1023" i="13" s="1"/>
  <c r="C1023" i="13"/>
  <c r="B1023" i="13"/>
  <c r="J1023" i="13"/>
  <c r="S1022" i="13"/>
  <c r="R1022" i="13"/>
  <c r="Z1022" i="13"/>
  <c r="AF1022" i="13"/>
  <c r="AI1022" i="13"/>
  <c r="W1022" i="13"/>
  <c r="AG1022" i="13"/>
  <c r="AM1022" i="13"/>
  <c r="AH1022" i="13"/>
  <c r="AJ1022" i="13"/>
  <c r="AP1022" i="13"/>
  <c r="U1022" i="13"/>
  <c r="AN1022" i="13"/>
  <c r="AO1022" i="13"/>
  <c r="AQ1022" i="13"/>
  <c r="Y1022" i="13"/>
  <c r="AL1022" i="13"/>
  <c r="AE1022" i="13"/>
  <c r="V1022" i="13"/>
  <c r="X1022" i="13"/>
  <c r="R1036" i="18" l="1"/>
  <c r="AS1021" i="13"/>
  <c r="M1021" i="13" s="1"/>
  <c r="Q1037" i="18" s="1"/>
  <c r="R1037" i="18" s="1"/>
  <c r="AR1022" i="13"/>
  <c r="AA1022" i="13"/>
  <c r="AB1022" i="13" s="1"/>
  <c r="AC1022" i="13" s="1"/>
  <c r="B1024" i="13"/>
  <c r="L1024" i="13"/>
  <c r="F1024" i="13"/>
  <c r="I1024" i="13"/>
  <c r="K1024" i="13"/>
  <c r="G1024" i="13"/>
  <c r="D1024" i="13"/>
  <c r="H1024" i="13"/>
  <c r="J1024" i="13"/>
  <c r="C1024" i="13"/>
  <c r="E1024" i="13"/>
  <c r="AE1023" i="13"/>
  <c r="Z1023" i="13"/>
  <c r="Y1023" i="13"/>
  <c r="AM1023" i="13"/>
  <c r="AG1023" i="13"/>
  <c r="AF1023" i="13"/>
  <c r="U1023" i="13"/>
  <c r="W1023" i="13"/>
  <c r="AH1023" i="13"/>
  <c r="AL1023" i="13"/>
  <c r="X1023" i="13"/>
  <c r="AN1023" i="13"/>
  <c r="AP1023" i="13"/>
  <c r="AQ1023" i="13"/>
  <c r="V1023" i="13"/>
  <c r="AJ1023" i="13"/>
  <c r="AI1023" i="13"/>
  <c r="AO1023" i="13"/>
  <c r="S1023" i="13"/>
  <c r="R1023" i="13"/>
  <c r="AS1022" i="13" l="1"/>
  <c r="M1022" i="13" s="1"/>
  <c r="Q1038" i="18" s="1"/>
  <c r="S1037" i="18" a="1"/>
  <c r="S1037" i="18" s="1"/>
  <c r="N1024" i="13"/>
  <c r="AA1023" i="13"/>
  <c r="AB1023" i="13" s="1"/>
  <c r="AC1023" i="13" s="1"/>
  <c r="AR1023" i="13"/>
  <c r="S1024" i="13"/>
  <c r="R1024" i="13"/>
  <c r="V1024" i="13"/>
  <c r="AF1024" i="13"/>
  <c r="AP1024" i="13"/>
  <c r="Y1024" i="13"/>
  <c r="AN1024" i="13"/>
  <c r="X1024" i="13"/>
  <c r="U1024" i="13"/>
  <c r="AM1024" i="13"/>
  <c r="AG1024" i="13"/>
  <c r="AL1024" i="13"/>
  <c r="AH1024" i="13"/>
  <c r="AE1024" i="13"/>
  <c r="AI1024" i="13"/>
  <c r="AJ1024" i="13"/>
  <c r="Z1024" i="13"/>
  <c r="AO1024" i="13"/>
  <c r="W1024" i="13"/>
  <c r="AQ1024" i="13"/>
  <c r="J1025" i="13"/>
  <c r="I1025" i="13"/>
  <c r="L1025" i="13"/>
  <c r="C1025" i="13"/>
  <c r="G1025" i="13"/>
  <c r="K1025" i="13"/>
  <c r="E1025" i="13"/>
  <c r="B1025" i="13"/>
  <c r="H1025" i="13"/>
  <c r="F1025" i="13"/>
  <c r="D1025" i="13"/>
  <c r="S1038" i="18" l="1" a="1"/>
  <c r="S1038" i="18" s="1"/>
  <c r="R1038" i="18"/>
  <c r="N1025" i="13"/>
  <c r="AA1024" i="13"/>
  <c r="AB1024" i="13" s="1"/>
  <c r="AC1024" i="13" s="1"/>
  <c r="AR1024" i="13"/>
  <c r="AS1023" i="13"/>
  <c r="M1023" i="13" s="1"/>
  <c r="Q1039" i="18" s="1"/>
  <c r="W1025" i="13"/>
  <c r="AI1025" i="13"/>
  <c r="AE1025" i="13"/>
  <c r="AJ1025" i="13"/>
  <c r="V1025" i="13"/>
  <c r="U1025" i="13"/>
  <c r="X1025" i="13"/>
  <c r="Y1025" i="13"/>
  <c r="Z1025" i="13"/>
  <c r="AF1025" i="13"/>
  <c r="AG1025" i="13"/>
  <c r="AH1025" i="13"/>
  <c r="AQ1025" i="13"/>
  <c r="AM1025" i="13"/>
  <c r="AL1025" i="13"/>
  <c r="AO1025" i="13"/>
  <c r="AP1025" i="13"/>
  <c r="AN1025" i="13"/>
  <c r="R1025" i="13"/>
  <c r="S1025" i="13"/>
  <c r="L1026" i="13"/>
  <c r="B1026" i="13"/>
  <c r="C1026" i="13"/>
  <c r="K1026" i="13"/>
  <c r="D1026" i="13"/>
  <c r="G1026" i="13"/>
  <c r="H1026" i="13"/>
  <c r="J1026" i="13"/>
  <c r="I1026" i="13"/>
  <c r="F1026" i="13"/>
  <c r="E1026" i="13"/>
  <c r="AS1024" i="13" l="1"/>
  <c r="M1024" i="13" s="1"/>
  <c r="Q1040" i="18" s="1"/>
  <c r="S1040" i="18" s="1" a="1"/>
  <c r="S1040" i="18" s="1"/>
  <c r="AA1025" i="13"/>
  <c r="AB1025" i="13" s="1"/>
  <c r="AC1025" i="13" s="1"/>
  <c r="S1039" i="18" a="1"/>
  <c r="S1039" i="18" s="1"/>
  <c r="R1039" i="18"/>
  <c r="N1026" i="13"/>
  <c r="AR1025" i="13"/>
  <c r="S1026" i="13"/>
  <c r="R1026" i="13"/>
  <c r="AE1026" i="13"/>
  <c r="AJ1026" i="13"/>
  <c r="X1026" i="13"/>
  <c r="AL1026" i="13"/>
  <c r="W1026" i="13"/>
  <c r="U1026" i="13"/>
  <c r="AF1026" i="13"/>
  <c r="Z1026" i="13"/>
  <c r="AP1026" i="13"/>
  <c r="V1026" i="13"/>
  <c r="Y1026" i="13"/>
  <c r="AG1026" i="13"/>
  <c r="AH1026" i="13"/>
  <c r="AI1026" i="13"/>
  <c r="AM1026" i="13"/>
  <c r="AN1026" i="13"/>
  <c r="AO1026" i="13"/>
  <c r="AQ1026" i="13"/>
  <c r="G1027" i="13"/>
  <c r="I1027" i="13"/>
  <c r="H1027" i="13"/>
  <c r="B1027" i="13"/>
  <c r="F1027" i="13"/>
  <c r="J1027" i="13"/>
  <c r="K1027" i="13"/>
  <c r="D1027" i="13"/>
  <c r="L1027" i="13"/>
  <c r="C1027" i="13"/>
  <c r="E1027" i="13"/>
  <c r="R1040" i="18" l="1"/>
  <c r="N1027" i="13"/>
  <c r="AR1026" i="13"/>
  <c r="AA1026" i="13"/>
  <c r="AB1026" i="13" s="1"/>
  <c r="AC1026" i="13" s="1"/>
  <c r="AS1025" i="13"/>
  <c r="M1025" i="13" s="1"/>
  <c r="Q1041" i="18" s="1"/>
  <c r="AQ1027" i="13"/>
  <c r="AI1027" i="13"/>
  <c r="Y1027" i="13"/>
  <c r="AE1027" i="13"/>
  <c r="AM1027" i="13"/>
  <c r="AG1027" i="13"/>
  <c r="AJ1027" i="13"/>
  <c r="V1027" i="13"/>
  <c r="AL1027" i="13"/>
  <c r="X1027" i="13"/>
  <c r="AN1027" i="13"/>
  <c r="AH1027" i="13"/>
  <c r="W1027" i="13"/>
  <c r="AF1027" i="13"/>
  <c r="AO1027" i="13"/>
  <c r="U1027" i="13"/>
  <c r="Z1027" i="13"/>
  <c r="AP1027" i="13"/>
  <c r="E1028" i="13"/>
  <c r="F1028" i="13"/>
  <c r="L1028" i="13"/>
  <c r="K1028" i="13"/>
  <c r="G1028" i="13"/>
  <c r="H1028" i="13"/>
  <c r="C1028" i="13"/>
  <c r="J1028" i="13"/>
  <c r="D1028" i="13"/>
  <c r="I1028" i="13"/>
  <c r="B1028" i="13"/>
  <c r="S1027" i="13"/>
  <c r="R1027" i="13"/>
  <c r="AA1027" i="13" l="1"/>
  <c r="AB1027" i="13" s="1"/>
  <c r="AC1027" i="13" s="1"/>
  <c r="N1028" i="13"/>
  <c r="AS1026" i="13"/>
  <c r="M1026" i="13" s="1"/>
  <c r="Q1042" i="18" s="1"/>
  <c r="S1042" i="18" s="1" a="1"/>
  <c r="S1042" i="18" s="1"/>
  <c r="AR1027" i="13"/>
  <c r="S1041" i="18" a="1"/>
  <c r="S1041" i="18" s="1"/>
  <c r="R1041" i="18"/>
  <c r="B1029" i="13"/>
  <c r="K1029" i="13"/>
  <c r="C1029" i="13"/>
  <c r="J1029" i="13"/>
  <c r="D1029" i="13"/>
  <c r="G1029" i="13"/>
  <c r="F1029" i="13"/>
  <c r="E1029" i="13"/>
  <c r="I1029" i="13"/>
  <c r="H1029" i="13"/>
  <c r="L1029" i="13"/>
  <c r="AE1028" i="13"/>
  <c r="AH1028" i="13"/>
  <c r="W1028" i="13"/>
  <c r="AP1028" i="13"/>
  <c r="U1028" i="13"/>
  <c r="AJ1028" i="13"/>
  <c r="AM1028" i="13"/>
  <c r="Z1028" i="13"/>
  <c r="V1028" i="13"/>
  <c r="AN1028" i="13"/>
  <c r="X1028" i="13"/>
  <c r="AG1028" i="13"/>
  <c r="AI1028" i="13"/>
  <c r="AL1028" i="13"/>
  <c r="AF1028" i="13"/>
  <c r="AO1028" i="13"/>
  <c r="Y1028" i="13"/>
  <c r="AQ1028" i="13"/>
  <c r="R1028" i="13"/>
  <c r="S1028" i="13"/>
  <c r="AS1027" i="13" l="1"/>
  <c r="M1027" i="13" s="1"/>
  <c r="Q1043" i="18" s="1"/>
  <c r="R1043" i="18" s="1"/>
  <c r="R1042" i="18"/>
  <c r="AR1028" i="13"/>
  <c r="N1029" i="13"/>
  <c r="AA1028" i="13"/>
  <c r="AB1028" i="13" s="1"/>
  <c r="AC1028" i="13" s="1"/>
  <c r="R1029" i="13"/>
  <c r="S1029" i="13"/>
  <c r="AI1029" i="13"/>
  <c r="Y1029" i="13"/>
  <c r="U1029" i="13"/>
  <c r="AG1029" i="13"/>
  <c r="AJ1029" i="13"/>
  <c r="AO1029" i="13"/>
  <c r="AE1029" i="13"/>
  <c r="AP1029" i="13"/>
  <c r="AF1029" i="13"/>
  <c r="X1029" i="13"/>
  <c r="AN1029" i="13"/>
  <c r="AQ1029" i="13"/>
  <c r="Z1029" i="13"/>
  <c r="W1029" i="13"/>
  <c r="AM1029" i="13"/>
  <c r="V1029" i="13"/>
  <c r="AL1029" i="13"/>
  <c r="AH1029" i="13"/>
  <c r="L1030" i="13"/>
  <c r="D1030" i="13"/>
  <c r="B1030" i="13"/>
  <c r="E1030" i="13"/>
  <c r="H1030" i="13"/>
  <c r="I1030" i="13"/>
  <c r="C1030" i="13"/>
  <c r="F1030" i="13"/>
  <c r="K1030" i="13"/>
  <c r="J1030" i="13"/>
  <c r="G1030" i="13"/>
  <c r="S1043" i="18" l="1" a="1"/>
  <c r="S1043" i="18" s="1"/>
  <c r="AS1028" i="13"/>
  <c r="M1028" i="13" s="1"/>
  <c r="Q1044" i="18" s="1"/>
  <c r="N1030" i="13"/>
  <c r="AR1029" i="13"/>
  <c r="AA1029" i="13"/>
  <c r="AB1029" i="13" s="1"/>
  <c r="AC1029" i="13" s="1"/>
  <c r="R1030" i="13"/>
  <c r="S1030" i="13"/>
  <c r="H1031" i="13"/>
  <c r="F1031" i="13"/>
  <c r="C1031" i="13"/>
  <c r="I1031" i="13"/>
  <c r="B1031" i="13"/>
  <c r="D1031" i="13"/>
  <c r="J1031" i="13"/>
  <c r="G1031" i="13"/>
  <c r="N1031" i="13" s="1"/>
  <c r="K1031" i="13"/>
  <c r="E1031" i="13"/>
  <c r="L1031" i="13"/>
  <c r="AF1030" i="13"/>
  <c r="Z1030" i="13"/>
  <c r="AN1030" i="13"/>
  <c r="AH1030" i="13"/>
  <c r="V1030" i="13"/>
  <c r="AP1030" i="13"/>
  <c r="AJ1030" i="13"/>
  <c r="X1030" i="13"/>
  <c r="Y1030" i="13"/>
  <c r="AO1030" i="13"/>
  <c r="AE1030" i="13"/>
  <c r="W1030" i="13"/>
  <c r="AQ1030" i="13"/>
  <c r="AI1030" i="13"/>
  <c r="AL1030" i="13"/>
  <c r="AM1030" i="13"/>
  <c r="AG1030" i="13"/>
  <c r="U1030" i="13"/>
  <c r="S1044" i="18" l="1" a="1"/>
  <c r="S1044" i="18" s="1"/>
  <c r="R1044" i="18"/>
  <c r="AS1029" i="13"/>
  <c r="M1029" i="13" s="1"/>
  <c r="Q1045" i="18" s="1"/>
  <c r="R1045" i="18" s="1"/>
  <c r="AA1030" i="13"/>
  <c r="AB1030" i="13" s="1"/>
  <c r="AC1030" i="13" s="1"/>
  <c r="AR1030" i="13"/>
  <c r="W1031" i="13"/>
  <c r="AM1031" i="13"/>
  <c r="U1031" i="13"/>
  <c r="Y1031" i="13"/>
  <c r="AO1031" i="13"/>
  <c r="AG1031" i="13"/>
  <c r="AJ1031" i="13"/>
  <c r="V1031" i="13"/>
  <c r="AL1031" i="13"/>
  <c r="AH1031" i="13"/>
  <c r="Z1031" i="13"/>
  <c r="AN1031" i="13"/>
  <c r="AQ1031" i="13"/>
  <c r="AI1031" i="13"/>
  <c r="AP1031" i="13"/>
  <c r="AF1031" i="13"/>
  <c r="X1031" i="13"/>
  <c r="AE1031" i="13"/>
  <c r="F1032" i="13"/>
  <c r="D1032" i="13"/>
  <c r="B1032" i="13"/>
  <c r="G1032" i="13"/>
  <c r="E1032" i="13"/>
  <c r="C1032" i="13"/>
  <c r="I1032" i="13"/>
  <c r="K1032" i="13"/>
  <c r="H1032" i="13"/>
  <c r="J1032" i="13"/>
  <c r="L1032" i="13"/>
  <c r="R1031" i="13"/>
  <c r="S1031" i="13"/>
  <c r="S1045" i="18" l="1" a="1"/>
  <c r="S1045" i="18" s="1"/>
  <c r="AR1031" i="13"/>
  <c r="N1032" i="13"/>
  <c r="AA1031" i="13"/>
  <c r="AB1031" i="13" s="1"/>
  <c r="AC1031" i="13" s="1"/>
  <c r="AS1030" i="13"/>
  <c r="M1030" i="13" s="1"/>
  <c r="Q1046" i="18" s="1"/>
  <c r="S1032" i="13"/>
  <c r="R1032" i="13"/>
  <c r="I1033" i="13"/>
  <c r="F1033" i="13"/>
  <c r="L1033" i="13"/>
  <c r="K1033" i="13"/>
  <c r="B1033" i="13"/>
  <c r="C1033" i="13"/>
  <c r="G1033" i="13"/>
  <c r="D1033" i="13"/>
  <c r="E1033" i="13"/>
  <c r="H1033" i="13"/>
  <c r="J1033" i="13"/>
  <c r="AO1032" i="13"/>
  <c r="AI1032" i="13"/>
  <c r="AE1032" i="13"/>
  <c r="Y1032" i="13"/>
  <c r="Z1032" i="13"/>
  <c r="AM1032" i="13"/>
  <c r="W1032" i="13"/>
  <c r="V1032" i="13"/>
  <c r="AN1032" i="13"/>
  <c r="AH1032" i="13"/>
  <c r="AQ1032" i="13"/>
  <c r="U1032" i="13"/>
  <c r="AJ1032" i="13"/>
  <c r="AG1032" i="13"/>
  <c r="AL1032" i="13"/>
  <c r="AF1032" i="13"/>
  <c r="X1032" i="13"/>
  <c r="AP1032" i="13"/>
  <c r="N1033" i="13" l="1"/>
  <c r="AS1031" i="13"/>
  <c r="M1031" i="13" s="1"/>
  <c r="Q1047" i="18" s="1"/>
  <c r="R1047" i="18" s="1"/>
  <c r="AA1032" i="13"/>
  <c r="AB1032" i="13" s="1"/>
  <c r="AC1032" i="13" s="1"/>
  <c r="S1046" i="18" a="1"/>
  <c r="S1046" i="18" s="1"/>
  <c r="R1046" i="18"/>
  <c r="AR1032" i="13"/>
  <c r="S1033" i="13"/>
  <c r="R1033" i="13"/>
  <c r="AE1033" i="13"/>
  <c r="AL1033" i="13"/>
  <c r="AJ1033" i="13"/>
  <c r="V1033" i="13"/>
  <c r="W1033" i="13"/>
  <c r="AF1033" i="13"/>
  <c r="U1033" i="13"/>
  <c r="Z1033" i="13"/>
  <c r="Y1033" i="13"/>
  <c r="AQ1033" i="13"/>
  <c r="AN1033" i="13"/>
  <c r="AH1033" i="13"/>
  <c r="AG1033" i="13"/>
  <c r="X1033" i="13"/>
  <c r="AO1033" i="13"/>
  <c r="AP1033" i="13"/>
  <c r="AI1033" i="13"/>
  <c r="AM1033" i="13"/>
  <c r="B1034" i="13"/>
  <c r="K1034" i="13"/>
  <c r="G1034" i="13"/>
  <c r="H1034" i="13"/>
  <c r="J1034" i="13"/>
  <c r="E1034" i="13"/>
  <c r="L1034" i="13"/>
  <c r="D1034" i="13"/>
  <c r="I1034" i="13"/>
  <c r="C1034" i="13"/>
  <c r="F1034" i="13"/>
  <c r="S1047" i="18" l="1" a="1"/>
  <c r="S1047" i="18" s="1"/>
  <c r="AS1032" i="13"/>
  <c r="M1032" i="13" s="1"/>
  <c r="Q1048" i="18" s="1"/>
  <c r="AA1033" i="13"/>
  <c r="AB1033" i="13" s="1"/>
  <c r="AC1033" i="13" s="1"/>
  <c r="AR1033" i="13"/>
  <c r="N1034" i="13"/>
  <c r="U1034" i="13"/>
  <c r="AM1034" i="13"/>
  <c r="Z1034" i="13"/>
  <c r="AL1034" i="13"/>
  <c r="AO1034" i="13"/>
  <c r="X1034" i="13"/>
  <c r="W1034" i="13"/>
  <c r="V1034" i="13"/>
  <c r="AI1034" i="13"/>
  <c r="Y1034" i="13"/>
  <c r="AG1034" i="13"/>
  <c r="AN1034" i="13"/>
  <c r="AE1034" i="13"/>
  <c r="AF1034" i="13"/>
  <c r="AJ1034" i="13"/>
  <c r="AP1034" i="13"/>
  <c r="AH1034" i="13"/>
  <c r="AQ1034" i="13"/>
  <c r="S1034" i="13"/>
  <c r="R1034" i="13"/>
  <c r="J1035" i="13"/>
  <c r="D1035" i="13"/>
  <c r="E1035" i="13"/>
  <c r="F1035" i="13"/>
  <c r="C1035" i="13"/>
  <c r="G1035" i="13"/>
  <c r="H1035" i="13"/>
  <c r="L1035" i="13"/>
  <c r="B1035" i="13"/>
  <c r="I1035" i="13"/>
  <c r="K1035" i="13"/>
  <c r="R1048" i="18" l="1"/>
  <c r="S1048" i="18" a="1"/>
  <c r="S1048" i="18" s="1"/>
  <c r="N1035" i="13"/>
  <c r="AR1034" i="13"/>
  <c r="AA1034" i="13"/>
  <c r="AB1034" i="13" s="1"/>
  <c r="AC1034" i="13" s="1"/>
  <c r="AS1033" i="13"/>
  <c r="M1033" i="13" s="1"/>
  <c r="Q1049" i="18" s="1"/>
  <c r="E1036" i="13"/>
  <c r="J1036" i="13"/>
  <c r="L1036" i="13"/>
  <c r="G1036" i="13"/>
  <c r="C1036" i="13"/>
  <c r="D1036" i="13"/>
  <c r="I1036" i="13"/>
  <c r="F1036" i="13"/>
  <c r="B1036" i="13"/>
  <c r="H1036" i="13"/>
  <c r="K1036" i="13"/>
  <c r="R1035" i="13"/>
  <c r="S1035" i="13"/>
  <c r="AM1035" i="13"/>
  <c r="AI1035" i="13"/>
  <c r="W1035" i="13"/>
  <c r="AE1035" i="13"/>
  <c r="AH1035" i="13"/>
  <c r="AG1035" i="13"/>
  <c r="U1035" i="13"/>
  <c r="AO1035" i="13"/>
  <c r="AQ1035" i="13"/>
  <c r="Y1035" i="13"/>
  <c r="V1035" i="13"/>
  <c r="AP1035" i="13"/>
  <c r="AJ1035" i="13"/>
  <c r="X1035" i="13"/>
  <c r="AL1035" i="13"/>
  <c r="AF1035" i="13"/>
  <c r="Z1035" i="13"/>
  <c r="AN1035" i="13"/>
  <c r="AS1034" i="13" l="1"/>
  <c r="M1034" i="13" s="1"/>
  <c r="Q1050" i="18" s="1"/>
  <c r="R1050" i="18" s="1"/>
  <c r="AA1035" i="13"/>
  <c r="AB1035" i="13" s="1"/>
  <c r="AC1035" i="13" s="1"/>
  <c r="AR1035" i="13"/>
  <c r="R1049" i="18"/>
  <c r="S1049" i="18" a="1"/>
  <c r="S1049" i="18" s="1"/>
  <c r="N1036" i="13"/>
  <c r="R1036" i="13"/>
  <c r="S1036" i="13"/>
  <c r="C1037" i="13"/>
  <c r="L1037" i="13"/>
  <c r="I1037" i="13"/>
  <c r="E1037" i="13"/>
  <c r="B1037" i="13"/>
  <c r="F1037" i="13"/>
  <c r="J1037" i="13"/>
  <c r="H1037" i="13"/>
  <c r="K1037" i="13"/>
  <c r="D1037" i="13"/>
  <c r="G1037" i="13"/>
  <c r="U1036" i="13"/>
  <c r="V1036" i="13"/>
  <c r="AL1036" i="13"/>
  <c r="AJ1036" i="13"/>
  <c r="X1036" i="13"/>
  <c r="Y1036" i="13"/>
  <c r="AE1036" i="13"/>
  <c r="AM1036" i="13"/>
  <c r="AG1036" i="13"/>
  <c r="W1036" i="13"/>
  <c r="AO1036" i="13"/>
  <c r="AI1036" i="13"/>
  <c r="AF1036" i="13"/>
  <c r="AQ1036" i="13"/>
  <c r="AN1036" i="13"/>
  <c r="AH1036" i="13"/>
  <c r="Z1036" i="13"/>
  <c r="AP1036" i="13"/>
  <c r="S1050" i="18" l="1" a="1"/>
  <c r="S1050" i="18" s="1"/>
  <c r="AA1036" i="13"/>
  <c r="AB1036" i="13" s="1"/>
  <c r="AC1036" i="13" s="1"/>
  <c r="AS1035" i="13"/>
  <c r="M1035" i="13" s="1"/>
  <c r="Q1051" i="18" s="1"/>
  <c r="N1037" i="13"/>
  <c r="AR1036" i="13"/>
  <c r="X1037" i="13"/>
  <c r="AN1037" i="13"/>
  <c r="AQ1037" i="13"/>
  <c r="AE1037" i="13"/>
  <c r="Z1037" i="13"/>
  <c r="W1037" i="13"/>
  <c r="AM1037" i="13"/>
  <c r="AI1037" i="13"/>
  <c r="Y1037" i="13"/>
  <c r="U1037" i="13"/>
  <c r="AG1037" i="13"/>
  <c r="AJ1037" i="13"/>
  <c r="AO1037" i="13"/>
  <c r="AP1037" i="13"/>
  <c r="AF1037" i="13"/>
  <c r="V1037" i="13"/>
  <c r="AL1037" i="13"/>
  <c r="AH1037" i="13"/>
  <c r="R1037" i="13"/>
  <c r="S1037" i="13"/>
  <c r="H1038" i="13"/>
  <c r="I1038" i="13"/>
  <c r="J1038" i="13"/>
  <c r="K1038" i="13"/>
  <c r="B1038" i="13"/>
  <c r="D1038" i="13"/>
  <c r="C1038" i="13"/>
  <c r="G1038" i="13"/>
  <c r="L1038" i="13"/>
  <c r="E1038" i="13"/>
  <c r="F1038" i="13"/>
  <c r="S1051" i="18" l="1" a="1"/>
  <c r="S1051" i="18" s="1"/>
  <c r="AS1036" i="13"/>
  <c r="M1036" i="13" s="1"/>
  <c r="Q1052" i="18" s="1"/>
  <c r="R1052" i="18" s="1"/>
  <c r="R1051" i="18"/>
  <c r="N1038" i="13"/>
  <c r="AA1037" i="13"/>
  <c r="AB1037" i="13" s="1"/>
  <c r="AC1037" i="13" s="1"/>
  <c r="AR1037" i="13"/>
  <c r="AQ1038" i="13"/>
  <c r="Z1038" i="13"/>
  <c r="AE1038" i="13"/>
  <c r="AP1038" i="13"/>
  <c r="AN1038" i="13"/>
  <c r="V1038" i="13"/>
  <c r="AL1038" i="13"/>
  <c r="Y1038" i="13"/>
  <c r="X1038" i="13"/>
  <c r="W1038" i="13"/>
  <c r="AF1038" i="13"/>
  <c r="AG1038" i="13"/>
  <c r="AH1038" i="13"/>
  <c r="AJ1038" i="13"/>
  <c r="U1038" i="13"/>
  <c r="AO1038" i="13"/>
  <c r="AM1038" i="13"/>
  <c r="AI1038" i="13"/>
  <c r="K1039" i="13"/>
  <c r="J1039" i="13"/>
  <c r="F1039" i="13"/>
  <c r="L1039" i="13"/>
  <c r="I1039" i="13"/>
  <c r="B1039" i="13"/>
  <c r="H1039" i="13"/>
  <c r="C1039" i="13"/>
  <c r="D1039" i="13"/>
  <c r="E1039" i="13"/>
  <c r="G1039" i="13"/>
  <c r="R1038" i="13"/>
  <c r="S1038" i="13"/>
  <c r="S1052" i="18" l="1" a="1"/>
  <c r="S1052" i="18" s="1"/>
  <c r="N1039" i="13"/>
  <c r="AA1038" i="13"/>
  <c r="AB1038" i="13" s="1"/>
  <c r="AC1038" i="13" s="1"/>
  <c r="AR1038" i="13"/>
  <c r="AS1037" i="13"/>
  <c r="M1037" i="13" s="1"/>
  <c r="Q1053" i="18" s="1"/>
  <c r="AG1039" i="13"/>
  <c r="Z1039" i="13"/>
  <c r="AQ1039" i="13"/>
  <c r="AE1039" i="13"/>
  <c r="AL1039" i="13"/>
  <c r="W1039" i="13"/>
  <c r="AM1039" i="13"/>
  <c r="AN1039" i="13"/>
  <c r="Y1039" i="13"/>
  <c r="AI1039" i="13"/>
  <c r="AJ1039" i="13"/>
  <c r="AO1039" i="13"/>
  <c r="AP1039" i="13"/>
  <c r="AF1039" i="13"/>
  <c r="U1039" i="13"/>
  <c r="V1039" i="13"/>
  <c r="X1039" i="13"/>
  <c r="AH1039" i="13"/>
  <c r="R1039" i="13"/>
  <c r="S1039" i="13"/>
  <c r="B1040" i="13"/>
  <c r="L1040" i="13"/>
  <c r="C1040" i="13"/>
  <c r="G1040" i="13"/>
  <c r="F1040" i="13"/>
  <c r="H1040" i="13"/>
  <c r="E1040" i="13"/>
  <c r="I1040" i="13"/>
  <c r="D1040" i="13"/>
  <c r="J1040" i="13"/>
  <c r="K1040" i="13"/>
  <c r="AS1038" i="13" l="1"/>
  <c r="M1038" i="13" s="1"/>
  <c r="Q1054" i="18" s="1"/>
  <c r="S1054" i="18" s="1" a="1"/>
  <c r="S1054" i="18" s="1"/>
  <c r="AR1039" i="13"/>
  <c r="S1053" i="18" a="1"/>
  <c r="S1053" i="18" s="1"/>
  <c r="R1053" i="18"/>
  <c r="AA1039" i="13"/>
  <c r="AB1039" i="13" s="1"/>
  <c r="AC1039" i="13" s="1"/>
  <c r="N1040" i="13"/>
  <c r="AQ1040" i="13"/>
  <c r="X1040" i="13"/>
  <c r="AI1040" i="13"/>
  <c r="AN1040" i="13"/>
  <c r="AP1040" i="13"/>
  <c r="AF1040" i="13"/>
  <c r="Y1040" i="13"/>
  <c r="AO1040" i="13"/>
  <c r="U1040" i="13"/>
  <c r="AH1040" i="13"/>
  <c r="W1040" i="13"/>
  <c r="Z1040" i="13"/>
  <c r="AJ1040" i="13"/>
  <c r="AM1040" i="13"/>
  <c r="AG1040" i="13"/>
  <c r="AE1040" i="13"/>
  <c r="AL1040" i="13"/>
  <c r="V1040" i="13"/>
  <c r="S1040" i="13"/>
  <c r="R1040" i="13"/>
  <c r="D1041" i="13"/>
  <c r="E1041" i="13"/>
  <c r="C1041" i="13"/>
  <c r="L1041" i="13"/>
  <c r="H1041" i="13"/>
  <c r="J1041" i="13"/>
  <c r="I1041" i="13"/>
  <c r="F1041" i="13"/>
  <c r="K1041" i="13"/>
  <c r="G1041" i="13"/>
  <c r="B1041" i="13"/>
  <c r="R1054" i="18" l="1"/>
  <c r="AS1039" i="13"/>
  <c r="M1039" i="13" s="1"/>
  <c r="Q1055" i="18" s="1"/>
  <c r="R1055" i="18" s="1"/>
  <c r="AR1040" i="13"/>
  <c r="N1041" i="13"/>
  <c r="AA1040" i="13"/>
  <c r="AB1040" i="13" s="1"/>
  <c r="AC1040" i="13" s="1"/>
  <c r="I1042" i="13"/>
  <c r="H1042" i="13"/>
  <c r="C1042" i="13"/>
  <c r="L1042" i="13"/>
  <c r="K1042" i="13"/>
  <c r="J1042" i="13"/>
  <c r="E1042" i="13"/>
  <c r="B1042" i="13"/>
  <c r="F1042" i="13"/>
  <c r="G1042" i="13"/>
  <c r="D1042" i="13"/>
  <c r="R1041" i="13"/>
  <c r="S1041" i="13"/>
  <c r="AQ1041" i="13"/>
  <c r="AI1041" i="13"/>
  <c r="Y1041" i="13"/>
  <c r="AM1041" i="13"/>
  <c r="AG1041" i="13"/>
  <c r="AJ1041" i="13"/>
  <c r="U1041" i="13"/>
  <c r="AO1041" i="13"/>
  <c r="AP1041" i="13"/>
  <c r="AF1041" i="13"/>
  <c r="V1041" i="13"/>
  <c r="AL1041" i="13"/>
  <c r="AE1041" i="13"/>
  <c r="X1041" i="13"/>
  <c r="AN1041" i="13"/>
  <c r="AH1041" i="13"/>
  <c r="Z1041" i="13"/>
  <c r="W1041" i="13"/>
  <c r="S1055" i="18" l="1" a="1"/>
  <c r="S1055" i="18" s="1"/>
  <c r="AS1040" i="13"/>
  <c r="M1040" i="13" s="1"/>
  <c r="Q1056" i="18" s="1"/>
  <c r="R1056" i="18" s="1"/>
  <c r="AR1041" i="13"/>
  <c r="AA1041" i="13"/>
  <c r="AB1041" i="13" s="1"/>
  <c r="AC1041" i="13" s="1"/>
  <c r="N1042" i="13"/>
  <c r="AN1042" i="13"/>
  <c r="AL1042" i="13"/>
  <c r="Z1042" i="13"/>
  <c r="U1042" i="13"/>
  <c r="Y1042" i="13"/>
  <c r="AQ1042" i="13"/>
  <c r="V1042" i="13"/>
  <c r="AE1042" i="13"/>
  <c r="W1042" i="13"/>
  <c r="AG1042" i="13"/>
  <c r="AF1042" i="13"/>
  <c r="AP1042" i="13"/>
  <c r="X1042" i="13"/>
  <c r="AH1042" i="13"/>
  <c r="AM1042" i="13"/>
  <c r="AI1042" i="13"/>
  <c r="AJ1042" i="13"/>
  <c r="AO1042" i="13"/>
  <c r="H1043" i="13"/>
  <c r="L1043" i="13"/>
  <c r="B1043" i="13"/>
  <c r="I1043" i="13"/>
  <c r="C1043" i="13"/>
  <c r="E1043" i="13"/>
  <c r="J1043" i="13"/>
  <c r="F1043" i="13"/>
  <c r="K1043" i="13"/>
  <c r="D1043" i="13"/>
  <c r="G1043" i="13"/>
  <c r="R1042" i="13"/>
  <c r="S1042" i="13"/>
  <c r="AS1041" i="13" l="1"/>
  <c r="M1041" i="13" s="1"/>
  <c r="Q1057" i="18" s="1"/>
  <c r="S1056" i="18" a="1"/>
  <c r="S1056" i="18" s="1"/>
  <c r="AA1042" i="13"/>
  <c r="AB1042" i="13" s="1"/>
  <c r="AC1042" i="13" s="1"/>
  <c r="AR1042" i="13"/>
  <c r="N1043" i="13"/>
  <c r="AE1043" i="13"/>
  <c r="AI1043" i="13"/>
  <c r="AP1043" i="13"/>
  <c r="Y1043" i="13"/>
  <c r="AG1043" i="13"/>
  <c r="AL1043" i="13"/>
  <c r="AO1043" i="13"/>
  <c r="AJ1043" i="13"/>
  <c r="AN1043" i="13"/>
  <c r="AF1043" i="13"/>
  <c r="AM1043" i="13"/>
  <c r="AH1043" i="13"/>
  <c r="U1043" i="13"/>
  <c r="AQ1043" i="13"/>
  <c r="V1043" i="13"/>
  <c r="W1043" i="13"/>
  <c r="Z1043" i="13"/>
  <c r="X1043" i="13"/>
  <c r="L1044" i="13"/>
  <c r="H1044" i="13"/>
  <c r="G1044" i="13"/>
  <c r="F1044" i="13"/>
  <c r="B1044" i="13"/>
  <c r="D1044" i="13"/>
  <c r="K1044" i="13"/>
  <c r="C1044" i="13"/>
  <c r="I1044" i="13"/>
  <c r="J1044" i="13"/>
  <c r="E1044" i="13"/>
  <c r="S1043" i="13"/>
  <c r="R1043" i="13"/>
  <c r="S1057" i="18" l="1" a="1"/>
  <c r="S1057" i="18" s="1"/>
  <c r="R1057" i="18"/>
  <c r="N1044" i="13"/>
  <c r="AS1042" i="13"/>
  <c r="M1042" i="13" s="1"/>
  <c r="Q1058" i="18" s="1"/>
  <c r="R1058" i="18" s="1"/>
  <c r="AA1043" i="13"/>
  <c r="AB1043" i="13" s="1"/>
  <c r="AC1043" i="13" s="1"/>
  <c r="AR1043" i="13"/>
  <c r="AF1044" i="13"/>
  <c r="Z1044" i="13"/>
  <c r="U1044" i="13"/>
  <c r="AN1044" i="13"/>
  <c r="AH1044" i="13"/>
  <c r="V1044" i="13"/>
  <c r="AP1044" i="13"/>
  <c r="AJ1044" i="13"/>
  <c r="X1044" i="13"/>
  <c r="AE1044" i="13"/>
  <c r="AL1044" i="13"/>
  <c r="AM1044" i="13"/>
  <c r="AG1044" i="13"/>
  <c r="Y1044" i="13"/>
  <c r="AO1044" i="13"/>
  <c r="W1044" i="13"/>
  <c r="AQ1044" i="13"/>
  <c r="AI1044" i="13"/>
  <c r="H1045" i="13"/>
  <c r="F1045" i="13"/>
  <c r="K1045" i="13"/>
  <c r="J1045" i="13"/>
  <c r="E1045" i="13"/>
  <c r="G1045" i="13"/>
  <c r="C1045" i="13"/>
  <c r="I1045" i="13"/>
  <c r="L1045" i="13"/>
  <c r="D1045" i="13"/>
  <c r="B1045" i="13"/>
  <c r="R1044" i="13"/>
  <c r="S1044" i="13"/>
  <c r="S1058" i="18" l="1" a="1"/>
  <c r="S1058" i="18" s="1"/>
  <c r="N1045" i="13"/>
  <c r="AR1044" i="13"/>
  <c r="AA1044" i="13"/>
  <c r="AB1044" i="13" s="1"/>
  <c r="AC1044" i="13" s="1"/>
  <c r="AS1043" i="13"/>
  <c r="M1043" i="13" s="1"/>
  <c r="Q1059" i="18" s="1"/>
  <c r="J1046" i="13"/>
  <c r="K1046" i="13"/>
  <c r="B1046" i="13"/>
  <c r="F1046" i="13"/>
  <c r="G1046" i="13"/>
  <c r="I1046" i="13"/>
  <c r="H1046" i="13"/>
  <c r="E1046" i="13"/>
  <c r="L1046" i="13"/>
  <c r="D1046" i="13"/>
  <c r="C1046" i="13"/>
  <c r="AO1045" i="13"/>
  <c r="AP1045" i="13"/>
  <c r="U1045" i="13"/>
  <c r="AJ1045" i="13"/>
  <c r="V1045" i="13"/>
  <c r="AL1045" i="13"/>
  <c r="AF1045" i="13"/>
  <c r="X1045" i="13"/>
  <c r="AN1045" i="13"/>
  <c r="AE1045" i="13"/>
  <c r="AH1045" i="13"/>
  <c r="Z1045" i="13"/>
  <c r="W1045" i="13"/>
  <c r="AQ1045" i="13"/>
  <c r="AI1045" i="13"/>
  <c r="AM1045" i="13"/>
  <c r="AG1045" i="13"/>
  <c r="Y1045" i="13"/>
  <c r="R1045" i="13"/>
  <c r="S1045" i="13"/>
  <c r="N1046" i="13" l="1"/>
  <c r="AS1044" i="13"/>
  <c r="M1044" i="13" s="1"/>
  <c r="Q1060" i="18" s="1"/>
  <c r="S1060" i="18" s="1" a="1"/>
  <c r="S1060" i="18" s="1"/>
  <c r="AR1045" i="13"/>
  <c r="AA1045" i="13"/>
  <c r="AB1045" i="13" s="1"/>
  <c r="AC1045" i="13" s="1"/>
  <c r="R1059" i="18"/>
  <c r="S1059" i="18" a="1"/>
  <c r="S1059" i="18" s="1"/>
  <c r="AE1046" i="13"/>
  <c r="AF1046" i="13"/>
  <c r="AN1046" i="13"/>
  <c r="AI1046" i="13"/>
  <c r="AH1046" i="13"/>
  <c r="Z1046" i="13"/>
  <c r="AP1046" i="13"/>
  <c r="AJ1046" i="13"/>
  <c r="V1046" i="13"/>
  <c r="AL1046" i="13"/>
  <c r="AM1046" i="13"/>
  <c r="X1046" i="13"/>
  <c r="U1046" i="13"/>
  <c r="Y1046" i="13"/>
  <c r="AO1046" i="13"/>
  <c r="AG1046" i="13"/>
  <c r="W1046" i="13"/>
  <c r="AQ1046" i="13"/>
  <c r="S1046" i="13"/>
  <c r="R1046" i="13"/>
  <c r="D1047" i="13"/>
  <c r="B1047" i="13"/>
  <c r="H1047" i="13"/>
  <c r="L1047" i="13"/>
  <c r="C1047" i="13"/>
  <c r="G1047" i="13"/>
  <c r="J1047" i="13"/>
  <c r="K1047" i="13"/>
  <c r="E1047" i="13"/>
  <c r="I1047" i="13"/>
  <c r="F1047" i="13"/>
  <c r="AS1045" i="13" l="1"/>
  <c r="M1045" i="13" s="1"/>
  <c r="Q1061" i="18" s="1"/>
  <c r="S1061" i="18" s="1" a="1"/>
  <c r="S1061" i="18" s="1"/>
  <c r="R1060" i="18"/>
  <c r="AA1046" i="13"/>
  <c r="AB1046" i="13" s="1"/>
  <c r="AC1046" i="13" s="1"/>
  <c r="AR1046" i="13"/>
  <c r="N1047" i="13"/>
  <c r="R1047" i="13"/>
  <c r="S1047" i="13"/>
  <c r="I1048" i="13"/>
  <c r="G1048" i="13"/>
  <c r="H1048" i="13"/>
  <c r="K1048" i="13"/>
  <c r="E1048" i="13"/>
  <c r="J1048" i="13"/>
  <c r="D1048" i="13"/>
  <c r="B1048" i="13"/>
  <c r="F1048" i="13"/>
  <c r="L1048" i="13"/>
  <c r="C1048" i="13"/>
  <c r="AE1047" i="13"/>
  <c r="AO1047" i="13"/>
  <c r="AP1047" i="13"/>
  <c r="AF1047" i="13"/>
  <c r="V1047" i="13"/>
  <c r="AL1047" i="13"/>
  <c r="U1047" i="13"/>
  <c r="X1047" i="13"/>
  <c r="AN1047" i="13"/>
  <c r="AH1047" i="13"/>
  <c r="Z1047" i="13"/>
  <c r="W1047" i="13"/>
  <c r="AQ1047" i="13"/>
  <c r="AI1047" i="13"/>
  <c r="Y1047" i="13"/>
  <c r="AM1047" i="13"/>
  <c r="AG1047" i="13"/>
  <c r="AJ1047" i="13"/>
  <c r="R1061" i="18" l="1"/>
  <c r="AS1046" i="13"/>
  <c r="M1046" i="13" s="1"/>
  <c r="Q1062" i="18" s="1"/>
  <c r="R1062" i="18" s="1"/>
  <c r="AA1047" i="13"/>
  <c r="AB1047" i="13" s="1"/>
  <c r="AC1047" i="13" s="1"/>
  <c r="AR1047" i="13"/>
  <c r="N1048" i="13"/>
  <c r="B1049" i="13"/>
  <c r="E1049" i="13"/>
  <c r="K1049" i="13"/>
  <c r="C1049" i="13"/>
  <c r="I1049" i="13"/>
  <c r="H1049" i="13"/>
  <c r="F1049" i="13"/>
  <c r="J1049" i="13"/>
  <c r="L1049" i="13"/>
  <c r="G1049" i="13"/>
  <c r="D1049" i="13"/>
  <c r="V1048" i="13"/>
  <c r="X1048" i="13"/>
  <c r="AF1048" i="13"/>
  <c r="AN1048" i="13"/>
  <c r="AG1048" i="13"/>
  <c r="AH1048" i="13"/>
  <c r="AP1048" i="13"/>
  <c r="AI1048" i="13"/>
  <c r="AE1048" i="13"/>
  <c r="AJ1048" i="13"/>
  <c r="AL1048" i="13"/>
  <c r="Y1048" i="13"/>
  <c r="AM1048" i="13"/>
  <c r="AO1048" i="13"/>
  <c r="U1048" i="13"/>
  <c r="AQ1048" i="13"/>
  <c r="Z1048" i="13"/>
  <c r="W1048" i="13"/>
  <c r="R1048" i="13"/>
  <c r="S1048" i="13"/>
  <c r="AS1047" i="13" l="1"/>
  <c r="M1047" i="13" s="1"/>
  <c r="Q1063" i="18" s="1"/>
  <c r="S1062" i="18" a="1"/>
  <c r="S1062" i="18" s="1"/>
  <c r="N1049" i="13"/>
  <c r="AA1048" i="13"/>
  <c r="AB1048" i="13" s="1"/>
  <c r="AC1048" i="13" s="1"/>
  <c r="AR1048" i="13"/>
  <c r="U1049" i="13"/>
  <c r="AM1049" i="13"/>
  <c r="AG1049" i="13"/>
  <c r="Y1049" i="13"/>
  <c r="AO1049" i="13"/>
  <c r="AP1049" i="13"/>
  <c r="AE1049" i="13"/>
  <c r="AJ1049" i="13"/>
  <c r="V1049" i="13"/>
  <c r="AL1049" i="13"/>
  <c r="AF1049" i="13"/>
  <c r="X1049" i="13"/>
  <c r="AN1049" i="13"/>
  <c r="AH1049" i="13"/>
  <c r="Z1049" i="13"/>
  <c r="W1049" i="13"/>
  <c r="AQ1049" i="13"/>
  <c r="AI1049" i="13"/>
  <c r="S1049" i="13"/>
  <c r="R1049" i="13"/>
  <c r="G1050" i="13"/>
  <c r="D1050" i="13"/>
  <c r="C1050" i="13"/>
  <c r="I1050" i="13"/>
  <c r="H1050" i="13"/>
  <c r="B1050" i="13"/>
  <c r="E1050" i="13"/>
  <c r="J1050" i="13"/>
  <c r="L1050" i="13"/>
  <c r="F1050" i="13"/>
  <c r="K1050" i="13"/>
  <c r="S1063" i="18" l="1" a="1"/>
  <c r="S1063" i="18" s="1"/>
  <c r="R1063" i="18"/>
  <c r="AA1049" i="13"/>
  <c r="AB1049" i="13" s="1"/>
  <c r="AC1049" i="13" s="1"/>
  <c r="AS1048" i="13"/>
  <c r="M1048" i="13" s="1"/>
  <c r="Q1064" i="18" s="1"/>
  <c r="S1064" i="18" s="1" a="1"/>
  <c r="S1064" i="18" s="1"/>
  <c r="AR1049" i="13"/>
  <c r="N1050" i="13"/>
  <c r="L1051" i="13"/>
  <c r="F1051" i="13"/>
  <c r="B1051" i="13"/>
  <c r="J1051" i="13"/>
  <c r="H1051" i="13"/>
  <c r="E1051" i="13"/>
  <c r="C1051" i="13"/>
  <c r="D1051" i="13"/>
  <c r="G1051" i="13"/>
  <c r="K1051" i="13"/>
  <c r="I1051" i="13"/>
  <c r="R1050" i="13"/>
  <c r="S1050" i="13"/>
  <c r="AN1050" i="13"/>
  <c r="AH1050" i="13"/>
  <c r="AE1050" i="13"/>
  <c r="AP1050" i="13"/>
  <c r="AJ1050" i="13"/>
  <c r="X1050" i="13"/>
  <c r="AL1050" i="13"/>
  <c r="AM1050" i="13"/>
  <c r="V1050" i="13"/>
  <c r="Y1050" i="13"/>
  <c r="AO1050" i="13"/>
  <c r="AG1050" i="13"/>
  <c r="W1050" i="13"/>
  <c r="AQ1050" i="13"/>
  <c r="U1050" i="13"/>
  <c r="AI1050" i="13"/>
  <c r="AF1050" i="13"/>
  <c r="Z1050" i="13"/>
  <c r="N1051" i="13" l="1"/>
  <c r="AS1049" i="13"/>
  <c r="M1049" i="13" s="1"/>
  <c r="Q1065" i="18" s="1"/>
  <c r="S1065" i="18" s="1" a="1"/>
  <c r="S1065" i="18" s="1"/>
  <c r="R1064" i="18"/>
  <c r="AA1050" i="13"/>
  <c r="AB1050" i="13" s="1"/>
  <c r="AC1050" i="13" s="1"/>
  <c r="AR1050" i="13"/>
  <c r="AN1051" i="13"/>
  <c r="AQ1051" i="13"/>
  <c r="Z1051" i="13"/>
  <c r="AE1051" i="13"/>
  <c r="W1051" i="13"/>
  <c r="AM1051" i="13"/>
  <c r="AI1051" i="13"/>
  <c r="Y1051" i="13"/>
  <c r="AO1051" i="13"/>
  <c r="U1051" i="13"/>
  <c r="AG1051" i="13"/>
  <c r="AJ1051" i="13"/>
  <c r="V1051" i="13"/>
  <c r="AP1051" i="13"/>
  <c r="AF1051" i="13"/>
  <c r="X1051" i="13"/>
  <c r="AL1051" i="13"/>
  <c r="AH1051" i="13"/>
  <c r="S1051" i="13"/>
  <c r="R1051" i="13"/>
  <c r="H1052" i="13"/>
  <c r="G1052" i="13"/>
  <c r="I1052" i="13"/>
  <c r="D1052" i="13"/>
  <c r="K1052" i="13"/>
  <c r="C1052" i="13"/>
  <c r="L1052" i="13"/>
  <c r="E1052" i="13"/>
  <c r="F1052" i="13"/>
  <c r="J1052" i="13"/>
  <c r="B1052" i="13"/>
  <c r="R1065" i="18" l="1"/>
  <c r="AS1050" i="13"/>
  <c r="M1050" i="13" s="1"/>
  <c r="Q1066" i="18" s="1"/>
  <c r="S1066" i="18" s="1" a="1"/>
  <c r="S1066" i="18" s="1"/>
  <c r="AA1051" i="13"/>
  <c r="AB1051" i="13" s="1"/>
  <c r="AC1051" i="13" s="1"/>
  <c r="AR1051" i="13"/>
  <c r="N1052" i="13"/>
  <c r="G1053" i="13"/>
  <c r="B1053" i="13"/>
  <c r="K1053" i="13"/>
  <c r="H1053" i="13"/>
  <c r="C1053" i="13"/>
  <c r="J1053" i="13"/>
  <c r="D1053" i="13"/>
  <c r="I1053" i="13"/>
  <c r="E1053" i="13"/>
  <c r="F1053" i="13"/>
  <c r="L1053" i="13"/>
  <c r="AL1052" i="13"/>
  <c r="AQ1052" i="13"/>
  <c r="AG1052" i="13"/>
  <c r="U1052" i="13"/>
  <c r="Y1052" i="13"/>
  <c r="AO1052" i="13"/>
  <c r="AI1052" i="13"/>
  <c r="W1052" i="13"/>
  <c r="V1052" i="13"/>
  <c r="AF1052" i="13"/>
  <c r="X1052" i="13"/>
  <c r="AP1052" i="13"/>
  <c r="AH1052" i="13"/>
  <c r="AM1052" i="13"/>
  <c r="AE1052" i="13"/>
  <c r="AN1052" i="13"/>
  <c r="AJ1052" i="13"/>
  <c r="Z1052" i="13"/>
  <c r="S1052" i="13"/>
  <c r="R1052" i="13"/>
  <c r="AS1051" i="13" l="1"/>
  <c r="M1051" i="13" s="1"/>
  <c r="Q1067" i="18" s="1"/>
  <c r="S1067" i="18" s="1" a="1"/>
  <c r="S1067" i="18" s="1"/>
  <c r="R1066" i="18"/>
  <c r="N1053" i="13"/>
  <c r="AA1052" i="13"/>
  <c r="AB1052" i="13" s="1"/>
  <c r="AC1052" i="13" s="1"/>
  <c r="AR1052" i="13"/>
  <c r="AL1053" i="13"/>
  <c r="AH1053" i="13"/>
  <c r="AN1053" i="13"/>
  <c r="AQ1053" i="13"/>
  <c r="Z1053" i="13"/>
  <c r="AE1053" i="13"/>
  <c r="W1053" i="13"/>
  <c r="AM1053" i="13"/>
  <c r="AI1053" i="13"/>
  <c r="Y1053" i="13"/>
  <c r="AO1053" i="13"/>
  <c r="U1053" i="13"/>
  <c r="AG1053" i="13"/>
  <c r="AJ1053" i="13"/>
  <c r="V1053" i="13"/>
  <c r="AP1053" i="13"/>
  <c r="AF1053" i="13"/>
  <c r="X1053" i="13"/>
  <c r="S1053" i="13"/>
  <c r="R1053" i="13"/>
  <c r="B1054" i="13"/>
  <c r="K1054" i="13"/>
  <c r="G1054" i="13"/>
  <c r="H1054" i="13"/>
  <c r="I1054" i="13"/>
  <c r="J1054" i="13"/>
  <c r="E1054" i="13"/>
  <c r="L1054" i="13"/>
  <c r="C1054" i="13"/>
  <c r="D1054" i="13"/>
  <c r="F1054" i="13"/>
  <c r="R1067" i="18" l="1"/>
  <c r="AS1052" i="13"/>
  <c r="M1052" i="13" s="1"/>
  <c r="Q1068" i="18" s="1"/>
  <c r="R1068" i="18" s="1"/>
  <c r="N1054" i="13"/>
  <c r="AA1053" i="13"/>
  <c r="AB1053" i="13" s="1"/>
  <c r="AC1053" i="13" s="1"/>
  <c r="AR1053" i="13"/>
  <c r="V1054" i="13"/>
  <c r="AO1054" i="13"/>
  <c r="W1054" i="13"/>
  <c r="X1054" i="13"/>
  <c r="Z1054" i="13"/>
  <c r="AE1054" i="13"/>
  <c r="AF1054" i="13"/>
  <c r="AG1054" i="13"/>
  <c r="AN1054" i="13"/>
  <c r="U1054" i="13"/>
  <c r="AJ1054" i="13"/>
  <c r="AI1054" i="13"/>
  <c r="AP1054" i="13"/>
  <c r="AM1054" i="13"/>
  <c r="Y1054" i="13"/>
  <c r="AQ1054" i="13"/>
  <c r="AH1054" i="13"/>
  <c r="AL1054" i="13"/>
  <c r="S1054" i="13"/>
  <c r="R1054" i="13"/>
  <c r="C1055" i="13"/>
  <c r="J1055" i="13"/>
  <c r="E1055" i="13"/>
  <c r="D1055" i="13"/>
  <c r="B1055" i="13"/>
  <c r="G1055" i="13"/>
  <c r="L1055" i="13"/>
  <c r="F1055" i="13"/>
  <c r="H1055" i="13"/>
  <c r="K1055" i="13"/>
  <c r="I1055" i="13"/>
  <c r="S1068" i="18" l="1" a="1"/>
  <c r="S1068" i="18" s="1"/>
  <c r="AA1054" i="13"/>
  <c r="AB1054" i="13" s="1"/>
  <c r="AC1054" i="13" s="1"/>
  <c r="N1055" i="13"/>
  <c r="AS1053" i="13"/>
  <c r="M1053" i="13" s="1"/>
  <c r="Q1069" i="18" s="1"/>
  <c r="AR1054" i="13"/>
  <c r="R1055" i="13"/>
  <c r="S1055" i="13"/>
  <c r="J1056" i="13"/>
  <c r="F1056" i="13"/>
  <c r="L1056" i="13"/>
  <c r="I1056" i="13"/>
  <c r="K1056" i="13"/>
  <c r="B1056" i="13"/>
  <c r="H1056" i="13"/>
  <c r="D1056" i="13"/>
  <c r="G1056" i="13"/>
  <c r="N1056" i="13" s="1"/>
  <c r="E1056" i="13"/>
  <c r="C1056" i="13"/>
  <c r="AG1055" i="13"/>
  <c r="AJ1055" i="13"/>
  <c r="V1055" i="13"/>
  <c r="AP1055" i="13"/>
  <c r="AF1055" i="13"/>
  <c r="X1055" i="13"/>
  <c r="AE1055" i="13"/>
  <c r="AL1055" i="13"/>
  <c r="AH1055" i="13"/>
  <c r="AN1055" i="13"/>
  <c r="AQ1055" i="13"/>
  <c r="Z1055" i="13"/>
  <c r="U1055" i="13"/>
  <c r="W1055" i="13"/>
  <c r="AM1055" i="13"/>
  <c r="AI1055" i="13"/>
  <c r="Y1055" i="13"/>
  <c r="AO1055" i="13"/>
  <c r="AS1054" i="13" l="1"/>
  <c r="M1054" i="13" s="1"/>
  <c r="Q1070" i="18" s="1"/>
  <c r="S1070" i="18" s="1" a="1"/>
  <c r="S1070" i="18" s="1"/>
  <c r="S1069" i="18" a="1"/>
  <c r="S1069" i="18" s="1"/>
  <c r="R1069" i="18"/>
  <c r="AA1055" i="13"/>
  <c r="AB1055" i="13" s="1"/>
  <c r="AC1055" i="13" s="1"/>
  <c r="AR1055" i="13"/>
  <c r="AL1056" i="13"/>
  <c r="W1056" i="13"/>
  <c r="V1056" i="13"/>
  <c r="Y1056" i="13"/>
  <c r="AH1056" i="13"/>
  <c r="X1056" i="13"/>
  <c r="U1056" i="13"/>
  <c r="AN1056" i="13"/>
  <c r="AJ1056" i="13"/>
  <c r="AG1056" i="13"/>
  <c r="AF1056" i="13"/>
  <c r="AO1056" i="13"/>
  <c r="AE1056" i="13"/>
  <c r="AM1056" i="13"/>
  <c r="AQ1056" i="13"/>
  <c r="AI1056" i="13"/>
  <c r="AP1056" i="13"/>
  <c r="Z1056" i="13"/>
  <c r="S1056" i="13"/>
  <c r="R1056" i="13"/>
  <c r="E1057" i="13"/>
  <c r="G1057" i="13"/>
  <c r="B1057" i="13"/>
  <c r="I1057" i="13"/>
  <c r="D1057" i="13"/>
  <c r="K1057" i="13"/>
  <c r="J1057" i="13"/>
  <c r="H1057" i="13"/>
  <c r="F1057" i="13"/>
  <c r="L1057" i="13"/>
  <c r="C1057" i="13"/>
  <c r="AS1055" i="13" l="1"/>
  <c r="M1055" i="13" s="1"/>
  <c r="Q1071" i="18" s="1"/>
  <c r="R1071" i="18" s="1"/>
  <c r="R1070" i="18"/>
  <c r="AR1056" i="13"/>
  <c r="AA1056" i="13"/>
  <c r="AB1056" i="13" s="1"/>
  <c r="AC1056" i="13" s="1"/>
  <c r="N1057" i="13"/>
  <c r="S1057" i="13"/>
  <c r="R1057" i="13"/>
  <c r="U1057" i="13"/>
  <c r="W1057" i="13"/>
  <c r="AM1057" i="13"/>
  <c r="AI1057" i="13"/>
  <c r="Y1057" i="13"/>
  <c r="AO1057" i="13"/>
  <c r="AG1057" i="13"/>
  <c r="AJ1057" i="13"/>
  <c r="V1057" i="13"/>
  <c r="AP1057" i="13"/>
  <c r="AF1057" i="13"/>
  <c r="X1057" i="13"/>
  <c r="AE1057" i="13"/>
  <c r="AL1057" i="13"/>
  <c r="AH1057" i="13"/>
  <c r="AN1057" i="13"/>
  <c r="AQ1057" i="13"/>
  <c r="Z1057" i="13"/>
  <c r="C1058" i="13"/>
  <c r="G1058" i="13"/>
  <c r="D1058" i="13"/>
  <c r="L1058" i="13"/>
  <c r="I1058" i="13"/>
  <c r="B1058" i="13"/>
  <c r="F1058" i="13"/>
  <c r="K1058" i="13"/>
  <c r="J1058" i="13"/>
  <c r="E1058" i="13"/>
  <c r="H1058" i="13"/>
  <c r="S1071" i="18" l="1" a="1"/>
  <c r="S1071" i="18" s="1"/>
  <c r="AS1056" i="13"/>
  <c r="M1056" i="13" s="1"/>
  <c r="Q1072" i="18" s="1"/>
  <c r="S1072" i="18" s="1" a="1"/>
  <c r="S1072" i="18" s="1"/>
  <c r="N1058" i="13"/>
  <c r="AR1057" i="13"/>
  <c r="AA1057" i="13"/>
  <c r="AB1057" i="13" s="1"/>
  <c r="AC1057" i="13" s="1"/>
  <c r="R1058" i="13"/>
  <c r="S1058" i="13"/>
  <c r="B1059" i="13"/>
  <c r="K1059" i="13"/>
  <c r="J1059" i="13"/>
  <c r="H1059" i="13"/>
  <c r="I1059" i="13"/>
  <c r="G1059" i="13"/>
  <c r="F1059" i="13"/>
  <c r="D1059" i="13"/>
  <c r="L1059" i="13"/>
  <c r="E1059" i="13"/>
  <c r="C1059" i="13"/>
  <c r="U1058" i="13"/>
  <c r="Y1058" i="13"/>
  <c r="AQ1058" i="13"/>
  <c r="AG1058" i="13"/>
  <c r="AE1058" i="13"/>
  <c r="W1058" i="13"/>
  <c r="AM1058" i="13"/>
  <c r="AI1058" i="13"/>
  <c r="AF1058" i="13"/>
  <c r="Z1058" i="13"/>
  <c r="AH1058" i="13"/>
  <c r="V1058" i="13"/>
  <c r="AL1058" i="13"/>
  <c r="AJ1058" i="13"/>
  <c r="X1058" i="13"/>
  <c r="AP1058" i="13"/>
  <c r="AO1058" i="13"/>
  <c r="AN1058" i="13"/>
  <c r="R1072" i="18" l="1"/>
  <c r="AS1057" i="13"/>
  <c r="M1057" i="13" s="1"/>
  <c r="Q1073" i="18" s="1"/>
  <c r="R1073" i="18" s="1"/>
  <c r="AR1058" i="13"/>
  <c r="AA1058" i="13"/>
  <c r="AB1058" i="13" s="1"/>
  <c r="AC1058" i="13" s="1"/>
  <c r="N1059" i="13"/>
  <c r="W1059" i="13"/>
  <c r="AG1059" i="13"/>
  <c r="Y1059" i="13"/>
  <c r="AL1059" i="13"/>
  <c r="AO1059" i="13"/>
  <c r="AE1059" i="13"/>
  <c r="AP1059" i="13"/>
  <c r="AJ1059" i="13"/>
  <c r="U1059" i="13"/>
  <c r="X1059" i="13"/>
  <c r="AF1059" i="13"/>
  <c r="AH1059" i="13"/>
  <c r="AI1059" i="13"/>
  <c r="V1059" i="13"/>
  <c r="AQ1059" i="13"/>
  <c r="AN1059" i="13"/>
  <c r="Z1059" i="13"/>
  <c r="AM1059" i="13"/>
  <c r="S1059" i="13"/>
  <c r="R1059" i="13"/>
  <c r="B1060" i="13"/>
  <c r="D1060" i="13"/>
  <c r="G1060" i="13"/>
  <c r="F1060" i="13"/>
  <c r="L1060" i="13"/>
  <c r="H1060" i="13"/>
  <c r="I1060" i="13"/>
  <c r="J1060" i="13"/>
  <c r="K1060" i="13"/>
  <c r="E1060" i="13"/>
  <c r="C1060" i="13"/>
  <c r="AS1058" i="13" l="1"/>
  <c r="M1058" i="13" s="1"/>
  <c r="Q1074" i="18" s="1"/>
  <c r="S1074" i="18" s="1" a="1"/>
  <c r="S1074" i="18" s="1"/>
  <c r="S1073" i="18" a="1"/>
  <c r="S1073" i="18" s="1"/>
  <c r="N1060" i="13"/>
  <c r="AA1059" i="13"/>
  <c r="AB1059" i="13" s="1"/>
  <c r="AC1059" i="13" s="1"/>
  <c r="AR1059" i="13"/>
  <c r="S1060" i="13"/>
  <c r="R1060" i="13"/>
  <c r="AN1060" i="13"/>
  <c r="W1060" i="13"/>
  <c r="AO1060" i="13"/>
  <c r="AE1060" i="13"/>
  <c r="AP1060" i="13"/>
  <c r="AF1060" i="13"/>
  <c r="AL1060" i="13"/>
  <c r="AH1060" i="13"/>
  <c r="AQ1060" i="13"/>
  <c r="Z1060" i="13"/>
  <c r="AJ1060" i="13"/>
  <c r="X1060" i="13"/>
  <c r="AI1060" i="13"/>
  <c r="V1060" i="13"/>
  <c r="U1060" i="13"/>
  <c r="AG1060" i="13"/>
  <c r="Y1060" i="13"/>
  <c r="AM1060" i="13"/>
  <c r="H1061" i="13"/>
  <c r="F1061" i="13"/>
  <c r="L1061" i="13"/>
  <c r="G1061" i="13"/>
  <c r="E1061" i="13"/>
  <c r="B1061" i="13"/>
  <c r="C1061" i="13"/>
  <c r="K1061" i="13"/>
  <c r="I1061" i="13"/>
  <c r="J1061" i="13"/>
  <c r="D1061" i="13"/>
  <c r="R1074" i="18" l="1"/>
  <c r="AS1059" i="13"/>
  <c r="M1059" i="13" s="1"/>
  <c r="Q1075" i="18" s="1"/>
  <c r="S1075" i="18" s="1" a="1"/>
  <c r="S1075" i="18" s="1"/>
  <c r="AA1060" i="13"/>
  <c r="AB1060" i="13" s="1"/>
  <c r="AC1060" i="13" s="1"/>
  <c r="N1061" i="13"/>
  <c r="AR1060" i="13"/>
  <c r="U1061" i="13"/>
  <c r="AN1061" i="13"/>
  <c r="AQ1061" i="13"/>
  <c r="Z1061" i="13"/>
  <c r="W1061" i="13"/>
  <c r="AM1061" i="13"/>
  <c r="AE1061" i="13"/>
  <c r="AI1061" i="13"/>
  <c r="Y1061" i="13"/>
  <c r="AO1061" i="13"/>
  <c r="AG1061" i="13"/>
  <c r="AJ1061" i="13"/>
  <c r="V1061" i="13"/>
  <c r="AP1061" i="13"/>
  <c r="AF1061" i="13"/>
  <c r="X1061" i="13"/>
  <c r="AL1061" i="13"/>
  <c r="AH1061" i="13"/>
  <c r="H1062" i="13"/>
  <c r="D1062" i="13"/>
  <c r="E1062" i="13"/>
  <c r="K1062" i="13"/>
  <c r="F1062" i="13"/>
  <c r="G1062" i="13"/>
  <c r="J1062" i="13"/>
  <c r="I1062" i="13"/>
  <c r="C1062" i="13"/>
  <c r="B1062" i="13"/>
  <c r="L1062" i="13"/>
  <c r="S1061" i="13"/>
  <c r="R1061" i="13"/>
  <c r="R1075" i="18" l="1"/>
  <c r="AS1060" i="13"/>
  <c r="M1060" i="13" s="1"/>
  <c r="Q1076" i="18" s="1"/>
  <c r="R1076" i="18" s="1"/>
  <c r="N1062" i="13"/>
  <c r="AR1061" i="13"/>
  <c r="AA1061" i="13"/>
  <c r="AB1061" i="13" s="1"/>
  <c r="AC1061" i="13" s="1"/>
  <c r="J1063" i="13"/>
  <c r="H1063" i="13"/>
  <c r="L1063" i="13"/>
  <c r="D1063" i="13"/>
  <c r="F1063" i="13"/>
  <c r="K1063" i="13"/>
  <c r="E1063" i="13"/>
  <c r="G1063" i="13"/>
  <c r="C1063" i="13"/>
  <c r="I1063" i="13"/>
  <c r="B1063" i="13"/>
  <c r="Y1062" i="13"/>
  <c r="AO1062" i="13"/>
  <c r="AE1062" i="13"/>
  <c r="W1062" i="13"/>
  <c r="AQ1062" i="13"/>
  <c r="AI1062" i="13"/>
  <c r="AF1062" i="13"/>
  <c r="Z1062" i="13"/>
  <c r="U1062" i="13"/>
  <c r="AN1062" i="13"/>
  <c r="AH1062" i="13"/>
  <c r="V1062" i="13"/>
  <c r="AP1062" i="13"/>
  <c r="AJ1062" i="13"/>
  <c r="X1062" i="13"/>
  <c r="AL1062" i="13"/>
  <c r="AM1062" i="13"/>
  <c r="AG1062" i="13"/>
  <c r="R1062" i="13"/>
  <c r="S1062" i="13"/>
  <c r="N1063" i="13" l="1"/>
  <c r="AS1061" i="13"/>
  <c r="M1061" i="13" s="1"/>
  <c r="Q1077" i="18" s="1"/>
  <c r="S1076" i="18" a="1"/>
  <c r="S1076" i="18" s="1"/>
  <c r="AR1062" i="13"/>
  <c r="AA1062" i="13"/>
  <c r="AB1062" i="13" s="1"/>
  <c r="AC1062" i="13" s="1"/>
  <c r="E1064" i="13"/>
  <c r="D1064" i="13"/>
  <c r="B1064" i="13"/>
  <c r="J1064" i="13"/>
  <c r="L1064" i="13"/>
  <c r="G1064" i="13"/>
  <c r="F1064" i="13"/>
  <c r="K1064" i="13"/>
  <c r="H1064" i="13"/>
  <c r="I1064" i="13"/>
  <c r="C1064" i="13"/>
  <c r="U1063" i="13"/>
  <c r="AQ1063" i="13"/>
  <c r="AI1063" i="13"/>
  <c r="W1063" i="13"/>
  <c r="AM1063" i="13"/>
  <c r="AG1063" i="13"/>
  <c r="AE1063" i="13"/>
  <c r="Y1063" i="13"/>
  <c r="AO1063" i="13"/>
  <c r="AP1063" i="13"/>
  <c r="AJ1063" i="13"/>
  <c r="V1063" i="13"/>
  <c r="AL1063" i="13"/>
  <c r="AF1063" i="13"/>
  <c r="X1063" i="13"/>
  <c r="AH1063" i="13"/>
  <c r="Z1063" i="13"/>
  <c r="AN1063" i="13"/>
  <c r="S1063" i="13"/>
  <c r="R1063" i="13"/>
  <c r="R1077" i="18" l="1"/>
  <c r="S1077" i="18" a="1"/>
  <c r="S1077" i="18" s="1"/>
  <c r="AS1062" i="13"/>
  <c r="M1062" i="13" s="1"/>
  <c r="Q1078" i="18" s="1"/>
  <c r="R1078" i="18" s="1"/>
  <c r="AA1063" i="13"/>
  <c r="AB1063" i="13" s="1"/>
  <c r="AC1063" i="13" s="1"/>
  <c r="N1064" i="13"/>
  <c r="AR1063" i="13"/>
  <c r="R1064" i="13"/>
  <c r="S1064" i="13"/>
  <c r="G1065" i="13"/>
  <c r="J1065" i="13"/>
  <c r="D1065" i="13"/>
  <c r="I1065" i="13"/>
  <c r="H1065" i="13"/>
  <c r="L1065" i="13"/>
  <c r="K1065" i="13"/>
  <c r="C1065" i="13"/>
  <c r="E1065" i="13"/>
  <c r="F1065" i="13"/>
  <c r="B1065" i="13"/>
  <c r="AE1064" i="13"/>
  <c r="V1064" i="13"/>
  <c r="AO1064" i="13"/>
  <c r="AL1064" i="13"/>
  <c r="X1064" i="13"/>
  <c r="AG1064" i="13"/>
  <c r="AJ1064" i="13"/>
  <c r="AM1064" i="13"/>
  <c r="AI1064" i="13"/>
  <c r="AF1064" i="13"/>
  <c r="Y1064" i="13"/>
  <c r="AN1064" i="13"/>
  <c r="U1064" i="13"/>
  <c r="AQ1064" i="13"/>
  <c r="W1064" i="13"/>
  <c r="AP1064" i="13"/>
  <c r="Z1064" i="13"/>
  <c r="AH1064" i="13"/>
  <c r="S1078" i="18" l="1" a="1"/>
  <c r="S1078" i="18" s="1"/>
  <c r="N1065" i="13"/>
  <c r="AA1064" i="13"/>
  <c r="AB1064" i="13" s="1"/>
  <c r="AC1064" i="13" s="1"/>
  <c r="AR1064" i="13"/>
  <c r="AS1063" i="13"/>
  <c r="M1063" i="13" s="1"/>
  <c r="Q1079" i="18" s="1"/>
  <c r="C1066" i="13"/>
  <c r="D1066" i="13"/>
  <c r="E1066" i="13"/>
  <c r="L1066" i="13"/>
  <c r="I1066" i="13"/>
  <c r="J1066" i="13"/>
  <c r="B1066" i="13"/>
  <c r="F1066" i="13"/>
  <c r="G1066" i="13"/>
  <c r="H1066" i="13"/>
  <c r="K1066" i="13"/>
  <c r="R1065" i="13"/>
  <c r="S1065" i="13"/>
  <c r="AE1065" i="13"/>
  <c r="V1065" i="13"/>
  <c r="AP1065" i="13"/>
  <c r="AH1065" i="13"/>
  <c r="Z1065" i="13"/>
  <c r="AL1065" i="13"/>
  <c r="AQ1065" i="13"/>
  <c r="AI1065" i="13"/>
  <c r="AN1065" i="13"/>
  <c r="AM1065" i="13"/>
  <c r="AG1065" i="13"/>
  <c r="AJ1065" i="13"/>
  <c r="U1065" i="13"/>
  <c r="W1065" i="13"/>
  <c r="Y1065" i="13"/>
  <c r="AO1065" i="13"/>
  <c r="X1065" i="13"/>
  <c r="AF1065" i="13"/>
  <c r="AS1064" i="13" l="1"/>
  <c r="M1064" i="13" s="1"/>
  <c r="Q1080" i="18" s="1"/>
  <c r="R1080" i="18" s="1"/>
  <c r="AA1065" i="13"/>
  <c r="AB1065" i="13" s="1"/>
  <c r="AC1065" i="13" s="1"/>
  <c r="N1066" i="13"/>
  <c r="AR1065" i="13"/>
  <c r="R1079" i="18"/>
  <c r="S1079" i="18" a="1"/>
  <c r="S1079" i="18" s="1"/>
  <c r="S1066" i="13"/>
  <c r="R1066" i="13"/>
  <c r="L1067" i="13"/>
  <c r="F1067" i="13"/>
  <c r="B1067" i="13"/>
  <c r="I1067" i="13"/>
  <c r="G1067" i="13"/>
  <c r="E1067" i="13"/>
  <c r="H1067" i="13"/>
  <c r="J1067" i="13"/>
  <c r="K1067" i="13"/>
  <c r="D1067" i="13"/>
  <c r="C1067" i="13"/>
  <c r="V1066" i="13"/>
  <c r="AO1066" i="13"/>
  <c r="W1066" i="13"/>
  <c r="X1066" i="13"/>
  <c r="Z1066" i="13"/>
  <c r="AH1066" i="13"/>
  <c r="AG1066" i="13"/>
  <c r="AN1066" i="13"/>
  <c r="U1066" i="13"/>
  <c r="Y1066" i="13"/>
  <c r="AI1066" i="13"/>
  <c r="AP1066" i="13"/>
  <c r="AM1066" i="13"/>
  <c r="AF1066" i="13"/>
  <c r="AE1066" i="13"/>
  <c r="AQ1066" i="13"/>
  <c r="AJ1066" i="13"/>
  <c r="AL1066" i="13"/>
  <c r="S1080" i="18" l="1" a="1"/>
  <c r="S1080" i="18" s="1"/>
  <c r="AS1065" i="13"/>
  <c r="M1065" i="13" s="1"/>
  <c r="Q1081" i="18" s="1"/>
  <c r="R1081" i="18" s="1"/>
  <c r="N1067" i="13"/>
  <c r="AR1066" i="13"/>
  <c r="AA1066" i="13"/>
  <c r="AB1066" i="13" s="1"/>
  <c r="AC1066" i="13" s="1"/>
  <c r="AG1067" i="13"/>
  <c r="AJ1067" i="13"/>
  <c r="V1067" i="13"/>
  <c r="AP1067" i="13"/>
  <c r="AF1067" i="13"/>
  <c r="X1067" i="13"/>
  <c r="AL1067" i="13"/>
  <c r="AH1067" i="13"/>
  <c r="AN1067" i="13"/>
  <c r="AQ1067" i="13"/>
  <c r="Z1067" i="13"/>
  <c r="U1067" i="13"/>
  <c r="W1067" i="13"/>
  <c r="AM1067" i="13"/>
  <c r="AE1067" i="13"/>
  <c r="AI1067" i="13"/>
  <c r="Y1067" i="13"/>
  <c r="AO1067" i="13"/>
  <c r="R1067" i="13"/>
  <c r="S1067" i="13"/>
  <c r="G1068" i="13"/>
  <c r="F1068" i="13"/>
  <c r="I1068" i="13"/>
  <c r="J1068" i="13"/>
  <c r="E1068" i="13"/>
  <c r="B1068" i="13"/>
  <c r="H1068" i="13"/>
  <c r="K1068" i="13"/>
  <c r="C1068" i="13"/>
  <c r="D1068" i="13"/>
  <c r="L1068" i="13"/>
  <c r="AS1066" i="13" l="1"/>
  <c r="M1066" i="13" s="1"/>
  <c r="Q1082" i="18" s="1"/>
  <c r="S1081" i="18" a="1"/>
  <c r="S1081" i="18" s="1"/>
  <c r="N1068" i="13"/>
  <c r="AA1067" i="13"/>
  <c r="AB1067" i="13" s="1"/>
  <c r="AC1067" i="13" s="1"/>
  <c r="AR1067" i="13"/>
  <c r="V1068" i="13"/>
  <c r="W1068" i="13"/>
  <c r="AH1068" i="13"/>
  <c r="AG1068" i="13"/>
  <c r="Z1068" i="13"/>
  <c r="AM1068" i="13"/>
  <c r="U1068" i="13"/>
  <c r="AN1068" i="13"/>
  <c r="AF1068" i="13"/>
  <c r="AO1068" i="13"/>
  <c r="AP1068" i="13"/>
  <c r="AJ1068" i="13"/>
  <c r="AE1068" i="13"/>
  <c r="AL1068" i="13"/>
  <c r="X1068" i="13"/>
  <c r="AQ1068" i="13"/>
  <c r="Y1068" i="13"/>
  <c r="AI1068" i="13"/>
  <c r="S1068" i="13"/>
  <c r="R1068" i="13"/>
  <c r="F1069" i="13"/>
  <c r="H1069" i="13"/>
  <c r="I1069" i="13"/>
  <c r="G1069" i="13"/>
  <c r="B1069" i="13"/>
  <c r="L1069" i="13"/>
  <c r="D1069" i="13"/>
  <c r="K1069" i="13"/>
  <c r="J1069" i="13"/>
  <c r="E1069" i="13"/>
  <c r="C1069" i="13"/>
  <c r="S1082" i="18" l="1" a="1"/>
  <c r="S1082" i="18" s="1"/>
  <c r="R1082" i="18"/>
  <c r="N1069" i="13"/>
  <c r="AR1068" i="13"/>
  <c r="AA1068" i="13"/>
  <c r="AB1068" i="13" s="1"/>
  <c r="AC1068" i="13" s="1"/>
  <c r="AS1067" i="13"/>
  <c r="M1067" i="13" s="1"/>
  <c r="Q1083" i="18" s="1"/>
  <c r="U1069" i="13"/>
  <c r="AO1069" i="13"/>
  <c r="AP1069" i="13"/>
  <c r="AJ1069" i="13"/>
  <c r="V1069" i="13"/>
  <c r="AL1069" i="13"/>
  <c r="AE1069" i="13"/>
  <c r="AF1069" i="13"/>
  <c r="X1069" i="13"/>
  <c r="AN1069" i="13"/>
  <c r="AH1069" i="13"/>
  <c r="Z1069" i="13"/>
  <c r="W1069" i="13"/>
  <c r="AQ1069" i="13"/>
  <c r="AI1069" i="13"/>
  <c r="AM1069" i="13"/>
  <c r="AG1069" i="13"/>
  <c r="Y1069" i="13"/>
  <c r="I1070" i="13"/>
  <c r="C1070" i="13"/>
  <c r="B1070" i="13"/>
  <c r="K1070" i="13"/>
  <c r="L1070" i="13"/>
  <c r="D1070" i="13"/>
  <c r="H1070" i="13"/>
  <c r="F1070" i="13"/>
  <c r="E1070" i="13"/>
  <c r="G1070" i="13"/>
  <c r="J1070" i="13"/>
  <c r="S1069" i="13"/>
  <c r="R1069" i="13"/>
  <c r="AS1068" i="13" l="1"/>
  <c r="M1068" i="13" s="1"/>
  <c r="Q1084" i="18" s="1"/>
  <c r="S1084" i="18" s="1" a="1"/>
  <c r="S1084" i="18" s="1"/>
  <c r="N1070" i="13"/>
  <c r="R1083" i="18"/>
  <c r="S1083" i="18" a="1"/>
  <c r="S1083" i="18" s="1"/>
  <c r="AR1069" i="13"/>
  <c r="AA1069" i="13"/>
  <c r="AB1069" i="13" s="1"/>
  <c r="AC1069" i="13" s="1"/>
  <c r="S1070" i="13"/>
  <c r="R1070" i="13"/>
  <c r="AJ1070" i="13"/>
  <c r="X1070" i="13"/>
  <c r="AL1070" i="13"/>
  <c r="AM1070" i="13"/>
  <c r="AG1070" i="13"/>
  <c r="Y1070" i="13"/>
  <c r="AO1070" i="13"/>
  <c r="AI1070" i="13"/>
  <c r="AE1070" i="13"/>
  <c r="W1070" i="13"/>
  <c r="AQ1070" i="13"/>
  <c r="AN1070" i="13"/>
  <c r="AF1070" i="13"/>
  <c r="Z1070" i="13"/>
  <c r="AP1070" i="13"/>
  <c r="U1070" i="13"/>
  <c r="AH1070" i="13"/>
  <c r="V1070" i="13"/>
  <c r="F1071" i="13"/>
  <c r="D1071" i="13"/>
  <c r="E1071" i="13"/>
  <c r="K1071" i="13"/>
  <c r="I1071" i="13"/>
  <c r="B1071" i="13"/>
  <c r="C1071" i="13"/>
  <c r="G1071" i="13"/>
  <c r="H1071" i="13"/>
  <c r="L1071" i="13"/>
  <c r="J1071" i="13"/>
  <c r="R1084" i="18" l="1"/>
  <c r="N1071" i="13"/>
  <c r="AS1069" i="13"/>
  <c r="M1069" i="13" s="1"/>
  <c r="Q1085" i="18" s="1"/>
  <c r="S1085" i="18" s="1" a="1"/>
  <c r="S1085" i="18" s="1"/>
  <c r="AA1070" i="13"/>
  <c r="AB1070" i="13" s="1"/>
  <c r="AC1070" i="13" s="1"/>
  <c r="AR1070" i="13"/>
  <c r="R1071" i="13"/>
  <c r="S1071" i="13"/>
  <c r="G1072" i="13"/>
  <c r="E1072" i="13"/>
  <c r="H1072" i="13"/>
  <c r="C1072" i="13"/>
  <c r="I1072" i="13"/>
  <c r="F1072" i="13"/>
  <c r="B1072" i="13"/>
  <c r="D1072" i="13"/>
  <c r="K1072" i="13"/>
  <c r="J1072" i="13"/>
  <c r="L1072" i="13"/>
  <c r="AI1071" i="13"/>
  <c r="Y1071" i="13"/>
  <c r="AO1071" i="13"/>
  <c r="AG1071" i="13"/>
  <c r="AJ1071" i="13"/>
  <c r="V1071" i="13"/>
  <c r="U1071" i="13"/>
  <c r="AP1071" i="13"/>
  <c r="AF1071" i="13"/>
  <c r="X1071" i="13"/>
  <c r="AL1071" i="13"/>
  <c r="AH1071" i="13"/>
  <c r="AE1071" i="13"/>
  <c r="AN1071" i="13"/>
  <c r="AQ1071" i="13"/>
  <c r="Z1071" i="13"/>
  <c r="W1071" i="13"/>
  <c r="AM1071" i="13"/>
  <c r="AS1070" i="13" l="1"/>
  <c r="M1070" i="13" s="1"/>
  <c r="Q1086" i="18" s="1"/>
  <c r="R1086" i="18" s="1"/>
  <c r="R1085" i="18"/>
  <c r="N1072" i="13"/>
  <c r="AR1071" i="13"/>
  <c r="AA1071" i="13"/>
  <c r="AB1071" i="13" s="1"/>
  <c r="AC1071" i="13" s="1"/>
  <c r="AF1072" i="13"/>
  <c r="Z1072" i="13"/>
  <c r="AN1072" i="13"/>
  <c r="AH1072" i="13"/>
  <c r="V1072" i="13"/>
  <c r="AP1072" i="13"/>
  <c r="AJ1072" i="13"/>
  <c r="X1072" i="13"/>
  <c r="AE1072" i="13"/>
  <c r="AL1072" i="13"/>
  <c r="AM1072" i="13"/>
  <c r="AG1072" i="13"/>
  <c r="Y1072" i="13"/>
  <c r="AO1072" i="13"/>
  <c r="U1072" i="13"/>
  <c r="W1072" i="13"/>
  <c r="AQ1072" i="13"/>
  <c r="AI1072" i="13"/>
  <c r="J1073" i="13"/>
  <c r="I1073" i="13"/>
  <c r="F1073" i="13"/>
  <c r="D1073" i="13"/>
  <c r="H1073" i="13"/>
  <c r="E1073" i="13"/>
  <c r="C1073" i="13"/>
  <c r="B1073" i="13"/>
  <c r="K1073" i="13"/>
  <c r="G1073" i="13"/>
  <c r="L1073" i="13"/>
  <c r="R1072" i="13"/>
  <c r="S1072" i="13"/>
  <c r="S1086" i="18" l="1" a="1"/>
  <c r="S1086" i="18" s="1"/>
  <c r="AS1071" i="13"/>
  <c r="M1071" i="13" s="1"/>
  <c r="Q1087" i="18" s="1"/>
  <c r="AA1072" i="13"/>
  <c r="AB1072" i="13" s="1"/>
  <c r="AC1072" i="13" s="1"/>
  <c r="N1073" i="13"/>
  <c r="AR1072" i="13"/>
  <c r="F1074" i="13"/>
  <c r="I1074" i="13"/>
  <c r="B1074" i="13"/>
  <c r="D1074" i="13"/>
  <c r="L1074" i="13"/>
  <c r="H1074" i="13"/>
  <c r="C1074" i="13"/>
  <c r="G1074" i="13"/>
  <c r="E1074" i="13"/>
  <c r="J1074" i="13"/>
  <c r="K1074" i="13"/>
  <c r="R1073" i="13"/>
  <c r="S1073" i="13"/>
  <c r="AE1073" i="13"/>
  <c r="AI1073" i="13"/>
  <c r="AG1073" i="13"/>
  <c r="V1073" i="13"/>
  <c r="AL1073" i="13"/>
  <c r="AP1073" i="13"/>
  <c r="X1073" i="13"/>
  <c r="W1073" i="13"/>
  <c r="AN1073" i="13"/>
  <c r="AF1073" i="13"/>
  <c r="AJ1073" i="13"/>
  <c r="Z1073" i="13"/>
  <c r="U1073" i="13"/>
  <c r="AM1073" i="13"/>
  <c r="AH1073" i="13"/>
  <c r="Y1073" i="13"/>
  <c r="AO1073" i="13"/>
  <c r="AQ1073" i="13"/>
  <c r="S1087" i="18" l="1" a="1"/>
  <c r="S1087" i="18" s="1"/>
  <c r="R1087" i="18"/>
  <c r="N1074" i="13"/>
  <c r="AS1072" i="13"/>
  <c r="M1072" i="13" s="1"/>
  <c r="Q1088" i="18" s="1"/>
  <c r="R1088" i="18" s="1"/>
  <c r="AA1073" i="13"/>
  <c r="AB1073" i="13" s="1"/>
  <c r="AC1073" i="13" s="1"/>
  <c r="AR1073" i="13"/>
  <c r="S1074" i="13"/>
  <c r="R1074" i="13"/>
  <c r="AE1074" i="13"/>
  <c r="AQ1074" i="13"/>
  <c r="Z1074" i="13"/>
  <c r="AL1074" i="13"/>
  <c r="AJ1074" i="13"/>
  <c r="AM1074" i="13"/>
  <c r="AF1074" i="13"/>
  <c r="AI1074" i="13"/>
  <c r="AN1074" i="13"/>
  <c r="AH1074" i="13"/>
  <c r="AG1074" i="13"/>
  <c r="X1074" i="13"/>
  <c r="U1074" i="13"/>
  <c r="AO1074" i="13"/>
  <c r="V1074" i="13"/>
  <c r="AP1074" i="13"/>
  <c r="W1074" i="13"/>
  <c r="Y1074" i="13"/>
  <c r="F1075" i="13"/>
  <c r="C1075" i="13"/>
  <c r="L1075" i="13"/>
  <c r="G1075" i="13"/>
  <c r="B1075" i="13"/>
  <c r="I1075" i="13"/>
  <c r="E1075" i="13"/>
  <c r="H1075" i="13"/>
  <c r="J1075" i="13"/>
  <c r="K1075" i="13"/>
  <c r="D1075" i="13"/>
  <c r="N1075" i="13" l="1"/>
  <c r="S1088" i="18" a="1"/>
  <c r="S1088" i="18" s="1"/>
  <c r="AA1074" i="13"/>
  <c r="AB1074" i="13" s="1"/>
  <c r="AC1074" i="13" s="1"/>
  <c r="AR1074" i="13"/>
  <c r="AS1073" i="13"/>
  <c r="M1073" i="13" s="1"/>
  <c r="Q1089" i="18" s="1"/>
  <c r="AM1075" i="13"/>
  <c r="AN1075" i="13"/>
  <c r="AH1075" i="13"/>
  <c r="AG1075" i="13"/>
  <c r="AP1075" i="13"/>
  <c r="U1075" i="13"/>
  <c r="AJ1075" i="13"/>
  <c r="V1075" i="13"/>
  <c r="AL1075" i="13"/>
  <c r="AF1075" i="13"/>
  <c r="X1075" i="13"/>
  <c r="W1075" i="13"/>
  <c r="AE1075" i="13"/>
  <c r="AO1075" i="13"/>
  <c r="Z1075" i="13"/>
  <c r="AQ1075" i="13"/>
  <c r="AI1075" i="13"/>
  <c r="Y1075" i="13"/>
  <c r="S1075" i="13"/>
  <c r="R1075" i="13"/>
  <c r="I1076" i="13"/>
  <c r="L1076" i="13"/>
  <c r="H1076" i="13"/>
  <c r="F1076" i="13"/>
  <c r="G1076" i="13"/>
  <c r="D1076" i="13"/>
  <c r="J1076" i="13"/>
  <c r="K1076" i="13"/>
  <c r="B1076" i="13"/>
  <c r="E1076" i="13"/>
  <c r="C1076" i="13"/>
  <c r="AS1074" i="13" l="1"/>
  <c r="M1074" i="13" s="1"/>
  <c r="Q1090" i="18" s="1"/>
  <c r="S1090" i="18" s="1" a="1"/>
  <c r="S1090" i="18" s="1"/>
  <c r="AR1075" i="13"/>
  <c r="AA1075" i="13"/>
  <c r="AB1075" i="13" s="1"/>
  <c r="AC1075" i="13" s="1"/>
  <c r="R1089" i="18"/>
  <c r="S1089" i="18" a="1"/>
  <c r="S1089" i="18" s="1"/>
  <c r="N1076" i="13"/>
  <c r="G1077" i="13"/>
  <c r="H1077" i="13"/>
  <c r="D1077" i="13"/>
  <c r="J1077" i="13"/>
  <c r="B1077" i="13"/>
  <c r="F1077" i="13"/>
  <c r="E1077" i="13"/>
  <c r="I1077" i="13"/>
  <c r="L1077" i="13"/>
  <c r="C1077" i="13"/>
  <c r="K1077" i="13"/>
  <c r="AH1076" i="13"/>
  <c r="Y1076" i="13"/>
  <c r="AQ1076" i="13"/>
  <c r="V1076" i="13"/>
  <c r="AM1076" i="13"/>
  <c r="AI1076" i="13"/>
  <c r="AO1076" i="13"/>
  <c r="AL1076" i="13"/>
  <c r="U1076" i="13"/>
  <c r="AJ1076" i="13"/>
  <c r="X1076" i="13"/>
  <c r="AN1076" i="13"/>
  <c r="W1076" i="13"/>
  <c r="AG1076" i="13"/>
  <c r="AP1076" i="13"/>
  <c r="AE1076" i="13"/>
  <c r="AF1076" i="13"/>
  <c r="Z1076" i="13"/>
  <c r="R1076" i="13"/>
  <c r="S1076" i="13"/>
  <c r="N1077" i="13" l="1"/>
  <c r="AS1075" i="13"/>
  <c r="M1075" i="13" s="1"/>
  <c r="Q1091" i="18" s="1"/>
  <c r="S1091" i="18" s="1" a="1"/>
  <c r="S1091" i="18" s="1"/>
  <c r="R1090" i="18"/>
  <c r="AA1076" i="13"/>
  <c r="AB1076" i="13" s="1"/>
  <c r="AC1076" i="13" s="1"/>
  <c r="AR1076" i="13"/>
  <c r="C1078" i="13"/>
  <c r="E1078" i="13"/>
  <c r="K1078" i="13"/>
  <c r="G1078" i="13"/>
  <c r="H1078" i="13"/>
  <c r="L1078" i="13"/>
  <c r="I1078" i="13"/>
  <c r="J1078" i="13"/>
  <c r="D1078" i="13"/>
  <c r="B1078" i="13"/>
  <c r="F1078" i="13"/>
  <c r="AL1077" i="13"/>
  <c r="AG1077" i="13"/>
  <c r="Z1077" i="13"/>
  <c r="Y1077" i="13"/>
  <c r="AQ1077" i="13"/>
  <c r="V1077" i="13"/>
  <c r="AH1077" i="13"/>
  <c r="U1077" i="13"/>
  <c r="X1077" i="13"/>
  <c r="AJ1077" i="13"/>
  <c r="AM1077" i="13"/>
  <c r="AI1077" i="13"/>
  <c r="AF1077" i="13"/>
  <c r="AE1077" i="13"/>
  <c r="AN1077" i="13"/>
  <c r="AP1077" i="13"/>
  <c r="W1077" i="13"/>
  <c r="AO1077" i="13"/>
  <c r="R1077" i="13"/>
  <c r="S1077" i="13"/>
  <c r="R1091" i="18" l="1"/>
  <c r="AS1076" i="13"/>
  <c r="M1076" i="13" s="1"/>
  <c r="Q1092" i="18" s="1"/>
  <c r="S1092" i="18" s="1" a="1"/>
  <c r="S1092" i="18" s="1"/>
  <c r="AR1077" i="13"/>
  <c r="AA1077" i="13"/>
  <c r="AB1077" i="13" s="1"/>
  <c r="AC1077" i="13" s="1"/>
  <c r="N1078" i="13"/>
  <c r="J1079" i="13"/>
  <c r="E1079" i="13"/>
  <c r="K1079" i="13"/>
  <c r="L1079" i="13"/>
  <c r="B1079" i="13"/>
  <c r="G1079" i="13"/>
  <c r="I1079" i="13"/>
  <c r="H1079" i="13"/>
  <c r="F1079" i="13"/>
  <c r="C1079" i="13"/>
  <c r="D1079" i="13"/>
  <c r="AH1078" i="13"/>
  <c r="AJ1078" i="13"/>
  <c r="V1078" i="13"/>
  <c r="AE1078" i="13"/>
  <c r="AL1078" i="13"/>
  <c r="X1078" i="13"/>
  <c r="Y1078" i="13"/>
  <c r="AO1078" i="13"/>
  <c r="Z1078" i="13"/>
  <c r="U1078" i="13"/>
  <c r="AN1078" i="13"/>
  <c r="AI1078" i="13"/>
  <c r="W1078" i="13"/>
  <c r="AP1078" i="13"/>
  <c r="AF1078" i="13"/>
  <c r="AQ1078" i="13"/>
  <c r="AG1078" i="13"/>
  <c r="AM1078" i="13"/>
  <c r="S1078" i="13"/>
  <c r="R1078" i="13"/>
  <c r="AS1077" i="13" l="1"/>
  <c r="M1077" i="13" s="1"/>
  <c r="Q1093" i="18" s="1"/>
  <c r="R1093" i="18" s="1"/>
  <c r="N1079" i="13"/>
  <c r="R1092" i="18"/>
  <c r="AA1078" i="13"/>
  <c r="AB1078" i="13" s="1"/>
  <c r="AC1078" i="13" s="1"/>
  <c r="AR1078" i="13"/>
  <c r="AN1079" i="13"/>
  <c r="AJ1079" i="13"/>
  <c r="AE1079" i="13"/>
  <c r="V1079" i="13"/>
  <c r="W1079" i="13"/>
  <c r="X1079" i="13"/>
  <c r="Y1079" i="13"/>
  <c r="AM1079" i="13"/>
  <c r="AG1079" i="13"/>
  <c r="AH1079" i="13"/>
  <c r="U1079" i="13"/>
  <c r="AI1079" i="13"/>
  <c r="AF1079" i="13"/>
  <c r="AP1079" i="13"/>
  <c r="AO1079" i="13"/>
  <c r="Z1079" i="13"/>
  <c r="AL1079" i="13"/>
  <c r="AQ1079" i="13"/>
  <c r="S1079" i="13"/>
  <c r="R1079" i="13"/>
  <c r="G1080" i="13"/>
  <c r="D1080" i="13"/>
  <c r="J1080" i="13"/>
  <c r="F1080" i="13"/>
  <c r="B1080" i="13"/>
  <c r="H1080" i="13"/>
  <c r="C1080" i="13"/>
  <c r="I1080" i="13"/>
  <c r="E1080" i="13"/>
  <c r="L1080" i="13"/>
  <c r="K1080" i="13"/>
  <c r="S1093" i="18" l="1" a="1"/>
  <c r="S1093" i="18" s="1"/>
  <c r="AS1078" i="13"/>
  <c r="M1078" i="13" s="1"/>
  <c r="Q1094" i="18" s="1"/>
  <c r="R1094" i="18" s="1"/>
  <c r="AR1079" i="13"/>
  <c r="AA1079" i="13"/>
  <c r="AB1079" i="13" s="1"/>
  <c r="AC1079" i="13" s="1"/>
  <c r="N1080" i="13"/>
  <c r="S1080" i="13"/>
  <c r="R1080" i="13"/>
  <c r="C1081" i="13"/>
  <c r="D1081" i="13"/>
  <c r="J1081" i="13"/>
  <c r="E1081" i="13"/>
  <c r="K1081" i="13"/>
  <c r="L1081" i="13"/>
  <c r="F1081" i="13"/>
  <c r="B1081" i="13"/>
  <c r="H1081" i="13"/>
  <c r="G1081" i="13"/>
  <c r="I1081" i="13"/>
  <c r="AE1080" i="13"/>
  <c r="W1080" i="13"/>
  <c r="AQ1080" i="13"/>
  <c r="AP1080" i="13"/>
  <c r="AJ1080" i="13"/>
  <c r="Z1080" i="13"/>
  <c r="AN1080" i="13"/>
  <c r="U1080" i="13"/>
  <c r="AF1080" i="13"/>
  <c r="V1080" i="13"/>
  <c r="AH1080" i="13"/>
  <c r="Y1080" i="13"/>
  <c r="AM1080" i="13"/>
  <c r="AI1080" i="13"/>
  <c r="AO1080" i="13"/>
  <c r="AG1080" i="13"/>
  <c r="X1080" i="13"/>
  <c r="AL1080" i="13"/>
  <c r="AS1079" i="13" l="1"/>
  <c r="M1079" i="13" s="1"/>
  <c r="Q1095" i="18" s="1"/>
  <c r="S1094" i="18" a="1"/>
  <c r="S1094" i="18" s="1"/>
  <c r="AR1080" i="13"/>
  <c r="AA1080" i="13"/>
  <c r="AB1080" i="13" s="1"/>
  <c r="AC1080" i="13" s="1"/>
  <c r="N1081" i="13"/>
  <c r="R1081" i="13"/>
  <c r="S1081" i="13"/>
  <c r="K1082" i="13"/>
  <c r="B1082" i="13"/>
  <c r="D1082" i="13"/>
  <c r="G1082" i="13"/>
  <c r="L1082" i="13"/>
  <c r="E1082" i="13"/>
  <c r="H1082" i="13"/>
  <c r="I1082" i="13"/>
  <c r="F1082" i="13"/>
  <c r="J1082" i="13"/>
  <c r="C1082" i="13"/>
  <c r="AG1081" i="13"/>
  <c r="AI1081" i="13"/>
  <c r="AM1081" i="13"/>
  <c r="AP1081" i="13"/>
  <c r="AF1081" i="13"/>
  <c r="X1081" i="13"/>
  <c r="U1081" i="13"/>
  <c r="AL1081" i="13"/>
  <c r="AO1081" i="13"/>
  <c r="W1081" i="13"/>
  <c r="AQ1081" i="13"/>
  <c r="AE1081" i="13"/>
  <c r="Y1081" i="13"/>
  <c r="Z1081" i="13"/>
  <c r="AJ1081" i="13"/>
  <c r="V1081" i="13"/>
  <c r="AN1081" i="13"/>
  <c r="AH1081" i="13"/>
  <c r="R1095" i="18" l="1"/>
  <c r="AS1080" i="13"/>
  <c r="M1080" i="13" s="1"/>
  <c r="Q1096" i="18" s="1"/>
  <c r="S1096" i="18" s="1" a="1"/>
  <c r="S1096" i="18" s="1"/>
  <c r="S1095" i="18" a="1"/>
  <c r="S1095" i="18" s="1"/>
  <c r="N1082" i="13"/>
  <c r="AA1081" i="13"/>
  <c r="AB1081" i="13" s="1"/>
  <c r="AC1081" i="13" s="1"/>
  <c r="AR1081" i="13"/>
  <c r="R1082" i="13"/>
  <c r="S1082" i="13"/>
  <c r="AO1082" i="13"/>
  <c r="Y1082" i="13"/>
  <c r="AN1082" i="13"/>
  <c r="AE1082" i="13"/>
  <c r="X1082" i="13"/>
  <c r="AI1082" i="13"/>
  <c r="V1082" i="13"/>
  <c r="AL1082" i="13"/>
  <c r="W1082" i="13"/>
  <c r="AG1082" i="13"/>
  <c r="AH1082" i="13"/>
  <c r="AF1082" i="13"/>
  <c r="AP1082" i="13"/>
  <c r="AJ1082" i="13"/>
  <c r="AM1082" i="13"/>
  <c r="U1082" i="13"/>
  <c r="AQ1082" i="13"/>
  <c r="Z1082" i="13"/>
  <c r="H1083" i="13"/>
  <c r="E1083" i="13"/>
  <c r="D1083" i="13"/>
  <c r="I1083" i="13"/>
  <c r="G1083" i="13"/>
  <c r="K1083" i="13"/>
  <c r="F1083" i="13"/>
  <c r="L1083" i="13"/>
  <c r="J1083" i="13"/>
  <c r="B1083" i="13"/>
  <c r="C1083" i="13"/>
  <c r="R1096" i="18" l="1"/>
  <c r="N1083" i="13"/>
  <c r="AS1081" i="13"/>
  <c r="M1081" i="13" s="1"/>
  <c r="Q1097" i="18" s="1"/>
  <c r="AA1082" i="13"/>
  <c r="AB1082" i="13" s="1"/>
  <c r="AC1082" i="13" s="1"/>
  <c r="AR1082" i="13"/>
  <c r="B1084" i="13"/>
  <c r="H1084" i="13"/>
  <c r="G1084" i="13"/>
  <c r="C1084" i="13"/>
  <c r="D1084" i="13"/>
  <c r="L1084" i="13"/>
  <c r="I1084" i="13"/>
  <c r="K1084" i="13"/>
  <c r="F1084" i="13"/>
  <c r="J1084" i="13"/>
  <c r="E1084" i="13"/>
  <c r="AE1083" i="13"/>
  <c r="AJ1083" i="13"/>
  <c r="Z1083" i="13"/>
  <c r="AP1083" i="13"/>
  <c r="AQ1083" i="13"/>
  <c r="AI1083" i="13"/>
  <c r="U1083" i="13"/>
  <c r="AM1083" i="13"/>
  <c r="AN1083" i="13"/>
  <c r="Y1083" i="13"/>
  <c r="W1083" i="13"/>
  <c r="AH1083" i="13"/>
  <c r="V1083" i="13"/>
  <c r="AL1083" i="13"/>
  <c r="AF1083" i="13"/>
  <c r="X1083" i="13"/>
  <c r="AO1083" i="13"/>
  <c r="AG1083" i="13"/>
  <c r="S1083" i="13"/>
  <c r="R1083" i="13"/>
  <c r="AS1082" i="13" l="1"/>
  <c r="M1082" i="13" s="1"/>
  <c r="Q1098" i="18" s="1"/>
  <c r="S1098" i="18" s="1" a="1"/>
  <c r="S1098" i="18" s="1"/>
  <c r="AA1083" i="13"/>
  <c r="AB1083" i="13" s="1"/>
  <c r="AC1083" i="13" s="1"/>
  <c r="AR1083" i="13"/>
  <c r="S1097" i="18" a="1"/>
  <c r="S1097" i="18" s="1"/>
  <c r="R1097" i="18"/>
  <c r="N1084" i="13"/>
  <c r="Z1084" i="13"/>
  <c r="AP1084" i="13"/>
  <c r="U1084" i="13"/>
  <c r="AQ1084" i="13"/>
  <c r="AI1084" i="13"/>
  <c r="Y1084" i="13"/>
  <c r="X1084" i="13"/>
  <c r="AN1084" i="13"/>
  <c r="AF1084" i="13"/>
  <c r="AE1084" i="13"/>
  <c r="AO1084" i="13"/>
  <c r="W1084" i="13"/>
  <c r="AM1084" i="13"/>
  <c r="AJ1084" i="13"/>
  <c r="V1084" i="13"/>
  <c r="AH1084" i="13"/>
  <c r="AG1084" i="13"/>
  <c r="AL1084" i="13"/>
  <c r="R1084" i="13"/>
  <c r="S1084" i="13"/>
  <c r="G1085" i="13"/>
  <c r="H1085" i="13"/>
  <c r="D1085" i="13"/>
  <c r="J1085" i="13"/>
  <c r="F1085" i="13"/>
  <c r="I1085" i="13"/>
  <c r="E1085" i="13"/>
  <c r="C1085" i="13"/>
  <c r="L1085" i="13"/>
  <c r="B1085" i="13"/>
  <c r="K1085" i="13"/>
  <c r="AS1083" i="13" l="1"/>
  <c r="M1083" i="13" s="1"/>
  <c r="Q1099" i="18" s="1"/>
  <c r="R1099" i="18" s="1"/>
  <c r="R1098" i="18"/>
  <c r="N1085" i="13"/>
  <c r="AR1084" i="13"/>
  <c r="AA1084" i="13"/>
  <c r="AB1084" i="13" s="1"/>
  <c r="AC1084" i="13" s="1"/>
  <c r="J1086" i="13"/>
  <c r="E1086" i="13"/>
  <c r="C1086" i="13"/>
  <c r="D1086" i="13"/>
  <c r="L1086" i="13"/>
  <c r="G1086" i="13"/>
  <c r="F1086" i="13"/>
  <c r="I1086" i="13"/>
  <c r="H1086" i="13"/>
  <c r="K1086" i="13"/>
  <c r="B1086" i="13"/>
  <c r="U1085" i="13"/>
  <c r="AO1085" i="13"/>
  <c r="Z1085" i="13"/>
  <c r="Y1085" i="13"/>
  <c r="V1085" i="13"/>
  <c r="AN1085" i="13"/>
  <c r="AL1085" i="13"/>
  <c r="W1085" i="13"/>
  <c r="AE1085" i="13"/>
  <c r="X1085" i="13"/>
  <c r="AG1085" i="13"/>
  <c r="AP1085" i="13"/>
  <c r="AQ1085" i="13"/>
  <c r="AH1085" i="13"/>
  <c r="AM1085" i="13"/>
  <c r="AJ1085" i="13"/>
  <c r="AI1085" i="13"/>
  <c r="AF1085" i="13"/>
  <c r="S1085" i="13"/>
  <c r="R1085" i="13"/>
  <c r="S1099" i="18" l="1" a="1"/>
  <c r="S1099" i="18" s="1"/>
  <c r="AS1084" i="13"/>
  <c r="M1084" i="13" s="1"/>
  <c r="Q1100" i="18" s="1"/>
  <c r="R1100" i="18" s="1"/>
  <c r="AA1085" i="13"/>
  <c r="AB1085" i="13" s="1"/>
  <c r="AC1085" i="13" s="1"/>
  <c r="N1086" i="13"/>
  <c r="AR1085" i="13"/>
  <c r="I1087" i="13"/>
  <c r="K1087" i="13"/>
  <c r="J1087" i="13"/>
  <c r="L1087" i="13"/>
  <c r="D1087" i="13"/>
  <c r="H1087" i="13"/>
  <c r="B1087" i="13"/>
  <c r="F1087" i="13"/>
  <c r="C1087" i="13"/>
  <c r="E1087" i="13"/>
  <c r="G1087" i="13"/>
  <c r="S1086" i="13"/>
  <c r="R1086" i="13"/>
  <c r="AQ1086" i="13"/>
  <c r="X1086" i="13"/>
  <c r="AP1086" i="13"/>
  <c r="Y1086" i="13"/>
  <c r="AN1086" i="13"/>
  <c r="AG1086" i="13"/>
  <c r="AE1086" i="13"/>
  <c r="AH1086" i="13"/>
  <c r="AF1086" i="13"/>
  <c r="AI1086" i="13"/>
  <c r="Z1086" i="13"/>
  <c r="AL1086" i="13"/>
  <c r="V1086" i="13"/>
  <c r="AJ1086" i="13"/>
  <c r="AM1086" i="13"/>
  <c r="AO1086" i="13"/>
  <c r="U1086" i="13"/>
  <c r="W1086" i="13"/>
  <c r="S1100" i="18" l="1" a="1"/>
  <c r="S1100" i="18" s="1"/>
  <c r="AS1085" i="13"/>
  <c r="M1085" i="13" s="1"/>
  <c r="Q1101" i="18" s="1"/>
  <c r="AA1086" i="13"/>
  <c r="AB1086" i="13" s="1"/>
  <c r="AC1086" i="13" s="1"/>
  <c r="N1087" i="13"/>
  <c r="AR1086" i="13"/>
  <c r="I1088" i="13"/>
  <c r="C1088" i="13"/>
  <c r="G1088" i="13"/>
  <c r="L1088" i="13"/>
  <c r="H1088" i="13"/>
  <c r="F1088" i="13"/>
  <c r="E1088" i="13"/>
  <c r="D1088" i="13"/>
  <c r="K1088" i="13"/>
  <c r="B1088" i="13"/>
  <c r="J1088" i="13"/>
  <c r="R1087" i="13"/>
  <c r="S1087" i="13"/>
  <c r="V1087" i="13"/>
  <c r="AL1087" i="13"/>
  <c r="AO1087" i="13"/>
  <c r="AG1087" i="13"/>
  <c r="Y1087" i="13"/>
  <c r="AE1087" i="13"/>
  <c r="AI1087" i="13"/>
  <c r="AH1087" i="13"/>
  <c r="AM1087" i="13"/>
  <c r="Z1087" i="13"/>
  <c r="AP1087" i="13"/>
  <c r="AF1087" i="13"/>
  <c r="X1087" i="13"/>
  <c r="AN1087" i="13"/>
  <c r="U1087" i="13"/>
  <c r="W1087" i="13"/>
  <c r="AJ1087" i="13"/>
  <c r="AQ1087" i="13"/>
  <c r="R1101" i="18" l="1"/>
  <c r="S1101" i="18" a="1"/>
  <c r="S1101" i="18" s="1"/>
  <c r="AA1087" i="13"/>
  <c r="AB1087" i="13" s="1"/>
  <c r="AC1087" i="13" s="1"/>
  <c r="N1088" i="13"/>
  <c r="AR1087" i="13"/>
  <c r="AS1086" i="13"/>
  <c r="M1086" i="13" s="1"/>
  <c r="Q1102" i="18" s="1"/>
  <c r="F1089" i="13"/>
  <c r="G1089" i="13"/>
  <c r="L1089" i="13"/>
  <c r="I1089" i="13"/>
  <c r="J1089" i="13"/>
  <c r="K1089" i="13"/>
  <c r="C1089" i="13"/>
  <c r="D1089" i="13"/>
  <c r="B1089" i="13"/>
  <c r="E1089" i="13"/>
  <c r="H1089" i="13"/>
  <c r="AJ1088" i="13"/>
  <c r="AO1088" i="13"/>
  <c r="AG1088" i="13"/>
  <c r="AH1088" i="13"/>
  <c r="X1088" i="13"/>
  <c r="AI1088" i="13"/>
  <c r="AN1088" i="13"/>
  <c r="Y1088" i="13"/>
  <c r="AE1088" i="13"/>
  <c r="W1088" i="13"/>
  <c r="AM1088" i="13"/>
  <c r="V1088" i="13"/>
  <c r="U1088" i="13"/>
  <c r="Z1088" i="13"/>
  <c r="AP1088" i="13"/>
  <c r="AF1088" i="13"/>
  <c r="AQ1088" i="13"/>
  <c r="AL1088" i="13"/>
  <c r="R1088" i="13"/>
  <c r="S1088" i="13"/>
  <c r="AS1087" i="13" l="1"/>
  <c r="M1087" i="13" s="1"/>
  <c r="Q1103" i="18" s="1"/>
  <c r="R1103" i="18" s="1"/>
  <c r="N1089" i="13"/>
  <c r="AR1088" i="13"/>
  <c r="AA1088" i="13"/>
  <c r="AB1088" i="13" s="1"/>
  <c r="AC1088" i="13" s="1"/>
  <c r="S1102" i="18" a="1"/>
  <c r="S1102" i="18" s="1"/>
  <c r="R1102" i="18"/>
  <c r="R1089" i="13"/>
  <c r="S1089" i="13"/>
  <c r="G1090" i="13"/>
  <c r="J1090" i="13"/>
  <c r="E1090" i="13"/>
  <c r="F1090" i="13"/>
  <c r="C1090" i="13"/>
  <c r="L1090" i="13"/>
  <c r="D1090" i="13"/>
  <c r="I1090" i="13"/>
  <c r="K1090" i="13"/>
  <c r="H1090" i="13"/>
  <c r="B1090" i="13"/>
  <c r="AQ1089" i="13"/>
  <c r="AP1089" i="13"/>
  <c r="AH1089" i="13"/>
  <c r="AE1089" i="13"/>
  <c r="X1089" i="13"/>
  <c r="V1089" i="13"/>
  <c r="AG1089" i="13"/>
  <c r="W1089" i="13"/>
  <c r="AF1089" i="13"/>
  <c r="AO1089" i="13"/>
  <c r="AN1089" i="13"/>
  <c r="Z1089" i="13"/>
  <c r="U1089" i="13"/>
  <c r="Y1089" i="13"/>
  <c r="AJ1089" i="13"/>
  <c r="AM1089" i="13"/>
  <c r="AI1089" i="13"/>
  <c r="AL1089" i="13"/>
  <c r="S1103" i="18" l="1" a="1"/>
  <c r="S1103" i="18" s="1"/>
  <c r="AS1088" i="13"/>
  <c r="M1088" i="13" s="1"/>
  <c r="Q1104" i="18" s="1"/>
  <c r="AA1089" i="13"/>
  <c r="AB1089" i="13" s="1"/>
  <c r="AC1089" i="13" s="1"/>
  <c r="AR1089" i="13"/>
  <c r="N1090" i="13"/>
  <c r="I1091" i="13"/>
  <c r="H1091" i="13"/>
  <c r="E1091" i="13"/>
  <c r="K1091" i="13"/>
  <c r="F1091" i="13"/>
  <c r="B1091" i="13"/>
  <c r="C1091" i="13"/>
  <c r="D1091" i="13"/>
  <c r="J1091" i="13"/>
  <c r="G1091" i="13"/>
  <c r="L1091" i="13"/>
  <c r="S1090" i="13"/>
  <c r="R1090" i="13"/>
  <c r="AM1090" i="13"/>
  <c r="Y1090" i="13"/>
  <c r="Z1090" i="13"/>
  <c r="U1090" i="13"/>
  <c r="X1090" i="13"/>
  <c r="W1090" i="13"/>
  <c r="AG1090" i="13"/>
  <c r="V1090" i="13"/>
  <c r="AQ1090" i="13"/>
  <c r="AE1090" i="13"/>
  <c r="AL1090" i="13"/>
  <c r="AJ1090" i="13"/>
  <c r="AI1090" i="13"/>
  <c r="AF1090" i="13"/>
  <c r="AP1090" i="13"/>
  <c r="AO1090" i="13"/>
  <c r="AN1090" i="13"/>
  <c r="AH1090" i="13"/>
  <c r="R1104" i="18" l="1"/>
  <c r="S1104" i="18" a="1"/>
  <c r="S1104" i="18" s="1"/>
  <c r="AS1089" i="13"/>
  <c r="M1089" i="13" s="1"/>
  <c r="Q1105" i="18" s="1"/>
  <c r="R1105" i="18" s="1"/>
  <c r="AR1090" i="13"/>
  <c r="AA1090" i="13"/>
  <c r="AB1090" i="13" s="1"/>
  <c r="AC1090" i="13" s="1"/>
  <c r="N1091" i="13"/>
  <c r="AO1091" i="13"/>
  <c r="W1091" i="13"/>
  <c r="U1091" i="13"/>
  <c r="AQ1091" i="13"/>
  <c r="AM1091" i="13"/>
  <c r="Y1091" i="13"/>
  <c r="AE1091" i="13"/>
  <c r="V1091" i="13"/>
  <c r="Z1091" i="13"/>
  <c r="AH1091" i="13"/>
  <c r="AG1091" i="13"/>
  <c r="X1091" i="13"/>
  <c r="AJ1091" i="13"/>
  <c r="AP1091" i="13"/>
  <c r="AI1091" i="13"/>
  <c r="AL1091" i="13"/>
  <c r="AN1091" i="13"/>
  <c r="AF1091" i="13"/>
  <c r="H1092" i="13"/>
  <c r="G1092" i="13"/>
  <c r="J1092" i="13"/>
  <c r="B1092" i="13"/>
  <c r="D1092" i="13"/>
  <c r="K1092" i="13"/>
  <c r="E1092" i="13"/>
  <c r="C1092" i="13"/>
  <c r="L1092" i="13"/>
  <c r="F1092" i="13"/>
  <c r="I1092" i="13"/>
  <c r="S1091" i="13"/>
  <c r="R1091" i="13"/>
  <c r="AS1090" i="13" l="1"/>
  <c r="M1090" i="13" s="1"/>
  <c r="Q1106" i="18" s="1"/>
  <c r="S1105" i="18" a="1"/>
  <c r="S1105" i="18" s="1"/>
  <c r="N1092" i="13"/>
  <c r="AR1091" i="13"/>
  <c r="AA1091" i="13"/>
  <c r="AB1091" i="13" s="1"/>
  <c r="AC1091" i="13" s="1"/>
  <c r="AE1092" i="13"/>
  <c r="AO1092" i="13"/>
  <c r="AF1092" i="13"/>
  <c r="V1092" i="13"/>
  <c r="Y1092" i="13"/>
  <c r="AH1092" i="13"/>
  <c r="AI1092" i="13"/>
  <c r="AQ1092" i="13"/>
  <c r="AM1092" i="13"/>
  <c r="AL1092" i="13"/>
  <c r="AG1092" i="13"/>
  <c r="X1092" i="13"/>
  <c r="U1092" i="13"/>
  <c r="AN1092" i="13"/>
  <c r="W1092" i="13"/>
  <c r="Z1092" i="13"/>
  <c r="AP1092" i="13"/>
  <c r="AJ1092" i="13"/>
  <c r="I1093" i="13"/>
  <c r="G1093" i="13"/>
  <c r="H1093" i="13"/>
  <c r="D1093" i="13"/>
  <c r="B1093" i="13"/>
  <c r="F1093" i="13"/>
  <c r="L1093" i="13"/>
  <c r="K1093" i="13"/>
  <c r="C1093" i="13"/>
  <c r="J1093" i="13"/>
  <c r="E1093" i="13"/>
  <c r="R1092" i="13"/>
  <c r="S1092" i="13"/>
  <c r="S1106" i="18" l="1" a="1"/>
  <c r="S1106" i="18" s="1"/>
  <c r="R1106" i="18"/>
  <c r="AS1091" i="13"/>
  <c r="M1091" i="13" s="1"/>
  <c r="Q1107" i="18" s="1"/>
  <c r="S1107" i="18" s="1" a="1"/>
  <c r="S1107" i="18" s="1"/>
  <c r="AA1092" i="13"/>
  <c r="AB1092" i="13" s="1"/>
  <c r="AC1092" i="13" s="1"/>
  <c r="AR1092" i="13"/>
  <c r="N1093" i="13"/>
  <c r="D1094" i="13"/>
  <c r="E1094" i="13"/>
  <c r="C1094" i="13"/>
  <c r="H1094" i="13"/>
  <c r="G1094" i="13"/>
  <c r="F1094" i="13"/>
  <c r="B1094" i="13"/>
  <c r="K1094" i="13"/>
  <c r="I1094" i="13"/>
  <c r="J1094" i="13"/>
  <c r="L1094" i="13"/>
  <c r="U1093" i="13"/>
  <c r="V1093" i="13"/>
  <c r="AL1093" i="13"/>
  <c r="AO1093" i="13"/>
  <c r="X1093" i="13"/>
  <c r="W1093" i="13"/>
  <c r="AQ1093" i="13"/>
  <c r="AG1093" i="13"/>
  <c r="Y1093" i="13"/>
  <c r="AI1093" i="13"/>
  <c r="AH1093" i="13"/>
  <c r="AM1093" i="13"/>
  <c r="AE1093" i="13"/>
  <c r="AN1093" i="13"/>
  <c r="AJ1093" i="13"/>
  <c r="Z1093" i="13"/>
  <c r="AP1093" i="13"/>
  <c r="AF1093" i="13"/>
  <c r="S1093" i="13"/>
  <c r="R1093" i="13"/>
  <c r="AS1092" i="13" l="1"/>
  <c r="M1092" i="13" s="1"/>
  <c r="Q1108" i="18" s="1"/>
  <c r="S1108" i="18" s="1" a="1"/>
  <c r="S1108" i="18" s="1"/>
  <c r="R1107" i="18"/>
  <c r="AR1093" i="13"/>
  <c r="AA1093" i="13"/>
  <c r="AB1093" i="13" s="1"/>
  <c r="AC1093" i="13" s="1"/>
  <c r="N1094" i="13"/>
  <c r="F1095" i="13"/>
  <c r="L1095" i="13"/>
  <c r="H1095" i="13"/>
  <c r="I1095" i="13"/>
  <c r="J1095" i="13"/>
  <c r="D1095" i="13"/>
  <c r="E1095" i="13"/>
  <c r="B1095" i="13"/>
  <c r="K1095" i="13"/>
  <c r="C1095" i="13"/>
  <c r="G1095" i="13"/>
  <c r="R1094" i="13"/>
  <c r="S1094" i="13"/>
  <c r="V1094" i="13"/>
  <c r="W1094" i="13"/>
  <c r="AQ1094" i="13"/>
  <c r="AG1094" i="13"/>
  <c r="Y1094" i="13"/>
  <c r="U1094" i="13"/>
  <c r="AM1094" i="13"/>
  <c r="AI1094" i="13"/>
  <c r="AJ1094" i="13"/>
  <c r="AO1094" i="13"/>
  <c r="AL1094" i="13"/>
  <c r="AF1094" i="13"/>
  <c r="AE1094" i="13"/>
  <c r="X1094" i="13"/>
  <c r="AN1094" i="13"/>
  <c r="Z1094" i="13"/>
  <c r="AP1094" i="13"/>
  <c r="AH1094" i="13"/>
  <c r="R1108" i="18" l="1"/>
  <c r="AS1093" i="13"/>
  <c r="M1093" i="13" s="1"/>
  <c r="Q1109" i="18" s="1"/>
  <c r="S1109" i="18" s="1" a="1"/>
  <c r="S1109" i="18" s="1"/>
  <c r="N1095" i="13"/>
  <c r="AR1094" i="13"/>
  <c r="AA1094" i="13"/>
  <c r="AB1094" i="13" s="1"/>
  <c r="AC1094" i="13" s="1"/>
  <c r="H1096" i="13"/>
  <c r="G1096" i="13"/>
  <c r="I1096" i="13"/>
  <c r="C1096" i="13"/>
  <c r="B1096" i="13"/>
  <c r="D1096" i="13"/>
  <c r="K1096" i="13"/>
  <c r="J1096" i="13"/>
  <c r="F1096" i="13"/>
  <c r="L1096" i="13"/>
  <c r="E1096" i="13"/>
  <c r="AE1095" i="13"/>
  <c r="Y1095" i="13"/>
  <c r="AJ1095" i="13"/>
  <c r="V1095" i="13"/>
  <c r="Z1095" i="13"/>
  <c r="AF1095" i="13"/>
  <c r="AI1095" i="13"/>
  <c r="X1095" i="13"/>
  <c r="AO1095" i="13"/>
  <c r="AN1095" i="13"/>
  <c r="AG1095" i="13"/>
  <c r="AQ1095" i="13"/>
  <c r="U1095" i="13"/>
  <c r="AL1095" i="13"/>
  <c r="AP1095" i="13"/>
  <c r="W1095" i="13"/>
  <c r="AH1095" i="13"/>
  <c r="AM1095" i="13"/>
  <c r="S1095" i="13"/>
  <c r="R1095" i="13"/>
  <c r="R1109" i="18" l="1"/>
  <c r="AS1094" i="13"/>
  <c r="M1094" i="13" s="1"/>
  <c r="Q1110" i="18" s="1"/>
  <c r="S1110" i="18" s="1" a="1"/>
  <c r="S1110" i="18" s="1"/>
  <c r="N1096" i="13"/>
  <c r="AA1095" i="13"/>
  <c r="AB1095" i="13" s="1"/>
  <c r="AC1095" i="13" s="1"/>
  <c r="AR1095" i="13"/>
  <c r="Y1096" i="13"/>
  <c r="AF1096" i="13"/>
  <c r="V1096" i="13"/>
  <c r="U1096" i="13"/>
  <c r="AJ1096" i="13"/>
  <c r="AH1096" i="13"/>
  <c r="AG1096" i="13"/>
  <c r="AM1096" i="13"/>
  <c r="AQ1096" i="13"/>
  <c r="AE1096" i="13"/>
  <c r="AP1096" i="13"/>
  <c r="AO1096" i="13"/>
  <c r="AI1096" i="13"/>
  <c r="AN1096" i="13"/>
  <c r="X1096" i="13"/>
  <c r="AL1096" i="13"/>
  <c r="W1096" i="13"/>
  <c r="Z1096" i="13"/>
  <c r="C1097" i="13"/>
  <c r="K1097" i="13"/>
  <c r="B1097" i="13"/>
  <c r="H1097" i="13"/>
  <c r="D1097" i="13"/>
  <c r="L1097" i="13"/>
  <c r="F1097" i="13"/>
  <c r="E1097" i="13"/>
  <c r="I1097" i="13"/>
  <c r="G1097" i="13"/>
  <c r="J1097" i="13"/>
  <c r="R1096" i="13"/>
  <c r="S1096" i="13"/>
  <c r="R1110" i="18" l="1"/>
  <c r="AS1095" i="13"/>
  <c r="M1095" i="13" s="1"/>
  <c r="Q1111" i="18" s="1"/>
  <c r="R1111" i="18" s="1"/>
  <c r="N1097" i="13"/>
  <c r="AR1096" i="13"/>
  <c r="AA1096" i="13"/>
  <c r="AB1096" i="13" s="1"/>
  <c r="AC1096" i="13" s="1"/>
  <c r="AM1097" i="13"/>
  <c r="AN1097" i="13"/>
  <c r="AH1097" i="13"/>
  <c r="Z1097" i="13"/>
  <c r="AP1097" i="13"/>
  <c r="AJ1097" i="13"/>
  <c r="V1097" i="13"/>
  <c r="AL1097" i="13"/>
  <c r="AE1097" i="13"/>
  <c r="AF1097" i="13"/>
  <c r="X1097" i="13"/>
  <c r="W1097" i="13"/>
  <c r="AO1097" i="13"/>
  <c r="AG1097" i="13"/>
  <c r="U1097" i="13"/>
  <c r="AQ1097" i="13"/>
  <c r="AI1097" i="13"/>
  <c r="Y1097" i="13"/>
  <c r="S1097" i="13"/>
  <c r="R1097" i="13"/>
  <c r="H1098" i="13"/>
  <c r="B1098" i="13"/>
  <c r="K1098" i="13"/>
  <c r="J1098" i="13"/>
  <c r="I1098" i="13"/>
  <c r="E1098" i="13"/>
  <c r="G1098" i="13"/>
  <c r="L1098" i="13"/>
  <c r="D1098" i="13"/>
  <c r="C1098" i="13"/>
  <c r="F1098" i="13"/>
  <c r="S1111" i="18" l="1" a="1"/>
  <c r="S1111" i="18" s="1"/>
  <c r="AS1096" i="13"/>
  <c r="M1096" i="13" s="1"/>
  <c r="Q1112" i="18" s="1"/>
  <c r="N1098" i="13"/>
  <c r="AA1097" i="13"/>
  <c r="AB1097" i="13" s="1"/>
  <c r="AC1097" i="13" s="1"/>
  <c r="AR1097" i="13"/>
  <c r="AE1098" i="13"/>
  <c r="X1098" i="13"/>
  <c r="AJ1098" i="13"/>
  <c r="AN1098" i="13"/>
  <c r="Z1098" i="13"/>
  <c r="AH1098" i="13"/>
  <c r="U1098" i="13"/>
  <c r="V1098" i="13"/>
  <c r="AQ1098" i="13"/>
  <c r="AP1098" i="13"/>
  <c r="AG1098" i="13"/>
  <c r="AM1098" i="13"/>
  <c r="W1098" i="13"/>
  <c r="AI1098" i="13"/>
  <c r="AO1098" i="13"/>
  <c r="AF1098" i="13"/>
  <c r="Y1098" i="13"/>
  <c r="AL1098" i="13"/>
  <c r="D1099" i="13"/>
  <c r="J1099" i="13"/>
  <c r="E1099" i="13"/>
  <c r="I1099" i="13"/>
  <c r="H1099" i="13"/>
  <c r="C1099" i="13"/>
  <c r="L1099" i="13"/>
  <c r="F1099" i="13"/>
  <c r="G1099" i="13"/>
  <c r="K1099" i="13"/>
  <c r="B1099" i="13"/>
  <c r="S1098" i="13"/>
  <c r="R1098" i="13"/>
  <c r="R1112" i="18" l="1"/>
  <c r="AS1097" i="13"/>
  <c r="M1097" i="13" s="1"/>
  <c r="Q1113" i="18" s="1"/>
  <c r="R1113" i="18" s="1"/>
  <c r="S1112" i="18" a="1"/>
  <c r="S1112" i="18" s="1"/>
  <c r="N1099" i="13"/>
  <c r="AR1098" i="13"/>
  <c r="AA1098" i="13"/>
  <c r="AB1098" i="13" s="1"/>
  <c r="AC1098" i="13" s="1"/>
  <c r="I1100" i="13"/>
  <c r="B1100" i="13"/>
  <c r="G1100" i="13"/>
  <c r="L1100" i="13"/>
  <c r="H1100" i="13"/>
  <c r="F1100" i="13"/>
  <c r="J1100" i="13"/>
  <c r="D1100" i="13"/>
  <c r="K1100" i="13"/>
  <c r="C1100" i="13"/>
  <c r="E1100" i="13"/>
  <c r="R1099" i="13"/>
  <c r="S1099" i="13"/>
  <c r="AL1099" i="13"/>
  <c r="AH1099" i="13"/>
  <c r="AM1099" i="13"/>
  <c r="W1099" i="13"/>
  <c r="AJ1099" i="13"/>
  <c r="AG1099" i="13"/>
  <c r="Y1099" i="13"/>
  <c r="AF1099" i="13"/>
  <c r="U1099" i="13"/>
  <c r="AI1099" i="13"/>
  <c r="Z1099" i="13"/>
  <c r="AO1099" i="13"/>
  <c r="AE1099" i="13"/>
  <c r="AN1099" i="13"/>
  <c r="V1099" i="13"/>
  <c r="AQ1099" i="13"/>
  <c r="AP1099" i="13"/>
  <c r="X1099" i="13"/>
  <c r="S1113" i="18" l="1" a="1"/>
  <c r="S1113" i="18" s="1"/>
  <c r="AS1098" i="13"/>
  <c r="M1098" i="13" s="1"/>
  <c r="Q1114" i="18" s="1"/>
  <c r="N1100" i="13"/>
  <c r="AA1099" i="13"/>
  <c r="AB1099" i="13" s="1"/>
  <c r="AC1099" i="13" s="1"/>
  <c r="AR1099" i="13"/>
  <c r="U1100" i="13"/>
  <c r="AO1100" i="13"/>
  <c r="AN1100" i="13"/>
  <c r="AF1100" i="13"/>
  <c r="Z1100" i="13"/>
  <c r="AP1100" i="13"/>
  <c r="AE1100" i="13"/>
  <c r="V1100" i="13"/>
  <c r="X1100" i="13"/>
  <c r="AH1100" i="13"/>
  <c r="AG1100" i="13"/>
  <c r="W1100" i="13"/>
  <c r="AM1100" i="13"/>
  <c r="AI1100" i="13"/>
  <c r="Y1100" i="13"/>
  <c r="AQ1100" i="13"/>
  <c r="AL1100" i="13"/>
  <c r="AJ1100" i="13"/>
  <c r="R1100" i="13"/>
  <c r="S1100" i="13"/>
  <c r="B1101" i="13"/>
  <c r="G1101" i="13"/>
  <c r="D1101" i="13"/>
  <c r="H1101" i="13"/>
  <c r="E1101" i="13"/>
  <c r="K1101" i="13"/>
  <c r="J1101" i="13"/>
  <c r="L1101" i="13"/>
  <c r="I1101" i="13"/>
  <c r="C1101" i="13"/>
  <c r="F1101" i="13"/>
  <c r="R1114" i="18" l="1"/>
  <c r="S1114" i="18" a="1"/>
  <c r="S1114" i="18" s="1"/>
  <c r="N1101" i="13"/>
  <c r="AR1100" i="13"/>
  <c r="AA1100" i="13"/>
  <c r="AB1100" i="13" s="1"/>
  <c r="AC1100" i="13" s="1"/>
  <c r="AS1099" i="13"/>
  <c r="M1099" i="13" s="1"/>
  <c r="Q1115" i="18" s="1"/>
  <c r="S1101" i="13"/>
  <c r="R1101" i="13"/>
  <c r="AJ1101" i="13"/>
  <c r="Z1101" i="13"/>
  <c r="W1101" i="13"/>
  <c r="AF1101" i="13"/>
  <c r="V1101" i="13"/>
  <c r="Y1101" i="13"/>
  <c r="AO1101" i="13"/>
  <c r="X1101" i="13"/>
  <c r="AE1101" i="13"/>
  <c r="AN1101" i="13"/>
  <c r="AQ1101" i="13"/>
  <c r="AG1101" i="13"/>
  <c r="U1101" i="13"/>
  <c r="AL1101" i="13"/>
  <c r="AM1101" i="13"/>
  <c r="AH1101" i="13"/>
  <c r="AP1101" i="13"/>
  <c r="AI1101" i="13"/>
  <c r="F1102" i="13"/>
  <c r="H1102" i="13"/>
  <c r="G1102" i="13"/>
  <c r="K1102" i="13"/>
  <c r="D1102" i="13"/>
  <c r="C1102" i="13"/>
  <c r="L1102" i="13"/>
  <c r="I1102" i="13"/>
  <c r="B1102" i="13"/>
  <c r="J1102" i="13"/>
  <c r="E1102" i="13"/>
  <c r="AS1100" i="13" l="1"/>
  <c r="M1100" i="13" s="1"/>
  <c r="Q1116" i="18" s="1"/>
  <c r="S1116" i="18" s="1" a="1"/>
  <c r="S1116" i="18" s="1"/>
  <c r="N1102" i="13"/>
  <c r="AR1101" i="13"/>
  <c r="AA1101" i="13"/>
  <c r="AB1101" i="13" s="1"/>
  <c r="AC1101" i="13" s="1"/>
  <c r="S1115" i="18" a="1"/>
  <c r="S1115" i="18" s="1"/>
  <c r="R1115" i="18"/>
  <c r="F1103" i="13"/>
  <c r="B1103" i="13"/>
  <c r="D1103" i="13"/>
  <c r="H1103" i="13"/>
  <c r="J1103" i="13"/>
  <c r="L1103" i="13"/>
  <c r="E1103" i="13"/>
  <c r="G1103" i="13"/>
  <c r="N1103" i="13" s="1"/>
  <c r="C1103" i="13"/>
  <c r="I1103" i="13"/>
  <c r="K1103" i="13"/>
  <c r="AE1102" i="13"/>
  <c r="AF1102" i="13"/>
  <c r="X1102" i="13"/>
  <c r="AI1102" i="13"/>
  <c r="AH1102" i="13"/>
  <c r="Z1102" i="13"/>
  <c r="AN1102" i="13"/>
  <c r="AQ1102" i="13"/>
  <c r="V1102" i="13"/>
  <c r="W1102" i="13"/>
  <c r="AM1102" i="13"/>
  <c r="AP1102" i="13"/>
  <c r="U1102" i="13"/>
  <c r="Y1102" i="13"/>
  <c r="AO1102" i="13"/>
  <c r="AG1102" i="13"/>
  <c r="AJ1102" i="13"/>
  <c r="AL1102" i="13"/>
  <c r="R1102" i="13"/>
  <c r="S1102" i="13"/>
  <c r="R1116" i="18" l="1"/>
  <c r="AS1101" i="13"/>
  <c r="M1101" i="13" s="1"/>
  <c r="Q1117" i="18" s="1"/>
  <c r="R1117" i="18" s="1"/>
  <c r="AA1102" i="13"/>
  <c r="AB1102" i="13" s="1"/>
  <c r="AC1102" i="13" s="1"/>
  <c r="AR1102" i="13"/>
  <c r="R1103" i="13"/>
  <c r="S1103" i="13"/>
  <c r="AG1103" i="13"/>
  <c r="AJ1103" i="13"/>
  <c r="AE1103" i="13"/>
  <c r="AI1103" i="13"/>
  <c r="AF1103" i="13"/>
  <c r="AM1103" i="13"/>
  <c r="AN1103" i="13"/>
  <c r="AP1103" i="13"/>
  <c r="Z1103" i="13"/>
  <c r="AL1103" i="13"/>
  <c r="Y1103" i="13"/>
  <c r="V1103" i="13"/>
  <c r="W1103" i="13"/>
  <c r="AO1103" i="13"/>
  <c r="U1103" i="13"/>
  <c r="X1103" i="13"/>
  <c r="AH1103" i="13"/>
  <c r="AQ1103" i="13"/>
  <c r="E1104" i="13"/>
  <c r="K1104" i="13"/>
  <c r="H1104" i="13"/>
  <c r="F1104" i="13"/>
  <c r="B1104" i="13"/>
  <c r="I1104" i="13"/>
  <c r="L1104" i="13"/>
  <c r="D1104" i="13"/>
  <c r="C1104" i="13"/>
  <c r="G1104" i="13"/>
  <c r="N1104" i="13" s="1"/>
  <c r="J1104" i="13"/>
  <c r="S1117" i="18" l="1" a="1"/>
  <c r="S1117" i="18" s="1"/>
  <c r="AA1103" i="13"/>
  <c r="AB1103" i="13" s="1"/>
  <c r="AC1103" i="13" s="1"/>
  <c r="AR1103" i="13"/>
  <c r="AS1102" i="13"/>
  <c r="M1102" i="13" s="1"/>
  <c r="Q1118" i="18" s="1"/>
  <c r="U1104" i="13"/>
  <c r="AO1104" i="13"/>
  <c r="AL1104" i="13"/>
  <c r="AE1104" i="13"/>
  <c r="AJ1104" i="13"/>
  <c r="X1104" i="13"/>
  <c r="AN1104" i="13"/>
  <c r="AF1104" i="13"/>
  <c r="Z1104" i="13"/>
  <c r="AP1104" i="13"/>
  <c r="AH1104" i="13"/>
  <c r="V1104" i="13"/>
  <c r="W1104" i="13"/>
  <c r="AQ1104" i="13"/>
  <c r="AG1104" i="13"/>
  <c r="AM1104" i="13"/>
  <c r="AI1104" i="13"/>
  <c r="Y1104" i="13"/>
  <c r="F1105" i="13"/>
  <c r="G1105" i="13"/>
  <c r="K1105" i="13"/>
  <c r="C1105" i="13"/>
  <c r="H1105" i="13"/>
  <c r="D1105" i="13"/>
  <c r="I1105" i="13"/>
  <c r="J1105" i="13"/>
  <c r="L1105" i="13"/>
  <c r="B1105" i="13"/>
  <c r="E1105" i="13"/>
  <c r="S1104" i="13"/>
  <c r="R1104" i="13"/>
  <c r="AS1103" i="13" l="1"/>
  <c r="M1103" i="13" s="1"/>
  <c r="Q1119" i="18" s="1"/>
  <c r="S1119" i="18" s="1" a="1"/>
  <c r="S1119" i="18" s="1"/>
  <c r="N1105" i="13"/>
  <c r="AA1104" i="13"/>
  <c r="AB1104" i="13" s="1"/>
  <c r="AC1104" i="13" s="1"/>
  <c r="S1118" i="18" a="1"/>
  <c r="S1118" i="18" s="1"/>
  <c r="R1118" i="18"/>
  <c r="AR1104" i="13"/>
  <c r="H1106" i="13"/>
  <c r="D1106" i="13"/>
  <c r="E1106" i="13"/>
  <c r="K1106" i="13"/>
  <c r="C1106" i="13"/>
  <c r="B1106" i="13"/>
  <c r="F1106" i="13"/>
  <c r="L1106" i="13"/>
  <c r="J1106" i="13"/>
  <c r="G1106" i="13"/>
  <c r="I1106" i="13"/>
  <c r="U1105" i="13"/>
  <c r="AL1105" i="13"/>
  <c r="AO1105" i="13"/>
  <c r="X1105" i="13"/>
  <c r="AE1105" i="13"/>
  <c r="W1105" i="13"/>
  <c r="AQ1105" i="13"/>
  <c r="AG1105" i="13"/>
  <c r="Y1105" i="13"/>
  <c r="AM1105" i="13"/>
  <c r="AI1105" i="13"/>
  <c r="AH1105" i="13"/>
  <c r="Z1105" i="13"/>
  <c r="AN1105" i="13"/>
  <c r="AJ1105" i="13"/>
  <c r="V1105" i="13"/>
  <c r="AP1105" i="13"/>
  <c r="AF1105" i="13"/>
  <c r="R1105" i="13"/>
  <c r="S1105" i="13"/>
  <c r="R1119" i="18" l="1"/>
  <c r="AA1105" i="13"/>
  <c r="AB1105" i="13" s="1"/>
  <c r="AC1105" i="13" s="1"/>
  <c r="N1106" i="13"/>
  <c r="AR1105" i="13"/>
  <c r="AS1104" i="13"/>
  <c r="M1104" i="13" s="1"/>
  <c r="Q1120" i="18" s="1"/>
  <c r="K1107" i="13"/>
  <c r="D1107" i="13"/>
  <c r="I1107" i="13"/>
  <c r="H1107" i="13"/>
  <c r="G1107" i="13"/>
  <c r="E1107" i="13"/>
  <c r="F1107" i="13"/>
  <c r="C1107" i="13"/>
  <c r="L1107" i="13"/>
  <c r="B1107" i="13"/>
  <c r="J1107" i="13"/>
  <c r="AE1106" i="13"/>
  <c r="AP1106" i="13"/>
  <c r="AQ1106" i="13"/>
  <c r="AG1106" i="13"/>
  <c r="W1106" i="13"/>
  <c r="AM1106" i="13"/>
  <c r="U1106" i="13"/>
  <c r="Y1106" i="13"/>
  <c r="AO1106" i="13"/>
  <c r="AI1106" i="13"/>
  <c r="AJ1106" i="13"/>
  <c r="X1106" i="13"/>
  <c r="AL1106" i="13"/>
  <c r="AF1106" i="13"/>
  <c r="Z1106" i="13"/>
  <c r="AN1106" i="13"/>
  <c r="AH1106" i="13"/>
  <c r="V1106" i="13"/>
  <c r="S1106" i="13"/>
  <c r="R1106" i="13"/>
  <c r="AS1105" i="13" l="1"/>
  <c r="M1105" i="13" s="1"/>
  <c r="Q1121" i="18" s="1"/>
  <c r="R1121" i="18" s="1"/>
  <c r="N1107" i="13"/>
  <c r="S1120" i="18" a="1"/>
  <c r="S1120" i="18" s="1"/>
  <c r="R1120" i="18"/>
  <c r="AA1106" i="13"/>
  <c r="AB1106" i="13" s="1"/>
  <c r="AC1106" i="13" s="1"/>
  <c r="AR1106" i="13"/>
  <c r="D1108" i="13"/>
  <c r="L1108" i="13"/>
  <c r="C1108" i="13"/>
  <c r="F1108" i="13"/>
  <c r="J1108" i="13"/>
  <c r="E1108" i="13"/>
  <c r="K1108" i="13"/>
  <c r="H1108" i="13"/>
  <c r="I1108" i="13"/>
  <c r="G1108" i="13"/>
  <c r="N1108" i="13" s="1"/>
  <c r="B1108" i="13"/>
  <c r="R1107" i="13"/>
  <c r="S1107" i="13"/>
  <c r="AM1107" i="13"/>
  <c r="AI1107" i="13"/>
  <c r="W1107" i="13"/>
  <c r="AH1107" i="13"/>
  <c r="AN1107" i="13"/>
  <c r="AJ1107" i="13"/>
  <c r="Z1107" i="13"/>
  <c r="AP1107" i="13"/>
  <c r="U1107" i="13"/>
  <c r="AF1107" i="13"/>
  <c r="V1107" i="13"/>
  <c r="AL1107" i="13"/>
  <c r="AO1107" i="13"/>
  <c r="X1107" i="13"/>
  <c r="AE1107" i="13"/>
  <c r="AQ1107" i="13"/>
  <c r="AG1107" i="13"/>
  <c r="Y1107" i="13"/>
  <c r="S1121" i="18" l="1" a="1"/>
  <c r="S1121" i="18" s="1"/>
  <c r="AR1107" i="13"/>
  <c r="AA1107" i="13"/>
  <c r="AB1107" i="13" s="1"/>
  <c r="AC1107" i="13" s="1"/>
  <c r="AS1106" i="13"/>
  <c r="M1106" i="13" s="1"/>
  <c r="Q1122" i="18" s="1"/>
  <c r="K1109" i="13"/>
  <c r="B1109" i="13"/>
  <c r="C1109" i="13"/>
  <c r="L1109" i="13"/>
  <c r="F1109" i="13"/>
  <c r="D1109" i="13"/>
  <c r="H1109" i="13"/>
  <c r="I1109" i="13"/>
  <c r="J1109" i="13"/>
  <c r="E1109" i="13"/>
  <c r="G1109" i="13"/>
  <c r="N1109" i="13" s="1"/>
  <c r="S1108" i="13"/>
  <c r="R1108" i="13"/>
  <c r="AE1108" i="13"/>
  <c r="W1108" i="13"/>
  <c r="AO1108" i="13"/>
  <c r="AI1108" i="13"/>
  <c r="U1108" i="13"/>
  <c r="Y1108" i="13"/>
  <c r="X1108" i="13"/>
  <c r="AQ1108" i="13"/>
  <c r="AJ1108" i="13"/>
  <c r="Z1108" i="13"/>
  <c r="AL1108" i="13"/>
  <c r="AF1108" i="13"/>
  <c r="V1108" i="13"/>
  <c r="AN1108" i="13"/>
  <c r="AH1108" i="13"/>
  <c r="AG1108" i="13"/>
  <c r="AP1108" i="13"/>
  <c r="AM1108" i="13"/>
  <c r="AS1107" i="13" l="1"/>
  <c r="M1107" i="13" s="1"/>
  <c r="Q1123" i="18" s="1"/>
  <c r="R1123" i="18" s="1"/>
  <c r="R1122" i="18"/>
  <c r="S1122" i="18" a="1"/>
  <c r="S1122" i="18" s="1"/>
  <c r="AR1108" i="13"/>
  <c r="AA1108" i="13"/>
  <c r="AB1108" i="13" s="1"/>
  <c r="AC1108" i="13" s="1"/>
  <c r="S1109" i="13"/>
  <c r="R1109" i="13"/>
  <c r="AM1109" i="13"/>
  <c r="AN1109" i="13"/>
  <c r="AE1109" i="13"/>
  <c r="AH1109" i="13"/>
  <c r="Z1109" i="13"/>
  <c r="AP1109" i="13"/>
  <c r="AJ1109" i="13"/>
  <c r="V1109" i="13"/>
  <c r="AL1109" i="13"/>
  <c r="AF1109" i="13"/>
  <c r="X1109" i="13"/>
  <c r="W1109" i="13"/>
  <c r="AO1109" i="13"/>
  <c r="AG1109" i="13"/>
  <c r="U1109" i="13"/>
  <c r="AQ1109" i="13"/>
  <c r="AI1109" i="13"/>
  <c r="Y1109" i="13"/>
  <c r="J1110" i="13"/>
  <c r="D1110" i="13"/>
  <c r="I1110" i="13"/>
  <c r="K1110" i="13"/>
  <c r="B1110" i="13"/>
  <c r="C1110" i="13"/>
  <c r="F1110" i="13"/>
  <c r="H1110" i="13"/>
  <c r="E1110" i="13"/>
  <c r="G1110" i="13"/>
  <c r="L1110" i="13"/>
  <c r="S1123" i="18" l="1" a="1"/>
  <c r="S1123" i="18" s="1"/>
  <c r="AS1108" i="13"/>
  <c r="M1108" i="13" s="1"/>
  <c r="Q1124" i="18" s="1"/>
  <c r="N1110" i="13"/>
  <c r="AA1109" i="13"/>
  <c r="AB1109" i="13" s="1"/>
  <c r="AC1109" i="13" s="1"/>
  <c r="AR1109" i="13"/>
  <c r="S1110" i="13"/>
  <c r="R1110" i="13"/>
  <c r="L1111" i="13"/>
  <c r="B1111" i="13"/>
  <c r="D1111" i="13"/>
  <c r="I1111" i="13"/>
  <c r="K1111" i="13"/>
  <c r="E1111" i="13"/>
  <c r="C1111" i="13"/>
  <c r="G1111" i="13"/>
  <c r="J1111" i="13"/>
  <c r="F1111" i="13"/>
  <c r="H1111" i="13"/>
  <c r="AH1110" i="13"/>
  <c r="W1110" i="13"/>
  <c r="AI1110" i="13"/>
  <c r="AQ1110" i="13"/>
  <c r="X1110" i="13"/>
  <c r="AL1110" i="13"/>
  <c r="AM1110" i="13"/>
  <c r="Z1110" i="13"/>
  <c r="U1110" i="13"/>
  <c r="Y1110" i="13"/>
  <c r="AO1110" i="13"/>
  <c r="V1110" i="13"/>
  <c r="AJ1110" i="13"/>
  <c r="AP1110" i="13"/>
  <c r="AG1110" i="13"/>
  <c r="AE1110" i="13"/>
  <c r="AF1110" i="13"/>
  <c r="AN1110" i="13"/>
  <c r="S1124" i="18" l="1" a="1"/>
  <c r="S1124" i="18" s="1"/>
  <c r="R1124" i="18"/>
  <c r="AS1109" i="13"/>
  <c r="M1109" i="13" s="1"/>
  <c r="Q1125" i="18" s="1"/>
  <c r="S1125" i="18" s="1" a="1"/>
  <c r="S1125" i="18" s="1"/>
  <c r="N1111" i="13"/>
  <c r="AR1110" i="13"/>
  <c r="AA1110" i="13"/>
  <c r="AB1110" i="13" s="1"/>
  <c r="AC1110" i="13" s="1"/>
  <c r="S1111" i="13"/>
  <c r="R1111" i="13"/>
  <c r="Z1111" i="13"/>
  <c r="AP1111" i="13"/>
  <c r="AJ1111" i="13"/>
  <c r="AE1111" i="13"/>
  <c r="V1111" i="13"/>
  <c r="AL1111" i="13"/>
  <c r="AO1111" i="13"/>
  <c r="X1111" i="13"/>
  <c r="W1111" i="13"/>
  <c r="AQ1111" i="13"/>
  <c r="U1111" i="13"/>
  <c r="AG1111" i="13"/>
  <c r="Y1111" i="13"/>
  <c r="AI1111" i="13"/>
  <c r="AH1111" i="13"/>
  <c r="AM1111" i="13"/>
  <c r="AN1111" i="13"/>
  <c r="AF1111" i="13"/>
  <c r="J1112" i="13"/>
  <c r="D1112" i="13"/>
  <c r="K1112" i="13"/>
  <c r="F1112" i="13"/>
  <c r="E1112" i="13"/>
  <c r="C1112" i="13"/>
  <c r="I1112" i="13"/>
  <c r="G1112" i="13"/>
  <c r="H1112" i="13"/>
  <c r="L1112" i="13"/>
  <c r="B1112" i="13"/>
  <c r="AS1110" i="13" l="1"/>
  <c r="M1110" i="13" s="1"/>
  <c r="Q1126" i="18" s="1"/>
  <c r="R1126" i="18" s="1"/>
  <c r="R1125" i="18"/>
  <c r="N1112" i="13"/>
  <c r="AR1111" i="13"/>
  <c r="AA1111" i="13"/>
  <c r="AB1111" i="13" s="1"/>
  <c r="AC1111" i="13" s="1"/>
  <c r="E1113" i="13"/>
  <c r="D1113" i="13"/>
  <c r="C1113" i="13"/>
  <c r="J1113" i="13"/>
  <c r="B1113" i="13"/>
  <c r="H1113" i="13"/>
  <c r="K1113" i="13"/>
  <c r="G1113" i="13"/>
  <c r="I1113" i="13"/>
  <c r="L1113" i="13"/>
  <c r="F1113" i="13"/>
  <c r="S1112" i="13"/>
  <c r="R1112" i="13"/>
  <c r="AN1112" i="13"/>
  <c r="X1112" i="13"/>
  <c r="AP1112" i="13"/>
  <c r="AL1112" i="13"/>
  <c r="Z1112" i="13"/>
  <c r="AE1112" i="13"/>
  <c r="Y1112" i="13"/>
  <c r="W1112" i="13"/>
  <c r="V1112" i="13"/>
  <c r="AF1112" i="13"/>
  <c r="AJ1112" i="13"/>
  <c r="AG1112" i="13"/>
  <c r="U1112" i="13"/>
  <c r="AM1112" i="13"/>
  <c r="AH1112" i="13"/>
  <c r="AO1112" i="13"/>
  <c r="AQ1112" i="13"/>
  <c r="AI1112" i="13"/>
  <c r="S1126" i="18" l="1" a="1"/>
  <c r="S1126" i="18" s="1"/>
  <c r="AS1111" i="13"/>
  <c r="M1111" i="13" s="1"/>
  <c r="Q1127" i="18" s="1"/>
  <c r="R1127" i="18" s="1"/>
  <c r="N1113" i="13"/>
  <c r="AA1112" i="13"/>
  <c r="AB1112" i="13" s="1"/>
  <c r="AC1112" i="13" s="1"/>
  <c r="AR1112" i="13"/>
  <c r="R1113" i="13"/>
  <c r="S1113" i="13"/>
  <c r="J1114" i="13"/>
  <c r="F1114" i="13"/>
  <c r="H1114" i="13"/>
  <c r="G1114" i="13"/>
  <c r="I1114" i="13"/>
  <c r="D1114" i="13"/>
  <c r="K1114" i="13"/>
  <c r="B1114" i="13"/>
  <c r="L1114" i="13"/>
  <c r="E1114" i="13"/>
  <c r="C1114" i="13"/>
  <c r="Z1113" i="13"/>
  <c r="AI1113" i="13"/>
  <c r="AM1113" i="13"/>
  <c r="AH1113" i="13"/>
  <c r="AN1113" i="13"/>
  <c r="X1113" i="13"/>
  <c r="AJ1113" i="13"/>
  <c r="AL1113" i="13"/>
  <c r="AE1113" i="13"/>
  <c r="AP1113" i="13"/>
  <c r="AF1113" i="13"/>
  <c r="AO1113" i="13"/>
  <c r="U1113" i="13"/>
  <c r="W1113" i="13"/>
  <c r="V1113" i="13"/>
  <c r="AQ1113" i="13"/>
  <c r="Y1113" i="13"/>
  <c r="AG1113" i="13"/>
  <c r="AS1112" i="13" l="1"/>
  <c r="M1112" i="13" s="1"/>
  <c r="Q1128" i="18" s="1"/>
  <c r="N1114" i="13"/>
  <c r="S1127" i="18" a="1"/>
  <c r="S1127" i="18" s="1"/>
  <c r="AR1113" i="13"/>
  <c r="AA1113" i="13"/>
  <c r="AB1113" i="13" s="1"/>
  <c r="AC1113" i="13" s="1"/>
  <c r="E1115" i="13"/>
  <c r="C1115" i="13"/>
  <c r="D1115" i="13"/>
  <c r="B1115" i="13"/>
  <c r="G1115" i="13"/>
  <c r="J1115" i="13"/>
  <c r="F1115" i="13"/>
  <c r="K1115" i="13"/>
  <c r="L1115" i="13"/>
  <c r="H1115" i="13"/>
  <c r="I1115" i="13"/>
  <c r="W1114" i="13"/>
  <c r="AG1114" i="13"/>
  <c r="AL1114" i="13"/>
  <c r="U1114" i="13"/>
  <c r="Y1114" i="13"/>
  <c r="AI1114" i="13"/>
  <c r="AN1114" i="13"/>
  <c r="AF1114" i="13"/>
  <c r="AJ1114" i="13"/>
  <c r="AE1114" i="13"/>
  <c r="AO1114" i="13"/>
  <c r="AH1114" i="13"/>
  <c r="AP1114" i="13"/>
  <c r="Z1114" i="13"/>
  <c r="AM1114" i="13"/>
  <c r="AQ1114" i="13"/>
  <c r="V1114" i="13"/>
  <c r="X1114" i="13"/>
  <c r="R1114" i="13"/>
  <c r="S1114" i="13"/>
  <c r="S1128" i="18" l="1" a="1"/>
  <c r="S1128" i="18" s="1"/>
  <c r="R1128" i="18"/>
  <c r="AS1113" i="13"/>
  <c r="M1113" i="13" s="1"/>
  <c r="Q1129" i="18" s="1"/>
  <c r="S1129" i="18" s="1" a="1"/>
  <c r="S1129" i="18" s="1"/>
  <c r="AA1114" i="13"/>
  <c r="AB1114" i="13" s="1"/>
  <c r="AC1114" i="13" s="1"/>
  <c r="N1115" i="13"/>
  <c r="AR1114" i="13"/>
  <c r="R1115" i="13"/>
  <c r="S1115" i="13"/>
  <c r="G1116" i="13"/>
  <c r="J1116" i="13"/>
  <c r="B1116" i="13"/>
  <c r="H1116" i="13"/>
  <c r="L1116" i="13"/>
  <c r="K1116" i="13"/>
  <c r="I1116" i="13"/>
  <c r="C1116" i="13"/>
  <c r="D1116" i="13"/>
  <c r="E1116" i="13"/>
  <c r="F1116" i="13"/>
  <c r="AP1115" i="13"/>
  <c r="AN1115" i="13"/>
  <c r="AQ1115" i="13"/>
  <c r="U1115" i="13"/>
  <c r="Z1115" i="13"/>
  <c r="AL1115" i="13"/>
  <c r="W1115" i="13"/>
  <c r="Y1115" i="13"/>
  <c r="AM1115" i="13"/>
  <c r="AF1115" i="13"/>
  <c r="AH1115" i="13"/>
  <c r="AI1115" i="13"/>
  <c r="V1115" i="13"/>
  <c r="AJ1115" i="13"/>
  <c r="AE1115" i="13"/>
  <c r="X1115" i="13"/>
  <c r="AG1115" i="13"/>
  <c r="AO1115" i="13"/>
  <c r="R1129" i="18" l="1"/>
  <c r="AS1114" i="13"/>
  <c r="M1114" i="13" s="1"/>
  <c r="Q1130" i="18" s="1"/>
  <c r="S1130" i="18" s="1" a="1"/>
  <c r="S1130" i="18" s="1"/>
  <c r="AA1115" i="13"/>
  <c r="AB1115" i="13" s="1"/>
  <c r="AC1115" i="13" s="1"/>
  <c r="AR1115" i="13"/>
  <c r="N1116" i="13"/>
  <c r="U1116" i="13"/>
  <c r="AJ1116" i="13"/>
  <c r="X1116" i="13"/>
  <c r="AN1116" i="13"/>
  <c r="AF1116" i="13"/>
  <c r="Z1116" i="13"/>
  <c r="AH1116" i="13"/>
  <c r="V1116" i="13"/>
  <c r="AP1116" i="13"/>
  <c r="AQ1116" i="13"/>
  <c r="AG1116" i="13"/>
  <c r="W1116" i="13"/>
  <c r="AM1116" i="13"/>
  <c r="AI1116" i="13"/>
  <c r="AE1116" i="13"/>
  <c r="Y1116" i="13"/>
  <c r="AO1116" i="13"/>
  <c r="AL1116" i="13"/>
  <c r="R1116" i="13"/>
  <c r="S1116" i="13"/>
  <c r="C1117" i="13"/>
  <c r="J1117" i="13"/>
  <c r="D1117" i="13"/>
  <c r="B1117" i="13"/>
  <c r="I1117" i="13"/>
  <c r="F1117" i="13"/>
  <c r="H1117" i="13"/>
  <c r="L1117" i="13"/>
  <c r="K1117" i="13"/>
  <c r="G1117" i="13"/>
  <c r="E1117" i="13"/>
  <c r="R1130" i="18" l="1"/>
  <c r="AR1116" i="13"/>
  <c r="AS1115" i="13"/>
  <c r="M1115" i="13" s="1"/>
  <c r="Q1131" i="18" s="1"/>
  <c r="N1117" i="13"/>
  <c r="AA1116" i="13"/>
  <c r="AB1116" i="13" s="1"/>
  <c r="AC1116" i="13" s="1"/>
  <c r="R1117" i="13"/>
  <c r="S1117" i="13"/>
  <c r="L1118" i="13"/>
  <c r="D1118" i="13"/>
  <c r="C1118" i="13"/>
  <c r="H1118" i="13"/>
  <c r="K1118" i="13"/>
  <c r="I1118" i="13"/>
  <c r="B1118" i="13"/>
  <c r="E1118" i="13"/>
  <c r="J1118" i="13"/>
  <c r="F1118" i="13"/>
  <c r="G1118" i="13"/>
  <c r="AQ1117" i="13"/>
  <c r="AJ1117" i="13"/>
  <c r="U1117" i="13"/>
  <c r="AM1117" i="13"/>
  <c r="V1117" i="13"/>
  <c r="AL1117" i="13"/>
  <c r="W1117" i="13"/>
  <c r="AG1117" i="13"/>
  <c r="AE1117" i="13"/>
  <c r="Y1117" i="13"/>
  <c r="AF1117" i="13"/>
  <c r="AI1117" i="13"/>
  <c r="AH1117" i="13"/>
  <c r="Z1117" i="13"/>
  <c r="AN1117" i="13"/>
  <c r="AO1117" i="13"/>
  <c r="X1117" i="13"/>
  <c r="AP1117" i="13"/>
  <c r="AS1116" i="13" l="1"/>
  <c r="M1116" i="13" s="1"/>
  <c r="Q1132" i="18" s="1"/>
  <c r="R1132" i="18" s="1"/>
  <c r="AR1117" i="13"/>
  <c r="AA1117" i="13"/>
  <c r="AB1117" i="13" s="1"/>
  <c r="AC1117" i="13" s="1"/>
  <c r="N1118" i="13"/>
  <c r="S1131" i="18" a="1"/>
  <c r="S1131" i="18" s="1"/>
  <c r="R1131" i="18"/>
  <c r="E1119" i="13"/>
  <c r="J1119" i="13"/>
  <c r="I1119" i="13"/>
  <c r="H1119" i="13"/>
  <c r="C1119" i="13"/>
  <c r="L1119" i="13"/>
  <c r="G1119" i="13"/>
  <c r="F1119" i="13"/>
  <c r="B1119" i="13"/>
  <c r="D1119" i="13"/>
  <c r="K1119" i="13"/>
  <c r="S1118" i="13"/>
  <c r="R1118" i="13"/>
  <c r="AM1118" i="13"/>
  <c r="AQ1118" i="13"/>
  <c r="Z1118" i="13"/>
  <c r="AO1118" i="13"/>
  <c r="AP1118" i="13"/>
  <c r="AG1118" i="13"/>
  <c r="X1118" i="13"/>
  <c r="AE1118" i="13"/>
  <c r="W1118" i="13"/>
  <c r="AI1118" i="13"/>
  <c r="V1118" i="13"/>
  <c r="Y1118" i="13"/>
  <c r="AJ1118" i="13"/>
  <c r="AL1118" i="13"/>
  <c r="U1118" i="13"/>
  <c r="AF1118" i="13"/>
  <c r="AH1118" i="13"/>
  <c r="AN1118" i="13"/>
  <c r="AS1117" i="13" l="1"/>
  <c r="M1117" i="13" s="1"/>
  <c r="Q1133" i="18" s="1"/>
  <c r="S1133" i="18" s="1" a="1"/>
  <c r="S1133" i="18" s="1"/>
  <c r="S1132" i="18" a="1"/>
  <c r="S1132" i="18" s="1"/>
  <c r="AR1118" i="13"/>
  <c r="N1119" i="13"/>
  <c r="AA1118" i="13"/>
  <c r="AB1118" i="13" s="1"/>
  <c r="AC1118" i="13" s="1"/>
  <c r="AF1119" i="13"/>
  <c r="X1119" i="13"/>
  <c r="W1119" i="13"/>
  <c r="AO1119" i="13"/>
  <c r="AG1119" i="13"/>
  <c r="AQ1119" i="13"/>
  <c r="AI1119" i="13"/>
  <c r="Y1119" i="13"/>
  <c r="AE1119" i="13"/>
  <c r="AM1119" i="13"/>
  <c r="AN1119" i="13"/>
  <c r="AH1119" i="13"/>
  <c r="Z1119" i="13"/>
  <c r="AP1119" i="13"/>
  <c r="U1119" i="13"/>
  <c r="AJ1119" i="13"/>
  <c r="V1119" i="13"/>
  <c r="AL1119" i="13"/>
  <c r="E1120" i="13"/>
  <c r="B1120" i="13"/>
  <c r="J1120" i="13"/>
  <c r="K1120" i="13"/>
  <c r="H1120" i="13"/>
  <c r="L1120" i="13"/>
  <c r="I1120" i="13"/>
  <c r="C1120" i="13"/>
  <c r="F1120" i="13"/>
  <c r="D1120" i="13"/>
  <c r="G1120" i="13"/>
  <c r="S1119" i="13"/>
  <c r="R1119" i="13"/>
  <c r="AS1118" i="13" l="1"/>
  <c r="M1118" i="13" s="1"/>
  <c r="Q1134" i="18" s="1"/>
  <c r="R1134" i="18" s="1"/>
  <c r="R1133" i="18"/>
  <c r="N1120" i="13"/>
  <c r="AA1119" i="13"/>
  <c r="AB1119" i="13" s="1"/>
  <c r="AC1119" i="13" s="1"/>
  <c r="AR1119" i="13"/>
  <c r="AE1120" i="13"/>
  <c r="Y1120" i="13"/>
  <c r="AO1120" i="13"/>
  <c r="AI1120" i="13"/>
  <c r="U1120" i="13"/>
  <c r="AJ1120" i="13"/>
  <c r="X1120" i="13"/>
  <c r="AL1120" i="13"/>
  <c r="AF1120" i="13"/>
  <c r="Z1120" i="13"/>
  <c r="AN1120" i="13"/>
  <c r="AH1120" i="13"/>
  <c r="V1120" i="13"/>
  <c r="AP1120" i="13"/>
  <c r="AQ1120" i="13"/>
  <c r="AG1120" i="13"/>
  <c r="W1120" i="13"/>
  <c r="AM1120" i="13"/>
  <c r="R1120" i="13"/>
  <c r="S1120" i="13"/>
  <c r="E1121" i="13"/>
  <c r="I1121" i="13"/>
  <c r="F1121" i="13"/>
  <c r="L1121" i="13"/>
  <c r="B1121" i="13"/>
  <c r="D1121" i="13"/>
  <c r="G1121" i="13"/>
  <c r="H1121" i="13"/>
  <c r="C1121" i="13"/>
  <c r="J1121" i="13"/>
  <c r="K1121" i="13"/>
  <c r="S1134" i="18" l="1" a="1"/>
  <c r="S1134" i="18" s="1"/>
  <c r="N1121" i="13"/>
  <c r="AS1119" i="13"/>
  <c r="M1119" i="13" s="1"/>
  <c r="Q1135" i="18" s="1"/>
  <c r="R1135" i="18" s="1"/>
  <c r="AR1120" i="13"/>
  <c r="AA1120" i="13"/>
  <c r="AB1120" i="13" s="1"/>
  <c r="AC1120" i="13" s="1"/>
  <c r="R1121" i="13"/>
  <c r="S1121" i="13"/>
  <c r="AO1121" i="13"/>
  <c r="AG1121" i="13"/>
  <c r="W1121" i="13"/>
  <c r="AQ1121" i="13"/>
  <c r="AI1121" i="13"/>
  <c r="AE1121" i="13"/>
  <c r="Y1121" i="13"/>
  <c r="AM1121" i="13"/>
  <c r="AN1121" i="13"/>
  <c r="AH1121" i="13"/>
  <c r="Z1121" i="13"/>
  <c r="AP1121" i="13"/>
  <c r="U1121" i="13"/>
  <c r="AJ1121" i="13"/>
  <c r="V1121" i="13"/>
  <c r="AF1121" i="13"/>
  <c r="X1121" i="13"/>
  <c r="AL1121" i="13"/>
  <c r="E1122" i="13"/>
  <c r="B1122" i="13"/>
  <c r="L1122" i="13"/>
  <c r="I1122" i="13"/>
  <c r="D1122" i="13"/>
  <c r="C1122" i="13"/>
  <c r="F1122" i="13"/>
  <c r="K1122" i="13"/>
  <c r="H1122" i="13"/>
  <c r="J1122" i="13"/>
  <c r="G1122" i="13"/>
  <c r="S1135" i="18" l="1" a="1"/>
  <c r="S1135" i="18" s="1"/>
  <c r="AS1120" i="13"/>
  <c r="M1120" i="13" s="1"/>
  <c r="Q1136" i="18" s="1"/>
  <c r="N1122" i="13"/>
  <c r="AA1121" i="13"/>
  <c r="AB1121" i="13" s="1"/>
  <c r="AC1121" i="13" s="1"/>
  <c r="AR1121" i="13"/>
  <c r="S1122" i="13"/>
  <c r="R1122" i="13"/>
  <c r="AM1122" i="13"/>
  <c r="AO1122" i="13"/>
  <c r="AP1122" i="13"/>
  <c r="Z1122" i="13"/>
  <c r="X1122" i="13"/>
  <c r="W1122" i="13"/>
  <c r="AL1122" i="13"/>
  <c r="V1122" i="13"/>
  <c r="AE1122" i="13"/>
  <c r="AJ1122" i="13"/>
  <c r="AG1122" i="13"/>
  <c r="Y1122" i="13"/>
  <c r="AH1122" i="13"/>
  <c r="AI1122" i="13"/>
  <c r="U1122" i="13"/>
  <c r="AF1122" i="13"/>
  <c r="AQ1122" i="13"/>
  <c r="AN1122" i="13"/>
  <c r="L1123" i="13"/>
  <c r="B1123" i="13"/>
  <c r="J1123" i="13"/>
  <c r="I1123" i="13"/>
  <c r="H1123" i="13"/>
  <c r="E1123" i="13"/>
  <c r="C1123" i="13"/>
  <c r="G1123" i="13"/>
  <c r="K1123" i="13"/>
  <c r="D1123" i="13"/>
  <c r="F1123" i="13"/>
  <c r="R1136" i="18" l="1"/>
  <c r="S1136" i="18" a="1"/>
  <c r="S1136" i="18" s="1"/>
  <c r="AA1122" i="13"/>
  <c r="AB1122" i="13" s="1"/>
  <c r="AC1122" i="13" s="1"/>
  <c r="AR1122" i="13"/>
  <c r="N1123" i="13"/>
  <c r="AS1121" i="13"/>
  <c r="M1121" i="13" s="1"/>
  <c r="Q1137" i="18" s="1"/>
  <c r="AO1123" i="13"/>
  <c r="AG1123" i="13"/>
  <c r="AQ1123" i="13"/>
  <c r="AI1123" i="13"/>
  <c r="Y1123" i="13"/>
  <c r="AM1123" i="13"/>
  <c r="AN1123" i="13"/>
  <c r="AE1123" i="13"/>
  <c r="AH1123" i="13"/>
  <c r="Z1123" i="13"/>
  <c r="AP1123" i="13"/>
  <c r="U1123" i="13"/>
  <c r="AJ1123" i="13"/>
  <c r="V1123" i="13"/>
  <c r="AL1123" i="13"/>
  <c r="AF1123" i="13"/>
  <c r="X1123" i="13"/>
  <c r="W1123" i="13"/>
  <c r="R1123" i="13"/>
  <c r="S1123" i="13"/>
  <c r="C1124" i="13"/>
  <c r="B1124" i="13"/>
  <c r="D1124" i="13"/>
  <c r="J1124" i="13"/>
  <c r="G1124" i="13"/>
  <c r="L1124" i="13"/>
  <c r="H1124" i="13"/>
  <c r="I1124" i="13"/>
  <c r="F1124" i="13"/>
  <c r="K1124" i="13"/>
  <c r="E1124" i="13"/>
  <c r="AS1122" i="13" l="1"/>
  <c r="M1122" i="13" s="1"/>
  <c r="Q1138" i="18" s="1"/>
  <c r="R1138" i="18" s="1"/>
  <c r="AA1123" i="13"/>
  <c r="AB1123" i="13" s="1"/>
  <c r="AC1123" i="13" s="1"/>
  <c r="R1137" i="18"/>
  <c r="S1137" i="18" a="1"/>
  <c r="S1137" i="18" s="1"/>
  <c r="N1124" i="13"/>
  <c r="AR1123" i="13"/>
  <c r="S1124" i="13"/>
  <c r="R1124" i="13"/>
  <c r="AE1124" i="13"/>
  <c r="AN1124" i="13"/>
  <c r="V1124" i="13"/>
  <c r="W1124" i="13"/>
  <c r="AM1124" i="13"/>
  <c r="AG1124" i="13"/>
  <c r="U1124" i="13"/>
  <c r="Z1124" i="13"/>
  <c r="AP1124" i="13"/>
  <c r="Y1124" i="13"/>
  <c r="AJ1124" i="13"/>
  <c r="AL1124" i="13"/>
  <c r="AQ1124" i="13"/>
  <c r="X1124" i="13"/>
  <c r="AO1124" i="13"/>
  <c r="AF1124" i="13"/>
  <c r="AH1124" i="13"/>
  <c r="AI1124" i="13"/>
  <c r="E1125" i="13"/>
  <c r="F1125" i="13"/>
  <c r="H1125" i="13"/>
  <c r="I1125" i="13"/>
  <c r="D1125" i="13"/>
  <c r="K1125" i="13"/>
  <c r="G1125" i="13"/>
  <c r="C1125" i="13"/>
  <c r="J1125" i="13"/>
  <c r="B1125" i="13"/>
  <c r="L1125" i="13"/>
  <c r="S1138" i="18" l="1" a="1"/>
  <c r="S1138" i="18" s="1"/>
  <c r="AS1123" i="13"/>
  <c r="M1123" i="13" s="1"/>
  <c r="Q1139" i="18" s="1"/>
  <c r="N1125" i="13"/>
  <c r="AA1124" i="13"/>
  <c r="AB1124" i="13" s="1"/>
  <c r="AC1124" i="13" s="1"/>
  <c r="AR1124" i="13"/>
  <c r="J1126" i="13"/>
  <c r="G1126" i="13"/>
  <c r="D1126" i="13"/>
  <c r="L1126" i="13"/>
  <c r="I1126" i="13"/>
  <c r="H1126" i="13"/>
  <c r="F1126" i="13"/>
  <c r="E1126" i="13"/>
  <c r="B1126" i="13"/>
  <c r="C1126" i="13"/>
  <c r="K1126" i="13"/>
  <c r="Y1125" i="13"/>
  <c r="AG1125" i="13"/>
  <c r="AN1125" i="13"/>
  <c r="Z1125" i="13"/>
  <c r="W1125" i="13"/>
  <c r="AO1125" i="13"/>
  <c r="AI1125" i="13"/>
  <c r="AL1125" i="13"/>
  <c r="AE1125" i="13"/>
  <c r="AQ1125" i="13"/>
  <c r="AF1125" i="13"/>
  <c r="AH1125" i="13"/>
  <c r="X1125" i="13"/>
  <c r="AP1125" i="13"/>
  <c r="U1125" i="13"/>
  <c r="V1125" i="13"/>
  <c r="AM1125" i="13"/>
  <c r="AJ1125" i="13"/>
  <c r="S1125" i="13"/>
  <c r="R1125" i="13"/>
  <c r="R1139" i="18" l="1"/>
  <c r="S1139" i="18" a="1"/>
  <c r="S1139" i="18" s="1"/>
  <c r="AS1124" i="13"/>
  <c r="M1124" i="13" s="1"/>
  <c r="Q1140" i="18" s="1"/>
  <c r="R1140" i="18" s="1"/>
  <c r="AA1125" i="13"/>
  <c r="AB1125" i="13" s="1"/>
  <c r="AC1125" i="13" s="1"/>
  <c r="AR1125" i="13"/>
  <c r="N1126" i="13"/>
  <c r="J1127" i="13"/>
  <c r="L1127" i="13"/>
  <c r="K1127" i="13"/>
  <c r="H1127" i="13"/>
  <c r="B1127" i="13"/>
  <c r="D1127" i="13"/>
  <c r="C1127" i="13"/>
  <c r="E1127" i="13"/>
  <c r="I1127" i="13"/>
  <c r="G1127" i="13"/>
  <c r="F1127" i="13"/>
  <c r="S1126" i="13"/>
  <c r="R1126" i="13"/>
  <c r="AN1126" i="13"/>
  <c r="AO1126" i="13"/>
  <c r="AP1126" i="13"/>
  <c r="Z1126" i="13"/>
  <c r="V1126" i="13"/>
  <c r="AE1126" i="13"/>
  <c r="AJ1126" i="13"/>
  <c r="Y1126" i="13"/>
  <c r="AF1126" i="13"/>
  <c r="AG1126" i="13"/>
  <c r="W1126" i="13"/>
  <c r="AQ1126" i="13"/>
  <c r="U1126" i="13"/>
  <c r="X1126" i="13"/>
  <c r="AI1126" i="13"/>
  <c r="AM1126" i="13"/>
  <c r="AL1126" i="13"/>
  <c r="AH1126" i="13"/>
  <c r="S1140" i="18" l="1" a="1"/>
  <c r="S1140" i="18" s="1"/>
  <c r="AS1125" i="13"/>
  <c r="M1125" i="13" s="1"/>
  <c r="Q1141" i="18" s="1"/>
  <c r="AA1126" i="13"/>
  <c r="AB1126" i="13" s="1"/>
  <c r="AC1126" i="13" s="1"/>
  <c r="AR1126" i="13"/>
  <c r="N1127" i="13"/>
  <c r="Z1127" i="13"/>
  <c r="V1127" i="13"/>
  <c r="AP1127" i="13"/>
  <c r="U1127" i="13"/>
  <c r="AH1127" i="13"/>
  <c r="Y1127" i="13"/>
  <c r="AM1127" i="13"/>
  <c r="AJ1127" i="13"/>
  <c r="AL1127" i="13"/>
  <c r="X1127" i="13"/>
  <c r="AO1127" i="13"/>
  <c r="AI1127" i="13"/>
  <c r="AQ1127" i="13"/>
  <c r="AF1127" i="13"/>
  <c r="W1127" i="13"/>
  <c r="AE1127" i="13"/>
  <c r="AG1127" i="13"/>
  <c r="AN1127" i="13"/>
  <c r="C1128" i="13"/>
  <c r="B1128" i="13"/>
  <c r="I1128" i="13"/>
  <c r="E1128" i="13"/>
  <c r="K1128" i="13"/>
  <c r="G1128" i="13"/>
  <c r="H1128" i="13"/>
  <c r="D1128" i="13"/>
  <c r="L1128" i="13"/>
  <c r="F1128" i="13"/>
  <c r="J1128" i="13"/>
  <c r="S1127" i="13"/>
  <c r="R1127" i="13"/>
  <c r="R1141" i="18" l="1"/>
  <c r="AS1126" i="13"/>
  <c r="M1126" i="13" s="1"/>
  <c r="Q1142" i="18" s="1"/>
  <c r="R1142" i="18" s="1"/>
  <c r="S1141" i="18" a="1"/>
  <c r="S1141" i="18" s="1"/>
  <c r="AR1127" i="13"/>
  <c r="AA1127" i="13"/>
  <c r="AB1127" i="13" s="1"/>
  <c r="AC1127" i="13" s="1"/>
  <c r="N1128" i="13"/>
  <c r="AQ1128" i="13"/>
  <c r="Z1128" i="13"/>
  <c r="V1128" i="13"/>
  <c r="U1128" i="13"/>
  <c r="X1128" i="13"/>
  <c r="AL1128" i="13"/>
  <c r="AI1128" i="13"/>
  <c r="AG1128" i="13"/>
  <c r="AN1128" i="13"/>
  <c r="AH1128" i="13"/>
  <c r="AO1128" i="13"/>
  <c r="W1128" i="13"/>
  <c r="AM1128" i="13"/>
  <c r="AF1128" i="13"/>
  <c r="Y1128" i="13"/>
  <c r="AE1128" i="13"/>
  <c r="AP1128" i="13"/>
  <c r="AJ1128" i="13"/>
  <c r="R1128" i="13"/>
  <c r="S1128" i="13"/>
  <c r="H1129" i="13"/>
  <c r="G1129" i="13"/>
  <c r="F1129" i="13"/>
  <c r="C1129" i="13"/>
  <c r="L1129" i="13"/>
  <c r="B1129" i="13"/>
  <c r="K1129" i="13"/>
  <c r="I1129" i="13"/>
  <c r="J1129" i="13"/>
  <c r="E1129" i="13"/>
  <c r="D1129" i="13"/>
  <c r="S1142" i="18" l="1" a="1"/>
  <c r="S1142" i="18" s="1"/>
  <c r="AS1127" i="13"/>
  <c r="M1127" i="13" s="1"/>
  <c r="Q1143" i="18" s="1"/>
  <c r="N1129" i="13"/>
  <c r="AR1128" i="13"/>
  <c r="AA1128" i="13"/>
  <c r="AB1128" i="13" s="1"/>
  <c r="AC1128" i="13" s="1"/>
  <c r="AL1129" i="13"/>
  <c r="AN1129" i="13"/>
  <c r="Y1129" i="13"/>
  <c r="U1129" i="13"/>
  <c r="AH1129" i="13"/>
  <c r="AO1129" i="13"/>
  <c r="AF1129" i="13"/>
  <c r="AJ1129" i="13"/>
  <c r="AQ1129" i="13"/>
  <c r="AE1129" i="13"/>
  <c r="AM1129" i="13"/>
  <c r="Z1129" i="13"/>
  <c r="X1129" i="13"/>
  <c r="AG1129" i="13"/>
  <c r="AI1129" i="13"/>
  <c r="V1129" i="13"/>
  <c r="W1129" i="13"/>
  <c r="AP1129" i="13"/>
  <c r="K1130" i="13"/>
  <c r="C1130" i="13"/>
  <c r="B1130" i="13"/>
  <c r="E1130" i="13"/>
  <c r="L1130" i="13"/>
  <c r="I1130" i="13"/>
  <c r="J1130" i="13"/>
  <c r="G1130" i="13"/>
  <c r="F1130" i="13"/>
  <c r="D1130" i="13"/>
  <c r="H1130" i="13"/>
  <c r="S1129" i="13"/>
  <c r="R1129" i="13"/>
  <c r="S1143" i="18" l="1" a="1"/>
  <c r="S1143" i="18" s="1"/>
  <c r="AS1128" i="13"/>
  <c r="M1128" i="13" s="1"/>
  <c r="Q1144" i="18" s="1"/>
  <c r="S1144" i="18" s="1" a="1"/>
  <c r="S1144" i="18" s="1"/>
  <c r="R1143" i="18"/>
  <c r="AR1129" i="13"/>
  <c r="AA1129" i="13"/>
  <c r="AB1129" i="13" s="1"/>
  <c r="AC1129" i="13" s="1"/>
  <c r="N1130" i="13"/>
  <c r="S1130" i="13"/>
  <c r="R1130" i="13"/>
  <c r="U1130" i="13"/>
  <c r="AQ1130" i="13"/>
  <c r="AJ1130" i="13"/>
  <c r="V1130" i="13"/>
  <c r="AM1130" i="13"/>
  <c r="AG1130" i="13"/>
  <c r="W1130" i="13"/>
  <c r="AE1130" i="13"/>
  <c r="AP1130" i="13"/>
  <c r="AL1130" i="13"/>
  <c r="AF1130" i="13"/>
  <c r="AH1130" i="13"/>
  <c r="AN1130" i="13"/>
  <c r="X1130" i="13"/>
  <c r="AO1130" i="13"/>
  <c r="AI1130" i="13"/>
  <c r="Z1130" i="13"/>
  <c r="Y1130" i="13"/>
  <c r="E1131" i="13"/>
  <c r="K1131" i="13"/>
  <c r="H1131" i="13"/>
  <c r="B1131" i="13"/>
  <c r="G1131" i="13"/>
  <c r="F1131" i="13"/>
  <c r="J1131" i="13"/>
  <c r="D1131" i="13"/>
  <c r="L1131" i="13"/>
  <c r="C1131" i="13"/>
  <c r="I1131" i="13"/>
  <c r="R1144" i="18" l="1"/>
  <c r="AS1129" i="13"/>
  <c r="M1129" i="13" s="1"/>
  <c r="Q1145" i="18" s="1"/>
  <c r="S1145" i="18" s="1" a="1"/>
  <c r="S1145" i="18" s="1"/>
  <c r="AR1130" i="13"/>
  <c r="N1131" i="13"/>
  <c r="AA1130" i="13"/>
  <c r="AB1130" i="13" s="1"/>
  <c r="AC1130" i="13" s="1"/>
  <c r="AE1131" i="13"/>
  <c r="AM1131" i="13"/>
  <c r="AG1131" i="13"/>
  <c r="AH1131" i="13"/>
  <c r="AN1131" i="13"/>
  <c r="AP1131" i="13"/>
  <c r="AJ1131" i="13"/>
  <c r="V1131" i="13"/>
  <c r="AL1131" i="13"/>
  <c r="U1131" i="13"/>
  <c r="AF1131" i="13"/>
  <c r="X1131" i="13"/>
  <c r="W1131" i="13"/>
  <c r="AO1131" i="13"/>
  <c r="Z1131" i="13"/>
  <c r="AQ1131" i="13"/>
  <c r="AI1131" i="13"/>
  <c r="Y1131" i="13"/>
  <c r="F1132" i="13"/>
  <c r="C1132" i="13"/>
  <c r="E1132" i="13"/>
  <c r="D1132" i="13"/>
  <c r="G1132" i="13"/>
  <c r="J1132" i="13"/>
  <c r="B1132" i="13"/>
  <c r="L1132" i="13"/>
  <c r="I1132" i="13"/>
  <c r="K1132" i="13"/>
  <c r="H1132" i="13"/>
  <c r="R1131" i="13"/>
  <c r="S1131" i="13"/>
  <c r="R1145" i="18" l="1"/>
  <c r="AS1130" i="13"/>
  <c r="M1130" i="13" s="1"/>
  <c r="Q1146" i="18" s="1"/>
  <c r="S1146" i="18" s="1" a="1"/>
  <c r="S1146" i="18" s="1"/>
  <c r="N1132" i="13"/>
  <c r="AR1131" i="13"/>
  <c r="AA1131" i="13"/>
  <c r="AB1131" i="13" s="1"/>
  <c r="AC1131" i="13" s="1"/>
  <c r="R1132" i="13"/>
  <c r="S1132" i="13"/>
  <c r="G1133" i="13"/>
  <c r="E1133" i="13"/>
  <c r="K1133" i="13"/>
  <c r="I1133" i="13"/>
  <c r="L1133" i="13"/>
  <c r="F1133" i="13"/>
  <c r="H1133" i="13"/>
  <c r="J1133" i="13"/>
  <c r="C1133" i="13"/>
  <c r="D1133" i="13"/>
  <c r="B1133" i="13"/>
  <c r="AN1132" i="13"/>
  <c r="AP1132" i="13"/>
  <c r="Z1132" i="13"/>
  <c r="AF1132" i="13"/>
  <c r="Y1132" i="13"/>
  <c r="V1132" i="13"/>
  <c r="W1132" i="13"/>
  <c r="AQ1132" i="13"/>
  <c r="AG1132" i="13"/>
  <c r="U1132" i="13"/>
  <c r="AO1132" i="13"/>
  <c r="AH1132" i="13"/>
  <c r="AJ1132" i="13"/>
  <c r="AM1132" i="13"/>
  <c r="AI1132" i="13"/>
  <c r="AE1132" i="13"/>
  <c r="AL1132" i="13"/>
  <c r="X1132" i="13"/>
  <c r="R1146" i="18" l="1"/>
  <c r="AS1131" i="13"/>
  <c r="M1131" i="13" s="1"/>
  <c r="Q1147" i="18" s="1"/>
  <c r="R1147" i="18" s="1"/>
  <c r="AR1132" i="13"/>
  <c r="N1133" i="13"/>
  <c r="AA1132" i="13"/>
  <c r="AB1132" i="13" s="1"/>
  <c r="AC1132" i="13" s="1"/>
  <c r="C1134" i="13"/>
  <c r="D1134" i="13"/>
  <c r="F1134" i="13"/>
  <c r="E1134" i="13"/>
  <c r="L1134" i="13"/>
  <c r="H1134" i="13"/>
  <c r="K1134" i="13"/>
  <c r="G1134" i="13"/>
  <c r="N1134" i="13" s="1"/>
  <c r="I1134" i="13"/>
  <c r="B1134" i="13"/>
  <c r="J1134" i="13"/>
  <c r="Z1133" i="13"/>
  <c r="AP1133" i="13"/>
  <c r="V1133" i="13"/>
  <c r="AL1133" i="13"/>
  <c r="AF1133" i="13"/>
  <c r="U1133" i="13"/>
  <c r="X1133" i="13"/>
  <c r="W1133" i="13"/>
  <c r="AO1133" i="13"/>
  <c r="AG1133" i="13"/>
  <c r="Y1133" i="13"/>
  <c r="AE1133" i="13"/>
  <c r="AQ1133" i="13"/>
  <c r="AI1133" i="13"/>
  <c r="AH1133" i="13"/>
  <c r="AM1133" i="13"/>
  <c r="AN1133" i="13"/>
  <c r="AJ1133" i="13"/>
  <c r="R1133" i="13"/>
  <c r="S1133" i="13"/>
  <c r="S1147" i="18" l="1" a="1"/>
  <c r="S1147" i="18" s="1"/>
  <c r="AS1132" i="13"/>
  <c r="M1132" i="13" s="1"/>
  <c r="Q1148" i="18" s="1"/>
  <c r="AR1133" i="13"/>
  <c r="AA1133" i="13"/>
  <c r="AB1133" i="13" s="1"/>
  <c r="AC1133" i="13" s="1"/>
  <c r="E1135" i="13"/>
  <c r="H1135" i="13"/>
  <c r="L1135" i="13"/>
  <c r="D1135" i="13"/>
  <c r="C1135" i="13"/>
  <c r="J1135" i="13"/>
  <c r="G1135" i="13"/>
  <c r="F1135" i="13"/>
  <c r="K1135" i="13"/>
  <c r="B1135" i="13"/>
  <c r="I1135" i="13"/>
  <c r="S1134" i="13"/>
  <c r="R1134" i="13"/>
  <c r="AQ1134" i="13"/>
  <c r="AG1134" i="13"/>
  <c r="U1134" i="13"/>
  <c r="W1134" i="13"/>
  <c r="AM1134" i="13"/>
  <c r="AI1134" i="13"/>
  <c r="Y1134" i="13"/>
  <c r="AO1134" i="13"/>
  <c r="AL1134" i="13"/>
  <c r="AJ1134" i="13"/>
  <c r="X1134" i="13"/>
  <c r="AN1134" i="13"/>
  <c r="AF1134" i="13"/>
  <c r="Z1134" i="13"/>
  <c r="AE1134" i="13"/>
  <c r="AH1134" i="13"/>
  <c r="V1134" i="13"/>
  <c r="AP1134" i="13"/>
  <c r="S1148" i="18" l="1" a="1"/>
  <c r="S1148" i="18" s="1"/>
  <c r="R1148" i="18"/>
  <c r="AS1133" i="13"/>
  <c r="M1133" i="13" s="1"/>
  <c r="Q1149" i="18" s="1"/>
  <c r="S1149" i="18" s="1" a="1"/>
  <c r="S1149" i="18" s="1"/>
  <c r="N1135" i="13"/>
  <c r="AR1134" i="13"/>
  <c r="AA1134" i="13"/>
  <c r="AB1134" i="13" s="1"/>
  <c r="AC1134" i="13" s="1"/>
  <c r="G1136" i="13"/>
  <c r="E1136" i="13"/>
  <c r="H1136" i="13"/>
  <c r="J1136" i="13"/>
  <c r="B1136" i="13"/>
  <c r="L1136" i="13"/>
  <c r="D1136" i="13"/>
  <c r="K1136" i="13"/>
  <c r="F1136" i="13"/>
  <c r="I1136" i="13"/>
  <c r="C1136" i="13"/>
  <c r="V1135" i="13"/>
  <c r="AL1135" i="13"/>
  <c r="AO1135" i="13"/>
  <c r="AE1135" i="13"/>
  <c r="X1135" i="13"/>
  <c r="W1135" i="13"/>
  <c r="AQ1135" i="13"/>
  <c r="Z1135" i="13"/>
  <c r="Y1135" i="13"/>
  <c r="AI1135" i="13"/>
  <c r="AH1135" i="13"/>
  <c r="AM1135" i="13"/>
  <c r="U1135" i="13"/>
  <c r="AG1135" i="13"/>
  <c r="AJ1135" i="13"/>
  <c r="AN1135" i="13"/>
  <c r="AP1135" i="13"/>
  <c r="AF1135" i="13"/>
  <c r="R1135" i="13"/>
  <c r="S1135" i="13"/>
  <c r="R1149" i="18" l="1"/>
  <c r="AS1134" i="13"/>
  <c r="M1134" i="13" s="1"/>
  <c r="Q1150" i="18" s="1"/>
  <c r="R1150" i="18" s="1"/>
  <c r="AR1135" i="13"/>
  <c r="N1136" i="13"/>
  <c r="AA1135" i="13"/>
  <c r="AB1135" i="13" s="1"/>
  <c r="AC1135" i="13" s="1"/>
  <c r="AI1136" i="13"/>
  <c r="AJ1136" i="13"/>
  <c r="AM1136" i="13"/>
  <c r="AL1136" i="13"/>
  <c r="Y1136" i="13"/>
  <c r="AE1136" i="13"/>
  <c r="AN1136" i="13"/>
  <c r="AF1136" i="13"/>
  <c r="AO1136" i="13"/>
  <c r="AP1136" i="13"/>
  <c r="AH1136" i="13"/>
  <c r="X1136" i="13"/>
  <c r="Z1136" i="13"/>
  <c r="AQ1136" i="13"/>
  <c r="U1136" i="13"/>
  <c r="V1136" i="13"/>
  <c r="AG1136" i="13"/>
  <c r="W1136" i="13"/>
  <c r="I1137" i="13"/>
  <c r="E1137" i="13"/>
  <c r="B1137" i="13"/>
  <c r="K1137" i="13"/>
  <c r="D1137" i="13"/>
  <c r="F1137" i="13"/>
  <c r="H1137" i="13"/>
  <c r="G1137" i="13"/>
  <c r="J1137" i="13"/>
  <c r="C1137" i="13"/>
  <c r="L1137" i="13"/>
  <c r="S1136" i="13"/>
  <c r="R1136" i="13"/>
  <c r="S1150" i="18" l="1" a="1"/>
  <c r="S1150" i="18" s="1"/>
  <c r="AS1135" i="13"/>
  <c r="M1135" i="13" s="1"/>
  <c r="Q1151" i="18" s="1"/>
  <c r="AR1136" i="13"/>
  <c r="AA1136" i="13"/>
  <c r="AB1136" i="13" s="1"/>
  <c r="AC1136" i="13" s="1"/>
  <c r="N1137" i="13"/>
  <c r="R1137" i="13"/>
  <c r="S1137" i="13"/>
  <c r="U1137" i="13"/>
  <c r="X1137" i="13"/>
  <c r="AL1137" i="13"/>
  <c r="AO1137" i="13"/>
  <c r="AG1137" i="13"/>
  <c r="W1137" i="13"/>
  <c r="AQ1137" i="13"/>
  <c r="AE1137" i="13"/>
  <c r="AI1137" i="13"/>
  <c r="Y1137" i="13"/>
  <c r="AP1137" i="13"/>
  <c r="AH1137" i="13"/>
  <c r="AM1137" i="13"/>
  <c r="Z1137" i="13"/>
  <c r="AJ1137" i="13"/>
  <c r="V1137" i="13"/>
  <c r="AN1137" i="13"/>
  <c r="AF1137" i="13"/>
  <c r="H1138" i="13"/>
  <c r="K1138" i="13"/>
  <c r="D1138" i="13"/>
  <c r="I1138" i="13"/>
  <c r="F1138" i="13"/>
  <c r="B1138" i="13"/>
  <c r="G1138" i="13"/>
  <c r="J1138" i="13"/>
  <c r="E1138" i="13"/>
  <c r="C1138" i="13"/>
  <c r="L1138" i="13"/>
  <c r="R1151" i="18" l="1"/>
  <c r="AS1136" i="13"/>
  <c r="M1136" i="13" s="1"/>
  <c r="Q1152" i="18" s="1"/>
  <c r="R1152" i="18" s="1"/>
  <c r="S1151" i="18" a="1"/>
  <c r="S1151" i="18" s="1"/>
  <c r="N1138" i="13"/>
  <c r="AA1137" i="13"/>
  <c r="AB1137" i="13" s="1"/>
  <c r="AC1137" i="13" s="1"/>
  <c r="AR1137" i="13"/>
  <c r="K1139" i="13"/>
  <c r="H1139" i="13"/>
  <c r="C1139" i="13"/>
  <c r="F1139" i="13"/>
  <c r="L1139" i="13"/>
  <c r="J1139" i="13"/>
  <c r="D1139" i="13"/>
  <c r="E1139" i="13"/>
  <c r="G1139" i="13"/>
  <c r="B1139" i="13"/>
  <c r="I1139" i="13"/>
  <c r="AE1138" i="13"/>
  <c r="AQ1138" i="13"/>
  <c r="Z1138" i="13"/>
  <c r="AM1138" i="13"/>
  <c r="V1138" i="13"/>
  <c r="AP1138" i="13"/>
  <c r="AO1138" i="13"/>
  <c r="AG1138" i="13"/>
  <c r="W1138" i="13"/>
  <c r="Y1138" i="13"/>
  <c r="AI1138" i="13"/>
  <c r="U1138" i="13"/>
  <c r="AJ1138" i="13"/>
  <c r="AF1138" i="13"/>
  <c r="AL1138" i="13"/>
  <c r="AH1138" i="13"/>
  <c r="X1138" i="13"/>
  <c r="AN1138" i="13"/>
  <c r="S1138" i="13"/>
  <c r="R1138" i="13"/>
  <c r="S1152" i="18" l="1" a="1"/>
  <c r="S1152" i="18" s="1"/>
  <c r="AA1138" i="13"/>
  <c r="AB1138" i="13" s="1"/>
  <c r="AC1138" i="13" s="1"/>
  <c r="AR1138" i="13"/>
  <c r="N1139" i="13"/>
  <c r="AS1137" i="13"/>
  <c r="M1137" i="13" s="1"/>
  <c r="Q1153" i="18" s="1"/>
  <c r="E1140" i="13"/>
  <c r="J1140" i="13"/>
  <c r="G1140" i="13"/>
  <c r="I1140" i="13"/>
  <c r="F1140" i="13"/>
  <c r="C1140" i="13"/>
  <c r="L1140" i="13"/>
  <c r="K1140" i="13"/>
  <c r="D1140" i="13"/>
  <c r="B1140" i="13"/>
  <c r="H1140" i="13"/>
  <c r="U1139" i="13"/>
  <c r="Z1139" i="13"/>
  <c r="AP1139" i="13"/>
  <c r="AF1139" i="13"/>
  <c r="V1139" i="13"/>
  <c r="AL1139" i="13"/>
  <c r="AO1139" i="13"/>
  <c r="X1139" i="13"/>
  <c r="W1139" i="13"/>
  <c r="AQ1139" i="13"/>
  <c r="AG1139" i="13"/>
  <c r="Y1139" i="13"/>
  <c r="AE1139" i="13"/>
  <c r="AI1139" i="13"/>
  <c r="AH1139" i="13"/>
  <c r="AM1139" i="13"/>
  <c r="AN1139" i="13"/>
  <c r="AJ1139" i="13"/>
  <c r="R1139" i="13"/>
  <c r="S1139" i="13"/>
  <c r="AS1138" i="13" l="1"/>
  <c r="M1138" i="13" s="1"/>
  <c r="Q1154" i="18" s="1"/>
  <c r="S1154" i="18" s="1" a="1"/>
  <c r="S1154" i="18" s="1"/>
  <c r="AR1139" i="13"/>
  <c r="AA1139" i="13"/>
  <c r="AB1139" i="13" s="1"/>
  <c r="AC1139" i="13" s="1"/>
  <c r="R1153" i="18"/>
  <c r="S1153" i="18" a="1"/>
  <c r="S1153" i="18" s="1"/>
  <c r="N1140" i="13"/>
  <c r="S1140" i="13"/>
  <c r="R1140" i="13"/>
  <c r="H1141" i="13"/>
  <c r="C1141" i="13"/>
  <c r="K1141" i="13"/>
  <c r="G1141" i="13"/>
  <c r="L1141" i="13"/>
  <c r="E1141" i="13"/>
  <c r="F1141" i="13"/>
  <c r="J1141" i="13"/>
  <c r="D1141" i="13"/>
  <c r="B1141" i="13"/>
  <c r="I1141" i="13"/>
  <c r="Z1140" i="13"/>
  <c r="AF1140" i="13"/>
  <c r="U1140" i="13"/>
  <c r="V1140" i="13"/>
  <c r="AG1140" i="13"/>
  <c r="AH1140" i="13"/>
  <c r="AI1140" i="13"/>
  <c r="W1140" i="13"/>
  <c r="AQ1140" i="13"/>
  <c r="AL1140" i="13"/>
  <c r="Y1140" i="13"/>
  <c r="AM1140" i="13"/>
  <c r="AN1140" i="13"/>
  <c r="X1140" i="13"/>
  <c r="AE1140" i="13"/>
  <c r="AP1140" i="13"/>
  <c r="AJ1140" i="13"/>
  <c r="AO1140" i="13"/>
  <c r="AS1139" i="13" l="1"/>
  <c r="M1139" i="13" s="1"/>
  <c r="Q1155" i="18" s="1"/>
  <c r="S1155" i="18" s="1" a="1"/>
  <c r="S1155" i="18" s="1"/>
  <c r="R1154" i="18"/>
  <c r="N1141" i="13"/>
  <c r="AR1140" i="13"/>
  <c r="AA1140" i="13"/>
  <c r="AB1140" i="13" s="1"/>
  <c r="AC1140" i="13" s="1"/>
  <c r="I1142" i="13"/>
  <c r="K1142" i="13"/>
  <c r="G1142" i="13"/>
  <c r="D1142" i="13"/>
  <c r="L1142" i="13"/>
  <c r="E1142" i="13"/>
  <c r="B1142" i="13"/>
  <c r="F1142" i="13"/>
  <c r="J1142" i="13"/>
  <c r="H1142" i="13"/>
  <c r="C1142" i="13"/>
  <c r="AE1141" i="13"/>
  <c r="X1141" i="13"/>
  <c r="W1141" i="13"/>
  <c r="AQ1141" i="13"/>
  <c r="U1141" i="13"/>
  <c r="AP1141" i="13"/>
  <c r="AO1141" i="13"/>
  <c r="Z1141" i="13"/>
  <c r="AL1141" i="13"/>
  <c r="V1141" i="13"/>
  <c r="Y1141" i="13"/>
  <c r="AM1141" i="13"/>
  <c r="AG1141" i="13"/>
  <c r="AH1141" i="13"/>
  <c r="AI1141" i="13"/>
  <c r="AJ1141" i="13"/>
  <c r="AN1141" i="13"/>
  <c r="AF1141" i="13"/>
  <c r="S1141" i="13"/>
  <c r="R1141" i="13"/>
  <c r="R1155" i="18" l="1"/>
  <c r="AS1140" i="13"/>
  <c r="M1140" i="13" s="1"/>
  <c r="Q1156" i="18" s="1"/>
  <c r="S1156" i="18" s="1" a="1"/>
  <c r="S1156" i="18" s="1"/>
  <c r="AA1141" i="13"/>
  <c r="AB1141" i="13" s="1"/>
  <c r="AC1141" i="13" s="1"/>
  <c r="N1142" i="13"/>
  <c r="AR1141" i="13"/>
  <c r="R1142" i="13"/>
  <c r="S1142" i="13"/>
  <c r="H1143" i="13"/>
  <c r="E1143" i="13"/>
  <c r="D1143" i="13"/>
  <c r="K1143" i="13"/>
  <c r="L1143" i="13"/>
  <c r="I1143" i="13"/>
  <c r="F1143" i="13"/>
  <c r="G1143" i="13"/>
  <c r="J1143" i="13"/>
  <c r="C1143" i="13"/>
  <c r="B1143" i="13"/>
  <c r="AP1142" i="13"/>
  <c r="AQ1142" i="13"/>
  <c r="AG1142" i="13"/>
  <c r="AF1142" i="13"/>
  <c r="V1142" i="13"/>
  <c r="AE1142" i="13"/>
  <c r="AL1142" i="13"/>
  <c r="AH1142" i="13"/>
  <c r="AN1142" i="13"/>
  <c r="AM1142" i="13"/>
  <c r="AI1142" i="13"/>
  <c r="W1142" i="13"/>
  <c r="AO1142" i="13"/>
  <c r="U1142" i="13"/>
  <c r="Y1142" i="13"/>
  <c r="X1142" i="13"/>
  <c r="AJ1142" i="13"/>
  <c r="Z1142" i="13"/>
  <c r="R1156" i="18" l="1"/>
  <c r="N1143" i="13"/>
  <c r="AA1142" i="13"/>
  <c r="AB1142" i="13" s="1"/>
  <c r="AC1142" i="13" s="1"/>
  <c r="AS1141" i="13"/>
  <c r="M1141" i="13" s="1"/>
  <c r="Q1157" i="18" s="1"/>
  <c r="AR1142" i="13"/>
  <c r="K1144" i="13"/>
  <c r="C1144" i="13"/>
  <c r="F1144" i="13"/>
  <c r="J1144" i="13"/>
  <c r="E1144" i="13"/>
  <c r="D1144" i="13"/>
  <c r="B1144" i="13"/>
  <c r="I1144" i="13"/>
  <c r="L1144" i="13"/>
  <c r="G1144" i="13"/>
  <c r="N1144" i="13" s="1"/>
  <c r="H1144" i="13"/>
  <c r="Z1143" i="13"/>
  <c r="AP1143" i="13"/>
  <c r="AQ1143" i="13"/>
  <c r="AN1143" i="13"/>
  <c r="AF1143" i="13"/>
  <c r="AM1143" i="13"/>
  <c r="AL1143" i="13"/>
  <c r="V1143" i="13"/>
  <c r="W1143" i="13"/>
  <c r="U1143" i="13"/>
  <c r="X1143" i="13"/>
  <c r="Y1143" i="13"/>
  <c r="AG1143" i="13"/>
  <c r="AH1143" i="13"/>
  <c r="AE1143" i="13"/>
  <c r="AO1143" i="13"/>
  <c r="AI1143" i="13"/>
  <c r="AJ1143" i="13"/>
  <c r="R1143" i="13"/>
  <c r="S1143" i="13"/>
  <c r="AS1142" i="13" l="1"/>
  <c r="M1142" i="13" s="1"/>
  <c r="Q1158" i="18" s="1"/>
  <c r="R1158" i="18" s="1"/>
  <c r="AA1143" i="13"/>
  <c r="AB1143" i="13" s="1"/>
  <c r="AC1143" i="13" s="1"/>
  <c r="AR1143" i="13"/>
  <c r="S1157" i="18" a="1"/>
  <c r="S1157" i="18" s="1"/>
  <c r="R1157" i="18"/>
  <c r="R1144" i="13"/>
  <c r="S1144" i="13"/>
  <c r="I1145" i="13"/>
  <c r="K1145" i="13"/>
  <c r="C1145" i="13"/>
  <c r="D1145" i="13"/>
  <c r="E1145" i="13"/>
  <c r="B1145" i="13"/>
  <c r="F1145" i="13"/>
  <c r="H1145" i="13"/>
  <c r="J1145" i="13"/>
  <c r="G1145" i="13"/>
  <c r="L1145" i="13"/>
  <c r="Y1144" i="13"/>
  <c r="AO1144" i="13"/>
  <c r="AI1144" i="13"/>
  <c r="AE1144" i="13"/>
  <c r="AL1144" i="13"/>
  <c r="AF1144" i="13"/>
  <c r="Z1144" i="13"/>
  <c r="AQ1144" i="13"/>
  <c r="AN1144" i="13"/>
  <c r="AM1144" i="13"/>
  <c r="AP1144" i="13"/>
  <c r="X1144" i="13"/>
  <c r="W1144" i="13"/>
  <c r="V1144" i="13"/>
  <c r="U1144" i="13"/>
  <c r="AJ1144" i="13"/>
  <c r="AG1144" i="13"/>
  <c r="AH1144" i="13"/>
  <c r="S1158" i="18" l="1" a="1"/>
  <c r="S1158" i="18" s="1"/>
  <c r="AS1143" i="13"/>
  <c r="M1143" i="13" s="1"/>
  <c r="Q1159" i="18" s="1"/>
  <c r="N1145" i="13"/>
  <c r="AR1144" i="13"/>
  <c r="AA1144" i="13"/>
  <c r="AB1144" i="13" s="1"/>
  <c r="AC1144" i="13" s="1"/>
  <c r="S1145" i="13"/>
  <c r="R1145" i="13"/>
  <c r="C1146" i="13"/>
  <c r="D1146" i="13"/>
  <c r="I1146" i="13"/>
  <c r="G1146" i="13"/>
  <c r="K1146" i="13"/>
  <c r="F1146" i="13"/>
  <c r="H1146" i="13"/>
  <c r="E1146" i="13"/>
  <c r="B1146" i="13"/>
  <c r="J1146" i="13"/>
  <c r="L1146" i="13"/>
  <c r="U1145" i="13"/>
  <c r="AG1145" i="13"/>
  <c r="Y1145" i="13"/>
  <c r="AN1145" i="13"/>
  <c r="AJ1145" i="13"/>
  <c r="V1145" i="13"/>
  <c r="AH1145" i="13"/>
  <c r="X1145" i="13"/>
  <c r="AF1145" i="13"/>
  <c r="AI1145" i="13"/>
  <c r="AO1145" i="13"/>
  <c r="AP1145" i="13"/>
  <c r="AQ1145" i="13"/>
  <c r="AL1145" i="13"/>
  <c r="AM1145" i="13"/>
  <c r="AE1145" i="13"/>
  <c r="Z1145" i="13"/>
  <c r="W1145" i="13"/>
  <c r="S1159" i="18" l="1" a="1"/>
  <c r="S1159" i="18" s="1"/>
  <c r="R1159" i="18"/>
  <c r="AS1144" i="13"/>
  <c r="M1144" i="13" s="1"/>
  <c r="Q1160" i="18" s="1"/>
  <c r="S1160" i="18" s="1" a="1"/>
  <c r="S1160" i="18" s="1"/>
  <c r="AR1145" i="13"/>
  <c r="AA1145" i="13"/>
  <c r="AB1145" i="13" s="1"/>
  <c r="AC1145" i="13" s="1"/>
  <c r="N1146" i="13"/>
  <c r="L1147" i="13"/>
  <c r="C1147" i="13"/>
  <c r="F1147" i="13"/>
  <c r="E1147" i="13"/>
  <c r="K1147" i="13"/>
  <c r="B1147" i="13"/>
  <c r="D1147" i="13"/>
  <c r="I1147" i="13"/>
  <c r="J1147" i="13"/>
  <c r="H1147" i="13"/>
  <c r="G1147" i="13"/>
  <c r="N1147" i="13" s="1"/>
  <c r="S1146" i="13"/>
  <c r="R1146" i="13"/>
  <c r="AL1146" i="13"/>
  <c r="AF1146" i="13"/>
  <c r="Z1146" i="13"/>
  <c r="AE1146" i="13"/>
  <c r="AN1146" i="13"/>
  <c r="AH1146" i="13"/>
  <c r="V1146" i="13"/>
  <c r="U1146" i="13"/>
  <c r="AP1146" i="13"/>
  <c r="AQ1146" i="13"/>
  <c r="AG1146" i="13"/>
  <c r="W1146" i="13"/>
  <c r="AM1146" i="13"/>
  <c r="Y1146" i="13"/>
  <c r="AO1146" i="13"/>
  <c r="AI1146" i="13"/>
  <c r="AJ1146" i="13"/>
  <c r="X1146" i="13"/>
  <c r="AS1145" i="13" l="1"/>
  <c r="M1145" i="13" s="1"/>
  <c r="Q1161" i="18" s="1"/>
  <c r="R1161" i="18" s="1"/>
  <c r="R1160" i="18"/>
  <c r="AR1146" i="13"/>
  <c r="AA1146" i="13"/>
  <c r="AB1146" i="13" s="1"/>
  <c r="AC1146" i="13" s="1"/>
  <c r="S1147" i="13"/>
  <c r="R1147" i="13"/>
  <c r="AE1147" i="13"/>
  <c r="AF1147" i="13"/>
  <c r="AI1147" i="13"/>
  <c r="Y1147" i="13"/>
  <c r="Z1147" i="13"/>
  <c r="AN1147" i="13"/>
  <c r="AJ1147" i="13"/>
  <c r="V1147" i="13"/>
  <c r="AP1147" i="13"/>
  <c r="AO1147" i="13"/>
  <c r="X1147" i="13"/>
  <c r="AL1147" i="13"/>
  <c r="U1147" i="13"/>
  <c r="AQ1147" i="13"/>
  <c r="AH1147" i="13"/>
  <c r="W1147" i="13"/>
  <c r="AM1147" i="13"/>
  <c r="AG1147" i="13"/>
  <c r="F1148" i="13"/>
  <c r="G1148" i="13"/>
  <c r="E1148" i="13"/>
  <c r="C1148" i="13"/>
  <c r="H1148" i="13"/>
  <c r="L1148" i="13"/>
  <c r="J1148" i="13"/>
  <c r="B1148" i="13"/>
  <c r="K1148" i="13"/>
  <c r="I1148" i="13"/>
  <c r="D1148" i="13"/>
  <c r="S1161" i="18" l="1" a="1"/>
  <c r="S1161" i="18" s="1"/>
  <c r="AS1146" i="13"/>
  <c r="M1146" i="13" s="1"/>
  <c r="Q1162" i="18" s="1"/>
  <c r="N1148" i="13"/>
  <c r="AA1147" i="13"/>
  <c r="AB1147" i="13" s="1"/>
  <c r="AC1147" i="13" s="1"/>
  <c r="AR1147" i="13"/>
  <c r="AN1148" i="13"/>
  <c r="AH1148" i="13"/>
  <c r="U1148" i="13"/>
  <c r="AP1148" i="13"/>
  <c r="AQ1148" i="13"/>
  <c r="V1148" i="13"/>
  <c r="W1148" i="13"/>
  <c r="AM1148" i="13"/>
  <c r="AG1148" i="13"/>
  <c r="Y1148" i="13"/>
  <c r="AO1148" i="13"/>
  <c r="AI1148" i="13"/>
  <c r="AJ1148" i="13"/>
  <c r="X1148" i="13"/>
  <c r="AE1148" i="13"/>
  <c r="AL1148" i="13"/>
  <c r="AF1148" i="13"/>
  <c r="Z1148" i="13"/>
  <c r="C1149" i="13"/>
  <c r="J1149" i="13"/>
  <c r="I1149" i="13"/>
  <c r="E1149" i="13"/>
  <c r="K1149" i="13"/>
  <c r="F1149" i="13"/>
  <c r="D1149" i="13"/>
  <c r="B1149" i="13"/>
  <c r="H1149" i="13"/>
  <c r="L1149" i="13"/>
  <c r="G1149" i="13"/>
  <c r="R1148" i="13"/>
  <c r="S1148" i="13"/>
  <c r="R1162" i="18" l="1"/>
  <c r="S1162" i="18" a="1"/>
  <c r="S1162" i="18" s="1"/>
  <c r="AR1148" i="13"/>
  <c r="AA1148" i="13"/>
  <c r="AB1148" i="13" s="1"/>
  <c r="AC1148" i="13" s="1"/>
  <c r="N1149" i="13"/>
  <c r="AS1147" i="13"/>
  <c r="M1147" i="13" s="1"/>
  <c r="Q1163" i="18" s="1"/>
  <c r="R1149" i="13"/>
  <c r="S1149" i="13"/>
  <c r="L1150" i="13"/>
  <c r="H1150" i="13"/>
  <c r="J1150" i="13"/>
  <c r="D1150" i="13"/>
  <c r="E1150" i="13"/>
  <c r="F1150" i="13"/>
  <c r="C1150" i="13"/>
  <c r="B1150" i="13"/>
  <c r="G1150" i="13"/>
  <c r="K1150" i="13"/>
  <c r="I1150" i="13"/>
  <c r="W1149" i="13"/>
  <c r="AQ1149" i="13"/>
  <c r="AG1149" i="13"/>
  <c r="Y1149" i="13"/>
  <c r="AM1149" i="13"/>
  <c r="U1149" i="13"/>
  <c r="AI1149" i="13"/>
  <c r="AH1149" i="13"/>
  <c r="Z1149" i="13"/>
  <c r="AE1149" i="13"/>
  <c r="AN1149" i="13"/>
  <c r="AJ1149" i="13"/>
  <c r="V1149" i="13"/>
  <c r="AP1149" i="13"/>
  <c r="AF1149" i="13"/>
  <c r="AL1149" i="13"/>
  <c r="AO1149" i="13"/>
  <c r="X1149" i="13"/>
  <c r="N1150" i="13" l="1"/>
  <c r="AS1148" i="13"/>
  <c r="M1148" i="13" s="1"/>
  <c r="Q1164" i="18" s="1"/>
  <c r="R1164" i="18" s="1"/>
  <c r="S1163" i="18" a="1"/>
  <c r="S1163" i="18" s="1"/>
  <c r="R1163" i="18"/>
  <c r="AA1149" i="13"/>
  <c r="AB1149" i="13" s="1"/>
  <c r="AC1149" i="13" s="1"/>
  <c r="AR1149" i="13"/>
  <c r="D1151" i="13"/>
  <c r="C1151" i="13"/>
  <c r="B1151" i="13"/>
  <c r="G1151" i="13"/>
  <c r="K1151" i="13"/>
  <c r="H1151" i="13"/>
  <c r="E1151" i="13"/>
  <c r="F1151" i="13"/>
  <c r="L1151" i="13"/>
  <c r="J1151" i="13"/>
  <c r="I1151" i="13"/>
  <c r="Y1150" i="13"/>
  <c r="V1150" i="13"/>
  <c r="AL1150" i="13"/>
  <c r="AJ1150" i="13"/>
  <c r="AF1150" i="13"/>
  <c r="AN1150" i="13"/>
  <c r="AH1150" i="13"/>
  <c r="AO1150" i="13"/>
  <c r="U1150" i="13"/>
  <c r="AQ1150" i="13"/>
  <c r="X1150" i="13"/>
  <c r="AP1150" i="13"/>
  <c r="AM1150" i="13"/>
  <c r="AG1150" i="13"/>
  <c r="AE1150" i="13"/>
  <c r="W1150" i="13"/>
  <c r="Z1150" i="13"/>
  <c r="AI1150" i="13"/>
  <c r="R1150" i="13"/>
  <c r="S1150" i="13"/>
  <c r="S1164" i="18" l="1" a="1"/>
  <c r="S1164" i="18" s="1"/>
  <c r="AR1150" i="13"/>
  <c r="AA1150" i="13"/>
  <c r="AB1150" i="13" s="1"/>
  <c r="AC1150" i="13" s="1"/>
  <c r="N1151" i="13"/>
  <c r="AS1149" i="13"/>
  <c r="M1149" i="13" s="1"/>
  <c r="Q1165" i="18" s="1"/>
  <c r="S1151" i="13"/>
  <c r="R1151" i="13"/>
  <c r="K1152" i="13"/>
  <c r="G1152" i="13"/>
  <c r="E1152" i="13"/>
  <c r="H1152" i="13"/>
  <c r="I1152" i="13"/>
  <c r="B1152" i="13"/>
  <c r="D1152" i="13"/>
  <c r="J1152" i="13"/>
  <c r="L1152" i="13"/>
  <c r="F1152" i="13"/>
  <c r="C1152" i="13"/>
  <c r="AG1151" i="13"/>
  <c r="Y1151" i="13"/>
  <c r="AI1151" i="13"/>
  <c r="AH1151" i="13"/>
  <c r="AM1151" i="13"/>
  <c r="U1151" i="13"/>
  <c r="AA1151" i="13" s="1"/>
  <c r="AN1151" i="13"/>
  <c r="AJ1151" i="13"/>
  <c r="Z1151" i="13"/>
  <c r="AP1151" i="13"/>
  <c r="AF1151" i="13"/>
  <c r="AE1151" i="13"/>
  <c r="V1151" i="13"/>
  <c r="AL1151" i="13"/>
  <c r="AO1151" i="13"/>
  <c r="X1151" i="13"/>
  <c r="W1151" i="13"/>
  <c r="AQ1151" i="13"/>
  <c r="AS1150" i="13" l="1"/>
  <c r="M1150" i="13" s="1"/>
  <c r="Q1166" i="18" s="1"/>
  <c r="S1166" i="18" s="1" a="1"/>
  <c r="S1166" i="18" s="1"/>
  <c r="AB1151" i="13"/>
  <c r="AC1151" i="13" s="1"/>
  <c r="R1165" i="18"/>
  <c r="S1165" i="18" a="1"/>
  <c r="S1165" i="18" s="1"/>
  <c r="AR1151" i="13"/>
  <c r="N1152" i="13"/>
  <c r="AP1152" i="13"/>
  <c r="AQ1152" i="13"/>
  <c r="AG1152" i="13"/>
  <c r="W1152" i="13"/>
  <c r="AM1152" i="13"/>
  <c r="Y1152" i="13"/>
  <c r="AO1152" i="13"/>
  <c r="AI1152" i="13"/>
  <c r="U1152" i="13"/>
  <c r="AJ1152" i="13"/>
  <c r="X1152" i="13"/>
  <c r="AL1152" i="13"/>
  <c r="AF1152" i="13"/>
  <c r="Z1152" i="13"/>
  <c r="AE1152" i="13"/>
  <c r="AN1152" i="13"/>
  <c r="AH1152" i="13"/>
  <c r="V1152" i="13"/>
  <c r="J1153" i="13"/>
  <c r="L1153" i="13"/>
  <c r="F1153" i="13"/>
  <c r="E1153" i="13"/>
  <c r="G1153" i="13"/>
  <c r="D1153" i="13"/>
  <c r="H1153" i="13"/>
  <c r="I1153" i="13"/>
  <c r="B1153" i="13"/>
  <c r="C1153" i="13"/>
  <c r="K1153" i="13"/>
  <c r="S1152" i="13"/>
  <c r="R1152" i="13"/>
  <c r="R1166" i="18" l="1"/>
  <c r="AS1151" i="13"/>
  <c r="M1151" i="13" s="1"/>
  <c r="Q1167" i="18" s="1"/>
  <c r="R1167" i="18" s="1"/>
  <c r="AR1152" i="13"/>
  <c r="AA1152" i="13"/>
  <c r="AB1152" i="13" s="1"/>
  <c r="AC1152" i="13" s="1"/>
  <c r="N1153" i="13"/>
  <c r="C1154" i="13"/>
  <c r="F1154" i="13"/>
  <c r="I1154" i="13"/>
  <c r="K1154" i="13"/>
  <c r="J1154" i="13"/>
  <c r="H1154" i="13"/>
  <c r="G1154" i="13"/>
  <c r="L1154" i="13"/>
  <c r="D1154" i="13"/>
  <c r="E1154" i="13"/>
  <c r="B1154" i="13"/>
  <c r="R1153" i="13"/>
  <c r="S1153" i="13"/>
  <c r="X1153" i="13"/>
  <c r="AF1153" i="13"/>
  <c r="AM1153" i="13"/>
  <c r="AG1153" i="13"/>
  <c r="V1153" i="13"/>
  <c r="U1153" i="13"/>
  <c r="Z1153" i="13"/>
  <c r="AP1153" i="13"/>
  <c r="AL1153" i="13"/>
  <c r="AI1153" i="13"/>
  <c r="Y1153" i="13"/>
  <c r="AO1153" i="13"/>
  <c r="AE1153" i="13"/>
  <c r="AN1153" i="13"/>
  <c r="AH1153" i="13"/>
  <c r="AQ1153" i="13"/>
  <c r="W1153" i="13"/>
  <c r="AJ1153" i="13"/>
  <c r="AS1152" i="13" l="1"/>
  <c r="M1152" i="13" s="1"/>
  <c r="Q1168" i="18" s="1"/>
  <c r="R1168" i="18" s="1"/>
  <c r="S1167" i="18" a="1"/>
  <c r="S1167" i="18" s="1"/>
  <c r="AA1153" i="13"/>
  <c r="AB1153" i="13" s="1"/>
  <c r="AC1153" i="13" s="1"/>
  <c r="AR1153" i="13"/>
  <c r="N1154" i="13"/>
  <c r="J1155" i="13"/>
  <c r="B1155" i="13"/>
  <c r="F1155" i="13"/>
  <c r="H1155" i="13"/>
  <c r="I1155" i="13"/>
  <c r="K1155" i="13"/>
  <c r="G1155" i="13"/>
  <c r="L1155" i="13"/>
  <c r="E1155" i="13"/>
  <c r="C1155" i="13"/>
  <c r="D1155" i="13"/>
  <c r="AE1154" i="13"/>
  <c r="W1154" i="13"/>
  <c r="AM1154" i="13"/>
  <c r="Y1154" i="13"/>
  <c r="AO1154" i="13"/>
  <c r="AI1154" i="13"/>
  <c r="AJ1154" i="13"/>
  <c r="X1154" i="13"/>
  <c r="AL1154" i="13"/>
  <c r="AF1154" i="13"/>
  <c r="Z1154" i="13"/>
  <c r="AN1154" i="13"/>
  <c r="AH1154" i="13"/>
  <c r="V1154" i="13"/>
  <c r="U1154" i="13"/>
  <c r="AP1154" i="13"/>
  <c r="AQ1154" i="13"/>
  <c r="AG1154" i="13"/>
  <c r="S1154" i="13"/>
  <c r="R1154" i="13"/>
  <c r="S1168" i="18" l="1" a="1"/>
  <c r="S1168" i="18" s="1"/>
  <c r="N1155" i="13"/>
  <c r="AS1153" i="13"/>
  <c r="M1153" i="13" s="1"/>
  <c r="Q1169" i="18" s="1"/>
  <c r="AR1154" i="13"/>
  <c r="AA1154" i="13"/>
  <c r="AB1154" i="13" s="1"/>
  <c r="AC1154" i="13" s="1"/>
  <c r="U1155" i="13"/>
  <c r="AO1155" i="13"/>
  <c r="X1155" i="13"/>
  <c r="AN1155" i="13"/>
  <c r="AQ1155" i="13"/>
  <c r="V1155" i="13"/>
  <c r="AE1155" i="13"/>
  <c r="W1155" i="13"/>
  <c r="AM1155" i="13"/>
  <c r="AG1155" i="13"/>
  <c r="AH1155" i="13"/>
  <c r="AL1155" i="13"/>
  <c r="AI1155" i="13"/>
  <c r="AJ1155" i="13"/>
  <c r="Y1155" i="13"/>
  <c r="AF1155" i="13"/>
  <c r="Z1155" i="13"/>
  <c r="AP1155" i="13"/>
  <c r="R1155" i="13"/>
  <c r="S1155" i="13"/>
  <c r="G1156" i="13"/>
  <c r="H1156" i="13"/>
  <c r="E1156" i="13"/>
  <c r="D1156" i="13"/>
  <c r="C1156" i="13"/>
  <c r="K1156" i="13"/>
  <c r="J1156" i="13"/>
  <c r="L1156" i="13"/>
  <c r="I1156" i="13"/>
  <c r="B1156" i="13"/>
  <c r="F1156" i="13"/>
  <c r="S1169" i="18" l="1" a="1"/>
  <c r="S1169" i="18" s="1"/>
  <c r="R1169" i="18"/>
  <c r="AS1154" i="13"/>
  <c r="M1154" i="13" s="1"/>
  <c r="Q1170" i="18" s="1"/>
  <c r="R1170" i="18" s="1"/>
  <c r="AR1155" i="13"/>
  <c r="AA1155" i="13"/>
  <c r="AB1155" i="13" s="1"/>
  <c r="AC1155" i="13" s="1"/>
  <c r="N1156" i="13"/>
  <c r="D1157" i="13"/>
  <c r="I1157" i="13"/>
  <c r="H1157" i="13"/>
  <c r="C1157" i="13"/>
  <c r="E1157" i="13"/>
  <c r="G1157" i="13"/>
  <c r="K1157" i="13"/>
  <c r="B1157" i="13"/>
  <c r="F1157" i="13"/>
  <c r="L1157" i="13"/>
  <c r="J1157" i="13"/>
  <c r="AE1156" i="13"/>
  <c r="AF1156" i="13"/>
  <c r="AO1156" i="13"/>
  <c r="AL1156" i="13"/>
  <c r="AP1156" i="13"/>
  <c r="W1156" i="13"/>
  <c r="AN1156" i="13"/>
  <c r="Z1156" i="13"/>
  <c r="AJ1156" i="13"/>
  <c r="V1156" i="13"/>
  <c r="X1156" i="13"/>
  <c r="AG1156" i="13"/>
  <c r="U1156" i="13"/>
  <c r="AH1156" i="13"/>
  <c r="Y1156" i="13"/>
  <c r="AM1156" i="13"/>
  <c r="AQ1156" i="13"/>
  <c r="AI1156" i="13"/>
  <c r="R1156" i="13"/>
  <c r="S1156" i="13"/>
  <c r="S1170" i="18" l="1" a="1"/>
  <c r="S1170" i="18" s="1"/>
  <c r="AS1155" i="13"/>
  <c r="M1155" i="13" s="1"/>
  <c r="Q1171" i="18" s="1"/>
  <c r="N1157" i="13"/>
  <c r="AA1156" i="13"/>
  <c r="AB1156" i="13" s="1"/>
  <c r="AC1156" i="13" s="1"/>
  <c r="AR1156" i="13"/>
  <c r="F1158" i="13"/>
  <c r="C1158" i="13"/>
  <c r="J1158" i="13"/>
  <c r="K1158" i="13"/>
  <c r="D1158" i="13"/>
  <c r="H1158" i="13"/>
  <c r="G1158" i="13"/>
  <c r="N1158" i="13" s="1"/>
  <c r="L1158" i="13"/>
  <c r="E1158" i="13"/>
  <c r="I1158" i="13"/>
  <c r="B1158" i="13"/>
  <c r="S1157" i="13"/>
  <c r="R1157" i="13"/>
  <c r="Y1157" i="13"/>
  <c r="W1157" i="13"/>
  <c r="AJ1157" i="13"/>
  <c r="AI1157" i="13"/>
  <c r="AH1157" i="13"/>
  <c r="AE1157" i="13"/>
  <c r="AN1157" i="13"/>
  <c r="AF1157" i="13"/>
  <c r="Z1157" i="13"/>
  <c r="AM1157" i="13"/>
  <c r="AQ1157" i="13"/>
  <c r="U1157" i="13"/>
  <c r="AO1157" i="13"/>
  <c r="X1157" i="13"/>
  <c r="V1157" i="13"/>
  <c r="AG1157" i="13"/>
  <c r="AL1157" i="13"/>
  <c r="AP1157" i="13"/>
  <c r="R1171" i="18" l="1"/>
  <c r="S1171" i="18" a="1"/>
  <c r="S1171" i="18" s="1"/>
  <c r="AA1157" i="13"/>
  <c r="AB1157" i="13" s="1"/>
  <c r="AC1157" i="13" s="1"/>
  <c r="AR1157" i="13"/>
  <c r="AS1156" i="13"/>
  <c r="M1156" i="13" s="1"/>
  <c r="Q1172" i="18" s="1"/>
  <c r="G1159" i="13"/>
  <c r="I1159" i="13"/>
  <c r="J1159" i="13"/>
  <c r="C1159" i="13"/>
  <c r="L1159" i="13"/>
  <c r="H1159" i="13"/>
  <c r="D1159" i="13"/>
  <c r="B1159" i="13"/>
  <c r="F1159" i="13"/>
  <c r="K1159" i="13"/>
  <c r="E1159" i="13"/>
  <c r="R1158" i="13"/>
  <c r="S1158" i="13"/>
  <c r="U1158" i="13"/>
  <c r="Y1158" i="13"/>
  <c r="Z1158" i="13"/>
  <c r="AN1158" i="13"/>
  <c r="AH1158" i="13"/>
  <c r="V1158" i="13"/>
  <c r="AP1158" i="13"/>
  <c r="AJ1158" i="13"/>
  <c r="X1158" i="13"/>
  <c r="AE1158" i="13"/>
  <c r="AL1158" i="13"/>
  <c r="AF1158" i="13"/>
  <c r="AG1158" i="13"/>
  <c r="AM1158" i="13"/>
  <c r="AO1158" i="13"/>
  <c r="W1158" i="13"/>
  <c r="AQ1158" i="13"/>
  <c r="AI1158" i="13"/>
  <c r="AS1157" i="13" l="1"/>
  <c r="M1157" i="13" s="1"/>
  <c r="Q1173" i="18" s="1"/>
  <c r="S1173" i="18" s="1" a="1"/>
  <c r="S1173" i="18" s="1"/>
  <c r="AR1158" i="13"/>
  <c r="N1159" i="13"/>
  <c r="S1172" i="18" a="1"/>
  <c r="S1172" i="18" s="1"/>
  <c r="R1172" i="18"/>
  <c r="AA1158" i="13"/>
  <c r="AB1158" i="13" s="1"/>
  <c r="AC1158" i="13" s="1"/>
  <c r="R1173" i="18"/>
  <c r="I1160" i="13"/>
  <c r="D1160" i="13"/>
  <c r="H1160" i="13"/>
  <c r="B1160" i="13"/>
  <c r="K1160" i="13"/>
  <c r="E1160" i="13"/>
  <c r="G1160" i="13"/>
  <c r="J1160" i="13"/>
  <c r="L1160" i="13"/>
  <c r="F1160" i="13"/>
  <c r="C1160" i="13"/>
  <c r="AE1159" i="13"/>
  <c r="AQ1159" i="13"/>
  <c r="AP1159" i="13"/>
  <c r="Y1159" i="13"/>
  <c r="AM1159" i="13"/>
  <c r="AG1159" i="13"/>
  <c r="AJ1159" i="13"/>
  <c r="AO1159" i="13"/>
  <c r="V1159" i="13"/>
  <c r="AF1159" i="13"/>
  <c r="AI1159" i="13"/>
  <c r="AL1159" i="13"/>
  <c r="U1159" i="13"/>
  <c r="X1159" i="13"/>
  <c r="AN1159" i="13"/>
  <c r="AH1159" i="13"/>
  <c r="Z1159" i="13"/>
  <c r="W1159" i="13"/>
  <c r="S1159" i="13"/>
  <c r="R1159" i="13"/>
  <c r="AS1158" i="13" l="1"/>
  <c r="M1158" i="13" s="1"/>
  <c r="Q1174" i="18" s="1"/>
  <c r="N1160" i="13"/>
  <c r="AA1159" i="13"/>
  <c r="AB1159" i="13" s="1"/>
  <c r="AC1159" i="13" s="1"/>
  <c r="AR1159" i="13"/>
  <c r="K1161" i="13"/>
  <c r="B1161" i="13"/>
  <c r="I1161" i="13"/>
  <c r="C1161" i="13"/>
  <c r="H1161" i="13"/>
  <c r="F1161" i="13"/>
  <c r="J1161" i="13"/>
  <c r="G1161" i="13"/>
  <c r="E1161" i="13"/>
  <c r="L1161" i="13"/>
  <c r="D1161" i="13"/>
  <c r="R1160" i="13"/>
  <c r="S1160" i="13"/>
  <c r="AJ1160" i="13"/>
  <c r="AH1160" i="13"/>
  <c r="AP1160" i="13"/>
  <c r="AM1160" i="13"/>
  <c r="X1160" i="13"/>
  <c r="Y1160" i="13"/>
  <c r="AO1160" i="13"/>
  <c r="AE1160" i="13"/>
  <c r="AI1160" i="13"/>
  <c r="AG1160" i="13"/>
  <c r="AQ1160" i="13"/>
  <c r="AN1160" i="13"/>
  <c r="AL1160" i="13"/>
  <c r="Z1160" i="13"/>
  <c r="U1160" i="13"/>
  <c r="W1160" i="13"/>
  <c r="AF1160" i="13"/>
  <c r="V1160" i="13"/>
  <c r="R1174" i="18" l="1"/>
  <c r="S1174" i="18" a="1"/>
  <c r="S1174" i="18" s="1"/>
  <c r="AA1160" i="13"/>
  <c r="AB1160" i="13" s="1"/>
  <c r="AC1160" i="13" s="1"/>
  <c r="N1161" i="13"/>
  <c r="AS1159" i="13"/>
  <c r="M1159" i="13" s="1"/>
  <c r="Q1175" i="18" s="1"/>
  <c r="AR1160" i="13"/>
  <c r="AE1161" i="13"/>
  <c r="Z1161" i="13"/>
  <c r="W1161" i="13"/>
  <c r="AQ1161" i="13"/>
  <c r="AI1161" i="13"/>
  <c r="Y1161" i="13"/>
  <c r="AM1161" i="13"/>
  <c r="AG1161" i="13"/>
  <c r="AJ1161" i="13"/>
  <c r="AO1161" i="13"/>
  <c r="AP1161" i="13"/>
  <c r="AF1161" i="13"/>
  <c r="U1161" i="13"/>
  <c r="V1161" i="13"/>
  <c r="AL1161" i="13"/>
  <c r="X1161" i="13"/>
  <c r="AN1161" i="13"/>
  <c r="AH1161" i="13"/>
  <c r="R1161" i="13"/>
  <c r="S1161" i="13"/>
  <c r="C1162" i="13"/>
  <c r="B1162" i="13"/>
  <c r="G1162" i="13"/>
  <c r="J1162" i="13"/>
  <c r="K1162" i="13"/>
  <c r="E1162" i="13"/>
  <c r="F1162" i="13"/>
  <c r="L1162" i="13"/>
  <c r="I1162" i="13"/>
  <c r="D1162" i="13"/>
  <c r="H1162" i="13"/>
  <c r="AA1161" i="13" l="1"/>
  <c r="AB1161" i="13" s="1"/>
  <c r="AC1161" i="13" s="1"/>
  <c r="AS1160" i="13"/>
  <c r="M1160" i="13" s="1"/>
  <c r="Q1176" i="18" s="1"/>
  <c r="R1176" i="18" s="1"/>
  <c r="AR1161" i="13"/>
  <c r="R1175" i="18"/>
  <c r="S1175" i="18" a="1"/>
  <c r="S1175" i="18" s="1"/>
  <c r="N1162" i="13"/>
  <c r="S1162" i="13"/>
  <c r="R1162" i="13"/>
  <c r="AO1162" i="13"/>
  <c r="AI1162" i="13"/>
  <c r="W1162" i="13"/>
  <c r="AQ1162" i="13"/>
  <c r="AN1162" i="13"/>
  <c r="U1162" i="13"/>
  <c r="Y1162" i="13"/>
  <c r="Z1162" i="13"/>
  <c r="AP1162" i="13"/>
  <c r="AH1162" i="13"/>
  <c r="V1162" i="13"/>
  <c r="AL1162" i="13"/>
  <c r="AE1162" i="13"/>
  <c r="AJ1162" i="13"/>
  <c r="X1162" i="13"/>
  <c r="AM1162" i="13"/>
  <c r="AF1162" i="13"/>
  <c r="AG1162" i="13"/>
  <c r="J1163" i="13"/>
  <c r="I1163" i="13"/>
  <c r="D1163" i="13"/>
  <c r="E1163" i="13"/>
  <c r="F1163" i="13"/>
  <c r="K1163" i="13"/>
  <c r="G1163" i="13"/>
  <c r="B1163" i="13"/>
  <c r="C1163" i="13"/>
  <c r="L1163" i="13"/>
  <c r="H1163" i="13"/>
  <c r="AS1161" i="13" l="1"/>
  <c r="M1161" i="13" s="1"/>
  <c r="Q1177" i="18" s="1"/>
  <c r="S1177" i="18" s="1" a="1"/>
  <c r="S1177" i="18" s="1"/>
  <c r="S1176" i="18" a="1"/>
  <c r="S1176" i="18" s="1"/>
  <c r="AA1162" i="13"/>
  <c r="AB1162" i="13" s="1"/>
  <c r="AC1162" i="13" s="1"/>
  <c r="N1163" i="13"/>
  <c r="AR1162" i="13"/>
  <c r="S1163" i="13"/>
  <c r="R1163" i="13"/>
  <c r="B1164" i="13"/>
  <c r="C1164" i="13"/>
  <c r="L1164" i="13"/>
  <c r="G1164" i="13"/>
  <c r="F1164" i="13"/>
  <c r="J1164" i="13"/>
  <c r="K1164" i="13"/>
  <c r="D1164" i="13"/>
  <c r="H1164" i="13"/>
  <c r="E1164" i="13"/>
  <c r="I1164" i="13"/>
  <c r="AL1163" i="13"/>
  <c r="AH1163" i="13"/>
  <c r="AE1163" i="13"/>
  <c r="AN1163" i="13"/>
  <c r="X1163" i="13"/>
  <c r="AO1163" i="13"/>
  <c r="Z1163" i="13"/>
  <c r="V1163" i="13"/>
  <c r="AG1163" i="13"/>
  <c r="Y1163" i="13"/>
  <c r="W1163" i="13"/>
  <c r="AI1163" i="13"/>
  <c r="AJ1163" i="13"/>
  <c r="AQ1163" i="13"/>
  <c r="U1163" i="13"/>
  <c r="AP1163" i="13"/>
  <c r="AF1163" i="13"/>
  <c r="AM1163" i="13"/>
  <c r="AS1162" i="13" l="1"/>
  <c r="M1162" i="13" s="1"/>
  <c r="Q1178" i="18" s="1"/>
  <c r="R1178" i="18" s="1"/>
  <c r="R1177" i="18"/>
  <c r="N1164" i="13"/>
  <c r="AA1163" i="13"/>
  <c r="AB1163" i="13" s="1"/>
  <c r="AC1163" i="13" s="1"/>
  <c r="AR1163" i="13"/>
  <c r="S1164" i="13"/>
  <c r="R1164" i="13"/>
  <c r="AO1164" i="13"/>
  <c r="AI1164" i="13"/>
  <c r="W1164" i="13"/>
  <c r="AQ1164" i="13"/>
  <c r="AN1164" i="13"/>
  <c r="AF1164" i="13"/>
  <c r="Z1164" i="13"/>
  <c r="AP1164" i="13"/>
  <c r="AE1164" i="13"/>
  <c r="AH1164" i="13"/>
  <c r="V1164" i="13"/>
  <c r="AL1164" i="13"/>
  <c r="AJ1164" i="13"/>
  <c r="X1164" i="13"/>
  <c r="Y1164" i="13"/>
  <c r="U1164" i="13"/>
  <c r="AM1164" i="13"/>
  <c r="AG1164" i="13"/>
  <c r="B1165" i="13"/>
  <c r="K1165" i="13"/>
  <c r="H1165" i="13"/>
  <c r="E1165" i="13"/>
  <c r="I1165" i="13"/>
  <c r="D1165" i="13"/>
  <c r="L1165" i="13"/>
  <c r="G1165" i="13"/>
  <c r="F1165" i="13"/>
  <c r="C1165" i="13"/>
  <c r="J1165" i="13"/>
  <c r="S1178" i="18" l="1" a="1"/>
  <c r="S1178" i="18" s="1"/>
  <c r="AS1163" i="13"/>
  <c r="M1163" i="13" s="1"/>
  <c r="Q1179" i="18" s="1"/>
  <c r="R1179" i="18" s="1"/>
  <c r="AA1164" i="13"/>
  <c r="AB1164" i="13" s="1"/>
  <c r="AC1164" i="13" s="1"/>
  <c r="AR1164" i="13"/>
  <c r="N1165" i="13"/>
  <c r="AH1165" i="13"/>
  <c r="AO1165" i="13"/>
  <c r="AN1165" i="13"/>
  <c r="U1165" i="13"/>
  <c r="V1165" i="13"/>
  <c r="AI1165" i="13"/>
  <c r="X1165" i="13"/>
  <c r="Y1165" i="13"/>
  <c r="W1165" i="13"/>
  <c r="AE1165" i="13"/>
  <c r="AP1165" i="13"/>
  <c r="Z1165" i="13"/>
  <c r="AG1165" i="13"/>
  <c r="AL1165" i="13"/>
  <c r="AQ1165" i="13"/>
  <c r="AJ1165" i="13"/>
  <c r="AF1165" i="13"/>
  <c r="AM1165" i="13"/>
  <c r="S1165" i="13"/>
  <c r="R1165" i="13"/>
  <c r="C1166" i="13"/>
  <c r="H1166" i="13"/>
  <c r="K1166" i="13"/>
  <c r="L1166" i="13"/>
  <c r="G1166" i="13"/>
  <c r="D1166" i="13"/>
  <c r="I1166" i="13"/>
  <c r="J1166" i="13"/>
  <c r="E1166" i="13"/>
  <c r="F1166" i="13"/>
  <c r="B1166" i="13"/>
  <c r="S1179" i="18" l="1" a="1"/>
  <c r="S1179" i="18" s="1"/>
  <c r="N1166" i="13"/>
  <c r="AR1165" i="13"/>
  <c r="AA1165" i="13"/>
  <c r="AB1165" i="13" s="1"/>
  <c r="AC1165" i="13" s="1"/>
  <c r="AS1164" i="13"/>
  <c r="M1164" i="13" s="1"/>
  <c r="Q1180" i="18" s="1"/>
  <c r="I1167" i="13"/>
  <c r="D1167" i="13"/>
  <c r="H1167" i="13"/>
  <c r="J1167" i="13"/>
  <c r="C1167" i="13"/>
  <c r="G1167" i="13"/>
  <c r="B1167" i="13"/>
  <c r="E1167" i="13"/>
  <c r="F1167" i="13"/>
  <c r="L1167" i="13"/>
  <c r="K1167" i="13"/>
  <c r="Y1166" i="13"/>
  <c r="X1166" i="13"/>
  <c r="U1166" i="13"/>
  <c r="AH1166" i="13"/>
  <c r="AN1166" i="13"/>
  <c r="AI1166" i="13"/>
  <c r="AJ1166" i="13"/>
  <c r="W1166" i="13"/>
  <c r="Z1166" i="13"/>
  <c r="AF1166" i="13"/>
  <c r="AG1166" i="13"/>
  <c r="AL1166" i="13"/>
  <c r="AO1166" i="13"/>
  <c r="V1166" i="13"/>
  <c r="AE1166" i="13"/>
  <c r="AQ1166" i="13"/>
  <c r="AM1166" i="13"/>
  <c r="AP1166" i="13"/>
  <c r="R1166" i="13"/>
  <c r="S1166" i="13"/>
  <c r="AS1165" i="13" l="1"/>
  <c r="M1165" i="13" s="1"/>
  <c r="Q1181" i="18" s="1"/>
  <c r="S1181" i="18" s="1" a="1"/>
  <c r="S1181" i="18" s="1"/>
  <c r="AR1166" i="13"/>
  <c r="AA1166" i="13"/>
  <c r="AB1166" i="13" s="1"/>
  <c r="AC1166" i="13" s="1"/>
  <c r="N1167" i="13"/>
  <c r="S1180" i="18" a="1"/>
  <c r="S1180" i="18" s="1"/>
  <c r="R1180" i="18"/>
  <c r="H1168" i="13"/>
  <c r="L1168" i="13"/>
  <c r="K1168" i="13"/>
  <c r="J1168" i="13"/>
  <c r="F1168" i="13"/>
  <c r="E1168" i="13"/>
  <c r="G1168" i="13"/>
  <c r="D1168" i="13"/>
  <c r="B1168" i="13"/>
  <c r="C1168" i="13"/>
  <c r="I1168" i="13"/>
  <c r="R1167" i="13"/>
  <c r="S1167" i="13"/>
  <c r="Z1167" i="13"/>
  <c r="AI1167" i="13"/>
  <c r="AN1167" i="13"/>
  <c r="U1167" i="13"/>
  <c r="AO1167" i="13"/>
  <c r="W1167" i="13"/>
  <c r="AP1167" i="13"/>
  <c r="Y1167" i="13"/>
  <c r="AG1167" i="13"/>
  <c r="AH1167" i="13"/>
  <c r="AF1167" i="13"/>
  <c r="AJ1167" i="13"/>
  <c r="AQ1167" i="13"/>
  <c r="V1167" i="13"/>
  <c r="AL1167" i="13"/>
  <c r="AE1167" i="13"/>
  <c r="X1167" i="13"/>
  <c r="AM1167" i="13"/>
  <c r="R1181" i="18" l="1"/>
  <c r="N1168" i="13"/>
  <c r="AS1166" i="13"/>
  <c r="M1166" i="13" s="1"/>
  <c r="Q1182" i="18" s="1"/>
  <c r="S1182" i="18" s="1" a="1"/>
  <c r="S1182" i="18" s="1"/>
  <c r="AR1167" i="13"/>
  <c r="AA1167" i="13"/>
  <c r="AB1167" i="13" s="1"/>
  <c r="AC1167" i="13" s="1"/>
  <c r="D1169" i="13"/>
  <c r="I1169" i="13"/>
  <c r="G1169" i="13"/>
  <c r="H1169" i="13"/>
  <c r="J1169" i="13"/>
  <c r="K1169" i="13"/>
  <c r="L1169" i="13"/>
  <c r="B1169" i="13"/>
  <c r="E1169" i="13"/>
  <c r="F1169" i="13"/>
  <c r="C1169" i="13"/>
  <c r="AL1168" i="13"/>
  <c r="AH1168" i="13"/>
  <c r="AP1168" i="13"/>
  <c r="AJ1168" i="13"/>
  <c r="Z1168" i="13"/>
  <c r="X1168" i="13"/>
  <c r="AM1168" i="13"/>
  <c r="AI1168" i="13"/>
  <c r="AE1168" i="13"/>
  <c r="Y1168" i="13"/>
  <c r="V1168" i="13"/>
  <c r="AG1168" i="13"/>
  <c r="AO1168" i="13"/>
  <c r="AF1168" i="13"/>
  <c r="AN1168" i="13"/>
  <c r="U1168" i="13"/>
  <c r="AQ1168" i="13"/>
  <c r="W1168" i="13"/>
  <c r="S1168" i="13"/>
  <c r="R1168" i="13"/>
  <c r="AS1167" i="13" l="1"/>
  <c r="M1167" i="13" s="1"/>
  <c r="Q1183" i="18" s="1"/>
  <c r="S1183" i="18" s="1" a="1"/>
  <c r="S1183" i="18" s="1"/>
  <c r="R1182" i="18"/>
  <c r="AA1168" i="13"/>
  <c r="AB1168" i="13" s="1"/>
  <c r="AC1168" i="13" s="1"/>
  <c r="AR1168" i="13"/>
  <c r="N1169" i="13"/>
  <c r="C1170" i="13"/>
  <c r="D1170" i="13"/>
  <c r="G1170" i="13"/>
  <c r="E1170" i="13"/>
  <c r="K1170" i="13"/>
  <c r="B1170" i="13"/>
  <c r="I1170" i="13"/>
  <c r="F1170" i="13"/>
  <c r="L1170" i="13"/>
  <c r="H1170" i="13"/>
  <c r="J1170" i="13"/>
  <c r="R1169" i="13"/>
  <c r="S1169" i="13"/>
  <c r="AQ1169" i="13"/>
  <c r="Y1169" i="13"/>
  <c r="AM1169" i="13"/>
  <c r="AE1169" i="13"/>
  <c r="AG1169" i="13"/>
  <c r="AJ1169" i="13"/>
  <c r="AP1169" i="13"/>
  <c r="AL1169" i="13"/>
  <c r="V1169" i="13"/>
  <c r="X1169" i="13"/>
  <c r="AN1169" i="13"/>
  <c r="AF1169" i="13"/>
  <c r="W1169" i="13"/>
  <c r="AO1169" i="13"/>
  <c r="Z1169" i="13"/>
  <c r="U1169" i="13"/>
  <c r="AH1169" i="13"/>
  <c r="AI1169" i="13"/>
  <c r="R1183" i="18" l="1"/>
  <c r="AS1168" i="13"/>
  <c r="M1168" i="13" s="1"/>
  <c r="Q1184" i="18" s="1"/>
  <c r="R1184" i="18" s="1"/>
  <c r="N1170" i="13"/>
  <c r="AA1169" i="13"/>
  <c r="AB1169" i="13" s="1"/>
  <c r="AC1169" i="13" s="1"/>
  <c r="AR1169" i="13"/>
  <c r="R1170" i="13"/>
  <c r="S1170" i="13"/>
  <c r="F1171" i="13"/>
  <c r="H1171" i="13"/>
  <c r="E1171" i="13"/>
  <c r="G1171" i="13"/>
  <c r="J1171" i="13"/>
  <c r="C1171" i="13"/>
  <c r="I1171" i="13"/>
  <c r="D1171" i="13"/>
  <c r="K1171" i="13"/>
  <c r="B1171" i="13"/>
  <c r="L1171" i="13"/>
  <c r="U1170" i="13"/>
  <c r="AN1170" i="13"/>
  <c r="Z1170" i="13"/>
  <c r="AM1170" i="13"/>
  <c r="V1170" i="13"/>
  <c r="AI1170" i="13"/>
  <c r="AH1170" i="13"/>
  <c r="AE1170" i="13"/>
  <c r="AO1170" i="13"/>
  <c r="AF1170" i="13"/>
  <c r="AG1170" i="13"/>
  <c r="AP1170" i="13"/>
  <c r="AJ1170" i="13"/>
  <c r="X1170" i="13"/>
  <c r="Y1170" i="13"/>
  <c r="AQ1170" i="13"/>
  <c r="AL1170" i="13"/>
  <c r="W1170" i="13"/>
  <c r="N1171" i="13" l="1"/>
  <c r="S1184" i="18" a="1"/>
  <c r="S1184" i="18" s="1"/>
  <c r="AS1169" i="13"/>
  <c r="M1169" i="13" s="1"/>
  <c r="Q1185" i="18" s="1"/>
  <c r="AR1170" i="13"/>
  <c r="AA1170" i="13"/>
  <c r="AB1170" i="13" s="1"/>
  <c r="AC1170" i="13" s="1"/>
  <c r="I1172" i="13"/>
  <c r="J1172" i="13"/>
  <c r="B1172" i="13"/>
  <c r="C1172" i="13"/>
  <c r="G1172" i="13"/>
  <c r="F1172" i="13"/>
  <c r="H1172" i="13"/>
  <c r="D1172" i="13"/>
  <c r="E1172" i="13"/>
  <c r="K1172" i="13"/>
  <c r="L1172" i="13"/>
  <c r="AE1171" i="13"/>
  <c r="AI1171" i="13"/>
  <c r="AQ1171" i="13"/>
  <c r="AL1171" i="13"/>
  <c r="AJ1171" i="13"/>
  <c r="Z1171" i="13"/>
  <c r="U1171" i="13"/>
  <c r="AN1171" i="13"/>
  <c r="AF1171" i="13"/>
  <c r="AO1171" i="13"/>
  <c r="W1171" i="13"/>
  <c r="AM1171" i="13"/>
  <c r="V1171" i="13"/>
  <c r="AP1171" i="13"/>
  <c r="AH1171" i="13"/>
  <c r="AG1171" i="13"/>
  <c r="Y1171" i="13"/>
  <c r="X1171" i="13"/>
  <c r="R1171" i="13"/>
  <c r="S1171" i="13"/>
  <c r="R1185" i="18" l="1"/>
  <c r="AS1170" i="13"/>
  <c r="M1170" i="13" s="1"/>
  <c r="Q1186" i="18" s="1"/>
  <c r="R1186" i="18" s="1"/>
  <c r="S1185" i="18" a="1"/>
  <c r="S1185" i="18" s="1"/>
  <c r="AR1171" i="13"/>
  <c r="AA1171" i="13"/>
  <c r="AB1171" i="13" s="1"/>
  <c r="AC1171" i="13" s="1"/>
  <c r="N1172" i="13"/>
  <c r="Y1172" i="13"/>
  <c r="Z1172" i="13"/>
  <c r="AG1172" i="13"/>
  <c r="AL1172" i="13"/>
  <c r="AJ1172" i="13"/>
  <c r="V1172" i="13"/>
  <c r="AP1172" i="13"/>
  <c r="AF1172" i="13"/>
  <c r="AM1172" i="13"/>
  <c r="AN1172" i="13"/>
  <c r="U1172" i="13"/>
  <c r="AO1172" i="13"/>
  <c r="X1172" i="13"/>
  <c r="W1172" i="13"/>
  <c r="AE1172" i="13"/>
  <c r="AQ1172" i="13"/>
  <c r="AI1172" i="13"/>
  <c r="AH1172" i="13"/>
  <c r="S1172" i="13"/>
  <c r="R1172" i="13"/>
  <c r="B1173" i="13"/>
  <c r="C1173" i="13"/>
  <c r="L1173" i="13"/>
  <c r="G1173" i="13"/>
  <c r="J1173" i="13"/>
  <c r="D1173" i="13"/>
  <c r="E1173" i="13"/>
  <c r="H1173" i="13"/>
  <c r="K1173" i="13"/>
  <c r="F1173" i="13"/>
  <c r="I1173" i="13"/>
  <c r="S1186" i="18" l="1" a="1"/>
  <c r="S1186" i="18" s="1"/>
  <c r="AS1171" i="13"/>
  <c r="M1171" i="13" s="1"/>
  <c r="Q1187" i="18" s="1"/>
  <c r="N1173" i="13"/>
  <c r="AA1172" i="13"/>
  <c r="AB1172" i="13" s="1"/>
  <c r="AC1172" i="13" s="1"/>
  <c r="AR1172" i="13"/>
  <c r="R1173" i="13"/>
  <c r="S1173" i="13"/>
  <c r="AE1173" i="13"/>
  <c r="AI1173" i="13"/>
  <c r="AN1173" i="13"/>
  <c r="X1173" i="13"/>
  <c r="W1173" i="13"/>
  <c r="AO1173" i="13"/>
  <c r="AJ1173" i="13"/>
  <c r="AP1173" i="13"/>
  <c r="Z1173" i="13"/>
  <c r="AL1173" i="13"/>
  <c r="V1173" i="13"/>
  <c r="U1173" i="13"/>
  <c r="AG1173" i="13"/>
  <c r="AH1173" i="13"/>
  <c r="AQ1173" i="13"/>
  <c r="Y1173" i="13"/>
  <c r="AF1173" i="13"/>
  <c r="AM1173" i="13"/>
  <c r="G1174" i="13"/>
  <c r="C1174" i="13"/>
  <c r="F1174" i="13"/>
  <c r="K1174" i="13"/>
  <c r="B1174" i="13"/>
  <c r="H1174" i="13"/>
  <c r="D1174" i="13"/>
  <c r="L1174" i="13"/>
  <c r="J1174" i="13"/>
  <c r="E1174" i="13"/>
  <c r="I1174" i="13"/>
  <c r="S1187" i="18" l="1" a="1"/>
  <c r="S1187" i="18" s="1"/>
  <c r="R1187" i="18"/>
  <c r="AS1172" i="13"/>
  <c r="M1172" i="13" s="1"/>
  <c r="Q1188" i="18" s="1"/>
  <c r="R1188" i="18" s="1"/>
  <c r="N1174" i="13"/>
  <c r="AA1173" i="13"/>
  <c r="AB1173" i="13" s="1"/>
  <c r="AC1173" i="13" s="1"/>
  <c r="AR1173" i="13"/>
  <c r="U1174" i="13"/>
  <c r="AO1174" i="13"/>
  <c r="AI1174" i="13"/>
  <c r="AL1174" i="13"/>
  <c r="AQ1174" i="13"/>
  <c r="AG1174" i="13"/>
  <c r="AH1174" i="13"/>
  <c r="AE1174" i="13"/>
  <c r="AM1174" i="13"/>
  <c r="AN1174" i="13"/>
  <c r="V1174" i="13"/>
  <c r="AP1174" i="13"/>
  <c r="AJ1174" i="13"/>
  <c r="AF1174" i="13"/>
  <c r="X1174" i="13"/>
  <c r="Y1174" i="13"/>
  <c r="Z1174" i="13"/>
  <c r="W1174" i="13"/>
  <c r="S1174" i="13"/>
  <c r="R1174" i="13"/>
  <c r="L1175" i="13"/>
  <c r="J1175" i="13"/>
  <c r="F1175" i="13"/>
  <c r="C1175" i="13"/>
  <c r="D1175" i="13"/>
  <c r="H1175" i="13"/>
  <c r="E1175" i="13"/>
  <c r="K1175" i="13"/>
  <c r="B1175" i="13"/>
  <c r="G1175" i="13"/>
  <c r="I1175" i="13"/>
  <c r="N1175" i="13" l="1"/>
  <c r="S1188" i="18" a="1"/>
  <c r="S1188" i="18" s="1"/>
  <c r="AS1173" i="13"/>
  <c r="M1173" i="13" s="1"/>
  <c r="Q1189" i="18" s="1"/>
  <c r="AA1174" i="13"/>
  <c r="AB1174" i="13" s="1"/>
  <c r="AC1174" i="13" s="1"/>
  <c r="AR1174" i="13"/>
  <c r="K1176" i="13"/>
  <c r="D1176" i="13"/>
  <c r="C1176" i="13"/>
  <c r="F1176" i="13"/>
  <c r="I1176" i="13"/>
  <c r="B1176" i="13"/>
  <c r="E1176" i="13"/>
  <c r="L1176" i="13"/>
  <c r="G1176" i="13"/>
  <c r="H1176" i="13"/>
  <c r="J1176" i="13"/>
  <c r="R1175" i="13"/>
  <c r="S1175" i="13"/>
  <c r="AN1175" i="13"/>
  <c r="AF1175" i="13"/>
  <c r="W1175" i="13"/>
  <c r="AO1175" i="13"/>
  <c r="Z1175" i="13"/>
  <c r="AH1175" i="13"/>
  <c r="AI1175" i="13"/>
  <c r="AQ1175" i="13"/>
  <c r="Y1175" i="13"/>
  <c r="AM1175" i="13"/>
  <c r="U1175" i="13"/>
  <c r="AG1175" i="13"/>
  <c r="AJ1175" i="13"/>
  <c r="AP1175" i="13"/>
  <c r="AE1175" i="13"/>
  <c r="AL1175" i="13"/>
  <c r="V1175" i="13"/>
  <c r="X1175" i="13"/>
  <c r="R1189" i="18" l="1"/>
  <c r="N1176" i="13"/>
  <c r="AS1174" i="13"/>
  <c r="M1174" i="13" s="1"/>
  <c r="Q1190" i="18" s="1"/>
  <c r="S1190" i="18" s="1" a="1"/>
  <c r="S1190" i="18" s="1"/>
  <c r="S1189" i="18" a="1"/>
  <c r="S1189" i="18" s="1"/>
  <c r="AR1175" i="13"/>
  <c r="AA1175" i="13"/>
  <c r="AB1175" i="13" s="1"/>
  <c r="AC1175" i="13" s="1"/>
  <c r="R1176" i="13"/>
  <c r="S1176" i="13"/>
  <c r="J1177" i="13"/>
  <c r="D1177" i="13"/>
  <c r="C1177" i="13"/>
  <c r="I1177" i="13"/>
  <c r="E1177" i="13"/>
  <c r="L1177" i="13"/>
  <c r="G1177" i="13"/>
  <c r="K1177" i="13"/>
  <c r="B1177" i="13"/>
  <c r="F1177" i="13"/>
  <c r="H1177" i="13"/>
  <c r="AM1176" i="13"/>
  <c r="Z1176" i="13"/>
  <c r="AL1176" i="13"/>
  <c r="AJ1176" i="13"/>
  <c r="AG1176" i="13"/>
  <c r="Y1176" i="13"/>
  <c r="AO1176" i="13"/>
  <c r="AN1176" i="13"/>
  <c r="U1176" i="13"/>
  <c r="AQ1176" i="13"/>
  <c r="V1176" i="13"/>
  <c r="W1176" i="13"/>
  <c r="AP1176" i="13"/>
  <c r="X1176" i="13"/>
  <c r="AE1176" i="13"/>
  <c r="AF1176" i="13"/>
  <c r="AH1176" i="13"/>
  <c r="AI1176" i="13"/>
  <c r="R1190" i="18" l="1"/>
  <c r="AS1175" i="13"/>
  <c r="M1175" i="13" s="1"/>
  <c r="Q1191" i="18" s="1"/>
  <c r="S1191" i="18" s="1" a="1"/>
  <c r="S1191" i="18" s="1"/>
  <c r="AR1176" i="13"/>
  <c r="AA1176" i="13"/>
  <c r="AB1176" i="13" s="1"/>
  <c r="AC1176" i="13" s="1"/>
  <c r="N1177" i="13"/>
  <c r="R1177" i="13"/>
  <c r="S1177" i="13"/>
  <c r="H1178" i="13"/>
  <c r="D1178" i="13"/>
  <c r="B1178" i="13"/>
  <c r="J1178" i="13"/>
  <c r="L1178" i="13"/>
  <c r="G1178" i="13"/>
  <c r="F1178" i="13"/>
  <c r="E1178" i="13"/>
  <c r="I1178" i="13"/>
  <c r="C1178" i="13"/>
  <c r="K1178" i="13"/>
  <c r="AQ1177" i="13"/>
  <c r="Z1177" i="13"/>
  <c r="AI1177" i="13"/>
  <c r="AO1177" i="13"/>
  <c r="AG1177" i="13"/>
  <c r="AL1177" i="13"/>
  <c r="AM1177" i="13"/>
  <c r="Y1177" i="13"/>
  <c r="AE1177" i="13"/>
  <c r="W1177" i="13"/>
  <c r="AF1177" i="13"/>
  <c r="AN1177" i="13"/>
  <c r="AJ1177" i="13"/>
  <c r="X1177" i="13"/>
  <c r="U1177" i="13"/>
  <c r="AP1177" i="13"/>
  <c r="AH1177" i="13"/>
  <c r="V1177" i="13"/>
  <c r="R1191" i="18" l="1"/>
  <c r="AS1176" i="13"/>
  <c r="M1176" i="13" s="1"/>
  <c r="Q1192" i="18" s="1"/>
  <c r="S1192" i="18" s="1" a="1"/>
  <c r="S1192" i="18" s="1"/>
  <c r="N1178" i="13"/>
  <c r="AA1177" i="13"/>
  <c r="AB1177" i="13" s="1"/>
  <c r="AC1177" i="13" s="1"/>
  <c r="AR1177" i="13"/>
  <c r="J1179" i="13"/>
  <c r="I1179" i="13"/>
  <c r="C1179" i="13"/>
  <c r="B1179" i="13"/>
  <c r="E1179" i="13"/>
  <c r="K1179" i="13"/>
  <c r="D1179" i="13"/>
  <c r="H1179" i="13"/>
  <c r="L1179" i="13"/>
  <c r="G1179" i="13"/>
  <c r="F1179" i="13"/>
  <c r="Y1178" i="13"/>
  <c r="Z1178" i="13"/>
  <c r="AJ1178" i="13"/>
  <c r="U1178" i="13"/>
  <c r="AG1178" i="13"/>
  <c r="AL1178" i="13"/>
  <c r="AF1178" i="13"/>
  <c r="V1178" i="13"/>
  <c r="AP1178" i="13"/>
  <c r="AO1178" i="13"/>
  <c r="AM1178" i="13"/>
  <c r="AN1178" i="13"/>
  <c r="X1178" i="13"/>
  <c r="W1178" i="13"/>
  <c r="AQ1178" i="13"/>
  <c r="AE1178" i="13"/>
  <c r="AI1178" i="13"/>
  <c r="AH1178" i="13"/>
  <c r="R1178" i="13"/>
  <c r="S1178" i="13"/>
  <c r="AA1178" i="13" l="1"/>
  <c r="AB1178" i="13" s="1"/>
  <c r="AC1178" i="13" s="1"/>
  <c r="AS1177" i="13"/>
  <c r="M1177" i="13" s="1"/>
  <c r="Q1193" i="18" s="1"/>
  <c r="R1193" i="18" s="1"/>
  <c r="R1192" i="18"/>
  <c r="N1179" i="13"/>
  <c r="AR1178" i="13"/>
  <c r="S1179" i="13"/>
  <c r="R1179" i="13"/>
  <c r="AP1179" i="13"/>
  <c r="Z1179" i="13"/>
  <c r="AL1179" i="13"/>
  <c r="AF1179" i="13"/>
  <c r="Y1179" i="13"/>
  <c r="AE1179" i="13"/>
  <c r="AQ1179" i="13"/>
  <c r="V1179" i="13"/>
  <c r="AN1179" i="13"/>
  <c r="U1179" i="13"/>
  <c r="AM1179" i="13"/>
  <c r="W1179" i="13"/>
  <c r="AO1179" i="13"/>
  <c r="AI1179" i="13"/>
  <c r="AG1179" i="13"/>
  <c r="AH1179" i="13"/>
  <c r="X1179" i="13"/>
  <c r="AJ1179" i="13"/>
  <c r="F1180" i="13"/>
  <c r="K1180" i="13"/>
  <c r="C1180" i="13"/>
  <c r="D1180" i="13"/>
  <c r="B1180" i="13"/>
  <c r="E1180" i="13"/>
  <c r="G1180" i="13"/>
  <c r="N1180" i="13" s="1"/>
  <c r="J1180" i="13"/>
  <c r="I1180" i="13"/>
  <c r="L1180" i="13"/>
  <c r="H1180" i="13"/>
  <c r="AS1178" i="13" l="1"/>
  <c r="M1178" i="13" s="1"/>
  <c r="Q1194" i="18" s="1"/>
  <c r="R1194" i="18" s="1"/>
  <c r="S1193" i="18" a="1"/>
  <c r="S1193" i="18" s="1"/>
  <c r="S1194" i="18" a="1"/>
  <c r="S1194" i="18" s="1"/>
  <c r="AR1179" i="13"/>
  <c r="AA1179" i="13"/>
  <c r="AB1179" i="13" s="1"/>
  <c r="AC1179" i="13" s="1"/>
  <c r="R1180" i="13"/>
  <c r="S1180" i="13"/>
  <c r="L1181" i="13"/>
  <c r="C1181" i="13"/>
  <c r="D1181" i="13"/>
  <c r="H1181" i="13"/>
  <c r="E1181" i="13"/>
  <c r="G1181" i="13"/>
  <c r="I1181" i="13"/>
  <c r="K1181" i="13"/>
  <c r="J1181" i="13"/>
  <c r="B1181" i="13"/>
  <c r="F1181" i="13"/>
  <c r="Z1180" i="13"/>
  <c r="W1180" i="13"/>
  <c r="AE1180" i="13"/>
  <c r="AI1180" i="13"/>
  <c r="AL1180" i="13"/>
  <c r="AQ1180" i="13"/>
  <c r="AG1180" i="13"/>
  <c r="AH1180" i="13"/>
  <c r="AM1180" i="13"/>
  <c r="AN1180" i="13"/>
  <c r="AJ1180" i="13"/>
  <c r="V1180" i="13"/>
  <c r="AP1180" i="13"/>
  <c r="Y1180" i="13"/>
  <c r="U1180" i="13"/>
  <c r="AF1180" i="13"/>
  <c r="X1180" i="13"/>
  <c r="AO1180" i="13"/>
  <c r="AS1179" i="13" l="1"/>
  <c r="M1179" i="13" s="1"/>
  <c r="Q1195" i="18" s="1"/>
  <c r="N1181" i="13"/>
  <c r="AA1180" i="13"/>
  <c r="AB1180" i="13" s="1"/>
  <c r="AC1180" i="13" s="1"/>
  <c r="AR1180" i="13"/>
  <c r="H1182" i="13"/>
  <c r="G1182" i="13"/>
  <c r="C1182" i="13"/>
  <c r="L1182" i="13"/>
  <c r="E1182" i="13"/>
  <c r="D1182" i="13"/>
  <c r="K1182" i="13"/>
  <c r="B1182" i="13"/>
  <c r="I1182" i="13"/>
  <c r="J1182" i="13"/>
  <c r="F1182" i="13"/>
  <c r="R1181" i="13"/>
  <c r="S1181" i="13"/>
  <c r="AQ1181" i="13"/>
  <c r="Y1181" i="13"/>
  <c r="AM1181" i="13"/>
  <c r="AG1181" i="13"/>
  <c r="AJ1181" i="13"/>
  <c r="AP1181" i="13"/>
  <c r="AL1181" i="13"/>
  <c r="V1181" i="13"/>
  <c r="X1181" i="13"/>
  <c r="AN1181" i="13"/>
  <c r="AF1181" i="13"/>
  <c r="U1181" i="13"/>
  <c r="W1181" i="13"/>
  <c r="AO1181" i="13"/>
  <c r="Z1181" i="13"/>
  <c r="AE1181" i="13"/>
  <c r="AH1181" i="13"/>
  <c r="AI1181" i="13"/>
  <c r="S1195" i="18" l="1" a="1"/>
  <c r="S1195" i="18" s="1"/>
  <c r="R1195" i="18"/>
  <c r="AR1181" i="13"/>
  <c r="N1182" i="13"/>
  <c r="AA1181" i="13"/>
  <c r="AB1181" i="13" s="1"/>
  <c r="AC1181" i="13" s="1"/>
  <c r="AS1180" i="13"/>
  <c r="M1180" i="13" s="1"/>
  <c r="Q1196" i="18" s="1"/>
  <c r="E1183" i="13"/>
  <c r="C1183" i="13"/>
  <c r="D1183" i="13"/>
  <c r="B1183" i="13"/>
  <c r="G1183" i="13"/>
  <c r="J1183" i="13"/>
  <c r="K1183" i="13"/>
  <c r="F1183" i="13"/>
  <c r="I1183" i="13"/>
  <c r="H1183" i="13"/>
  <c r="L1183" i="13"/>
  <c r="Y1182" i="13"/>
  <c r="AO1182" i="13"/>
  <c r="AL1182" i="13"/>
  <c r="AE1182" i="13"/>
  <c r="W1182" i="13"/>
  <c r="AQ1182" i="13"/>
  <c r="AF1182" i="13"/>
  <c r="AM1182" i="13"/>
  <c r="AG1182" i="13"/>
  <c r="AH1182" i="13"/>
  <c r="AN1182" i="13"/>
  <c r="AP1182" i="13"/>
  <c r="AJ1182" i="13"/>
  <c r="V1182" i="13"/>
  <c r="U1182" i="13"/>
  <c r="X1182" i="13"/>
  <c r="Z1182" i="13"/>
  <c r="AI1182" i="13"/>
  <c r="S1182" i="13"/>
  <c r="R1182" i="13"/>
  <c r="AS1181" i="13" l="1"/>
  <c r="M1181" i="13" s="1"/>
  <c r="Q1197" i="18" s="1"/>
  <c r="R1197" i="18" s="1"/>
  <c r="AR1182" i="13"/>
  <c r="AA1182" i="13"/>
  <c r="AB1182" i="13" s="1"/>
  <c r="AC1182" i="13" s="1"/>
  <c r="S1196" i="18" a="1"/>
  <c r="S1196" i="18" s="1"/>
  <c r="R1196" i="18"/>
  <c r="N1183" i="13"/>
  <c r="S1183" i="13"/>
  <c r="R1183" i="13"/>
  <c r="G1184" i="13"/>
  <c r="E1184" i="13"/>
  <c r="D1184" i="13"/>
  <c r="F1184" i="13"/>
  <c r="K1184" i="13"/>
  <c r="H1184" i="13"/>
  <c r="I1184" i="13"/>
  <c r="L1184" i="13"/>
  <c r="J1184" i="13"/>
  <c r="C1184" i="13"/>
  <c r="B1184" i="13"/>
  <c r="AE1183" i="13"/>
  <c r="AL1183" i="13"/>
  <c r="AJ1183" i="13"/>
  <c r="Z1183" i="13"/>
  <c r="AN1183" i="13"/>
  <c r="AF1183" i="13"/>
  <c r="V1183" i="13"/>
  <c r="U1183" i="13"/>
  <c r="AP1183" i="13"/>
  <c r="AO1183" i="13"/>
  <c r="W1183" i="13"/>
  <c r="AM1183" i="13"/>
  <c r="AG1183" i="13"/>
  <c r="Y1183" i="13"/>
  <c r="AH1183" i="13"/>
  <c r="AI1183" i="13"/>
  <c r="AQ1183" i="13"/>
  <c r="X1183" i="13"/>
  <c r="S1197" i="18" l="1" a="1"/>
  <c r="S1197" i="18" s="1"/>
  <c r="AS1182" i="13"/>
  <c r="M1182" i="13" s="1"/>
  <c r="Q1198" i="18" s="1"/>
  <c r="AA1183" i="13"/>
  <c r="AB1183" i="13" s="1"/>
  <c r="AC1183" i="13" s="1"/>
  <c r="N1184" i="13"/>
  <c r="AR1183" i="13"/>
  <c r="D1185" i="13"/>
  <c r="H1185" i="13"/>
  <c r="K1185" i="13"/>
  <c r="B1185" i="13"/>
  <c r="I1185" i="13"/>
  <c r="C1185" i="13"/>
  <c r="F1185" i="13"/>
  <c r="L1185" i="13"/>
  <c r="E1185" i="13"/>
  <c r="G1185" i="13"/>
  <c r="J1185" i="13"/>
  <c r="S1184" i="13"/>
  <c r="R1184" i="13"/>
  <c r="X1184" i="13"/>
  <c r="AN1184" i="13"/>
  <c r="AG1184" i="13"/>
  <c r="W1184" i="13"/>
  <c r="AQ1184" i="13"/>
  <c r="AM1184" i="13"/>
  <c r="AH1184" i="13"/>
  <c r="AE1184" i="13"/>
  <c r="AI1184" i="13"/>
  <c r="Z1184" i="13"/>
  <c r="AJ1184" i="13"/>
  <c r="Y1184" i="13"/>
  <c r="AL1184" i="13"/>
  <c r="AF1184" i="13"/>
  <c r="U1184" i="13"/>
  <c r="V1184" i="13"/>
  <c r="AP1184" i="13"/>
  <c r="AO1184" i="13"/>
  <c r="S1198" i="18" l="1" a="1"/>
  <c r="S1198" i="18" s="1"/>
  <c r="R1198" i="18"/>
  <c r="AS1183" i="13"/>
  <c r="M1183" i="13" s="1"/>
  <c r="Q1199" i="18" s="1"/>
  <c r="S1199" i="18" s="1" a="1"/>
  <c r="S1199" i="18" s="1"/>
  <c r="AA1184" i="13"/>
  <c r="AB1184" i="13" s="1"/>
  <c r="AC1184" i="13" s="1"/>
  <c r="AR1184" i="13"/>
  <c r="N1185" i="13"/>
  <c r="G1186" i="13"/>
  <c r="F1186" i="13"/>
  <c r="C1186" i="13"/>
  <c r="E1186" i="13"/>
  <c r="J1186" i="13"/>
  <c r="K1186" i="13"/>
  <c r="H1186" i="13"/>
  <c r="D1186" i="13"/>
  <c r="I1186" i="13"/>
  <c r="L1186" i="13"/>
  <c r="B1186" i="13"/>
  <c r="S1185" i="13"/>
  <c r="R1185" i="13"/>
  <c r="AN1185" i="13"/>
  <c r="V1185" i="13"/>
  <c r="W1185" i="13"/>
  <c r="U1185" i="13"/>
  <c r="AO1185" i="13"/>
  <c r="AQ1185" i="13"/>
  <c r="Y1185" i="13"/>
  <c r="AM1185" i="13"/>
  <c r="AG1185" i="13"/>
  <c r="AE1185" i="13"/>
  <c r="AH1185" i="13"/>
  <c r="AI1185" i="13"/>
  <c r="AJ1185" i="13"/>
  <c r="AP1185" i="13"/>
  <c r="X1185" i="13"/>
  <c r="AL1185" i="13"/>
  <c r="AF1185" i="13"/>
  <c r="Z1185" i="13"/>
  <c r="R1199" i="18" l="1"/>
  <c r="AS1184" i="13"/>
  <c r="M1184" i="13" s="1"/>
  <c r="Q1200" i="18" s="1"/>
  <c r="R1200" i="18" s="1"/>
  <c r="AR1185" i="13"/>
  <c r="AA1185" i="13"/>
  <c r="AB1185" i="13" s="1"/>
  <c r="AC1185" i="13" s="1"/>
  <c r="N1186" i="13"/>
  <c r="D1187" i="13"/>
  <c r="E1187" i="13"/>
  <c r="G1187" i="13"/>
  <c r="I1187" i="13"/>
  <c r="B1187" i="13"/>
  <c r="K1187" i="13"/>
  <c r="J1187" i="13"/>
  <c r="F1187" i="13"/>
  <c r="H1187" i="13"/>
  <c r="L1187" i="13"/>
  <c r="C1187" i="13"/>
  <c r="AI1186" i="13"/>
  <c r="AP1186" i="13"/>
  <c r="AJ1186" i="13"/>
  <c r="AE1186" i="13"/>
  <c r="AQ1186" i="13"/>
  <c r="X1186" i="13"/>
  <c r="AM1186" i="13"/>
  <c r="Y1186" i="13"/>
  <c r="W1186" i="13"/>
  <c r="U1186" i="13"/>
  <c r="V1186" i="13"/>
  <c r="AN1186" i="13"/>
  <c r="AL1186" i="13"/>
  <c r="AF1186" i="13"/>
  <c r="AO1186" i="13"/>
  <c r="AH1186" i="13"/>
  <c r="Z1186" i="13"/>
  <c r="AG1186" i="13"/>
  <c r="S1186" i="13"/>
  <c r="R1186" i="13"/>
  <c r="AS1185" i="13" l="1"/>
  <c r="M1185" i="13" s="1"/>
  <c r="Q1201" i="18" s="1"/>
  <c r="R1201" i="18" s="1"/>
  <c r="S1200" i="18" a="1"/>
  <c r="S1200" i="18" s="1"/>
  <c r="AA1186" i="13"/>
  <c r="AB1186" i="13" s="1"/>
  <c r="AC1186" i="13" s="1"/>
  <c r="AR1186" i="13"/>
  <c r="N1187" i="13"/>
  <c r="R1187" i="13"/>
  <c r="S1187" i="13"/>
  <c r="C1188" i="13"/>
  <c r="H1188" i="13"/>
  <c r="J1188" i="13"/>
  <c r="L1188" i="13"/>
  <c r="K1188" i="13"/>
  <c r="G1188" i="13"/>
  <c r="D1188" i="13"/>
  <c r="F1188" i="13"/>
  <c r="E1188" i="13"/>
  <c r="B1188" i="13"/>
  <c r="I1188" i="13"/>
  <c r="AE1187" i="13"/>
  <c r="Y1187" i="13"/>
  <c r="AJ1187" i="13"/>
  <c r="AQ1187" i="13"/>
  <c r="U1187" i="13"/>
  <c r="V1187" i="13"/>
  <c r="AF1187" i="13"/>
  <c r="AO1187" i="13"/>
  <c r="AI1187" i="13"/>
  <c r="AG1187" i="13"/>
  <c r="AM1187" i="13"/>
  <c r="AP1187" i="13"/>
  <c r="AN1187" i="13"/>
  <c r="AL1187" i="13"/>
  <c r="X1187" i="13"/>
  <c r="W1187" i="13"/>
  <c r="AH1187" i="13"/>
  <c r="Z1187" i="13"/>
  <c r="S1201" i="18" l="1" a="1"/>
  <c r="S1201" i="18" s="1"/>
  <c r="AS1186" i="13"/>
  <c r="M1186" i="13" s="1"/>
  <c r="Q1202" i="18" s="1"/>
  <c r="AR1187" i="13"/>
  <c r="N1188" i="13"/>
  <c r="AA1187" i="13"/>
  <c r="AB1187" i="13" s="1"/>
  <c r="AC1187" i="13" s="1"/>
  <c r="B1189" i="13"/>
  <c r="I1189" i="13"/>
  <c r="L1189" i="13"/>
  <c r="K1189" i="13"/>
  <c r="F1189" i="13"/>
  <c r="G1189" i="13"/>
  <c r="H1189" i="13"/>
  <c r="C1189" i="13"/>
  <c r="J1189" i="13"/>
  <c r="D1189" i="13"/>
  <c r="E1189" i="13"/>
  <c r="V1188" i="13"/>
  <c r="Y1188" i="13"/>
  <c r="Z1188" i="13"/>
  <c r="X1188" i="13"/>
  <c r="W1188" i="13"/>
  <c r="U1188" i="13"/>
  <c r="AO1188" i="13"/>
  <c r="AI1188" i="13"/>
  <c r="AM1188" i="13"/>
  <c r="AE1188" i="13"/>
  <c r="AQ1188" i="13"/>
  <c r="AL1188" i="13"/>
  <c r="AH1188" i="13"/>
  <c r="AG1188" i="13"/>
  <c r="AF1188" i="13"/>
  <c r="AN1188" i="13"/>
  <c r="AP1188" i="13"/>
  <c r="AJ1188" i="13"/>
  <c r="S1188" i="13"/>
  <c r="R1188" i="13"/>
  <c r="S1202" i="18" l="1" a="1"/>
  <c r="S1202" i="18" s="1"/>
  <c r="AS1187" i="13"/>
  <c r="M1187" i="13" s="1"/>
  <c r="Q1203" i="18" s="1"/>
  <c r="S1203" i="18" s="1" a="1"/>
  <c r="S1203" i="18" s="1"/>
  <c r="R1202" i="18"/>
  <c r="N1189" i="13"/>
  <c r="AA1188" i="13"/>
  <c r="AB1188" i="13" s="1"/>
  <c r="AC1188" i="13" s="1"/>
  <c r="AR1188" i="13"/>
  <c r="X1189" i="13"/>
  <c r="AN1189" i="13"/>
  <c r="AF1189" i="13"/>
  <c r="AE1189" i="13"/>
  <c r="Z1189" i="13"/>
  <c r="AP1189" i="13"/>
  <c r="AO1189" i="13"/>
  <c r="V1189" i="13"/>
  <c r="W1189" i="13"/>
  <c r="U1189" i="13"/>
  <c r="AG1189" i="13"/>
  <c r="Y1189" i="13"/>
  <c r="AM1189" i="13"/>
  <c r="AI1189" i="13"/>
  <c r="AQ1189" i="13"/>
  <c r="AH1189" i="13"/>
  <c r="AL1189" i="13"/>
  <c r="AJ1189" i="13"/>
  <c r="S1189" i="13"/>
  <c r="R1189" i="13"/>
  <c r="C1190" i="13"/>
  <c r="K1190" i="13"/>
  <c r="L1190" i="13"/>
  <c r="B1190" i="13"/>
  <c r="J1190" i="13"/>
  <c r="F1190" i="13"/>
  <c r="G1190" i="13"/>
  <c r="E1190" i="13"/>
  <c r="I1190" i="13"/>
  <c r="D1190" i="13"/>
  <c r="H1190" i="13"/>
  <c r="R1203" i="18" l="1"/>
  <c r="N1190" i="13"/>
  <c r="AA1189" i="13"/>
  <c r="AB1189" i="13" s="1"/>
  <c r="AC1189" i="13" s="1"/>
  <c r="AR1189" i="13"/>
  <c r="AS1188" i="13"/>
  <c r="M1188" i="13" s="1"/>
  <c r="Q1204" i="18" s="1"/>
  <c r="S1190" i="13"/>
  <c r="R1190" i="13"/>
  <c r="AI1190" i="13"/>
  <c r="AH1190" i="13"/>
  <c r="AG1190" i="13"/>
  <c r="AE1190" i="13"/>
  <c r="Z1190" i="13"/>
  <c r="AJ1190" i="13"/>
  <c r="U1190" i="13"/>
  <c r="AL1190" i="13"/>
  <c r="AF1190" i="13"/>
  <c r="V1190" i="13"/>
  <c r="AP1190" i="13"/>
  <c r="AO1190" i="13"/>
  <c r="Y1190" i="13"/>
  <c r="AN1190" i="13"/>
  <c r="AQ1190" i="13"/>
  <c r="X1190" i="13"/>
  <c r="W1190" i="13"/>
  <c r="AM1190" i="13"/>
  <c r="H1191" i="13"/>
  <c r="L1191" i="13"/>
  <c r="D1191" i="13"/>
  <c r="E1191" i="13"/>
  <c r="F1191" i="13"/>
  <c r="I1191" i="13"/>
  <c r="B1191" i="13"/>
  <c r="G1191" i="13"/>
  <c r="C1191" i="13"/>
  <c r="K1191" i="13"/>
  <c r="J1191" i="13"/>
  <c r="N1191" i="13" l="1"/>
  <c r="AS1189" i="13"/>
  <c r="M1189" i="13" s="1"/>
  <c r="Q1205" i="18" s="1"/>
  <c r="S1205" i="18" s="1" a="1"/>
  <c r="S1205" i="18" s="1"/>
  <c r="AR1190" i="13"/>
  <c r="S1204" i="18" a="1"/>
  <c r="S1204" i="18" s="1"/>
  <c r="R1204" i="18"/>
  <c r="AA1190" i="13"/>
  <c r="AB1190" i="13" s="1"/>
  <c r="AC1190" i="13" s="1"/>
  <c r="F1192" i="13"/>
  <c r="C1192" i="13"/>
  <c r="G1192" i="13"/>
  <c r="J1192" i="13"/>
  <c r="K1192" i="13"/>
  <c r="E1192" i="13"/>
  <c r="B1192" i="13"/>
  <c r="H1192" i="13"/>
  <c r="D1192" i="13"/>
  <c r="I1192" i="13"/>
  <c r="L1192" i="13"/>
  <c r="U1191" i="13"/>
  <c r="AF1191" i="13"/>
  <c r="Z1191" i="13"/>
  <c r="AN1191" i="13"/>
  <c r="V1191" i="13"/>
  <c r="W1191" i="13"/>
  <c r="AO1191" i="13"/>
  <c r="AQ1191" i="13"/>
  <c r="AG1191" i="13"/>
  <c r="Y1191" i="13"/>
  <c r="AM1191" i="13"/>
  <c r="AJ1191" i="13"/>
  <c r="AE1191" i="13"/>
  <c r="AH1191" i="13"/>
  <c r="AI1191" i="13"/>
  <c r="AL1191" i="13"/>
  <c r="AP1191" i="13"/>
  <c r="X1191" i="13"/>
  <c r="S1191" i="13"/>
  <c r="R1191" i="13"/>
  <c r="R1205" i="18" l="1"/>
  <c r="AS1190" i="13"/>
  <c r="M1190" i="13" s="1"/>
  <c r="Q1206" i="18" s="1"/>
  <c r="S1206" i="18" s="1" a="1"/>
  <c r="S1206" i="18" s="1"/>
  <c r="AR1191" i="13"/>
  <c r="AA1191" i="13"/>
  <c r="AB1191" i="13" s="1"/>
  <c r="AC1191" i="13" s="1"/>
  <c r="N1192" i="13"/>
  <c r="AP1192" i="13"/>
  <c r="X1192" i="13"/>
  <c r="AQ1192" i="13"/>
  <c r="U1192" i="13"/>
  <c r="AF1192" i="13"/>
  <c r="W1192" i="13"/>
  <c r="AM1192" i="13"/>
  <c r="AI1192" i="13"/>
  <c r="AL1192" i="13"/>
  <c r="AE1192" i="13"/>
  <c r="AG1192" i="13"/>
  <c r="AH1192" i="13"/>
  <c r="V1192" i="13"/>
  <c r="AO1192" i="13"/>
  <c r="AJ1192" i="13"/>
  <c r="Z1192" i="13"/>
  <c r="AN1192" i="13"/>
  <c r="Y1192" i="13"/>
  <c r="S1192" i="13"/>
  <c r="R1192" i="13"/>
  <c r="F1193" i="13"/>
  <c r="E1193" i="13"/>
  <c r="B1193" i="13"/>
  <c r="J1193" i="13"/>
  <c r="I1193" i="13"/>
  <c r="H1193" i="13"/>
  <c r="L1193" i="13"/>
  <c r="G1193" i="13"/>
  <c r="N1193" i="13" s="1"/>
  <c r="D1193" i="13"/>
  <c r="K1193" i="13"/>
  <c r="C1193" i="13"/>
  <c r="R1206" i="18" l="1"/>
  <c r="AS1191" i="13"/>
  <c r="M1191" i="13" s="1"/>
  <c r="Q1207" i="18" s="1"/>
  <c r="S1207" i="18" s="1" a="1"/>
  <c r="S1207" i="18" s="1"/>
  <c r="AR1192" i="13"/>
  <c r="AA1192" i="13"/>
  <c r="AB1192" i="13" s="1"/>
  <c r="AC1192" i="13" s="1"/>
  <c r="AJ1193" i="13"/>
  <c r="AO1193" i="13"/>
  <c r="AQ1193" i="13"/>
  <c r="AE1193" i="13"/>
  <c r="AH1193" i="13"/>
  <c r="AI1193" i="13"/>
  <c r="Y1193" i="13"/>
  <c r="AM1193" i="13"/>
  <c r="AG1193" i="13"/>
  <c r="W1193" i="13"/>
  <c r="AP1193" i="13"/>
  <c r="AL1193" i="13"/>
  <c r="V1193" i="13"/>
  <c r="X1193" i="13"/>
  <c r="U1193" i="13"/>
  <c r="AN1193" i="13"/>
  <c r="AF1193" i="13"/>
  <c r="Z1193" i="13"/>
  <c r="R1193" i="13"/>
  <c r="S1193" i="13"/>
  <c r="D1194" i="13"/>
  <c r="F1194" i="13"/>
  <c r="C1194" i="13"/>
  <c r="H1194" i="13"/>
  <c r="G1194" i="13"/>
  <c r="K1194" i="13"/>
  <c r="J1194" i="13"/>
  <c r="L1194" i="13"/>
  <c r="B1194" i="13"/>
  <c r="I1194" i="13"/>
  <c r="E1194" i="13"/>
  <c r="AS1192" i="13" l="1"/>
  <c r="M1192" i="13" s="1"/>
  <c r="Q1208" i="18" s="1"/>
  <c r="R1208" i="18" s="1"/>
  <c r="R1207" i="18"/>
  <c r="N1194" i="13"/>
  <c r="AA1193" i="13"/>
  <c r="AB1193" i="13" s="1"/>
  <c r="AC1193" i="13" s="1"/>
  <c r="AR1193" i="13"/>
  <c r="B1195" i="13"/>
  <c r="D1195" i="13"/>
  <c r="F1195" i="13"/>
  <c r="C1195" i="13"/>
  <c r="L1195" i="13"/>
  <c r="K1195" i="13"/>
  <c r="I1195" i="13"/>
  <c r="E1195" i="13"/>
  <c r="H1195" i="13"/>
  <c r="G1195" i="13"/>
  <c r="J1195" i="13"/>
  <c r="S1194" i="13"/>
  <c r="R1194" i="13"/>
  <c r="AJ1194" i="13"/>
  <c r="V1194" i="13"/>
  <c r="Y1194" i="13"/>
  <c r="Z1194" i="13"/>
  <c r="X1194" i="13"/>
  <c r="U1194" i="13"/>
  <c r="AO1194" i="13"/>
  <c r="AI1194" i="13"/>
  <c r="W1194" i="13"/>
  <c r="AQ1194" i="13"/>
  <c r="AL1194" i="13"/>
  <c r="AE1194" i="13"/>
  <c r="AM1194" i="13"/>
  <c r="AG1194" i="13"/>
  <c r="AF1194" i="13"/>
  <c r="AH1194" i="13"/>
  <c r="AN1194" i="13"/>
  <c r="AP1194" i="13"/>
  <c r="S1208" i="18" l="1" a="1"/>
  <c r="S1208" i="18" s="1"/>
  <c r="N1195" i="13"/>
  <c r="AS1193" i="13"/>
  <c r="M1193" i="13" s="1"/>
  <c r="Q1209" i="18" s="1"/>
  <c r="AR1194" i="13"/>
  <c r="AA1194" i="13"/>
  <c r="AB1194" i="13" s="1"/>
  <c r="AC1194" i="13" s="1"/>
  <c r="S1195" i="13"/>
  <c r="R1195" i="13"/>
  <c r="U1195" i="13"/>
  <c r="X1195" i="13"/>
  <c r="AN1195" i="13"/>
  <c r="AF1195" i="13"/>
  <c r="Z1195" i="13"/>
  <c r="AP1195" i="13"/>
  <c r="AO1195" i="13"/>
  <c r="V1195" i="13"/>
  <c r="W1195" i="13"/>
  <c r="AG1195" i="13"/>
  <c r="Y1195" i="13"/>
  <c r="AM1195" i="13"/>
  <c r="AE1195" i="13"/>
  <c r="AI1195" i="13"/>
  <c r="AQ1195" i="13"/>
  <c r="AH1195" i="13"/>
  <c r="AL1195" i="13"/>
  <c r="AJ1195" i="13"/>
  <c r="K1196" i="13"/>
  <c r="I1196" i="13"/>
  <c r="E1196" i="13"/>
  <c r="L1196" i="13"/>
  <c r="C1196" i="13"/>
  <c r="D1196" i="13"/>
  <c r="J1196" i="13"/>
  <c r="B1196" i="13"/>
  <c r="G1196" i="13"/>
  <c r="H1196" i="13"/>
  <c r="F1196" i="13"/>
  <c r="S1209" i="18" l="1" a="1"/>
  <c r="S1209" i="18" s="1"/>
  <c r="AS1194" i="13"/>
  <c r="M1194" i="13" s="1"/>
  <c r="Q1210" i="18" s="1"/>
  <c r="R1210" i="18" s="1"/>
  <c r="R1209" i="18"/>
  <c r="N1196" i="13"/>
  <c r="AR1195" i="13"/>
  <c r="AA1195" i="13"/>
  <c r="AB1195" i="13" s="1"/>
  <c r="AC1195" i="13" s="1"/>
  <c r="R1196" i="13"/>
  <c r="S1196" i="13"/>
  <c r="J1197" i="13"/>
  <c r="K1197" i="13"/>
  <c r="I1197" i="13"/>
  <c r="B1197" i="13"/>
  <c r="E1197" i="13"/>
  <c r="H1197" i="13"/>
  <c r="G1197" i="13"/>
  <c r="D1197" i="13"/>
  <c r="L1197" i="13"/>
  <c r="C1197" i="13"/>
  <c r="F1197" i="13"/>
  <c r="AE1196" i="13"/>
  <c r="AG1196" i="13"/>
  <c r="AO1196" i="13"/>
  <c r="V1196" i="13"/>
  <c r="Z1196" i="13"/>
  <c r="AH1196" i="13"/>
  <c r="AM1196" i="13"/>
  <c r="AL1196" i="13"/>
  <c r="AF1196" i="13"/>
  <c r="X1196" i="13"/>
  <c r="AP1196" i="13"/>
  <c r="AQ1196" i="13"/>
  <c r="AI1196" i="13"/>
  <c r="AN1196" i="13"/>
  <c r="U1196" i="13"/>
  <c r="Y1196" i="13"/>
  <c r="AJ1196" i="13"/>
  <c r="W1196" i="13"/>
  <c r="S1210" i="18" l="1" a="1"/>
  <c r="S1210" i="18" s="1"/>
  <c r="AS1195" i="13"/>
  <c r="M1195" i="13" s="1"/>
  <c r="Q1211" i="18" s="1"/>
  <c r="AR1196" i="13"/>
  <c r="AA1196" i="13"/>
  <c r="AB1196" i="13" s="1"/>
  <c r="AC1196" i="13" s="1"/>
  <c r="N1197" i="13"/>
  <c r="AH1197" i="13"/>
  <c r="AI1197" i="13"/>
  <c r="AJ1197" i="13"/>
  <c r="AP1197" i="13"/>
  <c r="X1197" i="13"/>
  <c r="U1197" i="13"/>
  <c r="AL1197" i="13"/>
  <c r="AF1197" i="13"/>
  <c r="Z1197" i="13"/>
  <c r="AN1197" i="13"/>
  <c r="V1197" i="13"/>
  <c r="W1197" i="13"/>
  <c r="AE1197" i="13"/>
  <c r="AO1197" i="13"/>
  <c r="AQ1197" i="13"/>
  <c r="Y1197" i="13"/>
  <c r="AM1197" i="13"/>
  <c r="AG1197" i="13"/>
  <c r="R1197" i="13"/>
  <c r="S1197" i="13"/>
  <c r="D1198" i="13"/>
  <c r="C1198" i="13"/>
  <c r="F1198" i="13"/>
  <c r="L1198" i="13"/>
  <c r="G1198" i="13"/>
  <c r="J1198" i="13"/>
  <c r="K1198" i="13"/>
  <c r="B1198" i="13"/>
  <c r="E1198" i="13"/>
  <c r="H1198" i="13"/>
  <c r="I1198" i="13"/>
  <c r="R1211" i="18" l="1"/>
  <c r="AS1196" i="13"/>
  <c r="M1196" i="13" s="1"/>
  <c r="Q1212" i="18" s="1"/>
  <c r="S1212" i="18" s="1" a="1"/>
  <c r="S1212" i="18" s="1"/>
  <c r="S1211" i="18" a="1"/>
  <c r="S1211" i="18" s="1"/>
  <c r="N1198" i="13"/>
  <c r="AR1197" i="13"/>
  <c r="AA1197" i="13"/>
  <c r="AB1197" i="13" s="1"/>
  <c r="AC1197" i="13" s="1"/>
  <c r="R1198" i="13"/>
  <c r="S1198" i="13"/>
  <c r="L1199" i="13"/>
  <c r="J1199" i="13"/>
  <c r="K1199" i="13"/>
  <c r="E1199" i="13"/>
  <c r="B1199" i="13"/>
  <c r="C1199" i="13"/>
  <c r="D1199" i="13"/>
  <c r="I1199" i="13"/>
  <c r="H1199" i="13"/>
  <c r="G1199" i="13"/>
  <c r="F1199" i="13"/>
  <c r="U1198" i="13"/>
  <c r="AE1198" i="13"/>
  <c r="V1198" i="13"/>
  <c r="AP1198" i="13"/>
  <c r="AJ1198" i="13"/>
  <c r="AF1198" i="13"/>
  <c r="X1198" i="13"/>
  <c r="Y1198" i="13"/>
  <c r="Z1198" i="13"/>
  <c r="W1198" i="13"/>
  <c r="AO1198" i="13"/>
  <c r="AI1198" i="13"/>
  <c r="AL1198" i="13"/>
  <c r="AQ1198" i="13"/>
  <c r="AG1198" i="13"/>
  <c r="AH1198" i="13"/>
  <c r="AM1198" i="13"/>
  <c r="AN1198" i="13"/>
  <c r="R1212" i="18" l="1"/>
  <c r="AS1197" i="13"/>
  <c r="M1197" i="13" s="1"/>
  <c r="Q1213" i="18" s="1"/>
  <c r="R1213" i="18" s="1"/>
  <c r="AA1198" i="13"/>
  <c r="AB1198" i="13" s="1"/>
  <c r="AC1198" i="13" s="1"/>
  <c r="AR1198" i="13"/>
  <c r="N1199" i="13"/>
  <c r="S1199" i="13"/>
  <c r="R1199" i="13"/>
  <c r="AE1199" i="13"/>
  <c r="Y1199" i="13"/>
  <c r="AM1199" i="13"/>
  <c r="AO1199" i="13"/>
  <c r="U1199" i="13"/>
  <c r="W1199" i="13"/>
  <c r="AI1199" i="13"/>
  <c r="AJ1199" i="13"/>
  <c r="AP1199" i="13"/>
  <c r="AN1199" i="13"/>
  <c r="V1199" i="13"/>
  <c r="X1199" i="13"/>
  <c r="AF1199" i="13"/>
  <c r="AQ1199" i="13"/>
  <c r="AH1199" i="13"/>
  <c r="AG1199" i="13"/>
  <c r="Z1199" i="13"/>
  <c r="AL1199" i="13"/>
  <c r="D1200" i="13"/>
  <c r="E1200" i="13"/>
  <c r="I1200" i="13"/>
  <c r="J1200" i="13"/>
  <c r="C1200" i="13"/>
  <c r="B1200" i="13"/>
  <c r="G1200" i="13"/>
  <c r="H1200" i="13"/>
  <c r="K1200" i="13"/>
  <c r="L1200" i="13"/>
  <c r="F1200" i="13"/>
  <c r="AS1198" i="13" l="1"/>
  <c r="M1198" i="13" s="1"/>
  <c r="Q1214" i="18" s="1"/>
  <c r="S1213" i="18" a="1"/>
  <c r="S1213" i="18" s="1"/>
  <c r="N1200" i="13"/>
  <c r="AR1199" i="13"/>
  <c r="AA1199" i="13"/>
  <c r="AB1199" i="13" s="1"/>
  <c r="AC1199" i="13" s="1"/>
  <c r="R1200" i="13"/>
  <c r="S1200" i="13"/>
  <c r="J1201" i="13"/>
  <c r="L1201" i="13"/>
  <c r="E1201" i="13"/>
  <c r="G1201" i="13"/>
  <c r="H1201" i="13"/>
  <c r="B1201" i="13"/>
  <c r="I1201" i="13"/>
  <c r="D1201" i="13"/>
  <c r="C1201" i="13"/>
  <c r="K1201" i="13"/>
  <c r="F1201" i="13"/>
  <c r="X1200" i="13"/>
  <c r="W1200" i="13"/>
  <c r="AG1200" i="13"/>
  <c r="AF1200" i="13"/>
  <c r="AJ1200" i="13"/>
  <c r="AN1200" i="13"/>
  <c r="AP1200" i="13"/>
  <c r="Z1200" i="13"/>
  <c r="AH1200" i="13"/>
  <c r="V1200" i="13"/>
  <c r="AO1200" i="13"/>
  <c r="AI1200" i="13"/>
  <c r="AQ1200" i="13"/>
  <c r="AL1200" i="13"/>
  <c r="AE1200" i="13"/>
  <c r="Y1200" i="13"/>
  <c r="U1200" i="13"/>
  <c r="AM1200" i="13"/>
  <c r="S1214" i="18" l="1" a="1"/>
  <c r="S1214" i="18" s="1"/>
  <c r="R1214" i="18"/>
  <c r="AS1199" i="13"/>
  <c r="M1199" i="13" s="1"/>
  <c r="Q1215" i="18" s="1"/>
  <c r="R1215" i="18" s="1"/>
  <c r="AA1200" i="13"/>
  <c r="AB1200" i="13" s="1"/>
  <c r="AC1200" i="13" s="1"/>
  <c r="AR1200" i="13"/>
  <c r="N1201" i="13"/>
  <c r="AN1201" i="13"/>
  <c r="AF1201" i="13"/>
  <c r="V1201" i="13"/>
  <c r="AE1201" i="13"/>
  <c r="Y1201" i="13"/>
  <c r="AH1201" i="13"/>
  <c r="AI1201" i="13"/>
  <c r="AQ1201" i="13"/>
  <c r="X1201" i="13"/>
  <c r="U1201" i="13"/>
  <c r="W1201" i="13"/>
  <c r="AG1201" i="13"/>
  <c r="AJ1201" i="13"/>
  <c r="AO1201" i="13"/>
  <c r="AM1201" i="13"/>
  <c r="AL1201" i="13"/>
  <c r="Z1201" i="13"/>
  <c r="AP1201" i="13"/>
  <c r="L1202" i="13"/>
  <c r="H1202" i="13"/>
  <c r="K1202" i="13"/>
  <c r="E1202" i="13"/>
  <c r="F1202" i="13"/>
  <c r="G1202" i="13"/>
  <c r="J1202" i="13"/>
  <c r="C1202" i="13"/>
  <c r="D1202" i="13"/>
  <c r="I1202" i="13"/>
  <c r="B1202" i="13"/>
  <c r="R1201" i="13"/>
  <c r="S1201" i="13"/>
  <c r="S1215" i="18" l="1" a="1"/>
  <c r="S1215" i="18" s="1"/>
  <c r="AS1200" i="13"/>
  <c r="M1200" i="13" s="1"/>
  <c r="Q1216" i="18" s="1"/>
  <c r="N1202" i="13"/>
  <c r="AA1201" i="13"/>
  <c r="AB1201" i="13" s="1"/>
  <c r="AC1201" i="13" s="1"/>
  <c r="AR1201" i="13"/>
  <c r="E1203" i="13"/>
  <c r="J1203" i="13"/>
  <c r="I1203" i="13"/>
  <c r="H1203" i="13"/>
  <c r="K1203" i="13"/>
  <c r="B1203" i="13"/>
  <c r="C1203" i="13"/>
  <c r="G1203" i="13"/>
  <c r="D1203" i="13"/>
  <c r="L1203" i="13"/>
  <c r="F1203" i="13"/>
  <c r="AH1202" i="13"/>
  <c r="Y1202" i="13"/>
  <c r="U1202" i="13"/>
  <c r="AF1202" i="13"/>
  <c r="X1202" i="13"/>
  <c r="AL1202" i="13"/>
  <c r="AO1202" i="13"/>
  <c r="AI1202" i="13"/>
  <c r="AP1202" i="13"/>
  <c r="Z1202" i="13"/>
  <c r="AQ1202" i="13"/>
  <c r="AN1202" i="13"/>
  <c r="V1202" i="13"/>
  <c r="W1202" i="13"/>
  <c r="AM1202" i="13"/>
  <c r="AJ1202" i="13"/>
  <c r="AE1202" i="13"/>
  <c r="AG1202" i="13"/>
  <c r="S1202" i="13"/>
  <c r="R1202" i="13"/>
  <c r="R1216" i="18" l="1"/>
  <c r="S1216" i="18" a="1"/>
  <c r="S1216" i="18" s="1"/>
  <c r="N1203" i="13"/>
  <c r="AR1202" i="13"/>
  <c r="AA1202" i="13"/>
  <c r="AB1202" i="13" s="1"/>
  <c r="AC1202" i="13" s="1"/>
  <c r="AS1201" i="13"/>
  <c r="M1201" i="13" s="1"/>
  <c r="Q1217" i="18" s="1"/>
  <c r="AE1203" i="13"/>
  <c r="AO1203" i="13"/>
  <c r="Z1203" i="13"/>
  <c r="AG1203" i="13"/>
  <c r="AJ1203" i="13"/>
  <c r="AF1203" i="13"/>
  <c r="X1203" i="13"/>
  <c r="U1203" i="13"/>
  <c r="AL1203" i="13"/>
  <c r="AM1203" i="13"/>
  <c r="W1203" i="13"/>
  <c r="AH1203" i="13"/>
  <c r="AI1203" i="13"/>
  <c r="AN1203" i="13"/>
  <c r="Y1203" i="13"/>
  <c r="AP1203" i="13"/>
  <c r="V1203" i="13"/>
  <c r="AQ1203" i="13"/>
  <c r="E1204" i="13"/>
  <c r="F1204" i="13"/>
  <c r="B1204" i="13"/>
  <c r="J1204" i="13"/>
  <c r="H1204" i="13"/>
  <c r="L1204" i="13"/>
  <c r="C1204" i="13"/>
  <c r="G1204" i="13"/>
  <c r="N1204" i="13" s="1"/>
  <c r="K1204" i="13"/>
  <c r="D1204" i="13"/>
  <c r="I1204" i="13"/>
  <c r="S1203" i="13"/>
  <c r="R1203" i="13"/>
  <c r="AS1202" i="13" l="1"/>
  <c r="M1202" i="13" s="1"/>
  <c r="Q1218" i="18" s="1"/>
  <c r="R1218" i="18" s="1"/>
  <c r="AA1203" i="13"/>
  <c r="AB1203" i="13" s="1"/>
  <c r="AC1203" i="13" s="1"/>
  <c r="AR1203" i="13"/>
  <c r="S1217" i="18" a="1"/>
  <c r="S1217" i="18" s="1"/>
  <c r="R1217" i="18"/>
  <c r="V1204" i="13"/>
  <c r="AP1204" i="13"/>
  <c r="AJ1204" i="13"/>
  <c r="U1204" i="13"/>
  <c r="AF1204" i="13"/>
  <c r="X1204" i="13"/>
  <c r="AQ1204" i="13"/>
  <c r="AG1204" i="13"/>
  <c r="AH1204" i="13"/>
  <c r="AE1204" i="13"/>
  <c r="AM1204" i="13"/>
  <c r="AN1204" i="13"/>
  <c r="Y1204" i="13"/>
  <c r="AO1204" i="13"/>
  <c r="Z1204" i="13"/>
  <c r="AI1204" i="13"/>
  <c r="W1204" i="13"/>
  <c r="AL1204" i="13"/>
  <c r="R1204" i="13"/>
  <c r="S1204" i="13"/>
  <c r="E1205" i="13"/>
  <c r="J1205" i="13"/>
  <c r="F1205" i="13"/>
  <c r="I1205" i="13"/>
  <c r="K1205" i="13"/>
  <c r="B1205" i="13"/>
  <c r="C1205" i="13"/>
  <c r="H1205" i="13"/>
  <c r="D1205" i="13"/>
  <c r="G1205" i="13"/>
  <c r="L1205" i="13"/>
  <c r="S1218" i="18" l="1" a="1"/>
  <c r="S1218" i="18" s="1"/>
  <c r="N1205" i="13"/>
  <c r="AA1204" i="13"/>
  <c r="AB1204" i="13" s="1"/>
  <c r="AC1204" i="13" s="1"/>
  <c r="AS1203" i="13"/>
  <c r="M1203" i="13" s="1"/>
  <c r="Q1219" i="18" s="1"/>
  <c r="AR1204" i="13"/>
  <c r="V1205" i="13"/>
  <c r="Y1205" i="13"/>
  <c r="AG1205" i="13"/>
  <c r="AE1205" i="13"/>
  <c r="AF1205" i="13"/>
  <c r="AP1205" i="13"/>
  <c r="AN1205" i="13"/>
  <c r="AO1205" i="13"/>
  <c r="X1205" i="13"/>
  <c r="U1205" i="13"/>
  <c r="AH1205" i="13"/>
  <c r="AM1205" i="13"/>
  <c r="AQ1205" i="13"/>
  <c r="AJ1205" i="13"/>
  <c r="W1205" i="13"/>
  <c r="AL1205" i="13"/>
  <c r="AI1205" i="13"/>
  <c r="Z1205" i="13"/>
  <c r="R1205" i="13"/>
  <c r="S1205" i="13"/>
  <c r="J1206" i="13"/>
  <c r="C1206" i="13"/>
  <c r="G1206" i="13"/>
  <c r="H1206" i="13"/>
  <c r="L1206" i="13"/>
  <c r="B1206" i="13"/>
  <c r="K1206" i="13"/>
  <c r="E1206" i="13"/>
  <c r="I1206" i="13"/>
  <c r="D1206" i="13"/>
  <c r="F1206" i="13"/>
  <c r="S1219" i="18" l="1" a="1"/>
  <c r="S1219" i="18" s="1"/>
  <c r="R1219" i="18"/>
  <c r="AS1204" i="13"/>
  <c r="M1204" i="13" s="1"/>
  <c r="Q1220" i="18" s="1"/>
  <c r="S1220" i="18" s="1" a="1"/>
  <c r="S1220" i="18" s="1"/>
  <c r="N1206" i="13"/>
  <c r="AA1205" i="13"/>
  <c r="AB1205" i="13" s="1"/>
  <c r="AC1205" i="13" s="1"/>
  <c r="AR1205" i="13"/>
  <c r="AE1206" i="13"/>
  <c r="AJ1206" i="13"/>
  <c r="AN1206" i="13"/>
  <c r="AF1206" i="13"/>
  <c r="Z1206" i="13"/>
  <c r="V1206" i="13"/>
  <c r="AO1206" i="13"/>
  <c r="W1206" i="13"/>
  <c r="AP1206" i="13"/>
  <c r="U1206" i="13"/>
  <c r="Y1206" i="13"/>
  <c r="AH1206" i="13"/>
  <c r="AI1206" i="13"/>
  <c r="AM1206" i="13"/>
  <c r="AG1206" i="13"/>
  <c r="AL1206" i="13"/>
  <c r="AQ1206" i="13"/>
  <c r="X1206" i="13"/>
  <c r="J1207" i="13"/>
  <c r="H1207" i="13"/>
  <c r="I1207" i="13"/>
  <c r="F1207" i="13"/>
  <c r="B1207" i="13"/>
  <c r="D1207" i="13"/>
  <c r="C1207" i="13"/>
  <c r="K1207" i="13"/>
  <c r="L1207" i="13"/>
  <c r="E1207" i="13"/>
  <c r="G1207" i="13"/>
  <c r="N1207" i="13" s="1"/>
  <c r="R1206" i="13"/>
  <c r="S1206" i="13"/>
  <c r="R1220" i="18" l="1"/>
  <c r="AR1206" i="13"/>
  <c r="AS1205" i="13"/>
  <c r="M1205" i="13" s="1"/>
  <c r="Q1221" i="18" s="1"/>
  <c r="AA1206" i="13"/>
  <c r="AB1206" i="13" s="1"/>
  <c r="AC1206" i="13" s="1"/>
  <c r="V1207" i="13"/>
  <c r="AL1207" i="13"/>
  <c r="AF1207" i="13"/>
  <c r="AG1207" i="13"/>
  <c r="AN1207" i="13"/>
  <c r="Z1207" i="13"/>
  <c r="AJ1207" i="13"/>
  <c r="AP1207" i="13"/>
  <c r="U1207" i="13"/>
  <c r="AO1207" i="13"/>
  <c r="X1207" i="13"/>
  <c r="AE1207" i="13"/>
  <c r="AH1207" i="13"/>
  <c r="AI1207" i="13"/>
  <c r="Y1207" i="13"/>
  <c r="AQ1207" i="13"/>
  <c r="AM1207" i="13"/>
  <c r="W1207" i="13"/>
  <c r="B1208" i="13"/>
  <c r="K1208" i="13"/>
  <c r="L1208" i="13"/>
  <c r="I1208" i="13"/>
  <c r="G1208" i="13"/>
  <c r="C1208" i="13"/>
  <c r="J1208" i="13"/>
  <c r="H1208" i="13"/>
  <c r="D1208" i="13"/>
  <c r="F1208" i="13"/>
  <c r="E1208" i="13"/>
  <c r="S1207" i="13"/>
  <c r="R1207" i="13"/>
  <c r="AS1206" i="13" l="1"/>
  <c r="M1206" i="13" s="1"/>
  <c r="Q1222" i="18" s="1"/>
  <c r="S1222" i="18" s="1" a="1"/>
  <c r="S1222" i="18" s="1"/>
  <c r="N1208" i="13"/>
  <c r="AA1207" i="13"/>
  <c r="AB1207" i="13" s="1"/>
  <c r="AC1207" i="13" s="1"/>
  <c r="S1221" i="18" a="1"/>
  <c r="S1221" i="18" s="1"/>
  <c r="R1221" i="18"/>
  <c r="AR1207" i="13"/>
  <c r="AI1208" i="13"/>
  <c r="AJ1208" i="13"/>
  <c r="AQ1208" i="13"/>
  <c r="AE1208" i="13"/>
  <c r="AL1208" i="13"/>
  <c r="X1208" i="13"/>
  <c r="V1208" i="13"/>
  <c r="AP1208" i="13"/>
  <c r="Z1208" i="13"/>
  <c r="U1208" i="13"/>
  <c r="Y1208" i="13"/>
  <c r="AN1208" i="13"/>
  <c r="AF1208" i="13"/>
  <c r="AG1208" i="13"/>
  <c r="W1208" i="13"/>
  <c r="AO1208" i="13"/>
  <c r="AM1208" i="13"/>
  <c r="AH1208" i="13"/>
  <c r="S1208" i="13"/>
  <c r="R1208" i="13"/>
  <c r="G1209" i="13"/>
  <c r="K1209" i="13"/>
  <c r="B1209" i="13"/>
  <c r="J1209" i="13"/>
  <c r="I1209" i="13"/>
  <c r="H1209" i="13"/>
  <c r="L1209" i="13"/>
  <c r="F1209" i="13"/>
  <c r="E1209" i="13"/>
  <c r="C1209" i="13"/>
  <c r="D1209" i="13"/>
  <c r="AS1207" i="13" l="1"/>
  <c r="M1207" i="13" s="1"/>
  <c r="Q1223" i="18" s="1"/>
  <c r="S1223" i="18" s="1" a="1"/>
  <c r="S1223" i="18" s="1"/>
  <c r="R1222" i="18"/>
  <c r="N1209" i="13"/>
  <c r="AA1208" i="13"/>
  <c r="AB1208" i="13" s="1"/>
  <c r="AC1208" i="13" s="1"/>
  <c r="AR1208" i="13"/>
  <c r="AE1209" i="13"/>
  <c r="AO1209" i="13"/>
  <c r="AQ1209" i="13"/>
  <c r="Y1209" i="13"/>
  <c r="AM1209" i="13"/>
  <c r="AG1209" i="13"/>
  <c r="U1209" i="13"/>
  <c r="AH1209" i="13"/>
  <c r="AI1209" i="13"/>
  <c r="AJ1209" i="13"/>
  <c r="AP1209" i="13"/>
  <c r="X1209" i="13"/>
  <c r="AL1209" i="13"/>
  <c r="AF1209" i="13"/>
  <c r="Z1209" i="13"/>
  <c r="AN1209" i="13"/>
  <c r="V1209" i="13"/>
  <c r="W1209" i="13"/>
  <c r="R1209" i="13"/>
  <c r="S1209" i="13"/>
  <c r="H1210" i="13"/>
  <c r="C1210" i="13"/>
  <c r="I1210" i="13"/>
  <c r="J1210" i="13"/>
  <c r="L1210" i="13"/>
  <c r="K1210" i="13"/>
  <c r="B1210" i="13"/>
  <c r="D1210" i="13"/>
  <c r="F1210" i="13"/>
  <c r="E1210" i="13"/>
  <c r="G1210" i="13"/>
  <c r="R1223" i="18" l="1"/>
  <c r="N1210" i="13"/>
  <c r="AS1208" i="13"/>
  <c r="M1208" i="13" s="1"/>
  <c r="Q1224" i="18" s="1"/>
  <c r="S1224" i="18" s="1" a="1"/>
  <c r="S1224" i="18" s="1"/>
  <c r="AA1209" i="13"/>
  <c r="AB1209" i="13" s="1"/>
  <c r="AC1209" i="13" s="1"/>
  <c r="AR1209" i="13"/>
  <c r="U1210" i="13"/>
  <c r="AQ1210" i="13"/>
  <c r="AG1210" i="13"/>
  <c r="AH1210" i="13"/>
  <c r="AM1210" i="13"/>
  <c r="AN1210" i="13"/>
  <c r="V1210" i="13"/>
  <c r="AP1210" i="13"/>
  <c r="AJ1210" i="13"/>
  <c r="AE1210" i="13"/>
  <c r="AF1210" i="13"/>
  <c r="X1210" i="13"/>
  <c r="Y1210" i="13"/>
  <c r="Z1210" i="13"/>
  <c r="W1210" i="13"/>
  <c r="AO1210" i="13"/>
  <c r="AI1210" i="13"/>
  <c r="AL1210" i="13"/>
  <c r="I1211" i="13"/>
  <c r="F1211" i="13"/>
  <c r="J1211" i="13"/>
  <c r="G1211" i="13"/>
  <c r="H1211" i="13"/>
  <c r="B1211" i="13"/>
  <c r="K1211" i="13"/>
  <c r="L1211" i="13"/>
  <c r="E1211" i="13"/>
  <c r="C1211" i="13"/>
  <c r="D1211" i="13"/>
  <c r="S1210" i="13"/>
  <c r="R1210" i="13"/>
  <c r="R1224" i="18" l="1"/>
  <c r="AS1209" i="13"/>
  <c r="M1209" i="13" s="1"/>
  <c r="Q1225" i="18" s="1"/>
  <c r="R1225" i="18" s="1"/>
  <c r="AA1210" i="13"/>
  <c r="AB1210" i="13" s="1"/>
  <c r="AC1210" i="13" s="1"/>
  <c r="N1211" i="13"/>
  <c r="AR1210" i="13"/>
  <c r="V1211" i="13"/>
  <c r="AQ1211" i="13"/>
  <c r="AF1211" i="13"/>
  <c r="W1211" i="13"/>
  <c r="AN1211" i="13"/>
  <c r="U1211" i="13"/>
  <c r="AO1211" i="13"/>
  <c r="AM1211" i="13"/>
  <c r="AH1211" i="13"/>
  <c r="AP1211" i="13"/>
  <c r="X1211" i="13"/>
  <c r="AE1211" i="13"/>
  <c r="Y1211" i="13"/>
  <c r="Z1211" i="13"/>
  <c r="AG1211" i="13"/>
  <c r="AJ1211" i="13"/>
  <c r="AI1211" i="13"/>
  <c r="AL1211" i="13"/>
  <c r="K1212" i="13"/>
  <c r="J1212" i="13"/>
  <c r="H1212" i="13"/>
  <c r="E1212" i="13"/>
  <c r="G1212" i="13"/>
  <c r="B1212" i="13"/>
  <c r="C1212" i="13"/>
  <c r="L1212" i="13"/>
  <c r="D1212" i="13"/>
  <c r="I1212" i="13"/>
  <c r="F1212" i="13"/>
  <c r="R1211" i="13"/>
  <c r="S1211" i="13"/>
  <c r="S1225" i="18" l="1" a="1"/>
  <c r="S1225" i="18" s="1"/>
  <c r="N1212" i="13"/>
  <c r="AR1211" i="13"/>
  <c r="AA1211" i="13"/>
  <c r="AB1211" i="13" s="1"/>
  <c r="AC1211" i="13" s="1"/>
  <c r="AS1210" i="13"/>
  <c r="M1210" i="13" s="1"/>
  <c r="Q1226" i="18" s="1"/>
  <c r="Z1212" i="13"/>
  <c r="X1212" i="13"/>
  <c r="W1212" i="13"/>
  <c r="U1212" i="13"/>
  <c r="AO1212" i="13"/>
  <c r="AI1212" i="13"/>
  <c r="AM1212" i="13"/>
  <c r="AQ1212" i="13"/>
  <c r="AL1212" i="13"/>
  <c r="AH1212" i="13"/>
  <c r="AG1212" i="13"/>
  <c r="AF1212" i="13"/>
  <c r="AN1212" i="13"/>
  <c r="AP1212" i="13"/>
  <c r="AJ1212" i="13"/>
  <c r="AE1212" i="13"/>
  <c r="V1212" i="13"/>
  <c r="Y1212" i="13"/>
  <c r="D1213" i="13"/>
  <c r="E1213" i="13"/>
  <c r="G1213" i="13"/>
  <c r="I1213" i="13"/>
  <c r="H1213" i="13"/>
  <c r="F1213" i="13"/>
  <c r="J1213" i="13"/>
  <c r="L1213" i="13"/>
  <c r="K1213" i="13"/>
  <c r="B1213" i="13"/>
  <c r="C1213" i="13"/>
  <c r="S1212" i="13"/>
  <c r="R1212" i="13"/>
  <c r="AS1211" i="13" l="1"/>
  <c r="M1211" i="13" s="1"/>
  <c r="Q1227" i="18" s="1"/>
  <c r="R1227" i="18" s="1"/>
  <c r="R1226" i="18"/>
  <c r="S1226" i="18" a="1"/>
  <c r="S1226" i="18" s="1"/>
  <c r="AR1212" i="13"/>
  <c r="AA1212" i="13"/>
  <c r="AB1212" i="13" s="1"/>
  <c r="AC1212" i="13" s="1"/>
  <c r="N1213" i="13"/>
  <c r="C1214" i="13"/>
  <c r="F1214" i="13"/>
  <c r="D1214" i="13"/>
  <c r="J1214" i="13"/>
  <c r="B1214" i="13"/>
  <c r="K1214" i="13"/>
  <c r="L1214" i="13"/>
  <c r="H1214" i="13"/>
  <c r="I1214" i="13"/>
  <c r="G1214" i="13"/>
  <c r="E1214" i="13"/>
  <c r="R1213" i="13"/>
  <c r="S1213" i="13"/>
  <c r="AE1213" i="13"/>
  <c r="W1213" i="13"/>
  <c r="AM1213" i="13"/>
  <c r="AI1213" i="13"/>
  <c r="Y1213" i="13"/>
  <c r="AH1213" i="13"/>
  <c r="AL1213" i="13"/>
  <c r="AQ1213" i="13"/>
  <c r="X1213" i="13"/>
  <c r="AJ1213" i="13"/>
  <c r="Z1213" i="13"/>
  <c r="AN1213" i="13"/>
  <c r="U1213" i="13"/>
  <c r="AF1213" i="13"/>
  <c r="V1213" i="13"/>
  <c r="AP1213" i="13"/>
  <c r="AO1213" i="13"/>
  <c r="AG1213" i="13"/>
  <c r="S1227" i="18" l="1" a="1"/>
  <c r="S1227" i="18" s="1"/>
  <c r="AA1213" i="13"/>
  <c r="AB1213" i="13" s="1"/>
  <c r="AC1213" i="13" s="1"/>
  <c r="AR1213" i="13"/>
  <c r="N1214" i="13"/>
  <c r="AS1212" i="13"/>
  <c r="M1212" i="13" s="1"/>
  <c r="Q1228" i="18" s="1"/>
  <c r="R1214" i="13"/>
  <c r="S1214" i="13"/>
  <c r="D1215" i="13"/>
  <c r="B1215" i="13"/>
  <c r="C1215" i="13"/>
  <c r="H1215" i="13"/>
  <c r="I1215" i="13"/>
  <c r="E1215" i="13"/>
  <c r="L1215" i="13"/>
  <c r="J1215" i="13"/>
  <c r="F1215" i="13"/>
  <c r="G1215" i="13"/>
  <c r="K1215" i="13"/>
  <c r="AE1214" i="13"/>
  <c r="X1214" i="13"/>
  <c r="W1214" i="13"/>
  <c r="Y1214" i="13"/>
  <c r="AI1214" i="13"/>
  <c r="AH1214" i="13"/>
  <c r="AG1214" i="13"/>
  <c r="Z1214" i="13"/>
  <c r="AJ1214" i="13"/>
  <c r="AL1214" i="13"/>
  <c r="AF1214" i="13"/>
  <c r="V1214" i="13"/>
  <c r="AP1214" i="13"/>
  <c r="AO1214" i="13"/>
  <c r="U1214" i="13"/>
  <c r="AM1214" i="13"/>
  <c r="AN1214" i="13"/>
  <c r="AQ1214" i="13"/>
  <c r="AS1213" i="13" l="1"/>
  <c r="M1213" i="13" s="1"/>
  <c r="Q1229" i="18" s="1"/>
  <c r="S1229" i="18" s="1" a="1"/>
  <c r="S1229" i="18" s="1"/>
  <c r="S1228" i="18" a="1"/>
  <c r="S1228" i="18" s="1"/>
  <c r="R1228" i="18"/>
  <c r="AA1214" i="13"/>
  <c r="AB1214" i="13" s="1"/>
  <c r="AC1214" i="13" s="1"/>
  <c r="AR1214" i="13"/>
  <c r="N1215" i="13"/>
  <c r="R1215" i="13"/>
  <c r="S1215" i="13"/>
  <c r="J1216" i="13"/>
  <c r="K1216" i="13"/>
  <c r="H1216" i="13"/>
  <c r="E1216" i="13"/>
  <c r="G1216" i="13"/>
  <c r="I1216" i="13"/>
  <c r="C1216" i="13"/>
  <c r="F1216" i="13"/>
  <c r="L1216" i="13"/>
  <c r="D1216" i="13"/>
  <c r="B1216" i="13"/>
  <c r="AM1215" i="13"/>
  <c r="AI1215" i="13"/>
  <c r="AQ1215" i="13"/>
  <c r="AE1215" i="13"/>
  <c r="X1215" i="13"/>
  <c r="Z1215" i="13"/>
  <c r="AH1215" i="13"/>
  <c r="AJ1215" i="13"/>
  <c r="W1215" i="13"/>
  <c r="AP1215" i="13"/>
  <c r="AL1215" i="13"/>
  <c r="AG1215" i="13"/>
  <c r="AN1215" i="13"/>
  <c r="AO1215" i="13"/>
  <c r="AF1215" i="13"/>
  <c r="U1215" i="13"/>
  <c r="V1215" i="13"/>
  <c r="Y1215" i="13"/>
  <c r="R1229" i="18" l="1"/>
  <c r="AS1214" i="13"/>
  <c r="M1214" i="13" s="1"/>
  <c r="Q1230" i="18" s="1"/>
  <c r="S1230" i="18" s="1" a="1"/>
  <c r="S1230" i="18" s="1"/>
  <c r="AA1215" i="13"/>
  <c r="AB1215" i="13" s="1"/>
  <c r="AC1215" i="13" s="1"/>
  <c r="AR1215" i="13"/>
  <c r="N1216" i="13"/>
  <c r="J1217" i="13"/>
  <c r="E1217" i="13"/>
  <c r="C1217" i="13"/>
  <c r="K1217" i="13"/>
  <c r="D1217" i="13"/>
  <c r="I1217" i="13"/>
  <c r="G1217" i="13"/>
  <c r="B1217" i="13"/>
  <c r="H1217" i="13"/>
  <c r="F1217" i="13"/>
  <c r="L1217" i="13"/>
  <c r="U1216" i="13"/>
  <c r="AF1216" i="13"/>
  <c r="AL1216" i="13"/>
  <c r="W1216" i="13"/>
  <c r="Z1216" i="13"/>
  <c r="AJ1216" i="13"/>
  <c r="Y1216" i="13"/>
  <c r="AI1216" i="13"/>
  <c r="V1216" i="13"/>
  <c r="AO1216" i="13"/>
  <c r="AM1216" i="13"/>
  <c r="AN1216" i="13"/>
  <c r="AE1216" i="13"/>
  <c r="AQ1216" i="13"/>
  <c r="AG1216" i="13"/>
  <c r="X1216" i="13"/>
  <c r="AH1216" i="13"/>
  <c r="AP1216" i="13"/>
  <c r="R1216" i="13"/>
  <c r="S1216" i="13"/>
  <c r="AS1215" i="13" l="1"/>
  <c r="M1215" i="13" s="1"/>
  <c r="Q1231" i="18" s="1"/>
  <c r="R1231" i="18" s="1"/>
  <c r="R1230" i="18"/>
  <c r="N1217" i="13"/>
  <c r="AR1216" i="13"/>
  <c r="AA1216" i="13"/>
  <c r="AB1216" i="13" s="1"/>
  <c r="AC1216" i="13" s="1"/>
  <c r="R1217" i="13"/>
  <c r="S1217" i="13"/>
  <c r="E1218" i="13"/>
  <c r="K1218" i="13"/>
  <c r="B1218" i="13"/>
  <c r="C1218" i="13"/>
  <c r="H1218" i="13"/>
  <c r="I1218" i="13"/>
  <c r="G1218" i="13"/>
  <c r="D1218" i="13"/>
  <c r="J1218" i="13"/>
  <c r="L1218" i="13"/>
  <c r="F1218" i="13"/>
  <c r="V1217" i="13"/>
  <c r="X1217" i="13"/>
  <c r="AN1217" i="13"/>
  <c r="AE1217" i="13"/>
  <c r="AF1217" i="13"/>
  <c r="Z1217" i="13"/>
  <c r="W1217" i="13"/>
  <c r="AO1217" i="13"/>
  <c r="AQ1217" i="13"/>
  <c r="AH1217" i="13"/>
  <c r="AI1217" i="13"/>
  <c r="AG1217" i="13"/>
  <c r="Y1217" i="13"/>
  <c r="AM1217" i="13"/>
  <c r="AL1217" i="13"/>
  <c r="U1217" i="13"/>
  <c r="AJ1217" i="13"/>
  <c r="AP1217" i="13"/>
  <c r="S1231" i="18" l="1" a="1"/>
  <c r="S1231" i="18" s="1"/>
  <c r="AS1216" i="13"/>
  <c r="M1216" i="13" s="1"/>
  <c r="Q1232" i="18" s="1"/>
  <c r="AA1217" i="13"/>
  <c r="AB1217" i="13" s="1"/>
  <c r="AC1217" i="13" s="1"/>
  <c r="AR1217" i="13"/>
  <c r="N1218" i="13"/>
  <c r="AG1218" i="13"/>
  <c r="AF1218" i="13"/>
  <c r="AJ1218" i="13"/>
  <c r="AE1218" i="13"/>
  <c r="AN1218" i="13"/>
  <c r="AP1218" i="13"/>
  <c r="Z1218" i="13"/>
  <c r="V1218" i="13"/>
  <c r="Y1218" i="13"/>
  <c r="AO1218" i="13"/>
  <c r="X1218" i="13"/>
  <c r="W1218" i="13"/>
  <c r="AI1218" i="13"/>
  <c r="AM1218" i="13"/>
  <c r="AQ1218" i="13"/>
  <c r="U1218" i="13"/>
  <c r="AL1218" i="13"/>
  <c r="AH1218" i="13"/>
  <c r="S1218" i="13"/>
  <c r="R1218" i="13"/>
  <c r="G1219" i="13"/>
  <c r="K1219" i="13"/>
  <c r="H1219" i="13"/>
  <c r="L1219" i="13"/>
  <c r="D1219" i="13"/>
  <c r="I1219" i="13"/>
  <c r="C1219" i="13"/>
  <c r="B1219" i="13"/>
  <c r="E1219" i="13"/>
  <c r="F1219" i="13"/>
  <c r="J1219" i="13"/>
  <c r="S1232" i="18" l="1" a="1"/>
  <c r="S1232" i="18" s="1"/>
  <c r="R1232" i="18"/>
  <c r="N1219" i="13"/>
  <c r="AA1218" i="13"/>
  <c r="AB1218" i="13" s="1"/>
  <c r="AC1218" i="13" s="1"/>
  <c r="AR1218" i="13"/>
  <c r="AS1217" i="13"/>
  <c r="M1217" i="13" s="1"/>
  <c r="Q1233" i="18" s="1"/>
  <c r="G1220" i="13"/>
  <c r="I1220" i="13"/>
  <c r="E1220" i="13"/>
  <c r="L1220" i="13"/>
  <c r="J1220" i="13"/>
  <c r="C1220" i="13"/>
  <c r="K1220" i="13"/>
  <c r="B1220" i="13"/>
  <c r="D1220" i="13"/>
  <c r="F1220" i="13"/>
  <c r="H1220" i="13"/>
  <c r="AE1219" i="13"/>
  <c r="Y1219" i="13"/>
  <c r="AQ1219" i="13"/>
  <c r="V1219" i="13"/>
  <c r="AJ1219" i="13"/>
  <c r="AF1219" i="13"/>
  <c r="U1219" i="13"/>
  <c r="AM1219" i="13"/>
  <c r="AO1219" i="13"/>
  <c r="AG1219" i="13"/>
  <c r="AI1219" i="13"/>
  <c r="AH1219" i="13"/>
  <c r="AL1219" i="13"/>
  <c r="AN1219" i="13"/>
  <c r="X1219" i="13"/>
  <c r="AP1219" i="13"/>
  <c r="W1219" i="13"/>
  <c r="Z1219" i="13"/>
  <c r="R1219" i="13"/>
  <c r="S1219" i="13"/>
  <c r="AS1218" i="13" l="1"/>
  <c r="M1218" i="13" s="1"/>
  <c r="Q1234" i="18" s="1"/>
  <c r="S1234" i="18" s="1" a="1"/>
  <c r="S1234" i="18" s="1"/>
  <c r="R1233" i="18"/>
  <c r="S1233" i="18" a="1"/>
  <c r="S1233" i="18" s="1"/>
  <c r="N1220" i="13"/>
  <c r="AA1219" i="13"/>
  <c r="AB1219" i="13" s="1"/>
  <c r="AC1219" i="13" s="1"/>
  <c r="AR1219" i="13"/>
  <c r="R1220" i="13"/>
  <c r="S1220" i="13"/>
  <c r="AG1220" i="13"/>
  <c r="AL1220" i="13"/>
  <c r="AF1220" i="13"/>
  <c r="U1220" i="13"/>
  <c r="V1220" i="13"/>
  <c r="AP1220" i="13"/>
  <c r="AO1220" i="13"/>
  <c r="AM1220" i="13"/>
  <c r="AN1220" i="13"/>
  <c r="X1220" i="13"/>
  <c r="W1220" i="13"/>
  <c r="AQ1220" i="13"/>
  <c r="AE1220" i="13"/>
  <c r="AI1220" i="13"/>
  <c r="AH1220" i="13"/>
  <c r="Y1220" i="13"/>
  <c r="Z1220" i="13"/>
  <c r="AJ1220" i="13"/>
  <c r="G1221" i="13"/>
  <c r="C1221" i="13"/>
  <c r="B1221" i="13"/>
  <c r="F1221" i="13"/>
  <c r="J1221" i="13"/>
  <c r="H1221" i="13"/>
  <c r="D1221" i="13"/>
  <c r="L1221" i="13"/>
  <c r="K1221" i="13"/>
  <c r="E1221" i="13"/>
  <c r="I1221" i="13"/>
  <c r="R1234" i="18" l="1"/>
  <c r="AA1220" i="13"/>
  <c r="AB1220" i="13" s="1"/>
  <c r="AC1220" i="13" s="1"/>
  <c r="AS1219" i="13"/>
  <c r="M1219" i="13" s="1"/>
  <c r="Q1235" i="18" s="1"/>
  <c r="N1221" i="13"/>
  <c r="AR1220" i="13"/>
  <c r="W1221" i="13"/>
  <c r="AM1221" i="13"/>
  <c r="AI1221" i="13"/>
  <c r="AE1221" i="13"/>
  <c r="AG1221" i="13"/>
  <c r="AO1221" i="13"/>
  <c r="X1221" i="13"/>
  <c r="U1221" i="13"/>
  <c r="AJ1221" i="13"/>
  <c r="Y1221" i="13"/>
  <c r="AL1221" i="13"/>
  <c r="AH1221" i="13"/>
  <c r="Z1221" i="13"/>
  <c r="AN1221" i="13"/>
  <c r="AP1221" i="13"/>
  <c r="AQ1221" i="13"/>
  <c r="V1221" i="13"/>
  <c r="AF1221" i="13"/>
  <c r="R1221" i="13"/>
  <c r="S1221" i="13"/>
  <c r="E1222" i="13"/>
  <c r="B1222" i="13"/>
  <c r="I1222" i="13"/>
  <c r="K1222" i="13"/>
  <c r="G1222" i="13"/>
  <c r="F1222" i="13"/>
  <c r="C1222" i="13"/>
  <c r="L1222" i="13"/>
  <c r="H1222" i="13"/>
  <c r="J1222" i="13"/>
  <c r="D1222" i="13"/>
  <c r="AS1220" i="13" l="1"/>
  <c r="M1220" i="13" s="1"/>
  <c r="Q1236" i="18" s="1"/>
  <c r="S1236" i="18" s="1" a="1"/>
  <c r="S1236" i="18" s="1"/>
  <c r="N1222" i="13"/>
  <c r="AR1221" i="13"/>
  <c r="AA1221" i="13"/>
  <c r="AB1221" i="13" s="1"/>
  <c r="AC1221" i="13" s="1"/>
  <c r="R1235" i="18"/>
  <c r="S1235" i="18" a="1"/>
  <c r="S1235" i="18" s="1"/>
  <c r="AN1222" i="13"/>
  <c r="AJ1222" i="13"/>
  <c r="AF1222" i="13"/>
  <c r="AP1222" i="13"/>
  <c r="Y1222" i="13"/>
  <c r="Z1222" i="13"/>
  <c r="U1222" i="13"/>
  <c r="X1222" i="13"/>
  <c r="AO1222" i="13"/>
  <c r="AE1222" i="13"/>
  <c r="W1222" i="13"/>
  <c r="AQ1222" i="13"/>
  <c r="AI1222" i="13"/>
  <c r="AL1222" i="13"/>
  <c r="AM1222" i="13"/>
  <c r="AG1222" i="13"/>
  <c r="AH1222" i="13"/>
  <c r="V1222" i="13"/>
  <c r="S1222" i="13"/>
  <c r="R1222" i="13"/>
  <c r="J1223" i="13"/>
  <c r="L1223" i="13"/>
  <c r="B1223" i="13"/>
  <c r="I1223" i="13"/>
  <c r="D1223" i="13"/>
  <c r="E1223" i="13"/>
  <c r="C1223" i="13"/>
  <c r="K1223" i="13"/>
  <c r="G1223" i="13"/>
  <c r="F1223" i="13"/>
  <c r="H1223" i="13"/>
  <c r="R1236" i="18" l="1"/>
  <c r="AS1221" i="13"/>
  <c r="M1221" i="13" s="1"/>
  <c r="Q1237" i="18" s="1"/>
  <c r="S1237" i="18" s="1" a="1"/>
  <c r="S1237" i="18" s="1"/>
  <c r="N1223" i="13"/>
  <c r="AR1222" i="13"/>
  <c r="AA1222" i="13"/>
  <c r="AB1222" i="13" s="1"/>
  <c r="AC1222" i="13" s="1"/>
  <c r="R1223" i="13"/>
  <c r="S1223" i="13"/>
  <c r="AE1223" i="13"/>
  <c r="AJ1223" i="13"/>
  <c r="AM1223" i="13"/>
  <c r="W1223" i="13"/>
  <c r="AG1223" i="13"/>
  <c r="Z1223" i="13"/>
  <c r="Y1223" i="13"/>
  <c r="AH1223" i="13"/>
  <c r="AN1223" i="13"/>
  <c r="AF1223" i="13"/>
  <c r="V1223" i="13"/>
  <c r="U1223" i="13"/>
  <c r="AQ1223" i="13"/>
  <c r="AO1223" i="13"/>
  <c r="AP1223" i="13"/>
  <c r="AL1223" i="13"/>
  <c r="AI1223" i="13"/>
  <c r="X1223" i="13"/>
  <c r="I1224" i="13"/>
  <c r="K1224" i="13"/>
  <c r="B1224" i="13"/>
  <c r="J1224" i="13"/>
  <c r="G1224" i="13"/>
  <c r="H1224" i="13"/>
  <c r="L1224" i="13"/>
  <c r="C1224" i="13"/>
  <c r="E1224" i="13"/>
  <c r="D1224" i="13"/>
  <c r="F1224" i="13"/>
  <c r="AS1222" i="13" l="1"/>
  <c r="M1222" i="13" s="1"/>
  <c r="Q1238" i="18" s="1"/>
  <c r="R1238" i="18" s="1"/>
  <c r="R1237" i="18"/>
  <c r="AR1223" i="13"/>
  <c r="AA1223" i="13"/>
  <c r="AB1223" i="13" s="1"/>
  <c r="AC1223" i="13" s="1"/>
  <c r="N1224" i="13"/>
  <c r="X1224" i="13"/>
  <c r="W1224" i="13"/>
  <c r="AI1224" i="13"/>
  <c r="AM1224" i="13"/>
  <c r="AQ1224" i="13"/>
  <c r="AE1224" i="13"/>
  <c r="AL1224" i="13"/>
  <c r="AH1224" i="13"/>
  <c r="AG1224" i="13"/>
  <c r="AF1224" i="13"/>
  <c r="AJ1224" i="13"/>
  <c r="U1224" i="13"/>
  <c r="AN1224" i="13"/>
  <c r="AP1224" i="13"/>
  <c r="Z1224" i="13"/>
  <c r="V1224" i="13"/>
  <c r="Y1224" i="13"/>
  <c r="AO1224" i="13"/>
  <c r="S1224" i="13"/>
  <c r="R1224" i="13"/>
  <c r="E1225" i="13"/>
  <c r="C1225" i="13"/>
  <c r="J1225" i="13"/>
  <c r="K1225" i="13"/>
  <c r="F1225" i="13"/>
  <c r="H1225" i="13"/>
  <c r="G1225" i="13"/>
  <c r="I1225" i="13"/>
  <c r="B1225" i="13"/>
  <c r="D1225" i="13"/>
  <c r="L1225" i="13"/>
  <c r="S1238" i="18" l="1" a="1"/>
  <c r="S1238" i="18" s="1"/>
  <c r="AS1223" i="13"/>
  <c r="M1223" i="13" s="1"/>
  <c r="Q1239" i="18" s="1"/>
  <c r="R1239" i="18" s="1"/>
  <c r="N1225" i="13"/>
  <c r="AA1224" i="13"/>
  <c r="AB1224" i="13" s="1"/>
  <c r="AC1224" i="13" s="1"/>
  <c r="AR1224" i="13"/>
  <c r="AE1225" i="13"/>
  <c r="Y1225" i="13"/>
  <c r="AH1225" i="13"/>
  <c r="U1225" i="13"/>
  <c r="AI1225" i="13"/>
  <c r="AQ1225" i="13"/>
  <c r="X1225" i="13"/>
  <c r="AL1225" i="13"/>
  <c r="AJ1225" i="13"/>
  <c r="Z1225" i="13"/>
  <c r="AN1225" i="13"/>
  <c r="AF1225" i="13"/>
  <c r="V1225" i="13"/>
  <c r="AP1225" i="13"/>
  <c r="AO1225" i="13"/>
  <c r="W1225" i="13"/>
  <c r="AM1225" i="13"/>
  <c r="AG1225" i="13"/>
  <c r="B1226" i="13"/>
  <c r="K1226" i="13"/>
  <c r="H1226" i="13"/>
  <c r="I1226" i="13"/>
  <c r="F1226" i="13"/>
  <c r="L1226" i="13"/>
  <c r="E1226" i="13"/>
  <c r="J1226" i="13"/>
  <c r="C1226" i="13"/>
  <c r="G1226" i="13"/>
  <c r="D1226" i="13"/>
  <c r="R1225" i="13"/>
  <c r="S1225" i="13"/>
  <c r="S1239" i="18" l="1" a="1"/>
  <c r="S1239" i="18" s="1"/>
  <c r="AS1224" i="13"/>
  <c r="M1224" i="13" s="1"/>
  <c r="Q1240" i="18" s="1"/>
  <c r="AA1225" i="13"/>
  <c r="AB1225" i="13" s="1"/>
  <c r="AC1225" i="13" s="1"/>
  <c r="AR1225" i="13"/>
  <c r="N1226" i="13"/>
  <c r="AE1226" i="13"/>
  <c r="X1226" i="13"/>
  <c r="W1226" i="13"/>
  <c r="AQ1226" i="13"/>
  <c r="AI1226" i="13"/>
  <c r="AH1226" i="13"/>
  <c r="U1226" i="13"/>
  <c r="AM1226" i="13"/>
  <c r="Z1226" i="13"/>
  <c r="AJ1226" i="13"/>
  <c r="AG1226" i="13"/>
  <c r="AL1226" i="13"/>
  <c r="AF1226" i="13"/>
  <c r="V1226" i="13"/>
  <c r="AP1226" i="13"/>
  <c r="AO1226" i="13"/>
  <c r="Y1226" i="13"/>
  <c r="AN1226" i="13"/>
  <c r="R1226" i="13"/>
  <c r="S1226" i="13"/>
  <c r="I1227" i="13"/>
  <c r="B1227" i="13"/>
  <c r="L1227" i="13"/>
  <c r="C1227" i="13"/>
  <c r="F1227" i="13"/>
  <c r="E1227" i="13"/>
  <c r="K1227" i="13"/>
  <c r="G1227" i="13"/>
  <c r="D1227" i="13"/>
  <c r="H1227" i="13"/>
  <c r="J1227" i="13"/>
  <c r="R1240" i="18" l="1"/>
  <c r="S1240" i="18" a="1"/>
  <c r="S1240" i="18" s="1"/>
  <c r="AA1226" i="13"/>
  <c r="AB1226" i="13" s="1"/>
  <c r="AC1226" i="13" s="1"/>
  <c r="N1227" i="13"/>
  <c r="AR1226" i="13"/>
  <c r="AS1225" i="13"/>
  <c r="M1225" i="13" s="1"/>
  <c r="Q1241" i="18" s="1"/>
  <c r="R1227" i="13"/>
  <c r="S1227" i="13"/>
  <c r="AI1227" i="13"/>
  <c r="AL1227" i="13"/>
  <c r="U1227" i="13"/>
  <c r="X1227" i="13"/>
  <c r="AN1227" i="13"/>
  <c r="AF1227" i="13"/>
  <c r="Z1227" i="13"/>
  <c r="AP1227" i="13"/>
  <c r="V1227" i="13"/>
  <c r="W1227" i="13"/>
  <c r="Y1227" i="13"/>
  <c r="AQ1227" i="13"/>
  <c r="AG1227" i="13"/>
  <c r="AH1227" i="13"/>
  <c r="AE1227" i="13"/>
  <c r="AM1227" i="13"/>
  <c r="AO1227" i="13"/>
  <c r="AJ1227" i="13"/>
  <c r="L1228" i="13"/>
  <c r="G1228" i="13"/>
  <c r="K1228" i="13"/>
  <c r="F1228" i="13"/>
  <c r="E1228" i="13"/>
  <c r="D1228" i="13"/>
  <c r="C1228" i="13"/>
  <c r="H1228" i="13"/>
  <c r="I1228" i="13"/>
  <c r="J1228" i="13"/>
  <c r="B1228" i="13"/>
  <c r="N1228" i="13" l="1"/>
  <c r="AR1227" i="13"/>
  <c r="AS1226" i="13"/>
  <c r="M1226" i="13" s="1"/>
  <c r="Q1242" i="18" s="1"/>
  <c r="S1242" i="18" s="1" a="1"/>
  <c r="S1242" i="18" s="1"/>
  <c r="AA1227" i="13"/>
  <c r="AB1227" i="13" s="1"/>
  <c r="AC1227" i="13" s="1"/>
  <c r="S1241" i="18" a="1"/>
  <c r="S1241" i="18" s="1"/>
  <c r="R1241" i="18"/>
  <c r="L1229" i="13"/>
  <c r="H1229" i="13"/>
  <c r="C1229" i="13"/>
  <c r="K1229" i="13"/>
  <c r="D1229" i="13"/>
  <c r="F1229" i="13"/>
  <c r="I1229" i="13"/>
  <c r="G1229" i="13"/>
  <c r="B1229" i="13"/>
  <c r="E1229" i="13"/>
  <c r="J1229" i="13"/>
  <c r="R1228" i="13"/>
  <c r="S1228" i="13"/>
  <c r="U1228" i="13"/>
  <c r="AG1228" i="13"/>
  <c r="W1228" i="13"/>
  <c r="AQ1228" i="13"/>
  <c r="AI1228" i="13"/>
  <c r="X1228" i="13"/>
  <c r="Z1228" i="13"/>
  <c r="AE1228" i="13"/>
  <c r="AL1228" i="13"/>
  <c r="AH1228" i="13"/>
  <c r="AN1228" i="13"/>
  <c r="AJ1228" i="13"/>
  <c r="V1228" i="13"/>
  <c r="AP1228" i="13"/>
  <c r="Y1228" i="13"/>
  <c r="AF1228" i="13"/>
  <c r="AM1228" i="13"/>
  <c r="AO1228" i="13"/>
  <c r="AS1227" i="13" l="1"/>
  <c r="M1227" i="13" s="1"/>
  <c r="Q1243" i="18" s="1"/>
  <c r="S1243" i="18" s="1" a="1"/>
  <c r="S1243" i="18" s="1"/>
  <c r="N1229" i="13"/>
  <c r="R1242" i="18"/>
  <c r="AA1228" i="13"/>
  <c r="AB1228" i="13" s="1"/>
  <c r="AC1228" i="13" s="1"/>
  <c r="AR1228" i="13"/>
  <c r="E1230" i="13"/>
  <c r="L1230" i="13"/>
  <c r="G1230" i="13"/>
  <c r="K1230" i="13"/>
  <c r="B1230" i="13"/>
  <c r="J1230" i="13"/>
  <c r="H1230" i="13"/>
  <c r="C1230" i="13"/>
  <c r="F1230" i="13"/>
  <c r="D1230" i="13"/>
  <c r="I1230" i="13"/>
  <c r="AE1229" i="13"/>
  <c r="Z1229" i="13"/>
  <c r="AF1229" i="13"/>
  <c r="AM1229" i="13"/>
  <c r="AN1229" i="13"/>
  <c r="X1229" i="13"/>
  <c r="U1229" i="13"/>
  <c r="AI1229" i="13"/>
  <c r="V1229" i="13"/>
  <c r="AO1229" i="13"/>
  <c r="AG1229" i="13"/>
  <c r="W1229" i="13"/>
  <c r="AH1229" i="13"/>
  <c r="AL1229" i="13"/>
  <c r="AP1229" i="13"/>
  <c r="AQ1229" i="13"/>
  <c r="Y1229" i="13"/>
  <c r="AJ1229" i="13"/>
  <c r="R1229" i="13"/>
  <c r="S1229" i="13"/>
  <c r="R1243" i="18" l="1"/>
  <c r="AS1228" i="13"/>
  <c r="M1228" i="13" s="1"/>
  <c r="Q1244" i="18" s="1"/>
  <c r="R1244" i="18" s="1"/>
  <c r="N1230" i="13"/>
  <c r="AA1229" i="13"/>
  <c r="AB1229" i="13" s="1"/>
  <c r="AC1229" i="13" s="1"/>
  <c r="AR1229" i="13"/>
  <c r="AF1230" i="13"/>
  <c r="AM1230" i="13"/>
  <c r="Y1230" i="13"/>
  <c r="AH1230" i="13"/>
  <c r="Z1230" i="13"/>
  <c r="AN1230" i="13"/>
  <c r="U1230" i="13"/>
  <c r="AJ1230" i="13"/>
  <c r="V1230" i="13"/>
  <c r="AP1230" i="13"/>
  <c r="AL1230" i="13"/>
  <c r="X1230" i="13"/>
  <c r="AE1230" i="13"/>
  <c r="AO1230" i="13"/>
  <c r="AG1230" i="13"/>
  <c r="W1230" i="13"/>
  <c r="AQ1230" i="13"/>
  <c r="AI1230" i="13"/>
  <c r="R1230" i="13"/>
  <c r="S1230" i="13"/>
  <c r="G1231" i="13"/>
  <c r="J1231" i="13"/>
  <c r="F1231" i="13"/>
  <c r="I1231" i="13"/>
  <c r="D1231" i="13"/>
  <c r="H1231" i="13"/>
  <c r="E1231" i="13"/>
  <c r="B1231" i="13"/>
  <c r="C1231" i="13"/>
  <c r="K1231" i="13"/>
  <c r="L1231" i="13"/>
  <c r="S1244" i="18" l="1" a="1"/>
  <c r="S1244" i="18" s="1"/>
  <c r="AS1229" i="13"/>
  <c r="M1229" i="13" s="1"/>
  <c r="Q1245" i="18" s="1"/>
  <c r="N1231" i="13"/>
  <c r="AR1230" i="13"/>
  <c r="AA1230" i="13"/>
  <c r="AB1230" i="13" s="1"/>
  <c r="AC1230" i="13" s="1"/>
  <c r="C1232" i="13"/>
  <c r="D1232" i="13"/>
  <c r="B1232" i="13"/>
  <c r="L1232" i="13"/>
  <c r="K1232" i="13"/>
  <c r="G1232" i="13"/>
  <c r="H1232" i="13"/>
  <c r="J1232" i="13"/>
  <c r="I1232" i="13"/>
  <c r="F1232" i="13"/>
  <c r="E1232" i="13"/>
  <c r="R1231" i="13"/>
  <c r="S1231" i="13"/>
  <c r="Y1231" i="13"/>
  <c r="AO1231" i="13"/>
  <c r="AL1231" i="13"/>
  <c r="U1231" i="13"/>
  <c r="AI1231" i="13"/>
  <c r="X1231" i="13"/>
  <c r="AJ1231" i="13"/>
  <c r="Z1231" i="13"/>
  <c r="AN1231" i="13"/>
  <c r="AE1231" i="13"/>
  <c r="AF1231" i="13"/>
  <c r="V1231" i="13"/>
  <c r="AH1231" i="13"/>
  <c r="AQ1231" i="13"/>
  <c r="AG1231" i="13"/>
  <c r="W1231" i="13"/>
  <c r="AM1231" i="13"/>
  <c r="AP1231" i="13"/>
  <c r="AS1230" i="13" l="1"/>
  <c r="M1230" i="13" s="1"/>
  <c r="Q1246" i="18" s="1"/>
  <c r="S1246" i="18" s="1" a="1"/>
  <c r="S1246" i="18" s="1"/>
  <c r="AR1231" i="13"/>
  <c r="AA1231" i="13"/>
  <c r="AB1231" i="13" s="1"/>
  <c r="AC1231" i="13" s="1"/>
  <c r="N1232" i="13"/>
  <c r="R1245" i="18"/>
  <c r="S1245" i="18" a="1"/>
  <c r="S1245" i="18" s="1"/>
  <c r="S1232" i="13"/>
  <c r="R1232" i="13"/>
  <c r="L1233" i="13"/>
  <c r="G1233" i="13"/>
  <c r="E1233" i="13"/>
  <c r="I1233" i="13"/>
  <c r="F1233" i="13"/>
  <c r="J1233" i="13"/>
  <c r="D1233" i="13"/>
  <c r="C1233" i="13"/>
  <c r="H1233" i="13"/>
  <c r="K1233" i="13"/>
  <c r="B1233" i="13"/>
  <c r="AN1232" i="13"/>
  <c r="AJ1232" i="13"/>
  <c r="V1232" i="13"/>
  <c r="AE1232" i="13"/>
  <c r="AP1232" i="13"/>
  <c r="Y1232" i="13"/>
  <c r="U1232" i="13"/>
  <c r="AF1232" i="13"/>
  <c r="AM1232" i="13"/>
  <c r="AO1232" i="13"/>
  <c r="AG1232" i="13"/>
  <c r="W1232" i="13"/>
  <c r="AQ1232" i="13"/>
  <c r="AI1232" i="13"/>
  <c r="X1232" i="13"/>
  <c r="Z1232" i="13"/>
  <c r="AL1232" i="13"/>
  <c r="AH1232" i="13"/>
  <c r="AS1231" i="13" l="1"/>
  <c r="M1231" i="13" s="1"/>
  <c r="Q1247" i="18" s="1"/>
  <c r="S1247" i="18" s="1" a="1"/>
  <c r="S1247" i="18" s="1"/>
  <c r="R1246" i="18"/>
  <c r="AA1232" i="13"/>
  <c r="AB1232" i="13" s="1"/>
  <c r="AC1232" i="13" s="1"/>
  <c r="AR1232" i="13"/>
  <c r="N1233" i="13"/>
  <c r="H1234" i="13"/>
  <c r="D1234" i="13"/>
  <c r="L1234" i="13"/>
  <c r="F1234" i="13"/>
  <c r="I1234" i="13"/>
  <c r="K1234" i="13"/>
  <c r="E1234" i="13"/>
  <c r="C1234" i="13"/>
  <c r="B1234" i="13"/>
  <c r="G1234" i="13"/>
  <c r="N1234" i="13" s="1"/>
  <c r="J1234" i="13"/>
  <c r="S1233" i="13"/>
  <c r="R1233" i="13"/>
  <c r="V1233" i="13"/>
  <c r="AM1233" i="13"/>
  <c r="U1233" i="13"/>
  <c r="AF1233" i="13"/>
  <c r="X1233" i="13"/>
  <c r="AN1233" i="13"/>
  <c r="AH1233" i="13"/>
  <c r="Z1233" i="13"/>
  <c r="Y1233" i="13"/>
  <c r="AI1233" i="13"/>
  <c r="AG1233" i="13"/>
  <c r="W1233" i="13"/>
  <c r="AJ1233" i="13"/>
  <c r="AO1233" i="13"/>
  <c r="AE1233" i="13"/>
  <c r="AP1233" i="13"/>
  <c r="AQ1233" i="13"/>
  <c r="AL1233" i="13"/>
  <c r="R1247" i="18" l="1"/>
  <c r="AR1233" i="13"/>
  <c r="AA1233" i="13"/>
  <c r="AB1233" i="13" s="1"/>
  <c r="AC1233" i="13" s="1"/>
  <c r="AS1232" i="13"/>
  <c r="M1232" i="13" s="1"/>
  <c r="Q1248" i="18" s="1"/>
  <c r="S1248" i="18" s="1" a="1"/>
  <c r="S1248" i="18" s="1"/>
  <c r="I1235" i="13"/>
  <c r="D1235" i="13"/>
  <c r="B1235" i="13"/>
  <c r="E1235" i="13"/>
  <c r="C1235" i="13"/>
  <c r="H1235" i="13"/>
  <c r="G1235" i="13"/>
  <c r="J1235" i="13"/>
  <c r="F1235" i="13"/>
  <c r="K1235" i="13"/>
  <c r="L1235" i="13"/>
  <c r="U1234" i="13"/>
  <c r="AI1234" i="13"/>
  <c r="AH1234" i="13"/>
  <c r="AM1234" i="13"/>
  <c r="Y1234" i="13"/>
  <c r="AJ1234" i="13"/>
  <c r="AE1234" i="13"/>
  <c r="Z1234" i="13"/>
  <c r="AN1234" i="13"/>
  <c r="AL1234" i="13"/>
  <c r="V1234" i="13"/>
  <c r="AP1234" i="13"/>
  <c r="AO1234" i="13"/>
  <c r="X1234" i="13"/>
  <c r="W1234" i="13"/>
  <c r="AG1234" i="13"/>
  <c r="AF1234" i="13"/>
  <c r="AQ1234" i="13"/>
  <c r="S1234" i="13"/>
  <c r="R1234" i="13"/>
  <c r="AS1233" i="13" l="1"/>
  <c r="M1233" i="13" s="1"/>
  <c r="Q1249" i="18" s="1"/>
  <c r="S1249" i="18" s="1" a="1"/>
  <c r="S1249" i="18" s="1"/>
  <c r="N1235" i="13"/>
  <c r="R1248" i="18"/>
  <c r="AR1234" i="13"/>
  <c r="AA1234" i="13"/>
  <c r="AB1234" i="13" s="1"/>
  <c r="AC1234" i="13" s="1"/>
  <c r="R1235" i="13"/>
  <c r="S1235" i="13"/>
  <c r="G1236" i="13"/>
  <c r="E1236" i="13"/>
  <c r="L1236" i="13"/>
  <c r="B1236" i="13"/>
  <c r="H1236" i="13"/>
  <c r="C1236" i="13"/>
  <c r="J1236" i="13"/>
  <c r="D1236" i="13"/>
  <c r="F1236" i="13"/>
  <c r="K1236" i="13"/>
  <c r="I1236" i="13"/>
  <c r="AE1235" i="13"/>
  <c r="AG1235" i="13"/>
  <c r="Y1235" i="13"/>
  <c r="AO1235" i="13"/>
  <c r="AP1235" i="13"/>
  <c r="AI1235" i="13"/>
  <c r="X1235" i="13"/>
  <c r="U1235" i="13"/>
  <c r="AL1235" i="13"/>
  <c r="AJ1235" i="13"/>
  <c r="AN1235" i="13"/>
  <c r="AF1235" i="13"/>
  <c r="Z1235" i="13"/>
  <c r="AH1235" i="13"/>
  <c r="AQ1235" i="13"/>
  <c r="V1235" i="13"/>
  <c r="W1235" i="13"/>
  <c r="AM1235" i="13"/>
  <c r="AS1234" i="13" l="1"/>
  <c r="M1234" i="13" s="1"/>
  <c r="Q1250" i="18" s="1"/>
  <c r="S1250" i="18" s="1" a="1"/>
  <c r="S1250" i="18" s="1"/>
  <c r="R1249" i="18"/>
  <c r="AA1235" i="13"/>
  <c r="AB1235" i="13" s="1"/>
  <c r="AC1235" i="13" s="1"/>
  <c r="N1236" i="13"/>
  <c r="AR1235" i="13"/>
  <c r="Z1236" i="13"/>
  <c r="AN1236" i="13"/>
  <c r="AJ1236" i="13"/>
  <c r="V1236" i="13"/>
  <c r="AP1236" i="13"/>
  <c r="Y1236" i="13"/>
  <c r="U1236" i="13"/>
  <c r="AF1236" i="13"/>
  <c r="AM1236" i="13"/>
  <c r="AO1236" i="13"/>
  <c r="AG1236" i="13"/>
  <c r="W1236" i="13"/>
  <c r="AE1236" i="13"/>
  <c r="AI1236" i="13"/>
  <c r="X1236" i="13"/>
  <c r="AQ1236" i="13"/>
  <c r="AL1236" i="13"/>
  <c r="AH1236" i="13"/>
  <c r="R1236" i="13"/>
  <c r="S1236" i="13"/>
  <c r="K1237" i="13"/>
  <c r="D1237" i="13"/>
  <c r="F1237" i="13"/>
  <c r="I1237" i="13"/>
  <c r="J1237" i="13"/>
  <c r="E1237" i="13"/>
  <c r="G1237" i="13"/>
  <c r="N1237" i="13" s="1"/>
  <c r="L1237" i="13"/>
  <c r="C1237" i="13"/>
  <c r="H1237" i="13"/>
  <c r="B1237" i="13"/>
  <c r="R1250" i="18" l="1"/>
  <c r="AS1235" i="13"/>
  <c r="M1235" i="13" s="1"/>
  <c r="Q1251" i="18" s="1"/>
  <c r="S1251" i="18" s="1" a="1"/>
  <c r="S1251" i="18" s="1"/>
  <c r="AR1236" i="13"/>
  <c r="AA1236" i="13"/>
  <c r="AB1236" i="13" s="1"/>
  <c r="AC1236" i="13" s="1"/>
  <c r="F1238" i="13"/>
  <c r="B1238" i="13"/>
  <c r="J1238" i="13"/>
  <c r="C1238" i="13"/>
  <c r="E1238" i="13"/>
  <c r="D1238" i="13"/>
  <c r="I1238" i="13"/>
  <c r="L1238" i="13"/>
  <c r="H1238" i="13"/>
  <c r="K1238" i="13"/>
  <c r="G1238" i="13"/>
  <c r="R1237" i="13"/>
  <c r="S1237" i="13"/>
  <c r="U1237" i="13"/>
  <c r="AF1237" i="13"/>
  <c r="AN1237" i="13"/>
  <c r="AH1237" i="13"/>
  <c r="AQ1237" i="13"/>
  <c r="Y1237" i="13"/>
  <c r="X1237" i="13"/>
  <c r="AI1237" i="13"/>
  <c r="AJ1237" i="13"/>
  <c r="AG1237" i="13"/>
  <c r="Z1237" i="13"/>
  <c r="AE1237" i="13"/>
  <c r="AM1237" i="13"/>
  <c r="AO1237" i="13"/>
  <c r="V1237" i="13"/>
  <c r="AP1237" i="13"/>
  <c r="AL1237" i="13"/>
  <c r="W1237" i="13"/>
  <c r="AS1236" i="13" l="1"/>
  <c r="M1236" i="13" s="1"/>
  <c r="Q1252" i="18" s="1"/>
  <c r="S1252" i="18" s="1" a="1"/>
  <c r="S1252" i="18" s="1"/>
  <c r="R1251" i="18"/>
  <c r="N1238" i="13"/>
  <c r="AA1237" i="13"/>
  <c r="AB1237" i="13" s="1"/>
  <c r="AC1237" i="13" s="1"/>
  <c r="AR1237" i="13"/>
  <c r="R1238" i="13"/>
  <c r="S1238" i="13"/>
  <c r="U1238" i="13"/>
  <c r="V1238" i="13"/>
  <c r="AP1238" i="13"/>
  <c r="AL1238" i="13"/>
  <c r="X1238" i="13"/>
  <c r="W1238" i="13"/>
  <c r="AE1238" i="13"/>
  <c r="AO1238" i="13"/>
  <c r="AG1238" i="13"/>
  <c r="AF1238" i="13"/>
  <c r="AQ1238" i="13"/>
  <c r="AI1238" i="13"/>
  <c r="AH1238" i="13"/>
  <c r="AM1238" i="13"/>
  <c r="Y1238" i="13"/>
  <c r="Z1238" i="13"/>
  <c r="AN1238" i="13"/>
  <c r="AJ1238" i="13"/>
  <c r="G1239" i="13"/>
  <c r="F1239" i="13"/>
  <c r="E1239" i="13"/>
  <c r="B1239" i="13"/>
  <c r="K1239" i="13"/>
  <c r="I1239" i="13"/>
  <c r="H1239" i="13"/>
  <c r="J1239" i="13"/>
  <c r="C1239" i="13"/>
  <c r="L1239" i="13"/>
  <c r="D1239" i="13"/>
  <c r="R1252" i="18" l="1"/>
  <c r="AS1237" i="13"/>
  <c r="M1237" i="13" s="1"/>
  <c r="Q1253" i="18" s="1"/>
  <c r="R1253" i="18" s="1"/>
  <c r="N1239" i="13"/>
  <c r="AR1238" i="13"/>
  <c r="AA1238" i="13"/>
  <c r="AB1238" i="13" s="1"/>
  <c r="AC1238" i="13" s="1"/>
  <c r="AH1239" i="13"/>
  <c r="AF1239" i="13"/>
  <c r="AM1239" i="13"/>
  <c r="AE1239" i="13"/>
  <c r="X1239" i="13"/>
  <c r="V1239" i="13"/>
  <c r="AQ1239" i="13"/>
  <c r="AJ1239" i="13"/>
  <c r="AP1239" i="13"/>
  <c r="AG1239" i="13"/>
  <c r="AO1239" i="13"/>
  <c r="AN1239" i="13"/>
  <c r="U1239" i="13"/>
  <c r="W1239" i="13"/>
  <c r="AL1239" i="13"/>
  <c r="Y1239" i="13"/>
  <c r="Z1239" i="13"/>
  <c r="AI1239" i="13"/>
  <c r="S1239" i="13"/>
  <c r="R1239" i="13"/>
  <c r="K1240" i="13"/>
  <c r="H1240" i="13"/>
  <c r="L1240" i="13"/>
  <c r="D1240" i="13"/>
  <c r="I1240" i="13"/>
  <c r="J1240" i="13"/>
  <c r="C1240" i="13"/>
  <c r="F1240" i="13"/>
  <c r="G1240" i="13"/>
  <c r="E1240" i="13"/>
  <c r="B1240" i="13"/>
  <c r="AS1238" i="13" l="1"/>
  <c r="M1238" i="13" s="1"/>
  <c r="Q1254" i="18" s="1"/>
  <c r="S1254" i="18" s="1" a="1"/>
  <c r="S1254" i="18" s="1"/>
  <c r="S1253" i="18" a="1"/>
  <c r="S1253" i="18" s="1"/>
  <c r="N1240" i="13"/>
  <c r="AA1239" i="13"/>
  <c r="AB1239" i="13" s="1"/>
  <c r="AC1239" i="13" s="1"/>
  <c r="AR1239" i="13"/>
  <c r="E1241" i="13"/>
  <c r="C1241" i="13"/>
  <c r="L1241" i="13"/>
  <c r="K1241" i="13"/>
  <c r="D1241" i="13"/>
  <c r="I1241" i="13"/>
  <c r="H1241" i="13"/>
  <c r="G1241" i="13"/>
  <c r="B1241" i="13"/>
  <c r="J1241" i="13"/>
  <c r="F1241" i="13"/>
  <c r="Z1240" i="13"/>
  <c r="AG1240" i="13"/>
  <c r="AQ1240" i="13"/>
  <c r="AN1240" i="13"/>
  <c r="AJ1240" i="13"/>
  <c r="AE1240" i="13"/>
  <c r="Y1240" i="13"/>
  <c r="W1240" i="13"/>
  <c r="AM1240" i="13"/>
  <c r="AI1240" i="13"/>
  <c r="AH1240" i="13"/>
  <c r="V1240" i="13"/>
  <c r="AP1240" i="13"/>
  <c r="AF1240" i="13"/>
  <c r="U1240" i="13"/>
  <c r="AL1240" i="13"/>
  <c r="X1240" i="13"/>
  <c r="AO1240" i="13"/>
  <c r="S1240" i="13"/>
  <c r="R1240" i="13"/>
  <c r="R1254" i="18" l="1"/>
  <c r="N1241" i="13"/>
  <c r="AR1240" i="13"/>
  <c r="AS1239" i="13"/>
  <c r="M1239" i="13" s="1"/>
  <c r="Q1255" i="18" s="1"/>
  <c r="AA1240" i="13"/>
  <c r="AB1240" i="13" s="1"/>
  <c r="AC1240" i="13" s="1"/>
  <c r="G1242" i="13"/>
  <c r="I1242" i="13"/>
  <c r="D1242" i="13"/>
  <c r="K1242" i="13"/>
  <c r="J1242" i="13"/>
  <c r="C1242" i="13"/>
  <c r="F1242" i="13"/>
  <c r="H1242" i="13"/>
  <c r="E1242" i="13"/>
  <c r="B1242" i="13"/>
  <c r="L1242" i="13"/>
  <c r="S1241" i="13"/>
  <c r="R1241" i="13"/>
  <c r="X1241" i="13"/>
  <c r="AI1241" i="13"/>
  <c r="AQ1241" i="13"/>
  <c r="AE1241" i="13"/>
  <c r="AM1241" i="13"/>
  <c r="Y1241" i="13"/>
  <c r="Z1241" i="13"/>
  <c r="V1241" i="13"/>
  <c r="AN1241" i="13"/>
  <c r="W1241" i="13"/>
  <c r="AP1241" i="13"/>
  <c r="AH1241" i="13"/>
  <c r="AO1241" i="13"/>
  <c r="AG1241" i="13"/>
  <c r="U1241" i="13"/>
  <c r="AL1241" i="13"/>
  <c r="AF1241" i="13"/>
  <c r="AJ1241" i="13"/>
  <c r="AS1240" i="13" l="1"/>
  <c r="M1240" i="13" s="1"/>
  <c r="Q1256" i="18" s="1"/>
  <c r="R1256" i="18" s="1"/>
  <c r="AA1241" i="13"/>
  <c r="AB1241" i="13" s="1"/>
  <c r="AC1241" i="13" s="1"/>
  <c r="N1242" i="13"/>
  <c r="AR1241" i="13"/>
  <c r="S1255" i="18" a="1"/>
  <c r="S1255" i="18" s="1"/>
  <c r="R1255" i="18"/>
  <c r="B1243" i="13"/>
  <c r="H1243" i="13"/>
  <c r="G1243" i="13"/>
  <c r="F1243" i="13"/>
  <c r="K1243" i="13"/>
  <c r="D1243" i="13"/>
  <c r="C1243" i="13"/>
  <c r="L1243" i="13"/>
  <c r="E1243" i="13"/>
  <c r="I1243" i="13"/>
  <c r="J1243" i="13"/>
  <c r="S1242" i="13"/>
  <c r="R1242" i="13"/>
  <c r="W1242" i="13"/>
  <c r="V1242" i="13"/>
  <c r="AJ1242" i="13"/>
  <c r="AH1242" i="13"/>
  <c r="Z1242" i="13"/>
  <c r="AP1242" i="13"/>
  <c r="AL1242" i="13"/>
  <c r="AF1242" i="13"/>
  <c r="AO1242" i="13"/>
  <c r="AG1242" i="13"/>
  <c r="X1242" i="13"/>
  <c r="AE1242" i="13"/>
  <c r="AQ1242" i="13"/>
  <c r="AI1242" i="13"/>
  <c r="U1242" i="13"/>
  <c r="AN1242" i="13"/>
  <c r="Y1242" i="13"/>
  <c r="AM1242" i="13"/>
  <c r="S1256" i="18" l="1" a="1"/>
  <c r="S1256" i="18" s="1"/>
  <c r="AS1241" i="13"/>
  <c r="M1241" i="13" s="1"/>
  <c r="Q1257" i="18" s="1"/>
  <c r="AA1242" i="13"/>
  <c r="AB1242" i="13" s="1"/>
  <c r="AC1242" i="13" s="1"/>
  <c r="AR1242" i="13"/>
  <c r="N1243" i="13"/>
  <c r="AG1243" i="13"/>
  <c r="AO1243" i="13"/>
  <c r="AM1243" i="13"/>
  <c r="Y1243" i="13"/>
  <c r="AI1243" i="13"/>
  <c r="AE1243" i="13"/>
  <c r="AJ1243" i="13"/>
  <c r="W1243" i="13"/>
  <c r="AL1243" i="13"/>
  <c r="AH1243" i="13"/>
  <c r="V1243" i="13"/>
  <c r="U1243" i="13"/>
  <c r="AQ1243" i="13"/>
  <c r="X1243" i="13"/>
  <c r="Z1243" i="13"/>
  <c r="AP1243" i="13"/>
  <c r="AN1243" i="13"/>
  <c r="AF1243" i="13"/>
  <c r="S1243" i="13"/>
  <c r="R1243" i="13"/>
  <c r="E1244" i="13"/>
  <c r="H1244" i="13"/>
  <c r="C1244" i="13"/>
  <c r="I1244" i="13"/>
  <c r="F1244" i="13"/>
  <c r="D1244" i="13"/>
  <c r="B1244" i="13"/>
  <c r="K1244" i="13"/>
  <c r="J1244" i="13"/>
  <c r="L1244" i="13"/>
  <c r="G1244" i="13"/>
  <c r="R1257" i="18" l="1"/>
  <c r="AS1242" i="13"/>
  <c r="M1242" i="13" s="1"/>
  <c r="Q1258" i="18" s="1"/>
  <c r="S1258" i="18" s="1" a="1"/>
  <c r="S1258" i="18" s="1"/>
  <c r="S1257" i="18" a="1"/>
  <c r="S1257" i="18" s="1"/>
  <c r="N1244" i="13"/>
  <c r="AA1243" i="13"/>
  <c r="AB1243" i="13" s="1"/>
  <c r="AC1243" i="13" s="1"/>
  <c r="AR1243" i="13"/>
  <c r="I1245" i="13"/>
  <c r="B1245" i="13"/>
  <c r="J1245" i="13"/>
  <c r="G1245" i="13"/>
  <c r="H1245" i="13"/>
  <c r="F1245" i="13"/>
  <c r="C1245" i="13"/>
  <c r="K1245" i="13"/>
  <c r="E1245" i="13"/>
  <c r="L1245" i="13"/>
  <c r="D1245" i="13"/>
  <c r="W1244" i="13"/>
  <c r="V1244" i="13"/>
  <c r="AF1244" i="13"/>
  <c r="X1244" i="13"/>
  <c r="Z1244" i="13"/>
  <c r="U1244" i="13"/>
  <c r="AP1244" i="13"/>
  <c r="AH1244" i="13"/>
  <c r="Y1244" i="13"/>
  <c r="AJ1244" i="13"/>
  <c r="AN1244" i="13"/>
  <c r="AG1244" i="13"/>
  <c r="AE1244" i="13"/>
  <c r="AM1244" i="13"/>
  <c r="AQ1244" i="13"/>
  <c r="AI1244" i="13"/>
  <c r="AO1244" i="13"/>
  <c r="AL1244" i="13"/>
  <c r="S1244" i="13"/>
  <c r="R1244" i="13"/>
  <c r="R1258" i="18" l="1"/>
  <c r="AS1243" i="13"/>
  <c r="M1243" i="13" s="1"/>
  <c r="Q1259" i="18" s="1"/>
  <c r="R1259" i="18" s="1"/>
  <c r="AR1244" i="13"/>
  <c r="AA1244" i="13"/>
  <c r="AB1244" i="13" s="1"/>
  <c r="AC1244" i="13" s="1"/>
  <c r="N1245" i="13"/>
  <c r="AP1245" i="13"/>
  <c r="AO1245" i="13"/>
  <c r="AM1245" i="13"/>
  <c r="AE1245" i="13"/>
  <c r="AJ1245" i="13"/>
  <c r="Y1245" i="13"/>
  <c r="X1245" i="13"/>
  <c r="AN1245" i="13"/>
  <c r="AQ1245" i="13"/>
  <c r="U1245" i="13"/>
  <c r="AH1245" i="13"/>
  <c r="V1245" i="13"/>
  <c r="AI1245" i="13"/>
  <c r="AL1245" i="13"/>
  <c r="Z1245" i="13"/>
  <c r="AG1245" i="13"/>
  <c r="AF1245" i="13"/>
  <c r="W1245" i="13"/>
  <c r="S1245" i="13"/>
  <c r="R1245" i="13"/>
  <c r="B1246" i="13"/>
  <c r="G1246" i="13"/>
  <c r="H1246" i="13"/>
  <c r="J1246" i="13"/>
  <c r="I1246" i="13"/>
  <c r="F1246" i="13"/>
  <c r="K1246" i="13"/>
  <c r="L1246" i="13"/>
  <c r="E1246" i="13"/>
  <c r="D1246" i="13"/>
  <c r="C1246" i="13"/>
  <c r="AS1244" i="13" l="1"/>
  <c r="M1244" i="13" s="1"/>
  <c r="Q1260" i="18" s="1"/>
  <c r="N1246" i="13"/>
  <c r="S1259" i="18" a="1"/>
  <c r="S1259" i="18" s="1"/>
  <c r="AA1245" i="13"/>
  <c r="AB1245" i="13" s="1"/>
  <c r="AC1245" i="13" s="1"/>
  <c r="AR1245" i="13"/>
  <c r="AE1246" i="13"/>
  <c r="AI1246" i="13"/>
  <c r="AN1246" i="13"/>
  <c r="AQ1246" i="13"/>
  <c r="Y1246" i="13"/>
  <c r="AM1246" i="13"/>
  <c r="Z1246" i="13"/>
  <c r="AG1246" i="13"/>
  <c r="AO1246" i="13"/>
  <c r="AJ1246" i="13"/>
  <c r="AH1246" i="13"/>
  <c r="AL1246" i="13"/>
  <c r="U1246" i="13"/>
  <c r="AF1246" i="13"/>
  <c r="X1246" i="13"/>
  <c r="V1246" i="13"/>
  <c r="W1246" i="13"/>
  <c r="AP1246" i="13"/>
  <c r="S1246" i="13"/>
  <c r="R1246" i="13"/>
  <c r="F1247" i="13"/>
  <c r="L1247" i="13"/>
  <c r="E1247" i="13"/>
  <c r="H1247" i="13"/>
  <c r="D1247" i="13"/>
  <c r="B1247" i="13"/>
  <c r="K1247" i="13"/>
  <c r="G1247" i="13"/>
  <c r="N1247" i="13" s="1"/>
  <c r="I1247" i="13"/>
  <c r="C1247" i="13"/>
  <c r="J1247" i="13"/>
  <c r="R1260" i="18" l="1"/>
  <c r="S1260" i="18" a="1"/>
  <c r="S1260" i="18" s="1"/>
  <c r="AS1245" i="13"/>
  <c r="M1245" i="13" s="1"/>
  <c r="Q1261" i="18" s="1"/>
  <c r="R1261" i="18" s="1"/>
  <c r="AA1246" i="13"/>
  <c r="AB1246" i="13" s="1"/>
  <c r="AC1246" i="13" s="1"/>
  <c r="AR1246" i="13"/>
  <c r="D1248" i="13"/>
  <c r="B1248" i="13"/>
  <c r="J1248" i="13"/>
  <c r="E1248" i="13"/>
  <c r="I1248" i="13"/>
  <c r="C1248" i="13"/>
  <c r="H1248" i="13"/>
  <c r="L1248" i="13"/>
  <c r="F1248" i="13"/>
  <c r="K1248" i="13"/>
  <c r="G1248" i="13"/>
  <c r="AE1247" i="13"/>
  <c r="Z1247" i="13"/>
  <c r="X1247" i="13"/>
  <c r="AF1247" i="13"/>
  <c r="AO1247" i="13"/>
  <c r="AI1247" i="13"/>
  <c r="AL1247" i="13"/>
  <c r="AG1247" i="13"/>
  <c r="W1247" i="13"/>
  <c r="AQ1247" i="13"/>
  <c r="V1247" i="13"/>
  <c r="U1247" i="13"/>
  <c r="AJ1247" i="13"/>
  <c r="AH1247" i="13"/>
  <c r="AN1247" i="13"/>
  <c r="AP1247" i="13"/>
  <c r="AM1247" i="13"/>
  <c r="Y1247" i="13"/>
  <c r="R1247" i="13"/>
  <c r="S1247" i="13"/>
  <c r="S1261" i="18" l="1" a="1"/>
  <c r="S1261" i="18" s="1"/>
  <c r="AS1246" i="13"/>
  <c r="M1246" i="13" s="1"/>
  <c r="Q1262" i="18" s="1"/>
  <c r="N1248" i="13"/>
  <c r="AA1247" i="13"/>
  <c r="AB1247" i="13" s="1"/>
  <c r="AC1247" i="13" s="1"/>
  <c r="AR1247" i="13"/>
  <c r="S1248" i="13"/>
  <c r="R1248" i="13"/>
  <c r="F1249" i="13"/>
  <c r="C1249" i="13"/>
  <c r="D1249" i="13"/>
  <c r="E1249" i="13"/>
  <c r="G1249" i="13"/>
  <c r="H1249" i="13"/>
  <c r="K1249" i="13"/>
  <c r="J1249" i="13"/>
  <c r="I1249" i="13"/>
  <c r="L1249" i="13"/>
  <c r="B1249" i="13"/>
  <c r="U1248" i="13"/>
  <c r="X1248" i="13"/>
  <c r="V1248" i="13"/>
  <c r="AG1248" i="13"/>
  <c r="AP1248" i="13"/>
  <c r="AN1248" i="13"/>
  <c r="AE1248" i="13"/>
  <c r="AO1248" i="13"/>
  <c r="AI1248" i="13"/>
  <c r="Y1248" i="13"/>
  <c r="AM1248" i="13"/>
  <c r="AQ1248" i="13"/>
  <c r="W1248" i="13"/>
  <c r="AH1248" i="13"/>
  <c r="AJ1248" i="13"/>
  <c r="Z1248" i="13"/>
  <c r="AL1248" i="13"/>
  <c r="AF1248" i="13"/>
  <c r="S1262" i="18" l="1" a="1"/>
  <c r="S1262" i="18" s="1"/>
  <c r="R1262" i="18"/>
  <c r="AS1247" i="13"/>
  <c r="M1247" i="13" s="1"/>
  <c r="Q1263" i="18" s="1"/>
  <c r="S1263" i="18" s="1" a="1"/>
  <c r="S1263" i="18" s="1"/>
  <c r="AR1248" i="13"/>
  <c r="AA1248" i="13"/>
  <c r="AB1248" i="13" s="1"/>
  <c r="AC1248" i="13" s="1"/>
  <c r="N1249" i="13"/>
  <c r="K1250" i="13"/>
  <c r="B1250" i="13"/>
  <c r="F1250" i="13"/>
  <c r="C1250" i="13"/>
  <c r="D1250" i="13"/>
  <c r="G1250" i="13"/>
  <c r="I1250" i="13"/>
  <c r="H1250" i="13"/>
  <c r="J1250" i="13"/>
  <c r="L1250" i="13"/>
  <c r="E1250" i="13"/>
  <c r="S1249" i="13"/>
  <c r="R1249" i="13"/>
  <c r="Z1249" i="13"/>
  <c r="AM1249" i="13"/>
  <c r="AO1249" i="13"/>
  <c r="U1249" i="13"/>
  <c r="AQ1249" i="13"/>
  <c r="AG1249" i="13"/>
  <c r="W1249" i="13"/>
  <c r="AF1249" i="13"/>
  <c r="AH1249" i="13"/>
  <c r="AE1249" i="13"/>
  <c r="AL1249" i="13"/>
  <c r="AJ1249" i="13"/>
  <c r="AN1249" i="13"/>
  <c r="AP1249" i="13"/>
  <c r="AI1249" i="13"/>
  <c r="Y1249" i="13"/>
  <c r="V1249" i="13"/>
  <c r="X1249" i="13"/>
  <c r="AS1248" i="13" l="1"/>
  <c r="M1248" i="13" s="1"/>
  <c r="Q1264" i="18" s="1"/>
  <c r="S1264" i="18" s="1" a="1"/>
  <c r="S1264" i="18" s="1"/>
  <c r="R1263" i="18"/>
  <c r="N1250" i="13"/>
  <c r="AR1249" i="13"/>
  <c r="AA1249" i="13"/>
  <c r="AB1249" i="13" s="1"/>
  <c r="AC1249" i="13" s="1"/>
  <c r="R1250" i="13"/>
  <c r="S1250" i="13"/>
  <c r="AI1250" i="13"/>
  <c r="W1250" i="13"/>
  <c r="Z1250" i="13"/>
  <c r="U1250" i="13"/>
  <c r="AO1250" i="13"/>
  <c r="AG1250" i="13"/>
  <c r="AN1250" i="13"/>
  <c r="AL1250" i="13"/>
  <c r="AF1250" i="13"/>
  <c r="X1250" i="13"/>
  <c r="AQ1250" i="13"/>
  <c r="AJ1250" i="13"/>
  <c r="V1250" i="13"/>
  <c r="AP1250" i="13"/>
  <c r="AH1250" i="13"/>
  <c r="AE1250" i="13"/>
  <c r="Y1250" i="13"/>
  <c r="AM1250" i="13"/>
  <c r="I1251" i="13"/>
  <c r="E1251" i="13"/>
  <c r="J1251" i="13"/>
  <c r="F1251" i="13"/>
  <c r="G1251" i="13"/>
  <c r="C1251" i="13"/>
  <c r="H1251" i="13"/>
  <c r="L1251" i="13"/>
  <c r="K1251" i="13"/>
  <c r="B1251" i="13"/>
  <c r="D1251" i="13"/>
  <c r="R1264" i="18" l="1"/>
  <c r="AS1249" i="13"/>
  <c r="M1249" i="13" s="1"/>
  <c r="Q1265" i="18" s="1"/>
  <c r="S1265" i="18" s="1" a="1"/>
  <c r="S1265" i="18" s="1"/>
  <c r="N1251" i="13"/>
  <c r="AR1250" i="13"/>
  <c r="AA1250" i="13"/>
  <c r="AB1250" i="13" s="1"/>
  <c r="AC1250" i="13" s="1"/>
  <c r="U1251" i="13"/>
  <c r="AQ1251" i="13"/>
  <c r="Z1251" i="13"/>
  <c r="AM1251" i="13"/>
  <c r="Y1251" i="13"/>
  <c r="V1251" i="13"/>
  <c r="AE1251" i="13"/>
  <c r="AH1251" i="13"/>
  <c r="AF1251" i="13"/>
  <c r="AP1251" i="13"/>
  <c r="W1251" i="13"/>
  <c r="AL1251" i="13"/>
  <c r="AN1251" i="13"/>
  <c r="AJ1251" i="13"/>
  <c r="AI1251" i="13"/>
  <c r="AG1251" i="13"/>
  <c r="AO1251" i="13"/>
  <c r="X1251" i="13"/>
  <c r="I1252" i="13"/>
  <c r="B1252" i="13"/>
  <c r="H1252" i="13"/>
  <c r="F1252" i="13"/>
  <c r="C1252" i="13"/>
  <c r="D1252" i="13"/>
  <c r="J1252" i="13"/>
  <c r="L1252" i="13"/>
  <c r="K1252" i="13"/>
  <c r="E1252" i="13"/>
  <c r="G1252" i="13"/>
  <c r="S1251" i="13"/>
  <c r="R1251" i="13"/>
  <c r="R1265" i="18" l="1"/>
  <c r="AS1250" i="13"/>
  <c r="M1250" i="13" s="1"/>
  <c r="Q1266" i="18" s="1"/>
  <c r="S1266" i="18" s="1" a="1"/>
  <c r="S1266" i="18" s="1"/>
  <c r="AR1251" i="13"/>
  <c r="AA1251" i="13"/>
  <c r="AB1251" i="13" s="1"/>
  <c r="AC1251" i="13" s="1"/>
  <c r="N1252" i="13"/>
  <c r="Z1252" i="13"/>
  <c r="Y1252" i="13"/>
  <c r="AN1252" i="13"/>
  <c r="AL1252" i="13"/>
  <c r="AJ1252" i="13"/>
  <c r="W1252" i="13"/>
  <c r="AO1252" i="13"/>
  <c r="AH1252" i="13"/>
  <c r="AQ1252" i="13"/>
  <c r="AE1252" i="13"/>
  <c r="AP1252" i="13"/>
  <c r="AF1252" i="13"/>
  <c r="AI1252" i="13"/>
  <c r="V1252" i="13"/>
  <c r="AM1252" i="13"/>
  <c r="U1252" i="13"/>
  <c r="X1252" i="13"/>
  <c r="AG1252" i="13"/>
  <c r="S1252" i="13"/>
  <c r="R1252" i="13"/>
  <c r="J1253" i="13"/>
  <c r="L1253" i="13"/>
  <c r="I1253" i="13"/>
  <c r="B1253" i="13"/>
  <c r="E1253" i="13"/>
  <c r="G1253" i="13"/>
  <c r="D1253" i="13"/>
  <c r="C1253" i="13"/>
  <c r="K1253" i="13"/>
  <c r="F1253" i="13"/>
  <c r="H1253" i="13"/>
  <c r="R1266" i="18" l="1"/>
  <c r="AS1251" i="13"/>
  <c r="M1251" i="13" s="1"/>
  <c r="Q1267" i="18" s="1"/>
  <c r="R1267" i="18" s="1"/>
  <c r="N1253" i="13"/>
  <c r="AA1252" i="13"/>
  <c r="AB1252" i="13" s="1"/>
  <c r="AC1252" i="13" s="1"/>
  <c r="AR1252" i="13"/>
  <c r="R1253" i="13"/>
  <c r="S1253" i="13"/>
  <c r="AQ1253" i="13"/>
  <c r="X1253" i="13"/>
  <c r="AN1253" i="13"/>
  <c r="AG1253" i="13"/>
  <c r="AO1253" i="13"/>
  <c r="AE1253" i="13"/>
  <c r="AJ1253" i="13"/>
  <c r="AM1253" i="13"/>
  <c r="AP1253" i="13"/>
  <c r="Z1253" i="13"/>
  <c r="V1253" i="13"/>
  <c r="AH1253" i="13"/>
  <c r="AF1253" i="13"/>
  <c r="W1253" i="13"/>
  <c r="AI1253" i="13"/>
  <c r="U1253" i="13"/>
  <c r="AL1253" i="13"/>
  <c r="Y1253" i="13"/>
  <c r="H1254" i="13"/>
  <c r="I1254" i="13"/>
  <c r="B1254" i="13"/>
  <c r="J1254" i="13"/>
  <c r="K1254" i="13"/>
  <c r="G1254" i="13"/>
  <c r="D1254" i="13"/>
  <c r="F1254" i="13"/>
  <c r="E1254" i="13"/>
  <c r="C1254" i="13"/>
  <c r="L1254" i="13"/>
  <c r="S1267" i="18" l="1" a="1"/>
  <c r="S1267" i="18" s="1"/>
  <c r="AS1252" i="13"/>
  <c r="M1252" i="13" s="1"/>
  <c r="Q1268" i="18" s="1"/>
  <c r="N1254" i="13"/>
  <c r="AR1253" i="13"/>
  <c r="AA1253" i="13"/>
  <c r="AB1253" i="13" s="1"/>
  <c r="AC1253" i="13" s="1"/>
  <c r="Y1254" i="13"/>
  <c r="AG1254" i="13"/>
  <c r="X1254" i="13"/>
  <c r="U1254" i="13"/>
  <c r="AO1254" i="13"/>
  <c r="AI1254" i="13"/>
  <c r="Z1254" i="13"/>
  <c r="AM1254" i="13"/>
  <c r="AE1254" i="13"/>
  <c r="AF1254" i="13"/>
  <c r="AJ1254" i="13"/>
  <c r="W1254" i="13"/>
  <c r="AL1254" i="13"/>
  <c r="AP1254" i="13"/>
  <c r="AN1254" i="13"/>
  <c r="AQ1254" i="13"/>
  <c r="AH1254" i="13"/>
  <c r="V1254" i="13"/>
  <c r="E1255" i="13"/>
  <c r="J1255" i="13"/>
  <c r="B1255" i="13"/>
  <c r="I1255" i="13"/>
  <c r="K1255" i="13"/>
  <c r="D1255" i="13"/>
  <c r="L1255" i="13"/>
  <c r="F1255" i="13"/>
  <c r="G1255" i="13"/>
  <c r="H1255" i="13"/>
  <c r="C1255" i="13"/>
  <c r="S1254" i="13"/>
  <c r="R1254" i="13"/>
  <c r="S1268" i="18" l="1" a="1"/>
  <c r="S1268" i="18" s="1"/>
  <c r="R1268" i="18"/>
  <c r="N1255" i="13"/>
  <c r="AA1254" i="13"/>
  <c r="AB1254" i="13" s="1"/>
  <c r="AC1254" i="13" s="1"/>
  <c r="AS1253" i="13"/>
  <c r="M1253" i="13" s="1"/>
  <c r="Q1269" i="18" s="1"/>
  <c r="AR1254" i="13"/>
  <c r="R1255" i="13"/>
  <c r="S1255" i="13"/>
  <c r="U1255" i="13"/>
  <c r="AM1255" i="13"/>
  <c r="Y1255" i="13"/>
  <c r="AI1255" i="13"/>
  <c r="AE1255" i="13"/>
  <c r="AG1255" i="13"/>
  <c r="AO1255" i="13"/>
  <c r="X1255" i="13"/>
  <c r="AL1255" i="13"/>
  <c r="AN1255" i="13"/>
  <c r="AQ1255" i="13"/>
  <c r="W1255" i="13"/>
  <c r="AP1255" i="13"/>
  <c r="V1255" i="13"/>
  <c r="AJ1255" i="13"/>
  <c r="Z1255" i="13"/>
  <c r="AH1255" i="13"/>
  <c r="AF1255" i="13"/>
  <c r="E1256" i="13"/>
  <c r="C1256" i="13"/>
  <c r="D1256" i="13"/>
  <c r="I1256" i="13"/>
  <c r="F1256" i="13"/>
  <c r="J1256" i="13"/>
  <c r="L1256" i="13"/>
  <c r="B1256" i="13"/>
  <c r="H1256" i="13"/>
  <c r="K1256" i="13"/>
  <c r="G1256" i="13"/>
  <c r="N1256" i="13" s="1"/>
  <c r="AS1254" i="13" l="1"/>
  <c r="M1254" i="13" s="1"/>
  <c r="Q1270" i="18" s="1"/>
  <c r="S1270" i="18" s="1" a="1"/>
  <c r="S1270" i="18" s="1"/>
  <c r="AA1255" i="13"/>
  <c r="AB1255" i="13" s="1"/>
  <c r="AC1255" i="13" s="1"/>
  <c r="AR1255" i="13"/>
  <c r="R1269" i="18"/>
  <c r="S1269" i="18" a="1"/>
  <c r="S1269" i="18" s="1"/>
  <c r="S1256" i="13"/>
  <c r="R1256" i="13"/>
  <c r="I1257" i="13"/>
  <c r="D1257" i="13"/>
  <c r="J1257" i="13"/>
  <c r="H1257" i="13"/>
  <c r="C1257" i="13"/>
  <c r="B1257" i="13"/>
  <c r="L1257" i="13"/>
  <c r="E1257" i="13"/>
  <c r="F1257" i="13"/>
  <c r="G1257" i="13"/>
  <c r="K1257" i="13"/>
  <c r="AQ1256" i="13"/>
  <c r="AI1256" i="13"/>
  <c r="W1256" i="13"/>
  <c r="AE1256" i="13"/>
  <c r="AL1256" i="13"/>
  <c r="AF1256" i="13"/>
  <c r="AH1256" i="13"/>
  <c r="Y1256" i="13"/>
  <c r="AM1256" i="13"/>
  <c r="AN1256" i="13"/>
  <c r="AG1256" i="13"/>
  <c r="AO1256" i="13"/>
  <c r="X1256" i="13"/>
  <c r="U1256" i="13"/>
  <c r="V1256" i="13"/>
  <c r="Z1256" i="13"/>
  <c r="AP1256" i="13"/>
  <c r="AJ1256" i="13"/>
  <c r="R1270" i="18" l="1"/>
  <c r="N1257" i="13"/>
  <c r="AS1255" i="13"/>
  <c r="M1255" i="13" s="1"/>
  <c r="Q1271" i="18" s="1"/>
  <c r="R1271" i="18" s="1"/>
  <c r="AR1256" i="13"/>
  <c r="AA1256" i="13"/>
  <c r="AB1256" i="13" s="1"/>
  <c r="AC1256" i="13" s="1"/>
  <c r="K1258" i="13"/>
  <c r="B1258" i="13"/>
  <c r="I1258" i="13"/>
  <c r="C1258" i="13"/>
  <c r="J1258" i="13"/>
  <c r="L1258" i="13"/>
  <c r="D1258" i="13"/>
  <c r="E1258" i="13"/>
  <c r="F1258" i="13"/>
  <c r="H1258" i="13"/>
  <c r="G1258" i="13"/>
  <c r="R1257" i="13"/>
  <c r="S1257" i="13"/>
  <c r="AE1257" i="13"/>
  <c r="AF1257" i="13"/>
  <c r="AM1257" i="13"/>
  <c r="Z1257" i="13"/>
  <c r="AO1257" i="13"/>
  <c r="X1257" i="13"/>
  <c r="AH1257" i="13"/>
  <c r="AQ1257" i="13"/>
  <c r="AL1257" i="13"/>
  <c r="V1257" i="13"/>
  <c r="AP1257" i="13"/>
  <c r="U1257" i="13"/>
  <c r="AI1257" i="13"/>
  <c r="AG1257" i="13"/>
  <c r="AJ1257" i="13"/>
  <c r="W1257" i="13"/>
  <c r="AN1257" i="13"/>
  <c r="Y1257" i="13"/>
  <c r="AS1256" i="13" l="1"/>
  <c r="M1256" i="13" s="1"/>
  <c r="Q1272" i="18" s="1"/>
  <c r="S1272" i="18" s="1" a="1"/>
  <c r="S1272" i="18" s="1"/>
  <c r="N1258" i="13"/>
  <c r="S1271" i="18" a="1"/>
  <c r="S1271" i="18" s="1"/>
  <c r="AR1257" i="13"/>
  <c r="AA1257" i="13"/>
  <c r="AB1257" i="13" s="1"/>
  <c r="AC1257" i="13" s="1"/>
  <c r="R1258" i="13"/>
  <c r="S1258" i="13"/>
  <c r="AH1258" i="13"/>
  <c r="V1258" i="13"/>
  <c r="AF1258" i="13"/>
  <c r="AE1258" i="13"/>
  <c r="X1258" i="13"/>
  <c r="AI1258" i="13"/>
  <c r="AM1258" i="13"/>
  <c r="Z1258" i="13"/>
  <c r="AJ1258" i="13"/>
  <c r="AO1258" i="13"/>
  <c r="AL1258" i="13"/>
  <c r="Y1258" i="13"/>
  <c r="U1258" i="13"/>
  <c r="AG1258" i="13"/>
  <c r="W1258" i="13"/>
  <c r="AN1258" i="13"/>
  <c r="AP1258" i="13"/>
  <c r="AQ1258" i="13"/>
  <c r="D1259" i="13"/>
  <c r="F1259" i="13"/>
  <c r="I1259" i="13"/>
  <c r="G1259" i="13"/>
  <c r="L1259" i="13"/>
  <c r="E1259" i="13"/>
  <c r="J1259" i="13"/>
  <c r="H1259" i="13"/>
  <c r="C1259" i="13"/>
  <c r="B1259" i="13"/>
  <c r="K1259" i="13"/>
  <c r="R1272" i="18" l="1"/>
  <c r="AS1257" i="13"/>
  <c r="M1257" i="13" s="1"/>
  <c r="Q1273" i="18" s="1"/>
  <c r="R1273" i="18" s="1"/>
  <c r="AA1258" i="13"/>
  <c r="AB1258" i="13" s="1"/>
  <c r="AC1258" i="13" s="1"/>
  <c r="N1259" i="13"/>
  <c r="AR1258" i="13"/>
  <c r="E1260" i="13"/>
  <c r="D1260" i="13"/>
  <c r="J1260" i="13"/>
  <c r="I1260" i="13"/>
  <c r="C1260" i="13"/>
  <c r="B1260" i="13"/>
  <c r="F1260" i="13"/>
  <c r="L1260" i="13"/>
  <c r="H1260" i="13"/>
  <c r="G1260" i="13"/>
  <c r="K1260" i="13"/>
  <c r="S1259" i="13"/>
  <c r="R1259" i="13"/>
  <c r="AH1259" i="13"/>
  <c r="Y1259" i="13"/>
  <c r="AE1259" i="13"/>
  <c r="Z1259" i="13"/>
  <c r="AO1259" i="13"/>
  <c r="AI1259" i="13"/>
  <c r="AM1259" i="13"/>
  <c r="V1259" i="13"/>
  <c r="AQ1259" i="13"/>
  <c r="AN1259" i="13"/>
  <c r="AP1259" i="13"/>
  <c r="X1259" i="13"/>
  <c r="AG1259" i="13"/>
  <c r="W1259" i="13"/>
  <c r="U1259" i="13"/>
  <c r="AJ1259" i="13"/>
  <c r="AF1259" i="13"/>
  <c r="AL1259" i="13"/>
  <c r="S1273" i="18" l="1" a="1"/>
  <c r="S1273" i="18" s="1"/>
  <c r="N1260" i="13"/>
  <c r="AS1258" i="13"/>
  <c r="M1258" i="13" s="1"/>
  <c r="Q1274" i="18" s="1"/>
  <c r="S1274" i="18" s="1" a="1"/>
  <c r="S1274" i="18" s="1"/>
  <c r="AA1259" i="13"/>
  <c r="AB1259" i="13" s="1"/>
  <c r="AC1259" i="13" s="1"/>
  <c r="AR1259" i="13"/>
  <c r="S1260" i="13"/>
  <c r="R1260" i="13"/>
  <c r="J1261" i="13"/>
  <c r="L1261" i="13"/>
  <c r="D1261" i="13"/>
  <c r="E1261" i="13"/>
  <c r="G1261" i="13"/>
  <c r="B1261" i="13"/>
  <c r="I1261" i="13"/>
  <c r="F1261" i="13"/>
  <c r="H1261" i="13"/>
  <c r="K1261" i="13"/>
  <c r="C1261" i="13"/>
  <c r="AM1260" i="13"/>
  <c r="AQ1260" i="13"/>
  <c r="W1260" i="13"/>
  <c r="AE1260" i="13"/>
  <c r="AH1260" i="13"/>
  <c r="AJ1260" i="13"/>
  <c r="AG1260" i="13"/>
  <c r="AP1260" i="13"/>
  <c r="AN1260" i="13"/>
  <c r="U1260" i="13"/>
  <c r="AO1260" i="13"/>
  <c r="AI1260" i="13"/>
  <c r="Y1260" i="13"/>
  <c r="AL1260" i="13"/>
  <c r="V1260" i="13"/>
  <c r="AF1260" i="13"/>
  <c r="Z1260" i="13"/>
  <c r="X1260" i="13"/>
  <c r="AS1259" i="13" l="1"/>
  <c r="M1259" i="13" s="1"/>
  <c r="Q1275" i="18" s="1"/>
  <c r="S1275" i="18" s="1" a="1"/>
  <c r="S1275" i="18" s="1"/>
  <c r="R1274" i="18"/>
  <c r="AA1260" i="13"/>
  <c r="AB1260" i="13" s="1"/>
  <c r="AC1260" i="13" s="1"/>
  <c r="AR1260" i="13"/>
  <c r="N1261" i="13"/>
  <c r="R1261" i="13"/>
  <c r="S1261" i="13"/>
  <c r="F1262" i="13"/>
  <c r="D1262" i="13"/>
  <c r="H1262" i="13"/>
  <c r="C1262" i="13"/>
  <c r="J1262" i="13"/>
  <c r="K1262" i="13"/>
  <c r="L1262" i="13"/>
  <c r="E1262" i="13"/>
  <c r="I1262" i="13"/>
  <c r="B1262" i="13"/>
  <c r="G1262" i="13"/>
  <c r="N1262" i="13" s="1"/>
  <c r="U1261" i="13"/>
  <c r="AO1261" i="13"/>
  <c r="AI1261" i="13"/>
  <c r="AQ1261" i="13"/>
  <c r="AE1261" i="13"/>
  <c r="AG1261" i="13"/>
  <c r="AM1261" i="13"/>
  <c r="AL1261" i="13"/>
  <c r="AN1261" i="13"/>
  <c r="AH1261" i="13"/>
  <c r="V1261" i="13"/>
  <c r="AJ1261" i="13"/>
  <c r="X1261" i="13"/>
  <c r="Z1261" i="13"/>
  <c r="AF1261" i="13"/>
  <c r="W1261" i="13"/>
  <c r="Y1261" i="13"/>
  <c r="AP1261" i="13"/>
  <c r="R1275" i="18" l="1"/>
  <c r="AS1260" i="13"/>
  <c r="M1260" i="13" s="1"/>
  <c r="Q1276" i="18" s="1"/>
  <c r="R1276" i="18" s="1"/>
  <c r="AA1261" i="13"/>
  <c r="AB1261" i="13" s="1"/>
  <c r="AC1261" i="13" s="1"/>
  <c r="AR1261" i="13"/>
  <c r="L1263" i="13"/>
  <c r="I1263" i="13"/>
  <c r="K1263" i="13"/>
  <c r="C1263" i="13"/>
  <c r="H1263" i="13"/>
  <c r="G1263" i="13"/>
  <c r="J1263" i="13"/>
  <c r="B1263" i="13"/>
  <c r="F1263" i="13"/>
  <c r="D1263" i="13"/>
  <c r="E1263" i="13"/>
  <c r="R1262" i="13"/>
  <c r="S1262" i="13"/>
  <c r="X1262" i="13"/>
  <c r="V1262" i="13"/>
  <c r="AE1262" i="13"/>
  <c r="AJ1262" i="13"/>
  <c r="AH1262" i="13"/>
  <c r="Y1262" i="13"/>
  <c r="AP1262" i="13"/>
  <c r="AI1262" i="13"/>
  <c r="W1262" i="13"/>
  <c r="Z1262" i="13"/>
  <c r="AL1262" i="13"/>
  <c r="AN1262" i="13"/>
  <c r="AQ1262" i="13"/>
  <c r="AF1262" i="13"/>
  <c r="AG1262" i="13"/>
  <c r="U1262" i="13"/>
  <c r="AM1262" i="13"/>
  <c r="AO1262" i="13"/>
  <c r="AA1262" i="13" l="1"/>
  <c r="AB1262" i="13" s="1"/>
  <c r="AC1262" i="13" s="1"/>
  <c r="S1276" i="18" a="1"/>
  <c r="S1276" i="18" s="1"/>
  <c r="AR1262" i="13"/>
  <c r="AS1261" i="13"/>
  <c r="M1261" i="13" s="1"/>
  <c r="Q1277" i="18" s="1"/>
  <c r="N1263" i="13"/>
  <c r="U1263" i="13"/>
  <c r="AJ1263" i="13"/>
  <c r="AL1263" i="13"/>
  <c r="AN1263" i="13"/>
  <c r="V1263" i="13"/>
  <c r="AI1263" i="13"/>
  <c r="Y1263" i="13"/>
  <c r="X1263" i="13"/>
  <c r="AG1263" i="13"/>
  <c r="AE1263" i="13"/>
  <c r="AQ1263" i="13"/>
  <c r="AO1263" i="13"/>
  <c r="AP1263" i="13"/>
  <c r="W1263" i="13"/>
  <c r="Z1263" i="13"/>
  <c r="AF1263" i="13"/>
  <c r="AH1263" i="13"/>
  <c r="AM1263" i="13"/>
  <c r="D1264" i="13"/>
  <c r="G1264" i="13"/>
  <c r="H1264" i="13"/>
  <c r="C1264" i="13"/>
  <c r="J1264" i="13"/>
  <c r="K1264" i="13"/>
  <c r="L1264" i="13"/>
  <c r="I1264" i="13"/>
  <c r="B1264" i="13"/>
  <c r="F1264" i="13"/>
  <c r="E1264" i="13"/>
  <c r="R1263" i="13"/>
  <c r="S1263" i="13"/>
  <c r="AS1262" i="13" l="1"/>
  <c r="M1262" i="13" s="1"/>
  <c r="Q1278" i="18" s="1"/>
  <c r="S1278" i="18" s="1" a="1"/>
  <c r="S1278" i="18" s="1"/>
  <c r="AR1263" i="13"/>
  <c r="R1277" i="18"/>
  <c r="S1277" i="18" a="1"/>
  <c r="S1277" i="18" s="1"/>
  <c r="N1264" i="13"/>
  <c r="AA1263" i="13"/>
  <c r="AB1263" i="13" s="1"/>
  <c r="AC1263" i="13" s="1"/>
  <c r="J1265" i="13"/>
  <c r="I1265" i="13"/>
  <c r="H1265" i="13"/>
  <c r="L1265" i="13"/>
  <c r="D1265" i="13"/>
  <c r="B1265" i="13"/>
  <c r="F1265" i="13"/>
  <c r="E1265" i="13"/>
  <c r="G1265" i="13"/>
  <c r="K1265" i="13"/>
  <c r="C1265" i="13"/>
  <c r="R1264" i="13"/>
  <c r="S1264" i="13"/>
  <c r="AM1264" i="13"/>
  <c r="AJ1264" i="13"/>
  <c r="Y1264" i="13"/>
  <c r="AE1264" i="13"/>
  <c r="Z1264" i="13"/>
  <c r="AP1264" i="13"/>
  <c r="AH1264" i="13"/>
  <c r="V1264" i="13"/>
  <c r="AL1264" i="13"/>
  <c r="AO1264" i="13"/>
  <c r="AI1264" i="13"/>
  <c r="W1264" i="13"/>
  <c r="U1264" i="13"/>
  <c r="AQ1264" i="13"/>
  <c r="AG1264" i="13"/>
  <c r="AF1264" i="13"/>
  <c r="X1264" i="13"/>
  <c r="AN1264" i="13"/>
  <c r="AS1263" i="13" l="1"/>
  <c r="M1263" i="13" s="1"/>
  <c r="Q1279" i="18" s="1"/>
  <c r="S1279" i="18" s="1" a="1"/>
  <c r="S1279" i="18" s="1"/>
  <c r="R1278" i="18"/>
  <c r="AA1264" i="13"/>
  <c r="AB1264" i="13" s="1"/>
  <c r="AC1264" i="13" s="1"/>
  <c r="N1265" i="13"/>
  <c r="AR1264" i="13"/>
  <c r="K1266" i="13"/>
  <c r="G1266" i="13"/>
  <c r="H1266" i="13"/>
  <c r="F1266" i="13"/>
  <c r="C1266" i="13"/>
  <c r="L1266" i="13"/>
  <c r="D1266" i="13"/>
  <c r="J1266" i="13"/>
  <c r="E1266" i="13"/>
  <c r="B1266" i="13"/>
  <c r="I1266" i="13"/>
  <c r="Z1265" i="13"/>
  <c r="AM1265" i="13"/>
  <c r="AH1265" i="13"/>
  <c r="V1265" i="13"/>
  <c r="AP1265" i="13"/>
  <c r="W1265" i="13"/>
  <c r="AF1265" i="13"/>
  <c r="AJ1265" i="13"/>
  <c r="AO1265" i="13"/>
  <c r="Y1265" i="13"/>
  <c r="AE1265" i="13"/>
  <c r="U1265" i="13"/>
  <c r="AQ1265" i="13"/>
  <c r="X1265" i="13"/>
  <c r="AN1265" i="13"/>
  <c r="AI1265" i="13"/>
  <c r="AG1265" i="13"/>
  <c r="AL1265" i="13"/>
  <c r="R1265" i="13"/>
  <c r="S1265" i="13"/>
  <c r="R1279" i="18" l="1"/>
  <c r="AS1264" i="13"/>
  <c r="M1264" i="13" s="1"/>
  <c r="Q1280" i="18" s="1"/>
  <c r="S1280" i="18" s="1" a="1"/>
  <c r="S1280" i="18" s="1"/>
  <c r="AA1265" i="13"/>
  <c r="AB1265" i="13" s="1"/>
  <c r="AC1265" i="13" s="1"/>
  <c r="N1266" i="13"/>
  <c r="AR1265" i="13"/>
  <c r="J1267" i="13"/>
  <c r="C1267" i="13"/>
  <c r="E1267" i="13"/>
  <c r="H1267" i="13"/>
  <c r="K1267" i="13"/>
  <c r="B1267" i="13"/>
  <c r="D1267" i="13"/>
  <c r="F1267" i="13"/>
  <c r="L1267" i="13"/>
  <c r="G1267" i="13"/>
  <c r="I1267" i="13"/>
  <c r="Z1266" i="13"/>
  <c r="AP1266" i="13"/>
  <c r="AO1266" i="13"/>
  <c r="AE1266" i="13"/>
  <c r="AF1266" i="13"/>
  <c r="X1266" i="13"/>
  <c r="AQ1266" i="13"/>
  <c r="AG1266" i="13"/>
  <c r="AN1266" i="13"/>
  <c r="U1266" i="13"/>
  <c r="AM1266" i="13"/>
  <c r="AH1266" i="13"/>
  <c r="V1266" i="13"/>
  <c r="AJ1266" i="13"/>
  <c r="AL1266" i="13"/>
  <c r="Y1266" i="13"/>
  <c r="AI1266" i="13"/>
  <c r="W1266" i="13"/>
  <c r="S1266" i="13"/>
  <c r="R1266" i="13"/>
  <c r="AS1265" i="13" l="1"/>
  <c r="M1265" i="13" s="1"/>
  <c r="Q1281" i="18" s="1"/>
  <c r="R1281" i="18" s="1"/>
  <c r="R1280" i="18"/>
  <c r="AA1266" i="13"/>
  <c r="AB1266" i="13" s="1"/>
  <c r="AC1266" i="13" s="1"/>
  <c r="AR1266" i="13"/>
  <c r="N1267" i="13"/>
  <c r="AG1267" i="13"/>
  <c r="X1267" i="13"/>
  <c r="Z1267" i="13"/>
  <c r="AP1267" i="13"/>
  <c r="AJ1267" i="13"/>
  <c r="AF1267" i="13"/>
  <c r="AN1267" i="13"/>
  <c r="U1267" i="13"/>
  <c r="AI1267" i="13"/>
  <c r="AO1267" i="13"/>
  <c r="AE1267" i="13"/>
  <c r="AH1267" i="13"/>
  <c r="W1267" i="13"/>
  <c r="AQ1267" i="13"/>
  <c r="AM1267" i="13"/>
  <c r="V1267" i="13"/>
  <c r="AL1267" i="13"/>
  <c r="Y1267" i="13"/>
  <c r="C1268" i="13"/>
  <c r="D1268" i="13"/>
  <c r="F1268" i="13"/>
  <c r="H1268" i="13"/>
  <c r="I1268" i="13"/>
  <c r="K1268" i="13"/>
  <c r="G1268" i="13"/>
  <c r="N1268" i="13" s="1"/>
  <c r="J1268" i="13"/>
  <c r="L1268" i="13"/>
  <c r="E1268" i="13"/>
  <c r="B1268" i="13"/>
  <c r="S1267" i="13"/>
  <c r="R1267" i="13"/>
  <c r="S1281" i="18" l="1" a="1"/>
  <c r="S1281" i="18" s="1"/>
  <c r="AA1267" i="13"/>
  <c r="AB1267" i="13" s="1"/>
  <c r="AC1267" i="13" s="1"/>
  <c r="AR1267" i="13"/>
  <c r="AS1266" i="13"/>
  <c r="M1266" i="13" s="1"/>
  <c r="Q1282" i="18" s="1"/>
  <c r="D1269" i="13"/>
  <c r="E1269" i="13"/>
  <c r="B1269" i="13"/>
  <c r="I1269" i="13"/>
  <c r="L1269" i="13"/>
  <c r="J1269" i="13"/>
  <c r="G1269" i="13"/>
  <c r="H1269" i="13"/>
  <c r="K1269" i="13"/>
  <c r="F1269" i="13"/>
  <c r="C1269" i="13"/>
  <c r="S1268" i="13"/>
  <c r="R1268" i="13"/>
  <c r="AM1268" i="13"/>
  <c r="AQ1268" i="13"/>
  <c r="AG1268" i="13"/>
  <c r="AO1268" i="13"/>
  <c r="AL1268" i="13"/>
  <c r="U1268" i="13"/>
  <c r="AI1268" i="13"/>
  <c r="W1268" i="13"/>
  <c r="V1268" i="13"/>
  <c r="AE1268" i="13"/>
  <c r="AF1268" i="13"/>
  <c r="X1268" i="13"/>
  <c r="Z1268" i="13"/>
  <c r="AP1268" i="13"/>
  <c r="AH1268" i="13"/>
  <c r="AJ1268" i="13"/>
  <c r="AN1268" i="13"/>
  <c r="Y1268" i="13"/>
  <c r="N1269" i="13" l="1"/>
  <c r="AS1267" i="13"/>
  <c r="M1267" i="13" s="1"/>
  <c r="Q1283" i="18" s="1"/>
  <c r="S1283" i="18" s="1" a="1"/>
  <c r="S1283" i="18" s="1"/>
  <c r="AA1268" i="13"/>
  <c r="AB1268" i="13" s="1"/>
  <c r="AC1268" i="13" s="1"/>
  <c r="AR1268" i="13"/>
  <c r="S1282" i="18" a="1"/>
  <c r="S1282" i="18" s="1"/>
  <c r="R1282" i="18"/>
  <c r="S1269" i="13"/>
  <c r="R1269" i="13"/>
  <c r="D1270" i="13"/>
  <c r="I1270" i="13"/>
  <c r="B1270" i="13"/>
  <c r="L1270" i="13"/>
  <c r="K1270" i="13"/>
  <c r="F1270" i="13"/>
  <c r="J1270" i="13"/>
  <c r="C1270" i="13"/>
  <c r="G1270" i="13"/>
  <c r="E1270" i="13"/>
  <c r="H1270" i="13"/>
  <c r="AM1269" i="13"/>
  <c r="AN1269" i="13"/>
  <c r="X1269" i="13"/>
  <c r="AJ1269" i="13"/>
  <c r="AO1269" i="13"/>
  <c r="AI1269" i="13"/>
  <c r="W1269" i="13"/>
  <c r="U1269" i="13"/>
  <c r="Y1269" i="13"/>
  <c r="AG1269" i="13"/>
  <c r="AH1269" i="13"/>
  <c r="AQ1269" i="13"/>
  <c r="AP1269" i="13"/>
  <c r="AL1269" i="13"/>
  <c r="AE1269" i="13"/>
  <c r="V1269" i="13"/>
  <c r="Z1269" i="13"/>
  <c r="AF1269" i="13"/>
  <c r="N1270" i="13" l="1"/>
  <c r="AS1268" i="13"/>
  <c r="M1268" i="13" s="1"/>
  <c r="Q1284" i="18" s="1"/>
  <c r="R1284" i="18" s="1"/>
  <c r="R1283" i="18"/>
  <c r="AA1269" i="13"/>
  <c r="AB1269" i="13" s="1"/>
  <c r="AC1269" i="13" s="1"/>
  <c r="AR1269" i="13"/>
  <c r="S1270" i="13"/>
  <c r="R1270" i="13"/>
  <c r="I1271" i="13"/>
  <c r="F1271" i="13"/>
  <c r="C1271" i="13"/>
  <c r="B1271" i="13"/>
  <c r="H1271" i="13"/>
  <c r="K1271" i="13"/>
  <c r="D1271" i="13"/>
  <c r="E1271" i="13"/>
  <c r="L1271" i="13"/>
  <c r="G1271" i="13"/>
  <c r="J1271" i="13"/>
  <c r="AE1270" i="13"/>
  <c r="Y1270" i="13"/>
  <c r="X1270" i="13"/>
  <c r="AG1270" i="13"/>
  <c r="AP1270" i="13"/>
  <c r="AL1270" i="13"/>
  <c r="U1270" i="13"/>
  <c r="V1270" i="13"/>
  <c r="W1270" i="13"/>
  <c r="AQ1270" i="13"/>
  <c r="AN1270" i="13"/>
  <c r="AF1270" i="13"/>
  <c r="Z1270" i="13"/>
  <c r="AO1270" i="13"/>
  <c r="AM1270" i="13"/>
  <c r="AH1270" i="13"/>
  <c r="AI1270" i="13"/>
  <c r="AJ1270" i="13"/>
  <c r="S1284" i="18" l="1" a="1"/>
  <c r="S1284" i="18" s="1"/>
  <c r="N1271" i="13"/>
  <c r="AS1269" i="13"/>
  <c r="M1269" i="13" s="1"/>
  <c r="Q1285" i="18" s="1"/>
  <c r="AA1270" i="13"/>
  <c r="AB1270" i="13" s="1"/>
  <c r="AC1270" i="13" s="1"/>
  <c r="AR1270" i="13"/>
  <c r="AJ1271" i="13"/>
  <c r="V1271" i="13"/>
  <c r="AF1271" i="13"/>
  <c r="X1271" i="13"/>
  <c r="W1271" i="13"/>
  <c r="U1271" i="13"/>
  <c r="AI1271" i="13"/>
  <c r="Y1271" i="13"/>
  <c r="AN1271" i="13"/>
  <c r="Z1271" i="13"/>
  <c r="AG1271" i="13"/>
  <c r="AE1271" i="13"/>
  <c r="AO1271" i="13"/>
  <c r="AH1271" i="13"/>
  <c r="AP1271" i="13"/>
  <c r="AQ1271" i="13"/>
  <c r="AM1271" i="13"/>
  <c r="AL1271" i="13"/>
  <c r="R1271" i="13"/>
  <c r="S1271" i="13"/>
  <c r="L1272" i="13"/>
  <c r="J1272" i="13"/>
  <c r="H1272" i="13"/>
  <c r="C1272" i="13"/>
  <c r="D1272" i="13"/>
  <c r="F1272" i="13"/>
  <c r="E1272" i="13"/>
  <c r="I1272" i="13"/>
  <c r="K1272" i="13"/>
  <c r="G1272" i="13"/>
  <c r="B1272" i="13"/>
  <c r="S1285" i="18" l="1" a="1"/>
  <c r="S1285" i="18" s="1"/>
  <c r="AS1270" i="13"/>
  <c r="M1270" i="13" s="1"/>
  <c r="Q1286" i="18" s="1"/>
  <c r="S1286" i="18" s="1" a="1"/>
  <c r="S1286" i="18" s="1"/>
  <c r="R1285" i="18"/>
  <c r="AR1271" i="13"/>
  <c r="AA1271" i="13"/>
  <c r="AB1271" i="13" s="1"/>
  <c r="AC1271" i="13" s="1"/>
  <c r="N1272" i="13"/>
  <c r="K1273" i="13"/>
  <c r="D1273" i="13"/>
  <c r="E1273" i="13"/>
  <c r="I1273" i="13"/>
  <c r="B1273" i="13"/>
  <c r="C1273" i="13"/>
  <c r="F1273" i="13"/>
  <c r="G1273" i="13"/>
  <c r="J1273" i="13"/>
  <c r="L1273" i="13"/>
  <c r="H1273" i="13"/>
  <c r="U1272" i="13"/>
  <c r="AI1272" i="13"/>
  <c r="AJ1272" i="13"/>
  <c r="AP1272" i="13"/>
  <c r="AG1272" i="13"/>
  <c r="Y1272" i="13"/>
  <c r="AM1272" i="13"/>
  <c r="W1272" i="13"/>
  <c r="AQ1272" i="13"/>
  <c r="AE1272" i="13"/>
  <c r="V1272" i="13"/>
  <c r="AL1272" i="13"/>
  <c r="AO1272" i="13"/>
  <c r="X1272" i="13"/>
  <c r="AN1272" i="13"/>
  <c r="Z1272" i="13"/>
  <c r="AH1272" i="13"/>
  <c r="AF1272" i="13"/>
  <c r="R1272" i="13"/>
  <c r="S1272" i="13"/>
  <c r="R1286" i="18" l="1"/>
  <c r="AS1271" i="13"/>
  <c r="M1271" i="13" s="1"/>
  <c r="Q1287" i="18" s="1"/>
  <c r="R1287" i="18" s="1"/>
  <c r="N1273" i="13"/>
  <c r="AA1272" i="13"/>
  <c r="AB1272" i="13" s="1"/>
  <c r="AC1272" i="13" s="1"/>
  <c r="AR1272" i="13"/>
  <c r="R1273" i="13"/>
  <c r="S1273" i="13"/>
  <c r="B1274" i="13"/>
  <c r="G1274" i="13"/>
  <c r="I1274" i="13"/>
  <c r="L1274" i="13"/>
  <c r="E1274" i="13"/>
  <c r="K1274" i="13"/>
  <c r="H1274" i="13"/>
  <c r="C1274" i="13"/>
  <c r="D1274" i="13"/>
  <c r="J1274" i="13"/>
  <c r="F1274" i="13"/>
  <c r="AL1273" i="13"/>
  <c r="AM1273" i="13"/>
  <c r="AJ1273" i="13"/>
  <c r="V1273" i="13"/>
  <c r="AP1273" i="13"/>
  <c r="X1273" i="13"/>
  <c r="U1273" i="13"/>
  <c r="AN1273" i="13"/>
  <c r="AF1273" i="13"/>
  <c r="AO1273" i="13"/>
  <c r="Y1273" i="13"/>
  <c r="W1273" i="13"/>
  <c r="AE1273" i="13"/>
  <c r="AI1273" i="13"/>
  <c r="AG1273" i="13"/>
  <c r="AQ1273" i="13"/>
  <c r="Z1273" i="13"/>
  <c r="AH1273" i="13"/>
  <c r="S1287" i="18" l="1" a="1"/>
  <c r="S1287" i="18" s="1"/>
  <c r="AS1272" i="13"/>
  <c r="M1272" i="13" s="1"/>
  <c r="Q1288" i="18" s="1"/>
  <c r="AR1273" i="13"/>
  <c r="AA1273" i="13"/>
  <c r="AB1273" i="13" s="1"/>
  <c r="AC1273" i="13" s="1"/>
  <c r="N1274" i="13"/>
  <c r="AN1274" i="13"/>
  <c r="AQ1274" i="13"/>
  <c r="W1274" i="13"/>
  <c r="AM1274" i="13"/>
  <c r="AI1274" i="13"/>
  <c r="AE1274" i="13"/>
  <c r="Y1274" i="13"/>
  <c r="Z1274" i="13"/>
  <c r="AH1274" i="13"/>
  <c r="AJ1274" i="13"/>
  <c r="V1274" i="13"/>
  <c r="U1274" i="13"/>
  <c r="AP1274" i="13"/>
  <c r="AF1274" i="13"/>
  <c r="X1274" i="13"/>
  <c r="AL1274" i="13"/>
  <c r="AO1274" i="13"/>
  <c r="AG1274" i="13"/>
  <c r="S1274" i="13"/>
  <c r="R1274" i="13"/>
  <c r="J1275" i="13"/>
  <c r="G1275" i="13"/>
  <c r="F1275" i="13"/>
  <c r="K1275" i="13"/>
  <c r="I1275" i="13"/>
  <c r="B1275" i="13"/>
  <c r="H1275" i="13"/>
  <c r="D1275" i="13"/>
  <c r="C1275" i="13"/>
  <c r="E1275" i="13"/>
  <c r="L1275" i="13"/>
  <c r="S1288" i="18" l="1" a="1"/>
  <c r="S1288" i="18" s="1"/>
  <c r="AS1273" i="13"/>
  <c r="M1273" i="13" s="1"/>
  <c r="Q1289" i="18" s="1"/>
  <c r="S1289" i="18" s="1" a="1"/>
  <c r="S1289" i="18" s="1"/>
  <c r="R1288" i="18"/>
  <c r="N1275" i="13"/>
  <c r="AA1274" i="13"/>
  <c r="AB1274" i="13" s="1"/>
  <c r="AC1274" i="13" s="1"/>
  <c r="AR1274" i="13"/>
  <c r="U1275" i="13"/>
  <c r="AP1275" i="13"/>
  <c r="X1275" i="13"/>
  <c r="AG1275" i="13"/>
  <c r="AQ1275" i="13"/>
  <c r="AM1275" i="13"/>
  <c r="AE1275" i="13"/>
  <c r="Y1275" i="13"/>
  <c r="AO1275" i="13"/>
  <c r="AI1275" i="13"/>
  <c r="W1275" i="13"/>
  <c r="Z1275" i="13"/>
  <c r="AL1275" i="13"/>
  <c r="AF1275" i="13"/>
  <c r="V1275" i="13"/>
  <c r="AN1275" i="13"/>
  <c r="AH1275" i="13"/>
  <c r="AJ1275" i="13"/>
  <c r="S1275" i="13"/>
  <c r="R1275" i="13"/>
  <c r="H1276" i="13"/>
  <c r="L1276" i="13"/>
  <c r="E1276" i="13"/>
  <c r="C1276" i="13"/>
  <c r="G1276" i="13"/>
  <c r="F1276" i="13"/>
  <c r="J1276" i="13"/>
  <c r="K1276" i="13"/>
  <c r="D1276" i="13"/>
  <c r="I1276" i="13"/>
  <c r="B1276" i="13"/>
  <c r="R1289" i="18" l="1"/>
  <c r="AS1274" i="13"/>
  <c r="M1274" i="13" s="1"/>
  <c r="Q1290" i="18" s="1"/>
  <c r="R1290" i="18" s="1"/>
  <c r="N1276" i="13"/>
  <c r="AR1275" i="13"/>
  <c r="AA1275" i="13"/>
  <c r="AB1275" i="13" s="1"/>
  <c r="AC1275" i="13" s="1"/>
  <c r="J1277" i="13"/>
  <c r="B1277" i="13"/>
  <c r="C1277" i="13"/>
  <c r="E1277" i="13"/>
  <c r="G1277" i="13"/>
  <c r="I1277" i="13"/>
  <c r="K1277" i="13"/>
  <c r="H1277" i="13"/>
  <c r="L1277" i="13"/>
  <c r="F1277" i="13"/>
  <c r="D1277" i="13"/>
  <c r="X1276" i="13"/>
  <c r="AL1276" i="13"/>
  <c r="AG1276" i="13"/>
  <c r="U1276" i="13"/>
  <c r="AH1276" i="13"/>
  <c r="W1276" i="13"/>
  <c r="AQ1276" i="13"/>
  <c r="AI1276" i="13"/>
  <c r="Y1276" i="13"/>
  <c r="V1276" i="13"/>
  <c r="Z1276" i="13"/>
  <c r="AM1276" i="13"/>
  <c r="AO1276" i="13"/>
  <c r="AJ1276" i="13"/>
  <c r="AE1276" i="13"/>
  <c r="AN1276" i="13"/>
  <c r="AP1276" i="13"/>
  <c r="AF1276" i="13"/>
  <c r="S1276" i="13"/>
  <c r="R1276" i="13"/>
  <c r="S1290" i="18" l="1" a="1"/>
  <c r="S1290" i="18" s="1"/>
  <c r="AS1275" i="13"/>
  <c r="M1275" i="13" s="1"/>
  <c r="Q1291" i="18" s="1"/>
  <c r="R1291" i="18" s="1"/>
  <c r="N1277" i="13"/>
  <c r="AR1276" i="13"/>
  <c r="AA1276" i="13"/>
  <c r="AB1276" i="13" s="1"/>
  <c r="AC1276" i="13" s="1"/>
  <c r="Y1277" i="13"/>
  <c r="AG1277" i="13"/>
  <c r="AO1277" i="13"/>
  <c r="U1277" i="13"/>
  <c r="AH1277" i="13"/>
  <c r="AI1277" i="13"/>
  <c r="X1277" i="13"/>
  <c r="W1277" i="13"/>
  <c r="AJ1277" i="13"/>
  <c r="AN1277" i="13"/>
  <c r="AE1277" i="13"/>
  <c r="Z1277" i="13"/>
  <c r="AF1277" i="13"/>
  <c r="V1277" i="13"/>
  <c r="AL1277" i="13"/>
  <c r="AP1277" i="13"/>
  <c r="AQ1277" i="13"/>
  <c r="AM1277" i="13"/>
  <c r="R1277" i="13"/>
  <c r="S1277" i="13"/>
  <c r="D1278" i="13"/>
  <c r="G1278" i="13"/>
  <c r="B1278" i="13"/>
  <c r="F1278" i="13"/>
  <c r="C1278" i="13"/>
  <c r="H1278" i="13"/>
  <c r="E1278" i="13"/>
  <c r="L1278" i="13"/>
  <c r="I1278" i="13"/>
  <c r="J1278" i="13"/>
  <c r="K1278" i="13"/>
  <c r="AS1276" i="13" l="1"/>
  <c r="M1276" i="13" s="1"/>
  <c r="Q1292" i="18" s="1"/>
  <c r="S1291" i="18" a="1"/>
  <c r="S1291" i="18" s="1"/>
  <c r="AR1277" i="13"/>
  <c r="AA1277" i="13"/>
  <c r="AB1277" i="13" s="1"/>
  <c r="AC1277" i="13" s="1"/>
  <c r="N1278" i="13"/>
  <c r="S1278" i="13"/>
  <c r="R1278" i="13"/>
  <c r="I1279" i="13"/>
  <c r="F1279" i="13"/>
  <c r="C1279" i="13"/>
  <c r="J1279" i="13"/>
  <c r="G1279" i="13"/>
  <c r="E1279" i="13"/>
  <c r="H1279" i="13"/>
  <c r="K1279" i="13"/>
  <c r="D1279" i="13"/>
  <c r="L1279" i="13"/>
  <c r="B1279" i="13"/>
  <c r="AP1278" i="13"/>
  <c r="AJ1278" i="13"/>
  <c r="U1278" i="13"/>
  <c r="Z1278" i="13"/>
  <c r="AH1278" i="13"/>
  <c r="AF1278" i="13"/>
  <c r="V1278" i="13"/>
  <c r="Y1278" i="13"/>
  <c r="AO1278" i="13"/>
  <c r="X1278" i="13"/>
  <c r="AL1278" i="13"/>
  <c r="AQ1278" i="13"/>
  <c r="AG1278" i="13"/>
  <c r="AN1278" i="13"/>
  <c r="AE1278" i="13"/>
  <c r="AI1278" i="13"/>
  <c r="W1278" i="13"/>
  <c r="AM1278" i="13"/>
  <c r="S1292" i="18" l="1" a="1"/>
  <c r="S1292" i="18" s="1"/>
  <c r="R1292" i="18"/>
  <c r="AS1277" i="13"/>
  <c r="M1277" i="13" s="1"/>
  <c r="Q1293" i="18" s="1"/>
  <c r="R1293" i="18" s="1"/>
  <c r="AR1278" i="13"/>
  <c r="AA1278" i="13"/>
  <c r="AB1278" i="13" s="1"/>
  <c r="AC1278" i="13" s="1"/>
  <c r="N1279" i="13"/>
  <c r="F1280" i="13"/>
  <c r="E1280" i="13"/>
  <c r="D1280" i="13"/>
  <c r="G1280" i="13"/>
  <c r="B1280" i="13"/>
  <c r="H1280" i="13"/>
  <c r="L1280" i="13"/>
  <c r="K1280" i="13"/>
  <c r="I1280" i="13"/>
  <c r="C1280" i="13"/>
  <c r="J1280" i="13"/>
  <c r="AN1279" i="13"/>
  <c r="AH1279" i="13"/>
  <c r="V1279" i="13"/>
  <c r="AP1279" i="13"/>
  <c r="AQ1279" i="13"/>
  <c r="AE1279" i="13"/>
  <c r="AJ1279" i="13"/>
  <c r="W1279" i="13"/>
  <c r="AM1279" i="13"/>
  <c r="U1279" i="13"/>
  <c r="AG1279" i="13"/>
  <c r="Y1279" i="13"/>
  <c r="AO1279" i="13"/>
  <c r="AI1279" i="13"/>
  <c r="X1279" i="13"/>
  <c r="Z1279" i="13"/>
  <c r="AL1279" i="13"/>
  <c r="AF1279" i="13"/>
  <c r="R1279" i="13"/>
  <c r="S1279" i="13"/>
  <c r="S1293" i="18" l="1" a="1"/>
  <c r="S1293" i="18" s="1"/>
  <c r="AS1278" i="13"/>
  <c r="M1278" i="13" s="1"/>
  <c r="Q1294" i="18" s="1"/>
  <c r="AR1279" i="13"/>
  <c r="N1280" i="13"/>
  <c r="AA1279" i="13"/>
  <c r="AB1279" i="13" s="1"/>
  <c r="AC1279" i="13" s="1"/>
  <c r="R1280" i="13"/>
  <c r="S1280" i="13"/>
  <c r="I1281" i="13"/>
  <c r="E1281" i="13"/>
  <c r="D1281" i="13"/>
  <c r="G1281" i="13"/>
  <c r="H1281" i="13"/>
  <c r="J1281" i="13"/>
  <c r="L1281" i="13"/>
  <c r="C1281" i="13"/>
  <c r="F1281" i="13"/>
  <c r="B1281" i="13"/>
  <c r="K1281" i="13"/>
  <c r="AQ1280" i="13"/>
  <c r="AI1280" i="13"/>
  <c r="Z1280" i="13"/>
  <c r="AM1280" i="13"/>
  <c r="AP1280" i="13"/>
  <c r="AJ1280" i="13"/>
  <c r="AO1280" i="13"/>
  <c r="AL1280" i="13"/>
  <c r="U1280" i="13"/>
  <c r="V1280" i="13"/>
  <c r="AH1280" i="13"/>
  <c r="AF1280" i="13"/>
  <c r="X1280" i="13"/>
  <c r="W1280" i="13"/>
  <c r="AE1280" i="13"/>
  <c r="AG1280" i="13"/>
  <c r="AN1280" i="13"/>
  <c r="Y1280" i="13"/>
  <c r="S1294" i="18" l="1" a="1"/>
  <c r="S1294" i="18" s="1"/>
  <c r="AS1279" i="13"/>
  <c r="M1279" i="13" s="1"/>
  <c r="Q1295" i="18" s="1"/>
  <c r="R1295" i="18" s="1"/>
  <c r="R1294" i="18"/>
  <c r="N1281" i="13"/>
  <c r="AR1280" i="13"/>
  <c r="AA1280" i="13"/>
  <c r="AB1280" i="13" s="1"/>
  <c r="AC1280" i="13" s="1"/>
  <c r="H1282" i="13"/>
  <c r="L1282" i="13"/>
  <c r="E1282" i="13"/>
  <c r="F1282" i="13"/>
  <c r="C1282" i="13"/>
  <c r="K1282" i="13"/>
  <c r="D1282" i="13"/>
  <c r="J1282" i="13"/>
  <c r="G1282" i="13"/>
  <c r="I1282" i="13"/>
  <c r="B1282" i="13"/>
  <c r="S1281" i="13"/>
  <c r="R1281" i="13"/>
  <c r="AL1281" i="13"/>
  <c r="AH1281" i="13"/>
  <c r="AF1281" i="13"/>
  <c r="W1281" i="13"/>
  <c r="AI1281" i="13"/>
  <c r="U1281" i="13"/>
  <c r="AM1281" i="13"/>
  <c r="Z1281" i="13"/>
  <c r="X1281" i="13"/>
  <c r="AO1281" i="13"/>
  <c r="V1281" i="13"/>
  <c r="AE1281" i="13"/>
  <c r="AN1281" i="13"/>
  <c r="AJ1281" i="13"/>
  <c r="AQ1281" i="13"/>
  <c r="AP1281" i="13"/>
  <c r="Y1281" i="13"/>
  <c r="AG1281" i="13"/>
  <c r="AS1280" i="13" l="1"/>
  <c r="M1280" i="13" s="1"/>
  <c r="Q1296" i="18" s="1"/>
  <c r="S1295" i="18" a="1"/>
  <c r="S1295" i="18" s="1"/>
  <c r="N1282" i="13"/>
  <c r="AR1281" i="13"/>
  <c r="AA1281" i="13"/>
  <c r="AB1281" i="13" s="1"/>
  <c r="AC1281" i="13" s="1"/>
  <c r="G1283" i="13"/>
  <c r="K1283" i="13"/>
  <c r="E1283" i="13"/>
  <c r="J1283" i="13"/>
  <c r="B1283" i="13"/>
  <c r="F1283" i="13"/>
  <c r="D1283" i="13"/>
  <c r="C1283" i="13"/>
  <c r="L1283" i="13"/>
  <c r="I1283" i="13"/>
  <c r="H1283" i="13"/>
  <c r="X1282" i="13"/>
  <c r="AN1282" i="13"/>
  <c r="AQ1282" i="13"/>
  <c r="AG1282" i="13"/>
  <c r="W1282" i="13"/>
  <c r="AE1282" i="13"/>
  <c r="AI1282" i="13"/>
  <c r="Y1282" i="13"/>
  <c r="AM1282" i="13"/>
  <c r="AH1282" i="13"/>
  <c r="AJ1282" i="13"/>
  <c r="U1282" i="13"/>
  <c r="Z1282" i="13"/>
  <c r="AP1282" i="13"/>
  <c r="AF1282" i="13"/>
  <c r="V1282" i="13"/>
  <c r="AL1282" i="13"/>
  <c r="AO1282" i="13"/>
  <c r="R1282" i="13"/>
  <c r="S1282" i="13"/>
  <c r="R1296" i="18" l="1"/>
  <c r="S1296" i="18" a="1"/>
  <c r="S1296" i="18" s="1"/>
  <c r="AS1281" i="13"/>
  <c r="M1281" i="13" s="1"/>
  <c r="Q1297" i="18" s="1"/>
  <c r="S1297" i="18" s="1" a="1"/>
  <c r="S1297" i="18" s="1"/>
  <c r="N1283" i="13"/>
  <c r="AA1282" i="13"/>
  <c r="AB1282" i="13" s="1"/>
  <c r="AC1282" i="13" s="1"/>
  <c r="AR1282" i="13"/>
  <c r="R1283" i="13"/>
  <c r="S1283" i="13"/>
  <c r="AE1283" i="13"/>
  <c r="AN1283" i="13"/>
  <c r="X1283" i="13"/>
  <c r="AJ1283" i="13"/>
  <c r="AP1283" i="13"/>
  <c r="AF1283" i="13"/>
  <c r="AG1283" i="13"/>
  <c r="U1283" i="13"/>
  <c r="AQ1283" i="13"/>
  <c r="AH1283" i="13"/>
  <c r="AM1283" i="13"/>
  <c r="Z1283" i="13"/>
  <c r="AI1283" i="13"/>
  <c r="AO1283" i="13"/>
  <c r="V1283" i="13"/>
  <c r="AL1283" i="13"/>
  <c r="W1283" i="13"/>
  <c r="Y1283" i="13"/>
  <c r="C1284" i="13"/>
  <c r="L1284" i="13"/>
  <c r="K1284" i="13"/>
  <c r="F1284" i="13"/>
  <c r="D1284" i="13"/>
  <c r="J1284" i="13"/>
  <c r="B1284" i="13"/>
  <c r="I1284" i="13"/>
  <c r="H1284" i="13"/>
  <c r="E1284" i="13"/>
  <c r="G1284" i="13"/>
  <c r="N1284" i="13" l="1"/>
  <c r="R1297" i="18"/>
  <c r="AS1282" i="13"/>
  <c r="M1282" i="13" s="1"/>
  <c r="Q1298" i="18" s="1"/>
  <c r="AA1283" i="13"/>
  <c r="AB1283" i="13" s="1"/>
  <c r="AC1283" i="13" s="1"/>
  <c r="AR1283" i="13"/>
  <c r="S1284" i="13"/>
  <c r="R1284" i="13"/>
  <c r="G1285" i="13"/>
  <c r="D1285" i="13"/>
  <c r="H1285" i="13"/>
  <c r="E1285" i="13"/>
  <c r="K1285" i="13"/>
  <c r="L1285" i="13"/>
  <c r="J1285" i="13"/>
  <c r="C1285" i="13"/>
  <c r="B1285" i="13"/>
  <c r="I1285" i="13"/>
  <c r="F1285" i="13"/>
  <c r="AI1284" i="13"/>
  <c r="Y1284" i="13"/>
  <c r="AM1284" i="13"/>
  <c r="U1284" i="13"/>
  <c r="AH1284" i="13"/>
  <c r="Z1284" i="13"/>
  <c r="AO1284" i="13"/>
  <c r="AP1284" i="13"/>
  <c r="AJ1284" i="13"/>
  <c r="V1284" i="13"/>
  <c r="AL1284" i="13"/>
  <c r="AF1284" i="13"/>
  <c r="AN1284" i="13"/>
  <c r="AG1284" i="13"/>
  <c r="X1284" i="13"/>
  <c r="AE1284" i="13"/>
  <c r="W1284" i="13"/>
  <c r="AQ1284" i="13"/>
  <c r="AS1283" i="13" l="1"/>
  <c r="M1283" i="13" s="1"/>
  <c r="Q1299" i="18" s="1"/>
  <c r="R1299" i="18" s="1"/>
  <c r="N1285" i="13"/>
  <c r="AR1284" i="13"/>
  <c r="AA1284" i="13"/>
  <c r="AB1284" i="13" s="1"/>
  <c r="AC1284" i="13" s="1"/>
  <c r="S1298" i="18" a="1"/>
  <c r="S1298" i="18" s="1"/>
  <c r="R1298" i="18"/>
  <c r="E1286" i="13"/>
  <c r="D1286" i="13"/>
  <c r="I1286" i="13"/>
  <c r="G1286" i="13"/>
  <c r="C1286" i="13"/>
  <c r="H1286" i="13"/>
  <c r="J1286" i="13"/>
  <c r="K1286" i="13"/>
  <c r="F1286" i="13"/>
  <c r="B1286" i="13"/>
  <c r="L1286" i="13"/>
  <c r="S1285" i="13"/>
  <c r="R1285" i="13"/>
  <c r="U1285" i="13"/>
  <c r="AP1285" i="13"/>
  <c r="AM1285" i="13"/>
  <c r="AG1285" i="13"/>
  <c r="AL1285" i="13"/>
  <c r="AO1285" i="13"/>
  <c r="Y1285" i="13"/>
  <c r="W1285" i="13"/>
  <c r="AI1285" i="13"/>
  <c r="AF1285" i="13"/>
  <c r="Z1285" i="13"/>
  <c r="X1285" i="13"/>
  <c r="AH1285" i="13"/>
  <c r="V1285" i="13"/>
  <c r="AE1285" i="13"/>
  <c r="AN1285" i="13"/>
  <c r="AJ1285" i="13"/>
  <c r="AQ1285" i="13"/>
  <c r="S1299" i="18" l="1" a="1"/>
  <c r="S1299" i="18" s="1"/>
  <c r="AS1284" i="13"/>
  <c r="M1284" i="13" s="1"/>
  <c r="Q1300" i="18" s="1"/>
  <c r="N1286" i="13"/>
  <c r="AA1285" i="13"/>
  <c r="AB1285" i="13" s="1"/>
  <c r="AC1285" i="13" s="1"/>
  <c r="AR1285" i="13"/>
  <c r="J1287" i="13"/>
  <c r="F1287" i="13"/>
  <c r="C1287" i="13"/>
  <c r="D1287" i="13"/>
  <c r="B1287" i="13"/>
  <c r="E1287" i="13"/>
  <c r="G1287" i="13"/>
  <c r="H1287" i="13"/>
  <c r="I1287" i="13"/>
  <c r="K1287" i="13"/>
  <c r="L1287" i="13"/>
  <c r="R1286" i="13"/>
  <c r="S1286" i="13"/>
  <c r="Z1286" i="13"/>
  <c r="W1286" i="13"/>
  <c r="AI1286" i="13"/>
  <c r="Y1286" i="13"/>
  <c r="AM1286" i="13"/>
  <c r="AH1286" i="13"/>
  <c r="AJ1286" i="13"/>
  <c r="AE1286" i="13"/>
  <c r="AG1286" i="13"/>
  <c r="AP1286" i="13"/>
  <c r="AF1286" i="13"/>
  <c r="V1286" i="13"/>
  <c r="AL1286" i="13"/>
  <c r="AO1286" i="13"/>
  <c r="U1286" i="13"/>
  <c r="X1286" i="13"/>
  <c r="AN1286" i="13"/>
  <c r="AQ1286" i="13"/>
  <c r="S1300" i="18" l="1" a="1"/>
  <c r="S1300" i="18" s="1"/>
  <c r="R1300" i="18"/>
  <c r="N1287" i="13"/>
  <c r="AA1286" i="13"/>
  <c r="AB1286" i="13" s="1"/>
  <c r="AC1286" i="13" s="1"/>
  <c r="AR1286" i="13"/>
  <c r="AS1285" i="13"/>
  <c r="M1285" i="13" s="1"/>
  <c r="Q1301" i="18" s="1"/>
  <c r="R1287" i="13"/>
  <c r="S1287" i="13"/>
  <c r="E1288" i="13"/>
  <c r="L1288" i="13"/>
  <c r="G1288" i="13"/>
  <c r="K1288" i="13"/>
  <c r="B1288" i="13"/>
  <c r="C1288" i="13"/>
  <c r="J1288" i="13"/>
  <c r="F1288" i="13"/>
  <c r="I1288" i="13"/>
  <c r="H1288" i="13"/>
  <c r="D1288" i="13"/>
  <c r="V1287" i="13"/>
  <c r="Y1287" i="13"/>
  <c r="AJ1287" i="13"/>
  <c r="X1287" i="13"/>
  <c r="AO1287" i="13"/>
  <c r="AG1287" i="13"/>
  <c r="AF1287" i="13"/>
  <c r="AE1287" i="13"/>
  <c r="Z1287" i="13"/>
  <c r="AN1287" i="13"/>
  <c r="AH1287" i="13"/>
  <c r="AI1287" i="13"/>
  <c r="AP1287" i="13"/>
  <c r="AQ1287" i="13"/>
  <c r="U1287" i="13"/>
  <c r="AL1287" i="13"/>
  <c r="W1287" i="13"/>
  <c r="AM1287" i="13"/>
  <c r="AS1286" i="13" l="1"/>
  <c r="M1286" i="13" s="1"/>
  <c r="Q1302" i="18" s="1"/>
  <c r="S1302" i="18" s="1" a="1"/>
  <c r="S1302" i="18" s="1"/>
  <c r="AA1287" i="13"/>
  <c r="AB1287" i="13" s="1"/>
  <c r="AC1287" i="13" s="1"/>
  <c r="R1301" i="18"/>
  <c r="S1301" i="18" a="1"/>
  <c r="S1301" i="18" s="1"/>
  <c r="AR1287" i="13"/>
  <c r="N1288" i="13"/>
  <c r="AN1288" i="13"/>
  <c r="W1288" i="13"/>
  <c r="X1288" i="13"/>
  <c r="Z1288" i="13"/>
  <c r="AM1288" i="13"/>
  <c r="AP1288" i="13"/>
  <c r="AJ1288" i="13"/>
  <c r="V1288" i="13"/>
  <c r="AL1288" i="13"/>
  <c r="AF1288" i="13"/>
  <c r="U1288" i="13"/>
  <c r="AH1288" i="13"/>
  <c r="AO1288" i="13"/>
  <c r="AG1288" i="13"/>
  <c r="AE1288" i="13"/>
  <c r="AI1288" i="13"/>
  <c r="Y1288" i="13"/>
  <c r="AQ1288" i="13"/>
  <c r="S1288" i="13"/>
  <c r="R1288" i="13"/>
  <c r="J1289" i="13"/>
  <c r="I1289" i="13"/>
  <c r="D1289" i="13"/>
  <c r="B1289" i="13"/>
  <c r="F1289" i="13"/>
  <c r="G1289" i="13"/>
  <c r="H1289" i="13"/>
  <c r="L1289" i="13"/>
  <c r="C1289" i="13"/>
  <c r="E1289" i="13"/>
  <c r="K1289" i="13"/>
  <c r="R1302" i="18" l="1"/>
  <c r="AS1287" i="13"/>
  <c r="M1287" i="13" s="1"/>
  <c r="Q1303" i="18" s="1"/>
  <c r="S1303" i="18" s="1" a="1"/>
  <c r="S1303" i="18" s="1"/>
  <c r="AA1288" i="13"/>
  <c r="AB1288" i="13" s="1"/>
  <c r="AC1288" i="13" s="1"/>
  <c r="N1289" i="13"/>
  <c r="AR1288" i="13"/>
  <c r="S1289" i="13"/>
  <c r="R1289" i="13"/>
  <c r="C1290" i="13"/>
  <c r="L1290" i="13"/>
  <c r="E1290" i="13"/>
  <c r="F1290" i="13"/>
  <c r="K1290" i="13"/>
  <c r="H1290" i="13"/>
  <c r="G1290" i="13"/>
  <c r="I1290" i="13"/>
  <c r="B1290" i="13"/>
  <c r="D1290" i="13"/>
  <c r="J1290" i="13"/>
  <c r="U1289" i="13"/>
  <c r="AP1289" i="13"/>
  <c r="AM1289" i="13"/>
  <c r="AG1289" i="13"/>
  <c r="Y1289" i="13"/>
  <c r="AO1289" i="13"/>
  <c r="AJ1289" i="13"/>
  <c r="W1289" i="13"/>
  <c r="AI1289" i="13"/>
  <c r="AE1289" i="13"/>
  <c r="AF1289" i="13"/>
  <c r="Z1289" i="13"/>
  <c r="X1289" i="13"/>
  <c r="AH1289" i="13"/>
  <c r="V1289" i="13"/>
  <c r="AN1289" i="13"/>
  <c r="AL1289" i="13"/>
  <c r="AQ1289" i="13"/>
  <c r="N1290" i="13" l="1"/>
  <c r="R1303" i="18"/>
  <c r="AR1289" i="13"/>
  <c r="AA1289" i="13"/>
  <c r="AB1289" i="13" s="1"/>
  <c r="AC1289" i="13" s="1"/>
  <c r="AS1288" i="13"/>
  <c r="M1288" i="13" s="1"/>
  <c r="Q1304" i="18" s="1"/>
  <c r="AG1290" i="13"/>
  <c r="AP1290" i="13"/>
  <c r="V1290" i="13"/>
  <c r="AL1290" i="13"/>
  <c r="AF1290" i="13"/>
  <c r="X1290" i="13"/>
  <c r="AN1290" i="13"/>
  <c r="AE1290" i="13"/>
  <c r="AO1290" i="13"/>
  <c r="Z1290" i="13"/>
  <c r="W1290" i="13"/>
  <c r="AQ1290" i="13"/>
  <c r="AI1290" i="13"/>
  <c r="Y1290" i="13"/>
  <c r="U1290" i="13"/>
  <c r="AM1290" i="13"/>
  <c r="AH1290" i="13"/>
  <c r="AJ1290" i="13"/>
  <c r="J1291" i="13"/>
  <c r="D1291" i="13"/>
  <c r="I1291" i="13"/>
  <c r="C1291" i="13"/>
  <c r="H1291" i="13"/>
  <c r="L1291" i="13"/>
  <c r="B1291" i="13"/>
  <c r="F1291" i="13"/>
  <c r="E1291" i="13"/>
  <c r="G1291" i="13"/>
  <c r="K1291" i="13"/>
  <c r="R1290" i="13"/>
  <c r="S1290" i="13"/>
  <c r="AS1289" i="13" l="1"/>
  <c r="M1289" i="13" s="1"/>
  <c r="Q1305" i="18" s="1"/>
  <c r="R1305" i="18" s="1"/>
  <c r="N1291" i="13"/>
  <c r="AR1290" i="13"/>
  <c r="R1304" i="18"/>
  <c r="S1304" i="18" a="1"/>
  <c r="S1304" i="18" s="1"/>
  <c r="S1305" i="18" a="1"/>
  <c r="S1305" i="18" s="1"/>
  <c r="AA1290" i="13"/>
  <c r="AB1290" i="13" s="1"/>
  <c r="AC1290" i="13" s="1"/>
  <c r="E1292" i="13"/>
  <c r="D1292" i="13"/>
  <c r="L1292" i="13"/>
  <c r="K1292" i="13"/>
  <c r="J1292" i="13"/>
  <c r="B1292" i="13"/>
  <c r="C1292" i="13"/>
  <c r="G1292" i="13"/>
  <c r="F1292" i="13"/>
  <c r="H1292" i="13"/>
  <c r="I1292" i="13"/>
  <c r="R1291" i="13"/>
  <c r="S1291" i="13"/>
  <c r="AE1291" i="13"/>
  <c r="AL1291" i="13"/>
  <c r="AF1291" i="13"/>
  <c r="U1291" i="13"/>
  <c r="AN1291" i="13"/>
  <c r="AH1291" i="13"/>
  <c r="V1291" i="13"/>
  <c r="AP1291" i="13"/>
  <c r="W1291" i="13"/>
  <c r="AJ1291" i="13"/>
  <c r="X1291" i="13"/>
  <c r="AM1291" i="13"/>
  <c r="AG1291" i="13"/>
  <c r="Y1291" i="13"/>
  <c r="AO1291" i="13"/>
  <c r="AI1291" i="13"/>
  <c r="AQ1291" i="13"/>
  <c r="Z1291" i="13"/>
  <c r="AS1290" i="13" l="1"/>
  <c r="M1290" i="13" s="1"/>
  <c r="Q1306" i="18" s="1"/>
  <c r="AR1291" i="13"/>
  <c r="N1292" i="13"/>
  <c r="AA1291" i="13"/>
  <c r="AB1291" i="13" s="1"/>
  <c r="AC1291" i="13" s="1"/>
  <c r="R1292" i="13"/>
  <c r="S1292" i="13"/>
  <c r="I1293" i="13"/>
  <c r="L1293" i="13"/>
  <c r="F1293" i="13"/>
  <c r="G1293" i="13"/>
  <c r="J1293" i="13"/>
  <c r="D1293" i="13"/>
  <c r="B1293" i="13"/>
  <c r="K1293" i="13"/>
  <c r="H1293" i="13"/>
  <c r="E1293" i="13"/>
  <c r="C1293" i="13"/>
  <c r="AH1292" i="13"/>
  <c r="W1292" i="13"/>
  <c r="U1292" i="13"/>
  <c r="AG1292" i="13"/>
  <c r="AI1292" i="13"/>
  <c r="Y1292" i="13"/>
  <c r="AQ1292" i="13"/>
  <c r="AN1292" i="13"/>
  <c r="Z1292" i="13"/>
  <c r="AM1292" i="13"/>
  <c r="AP1292" i="13"/>
  <c r="AJ1292" i="13"/>
  <c r="V1292" i="13"/>
  <c r="AL1292" i="13"/>
  <c r="AE1292" i="13"/>
  <c r="X1292" i="13"/>
  <c r="AO1292" i="13"/>
  <c r="AF1292" i="13"/>
  <c r="R1306" i="18" l="1"/>
  <c r="AS1291" i="13"/>
  <c r="M1291" i="13" s="1"/>
  <c r="Q1307" i="18" s="1"/>
  <c r="R1307" i="18" s="1"/>
  <c r="S1306" i="18" a="1"/>
  <c r="S1306" i="18" s="1"/>
  <c r="AR1292" i="13"/>
  <c r="AA1292" i="13"/>
  <c r="AB1292" i="13" s="1"/>
  <c r="AC1292" i="13" s="1"/>
  <c r="N1293" i="13"/>
  <c r="S1293" i="13"/>
  <c r="R1293" i="13"/>
  <c r="I1294" i="13"/>
  <c r="C1294" i="13"/>
  <c r="B1294" i="13"/>
  <c r="J1294" i="13"/>
  <c r="L1294" i="13"/>
  <c r="E1294" i="13"/>
  <c r="F1294" i="13"/>
  <c r="D1294" i="13"/>
  <c r="G1294" i="13"/>
  <c r="K1294" i="13"/>
  <c r="H1294" i="13"/>
  <c r="AO1293" i="13"/>
  <c r="AI1293" i="13"/>
  <c r="AJ1293" i="13"/>
  <c r="W1293" i="13"/>
  <c r="X1293" i="13"/>
  <c r="AF1293" i="13"/>
  <c r="Z1293" i="13"/>
  <c r="AN1293" i="13"/>
  <c r="U1293" i="13"/>
  <c r="AH1293" i="13"/>
  <c r="V1293" i="13"/>
  <c r="AP1293" i="13"/>
  <c r="AL1293" i="13"/>
  <c r="AQ1293" i="13"/>
  <c r="AE1293" i="13"/>
  <c r="AM1293" i="13"/>
  <c r="AG1293" i="13"/>
  <c r="Y1293" i="13"/>
  <c r="S1307" i="18" l="1" a="1"/>
  <c r="S1307" i="18" s="1"/>
  <c r="N1294" i="13"/>
  <c r="AS1292" i="13"/>
  <c r="M1292" i="13" s="1"/>
  <c r="Q1308" i="18" s="1"/>
  <c r="AR1293" i="13"/>
  <c r="AA1293" i="13"/>
  <c r="AB1293" i="13" s="1"/>
  <c r="AC1293" i="13" s="1"/>
  <c r="R1294" i="13"/>
  <c r="S1294" i="13"/>
  <c r="AQ1294" i="13"/>
  <c r="AI1294" i="13"/>
  <c r="U1294" i="13"/>
  <c r="AM1294" i="13"/>
  <c r="AH1294" i="13"/>
  <c r="Y1294" i="13"/>
  <c r="Z1294" i="13"/>
  <c r="AP1294" i="13"/>
  <c r="AE1294" i="13"/>
  <c r="AJ1294" i="13"/>
  <c r="V1294" i="13"/>
  <c r="AL1294" i="13"/>
  <c r="AF1294" i="13"/>
  <c r="X1294" i="13"/>
  <c r="AN1294" i="13"/>
  <c r="AO1294" i="13"/>
  <c r="AG1294" i="13"/>
  <c r="W1294" i="13"/>
  <c r="H1295" i="13"/>
  <c r="D1295" i="13"/>
  <c r="L1295" i="13"/>
  <c r="I1295" i="13"/>
  <c r="K1295" i="13"/>
  <c r="G1295" i="13"/>
  <c r="J1295" i="13"/>
  <c r="F1295" i="13"/>
  <c r="B1295" i="13"/>
  <c r="E1295" i="13"/>
  <c r="C1295" i="13"/>
  <c r="S1308" i="18" l="1" a="1"/>
  <c r="S1308" i="18" s="1"/>
  <c r="AS1293" i="13"/>
  <c r="M1293" i="13" s="1"/>
  <c r="Q1309" i="18" s="1"/>
  <c r="R1309" i="18" s="1"/>
  <c r="R1308" i="18"/>
  <c r="AR1294" i="13"/>
  <c r="AA1294" i="13"/>
  <c r="AB1294" i="13" s="1"/>
  <c r="AC1294" i="13" s="1"/>
  <c r="N1295" i="13"/>
  <c r="D1296" i="13"/>
  <c r="G1296" i="13"/>
  <c r="I1296" i="13"/>
  <c r="H1296" i="13"/>
  <c r="B1296" i="13"/>
  <c r="E1296" i="13"/>
  <c r="C1296" i="13"/>
  <c r="L1296" i="13"/>
  <c r="F1296" i="13"/>
  <c r="J1296" i="13"/>
  <c r="K1296" i="13"/>
  <c r="X1295" i="13"/>
  <c r="AG1295" i="13"/>
  <c r="AP1295" i="13"/>
  <c r="AO1295" i="13"/>
  <c r="AI1295" i="13"/>
  <c r="AF1295" i="13"/>
  <c r="W1295" i="13"/>
  <c r="Z1295" i="13"/>
  <c r="AQ1295" i="13"/>
  <c r="AE1295" i="13"/>
  <c r="AH1295" i="13"/>
  <c r="V1295" i="13"/>
  <c r="AM1295" i="13"/>
  <c r="AL1295" i="13"/>
  <c r="Y1295" i="13"/>
  <c r="U1295" i="13"/>
  <c r="AJ1295" i="13"/>
  <c r="AN1295" i="13"/>
  <c r="S1295" i="13"/>
  <c r="R1295" i="13"/>
  <c r="S1309" i="18" l="1" a="1"/>
  <c r="S1309" i="18" s="1"/>
  <c r="AS1294" i="13"/>
  <c r="M1294" i="13" s="1"/>
  <c r="Q1310" i="18" s="1"/>
  <c r="N1296" i="13"/>
  <c r="AA1295" i="13"/>
  <c r="AB1295" i="13" s="1"/>
  <c r="AC1295" i="13" s="1"/>
  <c r="AR1295" i="13"/>
  <c r="K1297" i="13"/>
  <c r="B1297" i="13"/>
  <c r="D1297" i="13"/>
  <c r="H1297" i="13"/>
  <c r="C1297" i="13"/>
  <c r="F1297" i="13"/>
  <c r="J1297" i="13"/>
  <c r="L1297" i="13"/>
  <c r="E1297" i="13"/>
  <c r="G1297" i="13"/>
  <c r="I1297" i="13"/>
  <c r="S1296" i="13"/>
  <c r="R1296" i="13"/>
  <c r="V1296" i="13"/>
  <c r="AP1296" i="13"/>
  <c r="AJ1296" i="13"/>
  <c r="AH1296" i="13"/>
  <c r="AL1296" i="13"/>
  <c r="AI1296" i="13"/>
  <c r="AO1296" i="13"/>
  <c r="AF1296" i="13"/>
  <c r="AE1296" i="13"/>
  <c r="AQ1296" i="13"/>
  <c r="W1296" i="13"/>
  <c r="AG1296" i="13"/>
  <c r="X1296" i="13"/>
  <c r="Y1296" i="13"/>
  <c r="U1296" i="13"/>
  <c r="AM1296" i="13"/>
  <c r="AN1296" i="13"/>
  <c r="Z1296" i="13"/>
  <c r="S1310" i="18" l="1" a="1"/>
  <c r="S1310" i="18" s="1"/>
  <c r="R1310" i="18"/>
  <c r="AS1295" i="13"/>
  <c r="M1295" i="13" s="1"/>
  <c r="Q1311" i="18" s="1"/>
  <c r="S1311" i="18" s="1" a="1"/>
  <c r="S1311" i="18" s="1"/>
  <c r="N1297" i="13"/>
  <c r="AA1296" i="13"/>
  <c r="AB1296" i="13" s="1"/>
  <c r="AC1296" i="13" s="1"/>
  <c r="AR1296" i="13"/>
  <c r="R1297" i="13"/>
  <c r="S1297" i="13"/>
  <c r="U1297" i="13"/>
  <c r="AI1297" i="13"/>
  <c r="AL1297" i="13"/>
  <c r="V1297" i="13"/>
  <c r="AE1297" i="13"/>
  <c r="AN1297" i="13"/>
  <c r="AM1297" i="13"/>
  <c r="AG1297" i="13"/>
  <c r="Y1297" i="13"/>
  <c r="AO1297" i="13"/>
  <c r="X1297" i="13"/>
  <c r="AJ1297" i="13"/>
  <c r="W1297" i="13"/>
  <c r="AP1297" i="13"/>
  <c r="AH1297" i="13"/>
  <c r="Z1297" i="13"/>
  <c r="AQ1297" i="13"/>
  <c r="AF1297" i="13"/>
  <c r="J1298" i="13"/>
  <c r="K1298" i="13"/>
  <c r="D1298" i="13"/>
  <c r="H1298" i="13"/>
  <c r="B1298" i="13"/>
  <c r="L1298" i="13"/>
  <c r="I1298" i="13"/>
  <c r="C1298" i="13"/>
  <c r="E1298" i="13"/>
  <c r="G1298" i="13"/>
  <c r="F1298" i="13"/>
  <c r="R1311" i="18" l="1"/>
  <c r="AS1296" i="13"/>
  <c r="M1296" i="13" s="1"/>
  <c r="Q1312" i="18" s="1"/>
  <c r="R1312" i="18" s="1"/>
  <c r="N1298" i="13"/>
  <c r="AA1297" i="13"/>
  <c r="AB1297" i="13" s="1"/>
  <c r="AC1297" i="13" s="1"/>
  <c r="AR1297" i="13"/>
  <c r="J1299" i="13"/>
  <c r="D1299" i="13"/>
  <c r="H1299" i="13"/>
  <c r="G1299" i="13"/>
  <c r="I1299" i="13"/>
  <c r="L1299" i="13"/>
  <c r="B1299" i="13"/>
  <c r="C1299" i="13"/>
  <c r="K1299" i="13"/>
  <c r="E1299" i="13"/>
  <c r="F1299" i="13"/>
  <c r="R1298" i="13"/>
  <c r="S1298" i="13"/>
  <c r="V1298" i="13"/>
  <c r="AP1298" i="13"/>
  <c r="AJ1298" i="13"/>
  <c r="Z1298" i="13"/>
  <c r="AL1298" i="13"/>
  <c r="AF1298" i="13"/>
  <c r="X1298" i="13"/>
  <c r="AN1298" i="13"/>
  <c r="U1298" i="13"/>
  <c r="AO1298" i="13"/>
  <c r="AG1298" i="13"/>
  <c r="W1298" i="13"/>
  <c r="AE1298" i="13"/>
  <c r="AQ1298" i="13"/>
  <c r="AI1298" i="13"/>
  <c r="AM1298" i="13"/>
  <c r="AH1298" i="13"/>
  <c r="Y1298" i="13"/>
  <c r="S1312" i="18" l="1" a="1"/>
  <c r="S1312" i="18" s="1"/>
  <c r="AS1297" i="13"/>
  <c r="M1297" i="13" s="1"/>
  <c r="Q1313" i="18" s="1"/>
  <c r="AA1298" i="13"/>
  <c r="AB1298" i="13" s="1"/>
  <c r="AC1298" i="13" s="1"/>
  <c r="N1299" i="13"/>
  <c r="AR1298" i="13"/>
  <c r="G1300" i="13"/>
  <c r="L1300" i="13"/>
  <c r="C1300" i="13"/>
  <c r="H1300" i="13"/>
  <c r="F1300" i="13"/>
  <c r="E1300" i="13"/>
  <c r="B1300" i="13"/>
  <c r="D1300" i="13"/>
  <c r="K1300" i="13"/>
  <c r="I1300" i="13"/>
  <c r="J1300" i="13"/>
  <c r="S1299" i="13"/>
  <c r="R1299" i="13"/>
  <c r="U1299" i="13"/>
  <c r="AF1299" i="13"/>
  <c r="AJ1299" i="13"/>
  <c r="AQ1299" i="13"/>
  <c r="AH1299" i="13"/>
  <c r="AG1299" i="13"/>
  <c r="AM1299" i="13"/>
  <c r="AI1299" i="13"/>
  <c r="Y1299" i="13"/>
  <c r="AO1299" i="13"/>
  <c r="AL1299" i="13"/>
  <c r="AE1299" i="13"/>
  <c r="X1299" i="13"/>
  <c r="Z1299" i="13"/>
  <c r="AN1299" i="13"/>
  <c r="W1299" i="13"/>
  <c r="V1299" i="13"/>
  <c r="AP1299" i="13"/>
  <c r="S1313" i="18" l="1" a="1"/>
  <c r="S1313" i="18" s="1"/>
  <c r="AS1298" i="13"/>
  <c r="M1298" i="13" s="1"/>
  <c r="Q1314" i="18" s="1"/>
  <c r="S1314" i="18" s="1" a="1"/>
  <c r="S1314" i="18" s="1"/>
  <c r="R1313" i="18"/>
  <c r="AA1299" i="13"/>
  <c r="AB1299" i="13" s="1"/>
  <c r="AC1299" i="13" s="1"/>
  <c r="AR1299" i="13"/>
  <c r="N1300" i="13"/>
  <c r="V1300" i="13"/>
  <c r="AH1300" i="13"/>
  <c r="AF1300" i="13"/>
  <c r="U1300" i="13"/>
  <c r="AE1300" i="13"/>
  <c r="AN1300" i="13"/>
  <c r="X1300" i="13"/>
  <c r="AG1300" i="13"/>
  <c r="AO1300" i="13"/>
  <c r="AI1300" i="13"/>
  <c r="AP1300" i="13"/>
  <c r="W1300" i="13"/>
  <c r="Z1300" i="13"/>
  <c r="AL1300" i="13"/>
  <c r="Y1300" i="13"/>
  <c r="AJ1300" i="13"/>
  <c r="AM1300" i="13"/>
  <c r="AQ1300" i="13"/>
  <c r="L1301" i="13"/>
  <c r="E1301" i="13"/>
  <c r="G1301" i="13"/>
  <c r="D1301" i="13"/>
  <c r="J1301" i="13"/>
  <c r="K1301" i="13"/>
  <c r="C1301" i="13"/>
  <c r="F1301" i="13"/>
  <c r="I1301" i="13"/>
  <c r="H1301" i="13"/>
  <c r="B1301" i="13"/>
  <c r="S1300" i="13"/>
  <c r="R1300" i="13"/>
  <c r="R1314" i="18" l="1"/>
  <c r="AS1299" i="13"/>
  <c r="M1299" i="13" s="1"/>
  <c r="Q1315" i="18" s="1"/>
  <c r="R1315" i="18" s="1"/>
  <c r="AR1300" i="13"/>
  <c r="AA1300" i="13"/>
  <c r="AB1300" i="13" s="1"/>
  <c r="AC1300" i="13" s="1"/>
  <c r="N1301" i="13"/>
  <c r="E1302" i="13"/>
  <c r="H1302" i="13"/>
  <c r="L1302" i="13"/>
  <c r="B1302" i="13"/>
  <c r="J1302" i="13"/>
  <c r="I1302" i="13"/>
  <c r="G1302" i="13"/>
  <c r="C1302" i="13"/>
  <c r="D1302" i="13"/>
  <c r="K1302" i="13"/>
  <c r="F1302" i="13"/>
  <c r="R1301" i="13"/>
  <c r="S1301" i="13"/>
  <c r="AE1301" i="13"/>
  <c r="AF1301" i="13"/>
  <c r="Z1301" i="13"/>
  <c r="X1301" i="13"/>
  <c r="AH1301" i="13"/>
  <c r="V1301" i="13"/>
  <c r="AN1301" i="13"/>
  <c r="AL1301" i="13"/>
  <c r="AQ1301" i="13"/>
  <c r="AP1301" i="13"/>
  <c r="AM1301" i="13"/>
  <c r="AG1301" i="13"/>
  <c r="U1301" i="13"/>
  <c r="Y1301" i="13"/>
  <c r="AO1301" i="13"/>
  <c r="AJ1301" i="13"/>
  <c r="W1301" i="13"/>
  <c r="AI1301" i="13"/>
  <c r="S1315" i="18" l="1" a="1"/>
  <c r="S1315" i="18" s="1"/>
  <c r="AS1300" i="13"/>
  <c r="M1300" i="13" s="1"/>
  <c r="Q1316" i="18" s="1"/>
  <c r="N1302" i="13"/>
  <c r="AA1301" i="13"/>
  <c r="AB1301" i="13" s="1"/>
  <c r="AC1301" i="13" s="1"/>
  <c r="AR1301" i="13"/>
  <c r="U1302" i="13"/>
  <c r="AM1302" i="13"/>
  <c r="AH1302" i="13"/>
  <c r="AJ1302" i="13"/>
  <c r="Z1302" i="13"/>
  <c r="AP1302" i="13"/>
  <c r="V1302" i="13"/>
  <c r="AL1302" i="13"/>
  <c r="AF1302" i="13"/>
  <c r="X1302" i="13"/>
  <c r="AN1302" i="13"/>
  <c r="AE1302" i="13"/>
  <c r="AO1302" i="13"/>
  <c r="AG1302" i="13"/>
  <c r="W1302" i="13"/>
  <c r="AQ1302" i="13"/>
  <c r="AI1302" i="13"/>
  <c r="Y1302" i="13"/>
  <c r="F1303" i="13"/>
  <c r="J1303" i="13"/>
  <c r="G1303" i="13"/>
  <c r="B1303" i="13"/>
  <c r="L1303" i="13"/>
  <c r="D1303" i="13"/>
  <c r="C1303" i="13"/>
  <c r="E1303" i="13"/>
  <c r="H1303" i="13"/>
  <c r="K1303" i="13"/>
  <c r="I1303" i="13"/>
  <c r="R1302" i="13"/>
  <c r="S1302" i="13"/>
  <c r="R1316" i="18" l="1"/>
  <c r="S1316" i="18" a="1"/>
  <c r="S1316" i="18" s="1"/>
  <c r="AS1301" i="13"/>
  <c r="M1301" i="13" s="1"/>
  <c r="Q1317" i="18" s="1"/>
  <c r="R1317" i="18" s="1"/>
  <c r="AR1302" i="13"/>
  <c r="AA1302" i="13"/>
  <c r="AB1302" i="13" s="1"/>
  <c r="AC1302" i="13" s="1"/>
  <c r="N1303" i="13"/>
  <c r="S1303" i="13"/>
  <c r="R1303" i="13"/>
  <c r="AG1303" i="13"/>
  <c r="AL1303" i="13"/>
  <c r="AQ1303" i="13"/>
  <c r="U1303" i="13"/>
  <c r="W1303" i="13"/>
  <c r="AP1303" i="13"/>
  <c r="AM1303" i="13"/>
  <c r="AE1303" i="13"/>
  <c r="AJ1303" i="13"/>
  <c r="Y1303" i="13"/>
  <c r="AN1303" i="13"/>
  <c r="X1303" i="13"/>
  <c r="AO1303" i="13"/>
  <c r="Z1303" i="13"/>
  <c r="AF1303" i="13"/>
  <c r="V1303" i="13"/>
  <c r="AI1303" i="13"/>
  <c r="AH1303" i="13"/>
  <c r="L1304" i="13"/>
  <c r="C1304" i="13"/>
  <c r="E1304" i="13"/>
  <c r="H1304" i="13"/>
  <c r="B1304" i="13"/>
  <c r="D1304" i="13"/>
  <c r="F1304" i="13"/>
  <c r="I1304" i="13"/>
  <c r="J1304" i="13"/>
  <c r="G1304" i="13"/>
  <c r="K1304" i="13"/>
  <c r="AS1302" i="13" l="1"/>
  <c r="M1302" i="13" s="1"/>
  <c r="Q1318" i="18" s="1"/>
  <c r="S1317" i="18" a="1"/>
  <c r="S1317" i="18" s="1"/>
  <c r="AR1303" i="13"/>
  <c r="N1304" i="13"/>
  <c r="AA1303" i="13"/>
  <c r="AB1303" i="13" s="1"/>
  <c r="AC1303" i="13" s="1"/>
  <c r="AO1304" i="13"/>
  <c r="AH1304" i="13"/>
  <c r="AG1304" i="13"/>
  <c r="V1304" i="13"/>
  <c r="W1304" i="13"/>
  <c r="AN1304" i="13"/>
  <c r="Y1304" i="13"/>
  <c r="AM1304" i="13"/>
  <c r="U1304" i="13"/>
  <c r="X1304" i="13"/>
  <c r="Z1304" i="13"/>
  <c r="AI1304" i="13"/>
  <c r="AJ1304" i="13"/>
  <c r="AP1304" i="13"/>
  <c r="AF1304" i="13"/>
  <c r="AE1304" i="13"/>
  <c r="AL1304" i="13"/>
  <c r="AQ1304" i="13"/>
  <c r="B1305" i="13"/>
  <c r="I1305" i="13"/>
  <c r="K1305" i="13"/>
  <c r="C1305" i="13"/>
  <c r="D1305" i="13"/>
  <c r="H1305" i="13"/>
  <c r="F1305" i="13"/>
  <c r="J1305" i="13"/>
  <c r="E1305" i="13"/>
  <c r="G1305" i="13"/>
  <c r="L1305" i="13"/>
  <c r="S1304" i="13"/>
  <c r="R1304" i="13"/>
  <c r="R1318" i="18" l="1"/>
  <c r="S1318" i="18" a="1"/>
  <c r="S1318" i="18" s="1"/>
  <c r="AS1303" i="13"/>
  <c r="M1303" i="13" s="1"/>
  <c r="Q1319" i="18" s="1"/>
  <c r="R1319" i="18" s="1"/>
  <c r="N1305" i="13"/>
  <c r="AR1304" i="13"/>
  <c r="AA1304" i="13"/>
  <c r="AB1304" i="13" s="1"/>
  <c r="AC1304" i="13" s="1"/>
  <c r="S1305" i="13"/>
  <c r="R1305" i="13"/>
  <c r="V1305" i="13"/>
  <c r="AI1305" i="13"/>
  <c r="AL1305" i="13"/>
  <c r="AN1305" i="13"/>
  <c r="AF1305" i="13"/>
  <c r="AP1305" i="13"/>
  <c r="AH1305" i="13"/>
  <c r="Z1305" i="13"/>
  <c r="U1305" i="13"/>
  <c r="AM1305" i="13"/>
  <c r="AQ1305" i="13"/>
  <c r="AJ1305" i="13"/>
  <c r="AO1305" i="13"/>
  <c r="AG1305" i="13"/>
  <c r="Y1305" i="13"/>
  <c r="AE1305" i="13"/>
  <c r="W1305" i="13"/>
  <c r="X1305" i="13"/>
  <c r="F1306" i="13"/>
  <c r="D1306" i="13"/>
  <c r="K1306" i="13"/>
  <c r="L1306" i="13"/>
  <c r="H1306" i="13"/>
  <c r="J1306" i="13"/>
  <c r="G1306" i="13"/>
  <c r="N1306" i="13" s="1"/>
  <c r="I1306" i="13"/>
  <c r="C1306" i="13"/>
  <c r="E1306" i="13"/>
  <c r="B1306" i="13"/>
  <c r="S1319" i="18" l="1" a="1"/>
  <c r="S1319" i="18" s="1"/>
  <c r="AS1304" i="13"/>
  <c r="M1304" i="13" s="1"/>
  <c r="Q1320" i="18" s="1"/>
  <c r="AR1305" i="13"/>
  <c r="AA1305" i="13"/>
  <c r="AB1305" i="13" s="1"/>
  <c r="AC1305" i="13" s="1"/>
  <c r="B1307" i="13"/>
  <c r="J1307" i="13"/>
  <c r="H1307" i="13"/>
  <c r="F1307" i="13"/>
  <c r="K1307" i="13"/>
  <c r="D1307" i="13"/>
  <c r="L1307" i="13"/>
  <c r="C1307" i="13"/>
  <c r="I1307" i="13"/>
  <c r="G1307" i="13"/>
  <c r="N1307" i="13" s="1"/>
  <c r="E1307" i="13"/>
  <c r="R1306" i="13"/>
  <c r="S1306" i="13"/>
  <c r="AE1306" i="13"/>
  <c r="AM1306" i="13"/>
  <c r="AH1306" i="13"/>
  <c r="AJ1306" i="13"/>
  <c r="Z1306" i="13"/>
  <c r="AL1306" i="13"/>
  <c r="V1306" i="13"/>
  <c r="AN1306" i="13"/>
  <c r="X1306" i="13"/>
  <c r="W1306" i="13"/>
  <c r="AG1306" i="13"/>
  <c r="Y1306" i="13"/>
  <c r="AO1306" i="13"/>
  <c r="AI1306" i="13"/>
  <c r="U1306" i="13"/>
  <c r="AQ1306" i="13"/>
  <c r="AP1306" i="13"/>
  <c r="AF1306" i="13"/>
  <c r="S1320" i="18" l="1" a="1"/>
  <c r="S1320" i="18" s="1"/>
  <c r="R1320" i="18"/>
  <c r="AS1305" i="13"/>
  <c r="M1305" i="13" s="1"/>
  <c r="Q1321" i="18" s="1"/>
  <c r="S1321" i="18" s="1" a="1"/>
  <c r="S1321" i="18" s="1"/>
  <c r="AA1306" i="13"/>
  <c r="AB1306" i="13" s="1"/>
  <c r="AC1306" i="13" s="1"/>
  <c r="AR1306" i="13"/>
  <c r="U1307" i="13"/>
  <c r="AJ1307" i="13"/>
  <c r="X1307" i="13"/>
  <c r="V1307" i="13"/>
  <c r="AE1307" i="13"/>
  <c r="AP1307" i="13"/>
  <c r="Y1307" i="13"/>
  <c r="AN1307" i="13"/>
  <c r="AM1307" i="13"/>
  <c r="W1307" i="13"/>
  <c r="AO1307" i="13"/>
  <c r="AF1307" i="13"/>
  <c r="Z1307" i="13"/>
  <c r="AH1307" i="13"/>
  <c r="AG1307" i="13"/>
  <c r="AI1307" i="13"/>
  <c r="AL1307" i="13"/>
  <c r="AQ1307" i="13"/>
  <c r="R1307" i="13"/>
  <c r="S1307" i="13"/>
  <c r="F1308" i="13"/>
  <c r="H1308" i="13"/>
  <c r="G1308" i="13"/>
  <c r="J1308" i="13"/>
  <c r="B1308" i="13"/>
  <c r="E1308" i="13"/>
  <c r="K1308" i="13"/>
  <c r="D1308" i="13"/>
  <c r="I1308" i="13"/>
  <c r="C1308" i="13"/>
  <c r="L1308" i="13"/>
  <c r="R1321" i="18" l="1"/>
  <c r="AS1306" i="13"/>
  <c r="M1306" i="13" s="1"/>
  <c r="Q1322" i="18" s="1"/>
  <c r="S1322" i="18" s="1" a="1"/>
  <c r="S1322" i="18" s="1"/>
  <c r="AA1307" i="13"/>
  <c r="AB1307" i="13" s="1"/>
  <c r="AC1307" i="13" s="1"/>
  <c r="N1308" i="13"/>
  <c r="AR1307" i="13"/>
  <c r="AL1308" i="13"/>
  <c r="AF1308" i="13"/>
  <c r="AN1308" i="13"/>
  <c r="AG1308" i="13"/>
  <c r="X1308" i="13"/>
  <c r="AP1308" i="13"/>
  <c r="AJ1308" i="13"/>
  <c r="V1308" i="13"/>
  <c r="AE1308" i="13"/>
  <c r="AQ1308" i="13"/>
  <c r="AI1308" i="13"/>
  <c r="AM1308" i="13"/>
  <c r="U1308" i="13"/>
  <c r="AH1308" i="13"/>
  <c r="AO1308" i="13"/>
  <c r="W1308" i="13"/>
  <c r="Y1308" i="13"/>
  <c r="Z1308" i="13"/>
  <c r="G1309" i="13"/>
  <c r="H1309" i="13"/>
  <c r="C1309" i="13"/>
  <c r="B1309" i="13"/>
  <c r="J1309" i="13"/>
  <c r="F1309" i="13"/>
  <c r="L1309" i="13"/>
  <c r="D1309" i="13"/>
  <c r="E1309" i="13"/>
  <c r="K1309" i="13"/>
  <c r="I1309" i="13"/>
  <c r="R1308" i="13"/>
  <c r="S1308" i="13"/>
  <c r="AS1307" i="13" l="1"/>
  <c r="M1307" i="13" s="1"/>
  <c r="Q1323" i="18" s="1"/>
  <c r="S1323" i="18" s="1" a="1"/>
  <c r="S1323" i="18" s="1"/>
  <c r="R1322" i="18"/>
  <c r="N1309" i="13"/>
  <c r="AA1308" i="13"/>
  <c r="AB1308" i="13" s="1"/>
  <c r="AC1308" i="13" s="1"/>
  <c r="AR1308" i="13"/>
  <c r="AE1309" i="13"/>
  <c r="AF1309" i="13"/>
  <c r="AQ1309" i="13"/>
  <c r="AP1309" i="13"/>
  <c r="AJ1309" i="13"/>
  <c r="AG1309" i="13"/>
  <c r="U1309" i="13"/>
  <c r="AL1309" i="13"/>
  <c r="V1309" i="13"/>
  <c r="Y1309" i="13"/>
  <c r="AI1309" i="13"/>
  <c r="AH1309" i="13"/>
  <c r="X1309" i="13"/>
  <c r="AO1309" i="13"/>
  <c r="AN1309" i="13"/>
  <c r="AM1309" i="13"/>
  <c r="W1309" i="13"/>
  <c r="Z1309" i="13"/>
  <c r="J1310" i="13"/>
  <c r="B1310" i="13"/>
  <c r="G1310" i="13"/>
  <c r="F1310" i="13"/>
  <c r="H1310" i="13"/>
  <c r="I1310" i="13"/>
  <c r="K1310" i="13"/>
  <c r="D1310" i="13"/>
  <c r="E1310" i="13"/>
  <c r="C1310" i="13"/>
  <c r="L1310" i="13"/>
  <c r="S1309" i="13"/>
  <c r="R1309" i="13"/>
  <c r="R1323" i="18" l="1"/>
  <c r="N1310" i="13"/>
  <c r="AA1309" i="13"/>
  <c r="AB1309" i="13" s="1"/>
  <c r="AC1309" i="13" s="1"/>
  <c r="AR1309" i="13"/>
  <c r="AS1308" i="13"/>
  <c r="M1308" i="13" s="1"/>
  <c r="Q1324" i="18" s="1"/>
  <c r="R1324" i="18" s="1"/>
  <c r="U1310" i="13"/>
  <c r="AN1310" i="13"/>
  <c r="AQ1310" i="13"/>
  <c r="AI1310" i="13"/>
  <c r="W1310" i="13"/>
  <c r="AM1310" i="13"/>
  <c r="AH1310" i="13"/>
  <c r="AO1310" i="13"/>
  <c r="Z1310" i="13"/>
  <c r="AG1310" i="13"/>
  <c r="V1310" i="13"/>
  <c r="X1310" i="13"/>
  <c r="AE1310" i="13"/>
  <c r="Y1310" i="13"/>
  <c r="AP1310" i="13"/>
  <c r="AJ1310" i="13"/>
  <c r="AF1310" i="13"/>
  <c r="AL1310" i="13"/>
  <c r="S1310" i="13"/>
  <c r="R1310" i="13"/>
  <c r="E1311" i="13"/>
  <c r="C1311" i="13"/>
  <c r="G1311" i="13"/>
  <c r="J1311" i="13"/>
  <c r="I1311" i="13"/>
  <c r="F1311" i="13"/>
  <c r="L1311" i="13"/>
  <c r="D1311" i="13"/>
  <c r="B1311" i="13"/>
  <c r="H1311" i="13"/>
  <c r="K1311" i="13"/>
  <c r="AS1309" i="13" l="1"/>
  <c r="M1309" i="13" s="1"/>
  <c r="Q1325" i="18" s="1"/>
  <c r="S1325" i="18" s="1" a="1"/>
  <c r="S1325" i="18" s="1"/>
  <c r="AR1310" i="13"/>
  <c r="AA1310" i="13"/>
  <c r="AB1310" i="13" s="1"/>
  <c r="AC1310" i="13" s="1"/>
  <c r="S1324" i="18" a="1"/>
  <c r="S1324" i="18" s="1"/>
  <c r="N1311" i="13"/>
  <c r="S1311" i="13"/>
  <c r="R1311" i="13"/>
  <c r="J1312" i="13"/>
  <c r="E1312" i="13"/>
  <c r="D1312" i="13"/>
  <c r="H1312" i="13"/>
  <c r="C1312" i="13"/>
  <c r="B1312" i="13"/>
  <c r="I1312" i="13"/>
  <c r="L1312" i="13"/>
  <c r="F1312" i="13"/>
  <c r="G1312" i="13"/>
  <c r="K1312" i="13"/>
  <c r="AM1311" i="13"/>
  <c r="AI1311" i="13"/>
  <c r="X1311" i="13"/>
  <c r="AE1311" i="13"/>
  <c r="AO1311" i="13"/>
  <c r="AL1311" i="13"/>
  <c r="AF1311" i="13"/>
  <c r="AQ1311" i="13"/>
  <c r="AG1311" i="13"/>
  <c r="Y1311" i="13"/>
  <c r="Z1311" i="13"/>
  <c r="V1311" i="13"/>
  <c r="AH1311" i="13"/>
  <c r="AJ1311" i="13"/>
  <c r="AN1311" i="13"/>
  <c r="AP1311" i="13"/>
  <c r="U1311" i="13"/>
  <c r="W1311" i="13"/>
  <c r="R1325" i="18" l="1"/>
  <c r="AS1310" i="13"/>
  <c r="M1310" i="13" s="1"/>
  <c r="Q1326" i="18" s="1"/>
  <c r="R1326" i="18" s="1"/>
  <c r="N1312" i="13"/>
  <c r="AA1311" i="13"/>
  <c r="AB1311" i="13" s="1"/>
  <c r="AC1311" i="13" s="1"/>
  <c r="AR1311" i="13"/>
  <c r="E1313" i="13"/>
  <c r="B1313" i="13"/>
  <c r="I1313" i="13"/>
  <c r="D1313" i="13"/>
  <c r="L1313" i="13"/>
  <c r="F1313" i="13"/>
  <c r="J1313" i="13"/>
  <c r="G1313" i="13"/>
  <c r="K1313" i="13"/>
  <c r="H1313" i="13"/>
  <c r="C1313" i="13"/>
  <c r="S1312" i="13"/>
  <c r="R1312" i="13"/>
  <c r="AI1312" i="13"/>
  <c r="W1312" i="13"/>
  <c r="U1312" i="13"/>
  <c r="AG1312" i="13"/>
  <c r="AH1312" i="13"/>
  <c r="Y1312" i="13"/>
  <c r="AQ1312" i="13"/>
  <c r="AN1312" i="13"/>
  <c r="Z1312" i="13"/>
  <c r="AE1312" i="13"/>
  <c r="X1312" i="13"/>
  <c r="AO1312" i="13"/>
  <c r="AF1312" i="13"/>
  <c r="AL1312" i="13"/>
  <c r="AJ1312" i="13"/>
  <c r="AM1312" i="13"/>
  <c r="V1312" i="13"/>
  <c r="AP1312" i="13"/>
  <c r="S1326" i="18" l="1" a="1"/>
  <c r="S1326" i="18" s="1"/>
  <c r="N1313" i="13"/>
  <c r="AS1311" i="13"/>
  <c r="M1311" i="13" s="1"/>
  <c r="Q1327" i="18" s="1"/>
  <c r="S1327" i="18" s="1" a="1"/>
  <c r="S1327" i="18" s="1"/>
  <c r="AR1312" i="13"/>
  <c r="AA1312" i="13"/>
  <c r="AB1312" i="13" s="1"/>
  <c r="AC1312" i="13" s="1"/>
  <c r="R1313" i="13"/>
  <c r="S1313" i="13"/>
  <c r="AG1313" i="13"/>
  <c r="AJ1313" i="13"/>
  <c r="W1313" i="13"/>
  <c r="AI1313" i="13"/>
  <c r="AF1313" i="13"/>
  <c r="Z1313" i="13"/>
  <c r="X1313" i="13"/>
  <c r="AH1313" i="13"/>
  <c r="AP1313" i="13"/>
  <c r="AM1313" i="13"/>
  <c r="AE1313" i="13"/>
  <c r="AQ1313" i="13"/>
  <c r="Y1313" i="13"/>
  <c r="AO1313" i="13"/>
  <c r="U1313" i="13"/>
  <c r="AN1313" i="13"/>
  <c r="AL1313" i="13"/>
  <c r="V1313" i="13"/>
  <c r="F1314" i="13"/>
  <c r="C1314" i="13"/>
  <c r="L1314" i="13"/>
  <c r="K1314" i="13"/>
  <c r="G1314" i="13"/>
  <c r="B1314" i="13"/>
  <c r="J1314" i="13"/>
  <c r="D1314" i="13"/>
  <c r="I1314" i="13"/>
  <c r="E1314" i="13"/>
  <c r="H1314" i="13"/>
  <c r="AS1312" i="13" l="1"/>
  <c r="M1312" i="13" s="1"/>
  <c r="Q1328" i="18" s="1"/>
  <c r="R1328" i="18" s="1"/>
  <c r="N1314" i="13"/>
  <c r="R1327" i="18"/>
  <c r="AA1313" i="13"/>
  <c r="AB1313" i="13" s="1"/>
  <c r="AC1313" i="13" s="1"/>
  <c r="AR1313" i="13"/>
  <c r="S1314" i="13"/>
  <c r="R1314" i="13"/>
  <c r="U1314" i="13"/>
  <c r="AJ1314" i="13"/>
  <c r="AF1314" i="13"/>
  <c r="AL1314" i="13"/>
  <c r="AE1314" i="13"/>
  <c r="AO1314" i="13"/>
  <c r="AG1314" i="13"/>
  <c r="AN1314" i="13"/>
  <c r="AQ1314" i="13"/>
  <c r="X1314" i="13"/>
  <c r="W1314" i="13"/>
  <c r="V1314" i="13"/>
  <c r="AI1314" i="13"/>
  <c r="Y1314" i="13"/>
  <c r="AP1314" i="13"/>
  <c r="AH1314" i="13"/>
  <c r="AM1314" i="13"/>
  <c r="Z1314" i="13"/>
  <c r="L1315" i="13"/>
  <c r="C1315" i="13"/>
  <c r="I1315" i="13"/>
  <c r="G1315" i="13"/>
  <c r="F1315" i="13"/>
  <c r="B1315" i="13"/>
  <c r="D1315" i="13"/>
  <c r="J1315" i="13"/>
  <c r="K1315" i="13"/>
  <c r="E1315" i="13"/>
  <c r="H1315" i="13"/>
  <c r="S1328" i="18" l="1" a="1"/>
  <c r="S1328" i="18" s="1"/>
  <c r="AS1313" i="13"/>
  <c r="M1313" i="13" s="1"/>
  <c r="Q1329" i="18" s="1"/>
  <c r="N1315" i="13"/>
  <c r="AA1314" i="13"/>
  <c r="AB1314" i="13" s="1"/>
  <c r="AC1314" i="13" s="1"/>
  <c r="AR1314" i="13"/>
  <c r="R1315" i="13"/>
  <c r="S1315" i="13"/>
  <c r="Z1315" i="13"/>
  <c r="AN1315" i="13"/>
  <c r="AH1315" i="13"/>
  <c r="V1315" i="13"/>
  <c r="AP1315" i="13"/>
  <c r="W1315" i="13"/>
  <c r="AE1315" i="13"/>
  <c r="AJ1315" i="13"/>
  <c r="X1315" i="13"/>
  <c r="AM1315" i="13"/>
  <c r="AI1315" i="13"/>
  <c r="AQ1315" i="13"/>
  <c r="AO1315" i="13"/>
  <c r="U1315" i="13"/>
  <c r="AL1315" i="13"/>
  <c r="AF1315" i="13"/>
  <c r="AG1315" i="13"/>
  <c r="Y1315" i="13"/>
  <c r="E1316" i="13"/>
  <c r="B1316" i="13"/>
  <c r="I1316" i="13"/>
  <c r="K1316" i="13"/>
  <c r="J1316" i="13"/>
  <c r="G1316" i="13"/>
  <c r="C1316" i="13"/>
  <c r="D1316" i="13"/>
  <c r="F1316" i="13"/>
  <c r="L1316" i="13"/>
  <c r="H1316" i="13"/>
  <c r="S1329" i="18" l="1" a="1"/>
  <c r="S1329" i="18" s="1"/>
  <c r="R1329" i="18"/>
  <c r="AS1314" i="13"/>
  <c r="M1314" i="13" s="1"/>
  <c r="Q1330" i="18" s="1"/>
  <c r="R1330" i="18" s="1"/>
  <c r="AA1315" i="13"/>
  <c r="AB1315" i="13" s="1"/>
  <c r="AC1315" i="13" s="1"/>
  <c r="AR1315" i="13"/>
  <c r="N1316" i="13"/>
  <c r="R1316" i="13"/>
  <c r="S1316" i="13"/>
  <c r="AQ1316" i="13"/>
  <c r="AN1316" i="13"/>
  <c r="Z1316" i="13"/>
  <c r="U1316" i="13"/>
  <c r="AM1316" i="13"/>
  <c r="AP1316" i="13"/>
  <c r="AJ1316" i="13"/>
  <c r="V1316" i="13"/>
  <c r="AL1316" i="13"/>
  <c r="AH1316" i="13"/>
  <c r="W1316" i="13"/>
  <c r="AE1316" i="13"/>
  <c r="AG1316" i="13"/>
  <c r="AI1316" i="13"/>
  <c r="Y1316" i="13"/>
  <c r="X1316" i="13"/>
  <c r="AO1316" i="13"/>
  <c r="AF1316" i="13"/>
  <c r="I1317" i="13"/>
  <c r="E1317" i="13"/>
  <c r="D1317" i="13"/>
  <c r="G1317" i="13"/>
  <c r="H1317" i="13"/>
  <c r="B1317" i="13"/>
  <c r="C1317" i="13"/>
  <c r="F1317" i="13"/>
  <c r="J1317" i="13"/>
  <c r="L1317" i="13"/>
  <c r="K1317" i="13"/>
  <c r="AS1315" i="13" l="1"/>
  <c r="M1315" i="13" s="1"/>
  <c r="Q1331" i="18" s="1"/>
  <c r="S1330" i="18" a="1"/>
  <c r="S1330" i="18" s="1"/>
  <c r="N1317" i="13"/>
  <c r="AR1316" i="13"/>
  <c r="AA1316" i="13"/>
  <c r="AB1316" i="13" s="1"/>
  <c r="AC1316" i="13" s="1"/>
  <c r="K1318" i="13"/>
  <c r="D1318" i="13"/>
  <c r="J1318" i="13"/>
  <c r="E1318" i="13"/>
  <c r="L1318" i="13"/>
  <c r="C1318" i="13"/>
  <c r="G1318" i="13"/>
  <c r="H1318" i="13"/>
  <c r="B1318" i="13"/>
  <c r="I1318" i="13"/>
  <c r="F1318" i="13"/>
  <c r="R1317" i="13"/>
  <c r="S1317" i="13"/>
  <c r="W1317" i="13"/>
  <c r="AJ1317" i="13"/>
  <c r="AO1317" i="13"/>
  <c r="U1317" i="13"/>
  <c r="V1317" i="13"/>
  <c r="AF1317" i="13"/>
  <c r="Z1317" i="13"/>
  <c r="AQ1317" i="13"/>
  <c r="AH1317" i="13"/>
  <c r="AP1317" i="13"/>
  <c r="X1317" i="13"/>
  <c r="AM1317" i="13"/>
  <c r="Y1317" i="13"/>
  <c r="AN1317" i="13"/>
  <c r="AE1317" i="13"/>
  <c r="AG1317" i="13"/>
  <c r="AI1317" i="13"/>
  <c r="AL1317" i="13"/>
  <c r="S1331" i="18" l="1" a="1"/>
  <c r="S1331" i="18" s="1"/>
  <c r="AS1316" i="13"/>
  <c r="M1316" i="13" s="1"/>
  <c r="Q1332" i="18" s="1"/>
  <c r="R1332" i="18" s="1"/>
  <c r="R1331" i="18"/>
  <c r="AR1317" i="13"/>
  <c r="N1318" i="13"/>
  <c r="AA1317" i="13"/>
  <c r="AB1317" i="13" s="1"/>
  <c r="AC1317" i="13" s="1"/>
  <c r="I1319" i="13"/>
  <c r="H1319" i="13"/>
  <c r="G1319" i="13"/>
  <c r="C1319" i="13"/>
  <c r="K1319" i="13"/>
  <c r="B1319" i="13"/>
  <c r="E1319" i="13"/>
  <c r="F1319" i="13"/>
  <c r="D1319" i="13"/>
  <c r="J1319" i="13"/>
  <c r="L1319" i="13"/>
  <c r="R1318" i="13"/>
  <c r="S1318" i="13"/>
  <c r="Y1318" i="13"/>
  <c r="AJ1318" i="13"/>
  <c r="AF1318" i="13"/>
  <c r="AI1318" i="13"/>
  <c r="AM1318" i="13"/>
  <c r="U1318" i="13"/>
  <c r="AQ1318" i="13"/>
  <c r="AH1318" i="13"/>
  <c r="AE1318" i="13"/>
  <c r="AL1318" i="13"/>
  <c r="V1318" i="13"/>
  <c r="AN1318" i="13"/>
  <c r="W1318" i="13"/>
  <c r="X1318" i="13"/>
  <c r="AO1318" i="13"/>
  <c r="AG1318" i="13"/>
  <c r="Z1318" i="13"/>
  <c r="AP1318" i="13"/>
  <c r="S1332" i="18" l="1" a="1"/>
  <c r="S1332" i="18" s="1"/>
  <c r="AS1317" i="13"/>
  <c r="M1317" i="13" s="1"/>
  <c r="Q1333" i="18" s="1"/>
  <c r="N1319" i="13"/>
  <c r="AR1318" i="13"/>
  <c r="AA1318" i="13"/>
  <c r="AB1318" i="13" s="1"/>
  <c r="AC1318" i="13" s="1"/>
  <c r="AH1319" i="13"/>
  <c r="AJ1319" i="13"/>
  <c r="AQ1319" i="13"/>
  <c r="AE1319" i="13"/>
  <c r="X1319" i="13"/>
  <c r="AG1319" i="13"/>
  <c r="AM1319" i="13"/>
  <c r="AI1319" i="13"/>
  <c r="Y1319" i="13"/>
  <c r="W1319" i="13"/>
  <c r="Z1319" i="13"/>
  <c r="AN1319" i="13"/>
  <c r="U1319" i="13"/>
  <c r="AF1319" i="13"/>
  <c r="V1319" i="13"/>
  <c r="AP1319" i="13"/>
  <c r="AO1319" i="13"/>
  <c r="AL1319" i="13"/>
  <c r="E1320" i="13"/>
  <c r="L1320" i="13"/>
  <c r="C1320" i="13"/>
  <c r="F1320" i="13"/>
  <c r="H1320" i="13"/>
  <c r="K1320" i="13"/>
  <c r="J1320" i="13"/>
  <c r="I1320" i="13"/>
  <c r="D1320" i="13"/>
  <c r="B1320" i="13"/>
  <c r="G1320" i="13"/>
  <c r="R1319" i="13"/>
  <c r="S1319" i="13"/>
  <c r="R1333" i="18" l="1"/>
  <c r="S1333" i="18" a="1"/>
  <c r="S1333" i="18" s="1"/>
  <c r="AS1318" i="13"/>
  <c r="M1318" i="13" s="1"/>
  <c r="Q1334" i="18" s="1"/>
  <c r="S1334" i="18" s="1" a="1"/>
  <c r="S1334" i="18" s="1"/>
  <c r="N1320" i="13"/>
  <c r="AA1319" i="13"/>
  <c r="AB1319" i="13" s="1"/>
  <c r="AC1319" i="13" s="1"/>
  <c r="AR1319" i="13"/>
  <c r="H1321" i="13"/>
  <c r="C1321" i="13"/>
  <c r="L1321" i="13"/>
  <c r="B1321" i="13"/>
  <c r="K1321" i="13"/>
  <c r="J1321" i="13"/>
  <c r="E1321" i="13"/>
  <c r="D1321" i="13"/>
  <c r="G1321" i="13"/>
  <c r="I1321" i="13"/>
  <c r="F1321" i="13"/>
  <c r="W1320" i="13"/>
  <c r="AQ1320" i="13"/>
  <c r="AI1320" i="13"/>
  <c r="U1320" i="13"/>
  <c r="Y1320" i="13"/>
  <c r="AM1320" i="13"/>
  <c r="AN1320" i="13"/>
  <c r="Z1320" i="13"/>
  <c r="V1320" i="13"/>
  <c r="AL1320" i="13"/>
  <c r="AF1320" i="13"/>
  <c r="AH1320" i="13"/>
  <c r="AE1320" i="13"/>
  <c r="AO1320" i="13"/>
  <c r="AG1320" i="13"/>
  <c r="AP1320" i="13"/>
  <c r="AJ1320" i="13"/>
  <c r="X1320" i="13"/>
  <c r="S1320" i="13"/>
  <c r="R1320" i="13"/>
  <c r="R1334" i="18" l="1"/>
  <c r="AS1319" i="13"/>
  <c r="M1319" i="13" s="1"/>
  <c r="Q1335" i="18" s="1"/>
  <c r="R1335" i="18" s="1"/>
  <c r="AA1320" i="13"/>
  <c r="AB1320" i="13" s="1"/>
  <c r="AC1320" i="13" s="1"/>
  <c r="N1321" i="13"/>
  <c r="AR1320" i="13"/>
  <c r="Y1321" i="13"/>
  <c r="AO1321" i="13"/>
  <c r="AI1321" i="13"/>
  <c r="AE1321" i="13"/>
  <c r="AJ1321" i="13"/>
  <c r="W1321" i="13"/>
  <c r="X1321" i="13"/>
  <c r="AF1321" i="13"/>
  <c r="Z1321" i="13"/>
  <c r="AN1321" i="13"/>
  <c r="AH1321" i="13"/>
  <c r="V1321" i="13"/>
  <c r="AL1321" i="13"/>
  <c r="AQ1321" i="13"/>
  <c r="AP1321" i="13"/>
  <c r="U1321" i="13"/>
  <c r="AM1321" i="13"/>
  <c r="AG1321" i="13"/>
  <c r="J1322" i="13"/>
  <c r="K1322" i="13"/>
  <c r="L1322" i="13"/>
  <c r="H1322" i="13"/>
  <c r="I1322" i="13"/>
  <c r="D1322" i="13"/>
  <c r="B1322" i="13"/>
  <c r="C1322" i="13"/>
  <c r="G1322" i="13"/>
  <c r="F1322" i="13"/>
  <c r="E1322" i="13"/>
  <c r="R1321" i="13"/>
  <c r="S1321" i="13"/>
  <c r="S1335" i="18" l="1" a="1"/>
  <c r="S1335" i="18" s="1"/>
  <c r="AA1321" i="13"/>
  <c r="AB1321" i="13" s="1"/>
  <c r="AC1321" i="13" s="1"/>
  <c r="AR1321" i="13"/>
  <c r="AS1320" i="13"/>
  <c r="M1320" i="13" s="1"/>
  <c r="Q1336" i="18" s="1"/>
  <c r="N1322" i="13"/>
  <c r="H1323" i="13"/>
  <c r="L1323" i="13"/>
  <c r="G1323" i="13"/>
  <c r="K1323" i="13"/>
  <c r="F1323" i="13"/>
  <c r="D1323" i="13"/>
  <c r="C1323" i="13"/>
  <c r="E1323" i="13"/>
  <c r="I1323" i="13"/>
  <c r="J1323" i="13"/>
  <c r="B1323" i="13"/>
  <c r="AE1322" i="13"/>
  <c r="AN1322" i="13"/>
  <c r="AQ1322" i="13"/>
  <c r="AG1322" i="13"/>
  <c r="W1322" i="13"/>
  <c r="AM1322" i="13"/>
  <c r="AI1322" i="13"/>
  <c r="Y1322" i="13"/>
  <c r="Z1322" i="13"/>
  <c r="AH1322" i="13"/>
  <c r="AJ1322" i="13"/>
  <c r="V1322" i="13"/>
  <c r="U1322" i="13"/>
  <c r="AP1322" i="13"/>
  <c r="AF1322" i="13"/>
  <c r="AL1322" i="13"/>
  <c r="AO1322" i="13"/>
  <c r="X1322" i="13"/>
  <c r="R1322" i="13"/>
  <c r="S1322" i="13"/>
  <c r="AS1321" i="13" l="1"/>
  <c r="M1321" i="13" s="1"/>
  <c r="Q1337" i="18" s="1"/>
  <c r="R1337" i="18" s="1"/>
  <c r="N1323" i="13"/>
  <c r="S1336" i="18" a="1"/>
  <c r="S1336" i="18" s="1"/>
  <c r="R1336" i="18"/>
  <c r="AA1322" i="13"/>
  <c r="AB1322" i="13" s="1"/>
  <c r="AC1322" i="13" s="1"/>
  <c r="AR1322" i="13"/>
  <c r="H1324" i="13"/>
  <c r="D1324" i="13"/>
  <c r="C1324" i="13"/>
  <c r="B1324" i="13"/>
  <c r="L1324" i="13"/>
  <c r="I1324" i="13"/>
  <c r="E1324" i="13"/>
  <c r="F1324" i="13"/>
  <c r="G1324" i="13"/>
  <c r="J1324" i="13"/>
  <c r="K1324" i="13"/>
  <c r="U1323" i="13"/>
  <c r="AM1323" i="13"/>
  <c r="V1323" i="13"/>
  <c r="AL1323" i="13"/>
  <c r="AH1323" i="13"/>
  <c r="AJ1323" i="13"/>
  <c r="AQ1323" i="13"/>
  <c r="AF1323" i="13"/>
  <c r="AI1323" i="13"/>
  <c r="X1323" i="13"/>
  <c r="AN1323" i="13"/>
  <c r="Y1323" i="13"/>
  <c r="AE1323" i="13"/>
  <c r="AO1323" i="13"/>
  <c r="AP1323" i="13"/>
  <c r="W1323" i="13"/>
  <c r="Z1323" i="13"/>
  <c r="AG1323" i="13"/>
  <c r="S1323" i="13"/>
  <c r="R1323" i="13"/>
  <c r="N1324" i="13" l="1"/>
  <c r="S1337" i="18" a="1"/>
  <c r="S1337" i="18" s="1"/>
  <c r="AR1323" i="13"/>
  <c r="AA1323" i="13"/>
  <c r="AB1323" i="13" s="1"/>
  <c r="AC1323" i="13" s="1"/>
  <c r="AS1322" i="13"/>
  <c r="M1322" i="13" s="1"/>
  <c r="Q1338" i="18" s="1"/>
  <c r="J1325" i="13"/>
  <c r="C1325" i="13"/>
  <c r="K1325" i="13"/>
  <c r="F1325" i="13"/>
  <c r="G1325" i="13"/>
  <c r="B1325" i="13"/>
  <c r="D1325" i="13"/>
  <c r="I1325" i="13"/>
  <c r="L1325" i="13"/>
  <c r="H1325" i="13"/>
  <c r="E1325" i="13"/>
  <c r="AE1324" i="13"/>
  <c r="AL1324" i="13"/>
  <c r="Z1324" i="13"/>
  <c r="AO1324" i="13"/>
  <c r="AM1324" i="13"/>
  <c r="AP1324" i="13"/>
  <c r="W1324" i="13"/>
  <c r="AF1324" i="13"/>
  <c r="AQ1324" i="13"/>
  <c r="V1324" i="13"/>
  <c r="AH1324" i="13"/>
  <c r="U1324" i="13"/>
  <c r="X1324" i="13"/>
  <c r="AG1324" i="13"/>
  <c r="AJ1324" i="13"/>
  <c r="AI1324" i="13"/>
  <c r="AN1324" i="13"/>
  <c r="Y1324" i="13"/>
  <c r="S1324" i="13"/>
  <c r="R1324" i="13"/>
  <c r="AS1323" i="13" l="1"/>
  <c r="M1323" i="13" s="1"/>
  <c r="Q1339" i="18" s="1"/>
  <c r="S1339" i="18" s="1" a="1"/>
  <c r="S1339" i="18" s="1"/>
  <c r="AA1324" i="13"/>
  <c r="AB1324" i="13" s="1"/>
  <c r="AC1324" i="13" s="1"/>
  <c r="AR1324" i="13"/>
  <c r="N1325" i="13"/>
  <c r="R1338" i="18"/>
  <c r="S1338" i="18" a="1"/>
  <c r="S1338" i="18" s="1"/>
  <c r="R1339" i="18"/>
  <c r="S1325" i="13"/>
  <c r="R1325" i="13"/>
  <c r="U1325" i="13"/>
  <c r="Z1325" i="13"/>
  <c r="W1325" i="13"/>
  <c r="AM1325" i="13"/>
  <c r="AI1325" i="13"/>
  <c r="Y1325" i="13"/>
  <c r="AE1325" i="13"/>
  <c r="AG1325" i="13"/>
  <c r="AJ1325" i="13"/>
  <c r="AO1325" i="13"/>
  <c r="AP1325" i="13"/>
  <c r="AF1325" i="13"/>
  <c r="V1325" i="13"/>
  <c r="AL1325" i="13"/>
  <c r="AH1325" i="13"/>
  <c r="X1325" i="13"/>
  <c r="AN1325" i="13"/>
  <c r="AQ1325" i="13"/>
  <c r="K1326" i="13"/>
  <c r="J1326" i="13"/>
  <c r="H1326" i="13"/>
  <c r="I1326" i="13"/>
  <c r="E1326" i="13"/>
  <c r="G1326" i="13"/>
  <c r="D1326" i="13"/>
  <c r="L1326" i="13"/>
  <c r="F1326" i="13"/>
  <c r="C1326" i="13"/>
  <c r="B1326" i="13"/>
  <c r="AS1324" i="13" l="1"/>
  <c r="M1324" i="13" s="1"/>
  <c r="Q1340" i="18" s="1"/>
  <c r="N1326" i="13"/>
  <c r="AR1325" i="13"/>
  <c r="AA1325" i="13"/>
  <c r="AB1325" i="13" s="1"/>
  <c r="AC1325" i="13" s="1"/>
  <c r="C1327" i="13"/>
  <c r="H1327" i="13"/>
  <c r="K1327" i="13"/>
  <c r="J1327" i="13"/>
  <c r="G1327" i="13"/>
  <c r="D1327" i="13"/>
  <c r="E1327" i="13"/>
  <c r="L1327" i="13"/>
  <c r="I1327" i="13"/>
  <c r="B1327" i="13"/>
  <c r="F1327" i="13"/>
  <c r="AE1326" i="13"/>
  <c r="W1326" i="13"/>
  <c r="AO1326" i="13"/>
  <c r="AF1326" i="13"/>
  <c r="AQ1326" i="13"/>
  <c r="AI1326" i="13"/>
  <c r="AH1326" i="13"/>
  <c r="Z1326" i="13"/>
  <c r="AP1326" i="13"/>
  <c r="AJ1326" i="13"/>
  <c r="V1326" i="13"/>
  <c r="U1326" i="13"/>
  <c r="AL1326" i="13"/>
  <c r="AN1326" i="13"/>
  <c r="X1326" i="13"/>
  <c r="Y1326" i="13"/>
  <c r="AM1326" i="13"/>
  <c r="AG1326" i="13"/>
  <c r="R1326" i="13"/>
  <c r="S1326" i="13"/>
  <c r="R1340" i="18" l="1"/>
  <c r="S1340" i="18" a="1"/>
  <c r="S1340" i="18" s="1"/>
  <c r="N1327" i="13"/>
  <c r="AR1326" i="13"/>
  <c r="AS1325" i="13"/>
  <c r="M1325" i="13" s="1"/>
  <c r="Q1341" i="18" s="1"/>
  <c r="AA1326" i="13"/>
  <c r="AB1326" i="13" s="1"/>
  <c r="AC1326" i="13" s="1"/>
  <c r="G1328" i="13"/>
  <c r="L1328" i="13"/>
  <c r="C1328" i="13"/>
  <c r="E1328" i="13"/>
  <c r="F1328" i="13"/>
  <c r="K1328" i="13"/>
  <c r="I1328" i="13"/>
  <c r="D1328" i="13"/>
  <c r="B1328" i="13"/>
  <c r="H1328" i="13"/>
  <c r="J1328" i="13"/>
  <c r="AQ1327" i="13"/>
  <c r="AO1327" i="13"/>
  <c r="Y1327" i="13"/>
  <c r="U1327" i="13"/>
  <c r="AP1327" i="13"/>
  <c r="Z1327" i="13"/>
  <c r="AJ1327" i="13"/>
  <c r="AG1327" i="13"/>
  <c r="V1327" i="13"/>
  <c r="AF1327" i="13"/>
  <c r="AL1327" i="13"/>
  <c r="AI1327" i="13"/>
  <c r="AM1327" i="13"/>
  <c r="AN1327" i="13"/>
  <c r="AH1327" i="13"/>
  <c r="AE1327" i="13"/>
  <c r="X1327" i="13"/>
  <c r="W1327" i="13"/>
  <c r="R1327" i="13"/>
  <c r="S1327" i="13"/>
  <c r="AS1326" i="13" l="1"/>
  <c r="M1326" i="13" s="1"/>
  <c r="Q1342" i="18" s="1"/>
  <c r="S1342" i="18" s="1" a="1"/>
  <c r="S1342" i="18" s="1"/>
  <c r="AR1327" i="13"/>
  <c r="AA1327" i="13"/>
  <c r="AB1327" i="13" s="1"/>
  <c r="AC1327" i="13" s="1"/>
  <c r="N1328" i="13"/>
  <c r="S1341" i="18" a="1"/>
  <c r="S1341" i="18" s="1"/>
  <c r="R1341" i="18"/>
  <c r="S1328" i="13"/>
  <c r="R1328" i="13"/>
  <c r="G1329" i="13"/>
  <c r="C1329" i="13"/>
  <c r="J1329" i="13"/>
  <c r="I1329" i="13"/>
  <c r="H1329" i="13"/>
  <c r="F1329" i="13"/>
  <c r="E1329" i="13"/>
  <c r="L1329" i="13"/>
  <c r="B1329" i="13"/>
  <c r="D1329" i="13"/>
  <c r="K1329" i="13"/>
  <c r="Y1328" i="13"/>
  <c r="AG1328" i="13"/>
  <c r="AF1328" i="13"/>
  <c r="AO1328" i="13"/>
  <c r="AI1328" i="13"/>
  <c r="AE1328" i="13"/>
  <c r="W1328" i="13"/>
  <c r="AQ1328" i="13"/>
  <c r="AN1328" i="13"/>
  <c r="AM1328" i="13"/>
  <c r="Z1328" i="13"/>
  <c r="AP1328" i="13"/>
  <c r="U1328" i="13"/>
  <c r="AH1328" i="13"/>
  <c r="V1328" i="13"/>
  <c r="AJ1328" i="13"/>
  <c r="X1328" i="13"/>
  <c r="AL1328" i="13"/>
  <c r="R1342" i="18" l="1"/>
  <c r="AS1327" i="13"/>
  <c r="M1327" i="13" s="1"/>
  <c r="Q1343" i="18" s="1"/>
  <c r="S1343" i="18" s="1" a="1"/>
  <c r="S1343" i="18" s="1"/>
  <c r="N1329" i="13"/>
  <c r="AA1328" i="13"/>
  <c r="AB1328" i="13" s="1"/>
  <c r="AC1328" i="13" s="1"/>
  <c r="AR1328" i="13"/>
  <c r="U1329" i="13"/>
  <c r="AH1329" i="13"/>
  <c r="Z1329" i="13"/>
  <c r="AN1329" i="13"/>
  <c r="AQ1329" i="13"/>
  <c r="AI1329" i="13"/>
  <c r="W1329" i="13"/>
  <c r="AM1329" i="13"/>
  <c r="AG1329" i="13"/>
  <c r="Y1329" i="13"/>
  <c r="AO1329" i="13"/>
  <c r="AP1329" i="13"/>
  <c r="AJ1329" i="13"/>
  <c r="V1329" i="13"/>
  <c r="AL1329" i="13"/>
  <c r="AE1329" i="13"/>
  <c r="AF1329" i="13"/>
  <c r="X1329" i="13"/>
  <c r="F1330" i="13"/>
  <c r="C1330" i="13"/>
  <c r="B1330" i="13"/>
  <c r="J1330" i="13"/>
  <c r="E1330" i="13"/>
  <c r="G1330" i="13"/>
  <c r="H1330" i="13"/>
  <c r="L1330" i="13"/>
  <c r="D1330" i="13"/>
  <c r="I1330" i="13"/>
  <c r="K1330" i="13"/>
  <c r="R1329" i="13"/>
  <c r="S1329" i="13"/>
  <c r="R1343" i="18" l="1"/>
  <c r="AS1328" i="13"/>
  <c r="M1328" i="13" s="1"/>
  <c r="Q1344" i="18" s="1"/>
  <c r="R1344" i="18" s="1"/>
  <c r="AA1329" i="13"/>
  <c r="AB1329" i="13" s="1"/>
  <c r="AC1329" i="13" s="1"/>
  <c r="N1330" i="13"/>
  <c r="AR1329" i="13"/>
  <c r="AE1330" i="13"/>
  <c r="AM1330" i="13"/>
  <c r="AG1330" i="13"/>
  <c r="AL1330" i="13"/>
  <c r="AO1330" i="13"/>
  <c r="AI1330" i="13"/>
  <c r="U1330" i="13"/>
  <c r="W1330" i="13"/>
  <c r="AQ1330" i="13"/>
  <c r="Y1330" i="13"/>
  <c r="AF1330" i="13"/>
  <c r="Z1330" i="13"/>
  <c r="AN1330" i="13"/>
  <c r="AH1330" i="13"/>
  <c r="V1330" i="13"/>
  <c r="AP1330" i="13"/>
  <c r="AJ1330" i="13"/>
  <c r="X1330" i="13"/>
  <c r="R1330" i="13"/>
  <c r="S1330" i="13"/>
  <c r="H1331" i="13"/>
  <c r="E1331" i="13"/>
  <c r="I1331" i="13"/>
  <c r="J1331" i="13"/>
  <c r="C1331" i="13"/>
  <c r="K1331" i="13"/>
  <c r="D1331" i="13"/>
  <c r="G1331" i="13"/>
  <c r="F1331" i="13"/>
  <c r="L1331" i="13"/>
  <c r="B1331" i="13"/>
  <c r="AS1329" i="13" l="1"/>
  <c r="M1329" i="13" s="1"/>
  <c r="Q1345" i="18" s="1"/>
  <c r="S1344" i="18" a="1"/>
  <c r="S1344" i="18" s="1"/>
  <c r="N1331" i="13"/>
  <c r="AA1330" i="13"/>
  <c r="AB1330" i="13" s="1"/>
  <c r="AC1330" i="13" s="1"/>
  <c r="AR1330" i="13"/>
  <c r="F1332" i="13"/>
  <c r="G1332" i="13"/>
  <c r="H1332" i="13"/>
  <c r="J1332" i="13"/>
  <c r="I1332" i="13"/>
  <c r="K1332" i="13"/>
  <c r="B1332" i="13"/>
  <c r="C1332" i="13"/>
  <c r="E1332" i="13"/>
  <c r="L1332" i="13"/>
  <c r="D1332" i="13"/>
  <c r="AE1331" i="13"/>
  <c r="AP1331" i="13"/>
  <c r="AL1331" i="13"/>
  <c r="AH1331" i="13"/>
  <c r="X1331" i="13"/>
  <c r="AN1331" i="13"/>
  <c r="AQ1331" i="13"/>
  <c r="Z1331" i="13"/>
  <c r="W1331" i="13"/>
  <c r="AM1331" i="13"/>
  <c r="V1331" i="13"/>
  <c r="Y1331" i="13"/>
  <c r="U1331" i="13"/>
  <c r="AG1331" i="13"/>
  <c r="AJ1331" i="13"/>
  <c r="AO1331" i="13"/>
  <c r="AI1331" i="13"/>
  <c r="AF1331" i="13"/>
  <c r="S1331" i="13"/>
  <c r="R1331" i="13"/>
  <c r="S1345" i="18" l="1" a="1"/>
  <c r="S1345" i="18" s="1"/>
  <c r="R1345" i="18"/>
  <c r="AS1330" i="13"/>
  <c r="M1330" i="13" s="1"/>
  <c r="Q1346" i="18" s="1"/>
  <c r="R1346" i="18" s="1"/>
  <c r="N1332" i="13"/>
  <c r="AA1331" i="13"/>
  <c r="AB1331" i="13" s="1"/>
  <c r="AC1331" i="13" s="1"/>
  <c r="AR1331" i="13"/>
  <c r="W1332" i="13"/>
  <c r="X1332" i="13"/>
  <c r="AP1332" i="13"/>
  <c r="AM1332" i="13"/>
  <c r="AG1332" i="13"/>
  <c r="U1332" i="13"/>
  <c r="AH1332" i="13"/>
  <c r="AI1332" i="13"/>
  <c r="AL1332" i="13"/>
  <c r="AJ1332" i="13"/>
  <c r="Y1332" i="13"/>
  <c r="AE1332" i="13"/>
  <c r="AO1332" i="13"/>
  <c r="Z1332" i="13"/>
  <c r="AQ1332" i="13"/>
  <c r="AF1332" i="13"/>
  <c r="V1332" i="13"/>
  <c r="AN1332" i="13"/>
  <c r="F1333" i="13"/>
  <c r="I1333" i="13"/>
  <c r="E1333" i="13"/>
  <c r="K1333" i="13"/>
  <c r="G1333" i="13"/>
  <c r="D1333" i="13"/>
  <c r="L1333" i="13"/>
  <c r="B1333" i="13"/>
  <c r="C1333" i="13"/>
  <c r="J1333" i="13"/>
  <c r="H1333" i="13"/>
  <c r="R1332" i="13"/>
  <c r="S1332" i="13"/>
  <c r="S1346" i="18" l="1" a="1"/>
  <c r="S1346" i="18" s="1"/>
  <c r="N1333" i="13"/>
  <c r="AA1332" i="13"/>
  <c r="AB1332" i="13" s="1"/>
  <c r="AC1332" i="13" s="1"/>
  <c r="AR1332" i="13"/>
  <c r="AS1331" i="13"/>
  <c r="M1331" i="13" s="1"/>
  <c r="Q1347" i="18" s="1"/>
  <c r="R1333" i="13"/>
  <c r="S1333" i="13"/>
  <c r="E1334" i="13"/>
  <c r="G1334" i="13"/>
  <c r="L1334" i="13"/>
  <c r="C1334" i="13"/>
  <c r="I1334" i="13"/>
  <c r="J1334" i="13"/>
  <c r="F1334" i="13"/>
  <c r="H1334" i="13"/>
  <c r="K1334" i="13"/>
  <c r="B1334" i="13"/>
  <c r="D1334" i="13"/>
  <c r="U1333" i="13"/>
  <c r="AG1333" i="13"/>
  <c r="AJ1333" i="13"/>
  <c r="AO1333" i="13"/>
  <c r="AP1333" i="13"/>
  <c r="AF1333" i="13"/>
  <c r="AE1333" i="13"/>
  <c r="V1333" i="13"/>
  <c r="AL1333" i="13"/>
  <c r="AH1333" i="13"/>
  <c r="X1333" i="13"/>
  <c r="AN1333" i="13"/>
  <c r="AQ1333" i="13"/>
  <c r="Z1333" i="13"/>
  <c r="W1333" i="13"/>
  <c r="AM1333" i="13"/>
  <c r="AI1333" i="13"/>
  <c r="Y1333" i="13"/>
  <c r="AS1332" i="13" l="1"/>
  <c r="M1332" i="13" s="1"/>
  <c r="Q1348" i="18" s="1"/>
  <c r="S1348" i="18" s="1" a="1"/>
  <c r="S1348" i="18" s="1"/>
  <c r="R1347" i="18"/>
  <c r="S1347" i="18" a="1"/>
  <c r="S1347" i="18" s="1"/>
  <c r="N1334" i="13"/>
  <c r="AR1333" i="13"/>
  <c r="AA1333" i="13"/>
  <c r="AB1333" i="13" s="1"/>
  <c r="AC1333" i="13" s="1"/>
  <c r="AL1334" i="13"/>
  <c r="AM1334" i="13"/>
  <c r="X1334" i="13"/>
  <c r="W1334" i="13"/>
  <c r="Z1334" i="13"/>
  <c r="U1334" i="13"/>
  <c r="AG1334" i="13"/>
  <c r="AF1334" i="13"/>
  <c r="V1334" i="13"/>
  <c r="AE1334" i="13"/>
  <c r="AI1334" i="13"/>
  <c r="AH1334" i="13"/>
  <c r="AN1334" i="13"/>
  <c r="AJ1334" i="13"/>
  <c r="AP1334" i="13"/>
  <c r="AO1334" i="13"/>
  <c r="Y1334" i="13"/>
  <c r="AQ1334" i="13"/>
  <c r="H1335" i="13"/>
  <c r="J1335" i="13"/>
  <c r="K1335" i="13"/>
  <c r="F1335" i="13"/>
  <c r="B1335" i="13"/>
  <c r="C1335" i="13"/>
  <c r="E1335" i="13"/>
  <c r="D1335" i="13"/>
  <c r="L1335" i="13"/>
  <c r="I1335" i="13"/>
  <c r="G1335" i="13"/>
  <c r="N1335" i="13" s="1"/>
  <c r="S1334" i="13"/>
  <c r="R1334" i="13"/>
  <c r="AA1334" i="13" l="1"/>
  <c r="AB1334" i="13" s="1"/>
  <c r="AC1334" i="13" s="1"/>
  <c r="AS1333" i="13"/>
  <c r="M1333" i="13" s="1"/>
  <c r="Q1349" i="18" s="1"/>
  <c r="S1349" i="18" s="1" a="1"/>
  <c r="S1349" i="18" s="1"/>
  <c r="R1348" i="18"/>
  <c r="AR1334" i="13"/>
  <c r="V1335" i="13"/>
  <c r="Y1335" i="13"/>
  <c r="AI1335" i="13"/>
  <c r="AH1335" i="13"/>
  <c r="AE1335" i="13"/>
  <c r="AL1335" i="13"/>
  <c r="AQ1335" i="13"/>
  <c r="AP1335" i="13"/>
  <c r="AN1335" i="13"/>
  <c r="AM1335" i="13"/>
  <c r="U1335" i="13"/>
  <c r="X1335" i="13"/>
  <c r="W1335" i="13"/>
  <c r="AO1335" i="13"/>
  <c r="Z1335" i="13"/>
  <c r="AJ1335" i="13"/>
  <c r="AG1335" i="13"/>
  <c r="AF1335" i="13"/>
  <c r="L1336" i="13"/>
  <c r="I1336" i="13"/>
  <c r="K1336" i="13"/>
  <c r="D1336" i="13"/>
  <c r="C1336" i="13"/>
  <c r="F1336" i="13"/>
  <c r="G1336" i="13"/>
  <c r="J1336" i="13"/>
  <c r="B1336" i="13"/>
  <c r="E1336" i="13"/>
  <c r="H1336" i="13"/>
  <c r="S1335" i="13"/>
  <c r="R1335" i="13"/>
  <c r="R1349" i="18" l="1"/>
  <c r="N1336" i="13"/>
  <c r="AS1334" i="13"/>
  <c r="M1334" i="13" s="1"/>
  <c r="Q1350" i="18" s="1"/>
  <c r="R1350" i="18" s="1"/>
  <c r="AA1335" i="13"/>
  <c r="AB1335" i="13" s="1"/>
  <c r="AC1335" i="13" s="1"/>
  <c r="AR1335" i="13"/>
  <c r="R1336" i="13"/>
  <c r="S1336" i="13"/>
  <c r="I1337" i="13"/>
  <c r="E1337" i="13"/>
  <c r="L1337" i="13"/>
  <c r="G1337" i="13"/>
  <c r="K1337" i="13"/>
  <c r="C1337" i="13"/>
  <c r="D1337" i="13"/>
  <c r="F1337" i="13"/>
  <c r="B1337" i="13"/>
  <c r="H1337" i="13"/>
  <c r="J1337" i="13"/>
  <c r="V1336" i="13"/>
  <c r="AL1336" i="13"/>
  <c r="Y1336" i="13"/>
  <c r="AE1336" i="13"/>
  <c r="AG1336" i="13"/>
  <c r="AM1336" i="13"/>
  <c r="AI1336" i="13"/>
  <c r="AH1336" i="13"/>
  <c r="AN1336" i="13"/>
  <c r="AJ1336" i="13"/>
  <c r="U1336" i="13"/>
  <c r="AP1336" i="13"/>
  <c r="AO1336" i="13"/>
  <c r="Z1336" i="13"/>
  <c r="AF1336" i="13"/>
  <c r="X1336" i="13"/>
  <c r="W1336" i="13"/>
  <c r="AQ1336" i="13"/>
  <c r="S1350" i="18" l="1" a="1"/>
  <c r="S1350" i="18" s="1"/>
  <c r="N1337" i="13"/>
  <c r="AA1336" i="13"/>
  <c r="AB1336" i="13" s="1"/>
  <c r="AC1336" i="13" s="1"/>
  <c r="AR1336" i="13"/>
  <c r="AS1335" i="13"/>
  <c r="M1335" i="13" s="1"/>
  <c r="Q1351" i="18" s="1"/>
  <c r="S1337" i="13"/>
  <c r="R1337" i="13"/>
  <c r="C1338" i="13"/>
  <c r="B1338" i="13"/>
  <c r="H1338" i="13"/>
  <c r="J1338" i="13"/>
  <c r="G1338" i="13"/>
  <c r="F1338" i="13"/>
  <c r="E1338" i="13"/>
  <c r="I1338" i="13"/>
  <c r="K1338" i="13"/>
  <c r="D1338" i="13"/>
  <c r="L1338" i="13"/>
  <c r="U1337" i="13"/>
  <c r="AG1337" i="13"/>
  <c r="AJ1337" i="13"/>
  <c r="V1337" i="13"/>
  <c r="AI1337" i="13"/>
  <c r="Y1337" i="13"/>
  <c r="AO1337" i="13"/>
  <c r="AH1337" i="13"/>
  <c r="AP1337" i="13"/>
  <c r="AQ1337" i="13"/>
  <c r="AL1337" i="13"/>
  <c r="AM1337" i="13"/>
  <c r="AE1337" i="13"/>
  <c r="AN1337" i="13"/>
  <c r="X1337" i="13"/>
  <c r="W1337" i="13"/>
  <c r="AF1337" i="13"/>
  <c r="Z1337" i="13"/>
  <c r="AS1336" i="13" l="1"/>
  <c r="M1336" i="13" s="1"/>
  <c r="Q1352" i="18" s="1"/>
  <c r="S1352" i="18" s="1" a="1"/>
  <c r="S1352" i="18" s="1"/>
  <c r="N1338" i="13"/>
  <c r="R1351" i="18"/>
  <c r="S1351" i="18" a="1"/>
  <c r="S1351" i="18" s="1"/>
  <c r="AR1337" i="13"/>
  <c r="AA1337" i="13"/>
  <c r="AB1337" i="13" s="1"/>
  <c r="AC1337" i="13" s="1"/>
  <c r="V1338" i="13"/>
  <c r="AF1338" i="13"/>
  <c r="AQ1338" i="13"/>
  <c r="AL1338" i="13"/>
  <c r="X1338" i="13"/>
  <c r="AG1338" i="13"/>
  <c r="AJ1338" i="13"/>
  <c r="AE1338" i="13"/>
  <c r="AN1338" i="13"/>
  <c r="AM1338" i="13"/>
  <c r="AP1338" i="13"/>
  <c r="AO1338" i="13"/>
  <c r="Y1338" i="13"/>
  <c r="Z1338" i="13"/>
  <c r="W1338" i="13"/>
  <c r="U1338" i="13"/>
  <c r="AI1338" i="13"/>
  <c r="AH1338" i="13"/>
  <c r="R1338" i="13"/>
  <c r="S1338" i="13"/>
  <c r="J1339" i="13"/>
  <c r="L1339" i="13"/>
  <c r="C1339" i="13"/>
  <c r="G1339" i="13"/>
  <c r="K1339" i="13"/>
  <c r="F1339" i="13"/>
  <c r="H1339" i="13"/>
  <c r="I1339" i="13"/>
  <c r="B1339" i="13"/>
  <c r="E1339" i="13"/>
  <c r="D1339" i="13"/>
  <c r="R1352" i="18" l="1"/>
  <c r="AS1337" i="13"/>
  <c r="M1337" i="13" s="1"/>
  <c r="Q1353" i="18" s="1"/>
  <c r="S1353" i="18" s="1" a="1"/>
  <c r="S1353" i="18" s="1"/>
  <c r="AA1338" i="13"/>
  <c r="AB1338" i="13" s="1"/>
  <c r="AC1338" i="13" s="1"/>
  <c r="N1339" i="13"/>
  <c r="AR1338" i="13"/>
  <c r="AP1339" i="13"/>
  <c r="Y1339" i="13"/>
  <c r="V1339" i="13"/>
  <c r="W1339" i="13"/>
  <c r="AM1339" i="13"/>
  <c r="U1339" i="13"/>
  <c r="AI1339" i="13"/>
  <c r="AQ1339" i="13"/>
  <c r="AL1339" i="13"/>
  <c r="AO1339" i="13"/>
  <c r="AE1339" i="13"/>
  <c r="AN1339" i="13"/>
  <c r="Z1339" i="13"/>
  <c r="AJ1339" i="13"/>
  <c r="X1339" i="13"/>
  <c r="AF1339" i="13"/>
  <c r="AG1339" i="13"/>
  <c r="AH1339" i="13"/>
  <c r="H1340" i="13"/>
  <c r="D1340" i="13"/>
  <c r="B1340" i="13"/>
  <c r="E1340" i="13"/>
  <c r="G1340" i="13"/>
  <c r="F1340" i="13"/>
  <c r="J1340" i="13"/>
  <c r="K1340" i="13"/>
  <c r="I1340" i="13"/>
  <c r="L1340" i="13"/>
  <c r="C1340" i="13"/>
  <c r="S1339" i="13"/>
  <c r="R1339" i="13"/>
  <c r="R1353" i="18" l="1"/>
  <c r="N1340" i="13"/>
  <c r="AR1339" i="13"/>
  <c r="AA1339" i="13"/>
  <c r="AB1339" i="13" s="1"/>
  <c r="AC1339" i="13" s="1"/>
  <c r="AS1338" i="13"/>
  <c r="M1338" i="13" s="1"/>
  <c r="Q1354" i="18" s="1"/>
  <c r="L1341" i="13"/>
  <c r="F1341" i="13"/>
  <c r="J1341" i="13"/>
  <c r="H1341" i="13"/>
  <c r="C1341" i="13"/>
  <c r="K1341" i="13"/>
  <c r="D1341" i="13"/>
  <c r="G1341" i="13"/>
  <c r="N1341" i="13" s="1"/>
  <c r="I1341" i="13"/>
  <c r="E1341" i="13"/>
  <c r="B1341" i="13"/>
  <c r="AF1340" i="13"/>
  <c r="V1340" i="13"/>
  <c r="AG1340" i="13"/>
  <c r="W1340" i="13"/>
  <c r="AQ1340" i="13"/>
  <c r="X1340" i="13"/>
  <c r="U1340" i="13"/>
  <c r="Y1340" i="13"/>
  <c r="AP1340" i="13"/>
  <c r="AH1340" i="13"/>
  <c r="AL1340" i="13"/>
  <c r="AJ1340" i="13"/>
  <c r="Z1340" i="13"/>
  <c r="AM1340" i="13"/>
  <c r="AE1340" i="13"/>
  <c r="AO1340" i="13"/>
  <c r="AI1340" i="13"/>
  <c r="AN1340" i="13"/>
  <c r="S1340" i="13"/>
  <c r="R1340" i="13"/>
  <c r="AS1339" i="13" l="1"/>
  <c r="M1339" i="13" s="1"/>
  <c r="Q1355" i="18" s="1"/>
  <c r="S1355" i="18" s="1" a="1"/>
  <c r="S1355" i="18" s="1"/>
  <c r="R1354" i="18"/>
  <c r="S1354" i="18" a="1"/>
  <c r="S1354" i="18" s="1"/>
  <c r="AR1340" i="13"/>
  <c r="AA1340" i="13"/>
  <c r="AB1340" i="13" s="1"/>
  <c r="AC1340" i="13" s="1"/>
  <c r="D1342" i="13"/>
  <c r="K1342" i="13"/>
  <c r="I1342" i="13"/>
  <c r="F1342" i="13"/>
  <c r="C1342" i="13"/>
  <c r="E1342" i="13"/>
  <c r="B1342" i="13"/>
  <c r="J1342" i="13"/>
  <c r="G1342" i="13"/>
  <c r="H1342" i="13"/>
  <c r="L1342" i="13"/>
  <c r="U1341" i="13"/>
  <c r="AF1341" i="13"/>
  <c r="X1341" i="13"/>
  <c r="AN1341" i="13"/>
  <c r="AJ1341" i="13"/>
  <c r="V1341" i="13"/>
  <c r="AL1341" i="13"/>
  <c r="AI1341" i="13"/>
  <c r="AH1341" i="13"/>
  <c r="AG1341" i="13"/>
  <c r="AQ1341" i="13"/>
  <c r="AP1341" i="13"/>
  <c r="AM1341" i="13"/>
  <c r="W1341" i="13"/>
  <c r="AE1341" i="13"/>
  <c r="AO1341" i="13"/>
  <c r="Z1341" i="13"/>
  <c r="Y1341" i="13"/>
  <c r="R1341" i="13"/>
  <c r="S1341" i="13"/>
  <c r="N1342" i="13" l="1"/>
  <c r="R1355" i="18"/>
  <c r="AS1340" i="13"/>
  <c r="M1340" i="13" s="1"/>
  <c r="Q1356" i="18" s="1"/>
  <c r="R1356" i="18" s="1"/>
  <c r="AA1341" i="13"/>
  <c r="AB1341" i="13" s="1"/>
  <c r="AC1341" i="13" s="1"/>
  <c r="AR1341" i="13"/>
  <c r="S1342" i="13"/>
  <c r="R1342" i="13"/>
  <c r="K1343" i="13"/>
  <c r="L1343" i="13"/>
  <c r="C1343" i="13"/>
  <c r="B1343" i="13"/>
  <c r="I1343" i="13"/>
  <c r="J1343" i="13"/>
  <c r="E1343" i="13"/>
  <c r="H1343" i="13"/>
  <c r="F1343" i="13"/>
  <c r="D1343" i="13"/>
  <c r="G1343" i="13"/>
  <c r="Y1342" i="13"/>
  <c r="AO1342" i="13"/>
  <c r="AE1342" i="13"/>
  <c r="AL1342" i="13"/>
  <c r="AM1342" i="13"/>
  <c r="AG1342" i="13"/>
  <c r="AF1342" i="13"/>
  <c r="X1342" i="13"/>
  <c r="AH1342" i="13"/>
  <c r="AI1342" i="13"/>
  <c r="AJ1342" i="13"/>
  <c r="AN1342" i="13"/>
  <c r="AQ1342" i="13"/>
  <c r="AP1342" i="13"/>
  <c r="Z1342" i="13"/>
  <c r="U1342" i="13"/>
  <c r="W1342" i="13"/>
  <c r="V1342" i="13"/>
  <c r="S1356" i="18" l="1" a="1"/>
  <c r="S1356" i="18" s="1"/>
  <c r="N1343" i="13"/>
  <c r="AS1341" i="13"/>
  <c r="M1341" i="13" s="1"/>
  <c r="Q1357" i="18" s="1"/>
  <c r="AA1342" i="13"/>
  <c r="AB1342" i="13" s="1"/>
  <c r="AC1342" i="13" s="1"/>
  <c r="AR1342" i="13"/>
  <c r="W1343" i="13"/>
  <c r="AM1343" i="13"/>
  <c r="AE1343" i="13"/>
  <c r="U1343" i="13"/>
  <c r="AL1343" i="13"/>
  <c r="AH1343" i="13"/>
  <c r="AN1343" i="13"/>
  <c r="AQ1343" i="13"/>
  <c r="Z1343" i="13"/>
  <c r="AI1343" i="13"/>
  <c r="AO1343" i="13"/>
  <c r="AG1343" i="13"/>
  <c r="V1343" i="13"/>
  <c r="AP1343" i="13"/>
  <c r="X1343" i="13"/>
  <c r="Y1343" i="13"/>
  <c r="AJ1343" i="13"/>
  <c r="AF1343" i="13"/>
  <c r="S1343" i="13"/>
  <c r="R1343" i="13"/>
  <c r="G1344" i="13"/>
  <c r="K1344" i="13"/>
  <c r="F1344" i="13"/>
  <c r="L1344" i="13"/>
  <c r="E1344" i="13"/>
  <c r="D1344" i="13"/>
  <c r="H1344" i="13"/>
  <c r="B1344" i="13"/>
  <c r="J1344" i="13"/>
  <c r="C1344" i="13"/>
  <c r="I1344" i="13"/>
  <c r="R1357" i="18" l="1"/>
  <c r="AS1342" i="13"/>
  <c r="M1342" i="13" s="1"/>
  <c r="Q1358" i="18" s="1"/>
  <c r="R1358" i="18" s="1"/>
  <c r="S1357" i="18" a="1"/>
  <c r="S1357" i="18" s="1"/>
  <c r="N1344" i="13"/>
  <c r="AA1343" i="13"/>
  <c r="AB1343" i="13" s="1"/>
  <c r="AC1343" i="13" s="1"/>
  <c r="AR1343" i="13"/>
  <c r="E1345" i="13"/>
  <c r="L1345" i="13"/>
  <c r="H1345" i="13"/>
  <c r="F1345" i="13"/>
  <c r="B1345" i="13"/>
  <c r="K1345" i="13"/>
  <c r="J1345" i="13"/>
  <c r="C1345" i="13"/>
  <c r="D1345" i="13"/>
  <c r="I1345" i="13"/>
  <c r="G1345" i="13"/>
  <c r="N1345" i="13" s="1"/>
  <c r="S1344" i="13"/>
  <c r="R1344" i="13"/>
  <c r="AE1344" i="13"/>
  <c r="AP1344" i="13"/>
  <c r="W1344" i="13"/>
  <c r="Z1344" i="13"/>
  <c r="AJ1344" i="13"/>
  <c r="AL1344" i="13"/>
  <c r="Y1344" i="13"/>
  <c r="AM1344" i="13"/>
  <c r="AI1344" i="13"/>
  <c r="AN1344" i="13"/>
  <c r="AQ1344" i="13"/>
  <c r="U1344" i="13"/>
  <c r="AO1344" i="13"/>
  <c r="V1344" i="13"/>
  <c r="X1344" i="13"/>
  <c r="AG1344" i="13"/>
  <c r="AF1344" i="13"/>
  <c r="AH1344" i="13"/>
  <c r="S1358" i="18" l="1" a="1"/>
  <c r="S1358" i="18" s="1"/>
  <c r="AS1343" i="13"/>
  <c r="M1343" i="13" s="1"/>
  <c r="Q1359" i="18" s="1"/>
  <c r="AA1344" i="13"/>
  <c r="AB1344" i="13" s="1"/>
  <c r="AC1344" i="13" s="1"/>
  <c r="AR1344" i="13"/>
  <c r="AN1345" i="13"/>
  <c r="Y1345" i="13"/>
  <c r="AM1345" i="13"/>
  <c r="AE1345" i="13"/>
  <c r="X1345" i="13"/>
  <c r="AJ1345" i="13"/>
  <c r="U1345" i="13"/>
  <c r="AI1345" i="13"/>
  <c r="W1345" i="13"/>
  <c r="AO1345" i="13"/>
  <c r="AG1345" i="13"/>
  <c r="AF1345" i="13"/>
  <c r="V1345" i="13"/>
  <c r="AP1345" i="13"/>
  <c r="AH1345" i="13"/>
  <c r="Z1345" i="13"/>
  <c r="AL1345" i="13"/>
  <c r="AQ1345" i="13"/>
  <c r="B1346" i="13"/>
  <c r="F1346" i="13"/>
  <c r="D1346" i="13"/>
  <c r="I1346" i="13"/>
  <c r="G1346" i="13"/>
  <c r="J1346" i="13"/>
  <c r="H1346" i="13"/>
  <c r="E1346" i="13"/>
  <c r="L1346" i="13"/>
  <c r="K1346" i="13"/>
  <c r="C1346" i="13"/>
  <c r="R1345" i="13"/>
  <c r="S1345" i="13"/>
  <c r="S1359" i="18" l="1" a="1"/>
  <c r="S1359" i="18" s="1"/>
  <c r="AS1344" i="13"/>
  <c r="M1344" i="13" s="1"/>
  <c r="Q1360" i="18" s="1"/>
  <c r="R1360" i="18" s="1"/>
  <c r="N1346" i="13"/>
  <c r="R1359" i="18"/>
  <c r="AA1345" i="13"/>
  <c r="AB1345" i="13" s="1"/>
  <c r="AC1345" i="13" s="1"/>
  <c r="AR1345" i="13"/>
  <c r="R1346" i="13"/>
  <c r="S1346" i="13"/>
  <c r="AP1346" i="13"/>
  <c r="Z1346" i="13"/>
  <c r="AN1346" i="13"/>
  <c r="AF1346" i="13"/>
  <c r="AH1346" i="13"/>
  <c r="AE1346" i="13"/>
  <c r="AO1346" i="13"/>
  <c r="AQ1346" i="13"/>
  <c r="AG1346" i="13"/>
  <c r="W1346" i="13"/>
  <c r="AJ1346" i="13"/>
  <c r="V1346" i="13"/>
  <c r="U1346" i="13"/>
  <c r="AM1346" i="13"/>
  <c r="X1346" i="13"/>
  <c r="AL1346" i="13"/>
  <c r="Y1346" i="13"/>
  <c r="AI1346" i="13"/>
  <c r="E1347" i="13"/>
  <c r="J1347" i="13"/>
  <c r="I1347" i="13"/>
  <c r="G1347" i="13"/>
  <c r="C1347" i="13"/>
  <c r="D1347" i="13"/>
  <c r="B1347" i="13"/>
  <c r="L1347" i="13"/>
  <c r="H1347" i="13"/>
  <c r="F1347" i="13"/>
  <c r="K1347" i="13"/>
  <c r="S1360" i="18" l="1" a="1"/>
  <c r="S1360" i="18" s="1"/>
  <c r="AS1345" i="13"/>
  <c r="M1345" i="13" s="1"/>
  <c r="Q1361" i="18" s="1"/>
  <c r="R1361" i="18" s="1"/>
  <c r="AA1346" i="13"/>
  <c r="AB1346" i="13" s="1"/>
  <c r="AC1346" i="13" s="1"/>
  <c r="AR1346" i="13"/>
  <c r="N1347" i="13"/>
  <c r="S1347" i="13"/>
  <c r="R1347" i="13"/>
  <c r="H1348" i="13"/>
  <c r="F1348" i="13"/>
  <c r="B1348" i="13"/>
  <c r="C1348" i="13"/>
  <c r="I1348" i="13"/>
  <c r="J1348" i="13"/>
  <c r="D1348" i="13"/>
  <c r="L1348" i="13"/>
  <c r="G1348" i="13"/>
  <c r="E1348" i="13"/>
  <c r="K1348" i="13"/>
  <c r="AE1347" i="13"/>
  <c r="AJ1347" i="13"/>
  <c r="V1347" i="13"/>
  <c r="AP1347" i="13"/>
  <c r="AN1347" i="13"/>
  <c r="AL1347" i="13"/>
  <c r="AM1347" i="13"/>
  <c r="U1347" i="13"/>
  <c r="AO1347" i="13"/>
  <c r="AF1347" i="13"/>
  <c r="AQ1347" i="13"/>
  <c r="AI1347" i="13"/>
  <c r="W1347" i="13"/>
  <c r="Z1347" i="13"/>
  <c r="Y1347" i="13"/>
  <c r="AH1347" i="13"/>
  <c r="X1347" i="13"/>
  <c r="AG1347" i="13"/>
  <c r="N1348" i="13" l="1"/>
  <c r="AS1346" i="13"/>
  <c r="M1346" i="13" s="1"/>
  <c r="Q1362" i="18" s="1"/>
  <c r="S1361" i="18" a="1"/>
  <c r="S1361" i="18" s="1"/>
  <c r="AA1347" i="13"/>
  <c r="AB1347" i="13" s="1"/>
  <c r="AC1347" i="13" s="1"/>
  <c r="AR1347" i="13"/>
  <c r="AL1348" i="13"/>
  <c r="AF1348" i="13"/>
  <c r="Z1348" i="13"/>
  <c r="AE1348" i="13"/>
  <c r="AN1348" i="13"/>
  <c r="AH1348" i="13"/>
  <c r="AI1348" i="13"/>
  <c r="U1348" i="13"/>
  <c r="AQ1348" i="13"/>
  <c r="AP1348" i="13"/>
  <c r="AJ1348" i="13"/>
  <c r="AM1348" i="13"/>
  <c r="AG1348" i="13"/>
  <c r="Y1348" i="13"/>
  <c r="V1348" i="13"/>
  <c r="W1348" i="13"/>
  <c r="AO1348" i="13"/>
  <c r="X1348" i="13"/>
  <c r="D1349" i="13"/>
  <c r="K1349" i="13"/>
  <c r="L1349" i="13"/>
  <c r="G1349" i="13"/>
  <c r="B1349" i="13"/>
  <c r="J1349" i="13"/>
  <c r="F1349" i="13"/>
  <c r="C1349" i="13"/>
  <c r="I1349" i="13"/>
  <c r="H1349" i="13"/>
  <c r="E1349" i="13"/>
  <c r="S1348" i="13"/>
  <c r="R1348" i="13"/>
  <c r="S1362" i="18" l="1" a="1"/>
  <c r="S1362" i="18" s="1"/>
  <c r="R1362" i="18"/>
  <c r="N1349" i="13"/>
  <c r="AR1348" i="13"/>
  <c r="AS1347" i="13"/>
  <c r="M1347" i="13" s="1"/>
  <c r="Q1363" i="18" s="1"/>
  <c r="AA1348" i="13"/>
  <c r="AB1348" i="13" s="1"/>
  <c r="AC1348" i="13" s="1"/>
  <c r="S1349" i="13"/>
  <c r="R1349" i="13"/>
  <c r="C1350" i="13"/>
  <c r="D1350" i="13"/>
  <c r="L1350" i="13"/>
  <c r="K1350" i="13"/>
  <c r="I1350" i="13"/>
  <c r="B1350" i="13"/>
  <c r="F1350" i="13"/>
  <c r="J1350" i="13"/>
  <c r="G1350" i="13"/>
  <c r="H1350" i="13"/>
  <c r="E1350" i="13"/>
  <c r="Y1349" i="13"/>
  <c r="AG1349" i="13"/>
  <c r="W1349" i="13"/>
  <c r="AO1349" i="13"/>
  <c r="AI1349" i="13"/>
  <c r="X1349" i="13"/>
  <c r="U1349" i="13"/>
  <c r="AQ1349" i="13"/>
  <c r="AL1349" i="13"/>
  <c r="AH1349" i="13"/>
  <c r="Z1349" i="13"/>
  <c r="AN1349" i="13"/>
  <c r="AE1349" i="13"/>
  <c r="V1349" i="13"/>
  <c r="AP1349" i="13"/>
  <c r="AJ1349" i="13"/>
  <c r="AF1349" i="13"/>
  <c r="AM1349" i="13"/>
  <c r="AS1348" i="13" l="1"/>
  <c r="M1348" i="13" s="1"/>
  <c r="Q1364" i="18" s="1"/>
  <c r="R1364" i="18" s="1"/>
  <c r="N1350" i="13"/>
  <c r="AR1349" i="13"/>
  <c r="AA1349" i="13"/>
  <c r="AB1349" i="13" s="1"/>
  <c r="AC1349" i="13" s="1"/>
  <c r="S1363" i="18" a="1"/>
  <c r="S1363" i="18" s="1"/>
  <c r="R1363" i="18"/>
  <c r="S1350" i="13"/>
  <c r="R1350" i="13"/>
  <c r="F1351" i="13"/>
  <c r="K1351" i="13"/>
  <c r="H1351" i="13"/>
  <c r="G1351" i="13"/>
  <c r="J1351" i="13"/>
  <c r="C1351" i="13"/>
  <c r="I1351" i="13"/>
  <c r="E1351" i="13"/>
  <c r="D1351" i="13"/>
  <c r="B1351" i="13"/>
  <c r="L1351" i="13"/>
  <c r="AF1350" i="13"/>
  <c r="Z1350" i="13"/>
  <c r="W1350" i="13"/>
  <c r="U1350" i="13"/>
  <c r="AH1350" i="13"/>
  <c r="AG1350" i="13"/>
  <c r="AQ1350" i="13"/>
  <c r="AO1350" i="13"/>
  <c r="Y1350" i="13"/>
  <c r="AE1350" i="13"/>
  <c r="AM1350" i="13"/>
  <c r="AL1350" i="13"/>
  <c r="AP1350" i="13"/>
  <c r="AI1350" i="13"/>
  <c r="AN1350" i="13"/>
  <c r="AJ1350" i="13"/>
  <c r="X1350" i="13"/>
  <c r="V1350" i="13"/>
  <c r="S1364" i="18" l="1" a="1"/>
  <c r="S1364" i="18" s="1"/>
  <c r="AS1349" i="13"/>
  <c r="M1349" i="13" s="1"/>
  <c r="Q1365" i="18" s="1"/>
  <c r="R1365" i="18" s="1"/>
  <c r="N1351" i="13"/>
  <c r="AR1350" i="13"/>
  <c r="AA1350" i="13"/>
  <c r="AB1350" i="13" s="1"/>
  <c r="AC1350" i="13" s="1"/>
  <c r="D1352" i="13"/>
  <c r="J1352" i="13"/>
  <c r="F1352" i="13"/>
  <c r="G1352" i="13"/>
  <c r="L1352" i="13"/>
  <c r="C1352" i="13"/>
  <c r="B1352" i="13"/>
  <c r="E1352" i="13"/>
  <c r="I1352" i="13"/>
  <c r="K1352" i="13"/>
  <c r="H1352" i="13"/>
  <c r="AE1351" i="13"/>
  <c r="AO1351" i="13"/>
  <c r="AG1351" i="13"/>
  <c r="AF1351" i="13"/>
  <c r="AQ1351" i="13"/>
  <c r="AI1351" i="13"/>
  <c r="AH1351" i="13"/>
  <c r="AM1351" i="13"/>
  <c r="Y1351" i="13"/>
  <c r="Z1351" i="13"/>
  <c r="AN1351" i="13"/>
  <c r="AJ1351" i="13"/>
  <c r="U1351" i="13"/>
  <c r="V1351" i="13"/>
  <c r="AP1351" i="13"/>
  <c r="AL1351" i="13"/>
  <c r="X1351" i="13"/>
  <c r="W1351" i="13"/>
  <c r="S1351" i="13"/>
  <c r="R1351" i="13"/>
  <c r="AS1350" i="13" l="1"/>
  <c r="M1350" i="13" s="1"/>
  <c r="Q1366" i="18" s="1"/>
  <c r="S1365" i="18" a="1"/>
  <c r="S1365" i="18" s="1"/>
  <c r="AA1351" i="13"/>
  <c r="AB1351" i="13" s="1"/>
  <c r="AC1351" i="13" s="1"/>
  <c r="AR1351" i="13"/>
  <c r="N1352" i="13"/>
  <c r="R1352" i="13"/>
  <c r="S1352" i="13"/>
  <c r="G1353" i="13"/>
  <c r="D1353" i="13"/>
  <c r="C1353" i="13"/>
  <c r="H1353" i="13"/>
  <c r="E1353" i="13"/>
  <c r="L1353" i="13"/>
  <c r="B1353" i="13"/>
  <c r="I1353" i="13"/>
  <c r="J1353" i="13"/>
  <c r="F1353" i="13"/>
  <c r="K1353" i="13"/>
  <c r="AH1352" i="13"/>
  <c r="AQ1352" i="13"/>
  <c r="AE1352" i="13"/>
  <c r="V1352" i="13"/>
  <c r="W1352" i="13"/>
  <c r="AM1352" i="13"/>
  <c r="AG1352" i="13"/>
  <c r="Y1352" i="13"/>
  <c r="AO1352" i="13"/>
  <c r="U1352" i="13"/>
  <c r="AP1352" i="13"/>
  <c r="AI1352" i="13"/>
  <c r="X1352" i="13"/>
  <c r="AL1352" i="13"/>
  <c r="AJ1352" i="13"/>
  <c r="AN1352" i="13"/>
  <c r="AF1352" i="13"/>
  <c r="Z1352" i="13"/>
  <c r="S1366" i="18" l="1" a="1"/>
  <c r="S1366" i="18" s="1"/>
  <c r="R1366" i="18"/>
  <c r="AA1352" i="13"/>
  <c r="AB1352" i="13" s="1"/>
  <c r="AC1352" i="13" s="1"/>
  <c r="AR1352" i="13"/>
  <c r="N1353" i="13"/>
  <c r="AS1351" i="13"/>
  <c r="M1351" i="13" s="1"/>
  <c r="Q1367" i="18" s="1"/>
  <c r="H1354" i="13"/>
  <c r="C1354" i="13"/>
  <c r="L1354" i="13"/>
  <c r="E1354" i="13"/>
  <c r="K1354" i="13"/>
  <c r="F1354" i="13"/>
  <c r="D1354" i="13"/>
  <c r="G1354" i="13"/>
  <c r="I1354" i="13"/>
  <c r="B1354" i="13"/>
  <c r="J1354" i="13"/>
  <c r="R1353" i="13"/>
  <c r="S1353" i="13"/>
  <c r="AM1353" i="13"/>
  <c r="AP1353" i="13"/>
  <c r="Z1353" i="13"/>
  <c r="AG1353" i="13"/>
  <c r="X1353" i="13"/>
  <c r="AN1353" i="13"/>
  <c r="AJ1353" i="13"/>
  <c r="V1353" i="13"/>
  <c r="U1353" i="13"/>
  <c r="AE1353" i="13"/>
  <c r="W1353" i="13"/>
  <c r="Y1353" i="13"/>
  <c r="AL1353" i="13"/>
  <c r="AH1353" i="13"/>
  <c r="AO1353" i="13"/>
  <c r="AI1353" i="13"/>
  <c r="AF1353" i="13"/>
  <c r="AQ1353" i="13"/>
  <c r="N1354" i="13" l="1"/>
  <c r="AS1352" i="13"/>
  <c r="M1352" i="13" s="1"/>
  <c r="Q1368" i="18" s="1"/>
  <c r="R1368" i="18" s="1"/>
  <c r="AA1353" i="13"/>
  <c r="AB1353" i="13" s="1"/>
  <c r="AC1353" i="13" s="1"/>
  <c r="AR1353" i="13"/>
  <c r="S1367" i="18" a="1"/>
  <c r="S1367" i="18" s="1"/>
  <c r="R1367" i="18"/>
  <c r="F1355" i="13"/>
  <c r="L1355" i="13"/>
  <c r="I1355" i="13"/>
  <c r="C1355" i="13"/>
  <c r="J1355" i="13"/>
  <c r="B1355" i="13"/>
  <c r="G1355" i="13"/>
  <c r="N1355" i="13" s="1"/>
  <c r="D1355" i="13"/>
  <c r="K1355" i="13"/>
  <c r="H1355" i="13"/>
  <c r="E1355" i="13"/>
  <c r="AJ1354" i="13"/>
  <c r="X1354" i="13"/>
  <c r="AE1354" i="13"/>
  <c r="AF1354" i="13"/>
  <c r="Z1354" i="13"/>
  <c r="AN1354" i="13"/>
  <c r="AO1354" i="13"/>
  <c r="AI1354" i="13"/>
  <c r="U1354" i="13"/>
  <c r="W1354" i="13"/>
  <c r="AQ1354" i="13"/>
  <c r="AG1354" i="13"/>
  <c r="Y1354" i="13"/>
  <c r="AM1354" i="13"/>
  <c r="AP1354" i="13"/>
  <c r="AH1354" i="13"/>
  <c r="V1354" i="13"/>
  <c r="AL1354" i="13"/>
  <c r="S1354" i="13"/>
  <c r="R1354" i="13"/>
  <c r="S1368" i="18" l="1" a="1"/>
  <c r="S1368" i="18" s="1"/>
  <c r="AS1353" i="13"/>
  <c r="M1353" i="13" s="1"/>
  <c r="Q1369" i="18" s="1"/>
  <c r="R1369" i="18" s="1"/>
  <c r="AA1354" i="13"/>
  <c r="AB1354" i="13" s="1"/>
  <c r="AC1354" i="13" s="1"/>
  <c r="AR1354" i="13"/>
  <c r="S1355" i="13"/>
  <c r="R1355" i="13"/>
  <c r="AH1355" i="13"/>
  <c r="Y1355" i="13"/>
  <c r="V1355" i="13"/>
  <c r="AJ1355" i="13"/>
  <c r="W1355" i="13"/>
  <c r="AE1355" i="13"/>
  <c r="X1355" i="13"/>
  <c r="Z1355" i="13"/>
  <c r="AM1355" i="13"/>
  <c r="AL1355" i="13"/>
  <c r="AG1355" i="13"/>
  <c r="AO1355" i="13"/>
  <c r="U1355" i="13"/>
  <c r="AP1355" i="13"/>
  <c r="AI1355" i="13"/>
  <c r="AF1355" i="13"/>
  <c r="AN1355" i="13"/>
  <c r="AQ1355" i="13"/>
  <c r="C1356" i="13"/>
  <c r="K1356" i="13"/>
  <c r="J1356" i="13"/>
  <c r="B1356" i="13"/>
  <c r="G1356" i="13"/>
  <c r="E1356" i="13"/>
  <c r="I1356" i="13"/>
  <c r="D1356" i="13"/>
  <c r="L1356" i="13"/>
  <c r="H1356" i="13"/>
  <c r="F1356" i="13"/>
  <c r="AS1354" i="13" l="1"/>
  <c r="M1354" i="13" s="1"/>
  <c r="Q1370" i="18" s="1"/>
  <c r="S1369" i="18" a="1"/>
  <c r="S1369" i="18" s="1"/>
  <c r="AA1355" i="13"/>
  <c r="AB1355" i="13" s="1"/>
  <c r="AC1355" i="13" s="1"/>
  <c r="AR1355" i="13"/>
  <c r="N1356" i="13"/>
  <c r="S1356" i="13"/>
  <c r="R1356" i="13"/>
  <c r="AE1356" i="13"/>
  <c r="AF1356" i="13"/>
  <c r="AI1356" i="13"/>
  <c r="W1356" i="13"/>
  <c r="AQ1356" i="13"/>
  <c r="AG1356" i="13"/>
  <c r="U1356" i="13"/>
  <c r="AM1356" i="13"/>
  <c r="AP1356" i="13"/>
  <c r="Y1356" i="13"/>
  <c r="V1356" i="13"/>
  <c r="AL1356" i="13"/>
  <c r="AO1356" i="13"/>
  <c r="X1356" i="13"/>
  <c r="AN1356" i="13"/>
  <c r="AJ1356" i="13"/>
  <c r="Z1356" i="13"/>
  <c r="AH1356" i="13"/>
  <c r="F1357" i="13"/>
  <c r="L1357" i="13"/>
  <c r="E1357" i="13"/>
  <c r="B1357" i="13"/>
  <c r="C1357" i="13"/>
  <c r="H1357" i="13"/>
  <c r="K1357" i="13"/>
  <c r="G1357" i="13"/>
  <c r="N1357" i="13" s="1"/>
  <c r="D1357" i="13"/>
  <c r="J1357" i="13"/>
  <c r="I1357" i="13"/>
  <c r="S1370" i="18" l="1" a="1"/>
  <c r="S1370" i="18" s="1"/>
  <c r="R1370" i="18"/>
  <c r="AS1355" i="13"/>
  <c r="M1355" i="13" s="1"/>
  <c r="Q1371" i="18" s="1"/>
  <c r="S1371" i="18" s="1" a="1"/>
  <c r="S1371" i="18" s="1"/>
  <c r="AA1356" i="13"/>
  <c r="AB1356" i="13" s="1"/>
  <c r="AC1356" i="13" s="1"/>
  <c r="AR1356" i="13"/>
  <c r="U1357" i="13"/>
  <c r="X1357" i="13"/>
  <c r="AH1357" i="13"/>
  <c r="AN1357" i="13"/>
  <c r="AJ1357" i="13"/>
  <c r="V1357" i="13"/>
  <c r="AP1357" i="13"/>
  <c r="AM1357" i="13"/>
  <c r="AL1357" i="13"/>
  <c r="Y1357" i="13"/>
  <c r="AO1357" i="13"/>
  <c r="AE1357" i="13"/>
  <c r="AG1357" i="13"/>
  <c r="W1357" i="13"/>
  <c r="AQ1357" i="13"/>
  <c r="AI1357" i="13"/>
  <c r="AF1357" i="13"/>
  <c r="Z1357" i="13"/>
  <c r="S1357" i="13"/>
  <c r="R1357" i="13"/>
  <c r="L1358" i="13"/>
  <c r="F1358" i="13"/>
  <c r="C1358" i="13"/>
  <c r="E1358" i="13"/>
  <c r="D1358" i="13"/>
  <c r="K1358" i="13"/>
  <c r="B1358" i="13"/>
  <c r="J1358" i="13"/>
  <c r="G1358" i="13"/>
  <c r="H1358" i="13"/>
  <c r="I1358" i="13"/>
  <c r="R1371" i="18" l="1"/>
  <c r="N1358" i="13"/>
  <c r="AA1357" i="13"/>
  <c r="AB1357" i="13" s="1"/>
  <c r="AC1357" i="13" s="1"/>
  <c r="AR1357" i="13"/>
  <c r="AS1356" i="13"/>
  <c r="M1356" i="13" s="1"/>
  <c r="Q1372" i="18" s="1"/>
  <c r="R1358" i="13"/>
  <c r="S1358" i="13"/>
  <c r="H1359" i="13"/>
  <c r="D1359" i="13"/>
  <c r="J1359" i="13"/>
  <c r="G1359" i="13"/>
  <c r="I1359" i="13"/>
  <c r="F1359" i="13"/>
  <c r="B1359" i="13"/>
  <c r="E1359" i="13"/>
  <c r="L1359" i="13"/>
  <c r="K1359" i="13"/>
  <c r="C1359" i="13"/>
  <c r="AO1358" i="13"/>
  <c r="X1358" i="13"/>
  <c r="AP1358" i="13"/>
  <c r="AQ1358" i="13"/>
  <c r="Z1358" i="13"/>
  <c r="U1358" i="13"/>
  <c r="AL1358" i="13"/>
  <c r="AM1358" i="13"/>
  <c r="Y1358" i="13"/>
  <c r="AN1358" i="13"/>
  <c r="AJ1358" i="13"/>
  <c r="AI1358" i="13"/>
  <c r="W1358" i="13"/>
  <c r="AF1358" i="13"/>
  <c r="AE1358" i="13"/>
  <c r="AH1358" i="13"/>
  <c r="V1358" i="13"/>
  <c r="AG1358" i="13"/>
  <c r="AS1357" i="13" l="1"/>
  <c r="M1357" i="13" s="1"/>
  <c r="Q1373" i="18" s="1"/>
  <c r="R1373" i="18" s="1"/>
  <c r="AA1358" i="13"/>
  <c r="AB1358" i="13" s="1"/>
  <c r="AC1358" i="13" s="1"/>
  <c r="N1359" i="13"/>
  <c r="R1372" i="18"/>
  <c r="S1372" i="18" a="1"/>
  <c r="S1372" i="18" s="1"/>
  <c r="AR1358" i="13"/>
  <c r="C1360" i="13"/>
  <c r="F1360" i="13"/>
  <c r="K1360" i="13"/>
  <c r="D1360" i="13"/>
  <c r="I1360" i="13"/>
  <c r="G1360" i="13"/>
  <c r="J1360" i="13"/>
  <c r="E1360" i="13"/>
  <c r="L1360" i="13"/>
  <c r="H1360" i="13"/>
  <c r="B1360" i="13"/>
  <c r="AQ1359" i="13"/>
  <c r="AI1359" i="13"/>
  <c r="W1359" i="13"/>
  <c r="X1359" i="13"/>
  <c r="AL1359" i="13"/>
  <c r="U1359" i="13"/>
  <c r="AH1359" i="13"/>
  <c r="V1359" i="13"/>
  <c r="AN1359" i="13"/>
  <c r="AJ1359" i="13"/>
  <c r="AF1359" i="13"/>
  <c r="AP1359" i="13"/>
  <c r="AE1359" i="13"/>
  <c r="AM1359" i="13"/>
  <c r="Z1359" i="13"/>
  <c r="Y1359" i="13"/>
  <c r="AO1359" i="13"/>
  <c r="AG1359" i="13"/>
  <c r="S1359" i="13"/>
  <c r="R1359" i="13"/>
  <c r="S1373" i="18" l="1" a="1"/>
  <c r="S1373" i="18" s="1"/>
  <c r="AS1358" i="13"/>
  <c r="M1358" i="13" s="1"/>
  <c r="Q1374" i="18" s="1"/>
  <c r="AA1359" i="13"/>
  <c r="AB1359" i="13" s="1"/>
  <c r="AC1359" i="13" s="1"/>
  <c r="AR1359" i="13"/>
  <c r="N1360" i="13"/>
  <c r="B1361" i="13"/>
  <c r="E1361" i="13"/>
  <c r="F1361" i="13"/>
  <c r="G1361" i="13"/>
  <c r="L1361" i="13"/>
  <c r="J1361" i="13"/>
  <c r="I1361" i="13"/>
  <c r="K1361" i="13"/>
  <c r="H1361" i="13"/>
  <c r="C1361" i="13"/>
  <c r="D1361" i="13"/>
  <c r="S1360" i="13"/>
  <c r="R1360" i="13"/>
  <c r="AQ1360" i="13"/>
  <c r="AG1360" i="13"/>
  <c r="AH1360" i="13"/>
  <c r="AE1360" i="13"/>
  <c r="AM1360" i="13"/>
  <c r="AP1360" i="13"/>
  <c r="AJ1360" i="13"/>
  <c r="V1360" i="13"/>
  <c r="AL1360" i="13"/>
  <c r="U1360" i="13"/>
  <c r="X1360" i="13"/>
  <c r="AN1360" i="13"/>
  <c r="AF1360" i="13"/>
  <c r="Z1360" i="13"/>
  <c r="W1360" i="13"/>
  <c r="AO1360" i="13"/>
  <c r="AI1360" i="13"/>
  <c r="Y1360" i="13"/>
  <c r="S1374" i="18" l="1" a="1"/>
  <c r="S1374" i="18" s="1"/>
  <c r="R1374" i="18"/>
  <c r="AA1360" i="13"/>
  <c r="AB1360" i="13" s="1"/>
  <c r="AC1360" i="13" s="1"/>
  <c r="AR1360" i="13"/>
  <c r="AS1359" i="13"/>
  <c r="M1359" i="13" s="1"/>
  <c r="Q1375" i="18" s="1"/>
  <c r="R1375" i="18" s="1"/>
  <c r="N1361" i="13"/>
  <c r="Y1361" i="13"/>
  <c r="AO1361" i="13"/>
  <c r="AE1361" i="13"/>
  <c r="AG1361" i="13"/>
  <c r="W1361" i="13"/>
  <c r="AQ1361" i="13"/>
  <c r="AI1361" i="13"/>
  <c r="AF1361" i="13"/>
  <c r="X1361" i="13"/>
  <c r="AL1361" i="13"/>
  <c r="AH1361" i="13"/>
  <c r="Z1361" i="13"/>
  <c r="AN1361" i="13"/>
  <c r="AJ1361" i="13"/>
  <c r="U1361" i="13"/>
  <c r="AP1361" i="13"/>
  <c r="AM1361" i="13"/>
  <c r="V1361" i="13"/>
  <c r="S1361" i="13"/>
  <c r="R1361" i="13"/>
  <c r="C1362" i="13"/>
  <c r="F1362" i="13"/>
  <c r="B1362" i="13"/>
  <c r="D1362" i="13"/>
  <c r="G1362" i="13"/>
  <c r="K1362" i="13"/>
  <c r="I1362" i="13"/>
  <c r="L1362" i="13"/>
  <c r="J1362" i="13"/>
  <c r="E1362" i="13"/>
  <c r="H1362" i="13"/>
  <c r="AS1360" i="13" l="1"/>
  <c r="M1360" i="13" s="1"/>
  <c r="Q1376" i="18" s="1"/>
  <c r="S1375" i="18" a="1"/>
  <c r="S1375" i="18" s="1"/>
  <c r="AA1361" i="13"/>
  <c r="AB1361" i="13" s="1"/>
  <c r="AC1361" i="13" s="1"/>
  <c r="N1362" i="13"/>
  <c r="AR1361" i="13"/>
  <c r="R1362" i="13"/>
  <c r="S1362" i="13"/>
  <c r="W1362" i="13"/>
  <c r="AM1362" i="13"/>
  <c r="AP1362" i="13"/>
  <c r="AE1362" i="13"/>
  <c r="Y1362" i="13"/>
  <c r="V1362" i="13"/>
  <c r="AL1362" i="13"/>
  <c r="AO1362" i="13"/>
  <c r="X1362" i="13"/>
  <c r="U1362" i="13"/>
  <c r="AJ1362" i="13"/>
  <c r="Z1362" i="13"/>
  <c r="AN1362" i="13"/>
  <c r="AF1362" i="13"/>
  <c r="AI1362" i="13"/>
  <c r="AH1362" i="13"/>
  <c r="AQ1362" i="13"/>
  <c r="AG1362" i="13"/>
  <c r="B1363" i="13"/>
  <c r="C1363" i="13"/>
  <c r="D1363" i="13"/>
  <c r="L1363" i="13"/>
  <c r="H1363" i="13"/>
  <c r="K1363" i="13"/>
  <c r="I1363" i="13"/>
  <c r="F1363" i="13"/>
  <c r="J1363" i="13"/>
  <c r="G1363" i="13"/>
  <c r="E1363" i="13"/>
  <c r="S1376" i="18" l="1" a="1"/>
  <c r="S1376" i="18" s="1"/>
  <c r="R1376" i="18"/>
  <c r="N1363" i="13"/>
  <c r="AA1362" i="13"/>
  <c r="AB1362" i="13" s="1"/>
  <c r="AC1362" i="13" s="1"/>
  <c r="AS1361" i="13"/>
  <c r="M1361" i="13" s="1"/>
  <c r="Q1377" i="18" s="1"/>
  <c r="S1377" i="18" s="1" a="1"/>
  <c r="S1377" i="18" s="1"/>
  <c r="AR1362" i="13"/>
  <c r="R1363" i="13"/>
  <c r="S1363" i="13"/>
  <c r="V1363" i="13"/>
  <c r="AP1363" i="13"/>
  <c r="AJ1363" i="13"/>
  <c r="AL1363" i="13"/>
  <c r="Y1363" i="13"/>
  <c r="AM1363" i="13"/>
  <c r="AG1363" i="13"/>
  <c r="W1363" i="13"/>
  <c r="AE1363" i="13"/>
  <c r="AO1363" i="13"/>
  <c r="AI1363" i="13"/>
  <c r="AF1363" i="13"/>
  <c r="AQ1363" i="13"/>
  <c r="X1363" i="13"/>
  <c r="AH1363" i="13"/>
  <c r="U1363" i="13"/>
  <c r="Z1363" i="13"/>
  <c r="AN1363" i="13"/>
  <c r="B1364" i="13"/>
  <c r="H1364" i="13"/>
  <c r="E1364" i="13"/>
  <c r="C1364" i="13"/>
  <c r="J1364" i="13"/>
  <c r="K1364" i="13"/>
  <c r="I1364" i="13"/>
  <c r="F1364" i="13"/>
  <c r="L1364" i="13"/>
  <c r="D1364" i="13"/>
  <c r="G1364" i="13"/>
  <c r="R1377" i="18" l="1"/>
  <c r="N1364" i="13"/>
  <c r="AS1362" i="13"/>
  <c r="M1362" i="13" s="1"/>
  <c r="Q1378" i="18" s="1"/>
  <c r="S1378" i="18" s="1" a="1"/>
  <c r="S1378" i="18" s="1"/>
  <c r="AA1363" i="13"/>
  <c r="AB1363" i="13" s="1"/>
  <c r="AC1363" i="13" s="1"/>
  <c r="AR1363" i="13"/>
  <c r="Y1364" i="13"/>
  <c r="AL1364" i="13"/>
  <c r="AM1364" i="13"/>
  <c r="AJ1364" i="13"/>
  <c r="AN1364" i="13"/>
  <c r="V1364" i="13"/>
  <c r="AE1364" i="13"/>
  <c r="U1364" i="13"/>
  <c r="AQ1364" i="13"/>
  <c r="W1364" i="13"/>
  <c r="X1364" i="13"/>
  <c r="AI1364" i="13"/>
  <c r="AH1364" i="13"/>
  <c r="AG1364" i="13"/>
  <c r="AF1364" i="13"/>
  <c r="Z1364" i="13"/>
  <c r="AP1364" i="13"/>
  <c r="AO1364" i="13"/>
  <c r="S1364" i="13"/>
  <c r="R1364" i="13"/>
  <c r="H1365" i="13"/>
  <c r="G1365" i="13"/>
  <c r="D1365" i="13"/>
  <c r="C1365" i="13"/>
  <c r="F1365" i="13"/>
  <c r="B1365" i="13"/>
  <c r="J1365" i="13"/>
  <c r="I1365" i="13"/>
  <c r="K1365" i="13"/>
  <c r="L1365" i="13"/>
  <c r="E1365" i="13"/>
  <c r="AS1363" i="13" l="1"/>
  <c r="M1363" i="13" s="1"/>
  <c r="Q1379" i="18" s="1"/>
  <c r="S1379" i="18" s="1" a="1"/>
  <c r="S1379" i="18" s="1"/>
  <c r="R1378" i="18"/>
  <c r="N1365" i="13"/>
  <c r="AA1364" i="13"/>
  <c r="AB1364" i="13" s="1"/>
  <c r="AC1364" i="13" s="1"/>
  <c r="AR1364" i="13"/>
  <c r="E1366" i="13"/>
  <c r="F1366" i="13"/>
  <c r="K1366" i="13"/>
  <c r="B1366" i="13"/>
  <c r="G1366" i="13"/>
  <c r="D1366" i="13"/>
  <c r="C1366" i="13"/>
  <c r="I1366" i="13"/>
  <c r="L1366" i="13"/>
  <c r="H1366" i="13"/>
  <c r="J1366" i="13"/>
  <c r="AM1365" i="13"/>
  <c r="AG1365" i="13"/>
  <c r="W1365" i="13"/>
  <c r="AO1365" i="13"/>
  <c r="AI1365" i="13"/>
  <c r="AF1365" i="13"/>
  <c r="AQ1365" i="13"/>
  <c r="AL1365" i="13"/>
  <c r="AH1365" i="13"/>
  <c r="X1365" i="13"/>
  <c r="AN1365" i="13"/>
  <c r="Z1365" i="13"/>
  <c r="AP1365" i="13"/>
  <c r="AJ1365" i="13"/>
  <c r="U1365" i="13"/>
  <c r="AE1365" i="13"/>
  <c r="V1365" i="13"/>
  <c r="Y1365" i="13"/>
  <c r="S1365" i="13"/>
  <c r="R1365" i="13"/>
  <c r="R1379" i="18" l="1"/>
  <c r="AS1364" i="13"/>
  <c r="M1364" i="13" s="1"/>
  <c r="Q1380" i="18" s="1"/>
  <c r="S1380" i="18" s="1" a="1"/>
  <c r="S1380" i="18" s="1"/>
  <c r="AA1365" i="13"/>
  <c r="AB1365" i="13" s="1"/>
  <c r="AC1365" i="13" s="1"/>
  <c r="N1366" i="13"/>
  <c r="AR1365" i="13"/>
  <c r="R1366" i="13"/>
  <c r="S1366" i="13"/>
  <c r="U1366" i="13"/>
  <c r="Z1366" i="13"/>
  <c r="AO1366" i="13"/>
  <c r="Y1366" i="13"/>
  <c r="AG1366" i="13"/>
  <c r="X1366" i="13"/>
  <c r="AH1366" i="13"/>
  <c r="AP1366" i="13"/>
  <c r="W1366" i="13"/>
  <c r="AE1366" i="13"/>
  <c r="AJ1366" i="13"/>
  <c r="AL1366" i="13"/>
  <c r="AF1366" i="13"/>
  <c r="AN1366" i="13"/>
  <c r="AQ1366" i="13"/>
  <c r="AM1366" i="13"/>
  <c r="AI1366" i="13"/>
  <c r="V1366" i="13"/>
  <c r="K1367" i="13"/>
  <c r="E1367" i="13"/>
  <c r="H1367" i="13"/>
  <c r="L1367" i="13"/>
  <c r="D1367" i="13"/>
  <c r="J1367" i="13"/>
  <c r="B1367" i="13"/>
  <c r="I1367" i="13"/>
  <c r="C1367" i="13"/>
  <c r="G1367" i="13"/>
  <c r="F1367" i="13"/>
  <c r="AS1365" i="13" l="1"/>
  <c r="M1365" i="13" s="1"/>
  <c r="Q1381" i="18" s="1"/>
  <c r="R1381" i="18" s="1"/>
  <c r="R1380" i="18"/>
  <c r="AA1366" i="13"/>
  <c r="AB1366" i="13" s="1"/>
  <c r="AC1366" i="13" s="1"/>
  <c r="N1367" i="13"/>
  <c r="AR1366" i="13"/>
  <c r="G1368" i="13"/>
  <c r="F1368" i="13"/>
  <c r="I1368" i="13"/>
  <c r="L1368" i="13"/>
  <c r="E1368" i="13"/>
  <c r="C1368" i="13"/>
  <c r="J1368" i="13"/>
  <c r="H1368" i="13"/>
  <c r="D1368" i="13"/>
  <c r="K1368" i="13"/>
  <c r="B1368" i="13"/>
  <c r="U1367" i="13"/>
  <c r="AM1367" i="13"/>
  <c r="Z1367" i="13"/>
  <c r="Y1367" i="13"/>
  <c r="AH1367" i="13"/>
  <c r="AQ1367" i="13"/>
  <c r="AP1367" i="13"/>
  <c r="AO1367" i="13"/>
  <c r="AN1367" i="13"/>
  <c r="AE1367" i="13"/>
  <c r="X1367" i="13"/>
  <c r="V1367" i="13"/>
  <c r="W1367" i="13"/>
  <c r="AG1367" i="13"/>
  <c r="AJ1367" i="13"/>
  <c r="AI1367" i="13"/>
  <c r="AF1367" i="13"/>
  <c r="AL1367" i="13"/>
  <c r="R1367" i="13"/>
  <c r="S1367" i="13"/>
  <c r="S1381" i="18" l="1" a="1"/>
  <c r="S1381" i="18" s="1"/>
  <c r="AS1366" i="13"/>
  <c r="M1366" i="13" s="1"/>
  <c r="Q1382" i="18" s="1"/>
  <c r="N1368" i="13"/>
  <c r="AA1367" i="13"/>
  <c r="AB1367" i="13" s="1"/>
  <c r="AC1367" i="13" s="1"/>
  <c r="AR1367" i="13"/>
  <c r="L1369" i="13"/>
  <c r="K1369" i="13"/>
  <c r="B1369" i="13"/>
  <c r="I1369" i="13"/>
  <c r="G1369" i="13"/>
  <c r="H1369" i="13"/>
  <c r="E1369" i="13"/>
  <c r="C1369" i="13"/>
  <c r="D1369" i="13"/>
  <c r="J1369" i="13"/>
  <c r="F1369" i="13"/>
  <c r="W1368" i="13"/>
  <c r="AH1368" i="13"/>
  <c r="AN1368" i="13"/>
  <c r="AF1368" i="13"/>
  <c r="Z1368" i="13"/>
  <c r="AP1368" i="13"/>
  <c r="AL1368" i="13"/>
  <c r="AQ1368" i="13"/>
  <c r="Y1368" i="13"/>
  <c r="X1368" i="13"/>
  <c r="AO1368" i="13"/>
  <c r="V1368" i="13"/>
  <c r="AE1368" i="13"/>
  <c r="U1368" i="13"/>
  <c r="AJ1368" i="13"/>
  <c r="AI1368" i="13"/>
  <c r="AM1368" i="13"/>
  <c r="AG1368" i="13"/>
  <c r="R1368" i="13"/>
  <c r="S1368" i="13"/>
  <c r="R1382" i="18" l="1"/>
  <c r="AS1367" i="13"/>
  <c r="M1367" i="13" s="1"/>
  <c r="Q1383" i="18" s="1"/>
  <c r="S1383" i="18" s="1" a="1"/>
  <c r="S1383" i="18" s="1"/>
  <c r="S1382" i="18" a="1"/>
  <c r="S1382" i="18" s="1"/>
  <c r="N1369" i="13"/>
  <c r="AA1368" i="13"/>
  <c r="AB1368" i="13" s="1"/>
  <c r="AC1368" i="13" s="1"/>
  <c r="AR1368" i="13"/>
  <c r="Y1369" i="13"/>
  <c r="AO1369" i="13"/>
  <c r="AP1369" i="13"/>
  <c r="AM1369" i="13"/>
  <c r="AG1369" i="13"/>
  <c r="AE1369" i="13"/>
  <c r="AN1369" i="13"/>
  <c r="Z1369" i="13"/>
  <c r="U1369" i="13"/>
  <c r="W1369" i="13"/>
  <c r="V1369" i="13"/>
  <c r="AF1369" i="13"/>
  <c r="AL1369" i="13"/>
  <c r="AH1369" i="13"/>
  <c r="AI1369" i="13"/>
  <c r="AJ1369" i="13"/>
  <c r="X1369" i="13"/>
  <c r="AQ1369" i="13"/>
  <c r="S1369" i="13"/>
  <c r="R1369" i="13"/>
  <c r="E1370" i="13"/>
  <c r="G1370" i="13"/>
  <c r="H1370" i="13"/>
  <c r="C1370" i="13"/>
  <c r="D1370" i="13"/>
  <c r="I1370" i="13"/>
  <c r="L1370" i="13"/>
  <c r="J1370" i="13"/>
  <c r="K1370" i="13"/>
  <c r="B1370" i="13"/>
  <c r="F1370" i="13"/>
  <c r="R1383" i="18" l="1"/>
  <c r="N1370" i="13"/>
  <c r="AA1369" i="13"/>
  <c r="AB1369" i="13" s="1"/>
  <c r="AC1369" i="13" s="1"/>
  <c r="AR1369" i="13"/>
  <c r="AS1368" i="13"/>
  <c r="M1368" i="13" s="1"/>
  <c r="Q1384" i="18" s="1"/>
  <c r="G1371" i="13"/>
  <c r="L1371" i="13"/>
  <c r="H1371" i="13"/>
  <c r="C1371" i="13"/>
  <c r="I1371" i="13"/>
  <c r="B1371" i="13"/>
  <c r="F1371" i="13"/>
  <c r="D1371" i="13"/>
  <c r="E1371" i="13"/>
  <c r="K1371" i="13"/>
  <c r="J1371" i="13"/>
  <c r="U1370" i="13"/>
  <c r="AG1370" i="13"/>
  <c r="X1370" i="13"/>
  <c r="AM1370" i="13"/>
  <c r="AI1370" i="13"/>
  <c r="AF1370" i="13"/>
  <c r="AL1370" i="13"/>
  <c r="AQ1370" i="13"/>
  <c r="AE1370" i="13"/>
  <c r="AN1370" i="13"/>
  <c r="AJ1370" i="13"/>
  <c r="AH1370" i="13"/>
  <c r="V1370" i="13"/>
  <c r="W1370" i="13"/>
  <c r="Z1370" i="13"/>
  <c r="Y1370" i="13"/>
  <c r="AP1370" i="13"/>
  <c r="AO1370" i="13"/>
  <c r="S1370" i="13"/>
  <c r="R1370" i="13"/>
  <c r="AS1369" i="13" l="1"/>
  <c r="M1369" i="13" s="1"/>
  <c r="Q1385" i="18" s="1"/>
  <c r="R1385" i="18" s="1"/>
  <c r="AR1370" i="13"/>
  <c r="N1371" i="13"/>
  <c r="AA1370" i="13"/>
  <c r="AB1370" i="13" s="1"/>
  <c r="AC1370" i="13" s="1"/>
  <c r="R1384" i="18"/>
  <c r="S1384" i="18" a="1"/>
  <c r="S1384" i="18" s="1"/>
  <c r="S1385" i="18" a="1"/>
  <c r="S1385" i="18" s="1"/>
  <c r="U1371" i="13"/>
  <c r="X1371" i="13"/>
  <c r="AP1371" i="13"/>
  <c r="W1371" i="13"/>
  <c r="AF1371" i="13"/>
  <c r="AG1371" i="13"/>
  <c r="Z1371" i="13"/>
  <c r="AH1371" i="13"/>
  <c r="V1371" i="13"/>
  <c r="AI1371" i="13"/>
  <c r="AJ1371" i="13"/>
  <c r="Y1371" i="13"/>
  <c r="AN1371" i="13"/>
  <c r="AE1371" i="13"/>
  <c r="AO1371" i="13"/>
  <c r="AL1371" i="13"/>
  <c r="AQ1371" i="13"/>
  <c r="AM1371" i="13"/>
  <c r="K1372" i="13"/>
  <c r="J1372" i="13"/>
  <c r="G1372" i="13"/>
  <c r="I1372" i="13"/>
  <c r="H1372" i="13"/>
  <c r="E1372" i="13"/>
  <c r="B1372" i="13"/>
  <c r="C1372" i="13"/>
  <c r="L1372" i="13"/>
  <c r="D1372" i="13"/>
  <c r="F1372" i="13"/>
  <c r="R1371" i="13"/>
  <c r="S1371" i="13"/>
  <c r="AS1370" i="13" l="1"/>
  <c r="M1370" i="13" s="1"/>
  <c r="Q1386" i="18" s="1"/>
  <c r="N1372" i="13"/>
  <c r="AR1371" i="13"/>
  <c r="AA1371" i="13"/>
  <c r="AB1371" i="13" s="1"/>
  <c r="AC1371" i="13" s="1"/>
  <c r="AQ1372" i="13"/>
  <c r="AI1372" i="13"/>
  <c r="AH1372" i="13"/>
  <c r="Z1372" i="13"/>
  <c r="W1372" i="13"/>
  <c r="AE1372" i="13"/>
  <c r="AF1372" i="13"/>
  <c r="AP1372" i="13"/>
  <c r="AM1372" i="13"/>
  <c r="AL1372" i="13"/>
  <c r="AO1372" i="13"/>
  <c r="AN1372" i="13"/>
  <c r="V1372" i="13"/>
  <c r="Y1372" i="13"/>
  <c r="U1372" i="13"/>
  <c r="X1372" i="13"/>
  <c r="AJ1372" i="13"/>
  <c r="AG1372" i="13"/>
  <c r="C1373" i="13"/>
  <c r="J1373" i="13"/>
  <c r="E1373" i="13"/>
  <c r="B1373" i="13"/>
  <c r="F1373" i="13"/>
  <c r="L1373" i="13"/>
  <c r="H1373" i="13"/>
  <c r="G1373" i="13"/>
  <c r="N1373" i="13" s="1"/>
  <c r="K1373" i="13"/>
  <c r="I1373" i="13"/>
  <c r="D1373" i="13"/>
  <c r="R1372" i="13"/>
  <c r="S1372" i="13"/>
  <c r="R1386" i="18" l="1"/>
  <c r="S1386" i="18" a="1"/>
  <c r="S1386" i="18" s="1"/>
  <c r="AS1371" i="13"/>
  <c r="M1371" i="13" s="1"/>
  <c r="Q1387" i="18" s="1"/>
  <c r="R1387" i="18" s="1"/>
  <c r="AR1372" i="13"/>
  <c r="AA1372" i="13"/>
  <c r="AB1372" i="13" s="1"/>
  <c r="AC1372" i="13" s="1"/>
  <c r="AF1373" i="13"/>
  <c r="AH1373" i="13"/>
  <c r="X1373" i="13"/>
  <c r="AE1373" i="13"/>
  <c r="AP1373" i="13"/>
  <c r="Y1373" i="13"/>
  <c r="V1373" i="13"/>
  <c r="AN1373" i="13"/>
  <c r="Z1373" i="13"/>
  <c r="W1373" i="13"/>
  <c r="AG1373" i="13"/>
  <c r="AL1373" i="13"/>
  <c r="AM1373" i="13"/>
  <c r="AI1373" i="13"/>
  <c r="AO1373" i="13"/>
  <c r="U1373" i="13"/>
  <c r="AJ1373" i="13"/>
  <c r="AQ1373" i="13"/>
  <c r="S1373" i="13"/>
  <c r="R1373" i="13"/>
  <c r="J1374" i="13"/>
  <c r="F1374" i="13"/>
  <c r="E1374" i="13"/>
  <c r="I1374" i="13"/>
  <c r="L1374" i="13"/>
  <c r="B1374" i="13"/>
  <c r="C1374" i="13"/>
  <c r="D1374" i="13"/>
  <c r="G1374" i="13"/>
  <c r="N1374" i="13" s="1"/>
  <c r="H1374" i="13"/>
  <c r="K1374" i="13"/>
  <c r="S1387" i="18" l="1" a="1"/>
  <c r="S1387" i="18" s="1"/>
  <c r="AS1372" i="13"/>
  <c r="M1372" i="13" s="1"/>
  <c r="Q1388" i="18" s="1"/>
  <c r="AA1373" i="13"/>
  <c r="AB1373" i="13" s="1"/>
  <c r="AC1373" i="13" s="1"/>
  <c r="AR1373" i="13"/>
  <c r="R1374" i="13"/>
  <c r="S1374" i="13"/>
  <c r="AG1374" i="13"/>
  <c r="Y1374" i="13"/>
  <c r="AQ1374" i="13"/>
  <c r="U1374" i="13"/>
  <c r="AP1374" i="13"/>
  <c r="V1374" i="13"/>
  <c r="W1374" i="13"/>
  <c r="AI1374" i="13"/>
  <c r="X1374" i="13"/>
  <c r="AL1374" i="13"/>
  <c r="AM1374" i="13"/>
  <c r="AN1374" i="13"/>
  <c r="AJ1374" i="13"/>
  <c r="AO1374" i="13"/>
  <c r="AF1374" i="13"/>
  <c r="AE1374" i="13"/>
  <c r="Z1374" i="13"/>
  <c r="AH1374" i="13"/>
  <c r="C1375" i="13"/>
  <c r="K1375" i="13"/>
  <c r="J1375" i="13"/>
  <c r="L1375" i="13"/>
  <c r="G1375" i="13"/>
  <c r="I1375" i="13"/>
  <c r="D1375" i="13"/>
  <c r="H1375" i="13"/>
  <c r="B1375" i="13"/>
  <c r="F1375" i="13"/>
  <c r="E1375" i="13"/>
  <c r="S1388" i="18" l="1" a="1"/>
  <c r="S1388" i="18" s="1"/>
  <c r="AS1373" i="13"/>
  <c r="M1373" i="13" s="1"/>
  <c r="Q1389" i="18" s="1"/>
  <c r="R1389" i="18" s="1"/>
  <c r="R1388" i="18"/>
  <c r="N1375" i="13"/>
  <c r="AR1374" i="13"/>
  <c r="AA1374" i="13"/>
  <c r="AB1374" i="13" s="1"/>
  <c r="AC1374" i="13" s="1"/>
  <c r="I1376" i="13"/>
  <c r="L1376" i="13"/>
  <c r="C1376" i="13"/>
  <c r="K1376" i="13"/>
  <c r="B1376" i="13"/>
  <c r="E1376" i="13"/>
  <c r="H1376" i="13"/>
  <c r="D1376" i="13"/>
  <c r="J1376" i="13"/>
  <c r="F1376" i="13"/>
  <c r="G1376" i="13"/>
  <c r="S1375" i="13"/>
  <c r="R1375" i="13"/>
  <c r="AF1375" i="13"/>
  <c r="AO1375" i="13"/>
  <c r="AP1375" i="13"/>
  <c r="AE1375" i="13"/>
  <c r="U1375" i="13"/>
  <c r="AL1375" i="13"/>
  <c r="Y1375" i="13"/>
  <c r="AG1375" i="13"/>
  <c r="AJ1375" i="13"/>
  <c r="AQ1375" i="13"/>
  <c r="AN1375" i="13"/>
  <c r="Z1375" i="13"/>
  <c r="W1375" i="13"/>
  <c r="V1375" i="13"/>
  <c r="AM1375" i="13"/>
  <c r="X1375" i="13"/>
  <c r="AH1375" i="13"/>
  <c r="AI1375" i="13"/>
  <c r="S1389" i="18" l="1" a="1"/>
  <c r="S1389" i="18" s="1"/>
  <c r="AS1374" i="13"/>
  <c r="M1374" i="13" s="1"/>
  <c r="Q1390" i="18" s="1"/>
  <c r="AA1375" i="13"/>
  <c r="AB1375" i="13" s="1"/>
  <c r="AC1375" i="13" s="1"/>
  <c r="AR1375" i="13"/>
  <c r="N1376" i="13"/>
  <c r="AQ1376" i="13"/>
  <c r="AN1376" i="13"/>
  <c r="AJ1376" i="13"/>
  <c r="AE1376" i="13"/>
  <c r="V1376" i="13"/>
  <c r="AM1376" i="13"/>
  <c r="AF1376" i="13"/>
  <c r="AP1376" i="13"/>
  <c r="W1376" i="13"/>
  <c r="AO1376" i="13"/>
  <c r="AL1376" i="13"/>
  <c r="Y1376" i="13"/>
  <c r="AI1376" i="13"/>
  <c r="AH1376" i="13"/>
  <c r="Z1376" i="13"/>
  <c r="AG1376" i="13"/>
  <c r="U1376" i="13"/>
  <c r="X1376" i="13"/>
  <c r="R1376" i="13"/>
  <c r="S1376" i="13"/>
  <c r="C1377" i="13"/>
  <c r="B1377" i="13"/>
  <c r="L1377" i="13"/>
  <c r="H1377" i="13"/>
  <c r="D1377" i="13"/>
  <c r="K1377" i="13"/>
  <c r="I1377" i="13"/>
  <c r="J1377" i="13"/>
  <c r="F1377" i="13"/>
  <c r="E1377" i="13"/>
  <c r="G1377" i="13"/>
  <c r="R1390" i="18" l="1"/>
  <c r="S1390" i="18" a="1"/>
  <c r="S1390" i="18" s="1"/>
  <c r="AS1375" i="13"/>
  <c r="M1375" i="13" s="1"/>
  <c r="Q1391" i="18" s="1"/>
  <c r="R1391" i="18" s="1"/>
  <c r="AA1376" i="13"/>
  <c r="AB1376" i="13" s="1"/>
  <c r="AC1376" i="13" s="1"/>
  <c r="N1377" i="13"/>
  <c r="AR1376" i="13"/>
  <c r="AH1377" i="13"/>
  <c r="AO1377" i="13"/>
  <c r="AI1377" i="13"/>
  <c r="U1377" i="13"/>
  <c r="Y1377" i="13"/>
  <c r="AQ1377" i="13"/>
  <c r="Z1377" i="13"/>
  <c r="W1377" i="13"/>
  <c r="V1377" i="13"/>
  <c r="AP1377" i="13"/>
  <c r="AJ1377" i="13"/>
  <c r="AG1377" i="13"/>
  <c r="AL1377" i="13"/>
  <c r="AM1377" i="13"/>
  <c r="AN1377" i="13"/>
  <c r="AF1377" i="13"/>
  <c r="X1377" i="13"/>
  <c r="AE1377" i="13"/>
  <c r="S1377" i="13"/>
  <c r="R1377" i="13"/>
  <c r="H1378" i="13"/>
  <c r="C1378" i="13"/>
  <c r="L1378" i="13"/>
  <c r="G1378" i="13"/>
  <c r="K1378" i="13"/>
  <c r="I1378" i="13"/>
  <c r="E1378" i="13"/>
  <c r="B1378" i="13"/>
  <c r="F1378" i="13"/>
  <c r="J1378" i="13"/>
  <c r="D1378" i="13"/>
  <c r="S1391" i="18" l="1" a="1"/>
  <c r="S1391" i="18" s="1"/>
  <c r="AR1377" i="13"/>
  <c r="AA1377" i="13"/>
  <c r="AB1377" i="13" s="1"/>
  <c r="AC1377" i="13" s="1"/>
  <c r="N1378" i="13"/>
  <c r="AS1376" i="13"/>
  <c r="M1376" i="13" s="1"/>
  <c r="Q1392" i="18" s="1"/>
  <c r="AE1378" i="13"/>
  <c r="AQ1378" i="13"/>
  <c r="V1378" i="13"/>
  <c r="Y1378" i="13"/>
  <c r="AM1378" i="13"/>
  <c r="AG1378" i="13"/>
  <c r="AJ1378" i="13"/>
  <c r="AO1378" i="13"/>
  <c r="AI1378" i="13"/>
  <c r="AF1378" i="13"/>
  <c r="U1378" i="13"/>
  <c r="X1378" i="13"/>
  <c r="AN1378" i="13"/>
  <c r="AH1378" i="13"/>
  <c r="Z1378" i="13"/>
  <c r="W1378" i="13"/>
  <c r="AP1378" i="13"/>
  <c r="AL1378" i="13"/>
  <c r="K1379" i="13"/>
  <c r="D1379" i="13"/>
  <c r="J1379" i="13"/>
  <c r="I1379" i="13"/>
  <c r="E1379" i="13"/>
  <c r="C1379" i="13"/>
  <c r="H1379" i="13"/>
  <c r="B1379" i="13"/>
  <c r="L1379" i="13"/>
  <c r="G1379" i="13"/>
  <c r="F1379" i="13"/>
  <c r="R1378" i="13"/>
  <c r="S1378" i="13"/>
  <c r="AS1377" i="13" l="1"/>
  <c r="M1377" i="13" s="1"/>
  <c r="Q1393" i="18" s="1"/>
  <c r="R1393" i="18" s="1"/>
  <c r="AR1378" i="13"/>
  <c r="S1392" i="18" a="1"/>
  <c r="S1392" i="18" s="1"/>
  <c r="R1392" i="18"/>
  <c r="AA1378" i="13"/>
  <c r="AB1378" i="13" s="1"/>
  <c r="AC1378" i="13" s="1"/>
  <c r="N1379" i="13"/>
  <c r="I1380" i="13"/>
  <c r="E1380" i="13"/>
  <c r="C1380" i="13"/>
  <c r="L1380" i="13"/>
  <c r="J1380" i="13"/>
  <c r="H1380" i="13"/>
  <c r="B1380" i="13"/>
  <c r="K1380" i="13"/>
  <c r="D1380" i="13"/>
  <c r="G1380" i="13"/>
  <c r="F1380" i="13"/>
  <c r="R1379" i="13"/>
  <c r="S1379" i="13"/>
  <c r="AL1379" i="13"/>
  <c r="X1379" i="13"/>
  <c r="AJ1379" i="13"/>
  <c r="Y1379" i="13"/>
  <c r="AG1379" i="13"/>
  <c r="U1379" i="13"/>
  <c r="AM1379" i="13"/>
  <c r="AO1379" i="13"/>
  <c r="AI1379" i="13"/>
  <c r="AE1379" i="13"/>
  <c r="AN1379" i="13"/>
  <c r="Z1379" i="13"/>
  <c r="AP1379" i="13"/>
  <c r="V1379" i="13"/>
  <c r="W1379" i="13"/>
  <c r="AH1379" i="13"/>
  <c r="AQ1379" i="13"/>
  <c r="AF1379" i="13"/>
  <c r="S1393" i="18" l="1" a="1"/>
  <c r="S1393" i="18" s="1"/>
  <c r="AS1378" i="13"/>
  <c r="M1378" i="13" s="1"/>
  <c r="Q1394" i="18" s="1"/>
  <c r="AA1379" i="13"/>
  <c r="AB1379" i="13" s="1"/>
  <c r="AC1379" i="13" s="1"/>
  <c r="N1380" i="13"/>
  <c r="AR1379" i="13"/>
  <c r="X1380" i="13"/>
  <c r="AP1380" i="13"/>
  <c r="AJ1380" i="13"/>
  <c r="AI1380" i="13"/>
  <c r="AL1380" i="13"/>
  <c r="AF1380" i="13"/>
  <c r="AE1380" i="13"/>
  <c r="AG1380" i="13"/>
  <c r="AN1380" i="13"/>
  <c r="AO1380" i="13"/>
  <c r="AM1380" i="13"/>
  <c r="AH1380" i="13"/>
  <c r="U1380" i="13"/>
  <c r="V1380" i="13"/>
  <c r="W1380" i="13"/>
  <c r="AQ1380" i="13"/>
  <c r="Z1380" i="13"/>
  <c r="Y1380" i="13"/>
  <c r="G1381" i="13"/>
  <c r="B1381" i="13"/>
  <c r="L1381" i="13"/>
  <c r="F1381" i="13"/>
  <c r="I1381" i="13"/>
  <c r="E1381" i="13"/>
  <c r="J1381" i="13"/>
  <c r="H1381" i="13"/>
  <c r="D1381" i="13"/>
  <c r="C1381" i="13"/>
  <c r="K1381" i="13"/>
  <c r="R1380" i="13"/>
  <c r="S1380" i="13"/>
  <c r="S1394" i="18" l="1" a="1"/>
  <c r="S1394" i="18" s="1"/>
  <c r="AS1379" i="13"/>
  <c r="M1379" i="13" s="1"/>
  <c r="Q1395" i="18" s="1"/>
  <c r="R1395" i="18" s="1"/>
  <c r="R1394" i="18"/>
  <c r="AA1380" i="13"/>
  <c r="AB1380" i="13" s="1"/>
  <c r="AC1380" i="13" s="1"/>
  <c r="N1381" i="13"/>
  <c r="AR1380" i="13"/>
  <c r="AF1381" i="13"/>
  <c r="Z1381" i="13"/>
  <c r="AP1381" i="13"/>
  <c r="AE1381" i="13"/>
  <c r="AH1381" i="13"/>
  <c r="V1381" i="13"/>
  <c r="AL1381" i="13"/>
  <c r="AJ1381" i="13"/>
  <c r="X1381" i="13"/>
  <c r="Y1381" i="13"/>
  <c r="AM1381" i="13"/>
  <c r="AG1381" i="13"/>
  <c r="AO1381" i="13"/>
  <c r="AI1381" i="13"/>
  <c r="W1381" i="13"/>
  <c r="U1381" i="13"/>
  <c r="AQ1381" i="13"/>
  <c r="AN1381" i="13"/>
  <c r="R1381" i="13"/>
  <c r="S1381" i="13"/>
  <c r="D1382" i="13"/>
  <c r="B1382" i="13"/>
  <c r="K1382" i="13"/>
  <c r="L1382" i="13"/>
  <c r="C1382" i="13"/>
  <c r="E1382" i="13"/>
  <c r="G1382" i="13"/>
  <c r="I1382" i="13"/>
  <c r="F1382" i="13"/>
  <c r="J1382" i="13"/>
  <c r="H1382" i="13"/>
  <c r="S1395" i="18" l="1" a="1"/>
  <c r="S1395" i="18" s="1"/>
  <c r="AA1381" i="13"/>
  <c r="AB1381" i="13" s="1"/>
  <c r="AC1381" i="13" s="1"/>
  <c r="AS1380" i="13"/>
  <c r="M1380" i="13" s="1"/>
  <c r="Q1396" i="18" s="1"/>
  <c r="N1382" i="13"/>
  <c r="AR1381" i="13"/>
  <c r="S1382" i="13"/>
  <c r="R1382" i="13"/>
  <c r="J1383" i="13"/>
  <c r="G1383" i="13"/>
  <c r="C1383" i="13"/>
  <c r="H1383" i="13"/>
  <c r="K1383" i="13"/>
  <c r="B1383" i="13"/>
  <c r="E1383" i="13"/>
  <c r="D1383" i="13"/>
  <c r="I1383" i="13"/>
  <c r="F1383" i="13"/>
  <c r="L1383" i="13"/>
  <c r="X1382" i="13"/>
  <c r="AJ1382" i="13"/>
  <c r="V1382" i="13"/>
  <c r="AL1382" i="13"/>
  <c r="AF1382" i="13"/>
  <c r="U1382" i="13"/>
  <c r="AP1382" i="13"/>
  <c r="Y1382" i="13"/>
  <c r="AQ1382" i="13"/>
  <c r="AG1382" i="13"/>
  <c r="AH1382" i="13"/>
  <c r="AM1382" i="13"/>
  <c r="AE1382" i="13"/>
  <c r="AI1382" i="13"/>
  <c r="Z1382" i="13"/>
  <c r="W1382" i="13"/>
  <c r="AN1382" i="13"/>
  <c r="AO1382" i="13"/>
  <c r="S1396" i="18" l="1" a="1"/>
  <c r="S1396" i="18" s="1"/>
  <c r="AA1382" i="13"/>
  <c r="AB1382" i="13" s="1"/>
  <c r="AC1382" i="13" s="1"/>
  <c r="R1396" i="18"/>
  <c r="AS1381" i="13"/>
  <c r="M1381" i="13" s="1"/>
  <c r="Q1397" i="18" s="1"/>
  <c r="S1397" i="18" s="1" a="1"/>
  <c r="S1397" i="18" s="1"/>
  <c r="N1383" i="13"/>
  <c r="AR1382" i="13"/>
  <c r="AP1383" i="13"/>
  <c r="AJ1383" i="13"/>
  <c r="X1383" i="13"/>
  <c r="AE1383" i="13"/>
  <c r="AL1383" i="13"/>
  <c r="Y1383" i="13"/>
  <c r="AG1383" i="13"/>
  <c r="AF1383" i="13"/>
  <c r="AO1383" i="13"/>
  <c r="W1383" i="13"/>
  <c r="AQ1383" i="13"/>
  <c r="AI1383" i="13"/>
  <c r="AM1383" i="13"/>
  <c r="Z1383" i="13"/>
  <c r="U1383" i="13"/>
  <c r="AN1383" i="13"/>
  <c r="AH1383" i="13"/>
  <c r="V1383" i="13"/>
  <c r="C1384" i="13"/>
  <c r="G1384" i="13"/>
  <c r="B1384" i="13"/>
  <c r="K1384" i="13"/>
  <c r="L1384" i="13"/>
  <c r="I1384" i="13"/>
  <c r="F1384" i="13"/>
  <c r="E1384" i="13"/>
  <c r="D1384" i="13"/>
  <c r="J1384" i="13"/>
  <c r="H1384" i="13"/>
  <c r="S1383" i="13"/>
  <c r="R1383" i="13"/>
  <c r="R1397" i="18" l="1"/>
  <c r="AS1382" i="13"/>
  <c r="M1382" i="13" s="1"/>
  <c r="Q1398" i="18" s="1"/>
  <c r="R1398" i="18" s="1"/>
  <c r="N1384" i="13"/>
  <c r="AR1383" i="13"/>
  <c r="AA1383" i="13"/>
  <c r="AB1383" i="13" s="1"/>
  <c r="AC1383" i="13" s="1"/>
  <c r="S1384" i="13"/>
  <c r="R1384" i="13"/>
  <c r="AL1384" i="13"/>
  <c r="AH1384" i="13"/>
  <c r="AN1384" i="13"/>
  <c r="AQ1384" i="13"/>
  <c r="Z1384" i="13"/>
  <c r="U1384" i="13"/>
  <c r="W1384" i="13"/>
  <c r="AM1384" i="13"/>
  <c r="AI1384" i="13"/>
  <c r="Y1384" i="13"/>
  <c r="AO1384" i="13"/>
  <c r="AE1384" i="13"/>
  <c r="AG1384" i="13"/>
  <c r="AJ1384" i="13"/>
  <c r="V1384" i="13"/>
  <c r="AP1384" i="13"/>
  <c r="AF1384" i="13"/>
  <c r="X1384" i="13"/>
  <c r="E1385" i="13"/>
  <c r="F1385" i="13"/>
  <c r="J1385" i="13"/>
  <c r="L1385" i="13"/>
  <c r="C1385" i="13"/>
  <c r="I1385" i="13"/>
  <c r="K1385" i="13"/>
  <c r="B1385" i="13"/>
  <c r="D1385" i="13"/>
  <c r="G1385" i="13"/>
  <c r="N1385" i="13" s="1"/>
  <c r="H1385" i="13"/>
  <c r="AS1383" i="13" l="1"/>
  <c r="M1383" i="13" s="1"/>
  <c r="Q1399" i="18" s="1"/>
  <c r="S1398" i="18" a="1"/>
  <c r="S1398" i="18" s="1"/>
  <c r="AR1384" i="13"/>
  <c r="AA1384" i="13"/>
  <c r="AB1384" i="13" s="1"/>
  <c r="AC1384" i="13" s="1"/>
  <c r="S1385" i="13"/>
  <c r="R1385" i="13"/>
  <c r="AJ1385" i="13"/>
  <c r="X1385" i="13"/>
  <c r="Y1385" i="13"/>
  <c r="AE1385" i="13"/>
  <c r="AM1385" i="13"/>
  <c r="AG1385" i="13"/>
  <c r="AO1385" i="13"/>
  <c r="AI1385" i="13"/>
  <c r="W1385" i="13"/>
  <c r="AQ1385" i="13"/>
  <c r="AN1385" i="13"/>
  <c r="AF1385" i="13"/>
  <c r="Z1385" i="13"/>
  <c r="AP1385" i="13"/>
  <c r="U1385" i="13"/>
  <c r="AH1385" i="13"/>
  <c r="V1385" i="13"/>
  <c r="AL1385" i="13"/>
  <c r="J1386" i="13"/>
  <c r="I1386" i="13"/>
  <c r="D1386" i="13"/>
  <c r="B1386" i="13"/>
  <c r="F1386" i="13"/>
  <c r="E1386" i="13"/>
  <c r="L1386" i="13"/>
  <c r="C1386" i="13"/>
  <c r="K1386" i="13"/>
  <c r="G1386" i="13"/>
  <c r="H1386" i="13"/>
  <c r="R1399" i="18" l="1"/>
  <c r="S1399" i="18" a="1"/>
  <c r="S1399" i="18" s="1"/>
  <c r="AS1384" i="13"/>
  <c r="M1384" i="13" s="1"/>
  <c r="Q1400" i="18" s="1"/>
  <c r="S1400" i="18" s="1" a="1"/>
  <c r="S1400" i="18" s="1"/>
  <c r="N1386" i="13"/>
  <c r="AA1385" i="13"/>
  <c r="AB1385" i="13" s="1"/>
  <c r="AC1385" i="13" s="1"/>
  <c r="AR1385" i="13"/>
  <c r="R1386" i="13"/>
  <c r="S1386" i="13"/>
  <c r="G1387" i="13"/>
  <c r="K1387" i="13"/>
  <c r="E1387" i="13"/>
  <c r="L1387" i="13"/>
  <c r="J1387" i="13"/>
  <c r="F1387" i="13"/>
  <c r="H1387" i="13"/>
  <c r="B1387" i="13"/>
  <c r="D1387" i="13"/>
  <c r="C1387" i="13"/>
  <c r="I1387" i="13"/>
  <c r="U1386" i="13"/>
  <c r="AF1386" i="13"/>
  <c r="X1386" i="13"/>
  <c r="AN1386" i="13"/>
  <c r="AH1386" i="13"/>
  <c r="Z1386" i="13"/>
  <c r="W1386" i="13"/>
  <c r="AQ1386" i="13"/>
  <c r="V1386" i="13"/>
  <c r="AM1386" i="13"/>
  <c r="AG1386" i="13"/>
  <c r="Y1386" i="13"/>
  <c r="AE1386" i="13"/>
  <c r="AO1386" i="13"/>
  <c r="AI1386" i="13"/>
  <c r="AJ1386" i="13"/>
  <c r="AP1386" i="13"/>
  <c r="AL1386" i="13"/>
  <c r="R1400" i="18" l="1"/>
  <c r="N1387" i="13"/>
  <c r="AS1385" i="13"/>
  <c r="M1385" i="13" s="1"/>
  <c r="Q1401" i="18" s="1"/>
  <c r="S1401" i="18" s="1" a="1"/>
  <c r="S1401" i="18" s="1"/>
  <c r="AR1386" i="13"/>
  <c r="AA1386" i="13"/>
  <c r="AB1386" i="13" s="1"/>
  <c r="AC1386" i="13" s="1"/>
  <c r="AM1387" i="13"/>
  <c r="AO1387" i="13"/>
  <c r="AN1387" i="13"/>
  <c r="U1387" i="13"/>
  <c r="W1387" i="13"/>
  <c r="AQ1387" i="13"/>
  <c r="AP1387" i="13"/>
  <c r="AH1387" i="13"/>
  <c r="V1387" i="13"/>
  <c r="AE1387" i="13"/>
  <c r="Y1387" i="13"/>
  <c r="X1387" i="13"/>
  <c r="AL1387" i="13"/>
  <c r="Z1387" i="13"/>
  <c r="AG1387" i="13"/>
  <c r="AF1387" i="13"/>
  <c r="AJ1387" i="13"/>
  <c r="AI1387" i="13"/>
  <c r="I1388" i="13"/>
  <c r="B1388" i="13"/>
  <c r="C1388" i="13"/>
  <c r="E1388" i="13"/>
  <c r="D1388" i="13"/>
  <c r="J1388" i="13"/>
  <c r="H1388" i="13"/>
  <c r="G1388" i="13"/>
  <c r="L1388" i="13"/>
  <c r="F1388" i="13"/>
  <c r="K1388" i="13"/>
  <c r="R1387" i="13"/>
  <c r="S1387" i="13"/>
  <c r="AS1386" i="13" l="1"/>
  <c r="M1386" i="13" s="1"/>
  <c r="Q1402" i="18" s="1"/>
  <c r="S1402" i="18" s="1" a="1"/>
  <c r="S1402" i="18" s="1"/>
  <c r="N1388" i="13"/>
  <c r="R1401" i="18"/>
  <c r="AR1387" i="13"/>
  <c r="AA1387" i="13"/>
  <c r="AB1387" i="13" s="1"/>
  <c r="AC1387" i="13" s="1"/>
  <c r="S1388" i="13"/>
  <c r="R1388" i="13"/>
  <c r="AQ1388" i="13"/>
  <c r="AI1388" i="13"/>
  <c r="Y1388" i="13"/>
  <c r="AM1388" i="13"/>
  <c r="AG1388" i="13"/>
  <c r="AJ1388" i="13"/>
  <c r="AO1388" i="13"/>
  <c r="AP1388" i="13"/>
  <c r="AF1388" i="13"/>
  <c r="U1388" i="13"/>
  <c r="V1388" i="13"/>
  <c r="AL1388" i="13"/>
  <c r="X1388" i="13"/>
  <c r="AN1388" i="13"/>
  <c r="AH1388" i="13"/>
  <c r="AE1388" i="13"/>
  <c r="Z1388" i="13"/>
  <c r="W1388" i="13"/>
  <c r="B1389" i="13"/>
  <c r="D1389" i="13"/>
  <c r="F1389" i="13"/>
  <c r="J1389" i="13"/>
  <c r="C1389" i="13"/>
  <c r="G1389" i="13"/>
  <c r="H1389" i="13"/>
  <c r="E1389" i="13"/>
  <c r="K1389" i="13"/>
  <c r="I1389" i="13"/>
  <c r="L1389" i="13"/>
  <c r="R1402" i="18" l="1"/>
  <c r="AS1387" i="13"/>
  <c r="M1387" i="13" s="1"/>
  <c r="Q1403" i="18" s="1"/>
  <c r="S1403" i="18" s="1" a="1"/>
  <c r="S1403" i="18" s="1"/>
  <c r="N1389" i="13"/>
  <c r="AR1388" i="13"/>
  <c r="AA1388" i="13"/>
  <c r="AB1388" i="13" s="1"/>
  <c r="AC1388" i="13" s="1"/>
  <c r="R1389" i="13"/>
  <c r="S1389" i="13"/>
  <c r="AM1389" i="13"/>
  <c r="AG1389" i="13"/>
  <c r="Y1389" i="13"/>
  <c r="AO1389" i="13"/>
  <c r="AI1389" i="13"/>
  <c r="W1389" i="13"/>
  <c r="AQ1389" i="13"/>
  <c r="AN1389" i="13"/>
  <c r="AE1389" i="13"/>
  <c r="AF1389" i="13"/>
  <c r="Z1389" i="13"/>
  <c r="AP1389" i="13"/>
  <c r="AH1389" i="13"/>
  <c r="V1389" i="13"/>
  <c r="U1389" i="13"/>
  <c r="AJ1389" i="13"/>
  <c r="X1389" i="13"/>
  <c r="AL1389" i="13"/>
  <c r="L1390" i="13"/>
  <c r="F1390" i="13"/>
  <c r="C1390" i="13"/>
  <c r="J1390" i="13"/>
  <c r="I1390" i="13"/>
  <c r="E1390" i="13"/>
  <c r="B1390" i="13"/>
  <c r="K1390" i="13"/>
  <c r="H1390" i="13"/>
  <c r="G1390" i="13"/>
  <c r="N1390" i="13" s="1"/>
  <c r="D1390" i="13"/>
  <c r="R1403" i="18" l="1"/>
  <c r="AS1388" i="13"/>
  <c r="M1388" i="13" s="1"/>
  <c r="Q1404" i="18" s="1"/>
  <c r="S1404" i="18" s="1" a="1"/>
  <c r="S1404" i="18" s="1"/>
  <c r="AA1389" i="13"/>
  <c r="AB1389" i="13" s="1"/>
  <c r="AC1389" i="13" s="1"/>
  <c r="AR1389" i="13"/>
  <c r="AH1390" i="13"/>
  <c r="AJ1390" i="13"/>
  <c r="AN1390" i="13"/>
  <c r="AI1390" i="13"/>
  <c r="X1390" i="13"/>
  <c r="Z1390" i="13"/>
  <c r="AE1390" i="13"/>
  <c r="AQ1390" i="13"/>
  <c r="AG1390" i="13"/>
  <c r="W1390" i="13"/>
  <c r="AM1390" i="13"/>
  <c r="AF1390" i="13"/>
  <c r="U1390" i="13"/>
  <c r="AP1390" i="13"/>
  <c r="AO1390" i="13"/>
  <c r="V1390" i="13"/>
  <c r="Y1390" i="13"/>
  <c r="AL1390" i="13"/>
  <c r="S1390" i="13"/>
  <c r="R1390" i="13"/>
  <c r="J1391" i="13"/>
  <c r="C1391" i="13"/>
  <c r="K1391" i="13"/>
  <c r="F1391" i="13"/>
  <c r="L1391" i="13"/>
  <c r="B1391" i="13"/>
  <c r="H1391" i="13"/>
  <c r="G1391" i="13"/>
  <c r="D1391" i="13"/>
  <c r="E1391" i="13"/>
  <c r="I1391" i="13"/>
  <c r="AS1389" i="13" l="1"/>
  <c r="M1389" i="13" s="1"/>
  <c r="Q1405" i="18" s="1"/>
  <c r="R1405" i="18" s="1"/>
  <c r="R1404" i="18"/>
  <c r="AA1390" i="13"/>
  <c r="AB1390" i="13" s="1"/>
  <c r="AC1390" i="13" s="1"/>
  <c r="AR1390" i="13"/>
  <c r="N1391" i="13"/>
  <c r="AJ1391" i="13"/>
  <c r="X1391" i="13"/>
  <c r="AL1391" i="13"/>
  <c r="AF1391" i="13"/>
  <c r="AH1391" i="13"/>
  <c r="AE1391" i="13"/>
  <c r="AI1391" i="13"/>
  <c r="AN1391" i="13"/>
  <c r="AP1391" i="13"/>
  <c r="W1391" i="13"/>
  <c r="AQ1391" i="13"/>
  <c r="V1391" i="13"/>
  <c r="U1391" i="13"/>
  <c r="Y1391" i="13"/>
  <c r="AM1391" i="13"/>
  <c r="AG1391" i="13"/>
  <c r="Z1391" i="13"/>
  <c r="AO1391" i="13"/>
  <c r="S1391" i="13"/>
  <c r="R1391" i="13"/>
  <c r="F1392" i="13"/>
  <c r="B1392" i="13"/>
  <c r="K1392" i="13"/>
  <c r="D1392" i="13"/>
  <c r="H1392" i="13"/>
  <c r="J1392" i="13"/>
  <c r="I1392" i="13"/>
  <c r="E1392" i="13"/>
  <c r="G1392" i="13"/>
  <c r="C1392" i="13"/>
  <c r="L1392" i="13"/>
  <c r="AS1390" i="13" l="1"/>
  <c r="M1390" i="13" s="1"/>
  <c r="Q1406" i="18" s="1"/>
  <c r="S1406" i="18" s="1" a="1"/>
  <c r="S1406" i="18" s="1"/>
  <c r="S1405" i="18" a="1"/>
  <c r="S1405" i="18" s="1"/>
  <c r="AA1391" i="13"/>
  <c r="AB1391" i="13" s="1"/>
  <c r="AC1391" i="13" s="1"/>
  <c r="N1392" i="13"/>
  <c r="AR1391" i="13"/>
  <c r="S1392" i="13"/>
  <c r="R1392" i="13"/>
  <c r="AQ1392" i="13"/>
  <c r="AG1392" i="13"/>
  <c r="Y1392" i="13"/>
  <c r="AO1392" i="13"/>
  <c r="AI1392" i="13"/>
  <c r="AF1392" i="13"/>
  <c r="AJ1392" i="13"/>
  <c r="AL1392" i="13"/>
  <c r="U1392" i="13"/>
  <c r="AM1392" i="13"/>
  <c r="Z1392" i="13"/>
  <c r="AN1392" i="13"/>
  <c r="AH1392" i="13"/>
  <c r="V1392" i="13"/>
  <c r="AE1392" i="13"/>
  <c r="W1392" i="13"/>
  <c r="X1392" i="13"/>
  <c r="AP1392" i="13"/>
  <c r="I1393" i="13"/>
  <c r="G1393" i="13"/>
  <c r="C1393" i="13"/>
  <c r="L1393" i="13"/>
  <c r="H1393" i="13"/>
  <c r="E1393" i="13"/>
  <c r="B1393" i="13"/>
  <c r="K1393" i="13"/>
  <c r="F1393" i="13"/>
  <c r="J1393" i="13"/>
  <c r="D1393" i="13"/>
  <c r="R1406" i="18" l="1"/>
  <c r="AS1391" i="13"/>
  <c r="M1391" i="13" s="1"/>
  <c r="Q1407" i="18" s="1"/>
  <c r="S1407" i="18" s="1" a="1"/>
  <c r="S1407" i="18" s="1"/>
  <c r="N1393" i="13"/>
  <c r="AR1392" i="13"/>
  <c r="AA1392" i="13"/>
  <c r="AB1392" i="13" s="1"/>
  <c r="AC1392" i="13" s="1"/>
  <c r="AE1393" i="13"/>
  <c r="AM1393" i="13"/>
  <c r="AO1393" i="13"/>
  <c r="AG1393" i="13"/>
  <c r="Z1393" i="13"/>
  <c r="AI1393" i="13"/>
  <c r="AJ1393" i="13"/>
  <c r="AH1393" i="13"/>
  <c r="AL1393" i="13"/>
  <c r="X1393" i="13"/>
  <c r="AP1393" i="13"/>
  <c r="AF1393" i="13"/>
  <c r="AN1393" i="13"/>
  <c r="W1393" i="13"/>
  <c r="U1393" i="13"/>
  <c r="AQ1393" i="13"/>
  <c r="V1393" i="13"/>
  <c r="Y1393" i="13"/>
  <c r="C1394" i="13"/>
  <c r="H1394" i="13"/>
  <c r="F1394" i="13"/>
  <c r="J1394" i="13"/>
  <c r="E1394" i="13"/>
  <c r="B1394" i="13"/>
  <c r="K1394" i="13"/>
  <c r="I1394" i="13"/>
  <c r="G1394" i="13"/>
  <c r="N1394" i="13" s="1"/>
  <c r="D1394" i="13"/>
  <c r="L1394" i="13"/>
  <c r="R1393" i="13"/>
  <c r="S1393" i="13"/>
  <c r="R1407" i="18" l="1"/>
  <c r="AA1393" i="13"/>
  <c r="AB1393" i="13" s="1"/>
  <c r="AC1393" i="13" s="1"/>
  <c r="AR1393" i="13"/>
  <c r="AS1392" i="13"/>
  <c r="M1392" i="13" s="1"/>
  <c r="Q1408" i="18" s="1"/>
  <c r="U1394" i="13"/>
  <c r="AM1394" i="13"/>
  <c r="AH1394" i="13"/>
  <c r="V1394" i="13"/>
  <c r="AN1394" i="13"/>
  <c r="X1394" i="13"/>
  <c r="Y1394" i="13"/>
  <c r="AP1394" i="13"/>
  <c r="AF1394" i="13"/>
  <c r="AG1394" i="13"/>
  <c r="W1394" i="13"/>
  <c r="AO1394" i="13"/>
  <c r="AE1394" i="13"/>
  <c r="AQ1394" i="13"/>
  <c r="AL1394" i="13"/>
  <c r="AI1394" i="13"/>
  <c r="AJ1394" i="13"/>
  <c r="Z1394" i="13"/>
  <c r="C1395" i="13"/>
  <c r="J1395" i="13"/>
  <c r="F1395" i="13"/>
  <c r="G1395" i="13"/>
  <c r="H1395" i="13"/>
  <c r="D1395" i="13"/>
  <c r="L1395" i="13"/>
  <c r="E1395" i="13"/>
  <c r="I1395" i="13"/>
  <c r="B1395" i="13"/>
  <c r="K1395" i="13"/>
  <c r="R1394" i="13"/>
  <c r="S1394" i="13"/>
  <c r="AS1393" i="13" l="1"/>
  <c r="M1393" i="13" s="1"/>
  <c r="Q1409" i="18" s="1"/>
  <c r="S1409" i="18" s="1" a="1"/>
  <c r="S1409" i="18" s="1"/>
  <c r="N1395" i="13"/>
  <c r="AR1394" i="13"/>
  <c r="AA1394" i="13"/>
  <c r="AB1394" i="13" s="1"/>
  <c r="AC1394" i="13" s="1"/>
  <c r="R1408" i="18"/>
  <c r="S1408" i="18" a="1"/>
  <c r="S1408" i="18" s="1"/>
  <c r="D1396" i="13"/>
  <c r="G1396" i="13"/>
  <c r="H1396" i="13"/>
  <c r="L1396" i="13"/>
  <c r="J1396" i="13"/>
  <c r="I1396" i="13"/>
  <c r="F1396" i="13"/>
  <c r="B1396" i="13"/>
  <c r="K1396" i="13"/>
  <c r="C1396" i="13"/>
  <c r="E1396" i="13"/>
  <c r="Y1395" i="13"/>
  <c r="AQ1395" i="13"/>
  <c r="U1395" i="13"/>
  <c r="AP1395" i="13"/>
  <c r="AH1395" i="13"/>
  <c r="AM1395" i="13"/>
  <c r="AI1395" i="13"/>
  <c r="AJ1395" i="13"/>
  <c r="AO1395" i="13"/>
  <c r="Z1395" i="13"/>
  <c r="AF1395" i="13"/>
  <c r="V1395" i="13"/>
  <c r="AL1395" i="13"/>
  <c r="W1395" i="13"/>
  <c r="AE1395" i="13"/>
  <c r="AG1395" i="13"/>
  <c r="AN1395" i="13"/>
  <c r="X1395" i="13"/>
  <c r="R1395" i="13"/>
  <c r="S1395" i="13"/>
  <c r="R1409" i="18" l="1"/>
  <c r="AS1394" i="13"/>
  <c r="M1394" i="13" s="1"/>
  <c r="Q1410" i="18" s="1"/>
  <c r="R1410" i="18" s="1"/>
  <c r="N1396" i="13"/>
  <c r="AR1395" i="13"/>
  <c r="AA1395" i="13"/>
  <c r="AB1395" i="13" s="1"/>
  <c r="AC1395" i="13" s="1"/>
  <c r="D1397" i="13"/>
  <c r="I1397" i="13"/>
  <c r="G1397" i="13"/>
  <c r="C1397" i="13"/>
  <c r="J1397" i="13"/>
  <c r="H1397" i="13"/>
  <c r="K1397" i="13"/>
  <c r="B1397" i="13"/>
  <c r="L1397" i="13"/>
  <c r="E1397" i="13"/>
  <c r="F1397" i="13"/>
  <c r="S1396" i="13"/>
  <c r="R1396" i="13"/>
  <c r="AE1396" i="13"/>
  <c r="AH1396" i="13"/>
  <c r="W1396" i="13"/>
  <c r="AJ1396" i="13"/>
  <c r="Y1396" i="13"/>
  <c r="AM1396" i="13"/>
  <c r="AN1396" i="13"/>
  <c r="AQ1396" i="13"/>
  <c r="AO1396" i="13"/>
  <c r="X1396" i="13"/>
  <c r="Z1396" i="13"/>
  <c r="AP1396" i="13"/>
  <c r="U1396" i="13"/>
  <c r="V1396" i="13"/>
  <c r="AG1396" i="13"/>
  <c r="AF1396" i="13"/>
  <c r="AL1396" i="13"/>
  <c r="AI1396" i="13"/>
  <c r="S1410" i="18" l="1" a="1"/>
  <c r="S1410" i="18" s="1"/>
  <c r="AS1395" i="13"/>
  <c r="M1395" i="13" s="1"/>
  <c r="Q1411" i="18" s="1"/>
  <c r="S1411" i="18" s="1" a="1"/>
  <c r="S1411" i="18" s="1"/>
  <c r="AA1396" i="13"/>
  <c r="AB1396" i="13" s="1"/>
  <c r="AC1396" i="13" s="1"/>
  <c r="AR1396" i="13"/>
  <c r="N1397" i="13"/>
  <c r="I1398" i="13"/>
  <c r="G1398" i="13"/>
  <c r="C1398" i="13"/>
  <c r="F1398" i="13"/>
  <c r="B1398" i="13"/>
  <c r="H1398" i="13"/>
  <c r="L1398" i="13"/>
  <c r="K1398" i="13"/>
  <c r="D1398" i="13"/>
  <c r="E1398" i="13"/>
  <c r="J1398" i="13"/>
  <c r="S1397" i="13"/>
  <c r="R1397" i="13"/>
  <c r="AL1397" i="13"/>
  <c r="AO1397" i="13"/>
  <c r="AM1397" i="13"/>
  <c r="AN1397" i="13"/>
  <c r="AJ1397" i="13"/>
  <c r="W1397" i="13"/>
  <c r="AF1397" i="13"/>
  <c r="AG1397" i="13"/>
  <c r="Z1397" i="13"/>
  <c r="U1397" i="13"/>
  <c r="X1397" i="13"/>
  <c r="AH1397" i="13"/>
  <c r="AQ1397" i="13"/>
  <c r="V1397" i="13"/>
  <c r="AP1397" i="13"/>
  <c r="AE1397" i="13"/>
  <c r="AI1397" i="13"/>
  <c r="Y1397" i="13"/>
  <c r="R1411" i="18" l="1"/>
  <c r="N1398" i="13"/>
  <c r="AR1397" i="13"/>
  <c r="AA1397" i="13"/>
  <c r="AB1397" i="13" s="1"/>
  <c r="AC1397" i="13" s="1"/>
  <c r="AS1396" i="13"/>
  <c r="M1396" i="13" s="1"/>
  <c r="Q1412" i="18" s="1"/>
  <c r="AE1398" i="13"/>
  <c r="AI1398" i="13"/>
  <c r="Y1398" i="13"/>
  <c r="AO1398" i="13"/>
  <c r="AJ1398" i="13"/>
  <c r="Z1398" i="13"/>
  <c r="X1398" i="13"/>
  <c r="AF1398" i="13"/>
  <c r="AN1398" i="13"/>
  <c r="AH1398" i="13"/>
  <c r="V1398" i="13"/>
  <c r="U1398" i="13"/>
  <c r="AP1398" i="13"/>
  <c r="AL1398" i="13"/>
  <c r="AG1398" i="13"/>
  <c r="AM1398" i="13"/>
  <c r="AQ1398" i="13"/>
  <c r="W1398" i="13"/>
  <c r="S1398" i="13"/>
  <c r="R1398" i="13"/>
  <c r="L1399" i="13"/>
  <c r="G1399" i="13"/>
  <c r="C1399" i="13"/>
  <c r="J1399" i="13"/>
  <c r="D1399" i="13"/>
  <c r="E1399" i="13"/>
  <c r="I1399" i="13"/>
  <c r="F1399" i="13"/>
  <c r="H1399" i="13"/>
  <c r="B1399" i="13"/>
  <c r="K1399" i="13"/>
  <c r="AS1397" i="13" l="1"/>
  <c r="M1397" i="13" s="1"/>
  <c r="Q1413" i="18" s="1"/>
  <c r="R1413" i="18" s="1"/>
  <c r="R1412" i="18"/>
  <c r="S1412" i="18" a="1"/>
  <c r="S1412" i="18" s="1"/>
  <c r="AR1398" i="13"/>
  <c r="AA1398" i="13"/>
  <c r="AB1398" i="13" s="1"/>
  <c r="AC1398" i="13" s="1"/>
  <c r="N1399" i="13"/>
  <c r="H1400" i="13"/>
  <c r="K1400" i="13"/>
  <c r="I1400" i="13"/>
  <c r="J1400" i="13"/>
  <c r="G1400" i="13"/>
  <c r="E1400" i="13"/>
  <c r="F1400" i="13"/>
  <c r="L1400" i="13"/>
  <c r="D1400" i="13"/>
  <c r="B1400" i="13"/>
  <c r="C1400" i="13"/>
  <c r="S1399" i="13"/>
  <c r="R1399" i="13"/>
  <c r="Z1399" i="13"/>
  <c r="AH1399" i="13"/>
  <c r="AO1399" i="13"/>
  <c r="Y1399" i="13"/>
  <c r="AM1399" i="13"/>
  <c r="AF1399" i="13"/>
  <c r="AI1399" i="13"/>
  <c r="U1399" i="13"/>
  <c r="AP1399" i="13"/>
  <c r="AN1399" i="13"/>
  <c r="AL1399" i="13"/>
  <c r="AQ1399" i="13"/>
  <c r="AG1399" i="13"/>
  <c r="V1399" i="13"/>
  <c r="AE1399" i="13"/>
  <c r="W1399" i="13"/>
  <c r="X1399" i="13"/>
  <c r="AJ1399" i="13"/>
  <c r="S1413" i="18" l="1" a="1"/>
  <c r="S1413" i="18" s="1"/>
  <c r="AS1398" i="13"/>
  <c r="M1398" i="13" s="1"/>
  <c r="Q1414" i="18" s="1"/>
  <c r="N1400" i="13"/>
  <c r="AR1399" i="13"/>
  <c r="AA1399" i="13"/>
  <c r="AB1399" i="13" s="1"/>
  <c r="AC1399" i="13" s="1"/>
  <c r="H1401" i="13"/>
  <c r="G1401" i="13"/>
  <c r="J1401" i="13"/>
  <c r="L1401" i="13"/>
  <c r="I1401" i="13"/>
  <c r="D1401" i="13"/>
  <c r="K1401" i="13"/>
  <c r="F1401" i="13"/>
  <c r="E1401" i="13"/>
  <c r="C1401" i="13"/>
  <c r="B1401" i="13"/>
  <c r="W1400" i="13"/>
  <c r="X1400" i="13"/>
  <c r="AN1400" i="13"/>
  <c r="Y1400" i="13"/>
  <c r="AO1400" i="13"/>
  <c r="AJ1400" i="13"/>
  <c r="AH1400" i="13"/>
  <c r="AI1400" i="13"/>
  <c r="AE1400" i="13"/>
  <c r="AQ1400" i="13"/>
  <c r="AM1400" i="13"/>
  <c r="AP1400" i="13"/>
  <c r="Z1400" i="13"/>
  <c r="AL1400" i="13"/>
  <c r="V1400" i="13"/>
  <c r="U1400" i="13"/>
  <c r="AF1400" i="13"/>
  <c r="AG1400" i="13"/>
  <c r="S1400" i="13"/>
  <c r="R1400" i="13"/>
  <c r="S1414" i="18" l="1" a="1"/>
  <c r="S1414" i="18" s="1"/>
  <c r="R1414" i="18"/>
  <c r="AS1399" i="13"/>
  <c r="M1399" i="13" s="1"/>
  <c r="Q1415" i="18" s="1"/>
  <c r="R1415" i="18" s="1"/>
  <c r="AR1400" i="13"/>
  <c r="N1401" i="13"/>
  <c r="AA1400" i="13"/>
  <c r="AB1400" i="13" s="1"/>
  <c r="AC1400" i="13" s="1"/>
  <c r="I1402" i="13"/>
  <c r="H1402" i="13"/>
  <c r="L1402" i="13"/>
  <c r="C1402" i="13"/>
  <c r="G1402" i="13"/>
  <c r="B1402" i="13"/>
  <c r="E1402" i="13"/>
  <c r="K1402" i="13"/>
  <c r="J1402" i="13"/>
  <c r="D1402" i="13"/>
  <c r="F1402" i="13"/>
  <c r="AP1401" i="13"/>
  <c r="AQ1401" i="13"/>
  <c r="X1401" i="13"/>
  <c r="U1401" i="13"/>
  <c r="AN1401" i="13"/>
  <c r="Z1401" i="13"/>
  <c r="AE1401" i="13"/>
  <c r="AO1401" i="13"/>
  <c r="V1401" i="13"/>
  <c r="AJ1401" i="13"/>
  <c r="W1401" i="13"/>
  <c r="AF1401" i="13"/>
  <c r="Y1401" i="13"/>
  <c r="AM1401" i="13"/>
  <c r="AI1401" i="13"/>
  <c r="AH1401" i="13"/>
  <c r="AL1401" i="13"/>
  <c r="AG1401" i="13"/>
  <c r="S1401" i="13"/>
  <c r="R1401" i="13"/>
  <c r="S1415" i="18" l="1" a="1"/>
  <c r="S1415" i="18" s="1"/>
  <c r="AS1400" i="13"/>
  <c r="M1400" i="13" s="1"/>
  <c r="Q1416" i="18" s="1"/>
  <c r="N1402" i="13"/>
  <c r="AR1401" i="13"/>
  <c r="AA1401" i="13"/>
  <c r="AB1401" i="13" s="1"/>
  <c r="AC1401" i="13" s="1"/>
  <c r="AG1402" i="13"/>
  <c r="Y1402" i="13"/>
  <c r="AO1402" i="13"/>
  <c r="AE1402" i="13"/>
  <c r="W1402" i="13"/>
  <c r="AM1402" i="13"/>
  <c r="AL1402" i="13"/>
  <c r="AQ1402" i="13"/>
  <c r="U1402" i="13"/>
  <c r="AN1402" i="13"/>
  <c r="X1402" i="13"/>
  <c r="AP1402" i="13"/>
  <c r="Z1402" i="13"/>
  <c r="AJ1402" i="13"/>
  <c r="AF1402" i="13"/>
  <c r="V1402" i="13"/>
  <c r="AI1402" i="13"/>
  <c r="AH1402" i="13"/>
  <c r="B1403" i="13"/>
  <c r="G1403" i="13"/>
  <c r="I1403" i="13"/>
  <c r="D1403" i="13"/>
  <c r="H1403" i="13"/>
  <c r="E1403" i="13"/>
  <c r="C1403" i="13"/>
  <c r="L1403" i="13"/>
  <c r="F1403" i="13"/>
  <c r="K1403" i="13"/>
  <c r="J1403" i="13"/>
  <c r="S1402" i="13"/>
  <c r="R1402" i="13"/>
  <c r="S1416" i="18" l="1" a="1"/>
  <c r="S1416" i="18" s="1"/>
  <c r="AS1401" i="13"/>
  <c r="M1401" i="13" s="1"/>
  <c r="Q1417" i="18" s="1"/>
  <c r="S1417" i="18" s="1" a="1"/>
  <c r="S1417" i="18" s="1"/>
  <c r="R1416" i="18"/>
  <c r="N1403" i="13"/>
  <c r="AR1402" i="13"/>
  <c r="AA1402" i="13"/>
  <c r="AB1402" i="13" s="1"/>
  <c r="AC1402" i="13" s="1"/>
  <c r="R1403" i="13"/>
  <c r="S1403" i="13"/>
  <c r="AE1403" i="13"/>
  <c r="W1403" i="13"/>
  <c r="AQ1403" i="13"/>
  <c r="AL1403" i="13"/>
  <c r="AO1403" i="13"/>
  <c r="X1403" i="13"/>
  <c r="AI1403" i="13"/>
  <c r="AF1403" i="13"/>
  <c r="AG1403" i="13"/>
  <c r="AM1403" i="13"/>
  <c r="U1403" i="13"/>
  <c r="AP1403" i="13"/>
  <c r="AN1403" i="13"/>
  <c r="Y1403" i="13"/>
  <c r="V1403" i="13"/>
  <c r="AH1403" i="13"/>
  <c r="Z1403" i="13"/>
  <c r="AJ1403" i="13"/>
  <c r="D1404" i="13"/>
  <c r="L1404" i="13"/>
  <c r="J1404" i="13"/>
  <c r="B1404" i="13"/>
  <c r="I1404" i="13"/>
  <c r="C1404" i="13"/>
  <c r="E1404" i="13"/>
  <c r="G1404" i="13"/>
  <c r="K1404" i="13"/>
  <c r="F1404" i="13"/>
  <c r="H1404" i="13"/>
  <c r="R1417" i="18" l="1"/>
  <c r="AS1402" i="13"/>
  <c r="M1402" i="13" s="1"/>
  <c r="Q1418" i="18" s="1"/>
  <c r="R1418" i="18" s="1"/>
  <c r="N1404" i="13"/>
  <c r="AR1403" i="13"/>
  <c r="AA1403" i="13"/>
  <c r="AB1403" i="13" s="1"/>
  <c r="AC1403" i="13" s="1"/>
  <c r="R1404" i="13"/>
  <c r="S1404" i="13"/>
  <c r="G1405" i="13"/>
  <c r="L1405" i="13"/>
  <c r="I1405" i="13"/>
  <c r="K1405" i="13"/>
  <c r="H1405" i="13"/>
  <c r="F1405" i="13"/>
  <c r="D1405" i="13"/>
  <c r="E1405" i="13"/>
  <c r="B1405" i="13"/>
  <c r="C1405" i="13"/>
  <c r="J1405" i="13"/>
  <c r="AM1404" i="13"/>
  <c r="AI1404" i="13"/>
  <c r="Y1404" i="13"/>
  <c r="W1404" i="13"/>
  <c r="AG1404" i="13"/>
  <c r="AQ1404" i="13"/>
  <c r="V1404" i="13"/>
  <c r="U1404" i="13"/>
  <c r="AF1404" i="13"/>
  <c r="AL1404" i="13"/>
  <c r="AH1404" i="13"/>
  <c r="AN1404" i="13"/>
  <c r="AE1404" i="13"/>
  <c r="AO1404" i="13"/>
  <c r="AP1404" i="13"/>
  <c r="X1404" i="13"/>
  <c r="AJ1404" i="13"/>
  <c r="Z1404" i="13"/>
  <c r="S1418" i="18" l="1" a="1"/>
  <c r="S1418" i="18" s="1"/>
  <c r="AS1403" i="13"/>
  <c r="M1403" i="13" s="1"/>
  <c r="Q1419" i="18" s="1"/>
  <c r="S1419" i="18" s="1" a="1"/>
  <c r="S1419" i="18" s="1"/>
  <c r="N1405" i="13"/>
  <c r="AA1404" i="13"/>
  <c r="AB1404" i="13" s="1"/>
  <c r="AC1404" i="13" s="1"/>
  <c r="AR1404" i="13"/>
  <c r="B1406" i="13"/>
  <c r="C1406" i="13"/>
  <c r="J1406" i="13"/>
  <c r="K1406" i="13"/>
  <c r="E1406" i="13"/>
  <c r="F1406" i="13"/>
  <c r="L1406" i="13"/>
  <c r="G1406" i="13"/>
  <c r="D1406" i="13"/>
  <c r="H1406" i="13"/>
  <c r="I1406" i="13"/>
  <c r="U1405" i="13"/>
  <c r="AP1405" i="13"/>
  <c r="AJ1405" i="13"/>
  <c r="AN1405" i="13"/>
  <c r="AI1405" i="13"/>
  <c r="AQ1405" i="13"/>
  <c r="Z1405" i="13"/>
  <c r="AG1405" i="13"/>
  <c r="X1405" i="13"/>
  <c r="V1405" i="13"/>
  <c r="AH1405" i="13"/>
  <c r="AL1405" i="13"/>
  <c r="AF1405" i="13"/>
  <c r="W1405" i="13"/>
  <c r="AO1405" i="13"/>
  <c r="AE1405" i="13"/>
  <c r="Y1405" i="13"/>
  <c r="AM1405" i="13"/>
  <c r="R1405" i="13"/>
  <c r="S1405" i="13"/>
  <c r="R1419" i="18" l="1"/>
  <c r="AS1404" i="13"/>
  <c r="M1404" i="13" s="1"/>
  <c r="Q1420" i="18" s="1"/>
  <c r="S1420" i="18" s="1" a="1"/>
  <c r="S1420" i="18" s="1"/>
  <c r="AA1405" i="13"/>
  <c r="AB1405" i="13" s="1"/>
  <c r="AC1405" i="13" s="1"/>
  <c r="N1406" i="13"/>
  <c r="AR1405" i="13"/>
  <c r="R1406" i="13"/>
  <c r="S1406" i="13"/>
  <c r="AJ1406" i="13"/>
  <c r="X1406" i="13"/>
  <c r="AN1406" i="13"/>
  <c r="U1406" i="13"/>
  <c r="Y1406" i="13"/>
  <c r="AO1406" i="13"/>
  <c r="AL1406" i="13"/>
  <c r="AM1406" i="13"/>
  <c r="AP1406" i="13"/>
  <c r="Z1406" i="13"/>
  <c r="W1406" i="13"/>
  <c r="V1406" i="13"/>
  <c r="AF1406" i="13"/>
  <c r="AG1406" i="13"/>
  <c r="AH1406" i="13"/>
  <c r="AI1406" i="13"/>
  <c r="AE1406" i="13"/>
  <c r="AQ1406" i="13"/>
  <c r="B1407" i="13"/>
  <c r="C1407" i="13"/>
  <c r="K1407" i="13"/>
  <c r="H1407" i="13"/>
  <c r="E1407" i="13"/>
  <c r="J1407" i="13"/>
  <c r="L1407" i="13"/>
  <c r="D1407" i="13"/>
  <c r="I1407" i="13"/>
  <c r="G1407" i="13"/>
  <c r="F1407" i="13"/>
  <c r="R1420" i="18" l="1"/>
  <c r="AS1405" i="13"/>
  <c r="M1405" i="13" s="1"/>
  <c r="Q1421" i="18" s="1"/>
  <c r="R1421" i="18" s="1"/>
  <c r="AA1406" i="13"/>
  <c r="AB1406" i="13" s="1"/>
  <c r="AC1406" i="13" s="1"/>
  <c r="N1407" i="13"/>
  <c r="AR1406" i="13"/>
  <c r="U1407" i="13"/>
  <c r="AH1407" i="13"/>
  <c r="AN1407" i="13"/>
  <c r="AP1407" i="13"/>
  <c r="AE1407" i="13"/>
  <c r="AF1407" i="13"/>
  <c r="X1407" i="13"/>
  <c r="W1407" i="13"/>
  <c r="AM1407" i="13"/>
  <c r="AG1407" i="13"/>
  <c r="V1407" i="13"/>
  <c r="Z1407" i="13"/>
  <c r="AI1407" i="13"/>
  <c r="AJ1407" i="13"/>
  <c r="AL1407" i="13"/>
  <c r="AO1407" i="13"/>
  <c r="AQ1407" i="13"/>
  <c r="Y1407" i="13"/>
  <c r="R1407" i="13"/>
  <c r="S1407" i="13"/>
  <c r="J1408" i="13"/>
  <c r="D1408" i="13"/>
  <c r="K1408" i="13"/>
  <c r="G1408" i="13"/>
  <c r="I1408" i="13"/>
  <c r="F1408" i="13"/>
  <c r="B1408" i="13"/>
  <c r="L1408" i="13"/>
  <c r="C1408" i="13"/>
  <c r="E1408" i="13"/>
  <c r="H1408" i="13"/>
  <c r="S1421" i="18" l="1" a="1"/>
  <c r="S1421" i="18" s="1"/>
  <c r="AA1407" i="13"/>
  <c r="AB1407" i="13" s="1"/>
  <c r="AC1407" i="13" s="1"/>
  <c r="AR1407" i="13"/>
  <c r="N1408" i="13"/>
  <c r="AS1406" i="13"/>
  <c r="M1406" i="13" s="1"/>
  <c r="Q1422" i="18" s="1"/>
  <c r="S1408" i="13"/>
  <c r="R1408" i="13"/>
  <c r="E1409" i="13"/>
  <c r="K1409" i="13"/>
  <c r="L1409" i="13"/>
  <c r="C1409" i="13"/>
  <c r="I1409" i="13"/>
  <c r="D1409" i="13"/>
  <c r="G1409" i="13"/>
  <c r="B1409" i="13"/>
  <c r="F1409" i="13"/>
  <c r="H1409" i="13"/>
  <c r="J1409" i="13"/>
  <c r="AI1408" i="13"/>
  <c r="AM1408" i="13"/>
  <c r="AL1408" i="13"/>
  <c r="Y1408" i="13"/>
  <c r="AO1408" i="13"/>
  <c r="AN1408" i="13"/>
  <c r="AQ1408" i="13"/>
  <c r="X1408" i="13"/>
  <c r="U1408" i="13"/>
  <c r="AJ1408" i="13"/>
  <c r="AH1408" i="13"/>
  <c r="AE1408" i="13"/>
  <c r="AG1408" i="13"/>
  <c r="W1408" i="13"/>
  <c r="V1408" i="13"/>
  <c r="AP1408" i="13"/>
  <c r="AF1408" i="13"/>
  <c r="Z1408" i="13"/>
  <c r="N1409" i="13" l="1"/>
  <c r="AS1407" i="13"/>
  <c r="M1407" i="13" s="1"/>
  <c r="Q1423" i="18" s="1"/>
  <c r="S1423" i="18" s="1" a="1"/>
  <c r="S1423" i="18" s="1"/>
  <c r="R1422" i="18"/>
  <c r="S1422" i="18" a="1"/>
  <c r="S1422" i="18" s="1"/>
  <c r="AR1408" i="13"/>
  <c r="AA1408" i="13"/>
  <c r="AB1408" i="13" s="1"/>
  <c r="AC1408" i="13" s="1"/>
  <c r="S1409" i="13"/>
  <c r="R1409" i="13"/>
  <c r="D1410" i="13"/>
  <c r="L1410" i="13"/>
  <c r="B1410" i="13"/>
  <c r="G1410" i="13"/>
  <c r="F1410" i="13"/>
  <c r="K1410" i="13"/>
  <c r="E1410" i="13"/>
  <c r="C1410" i="13"/>
  <c r="H1410" i="13"/>
  <c r="I1410" i="13"/>
  <c r="J1410" i="13"/>
  <c r="Y1409" i="13"/>
  <c r="AM1409" i="13"/>
  <c r="AN1409" i="13"/>
  <c r="AH1409" i="13"/>
  <c r="Z1409" i="13"/>
  <c r="AP1409" i="13"/>
  <c r="AJ1409" i="13"/>
  <c r="V1409" i="13"/>
  <c r="U1409" i="13"/>
  <c r="AO1409" i="13"/>
  <c r="AG1409" i="13"/>
  <c r="AE1409" i="13"/>
  <c r="W1409" i="13"/>
  <c r="AQ1409" i="13"/>
  <c r="AI1409" i="13"/>
  <c r="AF1409" i="13"/>
  <c r="X1409" i="13"/>
  <c r="AL1409" i="13"/>
  <c r="AS1408" i="13" l="1"/>
  <c r="M1408" i="13" s="1"/>
  <c r="Q1424" i="18" s="1"/>
  <c r="S1424" i="18" s="1" a="1"/>
  <c r="S1424" i="18" s="1"/>
  <c r="R1423" i="18"/>
  <c r="AA1409" i="13"/>
  <c r="AB1409" i="13" s="1"/>
  <c r="AC1409" i="13" s="1"/>
  <c r="AR1409" i="13"/>
  <c r="N1410" i="13"/>
  <c r="S1410" i="13"/>
  <c r="R1410" i="13"/>
  <c r="F1411" i="13"/>
  <c r="B1411" i="13"/>
  <c r="K1411" i="13"/>
  <c r="E1411" i="13"/>
  <c r="H1411" i="13"/>
  <c r="J1411" i="13"/>
  <c r="D1411" i="13"/>
  <c r="L1411" i="13"/>
  <c r="I1411" i="13"/>
  <c r="C1411" i="13"/>
  <c r="G1411" i="13"/>
  <c r="AN1410" i="13"/>
  <c r="AH1410" i="13"/>
  <c r="AE1410" i="13"/>
  <c r="AP1410" i="13"/>
  <c r="AQ1410" i="13"/>
  <c r="V1410" i="13"/>
  <c r="W1410" i="13"/>
  <c r="AM1410" i="13"/>
  <c r="AG1410" i="13"/>
  <c r="Y1410" i="13"/>
  <c r="AO1410" i="13"/>
  <c r="AI1410" i="13"/>
  <c r="AJ1410" i="13"/>
  <c r="X1410" i="13"/>
  <c r="U1410" i="13"/>
  <c r="AL1410" i="13"/>
  <c r="AF1410" i="13"/>
  <c r="Z1410" i="13"/>
  <c r="R1424" i="18" l="1"/>
  <c r="AS1409" i="13"/>
  <c r="M1409" i="13" s="1"/>
  <c r="Q1425" i="18" s="1"/>
  <c r="R1425" i="18" s="1"/>
  <c r="AA1410" i="13"/>
  <c r="AB1410" i="13" s="1"/>
  <c r="AC1410" i="13" s="1"/>
  <c r="AR1410" i="13"/>
  <c r="N1411" i="13"/>
  <c r="AO1411" i="13"/>
  <c r="Z1411" i="13"/>
  <c r="Y1411" i="13"/>
  <c r="AE1411" i="13"/>
  <c r="AQ1411" i="13"/>
  <c r="AI1411" i="13"/>
  <c r="AH1411" i="13"/>
  <c r="AM1411" i="13"/>
  <c r="AG1411" i="13"/>
  <c r="AJ1411" i="13"/>
  <c r="AN1411" i="13"/>
  <c r="AP1411" i="13"/>
  <c r="V1411" i="13"/>
  <c r="AL1411" i="13"/>
  <c r="AF1411" i="13"/>
  <c r="U1411" i="13"/>
  <c r="X1411" i="13"/>
  <c r="W1411" i="13"/>
  <c r="S1411" i="13"/>
  <c r="R1411" i="13"/>
  <c r="F1412" i="13"/>
  <c r="B1412" i="13"/>
  <c r="K1412" i="13"/>
  <c r="D1412" i="13"/>
  <c r="E1412" i="13"/>
  <c r="I1412" i="13"/>
  <c r="L1412" i="13"/>
  <c r="H1412" i="13"/>
  <c r="J1412" i="13"/>
  <c r="C1412" i="13"/>
  <c r="G1412" i="13"/>
  <c r="S1425" i="18" l="1" a="1"/>
  <c r="S1425" i="18" s="1"/>
  <c r="AS1410" i="13"/>
  <c r="M1410" i="13" s="1"/>
  <c r="Q1426" i="18" s="1"/>
  <c r="N1412" i="13"/>
  <c r="AA1411" i="13"/>
  <c r="AB1411" i="13" s="1"/>
  <c r="AC1411" i="13" s="1"/>
  <c r="AR1411" i="13"/>
  <c r="S1412" i="13"/>
  <c r="R1412" i="13"/>
  <c r="AL1412" i="13"/>
  <c r="Y1412" i="13"/>
  <c r="AM1412" i="13"/>
  <c r="AN1412" i="13"/>
  <c r="AH1412" i="13"/>
  <c r="Z1412" i="13"/>
  <c r="AI1412" i="13"/>
  <c r="AP1412" i="13"/>
  <c r="AE1412" i="13"/>
  <c r="U1412" i="13"/>
  <c r="W1412" i="13"/>
  <c r="X1412" i="13"/>
  <c r="AO1412" i="13"/>
  <c r="V1412" i="13"/>
  <c r="AF1412" i="13"/>
  <c r="AG1412" i="13"/>
  <c r="AJ1412" i="13"/>
  <c r="AQ1412" i="13"/>
  <c r="H1413" i="13"/>
  <c r="G1413" i="13"/>
  <c r="I1413" i="13"/>
  <c r="C1413" i="13"/>
  <c r="B1413" i="13"/>
  <c r="J1413" i="13"/>
  <c r="F1413" i="13"/>
  <c r="L1413" i="13"/>
  <c r="E1413" i="13"/>
  <c r="K1413" i="13"/>
  <c r="D1413" i="13"/>
  <c r="S1426" i="18" l="1" a="1"/>
  <c r="S1426" i="18" s="1"/>
  <c r="AS1411" i="13"/>
  <c r="M1411" i="13" s="1"/>
  <c r="Q1427" i="18" s="1"/>
  <c r="S1427" i="18" s="1" a="1"/>
  <c r="S1427" i="18" s="1"/>
  <c r="R1426" i="18"/>
  <c r="N1413" i="13"/>
  <c r="AR1412" i="13"/>
  <c r="AA1412" i="13"/>
  <c r="AB1412" i="13" s="1"/>
  <c r="AC1412" i="13" s="1"/>
  <c r="X1413" i="13"/>
  <c r="AF1413" i="13"/>
  <c r="U1413" i="13"/>
  <c r="Z1413" i="13"/>
  <c r="AH1413" i="13"/>
  <c r="AO1413" i="13"/>
  <c r="AL1413" i="13"/>
  <c r="AQ1413" i="13"/>
  <c r="AE1413" i="13"/>
  <c r="AG1413" i="13"/>
  <c r="AN1413" i="13"/>
  <c r="AI1413" i="13"/>
  <c r="AJ1413" i="13"/>
  <c r="Y1413" i="13"/>
  <c r="AP1413" i="13"/>
  <c r="W1413" i="13"/>
  <c r="V1413" i="13"/>
  <c r="AM1413" i="13"/>
  <c r="H1414" i="13"/>
  <c r="I1414" i="13"/>
  <c r="G1414" i="13"/>
  <c r="L1414" i="13"/>
  <c r="E1414" i="13"/>
  <c r="D1414" i="13"/>
  <c r="C1414" i="13"/>
  <c r="K1414" i="13"/>
  <c r="J1414" i="13"/>
  <c r="B1414" i="13"/>
  <c r="F1414" i="13"/>
  <c r="R1413" i="13"/>
  <c r="S1413" i="13"/>
  <c r="R1427" i="18" l="1"/>
  <c r="AS1412" i="13"/>
  <c r="M1412" i="13" s="1"/>
  <c r="Q1428" i="18" s="1"/>
  <c r="S1428" i="18" s="1" a="1"/>
  <c r="S1428" i="18" s="1"/>
  <c r="AR1413" i="13"/>
  <c r="AA1413" i="13"/>
  <c r="AB1413" i="13" s="1"/>
  <c r="AC1413" i="13" s="1"/>
  <c r="N1414" i="13"/>
  <c r="B1415" i="13"/>
  <c r="E1415" i="13"/>
  <c r="K1415" i="13"/>
  <c r="L1415" i="13"/>
  <c r="G1415" i="13"/>
  <c r="I1415" i="13"/>
  <c r="J1415" i="13"/>
  <c r="C1415" i="13"/>
  <c r="H1415" i="13"/>
  <c r="D1415" i="13"/>
  <c r="F1415" i="13"/>
  <c r="AF1414" i="13"/>
  <c r="W1414" i="13"/>
  <c r="AQ1414" i="13"/>
  <c r="AI1414" i="13"/>
  <c r="AN1414" i="13"/>
  <c r="Z1414" i="13"/>
  <c r="AG1414" i="13"/>
  <c r="AH1414" i="13"/>
  <c r="V1414" i="13"/>
  <c r="AP1414" i="13"/>
  <c r="AJ1414" i="13"/>
  <c r="U1414" i="13"/>
  <c r="AL1414" i="13"/>
  <c r="Y1414" i="13"/>
  <c r="X1414" i="13"/>
  <c r="AE1414" i="13"/>
  <c r="AM1414" i="13"/>
  <c r="AO1414" i="13"/>
  <c r="R1414" i="13"/>
  <c r="S1414" i="13"/>
  <c r="R1428" i="18" l="1"/>
  <c r="AA1414" i="13"/>
  <c r="AB1414" i="13" s="1"/>
  <c r="AC1414" i="13" s="1"/>
  <c r="N1415" i="13"/>
  <c r="AR1414" i="13"/>
  <c r="AS1413" i="13"/>
  <c r="M1413" i="13" s="1"/>
  <c r="Q1429" i="18" s="1"/>
  <c r="AP1415" i="13"/>
  <c r="AQ1415" i="13"/>
  <c r="X1415" i="13"/>
  <c r="AL1415" i="13"/>
  <c r="AM1415" i="13"/>
  <c r="AJ1415" i="13"/>
  <c r="Y1415" i="13"/>
  <c r="AO1415" i="13"/>
  <c r="AE1415" i="13"/>
  <c r="W1415" i="13"/>
  <c r="AN1415" i="13"/>
  <c r="AG1415" i="13"/>
  <c r="AF1415" i="13"/>
  <c r="AI1415" i="13"/>
  <c r="U1415" i="13"/>
  <c r="V1415" i="13"/>
  <c r="AH1415" i="13"/>
  <c r="Z1415" i="13"/>
  <c r="R1415" i="13"/>
  <c r="S1415" i="13"/>
  <c r="H1416" i="13"/>
  <c r="K1416" i="13"/>
  <c r="F1416" i="13"/>
  <c r="I1416" i="13"/>
  <c r="B1416" i="13"/>
  <c r="D1416" i="13"/>
  <c r="L1416" i="13"/>
  <c r="J1416" i="13"/>
  <c r="E1416" i="13"/>
  <c r="G1416" i="13"/>
  <c r="C1416" i="13"/>
  <c r="N1416" i="13" l="1"/>
  <c r="AS1414" i="13"/>
  <c r="M1414" i="13" s="1"/>
  <c r="Q1430" i="18" s="1"/>
  <c r="S1430" i="18" s="1" a="1"/>
  <c r="S1430" i="18" s="1"/>
  <c r="S1429" i="18" a="1"/>
  <c r="S1429" i="18" s="1"/>
  <c r="R1429" i="18"/>
  <c r="AA1415" i="13"/>
  <c r="AB1415" i="13" s="1"/>
  <c r="AC1415" i="13" s="1"/>
  <c r="AR1415" i="13"/>
  <c r="AF1416" i="13"/>
  <c r="AO1416" i="13"/>
  <c r="AI1416" i="13"/>
  <c r="AQ1416" i="13"/>
  <c r="AG1416" i="13"/>
  <c r="AN1416" i="13"/>
  <c r="AP1416" i="13"/>
  <c r="V1416" i="13"/>
  <c r="U1416" i="13"/>
  <c r="AH1416" i="13"/>
  <c r="AL1416" i="13"/>
  <c r="X1416" i="13"/>
  <c r="AJ1416" i="13"/>
  <c r="Y1416" i="13"/>
  <c r="AM1416" i="13"/>
  <c r="AE1416" i="13"/>
  <c r="W1416" i="13"/>
  <c r="Z1416" i="13"/>
  <c r="H1417" i="13"/>
  <c r="K1417" i="13"/>
  <c r="F1417" i="13"/>
  <c r="G1417" i="13"/>
  <c r="B1417" i="13"/>
  <c r="C1417" i="13"/>
  <c r="D1417" i="13"/>
  <c r="I1417" i="13"/>
  <c r="J1417" i="13"/>
  <c r="E1417" i="13"/>
  <c r="L1417" i="13"/>
  <c r="S1416" i="13"/>
  <c r="R1416" i="13"/>
  <c r="AS1415" i="13" l="1"/>
  <c r="M1415" i="13" s="1"/>
  <c r="Q1431" i="18" s="1"/>
  <c r="R1431" i="18" s="1"/>
  <c r="R1430" i="18"/>
  <c r="N1417" i="13"/>
  <c r="AR1416" i="13"/>
  <c r="AA1416" i="13"/>
  <c r="AB1416" i="13" s="1"/>
  <c r="AC1416" i="13" s="1"/>
  <c r="AI1417" i="13"/>
  <c r="V1417" i="13"/>
  <c r="Y1417" i="13"/>
  <c r="AM1417" i="13"/>
  <c r="AG1417" i="13"/>
  <c r="AQ1417" i="13"/>
  <c r="U1417" i="13"/>
  <c r="AO1417" i="13"/>
  <c r="AP1417" i="13"/>
  <c r="AF1417" i="13"/>
  <c r="AJ1417" i="13"/>
  <c r="AL1417" i="13"/>
  <c r="AE1417" i="13"/>
  <c r="X1417" i="13"/>
  <c r="AN1417" i="13"/>
  <c r="AH1417" i="13"/>
  <c r="Z1417" i="13"/>
  <c r="W1417" i="13"/>
  <c r="K1418" i="13"/>
  <c r="E1418" i="13"/>
  <c r="C1418" i="13"/>
  <c r="L1418" i="13"/>
  <c r="B1418" i="13"/>
  <c r="F1418" i="13"/>
  <c r="H1418" i="13"/>
  <c r="D1418" i="13"/>
  <c r="J1418" i="13"/>
  <c r="I1418" i="13"/>
  <c r="G1418" i="13"/>
  <c r="R1417" i="13"/>
  <c r="S1417" i="13"/>
  <c r="S1431" i="18" l="1" a="1"/>
  <c r="S1431" i="18" s="1"/>
  <c r="N1418" i="13"/>
  <c r="AS1416" i="13"/>
  <c r="M1416" i="13" s="1"/>
  <c r="Q1432" i="18" s="1"/>
  <c r="S1432" i="18" s="1" a="1"/>
  <c r="S1432" i="18" s="1"/>
  <c r="AR1417" i="13"/>
  <c r="AA1417" i="13"/>
  <c r="AB1417" i="13" s="1"/>
  <c r="AC1417" i="13" s="1"/>
  <c r="AH1418" i="13"/>
  <c r="AQ1418" i="13"/>
  <c r="AI1418" i="13"/>
  <c r="AE1418" i="13"/>
  <c r="AJ1418" i="13"/>
  <c r="AN1418" i="13"/>
  <c r="AP1418" i="13"/>
  <c r="Z1418" i="13"/>
  <c r="V1418" i="13"/>
  <c r="AF1418" i="13"/>
  <c r="AL1418" i="13"/>
  <c r="X1418" i="13"/>
  <c r="W1418" i="13"/>
  <c r="AM1418" i="13"/>
  <c r="Y1418" i="13"/>
  <c r="U1418" i="13"/>
  <c r="AG1418" i="13"/>
  <c r="AO1418" i="13"/>
  <c r="R1418" i="13"/>
  <c r="S1418" i="13"/>
  <c r="D1419" i="13"/>
  <c r="K1419" i="13"/>
  <c r="F1419" i="13"/>
  <c r="H1419" i="13"/>
  <c r="B1419" i="13"/>
  <c r="G1419" i="13"/>
  <c r="L1419" i="13"/>
  <c r="J1419" i="13"/>
  <c r="E1419" i="13"/>
  <c r="C1419" i="13"/>
  <c r="I1419" i="13"/>
  <c r="AS1417" i="13" l="1"/>
  <c r="M1417" i="13" s="1"/>
  <c r="Q1433" i="18" s="1"/>
  <c r="S1433" i="18" s="1" a="1"/>
  <c r="S1433" i="18" s="1"/>
  <c r="R1432" i="18"/>
  <c r="N1419" i="13"/>
  <c r="AA1418" i="13"/>
  <c r="AB1418" i="13" s="1"/>
  <c r="AC1418" i="13" s="1"/>
  <c r="AR1418" i="13"/>
  <c r="G1420" i="13"/>
  <c r="K1420" i="13"/>
  <c r="D1420" i="13"/>
  <c r="I1420" i="13"/>
  <c r="H1420" i="13"/>
  <c r="F1420" i="13"/>
  <c r="J1420" i="13"/>
  <c r="C1420" i="13"/>
  <c r="B1420" i="13"/>
  <c r="L1420" i="13"/>
  <c r="E1420" i="13"/>
  <c r="S1419" i="13"/>
  <c r="R1419" i="13"/>
  <c r="U1419" i="13"/>
  <c r="AE1419" i="13"/>
  <c r="AG1419" i="13"/>
  <c r="V1419" i="13"/>
  <c r="AO1419" i="13"/>
  <c r="AI1419" i="13"/>
  <c r="AF1419" i="13"/>
  <c r="W1419" i="13"/>
  <c r="AL1419" i="13"/>
  <c r="AH1419" i="13"/>
  <c r="X1419" i="13"/>
  <c r="AN1419" i="13"/>
  <c r="AP1419" i="13"/>
  <c r="Z1419" i="13"/>
  <c r="AJ1419" i="13"/>
  <c r="AM1419" i="13"/>
  <c r="AQ1419" i="13"/>
  <c r="Y1419" i="13"/>
  <c r="R1433" i="18" l="1"/>
  <c r="AS1418" i="13"/>
  <c r="M1418" i="13" s="1"/>
  <c r="Q1434" i="18" s="1"/>
  <c r="S1434" i="18" s="1" a="1"/>
  <c r="S1434" i="18" s="1"/>
  <c r="N1420" i="13"/>
  <c r="AR1419" i="13"/>
  <c r="AA1419" i="13"/>
  <c r="AB1419" i="13" s="1"/>
  <c r="AC1419" i="13" s="1"/>
  <c r="D1421" i="13"/>
  <c r="K1421" i="13"/>
  <c r="C1421" i="13"/>
  <c r="G1421" i="13"/>
  <c r="L1421" i="13"/>
  <c r="J1421" i="13"/>
  <c r="F1421" i="13"/>
  <c r="B1421" i="13"/>
  <c r="E1421" i="13"/>
  <c r="I1421" i="13"/>
  <c r="H1421" i="13"/>
  <c r="S1420" i="13"/>
  <c r="R1420" i="13"/>
  <c r="X1420" i="13"/>
  <c r="W1420" i="13"/>
  <c r="V1420" i="13"/>
  <c r="AE1420" i="13"/>
  <c r="AH1420" i="13"/>
  <c r="AM1420" i="13"/>
  <c r="AN1420" i="13"/>
  <c r="AO1420" i="13"/>
  <c r="AJ1420" i="13"/>
  <c r="AP1420" i="13"/>
  <c r="U1420" i="13"/>
  <c r="AG1420" i="13"/>
  <c r="Y1420" i="13"/>
  <c r="AI1420" i="13"/>
  <c r="AQ1420" i="13"/>
  <c r="AL1420" i="13"/>
  <c r="AF1420" i="13"/>
  <c r="Z1420" i="13"/>
  <c r="R1434" i="18" l="1"/>
  <c r="AS1419" i="13"/>
  <c r="M1419" i="13" s="1"/>
  <c r="Q1435" i="18" s="1"/>
  <c r="R1435" i="18" s="1"/>
  <c r="AA1420" i="13"/>
  <c r="AB1420" i="13" s="1"/>
  <c r="AC1420" i="13" s="1"/>
  <c r="N1421" i="13"/>
  <c r="AR1420" i="13"/>
  <c r="R1421" i="13"/>
  <c r="S1421" i="13"/>
  <c r="L1422" i="13"/>
  <c r="J1422" i="13"/>
  <c r="K1422" i="13"/>
  <c r="I1422" i="13"/>
  <c r="D1422" i="13"/>
  <c r="H1422" i="13"/>
  <c r="G1422" i="13"/>
  <c r="F1422" i="13"/>
  <c r="E1422" i="13"/>
  <c r="B1422" i="13"/>
  <c r="C1422" i="13"/>
  <c r="AH1421" i="13"/>
  <c r="Z1421" i="13"/>
  <c r="AN1421" i="13"/>
  <c r="AF1421" i="13"/>
  <c r="X1421" i="13"/>
  <c r="AQ1421" i="13"/>
  <c r="AP1421" i="13"/>
  <c r="AM1421" i="13"/>
  <c r="AL1421" i="13"/>
  <c r="AO1421" i="13"/>
  <c r="W1421" i="13"/>
  <c r="V1421" i="13"/>
  <c r="Y1421" i="13"/>
  <c r="AI1421" i="13"/>
  <c r="U1421" i="13"/>
  <c r="AE1421" i="13"/>
  <c r="AJ1421" i="13"/>
  <c r="AG1421" i="13"/>
  <c r="S1435" i="18" l="1" a="1"/>
  <c r="S1435" i="18" s="1"/>
  <c r="AS1420" i="13"/>
  <c r="M1420" i="13" s="1"/>
  <c r="Q1436" i="18" s="1"/>
  <c r="S1436" i="18" s="1" a="1"/>
  <c r="S1436" i="18" s="1"/>
  <c r="AA1421" i="13"/>
  <c r="AB1421" i="13" s="1"/>
  <c r="AC1421" i="13" s="1"/>
  <c r="AR1421" i="13"/>
  <c r="N1422" i="13"/>
  <c r="J1423" i="13"/>
  <c r="F1423" i="13"/>
  <c r="I1423" i="13"/>
  <c r="K1423" i="13"/>
  <c r="L1423" i="13"/>
  <c r="G1423" i="13"/>
  <c r="B1423" i="13"/>
  <c r="D1423" i="13"/>
  <c r="C1423" i="13"/>
  <c r="H1423" i="13"/>
  <c r="E1423" i="13"/>
  <c r="S1422" i="13"/>
  <c r="R1422" i="13"/>
  <c r="AI1422" i="13"/>
  <c r="AN1422" i="13"/>
  <c r="U1422" i="13"/>
  <c r="X1422" i="13"/>
  <c r="AG1422" i="13"/>
  <c r="W1422" i="13"/>
  <c r="AH1422" i="13"/>
  <c r="AQ1422" i="13"/>
  <c r="AJ1422" i="13"/>
  <c r="V1422" i="13"/>
  <c r="AE1422" i="13"/>
  <c r="AM1422" i="13"/>
  <c r="AP1422" i="13"/>
  <c r="Z1422" i="13"/>
  <c r="AL1422" i="13"/>
  <c r="AF1422" i="13"/>
  <c r="Y1422" i="13"/>
  <c r="AO1422" i="13"/>
  <c r="AS1421" i="13" l="1"/>
  <c r="M1421" i="13" s="1"/>
  <c r="Q1437" i="18" s="1"/>
  <c r="R1437" i="18" s="1"/>
  <c r="N1423" i="13"/>
  <c r="AA1422" i="13"/>
  <c r="AB1422" i="13" s="1"/>
  <c r="AC1422" i="13" s="1"/>
  <c r="R1436" i="18"/>
  <c r="AR1422" i="13"/>
  <c r="R1423" i="13"/>
  <c r="S1423" i="13"/>
  <c r="AG1423" i="13"/>
  <c r="AN1423" i="13"/>
  <c r="AQ1423" i="13"/>
  <c r="X1423" i="13"/>
  <c r="AL1423" i="13"/>
  <c r="AH1423" i="13"/>
  <c r="AI1423" i="13"/>
  <c r="AM1423" i="13"/>
  <c r="U1423" i="13"/>
  <c r="AP1423" i="13"/>
  <c r="W1423" i="13"/>
  <c r="AO1423" i="13"/>
  <c r="AE1423" i="13"/>
  <c r="Y1423" i="13"/>
  <c r="Z1423" i="13"/>
  <c r="AJ1423" i="13"/>
  <c r="V1423" i="13"/>
  <c r="AF1423" i="13"/>
  <c r="L1424" i="13"/>
  <c r="C1424" i="13"/>
  <c r="E1424" i="13"/>
  <c r="B1424" i="13"/>
  <c r="F1424" i="13"/>
  <c r="G1424" i="13"/>
  <c r="H1424" i="13"/>
  <c r="J1424" i="13"/>
  <c r="K1424" i="13"/>
  <c r="I1424" i="13"/>
  <c r="D1424" i="13"/>
  <c r="S1437" i="18" l="1" a="1"/>
  <c r="S1437" i="18" s="1"/>
  <c r="AS1422" i="13"/>
  <c r="M1422" i="13" s="1"/>
  <c r="Q1438" i="18" s="1"/>
  <c r="AA1423" i="13"/>
  <c r="AB1423" i="13" s="1"/>
  <c r="AC1423" i="13" s="1"/>
  <c r="AR1423" i="13"/>
  <c r="N1424" i="13"/>
  <c r="AJ1424" i="13"/>
  <c r="X1424" i="13"/>
  <c r="AF1424" i="13"/>
  <c r="AH1424" i="13"/>
  <c r="V1424" i="13"/>
  <c r="AL1424" i="13"/>
  <c r="U1424" i="13"/>
  <c r="AQ1424" i="13"/>
  <c r="Z1424" i="13"/>
  <c r="W1424" i="13"/>
  <c r="AG1424" i="13"/>
  <c r="AE1424" i="13"/>
  <c r="AM1424" i="13"/>
  <c r="AI1424" i="13"/>
  <c r="Y1424" i="13"/>
  <c r="AN1424" i="13"/>
  <c r="AO1424" i="13"/>
  <c r="AP1424" i="13"/>
  <c r="R1424" i="13"/>
  <c r="S1424" i="13"/>
  <c r="L1425" i="13"/>
  <c r="D1425" i="13"/>
  <c r="J1425" i="13"/>
  <c r="G1425" i="13"/>
  <c r="E1425" i="13"/>
  <c r="C1425" i="13"/>
  <c r="B1425" i="13"/>
  <c r="K1425" i="13"/>
  <c r="I1425" i="13"/>
  <c r="H1425" i="13"/>
  <c r="F1425" i="13"/>
  <c r="S1438" i="18" l="1" a="1"/>
  <c r="S1438" i="18" s="1"/>
  <c r="AS1423" i="13"/>
  <c r="M1423" i="13" s="1"/>
  <c r="Q1439" i="18" s="1"/>
  <c r="S1439" i="18" s="1" a="1"/>
  <c r="S1439" i="18" s="1"/>
  <c r="R1438" i="18"/>
  <c r="AA1424" i="13"/>
  <c r="AB1424" i="13" s="1"/>
  <c r="AC1424" i="13" s="1"/>
  <c r="N1425" i="13"/>
  <c r="AR1424" i="13"/>
  <c r="S1425" i="13"/>
  <c r="R1425" i="13"/>
  <c r="D1426" i="13"/>
  <c r="J1426" i="13"/>
  <c r="K1426" i="13"/>
  <c r="E1426" i="13"/>
  <c r="C1426" i="13"/>
  <c r="F1426" i="13"/>
  <c r="L1426" i="13"/>
  <c r="G1426" i="13"/>
  <c r="N1426" i="13" s="1"/>
  <c r="I1426" i="13"/>
  <c r="H1426" i="13"/>
  <c r="B1426" i="13"/>
  <c r="U1425" i="13"/>
  <c r="AM1425" i="13"/>
  <c r="AG1425" i="13"/>
  <c r="Y1425" i="13"/>
  <c r="AQ1425" i="13"/>
  <c r="AI1425" i="13"/>
  <c r="X1425" i="13"/>
  <c r="AE1425" i="13"/>
  <c r="AJ1425" i="13"/>
  <c r="Z1425" i="13"/>
  <c r="AF1425" i="13"/>
  <c r="AP1425" i="13"/>
  <c r="AH1425" i="13"/>
  <c r="AL1425" i="13"/>
  <c r="AO1425" i="13"/>
  <c r="AN1425" i="13"/>
  <c r="V1425" i="13"/>
  <c r="W1425" i="13"/>
  <c r="R1439" i="18" l="1"/>
  <c r="AS1424" i="13"/>
  <c r="M1424" i="13" s="1"/>
  <c r="Q1440" i="18" s="1"/>
  <c r="S1440" i="18" s="1" a="1"/>
  <c r="S1440" i="18" s="1"/>
  <c r="AR1425" i="13"/>
  <c r="AA1425" i="13"/>
  <c r="AB1425" i="13" s="1"/>
  <c r="AC1425" i="13" s="1"/>
  <c r="F1427" i="13"/>
  <c r="H1427" i="13"/>
  <c r="D1427" i="13"/>
  <c r="L1427" i="13"/>
  <c r="E1427" i="13"/>
  <c r="J1427" i="13"/>
  <c r="B1427" i="13"/>
  <c r="C1427" i="13"/>
  <c r="G1427" i="13"/>
  <c r="K1427" i="13"/>
  <c r="I1427" i="13"/>
  <c r="R1426" i="13"/>
  <c r="S1426" i="13"/>
  <c r="AM1426" i="13"/>
  <c r="AG1426" i="13"/>
  <c r="W1426" i="13"/>
  <c r="U1426" i="13"/>
  <c r="AE1426" i="13"/>
  <c r="X1426" i="13"/>
  <c r="Y1426" i="13"/>
  <c r="Z1426" i="13"/>
  <c r="AF1426" i="13"/>
  <c r="V1426" i="13"/>
  <c r="AH1426" i="13"/>
  <c r="AI1426" i="13"/>
  <c r="AN1426" i="13"/>
  <c r="AJ1426" i="13"/>
  <c r="AO1426" i="13"/>
  <c r="AP1426" i="13"/>
  <c r="AQ1426" i="13"/>
  <c r="AL1426" i="13"/>
  <c r="N1427" i="13" l="1"/>
  <c r="AS1425" i="13"/>
  <c r="M1425" i="13" s="1"/>
  <c r="Q1441" i="18" s="1"/>
  <c r="S1441" i="18" s="1" a="1"/>
  <c r="S1441" i="18" s="1"/>
  <c r="AR1426" i="13"/>
  <c r="R1440" i="18"/>
  <c r="AA1426" i="13"/>
  <c r="AB1426" i="13" s="1"/>
  <c r="AC1426" i="13" s="1"/>
  <c r="J1428" i="13"/>
  <c r="K1428" i="13"/>
  <c r="H1428" i="13"/>
  <c r="C1428" i="13"/>
  <c r="E1428" i="13"/>
  <c r="D1428" i="13"/>
  <c r="B1428" i="13"/>
  <c r="G1428" i="13"/>
  <c r="I1428" i="13"/>
  <c r="L1428" i="13"/>
  <c r="F1428" i="13"/>
  <c r="AE1427" i="13"/>
  <c r="V1427" i="13"/>
  <c r="X1427" i="13"/>
  <c r="Y1427" i="13"/>
  <c r="AI1427" i="13"/>
  <c r="Z1427" i="13"/>
  <c r="AQ1427" i="13"/>
  <c r="AJ1427" i="13"/>
  <c r="AF1427" i="13"/>
  <c r="AP1427" i="13"/>
  <c r="AN1427" i="13"/>
  <c r="AH1427" i="13"/>
  <c r="AL1427" i="13"/>
  <c r="U1427" i="13"/>
  <c r="AG1427" i="13"/>
  <c r="AM1427" i="13"/>
  <c r="W1427" i="13"/>
  <c r="AO1427" i="13"/>
  <c r="R1427" i="13"/>
  <c r="S1427" i="13"/>
  <c r="R1441" i="18" l="1"/>
  <c r="AS1426" i="13"/>
  <c r="M1426" i="13" s="1"/>
  <c r="Q1442" i="18" s="1"/>
  <c r="R1442" i="18" s="1"/>
  <c r="N1428" i="13"/>
  <c r="AR1427" i="13"/>
  <c r="AA1427" i="13"/>
  <c r="AB1427" i="13" s="1"/>
  <c r="AC1427" i="13" s="1"/>
  <c r="D1429" i="13"/>
  <c r="K1429" i="13"/>
  <c r="C1429" i="13"/>
  <c r="I1429" i="13"/>
  <c r="F1429" i="13"/>
  <c r="J1429" i="13"/>
  <c r="G1429" i="13"/>
  <c r="B1429" i="13"/>
  <c r="L1429" i="13"/>
  <c r="E1429" i="13"/>
  <c r="H1429" i="13"/>
  <c r="AI1428" i="13"/>
  <c r="AL1428" i="13"/>
  <c r="AM1428" i="13"/>
  <c r="AH1428" i="13"/>
  <c r="AJ1428" i="13"/>
  <c r="AE1428" i="13"/>
  <c r="Z1428" i="13"/>
  <c r="V1428" i="13"/>
  <c r="AF1428" i="13"/>
  <c r="AG1428" i="13"/>
  <c r="AP1428" i="13"/>
  <c r="W1428" i="13"/>
  <c r="AN1428" i="13"/>
  <c r="Y1428" i="13"/>
  <c r="AQ1428" i="13"/>
  <c r="U1428" i="13"/>
  <c r="X1428" i="13"/>
  <c r="AO1428" i="13"/>
  <c r="S1428" i="13"/>
  <c r="R1428" i="13"/>
  <c r="N1429" i="13" l="1"/>
  <c r="AS1427" i="13"/>
  <c r="M1427" i="13" s="1"/>
  <c r="Q1443" i="18" s="1"/>
  <c r="S1442" i="18" a="1"/>
  <c r="S1442" i="18" s="1"/>
  <c r="AA1428" i="13"/>
  <c r="AB1428" i="13" s="1"/>
  <c r="AC1428" i="13" s="1"/>
  <c r="AR1428" i="13"/>
  <c r="S1429" i="13"/>
  <c r="R1429" i="13"/>
  <c r="D1430" i="13"/>
  <c r="B1430" i="13"/>
  <c r="F1430" i="13"/>
  <c r="J1430" i="13"/>
  <c r="K1430" i="13"/>
  <c r="I1430" i="13"/>
  <c r="E1430" i="13"/>
  <c r="H1430" i="13"/>
  <c r="L1430" i="13"/>
  <c r="C1430" i="13"/>
  <c r="G1430" i="13"/>
  <c r="U1429" i="13"/>
  <c r="AJ1429" i="13"/>
  <c r="AF1429" i="13"/>
  <c r="AP1429" i="13"/>
  <c r="AH1429" i="13"/>
  <c r="V1429" i="13"/>
  <c r="AL1429" i="13"/>
  <c r="AM1429" i="13"/>
  <c r="Z1429" i="13"/>
  <c r="AN1429" i="13"/>
  <c r="W1429" i="13"/>
  <c r="Y1429" i="13"/>
  <c r="AG1429" i="13"/>
  <c r="AO1429" i="13"/>
  <c r="X1429" i="13"/>
  <c r="AI1429" i="13"/>
  <c r="AE1429" i="13"/>
  <c r="AQ1429" i="13"/>
  <c r="S1443" i="18" l="1" a="1"/>
  <c r="S1443" i="18" s="1"/>
  <c r="R1443" i="18"/>
  <c r="AR1429" i="13"/>
  <c r="AS1428" i="13"/>
  <c r="M1428" i="13" s="1"/>
  <c r="Q1444" i="18" s="1"/>
  <c r="R1444" i="18" s="1"/>
  <c r="AA1429" i="13"/>
  <c r="AB1429" i="13" s="1"/>
  <c r="AC1429" i="13" s="1"/>
  <c r="N1430" i="13"/>
  <c r="R1430" i="13"/>
  <c r="S1430" i="13"/>
  <c r="G1431" i="13"/>
  <c r="B1431" i="13"/>
  <c r="H1431" i="13"/>
  <c r="K1431" i="13"/>
  <c r="E1431" i="13"/>
  <c r="D1431" i="13"/>
  <c r="L1431" i="13"/>
  <c r="I1431" i="13"/>
  <c r="C1431" i="13"/>
  <c r="J1431" i="13"/>
  <c r="F1431" i="13"/>
  <c r="W1430" i="13"/>
  <c r="AQ1430" i="13"/>
  <c r="AO1430" i="13"/>
  <c r="AG1430" i="13"/>
  <c r="AL1430" i="13"/>
  <c r="U1430" i="13"/>
  <c r="AF1430" i="13"/>
  <c r="V1430" i="13"/>
  <c r="Y1430" i="13"/>
  <c r="AJ1430" i="13"/>
  <c r="AM1430" i="13"/>
  <c r="AP1430" i="13"/>
  <c r="AH1430" i="13"/>
  <c r="Z1430" i="13"/>
  <c r="X1430" i="13"/>
  <c r="AI1430" i="13"/>
  <c r="AN1430" i="13"/>
  <c r="AE1430" i="13"/>
  <c r="AS1429" i="13" l="1"/>
  <c r="M1429" i="13" s="1"/>
  <c r="Q1445" i="18" s="1"/>
  <c r="S1444" i="18" a="1"/>
  <c r="S1444" i="18" s="1"/>
  <c r="N1431" i="13"/>
  <c r="AR1430" i="13"/>
  <c r="AA1430" i="13"/>
  <c r="AB1430" i="13" s="1"/>
  <c r="AC1430" i="13" s="1"/>
  <c r="U1431" i="13"/>
  <c r="AH1431" i="13"/>
  <c r="Z1431" i="13"/>
  <c r="AE1431" i="13"/>
  <c r="X1431" i="13"/>
  <c r="AM1431" i="13"/>
  <c r="AG1431" i="13"/>
  <c r="AI1431" i="13"/>
  <c r="AO1431" i="13"/>
  <c r="AL1431" i="13"/>
  <c r="AN1431" i="13"/>
  <c r="V1431" i="13"/>
  <c r="W1431" i="13"/>
  <c r="AF1431" i="13"/>
  <c r="AP1431" i="13"/>
  <c r="Y1431" i="13"/>
  <c r="AJ1431" i="13"/>
  <c r="AQ1431" i="13"/>
  <c r="R1431" i="13"/>
  <c r="S1431" i="13"/>
  <c r="K1432" i="13"/>
  <c r="F1432" i="13"/>
  <c r="D1432" i="13"/>
  <c r="G1432" i="13"/>
  <c r="J1432" i="13"/>
  <c r="E1432" i="13"/>
  <c r="L1432" i="13"/>
  <c r="H1432" i="13"/>
  <c r="B1432" i="13"/>
  <c r="C1432" i="13"/>
  <c r="I1432" i="13"/>
  <c r="S1445" i="18" l="1" a="1"/>
  <c r="S1445" i="18" s="1"/>
  <c r="R1445" i="18"/>
  <c r="AR1431" i="13"/>
  <c r="AS1430" i="13"/>
  <c r="M1430" i="13" s="1"/>
  <c r="Q1446" i="18" s="1"/>
  <c r="N1432" i="13"/>
  <c r="AA1431" i="13"/>
  <c r="AB1431" i="13" s="1"/>
  <c r="AC1431" i="13" s="1"/>
  <c r="E1433" i="13"/>
  <c r="H1433" i="13"/>
  <c r="I1433" i="13"/>
  <c r="L1433" i="13"/>
  <c r="G1433" i="13"/>
  <c r="B1433" i="13"/>
  <c r="D1433" i="13"/>
  <c r="J1433" i="13"/>
  <c r="C1433" i="13"/>
  <c r="K1433" i="13"/>
  <c r="F1433" i="13"/>
  <c r="S1432" i="13"/>
  <c r="R1432" i="13"/>
  <c r="AO1432" i="13"/>
  <c r="AI1432" i="13"/>
  <c r="W1432" i="13"/>
  <c r="AE1432" i="13"/>
  <c r="AQ1432" i="13"/>
  <c r="AN1432" i="13"/>
  <c r="AM1432" i="13"/>
  <c r="Z1432" i="13"/>
  <c r="AP1432" i="13"/>
  <c r="U1432" i="13"/>
  <c r="AH1432" i="13"/>
  <c r="V1432" i="13"/>
  <c r="AL1432" i="13"/>
  <c r="AJ1432" i="13"/>
  <c r="X1432" i="13"/>
  <c r="AF1432" i="13"/>
  <c r="Y1432" i="13"/>
  <c r="AG1432" i="13"/>
  <c r="AS1431" i="13" l="1"/>
  <c r="M1431" i="13" s="1"/>
  <c r="Q1447" i="18" s="1"/>
  <c r="R1447" i="18" s="1"/>
  <c r="AA1432" i="13"/>
  <c r="AB1432" i="13" s="1"/>
  <c r="AC1432" i="13" s="1"/>
  <c r="AR1432" i="13"/>
  <c r="N1433" i="13"/>
  <c r="R1446" i="18"/>
  <c r="S1446" i="18" a="1"/>
  <c r="S1446" i="18" s="1"/>
  <c r="AE1433" i="13"/>
  <c r="AI1433" i="13"/>
  <c r="Y1433" i="13"/>
  <c r="AG1433" i="13"/>
  <c r="AJ1433" i="13"/>
  <c r="AO1433" i="13"/>
  <c r="U1433" i="13"/>
  <c r="AP1433" i="13"/>
  <c r="AF1433" i="13"/>
  <c r="V1433" i="13"/>
  <c r="AL1433" i="13"/>
  <c r="AH1433" i="13"/>
  <c r="X1433" i="13"/>
  <c r="AN1433" i="13"/>
  <c r="AQ1433" i="13"/>
  <c r="Z1433" i="13"/>
  <c r="W1433" i="13"/>
  <c r="AM1433" i="13"/>
  <c r="H1434" i="13"/>
  <c r="G1434" i="13"/>
  <c r="C1434" i="13"/>
  <c r="L1434" i="13"/>
  <c r="D1434" i="13"/>
  <c r="K1434" i="13"/>
  <c r="I1434" i="13"/>
  <c r="B1434" i="13"/>
  <c r="E1434" i="13"/>
  <c r="F1434" i="13"/>
  <c r="J1434" i="13"/>
  <c r="R1433" i="13"/>
  <c r="S1433" i="13"/>
  <c r="S1447" i="18" l="1" a="1"/>
  <c r="S1447" i="18" s="1"/>
  <c r="N1434" i="13"/>
  <c r="AS1432" i="13"/>
  <c r="M1432" i="13" s="1"/>
  <c r="Q1448" i="18" s="1"/>
  <c r="AA1433" i="13"/>
  <c r="AB1433" i="13" s="1"/>
  <c r="AC1433" i="13" s="1"/>
  <c r="AR1433" i="13"/>
  <c r="C1435" i="13"/>
  <c r="H1435" i="13"/>
  <c r="F1435" i="13"/>
  <c r="B1435" i="13"/>
  <c r="K1435" i="13"/>
  <c r="E1435" i="13"/>
  <c r="J1435" i="13"/>
  <c r="L1435" i="13"/>
  <c r="G1435" i="13"/>
  <c r="N1435" i="13" s="1"/>
  <c r="D1435" i="13"/>
  <c r="I1435" i="13"/>
  <c r="AF1434" i="13"/>
  <c r="Z1434" i="13"/>
  <c r="U1434" i="13"/>
  <c r="AN1434" i="13"/>
  <c r="AH1434" i="13"/>
  <c r="V1434" i="13"/>
  <c r="AP1434" i="13"/>
  <c r="AJ1434" i="13"/>
  <c r="X1434" i="13"/>
  <c r="AE1434" i="13"/>
  <c r="AL1434" i="13"/>
  <c r="AM1434" i="13"/>
  <c r="AG1434" i="13"/>
  <c r="Y1434" i="13"/>
  <c r="AO1434" i="13"/>
  <c r="W1434" i="13"/>
  <c r="AQ1434" i="13"/>
  <c r="AI1434" i="13"/>
  <c r="S1434" i="13"/>
  <c r="R1434" i="13"/>
  <c r="AS1433" i="13" l="1"/>
  <c r="M1433" i="13" s="1"/>
  <c r="Q1449" i="18" s="1"/>
  <c r="R1449" i="18" s="1"/>
  <c r="AR1434" i="13"/>
  <c r="AA1434" i="13"/>
  <c r="AB1434" i="13" s="1"/>
  <c r="AC1434" i="13" s="1"/>
  <c r="S1448" i="18" a="1"/>
  <c r="S1448" i="18" s="1"/>
  <c r="R1448" i="18"/>
  <c r="W1435" i="13"/>
  <c r="AI1435" i="13"/>
  <c r="AQ1435" i="13"/>
  <c r="AM1435" i="13"/>
  <c r="AN1435" i="13"/>
  <c r="AJ1435" i="13"/>
  <c r="AF1435" i="13"/>
  <c r="AO1435" i="13"/>
  <c r="AE1435" i="13"/>
  <c r="AG1435" i="13"/>
  <c r="V1435" i="13"/>
  <c r="Y1435" i="13"/>
  <c r="X1435" i="13"/>
  <c r="Z1435" i="13"/>
  <c r="U1435" i="13"/>
  <c r="AL1435" i="13"/>
  <c r="AH1435" i="13"/>
  <c r="AP1435" i="13"/>
  <c r="K1436" i="13"/>
  <c r="J1436" i="13"/>
  <c r="G1436" i="13"/>
  <c r="C1436" i="13"/>
  <c r="D1436" i="13"/>
  <c r="H1436" i="13"/>
  <c r="I1436" i="13"/>
  <c r="F1436" i="13"/>
  <c r="L1436" i="13"/>
  <c r="B1436" i="13"/>
  <c r="E1436" i="13"/>
  <c r="S1435" i="13"/>
  <c r="R1435" i="13"/>
  <c r="S1449" i="18" l="1" a="1"/>
  <c r="S1449" i="18" s="1"/>
  <c r="AS1434" i="13"/>
  <c r="M1434" i="13" s="1"/>
  <c r="Q1450" i="18" s="1"/>
  <c r="S1450" i="18" s="1" a="1"/>
  <c r="S1450" i="18" s="1"/>
  <c r="N1436" i="13"/>
  <c r="AA1435" i="13"/>
  <c r="AB1435" i="13" s="1"/>
  <c r="AC1435" i="13" s="1"/>
  <c r="AR1435" i="13"/>
  <c r="B1437" i="13"/>
  <c r="E1437" i="13"/>
  <c r="I1437" i="13"/>
  <c r="L1437" i="13"/>
  <c r="K1437" i="13"/>
  <c r="F1437" i="13"/>
  <c r="H1437" i="13"/>
  <c r="C1437" i="13"/>
  <c r="J1437" i="13"/>
  <c r="D1437" i="13"/>
  <c r="G1437" i="13"/>
  <c r="R1436" i="13"/>
  <c r="S1436" i="13"/>
  <c r="AE1436" i="13"/>
  <c r="AJ1436" i="13"/>
  <c r="X1436" i="13"/>
  <c r="AN1436" i="13"/>
  <c r="U1436" i="13"/>
  <c r="AF1436" i="13"/>
  <c r="Z1436" i="13"/>
  <c r="AP1436" i="13"/>
  <c r="AH1436" i="13"/>
  <c r="V1436" i="13"/>
  <c r="W1436" i="13"/>
  <c r="AQ1436" i="13"/>
  <c r="AG1436" i="13"/>
  <c r="AM1436" i="13"/>
  <c r="AI1436" i="13"/>
  <c r="Y1436" i="13"/>
  <c r="AO1436" i="13"/>
  <c r="AL1436" i="13"/>
  <c r="R1450" i="18" l="1"/>
  <c r="AS1435" i="13"/>
  <c r="M1435" i="13" s="1"/>
  <c r="Q1451" i="18" s="1"/>
  <c r="R1451" i="18" s="1"/>
  <c r="N1437" i="13"/>
  <c r="AR1436" i="13"/>
  <c r="AA1436" i="13"/>
  <c r="AB1436" i="13" s="1"/>
  <c r="AC1436" i="13" s="1"/>
  <c r="AE1437" i="13"/>
  <c r="W1437" i="13"/>
  <c r="AQ1437" i="13"/>
  <c r="Z1437" i="13"/>
  <c r="Y1437" i="13"/>
  <c r="AM1437" i="13"/>
  <c r="AI1437" i="13"/>
  <c r="AH1437" i="13"/>
  <c r="AN1437" i="13"/>
  <c r="AG1437" i="13"/>
  <c r="AJ1437" i="13"/>
  <c r="V1437" i="13"/>
  <c r="AP1437" i="13"/>
  <c r="AF1437" i="13"/>
  <c r="U1437" i="13"/>
  <c r="AL1437" i="13"/>
  <c r="AO1437" i="13"/>
  <c r="X1437" i="13"/>
  <c r="S1437" i="13"/>
  <c r="R1437" i="13"/>
  <c r="B1438" i="13"/>
  <c r="D1438" i="13"/>
  <c r="C1438" i="13"/>
  <c r="I1438" i="13"/>
  <c r="K1438" i="13"/>
  <c r="L1438" i="13"/>
  <c r="E1438" i="13"/>
  <c r="F1438" i="13"/>
  <c r="G1438" i="13"/>
  <c r="H1438" i="13"/>
  <c r="J1438" i="13"/>
  <c r="S1451" i="18" l="1" a="1"/>
  <c r="S1451" i="18" s="1"/>
  <c r="AS1436" i="13"/>
  <c r="M1436" i="13" s="1"/>
  <c r="Q1452" i="18" s="1"/>
  <c r="R1452" i="18" s="1"/>
  <c r="N1438" i="13"/>
  <c r="AA1437" i="13"/>
  <c r="AB1437" i="13" s="1"/>
  <c r="AC1437" i="13" s="1"/>
  <c r="AR1437" i="13"/>
  <c r="S1438" i="13"/>
  <c r="R1438" i="13"/>
  <c r="AL1438" i="13"/>
  <c r="AF1438" i="13"/>
  <c r="Z1438" i="13"/>
  <c r="AE1438" i="13"/>
  <c r="AN1438" i="13"/>
  <c r="AH1438" i="13"/>
  <c r="V1438" i="13"/>
  <c r="AP1438" i="13"/>
  <c r="W1438" i="13"/>
  <c r="AG1438" i="13"/>
  <c r="AJ1438" i="13"/>
  <c r="AM1438" i="13"/>
  <c r="Y1438" i="13"/>
  <c r="AO1438" i="13"/>
  <c r="AI1438" i="13"/>
  <c r="U1438" i="13"/>
  <c r="AQ1438" i="13"/>
  <c r="X1438" i="13"/>
  <c r="E1439" i="13"/>
  <c r="K1439" i="13"/>
  <c r="B1439" i="13"/>
  <c r="I1439" i="13"/>
  <c r="H1439" i="13"/>
  <c r="D1439" i="13"/>
  <c r="L1439" i="13"/>
  <c r="G1439" i="13"/>
  <c r="J1439" i="13"/>
  <c r="F1439" i="13"/>
  <c r="C1439" i="13"/>
  <c r="S1452" i="18" l="1" a="1"/>
  <c r="S1452" i="18" s="1"/>
  <c r="N1439" i="13"/>
  <c r="AS1437" i="13"/>
  <c r="M1437" i="13" s="1"/>
  <c r="Q1453" i="18" s="1"/>
  <c r="AA1438" i="13"/>
  <c r="AB1438" i="13" s="1"/>
  <c r="AC1438" i="13" s="1"/>
  <c r="AR1438" i="13"/>
  <c r="AE1439" i="13"/>
  <c r="AO1439" i="13"/>
  <c r="AG1439" i="13"/>
  <c r="AQ1439" i="13"/>
  <c r="AI1439" i="13"/>
  <c r="Y1439" i="13"/>
  <c r="U1439" i="13"/>
  <c r="AM1439" i="13"/>
  <c r="AN1439" i="13"/>
  <c r="AH1439" i="13"/>
  <c r="Z1439" i="13"/>
  <c r="AP1439" i="13"/>
  <c r="AJ1439" i="13"/>
  <c r="V1439" i="13"/>
  <c r="AL1439" i="13"/>
  <c r="AF1439" i="13"/>
  <c r="X1439" i="13"/>
  <c r="W1439" i="13"/>
  <c r="S1439" i="13"/>
  <c r="R1439" i="13"/>
  <c r="H1440" i="13"/>
  <c r="L1440" i="13"/>
  <c r="I1440" i="13"/>
  <c r="E1440" i="13"/>
  <c r="K1440" i="13"/>
  <c r="C1440" i="13"/>
  <c r="B1440" i="13"/>
  <c r="J1440" i="13"/>
  <c r="G1440" i="13"/>
  <c r="D1440" i="13"/>
  <c r="F1440" i="13"/>
  <c r="R1453" i="18" l="1"/>
  <c r="AS1438" i="13"/>
  <c r="M1438" i="13" s="1"/>
  <c r="Q1454" i="18" s="1"/>
  <c r="S1454" i="18" s="1" a="1"/>
  <c r="S1454" i="18" s="1"/>
  <c r="N1440" i="13"/>
  <c r="S1453" i="18" a="1"/>
  <c r="S1453" i="18" s="1"/>
  <c r="AA1439" i="13"/>
  <c r="AB1439" i="13" s="1"/>
  <c r="AC1439" i="13" s="1"/>
  <c r="AR1439" i="13"/>
  <c r="AI1440" i="13"/>
  <c r="AQ1440" i="13"/>
  <c r="U1440" i="13"/>
  <c r="AJ1440" i="13"/>
  <c r="Y1440" i="13"/>
  <c r="AF1440" i="13"/>
  <c r="V1440" i="13"/>
  <c r="AN1440" i="13"/>
  <c r="W1440" i="13"/>
  <c r="AE1440" i="13"/>
  <c r="Z1440" i="13"/>
  <c r="AP1440" i="13"/>
  <c r="AO1440" i="13"/>
  <c r="AH1440" i="13"/>
  <c r="X1440" i="13"/>
  <c r="AL1440" i="13"/>
  <c r="AG1440" i="13"/>
  <c r="AM1440" i="13"/>
  <c r="D1441" i="13"/>
  <c r="B1441" i="13"/>
  <c r="I1441" i="13"/>
  <c r="C1441" i="13"/>
  <c r="F1441" i="13"/>
  <c r="G1441" i="13"/>
  <c r="L1441" i="13"/>
  <c r="J1441" i="13"/>
  <c r="H1441" i="13"/>
  <c r="E1441" i="13"/>
  <c r="K1441" i="13"/>
  <c r="S1440" i="13"/>
  <c r="R1440" i="13"/>
  <c r="R1454" i="18" l="1"/>
  <c r="N1441" i="13"/>
  <c r="AS1439" i="13"/>
  <c r="M1439" i="13" s="1"/>
  <c r="Q1455" i="18" s="1"/>
  <c r="R1455" i="18" s="1"/>
  <c r="AA1440" i="13"/>
  <c r="AB1440" i="13" s="1"/>
  <c r="AC1440" i="13" s="1"/>
  <c r="AR1440" i="13"/>
  <c r="R1441" i="13"/>
  <c r="S1441" i="13"/>
  <c r="L1442" i="13"/>
  <c r="B1442" i="13"/>
  <c r="J1442" i="13"/>
  <c r="F1442" i="13"/>
  <c r="G1442" i="13"/>
  <c r="K1442" i="13"/>
  <c r="I1442" i="13"/>
  <c r="D1442" i="13"/>
  <c r="C1442" i="13"/>
  <c r="E1442" i="13"/>
  <c r="H1442" i="13"/>
  <c r="AJ1441" i="13"/>
  <c r="AN1441" i="13"/>
  <c r="AH1441" i="13"/>
  <c r="V1441" i="13"/>
  <c r="AP1441" i="13"/>
  <c r="U1441" i="13"/>
  <c r="AO1441" i="13"/>
  <c r="AG1441" i="13"/>
  <c r="Y1441" i="13"/>
  <c r="AE1441" i="13"/>
  <c r="Z1441" i="13"/>
  <c r="AM1441" i="13"/>
  <c r="X1441" i="13"/>
  <c r="AL1441" i="13"/>
  <c r="AI1441" i="13"/>
  <c r="AF1441" i="13"/>
  <c r="W1441" i="13"/>
  <c r="AQ1441" i="13"/>
  <c r="AS1440" i="13" l="1"/>
  <c r="M1440" i="13" s="1"/>
  <c r="Q1456" i="18" s="1"/>
  <c r="S1456" i="18" s="1" a="1"/>
  <c r="S1456" i="18" s="1"/>
  <c r="S1455" i="18" a="1"/>
  <c r="S1455" i="18" s="1"/>
  <c r="AR1441" i="13"/>
  <c r="AA1441" i="13"/>
  <c r="AB1441" i="13" s="1"/>
  <c r="AC1441" i="13" s="1"/>
  <c r="N1442" i="13"/>
  <c r="R1442" i="13"/>
  <c r="S1442" i="13"/>
  <c r="AL1442" i="13"/>
  <c r="X1442" i="13"/>
  <c r="AG1442" i="13"/>
  <c r="AO1442" i="13"/>
  <c r="AF1442" i="13"/>
  <c r="AN1442" i="13"/>
  <c r="AI1442" i="13"/>
  <c r="U1442" i="13"/>
  <c r="W1442" i="13"/>
  <c r="AQ1442" i="13"/>
  <c r="Y1442" i="13"/>
  <c r="AJ1442" i="13"/>
  <c r="AH1442" i="13"/>
  <c r="AP1442" i="13"/>
  <c r="AE1442" i="13"/>
  <c r="AM1442" i="13"/>
  <c r="V1442" i="13"/>
  <c r="Z1442" i="13"/>
  <c r="E1443" i="13"/>
  <c r="J1443" i="13"/>
  <c r="C1443" i="13"/>
  <c r="G1443" i="13"/>
  <c r="L1443" i="13"/>
  <c r="H1443" i="13"/>
  <c r="D1443" i="13"/>
  <c r="K1443" i="13"/>
  <c r="B1443" i="13"/>
  <c r="I1443" i="13"/>
  <c r="F1443" i="13"/>
  <c r="R1456" i="18" l="1"/>
  <c r="AS1441" i="13"/>
  <c r="M1441" i="13" s="1"/>
  <c r="Q1457" i="18" s="1"/>
  <c r="S1457" i="18" s="1" a="1"/>
  <c r="S1457" i="18" s="1"/>
  <c r="AR1442" i="13"/>
  <c r="AA1442" i="13"/>
  <c r="AB1442" i="13" s="1"/>
  <c r="AC1442" i="13" s="1"/>
  <c r="N1443" i="13"/>
  <c r="C1444" i="13"/>
  <c r="B1444" i="13"/>
  <c r="E1444" i="13"/>
  <c r="G1444" i="13"/>
  <c r="H1444" i="13"/>
  <c r="D1444" i="13"/>
  <c r="L1444" i="13"/>
  <c r="J1444" i="13"/>
  <c r="F1444" i="13"/>
  <c r="I1444" i="13"/>
  <c r="K1444" i="13"/>
  <c r="U1443" i="13"/>
  <c r="AH1443" i="13"/>
  <c r="W1443" i="13"/>
  <c r="AG1443" i="13"/>
  <c r="AE1443" i="13"/>
  <c r="AF1443" i="13"/>
  <c r="AJ1443" i="13"/>
  <c r="AI1443" i="13"/>
  <c r="X1443" i="13"/>
  <c r="AM1443" i="13"/>
  <c r="AL1443" i="13"/>
  <c r="AN1443" i="13"/>
  <c r="AQ1443" i="13"/>
  <c r="Z1443" i="13"/>
  <c r="Y1443" i="13"/>
  <c r="V1443" i="13"/>
  <c r="AP1443" i="13"/>
  <c r="AO1443" i="13"/>
  <c r="R1443" i="13"/>
  <c r="S1443" i="13"/>
  <c r="R1457" i="18" l="1"/>
  <c r="AS1442" i="13"/>
  <c r="M1442" i="13" s="1"/>
  <c r="Q1458" i="18" s="1"/>
  <c r="S1458" i="18" s="1" a="1"/>
  <c r="S1458" i="18" s="1"/>
  <c r="AA1443" i="13"/>
  <c r="AB1443" i="13" s="1"/>
  <c r="AC1443" i="13" s="1"/>
  <c r="AR1443" i="13"/>
  <c r="N1444" i="13"/>
  <c r="AG1444" i="13"/>
  <c r="AL1444" i="13"/>
  <c r="W1444" i="13"/>
  <c r="AP1444" i="13"/>
  <c r="AM1444" i="13"/>
  <c r="V1444" i="13"/>
  <c r="AH1444" i="13"/>
  <c r="U1444" i="13"/>
  <c r="Z1444" i="13"/>
  <c r="AF1444" i="13"/>
  <c r="AI1444" i="13"/>
  <c r="AQ1444" i="13"/>
  <c r="AE1444" i="13"/>
  <c r="AJ1444" i="13"/>
  <c r="AN1444" i="13"/>
  <c r="AO1444" i="13"/>
  <c r="X1444" i="13"/>
  <c r="Y1444" i="13"/>
  <c r="S1444" i="13"/>
  <c r="R1444" i="13"/>
  <c r="B1445" i="13"/>
  <c r="E1445" i="13"/>
  <c r="J1445" i="13"/>
  <c r="L1445" i="13"/>
  <c r="F1445" i="13"/>
  <c r="D1445" i="13"/>
  <c r="C1445" i="13"/>
  <c r="G1445" i="13"/>
  <c r="K1445" i="13"/>
  <c r="H1445" i="13"/>
  <c r="I1445" i="13"/>
  <c r="AS1443" i="13" l="1"/>
  <c r="M1443" i="13" s="1"/>
  <c r="Q1459" i="18" s="1"/>
  <c r="R1459" i="18" s="1"/>
  <c r="R1458" i="18"/>
  <c r="AA1444" i="13"/>
  <c r="AB1444" i="13" s="1"/>
  <c r="AC1444" i="13" s="1"/>
  <c r="N1445" i="13"/>
  <c r="AR1444" i="13"/>
  <c r="R1445" i="13"/>
  <c r="S1445" i="13"/>
  <c r="AQ1445" i="13"/>
  <c r="AH1445" i="13"/>
  <c r="AI1445" i="13"/>
  <c r="U1445" i="13"/>
  <c r="AO1445" i="13"/>
  <c r="AG1445" i="13"/>
  <c r="AP1445" i="13"/>
  <c r="Y1445" i="13"/>
  <c r="AJ1445" i="13"/>
  <c r="V1445" i="13"/>
  <c r="AF1445" i="13"/>
  <c r="X1445" i="13"/>
  <c r="AN1445" i="13"/>
  <c r="Z1445" i="13"/>
  <c r="AM1445" i="13"/>
  <c r="AE1445" i="13"/>
  <c r="W1445" i="13"/>
  <c r="AL1445" i="13"/>
  <c r="H1446" i="13"/>
  <c r="G1446" i="13"/>
  <c r="F1446" i="13"/>
  <c r="L1446" i="13"/>
  <c r="I1446" i="13"/>
  <c r="E1446" i="13"/>
  <c r="K1446" i="13"/>
  <c r="J1446" i="13"/>
  <c r="C1446" i="13"/>
  <c r="B1446" i="13"/>
  <c r="D1446" i="13"/>
  <c r="S1459" i="18" l="1" a="1"/>
  <c r="S1459" i="18" s="1"/>
  <c r="N1446" i="13"/>
  <c r="AR1445" i="13"/>
  <c r="AA1445" i="13"/>
  <c r="AB1445" i="13" s="1"/>
  <c r="AC1445" i="13" s="1"/>
  <c r="AS1444" i="13"/>
  <c r="M1444" i="13" s="1"/>
  <c r="Q1460" i="18" s="1"/>
  <c r="AH1446" i="13"/>
  <c r="Z1446" i="13"/>
  <c r="AM1446" i="13"/>
  <c r="AJ1446" i="13"/>
  <c r="AL1446" i="13"/>
  <c r="AO1446" i="13"/>
  <c r="V1446" i="13"/>
  <c r="U1446" i="13"/>
  <c r="Y1446" i="13"/>
  <c r="AI1446" i="13"/>
  <c r="AQ1446" i="13"/>
  <c r="AF1446" i="13"/>
  <c r="AE1446" i="13"/>
  <c r="AN1446" i="13"/>
  <c r="AG1446" i="13"/>
  <c r="X1446" i="13"/>
  <c r="W1446" i="13"/>
  <c r="AP1446" i="13"/>
  <c r="D1447" i="13"/>
  <c r="G1447" i="13"/>
  <c r="I1447" i="13"/>
  <c r="J1447" i="13"/>
  <c r="E1447" i="13"/>
  <c r="F1447" i="13"/>
  <c r="B1447" i="13"/>
  <c r="L1447" i="13"/>
  <c r="C1447" i="13"/>
  <c r="K1447" i="13"/>
  <c r="H1447" i="13"/>
  <c r="R1446" i="13"/>
  <c r="S1446" i="13"/>
  <c r="AS1445" i="13" l="1"/>
  <c r="M1445" i="13" s="1"/>
  <c r="Q1461" i="18" s="1"/>
  <c r="S1461" i="18" s="1" a="1"/>
  <c r="S1461" i="18" s="1"/>
  <c r="N1447" i="13"/>
  <c r="AA1446" i="13"/>
  <c r="AB1446" i="13" s="1"/>
  <c r="AC1446" i="13" s="1"/>
  <c r="AR1446" i="13"/>
  <c r="R1460" i="18"/>
  <c r="S1460" i="18" a="1"/>
  <c r="S1460" i="18" s="1"/>
  <c r="R1461" i="18"/>
  <c r="S1447" i="13"/>
  <c r="R1447" i="13"/>
  <c r="J1448" i="13"/>
  <c r="I1448" i="13"/>
  <c r="L1448" i="13"/>
  <c r="H1448" i="13"/>
  <c r="E1448" i="13"/>
  <c r="B1448" i="13"/>
  <c r="K1448" i="13"/>
  <c r="C1448" i="13"/>
  <c r="G1448" i="13"/>
  <c r="D1448" i="13"/>
  <c r="F1448" i="13"/>
  <c r="AE1447" i="13"/>
  <c r="AG1447" i="13"/>
  <c r="AO1447" i="13"/>
  <c r="Z1447" i="13"/>
  <c r="AN1447" i="13"/>
  <c r="AF1447" i="13"/>
  <c r="AM1447" i="13"/>
  <c r="AL1447" i="13"/>
  <c r="AI1447" i="13"/>
  <c r="AP1447" i="13"/>
  <c r="W1447" i="13"/>
  <c r="X1447" i="13"/>
  <c r="Y1447" i="13"/>
  <c r="AJ1447" i="13"/>
  <c r="V1447" i="13"/>
  <c r="U1447" i="13"/>
  <c r="AH1447" i="13"/>
  <c r="AQ1447" i="13"/>
  <c r="AS1446" i="13" l="1"/>
  <c r="M1446" i="13" s="1"/>
  <c r="Q1462" i="18" s="1"/>
  <c r="AA1447" i="13"/>
  <c r="AB1447" i="13" s="1"/>
  <c r="AC1447" i="13" s="1"/>
  <c r="N1448" i="13"/>
  <c r="AR1447" i="13"/>
  <c r="U1448" i="13"/>
  <c r="W1448" i="13"/>
  <c r="AH1448" i="13"/>
  <c r="AI1448" i="13"/>
  <c r="AF1448" i="13"/>
  <c r="Y1448" i="13"/>
  <c r="Z1448" i="13"/>
  <c r="AO1448" i="13"/>
  <c r="AM1448" i="13"/>
  <c r="X1448" i="13"/>
  <c r="AL1448" i="13"/>
  <c r="AQ1448" i="13"/>
  <c r="AG1448" i="13"/>
  <c r="AE1448" i="13"/>
  <c r="V1448" i="13"/>
  <c r="AN1448" i="13"/>
  <c r="AJ1448" i="13"/>
  <c r="AP1448" i="13"/>
  <c r="G1449" i="13"/>
  <c r="H1449" i="13"/>
  <c r="K1449" i="13"/>
  <c r="I1449" i="13"/>
  <c r="J1449" i="13"/>
  <c r="C1449" i="13"/>
  <c r="F1449" i="13"/>
  <c r="E1449" i="13"/>
  <c r="L1449" i="13"/>
  <c r="D1449" i="13"/>
  <c r="B1449" i="13"/>
  <c r="R1448" i="13"/>
  <c r="S1448" i="13"/>
  <c r="S1462" i="18" l="1" a="1"/>
  <c r="S1462" i="18" s="1"/>
  <c r="R1462" i="18"/>
  <c r="AS1447" i="13"/>
  <c r="M1447" i="13" s="1"/>
  <c r="Q1463" i="18" s="1"/>
  <c r="S1463" i="18" s="1" a="1"/>
  <c r="S1463" i="18" s="1"/>
  <c r="AR1448" i="13"/>
  <c r="N1449" i="13"/>
  <c r="AA1448" i="13"/>
  <c r="AB1448" i="13" s="1"/>
  <c r="AC1448" i="13" s="1"/>
  <c r="L1450" i="13"/>
  <c r="E1450" i="13"/>
  <c r="B1450" i="13"/>
  <c r="K1450" i="13"/>
  <c r="D1450" i="13"/>
  <c r="F1450" i="13"/>
  <c r="J1450" i="13"/>
  <c r="G1450" i="13"/>
  <c r="H1450" i="13"/>
  <c r="C1450" i="13"/>
  <c r="I1450" i="13"/>
  <c r="AG1449" i="13"/>
  <c r="X1449" i="13"/>
  <c r="AL1449" i="13"/>
  <c r="AE1449" i="13"/>
  <c r="AF1449" i="13"/>
  <c r="AJ1449" i="13"/>
  <c r="W1449" i="13"/>
  <c r="AQ1449" i="13"/>
  <c r="Y1449" i="13"/>
  <c r="AI1449" i="13"/>
  <c r="AM1449" i="13"/>
  <c r="AN1449" i="13"/>
  <c r="AP1449" i="13"/>
  <c r="AH1449" i="13"/>
  <c r="U1449" i="13"/>
  <c r="V1449" i="13"/>
  <c r="Z1449" i="13"/>
  <c r="AO1449" i="13"/>
  <c r="S1449" i="13"/>
  <c r="R1449" i="13"/>
  <c r="N1450" i="13" l="1"/>
  <c r="AS1448" i="13"/>
  <c r="M1448" i="13" s="1"/>
  <c r="Q1464" i="18" s="1"/>
  <c r="R1464" i="18" s="1"/>
  <c r="R1463" i="18"/>
  <c r="AR1449" i="13"/>
  <c r="AA1449" i="13"/>
  <c r="AB1449" i="13" s="1"/>
  <c r="AC1449" i="13" s="1"/>
  <c r="S1450" i="13"/>
  <c r="R1450" i="13"/>
  <c r="AO1450" i="13"/>
  <c r="AP1450" i="13"/>
  <c r="AE1450" i="13"/>
  <c r="AQ1450" i="13"/>
  <c r="Y1450" i="13"/>
  <c r="X1450" i="13"/>
  <c r="AN1450" i="13"/>
  <c r="AI1450" i="13"/>
  <c r="AH1450" i="13"/>
  <c r="AF1450" i="13"/>
  <c r="AJ1450" i="13"/>
  <c r="AM1450" i="13"/>
  <c r="AL1450" i="13"/>
  <c r="Z1450" i="13"/>
  <c r="V1450" i="13"/>
  <c r="U1450" i="13"/>
  <c r="W1450" i="13"/>
  <c r="AG1450" i="13"/>
  <c r="K1451" i="13"/>
  <c r="E1451" i="13"/>
  <c r="H1451" i="13"/>
  <c r="G1451" i="13"/>
  <c r="I1451" i="13"/>
  <c r="L1451" i="13"/>
  <c r="D1451" i="13"/>
  <c r="J1451" i="13"/>
  <c r="C1451" i="13"/>
  <c r="F1451" i="13"/>
  <c r="B1451" i="13"/>
  <c r="S1464" i="18" l="1" a="1"/>
  <c r="S1464" i="18" s="1"/>
  <c r="AS1449" i="13"/>
  <c r="M1449" i="13" s="1"/>
  <c r="Q1465" i="18" s="1"/>
  <c r="R1465" i="18" s="1"/>
  <c r="AA1450" i="13"/>
  <c r="AB1450" i="13" s="1"/>
  <c r="AC1450" i="13" s="1"/>
  <c r="N1451" i="13"/>
  <c r="AR1450" i="13"/>
  <c r="C1452" i="13"/>
  <c r="H1452" i="13"/>
  <c r="L1452" i="13"/>
  <c r="I1452" i="13"/>
  <c r="D1452" i="13"/>
  <c r="E1452" i="13"/>
  <c r="G1452" i="13"/>
  <c r="F1452" i="13"/>
  <c r="J1452" i="13"/>
  <c r="K1452" i="13"/>
  <c r="B1452" i="13"/>
  <c r="AF1451" i="13"/>
  <c r="X1451" i="13"/>
  <c r="AG1451" i="13"/>
  <c r="AN1451" i="13"/>
  <c r="AH1451" i="13"/>
  <c r="AE1451" i="13"/>
  <c r="AM1451" i="13"/>
  <c r="Z1451" i="13"/>
  <c r="V1451" i="13"/>
  <c r="U1451" i="13"/>
  <c r="AJ1451" i="13"/>
  <c r="W1451" i="13"/>
  <c r="AO1451" i="13"/>
  <c r="AI1451" i="13"/>
  <c r="AP1451" i="13"/>
  <c r="AQ1451" i="13"/>
  <c r="AL1451" i="13"/>
  <c r="Y1451" i="13"/>
  <c r="S1451" i="13"/>
  <c r="R1451" i="13"/>
  <c r="S1465" i="18" l="1" a="1"/>
  <c r="S1465" i="18" s="1"/>
  <c r="AA1451" i="13"/>
  <c r="AB1451" i="13" s="1"/>
  <c r="AC1451" i="13" s="1"/>
  <c r="AS1450" i="13"/>
  <c r="M1450" i="13" s="1"/>
  <c r="Q1466" i="18" s="1"/>
  <c r="N1452" i="13"/>
  <c r="AR1451" i="13"/>
  <c r="H1453" i="13"/>
  <c r="G1453" i="13"/>
  <c r="I1453" i="13"/>
  <c r="J1453" i="13"/>
  <c r="D1453" i="13"/>
  <c r="B1453" i="13"/>
  <c r="F1453" i="13"/>
  <c r="C1453" i="13"/>
  <c r="E1453" i="13"/>
  <c r="K1453" i="13"/>
  <c r="L1453" i="13"/>
  <c r="AM1452" i="13"/>
  <c r="AN1452" i="13"/>
  <c r="AE1452" i="13"/>
  <c r="AI1452" i="13"/>
  <c r="AH1452" i="13"/>
  <c r="Y1452" i="13"/>
  <c r="AJ1452" i="13"/>
  <c r="W1452" i="13"/>
  <c r="U1452" i="13"/>
  <c r="AF1452" i="13"/>
  <c r="X1452" i="13"/>
  <c r="AO1452" i="13"/>
  <c r="AP1452" i="13"/>
  <c r="Z1452" i="13"/>
  <c r="AQ1452" i="13"/>
  <c r="AG1452" i="13"/>
  <c r="V1452" i="13"/>
  <c r="AL1452" i="13"/>
  <c r="S1452" i="13"/>
  <c r="R1452" i="13"/>
  <c r="R1466" i="18" l="1"/>
  <c r="S1466" i="18" a="1"/>
  <c r="S1466" i="18" s="1"/>
  <c r="AS1451" i="13"/>
  <c r="M1451" i="13" s="1"/>
  <c r="Q1467" i="18" s="1"/>
  <c r="R1467" i="18" s="1"/>
  <c r="N1453" i="13"/>
  <c r="AA1452" i="13"/>
  <c r="AB1452" i="13" s="1"/>
  <c r="AC1452" i="13" s="1"/>
  <c r="AR1452" i="13"/>
  <c r="K1454" i="13"/>
  <c r="C1454" i="13"/>
  <c r="G1454" i="13"/>
  <c r="I1454" i="13"/>
  <c r="D1454" i="13"/>
  <c r="B1454" i="13"/>
  <c r="J1454" i="13"/>
  <c r="H1454" i="13"/>
  <c r="E1454" i="13"/>
  <c r="L1454" i="13"/>
  <c r="F1454" i="13"/>
  <c r="AE1453" i="13"/>
  <c r="Y1453" i="13"/>
  <c r="AF1453" i="13"/>
  <c r="X1453" i="13"/>
  <c r="V1453" i="13"/>
  <c r="AI1453" i="13"/>
  <c r="U1453" i="13"/>
  <c r="AN1453" i="13"/>
  <c r="AG1453" i="13"/>
  <c r="Z1453" i="13"/>
  <c r="AL1453" i="13"/>
  <c r="AJ1453" i="13"/>
  <c r="AM1453" i="13"/>
  <c r="AO1453" i="13"/>
  <c r="AH1453" i="13"/>
  <c r="W1453" i="13"/>
  <c r="AQ1453" i="13"/>
  <c r="AP1453" i="13"/>
  <c r="R1453" i="13"/>
  <c r="S1453" i="13"/>
  <c r="AA1453" i="13" l="1"/>
  <c r="AB1453" i="13" s="1"/>
  <c r="AC1453" i="13" s="1"/>
  <c r="S1467" i="18" a="1"/>
  <c r="S1467" i="18" s="1"/>
  <c r="AR1453" i="13"/>
  <c r="N1454" i="13"/>
  <c r="AS1452" i="13"/>
  <c r="M1452" i="13" s="1"/>
  <c r="Q1468" i="18" s="1"/>
  <c r="S1454" i="13"/>
  <c r="R1454" i="13"/>
  <c r="D1455" i="13"/>
  <c r="H1455" i="13"/>
  <c r="L1455" i="13"/>
  <c r="C1455" i="13"/>
  <c r="I1455" i="13"/>
  <c r="F1455" i="13"/>
  <c r="E1455" i="13"/>
  <c r="G1455" i="13"/>
  <c r="N1455" i="13" s="1"/>
  <c r="B1455" i="13"/>
  <c r="J1455" i="13"/>
  <c r="K1455" i="13"/>
  <c r="Z1454" i="13"/>
  <c r="AJ1454" i="13"/>
  <c r="AM1454" i="13"/>
  <c r="AO1454" i="13"/>
  <c r="AI1454" i="13"/>
  <c r="W1454" i="13"/>
  <c r="AL1454" i="13"/>
  <c r="AF1454" i="13"/>
  <c r="AE1454" i="13"/>
  <c r="X1454" i="13"/>
  <c r="AG1454" i="13"/>
  <c r="AN1454" i="13"/>
  <c r="AQ1454" i="13"/>
  <c r="V1454" i="13"/>
  <c r="AP1454" i="13"/>
  <c r="U1454" i="13"/>
  <c r="AH1454" i="13"/>
  <c r="Y1454" i="13"/>
  <c r="AS1453" i="13" l="1"/>
  <c r="M1453" i="13" s="1"/>
  <c r="Q1469" i="18" s="1"/>
  <c r="S1469" i="18" s="1" a="1"/>
  <c r="S1469" i="18" s="1"/>
  <c r="S1468" i="18" a="1"/>
  <c r="S1468" i="18" s="1"/>
  <c r="R1468" i="18"/>
  <c r="AA1454" i="13"/>
  <c r="AB1454" i="13" s="1"/>
  <c r="AC1454" i="13" s="1"/>
  <c r="AR1454" i="13"/>
  <c r="C1456" i="13"/>
  <c r="K1456" i="13"/>
  <c r="E1456" i="13"/>
  <c r="G1456" i="13"/>
  <c r="B1456" i="13"/>
  <c r="L1456" i="13"/>
  <c r="I1456" i="13"/>
  <c r="F1456" i="13"/>
  <c r="D1456" i="13"/>
  <c r="H1456" i="13"/>
  <c r="J1456" i="13"/>
  <c r="R1455" i="13"/>
  <c r="S1455" i="13"/>
  <c r="Y1455" i="13"/>
  <c r="AM1455" i="13"/>
  <c r="AI1455" i="13"/>
  <c r="AQ1455" i="13"/>
  <c r="X1455" i="13"/>
  <c r="AL1455" i="13"/>
  <c r="W1455" i="13"/>
  <c r="V1455" i="13"/>
  <c r="AN1455" i="13"/>
  <c r="AE1455" i="13"/>
  <c r="AJ1455" i="13"/>
  <c r="AO1455" i="13"/>
  <c r="AF1455" i="13"/>
  <c r="AG1455" i="13"/>
  <c r="AP1455" i="13"/>
  <c r="U1455" i="13"/>
  <c r="AH1455" i="13"/>
  <c r="Z1455" i="13"/>
  <c r="AS1454" i="13" l="1"/>
  <c r="M1454" i="13" s="1"/>
  <c r="Q1470" i="18" s="1"/>
  <c r="R1470" i="18" s="1"/>
  <c r="R1469" i="18"/>
  <c r="AA1455" i="13"/>
  <c r="AB1455" i="13" s="1"/>
  <c r="AC1455" i="13" s="1"/>
  <c r="AR1455" i="13"/>
  <c r="N1456" i="13"/>
  <c r="R1456" i="13"/>
  <c r="S1456" i="13"/>
  <c r="U1456" i="13"/>
  <c r="AJ1456" i="13"/>
  <c r="AI1456" i="13"/>
  <c r="AN1456" i="13"/>
  <c r="AF1456" i="13"/>
  <c r="AH1456" i="13"/>
  <c r="AL1456" i="13"/>
  <c r="AE1456" i="13"/>
  <c r="AM1456" i="13"/>
  <c r="AO1456" i="13"/>
  <c r="W1456" i="13"/>
  <c r="V1456" i="13"/>
  <c r="AP1456" i="13"/>
  <c r="X1456" i="13"/>
  <c r="AQ1456" i="13"/>
  <c r="Y1456" i="13"/>
  <c r="AG1456" i="13"/>
  <c r="Z1456" i="13"/>
  <c r="K1457" i="13"/>
  <c r="F1457" i="13"/>
  <c r="J1457" i="13"/>
  <c r="B1457" i="13"/>
  <c r="D1457" i="13"/>
  <c r="I1457" i="13"/>
  <c r="H1457" i="13"/>
  <c r="L1457" i="13"/>
  <c r="E1457" i="13"/>
  <c r="G1457" i="13"/>
  <c r="N1457" i="13" s="1"/>
  <c r="C1457" i="13"/>
  <c r="S1470" i="18" l="1" a="1"/>
  <c r="S1470" i="18" s="1"/>
  <c r="AR1456" i="13"/>
  <c r="AA1456" i="13"/>
  <c r="AB1456" i="13" s="1"/>
  <c r="AC1456" i="13" s="1"/>
  <c r="AS1455" i="13"/>
  <c r="M1455" i="13" s="1"/>
  <c r="Q1471" i="18" s="1"/>
  <c r="R1457" i="13"/>
  <c r="S1457" i="13"/>
  <c r="AE1457" i="13"/>
  <c r="V1457" i="13"/>
  <c r="U1457" i="13"/>
  <c r="W1457" i="13"/>
  <c r="AP1457" i="13"/>
  <c r="AH1457" i="13"/>
  <c r="Y1457" i="13"/>
  <c r="Z1457" i="13"/>
  <c r="AG1457" i="13"/>
  <c r="AQ1457" i="13"/>
  <c r="AJ1457" i="13"/>
  <c r="AL1457" i="13"/>
  <c r="AF1457" i="13"/>
  <c r="AO1457" i="13"/>
  <c r="AN1457" i="13"/>
  <c r="X1457" i="13"/>
  <c r="AI1457" i="13"/>
  <c r="AM1457" i="13"/>
  <c r="F1458" i="13"/>
  <c r="H1458" i="13"/>
  <c r="E1458" i="13"/>
  <c r="L1458" i="13"/>
  <c r="D1458" i="13"/>
  <c r="I1458" i="13"/>
  <c r="K1458" i="13"/>
  <c r="C1458" i="13"/>
  <c r="B1458" i="13"/>
  <c r="G1458" i="13"/>
  <c r="J1458" i="13"/>
  <c r="N1458" i="13" l="1"/>
  <c r="AS1456" i="13"/>
  <c r="M1456" i="13" s="1"/>
  <c r="Q1472" i="18" s="1"/>
  <c r="S1472" i="18" s="1" a="1"/>
  <c r="S1472" i="18" s="1"/>
  <c r="AR1457" i="13"/>
  <c r="S1471" i="18" a="1"/>
  <c r="S1471" i="18" s="1"/>
  <c r="R1471" i="18"/>
  <c r="AA1457" i="13"/>
  <c r="AB1457" i="13" s="1"/>
  <c r="AC1457" i="13" s="1"/>
  <c r="C1459" i="13"/>
  <c r="G1459" i="13"/>
  <c r="B1459" i="13"/>
  <c r="D1459" i="13"/>
  <c r="J1459" i="13"/>
  <c r="K1459" i="13"/>
  <c r="F1459" i="13"/>
  <c r="E1459" i="13"/>
  <c r="L1459" i="13"/>
  <c r="H1459" i="13"/>
  <c r="I1459" i="13"/>
  <c r="AE1458" i="13"/>
  <c r="AQ1458" i="13"/>
  <c r="AL1458" i="13"/>
  <c r="V1458" i="13"/>
  <c r="AG1458" i="13"/>
  <c r="AJ1458" i="13"/>
  <c r="U1458" i="13"/>
  <c r="W1458" i="13"/>
  <c r="X1458" i="13"/>
  <c r="Y1458" i="13"/>
  <c r="Z1458" i="13"/>
  <c r="AM1458" i="13"/>
  <c r="AF1458" i="13"/>
  <c r="AO1458" i="13"/>
  <c r="AH1458" i="13"/>
  <c r="AN1458" i="13"/>
  <c r="AI1458" i="13"/>
  <c r="AP1458" i="13"/>
  <c r="R1458" i="13"/>
  <c r="S1458" i="13"/>
  <c r="AS1457" i="13" l="1"/>
  <c r="M1457" i="13" s="1"/>
  <c r="Q1473" i="18" s="1"/>
  <c r="R1473" i="18" s="1"/>
  <c r="R1472" i="18"/>
  <c r="N1459" i="13"/>
  <c r="AA1458" i="13"/>
  <c r="AB1458" i="13" s="1"/>
  <c r="AC1458" i="13" s="1"/>
  <c r="AR1458" i="13"/>
  <c r="S1459" i="13"/>
  <c r="R1459" i="13"/>
  <c r="AE1459" i="13"/>
  <c r="AN1459" i="13"/>
  <c r="AG1459" i="13"/>
  <c r="W1459" i="13"/>
  <c r="Z1459" i="13"/>
  <c r="X1459" i="13"/>
  <c r="AO1459" i="13"/>
  <c r="U1459" i="13"/>
  <c r="AQ1459" i="13"/>
  <c r="AI1459" i="13"/>
  <c r="AF1459" i="13"/>
  <c r="AH1459" i="13"/>
  <c r="AL1459" i="13"/>
  <c r="AP1459" i="13"/>
  <c r="AJ1459" i="13"/>
  <c r="AM1459" i="13"/>
  <c r="Y1459" i="13"/>
  <c r="V1459" i="13"/>
  <c r="H1460" i="13"/>
  <c r="I1460" i="13"/>
  <c r="J1460" i="13"/>
  <c r="E1460" i="13"/>
  <c r="L1460" i="13"/>
  <c r="B1460" i="13"/>
  <c r="D1460" i="13"/>
  <c r="C1460" i="13"/>
  <c r="K1460" i="13"/>
  <c r="G1460" i="13"/>
  <c r="F1460" i="13"/>
  <c r="AS1458" i="13" l="1"/>
  <c r="M1458" i="13" s="1"/>
  <c r="Q1474" i="18" s="1"/>
  <c r="S1473" i="18" a="1"/>
  <c r="S1473" i="18" s="1"/>
  <c r="AA1459" i="13"/>
  <c r="AB1459" i="13" s="1"/>
  <c r="AC1459" i="13" s="1"/>
  <c r="N1460" i="13"/>
  <c r="AR1459" i="13"/>
  <c r="AI1460" i="13"/>
  <c r="X1460" i="13"/>
  <c r="AE1460" i="13"/>
  <c r="AQ1460" i="13"/>
  <c r="AO1460" i="13"/>
  <c r="W1460" i="13"/>
  <c r="V1460" i="13"/>
  <c r="Z1460" i="13"/>
  <c r="AF1460" i="13"/>
  <c r="AL1460" i="13"/>
  <c r="AN1460" i="13"/>
  <c r="AH1460" i="13"/>
  <c r="AJ1460" i="13"/>
  <c r="Y1460" i="13"/>
  <c r="U1460" i="13"/>
  <c r="AP1460" i="13"/>
  <c r="AM1460" i="13"/>
  <c r="AG1460" i="13"/>
  <c r="D1461" i="13"/>
  <c r="J1461" i="13"/>
  <c r="K1461" i="13"/>
  <c r="C1461" i="13"/>
  <c r="E1461" i="13"/>
  <c r="F1461" i="13"/>
  <c r="G1461" i="13"/>
  <c r="L1461" i="13"/>
  <c r="B1461" i="13"/>
  <c r="H1461" i="13"/>
  <c r="I1461" i="13"/>
  <c r="R1460" i="13"/>
  <c r="S1460" i="13"/>
  <c r="S1474" i="18" l="1" a="1"/>
  <c r="S1474" i="18" s="1"/>
  <c r="R1474" i="18"/>
  <c r="N1461" i="13"/>
  <c r="AS1459" i="13"/>
  <c r="M1459" i="13" s="1"/>
  <c r="Q1475" i="18" s="1"/>
  <c r="R1475" i="18" s="1"/>
  <c r="AA1460" i="13"/>
  <c r="AB1460" i="13" s="1"/>
  <c r="AC1460" i="13" s="1"/>
  <c r="AR1460" i="13"/>
  <c r="S1461" i="13"/>
  <c r="R1461" i="13"/>
  <c r="H1462" i="13"/>
  <c r="D1462" i="13"/>
  <c r="L1462" i="13"/>
  <c r="K1462" i="13"/>
  <c r="F1462" i="13"/>
  <c r="E1462" i="13"/>
  <c r="I1462" i="13"/>
  <c r="G1462" i="13"/>
  <c r="B1462" i="13"/>
  <c r="C1462" i="13"/>
  <c r="J1462" i="13"/>
  <c r="AE1461" i="13"/>
  <c r="X1461" i="13"/>
  <c r="AO1461" i="13"/>
  <c r="AM1461" i="13"/>
  <c r="AI1461" i="13"/>
  <c r="Y1461" i="13"/>
  <c r="AN1461" i="13"/>
  <c r="V1461" i="13"/>
  <c r="W1461" i="13"/>
  <c r="AG1461" i="13"/>
  <c r="Z1461" i="13"/>
  <c r="AP1461" i="13"/>
  <c r="U1461" i="13"/>
  <c r="AQ1461" i="13"/>
  <c r="AF1461" i="13"/>
  <c r="AJ1461" i="13"/>
  <c r="AL1461" i="13"/>
  <c r="AH1461" i="13"/>
  <c r="AS1460" i="13" l="1"/>
  <c r="M1460" i="13" s="1"/>
  <c r="Q1476" i="18" s="1"/>
  <c r="S1476" i="18" s="1" a="1"/>
  <c r="S1476" i="18" s="1"/>
  <c r="S1475" i="18" a="1"/>
  <c r="S1475" i="18" s="1"/>
  <c r="AA1461" i="13"/>
  <c r="AB1461" i="13" s="1"/>
  <c r="AC1461" i="13" s="1"/>
  <c r="AR1461" i="13"/>
  <c r="N1462" i="13"/>
  <c r="L1463" i="13"/>
  <c r="G1463" i="13"/>
  <c r="B1463" i="13"/>
  <c r="E1463" i="13"/>
  <c r="H1463" i="13"/>
  <c r="J1463" i="13"/>
  <c r="C1463" i="13"/>
  <c r="D1463" i="13"/>
  <c r="I1463" i="13"/>
  <c r="F1463" i="13"/>
  <c r="K1463" i="13"/>
  <c r="AP1462" i="13"/>
  <c r="AF1462" i="13"/>
  <c r="V1462" i="13"/>
  <c r="W1462" i="13"/>
  <c r="AQ1462" i="13"/>
  <c r="AH1462" i="13"/>
  <c r="AJ1462" i="13"/>
  <c r="AN1462" i="13"/>
  <c r="AE1462" i="13"/>
  <c r="AI1462" i="13"/>
  <c r="Y1462" i="13"/>
  <c r="AM1462" i="13"/>
  <c r="AO1462" i="13"/>
  <c r="AG1462" i="13"/>
  <c r="X1462" i="13"/>
  <c r="U1462" i="13"/>
  <c r="Z1462" i="13"/>
  <c r="AL1462" i="13"/>
  <c r="R1462" i="13"/>
  <c r="S1462" i="13"/>
  <c r="R1476" i="18" l="1"/>
  <c r="N1463" i="13"/>
  <c r="AA1462" i="13"/>
  <c r="AB1462" i="13" s="1"/>
  <c r="AC1462" i="13" s="1"/>
  <c r="AR1462" i="13"/>
  <c r="AS1461" i="13"/>
  <c r="M1461" i="13" s="1"/>
  <c r="Q1477" i="18" s="1"/>
  <c r="Z1463" i="13"/>
  <c r="AF1463" i="13"/>
  <c r="X1463" i="13"/>
  <c r="AE1463" i="13"/>
  <c r="W1463" i="13"/>
  <c r="AO1463" i="13"/>
  <c r="AM1463" i="13"/>
  <c r="AJ1463" i="13"/>
  <c r="AL1463" i="13"/>
  <c r="AH1463" i="13"/>
  <c r="AP1463" i="13"/>
  <c r="Y1463" i="13"/>
  <c r="AI1463" i="13"/>
  <c r="AN1463" i="13"/>
  <c r="V1463" i="13"/>
  <c r="U1463" i="13"/>
  <c r="AG1463" i="13"/>
  <c r="AQ1463" i="13"/>
  <c r="R1463" i="13"/>
  <c r="S1463" i="13"/>
  <c r="E1464" i="13"/>
  <c r="F1464" i="13"/>
  <c r="G1464" i="13"/>
  <c r="C1464" i="13"/>
  <c r="J1464" i="13"/>
  <c r="L1464" i="13"/>
  <c r="I1464" i="13"/>
  <c r="D1464" i="13"/>
  <c r="K1464" i="13"/>
  <c r="B1464" i="13"/>
  <c r="H1464" i="13"/>
  <c r="AS1462" i="13" l="1"/>
  <c r="M1462" i="13" s="1"/>
  <c r="Q1478" i="18" s="1"/>
  <c r="S1478" i="18" s="1" a="1"/>
  <c r="S1478" i="18" s="1"/>
  <c r="R1477" i="18"/>
  <c r="S1477" i="18" a="1"/>
  <c r="S1477" i="18" s="1"/>
  <c r="AA1463" i="13"/>
  <c r="AB1463" i="13" s="1"/>
  <c r="AC1463" i="13" s="1"/>
  <c r="AR1463" i="13"/>
  <c r="N1464" i="13"/>
  <c r="R1464" i="13"/>
  <c r="S1464" i="13"/>
  <c r="B1465" i="13"/>
  <c r="L1465" i="13"/>
  <c r="H1465" i="13"/>
  <c r="D1465" i="13"/>
  <c r="C1465" i="13"/>
  <c r="J1465" i="13"/>
  <c r="K1465" i="13"/>
  <c r="F1465" i="13"/>
  <c r="G1465" i="13"/>
  <c r="I1465" i="13"/>
  <c r="E1465" i="13"/>
  <c r="Y1464" i="13"/>
  <c r="AJ1464" i="13"/>
  <c r="AG1464" i="13"/>
  <c r="AE1464" i="13"/>
  <c r="AO1464" i="13"/>
  <c r="AP1464" i="13"/>
  <c r="X1464" i="13"/>
  <c r="AF1464" i="13"/>
  <c r="AQ1464" i="13"/>
  <c r="AH1464" i="13"/>
  <c r="W1464" i="13"/>
  <c r="AN1464" i="13"/>
  <c r="AM1464" i="13"/>
  <c r="Z1464" i="13"/>
  <c r="U1464" i="13"/>
  <c r="AL1464" i="13"/>
  <c r="V1464" i="13"/>
  <c r="AI1464" i="13"/>
  <c r="R1478" i="18" l="1"/>
  <c r="AS1463" i="13"/>
  <c r="M1463" i="13" s="1"/>
  <c r="Q1479" i="18" s="1"/>
  <c r="R1479" i="18" s="1"/>
  <c r="N1465" i="13"/>
  <c r="AR1464" i="13"/>
  <c r="AA1464" i="13"/>
  <c r="AB1464" i="13" s="1"/>
  <c r="AC1464" i="13" s="1"/>
  <c r="AL1465" i="13"/>
  <c r="AP1465" i="13"/>
  <c r="X1465" i="13"/>
  <c r="AI1465" i="13"/>
  <c r="Y1465" i="13"/>
  <c r="AM1465" i="13"/>
  <c r="AE1465" i="13"/>
  <c r="V1465" i="13"/>
  <c r="W1465" i="13"/>
  <c r="Z1465" i="13"/>
  <c r="AH1465" i="13"/>
  <c r="AQ1465" i="13"/>
  <c r="U1465" i="13"/>
  <c r="AG1465" i="13"/>
  <c r="AF1465" i="13"/>
  <c r="AO1465" i="13"/>
  <c r="AN1465" i="13"/>
  <c r="AJ1465" i="13"/>
  <c r="R1465" i="13"/>
  <c r="S1465" i="13"/>
  <c r="D1466" i="13"/>
  <c r="E1466" i="13"/>
  <c r="K1466" i="13"/>
  <c r="L1466" i="13"/>
  <c r="C1466" i="13"/>
  <c r="H1466" i="13"/>
  <c r="J1466" i="13"/>
  <c r="F1466" i="13"/>
  <c r="B1466" i="13"/>
  <c r="G1466" i="13"/>
  <c r="I1466" i="13"/>
  <c r="AS1464" i="13" l="1"/>
  <c r="M1464" i="13" s="1"/>
  <c r="Q1480" i="18" s="1"/>
  <c r="R1480" i="18" s="1"/>
  <c r="S1479" i="18" a="1"/>
  <c r="S1479" i="18" s="1"/>
  <c r="N1466" i="13"/>
  <c r="AA1465" i="13"/>
  <c r="AB1465" i="13" s="1"/>
  <c r="AC1465" i="13" s="1"/>
  <c r="AR1465" i="13"/>
  <c r="I1467" i="13"/>
  <c r="K1467" i="13"/>
  <c r="E1467" i="13"/>
  <c r="F1467" i="13"/>
  <c r="G1467" i="13"/>
  <c r="L1467" i="13"/>
  <c r="H1467" i="13"/>
  <c r="B1467" i="13"/>
  <c r="C1467" i="13"/>
  <c r="D1467" i="13"/>
  <c r="J1467" i="13"/>
  <c r="S1466" i="13"/>
  <c r="R1466" i="13"/>
  <c r="AE1466" i="13"/>
  <c r="AL1466" i="13"/>
  <c r="AP1466" i="13"/>
  <c r="V1466" i="13"/>
  <c r="AM1466" i="13"/>
  <c r="AG1466" i="13"/>
  <c r="Y1466" i="13"/>
  <c r="X1466" i="13"/>
  <c r="AH1466" i="13"/>
  <c r="AI1466" i="13"/>
  <c r="W1466" i="13"/>
  <c r="AQ1466" i="13"/>
  <c r="AF1466" i="13"/>
  <c r="Z1466" i="13"/>
  <c r="U1466" i="13"/>
  <c r="AN1466" i="13"/>
  <c r="AO1466" i="13"/>
  <c r="AJ1466" i="13"/>
  <c r="S1480" i="18" l="1" a="1"/>
  <c r="S1480" i="18" s="1"/>
  <c r="N1467" i="13"/>
  <c r="AA1466" i="13"/>
  <c r="AB1466" i="13" s="1"/>
  <c r="AC1466" i="13" s="1"/>
  <c r="AS1465" i="13"/>
  <c r="M1465" i="13" s="1"/>
  <c r="Q1481" i="18" s="1"/>
  <c r="AR1466" i="13"/>
  <c r="U1467" i="13"/>
  <c r="AQ1467" i="13"/>
  <c r="AL1467" i="13"/>
  <c r="Z1467" i="13"/>
  <c r="AG1467" i="13"/>
  <c r="AF1467" i="13"/>
  <c r="AE1467" i="13"/>
  <c r="AH1467" i="13"/>
  <c r="AI1467" i="13"/>
  <c r="W1467" i="13"/>
  <c r="Y1467" i="13"/>
  <c r="AM1467" i="13"/>
  <c r="AJ1467" i="13"/>
  <c r="V1467" i="13"/>
  <c r="AP1467" i="13"/>
  <c r="AN1467" i="13"/>
  <c r="X1467" i="13"/>
  <c r="AO1467" i="13"/>
  <c r="J1468" i="13"/>
  <c r="G1468" i="13"/>
  <c r="K1468" i="13"/>
  <c r="C1468" i="13"/>
  <c r="B1468" i="13"/>
  <c r="D1468" i="13"/>
  <c r="H1468" i="13"/>
  <c r="E1468" i="13"/>
  <c r="I1468" i="13"/>
  <c r="F1468" i="13"/>
  <c r="L1468" i="13"/>
  <c r="R1467" i="13"/>
  <c r="S1467" i="13"/>
  <c r="AS1466" i="13" l="1"/>
  <c r="M1466" i="13" s="1"/>
  <c r="Q1482" i="18" s="1"/>
  <c r="S1482" i="18" s="1" a="1"/>
  <c r="S1482" i="18" s="1"/>
  <c r="N1468" i="13"/>
  <c r="AR1467" i="13"/>
  <c r="AA1467" i="13"/>
  <c r="AB1467" i="13" s="1"/>
  <c r="AC1467" i="13" s="1"/>
  <c r="S1481" i="18" a="1"/>
  <c r="S1481" i="18" s="1"/>
  <c r="R1481" i="18"/>
  <c r="S1468" i="13"/>
  <c r="R1468" i="13"/>
  <c r="Y1468" i="13"/>
  <c r="AM1468" i="13"/>
  <c r="AG1468" i="13"/>
  <c r="U1468" i="13"/>
  <c r="AH1468" i="13"/>
  <c r="W1468" i="13"/>
  <c r="X1468" i="13"/>
  <c r="AI1468" i="13"/>
  <c r="Z1468" i="13"/>
  <c r="AE1468" i="13"/>
  <c r="AQ1468" i="13"/>
  <c r="AF1468" i="13"/>
  <c r="AO1468" i="13"/>
  <c r="AN1468" i="13"/>
  <c r="AL1468" i="13"/>
  <c r="AJ1468" i="13"/>
  <c r="V1468" i="13"/>
  <c r="AP1468" i="13"/>
  <c r="D1469" i="13"/>
  <c r="F1469" i="13"/>
  <c r="E1469" i="13"/>
  <c r="G1469" i="13"/>
  <c r="C1469" i="13"/>
  <c r="K1469" i="13"/>
  <c r="I1469" i="13"/>
  <c r="L1469" i="13"/>
  <c r="J1469" i="13"/>
  <c r="H1469" i="13"/>
  <c r="B1469" i="13"/>
  <c r="R1482" i="18" l="1"/>
  <c r="AS1467" i="13"/>
  <c r="M1467" i="13" s="1"/>
  <c r="Q1483" i="18" s="1"/>
  <c r="S1483" i="18" s="1" a="1"/>
  <c r="S1483" i="18" s="1"/>
  <c r="N1469" i="13"/>
  <c r="AA1468" i="13"/>
  <c r="AB1468" i="13" s="1"/>
  <c r="AC1468" i="13" s="1"/>
  <c r="AR1468" i="13"/>
  <c r="L1470" i="13"/>
  <c r="G1470" i="13"/>
  <c r="H1470" i="13"/>
  <c r="I1470" i="13"/>
  <c r="B1470" i="13"/>
  <c r="E1470" i="13"/>
  <c r="F1470" i="13"/>
  <c r="D1470" i="13"/>
  <c r="C1470" i="13"/>
  <c r="K1470" i="13"/>
  <c r="J1470" i="13"/>
  <c r="S1469" i="13"/>
  <c r="R1469" i="13"/>
  <c r="Z1469" i="13"/>
  <c r="AJ1469" i="13"/>
  <c r="W1469" i="13"/>
  <c r="Y1469" i="13"/>
  <c r="AQ1469" i="13"/>
  <c r="U1469" i="13"/>
  <c r="AI1469" i="13"/>
  <c r="AH1469" i="13"/>
  <c r="V1469" i="13"/>
  <c r="AP1469" i="13"/>
  <c r="AM1469" i="13"/>
  <c r="AE1469" i="13"/>
  <c r="AF1469" i="13"/>
  <c r="AO1469" i="13"/>
  <c r="X1469" i="13"/>
  <c r="AL1469" i="13"/>
  <c r="AG1469" i="13"/>
  <c r="AN1469" i="13"/>
  <c r="R1483" i="18" l="1"/>
  <c r="AS1468" i="13"/>
  <c r="M1468" i="13" s="1"/>
  <c r="Q1484" i="18" s="1"/>
  <c r="S1484" i="18" s="1" a="1"/>
  <c r="S1484" i="18" s="1"/>
  <c r="AR1469" i="13"/>
  <c r="AA1469" i="13"/>
  <c r="AB1469" i="13" s="1"/>
  <c r="AC1469" i="13" s="1"/>
  <c r="N1470" i="13"/>
  <c r="Z1470" i="13"/>
  <c r="X1470" i="13"/>
  <c r="AP1470" i="13"/>
  <c r="AJ1470" i="13"/>
  <c r="V1470" i="13"/>
  <c r="AG1470" i="13"/>
  <c r="Y1470" i="13"/>
  <c r="AM1470" i="13"/>
  <c r="AE1470" i="13"/>
  <c r="AO1470" i="13"/>
  <c r="AI1470" i="13"/>
  <c r="U1470" i="13"/>
  <c r="AL1470" i="13"/>
  <c r="AQ1470" i="13"/>
  <c r="AF1470" i="13"/>
  <c r="W1470" i="13"/>
  <c r="AN1470" i="13"/>
  <c r="AH1470" i="13"/>
  <c r="B1471" i="13"/>
  <c r="C1471" i="13"/>
  <c r="K1471" i="13"/>
  <c r="G1471" i="13"/>
  <c r="H1471" i="13"/>
  <c r="E1471" i="13"/>
  <c r="J1471" i="13"/>
  <c r="F1471" i="13"/>
  <c r="I1471" i="13"/>
  <c r="D1471" i="13"/>
  <c r="L1471" i="13"/>
  <c r="R1470" i="13"/>
  <c r="S1470" i="13"/>
  <c r="AS1469" i="13" l="1"/>
  <c r="M1469" i="13" s="1"/>
  <c r="Q1485" i="18" s="1"/>
  <c r="R1485" i="18" s="1"/>
  <c r="R1484" i="18"/>
  <c r="N1471" i="13"/>
  <c r="AA1470" i="13"/>
  <c r="AB1470" i="13" s="1"/>
  <c r="AC1470" i="13" s="1"/>
  <c r="AR1470" i="13"/>
  <c r="AE1471" i="13"/>
  <c r="V1471" i="13"/>
  <c r="Z1471" i="13"/>
  <c r="AH1471" i="13"/>
  <c r="AO1471" i="13"/>
  <c r="W1471" i="13"/>
  <c r="AG1471" i="13"/>
  <c r="AP1471" i="13"/>
  <c r="AN1471" i="13"/>
  <c r="AQ1471" i="13"/>
  <c r="Y1471" i="13"/>
  <c r="AJ1471" i="13"/>
  <c r="U1471" i="13"/>
  <c r="AF1471" i="13"/>
  <c r="AI1471" i="13"/>
  <c r="AL1471" i="13"/>
  <c r="X1471" i="13"/>
  <c r="AM1471" i="13"/>
  <c r="S1471" i="13"/>
  <c r="R1471" i="13"/>
  <c r="G1472" i="13"/>
  <c r="E1472" i="13"/>
  <c r="I1472" i="13"/>
  <c r="B1472" i="13"/>
  <c r="J1472" i="13"/>
  <c r="C1472" i="13"/>
  <c r="L1472" i="13"/>
  <c r="D1472" i="13"/>
  <c r="K1472" i="13"/>
  <c r="H1472" i="13"/>
  <c r="F1472" i="13"/>
  <c r="S1485" i="18" l="1" a="1"/>
  <c r="S1485" i="18" s="1"/>
  <c r="AS1470" i="13"/>
  <c r="M1470" i="13" s="1"/>
  <c r="Q1486" i="18" s="1"/>
  <c r="N1472" i="13"/>
  <c r="AA1471" i="13"/>
  <c r="AB1471" i="13" s="1"/>
  <c r="AC1471" i="13" s="1"/>
  <c r="AR1471" i="13"/>
  <c r="R1472" i="13"/>
  <c r="S1472" i="13"/>
  <c r="AE1472" i="13"/>
  <c r="AG1472" i="13"/>
  <c r="AP1472" i="13"/>
  <c r="AQ1472" i="13"/>
  <c r="AL1472" i="13"/>
  <c r="AF1472" i="13"/>
  <c r="AJ1472" i="13"/>
  <c r="W1472" i="13"/>
  <c r="AM1472" i="13"/>
  <c r="Y1472" i="13"/>
  <c r="Z1472" i="13"/>
  <c r="U1472" i="13"/>
  <c r="AH1472" i="13"/>
  <c r="AN1472" i="13"/>
  <c r="V1472" i="13"/>
  <c r="X1472" i="13"/>
  <c r="AO1472" i="13"/>
  <c r="AI1472" i="13"/>
  <c r="E1473" i="13"/>
  <c r="C1473" i="13"/>
  <c r="B1473" i="13"/>
  <c r="K1473" i="13"/>
  <c r="D1473" i="13"/>
  <c r="F1473" i="13"/>
  <c r="J1473" i="13"/>
  <c r="I1473" i="13"/>
  <c r="G1473" i="13"/>
  <c r="L1473" i="13"/>
  <c r="H1473" i="13"/>
  <c r="S1486" i="18" l="1" a="1"/>
  <c r="S1486" i="18" s="1"/>
  <c r="N1473" i="13"/>
  <c r="AS1471" i="13"/>
  <c r="M1471" i="13" s="1"/>
  <c r="Q1487" i="18" s="1"/>
  <c r="R1487" i="18" s="1"/>
  <c r="R1486" i="18"/>
  <c r="AR1472" i="13"/>
  <c r="AA1472" i="13"/>
  <c r="AB1472" i="13" s="1"/>
  <c r="AC1472" i="13" s="1"/>
  <c r="S1473" i="13"/>
  <c r="R1473" i="13"/>
  <c r="AE1473" i="13"/>
  <c r="Y1473" i="13"/>
  <c r="AO1473" i="13"/>
  <c r="AH1473" i="13"/>
  <c r="AL1473" i="13"/>
  <c r="V1473" i="13"/>
  <c r="X1473" i="13"/>
  <c r="AQ1473" i="13"/>
  <c r="AF1473" i="13"/>
  <c r="U1473" i="13"/>
  <c r="W1473" i="13"/>
  <c r="Z1473" i="13"/>
  <c r="AM1473" i="13"/>
  <c r="AN1473" i="13"/>
  <c r="AI1473" i="13"/>
  <c r="AG1473" i="13"/>
  <c r="AJ1473" i="13"/>
  <c r="AP1473" i="13"/>
  <c r="F1474" i="13"/>
  <c r="K1474" i="13"/>
  <c r="E1474" i="13"/>
  <c r="B1474" i="13"/>
  <c r="D1474" i="13"/>
  <c r="H1474" i="13"/>
  <c r="C1474" i="13"/>
  <c r="J1474" i="13"/>
  <c r="I1474" i="13"/>
  <c r="G1474" i="13"/>
  <c r="N1474" i="13" s="1"/>
  <c r="L1474" i="13"/>
  <c r="AS1472" i="13" l="1"/>
  <c r="M1472" i="13" s="1"/>
  <c r="Q1488" i="18" s="1"/>
  <c r="S1487" i="18" a="1"/>
  <c r="S1487" i="18" s="1"/>
  <c r="AA1473" i="13"/>
  <c r="AB1473" i="13" s="1"/>
  <c r="AC1473" i="13" s="1"/>
  <c r="AR1473" i="13"/>
  <c r="S1474" i="13"/>
  <c r="R1474" i="13"/>
  <c r="Z1474" i="13"/>
  <c r="AJ1474" i="13"/>
  <c r="AP1474" i="13"/>
  <c r="X1474" i="13"/>
  <c r="Y1474" i="13"/>
  <c r="W1474" i="13"/>
  <c r="AQ1474" i="13"/>
  <c r="AL1474" i="13"/>
  <c r="AE1474" i="13"/>
  <c r="V1474" i="13"/>
  <c r="AG1474" i="13"/>
  <c r="AN1474" i="13"/>
  <c r="AH1474" i="13"/>
  <c r="AI1474" i="13"/>
  <c r="AO1474" i="13"/>
  <c r="AF1474" i="13"/>
  <c r="U1474" i="13"/>
  <c r="AM1474" i="13"/>
  <c r="I1475" i="13"/>
  <c r="F1475" i="13"/>
  <c r="E1475" i="13"/>
  <c r="D1475" i="13"/>
  <c r="L1475" i="13"/>
  <c r="G1475" i="13"/>
  <c r="K1475" i="13"/>
  <c r="B1475" i="13"/>
  <c r="J1475" i="13"/>
  <c r="H1475" i="13"/>
  <c r="C1475" i="13"/>
  <c r="R1488" i="18" l="1"/>
  <c r="S1488" i="18" a="1"/>
  <c r="S1488" i="18" s="1"/>
  <c r="AS1473" i="13"/>
  <c r="M1473" i="13" s="1"/>
  <c r="Q1489" i="18" s="1"/>
  <c r="S1489" i="18" s="1" a="1"/>
  <c r="S1489" i="18" s="1"/>
  <c r="N1475" i="13"/>
  <c r="AA1474" i="13"/>
  <c r="AB1474" i="13" s="1"/>
  <c r="AC1474" i="13" s="1"/>
  <c r="AR1474" i="13"/>
  <c r="R1475" i="13"/>
  <c r="S1475" i="13"/>
  <c r="E1476" i="13"/>
  <c r="K1476" i="13"/>
  <c r="G1476" i="13"/>
  <c r="H1476" i="13"/>
  <c r="J1476" i="13"/>
  <c r="L1476" i="13"/>
  <c r="B1476" i="13"/>
  <c r="I1476" i="13"/>
  <c r="D1476" i="13"/>
  <c r="C1476" i="13"/>
  <c r="F1476" i="13"/>
  <c r="AE1475" i="13"/>
  <c r="AL1475" i="13"/>
  <c r="AP1475" i="13"/>
  <c r="AG1475" i="13"/>
  <c r="W1475" i="13"/>
  <c r="AM1475" i="13"/>
  <c r="V1475" i="13"/>
  <c r="AJ1475" i="13"/>
  <c r="AI1475" i="13"/>
  <c r="AO1475" i="13"/>
  <c r="AN1475" i="13"/>
  <c r="X1475" i="13"/>
  <c r="U1475" i="13"/>
  <c r="AF1475" i="13"/>
  <c r="Y1475" i="13"/>
  <c r="AH1475" i="13"/>
  <c r="AQ1475" i="13"/>
  <c r="Z1475" i="13"/>
  <c r="R1489" i="18" l="1"/>
  <c r="AA1475" i="13"/>
  <c r="AB1475" i="13" s="1"/>
  <c r="AC1475" i="13" s="1"/>
  <c r="AR1475" i="13"/>
  <c r="N1476" i="13"/>
  <c r="AS1474" i="13"/>
  <c r="M1474" i="13" s="1"/>
  <c r="Q1490" i="18" s="1"/>
  <c r="U1476" i="13"/>
  <c r="AP1476" i="13"/>
  <c r="AH1476" i="13"/>
  <c r="Y1476" i="13"/>
  <c r="AM1476" i="13"/>
  <c r="AQ1476" i="13"/>
  <c r="AI1476" i="13"/>
  <c r="AE1476" i="13"/>
  <c r="W1476" i="13"/>
  <c r="AN1476" i="13"/>
  <c r="AJ1476" i="13"/>
  <c r="AO1476" i="13"/>
  <c r="AF1476" i="13"/>
  <c r="Z1476" i="13"/>
  <c r="AL1476" i="13"/>
  <c r="V1476" i="13"/>
  <c r="AG1476" i="13"/>
  <c r="X1476" i="13"/>
  <c r="B1477" i="13"/>
  <c r="L1477" i="13"/>
  <c r="D1477" i="13"/>
  <c r="J1477" i="13"/>
  <c r="C1477" i="13"/>
  <c r="K1477" i="13"/>
  <c r="G1477" i="13"/>
  <c r="F1477" i="13"/>
  <c r="H1477" i="13"/>
  <c r="I1477" i="13"/>
  <c r="E1477" i="13"/>
  <c r="R1476" i="13"/>
  <c r="S1476" i="13"/>
  <c r="AS1475" i="13" l="1"/>
  <c r="M1475" i="13" s="1"/>
  <c r="Q1491" i="18" s="1"/>
  <c r="S1491" i="18" s="1" a="1"/>
  <c r="S1491" i="18" s="1"/>
  <c r="N1477" i="13"/>
  <c r="AA1476" i="13"/>
  <c r="AB1476" i="13" s="1"/>
  <c r="AC1476" i="13" s="1"/>
  <c r="S1490" i="18" a="1"/>
  <c r="S1490" i="18" s="1"/>
  <c r="R1490" i="18"/>
  <c r="AR1476" i="13"/>
  <c r="S1477" i="13"/>
  <c r="R1477" i="13"/>
  <c r="AH1477" i="13"/>
  <c r="AJ1477" i="13"/>
  <c r="AI1477" i="13"/>
  <c r="AG1477" i="13"/>
  <c r="AL1477" i="13"/>
  <c r="W1477" i="13"/>
  <c r="AN1477" i="13"/>
  <c r="U1477" i="13"/>
  <c r="V1477" i="13"/>
  <c r="AM1477" i="13"/>
  <c r="AQ1477" i="13"/>
  <c r="AO1477" i="13"/>
  <c r="X1477" i="13"/>
  <c r="AF1477" i="13"/>
  <c r="AE1477" i="13"/>
  <c r="AP1477" i="13"/>
  <c r="Z1477" i="13"/>
  <c r="Y1477" i="13"/>
  <c r="C1478" i="13"/>
  <c r="B1478" i="13"/>
  <c r="G1478" i="13"/>
  <c r="F1478" i="13"/>
  <c r="D1478" i="13"/>
  <c r="L1478" i="13"/>
  <c r="I1478" i="13"/>
  <c r="H1478" i="13"/>
  <c r="K1478" i="13"/>
  <c r="J1478" i="13"/>
  <c r="E1478" i="13"/>
  <c r="R1491" i="18" l="1"/>
  <c r="AS1476" i="13"/>
  <c r="M1476" i="13" s="1"/>
  <c r="Q1492" i="18" s="1"/>
  <c r="S1492" i="18" s="1" a="1"/>
  <c r="S1492" i="18" s="1"/>
  <c r="AA1477" i="13"/>
  <c r="AB1477" i="13" s="1"/>
  <c r="AC1477" i="13" s="1"/>
  <c r="N1478" i="13"/>
  <c r="AR1477" i="13"/>
  <c r="S1478" i="13"/>
  <c r="R1478" i="13"/>
  <c r="AE1478" i="13"/>
  <c r="Z1478" i="13"/>
  <c r="AI1478" i="13"/>
  <c r="AQ1478" i="13"/>
  <c r="W1478" i="13"/>
  <c r="Y1478" i="13"/>
  <c r="AL1478" i="13"/>
  <c r="AN1478" i="13"/>
  <c r="X1478" i="13"/>
  <c r="AO1478" i="13"/>
  <c r="AG1478" i="13"/>
  <c r="AH1478" i="13"/>
  <c r="U1478" i="13"/>
  <c r="AJ1478" i="13"/>
  <c r="AF1478" i="13"/>
  <c r="AM1478" i="13"/>
  <c r="AP1478" i="13"/>
  <c r="V1478" i="13"/>
  <c r="E1479" i="13"/>
  <c r="D1479" i="13"/>
  <c r="K1479" i="13"/>
  <c r="L1479" i="13"/>
  <c r="C1479" i="13"/>
  <c r="I1479" i="13"/>
  <c r="J1479" i="13"/>
  <c r="H1479" i="13"/>
  <c r="G1479" i="13"/>
  <c r="F1479" i="13"/>
  <c r="B1479" i="13"/>
  <c r="R1492" i="18" l="1"/>
  <c r="AS1477" i="13"/>
  <c r="M1477" i="13" s="1"/>
  <c r="Q1493" i="18" s="1"/>
  <c r="R1493" i="18" s="1"/>
  <c r="N1479" i="13"/>
  <c r="AA1478" i="13"/>
  <c r="AB1478" i="13" s="1"/>
  <c r="AC1478" i="13" s="1"/>
  <c r="AR1478" i="13"/>
  <c r="E1480" i="13"/>
  <c r="F1480" i="13"/>
  <c r="I1480" i="13"/>
  <c r="D1480" i="13"/>
  <c r="J1480" i="13"/>
  <c r="B1480" i="13"/>
  <c r="L1480" i="13"/>
  <c r="G1480" i="13"/>
  <c r="N1480" i="13" s="1"/>
  <c r="C1480" i="13"/>
  <c r="H1480" i="13"/>
  <c r="K1480" i="13"/>
  <c r="R1479" i="13"/>
  <c r="S1479" i="13"/>
  <c r="AG1479" i="13"/>
  <c r="V1479" i="13"/>
  <c r="Y1479" i="13"/>
  <c r="AO1479" i="13"/>
  <c r="AF1479" i="13"/>
  <c r="AE1479" i="13"/>
  <c r="AH1479" i="13"/>
  <c r="AJ1479" i="13"/>
  <c r="AI1479" i="13"/>
  <c r="Z1479" i="13"/>
  <c r="AN1479" i="13"/>
  <c r="AL1479" i="13"/>
  <c r="U1479" i="13"/>
  <c r="AM1479" i="13"/>
  <c r="AQ1479" i="13"/>
  <c r="W1479" i="13"/>
  <c r="X1479" i="13"/>
  <c r="AP1479" i="13"/>
  <c r="AS1478" i="13" l="1"/>
  <c r="M1478" i="13" s="1"/>
  <c r="Q1494" i="18" s="1"/>
  <c r="S1494" i="18" s="1" a="1"/>
  <c r="S1494" i="18" s="1"/>
  <c r="S1493" i="18" a="1"/>
  <c r="S1493" i="18" s="1"/>
  <c r="AR1479" i="13"/>
  <c r="AA1479" i="13"/>
  <c r="AB1479" i="13" s="1"/>
  <c r="AC1479" i="13" s="1"/>
  <c r="S1480" i="13"/>
  <c r="R1480" i="13"/>
  <c r="L1481" i="13"/>
  <c r="E1481" i="13"/>
  <c r="C1481" i="13"/>
  <c r="B1481" i="13"/>
  <c r="G1481" i="13"/>
  <c r="H1481" i="13"/>
  <c r="I1481" i="13"/>
  <c r="F1481" i="13"/>
  <c r="D1481" i="13"/>
  <c r="K1481" i="13"/>
  <c r="J1481" i="13"/>
  <c r="AE1480" i="13"/>
  <c r="AH1480" i="13"/>
  <c r="Z1480" i="13"/>
  <c r="AN1480" i="13"/>
  <c r="AJ1480" i="13"/>
  <c r="V1480" i="13"/>
  <c r="AP1480" i="13"/>
  <c r="AF1480" i="13"/>
  <c r="X1480" i="13"/>
  <c r="AL1480" i="13"/>
  <c r="AO1480" i="13"/>
  <c r="AG1480" i="13"/>
  <c r="W1480" i="13"/>
  <c r="AQ1480" i="13"/>
  <c r="U1480" i="13"/>
  <c r="Y1480" i="13"/>
  <c r="AM1480" i="13"/>
  <c r="AI1480" i="13"/>
  <c r="AS1479" i="13" l="1"/>
  <c r="M1479" i="13" s="1"/>
  <c r="Q1495" i="18" s="1"/>
  <c r="S1495" i="18" s="1" a="1"/>
  <c r="S1495" i="18" s="1"/>
  <c r="R1494" i="18"/>
  <c r="N1481" i="13"/>
  <c r="AA1480" i="13"/>
  <c r="AB1480" i="13" s="1"/>
  <c r="AC1480" i="13" s="1"/>
  <c r="AR1480" i="13"/>
  <c r="U1481" i="13"/>
  <c r="AG1481" i="13"/>
  <c r="Y1481" i="13"/>
  <c r="AO1481" i="13"/>
  <c r="AI1481" i="13"/>
  <c r="AQ1481" i="13"/>
  <c r="X1481" i="13"/>
  <c r="AE1481" i="13"/>
  <c r="AL1481" i="13"/>
  <c r="AF1481" i="13"/>
  <c r="Z1481" i="13"/>
  <c r="AN1481" i="13"/>
  <c r="AH1481" i="13"/>
  <c r="AP1481" i="13"/>
  <c r="W1481" i="13"/>
  <c r="V1481" i="13"/>
  <c r="AJ1481" i="13"/>
  <c r="AM1481" i="13"/>
  <c r="R1481" i="13"/>
  <c r="S1481" i="13"/>
  <c r="G1482" i="13"/>
  <c r="B1482" i="13"/>
  <c r="H1482" i="13"/>
  <c r="I1482" i="13"/>
  <c r="L1482" i="13"/>
  <c r="E1482" i="13"/>
  <c r="D1482" i="13"/>
  <c r="J1482" i="13"/>
  <c r="F1482" i="13"/>
  <c r="C1482" i="13"/>
  <c r="K1482" i="13"/>
  <c r="R1495" i="18" l="1"/>
  <c r="AR1481" i="13"/>
  <c r="AA1481" i="13"/>
  <c r="AB1481" i="13" s="1"/>
  <c r="AC1481" i="13" s="1"/>
  <c r="AS1480" i="13"/>
  <c r="M1480" i="13" s="1"/>
  <c r="Q1496" i="18" s="1"/>
  <c r="N1482" i="13"/>
  <c r="AJ1482" i="13"/>
  <c r="Z1482" i="13"/>
  <c r="AL1482" i="13"/>
  <c r="AE1482" i="13"/>
  <c r="AF1482" i="13"/>
  <c r="V1482" i="13"/>
  <c r="W1482" i="13"/>
  <c r="AO1482" i="13"/>
  <c r="AI1482" i="13"/>
  <c r="U1482" i="13"/>
  <c r="AQ1482" i="13"/>
  <c r="AG1482" i="13"/>
  <c r="Y1482" i="13"/>
  <c r="AM1482" i="13"/>
  <c r="AN1482" i="13"/>
  <c r="AH1482" i="13"/>
  <c r="X1482" i="13"/>
  <c r="AP1482" i="13"/>
  <c r="S1482" i="13"/>
  <c r="R1482" i="13"/>
  <c r="G1483" i="13"/>
  <c r="C1483" i="13"/>
  <c r="E1483" i="13"/>
  <c r="K1483" i="13"/>
  <c r="H1483" i="13"/>
  <c r="F1483" i="13"/>
  <c r="B1483" i="13"/>
  <c r="D1483" i="13"/>
  <c r="I1483" i="13"/>
  <c r="J1483" i="13"/>
  <c r="L1483" i="13"/>
  <c r="AS1481" i="13" l="1"/>
  <c r="M1481" i="13" s="1"/>
  <c r="Q1497" i="18" s="1"/>
  <c r="R1497" i="18" s="1"/>
  <c r="N1483" i="13"/>
  <c r="R1496" i="18"/>
  <c r="S1496" i="18" a="1"/>
  <c r="S1496" i="18" s="1"/>
  <c r="AA1482" i="13"/>
  <c r="AB1482" i="13" s="1"/>
  <c r="AC1482" i="13" s="1"/>
  <c r="AR1482" i="13"/>
  <c r="Z1483" i="13"/>
  <c r="AG1483" i="13"/>
  <c r="AH1483" i="13"/>
  <c r="AN1483" i="13"/>
  <c r="AL1483" i="13"/>
  <c r="AQ1483" i="13"/>
  <c r="U1483" i="13"/>
  <c r="AE1483" i="13"/>
  <c r="AI1483" i="13"/>
  <c r="AP1483" i="13"/>
  <c r="AM1483" i="13"/>
  <c r="W1483" i="13"/>
  <c r="Y1483" i="13"/>
  <c r="X1483" i="13"/>
  <c r="AJ1483" i="13"/>
  <c r="AO1483" i="13"/>
  <c r="V1483" i="13"/>
  <c r="AF1483" i="13"/>
  <c r="B1484" i="13"/>
  <c r="L1484" i="13"/>
  <c r="F1484" i="13"/>
  <c r="G1484" i="13"/>
  <c r="E1484" i="13"/>
  <c r="D1484" i="13"/>
  <c r="C1484" i="13"/>
  <c r="I1484" i="13"/>
  <c r="J1484" i="13"/>
  <c r="K1484" i="13"/>
  <c r="H1484" i="13"/>
  <c r="S1483" i="13"/>
  <c r="R1483" i="13"/>
  <c r="S1497" i="18" l="1" a="1"/>
  <c r="S1497" i="18" s="1"/>
  <c r="AS1482" i="13"/>
  <c r="M1482" i="13" s="1"/>
  <c r="Q1498" i="18" s="1"/>
  <c r="AR1483" i="13"/>
  <c r="AA1483" i="13"/>
  <c r="AB1483" i="13" s="1"/>
  <c r="AC1483" i="13" s="1"/>
  <c r="N1484" i="13"/>
  <c r="R1484" i="13"/>
  <c r="S1484" i="13"/>
  <c r="AN1484" i="13"/>
  <c r="AL1484" i="13"/>
  <c r="AO1484" i="13"/>
  <c r="Y1484" i="13"/>
  <c r="AH1484" i="13"/>
  <c r="AF1484" i="13"/>
  <c r="AJ1484" i="13"/>
  <c r="V1484" i="13"/>
  <c r="X1484" i="13"/>
  <c r="U1484" i="13"/>
  <c r="AE1484" i="13"/>
  <c r="Z1484" i="13"/>
  <c r="AI1484" i="13"/>
  <c r="AG1484" i="13"/>
  <c r="W1484" i="13"/>
  <c r="AQ1484" i="13"/>
  <c r="AP1484" i="13"/>
  <c r="AM1484" i="13"/>
  <c r="J1485" i="13"/>
  <c r="K1485" i="13"/>
  <c r="B1485" i="13"/>
  <c r="H1485" i="13"/>
  <c r="G1485" i="13"/>
  <c r="D1485" i="13"/>
  <c r="C1485" i="13"/>
  <c r="L1485" i="13"/>
  <c r="I1485" i="13"/>
  <c r="F1485" i="13"/>
  <c r="E1485" i="13"/>
  <c r="R1498" i="18" l="1"/>
  <c r="AS1483" i="13"/>
  <c r="M1483" i="13" s="1"/>
  <c r="Q1499" i="18" s="1"/>
  <c r="R1499" i="18" s="1"/>
  <c r="S1498" i="18" a="1"/>
  <c r="S1498" i="18" s="1"/>
  <c r="N1485" i="13"/>
  <c r="AA1484" i="13"/>
  <c r="AB1484" i="13" s="1"/>
  <c r="AC1484" i="13" s="1"/>
  <c r="AR1484" i="13"/>
  <c r="AQ1485" i="13"/>
  <c r="AL1485" i="13"/>
  <c r="AO1485" i="13"/>
  <c r="X1485" i="13"/>
  <c r="Z1485" i="13"/>
  <c r="AE1485" i="13"/>
  <c r="AH1485" i="13"/>
  <c r="W1485" i="13"/>
  <c r="AG1485" i="13"/>
  <c r="Y1485" i="13"/>
  <c r="AI1485" i="13"/>
  <c r="AJ1485" i="13"/>
  <c r="V1485" i="13"/>
  <c r="AN1485" i="13"/>
  <c r="U1485" i="13"/>
  <c r="AP1485" i="13"/>
  <c r="AM1485" i="13"/>
  <c r="AF1485" i="13"/>
  <c r="R1485" i="13"/>
  <c r="S1485" i="13"/>
  <c r="E1486" i="13"/>
  <c r="B1486" i="13"/>
  <c r="K1486" i="13"/>
  <c r="J1486" i="13"/>
  <c r="F1486" i="13"/>
  <c r="L1486" i="13"/>
  <c r="C1486" i="13"/>
  <c r="H1486" i="13"/>
  <c r="I1486" i="13"/>
  <c r="D1486" i="13"/>
  <c r="G1486" i="13"/>
  <c r="S1499" i="18" l="1" a="1"/>
  <c r="S1499" i="18" s="1"/>
  <c r="N1486" i="13"/>
  <c r="AS1484" i="13"/>
  <c r="M1484" i="13" s="1"/>
  <c r="Q1500" i="18" s="1"/>
  <c r="AR1485" i="13"/>
  <c r="AA1485" i="13"/>
  <c r="AB1485" i="13" s="1"/>
  <c r="AC1485" i="13" s="1"/>
  <c r="U1486" i="13"/>
  <c r="AO1486" i="13"/>
  <c r="AL1486" i="13"/>
  <c r="Y1486" i="13"/>
  <c r="V1486" i="13"/>
  <c r="X1486" i="13"/>
  <c r="W1486" i="13"/>
  <c r="AM1486" i="13"/>
  <c r="AN1486" i="13"/>
  <c r="AH1486" i="13"/>
  <c r="AF1486" i="13"/>
  <c r="AP1486" i="13"/>
  <c r="AQ1486" i="13"/>
  <c r="AE1486" i="13"/>
  <c r="Z1486" i="13"/>
  <c r="AG1486" i="13"/>
  <c r="AI1486" i="13"/>
  <c r="AJ1486" i="13"/>
  <c r="R1486" i="13"/>
  <c r="S1486" i="13"/>
  <c r="G1487" i="13"/>
  <c r="B1487" i="13"/>
  <c r="D1487" i="13"/>
  <c r="J1487" i="13"/>
  <c r="I1487" i="13"/>
  <c r="C1487" i="13"/>
  <c r="E1487" i="13"/>
  <c r="F1487" i="13"/>
  <c r="L1487" i="13"/>
  <c r="K1487" i="13"/>
  <c r="H1487" i="13"/>
  <c r="S1500" i="18" l="1" a="1"/>
  <c r="S1500" i="18" s="1"/>
  <c r="AS1485" i="13"/>
  <c r="M1485" i="13" s="1"/>
  <c r="Q1501" i="18" s="1"/>
  <c r="S1501" i="18" s="1" a="1"/>
  <c r="S1501" i="18" s="1"/>
  <c r="R1500" i="18"/>
  <c r="AR1486" i="13"/>
  <c r="AA1486" i="13"/>
  <c r="AB1486" i="13" s="1"/>
  <c r="AC1486" i="13" s="1"/>
  <c r="N1487" i="13"/>
  <c r="S1487" i="13"/>
  <c r="R1487" i="13"/>
  <c r="AE1487" i="13"/>
  <c r="AP1487" i="13"/>
  <c r="AF1487" i="13"/>
  <c r="X1487" i="13"/>
  <c r="AL1487" i="13"/>
  <c r="W1487" i="13"/>
  <c r="U1487" i="13"/>
  <c r="AN1487" i="13"/>
  <c r="AJ1487" i="13"/>
  <c r="Z1487" i="13"/>
  <c r="AG1487" i="13"/>
  <c r="AO1487" i="13"/>
  <c r="Y1487" i="13"/>
  <c r="AH1487" i="13"/>
  <c r="AI1487" i="13"/>
  <c r="AQ1487" i="13"/>
  <c r="V1487" i="13"/>
  <c r="AM1487" i="13"/>
  <c r="H1488" i="13"/>
  <c r="L1488" i="13"/>
  <c r="K1488" i="13"/>
  <c r="D1488" i="13"/>
  <c r="F1488" i="13"/>
  <c r="J1488" i="13"/>
  <c r="G1488" i="13"/>
  <c r="B1488" i="13"/>
  <c r="E1488" i="13"/>
  <c r="I1488" i="13"/>
  <c r="C1488" i="13"/>
  <c r="N1488" i="13" l="1"/>
  <c r="AS1486" i="13"/>
  <c r="M1486" i="13" s="1"/>
  <c r="Q1502" i="18" s="1"/>
  <c r="S1502" i="18" s="1" a="1"/>
  <c r="S1502" i="18" s="1"/>
  <c r="R1501" i="18"/>
  <c r="AA1487" i="13"/>
  <c r="AB1487" i="13" s="1"/>
  <c r="AC1487" i="13" s="1"/>
  <c r="AR1487" i="13"/>
  <c r="E1489" i="13"/>
  <c r="I1489" i="13"/>
  <c r="J1489" i="13"/>
  <c r="L1489" i="13"/>
  <c r="D1489" i="13"/>
  <c r="K1489" i="13"/>
  <c r="H1489" i="13"/>
  <c r="B1489" i="13"/>
  <c r="G1489" i="13"/>
  <c r="C1489" i="13"/>
  <c r="F1489" i="13"/>
  <c r="AG1488" i="13"/>
  <c r="W1488" i="13"/>
  <c r="AI1488" i="13"/>
  <c r="AF1488" i="13"/>
  <c r="AQ1488" i="13"/>
  <c r="U1488" i="13"/>
  <c r="AL1488" i="13"/>
  <c r="AH1488" i="13"/>
  <c r="X1488" i="13"/>
  <c r="AN1488" i="13"/>
  <c r="AJ1488" i="13"/>
  <c r="Z1488" i="13"/>
  <c r="AP1488" i="13"/>
  <c r="AM1488" i="13"/>
  <c r="Y1488" i="13"/>
  <c r="AE1488" i="13"/>
  <c r="AO1488" i="13"/>
  <c r="V1488" i="13"/>
  <c r="R1488" i="13"/>
  <c r="S1488" i="13"/>
  <c r="R1502" i="18" l="1"/>
  <c r="AS1487" i="13"/>
  <c r="M1487" i="13" s="1"/>
  <c r="Q1503" i="18" s="1"/>
  <c r="AR1488" i="13"/>
  <c r="AA1488" i="13"/>
  <c r="AB1488" i="13" s="1"/>
  <c r="AC1488" i="13" s="1"/>
  <c r="N1489" i="13"/>
  <c r="J1490" i="13"/>
  <c r="D1490" i="13"/>
  <c r="H1490" i="13"/>
  <c r="I1490" i="13"/>
  <c r="K1490" i="13"/>
  <c r="C1490" i="13"/>
  <c r="G1490" i="13"/>
  <c r="E1490" i="13"/>
  <c r="F1490" i="13"/>
  <c r="L1490" i="13"/>
  <c r="B1490" i="13"/>
  <c r="S1489" i="13"/>
  <c r="R1489" i="13"/>
  <c r="AQ1489" i="13"/>
  <c r="AG1489" i="13"/>
  <c r="AN1489" i="13"/>
  <c r="AM1489" i="13"/>
  <c r="W1489" i="13"/>
  <c r="AO1489" i="13"/>
  <c r="V1489" i="13"/>
  <c r="AF1489" i="13"/>
  <c r="Y1489" i="13"/>
  <c r="X1489" i="13"/>
  <c r="AP1489" i="13"/>
  <c r="AE1489" i="13"/>
  <c r="AJ1489" i="13"/>
  <c r="Z1489" i="13"/>
  <c r="AL1489" i="13"/>
  <c r="U1489" i="13"/>
  <c r="AH1489" i="13"/>
  <c r="AI1489" i="13"/>
  <c r="AS1488" i="13" l="1"/>
  <c r="M1488" i="13" s="1"/>
  <c r="Q1504" i="18" s="1"/>
  <c r="S1504" i="18" s="1" a="1"/>
  <c r="S1504" i="18" s="1"/>
  <c r="AA1489" i="13"/>
  <c r="AB1489" i="13" s="1"/>
  <c r="AC1489" i="13" s="1"/>
  <c r="AR1489" i="13"/>
  <c r="R1503" i="18"/>
  <c r="S1503" i="18" a="1"/>
  <c r="S1503" i="18" s="1"/>
  <c r="N1490" i="13"/>
  <c r="G1491" i="13"/>
  <c r="F1491" i="13"/>
  <c r="C1491" i="13"/>
  <c r="H1491" i="13"/>
  <c r="I1491" i="13"/>
  <c r="K1491" i="13"/>
  <c r="E1491" i="13"/>
  <c r="L1491" i="13"/>
  <c r="B1491" i="13"/>
  <c r="J1491" i="13"/>
  <c r="D1491" i="13"/>
  <c r="R1490" i="13"/>
  <c r="S1490" i="13"/>
  <c r="U1490" i="13"/>
  <c r="AF1490" i="13"/>
  <c r="AJ1490" i="13"/>
  <c r="AI1490" i="13"/>
  <c r="AH1490" i="13"/>
  <c r="V1490" i="13"/>
  <c r="AN1490" i="13"/>
  <c r="AM1490" i="13"/>
  <c r="X1490" i="13"/>
  <c r="AQ1490" i="13"/>
  <c r="AO1490" i="13"/>
  <c r="Z1490" i="13"/>
  <c r="W1490" i="13"/>
  <c r="AE1490" i="13"/>
  <c r="AP1490" i="13"/>
  <c r="Y1490" i="13"/>
  <c r="AL1490" i="13"/>
  <c r="AG1490" i="13"/>
  <c r="R1504" i="18" l="1"/>
  <c r="AS1489" i="13"/>
  <c r="M1489" i="13" s="1"/>
  <c r="Q1505" i="18" s="1"/>
  <c r="R1505" i="18" s="1"/>
  <c r="AR1490" i="13"/>
  <c r="AA1490" i="13"/>
  <c r="AB1490" i="13" s="1"/>
  <c r="AC1490" i="13" s="1"/>
  <c r="N1491" i="13"/>
  <c r="U1491" i="13"/>
  <c r="AJ1491" i="13"/>
  <c r="X1491" i="13"/>
  <c r="AP1491" i="13"/>
  <c r="AF1491" i="13"/>
  <c r="V1491" i="13"/>
  <c r="Y1491" i="13"/>
  <c r="AQ1491" i="13"/>
  <c r="AO1491" i="13"/>
  <c r="AM1491" i="13"/>
  <c r="AI1491" i="13"/>
  <c r="AE1491" i="13"/>
  <c r="Z1491" i="13"/>
  <c r="AL1491" i="13"/>
  <c r="AH1491" i="13"/>
  <c r="W1491" i="13"/>
  <c r="AG1491" i="13"/>
  <c r="AN1491" i="13"/>
  <c r="D1492" i="13"/>
  <c r="I1492" i="13"/>
  <c r="K1492" i="13"/>
  <c r="G1492" i="13"/>
  <c r="B1492" i="13"/>
  <c r="E1492" i="13"/>
  <c r="H1492" i="13"/>
  <c r="F1492" i="13"/>
  <c r="C1492" i="13"/>
  <c r="L1492" i="13"/>
  <c r="J1492" i="13"/>
  <c r="S1491" i="13"/>
  <c r="R1491" i="13"/>
  <c r="AS1490" i="13" l="1"/>
  <c r="M1490" i="13" s="1"/>
  <c r="Q1506" i="18" s="1"/>
  <c r="R1506" i="18" s="1"/>
  <c r="S1505" i="18" a="1"/>
  <c r="S1505" i="18" s="1"/>
  <c r="AA1491" i="13"/>
  <c r="AB1491" i="13" s="1"/>
  <c r="AC1491" i="13" s="1"/>
  <c r="AR1491" i="13"/>
  <c r="N1492" i="13"/>
  <c r="R1492" i="13"/>
  <c r="S1492" i="13"/>
  <c r="C1493" i="13"/>
  <c r="E1493" i="13"/>
  <c r="K1493" i="13"/>
  <c r="B1493" i="13"/>
  <c r="D1493" i="13"/>
  <c r="G1493" i="13"/>
  <c r="F1493" i="13"/>
  <c r="I1493" i="13"/>
  <c r="L1493" i="13"/>
  <c r="H1493" i="13"/>
  <c r="J1493" i="13"/>
  <c r="AH1492" i="13"/>
  <c r="AJ1492" i="13"/>
  <c r="AG1492" i="13"/>
  <c r="AF1492" i="13"/>
  <c r="AI1492" i="13"/>
  <c r="U1492" i="13"/>
  <c r="W1492" i="13"/>
  <c r="AP1492" i="13"/>
  <c r="X1492" i="13"/>
  <c r="AL1492" i="13"/>
  <c r="Z1492" i="13"/>
  <c r="Y1492" i="13"/>
  <c r="V1492" i="13"/>
  <c r="AM1492" i="13"/>
  <c r="AE1492" i="13"/>
  <c r="AQ1492" i="13"/>
  <c r="AN1492" i="13"/>
  <c r="AO1492" i="13"/>
  <c r="S1506" i="18" l="1" a="1"/>
  <c r="S1506" i="18" s="1"/>
  <c r="N1493" i="13"/>
  <c r="AR1492" i="13"/>
  <c r="AS1491" i="13"/>
  <c r="M1491" i="13" s="1"/>
  <c r="Q1507" i="18" s="1"/>
  <c r="AA1492" i="13"/>
  <c r="AB1492" i="13" s="1"/>
  <c r="AC1492" i="13" s="1"/>
  <c r="R1493" i="13"/>
  <c r="S1493" i="13"/>
  <c r="AM1493" i="13"/>
  <c r="AO1493" i="13"/>
  <c r="AJ1493" i="13"/>
  <c r="AE1493" i="13"/>
  <c r="Z1493" i="13"/>
  <c r="AH1493" i="13"/>
  <c r="AF1493" i="13"/>
  <c r="AQ1493" i="13"/>
  <c r="W1493" i="13"/>
  <c r="AP1493" i="13"/>
  <c r="Y1493" i="13"/>
  <c r="X1493" i="13"/>
  <c r="V1493" i="13"/>
  <c r="AG1493" i="13"/>
  <c r="AN1493" i="13"/>
  <c r="U1493" i="13"/>
  <c r="AI1493" i="13"/>
  <c r="AL1493" i="13"/>
  <c r="C1494" i="13"/>
  <c r="D1494" i="13"/>
  <c r="L1494" i="13"/>
  <c r="K1494" i="13"/>
  <c r="H1494" i="13"/>
  <c r="B1494" i="13"/>
  <c r="F1494" i="13"/>
  <c r="E1494" i="13"/>
  <c r="I1494" i="13"/>
  <c r="G1494" i="13"/>
  <c r="J1494" i="13"/>
  <c r="N1494" i="13" l="1"/>
  <c r="AS1492" i="13"/>
  <c r="M1492" i="13" s="1"/>
  <c r="Q1508" i="18" s="1"/>
  <c r="R1508" i="18" s="1"/>
  <c r="AA1493" i="13"/>
  <c r="AB1493" i="13" s="1"/>
  <c r="AC1493" i="13" s="1"/>
  <c r="AR1493" i="13"/>
  <c r="S1507" i="18" a="1"/>
  <c r="S1507" i="18" s="1"/>
  <c r="R1507" i="18"/>
  <c r="J1495" i="13"/>
  <c r="C1495" i="13"/>
  <c r="L1495" i="13"/>
  <c r="D1495" i="13"/>
  <c r="E1495" i="13"/>
  <c r="K1495" i="13"/>
  <c r="H1495" i="13"/>
  <c r="I1495" i="13"/>
  <c r="F1495" i="13"/>
  <c r="G1495" i="13"/>
  <c r="B1495" i="13"/>
  <c r="R1494" i="13"/>
  <c r="S1494" i="13"/>
  <c r="U1494" i="13"/>
  <c r="AH1494" i="13"/>
  <c r="AF1494" i="13"/>
  <c r="AP1494" i="13"/>
  <c r="AE1494" i="13"/>
  <c r="Y1494" i="13"/>
  <c r="AL1494" i="13"/>
  <c r="AI1494" i="13"/>
  <c r="AO1494" i="13"/>
  <c r="Z1494" i="13"/>
  <c r="AJ1494" i="13"/>
  <c r="V1494" i="13"/>
  <c r="AM1494" i="13"/>
  <c r="AG1494" i="13"/>
  <c r="X1494" i="13"/>
  <c r="W1494" i="13"/>
  <c r="AQ1494" i="13"/>
  <c r="AN1494" i="13"/>
  <c r="S1508" i="18" l="1" a="1"/>
  <c r="S1508" i="18" s="1"/>
  <c r="AS1493" i="13"/>
  <c r="M1493" i="13" s="1"/>
  <c r="Q1509" i="18" s="1"/>
  <c r="R1509" i="18" s="1"/>
  <c r="N1495" i="13"/>
  <c r="AA1494" i="13"/>
  <c r="AB1494" i="13" s="1"/>
  <c r="AC1494" i="13" s="1"/>
  <c r="AR1494" i="13"/>
  <c r="D1496" i="13"/>
  <c r="L1496" i="13"/>
  <c r="K1496" i="13"/>
  <c r="E1496" i="13"/>
  <c r="B1496" i="13"/>
  <c r="F1496" i="13"/>
  <c r="H1496" i="13"/>
  <c r="J1496" i="13"/>
  <c r="G1496" i="13"/>
  <c r="I1496" i="13"/>
  <c r="C1496" i="13"/>
  <c r="R1495" i="13"/>
  <c r="S1495" i="13"/>
  <c r="AH1495" i="13"/>
  <c r="V1495" i="13"/>
  <c r="Y1495" i="13"/>
  <c r="AI1495" i="13"/>
  <c r="AO1495" i="13"/>
  <c r="W1495" i="13"/>
  <c r="AL1495" i="13"/>
  <c r="Z1495" i="13"/>
  <c r="AE1495" i="13"/>
  <c r="AN1495" i="13"/>
  <c r="AJ1495" i="13"/>
  <c r="AM1495" i="13"/>
  <c r="AF1495" i="13"/>
  <c r="U1495" i="13"/>
  <c r="AQ1495" i="13"/>
  <c r="X1495" i="13"/>
  <c r="AP1495" i="13"/>
  <c r="AG1495" i="13"/>
  <c r="S1509" i="18" l="1" a="1"/>
  <c r="S1509" i="18" s="1"/>
  <c r="N1496" i="13"/>
  <c r="AR1495" i="13"/>
  <c r="AA1495" i="13"/>
  <c r="AB1495" i="13" s="1"/>
  <c r="AC1495" i="13" s="1"/>
  <c r="AS1494" i="13"/>
  <c r="M1494" i="13" s="1"/>
  <c r="Q1510" i="18" s="1"/>
  <c r="S1496" i="13"/>
  <c r="R1496" i="13"/>
  <c r="K1497" i="13"/>
  <c r="D1497" i="13"/>
  <c r="J1497" i="13"/>
  <c r="L1497" i="13"/>
  <c r="I1497" i="13"/>
  <c r="B1497" i="13"/>
  <c r="F1497" i="13"/>
  <c r="G1497" i="13"/>
  <c r="H1497" i="13"/>
  <c r="C1497" i="13"/>
  <c r="E1497" i="13"/>
  <c r="AM1496" i="13"/>
  <c r="Z1496" i="13"/>
  <c r="AN1496" i="13"/>
  <c r="W1496" i="13"/>
  <c r="X1496" i="13"/>
  <c r="U1496" i="13"/>
  <c r="AQ1496" i="13"/>
  <c r="AI1496" i="13"/>
  <c r="AL1496" i="13"/>
  <c r="AO1496" i="13"/>
  <c r="AE1496" i="13"/>
  <c r="AP1496" i="13"/>
  <c r="AJ1496" i="13"/>
  <c r="Y1496" i="13"/>
  <c r="V1496" i="13"/>
  <c r="AF1496" i="13"/>
  <c r="AG1496" i="13"/>
  <c r="AH1496" i="13"/>
  <c r="AS1495" i="13" l="1"/>
  <c r="M1495" i="13" s="1"/>
  <c r="Q1511" i="18" s="1"/>
  <c r="R1511" i="18" s="1"/>
  <c r="S1510" i="18" a="1"/>
  <c r="S1510" i="18" s="1"/>
  <c r="R1510" i="18"/>
  <c r="N1497" i="13"/>
  <c r="AA1496" i="13"/>
  <c r="AB1496" i="13" s="1"/>
  <c r="AC1496" i="13" s="1"/>
  <c r="AR1496" i="13"/>
  <c r="S1497" i="13"/>
  <c r="R1497" i="13"/>
  <c r="I1498" i="13"/>
  <c r="C1498" i="13"/>
  <c r="J1498" i="13"/>
  <c r="D1498" i="13"/>
  <c r="E1498" i="13"/>
  <c r="L1498" i="13"/>
  <c r="K1498" i="13"/>
  <c r="B1498" i="13"/>
  <c r="G1498" i="13"/>
  <c r="F1498" i="13"/>
  <c r="H1498" i="13"/>
  <c r="Z1497" i="13"/>
  <c r="V1497" i="13"/>
  <c r="AF1497" i="13"/>
  <c r="AI1497" i="13"/>
  <c r="AL1497" i="13"/>
  <c r="AN1497" i="13"/>
  <c r="AP1497" i="13"/>
  <c r="X1497" i="13"/>
  <c r="AG1497" i="13"/>
  <c r="U1497" i="13"/>
  <c r="W1497" i="13"/>
  <c r="AJ1497" i="13"/>
  <c r="AE1497" i="13"/>
  <c r="Y1497" i="13"/>
  <c r="AQ1497" i="13"/>
  <c r="AH1497" i="13"/>
  <c r="AM1497" i="13"/>
  <c r="AO1497" i="13"/>
  <c r="S1511" i="18" l="1" a="1"/>
  <c r="S1511" i="18" s="1"/>
  <c r="N1498" i="13"/>
  <c r="AR1497" i="13"/>
  <c r="AS1496" i="13"/>
  <c r="M1496" i="13" s="1"/>
  <c r="Q1512" i="18" s="1"/>
  <c r="AA1497" i="13"/>
  <c r="AB1497" i="13" s="1"/>
  <c r="AC1497" i="13" s="1"/>
  <c r="S1498" i="13"/>
  <c r="R1498" i="13"/>
  <c r="B1499" i="13"/>
  <c r="H1499" i="13"/>
  <c r="F1499" i="13"/>
  <c r="D1499" i="13"/>
  <c r="E1499" i="13"/>
  <c r="G1499" i="13"/>
  <c r="K1499" i="13"/>
  <c r="C1499" i="13"/>
  <c r="L1499" i="13"/>
  <c r="I1499" i="13"/>
  <c r="J1499" i="13"/>
  <c r="AO1498" i="13"/>
  <c r="AI1498" i="13"/>
  <c r="AQ1498" i="13"/>
  <c r="AJ1498" i="13"/>
  <c r="Z1498" i="13"/>
  <c r="AN1498" i="13"/>
  <c r="X1498" i="13"/>
  <c r="Y1498" i="13"/>
  <c r="W1498" i="13"/>
  <c r="AF1498" i="13"/>
  <c r="AL1498" i="13"/>
  <c r="V1498" i="13"/>
  <c r="AE1498" i="13"/>
  <c r="AG1498" i="13"/>
  <c r="U1498" i="13"/>
  <c r="AM1498" i="13"/>
  <c r="AH1498" i="13"/>
  <c r="AP1498" i="13"/>
  <c r="AS1497" i="13" l="1"/>
  <c r="M1497" i="13" s="1"/>
  <c r="Q1513" i="18" s="1"/>
  <c r="AA1498" i="13"/>
  <c r="AB1498" i="13" s="1"/>
  <c r="AC1498" i="13" s="1"/>
  <c r="R1513" i="18"/>
  <c r="S1513" i="18" a="1"/>
  <c r="S1513" i="18" s="1"/>
  <c r="R1512" i="18"/>
  <c r="S1512" i="18" a="1"/>
  <c r="S1512" i="18" s="1"/>
  <c r="AR1498" i="13"/>
  <c r="N1499" i="13"/>
  <c r="X1499" i="13"/>
  <c r="Z1499" i="13"/>
  <c r="AI1499" i="13"/>
  <c r="AL1499" i="13"/>
  <c r="AN1499" i="13"/>
  <c r="W1499" i="13"/>
  <c r="AJ1499" i="13"/>
  <c r="AP1499" i="13"/>
  <c r="AF1499" i="13"/>
  <c r="AO1499" i="13"/>
  <c r="AQ1499" i="13"/>
  <c r="AH1499" i="13"/>
  <c r="AM1499" i="13"/>
  <c r="Y1499" i="13"/>
  <c r="U1499" i="13"/>
  <c r="AG1499" i="13"/>
  <c r="AE1499" i="13"/>
  <c r="V1499" i="13"/>
  <c r="S1499" i="13"/>
  <c r="R1499" i="13"/>
  <c r="J1500" i="13"/>
  <c r="K1500" i="13"/>
  <c r="H1500" i="13"/>
  <c r="E1500" i="13"/>
  <c r="D1500" i="13"/>
  <c r="F1500" i="13"/>
  <c r="C1500" i="13"/>
  <c r="I1500" i="13"/>
  <c r="L1500" i="13"/>
  <c r="G1500" i="13"/>
  <c r="N1500" i="13" s="1"/>
  <c r="B1500" i="13"/>
  <c r="AS1498" i="13" l="1"/>
  <c r="M1498" i="13" s="1"/>
  <c r="Q1514" i="18" s="1"/>
  <c r="AA1499" i="13"/>
  <c r="AB1499" i="13" s="1"/>
  <c r="AC1499" i="13" s="1"/>
  <c r="AR1499" i="13"/>
  <c r="H1501" i="13"/>
  <c r="C1501" i="13"/>
  <c r="G1501" i="13"/>
  <c r="I1501" i="13"/>
  <c r="D1501" i="13"/>
  <c r="J1501" i="13"/>
  <c r="L1501" i="13"/>
  <c r="E1501" i="13"/>
  <c r="K1501" i="13"/>
  <c r="F1501" i="13"/>
  <c r="B1501" i="13"/>
  <c r="AH1500" i="13"/>
  <c r="AJ1500" i="13"/>
  <c r="AG1500" i="13"/>
  <c r="Y1500" i="13"/>
  <c r="AL1500" i="13"/>
  <c r="AI1500" i="13"/>
  <c r="W1500" i="13"/>
  <c r="AO1500" i="13"/>
  <c r="V1500" i="13"/>
  <c r="AE1500" i="13"/>
  <c r="X1500" i="13"/>
  <c r="AF1500" i="13"/>
  <c r="U1500" i="13"/>
  <c r="AP1500" i="13"/>
  <c r="AQ1500" i="13"/>
  <c r="AN1500" i="13"/>
  <c r="AM1500" i="13"/>
  <c r="Z1500" i="13"/>
  <c r="R1500" i="13"/>
  <c r="S1500" i="13"/>
  <c r="R1514" i="18" l="1"/>
  <c r="S1514" i="18" a="1"/>
  <c r="S1514" i="18" s="1"/>
  <c r="N1501" i="13"/>
  <c r="AR1500" i="13"/>
  <c r="AA1500" i="13"/>
  <c r="AB1500" i="13" s="1"/>
  <c r="AC1500" i="13" s="1"/>
  <c r="AS1499" i="13"/>
  <c r="M1499" i="13" s="1"/>
  <c r="Q1515" i="18" s="1"/>
  <c r="I1502" i="13"/>
  <c r="B1502" i="13"/>
  <c r="E1502" i="13"/>
  <c r="G1502" i="13"/>
  <c r="L1502" i="13"/>
  <c r="H1502" i="13"/>
  <c r="F1502" i="13"/>
  <c r="C1502" i="13"/>
  <c r="J1502" i="13"/>
  <c r="D1502" i="13"/>
  <c r="K1502" i="13"/>
  <c r="U1501" i="13"/>
  <c r="W1501" i="13"/>
  <c r="AQ1501" i="13"/>
  <c r="AP1501" i="13"/>
  <c r="V1501" i="13"/>
  <c r="Z1501" i="13"/>
  <c r="AO1501" i="13"/>
  <c r="AL1501" i="13"/>
  <c r="AF1501" i="13"/>
  <c r="AH1501" i="13"/>
  <c r="AE1501" i="13"/>
  <c r="AN1501" i="13"/>
  <c r="AM1501" i="13"/>
  <c r="AG1501" i="13"/>
  <c r="X1501" i="13"/>
  <c r="AI1501" i="13"/>
  <c r="Y1501" i="13"/>
  <c r="AJ1501" i="13"/>
  <c r="S1501" i="13"/>
  <c r="R1501" i="13"/>
  <c r="AS1500" i="13" l="1"/>
  <c r="M1500" i="13" s="1"/>
  <c r="Q1516" i="18" s="1"/>
  <c r="R1516" i="18" s="1"/>
  <c r="N1502" i="13"/>
  <c r="S1516" i="18" a="1"/>
  <c r="S1516" i="18" s="1"/>
  <c r="AA1501" i="13"/>
  <c r="AB1501" i="13" s="1"/>
  <c r="AC1501" i="13" s="1"/>
  <c r="AR1501" i="13"/>
  <c r="S1515" i="18" a="1"/>
  <c r="S1515" i="18" s="1"/>
  <c r="R1515" i="18"/>
  <c r="AE1502" i="13"/>
  <c r="AL1502" i="13"/>
  <c r="AO1502" i="13"/>
  <c r="Y1502" i="13"/>
  <c r="Z1502" i="13"/>
  <c r="AF1502" i="13"/>
  <c r="AM1502" i="13"/>
  <c r="V1502" i="13"/>
  <c r="AN1502" i="13"/>
  <c r="W1502" i="13"/>
  <c r="X1502" i="13"/>
  <c r="U1502" i="13"/>
  <c r="AG1502" i="13"/>
  <c r="AI1502" i="13"/>
  <c r="AH1502" i="13"/>
  <c r="AP1502" i="13"/>
  <c r="AQ1502" i="13"/>
  <c r="AJ1502" i="13"/>
  <c r="S1502" i="13"/>
  <c r="R1502" i="13"/>
  <c r="AS1501" i="13" l="1"/>
  <c r="M1501" i="13" s="1"/>
  <c r="Q1517" i="18" s="1"/>
  <c r="AA1502" i="13"/>
  <c r="AB1502" i="13" s="1"/>
  <c r="AC1502" i="13" s="1"/>
  <c r="AR1502" i="13"/>
  <c r="AS1502" i="13" l="1"/>
  <c r="M1502" i="13" s="1"/>
  <c r="S1517" i="18" a="1"/>
  <c r="S1517" i="18" s="1"/>
  <c r="R1517" i="18"/>
  <c r="Q1518" i="18" l="1"/>
  <c r="N1" i="13"/>
  <c r="M14" i="18" s="1"/>
  <c r="G13" i="18" s="1"/>
  <c r="S1518" i="18" l="1" a="1"/>
  <c r="S1518" i="18" s="1"/>
  <c r="E6" i="29" a="1"/>
  <c r="E6" i="29" s="1"/>
  <c r="B10" i="29" a="1"/>
  <c r="B10" i="29" s="1"/>
  <c r="B11" i="29" a="1"/>
  <c r="B11" i="29" s="1"/>
  <c r="C11" i="29" a="1"/>
  <c r="C11" i="29" s="1"/>
  <c r="R1518" i="18"/>
  <c r="B14" i="37" s="1"/>
  <c r="D12" i="29" a="1"/>
  <c r="D12" i="29" s="1"/>
  <c r="E7" i="29" a="1"/>
  <c r="E7" i="29" s="1"/>
  <c r="C6" i="29" a="1"/>
  <c r="C6" i="29" s="1"/>
  <c r="A2" i="29" a="1"/>
  <c r="F3" i="29" s="1" a="1"/>
  <c r="F3" i="29" s="1"/>
  <c r="E11" i="29" a="1"/>
  <c r="E11" i="29" s="1"/>
  <c r="D8" i="29" a="1"/>
  <c r="D8" i="29" s="1"/>
  <c r="D6" i="29" a="1"/>
  <c r="D6" i="29" s="1"/>
  <c r="E10" i="29" a="1"/>
  <c r="E10" i="29" s="1"/>
  <c r="B12" i="29" a="1"/>
  <c r="B12" i="29" s="1"/>
  <c r="D9" i="29" a="1"/>
  <c r="D9" i="29" s="1"/>
  <c r="C7" i="29" a="1"/>
  <c r="C7" i="29" s="1"/>
  <c r="C12" i="29" a="1"/>
  <c r="C12" i="29" s="1"/>
  <c r="B6" i="29" a="1"/>
  <c r="B6" i="29" s="1"/>
  <c r="B9" i="29" a="1"/>
  <c r="B9" i="29" s="1"/>
  <c r="B5" i="29" a="1"/>
  <c r="B5" i="29" s="1"/>
  <c r="D10" i="29" a="1"/>
  <c r="D10" i="29" s="1"/>
  <c r="C9" i="29" a="1"/>
  <c r="C9" i="29" s="1"/>
  <c r="C8" i="29" a="1"/>
  <c r="C8" i="29" s="1"/>
  <c r="C5" i="29" a="1"/>
  <c r="C5" i="29" s="1"/>
  <c r="E8" i="29" a="1"/>
  <c r="E8" i="29" s="1"/>
  <c r="E9" i="29" a="1"/>
  <c r="E9" i="29" s="1"/>
  <c r="B8" i="29" a="1"/>
  <c r="B8" i="29" s="1"/>
  <c r="E12" i="29" a="1"/>
  <c r="E12" i="29" s="1"/>
  <c r="D5" i="29" a="1"/>
  <c r="D5" i="29" s="1"/>
  <c r="D7" i="29" a="1"/>
  <c r="D7" i="29" s="1"/>
  <c r="E5" i="29" a="1"/>
  <c r="E5" i="29" s="1"/>
  <c r="D11" i="29" a="1"/>
  <c r="D11" i="29" s="1"/>
  <c r="B7" i="29" a="1"/>
  <c r="B7" i="29" s="1"/>
  <c r="C10" i="29" a="1"/>
  <c r="C10" i="29" s="1"/>
  <c r="F11" i="29" l="1" a="1"/>
  <c r="F11" i="29" s="1"/>
  <c r="F8" i="29" a="1"/>
  <c r="F8" i="29" s="1"/>
  <c r="F10" i="29" a="1"/>
  <c r="F10" i="29" s="1"/>
  <c r="F6" i="29" a="1"/>
  <c r="F6" i="29" s="1"/>
  <c r="F9" i="29" a="1"/>
  <c r="F9" i="29" s="1"/>
  <c r="F5" i="29" a="1"/>
  <c r="F5" i="29" s="1"/>
  <c r="F4" i="29" a="1"/>
  <c r="F4" i="29" s="1"/>
  <c r="F7" i="29" a="1"/>
  <c r="F7" i="29" s="1"/>
  <c r="F12" i="29" a="1"/>
  <c r="F12" i="29" s="1"/>
  <c r="C4" i="29" a="1"/>
  <c r="C4" i="29" s="1"/>
  <c r="B4" i="29" a="1"/>
  <c r="B4" i="29" s="1"/>
  <c r="B3" i="29" a="1"/>
  <c r="B3" i="29" s="1"/>
  <c r="A2" i="29"/>
  <c r="F2" i="29" s="1" a="1"/>
  <c r="F2" i="29" s="1"/>
  <c r="E4" i="29" a="1"/>
  <c r="E4" i="29" s="1"/>
  <c r="C3" i="29" a="1"/>
  <c r="C3" i="29" s="1"/>
  <c r="D4" i="29" a="1"/>
  <c r="D4" i="29" s="1"/>
  <c r="E3" i="29" a="1"/>
  <c r="E3" i="29" s="1"/>
  <c r="D3" i="29" a="1"/>
  <c r="D3" i="29" s="1"/>
  <c r="D2" i="29" l="1" a="1"/>
  <c r="D2" i="29" s="1"/>
  <c r="C2" i="29" a="1"/>
  <c r="C2" i="29" s="1"/>
  <c r="B2" i="29" a="1"/>
  <c r="B2" i="29" s="1"/>
  <c r="E2" i="29" a="1"/>
  <c r="E2" i="29"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2FB72A4-F269-40A5-8134-792B6FF4763D}"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2F5D2DDF-2416-437F-9769-292C7F9106B5}" name="WorksheetConnection_Input!$B$17:$P$1517" type="102" refreshedVersion="8" minRefreshableVersion="5">
    <extLst>
      <ext xmlns:x15="http://schemas.microsoft.com/office/spreadsheetml/2010/11/main" uri="{DE250136-89BD-433C-8126-D09CA5730AF9}">
        <x15:connection id="Range" autoDelete="1">
          <x15:rangePr sourceName="_xlcn.WorksheetConnection_InputB17P1517"/>
        </x15:connection>
      </ext>
    </extLst>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<sst xmlns="http://schemas.openxmlformats.org/spreadsheetml/2006/main" count="1323" uniqueCount="758">
  <si>
    <t xml:space="preserve">% </t>
  </si>
  <si>
    <t>0 BRs</t>
  </si>
  <si>
    <t>1 BRs</t>
  </si>
  <si>
    <t>2 BRs</t>
  </si>
  <si>
    <t>3 BRs</t>
  </si>
  <si>
    <t>4 BRs</t>
  </si>
  <si>
    <t>5 BRs</t>
  </si>
  <si>
    <t xml:space="preserve">ADDRESS: </t>
  </si>
  <si>
    <t>Unless preempted by the requirements of a federal, state or local housing program, either,</t>
  </si>
  <si>
    <t xml:space="preserve">BBL: </t>
  </si>
  <si>
    <t xml:space="preserve">DOCKET #: </t>
  </si>
  <si>
    <t>A</t>
  </si>
  <si>
    <t>Total number of units</t>
  </si>
  <si>
    <t>Market Units</t>
  </si>
  <si>
    <t xml:space="preserve">Unit Designation by AMIs </t>
  </si>
  <si>
    <t>Total Affordable Housing Units</t>
  </si>
  <si>
    <t>Affordable Housing Units</t>
  </si>
  <si>
    <t>Affordable Housing Units by AMI</t>
  </si>
  <si>
    <t>Affordable Housing Units 
Per Story</t>
  </si>
  <si>
    <t>TEST A (Proportionality)</t>
  </si>
  <si>
    <t>Total Units</t>
  </si>
  <si>
    <t>Total</t>
  </si>
  <si>
    <t>Affordable Housing DUs</t>
  </si>
  <si>
    <t>Market DUs</t>
  </si>
  <si>
    <t xml:space="preserve"> as % of total units</t>
  </si>
  <si>
    <t>% Affordable Housing
Units</t>
  </si>
  <si>
    <t>Market Units Per Story</t>
  </si>
  <si>
    <t>DATE: ___________</t>
  </si>
  <si>
    <t>1% Plus/Minus</t>
  </si>
  <si>
    <r>
      <t xml:space="preserve">See </t>
    </r>
    <r>
      <rPr>
        <i/>
        <sz val="10"/>
        <color rgb="FFFF0000"/>
        <rFont val="Arial"/>
        <family val="2"/>
      </rPr>
      <t xml:space="preserve">Note </t>
    </r>
    <r>
      <rPr>
        <i/>
        <sz val="10"/>
        <rFont val="Arial"/>
        <family val="2"/>
      </rPr>
      <t>below</t>
    </r>
  </si>
  <si>
    <t>40% AMI</t>
  </si>
  <si>
    <t>60% AMI</t>
  </si>
  <si>
    <t>70% AMI</t>
  </si>
  <si>
    <t>EXHIBIT A</t>
  </si>
  <si>
    <t>Project Information</t>
  </si>
  <si>
    <t>Docket Number</t>
  </si>
  <si>
    <t>Address</t>
  </si>
  <si>
    <t>Borough</t>
  </si>
  <si>
    <t>Number of Affordable Housing Units:</t>
  </si>
  <si>
    <t>No.</t>
  </si>
  <si>
    <t>Apt #</t>
  </si>
  <si>
    <t>Proposed Initial Monthly Rent</t>
  </si>
  <si>
    <t>Number of Bedrooms</t>
  </si>
  <si>
    <t>Affordable Housing Unit</t>
  </si>
  <si>
    <t>Tenant Pays Electricity</t>
  </si>
  <si>
    <t>Is Unit Affordable Unit?</t>
  </si>
  <si>
    <t>Income Restrict</t>
  </si>
  <si>
    <t>Gas</t>
  </si>
  <si>
    <t>YES</t>
  </si>
  <si>
    <t>NO</t>
  </si>
  <si>
    <t>Electric with Electric Stove</t>
  </si>
  <si>
    <t>Electricity Allowance</t>
  </si>
  <si>
    <t>Gas Allowance</t>
  </si>
  <si>
    <t>Total (Electric plus Gas)</t>
  </si>
  <si>
    <t>for a family of four</t>
  </si>
  <si>
    <t>studio</t>
  </si>
  <si>
    <t>2 BR FMR</t>
  </si>
  <si>
    <t>1 BR</t>
  </si>
  <si>
    <t>Rent Burden</t>
  </si>
  <si>
    <t>2 BR</t>
  </si>
  <si>
    <t>3 BR</t>
  </si>
  <si>
    <t>4 BR</t>
  </si>
  <si>
    <t>5 BR</t>
  </si>
  <si>
    <t>As of:</t>
  </si>
  <si>
    <t>of AMI</t>
  </si>
  <si>
    <t>Tenant Pays</t>
  </si>
  <si>
    <t>Income</t>
  </si>
  <si>
    <t>No Utilities</t>
  </si>
  <si>
    <t>Electric (No Electric Stove)</t>
  </si>
  <si>
    <t>Gas Only</t>
  </si>
  <si>
    <t>Gas &amp; Electricity</t>
  </si>
  <si>
    <t>HH Size</t>
  </si>
  <si>
    <t>HH Factor</t>
  </si>
  <si>
    <t>Limit</t>
  </si>
  <si>
    <t>HH size</t>
  </si>
  <si>
    <t>HH factor</t>
  </si>
  <si>
    <t>Unit &amp; Income Test (indicates row to pull from "AMI Ref")</t>
  </si>
  <si>
    <t>Max</t>
  </si>
  <si>
    <t>Utility Test (Indicates the column to pull from "AMI Ref")</t>
  </si>
  <si>
    <t>E22</t>
  </si>
  <si>
    <t>E23</t>
  </si>
  <si>
    <t>E24</t>
  </si>
  <si>
    <t>E25</t>
  </si>
  <si>
    <t>E26</t>
  </si>
  <si>
    <t>E27</t>
  </si>
  <si>
    <t>F22</t>
  </si>
  <si>
    <t>F23</t>
  </si>
  <si>
    <t>F24</t>
  </si>
  <si>
    <t>F25</t>
  </si>
  <si>
    <t>F26</t>
  </si>
  <si>
    <t>F27</t>
  </si>
  <si>
    <t>H22</t>
  </si>
  <si>
    <t>H23</t>
  </si>
  <si>
    <t>H24</t>
  </si>
  <si>
    <t>H25</t>
  </si>
  <si>
    <t>H26</t>
  </si>
  <si>
    <t>H27</t>
  </si>
  <si>
    <t>I22</t>
  </si>
  <si>
    <t>I23</t>
  </si>
  <si>
    <t>I24</t>
  </si>
  <si>
    <t>I25</t>
  </si>
  <si>
    <t>I26</t>
  </si>
  <si>
    <t>I27</t>
  </si>
  <si>
    <t>E34</t>
  </si>
  <si>
    <t>E35</t>
  </si>
  <si>
    <t>E36</t>
  </si>
  <si>
    <t>E37</t>
  </si>
  <si>
    <t>E38</t>
  </si>
  <si>
    <t>E39</t>
  </si>
  <si>
    <t>F34</t>
  </si>
  <si>
    <t>F35</t>
  </si>
  <si>
    <t>F36</t>
  </si>
  <si>
    <t>F37</t>
  </si>
  <si>
    <t>F38</t>
  </si>
  <si>
    <t>F39</t>
  </si>
  <si>
    <t>H34</t>
  </si>
  <si>
    <t>H35</t>
  </si>
  <si>
    <t>H36</t>
  </si>
  <si>
    <t>H37</t>
  </si>
  <si>
    <t>H38</t>
  </si>
  <si>
    <t>H39</t>
  </si>
  <si>
    <t>I34</t>
  </si>
  <si>
    <t>I35</t>
  </si>
  <si>
    <t>I36</t>
  </si>
  <si>
    <t>I37</t>
  </si>
  <si>
    <t>I38</t>
  </si>
  <si>
    <t>I39</t>
  </si>
  <si>
    <t>E47</t>
  </si>
  <si>
    <t>E48</t>
  </si>
  <si>
    <t>E49</t>
  </si>
  <si>
    <t>E50</t>
  </si>
  <si>
    <t>E51</t>
  </si>
  <si>
    <t>F47</t>
  </si>
  <si>
    <t>F48</t>
  </si>
  <si>
    <t>F49</t>
  </si>
  <si>
    <t>F50</t>
  </si>
  <si>
    <t>F51</t>
  </si>
  <si>
    <t>H47</t>
  </si>
  <si>
    <t>H48</t>
  </si>
  <si>
    <t>H49</t>
  </si>
  <si>
    <t>H50</t>
  </si>
  <si>
    <t>H51</t>
  </si>
  <si>
    <t>I47</t>
  </si>
  <si>
    <t>I48</t>
  </si>
  <si>
    <t>I49</t>
  </si>
  <si>
    <t>I50</t>
  </si>
  <si>
    <t>I51</t>
  </si>
  <si>
    <t>E73</t>
  </si>
  <si>
    <t>E74</t>
  </si>
  <si>
    <t>E75</t>
  </si>
  <si>
    <t>F73</t>
  </si>
  <si>
    <t>F74</t>
  </si>
  <si>
    <t>F75</t>
  </si>
  <si>
    <t>H73</t>
  </si>
  <si>
    <t>H74</t>
  </si>
  <si>
    <t>H75</t>
  </si>
  <si>
    <t>I73</t>
  </si>
  <si>
    <t>I74</t>
  </si>
  <si>
    <t>I75</t>
  </si>
  <si>
    <t>E85</t>
  </si>
  <si>
    <t>E86</t>
  </si>
  <si>
    <t>E87</t>
  </si>
  <si>
    <t>F85</t>
  </si>
  <si>
    <t>F86</t>
  </si>
  <si>
    <t>F87</t>
  </si>
  <si>
    <t>H85</t>
  </si>
  <si>
    <t>H86</t>
  </si>
  <si>
    <t>H87</t>
  </si>
  <si>
    <t>I85</t>
  </si>
  <si>
    <t>I86</t>
  </si>
  <si>
    <t>I87</t>
  </si>
  <si>
    <t>V Lookup</t>
  </si>
  <si>
    <t>Conc.</t>
  </si>
  <si>
    <t>Added 10/31/17</t>
  </si>
  <si>
    <t xml:space="preserve">Electricity </t>
  </si>
  <si>
    <t>Yes w/ Elec. Stove</t>
  </si>
  <si>
    <t>G22</t>
  </si>
  <si>
    <t>G23</t>
  </si>
  <si>
    <t>G24</t>
  </si>
  <si>
    <t>G25</t>
  </si>
  <si>
    <t>G26</t>
  </si>
  <si>
    <t>G27</t>
  </si>
  <si>
    <t>G34</t>
  </si>
  <si>
    <t>G35</t>
  </si>
  <si>
    <t>G36</t>
  </si>
  <si>
    <t>G37</t>
  </si>
  <si>
    <t>G38</t>
  </si>
  <si>
    <t>G39</t>
  </si>
  <si>
    <t>G47</t>
  </si>
  <si>
    <t>G48</t>
  </si>
  <si>
    <t>G49</t>
  </si>
  <si>
    <t>G50</t>
  </si>
  <si>
    <t>G51</t>
  </si>
  <si>
    <t>G73</t>
  </si>
  <si>
    <t>G74</t>
  </si>
  <si>
    <t>G75</t>
  </si>
  <si>
    <t>G85</t>
  </si>
  <si>
    <t>G86</t>
  </si>
  <si>
    <t>G87</t>
  </si>
  <si>
    <t>Electric w/ Elec. Stove</t>
  </si>
  <si>
    <t>Yes, No Elec. Stove</t>
  </si>
  <si>
    <t>Tenant Pays Gas (Stove Only)</t>
  </si>
  <si>
    <r>
      <rPr>
        <b/>
        <sz val="10"/>
        <rFont val="Arial"/>
        <family val="2"/>
      </rPr>
      <t>Affordability Option B</t>
    </r>
    <r>
      <rPr>
        <sz val="10"/>
        <rFont val="Arial"/>
        <family val="2"/>
      </rPr>
      <t xml:space="preserve">
(10% at or below 70% AMI, and
20% at or below 130% AMI)</t>
    </r>
  </si>
  <si>
    <r>
      <rPr>
        <b/>
        <sz val="10"/>
        <rFont val="Arial"/>
        <family val="2"/>
      </rPr>
      <t>Affordability Option C</t>
    </r>
    <r>
      <rPr>
        <sz val="10"/>
        <rFont val="Arial"/>
        <family val="2"/>
      </rPr>
      <t xml:space="preserve">
(30% at or below 130% AMI)</t>
    </r>
  </si>
  <si>
    <r>
      <rPr>
        <b/>
        <sz val="10"/>
        <rFont val="Arial"/>
        <family val="2"/>
      </rPr>
      <t>Affordability Option E</t>
    </r>
    <r>
      <rPr>
        <sz val="10"/>
        <rFont val="Arial"/>
        <family val="2"/>
      </rPr>
      <t xml:space="preserve">
(10% at or below 40% AMI,
10% at or below 60% AMI, and
5% at or below 120% AMI)</t>
    </r>
  </si>
  <si>
    <r>
      <rPr>
        <b/>
        <sz val="10"/>
        <rFont val="Arial"/>
        <family val="2"/>
      </rPr>
      <t>Affordability Option F</t>
    </r>
    <r>
      <rPr>
        <sz val="10"/>
        <rFont val="Arial"/>
        <family val="2"/>
      </rPr>
      <t xml:space="preserve">
(10% at or below 70% AMI, and
20% at or below 130% AMI)</t>
    </r>
  </si>
  <si>
    <r>
      <rPr>
        <b/>
        <sz val="10"/>
        <rFont val="Arial"/>
        <family val="2"/>
      </rPr>
      <t>Affordability Option G</t>
    </r>
    <r>
      <rPr>
        <sz val="10"/>
        <rFont val="Arial"/>
        <family val="2"/>
      </rPr>
      <t xml:space="preserve">
(30% at or below 130% AMI)</t>
    </r>
  </si>
  <si>
    <t xml:space="preserve">Tenant Pays Hot Water </t>
  </si>
  <si>
    <t>N/A</t>
  </si>
  <si>
    <t>Oil</t>
  </si>
  <si>
    <t>Electric</t>
  </si>
  <si>
    <t xml:space="preserve">Heat </t>
  </si>
  <si>
    <t xml:space="preserve">Hot Water </t>
  </si>
  <si>
    <t xml:space="preserve">SUM (Water &amp; Heat) </t>
  </si>
  <si>
    <t>New Max Rent</t>
  </si>
  <si>
    <t xml:space="preserve"> </t>
  </si>
  <si>
    <t>a</t>
  </si>
  <si>
    <t>b</t>
  </si>
  <si>
    <t>c</t>
  </si>
  <si>
    <t>d</t>
  </si>
  <si>
    <t>e</t>
  </si>
  <si>
    <t>Bedrooms</t>
  </si>
  <si>
    <t>Row Labels</t>
  </si>
  <si>
    <t>Marketing Story</t>
  </si>
  <si>
    <t>PIVOT TABLES FOR INPUT CALCS</t>
  </si>
  <si>
    <t>Lists</t>
  </si>
  <si>
    <t>FOR SHEET: Market Unit - Rent Stab</t>
  </si>
  <si>
    <t>Marketing Units Number</t>
  </si>
  <si>
    <t>Grand Total</t>
  </si>
  <si>
    <t>Unit Affordability Test</t>
  </si>
  <si>
    <t>Workbook Tests</t>
  </si>
  <si>
    <t>Column Labels</t>
  </si>
  <si>
    <t/>
  </si>
  <si>
    <t>B</t>
  </si>
  <si>
    <t>C</t>
  </si>
  <si>
    <t>E</t>
  </si>
  <si>
    <t>F</t>
  </si>
  <si>
    <t>G</t>
  </si>
  <si>
    <t>Building #</t>
  </si>
  <si>
    <t>Buildings</t>
  </si>
  <si>
    <t>Tenant pay</t>
  </si>
  <si>
    <t>Yes</t>
  </si>
  <si>
    <t>No</t>
  </si>
  <si>
    <t>Test</t>
  </si>
  <si>
    <r>
      <rPr>
        <b/>
        <sz val="10"/>
        <rFont val="Arial"/>
        <family val="2"/>
      </rPr>
      <t>Affordability Option A</t>
    </r>
    <r>
      <rPr>
        <sz val="10"/>
        <rFont val="Arial"/>
        <family val="2"/>
      </rPr>
      <t xml:space="preserve">
(10% at or below 40% AMI,
10% at or below 60% AMI, and
 5% at or below 130% AMI)</t>
    </r>
  </si>
  <si>
    <t>Stacking Test</t>
  </si>
  <si>
    <t>Year: YYYY</t>
  </si>
  <si>
    <t>Month: MM</t>
  </si>
  <si>
    <t>Affordable Housing Units Per Story</t>
  </si>
  <si>
    <t>(blank)</t>
  </si>
  <si>
    <t>Distinct Count of Apt #</t>
  </si>
  <si>
    <t>Total # of Units</t>
  </si>
  <si>
    <t xml:space="preserve">Multi-Story </t>
  </si>
  <si>
    <t>Per-Story</t>
  </si>
  <si>
    <t>Sum of Field4</t>
  </si>
  <si>
    <t>THIS WORKSHEET IS PROVIDED TO ASSIST PROJECTS IDENTIFY WHETHER A PROPOSED UNIT MIX MAY MEET THE REQUIREMENTS OF TESTS A AND/OR B BELOW.</t>
  </si>
  <si>
    <t>Not Paid by Tenant</t>
  </si>
  <si>
    <t>Heat</t>
  </si>
  <si>
    <t>Hot Water</t>
  </si>
  <si>
    <t>Gas Stove</t>
  </si>
  <si>
    <t>Electricity</t>
  </si>
  <si>
    <t>APARTMENT UTILITIES</t>
  </si>
  <si>
    <t>Cold Climate Split System Heat Pump</t>
  </si>
  <si>
    <t>Tenant Pays Heat 
(See Instructions for Definitons)</t>
  </si>
  <si>
    <t>Electric ccASHP - split</t>
  </si>
  <si>
    <t>Electric - Other</t>
  </si>
  <si>
    <t>Electric - Heat Pump</t>
  </si>
  <si>
    <t>1-Manhattan</t>
  </si>
  <si>
    <t>2-Bronx</t>
  </si>
  <si>
    <t>3-Brooklyn</t>
  </si>
  <si>
    <t>4-Queens</t>
  </si>
  <si>
    <t>5-Staten Island</t>
  </si>
  <si>
    <t>Affordable Housing Programs:</t>
  </si>
  <si>
    <t>___________________________</t>
  </si>
  <si>
    <t>DATE:</t>
  </si>
  <si>
    <t>PRESS THE CALCULATE BUTTON BELOW AFTER ENTERING ALL INFORMATION INTO THIS WORKSHEET.</t>
  </si>
  <si>
    <t>BUILDING</t>
  </si>
  <si>
    <t>APARTMENT</t>
  </si>
  <si>
    <t>AMI</t>
  </si>
  <si>
    <t>MOST RESTRICTIVE AMI</t>
  </si>
  <si>
    <t>BEDROOMS</t>
  </si>
  <si>
    <t>RENT</t>
  </si>
  <si>
    <t>*THIS IS TO COPY AND PASTE INTO THE UNITS PORTION OF THE BUILDING LIST FOR A BUILDING ONCE THE WORKBOOK IS APPROVED</t>
  </si>
  <si>
    <t>Construction Story</t>
  </si>
  <si>
    <t>Affordability Requirement:</t>
  </si>
  <si>
    <t>DOB BIN#</t>
  </si>
  <si>
    <t>DOB Job#:</t>
  </si>
  <si>
    <t>Approved Maximum Initial Monthly Rent</t>
  </si>
  <si>
    <t xml:space="preserve">Marketing Band Initial Monthly Rent </t>
  </si>
  <si>
    <t>Number of Zoning Rooms (TO BE HIDDEN)</t>
  </si>
  <si>
    <t>WAAMI Assist 
(TO BE HIDDEN)</t>
  </si>
  <si>
    <t>Building Segment #</t>
  </si>
  <si>
    <t>Most Restrictive AMI Band</t>
  </si>
  <si>
    <t>Building Unit Mix Test</t>
  </si>
  <si>
    <t>Each unit designation of each Affordable Housing Unit is listed under its the applicable AMI column.</t>
  </si>
  <si>
    <t>10% AMI</t>
  </si>
  <si>
    <t>20% AMI</t>
  </si>
  <si>
    <t>30% AMI</t>
  </si>
  <si>
    <t>50% AMI</t>
  </si>
  <si>
    <t>80% AMI</t>
  </si>
  <si>
    <t>90% AMI</t>
  </si>
  <si>
    <t>100% AMI</t>
  </si>
  <si>
    <t>80 AMI%</t>
  </si>
  <si>
    <t>E46</t>
  </si>
  <si>
    <t>E58</t>
  </si>
  <si>
    <t>E59</t>
  </si>
  <si>
    <t>E60</t>
  </si>
  <si>
    <t>E61</t>
  </si>
  <si>
    <t>E62</t>
  </si>
  <si>
    <t>E63</t>
  </si>
  <si>
    <t>E70</t>
  </si>
  <si>
    <t>E71</t>
  </si>
  <si>
    <t>E72</t>
  </si>
  <si>
    <t>E82</t>
  </si>
  <si>
    <t>E83</t>
  </si>
  <si>
    <t>E84</t>
  </si>
  <si>
    <t>E94</t>
  </si>
  <si>
    <t>E95</t>
  </si>
  <si>
    <t>E96</t>
  </si>
  <si>
    <t>E97</t>
  </si>
  <si>
    <t>E98</t>
  </si>
  <si>
    <t>E99</t>
  </si>
  <si>
    <t>E106</t>
  </si>
  <si>
    <t>E107</t>
  </si>
  <si>
    <t>E108</t>
  </si>
  <si>
    <t>E109</t>
  </si>
  <si>
    <t>E110</t>
  </si>
  <si>
    <t>E111</t>
  </si>
  <si>
    <t>E118</t>
  </si>
  <si>
    <t>E119</t>
  </si>
  <si>
    <t>E120</t>
  </si>
  <si>
    <t>E121</t>
  </si>
  <si>
    <t>E122</t>
  </si>
  <si>
    <t>E123</t>
  </si>
  <si>
    <t>E130</t>
  </si>
  <si>
    <t>E131</t>
  </si>
  <si>
    <t>E132</t>
  </si>
  <si>
    <t>E133</t>
  </si>
  <si>
    <t>E134</t>
  </si>
  <si>
    <t>E135</t>
  </si>
  <si>
    <t>F46</t>
  </si>
  <si>
    <t>F57</t>
  </si>
  <si>
    <t>F58</t>
  </si>
  <si>
    <t>F59</t>
  </si>
  <si>
    <t>F60</t>
  </si>
  <si>
    <t>F61</t>
  </si>
  <si>
    <t>F62</t>
  </si>
  <si>
    <t>F63</t>
  </si>
  <si>
    <t>F70</t>
  </si>
  <si>
    <t>F71</t>
  </si>
  <si>
    <t>F72</t>
  </si>
  <si>
    <t>F82</t>
  </si>
  <si>
    <t>F83</t>
  </si>
  <si>
    <t>F84</t>
  </si>
  <si>
    <t>F94</t>
  </si>
  <si>
    <t>F95</t>
  </si>
  <si>
    <t>F96</t>
  </si>
  <si>
    <t>F97</t>
  </si>
  <si>
    <t>F98</t>
  </si>
  <si>
    <t>F99</t>
  </si>
  <si>
    <t>F105</t>
  </si>
  <si>
    <t>F106</t>
  </si>
  <si>
    <t>F107</t>
  </si>
  <si>
    <t>F108</t>
  </si>
  <si>
    <t>F109</t>
  </si>
  <si>
    <t>F110</t>
  </si>
  <si>
    <t>F111</t>
  </si>
  <si>
    <t>F118</t>
  </si>
  <si>
    <t>F119</t>
  </si>
  <si>
    <t>F120</t>
  </si>
  <si>
    <t>F121</t>
  </si>
  <si>
    <t>F122</t>
  </si>
  <si>
    <t>F123</t>
  </si>
  <si>
    <t>F130</t>
  </si>
  <si>
    <t>F131</t>
  </si>
  <si>
    <t>F132</t>
  </si>
  <si>
    <t>F133</t>
  </si>
  <si>
    <t>F134</t>
  </si>
  <si>
    <t>F135</t>
  </si>
  <si>
    <t>G46</t>
  </si>
  <si>
    <t>G57</t>
  </si>
  <si>
    <t>G58</t>
  </si>
  <si>
    <t>G59</t>
  </si>
  <si>
    <t>G60</t>
  </si>
  <si>
    <t>G61</t>
  </si>
  <si>
    <t>G62</t>
  </si>
  <si>
    <t>G63</t>
  </si>
  <si>
    <t>G70</t>
  </si>
  <si>
    <t>G71</t>
  </si>
  <si>
    <t>G72</t>
  </si>
  <si>
    <t>G82</t>
  </si>
  <si>
    <t>G83</t>
  </si>
  <si>
    <t>G84</t>
  </si>
  <si>
    <t>G94</t>
  </si>
  <si>
    <t>G95</t>
  </si>
  <si>
    <t>G96</t>
  </si>
  <si>
    <t>G97</t>
  </si>
  <si>
    <t>G98</t>
  </si>
  <si>
    <t>G99</t>
  </si>
  <si>
    <t>G105</t>
  </si>
  <si>
    <t>G106</t>
  </si>
  <si>
    <t>G107</t>
  </si>
  <si>
    <t>G108</t>
  </si>
  <si>
    <t>G109</t>
  </si>
  <si>
    <t>G110</t>
  </si>
  <si>
    <t>G111</t>
  </si>
  <si>
    <t>G118</t>
  </si>
  <si>
    <t>G119</t>
  </si>
  <si>
    <t>G120</t>
  </si>
  <si>
    <t>G121</t>
  </si>
  <si>
    <t>G122</t>
  </si>
  <si>
    <t>G123</t>
  </si>
  <si>
    <t>G130</t>
  </si>
  <si>
    <t>G131</t>
  </si>
  <si>
    <t>G132</t>
  </si>
  <si>
    <t>G133</t>
  </si>
  <si>
    <t>G134</t>
  </si>
  <si>
    <t>G135</t>
  </si>
  <si>
    <t>H46</t>
  </si>
  <si>
    <t>H57</t>
  </si>
  <si>
    <t>H58</t>
  </si>
  <si>
    <t>H59</t>
  </si>
  <si>
    <t>H60</t>
  </si>
  <si>
    <t>H61</t>
  </si>
  <si>
    <t>H62</t>
  </si>
  <si>
    <t>H63</t>
  </si>
  <si>
    <t>H70</t>
  </si>
  <si>
    <t>H71</t>
  </si>
  <si>
    <t>H72</t>
  </si>
  <si>
    <t>H82</t>
  </si>
  <si>
    <t>H83</t>
  </si>
  <si>
    <t>H84</t>
  </si>
  <si>
    <t>H94</t>
  </si>
  <si>
    <t>H95</t>
  </si>
  <si>
    <t>H96</t>
  </si>
  <si>
    <t>H97</t>
  </si>
  <si>
    <t>H98</t>
  </si>
  <si>
    <t>H99</t>
  </si>
  <si>
    <t>H105</t>
  </si>
  <si>
    <t>H106</t>
  </si>
  <si>
    <t>H107</t>
  </si>
  <si>
    <t>H108</t>
  </si>
  <si>
    <t>H109</t>
  </si>
  <si>
    <t>H110</t>
  </si>
  <si>
    <t>H111</t>
  </si>
  <si>
    <t>H118</t>
  </si>
  <si>
    <t>H119</t>
  </si>
  <si>
    <t>H120</t>
  </si>
  <si>
    <t>H121</t>
  </si>
  <si>
    <t>H122</t>
  </si>
  <si>
    <t>H123</t>
  </si>
  <si>
    <t>H130</t>
  </si>
  <si>
    <t>H131</t>
  </si>
  <si>
    <t>H132</t>
  </si>
  <si>
    <t>H133</t>
  </si>
  <si>
    <t>H134</t>
  </si>
  <si>
    <t>H135</t>
  </si>
  <si>
    <t>I46</t>
  </si>
  <si>
    <t>I57</t>
  </si>
  <si>
    <t>I58</t>
  </si>
  <si>
    <t>I59</t>
  </si>
  <si>
    <t>I60</t>
  </si>
  <si>
    <t>I61</t>
  </si>
  <si>
    <t>I62</t>
  </si>
  <si>
    <t>I63</t>
  </si>
  <si>
    <t>I70</t>
  </si>
  <si>
    <t>I71</t>
  </si>
  <si>
    <t>I72</t>
  </si>
  <si>
    <t>I82</t>
  </si>
  <si>
    <t>I83</t>
  </si>
  <si>
    <t>I84</t>
  </si>
  <si>
    <t>I94</t>
  </si>
  <si>
    <t>I95</t>
  </si>
  <si>
    <t>I96</t>
  </si>
  <si>
    <t>I97</t>
  </si>
  <si>
    <t>I98</t>
  </si>
  <si>
    <t>I99</t>
  </si>
  <si>
    <t>I105</t>
  </si>
  <si>
    <t>I106</t>
  </si>
  <si>
    <t>I107</t>
  </si>
  <si>
    <t>I108</t>
  </si>
  <si>
    <t>I109</t>
  </si>
  <si>
    <t>I110</t>
  </si>
  <si>
    <t>I111</t>
  </si>
  <si>
    <t>I118</t>
  </si>
  <si>
    <t>I119</t>
  </si>
  <si>
    <t>I120</t>
  </si>
  <si>
    <t>I121</t>
  </si>
  <si>
    <t>I122</t>
  </si>
  <si>
    <t>I123</t>
  </si>
  <si>
    <t>I130</t>
  </si>
  <si>
    <t>I131</t>
  </si>
  <si>
    <t>I132</t>
  </si>
  <si>
    <t>I133</t>
  </si>
  <si>
    <t>I134</t>
  </si>
  <si>
    <t>I135</t>
  </si>
  <si>
    <t>Building Affordability Test</t>
  </si>
  <si>
    <t>Construction Story Stacking</t>
  </si>
  <si>
    <t>Workbook Submission Fee Required</t>
  </si>
  <si>
    <t xml:space="preserve">ANTICIPATED 
COMPLETION DATE: </t>
  </si>
  <si>
    <t>At least 25% of the dwelling units are affordable housing units, with at least 5% being affordable at 40% AMI. The weighted average income (WAAMI) for all affordable units does not exceed 80% AMI.There are no more than three income bands for affordable units, and no income band exceeds 100% AMI.</t>
  </si>
  <si>
    <t>1A</t>
  </si>
  <si>
    <t>Fill in the blue cells on the ‘Input’ worksheet. All fields must be completed for each rental dwelling unit in the proposed Eligible Conversion.</t>
  </si>
  <si>
    <t>PROJECT INFORMATION  -  Complete Steps 1 through 10 below on the 'Input' worksheet for the proposed Eligible Conversion.</t>
  </si>
  <si>
    <r>
      <rPr>
        <b/>
        <u/>
        <sz val="18"/>
        <color rgb="FF000000"/>
        <rFont val="Calibri"/>
        <family val="2"/>
      </rPr>
      <t>Address</t>
    </r>
    <r>
      <rPr>
        <sz val="18"/>
        <color rgb="FF000000"/>
        <rFont val="Calibri"/>
        <family val="2"/>
      </rPr>
      <t xml:space="preserve"> - Input the primary house number and street name of the proposed Eligible Conversion.</t>
    </r>
  </si>
  <si>
    <r>
      <rPr>
        <b/>
        <u/>
        <sz val="18"/>
        <color rgb="FF000000"/>
        <rFont val="Calibri"/>
        <family val="2"/>
      </rPr>
      <t>Borough</t>
    </r>
    <r>
      <rPr>
        <sz val="18"/>
        <color rgb="FF000000"/>
        <rFont val="Calibri"/>
        <family val="2"/>
      </rPr>
      <t xml:space="preserve"> - Select the borough name of the proposed Eligible Conversion.</t>
    </r>
  </si>
  <si>
    <r>
      <rPr>
        <b/>
        <u/>
        <sz val="18"/>
        <color rgb="FF000000"/>
        <rFont val="Calibri"/>
        <family val="2"/>
      </rPr>
      <t>Anticipated Completion Date</t>
    </r>
    <r>
      <rPr>
        <sz val="18"/>
        <color rgb="FF000000"/>
        <rFont val="Calibri"/>
        <family val="2"/>
      </rPr>
      <t xml:space="preserve"> - Input the anticipated month and year of the Completion Date for the proposed Eligible Conversion.</t>
    </r>
  </si>
  <si>
    <r>
      <rPr>
        <b/>
        <u/>
        <sz val="18"/>
        <color rgb="FF000000"/>
        <rFont val="Calibri"/>
        <family val="2"/>
      </rPr>
      <t>DOB BIN</t>
    </r>
    <r>
      <rPr>
        <sz val="18"/>
        <color rgb="FF000000"/>
        <rFont val="Calibri"/>
        <family val="2"/>
      </rPr>
      <t xml:space="preserve"> - Enter the seven (7) digit DOB Building Identification Number (BIN) assigned to the proposed Eligible Conversion.</t>
    </r>
  </si>
  <si>
    <r>
      <rPr>
        <b/>
        <u/>
        <sz val="18"/>
        <color rgb="FF000000"/>
        <rFont val="Calibri"/>
        <family val="2"/>
      </rPr>
      <t>DOB Job</t>
    </r>
    <r>
      <rPr>
        <sz val="18"/>
        <color rgb="FF000000"/>
        <rFont val="Calibri"/>
        <family val="2"/>
      </rPr>
      <t xml:space="preserve"> - Enter the nine (9) character DOB Job sequence under which commencement of construction was permitted and occurred. HPD will review and determine the Commencement Date upon filing of the AHCC Program Benefits Application after the Completion Date.</t>
    </r>
  </si>
  <si>
    <r>
      <rPr>
        <b/>
        <u/>
        <sz val="18"/>
        <color rgb="FF000000"/>
        <rFont val="Calibri"/>
        <family val="2"/>
      </rPr>
      <t>Affordable Housing Programs</t>
    </r>
    <r>
      <rPr>
        <sz val="18"/>
        <color rgb="FF000000"/>
        <rFont val="Calibri"/>
        <family val="2"/>
      </rPr>
      <t xml:space="preserve"> - Indicate in the cell provided the CRFN(s) for any regulatory agreements / restrictive declarations (with e.g. HCR, HDC, HFA, HPD) pursuant to the development of affordable housing in the proposed Eligible Conversion.</t>
    </r>
  </si>
  <si>
    <t>nyc.gov/hpd</t>
  </si>
  <si>
    <t>467-m OWNER’S AFFIDAVIT FOR WORKBOOK SUBMISSION</t>
  </si>
  <si>
    <t>STATE OF</t>
  </si>
  <si>
    <t>)SS</t>
  </si>
  <si>
    <t>COUNTY OF</t>
  </si>
  <si>
    <t>being duly sworn, under penalty of perjury, deposes and says:</t>
  </si>
  <si>
    <t>1.a.</t>
  </si>
  <si>
    <t>1.b.</t>
  </si>
  <si>
    <t>2.</t>
  </si>
  <si>
    <t>3.</t>
  </si>
  <si>
    <t>I understand that it is my sole responsibility to complete this Workbook and am authorized to do so for the Premises.</t>
  </si>
  <si>
    <t>4.</t>
  </si>
  <si>
    <t>The attached Workbook identifies all planned Affordable Housing Units and Market Units at the Premises, as well as other information about the Application and the planned construction pursuant to RPTL § 467-m.</t>
  </si>
  <si>
    <t>5.</t>
  </si>
  <si>
    <t>I swear or affirm that all information set forth in the Workbook is true and correct, and that it reflects the plans approved by the Department of Buildings (DOB) of the City of New York, including all DOB-approved post-approval amendments to such plans.</t>
  </si>
  <si>
    <t>6.</t>
  </si>
  <si>
    <t>The Workbook is intended to be a written instrument as defined in Article 175 of the Penal Law and I understand that any false statement is punishable as a Class E felony that provides a term of imprisonment not to exceed four years.</t>
  </si>
  <si>
    <t>7.</t>
  </si>
  <si>
    <t>8.</t>
  </si>
  <si>
    <t>The Premises will operate as rental housing. I will register all Affordable Housing Units with the State of New York Division of Housing and Community Renewal and offer initial leases of not less than two years are to tenants of such units, or a one-year lease at the request of the tenant, in accordance with Rent Stabilization.</t>
  </si>
  <si>
    <t>9.</t>
  </si>
  <si>
    <t>10.</t>
  </si>
  <si>
    <t>I understand that all Affordable Housing Units must share the same Common Areas as the Market Units in an Eligible Multiple Dwelling on the Premises.</t>
  </si>
  <si>
    <t>11.</t>
  </si>
  <si>
    <t>I understand that any Affordable Housing Units that are leased to tenants after the Workbook has been approved shall, in the event the Application is never filed, is withdrawn, or is not approved, remain subject to Rent Stabilization until such tenants vacate those Affordable Housing Units.</t>
  </si>
  <si>
    <t>12.</t>
  </si>
  <si>
    <t>I understand that if the City of New York finds that the Workbook and/or supporting documents, including, but not limited to, where applicable, the RP-602 or RP-604 executed and approved by the Department of Finance of the City of New York, contain incorrect or misleading information of a substantial nature or have omitted information of a material nature, the Department of Housing Preservation and Development may initiate revocation proceedings pursuant to 28 RCNY Chapter 39 that might result in the revocation of the RPTL § 467-m real property tax exemption for the Premises.</t>
  </si>
  <si>
    <t>13.</t>
  </si>
  <si>
    <t>I understand that no changes to the Utility Allowance and Multifamily Tax Subsidy Project Income Limits will be allowed after the first Workbook is submitted.</t>
  </si>
  <si>
    <t>Most Restrictive for Exhibit A</t>
  </si>
  <si>
    <r>
      <rPr>
        <i/>
        <sz val="9"/>
        <color rgb="FFFF0000"/>
        <rFont val="Arial"/>
        <family val="2"/>
      </rPr>
      <t xml:space="preserve">NOTE: </t>
    </r>
    <r>
      <rPr>
        <i/>
        <sz val="9"/>
        <rFont val="Arial"/>
        <family val="2"/>
      </rPr>
      <t>Market Units per unit type as a percentage of the total Market Units relative to the percentage of Affordable Housing Units of the same unit type against the total Affordable Housing Units may have a plus or minus (+/-) 1% difference. If the difference between such percentages is more than (+/-) 1%, the project must compensate by providing a greater percent of larger Affordable Housing Unit types.</t>
    </r>
  </si>
  <si>
    <t>Restricted AMI Band</t>
  </si>
  <si>
    <t>This worksheet, once approved, must be attached as Exhibit A of the 467-m Restrictive Declaration recorded against the property containing the Eligible Multiple Dwelling.</t>
  </si>
  <si>
    <t>[ASSIGNED BY HPD AT WORKBOOK INTAKE AND LISTED HERE AT WORKBOOK APPROVAL]</t>
  </si>
  <si>
    <t>Exhibit A</t>
  </si>
  <si>
    <t>ZONING ROOM TOTAL</t>
  </si>
  <si>
    <t>TOTAL</t>
  </si>
  <si>
    <t>-</t>
  </si>
  <si>
    <t>AFFORDABLE UNITS BY TYPE AND BY AMI BAND</t>
  </si>
  <si>
    <t>467-m AMI Band</t>
  </si>
  <si>
    <r>
      <t xml:space="preserve">UNIT MIX </t>
    </r>
    <r>
      <rPr>
        <b/>
        <sz val="10"/>
        <rFont val="Arial"/>
        <family val="2"/>
      </rPr>
      <t>REJECTED</t>
    </r>
    <r>
      <rPr>
        <sz val="10"/>
        <rFont val="Arial"/>
        <family val="2"/>
      </rPr>
      <t>:______________________</t>
    </r>
  </si>
  <si>
    <r>
      <t xml:space="preserve">UNIT MIX </t>
    </r>
    <r>
      <rPr>
        <b/>
        <sz val="10"/>
        <rFont val="Arial"/>
        <family val="2"/>
      </rPr>
      <t>APPROVED</t>
    </r>
    <r>
      <rPr>
        <sz val="10"/>
        <rFont val="Arial"/>
        <family val="2"/>
      </rPr>
      <t>: __________________________</t>
    </r>
  </si>
  <si>
    <t xml:space="preserve">To be completed by HPD 467-m Program: </t>
  </si>
  <si>
    <r>
      <t>Is the proposed Eligible Conversion 100% Affordable Housing Units?</t>
    </r>
    <r>
      <rPr>
        <sz val="18"/>
        <color rgb="FF000000"/>
        <rFont val="Calibri"/>
        <family val="2"/>
      </rPr>
      <t xml:space="preserve"> - Select "Yes" if the proposed Eligible Conversion will contain only Affordable Housing Units, with the 
exception of any dwelling units designated for superintendent(s) in the building.</t>
    </r>
  </si>
  <si>
    <t>Is the proposed Eligible Conversion 100% Affordable Housing Units?</t>
  </si>
  <si>
    <t>Affordable Housing from Commercial Conversions (AHCC)
New York State Real Property Tax Law § 467-m</t>
  </si>
  <si>
    <t>Pursuant to RPTL 467-m(6)(b) projects must meet one of the following requirements:</t>
  </si>
  <si>
    <r>
      <rPr>
        <b/>
        <sz val="9"/>
        <rFont val="Arial"/>
        <family val="2"/>
      </rPr>
      <t>(i)</t>
    </r>
    <r>
      <rPr>
        <sz val="9"/>
        <rFont val="Arial"/>
        <family val="2"/>
      </rPr>
      <t xml:space="preserve"> the Affordable Housing Units in an Eligible Multiple Dwelling shall have a unit mix proportional to the Rental Market Units, or</t>
    </r>
  </si>
  <si>
    <r>
      <rPr>
        <b/>
        <sz val="9"/>
        <rFont val="Arial"/>
        <family val="2"/>
      </rPr>
      <t>(ii)</t>
    </r>
    <r>
      <rPr>
        <sz val="9"/>
        <rFont val="Arial"/>
        <family val="2"/>
      </rPr>
      <t xml:space="preserve"> At least 50% of the Affordable Housing Units in an Eligible Multiple Dwelling shall have two (2) or more bedrooms and no more than 25% of the Affordable Housing Units shall have less than one (1) bedroom.</t>
    </r>
  </si>
  <si>
    <t>Unit Type</t>
  </si>
  <si>
    <t>Bedroom Count</t>
  </si>
  <si>
    <t>Unit Total</t>
  </si>
  <si>
    <t>% of Market Units</t>
  </si>
  <si>
    <t>% of Affordable Units</t>
  </si>
  <si>
    <t>TEST B (Unit Mix)  Affordable Housing Units: 50% 2BR or larger and no more than 25% 0BR (Studios)</t>
  </si>
  <si>
    <t>% of Affordable</t>
  </si>
  <si>
    <t>UNIT DISTRIBUTION APPROVED</t>
  </si>
  <si>
    <t>UNIT DISTRIBUTION REJECTED</t>
  </si>
  <si>
    <t>To be completed by HPD 467-m Program:</t>
  </si>
  <si>
    <t xml:space="preserve">AMI DESIGNATIONS APPROVED: </t>
  </si>
  <si>
    <t xml:space="preserve">AMI DESIGNATIONS REJECTED: </t>
  </si>
  <si>
    <r>
      <t xml:space="preserve">Pursuant to RPTL 467-m projects must meet </t>
    </r>
    <r>
      <rPr>
        <b/>
        <u/>
        <sz val="10"/>
        <rFont val="Arial"/>
        <family val="2"/>
      </rPr>
      <t>one</t>
    </r>
    <r>
      <rPr>
        <b/>
        <sz val="10"/>
        <rFont val="Arial"/>
        <family val="2"/>
      </rPr>
      <t xml:space="preserve"> of the following requirements:</t>
    </r>
  </si>
  <si>
    <r>
      <rPr>
        <b/>
        <sz val="9"/>
        <rFont val="Arial"/>
        <family val="2"/>
      </rPr>
      <t xml:space="preserve">(i) </t>
    </r>
    <r>
      <rPr>
        <sz val="9"/>
        <rFont val="Arial"/>
        <family val="2"/>
      </rPr>
      <t>the Affordable Housing Units in an Eligible Multiple Dwelling shall have a unit mix proportional to the Rental Market Units, or</t>
    </r>
  </si>
  <si>
    <r>
      <rPr>
        <b/>
        <sz val="9"/>
        <rFont val="Arial"/>
        <family val="2"/>
      </rPr>
      <t xml:space="preserve">(ii) </t>
    </r>
    <r>
      <rPr>
        <sz val="9"/>
        <rFont val="Arial"/>
        <family val="2"/>
      </rPr>
      <t>At least 50% of the Affordable Housing Units in an Eligible Multiple Dwelling shall have two (2) or more bedrooms and no more than 25% of the Affordable Housing Units shall have less than one (1) bedroom.</t>
    </r>
  </si>
  <si>
    <r>
      <t xml:space="preserve">APARTMENT INFORMATION   </t>
    </r>
    <r>
      <rPr>
        <sz val="18"/>
        <color rgb="FF000000"/>
        <rFont val="Calibri"/>
        <family val="2"/>
      </rPr>
      <t>-</t>
    </r>
    <r>
      <rPr>
        <b/>
        <sz val="18"/>
        <color rgb="FF000000"/>
        <rFont val="Calibri"/>
        <family val="2"/>
      </rPr>
      <t xml:space="preserve">  </t>
    </r>
    <r>
      <rPr>
        <b/>
        <sz val="18"/>
        <rFont val="Calibri"/>
        <family val="2"/>
      </rPr>
      <t>Repeat Steps 1 through 14 below on the 'Input' worksheet for each dwelling unit in the project.</t>
    </r>
  </si>
  <si>
    <t>In Columns L through O, please identify if owner or tenant will be responsible for paying the respective utility for each dwelling unit. The cost of tenant-paid utilities will be applied to the rent calculation for the Affordable Housing Units to ensure that Proposed Initial Monthly Rent does not exceed the applicable Permitted Rent.</t>
  </si>
  <si>
    <t>ALWAYS PRESS THE CALCULATE BUTTON ON THE INPUT WORKSHEET BEFORE SAVING THE WORKBOOK
FOR SUBMISSION TO HPD.</t>
  </si>
  <si>
    <t>Apt#</t>
  </si>
  <si>
    <t>Number of Zoning Rooms</t>
  </si>
  <si>
    <t>WAAMI Count</t>
  </si>
  <si>
    <t>Weighted Average AMI (WAAMI)</t>
  </si>
  <si>
    <t>Other Utilities Paid by Tenant ($ amount only)</t>
  </si>
  <si>
    <t>Weighted Average AMI (WAAMI) Test</t>
  </si>
  <si>
    <t>I have read and understand the requirements for a Real Property Tax Law ("RPTL") § 467-m tax exemption.</t>
  </si>
  <si>
    <t>Tax Block</t>
  </si>
  <si>
    <t>Tax Lot(s)</t>
  </si>
  <si>
    <r>
      <rPr>
        <b/>
        <u/>
        <sz val="18"/>
        <color rgb="FF000000"/>
        <rFont val="Calibri"/>
        <family val="2"/>
      </rPr>
      <t>Affordable Housing Unit</t>
    </r>
    <r>
      <rPr>
        <sz val="18"/>
        <color rgb="FF000000"/>
        <rFont val="Calibri"/>
        <family val="2"/>
      </rPr>
      <t xml:space="preserve"> - Select "YES" if the unit is proposed as an Affordable Housing Unit. Otherwise, select "NO". Every unit must have a "YES" or "NO".</t>
    </r>
  </si>
  <si>
    <r>
      <rPr>
        <b/>
        <u/>
        <sz val="18"/>
        <color rgb="FF000000"/>
        <rFont val="Calibri"/>
        <family val="2"/>
      </rPr>
      <t>Building Segment #</t>
    </r>
    <r>
      <rPr>
        <sz val="18"/>
        <color rgb="FF000000"/>
        <rFont val="Calibri"/>
        <family val="2"/>
      </rPr>
      <t xml:space="preserve"> - If the proposed Eligible Conversion includes more than one Building Segment, include the primary house number or other unique identifier for each Building Segment (e.g. North, South or 102 3 Street, 100 3 Street)</t>
    </r>
  </si>
  <si>
    <r>
      <rPr>
        <b/>
        <u/>
        <sz val="18"/>
        <color rgb="FF000000"/>
        <rFont val="Calibri"/>
        <family val="2"/>
      </rPr>
      <t>Construction Story</t>
    </r>
    <r>
      <rPr>
        <sz val="18"/>
        <color rgb="FF000000"/>
        <rFont val="Calibri"/>
        <family val="2"/>
      </rPr>
      <t xml:space="preserve"> - Input the proposed Construction Story for the dwelling unit as it will appear on the approved Department of Building's Schedule of Occupancy/Schedule A documentation.</t>
    </r>
  </si>
  <si>
    <r>
      <rPr>
        <b/>
        <u/>
        <sz val="18"/>
        <color rgb="FF000000"/>
        <rFont val="Calibri"/>
        <family val="2"/>
      </rPr>
      <t>Marketing Story</t>
    </r>
    <r>
      <rPr>
        <sz val="18"/>
        <color rgb="FF000000"/>
        <rFont val="Calibri"/>
        <family val="2"/>
      </rPr>
      <t xml:space="preserve"> - Input the number of the proposed Marketing Story of the dwelling unit. If the same as the Construction Story, duplicate the values in this column.</t>
    </r>
  </si>
  <si>
    <r>
      <rPr>
        <b/>
        <u/>
        <sz val="18"/>
        <rFont val="Calibri"/>
        <family val="2"/>
      </rPr>
      <t>Apt #</t>
    </r>
    <r>
      <rPr>
        <sz val="18"/>
        <rFont val="Calibri"/>
        <family val="2"/>
      </rPr>
      <t xml:space="preserve"> - List the Apartment Number always inclusive of the Marketing Story (ex. 3A, 4B, etc.) and, if multiple Building Segments, Building Segment # associated with such segment.
</t>
    </r>
    <r>
      <rPr>
        <b/>
        <sz val="18"/>
        <rFont val="Calibri"/>
        <family val="2"/>
      </rPr>
      <t>***NOTE: IF AN APARTMENT IS A DUPLEX/TRIPLEX/ETC.("Multistory Apartment") LIST THE APARTMENT AS MANY TIMES AS NECESSARY AND INCLUDE EACH CONSTRUCTION STORY ON A SEPARATE LINE. THIS MUST BE DONE IN ACCORDANCE WITH ONLY THE 'UNITS' COLUMN OF A MULTIPLE DWELLING'S SCHEDULE A / SCHEDULE OF OCCUPANCY.</t>
    </r>
  </si>
  <si>
    <r>
      <rPr>
        <b/>
        <u/>
        <sz val="18"/>
        <color rgb="FF000000"/>
        <rFont val="Calibri"/>
        <family val="2"/>
      </rPr>
      <t>Proposed Initial Monthly Rent</t>
    </r>
    <r>
      <rPr>
        <sz val="18"/>
        <color rgb="FF000000"/>
        <rFont val="Calibri"/>
        <family val="2"/>
      </rPr>
      <t xml:space="preserve"> - Enter a Proposed Initial Monthly Rent for every dwelling unit.</t>
    </r>
  </si>
  <si>
    <r>
      <rPr>
        <b/>
        <u/>
        <sz val="18"/>
        <color rgb="FF000000"/>
        <rFont val="Calibri"/>
        <family val="2"/>
      </rPr>
      <t>Number of Bedrooms</t>
    </r>
    <r>
      <rPr>
        <sz val="18"/>
        <color rgb="FF000000"/>
        <rFont val="Calibri"/>
        <family val="2"/>
      </rPr>
      <t xml:space="preserve"> - List the number of bedrooms in the dwelling unit.</t>
    </r>
  </si>
  <si>
    <r>
      <rPr>
        <b/>
        <u/>
        <sz val="18"/>
        <color rgb="FF000000"/>
        <rFont val="Calibri"/>
        <family val="2"/>
      </rPr>
      <t>467-m AMI Band</t>
    </r>
    <r>
      <rPr>
        <sz val="18"/>
        <color rgb="FF000000"/>
        <rFont val="Calibri"/>
        <family val="2"/>
      </rPr>
      <t xml:space="preserve"> - List the proposed AMI band for the Affordable Housing Unit.</t>
    </r>
  </si>
  <si>
    <r>
      <rPr>
        <b/>
        <u/>
        <sz val="18"/>
        <color rgb="FF000000"/>
        <rFont val="Calibri"/>
        <family val="2"/>
      </rPr>
      <t>Tenant Pays Electricity</t>
    </r>
    <r>
      <rPr>
        <sz val="18"/>
        <color rgb="FF000000"/>
        <rFont val="Calibri"/>
        <family val="2"/>
      </rPr>
      <t xml:space="preserve"> - Select the appropriate dropdown option. Please mind the distinction between WITH and WITHOUT electric stoves.</t>
    </r>
  </si>
  <si>
    <r>
      <rPr>
        <b/>
        <u/>
        <sz val="18"/>
        <color rgb="FF000000"/>
        <rFont val="Calibri"/>
        <family val="2"/>
      </rPr>
      <t>Tenant Pays Gas (Stove Only)</t>
    </r>
    <r>
      <rPr>
        <sz val="18"/>
        <color rgb="FF000000"/>
        <rFont val="Calibri"/>
        <family val="2"/>
      </rPr>
      <t xml:space="preserve"> - Select "YES" if tenant will pay for gas for a gas-powered stove.</t>
    </r>
  </si>
  <si>
    <r>
      <rPr>
        <b/>
        <u/>
        <sz val="18"/>
        <color rgb="FF000000"/>
        <rFont val="Calibri"/>
        <family val="2"/>
      </rPr>
      <t>Tenant Pays Hot Water</t>
    </r>
    <r>
      <rPr>
        <sz val="18"/>
        <color rgb="FF000000"/>
        <rFont val="Calibri"/>
        <family val="2"/>
      </rPr>
      <t xml:space="preserve"> - Select applicable hot water cost for which tenant is responsible, if any. Select "Electric - Heat Pump" if hot water is generated by a Hybrid Electric Heat Pump water heater. Select "Electric-Other" if hot water is generated by any electric source other than a Hybrid Electric Heat Pump water heater.</t>
    </r>
  </si>
  <si>
    <r>
      <rPr>
        <b/>
        <u/>
        <sz val="18"/>
        <color rgb="FF000000"/>
        <rFont val="Calibri"/>
        <family val="2"/>
      </rPr>
      <t>Tenant Pays Heat</t>
    </r>
    <r>
      <rPr>
        <sz val="18"/>
        <color rgb="FF000000"/>
        <rFont val="Calibri"/>
        <family val="2"/>
      </rPr>
      <t xml:space="preserve"> - Select applicable heating cost for which tenant is responsible, if any. Select "Electric - ccASHP split" if heat is generated by a split-system, cold climate Air Source Heat Pump. Select "Electric-Other" if heat is generated by any electric heat source other than split-system, cold climate Air Source Heat Pump.</t>
    </r>
  </si>
  <si>
    <r>
      <rPr>
        <b/>
        <u/>
        <sz val="18"/>
        <color rgb="FF000000"/>
        <rFont val="Calibri"/>
        <family val="2"/>
      </rPr>
      <t>Other Utilities Paid by Tenant</t>
    </r>
    <r>
      <rPr>
        <sz val="18"/>
        <color rgb="FF000000"/>
        <rFont val="Calibri"/>
        <family val="2"/>
      </rPr>
      <t xml:space="preserve"> - Enter dollar amount of any other utility cost for which tenant is responisble, if any.</t>
    </r>
  </si>
  <si>
    <t>This spreadsheet is provided to you to assist in understanding the Weighted Average Area Median Income (AMI) Requirement set forth in the Workbook. Fill out columns A through D for each affordable apartment in the project.</t>
  </si>
  <si>
    <t>5A</t>
  </si>
  <si>
    <t>All rental dwelling units in an eligible multiple dwelling shall share the same common entrances and common areas as market rate units in such eligible multiple dwelling, and shall not be isolated to a specific floor or area of an eligible multiple dwelling. Common entrances shall mean any means of ingress or egress regularly used by any resident of a rental dwelling unit in the eligible multiple dwelling.</t>
  </si>
  <si>
    <t>Pursuant to RPTL § 467-m(6)(a) must meet the following requirement:</t>
  </si>
  <si>
    <t>______________________________________</t>
  </si>
  <si>
    <t>Is Unit Affordable?</t>
  </si>
  <si>
    <t>Alabama</t>
  </si>
  <si>
    <t>Alaska</t>
  </si>
  <si>
    <t>Arizona</t>
  </si>
  <si>
    <t>Arkansas</t>
  </si>
  <si>
    <t>California</t>
  </si>
  <si>
    <t>Colorado</t>
  </si>
  <si>
    <t>Connecticut</t>
  </si>
  <si>
    <t>Delaware</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</si>
  <si>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</si>
  <si>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</si>
  <si>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</si>
  <si>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</si>
  <si>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</si>
  <si>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</si>
  <si>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</si>
  <si>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</si>
  <si>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</si>
  <si>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</si>
  <si>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</si>
  <si>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</si>
  <si>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</si>
  <si>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</si>
  <si>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</si>
  <si>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</si>
  <si>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</si>
  <si>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</si>
  <si>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</si>
  <si>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</si>
  <si>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</si>
  <si>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</si>
  <si>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</si>
  <si>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</si>
  <si>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</si>
  <si>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</si>
  <si>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</si>
  <si>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</si>
  <si>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</si>
  <si>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</si>
  <si>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</si>
  <si>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</si>
  <si>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</si>
  <si>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</si>
  <si>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</si>
  <si>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</si>
  <si>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</si>
  <si>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</si>
  <si>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</si>
  <si>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</si>
  <si>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</si>
  <si>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</si>
  <si>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 OF BUILDING SEGMENTS</t>
  </si>
  <si>
    <t>4B</t>
  </si>
  <si>
    <t>2C</t>
  </si>
  <si>
    <t>Re:</t>
  </si>
  <si>
    <t>Authorization of Filing Representative Organization and/or Filing Representative Individual</t>
  </si>
  <si>
    <t>To:</t>
  </si>
  <si>
    <t>To Whom It May Concern:</t>
  </si>
  <si>
    <t>Date:</t>
  </si>
  <si>
    <t>Property Borough:</t>
  </si>
  <si>
    <t>Property Tax Block:</t>
  </si>
  <si>
    <t>Property Tax Lot(s):</t>
  </si>
  <si>
    <t>Filing Representative Organization:</t>
  </si>
  <si>
    <t>Primary Contact Name:</t>
  </si>
  <si>
    <t>Primary Contact Email:</t>
  </si>
  <si>
    <t>Business Address:</t>
  </si>
  <si>
    <t>Primary Contact Phone Number:</t>
  </si>
  <si>
    <t>Secondary Contact Email:</t>
  </si>
  <si>
    <t>Secondary Contact Phone Number:</t>
  </si>
  <si>
    <t>Secondary Contact Name:</t>
  </si>
  <si>
    <t>Property Address:</t>
  </si>
  <si>
    <t>Applicant Name:</t>
  </si>
  <si>
    <t>Applicant Type:</t>
  </si>
  <si>
    <t>Individual</t>
  </si>
  <si>
    <t>Limited Liability Corporation</t>
  </si>
  <si>
    <t>Corporation</t>
  </si>
  <si>
    <t>Partnership</t>
  </si>
  <si>
    <t>Primary Phone Number:</t>
  </si>
  <si>
    <t>Primary Email:</t>
  </si>
  <si>
    <t>AUTHORIZATION FOR FILING REPRESENTATIVE INDIVIDUAL/ORGANIZATION</t>
  </si>
  <si>
    <t>Signature:</t>
  </si>
  <si>
    <t>Sworn to me this</t>
  </si>
  <si>
    <t>day of</t>
  </si>
  <si>
    <t xml:space="preserve"> January</t>
  </si>
  <si>
    <t xml:space="preserve"> February</t>
  </si>
  <si>
    <t xml:space="preserve"> March</t>
  </si>
  <si>
    <t xml:space="preserve"> April</t>
  </si>
  <si>
    <t xml:space="preserve"> May</t>
  </si>
  <si>
    <t xml:space="preserve"> June</t>
  </si>
  <si>
    <t xml:space="preserve"> July</t>
  </si>
  <si>
    <t xml:space="preserve"> August</t>
  </si>
  <si>
    <t xml:space="preserve"> September</t>
  </si>
  <si>
    <t xml:space="preserve"> October</t>
  </si>
  <si>
    <t xml:space="preserve"> November</t>
  </si>
  <si>
    <t xml:space="preserve"> December</t>
  </si>
  <si>
    <t>1</t>
  </si>
  <si>
    <t>2</t>
  </si>
  <si>
    <t>3</t>
  </si>
  <si>
    <t>4</t>
  </si>
  <si>
    <t>5</t>
  </si>
  <si>
    <t>6</t>
  </si>
  <si>
    <t>7</t>
  </si>
  <si>
    <t>8</t>
  </si>
  <si>
    <t>9</t>
  </si>
  <si>
    <t>10</t>
  </si>
  <si>
    <t>11</t>
  </si>
  <si>
    <t>12</t>
  </si>
  <si>
    <t>,</t>
  </si>
  <si>
    <t>Notary Public or Commissioner of Deeds</t>
  </si>
  <si>
    <t>Authorized Signatory Name:</t>
  </si>
  <si>
    <t>I hereby authorize the Department of Housing Preservation and Development ("HPD") to allow the below contact(s) and/or organization (the "File Representative") to engage in correspondence with HPD in connection with the Property's application for a Certificate of Eligibility for a real property tax exemption pursuant to New York State Real Property Tax Law Section 467-m (the "Application"), as the Property's sole authorized File Representative. I further authorize the File Representative to make any submission to HPD in connection with the Application. By providing this authorization, I affirm that I am acting within my capacity as an authorized signatory (the "Authorized Signatory") of the Property, further denoted below.</t>
  </si>
  <si>
    <t>(e.g. "Member")</t>
  </si>
  <si>
    <t>Choose One.</t>
  </si>
  <si>
    <t>OVERWRITE</t>
  </si>
  <si>
    <t>Complete the Input &amp; Owner's Affidavit worksheets.
If utilizing a Filing Representative, complete the File Rep Authorization worksheet.
Submit an electronic version of this Workbook as an excel file.
Additionally, submit executed Owner's Affidavit (PDF) and, if applicable, File Rep Authorization (PDF) all to:
467-m_AHCC@hpd.nyc.gov</t>
  </si>
  <si>
    <t>EXAMPLES</t>
  </si>
  <si>
    <r>
      <rPr>
        <b/>
        <u/>
        <sz val="18"/>
        <rFont val="Calibri"/>
        <family val="2"/>
      </rPr>
      <t>Most Restrictive AMI Band</t>
    </r>
    <r>
      <rPr>
        <sz val="18"/>
        <rFont val="Calibri"/>
        <family val="2"/>
      </rPr>
      <t xml:space="preserve"> - List the most restrictive AMI band to which the Affordable Housing Unit will be bound. This AMI band will be included in the Exhibit A to be recorded against the property as part of the 467-m Rental Restrictive Declaration.
</t>
    </r>
    <r>
      <rPr>
        <b/>
        <sz val="18"/>
        <rFont val="Calibri"/>
        <family val="2"/>
      </rPr>
      <t>NOTE: IF AN AFFORDABLE HOUSING UNIT IS SUBJECT TO ADDITIONAL INCOME RESTRICTIONS, THE MOST RESTRICTIVE AMI INCOME BAND MUST BE INCLUDED.</t>
    </r>
  </si>
  <si>
    <r>
      <rPr>
        <b/>
        <u/>
        <sz val="18"/>
        <color rgb="FF000000"/>
        <rFont val="Calibri"/>
        <family val="2"/>
      </rPr>
      <t>Tax Block</t>
    </r>
    <r>
      <rPr>
        <sz val="18"/>
        <color rgb="FF000000"/>
        <rFont val="Calibri"/>
        <family val="2"/>
      </rPr>
      <t xml:space="preserve"> - Input the numerical tax block of the proposed Eligible Conversion.</t>
    </r>
  </si>
  <si>
    <r>
      <rPr>
        <b/>
        <u/>
        <sz val="18"/>
        <color rgb="FF000000"/>
        <rFont val="Calibri"/>
        <family val="2"/>
      </rPr>
      <t>Tax Lot(s)</t>
    </r>
    <r>
      <rPr>
        <sz val="18"/>
        <color rgb="FF000000"/>
        <rFont val="Calibri"/>
        <family val="2"/>
      </rPr>
      <t xml:space="preserve"> - Input the numerical tax lot(s) of the proposed Eligible Conversion that will be part of the AHCC Application.</t>
    </r>
  </si>
  <si>
    <r>
      <rPr>
        <b/>
        <u/>
        <sz val="18"/>
        <color rgb="FF000000"/>
        <rFont val="Calibri"/>
        <family val="2"/>
      </rPr>
      <t>Number of Building Segments</t>
    </r>
    <r>
      <rPr>
        <sz val="18"/>
        <color rgb="FF000000"/>
        <rFont val="Calibri"/>
        <family val="2"/>
      </rPr>
      <t xml:space="preserve"> - Select the total number of Building Segments included in the proposed Eligible Conversion.
A "building segment" is a portion of a building where such building consists of two or more contiguous portions, each comprised of one or more dwelling units having a separate residential entrance or entrances serving only those dwelling units within such portion. Building segments may share a common cellar or parking facility. However, a building segment may not be located above another building segment.</t>
    </r>
  </si>
  <si>
    <t>This workbook is being provided solely to assist you in determining whether the requisite percentage of the dwelling units in the proposed Eligible Conversion meets the Affordability Requirement as set forth in Real Property Tax Law Section 467-m(1)(b) as well as whether the Affordable Housing Units therein comply with the unit mix and distribution requirements set forth in Real Property Tax Law Section 467-m(6)(a) and (b). This spreadsheet is provided for your convenience only. HPD will review the initial monthly rents, unit sizes and unit locations proposed for the Affordable Housing Units for the proposed Eligible Conversion as part of the RPTL § 467-m Affordable Housing from Commercial Conversion Application and will determine whether the proposed Eligible Conversion meets these requirements in accordance with the provisions set forth in RPTL § 467-m and Chapter 64 of Title 28 of the Rules of the City of New York. It is the sole responsibility of the Applicant to complete this Workbook and to demonstrate compliance with 28 RCNY § 64 of the Rules of the City of New York.</t>
  </si>
  <si>
    <t>Please read these instructions carefully. Failure to complete the AHCC Workbook as instructed may result in delayed processing of the submission by HPD.</t>
  </si>
  <si>
    <t>Refer to HPD's AHCC webpage for further information regarding the program: https://www.nyc.gov/site/hpd/services-and-information/tax-incentives-467-m.page</t>
  </si>
  <si>
    <r>
      <rPr>
        <b/>
        <sz val="14"/>
        <color theme="0"/>
        <rFont val="Arial"/>
        <family val="2"/>
      </rPr>
      <t>Click into</t>
    </r>
    <r>
      <rPr>
        <b/>
        <sz val="14"/>
        <rFont val="Arial"/>
        <family val="2"/>
      </rPr>
      <t xml:space="preserve"> </t>
    </r>
    <r>
      <rPr>
        <b/>
        <sz val="14"/>
        <color rgb="FFFCD5B4"/>
        <rFont val="Arial"/>
        <family val="2"/>
      </rPr>
      <t>Orange</t>
    </r>
    <r>
      <rPr>
        <b/>
        <sz val="14"/>
        <rFont val="Arial"/>
        <family val="2"/>
      </rPr>
      <t xml:space="preserve"> </t>
    </r>
    <r>
      <rPr>
        <b/>
        <sz val="14"/>
        <color theme="0"/>
        <rFont val="Arial"/>
        <family val="2"/>
      </rPr>
      <t>or</t>
    </r>
    <r>
      <rPr>
        <b/>
        <sz val="14"/>
        <rFont val="Arial"/>
        <family val="2"/>
      </rPr>
      <t xml:space="preserve"> </t>
    </r>
    <r>
      <rPr>
        <b/>
        <sz val="14"/>
        <color rgb="FFDCE6F1"/>
        <rFont val="Arial"/>
        <family val="2"/>
      </rPr>
      <t>Blue</t>
    </r>
    <r>
      <rPr>
        <b/>
        <sz val="14"/>
        <rFont val="Arial"/>
        <family val="2"/>
      </rPr>
      <t xml:space="preserve"> </t>
    </r>
    <r>
      <rPr>
        <b/>
        <sz val="14"/>
        <color theme="0"/>
        <rFont val="Arial"/>
        <family val="2"/>
      </rPr>
      <t>cells for more detail about the function or input.</t>
    </r>
  </si>
  <si>
    <t>I make these statements to induce the City of New York to grant a tax exemption pursuant to RPTL § 467-m and Chapter 64 of Title 28 of the Rules of the City of New York, and know the City of New York will rely on the veracity of such statements in making such determination, and I certify that the above statements are true and correct under penalty of perjury.</t>
  </si>
  <si>
    <t>Total units in Eligible Conversion:</t>
  </si>
  <si>
    <t>Multistory apartments identified in Eligible Conversion</t>
  </si>
  <si>
    <t>The Workbook submission must be accompanied with a filing fee ("Workbook Fee") to HPD. The Workbook Fee is 25% of the total fee required under the AHCC program as set forth in 28 RCNY § 64-02(b). The remainder is paid at Application submission.
If necessary, request payment remittance instructions from 467-m_AHCC@hpd.nyc.gov</t>
  </si>
  <si>
    <t>If unable to use this function, close the excel file and ensure that the file security is adjusted in the general properties to allow this function to work.</t>
  </si>
  <si>
    <t>2025 Area Median Income</t>
  </si>
  <si>
    <t>INTERNAL HPD USE ONLY</t>
  </si>
  <si>
    <t>BIN:</t>
  </si>
  <si>
    <t>Job:</t>
  </si>
  <si>
    <t>Fee Required:</t>
  </si>
  <si>
    <t>Proposed Affordable Monthly Ag .Rent:</t>
  </si>
  <si>
    <t>Signatory:</t>
  </si>
  <si>
    <t>Email:</t>
  </si>
  <si>
    <t>File Rep Org:</t>
  </si>
  <si>
    <t>File Rep Contact:</t>
  </si>
  <si>
    <t>File Rep Email:</t>
  </si>
  <si>
    <t>Manhattan Prime Development:</t>
  </si>
  <si>
    <t>Office of Development</t>
  </si>
  <si>
    <t>Division of Housing Incentives, Tax Incentive Programs</t>
  </si>
  <si>
    <t>100 Gold Street, New York, NY 10038</t>
  </si>
  <si>
    <t>NYC Department of Housing Preservation and Development</t>
  </si>
  <si>
    <t>hereinafter the ("Property").</t>
  </si>
  <si>
    <r>
      <t>Unless otherwise defined herein, capitalized terms utilized below shall have the same meaning as in Real Property Tax Law ("RPTL") Section 467-m and any rules HPD has proposed in accordance with such statute</t>
    </r>
    <r>
      <rPr>
        <sz val="14"/>
        <rFont val="Arial"/>
        <family val="2"/>
      </rPr>
      <t>.</t>
    </r>
  </si>
  <si>
    <r>
      <t xml:space="preserve">I am ____________________________________________________ </t>
    </r>
    <r>
      <rPr>
        <b/>
        <i/>
        <u/>
        <sz val="14"/>
        <color theme="1"/>
        <rFont val="Calibri"/>
        <family val="2"/>
        <scheme val="minor"/>
      </rPr>
      <t>(name, title and owner entity; if multiple owners, will require separate certification for each co-owner)</t>
    </r>
    <r>
      <rPr>
        <sz val="14"/>
        <rFont val="Calibri"/>
        <family val="2"/>
        <scheme val="minor"/>
      </rPr>
      <t>, the owner (“Owner”) of real property located in the Borough of ________________ in the City and State of New York, known as and by the street address __________________________, and identified as Block _______, Lot(s) _______ on the Tax Map of the City of New York (“Premises”) for which Owner intends to make an application for a Certificate of Eligibility for a real property tax exemption pursuant to Real Property Tax Law Section 467-m (“Application”).</t>
    </r>
  </si>
  <si>
    <r>
      <t xml:space="preserve">I, ________________________________________________, </t>
    </r>
    <r>
      <rPr>
        <b/>
        <i/>
        <u/>
        <sz val="14"/>
        <color theme="1"/>
        <rFont val="Calibri"/>
        <family val="2"/>
        <scheme val="minor"/>
      </rPr>
      <t>(name, title and owner entity; if multiple owners, will require separate certification for each co-owner)</t>
    </r>
    <r>
      <rPr>
        <sz val="14"/>
        <rFont val="Arial"/>
        <family val="2"/>
      </rPr>
      <t xml:space="preserve"> </t>
    </r>
    <r>
      <rPr>
        <sz val="14"/>
        <rFont val="Calibri"/>
        <family val="2"/>
      </rPr>
      <t>held fee title or the leasehold interest under a ground lease of the real property located in the Borough of ________________ in the City and State of New York, known as and by the street address __________________________, and identified as Block _______, Lot(s) _______ on the Tax Map of the City of New York (“Premises”) at the time of the original Workbook filing, and I am authorized to submit the Workbook, in connection with an intended application for a Certificate of Eligibility for a real property tax exemption pursuant to RPTL § 467-m, on behalf of all persons or entities that currently hold fee title to or the leasehold interest under a ground lease of the real property identified in the Workbook.</t>
    </r>
  </si>
  <si>
    <r>
      <t>I understand that the Premises must comply with the requirements of RPTL § 467-m and Chapter 64 of Title 28 of the Rules of the City of New York</t>
    </r>
    <r>
      <rPr>
        <sz val="14"/>
        <rFont val="Calibri"/>
        <family val="2"/>
        <scheme val="minor"/>
      </rPr>
      <t>, and that Affordable Housing Units, must (a) remain rent stabilized for the Restriction Period (b) upon the renewal of leases or at any time during the term of the lease, be rented in accordance with RPTL § 467-m and any rules HPD adopts in accordance with such statute.</t>
    </r>
  </si>
  <si>
    <t>Authorized Signatory Affiliation:</t>
  </si>
  <si>
    <t>No. of Bldgs.</t>
  </si>
  <si>
    <t>RPTL § 467-m Affordable Housing from Commercial Conversions (AHCC) Workbook - May 2025</t>
  </si>
  <si>
    <t>(All)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</si>
</sst>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_);[Red]\(&quot;$&quot;#,##0\)"/>
    <numFmt numFmtId="44" formatCode="_(&quot;$&quot;* #,##0.00_);_(&quot;$&quot;* \(#,##0.00\);_(&quot;$&quot;* &quot;-&quot;??_);_(@_)"/>
    <numFmt numFmtId="43" formatCode="_(* #,##0.00_);_(* \(#,##0.00\);_(* &quot;-&quot;??_);_(@_)"/>
    <numFmt numFmtId="164" formatCode="&quot;$&quot;#,##0.00"/>
    <numFmt numFmtId="165" formatCode="&quot;$&quot;#,##0"/>
    <numFmt numFmtId="166" formatCode="&quot;Income Limits &amp; Rents at &quot;0%\ &quot;AMI&quot;"/>
    <numFmt numFmtId="167" formatCode="&quot;Income Limits &amp; Rents at &quot;0%\ &quot;of AMI&quot;"/>
    <numFmt numFmtId="168" formatCode="0%\ &quot;of AMI&quot;"/>
    <numFmt numFmtId="169" formatCode="_(* #,##0_);_(* \(#,##0\);_(* &quot;-&quot;??_);_(@_)"/>
    <numFmt numFmtId="170" formatCode="_(* #,##0.0_);_(* \(#,##0.0\);_(* &quot;-&quot;??_);_(@_)"/>
    <numFmt numFmtId="171" formatCode="&quot;CY&quot;0\ &quot;NYC HUD INCOME LIMITS&quot;"/>
    <numFmt numFmtId="172" formatCode="0&quot;-person&quot;"/>
    <numFmt numFmtId="173" formatCode="_(&quot;$&quot;* #,##0_);_(&quot;$&quot;* \(#,##0\);_(&quot;$&quot;* &quot;-&quot;??_);_(@_)"/>
  </numFmts>
  <fonts count="8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i/>
      <sz val="10"/>
      <name val="Arial"/>
      <family val="2"/>
    </font>
    <font>
      <sz val="10"/>
      <name val="Arial"/>
      <family val="2"/>
    </font>
    <font>
      <sz val="10"/>
      <color rgb="FFFF0000"/>
      <name val="Arial"/>
      <family val="2"/>
    </font>
    <font>
      <b/>
      <sz val="10"/>
      <color rgb="FFFF0000"/>
      <name val="Arial"/>
      <family val="2"/>
    </font>
    <font>
      <b/>
      <sz val="10"/>
      <color indexed="12"/>
      <name val="Arial"/>
      <family val="2"/>
    </font>
    <font>
      <sz val="11"/>
      <name val="Calibri"/>
      <family val="2"/>
    </font>
    <font>
      <b/>
      <u/>
      <sz val="10"/>
      <name val="Arial"/>
      <family val="2"/>
    </font>
    <font>
      <b/>
      <sz val="11"/>
      <name val="Arial"/>
      <family val="2"/>
    </font>
    <font>
      <sz val="11"/>
      <name val="Arial"/>
      <family val="2"/>
    </font>
    <font>
      <b/>
      <i/>
      <sz val="10"/>
      <name val="Arial"/>
      <family val="2"/>
    </font>
    <font>
      <i/>
      <sz val="9"/>
      <name val="Arial"/>
      <family val="2"/>
    </font>
    <font>
      <sz val="10"/>
      <name val="Arial"/>
      <family val="2"/>
    </font>
    <font>
      <b/>
      <sz val="12"/>
      <name val="Arial"/>
      <family val="2"/>
    </font>
    <font>
      <sz val="9"/>
      <name val="Arial"/>
      <family val="2"/>
    </font>
    <font>
      <b/>
      <sz val="9"/>
      <name val="Arial"/>
      <family val="2"/>
    </font>
    <font>
      <b/>
      <sz val="14"/>
      <name val="Arial"/>
      <family val="2"/>
    </font>
    <font>
      <b/>
      <sz val="9"/>
      <color rgb="FFFF0000"/>
      <name val="Arial"/>
      <family val="2"/>
    </font>
    <font>
      <i/>
      <sz val="10"/>
      <color rgb="FFFF0000"/>
      <name val="Arial"/>
      <family val="2"/>
    </font>
    <font>
      <i/>
      <sz val="9"/>
      <color rgb="FFFF0000"/>
      <name val="Arial"/>
      <family val="2"/>
    </font>
    <font>
      <sz val="11"/>
      <color rgb="FF000000"/>
      <name val="Calibri"/>
      <family val="2"/>
    </font>
    <font>
      <b/>
      <sz val="12"/>
      <color rgb="FFFF0000"/>
      <name val="Arial"/>
      <family val="2"/>
    </font>
    <font>
      <sz val="12"/>
      <color rgb="FFFF0000"/>
      <name val="Arial"/>
      <family val="2"/>
    </font>
    <font>
      <sz val="12"/>
      <name val="Arial"/>
      <family val="2"/>
    </font>
    <font>
      <b/>
      <u/>
      <sz val="12"/>
      <name val="Arial"/>
      <family val="2"/>
    </font>
    <font>
      <sz val="10"/>
      <color indexed="9"/>
      <name val="Arial"/>
      <family val="2"/>
    </font>
    <font>
      <sz val="10"/>
      <color theme="0"/>
      <name val="Arial"/>
      <family val="2"/>
    </font>
    <font>
      <sz val="26"/>
      <color theme="0"/>
      <name val="Arial"/>
      <family val="2"/>
    </font>
    <font>
      <sz val="26"/>
      <color rgb="FF0070C0"/>
      <name val="Arial"/>
      <family val="2"/>
    </font>
    <font>
      <b/>
      <sz val="12"/>
      <color theme="3"/>
      <name val="Arial"/>
      <family val="2"/>
    </font>
    <font>
      <b/>
      <sz val="12"/>
      <color theme="1"/>
      <name val="Arial"/>
      <family val="2"/>
    </font>
    <font>
      <sz val="12"/>
      <color theme="1"/>
      <name val="Arial"/>
      <family val="2"/>
    </font>
    <font>
      <sz val="10"/>
      <name val="Arial"/>
      <family val="2"/>
    </font>
    <font>
      <b/>
      <sz val="15"/>
      <name val="Arial"/>
      <family val="2"/>
    </font>
    <font>
      <sz val="10"/>
      <color theme="1"/>
      <name val="Arial"/>
      <family val="2"/>
    </font>
    <font>
      <sz val="10"/>
      <color rgb="FF000000"/>
      <name val="Arial"/>
      <family val="2"/>
    </font>
    <font>
      <b/>
      <sz val="10"/>
      <color theme="1"/>
      <name val="Arial"/>
      <family val="2"/>
    </font>
    <font>
      <b/>
      <sz val="18"/>
      <color rgb="FF000000"/>
      <name val="Calibri"/>
      <family val="2"/>
    </font>
    <font>
      <sz val="18"/>
      <color rgb="FF000000"/>
      <name val="Calibri"/>
      <family val="2"/>
    </font>
    <font>
      <b/>
      <u/>
      <sz val="18"/>
      <color rgb="FF000000"/>
      <name val="Calibri"/>
      <family val="2"/>
    </font>
    <font>
      <b/>
      <sz val="18"/>
      <color rgb="FF0000FF"/>
      <name val="Calibri"/>
      <family val="2"/>
    </font>
    <font>
      <sz val="12"/>
      <color theme="0"/>
      <name val="Arial"/>
      <family val="2"/>
    </font>
    <font>
      <sz val="11"/>
      <color theme="0"/>
      <name val="Calibri"/>
      <family val="2"/>
      <scheme val="minor"/>
    </font>
    <font>
      <b/>
      <sz val="16"/>
      <name val="Arial"/>
      <family val="2"/>
    </font>
    <font>
      <b/>
      <sz val="14"/>
      <color rgb="FF0000FF"/>
      <name val="Arial"/>
      <family val="2"/>
    </font>
    <font>
      <b/>
      <sz val="18"/>
      <name val="Calibri"/>
      <family val="2"/>
    </font>
    <font>
      <sz val="18"/>
      <name val="Calibri"/>
      <family val="2"/>
    </font>
    <font>
      <b/>
      <sz val="28"/>
      <color rgb="FF000000"/>
      <name val="Calibri"/>
      <family val="2"/>
    </font>
    <font>
      <b/>
      <sz val="11"/>
      <color rgb="FF006100"/>
      <name val="Arial"/>
      <family val="2"/>
    </font>
    <font>
      <b/>
      <sz val="36"/>
      <name val="Calibri"/>
      <family val="2"/>
    </font>
    <font>
      <b/>
      <sz val="24"/>
      <color theme="4"/>
      <name val="Calibri"/>
      <family val="2"/>
    </font>
    <font>
      <b/>
      <sz val="18"/>
      <color theme="4"/>
      <name val="Calibri"/>
      <family val="2"/>
    </font>
    <font>
      <b/>
      <u/>
      <sz val="18"/>
      <name val="Calibri"/>
      <family val="2"/>
    </font>
    <font>
      <sz val="16"/>
      <name val="Arial"/>
      <family val="2"/>
    </font>
    <font>
      <i/>
      <sz val="11"/>
      <name val="Arial"/>
      <family val="2"/>
    </font>
    <font>
      <b/>
      <sz val="14"/>
      <color theme="0"/>
      <name val="Arial"/>
      <family val="2"/>
    </font>
    <font>
      <b/>
      <sz val="14"/>
      <color rgb="FFDCE6F1"/>
      <name val="Arial"/>
      <family val="2"/>
    </font>
    <font>
      <b/>
      <sz val="14"/>
      <color rgb="FFFCD5B4"/>
      <name val="Arial"/>
      <family val="2"/>
    </font>
    <font>
      <b/>
      <sz val="22"/>
      <color rgb="FF000000"/>
      <name val="Calibri"/>
      <family val="2"/>
    </font>
    <font>
      <sz val="14"/>
      <name val="Arial"/>
      <family val="2"/>
    </font>
    <font>
      <sz val="14"/>
      <color theme="1"/>
      <name val="Calibri"/>
      <family val="2"/>
      <scheme val="minor"/>
    </font>
    <font>
      <b/>
      <u/>
      <sz val="14"/>
      <color theme="1"/>
      <name val="Calibri"/>
      <family val="2"/>
      <scheme val="minor"/>
    </font>
    <font>
      <sz val="14"/>
      <name val="Calibri"/>
      <family val="2"/>
      <scheme val="minor"/>
    </font>
    <font>
      <b/>
      <sz val="14"/>
      <color theme="1"/>
      <name val="Calibri"/>
      <family val="2"/>
      <scheme val="minor"/>
    </font>
    <font>
      <b/>
      <i/>
      <u/>
      <sz val="14"/>
      <color theme="1"/>
      <name val="Calibri"/>
      <family val="2"/>
      <scheme val="minor"/>
    </font>
    <font>
      <sz val="14"/>
      <name val="Calibri"/>
      <family val="2"/>
    </font>
  </fonts>
  <fills count="24">
    <fill>
      <patternFill patternType="none"/>
    </fill>
    <fill>
      <patternFill patternType="gray125"/>
    </fill>
    <fill>
      <patternFill patternType="solid">
        <fgColor rgb="FFFFFF99"/>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rgb="FFFFC000"/>
        <bgColor indexed="64"/>
      </patternFill>
    </fill>
    <fill>
      <patternFill patternType="solid">
        <fgColor theme="9" tint="0.79998168889431442"/>
        <bgColor indexed="64"/>
      </patternFill>
    </fill>
    <fill>
      <patternFill patternType="solid">
        <fgColor theme="1"/>
        <bgColor indexed="64"/>
      </patternFill>
    </fill>
    <fill>
      <patternFill patternType="solid">
        <fgColor theme="4" tint="0.79998168889431442"/>
        <bgColor theme="4" tint="0.79998168889431442"/>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9"/>
      </patternFill>
    </fill>
    <fill>
      <patternFill patternType="solid">
        <fgColor theme="6" tint="0.59999389629810485"/>
        <bgColor indexed="64"/>
      </patternFill>
    </fill>
    <fill>
      <patternFill patternType="solid">
        <fgColor theme="9" tint="-0.249977111117893"/>
        <bgColor indexed="64"/>
      </patternFill>
    </fill>
    <fill>
      <patternFill patternType="solid">
        <fgColor rgb="FFDCE6F1"/>
        <bgColor indexed="64"/>
      </patternFill>
    </fill>
    <fill>
      <patternFill patternType="solid">
        <fgColor rgb="FFFCD5B4"/>
        <bgColor indexed="64"/>
      </patternFill>
    </fill>
    <fill>
      <patternFill patternType="solid">
        <fgColor theme="4" tint="0.79998168889431442"/>
        <bgColor indexed="64"/>
      </patternFill>
    </fill>
    <fill>
      <patternFill patternType="solid">
        <fgColor rgb="FFC6EFCE"/>
        <bgColor indexed="64"/>
      </patternFill>
    </fill>
    <fill>
      <patternFill patternType="solid">
        <fgColor rgb="FFF79646"/>
        <bgColor indexed="64"/>
      </patternFill>
    </fill>
  </fills>
  <borders count="67">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top/>
      <bottom/>
      <diagonal/>
    </border>
    <border>
      <left style="thin">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bottom style="thin">
        <color theme="4" tint="0.39997558519241921"/>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s>
  <cellStyleXfs count="120">
    <xf numFmtId="0" fontId="0" fillId="0" borderId="0"/>
    <xf numFmtId="0" fontId="17" fillId="0" borderId="0"/>
    <xf numFmtId="9" fontId="27" fillId="0" borderId="0" applyFont="0" applyFill="0" applyBorder="0" applyAlignment="0" applyProtection="0"/>
    <xf numFmtId="0" fontId="14" fillId="0" borderId="0"/>
    <xf numFmtId="0" fontId="17" fillId="0" borderId="0"/>
    <xf numFmtId="0" fontId="13" fillId="0" borderId="0"/>
    <xf numFmtId="43" fontId="47" fillId="0" borderId="0" applyFont="0" applyFill="0" applyBorder="0" applyAlignment="0" applyProtection="0"/>
    <xf numFmtId="9" fontId="17" fillId="0" borderId="0" applyFont="0" applyFill="0" applyBorder="0" applyAlignment="0" applyProtection="0"/>
    <xf numFmtId="0" fontId="12" fillId="0" borderId="0"/>
    <xf numFmtId="0" fontId="12" fillId="0" borderId="0"/>
    <xf numFmtId="44" fontId="17"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7" fillId="0" borderId="0"/>
    <xf numFmtId="43" fontId="1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4" fontId="1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44" fontId="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44" fontId="7"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0" fontId="57" fillId="16" borderId="0" applyNumberFormat="0" applyBorder="0" applyAlignment="0" applyProtection="0"/>
    <xf numFmtId="0" fontId="4" fillId="0" borderId="0"/>
    <xf numFmtId="0" fontId="4" fillId="0" borderId="0"/>
    <xf numFmtId="0" fontId="4" fillId="0" borderId="0"/>
    <xf numFmtId="0" fontId="3" fillId="0" borderId="0"/>
    <xf numFmtId="0" fontId="1" fillId="0" borderId="0"/>
  </cellStyleXfs>
  <cellXfs count="773">
    <xf numFmtId="0" fontId="0" fillId="0" borderId="0" xfId="0"/>
    <xf numFmtId="0" fontId="18" fillId="0" borderId="0" xfId="1" applyFont="1" applyFill="1" applyProtection="1"/>
    <xf numFmtId="1" fontId="19" fillId="0" borderId="0" xfId="1" applyNumberFormat="1" applyFont="1" applyFill="1" applyProtection="1"/>
    <xf numFmtId="0" fontId="17" fillId="0" borderId="0" xfId="1" applyFont="1" applyProtection="1"/>
    <xf numFmtId="0" fontId="15" fillId="0" borderId="0" xfId="0" applyFont="1" applyProtection="1"/>
    <xf numFmtId="0" fontId="15" fillId="0" borderId="0" xfId="0" applyFont="1" applyFill="1" applyProtection="1"/>
    <xf numFmtId="0" fontId="15" fillId="0" borderId="0" xfId="0" applyFont="1" applyFill="1" applyAlignment="1" applyProtection="1">
      <alignment horizontal="center"/>
    </xf>
    <xf numFmtId="0" fontId="0" fillId="0" borderId="0" xfId="0" applyFill="1" applyProtection="1"/>
    <xf numFmtId="0" fontId="0" fillId="0" borderId="0" xfId="0" applyProtection="1"/>
    <xf numFmtId="0" fontId="0" fillId="0" borderId="0" xfId="0" applyAlignment="1" applyProtection="1">
      <alignment horizontal="center"/>
    </xf>
    <xf numFmtId="9" fontId="0" fillId="0" borderId="2" xfId="0" applyNumberFormat="1" applyFill="1" applyBorder="1" applyAlignment="1" applyProtection="1">
      <alignment horizontal="center"/>
    </xf>
    <xf numFmtId="9" fontId="0" fillId="0" borderId="2" xfId="0" applyNumberFormat="1" applyBorder="1" applyAlignment="1" applyProtection="1">
      <alignment horizontal="center"/>
    </xf>
    <xf numFmtId="0" fontId="17" fillId="0" borderId="0" xfId="0" applyFont="1" applyAlignment="1" applyProtection="1">
      <alignment vertical="center"/>
    </xf>
    <xf numFmtId="0" fontId="19" fillId="0" borderId="0" xfId="0" applyFont="1" applyFill="1" applyProtection="1"/>
    <xf numFmtId="0" fontId="19" fillId="0" borderId="0" xfId="0" applyFont="1" applyProtection="1"/>
    <xf numFmtId="0" fontId="19" fillId="0" borderId="0" xfId="0" applyFont="1" applyAlignment="1" applyProtection="1">
      <alignment horizontal="center"/>
    </xf>
    <xf numFmtId="0" fontId="23" fillId="0" borderId="0" xfId="0" applyFont="1" applyFill="1" applyProtection="1"/>
    <xf numFmtId="0" fontId="23" fillId="0" borderId="0" xfId="0" applyFont="1" applyFill="1" applyAlignment="1" applyProtection="1">
      <alignment horizontal="center"/>
    </xf>
    <xf numFmtId="0" fontId="17" fillId="0" borderId="0" xfId="0" applyFont="1" applyProtection="1"/>
    <xf numFmtId="0" fontId="15" fillId="0" borderId="0" xfId="1" applyFont="1" applyFill="1" applyAlignment="1" applyProtection="1">
      <alignment horizontal="right"/>
    </xf>
    <xf numFmtId="0" fontId="29" fillId="0" borderId="0" xfId="0" applyFont="1" applyProtection="1"/>
    <xf numFmtId="0" fontId="32" fillId="0" borderId="0" xfId="0" applyFont="1" applyFill="1" applyProtection="1"/>
    <xf numFmtId="0" fontId="30" fillId="0" borderId="0" xfId="0" applyFont="1" applyAlignment="1" applyProtection="1">
      <alignment horizontal="center"/>
    </xf>
    <xf numFmtId="0" fontId="30" fillId="0" borderId="0" xfId="0" applyFont="1" applyProtection="1"/>
    <xf numFmtId="0" fontId="30" fillId="0" borderId="0" xfId="0" applyFont="1" applyFill="1" applyProtection="1"/>
    <xf numFmtId="0" fontId="16" fillId="0" borderId="28" xfId="0" applyFont="1" applyBorder="1" applyAlignment="1" applyProtection="1">
      <alignment horizontal="center"/>
    </xf>
    <xf numFmtId="0" fontId="15" fillId="0" borderId="11" xfId="0" applyFont="1" applyBorder="1" applyAlignment="1" applyProtection="1">
      <alignment horizontal="center"/>
    </xf>
    <xf numFmtId="0" fontId="17" fillId="0" borderId="0" xfId="1" applyFont="1" applyFill="1" applyAlignment="1" applyProtection="1">
      <alignment horizontal="left"/>
    </xf>
    <xf numFmtId="0" fontId="17" fillId="0" borderId="0" xfId="1" applyFont="1" applyFill="1" applyBorder="1" applyAlignment="1" applyProtection="1">
      <alignment horizontal="left"/>
    </xf>
    <xf numFmtId="0" fontId="29" fillId="0" borderId="0" xfId="0" applyFont="1" applyAlignment="1" applyProtection="1">
      <alignment vertical="center"/>
    </xf>
    <xf numFmtId="0" fontId="17" fillId="0" borderId="0" xfId="0" applyFont="1" applyAlignment="1" applyProtection="1">
      <alignment horizontal="left" vertical="center" wrapText="1"/>
    </xf>
    <xf numFmtId="0" fontId="21" fillId="0" borderId="0" xfId="0" applyFont="1" applyAlignment="1" applyProtection="1">
      <alignment vertical="center"/>
    </xf>
    <xf numFmtId="0" fontId="17" fillId="0" borderId="0" xfId="1" applyFont="1" applyFill="1" applyProtection="1"/>
    <xf numFmtId="0" fontId="17" fillId="0" borderId="0" xfId="1" applyFont="1" applyFill="1" applyAlignment="1" applyProtection="1"/>
    <xf numFmtId="0" fontId="17" fillId="0" borderId="0" xfId="0" applyFont="1" applyAlignment="1" applyProtection="1">
      <alignment horizontal="left" vertical="top" wrapText="1"/>
    </xf>
    <xf numFmtId="1" fontId="20" fillId="0" borderId="0" xfId="1" applyNumberFormat="1" applyFont="1" applyProtection="1"/>
    <xf numFmtId="0" fontId="17" fillId="0" borderId="0" xfId="1" applyProtection="1"/>
    <xf numFmtId="1" fontId="15" fillId="0" borderId="0" xfId="1" applyNumberFormat="1" applyFont="1" applyProtection="1"/>
    <xf numFmtId="0" fontId="15" fillId="0" borderId="0" xfId="1" applyFont="1" applyBorder="1" applyProtection="1"/>
    <xf numFmtId="0" fontId="15" fillId="0" borderId="0" xfId="1" applyFont="1" applyBorder="1" applyAlignment="1" applyProtection="1">
      <alignment horizontal="center"/>
    </xf>
    <xf numFmtId="0" fontId="17" fillId="0" borderId="0" xfId="1" applyBorder="1" applyAlignment="1" applyProtection="1">
      <alignment horizontal="center"/>
    </xf>
    <xf numFmtId="0" fontId="17" fillId="0" borderId="0" xfId="1" applyBorder="1" applyProtection="1"/>
    <xf numFmtId="0" fontId="17" fillId="0" borderId="0" xfId="1" applyAlignment="1" applyProtection="1">
      <alignment wrapText="1"/>
    </xf>
    <xf numFmtId="1" fontId="17" fillId="0" borderId="0" xfId="1" applyNumberFormat="1" applyProtection="1"/>
    <xf numFmtId="0" fontId="17" fillId="0" borderId="0" xfId="0" applyFont="1" applyFill="1" applyProtection="1"/>
    <xf numFmtId="0" fontId="15" fillId="0" borderId="0" xfId="0" applyFont="1" applyAlignment="1" applyProtection="1">
      <alignment horizontal="right"/>
    </xf>
    <xf numFmtId="0" fontId="22" fillId="0" borderId="0" xfId="0" applyFont="1" applyAlignment="1" applyProtection="1">
      <alignment horizontal="right"/>
    </xf>
    <xf numFmtId="0" fontId="29" fillId="0" borderId="0" xfId="0" applyFont="1" applyFill="1" applyBorder="1" applyProtection="1"/>
    <xf numFmtId="0" fontId="38" fillId="0" borderId="0" xfId="0" applyFont="1" applyProtection="1"/>
    <xf numFmtId="1" fontId="36" fillId="0" borderId="0" xfId="1" applyNumberFormat="1" applyFont="1" applyFill="1" applyProtection="1"/>
    <xf numFmtId="0" fontId="37" fillId="0" borderId="0" xfId="1" applyFont="1" applyFill="1" applyProtection="1"/>
    <xf numFmtId="0" fontId="28" fillId="0" borderId="0" xfId="1" applyFont="1" applyAlignment="1" applyProtection="1">
      <alignment horizontal="right"/>
    </xf>
    <xf numFmtId="0" fontId="28" fillId="0" borderId="0" xfId="1" applyFont="1" applyFill="1" applyAlignment="1" applyProtection="1">
      <alignment horizontal="right"/>
    </xf>
    <xf numFmtId="0" fontId="38" fillId="0" borderId="0" xfId="1" applyFont="1" applyFill="1" applyBorder="1" applyAlignment="1" applyProtection="1"/>
    <xf numFmtId="0" fontId="38" fillId="0" borderId="0" xfId="1" applyFont="1" applyFill="1" applyBorder="1" applyAlignment="1" applyProtection="1">
      <alignment horizontal="left"/>
    </xf>
    <xf numFmtId="0" fontId="17" fillId="0" borderId="0" xfId="1" applyFill="1" applyAlignment="1" applyProtection="1">
      <alignment wrapText="1"/>
    </xf>
    <xf numFmtId="0" fontId="17" fillId="0" borderId="0" xfId="1" applyFill="1" applyAlignment="1" applyProtection="1">
      <alignment vertical="center"/>
    </xf>
    <xf numFmtId="0" fontId="17" fillId="0" borderId="0" xfId="1" applyFill="1" applyBorder="1" applyProtection="1"/>
    <xf numFmtId="0" fontId="17" fillId="0" borderId="0" xfId="1" applyFill="1" applyProtection="1"/>
    <xf numFmtId="0" fontId="41" fillId="3" borderId="0" xfId="1" applyFont="1" applyFill="1" applyProtection="1"/>
    <xf numFmtId="164" fontId="40" fillId="0" borderId="0" xfId="1" applyNumberFormat="1" applyFont="1" applyFill="1" applyBorder="1" applyProtection="1"/>
    <xf numFmtId="0" fontId="40" fillId="0" borderId="0" xfId="1" applyFont="1" applyFill="1" applyBorder="1" applyProtection="1"/>
    <xf numFmtId="0" fontId="17" fillId="0" borderId="0" xfId="1" applyFill="1" applyAlignment="1" applyProtection="1">
      <alignment horizontal="center"/>
    </xf>
    <xf numFmtId="0" fontId="15" fillId="0" borderId="0" xfId="1" applyFont="1" applyFill="1" applyAlignment="1" applyProtection="1">
      <alignment horizontal="right" wrapText="1"/>
    </xf>
    <xf numFmtId="0" fontId="36" fillId="0" borderId="0" xfId="1" applyFont="1" applyFill="1" applyProtection="1"/>
    <xf numFmtId="0" fontId="36" fillId="0" borderId="0" xfId="1" applyFont="1" applyFill="1" applyBorder="1" applyProtection="1"/>
    <xf numFmtId="0" fontId="17" fillId="0" borderId="25" xfId="1" applyFont="1" applyFill="1" applyBorder="1" applyAlignment="1" applyProtection="1">
      <alignment horizontal="center" wrapText="1"/>
    </xf>
    <xf numFmtId="0" fontId="17" fillId="0" borderId="22" xfId="1" applyFont="1" applyFill="1" applyBorder="1" applyAlignment="1" applyProtection="1">
      <alignment horizontal="center"/>
    </xf>
    <xf numFmtId="0" fontId="17" fillId="0" borderId="6" xfId="1" applyFont="1" applyFill="1" applyBorder="1" applyAlignment="1" applyProtection="1">
      <alignment horizontal="center"/>
    </xf>
    <xf numFmtId="0" fontId="17" fillId="0" borderId="6" xfId="1" applyFill="1" applyBorder="1" applyAlignment="1" applyProtection="1">
      <alignment horizontal="center"/>
    </xf>
    <xf numFmtId="0" fontId="40" fillId="0" borderId="0" xfId="1" applyFont="1" applyFill="1" applyAlignment="1" applyProtection="1">
      <alignment horizontal="left"/>
    </xf>
    <xf numFmtId="10" fontId="17" fillId="0" borderId="0" xfId="1" applyNumberFormat="1" applyFill="1" applyProtection="1"/>
    <xf numFmtId="0" fontId="43" fillId="0" borderId="0" xfId="1" applyFont="1" applyFill="1" applyProtection="1"/>
    <xf numFmtId="0" fontId="25" fillId="0" borderId="0" xfId="0" applyFont="1" applyFill="1" applyBorder="1" applyAlignment="1" applyProtection="1">
      <alignment horizontal="center"/>
    </xf>
    <xf numFmtId="0" fontId="0" fillId="0" borderId="0" xfId="0" applyFill="1" applyBorder="1" applyProtection="1"/>
    <xf numFmtId="0" fontId="17" fillId="6" borderId="0" xfId="1" applyFont="1" applyFill="1" applyAlignment="1" applyProtection="1">
      <alignment wrapText="1"/>
    </xf>
    <xf numFmtId="0" fontId="38" fillId="4" borderId="12" xfId="4" applyFont="1" applyFill="1" applyBorder="1" applyAlignment="1">
      <alignment horizontal="center"/>
    </xf>
    <xf numFmtId="9" fontId="38" fillId="4" borderId="12" xfId="4" applyNumberFormat="1" applyFont="1" applyFill="1" applyBorder="1" applyAlignment="1">
      <alignment horizontal="center"/>
    </xf>
    <xf numFmtId="1" fontId="17" fillId="0" borderId="0" xfId="1" applyNumberFormat="1" applyFill="1" applyProtection="1"/>
    <xf numFmtId="0" fontId="17" fillId="0" borderId="12" xfId="1" applyFont="1" applyFill="1" applyBorder="1" applyAlignment="1" applyProtection="1">
      <alignment horizontal="center"/>
    </xf>
    <xf numFmtId="2" fontId="17" fillId="0" borderId="0" xfId="1" applyNumberFormat="1" applyFill="1" applyProtection="1"/>
    <xf numFmtId="2" fontId="17" fillId="0" borderId="0" xfId="1" applyNumberFormat="1" applyFont="1" applyFill="1" applyProtection="1"/>
    <xf numFmtId="3" fontId="17" fillId="0" borderId="43" xfId="1" quotePrefix="1" applyNumberFormat="1" applyFont="1" applyFill="1" applyBorder="1" applyProtection="1"/>
    <xf numFmtId="0" fontId="17" fillId="0" borderId="44" xfId="1" applyFont="1" applyFill="1" applyBorder="1" applyAlignment="1" applyProtection="1">
      <alignment horizontal="center" wrapText="1"/>
    </xf>
    <xf numFmtId="9" fontId="17" fillId="0" borderId="0" xfId="1" applyNumberFormat="1" applyFont="1" applyFill="1" applyAlignment="1" applyProtection="1">
      <alignment horizontal="left"/>
    </xf>
    <xf numFmtId="0" fontId="15" fillId="0" borderId="12" xfId="1" applyFont="1" applyFill="1" applyBorder="1" applyAlignment="1" applyProtection="1">
      <alignment wrapText="1"/>
    </xf>
    <xf numFmtId="4" fontId="17" fillId="0" borderId="0" xfId="1" applyNumberFormat="1" applyFont="1" applyFill="1" applyProtection="1"/>
    <xf numFmtId="0" fontId="41" fillId="0" borderId="0" xfId="1" applyFont="1" applyFill="1" applyProtection="1"/>
    <xf numFmtId="0" fontId="41" fillId="0" borderId="0" xfId="1" applyFont="1" applyFill="1" applyBorder="1" applyProtection="1"/>
    <xf numFmtId="0" fontId="38" fillId="0" borderId="0" xfId="1" applyFont="1" applyFill="1" applyBorder="1" applyAlignment="1" applyProtection="1">
      <alignment horizontal="left" wrapText="1"/>
    </xf>
    <xf numFmtId="165" fontId="38" fillId="0" borderId="0" xfId="1" applyNumberFormat="1" applyFont="1" applyFill="1" applyBorder="1" applyAlignment="1">
      <alignment horizontal="left"/>
    </xf>
    <xf numFmtId="0" fontId="42" fillId="0" borderId="0" xfId="1" applyFont="1" applyFill="1" applyProtection="1"/>
    <xf numFmtId="10" fontId="17" fillId="0" borderId="26" xfId="1" applyNumberFormat="1" applyFont="1" applyFill="1" applyBorder="1" applyAlignment="1" applyProtection="1">
      <alignment horizontal="center" wrapText="1"/>
    </xf>
    <xf numFmtId="0" fontId="17" fillId="0" borderId="0" xfId="1" applyFill="1" applyBorder="1" applyAlignment="1" applyProtection="1">
      <alignment wrapText="1"/>
    </xf>
    <xf numFmtId="0" fontId="17" fillId="0" borderId="0" xfId="1" applyFill="1" applyBorder="1" applyAlignment="1" applyProtection="1">
      <alignment vertical="center"/>
    </xf>
    <xf numFmtId="0" fontId="17" fillId="0" borderId="26" xfId="1" applyFont="1" applyFill="1" applyBorder="1" applyAlignment="1" applyProtection="1">
      <alignment horizontal="center" wrapText="1"/>
    </xf>
    <xf numFmtId="0" fontId="17" fillId="0" borderId="0" xfId="1" applyFont="1" applyFill="1" applyBorder="1" applyAlignment="1" applyProtection="1">
      <alignment horizontal="left" wrapText="1"/>
    </xf>
    <xf numFmtId="9" fontId="17" fillId="0" borderId="0" xfId="1" applyNumberFormat="1" applyFont="1" applyFill="1" applyBorder="1" applyAlignment="1" applyProtection="1">
      <alignment horizontal="left" wrapText="1"/>
    </xf>
    <xf numFmtId="37" fontId="17" fillId="0" borderId="0" xfId="6" applyNumberFormat="1" applyFont="1" applyFill="1" applyAlignment="1" applyProtection="1">
      <alignment horizontal="left"/>
    </xf>
    <xf numFmtId="165" fontId="17" fillId="0" borderId="0" xfId="1" applyNumberFormat="1" applyFont="1" applyFill="1" applyBorder="1" applyAlignment="1" applyProtection="1">
      <alignment horizontal="left"/>
    </xf>
    <xf numFmtId="0" fontId="0" fillId="0" borderId="0" xfId="0" applyFill="1"/>
    <xf numFmtId="0" fontId="0" fillId="0" borderId="0" xfId="0" applyNumberFormat="1" applyFill="1"/>
    <xf numFmtId="0" fontId="15" fillId="0" borderId="9" xfId="0" applyFont="1" applyBorder="1" applyAlignment="1" applyProtection="1"/>
    <xf numFmtId="0" fontId="15" fillId="0" borderId="45" xfId="0" applyFont="1" applyBorder="1" applyAlignment="1" applyProtection="1"/>
    <xf numFmtId="0" fontId="15" fillId="0" borderId="33" xfId="0" applyFont="1" applyBorder="1" applyAlignment="1" applyProtection="1"/>
    <xf numFmtId="0" fontId="17" fillId="0" borderId="0" xfId="1" applyFont="1" applyFill="1" applyAlignment="1" applyProtection="1">
      <alignment wrapText="1"/>
    </xf>
    <xf numFmtId="0" fontId="48" fillId="3" borderId="23" xfId="1" applyFont="1" applyFill="1" applyBorder="1" applyProtection="1"/>
    <xf numFmtId="0" fontId="17" fillId="3" borderId="0" xfId="1" applyFill="1" applyProtection="1"/>
    <xf numFmtId="0" fontId="15" fillId="0" borderId="24" xfId="1" applyFont="1" applyBorder="1" applyAlignment="1" applyProtection="1">
      <alignment horizontal="center" wrapText="1"/>
    </xf>
    <xf numFmtId="0" fontId="0" fillId="0" borderId="19" xfId="0" applyFill="1" applyBorder="1"/>
    <xf numFmtId="0" fontId="48" fillId="3" borderId="0" xfId="0" applyFont="1" applyFill="1"/>
    <xf numFmtId="0" fontId="0" fillId="3" borderId="0" xfId="0" applyFill="1"/>
    <xf numFmtId="0" fontId="0" fillId="12" borderId="0" xfId="0" applyFill="1"/>
    <xf numFmtId="0" fontId="24" fillId="0" borderId="0" xfId="1" applyFont="1" applyFill="1" applyAlignment="1" applyProtection="1">
      <alignment horizontal="left" wrapText="1"/>
    </xf>
    <xf numFmtId="0" fontId="17" fillId="0" borderId="45" xfId="1" applyFont="1" applyFill="1" applyBorder="1" applyAlignment="1" applyProtection="1">
      <alignment horizontal="center" wrapText="1"/>
    </xf>
    <xf numFmtId="0" fontId="0" fillId="0" borderId="0" xfId="0" pivotButton="1"/>
    <xf numFmtId="0" fontId="0" fillId="0" borderId="0" xfId="0" applyNumberFormat="1"/>
    <xf numFmtId="0" fontId="19" fillId="0" borderId="0" xfId="0" applyFont="1" applyFill="1"/>
    <xf numFmtId="0" fontId="0" fillId="0" borderId="23" xfId="0" applyBorder="1" applyAlignment="1" applyProtection="1">
      <alignment horizontal="center"/>
    </xf>
    <xf numFmtId="0" fontId="15" fillId="0" borderId="0" xfId="1" applyFont="1" applyFill="1" applyAlignment="1" applyProtection="1">
      <alignment horizontal="left"/>
    </xf>
    <xf numFmtId="0" fontId="15" fillId="0" borderId="0" xfId="1" applyFont="1" applyFill="1" applyBorder="1" applyAlignment="1" applyProtection="1">
      <alignment horizontal="left" wrapText="1"/>
    </xf>
    <xf numFmtId="9" fontId="0" fillId="0" borderId="0" xfId="0" applyNumberFormat="1" applyFill="1" applyProtection="1"/>
    <xf numFmtId="10" fontId="0" fillId="0" borderId="0" xfId="0" applyNumberFormat="1" applyFill="1" applyBorder="1" applyAlignment="1" applyProtection="1"/>
    <xf numFmtId="4" fontId="17" fillId="0" borderId="0" xfId="1" applyNumberFormat="1" applyFont="1" applyFill="1" applyBorder="1" applyProtection="1"/>
    <xf numFmtId="2" fontId="17" fillId="0" borderId="0" xfId="1" applyNumberFormat="1" applyFont="1" applyFill="1" applyBorder="1" applyProtection="1"/>
    <xf numFmtId="9" fontId="15" fillId="0" borderId="6" xfId="1" applyNumberFormat="1" applyFont="1" applyBorder="1" applyAlignment="1" applyProtection="1">
      <alignment horizontal="center" wrapText="1"/>
    </xf>
    <xf numFmtId="0" fontId="17" fillId="0" borderId="0" xfId="1" applyFill="1" applyBorder="1" applyAlignment="1" applyProtection="1">
      <alignment horizontal="center"/>
    </xf>
    <xf numFmtId="0" fontId="17" fillId="0" borderId="0" xfId="1" applyFill="1" applyProtection="1"/>
    <xf numFmtId="0" fontId="17" fillId="0" borderId="0" xfId="1" applyFont="1" applyFill="1" applyBorder="1" applyProtection="1"/>
    <xf numFmtId="10" fontId="17" fillId="0" borderId="6" xfId="1" applyNumberFormat="1" applyFont="1" applyFill="1" applyBorder="1" applyAlignment="1" applyProtection="1">
      <alignment horizontal="center"/>
    </xf>
    <xf numFmtId="0" fontId="17" fillId="0" borderId="6" xfId="1" applyFill="1" applyBorder="1" applyAlignment="1" applyProtection="1">
      <alignment horizontal="center"/>
    </xf>
    <xf numFmtId="0" fontId="17" fillId="0" borderId="32" xfId="1" applyFont="1" applyFill="1" applyBorder="1" applyAlignment="1" applyProtection="1">
      <alignment horizontal="center"/>
    </xf>
    <xf numFmtId="1" fontId="17" fillId="0" borderId="0" xfId="1" applyNumberFormat="1" applyFont="1" applyFill="1" applyBorder="1" applyAlignment="1" applyProtection="1">
      <alignment horizontal="center"/>
    </xf>
    <xf numFmtId="0" fontId="17" fillId="0" borderId="0" xfId="1" applyFont="1" applyFill="1" applyBorder="1" applyAlignment="1" applyProtection="1">
      <alignment horizontal="center"/>
    </xf>
    <xf numFmtId="0" fontId="24" fillId="0" borderId="0" xfId="0" applyFont="1" applyFill="1" applyBorder="1" applyAlignment="1" applyProtection="1">
      <alignment horizontal="center" vertical="center"/>
    </xf>
    <xf numFmtId="0" fontId="17" fillId="0" borderId="0" xfId="1" applyFill="1" applyBorder="1" applyAlignment="1" applyProtection="1">
      <alignment horizontal="center" wrapText="1"/>
    </xf>
    <xf numFmtId="9" fontId="25" fillId="0" borderId="0" xfId="2" applyFont="1" applyFill="1" applyBorder="1" applyAlignment="1" applyProtection="1">
      <alignment horizontal="center"/>
    </xf>
    <xf numFmtId="0" fontId="17" fillId="0" borderId="0" xfId="1" applyFont="1" applyAlignment="1" applyProtection="1">
      <alignment horizontal="center"/>
    </xf>
    <xf numFmtId="0" fontId="18" fillId="0" borderId="0" xfId="1" applyFont="1" applyFill="1" applyAlignment="1" applyProtection="1">
      <alignment horizontal="center"/>
    </xf>
    <xf numFmtId="0" fontId="17" fillId="0" borderId="0" xfId="1" applyAlignment="1" applyProtection="1">
      <alignment horizontal="center"/>
    </xf>
    <xf numFmtId="0" fontId="49" fillId="0" borderId="0" xfId="1" applyFont="1" applyFill="1" applyAlignment="1" applyProtection="1">
      <alignment horizontal="left"/>
    </xf>
    <xf numFmtId="0" fontId="0" fillId="0" borderId="0" xfId="0" applyFill="1" applyBorder="1" applyAlignment="1" applyProtection="1"/>
    <xf numFmtId="0" fontId="15" fillId="0" borderId="0" xfId="0" applyFont="1" applyFill="1"/>
    <xf numFmtId="0" fontId="15" fillId="0" borderId="0" xfId="1" applyFont="1" applyAlignment="1" applyProtection="1">
      <alignment horizontal="right"/>
    </xf>
    <xf numFmtId="9" fontId="38" fillId="0" borderId="0" xfId="2" applyFont="1" applyAlignment="1" applyProtection="1">
      <alignment horizontal="center"/>
    </xf>
    <xf numFmtId="0" fontId="37" fillId="2" borderId="0" xfId="1" applyFont="1" applyFill="1" applyAlignment="1" applyProtection="1">
      <alignment horizontal="center"/>
    </xf>
    <xf numFmtId="0" fontId="38" fillId="0" borderId="0" xfId="0" applyFont="1" applyAlignment="1" applyProtection="1">
      <alignment horizontal="center"/>
    </xf>
    <xf numFmtId="0" fontId="37" fillId="0" borderId="0" xfId="1" applyFont="1" applyFill="1" applyAlignment="1" applyProtection="1">
      <alignment horizontal="center"/>
    </xf>
    <xf numFmtId="0" fontId="17" fillId="0" borderId="0" xfId="0" applyFont="1" applyFill="1" applyBorder="1" applyAlignment="1" applyProtection="1">
      <alignment horizontal="center"/>
    </xf>
    <xf numFmtId="0" fontId="15" fillId="0" borderId="9" xfId="0" applyFont="1" applyBorder="1" applyAlignment="1" applyProtection="1">
      <alignment horizontal="center"/>
    </xf>
    <xf numFmtId="0" fontId="15" fillId="0" borderId="10" xfId="0" applyFont="1" applyBorder="1" applyAlignment="1" applyProtection="1">
      <alignment horizontal="center"/>
    </xf>
    <xf numFmtId="0" fontId="0" fillId="0" borderId="0" xfId="0" pivotButton="1" applyAlignment="1" applyProtection="1">
      <alignment horizontal="center"/>
    </xf>
    <xf numFmtId="0" fontId="0" fillId="0" borderId="0" xfId="0" applyAlignment="1" applyProtection="1">
      <alignment horizontal="center" vertical="center" wrapText="1"/>
    </xf>
    <xf numFmtId="0" fontId="25"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0" fillId="0" borderId="0" xfId="0" applyFill="1" applyBorder="1" applyAlignment="1" applyProtection="1">
      <alignment horizontal="center"/>
    </xf>
    <xf numFmtId="9" fontId="0" fillId="0" borderId="0" xfId="2" applyFont="1" applyFill="1" applyBorder="1" applyAlignment="1" applyProtection="1">
      <alignment horizontal="center"/>
    </xf>
    <xf numFmtId="0" fontId="0" fillId="2" borderId="0" xfId="0" applyFill="1" applyBorder="1" applyAlignment="1" applyProtection="1">
      <alignment horizontal="center"/>
    </xf>
    <xf numFmtId="0" fontId="38" fillId="0" borderId="0" xfId="0" applyFont="1" applyBorder="1" applyProtection="1"/>
    <xf numFmtId="9" fontId="0" fillId="0" borderId="0" xfId="2" applyFont="1" applyBorder="1" applyAlignment="1" applyProtection="1">
      <alignment horizontal="center"/>
    </xf>
    <xf numFmtId="0" fontId="17" fillId="0" borderId="33" xfId="1" applyFont="1" applyFill="1" applyBorder="1" applyAlignment="1" applyProtection="1">
      <alignment horizontal="center" wrapText="1"/>
    </xf>
    <xf numFmtId="9" fontId="17" fillId="0" borderId="0" xfId="2" applyFont="1" applyFill="1" applyProtection="1"/>
    <xf numFmtId="0" fontId="17" fillId="5" borderId="0" xfId="1" applyFont="1" applyFill="1" applyAlignment="1" applyProtection="1">
      <alignment horizontal="center" wrapText="1"/>
    </xf>
    <xf numFmtId="0" fontId="24" fillId="0" borderId="0" xfId="1" applyFont="1" applyFill="1" applyAlignment="1" applyProtection="1">
      <alignment wrapText="1"/>
    </xf>
    <xf numFmtId="0" fontId="15" fillId="0" borderId="19" xfId="1" applyFont="1" applyFill="1" applyBorder="1" applyAlignment="1" applyProtection="1">
      <alignment horizontal="center"/>
    </xf>
    <xf numFmtId="0" fontId="51" fillId="0" borderId="35" xfId="1" applyFont="1" applyFill="1" applyBorder="1" applyAlignment="1" applyProtection="1">
      <alignment horizontal="center"/>
    </xf>
    <xf numFmtId="0" fontId="51" fillId="13" borderId="47" xfId="0" applyFont="1" applyFill="1" applyBorder="1" applyAlignment="1">
      <alignment horizontal="center" vertical="center" wrapText="1"/>
    </xf>
    <xf numFmtId="0" fontId="0" fillId="0" borderId="0" xfId="0" applyNumberFormat="1" applyAlignment="1" applyProtection="1">
      <alignment horizontal="center"/>
    </xf>
    <xf numFmtId="43" fontId="17" fillId="0" borderId="0" xfId="6" applyFont="1" applyFill="1" applyProtection="1"/>
    <xf numFmtId="0" fontId="17" fillId="0" borderId="0" xfId="1" applyFont="1" applyFill="1" applyBorder="1" applyAlignment="1" applyProtection="1">
      <alignment horizontal="center" wrapText="1"/>
    </xf>
    <xf numFmtId="0" fontId="17" fillId="0" borderId="36" xfId="1" applyFill="1" applyBorder="1" applyProtection="1"/>
    <xf numFmtId="165" fontId="17" fillId="0" borderId="22" xfId="1" applyNumberFormat="1" applyFont="1" applyFill="1" applyBorder="1" applyAlignment="1" applyProtection="1">
      <alignment horizontal="center"/>
    </xf>
    <xf numFmtId="0" fontId="44" fillId="10" borderId="6" xfId="14" applyFont="1" applyFill="1" applyBorder="1" applyAlignment="1">
      <alignment horizontal="center"/>
    </xf>
    <xf numFmtId="169" fontId="38" fillId="10" borderId="6" xfId="15" applyNumberFormat="1" applyFont="1" applyFill="1" applyBorder="1"/>
    <xf numFmtId="0" fontId="38" fillId="10" borderId="6" xfId="14" applyFont="1" applyFill="1" applyBorder="1"/>
    <xf numFmtId="0" fontId="17" fillId="0" borderId="12" xfId="0" applyFont="1" applyBorder="1" applyAlignment="1" applyProtection="1">
      <alignment horizontal="center"/>
    </xf>
    <xf numFmtId="0" fontId="0" fillId="0" borderId="43" xfId="0" applyBorder="1" applyAlignment="1" applyProtection="1"/>
    <xf numFmtId="0" fontId="17" fillId="11" borderId="22" xfId="1" applyFont="1" applyFill="1" applyBorder="1" applyAlignment="1" applyProtection="1">
      <alignment horizontal="center"/>
    </xf>
    <xf numFmtId="0" fontId="23" fillId="0" borderId="0" xfId="0" applyFont="1" applyFill="1" applyBorder="1" applyAlignment="1" applyProtection="1">
      <alignment horizontal="center"/>
    </xf>
    <xf numFmtId="0" fontId="23" fillId="0" borderId="0" xfId="0" applyFont="1" applyFill="1" applyBorder="1" applyAlignment="1" applyProtection="1">
      <alignment vertical="center" wrapText="1"/>
    </xf>
    <xf numFmtId="0" fontId="15" fillId="0" borderId="25" xfId="0" applyFont="1" applyBorder="1" applyAlignment="1" applyProtection="1">
      <alignment horizontal="center"/>
    </xf>
    <xf numFmtId="0" fontId="15" fillId="0" borderId="0" xfId="0" applyFont="1" applyAlignment="1" applyProtection="1">
      <alignment horizontal="center"/>
    </xf>
    <xf numFmtId="0" fontId="0" fillId="0" borderId="0" xfId="0" applyFill="1" applyAlignment="1" applyProtection="1">
      <alignment horizontal="center"/>
    </xf>
    <xf numFmtId="0" fontId="0" fillId="0" borderId="1" xfId="0" applyFill="1" applyBorder="1" applyAlignment="1" applyProtection="1">
      <alignment horizontal="center"/>
    </xf>
    <xf numFmtId="0" fontId="0" fillId="0" borderId="0" xfId="0" applyAlignment="1">
      <alignment horizontal="left"/>
    </xf>
    <xf numFmtId="0" fontId="17" fillId="0" borderId="0" xfId="1" applyFont="1" applyFill="1" applyAlignment="1" applyProtection="1">
      <alignment horizontal="left"/>
    </xf>
    <xf numFmtId="0" fontId="17" fillId="0" borderId="0" xfId="1" applyFill="1" applyProtection="1"/>
    <xf numFmtId="0" fontId="17" fillId="3" borderId="0" xfId="1" applyFill="1" applyProtection="1"/>
    <xf numFmtId="0" fontId="15" fillId="0" borderId="0" xfId="1" applyFont="1" applyFill="1" applyAlignment="1" applyProtection="1">
      <alignment horizontal="left"/>
    </xf>
    <xf numFmtId="0" fontId="17" fillId="0" borderId="0" xfId="6" applyNumberFormat="1" applyFont="1" applyFill="1" applyProtection="1"/>
    <xf numFmtId="10" fontId="17" fillId="0" borderId="6" xfId="2" applyNumberFormat="1" applyFont="1" applyBorder="1" applyAlignment="1" applyProtection="1">
      <alignment horizontal="center"/>
    </xf>
    <xf numFmtId="9" fontId="17" fillId="0" borderId="0" xfId="2" applyFont="1" applyFill="1" applyAlignment="1" applyProtection="1">
      <alignment horizontal="left"/>
    </xf>
    <xf numFmtId="0" fontId="17" fillId="0" borderId="0" xfId="1" applyFill="1" applyAlignment="1" applyProtection="1">
      <alignment horizontal="left"/>
    </xf>
    <xf numFmtId="0" fontId="17" fillId="0" borderId="0" xfId="1" applyProtection="1"/>
    <xf numFmtId="1" fontId="17" fillId="0" borderId="0" xfId="1" applyNumberFormat="1" applyFont="1" applyFill="1" applyAlignment="1" applyProtection="1">
      <alignment horizontal="left"/>
    </xf>
    <xf numFmtId="0" fontId="17" fillId="0" borderId="0" xfId="1" applyAlignment="1">
      <alignment horizontal="left" wrapText="1"/>
    </xf>
    <xf numFmtId="0" fontId="17" fillId="0" borderId="0" xfId="1" applyAlignment="1">
      <alignment horizontal="left"/>
    </xf>
    <xf numFmtId="0" fontId="17" fillId="6" borderId="22" xfId="1" applyFill="1" applyBorder="1" applyAlignment="1" applyProtection="1">
      <alignment horizontal="center"/>
      <protection locked="0"/>
    </xf>
    <xf numFmtId="0" fontId="38" fillId="0" borderId="0" xfId="1" applyNumberFormat="1" applyFont="1" applyFill="1" applyBorder="1" applyAlignment="1" applyProtection="1">
      <alignment horizontal="left" wrapText="1"/>
    </xf>
    <xf numFmtId="0" fontId="38" fillId="0" borderId="0" xfId="1" applyNumberFormat="1" applyFont="1" applyFill="1" applyBorder="1" applyAlignment="1">
      <alignment horizontal="left"/>
    </xf>
    <xf numFmtId="0" fontId="41" fillId="0" borderId="0" xfId="1" applyNumberFormat="1" applyFont="1" applyFill="1" applyProtection="1"/>
    <xf numFmtId="0" fontId="42" fillId="0" borderId="0" xfId="1" applyNumberFormat="1" applyFont="1" applyFill="1" applyProtection="1"/>
    <xf numFmtId="0" fontId="17" fillId="14" borderId="0" xfId="0" applyFont="1" applyFill="1" applyBorder="1" applyAlignment="1" applyProtection="1"/>
    <xf numFmtId="0" fontId="17" fillId="14" borderId="18" xfId="0" applyFont="1" applyFill="1" applyBorder="1" applyProtection="1"/>
    <xf numFmtId="0" fontId="0" fillId="14" borderId="12" xfId="0" applyFill="1" applyBorder="1" applyAlignment="1" applyProtection="1">
      <alignment horizontal="center"/>
    </xf>
    <xf numFmtId="0" fontId="0" fillId="14" borderId="12" xfId="0" applyFill="1" applyBorder="1" applyProtection="1"/>
    <xf numFmtId="0" fontId="0" fillId="14" borderId="17" xfId="0" applyFill="1" applyBorder="1" applyAlignment="1" applyProtection="1">
      <alignment horizontal="center"/>
    </xf>
    <xf numFmtId="0" fontId="17" fillId="14" borderId="16" xfId="0" applyFont="1" applyFill="1" applyBorder="1" applyAlignment="1" applyProtection="1">
      <alignment horizontal="right"/>
    </xf>
    <xf numFmtId="0" fontId="38" fillId="0" borderId="0" xfId="0" applyFont="1" applyFill="1" applyAlignment="1" applyProtection="1">
      <alignment horizontal="left"/>
    </xf>
    <xf numFmtId="0" fontId="38" fillId="0" borderId="0" xfId="1" applyFont="1" applyFill="1" applyAlignment="1" applyProtection="1"/>
    <xf numFmtId="0" fontId="38" fillId="0" borderId="12" xfId="1" applyFont="1" applyFill="1" applyBorder="1" applyAlignment="1" applyProtection="1"/>
    <xf numFmtId="0" fontId="38" fillId="0" borderId="12" xfId="1" applyFont="1" applyFill="1" applyBorder="1" applyAlignment="1" applyProtection="1">
      <alignment horizontal="left"/>
    </xf>
    <xf numFmtId="0" fontId="17" fillId="0" borderId="0" xfId="1" applyFont="1" applyFill="1" applyAlignment="1" applyProtection="1">
      <alignment horizontal="right"/>
    </xf>
    <xf numFmtId="0" fontId="17" fillId="0" borderId="12" xfId="1" applyFont="1" applyFill="1" applyBorder="1" applyAlignment="1" applyProtection="1"/>
    <xf numFmtId="0" fontId="17" fillId="0" borderId="12" xfId="1" applyFont="1" applyFill="1" applyBorder="1" applyAlignment="1" applyProtection="1">
      <alignment horizontal="left"/>
    </xf>
    <xf numFmtId="0" fontId="17" fillId="0" borderId="0" xfId="1"/>
    <xf numFmtId="0" fontId="15" fillId="0" borderId="0" xfId="1" applyFont="1"/>
    <xf numFmtId="0" fontId="0" fillId="0" borderId="0" xfId="0" applyFill="1" applyAlignment="1" applyProtection="1">
      <alignment horizontal="center"/>
    </xf>
    <xf numFmtId="0" fontId="17" fillId="0" borderId="0" xfId="1" applyFont="1" applyFill="1" applyAlignment="1" applyProtection="1">
      <alignment horizontal="left"/>
    </xf>
    <xf numFmtId="1" fontId="19" fillId="0" borderId="0" xfId="1" applyNumberFormat="1" applyFont="1"/>
    <xf numFmtId="0" fontId="18" fillId="0" borderId="0" xfId="1" applyFont="1"/>
    <xf numFmtId="0" fontId="15" fillId="0" borderId="0" xfId="1" applyFont="1" applyAlignment="1">
      <alignment horizontal="right"/>
    </xf>
    <xf numFmtId="0" fontId="15" fillId="0" borderId="0" xfId="1" applyFont="1" applyAlignment="1">
      <alignment horizontal="left"/>
    </xf>
    <xf numFmtId="0" fontId="25" fillId="14" borderId="13" xfId="1" applyFont="1" applyFill="1" applyBorder="1"/>
    <xf numFmtId="0" fontId="25" fillId="14" borderId="14" xfId="1" applyFont="1" applyFill="1" applyBorder="1" applyAlignment="1">
      <alignment horizontal="center"/>
    </xf>
    <xf numFmtId="0" fontId="17" fillId="14" borderId="15" xfId="1" applyFill="1" applyBorder="1"/>
    <xf numFmtId="0" fontId="17" fillId="14" borderId="16" xfId="1" applyFill="1" applyBorder="1" applyAlignment="1">
      <alignment horizontal="right"/>
    </xf>
    <xf numFmtId="0" fontId="17" fillId="14" borderId="0" xfId="1" applyFill="1"/>
    <xf numFmtId="0" fontId="29" fillId="14" borderId="31" xfId="1" applyFont="1" applyFill="1" applyBorder="1"/>
    <xf numFmtId="0" fontId="17" fillId="0" borderId="12" xfId="1" applyBorder="1"/>
    <xf numFmtId="0" fontId="17" fillId="14" borderId="18" xfId="1" applyFill="1" applyBorder="1"/>
    <xf numFmtId="0" fontId="17" fillId="14" borderId="12" xfId="1" applyFill="1" applyBorder="1"/>
    <xf numFmtId="0" fontId="29" fillId="14" borderId="17" xfId="1" applyFont="1" applyFill="1" applyBorder="1"/>
    <xf numFmtId="0" fontId="15" fillId="0" borderId="0" xfId="1" applyFont="1" applyAlignment="1">
      <alignment horizontal="center"/>
    </xf>
    <xf numFmtId="0" fontId="17" fillId="0" borderId="0" xfId="1" applyAlignment="1">
      <alignment horizontal="center"/>
    </xf>
    <xf numFmtId="0" fontId="28" fillId="0" borderId="0" xfId="1" applyFont="1" applyAlignment="1">
      <alignment vertical="center" wrapText="1"/>
    </xf>
    <xf numFmtId="0" fontId="29" fillId="0" borderId="0" xfId="1" applyFont="1"/>
    <xf numFmtId="0" fontId="29" fillId="0" borderId="8" xfId="1" applyFont="1" applyBorder="1" applyAlignment="1">
      <alignment horizontal="center"/>
    </xf>
    <xf numFmtId="0" fontId="29" fillId="0" borderId="2" xfId="1" applyFont="1" applyBorder="1" applyAlignment="1">
      <alignment horizontal="center"/>
    </xf>
    <xf numFmtId="0" fontId="30" fillId="0" borderId="0" xfId="1" applyFont="1" applyAlignment="1">
      <alignment vertical="center" wrapText="1"/>
    </xf>
    <xf numFmtId="0" fontId="30" fillId="0" borderId="0" xfId="1" applyFont="1" applyAlignment="1">
      <alignment horizontal="center" vertical="center" wrapText="1"/>
    </xf>
    <xf numFmtId="9" fontId="30" fillId="0" borderId="23" xfId="1" applyNumberFormat="1" applyFont="1" applyBorder="1" applyAlignment="1">
      <alignment horizontal="center" vertical="center"/>
    </xf>
    <xf numFmtId="9" fontId="30" fillId="0" borderId="48" xfId="1" applyNumberFormat="1" applyFont="1" applyBorder="1" applyAlignment="1">
      <alignment horizontal="center" vertical="center"/>
    </xf>
    <xf numFmtId="9" fontId="30" fillId="0" borderId="29" xfId="1" applyNumberFormat="1" applyFont="1" applyBorder="1" applyAlignment="1">
      <alignment horizontal="center" vertical="center"/>
    </xf>
    <xf numFmtId="0" fontId="30" fillId="0" borderId="23" xfId="1" applyFont="1" applyBorder="1" applyAlignment="1">
      <alignment horizontal="center"/>
    </xf>
    <xf numFmtId="0" fontId="30" fillId="0" borderId="46" xfId="1" applyFont="1" applyBorder="1" applyAlignment="1">
      <alignment horizontal="center"/>
    </xf>
    <xf numFmtId="9" fontId="30" fillId="0" borderId="31" xfId="1" applyNumberFormat="1" applyFont="1" applyBorder="1" applyAlignment="1">
      <alignment horizontal="center" vertical="center"/>
    </xf>
    <xf numFmtId="9" fontId="30" fillId="0" borderId="41" xfId="1" applyNumberFormat="1" applyFont="1" applyBorder="1" applyAlignment="1">
      <alignment horizontal="center" vertical="center"/>
    </xf>
    <xf numFmtId="0" fontId="29" fillId="0" borderId="7" xfId="1" applyFont="1" applyBorder="1" applyAlignment="1">
      <alignment horizontal="center"/>
    </xf>
    <xf numFmtId="0" fontId="29" fillId="0" borderId="49" xfId="1" applyFont="1" applyBorder="1" applyAlignment="1">
      <alignment horizontal="center"/>
    </xf>
    <xf numFmtId="0" fontId="29" fillId="0" borderId="37" xfId="1" applyFont="1" applyBorder="1" applyAlignment="1">
      <alignment horizontal="center"/>
    </xf>
    <xf numFmtId="0" fontId="29" fillId="0" borderId="1" xfId="1" applyFont="1" applyBorder="1" applyAlignment="1">
      <alignment horizontal="center"/>
    </xf>
    <xf numFmtId="0" fontId="29" fillId="0" borderId="50" xfId="1" applyFont="1" applyBorder="1" applyAlignment="1">
      <alignment horizontal="center"/>
    </xf>
    <xf numFmtId="0" fontId="29" fillId="0" borderId="6" xfId="1" applyFont="1" applyBorder="1" applyAlignment="1">
      <alignment horizontal="center"/>
    </xf>
    <xf numFmtId="0" fontId="29" fillId="0" borderId="22" xfId="1" applyFont="1" applyBorder="1" applyAlignment="1">
      <alignment horizontal="center"/>
    </xf>
    <xf numFmtId="0" fontId="29" fillId="0" borderId="28" xfId="1" applyFont="1" applyBorder="1" applyAlignment="1">
      <alignment horizontal="center"/>
    </xf>
    <xf numFmtId="0" fontId="29" fillId="0" borderId="4" xfId="1" applyFont="1" applyBorder="1" applyAlignment="1">
      <alignment horizontal="center"/>
    </xf>
    <xf numFmtId="0" fontId="29" fillId="0" borderId="51" xfId="1" applyFont="1" applyBorder="1" applyAlignment="1">
      <alignment horizontal="center"/>
    </xf>
    <xf numFmtId="0" fontId="29" fillId="0" borderId="38" xfId="1" applyFont="1" applyBorder="1" applyAlignment="1">
      <alignment horizontal="center"/>
    </xf>
    <xf numFmtId="0" fontId="29" fillId="0" borderId="5" xfId="1" applyFont="1" applyBorder="1" applyAlignment="1">
      <alignment horizontal="center"/>
    </xf>
    <xf numFmtId="0" fontId="29" fillId="0" borderId="52" xfId="1" applyFont="1" applyBorder="1" applyAlignment="1">
      <alignment horizontal="center"/>
    </xf>
    <xf numFmtId="0" fontId="29" fillId="0" borderId="0" xfId="1" applyFont="1" applyAlignment="1">
      <alignment horizontal="center"/>
    </xf>
    <xf numFmtId="0" fontId="29" fillId="3" borderId="0" xfId="1" applyFont="1" applyFill="1" applyAlignment="1">
      <alignment horizontal="center"/>
    </xf>
    <xf numFmtId="0" fontId="30" fillId="0" borderId="25" xfId="1" applyFont="1" applyBorder="1" applyAlignment="1">
      <alignment horizontal="center"/>
    </xf>
    <xf numFmtId="0" fontId="30" fillId="0" borderId="21" xfId="7" applyNumberFormat="1" applyFont="1" applyFill="1" applyBorder="1" applyAlignment="1" applyProtection="1">
      <alignment horizontal="center"/>
    </xf>
    <xf numFmtId="10" fontId="30" fillId="0" borderId="21" xfId="7" applyNumberFormat="1" applyFont="1" applyFill="1" applyBorder="1" applyAlignment="1" applyProtection="1">
      <alignment horizontal="center"/>
    </xf>
    <xf numFmtId="0" fontId="29" fillId="0" borderId="0" xfId="1" applyFont="1" applyAlignment="1">
      <alignment horizontal="right" wrapText="1"/>
    </xf>
    <xf numFmtId="10" fontId="30" fillId="0" borderId="0" xfId="7" applyNumberFormat="1" applyFont="1" applyBorder="1" applyAlignment="1" applyProtection="1">
      <alignment horizontal="center"/>
    </xf>
    <xf numFmtId="0" fontId="30" fillId="0" borderId="0" xfId="1" applyFont="1" applyAlignment="1">
      <alignment horizontal="center"/>
    </xf>
    <xf numFmtId="9" fontId="29" fillId="0" borderId="0" xfId="1" applyNumberFormat="1" applyFont="1" applyAlignment="1">
      <alignment horizontal="center"/>
    </xf>
    <xf numFmtId="9" fontId="30" fillId="0" borderId="39" xfId="1" applyNumberFormat="1" applyFont="1" applyBorder="1" applyAlignment="1">
      <alignment horizontal="center" vertical="center"/>
    </xf>
    <xf numFmtId="0" fontId="29" fillId="2" borderId="37" xfId="1" applyFont="1" applyFill="1" applyBorder="1" applyAlignment="1">
      <alignment horizontal="center"/>
    </xf>
    <xf numFmtId="9" fontId="17" fillId="0" borderId="0" xfId="1" applyNumberFormat="1" applyAlignment="1">
      <alignment horizontal="left"/>
    </xf>
    <xf numFmtId="9" fontId="17" fillId="0" borderId="0" xfId="7" applyFont="1" applyFill="1" applyAlignment="1" applyProtection="1">
      <alignment horizontal="left"/>
    </xf>
    <xf numFmtId="9" fontId="39" fillId="0" borderId="0" xfId="7" applyFont="1" applyFill="1" applyBorder="1" applyAlignment="1">
      <alignment horizontal="left"/>
    </xf>
    <xf numFmtId="0" fontId="38" fillId="0" borderId="0" xfId="1" applyFont="1"/>
    <xf numFmtId="0" fontId="38" fillId="0" borderId="0" xfId="1" applyFont="1" applyAlignment="1">
      <alignment horizontal="center"/>
    </xf>
    <xf numFmtId="0" fontId="38" fillId="0" borderId="0" xfId="1" applyFont="1" applyAlignment="1">
      <alignment horizontal="left"/>
    </xf>
    <xf numFmtId="1" fontId="38" fillId="0" borderId="0" xfId="1" applyNumberFormat="1" applyFont="1"/>
    <xf numFmtId="9" fontId="38" fillId="0" borderId="0" xfId="7" applyFont="1" applyFill="1" applyBorder="1" applyAlignment="1">
      <alignment horizontal="left"/>
    </xf>
    <xf numFmtId="0" fontId="38" fillId="0" borderId="14" xfId="1" applyFont="1" applyBorder="1"/>
    <xf numFmtId="0" fontId="38" fillId="0" borderId="0" xfId="1" applyFont="1" applyAlignment="1">
      <alignment wrapText="1"/>
    </xf>
    <xf numFmtId="0" fontId="38" fillId="0" borderId="16" xfId="1" applyFont="1" applyBorder="1"/>
    <xf numFmtId="1" fontId="38" fillId="0" borderId="31" xfId="1" applyNumberFormat="1" applyFont="1" applyBorder="1"/>
    <xf numFmtId="170" fontId="38" fillId="0" borderId="0" xfId="15" applyNumberFormat="1" applyFont="1" applyBorder="1" applyAlignment="1">
      <alignment wrapText="1"/>
    </xf>
    <xf numFmtId="3" fontId="44" fillId="10" borderId="6" xfId="1" applyNumberFormat="1" applyFont="1" applyFill="1" applyBorder="1" applyAlignment="1">
      <alignment horizontal="center"/>
    </xf>
    <xf numFmtId="0" fontId="38" fillId="0" borderId="0" xfId="4" applyFont="1" applyAlignment="1">
      <alignment horizontal="center"/>
    </xf>
    <xf numFmtId="3" fontId="28" fillId="8" borderId="6" xfId="1" applyNumberFormat="1" applyFont="1" applyFill="1" applyBorder="1" applyAlignment="1">
      <alignment horizontal="center"/>
    </xf>
    <xf numFmtId="165" fontId="4" fillId="0" borderId="0" xfId="116" applyNumberFormat="1" applyAlignment="1">
      <alignment horizontal="center"/>
    </xf>
    <xf numFmtId="169" fontId="38" fillId="0" borderId="0" xfId="1" applyNumberFormat="1" applyFont="1"/>
    <xf numFmtId="0" fontId="38" fillId="0" borderId="16" xfId="1" applyFont="1" applyBorder="1" applyAlignment="1">
      <alignment horizontal="left"/>
    </xf>
    <xf numFmtId="9" fontId="44" fillId="10" borderId="6" xfId="1" applyNumberFormat="1" applyFont="1" applyFill="1" applyBorder="1" applyAlignment="1">
      <alignment horizontal="center"/>
    </xf>
    <xf numFmtId="169" fontId="38" fillId="0" borderId="0" xfId="15" applyNumberFormat="1" applyFont="1" applyBorder="1"/>
    <xf numFmtId="14" fontId="44" fillId="10" borderId="6" xfId="1" applyNumberFormat="1" applyFont="1" applyFill="1" applyBorder="1" applyAlignment="1">
      <alignment horizontal="center"/>
    </xf>
    <xf numFmtId="0" fontId="28" fillId="0" borderId="0" xfId="1" applyFont="1"/>
    <xf numFmtId="9" fontId="44" fillId="7" borderId="6" xfId="1" applyNumberFormat="1" applyFont="1" applyFill="1" applyBorder="1" applyAlignment="1">
      <alignment horizontal="center"/>
    </xf>
    <xf numFmtId="9" fontId="45" fillId="0" borderId="24" xfId="1" applyNumberFormat="1" applyFont="1" applyBorder="1" applyAlignment="1">
      <alignment horizontal="left"/>
    </xf>
    <xf numFmtId="0" fontId="38" fillId="0" borderId="14" xfId="1" applyFont="1" applyBorder="1" applyAlignment="1">
      <alignment horizontal="left"/>
    </xf>
    <xf numFmtId="0" fontId="17" fillId="4" borderId="6" xfId="1" applyFill="1" applyBorder="1"/>
    <xf numFmtId="0" fontId="38" fillId="4" borderId="13" xfId="1" applyFont="1" applyFill="1" applyBorder="1"/>
    <xf numFmtId="0" fontId="38" fillId="4" borderId="14" xfId="1" applyFont="1" applyFill="1" applyBorder="1"/>
    <xf numFmtId="0" fontId="38" fillId="4" borderId="15" xfId="1" applyFont="1" applyFill="1" applyBorder="1" applyAlignment="1">
      <alignment horizontal="center"/>
    </xf>
    <xf numFmtId="166" fontId="39" fillId="4" borderId="13" xfId="1" applyNumberFormat="1" applyFont="1" applyFill="1" applyBorder="1"/>
    <xf numFmtId="166" fontId="39" fillId="4" borderId="14" xfId="1" applyNumberFormat="1" applyFont="1" applyFill="1" applyBorder="1"/>
    <xf numFmtId="0" fontId="38" fillId="4" borderId="16" xfId="1" applyFont="1" applyFill="1" applyBorder="1" applyAlignment="1">
      <alignment horizontal="center"/>
    </xf>
    <xf numFmtId="0" fontId="38" fillId="4" borderId="0" xfId="1" applyFont="1" applyFill="1" applyAlignment="1">
      <alignment horizontal="center"/>
    </xf>
    <xf numFmtId="0" fontId="38" fillId="4" borderId="31" xfId="1" applyFont="1" applyFill="1" applyBorder="1" applyAlignment="1">
      <alignment horizontal="center"/>
    </xf>
    <xf numFmtId="0" fontId="38" fillId="4" borderId="16" xfId="1" applyFont="1" applyFill="1" applyBorder="1"/>
    <xf numFmtId="0" fontId="38" fillId="4" borderId="0" xfId="1" applyFont="1" applyFill="1"/>
    <xf numFmtId="167" fontId="38" fillId="4" borderId="0" xfId="1" applyNumberFormat="1" applyFont="1" applyFill="1" applyAlignment="1">
      <alignment horizontal="center"/>
    </xf>
    <xf numFmtId="167" fontId="38" fillId="0" borderId="0" xfId="1" applyNumberFormat="1" applyFont="1" applyAlignment="1">
      <alignment horizontal="center"/>
    </xf>
    <xf numFmtId="0" fontId="38" fillId="0" borderId="3" xfId="4" applyFont="1" applyBorder="1" applyAlignment="1">
      <alignment horizontal="center"/>
    </xf>
    <xf numFmtId="2" fontId="38" fillId="0" borderId="42" xfId="4" applyNumberFormat="1" applyFont="1" applyBorder="1" applyAlignment="1">
      <alignment horizontal="center"/>
    </xf>
    <xf numFmtId="0" fontId="38" fillId="4" borderId="18" xfId="1" applyFont="1" applyFill="1" applyBorder="1" applyAlignment="1">
      <alignment horizontal="center"/>
    </xf>
    <xf numFmtId="168" fontId="38" fillId="4" borderId="12" xfId="1" applyNumberFormat="1" applyFont="1" applyFill="1" applyBorder="1" applyAlignment="1">
      <alignment horizontal="center" wrapText="1"/>
    </xf>
    <xf numFmtId="0" fontId="38" fillId="0" borderId="0" xfId="4" applyFont="1" applyAlignment="1">
      <alignment horizontal="center" wrapText="1"/>
    </xf>
    <xf numFmtId="0" fontId="38" fillId="0" borderId="42" xfId="4" applyFont="1" applyBorder="1" applyAlignment="1">
      <alignment horizontal="center"/>
    </xf>
    <xf numFmtId="39" fontId="38" fillId="0" borderId="42" xfId="4" applyNumberFormat="1" applyFont="1" applyBorder="1" applyAlignment="1">
      <alignment horizontal="center"/>
    </xf>
    <xf numFmtId="3" fontId="28" fillId="8" borderId="3" xfId="1" applyNumberFormat="1" applyFont="1" applyFill="1" applyBorder="1" applyAlignment="1">
      <alignment horizontal="center"/>
    </xf>
    <xf numFmtId="3" fontId="28" fillId="5" borderId="6" xfId="1" applyNumberFormat="1" applyFont="1" applyFill="1" applyBorder="1" applyAlignment="1">
      <alignment horizontal="center"/>
    </xf>
    <xf numFmtId="3" fontId="28" fillId="9" borderId="6" xfId="1" applyNumberFormat="1" applyFont="1" applyFill="1" applyBorder="1" applyAlignment="1">
      <alignment horizontal="center"/>
    </xf>
    <xf numFmtId="3" fontId="38" fillId="0" borderId="0" xfId="1" applyNumberFormat="1" applyFont="1" applyAlignment="1">
      <alignment horizontal="center"/>
    </xf>
    <xf numFmtId="165" fontId="4" fillId="0" borderId="0" xfId="117" applyNumberFormat="1" applyAlignment="1">
      <alignment horizontal="center"/>
    </xf>
    <xf numFmtId="165" fontId="38" fillId="0" borderId="0" xfId="1" applyNumberFormat="1" applyFont="1"/>
    <xf numFmtId="6" fontId="38" fillId="0" borderId="0" xfId="1" applyNumberFormat="1" applyFont="1"/>
    <xf numFmtId="3" fontId="38" fillId="0" borderId="0" xfId="1" applyNumberFormat="1" applyFont="1"/>
    <xf numFmtId="14" fontId="38" fillId="0" borderId="0" xfId="1" applyNumberFormat="1" applyFont="1"/>
    <xf numFmtId="0" fontId="46" fillId="0" borderId="0" xfId="1" applyFont="1"/>
    <xf numFmtId="3" fontId="28" fillId="17" borderId="6" xfId="1" applyNumberFormat="1" applyFont="1" applyFill="1" applyBorder="1" applyAlignment="1">
      <alignment horizontal="center"/>
    </xf>
    <xf numFmtId="0" fontId="38" fillId="0" borderId="18" xfId="1" applyFont="1" applyBorder="1"/>
    <xf numFmtId="0" fontId="0" fillId="0" borderId="0" xfId="0" applyFill="1" applyAlignment="1" applyProtection="1">
      <alignment horizontal="center" vertical="center" wrapText="1"/>
    </xf>
    <xf numFmtId="43" fontId="0" fillId="0" borderId="0" xfId="0" applyNumberFormat="1" applyFill="1" applyAlignment="1" applyProtection="1">
      <alignment horizontal="center"/>
    </xf>
    <xf numFmtId="9" fontId="0" fillId="0" borderId="0" xfId="0" applyNumberFormat="1" applyFill="1" applyAlignment="1" applyProtection="1">
      <alignment horizontal="center"/>
    </xf>
    <xf numFmtId="0" fontId="0" fillId="0" borderId="0" xfId="0" applyFill="1" applyAlignment="1">
      <alignment horizontal="left"/>
    </xf>
    <xf numFmtId="0" fontId="23" fillId="0" borderId="23" xfId="1" applyFont="1" applyFill="1" applyBorder="1" applyAlignment="1" applyProtection="1">
      <alignment horizontal="center" vertical="center"/>
    </xf>
    <xf numFmtId="0" fontId="17" fillId="0" borderId="0" xfId="1" quotePrefix="1" applyFill="1" applyProtection="1"/>
    <xf numFmtId="0" fontId="0" fillId="0" borderId="0" xfId="0" pivotButton="1" applyAlignment="1" applyProtection="1">
      <alignment horizontal="center" wrapText="1"/>
    </xf>
    <xf numFmtId="0" fontId="24" fillId="0" borderId="23" xfId="1" applyFont="1" applyFill="1" applyBorder="1" applyAlignment="1" applyProtection="1">
      <alignment horizontal="center" vertical="center" wrapText="1"/>
    </xf>
    <xf numFmtId="0" fontId="23" fillId="0" borderId="23" xfId="1" applyFont="1" applyFill="1" applyBorder="1" applyAlignment="1" applyProtection="1">
      <alignment horizontal="center" vertical="center" wrapText="1"/>
    </xf>
    <xf numFmtId="0" fontId="0" fillId="0" borderId="0" xfId="0" applyAlignment="1" applyProtection="1">
      <alignment horizontal="center" wrapText="1"/>
    </xf>
    <xf numFmtId="165" fontId="17" fillId="0" borderId="22" xfId="1" applyNumberFormat="1" applyBorder="1" applyAlignment="1">
      <alignment horizontal="center"/>
    </xf>
    <xf numFmtId="10" fontId="23" fillId="0" borderId="23" xfId="1" applyNumberFormat="1" applyFont="1" applyFill="1" applyBorder="1" applyAlignment="1" applyProtection="1">
      <alignment horizontal="center" vertical="center" wrapText="1"/>
    </xf>
    <xf numFmtId="0" fontId="15" fillId="0" borderId="0" xfId="1" applyFont="1" applyFill="1" applyAlignment="1" applyProtection="1">
      <alignment horizontal="center" vertical="center" wrapText="1"/>
    </xf>
    <xf numFmtId="0" fontId="15" fillId="0" borderId="32" xfId="1" applyFont="1" applyBorder="1" applyAlignment="1" applyProtection="1">
      <alignment wrapText="1"/>
    </xf>
    <xf numFmtId="0" fontId="58" fillId="0" borderId="23" xfId="1" applyFont="1" applyFill="1" applyBorder="1" applyAlignment="1" applyProtection="1">
      <alignment horizontal="center" vertical="center"/>
    </xf>
    <xf numFmtId="0" fontId="15" fillId="0" borderId="0" xfId="1" applyFont="1" applyFill="1" applyAlignment="1" applyProtection="1">
      <alignment horizontal="right" vertical="center"/>
    </xf>
    <xf numFmtId="49" fontId="28" fillId="0" borderId="0" xfId="6" applyNumberFormat="1" applyFont="1" applyAlignment="1" applyProtection="1">
      <alignment horizontal="center"/>
    </xf>
    <xf numFmtId="49" fontId="38" fillId="0" borderId="0" xfId="6" applyNumberFormat="1" applyFont="1" applyAlignment="1" applyProtection="1">
      <alignment horizontal="center"/>
    </xf>
    <xf numFmtId="49" fontId="25" fillId="0" borderId="0" xfId="6" applyNumberFormat="1" applyFont="1" applyFill="1" applyBorder="1" applyAlignment="1" applyProtection="1">
      <alignment horizontal="center"/>
    </xf>
    <xf numFmtId="49" fontId="17" fillId="0" borderId="0" xfId="6" applyNumberFormat="1" applyFont="1" applyFill="1" applyBorder="1" applyAlignment="1" applyProtection="1">
      <alignment horizontal="center"/>
    </xf>
    <xf numFmtId="49" fontId="0" fillId="0" borderId="0" xfId="6" applyNumberFormat="1" applyFont="1" applyFill="1" applyBorder="1" applyAlignment="1" applyProtection="1">
      <alignment horizontal="center"/>
    </xf>
    <xf numFmtId="49" fontId="0" fillId="0" borderId="0" xfId="0" applyNumberFormat="1" applyFill="1" applyAlignment="1" applyProtection="1">
      <alignment horizontal="center"/>
    </xf>
    <xf numFmtId="0" fontId="15" fillId="0" borderId="0" xfId="1" applyFont="1" applyAlignment="1" applyProtection="1">
      <alignment horizontal="right"/>
    </xf>
    <xf numFmtId="0" fontId="17" fillId="0" borderId="0" xfId="1" applyFill="1" applyBorder="1" applyAlignment="1" applyProtection="1"/>
    <xf numFmtId="0" fontId="31" fillId="0" borderId="9" xfId="1" applyFont="1" applyFill="1" applyBorder="1" applyProtection="1"/>
    <xf numFmtId="0" fontId="31" fillId="0" borderId="10" xfId="1" applyFont="1" applyFill="1" applyBorder="1" applyProtection="1"/>
    <xf numFmtId="0" fontId="17" fillId="0" borderId="10" xfId="1" applyFill="1" applyBorder="1" applyProtection="1"/>
    <xf numFmtId="0" fontId="15" fillId="0" borderId="10" xfId="1" applyFont="1" applyFill="1" applyBorder="1" applyProtection="1"/>
    <xf numFmtId="0" fontId="41" fillId="0" borderId="10" xfId="1" applyFont="1" applyFill="1" applyBorder="1" applyProtection="1"/>
    <xf numFmtId="0" fontId="40" fillId="0" borderId="10" xfId="1" applyFont="1" applyFill="1" applyBorder="1" applyProtection="1"/>
    <xf numFmtId="0" fontId="17" fillId="0" borderId="11" xfId="1" applyFill="1" applyBorder="1" applyProtection="1"/>
    <xf numFmtId="0" fontId="60" fillId="0" borderId="6" xfId="1" applyFont="1" applyBorder="1" applyAlignment="1">
      <alignment horizontal="center" vertical="center" wrapText="1"/>
    </xf>
    <xf numFmtId="0" fontId="52" fillId="0" borderId="24" xfId="1" applyFont="1" applyBorder="1" applyAlignment="1">
      <alignment horizontal="center"/>
    </xf>
    <xf numFmtId="0" fontId="52" fillId="0" borderId="6" xfId="1" applyFont="1" applyBorder="1" applyAlignment="1">
      <alignment horizontal="center" vertical="center" wrapText="1"/>
    </xf>
    <xf numFmtId="0" fontId="53" fillId="0" borderId="6" xfId="1" applyFont="1" applyBorder="1"/>
    <xf numFmtId="0" fontId="53" fillId="0" borderId="6" xfId="1" applyFont="1" applyBorder="1" applyAlignment="1">
      <alignment wrapText="1"/>
    </xf>
    <xf numFmtId="0" fontId="53" fillId="0" borderId="0" xfId="1" applyFont="1"/>
    <xf numFmtId="0" fontId="53" fillId="0" borderId="6" xfId="1" applyFont="1" applyBorder="1" applyAlignment="1">
      <alignment vertical="center" wrapText="1"/>
    </xf>
    <xf numFmtId="0" fontId="52" fillId="0" borderId="0" xfId="1" applyFont="1"/>
    <xf numFmtId="0" fontId="52" fillId="0" borderId="6" xfId="1" applyFont="1" applyBorder="1" applyAlignment="1">
      <alignment vertical="center"/>
    </xf>
    <xf numFmtId="0" fontId="61" fillId="0" borderId="6" xfId="1" applyFont="1" applyBorder="1" applyAlignment="1">
      <alignment vertical="top" wrapText="1"/>
    </xf>
    <xf numFmtId="0" fontId="53" fillId="0" borderId="6" xfId="1" applyFont="1" applyBorder="1" applyAlignment="1">
      <alignment vertical="center"/>
    </xf>
    <xf numFmtId="0" fontId="52" fillId="0" borderId="41" xfId="1" applyFont="1" applyBorder="1" applyAlignment="1">
      <alignment horizontal="center" vertical="top"/>
    </xf>
    <xf numFmtId="0" fontId="52" fillId="0" borderId="41" xfId="1" applyFont="1" applyBorder="1" applyAlignment="1">
      <alignment horizontal="center"/>
    </xf>
    <xf numFmtId="0" fontId="52" fillId="0" borderId="41" xfId="1" applyFont="1" applyBorder="1" applyAlignment="1">
      <alignment horizontal="center" wrapText="1"/>
    </xf>
    <xf numFmtId="0" fontId="52" fillId="0" borderId="6" xfId="1" applyFont="1" applyBorder="1" applyAlignment="1">
      <alignment horizontal="center" vertical="center"/>
    </xf>
    <xf numFmtId="0" fontId="53" fillId="0" borderId="6" xfId="1" applyFont="1" applyBorder="1" applyAlignment="1">
      <alignment horizontal="left" vertical="center" wrapText="1"/>
    </xf>
    <xf numFmtId="0" fontId="53" fillId="0" borderId="6" xfId="1" applyFont="1" applyBorder="1" applyAlignment="1">
      <alignment horizontal="left" wrapText="1"/>
    </xf>
    <xf numFmtId="0" fontId="52" fillId="0" borderId="6" xfId="1" applyFont="1" applyBorder="1" applyAlignment="1">
      <alignment horizontal="center" vertical="top"/>
    </xf>
    <xf numFmtId="0" fontId="24" fillId="0" borderId="55" xfId="1" applyFont="1" applyBorder="1" applyAlignment="1">
      <alignment horizontal="center" vertical="center" wrapText="1"/>
    </xf>
    <xf numFmtId="165" fontId="17" fillId="0" borderId="6" xfId="1" applyNumberFormat="1" applyFont="1" applyFill="1" applyBorder="1" applyAlignment="1" applyProtection="1">
      <alignment horizontal="center"/>
    </xf>
    <xf numFmtId="0" fontId="17" fillId="0" borderId="6" xfId="1" applyFont="1" applyFill="1" applyBorder="1" applyProtection="1"/>
    <xf numFmtId="0" fontId="17" fillId="0" borderId="6" xfId="1" applyNumberFormat="1" applyFont="1" applyFill="1" applyBorder="1" applyAlignment="1" applyProtection="1">
      <alignment horizontal="center"/>
    </xf>
    <xf numFmtId="2" fontId="0" fillId="0" borderId="0" xfId="0" applyNumberFormat="1" applyAlignment="1" applyProtection="1">
      <alignment horizontal="center"/>
    </xf>
    <xf numFmtId="0" fontId="15" fillId="0" borderId="0" xfId="1" applyFont="1" applyFill="1" applyAlignment="1" applyProtection="1">
      <alignment horizontal="center"/>
    </xf>
    <xf numFmtId="0" fontId="54" fillId="0" borderId="6" xfId="1" applyFont="1" applyBorder="1" applyAlignment="1">
      <alignment wrapText="1"/>
    </xf>
    <xf numFmtId="0" fontId="23" fillId="0" borderId="0" xfId="1" applyFont="1" applyFill="1" applyAlignment="1" applyProtection="1">
      <alignment horizontal="center" vertical="center" wrapText="1"/>
    </xf>
    <xf numFmtId="0" fontId="15" fillId="0" borderId="19" xfId="0" applyFont="1" applyBorder="1" applyProtection="1"/>
    <xf numFmtId="0" fontId="17" fillId="0" borderId="27" xfId="0" applyFont="1" applyBorder="1" applyAlignment="1" applyProtection="1">
      <alignment horizontal="center"/>
    </xf>
    <xf numFmtId="0" fontId="62" fillId="0" borderId="6" xfId="1" applyFont="1" applyBorder="1" applyAlignment="1">
      <alignment horizontal="center" wrapText="1"/>
    </xf>
    <xf numFmtId="0" fontId="55" fillId="0" borderId="41" xfId="1" applyFont="1" applyBorder="1" applyAlignment="1">
      <alignment horizontal="center"/>
    </xf>
    <xf numFmtId="0" fontId="15" fillId="0" borderId="25" xfId="0" applyFont="1" applyBorder="1" applyAlignment="1" applyProtection="1">
      <alignment horizontal="center"/>
    </xf>
    <xf numFmtId="0" fontId="15" fillId="0" borderId="10" xfId="1" applyFont="1" applyBorder="1" applyAlignment="1">
      <alignment horizontal="center"/>
    </xf>
    <xf numFmtId="0" fontId="15" fillId="0" borderId="11" xfId="1" applyFont="1" applyBorder="1" applyAlignment="1">
      <alignment horizontal="center"/>
    </xf>
    <xf numFmtId="0" fontId="15" fillId="0" borderId="23" xfId="1" applyFont="1" applyBorder="1" applyAlignment="1">
      <alignment horizontal="center"/>
    </xf>
    <xf numFmtId="0" fontId="41" fillId="0" borderId="43" xfId="1" quotePrefix="1" applyFont="1" applyBorder="1" applyAlignment="1">
      <alignment horizontal="center"/>
    </xf>
    <xf numFmtId="0" fontId="17" fillId="0" borderId="36" xfId="1" applyBorder="1" applyAlignment="1">
      <alignment horizontal="center"/>
    </xf>
    <xf numFmtId="0" fontId="41" fillId="0" borderId="30" xfId="1" quotePrefix="1" applyFont="1" applyBorder="1" applyAlignment="1">
      <alignment horizontal="center"/>
    </xf>
    <xf numFmtId="0" fontId="17" fillId="19" borderId="22" xfId="1" applyFill="1" applyBorder="1" applyAlignment="1" applyProtection="1">
      <alignment horizontal="center"/>
      <protection locked="0"/>
    </xf>
    <xf numFmtId="164" fontId="17" fillId="19" borderId="22" xfId="1" applyNumberFormat="1" applyFill="1" applyBorder="1" applyAlignment="1" applyProtection="1">
      <alignment horizontal="center"/>
      <protection locked="0"/>
    </xf>
    <xf numFmtId="9" fontId="17" fillId="19" borderId="22" xfId="1" applyNumberFormat="1" applyFill="1" applyBorder="1" applyAlignment="1" applyProtection="1">
      <alignment horizontal="center"/>
      <protection locked="0"/>
    </xf>
    <xf numFmtId="9" fontId="17" fillId="19" borderId="22" xfId="7" applyFont="1" applyFill="1" applyBorder="1" applyAlignment="1" applyProtection="1">
      <alignment horizontal="center"/>
      <protection locked="0"/>
    </xf>
    <xf numFmtId="165" fontId="17" fillId="19" borderId="22" xfId="1" applyNumberFormat="1" applyFill="1" applyBorder="1" applyAlignment="1" applyProtection="1">
      <alignment horizontal="center"/>
      <protection locked="0"/>
    </xf>
    <xf numFmtId="0" fontId="23" fillId="19" borderId="20" xfId="1" applyFont="1" applyFill="1" applyBorder="1" applyAlignment="1" applyProtection="1">
      <alignment horizontal="center" vertical="center"/>
      <protection locked="0"/>
    </xf>
    <xf numFmtId="0" fontId="23" fillId="19" borderId="30" xfId="1" applyFont="1" applyFill="1" applyBorder="1" applyAlignment="1" applyProtection="1">
      <alignment horizontal="center" vertical="center"/>
      <protection locked="0"/>
    </xf>
    <xf numFmtId="0" fontId="23" fillId="19" borderId="46" xfId="1" applyFont="1" applyFill="1" applyBorder="1" applyAlignment="1" applyProtection="1">
      <alignment horizontal="center" vertical="center"/>
      <protection locked="0"/>
    </xf>
    <xf numFmtId="0" fontId="58" fillId="19" borderId="23" xfId="1" applyFont="1" applyFill="1" applyBorder="1" applyAlignment="1" applyProtection="1">
      <alignment horizontal="center" vertical="center"/>
      <protection locked="0"/>
    </xf>
    <xf numFmtId="0" fontId="15" fillId="0" borderId="0" xfId="1" applyFont="1" applyFill="1" applyAlignment="1" applyProtection="1">
      <alignment horizontal="right" vertical="center" wrapText="1"/>
    </xf>
    <xf numFmtId="173" fontId="63" fillId="22" borderId="23" xfId="114" applyNumberFormat="1" applyFont="1" applyFill="1" applyBorder="1" applyAlignment="1" applyProtection="1">
      <alignment horizontal="center" vertical="center" wrapText="1"/>
    </xf>
    <xf numFmtId="0" fontId="23" fillId="20" borderId="33" xfId="1" applyFont="1" applyFill="1" applyBorder="1" applyAlignment="1" applyProtection="1">
      <alignment horizontal="center" vertical="center" wrapText="1"/>
      <protection locked="0"/>
    </xf>
    <xf numFmtId="0" fontId="64" fillId="0" borderId="6" xfId="1" applyFont="1" applyBorder="1" applyAlignment="1">
      <alignment horizontal="center" wrapText="1"/>
    </xf>
    <xf numFmtId="0" fontId="65" fillId="0" borderId="6" xfId="1" applyFont="1" applyBorder="1" applyAlignment="1">
      <alignment horizontal="center" wrapText="1"/>
    </xf>
    <xf numFmtId="0" fontId="60" fillId="0" borderId="6" xfId="1" applyFont="1" applyBorder="1" applyAlignment="1">
      <alignment horizontal="center" wrapText="1"/>
    </xf>
    <xf numFmtId="0" fontId="66" fillId="0" borderId="6" xfId="1" applyFont="1" applyBorder="1" applyAlignment="1">
      <alignment horizontal="center" vertical="center" wrapText="1"/>
    </xf>
    <xf numFmtId="0" fontId="61" fillId="0" borderId="6" xfId="1" applyFont="1" applyBorder="1" applyAlignment="1">
      <alignment vertical="center" wrapText="1"/>
    </xf>
    <xf numFmtId="0" fontId="52" fillId="0" borderId="41" xfId="1" applyFont="1" applyBorder="1" applyAlignment="1">
      <alignment vertical="center"/>
    </xf>
    <xf numFmtId="0" fontId="61" fillId="0" borderId="41" xfId="1" applyFont="1" applyBorder="1" applyAlignment="1">
      <alignment vertical="center" wrapText="1"/>
    </xf>
    <xf numFmtId="0" fontId="52" fillId="0" borderId="0" xfId="1" applyFont="1" applyBorder="1" applyAlignment="1">
      <alignment horizontal="center" vertical="center" wrapText="1"/>
    </xf>
    <xf numFmtId="0" fontId="54" fillId="0" borderId="0" xfId="1" applyFont="1" applyBorder="1" applyAlignment="1">
      <alignment wrapText="1"/>
    </xf>
    <xf numFmtId="0" fontId="17" fillId="0" borderId="41" xfId="1" applyBorder="1"/>
    <xf numFmtId="0" fontId="17" fillId="0" borderId="0" xfId="1" applyBorder="1"/>
    <xf numFmtId="0" fontId="23" fillId="20" borderId="45" xfId="1" applyFont="1" applyFill="1" applyBorder="1" applyAlignment="1" applyProtection="1">
      <alignment horizontal="center" vertical="center" wrapText="1"/>
      <protection locked="0"/>
    </xf>
    <xf numFmtId="0" fontId="23" fillId="20" borderId="26" xfId="1" applyFont="1" applyFill="1" applyBorder="1" applyAlignment="1" applyProtection="1">
      <alignment horizontal="center" vertical="center" wrapText="1"/>
      <protection locked="0"/>
    </xf>
    <xf numFmtId="0" fontId="23" fillId="20" borderId="23" xfId="0" applyFont="1" applyFill="1" applyBorder="1" applyAlignment="1" applyProtection="1">
      <alignment horizontal="center" vertical="center"/>
      <protection locked="0"/>
    </xf>
    <xf numFmtId="0" fontId="23" fillId="20" borderId="23" xfId="0" applyFont="1" applyFill="1" applyBorder="1" applyAlignment="1" applyProtection="1">
      <alignment horizontal="center" vertical="center" wrapText="1"/>
      <protection locked="0"/>
    </xf>
    <xf numFmtId="0" fontId="23" fillId="20" borderId="23" xfId="1" applyFont="1" applyFill="1" applyBorder="1" applyAlignment="1" applyProtection="1">
      <alignment horizontal="center" vertical="center" wrapText="1"/>
      <protection locked="0"/>
    </xf>
    <xf numFmtId="0" fontId="23" fillId="20" borderId="23" xfId="1" applyFont="1" applyFill="1" applyBorder="1" applyAlignment="1" applyProtection="1">
      <alignment horizontal="center" wrapText="1"/>
      <protection locked="0"/>
    </xf>
    <xf numFmtId="0" fontId="23" fillId="18" borderId="23" xfId="1" applyFont="1" applyFill="1" applyBorder="1" applyAlignment="1" applyProtection="1">
      <alignment horizontal="center" vertical="center" wrapText="1"/>
    </xf>
    <xf numFmtId="0" fontId="15" fillId="0" borderId="0" xfId="1" applyFont="1" applyAlignment="1" applyProtection="1">
      <alignment horizontal="right" vertical="center"/>
    </xf>
    <xf numFmtId="0" fontId="15" fillId="0" borderId="0" xfId="1" applyFont="1" applyAlignment="1" applyProtection="1">
      <alignment horizontal="right" vertical="center" wrapText="1"/>
    </xf>
    <xf numFmtId="0" fontId="58" fillId="0" borderId="23" xfId="1" applyFont="1" applyBorder="1" applyAlignment="1" applyProtection="1">
      <alignment horizontal="center" vertical="center"/>
    </xf>
    <xf numFmtId="0" fontId="17" fillId="0" borderId="0" xfId="1" applyFont="1" applyFill="1" applyBorder="1" applyAlignment="1" applyProtection="1">
      <alignment horizontal="center" vertical="center" wrapText="1"/>
    </xf>
    <xf numFmtId="0" fontId="68" fillId="0" borderId="34" xfId="1" applyFont="1" applyBorder="1" applyAlignment="1">
      <alignment wrapText="1"/>
    </xf>
    <xf numFmtId="0" fontId="68" fillId="0" borderId="35" xfId="1" applyFont="1" applyBorder="1" applyAlignment="1">
      <alignment wrapText="1"/>
    </xf>
    <xf numFmtId="0" fontId="68" fillId="0" borderId="0" xfId="1" applyFont="1" applyAlignment="1">
      <alignment wrapText="1"/>
    </xf>
    <xf numFmtId="0" fontId="68" fillId="0" borderId="43" xfId="1" applyFont="1" applyBorder="1" applyAlignment="1">
      <alignment wrapText="1"/>
    </xf>
    <xf numFmtId="0" fontId="68" fillId="0" borderId="36" xfId="1" applyFont="1" applyBorder="1" applyAlignment="1">
      <alignment wrapText="1"/>
    </xf>
    <xf numFmtId="0" fontId="68" fillId="0" borderId="30" xfId="1" applyFont="1" applyBorder="1" applyAlignment="1">
      <alignment wrapText="1"/>
    </xf>
    <xf numFmtId="0" fontId="15" fillId="0" borderId="25" xfId="0" applyFont="1" applyBorder="1" applyAlignment="1">
      <alignment horizontal="center"/>
    </xf>
    <xf numFmtId="0" fontId="16" fillId="0" borderId="17" xfId="0" applyFont="1" applyBorder="1" applyAlignment="1" applyProtection="1">
      <alignment horizontal="center"/>
    </xf>
    <xf numFmtId="0" fontId="0" fillId="0" borderId="50" xfId="0" applyFill="1" applyBorder="1" applyAlignment="1" applyProtection="1">
      <alignment horizontal="center"/>
    </xf>
    <xf numFmtId="0" fontId="15" fillId="0" borderId="63" xfId="0" applyFont="1" applyBorder="1" applyProtection="1"/>
    <xf numFmtId="0" fontId="0" fillId="0" borderId="64" xfId="0" applyBorder="1" applyProtection="1"/>
    <xf numFmtId="0" fontId="17" fillId="0" borderId="64" xfId="0" applyFont="1" applyBorder="1" applyProtection="1"/>
    <xf numFmtId="0" fontId="17" fillId="0" borderId="65" xfId="0" applyFont="1" applyBorder="1" applyProtection="1"/>
    <xf numFmtId="0" fontId="16" fillId="0" borderId="8" xfId="0" applyFont="1" applyBorder="1" applyAlignment="1" applyProtection="1">
      <alignment horizontal="center"/>
    </xf>
    <xf numFmtId="9" fontId="0" fillId="0" borderId="5" xfId="0" applyNumberFormat="1" applyFill="1" applyBorder="1" applyAlignment="1" applyProtection="1">
      <alignment horizontal="center"/>
    </xf>
    <xf numFmtId="0" fontId="0" fillId="0" borderId="50" xfId="0" applyBorder="1" applyAlignment="1" applyProtection="1">
      <alignment horizontal="center"/>
    </xf>
    <xf numFmtId="0" fontId="15" fillId="0" borderId="45" xfId="0" applyFont="1" applyBorder="1" applyAlignment="1" applyProtection="1">
      <alignment horizontal="center"/>
    </xf>
    <xf numFmtId="0" fontId="15" fillId="0" borderId="66" xfId="0" applyFont="1" applyBorder="1" applyAlignment="1" applyProtection="1">
      <alignment horizontal="center"/>
    </xf>
    <xf numFmtId="0" fontId="0" fillId="0" borderId="30" xfId="0" applyBorder="1" applyProtection="1"/>
    <xf numFmtId="0" fontId="15" fillId="0" borderId="28" xfId="0" applyFont="1" applyBorder="1" applyAlignment="1" applyProtection="1">
      <alignment horizontal="center"/>
    </xf>
    <xf numFmtId="0" fontId="15" fillId="14" borderId="16" xfId="1" applyFont="1" applyFill="1" applyBorder="1" applyAlignment="1">
      <alignment horizontal="right"/>
    </xf>
    <xf numFmtId="0" fontId="15" fillId="14" borderId="12" xfId="1" applyFont="1" applyFill="1" applyBorder="1" applyAlignment="1">
      <alignment horizontal="right"/>
    </xf>
    <xf numFmtId="0" fontId="24" fillId="0" borderId="9" xfId="1" applyFont="1" applyFill="1" applyBorder="1" applyAlignment="1" applyProtection="1">
      <alignment horizontal="center" vertical="center" wrapText="1"/>
    </xf>
    <xf numFmtId="0" fontId="23" fillId="6" borderId="26" xfId="1" applyFont="1" applyFill="1" applyBorder="1" applyAlignment="1" applyProtection="1">
      <alignment horizontal="center" vertical="center" wrapText="1"/>
      <protection locked="0"/>
    </xf>
    <xf numFmtId="0" fontId="15" fillId="0" borderId="9" xfId="0" applyFont="1" applyBorder="1" applyAlignment="1" applyProtection="1">
      <alignment horizontal="center"/>
      <protection locked="0"/>
    </xf>
    <xf numFmtId="0" fontId="15" fillId="0" borderId="10" xfId="0" applyFont="1" applyBorder="1" applyAlignment="1" applyProtection="1">
      <alignment horizontal="center"/>
      <protection locked="0"/>
    </xf>
    <xf numFmtId="0" fontId="15" fillId="0" borderId="11" xfId="0" applyFont="1" applyBorder="1" applyAlignment="1" applyProtection="1">
      <alignment horizontal="center"/>
      <protection locked="0"/>
    </xf>
    <xf numFmtId="0" fontId="17" fillId="0" borderId="23" xfId="1" applyBorder="1" applyAlignment="1" applyProtection="1">
      <alignment horizontal="center"/>
      <protection locked="0"/>
    </xf>
    <xf numFmtId="9" fontId="0" fillId="0" borderId="23" xfId="7" applyFont="1" applyBorder="1" applyAlignment="1" applyProtection="1">
      <alignment horizontal="center"/>
      <protection locked="0"/>
    </xf>
    <xf numFmtId="0" fontId="17" fillId="0" borderId="0" xfId="0" applyFont="1" applyFill="1"/>
    <xf numFmtId="49" fontId="15" fillId="0" borderId="0" xfId="0" applyNumberFormat="1" applyFont="1" applyAlignment="1">
      <alignment horizontal="left" vertical="center" indent="1"/>
    </xf>
    <xf numFmtId="0" fontId="17" fillId="3" borderId="0" xfId="0" applyFont="1" applyFill="1"/>
    <xf numFmtId="0" fontId="2" fillId="0" borderId="0" xfId="118" applyFont="1" applyAlignment="1" applyProtection="1">
      <alignment vertical="top" wrapText="1"/>
    </xf>
    <xf numFmtId="0" fontId="0" fillId="0" borderId="34" xfId="0" applyBorder="1"/>
    <xf numFmtId="0" fontId="0" fillId="0" borderId="35" xfId="0" applyBorder="1"/>
    <xf numFmtId="0" fontId="0" fillId="0" borderId="0" xfId="0" applyBorder="1"/>
    <xf numFmtId="0" fontId="0" fillId="0" borderId="43" xfId="0" applyBorder="1"/>
    <xf numFmtId="0" fontId="0" fillId="0" borderId="20" xfId="0" applyBorder="1"/>
    <xf numFmtId="0" fontId="0" fillId="0" borderId="36" xfId="0" applyBorder="1"/>
    <xf numFmtId="0" fontId="0" fillId="0" borderId="30" xfId="0" applyBorder="1"/>
    <xf numFmtId="0" fontId="15" fillId="19" borderId="21" xfId="1" applyFont="1" applyFill="1" applyBorder="1" applyAlignment="1" applyProtection="1">
      <alignment horizontal="center" vertical="center"/>
      <protection locked="0"/>
    </xf>
    <xf numFmtId="0" fontId="15" fillId="19" borderId="23" xfId="1" applyFont="1" applyFill="1" applyBorder="1" applyAlignment="1" applyProtection="1">
      <alignment horizontal="center" vertical="center"/>
      <protection locked="0"/>
    </xf>
    <xf numFmtId="49" fontId="15" fillId="19" borderId="23" xfId="1" applyNumberFormat="1" applyFont="1" applyFill="1" applyBorder="1" applyAlignment="1" applyProtection="1">
      <alignment horizontal="left" vertical="center"/>
      <protection locked="0"/>
    </xf>
    <xf numFmtId="0" fontId="65" fillId="0" borderId="6" xfId="1" applyFont="1" applyBorder="1" applyAlignment="1">
      <alignment horizontal="center" vertical="center" wrapText="1"/>
    </xf>
    <xf numFmtId="0" fontId="0" fillId="0" borderId="0" xfId="0" applyProtection="1">
      <protection hidden="1"/>
    </xf>
    <xf numFmtId="2" fontId="56" fillId="0" borderId="0" xfId="0" applyNumberFormat="1" applyFont="1" applyAlignment="1" applyProtection="1">
      <alignment horizontal="center"/>
      <protection hidden="1"/>
    </xf>
    <xf numFmtId="0" fontId="28" fillId="0" borderId="40" xfId="0" applyFont="1" applyBorder="1" applyAlignment="1" applyProtection="1">
      <alignment horizontal="left"/>
      <protection hidden="1"/>
    </xf>
    <xf numFmtId="172" fontId="28" fillId="0" borderId="40" xfId="0" applyNumberFormat="1" applyFont="1" applyBorder="1" applyProtection="1">
      <protection hidden="1"/>
    </xf>
    <xf numFmtId="9" fontId="0" fillId="0" borderId="0" xfId="0" applyNumberFormat="1" applyAlignment="1" applyProtection="1">
      <alignment horizontal="left"/>
      <protection hidden="1"/>
    </xf>
    <xf numFmtId="3" fontId="0" fillId="0" borderId="0" xfId="0" applyNumberFormat="1" applyProtection="1">
      <protection hidden="1"/>
    </xf>
    <xf numFmtId="0" fontId="12" fillId="0" borderId="0" xfId="9" applyProtection="1">
      <protection hidden="1"/>
    </xf>
    <xf numFmtId="165" fontId="0" fillId="0" borderId="0" xfId="0" applyNumberFormat="1" applyProtection="1">
      <protection hidden="1"/>
    </xf>
    <xf numFmtId="9" fontId="0" fillId="4" borderId="0" xfId="0" applyNumberFormat="1" applyFill="1" applyAlignment="1" applyProtection="1">
      <alignment horizontal="left"/>
      <protection hidden="1"/>
    </xf>
    <xf numFmtId="3" fontId="0" fillId="4" borderId="0" xfId="0" applyNumberFormat="1" applyFill="1" applyProtection="1">
      <protection hidden="1"/>
    </xf>
    <xf numFmtId="9" fontId="0" fillId="0" borderId="0" xfId="0" applyNumberFormat="1" applyProtection="1">
      <protection hidden="1"/>
    </xf>
    <xf numFmtId="165" fontId="12" fillId="0" borderId="0" xfId="9" applyNumberFormat="1" applyAlignment="1" applyProtection="1">
      <alignment horizontal="center"/>
      <protection hidden="1"/>
    </xf>
    <xf numFmtId="0" fontId="0" fillId="0" borderId="0" xfId="0" applyAlignment="1" applyProtection="1">
      <alignment wrapText="1"/>
      <protection hidden="1"/>
    </xf>
    <xf numFmtId="3" fontId="0" fillId="15" borderId="0" xfId="0" applyNumberFormat="1" applyFill="1" applyProtection="1">
      <protection hidden="1"/>
    </xf>
    <xf numFmtId="9" fontId="0" fillId="0" borderId="36" xfId="0" applyNumberFormat="1" applyBorder="1" applyAlignment="1" applyProtection="1">
      <alignment horizontal="left"/>
      <protection hidden="1"/>
    </xf>
    <xf numFmtId="3" fontId="0" fillId="0" borderId="36" xfId="0" applyNumberFormat="1" applyBorder="1" applyProtection="1">
      <protection hidden="1"/>
    </xf>
    <xf numFmtId="0" fontId="38" fillId="0" borderId="0" xfId="0" applyFont="1" applyProtection="1">
      <protection hidden="1"/>
    </xf>
    <xf numFmtId="14" fontId="38" fillId="0" borderId="0" xfId="0" applyNumberFormat="1" applyFont="1" applyProtection="1">
      <protection hidden="1"/>
    </xf>
    <xf numFmtId="0" fontId="17" fillId="0" borderId="0" xfId="1" applyProtection="1">
      <protection hidden="1"/>
    </xf>
    <xf numFmtId="0" fontId="0" fillId="0" borderId="56" xfId="0" applyBorder="1" applyProtection="1">
      <protection hidden="1"/>
    </xf>
    <xf numFmtId="0" fontId="17" fillId="0" borderId="17" xfId="0" applyFont="1" applyBorder="1" applyProtection="1">
      <protection hidden="1"/>
    </xf>
    <xf numFmtId="0" fontId="0" fillId="0" borderId="50" xfId="0" applyBorder="1" applyAlignment="1" applyProtection="1">
      <alignment horizontal="center"/>
      <protection hidden="1"/>
    </xf>
    <xf numFmtId="0" fontId="0" fillId="0" borderId="6" xfId="0" applyBorder="1" applyAlignment="1" applyProtection="1">
      <alignment horizontal="center"/>
      <protection hidden="1"/>
    </xf>
    <xf numFmtId="0" fontId="0" fillId="0" borderId="59" xfId="0" applyBorder="1" applyAlignment="1" applyProtection="1">
      <alignment horizontal="center"/>
      <protection hidden="1"/>
    </xf>
    <xf numFmtId="0" fontId="17" fillId="0" borderId="62" xfId="0" applyFont="1" applyBorder="1" applyAlignment="1" applyProtection="1">
      <alignment horizontal="center"/>
      <protection hidden="1"/>
    </xf>
    <xf numFmtId="9" fontId="0" fillId="0" borderId="22" xfId="0" applyNumberFormat="1" applyBorder="1" applyProtection="1">
      <protection hidden="1"/>
    </xf>
    <xf numFmtId="0" fontId="17" fillId="0" borderId="6" xfId="0" quotePrefix="1" applyFont="1" applyBorder="1" applyAlignment="1" applyProtection="1">
      <alignment horizontal="center"/>
      <protection hidden="1"/>
    </xf>
    <xf numFmtId="0" fontId="17" fillId="0" borderId="59" xfId="0" quotePrefix="1" applyFont="1" applyBorder="1" applyAlignment="1" applyProtection="1">
      <alignment horizontal="center"/>
      <protection hidden="1"/>
    </xf>
    <xf numFmtId="0" fontId="17" fillId="0" borderId="17" xfId="0" applyFont="1" applyBorder="1" applyAlignment="1" applyProtection="1">
      <alignment horizontal="center"/>
      <protection hidden="1"/>
    </xf>
    <xf numFmtId="9" fontId="0" fillId="0" borderId="6" xfId="0" applyNumberFormat="1" applyBorder="1" applyProtection="1">
      <protection hidden="1"/>
    </xf>
    <xf numFmtId="0" fontId="17" fillId="0" borderId="50" xfId="0" applyFont="1" applyBorder="1" applyAlignment="1" applyProtection="1">
      <alignment horizontal="center"/>
      <protection hidden="1"/>
    </xf>
    <xf numFmtId="9" fontId="0" fillId="0" borderId="57" xfId="0" applyNumberFormat="1" applyBorder="1" applyProtection="1">
      <protection hidden="1"/>
    </xf>
    <xf numFmtId="0" fontId="17" fillId="0" borderId="57" xfId="0" quotePrefix="1" applyFont="1" applyBorder="1" applyAlignment="1" applyProtection="1">
      <alignment horizontal="center"/>
      <protection hidden="1"/>
    </xf>
    <xf numFmtId="0" fontId="17" fillId="0" borderId="58" xfId="0" quotePrefix="1" applyFont="1" applyBorder="1" applyAlignment="1" applyProtection="1">
      <alignment horizontal="center"/>
      <protection hidden="1"/>
    </xf>
    <xf numFmtId="0" fontId="17" fillId="0" borderId="60" xfId="0" applyFont="1" applyBorder="1" applyAlignment="1" applyProtection="1">
      <alignment horizontal="center"/>
      <protection hidden="1"/>
    </xf>
    <xf numFmtId="0" fontId="17" fillId="0" borderId="61" xfId="0" applyFont="1" applyBorder="1" applyAlignment="1" applyProtection="1">
      <alignment horizontal="center"/>
      <protection hidden="1"/>
    </xf>
    <xf numFmtId="0" fontId="17" fillId="0" borderId="22" xfId="0" applyFont="1" applyBorder="1" applyAlignment="1" applyProtection="1">
      <alignment horizontal="center"/>
      <protection hidden="1"/>
    </xf>
    <xf numFmtId="0" fontId="17" fillId="0" borderId="22" xfId="0" applyFont="1" applyFill="1" applyBorder="1" applyAlignment="1" applyProtection="1">
      <alignment horizontal="center"/>
      <protection hidden="1"/>
    </xf>
    <xf numFmtId="0" fontId="0" fillId="0" borderId="0" xfId="0" applyFill="1" applyProtection="1">
      <protection hidden="1"/>
    </xf>
    <xf numFmtId="0" fontId="19" fillId="0" borderId="0" xfId="0" applyFont="1" applyFill="1" applyProtection="1">
      <protection hidden="1"/>
    </xf>
    <xf numFmtId="0" fontId="15" fillId="0" borderId="0" xfId="0" applyFont="1" applyFill="1" applyAlignment="1" applyProtection="1">
      <alignment horizontal="center"/>
      <protection hidden="1"/>
    </xf>
    <xf numFmtId="0" fontId="15" fillId="0" borderId="0" xfId="0" applyFont="1" applyAlignment="1" applyProtection="1">
      <alignment horizontal="center"/>
      <protection hidden="1"/>
    </xf>
    <xf numFmtId="0" fontId="15" fillId="0" borderId="0" xfId="0" applyFont="1" applyProtection="1">
      <protection hidden="1"/>
    </xf>
    <xf numFmtId="0" fontId="15" fillId="0" borderId="0" xfId="0" applyFont="1" applyFill="1" applyProtection="1">
      <protection hidden="1"/>
    </xf>
    <xf numFmtId="0" fontId="29" fillId="0" borderId="0" xfId="0" applyFont="1" applyProtection="1">
      <protection hidden="1"/>
    </xf>
    <xf numFmtId="0" fontId="17" fillId="0" borderId="0" xfId="0" applyFont="1" applyFill="1" applyProtection="1">
      <protection hidden="1"/>
    </xf>
    <xf numFmtId="0" fontId="32" fillId="0" borderId="0" xfId="0" applyFont="1" applyFill="1" applyProtection="1">
      <protection hidden="1"/>
    </xf>
    <xf numFmtId="0" fontId="29" fillId="0" borderId="0" xfId="0" applyFont="1" applyAlignment="1" applyProtection="1">
      <alignment vertical="center"/>
      <protection hidden="1"/>
    </xf>
    <xf numFmtId="0" fontId="30" fillId="0" borderId="0" xfId="0" applyFont="1" applyAlignment="1" applyProtection="1">
      <alignment horizontal="center"/>
      <protection hidden="1"/>
    </xf>
    <xf numFmtId="0" fontId="30" fillId="0" borderId="0" xfId="0" applyFont="1" applyProtection="1">
      <protection hidden="1"/>
    </xf>
    <xf numFmtId="0" fontId="30" fillId="0" borderId="0" xfId="0" applyFont="1" applyFill="1" applyProtection="1">
      <protection hidden="1"/>
    </xf>
    <xf numFmtId="0" fontId="17" fillId="0" borderId="0" xfId="0" applyFont="1" applyAlignment="1" applyProtection="1">
      <alignment horizontal="left" vertical="center" wrapText="1"/>
      <protection hidden="1"/>
    </xf>
    <xf numFmtId="0" fontId="23" fillId="0" borderId="0" xfId="0" applyFont="1" applyFill="1" applyProtection="1">
      <protection hidden="1"/>
    </xf>
    <xf numFmtId="0" fontId="21" fillId="0" borderId="0" xfId="0" applyFont="1" applyAlignment="1" applyProtection="1">
      <alignment vertical="center"/>
      <protection hidden="1"/>
    </xf>
    <xf numFmtId="0" fontId="23" fillId="0" borderId="0" xfId="0" applyFont="1" applyFill="1" applyAlignment="1" applyProtection="1">
      <alignment horizontal="center"/>
      <protection hidden="1"/>
    </xf>
    <xf numFmtId="0" fontId="19" fillId="0" borderId="0" xfId="0" applyFont="1" applyProtection="1">
      <protection hidden="1"/>
    </xf>
    <xf numFmtId="0" fontId="19" fillId="0" borderId="0" xfId="0" applyFont="1" applyAlignment="1" applyProtection="1">
      <alignment horizontal="center"/>
      <protection hidden="1"/>
    </xf>
    <xf numFmtId="0" fontId="15" fillId="0" borderId="19" xfId="0" applyFont="1" applyBorder="1" applyProtection="1">
      <protection hidden="1"/>
    </xf>
    <xf numFmtId="0" fontId="15" fillId="0" borderId="63" xfId="0" applyFont="1" applyBorder="1" applyProtection="1">
      <protection hidden="1"/>
    </xf>
    <xf numFmtId="0" fontId="16" fillId="0" borderId="17" xfId="0" applyFont="1" applyBorder="1" applyAlignment="1" applyProtection="1">
      <alignment horizontal="center"/>
      <protection hidden="1"/>
    </xf>
    <xf numFmtId="0" fontId="16" fillId="0" borderId="22" xfId="0" applyFont="1" applyBorder="1" applyAlignment="1" applyProtection="1">
      <alignment horizontal="center"/>
      <protection hidden="1"/>
    </xf>
    <xf numFmtId="0" fontId="16" fillId="0" borderId="28" xfId="0" applyFont="1" applyBorder="1" applyAlignment="1" applyProtection="1">
      <alignment horizontal="center"/>
      <protection hidden="1"/>
    </xf>
    <xf numFmtId="0" fontId="0" fillId="0" borderId="64" xfId="0" applyBorder="1" applyProtection="1">
      <protection hidden="1"/>
    </xf>
    <xf numFmtId="0" fontId="0" fillId="0" borderId="50" xfId="0" applyFill="1" applyBorder="1" applyAlignment="1" applyProtection="1">
      <alignment horizontal="center"/>
      <protection locked="0" hidden="1"/>
    </xf>
    <xf numFmtId="9" fontId="0" fillId="0" borderId="6" xfId="0" applyNumberFormat="1" applyFill="1" applyBorder="1" applyAlignment="1" applyProtection="1">
      <alignment horizontal="center"/>
      <protection hidden="1"/>
    </xf>
    <xf numFmtId="0" fontId="0" fillId="0" borderId="6" xfId="0" applyFill="1" applyBorder="1" applyAlignment="1" applyProtection="1">
      <alignment horizontal="center"/>
      <protection locked="0" hidden="1"/>
    </xf>
    <xf numFmtId="9" fontId="0" fillId="0" borderId="2" xfId="0" applyNumberFormat="1" applyBorder="1" applyAlignment="1" applyProtection="1">
      <alignment horizontal="center"/>
      <protection hidden="1"/>
    </xf>
    <xf numFmtId="0" fontId="17" fillId="0" borderId="64" xfId="0" applyFont="1" applyBorder="1" applyProtection="1">
      <protection hidden="1"/>
    </xf>
    <xf numFmtId="0" fontId="17" fillId="0" borderId="65" xfId="0" applyFont="1" applyBorder="1" applyProtection="1">
      <protection hidden="1"/>
    </xf>
    <xf numFmtId="0" fontId="15" fillId="0" borderId="20" xfId="0" applyFont="1" applyFill="1" applyBorder="1" applyProtection="1">
      <protection hidden="1"/>
    </xf>
    <xf numFmtId="0" fontId="15" fillId="0" borderId="25" xfId="0" applyFont="1" applyBorder="1" applyAlignment="1" applyProtection="1">
      <alignment horizontal="center"/>
      <protection hidden="1"/>
    </xf>
    <xf numFmtId="0" fontId="17" fillId="0" borderId="26" xfId="0" applyFont="1" applyBorder="1" applyAlignment="1" applyProtection="1">
      <alignment horizontal="center"/>
      <protection hidden="1"/>
    </xf>
    <xf numFmtId="0" fontId="15" fillId="0" borderId="26" xfId="0" applyFont="1" applyBorder="1" applyAlignment="1" applyProtection="1">
      <alignment horizontal="center"/>
      <protection hidden="1"/>
    </xf>
    <xf numFmtId="0" fontId="17" fillId="0" borderId="27" xfId="0" applyFont="1" applyBorder="1" applyAlignment="1" applyProtection="1">
      <alignment horizontal="center"/>
      <protection hidden="1"/>
    </xf>
    <xf numFmtId="10" fontId="0" fillId="0" borderId="0" xfId="0" applyNumberFormat="1" applyFill="1" applyBorder="1" applyAlignment="1" applyProtection="1">
      <protection hidden="1"/>
    </xf>
    <xf numFmtId="0" fontId="0" fillId="0" borderId="0" xfId="0" applyFill="1" applyAlignment="1" applyProtection="1">
      <alignment horizontal="center"/>
      <protection hidden="1"/>
    </xf>
    <xf numFmtId="0" fontId="17" fillId="0" borderId="0" xfId="0" applyFont="1" applyAlignment="1" applyProtection="1">
      <alignment vertical="center"/>
      <protection hidden="1"/>
    </xf>
    <xf numFmtId="0" fontId="0" fillId="0" borderId="0" xfId="0" applyAlignment="1" applyProtection="1">
      <alignment horizontal="center"/>
      <protection hidden="1"/>
    </xf>
    <xf numFmtId="0" fontId="15" fillId="0" borderId="63" xfId="0" applyFont="1" applyBorder="1" applyAlignment="1" applyProtection="1">
      <alignment horizontal="left"/>
      <protection hidden="1"/>
    </xf>
    <xf numFmtId="0" fontId="15" fillId="0" borderId="66" xfId="0" applyFont="1" applyBorder="1" applyAlignment="1" applyProtection="1">
      <alignment horizontal="center"/>
      <protection hidden="1"/>
    </xf>
    <xf numFmtId="0" fontId="15" fillId="0" borderId="28" xfId="0" applyFont="1" applyBorder="1" applyAlignment="1" applyProtection="1">
      <alignment horizontal="center"/>
      <protection hidden="1"/>
    </xf>
    <xf numFmtId="9" fontId="0" fillId="0" borderId="0" xfId="2" applyFont="1" applyProtection="1">
      <protection hidden="1"/>
    </xf>
    <xf numFmtId="9" fontId="0" fillId="0" borderId="0" xfId="0" applyNumberFormat="1" applyFill="1" applyProtection="1">
      <protection hidden="1"/>
    </xf>
    <xf numFmtId="0" fontId="17" fillId="0" borderId="1" xfId="0" applyFont="1" applyBorder="1" applyAlignment="1" applyProtection="1">
      <alignment horizontal="left"/>
      <protection hidden="1"/>
    </xf>
    <xf numFmtId="0" fontId="0" fillId="0" borderId="1" xfId="0" applyFill="1" applyBorder="1" applyAlignment="1" applyProtection="1">
      <alignment horizontal="center"/>
      <protection locked="0" hidden="1"/>
    </xf>
    <xf numFmtId="9" fontId="0" fillId="0" borderId="2" xfId="0" applyNumberFormat="1" applyFill="1" applyBorder="1" applyAlignment="1" applyProtection="1">
      <alignment horizontal="center"/>
      <protection hidden="1"/>
    </xf>
    <xf numFmtId="0" fontId="0" fillId="0" borderId="0" xfId="0" applyFill="1" applyBorder="1" applyProtection="1">
      <protection hidden="1"/>
    </xf>
    <xf numFmtId="1" fontId="0" fillId="0" borderId="0" xfId="0" applyNumberFormat="1" applyFill="1" applyBorder="1" applyProtection="1">
      <protection hidden="1"/>
    </xf>
    <xf numFmtId="0" fontId="0" fillId="0" borderId="0" xfId="0" applyFill="1" applyBorder="1" applyAlignment="1" applyProtection="1">
      <alignment horizontal="center"/>
      <protection hidden="1"/>
    </xf>
    <xf numFmtId="9" fontId="0" fillId="0" borderId="5" xfId="0" applyNumberFormat="1" applyBorder="1" applyAlignment="1" applyProtection="1">
      <alignment horizontal="center"/>
      <protection hidden="1"/>
    </xf>
    <xf numFmtId="0" fontId="15" fillId="0" borderId="23" xfId="0" applyFont="1" applyFill="1" applyBorder="1" applyProtection="1">
      <protection hidden="1"/>
    </xf>
    <xf numFmtId="0" fontId="15" fillId="0" borderId="11" xfId="0" applyFont="1" applyBorder="1" applyAlignment="1" applyProtection="1">
      <alignment horizontal="center"/>
      <protection hidden="1"/>
    </xf>
    <xf numFmtId="0" fontId="0" fillId="0" borderId="23" xfId="0" applyBorder="1" applyAlignment="1" applyProtection="1">
      <alignment horizontal="center"/>
      <protection hidden="1"/>
    </xf>
    <xf numFmtId="0" fontId="17" fillId="0" borderId="0" xfId="0" applyFont="1" applyFill="1" applyBorder="1" applyProtection="1">
      <protection hidden="1"/>
    </xf>
    <xf numFmtId="0" fontId="73" fillId="0" borderId="6" xfId="1" applyFont="1" applyBorder="1" applyAlignment="1">
      <alignment horizontal="center" vertical="center" wrapText="1"/>
    </xf>
    <xf numFmtId="0" fontId="17" fillId="0" borderId="23" xfId="1" applyBorder="1" applyAlignment="1" applyProtection="1">
      <alignment horizontal="center"/>
      <protection hidden="1"/>
    </xf>
    <xf numFmtId="3" fontId="28" fillId="23" borderId="6" xfId="1" applyNumberFormat="1" applyFont="1" applyFill="1" applyBorder="1" applyAlignment="1">
      <alignment horizontal="center"/>
    </xf>
    <xf numFmtId="0" fontId="17" fillId="0" borderId="0" xfId="1" applyAlignment="1">
      <alignment horizontal="right"/>
    </xf>
    <xf numFmtId="0" fontId="28" fillId="0" borderId="0" xfId="1" applyFont="1" applyAlignment="1">
      <alignment horizontal="center" vertical="center"/>
    </xf>
    <xf numFmtId="173" fontId="17" fillId="0" borderId="0" xfId="10" applyNumberFormat="1" applyFont="1"/>
    <xf numFmtId="0" fontId="23" fillId="0" borderId="21" xfId="1" applyFont="1" applyFill="1" applyBorder="1" applyAlignment="1" applyProtection="1">
      <alignment horizontal="center" vertical="center" wrapText="1"/>
    </xf>
    <xf numFmtId="0" fontId="0" fillId="14" borderId="0" xfId="0" applyFill="1" applyBorder="1" applyAlignment="1" applyProtection="1"/>
    <xf numFmtId="0" fontId="75" fillId="0" borderId="32" xfId="118" applyFont="1" applyBorder="1" applyProtection="1"/>
    <xf numFmtId="0" fontId="75" fillId="0" borderId="0" xfId="118" applyFont="1" applyBorder="1" applyProtection="1"/>
    <xf numFmtId="0" fontId="74" fillId="0" borderId="43" xfId="0" applyFont="1" applyBorder="1" applyProtection="1"/>
    <xf numFmtId="0" fontId="75" fillId="0" borderId="32" xfId="118" applyFont="1" applyBorder="1" applyAlignment="1" applyProtection="1">
      <alignment horizontal="right" vertical="top"/>
    </xf>
    <xf numFmtId="0" fontId="75" fillId="0" borderId="0" xfId="118" applyFont="1" applyBorder="1" applyAlignment="1" applyProtection="1"/>
    <xf numFmtId="0" fontId="74" fillId="0" borderId="0" xfId="0" applyFont="1" applyProtection="1"/>
    <xf numFmtId="0" fontId="77" fillId="0" borderId="0" xfId="0" applyFont="1" applyBorder="1" applyAlignment="1" applyProtection="1">
      <alignment horizontal="right"/>
    </xf>
    <xf numFmtId="0" fontId="75" fillId="0" borderId="0" xfId="118" applyFont="1" applyBorder="1" applyAlignment="1" applyProtection="1">
      <alignment wrapText="1"/>
    </xf>
    <xf numFmtId="0" fontId="75" fillId="0" borderId="32" xfId="118" applyFont="1" applyBorder="1" applyAlignment="1" applyProtection="1">
      <alignment horizontal="right"/>
    </xf>
    <xf numFmtId="0" fontId="75" fillId="0" borderId="0" xfId="118" applyFont="1" applyBorder="1" applyAlignment="1" applyProtection="1">
      <alignment horizontal="right"/>
    </xf>
    <xf numFmtId="0" fontId="74" fillId="0" borderId="32" xfId="0" applyFont="1" applyBorder="1" applyProtection="1"/>
    <xf numFmtId="0" fontId="75" fillId="0" borderId="0" xfId="118" applyFont="1" applyBorder="1" applyAlignment="1" applyProtection="1">
      <alignment vertical="top" wrapText="1"/>
    </xf>
    <xf numFmtId="0" fontId="75" fillId="0" borderId="43" xfId="118" applyFont="1" applyBorder="1" applyAlignment="1" applyProtection="1">
      <alignment vertical="top" wrapText="1"/>
    </xf>
    <xf numFmtId="0" fontId="75" fillId="0" borderId="0" xfId="118" applyFont="1" applyBorder="1" applyAlignment="1" applyProtection="1">
      <alignment horizontal="right" vertical="top" wrapText="1"/>
    </xf>
    <xf numFmtId="0" fontId="75" fillId="0" borderId="0" xfId="118" applyFont="1" applyBorder="1" applyAlignment="1" applyProtection="1">
      <alignment horizontal="center" vertical="top" wrapText="1"/>
    </xf>
    <xf numFmtId="0" fontId="75" fillId="0" borderId="14" xfId="118" applyFont="1" applyBorder="1" applyAlignment="1" applyProtection="1">
      <alignment horizontal="center" vertical="top" wrapText="1"/>
    </xf>
    <xf numFmtId="0" fontId="75" fillId="0" borderId="0" xfId="118" applyFont="1" applyBorder="1" applyAlignment="1" applyProtection="1">
      <alignment vertical="center" wrapText="1"/>
    </xf>
    <xf numFmtId="0" fontId="77" fillId="0" borderId="14" xfId="0" applyFont="1" applyBorder="1" applyAlignment="1" applyProtection="1">
      <alignment horizontal="center" vertical="center"/>
      <protection locked="0"/>
    </xf>
    <xf numFmtId="0" fontId="75" fillId="0" borderId="0" xfId="118" applyFont="1" applyBorder="1" applyAlignment="1" applyProtection="1">
      <alignment vertical="top" wrapText="1"/>
      <protection locked="0"/>
    </xf>
    <xf numFmtId="0" fontId="74" fillId="0" borderId="0" xfId="0" applyFont="1" applyBorder="1" applyProtection="1">
      <protection locked="0"/>
    </xf>
    <xf numFmtId="0" fontId="74" fillId="0" borderId="0" xfId="0" applyFont="1" applyBorder="1" applyProtection="1"/>
    <xf numFmtId="0" fontId="74" fillId="0" borderId="20" xfId="0" applyFont="1" applyBorder="1" applyProtection="1"/>
    <xf numFmtId="0" fontId="75" fillId="0" borderId="36" xfId="118" applyFont="1" applyBorder="1" applyAlignment="1" applyProtection="1">
      <alignment vertical="top" wrapText="1"/>
    </xf>
    <xf numFmtId="0" fontId="75" fillId="0" borderId="30" xfId="118" applyFont="1" applyBorder="1" applyAlignment="1" applyProtection="1">
      <alignment vertical="top" wrapText="1"/>
    </xf>
    <xf numFmtId="0" fontId="74" fillId="0" borderId="0" xfId="0" applyFont="1" applyBorder="1" applyAlignment="1" applyProtection="1"/>
    <xf numFmtId="0" fontId="74" fillId="0" borderId="19" xfId="0" applyFont="1" applyBorder="1"/>
    <xf numFmtId="0" fontId="74" fillId="0" borderId="34" xfId="0" applyFont="1" applyBorder="1"/>
    <xf numFmtId="0" fontId="75" fillId="0" borderId="32" xfId="118" applyFont="1" applyBorder="1"/>
    <xf numFmtId="0" fontId="75" fillId="0" borderId="0" xfId="118" applyFont="1" applyBorder="1"/>
    <xf numFmtId="0" fontId="75" fillId="0" borderId="0" xfId="118" applyFont="1" applyBorder="1" applyAlignment="1">
      <alignment horizontal="left"/>
    </xf>
    <xf numFmtId="0" fontId="75" fillId="0" borderId="32" xfId="118" quotePrefix="1" applyFont="1" applyBorder="1" applyAlignment="1">
      <alignment horizontal="right" vertical="top"/>
    </xf>
    <xf numFmtId="0" fontId="75" fillId="0" borderId="32" xfId="118" applyFont="1" applyBorder="1" applyAlignment="1">
      <alignment vertical="top"/>
    </xf>
    <xf numFmtId="0" fontId="75" fillId="0" borderId="0" xfId="118" applyFont="1" applyBorder="1" applyAlignment="1"/>
    <xf numFmtId="0" fontId="74" fillId="0" borderId="32" xfId="0" applyFont="1" applyBorder="1"/>
    <xf numFmtId="0" fontId="74" fillId="0" borderId="0" xfId="0" applyFont="1" applyBorder="1"/>
    <xf numFmtId="0" fontId="75" fillId="0" borderId="0" xfId="118" applyFont="1" applyBorder="1" applyAlignment="1">
      <alignment horizontal="right"/>
    </xf>
    <xf numFmtId="0" fontId="76" fillId="0" borderId="0" xfId="118" applyFont="1" applyBorder="1" applyAlignment="1"/>
    <xf numFmtId="173" fontId="17" fillId="0" borderId="0" xfId="10" applyNumberFormat="1" applyFont="1" applyProtection="1">
      <protection hidden="1"/>
    </xf>
    <xf numFmtId="0" fontId="0" fillId="0" borderId="20" xfId="0" applyFont="1" applyFill="1" applyBorder="1" applyAlignment="1" applyProtection="1">
      <alignment horizontal="center" vertical="center" wrapText="1"/>
    </xf>
    <xf numFmtId="0" fontId="25" fillId="14" borderId="19" xfId="0" applyFont="1" applyFill="1" applyBorder="1" applyProtection="1"/>
    <xf numFmtId="0" fontId="25" fillId="14" borderId="34" xfId="0" applyFont="1" applyFill="1" applyBorder="1" applyAlignment="1" applyProtection="1">
      <alignment horizontal="center"/>
    </xf>
    <xf numFmtId="0" fontId="0" fillId="14" borderId="35" xfId="0" applyFill="1" applyBorder="1" applyProtection="1"/>
    <xf numFmtId="0" fontId="17" fillId="14" borderId="32" xfId="0" applyFont="1" applyFill="1" applyBorder="1" applyAlignment="1" applyProtection="1">
      <alignment horizontal="right"/>
    </xf>
    <xf numFmtId="0" fontId="29" fillId="14" borderId="43" xfId="0" applyFont="1" applyFill="1" applyBorder="1" applyProtection="1"/>
    <xf numFmtId="0" fontId="17" fillId="14" borderId="32" xfId="0" applyFont="1" applyFill="1" applyBorder="1" applyAlignment="1" applyProtection="1">
      <alignment horizontal="left"/>
    </xf>
    <xf numFmtId="0" fontId="17" fillId="14" borderId="20" xfId="0" applyFont="1" applyFill="1" applyBorder="1" applyAlignment="1" applyProtection="1"/>
    <xf numFmtId="0" fontId="0" fillId="14" borderId="36" xfId="0" applyFill="1" applyBorder="1" applyAlignment="1" applyProtection="1"/>
    <xf numFmtId="0" fontId="17" fillId="14" borderId="36" xfId="0" applyFont="1" applyFill="1" applyBorder="1" applyAlignment="1" applyProtection="1">
      <alignment horizontal="right"/>
    </xf>
    <xf numFmtId="0" fontId="17" fillId="14" borderId="36" xfId="0" applyFont="1" applyFill="1" applyBorder="1" applyAlignment="1" applyProtection="1"/>
    <xf numFmtId="0" fontId="29" fillId="14" borderId="30" xfId="0" applyFont="1" applyFill="1" applyBorder="1" applyProtection="1"/>
    <xf numFmtId="0" fontId="68" fillId="0" borderId="0" xfId="1" applyFont="1" applyAlignment="1">
      <alignment horizontal="center" vertical="center" wrapText="1"/>
    </xf>
    <xf numFmtId="14" fontId="77" fillId="0" borderId="12" xfId="0" applyNumberFormat="1" applyFont="1" applyBorder="1" applyAlignment="1" applyProtection="1">
      <alignment horizontal="center"/>
      <protection locked="0"/>
    </xf>
    <xf numFmtId="0" fontId="75" fillId="0" borderId="0" xfId="118" applyFont="1" applyBorder="1" applyAlignment="1" applyProtection="1">
      <alignment horizontal="right"/>
    </xf>
    <xf numFmtId="0" fontId="77" fillId="0" borderId="12" xfId="0" applyFont="1" applyBorder="1" applyAlignment="1" applyProtection="1">
      <alignment horizontal="center" vertical="center"/>
    </xf>
    <xf numFmtId="0" fontId="75" fillId="0" borderId="12" xfId="118" applyFont="1" applyBorder="1" applyAlignment="1" applyProtection="1">
      <alignment horizontal="center" vertical="top" wrapText="1"/>
      <protection locked="0"/>
    </xf>
    <xf numFmtId="0" fontId="74" fillId="0" borderId="19" xfId="0" applyFont="1" applyBorder="1" applyAlignment="1" applyProtection="1">
      <alignment horizontal="center"/>
    </xf>
    <xf numFmtId="0" fontId="74" fillId="0" borderId="34" xfId="0" applyFont="1" applyBorder="1" applyAlignment="1" applyProtection="1">
      <alignment horizontal="center"/>
    </xf>
    <xf numFmtId="0" fontId="74" fillId="0" borderId="35" xfId="0" applyFont="1" applyBorder="1" applyAlignment="1" applyProtection="1">
      <alignment horizontal="center"/>
    </xf>
    <xf numFmtId="0" fontId="75" fillId="0" borderId="12" xfId="118" applyFont="1" applyBorder="1" applyAlignment="1" applyProtection="1">
      <alignment horizontal="center"/>
    </xf>
    <xf numFmtId="0" fontId="75" fillId="0" borderId="42" xfId="118" applyFont="1" applyBorder="1" applyAlignment="1" applyProtection="1">
      <alignment horizontal="center"/>
    </xf>
    <xf numFmtId="0" fontId="75" fillId="0" borderId="0" xfId="118" applyFont="1" applyBorder="1" applyAlignment="1" applyProtection="1">
      <alignment horizontal="left"/>
    </xf>
    <xf numFmtId="0" fontId="75" fillId="0" borderId="0" xfId="119" applyFont="1" applyBorder="1" applyAlignment="1">
      <alignment horizontal="left" vertical="top" wrapText="1"/>
    </xf>
    <xf numFmtId="0" fontId="75" fillId="0" borderId="43" xfId="119" applyFont="1" applyBorder="1" applyAlignment="1">
      <alignment horizontal="left" vertical="top" wrapText="1"/>
    </xf>
    <xf numFmtId="0" fontId="76" fillId="0" borderId="32" xfId="118" applyFont="1" applyBorder="1" applyAlignment="1" applyProtection="1">
      <alignment horizontal="center"/>
    </xf>
    <xf numFmtId="0" fontId="76" fillId="0" borderId="0" xfId="118" applyFont="1" applyBorder="1" applyAlignment="1" applyProtection="1">
      <alignment horizontal="center"/>
    </xf>
    <xf numFmtId="0" fontId="76" fillId="0" borderId="43" xfId="118" applyFont="1" applyBorder="1" applyAlignment="1" applyProtection="1">
      <alignment horizontal="center"/>
    </xf>
    <xf numFmtId="0" fontId="75" fillId="0" borderId="12" xfId="118" applyFont="1" applyBorder="1" applyAlignment="1" applyProtection="1">
      <alignment horizontal="center"/>
      <protection locked="0"/>
    </xf>
    <xf numFmtId="0" fontId="75" fillId="0" borderId="0" xfId="118" applyFont="1" applyBorder="1" applyAlignment="1" applyProtection="1">
      <alignment horizontal="center"/>
    </xf>
    <xf numFmtId="0" fontId="75" fillId="0" borderId="0" xfId="118" applyFont="1" applyBorder="1" applyAlignment="1" applyProtection="1">
      <alignment horizontal="right" wrapText="1"/>
    </xf>
    <xf numFmtId="0" fontId="75" fillId="0" borderId="0" xfId="118" applyFont="1" applyBorder="1" applyAlignment="1">
      <alignment horizontal="left" vertical="top" wrapText="1"/>
    </xf>
    <xf numFmtId="0" fontId="75" fillId="0" borderId="43" xfId="118" applyFont="1" applyBorder="1" applyAlignment="1">
      <alignment horizontal="left" vertical="top" wrapText="1"/>
    </xf>
    <xf numFmtId="0" fontId="75" fillId="0" borderId="0" xfId="118" applyFont="1" applyBorder="1" applyAlignment="1" applyProtection="1">
      <alignment horizontal="left" vertical="top" wrapText="1"/>
      <protection locked="0"/>
    </xf>
    <xf numFmtId="0" fontId="75" fillId="0" borderId="43" xfId="118" applyFont="1" applyBorder="1" applyAlignment="1" applyProtection="1">
      <alignment horizontal="left" vertical="top" wrapText="1"/>
      <protection locked="0"/>
    </xf>
    <xf numFmtId="0" fontId="75" fillId="0" borderId="0" xfId="118" applyFont="1" applyBorder="1" applyAlignment="1">
      <alignment horizontal="left" vertical="center" wrapText="1"/>
    </xf>
    <xf numFmtId="0" fontId="75" fillId="0" borderId="43" xfId="118" applyFont="1" applyBorder="1" applyAlignment="1">
      <alignment horizontal="left" vertical="center" wrapText="1"/>
    </xf>
    <xf numFmtId="0" fontId="77" fillId="0" borderId="12" xfId="0" applyFont="1" applyBorder="1" applyAlignment="1" applyProtection="1">
      <alignment horizontal="center" vertical="center"/>
      <protection locked="0"/>
    </xf>
    <xf numFmtId="0" fontId="75" fillId="0" borderId="0" xfId="118" applyFont="1" applyBorder="1" applyAlignment="1">
      <alignment horizontal="right"/>
    </xf>
    <xf numFmtId="0" fontId="75" fillId="0" borderId="32" xfId="118" applyFont="1" applyBorder="1" applyAlignment="1">
      <alignment horizontal="right" vertical="top"/>
    </xf>
    <xf numFmtId="0" fontId="78" fillId="0" borderId="12" xfId="118" applyFont="1" applyBorder="1" applyAlignment="1" applyProtection="1">
      <alignment horizontal="center"/>
      <protection locked="0"/>
    </xf>
    <xf numFmtId="0" fontId="31" fillId="0" borderId="9" xfId="1" applyFont="1" applyBorder="1" applyAlignment="1">
      <alignment horizontal="center" wrapText="1"/>
    </xf>
    <xf numFmtId="0" fontId="59" fillId="0" borderId="10" xfId="1" applyFont="1" applyBorder="1" applyAlignment="1">
      <alignment horizontal="center" wrapText="1"/>
    </xf>
    <xf numFmtId="0" fontId="59" fillId="0" borderId="11" xfId="1" applyFont="1" applyBorder="1" applyAlignment="1">
      <alignment horizontal="center" wrapText="1"/>
    </xf>
    <xf numFmtId="0" fontId="31" fillId="0" borderId="9" xfId="1" applyFont="1" applyFill="1" applyBorder="1" applyAlignment="1" applyProtection="1">
      <alignment horizontal="center" vertical="center" wrapText="1"/>
    </xf>
    <xf numFmtId="0" fontId="31" fillId="0" borderId="10" xfId="1" applyFont="1" applyFill="1" applyBorder="1" applyAlignment="1" applyProtection="1">
      <alignment horizontal="center" vertical="center" wrapText="1"/>
    </xf>
    <xf numFmtId="0" fontId="31" fillId="0" borderId="11" xfId="1" applyFont="1" applyFill="1" applyBorder="1" applyAlignment="1" applyProtection="1">
      <alignment horizontal="center" vertical="center" wrapText="1"/>
    </xf>
    <xf numFmtId="0" fontId="31" fillId="12" borderId="9" xfId="1" applyFont="1" applyFill="1" applyBorder="1" applyAlignment="1" applyProtection="1">
      <alignment horizontal="center" vertical="center" wrapText="1"/>
    </xf>
    <xf numFmtId="0" fontId="31" fillId="12" borderId="10" xfId="1" applyFont="1" applyFill="1" applyBorder="1" applyAlignment="1" applyProtection="1">
      <alignment horizontal="center" vertical="center" wrapText="1"/>
    </xf>
    <xf numFmtId="0" fontId="31" fillId="12" borderId="11" xfId="1" applyFont="1" applyFill="1" applyBorder="1" applyAlignment="1" applyProtection="1">
      <alignment horizontal="center" vertical="center" wrapText="1"/>
    </xf>
    <xf numFmtId="0" fontId="28" fillId="20" borderId="9" xfId="1" applyFont="1" applyFill="1" applyBorder="1" applyAlignment="1" applyProtection="1">
      <alignment horizontal="center" vertical="center" wrapText="1"/>
      <protection locked="0"/>
    </xf>
    <xf numFmtId="0" fontId="28" fillId="20" borderId="10" xfId="1" applyFont="1" applyFill="1" applyBorder="1" applyAlignment="1" applyProtection="1">
      <alignment horizontal="center" vertical="center" wrapText="1"/>
      <protection locked="0"/>
    </xf>
    <xf numFmtId="0" fontId="28" fillId="20" borderId="11" xfId="1" applyFont="1" applyFill="1" applyBorder="1" applyAlignment="1" applyProtection="1">
      <alignment horizontal="center" vertical="center" wrapText="1"/>
      <protection locked="0"/>
    </xf>
    <xf numFmtId="0" fontId="23" fillId="0" borderId="9" xfId="1" applyFont="1" applyBorder="1" applyAlignment="1" applyProtection="1">
      <alignment horizontal="center" vertical="center" wrapText="1"/>
    </xf>
    <xf numFmtId="0" fontId="23" fillId="0" borderId="10" xfId="1" applyFont="1" applyBorder="1" applyAlignment="1" applyProtection="1">
      <alignment horizontal="center" vertical="center" wrapText="1"/>
    </xf>
    <xf numFmtId="0" fontId="23" fillId="0" borderId="11" xfId="1" applyFont="1" applyBorder="1" applyAlignment="1" applyProtection="1">
      <alignment horizontal="center" vertical="center" wrapText="1"/>
    </xf>
    <xf numFmtId="0" fontId="23" fillId="0" borderId="20" xfId="1" applyFont="1" applyBorder="1" applyAlignment="1" applyProtection="1">
      <alignment horizontal="center" wrapText="1"/>
    </xf>
    <xf numFmtId="0" fontId="23" fillId="0" borderId="36" xfId="1" applyFont="1" applyBorder="1" applyAlignment="1" applyProtection="1">
      <alignment horizontal="center" wrapText="1"/>
    </xf>
    <xf numFmtId="0" fontId="23" fillId="0" borderId="30" xfId="1" applyFont="1" applyBorder="1" applyAlignment="1" applyProtection="1">
      <alignment horizontal="center" wrapText="1"/>
    </xf>
    <xf numFmtId="0" fontId="23" fillId="21" borderId="19" xfId="1" applyFont="1" applyFill="1" applyBorder="1" applyAlignment="1" applyProtection="1">
      <alignment horizontal="center" vertical="center"/>
      <protection locked="0"/>
    </xf>
    <xf numFmtId="0" fontId="23" fillId="21" borderId="34" xfId="1" applyFont="1" applyFill="1" applyBorder="1" applyAlignment="1" applyProtection="1">
      <alignment horizontal="center" vertical="center"/>
      <protection locked="0"/>
    </xf>
    <xf numFmtId="0" fontId="23" fillId="21" borderId="35" xfId="1" applyFont="1" applyFill="1" applyBorder="1" applyAlignment="1" applyProtection="1">
      <alignment horizontal="center" vertical="center"/>
      <protection locked="0"/>
    </xf>
    <xf numFmtId="0" fontId="23" fillId="0" borderId="46" xfId="1" applyFont="1" applyFill="1" applyBorder="1" applyAlignment="1" applyProtection="1">
      <alignment horizontal="center" vertical="center" wrapText="1"/>
    </xf>
    <xf numFmtId="0" fontId="23" fillId="0" borderId="53" xfId="1" applyFont="1" applyFill="1" applyBorder="1" applyAlignment="1" applyProtection="1">
      <alignment horizontal="center" vertical="center" wrapText="1"/>
    </xf>
    <xf numFmtId="0" fontId="23" fillId="0" borderId="21" xfId="1" applyFont="1" applyFill="1" applyBorder="1" applyAlignment="1" applyProtection="1">
      <alignment horizontal="center" vertical="center" wrapText="1"/>
    </xf>
    <xf numFmtId="0" fontId="15" fillId="0" borderId="43" xfId="1" applyFont="1" applyFill="1" applyBorder="1" applyAlignment="1" applyProtection="1">
      <alignment horizontal="right" wrapText="1"/>
    </xf>
    <xf numFmtId="0" fontId="23" fillId="19" borderId="32" xfId="1" applyFont="1" applyFill="1" applyBorder="1" applyAlignment="1" applyProtection="1">
      <alignment horizontal="center" vertical="center"/>
      <protection locked="0"/>
    </xf>
    <xf numFmtId="0" fontId="23" fillId="19" borderId="0" xfId="1" applyFont="1" applyFill="1" applyAlignment="1" applyProtection="1">
      <alignment horizontal="center" vertical="center"/>
      <protection locked="0"/>
    </xf>
    <xf numFmtId="0" fontId="23" fillId="19" borderId="43" xfId="1" applyFont="1" applyFill="1" applyBorder="1" applyAlignment="1" applyProtection="1">
      <alignment horizontal="center" vertical="center"/>
      <protection locked="0"/>
    </xf>
    <xf numFmtId="0" fontId="23" fillId="19" borderId="20" xfId="1" applyFont="1" applyFill="1" applyBorder="1" applyAlignment="1" applyProtection="1">
      <alignment horizontal="center" vertical="center"/>
      <protection locked="0"/>
    </xf>
    <xf numFmtId="0" fontId="23" fillId="19" borderId="36" xfId="1" applyFont="1" applyFill="1" applyBorder="1" applyAlignment="1" applyProtection="1">
      <alignment horizontal="center" vertical="center"/>
      <protection locked="0"/>
    </xf>
    <xf numFmtId="0" fontId="23" fillId="19" borderId="30" xfId="1" applyFont="1" applyFill="1" applyBorder="1" applyAlignment="1" applyProtection="1">
      <alignment horizontal="center" vertical="center"/>
      <protection locked="0"/>
    </xf>
    <xf numFmtId="0" fontId="37" fillId="4" borderId="32" xfId="1" applyFont="1" applyFill="1" applyBorder="1" applyAlignment="1" applyProtection="1">
      <alignment horizontal="center" vertical="center" wrapText="1"/>
    </xf>
    <xf numFmtId="0" fontId="38" fillId="4" borderId="0" xfId="1" applyFont="1" applyFill="1" applyBorder="1" applyAlignment="1" applyProtection="1">
      <alignment horizontal="center" vertical="center" wrapText="1"/>
    </xf>
    <xf numFmtId="0" fontId="39" fillId="0" borderId="0" xfId="0" applyFont="1" applyAlignment="1" applyProtection="1">
      <alignment horizontal="center" vertical="center"/>
    </xf>
    <xf numFmtId="0" fontId="29" fillId="0" borderId="0" xfId="0" applyFont="1" applyAlignment="1" applyProtection="1">
      <alignment horizontal="left" vertical="center"/>
    </xf>
    <xf numFmtId="0" fontId="15" fillId="0" borderId="0" xfId="1" applyFont="1" applyAlignment="1" applyProtection="1">
      <alignment horizontal="right"/>
    </xf>
    <xf numFmtId="0" fontId="0" fillId="0" borderId="0" xfId="0" applyAlignment="1" applyProtection="1"/>
    <xf numFmtId="0" fontId="29" fillId="0" borderId="0" xfId="0" applyFont="1" applyAlignment="1" applyProtection="1">
      <alignment horizontal="left" vertical="center" wrapText="1"/>
    </xf>
    <xf numFmtId="0" fontId="15" fillId="0" borderId="0" xfId="0" applyFont="1" applyFill="1" applyAlignment="1" applyProtection="1">
      <alignment horizontal="left" vertical="center" wrapText="1"/>
    </xf>
    <xf numFmtId="0" fontId="25" fillId="14" borderId="13" xfId="0" applyFont="1" applyFill="1" applyBorder="1" applyAlignment="1" applyProtection="1"/>
    <xf numFmtId="0" fontId="0" fillId="14" borderId="14" xfId="0" applyFill="1" applyBorder="1" applyAlignment="1" applyProtection="1"/>
    <xf numFmtId="0" fontId="0" fillId="14" borderId="15" xfId="0" applyFill="1" applyBorder="1" applyAlignment="1" applyProtection="1"/>
    <xf numFmtId="0" fontId="17" fillId="14" borderId="16" xfId="0" applyFont="1" applyFill="1" applyBorder="1" applyAlignment="1" applyProtection="1"/>
    <xf numFmtId="0" fontId="0" fillId="14" borderId="0" xfId="0" applyFill="1" applyBorder="1" applyAlignment="1" applyProtection="1"/>
    <xf numFmtId="0" fontId="0" fillId="14" borderId="31" xfId="0" applyFill="1" applyBorder="1" applyAlignment="1" applyProtection="1"/>
    <xf numFmtId="0" fontId="15" fillId="0" borderId="25" xfId="0" applyFont="1" applyBorder="1" applyAlignment="1" applyProtection="1">
      <alignment horizontal="center"/>
    </xf>
    <xf numFmtId="0" fontId="15" fillId="0" borderId="27" xfId="0" applyFont="1" applyBorder="1" applyAlignment="1" applyProtection="1">
      <alignment horizontal="center"/>
    </xf>
    <xf numFmtId="0" fontId="15" fillId="0" borderId="45" xfId="0" applyFont="1" applyBorder="1" applyAlignment="1" applyProtection="1">
      <alignment horizontal="center"/>
    </xf>
    <xf numFmtId="0" fontId="26" fillId="0" borderId="0" xfId="0" applyFont="1" applyFill="1" applyAlignment="1" applyProtection="1">
      <alignment horizontal="left" vertical="top" wrapText="1"/>
    </xf>
    <xf numFmtId="0" fontId="15" fillId="0" borderId="0" xfId="0" applyFont="1" applyAlignment="1" applyProtection="1">
      <alignment horizontal="center"/>
    </xf>
    <xf numFmtId="0" fontId="16" fillId="0" borderId="0" xfId="0" applyFont="1" applyAlignment="1" applyProtection="1">
      <alignment horizontal="center"/>
    </xf>
    <xf numFmtId="10" fontId="35" fillId="0" borderId="0" xfId="3" applyNumberFormat="1" applyFont="1" applyFill="1" applyBorder="1" applyAlignment="1" applyProtection="1">
      <alignment horizontal="center"/>
    </xf>
    <xf numFmtId="10" fontId="17" fillId="0" borderId="0" xfId="0" applyNumberFormat="1" applyFont="1" applyFill="1" applyBorder="1" applyAlignment="1" applyProtection="1"/>
    <xf numFmtId="0" fontId="69" fillId="0" borderId="0" xfId="0" applyFont="1" applyAlignment="1" applyProtection="1">
      <alignment horizontal="left" vertical="center" wrapText="1"/>
    </xf>
    <xf numFmtId="0" fontId="24" fillId="0" borderId="0" xfId="0" applyFont="1" applyAlignment="1" applyProtection="1">
      <alignment horizontal="left" vertical="center" wrapText="1"/>
    </xf>
    <xf numFmtId="0" fontId="29" fillId="0" borderId="0" xfId="1" applyFont="1" applyAlignment="1">
      <alignment horizontal="right"/>
    </xf>
    <xf numFmtId="0" fontId="17" fillId="0" borderId="31" xfId="1" applyBorder="1"/>
    <xf numFmtId="0" fontId="30" fillId="0" borderId="9" xfId="1" applyFont="1" applyBorder="1" applyAlignment="1">
      <alignment horizontal="center" vertical="center" wrapText="1"/>
    </xf>
    <xf numFmtId="0" fontId="30" fillId="0" borderId="10" xfId="1" applyFont="1" applyBorder="1" applyAlignment="1">
      <alignment horizontal="center" vertical="center" wrapText="1"/>
    </xf>
    <xf numFmtId="0" fontId="30" fillId="0" borderId="11" xfId="1" applyFont="1" applyBorder="1" applyAlignment="1">
      <alignment horizontal="center" vertical="center" wrapText="1"/>
    </xf>
    <xf numFmtId="0" fontId="29" fillId="0" borderId="36" xfId="1" applyFont="1" applyBorder="1" applyAlignment="1">
      <alignment horizontal="center"/>
    </xf>
    <xf numFmtId="0" fontId="17" fillId="0" borderId="19" xfId="1" applyBorder="1" applyAlignment="1">
      <alignment horizontal="right"/>
    </xf>
    <xf numFmtId="0" fontId="17" fillId="0" borderId="34" xfId="1" applyBorder="1" applyAlignment="1">
      <alignment horizontal="right"/>
    </xf>
    <xf numFmtId="0" fontId="17" fillId="0" borderId="35" xfId="1" applyBorder="1" applyAlignment="1">
      <alignment horizontal="right"/>
    </xf>
    <xf numFmtId="0" fontId="17" fillId="0" borderId="20" xfId="1" applyBorder="1" applyAlignment="1">
      <alignment horizontal="right"/>
    </xf>
    <xf numFmtId="0" fontId="17" fillId="0" borderId="36" xfId="1" applyBorder="1" applyAlignment="1">
      <alignment horizontal="right"/>
    </xf>
    <xf numFmtId="0" fontId="17" fillId="0" borderId="30" xfId="1" applyBorder="1" applyAlignment="1">
      <alignment horizontal="right"/>
    </xf>
    <xf numFmtId="0" fontId="30" fillId="0" borderId="46" xfId="1" applyFont="1" applyBorder="1" applyAlignment="1">
      <alignment horizontal="center" wrapText="1"/>
    </xf>
    <xf numFmtId="0" fontId="30" fillId="0" borderId="53" xfId="1" applyFont="1" applyBorder="1" applyAlignment="1">
      <alignment horizontal="center" wrapText="1"/>
    </xf>
    <xf numFmtId="0" fontId="30" fillId="0" borderId="54" xfId="1" applyFont="1" applyBorder="1" applyAlignment="1">
      <alignment horizontal="center" wrapText="1"/>
    </xf>
    <xf numFmtId="0" fontId="15" fillId="0" borderId="12" xfId="1" applyFont="1" applyFill="1" applyBorder="1" applyAlignment="1" applyProtection="1">
      <alignment horizontal="center"/>
    </xf>
    <xf numFmtId="0" fontId="15" fillId="0" borderId="12" xfId="0" applyFont="1" applyBorder="1" applyAlignment="1" applyProtection="1">
      <alignment horizontal="center"/>
    </xf>
    <xf numFmtId="0" fontId="17" fillId="0" borderId="9" xfId="1" applyFill="1" applyBorder="1" applyAlignment="1" applyProtection="1">
      <alignment horizontal="center"/>
    </xf>
    <xf numFmtId="0" fontId="0" fillId="0" borderId="10" xfId="0" applyBorder="1" applyAlignment="1" applyProtection="1">
      <alignment horizontal="center"/>
    </xf>
    <xf numFmtId="0" fontId="0" fillId="0" borderId="11" xfId="0" applyBorder="1" applyAlignment="1" applyProtection="1">
      <alignment horizontal="center"/>
    </xf>
    <xf numFmtId="1" fontId="17" fillId="0" borderId="12" xfId="1" applyNumberFormat="1" applyFont="1" applyFill="1" applyBorder="1" applyAlignment="1" applyProtection="1">
      <alignment horizontal="center"/>
    </xf>
    <xf numFmtId="1" fontId="0" fillId="0" borderId="12" xfId="0" applyNumberFormat="1" applyBorder="1" applyAlignment="1" applyProtection="1">
      <alignment horizontal="center"/>
    </xf>
    <xf numFmtId="10" fontId="35" fillId="0" borderId="0" xfId="3" applyNumberFormat="1" applyFont="1" applyFill="1" applyBorder="1" applyAlignment="1" applyProtection="1">
      <alignment horizontal="center"/>
      <protection hidden="1"/>
    </xf>
    <xf numFmtId="0" fontId="15" fillId="0" borderId="0" xfId="0" applyFont="1" applyAlignment="1" applyProtection="1">
      <alignment horizontal="center"/>
      <protection hidden="1"/>
    </xf>
    <xf numFmtId="0" fontId="26" fillId="0" borderId="0" xfId="0" applyFont="1" applyFill="1" applyAlignment="1" applyProtection="1">
      <alignment horizontal="left" vertical="top" wrapText="1"/>
      <protection hidden="1"/>
    </xf>
    <xf numFmtId="0" fontId="15" fillId="0" borderId="25" xfId="0" applyFont="1" applyBorder="1" applyAlignment="1" applyProtection="1">
      <alignment horizontal="center"/>
      <protection hidden="1"/>
    </xf>
    <xf numFmtId="0" fontId="15" fillId="0" borderId="27" xfId="0" applyFont="1" applyBorder="1" applyAlignment="1" applyProtection="1">
      <alignment horizontal="center"/>
      <protection hidden="1"/>
    </xf>
    <xf numFmtId="0" fontId="29" fillId="0" borderId="0" xfId="0" applyFont="1" applyAlignment="1" applyProtection="1">
      <alignment horizontal="left" vertical="center" wrapText="1"/>
      <protection hidden="1"/>
    </xf>
    <xf numFmtId="0" fontId="15" fillId="0" borderId="0" xfId="0" applyFont="1" applyFill="1" applyAlignment="1" applyProtection="1">
      <alignment horizontal="left" vertical="center" wrapText="1"/>
      <protection hidden="1"/>
    </xf>
    <xf numFmtId="0" fontId="29" fillId="0" borderId="0" xfId="0" applyFont="1" applyAlignment="1" applyProtection="1">
      <alignment horizontal="left" vertical="center"/>
      <protection hidden="1"/>
    </xf>
    <xf numFmtId="0" fontId="15" fillId="0" borderId="26" xfId="0" applyFont="1" applyBorder="1" applyAlignment="1" applyProtection="1">
      <alignment horizontal="center"/>
      <protection hidden="1"/>
    </xf>
    <xf numFmtId="0" fontId="16" fillId="0" borderId="0" xfId="0" applyFont="1" applyAlignment="1" applyProtection="1">
      <alignment horizontal="center"/>
      <protection hidden="1"/>
    </xf>
    <xf numFmtId="0" fontId="68" fillId="0" borderId="19" xfId="1" applyFont="1" applyBorder="1" applyAlignment="1">
      <alignment horizontal="center" vertical="center" wrapText="1"/>
    </xf>
    <xf numFmtId="0" fontId="68" fillId="0" borderId="34" xfId="1" applyFont="1" applyBorder="1" applyAlignment="1">
      <alignment horizontal="center" vertical="center" wrapText="1"/>
    </xf>
    <xf numFmtId="0" fontId="68" fillId="0" borderId="35" xfId="1" applyFont="1" applyBorder="1" applyAlignment="1">
      <alignment horizontal="center" vertical="center" wrapText="1"/>
    </xf>
    <xf numFmtId="0" fontId="68" fillId="0" borderId="32" xfId="1" applyFont="1" applyBorder="1" applyAlignment="1">
      <alignment horizontal="center" vertical="center" wrapText="1"/>
    </xf>
    <xf numFmtId="0" fontId="68" fillId="0" borderId="43" xfId="1" applyFont="1" applyBorder="1" applyAlignment="1">
      <alignment horizontal="center" vertical="center" wrapText="1"/>
    </xf>
    <xf numFmtId="0" fontId="68" fillId="0" borderId="20" xfId="1" applyFont="1" applyBorder="1" applyAlignment="1">
      <alignment horizontal="center" vertical="center" wrapText="1"/>
    </xf>
    <xf numFmtId="0" fontId="68" fillId="0" borderId="36" xfId="1" applyFont="1" applyBorder="1" applyAlignment="1">
      <alignment horizontal="center" vertical="center" wrapText="1"/>
    </xf>
    <xf numFmtId="0" fontId="68" fillId="0" borderId="30" xfId="1" applyFont="1" applyBorder="1" applyAlignment="1">
      <alignment horizontal="center" vertical="center" wrapText="1"/>
    </xf>
    <xf numFmtId="0" fontId="17" fillId="0" borderId="0" xfId="0" applyFont="1" applyAlignment="1" applyProtection="1">
      <alignment horizontal="center"/>
      <protection hidden="1"/>
    </xf>
    <xf numFmtId="0" fontId="0" fillId="0" borderId="0" xfId="0" applyAlignment="1" applyProtection="1">
      <alignment horizontal="center"/>
      <protection hidden="1"/>
    </xf>
    <xf numFmtId="0" fontId="28" fillId="0" borderId="0" xfId="1" applyFont="1" applyAlignment="1">
      <alignment horizontal="center" vertical="center"/>
    </xf>
    <xf numFmtId="0" fontId="38" fillId="0" borderId="13" xfId="1" applyFont="1" applyBorder="1" applyAlignment="1">
      <alignment horizontal="center"/>
    </xf>
    <xf numFmtId="0" fontId="17" fillId="0" borderId="15" xfId="1" applyBorder="1" applyAlignment="1">
      <alignment horizontal="center"/>
    </xf>
    <xf numFmtId="0" fontId="17" fillId="4" borderId="24" xfId="1" applyFill="1" applyBorder="1" applyAlignment="1">
      <alignment horizontal="center" vertical="center" wrapText="1"/>
    </xf>
    <xf numFmtId="0" fontId="38" fillId="4" borderId="41" xfId="1" applyFont="1" applyFill="1" applyBorder="1" applyAlignment="1">
      <alignment horizontal="center" vertical="center" wrapText="1"/>
    </xf>
    <xf numFmtId="0" fontId="38" fillId="4" borderId="22" xfId="1" applyFont="1" applyFill="1" applyBorder="1" applyAlignment="1">
      <alignment horizontal="center" vertical="center" wrapText="1"/>
    </xf>
    <xf numFmtId="0" fontId="17" fillId="4" borderId="6" xfId="1" applyFill="1" applyBorder="1" applyAlignment="1">
      <alignment horizontal="center" wrapText="1"/>
    </xf>
    <xf numFmtId="0" fontId="38" fillId="4" borderId="6" xfId="1" applyFont="1" applyFill="1" applyBorder="1" applyAlignment="1">
      <alignment horizontal="center" wrapText="1"/>
    </xf>
    <xf numFmtId="0" fontId="0" fillId="4" borderId="24" xfId="4" applyFont="1" applyFill="1" applyBorder="1" applyAlignment="1">
      <alignment horizontal="center" vertical="center" wrapText="1"/>
    </xf>
    <xf numFmtId="0" fontId="38" fillId="4" borderId="41" xfId="4" applyFont="1" applyFill="1" applyBorder="1" applyAlignment="1">
      <alignment horizontal="center" vertical="center" wrapText="1"/>
    </xf>
    <xf numFmtId="0" fontId="38" fillId="4" borderId="22" xfId="4" applyFont="1" applyFill="1" applyBorder="1" applyAlignment="1">
      <alignment horizontal="center" vertical="center" wrapText="1"/>
    </xf>
    <xf numFmtId="167" fontId="17" fillId="4" borderId="24" xfId="1" applyNumberFormat="1" applyFill="1" applyBorder="1" applyAlignment="1">
      <alignment horizontal="center" vertical="center" wrapText="1"/>
    </xf>
    <xf numFmtId="167" fontId="38" fillId="4" borderId="41" xfId="1" applyNumberFormat="1" applyFont="1" applyFill="1" applyBorder="1" applyAlignment="1">
      <alignment horizontal="center" vertical="center" wrapText="1"/>
    </xf>
    <xf numFmtId="167" fontId="38" fillId="4" borderId="22" xfId="1" applyNumberFormat="1" applyFont="1" applyFill="1" applyBorder="1" applyAlignment="1">
      <alignment horizontal="center" vertical="center" wrapText="1"/>
    </xf>
    <xf numFmtId="0" fontId="17" fillId="0" borderId="14" xfId="1" applyBorder="1" applyAlignment="1">
      <alignment horizontal="center" wrapText="1"/>
    </xf>
    <xf numFmtId="0" fontId="17" fillId="0" borderId="12" xfId="1" applyBorder="1" applyAlignment="1">
      <alignment horizontal="center" wrapText="1"/>
    </xf>
    <xf numFmtId="0" fontId="38" fillId="0" borderId="12" xfId="1" applyFont="1" applyBorder="1" applyAlignment="1">
      <alignment horizontal="center" wrapText="1"/>
    </xf>
    <xf numFmtId="0" fontId="38" fillId="0" borderId="0" xfId="1" applyFont="1" applyAlignment="1">
      <alignment horizontal="center"/>
    </xf>
    <xf numFmtId="171" fontId="39" fillId="0" borderId="0" xfId="0" applyNumberFormat="1" applyFont="1" applyAlignment="1" applyProtection="1">
      <alignment horizontal="left"/>
      <protection hidden="1"/>
    </xf>
  </cellXfs>
  <cellStyles count="120">
    <cellStyle name="Accent6" xfId="114" builtinId="49"/>
    <cellStyle name="Comma" xfId="6" builtinId="3"/>
    <cellStyle name="Comma 2" xfId="12" xr:uid="{00000000-0005-0000-0000-000001000000}"/>
    <cellStyle name="Comma 2 2" xfId="21" xr:uid="{025F9789-BF8A-47E9-9E74-8335D45805D6}"/>
    <cellStyle name="Comma 2 2 2" xfId="42" xr:uid="{8C4DC41A-6D6D-48A2-9C4C-44B126D26A0A}"/>
    <cellStyle name="Comma 2 2 3" xfId="63" xr:uid="{32CDB963-9F2A-4981-8597-CDDE845450DD}"/>
    <cellStyle name="Comma 2 2 4" xfId="84" xr:uid="{6292BE01-F764-4FF6-80A3-D228D98284A4}"/>
    <cellStyle name="Comma 2 2 5" xfId="105" xr:uid="{8C1DC585-20D0-4E53-9611-1B50B37707CD}"/>
    <cellStyle name="Comma 2 3" xfId="28" xr:uid="{7AE71C9D-BAF8-4701-AD11-016834B4F91F}"/>
    <cellStyle name="Comma 2 3 2" xfId="49" xr:uid="{3462F203-71A9-45DF-B03F-1CF998DCF201}"/>
    <cellStyle name="Comma 2 3 3" xfId="70" xr:uid="{FD18A826-57D1-4513-AAA3-980C251A4D35}"/>
    <cellStyle name="Comma 2 3 4" xfId="91" xr:uid="{3B30CCC9-644D-48FA-8285-66649DFA9A5A}"/>
    <cellStyle name="Comma 2 3 5" xfId="112" xr:uid="{198A2F02-02A7-4A49-BCB3-CE734DD7688F}"/>
    <cellStyle name="Comma 2 4" xfId="35" xr:uid="{711ADF1E-4D6D-45BD-97BD-9EACE7A1BF70}"/>
    <cellStyle name="Comma 2 5" xfId="56" xr:uid="{31E825BA-DAB7-42DD-9373-AFF7F46E710E}"/>
    <cellStyle name="Comma 2 6" xfId="77" xr:uid="{00608330-104B-452E-BC22-E008556BA5A4}"/>
    <cellStyle name="Comma 2 7" xfId="98" xr:uid="{F8A856B4-650B-4FD2-BA35-F2C6B3E6EB29}"/>
    <cellStyle name="Comma 3" xfId="15" xr:uid="{00000000-0005-0000-0000-000002000000}"/>
    <cellStyle name="Currency 2" xfId="10" xr:uid="{00000000-0005-0000-0000-000004000000}"/>
    <cellStyle name="Currency 3" xfId="13" xr:uid="{00000000-0005-0000-0000-000005000000}"/>
    <cellStyle name="Currency 3 2" xfId="22" xr:uid="{E324097B-E708-4A87-A750-6A4E8475515E}"/>
    <cellStyle name="Currency 3 2 2" xfId="43" xr:uid="{8885470D-6E43-46A4-819E-BA1DCA9C5EE1}"/>
    <cellStyle name="Currency 3 2 3" xfId="64" xr:uid="{A6F62FDA-6A83-4D28-86D1-FD880174BBFD}"/>
    <cellStyle name="Currency 3 2 4" xfId="85" xr:uid="{E630560B-C6C4-4E2A-8C2F-B23ACA60B4B4}"/>
    <cellStyle name="Currency 3 2 5" xfId="106" xr:uid="{B9A8B3F3-2C41-4B38-8B60-CD660E6CFF05}"/>
    <cellStyle name="Currency 3 3" xfId="29" xr:uid="{1E382C62-B8A5-4EE5-ADE3-BFB9F36BF6A2}"/>
    <cellStyle name="Currency 3 3 2" xfId="50" xr:uid="{F13EEF1A-DB56-4E80-86C0-0F1EA20E1F26}"/>
    <cellStyle name="Currency 3 3 3" xfId="71" xr:uid="{B8065BAE-C95B-4A65-8556-3F938AF62C7B}"/>
    <cellStyle name="Currency 3 3 4" xfId="92" xr:uid="{5DCD9F76-4B2C-4DDF-825B-A22F9E53BC44}"/>
    <cellStyle name="Currency 3 3 5" xfId="113" xr:uid="{79CA201F-F4CE-4913-97E9-E71EE3F341A3}"/>
    <cellStyle name="Currency 3 4" xfId="36" xr:uid="{6E63FF81-8817-48F5-94BF-D6841DFF11EC}"/>
    <cellStyle name="Currency 3 5" xfId="57" xr:uid="{239091B8-5959-46D2-84E4-9F2DCAC17C4E}"/>
    <cellStyle name="Currency 3 6" xfId="78" xr:uid="{D5CCA249-B670-4C9C-A1E2-3AB8B690B8CF}"/>
    <cellStyle name="Currency 3 7" xfId="99" xr:uid="{BF26F85A-F397-403D-B2DC-3CC25038CCAA}"/>
    <cellStyle name="Normal" xfId="0" builtinId="0"/>
    <cellStyle name="Normal 2" xfId="1" xr:uid="{00000000-0005-0000-0000-000008000000}"/>
    <cellStyle name="Normal 3" xfId="3" xr:uid="{00000000-0005-0000-0000-000009000000}"/>
    <cellStyle name="Normal 3 2" xfId="8" xr:uid="{00000000-0005-0000-0000-00000A000000}"/>
    <cellStyle name="Normal 3 2 2" xfId="18" xr:uid="{CC29DB7F-4009-4473-90B2-DB21AD0E297A}"/>
    <cellStyle name="Normal 3 2 2 2" xfId="39" xr:uid="{CFD0D8A3-4B5A-4522-8180-9CC05FA2D2D9}"/>
    <cellStyle name="Normal 3 2 2 3" xfId="60" xr:uid="{B111FDD7-2D08-4FE7-A63B-55237E3B6EC7}"/>
    <cellStyle name="Normal 3 2 2 4" xfId="81" xr:uid="{90CAECD9-3A59-480D-B8B9-E0E0633CF2B7}"/>
    <cellStyle name="Normal 3 2 2 5" xfId="102" xr:uid="{81DD4604-06F4-422A-8E13-BB2AEB4C680A}"/>
    <cellStyle name="Normal 3 2 3" xfId="25" xr:uid="{12F9CB5D-FFE2-4E2C-BD53-9824001DCB67}"/>
    <cellStyle name="Normal 3 2 3 2" xfId="46" xr:uid="{51454E69-CF56-4103-B9CE-5983C7F2DC80}"/>
    <cellStyle name="Normal 3 2 3 3" xfId="67" xr:uid="{FDA8F1CA-97E9-48EB-9252-FF2D56F24842}"/>
    <cellStyle name="Normal 3 2 3 4" xfId="88" xr:uid="{A855C279-1953-46A3-9CDF-FEE429EF8D69}"/>
    <cellStyle name="Normal 3 2 3 5" xfId="109" xr:uid="{990E6654-1A3C-4541-A3D3-9C1AA0477054}"/>
    <cellStyle name="Normal 3 2 4" xfId="32" xr:uid="{DEF53C23-051B-4FD2-B8A9-E14B1A7098E4}"/>
    <cellStyle name="Normal 3 2 5" xfId="53" xr:uid="{838148D6-CE2A-4526-A3E0-16AA55D6A2DF}"/>
    <cellStyle name="Normal 3 2 6" xfId="74" xr:uid="{29075BA3-C59E-4D71-BF5A-89D6B124D945}"/>
    <cellStyle name="Normal 3 2 7" xfId="95" xr:uid="{29F02C02-8049-45CD-B8FF-251E9AF8CA88}"/>
    <cellStyle name="Normal 3 3" xfId="16" xr:uid="{37FD74D8-0514-4F08-893F-B2C96611E4FB}"/>
    <cellStyle name="Normal 3 3 2" xfId="37" xr:uid="{9B31D056-8857-41EB-A249-8048C9745BFA}"/>
    <cellStyle name="Normal 3 3 3" xfId="58" xr:uid="{D3D982B3-190C-42AC-B682-3D3059699165}"/>
    <cellStyle name="Normal 3 3 4" xfId="79" xr:uid="{7675BCBA-3A18-459B-9799-A09CD761D5F0}"/>
    <cellStyle name="Normal 3 3 5" xfId="100" xr:uid="{F3E50802-ED0B-4D0F-B109-7B7D95CA970D}"/>
    <cellStyle name="Normal 3 4" xfId="23" xr:uid="{FCC6C8DC-137B-403C-9116-AF427FF4F03D}"/>
    <cellStyle name="Normal 3 4 2" xfId="44" xr:uid="{42B7F90D-91C0-4A46-9C77-797801C08F96}"/>
    <cellStyle name="Normal 3 4 3" xfId="65" xr:uid="{51511F54-8AEB-499D-9F3C-8A1C179ECAF7}"/>
    <cellStyle name="Normal 3 4 4" xfId="86" xr:uid="{1B46ECED-01B1-44C1-90F1-5360C71C1942}"/>
    <cellStyle name="Normal 3 4 5" xfId="107" xr:uid="{EDB7CF5B-EE96-400C-8131-1E37DCA8F911}"/>
    <cellStyle name="Normal 3 5" xfId="30" xr:uid="{C658662F-9E3F-428A-8343-A29650B91A0A}"/>
    <cellStyle name="Normal 3 6" xfId="51" xr:uid="{06AB715A-808E-482D-8633-EA94BC5FF414}"/>
    <cellStyle name="Normal 3 7" xfId="72" xr:uid="{52328510-45CE-49BE-B59B-DF116F9476BD}"/>
    <cellStyle name="Normal 3 8" xfId="93" xr:uid="{A5B427A5-E430-4562-ABFB-A896C9F96243}"/>
    <cellStyle name="Normal 3 9" xfId="116" xr:uid="{8B79FE4E-D0C1-48FE-970C-E3E3BCAE3821}"/>
    <cellStyle name="Normal 4" xfId="5" xr:uid="{00000000-0005-0000-0000-00000B000000}"/>
    <cellStyle name="Normal 4 2" xfId="9" xr:uid="{00000000-0005-0000-0000-00000C000000}"/>
    <cellStyle name="Normal 4 2 2" xfId="19" xr:uid="{D7BFC964-1877-4E3F-A0FF-392B3D4A0EAA}"/>
    <cellStyle name="Normal 4 2 2 2" xfId="40" xr:uid="{49DB32D8-8F6B-4D30-A450-214BF4B78271}"/>
    <cellStyle name="Normal 4 2 2 3" xfId="61" xr:uid="{D7EA9C47-40F5-4AD0-95F7-5380295DD967}"/>
    <cellStyle name="Normal 4 2 2 4" xfId="82" xr:uid="{A44BF9BE-5070-4139-A932-CAAC3F5B84A7}"/>
    <cellStyle name="Normal 4 2 2 5" xfId="103" xr:uid="{A341FD52-1095-423D-A011-5D4FDB23B433}"/>
    <cellStyle name="Normal 4 2 3" xfId="26" xr:uid="{3B8040B7-70C9-4A04-A6CF-19FA4C927470}"/>
    <cellStyle name="Normal 4 2 3 2" xfId="47" xr:uid="{D30AA545-6FD9-4AC7-AB41-83A23F88BA8F}"/>
    <cellStyle name="Normal 4 2 3 3" xfId="68" xr:uid="{64EDD546-0559-417C-B5EC-96B7858A8912}"/>
    <cellStyle name="Normal 4 2 3 4" xfId="89" xr:uid="{472949F1-DA31-476D-810E-93F4BB69B975}"/>
    <cellStyle name="Normal 4 2 3 5" xfId="110" xr:uid="{1642384B-6338-4E00-B2EA-2AC0637FBF66}"/>
    <cellStyle name="Normal 4 2 4" xfId="33" xr:uid="{339E10E5-0A77-4965-8039-563ADDBE6A15}"/>
    <cellStyle name="Normal 4 2 5" xfId="54" xr:uid="{8F149EBE-CFAB-4808-9E78-AA9C0909E068}"/>
    <cellStyle name="Normal 4 2 6" xfId="75" xr:uid="{9419A836-4EF1-4AA6-92E5-C0FAE3952508}"/>
    <cellStyle name="Normal 4 2 7" xfId="96" xr:uid="{54744991-15A0-489E-813F-CC1633A643E9}"/>
    <cellStyle name="Normal 4 3" xfId="17" xr:uid="{9E356A6A-5B21-4412-9599-2F2903BCAB6A}"/>
    <cellStyle name="Normal 4 3 2" xfId="38" xr:uid="{D48B0674-A265-42AD-91A4-3887C91480A0}"/>
    <cellStyle name="Normal 4 3 3" xfId="59" xr:uid="{A30E6272-D080-4217-83FC-AA1368DD4ECC}"/>
    <cellStyle name="Normal 4 3 4" xfId="80" xr:uid="{DE18FE88-1078-4FBF-A55D-C696D127F994}"/>
    <cellStyle name="Normal 4 3 5" xfId="101" xr:uid="{314FD061-522F-4B41-BE9F-3D507E748132}"/>
    <cellStyle name="Normal 4 4" xfId="24" xr:uid="{B8D8CDC7-C015-47DF-9166-D76BAF9A3F8A}"/>
    <cellStyle name="Normal 4 4 2" xfId="45" xr:uid="{6877D595-0241-4015-9B48-8DCDD56A9F9F}"/>
    <cellStyle name="Normal 4 4 3" xfId="66" xr:uid="{12C1FE2C-43E6-4575-B78B-AC6FF6C4DE74}"/>
    <cellStyle name="Normal 4 4 4" xfId="87" xr:uid="{0AAE43C1-D451-4C03-8846-F5C3B9450341}"/>
    <cellStyle name="Normal 4 4 5" xfId="108" xr:uid="{D313FC3E-4542-43A8-8921-FBDE973668B5}"/>
    <cellStyle name="Normal 4 5" xfId="31" xr:uid="{B4A44155-E99A-4B07-8C5C-0BF0CE85EFF6}"/>
    <cellStyle name="Normal 4 6" xfId="52" xr:uid="{13FF8868-C8E7-4144-AF4F-E7ECB5A59D1D}"/>
    <cellStyle name="Normal 4 7" xfId="73" xr:uid="{53272F26-DB7C-4109-8C3A-A53BF723437C}"/>
    <cellStyle name="Normal 4 8" xfId="94" xr:uid="{D42B8BC7-462C-466B-8ACB-0EFC3919D495}"/>
    <cellStyle name="Normal 4 9" xfId="117" xr:uid="{750F4030-188D-4EC5-BE55-A8E8FEF8164F}"/>
    <cellStyle name="Normal 5" xfId="11" xr:uid="{00000000-0005-0000-0000-00000D000000}"/>
    <cellStyle name="Normal 5 2" xfId="20" xr:uid="{724A5674-AEBE-4E50-9DF8-1B154AE698AE}"/>
    <cellStyle name="Normal 5 2 2" xfId="41" xr:uid="{00751108-E671-4514-A10B-A8FD450DBBEB}"/>
    <cellStyle name="Normal 5 2 3" xfId="62" xr:uid="{44D411CC-4579-4DB3-A9CC-2F672A965A1A}"/>
    <cellStyle name="Normal 5 2 4" xfId="83" xr:uid="{45A3BFC3-A7C9-466C-A074-43590DA63290}"/>
    <cellStyle name="Normal 5 2 5" xfId="104" xr:uid="{39BBC401-D6F6-43C3-900D-A6861B611261}"/>
    <cellStyle name="Normal 5 3" xfId="27" xr:uid="{9B32425F-6CB6-41B7-861B-A260E7CF1978}"/>
    <cellStyle name="Normal 5 3 2" xfId="48" xr:uid="{FCD9373E-8A5B-4AAD-B39D-EB80AC5D177E}"/>
    <cellStyle name="Normal 5 3 3" xfId="69" xr:uid="{957258B9-359D-4E54-91D2-47F9444EE7E1}"/>
    <cellStyle name="Normal 5 3 4" xfId="90" xr:uid="{3EA41F56-2220-4264-8698-3A41A8311F12}"/>
    <cellStyle name="Normal 5 3 5" xfId="111" xr:uid="{B9727C33-1CEA-4554-B3C8-2369F02315D4}"/>
    <cellStyle name="Normal 5 4" xfId="34" xr:uid="{5803371F-7F08-45B9-B084-52F08BCD0FFA}"/>
    <cellStyle name="Normal 5 5" xfId="55" xr:uid="{0FE1232D-876E-40DE-BE4F-1C4040FCC201}"/>
    <cellStyle name="Normal 5 6" xfId="76" xr:uid="{A7CE38FE-55F4-42BE-84ED-536A5C5F8F45}"/>
    <cellStyle name="Normal 5 7" xfId="97" xr:uid="{53B24598-1E3C-4F02-B093-064F01298758}"/>
    <cellStyle name="Normal 6" xfId="14" xr:uid="{00000000-0005-0000-0000-00000E000000}"/>
    <cellStyle name="Normal 7" xfId="115" xr:uid="{B4B4EF50-245D-4053-A31C-615F4E7FF760}"/>
    <cellStyle name="Normal 7 2" xfId="118" xr:uid="{BDDDEBEB-5B3A-4E75-A308-F759DED15AD8}"/>
    <cellStyle name="Normal 7 2 2" xfId="119" xr:uid="{C9A0510D-DFAD-43B2-B00F-1EC45DDE97B6}"/>
    <cellStyle name="Normal_coop sale price analysis v2" xfId="4" xr:uid="{00000000-0005-0000-0000-00000F000000}"/>
    <cellStyle name="Percent" xfId="2" builtinId="5"/>
    <cellStyle name="Percent 2" xfId="7" xr:uid="{00000000-0005-0000-0000-000011000000}"/>
  </cellStyles>
  <dxfs count="10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patternType="none">
          <bgColor auto="1"/>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numFmt numFmtId="2" formatCode="0.00"/>
    </dxf>
    <dxf>
      <numFmt numFmtId="2" formatCode="0.00"/>
    </dxf>
    <dxf>
      <alignment wrapText="1"/>
    </dxf>
    <dxf>
      <protection locked="1"/>
    </dxf>
    <dxf>
      <alignment horizont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protection locked="1"/>
    </dxf>
    <dxf>
      <alignment horizont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font>
        <b/>
        <i val="0"/>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numFmt numFmtId="30" formatCode="@"/>
    </dxf>
    <dxf>
      <protection locked="1"/>
    </dxf>
    <dxf>
      <alignment horizontal="center" readingOrder="0"/>
    </dxf>
    <dxf>
      <fill>
        <patternFill>
          <bgColor auto="1"/>
        </patternFill>
      </fill>
    </dxf>
    <dxf>
      <fill>
        <patternFill>
          <bgColor auto="1"/>
        </patternFill>
      </fill>
    </dxf>
    <dxf>
      <alignment vertical="center" readingOrder="0"/>
    </dxf>
    <dxf>
      <alignment vertical="center" readingOrder="0"/>
    </dxf>
    <dxf>
      <alignment horizontal="center" readingOrder="0"/>
    </dxf>
    <dxf>
      <alignment horizontal="center" readingOrder="0"/>
    </dxf>
    <dxf>
      <alignment wrapText="1" readingOrder="0"/>
    </dxf>
    <dxf>
      <alignment wrapText="1" readingOrder="0"/>
    </dxf>
    <dxf>
      <fill>
        <patternFill patternType="none">
          <bgColor auto="1"/>
        </patternFill>
      </fill>
    </dxf>
    <dxf>
      <font>
        <b/>
        <i val="0"/>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6100"/>
      </font>
      <fill>
        <patternFill>
          <bgColor rgb="FFC6EFCE"/>
        </patternFill>
      </fill>
    </dxf>
    <dxf>
      <font>
        <color auto="1"/>
      </font>
      <fill>
        <patternFill>
          <bgColor rgb="FFFFC7CE"/>
        </patternFill>
      </fill>
    </dxf>
    <dxf>
      <font>
        <color auto="1"/>
      </font>
      <fill>
        <patternFill>
          <bgColor rgb="FFFCD5B4"/>
        </patternFill>
      </fill>
    </dxf>
    <dxf>
      <font>
        <color auto="1"/>
      </font>
      <fill>
        <patternFill>
          <bgColor rgb="FFFFC7CE"/>
        </patternFill>
      </fill>
    </dxf>
    <dxf>
      <font>
        <color rgb="FF9C0006"/>
      </font>
      <fill>
        <patternFill>
          <bgColor rgb="FFFFC7CE"/>
        </patternFill>
      </fill>
    </dxf>
    <dxf>
      <font>
        <color rgb="FF006100"/>
      </font>
      <fill>
        <patternFill>
          <bgColor rgb="FFC6EFCE"/>
        </patternFill>
      </fill>
    </dxf>
    <dxf>
      <font>
        <b/>
        <i val="0"/>
        <color rgb="FF006100"/>
      </font>
      <fill>
        <patternFill>
          <bgColor rgb="FFC6EFCE"/>
        </patternFill>
      </fill>
    </dxf>
    <dxf>
      <font>
        <color auto="1"/>
      </font>
      <fill>
        <patternFill>
          <bgColor rgb="FFFFC7CE"/>
        </patternFill>
      </fill>
    </dxf>
    <dxf>
      <font>
        <color auto="1"/>
      </font>
      <fill>
        <patternFill>
          <bgColor rgb="FFFCD5B4"/>
        </patternFill>
      </fill>
    </dxf>
    <dxf>
      <font>
        <color auto="1"/>
      </font>
      <fill>
        <patternFill>
          <bgColor rgb="FFFFC7CE"/>
        </patternFill>
      </fill>
    </dxf>
    <dxf>
      <font>
        <b/>
        <i val="0"/>
      </font>
      <fill>
        <patternFill>
          <bgColor rgb="FFFCD5B4"/>
        </patternFill>
      </fill>
    </dxf>
    <dxf>
      <font>
        <b/>
        <i val="0"/>
      </font>
      <fill>
        <patternFill>
          <bgColor rgb="FFDCE6F1"/>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color rgb="FF006100"/>
      </font>
      <fill>
        <patternFill>
          <bgColor rgb="FFC6EFCE"/>
        </patternFill>
      </fill>
    </dxf>
    <dxf>
      <font>
        <color theme="5" tint="-0.24994659260841701"/>
      </font>
      <fill>
        <patternFill>
          <bgColor rgb="FFFFC7CE"/>
        </patternFill>
      </fill>
    </dxf>
    <dxf>
      <font>
        <color rgb="FF9C6500"/>
      </font>
      <fill>
        <patternFill>
          <bgColor rgb="FFFFEB9C"/>
        </patternFill>
      </fill>
    </dxf>
    <dxf>
      <font>
        <color auto="1"/>
      </font>
      <fill>
        <patternFill patternType="none">
          <bgColor auto="1"/>
        </patternFill>
      </fill>
    </dxf>
    <dxf>
      <font>
        <b/>
        <i val="0"/>
        <color rgb="FF006100"/>
      </font>
      <fill>
        <patternFill>
          <bgColor rgb="FFC6EFCE"/>
        </patternFill>
      </fill>
    </dxf>
    <dxf>
      <font>
        <b/>
        <i val="0"/>
        <color auto="1"/>
      </font>
      <fill>
        <patternFill>
          <bgColor theme="9"/>
        </patternFill>
      </fill>
    </dxf>
    <dxf>
      <font>
        <b/>
        <i val="0"/>
        <color theme="5" tint="-0.24994659260841701"/>
      </font>
      <fill>
        <patternFill>
          <bgColor rgb="FFFFC7CE"/>
        </patternFill>
      </fill>
    </dxf>
    <dxf>
      <font>
        <color rgb="FF006100"/>
      </font>
      <fill>
        <patternFill>
          <bgColor rgb="FFC6EFCE"/>
        </patternFill>
      </fill>
    </dxf>
    <dxf>
      <font>
        <b/>
        <i val="0"/>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79646"/>
      <color rgb="FFFCD5B4"/>
      <color rgb="FFDCE6F1"/>
      <color rgb="FF92CDDC"/>
      <color rgb="FFEBF1DE"/>
      <color rgb="FF006600"/>
      <color rgb="FF81CF6F"/>
      <color rgb="FFFDE9D9"/>
      <color rgb="FFFFC7CE"/>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26" Type="http://schemas.openxmlformats.org/officeDocument/2006/relationships/connections" Target="connections.xml"/><Relationship Id="rId3" Type="http://schemas.openxmlformats.org/officeDocument/2006/relationships/worksheet" Target="worksheets/sheet3.xml"/><Relationship Id="rId21" Type="http://schemas.openxmlformats.org/officeDocument/2006/relationships/pivotCacheDefinition" Target="pivotCache/pivotCacheDefinition4.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theme" Target="theme/theme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3.xml"/><Relationship Id="rId29"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7.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6.xml"/><Relationship Id="rId28" Type="http://schemas.openxmlformats.org/officeDocument/2006/relationships/sharedStrings" Target="sharedStrings.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pivotCacheDefinition" Target="pivotCache/pivotCacheDefinition2.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5.xml"/><Relationship Id="rId27" Type="http://schemas.openxmlformats.org/officeDocument/2006/relationships/styles" Target="styles.xml"/><Relationship Id="rId30" Type="http://schemas.openxmlformats.org/officeDocument/2006/relationships/powerPivotData" Target="model/item.data"/><Relationship Id="rId35" Type="http://schemas.openxmlformats.org/officeDocument/2006/relationships/customXml" Target="../customXml/item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4762500</xdr:colOff>
      <xdr:row>24</xdr:row>
      <xdr:rowOff>1264228</xdr:rowOff>
    </xdr:from>
    <xdr:to>
      <xdr:col>1</xdr:col>
      <xdr:colOff>10512136</xdr:colOff>
      <xdr:row>24</xdr:row>
      <xdr:rowOff>2857210</xdr:rowOff>
    </xdr:to>
    <xdr:pic>
      <xdr:nvPicPr>
        <xdr:cNvPr id="2" name="Picture 1">
          <a:extLst>
            <a:ext uri="{FF2B5EF4-FFF2-40B4-BE49-F238E27FC236}">
              <a16:creationId xmlns:a16="http://schemas.microsoft.com/office/drawing/2014/main" id="{1B2B0AF2-0EAD-4006-8654-6179A718F8D8}"/>
            </a:ext>
          </a:extLst>
        </xdr:cNvPr>
        <xdr:cNvPicPr>
          <a:picLocks noChangeAspect="1"/>
        </xdr:cNvPicPr>
      </xdr:nvPicPr>
      <xdr:blipFill>
        <a:blip xmlns:r="http://schemas.openxmlformats.org/officeDocument/2006/relationships" r:embed="rId1"/>
        <a:stretch>
          <a:fillRect/>
        </a:stretch>
      </xdr:blipFill>
      <xdr:spPr>
        <a:xfrm>
          <a:off x="5372100" y="14342053"/>
          <a:ext cx="5749636" cy="15929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588169</xdr:colOff>
      <xdr:row>1</xdr:row>
      <xdr:rowOff>11906</xdr:rowOff>
    </xdr:from>
    <xdr:ext cx="2602706" cy="1653848"/>
    <xdr:pic>
      <xdr:nvPicPr>
        <xdr:cNvPr id="2" name="Picture 1">
          <a:extLst>
            <a:ext uri="{FF2B5EF4-FFF2-40B4-BE49-F238E27FC236}">
              <a16:creationId xmlns:a16="http://schemas.microsoft.com/office/drawing/2014/main" id="{7C86CBD6-6FF9-4B6D-82BE-9783A6A957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169" y="11906"/>
          <a:ext cx="2602706" cy="16538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809625</xdr:colOff>
          <xdr:row>12</xdr:row>
          <xdr:rowOff>0</xdr:rowOff>
        </xdr:from>
        <xdr:to>
          <xdr:col>9</xdr:col>
          <xdr:colOff>276225</xdr:colOff>
          <xdr:row>12</xdr:row>
          <xdr:rowOff>409575</xdr:rowOff>
        </xdr:to>
        <xdr:sp macro="" textlink="">
          <xdr:nvSpPr>
            <xdr:cNvPr id="2063" name="Button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Calculate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killegrc\AppData\Local\Microsoft\Windows\INetCache\Content.Outlook\UBU94FM6\2024%20AMI%20rent%20calcs%20-%203%25%20Marketing%20Band%20(Update%20from%20HDC).xlsx" TargetMode="External"/><Relationship Id="rId1" Type="http://schemas.openxmlformats.org/officeDocument/2006/relationships/externalLinkPath" Target="https://nyco365-my.sharepoint.com/Users/killegrc/AppData/Local/Microsoft/Windows/INetCache/Content.Outlook/UBU94FM6/2024%20AMI%20rent%20calcs%20-%203%25%20Marketing%20Band%20(Update%20from%20HD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MI &amp; Rent"/>
      <sheetName val="AMI Table"/>
      <sheetName val="Sheet1"/>
    </sheetNames>
    <sheetDataSet>
      <sheetData sheetId="0" refreshError="1">
        <row r="1">
          <cell r="A1" t="str">
            <v>2024 Area Median Income</v>
          </cell>
        </row>
        <row r="32">
          <cell r="K32">
            <v>1</v>
          </cell>
          <cell r="L32">
            <v>0.7</v>
          </cell>
        </row>
        <row r="33">
          <cell r="K33">
            <v>2</v>
          </cell>
          <cell r="L33">
            <v>0.79999999999999993</v>
          </cell>
        </row>
        <row r="34">
          <cell r="K34">
            <v>3</v>
          </cell>
          <cell r="L34">
            <v>0.89999999999999991</v>
          </cell>
        </row>
        <row r="35">
          <cell r="K35">
            <v>4</v>
          </cell>
          <cell r="L35">
            <v>0.99999999999999989</v>
          </cell>
        </row>
        <row r="36">
          <cell r="K36">
            <v>5</v>
          </cell>
          <cell r="L36">
            <v>1.0799999999999998</v>
          </cell>
        </row>
        <row r="37">
          <cell r="K37">
            <v>6</v>
          </cell>
          <cell r="L37">
            <v>1.1599999999999999</v>
          </cell>
        </row>
        <row r="38">
          <cell r="K38">
            <v>7</v>
          </cell>
          <cell r="L38">
            <v>1.24</v>
          </cell>
        </row>
        <row r="39">
          <cell r="K39">
            <v>8</v>
          </cell>
          <cell r="L39">
            <v>1.32</v>
          </cell>
        </row>
      </sheetData>
      <sheetData sheetId="1" refreshError="1"/>
      <sheetData sheetId="2" refreshError="1"/>
    </sheetDataSet>
  </externalBook>
</externalLink>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6184.523586805553" backgroundQuery="1" createdVersion="6" refreshedVersion="8" minRefreshableVersion="3" recordCount="0" supportSubquery="1" supportAdvancedDrill="1" xr:uid="{8926C9E2-C858-41B6-8364-1AB1858FD6A1}">
  <cacheSource type="external" connectionId="1"/>
  <cacheFields count="3">
    <cacheField name="[Range].[Affordable Housing Unit].[Affordable Housing Unit]" caption="Affordable Housing Unit" numFmtId="0" hierarchy="7" level="1">
      <sharedItems containsBlank="1" count="3">
        <m/>
        <s v="NO"/>
        <s v="YES"/>
      </sharedItems>
    </cacheField>
    <cacheField name="[Range].[Apt #].[Apt #]" caption="Apt #" numFmtId="0" hierarchy="4" level="1">
      <sharedItems containsSemiMixedTypes="0" containsNonDate="0" containsString="0"/>
    </cacheField>
    <cacheField name="[Measures].[Distinct Count of Apt #]" caption="Distinct Count of Apt #" numFmtId="0" hierarchy="21" level="32767"/>
  </cacheFields>
  <cacheHierarchies count="22">
    <cacheHierarchy uniqueName="[Range].[No.]" caption="No." attribute="1" defaultMemberUniqueName="[Range].[No.].[All]" allUniqueName="[Range].[No.].[All]" dimensionUniqueName="[Range]" displayFolder="" count="0" memberValueDatatype="20" unbalanced="0"/>
    <cacheHierarchy uniqueName="[Range].[Building Segment #]" caption="Building Segment #" attribute="1" defaultMemberUniqueName="[Range].[Building Segment #].[All]" allUniqueName="[Range].[Building Segment #].[All]" dimensionUniqueName="[Range]" displayFolder="" count="0" memberValueDatatype="130" unbalanced="0"/>
    <cacheHierarchy uniqueName="[Range].[Construction Story]" caption="Construction Story" attribute="1" defaultMemberUniqueName="[Range].[Construction Story].[All]" allUniqueName="[Range].[Construction Story].[All]" dimensionUniqueName="[Range]" displayFolder="" count="0" memberValueDatatype="20" unbalanced="0"/>
    <cacheHierarchy uniqueName="[Range].[Marketing Story]" caption="Marketing Story" attribute="1" defaultMemberUniqueName="[Range].[Marketing Story].[All]" allUniqueName="[Range].[Marketing Story].[All]" dimensionUniqueName="[Range]" displayFolder="" count="0" memberValueDatatype="20" unbalanced="0"/>
    <cacheHierarchy uniqueName="[Range].[Apt #]" caption="Apt #" attribute="1" defaultMemberUniqueName="[Range].[Apt #].[All]" allUniqueName="[Range].[Apt #].[All]" dimensionUniqueName="[Range]" displayFolder="" count="2" memberValueDatatype="130" unbalanced="0">
      <fieldsUsage count="2">
        <fieldUsage x="-1"/>
        <fieldUsage x="1"/>
      </fieldsUsage>
    </cacheHierarchy>
    <cacheHierarchy uniqueName="[Range].[Proposed Initial Monthly Rent]" caption="Proposed Initial Monthly Rent" attribute="1" defaultMemberUniqueName="[Range].[Proposed Initial Monthly Rent].[All]" allUniqueName="[Range].[Proposed Initial Monthly Rent].[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0" memberValueDatatype="20" unbalanced="0"/>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67-m AMI Band]" caption="467-m AMI Band" attribute="1" defaultMemberUniqueName="[Range].[467-m AMI Band].[All]" allUniqueName="[Range].[467-m AMI Band].[All]" dimensionUniqueName="[Range]" displayFolder="" count="0" memberValueDatatype="5" unbalanced="0"/>
    <cacheHierarchy uniqueName="[Range].[Most Restrictive AMI Band]" caption="Most Restrictive AMI Band" attribute="1" defaultMemberUniqueName="[Range].[Most Restrictive AMI Band].[All]" allUniqueName="[Range].[Most Restrictive AMI Band].[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 amount only)]" caption="Other Utilities Paid by Tenant ($ amount only)" attribute="1" defaultMemberUniqueName="[Range].[Other Utilities Paid by Tenant ($ amount only)].[All]" allUniqueName="[Range].[Other Utilities Paid by Tenant ($ amount only)].[All]" dimensionUniqueName="[Range]" displayFolder="" count="0" memberValueDatatype="20" unbalanced="0"/>
    <cacheHierarchy uniqueName="[Range].[Is Unit Affordable?]" caption="Is Unit Affordable?" attribute="1" defaultMemberUniqueName="[Range].[Is Unit Affordable?].[All]" allUniqueName="[Range].[Is Unit Affordable?].[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4"/>
        </ext>
      </extLst>
    </cacheHierarchy>
    <cacheHierarchy uniqueName="[Measures].[Distinct Count of Apt #]" caption="Distinct Count of Apt #" measure="1" displayFolder="" measureGroup="Range" count="0" oneField="1" hidden="1">
      <fieldsUsage count="1">
        <fieldUsage x="2"/>
      </fieldsUsage>
      <extLst>
        <ext xmlns:x15="http://schemas.microsoft.com/office/spreadsheetml/2010/11/main" uri="{B97F6D7D-B522-45F9-BDA1-12C45D357490}">
          <x15:cacheHierarchy aggregatedColumn="4"/>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6184.523604166665" backgroundQuery="1" createdVersion="6" refreshedVersion="8" minRefreshableVersion="3" recordCount="0" supportSubquery="1" supportAdvancedDrill="1" xr:uid="{C3EF8B06-BAFA-4A09-8C7B-986455149822}">
  <cacheSource type="external" connectionId="1"/>
  <cacheFields count="3">
    <cacheField name="[Range].[Affordable Housing Unit].[Affordable Housing Unit]" caption="Affordable Housing Unit" numFmtId="0" hierarchy="7" level="1">
      <sharedItems containsBlank="1" count="3">
        <m/>
        <s v="NO"/>
        <s v="YES"/>
      </sharedItems>
    </cacheField>
    <cacheField name="[Range].[Apt #].[Apt #]" caption="Apt #" numFmtId="0" hierarchy="4" level="1">
      <sharedItems containsSemiMixedTypes="0" containsNonDate="0" containsString="0"/>
    </cacheField>
    <cacheField name="[Measures].[Distinct Count of Apt #]" caption="Distinct Count of Apt #" numFmtId="0" hierarchy="21" level="32767"/>
  </cacheFields>
  <cacheHierarchies count="22">
    <cacheHierarchy uniqueName="[Range].[No.]" caption="No." attribute="1" defaultMemberUniqueName="[Range].[No.].[All]" allUniqueName="[Range].[No.].[All]" dimensionUniqueName="[Range]" displayFolder="" count="0" memberValueDatatype="20" unbalanced="0"/>
    <cacheHierarchy uniqueName="[Range].[Building Segment #]" caption="Building Segment #" attribute="1" defaultMemberUniqueName="[Range].[Building Segment #].[All]" allUniqueName="[Range].[Building Segment #].[All]" dimensionUniqueName="[Range]" displayFolder="" count="0" memberValueDatatype="130" unbalanced="0"/>
    <cacheHierarchy uniqueName="[Range].[Construction Story]" caption="Construction Story" attribute="1" defaultMemberUniqueName="[Range].[Construction Story].[All]" allUniqueName="[Range].[Construction Story].[All]" dimensionUniqueName="[Range]" displayFolder="" count="0" memberValueDatatype="20" unbalanced="0"/>
    <cacheHierarchy uniqueName="[Range].[Marketing Story]" caption="Marketing Story" attribute="1" defaultMemberUniqueName="[Range].[Marketing Story].[All]" allUniqueName="[Range].[Marketing Story].[All]" dimensionUniqueName="[Range]" displayFolder="" count="0" memberValueDatatype="20" unbalanced="0"/>
    <cacheHierarchy uniqueName="[Range].[Apt #]" caption="Apt #" attribute="1" defaultMemberUniqueName="[Range].[Apt #].[All]" allUniqueName="[Range].[Apt #].[All]" dimensionUniqueName="[Range]" displayFolder="" count="2" memberValueDatatype="130" unbalanced="0">
      <fieldsUsage count="2">
        <fieldUsage x="-1"/>
        <fieldUsage x="1"/>
      </fieldsUsage>
    </cacheHierarchy>
    <cacheHierarchy uniqueName="[Range].[Proposed Initial Monthly Rent]" caption="Proposed Initial Monthly Rent" attribute="1" defaultMemberUniqueName="[Range].[Proposed Initial Monthly Rent].[All]" allUniqueName="[Range].[Proposed Initial Monthly Rent].[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0" memberValueDatatype="20" unbalanced="0"/>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67-m AMI Band]" caption="467-m AMI Band" attribute="1" defaultMemberUniqueName="[Range].[467-m AMI Band].[All]" allUniqueName="[Range].[467-m AMI Band].[All]" dimensionUniqueName="[Range]" displayFolder="" count="0" memberValueDatatype="5" unbalanced="0"/>
    <cacheHierarchy uniqueName="[Range].[Most Restrictive AMI Band]" caption="Most Restrictive AMI Band" attribute="1" defaultMemberUniqueName="[Range].[Most Restrictive AMI Band].[All]" allUniqueName="[Range].[Most Restrictive AMI Band].[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 amount only)]" caption="Other Utilities Paid by Tenant ($ amount only)" attribute="1" defaultMemberUniqueName="[Range].[Other Utilities Paid by Tenant ($ amount only)].[All]" allUniqueName="[Range].[Other Utilities Paid by Tenant ($ amount only)].[All]" dimensionUniqueName="[Range]" displayFolder="" count="0" memberValueDatatype="20" unbalanced="0"/>
    <cacheHierarchy uniqueName="[Range].[Is Unit Affordable?]" caption="Is Unit Affordable?" attribute="1" defaultMemberUniqueName="[Range].[Is Unit Affordable?].[All]" allUniqueName="[Range].[Is Unit Affordable?].[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4"/>
        </ext>
      </extLst>
    </cacheHierarchy>
    <cacheHierarchy uniqueName="[Measures].[Distinct Count of Apt #]" caption="Distinct Count of Apt #" measure="1" displayFolder="" measureGroup="Range" count="0" oneField="1" hidden="1">
      <fieldsUsage count="1">
        <fieldUsage x="2"/>
      </fieldsUsage>
      <extLst>
        <ext xmlns:x15="http://schemas.microsoft.com/office/spreadsheetml/2010/11/main" uri="{B97F6D7D-B522-45F9-BDA1-12C45D357490}">
          <x15:cacheHierarchy aggregatedColumn="4"/>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6184.523605555558" backgroundQuery="1" createdVersion="6" refreshedVersion="8" minRefreshableVersion="3" recordCount="0" supportSubquery="1" supportAdvancedDrill="1" xr:uid="{A6D0B60F-2F12-4BCE-815B-D74B2E4EC99E}">
  <cacheSource type="external" connectionId="1"/>
  <cacheFields count="4">
    <cacheField name="[Range].[Affordable Housing Unit].[Affordable Housing Unit]" caption="Affordable Housing Unit" numFmtId="0" hierarchy="7" level="1">
      <sharedItems containsBlank="1" count="3">
        <m/>
        <s v="NO"/>
        <s v="YES"/>
      </sharedItems>
    </cacheField>
    <cacheField name="[Range].[Apt #].[Apt #]" caption="Apt #" numFmtId="0" hierarchy="4" level="1">
      <sharedItems containsSemiMixedTypes="0" containsNonDate="0" containsString="0"/>
    </cacheField>
    <cacheField name="[Measures].[Distinct Count of Apt #]" caption="Distinct Count of Apt #" numFmtId="0" hierarchy="21" level="32767"/>
    <cacheField name="[Range].[Number of Bedrooms].[Number of Bedrooms]" caption="Number of Bedrooms" numFmtId="0" hierarchy="6" level="1">
      <sharedItems containsString="0" containsBlank="1" containsNumber="1" containsInteger="1" minValue="1" maxValue="2" count="3">
        <m/>
        <n v="1"/>
        <n v="2"/>
      </sharedItems>
      <extLst>
        <ext xmlns:x15="http://schemas.microsoft.com/office/spreadsheetml/2010/11/main" uri="{4F2E5C28-24EA-4eb8-9CBF-B6C8F9C3D259}">
          <x15:cachedUniqueNames>
            <x15:cachedUniqueName index="1" name="[Range].[Number of Bedrooms].&amp;[1]"/>
            <x15:cachedUniqueName index="2" name="[Range].[Number of Bedrooms].&amp;[2]"/>
          </x15:cachedUniqueNames>
        </ext>
      </extLst>
    </cacheField>
  </cacheFields>
  <cacheHierarchies count="22">
    <cacheHierarchy uniqueName="[Range].[No.]" caption="No." attribute="1" defaultMemberUniqueName="[Range].[No.].[All]" allUniqueName="[Range].[No.].[All]" dimensionUniqueName="[Range]" displayFolder="" count="0" memberValueDatatype="20" unbalanced="0"/>
    <cacheHierarchy uniqueName="[Range].[Building Segment #]" caption="Building Segment #" attribute="1" defaultMemberUniqueName="[Range].[Building Segment #].[All]" allUniqueName="[Range].[Building Segment #].[All]" dimensionUniqueName="[Range]" displayFolder="" count="0" memberValueDatatype="130" unbalanced="0"/>
    <cacheHierarchy uniqueName="[Range].[Construction Story]" caption="Construction Story" attribute="1" defaultMemberUniqueName="[Range].[Construction Story].[All]" allUniqueName="[Range].[Construction Story].[All]" dimensionUniqueName="[Range]" displayFolder="" count="0" memberValueDatatype="20" unbalanced="0"/>
    <cacheHierarchy uniqueName="[Range].[Marketing Story]" caption="Marketing Story" attribute="1" defaultMemberUniqueName="[Range].[Marketing Story].[All]" allUniqueName="[Range].[Marketing Story].[All]" dimensionUniqueName="[Range]" displayFolder="" count="0" memberValueDatatype="20" unbalanced="0"/>
    <cacheHierarchy uniqueName="[Range].[Apt #]" caption="Apt #" attribute="1" defaultMemberUniqueName="[Range].[Apt #].[All]" allUniqueName="[Range].[Apt #].[All]" dimensionUniqueName="[Range]" displayFolder="" count="2" memberValueDatatype="130" unbalanced="0">
      <fieldsUsage count="2">
        <fieldUsage x="-1"/>
        <fieldUsage x="1"/>
      </fieldsUsage>
    </cacheHierarchy>
    <cacheHierarchy uniqueName="[Range].[Proposed Initial Monthly Rent]" caption="Proposed Initial Monthly Rent" attribute="1" defaultMemberUniqueName="[Range].[Proposed Initial Monthly Rent].[All]" allUniqueName="[Range].[Proposed Initial Monthly Rent].[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2" memberValueDatatype="20" unbalanced="0">
      <fieldsUsage count="2">
        <fieldUsage x="-1"/>
        <fieldUsage x="3"/>
      </fieldsUsage>
    </cacheHierarchy>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67-m AMI Band]" caption="467-m AMI Band" attribute="1" defaultMemberUniqueName="[Range].[467-m AMI Band].[All]" allUniqueName="[Range].[467-m AMI Band].[All]" dimensionUniqueName="[Range]" displayFolder="" count="0" memberValueDatatype="5" unbalanced="0"/>
    <cacheHierarchy uniqueName="[Range].[Most Restrictive AMI Band]" caption="Most Restrictive AMI Band" attribute="1" defaultMemberUniqueName="[Range].[Most Restrictive AMI Band].[All]" allUniqueName="[Range].[Most Restrictive AMI Band].[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 amount only)]" caption="Other Utilities Paid by Tenant ($ amount only)" attribute="1" defaultMemberUniqueName="[Range].[Other Utilities Paid by Tenant ($ amount only)].[All]" allUniqueName="[Range].[Other Utilities Paid by Tenant ($ amount only)].[All]" dimensionUniqueName="[Range]" displayFolder="" count="0" memberValueDatatype="20" unbalanced="0"/>
    <cacheHierarchy uniqueName="[Range].[Is Unit Affordable?]" caption="Is Unit Affordable?" attribute="1" defaultMemberUniqueName="[Range].[Is Unit Affordable?].[All]" allUniqueName="[Range].[Is Unit Affordable?].[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4"/>
        </ext>
      </extLst>
    </cacheHierarchy>
    <cacheHierarchy uniqueName="[Measures].[Distinct Count of Apt #]" caption="Distinct Count of Apt #" measure="1" displayFolder="" measureGroup="Range" count="0" oneField="1" hidden="1">
      <fieldsUsage count="1">
        <fieldUsage x="2"/>
      </fieldsUsage>
      <extLst>
        <ext xmlns:x15="http://schemas.microsoft.com/office/spreadsheetml/2010/11/main" uri="{B97F6D7D-B522-45F9-BDA1-12C45D357490}">
          <x15:cacheHierarchy aggregatedColumn="4"/>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6184.523607060182" backgroundQuery="1" createdVersion="6" refreshedVersion="8" minRefreshableVersion="3" recordCount="0" supportSubquery="1" supportAdvancedDrill="1" xr:uid="{143FBA74-4D6D-49CA-9974-E5508DC6B2A1}">
  <cacheSource type="external" connectionId="1"/>
  <cacheFields count="4">
    <cacheField name="[Range].[Affordable Housing Unit].[Affordable Housing Unit]" caption="Affordable Housing Unit" numFmtId="0" hierarchy="7" level="1">
      <sharedItems containsBlank="1" count="3">
        <m/>
        <s v="NO"/>
        <s v="YES"/>
      </sharedItems>
    </cacheField>
    <cacheField name="[Measures].[Distinct Count of Apt #]" caption="Distinct Count of Apt #" numFmtId="0" hierarchy="21" level="32767"/>
    <cacheField name="[Range].[Apt #].[Apt #]" caption="Apt #" numFmtId="0" hierarchy="4" level="1">
      <sharedItems containsSemiMixedTypes="0" containsNonDate="0" containsString="0"/>
    </cacheField>
    <cacheField name="[Range].[Marketing Story].[Marketing Story]" caption="Marketing Story" numFmtId="0" hierarchy="3" level="1">
      <sharedItems containsString="0" containsBlank="1" containsNumber="1" containsInteger="1" minValue="1" maxValue="2" count="3">
        <m/>
        <n v="1"/>
        <n v="2"/>
      </sharedItems>
      <extLst>
        <ext xmlns:x15="http://schemas.microsoft.com/office/spreadsheetml/2010/11/main" uri="{4F2E5C28-24EA-4eb8-9CBF-B6C8F9C3D259}">
          <x15:cachedUniqueNames>
            <x15:cachedUniqueName index="1" name="[Range].[Marketing Story].&amp;[1]"/>
            <x15:cachedUniqueName index="2" name="[Range].[Marketing Story].&amp;[2]"/>
          </x15:cachedUniqueNames>
        </ext>
      </extLst>
    </cacheField>
  </cacheFields>
  <cacheHierarchies count="22">
    <cacheHierarchy uniqueName="[Range].[No.]" caption="No." attribute="1" defaultMemberUniqueName="[Range].[No.].[All]" allUniqueName="[Range].[No.].[All]" dimensionUniqueName="[Range]" displayFolder="" count="0" memberValueDatatype="20" unbalanced="0"/>
    <cacheHierarchy uniqueName="[Range].[Building Segment #]" caption="Building Segment #" attribute="1" defaultMemberUniqueName="[Range].[Building Segment #].[All]" allUniqueName="[Range].[Building Segment #].[All]" dimensionUniqueName="[Range]" displayFolder="" count="0" memberValueDatatype="130" unbalanced="0"/>
    <cacheHierarchy uniqueName="[Range].[Construction Story]" caption="Construction Story" attribute="1" defaultMemberUniqueName="[Range].[Construction Story].[All]" allUniqueName="[Range].[Construction Story].[All]" dimensionUniqueName="[Range]" displayFolder="" count="0" memberValueDatatype="20" unbalanced="0"/>
    <cacheHierarchy uniqueName="[Range].[Marketing Story]" caption="Marketing Story" attribute="1" defaultMemberUniqueName="[Range].[Marketing Story].[All]" allUniqueName="[Range].[Marketing Story].[All]" dimensionUniqueName="[Range]" displayFolder="" count="2" memberValueDatatype="20" unbalanced="0">
      <fieldsUsage count="2">
        <fieldUsage x="-1"/>
        <fieldUsage x="3"/>
      </fieldsUsage>
    </cacheHierarchy>
    <cacheHierarchy uniqueName="[Range].[Apt #]" caption="Apt #" attribute="1" defaultMemberUniqueName="[Range].[Apt #].[All]" allUniqueName="[Range].[Apt #].[All]" dimensionUniqueName="[Range]" displayFolder="" count="2" memberValueDatatype="130" unbalanced="0">
      <fieldsUsage count="2">
        <fieldUsage x="-1"/>
        <fieldUsage x="2"/>
      </fieldsUsage>
    </cacheHierarchy>
    <cacheHierarchy uniqueName="[Range].[Proposed Initial Monthly Rent]" caption="Proposed Initial Monthly Rent" attribute="1" defaultMemberUniqueName="[Range].[Proposed Initial Monthly Rent].[All]" allUniqueName="[Range].[Proposed Initial Monthly Rent].[All]" dimensionUniqueName="[Range]" displayFolder="" count="0" memberValueDatatype="130" unbalanced="0"/>
    <cacheHierarchy uniqueName="[Range].[Number of Bedrooms]" caption="Number of Bedrooms" attribute="1" defaultMemberUniqueName="[Range].[Number of Bedrooms].[All]" allUniqueName="[Range].[Number of Bedrooms].[All]" dimensionUniqueName="[Range]" displayFolder="" count="0" memberValueDatatype="20" unbalanced="0"/>
    <cacheHierarchy uniqueName="[Range].[Affordable Housing Unit]" caption="Affordable Housing Unit" attribute="1" defaultMemberUniqueName="[Range].[Affordable Housing Unit].[All]" allUniqueName="[Range].[Affordable Housing Unit].[All]" dimensionUniqueName="[Range]" displayFolder="" count="2" memberValueDatatype="130" unbalanced="0">
      <fieldsUsage count="2">
        <fieldUsage x="-1"/>
        <fieldUsage x="0"/>
      </fieldsUsage>
    </cacheHierarchy>
    <cacheHierarchy uniqueName="[Range].[467-m AMI Band]" caption="467-m AMI Band" attribute="1" defaultMemberUniqueName="[Range].[467-m AMI Band].[All]" allUniqueName="[Range].[467-m AMI Band].[All]" dimensionUniqueName="[Range]" displayFolder="" count="0" memberValueDatatype="5" unbalanced="0"/>
    <cacheHierarchy uniqueName="[Range].[Most Restrictive AMI Band]" caption="Most Restrictive AMI Band" attribute="1" defaultMemberUniqueName="[Range].[Most Restrictive AMI Band].[All]" allUniqueName="[Range].[Most Restrictive AMI Band].[All]" dimensionUniqueName="[Range]" displayFolder="" count="0" memberValueDatatype="130" unbalanced="0"/>
    <cacheHierarchy uniqueName="[Range].[Tenant Pays Electricity]" caption="Tenant Pays Electricity" attribute="1" defaultMemberUniqueName="[Range].[Tenant Pays Electricity].[All]" allUniqueName="[Range].[Tenant Pays Electricity].[All]" dimensionUniqueName="[Range]" displayFolder="" count="0" memberValueDatatype="130" unbalanced="0"/>
    <cacheHierarchy uniqueName="[Range].[Tenant Pays Gas (Stove Only)]" caption="Tenant Pays Gas (Stove Only)" attribute="1" defaultMemberUniqueName="[Range].[Tenant Pays Gas (Stove Only)].[All]" allUniqueName="[Range].[Tenant Pays Gas (Stove Only)].[All]" dimensionUniqueName="[Range]" displayFolder="" count="0" memberValueDatatype="130" unbalanced="0"/>
    <cacheHierarchy uniqueName="[Range].[Tenant Pays Hot Water]" caption="Tenant Pays Hot Water" attribute="1" defaultMemberUniqueName="[Range].[Tenant Pays Hot Water].[All]" allUniqueName="[Range].[Tenant Pays Hot Water].[All]" dimensionUniqueName="[Range]" displayFolder="" count="0" memberValueDatatype="130" unbalanced="0"/>
    <cacheHierarchy uniqueName="[Range].[Tenant Pays Heat  (See Instructions for Definitons)]" caption="Tenant Pays Heat  (See Instructions for Definitons)" attribute="1" defaultMemberUniqueName="[Range].[Tenant Pays Heat  (See Instructions for Definitons)].[All]" allUniqueName="[Range].[Tenant Pays Heat  (See Instructions for Definitons)].[All]" dimensionUniqueName="[Range]" displayFolder="" count="0" memberValueDatatype="130" unbalanced="0"/>
    <cacheHierarchy uniqueName="[Range].[Other Utilities Paid by Tenant ($ amount only)]" caption="Other Utilities Paid by Tenant ($ amount only)" attribute="1" defaultMemberUniqueName="[Range].[Other Utilities Paid by Tenant ($ amount only)].[All]" allUniqueName="[Range].[Other Utilities Paid by Tenant ($ amount only)].[All]" dimensionUniqueName="[Range]" displayFolder="" count="0" memberValueDatatype="20" unbalanced="0"/>
    <cacheHierarchy uniqueName="[Range].[Is Unit Affordable?]" caption="Is Unit Affordable?" attribute="1" defaultMemberUniqueName="[Range].[Is Unit Affordable?].[All]" allUniqueName="[Range].[Is Unit Affordable?].[All]" dimensionUniqueName="[Range]" displayFolder="" count="0" memberValueDatatype="130" unbalanced="0"/>
    <cacheHierarchy uniqueName="[Measures].[__XL_Count Range]" caption="__XL_Count Range" measure="1" displayFolder="" measureGroup="Range" count="0" hidden="1"/>
    <cacheHierarchy uniqueName="[Measures].[__No measures defined]" caption="__No measures defined" measure="1" displayFolder="" count="0" hidden="1"/>
    <cacheHierarchy uniqueName="[Measures].[Count of Affordable Housing Unit]" caption="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Distinct Count of Affordable Housing Unit]" caption="Distinct Count of Affordable Housing Unit" measure="1" displayFolder="" measureGroup="Range" count="0" hidden="1">
      <extLst>
        <ext xmlns:x15="http://schemas.microsoft.com/office/spreadsheetml/2010/11/main" uri="{B97F6D7D-B522-45F9-BDA1-12C45D357490}">
          <x15:cacheHierarchy aggregatedColumn="7"/>
        </ext>
      </extLst>
    </cacheHierarchy>
    <cacheHierarchy uniqueName="[Measures].[Count of Apt #]" caption="Count of Apt #" measure="1" displayFolder="" measureGroup="Range" count="0" hidden="1">
      <extLst>
        <ext xmlns:x15="http://schemas.microsoft.com/office/spreadsheetml/2010/11/main" uri="{B97F6D7D-B522-45F9-BDA1-12C45D357490}">
          <x15:cacheHierarchy aggregatedColumn="4"/>
        </ext>
      </extLst>
    </cacheHierarchy>
    <cacheHierarchy uniqueName="[Measures].[Distinct Count of Apt #]" caption="Distinct Count of Apt #" measure="1" displayFolder="" measureGroup="Range" count="0" oneField="1" hidden="1">
      <fieldsUsage count="1">
        <fieldUsage x="1"/>
      </fieldsUsage>
      <extLst>
        <ext xmlns:x15="http://schemas.microsoft.com/office/spreadsheetml/2010/11/main" uri="{B97F6D7D-B522-45F9-BDA1-12C45D357490}">
          <x15:cacheHierarchy aggregatedColumn="4"/>
        </ext>
      </extLst>
    </cacheHierarchy>
  </cacheHierarchies>
  <kpis count="0"/>
  <dimensions count="2">
    <dimension measure="1" name="Measures" uniqueName="[Measures]" caption="Measures"/>
    <dimension name="Range" uniqueName="[Range]" caption="Range"/>
  </dimensions>
  <measureGroups count="1">
    <measureGroup name="Range" caption="Range"/>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night, David" refreshedDate="46184.523613194448" missingItemsLimit="0" createdVersion="4" refreshedVersion="8" minRefreshableVersion="3" recordCount="1500" xr:uid="{00000000-000A-0000-FFFF-FFFF02000000}">
  <cacheSource type="worksheet">
    <worksheetSource ref="A2:O1502" sheet="Calculator"/>
  </cacheSource>
  <cacheFields count="15">
    <cacheField name="No." numFmtId="0">
      <sharedItems containsSemiMixedTypes="0" containsString="0" containsNumber="1" containsInteger="1" minValue="1" maxValue="1500" count="1500">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n v="108"/>
        <n v="109"/>
        <n v="110"/>
        <n v="111"/>
        <n v="112"/>
        <n v="113"/>
        <n v="114"/>
        <n v="115"/>
        <n v="116"/>
        <n v="117"/>
        <n v="118"/>
        <n v="119"/>
        <n v="120"/>
        <n v="121"/>
        <n v="122"/>
        <n v="123"/>
        <n v="124"/>
        <n v="125"/>
        <n v="126"/>
        <n v="127"/>
        <n v="128"/>
        <n v="129"/>
        <n v="130"/>
        <n v="131"/>
        <n v="132"/>
        <n v="133"/>
        <n v="134"/>
        <n v="135"/>
        <n v="136"/>
        <n v="137"/>
        <n v="138"/>
        <n v="139"/>
        <n v="140"/>
        <n v="141"/>
        <n v="142"/>
        <n v="143"/>
        <n v="144"/>
        <n v="145"/>
        <n v="146"/>
        <n v="147"/>
        <n v="148"/>
        <n v="149"/>
        <n v="150"/>
        <n v="151"/>
        <n v="152"/>
        <n v="153"/>
        <n v="154"/>
        <n v="155"/>
        <n v="156"/>
        <n v="157"/>
        <n v="158"/>
        <n v="159"/>
        <n v="160"/>
        <n v="161"/>
        <n v="162"/>
        <n v="163"/>
        <n v="164"/>
        <n v="165"/>
        <n v="166"/>
        <n v="167"/>
        <n v="168"/>
        <n v="169"/>
        <n v="170"/>
        <n v="171"/>
        <n v="172"/>
        <n v="173"/>
        <n v="174"/>
        <n v="175"/>
        <n v="176"/>
        <n v="177"/>
        <n v="178"/>
        <n v="179"/>
        <n v="180"/>
        <n v="181"/>
        <n v="182"/>
        <n v="183"/>
        <n v="184"/>
        <n v="185"/>
        <n v="186"/>
        <n v="187"/>
        <n v="188"/>
        <n v="189"/>
        <n v="190"/>
        <n v="191"/>
        <n v="192"/>
        <n v="193"/>
        <n v="194"/>
        <n v="195"/>
        <n v="196"/>
        <n v="197"/>
        <n v="198"/>
        <n v="199"/>
        <n v="200"/>
        <n v="201"/>
        <n v="202"/>
        <n v="203"/>
        <n v="204"/>
        <n v="205"/>
        <n v="206"/>
        <n v="207"/>
        <n v="208"/>
        <n v="209"/>
        <n v="210"/>
        <n v="211"/>
        <n v="212"/>
        <n v="213"/>
        <n v="214"/>
        <n v="215"/>
        <n v="216"/>
        <n v="217"/>
        <n v="218"/>
        <n v="219"/>
        <n v="220"/>
        <n v="221"/>
        <n v="222"/>
        <n v="223"/>
        <n v="224"/>
        <n v="225"/>
        <n v="226"/>
        <n v="227"/>
        <n v="228"/>
        <n v="229"/>
        <n v="230"/>
        <n v="231"/>
        <n v="232"/>
        <n v="233"/>
        <n v="234"/>
        <n v="235"/>
        <n v="236"/>
        <n v="237"/>
        <n v="238"/>
        <n v="239"/>
        <n v="240"/>
        <n v="241"/>
        <n v="242"/>
        <n v="243"/>
        <n v="244"/>
        <n v="245"/>
        <n v="246"/>
        <n v="247"/>
        <n v="248"/>
        <n v="249"/>
        <n v="250"/>
        <n v="251"/>
        <n v="252"/>
        <n v="253"/>
        <n v="254"/>
        <n v="255"/>
        <n v="256"/>
        <n v="257"/>
        <n v="258"/>
        <n v="259"/>
        <n v="260"/>
        <n v="261"/>
        <n v="262"/>
        <n v="263"/>
        <n v="264"/>
        <n v="265"/>
        <n v="266"/>
        <n v="267"/>
        <n v="268"/>
        <n v="269"/>
        <n v="270"/>
        <n v="271"/>
        <n v="272"/>
        <n v="273"/>
        <n v="274"/>
        <n v="275"/>
        <n v="276"/>
        <n v="277"/>
        <n v="278"/>
        <n v="279"/>
        <n v="280"/>
        <n v="281"/>
        <n v="282"/>
        <n v="283"/>
        <n v="284"/>
        <n v="285"/>
        <n v="286"/>
        <n v="287"/>
        <n v="288"/>
        <n v="289"/>
        <n v="290"/>
        <n v="291"/>
        <n v="292"/>
        <n v="293"/>
        <n v="294"/>
        <n v="295"/>
        <n v="296"/>
        <n v="297"/>
        <n v="298"/>
        <n v="299"/>
        <n v="300"/>
        <n v="301"/>
        <n v="302"/>
        <n v="303"/>
        <n v="304"/>
        <n v="305"/>
        <n v="306"/>
        <n v="307"/>
        <n v="308"/>
        <n v="309"/>
        <n v="310"/>
        <n v="311"/>
        <n v="312"/>
        <n v="313"/>
        <n v="314"/>
        <n v="315"/>
        <n v="316"/>
        <n v="317"/>
        <n v="318"/>
        <n v="319"/>
        <n v="320"/>
        <n v="321"/>
        <n v="322"/>
        <n v="323"/>
        <n v="324"/>
        <n v="325"/>
        <n v="326"/>
        <n v="327"/>
        <n v="328"/>
        <n v="329"/>
        <n v="330"/>
        <n v="331"/>
        <n v="332"/>
        <n v="333"/>
        <n v="334"/>
        <n v="335"/>
        <n v="336"/>
        <n v="337"/>
        <n v="338"/>
        <n v="339"/>
        <n v="340"/>
        <n v="341"/>
        <n v="342"/>
        <n v="343"/>
        <n v="344"/>
        <n v="345"/>
        <n v="346"/>
        <n v="347"/>
        <n v="348"/>
        <n v="349"/>
        <n v="350"/>
        <n v="351"/>
        <n v="352"/>
        <n v="353"/>
        <n v="354"/>
        <n v="355"/>
        <n v="356"/>
        <n v="357"/>
        <n v="358"/>
        <n v="359"/>
        <n v="360"/>
        <n v="361"/>
        <n v="362"/>
        <n v="363"/>
        <n v="364"/>
        <n v="365"/>
        <n v="366"/>
        <n v="367"/>
        <n v="368"/>
        <n v="369"/>
        <n v="370"/>
        <n v="371"/>
        <n v="372"/>
        <n v="373"/>
        <n v="374"/>
        <n v="375"/>
        <n v="376"/>
        <n v="377"/>
        <n v="378"/>
        <n v="379"/>
        <n v="380"/>
        <n v="381"/>
        <n v="382"/>
        <n v="383"/>
        <n v="384"/>
        <n v="385"/>
        <n v="386"/>
        <n v="387"/>
        <n v="388"/>
        <n v="389"/>
        <n v="390"/>
        <n v="391"/>
        <n v="392"/>
        <n v="393"/>
        <n v="394"/>
        <n v="395"/>
        <n v="396"/>
        <n v="397"/>
        <n v="398"/>
        <n v="399"/>
        <n v="400"/>
        <n v="401"/>
        <n v="402"/>
        <n v="403"/>
        <n v="404"/>
        <n v="405"/>
        <n v="406"/>
        <n v="407"/>
        <n v="408"/>
        <n v="409"/>
        <n v="410"/>
        <n v="411"/>
        <n v="412"/>
        <n v="413"/>
        <n v="414"/>
        <n v="415"/>
        <n v="416"/>
        <n v="417"/>
        <n v="418"/>
        <n v="419"/>
        <n v="420"/>
        <n v="421"/>
        <n v="422"/>
        <n v="423"/>
        <n v="424"/>
        <n v="425"/>
        <n v="426"/>
        <n v="427"/>
        <n v="428"/>
        <n v="429"/>
        <n v="430"/>
        <n v="431"/>
        <n v="432"/>
        <n v="433"/>
        <n v="434"/>
        <n v="435"/>
        <n v="436"/>
        <n v="437"/>
        <n v="438"/>
        <n v="439"/>
        <n v="440"/>
        <n v="441"/>
        <n v="442"/>
        <n v="443"/>
        <n v="444"/>
        <n v="445"/>
        <n v="446"/>
        <n v="447"/>
        <n v="448"/>
        <n v="449"/>
        <n v="450"/>
        <n v="451"/>
        <n v="452"/>
        <n v="453"/>
        <n v="454"/>
        <n v="455"/>
        <n v="456"/>
        <n v="457"/>
        <n v="458"/>
        <n v="459"/>
        <n v="460"/>
        <n v="461"/>
        <n v="462"/>
        <n v="463"/>
        <n v="464"/>
        <n v="465"/>
        <n v="466"/>
        <n v="467"/>
        <n v="468"/>
        <n v="469"/>
        <n v="470"/>
        <n v="471"/>
        <n v="472"/>
        <n v="473"/>
        <n v="474"/>
        <n v="475"/>
        <n v="476"/>
        <n v="477"/>
        <n v="478"/>
        <n v="479"/>
        <n v="480"/>
        <n v="481"/>
        <n v="482"/>
        <n v="483"/>
        <n v="484"/>
        <n v="485"/>
        <n v="486"/>
        <n v="487"/>
        <n v="488"/>
        <n v="489"/>
        <n v="490"/>
        <n v="491"/>
        <n v="492"/>
        <n v="493"/>
        <n v="494"/>
        <n v="495"/>
        <n v="496"/>
        <n v="497"/>
        <n v="498"/>
        <n v="499"/>
        <n v="500"/>
        <n v="501"/>
        <n v="502"/>
        <n v="503"/>
        <n v="504"/>
        <n v="505"/>
        <n v="506"/>
        <n v="507"/>
        <n v="508"/>
        <n v="509"/>
        <n v="510"/>
        <n v="511"/>
        <n v="512"/>
        <n v="513"/>
        <n v="514"/>
        <n v="515"/>
        <n v="516"/>
        <n v="517"/>
        <n v="518"/>
        <n v="519"/>
        <n v="520"/>
        <n v="521"/>
        <n v="522"/>
        <n v="523"/>
        <n v="524"/>
        <n v="525"/>
        <n v="526"/>
        <n v="527"/>
        <n v="528"/>
        <n v="529"/>
        <n v="530"/>
        <n v="531"/>
        <n v="532"/>
        <n v="533"/>
        <n v="534"/>
        <n v="535"/>
        <n v="536"/>
        <n v="537"/>
        <n v="538"/>
        <n v="539"/>
        <n v="540"/>
        <n v="541"/>
        <n v="542"/>
        <n v="543"/>
        <n v="544"/>
        <n v="545"/>
        <n v="546"/>
        <n v="547"/>
        <n v="548"/>
        <n v="549"/>
        <n v="550"/>
        <n v="551"/>
        <n v="552"/>
        <n v="553"/>
        <n v="554"/>
        <n v="555"/>
        <n v="556"/>
        <n v="557"/>
        <n v="558"/>
        <n v="559"/>
        <n v="560"/>
        <n v="561"/>
        <n v="562"/>
        <n v="563"/>
        <n v="564"/>
        <n v="565"/>
        <n v="566"/>
        <n v="567"/>
        <n v="568"/>
        <n v="569"/>
        <n v="570"/>
        <n v="571"/>
        <n v="572"/>
        <n v="573"/>
        <n v="574"/>
        <n v="575"/>
        <n v="576"/>
        <n v="577"/>
        <n v="578"/>
        <n v="579"/>
        <n v="580"/>
        <n v="581"/>
        <n v="582"/>
        <n v="583"/>
        <n v="584"/>
        <n v="585"/>
        <n v="586"/>
        <n v="587"/>
        <n v="588"/>
        <n v="589"/>
        <n v="590"/>
        <n v="591"/>
        <n v="592"/>
        <n v="593"/>
        <n v="594"/>
        <n v="595"/>
        <n v="596"/>
        <n v="597"/>
        <n v="598"/>
        <n v="599"/>
        <n v="600"/>
        <n v="601"/>
        <n v="602"/>
        <n v="603"/>
        <n v="604"/>
        <n v="605"/>
        <n v="606"/>
        <n v="607"/>
        <n v="608"/>
        <n v="609"/>
        <n v="610"/>
        <n v="611"/>
        <n v="612"/>
        <n v="613"/>
        <n v="614"/>
        <n v="615"/>
        <n v="616"/>
        <n v="617"/>
        <n v="618"/>
        <n v="619"/>
        <n v="620"/>
        <n v="621"/>
        <n v="622"/>
        <n v="623"/>
        <n v="624"/>
        <n v="625"/>
        <n v="626"/>
        <n v="627"/>
        <n v="628"/>
        <n v="629"/>
        <n v="630"/>
        <n v="631"/>
        <n v="632"/>
        <n v="633"/>
        <n v="634"/>
        <n v="635"/>
        <n v="636"/>
        <n v="637"/>
        <n v="638"/>
        <n v="639"/>
        <n v="640"/>
        <n v="641"/>
        <n v="642"/>
        <n v="643"/>
        <n v="644"/>
        <n v="645"/>
        <n v="646"/>
        <n v="647"/>
        <n v="648"/>
        <n v="649"/>
        <n v="650"/>
        <n v="651"/>
        <n v="652"/>
        <n v="653"/>
        <n v="654"/>
        <n v="655"/>
        <n v="656"/>
        <n v="657"/>
        <n v="658"/>
        <n v="659"/>
        <n v="660"/>
        <n v="661"/>
        <n v="662"/>
        <n v="663"/>
        <n v="664"/>
        <n v="665"/>
        <n v="666"/>
        <n v="667"/>
        <n v="668"/>
        <n v="669"/>
        <n v="670"/>
        <n v="671"/>
        <n v="672"/>
        <n v="673"/>
        <n v="674"/>
        <n v="675"/>
        <n v="676"/>
        <n v="677"/>
        <n v="678"/>
        <n v="679"/>
        <n v="680"/>
        <n v="681"/>
        <n v="682"/>
        <n v="683"/>
        <n v="684"/>
        <n v="685"/>
        <n v="686"/>
        <n v="687"/>
        <n v="688"/>
        <n v="689"/>
        <n v="690"/>
        <n v="691"/>
        <n v="692"/>
        <n v="693"/>
        <n v="694"/>
        <n v="695"/>
        <n v="696"/>
        <n v="697"/>
        <n v="698"/>
        <n v="699"/>
        <n v="700"/>
        <n v="701"/>
        <n v="702"/>
        <n v="703"/>
        <n v="704"/>
        <n v="705"/>
        <n v="706"/>
        <n v="707"/>
        <n v="708"/>
        <n v="709"/>
        <n v="710"/>
        <n v="711"/>
        <n v="712"/>
        <n v="713"/>
        <n v="714"/>
        <n v="715"/>
        <n v="716"/>
        <n v="717"/>
        <n v="718"/>
        <n v="719"/>
        <n v="720"/>
        <n v="721"/>
        <n v="722"/>
        <n v="723"/>
        <n v="724"/>
        <n v="725"/>
        <n v="726"/>
        <n v="727"/>
        <n v="728"/>
        <n v="729"/>
        <n v="730"/>
        <n v="731"/>
        <n v="732"/>
        <n v="733"/>
        <n v="734"/>
        <n v="735"/>
        <n v="736"/>
        <n v="737"/>
        <n v="738"/>
        <n v="739"/>
        <n v="740"/>
        <n v="741"/>
        <n v="742"/>
        <n v="743"/>
        <n v="744"/>
        <n v="745"/>
        <n v="746"/>
        <n v="747"/>
        <n v="748"/>
        <n v="749"/>
        <n v="750"/>
        <n v="751"/>
        <n v="752"/>
        <n v="753"/>
        <n v="754"/>
        <n v="755"/>
        <n v="756"/>
        <n v="757"/>
        <n v="758"/>
        <n v="759"/>
        <n v="760"/>
        <n v="761"/>
        <n v="762"/>
        <n v="763"/>
        <n v="764"/>
        <n v="765"/>
        <n v="766"/>
        <n v="767"/>
        <n v="768"/>
        <n v="769"/>
        <n v="770"/>
        <n v="771"/>
        <n v="772"/>
        <n v="773"/>
        <n v="774"/>
        <n v="775"/>
        <n v="776"/>
        <n v="777"/>
        <n v="778"/>
        <n v="779"/>
        <n v="780"/>
        <n v="781"/>
        <n v="782"/>
        <n v="783"/>
        <n v="784"/>
        <n v="785"/>
        <n v="786"/>
        <n v="787"/>
        <n v="788"/>
        <n v="789"/>
        <n v="790"/>
        <n v="791"/>
        <n v="792"/>
        <n v="793"/>
        <n v="794"/>
        <n v="795"/>
        <n v="796"/>
        <n v="797"/>
        <n v="798"/>
        <n v="799"/>
        <n v="800"/>
        <n v="801"/>
        <n v="802"/>
        <n v="803"/>
        <n v="804"/>
        <n v="805"/>
        <n v="806"/>
        <n v="807"/>
        <n v="808"/>
        <n v="809"/>
        <n v="810"/>
        <n v="811"/>
        <n v="812"/>
        <n v="813"/>
        <n v="814"/>
        <n v="815"/>
        <n v="816"/>
        <n v="817"/>
        <n v="818"/>
        <n v="819"/>
        <n v="820"/>
        <n v="821"/>
        <n v="822"/>
        <n v="823"/>
        <n v="824"/>
        <n v="825"/>
        <n v="826"/>
        <n v="827"/>
        <n v="828"/>
        <n v="829"/>
        <n v="830"/>
        <n v="831"/>
        <n v="832"/>
        <n v="833"/>
        <n v="834"/>
        <n v="835"/>
        <n v="836"/>
        <n v="837"/>
        <n v="838"/>
        <n v="839"/>
        <n v="840"/>
        <n v="841"/>
        <n v="842"/>
        <n v="843"/>
        <n v="844"/>
        <n v="845"/>
        <n v="846"/>
        <n v="847"/>
        <n v="848"/>
        <n v="849"/>
        <n v="850"/>
        <n v="851"/>
        <n v="852"/>
        <n v="853"/>
        <n v="854"/>
        <n v="855"/>
        <n v="856"/>
        <n v="857"/>
        <n v="858"/>
        <n v="859"/>
        <n v="860"/>
        <n v="861"/>
        <n v="862"/>
        <n v="863"/>
        <n v="864"/>
        <n v="865"/>
        <n v="866"/>
        <n v="867"/>
        <n v="868"/>
        <n v="869"/>
        <n v="870"/>
        <n v="871"/>
        <n v="872"/>
        <n v="873"/>
        <n v="874"/>
        <n v="875"/>
        <n v="876"/>
        <n v="877"/>
        <n v="878"/>
        <n v="879"/>
        <n v="880"/>
        <n v="881"/>
        <n v="882"/>
        <n v="883"/>
        <n v="884"/>
        <n v="885"/>
        <n v="886"/>
        <n v="887"/>
        <n v="888"/>
        <n v="889"/>
        <n v="890"/>
        <n v="891"/>
        <n v="892"/>
        <n v="893"/>
        <n v="894"/>
        <n v="895"/>
        <n v="896"/>
        <n v="897"/>
        <n v="898"/>
        <n v="899"/>
        <n v="900"/>
        <n v="901"/>
        <n v="902"/>
        <n v="903"/>
        <n v="904"/>
        <n v="905"/>
        <n v="906"/>
        <n v="907"/>
        <n v="908"/>
        <n v="909"/>
        <n v="910"/>
        <n v="911"/>
        <n v="912"/>
        <n v="913"/>
        <n v="914"/>
        <n v="915"/>
        <n v="916"/>
        <n v="917"/>
        <n v="918"/>
        <n v="919"/>
        <n v="920"/>
        <n v="921"/>
        <n v="922"/>
        <n v="923"/>
        <n v="924"/>
        <n v="925"/>
        <n v="926"/>
        <n v="927"/>
        <n v="928"/>
        <n v="929"/>
        <n v="930"/>
        <n v="931"/>
        <n v="932"/>
        <n v="933"/>
        <n v="934"/>
        <n v="935"/>
        <n v="936"/>
        <n v="937"/>
        <n v="938"/>
        <n v="939"/>
        <n v="940"/>
        <n v="941"/>
        <n v="942"/>
        <n v="943"/>
        <n v="944"/>
        <n v="945"/>
        <n v="946"/>
        <n v="947"/>
        <n v="948"/>
        <n v="949"/>
        <n v="950"/>
        <n v="951"/>
        <n v="952"/>
        <n v="953"/>
        <n v="954"/>
        <n v="955"/>
        <n v="956"/>
        <n v="957"/>
        <n v="958"/>
        <n v="959"/>
        <n v="960"/>
        <n v="961"/>
        <n v="962"/>
        <n v="963"/>
        <n v="964"/>
        <n v="965"/>
        <n v="966"/>
        <n v="967"/>
        <n v="968"/>
        <n v="969"/>
        <n v="970"/>
        <n v="971"/>
        <n v="972"/>
        <n v="973"/>
        <n v="974"/>
        <n v="975"/>
        <n v="976"/>
        <n v="977"/>
        <n v="978"/>
        <n v="979"/>
        <n v="980"/>
        <n v="981"/>
        <n v="982"/>
        <n v="983"/>
        <n v="984"/>
        <n v="985"/>
        <n v="986"/>
        <n v="987"/>
        <n v="988"/>
        <n v="989"/>
        <n v="990"/>
        <n v="991"/>
        <n v="992"/>
        <n v="993"/>
        <n v="994"/>
        <n v="995"/>
        <n v="996"/>
        <n v="997"/>
        <n v="998"/>
        <n v="999"/>
        <n v="1000"/>
        <n v="1001"/>
        <n v="1002"/>
        <n v="1003"/>
        <n v="1004"/>
        <n v="1005"/>
        <n v="1006"/>
        <n v="1007"/>
        <n v="1008"/>
        <n v="1009"/>
        <n v="1010"/>
        <n v="1011"/>
        <n v="1012"/>
        <n v="1013"/>
        <n v="1014"/>
        <n v="1015"/>
        <n v="1016"/>
        <n v="1017"/>
        <n v="1018"/>
        <n v="1019"/>
        <n v="1020"/>
        <n v="1021"/>
        <n v="1022"/>
        <n v="1023"/>
        <n v="1024"/>
        <n v="1025"/>
        <n v="1026"/>
        <n v="1027"/>
        <n v="1028"/>
        <n v="1029"/>
        <n v="1030"/>
        <n v="1031"/>
        <n v="1032"/>
        <n v="1033"/>
        <n v="1034"/>
        <n v="1035"/>
        <n v="1036"/>
        <n v="1037"/>
        <n v="1038"/>
        <n v="1039"/>
        <n v="1040"/>
        <n v="1041"/>
        <n v="1042"/>
        <n v="1043"/>
        <n v="1044"/>
        <n v="1045"/>
        <n v="1046"/>
        <n v="1047"/>
        <n v="1048"/>
        <n v="1049"/>
        <n v="1050"/>
        <n v="1051"/>
        <n v="1052"/>
        <n v="1053"/>
        <n v="1054"/>
        <n v="1055"/>
        <n v="1056"/>
        <n v="1057"/>
        <n v="1058"/>
        <n v="1059"/>
        <n v="1060"/>
        <n v="1061"/>
        <n v="1062"/>
        <n v="1063"/>
        <n v="1064"/>
        <n v="1065"/>
        <n v="1066"/>
        <n v="1067"/>
        <n v="1068"/>
        <n v="1069"/>
        <n v="1070"/>
        <n v="1071"/>
        <n v="1072"/>
        <n v="1073"/>
        <n v="1074"/>
        <n v="1075"/>
        <n v="1076"/>
        <n v="1077"/>
        <n v="1078"/>
        <n v="1079"/>
        <n v="1080"/>
        <n v="1081"/>
        <n v="1082"/>
        <n v="1083"/>
        <n v="1084"/>
        <n v="1085"/>
        <n v="1086"/>
        <n v="1087"/>
        <n v="1088"/>
        <n v="1089"/>
        <n v="1090"/>
        <n v="1091"/>
        <n v="1092"/>
        <n v="1093"/>
        <n v="1094"/>
        <n v="1095"/>
        <n v="1096"/>
        <n v="1097"/>
        <n v="1098"/>
        <n v="1099"/>
        <n v="1100"/>
        <n v="1101"/>
        <n v="1102"/>
        <n v="1103"/>
        <n v="1104"/>
        <n v="1105"/>
        <n v="1106"/>
        <n v="1107"/>
        <n v="1108"/>
        <n v="1109"/>
        <n v="1110"/>
        <n v="1111"/>
        <n v="1112"/>
        <n v="1113"/>
        <n v="1114"/>
        <n v="1115"/>
        <n v="1116"/>
        <n v="1117"/>
        <n v="1118"/>
        <n v="1119"/>
        <n v="1120"/>
        <n v="1121"/>
        <n v="1122"/>
        <n v="1123"/>
        <n v="1124"/>
        <n v="1125"/>
        <n v="1126"/>
        <n v="1127"/>
        <n v="1128"/>
        <n v="1129"/>
        <n v="1130"/>
        <n v="1131"/>
        <n v="1132"/>
        <n v="1133"/>
        <n v="1134"/>
        <n v="1135"/>
        <n v="1136"/>
        <n v="1137"/>
        <n v="1138"/>
        <n v="1139"/>
        <n v="1140"/>
        <n v="1141"/>
        <n v="1142"/>
        <n v="1143"/>
        <n v="1144"/>
        <n v="1145"/>
        <n v="1146"/>
        <n v="1147"/>
        <n v="1148"/>
        <n v="1149"/>
        <n v="1150"/>
        <n v="1151"/>
        <n v="1152"/>
        <n v="1153"/>
        <n v="1154"/>
        <n v="1155"/>
        <n v="1156"/>
        <n v="1157"/>
        <n v="1158"/>
        <n v="1159"/>
        <n v="1160"/>
        <n v="1161"/>
        <n v="1162"/>
        <n v="1163"/>
        <n v="1164"/>
        <n v="1165"/>
        <n v="1166"/>
        <n v="1167"/>
        <n v="1168"/>
        <n v="1169"/>
        <n v="1170"/>
        <n v="1171"/>
        <n v="1172"/>
        <n v="1173"/>
        <n v="1174"/>
        <n v="1175"/>
        <n v="1176"/>
        <n v="1177"/>
        <n v="1178"/>
        <n v="1179"/>
        <n v="1180"/>
        <n v="1181"/>
        <n v="1182"/>
        <n v="1183"/>
        <n v="1184"/>
        <n v="1185"/>
        <n v="1186"/>
        <n v="1187"/>
        <n v="1188"/>
        <n v="1189"/>
        <n v="1190"/>
        <n v="1191"/>
        <n v="1192"/>
        <n v="1193"/>
        <n v="1194"/>
        <n v="1195"/>
        <n v="1196"/>
        <n v="1197"/>
        <n v="1198"/>
        <n v="1199"/>
        <n v="1200"/>
        <n v="1201"/>
        <n v="1202"/>
        <n v="1203"/>
        <n v="1204"/>
        <n v="1205"/>
        <n v="1206"/>
        <n v="1207"/>
        <n v="1208"/>
        <n v="1209"/>
        <n v="1210"/>
        <n v="1211"/>
        <n v="1212"/>
        <n v="1213"/>
        <n v="1214"/>
        <n v="1215"/>
        <n v="1216"/>
        <n v="1217"/>
        <n v="1218"/>
        <n v="1219"/>
        <n v="1220"/>
        <n v="1221"/>
        <n v="1222"/>
        <n v="1223"/>
        <n v="1224"/>
        <n v="1225"/>
        <n v="1226"/>
        <n v="1227"/>
        <n v="1228"/>
        <n v="1229"/>
        <n v="1230"/>
        <n v="1231"/>
        <n v="1232"/>
        <n v="1233"/>
        <n v="1234"/>
        <n v="1235"/>
        <n v="1236"/>
        <n v="1237"/>
        <n v="1238"/>
        <n v="1239"/>
        <n v="1240"/>
        <n v="1241"/>
        <n v="1242"/>
        <n v="1243"/>
        <n v="1244"/>
        <n v="1245"/>
        <n v="1246"/>
        <n v="1247"/>
        <n v="1248"/>
        <n v="1249"/>
        <n v="1250"/>
        <n v="1251"/>
        <n v="1252"/>
        <n v="1253"/>
        <n v="1254"/>
        <n v="1255"/>
        <n v="1256"/>
        <n v="1257"/>
        <n v="1258"/>
        <n v="1259"/>
        <n v="1260"/>
        <n v="1261"/>
        <n v="1262"/>
        <n v="1263"/>
        <n v="1264"/>
        <n v="1265"/>
        <n v="1266"/>
        <n v="1267"/>
        <n v="1268"/>
        <n v="1269"/>
        <n v="1270"/>
        <n v="1271"/>
        <n v="1272"/>
        <n v="1273"/>
        <n v="1274"/>
        <n v="1275"/>
        <n v="1276"/>
        <n v="1277"/>
        <n v="1278"/>
        <n v="1279"/>
        <n v="1280"/>
        <n v="1281"/>
        <n v="1282"/>
        <n v="1283"/>
        <n v="1284"/>
        <n v="1285"/>
        <n v="1286"/>
        <n v="1287"/>
        <n v="1288"/>
        <n v="1289"/>
        <n v="1290"/>
        <n v="1291"/>
        <n v="1292"/>
        <n v="1293"/>
        <n v="1294"/>
        <n v="1295"/>
        <n v="1296"/>
        <n v="1297"/>
        <n v="1298"/>
        <n v="1299"/>
        <n v="1300"/>
        <n v="1301"/>
        <n v="1302"/>
        <n v="1303"/>
        <n v="1304"/>
        <n v="1305"/>
        <n v="1306"/>
        <n v="1307"/>
        <n v="1308"/>
        <n v="1309"/>
        <n v="1310"/>
        <n v="1311"/>
        <n v="1312"/>
        <n v="1313"/>
        <n v="1314"/>
        <n v="1315"/>
        <n v="1316"/>
        <n v="1317"/>
        <n v="1318"/>
        <n v="1319"/>
        <n v="1320"/>
        <n v="1321"/>
        <n v="1322"/>
        <n v="1323"/>
        <n v="1324"/>
        <n v="1325"/>
        <n v="1326"/>
        <n v="1327"/>
        <n v="1328"/>
        <n v="1329"/>
        <n v="1330"/>
        <n v="1331"/>
        <n v="1332"/>
        <n v="1333"/>
        <n v="1334"/>
        <n v="1335"/>
        <n v="1336"/>
        <n v="1337"/>
        <n v="1338"/>
        <n v="1339"/>
        <n v="1340"/>
        <n v="1341"/>
        <n v="1342"/>
        <n v="1343"/>
        <n v="1344"/>
        <n v="1345"/>
        <n v="1346"/>
        <n v="1347"/>
        <n v="1348"/>
        <n v="1349"/>
        <n v="1350"/>
        <n v="1351"/>
        <n v="1352"/>
        <n v="1353"/>
        <n v="1354"/>
        <n v="1355"/>
        <n v="1356"/>
        <n v="1357"/>
        <n v="1358"/>
        <n v="1359"/>
        <n v="1360"/>
        <n v="1361"/>
        <n v="1362"/>
        <n v="1363"/>
        <n v="1364"/>
        <n v="1365"/>
        <n v="1366"/>
        <n v="1367"/>
        <n v="1368"/>
        <n v="1369"/>
        <n v="1370"/>
        <n v="1371"/>
        <n v="1372"/>
        <n v="1373"/>
        <n v="1374"/>
        <n v="1375"/>
        <n v="1376"/>
        <n v="1377"/>
        <n v="1378"/>
        <n v="1379"/>
        <n v="1380"/>
        <n v="1381"/>
        <n v="1382"/>
        <n v="1383"/>
        <n v="1384"/>
        <n v="1385"/>
        <n v="1386"/>
        <n v="1387"/>
        <n v="1388"/>
        <n v="1389"/>
        <n v="1390"/>
        <n v="1391"/>
        <n v="1392"/>
        <n v="1393"/>
        <n v="1394"/>
        <n v="1395"/>
        <n v="1396"/>
        <n v="1397"/>
        <n v="1398"/>
        <n v="1399"/>
        <n v="1400"/>
        <n v="1401"/>
        <n v="1402"/>
        <n v="1403"/>
        <n v="1404"/>
        <n v="1405"/>
        <n v="1406"/>
        <n v="1407"/>
        <n v="1408"/>
        <n v="1409"/>
        <n v="1410"/>
        <n v="1411"/>
        <n v="1412"/>
        <n v="1413"/>
        <n v="1414"/>
        <n v="1415"/>
        <n v="1416"/>
        <n v="1417"/>
        <n v="1418"/>
        <n v="1419"/>
        <n v="1420"/>
        <n v="1421"/>
        <n v="1422"/>
        <n v="1423"/>
        <n v="1424"/>
        <n v="1425"/>
        <n v="1426"/>
        <n v="1427"/>
        <n v="1428"/>
        <n v="1429"/>
        <n v="1430"/>
        <n v="1431"/>
        <n v="1432"/>
        <n v="1433"/>
        <n v="1434"/>
        <n v="1435"/>
        <n v="1436"/>
        <n v="1437"/>
        <n v="1438"/>
        <n v="1439"/>
        <n v="1440"/>
        <n v="1441"/>
        <n v="1442"/>
        <n v="1443"/>
        <n v="1444"/>
        <n v="1445"/>
        <n v="1446"/>
        <n v="1447"/>
        <n v="1448"/>
        <n v="1449"/>
        <n v="1450"/>
        <n v="1451"/>
        <n v="1452"/>
        <n v="1453"/>
        <n v="1454"/>
        <n v="1455"/>
        <n v="1456"/>
        <n v="1457"/>
        <n v="1458"/>
        <n v="1459"/>
        <n v="1460"/>
        <n v="1461"/>
        <n v="1462"/>
        <n v="1463"/>
        <n v="1464"/>
        <n v="1465"/>
        <n v="1466"/>
        <n v="1467"/>
        <n v="1468"/>
        <n v="1469"/>
        <n v="1470"/>
        <n v="1471"/>
        <n v="1472"/>
        <n v="1473"/>
        <n v="1474"/>
        <n v="1475"/>
        <n v="1476"/>
        <n v="1477"/>
        <n v="1478"/>
        <n v="1479"/>
        <n v="1480"/>
        <n v="1481"/>
        <n v="1482"/>
        <n v="1483"/>
        <n v="1484"/>
        <n v="1485"/>
        <n v="1486"/>
        <n v="1487"/>
        <n v="1488"/>
        <n v="1489"/>
        <n v="1490"/>
        <n v="1491"/>
        <n v="1492"/>
        <n v="1493"/>
        <n v="1494"/>
        <n v="1495"/>
        <n v="1496"/>
        <n v="1497"/>
        <n v="1498"/>
        <n v="1499"/>
        <n v="1500"/>
      </sharedItems>
    </cacheField>
    <cacheField name="Apt #" numFmtId="0">
      <sharedItems containsMixedTypes="1" containsNumber="1" containsInteger="1" minValue="0" maxValue="0" count="3">
        <s v="OVERWRITE"/>
        <s v="EXAMPLES"/>
        <n v="0"/>
      </sharedItems>
    </cacheField>
    <cacheField name="Proposed Initial Monthly Rent" numFmtId="0">
      <sharedItems containsSemiMixedTypes="0" containsString="0" containsNumber="1" containsInteger="1" minValue="0" maxValue="0"/>
    </cacheField>
    <cacheField name="Number of Bedrooms" numFmtId="0">
      <sharedItems containsSemiMixedTypes="0" containsString="0" containsNumber="1" containsInteger="1" minValue="0" maxValue="2" count="3">
        <n v="1"/>
        <n v="2"/>
        <n v="0"/>
      </sharedItems>
    </cacheField>
    <cacheField name="Affordable Housing Unit" numFmtId="0">
      <sharedItems containsMixedTypes="1" containsNumber="1" containsInteger="1" minValue="0" maxValue="0" count="3">
        <s v="YES"/>
        <s v="NO"/>
        <n v="0"/>
      </sharedItems>
    </cacheField>
    <cacheField name="467-m AMI Band" numFmtId="0">
      <sharedItems containsSemiMixedTypes="0" containsString="0" containsNumber="1" minValue="0" maxValue="0.4"/>
    </cacheField>
    <cacheField name="Most Restrictive AMI Band" numFmtId="0">
      <sharedItems containsSemiMixedTypes="0" containsString="0" containsNumber="1" containsInteger="1" minValue="0" maxValue="0"/>
    </cacheField>
    <cacheField name="Tenant Pays Electricity" numFmtId="0">
      <sharedItems containsMixedTypes="1" containsNumber="1" containsInteger="1" minValue="0" maxValue="0"/>
    </cacheField>
    <cacheField name="Tenant Pays Gas (Stove Only)" numFmtId="0">
      <sharedItems containsMixedTypes="1" containsNumber="1" containsInteger="1" minValue="0" maxValue="0"/>
    </cacheField>
    <cacheField name="Tenant Pays Hot Water " numFmtId="0">
      <sharedItems containsMixedTypes="1" containsNumber="1" containsInteger="1" minValue="0" maxValue="0"/>
    </cacheField>
    <cacheField name="Tenant Pays Heat _x000a_(See Instructions for Definitons)" numFmtId="0">
      <sharedItems containsMixedTypes="1" containsNumber="1" containsInteger="1" minValue="0" maxValue="0"/>
    </cacheField>
    <cacheField name="Other Utilities Paid by Tenant ($ amount only)" numFmtId="0">
      <sharedItems containsSemiMixedTypes="0" containsString="0" containsNumber="1" containsInteger="1" minValue="0" maxValue="0"/>
    </cacheField>
    <cacheField name="Is Unit Affordable Unit?" numFmtId="10">
      <sharedItems/>
    </cacheField>
    <cacheField name="Most Restrictive for Exhibit A" numFmtId="9">
      <sharedItems containsSemiMixedTypes="0" containsString="0" containsNumber="1" minValue="0" maxValue="0.4" count="2">
        <n v="0.4"/>
        <n v="0"/>
      </sharedItems>
    </cacheField>
    <cacheField name="Building #" numFmtId="43">
      <sharedItems containsSemiMixedTypes="0" containsString="0" containsNumber="1" containsInteger="1" minValue="0" maxValue="0" count="1">
        <n v="0"/>
      </sharedItems>
    </cacheField>
  </cacheFields>
  <extLst>
    <ext xmlns:x14="http://schemas.microsoft.com/office/spreadsheetml/2009/9/main" uri="{725AE2AE-9491-48be-B2B4-4EB974FC3084}">
      <x14:pivotCacheDefinition pivotCacheId="1089119413"/>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night, David" refreshedDate="46184.523630439813" createdVersion="4" refreshedVersion="8" minRefreshableVersion="3" recordCount="1500" xr:uid="{00000000-000A-0000-FFFF-FFFF01000000}">
  <cacheSource type="worksheet">
    <worksheetSource ref="B18:Q1518" sheet="Input"/>
  </cacheSource>
  <cacheFields count="19">
    <cacheField name="No." numFmtId="0">
      <sharedItems containsSemiMixedTypes="0" containsString="0" containsNumber="1" containsInteger="1" minValue="1" maxValue="1500"/>
    </cacheField>
    <cacheField name="Building Segment #" numFmtId="0">
      <sharedItems containsNonDate="0" containsString="0" containsBlank="1"/>
    </cacheField>
    <cacheField name="Construction Story" numFmtId="0">
      <sharedItems containsString="0" containsBlank="1" containsNumber="1" containsInteger="1" minValue="1" maxValue="2"/>
    </cacheField>
    <cacheField name="Marketing Story" numFmtId="0">
      <sharedItems containsString="0" containsBlank="1" containsNumber="1" containsInteger="1" minValue="1" maxValue="2"/>
    </cacheField>
    <cacheField name="Apt #" numFmtId="0">
      <sharedItems containsBlank="1" containsMixedTypes="1" containsNumber="1" containsInteger="1" minValue="1" maxValue="3611" count="1460">
        <s v="OVERWRITE"/>
        <s v="EXAMPLES"/>
        <m/>
        <n v="201" u="1"/>
        <n v="202" u="1"/>
        <n v="203" u="1"/>
        <n v="204" u="1"/>
        <n v="205" u="1"/>
        <n v="206" u="1"/>
        <n v="207" u="1"/>
        <n v="208" u="1"/>
        <n v="209" u="1"/>
        <n v="210" u="1"/>
        <n v="211" u="1"/>
        <n v="212" u="1"/>
        <n v="213" u="1"/>
        <n v="214" u="1"/>
        <n v="215" u="1"/>
        <n v="216" u="1"/>
        <n v="217" u="1"/>
        <n v="218" u="1"/>
        <n v="219" u="1"/>
        <n v="220" u="1"/>
        <n v="221" u="1"/>
        <n v="222" u="1"/>
        <n v="223" u="1"/>
        <n v="224" u="1"/>
        <n v="225" u="1"/>
        <n v="226" u="1"/>
        <n v="227" u="1"/>
        <n v="228" u="1"/>
        <n v="229" u="1"/>
        <n v="230" u="1"/>
        <n v="231" u="1"/>
        <n v="232" u="1"/>
        <n v="233" u="1"/>
        <n v="234" u="1"/>
        <n v="235" u="1"/>
        <n v="236" u="1"/>
        <n v="237" u="1"/>
        <n v="238" u="1"/>
        <n v="301" u="1"/>
        <n v="302" u="1"/>
        <n v="303" u="1"/>
        <n v="304" u="1"/>
        <n v="305" u="1"/>
        <n v="306" u="1"/>
        <n v="307" u="1"/>
        <n v="308" u="1"/>
        <n v="309" u="1"/>
        <n v="310" u="1"/>
        <n v="311" u="1"/>
        <n v="312" u="1"/>
        <n v="313" u="1"/>
        <n v="314" u="1"/>
        <n v="315" u="1"/>
        <n v="316" u="1"/>
        <n v="317" u="1"/>
        <n v="318" u="1"/>
        <n v="319" u="1"/>
        <n v="320" u="1"/>
        <n v="321" u="1"/>
        <n v="322" u="1"/>
        <n v="323" u="1"/>
        <n v="324" u="1"/>
        <n v="325" u="1"/>
        <n v="326" u="1"/>
        <n v="327" u="1"/>
        <n v="328" u="1"/>
        <n v="329" u="1"/>
        <n v="330" u="1"/>
        <n v="331" u="1"/>
        <n v="332" u="1"/>
        <n v="333" u="1"/>
        <n v="334" u="1"/>
        <n v="335" u="1"/>
        <n v="336" u="1"/>
        <n v="337" u="1"/>
        <n v="338" u="1"/>
        <n v="339" u="1"/>
        <n v="340" u="1"/>
        <n v="401" u="1"/>
        <n v="402" u="1"/>
        <n v="403" u="1"/>
        <n v="404" u="1"/>
        <n v="405" u="1"/>
        <n v="406" u="1"/>
        <n v="407" u="1"/>
        <n v="408" u="1"/>
        <n v="409" u="1"/>
        <n v="410" u="1"/>
        <n v="411" u="1"/>
        <n v="412" u="1"/>
        <n v="413" u="1"/>
        <n v="414" u="1"/>
        <n v="415" u="1"/>
        <n v="416" u="1"/>
        <n v="417" u="1"/>
        <n v="418" u="1"/>
        <n v="419" u="1"/>
        <n v="420" u="1"/>
        <n v="421" u="1"/>
        <n v="422" u="1"/>
        <n v="423" u="1"/>
        <n v="424" u="1"/>
        <n v="425" u="1"/>
        <n v="426" u="1"/>
        <n v="427" u="1"/>
        <n v="428" u="1"/>
        <n v="429" u="1"/>
        <n v="430" u="1"/>
        <n v="431" u="1"/>
        <n v="432" u="1"/>
        <n v="433" u="1"/>
        <n v="434" u="1"/>
        <n v="435" u="1"/>
        <n v="436" u="1"/>
        <n v="437" u="1"/>
        <n v="438" u="1"/>
        <n v="439" u="1"/>
        <n v="440" u="1"/>
        <n v="501" u="1"/>
        <n v="502" u="1"/>
        <n v="503" u="1"/>
        <n v="504" u="1"/>
        <n v="505" u="1"/>
        <n v="506" u="1"/>
        <n v="507" u="1"/>
        <n v="508" u="1"/>
        <n v="509" u="1"/>
        <n v="510" u="1"/>
        <n v="511" u="1"/>
        <n v="512" u="1"/>
        <n v="513" u="1"/>
        <n v="514" u="1"/>
        <n v="515" u="1"/>
        <n v="516" u="1"/>
        <n v="517" u="1"/>
        <n v="518" u="1"/>
        <n v="519" u="1"/>
        <n v="520" u="1"/>
        <n v="521" u="1"/>
        <n v="522" u="1"/>
        <n v="523" u="1"/>
        <n v="524" u="1"/>
        <n v="525" u="1"/>
        <n v="526" u="1"/>
        <n v="527" u="1"/>
        <n v="528" u="1"/>
        <n v="529" u="1"/>
        <n v="530" u="1"/>
        <n v="531" u="1"/>
        <n v="532" u="1"/>
        <n v="533" u="1"/>
        <n v="534" u="1"/>
        <n v="535" u="1"/>
        <n v="536" u="1"/>
        <n v="537" u="1"/>
        <n v="538" u="1"/>
        <n v="539" u="1"/>
        <n v="540" u="1"/>
        <n v="601" u="1"/>
        <n v="602" u="1"/>
        <n v="603" u="1"/>
        <n v="604" u="1"/>
        <n v="605" u="1"/>
        <n v="606" u="1"/>
        <n v="607" u="1"/>
        <n v="608" u="1"/>
        <n v="609" u="1"/>
        <n v="610" u="1"/>
        <n v="611" u="1"/>
        <n v="612" u="1"/>
        <n v="613" u="1"/>
        <n v="614" u="1"/>
        <n v="615" u="1"/>
        <n v="616" u="1"/>
        <n v="617" u="1"/>
        <n v="618" u="1"/>
        <n v="619" u="1"/>
        <n v="620" u="1"/>
        <n v="621" u="1"/>
        <n v="622" u="1"/>
        <n v="623" u="1"/>
        <n v="624" u="1"/>
        <n v="625" u="1"/>
        <n v="626" u="1"/>
        <n v="627" u="1"/>
        <n v="628" u="1"/>
        <n v="629" u="1"/>
        <n v="630" u="1"/>
        <n v="631" u="1"/>
        <n v="632" u="1"/>
        <n v="633" u="1"/>
        <n v="634" u="1"/>
        <n v="635" u="1"/>
        <n v="636" u="1"/>
        <n v="637" u="1"/>
        <n v="638" u="1"/>
        <n v="639" u="1"/>
        <n v="640" u="1"/>
        <n v="701" u="1"/>
        <n v="702" u="1"/>
        <n v="703" u="1"/>
        <n v="704" u="1"/>
        <n v="705" u="1"/>
        <n v="706" u="1"/>
        <n v="707" u="1"/>
        <n v="708" u="1"/>
        <n v="709" u="1"/>
        <n v="710" u="1"/>
        <n v="711" u="1"/>
        <n v="712" u="1"/>
        <n v="713" u="1"/>
        <n v="714" u="1"/>
        <n v="715" u="1"/>
        <n v="716" u="1"/>
        <n v="717" u="1"/>
        <n v="718" u="1"/>
        <n v="719" u="1"/>
        <n v="720" u="1"/>
        <n v="721" u="1"/>
        <n v="722" u="1"/>
        <n v="723" u="1"/>
        <n v="724" u="1"/>
        <n v="725" u="1"/>
        <n v="726" u="1"/>
        <n v="727" u="1"/>
        <n v="728" u="1"/>
        <n v="729" u="1"/>
        <n v="730" u="1"/>
        <n v="731" u="1"/>
        <n v="732" u="1"/>
        <n v="733" u="1"/>
        <n v="734" u="1"/>
        <n v="735" u="1"/>
        <n v="736" u="1"/>
        <n v="737" u="1"/>
        <n v="738" u="1"/>
        <n v="739" u="1"/>
        <n v="740" u="1"/>
        <n v="801" u="1"/>
        <n v="802" u="1"/>
        <n v="803" u="1"/>
        <n v="804" u="1"/>
        <n v="805" u="1"/>
        <n v="806" u="1"/>
        <n v="807" u="1"/>
        <n v="808" u="1"/>
        <n v="809" u="1"/>
        <n v="810" u="1"/>
        <n v="811" u="1"/>
        <n v="812" u="1"/>
        <n v="813" u="1"/>
        <n v="814" u="1"/>
        <n v="815" u="1"/>
        <n v="816" u="1"/>
        <n v="817" u="1"/>
        <n v="818" u="1"/>
        <n v="819" u="1"/>
        <n v="820" u="1"/>
        <n v="821" u="1"/>
        <n v="822" u="1"/>
        <n v="823" u="1"/>
        <n v="824" u="1"/>
        <n v="825" u="1"/>
        <n v="826" u="1"/>
        <n v="827" u="1"/>
        <n v="828" u="1"/>
        <n v="829" u="1"/>
        <n v="830" u="1"/>
        <n v="831" u="1"/>
        <n v="832" u="1"/>
        <n v="833" u="1"/>
        <n v="834" u="1"/>
        <n v="835" u="1"/>
        <n v="836" u="1"/>
        <n v="837" u="1"/>
        <n v="838" u="1"/>
        <n v="839" u="1"/>
        <n v="840" u="1"/>
        <n v="901" u="1"/>
        <n v="902" u="1"/>
        <n v="903" u="1"/>
        <n v="904" u="1"/>
        <n v="905" u="1"/>
        <n v="906" u="1"/>
        <n v="907" u="1"/>
        <n v="908" u="1"/>
        <n v="909" u="1"/>
        <n v="910" u="1"/>
        <n v="911" u="1"/>
        <n v="912" u="1"/>
        <n v="913" u="1"/>
        <n v="914" u="1"/>
        <n v="915" u="1"/>
        <n v="916" u="1"/>
        <n v="917" u="1"/>
        <n v="918" u="1"/>
        <n v="919" u="1"/>
        <n v="920" u="1"/>
        <n v="921" u="1"/>
        <n v="922" u="1"/>
        <n v="923" u="1"/>
        <n v="1101" u="1"/>
        <n v="1102" u="1"/>
        <n v="1103" u="1"/>
        <n v="1104" u="1"/>
        <n v="1105" u="1"/>
        <n v="1106" u="1"/>
        <n v="1107" u="1"/>
        <n v="1108" u="1"/>
        <n v="1109" u="1"/>
        <n v="1110" u="1"/>
        <n v="1111" u="1"/>
        <n v="1112" u="1"/>
        <n v="1113" u="1"/>
        <n v="1114" u="1"/>
        <n v="1115" u="1"/>
        <n v="1116" u="1"/>
        <n v="1117" u="1"/>
        <n v="1118" u="1"/>
        <n v="1119" u="1"/>
        <n v="1120" u="1"/>
        <n v="1121" u="1"/>
        <n v="1122" u="1"/>
        <n v="1201" u="1"/>
        <n v="1202" u="1"/>
        <n v="1203" u="1"/>
        <n v="1204" u="1"/>
        <n v="1205" u="1"/>
        <n v="1206" u="1"/>
        <n v="1207" u="1"/>
        <n v="1208" u="1"/>
        <n v="1209" u="1"/>
        <n v="1210" u="1"/>
        <n v="1211" u="1"/>
        <n v="1212" u="1"/>
        <n v="1213" u="1"/>
        <n v="1214" u="1"/>
        <n v="1215" u="1"/>
        <n v="1216" u="1"/>
        <n v="1217" u="1"/>
        <n v="1218" u="1"/>
        <n v="1219" u="1"/>
        <n v="1220" u="1"/>
        <n v="1221" u="1"/>
        <n v="1222" u="1"/>
        <n v="1301" u="1"/>
        <n v="1302" u="1"/>
        <n v="1303" u="1"/>
        <n v="1304" u="1"/>
        <n v="1305" u="1"/>
        <n v="1306" u="1"/>
        <n v="1307" u="1"/>
        <n v="1308" u="1"/>
        <n v="1309" u="1"/>
        <n v="1310" u="1"/>
        <n v="1311" u="1"/>
        <n v="1312" u="1"/>
        <n v="1313" u="1"/>
        <n v="1314" u="1"/>
        <n v="1315" u="1"/>
        <n v="1316" u="1"/>
        <n v="1317" u="1"/>
        <n v="1318" u="1"/>
        <n v="1319" u="1"/>
        <n v="1320" u="1"/>
        <n v="1321" u="1"/>
        <n v="1322" u="1"/>
        <n v="1401" u="1"/>
        <n v="1402" u="1"/>
        <n v="1403" u="1"/>
        <n v="1404" u="1"/>
        <n v="1405" u="1"/>
        <n v="1406" u="1"/>
        <n v="1407" u="1"/>
        <n v="1408" u="1"/>
        <n v="1409" u="1"/>
        <n v="1410" u="1"/>
        <n v="1411" u="1"/>
        <n v="1412" u="1"/>
        <n v="1413" u="1"/>
        <n v="1414" u="1"/>
        <n v="1415" u="1"/>
        <n v="1416" u="1"/>
        <n v="1417" u="1"/>
        <n v="1418" u="1"/>
        <n v="1419" u="1"/>
        <n v="1420" u="1"/>
        <n v="1421" u="1"/>
        <n v="1422" u="1"/>
        <n v="1501" u="1"/>
        <n v="1502" u="1"/>
        <n v="1503" u="1"/>
        <n v="1504" u="1"/>
        <n v="1505" u="1"/>
        <n v="1506" u="1"/>
        <n v="1507" u="1"/>
        <n v="1508" u="1"/>
        <n v="1509" u="1"/>
        <n v="1510" u="1"/>
        <n v="1511" u="1"/>
        <n v="1512" u="1"/>
        <n v="1513" u="1"/>
        <n v="1514" u="1"/>
        <n v="1515" u="1"/>
        <n v="1516" u="1"/>
        <n v="1517" u="1"/>
        <n v="1518" u="1"/>
        <n v="1519" u="1"/>
        <n v="1520" u="1"/>
        <n v="1521" u="1"/>
        <n v="1522" u="1"/>
        <n v="1601" u="1"/>
        <n v="1602" u="1"/>
        <n v="1603" u="1"/>
        <n v="1604" u="1"/>
        <n v="1605" u="1"/>
        <n v="1606" u="1"/>
        <n v="1607" u="1"/>
        <n v="1608" u="1"/>
        <n v="1609" u="1"/>
        <n v="1610" u="1"/>
        <n v="1611" u="1"/>
        <n v="1612" u="1"/>
        <n v="1613" u="1"/>
        <n v="1614" u="1"/>
        <n v="1615" u="1"/>
        <n v="1616" u="1"/>
        <n v="1617" u="1"/>
        <n v="1618" u="1"/>
        <n v="1619" u="1"/>
        <n v="1620" u="1"/>
        <n v="1621" u="1"/>
        <n v="1622" u="1"/>
        <n v="1701" u="1"/>
        <n v="1702" u="1"/>
        <n v="1703" u="1"/>
        <n v="1704" u="1"/>
        <n v="1705" u="1"/>
        <n v="1706" u="1"/>
        <n v="1707" u="1"/>
        <n v="1708" u="1"/>
        <n v="1709" u="1"/>
        <n v="1710" u="1"/>
        <n v="1711" u="1"/>
        <n v="1712" u="1"/>
        <n v="1713" u="1"/>
        <n v="1714" u="1"/>
        <n v="1715" u="1"/>
        <n v="1716" u="1"/>
        <n v="1717" u="1"/>
        <n v="1718" u="1"/>
        <n v="1719" u="1"/>
        <n v="1720" u="1"/>
        <n v="1721" u="1"/>
        <n v="1722" u="1"/>
        <n v="1801" u="1"/>
        <n v="1802" u="1"/>
        <n v="1803" u="1"/>
        <n v="1804" u="1"/>
        <n v="1805" u="1"/>
        <n v="1806" u="1"/>
        <n v="1807" u="1"/>
        <n v="1808" u="1"/>
        <n v="1809" u="1"/>
        <n v="1810" u="1"/>
        <n v="1811" u="1"/>
        <n v="1812" u="1"/>
        <n v="1813" u="1"/>
        <n v="1814" u="1"/>
        <n v="1815" u="1"/>
        <n v="1816" u="1"/>
        <n v="1817" u="1"/>
        <n v="1818" u="1"/>
        <n v="1819" u="1"/>
        <n v="1820" u="1"/>
        <n v="1821" u="1"/>
        <n v="1822" u="1"/>
        <n v="1901" u="1"/>
        <n v="1902" u="1"/>
        <n v="1903" u="1"/>
        <n v="1904" u="1"/>
        <n v="1905" u="1"/>
        <n v="1906" u="1"/>
        <n v="1907" u="1"/>
        <n v="1908" u="1"/>
        <n v="1909" u="1"/>
        <n v="1910" u="1"/>
        <n v="1911" u="1"/>
        <n v="1912" u="1"/>
        <n v="1913" u="1"/>
        <n v="1914" u="1"/>
        <n v="1915" u="1"/>
        <n v="1916" u="1"/>
        <n v="1917" u="1"/>
        <n v="1918" u="1"/>
        <n v="1919" u="1"/>
        <n v="1920" u="1"/>
        <n v="1921" u="1"/>
        <n v="1922" u="1"/>
        <n v="2001" u="1"/>
        <n v="2002" u="1"/>
        <n v="2003" u="1"/>
        <n v="2004" u="1"/>
        <n v="2005" u="1"/>
        <n v="2006" u="1"/>
        <n v="2007" u="1"/>
        <n v="2008" u="1"/>
        <n v="2009" u="1"/>
        <n v="2010" u="1"/>
        <n v="2011" u="1"/>
        <n v="2012" u="1"/>
        <n v="2013" u="1"/>
        <n v="2014" u="1"/>
        <n v="2015" u="1"/>
        <n v="2016" u="1"/>
        <n v="2017" u="1"/>
        <n v="2018" u="1"/>
        <n v="2019" u="1"/>
        <n v="2020" u="1"/>
        <n v="2021" u="1"/>
        <n v="2022" u="1"/>
        <n v="2101" u="1"/>
        <n v="2102" u="1"/>
        <n v="2103" u="1"/>
        <n v="2104" u="1"/>
        <n v="2105" u="1"/>
        <n v="2106" u="1"/>
        <n v="2107" u="1"/>
        <n v="2108" u="1"/>
        <n v="2109" u="1"/>
        <n v="2110" u="1"/>
        <n v="2111" u="1"/>
        <n v="2112" u="1"/>
        <n v="2113" u="1"/>
        <n v="2114" u="1"/>
        <n v="2115" u="1"/>
        <n v="2116" u="1"/>
        <n v="2117" u="1"/>
        <n v="2118" u="1"/>
        <n v="2119" u="1"/>
        <n v="2120" u="1"/>
        <n v="2121" u="1"/>
        <n v="2122" u="1"/>
        <n v="2201" u="1"/>
        <n v="2202" u="1"/>
        <n v="2203" u="1"/>
        <n v="2204" u="1"/>
        <n v="2205" u="1"/>
        <n v="2206" u="1"/>
        <n v="2207" u="1"/>
        <n v="2208" u="1"/>
        <n v="2209" u="1"/>
        <n v="2210" u="1"/>
        <n v="2211" u="1"/>
        <n v="2212" u="1"/>
        <n v="2213" u="1"/>
        <n v="2214" u="1"/>
        <n v="2215" u="1"/>
        <n v="2216" u="1"/>
        <n v="2217" u="1"/>
        <n v="2218" u="1"/>
        <n v="2219" u="1"/>
        <n v="2220" u="1"/>
        <n v="2221" u="1"/>
        <n v="2222" u="1"/>
        <n v="2301" u="1"/>
        <n v="2302" u="1"/>
        <n v="2303" u="1"/>
        <n v="2304" u="1"/>
        <n v="2305" u="1"/>
        <n v="2306" u="1"/>
        <n v="2307" u="1"/>
        <n v="2308" u="1"/>
        <n v="2309" u="1"/>
        <n v="2310" u="1"/>
        <n v="2311" u="1"/>
        <n v="2312" u="1"/>
        <n v="2313" u="1"/>
        <n v="2314" u="1"/>
        <n v="2315" u="1"/>
        <n v="2316" u="1"/>
        <n v="2317" u="1"/>
        <n v="2318" u="1"/>
        <n v="2319" u="1"/>
        <n v="2320" u="1"/>
        <n v="2321" u="1"/>
        <n v="2322" u="1"/>
        <n v="2401" u="1"/>
        <n v="2402" u="1"/>
        <n v="2403" u="1"/>
        <n v="2404" u="1"/>
        <n v="2405" u="1"/>
        <n v="2406" u="1"/>
        <n v="2407" u="1"/>
        <n v="2408" u="1"/>
        <n v="2409" u="1"/>
        <n v="2410" u="1"/>
        <n v="2411" u="1"/>
        <n v="2412" u="1"/>
        <n v="2413" u="1"/>
        <n v="2414" u="1"/>
        <n v="2415" u="1"/>
        <n v="2416" u="1"/>
        <n v="2417" u="1"/>
        <n v="2418" u="1"/>
        <n v="2419" u="1"/>
        <n v="2420" u="1"/>
        <n v="2421" u="1"/>
        <n v="2422" u="1"/>
        <n v="2501" u="1"/>
        <n v="2502" u="1"/>
        <n v="2503" u="1"/>
        <n v="2504" u="1"/>
        <n v="2505" u="1"/>
        <n v="2506" u="1"/>
        <n v="2507" u="1"/>
        <n v="2508" u="1"/>
        <n v="2509" u="1"/>
        <n v="2510" u="1"/>
        <n v="2511" u="1"/>
        <n v="2512" u="1"/>
        <n v="2513" u="1"/>
        <n v="2514" u="1"/>
        <n v="2515" u="1"/>
        <n v="2516" u="1"/>
        <n v="2517" u="1"/>
        <n v="2518" u="1"/>
        <n v="2519" u="1"/>
        <n v="2520" u="1"/>
        <n v="2521" u="1"/>
        <n v="2522" u="1"/>
        <n v="2601" u="1"/>
        <n v="2602" u="1"/>
        <n v="2603" u="1"/>
        <n v="2604" u="1"/>
        <n v="2605" u="1"/>
        <n v="2606" u="1"/>
        <n v="2607" u="1"/>
        <n v="2608" u="1"/>
        <n v="2609" u="1"/>
        <n v="2610" u="1"/>
        <n v="2611" u="1"/>
        <n v="2612" u="1"/>
        <n v="2613" u="1"/>
        <n v="2614" u="1"/>
        <n v="2615" u="1"/>
        <n v="2616" u="1"/>
        <n v="2617" u="1"/>
        <n v="2618" u="1"/>
        <n v="2619" u="1"/>
        <n v="2620" u="1"/>
        <n v="2621" u="1"/>
        <n v="2622" u="1"/>
        <n v="2701" u="1"/>
        <n v="2702" u="1"/>
        <n v="2703" u="1"/>
        <n v="2704" u="1"/>
        <n v="2705" u="1"/>
        <n v="2706" u="1"/>
        <n v="2707" u="1"/>
        <n v="2708" u="1"/>
        <n v="2709" u="1"/>
        <n v="2710" u="1"/>
        <n v="2711" u="1"/>
        <n v="2712" u="1"/>
        <n v="2713" u="1"/>
        <n v="2714" u="1"/>
        <n v="2715" u="1"/>
        <n v="2716" u="1"/>
        <n v="2717" u="1"/>
        <n v="2718" u="1"/>
        <n v="2719" u="1"/>
        <n v="2720" u="1"/>
        <n v="2721" u="1"/>
        <n v="2722" u="1"/>
        <n v="2801" u="1"/>
        <n v="2802" u="1"/>
        <n v="2803" u="1"/>
        <n v="2804" u="1"/>
        <n v="2805" u="1"/>
        <n v="2806" u="1"/>
        <n v="2807" u="1"/>
        <n v="2808" u="1"/>
        <n v="2809" u="1"/>
        <n v="2810" u="1"/>
        <n v="2811" u="1"/>
        <n v="2812" u="1"/>
        <n v="2813" u="1"/>
        <n v="2814" u="1"/>
        <n v="2815" u="1"/>
        <n v="2816" u="1"/>
        <n v="2817" u="1"/>
        <n v="2818" u="1"/>
        <n v="2819" u="1"/>
        <n v="2820" u="1"/>
        <n v="2821" u="1"/>
        <n v="2822" u="1"/>
        <n v="2901" u="1"/>
        <n v="2902" u="1"/>
        <n v="2903" u="1"/>
        <n v="2904" u="1"/>
        <n v="2905" u="1"/>
        <n v="2906" u="1"/>
        <n v="2907" u="1"/>
        <n v="2908" u="1"/>
        <n v="2909" u="1"/>
        <n v="2910" u="1"/>
        <n v="2911" u="1"/>
        <n v="2912" u="1"/>
        <n v="2913" u="1"/>
        <n v="2914" u="1"/>
        <n v="2915" u="1"/>
        <n v="2916" u="1"/>
        <n v="2917" u="1"/>
        <n v="2918" u="1"/>
        <n v="2919" u="1"/>
        <n v="2920" u="1"/>
        <n v="2921" u="1"/>
        <n v="2922" u="1"/>
        <n v="3601" u="1"/>
        <n v="3602" u="1"/>
        <n v="3603" u="1"/>
        <n v="3604" u="1"/>
        <n v="3605" u="1"/>
        <n v="3606" u="1"/>
        <n v="3607" u="1"/>
        <n v="3608" u="1"/>
        <n v="3609" u="1"/>
        <n v="3610" u="1"/>
        <n v="3611" u="1"/>
        <n v="3501" u="1"/>
        <n v="3502" u="1"/>
        <n v="3503" u="1"/>
        <n v="3504" u="1"/>
        <n v="3505" u="1"/>
        <n v="3506" u="1"/>
        <n v="3507" u="1"/>
        <n v="3508" u="1"/>
        <n v="3509" u="1"/>
        <n v="3510" u="1"/>
        <n v="3511" u="1"/>
        <n v="3401" u="1"/>
        <n v="3402" u="1"/>
        <n v="3403" u="1"/>
        <n v="3404" u="1"/>
        <n v="3405" u="1"/>
        <n v="3406" u="1"/>
        <n v="3407" u="1"/>
        <n v="3408" u="1"/>
        <n v="3409" u="1"/>
        <n v="3410" u="1"/>
        <n v="3411" u="1"/>
        <n v="3301" u="1"/>
        <n v="3302" u="1"/>
        <n v="3303" u="1"/>
        <n v="3304" u="1"/>
        <n v="3305" u="1"/>
        <n v="3306" u="1"/>
        <n v="3307" u="1"/>
        <n v="3308" u="1"/>
        <n v="3309" u="1"/>
        <n v="3310" u="1"/>
        <n v="3311" u="1"/>
        <n v="3201" u="1"/>
        <n v="3202" u="1"/>
        <n v="3203" u="1"/>
        <n v="3204" u="1"/>
        <n v="3205" u="1"/>
        <n v="3206" u="1"/>
        <n v="3207" u="1"/>
        <n v="3208" u="1"/>
        <n v="3209" u="1"/>
        <n v="3210" u="1"/>
        <n v="3211" u="1"/>
        <n v="3101" u="1"/>
        <n v="3102" u="1"/>
        <n v="3103" u="1"/>
        <n v="3104" u="1"/>
        <n v="3105" u="1"/>
        <n v="3106" u="1"/>
        <n v="3107" u="1"/>
        <n v="3108" u="1"/>
        <n v="3109" u="1"/>
        <n v="3110" u="1"/>
        <n v="3111" u="1"/>
        <n v="3001" u="1"/>
        <n v="3002" u="1"/>
        <n v="3003" u="1"/>
        <n v="3004" u="1"/>
        <n v="3005" u="1"/>
        <n v="3006" u="1"/>
        <n v="3007" u="1"/>
        <n v="3008" u="1"/>
        <n v="3009" u="1"/>
        <n v="3010" u="1"/>
        <n v="3011" u="1"/>
        <n v="1001" u="1"/>
        <n v="1002" u="1"/>
        <n v="1003" u="1"/>
        <n v="1004" u="1"/>
        <n v="1005" u="1"/>
        <n v="1006" u="1"/>
        <n v="1007" u="1"/>
        <n v="1008" u="1"/>
        <n v="101" u="1"/>
        <n v="102" u="1"/>
        <n v="103" u="1"/>
        <n v="104" u="1"/>
        <n v="105" u="1"/>
        <n v="106" u="1"/>
        <n v="107" u="1"/>
        <n v="108" u="1"/>
        <n v="109" u="1"/>
        <n v="110" u="1"/>
        <n v="111" u="1"/>
        <n v="2623" u="1"/>
        <n v="2624" u="1"/>
        <n v="2625" u="1"/>
        <n v="2626" u="1"/>
        <n v="2635" u="1"/>
        <n v="2636" u="1"/>
        <n v="2637" u="1"/>
        <n v="2523" u="1"/>
        <n v="2524" u="1"/>
        <n v="2525" u="1"/>
        <n v="2526" u="1"/>
        <n v="2535" u="1"/>
        <n v="2536" u="1"/>
        <n v="2537" u="1"/>
        <n v="2423" u="1"/>
        <n v="2424" u="1"/>
        <n v="2425" u="1"/>
        <n v="2426" u="1"/>
        <n v="2435" u="1"/>
        <n v="2436" u="1"/>
        <n v="2437" u="1"/>
        <n v="2323" u="1"/>
        <n v="2324" u="1"/>
        <n v="2325" u="1"/>
        <n v="2326" u="1"/>
        <n v="2335" u="1"/>
        <n v="2336" u="1"/>
        <n v="2337" u="1"/>
        <n v="2223" u="1"/>
        <n v="2224" u="1"/>
        <n v="2225" u="1"/>
        <n v="2226" u="1"/>
        <n v="2235" u="1"/>
        <n v="2236" u="1"/>
        <n v="2237" u="1"/>
        <n v="2123" u="1"/>
        <n v="2124" u="1"/>
        <n v="2125" u="1"/>
        <n v="2126" u="1"/>
        <n v="2135" u="1"/>
        <n v="2136" u="1"/>
        <n v="2137" u="1"/>
        <n v="2023" u="1"/>
        <n v="2024" u="1"/>
        <n v="2025" u="1"/>
        <n v="2026" u="1"/>
        <n v="2034" u="1"/>
        <n v="2035" u="1"/>
        <n v="2036" u="1"/>
        <n v="2037" u="1"/>
        <n v="1923" u="1"/>
        <n v="1924" u="1"/>
        <n v="1925" u="1"/>
        <n v="1926" u="1"/>
        <n v="1934" u="1"/>
        <n v="1935" u="1"/>
        <n v="1936" u="1"/>
        <n v="1937" u="1"/>
        <n v="1823" u="1"/>
        <n v="1824" u="1"/>
        <n v="1825" u="1"/>
        <n v="1826" u="1"/>
        <n v="1834" u="1"/>
        <n v="1835" u="1"/>
        <n v="1836" u="1"/>
        <n v="1837" u="1"/>
        <n v="1723" u="1"/>
        <n v="1724" u="1"/>
        <n v="1725" u="1"/>
        <n v="1726" u="1"/>
        <n v="1734" u="1"/>
        <n v="1735" u="1"/>
        <n v="1736" u="1"/>
        <n v="1737" u="1"/>
        <n v="1623" u="1"/>
        <n v="1624" u="1"/>
        <n v="1625" u="1"/>
        <n v="1626" u="1"/>
        <n v="1634" u="1"/>
        <n v="1635" u="1"/>
        <n v="1636" u="1"/>
        <n v="1637" u="1"/>
        <n v="1523" u="1"/>
        <n v="1524" u="1"/>
        <n v="1525" u="1"/>
        <n v="1526" u="1"/>
        <n v="1534" u="1"/>
        <n v="1535" u="1"/>
        <n v="1536" u="1"/>
        <n v="1537" u="1"/>
        <n v="1423" u="1"/>
        <n v="1424" u="1"/>
        <n v="1425" u="1"/>
        <n v="1426" u="1"/>
        <n v="1427" u="1"/>
        <n v="1434" u="1"/>
        <n v="1435" u="1"/>
        <n v="1436" u="1"/>
        <n v="1437" u="1"/>
        <n v="1223" u="1"/>
        <n v="1224" u="1"/>
        <n v="1225" u="1"/>
        <n v="1226" u="1"/>
        <n v="1227" u="1"/>
        <n v="1234" u="1"/>
        <n v="1235" u="1"/>
        <n v="1236" u="1"/>
        <n v="1237" u="1"/>
        <n v="1123" u="1"/>
        <n v="1124" u="1"/>
        <n v="1125" u="1"/>
        <n v="1126" u="1"/>
        <n v="1127" u="1"/>
        <n v="1134" u="1"/>
        <n v="1135" u="1"/>
        <n v="1136" u="1"/>
        <n v="1137" u="1"/>
        <n v="1020" u="1"/>
        <n v="1021" u="1"/>
        <n v="1022" u="1"/>
        <n v="1023" u="1"/>
        <n v="1024" u="1"/>
        <n v="1025" u="1"/>
        <n v="1026" u="1"/>
        <n v="1027" u="1"/>
        <n v="1034" u="1"/>
        <n v="1035" u="1"/>
        <n v="1036" u="1"/>
        <n v="1037" u="1"/>
        <n v="924" u="1"/>
        <n v="925" u="1"/>
        <n v="926" u="1"/>
        <n v="927" u="1"/>
        <n v="934" u="1"/>
        <n v="935" u="1"/>
        <n v="936" u="1"/>
        <n v="937" u="1"/>
        <n v="757" u="1"/>
        <n v="758" u="1"/>
        <n v="759" u="1"/>
        <n v="741" u="1"/>
        <n v="742" u="1"/>
        <n v="743" u="1"/>
        <n v="744" u="1"/>
        <n v="657" u="1"/>
        <n v="656" u="1"/>
        <n v="658" u="1"/>
        <n v="655" u="1"/>
        <n v="659" u="1"/>
        <n v="654" u="1"/>
        <n v="653" u="1"/>
        <n v="652" u="1"/>
        <n v="651" u="1"/>
        <n v="641" u="1"/>
        <n v="650" u="1"/>
        <n v="642" u="1"/>
        <n v="649" u="1"/>
        <n v="643" u="1"/>
        <n v="648" u="1"/>
        <n v="644" u="1"/>
        <n v="647" u="1"/>
        <n v="645" u="1"/>
        <n v="646" u="1"/>
        <n v="557" u="1"/>
        <n v="556" u="1"/>
        <n v="558" u="1"/>
        <n v="555" u="1"/>
        <n v="559" u="1"/>
        <n v="554" u="1"/>
        <n v="553" u="1"/>
        <n v="552" u="1"/>
        <n v="551" u="1"/>
        <n v="541" u="1"/>
        <n v="550" u="1"/>
        <n v="542" u="1"/>
        <n v="549" u="1"/>
        <n v="543" u="1"/>
        <n v="548" u="1"/>
        <n v="544" u="1"/>
        <n v="547" u="1"/>
        <n v="545" u="1"/>
        <n v="546" u="1"/>
        <n v="457" u="1"/>
        <n v="456" u="1"/>
        <n v="458" u="1"/>
        <n v="455" u="1"/>
        <n v="459" u="1"/>
        <n v="454" u="1"/>
        <n v="453" u="1"/>
        <n v="452" u="1"/>
        <n v="451" u="1"/>
        <n v="441" u="1"/>
        <n v="450" u="1"/>
        <n v="442" u="1"/>
        <n v="449" u="1"/>
        <n v="443" u="1"/>
        <n v="448" u="1"/>
        <n v="444" u="1"/>
        <n v="447" u="1"/>
        <n v="445" u="1"/>
        <n v="446" u="1"/>
        <n v="357" u="1"/>
        <n v="356" u="1"/>
        <n v="358" u="1"/>
        <n v="355" u="1"/>
        <n v="359" u="1"/>
        <n v="354" u="1"/>
        <n v="353" u="1"/>
        <n v="352" u="1"/>
        <n v="351" u="1"/>
        <n v="341" u="1"/>
        <n v="350" u="1"/>
        <n v="342" u="1"/>
        <n v="349" u="1"/>
        <n v="343" u="1"/>
        <n v="348" u="1"/>
        <n v="344" u="1"/>
        <n v="347" u="1"/>
        <n v="345" u="1"/>
        <n v="346" u="1"/>
        <n v="257" u="1"/>
        <n v="256" u="1"/>
        <n v="258" u="1"/>
        <n v="255" u="1"/>
        <n v="259" u="1"/>
        <n v="254" u="1"/>
        <n v="253" u="1"/>
        <n v="252" u="1"/>
        <n v="240" u="1"/>
        <n v="251" u="1"/>
        <n v="241" u="1"/>
        <n v="250" u="1"/>
        <n v="242" u="1"/>
        <n v="249" u="1"/>
        <n v="243" u="1"/>
        <n v="248" u="1"/>
        <n v="244" u="1"/>
        <n v="247" u="1"/>
        <n v="245" u="1"/>
        <n v="246" u="1"/>
        <n v="582" u="1"/>
        <n v="482" u="1"/>
        <n v="25" u="1"/>
        <n v="94" u="1"/>
        <n v="287" u="1"/>
        <n v="239" u="1"/>
        <n v="174" u="1"/>
        <n v="583" u="1"/>
        <n v="385" u="1"/>
        <n v="23" u="1"/>
        <n v="86" u="1"/>
        <n v="158" u="1"/>
        <n v="584" u="1"/>
        <n v="483" u="1"/>
        <n v="21" u="1"/>
        <n v="78" u="1"/>
        <n v="288" u="1"/>
        <n v="585" u="1"/>
        <n v="142" u="1"/>
        <n v="386" u="1"/>
        <n v="19" u="1"/>
        <n v="70" u="1"/>
        <n v="191" u="1"/>
        <n v="586" u="1"/>
        <n v="127" u="1"/>
        <n v="484" u="1"/>
        <n v="289" u="1"/>
        <n v="17" u="1"/>
        <n v="63" u="1"/>
        <n v="175" u="1"/>
        <n v="587" u="1"/>
        <n v="119" u="1"/>
        <n v="387" u="1"/>
        <n v="59" u="1"/>
        <n v="159" u="1"/>
        <n v="588" u="1"/>
        <n v="485" u="1"/>
        <n v="290" u="1"/>
        <n v="1" u="1"/>
        <n v="55" u="1"/>
        <n v="589" u="1"/>
        <n v="143" u="1"/>
        <n v="388" u="1"/>
        <n v="51" u="1"/>
        <n v="192" u="1"/>
        <n v="590" u="1"/>
        <n v="486" u="1"/>
        <n v="95" u="1"/>
        <n v="291" u="1"/>
        <n v="47" u="1"/>
        <n v="176" u="1"/>
        <n v="591" u="1"/>
        <n v="389" u="1"/>
        <n v="87" u="1"/>
        <n v="43" u="1"/>
        <n v="160" u="1"/>
        <n v="592" u="1"/>
        <n v="487" u="1"/>
        <n v="79" u="1"/>
        <n v="292" u="1"/>
        <n v="39" u="1"/>
        <n v="593" u="1"/>
        <n v="144" u="1"/>
        <n v="390" u="1"/>
        <n v="71" u="1"/>
        <n v="260" u="1"/>
        <n v="193" u="1"/>
        <n v="594" u="1"/>
        <n v="35" u="1"/>
        <n v="128" u="1"/>
        <n v="488" u="1"/>
        <n v="293" u="1"/>
        <n v="177" u="1"/>
        <n v="660" u="1"/>
        <n v="595" u="1"/>
        <n v="120" u="1"/>
        <n v="391" u="1"/>
        <n v="261" u="1"/>
        <n v="661" u="1"/>
        <n v="161" u="1"/>
        <n v="596" u="1"/>
        <n v="489" u="1"/>
        <n v="112" u="1"/>
        <n v="294" u="1"/>
        <n v="662" u="1"/>
        <n v="597" u="1"/>
        <n v="145" u="1"/>
        <n v="392" u="1"/>
        <n v="262" u="1"/>
        <n v="194" u="1"/>
        <n v="663" u="1"/>
        <n v="598" u="1"/>
        <n v="129" u="1"/>
        <n v="490" u="1"/>
        <n v="96" u="1"/>
        <n v="360" u="1"/>
        <n v="295" u="1"/>
        <n v="178" u="1"/>
        <n v="664" u="1"/>
        <n v="599" u="1"/>
        <n v="393" u="1"/>
        <n v="88" u="1"/>
        <n v="263" u="1"/>
        <n v="665" u="1"/>
        <n v="162" u="1"/>
        <n v="600" u="1"/>
        <n v="491" u="1"/>
        <n v="361" u="1"/>
        <n v="80" u="1"/>
        <n v="296" u="1"/>
        <n v="666" u="1"/>
        <n v="146" u="1"/>
        <n v="394" u="1"/>
        <n v="72" u="1"/>
        <n v="264" u="1"/>
        <n v="195" u="1"/>
        <n v="667" u="1"/>
        <n v="130" u="1"/>
        <n v="492" u="1"/>
        <n v="362" u="1"/>
        <n v="297" u="1"/>
        <n v="64" u="1"/>
        <n v="179" u="1"/>
        <n v="668" u="1"/>
        <n v="121" u="1"/>
        <n v="460" u="1"/>
        <n v="395" u="1"/>
        <n v="265" u="1"/>
        <n v="60" u="1"/>
        <n v="669" u="1"/>
        <n v="163" u="1"/>
        <n v="493" u="1"/>
        <n v="113" u="1"/>
        <n v="363" u="1"/>
        <n v="298" u="1"/>
        <n v="56" u="1"/>
        <n v="670" u="1"/>
        <n v="147" u="1"/>
        <n v="461" u="1"/>
        <n v="396" u="1"/>
        <n v="266" u="1"/>
        <n v="52" u="1"/>
        <n v="196" u="1"/>
        <n v="671" u="1"/>
        <n v="131" u="1"/>
        <n v="494" u="1"/>
        <n v="97" u="1"/>
        <n v="364" u="1"/>
        <n v="299" u="1"/>
        <n v="48" u="1"/>
        <n v="180" u="1"/>
        <n v="672" u="1"/>
        <n v="462" u="1"/>
        <n v="397" u="1"/>
        <n v="89" u="1"/>
        <n v="267" u="1"/>
        <n v="44" u="1"/>
        <n v="673" u="1"/>
        <n v="164" u="1"/>
        <n v="495" u="1"/>
        <n v="365" u="1"/>
        <n v="81" u="1"/>
        <n v="300" u="1"/>
        <n v="674" u="1"/>
        <n v="40" u="1"/>
        <n v="148" u="1"/>
        <n v="463" u="1"/>
        <n v="398" u="1"/>
        <n v="73" u="1"/>
        <n v="268" u="1"/>
        <n v="197" u="1"/>
        <n v="675" u="1"/>
        <n v="36" u="1"/>
        <n v="132" u="1"/>
        <n v="496" u="1"/>
        <n v="366" u="1"/>
        <n v="65" u="1"/>
        <n v="181" u="1"/>
        <n v="676" u="1"/>
        <n v="32" u="1"/>
        <n v="122" u="1"/>
        <n v="464" u="1"/>
        <n v="399" u="1"/>
        <n v="269" u="1"/>
        <n v="677" u="1"/>
        <n v="165" u="1"/>
        <n v="497" u="1"/>
        <n v="30" u="1"/>
        <n v="114" u="1"/>
        <n v="367" u="1"/>
        <n v="678" u="1"/>
        <n v="149" u="1"/>
        <n v="465" u="1"/>
        <n v="28" u="1"/>
        <n v="400" u="1"/>
        <n v="270" u="1"/>
        <n v="198" u="1"/>
        <n v="679" u="1"/>
        <n v="133" u="1"/>
        <n v="498" u="1"/>
        <n v="26" u="1"/>
        <n v="98" u="1"/>
        <n v="368" u="1"/>
        <n v="745" u="1"/>
        <n v="182" u="1"/>
        <n v="680" u="1"/>
        <n v="466" u="1"/>
        <n v="24" u="1"/>
        <n v="90" u="1"/>
        <n v="271" u="1"/>
        <n v="746" u="1"/>
        <n v="681" u="1"/>
        <n v="166" u="1"/>
        <n v="499" u="1"/>
        <n v="369" u="1"/>
        <n v="22" u="1"/>
        <n v="82" u="1"/>
        <n v="747" u="1"/>
        <n v="682" u="1"/>
        <n v="150" u="1"/>
        <n v="467" u="1"/>
        <n v="20" u="1"/>
        <n v="74" u="1"/>
        <n v="272" u="1"/>
        <n v="199" u="1"/>
        <n v="748" u="1"/>
        <n v="683" u="1"/>
        <n v="134" u="1"/>
        <n v="500" u="1"/>
        <n v="370" u="1"/>
        <n v="18" u="1"/>
        <n v="66" u="1"/>
        <n v="1009" u="1"/>
        <n v="749" u="1"/>
        <n v="183" u="1"/>
        <n v="684" u="1"/>
        <n v="123" u="1"/>
        <n v="468" u="1"/>
        <n v="273" u="1"/>
        <n v="16" u="1"/>
        <n v="61" u="1"/>
        <n v="750" u="1"/>
        <n v="685" u="1"/>
        <n v="167" u="1"/>
        <n v="115" u="1"/>
        <n v="371" u="1"/>
        <n v="15" u="1"/>
        <n v="57" u="1"/>
        <n v="686" u="1"/>
        <n v="151" u="1"/>
        <n v="469" u="1"/>
        <n v="274" u="1"/>
        <n v="14" u="1"/>
        <n v="53" u="1"/>
        <n v="200" u="1"/>
        <n v="687" u="1"/>
        <n v="135" u="1"/>
        <n v="99" u="1"/>
        <n v="372" u="1"/>
        <n v="13" u="1"/>
        <n v="49" u="1"/>
        <n v="184" u="1"/>
        <n v="688" u="1"/>
        <n v="470" u="1"/>
        <n v="91" u="1"/>
        <n v="275" u="1"/>
        <n v="12" u="1"/>
        <n v="45" u="1"/>
        <n v="689" u="1"/>
        <n v="168" u="1"/>
        <n v="373" u="1"/>
        <n v="83" u="1"/>
        <n v="690" u="1"/>
        <n v="11" u="1"/>
        <n v="41" u="1"/>
        <n v="152" u="1"/>
        <n v="560" u="1"/>
        <n v="471" u="1"/>
        <n v="75" u="1"/>
        <n v="276" u="1"/>
        <n v="691" u="1"/>
        <n v="10" u="1"/>
        <n v="37" u="1"/>
        <n v="561" u="1"/>
        <n v="136" u="1"/>
        <n v="374" u="1"/>
        <n v="67" u="1"/>
        <n v="185" u="1"/>
        <n v="692" u="1"/>
        <n v="562" u="1"/>
        <n v="9" u="1"/>
        <n v="33" u="1"/>
        <n v="124" u="1"/>
        <n v="472" u="1"/>
        <n v="277" u="1"/>
        <n v="693" u="1"/>
        <n v="169" u="1"/>
        <n v="563" u="1"/>
        <n v="8" u="1"/>
        <n v="116" u="1"/>
        <n v="375" u="1"/>
        <n v="694" u="1"/>
        <n v="153" u="1"/>
        <n v="564" u="1"/>
        <n v="473" u="1"/>
        <n v="278" u="1"/>
        <n v="695" u="1"/>
        <n v="565" u="1"/>
        <n v="137" u="1"/>
        <n v="7" u="1"/>
        <n v="100" u="1"/>
        <n v="376" u="1"/>
        <n v="186" u="1"/>
        <n v="696" u="1"/>
        <n v="566" u="1"/>
        <n v="474" u="1"/>
        <n v="92" u="1"/>
        <n v="279" u="1"/>
        <n v="697" u="1"/>
        <n v="170" u="1"/>
        <n v="567" u="1"/>
        <n v="377" u="1"/>
        <n v="6" u="1"/>
        <n v="84" u="1"/>
        <n v="698" u="1"/>
        <n v="154" u="1"/>
        <n v="568" u="1"/>
        <n v="475" u="1"/>
        <n v="76" u="1"/>
        <n v="280" u="1"/>
        <n v="699" u="1"/>
        <n v="569" u="1"/>
        <n v="138" u="1"/>
        <n v="378" u="1"/>
        <n v="5" u="1"/>
        <n v="68" u="1"/>
        <n v="187" u="1"/>
        <n v="700" u="1"/>
        <n v="570" u="1"/>
        <n v="125" u="1"/>
        <n v="476" u="1"/>
        <n v="281" u="1"/>
        <n v="62" u="1"/>
        <n v="171" u="1"/>
        <n v="571" u="1"/>
        <n v="117" u="1"/>
        <n v="379" u="1"/>
        <n v="4" u="1"/>
        <n v="58" u="1"/>
        <n v="155" u="1"/>
        <n v="572" u="1"/>
        <n v="477" u="1"/>
        <n v="282" u="1"/>
        <n v="54" u="1"/>
        <n v="573" u="1"/>
        <n v="139" u="1"/>
        <n v="380" u="1"/>
        <n v="50" u="1"/>
        <n v="188" u="1"/>
        <n v="574" u="1"/>
        <n v="478" u="1"/>
        <n v="93" u="1"/>
        <n v="283" u="1"/>
        <n v="46" u="1"/>
        <n v="172" u="1"/>
        <n v="575" u="1"/>
        <n v="381" u="1"/>
        <n v="85" u="1"/>
        <n v="3" u="1"/>
        <n v="42" u="1"/>
        <n v="156" u="1"/>
        <n v="576" u="1"/>
        <n v="479" u="1"/>
        <n v="77" u="1"/>
        <n v="284" u="1"/>
        <n v="38" u="1"/>
        <n v="577" u="1"/>
        <n v="140" u="1"/>
        <n v="382" u="1"/>
        <n v="69" u="1"/>
        <n v="189" u="1"/>
        <n v="578" u="1"/>
        <n v="34" u="1"/>
        <n v="126" u="1"/>
        <n v="480" u="1"/>
        <n v="285" u="1"/>
        <n v="173" u="1"/>
        <n v="579" u="1"/>
        <n v="31" u="1"/>
        <n v="118" u="1"/>
        <n v="383" u="1"/>
        <n v="157" u="1"/>
        <n v="580" u="1"/>
        <n v="2" u="1"/>
        <n v="481" u="1"/>
        <n v="29" u="1"/>
        <n v="286" u="1"/>
        <n v="581" u="1"/>
        <n v="141" u="1"/>
        <n v="27" u="1"/>
        <n v="384" u="1"/>
        <n v="190" u="1"/>
      </sharedItems>
    </cacheField>
    <cacheField name="Proposed Initial Monthly Rent" numFmtId="164">
      <sharedItems containsNonDate="0" containsString="0" containsBlank="1"/>
    </cacheField>
    <cacheField name="Number of Bedrooms" numFmtId="0">
      <sharedItems containsString="0" containsBlank="1" containsNumber="1" containsInteger="1" minValue="1" maxValue="2"/>
    </cacheField>
    <cacheField name="Affordable Housing Unit" numFmtId="9">
      <sharedItems containsBlank="1" count="3">
        <s v="YES"/>
        <s v="NO"/>
        <m/>
      </sharedItems>
    </cacheField>
    <cacheField name="467-m AMI Band" numFmtId="9">
      <sharedItems containsString="0" containsBlank="1" containsNumber="1" minValue="0.4" maxValue="0.4"/>
    </cacheField>
    <cacheField name="Most Restrictive AMI Band" numFmtId="9">
      <sharedItems containsNonDate="0" containsString="0" containsBlank="1"/>
    </cacheField>
    <cacheField name="Tenant Pays Electricity" numFmtId="0">
      <sharedItems containsBlank="1"/>
    </cacheField>
    <cacheField name="Tenant Pays Gas (Stove Only)" numFmtId="0">
      <sharedItems containsBlank="1"/>
    </cacheField>
    <cacheField name="Tenant Pays Hot Water " numFmtId="0">
      <sharedItems containsBlank="1"/>
    </cacheField>
    <cacheField name="Tenant Pays Heat _x000a_(See Instructions for Definitons)" numFmtId="165">
      <sharedItems containsBlank="1"/>
    </cacheField>
    <cacheField name="Other Utilities Paid by Tenant ($ amount only)" numFmtId="165">
      <sharedItems containsString="0" containsBlank="1" containsNumber="1" containsInteger="1" minValue="0" maxValue="0"/>
    </cacheField>
    <cacheField name="Is Unit Affordable?" numFmtId="165">
      <sharedItems/>
    </cacheField>
    <cacheField name="Field1" numFmtId="0" formula=" 0" databaseField="0"/>
    <cacheField name="Field2" numFmtId="0" formula="IF('Apt #'='Apt #',('Apt #'/2),&quot;&quot;)" databaseField="0"/>
    <cacheField name="Field3" numFmtId="0" formula="'Affordable Housing Unit'" databaseField="0"/>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night, David" refreshedDate="46184.523646643516" createdVersion="6" refreshedVersion="8" minRefreshableVersion="3" recordCount="1500" xr:uid="{08121F42-5400-42BF-841E-BBD87EA4D878}">
  <cacheSource type="worksheet">
    <worksheetSource ref="B18:U1518" sheet="Input"/>
  </cacheSource>
  <cacheFields count="25">
    <cacheField name="No." numFmtId="0">
      <sharedItems containsSemiMixedTypes="0" containsString="0" containsNumber="1" containsInteger="1" minValue="1" maxValue="1500"/>
    </cacheField>
    <cacheField name="Building Segment #" numFmtId="0">
      <sharedItems containsNonDate="0" containsString="0" containsBlank="1" containsNumber="1" containsInteger="1" minValue="2033" maxValue="2035" count="3">
        <m/>
        <n v="2035" u="1"/>
        <n v="2033" u="1"/>
      </sharedItems>
    </cacheField>
    <cacheField name="Construction Story" numFmtId="0">
      <sharedItems containsString="0" containsBlank="1" containsNumber="1" containsInteger="1" minValue="1" maxValue="64" count="65">
        <n v="1"/>
        <n v="2"/>
        <m/>
        <n v="3" u="1"/>
        <n v="4" u="1"/>
        <n v="5" u="1"/>
        <n v="6" u="1"/>
        <n v="7" u="1"/>
        <n v="8" u="1"/>
        <n v="9" u="1"/>
        <n v="10" u="1"/>
        <n v="11" u="1"/>
        <n v="12" u="1"/>
        <n v="13" u="1"/>
        <n v="14" u="1"/>
        <n v="15" u="1"/>
        <n v="16" u="1"/>
        <n v="17" u="1"/>
        <n v="18" u="1"/>
        <n v="19" u="1"/>
        <n v="20" u="1"/>
        <n v="21" u="1"/>
        <n v="22" u="1"/>
        <n v="23" u="1"/>
        <n v="24" u="1"/>
        <n v="25" u="1"/>
        <n v="26" u="1"/>
        <n v="27" u="1"/>
        <n v="28" u="1"/>
        <n v="29" u="1"/>
        <n v="30" u="1"/>
        <n v="31" u="1"/>
        <n v="32" u="1"/>
        <n v="33" u="1"/>
        <n v="34" u="1"/>
        <n v="35" u="1"/>
        <n v="36" u="1"/>
        <n v="37" u="1"/>
        <n v="38" u="1"/>
        <n v="39" u="1"/>
        <n v="40" u="1"/>
        <n v="41" u="1"/>
        <n v="42" u="1"/>
        <n v="43" u="1"/>
        <n v="44" u="1"/>
        <n v="45" u="1"/>
        <n v="46" u="1"/>
        <n v="47" u="1"/>
        <n v="48" u="1"/>
        <n v="49" u="1"/>
        <n v="50" u="1"/>
        <n v="51" u="1"/>
        <n v="52" u="1"/>
        <n v="53" u="1"/>
        <n v="54" u="1"/>
        <n v="55" u="1"/>
        <n v="56" u="1"/>
        <n v="57" u="1"/>
        <n v="58" u="1"/>
        <n v="59" u="1"/>
        <n v="60" u="1"/>
        <n v="61" u="1"/>
        <n v="62" u="1"/>
        <n v="63" u="1"/>
        <n v="64" u="1"/>
      </sharedItems>
    </cacheField>
    <cacheField name="Marketing Story" numFmtId="0">
      <sharedItems containsString="0" containsBlank="1" containsNumber="1" containsInteger="1" minValue="1" maxValue="64" count="65">
        <n v="1"/>
        <n v="2"/>
        <m/>
        <n v="3" u="1"/>
        <n v="4" u="1"/>
        <n v="5" u="1"/>
        <n v="6" u="1"/>
        <n v="7" u="1"/>
        <n v="8" u="1"/>
        <n v="9" u="1"/>
        <n v="11" u="1"/>
        <n v="12" u="1"/>
        <n v="13" u="1"/>
        <n v="14" u="1"/>
        <n v="15" u="1"/>
        <n v="16" u="1"/>
        <n v="17" u="1"/>
        <n v="18" u="1"/>
        <n v="19" u="1"/>
        <n v="20" u="1"/>
        <n v="21" u="1"/>
        <n v="22" u="1"/>
        <n v="23" u="1"/>
        <n v="24" u="1"/>
        <n v="25" u="1"/>
        <n v="26" u="1"/>
        <n v="27" u="1"/>
        <n v="28" u="1"/>
        <n v="29" u="1"/>
        <n v="10" u="1"/>
        <n v="30" u="1"/>
        <n v="31" u="1"/>
        <n v="32" u="1"/>
        <n v="33" u="1"/>
        <n v="34" u="1"/>
        <n v="35" u="1"/>
        <n v="36" u="1"/>
        <n v="37" u="1"/>
        <n v="38" u="1"/>
        <n v="39" u="1"/>
        <n v="40" u="1"/>
        <n v="41" u="1"/>
        <n v="42" u="1"/>
        <n v="43" u="1"/>
        <n v="44" u="1"/>
        <n v="45" u="1"/>
        <n v="46" u="1"/>
        <n v="47" u="1"/>
        <n v="48" u="1"/>
        <n v="49" u="1"/>
        <n v="50" u="1"/>
        <n v="51" u="1"/>
        <n v="52" u="1"/>
        <n v="53" u="1"/>
        <n v="54" u="1"/>
        <n v="55" u="1"/>
        <n v="56" u="1"/>
        <n v="57" u="1"/>
        <n v="58" u="1"/>
        <n v="59" u="1"/>
        <n v="60" u="1"/>
        <n v="61" u="1"/>
        <n v="62" u="1"/>
        <n v="63" u="1"/>
        <n v="64" u="1"/>
      </sharedItems>
    </cacheField>
    <cacheField name="Apt #" numFmtId="0">
      <sharedItems containsBlank="1"/>
    </cacheField>
    <cacheField name="Proposed Initial Monthly Rent" numFmtId="164">
      <sharedItems containsNonDate="0" containsString="0" containsBlank="1"/>
    </cacheField>
    <cacheField name="Number of Bedrooms" numFmtId="0">
      <sharedItems containsString="0" containsBlank="1" containsNumber="1" containsInteger="1" minValue="1" maxValue="2"/>
    </cacheField>
    <cacheField name="Affordable Housing Unit" numFmtId="9">
      <sharedItems containsBlank="1" count="3">
        <s v="YES"/>
        <s v="NO"/>
        <m/>
      </sharedItems>
    </cacheField>
    <cacheField name="467-m AMI Band" numFmtId="9">
      <sharedItems containsString="0" containsBlank="1" containsNumber="1" minValue="0.4" maxValue="0.4"/>
    </cacheField>
    <cacheField name="Most Restrictive AMI Band" numFmtId="9">
      <sharedItems containsNonDate="0" containsString="0" containsBlank="1"/>
    </cacheField>
    <cacheField name="Tenant Pays Electricity" numFmtId="0">
      <sharedItems containsBlank="1"/>
    </cacheField>
    <cacheField name="Tenant Pays Gas (Stove Only)" numFmtId="0">
      <sharedItems containsBlank="1"/>
    </cacheField>
    <cacheField name="Tenant Pays Hot Water " numFmtId="0">
      <sharedItems containsBlank="1"/>
    </cacheField>
    <cacheField name="Tenant Pays Heat _x000a_(See Instructions for Definitons)" numFmtId="165">
      <sharedItems containsBlank="1"/>
    </cacheField>
    <cacheField name="Other Utilities Paid by Tenant ($ amount only)" numFmtId="165">
      <sharedItems containsString="0" containsBlank="1" containsNumber="1" containsInteger="1" minValue="0" maxValue="0"/>
    </cacheField>
    <cacheField name="Is Unit Affordable?" numFmtId="165">
      <sharedItems/>
    </cacheField>
    <cacheField name="Approved Maximum Initial Monthly Rent" numFmtId="165">
      <sharedItems containsMixedTypes="1" containsNumber="1" containsInteger="1" minValue="0" maxValue="0"/>
    </cacheField>
    <cacheField name="Marketing Band Initial Monthly Rent " numFmtId="165">
      <sharedItems/>
    </cacheField>
    <cacheField name="Multi-Story " numFmtId="0">
      <sharedItems containsSemiMixedTypes="0" containsString="0" containsNumber="1" containsInteger="1" minValue="0" maxValue="2"/>
    </cacheField>
    <cacheField name="Per-Story" numFmtId="0">
      <sharedItems containsSemiMixedTypes="0" containsString="0" containsNumber="1" minValue="6.6755674232309744E-4" maxValue="1"/>
    </cacheField>
    <cacheField name="Field1" numFmtId="0" formula=" 0" databaseField="0"/>
    <cacheField name="Field2" numFmtId="0" formula="IF('Apt #'='Apt #',('Apt #'/2),&quot;&quot;)" databaseField="0"/>
    <cacheField name="Field3" numFmtId="0" formula="'Affordable Housing Unit'" databaseField="0"/>
    <cacheField name="Field4" numFmtId="0" formula="'Per-Story'" databaseField="0"/>
    <cacheField name="Field5" numFmtId="0" formula=" 0"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0">
  <r>
    <n v="1"/>
    <m/>
    <n v="1"/>
    <n v="1"/>
    <x v="0"/>
    <m/>
    <n v="1"/>
    <x v="0"/>
    <n v="0.4"/>
    <m/>
    <s v="Not Paid by Tenant"/>
    <s v="Not Paid by Tenant"/>
    <s v="Not Paid by Tenant"/>
    <s v="Not Paid by Tenant"/>
    <n v="0"/>
    <s v="YES"/>
  </r>
  <r>
    <n v="2"/>
    <m/>
    <n v="2"/>
    <n v="2"/>
    <x v="1"/>
    <m/>
    <n v="2"/>
    <x v="1"/>
    <m/>
    <m/>
    <s v="Not Paid by Tenant"/>
    <s v="Not Paid by Tenant"/>
    <s v="Not Paid by Tenant"/>
    <s v="Not Paid by Tenant"/>
    <n v="0"/>
    <s v="NA"/>
  </r>
  <r>
    <n v="3"/>
    <m/>
    <m/>
    <m/>
    <x v="2"/>
    <m/>
    <m/>
    <x v="2"/>
    <m/>
    <m/>
    <m/>
    <m/>
    <m/>
    <m/>
    <m/>
    <s v=""/>
  </r>
  <r>
    <n v="4"/>
    <m/>
    <m/>
    <m/>
    <x v="2"/>
    <m/>
    <m/>
    <x v="2"/>
    <m/>
    <m/>
    <m/>
    <m/>
    <m/>
    <m/>
    <m/>
    <s v=""/>
  </r>
  <r>
    <n v="5"/>
    <m/>
    <m/>
    <m/>
    <x v="2"/>
    <m/>
    <m/>
    <x v="2"/>
    <m/>
    <m/>
    <m/>
    <m/>
    <m/>
    <m/>
    <m/>
    <s v=""/>
  </r>
  <r>
    <n v="6"/>
    <m/>
    <m/>
    <m/>
    <x v="2"/>
    <m/>
    <m/>
    <x v="2"/>
    <m/>
    <m/>
    <m/>
    <m/>
    <m/>
    <m/>
    <m/>
    <s v=""/>
  </r>
  <r>
    <n v="7"/>
    <m/>
    <m/>
    <m/>
    <x v="2"/>
    <m/>
    <m/>
    <x v="2"/>
    <m/>
    <m/>
    <m/>
    <m/>
    <m/>
    <m/>
    <m/>
    <s v=""/>
  </r>
  <r>
    <n v="8"/>
    <m/>
    <m/>
    <m/>
    <x v="2"/>
    <m/>
    <m/>
    <x v="2"/>
    <m/>
    <m/>
    <m/>
    <m/>
    <m/>
    <m/>
    <m/>
    <s v=""/>
  </r>
  <r>
    <n v="9"/>
    <m/>
    <m/>
    <m/>
    <x v="2"/>
    <m/>
    <m/>
    <x v="2"/>
    <m/>
    <m/>
    <m/>
    <m/>
    <m/>
    <m/>
    <m/>
    <s v=""/>
  </r>
  <r>
    <n v="10"/>
    <m/>
    <m/>
    <m/>
    <x v="2"/>
    <m/>
    <m/>
    <x v="2"/>
    <m/>
    <m/>
    <m/>
    <m/>
    <m/>
    <m/>
    <m/>
    <s v=""/>
  </r>
  <r>
    <n v="11"/>
    <m/>
    <m/>
    <m/>
    <x v="2"/>
    <m/>
    <m/>
    <x v="2"/>
    <m/>
    <m/>
    <m/>
    <m/>
    <m/>
    <m/>
    <m/>
    <s v=""/>
  </r>
  <r>
    <n v="12"/>
    <m/>
    <m/>
    <m/>
    <x v="2"/>
    <m/>
    <m/>
    <x v="2"/>
    <m/>
    <m/>
    <m/>
    <m/>
    <m/>
    <m/>
    <m/>
    <s v=""/>
  </r>
  <r>
    <n v="13"/>
    <m/>
    <m/>
    <m/>
    <x v="2"/>
    <m/>
    <m/>
    <x v="2"/>
    <m/>
    <m/>
    <m/>
    <m/>
    <m/>
    <m/>
    <m/>
    <s v=""/>
  </r>
  <r>
    <n v="14"/>
    <m/>
    <m/>
    <m/>
    <x v="2"/>
    <m/>
    <m/>
    <x v="2"/>
    <m/>
    <m/>
    <m/>
    <m/>
    <m/>
    <m/>
    <m/>
    <s v=""/>
  </r>
  <r>
    <n v="15"/>
    <m/>
    <m/>
    <m/>
    <x v="2"/>
    <m/>
    <m/>
    <x v="2"/>
    <m/>
    <m/>
    <m/>
    <m/>
    <m/>
    <m/>
    <m/>
    <s v=""/>
  </r>
  <r>
    <n v="16"/>
    <m/>
    <m/>
    <m/>
    <x v="2"/>
    <m/>
    <m/>
    <x v="2"/>
    <m/>
    <m/>
    <m/>
    <m/>
    <m/>
    <m/>
    <m/>
    <s v=""/>
  </r>
  <r>
    <n v="17"/>
    <m/>
    <m/>
    <m/>
    <x v="2"/>
    <m/>
    <m/>
    <x v="2"/>
    <m/>
    <m/>
    <m/>
    <m/>
    <m/>
    <m/>
    <m/>
    <s v=""/>
  </r>
  <r>
    <n v="18"/>
    <m/>
    <m/>
    <m/>
    <x v="2"/>
    <m/>
    <m/>
    <x v="2"/>
    <m/>
    <m/>
    <m/>
    <m/>
    <m/>
    <m/>
    <m/>
    <s v=""/>
  </r>
  <r>
    <n v="19"/>
    <m/>
    <m/>
    <m/>
    <x v="2"/>
    <m/>
    <m/>
    <x v="2"/>
    <m/>
    <m/>
    <m/>
    <m/>
    <m/>
    <m/>
    <m/>
    <s v=""/>
  </r>
  <r>
    <n v="20"/>
    <m/>
    <m/>
    <m/>
    <x v="2"/>
    <m/>
    <m/>
    <x v="2"/>
    <m/>
    <m/>
    <m/>
    <m/>
    <m/>
    <m/>
    <m/>
    <s v=""/>
  </r>
  <r>
    <n v="21"/>
    <m/>
    <m/>
    <m/>
    <x v="2"/>
    <m/>
    <m/>
    <x v="2"/>
    <m/>
    <m/>
    <m/>
    <m/>
    <m/>
    <m/>
    <m/>
    <s v=""/>
  </r>
  <r>
    <n v="22"/>
    <m/>
    <m/>
    <m/>
    <x v="2"/>
    <m/>
    <m/>
    <x v="2"/>
    <m/>
    <m/>
    <m/>
    <m/>
    <m/>
    <m/>
    <m/>
    <s v=""/>
  </r>
  <r>
    <n v="23"/>
    <m/>
    <m/>
    <m/>
    <x v="2"/>
    <m/>
    <m/>
    <x v="2"/>
    <m/>
    <m/>
    <m/>
    <m/>
    <m/>
    <m/>
    <m/>
    <s v=""/>
  </r>
  <r>
    <n v="24"/>
    <m/>
    <m/>
    <m/>
    <x v="2"/>
    <m/>
    <m/>
    <x v="2"/>
    <m/>
    <m/>
    <m/>
    <m/>
    <m/>
    <m/>
    <m/>
    <s v=""/>
  </r>
  <r>
    <n v="25"/>
    <m/>
    <m/>
    <m/>
    <x v="2"/>
    <m/>
    <m/>
    <x v="2"/>
    <m/>
    <m/>
    <m/>
    <m/>
    <m/>
    <m/>
    <m/>
    <s v=""/>
  </r>
  <r>
    <n v="26"/>
    <m/>
    <m/>
    <m/>
    <x v="2"/>
    <m/>
    <m/>
    <x v="2"/>
    <m/>
    <m/>
    <m/>
    <m/>
    <m/>
    <m/>
    <m/>
    <s v=""/>
  </r>
  <r>
    <n v="27"/>
    <m/>
    <m/>
    <m/>
    <x v="2"/>
    <m/>
    <m/>
    <x v="2"/>
    <m/>
    <m/>
    <m/>
    <m/>
    <m/>
    <m/>
    <m/>
    <s v=""/>
  </r>
  <r>
    <n v="28"/>
    <m/>
    <m/>
    <m/>
    <x v="2"/>
    <m/>
    <m/>
    <x v="2"/>
    <m/>
    <m/>
    <m/>
    <m/>
    <m/>
    <m/>
    <m/>
    <s v=""/>
  </r>
  <r>
    <n v="29"/>
    <m/>
    <m/>
    <m/>
    <x v="2"/>
    <m/>
    <m/>
    <x v="2"/>
    <m/>
    <m/>
    <m/>
    <m/>
    <m/>
    <m/>
    <m/>
    <s v=""/>
  </r>
  <r>
    <n v="30"/>
    <m/>
    <m/>
    <m/>
    <x v="2"/>
    <m/>
    <m/>
    <x v="2"/>
    <m/>
    <m/>
    <m/>
    <m/>
    <m/>
    <m/>
    <m/>
    <s v=""/>
  </r>
  <r>
    <n v="31"/>
    <m/>
    <m/>
    <m/>
    <x v="2"/>
    <m/>
    <m/>
    <x v="2"/>
    <m/>
    <m/>
    <m/>
    <m/>
    <m/>
    <m/>
    <m/>
    <s v=""/>
  </r>
  <r>
    <n v="32"/>
    <m/>
    <m/>
    <m/>
    <x v="2"/>
    <m/>
    <m/>
    <x v="2"/>
    <m/>
    <m/>
    <m/>
    <m/>
    <m/>
    <m/>
    <m/>
    <s v=""/>
  </r>
  <r>
    <n v="33"/>
    <m/>
    <m/>
    <m/>
    <x v="2"/>
    <m/>
    <m/>
    <x v="2"/>
    <m/>
    <m/>
    <m/>
    <m/>
    <m/>
    <m/>
    <m/>
    <s v=""/>
  </r>
  <r>
    <n v="34"/>
    <m/>
    <m/>
    <m/>
    <x v="2"/>
    <m/>
    <m/>
    <x v="2"/>
    <m/>
    <m/>
    <m/>
    <m/>
    <m/>
    <m/>
    <m/>
    <s v=""/>
  </r>
  <r>
    <n v="35"/>
    <m/>
    <m/>
    <m/>
    <x v="2"/>
    <m/>
    <m/>
    <x v="2"/>
    <m/>
    <m/>
    <m/>
    <m/>
    <m/>
    <m/>
    <m/>
    <s v=""/>
  </r>
  <r>
    <n v="36"/>
    <m/>
    <m/>
    <m/>
    <x v="2"/>
    <m/>
    <m/>
    <x v="2"/>
    <m/>
    <m/>
    <m/>
    <m/>
    <m/>
    <m/>
    <m/>
    <s v=""/>
  </r>
  <r>
    <n v="37"/>
    <m/>
    <m/>
    <m/>
    <x v="2"/>
    <m/>
    <m/>
    <x v="2"/>
    <m/>
    <m/>
    <m/>
    <m/>
    <m/>
    <m/>
    <m/>
    <s v=""/>
  </r>
  <r>
    <n v="38"/>
    <m/>
    <m/>
    <m/>
    <x v="2"/>
    <m/>
    <m/>
    <x v="2"/>
    <m/>
    <m/>
    <m/>
    <m/>
    <m/>
    <m/>
    <m/>
    <s v=""/>
  </r>
  <r>
    <n v="39"/>
    <m/>
    <m/>
    <m/>
    <x v="2"/>
    <m/>
    <m/>
    <x v="2"/>
    <m/>
    <m/>
    <m/>
    <m/>
    <m/>
    <m/>
    <m/>
    <s v=""/>
  </r>
  <r>
    <n v="40"/>
    <m/>
    <m/>
    <m/>
    <x v="2"/>
    <m/>
    <m/>
    <x v="2"/>
    <m/>
    <m/>
    <m/>
    <m/>
    <m/>
    <m/>
    <m/>
    <s v=""/>
  </r>
  <r>
    <n v="41"/>
    <m/>
    <m/>
    <m/>
    <x v="2"/>
    <m/>
    <m/>
    <x v="2"/>
    <m/>
    <m/>
    <m/>
    <m/>
    <m/>
    <m/>
    <m/>
    <s v=""/>
  </r>
  <r>
    <n v="42"/>
    <m/>
    <m/>
    <m/>
    <x v="2"/>
    <m/>
    <m/>
    <x v="2"/>
    <m/>
    <m/>
    <m/>
    <m/>
    <m/>
    <m/>
    <m/>
    <s v=""/>
  </r>
  <r>
    <n v="43"/>
    <m/>
    <m/>
    <m/>
    <x v="2"/>
    <m/>
    <m/>
    <x v="2"/>
    <m/>
    <m/>
    <m/>
    <m/>
    <m/>
    <m/>
    <m/>
    <s v=""/>
  </r>
  <r>
    <n v="44"/>
    <m/>
    <m/>
    <m/>
    <x v="2"/>
    <m/>
    <m/>
    <x v="2"/>
    <m/>
    <m/>
    <m/>
    <m/>
    <m/>
    <m/>
    <m/>
    <s v=""/>
  </r>
  <r>
    <n v="45"/>
    <m/>
    <m/>
    <m/>
    <x v="2"/>
    <m/>
    <m/>
    <x v="2"/>
    <m/>
    <m/>
    <m/>
    <m/>
    <m/>
    <m/>
    <m/>
    <s v=""/>
  </r>
  <r>
    <n v="46"/>
    <m/>
    <m/>
    <m/>
    <x v="2"/>
    <m/>
    <m/>
    <x v="2"/>
    <m/>
    <m/>
    <m/>
    <m/>
    <m/>
    <m/>
    <m/>
    <s v=""/>
  </r>
  <r>
    <n v="47"/>
    <m/>
    <m/>
    <m/>
    <x v="2"/>
    <m/>
    <m/>
    <x v="2"/>
    <m/>
    <m/>
    <m/>
    <m/>
    <m/>
    <m/>
    <m/>
    <s v=""/>
  </r>
  <r>
    <n v="48"/>
    <m/>
    <m/>
    <m/>
    <x v="2"/>
    <m/>
    <m/>
    <x v="2"/>
    <m/>
    <m/>
    <m/>
    <m/>
    <m/>
    <m/>
    <m/>
    <s v=""/>
  </r>
  <r>
    <n v="49"/>
    <m/>
    <m/>
    <m/>
    <x v="2"/>
    <m/>
    <m/>
    <x v="2"/>
    <m/>
    <m/>
    <m/>
    <m/>
    <m/>
    <m/>
    <m/>
    <s v=""/>
  </r>
  <r>
    <n v="50"/>
    <m/>
    <m/>
    <m/>
    <x v="2"/>
    <m/>
    <m/>
    <x v="2"/>
    <m/>
    <m/>
    <m/>
    <m/>
    <m/>
    <m/>
    <m/>
    <s v=""/>
  </r>
  <r>
    <n v="51"/>
    <m/>
    <m/>
    <m/>
    <x v="2"/>
    <m/>
    <m/>
    <x v="2"/>
    <m/>
    <m/>
    <m/>
    <m/>
    <m/>
    <m/>
    <m/>
    <s v=""/>
  </r>
  <r>
    <n v="52"/>
    <m/>
    <m/>
    <m/>
    <x v="2"/>
    <m/>
    <m/>
    <x v="2"/>
    <m/>
    <m/>
    <m/>
    <m/>
    <m/>
    <m/>
    <m/>
    <s v=""/>
  </r>
  <r>
    <n v="53"/>
    <m/>
    <m/>
    <m/>
    <x v="2"/>
    <m/>
    <m/>
    <x v="2"/>
    <m/>
    <m/>
    <m/>
    <m/>
    <m/>
    <m/>
    <m/>
    <s v=""/>
  </r>
  <r>
    <n v="54"/>
    <m/>
    <m/>
    <m/>
    <x v="2"/>
    <m/>
    <m/>
    <x v="2"/>
    <m/>
    <m/>
    <m/>
    <m/>
    <m/>
    <m/>
    <m/>
    <s v=""/>
  </r>
  <r>
    <n v="55"/>
    <m/>
    <m/>
    <m/>
    <x v="2"/>
    <m/>
    <m/>
    <x v="2"/>
    <m/>
    <m/>
    <m/>
    <m/>
    <m/>
    <m/>
    <m/>
    <s v=""/>
  </r>
  <r>
    <n v="56"/>
    <m/>
    <m/>
    <m/>
    <x v="2"/>
    <m/>
    <m/>
    <x v="2"/>
    <m/>
    <m/>
    <m/>
    <m/>
    <m/>
    <m/>
    <m/>
    <s v=""/>
  </r>
  <r>
    <n v="57"/>
    <m/>
    <m/>
    <m/>
    <x v="2"/>
    <m/>
    <m/>
    <x v="2"/>
    <m/>
    <m/>
    <m/>
    <m/>
    <m/>
    <m/>
    <m/>
    <s v=""/>
  </r>
  <r>
    <n v="58"/>
    <m/>
    <m/>
    <m/>
    <x v="2"/>
    <m/>
    <m/>
    <x v="2"/>
    <m/>
    <m/>
    <m/>
    <m/>
    <m/>
    <m/>
    <m/>
    <s v=""/>
  </r>
  <r>
    <n v="59"/>
    <m/>
    <m/>
    <m/>
    <x v="2"/>
    <m/>
    <m/>
    <x v="2"/>
    <m/>
    <m/>
    <m/>
    <m/>
    <m/>
    <m/>
    <m/>
    <s v=""/>
  </r>
  <r>
    <n v="60"/>
    <m/>
    <m/>
    <m/>
    <x v="2"/>
    <m/>
    <m/>
    <x v="2"/>
    <m/>
    <m/>
    <m/>
    <m/>
    <m/>
    <m/>
    <m/>
    <s v=""/>
  </r>
  <r>
    <n v="61"/>
    <m/>
    <m/>
    <m/>
    <x v="2"/>
    <m/>
    <m/>
    <x v="2"/>
    <m/>
    <m/>
    <m/>
    <m/>
    <m/>
    <m/>
    <m/>
    <s v=""/>
  </r>
  <r>
    <n v="62"/>
    <m/>
    <m/>
    <m/>
    <x v="2"/>
    <m/>
    <m/>
    <x v="2"/>
    <m/>
    <m/>
    <m/>
    <m/>
    <m/>
    <m/>
    <m/>
    <s v=""/>
  </r>
  <r>
    <n v="63"/>
    <m/>
    <m/>
    <m/>
    <x v="2"/>
    <m/>
    <m/>
    <x v="2"/>
    <m/>
    <m/>
    <m/>
    <m/>
    <m/>
    <m/>
    <m/>
    <s v=""/>
  </r>
  <r>
    <n v="64"/>
    <m/>
    <m/>
    <m/>
    <x v="2"/>
    <m/>
    <m/>
    <x v="2"/>
    <m/>
    <m/>
    <m/>
    <m/>
    <m/>
    <m/>
    <m/>
    <s v=""/>
  </r>
  <r>
    <n v="65"/>
    <m/>
    <m/>
    <m/>
    <x v="2"/>
    <m/>
    <m/>
    <x v="2"/>
    <m/>
    <m/>
    <m/>
    <m/>
    <m/>
    <m/>
    <m/>
    <s v=""/>
  </r>
  <r>
    <n v="66"/>
    <m/>
    <m/>
    <m/>
    <x v="2"/>
    <m/>
    <m/>
    <x v="2"/>
    <m/>
    <m/>
    <m/>
    <m/>
    <m/>
    <m/>
    <m/>
    <s v=""/>
  </r>
  <r>
    <n v="67"/>
    <m/>
    <m/>
    <m/>
    <x v="2"/>
    <m/>
    <m/>
    <x v="2"/>
    <m/>
    <m/>
    <m/>
    <m/>
    <m/>
    <m/>
    <m/>
    <s v=""/>
  </r>
  <r>
    <n v="68"/>
    <m/>
    <m/>
    <m/>
    <x v="2"/>
    <m/>
    <m/>
    <x v="2"/>
    <m/>
    <m/>
    <m/>
    <m/>
    <m/>
    <m/>
    <m/>
    <s v=""/>
  </r>
  <r>
    <n v="69"/>
    <m/>
    <m/>
    <m/>
    <x v="2"/>
    <m/>
    <m/>
    <x v="2"/>
    <m/>
    <m/>
    <m/>
    <m/>
    <m/>
    <m/>
    <m/>
    <s v=""/>
  </r>
  <r>
    <n v="70"/>
    <m/>
    <m/>
    <m/>
    <x v="2"/>
    <m/>
    <m/>
    <x v="2"/>
    <m/>
    <m/>
    <m/>
    <m/>
    <m/>
    <m/>
    <m/>
    <s v=""/>
  </r>
  <r>
    <n v="71"/>
    <m/>
    <m/>
    <m/>
    <x v="2"/>
    <m/>
    <m/>
    <x v="2"/>
    <m/>
    <m/>
    <m/>
    <m/>
    <m/>
    <m/>
    <m/>
    <s v=""/>
  </r>
  <r>
    <n v="72"/>
    <m/>
    <m/>
    <m/>
    <x v="2"/>
    <m/>
    <m/>
    <x v="2"/>
    <m/>
    <m/>
    <m/>
    <m/>
    <m/>
    <m/>
    <m/>
    <s v=""/>
  </r>
  <r>
    <n v="73"/>
    <m/>
    <m/>
    <m/>
    <x v="2"/>
    <m/>
    <m/>
    <x v="2"/>
    <m/>
    <m/>
    <m/>
    <m/>
    <m/>
    <m/>
    <m/>
    <s v=""/>
  </r>
  <r>
    <n v="74"/>
    <m/>
    <m/>
    <m/>
    <x v="2"/>
    <m/>
    <m/>
    <x v="2"/>
    <m/>
    <m/>
    <m/>
    <m/>
    <m/>
    <m/>
    <m/>
    <s v=""/>
  </r>
  <r>
    <n v="75"/>
    <m/>
    <m/>
    <m/>
    <x v="2"/>
    <m/>
    <m/>
    <x v="2"/>
    <m/>
    <m/>
    <m/>
    <m/>
    <m/>
    <m/>
    <m/>
    <s v=""/>
  </r>
  <r>
    <n v="76"/>
    <m/>
    <m/>
    <m/>
    <x v="2"/>
    <m/>
    <m/>
    <x v="2"/>
    <m/>
    <m/>
    <m/>
    <m/>
    <m/>
    <m/>
    <m/>
    <s v=""/>
  </r>
  <r>
    <n v="77"/>
    <m/>
    <m/>
    <m/>
    <x v="2"/>
    <m/>
    <m/>
    <x v="2"/>
    <m/>
    <m/>
    <m/>
    <m/>
    <m/>
    <m/>
    <m/>
    <s v=""/>
  </r>
  <r>
    <n v="78"/>
    <m/>
    <m/>
    <m/>
    <x v="2"/>
    <m/>
    <m/>
    <x v="2"/>
    <m/>
    <m/>
    <m/>
    <m/>
    <m/>
    <m/>
    <m/>
    <s v=""/>
  </r>
  <r>
    <n v="79"/>
    <m/>
    <m/>
    <m/>
    <x v="2"/>
    <m/>
    <m/>
    <x v="2"/>
    <m/>
    <m/>
    <m/>
    <m/>
    <m/>
    <m/>
    <m/>
    <s v=""/>
  </r>
  <r>
    <n v="80"/>
    <m/>
    <m/>
    <m/>
    <x v="2"/>
    <m/>
    <m/>
    <x v="2"/>
    <m/>
    <m/>
    <m/>
    <m/>
    <m/>
    <m/>
    <m/>
    <s v=""/>
  </r>
  <r>
    <n v="81"/>
    <m/>
    <m/>
    <m/>
    <x v="2"/>
    <m/>
    <m/>
    <x v="2"/>
    <m/>
    <m/>
    <m/>
    <m/>
    <m/>
    <m/>
    <m/>
    <s v=""/>
  </r>
  <r>
    <n v="82"/>
    <m/>
    <m/>
    <m/>
    <x v="2"/>
    <m/>
    <m/>
    <x v="2"/>
    <m/>
    <m/>
    <m/>
    <m/>
    <m/>
    <m/>
    <m/>
    <s v=""/>
  </r>
  <r>
    <n v="83"/>
    <m/>
    <m/>
    <m/>
    <x v="2"/>
    <m/>
    <m/>
    <x v="2"/>
    <m/>
    <m/>
    <m/>
    <m/>
    <m/>
    <m/>
    <m/>
    <s v=""/>
  </r>
  <r>
    <n v="84"/>
    <m/>
    <m/>
    <m/>
    <x v="2"/>
    <m/>
    <m/>
    <x v="2"/>
    <m/>
    <m/>
    <m/>
    <m/>
    <m/>
    <m/>
    <m/>
    <s v=""/>
  </r>
  <r>
    <n v="85"/>
    <m/>
    <m/>
    <m/>
    <x v="2"/>
    <m/>
    <m/>
    <x v="2"/>
    <m/>
    <m/>
    <m/>
    <m/>
    <m/>
    <m/>
    <m/>
    <s v=""/>
  </r>
  <r>
    <n v="86"/>
    <m/>
    <m/>
    <m/>
    <x v="2"/>
    <m/>
    <m/>
    <x v="2"/>
    <m/>
    <m/>
    <m/>
    <m/>
    <m/>
    <m/>
    <m/>
    <s v=""/>
  </r>
  <r>
    <n v="87"/>
    <m/>
    <m/>
    <m/>
    <x v="2"/>
    <m/>
    <m/>
    <x v="2"/>
    <m/>
    <m/>
    <m/>
    <m/>
    <m/>
    <m/>
    <m/>
    <s v=""/>
  </r>
  <r>
    <n v="88"/>
    <m/>
    <m/>
    <m/>
    <x v="2"/>
    <m/>
    <m/>
    <x v="2"/>
    <m/>
    <m/>
    <m/>
    <m/>
    <m/>
    <m/>
    <m/>
    <s v=""/>
  </r>
  <r>
    <n v="89"/>
    <m/>
    <m/>
    <m/>
    <x v="2"/>
    <m/>
    <m/>
    <x v="2"/>
    <m/>
    <m/>
    <m/>
    <m/>
    <m/>
    <m/>
    <m/>
    <s v=""/>
  </r>
  <r>
    <n v="90"/>
    <m/>
    <m/>
    <m/>
    <x v="2"/>
    <m/>
    <m/>
    <x v="2"/>
    <m/>
    <m/>
    <m/>
    <m/>
    <m/>
    <m/>
    <m/>
    <s v=""/>
  </r>
  <r>
    <n v="91"/>
    <m/>
    <m/>
    <m/>
    <x v="2"/>
    <m/>
    <m/>
    <x v="2"/>
    <m/>
    <m/>
    <m/>
    <m/>
    <m/>
    <m/>
    <m/>
    <s v=""/>
  </r>
  <r>
    <n v="92"/>
    <m/>
    <m/>
    <m/>
    <x v="2"/>
    <m/>
    <m/>
    <x v="2"/>
    <m/>
    <m/>
    <m/>
    <m/>
    <m/>
    <m/>
    <m/>
    <s v=""/>
  </r>
  <r>
    <n v="93"/>
    <m/>
    <m/>
    <m/>
    <x v="2"/>
    <m/>
    <m/>
    <x v="2"/>
    <m/>
    <m/>
    <m/>
    <m/>
    <m/>
    <m/>
    <m/>
    <s v=""/>
  </r>
  <r>
    <n v="94"/>
    <m/>
    <m/>
    <m/>
    <x v="2"/>
    <m/>
    <m/>
    <x v="2"/>
    <m/>
    <m/>
    <m/>
    <m/>
    <m/>
    <m/>
    <m/>
    <s v=""/>
  </r>
  <r>
    <n v="95"/>
    <m/>
    <m/>
    <m/>
    <x v="2"/>
    <m/>
    <m/>
    <x v="2"/>
    <m/>
    <m/>
    <m/>
    <m/>
    <m/>
    <m/>
    <m/>
    <s v=""/>
  </r>
  <r>
    <n v="96"/>
    <m/>
    <m/>
    <m/>
    <x v="2"/>
    <m/>
    <m/>
    <x v="2"/>
    <m/>
    <m/>
    <m/>
    <m/>
    <m/>
    <m/>
    <m/>
    <s v=""/>
  </r>
  <r>
    <n v="97"/>
    <m/>
    <m/>
    <m/>
    <x v="2"/>
    <m/>
    <m/>
    <x v="2"/>
    <m/>
    <m/>
    <m/>
    <m/>
    <m/>
    <m/>
    <m/>
    <s v=""/>
  </r>
  <r>
    <n v="98"/>
    <m/>
    <m/>
    <m/>
    <x v="2"/>
    <m/>
    <m/>
    <x v="2"/>
    <m/>
    <m/>
    <m/>
    <m/>
    <m/>
    <m/>
    <m/>
    <s v=""/>
  </r>
  <r>
    <n v="99"/>
    <m/>
    <m/>
    <m/>
    <x v="2"/>
    <m/>
    <m/>
    <x v="2"/>
    <m/>
    <m/>
    <m/>
    <m/>
    <m/>
    <m/>
    <m/>
    <s v=""/>
  </r>
  <r>
    <n v="100"/>
    <m/>
    <m/>
    <m/>
    <x v="2"/>
    <m/>
    <m/>
    <x v="2"/>
    <m/>
    <m/>
    <m/>
    <m/>
    <m/>
    <m/>
    <m/>
    <s v=""/>
  </r>
  <r>
    <n v="101"/>
    <m/>
    <m/>
    <m/>
    <x v="2"/>
    <m/>
    <m/>
    <x v="2"/>
    <m/>
    <m/>
    <m/>
    <m/>
    <m/>
    <m/>
    <m/>
    <s v=""/>
  </r>
  <r>
    <n v="102"/>
    <m/>
    <m/>
    <m/>
    <x v="2"/>
    <m/>
    <m/>
    <x v="2"/>
    <m/>
    <m/>
    <m/>
    <m/>
    <m/>
    <m/>
    <m/>
    <s v=""/>
  </r>
  <r>
    <n v="103"/>
    <m/>
    <m/>
    <m/>
    <x v="2"/>
    <m/>
    <m/>
    <x v="2"/>
    <m/>
    <m/>
    <m/>
    <m/>
    <m/>
    <m/>
    <m/>
    <s v=""/>
  </r>
  <r>
    <n v="104"/>
    <m/>
    <m/>
    <m/>
    <x v="2"/>
    <m/>
    <m/>
    <x v="2"/>
    <m/>
    <m/>
    <m/>
    <m/>
    <m/>
    <m/>
    <m/>
    <s v=""/>
  </r>
  <r>
    <n v="105"/>
    <m/>
    <m/>
    <m/>
    <x v="2"/>
    <m/>
    <m/>
    <x v="2"/>
    <m/>
    <m/>
    <m/>
    <m/>
    <m/>
    <m/>
    <m/>
    <s v=""/>
  </r>
  <r>
    <n v="106"/>
    <m/>
    <m/>
    <m/>
    <x v="2"/>
    <m/>
    <m/>
    <x v="2"/>
    <m/>
    <m/>
    <m/>
    <m/>
    <m/>
    <m/>
    <m/>
    <s v=""/>
  </r>
  <r>
    <n v="107"/>
    <m/>
    <m/>
    <m/>
    <x v="2"/>
    <m/>
    <m/>
    <x v="2"/>
    <m/>
    <m/>
    <m/>
    <m/>
    <m/>
    <m/>
    <m/>
    <s v=""/>
  </r>
  <r>
    <n v="108"/>
    <m/>
    <m/>
    <m/>
    <x v="2"/>
    <m/>
    <m/>
    <x v="2"/>
    <m/>
    <m/>
    <m/>
    <m/>
    <m/>
    <m/>
    <m/>
    <s v=""/>
  </r>
  <r>
    <n v="109"/>
    <m/>
    <m/>
    <m/>
    <x v="2"/>
    <m/>
    <m/>
    <x v="2"/>
    <m/>
    <m/>
    <m/>
    <m/>
    <m/>
    <m/>
    <m/>
    <s v=""/>
  </r>
  <r>
    <n v="110"/>
    <m/>
    <m/>
    <m/>
    <x v="2"/>
    <m/>
    <m/>
    <x v="2"/>
    <m/>
    <m/>
    <m/>
    <m/>
    <m/>
    <m/>
    <m/>
    <s v=""/>
  </r>
  <r>
    <n v="111"/>
    <m/>
    <m/>
    <m/>
    <x v="2"/>
    <m/>
    <m/>
    <x v="2"/>
    <m/>
    <m/>
    <m/>
    <m/>
    <m/>
    <m/>
    <m/>
    <s v=""/>
  </r>
  <r>
    <n v="112"/>
    <m/>
    <m/>
    <m/>
    <x v="2"/>
    <m/>
    <m/>
    <x v="2"/>
    <m/>
    <m/>
    <m/>
    <m/>
    <m/>
    <m/>
    <m/>
    <s v=""/>
  </r>
  <r>
    <n v="113"/>
    <m/>
    <m/>
    <m/>
    <x v="2"/>
    <m/>
    <m/>
    <x v="2"/>
    <m/>
    <m/>
    <m/>
    <m/>
    <m/>
    <m/>
    <m/>
    <s v=""/>
  </r>
  <r>
    <n v="114"/>
    <m/>
    <m/>
    <m/>
    <x v="2"/>
    <m/>
    <m/>
    <x v="2"/>
    <m/>
    <m/>
    <m/>
    <m/>
    <m/>
    <m/>
    <m/>
    <s v=""/>
  </r>
  <r>
    <n v="115"/>
    <m/>
    <m/>
    <m/>
    <x v="2"/>
    <m/>
    <m/>
    <x v="2"/>
    <m/>
    <m/>
    <m/>
    <m/>
    <m/>
    <m/>
    <m/>
    <s v=""/>
  </r>
  <r>
    <n v="116"/>
    <m/>
    <m/>
    <m/>
    <x v="2"/>
    <m/>
    <m/>
    <x v="2"/>
    <m/>
    <m/>
    <m/>
    <m/>
    <m/>
    <m/>
    <m/>
    <s v=""/>
  </r>
  <r>
    <n v="117"/>
    <m/>
    <m/>
    <m/>
    <x v="2"/>
    <m/>
    <m/>
    <x v="2"/>
    <m/>
    <m/>
    <m/>
    <m/>
    <m/>
    <m/>
    <m/>
    <s v=""/>
  </r>
  <r>
    <n v="118"/>
    <m/>
    <m/>
    <m/>
    <x v="2"/>
    <m/>
    <m/>
    <x v="2"/>
    <m/>
    <m/>
    <m/>
    <m/>
    <m/>
    <m/>
    <m/>
    <s v=""/>
  </r>
  <r>
    <n v="119"/>
    <m/>
    <m/>
    <m/>
    <x v="2"/>
    <m/>
    <m/>
    <x v="2"/>
    <m/>
    <m/>
    <m/>
    <m/>
    <m/>
    <m/>
    <m/>
    <s v=""/>
  </r>
  <r>
    <n v="120"/>
    <m/>
    <m/>
    <m/>
    <x v="2"/>
    <m/>
    <m/>
    <x v="2"/>
    <m/>
    <m/>
    <m/>
    <m/>
    <m/>
    <m/>
    <m/>
    <s v=""/>
  </r>
  <r>
    <n v="121"/>
    <m/>
    <m/>
    <m/>
    <x v="2"/>
    <m/>
    <m/>
    <x v="2"/>
    <m/>
    <m/>
    <m/>
    <m/>
    <m/>
    <m/>
    <m/>
    <s v=""/>
  </r>
  <r>
    <n v="122"/>
    <m/>
    <m/>
    <m/>
    <x v="2"/>
    <m/>
    <m/>
    <x v="2"/>
    <m/>
    <m/>
    <m/>
    <m/>
    <m/>
    <m/>
    <m/>
    <s v=""/>
  </r>
  <r>
    <n v="123"/>
    <m/>
    <m/>
    <m/>
    <x v="2"/>
    <m/>
    <m/>
    <x v="2"/>
    <m/>
    <m/>
    <m/>
    <m/>
    <m/>
    <m/>
    <m/>
    <s v=""/>
  </r>
  <r>
    <n v="124"/>
    <m/>
    <m/>
    <m/>
    <x v="2"/>
    <m/>
    <m/>
    <x v="2"/>
    <m/>
    <m/>
    <m/>
    <m/>
    <m/>
    <m/>
    <m/>
    <s v=""/>
  </r>
  <r>
    <n v="125"/>
    <m/>
    <m/>
    <m/>
    <x v="2"/>
    <m/>
    <m/>
    <x v="2"/>
    <m/>
    <m/>
    <m/>
    <m/>
    <m/>
    <m/>
    <m/>
    <s v=""/>
  </r>
  <r>
    <n v="126"/>
    <m/>
    <m/>
    <m/>
    <x v="2"/>
    <m/>
    <m/>
    <x v="2"/>
    <m/>
    <m/>
    <m/>
    <m/>
    <m/>
    <m/>
    <m/>
    <s v=""/>
  </r>
  <r>
    <n v="127"/>
    <m/>
    <m/>
    <m/>
    <x v="2"/>
    <m/>
    <m/>
    <x v="2"/>
    <m/>
    <m/>
    <m/>
    <m/>
    <m/>
    <m/>
    <m/>
    <s v=""/>
  </r>
  <r>
    <n v="128"/>
    <m/>
    <m/>
    <m/>
    <x v="2"/>
    <m/>
    <m/>
    <x v="2"/>
    <m/>
    <m/>
    <m/>
    <m/>
    <m/>
    <m/>
    <m/>
    <s v=""/>
  </r>
  <r>
    <n v="129"/>
    <m/>
    <m/>
    <m/>
    <x v="2"/>
    <m/>
    <m/>
    <x v="2"/>
    <m/>
    <m/>
    <m/>
    <m/>
    <m/>
    <m/>
    <m/>
    <s v=""/>
  </r>
  <r>
    <n v="130"/>
    <m/>
    <m/>
    <m/>
    <x v="2"/>
    <m/>
    <m/>
    <x v="2"/>
    <m/>
    <m/>
    <m/>
    <m/>
    <m/>
    <m/>
    <m/>
    <s v=""/>
  </r>
  <r>
    <n v="131"/>
    <m/>
    <m/>
    <m/>
    <x v="2"/>
    <m/>
    <m/>
    <x v="2"/>
    <m/>
    <m/>
    <m/>
    <m/>
    <m/>
    <m/>
    <m/>
    <s v=""/>
  </r>
  <r>
    <n v="132"/>
    <m/>
    <m/>
    <m/>
    <x v="2"/>
    <m/>
    <m/>
    <x v="2"/>
    <m/>
    <m/>
    <m/>
    <m/>
    <m/>
    <m/>
    <m/>
    <s v=""/>
  </r>
  <r>
    <n v="133"/>
    <m/>
    <m/>
    <m/>
    <x v="2"/>
    <m/>
    <m/>
    <x v="2"/>
    <m/>
    <m/>
    <m/>
    <m/>
    <m/>
    <m/>
    <m/>
    <s v=""/>
  </r>
  <r>
    <n v="134"/>
    <m/>
    <m/>
    <m/>
    <x v="2"/>
    <m/>
    <m/>
    <x v="2"/>
    <m/>
    <m/>
    <m/>
    <m/>
    <m/>
    <m/>
    <m/>
    <s v=""/>
  </r>
  <r>
    <n v="135"/>
    <m/>
    <m/>
    <m/>
    <x v="2"/>
    <m/>
    <m/>
    <x v="2"/>
    <m/>
    <m/>
    <m/>
    <m/>
    <m/>
    <m/>
    <m/>
    <s v=""/>
  </r>
  <r>
    <n v="136"/>
    <m/>
    <m/>
    <m/>
    <x v="2"/>
    <m/>
    <m/>
    <x v="2"/>
    <m/>
    <m/>
    <m/>
    <m/>
    <m/>
    <m/>
    <m/>
    <s v=""/>
  </r>
  <r>
    <n v="137"/>
    <m/>
    <m/>
    <m/>
    <x v="2"/>
    <m/>
    <m/>
    <x v="2"/>
    <m/>
    <m/>
    <m/>
    <m/>
    <m/>
    <m/>
    <m/>
    <s v=""/>
  </r>
  <r>
    <n v="138"/>
    <m/>
    <m/>
    <m/>
    <x v="2"/>
    <m/>
    <m/>
    <x v="2"/>
    <m/>
    <m/>
    <m/>
    <m/>
    <m/>
    <m/>
    <m/>
    <s v=""/>
  </r>
  <r>
    <n v="139"/>
    <m/>
    <m/>
    <m/>
    <x v="2"/>
    <m/>
    <m/>
    <x v="2"/>
    <m/>
    <m/>
    <m/>
    <m/>
    <m/>
    <m/>
    <m/>
    <s v=""/>
  </r>
  <r>
    <n v="140"/>
    <m/>
    <m/>
    <m/>
    <x v="2"/>
    <m/>
    <m/>
    <x v="2"/>
    <m/>
    <m/>
    <m/>
    <m/>
    <m/>
    <m/>
    <m/>
    <s v=""/>
  </r>
  <r>
    <n v="141"/>
    <m/>
    <m/>
    <m/>
    <x v="2"/>
    <m/>
    <m/>
    <x v="2"/>
    <m/>
    <m/>
    <m/>
    <m/>
    <m/>
    <m/>
    <m/>
    <s v=""/>
  </r>
  <r>
    <n v="142"/>
    <m/>
    <m/>
    <m/>
    <x v="2"/>
    <m/>
    <m/>
    <x v="2"/>
    <m/>
    <m/>
    <m/>
    <m/>
    <m/>
    <m/>
    <m/>
    <s v=""/>
  </r>
  <r>
    <n v="143"/>
    <m/>
    <m/>
    <m/>
    <x v="2"/>
    <m/>
    <m/>
    <x v="2"/>
    <m/>
    <m/>
    <m/>
    <m/>
    <m/>
    <m/>
    <m/>
    <s v=""/>
  </r>
  <r>
    <n v="144"/>
    <m/>
    <m/>
    <m/>
    <x v="2"/>
    <m/>
    <m/>
    <x v="2"/>
    <m/>
    <m/>
    <m/>
    <m/>
    <m/>
    <m/>
    <m/>
    <s v=""/>
  </r>
  <r>
    <n v="145"/>
    <m/>
    <m/>
    <m/>
    <x v="2"/>
    <m/>
    <m/>
    <x v="2"/>
    <m/>
    <m/>
    <m/>
    <m/>
    <m/>
    <m/>
    <m/>
    <s v=""/>
  </r>
  <r>
    <n v="146"/>
    <m/>
    <m/>
    <m/>
    <x v="2"/>
    <m/>
    <m/>
    <x v="2"/>
    <m/>
    <m/>
    <m/>
    <m/>
    <m/>
    <m/>
    <m/>
    <s v=""/>
  </r>
  <r>
    <n v="147"/>
    <m/>
    <m/>
    <m/>
    <x v="2"/>
    <m/>
    <m/>
    <x v="2"/>
    <m/>
    <m/>
    <m/>
    <m/>
    <m/>
    <m/>
    <m/>
    <s v=""/>
  </r>
  <r>
    <n v="148"/>
    <m/>
    <m/>
    <m/>
    <x v="2"/>
    <m/>
    <m/>
    <x v="2"/>
    <m/>
    <m/>
    <m/>
    <m/>
    <m/>
    <m/>
    <m/>
    <s v=""/>
  </r>
  <r>
    <n v="149"/>
    <m/>
    <m/>
    <m/>
    <x v="2"/>
    <m/>
    <m/>
    <x v="2"/>
    <m/>
    <m/>
    <m/>
    <m/>
    <m/>
    <m/>
    <m/>
    <s v=""/>
  </r>
  <r>
    <n v="150"/>
    <m/>
    <m/>
    <m/>
    <x v="2"/>
    <m/>
    <m/>
    <x v="2"/>
    <m/>
    <m/>
    <m/>
    <m/>
    <m/>
    <m/>
    <m/>
    <s v=""/>
  </r>
  <r>
    <n v="151"/>
    <m/>
    <m/>
    <m/>
    <x v="2"/>
    <m/>
    <m/>
    <x v="2"/>
    <m/>
    <m/>
    <m/>
    <m/>
    <m/>
    <m/>
    <m/>
    <s v=""/>
  </r>
  <r>
    <n v="152"/>
    <m/>
    <m/>
    <m/>
    <x v="2"/>
    <m/>
    <m/>
    <x v="2"/>
    <m/>
    <m/>
    <m/>
    <m/>
    <m/>
    <m/>
    <m/>
    <s v=""/>
  </r>
  <r>
    <n v="153"/>
    <m/>
    <m/>
    <m/>
    <x v="2"/>
    <m/>
    <m/>
    <x v="2"/>
    <m/>
    <m/>
    <m/>
    <m/>
    <m/>
    <m/>
    <m/>
    <s v=""/>
  </r>
  <r>
    <n v="154"/>
    <m/>
    <m/>
    <m/>
    <x v="2"/>
    <m/>
    <m/>
    <x v="2"/>
    <m/>
    <m/>
    <m/>
    <m/>
    <m/>
    <m/>
    <m/>
    <s v=""/>
  </r>
  <r>
    <n v="155"/>
    <m/>
    <m/>
    <m/>
    <x v="2"/>
    <m/>
    <m/>
    <x v="2"/>
    <m/>
    <m/>
    <m/>
    <m/>
    <m/>
    <m/>
    <m/>
    <s v=""/>
  </r>
  <r>
    <n v="156"/>
    <m/>
    <m/>
    <m/>
    <x v="2"/>
    <m/>
    <m/>
    <x v="2"/>
    <m/>
    <m/>
    <m/>
    <m/>
    <m/>
    <m/>
    <m/>
    <s v=""/>
  </r>
  <r>
    <n v="157"/>
    <m/>
    <m/>
    <m/>
    <x v="2"/>
    <m/>
    <m/>
    <x v="2"/>
    <m/>
    <m/>
    <m/>
    <m/>
    <m/>
    <m/>
    <m/>
    <s v=""/>
  </r>
  <r>
    <n v="158"/>
    <m/>
    <m/>
    <m/>
    <x v="2"/>
    <m/>
    <m/>
    <x v="2"/>
    <m/>
    <m/>
    <m/>
    <m/>
    <m/>
    <m/>
    <m/>
    <s v=""/>
  </r>
  <r>
    <n v="159"/>
    <m/>
    <m/>
    <m/>
    <x v="2"/>
    <m/>
    <m/>
    <x v="2"/>
    <m/>
    <m/>
    <m/>
    <m/>
    <m/>
    <m/>
    <m/>
    <s v=""/>
  </r>
  <r>
    <n v="160"/>
    <m/>
    <m/>
    <m/>
    <x v="2"/>
    <m/>
    <m/>
    <x v="2"/>
    <m/>
    <m/>
    <m/>
    <m/>
    <m/>
    <m/>
    <m/>
    <s v=""/>
  </r>
  <r>
    <n v="161"/>
    <m/>
    <m/>
    <m/>
    <x v="2"/>
    <m/>
    <m/>
    <x v="2"/>
    <m/>
    <m/>
    <m/>
    <m/>
    <m/>
    <m/>
    <m/>
    <s v=""/>
  </r>
  <r>
    <n v="162"/>
    <m/>
    <m/>
    <m/>
    <x v="2"/>
    <m/>
    <m/>
    <x v="2"/>
    <m/>
    <m/>
    <m/>
    <m/>
    <m/>
    <m/>
    <m/>
    <s v=""/>
  </r>
  <r>
    <n v="163"/>
    <m/>
    <m/>
    <m/>
    <x v="2"/>
    <m/>
    <m/>
    <x v="2"/>
    <m/>
    <m/>
    <m/>
    <m/>
    <m/>
    <m/>
    <m/>
    <s v=""/>
  </r>
  <r>
    <n v="164"/>
    <m/>
    <m/>
    <m/>
    <x v="2"/>
    <m/>
    <m/>
    <x v="2"/>
    <m/>
    <m/>
    <m/>
    <m/>
    <m/>
    <m/>
    <m/>
    <s v=""/>
  </r>
  <r>
    <n v="165"/>
    <m/>
    <m/>
    <m/>
    <x v="2"/>
    <m/>
    <m/>
    <x v="2"/>
    <m/>
    <m/>
    <m/>
    <m/>
    <m/>
    <m/>
    <m/>
    <s v=""/>
  </r>
  <r>
    <n v="166"/>
    <m/>
    <m/>
    <m/>
    <x v="2"/>
    <m/>
    <m/>
    <x v="2"/>
    <m/>
    <m/>
    <m/>
    <m/>
    <m/>
    <m/>
    <m/>
    <s v=""/>
  </r>
  <r>
    <n v="167"/>
    <m/>
    <m/>
    <m/>
    <x v="2"/>
    <m/>
    <m/>
    <x v="2"/>
    <m/>
    <m/>
    <m/>
    <m/>
    <m/>
    <m/>
    <m/>
    <s v=""/>
  </r>
  <r>
    <n v="168"/>
    <m/>
    <m/>
    <m/>
    <x v="2"/>
    <m/>
    <m/>
    <x v="2"/>
    <m/>
    <m/>
    <m/>
    <m/>
    <m/>
    <m/>
    <m/>
    <s v=""/>
  </r>
  <r>
    <n v="169"/>
    <m/>
    <m/>
    <m/>
    <x v="2"/>
    <m/>
    <m/>
    <x v="2"/>
    <m/>
    <m/>
    <m/>
    <m/>
    <m/>
    <m/>
    <m/>
    <s v=""/>
  </r>
  <r>
    <n v="170"/>
    <m/>
    <m/>
    <m/>
    <x v="2"/>
    <m/>
    <m/>
    <x v="2"/>
    <m/>
    <m/>
    <m/>
    <m/>
    <m/>
    <m/>
    <m/>
    <s v=""/>
  </r>
  <r>
    <n v="171"/>
    <m/>
    <m/>
    <m/>
    <x v="2"/>
    <m/>
    <m/>
    <x v="2"/>
    <m/>
    <m/>
    <m/>
    <m/>
    <m/>
    <m/>
    <m/>
    <s v=""/>
  </r>
  <r>
    <n v="172"/>
    <m/>
    <m/>
    <m/>
    <x v="2"/>
    <m/>
    <m/>
    <x v="2"/>
    <m/>
    <m/>
    <m/>
    <m/>
    <m/>
    <m/>
    <m/>
    <s v=""/>
  </r>
  <r>
    <n v="173"/>
    <m/>
    <m/>
    <m/>
    <x v="2"/>
    <m/>
    <m/>
    <x v="2"/>
    <m/>
    <m/>
    <m/>
    <m/>
    <m/>
    <m/>
    <m/>
    <s v=""/>
  </r>
  <r>
    <n v="174"/>
    <m/>
    <m/>
    <m/>
    <x v="2"/>
    <m/>
    <m/>
    <x v="2"/>
    <m/>
    <m/>
    <m/>
    <m/>
    <m/>
    <m/>
    <m/>
    <s v=""/>
  </r>
  <r>
    <n v="175"/>
    <m/>
    <m/>
    <m/>
    <x v="2"/>
    <m/>
    <m/>
    <x v="2"/>
    <m/>
    <m/>
    <m/>
    <m/>
    <m/>
    <m/>
    <m/>
    <s v=""/>
  </r>
  <r>
    <n v="176"/>
    <m/>
    <m/>
    <m/>
    <x v="2"/>
    <m/>
    <m/>
    <x v="2"/>
    <m/>
    <m/>
    <m/>
    <m/>
    <m/>
    <m/>
    <m/>
    <s v=""/>
  </r>
  <r>
    <n v="177"/>
    <m/>
    <m/>
    <m/>
    <x v="2"/>
    <m/>
    <m/>
    <x v="2"/>
    <m/>
    <m/>
    <m/>
    <m/>
    <m/>
    <m/>
    <m/>
    <s v=""/>
  </r>
  <r>
    <n v="178"/>
    <m/>
    <m/>
    <m/>
    <x v="2"/>
    <m/>
    <m/>
    <x v="2"/>
    <m/>
    <m/>
    <m/>
    <m/>
    <m/>
    <m/>
    <m/>
    <s v=""/>
  </r>
  <r>
    <n v="179"/>
    <m/>
    <m/>
    <m/>
    <x v="2"/>
    <m/>
    <m/>
    <x v="2"/>
    <m/>
    <m/>
    <m/>
    <m/>
    <m/>
    <m/>
    <m/>
    <s v=""/>
  </r>
  <r>
    <n v="180"/>
    <m/>
    <m/>
    <m/>
    <x v="2"/>
    <m/>
    <m/>
    <x v="2"/>
    <m/>
    <m/>
    <m/>
    <m/>
    <m/>
    <m/>
    <m/>
    <s v=""/>
  </r>
  <r>
    <n v="181"/>
    <m/>
    <m/>
    <m/>
    <x v="2"/>
    <m/>
    <m/>
    <x v="2"/>
    <m/>
    <m/>
    <m/>
    <m/>
    <m/>
    <m/>
    <m/>
    <s v=""/>
  </r>
  <r>
    <n v="182"/>
    <m/>
    <m/>
    <m/>
    <x v="2"/>
    <m/>
    <m/>
    <x v="2"/>
    <m/>
    <m/>
    <m/>
    <m/>
    <m/>
    <m/>
    <m/>
    <s v=""/>
  </r>
  <r>
    <n v="183"/>
    <m/>
    <m/>
    <m/>
    <x v="2"/>
    <m/>
    <m/>
    <x v="2"/>
    <m/>
    <m/>
    <m/>
    <m/>
    <m/>
    <m/>
    <m/>
    <s v=""/>
  </r>
  <r>
    <n v="184"/>
    <m/>
    <m/>
    <m/>
    <x v="2"/>
    <m/>
    <m/>
    <x v="2"/>
    <m/>
    <m/>
    <m/>
    <m/>
    <m/>
    <m/>
    <m/>
    <s v=""/>
  </r>
  <r>
    <n v="185"/>
    <m/>
    <m/>
    <m/>
    <x v="2"/>
    <m/>
    <m/>
    <x v="2"/>
    <m/>
    <m/>
    <m/>
    <m/>
    <m/>
    <m/>
    <m/>
    <s v=""/>
  </r>
  <r>
    <n v="186"/>
    <m/>
    <m/>
    <m/>
    <x v="2"/>
    <m/>
    <m/>
    <x v="2"/>
    <m/>
    <m/>
    <m/>
    <m/>
    <m/>
    <m/>
    <m/>
    <s v=""/>
  </r>
  <r>
    <n v="187"/>
    <m/>
    <m/>
    <m/>
    <x v="2"/>
    <m/>
    <m/>
    <x v="2"/>
    <m/>
    <m/>
    <m/>
    <m/>
    <m/>
    <m/>
    <m/>
    <s v=""/>
  </r>
  <r>
    <n v="188"/>
    <m/>
    <m/>
    <m/>
    <x v="2"/>
    <m/>
    <m/>
    <x v="2"/>
    <m/>
    <m/>
    <m/>
    <m/>
    <m/>
    <m/>
    <m/>
    <s v=""/>
  </r>
  <r>
    <n v="189"/>
    <m/>
    <m/>
    <m/>
    <x v="2"/>
    <m/>
    <m/>
    <x v="2"/>
    <m/>
    <m/>
    <m/>
    <m/>
    <m/>
    <m/>
    <m/>
    <s v=""/>
  </r>
  <r>
    <n v="190"/>
    <m/>
    <m/>
    <m/>
    <x v="2"/>
    <m/>
    <m/>
    <x v="2"/>
    <m/>
    <m/>
    <m/>
    <m/>
    <m/>
    <m/>
    <m/>
    <s v=""/>
  </r>
  <r>
    <n v="191"/>
    <m/>
    <m/>
    <m/>
    <x v="2"/>
    <m/>
    <m/>
    <x v="2"/>
    <m/>
    <m/>
    <m/>
    <m/>
    <m/>
    <m/>
    <m/>
    <s v=""/>
  </r>
  <r>
    <n v="192"/>
    <m/>
    <m/>
    <m/>
    <x v="2"/>
    <m/>
    <m/>
    <x v="2"/>
    <m/>
    <m/>
    <m/>
    <m/>
    <m/>
    <m/>
    <m/>
    <s v=""/>
  </r>
  <r>
    <n v="193"/>
    <m/>
    <m/>
    <m/>
    <x v="2"/>
    <m/>
    <m/>
    <x v="2"/>
    <m/>
    <m/>
    <m/>
    <m/>
    <m/>
    <m/>
    <m/>
    <s v=""/>
  </r>
  <r>
    <n v="194"/>
    <m/>
    <m/>
    <m/>
    <x v="2"/>
    <m/>
    <m/>
    <x v="2"/>
    <m/>
    <m/>
    <m/>
    <m/>
    <m/>
    <m/>
    <m/>
    <s v=""/>
  </r>
  <r>
    <n v="195"/>
    <m/>
    <m/>
    <m/>
    <x v="2"/>
    <m/>
    <m/>
    <x v="2"/>
    <m/>
    <m/>
    <m/>
    <m/>
    <m/>
    <m/>
    <m/>
    <s v=""/>
  </r>
  <r>
    <n v="196"/>
    <m/>
    <m/>
    <m/>
    <x v="2"/>
    <m/>
    <m/>
    <x v="2"/>
    <m/>
    <m/>
    <m/>
    <m/>
    <m/>
    <m/>
    <m/>
    <s v=""/>
  </r>
  <r>
    <n v="197"/>
    <m/>
    <m/>
    <m/>
    <x v="2"/>
    <m/>
    <m/>
    <x v="2"/>
    <m/>
    <m/>
    <m/>
    <m/>
    <m/>
    <m/>
    <m/>
    <s v=""/>
  </r>
  <r>
    <n v="198"/>
    <m/>
    <m/>
    <m/>
    <x v="2"/>
    <m/>
    <m/>
    <x v="2"/>
    <m/>
    <m/>
    <m/>
    <m/>
    <m/>
    <m/>
    <m/>
    <s v=""/>
  </r>
  <r>
    <n v="199"/>
    <m/>
    <m/>
    <m/>
    <x v="2"/>
    <m/>
    <m/>
    <x v="2"/>
    <m/>
    <m/>
    <m/>
    <m/>
    <m/>
    <m/>
    <m/>
    <s v=""/>
  </r>
  <r>
    <n v="200"/>
    <m/>
    <m/>
    <m/>
    <x v="2"/>
    <m/>
    <m/>
    <x v="2"/>
    <m/>
    <m/>
    <m/>
    <m/>
    <m/>
    <m/>
    <m/>
    <s v=""/>
  </r>
  <r>
    <n v="201"/>
    <m/>
    <m/>
    <m/>
    <x v="2"/>
    <m/>
    <m/>
    <x v="2"/>
    <m/>
    <m/>
    <m/>
    <m/>
    <m/>
    <m/>
    <m/>
    <s v=""/>
  </r>
  <r>
    <n v="202"/>
    <m/>
    <m/>
    <m/>
    <x v="2"/>
    <m/>
    <m/>
    <x v="2"/>
    <m/>
    <m/>
    <m/>
    <m/>
    <m/>
    <m/>
    <m/>
    <s v=""/>
  </r>
  <r>
    <n v="203"/>
    <m/>
    <m/>
    <m/>
    <x v="2"/>
    <m/>
    <m/>
    <x v="2"/>
    <m/>
    <m/>
    <m/>
    <m/>
    <m/>
    <m/>
    <m/>
    <s v=""/>
  </r>
  <r>
    <n v="204"/>
    <m/>
    <m/>
    <m/>
    <x v="2"/>
    <m/>
    <m/>
    <x v="2"/>
    <m/>
    <m/>
    <m/>
    <m/>
    <m/>
    <m/>
    <m/>
    <s v=""/>
  </r>
  <r>
    <n v="205"/>
    <m/>
    <m/>
    <m/>
    <x v="2"/>
    <m/>
    <m/>
    <x v="2"/>
    <m/>
    <m/>
    <m/>
    <m/>
    <m/>
    <m/>
    <m/>
    <s v=""/>
  </r>
  <r>
    <n v="206"/>
    <m/>
    <m/>
    <m/>
    <x v="2"/>
    <m/>
    <m/>
    <x v="2"/>
    <m/>
    <m/>
    <m/>
    <m/>
    <m/>
    <m/>
    <m/>
    <s v=""/>
  </r>
  <r>
    <n v="207"/>
    <m/>
    <m/>
    <m/>
    <x v="2"/>
    <m/>
    <m/>
    <x v="2"/>
    <m/>
    <m/>
    <m/>
    <m/>
    <m/>
    <m/>
    <m/>
    <s v=""/>
  </r>
  <r>
    <n v="208"/>
    <m/>
    <m/>
    <m/>
    <x v="2"/>
    <m/>
    <m/>
    <x v="2"/>
    <m/>
    <m/>
    <m/>
    <m/>
    <m/>
    <m/>
    <m/>
    <s v=""/>
  </r>
  <r>
    <n v="209"/>
    <m/>
    <m/>
    <m/>
    <x v="2"/>
    <m/>
    <m/>
    <x v="2"/>
    <m/>
    <m/>
    <m/>
    <m/>
    <m/>
    <m/>
    <m/>
    <s v=""/>
  </r>
  <r>
    <n v="210"/>
    <m/>
    <m/>
    <m/>
    <x v="2"/>
    <m/>
    <m/>
    <x v="2"/>
    <m/>
    <m/>
    <m/>
    <m/>
    <m/>
    <m/>
    <m/>
    <s v=""/>
  </r>
  <r>
    <n v="211"/>
    <m/>
    <m/>
    <m/>
    <x v="2"/>
    <m/>
    <m/>
    <x v="2"/>
    <m/>
    <m/>
    <m/>
    <m/>
    <m/>
    <m/>
    <m/>
    <s v=""/>
  </r>
  <r>
    <n v="212"/>
    <m/>
    <m/>
    <m/>
    <x v="2"/>
    <m/>
    <m/>
    <x v="2"/>
    <m/>
    <m/>
    <m/>
    <m/>
    <m/>
    <m/>
    <m/>
    <s v=""/>
  </r>
  <r>
    <n v="213"/>
    <m/>
    <m/>
    <m/>
    <x v="2"/>
    <m/>
    <m/>
    <x v="2"/>
    <m/>
    <m/>
    <m/>
    <m/>
    <m/>
    <m/>
    <m/>
    <s v=""/>
  </r>
  <r>
    <n v="214"/>
    <m/>
    <m/>
    <m/>
    <x v="2"/>
    <m/>
    <m/>
    <x v="2"/>
    <m/>
    <m/>
    <m/>
    <m/>
    <m/>
    <m/>
    <m/>
    <s v=""/>
  </r>
  <r>
    <n v="215"/>
    <m/>
    <m/>
    <m/>
    <x v="2"/>
    <m/>
    <m/>
    <x v="2"/>
    <m/>
    <m/>
    <m/>
    <m/>
    <m/>
    <m/>
    <m/>
    <s v=""/>
  </r>
  <r>
    <n v="216"/>
    <m/>
    <m/>
    <m/>
    <x v="2"/>
    <m/>
    <m/>
    <x v="2"/>
    <m/>
    <m/>
    <m/>
    <m/>
    <m/>
    <m/>
    <m/>
    <s v=""/>
  </r>
  <r>
    <n v="217"/>
    <m/>
    <m/>
    <m/>
    <x v="2"/>
    <m/>
    <m/>
    <x v="2"/>
    <m/>
    <m/>
    <m/>
    <m/>
    <m/>
    <m/>
    <m/>
    <s v=""/>
  </r>
  <r>
    <n v="218"/>
    <m/>
    <m/>
    <m/>
    <x v="2"/>
    <m/>
    <m/>
    <x v="2"/>
    <m/>
    <m/>
    <m/>
    <m/>
    <m/>
    <m/>
    <m/>
    <s v=""/>
  </r>
  <r>
    <n v="219"/>
    <m/>
    <m/>
    <m/>
    <x v="2"/>
    <m/>
    <m/>
    <x v="2"/>
    <m/>
    <m/>
    <m/>
    <m/>
    <m/>
    <m/>
    <m/>
    <s v=""/>
  </r>
  <r>
    <n v="220"/>
    <m/>
    <m/>
    <m/>
    <x v="2"/>
    <m/>
    <m/>
    <x v="2"/>
    <m/>
    <m/>
    <m/>
    <m/>
    <m/>
    <m/>
    <m/>
    <s v=""/>
  </r>
  <r>
    <n v="221"/>
    <m/>
    <m/>
    <m/>
    <x v="2"/>
    <m/>
    <m/>
    <x v="2"/>
    <m/>
    <m/>
    <m/>
    <m/>
    <m/>
    <m/>
    <m/>
    <s v=""/>
  </r>
  <r>
    <n v="222"/>
    <m/>
    <m/>
    <m/>
    <x v="2"/>
    <m/>
    <m/>
    <x v="2"/>
    <m/>
    <m/>
    <m/>
    <m/>
    <m/>
    <m/>
    <m/>
    <s v=""/>
  </r>
  <r>
    <n v="223"/>
    <m/>
    <m/>
    <m/>
    <x v="2"/>
    <m/>
    <m/>
    <x v="2"/>
    <m/>
    <m/>
    <m/>
    <m/>
    <m/>
    <m/>
    <m/>
    <s v=""/>
  </r>
  <r>
    <n v="224"/>
    <m/>
    <m/>
    <m/>
    <x v="2"/>
    <m/>
    <m/>
    <x v="2"/>
    <m/>
    <m/>
    <m/>
    <m/>
    <m/>
    <m/>
    <m/>
    <s v=""/>
  </r>
  <r>
    <n v="225"/>
    <m/>
    <m/>
    <m/>
    <x v="2"/>
    <m/>
    <m/>
    <x v="2"/>
    <m/>
    <m/>
    <m/>
    <m/>
    <m/>
    <m/>
    <m/>
    <s v=""/>
  </r>
  <r>
    <n v="226"/>
    <m/>
    <m/>
    <m/>
    <x v="2"/>
    <m/>
    <m/>
    <x v="2"/>
    <m/>
    <m/>
    <m/>
    <m/>
    <m/>
    <m/>
    <m/>
    <s v=""/>
  </r>
  <r>
    <n v="227"/>
    <m/>
    <m/>
    <m/>
    <x v="2"/>
    <m/>
    <m/>
    <x v="2"/>
    <m/>
    <m/>
    <m/>
    <m/>
    <m/>
    <m/>
    <m/>
    <s v=""/>
  </r>
  <r>
    <n v="228"/>
    <m/>
    <m/>
    <m/>
    <x v="2"/>
    <m/>
    <m/>
    <x v="2"/>
    <m/>
    <m/>
    <m/>
    <m/>
    <m/>
    <m/>
    <m/>
    <s v=""/>
  </r>
  <r>
    <n v="229"/>
    <m/>
    <m/>
    <m/>
    <x v="2"/>
    <m/>
    <m/>
    <x v="2"/>
    <m/>
    <m/>
    <m/>
    <m/>
    <m/>
    <m/>
    <m/>
    <s v=""/>
  </r>
  <r>
    <n v="230"/>
    <m/>
    <m/>
    <m/>
    <x v="2"/>
    <m/>
    <m/>
    <x v="2"/>
    <m/>
    <m/>
    <m/>
    <m/>
    <m/>
    <m/>
    <m/>
    <s v=""/>
  </r>
  <r>
    <n v="231"/>
    <m/>
    <m/>
    <m/>
    <x v="2"/>
    <m/>
    <m/>
    <x v="2"/>
    <m/>
    <m/>
    <m/>
    <m/>
    <m/>
    <m/>
    <m/>
    <s v=""/>
  </r>
  <r>
    <n v="232"/>
    <m/>
    <m/>
    <m/>
    <x v="2"/>
    <m/>
    <m/>
    <x v="2"/>
    <m/>
    <m/>
    <m/>
    <m/>
    <m/>
    <m/>
    <m/>
    <s v=""/>
  </r>
  <r>
    <n v="233"/>
    <m/>
    <m/>
    <m/>
    <x v="2"/>
    <m/>
    <m/>
    <x v="2"/>
    <m/>
    <m/>
    <m/>
    <m/>
    <m/>
    <m/>
    <m/>
    <s v=""/>
  </r>
  <r>
    <n v="234"/>
    <m/>
    <m/>
    <m/>
    <x v="2"/>
    <m/>
    <m/>
    <x v="2"/>
    <m/>
    <m/>
    <m/>
    <m/>
    <m/>
    <m/>
    <m/>
    <s v=""/>
  </r>
  <r>
    <n v="235"/>
    <m/>
    <m/>
    <m/>
    <x v="2"/>
    <m/>
    <m/>
    <x v="2"/>
    <m/>
    <m/>
    <m/>
    <m/>
    <m/>
    <m/>
    <m/>
    <s v=""/>
  </r>
  <r>
    <n v="236"/>
    <m/>
    <m/>
    <m/>
    <x v="2"/>
    <m/>
    <m/>
    <x v="2"/>
    <m/>
    <m/>
    <m/>
    <m/>
    <m/>
    <m/>
    <m/>
    <s v=""/>
  </r>
  <r>
    <n v="237"/>
    <m/>
    <m/>
    <m/>
    <x v="2"/>
    <m/>
    <m/>
    <x v="2"/>
    <m/>
    <m/>
    <m/>
    <m/>
    <m/>
    <m/>
    <m/>
    <s v=""/>
  </r>
  <r>
    <n v="238"/>
    <m/>
    <m/>
    <m/>
    <x v="2"/>
    <m/>
    <m/>
    <x v="2"/>
    <m/>
    <m/>
    <m/>
    <m/>
    <m/>
    <m/>
    <m/>
    <s v=""/>
  </r>
  <r>
    <n v="239"/>
    <m/>
    <m/>
    <m/>
    <x v="2"/>
    <m/>
    <m/>
    <x v="2"/>
    <m/>
    <m/>
    <m/>
    <m/>
    <m/>
    <m/>
    <m/>
    <s v=""/>
  </r>
  <r>
    <n v="240"/>
    <m/>
    <m/>
    <m/>
    <x v="2"/>
    <m/>
    <m/>
    <x v="2"/>
    <m/>
    <m/>
    <m/>
    <m/>
    <m/>
    <m/>
    <m/>
    <s v=""/>
  </r>
  <r>
    <n v="241"/>
    <m/>
    <m/>
    <m/>
    <x v="2"/>
    <m/>
    <m/>
    <x v="2"/>
    <m/>
    <m/>
    <m/>
    <m/>
    <m/>
    <m/>
    <m/>
    <s v=""/>
  </r>
  <r>
    <n v="242"/>
    <m/>
    <m/>
    <m/>
    <x v="2"/>
    <m/>
    <m/>
    <x v="2"/>
    <m/>
    <m/>
    <m/>
    <m/>
    <m/>
    <m/>
    <m/>
    <s v=""/>
  </r>
  <r>
    <n v="243"/>
    <m/>
    <m/>
    <m/>
    <x v="2"/>
    <m/>
    <m/>
    <x v="2"/>
    <m/>
    <m/>
    <m/>
    <m/>
    <m/>
    <m/>
    <m/>
    <s v=""/>
  </r>
  <r>
    <n v="244"/>
    <m/>
    <m/>
    <m/>
    <x v="2"/>
    <m/>
    <m/>
    <x v="2"/>
    <m/>
    <m/>
    <m/>
    <m/>
    <m/>
    <m/>
    <m/>
    <s v=""/>
  </r>
  <r>
    <n v="245"/>
    <m/>
    <m/>
    <m/>
    <x v="2"/>
    <m/>
    <m/>
    <x v="2"/>
    <m/>
    <m/>
    <m/>
    <m/>
    <m/>
    <m/>
    <m/>
    <s v=""/>
  </r>
  <r>
    <n v="246"/>
    <m/>
    <m/>
    <m/>
    <x v="2"/>
    <m/>
    <m/>
    <x v="2"/>
    <m/>
    <m/>
    <m/>
    <m/>
    <m/>
    <m/>
    <m/>
    <s v=""/>
  </r>
  <r>
    <n v="247"/>
    <m/>
    <m/>
    <m/>
    <x v="2"/>
    <m/>
    <m/>
    <x v="2"/>
    <m/>
    <m/>
    <m/>
    <m/>
    <m/>
    <m/>
    <m/>
    <s v=""/>
  </r>
  <r>
    <n v="248"/>
    <m/>
    <m/>
    <m/>
    <x v="2"/>
    <m/>
    <m/>
    <x v="2"/>
    <m/>
    <m/>
    <m/>
    <m/>
    <m/>
    <m/>
    <m/>
    <s v=""/>
  </r>
  <r>
    <n v="249"/>
    <m/>
    <m/>
    <m/>
    <x v="2"/>
    <m/>
    <m/>
    <x v="2"/>
    <m/>
    <m/>
    <m/>
    <m/>
    <m/>
    <m/>
    <m/>
    <s v=""/>
  </r>
  <r>
    <n v="250"/>
    <m/>
    <m/>
    <m/>
    <x v="2"/>
    <m/>
    <m/>
    <x v="2"/>
    <m/>
    <m/>
    <m/>
    <m/>
    <m/>
    <m/>
    <m/>
    <s v=""/>
  </r>
  <r>
    <n v="251"/>
    <m/>
    <m/>
    <m/>
    <x v="2"/>
    <m/>
    <m/>
    <x v="2"/>
    <m/>
    <m/>
    <m/>
    <m/>
    <m/>
    <m/>
    <m/>
    <s v=""/>
  </r>
  <r>
    <n v="252"/>
    <m/>
    <m/>
    <m/>
    <x v="2"/>
    <m/>
    <m/>
    <x v="2"/>
    <m/>
    <m/>
    <m/>
    <m/>
    <m/>
    <m/>
    <m/>
    <s v=""/>
  </r>
  <r>
    <n v="253"/>
    <m/>
    <m/>
    <m/>
    <x v="2"/>
    <m/>
    <m/>
    <x v="2"/>
    <m/>
    <m/>
    <m/>
    <m/>
    <m/>
    <m/>
    <m/>
    <s v=""/>
  </r>
  <r>
    <n v="254"/>
    <m/>
    <m/>
    <m/>
    <x v="2"/>
    <m/>
    <m/>
    <x v="2"/>
    <m/>
    <m/>
    <m/>
    <m/>
    <m/>
    <m/>
    <m/>
    <s v=""/>
  </r>
  <r>
    <n v="255"/>
    <m/>
    <m/>
    <m/>
    <x v="2"/>
    <m/>
    <m/>
    <x v="2"/>
    <m/>
    <m/>
    <m/>
    <m/>
    <m/>
    <m/>
    <m/>
    <s v=""/>
  </r>
  <r>
    <n v="256"/>
    <m/>
    <m/>
    <m/>
    <x v="2"/>
    <m/>
    <m/>
    <x v="2"/>
    <m/>
    <m/>
    <m/>
    <m/>
    <m/>
    <m/>
    <m/>
    <s v=""/>
  </r>
  <r>
    <n v="257"/>
    <m/>
    <m/>
    <m/>
    <x v="2"/>
    <m/>
    <m/>
    <x v="2"/>
    <m/>
    <m/>
    <m/>
    <m/>
    <m/>
    <m/>
    <m/>
    <s v=""/>
  </r>
  <r>
    <n v="258"/>
    <m/>
    <m/>
    <m/>
    <x v="2"/>
    <m/>
    <m/>
    <x v="2"/>
    <m/>
    <m/>
    <m/>
    <m/>
    <m/>
    <m/>
    <m/>
    <s v=""/>
  </r>
  <r>
    <n v="259"/>
    <m/>
    <m/>
    <m/>
    <x v="2"/>
    <m/>
    <m/>
    <x v="2"/>
    <m/>
    <m/>
    <m/>
    <m/>
    <m/>
    <m/>
    <m/>
    <s v=""/>
  </r>
  <r>
    <n v="260"/>
    <m/>
    <m/>
    <m/>
    <x v="2"/>
    <m/>
    <m/>
    <x v="2"/>
    <m/>
    <m/>
    <m/>
    <m/>
    <m/>
    <m/>
    <m/>
    <s v=""/>
  </r>
  <r>
    <n v="261"/>
    <m/>
    <m/>
    <m/>
    <x v="2"/>
    <m/>
    <m/>
    <x v="2"/>
    <m/>
    <m/>
    <m/>
    <m/>
    <m/>
    <m/>
    <m/>
    <s v=""/>
  </r>
  <r>
    <n v="262"/>
    <m/>
    <m/>
    <m/>
    <x v="2"/>
    <m/>
    <m/>
    <x v="2"/>
    <m/>
    <m/>
    <m/>
    <m/>
    <m/>
    <m/>
    <m/>
    <s v=""/>
  </r>
  <r>
    <n v="263"/>
    <m/>
    <m/>
    <m/>
    <x v="2"/>
    <m/>
    <m/>
    <x v="2"/>
    <m/>
    <m/>
    <m/>
    <m/>
    <m/>
    <m/>
    <m/>
    <s v=""/>
  </r>
  <r>
    <n v="264"/>
    <m/>
    <m/>
    <m/>
    <x v="2"/>
    <m/>
    <m/>
    <x v="2"/>
    <m/>
    <m/>
    <m/>
    <m/>
    <m/>
    <m/>
    <m/>
    <s v=""/>
  </r>
  <r>
    <n v="265"/>
    <m/>
    <m/>
    <m/>
    <x v="2"/>
    <m/>
    <m/>
    <x v="2"/>
    <m/>
    <m/>
    <m/>
    <m/>
    <m/>
    <m/>
    <m/>
    <s v=""/>
  </r>
  <r>
    <n v="266"/>
    <m/>
    <m/>
    <m/>
    <x v="2"/>
    <m/>
    <m/>
    <x v="2"/>
    <m/>
    <m/>
    <m/>
    <m/>
    <m/>
    <m/>
    <m/>
    <s v=""/>
  </r>
  <r>
    <n v="267"/>
    <m/>
    <m/>
    <m/>
    <x v="2"/>
    <m/>
    <m/>
    <x v="2"/>
    <m/>
    <m/>
    <m/>
    <m/>
    <m/>
    <m/>
    <m/>
    <s v=""/>
  </r>
  <r>
    <n v="268"/>
    <m/>
    <m/>
    <m/>
    <x v="2"/>
    <m/>
    <m/>
    <x v="2"/>
    <m/>
    <m/>
    <m/>
    <m/>
    <m/>
    <m/>
    <m/>
    <s v=""/>
  </r>
  <r>
    <n v="269"/>
    <m/>
    <m/>
    <m/>
    <x v="2"/>
    <m/>
    <m/>
    <x v="2"/>
    <m/>
    <m/>
    <m/>
    <m/>
    <m/>
    <m/>
    <m/>
    <s v=""/>
  </r>
  <r>
    <n v="270"/>
    <m/>
    <m/>
    <m/>
    <x v="2"/>
    <m/>
    <m/>
    <x v="2"/>
    <m/>
    <m/>
    <m/>
    <m/>
    <m/>
    <m/>
    <m/>
    <s v=""/>
  </r>
  <r>
    <n v="271"/>
    <m/>
    <m/>
    <m/>
    <x v="2"/>
    <m/>
    <m/>
    <x v="2"/>
    <m/>
    <m/>
    <m/>
    <m/>
    <m/>
    <m/>
    <m/>
    <s v=""/>
  </r>
  <r>
    <n v="272"/>
    <m/>
    <m/>
    <m/>
    <x v="2"/>
    <m/>
    <m/>
    <x v="2"/>
    <m/>
    <m/>
    <m/>
    <m/>
    <m/>
    <m/>
    <m/>
    <s v=""/>
  </r>
  <r>
    <n v="273"/>
    <m/>
    <m/>
    <m/>
    <x v="2"/>
    <m/>
    <m/>
    <x v="2"/>
    <m/>
    <m/>
    <m/>
    <m/>
    <m/>
    <m/>
    <m/>
    <s v=""/>
  </r>
  <r>
    <n v="274"/>
    <m/>
    <m/>
    <m/>
    <x v="2"/>
    <m/>
    <m/>
    <x v="2"/>
    <m/>
    <m/>
    <m/>
    <m/>
    <m/>
    <m/>
    <m/>
    <s v=""/>
  </r>
  <r>
    <n v="275"/>
    <m/>
    <m/>
    <m/>
    <x v="2"/>
    <m/>
    <m/>
    <x v="2"/>
    <m/>
    <m/>
    <m/>
    <m/>
    <m/>
    <m/>
    <m/>
    <s v=""/>
  </r>
  <r>
    <n v="276"/>
    <m/>
    <m/>
    <m/>
    <x v="2"/>
    <m/>
    <m/>
    <x v="2"/>
    <m/>
    <m/>
    <m/>
    <m/>
    <m/>
    <m/>
    <m/>
    <s v=""/>
  </r>
  <r>
    <n v="277"/>
    <m/>
    <m/>
    <m/>
    <x v="2"/>
    <m/>
    <m/>
    <x v="2"/>
    <m/>
    <m/>
    <m/>
    <m/>
    <m/>
    <m/>
    <m/>
    <s v=""/>
  </r>
  <r>
    <n v="278"/>
    <m/>
    <m/>
    <m/>
    <x v="2"/>
    <m/>
    <m/>
    <x v="2"/>
    <m/>
    <m/>
    <m/>
    <m/>
    <m/>
    <m/>
    <m/>
    <s v=""/>
  </r>
  <r>
    <n v="279"/>
    <m/>
    <m/>
    <m/>
    <x v="2"/>
    <m/>
    <m/>
    <x v="2"/>
    <m/>
    <m/>
    <m/>
    <m/>
    <m/>
    <m/>
    <m/>
    <s v=""/>
  </r>
  <r>
    <n v="280"/>
    <m/>
    <m/>
    <m/>
    <x v="2"/>
    <m/>
    <m/>
    <x v="2"/>
    <m/>
    <m/>
    <m/>
    <m/>
    <m/>
    <m/>
    <m/>
    <s v=""/>
  </r>
  <r>
    <n v="281"/>
    <m/>
    <m/>
    <m/>
    <x v="2"/>
    <m/>
    <m/>
    <x v="2"/>
    <m/>
    <m/>
    <m/>
    <m/>
    <m/>
    <m/>
    <m/>
    <s v=""/>
  </r>
  <r>
    <n v="282"/>
    <m/>
    <m/>
    <m/>
    <x v="2"/>
    <m/>
    <m/>
    <x v="2"/>
    <m/>
    <m/>
    <m/>
    <m/>
    <m/>
    <m/>
    <m/>
    <s v=""/>
  </r>
  <r>
    <n v="283"/>
    <m/>
    <m/>
    <m/>
    <x v="2"/>
    <m/>
    <m/>
    <x v="2"/>
    <m/>
    <m/>
    <m/>
    <m/>
    <m/>
    <m/>
    <m/>
    <s v=""/>
  </r>
  <r>
    <n v="284"/>
    <m/>
    <m/>
    <m/>
    <x v="2"/>
    <m/>
    <m/>
    <x v="2"/>
    <m/>
    <m/>
    <m/>
    <m/>
    <m/>
    <m/>
    <m/>
    <s v=""/>
  </r>
  <r>
    <n v="285"/>
    <m/>
    <m/>
    <m/>
    <x v="2"/>
    <m/>
    <m/>
    <x v="2"/>
    <m/>
    <m/>
    <m/>
    <m/>
    <m/>
    <m/>
    <m/>
    <s v=""/>
  </r>
  <r>
    <n v="286"/>
    <m/>
    <m/>
    <m/>
    <x v="2"/>
    <m/>
    <m/>
    <x v="2"/>
    <m/>
    <m/>
    <m/>
    <m/>
    <m/>
    <m/>
    <m/>
    <s v=""/>
  </r>
  <r>
    <n v="287"/>
    <m/>
    <m/>
    <m/>
    <x v="2"/>
    <m/>
    <m/>
    <x v="2"/>
    <m/>
    <m/>
    <m/>
    <m/>
    <m/>
    <m/>
    <m/>
    <s v=""/>
  </r>
  <r>
    <n v="288"/>
    <m/>
    <m/>
    <m/>
    <x v="2"/>
    <m/>
    <m/>
    <x v="2"/>
    <m/>
    <m/>
    <m/>
    <m/>
    <m/>
    <m/>
    <m/>
    <s v=""/>
  </r>
  <r>
    <n v="289"/>
    <m/>
    <m/>
    <m/>
    <x v="2"/>
    <m/>
    <m/>
    <x v="2"/>
    <m/>
    <m/>
    <m/>
    <m/>
    <m/>
    <m/>
    <m/>
    <s v=""/>
  </r>
  <r>
    <n v="290"/>
    <m/>
    <m/>
    <m/>
    <x v="2"/>
    <m/>
    <m/>
    <x v="2"/>
    <m/>
    <m/>
    <m/>
    <m/>
    <m/>
    <m/>
    <m/>
    <s v=""/>
  </r>
  <r>
    <n v="291"/>
    <m/>
    <m/>
    <m/>
    <x v="2"/>
    <m/>
    <m/>
    <x v="2"/>
    <m/>
    <m/>
    <m/>
    <m/>
    <m/>
    <m/>
    <m/>
    <s v=""/>
  </r>
  <r>
    <n v="292"/>
    <m/>
    <m/>
    <m/>
    <x v="2"/>
    <m/>
    <m/>
    <x v="2"/>
    <m/>
    <m/>
    <m/>
    <m/>
    <m/>
    <m/>
    <m/>
    <s v=""/>
  </r>
  <r>
    <n v="293"/>
    <m/>
    <m/>
    <m/>
    <x v="2"/>
    <m/>
    <m/>
    <x v="2"/>
    <m/>
    <m/>
    <m/>
    <m/>
    <m/>
    <m/>
    <m/>
    <s v=""/>
  </r>
  <r>
    <n v="294"/>
    <m/>
    <m/>
    <m/>
    <x v="2"/>
    <m/>
    <m/>
    <x v="2"/>
    <m/>
    <m/>
    <m/>
    <m/>
    <m/>
    <m/>
    <m/>
    <s v=""/>
  </r>
  <r>
    <n v="295"/>
    <m/>
    <m/>
    <m/>
    <x v="2"/>
    <m/>
    <m/>
    <x v="2"/>
    <m/>
    <m/>
    <m/>
    <m/>
    <m/>
    <m/>
    <m/>
    <s v=""/>
  </r>
  <r>
    <n v="296"/>
    <m/>
    <m/>
    <m/>
    <x v="2"/>
    <m/>
    <m/>
    <x v="2"/>
    <m/>
    <m/>
    <m/>
    <m/>
    <m/>
    <m/>
    <m/>
    <s v=""/>
  </r>
  <r>
    <n v="297"/>
    <m/>
    <m/>
    <m/>
    <x v="2"/>
    <m/>
    <m/>
    <x v="2"/>
    <m/>
    <m/>
    <m/>
    <m/>
    <m/>
    <m/>
    <m/>
    <s v=""/>
  </r>
  <r>
    <n v="298"/>
    <m/>
    <m/>
    <m/>
    <x v="2"/>
    <m/>
    <m/>
    <x v="2"/>
    <m/>
    <m/>
    <m/>
    <m/>
    <m/>
    <m/>
    <m/>
    <s v=""/>
  </r>
  <r>
    <n v="299"/>
    <m/>
    <m/>
    <m/>
    <x v="2"/>
    <m/>
    <m/>
    <x v="2"/>
    <m/>
    <m/>
    <m/>
    <m/>
    <m/>
    <m/>
    <m/>
    <s v=""/>
  </r>
  <r>
    <n v="300"/>
    <m/>
    <m/>
    <m/>
    <x v="2"/>
    <m/>
    <m/>
    <x v="2"/>
    <m/>
    <m/>
    <m/>
    <m/>
    <m/>
    <m/>
    <m/>
    <s v=""/>
  </r>
  <r>
    <n v="301"/>
    <m/>
    <m/>
    <m/>
    <x v="2"/>
    <m/>
    <m/>
    <x v="2"/>
    <m/>
    <m/>
    <m/>
    <m/>
    <m/>
    <m/>
    <m/>
    <s v=""/>
  </r>
  <r>
    <n v="302"/>
    <m/>
    <m/>
    <m/>
    <x v="2"/>
    <m/>
    <m/>
    <x v="2"/>
    <m/>
    <m/>
    <m/>
    <m/>
    <m/>
    <m/>
    <m/>
    <s v=""/>
  </r>
  <r>
    <n v="303"/>
    <m/>
    <m/>
    <m/>
    <x v="2"/>
    <m/>
    <m/>
    <x v="2"/>
    <m/>
    <m/>
    <m/>
    <m/>
    <m/>
    <m/>
    <m/>
    <s v=""/>
  </r>
  <r>
    <n v="304"/>
    <m/>
    <m/>
    <m/>
    <x v="2"/>
    <m/>
    <m/>
    <x v="2"/>
    <m/>
    <m/>
    <m/>
    <m/>
    <m/>
    <m/>
    <m/>
    <s v=""/>
  </r>
  <r>
    <n v="305"/>
    <m/>
    <m/>
    <m/>
    <x v="2"/>
    <m/>
    <m/>
    <x v="2"/>
    <m/>
    <m/>
    <m/>
    <m/>
    <m/>
    <m/>
    <m/>
    <s v=""/>
  </r>
  <r>
    <n v="306"/>
    <m/>
    <m/>
    <m/>
    <x v="2"/>
    <m/>
    <m/>
    <x v="2"/>
    <m/>
    <m/>
    <m/>
    <m/>
    <m/>
    <m/>
    <m/>
    <s v=""/>
  </r>
  <r>
    <n v="307"/>
    <m/>
    <m/>
    <m/>
    <x v="2"/>
    <m/>
    <m/>
    <x v="2"/>
    <m/>
    <m/>
    <m/>
    <m/>
    <m/>
    <m/>
    <m/>
    <s v=""/>
  </r>
  <r>
    <n v="308"/>
    <m/>
    <m/>
    <m/>
    <x v="2"/>
    <m/>
    <m/>
    <x v="2"/>
    <m/>
    <m/>
    <m/>
    <m/>
    <m/>
    <m/>
    <m/>
    <s v=""/>
  </r>
  <r>
    <n v="309"/>
    <m/>
    <m/>
    <m/>
    <x v="2"/>
    <m/>
    <m/>
    <x v="2"/>
    <m/>
    <m/>
    <m/>
    <m/>
    <m/>
    <m/>
    <m/>
    <s v=""/>
  </r>
  <r>
    <n v="310"/>
    <m/>
    <m/>
    <m/>
    <x v="2"/>
    <m/>
    <m/>
    <x v="2"/>
    <m/>
    <m/>
    <m/>
    <m/>
    <m/>
    <m/>
    <m/>
    <s v=""/>
  </r>
  <r>
    <n v="311"/>
    <m/>
    <m/>
    <m/>
    <x v="2"/>
    <m/>
    <m/>
    <x v="2"/>
    <m/>
    <m/>
    <m/>
    <m/>
    <m/>
    <m/>
    <m/>
    <s v=""/>
  </r>
  <r>
    <n v="312"/>
    <m/>
    <m/>
    <m/>
    <x v="2"/>
    <m/>
    <m/>
    <x v="2"/>
    <m/>
    <m/>
    <m/>
    <m/>
    <m/>
    <m/>
    <m/>
    <s v=""/>
  </r>
  <r>
    <n v="313"/>
    <m/>
    <m/>
    <m/>
    <x v="2"/>
    <m/>
    <m/>
    <x v="2"/>
    <m/>
    <m/>
    <m/>
    <m/>
    <m/>
    <m/>
    <m/>
    <s v=""/>
  </r>
  <r>
    <n v="314"/>
    <m/>
    <m/>
    <m/>
    <x v="2"/>
    <m/>
    <m/>
    <x v="2"/>
    <m/>
    <m/>
    <m/>
    <m/>
    <m/>
    <m/>
    <m/>
    <s v=""/>
  </r>
  <r>
    <n v="315"/>
    <m/>
    <m/>
    <m/>
    <x v="2"/>
    <m/>
    <m/>
    <x v="2"/>
    <m/>
    <m/>
    <m/>
    <m/>
    <m/>
    <m/>
    <m/>
    <s v=""/>
  </r>
  <r>
    <n v="316"/>
    <m/>
    <m/>
    <m/>
    <x v="2"/>
    <m/>
    <m/>
    <x v="2"/>
    <m/>
    <m/>
    <m/>
    <m/>
    <m/>
    <m/>
    <m/>
    <s v=""/>
  </r>
  <r>
    <n v="317"/>
    <m/>
    <m/>
    <m/>
    <x v="2"/>
    <m/>
    <m/>
    <x v="2"/>
    <m/>
    <m/>
    <m/>
    <m/>
    <m/>
    <m/>
    <m/>
    <s v=""/>
  </r>
  <r>
    <n v="318"/>
    <m/>
    <m/>
    <m/>
    <x v="2"/>
    <m/>
    <m/>
    <x v="2"/>
    <m/>
    <m/>
    <m/>
    <m/>
    <m/>
    <m/>
    <m/>
    <s v=""/>
  </r>
  <r>
    <n v="319"/>
    <m/>
    <m/>
    <m/>
    <x v="2"/>
    <m/>
    <m/>
    <x v="2"/>
    <m/>
    <m/>
    <m/>
    <m/>
    <m/>
    <m/>
    <m/>
    <s v=""/>
  </r>
  <r>
    <n v="320"/>
    <m/>
    <m/>
    <m/>
    <x v="2"/>
    <m/>
    <m/>
    <x v="2"/>
    <m/>
    <m/>
    <m/>
    <m/>
    <m/>
    <m/>
    <m/>
    <s v=""/>
  </r>
  <r>
    <n v="321"/>
    <m/>
    <m/>
    <m/>
    <x v="2"/>
    <m/>
    <m/>
    <x v="2"/>
    <m/>
    <m/>
    <m/>
    <m/>
    <m/>
    <m/>
    <m/>
    <s v=""/>
  </r>
  <r>
    <n v="322"/>
    <m/>
    <m/>
    <m/>
    <x v="2"/>
    <m/>
    <m/>
    <x v="2"/>
    <m/>
    <m/>
    <m/>
    <m/>
    <m/>
    <m/>
    <m/>
    <s v=""/>
  </r>
  <r>
    <n v="323"/>
    <m/>
    <m/>
    <m/>
    <x v="2"/>
    <m/>
    <m/>
    <x v="2"/>
    <m/>
    <m/>
    <m/>
    <m/>
    <m/>
    <m/>
    <m/>
    <s v=""/>
  </r>
  <r>
    <n v="324"/>
    <m/>
    <m/>
    <m/>
    <x v="2"/>
    <m/>
    <m/>
    <x v="2"/>
    <m/>
    <m/>
    <m/>
    <m/>
    <m/>
    <m/>
    <m/>
    <s v=""/>
  </r>
  <r>
    <n v="325"/>
    <m/>
    <m/>
    <m/>
    <x v="2"/>
    <m/>
    <m/>
    <x v="2"/>
    <m/>
    <m/>
    <m/>
    <m/>
    <m/>
    <m/>
    <m/>
    <s v=""/>
  </r>
  <r>
    <n v="326"/>
    <m/>
    <m/>
    <m/>
    <x v="2"/>
    <m/>
    <m/>
    <x v="2"/>
    <m/>
    <m/>
    <m/>
    <m/>
    <m/>
    <m/>
    <m/>
    <s v=""/>
  </r>
  <r>
    <n v="327"/>
    <m/>
    <m/>
    <m/>
    <x v="2"/>
    <m/>
    <m/>
    <x v="2"/>
    <m/>
    <m/>
    <m/>
    <m/>
    <m/>
    <m/>
    <m/>
    <s v=""/>
  </r>
  <r>
    <n v="328"/>
    <m/>
    <m/>
    <m/>
    <x v="2"/>
    <m/>
    <m/>
    <x v="2"/>
    <m/>
    <m/>
    <m/>
    <m/>
    <m/>
    <m/>
    <m/>
    <s v=""/>
  </r>
  <r>
    <n v="329"/>
    <m/>
    <m/>
    <m/>
    <x v="2"/>
    <m/>
    <m/>
    <x v="2"/>
    <m/>
    <m/>
    <m/>
    <m/>
    <m/>
    <m/>
    <m/>
    <s v=""/>
  </r>
  <r>
    <n v="330"/>
    <m/>
    <m/>
    <m/>
    <x v="2"/>
    <m/>
    <m/>
    <x v="2"/>
    <m/>
    <m/>
    <m/>
    <m/>
    <m/>
    <m/>
    <m/>
    <s v=""/>
  </r>
  <r>
    <n v="331"/>
    <m/>
    <m/>
    <m/>
    <x v="2"/>
    <m/>
    <m/>
    <x v="2"/>
    <m/>
    <m/>
    <m/>
    <m/>
    <m/>
    <m/>
    <m/>
    <s v=""/>
  </r>
  <r>
    <n v="332"/>
    <m/>
    <m/>
    <m/>
    <x v="2"/>
    <m/>
    <m/>
    <x v="2"/>
    <m/>
    <m/>
    <m/>
    <m/>
    <m/>
    <m/>
    <m/>
    <s v=""/>
  </r>
  <r>
    <n v="333"/>
    <m/>
    <m/>
    <m/>
    <x v="2"/>
    <m/>
    <m/>
    <x v="2"/>
    <m/>
    <m/>
    <m/>
    <m/>
    <m/>
    <m/>
    <m/>
    <s v=""/>
  </r>
  <r>
    <n v="334"/>
    <m/>
    <m/>
    <m/>
    <x v="2"/>
    <m/>
    <m/>
    <x v="2"/>
    <m/>
    <m/>
    <m/>
    <m/>
    <m/>
    <m/>
    <m/>
    <s v=""/>
  </r>
  <r>
    <n v="335"/>
    <m/>
    <m/>
    <m/>
    <x v="2"/>
    <m/>
    <m/>
    <x v="2"/>
    <m/>
    <m/>
    <m/>
    <m/>
    <m/>
    <m/>
    <m/>
    <s v=""/>
  </r>
  <r>
    <n v="336"/>
    <m/>
    <m/>
    <m/>
    <x v="2"/>
    <m/>
    <m/>
    <x v="2"/>
    <m/>
    <m/>
    <m/>
    <m/>
    <m/>
    <m/>
    <m/>
    <s v=""/>
  </r>
  <r>
    <n v="337"/>
    <m/>
    <m/>
    <m/>
    <x v="2"/>
    <m/>
    <m/>
    <x v="2"/>
    <m/>
    <m/>
    <m/>
    <m/>
    <m/>
    <m/>
    <m/>
    <s v=""/>
  </r>
  <r>
    <n v="338"/>
    <m/>
    <m/>
    <m/>
    <x v="2"/>
    <m/>
    <m/>
    <x v="2"/>
    <m/>
    <m/>
    <m/>
    <m/>
    <m/>
    <m/>
    <m/>
    <s v=""/>
  </r>
  <r>
    <n v="339"/>
    <m/>
    <m/>
    <m/>
    <x v="2"/>
    <m/>
    <m/>
    <x v="2"/>
    <m/>
    <m/>
    <m/>
    <m/>
    <m/>
    <m/>
    <m/>
    <s v=""/>
  </r>
  <r>
    <n v="340"/>
    <m/>
    <m/>
    <m/>
    <x v="2"/>
    <m/>
    <m/>
    <x v="2"/>
    <m/>
    <m/>
    <m/>
    <m/>
    <m/>
    <m/>
    <m/>
    <s v=""/>
  </r>
  <r>
    <n v="341"/>
    <m/>
    <m/>
    <m/>
    <x v="2"/>
    <m/>
    <m/>
    <x v="2"/>
    <m/>
    <m/>
    <m/>
    <m/>
    <m/>
    <m/>
    <m/>
    <s v=""/>
  </r>
  <r>
    <n v="342"/>
    <m/>
    <m/>
    <m/>
    <x v="2"/>
    <m/>
    <m/>
    <x v="2"/>
    <m/>
    <m/>
    <m/>
    <m/>
    <m/>
    <m/>
    <m/>
    <s v=""/>
  </r>
  <r>
    <n v="343"/>
    <m/>
    <m/>
    <m/>
    <x v="2"/>
    <m/>
    <m/>
    <x v="2"/>
    <m/>
    <m/>
    <m/>
    <m/>
    <m/>
    <m/>
    <m/>
    <s v=""/>
  </r>
  <r>
    <n v="344"/>
    <m/>
    <m/>
    <m/>
    <x v="2"/>
    <m/>
    <m/>
    <x v="2"/>
    <m/>
    <m/>
    <m/>
    <m/>
    <m/>
    <m/>
    <m/>
    <s v=""/>
  </r>
  <r>
    <n v="345"/>
    <m/>
    <m/>
    <m/>
    <x v="2"/>
    <m/>
    <m/>
    <x v="2"/>
    <m/>
    <m/>
    <m/>
    <m/>
    <m/>
    <m/>
    <m/>
    <s v=""/>
  </r>
  <r>
    <n v="346"/>
    <m/>
    <m/>
    <m/>
    <x v="2"/>
    <m/>
    <m/>
    <x v="2"/>
    <m/>
    <m/>
    <m/>
    <m/>
    <m/>
    <m/>
    <m/>
    <s v=""/>
  </r>
  <r>
    <n v="347"/>
    <m/>
    <m/>
    <m/>
    <x v="2"/>
    <m/>
    <m/>
    <x v="2"/>
    <m/>
    <m/>
    <m/>
    <m/>
    <m/>
    <m/>
    <m/>
    <s v=""/>
  </r>
  <r>
    <n v="348"/>
    <m/>
    <m/>
    <m/>
    <x v="2"/>
    <m/>
    <m/>
    <x v="2"/>
    <m/>
    <m/>
    <m/>
    <m/>
    <m/>
    <m/>
    <m/>
    <s v=""/>
  </r>
  <r>
    <n v="349"/>
    <m/>
    <m/>
    <m/>
    <x v="2"/>
    <m/>
    <m/>
    <x v="2"/>
    <m/>
    <m/>
    <m/>
    <m/>
    <m/>
    <m/>
    <m/>
    <s v=""/>
  </r>
  <r>
    <n v="350"/>
    <m/>
    <m/>
    <m/>
    <x v="2"/>
    <m/>
    <m/>
    <x v="2"/>
    <m/>
    <m/>
    <m/>
    <m/>
    <m/>
    <m/>
    <m/>
    <s v=""/>
  </r>
  <r>
    <n v="351"/>
    <m/>
    <m/>
    <m/>
    <x v="2"/>
    <m/>
    <m/>
    <x v="2"/>
    <m/>
    <m/>
    <m/>
    <m/>
    <m/>
    <m/>
    <m/>
    <s v=""/>
  </r>
  <r>
    <n v="352"/>
    <m/>
    <m/>
    <m/>
    <x v="2"/>
    <m/>
    <m/>
    <x v="2"/>
    <m/>
    <m/>
    <m/>
    <m/>
    <m/>
    <m/>
    <m/>
    <s v=""/>
  </r>
  <r>
    <n v="353"/>
    <m/>
    <m/>
    <m/>
    <x v="2"/>
    <m/>
    <m/>
    <x v="2"/>
    <m/>
    <m/>
    <m/>
    <m/>
    <m/>
    <m/>
    <m/>
    <s v=""/>
  </r>
  <r>
    <n v="354"/>
    <m/>
    <m/>
    <m/>
    <x v="2"/>
    <m/>
    <m/>
    <x v="2"/>
    <m/>
    <m/>
    <m/>
    <m/>
    <m/>
    <m/>
    <m/>
    <s v=""/>
  </r>
  <r>
    <n v="355"/>
    <m/>
    <m/>
    <m/>
    <x v="2"/>
    <m/>
    <m/>
    <x v="2"/>
    <m/>
    <m/>
    <m/>
    <m/>
    <m/>
    <m/>
    <m/>
    <s v=""/>
  </r>
  <r>
    <n v="356"/>
    <m/>
    <m/>
    <m/>
    <x v="2"/>
    <m/>
    <m/>
    <x v="2"/>
    <m/>
    <m/>
    <m/>
    <m/>
    <m/>
    <m/>
    <m/>
    <s v=""/>
  </r>
  <r>
    <n v="357"/>
    <m/>
    <m/>
    <m/>
    <x v="2"/>
    <m/>
    <m/>
    <x v="2"/>
    <m/>
    <m/>
    <m/>
    <m/>
    <m/>
    <m/>
    <m/>
    <s v=""/>
  </r>
  <r>
    <n v="358"/>
    <m/>
    <m/>
    <m/>
    <x v="2"/>
    <m/>
    <m/>
    <x v="2"/>
    <m/>
    <m/>
    <m/>
    <m/>
    <m/>
    <m/>
    <m/>
    <s v=""/>
  </r>
  <r>
    <n v="359"/>
    <m/>
    <m/>
    <m/>
    <x v="2"/>
    <m/>
    <m/>
    <x v="2"/>
    <m/>
    <m/>
    <m/>
    <m/>
    <m/>
    <m/>
    <m/>
    <s v=""/>
  </r>
  <r>
    <n v="360"/>
    <m/>
    <m/>
    <m/>
    <x v="2"/>
    <m/>
    <m/>
    <x v="2"/>
    <m/>
    <m/>
    <m/>
    <m/>
    <m/>
    <m/>
    <m/>
    <s v=""/>
  </r>
  <r>
    <n v="361"/>
    <m/>
    <m/>
    <m/>
    <x v="2"/>
    <m/>
    <m/>
    <x v="2"/>
    <m/>
    <m/>
    <m/>
    <m/>
    <m/>
    <m/>
    <m/>
    <s v=""/>
  </r>
  <r>
    <n v="362"/>
    <m/>
    <m/>
    <m/>
    <x v="2"/>
    <m/>
    <m/>
    <x v="2"/>
    <m/>
    <m/>
    <m/>
    <m/>
    <m/>
    <m/>
    <m/>
    <s v=""/>
  </r>
  <r>
    <n v="363"/>
    <m/>
    <m/>
    <m/>
    <x v="2"/>
    <m/>
    <m/>
    <x v="2"/>
    <m/>
    <m/>
    <m/>
    <m/>
    <m/>
    <m/>
    <m/>
    <s v=""/>
  </r>
  <r>
    <n v="364"/>
    <m/>
    <m/>
    <m/>
    <x v="2"/>
    <m/>
    <m/>
    <x v="2"/>
    <m/>
    <m/>
    <m/>
    <m/>
    <m/>
    <m/>
    <m/>
    <s v=""/>
  </r>
  <r>
    <n v="365"/>
    <m/>
    <m/>
    <m/>
    <x v="2"/>
    <m/>
    <m/>
    <x v="2"/>
    <m/>
    <m/>
    <m/>
    <m/>
    <m/>
    <m/>
    <m/>
    <s v=""/>
  </r>
  <r>
    <n v="366"/>
    <m/>
    <m/>
    <m/>
    <x v="2"/>
    <m/>
    <m/>
    <x v="2"/>
    <m/>
    <m/>
    <m/>
    <m/>
    <m/>
    <m/>
    <m/>
    <s v=""/>
  </r>
  <r>
    <n v="367"/>
    <m/>
    <m/>
    <m/>
    <x v="2"/>
    <m/>
    <m/>
    <x v="2"/>
    <m/>
    <m/>
    <m/>
    <m/>
    <m/>
    <m/>
    <m/>
    <s v=""/>
  </r>
  <r>
    <n v="368"/>
    <m/>
    <m/>
    <m/>
    <x v="2"/>
    <m/>
    <m/>
    <x v="2"/>
    <m/>
    <m/>
    <m/>
    <m/>
    <m/>
    <m/>
    <m/>
    <s v=""/>
  </r>
  <r>
    <n v="369"/>
    <m/>
    <m/>
    <m/>
    <x v="2"/>
    <m/>
    <m/>
    <x v="2"/>
    <m/>
    <m/>
    <m/>
    <m/>
    <m/>
    <m/>
    <m/>
    <s v=""/>
  </r>
  <r>
    <n v="370"/>
    <m/>
    <m/>
    <m/>
    <x v="2"/>
    <m/>
    <m/>
    <x v="2"/>
    <m/>
    <m/>
    <m/>
    <m/>
    <m/>
    <m/>
    <m/>
    <s v=""/>
  </r>
  <r>
    <n v="371"/>
    <m/>
    <m/>
    <m/>
    <x v="2"/>
    <m/>
    <m/>
    <x v="2"/>
    <m/>
    <m/>
    <m/>
    <m/>
    <m/>
    <m/>
    <m/>
    <s v=""/>
  </r>
  <r>
    <n v="372"/>
    <m/>
    <m/>
    <m/>
    <x v="2"/>
    <m/>
    <m/>
    <x v="2"/>
    <m/>
    <m/>
    <m/>
    <m/>
    <m/>
    <m/>
    <m/>
    <s v=""/>
  </r>
  <r>
    <n v="373"/>
    <m/>
    <m/>
    <m/>
    <x v="2"/>
    <m/>
    <m/>
    <x v="2"/>
    <m/>
    <m/>
    <m/>
    <m/>
    <m/>
    <m/>
    <m/>
    <s v=""/>
  </r>
  <r>
    <n v="374"/>
    <m/>
    <m/>
    <m/>
    <x v="2"/>
    <m/>
    <m/>
    <x v="2"/>
    <m/>
    <m/>
    <m/>
    <m/>
    <m/>
    <m/>
    <m/>
    <s v=""/>
  </r>
  <r>
    <n v="375"/>
    <m/>
    <m/>
    <m/>
    <x v="2"/>
    <m/>
    <m/>
    <x v="2"/>
    <m/>
    <m/>
    <m/>
    <m/>
    <m/>
    <m/>
    <m/>
    <s v=""/>
  </r>
  <r>
    <n v="376"/>
    <m/>
    <m/>
    <m/>
    <x v="2"/>
    <m/>
    <m/>
    <x v="2"/>
    <m/>
    <m/>
    <m/>
    <m/>
    <m/>
    <m/>
    <m/>
    <s v=""/>
  </r>
  <r>
    <n v="377"/>
    <m/>
    <m/>
    <m/>
    <x v="2"/>
    <m/>
    <m/>
    <x v="2"/>
    <m/>
    <m/>
    <m/>
    <m/>
    <m/>
    <m/>
    <m/>
    <s v=""/>
  </r>
  <r>
    <n v="378"/>
    <m/>
    <m/>
    <m/>
    <x v="2"/>
    <m/>
    <m/>
    <x v="2"/>
    <m/>
    <m/>
    <m/>
    <m/>
    <m/>
    <m/>
    <m/>
    <s v=""/>
  </r>
  <r>
    <n v="379"/>
    <m/>
    <m/>
    <m/>
    <x v="2"/>
    <m/>
    <m/>
    <x v="2"/>
    <m/>
    <m/>
    <m/>
    <m/>
    <m/>
    <m/>
    <m/>
    <s v=""/>
  </r>
  <r>
    <n v="380"/>
    <m/>
    <m/>
    <m/>
    <x v="2"/>
    <m/>
    <m/>
    <x v="2"/>
    <m/>
    <m/>
    <m/>
    <m/>
    <m/>
    <m/>
    <m/>
    <s v=""/>
  </r>
  <r>
    <n v="381"/>
    <m/>
    <m/>
    <m/>
    <x v="2"/>
    <m/>
    <m/>
    <x v="2"/>
    <m/>
    <m/>
    <m/>
    <m/>
    <m/>
    <m/>
    <m/>
    <s v=""/>
  </r>
  <r>
    <n v="382"/>
    <m/>
    <m/>
    <m/>
    <x v="2"/>
    <m/>
    <m/>
    <x v="2"/>
    <m/>
    <m/>
    <m/>
    <m/>
    <m/>
    <m/>
    <m/>
    <s v=""/>
  </r>
  <r>
    <n v="383"/>
    <m/>
    <m/>
    <m/>
    <x v="2"/>
    <m/>
    <m/>
    <x v="2"/>
    <m/>
    <m/>
    <m/>
    <m/>
    <m/>
    <m/>
    <m/>
    <s v=""/>
  </r>
  <r>
    <n v="384"/>
    <m/>
    <m/>
    <m/>
    <x v="2"/>
    <m/>
    <m/>
    <x v="2"/>
    <m/>
    <m/>
    <m/>
    <m/>
    <m/>
    <m/>
    <m/>
    <s v=""/>
  </r>
  <r>
    <n v="385"/>
    <m/>
    <m/>
    <m/>
    <x v="2"/>
    <m/>
    <m/>
    <x v="2"/>
    <m/>
    <m/>
    <m/>
    <m/>
    <m/>
    <m/>
    <m/>
    <s v=""/>
  </r>
  <r>
    <n v="386"/>
    <m/>
    <m/>
    <m/>
    <x v="2"/>
    <m/>
    <m/>
    <x v="2"/>
    <m/>
    <m/>
    <m/>
    <m/>
    <m/>
    <m/>
    <m/>
    <s v=""/>
  </r>
  <r>
    <n v="387"/>
    <m/>
    <m/>
    <m/>
    <x v="2"/>
    <m/>
    <m/>
    <x v="2"/>
    <m/>
    <m/>
    <m/>
    <m/>
    <m/>
    <m/>
    <m/>
    <s v=""/>
  </r>
  <r>
    <n v="388"/>
    <m/>
    <m/>
    <m/>
    <x v="2"/>
    <m/>
    <m/>
    <x v="2"/>
    <m/>
    <m/>
    <m/>
    <m/>
    <m/>
    <m/>
    <m/>
    <s v=""/>
  </r>
  <r>
    <n v="389"/>
    <m/>
    <m/>
    <m/>
    <x v="2"/>
    <m/>
    <m/>
    <x v="2"/>
    <m/>
    <m/>
    <m/>
    <m/>
    <m/>
    <m/>
    <m/>
    <s v=""/>
  </r>
  <r>
    <n v="390"/>
    <m/>
    <m/>
    <m/>
    <x v="2"/>
    <m/>
    <m/>
    <x v="2"/>
    <m/>
    <m/>
    <m/>
    <m/>
    <m/>
    <m/>
    <m/>
    <s v=""/>
  </r>
  <r>
    <n v="391"/>
    <m/>
    <m/>
    <m/>
    <x v="2"/>
    <m/>
    <m/>
    <x v="2"/>
    <m/>
    <m/>
    <m/>
    <m/>
    <m/>
    <m/>
    <m/>
    <s v=""/>
  </r>
  <r>
    <n v="392"/>
    <m/>
    <m/>
    <m/>
    <x v="2"/>
    <m/>
    <m/>
    <x v="2"/>
    <m/>
    <m/>
    <m/>
    <m/>
    <m/>
    <m/>
    <m/>
    <s v=""/>
  </r>
  <r>
    <n v="393"/>
    <m/>
    <m/>
    <m/>
    <x v="2"/>
    <m/>
    <m/>
    <x v="2"/>
    <m/>
    <m/>
    <m/>
    <m/>
    <m/>
    <m/>
    <m/>
    <s v=""/>
  </r>
  <r>
    <n v="394"/>
    <m/>
    <m/>
    <m/>
    <x v="2"/>
    <m/>
    <m/>
    <x v="2"/>
    <m/>
    <m/>
    <m/>
    <m/>
    <m/>
    <m/>
    <m/>
    <s v=""/>
  </r>
  <r>
    <n v="395"/>
    <m/>
    <m/>
    <m/>
    <x v="2"/>
    <m/>
    <m/>
    <x v="2"/>
    <m/>
    <m/>
    <m/>
    <m/>
    <m/>
    <m/>
    <m/>
    <s v=""/>
  </r>
  <r>
    <n v="396"/>
    <m/>
    <m/>
    <m/>
    <x v="2"/>
    <m/>
    <m/>
    <x v="2"/>
    <m/>
    <m/>
    <m/>
    <m/>
    <m/>
    <m/>
    <m/>
    <s v=""/>
  </r>
  <r>
    <n v="397"/>
    <m/>
    <m/>
    <m/>
    <x v="2"/>
    <m/>
    <m/>
    <x v="2"/>
    <m/>
    <m/>
    <m/>
    <m/>
    <m/>
    <m/>
    <m/>
    <s v=""/>
  </r>
  <r>
    <n v="398"/>
    <m/>
    <m/>
    <m/>
    <x v="2"/>
    <m/>
    <m/>
    <x v="2"/>
    <m/>
    <m/>
    <m/>
    <m/>
    <m/>
    <m/>
    <m/>
    <s v=""/>
  </r>
  <r>
    <n v="399"/>
    <m/>
    <m/>
    <m/>
    <x v="2"/>
    <m/>
    <m/>
    <x v="2"/>
    <m/>
    <m/>
    <m/>
    <m/>
    <m/>
    <m/>
    <m/>
    <s v=""/>
  </r>
  <r>
    <n v="400"/>
    <m/>
    <m/>
    <m/>
    <x v="2"/>
    <m/>
    <m/>
    <x v="2"/>
    <m/>
    <m/>
    <m/>
    <m/>
    <m/>
    <m/>
    <m/>
    <s v=""/>
  </r>
  <r>
    <n v="401"/>
    <m/>
    <m/>
    <m/>
    <x v="2"/>
    <m/>
    <m/>
    <x v="2"/>
    <m/>
    <m/>
    <m/>
    <m/>
    <m/>
    <m/>
    <m/>
    <s v=""/>
  </r>
  <r>
    <n v="402"/>
    <m/>
    <m/>
    <m/>
    <x v="2"/>
    <m/>
    <m/>
    <x v="2"/>
    <m/>
    <m/>
    <m/>
    <m/>
    <m/>
    <m/>
    <m/>
    <s v=""/>
  </r>
  <r>
    <n v="403"/>
    <m/>
    <m/>
    <m/>
    <x v="2"/>
    <m/>
    <m/>
    <x v="2"/>
    <m/>
    <m/>
    <m/>
    <m/>
    <m/>
    <m/>
    <m/>
    <s v=""/>
  </r>
  <r>
    <n v="404"/>
    <m/>
    <m/>
    <m/>
    <x v="2"/>
    <m/>
    <m/>
    <x v="2"/>
    <m/>
    <m/>
    <m/>
    <m/>
    <m/>
    <m/>
    <m/>
    <s v=""/>
  </r>
  <r>
    <n v="405"/>
    <m/>
    <m/>
    <m/>
    <x v="2"/>
    <m/>
    <m/>
    <x v="2"/>
    <m/>
    <m/>
    <m/>
    <m/>
    <m/>
    <m/>
    <m/>
    <s v=""/>
  </r>
  <r>
    <n v="406"/>
    <m/>
    <m/>
    <m/>
    <x v="2"/>
    <m/>
    <m/>
    <x v="2"/>
    <m/>
    <m/>
    <m/>
    <m/>
    <m/>
    <m/>
    <m/>
    <s v=""/>
  </r>
  <r>
    <n v="407"/>
    <m/>
    <m/>
    <m/>
    <x v="2"/>
    <m/>
    <m/>
    <x v="2"/>
    <m/>
    <m/>
    <m/>
    <m/>
    <m/>
    <m/>
    <m/>
    <s v=""/>
  </r>
  <r>
    <n v="408"/>
    <m/>
    <m/>
    <m/>
    <x v="2"/>
    <m/>
    <m/>
    <x v="2"/>
    <m/>
    <m/>
    <m/>
    <m/>
    <m/>
    <m/>
    <m/>
    <s v=""/>
  </r>
  <r>
    <n v="409"/>
    <m/>
    <m/>
    <m/>
    <x v="2"/>
    <m/>
    <m/>
    <x v="2"/>
    <m/>
    <m/>
    <m/>
    <m/>
    <m/>
    <m/>
    <m/>
    <s v=""/>
  </r>
  <r>
    <n v="410"/>
    <m/>
    <m/>
    <m/>
    <x v="2"/>
    <m/>
    <m/>
    <x v="2"/>
    <m/>
    <m/>
    <m/>
    <m/>
    <m/>
    <m/>
    <m/>
    <s v=""/>
  </r>
  <r>
    <n v="411"/>
    <m/>
    <m/>
    <m/>
    <x v="2"/>
    <m/>
    <m/>
    <x v="2"/>
    <m/>
    <m/>
    <m/>
    <m/>
    <m/>
    <m/>
    <m/>
    <s v=""/>
  </r>
  <r>
    <n v="412"/>
    <m/>
    <m/>
    <m/>
    <x v="2"/>
    <m/>
    <m/>
    <x v="2"/>
    <m/>
    <m/>
    <m/>
    <m/>
    <m/>
    <m/>
    <m/>
    <s v=""/>
  </r>
  <r>
    <n v="413"/>
    <m/>
    <m/>
    <m/>
    <x v="2"/>
    <m/>
    <m/>
    <x v="2"/>
    <m/>
    <m/>
    <m/>
    <m/>
    <m/>
    <m/>
    <m/>
    <s v=""/>
  </r>
  <r>
    <n v="414"/>
    <m/>
    <m/>
    <m/>
    <x v="2"/>
    <m/>
    <m/>
    <x v="2"/>
    <m/>
    <m/>
    <m/>
    <m/>
    <m/>
    <m/>
    <m/>
    <s v=""/>
  </r>
  <r>
    <n v="415"/>
    <m/>
    <m/>
    <m/>
    <x v="2"/>
    <m/>
    <m/>
    <x v="2"/>
    <m/>
    <m/>
    <m/>
    <m/>
    <m/>
    <m/>
    <m/>
    <s v=""/>
  </r>
  <r>
    <n v="416"/>
    <m/>
    <m/>
    <m/>
    <x v="2"/>
    <m/>
    <m/>
    <x v="2"/>
    <m/>
    <m/>
    <m/>
    <m/>
    <m/>
    <m/>
    <m/>
    <s v=""/>
  </r>
  <r>
    <n v="417"/>
    <m/>
    <m/>
    <m/>
    <x v="2"/>
    <m/>
    <m/>
    <x v="2"/>
    <m/>
    <m/>
    <m/>
    <m/>
    <m/>
    <m/>
    <m/>
    <s v=""/>
  </r>
  <r>
    <n v="418"/>
    <m/>
    <m/>
    <m/>
    <x v="2"/>
    <m/>
    <m/>
    <x v="2"/>
    <m/>
    <m/>
    <m/>
    <m/>
    <m/>
    <m/>
    <m/>
    <s v=""/>
  </r>
  <r>
    <n v="419"/>
    <m/>
    <m/>
    <m/>
    <x v="2"/>
    <m/>
    <m/>
    <x v="2"/>
    <m/>
    <m/>
    <m/>
    <m/>
    <m/>
    <m/>
    <m/>
    <s v=""/>
  </r>
  <r>
    <n v="420"/>
    <m/>
    <m/>
    <m/>
    <x v="2"/>
    <m/>
    <m/>
    <x v="2"/>
    <m/>
    <m/>
    <m/>
    <m/>
    <m/>
    <m/>
    <m/>
    <s v=""/>
  </r>
  <r>
    <n v="421"/>
    <m/>
    <m/>
    <m/>
    <x v="2"/>
    <m/>
    <m/>
    <x v="2"/>
    <m/>
    <m/>
    <m/>
    <m/>
    <m/>
    <m/>
    <m/>
    <s v=""/>
  </r>
  <r>
    <n v="422"/>
    <m/>
    <m/>
    <m/>
    <x v="2"/>
    <m/>
    <m/>
    <x v="2"/>
    <m/>
    <m/>
    <m/>
    <m/>
    <m/>
    <m/>
    <m/>
    <s v=""/>
  </r>
  <r>
    <n v="423"/>
    <m/>
    <m/>
    <m/>
    <x v="2"/>
    <m/>
    <m/>
    <x v="2"/>
    <m/>
    <m/>
    <m/>
    <m/>
    <m/>
    <m/>
    <m/>
    <s v=""/>
  </r>
  <r>
    <n v="424"/>
    <m/>
    <m/>
    <m/>
    <x v="2"/>
    <m/>
    <m/>
    <x v="2"/>
    <m/>
    <m/>
    <m/>
    <m/>
    <m/>
    <m/>
    <m/>
    <s v=""/>
  </r>
  <r>
    <n v="425"/>
    <m/>
    <m/>
    <m/>
    <x v="2"/>
    <m/>
    <m/>
    <x v="2"/>
    <m/>
    <m/>
    <m/>
    <m/>
    <m/>
    <m/>
    <m/>
    <s v=""/>
  </r>
  <r>
    <n v="426"/>
    <m/>
    <m/>
    <m/>
    <x v="2"/>
    <m/>
    <m/>
    <x v="2"/>
    <m/>
    <m/>
    <m/>
    <m/>
    <m/>
    <m/>
    <m/>
    <s v=""/>
  </r>
  <r>
    <n v="427"/>
    <m/>
    <m/>
    <m/>
    <x v="2"/>
    <m/>
    <m/>
    <x v="2"/>
    <m/>
    <m/>
    <m/>
    <m/>
    <m/>
    <m/>
    <m/>
    <s v=""/>
  </r>
  <r>
    <n v="428"/>
    <m/>
    <m/>
    <m/>
    <x v="2"/>
    <m/>
    <m/>
    <x v="2"/>
    <m/>
    <m/>
    <m/>
    <m/>
    <m/>
    <m/>
    <m/>
    <s v=""/>
  </r>
  <r>
    <n v="429"/>
    <m/>
    <m/>
    <m/>
    <x v="2"/>
    <m/>
    <m/>
    <x v="2"/>
    <m/>
    <m/>
    <m/>
    <m/>
    <m/>
    <m/>
    <m/>
    <s v=""/>
  </r>
  <r>
    <n v="430"/>
    <m/>
    <m/>
    <m/>
    <x v="2"/>
    <m/>
    <m/>
    <x v="2"/>
    <m/>
    <m/>
    <m/>
    <m/>
    <m/>
    <m/>
    <m/>
    <s v=""/>
  </r>
  <r>
    <n v="431"/>
    <m/>
    <m/>
    <m/>
    <x v="2"/>
    <m/>
    <m/>
    <x v="2"/>
    <m/>
    <m/>
    <m/>
    <m/>
    <m/>
    <m/>
    <m/>
    <s v=""/>
  </r>
  <r>
    <n v="432"/>
    <m/>
    <m/>
    <m/>
    <x v="2"/>
    <m/>
    <m/>
    <x v="2"/>
    <m/>
    <m/>
    <m/>
    <m/>
    <m/>
    <m/>
    <m/>
    <s v=""/>
  </r>
  <r>
    <n v="433"/>
    <m/>
    <m/>
    <m/>
    <x v="2"/>
    <m/>
    <m/>
    <x v="2"/>
    <m/>
    <m/>
    <m/>
    <m/>
    <m/>
    <m/>
    <m/>
    <s v=""/>
  </r>
  <r>
    <n v="434"/>
    <m/>
    <m/>
    <m/>
    <x v="2"/>
    <m/>
    <m/>
    <x v="2"/>
    <m/>
    <m/>
    <m/>
    <m/>
    <m/>
    <m/>
    <m/>
    <s v=""/>
  </r>
  <r>
    <n v="435"/>
    <m/>
    <m/>
    <m/>
    <x v="2"/>
    <m/>
    <m/>
    <x v="2"/>
    <m/>
    <m/>
    <m/>
    <m/>
    <m/>
    <m/>
    <m/>
    <s v=""/>
  </r>
  <r>
    <n v="436"/>
    <m/>
    <m/>
    <m/>
    <x v="2"/>
    <m/>
    <m/>
    <x v="2"/>
    <m/>
    <m/>
    <m/>
    <m/>
    <m/>
    <m/>
    <m/>
    <s v=""/>
  </r>
  <r>
    <n v="437"/>
    <m/>
    <m/>
    <m/>
    <x v="2"/>
    <m/>
    <m/>
    <x v="2"/>
    <m/>
    <m/>
    <m/>
    <m/>
    <m/>
    <m/>
    <m/>
    <s v=""/>
  </r>
  <r>
    <n v="438"/>
    <m/>
    <m/>
    <m/>
    <x v="2"/>
    <m/>
    <m/>
    <x v="2"/>
    <m/>
    <m/>
    <m/>
    <m/>
    <m/>
    <m/>
    <m/>
    <s v=""/>
  </r>
  <r>
    <n v="439"/>
    <m/>
    <m/>
    <m/>
    <x v="2"/>
    <m/>
    <m/>
    <x v="2"/>
    <m/>
    <m/>
    <m/>
    <m/>
    <m/>
    <m/>
    <m/>
    <s v=""/>
  </r>
  <r>
    <n v="440"/>
    <m/>
    <m/>
    <m/>
    <x v="2"/>
    <m/>
    <m/>
    <x v="2"/>
    <m/>
    <m/>
    <m/>
    <m/>
    <m/>
    <m/>
    <m/>
    <s v=""/>
  </r>
  <r>
    <n v="441"/>
    <m/>
    <m/>
    <m/>
    <x v="2"/>
    <m/>
    <m/>
    <x v="2"/>
    <m/>
    <m/>
    <m/>
    <m/>
    <m/>
    <m/>
    <m/>
    <s v=""/>
  </r>
  <r>
    <n v="442"/>
    <m/>
    <m/>
    <m/>
    <x v="2"/>
    <m/>
    <m/>
    <x v="2"/>
    <m/>
    <m/>
    <m/>
    <m/>
    <m/>
    <m/>
    <m/>
    <s v=""/>
  </r>
  <r>
    <n v="443"/>
    <m/>
    <m/>
    <m/>
    <x v="2"/>
    <m/>
    <m/>
    <x v="2"/>
    <m/>
    <m/>
    <m/>
    <m/>
    <m/>
    <m/>
    <m/>
    <s v=""/>
  </r>
  <r>
    <n v="444"/>
    <m/>
    <m/>
    <m/>
    <x v="2"/>
    <m/>
    <m/>
    <x v="2"/>
    <m/>
    <m/>
    <m/>
    <m/>
    <m/>
    <m/>
    <m/>
    <s v=""/>
  </r>
  <r>
    <n v="445"/>
    <m/>
    <m/>
    <m/>
    <x v="2"/>
    <m/>
    <m/>
    <x v="2"/>
    <m/>
    <m/>
    <m/>
    <m/>
    <m/>
    <m/>
    <m/>
    <s v=""/>
  </r>
  <r>
    <n v="446"/>
    <m/>
    <m/>
    <m/>
    <x v="2"/>
    <m/>
    <m/>
    <x v="2"/>
    <m/>
    <m/>
    <m/>
    <m/>
    <m/>
    <m/>
    <m/>
    <s v=""/>
  </r>
  <r>
    <n v="447"/>
    <m/>
    <m/>
    <m/>
    <x v="2"/>
    <m/>
    <m/>
    <x v="2"/>
    <m/>
    <m/>
    <m/>
    <m/>
    <m/>
    <m/>
    <m/>
    <s v=""/>
  </r>
  <r>
    <n v="448"/>
    <m/>
    <m/>
    <m/>
    <x v="2"/>
    <m/>
    <m/>
    <x v="2"/>
    <m/>
    <m/>
    <m/>
    <m/>
    <m/>
    <m/>
    <m/>
    <s v=""/>
  </r>
  <r>
    <n v="449"/>
    <m/>
    <m/>
    <m/>
    <x v="2"/>
    <m/>
    <m/>
    <x v="2"/>
    <m/>
    <m/>
    <m/>
    <m/>
    <m/>
    <m/>
    <m/>
    <s v=""/>
  </r>
  <r>
    <n v="450"/>
    <m/>
    <m/>
    <m/>
    <x v="2"/>
    <m/>
    <m/>
    <x v="2"/>
    <m/>
    <m/>
    <m/>
    <m/>
    <m/>
    <m/>
    <m/>
    <s v=""/>
  </r>
  <r>
    <n v="451"/>
    <m/>
    <m/>
    <m/>
    <x v="2"/>
    <m/>
    <m/>
    <x v="2"/>
    <m/>
    <m/>
    <m/>
    <m/>
    <m/>
    <m/>
    <m/>
    <s v=""/>
  </r>
  <r>
    <n v="452"/>
    <m/>
    <m/>
    <m/>
    <x v="2"/>
    <m/>
    <m/>
    <x v="2"/>
    <m/>
    <m/>
    <m/>
    <m/>
    <m/>
    <m/>
    <m/>
    <s v=""/>
  </r>
  <r>
    <n v="453"/>
    <m/>
    <m/>
    <m/>
    <x v="2"/>
    <m/>
    <m/>
    <x v="2"/>
    <m/>
    <m/>
    <m/>
    <m/>
    <m/>
    <m/>
    <m/>
    <s v=""/>
  </r>
  <r>
    <n v="454"/>
    <m/>
    <m/>
    <m/>
    <x v="2"/>
    <m/>
    <m/>
    <x v="2"/>
    <m/>
    <m/>
    <m/>
    <m/>
    <m/>
    <m/>
    <m/>
    <s v=""/>
  </r>
  <r>
    <n v="455"/>
    <m/>
    <m/>
    <m/>
    <x v="2"/>
    <m/>
    <m/>
    <x v="2"/>
    <m/>
    <m/>
    <m/>
    <m/>
    <m/>
    <m/>
    <m/>
    <s v=""/>
  </r>
  <r>
    <n v="456"/>
    <m/>
    <m/>
    <m/>
    <x v="2"/>
    <m/>
    <m/>
    <x v="2"/>
    <m/>
    <m/>
    <m/>
    <m/>
    <m/>
    <m/>
    <m/>
    <s v=""/>
  </r>
  <r>
    <n v="457"/>
    <m/>
    <m/>
    <m/>
    <x v="2"/>
    <m/>
    <m/>
    <x v="2"/>
    <m/>
    <m/>
    <m/>
    <m/>
    <m/>
    <m/>
    <m/>
    <s v=""/>
  </r>
  <r>
    <n v="458"/>
    <m/>
    <m/>
    <m/>
    <x v="2"/>
    <m/>
    <m/>
    <x v="2"/>
    <m/>
    <m/>
    <m/>
    <m/>
    <m/>
    <m/>
    <m/>
    <s v=""/>
  </r>
  <r>
    <n v="459"/>
    <m/>
    <m/>
    <m/>
    <x v="2"/>
    <m/>
    <m/>
    <x v="2"/>
    <m/>
    <m/>
    <m/>
    <m/>
    <m/>
    <m/>
    <m/>
    <s v=""/>
  </r>
  <r>
    <n v="460"/>
    <m/>
    <m/>
    <m/>
    <x v="2"/>
    <m/>
    <m/>
    <x v="2"/>
    <m/>
    <m/>
    <m/>
    <m/>
    <m/>
    <m/>
    <m/>
    <s v=""/>
  </r>
  <r>
    <n v="461"/>
    <m/>
    <m/>
    <m/>
    <x v="2"/>
    <m/>
    <m/>
    <x v="2"/>
    <m/>
    <m/>
    <m/>
    <m/>
    <m/>
    <m/>
    <m/>
    <s v=""/>
  </r>
  <r>
    <n v="462"/>
    <m/>
    <m/>
    <m/>
    <x v="2"/>
    <m/>
    <m/>
    <x v="2"/>
    <m/>
    <m/>
    <m/>
    <m/>
    <m/>
    <m/>
    <m/>
    <s v=""/>
  </r>
  <r>
    <n v="463"/>
    <m/>
    <m/>
    <m/>
    <x v="2"/>
    <m/>
    <m/>
    <x v="2"/>
    <m/>
    <m/>
    <m/>
    <m/>
    <m/>
    <m/>
    <m/>
    <s v=""/>
  </r>
  <r>
    <n v="464"/>
    <m/>
    <m/>
    <m/>
    <x v="2"/>
    <m/>
    <m/>
    <x v="2"/>
    <m/>
    <m/>
    <m/>
    <m/>
    <m/>
    <m/>
    <m/>
    <s v=""/>
  </r>
  <r>
    <n v="465"/>
    <m/>
    <m/>
    <m/>
    <x v="2"/>
    <m/>
    <m/>
    <x v="2"/>
    <m/>
    <m/>
    <m/>
    <m/>
    <m/>
    <m/>
    <m/>
    <s v=""/>
  </r>
  <r>
    <n v="466"/>
    <m/>
    <m/>
    <m/>
    <x v="2"/>
    <m/>
    <m/>
    <x v="2"/>
    <m/>
    <m/>
    <m/>
    <m/>
    <m/>
    <m/>
    <m/>
    <s v=""/>
  </r>
  <r>
    <n v="467"/>
    <m/>
    <m/>
    <m/>
    <x v="2"/>
    <m/>
    <m/>
    <x v="2"/>
    <m/>
    <m/>
    <m/>
    <m/>
    <m/>
    <m/>
    <m/>
    <s v=""/>
  </r>
  <r>
    <n v="468"/>
    <m/>
    <m/>
    <m/>
    <x v="2"/>
    <m/>
    <m/>
    <x v="2"/>
    <m/>
    <m/>
    <m/>
    <m/>
    <m/>
    <m/>
    <m/>
    <s v=""/>
  </r>
  <r>
    <n v="469"/>
    <m/>
    <m/>
    <m/>
    <x v="2"/>
    <m/>
    <m/>
    <x v="2"/>
    <m/>
    <m/>
    <m/>
    <m/>
    <m/>
    <m/>
    <m/>
    <s v=""/>
  </r>
  <r>
    <n v="470"/>
    <m/>
    <m/>
    <m/>
    <x v="2"/>
    <m/>
    <m/>
    <x v="2"/>
    <m/>
    <m/>
    <m/>
    <m/>
    <m/>
    <m/>
    <m/>
    <s v=""/>
  </r>
  <r>
    <n v="471"/>
    <m/>
    <m/>
    <m/>
    <x v="2"/>
    <m/>
    <m/>
    <x v="2"/>
    <m/>
    <m/>
    <m/>
    <m/>
    <m/>
    <m/>
    <m/>
    <s v=""/>
  </r>
  <r>
    <n v="472"/>
    <m/>
    <m/>
    <m/>
    <x v="2"/>
    <m/>
    <m/>
    <x v="2"/>
    <m/>
    <m/>
    <m/>
    <m/>
    <m/>
    <m/>
    <m/>
    <s v=""/>
  </r>
  <r>
    <n v="473"/>
    <m/>
    <m/>
    <m/>
    <x v="2"/>
    <m/>
    <m/>
    <x v="2"/>
    <m/>
    <m/>
    <m/>
    <m/>
    <m/>
    <m/>
    <m/>
    <s v=""/>
  </r>
  <r>
    <n v="474"/>
    <m/>
    <m/>
    <m/>
    <x v="2"/>
    <m/>
    <m/>
    <x v="2"/>
    <m/>
    <m/>
    <m/>
    <m/>
    <m/>
    <m/>
    <m/>
    <s v=""/>
  </r>
  <r>
    <n v="475"/>
    <m/>
    <m/>
    <m/>
    <x v="2"/>
    <m/>
    <m/>
    <x v="2"/>
    <m/>
    <m/>
    <m/>
    <m/>
    <m/>
    <m/>
    <m/>
    <s v=""/>
  </r>
  <r>
    <n v="476"/>
    <m/>
    <m/>
    <m/>
    <x v="2"/>
    <m/>
    <m/>
    <x v="2"/>
    <m/>
    <m/>
    <m/>
    <m/>
    <m/>
    <m/>
    <m/>
    <s v=""/>
  </r>
  <r>
    <n v="477"/>
    <m/>
    <m/>
    <m/>
    <x v="2"/>
    <m/>
    <m/>
    <x v="2"/>
    <m/>
    <m/>
    <m/>
    <m/>
    <m/>
    <m/>
    <m/>
    <s v=""/>
  </r>
  <r>
    <n v="478"/>
    <m/>
    <m/>
    <m/>
    <x v="2"/>
    <m/>
    <m/>
    <x v="2"/>
    <m/>
    <m/>
    <m/>
    <m/>
    <m/>
    <m/>
    <m/>
    <s v=""/>
  </r>
  <r>
    <n v="479"/>
    <m/>
    <m/>
    <m/>
    <x v="2"/>
    <m/>
    <m/>
    <x v="2"/>
    <m/>
    <m/>
    <m/>
    <m/>
    <m/>
    <m/>
    <m/>
    <s v=""/>
  </r>
  <r>
    <n v="480"/>
    <m/>
    <m/>
    <m/>
    <x v="2"/>
    <m/>
    <m/>
    <x v="2"/>
    <m/>
    <m/>
    <m/>
    <m/>
    <m/>
    <m/>
    <m/>
    <s v=""/>
  </r>
  <r>
    <n v="481"/>
    <m/>
    <m/>
    <m/>
    <x v="2"/>
    <m/>
    <m/>
    <x v="2"/>
    <m/>
    <m/>
    <m/>
    <m/>
    <m/>
    <m/>
    <m/>
    <s v=""/>
  </r>
  <r>
    <n v="482"/>
    <m/>
    <m/>
    <m/>
    <x v="2"/>
    <m/>
    <m/>
    <x v="2"/>
    <m/>
    <m/>
    <m/>
    <m/>
    <m/>
    <m/>
    <m/>
    <s v=""/>
  </r>
  <r>
    <n v="483"/>
    <m/>
    <m/>
    <m/>
    <x v="2"/>
    <m/>
    <m/>
    <x v="2"/>
    <m/>
    <m/>
    <m/>
    <m/>
    <m/>
    <m/>
    <m/>
    <s v=""/>
  </r>
  <r>
    <n v="484"/>
    <m/>
    <m/>
    <m/>
    <x v="2"/>
    <m/>
    <m/>
    <x v="2"/>
    <m/>
    <m/>
    <m/>
    <m/>
    <m/>
    <m/>
    <m/>
    <s v=""/>
  </r>
  <r>
    <n v="485"/>
    <m/>
    <m/>
    <m/>
    <x v="2"/>
    <m/>
    <m/>
    <x v="2"/>
    <m/>
    <m/>
    <m/>
    <m/>
    <m/>
    <m/>
    <m/>
    <s v=""/>
  </r>
  <r>
    <n v="486"/>
    <m/>
    <m/>
    <m/>
    <x v="2"/>
    <m/>
    <m/>
    <x v="2"/>
    <m/>
    <m/>
    <m/>
    <m/>
    <m/>
    <m/>
    <m/>
    <s v=""/>
  </r>
  <r>
    <n v="487"/>
    <m/>
    <m/>
    <m/>
    <x v="2"/>
    <m/>
    <m/>
    <x v="2"/>
    <m/>
    <m/>
    <m/>
    <m/>
    <m/>
    <m/>
    <m/>
    <s v=""/>
  </r>
  <r>
    <n v="488"/>
    <m/>
    <m/>
    <m/>
    <x v="2"/>
    <m/>
    <m/>
    <x v="2"/>
    <m/>
    <m/>
    <m/>
    <m/>
    <m/>
    <m/>
    <m/>
    <s v=""/>
  </r>
  <r>
    <n v="489"/>
    <m/>
    <m/>
    <m/>
    <x v="2"/>
    <m/>
    <m/>
    <x v="2"/>
    <m/>
    <m/>
    <m/>
    <m/>
    <m/>
    <m/>
    <m/>
    <s v=""/>
  </r>
  <r>
    <n v="490"/>
    <m/>
    <m/>
    <m/>
    <x v="2"/>
    <m/>
    <m/>
    <x v="2"/>
    <m/>
    <m/>
    <m/>
    <m/>
    <m/>
    <m/>
    <m/>
    <s v=""/>
  </r>
  <r>
    <n v="491"/>
    <m/>
    <m/>
    <m/>
    <x v="2"/>
    <m/>
    <m/>
    <x v="2"/>
    <m/>
    <m/>
    <m/>
    <m/>
    <m/>
    <m/>
    <m/>
    <s v=""/>
  </r>
  <r>
    <n v="492"/>
    <m/>
    <m/>
    <m/>
    <x v="2"/>
    <m/>
    <m/>
    <x v="2"/>
    <m/>
    <m/>
    <m/>
    <m/>
    <m/>
    <m/>
    <m/>
    <s v=""/>
  </r>
  <r>
    <n v="493"/>
    <m/>
    <m/>
    <m/>
    <x v="2"/>
    <m/>
    <m/>
    <x v="2"/>
    <m/>
    <m/>
    <m/>
    <m/>
    <m/>
    <m/>
    <m/>
    <s v=""/>
  </r>
  <r>
    <n v="494"/>
    <m/>
    <m/>
    <m/>
    <x v="2"/>
    <m/>
    <m/>
    <x v="2"/>
    <m/>
    <m/>
    <m/>
    <m/>
    <m/>
    <m/>
    <m/>
    <s v=""/>
  </r>
  <r>
    <n v="495"/>
    <m/>
    <m/>
    <m/>
    <x v="2"/>
    <m/>
    <m/>
    <x v="2"/>
    <m/>
    <m/>
    <m/>
    <m/>
    <m/>
    <m/>
    <m/>
    <s v=""/>
  </r>
  <r>
    <n v="496"/>
    <m/>
    <m/>
    <m/>
    <x v="2"/>
    <m/>
    <m/>
    <x v="2"/>
    <m/>
    <m/>
    <m/>
    <m/>
    <m/>
    <m/>
    <m/>
    <s v=""/>
  </r>
  <r>
    <n v="497"/>
    <m/>
    <m/>
    <m/>
    <x v="2"/>
    <m/>
    <m/>
    <x v="2"/>
    <m/>
    <m/>
    <m/>
    <m/>
    <m/>
    <m/>
    <m/>
    <s v=""/>
  </r>
  <r>
    <n v="498"/>
    <m/>
    <m/>
    <m/>
    <x v="2"/>
    <m/>
    <m/>
    <x v="2"/>
    <m/>
    <m/>
    <m/>
    <m/>
    <m/>
    <m/>
    <m/>
    <s v=""/>
  </r>
  <r>
    <n v="499"/>
    <m/>
    <m/>
    <m/>
    <x v="2"/>
    <m/>
    <m/>
    <x v="2"/>
    <m/>
    <m/>
    <m/>
    <m/>
    <m/>
    <m/>
    <m/>
    <s v=""/>
  </r>
  <r>
    <n v="500"/>
    <m/>
    <m/>
    <m/>
    <x v="2"/>
    <m/>
    <m/>
    <x v="2"/>
    <m/>
    <m/>
    <m/>
    <m/>
    <m/>
    <m/>
    <m/>
    <s v=""/>
  </r>
  <r>
    <n v="501"/>
    <m/>
    <m/>
    <m/>
    <x v="2"/>
    <m/>
    <m/>
    <x v="2"/>
    <m/>
    <m/>
    <m/>
    <m/>
    <m/>
    <m/>
    <m/>
    <s v=""/>
  </r>
  <r>
    <n v="502"/>
    <m/>
    <m/>
    <m/>
    <x v="2"/>
    <m/>
    <m/>
    <x v="2"/>
    <m/>
    <m/>
    <m/>
    <m/>
    <m/>
    <m/>
    <m/>
    <s v=""/>
  </r>
  <r>
    <n v="503"/>
    <m/>
    <m/>
    <m/>
    <x v="2"/>
    <m/>
    <m/>
    <x v="2"/>
    <m/>
    <m/>
    <m/>
    <m/>
    <m/>
    <m/>
    <m/>
    <s v=""/>
  </r>
  <r>
    <n v="504"/>
    <m/>
    <m/>
    <m/>
    <x v="2"/>
    <m/>
    <m/>
    <x v="2"/>
    <m/>
    <m/>
    <m/>
    <m/>
    <m/>
    <m/>
    <m/>
    <s v=""/>
  </r>
  <r>
    <n v="505"/>
    <m/>
    <m/>
    <m/>
    <x v="2"/>
    <m/>
    <m/>
    <x v="2"/>
    <m/>
    <m/>
    <m/>
    <m/>
    <m/>
    <m/>
    <m/>
    <s v=""/>
  </r>
  <r>
    <n v="506"/>
    <m/>
    <m/>
    <m/>
    <x v="2"/>
    <m/>
    <m/>
    <x v="2"/>
    <m/>
    <m/>
    <m/>
    <m/>
    <m/>
    <m/>
    <m/>
    <s v=""/>
  </r>
  <r>
    <n v="507"/>
    <m/>
    <m/>
    <m/>
    <x v="2"/>
    <m/>
    <m/>
    <x v="2"/>
    <m/>
    <m/>
    <m/>
    <m/>
    <m/>
    <m/>
    <m/>
    <s v=""/>
  </r>
  <r>
    <n v="508"/>
    <m/>
    <m/>
    <m/>
    <x v="2"/>
    <m/>
    <m/>
    <x v="2"/>
    <m/>
    <m/>
    <m/>
    <m/>
    <m/>
    <m/>
    <m/>
    <s v=""/>
  </r>
  <r>
    <n v="509"/>
    <m/>
    <m/>
    <m/>
    <x v="2"/>
    <m/>
    <m/>
    <x v="2"/>
    <m/>
    <m/>
    <m/>
    <m/>
    <m/>
    <m/>
    <m/>
    <s v=""/>
  </r>
  <r>
    <n v="510"/>
    <m/>
    <m/>
    <m/>
    <x v="2"/>
    <m/>
    <m/>
    <x v="2"/>
    <m/>
    <m/>
    <m/>
    <m/>
    <m/>
    <m/>
    <m/>
    <s v=""/>
  </r>
  <r>
    <n v="511"/>
    <m/>
    <m/>
    <m/>
    <x v="2"/>
    <m/>
    <m/>
    <x v="2"/>
    <m/>
    <m/>
    <m/>
    <m/>
    <m/>
    <m/>
    <m/>
    <s v=""/>
  </r>
  <r>
    <n v="512"/>
    <m/>
    <m/>
    <m/>
    <x v="2"/>
    <m/>
    <m/>
    <x v="2"/>
    <m/>
    <m/>
    <m/>
    <m/>
    <m/>
    <m/>
    <m/>
    <s v=""/>
  </r>
  <r>
    <n v="513"/>
    <m/>
    <m/>
    <m/>
    <x v="2"/>
    <m/>
    <m/>
    <x v="2"/>
    <m/>
    <m/>
    <m/>
    <m/>
    <m/>
    <m/>
    <m/>
    <s v=""/>
  </r>
  <r>
    <n v="514"/>
    <m/>
    <m/>
    <m/>
    <x v="2"/>
    <m/>
    <m/>
    <x v="2"/>
    <m/>
    <m/>
    <m/>
    <m/>
    <m/>
    <m/>
    <m/>
    <s v=""/>
  </r>
  <r>
    <n v="515"/>
    <m/>
    <m/>
    <m/>
    <x v="2"/>
    <m/>
    <m/>
    <x v="2"/>
    <m/>
    <m/>
    <m/>
    <m/>
    <m/>
    <m/>
    <m/>
    <s v=""/>
  </r>
  <r>
    <n v="516"/>
    <m/>
    <m/>
    <m/>
    <x v="2"/>
    <m/>
    <m/>
    <x v="2"/>
    <m/>
    <m/>
    <m/>
    <m/>
    <m/>
    <m/>
    <m/>
    <s v=""/>
  </r>
  <r>
    <n v="517"/>
    <m/>
    <m/>
    <m/>
    <x v="2"/>
    <m/>
    <m/>
    <x v="2"/>
    <m/>
    <m/>
    <m/>
    <m/>
    <m/>
    <m/>
    <m/>
    <s v=""/>
  </r>
  <r>
    <n v="518"/>
    <m/>
    <m/>
    <m/>
    <x v="2"/>
    <m/>
    <m/>
    <x v="2"/>
    <m/>
    <m/>
    <m/>
    <m/>
    <m/>
    <m/>
    <m/>
    <s v=""/>
  </r>
  <r>
    <n v="519"/>
    <m/>
    <m/>
    <m/>
    <x v="2"/>
    <m/>
    <m/>
    <x v="2"/>
    <m/>
    <m/>
    <m/>
    <m/>
    <m/>
    <m/>
    <m/>
    <s v=""/>
  </r>
  <r>
    <n v="520"/>
    <m/>
    <m/>
    <m/>
    <x v="2"/>
    <m/>
    <m/>
    <x v="2"/>
    <m/>
    <m/>
    <m/>
    <m/>
    <m/>
    <m/>
    <m/>
    <s v=""/>
  </r>
  <r>
    <n v="521"/>
    <m/>
    <m/>
    <m/>
    <x v="2"/>
    <m/>
    <m/>
    <x v="2"/>
    <m/>
    <m/>
    <m/>
    <m/>
    <m/>
    <m/>
    <m/>
    <s v=""/>
  </r>
  <r>
    <n v="522"/>
    <m/>
    <m/>
    <m/>
    <x v="2"/>
    <m/>
    <m/>
    <x v="2"/>
    <m/>
    <m/>
    <m/>
    <m/>
    <m/>
    <m/>
    <m/>
    <s v=""/>
  </r>
  <r>
    <n v="523"/>
    <m/>
    <m/>
    <m/>
    <x v="2"/>
    <m/>
    <m/>
    <x v="2"/>
    <m/>
    <m/>
    <m/>
    <m/>
    <m/>
    <m/>
    <m/>
    <s v=""/>
  </r>
  <r>
    <n v="524"/>
    <m/>
    <m/>
    <m/>
    <x v="2"/>
    <m/>
    <m/>
    <x v="2"/>
    <m/>
    <m/>
    <m/>
    <m/>
    <m/>
    <m/>
    <m/>
    <s v=""/>
  </r>
  <r>
    <n v="525"/>
    <m/>
    <m/>
    <m/>
    <x v="2"/>
    <m/>
    <m/>
    <x v="2"/>
    <m/>
    <m/>
    <m/>
    <m/>
    <m/>
    <m/>
    <m/>
    <s v=""/>
  </r>
  <r>
    <n v="526"/>
    <m/>
    <m/>
    <m/>
    <x v="2"/>
    <m/>
    <m/>
    <x v="2"/>
    <m/>
    <m/>
    <m/>
    <m/>
    <m/>
    <m/>
    <m/>
    <s v=""/>
  </r>
  <r>
    <n v="527"/>
    <m/>
    <m/>
    <m/>
    <x v="2"/>
    <m/>
    <m/>
    <x v="2"/>
    <m/>
    <m/>
    <m/>
    <m/>
    <m/>
    <m/>
    <m/>
    <s v=""/>
  </r>
  <r>
    <n v="528"/>
    <m/>
    <m/>
    <m/>
    <x v="2"/>
    <m/>
    <m/>
    <x v="2"/>
    <m/>
    <m/>
    <m/>
    <m/>
    <m/>
    <m/>
    <m/>
    <s v=""/>
  </r>
  <r>
    <n v="529"/>
    <m/>
    <m/>
    <m/>
    <x v="2"/>
    <m/>
    <m/>
    <x v="2"/>
    <m/>
    <m/>
    <m/>
    <m/>
    <m/>
    <m/>
    <m/>
    <s v=""/>
  </r>
  <r>
    <n v="530"/>
    <m/>
    <m/>
    <m/>
    <x v="2"/>
    <m/>
    <m/>
    <x v="2"/>
    <m/>
    <m/>
    <m/>
    <m/>
    <m/>
    <m/>
    <m/>
    <s v=""/>
  </r>
  <r>
    <n v="531"/>
    <m/>
    <m/>
    <m/>
    <x v="2"/>
    <m/>
    <m/>
    <x v="2"/>
    <m/>
    <m/>
    <m/>
    <m/>
    <m/>
    <m/>
    <m/>
    <s v=""/>
  </r>
  <r>
    <n v="532"/>
    <m/>
    <m/>
    <m/>
    <x v="2"/>
    <m/>
    <m/>
    <x v="2"/>
    <m/>
    <m/>
    <m/>
    <m/>
    <m/>
    <m/>
    <m/>
    <s v=""/>
  </r>
  <r>
    <n v="533"/>
    <m/>
    <m/>
    <m/>
    <x v="2"/>
    <m/>
    <m/>
    <x v="2"/>
    <m/>
    <m/>
    <m/>
    <m/>
    <m/>
    <m/>
    <m/>
    <s v=""/>
  </r>
  <r>
    <n v="534"/>
    <m/>
    <m/>
    <m/>
    <x v="2"/>
    <m/>
    <m/>
    <x v="2"/>
    <m/>
    <m/>
    <m/>
    <m/>
    <m/>
    <m/>
    <m/>
    <s v=""/>
  </r>
  <r>
    <n v="535"/>
    <m/>
    <m/>
    <m/>
    <x v="2"/>
    <m/>
    <m/>
    <x v="2"/>
    <m/>
    <m/>
    <m/>
    <m/>
    <m/>
    <m/>
    <m/>
    <s v=""/>
  </r>
  <r>
    <n v="536"/>
    <m/>
    <m/>
    <m/>
    <x v="2"/>
    <m/>
    <m/>
    <x v="2"/>
    <m/>
    <m/>
    <m/>
    <m/>
    <m/>
    <m/>
    <m/>
    <s v=""/>
  </r>
  <r>
    <n v="537"/>
    <m/>
    <m/>
    <m/>
    <x v="2"/>
    <m/>
    <m/>
    <x v="2"/>
    <m/>
    <m/>
    <m/>
    <m/>
    <m/>
    <m/>
    <m/>
    <s v=""/>
  </r>
  <r>
    <n v="538"/>
    <m/>
    <m/>
    <m/>
    <x v="2"/>
    <m/>
    <m/>
    <x v="2"/>
    <m/>
    <m/>
    <m/>
    <m/>
    <m/>
    <m/>
    <m/>
    <s v=""/>
  </r>
  <r>
    <n v="539"/>
    <m/>
    <m/>
    <m/>
    <x v="2"/>
    <m/>
    <m/>
    <x v="2"/>
    <m/>
    <m/>
    <m/>
    <m/>
    <m/>
    <m/>
    <m/>
    <s v=""/>
  </r>
  <r>
    <n v="540"/>
    <m/>
    <m/>
    <m/>
    <x v="2"/>
    <m/>
    <m/>
    <x v="2"/>
    <m/>
    <m/>
    <m/>
    <m/>
    <m/>
    <m/>
    <m/>
    <s v=""/>
  </r>
  <r>
    <n v="541"/>
    <m/>
    <m/>
    <m/>
    <x v="2"/>
    <m/>
    <m/>
    <x v="2"/>
    <m/>
    <m/>
    <m/>
    <m/>
    <m/>
    <m/>
    <m/>
    <s v=""/>
  </r>
  <r>
    <n v="542"/>
    <m/>
    <m/>
    <m/>
    <x v="2"/>
    <m/>
    <m/>
    <x v="2"/>
    <m/>
    <m/>
    <m/>
    <m/>
    <m/>
    <m/>
    <m/>
    <s v=""/>
  </r>
  <r>
    <n v="543"/>
    <m/>
    <m/>
    <m/>
    <x v="2"/>
    <m/>
    <m/>
    <x v="2"/>
    <m/>
    <m/>
    <m/>
    <m/>
    <m/>
    <m/>
    <m/>
    <s v=""/>
  </r>
  <r>
    <n v="544"/>
    <m/>
    <m/>
    <m/>
    <x v="2"/>
    <m/>
    <m/>
    <x v="2"/>
    <m/>
    <m/>
    <m/>
    <m/>
    <m/>
    <m/>
    <m/>
    <s v=""/>
  </r>
  <r>
    <n v="545"/>
    <m/>
    <m/>
    <m/>
    <x v="2"/>
    <m/>
    <m/>
    <x v="2"/>
    <m/>
    <m/>
    <m/>
    <m/>
    <m/>
    <m/>
    <m/>
    <s v=""/>
  </r>
  <r>
    <n v="546"/>
    <m/>
    <m/>
    <m/>
    <x v="2"/>
    <m/>
    <m/>
    <x v="2"/>
    <m/>
    <m/>
    <m/>
    <m/>
    <m/>
    <m/>
    <m/>
    <s v=""/>
  </r>
  <r>
    <n v="547"/>
    <m/>
    <m/>
    <m/>
    <x v="2"/>
    <m/>
    <m/>
    <x v="2"/>
    <m/>
    <m/>
    <m/>
    <m/>
    <m/>
    <m/>
    <m/>
    <s v=""/>
  </r>
  <r>
    <n v="548"/>
    <m/>
    <m/>
    <m/>
    <x v="2"/>
    <m/>
    <m/>
    <x v="2"/>
    <m/>
    <m/>
    <m/>
    <m/>
    <m/>
    <m/>
    <m/>
    <s v=""/>
  </r>
  <r>
    <n v="549"/>
    <m/>
    <m/>
    <m/>
    <x v="2"/>
    <m/>
    <m/>
    <x v="2"/>
    <m/>
    <m/>
    <m/>
    <m/>
    <m/>
    <m/>
    <m/>
    <s v=""/>
  </r>
  <r>
    <n v="550"/>
    <m/>
    <m/>
    <m/>
    <x v="2"/>
    <m/>
    <m/>
    <x v="2"/>
    <m/>
    <m/>
    <m/>
    <m/>
    <m/>
    <m/>
    <m/>
    <s v=""/>
  </r>
  <r>
    <n v="551"/>
    <m/>
    <m/>
    <m/>
    <x v="2"/>
    <m/>
    <m/>
    <x v="2"/>
    <m/>
    <m/>
    <m/>
    <m/>
    <m/>
    <m/>
    <m/>
    <s v=""/>
  </r>
  <r>
    <n v="552"/>
    <m/>
    <m/>
    <m/>
    <x v="2"/>
    <m/>
    <m/>
    <x v="2"/>
    <m/>
    <m/>
    <m/>
    <m/>
    <m/>
    <m/>
    <m/>
    <s v=""/>
  </r>
  <r>
    <n v="553"/>
    <m/>
    <m/>
    <m/>
    <x v="2"/>
    <m/>
    <m/>
    <x v="2"/>
    <m/>
    <m/>
    <m/>
    <m/>
    <m/>
    <m/>
    <m/>
    <s v=""/>
  </r>
  <r>
    <n v="554"/>
    <m/>
    <m/>
    <m/>
    <x v="2"/>
    <m/>
    <m/>
    <x v="2"/>
    <m/>
    <m/>
    <m/>
    <m/>
    <m/>
    <m/>
    <m/>
    <s v=""/>
  </r>
  <r>
    <n v="555"/>
    <m/>
    <m/>
    <m/>
    <x v="2"/>
    <m/>
    <m/>
    <x v="2"/>
    <m/>
    <m/>
    <m/>
    <m/>
    <m/>
    <m/>
    <m/>
    <s v=""/>
  </r>
  <r>
    <n v="556"/>
    <m/>
    <m/>
    <m/>
    <x v="2"/>
    <m/>
    <m/>
    <x v="2"/>
    <m/>
    <m/>
    <m/>
    <m/>
    <m/>
    <m/>
    <m/>
    <s v=""/>
  </r>
  <r>
    <n v="557"/>
    <m/>
    <m/>
    <m/>
    <x v="2"/>
    <m/>
    <m/>
    <x v="2"/>
    <m/>
    <m/>
    <m/>
    <m/>
    <m/>
    <m/>
    <m/>
    <s v=""/>
  </r>
  <r>
    <n v="558"/>
    <m/>
    <m/>
    <m/>
    <x v="2"/>
    <m/>
    <m/>
    <x v="2"/>
    <m/>
    <m/>
    <m/>
    <m/>
    <m/>
    <m/>
    <m/>
    <s v=""/>
  </r>
  <r>
    <n v="559"/>
    <m/>
    <m/>
    <m/>
    <x v="2"/>
    <m/>
    <m/>
    <x v="2"/>
    <m/>
    <m/>
    <m/>
    <m/>
    <m/>
    <m/>
    <m/>
    <s v=""/>
  </r>
  <r>
    <n v="560"/>
    <m/>
    <m/>
    <m/>
    <x v="2"/>
    <m/>
    <m/>
    <x v="2"/>
    <m/>
    <m/>
    <m/>
    <m/>
    <m/>
    <m/>
    <m/>
    <s v=""/>
  </r>
  <r>
    <n v="561"/>
    <m/>
    <m/>
    <m/>
    <x v="2"/>
    <m/>
    <m/>
    <x v="2"/>
    <m/>
    <m/>
    <m/>
    <m/>
    <m/>
    <m/>
    <m/>
    <s v=""/>
  </r>
  <r>
    <n v="562"/>
    <m/>
    <m/>
    <m/>
    <x v="2"/>
    <m/>
    <m/>
    <x v="2"/>
    <m/>
    <m/>
    <m/>
    <m/>
    <m/>
    <m/>
    <m/>
    <s v=""/>
  </r>
  <r>
    <n v="563"/>
    <m/>
    <m/>
    <m/>
    <x v="2"/>
    <m/>
    <m/>
    <x v="2"/>
    <m/>
    <m/>
    <m/>
    <m/>
    <m/>
    <m/>
    <m/>
    <s v=""/>
  </r>
  <r>
    <n v="564"/>
    <m/>
    <m/>
    <m/>
    <x v="2"/>
    <m/>
    <m/>
    <x v="2"/>
    <m/>
    <m/>
    <m/>
    <m/>
    <m/>
    <m/>
    <m/>
    <s v=""/>
  </r>
  <r>
    <n v="565"/>
    <m/>
    <m/>
    <m/>
    <x v="2"/>
    <m/>
    <m/>
    <x v="2"/>
    <m/>
    <m/>
    <m/>
    <m/>
    <m/>
    <m/>
    <m/>
    <s v=""/>
  </r>
  <r>
    <n v="566"/>
    <m/>
    <m/>
    <m/>
    <x v="2"/>
    <m/>
    <m/>
    <x v="2"/>
    <m/>
    <m/>
    <m/>
    <m/>
    <m/>
    <m/>
    <m/>
    <s v=""/>
  </r>
  <r>
    <n v="567"/>
    <m/>
    <m/>
    <m/>
    <x v="2"/>
    <m/>
    <m/>
    <x v="2"/>
    <m/>
    <m/>
    <m/>
    <m/>
    <m/>
    <m/>
    <m/>
    <s v=""/>
  </r>
  <r>
    <n v="568"/>
    <m/>
    <m/>
    <m/>
    <x v="2"/>
    <m/>
    <m/>
    <x v="2"/>
    <m/>
    <m/>
    <m/>
    <m/>
    <m/>
    <m/>
    <m/>
    <s v=""/>
  </r>
  <r>
    <n v="569"/>
    <m/>
    <m/>
    <m/>
    <x v="2"/>
    <m/>
    <m/>
    <x v="2"/>
    <m/>
    <m/>
    <m/>
    <m/>
    <m/>
    <m/>
    <m/>
    <s v=""/>
  </r>
  <r>
    <n v="570"/>
    <m/>
    <m/>
    <m/>
    <x v="2"/>
    <m/>
    <m/>
    <x v="2"/>
    <m/>
    <m/>
    <m/>
    <m/>
    <m/>
    <m/>
    <m/>
    <s v=""/>
  </r>
  <r>
    <n v="571"/>
    <m/>
    <m/>
    <m/>
    <x v="2"/>
    <m/>
    <m/>
    <x v="2"/>
    <m/>
    <m/>
    <m/>
    <m/>
    <m/>
    <m/>
    <m/>
    <s v=""/>
  </r>
  <r>
    <n v="572"/>
    <m/>
    <m/>
    <m/>
    <x v="2"/>
    <m/>
    <m/>
    <x v="2"/>
    <m/>
    <m/>
    <m/>
    <m/>
    <m/>
    <m/>
    <m/>
    <s v=""/>
  </r>
  <r>
    <n v="573"/>
    <m/>
    <m/>
    <m/>
    <x v="2"/>
    <m/>
    <m/>
    <x v="2"/>
    <m/>
    <m/>
    <m/>
    <m/>
    <m/>
    <m/>
    <m/>
    <s v=""/>
  </r>
  <r>
    <n v="574"/>
    <m/>
    <m/>
    <m/>
    <x v="2"/>
    <m/>
    <m/>
    <x v="2"/>
    <m/>
    <m/>
    <m/>
    <m/>
    <m/>
    <m/>
    <m/>
    <s v=""/>
  </r>
  <r>
    <n v="575"/>
    <m/>
    <m/>
    <m/>
    <x v="2"/>
    <m/>
    <m/>
    <x v="2"/>
    <m/>
    <m/>
    <m/>
    <m/>
    <m/>
    <m/>
    <m/>
    <s v=""/>
  </r>
  <r>
    <n v="576"/>
    <m/>
    <m/>
    <m/>
    <x v="2"/>
    <m/>
    <m/>
    <x v="2"/>
    <m/>
    <m/>
    <m/>
    <m/>
    <m/>
    <m/>
    <m/>
    <s v=""/>
  </r>
  <r>
    <n v="577"/>
    <m/>
    <m/>
    <m/>
    <x v="2"/>
    <m/>
    <m/>
    <x v="2"/>
    <m/>
    <m/>
    <m/>
    <m/>
    <m/>
    <m/>
    <m/>
    <s v=""/>
  </r>
  <r>
    <n v="578"/>
    <m/>
    <m/>
    <m/>
    <x v="2"/>
    <m/>
    <m/>
    <x v="2"/>
    <m/>
    <m/>
    <m/>
    <m/>
    <m/>
    <m/>
    <m/>
    <s v=""/>
  </r>
  <r>
    <n v="579"/>
    <m/>
    <m/>
    <m/>
    <x v="2"/>
    <m/>
    <m/>
    <x v="2"/>
    <m/>
    <m/>
    <m/>
    <m/>
    <m/>
    <m/>
    <m/>
    <s v=""/>
  </r>
  <r>
    <n v="580"/>
    <m/>
    <m/>
    <m/>
    <x v="2"/>
    <m/>
    <m/>
    <x v="2"/>
    <m/>
    <m/>
    <m/>
    <m/>
    <m/>
    <m/>
    <m/>
    <s v=""/>
  </r>
  <r>
    <n v="581"/>
    <m/>
    <m/>
    <m/>
    <x v="2"/>
    <m/>
    <m/>
    <x v="2"/>
    <m/>
    <m/>
    <m/>
    <m/>
    <m/>
    <m/>
    <m/>
    <s v=""/>
  </r>
  <r>
    <n v="582"/>
    <m/>
    <m/>
    <m/>
    <x v="2"/>
    <m/>
    <m/>
    <x v="2"/>
    <m/>
    <m/>
    <m/>
    <m/>
    <m/>
    <m/>
    <m/>
    <s v=""/>
  </r>
  <r>
    <n v="583"/>
    <m/>
    <m/>
    <m/>
    <x v="2"/>
    <m/>
    <m/>
    <x v="2"/>
    <m/>
    <m/>
    <m/>
    <m/>
    <m/>
    <m/>
    <m/>
    <s v=""/>
  </r>
  <r>
    <n v="584"/>
    <m/>
    <m/>
    <m/>
    <x v="2"/>
    <m/>
    <m/>
    <x v="2"/>
    <m/>
    <m/>
    <m/>
    <m/>
    <m/>
    <m/>
    <m/>
    <s v=""/>
  </r>
  <r>
    <n v="585"/>
    <m/>
    <m/>
    <m/>
    <x v="2"/>
    <m/>
    <m/>
    <x v="2"/>
    <m/>
    <m/>
    <m/>
    <m/>
    <m/>
    <m/>
    <m/>
    <s v=""/>
  </r>
  <r>
    <n v="586"/>
    <m/>
    <m/>
    <m/>
    <x v="2"/>
    <m/>
    <m/>
    <x v="2"/>
    <m/>
    <m/>
    <m/>
    <m/>
    <m/>
    <m/>
    <m/>
    <s v=""/>
  </r>
  <r>
    <n v="587"/>
    <m/>
    <m/>
    <m/>
    <x v="2"/>
    <m/>
    <m/>
    <x v="2"/>
    <m/>
    <m/>
    <m/>
    <m/>
    <m/>
    <m/>
    <m/>
    <s v=""/>
  </r>
  <r>
    <n v="588"/>
    <m/>
    <m/>
    <m/>
    <x v="2"/>
    <m/>
    <m/>
    <x v="2"/>
    <m/>
    <m/>
    <m/>
    <m/>
    <m/>
    <m/>
    <m/>
    <s v=""/>
  </r>
  <r>
    <n v="589"/>
    <m/>
    <m/>
    <m/>
    <x v="2"/>
    <m/>
    <m/>
    <x v="2"/>
    <m/>
    <m/>
    <m/>
    <m/>
    <m/>
    <m/>
    <m/>
    <s v=""/>
  </r>
  <r>
    <n v="590"/>
    <m/>
    <m/>
    <m/>
    <x v="2"/>
    <m/>
    <m/>
    <x v="2"/>
    <m/>
    <m/>
    <m/>
    <m/>
    <m/>
    <m/>
    <m/>
    <s v=""/>
  </r>
  <r>
    <n v="591"/>
    <m/>
    <m/>
    <m/>
    <x v="2"/>
    <m/>
    <m/>
    <x v="2"/>
    <m/>
    <m/>
    <m/>
    <m/>
    <m/>
    <m/>
    <m/>
    <s v=""/>
  </r>
  <r>
    <n v="592"/>
    <m/>
    <m/>
    <m/>
    <x v="2"/>
    <m/>
    <m/>
    <x v="2"/>
    <m/>
    <m/>
    <m/>
    <m/>
    <m/>
    <m/>
    <m/>
    <s v=""/>
  </r>
  <r>
    <n v="593"/>
    <m/>
    <m/>
    <m/>
    <x v="2"/>
    <m/>
    <m/>
    <x v="2"/>
    <m/>
    <m/>
    <m/>
    <m/>
    <m/>
    <m/>
    <m/>
    <s v=""/>
  </r>
  <r>
    <n v="594"/>
    <m/>
    <m/>
    <m/>
    <x v="2"/>
    <m/>
    <m/>
    <x v="2"/>
    <m/>
    <m/>
    <m/>
    <m/>
    <m/>
    <m/>
    <m/>
    <s v=""/>
  </r>
  <r>
    <n v="595"/>
    <m/>
    <m/>
    <m/>
    <x v="2"/>
    <m/>
    <m/>
    <x v="2"/>
    <m/>
    <m/>
    <m/>
    <m/>
    <m/>
    <m/>
    <m/>
    <s v=""/>
  </r>
  <r>
    <n v="596"/>
    <m/>
    <m/>
    <m/>
    <x v="2"/>
    <m/>
    <m/>
    <x v="2"/>
    <m/>
    <m/>
    <m/>
    <m/>
    <m/>
    <m/>
    <m/>
    <s v=""/>
  </r>
  <r>
    <n v="597"/>
    <m/>
    <m/>
    <m/>
    <x v="2"/>
    <m/>
    <m/>
    <x v="2"/>
    <m/>
    <m/>
    <m/>
    <m/>
    <m/>
    <m/>
    <m/>
    <s v=""/>
  </r>
  <r>
    <n v="598"/>
    <m/>
    <m/>
    <m/>
    <x v="2"/>
    <m/>
    <m/>
    <x v="2"/>
    <m/>
    <m/>
    <m/>
    <m/>
    <m/>
    <m/>
    <m/>
    <s v=""/>
  </r>
  <r>
    <n v="599"/>
    <m/>
    <m/>
    <m/>
    <x v="2"/>
    <m/>
    <m/>
    <x v="2"/>
    <m/>
    <m/>
    <m/>
    <m/>
    <m/>
    <m/>
    <m/>
    <s v=""/>
  </r>
  <r>
    <n v="600"/>
    <m/>
    <m/>
    <m/>
    <x v="2"/>
    <m/>
    <m/>
    <x v="2"/>
    <m/>
    <m/>
    <m/>
    <m/>
    <m/>
    <m/>
    <m/>
    <s v=""/>
  </r>
  <r>
    <n v="601"/>
    <m/>
    <m/>
    <m/>
    <x v="2"/>
    <m/>
    <m/>
    <x v="2"/>
    <m/>
    <m/>
    <m/>
    <m/>
    <m/>
    <m/>
    <m/>
    <s v=""/>
  </r>
  <r>
    <n v="602"/>
    <m/>
    <m/>
    <m/>
    <x v="2"/>
    <m/>
    <m/>
    <x v="2"/>
    <m/>
    <m/>
    <m/>
    <m/>
    <m/>
    <m/>
    <m/>
    <s v=""/>
  </r>
  <r>
    <n v="603"/>
    <m/>
    <m/>
    <m/>
    <x v="2"/>
    <m/>
    <m/>
    <x v="2"/>
    <m/>
    <m/>
    <m/>
    <m/>
    <m/>
    <m/>
    <m/>
    <s v=""/>
  </r>
  <r>
    <n v="604"/>
    <m/>
    <m/>
    <m/>
    <x v="2"/>
    <m/>
    <m/>
    <x v="2"/>
    <m/>
    <m/>
    <m/>
    <m/>
    <m/>
    <m/>
    <m/>
    <s v=""/>
  </r>
  <r>
    <n v="605"/>
    <m/>
    <m/>
    <m/>
    <x v="2"/>
    <m/>
    <m/>
    <x v="2"/>
    <m/>
    <m/>
    <m/>
    <m/>
    <m/>
    <m/>
    <m/>
    <s v=""/>
  </r>
  <r>
    <n v="606"/>
    <m/>
    <m/>
    <m/>
    <x v="2"/>
    <m/>
    <m/>
    <x v="2"/>
    <m/>
    <m/>
    <m/>
    <m/>
    <m/>
    <m/>
    <m/>
    <s v=""/>
  </r>
  <r>
    <n v="607"/>
    <m/>
    <m/>
    <m/>
    <x v="2"/>
    <m/>
    <m/>
    <x v="2"/>
    <m/>
    <m/>
    <m/>
    <m/>
    <m/>
    <m/>
    <m/>
    <s v=""/>
  </r>
  <r>
    <n v="608"/>
    <m/>
    <m/>
    <m/>
    <x v="2"/>
    <m/>
    <m/>
    <x v="2"/>
    <m/>
    <m/>
    <m/>
    <m/>
    <m/>
    <m/>
    <m/>
    <s v=""/>
  </r>
  <r>
    <n v="609"/>
    <m/>
    <m/>
    <m/>
    <x v="2"/>
    <m/>
    <m/>
    <x v="2"/>
    <m/>
    <m/>
    <m/>
    <m/>
    <m/>
    <m/>
    <m/>
    <s v=""/>
  </r>
  <r>
    <n v="610"/>
    <m/>
    <m/>
    <m/>
    <x v="2"/>
    <m/>
    <m/>
    <x v="2"/>
    <m/>
    <m/>
    <m/>
    <m/>
    <m/>
    <m/>
    <m/>
    <s v=""/>
  </r>
  <r>
    <n v="611"/>
    <m/>
    <m/>
    <m/>
    <x v="2"/>
    <m/>
    <m/>
    <x v="2"/>
    <m/>
    <m/>
    <m/>
    <m/>
    <m/>
    <m/>
    <m/>
    <s v=""/>
  </r>
  <r>
    <n v="612"/>
    <m/>
    <m/>
    <m/>
    <x v="2"/>
    <m/>
    <m/>
    <x v="2"/>
    <m/>
    <m/>
    <m/>
    <m/>
    <m/>
    <m/>
    <m/>
    <s v=""/>
  </r>
  <r>
    <n v="613"/>
    <m/>
    <m/>
    <m/>
    <x v="2"/>
    <m/>
    <m/>
    <x v="2"/>
    <m/>
    <m/>
    <m/>
    <m/>
    <m/>
    <m/>
    <m/>
    <s v=""/>
  </r>
  <r>
    <n v="614"/>
    <m/>
    <m/>
    <m/>
    <x v="2"/>
    <m/>
    <m/>
    <x v="2"/>
    <m/>
    <m/>
    <m/>
    <m/>
    <m/>
    <m/>
    <m/>
    <s v=""/>
  </r>
  <r>
    <n v="615"/>
    <m/>
    <m/>
    <m/>
    <x v="2"/>
    <m/>
    <m/>
    <x v="2"/>
    <m/>
    <m/>
    <m/>
    <m/>
    <m/>
    <m/>
    <m/>
    <s v=""/>
  </r>
  <r>
    <n v="616"/>
    <m/>
    <m/>
    <m/>
    <x v="2"/>
    <m/>
    <m/>
    <x v="2"/>
    <m/>
    <m/>
    <m/>
    <m/>
    <m/>
    <m/>
    <m/>
    <s v=""/>
  </r>
  <r>
    <n v="617"/>
    <m/>
    <m/>
    <m/>
    <x v="2"/>
    <m/>
    <m/>
    <x v="2"/>
    <m/>
    <m/>
    <m/>
    <m/>
    <m/>
    <m/>
    <m/>
    <s v=""/>
  </r>
  <r>
    <n v="618"/>
    <m/>
    <m/>
    <m/>
    <x v="2"/>
    <m/>
    <m/>
    <x v="2"/>
    <m/>
    <m/>
    <m/>
    <m/>
    <m/>
    <m/>
    <m/>
    <s v=""/>
  </r>
  <r>
    <n v="619"/>
    <m/>
    <m/>
    <m/>
    <x v="2"/>
    <m/>
    <m/>
    <x v="2"/>
    <m/>
    <m/>
    <m/>
    <m/>
    <m/>
    <m/>
    <m/>
    <s v=""/>
  </r>
  <r>
    <n v="620"/>
    <m/>
    <m/>
    <m/>
    <x v="2"/>
    <m/>
    <m/>
    <x v="2"/>
    <m/>
    <m/>
    <m/>
    <m/>
    <m/>
    <m/>
    <m/>
    <s v=""/>
  </r>
  <r>
    <n v="621"/>
    <m/>
    <m/>
    <m/>
    <x v="2"/>
    <m/>
    <m/>
    <x v="2"/>
    <m/>
    <m/>
    <m/>
    <m/>
    <m/>
    <m/>
    <m/>
    <s v=""/>
  </r>
  <r>
    <n v="622"/>
    <m/>
    <m/>
    <m/>
    <x v="2"/>
    <m/>
    <m/>
    <x v="2"/>
    <m/>
    <m/>
    <m/>
    <m/>
    <m/>
    <m/>
    <m/>
    <s v=""/>
  </r>
  <r>
    <n v="623"/>
    <m/>
    <m/>
    <m/>
    <x v="2"/>
    <m/>
    <m/>
    <x v="2"/>
    <m/>
    <m/>
    <m/>
    <m/>
    <m/>
    <m/>
    <m/>
    <s v=""/>
  </r>
  <r>
    <n v="624"/>
    <m/>
    <m/>
    <m/>
    <x v="2"/>
    <m/>
    <m/>
    <x v="2"/>
    <m/>
    <m/>
    <m/>
    <m/>
    <m/>
    <m/>
    <m/>
    <s v=""/>
  </r>
  <r>
    <n v="625"/>
    <m/>
    <m/>
    <m/>
    <x v="2"/>
    <m/>
    <m/>
    <x v="2"/>
    <m/>
    <m/>
    <m/>
    <m/>
    <m/>
    <m/>
    <m/>
    <s v=""/>
  </r>
  <r>
    <n v="626"/>
    <m/>
    <m/>
    <m/>
    <x v="2"/>
    <m/>
    <m/>
    <x v="2"/>
    <m/>
    <m/>
    <m/>
    <m/>
    <m/>
    <m/>
    <m/>
    <s v=""/>
  </r>
  <r>
    <n v="627"/>
    <m/>
    <m/>
    <m/>
    <x v="2"/>
    <m/>
    <m/>
    <x v="2"/>
    <m/>
    <m/>
    <m/>
    <m/>
    <m/>
    <m/>
    <m/>
    <s v=""/>
  </r>
  <r>
    <n v="628"/>
    <m/>
    <m/>
    <m/>
    <x v="2"/>
    <m/>
    <m/>
    <x v="2"/>
    <m/>
    <m/>
    <m/>
    <m/>
    <m/>
    <m/>
    <m/>
    <s v=""/>
  </r>
  <r>
    <n v="629"/>
    <m/>
    <m/>
    <m/>
    <x v="2"/>
    <m/>
    <m/>
    <x v="2"/>
    <m/>
    <m/>
    <m/>
    <m/>
    <m/>
    <m/>
    <m/>
    <s v=""/>
  </r>
  <r>
    <n v="630"/>
    <m/>
    <m/>
    <m/>
    <x v="2"/>
    <m/>
    <m/>
    <x v="2"/>
    <m/>
    <m/>
    <m/>
    <m/>
    <m/>
    <m/>
    <m/>
    <s v=""/>
  </r>
  <r>
    <n v="631"/>
    <m/>
    <m/>
    <m/>
    <x v="2"/>
    <m/>
    <m/>
    <x v="2"/>
    <m/>
    <m/>
    <m/>
    <m/>
    <m/>
    <m/>
    <m/>
    <s v=""/>
  </r>
  <r>
    <n v="632"/>
    <m/>
    <m/>
    <m/>
    <x v="2"/>
    <m/>
    <m/>
    <x v="2"/>
    <m/>
    <m/>
    <m/>
    <m/>
    <m/>
    <m/>
    <m/>
    <s v=""/>
  </r>
  <r>
    <n v="633"/>
    <m/>
    <m/>
    <m/>
    <x v="2"/>
    <m/>
    <m/>
    <x v="2"/>
    <m/>
    <m/>
    <m/>
    <m/>
    <m/>
    <m/>
    <m/>
    <s v=""/>
  </r>
  <r>
    <n v="634"/>
    <m/>
    <m/>
    <m/>
    <x v="2"/>
    <m/>
    <m/>
    <x v="2"/>
    <m/>
    <m/>
    <m/>
    <m/>
    <m/>
    <m/>
    <m/>
    <s v=""/>
  </r>
  <r>
    <n v="635"/>
    <m/>
    <m/>
    <m/>
    <x v="2"/>
    <m/>
    <m/>
    <x v="2"/>
    <m/>
    <m/>
    <m/>
    <m/>
    <m/>
    <m/>
    <m/>
    <s v=""/>
  </r>
  <r>
    <n v="636"/>
    <m/>
    <m/>
    <m/>
    <x v="2"/>
    <m/>
    <m/>
    <x v="2"/>
    <m/>
    <m/>
    <m/>
    <m/>
    <m/>
    <m/>
    <m/>
    <s v=""/>
  </r>
  <r>
    <n v="637"/>
    <m/>
    <m/>
    <m/>
    <x v="2"/>
    <m/>
    <m/>
    <x v="2"/>
    <m/>
    <m/>
    <m/>
    <m/>
    <m/>
    <m/>
    <m/>
    <s v=""/>
  </r>
  <r>
    <n v="638"/>
    <m/>
    <m/>
    <m/>
    <x v="2"/>
    <m/>
    <m/>
    <x v="2"/>
    <m/>
    <m/>
    <m/>
    <m/>
    <m/>
    <m/>
    <m/>
    <s v=""/>
  </r>
  <r>
    <n v="639"/>
    <m/>
    <m/>
    <m/>
    <x v="2"/>
    <m/>
    <m/>
    <x v="2"/>
    <m/>
    <m/>
    <m/>
    <m/>
    <m/>
    <m/>
    <m/>
    <s v=""/>
  </r>
  <r>
    <n v="640"/>
    <m/>
    <m/>
    <m/>
    <x v="2"/>
    <m/>
    <m/>
    <x v="2"/>
    <m/>
    <m/>
    <m/>
    <m/>
    <m/>
    <m/>
    <m/>
    <s v=""/>
  </r>
  <r>
    <n v="641"/>
    <m/>
    <m/>
    <m/>
    <x v="2"/>
    <m/>
    <m/>
    <x v="2"/>
    <m/>
    <m/>
    <m/>
    <m/>
    <m/>
    <m/>
    <m/>
    <s v=""/>
  </r>
  <r>
    <n v="642"/>
    <m/>
    <m/>
    <m/>
    <x v="2"/>
    <m/>
    <m/>
    <x v="2"/>
    <m/>
    <m/>
    <m/>
    <m/>
    <m/>
    <m/>
    <m/>
    <s v=""/>
  </r>
  <r>
    <n v="643"/>
    <m/>
    <m/>
    <m/>
    <x v="2"/>
    <m/>
    <m/>
    <x v="2"/>
    <m/>
    <m/>
    <m/>
    <m/>
    <m/>
    <m/>
    <m/>
    <s v=""/>
  </r>
  <r>
    <n v="644"/>
    <m/>
    <m/>
    <m/>
    <x v="2"/>
    <m/>
    <m/>
    <x v="2"/>
    <m/>
    <m/>
    <m/>
    <m/>
    <m/>
    <m/>
    <m/>
    <s v=""/>
  </r>
  <r>
    <n v="645"/>
    <m/>
    <m/>
    <m/>
    <x v="2"/>
    <m/>
    <m/>
    <x v="2"/>
    <m/>
    <m/>
    <m/>
    <m/>
    <m/>
    <m/>
    <m/>
    <s v=""/>
  </r>
  <r>
    <n v="646"/>
    <m/>
    <m/>
    <m/>
    <x v="2"/>
    <m/>
    <m/>
    <x v="2"/>
    <m/>
    <m/>
    <m/>
    <m/>
    <m/>
    <m/>
    <m/>
    <s v=""/>
  </r>
  <r>
    <n v="647"/>
    <m/>
    <m/>
    <m/>
    <x v="2"/>
    <m/>
    <m/>
    <x v="2"/>
    <m/>
    <m/>
    <m/>
    <m/>
    <m/>
    <m/>
    <m/>
    <s v=""/>
  </r>
  <r>
    <n v="648"/>
    <m/>
    <m/>
    <m/>
    <x v="2"/>
    <m/>
    <m/>
    <x v="2"/>
    <m/>
    <m/>
    <m/>
    <m/>
    <m/>
    <m/>
    <m/>
    <s v=""/>
  </r>
  <r>
    <n v="649"/>
    <m/>
    <m/>
    <m/>
    <x v="2"/>
    <m/>
    <m/>
    <x v="2"/>
    <m/>
    <m/>
    <m/>
    <m/>
    <m/>
    <m/>
    <m/>
    <s v=""/>
  </r>
  <r>
    <n v="650"/>
    <m/>
    <m/>
    <m/>
    <x v="2"/>
    <m/>
    <m/>
    <x v="2"/>
    <m/>
    <m/>
    <m/>
    <m/>
    <m/>
    <m/>
    <m/>
    <s v=""/>
  </r>
  <r>
    <n v="651"/>
    <m/>
    <m/>
    <m/>
    <x v="2"/>
    <m/>
    <m/>
    <x v="2"/>
    <m/>
    <m/>
    <m/>
    <m/>
    <m/>
    <m/>
    <m/>
    <s v=""/>
  </r>
  <r>
    <n v="652"/>
    <m/>
    <m/>
    <m/>
    <x v="2"/>
    <m/>
    <m/>
    <x v="2"/>
    <m/>
    <m/>
    <m/>
    <m/>
    <m/>
    <m/>
    <m/>
    <s v=""/>
  </r>
  <r>
    <n v="653"/>
    <m/>
    <m/>
    <m/>
    <x v="2"/>
    <m/>
    <m/>
    <x v="2"/>
    <m/>
    <m/>
    <m/>
    <m/>
    <m/>
    <m/>
    <m/>
    <s v=""/>
  </r>
  <r>
    <n v="654"/>
    <m/>
    <m/>
    <m/>
    <x v="2"/>
    <m/>
    <m/>
    <x v="2"/>
    <m/>
    <m/>
    <m/>
    <m/>
    <m/>
    <m/>
    <m/>
    <s v=""/>
  </r>
  <r>
    <n v="655"/>
    <m/>
    <m/>
    <m/>
    <x v="2"/>
    <m/>
    <m/>
    <x v="2"/>
    <m/>
    <m/>
    <m/>
    <m/>
    <m/>
    <m/>
    <m/>
    <s v=""/>
  </r>
  <r>
    <n v="656"/>
    <m/>
    <m/>
    <m/>
    <x v="2"/>
    <m/>
    <m/>
    <x v="2"/>
    <m/>
    <m/>
    <m/>
    <m/>
    <m/>
    <m/>
    <m/>
    <s v=""/>
  </r>
  <r>
    <n v="657"/>
    <m/>
    <m/>
    <m/>
    <x v="2"/>
    <m/>
    <m/>
    <x v="2"/>
    <m/>
    <m/>
    <m/>
    <m/>
    <m/>
    <m/>
    <m/>
    <s v=""/>
  </r>
  <r>
    <n v="658"/>
    <m/>
    <m/>
    <m/>
    <x v="2"/>
    <m/>
    <m/>
    <x v="2"/>
    <m/>
    <m/>
    <m/>
    <m/>
    <m/>
    <m/>
    <m/>
    <s v=""/>
  </r>
  <r>
    <n v="659"/>
    <m/>
    <m/>
    <m/>
    <x v="2"/>
    <m/>
    <m/>
    <x v="2"/>
    <m/>
    <m/>
    <m/>
    <m/>
    <m/>
    <m/>
    <m/>
    <s v=""/>
  </r>
  <r>
    <n v="660"/>
    <m/>
    <m/>
    <m/>
    <x v="2"/>
    <m/>
    <m/>
    <x v="2"/>
    <m/>
    <m/>
    <m/>
    <m/>
    <m/>
    <m/>
    <m/>
    <s v=""/>
  </r>
  <r>
    <n v="661"/>
    <m/>
    <m/>
    <m/>
    <x v="2"/>
    <m/>
    <m/>
    <x v="2"/>
    <m/>
    <m/>
    <m/>
    <m/>
    <m/>
    <m/>
    <m/>
    <s v=""/>
  </r>
  <r>
    <n v="662"/>
    <m/>
    <m/>
    <m/>
    <x v="2"/>
    <m/>
    <m/>
    <x v="2"/>
    <m/>
    <m/>
    <m/>
    <m/>
    <m/>
    <m/>
    <m/>
    <s v=""/>
  </r>
  <r>
    <n v="663"/>
    <m/>
    <m/>
    <m/>
    <x v="2"/>
    <m/>
    <m/>
    <x v="2"/>
    <m/>
    <m/>
    <m/>
    <m/>
    <m/>
    <m/>
    <m/>
    <s v=""/>
  </r>
  <r>
    <n v="664"/>
    <m/>
    <m/>
    <m/>
    <x v="2"/>
    <m/>
    <m/>
    <x v="2"/>
    <m/>
    <m/>
    <m/>
    <m/>
    <m/>
    <m/>
    <m/>
    <s v=""/>
  </r>
  <r>
    <n v="665"/>
    <m/>
    <m/>
    <m/>
    <x v="2"/>
    <m/>
    <m/>
    <x v="2"/>
    <m/>
    <m/>
    <m/>
    <m/>
    <m/>
    <m/>
    <m/>
    <s v=""/>
  </r>
  <r>
    <n v="666"/>
    <m/>
    <m/>
    <m/>
    <x v="2"/>
    <m/>
    <m/>
    <x v="2"/>
    <m/>
    <m/>
    <m/>
    <m/>
    <m/>
    <m/>
    <m/>
    <s v=""/>
  </r>
  <r>
    <n v="667"/>
    <m/>
    <m/>
    <m/>
    <x v="2"/>
    <m/>
    <m/>
    <x v="2"/>
    <m/>
    <m/>
    <m/>
    <m/>
    <m/>
    <m/>
    <m/>
    <s v=""/>
  </r>
  <r>
    <n v="668"/>
    <m/>
    <m/>
    <m/>
    <x v="2"/>
    <m/>
    <m/>
    <x v="2"/>
    <m/>
    <m/>
    <m/>
    <m/>
    <m/>
    <m/>
    <m/>
    <s v=""/>
  </r>
  <r>
    <n v="669"/>
    <m/>
    <m/>
    <m/>
    <x v="2"/>
    <m/>
    <m/>
    <x v="2"/>
    <m/>
    <m/>
    <m/>
    <m/>
    <m/>
    <m/>
    <m/>
    <s v=""/>
  </r>
  <r>
    <n v="670"/>
    <m/>
    <m/>
    <m/>
    <x v="2"/>
    <m/>
    <m/>
    <x v="2"/>
    <m/>
    <m/>
    <m/>
    <m/>
    <m/>
    <m/>
    <m/>
    <s v=""/>
  </r>
  <r>
    <n v="671"/>
    <m/>
    <m/>
    <m/>
    <x v="2"/>
    <m/>
    <m/>
    <x v="2"/>
    <m/>
    <m/>
    <m/>
    <m/>
    <m/>
    <m/>
    <m/>
    <s v=""/>
  </r>
  <r>
    <n v="672"/>
    <m/>
    <m/>
    <m/>
    <x v="2"/>
    <m/>
    <m/>
    <x v="2"/>
    <m/>
    <m/>
    <m/>
    <m/>
    <m/>
    <m/>
    <m/>
    <s v=""/>
  </r>
  <r>
    <n v="673"/>
    <m/>
    <m/>
    <m/>
    <x v="2"/>
    <m/>
    <m/>
    <x v="2"/>
    <m/>
    <m/>
    <m/>
    <m/>
    <m/>
    <m/>
    <m/>
    <s v=""/>
  </r>
  <r>
    <n v="674"/>
    <m/>
    <m/>
    <m/>
    <x v="2"/>
    <m/>
    <m/>
    <x v="2"/>
    <m/>
    <m/>
    <m/>
    <m/>
    <m/>
    <m/>
    <m/>
    <s v=""/>
  </r>
  <r>
    <n v="675"/>
    <m/>
    <m/>
    <m/>
    <x v="2"/>
    <m/>
    <m/>
    <x v="2"/>
    <m/>
    <m/>
    <m/>
    <m/>
    <m/>
    <m/>
    <m/>
    <s v=""/>
  </r>
  <r>
    <n v="676"/>
    <m/>
    <m/>
    <m/>
    <x v="2"/>
    <m/>
    <m/>
    <x v="2"/>
    <m/>
    <m/>
    <m/>
    <m/>
    <m/>
    <m/>
    <m/>
    <s v=""/>
  </r>
  <r>
    <n v="677"/>
    <m/>
    <m/>
    <m/>
    <x v="2"/>
    <m/>
    <m/>
    <x v="2"/>
    <m/>
    <m/>
    <m/>
    <m/>
    <m/>
    <m/>
    <m/>
    <s v=""/>
  </r>
  <r>
    <n v="678"/>
    <m/>
    <m/>
    <m/>
    <x v="2"/>
    <m/>
    <m/>
    <x v="2"/>
    <m/>
    <m/>
    <m/>
    <m/>
    <m/>
    <m/>
    <m/>
    <s v=""/>
  </r>
  <r>
    <n v="679"/>
    <m/>
    <m/>
    <m/>
    <x v="2"/>
    <m/>
    <m/>
    <x v="2"/>
    <m/>
    <m/>
    <m/>
    <m/>
    <m/>
    <m/>
    <m/>
    <s v=""/>
  </r>
  <r>
    <n v="680"/>
    <m/>
    <m/>
    <m/>
    <x v="2"/>
    <m/>
    <m/>
    <x v="2"/>
    <m/>
    <m/>
    <m/>
    <m/>
    <m/>
    <m/>
    <m/>
    <s v=""/>
  </r>
  <r>
    <n v="681"/>
    <m/>
    <m/>
    <m/>
    <x v="2"/>
    <m/>
    <m/>
    <x v="2"/>
    <m/>
    <m/>
    <m/>
    <m/>
    <m/>
    <m/>
    <m/>
    <s v=""/>
  </r>
  <r>
    <n v="682"/>
    <m/>
    <m/>
    <m/>
    <x v="2"/>
    <m/>
    <m/>
    <x v="2"/>
    <m/>
    <m/>
    <m/>
    <m/>
    <m/>
    <m/>
    <m/>
    <s v=""/>
  </r>
  <r>
    <n v="683"/>
    <m/>
    <m/>
    <m/>
    <x v="2"/>
    <m/>
    <m/>
    <x v="2"/>
    <m/>
    <m/>
    <m/>
    <m/>
    <m/>
    <m/>
    <m/>
    <s v=""/>
  </r>
  <r>
    <n v="684"/>
    <m/>
    <m/>
    <m/>
    <x v="2"/>
    <m/>
    <m/>
    <x v="2"/>
    <m/>
    <m/>
    <m/>
    <m/>
    <m/>
    <m/>
    <m/>
    <s v=""/>
  </r>
  <r>
    <n v="685"/>
    <m/>
    <m/>
    <m/>
    <x v="2"/>
    <m/>
    <m/>
    <x v="2"/>
    <m/>
    <m/>
    <m/>
    <m/>
    <m/>
    <m/>
    <m/>
    <s v=""/>
  </r>
  <r>
    <n v="686"/>
    <m/>
    <m/>
    <m/>
    <x v="2"/>
    <m/>
    <m/>
    <x v="2"/>
    <m/>
    <m/>
    <m/>
    <m/>
    <m/>
    <m/>
    <m/>
    <s v=""/>
  </r>
  <r>
    <n v="687"/>
    <m/>
    <m/>
    <m/>
    <x v="2"/>
    <m/>
    <m/>
    <x v="2"/>
    <m/>
    <m/>
    <m/>
    <m/>
    <m/>
    <m/>
    <m/>
    <s v=""/>
  </r>
  <r>
    <n v="688"/>
    <m/>
    <m/>
    <m/>
    <x v="2"/>
    <m/>
    <m/>
    <x v="2"/>
    <m/>
    <m/>
    <m/>
    <m/>
    <m/>
    <m/>
    <m/>
    <s v=""/>
  </r>
  <r>
    <n v="689"/>
    <m/>
    <m/>
    <m/>
    <x v="2"/>
    <m/>
    <m/>
    <x v="2"/>
    <m/>
    <m/>
    <m/>
    <m/>
    <m/>
    <m/>
    <m/>
    <s v=""/>
  </r>
  <r>
    <n v="690"/>
    <m/>
    <m/>
    <m/>
    <x v="2"/>
    <m/>
    <m/>
    <x v="2"/>
    <m/>
    <m/>
    <m/>
    <m/>
    <m/>
    <m/>
    <m/>
    <s v=""/>
  </r>
  <r>
    <n v="691"/>
    <m/>
    <m/>
    <m/>
    <x v="2"/>
    <m/>
    <m/>
    <x v="2"/>
    <m/>
    <m/>
    <m/>
    <m/>
    <m/>
    <m/>
    <m/>
    <s v=""/>
  </r>
  <r>
    <n v="692"/>
    <m/>
    <m/>
    <m/>
    <x v="2"/>
    <m/>
    <m/>
    <x v="2"/>
    <m/>
    <m/>
    <m/>
    <m/>
    <m/>
    <m/>
    <m/>
    <s v=""/>
  </r>
  <r>
    <n v="693"/>
    <m/>
    <m/>
    <m/>
    <x v="2"/>
    <m/>
    <m/>
    <x v="2"/>
    <m/>
    <m/>
    <m/>
    <m/>
    <m/>
    <m/>
    <m/>
    <s v=""/>
  </r>
  <r>
    <n v="694"/>
    <m/>
    <m/>
    <m/>
    <x v="2"/>
    <m/>
    <m/>
    <x v="2"/>
    <m/>
    <m/>
    <m/>
    <m/>
    <m/>
    <m/>
    <m/>
    <s v=""/>
  </r>
  <r>
    <n v="695"/>
    <m/>
    <m/>
    <m/>
    <x v="2"/>
    <m/>
    <m/>
    <x v="2"/>
    <m/>
    <m/>
    <m/>
    <m/>
    <m/>
    <m/>
    <m/>
    <s v=""/>
  </r>
  <r>
    <n v="696"/>
    <m/>
    <m/>
    <m/>
    <x v="2"/>
    <m/>
    <m/>
    <x v="2"/>
    <m/>
    <m/>
    <m/>
    <m/>
    <m/>
    <m/>
    <m/>
    <s v=""/>
  </r>
  <r>
    <n v="697"/>
    <m/>
    <m/>
    <m/>
    <x v="2"/>
    <m/>
    <m/>
    <x v="2"/>
    <m/>
    <m/>
    <m/>
    <m/>
    <m/>
    <m/>
    <m/>
    <s v=""/>
  </r>
  <r>
    <n v="698"/>
    <m/>
    <m/>
    <m/>
    <x v="2"/>
    <m/>
    <m/>
    <x v="2"/>
    <m/>
    <m/>
    <m/>
    <m/>
    <m/>
    <m/>
    <m/>
    <s v=""/>
  </r>
  <r>
    <n v="699"/>
    <m/>
    <m/>
    <m/>
    <x v="2"/>
    <m/>
    <m/>
    <x v="2"/>
    <m/>
    <m/>
    <m/>
    <m/>
    <m/>
    <m/>
    <m/>
    <s v=""/>
  </r>
  <r>
    <n v="700"/>
    <m/>
    <m/>
    <m/>
    <x v="2"/>
    <m/>
    <m/>
    <x v="2"/>
    <m/>
    <m/>
    <m/>
    <m/>
    <m/>
    <m/>
    <m/>
    <s v=""/>
  </r>
  <r>
    <n v="701"/>
    <m/>
    <m/>
    <m/>
    <x v="2"/>
    <m/>
    <m/>
    <x v="2"/>
    <m/>
    <m/>
    <m/>
    <m/>
    <m/>
    <m/>
    <m/>
    <s v=""/>
  </r>
  <r>
    <n v="702"/>
    <m/>
    <m/>
    <m/>
    <x v="2"/>
    <m/>
    <m/>
    <x v="2"/>
    <m/>
    <m/>
    <m/>
    <m/>
    <m/>
    <m/>
    <m/>
    <s v=""/>
  </r>
  <r>
    <n v="703"/>
    <m/>
    <m/>
    <m/>
    <x v="2"/>
    <m/>
    <m/>
    <x v="2"/>
    <m/>
    <m/>
    <m/>
    <m/>
    <m/>
    <m/>
    <m/>
    <s v=""/>
  </r>
  <r>
    <n v="704"/>
    <m/>
    <m/>
    <m/>
    <x v="2"/>
    <m/>
    <m/>
    <x v="2"/>
    <m/>
    <m/>
    <m/>
    <m/>
    <m/>
    <m/>
    <m/>
    <s v=""/>
  </r>
  <r>
    <n v="705"/>
    <m/>
    <m/>
    <m/>
    <x v="2"/>
    <m/>
    <m/>
    <x v="2"/>
    <m/>
    <m/>
    <m/>
    <m/>
    <m/>
    <m/>
    <m/>
    <s v=""/>
  </r>
  <r>
    <n v="706"/>
    <m/>
    <m/>
    <m/>
    <x v="2"/>
    <m/>
    <m/>
    <x v="2"/>
    <m/>
    <m/>
    <m/>
    <m/>
    <m/>
    <m/>
    <m/>
    <s v=""/>
  </r>
  <r>
    <n v="707"/>
    <m/>
    <m/>
    <m/>
    <x v="2"/>
    <m/>
    <m/>
    <x v="2"/>
    <m/>
    <m/>
    <m/>
    <m/>
    <m/>
    <m/>
    <m/>
    <s v=""/>
  </r>
  <r>
    <n v="708"/>
    <m/>
    <m/>
    <m/>
    <x v="2"/>
    <m/>
    <m/>
    <x v="2"/>
    <m/>
    <m/>
    <m/>
    <m/>
    <m/>
    <m/>
    <m/>
    <s v=""/>
  </r>
  <r>
    <n v="709"/>
    <m/>
    <m/>
    <m/>
    <x v="2"/>
    <m/>
    <m/>
    <x v="2"/>
    <m/>
    <m/>
    <m/>
    <m/>
    <m/>
    <m/>
    <m/>
    <s v=""/>
  </r>
  <r>
    <n v="710"/>
    <m/>
    <m/>
    <m/>
    <x v="2"/>
    <m/>
    <m/>
    <x v="2"/>
    <m/>
    <m/>
    <m/>
    <m/>
    <m/>
    <m/>
    <m/>
    <s v=""/>
  </r>
  <r>
    <n v="711"/>
    <m/>
    <m/>
    <m/>
    <x v="2"/>
    <m/>
    <m/>
    <x v="2"/>
    <m/>
    <m/>
    <m/>
    <m/>
    <m/>
    <m/>
    <m/>
    <s v=""/>
  </r>
  <r>
    <n v="712"/>
    <m/>
    <m/>
    <m/>
    <x v="2"/>
    <m/>
    <m/>
    <x v="2"/>
    <m/>
    <m/>
    <m/>
    <m/>
    <m/>
    <m/>
    <m/>
    <s v=""/>
  </r>
  <r>
    <n v="713"/>
    <m/>
    <m/>
    <m/>
    <x v="2"/>
    <m/>
    <m/>
    <x v="2"/>
    <m/>
    <m/>
    <m/>
    <m/>
    <m/>
    <m/>
    <m/>
    <s v=""/>
  </r>
  <r>
    <n v="714"/>
    <m/>
    <m/>
    <m/>
    <x v="2"/>
    <m/>
    <m/>
    <x v="2"/>
    <m/>
    <m/>
    <m/>
    <m/>
    <m/>
    <m/>
    <m/>
    <s v=""/>
  </r>
  <r>
    <n v="715"/>
    <m/>
    <m/>
    <m/>
    <x v="2"/>
    <m/>
    <m/>
    <x v="2"/>
    <m/>
    <m/>
    <m/>
    <m/>
    <m/>
    <m/>
    <m/>
    <s v=""/>
  </r>
  <r>
    <n v="716"/>
    <m/>
    <m/>
    <m/>
    <x v="2"/>
    <m/>
    <m/>
    <x v="2"/>
    <m/>
    <m/>
    <m/>
    <m/>
    <m/>
    <m/>
    <m/>
    <s v=""/>
  </r>
  <r>
    <n v="717"/>
    <m/>
    <m/>
    <m/>
    <x v="2"/>
    <m/>
    <m/>
    <x v="2"/>
    <m/>
    <m/>
    <m/>
    <m/>
    <m/>
    <m/>
    <m/>
    <s v=""/>
  </r>
  <r>
    <n v="718"/>
    <m/>
    <m/>
    <m/>
    <x v="2"/>
    <m/>
    <m/>
    <x v="2"/>
    <m/>
    <m/>
    <m/>
    <m/>
    <m/>
    <m/>
    <m/>
    <s v=""/>
  </r>
  <r>
    <n v="719"/>
    <m/>
    <m/>
    <m/>
    <x v="2"/>
    <m/>
    <m/>
    <x v="2"/>
    <m/>
    <m/>
    <m/>
    <m/>
    <m/>
    <m/>
    <m/>
    <s v=""/>
  </r>
  <r>
    <n v="720"/>
    <m/>
    <m/>
    <m/>
    <x v="2"/>
    <m/>
    <m/>
    <x v="2"/>
    <m/>
    <m/>
    <m/>
    <m/>
    <m/>
    <m/>
    <m/>
    <s v=""/>
  </r>
  <r>
    <n v="721"/>
    <m/>
    <m/>
    <m/>
    <x v="2"/>
    <m/>
    <m/>
    <x v="2"/>
    <m/>
    <m/>
    <m/>
    <m/>
    <m/>
    <m/>
    <m/>
    <s v=""/>
  </r>
  <r>
    <n v="722"/>
    <m/>
    <m/>
    <m/>
    <x v="2"/>
    <m/>
    <m/>
    <x v="2"/>
    <m/>
    <m/>
    <m/>
    <m/>
    <m/>
    <m/>
    <m/>
    <s v=""/>
  </r>
  <r>
    <n v="723"/>
    <m/>
    <m/>
    <m/>
    <x v="2"/>
    <m/>
    <m/>
    <x v="2"/>
    <m/>
    <m/>
    <m/>
    <m/>
    <m/>
    <m/>
    <m/>
    <s v=""/>
  </r>
  <r>
    <n v="724"/>
    <m/>
    <m/>
    <m/>
    <x v="2"/>
    <m/>
    <m/>
    <x v="2"/>
    <m/>
    <m/>
    <m/>
    <m/>
    <m/>
    <m/>
    <m/>
    <s v=""/>
  </r>
  <r>
    <n v="725"/>
    <m/>
    <m/>
    <m/>
    <x v="2"/>
    <m/>
    <m/>
    <x v="2"/>
    <m/>
    <m/>
    <m/>
    <m/>
    <m/>
    <m/>
    <m/>
    <s v=""/>
  </r>
  <r>
    <n v="726"/>
    <m/>
    <m/>
    <m/>
    <x v="2"/>
    <m/>
    <m/>
    <x v="2"/>
    <m/>
    <m/>
    <m/>
    <m/>
    <m/>
    <m/>
    <m/>
    <s v=""/>
  </r>
  <r>
    <n v="727"/>
    <m/>
    <m/>
    <m/>
    <x v="2"/>
    <m/>
    <m/>
    <x v="2"/>
    <m/>
    <m/>
    <m/>
    <m/>
    <m/>
    <m/>
    <m/>
    <s v=""/>
  </r>
  <r>
    <n v="728"/>
    <m/>
    <m/>
    <m/>
    <x v="2"/>
    <m/>
    <m/>
    <x v="2"/>
    <m/>
    <m/>
    <m/>
    <m/>
    <m/>
    <m/>
    <m/>
    <s v=""/>
  </r>
  <r>
    <n v="729"/>
    <m/>
    <m/>
    <m/>
    <x v="2"/>
    <m/>
    <m/>
    <x v="2"/>
    <m/>
    <m/>
    <m/>
    <m/>
    <m/>
    <m/>
    <m/>
    <s v=""/>
  </r>
  <r>
    <n v="730"/>
    <m/>
    <m/>
    <m/>
    <x v="2"/>
    <m/>
    <m/>
    <x v="2"/>
    <m/>
    <m/>
    <m/>
    <m/>
    <m/>
    <m/>
    <m/>
    <s v=""/>
  </r>
  <r>
    <n v="731"/>
    <m/>
    <m/>
    <m/>
    <x v="2"/>
    <m/>
    <m/>
    <x v="2"/>
    <m/>
    <m/>
    <m/>
    <m/>
    <m/>
    <m/>
    <m/>
    <s v=""/>
  </r>
  <r>
    <n v="732"/>
    <m/>
    <m/>
    <m/>
    <x v="2"/>
    <m/>
    <m/>
    <x v="2"/>
    <m/>
    <m/>
    <m/>
    <m/>
    <m/>
    <m/>
    <m/>
    <s v=""/>
  </r>
  <r>
    <n v="733"/>
    <m/>
    <m/>
    <m/>
    <x v="2"/>
    <m/>
    <m/>
    <x v="2"/>
    <m/>
    <m/>
    <m/>
    <m/>
    <m/>
    <m/>
    <m/>
    <s v=""/>
  </r>
  <r>
    <n v="734"/>
    <m/>
    <m/>
    <m/>
    <x v="2"/>
    <m/>
    <m/>
    <x v="2"/>
    <m/>
    <m/>
    <m/>
    <m/>
    <m/>
    <m/>
    <m/>
    <s v=""/>
  </r>
  <r>
    <n v="735"/>
    <m/>
    <m/>
    <m/>
    <x v="2"/>
    <m/>
    <m/>
    <x v="2"/>
    <m/>
    <m/>
    <m/>
    <m/>
    <m/>
    <m/>
    <m/>
    <s v=""/>
  </r>
  <r>
    <n v="736"/>
    <m/>
    <m/>
    <m/>
    <x v="2"/>
    <m/>
    <m/>
    <x v="2"/>
    <m/>
    <m/>
    <m/>
    <m/>
    <m/>
    <m/>
    <m/>
    <s v=""/>
  </r>
  <r>
    <n v="737"/>
    <m/>
    <m/>
    <m/>
    <x v="2"/>
    <m/>
    <m/>
    <x v="2"/>
    <m/>
    <m/>
    <m/>
    <m/>
    <m/>
    <m/>
    <m/>
    <s v=""/>
  </r>
  <r>
    <n v="738"/>
    <m/>
    <m/>
    <m/>
    <x v="2"/>
    <m/>
    <m/>
    <x v="2"/>
    <m/>
    <m/>
    <m/>
    <m/>
    <m/>
    <m/>
    <m/>
    <s v=""/>
  </r>
  <r>
    <n v="739"/>
    <m/>
    <m/>
    <m/>
    <x v="2"/>
    <m/>
    <m/>
    <x v="2"/>
    <m/>
    <m/>
    <m/>
    <m/>
    <m/>
    <m/>
    <m/>
    <s v=""/>
  </r>
  <r>
    <n v="740"/>
    <m/>
    <m/>
    <m/>
    <x v="2"/>
    <m/>
    <m/>
    <x v="2"/>
    <m/>
    <m/>
    <m/>
    <m/>
    <m/>
    <m/>
    <m/>
    <s v=""/>
  </r>
  <r>
    <n v="741"/>
    <m/>
    <m/>
    <m/>
    <x v="2"/>
    <m/>
    <m/>
    <x v="2"/>
    <m/>
    <m/>
    <m/>
    <m/>
    <m/>
    <m/>
    <m/>
    <s v=""/>
  </r>
  <r>
    <n v="742"/>
    <m/>
    <m/>
    <m/>
    <x v="2"/>
    <m/>
    <m/>
    <x v="2"/>
    <m/>
    <m/>
    <m/>
    <m/>
    <m/>
    <m/>
    <m/>
    <s v=""/>
  </r>
  <r>
    <n v="743"/>
    <m/>
    <m/>
    <m/>
    <x v="2"/>
    <m/>
    <m/>
    <x v="2"/>
    <m/>
    <m/>
    <m/>
    <m/>
    <m/>
    <m/>
    <m/>
    <s v=""/>
  </r>
  <r>
    <n v="744"/>
    <m/>
    <m/>
    <m/>
    <x v="2"/>
    <m/>
    <m/>
    <x v="2"/>
    <m/>
    <m/>
    <m/>
    <m/>
    <m/>
    <m/>
    <m/>
    <s v=""/>
  </r>
  <r>
    <n v="745"/>
    <m/>
    <m/>
    <m/>
    <x v="2"/>
    <m/>
    <m/>
    <x v="2"/>
    <m/>
    <m/>
    <m/>
    <m/>
    <m/>
    <m/>
    <m/>
    <s v=""/>
  </r>
  <r>
    <n v="746"/>
    <m/>
    <m/>
    <m/>
    <x v="2"/>
    <m/>
    <m/>
    <x v="2"/>
    <m/>
    <m/>
    <m/>
    <m/>
    <m/>
    <m/>
    <m/>
    <s v=""/>
  </r>
  <r>
    <n v="747"/>
    <m/>
    <m/>
    <m/>
    <x v="2"/>
    <m/>
    <m/>
    <x v="2"/>
    <m/>
    <m/>
    <m/>
    <m/>
    <m/>
    <m/>
    <m/>
    <s v=""/>
  </r>
  <r>
    <n v="748"/>
    <m/>
    <m/>
    <m/>
    <x v="2"/>
    <m/>
    <m/>
    <x v="2"/>
    <m/>
    <m/>
    <m/>
    <m/>
    <m/>
    <m/>
    <m/>
    <s v=""/>
  </r>
  <r>
    <n v="749"/>
    <m/>
    <m/>
    <m/>
    <x v="2"/>
    <m/>
    <m/>
    <x v="2"/>
    <m/>
    <m/>
    <m/>
    <m/>
    <m/>
    <m/>
    <m/>
    <s v=""/>
  </r>
  <r>
    <n v="750"/>
    <m/>
    <m/>
    <m/>
    <x v="2"/>
    <m/>
    <m/>
    <x v="2"/>
    <m/>
    <m/>
    <m/>
    <m/>
    <m/>
    <m/>
    <m/>
    <s v=""/>
  </r>
  <r>
    <n v="751"/>
    <m/>
    <m/>
    <m/>
    <x v="2"/>
    <m/>
    <m/>
    <x v="2"/>
    <m/>
    <m/>
    <m/>
    <m/>
    <m/>
    <m/>
    <m/>
    <s v=""/>
  </r>
  <r>
    <n v="752"/>
    <m/>
    <m/>
    <m/>
    <x v="2"/>
    <m/>
    <m/>
    <x v="2"/>
    <m/>
    <m/>
    <m/>
    <m/>
    <m/>
    <m/>
    <m/>
    <s v=""/>
  </r>
  <r>
    <n v="753"/>
    <m/>
    <m/>
    <m/>
    <x v="2"/>
    <m/>
    <m/>
    <x v="2"/>
    <m/>
    <m/>
    <m/>
    <m/>
    <m/>
    <m/>
    <m/>
    <s v=""/>
  </r>
  <r>
    <n v="754"/>
    <m/>
    <m/>
    <m/>
    <x v="2"/>
    <m/>
    <m/>
    <x v="2"/>
    <m/>
    <m/>
    <m/>
    <m/>
    <m/>
    <m/>
    <m/>
    <s v=""/>
  </r>
  <r>
    <n v="755"/>
    <m/>
    <m/>
    <m/>
    <x v="2"/>
    <m/>
    <m/>
    <x v="2"/>
    <m/>
    <m/>
    <m/>
    <m/>
    <m/>
    <m/>
    <m/>
    <s v=""/>
  </r>
  <r>
    <n v="756"/>
    <m/>
    <m/>
    <m/>
    <x v="2"/>
    <m/>
    <m/>
    <x v="2"/>
    <m/>
    <m/>
    <m/>
    <m/>
    <m/>
    <m/>
    <m/>
    <s v=""/>
  </r>
  <r>
    <n v="757"/>
    <m/>
    <m/>
    <m/>
    <x v="2"/>
    <m/>
    <m/>
    <x v="2"/>
    <m/>
    <m/>
    <m/>
    <m/>
    <m/>
    <m/>
    <m/>
    <s v=""/>
  </r>
  <r>
    <n v="758"/>
    <m/>
    <m/>
    <m/>
    <x v="2"/>
    <m/>
    <m/>
    <x v="2"/>
    <m/>
    <m/>
    <m/>
    <m/>
    <m/>
    <m/>
    <m/>
    <s v=""/>
  </r>
  <r>
    <n v="759"/>
    <m/>
    <m/>
    <m/>
    <x v="2"/>
    <m/>
    <m/>
    <x v="2"/>
    <m/>
    <m/>
    <m/>
    <m/>
    <m/>
    <m/>
    <m/>
    <s v=""/>
  </r>
  <r>
    <n v="760"/>
    <m/>
    <m/>
    <m/>
    <x v="2"/>
    <m/>
    <m/>
    <x v="2"/>
    <m/>
    <m/>
    <m/>
    <m/>
    <m/>
    <m/>
    <m/>
    <s v=""/>
  </r>
  <r>
    <n v="761"/>
    <m/>
    <m/>
    <m/>
    <x v="2"/>
    <m/>
    <m/>
    <x v="2"/>
    <m/>
    <m/>
    <m/>
    <m/>
    <m/>
    <m/>
    <m/>
    <s v=""/>
  </r>
  <r>
    <n v="762"/>
    <m/>
    <m/>
    <m/>
    <x v="2"/>
    <m/>
    <m/>
    <x v="2"/>
    <m/>
    <m/>
    <m/>
    <m/>
    <m/>
    <m/>
    <m/>
    <s v=""/>
  </r>
  <r>
    <n v="763"/>
    <m/>
    <m/>
    <m/>
    <x v="2"/>
    <m/>
    <m/>
    <x v="2"/>
    <m/>
    <m/>
    <m/>
    <m/>
    <m/>
    <m/>
    <m/>
    <s v=""/>
  </r>
  <r>
    <n v="764"/>
    <m/>
    <m/>
    <m/>
    <x v="2"/>
    <m/>
    <m/>
    <x v="2"/>
    <m/>
    <m/>
    <m/>
    <m/>
    <m/>
    <m/>
    <m/>
    <s v=""/>
  </r>
  <r>
    <n v="765"/>
    <m/>
    <m/>
    <m/>
    <x v="2"/>
    <m/>
    <m/>
    <x v="2"/>
    <m/>
    <m/>
    <m/>
    <m/>
    <m/>
    <m/>
    <m/>
    <s v=""/>
  </r>
  <r>
    <n v="766"/>
    <m/>
    <m/>
    <m/>
    <x v="2"/>
    <m/>
    <m/>
    <x v="2"/>
    <m/>
    <m/>
    <m/>
    <m/>
    <m/>
    <m/>
    <m/>
    <s v=""/>
  </r>
  <r>
    <n v="767"/>
    <m/>
    <m/>
    <m/>
    <x v="2"/>
    <m/>
    <m/>
    <x v="2"/>
    <m/>
    <m/>
    <m/>
    <m/>
    <m/>
    <m/>
    <m/>
    <s v=""/>
  </r>
  <r>
    <n v="768"/>
    <m/>
    <m/>
    <m/>
    <x v="2"/>
    <m/>
    <m/>
    <x v="2"/>
    <m/>
    <m/>
    <m/>
    <m/>
    <m/>
    <m/>
    <m/>
    <s v=""/>
  </r>
  <r>
    <n v="769"/>
    <m/>
    <m/>
    <m/>
    <x v="2"/>
    <m/>
    <m/>
    <x v="2"/>
    <m/>
    <m/>
    <m/>
    <m/>
    <m/>
    <m/>
    <m/>
    <s v=""/>
  </r>
  <r>
    <n v="770"/>
    <m/>
    <m/>
    <m/>
    <x v="2"/>
    <m/>
    <m/>
    <x v="2"/>
    <m/>
    <m/>
    <m/>
    <m/>
    <m/>
    <m/>
    <m/>
    <s v=""/>
  </r>
  <r>
    <n v="771"/>
    <m/>
    <m/>
    <m/>
    <x v="2"/>
    <m/>
    <m/>
    <x v="2"/>
    <m/>
    <m/>
    <m/>
    <m/>
    <m/>
    <m/>
    <m/>
    <s v=""/>
  </r>
  <r>
    <n v="772"/>
    <m/>
    <m/>
    <m/>
    <x v="2"/>
    <m/>
    <m/>
    <x v="2"/>
    <m/>
    <m/>
    <m/>
    <m/>
    <m/>
    <m/>
    <m/>
    <s v=""/>
  </r>
  <r>
    <n v="773"/>
    <m/>
    <m/>
    <m/>
    <x v="2"/>
    <m/>
    <m/>
    <x v="2"/>
    <m/>
    <m/>
    <m/>
    <m/>
    <m/>
    <m/>
    <m/>
    <s v=""/>
  </r>
  <r>
    <n v="774"/>
    <m/>
    <m/>
    <m/>
    <x v="2"/>
    <m/>
    <m/>
    <x v="2"/>
    <m/>
    <m/>
    <m/>
    <m/>
    <m/>
    <m/>
    <m/>
    <s v=""/>
  </r>
  <r>
    <n v="775"/>
    <m/>
    <m/>
    <m/>
    <x v="2"/>
    <m/>
    <m/>
    <x v="2"/>
    <m/>
    <m/>
    <m/>
    <m/>
    <m/>
    <m/>
    <m/>
    <s v=""/>
  </r>
  <r>
    <n v="776"/>
    <m/>
    <m/>
    <m/>
    <x v="2"/>
    <m/>
    <m/>
    <x v="2"/>
    <m/>
    <m/>
    <m/>
    <m/>
    <m/>
    <m/>
    <m/>
    <s v=""/>
  </r>
  <r>
    <n v="777"/>
    <m/>
    <m/>
    <m/>
    <x v="2"/>
    <m/>
    <m/>
    <x v="2"/>
    <m/>
    <m/>
    <m/>
    <m/>
    <m/>
    <m/>
    <m/>
    <s v=""/>
  </r>
  <r>
    <n v="778"/>
    <m/>
    <m/>
    <m/>
    <x v="2"/>
    <m/>
    <m/>
    <x v="2"/>
    <m/>
    <m/>
    <m/>
    <m/>
    <m/>
    <m/>
    <m/>
    <s v=""/>
  </r>
  <r>
    <n v="779"/>
    <m/>
    <m/>
    <m/>
    <x v="2"/>
    <m/>
    <m/>
    <x v="2"/>
    <m/>
    <m/>
    <m/>
    <m/>
    <m/>
    <m/>
    <m/>
    <s v=""/>
  </r>
  <r>
    <n v="780"/>
    <m/>
    <m/>
    <m/>
    <x v="2"/>
    <m/>
    <m/>
    <x v="2"/>
    <m/>
    <m/>
    <m/>
    <m/>
    <m/>
    <m/>
    <m/>
    <s v=""/>
  </r>
  <r>
    <n v="781"/>
    <m/>
    <m/>
    <m/>
    <x v="2"/>
    <m/>
    <m/>
    <x v="2"/>
    <m/>
    <m/>
    <m/>
    <m/>
    <m/>
    <m/>
    <m/>
    <s v=""/>
  </r>
  <r>
    <n v="782"/>
    <m/>
    <m/>
    <m/>
    <x v="2"/>
    <m/>
    <m/>
    <x v="2"/>
    <m/>
    <m/>
    <m/>
    <m/>
    <m/>
    <m/>
    <m/>
    <s v=""/>
  </r>
  <r>
    <n v="783"/>
    <m/>
    <m/>
    <m/>
    <x v="2"/>
    <m/>
    <m/>
    <x v="2"/>
    <m/>
    <m/>
    <m/>
    <m/>
    <m/>
    <m/>
    <m/>
    <s v=""/>
  </r>
  <r>
    <n v="784"/>
    <m/>
    <m/>
    <m/>
    <x v="2"/>
    <m/>
    <m/>
    <x v="2"/>
    <m/>
    <m/>
    <m/>
    <m/>
    <m/>
    <m/>
    <m/>
    <s v=""/>
  </r>
  <r>
    <n v="785"/>
    <m/>
    <m/>
    <m/>
    <x v="2"/>
    <m/>
    <m/>
    <x v="2"/>
    <m/>
    <m/>
    <m/>
    <m/>
    <m/>
    <m/>
    <m/>
    <s v=""/>
  </r>
  <r>
    <n v="786"/>
    <m/>
    <m/>
    <m/>
    <x v="2"/>
    <m/>
    <m/>
    <x v="2"/>
    <m/>
    <m/>
    <m/>
    <m/>
    <m/>
    <m/>
    <m/>
    <s v=""/>
  </r>
  <r>
    <n v="787"/>
    <m/>
    <m/>
    <m/>
    <x v="2"/>
    <m/>
    <m/>
    <x v="2"/>
    <m/>
    <m/>
    <m/>
    <m/>
    <m/>
    <m/>
    <m/>
    <s v=""/>
  </r>
  <r>
    <n v="788"/>
    <m/>
    <m/>
    <m/>
    <x v="2"/>
    <m/>
    <m/>
    <x v="2"/>
    <m/>
    <m/>
    <m/>
    <m/>
    <m/>
    <m/>
    <m/>
    <s v=""/>
  </r>
  <r>
    <n v="789"/>
    <m/>
    <m/>
    <m/>
    <x v="2"/>
    <m/>
    <m/>
    <x v="2"/>
    <m/>
    <m/>
    <m/>
    <m/>
    <m/>
    <m/>
    <m/>
    <s v=""/>
  </r>
  <r>
    <n v="790"/>
    <m/>
    <m/>
    <m/>
    <x v="2"/>
    <m/>
    <m/>
    <x v="2"/>
    <m/>
    <m/>
    <m/>
    <m/>
    <m/>
    <m/>
    <m/>
    <s v=""/>
  </r>
  <r>
    <n v="791"/>
    <m/>
    <m/>
    <m/>
    <x v="2"/>
    <m/>
    <m/>
    <x v="2"/>
    <m/>
    <m/>
    <m/>
    <m/>
    <m/>
    <m/>
    <m/>
    <s v=""/>
  </r>
  <r>
    <n v="792"/>
    <m/>
    <m/>
    <m/>
    <x v="2"/>
    <m/>
    <m/>
    <x v="2"/>
    <m/>
    <m/>
    <m/>
    <m/>
    <m/>
    <m/>
    <m/>
    <s v=""/>
  </r>
  <r>
    <n v="793"/>
    <m/>
    <m/>
    <m/>
    <x v="2"/>
    <m/>
    <m/>
    <x v="2"/>
    <m/>
    <m/>
    <m/>
    <m/>
    <m/>
    <m/>
    <m/>
    <s v=""/>
  </r>
  <r>
    <n v="794"/>
    <m/>
    <m/>
    <m/>
    <x v="2"/>
    <m/>
    <m/>
    <x v="2"/>
    <m/>
    <m/>
    <m/>
    <m/>
    <m/>
    <m/>
    <m/>
    <s v=""/>
  </r>
  <r>
    <n v="795"/>
    <m/>
    <m/>
    <m/>
    <x v="2"/>
    <m/>
    <m/>
    <x v="2"/>
    <m/>
    <m/>
    <m/>
    <m/>
    <m/>
    <m/>
    <m/>
    <s v=""/>
  </r>
  <r>
    <n v="796"/>
    <m/>
    <m/>
    <m/>
    <x v="2"/>
    <m/>
    <m/>
    <x v="2"/>
    <m/>
    <m/>
    <m/>
    <m/>
    <m/>
    <m/>
    <m/>
    <s v=""/>
  </r>
  <r>
    <n v="797"/>
    <m/>
    <m/>
    <m/>
    <x v="2"/>
    <m/>
    <m/>
    <x v="2"/>
    <m/>
    <m/>
    <m/>
    <m/>
    <m/>
    <m/>
    <m/>
    <s v=""/>
  </r>
  <r>
    <n v="798"/>
    <m/>
    <m/>
    <m/>
    <x v="2"/>
    <m/>
    <m/>
    <x v="2"/>
    <m/>
    <m/>
    <m/>
    <m/>
    <m/>
    <m/>
    <m/>
    <s v=""/>
  </r>
  <r>
    <n v="799"/>
    <m/>
    <m/>
    <m/>
    <x v="2"/>
    <m/>
    <m/>
    <x v="2"/>
    <m/>
    <m/>
    <m/>
    <m/>
    <m/>
    <m/>
    <m/>
    <s v=""/>
  </r>
  <r>
    <n v="800"/>
    <m/>
    <m/>
    <m/>
    <x v="2"/>
    <m/>
    <m/>
    <x v="2"/>
    <m/>
    <m/>
    <m/>
    <m/>
    <m/>
    <m/>
    <m/>
    <s v=""/>
  </r>
  <r>
    <n v="801"/>
    <m/>
    <m/>
    <m/>
    <x v="2"/>
    <m/>
    <m/>
    <x v="2"/>
    <m/>
    <m/>
    <m/>
    <m/>
    <m/>
    <m/>
    <m/>
    <s v=""/>
  </r>
  <r>
    <n v="802"/>
    <m/>
    <m/>
    <m/>
    <x v="2"/>
    <m/>
    <m/>
    <x v="2"/>
    <m/>
    <m/>
    <m/>
    <m/>
    <m/>
    <m/>
    <m/>
    <s v=""/>
  </r>
  <r>
    <n v="803"/>
    <m/>
    <m/>
    <m/>
    <x v="2"/>
    <m/>
    <m/>
    <x v="2"/>
    <m/>
    <m/>
    <m/>
    <m/>
    <m/>
    <m/>
    <m/>
    <s v=""/>
  </r>
  <r>
    <n v="804"/>
    <m/>
    <m/>
    <m/>
    <x v="2"/>
    <m/>
    <m/>
    <x v="2"/>
    <m/>
    <m/>
    <m/>
    <m/>
    <m/>
    <m/>
    <m/>
    <s v=""/>
  </r>
  <r>
    <n v="805"/>
    <m/>
    <m/>
    <m/>
    <x v="2"/>
    <m/>
    <m/>
    <x v="2"/>
    <m/>
    <m/>
    <m/>
    <m/>
    <m/>
    <m/>
    <m/>
    <s v=""/>
  </r>
  <r>
    <n v="806"/>
    <m/>
    <m/>
    <m/>
    <x v="2"/>
    <m/>
    <m/>
    <x v="2"/>
    <m/>
    <m/>
    <m/>
    <m/>
    <m/>
    <m/>
    <m/>
    <s v=""/>
  </r>
  <r>
    <n v="807"/>
    <m/>
    <m/>
    <m/>
    <x v="2"/>
    <m/>
    <m/>
    <x v="2"/>
    <m/>
    <m/>
    <m/>
    <m/>
    <m/>
    <m/>
    <m/>
    <s v=""/>
  </r>
  <r>
    <n v="808"/>
    <m/>
    <m/>
    <m/>
    <x v="2"/>
    <m/>
    <m/>
    <x v="2"/>
    <m/>
    <m/>
    <m/>
    <m/>
    <m/>
    <m/>
    <m/>
    <s v=""/>
  </r>
  <r>
    <n v="809"/>
    <m/>
    <m/>
    <m/>
    <x v="2"/>
    <m/>
    <m/>
    <x v="2"/>
    <m/>
    <m/>
    <m/>
    <m/>
    <m/>
    <m/>
    <m/>
    <s v=""/>
  </r>
  <r>
    <n v="810"/>
    <m/>
    <m/>
    <m/>
    <x v="2"/>
    <m/>
    <m/>
    <x v="2"/>
    <m/>
    <m/>
    <m/>
    <m/>
    <m/>
    <m/>
    <m/>
    <s v=""/>
  </r>
  <r>
    <n v="811"/>
    <m/>
    <m/>
    <m/>
    <x v="2"/>
    <m/>
    <m/>
    <x v="2"/>
    <m/>
    <m/>
    <m/>
    <m/>
    <m/>
    <m/>
    <m/>
    <s v=""/>
  </r>
  <r>
    <n v="812"/>
    <m/>
    <m/>
    <m/>
    <x v="2"/>
    <m/>
    <m/>
    <x v="2"/>
    <m/>
    <m/>
    <m/>
    <m/>
    <m/>
    <m/>
    <m/>
    <s v=""/>
  </r>
  <r>
    <n v="813"/>
    <m/>
    <m/>
    <m/>
    <x v="2"/>
    <m/>
    <m/>
    <x v="2"/>
    <m/>
    <m/>
    <m/>
    <m/>
    <m/>
    <m/>
    <m/>
    <s v=""/>
  </r>
  <r>
    <n v="814"/>
    <m/>
    <m/>
    <m/>
    <x v="2"/>
    <m/>
    <m/>
    <x v="2"/>
    <m/>
    <m/>
    <m/>
    <m/>
    <m/>
    <m/>
    <m/>
    <s v=""/>
  </r>
  <r>
    <n v="815"/>
    <m/>
    <m/>
    <m/>
    <x v="2"/>
    <m/>
    <m/>
    <x v="2"/>
    <m/>
    <m/>
    <m/>
    <m/>
    <m/>
    <m/>
    <m/>
    <s v=""/>
  </r>
  <r>
    <n v="816"/>
    <m/>
    <m/>
    <m/>
    <x v="2"/>
    <m/>
    <m/>
    <x v="2"/>
    <m/>
    <m/>
    <m/>
    <m/>
    <m/>
    <m/>
    <m/>
    <s v=""/>
  </r>
  <r>
    <n v="817"/>
    <m/>
    <m/>
    <m/>
    <x v="2"/>
    <m/>
    <m/>
    <x v="2"/>
    <m/>
    <m/>
    <m/>
    <m/>
    <m/>
    <m/>
    <m/>
    <s v=""/>
  </r>
  <r>
    <n v="818"/>
    <m/>
    <m/>
    <m/>
    <x v="2"/>
    <m/>
    <m/>
    <x v="2"/>
    <m/>
    <m/>
    <m/>
    <m/>
    <m/>
    <m/>
    <m/>
    <s v=""/>
  </r>
  <r>
    <n v="819"/>
    <m/>
    <m/>
    <m/>
    <x v="2"/>
    <m/>
    <m/>
    <x v="2"/>
    <m/>
    <m/>
    <m/>
    <m/>
    <m/>
    <m/>
    <m/>
    <s v=""/>
  </r>
  <r>
    <n v="820"/>
    <m/>
    <m/>
    <m/>
    <x v="2"/>
    <m/>
    <m/>
    <x v="2"/>
    <m/>
    <m/>
    <m/>
    <m/>
    <m/>
    <m/>
    <m/>
    <s v=""/>
  </r>
  <r>
    <n v="821"/>
    <m/>
    <m/>
    <m/>
    <x v="2"/>
    <m/>
    <m/>
    <x v="2"/>
    <m/>
    <m/>
    <m/>
    <m/>
    <m/>
    <m/>
    <m/>
    <s v=""/>
  </r>
  <r>
    <n v="822"/>
    <m/>
    <m/>
    <m/>
    <x v="2"/>
    <m/>
    <m/>
    <x v="2"/>
    <m/>
    <m/>
    <m/>
    <m/>
    <m/>
    <m/>
    <m/>
    <s v=""/>
  </r>
  <r>
    <n v="823"/>
    <m/>
    <m/>
    <m/>
    <x v="2"/>
    <m/>
    <m/>
    <x v="2"/>
    <m/>
    <m/>
    <m/>
    <m/>
    <m/>
    <m/>
    <m/>
    <s v=""/>
  </r>
  <r>
    <n v="824"/>
    <m/>
    <m/>
    <m/>
    <x v="2"/>
    <m/>
    <m/>
    <x v="2"/>
    <m/>
    <m/>
    <m/>
    <m/>
    <m/>
    <m/>
    <m/>
    <s v=""/>
  </r>
  <r>
    <n v="825"/>
    <m/>
    <m/>
    <m/>
    <x v="2"/>
    <m/>
    <m/>
    <x v="2"/>
    <m/>
    <m/>
    <m/>
    <m/>
    <m/>
    <m/>
    <m/>
    <s v=""/>
  </r>
  <r>
    <n v="826"/>
    <m/>
    <m/>
    <m/>
    <x v="2"/>
    <m/>
    <m/>
    <x v="2"/>
    <m/>
    <m/>
    <m/>
    <m/>
    <m/>
    <m/>
    <m/>
    <s v=""/>
  </r>
  <r>
    <n v="827"/>
    <m/>
    <m/>
    <m/>
    <x v="2"/>
    <m/>
    <m/>
    <x v="2"/>
    <m/>
    <m/>
    <m/>
    <m/>
    <m/>
    <m/>
    <m/>
    <s v=""/>
  </r>
  <r>
    <n v="828"/>
    <m/>
    <m/>
    <m/>
    <x v="2"/>
    <m/>
    <m/>
    <x v="2"/>
    <m/>
    <m/>
    <m/>
    <m/>
    <m/>
    <m/>
    <m/>
    <s v=""/>
  </r>
  <r>
    <n v="829"/>
    <m/>
    <m/>
    <m/>
    <x v="2"/>
    <m/>
    <m/>
    <x v="2"/>
    <m/>
    <m/>
    <m/>
    <m/>
    <m/>
    <m/>
    <m/>
    <s v=""/>
  </r>
  <r>
    <n v="830"/>
    <m/>
    <m/>
    <m/>
    <x v="2"/>
    <m/>
    <m/>
    <x v="2"/>
    <m/>
    <m/>
    <m/>
    <m/>
    <m/>
    <m/>
    <m/>
    <s v=""/>
  </r>
  <r>
    <n v="831"/>
    <m/>
    <m/>
    <m/>
    <x v="2"/>
    <m/>
    <m/>
    <x v="2"/>
    <m/>
    <m/>
    <m/>
    <m/>
    <m/>
    <m/>
    <m/>
    <s v=""/>
  </r>
  <r>
    <n v="832"/>
    <m/>
    <m/>
    <m/>
    <x v="2"/>
    <m/>
    <m/>
    <x v="2"/>
    <m/>
    <m/>
    <m/>
    <m/>
    <m/>
    <m/>
    <m/>
    <s v=""/>
  </r>
  <r>
    <n v="833"/>
    <m/>
    <m/>
    <m/>
    <x v="2"/>
    <m/>
    <m/>
    <x v="2"/>
    <m/>
    <m/>
    <m/>
    <m/>
    <m/>
    <m/>
    <m/>
    <s v=""/>
  </r>
  <r>
    <n v="834"/>
    <m/>
    <m/>
    <m/>
    <x v="2"/>
    <m/>
    <m/>
    <x v="2"/>
    <m/>
    <m/>
    <m/>
    <m/>
    <m/>
    <m/>
    <m/>
    <s v=""/>
  </r>
  <r>
    <n v="835"/>
    <m/>
    <m/>
    <m/>
    <x v="2"/>
    <m/>
    <m/>
    <x v="2"/>
    <m/>
    <m/>
    <m/>
    <m/>
    <m/>
    <m/>
    <m/>
    <s v=""/>
  </r>
  <r>
    <n v="836"/>
    <m/>
    <m/>
    <m/>
    <x v="2"/>
    <m/>
    <m/>
    <x v="2"/>
    <m/>
    <m/>
    <m/>
    <m/>
    <m/>
    <m/>
    <m/>
    <s v=""/>
  </r>
  <r>
    <n v="837"/>
    <m/>
    <m/>
    <m/>
    <x v="2"/>
    <m/>
    <m/>
    <x v="2"/>
    <m/>
    <m/>
    <m/>
    <m/>
    <m/>
    <m/>
    <m/>
    <s v=""/>
  </r>
  <r>
    <n v="838"/>
    <m/>
    <m/>
    <m/>
    <x v="2"/>
    <m/>
    <m/>
    <x v="2"/>
    <m/>
    <m/>
    <m/>
    <m/>
    <m/>
    <m/>
    <m/>
    <s v=""/>
  </r>
  <r>
    <n v="839"/>
    <m/>
    <m/>
    <m/>
    <x v="2"/>
    <m/>
    <m/>
    <x v="2"/>
    <m/>
    <m/>
    <m/>
    <m/>
    <m/>
    <m/>
    <m/>
    <s v=""/>
  </r>
  <r>
    <n v="840"/>
    <m/>
    <m/>
    <m/>
    <x v="2"/>
    <m/>
    <m/>
    <x v="2"/>
    <m/>
    <m/>
    <m/>
    <m/>
    <m/>
    <m/>
    <m/>
    <s v=""/>
  </r>
  <r>
    <n v="841"/>
    <m/>
    <m/>
    <m/>
    <x v="2"/>
    <m/>
    <m/>
    <x v="2"/>
    <m/>
    <m/>
    <m/>
    <m/>
    <m/>
    <m/>
    <m/>
    <s v=""/>
  </r>
  <r>
    <n v="842"/>
    <m/>
    <m/>
    <m/>
    <x v="2"/>
    <m/>
    <m/>
    <x v="2"/>
    <m/>
    <m/>
    <m/>
    <m/>
    <m/>
    <m/>
    <m/>
    <s v=""/>
  </r>
  <r>
    <n v="843"/>
    <m/>
    <m/>
    <m/>
    <x v="2"/>
    <m/>
    <m/>
    <x v="2"/>
    <m/>
    <m/>
    <m/>
    <m/>
    <m/>
    <m/>
    <m/>
    <s v=""/>
  </r>
  <r>
    <n v="844"/>
    <m/>
    <m/>
    <m/>
    <x v="2"/>
    <m/>
    <m/>
    <x v="2"/>
    <m/>
    <m/>
    <m/>
    <m/>
    <m/>
    <m/>
    <m/>
    <s v=""/>
  </r>
  <r>
    <n v="845"/>
    <m/>
    <m/>
    <m/>
    <x v="2"/>
    <m/>
    <m/>
    <x v="2"/>
    <m/>
    <m/>
    <m/>
    <m/>
    <m/>
    <m/>
    <m/>
    <s v=""/>
  </r>
  <r>
    <n v="846"/>
    <m/>
    <m/>
    <m/>
    <x v="2"/>
    <m/>
    <m/>
    <x v="2"/>
    <m/>
    <m/>
    <m/>
    <m/>
    <m/>
    <m/>
    <m/>
    <s v=""/>
  </r>
  <r>
    <n v="847"/>
    <m/>
    <m/>
    <m/>
    <x v="2"/>
    <m/>
    <m/>
    <x v="2"/>
    <m/>
    <m/>
    <m/>
    <m/>
    <m/>
    <m/>
    <m/>
    <s v=""/>
  </r>
  <r>
    <n v="848"/>
    <m/>
    <m/>
    <m/>
    <x v="2"/>
    <m/>
    <m/>
    <x v="2"/>
    <m/>
    <m/>
    <m/>
    <m/>
    <m/>
    <m/>
    <m/>
    <s v=""/>
  </r>
  <r>
    <n v="849"/>
    <m/>
    <m/>
    <m/>
    <x v="2"/>
    <m/>
    <m/>
    <x v="2"/>
    <m/>
    <m/>
    <m/>
    <m/>
    <m/>
    <m/>
    <m/>
    <s v=""/>
  </r>
  <r>
    <n v="850"/>
    <m/>
    <m/>
    <m/>
    <x v="2"/>
    <m/>
    <m/>
    <x v="2"/>
    <m/>
    <m/>
    <m/>
    <m/>
    <m/>
    <m/>
    <m/>
    <s v=""/>
  </r>
  <r>
    <n v="851"/>
    <m/>
    <m/>
    <m/>
    <x v="2"/>
    <m/>
    <m/>
    <x v="2"/>
    <m/>
    <m/>
    <m/>
    <m/>
    <m/>
    <m/>
    <m/>
    <s v=""/>
  </r>
  <r>
    <n v="852"/>
    <m/>
    <m/>
    <m/>
    <x v="2"/>
    <m/>
    <m/>
    <x v="2"/>
    <m/>
    <m/>
    <m/>
    <m/>
    <m/>
    <m/>
    <m/>
    <s v=""/>
  </r>
  <r>
    <n v="853"/>
    <m/>
    <m/>
    <m/>
    <x v="2"/>
    <m/>
    <m/>
    <x v="2"/>
    <m/>
    <m/>
    <m/>
    <m/>
    <m/>
    <m/>
    <m/>
    <s v=""/>
  </r>
  <r>
    <n v="854"/>
    <m/>
    <m/>
    <m/>
    <x v="2"/>
    <m/>
    <m/>
    <x v="2"/>
    <m/>
    <m/>
    <m/>
    <m/>
    <m/>
    <m/>
    <m/>
    <s v=""/>
  </r>
  <r>
    <n v="855"/>
    <m/>
    <m/>
    <m/>
    <x v="2"/>
    <m/>
    <m/>
    <x v="2"/>
    <m/>
    <m/>
    <m/>
    <m/>
    <m/>
    <m/>
    <m/>
    <s v=""/>
  </r>
  <r>
    <n v="856"/>
    <m/>
    <m/>
    <m/>
    <x v="2"/>
    <m/>
    <m/>
    <x v="2"/>
    <m/>
    <m/>
    <m/>
    <m/>
    <m/>
    <m/>
    <m/>
    <s v=""/>
  </r>
  <r>
    <n v="857"/>
    <m/>
    <m/>
    <m/>
    <x v="2"/>
    <m/>
    <m/>
    <x v="2"/>
    <m/>
    <m/>
    <m/>
    <m/>
    <m/>
    <m/>
    <m/>
    <s v=""/>
  </r>
  <r>
    <n v="858"/>
    <m/>
    <m/>
    <m/>
    <x v="2"/>
    <m/>
    <m/>
    <x v="2"/>
    <m/>
    <m/>
    <m/>
    <m/>
    <m/>
    <m/>
    <m/>
    <s v=""/>
  </r>
  <r>
    <n v="859"/>
    <m/>
    <m/>
    <m/>
    <x v="2"/>
    <m/>
    <m/>
    <x v="2"/>
    <m/>
    <m/>
    <m/>
    <m/>
    <m/>
    <m/>
    <m/>
    <s v=""/>
  </r>
  <r>
    <n v="860"/>
    <m/>
    <m/>
    <m/>
    <x v="2"/>
    <m/>
    <m/>
    <x v="2"/>
    <m/>
    <m/>
    <m/>
    <m/>
    <m/>
    <m/>
    <m/>
    <s v=""/>
  </r>
  <r>
    <n v="861"/>
    <m/>
    <m/>
    <m/>
    <x v="2"/>
    <m/>
    <m/>
    <x v="2"/>
    <m/>
    <m/>
    <m/>
    <m/>
    <m/>
    <m/>
    <m/>
    <s v=""/>
  </r>
  <r>
    <n v="862"/>
    <m/>
    <m/>
    <m/>
    <x v="2"/>
    <m/>
    <m/>
    <x v="2"/>
    <m/>
    <m/>
    <m/>
    <m/>
    <m/>
    <m/>
    <m/>
    <s v=""/>
  </r>
  <r>
    <n v="863"/>
    <m/>
    <m/>
    <m/>
    <x v="2"/>
    <m/>
    <m/>
    <x v="2"/>
    <m/>
    <m/>
    <m/>
    <m/>
    <m/>
    <m/>
    <m/>
    <s v=""/>
  </r>
  <r>
    <n v="864"/>
    <m/>
    <m/>
    <m/>
    <x v="2"/>
    <m/>
    <m/>
    <x v="2"/>
    <m/>
    <m/>
    <m/>
    <m/>
    <m/>
    <m/>
    <m/>
    <s v=""/>
  </r>
  <r>
    <n v="865"/>
    <m/>
    <m/>
    <m/>
    <x v="2"/>
    <m/>
    <m/>
    <x v="2"/>
    <m/>
    <m/>
    <m/>
    <m/>
    <m/>
    <m/>
    <m/>
    <s v=""/>
  </r>
  <r>
    <n v="866"/>
    <m/>
    <m/>
    <m/>
    <x v="2"/>
    <m/>
    <m/>
    <x v="2"/>
    <m/>
    <m/>
    <m/>
    <m/>
    <m/>
    <m/>
    <m/>
    <s v=""/>
  </r>
  <r>
    <n v="867"/>
    <m/>
    <m/>
    <m/>
    <x v="2"/>
    <m/>
    <m/>
    <x v="2"/>
    <m/>
    <m/>
    <m/>
    <m/>
    <m/>
    <m/>
    <m/>
    <s v=""/>
  </r>
  <r>
    <n v="868"/>
    <m/>
    <m/>
    <m/>
    <x v="2"/>
    <m/>
    <m/>
    <x v="2"/>
    <m/>
    <m/>
    <m/>
    <m/>
    <m/>
    <m/>
    <m/>
    <s v=""/>
  </r>
  <r>
    <n v="869"/>
    <m/>
    <m/>
    <m/>
    <x v="2"/>
    <m/>
    <m/>
    <x v="2"/>
    <m/>
    <m/>
    <m/>
    <m/>
    <m/>
    <m/>
    <m/>
    <s v=""/>
  </r>
  <r>
    <n v="870"/>
    <m/>
    <m/>
    <m/>
    <x v="2"/>
    <m/>
    <m/>
    <x v="2"/>
    <m/>
    <m/>
    <m/>
    <m/>
    <m/>
    <m/>
    <m/>
    <s v=""/>
  </r>
  <r>
    <n v="871"/>
    <m/>
    <m/>
    <m/>
    <x v="2"/>
    <m/>
    <m/>
    <x v="2"/>
    <m/>
    <m/>
    <m/>
    <m/>
    <m/>
    <m/>
    <m/>
    <s v=""/>
  </r>
  <r>
    <n v="872"/>
    <m/>
    <m/>
    <m/>
    <x v="2"/>
    <m/>
    <m/>
    <x v="2"/>
    <m/>
    <m/>
    <m/>
    <m/>
    <m/>
    <m/>
    <m/>
    <s v=""/>
  </r>
  <r>
    <n v="873"/>
    <m/>
    <m/>
    <m/>
    <x v="2"/>
    <m/>
    <m/>
    <x v="2"/>
    <m/>
    <m/>
    <m/>
    <m/>
    <m/>
    <m/>
    <m/>
    <s v=""/>
  </r>
  <r>
    <n v="874"/>
    <m/>
    <m/>
    <m/>
    <x v="2"/>
    <m/>
    <m/>
    <x v="2"/>
    <m/>
    <m/>
    <m/>
    <m/>
    <m/>
    <m/>
    <m/>
    <s v=""/>
  </r>
  <r>
    <n v="875"/>
    <m/>
    <m/>
    <m/>
    <x v="2"/>
    <m/>
    <m/>
    <x v="2"/>
    <m/>
    <m/>
    <m/>
    <m/>
    <m/>
    <m/>
    <m/>
    <s v=""/>
  </r>
  <r>
    <n v="876"/>
    <m/>
    <m/>
    <m/>
    <x v="2"/>
    <m/>
    <m/>
    <x v="2"/>
    <m/>
    <m/>
    <m/>
    <m/>
    <m/>
    <m/>
    <m/>
    <s v=""/>
  </r>
  <r>
    <n v="877"/>
    <m/>
    <m/>
    <m/>
    <x v="2"/>
    <m/>
    <m/>
    <x v="2"/>
    <m/>
    <m/>
    <m/>
    <m/>
    <m/>
    <m/>
    <m/>
    <s v=""/>
  </r>
  <r>
    <n v="878"/>
    <m/>
    <m/>
    <m/>
    <x v="2"/>
    <m/>
    <m/>
    <x v="2"/>
    <m/>
    <m/>
    <m/>
    <m/>
    <m/>
    <m/>
    <m/>
    <s v=""/>
  </r>
  <r>
    <n v="879"/>
    <m/>
    <m/>
    <m/>
    <x v="2"/>
    <m/>
    <m/>
    <x v="2"/>
    <m/>
    <m/>
    <m/>
    <m/>
    <m/>
    <m/>
    <m/>
    <s v=""/>
  </r>
  <r>
    <n v="880"/>
    <m/>
    <m/>
    <m/>
    <x v="2"/>
    <m/>
    <m/>
    <x v="2"/>
    <m/>
    <m/>
    <m/>
    <m/>
    <m/>
    <m/>
    <m/>
    <s v=""/>
  </r>
  <r>
    <n v="881"/>
    <m/>
    <m/>
    <m/>
    <x v="2"/>
    <m/>
    <m/>
    <x v="2"/>
    <m/>
    <m/>
    <m/>
    <m/>
    <m/>
    <m/>
    <m/>
    <s v=""/>
  </r>
  <r>
    <n v="882"/>
    <m/>
    <m/>
    <m/>
    <x v="2"/>
    <m/>
    <m/>
    <x v="2"/>
    <m/>
    <m/>
    <m/>
    <m/>
    <m/>
    <m/>
    <m/>
    <s v=""/>
  </r>
  <r>
    <n v="883"/>
    <m/>
    <m/>
    <m/>
    <x v="2"/>
    <m/>
    <m/>
    <x v="2"/>
    <m/>
    <m/>
    <m/>
    <m/>
    <m/>
    <m/>
    <m/>
    <s v=""/>
  </r>
  <r>
    <n v="884"/>
    <m/>
    <m/>
    <m/>
    <x v="2"/>
    <m/>
    <m/>
    <x v="2"/>
    <m/>
    <m/>
    <m/>
    <m/>
    <m/>
    <m/>
    <m/>
    <s v=""/>
  </r>
  <r>
    <n v="885"/>
    <m/>
    <m/>
    <m/>
    <x v="2"/>
    <m/>
    <m/>
    <x v="2"/>
    <m/>
    <m/>
    <m/>
    <m/>
    <m/>
    <m/>
    <m/>
    <s v=""/>
  </r>
  <r>
    <n v="886"/>
    <m/>
    <m/>
    <m/>
    <x v="2"/>
    <m/>
    <m/>
    <x v="2"/>
    <m/>
    <m/>
    <m/>
    <m/>
    <m/>
    <m/>
    <m/>
    <s v=""/>
  </r>
  <r>
    <n v="887"/>
    <m/>
    <m/>
    <m/>
    <x v="2"/>
    <m/>
    <m/>
    <x v="2"/>
    <m/>
    <m/>
    <m/>
    <m/>
    <m/>
    <m/>
    <m/>
    <s v=""/>
  </r>
  <r>
    <n v="888"/>
    <m/>
    <m/>
    <m/>
    <x v="2"/>
    <m/>
    <m/>
    <x v="2"/>
    <m/>
    <m/>
    <m/>
    <m/>
    <m/>
    <m/>
    <m/>
    <s v=""/>
  </r>
  <r>
    <n v="889"/>
    <m/>
    <m/>
    <m/>
    <x v="2"/>
    <m/>
    <m/>
    <x v="2"/>
    <m/>
    <m/>
    <m/>
    <m/>
    <m/>
    <m/>
    <m/>
    <s v=""/>
  </r>
  <r>
    <n v="890"/>
    <m/>
    <m/>
    <m/>
    <x v="2"/>
    <m/>
    <m/>
    <x v="2"/>
    <m/>
    <m/>
    <m/>
    <m/>
    <m/>
    <m/>
    <m/>
    <s v=""/>
  </r>
  <r>
    <n v="891"/>
    <m/>
    <m/>
    <m/>
    <x v="2"/>
    <m/>
    <m/>
    <x v="2"/>
    <m/>
    <m/>
    <m/>
    <m/>
    <m/>
    <m/>
    <m/>
    <s v=""/>
  </r>
  <r>
    <n v="892"/>
    <m/>
    <m/>
    <m/>
    <x v="2"/>
    <m/>
    <m/>
    <x v="2"/>
    <m/>
    <m/>
    <m/>
    <m/>
    <m/>
    <m/>
    <m/>
    <s v=""/>
  </r>
  <r>
    <n v="893"/>
    <m/>
    <m/>
    <m/>
    <x v="2"/>
    <m/>
    <m/>
    <x v="2"/>
    <m/>
    <m/>
    <m/>
    <m/>
    <m/>
    <m/>
    <m/>
    <s v=""/>
  </r>
  <r>
    <n v="894"/>
    <m/>
    <m/>
    <m/>
    <x v="2"/>
    <m/>
    <m/>
    <x v="2"/>
    <m/>
    <m/>
    <m/>
    <m/>
    <m/>
    <m/>
    <m/>
    <s v=""/>
  </r>
  <r>
    <n v="895"/>
    <m/>
    <m/>
    <m/>
    <x v="2"/>
    <m/>
    <m/>
    <x v="2"/>
    <m/>
    <m/>
    <m/>
    <m/>
    <m/>
    <m/>
    <m/>
    <s v=""/>
  </r>
  <r>
    <n v="896"/>
    <m/>
    <m/>
    <m/>
    <x v="2"/>
    <m/>
    <m/>
    <x v="2"/>
    <m/>
    <m/>
    <m/>
    <m/>
    <m/>
    <m/>
    <m/>
    <s v=""/>
  </r>
  <r>
    <n v="897"/>
    <m/>
    <m/>
    <m/>
    <x v="2"/>
    <m/>
    <m/>
    <x v="2"/>
    <m/>
    <m/>
    <m/>
    <m/>
    <m/>
    <m/>
    <m/>
    <s v=""/>
  </r>
  <r>
    <n v="898"/>
    <m/>
    <m/>
    <m/>
    <x v="2"/>
    <m/>
    <m/>
    <x v="2"/>
    <m/>
    <m/>
    <m/>
    <m/>
    <m/>
    <m/>
    <m/>
    <s v=""/>
  </r>
  <r>
    <n v="899"/>
    <m/>
    <m/>
    <m/>
    <x v="2"/>
    <m/>
    <m/>
    <x v="2"/>
    <m/>
    <m/>
    <m/>
    <m/>
    <m/>
    <m/>
    <m/>
    <s v=""/>
  </r>
  <r>
    <n v="900"/>
    <m/>
    <m/>
    <m/>
    <x v="2"/>
    <m/>
    <m/>
    <x v="2"/>
    <m/>
    <m/>
    <m/>
    <m/>
    <m/>
    <m/>
    <m/>
    <s v=""/>
  </r>
  <r>
    <n v="901"/>
    <m/>
    <m/>
    <m/>
    <x v="2"/>
    <m/>
    <m/>
    <x v="2"/>
    <m/>
    <m/>
    <m/>
    <m/>
    <m/>
    <m/>
    <m/>
    <s v=""/>
  </r>
  <r>
    <n v="902"/>
    <m/>
    <m/>
    <m/>
    <x v="2"/>
    <m/>
    <m/>
    <x v="2"/>
    <m/>
    <m/>
    <m/>
    <m/>
    <m/>
    <m/>
    <m/>
    <s v=""/>
  </r>
  <r>
    <n v="903"/>
    <m/>
    <m/>
    <m/>
    <x v="2"/>
    <m/>
    <m/>
    <x v="2"/>
    <m/>
    <m/>
    <m/>
    <m/>
    <m/>
    <m/>
    <m/>
    <s v=""/>
  </r>
  <r>
    <n v="904"/>
    <m/>
    <m/>
    <m/>
    <x v="2"/>
    <m/>
    <m/>
    <x v="2"/>
    <m/>
    <m/>
    <m/>
    <m/>
    <m/>
    <m/>
    <m/>
    <s v=""/>
  </r>
  <r>
    <n v="905"/>
    <m/>
    <m/>
    <m/>
    <x v="2"/>
    <m/>
    <m/>
    <x v="2"/>
    <m/>
    <m/>
    <m/>
    <m/>
    <m/>
    <m/>
    <m/>
    <s v=""/>
  </r>
  <r>
    <n v="906"/>
    <m/>
    <m/>
    <m/>
    <x v="2"/>
    <m/>
    <m/>
    <x v="2"/>
    <m/>
    <m/>
    <m/>
    <m/>
    <m/>
    <m/>
    <m/>
    <s v=""/>
  </r>
  <r>
    <n v="907"/>
    <m/>
    <m/>
    <m/>
    <x v="2"/>
    <m/>
    <m/>
    <x v="2"/>
    <m/>
    <m/>
    <m/>
    <m/>
    <m/>
    <m/>
    <m/>
    <s v=""/>
  </r>
  <r>
    <n v="908"/>
    <m/>
    <m/>
    <m/>
    <x v="2"/>
    <m/>
    <m/>
    <x v="2"/>
    <m/>
    <m/>
    <m/>
    <m/>
    <m/>
    <m/>
    <m/>
    <s v=""/>
  </r>
  <r>
    <n v="909"/>
    <m/>
    <m/>
    <m/>
    <x v="2"/>
    <m/>
    <m/>
    <x v="2"/>
    <m/>
    <m/>
    <m/>
    <m/>
    <m/>
    <m/>
    <m/>
    <s v=""/>
  </r>
  <r>
    <n v="910"/>
    <m/>
    <m/>
    <m/>
    <x v="2"/>
    <m/>
    <m/>
    <x v="2"/>
    <m/>
    <m/>
    <m/>
    <m/>
    <m/>
    <m/>
    <m/>
    <s v=""/>
  </r>
  <r>
    <n v="911"/>
    <m/>
    <m/>
    <m/>
    <x v="2"/>
    <m/>
    <m/>
    <x v="2"/>
    <m/>
    <m/>
    <m/>
    <m/>
    <m/>
    <m/>
    <m/>
    <s v=""/>
  </r>
  <r>
    <n v="912"/>
    <m/>
    <m/>
    <m/>
    <x v="2"/>
    <m/>
    <m/>
    <x v="2"/>
    <m/>
    <m/>
    <m/>
    <m/>
    <m/>
    <m/>
    <m/>
    <s v=""/>
  </r>
  <r>
    <n v="913"/>
    <m/>
    <m/>
    <m/>
    <x v="2"/>
    <m/>
    <m/>
    <x v="2"/>
    <m/>
    <m/>
    <m/>
    <m/>
    <m/>
    <m/>
    <m/>
    <s v=""/>
  </r>
  <r>
    <n v="914"/>
    <m/>
    <m/>
    <m/>
    <x v="2"/>
    <m/>
    <m/>
    <x v="2"/>
    <m/>
    <m/>
    <m/>
    <m/>
    <m/>
    <m/>
    <m/>
    <s v=""/>
  </r>
  <r>
    <n v="915"/>
    <m/>
    <m/>
    <m/>
    <x v="2"/>
    <m/>
    <m/>
    <x v="2"/>
    <m/>
    <m/>
    <m/>
    <m/>
    <m/>
    <m/>
    <m/>
    <s v=""/>
  </r>
  <r>
    <n v="916"/>
    <m/>
    <m/>
    <m/>
    <x v="2"/>
    <m/>
    <m/>
    <x v="2"/>
    <m/>
    <m/>
    <m/>
    <m/>
    <m/>
    <m/>
    <m/>
    <s v=""/>
  </r>
  <r>
    <n v="917"/>
    <m/>
    <m/>
    <m/>
    <x v="2"/>
    <m/>
    <m/>
    <x v="2"/>
    <m/>
    <m/>
    <m/>
    <m/>
    <m/>
    <m/>
    <m/>
    <s v=""/>
  </r>
  <r>
    <n v="918"/>
    <m/>
    <m/>
    <m/>
    <x v="2"/>
    <m/>
    <m/>
    <x v="2"/>
    <m/>
    <m/>
    <m/>
    <m/>
    <m/>
    <m/>
    <m/>
    <s v=""/>
  </r>
  <r>
    <n v="919"/>
    <m/>
    <m/>
    <m/>
    <x v="2"/>
    <m/>
    <m/>
    <x v="2"/>
    <m/>
    <m/>
    <m/>
    <m/>
    <m/>
    <m/>
    <m/>
    <s v=""/>
  </r>
  <r>
    <n v="920"/>
    <m/>
    <m/>
    <m/>
    <x v="2"/>
    <m/>
    <m/>
    <x v="2"/>
    <m/>
    <m/>
    <m/>
    <m/>
    <m/>
    <m/>
    <m/>
    <s v=""/>
  </r>
  <r>
    <n v="921"/>
    <m/>
    <m/>
    <m/>
    <x v="2"/>
    <m/>
    <m/>
    <x v="2"/>
    <m/>
    <m/>
    <m/>
    <m/>
    <m/>
    <m/>
    <m/>
    <s v=""/>
  </r>
  <r>
    <n v="922"/>
    <m/>
    <m/>
    <m/>
    <x v="2"/>
    <m/>
    <m/>
    <x v="2"/>
    <m/>
    <m/>
    <m/>
    <m/>
    <m/>
    <m/>
    <m/>
    <s v=""/>
  </r>
  <r>
    <n v="923"/>
    <m/>
    <m/>
    <m/>
    <x v="2"/>
    <m/>
    <m/>
    <x v="2"/>
    <m/>
    <m/>
    <m/>
    <m/>
    <m/>
    <m/>
    <m/>
    <s v=""/>
  </r>
  <r>
    <n v="924"/>
    <m/>
    <m/>
    <m/>
    <x v="2"/>
    <m/>
    <m/>
    <x v="2"/>
    <m/>
    <m/>
    <m/>
    <m/>
    <m/>
    <m/>
    <m/>
    <s v=""/>
  </r>
  <r>
    <n v="925"/>
    <m/>
    <m/>
    <m/>
    <x v="2"/>
    <m/>
    <m/>
    <x v="2"/>
    <m/>
    <m/>
    <m/>
    <m/>
    <m/>
    <m/>
    <m/>
    <s v=""/>
  </r>
  <r>
    <n v="926"/>
    <m/>
    <m/>
    <m/>
    <x v="2"/>
    <m/>
    <m/>
    <x v="2"/>
    <m/>
    <m/>
    <m/>
    <m/>
    <m/>
    <m/>
    <m/>
    <s v=""/>
  </r>
  <r>
    <n v="927"/>
    <m/>
    <m/>
    <m/>
    <x v="2"/>
    <m/>
    <m/>
    <x v="2"/>
    <m/>
    <m/>
    <m/>
    <m/>
    <m/>
    <m/>
    <m/>
    <s v=""/>
  </r>
  <r>
    <n v="928"/>
    <m/>
    <m/>
    <m/>
    <x v="2"/>
    <m/>
    <m/>
    <x v="2"/>
    <m/>
    <m/>
    <m/>
    <m/>
    <m/>
    <m/>
    <m/>
    <s v=""/>
  </r>
  <r>
    <n v="929"/>
    <m/>
    <m/>
    <m/>
    <x v="2"/>
    <m/>
    <m/>
    <x v="2"/>
    <m/>
    <m/>
    <m/>
    <m/>
    <m/>
    <m/>
    <m/>
    <s v=""/>
  </r>
  <r>
    <n v="930"/>
    <m/>
    <m/>
    <m/>
    <x v="2"/>
    <m/>
    <m/>
    <x v="2"/>
    <m/>
    <m/>
    <m/>
    <m/>
    <m/>
    <m/>
    <m/>
    <s v=""/>
  </r>
  <r>
    <n v="931"/>
    <m/>
    <m/>
    <m/>
    <x v="2"/>
    <m/>
    <m/>
    <x v="2"/>
    <m/>
    <m/>
    <m/>
    <m/>
    <m/>
    <m/>
    <m/>
    <s v=""/>
  </r>
  <r>
    <n v="932"/>
    <m/>
    <m/>
    <m/>
    <x v="2"/>
    <m/>
    <m/>
    <x v="2"/>
    <m/>
    <m/>
    <m/>
    <m/>
    <m/>
    <m/>
    <m/>
    <s v=""/>
  </r>
  <r>
    <n v="933"/>
    <m/>
    <m/>
    <m/>
    <x v="2"/>
    <m/>
    <m/>
    <x v="2"/>
    <m/>
    <m/>
    <m/>
    <m/>
    <m/>
    <m/>
    <m/>
    <s v=""/>
  </r>
  <r>
    <n v="934"/>
    <m/>
    <m/>
    <m/>
    <x v="2"/>
    <m/>
    <m/>
    <x v="2"/>
    <m/>
    <m/>
    <m/>
    <m/>
    <m/>
    <m/>
    <m/>
    <s v=""/>
  </r>
  <r>
    <n v="935"/>
    <m/>
    <m/>
    <m/>
    <x v="2"/>
    <m/>
    <m/>
    <x v="2"/>
    <m/>
    <m/>
    <m/>
    <m/>
    <m/>
    <m/>
    <m/>
    <s v=""/>
  </r>
  <r>
    <n v="936"/>
    <m/>
    <m/>
    <m/>
    <x v="2"/>
    <m/>
    <m/>
    <x v="2"/>
    <m/>
    <m/>
    <m/>
    <m/>
    <m/>
    <m/>
    <m/>
    <s v=""/>
  </r>
  <r>
    <n v="937"/>
    <m/>
    <m/>
    <m/>
    <x v="2"/>
    <m/>
    <m/>
    <x v="2"/>
    <m/>
    <m/>
    <m/>
    <m/>
    <m/>
    <m/>
    <m/>
    <s v=""/>
  </r>
  <r>
    <n v="938"/>
    <m/>
    <m/>
    <m/>
    <x v="2"/>
    <m/>
    <m/>
    <x v="2"/>
    <m/>
    <m/>
    <m/>
    <m/>
    <m/>
    <m/>
    <m/>
    <s v=""/>
  </r>
  <r>
    <n v="939"/>
    <m/>
    <m/>
    <m/>
    <x v="2"/>
    <m/>
    <m/>
    <x v="2"/>
    <m/>
    <m/>
    <m/>
    <m/>
    <m/>
    <m/>
    <m/>
    <s v=""/>
  </r>
  <r>
    <n v="940"/>
    <m/>
    <m/>
    <m/>
    <x v="2"/>
    <m/>
    <m/>
    <x v="2"/>
    <m/>
    <m/>
    <m/>
    <m/>
    <m/>
    <m/>
    <m/>
    <s v=""/>
  </r>
  <r>
    <n v="941"/>
    <m/>
    <m/>
    <m/>
    <x v="2"/>
    <m/>
    <m/>
    <x v="2"/>
    <m/>
    <m/>
    <m/>
    <m/>
    <m/>
    <m/>
    <m/>
    <s v=""/>
  </r>
  <r>
    <n v="942"/>
    <m/>
    <m/>
    <m/>
    <x v="2"/>
    <m/>
    <m/>
    <x v="2"/>
    <m/>
    <m/>
    <m/>
    <m/>
    <m/>
    <m/>
    <m/>
    <s v=""/>
  </r>
  <r>
    <n v="943"/>
    <m/>
    <m/>
    <m/>
    <x v="2"/>
    <m/>
    <m/>
    <x v="2"/>
    <m/>
    <m/>
    <m/>
    <m/>
    <m/>
    <m/>
    <m/>
    <s v=""/>
  </r>
  <r>
    <n v="944"/>
    <m/>
    <m/>
    <m/>
    <x v="2"/>
    <m/>
    <m/>
    <x v="2"/>
    <m/>
    <m/>
    <m/>
    <m/>
    <m/>
    <m/>
    <m/>
    <s v=""/>
  </r>
  <r>
    <n v="945"/>
    <m/>
    <m/>
    <m/>
    <x v="2"/>
    <m/>
    <m/>
    <x v="2"/>
    <m/>
    <m/>
    <m/>
    <m/>
    <m/>
    <m/>
    <m/>
    <s v=""/>
  </r>
  <r>
    <n v="946"/>
    <m/>
    <m/>
    <m/>
    <x v="2"/>
    <m/>
    <m/>
    <x v="2"/>
    <m/>
    <m/>
    <m/>
    <m/>
    <m/>
    <m/>
    <m/>
    <s v=""/>
  </r>
  <r>
    <n v="947"/>
    <m/>
    <m/>
    <m/>
    <x v="2"/>
    <m/>
    <m/>
    <x v="2"/>
    <m/>
    <m/>
    <m/>
    <m/>
    <m/>
    <m/>
    <m/>
    <s v=""/>
  </r>
  <r>
    <n v="948"/>
    <m/>
    <m/>
    <m/>
    <x v="2"/>
    <m/>
    <m/>
    <x v="2"/>
    <m/>
    <m/>
    <m/>
    <m/>
    <m/>
    <m/>
    <m/>
    <s v=""/>
  </r>
  <r>
    <n v="949"/>
    <m/>
    <m/>
    <m/>
    <x v="2"/>
    <m/>
    <m/>
    <x v="2"/>
    <m/>
    <m/>
    <m/>
    <m/>
    <m/>
    <m/>
    <m/>
    <s v=""/>
  </r>
  <r>
    <n v="950"/>
    <m/>
    <m/>
    <m/>
    <x v="2"/>
    <m/>
    <m/>
    <x v="2"/>
    <m/>
    <m/>
    <m/>
    <m/>
    <m/>
    <m/>
    <m/>
    <s v=""/>
  </r>
  <r>
    <n v="951"/>
    <m/>
    <m/>
    <m/>
    <x v="2"/>
    <m/>
    <m/>
    <x v="2"/>
    <m/>
    <m/>
    <m/>
    <m/>
    <m/>
    <m/>
    <m/>
    <s v=""/>
  </r>
  <r>
    <n v="952"/>
    <m/>
    <m/>
    <m/>
    <x v="2"/>
    <m/>
    <m/>
    <x v="2"/>
    <m/>
    <m/>
    <m/>
    <m/>
    <m/>
    <m/>
    <m/>
    <s v=""/>
  </r>
  <r>
    <n v="953"/>
    <m/>
    <m/>
    <m/>
    <x v="2"/>
    <m/>
    <m/>
    <x v="2"/>
    <m/>
    <m/>
    <m/>
    <m/>
    <m/>
    <m/>
    <m/>
    <s v=""/>
  </r>
  <r>
    <n v="954"/>
    <m/>
    <m/>
    <m/>
    <x v="2"/>
    <m/>
    <m/>
    <x v="2"/>
    <m/>
    <m/>
    <m/>
    <m/>
    <m/>
    <m/>
    <m/>
    <s v=""/>
  </r>
  <r>
    <n v="955"/>
    <m/>
    <m/>
    <m/>
    <x v="2"/>
    <m/>
    <m/>
    <x v="2"/>
    <m/>
    <m/>
    <m/>
    <m/>
    <m/>
    <m/>
    <m/>
    <s v=""/>
  </r>
  <r>
    <n v="956"/>
    <m/>
    <m/>
    <m/>
    <x v="2"/>
    <m/>
    <m/>
    <x v="2"/>
    <m/>
    <m/>
    <m/>
    <m/>
    <m/>
    <m/>
    <m/>
    <s v=""/>
  </r>
  <r>
    <n v="957"/>
    <m/>
    <m/>
    <m/>
    <x v="2"/>
    <m/>
    <m/>
    <x v="2"/>
    <m/>
    <m/>
    <m/>
    <m/>
    <m/>
    <m/>
    <m/>
    <s v=""/>
  </r>
  <r>
    <n v="958"/>
    <m/>
    <m/>
    <m/>
    <x v="2"/>
    <m/>
    <m/>
    <x v="2"/>
    <m/>
    <m/>
    <m/>
    <m/>
    <m/>
    <m/>
    <m/>
    <s v=""/>
  </r>
  <r>
    <n v="959"/>
    <m/>
    <m/>
    <m/>
    <x v="2"/>
    <m/>
    <m/>
    <x v="2"/>
    <m/>
    <m/>
    <m/>
    <m/>
    <m/>
    <m/>
    <m/>
    <s v=""/>
  </r>
  <r>
    <n v="960"/>
    <m/>
    <m/>
    <m/>
    <x v="2"/>
    <m/>
    <m/>
    <x v="2"/>
    <m/>
    <m/>
    <m/>
    <m/>
    <m/>
    <m/>
    <m/>
    <s v=""/>
  </r>
  <r>
    <n v="961"/>
    <m/>
    <m/>
    <m/>
    <x v="2"/>
    <m/>
    <m/>
    <x v="2"/>
    <m/>
    <m/>
    <m/>
    <m/>
    <m/>
    <m/>
    <m/>
    <s v=""/>
  </r>
  <r>
    <n v="962"/>
    <m/>
    <m/>
    <m/>
    <x v="2"/>
    <m/>
    <m/>
    <x v="2"/>
    <m/>
    <m/>
    <m/>
    <m/>
    <m/>
    <m/>
    <m/>
    <s v=""/>
  </r>
  <r>
    <n v="963"/>
    <m/>
    <m/>
    <m/>
    <x v="2"/>
    <m/>
    <m/>
    <x v="2"/>
    <m/>
    <m/>
    <m/>
    <m/>
    <m/>
    <m/>
    <m/>
    <s v=""/>
  </r>
  <r>
    <n v="964"/>
    <m/>
    <m/>
    <m/>
    <x v="2"/>
    <m/>
    <m/>
    <x v="2"/>
    <m/>
    <m/>
    <m/>
    <m/>
    <m/>
    <m/>
    <m/>
    <s v=""/>
  </r>
  <r>
    <n v="965"/>
    <m/>
    <m/>
    <m/>
    <x v="2"/>
    <m/>
    <m/>
    <x v="2"/>
    <m/>
    <m/>
    <m/>
    <m/>
    <m/>
    <m/>
    <m/>
    <s v=""/>
  </r>
  <r>
    <n v="966"/>
    <m/>
    <m/>
    <m/>
    <x v="2"/>
    <m/>
    <m/>
    <x v="2"/>
    <m/>
    <m/>
    <m/>
    <m/>
    <m/>
    <m/>
    <m/>
    <s v=""/>
  </r>
  <r>
    <n v="967"/>
    <m/>
    <m/>
    <m/>
    <x v="2"/>
    <m/>
    <m/>
    <x v="2"/>
    <m/>
    <m/>
    <m/>
    <m/>
    <m/>
    <m/>
    <m/>
    <s v=""/>
  </r>
  <r>
    <n v="968"/>
    <m/>
    <m/>
    <m/>
    <x v="2"/>
    <m/>
    <m/>
    <x v="2"/>
    <m/>
    <m/>
    <m/>
    <m/>
    <m/>
    <m/>
    <m/>
    <s v=""/>
  </r>
  <r>
    <n v="969"/>
    <m/>
    <m/>
    <m/>
    <x v="2"/>
    <m/>
    <m/>
    <x v="2"/>
    <m/>
    <m/>
    <m/>
    <m/>
    <m/>
    <m/>
    <m/>
    <s v=""/>
  </r>
  <r>
    <n v="970"/>
    <m/>
    <m/>
    <m/>
    <x v="2"/>
    <m/>
    <m/>
    <x v="2"/>
    <m/>
    <m/>
    <m/>
    <m/>
    <m/>
    <m/>
    <m/>
    <s v=""/>
  </r>
  <r>
    <n v="971"/>
    <m/>
    <m/>
    <m/>
    <x v="2"/>
    <m/>
    <m/>
    <x v="2"/>
    <m/>
    <m/>
    <m/>
    <m/>
    <m/>
    <m/>
    <m/>
    <s v=""/>
  </r>
  <r>
    <n v="972"/>
    <m/>
    <m/>
    <m/>
    <x v="2"/>
    <m/>
    <m/>
    <x v="2"/>
    <m/>
    <m/>
    <m/>
    <m/>
    <m/>
    <m/>
    <m/>
    <s v=""/>
  </r>
  <r>
    <n v="973"/>
    <m/>
    <m/>
    <m/>
    <x v="2"/>
    <m/>
    <m/>
    <x v="2"/>
    <m/>
    <m/>
    <m/>
    <m/>
    <m/>
    <m/>
    <m/>
    <s v=""/>
  </r>
  <r>
    <n v="974"/>
    <m/>
    <m/>
    <m/>
    <x v="2"/>
    <m/>
    <m/>
    <x v="2"/>
    <m/>
    <m/>
    <m/>
    <m/>
    <m/>
    <m/>
    <m/>
    <s v=""/>
  </r>
  <r>
    <n v="975"/>
    <m/>
    <m/>
    <m/>
    <x v="2"/>
    <m/>
    <m/>
    <x v="2"/>
    <m/>
    <m/>
    <m/>
    <m/>
    <m/>
    <m/>
    <m/>
    <s v=""/>
  </r>
  <r>
    <n v="976"/>
    <m/>
    <m/>
    <m/>
    <x v="2"/>
    <m/>
    <m/>
    <x v="2"/>
    <m/>
    <m/>
    <m/>
    <m/>
    <m/>
    <m/>
    <m/>
    <s v=""/>
  </r>
  <r>
    <n v="977"/>
    <m/>
    <m/>
    <m/>
    <x v="2"/>
    <m/>
    <m/>
    <x v="2"/>
    <m/>
    <m/>
    <m/>
    <m/>
    <m/>
    <m/>
    <m/>
    <s v=""/>
  </r>
  <r>
    <n v="978"/>
    <m/>
    <m/>
    <m/>
    <x v="2"/>
    <m/>
    <m/>
    <x v="2"/>
    <m/>
    <m/>
    <m/>
    <m/>
    <m/>
    <m/>
    <m/>
    <s v=""/>
  </r>
  <r>
    <n v="979"/>
    <m/>
    <m/>
    <m/>
    <x v="2"/>
    <m/>
    <m/>
    <x v="2"/>
    <m/>
    <m/>
    <m/>
    <m/>
    <m/>
    <m/>
    <m/>
    <s v=""/>
  </r>
  <r>
    <n v="980"/>
    <m/>
    <m/>
    <m/>
    <x v="2"/>
    <m/>
    <m/>
    <x v="2"/>
    <m/>
    <m/>
    <m/>
    <m/>
    <m/>
    <m/>
    <m/>
    <s v=""/>
  </r>
  <r>
    <n v="981"/>
    <m/>
    <m/>
    <m/>
    <x v="2"/>
    <m/>
    <m/>
    <x v="2"/>
    <m/>
    <m/>
    <m/>
    <m/>
    <m/>
    <m/>
    <m/>
    <s v=""/>
  </r>
  <r>
    <n v="982"/>
    <m/>
    <m/>
    <m/>
    <x v="2"/>
    <m/>
    <m/>
    <x v="2"/>
    <m/>
    <m/>
    <m/>
    <m/>
    <m/>
    <m/>
    <m/>
    <s v=""/>
  </r>
  <r>
    <n v="983"/>
    <m/>
    <m/>
    <m/>
    <x v="2"/>
    <m/>
    <m/>
    <x v="2"/>
    <m/>
    <m/>
    <m/>
    <m/>
    <m/>
    <m/>
    <m/>
    <s v=""/>
  </r>
  <r>
    <n v="984"/>
    <m/>
    <m/>
    <m/>
    <x v="2"/>
    <m/>
    <m/>
    <x v="2"/>
    <m/>
    <m/>
    <m/>
    <m/>
    <m/>
    <m/>
    <m/>
    <s v=""/>
  </r>
  <r>
    <n v="985"/>
    <m/>
    <m/>
    <m/>
    <x v="2"/>
    <m/>
    <m/>
    <x v="2"/>
    <m/>
    <m/>
    <m/>
    <m/>
    <m/>
    <m/>
    <m/>
    <s v=""/>
  </r>
  <r>
    <n v="986"/>
    <m/>
    <m/>
    <m/>
    <x v="2"/>
    <m/>
    <m/>
    <x v="2"/>
    <m/>
    <m/>
    <m/>
    <m/>
    <m/>
    <m/>
    <m/>
    <s v=""/>
  </r>
  <r>
    <n v="987"/>
    <m/>
    <m/>
    <m/>
    <x v="2"/>
    <m/>
    <m/>
    <x v="2"/>
    <m/>
    <m/>
    <m/>
    <m/>
    <m/>
    <m/>
    <m/>
    <s v=""/>
  </r>
  <r>
    <n v="988"/>
    <m/>
    <m/>
    <m/>
    <x v="2"/>
    <m/>
    <m/>
    <x v="2"/>
    <m/>
    <m/>
    <m/>
    <m/>
    <m/>
    <m/>
    <m/>
    <s v=""/>
  </r>
  <r>
    <n v="989"/>
    <m/>
    <m/>
    <m/>
    <x v="2"/>
    <m/>
    <m/>
    <x v="2"/>
    <m/>
    <m/>
    <m/>
    <m/>
    <m/>
    <m/>
    <m/>
    <s v=""/>
  </r>
  <r>
    <n v="990"/>
    <m/>
    <m/>
    <m/>
    <x v="2"/>
    <m/>
    <m/>
    <x v="2"/>
    <m/>
    <m/>
    <m/>
    <m/>
    <m/>
    <m/>
    <m/>
    <s v=""/>
  </r>
  <r>
    <n v="991"/>
    <m/>
    <m/>
    <m/>
    <x v="2"/>
    <m/>
    <m/>
    <x v="2"/>
    <m/>
    <m/>
    <m/>
    <m/>
    <m/>
    <m/>
    <m/>
    <s v=""/>
  </r>
  <r>
    <n v="992"/>
    <m/>
    <m/>
    <m/>
    <x v="2"/>
    <m/>
    <m/>
    <x v="2"/>
    <m/>
    <m/>
    <m/>
    <m/>
    <m/>
    <m/>
    <m/>
    <s v=""/>
  </r>
  <r>
    <n v="993"/>
    <m/>
    <m/>
    <m/>
    <x v="2"/>
    <m/>
    <m/>
    <x v="2"/>
    <m/>
    <m/>
    <m/>
    <m/>
    <m/>
    <m/>
    <m/>
    <s v=""/>
  </r>
  <r>
    <n v="994"/>
    <m/>
    <m/>
    <m/>
    <x v="2"/>
    <m/>
    <m/>
    <x v="2"/>
    <m/>
    <m/>
    <m/>
    <m/>
    <m/>
    <m/>
    <m/>
    <s v=""/>
  </r>
  <r>
    <n v="995"/>
    <m/>
    <m/>
    <m/>
    <x v="2"/>
    <m/>
    <m/>
    <x v="2"/>
    <m/>
    <m/>
    <m/>
    <m/>
    <m/>
    <m/>
    <m/>
    <s v=""/>
  </r>
  <r>
    <n v="996"/>
    <m/>
    <m/>
    <m/>
    <x v="2"/>
    <m/>
    <m/>
    <x v="2"/>
    <m/>
    <m/>
    <m/>
    <m/>
    <m/>
    <m/>
    <m/>
    <s v=""/>
  </r>
  <r>
    <n v="997"/>
    <m/>
    <m/>
    <m/>
    <x v="2"/>
    <m/>
    <m/>
    <x v="2"/>
    <m/>
    <m/>
    <m/>
    <m/>
    <m/>
    <m/>
    <m/>
    <s v=""/>
  </r>
  <r>
    <n v="998"/>
    <m/>
    <m/>
    <m/>
    <x v="2"/>
    <m/>
    <m/>
    <x v="2"/>
    <m/>
    <m/>
    <m/>
    <m/>
    <m/>
    <m/>
    <m/>
    <s v=""/>
  </r>
  <r>
    <n v="999"/>
    <m/>
    <m/>
    <m/>
    <x v="2"/>
    <m/>
    <m/>
    <x v="2"/>
    <m/>
    <m/>
    <m/>
    <m/>
    <m/>
    <m/>
    <m/>
    <s v=""/>
  </r>
  <r>
    <n v="1000"/>
    <m/>
    <m/>
    <m/>
    <x v="2"/>
    <m/>
    <m/>
    <x v="2"/>
    <m/>
    <m/>
    <m/>
    <m/>
    <m/>
    <m/>
    <m/>
    <s v=""/>
  </r>
  <r>
    <n v="1001"/>
    <m/>
    <m/>
    <m/>
    <x v="2"/>
    <m/>
    <m/>
    <x v="2"/>
    <m/>
    <m/>
    <m/>
    <m/>
    <m/>
    <m/>
    <m/>
    <s v=""/>
  </r>
  <r>
    <n v="1002"/>
    <m/>
    <m/>
    <m/>
    <x v="2"/>
    <m/>
    <m/>
    <x v="2"/>
    <m/>
    <m/>
    <m/>
    <m/>
    <m/>
    <m/>
    <m/>
    <s v=""/>
  </r>
  <r>
    <n v="1003"/>
    <m/>
    <m/>
    <m/>
    <x v="2"/>
    <m/>
    <m/>
    <x v="2"/>
    <m/>
    <m/>
    <m/>
    <m/>
    <m/>
    <m/>
    <m/>
    <s v=""/>
  </r>
  <r>
    <n v="1004"/>
    <m/>
    <m/>
    <m/>
    <x v="2"/>
    <m/>
    <m/>
    <x v="2"/>
    <m/>
    <m/>
    <m/>
    <m/>
    <m/>
    <m/>
    <m/>
    <s v=""/>
  </r>
  <r>
    <n v="1005"/>
    <m/>
    <m/>
    <m/>
    <x v="2"/>
    <m/>
    <m/>
    <x v="2"/>
    <m/>
    <m/>
    <m/>
    <m/>
    <m/>
    <m/>
    <m/>
    <s v=""/>
  </r>
  <r>
    <n v="1006"/>
    <m/>
    <m/>
    <m/>
    <x v="2"/>
    <m/>
    <m/>
    <x v="2"/>
    <m/>
    <m/>
    <m/>
    <m/>
    <m/>
    <m/>
    <m/>
    <s v=""/>
  </r>
  <r>
    <n v="1007"/>
    <m/>
    <m/>
    <m/>
    <x v="2"/>
    <m/>
    <m/>
    <x v="2"/>
    <m/>
    <m/>
    <m/>
    <m/>
    <m/>
    <m/>
    <m/>
    <s v=""/>
  </r>
  <r>
    <n v="1008"/>
    <m/>
    <m/>
    <m/>
    <x v="2"/>
    <m/>
    <m/>
    <x v="2"/>
    <m/>
    <m/>
    <m/>
    <m/>
    <m/>
    <m/>
    <m/>
    <s v=""/>
  </r>
  <r>
    <n v="1009"/>
    <m/>
    <m/>
    <m/>
    <x v="2"/>
    <m/>
    <m/>
    <x v="2"/>
    <m/>
    <m/>
    <m/>
    <m/>
    <m/>
    <m/>
    <m/>
    <s v=""/>
  </r>
  <r>
    <n v="1010"/>
    <m/>
    <m/>
    <m/>
    <x v="2"/>
    <m/>
    <m/>
    <x v="2"/>
    <m/>
    <m/>
    <m/>
    <m/>
    <m/>
    <m/>
    <m/>
    <s v=""/>
  </r>
  <r>
    <n v="1011"/>
    <m/>
    <m/>
    <m/>
    <x v="2"/>
    <m/>
    <m/>
    <x v="2"/>
    <m/>
    <m/>
    <m/>
    <m/>
    <m/>
    <m/>
    <m/>
    <s v=""/>
  </r>
  <r>
    <n v="1012"/>
    <m/>
    <m/>
    <m/>
    <x v="2"/>
    <m/>
    <m/>
    <x v="2"/>
    <m/>
    <m/>
    <m/>
    <m/>
    <m/>
    <m/>
    <m/>
    <s v=""/>
  </r>
  <r>
    <n v="1013"/>
    <m/>
    <m/>
    <m/>
    <x v="2"/>
    <m/>
    <m/>
    <x v="2"/>
    <m/>
    <m/>
    <m/>
    <m/>
    <m/>
    <m/>
    <m/>
    <s v=""/>
  </r>
  <r>
    <n v="1014"/>
    <m/>
    <m/>
    <m/>
    <x v="2"/>
    <m/>
    <m/>
    <x v="2"/>
    <m/>
    <m/>
    <m/>
    <m/>
    <m/>
    <m/>
    <m/>
    <s v=""/>
  </r>
  <r>
    <n v="1015"/>
    <m/>
    <m/>
    <m/>
    <x v="2"/>
    <m/>
    <m/>
    <x v="2"/>
    <m/>
    <m/>
    <m/>
    <m/>
    <m/>
    <m/>
    <m/>
    <s v=""/>
  </r>
  <r>
    <n v="1016"/>
    <m/>
    <m/>
    <m/>
    <x v="2"/>
    <m/>
    <m/>
    <x v="2"/>
    <m/>
    <m/>
    <m/>
    <m/>
    <m/>
    <m/>
    <m/>
    <s v=""/>
  </r>
  <r>
    <n v="1017"/>
    <m/>
    <m/>
    <m/>
    <x v="2"/>
    <m/>
    <m/>
    <x v="2"/>
    <m/>
    <m/>
    <m/>
    <m/>
    <m/>
    <m/>
    <m/>
    <s v=""/>
  </r>
  <r>
    <n v="1018"/>
    <m/>
    <m/>
    <m/>
    <x v="2"/>
    <m/>
    <m/>
    <x v="2"/>
    <m/>
    <m/>
    <m/>
    <m/>
    <m/>
    <m/>
    <m/>
    <s v=""/>
  </r>
  <r>
    <n v="1019"/>
    <m/>
    <m/>
    <m/>
    <x v="2"/>
    <m/>
    <m/>
    <x v="2"/>
    <m/>
    <m/>
    <m/>
    <m/>
    <m/>
    <m/>
    <m/>
    <s v=""/>
  </r>
  <r>
    <n v="1020"/>
    <m/>
    <m/>
    <m/>
    <x v="2"/>
    <m/>
    <m/>
    <x v="2"/>
    <m/>
    <m/>
    <m/>
    <m/>
    <m/>
    <m/>
    <m/>
    <s v=""/>
  </r>
  <r>
    <n v="1021"/>
    <m/>
    <m/>
    <m/>
    <x v="2"/>
    <m/>
    <m/>
    <x v="2"/>
    <m/>
    <m/>
    <m/>
    <m/>
    <m/>
    <m/>
    <m/>
    <s v=""/>
  </r>
  <r>
    <n v="1022"/>
    <m/>
    <m/>
    <m/>
    <x v="2"/>
    <m/>
    <m/>
    <x v="2"/>
    <m/>
    <m/>
    <m/>
    <m/>
    <m/>
    <m/>
    <m/>
    <s v=""/>
  </r>
  <r>
    <n v="1023"/>
    <m/>
    <m/>
    <m/>
    <x v="2"/>
    <m/>
    <m/>
    <x v="2"/>
    <m/>
    <m/>
    <m/>
    <m/>
    <m/>
    <m/>
    <m/>
    <s v=""/>
  </r>
  <r>
    <n v="1024"/>
    <m/>
    <m/>
    <m/>
    <x v="2"/>
    <m/>
    <m/>
    <x v="2"/>
    <m/>
    <m/>
    <m/>
    <m/>
    <m/>
    <m/>
    <m/>
    <s v=""/>
  </r>
  <r>
    <n v="1025"/>
    <m/>
    <m/>
    <m/>
    <x v="2"/>
    <m/>
    <m/>
    <x v="2"/>
    <m/>
    <m/>
    <m/>
    <m/>
    <m/>
    <m/>
    <m/>
    <s v=""/>
  </r>
  <r>
    <n v="1026"/>
    <m/>
    <m/>
    <m/>
    <x v="2"/>
    <m/>
    <m/>
    <x v="2"/>
    <m/>
    <m/>
    <m/>
    <m/>
    <m/>
    <m/>
    <m/>
    <s v=""/>
  </r>
  <r>
    <n v="1027"/>
    <m/>
    <m/>
    <m/>
    <x v="2"/>
    <m/>
    <m/>
    <x v="2"/>
    <m/>
    <m/>
    <m/>
    <m/>
    <m/>
    <m/>
    <m/>
    <s v=""/>
  </r>
  <r>
    <n v="1028"/>
    <m/>
    <m/>
    <m/>
    <x v="2"/>
    <m/>
    <m/>
    <x v="2"/>
    <m/>
    <m/>
    <m/>
    <m/>
    <m/>
    <m/>
    <m/>
    <s v=""/>
  </r>
  <r>
    <n v="1029"/>
    <m/>
    <m/>
    <m/>
    <x v="2"/>
    <m/>
    <m/>
    <x v="2"/>
    <m/>
    <m/>
    <m/>
    <m/>
    <m/>
    <m/>
    <m/>
    <s v=""/>
  </r>
  <r>
    <n v="1030"/>
    <m/>
    <m/>
    <m/>
    <x v="2"/>
    <m/>
    <m/>
    <x v="2"/>
    <m/>
    <m/>
    <m/>
    <m/>
    <m/>
    <m/>
    <m/>
    <s v=""/>
  </r>
  <r>
    <n v="1031"/>
    <m/>
    <m/>
    <m/>
    <x v="2"/>
    <m/>
    <m/>
    <x v="2"/>
    <m/>
    <m/>
    <m/>
    <m/>
    <m/>
    <m/>
    <m/>
    <s v=""/>
  </r>
  <r>
    <n v="1032"/>
    <m/>
    <m/>
    <m/>
    <x v="2"/>
    <m/>
    <m/>
    <x v="2"/>
    <m/>
    <m/>
    <m/>
    <m/>
    <m/>
    <m/>
    <m/>
    <s v=""/>
  </r>
  <r>
    <n v="1033"/>
    <m/>
    <m/>
    <m/>
    <x v="2"/>
    <m/>
    <m/>
    <x v="2"/>
    <m/>
    <m/>
    <m/>
    <m/>
    <m/>
    <m/>
    <m/>
    <s v=""/>
  </r>
  <r>
    <n v="1034"/>
    <m/>
    <m/>
    <m/>
    <x v="2"/>
    <m/>
    <m/>
    <x v="2"/>
    <m/>
    <m/>
    <m/>
    <m/>
    <m/>
    <m/>
    <m/>
    <s v=""/>
  </r>
  <r>
    <n v="1035"/>
    <m/>
    <m/>
    <m/>
    <x v="2"/>
    <m/>
    <m/>
    <x v="2"/>
    <m/>
    <m/>
    <m/>
    <m/>
    <m/>
    <m/>
    <m/>
    <s v=""/>
  </r>
  <r>
    <n v="1036"/>
    <m/>
    <m/>
    <m/>
    <x v="2"/>
    <m/>
    <m/>
    <x v="2"/>
    <m/>
    <m/>
    <m/>
    <m/>
    <m/>
    <m/>
    <m/>
    <s v=""/>
  </r>
  <r>
    <n v="1037"/>
    <m/>
    <m/>
    <m/>
    <x v="2"/>
    <m/>
    <m/>
    <x v="2"/>
    <m/>
    <m/>
    <m/>
    <m/>
    <m/>
    <m/>
    <m/>
    <s v=""/>
  </r>
  <r>
    <n v="1038"/>
    <m/>
    <m/>
    <m/>
    <x v="2"/>
    <m/>
    <m/>
    <x v="2"/>
    <m/>
    <m/>
    <m/>
    <m/>
    <m/>
    <m/>
    <m/>
    <s v=""/>
  </r>
  <r>
    <n v="1039"/>
    <m/>
    <m/>
    <m/>
    <x v="2"/>
    <m/>
    <m/>
    <x v="2"/>
    <m/>
    <m/>
    <m/>
    <m/>
    <m/>
    <m/>
    <m/>
    <s v=""/>
  </r>
  <r>
    <n v="1040"/>
    <m/>
    <m/>
    <m/>
    <x v="2"/>
    <m/>
    <m/>
    <x v="2"/>
    <m/>
    <m/>
    <m/>
    <m/>
    <m/>
    <m/>
    <m/>
    <s v=""/>
  </r>
  <r>
    <n v="1041"/>
    <m/>
    <m/>
    <m/>
    <x v="2"/>
    <m/>
    <m/>
    <x v="2"/>
    <m/>
    <m/>
    <m/>
    <m/>
    <m/>
    <m/>
    <m/>
    <s v=""/>
  </r>
  <r>
    <n v="1042"/>
    <m/>
    <m/>
    <m/>
    <x v="2"/>
    <m/>
    <m/>
    <x v="2"/>
    <m/>
    <m/>
    <m/>
    <m/>
    <m/>
    <m/>
    <m/>
    <s v=""/>
  </r>
  <r>
    <n v="1043"/>
    <m/>
    <m/>
    <m/>
    <x v="2"/>
    <m/>
    <m/>
    <x v="2"/>
    <m/>
    <m/>
    <m/>
    <m/>
    <m/>
    <m/>
    <m/>
    <s v=""/>
  </r>
  <r>
    <n v="1044"/>
    <m/>
    <m/>
    <m/>
    <x v="2"/>
    <m/>
    <m/>
    <x v="2"/>
    <m/>
    <m/>
    <m/>
    <m/>
    <m/>
    <m/>
    <m/>
    <s v=""/>
  </r>
  <r>
    <n v="1045"/>
    <m/>
    <m/>
    <m/>
    <x v="2"/>
    <m/>
    <m/>
    <x v="2"/>
    <m/>
    <m/>
    <m/>
    <m/>
    <m/>
    <m/>
    <m/>
    <s v=""/>
  </r>
  <r>
    <n v="1046"/>
    <m/>
    <m/>
    <m/>
    <x v="2"/>
    <m/>
    <m/>
    <x v="2"/>
    <m/>
    <m/>
    <m/>
    <m/>
    <m/>
    <m/>
    <m/>
    <s v=""/>
  </r>
  <r>
    <n v="1047"/>
    <m/>
    <m/>
    <m/>
    <x v="2"/>
    <m/>
    <m/>
    <x v="2"/>
    <m/>
    <m/>
    <m/>
    <m/>
    <m/>
    <m/>
    <m/>
    <s v=""/>
  </r>
  <r>
    <n v="1048"/>
    <m/>
    <m/>
    <m/>
    <x v="2"/>
    <m/>
    <m/>
    <x v="2"/>
    <m/>
    <m/>
    <m/>
    <m/>
    <m/>
    <m/>
    <m/>
    <s v=""/>
  </r>
  <r>
    <n v="1049"/>
    <m/>
    <m/>
    <m/>
    <x v="2"/>
    <m/>
    <m/>
    <x v="2"/>
    <m/>
    <m/>
    <m/>
    <m/>
    <m/>
    <m/>
    <m/>
    <s v=""/>
  </r>
  <r>
    <n v="1050"/>
    <m/>
    <m/>
    <m/>
    <x v="2"/>
    <m/>
    <m/>
    <x v="2"/>
    <m/>
    <m/>
    <m/>
    <m/>
    <m/>
    <m/>
    <m/>
    <s v=""/>
  </r>
  <r>
    <n v="1051"/>
    <m/>
    <m/>
    <m/>
    <x v="2"/>
    <m/>
    <m/>
    <x v="2"/>
    <m/>
    <m/>
    <m/>
    <m/>
    <m/>
    <m/>
    <m/>
    <s v=""/>
  </r>
  <r>
    <n v="1052"/>
    <m/>
    <m/>
    <m/>
    <x v="2"/>
    <m/>
    <m/>
    <x v="2"/>
    <m/>
    <m/>
    <m/>
    <m/>
    <m/>
    <m/>
    <m/>
    <s v=""/>
  </r>
  <r>
    <n v="1053"/>
    <m/>
    <m/>
    <m/>
    <x v="2"/>
    <m/>
    <m/>
    <x v="2"/>
    <m/>
    <m/>
    <m/>
    <m/>
    <m/>
    <m/>
    <m/>
    <s v=""/>
  </r>
  <r>
    <n v="1054"/>
    <m/>
    <m/>
    <m/>
    <x v="2"/>
    <m/>
    <m/>
    <x v="2"/>
    <m/>
    <m/>
    <m/>
    <m/>
    <m/>
    <m/>
    <m/>
    <s v=""/>
  </r>
  <r>
    <n v="1055"/>
    <m/>
    <m/>
    <m/>
    <x v="2"/>
    <m/>
    <m/>
    <x v="2"/>
    <m/>
    <m/>
    <m/>
    <m/>
    <m/>
    <m/>
    <m/>
    <s v=""/>
  </r>
  <r>
    <n v="1056"/>
    <m/>
    <m/>
    <m/>
    <x v="2"/>
    <m/>
    <m/>
    <x v="2"/>
    <m/>
    <m/>
    <m/>
    <m/>
    <m/>
    <m/>
    <m/>
    <s v=""/>
  </r>
  <r>
    <n v="1057"/>
    <m/>
    <m/>
    <m/>
    <x v="2"/>
    <m/>
    <m/>
    <x v="2"/>
    <m/>
    <m/>
    <m/>
    <m/>
    <m/>
    <m/>
    <m/>
    <s v=""/>
  </r>
  <r>
    <n v="1058"/>
    <m/>
    <m/>
    <m/>
    <x v="2"/>
    <m/>
    <m/>
    <x v="2"/>
    <m/>
    <m/>
    <m/>
    <m/>
    <m/>
    <m/>
    <m/>
    <s v=""/>
  </r>
  <r>
    <n v="1059"/>
    <m/>
    <m/>
    <m/>
    <x v="2"/>
    <m/>
    <m/>
    <x v="2"/>
    <m/>
    <m/>
    <m/>
    <m/>
    <m/>
    <m/>
    <m/>
    <s v=""/>
  </r>
  <r>
    <n v="1060"/>
    <m/>
    <m/>
    <m/>
    <x v="2"/>
    <m/>
    <m/>
    <x v="2"/>
    <m/>
    <m/>
    <m/>
    <m/>
    <m/>
    <m/>
    <m/>
    <s v=""/>
  </r>
  <r>
    <n v="1061"/>
    <m/>
    <m/>
    <m/>
    <x v="2"/>
    <m/>
    <m/>
    <x v="2"/>
    <m/>
    <m/>
    <m/>
    <m/>
    <m/>
    <m/>
    <m/>
    <s v=""/>
  </r>
  <r>
    <n v="1062"/>
    <m/>
    <m/>
    <m/>
    <x v="2"/>
    <m/>
    <m/>
    <x v="2"/>
    <m/>
    <m/>
    <m/>
    <m/>
    <m/>
    <m/>
    <m/>
    <s v=""/>
  </r>
  <r>
    <n v="1063"/>
    <m/>
    <m/>
    <m/>
    <x v="2"/>
    <m/>
    <m/>
    <x v="2"/>
    <m/>
    <m/>
    <m/>
    <m/>
    <m/>
    <m/>
    <m/>
    <s v=""/>
  </r>
  <r>
    <n v="1064"/>
    <m/>
    <m/>
    <m/>
    <x v="2"/>
    <m/>
    <m/>
    <x v="2"/>
    <m/>
    <m/>
    <m/>
    <m/>
    <m/>
    <m/>
    <m/>
    <s v=""/>
  </r>
  <r>
    <n v="1065"/>
    <m/>
    <m/>
    <m/>
    <x v="2"/>
    <m/>
    <m/>
    <x v="2"/>
    <m/>
    <m/>
    <m/>
    <m/>
    <m/>
    <m/>
    <m/>
    <s v=""/>
  </r>
  <r>
    <n v="1066"/>
    <m/>
    <m/>
    <m/>
    <x v="2"/>
    <m/>
    <m/>
    <x v="2"/>
    <m/>
    <m/>
    <m/>
    <m/>
    <m/>
    <m/>
    <m/>
    <s v=""/>
  </r>
  <r>
    <n v="1067"/>
    <m/>
    <m/>
    <m/>
    <x v="2"/>
    <m/>
    <m/>
    <x v="2"/>
    <m/>
    <m/>
    <m/>
    <m/>
    <m/>
    <m/>
    <m/>
    <s v=""/>
  </r>
  <r>
    <n v="1068"/>
    <m/>
    <m/>
    <m/>
    <x v="2"/>
    <m/>
    <m/>
    <x v="2"/>
    <m/>
    <m/>
    <m/>
    <m/>
    <m/>
    <m/>
    <m/>
    <s v=""/>
  </r>
  <r>
    <n v="1069"/>
    <m/>
    <m/>
    <m/>
    <x v="2"/>
    <m/>
    <m/>
    <x v="2"/>
    <m/>
    <m/>
    <m/>
    <m/>
    <m/>
    <m/>
    <m/>
    <s v=""/>
  </r>
  <r>
    <n v="1070"/>
    <m/>
    <m/>
    <m/>
    <x v="2"/>
    <m/>
    <m/>
    <x v="2"/>
    <m/>
    <m/>
    <m/>
    <m/>
    <m/>
    <m/>
    <m/>
    <s v=""/>
  </r>
  <r>
    <n v="1071"/>
    <m/>
    <m/>
    <m/>
    <x v="2"/>
    <m/>
    <m/>
    <x v="2"/>
    <m/>
    <m/>
    <m/>
    <m/>
    <m/>
    <m/>
    <m/>
    <s v=""/>
  </r>
  <r>
    <n v="1072"/>
    <m/>
    <m/>
    <m/>
    <x v="2"/>
    <m/>
    <m/>
    <x v="2"/>
    <m/>
    <m/>
    <m/>
    <m/>
    <m/>
    <m/>
    <m/>
    <s v=""/>
  </r>
  <r>
    <n v="1073"/>
    <m/>
    <m/>
    <m/>
    <x v="2"/>
    <m/>
    <m/>
    <x v="2"/>
    <m/>
    <m/>
    <m/>
    <m/>
    <m/>
    <m/>
    <m/>
    <s v=""/>
  </r>
  <r>
    <n v="1074"/>
    <m/>
    <m/>
    <m/>
    <x v="2"/>
    <m/>
    <m/>
    <x v="2"/>
    <m/>
    <m/>
    <m/>
    <m/>
    <m/>
    <m/>
    <m/>
    <s v=""/>
  </r>
  <r>
    <n v="1075"/>
    <m/>
    <m/>
    <m/>
    <x v="2"/>
    <m/>
    <m/>
    <x v="2"/>
    <m/>
    <m/>
    <m/>
    <m/>
    <m/>
    <m/>
    <m/>
    <s v=""/>
  </r>
  <r>
    <n v="1076"/>
    <m/>
    <m/>
    <m/>
    <x v="2"/>
    <m/>
    <m/>
    <x v="2"/>
    <m/>
    <m/>
    <m/>
    <m/>
    <m/>
    <m/>
    <m/>
    <s v=""/>
  </r>
  <r>
    <n v="1077"/>
    <m/>
    <m/>
    <m/>
    <x v="2"/>
    <m/>
    <m/>
    <x v="2"/>
    <m/>
    <m/>
    <m/>
    <m/>
    <m/>
    <m/>
    <m/>
    <s v=""/>
  </r>
  <r>
    <n v="1078"/>
    <m/>
    <m/>
    <m/>
    <x v="2"/>
    <m/>
    <m/>
    <x v="2"/>
    <m/>
    <m/>
    <m/>
    <m/>
    <m/>
    <m/>
    <m/>
    <s v=""/>
  </r>
  <r>
    <n v="1079"/>
    <m/>
    <m/>
    <m/>
    <x v="2"/>
    <m/>
    <m/>
    <x v="2"/>
    <m/>
    <m/>
    <m/>
    <m/>
    <m/>
    <m/>
    <m/>
    <s v=""/>
  </r>
  <r>
    <n v="1080"/>
    <m/>
    <m/>
    <m/>
    <x v="2"/>
    <m/>
    <m/>
    <x v="2"/>
    <m/>
    <m/>
    <m/>
    <m/>
    <m/>
    <m/>
    <m/>
    <s v=""/>
  </r>
  <r>
    <n v="1081"/>
    <m/>
    <m/>
    <m/>
    <x v="2"/>
    <m/>
    <m/>
    <x v="2"/>
    <m/>
    <m/>
    <m/>
    <m/>
    <m/>
    <m/>
    <m/>
    <s v=""/>
  </r>
  <r>
    <n v="1082"/>
    <m/>
    <m/>
    <m/>
    <x v="2"/>
    <m/>
    <m/>
    <x v="2"/>
    <m/>
    <m/>
    <m/>
    <m/>
    <m/>
    <m/>
    <m/>
    <s v=""/>
  </r>
  <r>
    <n v="1083"/>
    <m/>
    <m/>
    <m/>
    <x v="2"/>
    <m/>
    <m/>
    <x v="2"/>
    <m/>
    <m/>
    <m/>
    <m/>
    <m/>
    <m/>
    <m/>
    <s v=""/>
  </r>
  <r>
    <n v="1084"/>
    <m/>
    <m/>
    <m/>
    <x v="2"/>
    <m/>
    <m/>
    <x v="2"/>
    <m/>
    <m/>
    <m/>
    <m/>
    <m/>
    <m/>
    <m/>
    <s v=""/>
  </r>
  <r>
    <n v="1085"/>
    <m/>
    <m/>
    <m/>
    <x v="2"/>
    <m/>
    <m/>
    <x v="2"/>
    <m/>
    <m/>
    <m/>
    <m/>
    <m/>
    <m/>
    <m/>
    <s v=""/>
  </r>
  <r>
    <n v="1086"/>
    <m/>
    <m/>
    <m/>
    <x v="2"/>
    <m/>
    <m/>
    <x v="2"/>
    <m/>
    <m/>
    <m/>
    <m/>
    <m/>
    <m/>
    <m/>
    <s v=""/>
  </r>
  <r>
    <n v="1087"/>
    <m/>
    <m/>
    <m/>
    <x v="2"/>
    <m/>
    <m/>
    <x v="2"/>
    <m/>
    <m/>
    <m/>
    <m/>
    <m/>
    <m/>
    <m/>
    <s v=""/>
  </r>
  <r>
    <n v="1088"/>
    <m/>
    <m/>
    <m/>
    <x v="2"/>
    <m/>
    <m/>
    <x v="2"/>
    <m/>
    <m/>
    <m/>
    <m/>
    <m/>
    <m/>
    <m/>
    <s v=""/>
  </r>
  <r>
    <n v="1089"/>
    <m/>
    <m/>
    <m/>
    <x v="2"/>
    <m/>
    <m/>
    <x v="2"/>
    <m/>
    <m/>
    <m/>
    <m/>
    <m/>
    <m/>
    <m/>
    <s v=""/>
  </r>
  <r>
    <n v="1090"/>
    <m/>
    <m/>
    <m/>
    <x v="2"/>
    <m/>
    <m/>
    <x v="2"/>
    <m/>
    <m/>
    <m/>
    <m/>
    <m/>
    <m/>
    <m/>
    <s v=""/>
  </r>
  <r>
    <n v="1091"/>
    <m/>
    <m/>
    <m/>
    <x v="2"/>
    <m/>
    <m/>
    <x v="2"/>
    <m/>
    <m/>
    <m/>
    <m/>
    <m/>
    <m/>
    <m/>
    <s v=""/>
  </r>
  <r>
    <n v="1092"/>
    <m/>
    <m/>
    <m/>
    <x v="2"/>
    <m/>
    <m/>
    <x v="2"/>
    <m/>
    <m/>
    <m/>
    <m/>
    <m/>
    <m/>
    <m/>
    <s v=""/>
  </r>
  <r>
    <n v="1093"/>
    <m/>
    <m/>
    <m/>
    <x v="2"/>
    <m/>
    <m/>
    <x v="2"/>
    <m/>
    <m/>
    <m/>
    <m/>
    <m/>
    <m/>
    <m/>
    <s v=""/>
  </r>
  <r>
    <n v="1094"/>
    <m/>
    <m/>
    <m/>
    <x v="2"/>
    <m/>
    <m/>
    <x v="2"/>
    <m/>
    <m/>
    <m/>
    <m/>
    <m/>
    <m/>
    <m/>
    <s v=""/>
  </r>
  <r>
    <n v="1095"/>
    <m/>
    <m/>
    <m/>
    <x v="2"/>
    <m/>
    <m/>
    <x v="2"/>
    <m/>
    <m/>
    <m/>
    <m/>
    <m/>
    <m/>
    <m/>
    <s v=""/>
  </r>
  <r>
    <n v="1096"/>
    <m/>
    <m/>
    <m/>
    <x v="2"/>
    <m/>
    <m/>
    <x v="2"/>
    <m/>
    <m/>
    <m/>
    <m/>
    <m/>
    <m/>
    <m/>
    <s v=""/>
  </r>
  <r>
    <n v="1097"/>
    <m/>
    <m/>
    <m/>
    <x v="2"/>
    <m/>
    <m/>
    <x v="2"/>
    <m/>
    <m/>
    <m/>
    <m/>
    <m/>
    <m/>
    <m/>
    <s v=""/>
  </r>
  <r>
    <n v="1098"/>
    <m/>
    <m/>
    <m/>
    <x v="2"/>
    <m/>
    <m/>
    <x v="2"/>
    <m/>
    <m/>
    <m/>
    <m/>
    <m/>
    <m/>
    <m/>
    <s v=""/>
  </r>
  <r>
    <n v="1099"/>
    <m/>
    <m/>
    <m/>
    <x v="2"/>
    <m/>
    <m/>
    <x v="2"/>
    <m/>
    <m/>
    <m/>
    <m/>
    <m/>
    <m/>
    <m/>
    <s v=""/>
  </r>
  <r>
    <n v="1100"/>
    <m/>
    <m/>
    <m/>
    <x v="2"/>
    <m/>
    <m/>
    <x v="2"/>
    <m/>
    <m/>
    <m/>
    <m/>
    <m/>
    <m/>
    <m/>
    <s v=""/>
  </r>
  <r>
    <n v="1101"/>
    <m/>
    <m/>
    <m/>
    <x v="2"/>
    <m/>
    <m/>
    <x v="2"/>
    <m/>
    <m/>
    <m/>
    <m/>
    <m/>
    <m/>
    <m/>
    <s v=""/>
  </r>
  <r>
    <n v="1102"/>
    <m/>
    <m/>
    <m/>
    <x v="2"/>
    <m/>
    <m/>
    <x v="2"/>
    <m/>
    <m/>
    <m/>
    <m/>
    <m/>
    <m/>
    <m/>
    <s v=""/>
  </r>
  <r>
    <n v="1103"/>
    <m/>
    <m/>
    <m/>
    <x v="2"/>
    <m/>
    <m/>
    <x v="2"/>
    <m/>
    <m/>
    <m/>
    <m/>
    <m/>
    <m/>
    <m/>
    <s v=""/>
  </r>
  <r>
    <n v="1104"/>
    <m/>
    <m/>
    <m/>
    <x v="2"/>
    <m/>
    <m/>
    <x v="2"/>
    <m/>
    <m/>
    <m/>
    <m/>
    <m/>
    <m/>
    <m/>
    <s v=""/>
  </r>
  <r>
    <n v="1105"/>
    <m/>
    <m/>
    <m/>
    <x v="2"/>
    <m/>
    <m/>
    <x v="2"/>
    <m/>
    <m/>
    <m/>
    <m/>
    <m/>
    <m/>
    <m/>
    <s v=""/>
  </r>
  <r>
    <n v="1106"/>
    <m/>
    <m/>
    <m/>
    <x v="2"/>
    <m/>
    <m/>
    <x v="2"/>
    <m/>
    <m/>
    <m/>
    <m/>
    <m/>
    <m/>
    <m/>
    <s v=""/>
  </r>
  <r>
    <n v="1107"/>
    <m/>
    <m/>
    <m/>
    <x v="2"/>
    <m/>
    <m/>
    <x v="2"/>
    <m/>
    <m/>
    <m/>
    <m/>
    <m/>
    <m/>
    <m/>
    <s v=""/>
  </r>
  <r>
    <n v="1108"/>
    <m/>
    <m/>
    <m/>
    <x v="2"/>
    <m/>
    <m/>
    <x v="2"/>
    <m/>
    <m/>
    <m/>
    <m/>
    <m/>
    <m/>
    <m/>
    <s v=""/>
  </r>
  <r>
    <n v="1109"/>
    <m/>
    <m/>
    <m/>
    <x v="2"/>
    <m/>
    <m/>
    <x v="2"/>
    <m/>
    <m/>
    <m/>
    <m/>
    <m/>
    <m/>
    <m/>
    <s v=""/>
  </r>
  <r>
    <n v="1110"/>
    <m/>
    <m/>
    <m/>
    <x v="2"/>
    <m/>
    <m/>
    <x v="2"/>
    <m/>
    <m/>
    <m/>
    <m/>
    <m/>
    <m/>
    <m/>
    <s v=""/>
  </r>
  <r>
    <n v="1111"/>
    <m/>
    <m/>
    <m/>
    <x v="2"/>
    <m/>
    <m/>
    <x v="2"/>
    <m/>
    <m/>
    <m/>
    <m/>
    <m/>
    <m/>
    <m/>
    <s v=""/>
  </r>
  <r>
    <n v="1112"/>
    <m/>
    <m/>
    <m/>
    <x v="2"/>
    <m/>
    <m/>
    <x v="2"/>
    <m/>
    <m/>
    <m/>
    <m/>
    <m/>
    <m/>
    <m/>
    <s v=""/>
  </r>
  <r>
    <n v="1113"/>
    <m/>
    <m/>
    <m/>
    <x v="2"/>
    <m/>
    <m/>
    <x v="2"/>
    <m/>
    <m/>
    <m/>
    <m/>
    <m/>
    <m/>
    <m/>
    <s v=""/>
  </r>
  <r>
    <n v="1114"/>
    <m/>
    <m/>
    <m/>
    <x v="2"/>
    <m/>
    <m/>
    <x v="2"/>
    <m/>
    <m/>
    <m/>
    <m/>
    <m/>
    <m/>
    <m/>
    <s v=""/>
  </r>
  <r>
    <n v="1115"/>
    <m/>
    <m/>
    <m/>
    <x v="2"/>
    <m/>
    <m/>
    <x v="2"/>
    <m/>
    <m/>
    <m/>
    <m/>
    <m/>
    <m/>
    <m/>
    <s v=""/>
  </r>
  <r>
    <n v="1116"/>
    <m/>
    <m/>
    <m/>
    <x v="2"/>
    <m/>
    <m/>
    <x v="2"/>
    <m/>
    <m/>
    <m/>
    <m/>
    <m/>
    <m/>
    <m/>
    <s v=""/>
  </r>
  <r>
    <n v="1117"/>
    <m/>
    <m/>
    <m/>
    <x v="2"/>
    <m/>
    <m/>
    <x v="2"/>
    <m/>
    <m/>
    <m/>
    <m/>
    <m/>
    <m/>
    <m/>
    <s v=""/>
  </r>
  <r>
    <n v="1118"/>
    <m/>
    <m/>
    <m/>
    <x v="2"/>
    <m/>
    <m/>
    <x v="2"/>
    <m/>
    <m/>
    <m/>
    <m/>
    <m/>
    <m/>
    <m/>
    <s v=""/>
  </r>
  <r>
    <n v="1119"/>
    <m/>
    <m/>
    <m/>
    <x v="2"/>
    <m/>
    <m/>
    <x v="2"/>
    <m/>
    <m/>
    <m/>
    <m/>
    <m/>
    <m/>
    <m/>
    <s v=""/>
  </r>
  <r>
    <n v="1120"/>
    <m/>
    <m/>
    <m/>
    <x v="2"/>
    <m/>
    <m/>
    <x v="2"/>
    <m/>
    <m/>
    <m/>
    <m/>
    <m/>
    <m/>
    <m/>
    <s v=""/>
  </r>
  <r>
    <n v="1121"/>
    <m/>
    <m/>
    <m/>
    <x v="2"/>
    <m/>
    <m/>
    <x v="2"/>
    <m/>
    <m/>
    <m/>
    <m/>
    <m/>
    <m/>
    <m/>
    <s v=""/>
  </r>
  <r>
    <n v="1122"/>
    <m/>
    <m/>
    <m/>
    <x v="2"/>
    <m/>
    <m/>
    <x v="2"/>
    <m/>
    <m/>
    <m/>
    <m/>
    <m/>
    <m/>
    <m/>
    <s v=""/>
  </r>
  <r>
    <n v="1123"/>
    <m/>
    <m/>
    <m/>
    <x v="2"/>
    <m/>
    <m/>
    <x v="2"/>
    <m/>
    <m/>
    <m/>
    <m/>
    <m/>
    <m/>
    <m/>
    <s v=""/>
  </r>
  <r>
    <n v="1124"/>
    <m/>
    <m/>
    <m/>
    <x v="2"/>
    <m/>
    <m/>
    <x v="2"/>
    <m/>
    <m/>
    <m/>
    <m/>
    <m/>
    <m/>
    <m/>
    <s v=""/>
  </r>
  <r>
    <n v="1125"/>
    <m/>
    <m/>
    <m/>
    <x v="2"/>
    <m/>
    <m/>
    <x v="2"/>
    <m/>
    <m/>
    <m/>
    <m/>
    <m/>
    <m/>
    <m/>
    <s v=""/>
  </r>
  <r>
    <n v="1126"/>
    <m/>
    <m/>
    <m/>
    <x v="2"/>
    <m/>
    <m/>
    <x v="2"/>
    <m/>
    <m/>
    <m/>
    <m/>
    <m/>
    <m/>
    <m/>
    <s v=""/>
  </r>
  <r>
    <n v="1127"/>
    <m/>
    <m/>
    <m/>
    <x v="2"/>
    <m/>
    <m/>
    <x v="2"/>
    <m/>
    <m/>
    <m/>
    <m/>
    <m/>
    <m/>
    <m/>
    <s v=""/>
  </r>
  <r>
    <n v="1128"/>
    <m/>
    <m/>
    <m/>
    <x v="2"/>
    <m/>
    <m/>
    <x v="2"/>
    <m/>
    <m/>
    <m/>
    <m/>
    <m/>
    <m/>
    <m/>
    <s v=""/>
  </r>
  <r>
    <n v="1129"/>
    <m/>
    <m/>
    <m/>
    <x v="2"/>
    <m/>
    <m/>
    <x v="2"/>
    <m/>
    <m/>
    <m/>
    <m/>
    <m/>
    <m/>
    <m/>
    <s v=""/>
  </r>
  <r>
    <n v="1130"/>
    <m/>
    <m/>
    <m/>
    <x v="2"/>
    <m/>
    <m/>
    <x v="2"/>
    <m/>
    <m/>
    <m/>
    <m/>
    <m/>
    <m/>
    <m/>
    <s v=""/>
  </r>
  <r>
    <n v="1131"/>
    <m/>
    <m/>
    <m/>
    <x v="2"/>
    <m/>
    <m/>
    <x v="2"/>
    <m/>
    <m/>
    <m/>
    <m/>
    <m/>
    <m/>
    <m/>
    <s v=""/>
  </r>
  <r>
    <n v="1132"/>
    <m/>
    <m/>
    <m/>
    <x v="2"/>
    <m/>
    <m/>
    <x v="2"/>
    <m/>
    <m/>
    <m/>
    <m/>
    <m/>
    <m/>
    <m/>
    <s v=""/>
  </r>
  <r>
    <n v="1133"/>
    <m/>
    <m/>
    <m/>
    <x v="2"/>
    <m/>
    <m/>
    <x v="2"/>
    <m/>
    <m/>
    <m/>
    <m/>
    <m/>
    <m/>
    <m/>
    <s v=""/>
  </r>
  <r>
    <n v="1134"/>
    <m/>
    <m/>
    <m/>
    <x v="2"/>
    <m/>
    <m/>
    <x v="2"/>
    <m/>
    <m/>
    <m/>
    <m/>
    <m/>
    <m/>
    <m/>
    <s v=""/>
  </r>
  <r>
    <n v="1135"/>
    <m/>
    <m/>
    <m/>
    <x v="2"/>
    <m/>
    <m/>
    <x v="2"/>
    <m/>
    <m/>
    <m/>
    <m/>
    <m/>
    <m/>
    <m/>
    <s v=""/>
  </r>
  <r>
    <n v="1136"/>
    <m/>
    <m/>
    <m/>
    <x v="2"/>
    <m/>
    <m/>
    <x v="2"/>
    <m/>
    <m/>
    <m/>
    <m/>
    <m/>
    <m/>
    <m/>
    <s v=""/>
  </r>
  <r>
    <n v="1137"/>
    <m/>
    <m/>
    <m/>
    <x v="2"/>
    <m/>
    <m/>
    <x v="2"/>
    <m/>
    <m/>
    <m/>
    <m/>
    <m/>
    <m/>
    <m/>
    <s v=""/>
  </r>
  <r>
    <n v="1138"/>
    <m/>
    <m/>
    <m/>
    <x v="2"/>
    <m/>
    <m/>
    <x v="2"/>
    <m/>
    <m/>
    <m/>
    <m/>
    <m/>
    <m/>
    <m/>
    <s v=""/>
  </r>
  <r>
    <n v="1139"/>
    <m/>
    <m/>
    <m/>
    <x v="2"/>
    <m/>
    <m/>
    <x v="2"/>
    <m/>
    <m/>
    <m/>
    <m/>
    <m/>
    <m/>
    <m/>
    <s v=""/>
  </r>
  <r>
    <n v="1140"/>
    <m/>
    <m/>
    <m/>
    <x v="2"/>
    <m/>
    <m/>
    <x v="2"/>
    <m/>
    <m/>
    <m/>
    <m/>
    <m/>
    <m/>
    <m/>
    <s v=""/>
  </r>
  <r>
    <n v="1141"/>
    <m/>
    <m/>
    <m/>
    <x v="2"/>
    <m/>
    <m/>
    <x v="2"/>
    <m/>
    <m/>
    <m/>
    <m/>
    <m/>
    <m/>
    <m/>
    <s v=""/>
  </r>
  <r>
    <n v="1142"/>
    <m/>
    <m/>
    <m/>
    <x v="2"/>
    <m/>
    <m/>
    <x v="2"/>
    <m/>
    <m/>
    <m/>
    <m/>
    <m/>
    <m/>
    <m/>
    <s v=""/>
  </r>
  <r>
    <n v="1143"/>
    <m/>
    <m/>
    <m/>
    <x v="2"/>
    <m/>
    <m/>
    <x v="2"/>
    <m/>
    <m/>
    <m/>
    <m/>
    <m/>
    <m/>
    <m/>
    <s v=""/>
  </r>
  <r>
    <n v="1144"/>
    <m/>
    <m/>
    <m/>
    <x v="2"/>
    <m/>
    <m/>
    <x v="2"/>
    <m/>
    <m/>
    <m/>
    <m/>
    <m/>
    <m/>
    <m/>
    <s v=""/>
  </r>
  <r>
    <n v="1145"/>
    <m/>
    <m/>
    <m/>
    <x v="2"/>
    <m/>
    <m/>
    <x v="2"/>
    <m/>
    <m/>
    <m/>
    <m/>
    <m/>
    <m/>
    <m/>
    <s v=""/>
  </r>
  <r>
    <n v="1146"/>
    <m/>
    <m/>
    <m/>
    <x v="2"/>
    <m/>
    <m/>
    <x v="2"/>
    <m/>
    <m/>
    <m/>
    <m/>
    <m/>
    <m/>
    <m/>
    <s v=""/>
  </r>
  <r>
    <n v="1147"/>
    <m/>
    <m/>
    <m/>
    <x v="2"/>
    <m/>
    <m/>
    <x v="2"/>
    <m/>
    <m/>
    <m/>
    <m/>
    <m/>
    <m/>
    <m/>
    <s v=""/>
  </r>
  <r>
    <n v="1148"/>
    <m/>
    <m/>
    <m/>
    <x v="2"/>
    <m/>
    <m/>
    <x v="2"/>
    <m/>
    <m/>
    <m/>
    <m/>
    <m/>
    <m/>
    <m/>
    <s v=""/>
  </r>
  <r>
    <n v="1149"/>
    <m/>
    <m/>
    <m/>
    <x v="2"/>
    <m/>
    <m/>
    <x v="2"/>
    <m/>
    <m/>
    <m/>
    <m/>
    <m/>
    <m/>
    <m/>
    <s v=""/>
  </r>
  <r>
    <n v="1150"/>
    <m/>
    <m/>
    <m/>
    <x v="2"/>
    <m/>
    <m/>
    <x v="2"/>
    <m/>
    <m/>
    <m/>
    <m/>
    <m/>
    <m/>
    <m/>
    <s v=""/>
  </r>
  <r>
    <n v="1151"/>
    <m/>
    <m/>
    <m/>
    <x v="2"/>
    <m/>
    <m/>
    <x v="2"/>
    <m/>
    <m/>
    <m/>
    <m/>
    <m/>
    <m/>
    <m/>
    <s v=""/>
  </r>
  <r>
    <n v="1152"/>
    <m/>
    <m/>
    <m/>
    <x v="2"/>
    <m/>
    <m/>
    <x v="2"/>
    <m/>
    <m/>
    <m/>
    <m/>
    <m/>
    <m/>
    <m/>
    <s v=""/>
  </r>
  <r>
    <n v="1153"/>
    <m/>
    <m/>
    <m/>
    <x v="2"/>
    <m/>
    <m/>
    <x v="2"/>
    <m/>
    <m/>
    <m/>
    <m/>
    <m/>
    <m/>
    <m/>
    <s v=""/>
  </r>
  <r>
    <n v="1154"/>
    <m/>
    <m/>
    <m/>
    <x v="2"/>
    <m/>
    <m/>
    <x v="2"/>
    <m/>
    <m/>
    <m/>
    <m/>
    <m/>
    <m/>
    <m/>
    <s v=""/>
  </r>
  <r>
    <n v="1155"/>
    <m/>
    <m/>
    <m/>
    <x v="2"/>
    <m/>
    <m/>
    <x v="2"/>
    <m/>
    <m/>
    <m/>
    <m/>
    <m/>
    <m/>
    <m/>
    <s v=""/>
  </r>
  <r>
    <n v="1156"/>
    <m/>
    <m/>
    <m/>
    <x v="2"/>
    <m/>
    <m/>
    <x v="2"/>
    <m/>
    <m/>
    <m/>
    <m/>
    <m/>
    <m/>
    <m/>
    <s v=""/>
  </r>
  <r>
    <n v="1157"/>
    <m/>
    <m/>
    <m/>
    <x v="2"/>
    <m/>
    <m/>
    <x v="2"/>
    <m/>
    <m/>
    <m/>
    <m/>
    <m/>
    <m/>
    <m/>
    <s v=""/>
  </r>
  <r>
    <n v="1158"/>
    <m/>
    <m/>
    <m/>
    <x v="2"/>
    <m/>
    <m/>
    <x v="2"/>
    <m/>
    <m/>
    <m/>
    <m/>
    <m/>
    <m/>
    <m/>
    <s v=""/>
  </r>
  <r>
    <n v="1159"/>
    <m/>
    <m/>
    <m/>
    <x v="2"/>
    <m/>
    <m/>
    <x v="2"/>
    <m/>
    <m/>
    <m/>
    <m/>
    <m/>
    <m/>
    <m/>
    <s v=""/>
  </r>
  <r>
    <n v="1160"/>
    <m/>
    <m/>
    <m/>
    <x v="2"/>
    <m/>
    <m/>
    <x v="2"/>
    <m/>
    <m/>
    <m/>
    <m/>
    <m/>
    <m/>
    <m/>
    <s v=""/>
  </r>
  <r>
    <n v="1161"/>
    <m/>
    <m/>
    <m/>
    <x v="2"/>
    <m/>
    <m/>
    <x v="2"/>
    <m/>
    <m/>
    <m/>
    <m/>
    <m/>
    <m/>
    <m/>
    <s v=""/>
  </r>
  <r>
    <n v="1162"/>
    <m/>
    <m/>
    <m/>
    <x v="2"/>
    <m/>
    <m/>
    <x v="2"/>
    <m/>
    <m/>
    <m/>
    <m/>
    <m/>
    <m/>
    <m/>
    <s v=""/>
  </r>
  <r>
    <n v="1163"/>
    <m/>
    <m/>
    <m/>
    <x v="2"/>
    <m/>
    <m/>
    <x v="2"/>
    <m/>
    <m/>
    <m/>
    <m/>
    <m/>
    <m/>
    <m/>
    <s v=""/>
  </r>
  <r>
    <n v="1164"/>
    <m/>
    <m/>
    <m/>
    <x v="2"/>
    <m/>
    <m/>
    <x v="2"/>
    <m/>
    <m/>
    <m/>
    <m/>
    <m/>
    <m/>
    <m/>
    <s v=""/>
  </r>
  <r>
    <n v="1165"/>
    <m/>
    <m/>
    <m/>
    <x v="2"/>
    <m/>
    <m/>
    <x v="2"/>
    <m/>
    <m/>
    <m/>
    <m/>
    <m/>
    <m/>
    <m/>
    <s v=""/>
  </r>
  <r>
    <n v="1166"/>
    <m/>
    <m/>
    <m/>
    <x v="2"/>
    <m/>
    <m/>
    <x v="2"/>
    <m/>
    <m/>
    <m/>
    <m/>
    <m/>
    <m/>
    <m/>
    <s v=""/>
  </r>
  <r>
    <n v="1167"/>
    <m/>
    <m/>
    <m/>
    <x v="2"/>
    <m/>
    <m/>
    <x v="2"/>
    <m/>
    <m/>
    <m/>
    <m/>
    <m/>
    <m/>
    <m/>
    <s v=""/>
  </r>
  <r>
    <n v="1168"/>
    <m/>
    <m/>
    <m/>
    <x v="2"/>
    <m/>
    <m/>
    <x v="2"/>
    <m/>
    <m/>
    <m/>
    <m/>
    <m/>
    <m/>
    <m/>
    <s v=""/>
  </r>
  <r>
    <n v="1169"/>
    <m/>
    <m/>
    <m/>
    <x v="2"/>
    <m/>
    <m/>
    <x v="2"/>
    <m/>
    <m/>
    <m/>
    <m/>
    <m/>
    <m/>
    <m/>
    <s v=""/>
  </r>
  <r>
    <n v="1170"/>
    <m/>
    <m/>
    <m/>
    <x v="2"/>
    <m/>
    <m/>
    <x v="2"/>
    <m/>
    <m/>
    <m/>
    <m/>
    <m/>
    <m/>
    <m/>
    <s v=""/>
  </r>
  <r>
    <n v="1171"/>
    <m/>
    <m/>
    <m/>
    <x v="2"/>
    <m/>
    <m/>
    <x v="2"/>
    <m/>
    <m/>
    <m/>
    <m/>
    <m/>
    <m/>
    <m/>
    <s v=""/>
  </r>
  <r>
    <n v="1172"/>
    <m/>
    <m/>
    <m/>
    <x v="2"/>
    <m/>
    <m/>
    <x v="2"/>
    <m/>
    <m/>
    <m/>
    <m/>
    <m/>
    <m/>
    <m/>
    <s v=""/>
  </r>
  <r>
    <n v="1173"/>
    <m/>
    <m/>
    <m/>
    <x v="2"/>
    <m/>
    <m/>
    <x v="2"/>
    <m/>
    <m/>
    <m/>
    <m/>
    <m/>
    <m/>
    <m/>
    <s v=""/>
  </r>
  <r>
    <n v="1174"/>
    <m/>
    <m/>
    <m/>
    <x v="2"/>
    <m/>
    <m/>
    <x v="2"/>
    <m/>
    <m/>
    <m/>
    <m/>
    <m/>
    <m/>
    <m/>
    <s v=""/>
  </r>
  <r>
    <n v="1175"/>
    <m/>
    <m/>
    <m/>
    <x v="2"/>
    <m/>
    <m/>
    <x v="2"/>
    <m/>
    <m/>
    <m/>
    <m/>
    <m/>
    <m/>
    <m/>
    <s v=""/>
  </r>
  <r>
    <n v="1176"/>
    <m/>
    <m/>
    <m/>
    <x v="2"/>
    <m/>
    <m/>
    <x v="2"/>
    <m/>
    <m/>
    <m/>
    <m/>
    <m/>
    <m/>
    <m/>
    <s v=""/>
  </r>
  <r>
    <n v="1177"/>
    <m/>
    <m/>
    <m/>
    <x v="2"/>
    <m/>
    <m/>
    <x v="2"/>
    <m/>
    <m/>
    <m/>
    <m/>
    <m/>
    <m/>
    <m/>
    <s v=""/>
  </r>
  <r>
    <n v="1178"/>
    <m/>
    <m/>
    <m/>
    <x v="2"/>
    <m/>
    <m/>
    <x v="2"/>
    <m/>
    <m/>
    <m/>
    <m/>
    <m/>
    <m/>
    <m/>
    <s v=""/>
  </r>
  <r>
    <n v="1179"/>
    <m/>
    <m/>
    <m/>
    <x v="2"/>
    <m/>
    <m/>
    <x v="2"/>
    <m/>
    <m/>
    <m/>
    <m/>
    <m/>
    <m/>
    <m/>
    <s v=""/>
  </r>
  <r>
    <n v="1180"/>
    <m/>
    <m/>
    <m/>
    <x v="2"/>
    <m/>
    <m/>
    <x v="2"/>
    <m/>
    <m/>
    <m/>
    <m/>
    <m/>
    <m/>
    <m/>
    <s v=""/>
  </r>
  <r>
    <n v="1181"/>
    <m/>
    <m/>
    <m/>
    <x v="2"/>
    <m/>
    <m/>
    <x v="2"/>
    <m/>
    <m/>
    <m/>
    <m/>
    <m/>
    <m/>
    <m/>
    <s v=""/>
  </r>
  <r>
    <n v="1182"/>
    <m/>
    <m/>
    <m/>
    <x v="2"/>
    <m/>
    <m/>
    <x v="2"/>
    <m/>
    <m/>
    <m/>
    <m/>
    <m/>
    <m/>
    <m/>
    <s v=""/>
  </r>
  <r>
    <n v="1183"/>
    <m/>
    <m/>
    <m/>
    <x v="2"/>
    <m/>
    <m/>
    <x v="2"/>
    <m/>
    <m/>
    <m/>
    <m/>
    <m/>
    <m/>
    <m/>
    <s v=""/>
  </r>
  <r>
    <n v="1184"/>
    <m/>
    <m/>
    <m/>
    <x v="2"/>
    <m/>
    <m/>
    <x v="2"/>
    <m/>
    <m/>
    <m/>
    <m/>
    <m/>
    <m/>
    <m/>
    <s v=""/>
  </r>
  <r>
    <n v="1185"/>
    <m/>
    <m/>
    <m/>
    <x v="2"/>
    <m/>
    <m/>
    <x v="2"/>
    <m/>
    <m/>
    <m/>
    <m/>
    <m/>
    <m/>
    <m/>
    <s v=""/>
  </r>
  <r>
    <n v="1186"/>
    <m/>
    <m/>
    <m/>
    <x v="2"/>
    <m/>
    <m/>
    <x v="2"/>
    <m/>
    <m/>
    <m/>
    <m/>
    <m/>
    <m/>
    <m/>
    <s v=""/>
  </r>
  <r>
    <n v="1187"/>
    <m/>
    <m/>
    <m/>
    <x v="2"/>
    <m/>
    <m/>
    <x v="2"/>
    <m/>
    <m/>
    <m/>
    <m/>
    <m/>
    <m/>
    <m/>
    <s v=""/>
  </r>
  <r>
    <n v="1188"/>
    <m/>
    <m/>
    <m/>
    <x v="2"/>
    <m/>
    <m/>
    <x v="2"/>
    <m/>
    <m/>
    <m/>
    <m/>
    <m/>
    <m/>
    <m/>
    <s v=""/>
  </r>
  <r>
    <n v="1189"/>
    <m/>
    <m/>
    <m/>
    <x v="2"/>
    <m/>
    <m/>
    <x v="2"/>
    <m/>
    <m/>
    <m/>
    <m/>
    <m/>
    <m/>
    <m/>
    <s v=""/>
  </r>
  <r>
    <n v="1190"/>
    <m/>
    <m/>
    <m/>
    <x v="2"/>
    <m/>
    <m/>
    <x v="2"/>
    <m/>
    <m/>
    <m/>
    <m/>
    <m/>
    <m/>
    <m/>
    <s v=""/>
  </r>
  <r>
    <n v="1191"/>
    <m/>
    <m/>
    <m/>
    <x v="2"/>
    <m/>
    <m/>
    <x v="2"/>
    <m/>
    <m/>
    <m/>
    <m/>
    <m/>
    <m/>
    <m/>
    <s v=""/>
  </r>
  <r>
    <n v="1192"/>
    <m/>
    <m/>
    <m/>
    <x v="2"/>
    <m/>
    <m/>
    <x v="2"/>
    <m/>
    <m/>
    <m/>
    <m/>
    <m/>
    <m/>
    <m/>
    <s v=""/>
  </r>
  <r>
    <n v="1193"/>
    <m/>
    <m/>
    <m/>
    <x v="2"/>
    <m/>
    <m/>
    <x v="2"/>
    <m/>
    <m/>
    <m/>
    <m/>
    <m/>
    <m/>
    <m/>
    <s v=""/>
  </r>
  <r>
    <n v="1194"/>
    <m/>
    <m/>
    <m/>
    <x v="2"/>
    <m/>
    <m/>
    <x v="2"/>
    <m/>
    <m/>
    <m/>
    <m/>
    <m/>
    <m/>
    <m/>
    <s v=""/>
  </r>
  <r>
    <n v="1195"/>
    <m/>
    <m/>
    <m/>
    <x v="2"/>
    <m/>
    <m/>
    <x v="2"/>
    <m/>
    <m/>
    <m/>
    <m/>
    <m/>
    <m/>
    <m/>
    <s v=""/>
  </r>
  <r>
    <n v="1196"/>
    <m/>
    <m/>
    <m/>
    <x v="2"/>
    <m/>
    <m/>
    <x v="2"/>
    <m/>
    <m/>
    <m/>
    <m/>
    <m/>
    <m/>
    <m/>
    <s v=""/>
  </r>
  <r>
    <n v="1197"/>
    <m/>
    <m/>
    <m/>
    <x v="2"/>
    <m/>
    <m/>
    <x v="2"/>
    <m/>
    <m/>
    <m/>
    <m/>
    <m/>
    <m/>
    <m/>
    <s v=""/>
  </r>
  <r>
    <n v="1198"/>
    <m/>
    <m/>
    <m/>
    <x v="2"/>
    <m/>
    <m/>
    <x v="2"/>
    <m/>
    <m/>
    <m/>
    <m/>
    <m/>
    <m/>
    <m/>
    <s v=""/>
  </r>
  <r>
    <n v="1199"/>
    <m/>
    <m/>
    <m/>
    <x v="2"/>
    <m/>
    <m/>
    <x v="2"/>
    <m/>
    <m/>
    <m/>
    <m/>
    <m/>
    <m/>
    <m/>
    <s v=""/>
  </r>
  <r>
    <n v="1200"/>
    <m/>
    <m/>
    <m/>
    <x v="2"/>
    <m/>
    <m/>
    <x v="2"/>
    <m/>
    <m/>
    <m/>
    <m/>
    <m/>
    <m/>
    <m/>
    <s v=""/>
  </r>
  <r>
    <n v="1201"/>
    <m/>
    <m/>
    <m/>
    <x v="2"/>
    <m/>
    <m/>
    <x v="2"/>
    <m/>
    <m/>
    <m/>
    <m/>
    <m/>
    <m/>
    <m/>
    <s v=""/>
  </r>
  <r>
    <n v="1202"/>
    <m/>
    <m/>
    <m/>
    <x v="2"/>
    <m/>
    <m/>
    <x v="2"/>
    <m/>
    <m/>
    <m/>
    <m/>
    <m/>
    <m/>
    <m/>
    <s v=""/>
  </r>
  <r>
    <n v="1203"/>
    <m/>
    <m/>
    <m/>
    <x v="2"/>
    <m/>
    <m/>
    <x v="2"/>
    <m/>
    <m/>
    <m/>
    <m/>
    <m/>
    <m/>
    <m/>
    <s v=""/>
  </r>
  <r>
    <n v="1204"/>
    <m/>
    <m/>
    <m/>
    <x v="2"/>
    <m/>
    <m/>
    <x v="2"/>
    <m/>
    <m/>
    <m/>
    <m/>
    <m/>
    <m/>
    <m/>
    <s v=""/>
  </r>
  <r>
    <n v="1205"/>
    <m/>
    <m/>
    <m/>
    <x v="2"/>
    <m/>
    <m/>
    <x v="2"/>
    <m/>
    <m/>
    <m/>
    <m/>
    <m/>
    <m/>
    <m/>
    <s v=""/>
  </r>
  <r>
    <n v="1206"/>
    <m/>
    <m/>
    <m/>
    <x v="2"/>
    <m/>
    <m/>
    <x v="2"/>
    <m/>
    <m/>
    <m/>
    <m/>
    <m/>
    <m/>
    <m/>
    <s v=""/>
  </r>
  <r>
    <n v="1207"/>
    <m/>
    <m/>
    <m/>
    <x v="2"/>
    <m/>
    <m/>
    <x v="2"/>
    <m/>
    <m/>
    <m/>
    <m/>
    <m/>
    <m/>
    <m/>
    <s v=""/>
  </r>
  <r>
    <n v="1208"/>
    <m/>
    <m/>
    <m/>
    <x v="2"/>
    <m/>
    <m/>
    <x v="2"/>
    <m/>
    <m/>
    <m/>
    <m/>
    <m/>
    <m/>
    <m/>
    <s v=""/>
  </r>
  <r>
    <n v="1209"/>
    <m/>
    <m/>
    <m/>
    <x v="2"/>
    <m/>
    <m/>
    <x v="2"/>
    <m/>
    <m/>
    <m/>
    <m/>
    <m/>
    <m/>
    <m/>
    <s v=""/>
  </r>
  <r>
    <n v="1210"/>
    <m/>
    <m/>
    <m/>
    <x v="2"/>
    <m/>
    <m/>
    <x v="2"/>
    <m/>
    <m/>
    <m/>
    <m/>
    <m/>
    <m/>
    <m/>
    <s v=""/>
  </r>
  <r>
    <n v="1211"/>
    <m/>
    <m/>
    <m/>
    <x v="2"/>
    <m/>
    <m/>
    <x v="2"/>
    <m/>
    <m/>
    <m/>
    <m/>
    <m/>
    <m/>
    <m/>
    <s v=""/>
  </r>
  <r>
    <n v="1212"/>
    <m/>
    <m/>
    <m/>
    <x v="2"/>
    <m/>
    <m/>
    <x v="2"/>
    <m/>
    <m/>
    <m/>
    <m/>
    <m/>
    <m/>
    <m/>
    <s v=""/>
  </r>
  <r>
    <n v="1213"/>
    <m/>
    <m/>
    <m/>
    <x v="2"/>
    <m/>
    <m/>
    <x v="2"/>
    <m/>
    <m/>
    <m/>
    <m/>
    <m/>
    <m/>
    <m/>
    <s v=""/>
  </r>
  <r>
    <n v="1214"/>
    <m/>
    <m/>
    <m/>
    <x v="2"/>
    <m/>
    <m/>
    <x v="2"/>
    <m/>
    <m/>
    <m/>
    <m/>
    <m/>
    <m/>
    <m/>
    <s v=""/>
  </r>
  <r>
    <n v="1215"/>
    <m/>
    <m/>
    <m/>
    <x v="2"/>
    <m/>
    <m/>
    <x v="2"/>
    <m/>
    <m/>
    <m/>
    <m/>
    <m/>
    <m/>
    <m/>
    <s v=""/>
  </r>
  <r>
    <n v="1216"/>
    <m/>
    <m/>
    <m/>
    <x v="2"/>
    <m/>
    <m/>
    <x v="2"/>
    <m/>
    <m/>
    <m/>
    <m/>
    <m/>
    <m/>
    <m/>
    <s v=""/>
  </r>
  <r>
    <n v="1217"/>
    <m/>
    <m/>
    <m/>
    <x v="2"/>
    <m/>
    <m/>
    <x v="2"/>
    <m/>
    <m/>
    <m/>
    <m/>
    <m/>
    <m/>
    <m/>
    <s v=""/>
  </r>
  <r>
    <n v="1218"/>
    <m/>
    <m/>
    <m/>
    <x v="2"/>
    <m/>
    <m/>
    <x v="2"/>
    <m/>
    <m/>
    <m/>
    <m/>
    <m/>
    <m/>
    <m/>
    <s v=""/>
  </r>
  <r>
    <n v="1219"/>
    <m/>
    <m/>
    <m/>
    <x v="2"/>
    <m/>
    <m/>
    <x v="2"/>
    <m/>
    <m/>
    <m/>
    <m/>
    <m/>
    <m/>
    <m/>
    <s v=""/>
  </r>
  <r>
    <n v="1220"/>
    <m/>
    <m/>
    <m/>
    <x v="2"/>
    <m/>
    <m/>
    <x v="2"/>
    <m/>
    <m/>
    <m/>
    <m/>
    <m/>
    <m/>
    <m/>
    <s v=""/>
  </r>
  <r>
    <n v="1221"/>
    <m/>
    <m/>
    <m/>
    <x v="2"/>
    <m/>
    <m/>
    <x v="2"/>
    <m/>
    <m/>
    <m/>
    <m/>
    <m/>
    <m/>
    <m/>
    <s v=""/>
  </r>
  <r>
    <n v="1222"/>
    <m/>
    <m/>
    <m/>
    <x v="2"/>
    <m/>
    <m/>
    <x v="2"/>
    <m/>
    <m/>
    <m/>
    <m/>
    <m/>
    <m/>
    <m/>
    <s v=""/>
  </r>
  <r>
    <n v="1223"/>
    <m/>
    <m/>
    <m/>
    <x v="2"/>
    <m/>
    <m/>
    <x v="2"/>
    <m/>
    <m/>
    <m/>
    <m/>
    <m/>
    <m/>
    <m/>
    <s v=""/>
  </r>
  <r>
    <n v="1224"/>
    <m/>
    <m/>
    <m/>
    <x v="2"/>
    <m/>
    <m/>
    <x v="2"/>
    <m/>
    <m/>
    <m/>
    <m/>
    <m/>
    <m/>
    <m/>
    <s v=""/>
  </r>
  <r>
    <n v="1225"/>
    <m/>
    <m/>
    <m/>
    <x v="2"/>
    <m/>
    <m/>
    <x v="2"/>
    <m/>
    <m/>
    <m/>
    <m/>
    <m/>
    <m/>
    <m/>
    <s v=""/>
  </r>
  <r>
    <n v="1226"/>
    <m/>
    <m/>
    <m/>
    <x v="2"/>
    <m/>
    <m/>
    <x v="2"/>
    <m/>
    <m/>
    <m/>
    <m/>
    <m/>
    <m/>
    <m/>
    <s v=""/>
  </r>
  <r>
    <n v="1227"/>
    <m/>
    <m/>
    <m/>
    <x v="2"/>
    <m/>
    <m/>
    <x v="2"/>
    <m/>
    <m/>
    <m/>
    <m/>
    <m/>
    <m/>
    <m/>
    <s v=""/>
  </r>
  <r>
    <n v="1228"/>
    <m/>
    <m/>
    <m/>
    <x v="2"/>
    <m/>
    <m/>
    <x v="2"/>
    <m/>
    <m/>
    <m/>
    <m/>
    <m/>
    <m/>
    <m/>
    <s v=""/>
  </r>
  <r>
    <n v="1229"/>
    <m/>
    <m/>
    <m/>
    <x v="2"/>
    <m/>
    <m/>
    <x v="2"/>
    <m/>
    <m/>
    <m/>
    <m/>
    <m/>
    <m/>
    <m/>
    <s v=""/>
  </r>
  <r>
    <n v="1230"/>
    <m/>
    <m/>
    <m/>
    <x v="2"/>
    <m/>
    <m/>
    <x v="2"/>
    <m/>
    <m/>
    <m/>
    <m/>
    <m/>
    <m/>
    <m/>
    <s v=""/>
  </r>
  <r>
    <n v="1231"/>
    <m/>
    <m/>
    <m/>
    <x v="2"/>
    <m/>
    <m/>
    <x v="2"/>
    <m/>
    <m/>
    <m/>
    <m/>
    <m/>
    <m/>
    <m/>
    <s v=""/>
  </r>
  <r>
    <n v="1232"/>
    <m/>
    <m/>
    <m/>
    <x v="2"/>
    <m/>
    <m/>
    <x v="2"/>
    <m/>
    <m/>
    <m/>
    <m/>
    <m/>
    <m/>
    <m/>
    <s v=""/>
  </r>
  <r>
    <n v="1233"/>
    <m/>
    <m/>
    <m/>
    <x v="2"/>
    <m/>
    <m/>
    <x v="2"/>
    <m/>
    <m/>
    <m/>
    <m/>
    <m/>
    <m/>
    <m/>
    <s v=""/>
  </r>
  <r>
    <n v="1234"/>
    <m/>
    <m/>
    <m/>
    <x v="2"/>
    <m/>
    <m/>
    <x v="2"/>
    <m/>
    <m/>
    <m/>
    <m/>
    <m/>
    <m/>
    <m/>
    <s v=""/>
  </r>
  <r>
    <n v="1235"/>
    <m/>
    <m/>
    <m/>
    <x v="2"/>
    <m/>
    <m/>
    <x v="2"/>
    <m/>
    <m/>
    <m/>
    <m/>
    <m/>
    <m/>
    <m/>
    <s v=""/>
  </r>
  <r>
    <n v="1236"/>
    <m/>
    <m/>
    <m/>
    <x v="2"/>
    <m/>
    <m/>
    <x v="2"/>
    <m/>
    <m/>
    <m/>
    <m/>
    <m/>
    <m/>
    <m/>
    <s v=""/>
  </r>
  <r>
    <n v="1237"/>
    <m/>
    <m/>
    <m/>
    <x v="2"/>
    <m/>
    <m/>
    <x v="2"/>
    <m/>
    <m/>
    <m/>
    <m/>
    <m/>
    <m/>
    <m/>
    <s v=""/>
  </r>
  <r>
    <n v="1238"/>
    <m/>
    <m/>
    <m/>
    <x v="2"/>
    <m/>
    <m/>
    <x v="2"/>
    <m/>
    <m/>
    <m/>
    <m/>
    <m/>
    <m/>
    <m/>
    <s v=""/>
  </r>
  <r>
    <n v="1239"/>
    <m/>
    <m/>
    <m/>
    <x v="2"/>
    <m/>
    <m/>
    <x v="2"/>
    <m/>
    <m/>
    <m/>
    <m/>
    <m/>
    <m/>
    <m/>
    <s v=""/>
  </r>
  <r>
    <n v="1240"/>
    <m/>
    <m/>
    <m/>
    <x v="2"/>
    <m/>
    <m/>
    <x v="2"/>
    <m/>
    <m/>
    <m/>
    <m/>
    <m/>
    <m/>
    <m/>
    <s v=""/>
  </r>
  <r>
    <n v="1241"/>
    <m/>
    <m/>
    <m/>
    <x v="2"/>
    <m/>
    <m/>
    <x v="2"/>
    <m/>
    <m/>
    <m/>
    <m/>
    <m/>
    <m/>
    <m/>
    <s v=""/>
  </r>
  <r>
    <n v="1242"/>
    <m/>
    <m/>
    <m/>
    <x v="2"/>
    <m/>
    <m/>
    <x v="2"/>
    <m/>
    <m/>
    <m/>
    <m/>
    <m/>
    <m/>
    <m/>
    <s v=""/>
  </r>
  <r>
    <n v="1243"/>
    <m/>
    <m/>
    <m/>
    <x v="2"/>
    <m/>
    <m/>
    <x v="2"/>
    <m/>
    <m/>
    <m/>
    <m/>
    <m/>
    <m/>
    <m/>
    <s v=""/>
  </r>
  <r>
    <n v="1244"/>
    <m/>
    <m/>
    <m/>
    <x v="2"/>
    <m/>
    <m/>
    <x v="2"/>
    <m/>
    <m/>
    <m/>
    <m/>
    <m/>
    <m/>
    <m/>
    <s v=""/>
  </r>
  <r>
    <n v="1245"/>
    <m/>
    <m/>
    <m/>
    <x v="2"/>
    <m/>
    <m/>
    <x v="2"/>
    <m/>
    <m/>
    <m/>
    <m/>
    <m/>
    <m/>
    <m/>
    <s v=""/>
  </r>
  <r>
    <n v="1246"/>
    <m/>
    <m/>
    <m/>
    <x v="2"/>
    <m/>
    <m/>
    <x v="2"/>
    <m/>
    <m/>
    <m/>
    <m/>
    <m/>
    <m/>
    <m/>
    <s v=""/>
  </r>
  <r>
    <n v="1247"/>
    <m/>
    <m/>
    <m/>
    <x v="2"/>
    <m/>
    <m/>
    <x v="2"/>
    <m/>
    <m/>
    <m/>
    <m/>
    <m/>
    <m/>
    <m/>
    <s v=""/>
  </r>
  <r>
    <n v="1248"/>
    <m/>
    <m/>
    <m/>
    <x v="2"/>
    <m/>
    <m/>
    <x v="2"/>
    <m/>
    <m/>
    <m/>
    <m/>
    <m/>
    <m/>
    <m/>
    <s v=""/>
  </r>
  <r>
    <n v="1249"/>
    <m/>
    <m/>
    <m/>
    <x v="2"/>
    <m/>
    <m/>
    <x v="2"/>
    <m/>
    <m/>
    <m/>
    <m/>
    <m/>
    <m/>
    <m/>
    <s v=""/>
  </r>
  <r>
    <n v="1250"/>
    <m/>
    <m/>
    <m/>
    <x v="2"/>
    <m/>
    <m/>
    <x v="2"/>
    <m/>
    <m/>
    <m/>
    <m/>
    <m/>
    <m/>
    <m/>
    <s v=""/>
  </r>
  <r>
    <n v="1251"/>
    <m/>
    <m/>
    <m/>
    <x v="2"/>
    <m/>
    <m/>
    <x v="2"/>
    <m/>
    <m/>
    <m/>
    <m/>
    <m/>
    <m/>
    <m/>
    <s v=""/>
  </r>
  <r>
    <n v="1252"/>
    <m/>
    <m/>
    <m/>
    <x v="2"/>
    <m/>
    <m/>
    <x v="2"/>
    <m/>
    <m/>
    <m/>
    <m/>
    <m/>
    <m/>
    <m/>
    <s v=""/>
  </r>
  <r>
    <n v="1253"/>
    <m/>
    <m/>
    <m/>
    <x v="2"/>
    <m/>
    <m/>
    <x v="2"/>
    <m/>
    <m/>
    <m/>
    <m/>
    <m/>
    <m/>
    <m/>
    <s v=""/>
  </r>
  <r>
    <n v="1254"/>
    <m/>
    <m/>
    <m/>
    <x v="2"/>
    <m/>
    <m/>
    <x v="2"/>
    <m/>
    <m/>
    <m/>
    <m/>
    <m/>
    <m/>
    <m/>
    <s v=""/>
  </r>
  <r>
    <n v="1255"/>
    <m/>
    <m/>
    <m/>
    <x v="2"/>
    <m/>
    <m/>
    <x v="2"/>
    <m/>
    <m/>
    <m/>
    <m/>
    <m/>
    <m/>
    <m/>
    <s v=""/>
  </r>
  <r>
    <n v="1256"/>
    <m/>
    <m/>
    <m/>
    <x v="2"/>
    <m/>
    <m/>
    <x v="2"/>
    <m/>
    <m/>
    <m/>
    <m/>
    <m/>
    <m/>
    <m/>
    <s v=""/>
  </r>
  <r>
    <n v="1257"/>
    <m/>
    <m/>
    <m/>
    <x v="2"/>
    <m/>
    <m/>
    <x v="2"/>
    <m/>
    <m/>
    <m/>
    <m/>
    <m/>
    <m/>
    <m/>
    <s v=""/>
  </r>
  <r>
    <n v="1258"/>
    <m/>
    <m/>
    <m/>
    <x v="2"/>
    <m/>
    <m/>
    <x v="2"/>
    <m/>
    <m/>
    <m/>
    <m/>
    <m/>
    <m/>
    <m/>
    <s v=""/>
  </r>
  <r>
    <n v="1259"/>
    <m/>
    <m/>
    <m/>
    <x v="2"/>
    <m/>
    <m/>
    <x v="2"/>
    <m/>
    <m/>
    <m/>
    <m/>
    <m/>
    <m/>
    <m/>
    <s v=""/>
  </r>
  <r>
    <n v="1260"/>
    <m/>
    <m/>
    <m/>
    <x v="2"/>
    <m/>
    <m/>
    <x v="2"/>
    <m/>
    <m/>
    <m/>
    <m/>
    <m/>
    <m/>
    <m/>
    <s v=""/>
  </r>
  <r>
    <n v="1261"/>
    <m/>
    <m/>
    <m/>
    <x v="2"/>
    <m/>
    <m/>
    <x v="2"/>
    <m/>
    <m/>
    <m/>
    <m/>
    <m/>
    <m/>
    <m/>
    <s v=""/>
  </r>
  <r>
    <n v="1262"/>
    <m/>
    <m/>
    <m/>
    <x v="2"/>
    <m/>
    <m/>
    <x v="2"/>
    <m/>
    <m/>
    <m/>
    <m/>
    <m/>
    <m/>
    <m/>
    <s v=""/>
  </r>
  <r>
    <n v="1263"/>
    <m/>
    <m/>
    <m/>
    <x v="2"/>
    <m/>
    <m/>
    <x v="2"/>
    <m/>
    <m/>
    <m/>
    <m/>
    <m/>
    <m/>
    <m/>
    <s v=""/>
  </r>
  <r>
    <n v="1264"/>
    <m/>
    <m/>
    <m/>
    <x v="2"/>
    <m/>
    <m/>
    <x v="2"/>
    <m/>
    <m/>
    <m/>
    <m/>
    <m/>
    <m/>
    <m/>
    <s v=""/>
  </r>
  <r>
    <n v="1265"/>
    <m/>
    <m/>
    <m/>
    <x v="2"/>
    <m/>
    <m/>
    <x v="2"/>
    <m/>
    <m/>
    <m/>
    <m/>
    <m/>
    <m/>
    <m/>
    <s v=""/>
  </r>
  <r>
    <n v="1266"/>
    <m/>
    <m/>
    <m/>
    <x v="2"/>
    <m/>
    <m/>
    <x v="2"/>
    <m/>
    <m/>
    <m/>
    <m/>
    <m/>
    <m/>
    <m/>
    <s v=""/>
  </r>
  <r>
    <n v="1267"/>
    <m/>
    <m/>
    <m/>
    <x v="2"/>
    <m/>
    <m/>
    <x v="2"/>
    <m/>
    <m/>
    <m/>
    <m/>
    <m/>
    <m/>
    <m/>
    <s v=""/>
  </r>
  <r>
    <n v="1268"/>
    <m/>
    <m/>
    <m/>
    <x v="2"/>
    <m/>
    <m/>
    <x v="2"/>
    <m/>
    <m/>
    <m/>
    <m/>
    <m/>
    <m/>
    <m/>
    <s v=""/>
  </r>
  <r>
    <n v="1269"/>
    <m/>
    <m/>
    <m/>
    <x v="2"/>
    <m/>
    <m/>
    <x v="2"/>
    <m/>
    <m/>
    <m/>
    <m/>
    <m/>
    <m/>
    <m/>
    <s v=""/>
  </r>
  <r>
    <n v="1270"/>
    <m/>
    <m/>
    <m/>
    <x v="2"/>
    <m/>
    <m/>
    <x v="2"/>
    <m/>
    <m/>
    <m/>
    <m/>
    <m/>
    <m/>
    <m/>
    <s v=""/>
  </r>
  <r>
    <n v="1271"/>
    <m/>
    <m/>
    <m/>
    <x v="2"/>
    <m/>
    <m/>
    <x v="2"/>
    <m/>
    <m/>
    <m/>
    <m/>
    <m/>
    <m/>
    <m/>
    <s v=""/>
  </r>
  <r>
    <n v="1272"/>
    <m/>
    <m/>
    <m/>
    <x v="2"/>
    <m/>
    <m/>
    <x v="2"/>
    <m/>
    <m/>
    <m/>
    <m/>
    <m/>
    <m/>
    <m/>
    <s v=""/>
  </r>
  <r>
    <n v="1273"/>
    <m/>
    <m/>
    <m/>
    <x v="2"/>
    <m/>
    <m/>
    <x v="2"/>
    <m/>
    <m/>
    <m/>
    <m/>
    <m/>
    <m/>
    <m/>
    <s v=""/>
  </r>
  <r>
    <n v="1274"/>
    <m/>
    <m/>
    <m/>
    <x v="2"/>
    <m/>
    <m/>
    <x v="2"/>
    <m/>
    <m/>
    <m/>
    <m/>
    <m/>
    <m/>
    <m/>
    <s v=""/>
  </r>
  <r>
    <n v="1275"/>
    <m/>
    <m/>
    <m/>
    <x v="2"/>
    <m/>
    <m/>
    <x v="2"/>
    <m/>
    <m/>
    <m/>
    <m/>
    <m/>
    <m/>
    <m/>
    <s v=""/>
  </r>
  <r>
    <n v="1276"/>
    <m/>
    <m/>
    <m/>
    <x v="2"/>
    <m/>
    <m/>
    <x v="2"/>
    <m/>
    <m/>
    <m/>
    <m/>
    <m/>
    <m/>
    <m/>
    <s v=""/>
  </r>
  <r>
    <n v="1277"/>
    <m/>
    <m/>
    <m/>
    <x v="2"/>
    <m/>
    <m/>
    <x v="2"/>
    <m/>
    <m/>
    <m/>
    <m/>
    <m/>
    <m/>
    <m/>
    <s v=""/>
  </r>
  <r>
    <n v="1278"/>
    <m/>
    <m/>
    <m/>
    <x v="2"/>
    <m/>
    <m/>
    <x v="2"/>
    <m/>
    <m/>
    <m/>
    <m/>
    <m/>
    <m/>
    <m/>
    <s v=""/>
  </r>
  <r>
    <n v="1279"/>
    <m/>
    <m/>
    <m/>
    <x v="2"/>
    <m/>
    <m/>
    <x v="2"/>
    <m/>
    <m/>
    <m/>
    <m/>
    <m/>
    <m/>
    <m/>
    <s v=""/>
  </r>
  <r>
    <n v="1280"/>
    <m/>
    <m/>
    <m/>
    <x v="2"/>
    <m/>
    <m/>
    <x v="2"/>
    <m/>
    <m/>
    <m/>
    <m/>
    <m/>
    <m/>
    <m/>
    <s v=""/>
  </r>
  <r>
    <n v="1281"/>
    <m/>
    <m/>
    <m/>
    <x v="2"/>
    <m/>
    <m/>
    <x v="2"/>
    <m/>
    <m/>
    <m/>
    <m/>
    <m/>
    <m/>
    <m/>
    <s v=""/>
  </r>
  <r>
    <n v="1282"/>
    <m/>
    <m/>
    <m/>
    <x v="2"/>
    <m/>
    <m/>
    <x v="2"/>
    <m/>
    <m/>
    <m/>
    <m/>
    <m/>
    <m/>
    <m/>
    <s v=""/>
  </r>
  <r>
    <n v="1283"/>
    <m/>
    <m/>
    <m/>
    <x v="2"/>
    <m/>
    <m/>
    <x v="2"/>
    <m/>
    <m/>
    <m/>
    <m/>
    <m/>
    <m/>
    <m/>
    <s v=""/>
  </r>
  <r>
    <n v="1284"/>
    <m/>
    <m/>
    <m/>
    <x v="2"/>
    <m/>
    <m/>
    <x v="2"/>
    <m/>
    <m/>
    <m/>
    <m/>
    <m/>
    <m/>
    <m/>
    <s v=""/>
  </r>
  <r>
    <n v="1285"/>
    <m/>
    <m/>
    <m/>
    <x v="2"/>
    <m/>
    <m/>
    <x v="2"/>
    <m/>
    <m/>
    <m/>
    <m/>
    <m/>
    <m/>
    <m/>
    <s v=""/>
  </r>
  <r>
    <n v="1286"/>
    <m/>
    <m/>
    <m/>
    <x v="2"/>
    <m/>
    <m/>
    <x v="2"/>
    <m/>
    <m/>
    <m/>
    <m/>
    <m/>
    <m/>
    <m/>
    <s v=""/>
  </r>
  <r>
    <n v="1287"/>
    <m/>
    <m/>
    <m/>
    <x v="2"/>
    <m/>
    <m/>
    <x v="2"/>
    <m/>
    <m/>
    <m/>
    <m/>
    <m/>
    <m/>
    <m/>
    <s v=""/>
  </r>
  <r>
    <n v="1288"/>
    <m/>
    <m/>
    <m/>
    <x v="2"/>
    <m/>
    <m/>
    <x v="2"/>
    <m/>
    <m/>
    <m/>
    <m/>
    <m/>
    <m/>
    <m/>
    <s v=""/>
  </r>
  <r>
    <n v="1289"/>
    <m/>
    <m/>
    <m/>
    <x v="2"/>
    <m/>
    <m/>
    <x v="2"/>
    <m/>
    <m/>
    <m/>
    <m/>
    <m/>
    <m/>
    <m/>
    <s v=""/>
  </r>
  <r>
    <n v="1290"/>
    <m/>
    <m/>
    <m/>
    <x v="2"/>
    <m/>
    <m/>
    <x v="2"/>
    <m/>
    <m/>
    <m/>
    <m/>
    <m/>
    <m/>
    <m/>
    <s v=""/>
  </r>
  <r>
    <n v="1291"/>
    <m/>
    <m/>
    <m/>
    <x v="2"/>
    <m/>
    <m/>
    <x v="2"/>
    <m/>
    <m/>
    <m/>
    <m/>
    <m/>
    <m/>
    <m/>
    <s v=""/>
  </r>
  <r>
    <n v="1292"/>
    <m/>
    <m/>
    <m/>
    <x v="2"/>
    <m/>
    <m/>
    <x v="2"/>
    <m/>
    <m/>
    <m/>
    <m/>
    <m/>
    <m/>
    <m/>
    <s v=""/>
  </r>
  <r>
    <n v="1293"/>
    <m/>
    <m/>
    <m/>
    <x v="2"/>
    <m/>
    <m/>
    <x v="2"/>
    <m/>
    <m/>
    <m/>
    <m/>
    <m/>
    <m/>
    <m/>
    <s v=""/>
  </r>
  <r>
    <n v="1294"/>
    <m/>
    <m/>
    <m/>
    <x v="2"/>
    <m/>
    <m/>
    <x v="2"/>
    <m/>
    <m/>
    <m/>
    <m/>
    <m/>
    <m/>
    <m/>
    <s v=""/>
  </r>
  <r>
    <n v="1295"/>
    <m/>
    <m/>
    <m/>
    <x v="2"/>
    <m/>
    <m/>
    <x v="2"/>
    <m/>
    <m/>
    <m/>
    <m/>
    <m/>
    <m/>
    <m/>
    <s v=""/>
  </r>
  <r>
    <n v="1296"/>
    <m/>
    <m/>
    <m/>
    <x v="2"/>
    <m/>
    <m/>
    <x v="2"/>
    <m/>
    <m/>
    <m/>
    <m/>
    <m/>
    <m/>
    <m/>
    <s v=""/>
  </r>
  <r>
    <n v="1297"/>
    <m/>
    <m/>
    <m/>
    <x v="2"/>
    <m/>
    <m/>
    <x v="2"/>
    <m/>
    <m/>
    <m/>
    <m/>
    <m/>
    <m/>
    <m/>
    <s v=""/>
  </r>
  <r>
    <n v="1298"/>
    <m/>
    <m/>
    <m/>
    <x v="2"/>
    <m/>
    <m/>
    <x v="2"/>
    <m/>
    <m/>
    <m/>
    <m/>
    <m/>
    <m/>
    <m/>
    <s v=""/>
  </r>
  <r>
    <n v="1299"/>
    <m/>
    <m/>
    <m/>
    <x v="2"/>
    <m/>
    <m/>
    <x v="2"/>
    <m/>
    <m/>
    <m/>
    <m/>
    <m/>
    <m/>
    <m/>
    <s v=""/>
  </r>
  <r>
    <n v="1300"/>
    <m/>
    <m/>
    <m/>
    <x v="2"/>
    <m/>
    <m/>
    <x v="2"/>
    <m/>
    <m/>
    <m/>
    <m/>
    <m/>
    <m/>
    <m/>
    <s v=""/>
  </r>
  <r>
    <n v="1301"/>
    <m/>
    <m/>
    <m/>
    <x v="2"/>
    <m/>
    <m/>
    <x v="2"/>
    <m/>
    <m/>
    <m/>
    <m/>
    <m/>
    <m/>
    <m/>
    <s v=""/>
  </r>
  <r>
    <n v="1302"/>
    <m/>
    <m/>
    <m/>
    <x v="2"/>
    <m/>
    <m/>
    <x v="2"/>
    <m/>
    <m/>
    <m/>
    <m/>
    <m/>
    <m/>
    <m/>
    <s v=""/>
  </r>
  <r>
    <n v="1303"/>
    <m/>
    <m/>
    <m/>
    <x v="2"/>
    <m/>
    <m/>
    <x v="2"/>
    <m/>
    <m/>
    <m/>
    <m/>
    <m/>
    <m/>
    <m/>
    <s v=""/>
  </r>
  <r>
    <n v="1304"/>
    <m/>
    <m/>
    <m/>
    <x v="2"/>
    <m/>
    <m/>
    <x v="2"/>
    <m/>
    <m/>
    <m/>
    <m/>
    <m/>
    <m/>
    <m/>
    <s v=""/>
  </r>
  <r>
    <n v="1305"/>
    <m/>
    <m/>
    <m/>
    <x v="2"/>
    <m/>
    <m/>
    <x v="2"/>
    <m/>
    <m/>
    <m/>
    <m/>
    <m/>
    <m/>
    <m/>
    <s v=""/>
  </r>
  <r>
    <n v="1306"/>
    <m/>
    <m/>
    <m/>
    <x v="2"/>
    <m/>
    <m/>
    <x v="2"/>
    <m/>
    <m/>
    <m/>
    <m/>
    <m/>
    <m/>
    <m/>
    <s v=""/>
  </r>
  <r>
    <n v="1307"/>
    <m/>
    <m/>
    <m/>
    <x v="2"/>
    <m/>
    <m/>
    <x v="2"/>
    <m/>
    <m/>
    <m/>
    <m/>
    <m/>
    <m/>
    <m/>
    <s v=""/>
  </r>
  <r>
    <n v="1308"/>
    <m/>
    <m/>
    <m/>
    <x v="2"/>
    <m/>
    <m/>
    <x v="2"/>
    <m/>
    <m/>
    <m/>
    <m/>
    <m/>
    <m/>
    <m/>
    <s v=""/>
  </r>
  <r>
    <n v="1309"/>
    <m/>
    <m/>
    <m/>
    <x v="2"/>
    <m/>
    <m/>
    <x v="2"/>
    <m/>
    <m/>
    <m/>
    <m/>
    <m/>
    <m/>
    <m/>
    <s v=""/>
  </r>
  <r>
    <n v="1310"/>
    <m/>
    <m/>
    <m/>
    <x v="2"/>
    <m/>
    <m/>
    <x v="2"/>
    <m/>
    <m/>
    <m/>
    <m/>
    <m/>
    <m/>
    <m/>
    <s v=""/>
  </r>
  <r>
    <n v="1311"/>
    <m/>
    <m/>
    <m/>
    <x v="2"/>
    <m/>
    <m/>
    <x v="2"/>
    <m/>
    <m/>
    <m/>
    <m/>
    <m/>
    <m/>
    <m/>
    <s v=""/>
  </r>
  <r>
    <n v="1312"/>
    <m/>
    <m/>
    <m/>
    <x v="2"/>
    <m/>
    <m/>
    <x v="2"/>
    <m/>
    <m/>
    <m/>
    <m/>
    <m/>
    <m/>
    <m/>
    <s v=""/>
  </r>
  <r>
    <n v="1313"/>
    <m/>
    <m/>
    <m/>
    <x v="2"/>
    <m/>
    <m/>
    <x v="2"/>
    <m/>
    <m/>
    <m/>
    <m/>
    <m/>
    <m/>
    <m/>
    <s v=""/>
  </r>
  <r>
    <n v="1314"/>
    <m/>
    <m/>
    <m/>
    <x v="2"/>
    <m/>
    <m/>
    <x v="2"/>
    <m/>
    <m/>
    <m/>
    <m/>
    <m/>
    <m/>
    <m/>
    <s v=""/>
  </r>
  <r>
    <n v="1315"/>
    <m/>
    <m/>
    <m/>
    <x v="2"/>
    <m/>
    <m/>
    <x v="2"/>
    <m/>
    <m/>
    <m/>
    <m/>
    <m/>
    <m/>
    <m/>
    <s v=""/>
  </r>
  <r>
    <n v="1316"/>
    <m/>
    <m/>
    <m/>
    <x v="2"/>
    <m/>
    <m/>
    <x v="2"/>
    <m/>
    <m/>
    <m/>
    <m/>
    <m/>
    <m/>
    <m/>
    <s v=""/>
  </r>
  <r>
    <n v="1317"/>
    <m/>
    <m/>
    <m/>
    <x v="2"/>
    <m/>
    <m/>
    <x v="2"/>
    <m/>
    <m/>
    <m/>
    <m/>
    <m/>
    <m/>
    <m/>
    <s v=""/>
  </r>
  <r>
    <n v="1318"/>
    <m/>
    <m/>
    <m/>
    <x v="2"/>
    <m/>
    <m/>
    <x v="2"/>
    <m/>
    <m/>
    <m/>
    <m/>
    <m/>
    <m/>
    <m/>
    <s v=""/>
  </r>
  <r>
    <n v="1319"/>
    <m/>
    <m/>
    <m/>
    <x v="2"/>
    <m/>
    <m/>
    <x v="2"/>
    <m/>
    <m/>
    <m/>
    <m/>
    <m/>
    <m/>
    <m/>
    <s v=""/>
  </r>
  <r>
    <n v="1320"/>
    <m/>
    <m/>
    <m/>
    <x v="2"/>
    <m/>
    <m/>
    <x v="2"/>
    <m/>
    <m/>
    <m/>
    <m/>
    <m/>
    <m/>
    <m/>
    <s v=""/>
  </r>
  <r>
    <n v="1321"/>
    <m/>
    <m/>
    <m/>
    <x v="2"/>
    <m/>
    <m/>
    <x v="2"/>
    <m/>
    <m/>
    <m/>
    <m/>
    <m/>
    <m/>
    <m/>
    <s v=""/>
  </r>
  <r>
    <n v="1322"/>
    <m/>
    <m/>
    <m/>
    <x v="2"/>
    <m/>
    <m/>
    <x v="2"/>
    <m/>
    <m/>
    <m/>
    <m/>
    <m/>
    <m/>
    <m/>
    <s v=""/>
  </r>
  <r>
    <n v="1323"/>
    <m/>
    <m/>
    <m/>
    <x v="2"/>
    <m/>
    <m/>
    <x v="2"/>
    <m/>
    <m/>
    <m/>
    <m/>
    <m/>
    <m/>
    <m/>
    <s v=""/>
  </r>
  <r>
    <n v="1324"/>
    <m/>
    <m/>
    <m/>
    <x v="2"/>
    <m/>
    <m/>
    <x v="2"/>
    <m/>
    <m/>
    <m/>
    <m/>
    <m/>
    <m/>
    <m/>
    <s v=""/>
  </r>
  <r>
    <n v="1325"/>
    <m/>
    <m/>
    <m/>
    <x v="2"/>
    <m/>
    <m/>
    <x v="2"/>
    <m/>
    <m/>
    <m/>
    <m/>
    <m/>
    <m/>
    <m/>
    <s v=""/>
  </r>
  <r>
    <n v="1326"/>
    <m/>
    <m/>
    <m/>
    <x v="2"/>
    <m/>
    <m/>
    <x v="2"/>
    <m/>
    <m/>
    <m/>
    <m/>
    <m/>
    <m/>
    <m/>
    <s v=""/>
  </r>
  <r>
    <n v="1327"/>
    <m/>
    <m/>
    <m/>
    <x v="2"/>
    <m/>
    <m/>
    <x v="2"/>
    <m/>
    <m/>
    <m/>
    <m/>
    <m/>
    <m/>
    <m/>
    <s v=""/>
  </r>
  <r>
    <n v="1328"/>
    <m/>
    <m/>
    <m/>
    <x v="2"/>
    <m/>
    <m/>
    <x v="2"/>
    <m/>
    <m/>
    <m/>
    <m/>
    <m/>
    <m/>
    <m/>
    <s v=""/>
  </r>
  <r>
    <n v="1329"/>
    <m/>
    <m/>
    <m/>
    <x v="2"/>
    <m/>
    <m/>
    <x v="2"/>
    <m/>
    <m/>
    <m/>
    <m/>
    <m/>
    <m/>
    <m/>
    <s v=""/>
  </r>
  <r>
    <n v="1330"/>
    <m/>
    <m/>
    <m/>
    <x v="2"/>
    <m/>
    <m/>
    <x v="2"/>
    <m/>
    <m/>
    <m/>
    <m/>
    <m/>
    <m/>
    <m/>
    <s v=""/>
  </r>
  <r>
    <n v="1331"/>
    <m/>
    <m/>
    <m/>
    <x v="2"/>
    <m/>
    <m/>
    <x v="2"/>
    <m/>
    <m/>
    <m/>
    <m/>
    <m/>
    <m/>
    <m/>
    <s v=""/>
  </r>
  <r>
    <n v="1332"/>
    <m/>
    <m/>
    <m/>
    <x v="2"/>
    <m/>
    <m/>
    <x v="2"/>
    <m/>
    <m/>
    <m/>
    <m/>
    <m/>
    <m/>
    <m/>
    <s v=""/>
  </r>
  <r>
    <n v="1333"/>
    <m/>
    <m/>
    <m/>
    <x v="2"/>
    <m/>
    <m/>
    <x v="2"/>
    <m/>
    <m/>
    <m/>
    <m/>
    <m/>
    <m/>
    <m/>
    <s v=""/>
  </r>
  <r>
    <n v="1334"/>
    <m/>
    <m/>
    <m/>
    <x v="2"/>
    <m/>
    <m/>
    <x v="2"/>
    <m/>
    <m/>
    <m/>
    <m/>
    <m/>
    <m/>
    <m/>
    <s v=""/>
  </r>
  <r>
    <n v="1335"/>
    <m/>
    <m/>
    <m/>
    <x v="2"/>
    <m/>
    <m/>
    <x v="2"/>
    <m/>
    <m/>
    <m/>
    <m/>
    <m/>
    <m/>
    <m/>
    <s v=""/>
  </r>
  <r>
    <n v="1336"/>
    <m/>
    <m/>
    <m/>
    <x v="2"/>
    <m/>
    <m/>
    <x v="2"/>
    <m/>
    <m/>
    <m/>
    <m/>
    <m/>
    <m/>
    <m/>
    <s v=""/>
  </r>
  <r>
    <n v="1337"/>
    <m/>
    <m/>
    <m/>
    <x v="2"/>
    <m/>
    <m/>
    <x v="2"/>
    <m/>
    <m/>
    <m/>
    <m/>
    <m/>
    <m/>
    <m/>
    <s v=""/>
  </r>
  <r>
    <n v="1338"/>
    <m/>
    <m/>
    <m/>
    <x v="2"/>
    <m/>
    <m/>
    <x v="2"/>
    <m/>
    <m/>
    <m/>
    <m/>
    <m/>
    <m/>
    <m/>
    <s v=""/>
  </r>
  <r>
    <n v="1339"/>
    <m/>
    <m/>
    <m/>
    <x v="2"/>
    <m/>
    <m/>
    <x v="2"/>
    <m/>
    <m/>
    <m/>
    <m/>
    <m/>
    <m/>
    <m/>
    <s v=""/>
  </r>
  <r>
    <n v="1340"/>
    <m/>
    <m/>
    <m/>
    <x v="2"/>
    <m/>
    <m/>
    <x v="2"/>
    <m/>
    <m/>
    <m/>
    <m/>
    <m/>
    <m/>
    <m/>
    <s v=""/>
  </r>
  <r>
    <n v="1341"/>
    <m/>
    <m/>
    <m/>
    <x v="2"/>
    <m/>
    <m/>
    <x v="2"/>
    <m/>
    <m/>
    <m/>
    <m/>
    <m/>
    <m/>
    <m/>
    <s v=""/>
  </r>
  <r>
    <n v="1342"/>
    <m/>
    <m/>
    <m/>
    <x v="2"/>
    <m/>
    <m/>
    <x v="2"/>
    <m/>
    <m/>
    <m/>
    <m/>
    <m/>
    <m/>
    <m/>
    <s v=""/>
  </r>
  <r>
    <n v="1343"/>
    <m/>
    <m/>
    <m/>
    <x v="2"/>
    <m/>
    <m/>
    <x v="2"/>
    <m/>
    <m/>
    <m/>
    <m/>
    <m/>
    <m/>
    <m/>
    <s v=""/>
  </r>
  <r>
    <n v="1344"/>
    <m/>
    <m/>
    <m/>
    <x v="2"/>
    <m/>
    <m/>
    <x v="2"/>
    <m/>
    <m/>
    <m/>
    <m/>
    <m/>
    <m/>
    <m/>
    <s v=""/>
  </r>
  <r>
    <n v="1345"/>
    <m/>
    <m/>
    <m/>
    <x v="2"/>
    <m/>
    <m/>
    <x v="2"/>
    <m/>
    <m/>
    <m/>
    <m/>
    <m/>
    <m/>
    <m/>
    <s v=""/>
  </r>
  <r>
    <n v="1346"/>
    <m/>
    <m/>
    <m/>
    <x v="2"/>
    <m/>
    <m/>
    <x v="2"/>
    <m/>
    <m/>
    <m/>
    <m/>
    <m/>
    <m/>
    <m/>
    <s v=""/>
  </r>
  <r>
    <n v="1347"/>
    <m/>
    <m/>
    <m/>
    <x v="2"/>
    <m/>
    <m/>
    <x v="2"/>
    <m/>
    <m/>
    <m/>
    <m/>
    <m/>
    <m/>
    <m/>
    <s v=""/>
  </r>
  <r>
    <n v="1348"/>
    <m/>
    <m/>
    <m/>
    <x v="2"/>
    <m/>
    <m/>
    <x v="2"/>
    <m/>
    <m/>
    <m/>
    <m/>
    <m/>
    <m/>
    <m/>
    <s v=""/>
  </r>
  <r>
    <n v="1349"/>
    <m/>
    <m/>
    <m/>
    <x v="2"/>
    <m/>
    <m/>
    <x v="2"/>
    <m/>
    <m/>
    <m/>
    <m/>
    <m/>
    <m/>
    <m/>
    <s v=""/>
  </r>
  <r>
    <n v="1350"/>
    <m/>
    <m/>
    <m/>
    <x v="2"/>
    <m/>
    <m/>
    <x v="2"/>
    <m/>
    <m/>
    <m/>
    <m/>
    <m/>
    <m/>
    <m/>
    <s v=""/>
  </r>
  <r>
    <n v="1351"/>
    <m/>
    <m/>
    <m/>
    <x v="2"/>
    <m/>
    <m/>
    <x v="2"/>
    <m/>
    <m/>
    <m/>
    <m/>
    <m/>
    <m/>
    <m/>
    <s v=""/>
  </r>
  <r>
    <n v="1352"/>
    <m/>
    <m/>
    <m/>
    <x v="2"/>
    <m/>
    <m/>
    <x v="2"/>
    <m/>
    <m/>
    <m/>
    <m/>
    <m/>
    <m/>
    <m/>
    <s v=""/>
  </r>
  <r>
    <n v="1353"/>
    <m/>
    <m/>
    <m/>
    <x v="2"/>
    <m/>
    <m/>
    <x v="2"/>
    <m/>
    <m/>
    <m/>
    <m/>
    <m/>
    <m/>
    <m/>
    <s v=""/>
  </r>
  <r>
    <n v="1354"/>
    <m/>
    <m/>
    <m/>
    <x v="2"/>
    <m/>
    <m/>
    <x v="2"/>
    <m/>
    <m/>
    <m/>
    <m/>
    <m/>
    <m/>
    <m/>
    <s v=""/>
  </r>
  <r>
    <n v="1355"/>
    <m/>
    <m/>
    <m/>
    <x v="2"/>
    <m/>
    <m/>
    <x v="2"/>
    <m/>
    <m/>
    <m/>
    <m/>
    <m/>
    <m/>
    <m/>
    <s v=""/>
  </r>
  <r>
    <n v="1356"/>
    <m/>
    <m/>
    <m/>
    <x v="2"/>
    <m/>
    <m/>
    <x v="2"/>
    <m/>
    <m/>
    <m/>
    <m/>
    <m/>
    <m/>
    <m/>
    <s v=""/>
  </r>
  <r>
    <n v="1357"/>
    <m/>
    <m/>
    <m/>
    <x v="2"/>
    <m/>
    <m/>
    <x v="2"/>
    <m/>
    <m/>
    <m/>
    <m/>
    <m/>
    <m/>
    <m/>
    <s v=""/>
  </r>
  <r>
    <n v="1358"/>
    <m/>
    <m/>
    <m/>
    <x v="2"/>
    <m/>
    <m/>
    <x v="2"/>
    <m/>
    <m/>
    <m/>
    <m/>
    <m/>
    <m/>
    <m/>
    <s v=""/>
  </r>
  <r>
    <n v="1359"/>
    <m/>
    <m/>
    <m/>
    <x v="2"/>
    <m/>
    <m/>
    <x v="2"/>
    <m/>
    <m/>
    <m/>
    <m/>
    <m/>
    <m/>
    <m/>
    <s v=""/>
  </r>
  <r>
    <n v="1360"/>
    <m/>
    <m/>
    <m/>
    <x v="2"/>
    <m/>
    <m/>
    <x v="2"/>
    <m/>
    <m/>
    <m/>
    <m/>
    <m/>
    <m/>
    <m/>
    <s v=""/>
  </r>
  <r>
    <n v="1361"/>
    <m/>
    <m/>
    <m/>
    <x v="2"/>
    <m/>
    <m/>
    <x v="2"/>
    <m/>
    <m/>
    <m/>
    <m/>
    <m/>
    <m/>
    <m/>
    <s v=""/>
  </r>
  <r>
    <n v="1362"/>
    <m/>
    <m/>
    <m/>
    <x v="2"/>
    <m/>
    <m/>
    <x v="2"/>
    <m/>
    <m/>
    <m/>
    <m/>
    <m/>
    <m/>
    <m/>
    <s v=""/>
  </r>
  <r>
    <n v="1363"/>
    <m/>
    <m/>
    <m/>
    <x v="2"/>
    <m/>
    <m/>
    <x v="2"/>
    <m/>
    <m/>
    <m/>
    <m/>
    <m/>
    <m/>
    <m/>
    <s v=""/>
  </r>
  <r>
    <n v="1364"/>
    <m/>
    <m/>
    <m/>
    <x v="2"/>
    <m/>
    <m/>
    <x v="2"/>
    <m/>
    <m/>
    <m/>
    <m/>
    <m/>
    <m/>
    <m/>
    <s v=""/>
  </r>
  <r>
    <n v="1365"/>
    <m/>
    <m/>
    <m/>
    <x v="2"/>
    <m/>
    <m/>
    <x v="2"/>
    <m/>
    <m/>
    <m/>
    <m/>
    <m/>
    <m/>
    <m/>
    <s v=""/>
  </r>
  <r>
    <n v="1366"/>
    <m/>
    <m/>
    <m/>
    <x v="2"/>
    <m/>
    <m/>
    <x v="2"/>
    <m/>
    <m/>
    <m/>
    <m/>
    <m/>
    <m/>
    <m/>
    <s v=""/>
  </r>
  <r>
    <n v="1367"/>
    <m/>
    <m/>
    <m/>
    <x v="2"/>
    <m/>
    <m/>
    <x v="2"/>
    <m/>
    <m/>
    <m/>
    <m/>
    <m/>
    <m/>
    <m/>
    <s v=""/>
  </r>
  <r>
    <n v="1368"/>
    <m/>
    <m/>
    <m/>
    <x v="2"/>
    <m/>
    <m/>
    <x v="2"/>
    <m/>
    <m/>
    <m/>
    <m/>
    <m/>
    <m/>
    <m/>
    <s v=""/>
  </r>
  <r>
    <n v="1369"/>
    <m/>
    <m/>
    <m/>
    <x v="2"/>
    <m/>
    <m/>
    <x v="2"/>
    <m/>
    <m/>
    <m/>
    <m/>
    <m/>
    <m/>
    <m/>
    <s v=""/>
  </r>
  <r>
    <n v="1370"/>
    <m/>
    <m/>
    <m/>
    <x v="2"/>
    <m/>
    <m/>
    <x v="2"/>
    <m/>
    <m/>
    <m/>
    <m/>
    <m/>
    <m/>
    <m/>
    <s v=""/>
  </r>
  <r>
    <n v="1371"/>
    <m/>
    <m/>
    <m/>
    <x v="2"/>
    <m/>
    <m/>
    <x v="2"/>
    <m/>
    <m/>
    <m/>
    <m/>
    <m/>
    <m/>
    <m/>
    <s v=""/>
  </r>
  <r>
    <n v="1372"/>
    <m/>
    <m/>
    <m/>
    <x v="2"/>
    <m/>
    <m/>
    <x v="2"/>
    <m/>
    <m/>
    <m/>
    <m/>
    <m/>
    <m/>
    <m/>
    <s v=""/>
  </r>
  <r>
    <n v="1373"/>
    <m/>
    <m/>
    <m/>
    <x v="2"/>
    <m/>
    <m/>
    <x v="2"/>
    <m/>
    <m/>
    <m/>
    <m/>
    <m/>
    <m/>
    <m/>
    <s v=""/>
  </r>
  <r>
    <n v="1374"/>
    <m/>
    <m/>
    <m/>
    <x v="2"/>
    <m/>
    <m/>
    <x v="2"/>
    <m/>
    <m/>
    <m/>
    <m/>
    <m/>
    <m/>
    <m/>
    <s v=""/>
  </r>
  <r>
    <n v="1375"/>
    <m/>
    <m/>
    <m/>
    <x v="2"/>
    <m/>
    <m/>
    <x v="2"/>
    <m/>
    <m/>
    <m/>
    <m/>
    <m/>
    <m/>
    <m/>
    <s v=""/>
  </r>
  <r>
    <n v="1376"/>
    <m/>
    <m/>
    <m/>
    <x v="2"/>
    <m/>
    <m/>
    <x v="2"/>
    <m/>
    <m/>
    <m/>
    <m/>
    <m/>
    <m/>
    <m/>
    <s v=""/>
  </r>
  <r>
    <n v="1377"/>
    <m/>
    <m/>
    <m/>
    <x v="2"/>
    <m/>
    <m/>
    <x v="2"/>
    <m/>
    <m/>
    <m/>
    <m/>
    <m/>
    <m/>
    <m/>
    <s v=""/>
  </r>
  <r>
    <n v="1378"/>
    <m/>
    <m/>
    <m/>
    <x v="2"/>
    <m/>
    <m/>
    <x v="2"/>
    <m/>
    <m/>
    <m/>
    <m/>
    <m/>
    <m/>
    <m/>
    <s v=""/>
  </r>
  <r>
    <n v="1379"/>
    <m/>
    <m/>
    <m/>
    <x v="2"/>
    <m/>
    <m/>
    <x v="2"/>
    <m/>
    <m/>
    <m/>
    <m/>
    <m/>
    <m/>
    <m/>
    <s v=""/>
  </r>
  <r>
    <n v="1380"/>
    <m/>
    <m/>
    <m/>
    <x v="2"/>
    <m/>
    <m/>
    <x v="2"/>
    <m/>
    <m/>
    <m/>
    <m/>
    <m/>
    <m/>
    <m/>
    <s v=""/>
  </r>
  <r>
    <n v="1381"/>
    <m/>
    <m/>
    <m/>
    <x v="2"/>
    <m/>
    <m/>
    <x v="2"/>
    <m/>
    <m/>
    <m/>
    <m/>
    <m/>
    <m/>
    <m/>
    <s v=""/>
  </r>
  <r>
    <n v="1382"/>
    <m/>
    <m/>
    <m/>
    <x v="2"/>
    <m/>
    <m/>
    <x v="2"/>
    <m/>
    <m/>
    <m/>
    <m/>
    <m/>
    <m/>
    <m/>
    <s v=""/>
  </r>
  <r>
    <n v="1383"/>
    <m/>
    <m/>
    <m/>
    <x v="2"/>
    <m/>
    <m/>
    <x v="2"/>
    <m/>
    <m/>
    <m/>
    <m/>
    <m/>
    <m/>
    <m/>
    <s v=""/>
  </r>
  <r>
    <n v="1384"/>
    <m/>
    <m/>
    <m/>
    <x v="2"/>
    <m/>
    <m/>
    <x v="2"/>
    <m/>
    <m/>
    <m/>
    <m/>
    <m/>
    <m/>
    <m/>
    <s v=""/>
  </r>
  <r>
    <n v="1385"/>
    <m/>
    <m/>
    <m/>
    <x v="2"/>
    <m/>
    <m/>
    <x v="2"/>
    <m/>
    <m/>
    <m/>
    <m/>
    <m/>
    <m/>
    <m/>
    <s v=""/>
  </r>
  <r>
    <n v="1386"/>
    <m/>
    <m/>
    <m/>
    <x v="2"/>
    <m/>
    <m/>
    <x v="2"/>
    <m/>
    <m/>
    <m/>
    <m/>
    <m/>
    <m/>
    <m/>
    <s v=""/>
  </r>
  <r>
    <n v="1387"/>
    <m/>
    <m/>
    <m/>
    <x v="2"/>
    <m/>
    <m/>
    <x v="2"/>
    <m/>
    <m/>
    <m/>
    <m/>
    <m/>
    <m/>
    <m/>
    <s v=""/>
  </r>
  <r>
    <n v="1388"/>
    <m/>
    <m/>
    <m/>
    <x v="2"/>
    <m/>
    <m/>
    <x v="2"/>
    <m/>
    <m/>
    <m/>
    <m/>
    <m/>
    <m/>
    <m/>
    <s v=""/>
  </r>
  <r>
    <n v="1389"/>
    <m/>
    <m/>
    <m/>
    <x v="2"/>
    <m/>
    <m/>
    <x v="2"/>
    <m/>
    <m/>
    <m/>
    <m/>
    <m/>
    <m/>
    <m/>
    <s v=""/>
  </r>
  <r>
    <n v="1390"/>
    <m/>
    <m/>
    <m/>
    <x v="2"/>
    <m/>
    <m/>
    <x v="2"/>
    <m/>
    <m/>
    <m/>
    <m/>
    <m/>
    <m/>
    <m/>
    <s v=""/>
  </r>
  <r>
    <n v="1391"/>
    <m/>
    <m/>
    <m/>
    <x v="2"/>
    <m/>
    <m/>
    <x v="2"/>
    <m/>
    <m/>
    <m/>
    <m/>
    <m/>
    <m/>
    <m/>
    <s v=""/>
  </r>
  <r>
    <n v="1392"/>
    <m/>
    <m/>
    <m/>
    <x v="2"/>
    <m/>
    <m/>
    <x v="2"/>
    <m/>
    <m/>
    <m/>
    <m/>
    <m/>
    <m/>
    <m/>
    <s v=""/>
  </r>
  <r>
    <n v="1393"/>
    <m/>
    <m/>
    <m/>
    <x v="2"/>
    <m/>
    <m/>
    <x v="2"/>
    <m/>
    <m/>
    <m/>
    <m/>
    <m/>
    <m/>
    <m/>
    <s v=""/>
  </r>
  <r>
    <n v="1394"/>
    <m/>
    <m/>
    <m/>
    <x v="2"/>
    <m/>
    <m/>
    <x v="2"/>
    <m/>
    <m/>
    <m/>
    <m/>
    <m/>
    <m/>
    <m/>
    <s v=""/>
  </r>
  <r>
    <n v="1395"/>
    <m/>
    <m/>
    <m/>
    <x v="2"/>
    <m/>
    <m/>
    <x v="2"/>
    <m/>
    <m/>
    <m/>
    <m/>
    <m/>
    <m/>
    <m/>
    <s v=""/>
  </r>
  <r>
    <n v="1396"/>
    <m/>
    <m/>
    <m/>
    <x v="2"/>
    <m/>
    <m/>
    <x v="2"/>
    <m/>
    <m/>
    <m/>
    <m/>
    <m/>
    <m/>
    <m/>
    <s v=""/>
  </r>
  <r>
    <n v="1397"/>
    <m/>
    <m/>
    <m/>
    <x v="2"/>
    <m/>
    <m/>
    <x v="2"/>
    <m/>
    <m/>
    <m/>
    <m/>
    <m/>
    <m/>
    <m/>
    <s v=""/>
  </r>
  <r>
    <n v="1398"/>
    <m/>
    <m/>
    <m/>
    <x v="2"/>
    <m/>
    <m/>
    <x v="2"/>
    <m/>
    <m/>
    <m/>
    <m/>
    <m/>
    <m/>
    <m/>
    <s v=""/>
  </r>
  <r>
    <n v="1399"/>
    <m/>
    <m/>
    <m/>
    <x v="2"/>
    <m/>
    <m/>
    <x v="2"/>
    <m/>
    <m/>
    <m/>
    <m/>
    <m/>
    <m/>
    <m/>
    <s v=""/>
  </r>
  <r>
    <n v="1400"/>
    <m/>
    <m/>
    <m/>
    <x v="2"/>
    <m/>
    <m/>
    <x v="2"/>
    <m/>
    <m/>
    <m/>
    <m/>
    <m/>
    <m/>
    <m/>
    <s v=""/>
  </r>
  <r>
    <n v="1401"/>
    <m/>
    <m/>
    <m/>
    <x v="2"/>
    <m/>
    <m/>
    <x v="2"/>
    <m/>
    <m/>
    <m/>
    <m/>
    <m/>
    <m/>
    <m/>
    <s v=""/>
  </r>
  <r>
    <n v="1402"/>
    <m/>
    <m/>
    <m/>
    <x v="2"/>
    <m/>
    <m/>
    <x v="2"/>
    <m/>
    <m/>
    <m/>
    <m/>
    <m/>
    <m/>
    <m/>
    <s v=""/>
  </r>
  <r>
    <n v="1403"/>
    <m/>
    <m/>
    <m/>
    <x v="2"/>
    <m/>
    <m/>
    <x v="2"/>
    <m/>
    <m/>
    <m/>
    <m/>
    <m/>
    <m/>
    <m/>
    <s v=""/>
  </r>
  <r>
    <n v="1404"/>
    <m/>
    <m/>
    <m/>
    <x v="2"/>
    <m/>
    <m/>
    <x v="2"/>
    <m/>
    <m/>
    <m/>
    <m/>
    <m/>
    <m/>
    <m/>
    <s v=""/>
  </r>
  <r>
    <n v="1405"/>
    <m/>
    <m/>
    <m/>
    <x v="2"/>
    <m/>
    <m/>
    <x v="2"/>
    <m/>
    <m/>
    <m/>
    <m/>
    <m/>
    <m/>
    <m/>
    <s v=""/>
  </r>
  <r>
    <n v="1406"/>
    <m/>
    <m/>
    <m/>
    <x v="2"/>
    <m/>
    <m/>
    <x v="2"/>
    <m/>
    <m/>
    <m/>
    <m/>
    <m/>
    <m/>
    <m/>
    <s v=""/>
  </r>
  <r>
    <n v="1407"/>
    <m/>
    <m/>
    <m/>
    <x v="2"/>
    <m/>
    <m/>
    <x v="2"/>
    <m/>
    <m/>
    <m/>
    <m/>
    <m/>
    <m/>
    <m/>
    <s v=""/>
  </r>
  <r>
    <n v="1408"/>
    <m/>
    <m/>
    <m/>
    <x v="2"/>
    <m/>
    <m/>
    <x v="2"/>
    <m/>
    <m/>
    <m/>
    <m/>
    <m/>
    <m/>
    <m/>
    <s v=""/>
  </r>
  <r>
    <n v="1409"/>
    <m/>
    <m/>
    <m/>
    <x v="2"/>
    <m/>
    <m/>
    <x v="2"/>
    <m/>
    <m/>
    <m/>
    <m/>
    <m/>
    <m/>
    <m/>
    <s v=""/>
  </r>
  <r>
    <n v="1410"/>
    <m/>
    <m/>
    <m/>
    <x v="2"/>
    <m/>
    <m/>
    <x v="2"/>
    <m/>
    <m/>
    <m/>
    <m/>
    <m/>
    <m/>
    <m/>
    <s v=""/>
  </r>
  <r>
    <n v="1411"/>
    <m/>
    <m/>
    <m/>
    <x v="2"/>
    <m/>
    <m/>
    <x v="2"/>
    <m/>
    <m/>
    <m/>
    <m/>
    <m/>
    <m/>
    <m/>
    <s v=""/>
  </r>
  <r>
    <n v="1412"/>
    <m/>
    <m/>
    <m/>
    <x v="2"/>
    <m/>
    <m/>
    <x v="2"/>
    <m/>
    <m/>
    <m/>
    <m/>
    <m/>
    <m/>
    <m/>
    <s v=""/>
  </r>
  <r>
    <n v="1413"/>
    <m/>
    <m/>
    <m/>
    <x v="2"/>
    <m/>
    <m/>
    <x v="2"/>
    <m/>
    <m/>
    <m/>
    <m/>
    <m/>
    <m/>
    <m/>
    <s v=""/>
  </r>
  <r>
    <n v="1414"/>
    <m/>
    <m/>
    <m/>
    <x v="2"/>
    <m/>
    <m/>
    <x v="2"/>
    <m/>
    <m/>
    <m/>
    <m/>
    <m/>
    <m/>
    <m/>
    <s v=""/>
  </r>
  <r>
    <n v="1415"/>
    <m/>
    <m/>
    <m/>
    <x v="2"/>
    <m/>
    <m/>
    <x v="2"/>
    <m/>
    <m/>
    <m/>
    <m/>
    <m/>
    <m/>
    <m/>
    <s v=""/>
  </r>
  <r>
    <n v="1416"/>
    <m/>
    <m/>
    <m/>
    <x v="2"/>
    <m/>
    <m/>
    <x v="2"/>
    <m/>
    <m/>
    <m/>
    <m/>
    <m/>
    <m/>
    <m/>
    <s v=""/>
  </r>
  <r>
    <n v="1417"/>
    <m/>
    <m/>
    <m/>
    <x v="2"/>
    <m/>
    <m/>
    <x v="2"/>
    <m/>
    <m/>
    <m/>
    <m/>
    <m/>
    <m/>
    <m/>
    <s v=""/>
  </r>
  <r>
    <n v="1418"/>
    <m/>
    <m/>
    <m/>
    <x v="2"/>
    <m/>
    <m/>
    <x v="2"/>
    <m/>
    <m/>
    <m/>
    <m/>
    <m/>
    <m/>
    <m/>
    <s v=""/>
  </r>
  <r>
    <n v="1419"/>
    <m/>
    <m/>
    <m/>
    <x v="2"/>
    <m/>
    <m/>
    <x v="2"/>
    <m/>
    <m/>
    <m/>
    <m/>
    <m/>
    <m/>
    <m/>
    <s v=""/>
  </r>
  <r>
    <n v="1420"/>
    <m/>
    <m/>
    <m/>
    <x v="2"/>
    <m/>
    <m/>
    <x v="2"/>
    <m/>
    <m/>
    <m/>
    <m/>
    <m/>
    <m/>
    <m/>
    <s v=""/>
  </r>
  <r>
    <n v="1421"/>
    <m/>
    <m/>
    <m/>
    <x v="2"/>
    <m/>
    <m/>
    <x v="2"/>
    <m/>
    <m/>
    <m/>
    <m/>
    <m/>
    <m/>
    <m/>
    <s v=""/>
  </r>
  <r>
    <n v="1422"/>
    <m/>
    <m/>
    <m/>
    <x v="2"/>
    <m/>
    <m/>
    <x v="2"/>
    <m/>
    <m/>
    <m/>
    <m/>
    <m/>
    <m/>
    <m/>
    <s v=""/>
  </r>
  <r>
    <n v="1423"/>
    <m/>
    <m/>
    <m/>
    <x v="2"/>
    <m/>
    <m/>
    <x v="2"/>
    <m/>
    <m/>
    <m/>
    <m/>
    <m/>
    <m/>
    <m/>
    <s v=""/>
  </r>
  <r>
    <n v="1424"/>
    <m/>
    <m/>
    <m/>
    <x v="2"/>
    <m/>
    <m/>
    <x v="2"/>
    <m/>
    <m/>
    <m/>
    <m/>
    <m/>
    <m/>
    <m/>
    <s v=""/>
  </r>
  <r>
    <n v="1425"/>
    <m/>
    <m/>
    <m/>
    <x v="2"/>
    <m/>
    <m/>
    <x v="2"/>
    <m/>
    <m/>
    <m/>
    <m/>
    <m/>
    <m/>
    <m/>
    <s v=""/>
  </r>
  <r>
    <n v="1426"/>
    <m/>
    <m/>
    <m/>
    <x v="2"/>
    <m/>
    <m/>
    <x v="2"/>
    <m/>
    <m/>
    <m/>
    <m/>
    <m/>
    <m/>
    <m/>
    <s v=""/>
  </r>
  <r>
    <n v="1427"/>
    <m/>
    <m/>
    <m/>
    <x v="2"/>
    <m/>
    <m/>
    <x v="2"/>
    <m/>
    <m/>
    <m/>
    <m/>
    <m/>
    <m/>
    <m/>
    <s v=""/>
  </r>
  <r>
    <n v="1428"/>
    <m/>
    <m/>
    <m/>
    <x v="2"/>
    <m/>
    <m/>
    <x v="2"/>
    <m/>
    <m/>
    <m/>
    <m/>
    <m/>
    <m/>
    <m/>
    <s v=""/>
  </r>
  <r>
    <n v="1429"/>
    <m/>
    <m/>
    <m/>
    <x v="2"/>
    <m/>
    <m/>
    <x v="2"/>
    <m/>
    <m/>
    <m/>
    <m/>
    <m/>
    <m/>
    <m/>
    <s v=""/>
  </r>
  <r>
    <n v="1430"/>
    <m/>
    <m/>
    <m/>
    <x v="2"/>
    <m/>
    <m/>
    <x v="2"/>
    <m/>
    <m/>
    <m/>
    <m/>
    <m/>
    <m/>
    <m/>
    <s v=""/>
  </r>
  <r>
    <n v="1431"/>
    <m/>
    <m/>
    <m/>
    <x v="2"/>
    <m/>
    <m/>
    <x v="2"/>
    <m/>
    <m/>
    <m/>
    <m/>
    <m/>
    <m/>
    <m/>
    <s v=""/>
  </r>
  <r>
    <n v="1432"/>
    <m/>
    <m/>
    <m/>
    <x v="2"/>
    <m/>
    <m/>
    <x v="2"/>
    <m/>
    <m/>
    <m/>
    <m/>
    <m/>
    <m/>
    <m/>
    <s v=""/>
  </r>
  <r>
    <n v="1433"/>
    <m/>
    <m/>
    <m/>
    <x v="2"/>
    <m/>
    <m/>
    <x v="2"/>
    <m/>
    <m/>
    <m/>
    <m/>
    <m/>
    <m/>
    <m/>
    <s v=""/>
  </r>
  <r>
    <n v="1434"/>
    <m/>
    <m/>
    <m/>
    <x v="2"/>
    <m/>
    <m/>
    <x v="2"/>
    <m/>
    <m/>
    <m/>
    <m/>
    <m/>
    <m/>
    <m/>
    <s v=""/>
  </r>
  <r>
    <n v="1435"/>
    <m/>
    <m/>
    <m/>
    <x v="2"/>
    <m/>
    <m/>
    <x v="2"/>
    <m/>
    <m/>
    <m/>
    <m/>
    <m/>
    <m/>
    <m/>
    <s v=""/>
  </r>
  <r>
    <n v="1436"/>
    <m/>
    <m/>
    <m/>
    <x v="2"/>
    <m/>
    <m/>
    <x v="2"/>
    <m/>
    <m/>
    <m/>
    <m/>
    <m/>
    <m/>
    <m/>
    <s v=""/>
  </r>
  <r>
    <n v="1437"/>
    <m/>
    <m/>
    <m/>
    <x v="2"/>
    <m/>
    <m/>
    <x v="2"/>
    <m/>
    <m/>
    <m/>
    <m/>
    <m/>
    <m/>
    <m/>
    <s v=""/>
  </r>
  <r>
    <n v="1438"/>
    <m/>
    <m/>
    <m/>
    <x v="2"/>
    <m/>
    <m/>
    <x v="2"/>
    <m/>
    <m/>
    <m/>
    <m/>
    <m/>
    <m/>
    <m/>
    <s v=""/>
  </r>
  <r>
    <n v="1439"/>
    <m/>
    <m/>
    <m/>
    <x v="2"/>
    <m/>
    <m/>
    <x v="2"/>
    <m/>
    <m/>
    <m/>
    <m/>
    <m/>
    <m/>
    <m/>
    <s v=""/>
  </r>
  <r>
    <n v="1440"/>
    <m/>
    <m/>
    <m/>
    <x v="2"/>
    <m/>
    <m/>
    <x v="2"/>
    <m/>
    <m/>
    <m/>
    <m/>
    <m/>
    <m/>
    <m/>
    <s v=""/>
  </r>
  <r>
    <n v="1441"/>
    <m/>
    <m/>
    <m/>
    <x v="2"/>
    <m/>
    <m/>
    <x v="2"/>
    <m/>
    <m/>
    <m/>
    <m/>
    <m/>
    <m/>
    <m/>
    <s v=""/>
  </r>
  <r>
    <n v="1442"/>
    <m/>
    <m/>
    <m/>
    <x v="2"/>
    <m/>
    <m/>
    <x v="2"/>
    <m/>
    <m/>
    <m/>
    <m/>
    <m/>
    <m/>
    <m/>
    <s v=""/>
  </r>
  <r>
    <n v="1443"/>
    <m/>
    <m/>
    <m/>
    <x v="2"/>
    <m/>
    <m/>
    <x v="2"/>
    <m/>
    <m/>
    <m/>
    <m/>
    <m/>
    <m/>
    <m/>
    <s v=""/>
  </r>
  <r>
    <n v="1444"/>
    <m/>
    <m/>
    <m/>
    <x v="2"/>
    <m/>
    <m/>
    <x v="2"/>
    <m/>
    <m/>
    <m/>
    <m/>
    <m/>
    <m/>
    <m/>
    <s v=""/>
  </r>
  <r>
    <n v="1445"/>
    <m/>
    <m/>
    <m/>
    <x v="2"/>
    <m/>
    <m/>
    <x v="2"/>
    <m/>
    <m/>
    <m/>
    <m/>
    <m/>
    <m/>
    <m/>
    <s v=""/>
  </r>
  <r>
    <n v="1446"/>
    <m/>
    <m/>
    <m/>
    <x v="2"/>
    <m/>
    <m/>
    <x v="2"/>
    <m/>
    <m/>
    <m/>
    <m/>
    <m/>
    <m/>
    <m/>
    <s v=""/>
  </r>
  <r>
    <n v="1447"/>
    <m/>
    <m/>
    <m/>
    <x v="2"/>
    <m/>
    <m/>
    <x v="2"/>
    <m/>
    <m/>
    <m/>
    <m/>
    <m/>
    <m/>
    <m/>
    <s v=""/>
  </r>
  <r>
    <n v="1448"/>
    <m/>
    <m/>
    <m/>
    <x v="2"/>
    <m/>
    <m/>
    <x v="2"/>
    <m/>
    <m/>
    <m/>
    <m/>
    <m/>
    <m/>
    <m/>
    <s v=""/>
  </r>
  <r>
    <n v="1449"/>
    <m/>
    <m/>
    <m/>
    <x v="2"/>
    <m/>
    <m/>
    <x v="2"/>
    <m/>
    <m/>
    <m/>
    <m/>
    <m/>
    <m/>
    <m/>
    <s v=""/>
  </r>
  <r>
    <n v="1450"/>
    <m/>
    <m/>
    <m/>
    <x v="2"/>
    <m/>
    <m/>
    <x v="2"/>
    <m/>
    <m/>
    <m/>
    <m/>
    <m/>
    <m/>
    <m/>
    <s v=""/>
  </r>
  <r>
    <n v="1451"/>
    <m/>
    <m/>
    <m/>
    <x v="2"/>
    <m/>
    <m/>
    <x v="2"/>
    <m/>
    <m/>
    <m/>
    <m/>
    <m/>
    <m/>
    <m/>
    <s v=""/>
  </r>
  <r>
    <n v="1452"/>
    <m/>
    <m/>
    <m/>
    <x v="2"/>
    <m/>
    <m/>
    <x v="2"/>
    <m/>
    <m/>
    <m/>
    <m/>
    <m/>
    <m/>
    <m/>
    <s v=""/>
  </r>
  <r>
    <n v="1453"/>
    <m/>
    <m/>
    <m/>
    <x v="2"/>
    <m/>
    <m/>
    <x v="2"/>
    <m/>
    <m/>
    <m/>
    <m/>
    <m/>
    <m/>
    <m/>
    <s v=""/>
  </r>
  <r>
    <n v="1454"/>
    <m/>
    <m/>
    <m/>
    <x v="2"/>
    <m/>
    <m/>
    <x v="2"/>
    <m/>
    <m/>
    <m/>
    <m/>
    <m/>
    <m/>
    <m/>
    <s v=""/>
  </r>
  <r>
    <n v="1455"/>
    <m/>
    <m/>
    <m/>
    <x v="2"/>
    <m/>
    <m/>
    <x v="2"/>
    <m/>
    <m/>
    <m/>
    <m/>
    <m/>
    <m/>
    <m/>
    <s v=""/>
  </r>
  <r>
    <n v="1456"/>
    <m/>
    <m/>
    <m/>
    <x v="2"/>
    <m/>
    <m/>
    <x v="2"/>
    <m/>
    <m/>
    <m/>
    <m/>
    <m/>
    <m/>
    <m/>
    <s v=""/>
  </r>
  <r>
    <n v="1457"/>
    <m/>
    <m/>
    <m/>
    <x v="2"/>
    <m/>
    <m/>
    <x v="2"/>
    <m/>
    <m/>
    <m/>
    <m/>
    <m/>
    <m/>
    <m/>
    <s v=""/>
  </r>
  <r>
    <n v="1458"/>
    <m/>
    <m/>
    <m/>
    <x v="2"/>
    <m/>
    <m/>
    <x v="2"/>
    <m/>
    <m/>
    <m/>
    <m/>
    <m/>
    <m/>
    <m/>
    <s v=""/>
  </r>
  <r>
    <n v="1459"/>
    <m/>
    <m/>
    <m/>
    <x v="2"/>
    <m/>
    <m/>
    <x v="2"/>
    <m/>
    <m/>
    <m/>
    <m/>
    <m/>
    <m/>
    <m/>
    <s v=""/>
  </r>
  <r>
    <n v="1460"/>
    <m/>
    <m/>
    <m/>
    <x v="2"/>
    <m/>
    <m/>
    <x v="2"/>
    <m/>
    <m/>
    <m/>
    <m/>
    <m/>
    <m/>
    <m/>
    <s v=""/>
  </r>
  <r>
    <n v="1461"/>
    <m/>
    <m/>
    <m/>
    <x v="2"/>
    <m/>
    <m/>
    <x v="2"/>
    <m/>
    <m/>
    <m/>
    <m/>
    <m/>
    <m/>
    <m/>
    <s v=""/>
  </r>
  <r>
    <n v="1462"/>
    <m/>
    <m/>
    <m/>
    <x v="2"/>
    <m/>
    <m/>
    <x v="2"/>
    <m/>
    <m/>
    <m/>
    <m/>
    <m/>
    <m/>
    <m/>
    <s v=""/>
  </r>
  <r>
    <n v="1463"/>
    <m/>
    <m/>
    <m/>
    <x v="2"/>
    <m/>
    <m/>
    <x v="2"/>
    <m/>
    <m/>
    <m/>
    <m/>
    <m/>
    <m/>
    <m/>
    <s v=""/>
  </r>
  <r>
    <n v="1464"/>
    <m/>
    <m/>
    <m/>
    <x v="2"/>
    <m/>
    <m/>
    <x v="2"/>
    <m/>
    <m/>
    <m/>
    <m/>
    <m/>
    <m/>
    <m/>
    <s v=""/>
  </r>
  <r>
    <n v="1465"/>
    <m/>
    <m/>
    <m/>
    <x v="2"/>
    <m/>
    <m/>
    <x v="2"/>
    <m/>
    <m/>
    <m/>
    <m/>
    <m/>
    <m/>
    <m/>
    <s v=""/>
  </r>
  <r>
    <n v="1466"/>
    <m/>
    <m/>
    <m/>
    <x v="2"/>
    <m/>
    <m/>
    <x v="2"/>
    <m/>
    <m/>
    <m/>
    <m/>
    <m/>
    <m/>
    <m/>
    <s v=""/>
  </r>
  <r>
    <n v="1467"/>
    <m/>
    <m/>
    <m/>
    <x v="2"/>
    <m/>
    <m/>
    <x v="2"/>
    <m/>
    <m/>
    <m/>
    <m/>
    <m/>
    <m/>
    <m/>
    <s v=""/>
  </r>
  <r>
    <n v="1468"/>
    <m/>
    <m/>
    <m/>
    <x v="2"/>
    <m/>
    <m/>
    <x v="2"/>
    <m/>
    <m/>
    <m/>
    <m/>
    <m/>
    <m/>
    <m/>
    <s v=""/>
  </r>
  <r>
    <n v="1469"/>
    <m/>
    <m/>
    <m/>
    <x v="2"/>
    <m/>
    <m/>
    <x v="2"/>
    <m/>
    <m/>
    <m/>
    <m/>
    <m/>
    <m/>
    <m/>
    <s v=""/>
  </r>
  <r>
    <n v="1470"/>
    <m/>
    <m/>
    <m/>
    <x v="2"/>
    <m/>
    <m/>
    <x v="2"/>
    <m/>
    <m/>
    <m/>
    <m/>
    <m/>
    <m/>
    <m/>
    <s v=""/>
  </r>
  <r>
    <n v="1471"/>
    <m/>
    <m/>
    <m/>
    <x v="2"/>
    <m/>
    <m/>
    <x v="2"/>
    <m/>
    <m/>
    <m/>
    <m/>
    <m/>
    <m/>
    <m/>
    <s v=""/>
  </r>
  <r>
    <n v="1472"/>
    <m/>
    <m/>
    <m/>
    <x v="2"/>
    <m/>
    <m/>
    <x v="2"/>
    <m/>
    <m/>
    <m/>
    <m/>
    <m/>
    <m/>
    <m/>
    <s v=""/>
  </r>
  <r>
    <n v="1473"/>
    <m/>
    <m/>
    <m/>
    <x v="2"/>
    <m/>
    <m/>
    <x v="2"/>
    <m/>
    <m/>
    <m/>
    <m/>
    <m/>
    <m/>
    <m/>
    <s v=""/>
  </r>
  <r>
    <n v="1474"/>
    <m/>
    <m/>
    <m/>
    <x v="2"/>
    <m/>
    <m/>
    <x v="2"/>
    <m/>
    <m/>
    <m/>
    <m/>
    <m/>
    <m/>
    <m/>
    <s v=""/>
  </r>
  <r>
    <n v="1475"/>
    <m/>
    <m/>
    <m/>
    <x v="2"/>
    <m/>
    <m/>
    <x v="2"/>
    <m/>
    <m/>
    <m/>
    <m/>
    <m/>
    <m/>
    <m/>
    <s v=""/>
  </r>
  <r>
    <n v="1476"/>
    <m/>
    <m/>
    <m/>
    <x v="2"/>
    <m/>
    <m/>
    <x v="2"/>
    <m/>
    <m/>
    <m/>
    <m/>
    <m/>
    <m/>
    <m/>
    <s v=""/>
  </r>
  <r>
    <n v="1477"/>
    <m/>
    <m/>
    <m/>
    <x v="2"/>
    <m/>
    <m/>
    <x v="2"/>
    <m/>
    <m/>
    <m/>
    <m/>
    <m/>
    <m/>
    <m/>
    <s v=""/>
  </r>
  <r>
    <n v="1478"/>
    <m/>
    <m/>
    <m/>
    <x v="2"/>
    <m/>
    <m/>
    <x v="2"/>
    <m/>
    <m/>
    <m/>
    <m/>
    <m/>
    <m/>
    <m/>
    <s v=""/>
  </r>
  <r>
    <n v="1479"/>
    <m/>
    <m/>
    <m/>
    <x v="2"/>
    <m/>
    <m/>
    <x v="2"/>
    <m/>
    <m/>
    <m/>
    <m/>
    <m/>
    <m/>
    <m/>
    <s v=""/>
  </r>
  <r>
    <n v="1480"/>
    <m/>
    <m/>
    <m/>
    <x v="2"/>
    <m/>
    <m/>
    <x v="2"/>
    <m/>
    <m/>
    <m/>
    <m/>
    <m/>
    <m/>
    <m/>
    <s v=""/>
  </r>
  <r>
    <n v="1481"/>
    <m/>
    <m/>
    <m/>
    <x v="2"/>
    <m/>
    <m/>
    <x v="2"/>
    <m/>
    <m/>
    <m/>
    <m/>
    <m/>
    <m/>
    <m/>
    <s v=""/>
  </r>
  <r>
    <n v="1482"/>
    <m/>
    <m/>
    <m/>
    <x v="2"/>
    <m/>
    <m/>
    <x v="2"/>
    <m/>
    <m/>
    <m/>
    <m/>
    <m/>
    <m/>
    <m/>
    <s v=""/>
  </r>
  <r>
    <n v="1483"/>
    <m/>
    <m/>
    <m/>
    <x v="2"/>
    <m/>
    <m/>
    <x v="2"/>
    <m/>
    <m/>
    <m/>
    <m/>
    <m/>
    <m/>
    <m/>
    <s v=""/>
  </r>
  <r>
    <n v="1484"/>
    <m/>
    <m/>
    <m/>
    <x v="2"/>
    <m/>
    <m/>
    <x v="2"/>
    <m/>
    <m/>
    <m/>
    <m/>
    <m/>
    <m/>
    <m/>
    <s v=""/>
  </r>
  <r>
    <n v="1485"/>
    <m/>
    <m/>
    <m/>
    <x v="2"/>
    <m/>
    <m/>
    <x v="2"/>
    <m/>
    <m/>
    <m/>
    <m/>
    <m/>
    <m/>
    <m/>
    <s v=""/>
  </r>
  <r>
    <n v="1486"/>
    <m/>
    <m/>
    <m/>
    <x v="2"/>
    <m/>
    <m/>
    <x v="2"/>
    <m/>
    <m/>
    <m/>
    <m/>
    <m/>
    <m/>
    <m/>
    <s v=""/>
  </r>
  <r>
    <n v="1487"/>
    <m/>
    <m/>
    <m/>
    <x v="2"/>
    <m/>
    <m/>
    <x v="2"/>
    <m/>
    <m/>
    <m/>
    <m/>
    <m/>
    <m/>
    <m/>
    <s v=""/>
  </r>
  <r>
    <n v="1488"/>
    <m/>
    <m/>
    <m/>
    <x v="2"/>
    <m/>
    <m/>
    <x v="2"/>
    <m/>
    <m/>
    <m/>
    <m/>
    <m/>
    <m/>
    <m/>
    <s v=""/>
  </r>
  <r>
    <n v="1489"/>
    <m/>
    <m/>
    <m/>
    <x v="2"/>
    <m/>
    <m/>
    <x v="2"/>
    <m/>
    <m/>
    <m/>
    <m/>
    <m/>
    <m/>
    <m/>
    <s v=""/>
  </r>
  <r>
    <n v="1490"/>
    <m/>
    <m/>
    <m/>
    <x v="2"/>
    <m/>
    <m/>
    <x v="2"/>
    <m/>
    <m/>
    <m/>
    <m/>
    <m/>
    <m/>
    <m/>
    <s v=""/>
  </r>
  <r>
    <n v="1491"/>
    <m/>
    <m/>
    <m/>
    <x v="2"/>
    <m/>
    <m/>
    <x v="2"/>
    <m/>
    <m/>
    <m/>
    <m/>
    <m/>
    <m/>
    <m/>
    <s v=""/>
  </r>
  <r>
    <n v="1492"/>
    <m/>
    <m/>
    <m/>
    <x v="2"/>
    <m/>
    <m/>
    <x v="2"/>
    <m/>
    <m/>
    <m/>
    <m/>
    <m/>
    <m/>
    <m/>
    <s v=""/>
  </r>
  <r>
    <n v="1493"/>
    <m/>
    <m/>
    <m/>
    <x v="2"/>
    <m/>
    <m/>
    <x v="2"/>
    <m/>
    <m/>
    <m/>
    <m/>
    <m/>
    <m/>
    <m/>
    <s v=""/>
  </r>
  <r>
    <n v="1494"/>
    <m/>
    <m/>
    <m/>
    <x v="2"/>
    <m/>
    <m/>
    <x v="2"/>
    <m/>
    <m/>
    <m/>
    <m/>
    <m/>
    <m/>
    <m/>
    <s v=""/>
  </r>
  <r>
    <n v="1495"/>
    <m/>
    <m/>
    <m/>
    <x v="2"/>
    <m/>
    <m/>
    <x v="2"/>
    <m/>
    <m/>
    <m/>
    <m/>
    <m/>
    <m/>
    <m/>
    <s v=""/>
  </r>
  <r>
    <n v="1496"/>
    <m/>
    <m/>
    <m/>
    <x v="2"/>
    <m/>
    <m/>
    <x v="2"/>
    <m/>
    <m/>
    <m/>
    <m/>
    <m/>
    <m/>
    <m/>
    <s v=""/>
  </r>
  <r>
    <n v="1497"/>
    <m/>
    <m/>
    <m/>
    <x v="2"/>
    <m/>
    <m/>
    <x v="2"/>
    <m/>
    <m/>
    <m/>
    <m/>
    <m/>
    <m/>
    <m/>
    <s v=""/>
  </r>
  <r>
    <n v="1498"/>
    <m/>
    <m/>
    <m/>
    <x v="2"/>
    <m/>
    <m/>
    <x v="2"/>
    <m/>
    <m/>
    <m/>
    <m/>
    <m/>
    <m/>
    <m/>
    <s v=""/>
  </r>
  <r>
    <n v="1499"/>
    <m/>
    <m/>
    <m/>
    <x v="2"/>
    <m/>
    <m/>
    <x v="2"/>
    <m/>
    <m/>
    <m/>
    <m/>
    <m/>
    <m/>
    <m/>
    <s v=""/>
  </r>
  <r>
    <n v="1500"/>
    <m/>
    <m/>
    <m/>
    <x v="2"/>
    <m/>
    <m/>
    <x v="2"/>
    <m/>
    <m/>
    <m/>
    <m/>
    <m/>
    <m/>
    <m/>
    <s v=""/>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0">
  <r>
    <n v="1"/>
    <x v="0"/>
    <x v="0"/>
    <x v="0"/>
    <s v="OVERWRITE"/>
    <m/>
    <n v="1"/>
    <x v="0"/>
    <n v="0.4"/>
    <m/>
    <s v="Not Paid by Tenant"/>
    <s v="Not Paid by Tenant"/>
    <s v="Not Paid by Tenant"/>
    <s v="Not Paid by Tenant"/>
    <n v="0"/>
    <s v="YES"/>
    <n v="0"/>
    <s v=""/>
    <n v="0"/>
    <n v="1"/>
  </r>
  <r>
    <n v="2"/>
    <x v="0"/>
    <x v="1"/>
    <x v="1"/>
    <s v="EXAMPLES"/>
    <m/>
    <n v="2"/>
    <x v="1"/>
    <m/>
    <m/>
    <s v="Not Paid by Tenant"/>
    <s v="Not Paid by Tenant"/>
    <s v="Not Paid by Tenant"/>
    <s v="Not Paid by Tenant"/>
    <n v="0"/>
    <s v="NA"/>
    <s v=""/>
    <s v=""/>
    <n v="0"/>
    <n v="1"/>
  </r>
  <r>
    <n v="3"/>
    <x v="0"/>
    <x v="2"/>
    <x v="2"/>
    <m/>
    <m/>
    <m/>
    <x v="2"/>
    <m/>
    <m/>
    <m/>
    <m/>
    <m/>
    <m/>
    <m/>
    <s v=""/>
    <s v=""/>
    <s v=""/>
    <n v="2"/>
    <n v="6.6755674232309744E-4"/>
  </r>
  <r>
    <n v="4"/>
    <x v="0"/>
    <x v="2"/>
    <x v="2"/>
    <m/>
    <m/>
    <m/>
    <x v="2"/>
    <m/>
    <m/>
    <m/>
    <m/>
    <m/>
    <m/>
    <m/>
    <s v=""/>
    <s v=""/>
    <s v=""/>
    <n v="2"/>
    <n v="6.6755674232309744E-4"/>
  </r>
  <r>
    <n v="5"/>
    <x v="0"/>
    <x v="2"/>
    <x v="2"/>
    <m/>
    <m/>
    <m/>
    <x v="2"/>
    <m/>
    <m/>
    <m/>
    <m/>
    <m/>
    <m/>
    <m/>
    <s v=""/>
    <s v=""/>
    <s v=""/>
    <n v="2"/>
    <n v="6.6755674232309744E-4"/>
  </r>
  <r>
    <n v="6"/>
    <x v="0"/>
    <x v="2"/>
    <x v="2"/>
    <m/>
    <m/>
    <m/>
    <x v="2"/>
    <m/>
    <m/>
    <m/>
    <m/>
    <m/>
    <m/>
    <m/>
    <s v=""/>
    <s v=""/>
    <s v=""/>
    <n v="2"/>
    <n v="6.6755674232309744E-4"/>
  </r>
  <r>
    <n v="7"/>
    <x v="0"/>
    <x v="2"/>
    <x v="2"/>
    <m/>
    <m/>
    <m/>
    <x v="2"/>
    <m/>
    <m/>
    <m/>
    <m/>
    <m/>
    <m/>
    <m/>
    <s v=""/>
    <s v=""/>
    <s v=""/>
    <n v="2"/>
    <n v="6.6755674232309744E-4"/>
  </r>
  <r>
    <n v="8"/>
    <x v="0"/>
    <x v="2"/>
    <x v="2"/>
    <m/>
    <m/>
    <m/>
    <x v="2"/>
    <m/>
    <m/>
    <m/>
    <m/>
    <m/>
    <m/>
    <m/>
    <s v=""/>
    <s v=""/>
    <s v=""/>
    <n v="2"/>
    <n v="6.6755674232309744E-4"/>
  </r>
  <r>
    <n v="9"/>
    <x v="0"/>
    <x v="2"/>
    <x v="2"/>
    <m/>
    <m/>
    <m/>
    <x v="2"/>
    <m/>
    <m/>
    <m/>
    <m/>
    <m/>
    <m/>
    <m/>
    <s v=""/>
    <s v=""/>
    <s v=""/>
    <n v="2"/>
    <n v="6.6755674232309744E-4"/>
  </r>
  <r>
    <n v="10"/>
    <x v="0"/>
    <x v="2"/>
    <x v="2"/>
    <m/>
    <m/>
    <m/>
    <x v="2"/>
    <m/>
    <m/>
    <m/>
    <m/>
    <m/>
    <m/>
    <m/>
    <s v=""/>
    <s v=""/>
    <s v=""/>
    <n v="2"/>
    <n v="6.6755674232309744E-4"/>
  </r>
  <r>
    <n v="11"/>
    <x v="0"/>
    <x v="2"/>
    <x v="2"/>
    <m/>
    <m/>
    <m/>
    <x v="2"/>
    <m/>
    <m/>
    <m/>
    <m/>
    <m/>
    <m/>
    <m/>
    <s v=""/>
    <s v=""/>
    <s v=""/>
    <n v="2"/>
    <n v="6.6755674232309744E-4"/>
  </r>
  <r>
    <n v="12"/>
    <x v="0"/>
    <x v="2"/>
    <x v="2"/>
    <m/>
    <m/>
    <m/>
    <x v="2"/>
    <m/>
    <m/>
    <m/>
    <m/>
    <m/>
    <m/>
    <m/>
    <s v=""/>
    <s v=""/>
    <s v=""/>
    <n v="2"/>
    <n v="6.6755674232309744E-4"/>
  </r>
  <r>
    <n v="13"/>
    <x v="0"/>
    <x v="2"/>
    <x v="2"/>
    <m/>
    <m/>
    <m/>
    <x v="2"/>
    <m/>
    <m/>
    <m/>
    <m/>
    <m/>
    <m/>
    <m/>
    <s v=""/>
    <s v=""/>
    <s v=""/>
    <n v="2"/>
    <n v="6.6755674232309744E-4"/>
  </r>
  <r>
    <n v="14"/>
    <x v="0"/>
    <x v="2"/>
    <x v="2"/>
    <m/>
    <m/>
    <m/>
    <x v="2"/>
    <m/>
    <m/>
    <m/>
    <m/>
    <m/>
    <m/>
    <m/>
    <s v=""/>
    <s v=""/>
    <s v=""/>
    <n v="2"/>
    <n v="6.6755674232309744E-4"/>
  </r>
  <r>
    <n v="15"/>
    <x v="0"/>
    <x v="2"/>
    <x v="2"/>
    <m/>
    <m/>
    <m/>
    <x v="2"/>
    <m/>
    <m/>
    <m/>
    <m/>
    <m/>
    <m/>
    <m/>
    <s v=""/>
    <s v=""/>
    <s v=""/>
    <n v="2"/>
    <n v="6.6755674232309744E-4"/>
  </r>
  <r>
    <n v="16"/>
    <x v="0"/>
    <x v="2"/>
    <x v="2"/>
    <m/>
    <m/>
    <m/>
    <x v="2"/>
    <m/>
    <m/>
    <m/>
    <m/>
    <m/>
    <m/>
    <m/>
    <s v=""/>
    <s v=""/>
    <s v=""/>
    <n v="2"/>
    <n v="6.6755674232309744E-4"/>
  </r>
  <r>
    <n v="17"/>
    <x v="0"/>
    <x v="2"/>
    <x v="2"/>
    <m/>
    <m/>
    <m/>
    <x v="2"/>
    <m/>
    <m/>
    <m/>
    <m/>
    <m/>
    <m/>
    <m/>
    <s v=""/>
    <s v=""/>
    <s v=""/>
    <n v="2"/>
    <n v="6.6755674232309744E-4"/>
  </r>
  <r>
    <n v="18"/>
    <x v="0"/>
    <x v="2"/>
    <x v="2"/>
    <m/>
    <m/>
    <m/>
    <x v="2"/>
    <m/>
    <m/>
    <m/>
    <m/>
    <m/>
    <m/>
    <m/>
    <s v=""/>
    <s v=""/>
    <s v=""/>
    <n v="2"/>
    <n v="6.6755674232309744E-4"/>
  </r>
  <r>
    <n v="19"/>
    <x v="0"/>
    <x v="2"/>
    <x v="2"/>
    <m/>
    <m/>
    <m/>
    <x v="2"/>
    <m/>
    <m/>
    <m/>
    <m/>
    <m/>
    <m/>
    <m/>
    <s v=""/>
    <s v=""/>
    <s v=""/>
    <n v="2"/>
    <n v="6.6755674232309744E-4"/>
  </r>
  <r>
    <n v="20"/>
    <x v="0"/>
    <x v="2"/>
    <x v="2"/>
    <m/>
    <m/>
    <m/>
    <x v="2"/>
    <m/>
    <m/>
    <m/>
    <m/>
    <m/>
    <m/>
    <m/>
    <s v=""/>
    <s v=""/>
    <s v=""/>
    <n v="2"/>
    <n v="6.6755674232309744E-4"/>
  </r>
  <r>
    <n v="21"/>
    <x v="0"/>
    <x v="2"/>
    <x v="2"/>
    <m/>
    <m/>
    <m/>
    <x v="2"/>
    <m/>
    <m/>
    <m/>
    <m/>
    <m/>
    <m/>
    <m/>
    <s v=""/>
    <s v=""/>
    <s v=""/>
    <n v="2"/>
    <n v="6.6755674232309744E-4"/>
  </r>
  <r>
    <n v="22"/>
    <x v="0"/>
    <x v="2"/>
    <x v="2"/>
    <m/>
    <m/>
    <m/>
    <x v="2"/>
    <m/>
    <m/>
    <m/>
    <m/>
    <m/>
    <m/>
    <m/>
    <s v=""/>
    <s v=""/>
    <s v=""/>
    <n v="2"/>
    <n v="6.6755674232309744E-4"/>
  </r>
  <r>
    <n v="23"/>
    <x v="0"/>
    <x v="2"/>
    <x v="2"/>
    <m/>
    <m/>
    <m/>
    <x v="2"/>
    <m/>
    <m/>
    <m/>
    <m/>
    <m/>
    <m/>
    <m/>
    <s v=""/>
    <s v=""/>
    <s v=""/>
    <n v="2"/>
    <n v="6.6755674232309744E-4"/>
  </r>
  <r>
    <n v="24"/>
    <x v="0"/>
    <x v="2"/>
    <x v="2"/>
    <m/>
    <m/>
    <m/>
    <x v="2"/>
    <m/>
    <m/>
    <m/>
    <m/>
    <m/>
    <m/>
    <m/>
    <s v=""/>
    <s v=""/>
    <s v=""/>
    <n v="2"/>
    <n v="6.6755674232309744E-4"/>
  </r>
  <r>
    <n v="25"/>
    <x v="0"/>
    <x v="2"/>
    <x v="2"/>
    <m/>
    <m/>
    <m/>
    <x v="2"/>
    <m/>
    <m/>
    <m/>
    <m/>
    <m/>
    <m/>
    <m/>
    <s v=""/>
    <s v=""/>
    <s v=""/>
    <n v="2"/>
    <n v="6.6755674232309744E-4"/>
  </r>
  <r>
    <n v="26"/>
    <x v="0"/>
    <x v="2"/>
    <x v="2"/>
    <m/>
    <m/>
    <m/>
    <x v="2"/>
    <m/>
    <m/>
    <m/>
    <m/>
    <m/>
    <m/>
    <m/>
    <s v=""/>
    <s v=""/>
    <s v=""/>
    <n v="2"/>
    <n v="6.6755674232309744E-4"/>
  </r>
  <r>
    <n v="27"/>
    <x v="0"/>
    <x v="2"/>
    <x v="2"/>
    <m/>
    <m/>
    <m/>
    <x v="2"/>
    <m/>
    <m/>
    <m/>
    <m/>
    <m/>
    <m/>
    <m/>
    <s v=""/>
    <s v=""/>
    <s v=""/>
    <n v="2"/>
    <n v="6.6755674232309744E-4"/>
  </r>
  <r>
    <n v="28"/>
    <x v="0"/>
    <x v="2"/>
    <x v="2"/>
    <m/>
    <m/>
    <m/>
    <x v="2"/>
    <m/>
    <m/>
    <m/>
    <m/>
    <m/>
    <m/>
    <m/>
    <s v=""/>
    <s v=""/>
    <s v=""/>
    <n v="2"/>
    <n v="6.6755674232309744E-4"/>
  </r>
  <r>
    <n v="29"/>
    <x v="0"/>
    <x v="2"/>
    <x v="2"/>
    <m/>
    <m/>
    <m/>
    <x v="2"/>
    <m/>
    <m/>
    <m/>
    <m/>
    <m/>
    <m/>
    <m/>
    <s v=""/>
    <s v=""/>
    <s v=""/>
    <n v="2"/>
    <n v="6.6755674232309744E-4"/>
  </r>
  <r>
    <n v="30"/>
    <x v="0"/>
    <x v="2"/>
    <x v="2"/>
    <m/>
    <m/>
    <m/>
    <x v="2"/>
    <m/>
    <m/>
    <m/>
    <m/>
    <m/>
    <m/>
    <m/>
    <s v=""/>
    <s v=""/>
    <s v=""/>
    <n v="2"/>
    <n v="6.6755674232309744E-4"/>
  </r>
  <r>
    <n v="31"/>
    <x v="0"/>
    <x v="2"/>
    <x v="2"/>
    <m/>
    <m/>
    <m/>
    <x v="2"/>
    <m/>
    <m/>
    <m/>
    <m/>
    <m/>
    <m/>
    <m/>
    <s v=""/>
    <s v=""/>
    <s v=""/>
    <n v="2"/>
    <n v="6.6755674232309744E-4"/>
  </r>
  <r>
    <n v="32"/>
    <x v="0"/>
    <x v="2"/>
    <x v="2"/>
    <m/>
    <m/>
    <m/>
    <x v="2"/>
    <m/>
    <m/>
    <m/>
    <m/>
    <m/>
    <m/>
    <m/>
    <s v=""/>
    <s v=""/>
    <s v=""/>
    <n v="2"/>
    <n v="6.6755674232309744E-4"/>
  </r>
  <r>
    <n v="33"/>
    <x v="0"/>
    <x v="2"/>
    <x v="2"/>
    <m/>
    <m/>
    <m/>
    <x v="2"/>
    <m/>
    <m/>
    <m/>
    <m/>
    <m/>
    <m/>
    <m/>
    <s v=""/>
    <s v=""/>
    <s v=""/>
    <n v="2"/>
    <n v="6.6755674232309744E-4"/>
  </r>
  <r>
    <n v="34"/>
    <x v="0"/>
    <x v="2"/>
    <x v="2"/>
    <m/>
    <m/>
    <m/>
    <x v="2"/>
    <m/>
    <m/>
    <m/>
    <m/>
    <m/>
    <m/>
    <m/>
    <s v=""/>
    <s v=""/>
    <s v=""/>
    <n v="2"/>
    <n v="6.6755674232309744E-4"/>
  </r>
  <r>
    <n v="35"/>
    <x v="0"/>
    <x v="2"/>
    <x v="2"/>
    <m/>
    <m/>
    <m/>
    <x v="2"/>
    <m/>
    <m/>
    <m/>
    <m/>
    <m/>
    <m/>
    <m/>
    <s v=""/>
    <s v=""/>
    <s v=""/>
    <n v="2"/>
    <n v="6.6755674232309744E-4"/>
  </r>
  <r>
    <n v="36"/>
    <x v="0"/>
    <x v="2"/>
    <x v="2"/>
    <m/>
    <m/>
    <m/>
    <x v="2"/>
    <m/>
    <m/>
    <m/>
    <m/>
    <m/>
    <m/>
    <m/>
    <s v=""/>
    <s v=""/>
    <s v=""/>
    <n v="2"/>
    <n v="6.6755674232309744E-4"/>
  </r>
  <r>
    <n v="37"/>
    <x v="0"/>
    <x v="2"/>
    <x v="2"/>
    <m/>
    <m/>
    <m/>
    <x v="2"/>
    <m/>
    <m/>
    <m/>
    <m/>
    <m/>
    <m/>
    <m/>
    <s v=""/>
    <s v=""/>
    <s v=""/>
    <n v="2"/>
    <n v="6.6755674232309744E-4"/>
  </r>
  <r>
    <n v="38"/>
    <x v="0"/>
    <x v="2"/>
    <x v="2"/>
    <m/>
    <m/>
    <m/>
    <x v="2"/>
    <m/>
    <m/>
    <m/>
    <m/>
    <m/>
    <m/>
    <m/>
    <s v=""/>
    <s v=""/>
    <s v=""/>
    <n v="2"/>
    <n v="6.6755674232309744E-4"/>
  </r>
  <r>
    <n v="39"/>
    <x v="0"/>
    <x v="2"/>
    <x v="2"/>
    <m/>
    <m/>
    <m/>
    <x v="2"/>
    <m/>
    <m/>
    <m/>
    <m/>
    <m/>
    <m/>
    <m/>
    <s v=""/>
    <s v=""/>
    <s v=""/>
    <n v="2"/>
    <n v="6.6755674232309744E-4"/>
  </r>
  <r>
    <n v="40"/>
    <x v="0"/>
    <x v="2"/>
    <x v="2"/>
    <m/>
    <m/>
    <m/>
    <x v="2"/>
    <m/>
    <m/>
    <m/>
    <m/>
    <m/>
    <m/>
    <m/>
    <s v=""/>
    <s v=""/>
    <s v=""/>
    <n v="2"/>
    <n v="6.6755674232309744E-4"/>
  </r>
  <r>
    <n v="41"/>
    <x v="0"/>
    <x v="2"/>
    <x v="2"/>
    <m/>
    <m/>
    <m/>
    <x v="2"/>
    <m/>
    <m/>
    <m/>
    <m/>
    <m/>
    <m/>
    <m/>
    <s v=""/>
    <s v=""/>
    <s v=""/>
    <n v="2"/>
    <n v="6.6755674232309744E-4"/>
  </r>
  <r>
    <n v="42"/>
    <x v="0"/>
    <x v="2"/>
    <x v="2"/>
    <m/>
    <m/>
    <m/>
    <x v="2"/>
    <m/>
    <m/>
    <m/>
    <m/>
    <m/>
    <m/>
    <m/>
    <s v=""/>
    <s v=""/>
    <s v=""/>
    <n v="2"/>
    <n v="6.6755674232309744E-4"/>
  </r>
  <r>
    <n v="43"/>
    <x v="0"/>
    <x v="2"/>
    <x v="2"/>
    <m/>
    <m/>
    <m/>
    <x v="2"/>
    <m/>
    <m/>
    <m/>
    <m/>
    <m/>
    <m/>
    <m/>
    <s v=""/>
    <s v=""/>
    <s v=""/>
    <n v="2"/>
    <n v="6.6755674232309744E-4"/>
  </r>
  <r>
    <n v="44"/>
    <x v="0"/>
    <x v="2"/>
    <x v="2"/>
    <m/>
    <m/>
    <m/>
    <x v="2"/>
    <m/>
    <m/>
    <m/>
    <m/>
    <m/>
    <m/>
    <m/>
    <s v=""/>
    <s v=""/>
    <s v=""/>
    <n v="2"/>
    <n v="6.6755674232309744E-4"/>
  </r>
  <r>
    <n v="45"/>
    <x v="0"/>
    <x v="2"/>
    <x v="2"/>
    <m/>
    <m/>
    <m/>
    <x v="2"/>
    <m/>
    <m/>
    <m/>
    <m/>
    <m/>
    <m/>
    <m/>
    <s v=""/>
    <s v=""/>
    <s v=""/>
    <n v="2"/>
    <n v="6.6755674232309744E-4"/>
  </r>
  <r>
    <n v="46"/>
    <x v="0"/>
    <x v="2"/>
    <x v="2"/>
    <m/>
    <m/>
    <m/>
    <x v="2"/>
    <m/>
    <m/>
    <m/>
    <m/>
    <m/>
    <m/>
    <m/>
    <s v=""/>
    <s v=""/>
    <s v=""/>
    <n v="2"/>
    <n v="6.6755674232309744E-4"/>
  </r>
  <r>
    <n v="47"/>
    <x v="0"/>
    <x v="2"/>
    <x v="2"/>
    <m/>
    <m/>
    <m/>
    <x v="2"/>
    <m/>
    <m/>
    <m/>
    <m/>
    <m/>
    <m/>
    <m/>
    <s v=""/>
    <s v=""/>
    <s v=""/>
    <n v="2"/>
    <n v="6.6755674232309744E-4"/>
  </r>
  <r>
    <n v="48"/>
    <x v="0"/>
    <x v="2"/>
    <x v="2"/>
    <m/>
    <m/>
    <m/>
    <x v="2"/>
    <m/>
    <m/>
    <m/>
    <m/>
    <m/>
    <m/>
    <m/>
    <s v=""/>
    <s v=""/>
    <s v=""/>
    <n v="2"/>
    <n v="6.6755674232309744E-4"/>
  </r>
  <r>
    <n v="49"/>
    <x v="0"/>
    <x v="2"/>
    <x v="2"/>
    <m/>
    <m/>
    <m/>
    <x v="2"/>
    <m/>
    <m/>
    <m/>
    <m/>
    <m/>
    <m/>
    <m/>
    <s v=""/>
    <s v=""/>
    <s v=""/>
    <n v="2"/>
    <n v="6.6755674232309744E-4"/>
  </r>
  <r>
    <n v="50"/>
    <x v="0"/>
    <x v="2"/>
    <x v="2"/>
    <m/>
    <m/>
    <m/>
    <x v="2"/>
    <m/>
    <m/>
    <m/>
    <m/>
    <m/>
    <m/>
    <m/>
    <s v=""/>
    <s v=""/>
    <s v=""/>
    <n v="2"/>
    <n v="6.6755674232309744E-4"/>
  </r>
  <r>
    <n v="51"/>
    <x v="0"/>
    <x v="2"/>
    <x v="2"/>
    <m/>
    <m/>
    <m/>
    <x v="2"/>
    <m/>
    <m/>
    <m/>
    <m/>
    <m/>
    <m/>
    <m/>
    <s v=""/>
    <s v=""/>
    <s v=""/>
    <n v="2"/>
    <n v="6.6755674232309744E-4"/>
  </r>
  <r>
    <n v="52"/>
    <x v="0"/>
    <x v="2"/>
    <x v="2"/>
    <m/>
    <m/>
    <m/>
    <x v="2"/>
    <m/>
    <m/>
    <m/>
    <m/>
    <m/>
    <m/>
    <m/>
    <s v=""/>
    <s v=""/>
    <s v=""/>
    <n v="2"/>
    <n v="6.6755674232309744E-4"/>
  </r>
  <r>
    <n v="53"/>
    <x v="0"/>
    <x v="2"/>
    <x v="2"/>
    <m/>
    <m/>
    <m/>
    <x v="2"/>
    <m/>
    <m/>
    <m/>
    <m/>
    <m/>
    <m/>
    <m/>
    <s v=""/>
    <s v=""/>
    <s v=""/>
    <n v="2"/>
    <n v="6.6755674232309744E-4"/>
  </r>
  <r>
    <n v="54"/>
    <x v="0"/>
    <x v="2"/>
    <x v="2"/>
    <m/>
    <m/>
    <m/>
    <x v="2"/>
    <m/>
    <m/>
    <m/>
    <m/>
    <m/>
    <m/>
    <m/>
    <s v=""/>
    <s v=""/>
    <s v=""/>
    <n v="2"/>
    <n v="6.6755674232309744E-4"/>
  </r>
  <r>
    <n v="55"/>
    <x v="0"/>
    <x v="2"/>
    <x v="2"/>
    <m/>
    <m/>
    <m/>
    <x v="2"/>
    <m/>
    <m/>
    <m/>
    <m/>
    <m/>
    <m/>
    <m/>
    <s v=""/>
    <s v=""/>
    <s v=""/>
    <n v="2"/>
    <n v="6.6755674232309744E-4"/>
  </r>
  <r>
    <n v="56"/>
    <x v="0"/>
    <x v="2"/>
    <x v="2"/>
    <m/>
    <m/>
    <m/>
    <x v="2"/>
    <m/>
    <m/>
    <m/>
    <m/>
    <m/>
    <m/>
    <m/>
    <s v=""/>
    <s v=""/>
    <s v=""/>
    <n v="2"/>
    <n v="6.6755674232309744E-4"/>
  </r>
  <r>
    <n v="57"/>
    <x v="0"/>
    <x v="2"/>
    <x v="2"/>
    <m/>
    <m/>
    <m/>
    <x v="2"/>
    <m/>
    <m/>
    <m/>
    <m/>
    <m/>
    <m/>
    <m/>
    <s v=""/>
    <s v=""/>
    <s v=""/>
    <n v="2"/>
    <n v="6.6755674232309744E-4"/>
  </r>
  <r>
    <n v="58"/>
    <x v="0"/>
    <x v="2"/>
    <x v="2"/>
    <m/>
    <m/>
    <m/>
    <x v="2"/>
    <m/>
    <m/>
    <m/>
    <m/>
    <m/>
    <m/>
    <m/>
    <s v=""/>
    <s v=""/>
    <s v=""/>
    <n v="2"/>
    <n v="6.6755674232309744E-4"/>
  </r>
  <r>
    <n v="59"/>
    <x v="0"/>
    <x v="2"/>
    <x v="2"/>
    <m/>
    <m/>
    <m/>
    <x v="2"/>
    <m/>
    <m/>
    <m/>
    <m/>
    <m/>
    <m/>
    <m/>
    <s v=""/>
    <s v=""/>
    <s v=""/>
    <n v="2"/>
    <n v="6.6755674232309744E-4"/>
  </r>
  <r>
    <n v="60"/>
    <x v="0"/>
    <x v="2"/>
    <x v="2"/>
    <m/>
    <m/>
    <m/>
    <x v="2"/>
    <m/>
    <m/>
    <m/>
    <m/>
    <m/>
    <m/>
    <m/>
    <s v=""/>
    <s v=""/>
    <s v=""/>
    <n v="2"/>
    <n v="6.6755674232309744E-4"/>
  </r>
  <r>
    <n v="61"/>
    <x v="0"/>
    <x v="2"/>
    <x v="2"/>
    <m/>
    <m/>
    <m/>
    <x v="2"/>
    <m/>
    <m/>
    <m/>
    <m/>
    <m/>
    <m/>
    <m/>
    <s v=""/>
    <s v=""/>
    <s v=""/>
    <n v="2"/>
    <n v="6.6755674232309744E-4"/>
  </r>
  <r>
    <n v="62"/>
    <x v="0"/>
    <x v="2"/>
    <x v="2"/>
    <m/>
    <m/>
    <m/>
    <x v="2"/>
    <m/>
    <m/>
    <m/>
    <m/>
    <m/>
    <m/>
    <m/>
    <s v=""/>
    <s v=""/>
    <s v=""/>
    <n v="2"/>
    <n v="6.6755674232309744E-4"/>
  </r>
  <r>
    <n v="63"/>
    <x v="0"/>
    <x v="2"/>
    <x v="2"/>
    <m/>
    <m/>
    <m/>
    <x v="2"/>
    <m/>
    <m/>
    <m/>
    <m/>
    <m/>
    <m/>
    <m/>
    <s v=""/>
    <s v=""/>
    <s v=""/>
    <n v="2"/>
    <n v="6.6755674232309744E-4"/>
  </r>
  <r>
    <n v="64"/>
    <x v="0"/>
    <x v="2"/>
    <x v="2"/>
    <m/>
    <m/>
    <m/>
    <x v="2"/>
    <m/>
    <m/>
    <m/>
    <m/>
    <m/>
    <m/>
    <m/>
    <s v=""/>
    <s v=""/>
    <s v=""/>
    <n v="2"/>
    <n v="6.6755674232309744E-4"/>
  </r>
  <r>
    <n v="65"/>
    <x v="0"/>
    <x v="2"/>
    <x v="2"/>
    <m/>
    <m/>
    <m/>
    <x v="2"/>
    <m/>
    <m/>
    <m/>
    <m/>
    <m/>
    <m/>
    <m/>
    <s v=""/>
    <s v=""/>
    <s v=""/>
    <n v="2"/>
    <n v="6.6755674232309744E-4"/>
  </r>
  <r>
    <n v="66"/>
    <x v="0"/>
    <x v="2"/>
    <x v="2"/>
    <m/>
    <m/>
    <m/>
    <x v="2"/>
    <m/>
    <m/>
    <m/>
    <m/>
    <m/>
    <m/>
    <m/>
    <s v=""/>
    <s v=""/>
    <s v=""/>
    <n v="2"/>
    <n v="6.6755674232309744E-4"/>
  </r>
  <r>
    <n v="67"/>
    <x v="0"/>
    <x v="2"/>
    <x v="2"/>
    <m/>
    <m/>
    <m/>
    <x v="2"/>
    <m/>
    <m/>
    <m/>
    <m/>
    <m/>
    <m/>
    <m/>
    <s v=""/>
    <s v=""/>
    <s v=""/>
    <n v="2"/>
    <n v="6.6755674232309744E-4"/>
  </r>
  <r>
    <n v="68"/>
    <x v="0"/>
    <x v="2"/>
    <x v="2"/>
    <m/>
    <m/>
    <m/>
    <x v="2"/>
    <m/>
    <m/>
    <m/>
    <m/>
    <m/>
    <m/>
    <m/>
    <s v=""/>
    <s v=""/>
    <s v=""/>
    <n v="2"/>
    <n v="6.6755674232309744E-4"/>
  </r>
  <r>
    <n v="69"/>
    <x v="0"/>
    <x v="2"/>
    <x v="2"/>
    <m/>
    <m/>
    <m/>
    <x v="2"/>
    <m/>
    <m/>
    <m/>
    <m/>
    <m/>
    <m/>
    <m/>
    <s v=""/>
    <s v=""/>
    <s v=""/>
    <n v="2"/>
    <n v="6.6755674232309744E-4"/>
  </r>
  <r>
    <n v="70"/>
    <x v="0"/>
    <x v="2"/>
    <x v="2"/>
    <m/>
    <m/>
    <m/>
    <x v="2"/>
    <m/>
    <m/>
    <m/>
    <m/>
    <m/>
    <m/>
    <m/>
    <s v=""/>
    <s v=""/>
    <s v=""/>
    <n v="2"/>
    <n v="6.6755674232309744E-4"/>
  </r>
  <r>
    <n v="71"/>
    <x v="0"/>
    <x v="2"/>
    <x v="2"/>
    <m/>
    <m/>
    <m/>
    <x v="2"/>
    <m/>
    <m/>
    <m/>
    <m/>
    <m/>
    <m/>
    <m/>
    <s v=""/>
    <s v=""/>
    <s v=""/>
    <n v="2"/>
    <n v="6.6755674232309744E-4"/>
  </r>
  <r>
    <n v="72"/>
    <x v="0"/>
    <x v="2"/>
    <x v="2"/>
    <m/>
    <m/>
    <m/>
    <x v="2"/>
    <m/>
    <m/>
    <m/>
    <m/>
    <m/>
    <m/>
    <m/>
    <s v=""/>
    <s v=""/>
    <s v=""/>
    <n v="2"/>
    <n v="6.6755674232309744E-4"/>
  </r>
  <r>
    <n v="73"/>
    <x v="0"/>
    <x v="2"/>
    <x v="2"/>
    <m/>
    <m/>
    <m/>
    <x v="2"/>
    <m/>
    <m/>
    <m/>
    <m/>
    <m/>
    <m/>
    <m/>
    <s v=""/>
    <s v=""/>
    <s v=""/>
    <n v="2"/>
    <n v="6.6755674232309744E-4"/>
  </r>
  <r>
    <n v="74"/>
    <x v="0"/>
    <x v="2"/>
    <x v="2"/>
    <m/>
    <m/>
    <m/>
    <x v="2"/>
    <m/>
    <m/>
    <m/>
    <m/>
    <m/>
    <m/>
    <m/>
    <s v=""/>
    <s v=""/>
    <s v=""/>
    <n v="2"/>
    <n v="6.6755674232309744E-4"/>
  </r>
  <r>
    <n v="75"/>
    <x v="0"/>
    <x v="2"/>
    <x v="2"/>
    <m/>
    <m/>
    <m/>
    <x v="2"/>
    <m/>
    <m/>
    <m/>
    <m/>
    <m/>
    <m/>
    <m/>
    <s v=""/>
    <s v=""/>
    <s v=""/>
    <n v="2"/>
    <n v="6.6755674232309744E-4"/>
  </r>
  <r>
    <n v="76"/>
    <x v="0"/>
    <x v="2"/>
    <x v="2"/>
    <m/>
    <m/>
    <m/>
    <x v="2"/>
    <m/>
    <m/>
    <m/>
    <m/>
    <m/>
    <m/>
    <m/>
    <s v=""/>
    <s v=""/>
    <s v=""/>
    <n v="2"/>
    <n v="6.6755674232309744E-4"/>
  </r>
  <r>
    <n v="77"/>
    <x v="0"/>
    <x v="2"/>
    <x v="2"/>
    <m/>
    <m/>
    <m/>
    <x v="2"/>
    <m/>
    <m/>
    <m/>
    <m/>
    <m/>
    <m/>
    <m/>
    <s v=""/>
    <s v=""/>
    <s v=""/>
    <n v="2"/>
    <n v="6.6755674232309744E-4"/>
  </r>
  <r>
    <n v="78"/>
    <x v="0"/>
    <x v="2"/>
    <x v="2"/>
    <m/>
    <m/>
    <m/>
    <x v="2"/>
    <m/>
    <m/>
    <m/>
    <m/>
    <m/>
    <m/>
    <m/>
    <s v=""/>
    <s v=""/>
    <s v=""/>
    <n v="2"/>
    <n v="6.6755674232309744E-4"/>
  </r>
  <r>
    <n v="79"/>
    <x v="0"/>
    <x v="2"/>
    <x v="2"/>
    <m/>
    <m/>
    <m/>
    <x v="2"/>
    <m/>
    <m/>
    <m/>
    <m/>
    <m/>
    <m/>
    <m/>
    <s v=""/>
    <s v=""/>
    <s v=""/>
    <n v="2"/>
    <n v="6.6755674232309744E-4"/>
  </r>
  <r>
    <n v="80"/>
    <x v="0"/>
    <x v="2"/>
    <x v="2"/>
    <m/>
    <m/>
    <m/>
    <x v="2"/>
    <m/>
    <m/>
    <m/>
    <m/>
    <m/>
    <m/>
    <m/>
    <s v=""/>
    <s v=""/>
    <s v=""/>
    <n v="2"/>
    <n v="6.6755674232309744E-4"/>
  </r>
  <r>
    <n v="81"/>
    <x v="0"/>
    <x v="2"/>
    <x v="2"/>
    <m/>
    <m/>
    <m/>
    <x v="2"/>
    <m/>
    <m/>
    <m/>
    <m/>
    <m/>
    <m/>
    <m/>
    <s v=""/>
    <s v=""/>
    <s v=""/>
    <n v="2"/>
    <n v="6.6755674232309744E-4"/>
  </r>
  <r>
    <n v="82"/>
    <x v="0"/>
    <x v="2"/>
    <x v="2"/>
    <m/>
    <m/>
    <m/>
    <x v="2"/>
    <m/>
    <m/>
    <m/>
    <m/>
    <m/>
    <m/>
    <m/>
    <s v=""/>
    <s v=""/>
    <s v=""/>
    <n v="2"/>
    <n v="6.6755674232309744E-4"/>
  </r>
  <r>
    <n v="83"/>
    <x v="0"/>
    <x v="2"/>
    <x v="2"/>
    <m/>
    <m/>
    <m/>
    <x v="2"/>
    <m/>
    <m/>
    <m/>
    <m/>
    <m/>
    <m/>
    <m/>
    <s v=""/>
    <s v=""/>
    <s v=""/>
    <n v="2"/>
    <n v="6.6755674232309744E-4"/>
  </r>
  <r>
    <n v="84"/>
    <x v="0"/>
    <x v="2"/>
    <x v="2"/>
    <m/>
    <m/>
    <m/>
    <x v="2"/>
    <m/>
    <m/>
    <m/>
    <m/>
    <m/>
    <m/>
    <m/>
    <s v=""/>
    <s v=""/>
    <s v=""/>
    <n v="2"/>
    <n v="6.6755674232309744E-4"/>
  </r>
  <r>
    <n v="85"/>
    <x v="0"/>
    <x v="2"/>
    <x v="2"/>
    <m/>
    <m/>
    <m/>
    <x v="2"/>
    <m/>
    <m/>
    <m/>
    <m/>
    <m/>
    <m/>
    <m/>
    <s v=""/>
    <s v=""/>
    <s v=""/>
    <n v="2"/>
    <n v="6.6755674232309744E-4"/>
  </r>
  <r>
    <n v="86"/>
    <x v="0"/>
    <x v="2"/>
    <x v="2"/>
    <m/>
    <m/>
    <m/>
    <x v="2"/>
    <m/>
    <m/>
    <m/>
    <m/>
    <m/>
    <m/>
    <m/>
    <s v=""/>
    <s v=""/>
    <s v=""/>
    <n v="2"/>
    <n v="6.6755674232309744E-4"/>
  </r>
  <r>
    <n v="87"/>
    <x v="0"/>
    <x v="2"/>
    <x v="2"/>
    <m/>
    <m/>
    <m/>
    <x v="2"/>
    <m/>
    <m/>
    <m/>
    <m/>
    <m/>
    <m/>
    <m/>
    <s v=""/>
    <s v=""/>
    <s v=""/>
    <n v="2"/>
    <n v="6.6755674232309744E-4"/>
  </r>
  <r>
    <n v="88"/>
    <x v="0"/>
    <x v="2"/>
    <x v="2"/>
    <m/>
    <m/>
    <m/>
    <x v="2"/>
    <m/>
    <m/>
    <m/>
    <m/>
    <m/>
    <m/>
    <m/>
    <s v=""/>
    <s v=""/>
    <s v=""/>
    <n v="2"/>
    <n v="6.6755674232309744E-4"/>
  </r>
  <r>
    <n v="89"/>
    <x v="0"/>
    <x v="2"/>
    <x v="2"/>
    <m/>
    <m/>
    <m/>
    <x v="2"/>
    <m/>
    <m/>
    <m/>
    <m/>
    <m/>
    <m/>
    <m/>
    <s v=""/>
    <s v=""/>
    <s v=""/>
    <n v="2"/>
    <n v="6.6755674232309744E-4"/>
  </r>
  <r>
    <n v="90"/>
    <x v="0"/>
    <x v="2"/>
    <x v="2"/>
    <m/>
    <m/>
    <m/>
    <x v="2"/>
    <m/>
    <m/>
    <m/>
    <m/>
    <m/>
    <m/>
    <m/>
    <s v=""/>
    <s v=""/>
    <s v=""/>
    <n v="2"/>
    <n v="6.6755674232309744E-4"/>
  </r>
  <r>
    <n v="91"/>
    <x v="0"/>
    <x v="2"/>
    <x v="2"/>
    <m/>
    <m/>
    <m/>
    <x v="2"/>
    <m/>
    <m/>
    <m/>
    <m/>
    <m/>
    <m/>
    <m/>
    <s v=""/>
    <s v=""/>
    <s v=""/>
    <n v="2"/>
    <n v="6.6755674232309744E-4"/>
  </r>
  <r>
    <n v="92"/>
    <x v="0"/>
    <x v="2"/>
    <x v="2"/>
    <m/>
    <m/>
    <m/>
    <x v="2"/>
    <m/>
    <m/>
    <m/>
    <m/>
    <m/>
    <m/>
    <m/>
    <s v=""/>
    <s v=""/>
    <s v=""/>
    <n v="2"/>
    <n v="6.6755674232309744E-4"/>
  </r>
  <r>
    <n v="93"/>
    <x v="0"/>
    <x v="2"/>
    <x v="2"/>
    <m/>
    <m/>
    <m/>
    <x v="2"/>
    <m/>
    <m/>
    <m/>
    <m/>
    <m/>
    <m/>
    <m/>
    <s v=""/>
    <s v=""/>
    <s v=""/>
    <n v="2"/>
    <n v="6.6755674232309744E-4"/>
  </r>
  <r>
    <n v="94"/>
    <x v="0"/>
    <x v="2"/>
    <x v="2"/>
    <m/>
    <m/>
    <m/>
    <x v="2"/>
    <m/>
    <m/>
    <m/>
    <m/>
    <m/>
    <m/>
    <m/>
    <s v=""/>
    <s v=""/>
    <s v=""/>
    <n v="2"/>
    <n v="6.6755674232309744E-4"/>
  </r>
  <r>
    <n v="95"/>
    <x v="0"/>
    <x v="2"/>
    <x v="2"/>
    <m/>
    <m/>
    <m/>
    <x v="2"/>
    <m/>
    <m/>
    <m/>
    <m/>
    <m/>
    <m/>
    <m/>
    <s v=""/>
    <s v=""/>
    <s v=""/>
    <n v="2"/>
    <n v="6.6755674232309744E-4"/>
  </r>
  <r>
    <n v="96"/>
    <x v="0"/>
    <x v="2"/>
    <x v="2"/>
    <m/>
    <m/>
    <m/>
    <x v="2"/>
    <m/>
    <m/>
    <m/>
    <m/>
    <m/>
    <m/>
    <m/>
    <s v=""/>
    <s v=""/>
    <s v=""/>
    <n v="2"/>
    <n v="6.6755674232309744E-4"/>
  </r>
  <r>
    <n v="97"/>
    <x v="0"/>
    <x v="2"/>
    <x v="2"/>
    <m/>
    <m/>
    <m/>
    <x v="2"/>
    <m/>
    <m/>
    <m/>
    <m/>
    <m/>
    <m/>
    <m/>
    <s v=""/>
    <s v=""/>
    <s v=""/>
    <n v="2"/>
    <n v="6.6755674232309744E-4"/>
  </r>
  <r>
    <n v="98"/>
    <x v="0"/>
    <x v="2"/>
    <x v="2"/>
    <m/>
    <m/>
    <m/>
    <x v="2"/>
    <m/>
    <m/>
    <m/>
    <m/>
    <m/>
    <m/>
    <m/>
    <s v=""/>
    <s v=""/>
    <s v=""/>
    <n v="2"/>
    <n v="6.6755674232309744E-4"/>
  </r>
  <r>
    <n v="99"/>
    <x v="0"/>
    <x v="2"/>
    <x v="2"/>
    <m/>
    <m/>
    <m/>
    <x v="2"/>
    <m/>
    <m/>
    <m/>
    <m/>
    <m/>
    <m/>
    <m/>
    <s v=""/>
    <s v=""/>
    <s v=""/>
    <n v="2"/>
    <n v="6.6755674232309744E-4"/>
  </r>
  <r>
    <n v="100"/>
    <x v="0"/>
    <x v="2"/>
    <x v="2"/>
    <m/>
    <m/>
    <m/>
    <x v="2"/>
    <m/>
    <m/>
    <m/>
    <m/>
    <m/>
    <m/>
    <m/>
    <s v=""/>
    <s v=""/>
    <s v=""/>
    <n v="2"/>
    <n v="6.6755674232309744E-4"/>
  </r>
  <r>
    <n v="101"/>
    <x v="0"/>
    <x v="2"/>
    <x v="2"/>
    <m/>
    <m/>
    <m/>
    <x v="2"/>
    <m/>
    <m/>
    <m/>
    <m/>
    <m/>
    <m/>
    <m/>
    <s v=""/>
    <s v=""/>
    <s v=""/>
    <n v="2"/>
    <n v="6.6755674232309744E-4"/>
  </r>
  <r>
    <n v="102"/>
    <x v="0"/>
    <x v="2"/>
    <x v="2"/>
    <m/>
    <m/>
    <m/>
    <x v="2"/>
    <m/>
    <m/>
    <m/>
    <m/>
    <m/>
    <m/>
    <m/>
    <s v=""/>
    <s v=""/>
    <s v=""/>
    <n v="2"/>
    <n v="6.6755674232309744E-4"/>
  </r>
  <r>
    <n v="103"/>
    <x v="0"/>
    <x v="2"/>
    <x v="2"/>
    <m/>
    <m/>
    <m/>
    <x v="2"/>
    <m/>
    <m/>
    <m/>
    <m/>
    <m/>
    <m/>
    <m/>
    <s v=""/>
    <s v=""/>
    <s v=""/>
    <n v="2"/>
    <n v="6.6755674232309744E-4"/>
  </r>
  <r>
    <n v="104"/>
    <x v="0"/>
    <x v="2"/>
    <x v="2"/>
    <m/>
    <m/>
    <m/>
    <x v="2"/>
    <m/>
    <m/>
    <m/>
    <m/>
    <m/>
    <m/>
    <m/>
    <s v=""/>
    <s v=""/>
    <s v=""/>
    <n v="2"/>
    <n v="6.6755674232309744E-4"/>
  </r>
  <r>
    <n v="105"/>
    <x v="0"/>
    <x v="2"/>
    <x v="2"/>
    <m/>
    <m/>
    <m/>
    <x v="2"/>
    <m/>
    <m/>
    <m/>
    <m/>
    <m/>
    <m/>
    <m/>
    <s v=""/>
    <s v=""/>
    <s v=""/>
    <n v="2"/>
    <n v="6.6755674232309744E-4"/>
  </r>
  <r>
    <n v="106"/>
    <x v="0"/>
    <x v="2"/>
    <x v="2"/>
    <m/>
    <m/>
    <m/>
    <x v="2"/>
    <m/>
    <m/>
    <m/>
    <m/>
    <m/>
    <m/>
    <m/>
    <s v=""/>
    <s v=""/>
    <s v=""/>
    <n v="2"/>
    <n v="6.6755674232309744E-4"/>
  </r>
  <r>
    <n v="107"/>
    <x v="0"/>
    <x v="2"/>
    <x v="2"/>
    <m/>
    <m/>
    <m/>
    <x v="2"/>
    <m/>
    <m/>
    <m/>
    <m/>
    <m/>
    <m/>
    <m/>
    <s v=""/>
    <s v=""/>
    <s v=""/>
    <n v="2"/>
    <n v="6.6755674232309744E-4"/>
  </r>
  <r>
    <n v="108"/>
    <x v="0"/>
    <x v="2"/>
    <x v="2"/>
    <m/>
    <m/>
    <m/>
    <x v="2"/>
    <m/>
    <m/>
    <m/>
    <m/>
    <m/>
    <m/>
    <m/>
    <s v=""/>
    <s v=""/>
    <s v=""/>
    <n v="2"/>
    <n v="6.6755674232309744E-4"/>
  </r>
  <r>
    <n v="109"/>
    <x v="0"/>
    <x v="2"/>
    <x v="2"/>
    <m/>
    <m/>
    <m/>
    <x v="2"/>
    <m/>
    <m/>
    <m/>
    <m/>
    <m/>
    <m/>
    <m/>
    <s v=""/>
    <s v=""/>
    <s v=""/>
    <n v="2"/>
    <n v="6.6755674232309744E-4"/>
  </r>
  <r>
    <n v="110"/>
    <x v="0"/>
    <x v="2"/>
    <x v="2"/>
    <m/>
    <m/>
    <m/>
    <x v="2"/>
    <m/>
    <m/>
    <m/>
    <m/>
    <m/>
    <m/>
    <m/>
    <s v=""/>
    <s v=""/>
    <s v=""/>
    <n v="2"/>
    <n v="6.6755674232309744E-4"/>
  </r>
  <r>
    <n v="111"/>
    <x v="0"/>
    <x v="2"/>
    <x v="2"/>
    <m/>
    <m/>
    <m/>
    <x v="2"/>
    <m/>
    <m/>
    <m/>
    <m/>
    <m/>
    <m/>
    <m/>
    <s v=""/>
    <s v=""/>
    <s v=""/>
    <n v="2"/>
    <n v="6.6755674232309744E-4"/>
  </r>
  <r>
    <n v="112"/>
    <x v="0"/>
    <x v="2"/>
    <x v="2"/>
    <m/>
    <m/>
    <m/>
    <x v="2"/>
    <m/>
    <m/>
    <m/>
    <m/>
    <m/>
    <m/>
    <m/>
    <s v=""/>
    <s v=""/>
    <s v=""/>
    <n v="2"/>
    <n v="6.6755674232309744E-4"/>
  </r>
  <r>
    <n v="113"/>
    <x v="0"/>
    <x v="2"/>
    <x v="2"/>
    <m/>
    <m/>
    <m/>
    <x v="2"/>
    <m/>
    <m/>
    <m/>
    <m/>
    <m/>
    <m/>
    <m/>
    <s v=""/>
    <s v=""/>
    <s v=""/>
    <n v="2"/>
    <n v="6.6755674232309744E-4"/>
  </r>
  <r>
    <n v="114"/>
    <x v="0"/>
    <x v="2"/>
    <x v="2"/>
    <m/>
    <m/>
    <m/>
    <x v="2"/>
    <m/>
    <m/>
    <m/>
    <m/>
    <m/>
    <m/>
    <m/>
    <s v=""/>
    <s v=""/>
    <s v=""/>
    <n v="2"/>
    <n v="6.6755674232309744E-4"/>
  </r>
  <r>
    <n v="115"/>
    <x v="0"/>
    <x v="2"/>
    <x v="2"/>
    <m/>
    <m/>
    <m/>
    <x v="2"/>
    <m/>
    <m/>
    <m/>
    <m/>
    <m/>
    <m/>
    <m/>
    <s v=""/>
    <s v=""/>
    <s v=""/>
    <n v="2"/>
    <n v="6.6755674232309744E-4"/>
  </r>
  <r>
    <n v="116"/>
    <x v="0"/>
    <x v="2"/>
    <x v="2"/>
    <m/>
    <m/>
    <m/>
    <x v="2"/>
    <m/>
    <m/>
    <m/>
    <m/>
    <m/>
    <m/>
    <m/>
    <s v=""/>
    <s v=""/>
    <s v=""/>
    <n v="2"/>
    <n v="6.6755674232309744E-4"/>
  </r>
  <r>
    <n v="117"/>
    <x v="0"/>
    <x v="2"/>
    <x v="2"/>
    <m/>
    <m/>
    <m/>
    <x v="2"/>
    <m/>
    <m/>
    <m/>
    <m/>
    <m/>
    <m/>
    <m/>
    <s v=""/>
    <s v=""/>
    <s v=""/>
    <n v="2"/>
    <n v="6.6755674232309744E-4"/>
  </r>
  <r>
    <n v="118"/>
    <x v="0"/>
    <x v="2"/>
    <x v="2"/>
    <m/>
    <m/>
    <m/>
    <x v="2"/>
    <m/>
    <m/>
    <m/>
    <m/>
    <m/>
    <m/>
    <m/>
    <s v=""/>
    <s v=""/>
    <s v=""/>
    <n v="2"/>
    <n v="6.6755674232309744E-4"/>
  </r>
  <r>
    <n v="119"/>
    <x v="0"/>
    <x v="2"/>
    <x v="2"/>
    <m/>
    <m/>
    <m/>
    <x v="2"/>
    <m/>
    <m/>
    <m/>
    <m/>
    <m/>
    <m/>
    <m/>
    <s v=""/>
    <s v=""/>
    <s v=""/>
    <n v="2"/>
    <n v="6.6755674232309744E-4"/>
  </r>
  <r>
    <n v="120"/>
    <x v="0"/>
    <x v="2"/>
    <x v="2"/>
    <m/>
    <m/>
    <m/>
    <x v="2"/>
    <m/>
    <m/>
    <m/>
    <m/>
    <m/>
    <m/>
    <m/>
    <s v=""/>
    <s v=""/>
    <s v=""/>
    <n v="2"/>
    <n v="6.6755674232309744E-4"/>
  </r>
  <r>
    <n v="121"/>
    <x v="0"/>
    <x v="2"/>
    <x v="2"/>
    <m/>
    <m/>
    <m/>
    <x v="2"/>
    <m/>
    <m/>
    <m/>
    <m/>
    <m/>
    <m/>
    <m/>
    <s v=""/>
    <s v=""/>
    <s v=""/>
    <n v="2"/>
    <n v="6.6755674232309744E-4"/>
  </r>
  <r>
    <n v="122"/>
    <x v="0"/>
    <x v="2"/>
    <x v="2"/>
    <m/>
    <m/>
    <m/>
    <x v="2"/>
    <m/>
    <m/>
    <m/>
    <m/>
    <m/>
    <m/>
    <m/>
    <s v=""/>
    <s v=""/>
    <s v=""/>
    <n v="2"/>
    <n v="6.6755674232309744E-4"/>
  </r>
  <r>
    <n v="123"/>
    <x v="0"/>
    <x v="2"/>
    <x v="2"/>
    <m/>
    <m/>
    <m/>
    <x v="2"/>
    <m/>
    <m/>
    <m/>
    <m/>
    <m/>
    <m/>
    <m/>
    <s v=""/>
    <s v=""/>
    <s v=""/>
    <n v="2"/>
    <n v="6.6755674232309744E-4"/>
  </r>
  <r>
    <n v="124"/>
    <x v="0"/>
    <x v="2"/>
    <x v="2"/>
    <m/>
    <m/>
    <m/>
    <x v="2"/>
    <m/>
    <m/>
    <m/>
    <m/>
    <m/>
    <m/>
    <m/>
    <s v=""/>
    <s v=""/>
    <s v=""/>
    <n v="2"/>
    <n v="6.6755674232309744E-4"/>
  </r>
  <r>
    <n v="125"/>
    <x v="0"/>
    <x v="2"/>
    <x v="2"/>
    <m/>
    <m/>
    <m/>
    <x v="2"/>
    <m/>
    <m/>
    <m/>
    <m/>
    <m/>
    <m/>
    <m/>
    <s v=""/>
    <s v=""/>
    <s v=""/>
    <n v="2"/>
    <n v="6.6755674232309744E-4"/>
  </r>
  <r>
    <n v="126"/>
    <x v="0"/>
    <x v="2"/>
    <x v="2"/>
    <m/>
    <m/>
    <m/>
    <x v="2"/>
    <m/>
    <m/>
    <m/>
    <m/>
    <m/>
    <m/>
    <m/>
    <s v=""/>
    <s v=""/>
    <s v=""/>
    <n v="2"/>
    <n v="6.6755674232309744E-4"/>
  </r>
  <r>
    <n v="127"/>
    <x v="0"/>
    <x v="2"/>
    <x v="2"/>
    <m/>
    <m/>
    <m/>
    <x v="2"/>
    <m/>
    <m/>
    <m/>
    <m/>
    <m/>
    <m/>
    <m/>
    <s v=""/>
    <s v=""/>
    <s v=""/>
    <n v="2"/>
    <n v="6.6755674232309744E-4"/>
  </r>
  <r>
    <n v="128"/>
    <x v="0"/>
    <x v="2"/>
    <x v="2"/>
    <m/>
    <m/>
    <m/>
    <x v="2"/>
    <m/>
    <m/>
    <m/>
    <m/>
    <m/>
    <m/>
    <m/>
    <s v=""/>
    <s v=""/>
    <s v=""/>
    <n v="2"/>
    <n v="6.6755674232309744E-4"/>
  </r>
  <r>
    <n v="129"/>
    <x v="0"/>
    <x v="2"/>
    <x v="2"/>
    <m/>
    <m/>
    <m/>
    <x v="2"/>
    <m/>
    <m/>
    <m/>
    <m/>
    <m/>
    <m/>
    <m/>
    <s v=""/>
    <s v=""/>
    <s v=""/>
    <n v="2"/>
    <n v="6.6755674232309744E-4"/>
  </r>
  <r>
    <n v="130"/>
    <x v="0"/>
    <x v="2"/>
    <x v="2"/>
    <m/>
    <m/>
    <m/>
    <x v="2"/>
    <m/>
    <m/>
    <m/>
    <m/>
    <m/>
    <m/>
    <m/>
    <s v=""/>
    <s v=""/>
    <s v=""/>
    <n v="2"/>
    <n v="6.6755674232309744E-4"/>
  </r>
  <r>
    <n v="131"/>
    <x v="0"/>
    <x v="2"/>
    <x v="2"/>
    <m/>
    <m/>
    <m/>
    <x v="2"/>
    <m/>
    <m/>
    <m/>
    <m/>
    <m/>
    <m/>
    <m/>
    <s v=""/>
    <s v=""/>
    <s v=""/>
    <n v="2"/>
    <n v="6.6755674232309744E-4"/>
  </r>
  <r>
    <n v="132"/>
    <x v="0"/>
    <x v="2"/>
    <x v="2"/>
    <m/>
    <m/>
    <m/>
    <x v="2"/>
    <m/>
    <m/>
    <m/>
    <m/>
    <m/>
    <m/>
    <m/>
    <s v=""/>
    <s v=""/>
    <s v=""/>
    <n v="2"/>
    <n v="6.6755674232309744E-4"/>
  </r>
  <r>
    <n v="133"/>
    <x v="0"/>
    <x v="2"/>
    <x v="2"/>
    <m/>
    <m/>
    <m/>
    <x v="2"/>
    <m/>
    <m/>
    <m/>
    <m/>
    <m/>
    <m/>
    <m/>
    <s v=""/>
    <s v=""/>
    <s v=""/>
    <n v="2"/>
    <n v="6.6755674232309744E-4"/>
  </r>
  <r>
    <n v="134"/>
    <x v="0"/>
    <x v="2"/>
    <x v="2"/>
    <m/>
    <m/>
    <m/>
    <x v="2"/>
    <m/>
    <m/>
    <m/>
    <m/>
    <m/>
    <m/>
    <m/>
    <s v=""/>
    <s v=""/>
    <s v=""/>
    <n v="2"/>
    <n v="6.6755674232309744E-4"/>
  </r>
  <r>
    <n v="135"/>
    <x v="0"/>
    <x v="2"/>
    <x v="2"/>
    <m/>
    <m/>
    <m/>
    <x v="2"/>
    <m/>
    <m/>
    <m/>
    <m/>
    <m/>
    <m/>
    <m/>
    <s v=""/>
    <s v=""/>
    <s v=""/>
    <n v="2"/>
    <n v="6.6755674232309744E-4"/>
  </r>
  <r>
    <n v="136"/>
    <x v="0"/>
    <x v="2"/>
    <x v="2"/>
    <m/>
    <m/>
    <m/>
    <x v="2"/>
    <m/>
    <m/>
    <m/>
    <m/>
    <m/>
    <m/>
    <m/>
    <s v=""/>
    <s v=""/>
    <s v=""/>
    <n v="2"/>
    <n v="6.6755674232309744E-4"/>
  </r>
  <r>
    <n v="137"/>
    <x v="0"/>
    <x v="2"/>
    <x v="2"/>
    <m/>
    <m/>
    <m/>
    <x v="2"/>
    <m/>
    <m/>
    <m/>
    <m/>
    <m/>
    <m/>
    <m/>
    <s v=""/>
    <s v=""/>
    <s v=""/>
    <n v="2"/>
    <n v="6.6755674232309744E-4"/>
  </r>
  <r>
    <n v="138"/>
    <x v="0"/>
    <x v="2"/>
    <x v="2"/>
    <m/>
    <m/>
    <m/>
    <x v="2"/>
    <m/>
    <m/>
    <m/>
    <m/>
    <m/>
    <m/>
    <m/>
    <s v=""/>
    <s v=""/>
    <s v=""/>
    <n v="2"/>
    <n v="6.6755674232309744E-4"/>
  </r>
  <r>
    <n v="139"/>
    <x v="0"/>
    <x v="2"/>
    <x v="2"/>
    <m/>
    <m/>
    <m/>
    <x v="2"/>
    <m/>
    <m/>
    <m/>
    <m/>
    <m/>
    <m/>
    <m/>
    <s v=""/>
    <s v=""/>
    <s v=""/>
    <n v="2"/>
    <n v="6.6755674232309744E-4"/>
  </r>
  <r>
    <n v="140"/>
    <x v="0"/>
    <x v="2"/>
    <x v="2"/>
    <m/>
    <m/>
    <m/>
    <x v="2"/>
    <m/>
    <m/>
    <m/>
    <m/>
    <m/>
    <m/>
    <m/>
    <s v=""/>
    <s v=""/>
    <s v=""/>
    <n v="2"/>
    <n v="6.6755674232309744E-4"/>
  </r>
  <r>
    <n v="141"/>
    <x v="0"/>
    <x v="2"/>
    <x v="2"/>
    <m/>
    <m/>
    <m/>
    <x v="2"/>
    <m/>
    <m/>
    <m/>
    <m/>
    <m/>
    <m/>
    <m/>
    <s v=""/>
    <s v=""/>
    <s v=""/>
    <n v="2"/>
    <n v="6.6755674232309744E-4"/>
  </r>
  <r>
    <n v="142"/>
    <x v="0"/>
    <x v="2"/>
    <x v="2"/>
    <m/>
    <m/>
    <m/>
    <x v="2"/>
    <m/>
    <m/>
    <m/>
    <m/>
    <m/>
    <m/>
    <m/>
    <s v=""/>
    <s v=""/>
    <s v=""/>
    <n v="2"/>
    <n v="6.6755674232309744E-4"/>
  </r>
  <r>
    <n v="143"/>
    <x v="0"/>
    <x v="2"/>
    <x v="2"/>
    <m/>
    <m/>
    <m/>
    <x v="2"/>
    <m/>
    <m/>
    <m/>
    <m/>
    <m/>
    <m/>
    <m/>
    <s v=""/>
    <s v=""/>
    <s v=""/>
    <n v="2"/>
    <n v="6.6755674232309744E-4"/>
  </r>
  <r>
    <n v="144"/>
    <x v="0"/>
    <x v="2"/>
    <x v="2"/>
    <m/>
    <m/>
    <m/>
    <x v="2"/>
    <m/>
    <m/>
    <m/>
    <m/>
    <m/>
    <m/>
    <m/>
    <s v=""/>
    <s v=""/>
    <s v=""/>
    <n v="2"/>
    <n v="6.6755674232309744E-4"/>
  </r>
  <r>
    <n v="145"/>
    <x v="0"/>
    <x v="2"/>
    <x v="2"/>
    <m/>
    <m/>
    <m/>
    <x v="2"/>
    <m/>
    <m/>
    <m/>
    <m/>
    <m/>
    <m/>
    <m/>
    <s v=""/>
    <s v=""/>
    <s v=""/>
    <n v="2"/>
    <n v="6.6755674232309744E-4"/>
  </r>
  <r>
    <n v="146"/>
    <x v="0"/>
    <x v="2"/>
    <x v="2"/>
    <m/>
    <m/>
    <m/>
    <x v="2"/>
    <m/>
    <m/>
    <m/>
    <m/>
    <m/>
    <m/>
    <m/>
    <s v=""/>
    <s v=""/>
    <s v=""/>
    <n v="2"/>
    <n v="6.6755674232309744E-4"/>
  </r>
  <r>
    <n v="147"/>
    <x v="0"/>
    <x v="2"/>
    <x v="2"/>
    <m/>
    <m/>
    <m/>
    <x v="2"/>
    <m/>
    <m/>
    <m/>
    <m/>
    <m/>
    <m/>
    <m/>
    <s v=""/>
    <s v=""/>
    <s v=""/>
    <n v="2"/>
    <n v="6.6755674232309744E-4"/>
  </r>
  <r>
    <n v="148"/>
    <x v="0"/>
    <x v="2"/>
    <x v="2"/>
    <m/>
    <m/>
    <m/>
    <x v="2"/>
    <m/>
    <m/>
    <m/>
    <m/>
    <m/>
    <m/>
    <m/>
    <s v=""/>
    <s v=""/>
    <s v=""/>
    <n v="2"/>
    <n v="6.6755674232309744E-4"/>
  </r>
  <r>
    <n v="149"/>
    <x v="0"/>
    <x v="2"/>
    <x v="2"/>
    <m/>
    <m/>
    <m/>
    <x v="2"/>
    <m/>
    <m/>
    <m/>
    <m/>
    <m/>
    <m/>
    <m/>
    <s v=""/>
    <s v=""/>
    <s v=""/>
    <n v="2"/>
    <n v="6.6755674232309744E-4"/>
  </r>
  <r>
    <n v="150"/>
    <x v="0"/>
    <x v="2"/>
    <x v="2"/>
    <m/>
    <m/>
    <m/>
    <x v="2"/>
    <m/>
    <m/>
    <m/>
    <m/>
    <m/>
    <m/>
    <m/>
    <s v=""/>
    <s v=""/>
    <s v=""/>
    <n v="2"/>
    <n v="6.6755674232309744E-4"/>
  </r>
  <r>
    <n v="151"/>
    <x v="0"/>
    <x v="2"/>
    <x v="2"/>
    <m/>
    <m/>
    <m/>
    <x v="2"/>
    <m/>
    <m/>
    <m/>
    <m/>
    <m/>
    <m/>
    <m/>
    <s v=""/>
    <s v=""/>
    <s v=""/>
    <n v="2"/>
    <n v="6.6755674232309744E-4"/>
  </r>
  <r>
    <n v="152"/>
    <x v="0"/>
    <x v="2"/>
    <x v="2"/>
    <m/>
    <m/>
    <m/>
    <x v="2"/>
    <m/>
    <m/>
    <m/>
    <m/>
    <m/>
    <m/>
    <m/>
    <s v=""/>
    <s v=""/>
    <s v=""/>
    <n v="2"/>
    <n v="6.6755674232309744E-4"/>
  </r>
  <r>
    <n v="153"/>
    <x v="0"/>
    <x v="2"/>
    <x v="2"/>
    <m/>
    <m/>
    <m/>
    <x v="2"/>
    <m/>
    <m/>
    <m/>
    <m/>
    <m/>
    <m/>
    <m/>
    <s v=""/>
    <s v=""/>
    <s v=""/>
    <n v="2"/>
    <n v="6.6755674232309744E-4"/>
  </r>
  <r>
    <n v="154"/>
    <x v="0"/>
    <x v="2"/>
    <x v="2"/>
    <m/>
    <m/>
    <m/>
    <x v="2"/>
    <m/>
    <m/>
    <m/>
    <m/>
    <m/>
    <m/>
    <m/>
    <s v=""/>
    <s v=""/>
    <s v=""/>
    <n v="2"/>
    <n v="6.6755674232309744E-4"/>
  </r>
  <r>
    <n v="155"/>
    <x v="0"/>
    <x v="2"/>
    <x v="2"/>
    <m/>
    <m/>
    <m/>
    <x v="2"/>
    <m/>
    <m/>
    <m/>
    <m/>
    <m/>
    <m/>
    <m/>
    <s v=""/>
    <s v=""/>
    <s v=""/>
    <n v="2"/>
    <n v="6.6755674232309744E-4"/>
  </r>
  <r>
    <n v="156"/>
    <x v="0"/>
    <x v="2"/>
    <x v="2"/>
    <m/>
    <m/>
    <m/>
    <x v="2"/>
    <m/>
    <m/>
    <m/>
    <m/>
    <m/>
    <m/>
    <m/>
    <s v=""/>
    <s v=""/>
    <s v=""/>
    <n v="2"/>
    <n v="6.6755674232309744E-4"/>
  </r>
  <r>
    <n v="157"/>
    <x v="0"/>
    <x v="2"/>
    <x v="2"/>
    <m/>
    <m/>
    <m/>
    <x v="2"/>
    <m/>
    <m/>
    <m/>
    <m/>
    <m/>
    <m/>
    <m/>
    <s v=""/>
    <s v=""/>
    <s v=""/>
    <n v="2"/>
    <n v="6.6755674232309744E-4"/>
  </r>
  <r>
    <n v="158"/>
    <x v="0"/>
    <x v="2"/>
    <x v="2"/>
    <m/>
    <m/>
    <m/>
    <x v="2"/>
    <m/>
    <m/>
    <m/>
    <m/>
    <m/>
    <m/>
    <m/>
    <s v=""/>
    <s v=""/>
    <s v=""/>
    <n v="2"/>
    <n v="6.6755674232309744E-4"/>
  </r>
  <r>
    <n v="159"/>
    <x v="0"/>
    <x v="2"/>
    <x v="2"/>
    <m/>
    <m/>
    <m/>
    <x v="2"/>
    <m/>
    <m/>
    <m/>
    <m/>
    <m/>
    <m/>
    <m/>
    <s v=""/>
    <s v=""/>
    <s v=""/>
    <n v="2"/>
    <n v="6.6755674232309744E-4"/>
  </r>
  <r>
    <n v="160"/>
    <x v="0"/>
    <x v="2"/>
    <x v="2"/>
    <m/>
    <m/>
    <m/>
    <x v="2"/>
    <m/>
    <m/>
    <m/>
    <m/>
    <m/>
    <m/>
    <m/>
    <s v=""/>
    <s v=""/>
    <s v=""/>
    <n v="2"/>
    <n v="6.6755674232309744E-4"/>
  </r>
  <r>
    <n v="161"/>
    <x v="0"/>
    <x v="2"/>
    <x v="2"/>
    <m/>
    <m/>
    <m/>
    <x v="2"/>
    <m/>
    <m/>
    <m/>
    <m/>
    <m/>
    <m/>
    <m/>
    <s v=""/>
    <s v=""/>
    <s v=""/>
    <n v="2"/>
    <n v="6.6755674232309744E-4"/>
  </r>
  <r>
    <n v="162"/>
    <x v="0"/>
    <x v="2"/>
    <x v="2"/>
    <m/>
    <m/>
    <m/>
    <x v="2"/>
    <m/>
    <m/>
    <m/>
    <m/>
    <m/>
    <m/>
    <m/>
    <s v=""/>
    <s v=""/>
    <s v=""/>
    <n v="2"/>
    <n v="6.6755674232309744E-4"/>
  </r>
  <r>
    <n v="163"/>
    <x v="0"/>
    <x v="2"/>
    <x v="2"/>
    <m/>
    <m/>
    <m/>
    <x v="2"/>
    <m/>
    <m/>
    <m/>
    <m/>
    <m/>
    <m/>
    <m/>
    <s v=""/>
    <s v=""/>
    <s v=""/>
    <n v="2"/>
    <n v="6.6755674232309744E-4"/>
  </r>
  <r>
    <n v="164"/>
    <x v="0"/>
    <x v="2"/>
    <x v="2"/>
    <m/>
    <m/>
    <m/>
    <x v="2"/>
    <m/>
    <m/>
    <m/>
    <m/>
    <m/>
    <m/>
    <m/>
    <s v=""/>
    <s v=""/>
    <s v=""/>
    <n v="2"/>
    <n v="6.6755674232309744E-4"/>
  </r>
  <r>
    <n v="165"/>
    <x v="0"/>
    <x v="2"/>
    <x v="2"/>
    <m/>
    <m/>
    <m/>
    <x v="2"/>
    <m/>
    <m/>
    <m/>
    <m/>
    <m/>
    <m/>
    <m/>
    <s v=""/>
    <s v=""/>
    <s v=""/>
    <n v="2"/>
    <n v="6.6755674232309744E-4"/>
  </r>
  <r>
    <n v="166"/>
    <x v="0"/>
    <x v="2"/>
    <x v="2"/>
    <m/>
    <m/>
    <m/>
    <x v="2"/>
    <m/>
    <m/>
    <m/>
    <m/>
    <m/>
    <m/>
    <m/>
    <s v=""/>
    <s v=""/>
    <s v=""/>
    <n v="2"/>
    <n v="6.6755674232309744E-4"/>
  </r>
  <r>
    <n v="167"/>
    <x v="0"/>
    <x v="2"/>
    <x v="2"/>
    <m/>
    <m/>
    <m/>
    <x v="2"/>
    <m/>
    <m/>
    <m/>
    <m/>
    <m/>
    <m/>
    <m/>
    <s v=""/>
    <s v=""/>
    <s v=""/>
    <n v="2"/>
    <n v="6.6755674232309744E-4"/>
  </r>
  <r>
    <n v="168"/>
    <x v="0"/>
    <x v="2"/>
    <x v="2"/>
    <m/>
    <m/>
    <m/>
    <x v="2"/>
    <m/>
    <m/>
    <m/>
    <m/>
    <m/>
    <m/>
    <m/>
    <s v=""/>
    <s v=""/>
    <s v=""/>
    <n v="2"/>
    <n v="6.6755674232309744E-4"/>
  </r>
  <r>
    <n v="169"/>
    <x v="0"/>
    <x v="2"/>
    <x v="2"/>
    <m/>
    <m/>
    <m/>
    <x v="2"/>
    <m/>
    <m/>
    <m/>
    <m/>
    <m/>
    <m/>
    <m/>
    <s v=""/>
    <s v=""/>
    <s v=""/>
    <n v="2"/>
    <n v="6.6755674232309744E-4"/>
  </r>
  <r>
    <n v="170"/>
    <x v="0"/>
    <x v="2"/>
    <x v="2"/>
    <m/>
    <m/>
    <m/>
    <x v="2"/>
    <m/>
    <m/>
    <m/>
    <m/>
    <m/>
    <m/>
    <m/>
    <s v=""/>
    <s v=""/>
    <s v=""/>
    <n v="2"/>
    <n v="6.6755674232309744E-4"/>
  </r>
  <r>
    <n v="171"/>
    <x v="0"/>
    <x v="2"/>
    <x v="2"/>
    <m/>
    <m/>
    <m/>
    <x v="2"/>
    <m/>
    <m/>
    <m/>
    <m/>
    <m/>
    <m/>
    <m/>
    <s v=""/>
    <s v=""/>
    <s v=""/>
    <n v="2"/>
    <n v="6.6755674232309744E-4"/>
  </r>
  <r>
    <n v="172"/>
    <x v="0"/>
    <x v="2"/>
    <x v="2"/>
    <m/>
    <m/>
    <m/>
    <x v="2"/>
    <m/>
    <m/>
    <m/>
    <m/>
    <m/>
    <m/>
    <m/>
    <s v=""/>
    <s v=""/>
    <s v=""/>
    <n v="2"/>
    <n v="6.6755674232309744E-4"/>
  </r>
  <r>
    <n v="173"/>
    <x v="0"/>
    <x v="2"/>
    <x v="2"/>
    <m/>
    <m/>
    <m/>
    <x v="2"/>
    <m/>
    <m/>
    <m/>
    <m/>
    <m/>
    <m/>
    <m/>
    <s v=""/>
    <s v=""/>
    <s v=""/>
    <n v="2"/>
    <n v="6.6755674232309744E-4"/>
  </r>
  <r>
    <n v="174"/>
    <x v="0"/>
    <x v="2"/>
    <x v="2"/>
    <m/>
    <m/>
    <m/>
    <x v="2"/>
    <m/>
    <m/>
    <m/>
    <m/>
    <m/>
    <m/>
    <m/>
    <s v=""/>
    <s v=""/>
    <s v=""/>
    <n v="2"/>
    <n v="6.6755674232309744E-4"/>
  </r>
  <r>
    <n v="175"/>
    <x v="0"/>
    <x v="2"/>
    <x v="2"/>
    <m/>
    <m/>
    <m/>
    <x v="2"/>
    <m/>
    <m/>
    <m/>
    <m/>
    <m/>
    <m/>
    <m/>
    <s v=""/>
    <s v=""/>
    <s v=""/>
    <n v="2"/>
    <n v="6.6755674232309744E-4"/>
  </r>
  <r>
    <n v="176"/>
    <x v="0"/>
    <x v="2"/>
    <x v="2"/>
    <m/>
    <m/>
    <m/>
    <x v="2"/>
    <m/>
    <m/>
    <m/>
    <m/>
    <m/>
    <m/>
    <m/>
    <s v=""/>
    <s v=""/>
    <s v=""/>
    <n v="2"/>
    <n v="6.6755674232309744E-4"/>
  </r>
  <r>
    <n v="177"/>
    <x v="0"/>
    <x v="2"/>
    <x v="2"/>
    <m/>
    <m/>
    <m/>
    <x v="2"/>
    <m/>
    <m/>
    <m/>
    <m/>
    <m/>
    <m/>
    <m/>
    <s v=""/>
    <s v=""/>
    <s v=""/>
    <n v="2"/>
    <n v="6.6755674232309744E-4"/>
  </r>
  <r>
    <n v="178"/>
    <x v="0"/>
    <x v="2"/>
    <x v="2"/>
    <m/>
    <m/>
    <m/>
    <x v="2"/>
    <m/>
    <m/>
    <m/>
    <m/>
    <m/>
    <m/>
    <m/>
    <s v=""/>
    <s v=""/>
    <s v=""/>
    <n v="2"/>
    <n v="6.6755674232309744E-4"/>
  </r>
  <r>
    <n v="179"/>
    <x v="0"/>
    <x v="2"/>
    <x v="2"/>
    <m/>
    <m/>
    <m/>
    <x v="2"/>
    <m/>
    <m/>
    <m/>
    <m/>
    <m/>
    <m/>
    <m/>
    <s v=""/>
    <s v=""/>
    <s v=""/>
    <n v="2"/>
    <n v="6.6755674232309744E-4"/>
  </r>
  <r>
    <n v="180"/>
    <x v="0"/>
    <x v="2"/>
    <x v="2"/>
    <m/>
    <m/>
    <m/>
    <x v="2"/>
    <m/>
    <m/>
    <m/>
    <m/>
    <m/>
    <m/>
    <m/>
    <s v=""/>
    <s v=""/>
    <s v=""/>
    <n v="2"/>
    <n v="6.6755674232309744E-4"/>
  </r>
  <r>
    <n v="181"/>
    <x v="0"/>
    <x v="2"/>
    <x v="2"/>
    <m/>
    <m/>
    <m/>
    <x v="2"/>
    <m/>
    <m/>
    <m/>
    <m/>
    <m/>
    <m/>
    <m/>
    <s v=""/>
    <s v=""/>
    <s v=""/>
    <n v="2"/>
    <n v="6.6755674232309744E-4"/>
  </r>
  <r>
    <n v="182"/>
    <x v="0"/>
    <x v="2"/>
    <x v="2"/>
    <m/>
    <m/>
    <m/>
    <x v="2"/>
    <m/>
    <m/>
    <m/>
    <m/>
    <m/>
    <m/>
    <m/>
    <s v=""/>
    <s v=""/>
    <s v=""/>
    <n v="2"/>
    <n v="6.6755674232309744E-4"/>
  </r>
  <r>
    <n v="183"/>
    <x v="0"/>
    <x v="2"/>
    <x v="2"/>
    <m/>
    <m/>
    <m/>
    <x v="2"/>
    <m/>
    <m/>
    <m/>
    <m/>
    <m/>
    <m/>
    <m/>
    <s v=""/>
    <s v=""/>
    <s v=""/>
    <n v="2"/>
    <n v="6.6755674232309744E-4"/>
  </r>
  <r>
    <n v="184"/>
    <x v="0"/>
    <x v="2"/>
    <x v="2"/>
    <m/>
    <m/>
    <m/>
    <x v="2"/>
    <m/>
    <m/>
    <m/>
    <m/>
    <m/>
    <m/>
    <m/>
    <s v=""/>
    <s v=""/>
    <s v=""/>
    <n v="2"/>
    <n v="6.6755674232309744E-4"/>
  </r>
  <r>
    <n v="185"/>
    <x v="0"/>
    <x v="2"/>
    <x v="2"/>
    <m/>
    <m/>
    <m/>
    <x v="2"/>
    <m/>
    <m/>
    <m/>
    <m/>
    <m/>
    <m/>
    <m/>
    <s v=""/>
    <s v=""/>
    <s v=""/>
    <n v="2"/>
    <n v="6.6755674232309744E-4"/>
  </r>
  <r>
    <n v="186"/>
    <x v="0"/>
    <x v="2"/>
    <x v="2"/>
    <m/>
    <m/>
    <m/>
    <x v="2"/>
    <m/>
    <m/>
    <m/>
    <m/>
    <m/>
    <m/>
    <m/>
    <s v=""/>
    <s v=""/>
    <s v=""/>
    <n v="2"/>
    <n v="6.6755674232309744E-4"/>
  </r>
  <r>
    <n v="187"/>
    <x v="0"/>
    <x v="2"/>
    <x v="2"/>
    <m/>
    <m/>
    <m/>
    <x v="2"/>
    <m/>
    <m/>
    <m/>
    <m/>
    <m/>
    <m/>
    <m/>
    <s v=""/>
    <s v=""/>
    <s v=""/>
    <n v="2"/>
    <n v="6.6755674232309744E-4"/>
  </r>
  <r>
    <n v="188"/>
    <x v="0"/>
    <x v="2"/>
    <x v="2"/>
    <m/>
    <m/>
    <m/>
    <x v="2"/>
    <m/>
    <m/>
    <m/>
    <m/>
    <m/>
    <m/>
    <m/>
    <s v=""/>
    <s v=""/>
    <s v=""/>
    <n v="2"/>
    <n v="6.6755674232309744E-4"/>
  </r>
  <r>
    <n v="189"/>
    <x v="0"/>
    <x v="2"/>
    <x v="2"/>
    <m/>
    <m/>
    <m/>
    <x v="2"/>
    <m/>
    <m/>
    <m/>
    <m/>
    <m/>
    <m/>
    <m/>
    <s v=""/>
    <s v=""/>
    <s v=""/>
    <n v="2"/>
    <n v="6.6755674232309744E-4"/>
  </r>
  <r>
    <n v="190"/>
    <x v="0"/>
    <x v="2"/>
    <x v="2"/>
    <m/>
    <m/>
    <m/>
    <x v="2"/>
    <m/>
    <m/>
    <m/>
    <m/>
    <m/>
    <m/>
    <m/>
    <s v=""/>
    <s v=""/>
    <s v=""/>
    <n v="2"/>
    <n v="6.6755674232309744E-4"/>
  </r>
  <r>
    <n v="191"/>
    <x v="0"/>
    <x v="2"/>
    <x v="2"/>
    <m/>
    <m/>
    <m/>
    <x v="2"/>
    <m/>
    <m/>
    <m/>
    <m/>
    <m/>
    <m/>
    <m/>
    <s v=""/>
    <s v=""/>
    <s v=""/>
    <n v="2"/>
    <n v="6.6755674232309744E-4"/>
  </r>
  <r>
    <n v="192"/>
    <x v="0"/>
    <x v="2"/>
    <x v="2"/>
    <m/>
    <m/>
    <m/>
    <x v="2"/>
    <m/>
    <m/>
    <m/>
    <m/>
    <m/>
    <m/>
    <m/>
    <s v=""/>
    <s v=""/>
    <s v=""/>
    <n v="2"/>
    <n v="6.6755674232309744E-4"/>
  </r>
  <r>
    <n v="193"/>
    <x v="0"/>
    <x v="2"/>
    <x v="2"/>
    <m/>
    <m/>
    <m/>
    <x v="2"/>
    <m/>
    <m/>
    <m/>
    <m/>
    <m/>
    <m/>
    <m/>
    <s v=""/>
    <s v=""/>
    <s v=""/>
    <n v="2"/>
    <n v="6.6755674232309744E-4"/>
  </r>
  <r>
    <n v="194"/>
    <x v="0"/>
    <x v="2"/>
    <x v="2"/>
    <m/>
    <m/>
    <m/>
    <x v="2"/>
    <m/>
    <m/>
    <m/>
    <m/>
    <m/>
    <m/>
    <m/>
    <s v=""/>
    <s v=""/>
    <s v=""/>
    <n v="2"/>
    <n v="6.6755674232309744E-4"/>
  </r>
  <r>
    <n v="195"/>
    <x v="0"/>
    <x v="2"/>
    <x v="2"/>
    <m/>
    <m/>
    <m/>
    <x v="2"/>
    <m/>
    <m/>
    <m/>
    <m/>
    <m/>
    <m/>
    <m/>
    <s v=""/>
    <s v=""/>
    <s v=""/>
    <n v="2"/>
    <n v="6.6755674232309744E-4"/>
  </r>
  <r>
    <n v="196"/>
    <x v="0"/>
    <x v="2"/>
    <x v="2"/>
    <m/>
    <m/>
    <m/>
    <x v="2"/>
    <m/>
    <m/>
    <m/>
    <m/>
    <m/>
    <m/>
    <m/>
    <s v=""/>
    <s v=""/>
    <s v=""/>
    <n v="2"/>
    <n v="6.6755674232309744E-4"/>
  </r>
  <r>
    <n v="197"/>
    <x v="0"/>
    <x v="2"/>
    <x v="2"/>
    <m/>
    <m/>
    <m/>
    <x v="2"/>
    <m/>
    <m/>
    <m/>
    <m/>
    <m/>
    <m/>
    <m/>
    <s v=""/>
    <s v=""/>
    <s v=""/>
    <n v="2"/>
    <n v="6.6755674232309744E-4"/>
  </r>
  <r>
    <n v="198"/>
    <x v="0"/>
    <x v="2"/>
    <x v="2"/>
    <m/>
    <m/>
    <m/>
    <x v="2"/>
    <m/>
    <m/>
    <m/>
    <m/>
    <m/>
    <m/>
    <m/>
    <s v=""/>
    <s v=""/>
    <s v=""/>
    <n v="2"/>
    <n v="6.6755674232309744E-4"/>
  </r>
  <r>
    <n v="199"/>
    <x v="0"/>
    <x v="2"/>
    <x v="2"/>
    <m/>
    <m/>
    <m/>
    <x v="2"/>
    <m/>
    <m/>
    <m/>
    <m/>
    <m/>
    <m/>
    <m/>
    <s v=""/>
    <s v=""/>
    <s v=""/>
    <n v="2"/>
    <n v="6.6755674232309744E-4"/>
  </r>
  <r>
    <n v="200"/>
    <x v="0"/>
    <x v="2"/>
    <x v="2"/>
    <m/>
    <m/>
    <m/>
    <x v="2"/>
    <m/>
    <m/>
    <m/>
    <m/>
    <m/>
    <m/>
    <m/>
    <s v=""/>
    <s v=""/>
    <s v=""/>
    <n v="2"/>
    <n v="6.6755674232309744E-4"/>
  </r>
  <r>
    <n v="201"/>
    <x v="0"/>
    <x v="2"/>
    <x v="2"/>
    <m/>
    <m/>
    <m/>
    <x v="2"/>
    <m/>
    <m/>
    <m/>
    <m/>
    <m/>
    <m/>
    <m/>
    <s v=""/>
    <s v=""/>
    <s v=""/>
    <n v="2"/>
    <n v="6.6755674232309744E-4"/>
  </r>
  <r>
    <n v="202"/>
    <x v="0"/>
    <x v="2"/>
    <x v="2"/>
    <m/>
    <m/>
    <m/>
    <x v="2"/>
    <m/>
    <m/>
    <m/>
    <m/>
    <m/>
    <m/>
    <m/>
    <s v=""/>
    <s v=""/>
    <s v=""/>
    <n v="2"/>
    <n v="6.6755674232309744E-4"/>
  </r>
  <r>
    <n v="203"/>
    <x v="0"/>
    <x v="2"/>
    <x v="2"/>
    <m/>
    <m/>
    <m/>
    <x v="2"/>
    <m/>
    <m/>
    <m/>
    <m/>
    <m/>
    <m/>
    <m/>
    <s v=""/>
    <s v=""/>
    <s v=""/>
    <n v="2"/>
    <n v="6.6755674232309744E-4"/>
  </r>
  <r>
    <n v="204"/>
    <x v="0"/>
    <x v="2"/>
    <x v="2"/>
    <m/>
    <m/>
    <m/>
    <x v="2"/>
    <m/>
    <m/>
    <m/>
    <m/>
    <m/>
    <m/>
    <m/>
    <s v=""/>
    <s v=""/>
    <s v=""/>
    <n v="2"/>
    <n v="6.6755674232309744E-4"/>
  </r>
  <r>
    <n v="205"/>
    <x v="0"/>
    <x v="2"/>
    <x v="2"/>
    <m/>
    <m/>
    <m/>
    <x v="2"/>
    <m/>
    <m/>
    <m/>
    <m/>
    <m/>
    <m/>
    <m/>
    <s v=""/>
    <s v=""/>
    <s v=""/>
    <n v="2"/>
    <n v="6.6755674232309744E-4"/>
  </r>
  <r>
    <n v="206"/>
    <x v="0"/>
    <x v="2"/>
    <x v="2"/>
    <m/>
    <m/>
    <m/>
    <x v="2"/>
    <m/>
    <m/>
    <m/>
    <m/>
    <m/>
    <m/>
    <m/>
    <s v=""/>
    <s v=""/>
    <s v=""/>
    <n v="2"/>
    <n v="6.6755674232309744E-4"/>
  </r>
  <r>
    <n v="207"/>
    <x v="0"/>
    <x v="2"/>
    <x v="2"/>
    <m/>
    <m/>
    <m/>
    <x v="2"/>
    <m/>
    <m/>
    <m/>
    <m/>
    <m/>
    <m/>
    <m/>
    <s v=""/>
    <s v=""/>
    <s v=""/>
    <n v="2"/>
    <n v="6.6755674232309744E-4"/>
  </r>
  <r>
    <n v="208"/>
    <x v="0"/>
    <x v="2"/>
    <x v="2"/>
    <m/>
    <m/>
    <m/>
    <x v="2"/>
    <m/>
    <m/>
    <m/>
    <m/>
    <m/>
    <m/>
    <m/>
    <s v=""/>
    <s v=""/>
    <s v=""/>
    <n v="2"/>
    <n v="6.6755674232309744E-4"/>
  </r>
  <r>
    <n v="209"/>
    <x v="0"/>
    <x v="2"/>
    <x v="2"/>
    <m/>
    <m/>
    <m/>
    <x v="2"/>
    <m/>
    <m/>
    <m/>
    <m/>
    <m/>
    <m/>
    <m/>
    <s v=""/>
    <s v=""/>
    <s v=""/>
    <n v="2"/>
    <n v="6.6755674232309744E-4"/>
  </r>
  <r>
    <n v="210"/>
    <x v="0"/>
    <x v="2"/>
    <x v="2"/>
    <m/>
    <m/>
    <m/>
    <x v="2"/>
    <m/>
    <m/>
    <m/>
    <m/>
    <m/>
    <m/>
    <m/>
    <s v=""/>
    <s v=""/>
    <s v=""/>
    <n v="2"/>
    <n v="6.6755674232309744E-4"/>
  </r>
  <r>
    <n v="211"/>
    <x v="0"/>
    <x v="2"/>
    <x v="2"/>
    <m/>
    <m/>
    <m/>
    <x v="2"/>
    <m/>
    <m/>
    <m/>
    <m/>
    <m/>
    <m/>
    <m/>
    <s v=""/>
    <s v=""/>
    <s v=""/>
    <n v="2"/>
    <n v="6.6755674232309744E-4"/>
  </r>
  <r>
    <n v="212"/>
    <x v="0"/>
    <x v="2"/>
    <x v="2"/>
    <m/>
    <m/>
    <m/>
    <x v="2"/>
    <m/>
    <m/>
    <m/>
    <m/>
    <m/>
    <m/>
    <m/>
    <s v=""/>
    <s v=""/>
    <s v=""/>
    <n v="2"/>
    <n v="6.6755674232309744E-4"/>
  </r>
  <r>
    <n v="213"/>
    <x v="0"/>
    <x v="2"/>
    <x v="2"/>
    <m/>
    <m/>
    <m/>
    <x v="2"/>
    <m/>
    <m/>
    <m/>
    <m/>
    <m/>
    <m/>
    <m/>
    <s v=""/>
    <s v=""/>
    <s v=""/>
    <n v="2"/>
    <n v="6.6755674232309744E-4"/>
  </r>
  <r>
    <n v="214"/>
    <x v="0"/>
    <x v="2"/>
    <x v="2"/>
    <m/>
    <m/>
    <m/>
    <x v="2"/>
    <m/>
    <m/>
    <m/>
    <m/>
    <m/>
    <m/>
    <m/>
    <s v=""/>
    <s v=""/>
    <s v=""/>
    <n v="2"/>
    <n v="6.6755674232309744E-4"/>
  </r>
  <r>
    <n v="215"/>
    <x v="0"/>
    <x v="2"/>
    <x v="2"/>
    <m/>
    <m/>
    <m/>
    <x v="2"/>
    <m/>
    <m/>
    <m/>
    <m/>
    <m/>
    <m/>
    <m/>
    <s v=""/>
    <s v=""/>
    <s v=""/>
    <n v="2"/>
    <n v="6.6755674232309744E-4"/>
  </r>
  <r>
    <n v="216"/>
    <x v="0"/>
    <x v="2"/>
    <x v="2"/>
    <m/>
    <m/>
    <m/>
    <x v="2"/>
    <m/>
    <m/>
    <m/>
    <m/>
    <m/>
    <m/>
    <m/>
    <s v=""/>
    <s v=""/>
    <s v=""/>
    <n v="2"/>
    <n v="6.6755674232309744E-4"/>
  </r>
  <r>
    <n v="217"/>
    <x v="0"/>
    <x v="2"/>
    <x v="2"/>
    <m/>
    <m/>
    <m/>
    <x v="2"/>
    <m/>
    <m/>
    <m/>
    <m/>
    <m/>
    <m/>
    <m/>
    <s v=""/>
    <s v=""/>
    <s v=""/>
    <n v="2"/>
    <n v="6.6755674232309744E-4"/>
  </r>
  <r>
    <n v="218"/>
    <x v="0"/>
    <x v="2"/>
    <x v="2"/>
    <m/>
    <m/>
    <m/>
    <x v="2"/>
    <m/>
    <m/>
    <m/>
    <m/>
    <m/>
    <m/>
    <m/>
    <s v=""/>
    <s v=""/>
    <s v=""/>
    <n v="2"/>
    <n v="6.6755674232309744E-4"/>
  </r>
  <r>
    <n v="219"/>
    <x v="0"/>
    <x v="2"/>
    <x v="2"/>
    <m/>
    <m/>
    <m/>
    <x v="2"/>
    <m/>
    <m/>
    <m/>
    <m/>
    <m/>
    <m/>
    <m/>
    <s v=""/>
    <s v=""/>
    <s v=""/>
    <n v="2"/>
    <n v="6.6755674232309744E-4"/>
  </r>
  <r>
    <n v="220"/>
    <x v="0"/>
    <x v="2"/>
    <x v="2"/>
    <m/>
    <m/>
    <m/>
    <x v="2"/>
    <m/>
    <m/>
    <m/>
    <m/>
    <m/>
    <m/>
    <m/>
    <s v=""/>
    <s v=""/>
    <s v=""/>
    <n v="2"/>
    <n v="6.6755674232309744E-4"/>
  </r>
  <r>
    <n v="221"/>
    <x v="0"/>
    <x v="2"/>
    <x v="2"/>
    <m/>
    <m/>
    <m/>
    <x v="2"/>
    <m/>
    <m/>
    <m/>
    <m/>
    <m/>
    <m/>
    <m/>
    <s v=""/>
    <s v=""/>
    <s v=""/>
    <n v="2"/>
    <n v="6.6755674232309744E-4"/>
  </r>
  <r>
    <n v="222"/>
    <x v="0"/>
    <x v="2"/>
    <x v="2"/>
    <m/>
    <m/>
    <m/>
    <x v="2"/>
    <m/>
    <m/>
    <m/>
    <m/>
    <m/>
    <m/>
    <m/>
    <s v=""/>
    <s v=""/>
    <s v=""/>
    <n v="2"/>
    <n v="6.6755674232309744E-4"/>
  </r>
  <r>
    <n v="223"/>
    <x v="0"/>
    <x v="2"/>
    <x v="2"/>
    <m/>
    <m/>
    <m/>
    <x v="2"/>
    <m/>
    <m/>
    <m/>
    <m/>
    <m/>
    <m/>
    <m/>
    <s v=""/>
    <s v=""/>
    <s v=""/>
    <n v="2"/>
    <n v="6.6755674232309744E-4"/>
  </r>
  <r>
    <n v="224"/>
    <x v="0"/>
    <x v="2"/>
    <x v="2"/>
    <m/>
    <m/>
    <m/>
    <x v="2"/>
    <m/>
    <m/>
    <m/>
    <m/>
    <m/>
    <m/>
    <m/>
    <s v=""/>
    <s v=""/>
    <s v=""/>
    <n v="2"/>
    <n v="6.6755674232309744E-4"/>
  </r>
  <r>
    <n v="225"/>
    <x v="0"/>
    <x v="2"/>
    <x v="2"/>
    <m/>
    <m/>
    <m/>
    <x v="2"/>
    <m/>
    <m/>
    <m/>
    <m/>
    <m/>
    <m/>
    <m/>
    <s v=""/>
    <s v=""/>
    <s v=""/>
    <n v="2"/>
    <n v="6.6755674232309744E-4"/>
  </r>
  <r>
    <n v="226"/>
    <x v="0"/>
    <x v="2"/>
    <x v="2"/>
    <m/>
    <m/>
    <m/>
    <x v="2"/>
    <m/>
    <m/>
    <m/>
    <m/>
    <m/>
    <m/>
    <m/>
    <s v=""/>
    <s v=""/>
    <s v=""/>
    <n v="2"/>
    <n v="6.6755674232309744E-4"/>
  </r>
  <r>
    <n v="227"/>
    <x v="0"/>
    <x v="2"/>
    <x v="2"/>
    <m/>
    <m/>
    <m/>
    <x v="2"/>
    <m/>
    <m/>
    <m/>
    <m/>
    <m/>
    <m/>
    <m/>
    <s v=""/>
    <s v=""/>
    <s v=""/>
    <n v="2"/>
    <n v="6.6755674232309744E-4"/>
  </r>
  <r>
    <n v="228"/>
    <x v="0"/>
    <x v="2"/>
    <x v="2"/>
    <m/>
    <m/>
    <m/>
    <x v="2"/>
    <m/>
    <m/>
    <m/>
    <m/>
    <m/>
    <m/>
    <m/>
    <s v=""/>
    <s v=""/>
    <s v=""/>
    <n v="2"/>
    <n v="6.6755674232309744E-4"/>
  </r>
  <r>
    <n v="229"/>
    <x v="0"/>
    <x v="2"/>
    <x v="2"/>
    <m/>
    <m/>
    <m/>
    <x v="2"/>
    <m/>
    <m/>
    <m/>
    <m/>
    <m/>
    <m/>
    <m/>
    <s v=""/>
    <s v=""/>
    <s v=""/>
    <n v="2"/>
    <n v="6.6755674232309744E-4"/>
  </r>
  <r>
    <n v="230"/>
    <x v="0"/>
    <x v="2"/>
    <x v="2"/>
    <m/>
    <m/>
    <m/>
    <x v="2"/>
    <m/>
    <m/>
    <m/>
    <m/>
    <m/>
    <m/>
    <m/>
    <s v=""/>
    <s v=""/>
    <s v=""/>
    <n v="2"/>
    <n v="6.6755674232309744E-4"/>
  </r>
  <r>
    <n v="231"/>
    <x v="0"/>
    <x v="2"/>
    <x v="2"/>
    <m/>
    <m/>
    <m/>
    <x v="2"/>
    <m/>
    <m/>
    <m/>
    <m/>
    <m/>
    <m/>
    <m/>
    <s v=""/>
    <s v=""/>
    <s v=""/>
    <n v="2"/>
    <n v="6.6755674232309744E-4"/>
  </r>
  <r>
    <n v="232"/>
    <x v="0"/>
    <x v="2"/>
    <x v="2"/>
    <m/>
    <m/>
    <m/>
    <x v="2"/>
    <m/>
    <m/>
    <m/>
    <m/>
    <m/>
    <m/>
    <m/>
    <s v=""/>
    <s v=""/>
    <s v=""/>
    <n v="2"/>
    <n v="6.6755674232309744E-4"/>
  </r>
  <r>
    <n v="233"/>
    <x v="0"/>
    <x v="2"/>
    <x v="2"/>
    <m/>
    <m/>
    <m/>
    <x v="2"/>
    <m/>
    <m/>
    <m/>
    <m/>
    <m/>
    <m/>
    <m/>
    <s v=""/>
    <s v=""/>
    <s v=""/>
    <n v="2"/>
    <n v="6.6755674232309744E-4"/>
  </r>
  <r>
    <n v="234"/>
    <x v="0"/>
    <x v="2"/>
    <x v="2"/>
    <m/>
    <m/>
    <m/>
    <x v="2"/>
    <m/>
    <m/>
    <m/>
    <m/>
    <m/>
    <m/>
    <m/>
    <s v=""/>
    <s v=""/>
    <s v=""/>
    <n v="2"/>
    <n v="6.6755674232309744E-4"/>
  </r>
  <r>
    <n v="235"/>
    <x v="0"/>
    <x v="2"/>
    <x v="2"/>
    <m/>
    <m/>
    <m/>
    <x v="2"/>
    <m/>
    <m/>
    <m/>
    <m/>
    <m/>
    <m/>
    <m/>
    <s v=""/>
    <s v=""/>
    <s v=""/>
    <n v="2"/>
    <n v="6.6755674232309744E-4"/>
  </r>
  <r>
    <n v="236"/>
    <x v="0"/>
    <x v="2"/>
    <x v="2"/>
    <m/>
    <m/>
    <m/>
    <x v="2"/>
    <m/>
    <m/>
    <m/>
    <m/>
    <m/>
    <m/>
    <m/>
    <s v=""/>
    <s v=""/>
    <s v=""/>
    <n v="2"/>
    <n v="6.6755674232309744E-4"/>
  </r>
  <r>
    <n v="237"/>
    <x v="0"/>
    <x v="2"/>
    <x v="2"/>
    <m/>
    <m/>
    <m/>
    <x v="2"/>
    <m/>
    <m/>
    <m/>
    <m/>
    <m/>
    <m/>
    <m/>
    <s v=""/>
    <s v=""/>
    <s v=""/>
    <n v="2"/>
    <n v="6.6755674232309744E-4"/>
  </r>
  <r>
    <n v="238"/>
    <x v="0"/>
    <x v="2"/>
    <x v="2"/>
    <m/>
    <m/>
    <m/>
    <x v="2"/>
    <m/>
    <m/>
    <m/>
    <m/>
    <m/>
    <m/>
    <m/>
    <s v=""/>
    <s v=""/>
    <s v=""/>
    <n v="2"/>
    <n v="6.6755674232309744E-4"/>
  </r>
  <r>
    <n v="239"/>
    <x v="0"/>
    <x v="2"/>
    <x v="2"/>
    <m/>
    <m/>
    <m/>
    <x v="2"/>
    <m/>
    <m/>
    <m/>
    <m/>
    <m/>
    <m/>
    <m/>
    <s v=""/>
    <s v=""/>
    <s v=""/>
    <n v="2"/>
    <n v="6.6755674232309744E-4"/>
  </r>
  <r>
    <n v="240"/>
    <x v="0"/>
    <x v="2"/>
    <x v="2"/>
    <m/>
    <m/>
    <m/>
    <x v="2"/>
    <m/>
    <m/>
    <m/>
    <m/>
    <m/>
    <m/>
    <m/>
    <s v=""/>
    <s v=""/>
    <s v=""/>
    <n v="2"/>
    <n v="6.6755674232309744E-4"/>
  </r>
  <r>
    <n v="241"/>
    <x v="0"/>
    <x v="2"/>
    <x v="2"/>
    <m/>
    <m/>
    <m/>
    <x v="2"/>
    <m/>
    <m/>
    <m/>
    <m/>
    <m/>
    <m/>
    <m/>
    <s v=""/>
    <s v=""/>
    <s v=""/>
    <n v="2"/>
    <n v="6.6755674232309744E-4"/>
  </r>
  <r>
    <n v="242"/>
    <x v="0"/>
    <x v="2"/>
    <x v="2"/>
    <m/>
    <m/>
    <m/>
    <x v="2"/>
    <m/>
    <m/>
    <m/>
    <m/>
    <m/>
    <m/>
    <m/>
    <s v=""/>
    <s v=""/>
    <s v=""/>
    <n v="2"/>
    <n v="6.6755674232309744E-4"/>
  </r>
  <r>
    <n v="243"/>
    <x v="0"/>
    <x v="2"/>
    <x v="2"/>
    <m/>
    <m/>
    <m/>
    <x v="2"/>
    <m/>
    <m/>
    <m/>
    <m/>
    <m/>
    <m/>
    <m/>
    <s v=""/>
    <s v=""/>
    <s v=""/>
    <n v="2"/>
    <n v="6.6755674232309744E-4"/>
  </r>
  <r>
    <n v="244"/>
    <x v="0"/>
    <x v="2"/>
    <x v="2"/>
    <m/>
    <m/>
    <m/>
    <x v="2"/>
    <m/>
    <m/>
    <m/>
    <m/>
    <m/>
    <m/>
    <m/>
    <s v=""/>
    <s v=""/>
    <s v=""/>
    <n v="2"/>
    <n v="6.6755674232309744E-4"/>
  </r>
  <r>
    <n v="245"/>
    <x v="0"/>
    <x v="2"/>
    <x v="2"/>
    <m/>
    <m/>
    <m/>
    <x v="2"/>
    <m/>
    <m/>
    <m/>
    <m/>
    <m/>
    <m/>
    <m/>
    <s v=""/>
    <s v=""/>
    <s v=""/>
    <n v="2"/>
    <n v="6.6755674232309744E-4"/>
  </r>
  <r>
    <n v="246"/>
    <x v="0"/>
    <x v="2"/>
    <x v="2"/>
    <m/>
    <m/>
    <m/>
    <x v="2"/>
    <m/>
    <m/>
    <m/>
    <m/>
    <m/>
    <m/>
    <m/>
    <s v=""/>
    <s v=""/>
    <s v=""/>
    <n v="2"/>
    <n v="6.6755674232309744E-4"/>
  </r>
  <r>
    <n v="247"/>
    <x v="0"/>
    <x v="2"/>
    <x v="2"/>
    <m/>
    <m/>
    <m/>
    <x v="2"/>
    <m/>
    <m/>
    <m/>
    <m/>
    <m/>
    <m/>
    <m/>
    <s v=""/>
    <s v=""/>
    <s v=""/>
    <n v="2"/>
    <n v="6.6755674232309744E-4"/>
  </r>
  <r>
    <n v="248"/>
    <x v="0"/>
    <x v="2"/>
    <x v="2"/>
    <m/>
    <m/>
    <m/>
    <x v="2"/>
    <m/>
    <m/>
    <m/>
    <m/>
    <m/>
    <m/>
    <m/>
    <s v=""/>
    <s v=""/>
    <s v=""/>
    <n v="2"/>
    <n v="6.6755674232309744E-4"/>
  </r>
  <r>
    <n v="249"/>
    <x v="0"/>
    <x v="2"/>
    <x v="2"/>
    <m/>
    <m/>
    <m/>
    <x v="2"/>
    <m/>
    <m/>
    <m/>
    <m/>
    <m/>
    <m/>
    <m/>
    <s v=""/>
    <s v=""/>
    <s v=""/>
    <n v="2"/>
    <n v="6.6755674232309744E-4"/>
  </r>
  <r>
    <n v="250"/>
    <x v="0"/>
    <x v="2"/>
    <x v="2"/>
    <m/>
    <m/>
    <m/>
    <x v="2"/>
    <m/>
    <m/>
    <m/>
    <m/>
    <m/>
    <m/>
    <m/>
    <s v=""/>
    <s v=""/>
    <s v=""/>
    <n v="2"/>
    <n v="6.6755674232309744E-4"/>
  </r>
  <r>
    <n v="251"/>
    <x v="0"/>
    <x v="2"/>
    <x v="2"/>
    <m/>
    <m/>
    <m/>
    <x v="2"/>
    <m/>
    <m/>
    <m/>
    <m/>
    <m/>
    <m/>
    <m/>
    <s v=""/>
    <s v=""/>
    <s v=""/>
    <n v="2"/>
    <n v="6.6755674232309744E-4"/>
  </r>
  <r>
    <n v="252"/>
    <x v="0"/>
    <x v="2"/>
    <x v="2"/>
    <m/>
    <m/>
    <m/>
    <x v="2"/>
    <m/>
    <m/>
    <m/>
    <m/>
    <m/>
    <m/>
    <m/>
    <s v=""/>
    <s v=""/>
    <s v=""/>
    <n v="2"/>
    <n v="6.6755674232309744E-4"/>
  </r>
  <r>
    <n v="253"/>
    <x v="0"/>
    <x v="2"/>
    <x v="2"/>
    <m/>
    <m/>
    <m/>
    <x v="2"/>
    <m/>
    <m/>
    <m/>
    <m/>
    <m/>
    <m/>
    <m/>
    <s v=""/>
    <s v=""/>
    <s v=""/>
    <n v="2"/>
    <n v="6.6755674232309744E-4"/>
  </r>
  <r>
    <n v="254"/>
    <x v="0"/>
    <x v="2"/>
    <x v="2"/>
    <m/>
    <m/>
    <m/>
    <x v="2"/>
    <m/>
    <m/>
    <m/>
    <m/>
    <m/>
    <m/>
    <m/>
    <s v=""/>
    <s v=""/>
    <s v=""/>
    <n v="2"/>
    <n v="6.6755674232309744E-4"/>
  </r>
  <r>
    <n v="255"/>
    <x v="0"/>
    <x v="2"/>
    <x v="2"/>
    <m/>
    <m/>
    <m/>
    <x v="2"/>
    <m/>
    <m/>
    <m/>
    <m/>
    <m/>
    <m/>
    <m/>
    <s v=""/>
    <s v=""/>
    <s v=""/>
    <n v="2"/>
    <n v="6.6755674232309744E-4"/>
  </r>
  <r>
    <n v="256"/>
    <x v="0"/>
    <x v="2"/>
    <x v="2"/>
    <m/>
    <m/>
    <m/>
    <x v="2"/>
    <m/>
    <m/>
    <m/>
    <m/>
    <m/>
    <m/>
    <m/>
    <s v=""/>
    <s v=""/>
    <s v=""/>
    <n v="2"/>
    <n v="6.6755674232309744E-4"/>
  </r>
  <r>
    <n v="257"/>
    <x v="0"/>
    <x v="2"/>
    <x v="2"/>
    <m/>
    <m/>
    <m/>
    <x v="2"/>
    <m/>
    <m/>
    <m/>
    <m/>
    <m/>
    <m/>
    <m/>
    <s v=""/>
    <s v=""/>
    <s v=""/>
    <n v="2"/>
    <n v="6.6755674232309744E-4"/>
  </r>
  <r>
    <n v="258"/>
    <x v="0"/>
    <x v="2"/>
    <x v="2"/>
    <m/>
    <m/>
    <m/>
    <x v="2"/>
    <m/>
    <m/>
    <m/>
    <m/>
    <m/>
    <m/>
    <m/>
    <s v=""/>
    <s v=""/>
    <s v=""/>
    <n v="2"/>
    <n v="6.6755674232309744E-4"/>
  </r>
  <r>
    <n v="259"/>
    <x v="0"/>
    <x v="2"/>
    <x v="2"/>
    <m/>
    <m/>
    <m/>
    <x v="2"/>
    <m/>
    <m/>
    <m/>
    <m/>
    <m/>
    <m/>
    <m/>
    <s v=""/>
    <s v=""/>
    <s v=""/>
    <n v="2"/>
    <n v="6.6755674232309744E-4"/>
  </r>
  <r>
    <n v="260"/>
    <x v="0"/>
    <x v="2"/>
    <x v="2"/>
    <m/>
    <m/>
    <m/>
    <x v="2"/>
    <m/>
    <m/>
    <m/>
    <m/>
    <m/>
    <m/>
    <m/>
    <s v=""/>
    <s v=""/>
    <s v=""/>
    <n v="2"/>
    <n v="6.6755674232309744E-4"/>
  </r>
  <r>
    <n v="261"/>
    <x v="0"/>
    <x v="2"/>
    <x v="2"/>
    <m/>
    <m/>
    <m/>
    <x v="2"/>
    <m/>
    <m/>
    <m/>
    <m/>
    <m/>
    <m/>
    <m/>
    <s v=""/>
    <s v=""/>
    <s v=""/>
    <n v="2"/>
    <n v="6.6755674232309744E-4"/>
  </r>
  <r>
    <n v="262"/>
    <x v="0"/>
    <x v="2"/>
    <x v="2"/>
    <m/>
    <m/>
    <m/>
    <x v="2"/>
    <m/>
    <m/>
    <m/>
    <m/>
    <m/>
    <m/>
    <m/>
    <s v=""/>
    <s v=""/>
    <s v=""/>
    <n v="2"/>
    <n v="6.6755674232309744E-4"/>
  </r>
  <r>
    <n v="263"/>
    <x v="0"/>
    <x v="2"/>
    <x v="2"/>
    <m/>
    <m/>
    <m/>
    <x v="2"/>
    <m/>
    <m/>
    <m/>
    <m/>
    <m/>
    <m/>
    <m/>
    <s v=""/>
    <s v=""/>
    <s v=""/>
    <n v="2"/>
    <n v="6.6755674232309744E-4"/>
  </r>
  <r>
    <n v="264"/>
    <x v="0"/>
    <x v="2"/>
    <x v="2"/>
    <m/>
    <m/>
    <m/>
    <x v="2"/>
    <m/>
    <m/>
    <m/>
    <m/>
    <m/>
    <m/>
    <m/>
    <s v=""/>
    <s v=""/>
    <s v=""/>
    <n v="2"/>
    <n v="6.6755674232309744E-4"/>
  </r>
  <r>
    <n v="265"/>
    <x v="0"/>
    <x v="2"/>
    <x v="2"/>
    <m/>
    <m/>
    <m/>
    <x v="2"/>
    <m/>
    <m/>
    <m/>
    <m/>
    <m/>
    <m/>
    <m/>
    <s v=""/>
    <s v=""/>
    <s v=""/>
    <n v="2"/>
    <n v="6.6755674232309744E-4"/>
  </r>
  <r>
    <n v="266"/>
    <x v="0"/>
    <x v="2"/>
    <x v="2"/>
    <m/>
    <m/>
    <m/>
    <x v="2"/>
    <m/>
    <m/>
    <m/>
    <m/>
    <m/>
    <m/>
    <m/>
    <s v=""/>
    <s v=""/>
    <s v=""/>
    <n v="2"/>
    <n v="6.6755674232309744E-4"/>
  </r>
  <r>
    <n v="267"/>
    <x v="0"/>
    <x v="2"/>
    <x v="2"/>
    <m/>
    <m/>
    <m/>
    <x v="2"/>
    <m/>
    <m/>
    <m/>
    <m/>
    <m/>
    <m/>
    <m/>
    <s v=""/>
    <s v=""/>
    <s v=""/>
    <n v="2"/>
    <n v="6.6755674232309744E-4"/>
  </r>
  <r>
    <n v="268"/>
    <x v="0"/>
    <x v="2"/>
    <x v="2"/>
    <m/>
    <m/>
    <m/>
    <x v="2"/>
    <m/>
    <m/>
    <m/>
    <m/>
    <m/>
    <m/>
    <m/>
    <s v=""/>
    <s v=""/>
    <s v=""/>
    <n v="2"/>
    <n v="6.6755674232309744E-4"/>
  </r>
  <r>
    <n v="269"/>
    <x v="0"/>
    <x v="2"/>
    <x v="2"/>
    <m/>
    <m/>
    <m/>
    <x v="2"/>
    <m/>
    <m/>
    <m/>
    <m/>
    <m/>
    <m/>
    <m/>
    <s v=""/>
    <s v=""/>
    <s v=""/>
    <n v="2"/>
    <n v="6.6755674232309744E-4"/>
  </r>
  <r>
    <n v="270"/>
    <x v="0"/>
    <x v="2"/>
    <x v="2"/>
    <m/>
    <m/>
    <m/>
    <x v="2"/>
    <m/>
    <m/>
    <m/>
    <m/>
    <m/>
    <m/>
    <m/>
    <s v=""/>
    <s v=""/>
    <s v=""/>
    <n v="2"/>
    <n v="6.6755674232309744E-4"/>
  </r>
  <r>
    <n v="271"/>
    <x v="0"/>
    <x v="2"/>
    <x v="2"/>
    <m/>
    <m/>
    <m/>
    <x v="2"/>
    <m/>
    <m/>
    <m/>
    <m/>
    <m/>
    <m/>
    <m/>
    <s v=""/>
    <s v=""/>
    <s v=""/>
    <n v="2"/>
    <n v="6.6755674232309744E-4"/>
  </r>
  <r>
    <n v="272"/>
    <x v="0"/>
    <x v="2"/>
    <x v="2"/>
    <m/>
    <m/>
    <m/>
    <x v="2"/>
    <m/>
    <m/>
    <m/>
    <m/>
    <m/>
    <m/>
    <m/>
    <s v=""/>
    <s v=""/>
    <s v=""/>
    <n v="2"/>
    <n v="6.6755674232309744E-4"/>
  </r>
  <r>
    <n v="273"/>
    <x v="0"/>
    <x v="2"/>
    <x v="2"/>
    <m/>
    <m/>
    <m/>
    <x v="2"/>
    <m/>
    <m/>
    <m/>
    <m/>
    <m/>
    <m/>
    <m/>
    <s v=""/>
    <s v=""/>
    <s v=""/>
    <n v="2"/>
    <n v="6.6755674232309744E-4"/>
  </r>
  <r>
    <n v="274"/>
    <x v="0"/>
    <x v="2"/>
    <x v="2"/>
    <m/>
    <m/>
    <m/>
    <x v="2"/>
    <m/>
    <m/>
    <m/>
    <m/>
    <m/>
    <m/>
    <m/>
    <s v=""/>
    <s v=""/>
    <s v=""/>
    <n v="2"/>
    <n v="6.6755674232309744E-4"/>
  </r>
  <r>
    <n v="275"/>
    <x v="0"/>
    <x v="2"/>
    <x v="2"/>
    <m/>
    <m/>
    <m/>
    <x v="2"/>
    <m/>
    <m/>
    <m/>
    <m/>
    <m/>
    <m/>
    <m/>
    <s v=""/>
    <s v=""/>
    <s v=""/>
    <n v="2"/>
    <n v="6.6755674232309744E-4"/>
  </r>
  <r>
    <n v="276"/>
    <x v="0"/>
    <x v="2"/>
    <x v="2"/>
    <m/>
    <m/>
    <m/>
    <x v="2"/>
    <m/>
    <m/>
    <m/>
    <m/>
    <m/>
    <m/>
    <m/>
    <s v=""/>
    <s v=""/>
    <s v=""/>
    <n v="2"/>
    <n v="6.6755674232309744E-4"/>
  </r>
  <r>
    <n v="277"/>
    <x v="0"/>
    <x v="2"/>
    <x v="2"/>
    <m/>
    <m/>
    <m/>
    <x v="2"/>
    <m/>
    <m/>
    <m/>
    <m/>
    <m/>
    <m/>
    <m/>
    <s v=""/>
    <s v=""/>
    <s v=""/>
    <n v="2"/>
    <n v="6.6755674232309744E-4"/>
  </r>
  <r>
    <n v="278"/>
    <x v="0"/>
    <x v="2"/>
    <x v="2"/>
    <m/>
    <m/>
    <m/>
    <x v="2"/>
    <m/>
    <m/>
    <m/>
    <m/>
    <m/>
    <m/>
    <m/>
    <s v=""/>
    <s v=""/>
    <s v=""/>
    <n v="2"/>
    <n v="6.6755674232309744E-4"/>
  </r>
  <r>
    <n v="279"/>
    <x v="0"/>
    <x v="2"/>
    <x v="2"/>
    <m/>
    <m/>
    <m/>
    <x v="2"/>
    <m/>
    <m/>
    <m/>
    <m/>
    <m/>
    <m/>
    <m/>
    <s v=""/>
    <s v=""/>
    <s v=""/>
    <n v="2"/>
    <n v="6.6755674232309744E-4"/>
  </r>
  <r>
    <n v="280"/>
    <x v="0"/>
    <x v="2"/>
    <x v="2"/>
    <m/>
    <m/>
    <m/>
    <x v="2"/>
    <m/>
    <m/>
    <m/>
    <m/>
    <m/>
    <m/>
    <m/>
    <s v=""/>
    <s v=""/>
    <s v=""/>
    <n v="2"/>
    <n v="6.6755674232309744E-4"/>
  </r>
  <r>
    <n v="281"/>
    <x v="0"/>
    <x v="2"/>
    <x v="2"/>
    <m/>
    <m/>
    <m/>
    <x v="2"/>
    <m/>
    <m/>
    <m/>
    <m/>
    <m/>
    <m/>
    <m/>
    <s v=""/>
    <s v=""/>
    <s v=""/>
    <n v="2"/>
    <n v="6.6755674232309744E-4"/>
  </r>
  <r>
    <n v="282"/>
    <x v="0"/>
    <x v="2"/>
    <x v="2"/>
    <m/>
    <m/>
    <m/>
    <x v="2"/>
    <m/>
    <m/>
    <m/>
    <m/>
    <m/>
    <m/>
    <m/>
    <s v=""/>
    <s v=""/>
    <s v=""/>
    <n v="2"/>
    <n v="6.6755674232309744E-4"/>
  </r>
  <r>
    <n v="283"/>
    <x v="0"/>
    <x v="2"/>
    <x v="2"/>
    <m/>
    <m/>
    <m/>
    <x v="2"/>
    <m/>
    <m/>
    <m/>
    <m/>
    <m/>
    <m/>
    <m/>
    <s v=""/>
    <s v=""/>
    <s v=""/>
    <n v="2"/>
    <n v="6.6755674232309744E-4"/>
  </r>
  <r>
    <n v="284"/>
    <x v="0"/>
    <x v="2"/>
    <x v="2"/>
    <m/>
    <m/>
    <m/>
    <x v="2"/>
    <m/>
    <m/>
    <m/>
    <m/>
    <m/>
    <m/>
    <m/>
    <s v=""/>
    <s v=""/>
    <s v=""/>
    <n v="2"/>
    <n v="6.6755674232309744E-4"/>
  </r>
  <r>
    <n v="285"/>
    <x v="0"/>
    <x v="2"/>
    <x v="2"/>
    <m/>
    <m/>
    <m/>
    <x v="2"/>
    <m/>
    <m/>
    <m/>
    <m/>
    <m/>
    <m/>
    <m/>
    <s v=""/>
    <s v=""/>
    <s v=""/>
    <n v="2"/>
    <n v="6.6755674232309744E-4"/>
  </r>
  <r>
    <n v="286"/>
    <x v="0"/>
    <x v="2"/>
    <x v="2"/>
    <m/>
    <m/>
    <m/>
    <x v="2"/>
    <m/>
    <m/>
    <m/>
    <m/>
    <m/>
    <m/>
    <m/>
    <s v=""/>
    <s v=""/>
    <s v=""/>
    <n v="2"/>
    <n v="6.6755674232309744E-4"/>
  </r>
  <r>
    <n v="287"/>
    <x v="0"/>
    <x v="2"/>
    <x v="2"/>
    <m/>
    <m/>
    <m/>
    <x v="2"/>
    <m/>
    <m/>
    <m/>
    <m/>
    <m/>
    <m/>
    <m/>
    <s v=""/>
    <s v=""/>
    <s v=""/>
    <n v="2"/>
    <n v="6.6755674232309744E-4"/>
  </r>
  <r>
    <n v="288"/>
    <x v="0"/>
    <x v="2"/>
    <x v="2"/>
    <m/>
    <m/>
    <m/>
    <x v="2"/>
    <m/>
    <m/>
    <m/>
    <m/>
    <m/>
    <m/>
    <m/>
    <s v=""/>
    <s v=""/>
    <s v=""/>
    <n v="2"/>
    <n v="6.6755674232309744E-4"/>
  </r>
  <r>
    <n v="289"/>
    <x v="0"/>
    <x v="2"/>
    <x v="2"/>
    <m/>
    <m/>
    <m/>
    <x v="2"/>
    <m/>
    <m/>
    <m/>
    <m/>
    <m/>
    <m/>
    <m/>
    <s v=""/>
    <s v=""/>
    <s v=""/>
    <n v="2"/>
    <n v="6.6755674232309744E-4"/>
  </r>
  <r>
    <n v="290"/>
    <x v="0"/>
    <x v="2"/>
    <x v="2"/>
    <m/>
    <m/>
    <m/>
    <x v="2"/>
    <m/>
    <m/>
    <m/>
    <m/>
    <m/>
    <m/>
    <m/>
    <s v=""/>
    <s v=""/>
    <s v=""/>
    <n v="2"/>
    <n v="6.6755674232309744E-4"/>
  </r>
  <r>
    <n v="291"/>
    <x v="0"/>
    <x v="2"/>
    <x v="2"/>
    <m/>
    <m/>
    <m/>
    <x v="2"/>
    <m/>
    <m/>
    <m/>
    <m/>
    <m/>
    <m/>
    <m/>
    <s v=""/>
    <s v=""/>
    <s v=""/>
    <n v="2"/>
    <n v="6.6755674232309744E-4"/>
  </r>
  <r>
    <n v="292"/>
    <x v="0"/>
    <x v="2"/>
    <x v="2"/>
    <m/>
    <m/>
    <m/>
    <x v="2"/>
    <m/>
    <m/>
    <m/>
    <m/>
    <m/>
    <m/>
    <m/>
    <s v=""/>
    <s v=""/>
    <s v=""/>
    <n v="2"/>
    <n v="6.6755674232309744E-4"/>
  </r>
  <r>
    <n v="293"/>
    <x v="0"/>
    <x v="2"/>
    <x v="2"/>
    <m/>
    <m/>
    <m/>
    <x v="2"/>
    <m/>
    <m/>
    <m/>
    <m/>
    <m/>
    <m/>
    <m/>
    <s v=""/>
    <s v=""/>
    <s v=""/>
    <n v="2"/>
    <n v="6.6755674232309744E-4"/>
  </r>
  <r>
    <n v="294"/>
    <x v="0"/>
    <x v="2"/>
    <x v="2"/>
    <m/>
    <m/>
    <m/>
    <x v="2"/>
    <m/>
    <m/>
    <m/>
    <m/>
    <m/>
    <m/>
    <m/>
    <s v=""/>
    <s v=""/>
    <s v=""/>
    <n v="2"/>
    <n v="6.6755674232309744E-4"/>
  </r>
  <r>
    <n v="295"/>
    <x v="0"/>
    <x v="2"/>
    <x v="2"/>
    <m/>
    <m/>
    <m/>
    <x v="2"/>
    <m/>
    <m/>
    <m/>
    <m/>
    <m/>
    <m/>
    <m/>
    <s v=""/>
    <s v=""/>
    <s v=""/>
    <n v="2"/>
    <n v="6.6755674232309744E-4"/>
  </r>
  <r>
    <n v="296"/>
    <x v="0"/>
    <x v="2"/>
    <x v="2"/>
    <m/>
    <m/>
    <m/>
    <x v="2"/>
    <m/>
    <m/>
    <m/>
    <m/>
    <m/>
    <m/>
    <m/>
    <s v=""/>
    <s v=""/>
    <s v=""/>
    <n v="2"/>
    <n v="6.6755674232309744E-4"/>
  </r>
  <r>
    <n v="297"/>
    <x v="0"/>
    <x v="2"/>
    <x v="2"/>
    <m/>
    <m/>
    <m/>
    <x v="2"/>
    <m/>
    <m/>
    <m/>
    <m/>
    <m/>
    <m/>
    <m/>
    <s v=""/>
    <s v=""/>
    <s v=""/>
    <n v="2"/>
    <n v="6.6755674232309744E-4"/>
  </r>
  <r>
    <n v="298"/>
    <x v="0"/>
    <x v="2"/>
    <x v="2"/>
    <m/>
    <m/>
    <m/>
    <x v="2"/>
    <m/>
    <m/>
    <m/>
    <m/>
    <m/>
    <m/>
    <m/>
    <s v=""/>
    <s v=""/>
    <s v=""/>
    <n v="2"/>
    <n v="6.6755674232309744E-4"/>
  </r>
  <r>
    <n v="299"/>
    <x v="0"/>
    <x v="2"/>
    <x v="2"/>
    <m/>
    <m/>
    <m/>
    <x v="2"/>
    <m/>
    <m/>
    <m/>
    <m/>
    <m/>
    <m/>
    <m/>
    <s v=""/>
    <s v=""/>
    <s v=""/>
    <n v="2"/>
    <n v="6.6755674232309744E-4"/>
  </r>
  <r>
    <n v="300"/>
    <x v="0"/>
    <x v="2"/>
    <x v="2"/>
    <m/>
    <m/>
    <m/>
    <x v="2"/>
    <m/>
    <m/>
    <m/>
    <m/>
    <m/>
    <m/>
    <m/>
    <s v=""/>
    <s v=""/>
    <s v=""/>
    <n v="2"/>
    <n v="6.6755674232309744E-4"/>
  </r>
  <r>
    <n v="301"/>
    <x v="0"/>
    <x v="2"/>
    <x v="2"/>
    <m/>
    <m/>
    <m/>
    <x v="2"/>
    <m/>
    <m/>
    <m/>
    <m/>
    <m/>
    <m/>
    <m/>
    <s v=""/>
    <s v=""/>
    <s v=""/>
    <n v="2"/>
    <n v="6.6755674232309744E-4"/>
  </r>
  <r>
    <n v="302"/>
    <x v="0"/>
    <x v="2"/>
    <x v="2"/>
    <m/>
    <m/>
    <m/>
    <x v="2"/>
    <m/>
    <m/>
    <m/>
    <m/>
    <m/>
    <m/>
    <m/>
    <s v=""/>
    <s v=""/>
    <s v=""/>
    <n v="2"/>
    <n v="6.6755674232309744E-4"/>
  </r>
  <r>
    <n v="303"/>
    <x v="0"/>
    <x v="2"/>
    <x v="2"/>
    <m/>
    <m/>
    <m/>
    <x v="2"/>
    <m/>
    <m/>
    <m/>
    <m/>
    <m/>
    <m/>
    <m/>
    <s v=""/>
    <s v=""/>
    <s v=""/>
    <n v="2"/>
    <n v="6.6755674232309744E-4"/>
  </r>
  <r>
    <n v="304"/>
    <x v="0"/>
    <x v="2"/>
    <x v="2"/>
    <m/>
    <m/>
    <m/>
    <x v="2"/>
    <m/>
    <m/>
    <m/>
    <m/>
    <m/>
    <m/>
    <m/>
    <s v=""/>
    <s v=""/>
    <s v=""/>
    <n v="2"/>
    <n v="6.6755674232309744E-4"/>
  </r>
  <r>
    <n v="305"/>
    <x v="0"/>
    <x v="2"/>
    <x v="2"/>
    <m/>
    <m/>
    <m/>
    <x v="2"/>
    <m/>
    <m/>
    <m/>
    <m/>
    <m/>
    <m/>
    <m/>
    <s v=""/>
    <s v=""/>
    <s v=""/>
    <n v="2"/>
    <n v="6.6755674232309744E-4"/>
  </r>
  <r>
    <n v="306"/>
    <x v="0"/>
    <x v="2"/>
    <x v="2"/>
    <m/>
    <m/>
    <m/>
    <x v="2"/>
    <m/>
    <m/>
    <m/>
    <m/>
    <m/>
    <m/>
    <m/>
    <s v=""/>
    <s v=""/>
    <s v=""/>
    <n v="2"/>
    <n v="6.6755674232309744E-4"/>
  </r>
  <r>
    <n v="307"/>
    <x v="0"/>
    <x v="2"/>
    <x v="2"/>
    <m/>
    <m/>
    <m/>
    <x v="2"/>
    <m/>
    <m/>
    <m/>
    <m/>
    <m/>
    <m/>
    <m/>
    <s v=""/>
    <s v=""/>
    <s v=""/>
    <n v="2"/>
    <n v="6.6755674232309744E-4"/>
  </r>
  <r>
    <n v="308"/>
    <x v="0"/>
    <x v="2"/>
    <x v="2"/>
    <m/>
    <m/>
    <m/>
    <x v="2"/>
    <m/>
    <m/>
    <m/>
    <m/>
    <m/>
    <m/>
    <m/>
    <s v=""/>
    <s v=""/>
    <s v=""/>
    <n v="2"/>
    <n v="6.6755674232309744E-4"/>
  </r>
  <r>
    <n v="309"/>
    <x v="0"/>
    <x v="2"/>
    <x v="2"/>
    <m/>
    <m/>
    <m/>
    <x v="2"/>
    <m/>
    <m/>
    <m/>
    <m/>
    <m/>
    <m/>
    <m/>
    <s v=""/>
    <s v=""/>
    <s v=""/>
    <n v="2"/>
    <n v="6.6755674232309744E-4"/>
  </r>
  <r>
    <n v="310"/>
    <x v="0"/>
    <x v="2"/>
    <x v="2"/>
    <m/>
    <m/>
    <m/>
    <x v="2"/>
    <m/>
    <m/>
    <m/>
    <m/>
    <m/>
    <m/>
    <m/>
    <s v=""/>
    <s v=""/>
    <s v=""/>
    <n v="2"/>
    <n v="6.6755674232309744E-4"/>
  </r>
  <r>
    <n v="311"/>
    <x v="0"/>
    <x v="2"/>
    <x v="2"/>
    <m/>
    <m/>
    <m/>
    <x v="2"/>
    <m/>
    <m/>
    <m/>
    <m/>
    <m/>
    <m/>
    <m/>
    <s v=""/>
    <s v=""/>
    <s v=""/>
    <n v="2"/>
    <n v="6.6755674232309744E-4"/>
  </r>
  <r>
    <n v="312"/>
    <x v="0"/>
    <x v="2"/>
    <x v="2"/>
    <m/>
    <m/>
    <m/>
    <x v="2"/>
    <m/>
    <m/>
    <m/>
    <m/>
    <m/>
    <m/>
    <m/>
    <s v=""/>
    <s v=""/>
    <s v=""/>
    <n v="2"/>
    <n v="6.6755674232309744E-4"/>
  </r>
  <r>
    <n v="313"/>
    <x v="0"/>
    <x v="2"/>
    <x v="2"/>
    <m/>
    <m/>
    <m/>
    <x v="2"/>
    <m/>
    <m/>
    <m/>
    <m/>
    <m/>
    <m/>
    <m/>
    <s v=""/>
    <s v=""/>
    <s v=""/>
    <n v="2"/>
    <n v="6.6755674232309744E-4"/>
  </r>
  <r>
    <n v="314"/>
    <x v="0"/>
    <x v="2"/>
    <x v="2"/>
    <m/>
    <m/>
    <m/>
    <x v="2"/>
    <m/>
    <m/>
    <m/>
    <m/>
    <m/>
    <m/>
    <m/>
    <s v=""/>
    <s v=""/>
    <s v=""/>
    <n v="2"/>
    <n v="6.6755674232309744E-4"/>
  </r>
  <r>
    <n v="315"/>
    <x v="0"/>
    <x v="2"/>
    <x v="2"/>
    <m/>
    <m/>
    <m/>
    <x v="2"/>
    <m/>
    <m/>
    <m/>
    <m/>
    <m/>
    <m/>
    <m/>
    <s v=""/>
    <s v=""/>
    <s v=""/>
    <n v="2"/>
    <n v="6.6755674232309744E-4"/>
  </r>
  <r>
    <n v="316"/>
    <x v="0"/>
    <x v="2"/>
    <x v="2"/>
    <m/>
    <m/>
    <m/>
    <x v="2"/>
    <m/>
    <m/>
    <m/>
    <m/>
    <m/>
    <m/>
    <m/>
    <s v=""/>
    <s v=""/>
    <s v=""/>
    <n v="2"/>
    <n v="6.6755674232309744E-4"/>
  </r>
  <r>
    <n v="317"/>
    <x v="0"/>
    <x v="2"/>
    <x v="2"/>
    <m/>
    <m/>
    <m/>
    <x v="2"/>
    <m/>
    <m/>
    <m/>
    <m/>
    <m/>
    <m/>
    <m/>
    <s v=""/>
    <s v=""/>
    <s v=""/>
    <n v="2"/>
    <n v="6.6755674232309744E-4"/>
  </r>
  <r>
    <n v="318"/>
    <x v="0"/>
    <x v="2"/>
    <x v="2"/>
    <m/>
    <m/>
    <m/>
    <x v="2"/>
    <m/>
    <m/>
    <m/>
    <m/>
    <m/>
    <m/>
    <m/>
    <s v=""/>
    <s v=""/>
    <s v=""/>
    <n v="2"/>
    <n v="6.6755674232309744E-4"/>
  </r>
  <r>
    <n v="319"/>
    <x v="0"/>
    <x v="2"/>
    <x v="2"/>
    <m/>
    <m/>
    <m/>
    <x v="2"/>
    <m/>
    <m/>
    <m/>
    <m/>
    <m/>
    <m/>
    <m/>
    <s v=""/>
    <s v=""/>
    <s v=""/>
    <n v="2"/>
    <n v="6.6755674232309744E-4"/>
  </r>
  <r>
    <n v="320"/>
    <x v="0"/>
    <x v="2"/>
    <x v="2"/>
    <m/>
    <m/>
    <m/>
    <x v="2"/>
    <m/>
    <m/>
    <m/>
    <m/>
    <m/>
    <m/>
    <m/>
    <s v=""/>
    <s v=""/>
    <s v=""/>
    <n v="2"/>
    <n v="6.6755674232309744E-4"/>
  </r>
  <r>
    <n v="321"/>
    <x v="0"/>
    <x v="2"/>
    <x v="2"/>
    <m/>
    <m/>
    <m/>
    <x v="2"/>
    <m/>
    <m/>
    <m/>
    <m/>
    <m/>
    <m/>
    <m/>
    <s v=""/>
    <s v=""/>
    <s v=""/>
    <n v="2"/>
    <n v="6.6755674232309744E-4"/>
  </r>
  <r>
    <n v="322"/>
    <x v="0"/>
    <x v="2"/>
    <x v="2"/>
    <m/>
    <m/>
    <m/>
    <x v="2"/>
    <m/>
    <m/>
    <m/>
    <m/>
    <m/>
    <m/>
    <m/>
    <s v=""/>
    <s v=""/>
    <s v=""/>
    <n v="2"/>
    <n v="6.6755674232309744E-4"/>
  </r>
  <r>
    <n v="323"/>
    <x v="0"/>
    <x v="2"/>
    <x v="2"/>
    <m/>
    <m/>
    <m/>
    <x v="2"/>
    <m/>
    <m/>
    <m/>
    <m/>
    <m/>
    <m/>
    <m/>
    <s v=""/>
    <s v=""/>
    <s v=""/>
    <n v="2"/>
    <n v="6.6755674232309744E-4"/>
  </r>
  <r>
    <n v="324"/>
    <x v="0"/>
    <x v="2"/>
    <x v="2"/>
    <m/>
    <m/>
    <m/>
    <x v="2"/>
    <m/>
    <m/>
    <m/>
    <m/>
    <m/>
    <m/>
    <m/>
    <s v=""/>
    <s v=""/>
    <s v=""/>
    <n v="2"/>
    <n v="6.6755674232309744E-4"/>
  </r>
  <r>
    <n v="325"/>
    <x v="0"/>
    <x v="2"/>
    <x v="2"/>
    <m/>
    <m/>
    <m/>
    <x v="2"/>
    <m/>
    <m/>
    <m/>
    <m/>
    <m/>
    <m/>
    <m/>
    <s v=""/>
    <s v=""/>
    <s v=""/>
    <n v="2"/>
    <n v="6.6755674232309744E-4"/>
  </r>
  <r>
    <n v="326"/>
    <x v="0"/>
    <x v="2"/>
    <x v="2"/>
    <m/>
    <m/>
    <m/>
    <x v="2"/>
    <m/>
    <m/>
    <m/>
    <m/>
    <m/>
    <m/>
    <m/>
    <s v=""/>
    <s v=""/>
    <s v=""/>
    <n v="2"/>
    <n v="6.6755674232309744E-4"/>
  </r>
  <r>
    <n v="327"/>
    <x v="0"/>
    <x v="2"/>
    <x v="2"/>
    <m/>
    <m/>
    <m/>
    <x v="2"/>
    <m/>
    <m/>
    <m/>
    <m/>
    <m/>
    <m/>
    <m/>
    <s v=""/>
    <s v=""/>
    <s v=""/>
    <n v="2"/>
    <n v="6.6755674232309744E-4"/>
  </r>
  <r>
    <n v="328"/>
    <x v="0"/>
    <x v="2"/>
    <x v="2"/>
    <m/>
    <m/>
    <m/>
    <x v="2"/>
    <m/>
    <m/>
    <m/>
    <m/>
    <m/>
    <m/>
    <m/>
    <s v=""/>
    <s v=""/>
    <s v=""/>
    <n v="2"/>
    <n v="6.6755674232309744E-4"/>
  </r>
  <r>
    <n v="329"/>
    <x v="0"/>
    <x v="2"/>
    <x v="2"/>
    <m/>
    <m/>
    <m/>
    <x v="2"/>
    <m/>
    <m/>
    <m/>
    <m/>
    <m/>
    <m/>
    <m/>
    <s v=""/>
    <s v=""/>
    <s v=""/>
    <n v="2"/>
    <n v="6.6755674232309744E-4"/>
  </r>
  <r>
    <n v="330"/>
    <x v="0"/>
    <x v="2"/>
    <x v="2"/>
    <m/>
    <m/>
    <m/>
    <x v="2"/>
    <m/>
    <m/>
    <m/>
    <m/>
    <m/>
    <m/>
    <m/>
    <s v=""/>
    <s v=""/>
    <s v=""/>
    <n v="2"/>
    <n v="6.6755674232309744E-4"/>
  </r>
  <r>
    <n v="331"/>
    <x v="0"/>
    <x v="2"/>
    <x v="2"/>
    <m/>
    <m/>
    <m/>
    <x v="2"/>
    <m/>
    <m/>
    <m/>
    <m/>
    <m/>
    <m/>
    <m/>
    <s v=""/>
    <s v=""/>
    <s v=""/>
    <n v="2"/>
    <n v="6.6755674232309744E-4"/>
  </r>
  <r>
    <n v="332"/>
    <x v="0"/>
    <x v="2"/>
    <x v="2"/>
    <m/>
    <m/>
    <m/>
    <x v="2"/>
    <m/>
    <m/>
    <m/>
    <m/>
    <m/>
    <m/>
    <m/>
    <s v=""/>
    <s v=""/>
    <s v=""/>
    <n v="2"/>
    <n v="6.6755674232309744E-4"/>
  </r>
  <r>
    <n v="333"/>
    <x v="0"/>
    <x v="2"/>
    <x v="2"/>
    <m/>
    <m/>
    <m/>
    <x v="2"/>
    <m/>
    <m/>
    <m/>
    <m/>
    <m/>
    <m/>
    <m/>
    <s v=""/>
    <s v=""/>
    <s v=""/>
    <n v="2"/>
    <n v="6.6755674232309744E-4"/>
  </r>
  <r>
    <n v="334"/>
    <x v="0"/>
    <x v="2"/>
    <x v="2"/>
    <m/>
    <m/>
    <m/>
    <x v="2"/>
    <m/>
    <m/>
    <m/>
    <m/>
    <m/>
    <m/>
    <m/>
    <s v=""/>
    <s v=""/>
    <s v=""/>
    <n v="2"/>
    <n v="6.6755674232309744E-4"/>
  </r>
  <r>
    <n v="335"/>
    <x v="0"/>
    <x v="2"/>
    <x v="2"/>
    <m/>
    <m/>
    <m/>
    <x v="2"/>
    <m/>
    <m/>
    <m/>
    <m/>
    <m/>
    <m/>
    <m/>
    <s v=""/>
    <s v=""/>
    <s v=""/>
    <n v="2"/>
    <n v="6.6755674232309744E-4"/>
  </r>
  <r>
    <n v="336"/>
    <x v="0"/>
    <x v="2"/>
    <x v="2"/>
    <m/>
    <m/>
    <m/>
    <x v="2"/>
    <m/>
    <m/>
    <m/>
    <m/>
    <m/>
    <m/>
    <m/>
    <s v=""/>
    <s v=""/>
    <s v=""/>
    <n v="2"/>
    <n v="6.6755674232309744E-4"/>
  </r>
  <r>
    <n v="337"/>
    <x v="0"/>
    <x v="2"/>
    <x v="2"/>
    <m/>
    <m/>
    <m/>
    <x v="2"/>
    <m/>
    <m/>
    <m/>
    <m/>
    <m/>
    <m/>
    <m/>
    <s v=""/>
    <s v=""/>
    <s v=""/>
    <n v="2"/>
    <n v="6.6755674232309744E-4"/>
  </r>
  <r>
    <n v="338"/>
    <x v="0"/>
    <x v="2"/>
    <x v="2"/>
    <m/>
    <m/>
    <m/>
    <x v="2"/>
    <m/>
    <m/>
    <m/>
    <m/>
    <m/>
    <m/>
    <m/>
    <s v=""/>
    <s v=""/>
    <s v=""/>
    <n v="2"/>
    <n v="6.6755674232309744E-4"/>
  </r>
  <r>
    <n v="339"/>
    <x v="0"/>
    <x v="2"/>
    <x v="2"/>
    <m/>
    <m/>
    <m/>
    <x v="2"/>
    <m/>
    <m/>
    <m/>
    <m/>
    <m/>
    <m/>
    <m/>
    <s v=""/>
    <s v=""/>
    <s v=""/>
    <n v="2"/>
    <n v="6.6755674232309744E-4"/>
  </r>
  <r>
    <n v="340"/>
    <x v="0"/>
    <x v="2"/>
    <x v="2"/>
    <m/>
    <m/>
    <m/>
    <x v="2"/>
    <m/>
    <m/>
    <m/>
    <m/>
    <m/>
    <m/>
    <m/>
    <s v=""/>
    <s v=""/>
    <s v=""/>
    <n v="2"/>
    <n v="6.6755674232309744E-4"/>
  </r>
  <r>
    <n v="341"/>
    <x v="0"/>
    <x v="2"/>
    <x v="2"/>
    <m/>
    <m/>
    <m/>
    <x v="2"/>
    <m/>
    <m/>
    <m/>
    <m/>
    <m/>
    <m/>
    <m/>
    <s v=""/>
    <s v=""/>
    <s v=""/>
    <n v="2"/>
    <n v="6.6755674232309744E-4"/>
  </r>
  <r>
    <n v="342"/>
    <x v="0"/>
    <x v="2"/>
    <x v="2"/>
    <m/>
    <m/>
    <m/>
    <x v="2"/>
    <m/>
    <m/>
    <m/>
    <m/>
    <m/>
    <m/>
    <m/>
    <s v=""/>
    <s v=""/>
    <s v=""/>
    <n v="2"/>
    <n v="6.6755674232309744E-4"/>
  </r>
  <r>
    <n v="343"/>
    <x v="0"/>
    <x v="2"/>
    <x v="2"/>
    <m/>
    <m/>
    <m/>
    <x v="2"/>
    <m/>
    <m/>
    <m/>
    <m/>
    <m/>
    <m/>
    <m/>
    <s v=""/>
    <s v=""/>
    <s v=""/>
    <n v="2"/>
    <n v="6.6755674232309744E-4"/>
  </r>
  <r>
    <n v="344"/>
    <x v="0"/>
    <x v="2"/>
    <x v="2"/>
    <m/>
    <m/>
    <m/>
    <x v="2"/>
    <m/>
    <m/>
    <m/>
    <m/>
    <m/>
    <m/>
    <m/>
    <s v=""/>
    <s v=""/>
    <s v=""/>
    <n v="2"/>
    <n v="6.6755674232309744E-4"/>
  </r>
  <r>
    <n v="345"/>
    <x v="0"/>
    <x v="2"/>
    <x v="2"/>
    <m/>
    <m/>
    <m/>
    <x v="2"/>
    <m/>
    <m/>
    <m/>
    <m/>
    <m/>
    <m/>
    <m/>
    <s v=""/>
    <s v=""/>
    <s v=""/>
    <n v="2"/>
    <n v="6.6755674232309744E-4"/>
  </r>
  <r>
    <n v="346"/>
    <x v="0"/>
    <x v="2"/>
    <x v="2"/>
    <m/>
    <m/>
    <m/>
    <x v="2"/>
    <m/>
    <m/>
    <m/>
    <m/>
    <m/>
    <m/>
    <m/>
    <s v=""/>
    <s v=""/>
    <s v=""/>
    <n v="2"/>
    <n v="6.6755674232309744E-4"/>
  </r>
  <r>
    <n v="347"/>
    <x v="0"/>
    <x v="2"/>
    <x v="2"/>
    <m/>
    <m/>
    <m/>
    <x v="2"/>
    <m/>
    <m/>
    <m/>
    <m/>
    <m/>
    <m/>
    <m/>
    <s v=""/>
    <s v=""/>
    <s v=""/>
    <n v="2"/>
    <n v="6.6755674232309744E-4"/>
  </r>
  <r>
    <n v="348"/>
    <x v="0"/>
    <x v="2"/>
    <x v="2"/>
    <m/>
    <m/>
    <m/>
    <x v="2"/>
    <m/>
    <m/>
    <m/>
    <m/>
    <m/>
    <m/>
    <m/>
    <s v=""/>
    <s v=""/>
    <s v=""/>
    <n v="2"/>
    <n v="6.6755674232309744E-4"/>
  </r>
  <r>
    <n v="349"/>
    <x v="0"/>
    <x v="2"/>
    <x v="2"/>
    <m/>
    <m/>
    <m/>
    <x v="2"/>
    <m/>
    <m/>
    <m/>
    <m/>
    <m/>
    <m/>
    <m/>
    <s v=""/>
    <s v=""/>
    <s v=""/>
    <n v="2"/>
    <n v="6.6755674232309744E-4"/>
  </r>
  <r>
    <n v="350"/>
    <x v="0"/>
    <x v="2"/>
    <x v="2"/>
    <m/>
    <m/>
    <m/>
    <x v="2"/>
    <m/>
    <m/>
    <m/>
    <m/>
    <m/>
    <m/>
    <m/>
    <s v=""/>
    <s v=""/>
    <s v=""/>
    <n v="2"/>
    <n v="6.6755674232309744E-4"/>
  </r>
  <r>
    <n v="351"/>
    <x v="0"/>
    <x v="2"/>
    <x v="2"/>
    <m/>
    <m/>
    <m/>
    <x v="2"/>
    <m/>
    <m/>
    <m/>
    <m/>
    <m/>
    <m/>
    <m/>
    <s v=""/>
    <s v=""/>
    <s v=""/>
    <n v="2"/>
    <n v="6.6755674232309744E-4"/>
  </r>
  <r>
    <n v="352"/>
    <x v="0"/>
    <x v="2"/>
    <x v="2"/>
    <m/>
    <m/>
    <m/>
    <x v="2"/>
    <m/>
    <m/>
    <m/>
    <m/>
    <m/>
    <m/>
    <m/>
    <s v=""/>
    <s v=""/>
    <s v=""/>
    <n v="2"/>
    <n v="6.6755674232309744E-4"/>
  </r>
  <r>
    <n v="353"/>
    <x v="0"/>
    <x v="2"/>
    <x v="2"/>
    <m/>
    <m/>
    <m/>
    <x v="2"/>
    <m/>
    <m/>
    <m/>
    <m/>
    <m/>
    <m/>
    <m/>
    <s v=""/>
    <s v=""/>
    <s v=""/>
    <n v="2"/>
    <n v="6.6755674232309744E-4"/>
  </r>
  <r>
    <n v="354"/>
    <x v="0"/>
    <x v="2"/>
    <x v="2"/>
    <m/>
    <m/>
    <m/>
    <x v="2"/>
    <m/>
    <m/>
    <m/>
    <m/>
    <m/>
    <m/>
    <m/>
    <s v=""/>
    <s v=""/>
    <s v=""/>
    <n v="2"/>
    <n v="6.6755674232309744E-4"/>
  </r>
  <r>
    <n v="355"/>
    <x v="0"/>
    <x v="2"/>
    <x v="2"/>
    <m/>
    <m/>
    <m/>
    <x v="2"/>
    <m/>
    <m/>
    <m/>
    <m/>
    <m/>
    <m/>
    <m/>
    <s v=""/>
    <s v=""/>
    <s v=""/>
    <n v="2"/>
    <n v="6.6755674232309744E-4"/>
  </r>
  <r>
    <n v="356"/>
    <x v="0"/>
    <x v="2"/>
    <x v="2"/>
    <m/>
    <m/>
    <m/>
    <x v="2"/>
    <m/>
    <m/>
    <m/>
    <m/>
    <m/>
    <m/>
    <m/>
    <s v=""/>
    <s v=""/>
    <s v=""/>
    <n v="2"/>
    <n v="6.6755674232309744E-4"/>
  </r>
  <r>
    <n v="357"/>
    <x v="0"/>
    <x v="2"/>
    <x v="2"/>
    <m/>
    <m/>
    <m/>
    <x v="2"/>
    <m/>
    <m/>
    <m/>
    <m/>
    <m/>
    <m/>
    <m/>
    <s v=""/>
    <s v=""/>
    <s v=""/>
    <n v="2"/>
    <n v="6.6755674232309744E-4"/>
  </r>
  <r>
    <n v="358"/>
    <x v="0"/>
    <x v="2"/>
    <x v="2"/>
    <m/>
    <m/>
    <m/>
    <x v="2"/>
    <m/>
    <m/>
    <m/>
    <m/>
    <m/>
    <m/>
    <m/>
    <s v=""/>
    <s v=""/>
    <s v=""/>
    <n v="2"/>
    <n v="6.6755674232309744E-4"/>
  </r>
  <r>
    <n v="359"/>
    <x v="0"/>
    <x v="2"/>
    <x v="2"/>
    <m/>
    <m/>
    <m/>
    <x v="2"/>
    <m/>
    <m/>
    <m/>
    <m/>
    <m/>
    <m/>
    <m/>
    <s v=""/>
    <s v=""/>
    <s v=""/>
    <n v="2"/>
    <n v="6.6755674232309744E-4"/>
  </r>
  <r>
    <n v="360"/>
    <x v="0"/>
    <x v="2"/>
    <x v="2"/>
    <m/>
    <m/>
    <m/>
    <x v="2"/>
    <m/>
    <m/>
    <m/>
    <m/>
    <m/>
    <m/>
    <m/>
    <s v=""/>
    <s v=""/>
    <s v=""/>
    <n v="2"/>
    <n v="6.6755674232309744E-4"/>
  </r>
  <r>
    <n v="361"/>
    <x v="0"/>
    <x v="2"/>
    <x v="2"/>
    <m/>
    <m/>
    <m/>
    <x v="2"/>
    <m/>
    <m/>
    <m/>
    <m/>
    <m/>
    <m/>
    <m/>
    <s v=""/>
    <s v=""/>
    <s v=""/>
    <n v="2"/>
    <n v="6.6755674232309744E-4"/>
  </r>
  <r>
    <n v="362"/>
    <x v="0"/>
    <x v="2"/>
    <x v="2"/>
    <m/>
    <m/>
    <m/>
    <x v="2"/>
    <m/>
    <m/>
    <m/>
    <m/>
    <m/>
    <m/>
    <m/>
    <s v=""/>
    <s v=""/>
    <s v=""/>
    <n v="2"/>
    <n v="6.6755674232309744E-4"/>
  </r>
  <r>
    <n v="363"/>
    <x v="0"/>
    <x v="2"/>
    <x v="2"/>
    <m/>
    <m/>
    <m/>
    <x v="2"/>
    <m/>
    <m/>
    <m/>
    <m/>
    <m/>
    <m/>
    <m/>
    <s v=""/>
    <s v=""/>
    <s v=""/>
    <n v="2"/>
    <n v="6.6755674232309744E-4"/>
  </r>
  <r>
    <n v="364"/>
    <x v="0"/>
    <x v="2"/>
    <x v="2"/>
    <m/>
    <m/>
    <m/>
    <x v="2"/>
    <m/>
    <m/>
    <m/>
    <m/>
    <m/>
    <m/>
    <m/>
    <s v=""/>
    <s v=""/>
    <s v=""/>
    <n v="2"/>
    <n v="6.6755674232309744E-4"/>
  </r>
  <r>
    <n v="365"/>
    <x v="0"/>
    <x v="2"/>
    <x v="2"/>
    <m/>
    <m/>
    <m/>
    <x v="2"/>
    <m/>
    <m/>
    <m/>
    <m/>
    <m/>
    <m/>
    <m/>
    <s v=""/>
    <s v=""/>
    <s v=""/>
    <n v="2"/>
    <n v="6.6755674232309744E-4"/>
  </r>
  <r>
    <n v="366"/>
    <x v="0"/>
    <x v="2"/>
    <x v="2"/>
    <m/>
    <m/>
    <m/>
    <x v="2"/>
    <m/>
    <m/>
    <m/>
    <m/>
    <m/>
    <m/>
    <m/>
    <s v=""/>
    <s v=""/>
    <s v=""/>
    <n v="2"/>
    <n v="6.6755674232309744E-4"/>
  </r>
  <r>
    <n v="367"/>
    <x v="0"/>
    <x v="2"/>
    <x v="2"/>
    <m/>
    <m/>
    <m/>
    <x v="2"/>
    <m/>
    <m/>
    <m/>
    <m/>
    <m/>
    <m/>
    <m/>
    <s v=""/>
    <s v=""/>
    <s v=""/>
    <n v="2"/>
    <n v="6.6755674232309744E-4"/>
  </r>
  <r>
    <n v="368"/>
    <x v="0"/>
    <x v="2"/>
    <x v="2"/>
    <m/>
    <m/>
    <m/>
    <x v="2"/>
    <m/>
    <m/>
    <m/>
    <m/>
    <m/>
    <m/>
    <m/>
    <s v=""/>
    <s v=""/>
    <s v=""/>
    <n v="2"/>
    <n v="6.6755674232309744E-4"/>
  </r>
  <r>
    <n v="369"/>
    <x v="0"/>
    <x v="2"/>
    <x v="2"/>
    <m/>
    <m/>
    <m/>
    <x v="2"/>
    <m/>
    <m/>
    <m/>
    <m/>
    <m/>
    <m/>
    <m/>
    <s v=""/>
    <s v=""/>
    <s v=""/>
    <n v="2"/>
    <n v="6.6755674232309744E-4"/>
  </r>
  <r>
    <n v="370"/>
    <x v="0"/>
    <x v="2"/>
    <x v="2"/>
    <m/>
    <m/>
    <m/>
    <x v="2"/>
    <m/>
    <m/>
    <m/>
    <m/>
    <m/>
    <m/>
    <m/>
    <s v=""/>
    <s v=""/>
    <s v=""/>
    <n v="2"/>
    <n v="6.6755674232309744E-4"/>
  </r>
  <r>
    <n v="371"/>
    <x v="0"/>
    <x v="2"/>
    <x v="2"/>
    <m/>
    <m/>
    <m/>
    <x v="2"/>
    <m/>
    <m/>
    <m/>
    <m/>
    <m/>
    <m/>
    <m/>
    <s v=""/>
    <s v=""/>
    <s v=""/>
    <n v="2"/>
    <n v="6.6755674232309744E-4"/>
  </r>
  <r>
    <n v="372"/>
    <x v="0"/>
    <x v="2"/>
    <x v="2"/>
    <m/>
    <m/>
    <m/>
    <x v="2"/>
    <m/>
    <m/>
    <m/>
    <m/>
    <m/>
    <m/>
    <m/>
    <s v=""/>
    <s v=""/>
    <s v=""/>
    <n v="2"/>
    <n v="6.6755674232309744E-4"/>
  </r>
  <r>
    <n v="373"/>
    <x v="0"/>
    <x v="2"/>
    <x v="2"/>
    <m/>
    <m/>
    <m/>
    <x v="2"/>
    <m/>
    <m/>
    <m/>
    <m/>
    <m/>
    <m/>
    <m/>
    <s v=""/>
    <s v=""/>
    <s v=""/>
    <n v="2"/>
    <n v="6.6755674232309744E-4"/>
  </r>
  <r>
    <n v="374"/>
    <x v="0"/>
    <x v="2"/>
    <x v="2"/>
    <m/>
    <m/>
    <m/>
    <x v="2"/>
    <m/>
    <m/>
    <m/>
    <m/>
    <m/>
    <m/>
    <m/>
    <s v=""/>
    <s v=""/>
    <s v=""/>
    <n v="2"/>
    <n v="6.6755674232309744E-4"/>
  </r>
  <r>
    <n v="375"/>
    <x v="0"/>
    <x v="2"/>
    <x v="2"/>
    <m/>
    <m/>
    <m/>
    <x v="2"/>
    <m/>
    <m/>
    <m/>
    <m/>
    <m/>
    <m/>
    <m/>
    <s v=""/>
    <s v=""/>
    <s v=""/>
    <n v="2"/>
    <n v="6.6755674232309744E-4"/>
  </r>
  <r>
    <n v="376"/>
    <x v="0"/>
    <x v="2"/>
    <x v="2"/>
    <m/>
    <m/>
    <m/>
    <x v="2"/>
    <m/>
    <m/>
    <m/>
    <m/>
    <m/>
    <m/>
    <m/>
    <s v=""/>
    <s v=""/>
    <s v=""/>
    <n v="2"/>
    <n v="6.6755674232309744E-4"/>
  </r>
  <r>
    <n v="377"/>
    <x v="0"/>
    <x v="2"/>
    <x v="2"/>
    <m/>
    <m/>
    <m/>
    <x v="2"/>
    <m/>
    <m/>
    <m/>
    <m/>
    <m/>
    <m/>
    <m/>
    <s v=""/>
    <s v=""/>
    <s v=""/>
    <n v="2"/>
    <n v="6.6755674232309744E-4"/>
  </r>
  <r>
    <n v="378"/>
    <x v="0"/>
    <x v="2"/>
    <x v="2"/>
    <m/>
    <m/>
    <m/>
    <x v="2"/>
    <m/>
    <m/>
    <m/>
    <m/>
    <m/>
    <m/>
    <m/>
    <s v=""/>
    <s v=""/>
    <s v=""/>
    <n v="2"/>
    <n v="6.6755674232309744E-4"/>
  </r>
  <r>
    <n v="379"/>
    <x v="0"/>
    <x v="2"/>
    <x v="2"/>
    <m/>
    <m/>
    <m/>
    <x v="2"/>
    <m/>
    <m/>
    <m/>
    <m/>
    <m/>
    <m/>
    <m/>
    <s v=""/>
    <s v=""/>
    <s v=""/>
    <n v="2"/>
    <n v="6.6755674232309744E-4"/>
  </r>
  <r>
    <n v="380"/>
    <x v="0"/>
    <x v="2"/>
    <x v="2"/>
    <m/>
    <m/>
    <m/>
    <x v="2"/>
    <m/>
    <m/>
    <m/>
    <m/>
    <m/>
    <m/>
    <m/>
    <s v=""/>
    <s v=""/>
    <s v=""/>
    <n v="2"/>
    <n v="6.6755674232309744E-4"/>
  </r>
  <r>
    <n v="381"/>
    <x v="0"/>
    <x v="2"/>
    <x v="2"/>
    <m/>
    <m/>
    <m/>
    <x v="2"/>
    <m/>
    <m/>
    <m/>
    <m/>
    <m/>
    <m/>
    <m/>
    <s v=""/>
    <s v=""/>
    <s v=""/>
    <n v="2"/>
    <n v="6.6755674232309744E-4"/>
  </r>
  <r>
    <n v="382"/>
    <x v="0"/>
    <x v="2"/>
    <x v="2"/>
    <m/>
    <m/>
    <m/>
    <x v="2"/>
    <m/>
    <m/>
    <m/>
    <m/>
    <m/>
    <m/>
    <m/>
    <s v=""/>
    <s v=""/>
    <s v=""/>
    <n v="2"/>
    <n v="6.6755674232309744E-4"/>
  </r>
  <r>
    <n v="383"/>
    <x v="0"/>
    <x v="2"/>
    <x v="2"/>
    <m/>
    <m/>
    <m/>
    <x v="2"/>
    <m/>
    <m/>
    <m/>
    <m/>
    <m/>
    <m/>
    <m/>
    <s v=""/>
    <s v=""/>
    <s v=""/>
    <n v="2"/>
    <n v="6.6755674232309744E-4"/>
  </r>
  <r>
    <n v="384"/>
    <x v="0"/>
    <x v="2"/>
    <x v="2"/>
    <m/>
    <m/>
    <m/>
    <x v="2"/>
    <m/>
    <m/>
    <m/>
    <m/>
    <m/>
    <m/>
    <m/>
    <s v=""/>
    <s v=""/>
    <s v=""/>
    <n v="2"/>
    <n v="6.6755674232309744E-4"/>
  </r>
  <r>
    <n v="385"/>
    <x v="0"/>
    <x v="2"/>
    <x v="2"/>
    <m/>
    <m/>
    <m/>
    <x v="2"/>
    <m/>
    <m/>
    <m/>
    <m/>
    <m/>
    <m/>
    <m/>
    <s v=""/>
    <s v=""/>
    <s v=""/>
    <n v="2"/>
    <n v="6.6755674232309744E-4"/>
  </r>
  <r>
    <n v="386"/>
    <x v="0"/>
    <x v="2"/>
    <x v="2"/>
    <m/>
    <m/>
    <m/>
    <x v="2"/>
    <m/>
    <m/>
    <m/>
    <m/>
    <m/>
    <m/>
    <m/>
    <s v=""/>
    <s v=""/>
    <s v=""/>
    <n v="2"/>
    <n v="6.6755674232309744E-4"/>
  </r>
  <r>
    <n v="387"/>
    <x v="0"/>
    <x v="2"/>
    <x v="2"/>
    <m/>
    <m/>
    <m/>
    <x v="2"/>
    <m/>
    <m/>
    <m/>
    <m/>
    <m/>
    <m/>
    <m/>
    <s v=""/>
    <s v=""/>
    <s v=""/>
    <n v="2"/>
    <n v="6.6755674232309744E-4"/>
  </r>
  <r>
    <n v="388"/>
    <x v="0"/>
    <x v="2"/>
    <x v="2"/>
    <m/>
    <m/>
    <m/>
    <x v="2"/>
    <m/>
    <m/>
    <m/>
    <m/>
    <m/>
    <m/>
    <m/>
    <s v=""/>
    <s v=""/>
    <s v=""/>
    <n v="2"/>
    <n v="6.6755674232309744E-4"/>
  </r>
  <r>
    <n v="389"/>
    <x v="0"/>
    <x v="2"/>
    <x v="2"/>
    <m/>
    <m/>
    <m/>
    <x v="2"/>
    <m/>
    <m/>
    <m/>
    <m/>
    <m/>
    <m/>
    <m/>
    <s v=""/>
    <s v=""/>
    <s v=""/>
    <n v="2"/>
    <n v="6.6755674232309744E-4"/>
  </r>
  <r>
    <n v="390"/>
    <x v="0"/>
    <x v="2"/>
    <x v="2"/>
    <m/>
    <m/>
    <m/>
    <x v="2"/>
    <m/>
    <m/>
    <m/>
    <m/>
    <m/>
    <m/>
    <m/>
    <s v=""/>
    <s v=""/>
    <s v=""/>
    <n v="2"/>
    <n v="6.6755674232309744E-4"/>
  </r>
  <r>
    <n v="391"/>
    <x v="0"/>
    <x v="2"/>
    <x v="2"/>
    <m/>
    <m/>
    <m/>
    <x v="2"/>
    <m/>
    <m/>
    <m/>
    <m/>
    <m/>
    <m/>
    <m/>
    <s v=""/>
    <s v=""/>
    <s v=""/>
    <n v="2"/>
    <n v="6.6755674232309744E-4"/>
  </r>
  <r>
    <n v="392"/>
    <x v="0"/>
    <x v="2"/>
    <x v="2"/>
    <m/>
    <m/>
    <m/>
    <x v="2"/>
    <m/>
    <m/>
    <m/>
    <m/>
    <m/>
    <m/>
    <m/>
    <s v=""/>
    <s v=""/>
    <s v=""/>
    <n v="2"/>
    <n v="6.6755674232309744E-4"/>
  </r>
  <r>
    <n v="393"/>
    <x v="0"/>
    <x v="2"/>
    <x v="2"/>
    <m/>
    <m/>
    <m/>
    <x v="2"/>
    <m/>
    <m/>
    <m/>
    <m/>
    <m/>
    <m/>
    <m/>
    <s v=""/>
    <s v=""/>
    <s v=""/>
    <n v="2"/>
    <n v="6.6755674232309744E-4"/>
  </r>
  <r>
    <n v="394"/>
    <x v="0"/>
    <x v="2"/>
    <x v="2"/>
    <m/>
    <m/>
    <m/>
    <x v="2"/>
    <m/>
    <m/>
    <m/>
    <m/>
    <m/>
    <m/>
    <m/>
    <s v=""/>
    <s v=""/>
    <s v=""/>
    <n v="2"/>
    <n v="6.6755674232309744E-4"/>
  </r>
  <r>
    <n v="395"/>
    <x v="0"/>
    <x v="2"/>
    <x v="2"/>
    <m/>
    <m/>
    <m/>
    <x v="2"/>
    <m/>
    <m/>
    <m/>
    <m/>
    <m/>
    <m/>
    <m/>
    <s v=""/>
    <s v=""/>
    <s v=""/>
    <n v="2"/>
    <n v="6.6755674232309744E-4"/>
  </r>
  <r>
    <n v="396"/>
    <x v="0"/>
    <x v="2"/>
    <x v="2"/>
    <m/>
    <m/>
    <m/>
    <x v="2"/>
    <m/>
    <m/>
    <m/>
    <m/>
    <m/>
    <m/>
    <m/>
    <s v=""/>
    <s v=""/>
    <s v=""/>
    <n v="2"/>
    <n v="6.6755674232309744E-4"/>
  </r>
  <r>
    <n v="397"/>
    <x v="0"/>
    <x v="2"/>
    <x v="2"/>
    <m/>
    <m/>
    <m/>
    <x v="2"/>
    <m/>
    <m/>
    <m/>
    <m/>
    <m/>
    <m/>
    <m/>
    <s v=""/>
    <s v=""/>
    <s v=""/>
    <n v="2"/>
    <n v="6.6755674232309744E-4"/>
  </r>
  <r>
    <n v="398"/>
    <x v="0"/>
    <x v="2"/>
    <x v="2"/>
    <m/>
    <m/>
    <m/>
    <x v="2"/>
    <m/>
    <m/>
    <m/>
    <m/>
    <m/>
    <m/>
    <m/>
    <s v=""/>
    <s v=""/>
    <s v=""/>
    <n v="2"/>
    <n v="6.6755674232309744E-4"/>
  </r>
  <r>
    <n v="399"/>
    <x v="0"/>
    <x v="2"/>
    <x v="2"/>
    <m/>
    <m/>
    <m/>
    <x v="2"/>
    <m/>
    <m/>
    <m/>
    <m/>
    <m/>
    <m/>
    <m/>
    <s v=""/>
    <s v=""/>
    <s v=""/>
    <n v="2"/>
    <n v="6.6755674232309744E-4"/>
  </r>
  <r>
    <n v="400"/>
    <x v="0"/>
    <x v="2"/>
    <x v="2"/>
    <m/>
    <m/>
    <m/>
    <x v="2"/>
    <m/>
    <m/>
    <m/>
    <m/>
    <m/>
    <m/>
    <m/>
    <s v=""/>
    <s v=""/>
    <s v=""/>
    <n v="2"/>
    <n v="6.6755674232309744E-4"/>
  </r>
  <r>
    <n v="401"/>
    <x v="0"/>
    <x v="2"/>
    <x v="2"/>
    <m/>
    <m/>
    <m/>
    <x v="2"/>
    <m/>
    <m/>
    <m/>
    <m/>
    <m/>
    <m/>
    <m/>
    <s v=""/>
    <s v=""/>
    <s v=""/>
    <n v="2"/>
    <n v="6.6755674232309744E-4"/>
  </r>
  <r>
    <n v="402"/>
    <x v="0"/>
    <x v="2"/>
    <x v="2"/>
    <m/>
    <m/>
    <m/>
    <x v="2"/>
    <m/>
    <m/>
    <m/>
    <m/>
    <m/>
    <m/>
    <m/>
    <s v=""/>
    <s v=""/>
    <s v=""/>
    <n v="2"/>
    <n v="6.6755674232309744E-4"/>
  </r>
  <r>
    <n v="403"/>
    <x v="0"/>
    <x v="2"/>
    <x v="2"/>
    <m/>
    <m/>
    <m/>
    <x v="2"/>
    <m/>
    <m/>
    <m/>
    <m/>
    <m/>
    <m/>
    <m/>
    <s v=""/>
    <s v=""/>
    <s v=""/>
    <n v="2"/>
    <n v="6.6755674232309744E-4"/>
  </r>
  <r>
    <n v="404"/>
    <x v="0"/>
    <x v="2"/>
    <x v="2"/>
    <m/>
    <m/>
    <m/>
    <x v="2"/>
    <m/>
    <m/>
    <m/>
    <m/>
    <m/>
    <m/>
    <m/>
    <s v=""/>
    <s v=""/>
    <s v=""/>
    <n v="2"/>
    <n v="6.6755674232309744E-4"/>
  </r>
  <r>
    <n v="405"/>
    <x v="0"/>
    <x v="2"/>
    <x v="2"/>
    <m/>
    <m/>
    <m/>
    <x v="2"/>
    <m/>
    <m/>
    <m/>
    <m/>
    <m/>
    <m/>
    <m/>
    <s v=""/>
    <s v=""/>
    <s v=""/>
    <n v="2"/>
    <n v="6.6755674232309744E-4"/>
  </r>
  <r>
    <n v="406"/>
    <x v="0"/>
    <x v="2"/>
    <x v="2"/>
    <m/>
    <m/>
    <m/>
    <x v="2"/>
    <m/>
    <m/>
    <m/>
    <m/>
    <m/>
    <m/>
    <m/>
    <s v=""/>
    <s v=""/>
    <s v=""/>
    <n v="2"/>
    <n v="6.6755674232309744E-4"/>
  </r>
  <r>
    <n v="407"/>
    <x v="0"/>
    <x v="2"/>
    <x v="2"/>
    <m/>
    <m/>
    <m/>
    <x v="2"/>
    <m/>
    <m/>
    <m/>
    <m/>
    <m/>
    <m/>
    <m/>
    <s v=""/>
    <s v=""/>
    <s v=""/>
    <n v="2"/>
    <n v="6.6755674232309744E-4"/>
  </r>
  <r>
    <n v="408"/>
    <x v="0"/>
    <x v="2"/>
    <x v="2"/>
    <m/>
    <m/>
    <m/>
    <x v="2"/>
    <m/>
    <m/>
    <m/>
    <m/>
    <m/>
    <m/>
    <m/>
    <s v=""/>
    <s v=""/>
    <s v=""/>
    <n v="2"/>
    <n v="6.6755674232309744E-4"/>
  </r>
  <r>
    <n v="409"/>
    <x v="0"/>
    <x v="2"/>
    <x v="2"/>
    <m/>
    <m/>
    <m/>
    <x v="2"/>
    <m/>
    <m/>
    <m/>
    <m/>
    <m/>
    <m/>
    <m/>
    <s v=""/>
    <s v=""/>
    <s v=""/>
    <n v="2"/>
    <n v="6.6755674232309744E-4"/>
  </r>
  <r>
    <n v="410"/>
    <x v="0"/>
    <x v="2"/>
    <x v="2"/>
    <m/>
    <m/>
    <m/>
    <x v="2"/>
    <m/>
    <m/>
    <m/>
    <m/>
    <m/>
    <m/>
    <m/>
    <s v=""/>
    <s v=""/>
    <s v=""/>
    <n v="2"/>
    <n v="6.6755674232309744E-4"/>
  </r>
  <r>
    <n v="411"/>
    <x v="0"/>
    <x v="2"/>
    <x v="2"/>
    <m/>
    <m/>
    <m/>
    <x v="2"/>
    <m/>
    <m/>
    <m/>
    <m/>
    <m/>
    <m/>
    <m/>
    <s v=""/>
    <s v=""/>
    <s v=""/>
    <n v="2"/>
    <n v="6.6755674232309744E-4"/>
  </r>
  <r>
    <n v="412"/>
    <x v="0"/>
    <x v="2"/>
    <x v="2"/>
    <m/>
    <m/>
    <m/>
    <x v="2"/>
    <m/>
    <m/>
    <m/>
    <m/>
    <m/>
    <m/>
    <m/>
    <s v=""/>
    <s v=""/>
    <s v=""/>
    <n v="2"/>
    <n v="6.6755674232309744E-4"/>
  </r>
  <r>
    <n v="413"/>
    <x v="0"/>
    <x v="2"/>
    <x v="2"/>
    <m/>
    <m/>
    <m/>
    <x v="2"/>
    <m/>
    <m/>
    <m/>
    <m/>
    <m/>
    <m/>
    <m/>
    <s v=""/>
    <s v=""/>
    <s v=""/>
    <n v="2"/>
    <n v="6.6755674232309744E-4"/>
  </r>
  <r>
    <n v="414"/>
    <x v="0"/>
    <x v="2"/>
    <x v="2"/>
    <m/>
    <m/>
    <m/>
    <x v="2"/>
    <m/>
    <m/>
    <m/>
    <m/>
    <m/>
    <m/>
    <m/>
    <s v=""/>
    <s v=""/>
    <s v=""/>
    <n v="2"/>
    <n v="6.6755674232309744E-4"/>
  </r>
  <r>
    <n v="415"/>
    <x v="0"/>
    <x v="2"/>
    <x v="2"/>
    <m/>
    <m/>
    <m/>
    <x v="2"/>
    <m/>
    <m/>
    <m/>
    <m/>
    <m/>
    <m/>
    <m/>
    <s v=""/>
    <s v=""/>
    <s v=""/>
    <n v="2"/>
    <n v="6.6755674232309744E-4"/>
  </r>
  <r>
    <n v="416"/>
    <x v="0"/>
    <x v="2"/>
    <x v="2"/>
    <m/>
    <m/>
    <m/>
    <x v="2"/>
    <m/>
    <m/>
    <m/>
    <m/>
    <m/>
    <m/>
    <m/>
    <s v=""/>
    <s v=""/>
    <s v=""/>
    <n v="2"/>
    <n v="6.6755674232309744E-4"/>
  </r>
  <r>
    <n v="417"/>
    <x v="0"/>
    <x v="2"/>
    <x v="2"/>
    <m/>
    <m/>
    <m/>
    <x v="2"/>
    <m/>
    <m/>
    <m/>
    <m/>
    <m/>
    <m/>
    <m/>
    <s v=""/>
    <s v=""/>
    <s v=""/>
    <n v="2"/>
    <n v="6.6755674232309744E-4"/>
  </r>
  <r>
    <n v="418"/>
    <x v="0"/>
    <x v="2"/>
    <x v="2"/>
    <m/>
    <m/>
    <m/>
    <x v="2"/>
    <m/>
    <m/>
    <m/>
    <m/>
    <m/>
    <m/>
    <m/>
    <s v=""/>
    <s v=""/>
    <s v=""/>
    <n v="2"/>
    <n v="6.6755674232309744E-4"/>
  </r>
  <r>
    <n v="419"/>
    <x v="0"/>
    <x v="2"/>
    <x v="2"/>
    <m/>
    <m/>
    <m/>
    <x v="2"/>
    <m/>
    <m/>
    <m/>
    <m/>
    <m/>
    <m/>
    <m/>
    <s v=""/>
    <s v=""/>
    <s v=""/>
    <n v="2"/>
    <n v="6.6755674232309744E-4"/>
  </r>
  <r>
    <n v="420"/>
    <x v="0"/>
    <x v="2"/>
    <x v="2"/>
    <m/>
    <m/>
    <m/>
    <x v="2"/>
    <m/>
    <m/>
    <m/>
    <m/>
    <m/>
    <m/>
    <m/>
    <s v=""/>
    <s v=""/>
    <s v=""/>
    <n v="2"/>
    <n v="6.6755674232309744E-4"/>
  </r>
  <r>
    <n v="421"/>
    <x v="0"/>
    <x v="2"/>
    <x v="2"/>
    <m/>
    <m/>
    <m/>
    <x v="2"/>
    <m/>
    <m/>
    <m/>
    <m/>
    <m/>
    <m/>
    <m/>
    <s v=""/>
    <s v=""/>
    <s v=""/>
    <n v="2"/>
    <n v="6.6755674232309744E-4"/>
  </r>
  <r>
    <n v="422"/>
    <x v="0"/>
    <x v="2"/>
    <x v="2"/>
    <m/>
    <m/>
    <m/>
    <x v="2"/>
    <m/>
    <m/>
    <m/>
    <m/>
    <m/>
    <m/>
    <m/>
    <s v=""/>
    <s v=""/>
    <s v=""/>
    <n v="2"/>
    <n v="6.6755674232309744E-4"/>
  </r>
  <r>
    <n v="423"/>
    <x v="0"/>
    <x v="2"/>
    <x v="2"/>
    <m/>
    <m/>
    <m/>
    <x v="2"/>
    <m/>
    <m/>
    <m/>
    <m/>
    <m/>
    <m/>
    <m/>
    <s v=""/>
    <s v=""/>
    <s v=""/>
    <n v="2"/>
    <n v="6.6755674232309744E-4"/>
  </r>
  <r>
    <n v="424"/>
    <x v="0"/>
    <x v="2"/>
    <x v="2"/>
    <m/>
    <m/>
    <m/>
    <x v="2"/>
    <m/>
    <m/>
    <m/>
    <m/>
    <m/>
    <m/>
    <m/>
    <s v=""/>
    <s v=""/>
    <s v=""/>
    <n v="2"/>
    <n v="6.6755674232309744E-4"/>
  </r>
  <r>
    <n v="425"/>
    <x v="0"/>
    <x v="2"/>
    <x v="2"/>
    <m/>
    <m/>
    <m/>
    <x v="2"/>
    <m/>
    <m/>
    <m/>
    <m/>
    <m/>
    <m/>
    <m/>
    <s v=""/>
    <s v=""/>
    <s v=""/>
    <n v="2"/>
    <n v="6.6755674232309744E-4"/>
  </r>
  <r>
    <n v="426"/>
    <x v="0"/>
    <x v="2"/>
    <x v="2"/>
    <m/>
    <m/>
    <m/>
    <x v="2"/>
    <m/>
    <m/>
    <m/>
    <m/>
    <m/>
    <m/>
    <m/>
    <s v=""/>
    <s v=""/>
    <s v=""/>
    <n v="2"/>
    <n v="6.6755674232309744E-4"/>
  </r>
  <r>
    <n v="427"/>
    <x v="0"/>
    <x v="2"/>
    <x v="2"/>
    <m/>
    <m/>
    <m/>
    <x v="2"/>
    <m/>
    <m/>
    <m/>
    <m/>
    <m/>
    <m/>
    <m/>
    <s v=""/>
    <s v=""/>
    <s v=""/>
    <n v="2"/>
    <n v="6.6755674232309744E-4"/>
  </r>
  <r>
    <n v="428"/>
    <x v="0"/>
    <x v="2"/>
    <x v="2"/>
    <m/>
    <m/>
    <m/>
    <x v="2"/>
    <m/>
    <m/>
    <m/>
    <m/>
    <m/>
    <m/>
    <m/>
    <s v=""/>
    <s v=""/>
    <s v=""/>
    <n v="2"/>
    <n v="6.6755674232309744E-4"/>
  </r>
  <r>
    <n v="429"/>
    <x v="0"/>
    <x v="2"/>
    <x v="2"/>
    <m/>
    <m/>
    <m/>
    <x v="2"/>
    <m/>
    <m/>
    <m/>
    <m/>
    <m/>
    <m/>
    <m/>
    <s v=""/>
    <s v=""/>
    <s v=""/>
    <n v="2"/>
    <n v="6.6755674232309744E-4"/>
  </r>
  <r>
    <n v="430"/>
    <x v="0"/>
    <x v="2"/>
    <x v="2"/>
    <m/>
    <m/>
    <m/>
    <x v="2"/>
    <m/>
    <m/>
    <m/>
    <m/>
    <m/>
    <m/>
    <m/>
    <s v=""/>
    <s v=""/>
    <s v=""/>
    <n v="2"/>
    <n v="6.6755674232309744E-4"/>
  </r>
  <r>
    <n v="431"/>
    <x v="0"/>
    <x v="2"/>
    <x v="2"/>
    <m/>
    <m/>
    <m/>
    <x v="2"/>
    <m/>
    <m/>
    <m/>
    <m/>
    <m/>
    <m/>
    <m/>
    <s v=""/>
    <s v=""/>
    <s v=""/>
    <n v="2"/>
    <n v="6.6755674232309744E-4"/>
  </r>
  <r>
    <n v="432"/>
    <x v="0"/>
    <x v="2"/>
    <x v="2"/>
    <m/>
    <m/>
    <m/>
    <x v="2"/>
    <m/>
    <m/>
    <m/>
    <m/>
    <m/>
    <m/>
    <m/>
    <s v=""/>
    <s v=""/>
    <s v=""/>
    <n v="2"/>
    <n v="6.6755674232309744E-4"/>
  </r>
  <r>
    <n v="433"/>
    <x v="0"/>
    <x v="2"/>
    <x v="2"/>
    <m/>
    <m/>
    <m/>
    <x v="2"/>
    <m/>
    <m/>
    <m/>
    <m/>
    <m/>
    <m/>
    <m/>
    <s v=""/>
    <s v=""/>
    <s v=""/>
    <n v="2"/>
    <n v="6.6755674232309744E-4"/>
  </r>
  <r>
    <n v="434"/>
    <x v="0"/>
    <x v="2"/>
    <x v="2"/>
    <m/>
    <m/>
    <m/>
    <x v="2"/>
    <m/>
    <m/>
    <m/>
    <m/>
    <m/>
    <m/>
    <m/>
    <s v=""/>
    <s v=""/>
    <s v=""/>
    <n v="2"/>
    <n v="6.6755674232309744E-4"/>
  </r>
  <r>
    <n v="435"/>
    <x v="0"/>
    <x v="2"/>
    <x v="2"/>
    <m/>
    <m/>
    <m/>
    <x v="2"/>
    <m/>
    <m/>
    <m/>
    <m/>
    <m/>
    <m/>
    <m/>
    <s v=""/>
    <s v=""/>
    <s v=""/>
    <n v="2"/>
    <n v="6.6755674232309744E-4"/>
  </r>
  <r>
    <n v="436"/>
    <x v="0"/>
    <x v="2"/>
    <x v="2"/>
    <m/>
    <m/>
    <m/>
    <x v="2"/>
    <m/>
    <m/>
    <m/>
    <m/>
    <m/>
    <m/>
    <m/>
    <s v=""/>
    <s v=""/>
    <s v=""/>
    <n v="2"/>
    <n v="6.6755674232309744E-4"/>
  </r>
  <r>
    <n v="437"/>
    <x v="0"/>
    <x v="2"/>
    <x v="2"/>
    <m/>
    <m/>
    <m/>
    <x v="2"/>
    <m/>
    <m/>
    <m/>
    <m/>
    <m/>
    <m/>
    <m/>
    <s v=""/>
    <s v=""/>
    <s v=""/>
    <n v="2"/>
    <n v="6.6755674232309744E-4"/>
  </r>
  <r>
    <n v="438"/>
    <x v="0"/>
    <x v="2"/>
    <x v="2"/>
    <m/>
    <m/>
    <m/>
    <x v="2"/>
    <m/>
    <m/>
    <m/>
    <m/>
    <m/>
    <m/>
    <m/>
    <s v=""/>
    <s v=""/>
    <s v=""/>
    <n v="2"/>
    <n v="6.6755674232309744E-4"/>
  </r>
  <r>
    <n v="439"/>
    <x v="0"/>
    <x v="2"/>
    <x v="2"/>
    <m/>
    <m/>
    <m/>
    <x v="2"/>
    <m/>
    <m/>
    <m/>
    <m/>
    <m/>
    <m/>
    <m/>
    <s v=""/>
    <s v=""/>
    <s v=""/>
    <n v="2"/>
    <n v="6.6755674232309744E-4"/>
  </r>
  <r>
    <n v="440"/>
    <x v="0"/>
    <x v="2"/>
    <x v="2"/>
    <m/>
    <m/>
    <m/>
    <x v="2"/>
    <m/>
    <m/>
    <m/>
    <m/>
    <m/>
    <m/>
    <m/>
    <s v=""/>
    <s v=""/>
    <s v=""/>
    <n v="2"/>
    <n v="6.6755674232309744E-4"/>
  </r>
  <r>
    <n v="441"/>
    <x v="0"/>
    <x v="2"/>
    <x v="2"/>
    <m/>
    <m/>
    <m/>
    <x v="2"/>
    <m/>
    <m/>
    <m/>
    <m/>
    <m/>
    <m/>
    <m/>
    <s v=""/>
    <s v=""/>
    <s v=""/>
    <n v="2"/>
    <n v="6.6755674232309744E-4"/>
  </r>
  <r>
    <n v="442"/>
    <x v="0"/>
    <x v="2"/>
    <x v="2"/>
    <m/>
    <m/>
    <m/>
    <x v="2"/>
    <m/>
    <m/>
    <m/>
    <m/>
    <m/>
    <m/>
    <m/>
    <s v=""/>
    <s v=""/>
    <s v=""/>
    <n v="2"/>
    <n v="6.6755674232309744E-4"/>
  </r>
  <r>
    <n v="443"/>
    <x v="0"/>
    <x v="2"/>
    <x v="2"/>
    <m/>
    <m/>
    <m/>
    <x v="2"/>
    <m/>
    <m/>
    <m/>
    <m/>
    <m/>
    <m/>
    <m/>
    <s v=""/>
    <s v=""/>
    <s v=""/>
    <n v="2"/>
    <n v="6.6755674232309744E-4"/>
  </r>
  <r>
    <n v="444"/>
    <x v="0"/>
    <x v="2"/>
    <x v="2"/>
    <m/>
    <m/>
    <m/>
    <x v="2"/>
    <m/>
    <m/>
    <m/>
    <m/>
    <m/>
    <m/>
    <m/>
    <s v=""/>
    <s v=""/>
    <s v=""/>
    <n v="2"/>
    <n v="6.6755674232309744E-4"/>
  </r>
  <r>
    <n v="445"/>
    <x v="0"/>
    <x v="2"/>
    <x v="2"/>
    <m/>
    <m/>
    <m/>
    <x v="2"/>
    <m/>
    <m/>
    <m/>
    <m/>
    <m/>
    <m/>
    <m/>
    <s v=""/>
    <s v=""/>
    <s v=""/>
    <n v="2"/>
    <n v="6.6755674232309744E-4"/>
  </r>
  <r>
    <n v="446"/>
    <x v="0"/>
    <x v="2"/>
    <x v="2"/>
    <m/>
    <m/>
    <m/>
    <x v="2"/>
    <m/>
    <m/>
    <m/>
    <m/>
    <m/>
    <m/>
    <m/>
    <s v=""/>
    <s v=""/>
    <s v=""/>
    <n v="2"/>
    <n v="6.6755674232309744E-4"/>
  </r>
  <r>
    <n v="447"/>
    <x v="0"/>
    <x v="2"/>
    <x v="2"/>
    <m/>
    <m/>
    <m/>
    <x v="2"/>
    <m/>
    <m/>
    <m/>
    <m/>
    <m/>
    <m/>
    <m/>
    <s v=""/>
    <s v=""/>
    <s v=""/>
    <n v="2"/>
    <n v="6.6755674232309744E-4"/>
  </r>
  <r>
    <n v="448"/>
    <x v="0"/>
    <x v="2"/>
    <x v="2"/>
    <m/>
    <m/>
    <m/>
    <x v="2"/>
    <m/>
    <m/>
    <m/>
    <m/>
    <m/>
    <m/>
    <m/>
    <s v=""/>
    <s v=""/>
    <s v=""/>
    <n v="2"/>
    <n v="6.6755674232309744E-4"/>
  </r>
  <r>
    <n v="449"/>
    <x v="0"/>
    <x v="2"/>
    <x v="2"/>
    <m/>
    <m/>
    <m/>
    <x v="2"/>
    <m/>
    <m/>
    <m/>
    <m/>
    <m/>
    <m/>
    <m/>
    <s v=""/>
    <s v=""/>
    <s v=""/>
    <n v="2"/>
    <n v="6.6755674232309744E-4"/>
  </r>
  <r>
    <n v="450"/>
    <x v="0"/>
    <x v="2"/>
    <x v="2"/>
    <m/>
    <m/>
    <m/>
    <x v="2"/>
    <m/>
    <m/>
    <m/>
    <m/>
    <m/>
    <m/>
    <m/>
    <s v=""/>
    <s v=""/>
    <s v=""/>
    <n v="2"/>
    <n v="6.6755674232309744E-4"/>
  </r>
  <r>
    <n v="451"/>
    <x v="0"/>
    <x v="2"/>
    <x v="2"/>
    <m/>
    <m/>
    <m/>
    <x v="2"/>
    <m/>
    <m/>
    <m/>
    <m/>
    <m/>
    <m/>
    <m/>
    <s v=""/>
    <s v=""/>
    <s v=""/>
    <n v="2"/>
    <n v="6.6755674232309744E-4"/>
  </r>
  <r>
    <n v="452"/>
    <x v="0"/>
    <x v="2"/>
    <x v="2"/>
    <m/>
    <m/>
    <m/>
    <x v="2"/>
    <m/>
    <m/>
    <m/>
    <m/>
    <m/>
    <m/>
    <m/>
    <s v=""/>
    <s v=""/>
    <s v=""/>
    <n v="2"/>
    <n v="6.6755674232309744E-4"/>
  </r>
  <r>
    <n v="453"/>
    <x v="0"/>
    <x v="2"/>
    <x v="2"/>
    <m/>
    <m/>
    <m/>
    <x v="2"/>
    <m/>
    <m/>
    <m/>
    <m/>
    <m/>
    <m/>
    <m/>
    <s v=""/>
    <s v=""/>
    <s v=""/>
    <n v="2"/>
    <n v="6.6755674232309744E-4"/>
  </r>
  <r>
    <n v="454"/>
    <x v="0"/>
    <x v="2"/>
    <x v="2"/>
    <m/>
    <m/>
    <m/>
    <x v="2"/>
    <m/>
    <m/>
    <m/>
    <m/>
    <m/>
    <m/>
    <m/>
    <s v=""/>
    <s v=""/>
    <s v=""/>
    <n v="2"/>
    <n v="6.6755674232309744E-4"/>
  </r>
  <r>
    <n v="455"/>
    <x v="0"/>
    <x v="2"/>
    <x v="2"/>
    <m/>
    <m/>
    <m/>
    <x v="2"/>
    <m/>
    <m/>
    <m/>
    <m/>
    <m/>
    <m/>
    <m/>
    <s v=""/>
    <s v=""/>
    <s v=""/>
    <n v="2"/>
    <n v="6.6755674232309744E-4"/>
  </r>
  <r>
    <n v="456"/>
    <x v="0"/>
    <x v="2"/>
    <x v="2"/>
    <m/>
    <m/>
    <m/>
    <x v="2"/>
    <m/>
    <m/>
    <m/>
    <m/>
    <m/>
    <m/>
    <m/>
    <s v=""/>
    <s v=""/>
    <s v=""/>
    <n v="2"/>
    <n v="6.6755674232309744E-4"/>
  </r>
  <r>
    <n v="457"/>
    <x v="0"/>
    <x v="2"/>
    <x v="2"/>
    <m/>
    <m/>
    <m/>
    <x v="2"/>
    <m/>
    <m/>
    <m/>
    <m/>
    <m/>
    <m/>
    <m/>
    <s v=""/>
    <s v=""/>
    <s v=""/>
    <n v="2"/>
    <n v="6.6755674232309744E-4"/>
  </r>
  <r>
    <n v="458"/>
    <x v="0"/>
    <x v="2"/>
    <x v="2"/>
    <m/>
    <m/>
    <m/>
    <x v="2"/>
    <m/>
    <m/>
    <m/>
    <m/>
    <m/>
    <m/>
    <m/>
    <s v=""/>
    <s v=""/>
    <s v=""/>
    <n v="2"/>
    <n v="6.6755674232309744E-4"/>
  </r>
  <r>
    <n v="459"/>
    <x v="0"/>
    <x v="2"/>
    <x v="2"/>
    <m/>
    <m/>
    <m/>
    <x v="2"/>
    <m/>
    <m/>
    <m/>
    <m/>
    <m/>
    <m/>
    <m/>
    <s v=""/>
    <s v=""/>
    <s v=""/>
    <n v="2"/>
    <n v="6.6755674232309744E-4"/>
  </r>
  <r>
    <n v="460"/>
    <x v="0"/>
    <x v="2"/>
    <x v="2"/>
    <m/>
    <m/>
    <m/>
    <x v="2"/>
    <m/>
    <m/>
    <m/>
    <m/>
    <m/>
    <m/>
    <m/>
    <s v=""/>
    <s v=""/>
    <s v=""/>
    <n v="2"/>
    <n v="6.6755674232309744E-4"/>
  </r>
  <r>
    <n v="461"/>
    <x v="0"/>
    <x v="2"/>
    <x v="2"/>
    <m/>
    <m/>
    <m/>
    <x v="2"/>
    <m/>
    <m/>
    <m/>
    <m/>
    <m/>
    <m/>
    <m/>
    <s v=""/>
    <s v=""/>
    <s v=""/>
    <n v="2"/>
    <n v="6.6755674232309744E-4"/>
  </r>
  <r>
    <n v="462"/>
    <x v="0"/>
    <x v="2"/>
    <x v="2"/>
    <m/>
    <m/>
    <m/>
    <x v="2"/>
    <m/>
    <m/>
    <m/>
    <m/>
    <m/>
    <m/>
    <m/>
    <s v=""/>
    <s v=""/>
    <s v=""/>
    <n v="2"/>
    <n v="6.6755674232309744E-4"/>
  </r>
  <r>
    <n v="463"/>
    <x v="0"/>
    <x v="2"/>
    <x v="2"/>
    <m/>
    <m/>
    <m/>
    <x v="2"/>
    <m/>
    <m/>
    <m/>
    <m/>
    <m/>
    <m/>
    <m/>
    <s v=""/>
    <s v=""/>
    <s v=""/>
    <n v="2"/>
    <n v="6.6755674232309744E-4"/>
  </r>
  <r>
    <n v="464"/>
    <x v="0"/>
    <x v="2"/>
    <x v="2"/>
    <m/>
    <m/>
    <m/>
    <x v="2"/>
    <m/>
    <m/>
    <m/>
    <m/>
    <m/>
    <m/>
    <m/>
    <s v=""/>
    <s v=""/>
    <s v=""/>
    <n v="2"/>
    <n v="6.6755674232309744E-4"/>
  </r>
  <r>
    <n v="465"/>
    <x v="0"/>
    <x v="2"/>
    <x v="2"/>
    <m/>
    <m/>
    <m/>
    <x v="2"/>
    <m/>
    <m/>
    <m/>
    <m/>
    <m/>
    <m/>
    <m/>
    <s v=""/>
    <s v=""/>
    <s v=""/>
    <n v="2"/>
    <n v="6.6755674232309744E-4"/>
  </r>
  <r>
    <n v="466"/>
    <x v="0"/>
    <x v="2"/>
    <x v="2"/>
    <m/>
    <m/>
    <m/>
    <x v="2"/>
    <m/>
    <m/>
    <m/>
    <m/>
    <m/>
    <m/>
    <m/>
    <s v=""/>
    <s v=""/>
    <s v=""/>
    <n v="2"/>
    <n v="6.6755674232309744E-4"/>
  </r>
  <r>
    <n v="467"/>
    <x v="0"/>
    <x v="2"/>
    <x v="2"/>
    <m/>
    <m/>
    <m/>
    <x v="2"/>
    <m/>
    <m/>
    <m/>
    <m/>
    <m/>
    <m/>
    <m/>
    <s v=""/>
    <s v=""/>
    <s v=""/>
    <n v="2"/>
    <n v="6.6755674232309744E-4"/>
  </r>
  <r>
    <n v="468"/>
    <x v="0"/>
    <x v="2"/>
    <x v="2"/>
    <m/>
    <m/>
    <m/>
    <x v="2"/>
    <m/>
    <m/>
    <m/>
    <m/>
    <m/>
    <m/>
    <m/>
    <s v=""/>
    <s v=""/>
    <s v=""/>
    <n v="2"/>
    <n v="6.6755674232309744E-4"/>
  </r>
  <r>
    <n v="469"/>
    <x v="0"/>
    <x v="2"/>
    <x v="2"/>
    <m/>
    <m/>
    <m/>
    <x v="2"/>
    <m/>
    <m/>
    <m/>
    <m/>
    <m/>
    <m/>
    <m/>
    <s v=""/>
    <s v=""/>
    <s v=""/>
    <n v="2"/>
    <n v="6.6755674232309744E-4"/>
  </r>
  <r>
    <n v="470"/>
    <x v="0"/>
    <x v="2"/>
    <x v="2"/>
    <m/>
    <m/>
    <m/>
    <x v="2"/>
    <m/>
    <m/>
    <m/>
    <m/>
    <m/>
    <m/>
    <m/>
    <s v=""/>
    <s v=""/>
    <s v=""/>
    <n v="2"/>
    <n v="6.6755674232309744E-4"/>
  </r>
  <r>
    <n v="471"/>
    <x v="0"/>
    <x v="2"/>
    <x v="2"/>
    <m/>
    <m/>
    <m/>
    <x v="2"/>
    <m/>
    <m/>
    <m/>
    <m/>
    <m/>
    <m/>
    <m/>
    <s v=""/>
    <s v=""/>
    <s v=""/>
    <n v="2"/>
    <n v="6.6755674232309744E-4"/>
  </r>
  <r>
    <n v="472"/>
    <x v="0"/>
    <x v="2"/>
    <x v="2"/>
    <m/>
    <m/>
    <m/>
    <x v="2"/>
    <m/>
    <m/>
    <m/>
    <m/>
    <m/>
    <m/>
    <m/>
    <s v=""/>
    <s v=""/>
    <s v=""/>
    <n v="2"/>
    <n v="6.6755674232309744E-4"/>
  </r>
  <r>
    <n v="473"/>
    <x v="0"/>
    <x v="2"/>
    <x v="2"/>
    <m/>
    <m/>
    <m/>
    <x v="2"/>
    <m/>
    <m/>
    <m/>
    <m/>
    <m/>
    <m/>
    <m/>
    <s v=""/>
    <s v=""/>
    <s v=""/>
    <n v="2"/>
    <n v="6.6755674232309744E-4"/>
  </r>
  <r>
    <n v="474"/>
    <x v="0"/>
    <x v="2"/>
    <x v="2"/>
    <m/>
    <m/>
    <m/>
    <x v="2"/>
    <m/>
    <m/>
    <m/>
    <m/>
    <m/>
    <m/>
    <m/>
    <s v=""/>
    <s v=""/>
    <s v=""/>
    <n v="2"/>
    <n v="6.6755674232309744E-4"/>
  </r>
  <r>
    <n v="475"/>
    <x v="0"/>
    <x v="2"/>
    <x v="2"/>
    <m/>
    <m/>
    <m/>
    <x v="2"/>
    <m/>
    <m/>
    <m/>
    <m/>
    <m/>
    <m/>
    <m/>
    <s v=""/>
    <s v=""/>
    <s v=""/>
    <n v="2"/>
    <n v="6.6755674232309744E-4"/>
  </r>
  <r>
    <n v="476"/>
    <x v="0"/>
    <x v="2"/>
    <x v="2"/>
    <m/>
    <m/>
    <m/>
    <x v="2"/>
    <m/>
    <m/>
    <m/>
    <m/>
    <m/>
    <m/>
    <m/>
    <s v=""/>
    <s v=""/>
    <s v=""/>
    <n v="2"/>
    <n v="6.6755674232309744E-4"/>
  </r>
  <r>
    <n v="477"/>
    <x v="0"/>
    <x v="2"/>
    <x v="2"/>
    <m/>
    <m/>
    <m/>
    <x v="2"/>
    <m/>
    <m/>
    <m/>
    <m/>
    <m/>
    <m/>
    <m/>
    <s v=""/>
    <s v=""/>
    <s v=""/>
    <n v="2"/>
    <n v="6.6755674232309744E-4"/>
  </r>
  <r>
    <n v="478"/>
    <x v="0"/>
    <x v="2"/>
    <x v="2"/>
    <m/>
    <m/>
    <m/>
    <x v="2"/>
    <m/>
    <m/>
    <m/>
    <m/>
    <m/>
    <m/>
    <m/>
    <s v=""/>
    <s v=""/>
    <s v=""/>
    <n v="2"/>
    <n v="6.6755674232309744E-4"/>
  </r>
  <r>
    <n v="479"/>
    <x v="0"/>
    <x v="2"/>
    <x v="2"/>
    <m/>
    <m/>
    <m/>
    <x v="2"/>
    <m/>
    <m/>
    <m/>
    <m/>
    <m/>
    <m/>
    <m/>
    <s v=""/>
    <s v=""/>
    <s v=""/>
    <n v="2"/>
    <n v="6.6755674232309744E-4"/>
  </r>
  <r>
    <n v="480"/>
    <x v="0"/>
    <x v="2"/>
    <x v="2"/>
    <m/>
    <m/>
    <m/>
    <x v="2"/>
    <m/>
    <m/>
    <m/>
    <m/>
    <m/>
    <m/>
    <m/>
    <s v=""/>
    <s v=""/>
    <s v=""/>
    <n v="2"/>
    <n v="6.6755674232309744E-4"/>
  </r>
  <r>
    <n v="481"/>
    <x v="0"/>
    <x v="2"/>
    <x v="2"/>
    <m/>
    <m/>
    <m/>
    <x v="2"/>
    <m/>
    <m/>
    <m/>
    <m/>
    <m/>
    <m/>
    <m/>
    <s v=""/>
    <s v=""/>
    <s v=""/>
    <n v="2"/>
    <n v="6.6755674232309744E-4"/>
  </r>
  <r>
    <n v="482"/>
    <x v="0"/>
    <x v="2"/>
    <x v="2"/>
    <m/>
    <m/>
    <m/>
    <x v="2"/>
    <m/>
    <m/>
    <m/>
    <m/>
    <m/>
    <m/>
    <m/>
    <s v=""/>
    <s v=""/>
    <s v=""/>
    <n v="2"/>
    <n v="6.6755674232309744E-4"/>
  </r>
  <r>
    <n v="483"/>
    <x v="0"/>
    <x v="2"/>
    <x v="2"/>
    <m/>
    <m/>
    <m/>
    <x v="2"/>
    <m/>
    <m/>
    <m/>
    <m/>
    <m/>
    <m/>
    <m/>
    <s v=""/>
    <s v=""/>
    <s v=""/>
    <n v="2"/>
    <n v="6.6755674232309744E-4"/>
  </r>
  <r>
    <n v="484"/>
    <x v="0"/>
    <x v="2"/>
    <x v="2"/>
    <m/>
    <m/>
    <m/>
    <x v="2"/>
    <m/>
    <m/>
    <m/>
    <m/>
    <m/>
    <m/>
    <m/>
    <s v=""/>
    <s v=""/>
    <s v=""/>
    <n v="2"/>
    <n v="6.6755674232309744E-4"/>
  </r>
  <r>
    <n v="485"/>
    <x v="0"/>
    <x v="2"/>
    <x v="2"/>
    <m/>
    <m/>
    <m/>
    <x v="2"/>
    <m/>
    <m/>
    <m/>
    <m/>
    <m/>
    <m/>
    <m/>
    <s v=""/>
    <s v=""/>
    <s v=""/>
    <n v="2"/>
    <n v="6.6755674232309744E-4"/>
  </r>
  <r>
    <n v="486"/>
    <x v="0"/>
    <x v="2"/>
    <x v="2"/>
    <m/>
    <m/>
    <m/>
    <x v="2"/>
    <m/>
    <m/>
    <m/>
    <m/>
    <m/>
    <m/>
    <m/>
    <s v=""/>
    <s v=""/>
    <s v=""/>
    <n v="2"/>
    <n v="6.6755674232309744E-4"/>
  </r>
  <r>
    <n v="487"/>
    <x v="0"/>
    <x v="2"/>
    <x v="2"/>
    <m/>
    <m/>
    <m/>
    <x v="2"/>
    <m/>
    <m/>
    <m/>
    <m/>
    <m/>
    <m/>
    <m/>
    <s v=""/>
    <s v=""/>
    <s v=""/>
    <n v="2"/>
    <n v="6.6755674232309744E-4"/>
  </r>
  <r>
    <n v="488"/>
    <x v="0"/>
    <x v="2"/>
    <x v="2"/>
    <m/>
    <m/>
    <m/>
    <x v="2"/>
    <m/>
    <m/>
    <m/>
    <m/>
    <m/>
    <m/>
    <m/>
    <s v=""/>
    <s v=""/>
    <s v=""/>
    <n v="2"/>
    <n v="6.6755674232309744E-4"/>
  </r>
  <r>
    <n v="489"/>
    <x v="0"/>
    <x v="2"/>
    <x v="2"/>
    <m/>
    <m/>
    <m/>
    <x v="2"/>
    <m/>
    <m/>
    <m/>
    <m/>
    <m/>
    <m/>
    <m/>
    <s v=""/>
    <s v=""/>
    <s v=""/>
    <n v="2"/>
    <n v="6.6755674232309744E-4"/>
  </r>
  <r>
    <n v="490"/>
    <x v="0"/>
    <x v="2"/>
    <x v="2"/>
    <m/>
    <m/>
    <m/>
    <x v="2"/>
    <m/>
    <m/>
    <m/>
    <m/>
    <m/>
    <m/>
    <m/>
    <s v=""/>
    <s v=""/>
    <s v=""/>
    <n v="2"/>
    <n v="6.6755674232309744E-4"/>
  </r>
  <r>
    <n v="491"/>
    <x v="0"/>
    <x v="2"/>
    <x v="2"/>
    <m/>
    <m/>
    <m/>
    <x v="2"/>
    <m/>
    <m/>
    <m/>
    <m/>
    <m/>
    <m/>
    <m/>
    <s v=""/>
    <s v=""/>
    <s v=""/>
    <n v="2"/>
    <n v="6.6755674232309744E-4"/>
  </r>
  <r>
    <n v="492"/>
    <x v="0"/>
    <x v="2"/>
    <x v="2"/>
    <m/>
    <m/>
    <m/>
    <x v="2"/>
    <m/>
    <m/>
    <m/>
    <m/>
    <m/>
    <m/>
    <m/>
    <s v=""/>
    <s v=""/>
    <s v=""/>
    <n v="2"/>
    <n v="6.6755674232309744E-4"/>
  </r>
  <r>
    <n v="493"/>
    <x v="0"/>
    <x v="2"/>
    <x v="2"/>
    <m/>
    <m/>
    <m/>
    <x v="2"/>
    <m/>
    <m/>
    <m/>
    <m/>
    <m/>
    <m/>
    <m/>
    <s v=""/>
    <s v=""/>
    <s v=""/>
    <n v="2"/>
    <n v="6.6755674232309744E-4"/>
  </r>
  <r>
    <n v="494"/>
    <x v="0"/>
    <x v="2"/>
    <x v="2"/>
    <m/>
    <m/>
    <m/>
    <x v="2"/>
    <m/>
    <m/>
    <m/>
    <m/>
    <m/>
    <m/>
    <m/>
    <s v=""/>
    <s v=""/>
    <s v=""/>
    <n v="2"/>
    <n v="6.6755674232309744E-4"/>
  </r>
  <r>
    <n v="495"/>
    <x v="0"/>
    <x v="2"/>
    <x v="2"/>
    <m/>
    <m/>
    <m/>
    <x v="2"/>
    <m/>
    <m/>
    <m/>
    <m/>
    <m/>
    <m/>
    <m/>
    <s v=""/>
    <s v=""/>
    <s v=""/>
    <n v="2"/>
    <n v="6.6755674232309744E-4"/>
  </r>
  <r>
    <n v="496"/>
    <x v="0"/>
    <x v="2"/>
    <x v="2"/>
    <m/>
    <m/>
    <m/>
    <x v="2"/>
    <m/>
    <m/>
    <m/>
    <m/>
    <m/>
    <m/>
    <m/>
    <s v=""/>
    <s v=""/>
    <s v=""/>
    <n v="2"/>
    <n v="6.6755674232309744E-4"/>
  </r>
  <r>
    <n v="497"/>
    <x v="0"/>
    <x v="2"/>
    <x v="2"/>
    <m/>
    <m/>
    <m/>
    <x v="2"/>
    <m/>
    <m/>
    <m/>
    <m/>
    <m/>
    <m/>
    <m/>
    <s v=""/>
    <s v=""/>
    <s v=""/>
    <n v="2"/>
    <n v="6.6755674232309744E-4"/>
  </r>
  <r>
    <n v="498"/>
    <x v="0"/>
    <x v="2"/>
    <x v="2"/>
    <m/>
    <m/>
    <m/>
    <x v="2"/>
    <m/>
    <m/>
    <m/>
    <m/>
    <m/>
    <m/>
    <m/>
    <s v=""/>
    <s v=""/>
    <s v=""/>
    <n v="2"/>
    <n v="6.6755674232309744E-4"/>
  </r>
  <r>
    <n v="499"/>
    <x v="0"/>
    <x v="2"/>
    <x v="2"/>
    <m/>
    <m/>
    <m/>
    <x v="2"/>
    <m/>
    <m/>
    <m/>
    <m/>
    <m/>
    <m/>
    <m/>
    <s v=""/>
    <s v=""/>
    <s v=""/>
    <n v="2"/>
    <n v="6.6755674232309744E-4"/>
  </r>
  <r>
    <n v="500"/>
    <x v="0"/>
    <x v="2"/>
    <x v="2"/>
    <m/>
    <m/>
    <m/>
    <x v="2"/>
    <m/>
    <m/>
    <m/>
    <m/>
    <m/>
    <m/>
    <m/>
    <s v=""/>
    <s v=""/>
    <s v=""/>
    <n v="2"/>
    <n v="6.6755674232309744E-4"/>
  </r>
  <r>
    <n v="501"/>
    <x v="0"/>
    <x v="2"/>
    <x v="2"/>
    <m/>
    <m/>
    <m/>
    <x v="2"/>
    <m/>
    <m/>
    <m/>
    <m/>
    <m/>
    <m/>
    <m/>
    <s v=""/>
    <s v=""/>
    <s v=""/>
    <n v="2"/>
    <n v="6.6755674232309744E-4"/>
  </r>
  <r>
    <n v="502"/>
    <x v="0"/>
    <x v="2"/>
    <x v="2"/>
    <m/>
    <m/>
    <m/>
    <x v="2"/>
    <m/>
    <m/>
    <m/>
    <m/>
    <m/>
    <m/>
    <m/>
    <s v=""/>
    <s v=""/>
    <s v=""/>
    <n v="2"/>
    <n v="6.6755674232309744E-4"/>
  </r>
  <r>
    <n v="503"/>
    <x v="0"/>
    <x v="2"/>
    <x v="2"/>
    <m/>
    <m/>
    <m/>
    <x v="2"/>
    <m/>
    <m/>
    <m/>
    <m/>
    <m/>
    <m/>
    <m/>
    <s v=""/>
    <s v=""/>
    <s v=""/>
    <n v="2"/>
    <n v="6.6755674232309744E-4"/>
  </r>
  <r>
    <n v="504"/>
    <x v="0"/>
    <x v="2"/>
    <x v="2"/>
    <m/>
    <m/>
    <m/>
    <x v="2"/>
    <m/>
    <m/>
    <m/>
    <m/>
    <m/>
    <m/>
    <m/>
    <s v=""/>
    <s v=""/>
    <s v=""/>
    <n v="2"/>
    <n v="6.6755674232309744E-4"/>
  </r>
  <r>
    <n v="505"/>
    <x v="0"/>
    <x v="2"/>
    <x v="2"/>
    <m/>
    <m/>
    <m/>
    <x v="2"/>
    <m/>
    <m/>
    <m/>
    <m/>
    <m/>
    <m/>
    <m/>
    <s v=""/>
    <s v=""/>
    <s v=""/>
    <n v="2"/>
    <n v="6.6755674232309744E-4"/>
  </r>
  <r>
    <n v="506"/>
    <x v="0"/>
    <x v="2"/>
    <x v="2"/>
    <m/>
    <m/>
    <m/>
    <x v="2"/>
    <m/>
    <m/>
    <m/>
    <m/>
    <m/>
    <m/>
    <m/>
    <s v=""/>
    <s v=""/>
    <s v=""/>
    <n v="2"/>
    <n v="6.6755674232309744E-4"/>
  </r>
  <r>
    <n v="507"/>
    <x v="0"/>
    <x v="2"/>
    <x v="2"/>
    <m/>
    <m/>
    <m/>
    <x v="2"/>
    <m/>
    <m/>
    <m/>
    <m/>
    <m/>
    <m/>
    <m/>
    <s v=""/>
    <s v=""/>
    <s v=""/>
    <n v="2"/>
    <n v="6.6755674232309744E-4"/>
  </r>
  <r>
    <n v="508"/>
    <x v="0"/>
    <x v="2"/>
    <x v="2"/>
    <m/>
    <m/>
    <m/>
    <x v="2"/>
    <m/>
    <m/>
    <m/>
    <m/>
    <m/>
    <m/>
    <m/>
    <s v=""/>
    <s v=""/>
    <s v=""/>
    <n v="2"/>
    <n v="6.6755674232309744E-4"/>
  </r>
  <r>
    <n v="509"/>
    <x v="0"/>
    <x v="2"/>
    <x v="2"/>
    <m/>
    <m/>
    <m/>
    <x v="2"/>
    <m/>
    <m/>
    <m/>
    <m/>
    <m/>
    <m/>
    <m/>
    <s v=""/>
    <s v=""/>
    <s v=""/>
    <n v="2"/>
    <n v="6.6755674232309744E-4"/>
  </r>
  <r>
    <n v="510"/>
    <x v="0"/>
    <x v="2"/>
    <x v="2"/>
    <m/>
    <m/>
    <m/>
    <x v="2"/>
    <m/>
    <m/>
    <m/>
    <m/>
    <m/>
    <m/>
    <m/>
    <s v=""/>
    <s v=""/>
    <s v=""/>
    <n v="2"/>
    <n v="6.6755674232309744E-4"/>
  </r>
  <r>
    <n v="511"/>
    <x v="0"/>
    <x v="2"/>
    <x v="2"/>
    <m/>
    <m/>
    <m/>
    <x v="2"/>
    <m/>
    <m/>
    <m/>
    <m/>
    <m/>
    <m/>
    <m/>
    <s v=""/>
    <s v=""/>
    <s v=""/>
    <n v="2"/>
    <n v="6.6755674232309744E-4"/>
  </r>
  <r>
    <n v="512"/>
    <x v="0"/>
    <x v="2"/>
    <x v="2"/>
    <m/>
    <m/>
    <m/>
    <x v="2"/>
    <m/>
    <m/>
    <m/>
    <m/>
    <m/>
    <m/>
    <m/>
    <s v=""/>
    <s v=""/>
    <s v=""/>
    <n v="2"/>
    <n v="6.6755674232309744E-4"/>
  </r>
  <r>
    <n v="513"/>
    <x v="0"/>
    <x v="2"/>
    <x v="2"/>
    <m/>
    <m/>
    <m/>
    <x v="2"/>
    <m/>
    <m/>
    <m/>
    <m/>
    <m/>
    <m/>
    <m/>
    <s v=""/>
    <s v=""/>
    <s v=""/>
    <n v="2"/>
    <n v="6.6755674232309744E-4"/>
  </r>
  <r>
    <n v="514"/>
    <x v="0"/>
    <x v="2"/>
    <x v="2"/>
    <m/>
    <m/>
    <m/>
    <x v="2"/>
    <m/>
    <m/>
    <m/>
    <m/>
    <m/>
    <m/>
    <m/>
    <s v=""/>
    <s v=""/>
    <s v=""/>
    <n v="2"/>
    <n v="6.6755674232309744E-4"/>
  </r>
  <r>
    <n v="515"/>
    <x v="0"/>
    <x v="2"/>
    <x v="2"/>
    <m/>
    <m/>
    <m/>
    <x v="2"/>
    <m/>
    <m/>
    <m/>
    <m/>
    <m/>
    <m/>
    <m/>
    <s v=""/>
    <s v=""/>
    <s v=""/>
    <n v="2"/>
    <n v="6.6755674232309744E-4"/>
  </r>
  <r>
    <n v="516"/>
    <x v="0"/>
    <x v="2"/>
    <x v="2"/>
    <m/>
    <m/>
    <m/>
    <x v="2"/>
    <m/>
    <m/>
    <m/>
    <m/>
    <m/>
    <m/>
    <m/>
    <s v=""/>
    <s v=""/>
    <s v=""/>
    <n v="2"/>
    <n v="6.6755674232309744E-4"/>
  </r>
  <r>
    <n v="517"/>
    <x v="0"/>
    <x v="2"/>
    <x v="2"/>
    <m/>
    <m/>
    <m/>
    <x v="2"/>
    <m/>
    <m/>
    <m/>
    <m/>
    <m/>
    <m/>
    <m/>
    <s v=""/>
    <s v=""/>
    <s v=""/>
    <n v="2"/>
    <n v="6.6755674232309744E-4"/>
  </r>
  <r>
    <n v="518"/>
    <x v="0"/>
    <x v="2"/>
    <x v="2"/>
    <m/>
    <m/>
    <m/>
    <x v="2"/>
    <m/>
    <m/>
    <m/>
    <m/>
    <m/>
    <m/>
    <m/>
    <s v=""/>
    <s v=""/>
    <s v=""/>
    <n v="2"/>
    <n v="6.6755674232309744E-4"/>
  </r>
  <r>
    <n v="519"/>
    <x v="0"/>
    <x v="2"/>
    <x v="2"/>
    <m/>
    <m/>
    <m/>
    <x v="2"/>
    <m/>
    <m/>
    <m/>
    <m/>
    <m/>
    <m/>
    <m/>
    <s v=""/>
    <s v=""/>
    <s v=""/>
    <n v="2"/>
    <n v="6.6755674232309744E-4"/>
  </r>
  <r>
    <n v="520"/>
    <x v="0"/>
    <x v="2"/>
    <x v="2"/>
    <m/>
    <m/>
    <m/>
    <x v="2"/>
    <m/>
    <m/>
    <m/>
    <m/>
    <m/>
    <m/>
    <m/>
    <s v=""/>
    <s v=""/>
    <s v=""/>
    <n v="2"/>
    <n v="6.6755674232309744E-4"/>
  </r>
  <r>
    <n v="521"/>
    <x v="0"/>
    <x v="2"/>
    <x v="2"/>
    <m/>
    <m/>
    <m/>
    <x v="2"/>
    <m/>
    <m/>
    <m/>
    <m/>
    <m/>
    <m/>
    <m/>
    <s v=""/>
    <s v=""/>
    <s v=""/>
    <n v="2"/>
    <n v="6.6755674232309744E-4"/>
  </r>
  <r>
    <n v="522"/>
    <x v="0"/>
    <x v="2"/>
    <x v="2"/>
    <m/>
    <m/>
    <m/>
    <x v="2"/>
    <m/>
    <m/>
    <m/>
    <m/>
    <m/>
    <m/>
    <m/>
    <s v=""/>
    <s v=""/>
    <s v=""/>
    <n v="2"/>
    <n v="6.6755674232309744E-4"/>
  </r>
  <r>
    <n v="523"/>
    <x v="0"/>
    <x v="2"/>
    <x v="2"/>
    <m/>
    <m/>
    <m/>
    <x v="2"/>
    <m/>
    <m/>
    <m/>
    <m/>
    <m/>
    <m/>
    <m/>
    <s v=""/>
    <s v=""/>
    <s v=""/>
    <n v="2"/>
    <n v="6.6755674232309744E-4"/>
  </r>
  <r>
    <n v="524"/>
    <x v="0"/>
    <x v="2"/>
    <x v="2"/>
    <m/>
    <m/>
    <m/>
    <x v="2"/>
    <m/>
    <m/>
    <m/>
    <m/>
    <m/>
    <m/>
    <m/>
    <s v=""/>
    <s v=""/>
    <s v=""/>
    <n v="2"/>
    <n v="6.6755674232309744E-4"/>
  </r>
  <r>
    <n v="525"/>
    <x v="0"/>
    <x v="2"/>
    <x v="2"/>
    <m/>
    <m/>
    <m/>
    <x v="2"/>
    <m/>
    <m/>
    <m/>
    <m/>
    <m/>
    <m/>
    <m/>
    <s v=""/>
    <s v=""/>
    <s v=""/>
    <n v="2"/>
    <n v="6.6755674232309744E-4"/>
  </r>
  <r>
    <n v="526"/>
    <x v="0"/>
    <x v="2"/>
    <x v="2"/>
    <m/>
    <m/>
    <m/>
    <x v="2"/>
    <m/>
    <m/>
    <m/>
    <m/>
    <m/>
    <m/>
    <m/>
    <s v=""/>
    <s v=""/>
    <s v=""/>
    <n v="2"/>
    <n v="6.6755674232309744E-4"/>
  </r>
  <r>
    <n v="527"/>
    <x v="0"/>
    <x v="2"/>
    <x v="2"/>
    <m/>
    <m/>
    <m/>
    <x v="2"/>
    <m/>
    <m/>
    <m/>
    <m/>
    <m/>
    <m/>
    <m/>
    <s v=""/>
    <s v=""/>
    <s v=""/>
    <n v="2"/>
    <n v="6.6755674232309744E-4"/>
  </r>
  <r>
    <n v="528"/>
    <x v="0"/>
    <x v="2"/>
    <x v="2"/>
    <m/>
    <m/>
    <m/>
    <x v="2"/>
    <m/>
    <m/>
    <m/>
    <m/>
    <m/>
    <m/>
    <m/>
    <s v=""/>
    <s v=""/>
    <s v=""/>
    <n v="2"/>
    <n v="6.6755674232309744E-4"/>
  </r>
  <r>
    <n v="529"/>
    <x v="0"/>
    <x v="2"/>
    <x v="2"/>
    <m/>
    <m/>
    <m/>
    <x v="2"/>
    <m/>
    <m/>
    <m/>
    <m/>
    <m/>
    <m/>
    <m/>
    <s v=""/>
    <s v=""/>
    <s v=""/>
    <n v="2"/>
    <n v="6.6755674232309744E-4"/>
  </r>
  <r>
    <n v="530"/>
    <x v="0"/>
    <x v="2"/>
    <x v="2"/>
    <m/>
    <m/>
    <m/>
    <x v="2"/>
    <m/>
    <m/>
    <m/>
    <m/>
    <m/>
    <m/>
    <m/>
    <s v=""/>
    <s v=""/>
    <s v=""/>
    <n v="2"/>
    <n v="6.6755674232309744E-4"/>
  </r>
  <r>
    <n v="531"/>
    <x v="0"/>
    <x v="2"/>
    <x v="2"/>
    <m/>
    <m/>
    <m/>
    <x v="2"/>
    <m/>
    <m/>
    <m/>
    <m/>
    <m/>
    <m/>
    <m/>
    <s v=""/>
    <s v=""/>
    <s v=""/>
    <n v="2"/>
    <n v="6.6755674232309744E-4"/>
  </r>
  <r>
    <n v="532"/>
    <x v="0"/>
    <x v="2"/>
    <x v="2"/>
    <m/>
    <m/>
    <m/>
    <x v="2"/>
    <m/>
    <m/>
    <m/>
    <m/>
    <m/>
    <m/>
    <m/>
    <s v=""/>
    <s v=""/>
    <s v=""/>
    <n v="2"/>
    <n v="6.6755674232309744E-4"/>
  </r>
  <r>
    <n v="533"/>
    <x v="0"/>
    <x v="2"/>
    <x v="2"/>
    <m/>
    <m/>
    <m/>
    <x v="2"/>
    <m/>
    <m/>
    <m/>
    <m/>
    <m/>
    <m/>
    <m/>
    <s v=""/>
    <s v=""/>
    <s v=""/>
    <n v="2"/>
    <n v="6.6755674232309744E-4"/>
  </r>
  <r>
    <n v="534"/>
    <x v="0"/>
    <x v="2"/>
    <x v="2"/>
    <m/>
    <m/>
    <m/>
    <x v="2"/>
    <m/>
    <m/>
    <m/>
    <m/>
    <m/>
    <m/>
    <m/>
    <s v=""/>
    <s v=""/>
    <s v=""/>
    <n v="2"/>
    <n v="6.6755674232309744E-4"/>
  </r>
  <r>
    <n v="535"/>
    <x v="0"/>
    <x v="2"/>
    <x v="2"/>
    <m/>
    <m/>
    <m/>
    <x v="2"/>
    <m/>
    <m/>
    <m/>
    <m/>
    <m/>
    <m/>
    <m/>
    <s v=""/>
    <s v=""/>
    <s v=""/>
    <n v="2"/>
    <n v="6.6755674232309744E-4"/>
  </r>
  <r>
    <n v="536"/>
    <x v="0"/>
    <x v="2"/>
    <x v="2"/>
    <m/>
    <m/>
    <m/>
    <x v="2"/>
    <m/>
    <m/>
    <m/>
    <m/>
    <m/>
    <m/>
    <m/>
    <s v=""/>
    <s v=""/>
    <s v=""/>
    <n v="2"/>
    <n v="6.6755674232309744E-4"/>
  </r>
  <r>
    <n v="537"/>
    <x v="0"/>
    <x v="2"/>
    <x v="2"/>
    <m/>
    <m/>
    <m/>
    <x v="2"/>
    <m/>
    <m/>
    <m/>
    <m/>
    <m/>
    <m/>
    <m/>
    <s v=""/>
    <s v=""/>
    <s v=""/>
    <n v="2"/>
    <n v="6.6755674232309744E-4"/>
  </r>
  <r>
    <n v="538"/>
    <x v="0"/>
    <x v="2"/>
    <x v="2"/>
    <m/>
    <m/>
    <m/>
    <x v="2"/>
    <m/>
    <m/>
    <m/>
    <m/>
    <m/>
    <m/>
    <m/>
    <s v=""/>
    <s v=""/>
    <s v=""/>
    <n v="2"/>
    <n v="6.6755674232309744E-4"/>
  </r>
  <r>
    <n v="539"/>
    <x v="0"/>
    <x v="2"/>
    <x v="2"/>
    <m/>
    <m/>
    <m/>
    <x v="2"/>
    <m/>
    <m/>
    <m/>
    <m/>
    <m/>
    <m/>
    <m/>
    <s v=""/>
    <s v=""/>
    <s v=""/>
    <n v="2"/>
    <n v="6.6755674232309744E-4"/>
  </r>
  <r>
    <n v="540"/>
    <x v="0"/>
    <x v="2"/>
    <x v="2"/>
    <m/>
    <m/>
    <m/>
    <x v="2"/>
    <m/>
    <m/>
    <m/>
    <m/>
    <m/>
    <m/>
    <m/>
    <s v=""/>
    <s v=""/>
    <s v=""/>
    <n v="2"/>
    <n v="6.6755674232309744E-4"/>
  </r>
  <r>
    <n v="541"/>
    <x v="0"/>
    <x v="2"/>
    <x v="2"/>
    <m/>
    <m/>
    <m/>
    <x v="2"/>
    <m/>
    <m/>
    <m/>
    <m/>
    <m/>
    <m/>
    <m/>
    <s v=""/>
    <s v=""/>
    <s v=""/>
    <n v="2"/>
    <n v="6.6755674232309744E-4"/>
  </r>
  <r>
    <n v="542"/>
    <x v="0"/>
    <x v="2"/>
    <x v="2"/>
    <m/>
    <m/>
    <m/>
    <x v="2"/>
    <m/>
    <m/>
    <m/>
    <m/>
    <m/>
    <m/>
    <m/>
    <s v=""/>
    <s v=""/>
    <s v=""/>
    <n v="2"/>
    <n v="6.6755674232309744E-4"/>
  </r>
  <r>
    <n v="543"/>
    <x v="0"/>
    <x v="2"/>
    <x v="2"/>
    <m/>
    <m/>
    <m/>
    <x v="2"/>
    <m/>
    <m/>
    <m/>
    <m/>
    <m/>
    <m/>
    <m/>
    <s v=""/>
    <s v=""/>
    <s v=""/>
    <n v="2"/>
    <n v="6.6755674232309744E-4"/>
  </r>
  <r>
    <n v="544"/>
    <x v="0"/>
    <x v="2"/>
    <x v="2"/>
    <m/>
    <m/>
    <m/>
    <x v="2"/>
    <m/>
    <m/>
    <m/>
    <m/>
    <m/>
    <m/>
    <m/>
    <s v=""/>
    <s v=""/>
    <s v=""/>
    <n v="2"/>
    <n v="6.6755674232309744E-4"/>
  </r>
  <r>
    <n v="545"/>
    <x v="0"/>
    <x v="2"/>
    <x v="2"/>
    <m/>
    <m/>
    <m/>
    <x v="2"/>
    <m/>
    <m/>
    <m/>
    <m/>
    <m/>
    <m/>
    <m/>
    <s v=""/>
    <s v=""/>
    <s v=""/>
    <n v="2"/>
    <n v="6.6755674232309744E-4"/>
  </r>
  <r>
    <n v="546"/>
    <x v="0"/>
    <x v="2"/>
    <x v="2"/>
    <m/>
    <m/>
    <m/>
    <x v="2"/>
    <m/>
    <m/>
    <m/>
    <m/>
    <m/>
    <m/>
    <m/>
    <s v=""/>
    <s v=""/>
    <s v=""/>
    <n v="2"/>
    <n v="6.6755674232309744E-4"/>
  </r>
  <r>
    <n v="547"/>
    <x v="0"/>
    <x v="2"/>
    <x v="2"/>
    <m/>
    <m/>
    <m/>
    <x v="2"/>
    <m/>
    <m/>
    <m/>
    <m/>
    <m/>
    <m/>
    <m/>
    <s v=""/>
    <s v=""/>
    <s v=""/>
    <n v="2"/>
    <n v="6.6755674232309744E-4"/>
  </r>
  <r>
    <n v="548"/>
    <x v="0"/>
    <x v="2"/>
    <x v="2"/>
    <m/>
    <m/>
    <m/>
    <x v="2"/>
    <m/>
    <m/>
    <m/>
    <m/>
    <m/>
    <m/>
    <m/>
    <s v=""/>
    <s v=""/>
    <s v=""/>
    <n v="2"/>
    <n v="6.6755674232309744E-4"/>
  </r>
  <r>
    <n v="549"/>
    <x v="0"/>
    <x v="2"/>
    <x v="2"/>
    <m/>
    <m/>
    <m/>
    <x v="2"/>
    <m/>
    <m/>
    <m/>
    <m/>
    <m/>
    <m/>
    <m/>
    <s v=""/>
    <s v=""/>
    <s v=""/>
    <n v="2"/>
    <n v="6.6755674232309744E-4"/>
  </r>
  <r>
    <n v="550"/>
    <x v="0"/>
    <x v="2"/>
    <x v="2"/>
    <m/>
    <m/>
    <m/>
    <x v="2"/>
    <m/>
    <m/>
    <m/>
    <m/>
    <m/>
    <m/>
    <m/>
    <s v=""/>
    <s v=""/>
    <s v=""/>
    <n v="2"/>
    <n v="6.6755674232309744E-4"/>
  </r>
  <r>
    <n v="551"/>
    <x v="0"/>
    <x v="2"/>
    <x v="2"/>
    <m/>
    <m/>
    <m/>
    <x v="2"/>
    <m/>
    <m/>
    <m/>
    <m/>
    <m/>
    <m/>
    <m/>
    <s v=""/>
    <s v=""/>
    <s v=""/>
    <n v="2"/>
    <n v="6.6755674232309744E-4"/>
  </r>
  <r>
    <n v="552"/>
    <x v="0"/>
    <x v="2"/>
    <x v="2"/>
    <m/>
    <m/>
    <m/>
    <x v="2"/>
    <m/>
    <m/>
    <m/>
    <m/>
    <m/>
    <m/>
    <m/>
    <s v=""/>
    <s v=""/>
    <s v=""/>
    <n v="2"/>
    <n v="6.6755674232309744E-4"/>
  </r>
  <r>
    <n v="553"/>
    <x v="0"/>
    <x v="2"/>
    <x v="2"/>
    <m/>
    <m/>
    <m/>
    <x v="2"/>
    <m/>
    <m/>
    <m/>
    <m/>
    <m/>
    <m/>
    <m/>
    <s v=""/>
    <s v=""/>
    <s v=""/>
    <n v="2"/>
    <n v="6.6755674232309744E-4"/>
  </r>
  <r>
    <n v="554"/>
    <x v="0"/>
    <x v="2"/>
    <x v="2"/>
    <m/>
    <m/>
    <m/>
    <x v="2"/>
    <m/>
    <m/>
    <m/>
    <m/>
    <m/>
    <m/>
    <m/>
    <s v=""/>
    <s v=""/>
    <s v=""/>
    <n v="2"/>
    <n v="6.6755674232309744E-4"/>
  </r>
  <r>
    <n v="555"/>
    <x v="0"/>
    <x v="2"/>
    <x v="2"/>
    <m/>
    <m/>
    <m/>
    <x v="2"/>
    <m/>
    <m/>
    <m/>
    <m/>
    <m/>
    <m/>
    <m/>
    <s v=""/>
    <s v=""/>
    <s v=""/>
    <n v="2"/>
    <n v="6.6755674232309744E-4"/>
  </r>
  <r>
    <n v="556"/>
    <x v="0"/>
    <x v="2"/>
    <x v="2"/>
    <m/>
    <m/>
    <m/>
    <x v="2"/>
    <m/>
    <m/>
    <m/>
    <m/>
    <m/>
    <m/>
    <m/>
    <s v=""/>
    <s v=""/>
    <s v=""/>
    <n v="2"/>
    <n v="6.6755674232309744E-4"/>
  </r>
  <r>
    <n v="557"/>
    <x v="0"/>
    <x v="2"/>
    <x v="2"/>
    <m/>
    <m/>
    <m/>
    <x v="2"/>
    <m/>
    <m/>
    <m/>
    <m/>
    <m/>
    <m/>
    <m/>
    <s v=""/>
    <s v=""/>
    <s v=""/>
    <n v="2"/>
    <n v="6.6755674232309744E-4"/>
  </r>
  <r>
    <n v="558"/>
    <x v="0"/>
    <x v="2"/>
    <x v="2"/>
    <m/>
    <m/>
    <m/>
    <x v="2"/>
    <m/>
    <m/>
    <m/>
    <m/>
    <m/>
    <m/>
    <m/>
    <s v=""/>
    <s v=""/>
    <s v=""/>
    <n v="2"/>
    <n v="6.6755674232309744E-4"/>
  </r>
  <r>
    <n v="559"/>
    <x v="0"/>
    <x v="2"/>
    <x v="2"/>
    <m/>
    <m/>
    <m/>
    <x v="2"/>
    <m/>
    <m/>
    <m/>
    <m/>
    <m/>
    <m/>
    <m/>
    <s v=""/>
    <s v=""/>
    <s v=""/>
    <n v="2"/>
    <n v="6.6755674232309744E-4"/>
  </r>
  <r>
    <n v="560"/>
    <x v="0"/>
    <x v="2"/>
    <x v="2"/>
    <m/>
    <m/>
    <m/>
    <x v="2"/>
    <m/>
    <m/>
    <m/>
    <m/>
    <m/>
    <m/>
    <m/>
    <s v=""/>
    <s v=""/>
    <s v=""/>
    <n v="2"/>
    <n v="6.6755674232309744E-4"/>
  </r>
  <r>
    <n v="561"/>
    <x v="0"/>
    <x v="2"/>
    <x v="2"/>
    <m/>
    <m/>
    <m/>
    <x v="2"/>
    <m/>
    <m/>
    <m/>
    <m/>
    <m/>
    <m/>
    <m/>
    <s v=""/>
    <s v=""/>
    <s v=""/>
    <n v="2"/>
    <n v="6.6755674232309744E-4"/>
  </r>
  <r>
    <n v="562"/>
    <x v="0"/>
    <x v="2"/>
    <x v="2"/>
    <m/>
    <m/>
    <m/>
    <x v="2"/>
    <m/>
    <m/>
    <m/>
    <m/>
    <m/>
    <m/>
    <m/>
    <s v=""/>
    <s v=""/>
    <s v=""/>
    <n v="2"/>
    <n v="6.6755674232309744E-4"/>
  </r>
  <r>
    <n v="563"/>
    <x v="0"/>
    <x v="2"/>
    <x v="2"/>
    <m/>
    <m/>
    <m/>
    <x v="2"/>
    <m/>
    <m/>
    <m/>
    <m/>
    <m/>
    <m/>
    <m/>
    <s v=""/>
    <s v=""/>
    <s v=""/>
    <n v="2"/>
    <n v="6.6755674232309744E-4"/>
  </r>
  <r>
    <n v="564"/>
    <x v="0"/>
    <x v="2"/>
    <x v="2"/>
    <m/>
    <m/>
    <m/>
    <x v="2"/>
    <m/>
    <m/>
    <m/>
    <m/>
    <m/>
    <m/>
    <m/>
    <s v=""/>
    <s v=""/>
    <s v=""/>
    <n v="2"/>
    <n v="6.6755674232309744E-4"/>
  </r>
  <r>
    <n v="565"/>
    <x v="0"/>
    <x v="2"/>
    <x v="2"/>
    <m/>
    <m/>
    <m/>
    <x v="2"/>
    <m/>
    <m/>
    <m/>
    <m/>
    <m/>
    <m/>
    <m/>
    <s v=""/>
    <s v=""/>
    <s v=""/>
    <n v="2"/>
    <n v="6.6755674232309744E-4"/>
  </r>
  <r>
    <n v="566"/>
    <x v="0"/>
    <x v="2"/>
    <x v="2"/>
    <m/>
    <m/>
    <m/>
    <x v="2"/>
    <m/>
    <m/>
    <m/>
    <m/>
    <m/>
    <m/>
    <m/>
    <s v=""/>
    <s v=""/>
    <s v=""/>
    <n v="2"/>
    <n v="6.6755674232309744E-4"/>
  </r>
  <r>
    <n v="567"/>
    <x v="0"/>
    <x v="2"/>
    <x v="2"/>
    <m/>
    <m/>
    <m/>
    <x v="2"/>
    <m/>
    <m/>
    <m/>
    <m/>
    <m/>
    <m/>
    <m/>
    <s v=""/>
    <s v=""/>
    <s v=""/>
    <n v="2"/>
    <n v="6.6755674232309744E-4"/>
  </r>
  <r>
    <n v="568"/>
    <x v="0"/>
    <x v="2"/>
    <x v="2"/>
    <m/>
    <m/>
    <m/>
    <x v="2"/>
    <m/>
    <m/>
    <m/>
    <m/>
    <m/>
    <m/>
    <m/>
    <s v=""/>
    <s v=""/>
    <s v=""/>
    <n v="2"/>
    <n v="6.6755674232309744E-4"/>
  </r>
  <r>
    <n v="569"/>
    <x v="0"/>
    <x v="2"/>
    <x v="2"/>
    <m/>
    <m/>
    <m/>
    <x v="2"/>
    <m/>
    <m/>
    <m/>
    <m/>
    <m/>
    <m/>
    <m/>
    <s v=""/>
    <s v=""/>
    <s v=""/>
    <n v="2"/>
    <n v="6.6755674232309744E-4"/>
  </r>
  <r>
    <n v="570"/>
    <x v="0"/>
    <x v="2"/>
    <x v="2"/>
    <m/>
    <m/>
    <m/>
    <x v="2"/>
    <m/>
    <m/>
    <m/>
    <m/>
    <m/>
    <m/>
    <m/>
    <s v=""/>
    <s v=""/>
    <s v=""/>
    <n v="2"/>
    <n v="6.6755674232309744E-4"/>
  </r>
  <r>
    <n v="571"/>
    <x v="0"/>
    <x v="2"/>
    <x v="2"/>
    <m/>
    <m/>
    <m/>
    <x v="2"/>
    <m/>
    <m/>
    <m/>
    <m/>
    <m/>
    <m/>
    <m/>
    <s v=""/>
    <s v=""/>
    <s v=""/>
    <n v="2"/>
    <n v="6.6755674232309744E-4"/>
  </r>
  <r>
    <n v="572"/>
    <x v="0"/>
    <x v="2"/>
    <x v="2"/>
    <m/>
    <m/>
    <m/>
    <x v="2"/>
    <m/>
    <m/>
    <m/>
    <m/>
    <m/>
    <m/>
    <m/>
    <s v=""/>
    <s v=""/>
    <s v=""/>
    <n v="2"/>
    <n v="6.6755674232309744E-4"/>
  </r>
  <r>
    <n v="573"/>
    <x v="0"/>
    <x v="2"/>
    <x v="2"/>
    <m/>
    <m/>
    <m/>
    <x v="2"/>
    <m/>
    <m/>
    <m/>
    <m/>
    <m/>
    <m/>
    <m/>
    <s v=""/>
    <s v=""/>
    <s v=""/>
    <n v="2"/>
    <n v="6.6755674232309744E-4"/>
  </r>
  <r>
    <n v="574"/>
    <x v="0"/>
    <x v="2"/>
    <x v="2"/>
    <m/>
    <m/>
    <m/>
    <x v="2"/>
    <m/>
    <m/>
    <m/>
    <m/>
    <m/>
    <m/>
    <m/>
    <s v=""/>
    <s v=""/>
    <s v=""/>
    <n v="2"/>
    <n v="6.6755674232309744E-4"/>
  </r>
  <r>
    <n v="575"/>
    <x v="0"/>
    <x v="2"/>
    <x v="2"/>
    <m/>
    <m/>
    <m/>
    <x v="2"/>
    <m/>
    <m/>
    <m/>
    <m/>
    <m/>
    <m/>
    <m/>
    <s v=""/>
    <s v=""/>
    <s v=""/>
    <n v="2"/>
    <n v="6.6755674232309744E-4"/>
  </r>
  <r>
    <n v="576"/>
    <x v="0"/>
    <x v="2"/>
    <x v="2"/>
    <m/>
    <m/>
    <m/>
    <x v="2"/>
    <m/>
    <m/>
    <m/>
    <m/>
    <m/>
    <m/>
    <m/>
    <s v=""/>
    <s v=""/>
    <s v=""/>
    <n v="2"/>
    <n v="6.6755674232309744E-4"/>
  </r>
  <r>
    <n v="577"/>
    <x v="0"/>
    <x v="2"/>
    <x v="2"/>
    <m/>
    <m/>
    <m/>
    <x v="2"/>
    <m/>
    <m/>
    <m/>
    <m/>
    <m/>
    <m/>
    <m/>
    <s v=""/>
    <s v=""/>
    <s v=""/>
    <n v="2"/>
    <n v="6.6755674232309744E-4"/>
  </r>
  <r>
    <n v="578"/>
    <x v="0"/>
    <x v="2"/>
    <x v="2"/>
    <m/>
    <m/>
    <m/>
    <x v="2"/>
    <m/>
    <m/>
    <m/>
    <m/>
    <m/>
    <m/>
    <m/>
    <s v=""/>
    <s v=""/>
    <s v=""/>
    <n v="2"/>
    <n v="6.6755674232309744E-4"/>
  </r>
  <r>
    <n v="579"/>
    <x v="0"/>
    <x v="2"/>
    <x v="2"/>
    <m/>
    <m/>
    <m/>
    <x v="2"/>
    <m/>
    <m/>
    <m/>
    <m/>
    <m/>
    <m/>
    <m/>
    <s v=""/>
    <s v=""/>
    <s v=""/>
    <n v="2"/>
    <n v="6.6755674232309744E-4"/>
  </r>
  <r>
    <n v="580"/>
    <x v="0"/>
    <x v="2"/>
    <x v="2"/>
    <m/>
    <m/>
    <m/>
    <x v="2"/>
    <m/>
    <m/>
    <m/>
    <m/>
    <m/>
    <m/>
    <m/>
    <s v=""/>
    <s v=""/>
    <s v=""/>
    <n v="2"/>
    <n v="6.6755674232309744E-4"/>
  </r>
  <r>
    <n v="581"/>
    <x v="0"/>
    <x v="2"/>
    <x v="2"/>
    <m/>
    <m/>
    <m/>
    <x v="2"/>
    <m/>
    <m/>
    <m/>
    <m/>
    <m/>
    <m/>
    <m/>
    <s v=""/>
    <s v=""/>
    <s v=""/>
    <n v="2"/>
    <n v="6.6755674232309744E-4"/>
  </r>
  <r>
    <n v="582"/>
    <x v="0"/>
    <x v="2"/>
    <x v="2"/>
    <m/>
    <m/>
    <m/>
    <x v="2"/>
    <m/>
    <m/>
    <m/>
    <m/>
    <m/>
    <m/>
    <m/>
    <s v=""/>
    <s v=""/>
    <s v=""/>
    <n v="2"/>
    <n v="6.6755674232309744E-4"/>
  </r>
  <r>
    <n v="583"/>
    <x v="0"/>
    <x v="2"/>
    <x v="2"/>
    <m/>
    <m/>
    <m/>
    <x v="2"/>
    <m/>
    <m/>
    <m/>
    <m/>
    <m/>
    <m/>
    <m/>
    <s v=""/>
    <s v=""/>
    <s v=""/>
    <n v="2"/>
    <n v="6.6755674232309744E-4"/>
  </r>
  <r>
    <n v="584"/>
    <x v="0"/>
    <x v="2"/>
    <x v="2"/>
    <m/>
    <m/>
    <m/>
    <x v="2"/>
    <m/>
    <m/>
    <m/>
    <m/>
    <m/>
    <m/>
    <m/>
    <s v=""/>
    <s v=""/>
    <s v=""/>
    <n v="2"/>
    <n v="6.6755674232309744E-4"/>
  </r>
  <r>
    <n v="585"/>
    <x v="0"/>
    <x v="2"/>
    <x v="2"/>
    <m/>
    <m/>
    <m/>
    <x v="2"/>
    <m/>
    <m/>
    <m/>
    <m/>
    <m/>
    <m/>
    <m/>
    <s v=""/>
    <s v=""/>
    <s v=""/>
    <n v="2"/>
    <n v="6.6755674232309744E-4"/>
  </r>
  <r>
    <n v="586"/>
    <x v="0"/>
    <x v="2"/>
    <x v="2"/>
    <m/>
    <m/>
    <m/>
    <x v="2"/>
    <m/>
    <m/>
    <m/>
    <m/>
    <m/>
    <m/>
    <m/>
    <s v=""/>
    <s v=""/>
    <s v=""/>
    <n v="2"/>
    <n v="6.6755674232309744E-4"/>
  </r>
  <r>
    <n v="587"/>
    <x v="0"/>
    <x v="2"/>
    <x v="2"/>
    <m/>
    <m/>
    <m/>
    <x v="2"/>
    <m/>
    <m/>
    <m/>
    <m/>
    <m/>
    <m/>
    <m/>
    <s v=""/>
    <s v=""/>
    <s v=""/>
    <n v="2"/>
    <n v="6.6755674232309744E-4"/>
  </r>
  <r>
    <n v="588"/>
    <x v="0"/>
    <x v="2"/>
    <x v="2"/>
    <m/>
    <m/>
    <m/>
    <x v="2"/>
    <m/>
    <m/>
    <m/>
    <m/>
    <m/>
    <m/>
    <m/>
    <s v=""/>
    <s v=""/>
    <s v=""/>
    <n v="2"/>
    <n v="6.6755674232309744E-4"/>
  </r>
  <r>
    <n v="589"/>
    <x v="0"/>
    <x v="2"/>
    <x v="2"/>
    <m/>
    <m/>
    <m/>
    <x v="2"/>
    <m/>
    <m/>
    <m/>
    <m/>
    <m/>
    <m/>
    <m/>
    <s v=""/>
    <s v=""/>
    <s v=""/>
    <n v="2"/>
    <n v="6.6755674232309744E-4"/>
  </r>
  <r>
    <n v="590"/>
    <x v="0"/>
    <x v="2"/>
    <x v="2"/>
    <m/>
    <m/>
    <m/>
    <x v="2"/>
    <m/>
    <m/>
    <m/>
    <m/>
    <m/>
    <m/>
    <m/>
    <s v=""/>
    <s v=""/>
    <s v=""/>
    <n v="2"/>
    <n v="6.6755674232309744E-4"/>
  </r>
  <r>
    <n v="591"/>
    <x v="0"/>
    <x v="2"/>
    <x v="2"/>
    <m/>
    <m/>
    <m/>
    <x v="2"/>
    <m/>
    <m/>
    <m/>
    <m/>
    <m/>
    <m/>
    <m/>
    <s v=""/>
    <s v=""/>
    <s v=""/>
    <n v="2"/>
    <n v="6.6755674232309744E-4"/>
  </r>
  <r>
    <n v="592"/>
    <x v="0"/>
    <x v="2"/>
    <x v="2"/>
    <m/>
    <m/>
    <m/>
    <x v="2"/>
    <m/>
    <m/>
    <m/>
    <m/>
    <m/>
    <m/>
    <m/>
    <s v=""/>
    <s v=""/>
    <s v=""/>
    <n v="2"/>
    <n v="6.6755674232309744E-4"/>
  </r>
  <r>
    <n v="593"/>
    <x v="0"/>
    <x v="2"/>
    <x v="2"/>
    <m/>
    <m/>
    <m/>
    <x v="2"/>
    <m/>
    <m/>
    <m/>
    <m/>
    <m/>
    <m/>
    <m/>
    <s v=""/>
    <s v=""/>
    <s v=""/>
    <n v="2"/>
    <n v="6.6755674232309744E-4"/>
  </r>
  <r>
    <n v="594"/>
    <x v="0"/>
    <x v="2"/>
    <x v="2"/>
    <m/>
    <m/>
    <m/>
    <x v="2"/>
    <m/>
    <m/>
    <m/>
    <m/>
    <m/>
    <m/>
    <m/>
    <s v=""/>
    <s v=""/>
    <s v=""/>
    <n v="2"/>
    <n v="6.6755674232309744E-4"/>
  </r>
  <r>
    <n v="595"/>
    <x v="0"/>
    <x v="2"/>
    <x v="2"/>
    <m/>
    <m/>
    <m/>
    <x v="2"/>
    <m/>
    <m/>
    <m/>
    <m/>
    <m/>
    <m/>
    <m/>
    <s v=""/>
    <s v=""/>
    <s v=""/>
    <n v="2"/>
    <n v="6.6755674232309744E-4"/>
  </r>
  <r>
    <n v="596"/>
    <x v="0"/>
    <x v="2"/>
    <x v="2"/>
    <m/>
    <m/>
    <m/>
    <x v="2"/>
    <m/>
    <m/>
    <m/>
    <m/>
    <m/>
    <m/>
    <m/>
    <s v=""/>
    <s v=""/>
    <s v=""/>
    <n v="2"/>
    <n v="6.6755674232309744E-4"/>
  </r>
  <r>
    <n v="597"/>
    <x v="0"/>
    <x v="2"/>
    <x v="2"/>
    <m/>
    <m/>
    <m/>
    <x v="2"/>
    <m/>
    <m/>
    <m/>
    <m/>
    <m/>
    <m/>
    <m/>
    <s v=""/>
    <s v=""/>
    <s v=""/>
    <n v="2"/>
    <n v="6.6755674232309744E-4"/>
  </r>
  <r>
    <n v="598"/>
    <x v="0"/>
    <x v="2"/>
    <x v="2"/>
    <m/>
    <m/>
    <m/>
    <x v="2"/>
    <m/>
    <m/>
    <m/>
    <m/>
    <m/>
    <m/>
    <m/>
    <s v=""/>
    <s v=""/>
    <s v=""/>
    <n v="2"/>
    <n v="6.6755674232309744E-4"/>
  </r>
  <r>
    <n v="599"/>
    <x v="0"/>
    <x v="2"/>
    <x v="2"/>
    <m/>
    <m/>
    <m/>
    <x v="2"/>
    <m/>
    <m/>
    <m/>
    <m/>
    <m/>
    <m/>
    <m/>
    <s v=""/>
    <s v=""/>
    <s v=""/>
    <n v="2"/>
    <n v="6.6755674232309744E-4"/>
  </r>
  <r>
    <n v="600"/>
    <x v="0"/>
    <x v="2"/>
    <x v="2"/>
    <m/>
    <m/>
    <m/>
    <x v="2"/>
    <m/>
    <m/>
    <m/>
    <m/>
    <m/>
    <m/>
    <m/>
    <s v=""/>
    <s v=""/>
    <s v=""/>
    <n v="2"/>
    <n v="6.6755674232309744E-4"/>
  </r>
  <r>
    <n v="601"/>
    <x v="0"/>
    <x v="2"/>
    <x v="2"/>
    <m/>
    <m/>
    <m/>
    <x v="2"/>
    <m/>
    <m/>
    <m/>
    <m/>
    <m/>
    <m/>
    <m/>
    <s v=""/>
    <s v=""/>
    <s v=""/>
    <n v="2"/>
    <n v="6.6755674232309744E-4"/>
  </r>
  <r>
    <n v="602"/>
    <x v="0"/>
    <x v="2"/>
    <x v="2"/>
    <m/>
    <m/>
    <m/>
    <x v="2"/>
    <m/>
    <m/>
    <m/>
    <m/>
    <m/>
    <m/>
    <m/>
    <s v=""/>
    <s v=""/>
    <s v=""/>
    <n v="2"/>
    <n v="6.6755674232309744E-4"/>
  </r>
  <r>
    <n v="603"/>
    <x v="0"/>
    <x v="2"/>
    <x v="2"/>
    <m/>
    <m/>
    <m/>
    <x v="2"/>
    <m/>
    <m/>
    <m/>
    <m/>
    <m/>
    <m/>
    <m/>
    <s v=""/>
    <s v=""/>
    <s v=""/>
    <n v="2"/>
    <n v="6.6755674232309744E-4"/>
  </r>
  <r>
    <n v="604"/>
    <x v="0"/>
    <x v="2"/>
    <x v="2"/>
    <m/>
    <m/>
    <m/>
    <x v="2"/>
    <m/>
    <m/>
    <m/>
    <m/>
    <m/>
    <m/>
    <m/>
    <s v=""/>
    <s v=""/>
    <s v=""/>
    <n v="2"/>
    <n v="6.6755674232309744E-4"/>
  </r>
  <r>
    <n v="605"/>
    <x v="0"/>
    <x v="2"/>
    <x v="2"/>
    <m/>
    <m/>
    <m/>
    <x v="2"/>
    <m/>
    <m/>
    <m/>
    <m/>
    <m/>
    <m/>
    <m/>
    <s v=""/>
    <s v=""/>
    <s v=""/>
    <n v="2"/>
    <n v="6.6755674232309744E-4"/>
  </r>
  <r>
    <n v="606"/>
    <x v="0"/>
    <x v="2"/>
    <x v="2"/>
    <m/>
    <m/>
    <m/>
    <x v="2"/>
    <m/>
    <m/>
    <m/>
    <m/>
    <m/>
    <m/>
    <m/>
    <s v=""/>
    <s v=""/>
    <s v=""/>
    <n v="2"/>
    <n v="6.6755674232309744E-4"/>
  </r>
  <r>
    <n v="607"/>
    <x v="0"/>
    <x v="2"/>
    <x v="2"/>
    <m/>
    <m/>
    <m/>
    <x v="2"/>
    <m/>
    <m/>
    <m/>
    <m/>
    <m/>
    <m/>
    <m/>
    <s v=""/>
    <s v=""/>
    <s v=""/>
    <n v="2"/>
    <n v="6.6755674232309744E-4"/>
  </r>
  <r>
    <n v="608"/>
    <x v="0"/>
    <x v="2"/>
    <x v="2"/>
    <m/>
    <m/>
    <m/>
    <x v="2"/>
    <m/>
    <m/>
    <m/>
    <m/>
    <m/>
    <m/>
    <m/>
    <s v=""/>
    <s v=""/>
    <s v=""/>
    <n v="2"/>
    <n v="6.6755674232309744E-4"/>
  </r>
  <r>
    <n v="609"/>
    <x v="0"/>
    <x v="2"/>
    <x v="2"/>
    <m/>
    <m/>
    <m/>
    <x v="2"/>
    <m/>
    <m/>
    <m/>
    <m/>
    <m/>
    <m/>
    <m/>
    <s v=""/>
    <s v=""/>
    <s v=""/>
    <n v="2"/>
    <n v="6.6755674232309744E-4"/>
  </r>
  <r>
    <n v="610"/>
    <x v="0"/>
    <x v="2"/>
    <x v="2"/>
    <m/>
    <m/>
    <m/>
    <x v="2"/>
    <m/>
    <m/>
    <m/>
    <m/>
    <m/>
    <m/>
    <m/>
    <s v=""/>
    <s v=""/>
    <s v=""/>
    <n v="2"/>
    <n v="6.6755674232309744E-4"/>
  </r>
  <r>
    <n v="611"/>
    <x v="0"/>
    <x v="2"/>
    <x v="2"/>
    <m/>
    <m/>
    <m/>
    <x v="2"/>
    <m/>
    <m/>
    <m/>
    <m/>
    <m/>
    <m/>
    <m/>
    <s v=""/>
    <s v=""/>
    <s v=""/>
    <n v="2"/>
    <n v="6.6755674232309744E-4"/>
  </r>
  <r>
    <n v="612"/>
    <x v="0"/>
    <x v="2"/>
    <x v="2"/>
    <m/>
    <m/>
    <m/>
    <x v="2"/>
    <m/>
    <m/>
    <m/>
    <m/>
    <m/>
    <m/>
    <m/>
    <s v=""/>
    <s v=""/>
    <s v=""/>
    <n v="2"/>
    <n v="6.6755674232309744E-4"/>
  </r>
  <r>
    <n v="613"/>
    <x v="0"/>
    <x v="2"/>
    <x v="2"/>
    <m/>
    <m/>
    <m/>
    <x v="2"/>
    <m/>
    <m/>
    <m/>
    <m/>
    <m/>
    <m/>
    <m/>
    <s v=""/>
    <s v=""/>
    <s v=""/>
    <n v="2"/>
    <n v="6.6755674232309744E-4"/>
  </r>
  <r>
    <n v="614"/>
    <x v="0"/>
    <x v="2"/>
    <x v="2"/>
    <m/>
    <m/>
    <m/>
    <x v="2"/>
    <m/>
    <m/>
    <m/>
    <m/>
    <m/>
    <m/>
    <m/>
    <s v=""/>
    <s v=""/>
    <s v=""/>
    <n v="2"/>
    <n v="6.6755674232309744E-4"/>
  </r>
  <r>
    <n v="615"/>
    <x v="0"/>
    <x v="2"/>
    <x v="2"/>
    <m/>
    <m/>
    <m/>
    <x v="2"/>
    <m/>
    <m/>
    <m/>
    <m/>
    <m/>
    <m/>
    <m/>
    <s v=""/>
    <s v=""/>
    <s v=""/>
    <n v="2"/>
    <n v="6.6755674232309744E-4"/>
  </r>
  <r>
    <n v="616"/>
    <x v="0"/>
    <x v="2"/>
    <x v="2"/>
    <m/>
    <m/>
    <m/>
    <x v="2"/>
    <m/>
    <m/>
    <m/>
    <m/>
    <m/>
    <m/>
    <m/>
    <s v=""/>
    <s v=""/>
    <s v=""/>
    <n v="2"/>
    <n v="6.6755674232309744E-4"/>
  </r>
  <r>
    <n v="617"/>
    <x v="0"/>
    <x v="2"/>
    <x v="2"/>
    <m/>
    <m/>
    <m/>
    <x v="2"/>
    <m/>
    <m/>
    <m/>
    <m/>
    <m/>
    <m/>
    <m/>
    <s v=""/>
    <s v=""/>
    <s v=""/>
    <n v="2"/>
    <n v="6.6755674232309744E-4"/>
  </r>
  <r>
    <n v="618"/>
    <x v="0"/>
    <x v="2"/>
    <x v="2"/>
    <m/>
    <m/>
    <m/>
    <x v="2"/>
    <m/>
    <m/>
    <m/>
    <m/>
    <m/>
    <m/>
    <m/>
    <s v=""/>
    <s v=""/>
    <s v=""/>
    <n v="2"/>
    <n v="6.6755674232309744E-4"/>
  </r>
  <r>
    <n v="619"/>
    <x v="0"/>
    <x v="2"/>
    <x v="2"/>
    <m/>
    <m/>
    <m/>
    <x v="2"/>
    <m/>
    <m/>
    <m/>
    <m/>
    <m/>
    <m/>
    <m/>
    <s v=""/>
    <s v=""/>
    <s v=""/>
    <n v="2"/>
    <n v="6.6755674232309744E-4"/>
  </r>
  <r>
    <n v="620"/>
    <x v="0"/>
    <x v="2"/>
    <x v="2"/>
    <m/>
    <m/>
    <m/>
    <x v="2"/>
    <m/>
    <m/>
    <m/>
    <m/>
    <m/>
    <m/>
    <m/>
    <s v=""/>
    <s v=""/>
    <s v=""/>
    <n v="2"/>
    <n v="6.6755674232309744E-4"/>
  </r>
  <r>
    <n v="621"/>
    <x v="0"/>
    <x v="2"/>
    <x v="2"/>
    <m/>
    <m/>
    <m/>
    <x v="2"/>
    <m/>
    <m/>
    <m/>
    <m/>
    <m/>
    <m/>
    <m/>
    <s v=""/>
    <s v=""/>
    <s v=""/>
    <n v="2"/>
    <n v="6.6755674232309744E-4"/>
  </r>
  <r>
    <n v="622"/>
    <x v="0"/>
    <x v="2"/>
    <x v="2"/>
    <m/>
    <m/>
    <m/>
    <x v="2"/>
    <m/>
    <m/>
    <m/>
    <m/>
    <m/>
    <m/>
    <m/>
    <s v=""/>
    <s v=""/>
    <s v=""/>
    <n v="2"/>
    <n v="6.6755674232309744E-4"/>
  </r>
  <r>
    <n v="623"/>
    <x v="0"/>
    <x v="2"/>
    <x v="2"/>
    <m/>
    <m/>
    <m/>
    <x v="2"/>
    <m/>
    <m/>
    <m/>
    <m/>
    <m/>
    <m/>
    <m/>
    <s v=""/>
    <s v=""/>
    <s v=""/>
    <n v="2"/>
    <n v="6.6755674232309744E-4"/>
  </r>
  <r>
    <n v="624"/>
    <x v="0"/>
    <x v="2"/>
    <x v="2"/>
    <m/>
    <m/>
    <m/>
    <x v="2"/>
    <m/>
    <m/>
    <m/>
    <m/>
    <m/>
    <m/>
    <m/>
    <s v=""/>
    <s v=""/>
    <s v=""/>
    <n v="2"/>
    <n v="6.6755674232309744E-4"/>
  </r>
  <r>
    <n v="625"/>
    <x v="0"/>
    <x v="2"/>
    <x v="2"/>
    <m/>
    <m/>
    <m/>
    <x v="2"/>
    <m/>
    <m/>
    <m/>
    <m/>
    <m/>
    <m/>
    <m/>
    <s v=""/>
    <s v=""/>
    <s v=""/>
    <n v="2"/>
    <n v="6.6755674232309744E-4"/>
  </r>
  <r>
    <n v="626"/>
    <x v="0"/>
    <x v="2"/>
    <x v="2"/>
    <m/>
    <m/>
    <m/>
    <x v="2"/>
    <m/>
    <m/>
    <m/>
    <m/>
    <m/>
    <m/>
    <m/>
    <s v=""/>
    <s v=""/>
    <s v=""/>
    <n v="2"/>
    <n v="6.6755674232309744E-4"/>
  </r>
  <r>
    <n v="627"/>
    <x v="0"/>
    <x v="2"/>
    <x v="2"/>
    <m/>
    <m/>
    <m/>
    <x v="2"/>
    <m/>
    <m/>
    <m/>
    <m/>
    <m/>
    <m/>
    <m/>
    <s v=""/>
    <s v=""/>
    <s v=""/>
    <n v="2"/>
    <n v="6.6755674232309744E-4"/>
  </r>
  <r>
    <n v="628"/>
    <x v="0"/>
    <x v="2"/>
    <x v="2"/>
    <m/>
    <m/>
    <m/>
    <x v="2"/>
    <m/>
    <m/>
    <m/>
    <m/>
    <m/>
    <m/>
    <m/>
    <s v=""/>
    <s v=""/>
    <s v=""/>
    <n v="2"/>
    <n v="6.6755674232309744E-4"/>
  </r>
  <r>
    <n v="629"/>
    <x v="0"/>
    <x v="2"/>
    <x v="2"/>
    <m/>
    <m/>
    <m/>
    <x v="2"/>
    <m/>
    <m/>
    <m/>
    <m/>
    <m/>
    <m/>
    <m/>
    <s v=""/>
    <s v=""/>
    <s v=""/>
    <n v="2"/>
    <n v="6.6755674232309744E-4"/>
  </r>
  <r>
    <n v="630"/>
    <x v="0"/>
    <x v="2"/>
    <x v="2"/>
    <m/>
    <m/>
    <m/>
    <x v="2"/>
    <m/>
    <m/>
    <m/>
    <m/>
    <m/>
    <m/>
    <m/>
    <s v=""/>
    <s v=""/>
    <s v=""/>
    <n v="2"/>
    <n v="6.6755674232309744E-4"/>
  </r>
  <r>
    <n v="631"/>
    <x v="0"/>
    <x v="2"/>
    <x v="2"/>
    <m/>
    <m/>
    <m/>
    <x v="2"/>
    <m/>
    <m/>
    <m/>
    <m/>
    <m/>
    <m/>
    <m/>
    <s v=""/>
    <s v=""/>
    <s v=""/>
    <n v="2"/>
    <n v="6.6755674232309744E-4"/>
  </r>
  <r>
    <n v="632"/>
    <x v="0"/>
    <x v="2"/>
    <x v="2"/>
    <m/>
    <m/>
    <m/>
    <x v="2"/>
    <m/>
    <m/>
    <m/>
    <m/>
    <m/>
    <m/>
    <m/>
    <s v=""/>
    <s v=""/>
    <s v=""/>
    <n v="2"/>
    <n v="6.6755674232309744E-4"/>
  </r>
  <r>
    <n v="633"/>
    <x v="0"/>
    <x v="2"/>
    <x v="2"/>
    <m/>
    <m/>
    <m/>
    <x v="2"/>
    <m/>
    <m/>
    <m/>
    <m/>
    <m/>
    <m/>
    <m/>
    <s v=""/>
    <s v=""/>
    <s v=""/>
    <n v="2"/>
    <n v="6.6755674232309744E-4"/>
  </r>
  <r>
    <n v="634"/>
    <x v="0"/>
    <x v="2"/>
    <x v="2"/>
    <m/>
    <m/>
    <m/>
    <x v="2"/>
    <m/>
    <m/>
    <m/>
    <m/>
    <m/>
    <m/>
    <m/>
    <s v=""/>
    <s v=""/>
    <s v=""/>
    <n v="2"/>
    <n v="6.6755674232309744E-4"/>
  </r>
  <r>
    <n v="635"/>
    <x v="0"/>
    <x v="2"/>
    <x v="2"/>
    <m/>
    <m/>
    <m/>
    <x v="2"/>
    <m/>
    <m/>
    <m/>
    <m/>
    <m/>
    <m/>
    <m/>
    <s v=""/>
    <s v=""/>
    <s v=""/>
    <n v="2"/>
    <n v="6.6755674232309744E-4"/>
  </r>
  <r>
    <n v="636"/>
    <x v="0"/>
    <x v="2"/>
    <x v="2"/>
    <m/>
    <m/>
    <m/>
    <x v="2"/>
    <m/>
    <m/>
    <m/>
    <m/>
    <m/>
    <m/>
    <m/>
    <s v=""/>
    <s v=""/>
    <s v=""/>
    <n v="2"/>
    <n v="6.6755674232309744E-4"/>
  </r>
  <r>
    <n v="637"/>
    <x v="0"/>
    <x v="2"/>
    <x v="2"/>
    <m/>
    <m/>
    <m/>
    <x v="2"/>
    <m/>
    <m/>
    <m/>
    <m/>
    <m/>
    <m/>
    <m/>
    <s v=""/>
    <s v=""/>
    <s v=""/>
    <n v="2"/>
    <n v="6.6755674232309744E-4"/>
  </r>
  <r>
    <n v="638"/>
    <x v="0"/>
    <x v="2"/>
    <x v="2"/>
    <m/>
    <m/>
    <m/>
    <x v="2"/>
    <m/>
    <m/>
    <m/>
    <m/>
    <m/>
    <m/>
    <m/>
    <s v=""/>
    <s v=""/>
    <s v=""/>
    <n v="2"/>
    <n v="6.6755674232309744E-4"/>
  </r>
  <r>
    <n v="639"/>
    <x v="0"/>
    <x v="2"/>
    <x v="2"/>
    <m/>
    <m/>
    <m/>
    <x v="2"/>
    <m/>
    <m/>
    <m/>
    <m/>
    <m/>
    <m/>
    <m/>
    <s v=""/>
    <s v=""/>
    <s v=""/>
    <n v="2"/>
    <n v="6.6755674232309744E-4"/>
  </r>
  <r>
    <n v="640"/>
    <x v="0"/>
    <x v="2"/>
    <x v="2"/>
    <m/>
    <m/>
    <m/>
    <x v="2"/>
    <m/>
    <m/>
    <m/>
    <m/>
    <m/>
    <m/>
    <m/>
    <s v=""/>
    <s v=""/>
    <s v=""/>
    <n v="2"/>
    <n v="6.6755674232309744E-4"/>
  </r>
  <r>
    <n v="641"/>
    <x v="0"/>
    <x v="2"/>
    <x v="2"/>
    <m/>
    <m/>
    <m/>
    <x v="2"/>
    <m/>
    <m/>
    <m/>
    <m/>
    <m/>
    <m/>
    <m/>
    <s v=""/>
    <s v=""/>
    <s v=""/>
    <n v="2"/>
    <n v="6.6755674232309744E-4"/>
  </r>
  <r>
    <n v="642"/>
    <x v="0"/>
    <x v="2"/>
    <x v="2"/>
    <m/>
    <m/>
    <m/>
    <x v="2"/>
    <m/>
    <m/>
    <m/>
    <m/>
    <m/>
    <m/>
    <m/>
    <s v=""/>
    <s v=""/>
    <s v=""/>
    <n v="2"/>
    <n v="6.6755674232309744E-4"/>
  </r>
  <r>
    <n v="643"/>
    <x v="0"/>
    <x v="2"/>
    <x v="2"/>
    <m/>
    <m/>
    <m/>
    <x v="2"/>
    <m/>
    <m/>
    <m/>
    <m/>
    <m/>
    <m/>
    <m/>
    <s v=""/>
    <s v=""/>
    <s v=""/>
    <n v="2"/>
    <n v="6.6755674232309744E-4"/>
  </r>
  <r>
    <n v="644"/>
    <x v="0"/>
    <x v="2"/>
    <x v="2"/>
    <m/>
    <m/>
    <m/>
    <x v="2"/>
    <m/>
    <m/>
    <m/>
    <m/>
    <m/>
    <m/>
    <m/>
    <s v=""/>
    <s v=""/>
    <s v=""/>
    <n v="2"/>
    <n v="6.6755674232309744E-4"/>
  </r>
  <r>
    <n v="645"/>
    <x v="0"/>
    <x v="2"/>
    <x v="2"/>
    <m/>
    <m/>
    <m/>
    <x v="2"/>
    <m/>
    <m/>
    <m/>
    <m/>
    <m/>
    <m/>
    <m/>
    <s v=""/>
    <s v=""/>
    <s v=""/>
    <n v="2"/>
    <n v="6.6755674232309744E-4"/>
  </r>
  <r>
    <n v="646"/>
    <x v="0"/>
    <x v="2"/>
    <x v="2"/>
    <m/>
    <m/>
    <m/>
    <x v="2"/>
    <m/>
    <m/>
    <m/>
    <m/>
    <m/>
    <m/>
    <m/>
    <s v=""/>
    <s v=""/>
    <s v=""/>
    <n v="2"/>
    <n v="6.6755674232309744E-4"/>
  </r>
  <r>
    <n v="647"/>
    <x v="0"/>
    <x v="2"/>
    <x v="2"/>
    <m/>
    <m/>
    <m/>
    <x v="2"/>
    <m/>
    <m/>
    <m/>
    <m/>
    <m/>
    <m/>
    <m/>
    <s v=""/>
    <s v=""/>
    <s v=""/>
    <n v="2"/>
    <n v="6.6755674232309744E-4"/>
  </r>
  <r>
    <n v="648"/>
    <x v="0"/>
    <x v="2"/>
    <x v="2"/>
    <m/>
    <m/>
    <m/>
    <x v="2"/>
    <m/>
    <m/>
    <m/>
    <m/>
    <m/>
    <m/>
    <m/>
    <s v=""/>
    <s v=""/>
    <s v=""/>
    <n v="2"/>
    <n v="6.6755674232309744E-4"/>
  </r>
  <r>
    <n v="649"/>
    <x v="0"/>
    <x v="2"/>
    <x v="2"/>
    <m/>
    <m/>
    <m/>
    <x v="2"/>
    <m/>
    <m/>
    <m/>
    <m/>
    <m/>
    <m/>
    <m/>
    <s v=""/>
    <s v=""/>
    <s v=""/>
    <n v="2"/>
    <n v="6.6755674232309744E-4"/>
  </r>
  <r>
    <n v="650"/>
    <x v="0"/>
    <x v="2"/>
    <x v="2"/>
    <m/>
    <m/>
    <m/>
    <x v="2"/>
    <m/>
    <m/>
    <m/>
    <m/>
    <m/>
    <m/>
    <m/>
    <s v=""/>
    <s v=""/>
    <s v=""/>
    <n v="2"/>
    <n v="6.6755674232309744E-4"/>
  </r>
  <r>
    <n v="651"/>
    <x v="0"/>
    <x v="2"/>
    <x v="2"/>
    <m/>
    <m/>
    <m/>
    <x v="2"/>
    <m/>
    <m/>
    <m/>
    <m/>
    <m/>
    <m/>
    <m/>
    <s v=""/>
    <s v=""/>
    <s v=""/>
    <n v="2"/>
    <n v="6.6755674232309744E-4"/>
  </r>
  <r>
    <n v="652"/>
    <x v="0"/>
    <x v="2"/>
    <x v="2"/>
    <m/>
    <m/>
    <m/>
    <x v="2"/>
    <m/>
    <m/>
    <m/>
    <m/>
    <m/>
    <m/>
    <m/>
    <s v=""/>
    <s v=""/>
    <s v=""/>
    <n v="2"/>
    <n v="6.6755674232309744E-4"/>
  </r>
  <r>
    <n v="653"/>
    <x v="0"/>
    <x v="2"/>
    <x v="2"/>
    <m/>
    <m/>
    <m/>
    <x v="2"/>
    <m/>
    <m/>
    <m/>
    <m/>
    <m/>
    <m/>
    <m/>
    <s v=""/>
    <s v=""/>
    <s v=""/>
    <n v="2"/>
    <n v="6.6755674232309744E-4"/>
  </r>
  <r>
    <n v="654"/>
    <x v="0"/>
    <x v="2"/>
    <x v="2"/>
    <m/>
    <m/>
    <m/>
    <x v="2"/>
    <m/>
    <m/>
    <m/>
    <m/>
    <m/>
    <m/>
    <m/>
    <s v=""/>
    <s v=""/>
    <s v=""/>
    <n v="2"/>
    <n v="6.6755674232309744E-4"/>
  </r>
  <r>
    <n v="655"/>
    <x v="0"/>
    <x v="2"/>
    <x v="2"/>
    <m/>
    <m/>
    <m/>
    <x v="2"/>
    <m/>
    <m/>
    <m/>
    <m/>
    <m/>
    <m/>
    <m/>
    <s v=""/>
    <s v=""/>
    <s v=""/>
    <n v="2"/>
    <n v="6.6755674232309744E-4"/>
  </r>
  <r>
    <n v="656"/>
    <x v="0"/>
    <x v="2"/>
    <x v="2"/>
    <m/>
    <m/>
    <m/>
    <x v="2"/>
    <m/>
    <m/>
    <m/>
    <m/>
    <m/>
    <m/>
    <m/>
    <s v=""/>
    <s v=""/>
    <s v=""/>
    <n v="2"/>
    <n v="6.6755674232309744E-4"/>
  </r>
  <r>
    <n v="657"/>
    <x v="0"/>
    <x v="2"/>
    <x v="2"/>
    <m/>
    <m/>
    <m/>
    <x v="2"/>
    <m/>
    <m/>
    <m/>
    <m/>
    <m/>
    <m/>
    <m/>
    <s v=""/>
    <s v=""/>
    <s v=""/>
    <n v="2"/>
    <n v="6.6755674232309744E-4"/>
  </r>
  <r>
    <n v="658"/>
    <x v="0"/>
    <x v="2"/>
    <x v="2"/>
    <m/>
    <m/>
    <m/>
    <x v="2"/>
    <m/>
    <m/>
    <m/>
    <m/>
    <m/>
    <m/>
    <m/>
    <s v=""/>
    <s v=""/>
    <s v=""/>
    <n v="2"/>
    <n v="6.6755674232309744E-4"/>
  </r>
  <r>
    <n v="659"/>
    <x v="0"/>
    <x v="2"/>
    <x v="2"/>
    <m/>
    <m/>
    <m/>
    <x v="2"/>
    <m/>
    <m/>
    <m/>
    <m/>
    <m/>
    <m/>
    <m/>
    <s v=""/>
    <s v=""/>
    <s v=""/>
    <n v="2"/>
    <n v="6.6755674232309744E-4"/>
  </r>
  <r>
    <n v="660"/>
    <x v="0"/>
    <x v="2"/>
    <x v="2"/>
    <m/>
    <m/>
    <m/>
    <x v="2"/>
    <m/>
    <m/>
    <m/>
    <m/>
    <m/>
    <m/>
    <m/>
    <s v=""/>
    <s v=""/>
    <s v=""/>
    <n v="2"/>
    <n v="6.6755674232309744E-4"/>
  </r>
  <r>
    <n v="661"/>
    <x v="0"/>
    <x v="2"/>
    <x v="2"/>
    <m/>
    <m/>
    <m/>
    <x v="2"/>
    <m/>
    <m/>
    <m/>
    <m/>
    <m/>
    <m/>
    <m/>
    <s v=""/>
    <s v=""/>
    <s v=""/>
    <n v="2"/>
    <n v="6.6755674232309744E-4"/>
  </r>
  <r>
    <n v="662"/>
    <x v="0"/>
    <x v="2"/>
    <x v="2"/>
    <m/>
    <m/>
    <m/>
    <x v="2"/>
    <m/>
    <m/>
    <m/>
    <m/>
    <m/>
    <m/>
    <m/>
    <s v=""/>
    <s v=""/>
    <s v=""/>
    <n v="2"/>
    <n v="6.6755674232309744E-4"/>
  </r>
  <r>
    <n v="663"/>
    <x v="0"/>
    <x v="2"/>
    <x v="2"/>
    <m/>
    <m/>
    <m/>
    <x v="2"/>
    <m/>
    <m/>
    <m/>
    <m/>
    <m/>
    <m/>
    <m/>
    <s v=""/>
    <s v=""/>
    <s v=""/>
    <n v="2"/>
    <n v="6.6755674232309744E-4"/>
  </r>
  <r>
    <n v="664"/>
    <x v="0"/>
    <x v="2"/>
    <x v="2"/>
    <m/>
    <m/>
    <m/>
    <x v="2"/>
    <m/>
    <m/>
    <m/>
    <m/>
    <m/>
    <m/>
    <m/>
    <s v=""/>
    <s v=""/>
    <s v=""/>
    <n v="2"/>
    <n v="6.6755674232309744E-4"/>
  </r>
  <r>
    <n v="665"/>
    <x v="0"/>
    <x v="2"/>
    <x v="2"/>
    <m/>
    <m/>
    <m/>
    <x v="2"/>
    <m/>
    <m/>
    <m/>
    <m/>
    <m/>
    <m/>
    <m/>
    <s v=""/>
    <s v=""/>
    <s v=""/>
    <n v="2"/>
    <n v="6.6755674232309744E-4"/>
  </r>
  <r>
    <n v="666"/>
    <x v="0"/>
    <x v="2"/>
    <x v="2"/>
    <m/>
    <m/>
    <m/>
    <x v="2"/>
    <m/>
    <m/>
    <m/>
    <m/>
    <m/>
    <m/>
    <m/>
    <s v=""/>
    <s v=""/>
    <s v=""/>
    <n v="2"/>
    <n v="6.6755674232309744E-4"/>
  </r>
  <r>
    <n v="667"/>
    <x v="0"/>
    <x v="2"/>
    <x v="2"/>
    <m/>
    <m/>
    <m/>
    <x v="2"/>
    <m/>
    <m/>
    <m/>
    <m/>
    <m/>
    <m/>
    <m/>
    <s v=""/>
    <s v=""/>
    <s v=""/>
    <n v="2"/>
    <n v="6.6755674232309744E-4"/>
  </r>
  <r>
    <n v="668"/>
    <x v="0"/>
    <x v="2"/>
    <x v="2"/>
    <m/>
    <m/>
    <m/>
    <x v="2"/>
    <m/>
    <m/>
    <m/>
    <m/>
    <m/>
    <m/>
    <m/>
    <s v=""/>
    <s v=""/>
    <s v=""/>
    <n v="2"/>
    <n v="6.6755674232309744E-4"/>
  </r>
  <r>
    <n v="669"/>
    <x v="0"/>
    <x v="2"/>
    <x v="2"/>
    <m/>
    <m/>
    <m/>
    <x v="2"/>
    <m/>
    <m/>
    <m/>
    <m/>
    <m/>
    <m/>
    <m/>
    <s v=""/>
    <s v=""/>
    <s v=""/>
    <n v="2"/>
    <n v="6.6755674232309744E-4"/>
  </r>
  <r>
    <n v="670"/>
    <x v="0"/>
    <x v="2"/>
    <x v="2"/>
    <m/>
    <m/>
    <m/>
    <x v="2"/>
    <m/>
    <m/>
    <m/>
    <m/>
    <m/>
    <m/>
    <m/>
    <s v=""/>
    <s v=""/>
    <s v=""/>
    <n v="2"/>
    <n v="6.6755674232309744E-4"/>
  </r>
  <r>
    <n v="671"/>
    <x v="0"/>
    <x v="2"/>
    <x v="2"/>
    <m/>
    <m/>
    <m/>
    <x v="2"/>
    <m/>
    <m/>
    <m/>
    <m/>
    <m/>
    <m/>
    <m/>
    <s v=""/>
    <s v=""/>
    <s v=""/>
    <n v="2"/>
    <n v="6.6755674232309744E-4"/>
  </r>
  <r>
    <n v="672"/>
    <x v="0"/>
    <x v="2"/>
    <x v="2"/>
    <m/>
    <m/>
    <m/>
    <x v="2"/>
    <m/>
    <m/>
    <m/>
    <m/>
    <m/>
    <m/>
    <m/>
    <s v=""/>
    <s v=""/>
    <s v=""/>
    <n v="2"/>
    <n v="6.6755674232309744E-4"/>
  </r>
  <r>
    <n v="673"/>
    <x v="0"/>
    <x v="2"/>
    <x v="2"/>
    <m/>
    <m/>
    <m/>
    <x v="2"/>
    <m/>
    <m/>
    <m/>
    <m/>
    <m/>
    <m/>
    <m/>
    <s v=""/>
    <s v=""/>
    <s v=""/>
    <n v="2"/>
    <n v="6.6755674232309744E-4"/>
  </r>
  <r>
    <n v="674"/>
    <x v="0"/>
    <x v="2"/>
    <x v="2"/>
    <m/>
    <m/>
    <m/>
    <x v="2"/>
    <m/>
    <m/>
    <m/>
    <m/>
    <m/>
    <m/>
    <m/>
    <s v=""/>
    <s v=""/>
    <s v=""/>
    <n v="2"/>
    <n v="6.6755674232309744E-4"/>
  </r>
  <r>
    <n v="675"/>
    <x v="0"/>
    <x v="2"/>
    <x v="2"/>
    <m/>
    <m/>
    <m/>
    <x v="2"/>
    <m/>
    <m/>
    <m/>
    <m/>
    <m/>
    <m/>
    <m/>
    <s v=""/>
    <s v=""/>
    <s v=""/>
    <n v="2"/>
    <n v="6.6755674232309744E-4"/>
  </r>
  <r>
    <n v="676"/>
    <x v="0"/>
    <x v="2"/>
    <x v="2"/>
    <m/>
    <m/>
    <m/>
    <x v="2"/>
    <m/>
    <m/>
    <m/>
    <m/>
    <m/>
    <m/>
    <m/>
    <s v=""/>
    <s v=""/>
    <s v=""/>
    <n v="2"/>
    <n v="6.6755674232309744E-4"/>
  </r>
  <r>
    <n v="677"/>
    <x v="0"/>
    <x v="2"/>
    <x v="2"/>
    <m/>
    <m/>
    <m/>
    <x v="2"/>
    <m/>
    <m/>
    <m/>
    <m/>
    <m/>
    <m/>
    <m/>
    <s v=""/>
    <s v=""/>
    <s v=""/>
    <n v="2"/>
    <n v="6.6755674232309744E-4"/>
  </r>
  <r>
    <n v="678"/>
    <x v="0"/>
    <x v="2"/>
    <x v="2"/>
    <m/>
    <m/>
    <m/>
    <x v="2"/>
    <m/>
    <m/>
    <m/>
    <m/>
    <m/>
    <m/>
    <m/>
    <s v=""/>
    <s v=""/>
    <s v=""/>
    <n v="2"/>
    <n v="6.6755674232309744E-4"/>
  </r>
  <r>
    <n v="679"/>
    <x v="0"/>
    <x v="2"/>
    <x v="2"/>
    <m/>
    <m/>
    <m/>
    <x v="2"/>
    <m/>
    <m/>
    <m/>
    <m/>
    <m/>
    <m/>
    <m/>
    <s v=""/>
    <s v=""/>
    <s v=""/>
    <n v="2"/>
    <n v="6.6755674232309744E-4"/>
  </r>
  <r>
    <n v="680"/>
    <x v="0"/>
    <x v="2"/>
    <x v="2"/>
    <m/>
    <m/>
    <m/>
    <x v="2"/>
    <m/>
    <m/>
    <m/>
    <m/>
    <m/>
    <m/>
    <m/>
    <s v=""/>
    <s v=""/>
    <s v=""/>
    <n v="2"/>
    <n v="6.6755674232309744E-4"/>
  </r>
  <r>
    <n v="681"/>
    <x v="0"/>
    <x v="2"/>
    <x v="2"/>
    <m/>
    <m/>
    <m/>
    <x v="2"/>
    <m/>
    <m/>
    <m/>
    <m/>
    <m/>
    <m/>
    <m/>
    <s v=""/>
    <s v=""/>
    <s v=""/>
    <n v="2"/>
    <n v="6.6755674232309744E-4"/>
  </r>
  <r>
    <n v="682"/>
    <x v="0"/>
    <x v="2"/>
    <x v="2"/>
    <m/>
    <m/>
    <m/>
    <x v="2"/>
    <m/>
    <m/>
    <m/>
    <m/>
    <m/>
    <m/>
    <m/>
    <s v=""/>
    <s v=""/>
    <s v=""/>
    <n v="2"/>
    <n v="6.6755674232309744E-4"/>
  </r>
  <r>
    <n v="683"/>
    <x v="0"/>
    <x v="2"/>
    <x v="2"/>
    <m/>
    <m/>
    <m/>
    <x v="2"/>
    <m/>
    <m/>
    <m/>
    <m/>
    <m/>
    <m/>
    <m/>
    <s v=""/>
    <s v=""/>
    <s v=""/>
    <n v="2"/>
    <n v="6.6755674232309744E-4"/>
  </r>
  <r>
    <n v="684"/>
    <x v="0"/>
    <x v="2"/>
    <x v="2"/>
    <m/>
    <m/>
    <m/>
    <x v="2"/>
    <m/>
    <m/>
    <m/>
    <m/>
    <m/>
    <m/>
    <m/>
    <s v=""/>
    <s v=""/>
    <s v=""/>
    <n v="2"/>
    <n v="6.6755674232309744E-4"/>
  </r>
  <r>
    <n v="685"/>
    <x v="0"/>
    <x v="2"/>
    <x v="2"/>
    <m/>
    <m/>
    <m/>
    <x v="2"/>
    <m/>
    <m/>
    <m/>
    <m/>
    <m/>
    <m/>
    <m/>
    <s v=""/>
    <s v=""/>
    <s v=""/>
    <n v="2"/>
    <n v="6.6755674232309744E-4"/>
  </r>
  <r>
    <n v="686"/>
    <x v="0"/>
    <x v="2"/>
    <x v="2"/>
    <m/>
    <m/>
    <m/>
    <x v="2"/>
    <m/>
    <m/>
    <m/>
    <m/>
    <m/>
    <m/>
    <m/>
    <s v=""/>
    <s v=""/>
    <s v=""/>
    <n v="2"/>
    <n v="6.6755674232309744E-4"/>
  </r>
  <r>
    <n v="687"/>
    <x v="0"/>
    <x v="2"/>
    <x v="2"/>
    <m/>
    <m/>
    <m/>
    <x v="2"/>
    <m/>
    <m/>
    <m/>
    <m/>
    <m/>
    <m/>
    <m/>
    <s v=""/>
    <s v=""/>
    <s v=""/>
    <n v="2"/>
    <n v="6.6755674232309744E-4"/>
  </r>
  <r>
    <n v="688"/>
    <x v="0"/>
    <x v="2"/>
    <x v="2"/>
    <m/>
    <m/>
    <m/>
    <x v="2"/>
    <m/>
    <m/>
    <m/>
    <m/>
    <m/>
    <m/>
    <m/>
    <s v=""/>
    <s v=""/>
    <s v=""/>
    <n v="2"/>
    <n v="6.6755674232309744E-4"/>
  </r>
  <r>
    <n v="689"/>
    <x v="0"/>
    <x v="2"/>
    <x v="2"/>
    <m/>
    <m/>
    <m/>
    <x v="2"/>
    <m/>
    <m/>
    <m/>
    <m/>
    <m/>
    <m/>
    <m/>
    <s v=""/>
    <s v=""/>
    <s v=""/>
    <n v="2"/>
    <n v="6.6755674232309744E-4"/>
  </r>
  <r>
    <n v="690"/>
    <x v="0"/>
    <x v="2"/>
    <x v="2"/>
    <m/>
    <m/>
    <m/>
    <x v="2"/>
    <m/>
    <m/>
    <m/>
    <m/>
    <m/>
    <m/>
    <m/>
    <s v=""/>
    <s v=""/>
    <s v=""/>
    <n v="2"/>
    <n v="6.6755674232309744E-4"/>
  </r>
  <r>
    <n v="691"/>
    <x v="0"/>
    <x v="2"/>
    <x v="2"/>
    <m/>
    <m/>
    <m/>
    <x v="2"/>
    <m/>
    <m/>
    <m/>
    <m/>
    <m/>
    <m/>
    <m/>
    <s v=""/>
    <s v=""/>
    <s v=""/>
    <n v="2"/>
    <n v="6.6755674232309744E-4"/>
  </r>
  <r>
    <n v="692"/>
    <x v="0"/>
    <x v="2"/>
    <x v="2"/>
    <m/>
    <m/>
    <m/>
    <x v="2"/>
    <m/>
    <m/>
    <m/>
    <m/>
    <m/>
    <m/>
    <m/>
    <s v=""/>
    <s v=""/>
    <s v=""/>
    <n v="2"/>
    <n v="6.6755674232309744E-4"/>
  </r>
  <r>
    <n v="693"/>
    <x v="0"/>
    <x v="2"/>
    <x v="2"/>
    <m/>
    <m/>
    <m/>
    <x v="2"/>
    <m/>
    <m/>
    <m/>
    <m/>
    <m/>
    <m/>
    <m/>
    <s v=""/>
    <s v=""/>
    <s v=""/>
    <n v="2"/>
    <n v="6.6755674232309744E-4"/>
  </r>
  <r>
    <n v="694"/>
    <x v="0"/>
    <x v="2"/>
    <x v="2"/>
    <m/>
    <m/>
    <m/>
    <x v="2"/>
    <m/>
    <m/>
    <m/>
    <m/>
    <m/>
    <m/>
    <m/>
    <s v=""/>
    <s v=""/>
    <s v=""/>
    <n v="2"/>
    <n v="6.6755674232309744E-4"/>
  </r>
  <r>
    <n v="695"/>
    <x v="0"/>
    <x v="2"/>
    <x v="2"/>
    <m/>
    <m/>
    <m/>
    <x v="2"/>
    <m/>
    <m/>
    <m/>
    <m/>
    <m/>
    <m/>
    <m/>
    <s v=""/>
    <s v=""/>
    <s v=""/>
    <n v="2"/>
    <n v="6.6755674232309744E-4"/>
  </r>
  <r>
    <n v="696"/>
    <x v="0"/>
    <x v="2"/>
    <x v="2"/>
    <m/>
    <m/>
    <m/>
    <x v="2"/>
    <m/>
    <m/>
    <m/>
    <m/>
    <m/>
    <m/>
    <m/>
    <s v=""/>
    <s v=""/>
    <s v=""/>
    <n v="2"/>
    <n v="6.6755674232309744E-4"/>
  </r>
  <r>
    <n v="697"/>
    <x v="0"/>
    <x v="2"/>
    <x v="2"/>
    <m/>
    <m/>
    <m/>
    <x v="2"/>
    <m/>
    <m/>
    <m/>
    <m/>
    <m/>
    <m/>
    <m/>
    <s v=""/>
    <s v=""/>
    <s v=""/>
    <n v="2"/>
    <n v="6.6755674232309744E-4"/>
  </r>
  <r>
    <n v="698"/>
    <x v="0"/>
    <x v="2"/>
    <x v="2"/>
    <m/>
    <m/>
    <m/>
    <x v="2"/>
    <m/>
    <m/>
    <m/>
    <m/>
    <m/>
    <m/>
    <m/>
    <s v=""/>
    <s v=""/>
    <s v=""/>
    <n v="2"/>
    <n v="6.6755674232309744E-4"/>
  </r>
  <r>
    <n v="699"/>
    <x v="0"/>
    <x v="2"/>
    <x v="2"/>
    <m/>
    <m/>
    <m/>
    <x v="2"/>
    <m/>
    <m/>
    <m/>
    <m/>
    <m/>
    <m/>
    <m/>
    <s v=""/>
    <s v=""/>
    <s v=""/>
    <n v="2"/>
    <n v="6.6755674232309744E-4"/>
  </r>
  <r>
    <n v="700"/>
    <x v="0"/>
    <x v="2"/>
    <x v="2"/>
    <m/>
    <m/>
    <m/>
    <x v="2"/>
    <m/>
    <m/>
    <m/>
    <m/>
    <m/>
    <m/>
    <m/>
    <s v=""/>
    <s v=""/>
    <s v=""/>
    <n v="2"/>
    <n v="6.6755674232309744E-4"/>
  </r>
  <r>
    <n v="701"/>
    <x v="0"/>
    <x v="2"/>
    <x v="2"/>
    <m/>
    <m/>
    <m/>
    <x v="2"/>
    <m/>
    <m/>
    <m/>
    <m/>
    <m/>
    <m/>
    <m/>
    <s v=""/>
    <s v=""/>
    <s v=""/>
    <n v="2"/>
    <n v="6.6755674232309744E-4"/>
  </r>
  <r>
    <n v="702"/>
    <x v="0"/>
    <x v="2"/>
    <x v="2"/>
    <m/>
    <m/>
    <m/>
    <x v="2"/>
    <m/>
    <m/>
    <m/>
    <m/>
    <m/>
    <m/>
    <m/>
    <s v=""/>
    <s v=""/>
    <s v=""/>
    <n v="2"/>
    <n v="6.6755674232309744E-4"/>
  </r>
  <r>
    <n v="703"/>
    <x v="0"/>
    <x v="2"/>
    <x v="2"/>
    <m/>
    <m/>
    <m/>
    <x v="2"/>
    <m/>
    <m/>
    <m/>
    <m/>
    <m/>
    <m/>
    <m/>
    <s v=""/>
    <s v=""/>
    <s v=""/>
    <n v="2"/>
    <n v="6.6755674232309744E-4"/>
  </r>
  <r>
    <n v="704"/>
    <x v="0"/>
    <x v="2"/>
    <x v="2"/>
    <m/>
    <m/>
    <m/>
    <x v="2"/>
    <m/>
    <m/>
    <m/>
    <m/>
    <m/>
    <m/>
    <m/>
    <s v=""/>
    <s v=""/>
    <s v=""/>
    <n v="2"/>
    <n v="6.6755674232309744E-4"/>
  </r>
  <r>
    <n v="705"/>
    <x v="0"/>
    <x v="2"/>
    <x v="2"/>
    <m/>
    <m/>
    <m/>
    <x v="2"/>
    <m/>
    <m/>
    <m/>
    <m/>
    <m/>
    <m/>
    <m/>
    <s v=""/>
    <s v=""/>
    <s v=""/>
    <n v="2"/>
    <n v="6.6755674232309744E-4"/>
  </r>
  <r>
    <n v="706"/>
    <x v="0"/>
    <x v="2"/>
    <x v="2"/>
    <m/>
    <m/>
    <m/>
    <x v="2"/>
    <m/>
    <m/>
    <m/>
    <m/>
    <m/>
    <m/>
    <m/>
    <s v=""/>
    <s v=""/>
    <s v=""/>
    <n v="2"/>
    <n v="6.6755674232309744E-4"/>
  </r>
  <r>
    <n v="707"/>
    <x v="0"/>
    <x v="2"/>
    <x v="2"/>
    <m/>
    <m/>
    <m/>
    <x v="2"/>
    <m/>
    <m/>
    <m/>
    <m/>
    <m/>
    <m/>
    <m/>
    <s v=""/>
    <s v=""/>
    <s v=""/>
    <n v="2"/>
    <n v="6.6755674232309744E-4"/>
  </r>
  <r>
    <n v="708"/>
    <x v="0"/>
    <x v="2"/>
    <x v="2"/>
    <m/>
    <m/>
    <m/>
    <x v="2"/>
    <m/>
    <m/>
    <m/>
    <m/>
    <m/>
    <m/>
    <m/>
    <s v=""/>
    <s v=""/>
    <s v=""/>
    <n v="2"/>
    <n v="6.6755674232309744E-4"/>
  </r>
  <r>
    <n v="709"/>
    <x v="0"/>
    <x v="2"/>
    <x v="2"/>
    <m/>
    <m/>
    <m/>
    <x v="2"/>
    <m/>
    <m/>
    <m/>
    <m/>
    <m/>
    <m/>
    <m/>
    <s v=""/>
    <s v=""/>
    <s v=""/>
    <n v="2"/>
    <n v="6.6755674232309744E-4"/>
  </r>
  <r>
    <n v="710"/>
    <x v="0"/>
    <x v="2"/>
    <x v="2"/>
    <m/>
    <m/>
    <m/>
    <x v="2"/>
    <m/>
    <m/>
    <m/>
    <m/>
    <m/>
    <m/>
    <m/>
    <s v=""/>
    <s v=""/>
    <s v=""/>
    <n v="2"/>
    <n v="6.6755674232309744E-4"/>
  </r>
  <r>
    <n v="711"/>
    <x v="0"/>
    <x v="2"/>
    <x v="2"/>
    <m/>
    <m/>
    <m/>
    <x v="2"/>
    <m/>
    <m/>
    <m/>
    <m/>
    <m/>
    <m/>
    <m/>
    <s v=""/>
    <s v=""/>
    <s v=""/>
    <n v="2"/>
    <n v="6.6755674232309744E-4"/>
  </r>
  <r>
    <n v="712"/>
    <x v="0"/>
    <x v="2"/>
    <x v="2"/>
    <m/>
    <m/>
    <m/>
    <x v="2"/>
    <m/>
    <m/>
    <m/>
    <m/>
    <m/>
    <m/>
    <m/>
    <s v=""/>
    <s v=""/>
    <s v=""/>
    <n v="2"/>
    <n v="6.6755674232309744E-4"/>
  </r>
  <r>
    <n v="713"/>
    <x v="0"/>
    <x v="2"/>
    <x v="2"/>
    <m/>
    <m/>
    <m/>
    <x v="2"/>
    <m/>
    <m/>
    <m/>
    <m/>
    <m/>
    <m/>
    <m/>
    <s v=""/>
    <s v=""/>
    <s v=""/>
    <n v="2"/>
    <n v="6.6755674232309744E-4"/>
  </r>
  <r>
    <n v="714"/>
    <x v="0"/>
    <x v="2"/>
    <x v="2"/>
    <m/>
    <m/>
    <m/>
    <x v="2"/>
    <m/>
    <m/>
    <m/>
    <m/>
    <m/>
    <m/>
    <m/>
    <s v=""/>
    <s v=""/>
    <s v=""/>
    <n v="2"/>
    <n v="6.6755674232309744E-4"/>
  </r>
  <r>
    <n v="715"/>
    <x v="0"/>
    <x v="2"/>
    <x v="2"/>
    <m/>
    <m/>
    <m/>
    <x v="2"/>
    <m/>
    <m/>
    <m/>
    <m/>
    <m/>
    <m/>
    <m/>
    <s v=""/>
    <s v=""/>
    <s v=""/>
    <n v="2"/>
    <n v="6.6755674232309744E-4"/>
  </r>
  <r>
    <n v="716"/>
    <x v="0"/>
    <x v="2"/>
    <x v="2"/>
    <m/>
    <m/>
    <m/>
    <x v="2"/>
    <m/>
    <m/>
    <m/>
    <m/>
    <m/>
    <m/>
    <m/>
    <s v=""/>
    <s v=""/>
    <s v=""/>
    <n v="2"/>
    <n v="6.6755674232309744E-4"/>
  </r>
  <r>
    <n v="717"/>
    <x v="0"/>
    <x v="2"/>
    <x v="2"/>
    <m/>
    <m/>
    <m/>
    <x v="2"/>
    <m/>
    <m/>
    <m/>
    <m/>
    <m/>
    <m/>
    <m/>
    <s v=""/>
    <s v=""/>
    <s v=""/>
    <n v="2"/>
    <n v="6.6755674232309744E-4"/>
  </r>
  <r>
    <n v="718"/>
    <x v="0"/>
    <x v="2"/>
    <x v="2"/>
    <m/>
    <m/>
    <m/>
    <x v="2"/>
    <m/>
    <m/>
    <m/>
    <m/>
    <m/>
    <m/>
    <m/>
    <s v=""/>
    <s v=""/>
    <s v=""/>
    <n v="2"/>
    <n v="6.6755674232309744E-4"/>
  </r>
  <r>
    <n v="719"/>
    <x v="0"/>
    <x v="2"/>
    <x v="2"/>
    <m/>
    <m/>
    <m/>
    <x v="2"/>
    <m/>
    <m/>
    <m/>
    <m/>
    <m/>
    <m/>
    <m/>
    <s v=""/>
    <s v=""/>
    <s v=""/>
    <n v="2"/>
    <n v="6.6755674232309744E-4"/>
  </r>
  <r>
    <n v="720"/>
    <x v="0"/>
    <x v="2"/>
    <x v="2"/>
    <m/>
    <m/>
    <m/>
    <x v="2"/>
    <m/>
    <m/>
    <m/>
    <m/>
    <m/>
    <m/>
    <m/>
    <s v=""/>
    <s v=""/>
    <s v=""/>
    <n v="2"/>
    <n v="6.6755674232309744E-4"/>
  </r>
  <r>
    <n v="721"/>
    <x v="0"/>
    <x v="2"/>
    <x v="2"/>
    <m/>
    <m/>
    <m/>
    <x v="2"/>
    <m/>
    <m/>
    <m/>
    <m/>
    <m/>
    <m/>
    <m/>
    <s v=""/>
    <s v=""/>
    <s v=""/>
    <n v="2"/>
    <n v="6.6755674232309744E-4"/>
  </r>
  <r>
    <n v="722"/>
    <x v="0"/>
    <x v="2"/>
    <x v="2"/>
    <m/>
    <m/>
    <m/>
    <x v="2"/>
    <m/>
    <m/>
    <m/>
    <m/>
    <m/>
    <m/>
    <m/>
    <s v=""/>
    <s v=""/>
    <s v=""/>
    <n v="2"/>
    <n v="6.6755674232309744E-4"/>
  </r>
  <r>
    <n v="723"/>
    <x v="0"/>
    <x v="2"/>
    <x v="2"/>
    <m/>
    <m/>
    <m/>
    <x v="2"/>
    <m/>
    <m/>
    <m/>
    <m/>
    <m/>
    <m/>
    <m/>
    <s v=""/>
    <s v=""/>
    <s v=""/>
    <n v="2"/>
    <n v="6.6755674232309744E-4"/>
  </r>
  <r>
    <n v="724"/>
    <x v="0"/>
    <x v="2"/>
    <x v="2"/>
    <m/>
    <m/>
    <m/>
    <x v="2"/>
    <m/>
    <m/>
    <m/>
    <m/>
    <m/>
    <m/>
    <m/>
    <s v=""/>
    <s v=""/>
    <s v=""/>
    <n v="2"/>
    <n v="6.6755674232309744E-4"/>
  </r>
  <r>
    <n v="725"/>
    <x v="0"/>
    <x v="2"/>
    <x v="2"/>
    <m/>
    <m/>
    <m/>
    <x v="2"/>
    <m/>
    <m/>
    <m/>
    <m/>
    <m/>
    <m/>
    <m/>
    <s v=""/>
    <s v=""/>
    <s v=""/>
    <n v="2"/>
    <n v="6.6755674232309744E-4"/>
  </r>
  <r>
    <n v="726"/>
    <x v="0"/>
    <x v="2"/>
    <x v="2"/>
    <m/>
    <m/>
    <m/>
    <x v="2"/>
    <m/>
    <m/>
    <m/>
    <m/>
    <m/>
    <m/>
    <m/>
    <s v=""/>
    <s v=""/>
    <s v=""/>
    <n v="2"/>
    <n v="6.6755674232309744E-4"/>
  </r>
  <r>
    <n v="727"/>
    <x v="0"/>
    <x v="2"/>
    <x v="2"/>
    <m/>
    <m/>
    <m/>
    <x v="2"/>
    <m/>
    <m/>
    <m/>
    <m/>
    <m/>
    <m/>
    <m/>
    <s v=""/>
    <s v=""/>
    <s v=""/>
    <n v="2"/>
    <n v="6.6755674232309744E-4"/>
  </r>
  <r>
    <n v="728"/>
    <x v="0"/>
    <x v="2"/>
    <x v="2"/>
    <m/>
    <m/>
    <m/>
    <x v="2"/>
    <m/>
    <m/>
    <m/>
    <m/>
    <m/>
    <m/>
    <m/>
    <s v=""/>
    <s v=""/>
    <s v=""/>
    <n v="2"/>
    <n v="6.6755674232309744E-4"/>
  </r>
  <r>
    <n v="729"/>
    <x v="0"/>
    <x v="2"/>
    <x v="2"/>
    <m/>
    <m/>
    <m/>
    <x v="2"/>
    <m/>
    <m/>
    <m/>
    <m/>
    <m/>
    <m/>
    <m/>
    <s v=""/>
    <s v=""/>
    <s v=""/>
    <n v="2"/>
    <n v="6.6755674232309744E-4"/>
  </r>
  <r>
    <n v="730"/>
    <x v="0"/>
    <x v="2"/>
    <x v="2"/>
    <m/>
    <m/>
    <m/>
    <x v="2"/>
    <m/>
    <m/>
    <m/>
    <m/>
    <m/>
    <m/>
    <m/>
    <s v=""/>
    <s v=""/>
    <s v=""/>
    <n v="2"/>
    <n v="6.6755674232309744E-4"/>
  </r>
  <r>
    <n v="731"/>
    <x v="0"/>
    <x v="2"/>
    <x v="2"/>
    <m/>
    <m/>
    <m/>
    <x v="2"/>
    <m/>
    <m/>
    <m/>
    <m/>
    <m/>
    <m/>
    <m/>
    <s v=""/>
    <s v=""/>
    <s v=""/>
    <n v="2"/>
    <n v="6.6755674232309744E-4"/>
  </r>
  <r>
    <n v="732"/>
    <x v="0"/>
    <x v="2"/>
    <x v="2"/>
    <m/>
    <m/>
    <m/>
    <x v="2"/>
    <m/>
    <m/>
    <m/>
    <m/>
    <m/>
    <m/>
    <m/>
    <s v=""/>
    <s v=""/>
    <s v=""/>
    <n v="2"/>
    <n v="6.6755674232309744E-4"/>
  </r>
  <r>
    <n v="733"/>
    <x v="0"/>
    <x v="2"/>
    <x v="2"/>
    <m/>
    <m/>
    <m/>
    <x v="2"/>
    <m/>
    <m/>
    <m/>
    <m/>
    <m/>
    <m/>
    <m/>
    <s v=""/>
    <s v=""/>
    <s v=""/>
    <n v="2"/>
    <n v="6.6755674232309744E-4"/>
  </r>
  <r>
    <n v="734"/>
    <x v="0"/>
    <x v="2"/>
    <x v="2"/>
    <m/>
    <m/>
    <m/>
    <x v="2"/>
    <m/>
    <m/>
    <m/>
    <m/>
    <m/>
    <m/>
    <m/>
    <s v=""/>
    <s v=""/>
    <s v=""/>
    <n v="2"/>
    <n v="6.6755674232309744E-4"/>
  </r>
  <r>
    <n v="735"/>
    <x v="0"/>
    <x v="2"/>
    <x v="2"/>
    <m/>
    <m/>
    <m/>
    <x v="2"/>
    <m/>
    <m/>
    <m/>
    <m/>
    <m/>
    <m/>
    <m/>
    <s v=""/>
    <s v=""/>
    <s v=""/>
    <n v="2"/>
    <n v="6.6755674232309744E-4"/>
  </r>
  <r>
    <n v="736"/>
    <x v="0"/>
    <x v="2"/>
    <x v="2"/>
    <m/>
    <m/>
    <m/>
    <x v="2"/>
    <m/>
    <m/>
    <m/>
    <m/>
    <m/>
    <m/>
    <m/>
    <s v=""/>
    <s v=""/>
    <s v=""/>
    <n v="2"/>
    <n v="6.6755674232309744E-4"/>
  </r>
  <r>
    <n v="737"/>
    <x v="0"/>
    <x v="2"/>
    <x v="2"/>
    <m/>
    <m/>
    <m/>
    <x v="2"/>
    <m/>
    <m/>
    <m/>
    <m/>
    <m/>
    <m/>
    <m/>
    <s v=""/>
    <s v=""/>
    <s v=""/>
    <n v="2"/>
    <n v="6.6755674232309744E-4"/>
  </r>
  <r>
    <n v="738"/>
    <x v="0"/>
    <x v="2"/>
    <x v="2"/>
    <m/>
    <m/>
    <m/>
    <x v="2"/>
    <m/>
    <m/>
    <m/>
    <m/>
    <m/>
    <m/>
    <m/>
    <s v=""/>
    <s v=""/>
    <s v=""/>
    <n v="2"/>
    <n v="6.6755674232309744E-4"/>
  </r>
  <r>
    <n v="739"/>
    <x v="0"/>
    <x v="2"/>
    <x v="2"/>
    <m/>
    <m/>
    <m/>
    <x v="2"/>
    <m/>
    <m/>
    <m/>
    <m/>
    <m/>
    <m/>
    <m/>
    <s v=""/>
    <s v=""/>
    <s v=""/>
    <n v="2"/>
    <n v="6.6755674232309744E-4"/>
  </r>
  <r>
    <n v="740"/>
    <x v="0"/>
    <x v="2"/>
    <x v="2"/>
    <m/>
    <m/>
    <m/>
    <x v="2"/>
    <m/>
    <m/>
    <m/>
    <m/>
    <m/>
    <m/>
    <m/>
    <s v=""/>
    <s v=""/>
    <s v=""/>
    <n v="2"/>
    <n v="6.6755674232309744E-4"/>
  </r>
  <r>
    <n v="741"/>
    <x v="0"/>
    <x v="2"/>
    <x v="2"/>
    <m/>
    <m/>
    <m/>
    <x v="2"/>
    <m/>
    <m/>
    <m/>
    <m/>
    <m/>
    <m/>
    <m/>
    <s v=""/>
    <s v=""/>
    <s v=""/>
    <n v="2"/>
    <n v="6.6755674232309744E-4"/>
  </r>
  <r>
    <n v="742"/>
    <x v="0"/>
    <x v="2"/>
    <x v="2"/>
    <m/>
    <m/>
    <m/>
    <x v="2"/>
    <m/>
    <m/>
    <m/>
    <m/>
    <m/>
    <m/>
    <m/>
    <s v=""/>
    <s v=""/>
    <s v=""/>
    <n v="2"/>
    <n v="6.6755674232309744E-4"/>
  </r>
  <r>
    <n v="743"/>
    <x v="0"/>
    <x v="2"/>
    <x v="2"/>
    <m/>
    <m/>
    <m/>
    <x v="2"/>
    <m/>
    <m/>
    <m/>
    <m/>
    <m/>
    <m/>
    <m/>
    <s v=""/>
    <s v=""/>
    <s v=""/>
    <n v="2"/>
    <n v="6.6755674232309744E-4"/>
  </r>
  <r>
    <n v="744"/>
    <x v="0"/>
    <x v="2"/>
    <x v="2"/>
    <m/>
    <m/>
    <m/>
    <x v="2"/>
    <m/>
    <m/>
    <m/>
    <m/>
    <m/>
    <m/>
    <m/>
    <s v=""/>
    <s v=""/>
    <s v=""/>
    <n v="2"/>
    <n v="6.6755674232309744E-4"/>
  </r>
  <r>
    <n v="745"/>
    <x v="0"/>
    <x v="2"/>
    <x v="2"/>
    <m/>
    <m/>
    <m/>
    <x v="2"/>
    <m/>
    <m/>
    <m/>
    <m/>
    <m/>
    <m/>
    <m/>
    <s v=""/>
    <s v=""/>
    <s v=""/>
    <n v="2"/>
    <n v="6.6755674232309744E-4"/>
  </r>
  <r>
    <n v="746"/>
    <x v="0"/>
    <x v="2"/>
    <x v="2"/>
    <m/>
    <m/>
    <m/>
    <x v="2"/>
    <m/>
    <m/>
    <m/>
    <m/>
    <m/>
    <m/>
    <m/>
    <s v=""/>
    <s v=""/>
    <s v=""/>
    <n v="2"/>
    <n v="6.6755674232309744E-4"/>
  </r>
  <r>
    <n v="747"/>
    <x v="0"/>
    <x v="2"/>
    <x v="2"/>
    <m/>
    <m/>
    <m/>
    <x v="2"/>
    <m/>
    <m/>
    <m/>
    <m/>
    <m/>
    <m/>
    <m/>
    <s v=""/>
    <s v=""/>
    <s v=""/>
    <n v="2"/>
    <n v="6.6755674232309744E-4"/>
  </r>
  <r>
    <n v="748"/>
    <x v="0"/>
    <x v="2"/>
    <x v="2"/>
    <m/>
    <m/>
    <m/>
    <x v="2"/>
    <m/>
    <m/>
    <m/>
    <m/>
    <m/>
    <m/>
    <m/>
    <s v=""/>
    <s v=""/>
    <s v=""/>
    <n v="2"/>
    <n v="6.6755674232309744E-4"/>
  </r>
  <r>
    <n v="749"/>
    <x v="0"/>
    <x v="2"/>
    <x v="2"/>
    <m/>
    <m/>
    <m/>
    <x v="2"/>
    <m/>
    <m/>
    <m/>
    <m/>
    <m/>
    <m/>
    <m/>
    <s v=""/>
    <s v=""/>
    <s v=""/>
    <n v="2"/>
    <n v="6.6755674232309744E-4"/>
  </r>
  <r>
    <n v="750"/>
    <x v="0"/>
    <x v="2"/>
    <x v="2"/>
    <m/>
    <m/>
    <m/>
    <x v="2"/>
    <m/>
    <m/>
    <m/>
    <m/>
    <m/>
    <m/>
    <m/>
    <s v=""/>
    <s v=""/>
    <s v=""/>
    <n v="2"/>
    <n v="6.6755674232309744E-4"/>
  </r>
  <r>
    <n v="751"/>
    <x v="0"/>
    <x v="2"/>
    <x v="2"/>
    <m/>
    <m/>
    <m/>
    <x v="2"/>
    <m/>
    <m/>
    <m/>
    <m/>
    <m/>
    <m/>
    <m/>
    <s v=""/>
    <s v=""/>
    <s v=""/>
    <n v="2"/>
    <n v="6.6755674232309744E-4"/>
  </r>
  <r>
    <n v="752"/>
    <x v="0"/>
    <x v="2"/>
    <x v="2"/>
    <m/>
    <m/>
    <m/>
    <x v="2"/>
    <m/>
    <m/>
    <m/>
    <m/>
    <m/>
    <m/>
    <m/>
    <s v=""/>
    <s v=""/>
    <s v=""/>
    <n v="2"/>
    <n v="6.6755674232309744E-4"/>
  </r>
  <r>
    <n v="753"/>
    <x v="0"/>
    <x v="2"/>
    <x v="2"/>
    <m/>
    <m/>
    <m/>
    <x v="2"/>
    <m/>
    <m/>
    <m/>
    <m/>
    <m/>
    <m/>
    <m/>
    <s v=""/>
    <s v=""/>
    <s v=""/>
    <n v="2"/>
    <n v="6.6755674232309744E-4"/>
  </r>
  <r>
    <n v="754"/>
    <x v="0"/>
    <x v="2"/>
    <x v="2"/>
    <m/>
    <m/>
    <m/>
    <x v="2"/>
    <m/>
    <m/>
    <m/>
    <m/>
    <m/>
    <m/>
    <m/>
    <s v=""/>
    <s v=""/>
    <s v=""/>
    <n v="2"/>
    <n v="6.6755674232309744E-4"/>
  </r>
  <r>
    <n v="755"/>
    <x v="0"/>
    <x v="2"/>
    <x v="2"/>
    <m/>
    <m/>
    <m/>
    <x v="2"/>
    <m/>
    <m/>
    <m/>
    <m/>
    <m/>
    <m/>
    <m/>
    <s v=""/>
    <s v=""/>
    <s v=""/>
    <n v="2"/>
    <n v="6.6755674232309744E-4"/>
  </r>
  <r>
    <n v="756"/>
    <x v="0"/>
    <x v="2"/>
    <x v="2"/>
    <m/>
    <m/>
    <m/>
    <x v="2"/>
    <m/>
    <m/>
    <m/>
    <m/>
    <m/>
    <m/>
    <m/>
    <s v=""/>
    <s v=""/>
    <s v=""/>
    <n v="2"/>
    <n v="6.6755674232309744E-4"/>
  </r>
  <r>
    <n v="757"/>
    <x v="0"/>
    <x v="2"/>
    <x v="2"/>
    <m/>
    <m/>
    <m/>
    <x v="2"/>
    <m/>
    <m/>
    <m/>
    <m/>
    <m/>
    <m/>
    <m/>
    <s v=""/>
    <s v=""/>
    <s v=""/>
    <n v="2"/>
    <n v="6.6755674232309744E-4"/>
  </r>
  <r>
    <n v="758"/>
    <x v="0"/>
    <x v="2"/>
    <x v="2"/>
    <m/>
    <m/>
    <m/>
    <x v="2"/>
    <m/>
    <m/>
    <m/>
    <m/>
    <m/>
    <m/>
    <m/>
    <s v=""/>
    <s v=""/>
    <s v=""/>
    <n v="2"/>
    <n v="6.6755674232309744E-4"/>
  </r>
  <r>
    <n v="759"/>
    <x v="0"/>
    <x v="2"/>
    <x v="2"/>
    <m/>
    <m/>
    <m/>
    <x v="2"/>
    <m/>
    <m/>
    <m/>
    <m/>
    <m/>
    <m/>
    <m/>
    <s v=""/>
    <s v=""/>
    <s v=""/>
    <n v="2"/>
    <n v="6.6755674232309744E-4"/>
  </r>
  <r>
    <n v="760"/>
    <x v="0"/>
    <x v="2"/>
    <x v="2"/>
    <m/>
    <m/>
    <m/>
    <x v="2"/>
    <m/>
    <m/>
    <m/>
    <m/>
    <m/>
    <m/>
    <m/>
    <s v=""/>
    <s v=""/>
    <s v=""/>
    <n v="2"/>
    <n v="6.6755674232309744E-4"/>
  </r>
  <r>
    <n v="761"/>
    <x v="0"/>
    <x v="2"/>
    <x v="2"/>
    <m/>
    <m/>
    <m/>
    <x v="2"/>
    <m/>
    <m/>
    <m/>
    <m/>
    <m/>
    <m/>
    <m/>
    <s v=""/>
    <s v=""/>
    <s v=""/>
    <n v="2"/>
    <n v="6.6755674232309744E-4"/>
  </r>
  <r>
    <n v="762"/>
    <x v="0"/>
    <x v="2"/>
    <x v="2"/>
    <m/>
    <m/>
    <m/>
    <x v="2"/>
    <m/>
    <m/>
    <m/>
    <m/>
    <m/>
    <m/>
    <m/>
    <s v=""/>
    <s v=""/>
    <s v=""/>
    <n v="2"/>
    <n v="6.6755674232309744E-4"/>
  </r>
  <r>
    <n v="763"/>
    <x v="0"/>
    <x v="2"/>
    <x v="2"/>
    <m/>
    <m/>
    <m/>
    <x v="2"/>
    <m/>
    <m/>
    <m/>
    <m/>
    <m/>
    <m/>
    <m/>
    <s v=""/>
    <s v=""/>
    <s v=""/>
    <n v="2"/>
    <n v="6.6755674232309744E-4"/>
  </r>
  <r>
    <n v="764"/>
    <x v="0"/>
    <x v="2"/>
    <x v="2"/>
    <m/>
    <m/>
    <m/>
    <x v="2"/>
    <m/>
    <m/>
    <m/>
    <m/>
    <m/>
    <m/>
    <m/>
    <s v=""/>
    <s v=""/>
    <s v=""/>
    <n v="2"/>
    <n v="6.6755674232309744E-4"/>
  </r>
  <r>
    <n v="765"/>
    <x v="0"/>
    <x v="2"/>
    <x v="2"/>
    <m/>
    <m/>
    <m/>
    <x v="2"/>
    <m/>
    <m/>
    <m/>
    <m/>
    <m/>
    <m/>
    <m/>
    <s v=""/>
    <s v=""/>
    <s v=""/>
    <n v="2"/>
    <n v="6.6755674232309744E-4"/>
  </r>
  <r>
    <n v="766"/>
    <x v="0"/>
    <x v="2"/>
    <x v="2"/>
    <m/>
    <m/>
    <m/>
    <x v="2"/>
    <m/>
    <m/>
    <m/>
    <m/>
    <m/>
    <m/>
    <m/>
    <s v=""/>
    <s v=""/>
    <s v=""/>
    <n v="2"/>
    <n v="6.6755674232309744E-4"/>
  </r>
  <r>
    <n v="767"/>
    <x v="0"/>
    <x v="2"/>
    <x v="2"/>
    <m/>
    <m/>
    <m/>
    <x v="2"/>
    <m/>
    <m/>
    <m/>
    <m/>
    <m/>
    <m/>
    <m/>
    <s v=""/>
    <s v=""/>
    <s v=""/>
    <n v="2"/>
    <n v="6.6755674232309744E-4"/>
  </r>
  <r>
    <n v="768"/>
    <x v="0"/>
    <x v="2"/>
    <x v="2"/>
    <m/>
    <m/>
    <m/>
    <x v="2"/>
    <m/>
    <m/>
    <m/>
    <m/>
    <m/>
    <m/>
    <m/>
    <s v=""/>
    <s v=""/>
    <s v=""/>
    <n v="2"/>
    <n v="6.6755674232309744E-4"/>
  </r>
  <r>
    <n v="769"/>
    <x v="0"/>
    <x v="2"/>
    <x v="2"/>
    <m/>
    <m/>
    <m/>
    <x v="2"/>
    <m/>
    <m/>
    <m/>
    <m/>
    <m/>
    <m/>
    <m/>
    <s v=""/>
    <s v=""/>
    <s v=""/>
    <n v="2"/>
    <n v="6.6755674232309744E-4"/>
  </r>
  <r>
    <n v="770"/>
    <x v="0"/>
    <x v="2"/>
    <x v="2"/>
    <m/>
    <m/>
    <m/>
    <x v="2"/>
    <m/>
    <m/>
    <m/>
    <m/>
    <m/>
    <m/>
    <m/>
    <s v=""/>
    <s v=""/>
    <s v=""/>
    <n v="2"/>
    <n v="6.6755674232309744E-4"/>
  </r>
  <r>
    <n v="771"/>
    <x v="0"/>
    <x v="2"/>
    <x v="2"/>
    <m/>
    <m/>
    <m/>
    <x v="2"/>
    <m/>
    <m/>
    <m/>
    <m/>
    <m/>
    <m/>
    <m/>
    <s v=""/>
    <s v=""/>
    <s v=""/>
    <n v="2"/>
    <n v="6.6755674232309744E-4"/>
  </r>
  <r>
    <n v="772"/>
    <x v="0"/>
    <x v="2"/>
    <x v="2"/>
    <m/>
    <m/>
    <m/>
    <x v="2"/>
    <m/>
    <m/>
    <m/>
    <m/>
    <m/>
    <m/>
    <m/>
    <s v=""/>
    <s v=""/>
    <s v=""/>
    <n v="2"/>
    <n v="6.6755674232309744E-4"/>
  </r>
  <r>
    <n v="773"/>
    <x v="0"/>
    <x v="2"/>
    <x v="2"/>
    <m/>
    <m/>
    <m/>
    <x v="2"/>
    <m/>
    <m/>
    <m/>
    <m/>
    <m/>
    <m/>
    <m/>
    <s v=""/>
    <s v=""/>
    <s v=""/>
    <n v="2"/>
    <n v="6.6755674232309744E-4"/>
  </r>
  <r>
    <n v="774"/>
    <x v="0"/>
    <x v="2"/>
    <x v="2"/>
    <m/>
    <m/>
    <m/>
    <x v="2"/>
    <m/>
    <m/>
    <m/>
    <m/>
    <m/>
    <m/>
    <m/>
    <s v=""/>
    <s v=""/>
    <s v=""/>
    <n v="2"/>
    <n v="6.6755674232309744E-4"/>
  </r>
  <r>
    <n v="775"/>
    <x v="0"/>
    <x v="2"/>
    <x v="2"/>
    <m/>
    <m/>
    <m/>
    <x v="2"/>
    <m/>
    <m/>
    <m/>
    <m/>
    <m/>
    <m/>
    <m/>
    <s v=""/>
    <s v=""/>
    <s v=""/>
    <n v="2"/>
    <n v="6.6755674232309744E-4"/>
  </r>
  <r>
    <n v="776"/>
    <x v="0"/>
    <x v="2"/>
    <x v="2"/>
    <m/>
    <m/>
    <m/>
    <x v="2"/>
    <m/>
    <m/>
    <m/>
    <m/>
    <m/>
    <m/>
    <m/>
    <s v=""/>
    <s v=""/>
    <s v=""/>
    <n v="2"/>
    <n v="6.6755674232309744E-4"/>
  </r>
  <r>
    <n v="777"/>
    <x v="0"/>
    <x v="2"/>
    <x v="2"/>
    <m/>
    <m/>
    <m/>
    <x v="2"/>
    <m/>
    <m/>
    <m/>
    <m/>
    <m/>
    <m/>
    <m/>
    <s v=""/>
    <s v=""/>
    <s v=""/>
    <n v="2"/>
    <n v="6.6755674232309744E-4"/>
  </r>
  <r>
    <n v="778"/>
    <x v="0"/>
    <x v="2"/>
    <x v="2"/>
    <m/>
    <m/>
    <m/>
    <x v="2"/>
    <m/>
    <m/>
    <m/>
    <m/>
    <m/>
    <m/>
    <m/>
    <s v=""/>
    <s v=""/>
    <s v=""/>
    <n v="2"/>
    <n v="6.6755674232309744E-4"/>
  </r>
  <r>
    <n v="779"/>
    <x v="0"/>
    <x v="2"/>
    <x v="2"/>
    <m/>
    <m/>
    <m/>
    <x v="2"/>
    <m/>
    <m/>
    <m/>
    <m/>
    <m/>
    <m/>
    <m/>
    <s v=""/>
    <s v=""/>
    <s v=""/>
    <n v="2"/>
    <n v="6.6755674232309744E-4"/>
  </r>
  <r>
    <n v="780"/>
    <x v="0"/>
    <x v="2"/>
    <x v="2"/>
    <m/>
    <m/>
    <m/>
    <x v="2"/>
    <m/>
    <m/>
    <m/>
    <m/>
    <m/>
    <m/>
    <m/>
    <s v=""/>
    <s v=""/>
    <s v=""/>
    <n v="2"/>
    <n v="6.6755674232309744E-4"/>
  </r>
  <r>
    <n v="781"/>
    <x v="0"/>
    <x v="2"/>
    <x v="2"/>
    <m/>
    <m/>
    <m/>
    <x v="2"/>
    <m/>
    <m/>
    <m/>
    <m/>
    <m/>
    <m/>
    <m/>
    <s v=""/>
    <s v=""/>
    <s v=""/>
    <n v="2"/>
    <n v="6.6755674232309744E-4"/>
  </r>
  <r>
    <n v="782"/>
    <x v="0"/>
    <x v="2"/>
    <x v="2"/>
    <m/>
    <m/>
    <m/>
    <x v="2"/>
    <m/>
    <m/>
    <m/>
    <m/>
    <m/>
    <m/>
    <m/>
    <s v=""/>
    <s v=""/>
    <s v=""/>
    <n v="2"/>
    <n v="6.6755674232309744E-4"/>
  </r>
  <r>
    <n v="783"/>
    <x v="0"/>
    <x v="2"/>
    <x v="2"/>
    <m/>
    <m/>
    <m/>
    <x v="2"/>
    <m/>
    <m/>
    <m/>
    <m/>
    <m/>
    <m/>
    <m/>
    <s v=""/>
    <s v=""/>
    <s v=""/>
    <n v="2"/>
    <n v="6.6755674232309744E-4"/>
  </r>
  <r>
    <n v="784"/>
    <x v="0"/>
    <x v="2"/>
    <x v="2"/>
    <m/>
    <m/>
    <m/>
    <x v="2"/>
    <m/>
    <m/>
    <m/>
    <m/>
    <m/>
    <m/>
    <m/>
    <s v=""/>
    <s v=""/>
    <s v=""/>
    <n v="2"/>
    <n v="6.6755674232309744E-4"/>
  </r>
  <r>
    <n v="785"/>
    <x v="0"/>
    <x v="2"/>
    <x v="2"/>
    <m/>
    <m/>
    <m/>
    <x v="2"/>
    <m/>
    <m/>
    <m/>
    <m/>
    <m/>
    <m/>
    <m/>
    <s v=""/>
    <s v=""/>
    <s v=""/>
    <n v="2"/>
    <n v="6.6755674232309744E-4"/>
  </r>
  <r>
    <n v="786"/>
    <x v="0"/>
    <x v="2"/>
    <x v="2"/>
    <m/>
    <m/>
    <m/>
    <x v="2"/>
    <m/>
    <m/>
    <m/>
    <m/>
    <m/>
    <m/>
    <m/>
    <s v=""/>
    <s v=""/>
    <s v=""/>
    <n v="2"/>
    <n v="6.6755674232309744E-4"/>
  </r>
  <r>
    <n v="787"/>
    <x v="0"/>
    <x v="2"/>
    <x v="2"/>
    <m/>
    <m/>
    <m/>
    <x v="2"/>
    <m/>
    <m/>
    <m/>
    <m/>
    <m/>
    <m/>
    <m/>
    <s v=""/>
    <s v=""/>
    <s v=""/>
    <n v="2"/>
    <n v="6.6755674232309744E-4"/>
  </r>
  <r>
    <n v="788"/>
    <x v="0"/>
    <x v="2"/>
    <x v="2"/>
    <m/>
    <m/>
    <m/>
    <x v="2"/>
    <m/>
    <m/>
    <m/>
    <m/>
    <m/>
    <m/>
    <m/>
    <s v=""/>
    <s v=""/>
    <s v=""/>
    <n v="2"/>
    <n v="6.6755674232309744E-4"/>
  </r>
  <r>
    <n v="789"/>
    <x v="0"/>
    <x v="2"/>
    <x v="2"/>
    <m/>
    <m/>
    <m/>
    <x v="2"/>
    <m/>
    <m/>
    <m/>
    <m/>
    <m/>
    <m/>
    <m/>
    <s v=""/>
    <s v=""/>
    <s v=""/>
    <n v="2"/>
    <n v="6.6755674232309744E-4"/>
  </r>
  <r>
    <n v="790"/>
    <x v="0"/>
    <x v="2"/>
    <x v="2"/>
    <m/>
    <m/>
    <m/>
    <x v="2"/>
    <m/>
    <m/>
    <m/>
    <m/>
    <m/>
    <m/>
    <m/>
    <s v=""/>
    <s v=""/>
    <s v=""/>
    <n v="2"/>
    <n v="6.6755674232309744E-4"/>
  </r>
  <r>
    <n v="791"/>
    <x v="0"/>
    <x v="2"/>
    <x v="2"/>
    <m/>
    <m/>
    <m/>
    <x v="2"/>
    <m/>
    <m/>
    <m/>
    <m/>
    <m/>
    <m/>
    <m/>
    <s v=""/>
    <s v=""/>
    <s v=""/>
    <n v="2"/>
    <n v="6.6755674232309744E-4"/>
  </r>
  <r>
    <n v="792"/>
    <x v="0"/>
    <x v="2"/>
    <x v="2"/>
    <m/>
    <m/>
    <m/>
    <x v="2"/>
    <m/>
    <m/>
    <m/>
    <m/>
    <m/>
    <m/>
    <m/>
    <s v=""/>
    <s v=""/>
    <s v=""/>
    <n v="2"/>
    <n v="6.6755674232309744E-4"/>
  </r>
  <r>
    <n v="793"/>
    <x v="0"/>
    <x v="2"/>
    <x v="2"/>
    <m/>
    <m/>
    <m/>
    <x v="2"/>
    <m/>
    <m/>
    <m/>
    <m/>
    <m/>
    <m/>
    <m/>
    <s v=""/>
    <s v=""/>
    <s v=""/>
    <n v="2"/>
    <n v="6.6755674232309744E-4"/>
  </r>
  <r>
    <n v="794"/>
    <x v="0"/>
    <x v="2"/>
    <x v="2"/>
    <m/>
    <m/>
    <m/>
    <x v="2"/>
    <m/>
    <m/>
    <m/>
    <m/>
    <m/>
    <m/>
    <m/>
    <s v=""/>
    <s v=""/>
    <s v=""/>
    <n v="2"/>
    <n v="6.6755674232309744E-4"/>
  </r>
  <r>
    <n v="795"/>
    <x v="0"/>
    <x v="2"/>
    <x v="2"/>
    <m/>
    <m/>
    <m/>
    <x v="2"/>
    <m/>
    <m/>
    <m/>
    <m/>
    <m/>
    <m/>
    <m/>
    <s v=""/>
    <s v=""/>
    <s v=""/>
    <n v="2"/>
    <n v="6.6755674232309744E-4"/>
  </r>
  <r>
    <n v="796"/>
    <x v="0"/>
    <x v="2"/>
    <x v="2"/>
    <m/>
    <m/>
    <m/>
    <x v="2"/>
    <m/>
    <m/>
    <m/>
    <m/>
    <m/>
    <m/>
    <m/>
    <s v=""/>
    <s v=""/>
    <s v=""/>
    <n v="2"/>
    <n v="6.6755674232309744E-4"/>
  </r>
  <r>
    <n v="797"/>
    <x v="0"/>
    <x v="2"/>
    <x v="2"/>
    <m/>
    <m/>
    <m/>
    <x v="2"/>
    <m/>
    <m/>
    <m/>
    <m/>
    <m/>
    <m/>
    <m/>
    <s v=""/>
    <s v=""/>
    <s v=""/>
    <n v="2"/>
    <n v="6.6755674232309744E-4"/>
  </r>
  <r>
    <n v="798"/>
    <x v="0"/>
    <x v="2"/>
    <x v="2"/>
    <m/>
    <m/>
    <m/>
    <x v="2"/>
    <m/>
    <m/>
    <m/>
    <m/>
    <m/>
    <m/>
    <m/>
    <s v=""/>
    <s v=""/>
    <s v=""/>
    <n v="2"/>
    <n v="6.6755674232309744E-4"/>
  </r>
  <r>
    <n v="799"/>
    <x v="0"/>
    <x v="2"/>
    <x v="2"/>
    <m/>
    <m/>
    <m/>
    <x v="2"/>
    <m/>
    <m/>
    <m/>
    <m/>
    <m/>
    <m/>
    <m/>
    <s v=""/>
    <s v=""/>
    <s v=""/>
    <n v="2"/>
    <n v="6.6755674232309744E-4"/>
  </r>
  <r>
    <n v="800"/>
    <x v="0"/>
    <x v="2"/>
    <x v="2"/>
    <m/>
    <m/>
    <m/>
    <x v="2"/>
    <m/>
    <m/>
    <m/>
    <m/>
    <m/>
    <m/>
    <m/>
    <s v=""/>
    <s v=""/>
    <s v=""/>
    <n v="2"/>
    <n v="6.6755674232309744E-4"/>
  </r>
  <r>
    <n v="801"/>
    <x v="0"/>
    <x v="2"/>
    <x v="2"/>
    <m/>
    <m/>
    <m/>
    <x v="2"/>
    <m/>
    <m/>
    <m/>
    <m/>
    <m/>
    <m/>
    <m/>
    <s v=""/>
    <s v=""/>
    <s v=""/>
    <n v="2"/>
    <n v="6.6755674232309744E-4"/>
  </r>
  <r>
    <n v="802"/>
    <x v="0"/>
    <x v="2"/>
    <x v="2"/>
    <m/>
    <m/>
    <m/>
    <x v="2"/>
    <m/>
    <m/>
    <m/>
    <m/>
    <m/>
    <m/>
    <m/>
    <s v=""/>
    <s v=""/>
    <s v=""/>
    <n v="2"/>
    <n v="6.6755674232309744E-4"/>
  </r>
  <r>
    <n v="803"/>
    <x v="0"/>
    <x v="2"/>
    <x v="2"/>
    <m/>
    <m/>
    <m/>
    <x v="2"/>
    <m/>
    <m/>
    <m/>
    <m/>
    <m/>
    <m/>
    <m/>
    <s v=""/>
    <s v=""/>
    <s v=""/>
    <n v="2"/>
    <n v="6.6755674232309744E-4"/>
  </r>
  <r>
    <n v="804"/>
    <x v="0"/>
    <x v="2"/>
    <x v="2"/>
    <m/>
    <m/>
    <m/>
    <x v="2"/>
    <m/>
    <m/>
    <m/>
    <m/>
    <m/>
    <m/>
    <m/>
    <s v=""/>
    <s v=""/>
    <s v=""/>
    <n v="2"/>
    <n v="6.6755674232309744E-4"/>
  </r>
  <r>
    <n v="805"/>
    <x v="0"/>
    <x v="2"/>
    <x v="2"/>
    <m/>
    <m/>
    <m/>
    <x v="2"/>
    <m/>
    <m/>
    <m/>
    <m/>
    <m/>
    <m/>
    <m/>
    <s v=""/>
    <s v=""/>
    <s v=""/>
    <n v="2"/>
    <n v="6.6755674232309744E-4"/>
  </r>
  <r>
    <n v="806"/>
    <x v="0"/>
    <x v="2"/>
    <x v="2"/>
    <m/>
    <m/>
    <m/>
    <x v="2"/>
    <m/>
    <m/>
    <m/>
    <m/>
    <m/>
    <m/>
    <m/>
    <s v=""/>
    <s v=""/>
    <s v=""/>
    <n v="2"/>
    <n v="6.6755674232309744E-4"/>
  </r>
  <r>
    <n v="807"/>
    <x v="0"/>
    <x v="2"/>
    <x v="2"/>
    <m/>
    <m/>
    <m/>
    <x v="2"/>
    <m/>
    <m/>
    <m/>
    <m/>
    <m/>
    <m/>
    <m/>
    <s v=""/>
    <s v=""/>
    <s v=""/>
    <n v="2"/>
    <n v="6.6755674232309744E-4"/>
  </r>
  <r>
    <n v="808"/>
    <x v="0"/>
    <x v="2"/>
    <x v="2"/>
    <m/>
    <m/>
    <m/>
    <x v="2"/>
    <m/>
    <m/>
    <m/>
    <m/>
    <m/>
    <m/>
    <m/>
    <s v=""/>
    <s v=""/>
    <s v=""/>
    <n v="2"/>
    <n v="6.6755674232309744E-4"/>
  </r>
  <r>
    <n v="809"/>
    <x v="0"/>
    <x v="2"/>
    <x v="2"/>
    <m/>
    <m/>
    <m/>
    <x v="2"/>
    <m/>
    <m/>
    <m/>
    <m/>
    <m/>
    <m/>
    <m/>
    <s v=""/>
    <s v=""/>
    <s v=""/>
    <n v="2"/>
    <n v="6.6755674232309744E-4"/>
  </r>
  <r>
    <n v="810"/>
    <x v="0"/>
    <x v="2"/>
    <x v="2"/>
    <m/>
    <m/>
    <m/>
    <x v="2"/>
    <m/>
    <m/>
    <m/>
    <m/>
    <m/>
    <m/>
    <m/>
    <s v=""/>
    <s v=""/>
    <s v=""/>
    <n v="2"/>
    <n v="6.6755674232309744E-4"/>
  </r>
  <r>
    <n v="811"/>
    <x v="0"/>
    <x v="2"/>
    <x v="2"/>
    <m/>
    <m/>
    <m/>
    <x v="2"/>
    <m/>
    <m/>
    <m/>
    <m/>
    <m/>
    <m/>
    <m/>
    <s v=""/>
    <s v=""/>
    <s v=""/>
    <n v="2"/>
    <n v="6.6755674232309744E-4"/>
  </r>
  <r>
    <n v="812"/>
    <x v="0"/>
    <x v="2"/>
    <x v="2"/>
    <m/>
    <m/>
    <m/>
    <x v="2"/>
    <m/>
    <m/>
    <m/>
    <m/>
    <m/>
    <m/>
    <m/>
    <s v=""/>
    <s v=""/>
    <s v=""/>
    <n v="2"/>
    <n v="6.6755674232309744E-4"/>
  </r>
  <r>
    <n v="813"/>
    <x v="0"/>
    <x v="2"/>
    <x v="2"/>
    <m/>
    <m/>
    <m/>
    <x v="2"/>
    <m/>
    <m/>
    <m/>
    <m/>
    <m/>
    <m/>
    <m/>
    <s v=""/>
    <s v=""/>
    <s v=""/>
    <n v="2"/>
    <n v="6.6755674232309744E-4"/>
  </r>
  <r>
    <n v="814"/>
    <x v="0"/>
    <x v="2"/>
    <x v="2"/>
    <m/>
    <m/>
    <m/>
    <x v="2"/>
    <m/>
    <m/>
    <m/>
    <m/>
    <m/>
    <m/>
    <m/>
    <s v=""/>
    <s v=""/>
    <s v=""/>
    <n v="2"/>
    <n v="6.6755674232309744E-4"/>
  </r>
  <r>
    <n v="815"/>
    <x v="0"/>
    <x v="2"/>
    <x v="2"/>
    <m/>
    <m/>
    <m/>
    <x v="2"/>
    <m/>
    <m/>
    <m/>
    <m/>
    <m/>
    <m/>
    <m/>
    <s v=""/>
    <s v=""/>
    <s v=""/>
    <n v="2"/>
    <n v="6.6755674232309744E-4"/>
  </r>
  <r>
    <n v="816"/>
    <x v="0"/>
    <x v="2"/>
    <x v="2"/>
    <m/>
    <m/>
    <m/>
    <x v="2"/>
    <m/>
    <m/>
    <m/>
    <m/>
    <m/>
    <m/>
    <m/>
    <s v=""/>
    <s v=""/>
    <s v=""/>
    <n v="2"/>
    <n v="6.6755674232309744E-4"/>
  </r>
  <r>
    <n v="817"/>
    <x v="0"/>
    <x v="2"/>
    <x v="2"/>
    <m/>
    <m/>
    <m/>
    <x v="2"/>
    <m/>
    <m/>
    <m/>
    <m/>
    <m/>
    <m/>
    <m/>
    <s v=""/>
    <s v=""/>
    <s v=""/>
    <n v="2"/>
    <n v="6.6755674232309744E-4"/>
  </r>
  <r>
    <n v="818"/>
    <x v="0"/>
    <x v="2"/>
    <x v="2"/>
    <m/>
    <m/>
    <m/>
    <x v="2"/>
    <m/>
    <m/>
    <m/>
    <m/>
    <m/>
    <m/>
    <m/>
    <s v=""/>
    <s v=""/>
    <s v=""/>
    <n v="2"/>
    <n v="6.6755674232309744E-4"/>
  </r>
  <r>
    <n v="819"/>
    <x v="0"/>
    <x v="2"/>
    <x v="2"/>
    <m/>
    <m/>
    <m/>
    <x v="2"/>
    <m/>
    <m/>
    <m/>
    <m/>
    <m/>
    <m/>
    <m/>
    <s v=""/>
    <s v=""/>
    <s v=""/>
    <n v="2"/>
    <n v="6.6755674232309744E-4"/>
  </r>
  <r>
    <n v="820"/>
    <x v="0"/>
    <x v="2"/>
    <x v="2"/>
    <m/>
    <m/>
    <m/>
    <x v="2"/>
    <m/>
    <m/>
    <m/>
    <m/>
    <m/>
    <m/>
    <m/>
    <s v=""/>
    <s v=""/>
    <s v=""/>
    <n v="2"/>
    <n v="6.6755674232309744E-4"/>
  </r>
  <r>
    <n v="821"/>
    <x v="0"/>
    <x v="2"/>
    <x v="2"/>
    <m/>
    <m/>
    <m/>
    <x v="2"/>
    <m/>
    <m/>
    <m/>
    <m/>
    <m/>
    <m/>
    <m/>
    <s v=""/>
    <s v=""/>
    <s v=""/>
    <n v="2"/>
    <n v="6.6755674232309744E-4"/>
  </r>
  <r>
    <n v="822"/>
    <x v="0"/>
    <x v="2"/>
    <x v="2"/>
    <m/>
    <m/>
    <m/>
    <x v="2"/>
    <m/>
    <m/>
    <m/>
    <m/>
    <m/>
    <m/>
    <m/>
    <s v=""/>
    <s v=""/>
    <s v=""/>
    <n v="2"/>
    <n v="6.6755674232309744E-4"/>
  </r>
  <r>
    <n v="823"/>
    <x v="0"/>
    <x v="2"/>
    <x v="2"/>
    <m/>
    <m/>
    <m/>
    <x v="2"/>
    <m/>
    <m/>
    <m/>
    <m/>
    <m/>
    <m/>
    <m/>
    <s v=""/>
    <s v=""/>
    <s v=""/>
    <n v="2"/>
    <n v="6.6755674232309744E-4"/>
  </r>
  <r>
    <n v="824"/>
    <x v="0"/>
    <x v="2"/>
    <x v="2"/>
    <m/>
    <m/>
    <m/>
    <x v="2"/>
    <m/>
    <m/>
    <m/>
    <m/>
    <m/>
    <m/>
    <m/>
    <s v=""/>
    <s v=""/>
    <s v=""/>
    <n v="2"/>
    <n v="6.6755674232309744E-4"/>
  </r>
  <r>
    <n v="825"/>
    <x v="0"/>
    <x v="2"/>
    <x v="2"/>
    <m/>
    <m/>
    <m/>
    <x v="2"/>
    <m/>
    <m/>
    <m/>
    <m/>
    <m/>
    <m/>
    <m/>
    <s v=""/>
    <s v=""/>
    <s v=""/>
    <n v="2"/>
    <n v="6.6755674232309744E-4"/>
  </r>
  <r>
    <n v="826"/>
    <x v="0"/>
    <x v="2"/>
    <x v="2"/>
    <m/>
    <m/>
    <m/>
    <x v="2"/>
    <m/>
    <m/>
    <m/>
    <m/>
    <m/>
    <m/>
    <m/>
    <s v=""/>
    <s v=""/>
    <s v=""/>
    <n v="2"/>
    <n v="6.6755674232309744E-4"/>
  </r>
  <r>
    <n v="827"/>
    <x v="0"/>
    <x v="2"/>
    <x v="2"/>
    <m/>
    <m/>
    <m/>
    <x v="2"/>
    <m/>
    <m/>
    <m/>
    <m/>
    <m/>
    <m/>
    <m/>
    <s v=""/>
    <s v=""/>
    <s v=""/>
    <n v="2"/>
    <n v="6.6755674232309744E-4"/>
  </r>
  <r>
    <n v="828"/>
    <x v="0"/>
    <x v="2"/>
    <x v="2"/>
    <m/>
    <m/>
    <m/>
    <x v="2"/>
    <m/>
    <m/>
    <m/>
    <m/>
    <m/>
    <m/>
    <m/>
    <s v=""/>
    <s v=""/>
    <s v=""/>
    <n v="2"/>
    <n v="6.6755674232309744E-4"/>
  </r>
  <r>
    <n v="829"/>
    <x v="0"/>
    <x v="2"/>
    <x v="2"/>
    <m/>
    <m/>
    <m/>
    <x v="2"/>
    <m/>
    <m/>
    <m/>
    <m/>
    <m/>
    <m/>
    <m/>
    <s v=""/>
    <s v=""/>
    <s v=""/>
    <n v="2"/>
    <n v="6.6755674232309744E-4"/>
  </r>
  <r>
    <n v="830"/>
    <x v="0"/>
    <x v="2"/>
    <x v="2"/>
    <m/>
    <m/>
    <m/>
    <x v="2"/>
    <m/>
    <m/>
    <m/>
    <m/>
    <m/>
    <m/>
    <m/>
    <s v=""/>
    <s v=""/>
    <s v=""/>
    <n v="2"/>
    <n v="6.6755674232309744E-4"/>
  </r>
  <r>
    <n v="831"/>
    <x v="0"/>
    <x v="2"/>
    <x v="2"/>
    <m/>
    <m/>
    <m/>
    <x v="2"/>
    <m/>
    <m/>
    <m/>
    <m/>
    <m/>
    <m/>
    <m/>
    <s v=""/>
    <s v=""/>
    <s v=""/>
    <n v="2"/>
    <n v="6.6755674232309744E-4"/>
  </r>
  <r>
    <n v="832"/>
    <x v="0"/>
    <x v="2"/>
    <x v="2"/>
    <m/>
    <m/>
    <m/>
    <x v="2"/>
    <m/>
    <m/>
    <m/>
    <m/>
    <m/>
    <m/>
    <m/>
    <s v=""/>
    <s v=""/>
    <s v=""/>
    <n v="2"/>
    <n v="6.6755674232309744E-4"/>
  </r>
  <r>
    <n v="833"/>
    <x v="0"/>
    <x v="2"/>
    <x v="2"/>
    <m/>
    <m/>
    <m/>
    <x v="2"/>
    <m/>
    <m/>
    <m/>
    <m/>
    <m/>
    <m/>
    <m/>
    <s v=""/>
    <s v=""/>
    <s v=""/>
    <n v="2"/>
    <n v="6.6755674232309744E-4"/>
  </r>
  <r>
    <n v="834"/>
    <x v="0"/>
    <x v="2"/>
    <x v="2"/>
    <m/>
    <m/>
    <m/>
    <x v="2"/>
    <m/>
    <m/>
    <m/>
    <m/>
    <m/>
    <m/>
    <m/>
    <s v=""/>
    <s v=""/>
    <s v=""/>
    <n v="2"/>
    <n v="6.6755674232309744E-4"/>
  </r>
  <r>
    <n v="835"/>
    <x v="0"/>
    <x v="2"/>
    <x v="2"/>
    <m/>
    <m/>
    <m/>
    <x v="2"/>
    <m/>
    <m/>
    <m/>
    <m/>
    <m/>
    <m/>
    <m/>
    <s v=""/>
    <s v=""/>
    <s v=""/>
    <n v="2"/>
    <n v="6.6755674232309744E-4"/>
  </r>
  <r>
    <n v="836"/>
    <x v="0"/>
    <x v="2"/>
    <x v="2"/>
    <m/>
    <m/>
    <m/>
    <x v="2"/>
    <m/>
    <m/>
    <m/>
    <m/>
    <m/>
    <m/>
    <m/>
    <s v=""/>
    <s v=""/>
    <s v=""/>
    <n v="2"/>
    <n v="6.6755674232309744E-4"/>
  </r>
  <r>
    <n v="837"/>
    <x v="0"/>
    <x v="2"/>
    <x v="2"/>
    <m/>
    <m/>
    <m/>
    <x v="2"/>
    <m/>
    <m/>
    <m/>
    <m/>
    <m/>
    <m/>
    <m/>
    <s v=""/>
    <s v=""/>
    <s v=""/>
    <n v="2"/>
    <n v="6.6755674232309744E-4"/>
  </r>
  <r>
    <n v="838"/>
    <x v="0"/>
    <x v="2"/>
    <x v="2"/>
    <m/>
    <m/>
    <m/>
    <x v="2"/>
    <m/>
    <m/>
    <m/>
    <m/>
    <m/>
    <m/>
    <m/>
    <s v=""/>
    <s v=""/>
    <s v=""/>
    <n v="2"/>
    <n v="6.6755674232309744E-4"/>
  </r>
  <r>
    <n v="839"/>
    <x v="0"/>
    <x v="2"/>
    <x v="2"/>
    <m/>
    <m/>
    <m/>
    <x v="2"/>
    <m/>
    <m/>
    <m/>
    <m/>
    <m/>
    <m/>
    <m/>
    <s v=""/>
    <s v=""/>
    <s v=""/>
    <n v="2"/>
    <n v="6.6755674232309744E-4"/>
  </r>
  <r>
    <n v="840"/>
    <x v="0"/>
    <x v="2"/>
    <x v="2"/>
    <m/>
    <m/>
    <m/>
    <x v="2"/>
    <m/>
    <m/>
    <m/>
    <m/>
    <m/>
    <m/>
    <m/>
    <s v=""/>
    <s v=""/>
    <s v=""/>
    <n v="2"/>
    <n v="6.6755674232309744E-4"/>
  </r>
  <r>
    <n v="841"/>
    <x v="0"/>
    <x v="2"/>
    <x v="2"/>
    <m/>
    <m/>
    <m/>
    <x v="2"/>
    <m/>
    <m/>
    <m/>
    <m/>
    <m/>
    <m/>
    <m/>
    <s v=""/>
    <s v=""/>
    <s v=""/>
    <n v="2"/>
    <n v="6.6755674232309744E-4"/>
  </r>
  <r>
    <n v="842"/>
    <x v="0"/>
    <x v="2"/>
    <x v="2"/>
    <m/>
    <m/>
    <m/>
    <x v="2"/>
    <m/>
    <m/>
    <m/>
    <m/>
    <m/>
    <m/>
    <m/>
    <s v=""/>
    <s v=""/>
    <s v=""/>
    <n v="2"/>
    <n v="6.6755674232309744E-4"/>
  </r>
  <r>
    <n v="843"/>
    <x v="0"/>
    <x v="2"/>
    <x v="2"/>
    <m/>
    <m/>
    <m/>
    <x v="2"/>
    <m/>
    <m/>
    <m/>
    <m/>
    <m/>
    <m/>
    <m/>
    <s v=""/>
    <s v=""/>
    <s v=""/>
    <n v="2"/>
    <n v="6.6755674232309744E-4"/>
  </r>
  <r>
    <n v="844"/>
    <x v="0"/>
    <x v="2"/>
    <x v="2"/>
    <m/>
    <m/>
    <m/>
    <x v="2"/>
    <m/>
    <m/>
    <m/>
    <m/>
    <m/>
    <m/>
    <m/>
    <s v=""/>
    <s v=""/>
    <s v=""/>
    <n v="2"/>
    <n v="6.6755674232309744E-4"/>
  </r>
  <r>
    <n v="845"/>
    <x v="0"/>
    <x v="2"/>
    <x v="2"/>
    <m/>
    <m/>
    <m/>
    <x v="2"/>
    <m/>
    <m/>
    <m/>
    <m/>
    <m/>
    <m/>
    <m/>
    <s v=""/>
    <s v=""/>
    <s v=""/>
    <n v="2"/>
    <n v="6.6755674232309744E-4"/>
  </r>
  <r>
    <n v="846"/>
    <x v="0"/>
    <x v="2"/>
    <x v="2"/>
    <m/>
    <m/>
    <m/>
    <x v="2"/>
    <m/>
    <m/>
    <m/>
    <m/>
    <m/>
    <m/>
    <m/>
    <s v=""/>
    <s v=""/>
    <s v=""/>
    <n v="2"/>
    <n v="6.6755674232309744E-4"/>
  </r>
  <r>
    <n v="847"/>
    <x v="0"/>
    <x v="2"/>
    <x v="2"/>
    <m/>
    <m/>
    <m/>
    <x v="2"/>
    <m/>
    <m/>
    <m/>
    <m/>
    <m/>
    <m/>
    <m/>
    <s v=""/>
    <s v=""/>
    <s v=""/>
    <n v="2"/>
    <n v="6.6755674232309744E-4"/>
  </r>
  <r>
    <n v="848"/>
    <x v="0"/>
    <x v="2"/>
    <x v="2"/>
    <m/>
    <m/>
    <m/>
    <x v="2"/>
    <m/>
    <m/>
    <m/>
    <m/>
    <m/>
    <m/>
    <m/>
    <s v=""/>
    <s v=""/>
    <s v=""/>
    <n v="2"/>
    <n v="6.6755674232309744E-4"/>
  </r>
  <r>
    <n v="849"/>
    <x v="0"/>
    <x v="2"/>
    <x v="2"/>
    <m/>
    <m/>
    <m/>
    <x v="2"/>
    <m/>
    <m/>
    <m/>
    <m/>
    <m/>
    <m/>
    <m/>
    <s v=""/>
    <s v=""/>
    <s v=""/>
    <n v="2"/>
    <n v="6.6755674232309744E-4"/>
  </r>
  <r>
    <n v="850"/>
    <x v="0"/>
    <x v="2"/>
    <x v="2"/>
    <m/>
    <m/>
    <m/>
    <x v="2"/>
    <m/>
    <m/>
    <m/>
    <m/>
    <m/>
    <m/>
    <m/>
    <s v=""/>
    <s v=""/>
    <s v=""/>
    <n v="2"/>
    <n v="6.6755674232309744E-4"/>
  </r>
  <r>
    <n v="851"/>
    <x v="0"/>
    <x v="2"/>
    <x v="2"/>
    <m/>
    <m/>
    <m/>
    <x v="2"/>
    <m/>
    <m/>
    <m/>
    <m/>
    <m/>
    <m/>
    <m/>
    <s v=""/>
    <s v=""/>
    <s v=""/>
    <n v="2"/>
    <n v="6.6755674232309744E-4"/>
  </r>
  <r>
    <n v="852"/>
    <x v="0"/>
    <x v="2"/>
    <x v="2"/>
    <m/>
    <m/>
    <m/>
    <x v="2"/>
    <m/>
    <m/>
    <m/>
    <m/>
    <m/>
    <m/>
    <m/>
    <s v=""/>
    <s v=""/>
    <s v=""/>
    <n v="2"/>
    <n v="6.6755674232309744E-4"/>
  </r>
  <r>
    <n v="853"/>
    <x v="0"/>
    <x v="2"/>
    <x v="2"/>
    <m/>
    <m/>
    <m/>
    <x v="2"/>
    <m/>
    <m/>
    <m/>
    <m/>
    <m/>
    <m/>
    <m/>
    <s v=""/>
    <s v=""/>
    <s v=""/>
    <n v="2"/>
    <n v="6.6755674232309744E-4"/>
  </r>
  <r>
    <n v="854"/>
    <x v="0"/>
    <x v="2"/>
    <x v="2"/>
    <m/>
    <m/>
    <m/>
    <x v="2"/>
    <m/>
    <m/>
    <m/>
    <m/>
    <m/>
    <m/>
    <m/>
    <s v=""/>
    <s v=""/>
    <s v=""/>
    <n v="2"/>
    <n v="6.6755674232309744E-4"/>
  </r>
  <r>
    <n v="855"/>
    <x v="0"/>
    <x v="2"/>
    <x v="2"/>
    <m/>
    <m/>
    <m/>
    <x v="2"/>
    <m/>
    <m/>
    <m/>
    <m/>
    <m/>
    <m/>
    <m/>
    <s v=""/>
    <s v=""/>
    <s v=""/>
    <n v="2"/>
    <n v="6.6755674232309744E-4"/>
  </r>
  <r>
    <n v="856"/>
    <x v="0"/>
    <x v="2"/>
    <x v="2"/>
    <m/>
    <m/>
    <m/>
    <x v="2"/>
    <m/>
    <m/>
    <m/>
    <m/>
    <m/>
    <m/>
    <m/>
    <s v=""/>
    <s v=""/>
    <s v=""/>
    <n v="2"/>
    <n v="6.6755674232309744E-4"/>
  </r>
  <r>
    <n v="857"/>
    <x v="0"/>
    <x v="2"/>
    <x v="2"/>
    <m/>
    <m/>
    <m/>
    <x v="2"/>
    <m/>
    <m/>
    <m/>
    <m/>
    <m/>
    <m/>
    <m/>
    <s v=""/>
    <s v=""/>
    <s v=""/>
    <n v="2"/>
    <n v="6.6755674232309744E-4"/>
  </r>
  <r>
    <n v="858"/>
    <x v="0"/>
    <x v="2"/>
    <x v="2"/>
    <m/>
    <m/>
    <m/>
    <x v="2"/>
    <m/>
    <m/>
    <m/>
    <m/>
    <m/>
    <m/>
    <m/>
    <s v=""/>
    <s v=""/>
    <s v=""/>
    <n v="2"/>
    <n v="6.6755674232309744E-4"/>
  </r>
  <r>
    <n v="859"/>
    <x v="0"/>
    <x v="2"/>
    <x v="2"/>
    <m/>
    <m/>
    <m/>
    <x v="2"/>
    <m/>
    <m/>
    <m/>
    <m/>
    <m/>
    <m/>
    <m/>
    <s v=""/>
    <s v=""/>
    <s v=""/>
    <n v="2"/>
    <n v="6.6755674232309744E-4"/>
  </r>
  <r>
    <n v="860"/>
    <x v="0"/>
    <x v="2"/>
    <x v="2"/>
    <m/>
    <m/>
    <m/>
    <x v="2"/>
    <m/>
    <m/>
    <m/>
    <m/>
    <m/>
    <m/>
    <m/>
    <s v=""/>
    <s v=""/>
    <s v=""/>
    <n v="2"/>
    <n v="6.6755674232309744E-4"/>
  </r>
  <r>
    <n v="861"/>
    <x v="0"/>
    <x v="2"/>
    <x v="2"/>
    <m/>
    <m/>
    <m/>
    <x v="2"/>
    <m/>
    <m/>
    <m/>
    <m/>
    <m/>
    <m/>
    <m/>
    <s v=""/>
    <s v=""/>
    <s v=""/>
    <n v="2"/>
    <n v="6.6755674232309744E-4"/>
  </r>
  <r>
    <n v="862"/>
    <x v="0"/>
    <x v="2"/>
    <x v="2"/>
    <m/>
    <m/>
    <m/>
    <x v="2"/>
    <m/>
    <m/>
    <m/>
    <m/>
    <m/>
    <m/>
    <m/>
    <s v=""/>
    <s v=""/>
    <s v=""/>
    <n v="2"/>
    <n v="6.6755674232309744E-4"/>
  </r>
  <r>
    <n v="863"/>
    <x v="0"/>
    <x v="2"/>
    <x v="2"/>
    <m/>
    <m/>
    <m/>
    <x v="2"/>
    <m/>
    <m/>
    <m/>
    <m/>
    <m/>
    <m/>
    <m/>
    <s v=""/>
    <s v=""/>
    <s v=""/>
    <n v="2"/>
    <n v="6.6755674232309744E-4"/>
  </r>
  <r>
    <n v="864"/>
    <x v="0"/>
    <x v="2"/>
    <x v="2"/>
    <m/>
    <m/>
    <m/>
    <x v="2"/>
    <m/>
    <m/>
    <m/>
    <m/>
    <m/>
    <m/>
    <m/>
    <s v=""/>
    <s v=""/>
    <s v=""/>
    <n v="2"/>
    <n v="6.6755674232309744E-4"/>
  </r>
  <r>
    <n v="865"/>
    <x v="0"/>
    <x v="2"/>
    <x v="2"/>
    <m/>
    <m/>
    <m/>
    <x v="2"/>
    <m/>
    <m/>
    <m/>
    <m/>
    <m/>
    <m/>
    <m/>
    <s v=""/>
    <s v=""/>
    <s v=""/>
    <n v="2"/>
    <n v="6.6755674232309744E-4"/>
  </r>
  <r>
    <n v="866"/>
    <x v="0"/>
    <x v="2"/>
    <x v="2"/>
    <m/>
    <m/>
    <m/>
    <x v="2"/>
    <m/>
    <m/>
    <m/>
    <m/>
    <m/>
    <m/>
    <m/>
    <s v=""/>
    <s v=""/>
    <s v=""/>
    <n v="2"/>
    <n v="6.6755674232309744E-4"/>
  </r>
  <r>
    <n v="867"/>
    <x v="0"/>
    <x v="2"/>
    <x v="2"/>
    <m/>
    <m/>
    <m/>
    <x v="2"/>
    <m/>
    <m/>
    <m/>
    <m/>
    <m/>
    <m/>
    <m/>
    <s v=""/>
    <s v=""/>
    <s v=""/>
    <n v="2"/>
    <n v="6.6755674232309744E-4"/>
  </r>
  <r>
    <n v="868"/>
    <x v="0"/>
    <x v="2"/>
    <x v="2"/>
    <m/>
    <m/>
    <m/>
    <x v="2"/>
    <m/>
    <m/>
    <m/>
    <m/>
    <m/>
    <m/>
    <m/>
    <s v=""/>
    <s v=""/>
    <s v=""/>
    <n v="2"/>
    <n v="6.6755674232309744E-4"/>
  </r>
  <r>
    <n v="869"/>
    <x v="0"/>
    <x v="2"/>
    <x v="2"/>
    <m/>
    <m/>
    <m/>
    <x v="2"/>
    <m/>
    <m/>
    <m/>
    <m/>
    <m/>
    <m/>
    <m/>
    <s v=""/>
    <s v=""/>
    <s v=""/>
    <n v="2"/>
    <n v="6.6755674232309744E-4"/>
  </r>
  <r>
    <n v="870"/>
    <x v="0"/>
    <x v="2"/>
    <x v="2"/>
    <m/>
    <m/>
    <m/>
    <x v="2"/>
    <m/>
    <m/>
    <m/>
    <m/>
    <m/>
    <m/>
    <m/>
    <s v=""/>
    <s v=""/>
    <s v=""/>
    <n v="2"/>
    <n v="6.6755674232309744E-4"/>
  </r>
  <r>
    <n v="871"/>
    <x v="0"/>
    <x v="2"/>
    <x v="2"/>
    <m/>
    <m/>
    <m/>
    <x v="2"/>
    <m/>
    <m/>
    <m/>
    <m/>
    <m/>
    <m/>
    <m/>
    <s v=""/>
    <s v=""/>
    <s v=""/>
    <n v="2"/>
    <n v="6.6755674232309744E-4"/>
  </r>
  <r>
    <n v="872"/>
    <x v="0"/>
    <x v="2"/>
    <x v="2"/>
    <m/>
    <m/>
    <m/>
    <x v="2"/>
    <m/>
    <m/>
    <m/>
    <m/>
    <m/>
    <m/>
    <m/>
    <s v=""/>
    <s v=""/>
    <s v=""/>
    <n v="2"/>
    <n v="6.6755674232309744E-4"/>
  </r>
  <r>
    <n v="873"/>
    <x v="0"/>
    <x v="2"/>
    <x v="2"/>
    <m/>
    <m/>
    <m/>
    <x v="2"/>
    <m/>
    <m/>
    <m/>
    <m/>
    <m/>
    <m/>
    <m/>
    <s v=""/>
    <s v=""/>
    <s v=""/>
    <n v="2"/>
    <n v="6.6755674232309744E-4"/>
  </r>
  <r>
    <n v="874"/>
    <x v="0"/>
    <x v="2"/>
    <x v="2"/>
    <m/>
    <m/>
    <m/>
    <x v="2"/>
    <m/>
    <m/>
    <m/>
    <m/>
    <m/>
    <m/>
    <m/>
    <s v=""/>
    <s v=""/>
    <s v=""/>
    <n v="2"/>
    <n v="6.6755674232309744E-4"/>
  </r>
  <r>
    <n v="875"/>
    <x v="0"/>
    <x v="2"/>
    <x v="2"/>
    <m/>
    <m/>
    <m/>
    <x v="2"/>
    <m/>
    <m/>
    <m/>
    <m/>
    <m/>
    <m/>
    <m/>
    <s v=""/>
    <s v=""/>
    <s v=""/>
    <n v="2"/>
    <n v="6.6755674232309744E-4"/>
  </r>
  <r>
    <n v="876"/>
    <x v="0"/>
    <x v="2"/>
    <x v="2"/>
    <m/>
    <m/>
    <m/>
    <x v="2"/>
    <m/>
    <m/>
    <m/>
    <m/>
    <m/>
    <m/>
    <m/>
    <s v=""/>
    <s v=""/>
    <s v=""/>
    <n v="2"/>
    <n v="6.6755674232309744E-4"/>
  </r>
  <r>
    <n v="877"/>
    <x v="0"/>
    <x v="2"/>
    <x v="2"/>
    <m/>
    <m/>
    <m/>
    <x v="2"/>
    <m/>
    <m/>
    <m/>
    <m/>
    <m/>
    <m/>
    <m/>
    <s v=""/>
    <s v=""/>
    <s v=""/>
    <n v="2"/>
    <n v="6.6755674232309744E-4"/>
  </r>
  <r>
    <n v="878"/>
    <x v="0"/>
    <x v="2"/>
    <x v="2"/>
    <m/>
    <m/>
    <m/>
    <x v="2"/>
    <m/>
    <m/>
    <m/>
    <m/>
    <m/>
    <m/>
    <m/>
    <s v=""/>
    <s v=""/>
    <s v=""/>
    <n v="2"/>
    <n v="6.6755674232309744E-4"/>
  </r>
  <r>
    <n v="879"/>
    <x v="0"/>
    <x v="2"/>
    <x v="2"/>
    <m/>
    <m/>
    <m/>
    <x v="2"/>
    <m/>
    <m/>
    <m/>
    <m/>
    <m/>
    <m/>
    <m/>
    <s v=""/>
    <s v=""/>
    <s v=""/>
    <n v="2"/>
    <n v="6.6755674232309744E-4"/>
  </r>
  <r>
    <n v="880"/>
    <x v="0"/>
    <x v="2"/>
    <x v="2"/>
    <m/>
    <m/>
    <m/>
    <x v="2"/>
    <m/>
    <m/>
    <m/>
    <m/>
    <m/>
    <m/>
    <m/>
    <s v=""/>
    <s v=""/>
    <s v=""/>
    <n v="2"/>
    <n v="6.6755674232309744E-4"/>
  </r>
  <r>
    <n v="881"/>
    <x v="0"/>
    <x v="2"/>
    <x v="2"/>
    <m/>
    <m/>
    <m/>
    <x v="2"/>
    <m/>
    <m/>
    <m/>
    <m/>
    <m/>
    <m/>
    <m/>
    <s v=""/>
    <s v=""/>
    <s v=""/>
    <n v="2"/>
    <n v="6.6755674232309744E-4"/>
  </r>
  <r>
    <n v="882"/>
    <x v="0"/>
    <x v="2"/>
    <x v="2"/>
    <m/>
    <m/>
    <m/>
    <x v="2"/>
    <m/>
    <m/>
    <m/>
    <m/>
    <m/>
    <m/>
    <m/>
    <s v=""/>
    <s v=""/>
    <s v=""/>
    <n v="2"/>
    <n v="6.6755674232309744E-4"/>
  </r>
  <r>
    <n v="883"/>
    <x v="0"/>
    <x v="2"/>
    <x v="2"/>
    <m/>
    <m/>
    <m/>
    <x v="2"/>
    <m/>
    <m/>
    <m/>
    <m/>
    <m/>
    <m/>
    <m/>
    <s v=""/>
    <s v=""/>
    <s v=""/>
    <n v="2"/>
    <n v="6.6755674232309744E-4"/>
  </r>
  <r>
    <n v="884"/>
    <x v="0"/>
    <x v="2"/>
    <x v="2"/>
    <m/>
    <m/>
    <m/>
    <x v="2"/>
    <m/>
    <m/>
    <m/>
    <m/>
    <m/>
    <m/>
    <m/>
    <s v=""/>
    <s v=""/>
    <s v=""/>
    <n v="2"/>
    <n v="6.6755674232309744E-4"/>
  </r>
  <r>
    <n v="885"/>
    <x v="0"/>
    <x v="2"/>
    <x v="2"/>
    <m/>
    <m/>
    <m/>
    <x v="2"/>
    <m/>
    <m/>
    <m/>
    <m/>
    <m/>
    <m/>
    <m/>
    <s v=""/>
    <s v=""/>
    <s v=""/>
    <n v="2"/>
    <n v="6.6755674232309744E-4"/>
  </r>
  <r>
    <n v="886"/>
    <x v="0"/>
    <x v="2"/>
    <x v="2"/>
    <m/>
    <m/>
    <m/>
    <x v="2"/>
    <m/>
    <m/>
    <m/>
    <m/>
    <m/>
    <m/>
    <m/>
    <s v=""/>
    <s v=""/>
    <s v=""/>
    <n v="2"/>
    <n v="6.6755674232309744E-4"/>
  </r>
  <r>
    <n v="887"/>
    <x v="0"/>
    <x v="2"/>
    <x v="2"/>
    <m/>
    <m/>
    <m/>
    <x v="2"/>
    <m/>
    <m/>
    <m/>
    <m/>
    <m/>
    <m/>
    <m/>
    <s v=""/>
    <s v=""/>
    <s v=""/>
    <n v="2"/>
    <n v="6.6755674232309744E-4"/>
  </r>
  <r>
    <n v="888"/>
    <x v="0"/>
    <x v="2"/>
    <x v="2"/>
    <m/>
    <m/>
    <m/>
    <x v="2"/>
    <m/>
    <m/>
    <m/>
    <m/>
    <m/>
    <m/>
    <m/>
    <s v=""/>
    <s v=""/>
    <s v=""/>
    <n v="2"/>
    <n v="6.6755674232309744E-4"/>
  </r>
  <r>
    <n v="889"/>
    <x v="0"/>
    <x v="2"/>
    <x v="2"/>
    <m/>
    <m/>
    <m/>
    <x v="2"/>
    <m/>
    <m/>
    <m/>
    <m/>
    <m/>
    <m/>
    <m/>
    <s v=""/>
    <s v=""/>
    <s v=""/>
    <n v="2"/>
    <n v="6.6755674232309744E-4"/>
  </r>
  <r>
    <n v="890"/>
    <x v="0"/>
    <x v="2"/>
    <x v="2"/>
    <m/>
    <m/>
    <m/>
    <x v="2"/>
    <m/>
    <m/>
    <m/>
    <m/>
    <m/>
    <m/>
    <m/>
    <s v=""/>
    <s v=""/>
    <s v=""/>
    <n v="2"/>
    <n v="6.6755674232309744E-4"/>
  </r>
  <r>
    <n v="891"/>
    <x v="0"/>
    <x v="2"/>
    <x v="2"/>
    <m/>
    <m/>
    <m/>
    <x v="2"/>
    <m/>
    <m/>
    <m/>
    <m/>
    <m/>
    <m/>
    <m/>
    <s v=""/>
    <s v=""/>
    <s v=""/>
    <n v="2"/>
    <n v="6.6755674232309744E-4"/>
  </r>
  <r>
    <n v="892"/>
    <x v="0"/>
    <x v="2"/>
    <x v="2"/>
    <m/>
    <m/>
    <m/>
    <x v="2"/>
    <m/>
    <m/>
    <m/>
    <m/>
    <m/>
    <m/>
    <m/>
    <s v=""/>
    <s v=""/>
    <s v=""/>
    <n v="2"/>
    <n v="6.6755674232309744E-4"/>
  </r>
  <r>
    <n v="893"/>
    <x v="0"/>
    <x v="2"/>
    <x v="2"/>
    <m/>
    <m/>
    <m/>
    <x v="2"/>
    <m/>
    <m/>
    <m/>
    <m/>
    <m/>
    <m/>
    <m/>
    <s v=""/>
    <s v=""/>
    <s v=""/>
    <n v="2"/>
    <n v="6.6755674232309744E-4"/>
  </r>
  <r>
    <n v="894"/>
    <x v="0"/>
    <x v="2"/>
    <x v="2"/>
    <m/>
    <m/>
    <m/>
    <x v="2"/>
    <m/>
    <m/>
    <m/>
    <m/>
    <m/>
    <m/>
    <m/>
    <s v=""/>
    <s v=""/>
    <s v=""/>
    <n v="2"/>
    <n v="6.6755674232309744E-4"/>
  </r>
  <r>
    <n v="895"/>
    <x v="0"/>
    <x v="2"/>
    <x v="2"/>
    <m/>
    <m/>
    <m/>
    <x v="2"/>
    <m/>
    <m/>
    <m/>
    <m/>
    <m/>
    <m/>
    <m/>
    <s v=""/>
    <s v=""/>
    <s v=""/>
    <n v="2"/>
    <n v="6.6755674232309744E-4"/>
  </r>
  <r>
    <n v="896"/>
    <x v="0"/>
    <x v="2"/>
    <x v="2"/>
    <m/>
    <m/>
    <m/>
    <x v="2"/>
    <m/>
    <m/>
    <m/>
    <m/>
    <m/>
    <m/>
    <m/>
    <s v=""/>
    <s v=""/>
    <s v=""/>
    <n v="2"/>
    <n v="6.6755674232309744E-4"/>
  </r>
  <r>
    <n v="897"/>
    <x v="0"/>
    <x v="2"/>
    <x v="2"/>
    <m/>
    <m/>
    <m/>
    <x v="2"/>
    <m/>
    <m/>
    <m/>
    <m/>
    <m/>
    <m/>
    <m/>
    <s v=""/>
    <s v=""/>
    <s v=""/>
    <n v="2"/>
    <n v="6.6755674232309744E-4"/>
  </r>
  <r>
    <n v="898"/>
    <x v="0"/>
    <x v="2"/>
    <x v="2"/>
    <m/>
    <m/>
    <m/>
    <x v="2"/>
    <m/>
    <m/>
    <m/>
    <m/>
    <m/>
    <m/>
    <m/>
    <s v=""/>
    <s v=""/>
    <s v=""/>
    <n v="2"/>
    <n v="6.6755674232309744E-4"/>
  </r>
  <r>
    <n v="899"/>
    <x v="0"/>
    <x v="2"/>
    <x v="2"/>
    <m/>
    <m/>
    <m/>
    <x v="2"/>
    <m/>
    <m/>
    <m/>
    <m/>
    <m/>
    <m/>
    <m/>
    <s v=""/>
    <s v=""/>
    <s v=""/>
    <n v="2"/>
    <n v="6.6755674232309744E-4"/>
  </r>
  <r>
    <n v="900"/>
    <x v="0"/>
    <x v="2"/>
    <x v="2"/>
    <m/>
    <m/>
    <m/>
    <x v="2"/>
    <m/>
    <m/>
    <m/>
    <m/>
    <m/>
    <m/>
    <m/>
    <s v=""/>
    <s v=""/>
    <s v=""/>
    <n v="2"/>
    <n v="6.6755674232309744E-4"/>
  </r>
  <r>
    <n v="901"/>
    <x v="0"/>
    <x v="2"/>
    <x v="2"/>
    <m/>
    <m/>
    <m/>
    <x v="2"/>
    <m/>
    <m/>
    <m/>
    <m/>
    <m/>
    <m/>
    <m/>
    <s v=""/>
    <s v=""/>
    <s v=""/>
    <n v="2"/>
    <n v="6.6755674232309744E-4"/>
  </r>
  <r>
    <n v="902"/>
    <x v="0"/>
    <x v="2"/>
    <x v="2"/>
    <m/>
    <m/>
    <m/>
    <x v="2"/>
    <m/>
    <m/>
    <m/>
    <m/>
    <m/>
    <m/>
    <m/>
    <s v=""/>
    <s v=""/>
    <s v=""/>
    <n v="2"/>
    <n v="6.6755674232309744E-4"/>
  </r>
  <r>
    <n v="903"/>
    <x v="0"/>
    <x v="2"/>
    <x v="2"/>
    <m/>
    <m/>
    <m/>
    <x v="2"/>
    <m/>
    <m/>
    <m/>
    <m/>
    <m/>
    <m/>
    <m/>
    <s v=""/>
    <s v=""/>
    <s v=""/>
    <n v="2"/>
    <n v="6.6755674232309744E-4"/>
  </r>
  <r>
    <n v="904"/>
    <x v="0"/>
    <x v="2"/>
    <x v="2"/>
    <m/>
    <m/>
    <m/>
    <x v="2"/>
    <m/>
    <m/>
    <m/>
    <m/>
    <m/>
    <m/>
    <m/>
    <s v=""/>
    <s v=""/>
    <s v=""/>
    <n v="2"/>
    <n v="6.6755674232309744E-4"/>
  </r>
  <r>
    <n v="905"/>
    <x v="0"/>
    <x v="2"/>
    <x v="2"/>
    <m/>
    <m/>
    <m/>
    <x v="2"/>
    <m/>
    <m/>
    <m/>
    <m/>
    <m/>
    <m/>
    <m/>
    <s v=""/>
    <s v=""/>
    <s v=""/>
    <n v="2"/>
    <n v="6.6755674232309744E-4"/>
  </r>
  <r>
    <n v="906"/>
    <x v="0"/>
    <x v="2"/>
    <x v="2"/>
    <m/>
    <m/>
    <m/>
    <x v="2"/>
    <m/>
    <m/>
    <m/>
    <m/>
    <m/>
    <m/>
    <m/>
    <s v=""/>
    <s v=""/>
    <s v=""/>
    <n v="2"/>
    <n v="6.6755674232309744E-4"/>
  </r>
  <r>
    <n v="907"/>
    <x v="0"/>
    <x v="2"/>
    <x v="2"/>
    <m/>
    <m/>
    <m/>
    <x v="2"/>
    <m/>
    <m/>
    <m/>
    <m/>
    <m/>
    <m/>
    <m/>
    <s v=""/>
    <s v=""/>
    <s v=""/>
    <n v="2"/>
    <n v="6.6755674232309744E-4"/>
  </r>
  <r>
    <n v="908"/>
    <x v="0"/>
    <x v="2"/>
    <x v="2"/>
    <m/>
    <m/>
    <m/>
    <x v="2"/>
    <m/>
    <m/>
    <m/>
    <m/>
    <m/>
    <m/>
    <m/>
    <s v=""/>
    <s v=""/>
    <s v=""/>
    <n v="2"/>
    <n v="6.6755674232309744E-4"/>
  </r>
  <r>
    <n v="909"/>
    <x v="0"/>
    <x v="2"/>
    <x v="2"/>
    <m/>
    <m/>
    <m/>
    <x v="2"/>
    <m/>
    <m/>
    <m/>
    <m/>
    <m/>
    <m/>
    <m/>
    <s v=""/>
    <s v=""/>
    <s v=""/>
    <n v="2"/>
    <n v="6.6755674232309744E-4"/>
  </r>
  <r>
    <n v="910"/>
    <x v="0"/>
    <x v="2"/>
    <x v="2"/>
    <m/>
    <m/>
    <m/>
    <x v="2"/>
    <m/>
    <m/>
    <m/>
    <m/>
    <m/>
    <m/>
    <m/>
    <s v=""/>
    <s v=""/>
    <s v=""/>
    <n v="2"/>
    <n v="6.6755674232309744E-4"/>
  </r>
  <r>
    <n v="911"/>
    <x v="0"/>
    <x v="2"/>
    <x v="2"/>
    <m/>
    <m/>
    <m/>
    <x v="2"/>
    <m/>
    <m/>
    <m/>
    <m/>
    <m/>
    <m/>
    <m/>
    <s v=""/>
    <s v=""/>
    <s v=""/>
    <n v="2"/>
    <n v="6.6755674232309744E-4"/>
  </r>
  <r>
    <n v="912"/>
    <x v="0"/>
    <x v="2"/>
    <x v="2"/>
    <m/>
    <m/>
    <m/>
    <x v="2"/>
    <m/>
    <m/>
    <m/>
    <m/>
    <m/>
    <m/>
    <m/>
    <s v=""/>
    <s v=""/>
    <s v=""/>
    <n v="2"/>
    <n v="6.6755674232309744E-4"/>
  </r>
  <r>
    <n v="913"/>
    <x v="0"/>
    <x v="2"/>
    <x v="2"/>
    <m/>
    <m/>
    <m/>
    <x v="2"/>
    <m/>
    <m/>
    <m/>
    <m/>
    <m/>
    <m/>
    <m/>
    <s v=""/>
    <s v=""/>
    <s v=""/>
    <n v="2"/>
    <n v="6.6755674232309744E-4"/>
  </r>
  <r>
    <n v="914"/>
    <x v="0"/>
    <x v="2"/>
    <x v="2"/>
    <m/>
    <m/>
    <m/>
    <x v="2"/>
    <m/>
    <m/>
    <m/>
    <m/>
    <m/>
    <m/>
    <m/>
    <s v=""/>
    <s v=""/>
    <s v=""/>
    <n v="2"/>
    <n v="6.6755674232309744E-4"/>
  </r>
  <r>
    <n v="915"/>
    <x v="0"/>
    <x v="2"/>
    <x v="2"/>
    <m/>
    <m/>
    <m/>
    <x v="2"/>
    <m/>
    <m/>
    <m/>
    <m/>
    <m/>
    <m/>
    <m/>
    <s v=""/>
    <s v=""/>
    <s v=""/>
    <n v="2"/>
    <n v="6.6755674232309744E-4"/>
  </r>
  <r>
    <n v="916"/>
    <x v="0"/>
    <x v="2"/>
    <x v="2"/>
    <m/>
    <m/>
    <m/>
    <x v="2"/>
    <m/>
    <m/>
    <m/>
    <m/>
    <m/>
    <m/>
    <m/>
    <s v=""/>
    <s v=""/>
    <s v=""/>
    <n v="2"/>
    <n v="6.6755674232309744E-4"/>
  </r>
  <r>
    <n v="917"/>
    <x v="0"/>
    <x v="2"/>
    <x v="2"/>
    <m/>
    <m/>
    <m/>
    <x v="2"/>
    <m/>
    <m/>
    <m/>
    <m/>
    <m/>
    <m/>
    <m/>
    <s v=""/>
    <s v=""/>
    <s v=""/>
    <n v="2"/>
    <n v="6.6755674232309744E-4"/>
  </r>
  <r>
    <n v="918"/>
    <x v="0"/>
    <x v="2"/>
    <x v="2"/>
    <m/>
    <m/>
    <m/>
    <x v="2"/>
    <m/>
    <m/>
    <m/>
    <m/>
    <m/>
    <m/>
    <m/>
    <s v=""/>
    <s v=""/>
    <s v=""/>
    <n v="2"/>
    <n v="6.6755674232309744E-4"/>
  </r>
  <r>
    <n v="919"/>
    <x v="0"/>
    <x v="2"/>
    <x v="2"/>
    <m/>
    <m/>
    <m/>
    <x v="2"/>
    <m/>
    <m/>
    <m/>
    <m/>
    <m/>
    <m/>
    <m/>
    <s v=""/>
    <s v=""/>
    <s v=""/>
    <n v="2"/>
    <n v="6.6755674232309744E-4"/>
  </r>
  <r>
    <n v="920"/>
    <x v="0"/>
    <x v="2"/>
    <x v="2"/>
    <m/>
    <m/>
    <m/>
    <x v="2"/>
    <m/>
    <m/>
    <m/>
    <m/>
    <m/>
    <m/>
    <m/>
    <s v=""/>
    <s v=""/>
    <s v=""/>
    <n v="2"/>
    <n v="6.6755674232309744E-4"/>
  </r>
  <r>
    <n v="921"/>
    <x v="0"/>
    <x v="2"/>
    <x v="2"/>
    <m/>
    <m/>
    <m/>
    <x v="2"/>
    <m/>
    <m/>
    <m/>
    <m/>
    <m/>
    <m/>
    <m/>
    <s v=""/>
    <s v=""/>
    <s v=""/>
    <n v="2"/>
    <n v="6.6755674232309744E-4"/>
  </r>
  <r>
    <n v="922"/>
    <x v="0"/>
    <x v="2"/>
    <x v="2"/>
    <m/>
    <m/>
    <m/>
    <x v="2"/>
    <m/>
    <m/>
    <m/>
    <m/>
    <m/>
    <m/>
    <m/>
    <s v=""/>
    <s v=""/>
    <s v=""/>
    <n v="2"/>
    <n v="6.6755674232309744E-4"/>
  </r>
  <r>
    <n v="923"/>
    <x v="0"/>
    <x v="2"/>
    <x v="2"/>
    <m/>
    <m/>
    <m/>
    <x v="2"/>
    <m/>
    <m/>
    <m/>
    <m/>
    <m/>
    <m/>
    <m/>
    <s v=""/>
    <s v=""/>
    <s v=""/>
    <n v="2"/>
    <n v="6.6755674232309744E-4"/>
  </r>
  <r>
    <n v="924"/>
    <x v="0"/>
    <x v="2"/>
    <x v="2"/>
    <m/>
    <m/>
    <m/>
    <x v="2"/>
    <m/>
    <m/>
    <m/>
    <m/>
    <m/>
    <m/>
    <m/>
    <s v=""/>
    <s v=""/>
    <s v=""/>
    <n v="2"/>
    <n v="6.6755674232309744E-4"/>
  </r>
  <r>
    <n v="925"/>
    <x v="0"/>
    <x v="2"/>
    <x v="2"/>
    <m/>
    <m/>
    <m/>
    <x v="2"/>
    <m/>
    <m/>
    <m/>
    <m/>
    <m/>
    <m/>
    <m/>
    <s v=""/>
    <s v=""/>
    <s v=""/>
    <n v="2"/>
    <n v="6.6755674232309744E-4"/>
  </r>
  <r>
    <n v="926"/>
    <x v="0"/>
    <x v="2"/>
    <x v="2"/>
    <m/>
    <m/>
    <m/>
    <x v="2"/>
    <m/>
    <m/>
    <m/>
    <m/>
    <m/>
    <m/>
    <m/>
    <s v=""/>
    <s v=""/>
    <s v=""/>
    <n v="2"/>
    <n v="6.6755674232309744E-4"/>
  </r>
  <r>
    <n v="927"/>
    <x v="0"/>
    <x v="2"/>
    <x v="2"/>
    <m/>
    <m/>
    <m/>
    <x v="2"/>
    <m/>
    <m/>
    <m/>
    <m/>
    <m/>
    <m/>
    <m/>
    <s v=""/>
    <s v=""/>
    <s v=""/>
    <n v="2"/>
    <n v="6.6755674232309744E-4"/>
  </r>
  <r>
    <n v="928"/>
    <x v="0"/>
    <x v="2"/>
    <x v="2"/>
    <m/>
    <m/>
    <m/>
    <x v="2"/>
    <m/>
    <m/>
    <m/>
    <m/>
    <m/>
    <m/>
    <m/>
    <s v=""/>
    <s v=""/>
    <s v=""/>
    <n v="2"/>
    <n v="6.6755674232309744E-4"/>
  </r>
  <r>
    <n v="929"/>
    <x v="0"/>
    <x v="2"/>
    <x v="2"/>
    <m/>
    <m/>
    <m/>
    <x v="2"/>
    <m/>
    <m/>
    <m/>
    <m/>
    <m/>
    <m/>
    <m/>
    <s v=""/>
    <s v=""/>
    <s v=""/>
    <n v="2"/>
    <n v="6.6755674232309744E-4"/>
  </r>
  <r>
    <n v="930"/>
    <x v="0"/>
    <x v="2"/>
    <x v="2"/>
    <m/>
    <m/>
    <m/>
    <x v="2"/>
    <m/>
    <m/>
    <m/>
    <m/>
    <m/>
    <m/>
    <m/>
    <s v=""/>
    <s v=""/>
    <s v=""/>
    <n v="2"/>
    <n v="6.6755674232309744E-4"/>
  </r>
  <r>
    <n v="931"/>
    <x v="0"/>
    <x v="2"/>
    <x v="2"/>
    <m/>
    <m/>
    <m/>
    <x v="2"/>
    <m/>
    <m/>
    <m/>
    <m/>
    <m/>
    <m/>
    <m/>
    <s v=""/>
    <s v=""/>
    <s v=""/>
    <n v="2"/>
    <n v="6.6755674232309744E-4"/>
  </r>
  <r>
    <n v="932"/>
    <x v="0"/>
    <x v="2"/>
    <x v="2"/>
    <m/>
    <m/>
    <m/>
    <x v="2"/>
    <m/>
    <m/>
    <m/>
    <m/>
    <m/>
    <m/>
    <m/>
    <s v=""/>
    <s v=""/>
    <s v=""/>
    <n v="2"/>
    <n v="6.6755674232309744E-4"/>
  </r>
  <r>
    <n v="933"/>
    <x v="0"/>
    <x v="2"/>
    <x v="2"/>
    <m/>
    <m/>
    <m/>
    <x v="2"/>
    <m/>
    <m/>
    <m/>
    <m/>
    <m/>
    <m/>
    <m/>
    <s v=""/>
    <s v=""/>
    <s v=""/>
    <n v="2"/>
    <n v="6.6755674232309744E-4"/>
  </r>
  <r>
    <n v="934"/>
    <x v="0"/>
    <x v="2"/>
    <x v="2"/>
    <m/>
    <m/>
    <m/>
    <x v="2"/>
    <m/>
    <m/>
    <m/>
    <m/>
    <m/>
    <m/>
    <m/>
    <s v=""/>
    <s v=""/>
    <s v=""/>
    <n v="2"/>
    <n v="6.6755674232309744E-4"/>
  </r>
  <r>
    <n v="935"/>
    <x v="0"/>
    <x v="2"/>
    <x v="2"/>
    <m/>
    <m/>
    <m/>
    <x v="2"/>
    <m/>
    <m/>
    <m/>
    <m/>
    <m/>
    <m/>
    <m/>
    <s v=""/>
    <s v=""/>
    <s v=""/>
    <n v="2"/>
    <n v="6.6755674232309744E-4"/>
  </r>
  <r>
    <n v="936"/>
    <x v="0"/>
    <x v="2"/>
    <x v="2"/>
    <m/>
    <m/>
    <m/>
    <x v="2"/>
    <m/>
    <m/>
    <m/>
    <m/>
    <m/>
    <m/>
    <m/>
    <s v=""/>
    <s v=""/>
    <s v=""/>
    <n v="2"/>
    <n v="6.6755674232309744E-4"/>
  </r>
  <r>
    <n v="937"/>
    <x v="0"/>
    <x v="2"/>
    <x v="2"/>
    <m/>
    <m/>
    <m/>
    <x v="2"/>
    <m/>
    <m/>
    <m/>
    <m/>
    <m/>
    <m/>
    <m/>
    <s v=""/>
    <s v=""/>
    <s v=""/>
    <n v="2"/>
    <n v="6.6755674232309744E-4"/>
  </r>
  <r>
    <n v="938"/>
    <x v="0"/>
    <x v="2"/>
    <x v="2"/>
    <m/>
    <m/>
    <m/>
    <x v="2"/>
    <m/>
    <m/>
    <m/>
    <m/>
    <m/>
    <m/>
    <m/>
    <s v=""/>
    <s v=""/>
    <s v=""/>
    <n v="2"/>
    <n v="6.6755674232309744E-4"/>
  </r>
  <r>
    <n v="939"/>
    <x v="0"/>
    <x v="2"/>
    <x v="2"/>
    <m/>
    <m/>
    <m/>
    <x v="2"/>
    <m/>
    <m/>
    <m/>
    <m/>
    <m/>
    <m/>
    <m/>
    <s v=""/>
    <s v=""/>
    <s v=""/>
    <n v="2"/>
    <n v="6.6755674232309744E-4"/>
  </r>
  <r>
    <n v="940"/>
    <x v="0"/>
    <x v="2"/>
    <x v="2"/>
    <m/>
    <m/>
    <m/>
    <x v="2"/>
    <m/>
    <m/>
    <m/>
    <m/>
    <m/>
    <m/>
    <m/>
    <s v=""/>
    <s v=""/>
    <s v=""/>
    <n v="2"/>
    <n v="6.6755674232309744E-4"/>
  </r>
  <r>
    <n v="941"/>
    <x v="0"/>
    <x v="2"/>
    <x v="2"/>
    <m/>
    <m/>
    <m/>
    <x v="2"/>
    <m/>
    <m/>
    <m/>
    <m/>
    <m/>
    <m/>
    <m/>
    <s v=""/>
    <s v=""/>
    <s v=""/>
    <n v="2"/>
    <n v="6.6755674232309744E-4"/>
  </r>
  <r>
    <n v="942"/>
    <x v="0"/>
    <x v="2"/>
    <x v="2"/>
    <m/>
    <m/>
    <m/>
    <x v="2"/>
    <m/>
    <m/>
    <m/>
    <m/>
    <m/>
    <m/>
    <m/>
    <s v=""/>
    <s v=""/>
    <s v=""/>
    <n v="2"/>
    <n v="6.6755674232309744E-4"/>
  </r>
  <r>
    <n v="943"/>
    <x v="0"/>
    <x v="2"/>
    <x v="2"/>
    <m/>
    <m/>
    <m/>
    <x v="2"/>
    <m/>
    <m/>
    <m/>
    <m/>
    <m/>
    <m/>
    <m/>
    <s v=""/>
    <s v=""/>
    <s v=""/>
    <n v="2"/>
    <n v="6.6755674232309744E-4"/>
  </r>
  <r>
    <n v="944"/>
    <x v="0"/>
    <x v="2"/>
    <x v="2"/>
    <m/>
    <m/>
    <m/>
    <x v="2"/>
    <m/>
    <m/>
    <m/>
    <m/>
    <m/>
    <m/>
    <m/>
    <s v=""/>
    <s v=""/>
    <s v=""/>
    <n v="2"/>
    <n v="6.6755674232309744E-4"/>
  </r>
  <r>
    <n v="945"/>
    <x v="0"/>
    <x v="2"/>
    <x v="2"/>
    <m/>
    <m/>
    <m/>
    <x v="2"/>
    <m/>
    <m/>
    <m/>
    <m/>
    <m/>
    <m/>
    <m/>
    <s v=""/>
    <s v=""/>
    <s v=""/>
    <n v="2"/>
    <n v="6.6755674232309744E-4"/>
  </r>
  <r>
    <n v="946"/>
    <x v="0"/>
    <x v="2"/>
    <x v="2"/>
    <m/>
    <m/>
    <m/>
    <x v="2"/>
    <m/>
    <m/>
    <m/>
    <m/>
    <m/>
    <m/>
    <m/>
    <s v=""/>
    <s v=""/>
    <s v=""/>
    <n v="2"/>
    <n v="6.6755674232309744E-4"/>
  </r>
  <r>
    <n v="947"/>
    <x v="0"/>
    <x v="2"/>
    <x v="2"/>
    <m/>
    <m/>
    <m/>
    <x v="2"/>
    <m/>
    <m/>
    <m/>
    <m/>
    <m/>
    <m/>
    <m/>
    <s v=""/>
    <s v=""/>
    <s v=""/>
    <n v="2"/>
    <n v="6.6755674232309744E-4"/>
  </r>
  <r>
    <n v="948"/>
    <x v="0"/>
    <x v="2"/>
    <x v="2"/>
    <m/>
    <m/>
    <m/>
    <x v="2"/>
    <m/>
    <m/>
    <m/>
    <m/>
    <m/>
    <m/>
    <m/>
    <s v=""/>
    <s v=""/>
    <s v=""/>
    <n v="2"/>
    <n v="6.6755674232309744E-4"/>
  </r>
  <r>
    <n v="949"/>
    <x v="0"/>
    <x v="2"/>
    <x v="2"/>
    <m/>
    <m/>
    <m/>
    <x v="2"/>
    <m/>
    <m/>
    <m/>
    <m/>
    <m/>
    <m/>
    <m/>
    <s v=""/>
    <s v=""/>
    <s v=""/>
    <n v="2"/>
    <n v="6.6755674232309744E-4"/>
  </r>
  <r>
    <n v="950"/>
    <x v="0"/>
    <x v="2"/>
    <x v="2"/>
    <m/>
    <m/>
    <m/>
    <x v="2"/>
    <m/>
    <m/>
    <m/>
    <m/>
    <m/>
    <m/>
    <m/>
    <s v=""/>
    <s v=""/>
    <s v=""/>
    <n v="2"/>
    <n v="6.6755674232309744E-4"/>
  </r>
  <r>
    <n v="951"/>
    <x v="0"/>
    <x v="2"/>
    <x v="2"/>
    <m/>
    <m/>
    <m/>
    <x v="2"/>
    <m/>
    <m/>
    <m/>
    <m/>
    <m/>
    <m/>
    <m/>
    <s v=""/>
    <s v=""/>
    <s v=""/>
    <n v="2"/>
    <n v="6.6755674232309744E-4"/>
  </r>
  <r>
    <n v="952"/>
    <x v="0"/>
    <x v="2"/>
    <x v="2"/>
    <m/>
    <m/>
    <m/>
    <x v="2"/>
    <m/>
    <m/>
    <m/>
    <m/>
    <m/>
    <m/>
    <m/>
    <s v=""/>
    <s v=""/>
    <s v=""/>
    <n v="2"/>
    <n v="6.6755674232309744E-4"/>
  </r>
  <r>
    <n v="953"/>
    <x v="0"/>
    <x v="2"/>
    <x v="2"/>
    <m/>
    <m/>
    <m/>
    <x v="2"/>
    <m/>
    <m/>
    <m/>
    <m/>
    <m/>
    <m/>
    <m/>
    <s v=""/>
    <s v=""/>
    <s v=""/>
    <n v="2"/>
    <n v="6.6755674232309744E-4"/>
  </r>
  <r>
    <n v="954"/>
    <x v="0"/>
    <x v="2"/>
    <x v="2"/>
    <m/>
    <m/>
    <m/>
    <x v="2"/>
    <m/>
    <m/>
    <m/>
    <m/>
    <m/>
    <m/>
    <m/>
    <s v=""/>
    <s v=""/>
    <s v=""/>
    <n v="2"/>
    <n v="6.6755674232309744E-4"/>
  </r>
  <r>
    <n v="955"/>
    <x v="0"/>
    <x v="2"/>
    <x v="2"/>
    <m/>
    <m/>
    <m/>
    <x v="2"/>
    <m/>
    <m/>
    <m/>
    <m/>
    <m/>
    <m/>
    <m/>
    <s v=""/>
    <s v=""/>
    <s v=""/>
    <n v="2"/>
    <n v="6.6755674232309744E-4"/>
  </r>
  <r>
    <n v="956"/>
    <x v="0"/>
    <x v="2"/>
    <x v="2"/>
    <m/>
    <m/>
    <m/>
    <x v="2"/>
    <m/>
    <m/>
    <m/>
    <m/>
    <m/>
    <m/>
    <m/>
    <s v=""/>
    <s v=""/>
    <s v=""/>
    <n v="2"/>
    <n v="6.6755674232309744E-4"/>
  </r>
  <r>
    <n v="957"/>
    <x v="0"/>
    <x v="2"/>
    <x v="2"/>
    <m/>
    <m/>
    <m/>
    <x v="2"/>
    <m/>
    <m/>
    <m/>
    <m/>
    <m/>
    <m/>
    <m/>
    <s v=""/>
    <s v=""/>
    <s v=""/>
    <n v="2"/>
    <n v="6.6755674232309744E-4"/>
  </r>
  <r>
    <n v="958"/>
    <x v="0"/>
    <x v="2"/>
    <x v="2"/>
    <m/>
    <m/>
    <m/>
    <x v="2"/>
    <m/>
    <m/>
    <m/>
    <m/>
    <m/>
    <m/>
    <m/>
    <s v=""/>
    <s v=""/>
    <s v=""/>
    <n v="2"/>
    <n v="6.6755674232309744E-4"/>
  </r>
  <r>
    <n v="959"/>
    <x v="0"/>
    <x v="2"/>
    <x v="2"/>
    <m/>
    <m/>
    <m/>
    <x v="2"/>
    <m/>
    <m/>
    <m/>
    <m/>
    <m/>
    <m/>
    <m/>
    <s v=""/>
    <s v=""/>
    <s v=""/>
    <n v="2"/>
    <n v="6.6755674232309744E-4"/>
  </r>
  <r>
    <n v="960"/>
    <x v="0"/>
    <x v="2"/>
    <x v="2"/>
    <m/>
    <m/>
    <m/>
    <x v="2"/>
    <m/>
    <m/>
    <m/>
    <m/>
    <m/>
    <m/>
    <m/>
    <s v=""/>
    <s v=""/>
    <s v=""/>
    <n v="2"/>
    <n v="6.6755674232309744E-4"/>
  </r>
  <r>
    <n v="961"/>
    <x v="0"/>
    <x v="2"/>
    <x v="2"/>
    <m/>
    <m/>
    <m/>
    <x v="2"/>
    <m/>
    <m/>
    <m/>
    <m/>
    <m/>
    <m/>
    <m/>
    <s v=""/>
    <s v=""/>
    <s v=""/>
    <n v="2"/>
    <n v="6.6755674232309744E-4"/>
  </r>
  <r>
    <n v="962"/>
    <x v="0"/>
    <x v="2"/>
    <x v="2"/>
    <m/>
    <m/>
    <m/>
    <x v="2"/>
    <m/>
    <m/>
    <m/>
    <m/>
    <m/>
    <m/>
    <m/>
    <s v=""/>
    <s v=""/>
    <s v=""/>
    <n v="2"/>
    <n v="6.6755674232309744E-4"/>
  </r>
  <r>
    <n v="963"/>
    <x v="0"/>
    <x v="2"/>
    <x v="2"/>
    <m/>
    <m/>
    <m/>
    <x v="2"/>
    <m/>
    <m/>
    <m/>
    <m/>
    <m/>
    <m/>
    <m/>
    <s v=""/>
    <s v=""/>
    <s v=""/>
    <n v="2"/>
    <n v="6.6755674232309744E-4"/>
  </r>
  <r>
    <n v="964"/>
    <x v="0"/>
    <x v="2"/>
    <x v="2"/>
    <m/>
    <m/>
    <m/>
    <x v="2"/>
    <m/>
    <m/>
    <m/>
    <m/>
    <m/>
    <m/>
    <m/>
    <s v=""/>
    <s v=""/>
    <s v=""/>
    <n v="2"/>
    <n v="6.6755674232309744E-4"/>
  </r>
  <r>
    <n v="965"/>
    <x v="0"/>
    <x v="2"/>
    <x v="2"/>
    <m/>
    <m/>
    <m/>
    <x v="2"/>
    <m/>
    <m/>
    <m/>
    <m/>
    <m/>
    <m/>
    <m/>
    <s v=""/>
    <s v=""/>
    <s v=""/>
    <n v="2"/>
    <n v="6.6755674232309744E-4"/>
  </r>
  <r>
    <n v="966"/>
    <x v="0"/>
    <x v="2"/>
    <x v="2"/>
    <m/>
    <m/>
    <m/>
    <x v="2"/>
    <m/>
    <m/>
    <m/>
    <m/>
    <m/>
    <m/>
    <m/>
    <s v=""/>
    <s v=""/>
    <s v=""/>
    <n v="2"/>
    <n v="6.6755674232309744E-4"/>
  </r>
  <r>
    <n v="967"/>
    <x v="0"/>
    <x v="2"/>
    <x v="2"/>
    <m/>
    <m/>
    <m/>
    <x v="2"/>
    <m/>
    <m/>
    <m/>
    <m/>
    <m/>
    <m/>
    <m/>
    <s v=""/>
    <s v=""/>
    <s v=""/>
    <n v="2"/>
    <n v="6.6755674232309744E-4"/>
  </r>
  <r>
    <n v="968"/>
    <x v="0"/>
    <x v="2"/>
    <x v="2"/>
    <m/>
    <m/>
    <m/>
    <x v="2"/>
    <m/>
    <m/>
    <m/>
    <m/>
    <m/>
    <m/>
    <m/>
    <s v=""/>
    <s v=""/>
    <s v=""/>
    <n v="2"/>
    <n v="6.6755674232309744E-4"/>
  </r>
  <r>
    <n v="969"/>
    <x v="0"/>
    <x v="2"/>
    <x v="2"/>
    <m/>
    <m/>
    <m/>
    <x v="2"/>
    <m/>
    <m/>
    <m/>
    <m/>
    <m/>
    <m/>
    <m/>
    <s v=""/>
    <s v=""/>
    <s v=""/>
    <n v="2"/>
    <n v="6.6755674232309744E-4"/>
  </r>
  <r>
    <n v="970"/>
    <x v="0"/>
    <x v="2"/>
    <x v="2"/>
    <m/>
    <m/>
    <m/>
    <x v="2"/>
    <m/>
    <m/>
    <m/>
    <m/>
    <m/>
    <m/>
    <m/>
    <s v=""/>
    <s v=""/>
    <s v=""/>
    <n v="2"/>
    <n v="6.6755674232309744E-4"/>
  </r>
  <r>
    <n v="971"/>
    <x v="0"/>
    <x v="2"/>
    <x v="2"/>
    <m/>
    <m/>
    <m/>
    <x v="2"/>
    <m/>
    <m/>
    <m/>
    <m/>
    <m/>
    <m/>
    <m/>
    <s v=""/>
    <s v=""/>
    <s v=""/>
    <n v="2"/>
    <n v="6.6755674232309744E-4"/>
  </r>
  <r>
    <n v="972"/>
    <x v="0"/>
    <x v="2"/>
    <x v="2"/>
    <m/>
    <m/>
    <m/>
    <x v="2"/>
    <m/>
    <m/>
    <m/>
    <m/>
    <m/>
    <m/>
    <m/>
    <s v=""/>
    <s v=""/>
    <s v=""/>
    <n v="2"/>
    <n v="6.6755674232309744E-4"/>
  </r>
  <r>
    <n v="973"/>
    <x v="0"/>
    <x v="2"/>
    <x v="2"/>
    <m/>
    <m/>
    <m/>
    <x v="2"/>
    <m/>
    <m/>
    <m/>
    <m/>
    <m/>
    <m/>
    <m/>
    <s v=""/>
    <s v=""/>
    <s v=""/>
    <n v="2"/>
    <n v="6.6755674232309744E-4"/>
  </r>
  <r>
    <n v="974"/>
    <x v="0"/>
    <x v="2"/>
    <x v="2"/>
    <m/>
    <m/>
    <m/>
    <x v="2"/>
    <m/>
    <m/>
    <m/>
    <m/>
    <m/>
    <m/>
    <m/>
    <s v=""/>
    <s v=""/>
    <s v=""/>
    <n v="2"/>
    <n v="6.6755674232309744E-4"/>
  </r>
  <r>
    <n v="975"/>
    <x v="0"/>
    <x v="2"/>
    <x v="2"/>
    <m/>
    <m/>
    <m/>
    <x v="2"/>
    <m/>
    <m/>
    <m/>
    <m/>
    <m/>
    <m/>
    <m/>
    <s v=""/>
    <s v=""/>
    <s v=""/>
    <n v="2"/>
    <n v="6.6755674232309744E-4"/>
  </r>
  <r>
    <n v="976"/>
    <x v="0"/>
    <x v="2"/>
    <x v="2"/>
    <m/>
    <m/>
    <m/>
    <x v="2"/>
    <m/>
    <m/>
    <m/>
    <m/>
    <m/>
    <m/>
    <m/>
    <s v=""/>
    <s v=""/>
    <s v=""/>
    <n v="2"/>
    <n v="6.6755674232309744E-4"/>
  </r>
  <r>
    <n v="977"/>
    <x v="0"/>
    <x v="2"/>
    <x v="2"/>
    <m/>
    <m/>
    <m/>
    <x v="2"/>
    <m/>
    <m/>
    <m/>
    <m/>
    <m/>
    <m/>
    <m/>
    <s v=""/>
    <s v=""/>
    <s v=""/>
    <n v="2"/>
    <n v="6.6755674232309744E-4"/>
  </r>
  <r>
    <n v="978"/>
    <x v="0"/>
    <x v="2"/>
    <x v="2"/>
    <m/>
    <m/>
    <m/>
    <x v="2"/>
    <m/>
    <m/>
    <m/>
    <m/>
    <m/>
    <m/>
    <m/>
    <s v=""/>
    <s v=""/>
    <s v=""/>
    <n v="2"/>
    <n v="6.6755674232309744E-4"/>
  </r>
  <r>
    <n v="979"/>
    <x v="0"/>
    <x v="2"/>
    <x v="2"/>
    <m/>
    <m/>
    <m/>
    <x v="2"/>
    <m/>
    <m/>
    <m/>
    <m/>
    <m/>
    <m/>
    <m/>
    <s v=""/>
    <s v=""/>
    <s v=""/>
    <n v="2"/>
    <n v="6.6755674232309744E-4"/>
  </r>
  <r>
    <n v="980"/>
    <x v="0"/>
    <x v="2"/>
    <x v="2"/>
    <m/>
    <m/>
    <m/>
    <x v="2"/>
    <m/>
    <m/>
    <m/>
    <m/>
    <m/>
    <m/>
    <m/>
    <s v=""/>
    <s v=""/>
    <s v=""/>
    <n v="2"/>
    <n v="6.6755674232309744E-4"/>
  </r>
  <r>
    <n v="981"/>
    <x v="0"/>
    <x v="2"/>
    <x v="2"/>
    <m/>
    <m/>
    <m/>
    <x v="2"/>
    <m/>
    <m/>
    <m/>
    <m/>
    <m/>
    <m/>
    <m/>
    <s v=""/>
    <s v=""/>
    <s v=""/>
    <n v="2"/>
    <n v="6.6755674232309744E-4"/>
  </r>
  <r>
    <n v="982"/>
    <x v="0"/>
    <x v="2"/>
    <x v="2"/>
    <m/>
    <m/>
    <m/>
    <x v="2"/>
    <m/>
    <m/>
    <m/>
    <m/>
    <m/>
    <m/>
    <m/>
    <s v=""/>
    <s v=""/>
    <s v=""/>
    <n v="2"/>
    <n v="6.6755674232309744E-4"/>
  </r>
  <r>
    <n v="983"/>
    <x v="0"/>
    <x v="2"/>
    <x v="2"/>
    <m/>
    <m/>
    <m/>
    <x v="2"/>
    <m/>
    <m/>
    <m/>
    <m/>
    <m/>
    <m/>
    <m/>
    <s v=""/>
    <s v=""/>
    <s v=""/>
    <n v="2"/>
    <n v="6.6755674232309744E-4"/>
  </r>
  <r>
    <n v="984"/>
    <x v="0"/>
    <x v="2"/>
    <x v="2"/>
    <m/>
    <m/>
    <m/>
    <x v="2"/>
    <m/>
    <m/>
    <m/>
    <m/>
    <m/>
    <m/>
    <m/>
    <s v=""/>
    <s v=""/>
    <s v=""/>
    <n v="2"/>
    <n v="6.6755674232309744E-4"/>
  </r>
  <r>
    <n v="985"/>
    <x v="0"/>
    <x v="2"/>
    <x v="2"/>
    <m/>
    <m/>
    <m/>
    <x v="2"/>
    <m/>
    <m/>
    <m/>
    <m/>
    <m/>
    <m/>
    <m/>
    <s v=""/>
    <s v=""/>
    <s v=""/>
    <n v="2"/>
    <n v="6.6755674232309744E-4"/>
  </r>
  <r>
    <n v="986"/>
    <x v="0"/>
    <x v="2"/>
    <x v="2"/>
    <m/>
    <m/>
    <m/>
    <x v="2"/>
    <m/>
    <m/>
    <m/>
    <m/>
    <m/>
    <m/>
    <m/>
    <s v=""/>
    <s v=""/>
    <s v=""/>
    <n v="2"/>
    <n v="6.6755674232309744E-4"/>
  </r>
  <r>
    <n v="987"/>
    <x v="0"/>
    <x v="2"/>
    <x v="2"/>
    <m/>
    <m/>
    <m/>
    <x v="2"/>
    <m/>
    <m/>
    <m/>
    <m/>
    <m/>
    <m/>
    <m/>
    <s v=""/>
    <s v=""/>
    <s v=""/>
    <n v="2"/>
    <n v="6.6755674232309744E-4"/>
  </r>
  <r>
    <n v="988"/>
    <x v="0"/>
    <x v="2"/>
    <x v="2"/>
    <m/>
    <m/>
    <m/>
    <x v="2"/>
    <m/>
    <m/>
    <m/>
    <m/>
    <m/>
    <m/>
    <m/>
    <s v=""/>
    <s v=""/>
    <s v=""/>
    <n v="2"/>
    <n v="6.6755674232309744E-4"/>
  </r>
  <r>
    <n v="989"/>
    <x v="0"/>
    <x v="2"/>
    <x v="2"/>
    <m/>
    <m/>
    <m/>
    <x v="2"/>
    <m/>
    <m/>
    <m/>
    <m/>
    <m/>
    <m/>
    <m/>
    <s v=""/>
    <s v=""/>
    <s v=""/>
    <n v="2"/>
    <n v="6.6755674232309744E-4"/>
  </r>
  <r>
    <n v="990"/>
    <x v="0"/>
    <x v="2"/>
    <x v="2"/>
    <m/>
    <m/>
    <m/>
    <x v="2"/>
    <m/>
    <m/>
    <m/>
    <m/>
    <m/>
    <m/>
    <m/>
    <s v=""/>
    <s v=""/>
    <s v=""/>
    <n v="2"/>
    <n v="6.6755674232309744E-4"/>
  </r>
  <r>
    <n v="991"/>
    <x v="0"/>
    <x v="2"/>
    <x v="2"/>
    <m/>
    <m/>
    <m/>
    <x v="2"/>
    <m/>
    <m/>
    <m/>
    <m/>
    <m/>
    <m/>
    <m/>
    <s v=""/>
    <s v=""/>
    <s v=""/>
    <n v="2"/>
    <n v="6.6755674232309744E-4"/>
  </r>
  <r>
    <n v="992"/>
    <x v="0"/>
    <x v="2"/>
    <x v="2"/>
    <m/>
    <m/>
    <m/>
    <x v="2"/>
    <m/>
    <m/>
    <m/>
    <m/>
    <m/>
    <m/>
    <m/>
    <s v=""/>
    <s v=""/>
    <s v=""/>
    <n v="2"/>
    <n v="6.6755674232309744E-4"/>
  </r>
  <r>
    <n v="993"/>
    <x v="0"/>
    <x v="2"/>
    <x v="2"/>
    <m/>
    <m/>
    <m/>
    <x v="2"/>
    <m/>
    <m/>
    <m/>
    <m/>
    <m/>
    <m/>
    <m/>
    <s v=""/>
    <s v=""/>
    <s v=""/>
    <n v="2"/>
    <n v="6.6755674232309744E-4"/>
  </r>
  <r>
    <n v="994"/>
    <x v="0"/>
    <x v="2"/>
    <x v="2"/>
    <m/>
    <m/>
    <m/>
    <x v="2"/>
    <m/>
    <m/>
    <m/>
    <m/>
    <m/>
    <m/>
    <m/>
    <s v=""/>
    <s v=""/>
    <s v=""/>
    <n v="2"/>
    <n v="6.6755674232309744E-4"/>
  </r>
  <r>
    <n v="995"/>
    <x v="0"/>
    <x v="2"/>
    <x v="2"/>
    <m/>
    <m/>
    <m/>
    <x v="2"/>
    <m/>
    <m/>
    <m/>
    <m/>
    <m/>
    <m/>
    <m/>
    <s v=""/>
    <s v=""/>
    <s v=""/>
    <n v="2"/>
    <n v="6.6755674232309744E-4"/>
  </r>
  <r>
    <n v="996"/>
    <x v="0"/>
    <x v="2"/>
    <x v="2"/>
    <m/>
    <m/>
    <m/>
    <x v="2"/>
    <m/>
    <m/>
    <m/>
    <m/>
    <m/>
    <m/>
    <m/>
    <s v=""/>
    <s v=""/>
    <s v=""/>
    <n v="2"/>
    <n v="6.6755674232309744E-4"/>
  </r>
  <r>
    <n v="997"/>
    <x v="0"/>
    <x v="2"/>
    <x v="2"/>
    <m/>
    <m/>
    <m/>
    <x v="2"/>
    <m/>
    <m/>
    <m/>
    <m/>
    <m/>
    <m/>
    <m/>
    <s v=""/>
    <s v=""/>
    <s v=""/>
    <n v="2"/>
    <n v="6.6755674232309744E-4"/>
  </r>
  <r>
    <n v="998"/>
    <x v="0"/>
    <x v="2"/>
    <x v="2"/>
    <m/>
    <m/>
    <m/>
    <x v="2"/>
    <m/>
    <m/>
    <m/>
    <m/>
    <m/>
    <m/>
    <m/>
    <s v=""/>
    <s v=""/>
    <s v=""/>
    <n v="2"/>
    <n v="6.6755674232309744E-4"/>
  </r>
  <r>
    <n v="999"/>
    <x v="0"/>
    <x v="2"/>
    <x v="2"/>
    <m/>
    <m/>
    <m/>
    <x v="2"/>
    <m/>
    <m/>
    <m/>
    <m/>
    <m/>
    <m/>
    <m/>
    <s v=""/>
    <s v=""/>
    <s v=""/>
    <n v="2"/>
    <n v="6.6755674232309744E-4"/>
  </r>
  <r>
    <n v="1000"/>
    <x v="0"/>
    <x v="2"/>
    <x v="2"/>
    <m/>
    <m/>
    <m/>
    <x v="2"/>
    <m/>
    <m/>
    <m/>
    <m/>
    <m/>
    <m/>
    <m/>
    <s v=""/>
    <s v=""/>
    <s v=""/>
    <n v="2"/>
    <n v="6.6755674232309744E-4"/>
  </r>
  <r>
    <n v="1001"/>
    <x v="0"/>
    <x v="2"/>
    <x v="2"/>
    <m/>
    <m/>
    <m/>
    <x v="2"/>
    <m/>
    <m/>
    <m/>
    <m/>
    <m/>
    <m/>
    <m/>
    <s v=""/>
    <s v=""/>
    <s v=""/>
    <n v="2"/>
    <n v="6.6755674232309744E-4"/>
  </r>
  <r>
    <n v="1002"/>
    <x v="0"/>
    <x v="2"/>
    <x v="2"/>
    <m/>
    <m/>
    <m/>
    <x v="2"/>
    <m/>
    <m/>
    <m/>
    <m/>
    <m/>
    <m/>
    <m/>
    <s v=""/>
    <s v=""/>
    <s v=""/>
    <n v="2"/>
    <n v="6.6755674232309744E-4"/>
  </r>
  <r>
    <n v="1003"/>
    <x v="0"/>
    <x v="2"/>
    <x v="2"/>
    <m/>
    <m/>
    <m/>
    <x v="2"/>
    <m/>
    <m/>
    <m/>
    <m/>
    <m/>
    <m/>
    <m/>
    <s v=""/>
    <s v=""/>
    <s v=""/>
    <n v="2"/>
    <n v="6.6755674232309744E-4"/>
  </r>
  <r>
    <n v="1004"/>
    <x v="0"/>
    <x v="2"/>
    <x v="2"/>
    <m/>
    <m/>
    <m/>
    <x v="2"/>
    <m/>
    <m/>
    <m/>
    <m/>
    <m/>
    <m/>
    <m/>
    <s v=""/>
    <s v=""/>
    <s v=""/>
    <n v="2"/>
    <n v="6.6755674232309744E-4"/>
  </r>
  <r>
    <n v="1005"/>
    <x v="0"/>
    <x v="2"/>
    <x v="2"/>
    <m/>
    <m/>
    <m/>
    <x v="2"/>
    <m/>
    <m/>
    <m/>
    <m/>
    <m/>
    <m/>
    <m/>
    <s v=""/>
    <s v=""/>
    <s v=""/>
    <n v="2"/>
    <n v="6.6755674232309744E-4"/>
  </r>
  <r>
    <n v="1006"/>
    <x v="0"/>
    <x v="2"/>
    <x v="2"/>
    <m/>
    <m/>
    <m/>
    <x v="2"/>
    <m/>
    <m/>
    <m/>
    <m/>
    <m/>
    <m/>
    <m/>
    <s v=""/>
    <s v=""/>
    <s v=""/>
    <n v="2"/>
    <n v="6.6755674232309744E-4"/>
  </r>
  <r>
    <n v="1007"/>
    <x v="0"/>
    <x v="2"/>
    <x v="2"/>
    <m/>
    <m/>
    <m/>
    <x v="2"/>
    <m/>
    <m/>
    <m/>
    <m/>
    <m/>
    <m/>
    <m/>
    <s v=""/>
    <s v=""/>
    <s v=""/>
    <n v="2"/>
    <n v="6.6755674232309744E-4"/>
  </r>
  <r>
    <n v="1008"/>
    <x v="0"/>
    <x v="2"/>
    <x v="2"/>
    <m/>
    <m/>
    <m/>
    <x v="2"/>
    <m/>
    <m/>
    <m/>
    <m/>
    <m/>
    <m/>
    <m/>
    <s v=""/>
    <s v=""/>
    <s v=""/>
    <n v="2"/>
    <n v="6.6755674232309744E-4"/>
  </r>
  <r>
    <n v="1009"/>
    <x v="0"/>
    <x v="2"/>
    <x v="2"/>
    <m/>
    <m/>
    <m/>
    <x v="2"/>
    <m/>
    <m/>
    <m/>
    <m/>
    <m/>
    <m/>
    <m/>
    <s v=""/>
    <s v=""/>
    <s v=""/>
    <n v="2"/>
    <n v="6.6755674232309744E-4"/>
  </r>
  <r>
    <n v="1010"/>
    <x v="0"/>
    <x v="2"/>
    <x v="2"/>
    <m/>
    <m/>
    <m/>
    <x v="2"/>
    <m/>
    <m/>
    <m/>
    <m/>
    <m/>
    <m/>
    <m/>
    <s v=""/>
    <s v=""/>
    <s v=""/>
    <n v="2"/>
    <n v="6.6755674232309744E-4"/>
  </r>
  <r>
    <n v="1011"/>
    <x v="0"/>
    <x v="2"/>
    <x v="2"/>
    <m/>
    <m/>
    <m/>
    <x v="2"/>
    <m/>
    <m/>
    <m/>
    <m/>
    <m/>
    <m/>
    <m/>
    <s v=""/>
    <s v=""/>
    <s v=""/>
    <n v="2"/>
    <n v="6.6755674232309744E-4"/>
  </r>
  <r>
    <n v="1012"/>
    <x v="0"/>
    <x v="2"/>
    <x v="2"/>
    <m/>
    <m/>
    <m/>
    <x v="2"/>
    <m/>
    <m/>
    <m/>
    <m/>
    <m/>
    <m/>
    <m/>
    <s v=""/>
    <s v=""/>
    <s v=""/>
    <n v="2"/>
    <n v="6.6755674232309744E-4"/>
  </r>
  <r>
    <n v="1013"/>
    <x v="0"/>
    <x v="2"/>
    <x v="2"/>
    <m/>
    <m/>
    <m/>
    <x v="2"/>
    <m/>
    <m/>
    <m/>
    <m/>
    <m/>
    <m/>
    <m/>
    <s v=""/>
    <s v=""/>
    <s v=""/>
    <n v="2"/>
    <n v="6.6755674232309744E-4"/>
  </r>
  <r>
    <n v="1014"/>
    <x v="0"/>
    <x v="2"/>
    <x v="2"/>
    <m/>
    <m/>
    <m/>
    <x v="2"/>
    <m/>
    <m/>
    <m/>
    <m/>
    <m/>
    <m/>
    <m/>
    <s v=""/>
    <s v=""/>
    <s v=""/>
    <n v="2"/>
    <n v="6.6755674232309744E-4"/>
  </r>
  <r>
    <n v="1015"/>
    <x v="0"/>
    <x v="2"/>
    <x v="2"/>
    <m/>
    <m/>
    <m/>
    <x v="2"/>
    <m/>
    <m/>
    <m/>
    <m/>
    <m/>
    <m/>
    <m/>
    <s v=""/>
    <s v=""/>
    <s v=""/>
    <n v="2"/>
    <n v="6.6755674232309744E-4"/>
  </r>
  <r>
    <n v="1016"/>
    <x v="0"/>
    <x v="2"/>
    <x v="2"/>
    <m/>
    <m/>
    <m/>
    <x v="2"/>
    <m/>
    <m/>
    <m/>
    <m/>
    <m/>
    <m/>
    <m/>
    <s v=""/>
    <s v=""/>
    <s v=""/>
    <n v="2"/>
    <n v="6.6755674232309744E-4"/>
  </r>
  <r>
    <n v="1017"/>
    <x v="0"/>
    <x v="2"/>
    <x v="2"/>
    <m/>
    <m/>
    <m/>
    <x v="2"/>
    <m/>
    <m/>
    <m/>
    <m/>
    <m/>
    <m/>
    <m/>
    <s v=""/>
    <s v=""/>
    <s v=""/>
    <n v="2"/>
    <n v="6.6755674232309744E-4"/>
  </r>
  <r>
    <n v="1018"/>
    <x v="0"/>
    <x v="2"/>
    <x v="2"/>
    <m/>
    <m/>
    <m/>
    <x v="2"/>
    <m/>
    <m/>
    <m/>
    <m/>
    <m/>
    <m/>
    <m/>
    <s v=""/>
    <s v=""/>
    <s v=""/>
    <n v="2"/>
    <n v="6.6755674232309744E-4"/>
  </r>
  <r>
    <n v="1019"/>
    <x v="0"/>
    <x v="2"/>
    <x v="2"/>
    <m/>
    <m/>
    <m/>
    <x v="2"/>
    <m/>
    <m/>
    <m/>
    <m/>
    <m/>
    <m/>
    <m/>
    <s v=""/>
    <s v=""/>
    <s v=""/>
    <n v="2"/>
    <n v="6.6755674232309744E-4"/>
  </r>
  <r>
    <n v="1020"/>
    <x v="0"/>
    <x v="2"/>
    <x v="2"/>
    <m/>
    <m/>
    <m/>
    <x v="2"/>
    <m/>
    <m/>
    <m/>
    <m/>
    <m/>
    <m/>
    <m/>
    <s v=""/>
    <s v=""/>
    <s v=""/>
    <n v="2"/>
    <n v="6.6755674232309744E-4"/>
  </r>
  <r>
    <n v="1021"/>
    <x v="0"/>
    <x v="2"/>
    <x v="2"/>
    <m/>
    <m/>
    <m/>
    <x v="2"/>
    <m/>
    <m/>
    <m/>
    <m/>
    <m/>
    <m/>
    <m/>
    <s v=""/>
    <s v=""/>
    <s v=""/>
    <n v="2"/>
    <n v="6.6755674232309744E-4"/>
  </r>
  <r>
    <n v="1022"/>
    <x v="0"/>
    <x v="2"/>
    <x v="2"/>
    <m/>
    <m/>
    <m/>
    <x v="2"/>
    <m/>
    <m/>
    <m/>
    <m/>
    <m/>
    <m/>
    <m/>
    <s v=""/>
    <s v=""/>
    <s v=""/>
    <n v="2"/>
    <n v="6.6755674232309744E-4"/>
  </r>
  <r>
    <n v="1023"/>
    <x v="0"/>
    <x v="2"/>
    <x v="2"/>
    <m/>
    <m/>
    <m/>
    <x v="2"/>
    <m/>
    <m/>
    <m/>
    <m/>
    <m/>
    <m/>
    <m/>
    <s v=""/>
    <s v=""/>
    <s v=""/>
    <n v="2"/>
    <n v="6.6755674232309744E-4"/>
  </r>
  <r>
    <n v="1024"/>
    <x v="0"/>
    <x v="2"/>
    <x v="2"/>
    <m/>
    <m/>
    <m/>
    <x v="2"/>
    <m/>
    <m/>
    <m/>
    <m/>
    <m/>
    <m/>
    <m/>
    <s v=""/>
    <s v=""/>
    <s v=""/>
    <n v="2"/>
    <n v="6.6755674232309744E-4"/>
  </r>
  <r>
    <n v="1025"/>
    <x v="0"/>
    <x v="2"/>
    <x v="2"/>
    <m/>
    <m/>
    <m/>
    <x v="2"/>
    <m/>
    <m/>
    <m/>
    <m/>
    <m/>
    <m/>
    <m/>
    <s v=""/>
    <s v=""/>
    <s v=""/>
    <n v="2"/>
    <n v="6.6755674232309744E-4"/>
  </r>
  <r>
    <n v="1026"/>
    <x v="0"/>
    <x v="2"/>
    <x v="2"/>
    <m/>
    <m/>
    <m/>
    <x v="2"/>
    <m/>
    <m/>
    <m/>
    <m/>
    <m/>
    <m/>
    <m/>
    <s v=""/>
    <s v=""/>
    <s v=""/>
    <n v="2"/>
    <n v="6.6755674232309744E-4"/>
  </r>
  <r>
    <n v="1027"/>
    <x v="0"/>
    <x v="2"/>
    <x v="2"/>
    <m/>
    <m/>
    <m/>
    <x v="2"/>
    <m/>
    <m/>
    <m/>
    <m/>
    <m/>
    <m/>
    <m/>
    <s v=""/>
    <s v=""/>
    <s v=""/>
    <n v="2"/>
    <n v="6.6755674232309744E-4"/>
  </r>
  <r>
    <n v="1028"/>
    <x v="0"/>
    <x v="2"/>
    <x v="2"/>
    <m/>
    <m/>
    <m/>
    <x v="2"/>
    <m/>
    <m/>
    <m/>
    <m/>
    <m/>
    <m/>
    <m/>
    <s v=""/>
    <s v=""/>
    <s v=""/>
    <n v="2"/>
    <n v="6.6755674232309744E-4"/>
  </r>
  <r>
    <n v="1029"/>
    <x v="0"/>
    <x v="2"/>
    <x v="2"/>
    <m/>
    <m/>
    <m/>
    <x v="2"/>
    <m/>
    <m/>
    <m/>
    <m/>
    <m/>
    <m/>
    <m/>
    <s v=""/>
    <s v=""/>
    <s v=""/>
    <n v="2"/>
    <n v="6.6755674232309744E-4"/>
  </r>
  <r>
    <n v="1030"/>
    <x v="0"/>
    <x v="2"/>
    <x v="2"/>
    <m/>
    <m/>
    <m/>
    <x v="2"/>
    <m/>
    <m/>
    <m/>
    <m/>
    <m/>
    <m/>
    <m/>
    <s v=""/>
    <s v=""/>
    <s v=""/>
    <n v="2"/>
    <n v="6.6755674232309744E-4"/>
  </r>
  <r>
    <n v="1031"/>
    <x v="0"/>
    <x v="2"/>
    <x v="2"/>
    <m/>
    <m/>
    <m/>
    <x v="2"/>
    <m/>
    <m/>
    <m/>
    <m/>
    <m/>
    <m/>
    <m/>
    <s v=""/>
    <s v=""/>
    <s v=""/>
    <n v="2"/>
    <n v="6.6755674232309744E-4"/>
  </r>
  <r>
    <n v="1032"/>
    <x v="0"/>
    <x v="2"/>
    <x v="2"/>
    <m/>
    <m/>
    <m/>
    <x v="2"/>
    <m/>
    <m/>
    <m/>
    <m/>
    <m/>
    <m/>
    <m/>
    <s v=""/>
    <s v=""/>
    <s v=""/>
    <n v="2"/>
    <n v="6.6755674232309744E-4"/>
  </r>
  <r>
    <n v="1033"/>
    <x v="0"/>
    <x v="2"/>
    <x v="2"/>
    <m/>
    <m/>
    <m/>
    <x v="2"/>
    <m/>
    <m/>
    <m/>
    <m/>
    <m/>
    <m/>
    <m/>
    <s v=""/>
    <s v=""/>
    <s v=""/>
    <n v="2"/>
    <n v="6.6755674232309744E-4"/>
  </r>
  <r>
    <n v="1034"/>
    <x v="0"/>
    <x v="2"/>
    <x v="2"/>
    <m/>
    <m/>
    <m/>
    <x v="2"/>
    <m/>
    <m/>
    <m/>
    <m/>
    <m/>
    <m/>
    <m/>
    <s v=""/>
    <s v=""/>
    <s v=""/>
    <n v="2"/>
    <n v="6.6755674232309744E-4"/>
  </r>
  <r>
    <n v="1035"/>
    <x v="0"/>
    <x v="2"/>
    <x v="2"/>
    <m/>
    <m/>
    <m/>
    <x v="2"/>
    <m/>
    <m/>
    <m/>
    <m/>
    <m/>
    <m/>
    <m/>
    <s v=""/>
    <s v=""/>
    <s v=""/>
    <n v="2"/>
    <n v="6.6755674232309744E-4"/>
  </r>
  <r>
    <n v="1036"/>
    <x v="0"/>
    <x v="2"/>
    <x v="2"/>
    <m/>
    <m/>
    <m/>
    <x v="2"/>
    <m/>
    <m/>
    <m/>
    <m/>
    <m/>
    <m/>
    <m/>
    <s v=""/>
    <s v=""/>
    <s v=""/>
    <n v="2"/>
    <n v="6.6755674232309744E-4"/>
  </r>
  <r>
    <n v="1037"/>
    <x v="0"/>
    <x v="2"/>
    <x v="2"/>
    <m/>
    <m/>
    <m/>
    <x v="2"/>
    <m/>
    <m/>
    <m/>
    <m/>
    <m/>
    <m/>
    <m/>
    <s v=""/>
    <s v=""/>
    <s v=""/>
    <n v="2"/>
    <n v="6.6755674232309744E-4"/>
  </r>
  <r>
    <n v="1038"/>
    <x v="0"/>
    <x v="2"/>
    <x v="2"/>
    <m/>
    <m/>
    <m/>
    <x v="2"/>
    <m/>
    <m/>
    <m/>
    <m/>
    <m/>
    <m/>
    <m/>
    <s v=""/>
    <s v=""/>
    <s v=""/>
    <n v="2"/>
    <n v="6.6755674232309744E-4"/>
  </r>
  <r>
    <n v="1039"/>
    <x v="0"/>
    <x v="2"/>
    <x v="2"/>
    <m/>
    <m/>
    <m/>
    <x v="2"/>
    <m/>
    <m/>
    <m/>
    <m/>
    <m/>
    <m/>
    <m/>
    <s v=""/>
    <s v=""/>
    <s v=""/>
    <n v="2"/>
    <n v="6.6755674232309744E-4"/>
  </r>
  <r>
    <n v="1040"/>
    <x v="0"/>
    <x v="2"/>
    <x v="2"/>
    <m/>
    <m/>
    <m/>
    <x v="2"/>
    <m/>
    <m/>
    <m/>
    <m/>
    <m/>
    <m/>
    <m/>
    <s v=""/>
    <s v=""/>
    <s v=""/>
    <n v="2"/>
    <n v="6.6755674232309744E-4"/>
  </r>
  <r>
    <n v="1041"/>
    <x v="0"/>
    <x v="2"/>
    <x v="2"/>
    <m/>
    <m/>
    <m/>
    <x v="2"/>
    <m/>
    <m/>
    <m/>
    <m/>
    <m/>
    <m/>
    <m/>
    <s v=""/>
    <s v=""/>
    <s v=""/>
    <n v="2"/>
    <n v="6.6755674232309744E-4"/>
  </r>
  <r>
    <n v="1042"/>
    <x v="0"/>
    <x v="2"/>
    <x v="2"/>
    <m/>
    <m/>
    <m/>
    <x v="2"/>
    <m/>
    <m/>
    <m/>
    <m/>
    <m/>
    <m/>
    <m/>
    <s v=""/>
    <s v=""/>
    <s v=""/>
    <n v="2"/>
    <n v="6.6755674232309744E-4"/>
  </r>
  <r>
    <n v="1043"/>
    <x v="0"/>
    <x v="2"/>
    <x v="2"/>
    <m/>
    <m/>
    <m/>
    <x v="2"/>
    <m/>
    <m/>
    <m/>
    <m/>
    <m/>
    <m/>
    <m/>
    <s v=""/>
    <s v=""/>
    <s v=""/>
    <n v="2"/>
    <n v="6.6755674232309744E-4"/>
  </r>
  <r>
    <n v="1044"/>
    <x v="0"/>
    <x v="2"/>
    <x v="2"/>
    <m/>
    <m/>
    <m/>
    <x v="2"/>
    <m/>
    <m/>
    <m/>
    <m/>
    <m/>
    <m/>
    <m/>
    <s v=""/>
    <s v=""/>
    <s v=""/>
    <n v="2"/>
    <n v="6.6755674232309744E-4"/>
  </r>
  <r>
    <n v="1045"/>
    <x v="0"/>
    <x v="2"/>
    <x v="2"/>
    <m/>
    <m/>
    <m/>
    <x v="2"/>
    <m/>
    <m/>
    <m/>
    <m/>
    <m/>
    <m/>
    <m/>
    <s v=""/>
    <s v=""/>
    <s v=""/>
    <n v="2"/>
    <n v="6.6755674232309744E-4"/>
  </r>
  <r>
    <n v="1046"/>
    <x v="0"/>
    <x v="2"/>
    <x v="2"/>
    <m/>
    <m/>
    <m/>
    <x v="2"/>
    <m/>
    <m/>
    <m/>
    <m/>
    <m/>
    <m/>
    <m/>
    <s v=""/>
    <s v=""/>
    <s v=""/>
    <n v="2"/>
    <n v="6.6755674232309744E-4"/>
  </r>
  <r>
    <n v="1047"/>
    <x v="0"/>
    <x v="2"/>
    <x v="2"/>
    <m/>
    <m/>
    <m/>
    <x v="2"/>
    <m/>
    <m/>
    <m/>
    <m/>
    <m/>
    <m/>
    <m/>
    <s v=""/>
    <s v=""/>
    <s v=""/>
    <n v="2"/>
    <n v="6.6755674232309744E-4"/>
  </r>
  <r>
    <n v="1048"/>
    <x v="0"/>
    <x v="2"/>
    <x v="2"/>
    <m/>
    <m/>
    <m/>
    <x v="2"/>
    <m/>
    <m/>
    <m/>
    <m/>
    <m/>
    <m/>
    <m/>
    <s v=""/>
    <s v=""/>
    <s v=""/>
    <n v="2"/>
    <n v="6.6755674232309744E-4"/>
  </r>
  <r>
    <n v="1049"/>
    <x v="0"/>
    <x v="2"/>
    <x v="2"/>
    <m/>
    <m/>
    <m/>
    <x v="2"/>
    <m/>
    <m/>
    <m/>
    <m/>
    <m/>
    <m/>
    <m/>
    <s v=""/>
    <s v=""/>
    <s v=""/>
    <n v="2"/>
    <n v="6.6755674232309744E-4"/>
  </r>
  <r>
    <n v="1050"/>
    <x v="0"/>
    <x v="2"/>
    <x v="2"/>
    <m/>
    <m/>
    <m/>
    <x v="2"/>
    <m/>
    <m/>
    <m/>
    <m/>
    <m/>
    <m/>
    <m/>
    <s v=""/>
    <s v=""/>
    <s v=""/>
    <n v="2"/>
    <n v="6.6755674232309744E-4"/>
  </r>
  <r>
    <n v="1051"/>
    <x v="0"/>
    <x v="2"/>
    <x v="2"/>
    <m/>
    <m/>
    <m/>
    <x v="2"/>
    <m/>
    <m/>
    <m/>
    <m/>
    <m/>
    <m/>
    <m/>
    <s v=""/>
    <s v=""/>
    <s v=""/>
    <n v="2"/>
    <n v="6.6755674232309744E-4"/>
  </r>
  <r>
    <n v="1052"/>
    <x v="0"/>
    <x v="2"/>
    <x v="2"/>
    <m/>
    <m/>
    <m/>
    <x v="2"/>
    <m/>
    <m/>
    <m/>
    <m/>
    <m/>
    <m/>
    <m/>
    <s v=""/>
    <s v=""/>
    <s v=""/>
    <n v="2"/>
    <n v="6.6755674232309744E-4"/>
  </r>
  <r>
    <n v="1053"/>
    <x v="0"/>
    <x v="2"/>
    <x v="2"/>
    <m/>
    <m/>
    <m/>
    <x v="2"/>
    <m/>
    <m/>
    <m/>
    <m/>
    <m/>
    <m/>
    <m/>
    <s v=""/>
    <s v=""/>
    <s v=""/>
    <n v="2"/>
    <n v="6.6755674232309744E-4"/>
  </r>
  <r>
    <n v="1054"/>
    <x v="0"/>
    <x v="2"/>
    <x v="2"/>
    <m/>
    <m/>
    <m/>
    <x v="2"/>
    <m/>
    <m/>
    <m/>
    <m/>
    <m/>
    <m/>
    <m/>
    <s v=""/>
    <s v=""/>
    <s v=""/>
    <n v="2"/>
    <n v="6.6755674232309744E-4"/>
  </r>
  <r>
    <n v="1055"/>
    <x v="0"/>
    <x v="2"/>
    <x v="2"/>
    <m/>
    <m/>
    <m/>
    <x v="2"/>
    <m/>
    <m/>
    <m/>
    <m/>
    <m/>
    <m/>
    <m/>
    <s v=""/>
    <s v=""/>
    <s v=""/>
    <n v="2"/>
    <n v="6.6755674232309744E-4"/>
  </r>
  <r>
    <n v="1056"/>
    <x v="0"/>
    <x v="2"/>
    <x v="2"/>
    <m/>
    <m/>
    <m/>
    <x v="2"/>
    <m/>
    <m/>
    <m/>
    <m/>
    <m/>
    <m/>
    <m/>
    <s v=""/>
    <s v=""/>
    <s v=""/>
    <n v="2"/>
    <n v="6.6755674232309744E-4"/>
  </r>
  <r>
    <n v="1057"/>
    <x v="0"/>
    <x v="2"/>
    <x v="2"/>
    <m/>
    <m/>
    <m/>
    <x v="2"/>
    <m/>
    <m/>
    <m/>
    <m/>
    <m/>
    <m/>
    <m/>
    <s v=""/>
    <s v=""/>
    <s v=""/>
    <n v="2"/>
    <n v="6.6755674232309744E-4"/>
  </r>
  <r>
    <n v="1058"/>
    <x v="0"/>
    <x v="2"/>
    <x v="2"/>
    <m/>
    <m/>
    <m/>
    <x v="2"/>
    <m/>
    <m/>
    <m/>
    <m/>
    <m/>
    <m/>
    <m/>
    <s v=""/>
    <s v=""/>
    <s v=""/>
    <n v="2"/>
    <n v="6.6755674232309744E-4"/>
  </r>
  <r>
    <n v="1059"/>
    <x v="0"/>
    <x v="2"/>
    <x v="2"/>
    <m/>
    <m/>
    <m/>
    <x v="2"/>
    <m/>
    <m/>
    <m/>
    <m/>
    <m/>
    <m/>
    <m/>
    <s v=""/>
    <s v=""/>
    <s v=""/>
    <n v="2"/>
    <n v="6.6755674232309744E-4"/>
  </r>
  <r>
    <n v="1060"/>
    <x v="0"/>
    <x v="2"/>
    <x v="2"/>
    <m/>
    <m/>
    <m/>
    <x v="2"/>
    <m/>
    <m/>
    <m/>
    <m/>
    <m/>
    <m/>
    <m/>
    <s v=""/>
    <s v=""/>
    <s v=""/>
    <n v="2"/>
    <n v="6.6755674232309744E-4"/>
  </r>
  <r>
    <n v="1061"/>
    <x v="0"/>
    <x v="2"/>
    <x v="2"/>
    <m/>
    <m/>
    <m/>
    <x v="2"/>
    <m/>
    <m/>
    <m/>
    <m/>
    <m/>
    <m/>
    <m/>
    <s v=""/>
    <s v=""/>
    <s v=""/>
    <n v="2"/>
    <n v="6.6755674232309744E-4"/>
  </r>
  <r>
    <n v="1062"/>
    <x v="0"/>
    <x v="2"/>
    <x v="2"/>
    <m/>
    <m/>
    <m/>
    <x v="2"/>
    <m/>
    <m/>
    <m/>
    <m/>
    <m/>
    <m/>
    <m/>
    <s v=""/>
    <s v=""/>
    <s v=""/>
    <n v="2"/>
    <n v="6.6755674232309744E-4"/>
  </r>
  <r>
    <n v="1063"/>
    <x v="0"/>
    <x v="2"/>
    <x v="2"/>
    <m/>
    <m/>
    <m/>
    <x v="2"/>
    <m/>
    <m/>
    <m/>
    <m/>
    <m/>
    <m/>
    <m/>
    <s v=""/>
    <s v=""/>
    <s v=""/>
    <n v="2"/>
    <n v="6.6755674232309744E-4"/>
  </r>
  <r>
    <n v="1064"/>
    <x v="0"/>
    <x v="2"/>
    <x v="2"/>
    <m/>
    <m/>
    <m/>
    <x v="2"/>
    <m/>
    <m/>
    <m/>
    <m/>
    <m/>
    <m/>
    <m/>
    <s v=""/>
    <s v=""/>
    <s v=""/>
    <n v="2"/>
    <n v="6.6755674232309744E-4"/>
  </r>
  <r>
    <n v="1065"/>
    <x v="0"/>
    <x v="2"/>
    <x v="2"/>
    <m/>
    <m/>
    <m/>
    <x v="2"/>
    <m/>
    <m/>
    <m/>
    <m/>
    <m/>
    <m/>
    <m/>
    <s v=""/>
    <s v=""/>
    <s v=""/>
    <n v="2"/>
    <n v="6.6755674232309744E-4"/>
  </r>
  <r>
    <n v="1066"/>
    <x v="0"/>
    <x v="2"/>
    <x v="2"/>
    <m/>
    <m/>
    <m/>
    <x v="2"/>
    <m/>
    <m/>
    <m/>
    <m/>
    <m/>
    <m/>
    <m/>
    <s v=""/>
    <s v=""/>
    <s v=""/>
    <n v="2"/>
    <n v="6.6755674232309744E-4"/>
  </r>
  <r>
    <n v="1067"/>
    <x v="0"/>
    <x v="2"/>
    <x v="2"/>
    <m/>
    <m/>
    <m/>
    <x v="2"/>
    <m/>
    <m/>
    <m/>
    <m/>
    <m/>
    <m/>
    <m/>
    <s v=""/>
    <s v=""/>
    <s v=""/>
    <n v="2"/>
    <n v="6.6755674232309744E-4"/>
  </r>
  <r>
    <n v="1068"/>
    <x v="0"/>
    <x v="2"/>
    <x v="2"/>
    <m/>
    <m/>
    <m/>
    <x v="2"/>
    <m/>
    <m/>
    <m/>
    <m/>
    <m/>
    <m/>
    <m/>
    <s v=""/>
    <s v=""/>
    <s v=""/>
    <n v="2"/>
    <n v="6.6755674232309744E-4"/>
  </r>
  <r>
    <n v="1069"/>
    <x v="0"/>
    <x v="2"/>
    <x v="2"/>
    <m/>
    <m/>
    <m/>
    <x v="2"/>
    <m/>
    <m/>
    <m/>
    <m/>
    <m/>
    <m/>
    <m/>
    <s v=""/>
    <s v=""/>
    <s v=""/>
    <n v="2"/>
    <n v="6.6755674232309744E-4"/>
  </r>
  <r>
    <n v="1070"/>
    <x v="0"/>
    <x v="2"/>
    <x v="2"/>
    <m/>
    <m/>
    <m/>
    <x v="2"/>
    <m/>
    <m/>
    <m/>
    <m/>
    <m/>
    <m/>
    <m/>
    <s v=""/>
    <s v=""/>
    <s v=""/>
    <n v="2"/>
    <n v="6.6755674232309744E-4"/>
  </r>
  <r>
    <n v="1071"/>
    <x v="0"/>
    <x v="2"/>
    <x v="2"/>
    <m/>
    <m/>
    <m/>
    <x v="2"/>
    <m/>
    <m/>
    <m/>
    <m/>
    <m/>
    <m/>
    <m/>
    <s v=""/>
    <s v=""/>
    <s v=""/>
    <n v="2"/>
    <n v="6.6755674232309744E-4"/>
  </r>
  <r>
    <n v="1072"/>
    <x v="0"/>
    <x v="2"/>
    <x v="2"/>
    <m/>
    <m/>
    <m/>
    <x v="2"/>
    <m/>
    <m/>
    <m/>
    <m/>
    <m/>
    <m/>
    <m/>
    <s v=""/>
    <s v=""/>
    <s v=""/>
    <n v="2"/>
    <n v="6.6755674232309744E-4"/>
  </r>
  <r>
    <n v="1073"/>
    <x v="0"/>
    <x v="2"/>
    <x v="2"/>
    <m/>
    <m/>
    <m/>
    <x v="2"/>
    <m/>
    <m/>
    <m/>
    <m/>
    <m/>
    <m/>
    <m/>
    <s v=""/>
    <s v=""/>
    <s v=""/>
    <n v="2"/>
    <n v="6.6755674232309744E-4"/>
  </r>
  <r>
    <n v="1074"/>
    <x v="0"/>
    <x v="2"/>
    <x v="2"/>
    <m/>
    <m/>
    <m/>
    <x v="2"/>
    <m/>
    <m/>
    <m/>
    <m/>
    <m/>
    <m/>
    <m/>
    <s v=""/>
    <s v=""/>
    <s v=""/>
    <n v="2"/>
    <n v="6.6755674232309744E-4"/>
  </r>
  <r>
    <n v="1075"/>
    <x v="0"/>
    <x v="2"/>
    <x v="2"/>
    <m/>
    <m/>
    <m/>
    <x v="2"/>
    <m/>
    <m/>
    <m/>
    <m/>
    <m/>
    <m/>
    <m/>
    <s v=""/>
    <s v=""/>
    <s v=""/>
    <n v="2"/>
    <n v="6.6755674232309744E-4"/>
  </r>
  <r>
    <n v="1076"/>
    <x v="0"/>
    <x v="2"/>
    <x v="2"/>
    <m/>
    <m/>
    <m/>
    <x v="2"/>
    <m/>
    <m/>
    <m/>
    <m/>
    <m/>
    <m/>
    <m/>
    <s v=""/>
    <s v=""/>
    <s v=""/>
    <n v="2"/>
    <n v="6.6755674232309744E-4"/>
  </r>
  <r>
    <n v="1077"/>
    <x v="0"/>
    <x v="2"/>
    <x v="2"/>
    <m/>
    <m/>
    <m/>
    <x v="2"/>
    <m/>
    <m/>
    <m/>
    <m/>
    <m/>
    <m/>
    <m/>
    <s v=""/>
    <s v=""/>
    <s v=""/>
    <n v="2"/>
    <n v="6.6755674232309744E-4"/>
  </r>
  <r>
    <n v="1078"/>
    <x v="0"/>
    <x v="2"/>
    <x v="2"/>
    <m/>
    <m/>
    <m/>
    <x v="2"/>
    <m/>
    <m/>
    <m/>
    <m/>
    <m/>
    <m/>
    <m/>
    <s v=""/>
    <s v=""/>
    <s v=""/>
    <n v="2"/>
    <n v="6.6755674232309744E-4"/>
  </r>
  <r>
    <n v="1079"/>
    <x v="0"/>
    <x v="2"/>
    <x v="2"/>
    <m/>
    <m/>
    <m/>
    <x v="2"/>
    <m/>
    <m/>
    <m/>
    <m/>
    <m/>
    <m/>
    <m/>
    <s v=""/>
    <s v=""/>
    <s v=""/>
    <n v="2"/>
    <n v="6.6755674232309744E-4"/>
  </r>
  <r>
    <n v="1080"/>
    <x v="0"/>
    <x v="2"/>
    <x v="2"/>
    <m/>
    <m/>
    <m/>
    <x v="2"/>
    <m/>
    <m/>
    <m/>
    <m/>
    <m/>
    <m/>
    <m/>
    <s v=""/>
    <s v=""/>
    <s v=""/>
    <n v="2"/>
    <n v="6.6755674232309744E-4"/>
  </r>
  <r>
    <n v="1081"/>
    <x v="0"/>
    <x v="2"/>
    <x v="2"/>
    <m/>
    <m/>
    <m/>
    <x v="2"/>
    <m/>
    <m/>
    <m/>
    <m/>
    <m/>
    <m/>
    <m/>
    <s v=""/>
    <s v=""/>
    <s v=""/>
    <n v="2"/>
    <n v="6.6755674232309744E-4"/>
  </r>
  <r>
    <n v="1082"/>
    <x v="0"/>
    <x v="2"/>
    <x v="2"/>
    <m/>
    <m/>
    <m/>
    <x v="2"/>
    <m/>
    <m/>
    <m/>
    <m/>
    <m/>
    <m/>
    <m/>
    <s v=""/>
    <s v=""/>
    <s v=""/>
    <n v="2"/>
    <n v="6.6755674232309744E-4"/>
  </r>
  <r>
    <n v="1083"/>
    <x v="0"/>
    <x v="2"/>
    <x v="2"/>
    <m/>
    <m/>
    <m/>
    <x v="2"/>
    <m/>
    <m/>
    <m/>
    <m/>
    <m/>
    <m/>
    <m/>
    <s v=""/>
    <s v=""/>
    <s v=""/>
    <n v="2"/>
    <n v="6.6755674232309744E-4"/>
  </r>
  <r>
    <n v="1084"/>
    <x v="0"/>
    <x v="2"/>
    <x v="2"/>
    <m/>
    <m/>
    <m/>
    <x v="2"/>
    <m/>
    <m/>
    <m/>
    <m/>
    <m/>
    <m/>
    <m/>
    <s v=""/>
    <s v=""/>
    <s v=""/>
    <n v="2"/>
    <n v="6.6755674232309744E-4"/>
  </r>
  <r>
    <n v="1085"/>
    <x v="0"/>
    <x v="2"/>
    <x v="2"/>
    <m/>
    <m/>
    <m/>
    <x v="2"/>
    <m/>
    <m/>
    <m/>
    <m/>
    <m/>
    <m/>
    <m/>
    <s v=""/>
    <s v=""/>
    <s v=""/>
    <n v="2"/>
    <n v="6.6755674232309744E-4"/>
  </r>
  <r>
    <n v="1086"/>
    <x v="0"/>
    <x v="2"/>
    <x v="2"/>
    <m/>
    <m/>
    <m/>
    <x v="2"/>
    <m/>
    <m/>
    <m/>
    <m/>
    <m/>
    <m/>
    <m/>
    <s v=""/>
    <s v=""/>
    <s v=""/>
    <n v="2"/>
    <n v="6.6755674232309744E-4"/>
  </r>
  <r>
    <n v="1087"/>
    <x v="0"/>
    <x v="2"/>
    <x v="2"/>
    <m/>
    <m/>
    <m/>
    <x v="2"/>
    <m/>
    <m/>
    <m/>
    <m/>
    <m/>
    <m/>
    <m/>
    <s v=""/>
    <s v=""/>
    <s v=""/>
    <n v="2"/>
    <n v="6.6755674232309744E-4"/>
  </r>
  <r>
    <n v="1088"/>
    <x v="0"/>
    <x v="2"/>
    <x v="2"/>
    <m/>
    <m/>
    <m/>
    <x v="2"/>
    <m/>
    <m/>
    <m/>
    <m/>
    <m/>
    <m/>
    <m/>
    <s v=""/>
    <s v=""/>
    <s v=""/>
    <n v="2"/>
    <n v="6.6755674232309744E-4"/>
  </r>
  <r>
    <n v="1089"/>
    <x v="0"/>
    <x v="2"/>
    <x v="2"/>
    <m/>
    <m/>
    <m/>
    <x v="2"/>
    <m/>
    <m/>
    <m/>
    <m/>
    <m/>
    <m/>
    <m/>
    <s v=""/>
    <s v=""/>
    <s v=""/>
    <n v="2"/>
    <n v="6.6755674232309744E-4"/>
  </r>
  <r>
    <n v="1090"/>
    <x v="0"/>
    <x v="2"/>
    <x v="2"/>
    <m/>
    <m/>
    <m/>
    <x v="2"/>
    <m/>
    <m/>
    <m/>
    <m/>
    <m/>
    <m/>
    <m/>
    <s v=""/>
    <s v=""/>
    <s v=""/>
    <n v="2"/>
    <n v="6.6755674232309744E-4"/>
  </r>
  <r>
    <n v="1091"/>
    <x v="0"/>
    <x v="2"/>
    <x v="2"/>
    <m/>
    <m/>
    <m/>
    <x v="2"/>
    <m/>
    <m/>
    <m/>
    <m/>
    <m/>
    <m/>
    <m/>
    <s v=""/>
    <s v=""/>
    <s v=""/>
    <n v="2"/>
    <n v="6.6755674232309744E-4"/>
  </r>
  <r>
    <n v="1092"/>
    <x v="0"/>
    <x v="2"/>
    <x v="2"/>
    <m/>
    <m/>
    <m/>
    <x v="2"/>
    <m/>
    <m/>
    <m/>
    <m/>
    <m/>
    <m/>
    <m/>
    <s v=""/>
    <s v=""/>
    <s v=""/>
    <n v="2"/>
    <n v="6.6755674232309744E-4"/>
  </r>
  <r>
    <n v="1093"/>
    <x v="0"/>
    <x v="2"/>
    <x v="2"/>
    <m/>
    <m/>
    <m/>
    <x v="2"/>
    <m/>
    <m/>
    <m/>
    <m/>
    <m/>
    <m/>
    <m/>
    <s v=""/>
    <s v=""/>
    <s v=""/>
    <n v="2"/>
    <n v="6.6755674232309744E-4"/>
  </r>
  <r>
    <n v="1094"/>
    <x v="0"/>
    <x v="2"/>
    <x v="2"/>
    <m/>
    <m/>
    <m/>
    <x v="2"/>
    <m/>
    <m/>
    <m/>
    <m/>
    <m/>
    <m/>
    <m/>
    <s v=""/>
    <s v=""/>
    <s v=""/>
    <n v="2"/>
    <n v="6.6755674232309744E-4"/>
  </r>
  <r>
    <n v="1095"/>
    <x v="0"/>
    <x v="2"/>
    <x v="2"/>
    <m/>
    <m/>
    <m/>
    <x v="2"/>
    <m/>
    <m/>
    <m/>
    <m/>
    <m/>
    <m/>
    <m/>
    <s v=""/>
    <s v=""/>
    <s v=""/>
    <n v="2"/>
    <n v="6.6755674232309744E-4"/>
  </r>
  <r>
    <n v="1096"/>
    <x v="0"/>
    <x v="2"/>
    <x v="2"/>
    <m/>
    <m/>
    <m/>
    <x v="2"/>
    <m/>
    <m/>
    <m/>
    <m/>
    <m/>
    <m/>
    <m/>
    <s v=""/>
    <s v=""/>
    <s v=""/>
    <n v="2"/>
    <n v="6.6755674232309744E-4"/>
  </r>
  <r>
    <n v="1097"/>
    <x v="0"/>
    <x v="2"/>
    <x v="2"/>
    <m/>
    <m/>
    <m/>
    <x v="2"/>
    <m/>
    <m/>
    <m/>
    <m/>
    <m/>
    <m/>
    <m/>
    <s v=""/>
    <s v=""/>
    <s v=""/>
    <n v="2"/>
    <n v="6.6755674232309744E-4"/>
  </r>
  <r>
    <n v="1098"/>
    <x v="0"/>
    <x v="2"/>
    <x v="2"/>
    <m/>
    <m/>
    <m/>
    <x v="2"/>
    <m/>
    <m/>
    <m/>
    <m/>
    <m/>
    <m/>
    <m/>
    <s v=""/>
    <s v=""/>
    <s v=""/>
    <n v="2"/>
    <n v="6.6755674232309744E-4"/>
  </r>
  <r>
    <n v="1099"/>
    <x v="0"/>
    <x v="2"/>
    <x v="2"/>
    <m/>
    <m/>
    <m/>
    <x v="2"/>
    <m/>
    <m/>
    <m/>
    <m/>
    <m/>
    <m/>
    <m/>
    <s v=""/>
    <s v=""/>
    <s v=""/>
    <n v="2"/>
    <n v="6.6755674232309744E-4"/>
  </r>
  <r>
    <n v="1100"/>
    <x v="0"/>
    <x v="2"/>
    <x v="2"/>
    <m/>
    <m/>
    <m/>
    <x v="2"/>
    <m/>
    <m/>
    <m/>
    <m/>
    <m/>
    <m/>
    <m/>
    <s v=""/>
    <s v=""/>
    <s v=""/>
    <n v="2"/>
    <n v="6.6755674232309744E-4"/>
  </r>
  <r>
    <n v="1101"/>
    <x v="0"/>
    <x v="2"/>
    <x v="2"/>
    <m/>
    <m/>
    <m/>
    <x v="2"/>
    <m/>
    <m/>
    <m/>
    <m/>
    <m/>
    <m/>
    <m/>
    <s v=""/>
    <s v=""/>
    <s v=""/>
    <n v="2"/>
    <n v="6.6755674232309744E-4"/>
  </r>
  <r>
    <n v="1102"/>
    <x v="0"/>
    <x v="2"/>
    <x v="2"/>
    <m/>
    <m/>
    <m/>
    <x v="2"/>
    <m/>
    <m/>
    <m/>
    <m/>
    <m/>
    <m/>
    <m/>
    <s v=""/>
    <s v=""/>
    <s v=""/>
    <n v="2"/>
    <n v="6.6755674232309744E-4"/>
  </r>
  <r>
    <n v="1103"/>
    <x v="0"/>
    <x v="2"/>
    <x v="2"/>
    <m/>
    <m/>
    <m/>
    <x v="2"/>
    <m/>
    <m/>
    <m/>
    <m/>
    <m/>
    <m/>
    <m/>
    <s v=""/>
    <s v=""/>
    <s v=""/>
    <n v="2"/>
    <n v="6.6755674232309744E-4"/>
  </r>
  <r>
    <n v="1104"/>
    <x v="0"/>
    <x v="2"/>
    <x v="2"/>
    <m/>
    <m/>
    <m/>
    <x v="2"/>
    <m/>
    <m/>
    <m/>
    <m/>
    <m/>
    <m/>
    <m/>
    <s v=""/>
    <s v=""/>
    <s v=""/>
    <n v="2"/>
    <n v="6.6755674232309744E-4"/>
  </r>
  <r>
    <n v="1105"/>
    <x v="0"/>
    <x v="2"/>
    <x v="2"/>
    <m/>
    <m/>
    <m/>
    <x v="2"/>
    <m/>
    <m/>
    <m/>
    <m/>
    <m/>
    <m/>
    <m/>
    <s v=""/>
    <s v=""/>
    <s v=""/>
    <n v="2"/>
    <n v="6.6755674232309744E-4"/>
  </r>
  <r>
    <n v="1106"/>
    <x v="0"/>
    <x v="2"/>
    <x v="2"/>
    <m/>
    <m/>
    <m/>
    <x v="2"/>
    <m/>
    <m/>
    <m/>
    <m/>
    <m/>
    <m/>
    <m/>
    <s v=""/>
    <s v=""/>
    <s v=""/>
    <n v="2"/>
    <n v="6.6755674232309744E-4"/>
  </r>
  <r>
    <n v="1107"/>
    <x v="0"/>
    <x v="2"/>
    <x v="2"/>
    <m/>
    <m/>
    <m/>
    <x v="2"/>
    <m/>
    <m/>
    <m/>
    <m/>
    <m/>
    <m/>
    <m/>
    <s v=""/>
    <s v=""/>
    <s v=""/>
    <n v="2"/>
    <n v="6.6755674232309744E-4"/>
  </r>
  <r>
    <n v="1108"/>
    <x v="0"/>
    <x v="2"/>
    <x v="2"/>
    <m/>
    <m/>
    <m/>
    <x v="2"/>
    <m/>
    <m/>
    <m/>
    <m/>
    <m/>
    <m/>
    <m/>
    <s v=""/>
    <s v=""/>
    <s v=""/>
    <n v="2"/>
    <n v="6.6755674232309744E-4"/>
  </r>
  <r>
    <n v="1109"/>
    <x v="0"/>
    <x v="2"/>
    <x v="2"/>
    <m/>
    <m/>
    <m/>
    <x v="2"/>
    <m/>
    <m/>
    <m/>
    <m/>
    <m/>
    <m/>
    <m/>
    <s v=""/>
    <s v=""/>
    <s v=""/>
    <n v="2"/>
    <n v="6.6755674232309744E-4"/>
  </r>
  <r>
    <n v="1110"/>
    <x v="0"/>
    <x v="2"/>
    <x v="2"/>
    <m/>
    <m/>
    <m/>
    <x v="2"/>
    <m/>
    <m/>
    <m/>
    <m/>
    <m/>
    <m/>
    <m/>
    <s v=""/>
    <s v=""/>
    <s v=""/>
    <n v="2"/>
    <n v="6.6755674232309744E-4"/>
  </r>
  <r>
    <n v="1111"/>
    <x v="0"/>
    <x v="2"/>
    <x v="2"/>
    <m/>
    <m/>
    <m/>
    <x v="2"/>
    <m/>
    <m/>
    <m/>
    <m/>
    <m/>
    <m/>
    <m/>
    <s v=""/>
    <s v=""/>
    <s v=""/>
    <n v="2"/>
    <n v="6.6755674232309744E-4"/>
  </r>
  <r>
    <n v="1112"/>
    <x v="0"/>
    <x v="2"/>
    <x v="2"/>
    <m/>
    <m/>
    <m/>
    <x v="2"/>
    <m/>
    <m/>
    <m/>
    <m/>
    <m/>
    <m/>
    <m/>
    <s v=""/>
    <s v=""/>
    <s v=""/>
    <n v="2"/>
    <n v="6.6755674232309744E-4"/>
  </r>
  <r>
    <n v="1113"/>
    <x v="0"/>
    <x v="2"/>
    <x v="2"/>
    <m/>
    <m/>
    <m/>
    <x v="2"/>
    <m/>
    <m/>
    <m/>
    <m/>
    <m/>
    <m/>
    <m/>
    <s v=""/>
    <s v=""/>
    <s v=""/>
    <n v="2"/>
    <n v="6.6755674232309744E-4"/>
  </r>
  <r>
    <n v="1114"/>
    <x v="0"/>
    <x v="2"/>
    <x v="2"/>
    <m/>
    <m/>
    <m/>
    <x v="2"/>
    <m/>
    <m/>
    <m/>
    <m/>
    <m/>
    <m/>
    <m/>
    <s v=""/>
    <s v=""/>
    <s v=""/>
    <n v="2"/>
    <n v="6.6755674232309744E-4"/>
  </r>
  <r>
    <n v="1115"/>
    <x v="0"/>
    <x v="2"/>
    <x v="2"/>
    <m/>
    <m/>
    <m/>
    <x v="2"/>
    <m/>
    <m/>
    <m/>
    <m/>
    <m/>
    <m/>
    <m/>
    <s v=""/>
    <s v=""/>
    <s v=""/>
    <n v="2"/>
    <n v="6.6755674232309744E-4"/>
  </r>
  <r>
    <n v="1116"/>
    <x v="0"/>
    <x v="2"/>
    <x v="2"/>
    <m/>
    <m/>
    <m/>
    <x v="2"/>
    <m/>
    <m/>
    <m/>
    <m/>
    <m/>
    <m/>
    <m/>
    <s v=""/>
    <s v=""/>
    <s v=""/>
    <n v="2"/>
    <n v="6.6755674232309744E-4"/>
  </r>
  <r>
    <n v="1117"/>
    <x v="0"/>
    <x v="2"/>
    <x v="2"/>
    <m/>
    <m/>
    <m/>
    <x v="2"/>
    <m/>
    <m/>
    <m/>
    <m/>
    <m/>
    <m/>
    <m/>
    <s v=""/>
    <s v=""/>
    <s v=""/>
    <n v="2"/>
    <n v="6.6755674232309744E-4"/>
  </r>
  <r>
    <n v="1118"/>
    <x v="0"/>
    <x v="2"/>
    <x v="2"/>
    <m/>
    <m/>
    <m/>
    <x v="2"/>
    <m/>
    <m/>
    <m/>
    <m/>
    <m/>
    <m/>
    <m/>
    <s v=""/>
    <s v=""/>
    <s v=""/>
    <n v="2"/>
    <n v="6.6755674232309744E-4"/>
  </r>
  <r>
    <n v="1119"/>
    <x v="0"/>
    <x v="2"/>
    <x v="2"/>
    <m/>
    <m/>
    <m/>
    <x v="2"/>
    <m/>
    <m/>
    <m/>
    <m/>
    <m/>
    <m/>
    <m/>
    <s v=""/>
    <s v=""/>
    <s v=""/>
    <n v="2"/>
    <n v="6.6755674232309744E-4"/>
  </r>
  <r>
    <n v="1120"/>
    <x v="0"/>
    <x v="2"/>
    <x v="2"/>
    <m/>
    <m/>
    <m/>
    <x v="2"/>
    <m/>
    <m/>
    <m/>
    <m/>
    <m/>
    <m/>
    <m/>
    <s v=""/>
    <s v=""/>
    <s v=""/>
    <n v="2"/>
    <n v="6.6755674232309744E-4"/>
  </r>
  <r>
    <n v="1121"/>
    <x v="0"/>
    <x v="2"/>
    <x v="2"/>
    <m/>
    <m/>
    <m/>
    <x v="2"/>
    <m/>
    <m/>
    <m/>
    <m/>
    <m/>
    <m/>
    <m/>
    <s v=""/>
    <s v=""/>
    <s v=""/>
    <n v="2"/>
    <n v="6.6755674232309744E-4"/>
  </r>
  <r>
    <n v="1122"/>
    <x v="0"/>
    <x v="2"/>
    <x v="2"/>
    <m/>
    <m/>
    <m/>
    <x v="2"/>
    <m/>
    <m/>
    <m/>
    <m/>
    <m/>
    <m/>
    <m/>
    <s v=""/>
    <s v=""/>
    <s v=""/>
    <n v="2"/>
    <n v="6.6755674232309744E-4"/>
  </r>
  <r>
    <n v="1123"/>
    <x v="0"/>
    <x v="2"/>
    <x v="2"/>
    <m/>
    <m/>
    <m/>
    <x v="2"/>
    <m/>
    <m/>
    <m/>
    <m/>
    <m/>
    <m/>
    <m/>
    <s v=""/>
    <s v=""/>
    <s v=""/>
    <n v="2"/>
    <n v="6.6755674232309744E-4"/>
  </r>
  <r>
    <n v="1124"/>
    <x v="0"/>
    <x v="2"/>
    <x v="2"/>
    <m/>
    <m/>
    <m/>
    <x v="2"/>
    <m/>
    <m/>
    <m/>
    <m/>
    <m/>
    <m/>
    <m/>
    <s v=""/>
    <s v=""/>
    <s v=""/>
    <n v="2"/>
    <n v="6.6755674232309744E-4"/>
  </r>
  <r>
    <n v="1125"/>
    <x v="0"/>
    <x v="2"/>
    <x v="2"/>
    <m/>
    <m/>
    <m/>
    <x v="2"/>
    <m/>
    <m/>
    <m/>
    <m/>
    <m/>
    <m/>
    <m/>
    <s v=""/>
    <s v=""/>
    <s v=""/>
    <n v="2"/>
    <n v="6.6755674232309744E-4"/>
  </r>
  <r>
    <n v="1126"/>
    <x v="0"/>
    <x v="2"/>
    <x v="2"/>
    <m/>
    <m/>
    <m/>
    <x v="2"/>
    <m/>
    <m/>
    <m/>
    <m/>
    <m/>
    <m/>
    <m/>
    <s v=""/>
    <s v=""/>
    <s v=""/>
    <n v="2"/>
    <n v="6.6755674232309744E-4"/>
  </r>
  <r>
    <n v="1127"/>
    <x v="0"/>
    <x v="2"/>
    <x v="2"/>
    <m/>
    <m/>
    <m/>
    <x v="2"/>
    <m/>
    <m/>
    <m/>
    <m/>
    <m/>
    <m/>
    <m/>
    <s v=""/>
    <s v=""/>
    <s v=""/>
    <n v="2"/>
    <n v="6.6755674232309744E-4"/>
  </r>
  <r>
    <n v="1128"/>
    <x v="0"/>
    <x v="2"/>
    <x v="2"/>
    <m/>
    <m/>
    <m/>
    <x v="2"/>
    <m/>
    <m/>
    <m/>
    <m/>
    <m/>
    <m/>
    <m/>
    <s v=""/>
    <s v=""/>
    <s v=""/>
    <n v="2"/>
    <n v="6.6755674232309744E-4"/>
  </r>
  <r>
    <n v="1129"/>
    <x v="0"/>
    <x v="2"/>
    <x v="2"/>
    <m/>
    <m/>
    <m/>
    <x v="2"/>
    <m/>
    <m/>
    <m/>
    <m/>
    <m/>
    <m/>
    <m/>
    <s v=""/>
    <s v=""/>
    <s v=""/>
    <n v="2"/>
    <n v="6.6755674232309744E-4"/>
  </r>
  <r>
    <n v="1130"/>
    <x v="0"/>
    <x v="2"/>
    <x v="2"/>
    <m/>
    <m/>
    <m/>
    <x v="2"/>
    <m/>
    <m/>
    <m/>
    <m/>
    <m/>
    <m/>
    <m/>
    <s v=""/>
    <s v=""/>
    <s v=""/>
    <n v="2"/>
    <n v="6.6755674232309744E-4"/>
  </r>
  <r>
    <n v="1131"/>
    <x v="0"/>
    <x v="2"/>
    <x v="2"/>
    <m/>
    <m/>
    <m/>
    <x v="2"/>
    <m/>
    <m/>
    <m/>
    <m/>
    <m/>
    <m/>
    <m/>
    <s v=""/>
    <s v=""/>
    <s v=""/>
    <n v="2"/>
    <n v="6.6755674232309744E-4"/>
  </r>
  <r>
    <n v="1132"/>
    <x v="0"/>
    <x v="2"/>
    <x v="2"/>
    <m/>
    <m/>
    <m/>
    <x v="2"/>
    <m/>
    <m/>
    <m/>
    <m/>
    <m/>
    <m/>
    <m/>
    <s v=""/>
    <s v=""/>
    <s v=""/>
    <n v="2"/>
    <n v="6.6755674232309744E-4"/>
  </r>
  <r>
    <n v="1133"/>
    <x v="0"/>
    <x v="2"/>
    <x v="2"/>
    <m/>
    <m/>
    <m/>
    <x v="2"/>
    <m/>
    <m/>
    <m/>
    <m/>
    <m/>
    <m/>
    <m/>
    <s v=""/>
    <s v=""/>
    <s v=""/>
    <n v="2"/>
    <n v="6.6755674232309744E-4"/>
  </r>
  <r>
    <n v="1134"/>
    <x v="0"/>
    <x v="2"/>
    <x v="2"/>
    <m/>
    <m/>
    <m/>
    <x v="2"/>
    <m/>
    <m/>
    <m/>
    <m/>
    <m/>
    <m/>
    <m/>
    <s v=""/>
    <s v=""/>
    <s v=""/>
    <n v="2"/>
    <n v="6.6755674232309744E-4"/>
  </r>
  <r>
    <n v="1135"/>
    <x v="0"/>
    <x v="2"/>
    <x v="2"/>
    <m/>
    <m/>
    <m/>
    <x v="2"/>
    <m/>
    <m/>
    <m/>
    <m/>
    <m/>
    <m/>
    <m/>
    <s v=""/>
    <s v=""/>
    <s v=""/>
    <n v="2"/>
    <n v="6.6755674232309744E-4"/>
  </r>
  <r>
    <n v="1136"/>
    <x v="0"/>
    <x v="2"/>
    <x v="2"/>
    <m/>
    <m/>
    <m/>
    <x v="2"/>
    <m/>
    <m/>
    <m/>
    <m/>
    <m/>
    <m/>
    <m/>
    <s v=""/>
    <s v=""/>
    <s v=""/>
    <n v="2"/>
    <n v="6.6755674232309744E-4"/>
  </r>
  <r>
    <n v="1137"/>
    <x v="0"/>
    <x v="2"/>
    <x v="2"/>
    <m/>
    <m/>
    <m/>
    <x v="2"/>
    <m/>
    <m/>
    <m/>
    <m/>
    <m/>
    <m/>
    <m/>
    <s v=""/>
    <s v=""/>
    <s v=""/>
    <n v="2"/>
    <n v="6.6755674232309744E-4"/>
  </r>
  <r>
    <n v="1138"/>
    <x v="0"/>
    <x v="2"/>
    <x v="2"/>
    <m/>
    <m/>
    <m/>
    <x v="2"/>
    <m/>
    <m/>
    <m/>
    <m/>
    <m/>
    <m/>
    <m/>
    <s v=""/>
    <s v=""/>
    <s v=""/>
    <n v="2"/>
    <n v="6.6755674232309744E-4"/>
  </r>
  <r>
    <n v="1139"/>
    <x v="0"/>
    <x v="2"/>
    <x v="2"/>
    <m/>
    <m/>
    <m/>
    <x v="2"/>
    <m/>
    <m/>
    <m/>
    <m/>
    <m/>
    <m/>
    <m/>
    <s v=""/>
    <s v=""/>
    <s v=""/>
    <n v="2"/>
    <n v="6.6755674232309744E-4"/>
  </r>
  <r>
    <n v="1140"/>
    <x v="0"/>
    <x v="2"/>
    <x v="2"/>
    <m/>
    <m/>
    <m/>
    <x v="2"/>
    <m/>
    <m/>
    <m/>
    <m/>
    <m/>
    <m/>
    <m/>
    <s v=""/>
    <s v=""/>
    <s v=""/>
    <n v="2"/>
    <n v="6.6755674232309744E-4"/>
  </r>
  <r>
    <n v="1141"/>
    <x v="0"/>
    <x v="2"/>
    <x v="2"/>
    <m/>
    <m/>
    <m/>
    <x v="2"/>
    <m/>
    <m/>
    <m/>
    <m/>
    <m/>
    <m/>
    <m/>
    <s v=""/>
    <s v=""/>
    <s v=""/>
    <n v="2"/>
    <n v="6.6755674232309744E-4"/>
  </r>
  <r>
    <n v="1142"/>
    <x v="0"/>
    <x v="2"/>
    <x v="2"/>
    <m/>
    <m/>
    <m/>
    <x v="2"/>
    <m/>
    <m/>
    <m/>
    <m/>
    <m/>
    <m/>
    <m/>
    <s v=""/>
    <s v=""/>
    <s v=""/>
    <n v="2"/>
    <n v="6.6755674232309744E-4"/>
  </r>
  <r>
    <n v="1143"/>
    <x v="0"/>
    <x v="2"/>
    <x v="2"/>
    <m/>
    <m/>
    <m/>
    <x v="2"/>
    <m/>
    <m/>
    <m/>
    <m/>
    <m/>
    <m/>
    <m/>
    <s v=""/>
    <s v=""/>
    <s v=""/>
    <n v="2"/>
    <n v="6.6755674232309744E-4"/>
  </r>
  <r>
    <n v="1144"/>
    <x v="0"/>
    <x v="2"/>
    <x v="2"/>
    <m/>
    <m/>
    <m/>
    <x v="2"/>
    <m/>
    <m/>
    <m/>
    <m/>
    <m/>
    <m/>
    <m/>
    <s v=""/>
    <s v=""/>
    <s v=""/>
    <n v="2"/>
    <n v="6.6755674232309744E-4"/>
  </r>
  <r>
    <n v="1145"/>
    <x v="0"/>
    <x v="2"/>
    <x v="2"/>
    <m/>
    <m/>
    <m/>
    <x v="2"/>
    <m/>
    <m/>
    <m/>
    <m/>
    <m/>
    <m/>
    <m/>
    <s v=""/>
    <s v=""/>
    <s v=""/>
    <n v="2"/>
    <n v="6.6755674232309744E-4"/>
  </r>
  <r>
    <n v="1146"/>
    <x v="0"/>
    <x v="2"/>
    <x v="2"/>
    <m/>
    <m/>
    <m/>
    <x v="2"/>
    <m/>
    <m/>
    <m/>
    <m/>
    <m/>
    <m/>
    <m/>
    <s v=""/>
    <s v=""/>
    <s v=""/>
    <n v="2"/>
    <n v="6.6755674232309744E-4"/>
  </r>
  <r>
    <n v="1147"/>
    <x v="0"/>
    <x v="2"/>
    <x v="2"/>
    <m/>
    <m/>
    <m/>
    <x v="2"/>
    <m/>
    <m/>
    <m/>
    <m/>
    <m/>
    <m/>
    <m/>
    <s v=""/>
    <s v=""/>
    <s v=""/>
    <n v="2"/>
    <n v="6.6755674232309744E-4"/>
  </r>
  <r>
    <n v="1148"/>
    <x v="0"/>
    <x v="2"/>
    <x v="2"/>
    <m/>
    <m/>
    <m/>
    <x v="2"/>
    <m/>
    <m/>
    <m/>
    <m/>
    <m/>
    <m/>
    <m/>
    <s v=""/>
    <s v=""/>
    <s v=""/>
    <n v="2"/>
    <n v="6.6755674232309744E-4"/>
  </r>
  <r>
    <n v="1149"/>
    <x v="0"/>
    <x v="2"/>
    <x v="2"/>
    <m/>
    <m/>
    <m/>
    <x v="2"/>
    <m/>
    <m/>
    <m/>
    <m/>
    <m/>
    <m/>
    <m/>
    <s v=""/>
    <s v=""/>
    <s v=""/>
    <n v="2"/>
    <n v="6.6755674232309744E-4"/>
  </r>
  <r>
    <n v="1150"/>
    <x v="0"/>
    <x v="2"/>
    <x v="2"/>
    <m/>
    <m/>
    <m/>
    <x v="2"/>
    <m/>
    <m/>
    <m/>
    <m/>
    <m/>
    <m/>
    <m/>
    <s v=""/>
    <s v=""/>
    <s v=""/>
    <n v="2"/>
    <n v="6.6755674232309744E-4"/>
  </r>
  <r>
    <n v="1151"/>
    <x v="0"/>
    <x v="2"/>
    <x v="2"/>
    <m/>
    <m/>
    <m/>
    <x v="2"/>
    <m/>
    <m/>
    <m/>
    <m/>
    <m/>
    <m/>
    <m/>
    <s v=""/>
    <s v=""/>
    <s v=""/>
    <n v="2"/>
    <n v="6.6755674232309744E-4"/>
  </r>
  <r>
    <n v="1152"/>
    <x v="0"/>
    <x v="2"/>
    <x v="2"/>
    <m/>
    <m/>
    <m/>
    <x v="2"/>
    <m/>
    <m/>
    <m/>
    <m/>
    <m/>
    <m/>
    <m/>
    <s v=""/>
    <s v=""/>
    <s v=""/>
    <n v="2"/>
    <n v="6.6755674232309744E-4"/>
  </r>
  <r>
    <n v="1153"/>
    <x v="0"/>
    <x v="2"/>
    <x v="2"/>
    <m/>
    <m/>
    <m/>
    <x v="2"/>
    <m/>
    <m/>
    <m/>
    <m/>
    <m/>
    <m/>
    <m/>
    <s v=""/>
    <s v=""/>
    <s v=""/>
    <n v="2"/>
    <n v="6.6755674232309744E-4"/>
  </r>
  <r>
    <n v="1154"/>
    <x v="0"/>
    <x v="2"/>
    <x v="2"/>
    <m/>
    <m/>
    <m/>
    <x v="2"/>
    <m/>
    <m/>
    <m/>
    <m/>
    <m/>
    <m/>
    <m/>
    <s v=""/>
    <s v=""/>
    <s v=""/>
    <n v="2"/>
    <n v="6.6755674232309744E-4"/>
  </r>
  <r>
    <n v="1155"/>
    <x v="0"/>
    <x v="2"/>
    <x v="2"/>
    <m/>
    <m/>
    <m/>
    <x v="2"/>
    <m/>
    <m/>
    <m/>
    <m/>
    <m/>
    <m/>
    <m/>
    <s v=""/>
    <s v=""/>
    <s v=""/>
    <n v="2"/>
    <n v="6.6755674232309744E-4"/>
  </r>
  <r>
    <n v="1156"/>
    <x v="0"/>
    <x v="2"/>
    <x v="2"/>
    <m/>
    <m/>
    <m/>
    <x v="2"/>
    <m/>
    <m/>
    <m/>
    <m/>
    <m/>
    <m/>
    <m/>
    <s v=""/>
    <s v=""/>
    <s v=""/>
    <n v="2"/>
    <n v="6.6755674232309744E-4"/>
  </r>
  <r>
    <n v="1157"/>
    <x v="0"/>
    <x v="2"/>
    <x v="2"/>
    <m/>
    <m/>
    <m/>
    <x v="2"/>
    <m/>
    <m/>
    <m/>
    <m/>
    <m/>
    <m/>
    <m/>
    <s v=""/>
    <s v=""/>
    <s v=""/>
    <n v="2"/>
    <n v="6.6755674232309744E-4"/>
  </r>
  <r>
    <n v="1158"/>
    <x v="0"/>
    <x v="2"/>
    <x v="2"/>
    <m/>
    <m/>
    <m/>
    <x v="2"/>
    <m/>
    <m/>
    <m/>
    <m/>
    <m/>
    <m/>
    <m/>
    <s v=""/>
    <s v=""/>
    <s v=""/>
    <n v="2"/>
    <n v="6.6755674232309744E-4"/>
  </r>
  <r>
    <n v="1159"/>
    <x v="0"/>
    <x v="2"/>
    <x v="2"/>
    <m/>
    <m/>
    <m/>
    <x v="2"/>
    <m/>
    <m/>
    <m/>
    <m/>
    <m/>
    <m/>
    <m/>
    <s v=""/>
    <s v=""/>
    <s v=""/>
    <n v="2"/>
    <n v="6.6755674232309744E-4"/>
  </r>
  <r>
    <n v="1160"/>
    <x v="0"/>
    <x v="2"/>
    <x v="2"/>
    <m/>
    <m/>
    <m/>
    <x v="2"/>
    <m/>
    <m/>
    <m/>
    <m/>
    <m/>
    <m/>
    <m/>
    <s v=""/>
    <s v=""/>
    <s v=""/>
    <n v="2"/>
    <n v="6.6755674232309744E-4"/>
  </r>
  <r>
    <n v="1161"/>
    <x v="0"/>
    <x v="2"/>
    <x v="2"/>
    <m/>
    <m/>
    <m/>
    <x v="2"/>
    <m/>
    <m/>
    <m/>
    <m/>
    <m/>
    <m/>
    <m/>
    <s v=""/>
    <s v=""/>
    <s v=""/>
    <n v="2"/>
    <n v="6.6755674232309744E-4"/>
  </r>
  <r>
    <n v="1162"/>
    <x v="0"/>
    <x v="2"/>
    <x v="2"/>
    <m/>
    <m/>
    <m/>
    <x v="2"/>
    <m/>
    <m/>
    <m/>
    <m/>
    <m/>
    <m/>
    <m/>
    <s v=""/>
    <s v=""/>
    <s v=""/>
    <n v="2"/>
    <n v="6.6755674232309744E-4"/>
  </r>
  <r>
    <n v="1163"/>
    <x v="0"/>
    <x v="2"/>
    <x v="2"/>
    <m/>
    <m/>
    <m/>
    <x v="2"/>
    <m/>
    <m/>
    <m/>
    <m/>
    <m/>
    <m/>
    <m/>
    <s v=""/>
    <s v=""/>
    <s v=""/>
    <n v="2"/>
    <n v="6.6755674232309744E-4"/>
  </r>
  <r>
    <n v="1164"/>
    <x v="0"/>
    <x v="2"/>
    <x v="2"/>
    <m/>
    <m/>
    <m/>
    <x v="2"/>
    <m/>
    <m/>
    <m/>
    <m/>
    <m/>
    <m/>
    <m/>
    <s v=""/>
    <s v=""/>
    <s v=""/>
    <n v="2"/>
    <n v="6.6755674232309744E-4"/>
  </r>
  <r>
    <n v="1165"/>
    <x v="0"/>
    <x v="2"/>
    <x v="2"/>
    <m/>
    <m/>
    <m/>
    <x v="2"/>
    <m/>
    <m/>
    <m/>
    <m/>
    <m/>
    <m/>
    <m/>
    <s v=""/>
    <s v=""/>
    <s v=""/>
    <n v="2"/>
    <n v="6.6755674232309744E-4"/>
  </r>
  <r>
    <n v="1166"/>
    <x v="0"/>
    <x v="2"/>
    <x v="2"/>
    <m/>
    <m/>
    <m/>
    <x v="2"/>
    <m/>
    <m/>
    <m/>
    <m/>
    <m/>
    <m/>
    <m/>
    <s v=""/>
    <s v=""/>
    <s v=""/>
    <n v="2"/>
    <n v="6.6755674232309744E-4"/>
  </r>
  <r>
    <n v="1167"/>
    <x v="0"/>
    <x v="2"/>
    <x v="2"/>
    <m/>
    <m/>
    <m/>
    <x v="2"/>
    <m/>
    <m/>
    <m/>
    <m/>
    <m/>
    <m/>
    <m/>
    <s v=""/>
    <s v=""/>
    <s v=""/>
    <n v="2"/>
    <n v="6.6755674232309744E-4"/>
  </r>
  <r>
    <n v="1168"/>
    <x v="0"/>
    <x v="2"/>
    <x v="2"/>
    <m/>
    <m/>
    <m/>
    <x v="2"/>
    <m/>
    <m/>
    <m/>
    <m/>
    <m/>
    <m/>
    <m/>
    <s v=""/>
    <s v=""/>
    <s v=""/>
    <n v="2"/>
    <n v="6.6755674232309744E-4"/>
  </r>
  <r>
    <n v="1169"/>
    <x v="0"/>
    <x v="2"/>
    <x v="2"/>
    <m/>
    <m/>
    <m/>
    <x v="2"/>
    <m/>
    <m/>
    <m/>
    <m/>
    <m/>
    <m/>
    <m/>
    <s v=""/>
    <s v=""/>
    <s v=""/>
    <n v="2"/>
    <n v="6.6755674232309744E-4"/>
  </r>
  <r>
    <n v="1170"/>
    <x v="0"/>
    <x v="2"/>
    <x v="2"/>
    <m/>
    <m/>
    <m/>
    <x v="2"/>
    <m/>
    <m/>
    <m/>
    <m/>
    <m/>
    <m/>
    <m/>
    <s v=""/>
    <s v=""/>
    <s v=""/>
    <n v="2"/>
    <n v="6.6755674232309744E-4"/>
  </r>
  <r>
    <n v="1171"/>
    <x v="0"/>
    <x v="2"/>
    <x v="2"/>
    <m/>
    <m/>
    <m/>
    <x v="2"/>
    <m/>
    <m/>
    <m/>
    <m/>
    <m/>
    <m/>
    <m/>
    <s v=""/>
    <s v=""/>
    <s v=""/>
    <n v="2"/>
    <n v="6.6755674232309744E-4"/>
  </r>
  <r>
    <n v="1172"/>
    <x v="0"/>
    <x v="2"/>
    <x v="2"/>
    <m/>
    <m/>
    <m/>
    <x v="2"/>
    <m/>
    <m/>
    <m/>
    <m/>
    <m/>
    <m/>
    <m/>
    <s v=""/>
    <s v=""/>
    <s v=""/>
    <n v="2"/>
    <n v="6.6755674232309744E-4"/>
  </r>
  <r>
    <n v="1173"/>
    <x v="0"/>
    <x v="2"/>
    <x v="2"/>
    <m/>
    <m/>
    <m/>
    <x v="2"/>
    <m/>
    <m/>
    <m/>
    <m/>
    <m/>
    <m/>
    <m/>
    <s v=""/>
    <s v=""/>
    <s v=""/>
    <n v="2"/>
    <n v="6.6755674232309744E-4"/>
  </r>
  <r>
    <n v="1174"/>
    <x v="0"/>
    <x v="2"/>
    <x v="2"/>
    <m/>
    <m/>
    <m/>
    <x v="2"/>
    <m/>
    <m/>
    <m/>
    <m/>
    <m/>
    <m/>
    <m/>
    <s v=""/>
    <s v=""/>
    <s v=""/>
    <n v="2"/>
    <n v="6.6755674232309744E-4"/>
  </r>
  <r>
    <n v="1175"/>
    <x v="0"/>
    <x v="2"/>
    <x v="2"/>
    <m/>
    <m/>
    <m/>
    <x v="2"/>
    <m/>
    <m/>
    <m/>
    <m/>
    <m/>
    <m/>
    <m/>
    <s v=""/>
    <s v=""/>
    <s v=""/>
    <n v="2"/>
    <n v="6.6755674232309744E-4"/>
  </r>
  <r>
    <n v="1176"/>
    <x v="0"/>
    <x v="2"/>
    <x v="2"/>
    <m/>
    <m/>
    <m/>
    <x v="2"/>
    <m/>
    <m/>
    <m/>
    <m/>
    <m/>
    <m/>
    <m/>
    <s v=""/>
    <s v=""/>
    <s v=""/>
    <n v="2"/>
    <n v="6.6755674232309744E-4"/>
  </r>
  <r>
    <n v="1177"/>
    <x v="0"/>
    <x v="2"/>
    <x v="2"/>
    <m/>
    <m/>
    <m/>
    <x v="2"/>
    <m/>
    <m/>
    <m/>
    <m/>
    <m/>
    <m/>
    <m/>
    <s v=""/>
    <s v=""/>
    <s v=""/>
    <n v="2"/>
    <n v="6.6755674232309744E-4"/>
  </r>
  <r>
    <n v="1178"/>
    <x v="0"/>
    <x v="2"/>
    <x v="2"/>
    <m/>
    <m/>
    <m/>
    <x v="2"/>
    <m/>
    <m/>
    <m/>
    <m/>
    <m/>
    <m/>
    <m/>
    <s v=""/>
    <s v=""/>
    <s v=""/>
    <n v="2"/>
    <n v="6.6755674232309744E-4"/>
  </r>
  <r>
    <n v="1179"/>
    <x v="0"/>
    <x v="2"/>
    <x v="2"/>
    <m/>
    <m/>
    <m/>
    <x v="2"/>
    <m/>
    <m/>
    <m/>
    <m/>
    <m/>
    <m/>
    <m/>
    <s v=""/>
    <s v=""/>
    <s v=""/>
    <n v="2"/>
    <n v="6.6755674232309744E-4"/>
  </r>
  <r>
    <n v="1180"/>
    <x v="0"/>
    <x v="2"/>
    <x v="2"/>
    <m/>
    <m/>
    <m/>
    <x v="2"/>
    <m/>
    <m/>
    <m/>
    <m/>
    <m/>
    <m/>
    <m/>
    <s v=""/>
    <s v=""/>
    <s v=""/>
    <n v="2"/>
    <n v="6.6755674232309744E-4"/>
  </r>
  <r>
    <n v="1181"/>
    <x v="0"/>
    <x v="2"/>
    <x v="2"/>
    <m/>
    <m/>
    <m/>
    <x v="2"/>
    <m/>
    <m/>
    <m/>
    <m/>
    <m/>
    <m/>
    <m/>
    <s v=""/>
    <s v=""/>
    <s v=""/>
    <n v="2"/>
    <n v="6.6755674232309744E-4"/>
  </r>
  <r>
    <n v="1182"/>
    <x v="0"/>
    <x v="2"/>
    <x v="2"/>
    <m/>
    <m/>
    <m/>
    <x v="2"/>
    <m/>
    <m/>
    <m/>
    <m/>
    <m/>
    <m/>
    <m/>
    <s v=""/>
    <s v=""/>
    <s v=""/>
    <n v="2"/>
    <n v="6.6755674232309744E-4"/>
  </r>
  <r>
    <n v="1183"/>
    <x v="0"/>
    <x v="2"/>
    <x v="2"/>
    <m/>
    <m/>
    <m/>
    <x v="2"/>
    <m/>
    <m/>
    <m/>
    <m/>
    <m/>
    <m/>
    <m/>
    <s v=""/>
    <s v=""/>
    <s v=""/>
    <n v="2"/>
    <n v="6.6755674232309744E-4"/>
  </r>
  <r>
    <n v="1184"/>
    <x v="0"/>
    <x v="2"/>
    <x v="2"/>
    <m/>
    <m/>
    <m/>
    <x v="2"/>
    <m/>
    <m/>
    <m/>
    <m/>
    <m/>
    <m/>
    <m/>
    <s v=""/>
    <s v=""/>
    <s v=""/>
    <n v="2"/>
    <n v="6.6755674232309744E-4"/>
  </r>
  <r>
    <n v="1185"/>
    <x v="0"/>
    <x v="2"/>
    <x v="2"/>
    <m/>
    <m/>
    <m/>
    <x v="2"/>
    <m/>
    <m/>
    <m/>
    <m/>
    <m/>
    <m/>
    <m/>
    <s v=""/>
    <s v=""/>
    <s v=""/>
    <n v="2"/>
    <n v="6.6755674232309744E-4"/>
  </r>
  <r>
    <n v="1186"/>
    <x v="0"/>
    <x v="2"/>
    <x v="2"/>
    <m/>
    <m/>
    <m/>
    <x v="2"/>
    <m/>
    <m/>
    <m/>
    <m/>
    <m/>
    <m/>
    <m/>
    <s v=""/>
    <s v=""/>
    <s v=""/>
    <n v="2"/>
    <n v="6.6755674232309744E-4"/>
  </r>
  <r>
    <n v="1187"/>
    <x v="0"/>
    <x v="2"/>
    <x v="2"/>
    <m/>
    <m/>
    <m/>
    <x v="2"/>
    <m/>
    <m/>
    <m/>
    <m/>
    <m/>
    <m/>
    <m/>
    <s v=""/>
    <s v=""/>
    <s v=""/>
    <n v="2"/>
    <n v="6.6755674232309744E-4"/>
  </r>
  <r>
    <n v="1188"/>
    <x v="0"/>
    <x v="2"/>
    <x v="2"/>
    <m/>
    <m/>
    <m/>
    <x v="2"/>
    <m/>
    <m/>
    <m/>
    <m/>
    <m/>
    <m/>
    <m/>
    <s v=""/>
    <s v=""/>
    <s v=""/>
    <n v="2"/>
    <n v="6.6755674232309744E-4"/>
  </r>
  <r>
    <n v="1189"/>
    <x v="0"/>
    <x v="2"/>
    <x v="2"/>
    <m/>
    <m/>
    <m/>
    <x v="2"/>
    <m/>
    <m/>
    <m/>
    <m/>
    <m/>
    <m/>
    <m/>
    <s v=""/>
    <s v=""/>
    <s v=""/>
    <n v="2"/>
    <n v="6.6755674232309744E-4"/>
  </r>
  <r>
    <n v="1190"/>
    <x v="0"/>
    <x v="2"/>
    <x v="2"/>
    <m/>
    <m/>
    <m/>
    <x v="2"/>
    <m/>
    <m/>
    <m/>
    <m/>
    <m/>
    <m/>
    <m/>
    <s v=""/>
    <s v=""/>
    <s v=""/>
    <n v="2"/>
    <n v="6.6755674232309744E-4"/>
  </r>
  <r>
    <n v="1191"/>
    <x v="0"/>
    <x v="2"/>
    <x v="2"/>
    <m/>
    <m/>
    <m/>
    <x v="2"/>
    <m/>
    <m/>
    <m/>
    <m/>
    <m/>
    <m/>
    <m/>
    <s v=""/>
    <s v=""/>
    <s v=""/>
    <n v="2"/>
    <n v="6.6755674232309744E-4"/>
  </r>
  <r>
    <n v="1192"/>
    <x v="0"/>
    <x v="2"/>
    <x v="2"/>
    <m/>
    <m/>
    <m/>
    <x v="2"/>
    <m/>
    <m/>
    <m/>
    <m/>
    <m/>
    <m/>
    <m/>
    <s v=""/>
    <s v=""/>
    <s v=""/>
    <n v="2"/>
    <n v="6.6755674232309744E-4"/>
  </r>
  <r>
    <n v="1193"/>
    <x v="0"/>
    <x v="2"/>
    <x v="2"/>
    <m/>
    <m/>
    <m/>
    <x v="2"/>
    <m/>
    <m/>
    <m/>
    <m/>
    <m/>
    <m/>
    <m/>
    <s v=""/>
    <s v=""/>
    <s v=""/>
    <n v="2"/>
    <n v="6.6755674232309744E-4"/>
  </r>
  <r>
    <n v="1194"/>
    <x v="0"/>
    <x v="2"/>
    <x v="2"/>
    <m/>
    <m/>
    <m/>
    <x v="2"/>
    <m/>
    <m/>
    <m/>
    <m/>
    <m/>
    <m/>
    <m/>
    <s v=""/>
    <s v=""/>
    <s v=""/>
    <n v="2"/>
    <n v="6.6755674232309744E-4"/>
  </r>
  <r>
    <n v="1195"/>
    <x v="0"/>
    <x v="2"/>
    <x v="2"/>
    <m/>
    <m/>
    <m/>
    <x v="2"/>
    <m/>
    <m/>
    <m/>
    <m/>
    <m/>
    <m/>
    <m/>
    <s v=""/>
    <s v=""/>
    <s v=""/>
    <n v="2"/>
    <n v="6.6755674232309744E-4"/>
  </r>
  <r>
    <n v="1196"/>
    <x v="0"/>
    <x v="2"/>
    <x v="2"/>
    <m/>
    <m/>
    <m/>
    <x v="2"/>
    <m/>
    <m/>
    <m/>
    <m/>
    <m/>
    <m/>
    <m/>
    <s v=""/>
    <s v=""/>
    <s v=""/>
    <n v="2"/>
    <n v="6.6755674232309744E-4"/>
  </r>
  <r>
    <n v="1197"/>
    <x v="0"/>
    <x v="2"/>
    <x v="2"/>
    <m/>
    <m/>
    <m/>
    <x v="2"/>
    <m/>
    <m/>
    <m/>
    <m/>
    <m/>
    <m/>
    <m/>
    <s v=""/>
    <s v=""/>
    <s v=""/>
    <n v="2"/>
    <n v="6.6755674232309744E-4"/>
  </r>
  <r>
    <n v="1198"/>
    <x v="0"/>
    <x v="2"/>
    <x v="2"/>
    <m/>
    <m/>
    <m/>
    <x v="2"/>
    <m/>
    <m/>
    <m/>
    <m/>
    <m/>
    <m/>
    <m/>
    <s v=""/>
    <s v=""/>
    <s v=""/>
    <n v="2"/>
    <n v="6.6755674232309744E-4"/>
  </r>
  <r>
    <n v="1199"/>
    <x v="0"/>
    <x v="2"/>
    <x v="2"/>
    <m/>
    <m/>
    <m/>
    <x v="2"/>
    <m/>
    <m/>
    <m/>
    <m/>
    <m/>
    <m/>
    <m/>
    <s v=""/>
    <s v=""/>
    <s v=""/>
    <n v="2"/>
    <n v="6.6755674232309744E-4"/>
  </r>
  <r>
    <n v="1200"/>
    <x v="0"/>
    <x v="2"/>
    <x v="2"/>
    <m/>
    <m/>
    <m/>
    <x v="2"/>
    <m/>
    <m/>
    <m/>
    <m/>
    <m/>
    <m/>
    <m/>
    <s v=""/>
    <s v=""/>
    <s v=""/>
    <n v="2"/>
    <n v="6.6755674232309744E-4"/>
  </r>
  <r>
    <n v="1201"/>
    <x v="0"/>
    <x v="2"/>
    <x v="2"/>
    <m/>
    <m/>
    <m/>
    <x v="2"/>
    <m/>
    <m/>
    <m/>
    <m/>
    <m/>
    <m/>
    <m/>
    <s v=""/>
    <s v=""/>
    <s v=""/>
    <n v="2"/>
    <n v="6.6755674232309744E-4"/>
  </r>
  <r>
    <n v="1202"/>
    <x v="0"/>
    <x v="2"/>
    <x v="2"/>
    <m/>
    <m/>
    <m/>
    <x v="2"/>
    <m/>
    <m/>
    <m/>
    <m/>
    <m/>
    <m/>
    <m/>
    <s v=""/>
    <s v=""/>
    <s v=""/>
    <n v="2"/>
    <n v="6.6755674232309744E-4"/>
  </r>
  <r>
    <n v="1203"/>
    <x v="0"/>
    <x v="2"/>
    <x v="2"/>
    <m/>
    <m/>
    <m/>
    <x v="2"/>
    <m/>
    <m/>
    <m/>
    <m/>
    <m/>
    <m/>
    <m/>
    <s v=""/>
    <s v=""/>
    <s v=""/>
    <n v="2"/>
    <n v="6.6755674232309744E-4"/>
  </r>
  <r>
    <n v="1204"/>
    <x v="0"/>
    <x v="2"/>
    <x v="2"/>
    <m/>
    <m/>
    <m/>
    <x v="2"/>
    <m/>
    <m/>
    <m/>
    <m/>
    <m/>
    <m/>
    <m/>
    <s v=""/>
    <s v=""/>
    <s v=""/>
    <n v="2"/>
    <n v="6.6755674232309744E-4"/>
  </r>
  <r>
    <n v="1205"/>
    <x v="0"/>
    <x v="2"/>
    <x v="2"/>
    <m/>
    <m/>
    <m/>
    <x v="2"/>
    <m/>
    <m/>
    <m/>
    <m/>
    <m/>
    <m/>
    <m/>
    <s v=""/>
    <s v=""/>
    <s v=""/>
    <n v="2"/>
    <n v="6.6755674232309744E-4"/>
  </r>
  <r>
    <n v="1206"/>
    <x v="0"/>
    <x v="2"/>
    <x v="2"/>
    <m/>
    <m/>
    <m/>
    <x v="2"/>
    <m/>
    <m/>
    <m/>
    <m/>
    <m/>
    <m/>
    <m/>
    <s v=""/>
    <s v=""/>
    <s v=""/>
    <n v="2"/>
    <n v="6.6755674232309744E-4"/>
  </r>
  <r>
    <n v="1207"/>
    <x v="0"/>
    <x v="2"/>
    <x v="2"/>
    <m/>
    <m/>
    <m/>
    <x v="2"/>
    <m/>
    <m/>
    <m/>
    <m/>
    <m/>
    <m/>
    <m/>
    <s v=""/>
    <s v=""/>
    <s v=""/>
    <n v="2"/>
    <n v="6.6755674232309744E-4"/>
  </r>
  <r>
    <n v="1208"/>
    <x v="0"/>
    <x v="2"/>
    <x v="2"/>
    <m/>
    <m/>
    <m/>
    <x v="2"/>
    <m/>
    <m/>
    <m/>
    <m/>
    <m/>
    <m/>
    <m/>
    <s v=""/>
    <s v=""/>
    <s v=""/>
    <n v="2"/>
    <n v="6.6755674232309744E-4"/>
  </r>
  <r>
    <n v="1209"/>
    <x v="0"/>
    <x v="2"/>
    <x v="2"/>
    <m/>
    <m/>
    <m/>
    <x v="2"/>
    <m/>
    <m/>
    <m/>
    <m/>
    <m/>
    <m/>
    <m/>
    <s v=""/>
    <s v=""/>
    <s v=""/>
    <n v="2"/>
    <n v="6.6755674232309744E-4"/>
  </r>
  <r>
    <n v="1210"/>
    <x v="0"/>
    <x v="2"/>
    <x v="2"/>
    <m/>
    <m/>
    <m/>
    <x v="2"/>
    <m/>
    <m/>
    <m/>
    <m/>
    <m/>
    <m/>
    <m/>
    <s v=""/>
    <s v=""/>
    <s v=""/>
    <n v="2"/>
    <n v="6.6755674232309744E-4"/>
  </r>
  <r>
    <n v="1211"/>
    <x v="0"/>
    <x v="2"/>
    <x v="2"/>
    <m/>
    <m/>
    <m/>
    <x v="2"/>
    <m/>
    <m/>
    <m/>
    <m/>
    <m/>
    <m/>
    <m/>
    <s v=""/>
    <s v=""/>
    <s v=""/>
    <n v="2"/>
    <n v="6.6755674232309744E-4"/>
  </r>
  <r>
    <n v="1212"/>
    <x v="0"/>
    <x v="2"/>
    <x v="2"/>
    <m/>
    <m/>
    <m/>
    <x v="2"/>
    <m/>
    <m/>
    <m/>
    <m/>
    <m/>
    <m/>
    <m/>
    <s v=""/>
    <s v=""/>
    <s v=""/>
    <n v="2"/>
    <n v="6.6755674232309744E-4"/>
  </r>
  <r>
    <n v="1213"/>
    <x v="0"/>
    <x v="2"/>
    <x v="2"/>
    <m/>
    <m/>
    <m/>
    <x v="2"/>
    <m/>
    <m/>
    <m/>
    <m/>
    <m/>
    <m/>
    <m/>
    <s v=""/>
    <s v=""/>
    <s v=""/>
    <n v="2"/>
    <n v="6.6755674232309744E-4"/>
  </r>
  <r>
    <n v="1214"/>
    <x v="0"/>
    <x v="2"/>
    <x v="2"/>
    <m/>
    <m/>
    <m/>
    <x v="2"/>
    <m/>
    <m/>
    <m/>
    <m/>
    <m/>
    <m/>
    <m/>
    <s v=""/>
    <s v=""/>
    <s v=""/>
    <n v="2"/>
    <n v="6.6755674232309744E-4"/>
  </r>
  <r>
    <n v="1215"/>
    <x v="0"/>
    <x v="2"/>
    <x v="2"/>
    <m/>
    <m/>
    <m/>
    <x v="2"/>
    <m/>
    <m/>
    <m/>
    <m/>
    <m/>
    <m/>
    <m/>
    <s v=""/>
    <s v=""/>
    <s v=""/>
    <n v="2"/>
    <n v="6.6755674232309744E-4"/>
  </r>
  <r>
    <n v="1216"/>
    <x v="0"/>
    <x v="2"/>
    <x v="2"/>
    <m/>
    <m/>
    <m/>
    <x v="2"/>
    <m/>
    <m/>
    <m/>
    <m/>
    <m/>
    <m/>
    <m/>
    <s v=""/>
    <s v=""/>
    <s v=""/>
    <n v="2"/>
    <n v="6.6755674232309744E-4"/>
  </r>
  <r>
    <n v="1217"/>
    <x v="0"/>
    <x v="2"/>
    <x v="2"/>
    <m/>
    <m/>
    <m/>
    <x v="2"/>
    <m/>
    <m/>
    <m/>
    <m/>
    <m/>
    <m/>
    <m/>
    <s v=""/>
    <s v=""/>
    <s v=""/>
    <n v="2"/>
    <n v="6.6755674232309744E-4"/>
  </r>
  <r>
    <n v="1218"/>
    <x v="0"/>
    <x v="2"/>
    <x v="2"/>
    <m/>
    <m/>
    <m/>
    <x v="2"/>
    <m/>
    <m/>
    <m/>
    <m/>
    <m/>
    <m/>
    <m/>
    <s v=""/>
    <s v=""/>
    <s v=""/>
    <n v="2"/>
    <n v="6.6755674232309744E-4"/>
  </r>
  <r>
    <n v="1219"/>
    <x v="0"/>
    <x v="2"/>
    <x v="2"/>
    <m/>
    <m/>
    <m/>
    <x v="2"/>
    <m/>
    <m/>
    <m/>
    <m/>
    <m/>
    <m/>
    <m/>
    <s v=""/>
    <s v=""/>
    <s v=""/>
    <n v="2"/>
    <n v="6.6755674232309744E-4"/>
  </r>
  <r>
    <n v="1220"/>
    <x v="0"/>
    <x v="2"/>
    <x v="2"/>
    <m/>
    <m/>
    <m/>
    <x v="2"/>
    <m/>
    <m/>
    <m/>
    <m/>
    <m/>
    <m/>
    <m/>
    <s v=""/>
    <s v=""/>
    <s v=""/>
    <n v="2"/>
    <n v="6.6755674232309744E-4"/>
  </r>
  <r>
    <n v="1221"/>
    <x v="0"/>
    <x v="2"/>
    <x v="2"/>
    <m/>
    <m/>
    <m/>
    <x v="2"/>
    <m/>
    <m/>
    <m/>
    <m/>
    <m/>
    <m/>
    <m/>
    <s v=""/>
    <s v=""/>
    <s v=""/>
    <n v="2"/>
    <n v="6.6755674232309744E-4"/>
  </r>
  <r>
    <n v="1222"/>
    <x v="0"/>
    <x v="2"/>
    <x v="2"/>
    <m/>
    <m/>
    <m/>
    <x v="2"/>
    <m/>
    <m/>
    <m/>
    <m/>
    <m/>
    <m/>
    <m/>
    <s v=""/>
    <s v=""/>
    <s v=""/>
    <n v="2"/>
    <n v="6.6755674232309744E-4"/>
  </r>
  <r>
    <n v="1223"/>
    <x v="0"/>
    <x v="2"/>
    <x v="2"/>
    <m/>
    <m/>
    <m/>
    <x v="2"/>
    <m/>
    <m/>
    <m/>
    <m/>
    <m/>
    <m/>
    <m/>
    <s v=""/>
    <s v=""/>
    <s v=""/>
    <n v="2"/>
    <n v="6.6755674232309744E-4"/>
  </r>
  <r>
    <n v="1224"/>
    <x v="0"/>
    <x v="2"/>
    <x v="2"/>
    <m/>
    <m/>
    <m/>
    <x v="2"/>
    <m/>
    <m/>
    <m/>
    <m/>
    <m/>
    <m/>
    <m/>
    <s v=""/>
    <s v=""/>
    <s v=""/>
    <n v="2"/>
    <n v="6.6755674232309744E-4"/>
  </r>
  <r>
    <n v="1225"/>
    <x v="0"/>
    <x v="2"/>
    <x v="2"/>
    <m/>
    <m/>
    <m/>
    <x v="2"/>
    <m/>
    <m/>
    <m/>
    <m/>
    <m/>
    <m/>
    <m/>
    <s v=""/>
    <s v=""/>
    <s v=""/>
    <n v="2"/>
    <n v="6.6755674232309744E-4"/>
  </r>
  <r>
    <n v="1226"/>
    <x v="0"/>
    <x v="2"/>
    <x v="2"/>
    <m/>
    <m/>
    <m/>
    <x v="2"/>
    <m/>
    <m/>
    <m/>
    <m/>
    <m/>
    <m/>
    <m/>
    <s v=""/>
    <s v=""/>
    <s v=""/>
    <n v="2"/>
    <n v="6.6755674232309744E-4"/>
  </r>
  <r>
    <n v="1227"/>
    <x v="0"/>
    <x v="2"/>
    <x v="2"/>
    <m/>
    <m/>
    <m/>
    <x v="2"/>
    <m/>
    <m/>
    <m/>
    <m/>
    <m/>
    <m/>
    <m/>
    <s v=""/>
    <s v=""/>
    <s v=""/>
    <n v="2"/>
    <n v="6.6755674232309744E-4"/>
  </r>
  <r>
    <n v="1228"/>
    <x v="0"/>
    <x v="2"/>
    <x v="2"/>
    <m/>
    <m/>
    <m/>
    <x v="2"/>
    <m/>
    <m/>
    <m/>
    <m/>
    <m/>
    <m/>
    <m/>
    <s v=""/>
    <s v=""/>
    <s v=""/>
    <n v="2"/>
    <n v="6.6755674232309744E-4"/>
  </r>
  <r>
    <n v="1229"/>
    <x v="0"/>
    <x v="2"/>
    <x v="2"/>
    <m/>
    <m/>
    <m/>
    <x v="2"/>
    <m/>
    <m/>
    <m/>
    <m/>
    <m/>
    <m/>
    <m/>
    <s v=""/>
    <s v=""/>
    <s v=""/>
    <n v="2"/>
    <n v="6.6755674232309744E-4"/>
  </r>
  <r>
    <n v="1230"/>
    <x v="0"/>
    <x v="2"/>
    <x v="2"/>
    <m/>
    <m/>
    <m/>
    <x v="2"/>
    <m/>
    <m/>
    <m/>
    <m/>
    <m/>
    <m/>
    <m/>
    <s v=""/>
    <s v=""/>
    <s v=""/>
    <n v="2"/>
    <n v="6.6755674232309744E-4"/>
  </r>
  <r>
    <n v="1231"/>
    <x v="0"/>
    <x v="2"/>
    <x v="2"/>
    <m/>
    <m/>
    <m/>
    <x v="2"/>
    <m/>
    <m/>
    <m/>
    <m/>
    <m/>
    <m/>
    <m/>
    <s v=""/>
    <s v=""/>
    <s v=""/>
    <n v="2"/>
    <n v="6.6755674232309744E-4"/>
  </r>
  <r>
    <n v="1232"/>
    <x v="0"/>
    <x v="2"/>
    <x v="2"/>
    <m/>
    <m/>
    <m/>
    <x v="2"/>
    <m/>
    <m/>
    <m/>
    <m/>
    <m/>
    <m/>
    <m/>
    <s v=""/>
    <s v=""/>
    <s v=""/>
    <n v="2"/>
    <n v="6.6755674232309744E-4"/>
  </r>
  <r>
    <n v="1233"/>
    <x v="0"/>
    <x v="2"/>
    <x v="2"/>
    <m/>
    <m/>
    <m/>
    <x v="2"/>
    <m/>
    <m/>
    <m/>
    <m/>
    <m/>
    <m/>
    <m/>
    <s v=""/>
    <s v=""/>
    <s v=""/>
    <n v="2"/>
    <n v="6.6755674232309744E-4"/>
  </r>
  <r>
    <n v="1234"/>
    <x v="0"/>
    <x v="2"/>
    <x v="2"/>
    <m/>
    <m/>
    <m/>
    <x v="2"/>
    <m/>
    <m/>
    <m/>
    <m/>
    <m/>
    <m/>
    <m/>
    <s v=""/>
    <s v=""/>
    <s v=""/>
    <n v="2"/>
    <n v="6.6755674232309744E-4"/>
  </r>
  <r>
    <n v="1235"/>
    <x v="0"/>
    <x v="2"/>
    <x v="2"/>
    <m/>
    <m/>
    <m/>
    <x v="2"/>
    <m/>
    <m/>
    <m/>
    <m/>
    <m/>
    <m/>
    <m/>
    <s v=""/>
    <s v=""/>
    <s v=""/>
    <n v="2"/>
    <n v="6.6755674232309744E-4"/>
  </r>
  <r>
    <n v="1236"/>
    <x v="0"/>
    <x v="2"/>
    <x v="2"/>
    <m/>
    <m/>
    <m/>
    <x v="2"/>
    <m/>
    <m/>
    <m/>
    <m/>
    <m/>
    <m/>
    <m/>
    <s v=""/>
    <s v=""/>
    <s v=""/>
    <n v="2"/>
    <n v="6.6755674232309744E-4"/>
  </r>
  <r>
    <n v="1237"/>
    <x v="0"/>
    <x v="2"/>
    <x v="2"/>
    <m/>
    <m/>
    <m/>
    <x v="2"/>
    <m/>
    <m/>
    <m/>
    <m/>
    <m/>
    <m/>
    <m/>
    <s v=""/>
    <s v=""/>
    <s v=""/>
    <n v="2"/>
    <n v="6.6755674232309744E-4"/>
  </r>
  <r>
    <n v="1238"/>
    <x v="0"/>
    <x v="2"/>
    <x v="2"/>
    <m/>
    <m/>
    <m/>
    <x v="2"/>
    <m/>
    <m/>
    <m/>
    <m/>
    <m/>
    <m/>
    <m/>
    <s v=""/>
    <s v=""/>
    <s v=""/>
    <n v="2"/>
    <n v="6.6755674232309744E-4"/>
  </r>
  <r>
    <n v="1239"/>
    <x v="0"/>
    <x v="2"/>
    <x v="2"/>
    <m/>
    <m/>
    <m/>
    <x v="2"/>
    <m/>
    <m/>
    <m/>
    <m/>
    <m/>
    <m/>
    <m/>
    <s v=""/>
    <s v=""/>
    <s v=""/>
    <n v="2"/>
    <n v="6.6755674232309744E-4"/>
  </r>
  <r>
    <n v="1240"/>
    <x v="0"/>
    <x v="2"/>
    <x v="2"/>
    <m/>
    <m/>
    <m/>
    <x v="2"/>
    <m/>
    <m/>
    <m/>
    <m/>
    <m/>
    <m/>
    <m/>
    <s v=""/>
    <s v=""/>
    <s v=""/>
    <n v="2"/>
    <n v="6.6755674232309744E-4"/>
  </r>
  <r>
    <n v="1241"/>
    <x v="0"/>
    <x v="2"/>
    <x v="2"/>
    <m/>
    <m/>
    <m/>
    <x v="2"/>
    <m/>
    <m/>
    <m/>
    <m/>
    <m/>
    <m/>
    <m/>
    <s v=""/>
    <s v=""/>
    <s v=""/>
    <n v="2"/>
    <n v="6.6755674232309744E-4"/>
  </r>
  <r>
    <n v="1242"/>
    <x v="0"/>
    <x v="2"/>
    <x v="2"/>
    <m/>
    <m/>
    <m/>
    <x v="2"/>
    <m/>
    <m/>
    <m/>
    <m/>
    <m/>
    <m/>
    <m/>
    <s v=""/>
    <s v=""/>
    <s v=""/>
    <n v="2"/>
    <n v="6.6755674232309744E-4"/>
  </r>
  <r>
    <n v="1243"/>
    <x v="0"/>
    <x v="2"/>
    <x v="2"/>
    <m/>
    <m/>
    <m/>
    <x v="2"/>
    <m/>
    <m/>
    <m/>
    <m/>
    <m/>
    <m/>
    <m/>
    <s v=""/>
    <s v=""/>
    <s v=""/>
    <n v="2"/>
    <n v="6.6755674232309744E-4"/>
  </r>
  <r>
    <n v="1244"/>
    <x v="0"/>
    <x v="2"/>
    <x v="2"/>
    <m/>
    <m/>
    <m/>
    <x v="2"/>
    <m/>
    <m/>
    <m/>
    <m/>
    <m/>
    <m/>
    <m/>
    <s v=""/>
    <s v=""/>
    <s v=""/>
    <n v="2"/>
    <n v="6.6755674232309744E-4"/>
  </r>
  <r>
    <n v="1245"/>
    <x v="0"/>
    <x v="2"/>
    <x v="2"/>
    <m/>
    <m/>
    <m/>
    <x v="2"/>
    <m/>
    <m/>
    <m/>
    <m/>
    <m/>
    <m/>
    <m/>
    <s v=""/>
    <s v=""/>
    <s v=""/>
    <n v="2"/>
    <n v="6.6755674232309744E-4"/>
  </r>
  <r>
    <n v="1246"/>
    <x v="0"/>
    <x v="2"/>
    <x v="2"/>
    <m/>
    <m/>
    <m/>
    <x v="2"/>
    <m/>
    <m/>
    <m/>
    <m/>
    <m/>
    <m/>
    <m/>
    <s v=""/>
    <s v=""/>
    <s v=""/>
    <n v="2"/>
    <n v="6.6755674232309744E-4"/>
  </r>
  <r>
    <n v="1247"/>
    <x v="0"/>
    <x v="2"/>
    <x v="2"/>
    <m/>
    <m/>
    <m/>
    <x v="2"/>
    <m/>
    <m/>
    <m/>
    <m/>
    <m/>
    <m/>
    <m/>
    <s v=""/>
    <s v=""/>
    <s v=""/>
    <n v="2"/>
    <n v="6.6755674232309744E-4"/>
  </r>
  <r>
    <n v="1248"/>
    <x v="0"/>
    <x v="2"/>
    <x v="2"/>
    <m/>
    <m/>
    <m/>
    <x v="2"/>
    <m/>
    <m/>
    <m/>
    <m/>
    <m/>
    <m/>
    <m/>
    <s v=""/>
    <s v=""/>
    <s v=""/>
    <n v="2"/>
    <n v="6.6755674232309744E-4"/>
  </r>
  <r>
    <n v="1249"/>
    <x v="0"/>
    <x v="2"/>
    <x v="2"/>
    <m/>
    <m/>
    <m/>
    <x v="2"/>
    <m/>
    <m/>
    <m/>
    <m/>
    <m/>
    <m/>
    <m/>
    <s v=""/>
    <s v=""/>
    <s v=""/>
    <n v="2"/>
    <n v="6.6755674232309744E-4"/>
  </r>
  <r>
    <n v="1250"/>
    <x v="0"/>
    <x v="2"/>
    <x v="2"/>
    <m/>
    <m/>
    <m/>
    <x v="2"/>
    <m/>
    <m/>
    <m/>
    <m/>
    <m/>
    <m/>
    <m/>
    <s v=""/>
    <s v=""/>
    <s v=""/>
    <n v="2"/>
    <n v="6.6755674232309744E-4"/>
  </r>
  <r>
    <n v="1251"/>
    <x v="0"/>
    <x v="2"/>
    <x v="2"/>
    <m/>
    <m/>
    <m/>
    <x v="2"/>
    <m/>
    <m/>
    <m/>
    <m/>
    <m/>
    <m/>
    <m/>
    <s v=""/>
    <s v=""/>
    <s v=""/>
    <n v="2"/>
    <n v="6.6755674232309744E-4"/>
  </r>
  <r>
    <n v="1252"/>
    <x v="0"/>
    <x v="2"/>
    <x v="2"/>
    <m/>
    <m/>
    <m/>
    <x v="2"/>
    <m/>
    <m/>
    <m/>
    <m/>
    <m/>
    <m/>
    <m/>
    <s v=""/>
    <s v=""/>
    <s v=""/>
    <n v="2"/>
    <n v="6.6755674232309744E-4"/>
  </r>
  <r>
    <n v="1253"/>
    <x v="0"/>
    <x v="2"/>
    <x v="2"/>
    <m/>
    <m/>
    <m/>
    <x v="2"/>
    <m/>
    <m/>
    <m/>
    <m/>
    <m/>
    <m/>
    <m/>
    <s v=""/>
    <s v=""/>
    <s v=""/>
    <n v="2"/>
    <n v="6.6755674232309744E-4"/>
  </r>
  <r>
    <n v="1254"/>
    <x v="0"/>
    <x v="2"/>
    <x v="2"/>
    <m/>
    <m/>
    <m/>
    <x v="2"/>
    <m/>
    <m/>
    <m/>
    <m/>
    <m/>
    <m/>
    <m/>
    <s v=""/>
    <s v=""/>
    <s v=""/>
    <n v="2"/>
    <n v="6.6755674232309744E-4"/>
  </r>
  <r>
    <n v="1255"/>
    <x v="0"/>
    <x v="2"/>
    <x v="2"/>
    <m/>
    <m/>
    <m/>
    <x v="2"/>
    <m/>
    <m/>
    <m/>
    <m/>
    <m/>
    <m/>
    <m/>
    <s v=""/>
    <s v=""/>
    <s v=""/>
    <n v="2"/>
    <n v="6.6755674232309744E-4"/>
  </r>
  <r>
    <n v="1256"/>
    <x v="0"/>
    <x v="2"/>
    <x v="2"/>
    <m/>
    <m/>
    <m/>
    <x v="2"/>
    <m/>
    <m/>
    <m/>
    <m/>
    <m/>
    <m/>
    <m/>
    <s v=""/>
    <s v=""/>
    <s v=""/>
    <n v="2"/>
    <n v="6.6755674232309744E-4"/>
  </r>
  <r>
    <n v="1257"/>
    <x v="0"/>
    <x v="2"/>
    <x v="2"/>
    <m/>
    <m/>
    <m/>
    <x v="2"/>
    <m/>
    <m/>
    <m/>
    <m/>
    <m/>
    <m/>
    <m/>
    <s v=""/>
    <s v=""/>
    <s v=""/>
    <n v="2"/>
    <n v="6.6755674232309744E-4"/>
  </r>
  <r>
    <n v="1258"/>
    <x v="0"/>
    <x v="2"/>
    <x v="2"/>
    <m/>
    <m/>
    <m/>
    <x v="2"/>
    <m/>
    <m/>
    <m/>
    <m/>
    <m/>
    <m/>
    <m/>
    <s v=""/>
    <s v=""/>
    <s v=""/>
    <n v="2"/>
    <n v="6.6755674232309744E-4"/>
  </r>
  <r>
    <n v="1259"/>
    <x v="0"/>
    <x v="2"/>
    <x v="2"/>
    <m/>
    <m/>
    <m/>
    <x v="2"/>
    <m/>
    <m/>
    <m/>
    <m/>
    <m/>
    <m/>
    <m/>
    <s v=""/>
    <s v=""/>
    <s v=""/>
    <n v="2"/>
    <n v="6.6755674232309744E-4"/>
  </r>
  <r>
    <n v="1260"/>
    <x v="0"/>
    <x v="2"/>
    <x v="2"/>
    <m/>
    <m/>
    <m/>
    <x v="2"/>
    <m/>
    <m/>
    <m/>
    <m/>
    <m/>
    <m/>
    <m/>
    <s v=""/>
    <s v=""/>
    <s v=""/>
    <n v="2"/>
    <n v="6.6755674232309744E-4"/>
  </r>
  <r>
    <n v="1261"/>
    <x v="0"/>
    <x v="2"/>
    <x v="2"/>
    <m/>
    <m/>
    <m/>
    <x v="2"/>
    <m/>
    <m/>
    <m/>
    <m/>
    <m/>
    <m/>
    <m/>
    <s v=""/>
    <s v=""/>
    <s v=""/>
    <n v="2"/>
    <n v="6.6755674232309744E-4"/>
  </r>
  <r>
    <n v="1262"/>
    <x v="0"/>
    <x v="2"/>
    <x v="2"/>
    <m/>
    <m/>
    <m/>
    <x v="2"/>
    <m/>
    <m/>
    <m/>
    <m/>
    <m/>
    <m/>
    <m/>
    <s v=""/>
    <s v=""/>
    <s v=""/>
    <n v="2"/>
    <n v="6.6755674232309744E-4"/>
  </r>
  <r>
    <n v="1263"/>
    <x v="0"/>
    <x v="2"/>
    <x v="2"/>
    <m/>
    <m/>
    <m/>
    <x v="2"/>
    <m/>
    <m/>
    <m/>
    <m/>
    <m/>
    <m/>
    <m/>
    <s v=""/>
    <s v=""/>
    <s v=""/>
    <n v="2"/>
    <n v="6.6755674232309744E-4"/>
  </r>
  <r>
    <n v="1264"/>
    <x v="0"/>
    <x v="2"/>
    <x v="2"/>
    <m/>
    <m/>
    <m/>
    <x v="2"/>
    <m/>
    <m/>
    <m/>
    <m/>
    <m/>
    <m/>
    <m/>
    <s v=""/>
    <s v=""/>
    <s v=""/>
    <n v="2"/>
    <n v="6.6755674232309744E-4"/>
  </r>
  <r>
    <n v="1265"/>
    <x v="0"/>
    <x v="2"/>
    <x v="2"/>
    <m/>
    <m/>
    <m/>
    <x v="2"/>
    <m/>
    <m/>
    <m/>
    <m/>
    <m/>
    <m/>
    <m/>
    <s v=""/>
    <s v=""/>
    <s v=""/>
    <n v="2"/>
    <n v="6.6755674232309744E-4"/>
  </r>
  <r>
    <n v="1266"/>
    <x v="0"/>
    <x v="2"/>
    <x v="2"/>
    <m/>
    <m/>
    <m/>
    <x v="2"/>
    <m/>
    <m/>
    <m/>
    <m/>
    <m/>
    <m/>
    <m/>
    <s v=""/>
    <s v=""/>
    <s v=""/>
    <n v="2"/>
    <n v="6.6755674232309744E-4"/>
  </r>
  <r>
    <n v="1267"/>
    <x v="0"/>
    <x v="2"/>
    <x v="2"/>
    <m/>
    <m/>
    <m/>
    <x v="2"/>
    <m/>
    <m/>
    <m/>
    <m/>
    <m/>
    <m/>
    <m/>
    <s v=""/>
    <s v=""/>
    <s v=""/>
    <n v="2"/>
    <n v="6.6755674232309744E-4"/>
  </r>
  <r>
    <n v="1268"/>
    <x v="0"/>
    <x v="2"/>
    <x v="2"/>
    <m/>
    <m/>
    <m/>
    <x v="2"/>
    <m/>
    <m/>
    <m/>
    <m/>
    <m/>
    <m/>
    <m/>
    <s v=""/>
    <s v=""/>
    <s v=""/>
    <n v="2"/>
    <n v="6.6755674232309744E-4"/>
  </r>
  <r>
    <n v="1269"/>
    <x v="0"/>
    <x v="2"/>
    <x v="2"/>
    <m/>
    <m/>
    <m/>
    <x v="2"/>
    <m/>
    <m/>
    <m/>
    <m/>
    <m/>
    <m/>
    <m/>
    <s v=""/>
    <s v=""/>
    <s v=""/>
    <n v="2"/>
    <n v="6.6755674232309744E-4"/>
  </r>
  <r>
    <n v="1270"/>
    <x v="0"/>
    <x v="2"/>
    <x v="2"/>
    <m/>
    <m/>
    <m/>
    <x v="2"/>
    <m/>
    <m/>
    <m/>
    <m/>
    <m/>
    <m/>
    <m/>
    <s v=""/>
    <s v=""/>
    <s v=""/>
    <n v="2"/>
    <n v="6.6755674232309744E-4"/>
  </r>
  <r>
    <n v="1271"/>
    <x v="0"/>
    <x v="2"/>
    <x v="2"/>
    <m/>
    <m/>
    <m/>
    <x v="2"/>
    <m/>
    <m/>
    <m/>
    <m/>
    <m/>
    <m/>
    <m/>
    <s v=""/>
    <s v=""/>
    <s v=""/>
    <n v="2"/>
    <n v="6.6755674232309744E-4"/>
  </r>
  <r>
    <n v="1272"/>
    <x v="0"/>
    <x v="2"/>
    <x v="2"/>
    <m/>
    <m/>
    <m/>
    <x v="2"/>
    <m/>
    <m/>
    <m/>
    <m/>
    <m/>
    <m/>
    <m/>
    <s v=""/>
    <s v=""/>
    <s v=""/>
    <n v="2"/>
    <n v="6.6755674232309744E-4"/>
  </r>
  <r>
    <n v="1273"/>
    <x v="0"/>
    <x v="2"/>
    <x v="2"/>
    <m/>
    <m/>
    <m/>
    <x v="2"/>
    <m/>
    <m/>
    <m/>
    <m/>
    <m/>
    <m/>
    <m/>
    <s v=""/>
    <s v=""/>
    <s v=""/>
    <n v="2"/>
    <n v="6.6755674232309744E-4"/>
  </r>
  <r>
    <n v="1274"/>
    <x v="0"/>
    <x v="2"/>
    <x v="2"/>
    <m/>
    <m/>
    <m/>
    <x v="2"/>
    <m/>
    <m/>
    <m/>
    <m/>
    <m/>
    <m/>
    <m/>
    <s v=""/>
    <s v=""/>
    <s v=""/>
    <n v="2"/>
    <n v="6.6755674232309744E-4"/>
  </r>
  <r>
    <n v="1275"/>
    <x v="0"/>
    <x v="2"/>
    <x v="2"/>
    <m/>
    <m/>
    <m/>
    <x v="2"/>
    <m/>
    <m/>
    <m/>
    <m/>
    <m/>
    <m/>
    <m/>
    <s v=""/>
    <s v=""/>
    <s v=""/>
    <n v="2"/>
    <n v="6.6755674232309744E-4"/>
  </r>
  <r>
    <n v="1276"/>
    <x v="0"/>
    <x v="2"/>
    <x v="2"/>
    <m/>
    <m/>
    <m/>
    <x v="2"/>
    <m/>
    <m/>
    <m/>
    <m/>
    <m/>
    <m/>
    <m/>
    <s v=""/>
    <s v=""/>
    <s v=""/>
    <n v="2"/>
    <n v="6.6755674232309744E-4"/>
  </r>
  <r>
    <n v="1277"/>
    <x v="0"/>
    <x v="2"/>
    <x v="2"/>
    <m/>
    <m/>
    <m/>
    <x v="2"/>
    <m/>
    <m/>
    <m/>
    <m/>
    <m/>
    <m/>
    <m/>
    <s v=""/>
    <s v=""/>
    <s v=""/>
    <n v="2"/>
    <n v="6.6755674232309744E-4"/>
  </r>
  <r>
    <n v="1278"/>
    <x v="0"/>
    <x v="2"/>
    <x v="2"/>
    <m/>
    <m/>
    <m/>
    <x v="2"/>
    <m/>
    <m/>
    <m/>
    <m/>
    <m/>
    <m/>
    <m/>
    <s v=""/>
    <s v=""/>
    <s v=""/>
    <n v="2"/>
    <n v="6.6755674232309744E-4"/>
  </r>
  <r>
    <n v="1279"/>
    <x v="0"/>
    <x v="2"/>
    <x v="2"/>
    <m/>
    <m/>
    <m/>
    <x v="2"/>
    <m/>
    <m/>
    <m/>
    <m/>
    <m/>
    <m/>
    <m/>
    <s v=""/>
    <s v=""/>
    <s v=""/>
    <n v="2"/>
    <n v="6.6755674232309744E-4"/>
  </r>
  <r>
    <n v="1280"/>
    <x v="0"/>
    <x v="2"/>
    <x v="2"/>
    <m/>
    <m/>
    <m/>
    <x v="2"/>
    <m/>
    <m/>
    <m/>
    <m/>
    <m/>
    <m/>
    <m/>
    <s v=""/>
    <s v=""/>
    <s v=""/>
    <n v="2"/>
    <n v="6.6755674232309744E-4"/>
  </r>
  <r>
    <n v="1281"/>
    <x v="0"/>
    <x v="2"/>
    <x v="2"/>
    <m/>
    <m/>
    <m/>
    <x v="2"/>
    <m/>
    <m/>
    <m/>
    <m/>
    <m/>
    <m/>
    <m/>
    <s v=""/>
    <s v=""/>
    <s v=""/>
    <n v="2"/>
    <n v="6.6755674232309744E-4"/>
  </r>
  <r>
    <n v="1282"/>
    <x v="0"/>
    <x v="2"/>
    <x v="2"/>
    <m/>
    <m/>
    <m/>
    <x v="2"/>
    <m/>
    <m/>
    <m/>
    <m/>
    <m/>
    <m/>
    <m/>
    <s v=""/>
    <s v=""/>
    <s v=""/>
    <n v="2"/>
    <n v="6.6755674232309744E-4"/>
  </r>
  <r>
    <n v="1283"/>
    <x v="0"/>
    <x v="2"/>
    <x v="2"/>
    <m/>
    <m/>
    <m/>
    <x v="2"/>
    <m/>
    <m/>
    <m/>
    <m/>
    <m/>
    <m/>
    <m/>
    <s v=""/>
    <s v=""/>
    <s v=""/>
    <n v="2"/>
    <n v="6.6755674232309744E-4"/>
  </r>
  <r>
    <n v="1284"/>
    <x v="0"/>
    <x v="2"/>
    <x v="2"/>
    <m/>
    <m/>
    <m/>
    <x v="2"/>
    <m/>
    <m/>
    <m/>
    <m/>
    <m/>
    <m/>
    <m/>
    <s v=""/>
    <s v=""/>
    <s v=""/>
    <n v="2"/>
    <n v="6.6755674232309744E-4"/>
  </r>
  <r>
    <n v="1285"/>
    <x v="0"/>
    <x v="2"/>
    <x v="2"/>
    <m/>
    <m/>
    <m/>
    <x v="2"/>
    <m/>
    <m/>
    <m/>
    <m/>
    <m/>
    <m/>
    <m/>
    <s v=""/>
    <s v=""/>
    <s v=""/>
    <n v="2"/>
    <n v="6.6755674232309744E-4"/>
  </r>
  <r>
    <n v="1286"/>
    <x v="0"/>
    <x v="2"/>
    <x v="2"/>
    <m/>
    <m/>
    <m/>
    <x v="2"/>
    <m/>
    <m/>
    <m/>
    <m/>
    <m/>
    <m/>
    <m/>
    <s v=""/>
    <s v=""/>
    <s v=""/>
    <n v="2"/>
    <n v="6.6755674232309744E-4"/>
  </r>
  <r>
    <n v="1287"/>
    <x v="0"/>
    <x v="2"/>
    <x v="2"/>
    <m/>
    <m/>
    <m/>
    <x v="2"/>
    <m/>
    <m/>
    <m/>
    <m/>
    <m/>
    <m/>
    <m/>
    <s v=""/>
    <s v=""/>
    <s v=""/>
    <n v="2"/>
    <n v="6.6755674232309744E-4"/>
  </r>
  <r>
    <n v="1288"/>
    <x v="0"/>
    <x v="2"/>
    <x v="2"/>
    <m/>
    <m/>
    <m/>
    <x v="2"/>
    <m/>
    <m/>
    <m/>
    <m/>
    <m/>
    <m/>
    <m/>
    <s v=""/>
    <s v=""/>
    <s v=""/>
    <n v="2"/>
    <n v="6.6755674232309744E-4"/>
  </r>
  <r>
    <n v="1289"/>
    <x v="0"/>
    <x v="2"/>
    <x v="2"/>
    <m/>
    <m/>
    <m/>
    <x v="2"/>
    <m/>
    <m/>
    <m/>
    <m/>
    <m/>
    <m/>
    <m/>
    <s v=""/>
    <s v=""/>
    <s v=""/>
    <n v="2"/>
    <n v="6.6755674232309744E-4"/>
  </r>
  <r>
    <n v="1290"/>
    <x v="0"/>
    <x v="2"/>
    <x v="2"/>
    <m/>
    <m/>
    <m/>
    <x v="2"/>
    <m/>
    <m/>
    <m/>
    <m/>
    <m/>
    <m/>
    <m/>
    <s v=""/>
    <s v=""/>
    <s v=""/>
    <n v="2"/>
    <n v="6.6755674232309744E-4"/>
  </r>
  <r>
    <n v="1291"/>
    <x v="0"/>
    <x v="2"/>
    <x v="2"/>
    <m/>
    <m/>
    <m/>
    <x v="2"/>
    <m/>
    <m/>
    <m/>
    <m/>
    <m/>
    <m/>
    <m/>
    <s v=""/>
    <s v=""/>
    <s v=""/>
    <n v="2"/>
    <n v="6.6755674232309744E-4"/>
  </r>
  <r>
    <n v="1292"/>
    <x v="0"/>
    <x v="2"/>
    <x v="2"/>
    <m/>
    <m/>
    <m/>
    <x v="2"/>
    <m/>
    <m/>
    <m/>
    <m/>
    <m/>
    <m/>
    <m/>
    <s v=""/>
    <s v=""/>
    <s v=""/>
    <n v="2"/>
    <n v="6.6755674232309744E-4"/>
  </r>
  <r>
    <n v="1293"/>
    <x v="0"/>
    <x v="2"/>
    <x v="2"/>
    <m/>
    <m/>
    <m/>
    <x v="2"/>
    <m/>
    <m/>
    <m/>
    <m/>
    <m/>
    <m/>
    <m/>
    <s v=""/>
    <s v=""/>
    <s v=""/>
    <n v="2"/>
    <n v="6.6755674232309744E-4"/>
  </r>
  <r>
    <n v="1294"/>
    <x v="0"/>
    <x v="2"/>
    <x v="2"/>
    <m/>
    <m/>
    <m/>
    <x v="2"/>
    <m/>
    <m/>
    <m/>
    <m/>
    <m/>
    <m/>
    <m/>
    <s v=""/>
    <s v=""/>
    <s v=""/>
    <n v="2"/>
    <n v="6.6755674232309744E-4"/>
  </r>
  <r>
    <n v="1295"/>
    <x v="0"/>
    <x v="2"/>
    <x v="2"/>
    <m/>
    <m/>
    <m/>
    <x v="2"/>
    <m/>
    <m/>
    <m/>
    <m/>
    <m/>
    <m/>
    <m/>
    <s v=""/>
    <s v=""/>
    <s v=""/>
    <n v="2"/>
    <n v="6.6755674232309744E-4"/>
  </r>
  <r>
    <n v="1296"/>
    <x v="0"/>
    <x v="2"/>
    <x v="2"/>
    <m/>
    <m/>
    <m/>
    <x v="2"/>
    <m/>
    <m/>
    <m/>
    <m/>
    <m/>
    <m/>
    <m/>
    <s v=""/>
    <s v=""/>
    <s v=""/>
    <n v="2"/>
    <n v="6.6755674232309744E-4"/>
  </r>
  <r>
    <n v="1297"/>
    <x v="0"/>
    <x v="2"/>
    <x v="2"/>
    <m/>
    <m/>
    <m/>
    <x v="2"/>
    <m/>
    <m/>
    <m/>
    <m/>
    <m/>
    <m/>
    <m/>
    <s v=""/>
    <s v=""/>
    <s v=""/>
    <n v="2"/>
    <n v="6.6755674232309744E-4"/>
  </r>
  <r>
    <n v="1298"/>
    <x v="0"/>
    <x v="2"/>
    <x v="2"/>
    <m/>
    <m/>
    <m/>
    <x v="2"/>
    <m/>
    <m/>
    <m/>
    <m/>
    <m/>
    <m/>
    <m/>
    <s v=""/>
    <s v=""/>
    <s v=""/>
    <n v="2"/>
    <n v="6.6755674232309744E-4"/>
  </r>
  <r>
    <n v="1299"/>
    <x v="0"/>
    <x v="2"/>
    <x v="2"/>
    <m/>
    <m/>
    <m/>
    <x v="2"/>
    <m/>
    <m/>
    <m/>
    <m/>
    <m/>
    <m/>
    <m/>
    <s v=""/>
    <s v=""/>
    <s v=""/>
    <n v="2"/>
    <n v="6.6755674232309744E-4"/>
  </r>
  <r>
    <n v="1300"/>
    <x v="0"/>
    <x v="2"/>
    <x v="2"/>
    <m/>
    <m/>
    <m/>
    <x v="2"/>
    <m/>
    <m/>
    <m/>
    <m/>
    <m/>
    <m/>
    <m/>
    <s v=""/>
    <s v=""/>
    <s v=""/>
    <n v="2"/>
    <n v="6.6755674232309744E-4"/>
  </r>
  <r>
    <n v="1301"/>
    <x v="0"/>
    <x v="2"/>
    <x v="2"/>
    <m/>
    <m/>
    <m/>
    <x v="2"/>
    <m/>
    <m/>
    <m/>
    <m/>
    <m/>
    <m/>
    <m/>
    <s v=""/>
    <s v=""/>
    <s v=""/>
    <n v="2"/>
    <n v="6.6755674232309744E-4"/>
  </r>
  <r>
    <n v="1302"/>
    <x v="0"/>
    <x v="2"/>
    <x v="2"/>
    <m/>
    <m/>
    <m/>
    <x v="2"/>
    <m/>
    <m/>
    <m/>
    <m/>
    <m/>
    <m/>
    <m/>
    <s v=""/>
    <s v=""/>
    <s v=""/>
    <n v="2"/>
    <n v="6.6755674232309744E-4"/>
  </r>
  <r>
    <n v="1303"/>
    <x v="0"/>
    <x v="2"/>
    <x v="2"/>
    <m/>
    <m/>
    <m/>
    <x v="2"/>
    <m/>
    <m/>
    <m/>
    <m/>
    <m/>
    <m/>
    <m/>
    <s v=""/>
    <s v=""/>
    <s v=""/>
    <n v="2"/>
    <n v="6.6755674232309744E-4"/>
  </r>
  <r>
    <n v="1304"/>
    <x v="0"/>
    <x v="2"/>
    <x v="2"/>
    <m/>
    <m/>
    <m/>
    <x v="2"/>
    <m/>
    <m/>
    <m/>
    <m/>
    <m/>
    <m/>
    <m/>
    <s v=""/>
    <s v=""/>
    <s v=""/>
    <n v="2"/>
    <n v="6.6755674232309744E-4"/>
  </r>
  <r>
    <n v="1305"/>
    <x v="0"/>
    <x v="2"/>
    <x v="2"/>
    <m/>
    <m/>
    <m/>
    <x v="2"/>
    <m/>
    <m/>
    <m/>
    <m/>
    <m/>
    <m/>
    <m/>
    <s v=""/>
    <s v=""/>
    <s v=""/>
    <n v="2"/>
    <n v="6.6755674232309744E-4"/>
  </r>
  <r>
    <n v="1306"/>
    <x v="0"/>
    <x v="2"/>
    <x v="2"/>
    <m/>
    <m/>
    <m/>
    <x v="2"/>
    <m/>
    <m/>
    <m/>
    <m/>
    <m/>
    <m/>
    <m/>
    <s v=""/>
    <s v=""/>
    <s v=""/>
    <n v="2"/>
    <n v="6.6755674232309744E-4"/>
  </r>
  <r>
    <n v="1307"/>
    <x v="0"/>
    <x v="2"/>
    <x v="2"/>
    <m/>
    <m/>
    <m/>
    <x v="2"/>
    <m/>
    <m/>
    <m/>
    <m/>
    <m/>
    <m/>
    <m/>
    <s v=""/>
    <s v=""/>
    <s v=""/>
    <n v="2"/>
    <n v="6.6755674232309744E-4"/>
  </r>
  <r>
    <n v="1308"/>
    <x v="0"/>
    <x v="2"/>
    <x v="2"/>
    <m/>
    <m/>
    <m/>
    <x v="2"/>
    <m/>
    <m/>
    <m/>
    <m/>
    <m/>
    <m/>
    <m/>
    <s v=""/>
    <s v=""/>
    <s v=""/>
    <n v="2"/>
    <n v="6.6755674232309744E-4"/>
  </r>
  <r>
    <n v="1309"/>
    <x v="0"/>
    <x v="2"/>
    <x v="2"/>
    <m/>
    <m/>
    <m/>
    <x v="2"/>
    <m/>
    <m/>
    <m/>
    <m/>
    <m/>
    <m/>
    <m/>
    <s v=""/>
    <s v=""/>
    <s v=""/>
    <n v="2"/>
    <n v="6.6755674232309744E-4"/>
  </r>
  <r>
    <n v="1310"/>
    <x v="0"/>
    <x v="2"/>
    <x v="2"/>
    <m/>
    <m/>
    <m/>
    <x v="2"/>
    <m/>
    <m/>
    <m/>
    <m/>
    <m/>
    <m/>
    <m/>
    <s v=""/>
    <s v=""/>
    <s v=""/>
    <n v="2"/>
    <n v="6.6755674232309744E-4"/>
  </r>
  <r>
    <n v="1311"/>
    <x v="0"/>
    <x v="2"/>
    <x v="2"/>
    <m/>
    <m/>
    <m/>
    <x v="2"/>
    <m/>
    <m/>
    <m/>
    <m/>
    <m/>
    <m/>
    <m/>
    <s v=""/>
    <s v=""/>
    <s v=""/>
    <n v="2"/>
    <n v="6.6755674232309744E-4"/>
  </r>
  <r>
    <n v="1312"/>
    <x v="0"/>
    <x v="2"/>
    <x v="2"/>
    <m/>
    <m/>
    <m/>
    <x v="2"/>
    <m/>
    <m/>
    <m/>
    <m/>
    <m/>
    <m/>
    <m/>
    <s v=""/>
    <s v=""/>
    <s v=""/>
    <n v="2"/>
    <n v="6.6755674232309744E-4"/>
  </r>
  <r>
    <n v="1313"/>
    <x v="0"/>
    <x v="2"/>
    <x v="2"/>
    <m/>
    <m/>
    <m/>
    <x v="2"/>
    <m/>
    <m/>
    <m/>
    <m/>
    <m/>
    <m/>
    <m/>
    <s v=""/>
    <s v=""/>
    <s v=""/>
    <n v="2"/>
    <n v="6.6755674232309744E-4"/>
  </r>
  <r>
    <n v="1314"/>
    <x v="0"/>
    <x v="2"/>
    <x v="2"/>
    <m/>
    <m/>
    <m/>
    <x v="2"/>
    <m/>
    <m/>
    <m/>
    <m/>
    <m/>
    <m/>
    <m/>
    <s v=""/>
    <s v=""/>
    <s v=""/>
    <n v="2"/>
    <n v="6.6755674232309744E-4"/>
  </r>
  <r>
    <n v="1315"/>
    <x v="0"/>
    <x v="2"/>
    <x v="2"/>
    <m/>
    <m/>
    <m/>
    <x v="2"/>
    <m/>
    <m/>
    <m/>
    <m/>
    <m/>
    <m/>
    <m/>
    <s v=""/>
    <s v=""/>
    <s v=""/>
    <n v="2"/>
    <n v="6.6755674232309744E-4"/>
  </r>
  <r>
    <n v="1316"/>
    <x v="0"/>
    <x v="2"/>
    <x v="2"/>
    <m/>
    <m/>
    <m/>
    <x v="2"/>
    <m/>
    <m/>
    <m/>
    <m/>
    <m/>
    <m/>
    <m/>
    <s v=""/>
    <s v=""/>
    <s v=""/>
    <n v="2"/>
    <n v="6.6755674232309744E-4"/>
  </r>
  <r>
    <n v="1317"/>
    <x v="0"/>
    <x v="2"/>
    <x v="2"/>
    <m/>
    <m/>
    <m/>
    <x v="2"/>
    <m/>
    <m/>
    <m/>
    <m/>
    <m/>
    <m/>
    <m/>
    <s v=""/>
    <s v=""/>
    <s v=""/>
    <n v="2"/>
    <n v="6.6755674232309744E-4"/>
  </r>
  <r>
    <n v="1318"/>
    <x v="0"/>
    <x v="2"/>
    <x v="2"/>
    <m/>
    <m/>
    <m/>
    <x v="2"/>
    <m/>
    <m/>
    <m/>
    <m/>
    <m/>
    <m/>
    <m/>
    <s v=""/>
    <s v=""/>
    <s v=""/>
    <n v="2"/>
    <n v="6.6755674232309744E-4"/>
  </r>
  <r>
    <n v="1319"/>
    <x v="0"/>
    <x v="2"/>
    <x v="2"/>
    <m/>
    <m/>
    <m/>
    <x v="2"/>
    <m/>
    <m/>
    <m/>
    <m/>
    <m/>
    <m/>
    <m/>
    <s v=""/>
    <s v=""/>
    <s v=""/>
    <n v="2"/>
    <n v="6.6755674232309744E-4"/>
  </r>
  <r>
    <n v="1320"/>
    <x v="0"/>
    <x v="2"/>
    <x v="2"/>
    <m/>
    <m/>
    <m/>
    <x v="2"/>
    <m/>
    <m/>
    <m/>
    <m/>
    <m/>
    <m/>
    <m/>
    <s v=""/>
    <s v=""/>
    <s v=""/>
    <n v="2"/>
    <n v="6.6755674232309744E-4"/>
  </r>
  <r>
    <n v="1321"/>
    <x v="0"/>
    <x v="2"/>
    <x v="2"/>
    <m/>
    <m/>
    <m/>
    <x v="2"/>
    <m/>
    <m/>
    <m/>
    <m/>
    <m/>
    <m/>
    <m/>
    <s v=""/>
    <s v=""/>
    <s v=""/>
    <n v="2"/>
    <n v="6.6755674232309744E-4"/>
  </r>
  <r>
    <n v="1322"/>
    <x v="0"/>
    <x v="2"/>
    <x v="2"/>
    <m/>
    <m/>
    <m/>
    <x v="2"/>
    <m/>
    <m/>
    <m/>
    <m/>
    <m/>
    <m/>
    <m/>
    <s v=""/>
    <s v=""/>
    <s v=""/>
    <n v="2"/>
    <n v="6.6755674232309744E-4"/>
  </r>
  <r>
    <n v="1323"/>
    <x v="0"/>
    <x v="2"/>
    <x v="2"/>
    <m/>
    <m/>
    <m/>
    <x v="2"/>
    <m/>
    <m/>
    <m/>
    <m/>
    <m/>
    <m/>
    <m/>
    <s v=""/>
    <s v=""/>
    <s v=""/>
    <n v="2"/>
    <n v="6.6755674232309744E-4"/>
  </r>
  <r>
    <n v="1324"/>
    <x v="0"/>
    <x v="2"/>
    <x v="2"/>
    <m/>
    <m/>
    <m/>
    <x v="2"/>
    <m/>
    <m/>
    <m/>
    <m/>
    <m/>
    <m/>
    <m/>
    <s v=""/>
    <s v=""/>
    <s v=""/>
    <n v="2"/>
    <n v="6.6755674232309744E-4"/>
  </r>
  <r>
    <n v="1325"/>
    <x v="0"/>
    <x v="2"/>
    <x v="2"/>
    <m/>
    <m/>
    <m/>
    <x v="2"/>
    <m/>
    <m/>
    <m/>
    <m/>
    <m/>
    <m/>
    <m/>
    <s v=""/>
    <s v=""/>
    <s v=""/>
    <n v="2"/>
    <n v="6.6755674232309744E-4"/>
  </r>
  <r>
    <n v="1326"/>
    <x v="0"/>
    <x v="2"/>
    <x v="2"/>
    <m/>
    <m/>
    <m/>
    <x v="2"/>
    <m/>
    <m/>
    <m/>
    <m/>
    <m/>
    <m/>
    <m/>
    <s v=""/>
    <s v=""/>
    <s v=""/>
    <n v="2"/>
    <n v="6.6755674232309744E-4"/>
  </r>
  <r>
    <n v="1327"/>
    <x v="0"/>
    <x v="2"/>
    <x v="2"/>
    <m/>
    <m/>
    <m/>
    <x v="2"/>
    <m/>
    <m/>
    <m/>
    <m/>
    <m/>
    <m/>
    <m/>
    <s v=""/>
    <s v=""/>
    <s v=""/>
    <n v="2"/>
    <n v="6.6755674232309744E-4"/>
  </r>
  <r>
    <n v="1328"/>
    <x v="0"/>
    <x v="2"/>
    <x v="2"/>
    <m/>
    <m/>
    <m/>
    <x v="2"/>
    <m/>
    <m/>
    <m/>
    <m/>
    <m/>
    <m/>
    <m/>
    <s v=""/>
    <s v=""/>
    <s v=""/>
    <n v="2"/>
    <n v="6.6755674232309744E-4"/>
  </r>
  <r>
    <n v="1329"/>
    <x v="0"/>
    <x v="2"/>
    <x v="2"/>
    <m/>
    <m/>
    <m/>
    <x v="2"/>
    <m/>
    <m/>
    <m/>
    <m/>
    <m/>
    <m/>
    <m/>
    <s v=""/>
    <s v=""/>
    <s v=""/>
    <n v="2"/>
    <n v="6.6755674232309744E-4"/>
  </r>
  <r>
    <n v="1330"/>
    <x v="0"/>
    <x v="2"/>
    <x v="2"/>
    <m/>
    <m/>
    <m/>
    <x v="2"/>
    <m/>
    <m/>
    <m/>
    <m/>
    <m/>
    <m/>
    <m/>
    <s v=""/>
    <s v=""/>
    <s v=""/>
    <n v="2"/>
    <n v="6.6755674232309744E-4"/>
  </r>
  <r>
    <n v="1331"/>
    <x v="0"/>
    <x v="2"/>
    <x v="2"/>
    <m/>
    <m/>
    <m/>
    <x v="2"/>
    <m/>
    <m/>
    <m/>
    <m/>
    <m/>
    <m/>
    <m/>
    <s v=""/>
    <s v=""/>
    <s v=""/>
    <n v="2"/>
    <n v="6.6755674232309744E-4"/>
  </r>
  <r>
    <n v="1332"/>
    <x v="0"/>
    <x v="2"/>
    <x v="2"/>
    <m/>
    <m/>
    <m/>
    <x v="2"/>
    <m/>
    <m/>
    <m/>
    <m/>
    <m/>
    <m/>
    <m/>
    <s v=""/>
    <s v=""/>
    <s v=""/>
    <n v="2"/>
    <n v="6.6755674232309744E-4"/>
  </r>
  <r>
    <n v="1333"/>
    <x v="0"/>
    <x v="2"/>
    <x v="2"/>
    <m/>
    <m/>
    <m/>
    <x v="2"/>
    <m/>
    <m/>
    <m/>
    <m/>
    <m/>
    <m/>
    <m/>
    <s v=""/>
    <s v=""/>
    <s v=""/>
    <n v="2"/>
    <n v="6.6755674232309744E-4"/>
  </r>
  <r>
    <n v="1334"/>
    <x v="0"/>
    <x v="2"/>
    <x v="2"/>
    <m/>
    <m/>
    <m/>
    <x v="2"/>
    <m/>
    <m/>
    <m/>
    <m/>
    <m/>
    <m/>
    <m/>
    <s v=""/>
    <s v=""/>
    <s v=""/>
    <n v="2"/>
    <n v="6.6755674232309744E-4"/>
  </r>
  <r>
    <n v="1335"/>
    <x v="0"/>
    <x v="2"/>
    <x v="2"/>
    <m/>
    <m/>
    <m/>
    <x v="2"/>
    <m/>
    <m/>
    <m/>
    <m/>
    <m/>
    <m/>
    <m/>
    <s v=""/>
    <s v=""/>
    <s v=""/>
    <n v="2"/>
    <n v="6.6755674232309744E-4"/>
  </r>
  <r>
    <n v="1336"/>
    <x v="0"/>
    <x v="2"/>
    <x v="2"/>
    <m/>
    <m/>
    <m/>
    <x v="2"/>
    <m/>
    <m/>
    <m/>
    <m/>
    <m/>
    <m/>
    <m/>
    <s v=""/>
    <s v=""/>
    <s v=""/>
    <n v="2"/>
    <n v="6.6755674232309744E-4"/>
  </r>
  <r>
    <n v="1337"/>
    <x v="0"/>
    <x v="2"/>
    <x v="2"/>
    <m/>
    <m/>
    <m/>
    <x v="2"/>
    <m/>
    <m/>
    <m/>
    <m/>
    <m/>
    <m/>
    <m/>
    <s v=""/>
    <s v=""/>
    <s v=""/>
    <n v="2"/>
    <n v="6.6755674232309744E-4"/>
  </r>
  <r>
    <n v="1338"/>
    <x v="0"/>
    <x v="2"/>
    <x v="2"/>
    <m/>
    <m/>
    <m/>
    <x v="2"/>
    <m/>
    <m/>
    <m/>
    <m/>
    <m/>
    <m/>
    <m/>
    <s v=""/>
    <s v=""/>
    <s v=""/>
    <n v="2"/>
    <n v="6.6755674232309744E-4"/>
  </r>
  <r>
    <n v="1339"/>
    <x v="0"/>
    <x v="2"/>
    <x v="2"/>
    <m/>
    <m/>
    <m/>
    <x v="2"/>
    <m/>
    <m/>
    <m/>
    <m/>
    <m/>
    <m/>
    <m/>
    <s v=""/>
    <s v=""/>
    <s v=""/>
    <n v="2"/>
    <n v="6.6755674232309744E-4"/>
  </r>
  <r>
    <n v="1340"/>
    <x v="0"/>
    <x v="2"/>
    <x v="2"/>
    <m/>
    <m/>
    <m/>
    <x v="2"/>
    <m/>
    <m/>
    <m/>
    <m/>
    <m/>
    <m/>
    <m/>
    <s v=""/>
    <s v=""/>
    <s v=""/>
    <n v="2"/>
    <n v="6.6755674232309744E-4"/>
  </r>
  <r>
    <n v="1341"/>
    <x v="0"/>
    <x v="2"/>
    <x v="2"/>
    <m/>
    <m/>
    <m/>
    <x v="2"/>
    <m/>
    <m/>
    <m/>
    <m/>
    <m/>
    <m/>
    <m/>
    <s v=""/>
    <s v=""/>
    <s v=""/>
    <n v="2"/>
    <n v="6.6755674232309744E-4"/>
  </r>
  <r>
    <n v="1342"/>
    <x v="0"/>
    <x v="2"/>
    <x v="2"/>
    <m/>
    <m/>
    <m/>
    <x v="2"/>
    <m/>
    <m/>
    <m/>
    <m/>
    <m/>
    <m/>
    <m/>
    <s v=""/>
    <s v=""/>
    <s v=""/>
    <n v="2"/>
    <n v="6.6755674232309744E-4"/>
  </r>
  <r>
    <n v="1343"/>
    <x v="0"/>
    <x v="2"/>
    <x v="2"/>
    <m/>
    <m/>
    <m/>
    <x v="2"/>
    <m/>
    <m/>
    <m/>
    <m/>
    <m/>
    <m/>
    <m/>
    <s v=""/>
    <s v=""/>
    <s v=""/>
    <n v="2"/>
    <n v="6.6755674232309744E-4"/>
  </r>
  <r>
    <n v="1344"/>
    <x v="0"/>
    <x v="2"/>
    <x v="2"/>
    <m/>
    <m/>
    <m/>
    <x v="2"/>
    <m/>
    <m/>
    <m/>
    <m/>
    <m/>
    <m/>
    <m/>
    <s v=""/>
    <s v=""/>
    <s v=""/>
    <n v="2"/>
    <n v="6.6755674232309744E-4"/>
  </r>
  <r>
    <n v="1345"/>
    <x v="0"/>
    <x v="2"/>
    <x v="2"/>
    <m/>
    <m/>
    <m/>
    <x v="2"/>
    <m/>
    <m/>
    <m/>
    <m/>
    <m/>
    <m/>
    <m/>
    <s v=""/>
    <s v=""/>
    <s v=""/>
    <n v="2"/>
    <n v="6.6755674232309744E-4"/>
  </r>
  <r>
    <n v="1346"/>
    <x v="0"/>
    <x v="2"/>
    <x v="2"/>
    <m/>
    <m/>
    <m/>
    <x v="2"/>
    <m/>
    <m/>
    <m/>
    <m/>
    <m/>
    <m/>
    <m/>
    <s v=""/>
    <s v=""/>
    <s v=""/>
    <n v="2"/>
    <n v="6.6755674232309744E-4"/>
  </r>
  <r>
    <n v="1347"/>
    <x v="0"/>
    <x v="2"/>
    <x v="2"/>
    <m/>
    <m/>
    <m/>
    <x v="2"/>
    <m/>
    <m/>
    <m/>
    <m/>
    <m/>
    <m/>
    <m/>
    <s v=""/>
    <s v=""/>
    <s v=""/>
    <n v="2"/>
    <n v="6.6755674232309744E-4"/>
  </r>
  <r>
    <n v="1348"/>
    <x v="0"/>
    <x v="2"/>
    <x v="2"/>
    <m/>
    <m/>
    <m/>
    <x v="2"/>
    <m/>
    <m/>
    <m/>
    <m/>
    <m/>
    <m/>
    <m/>
    <s v=""/>
    <s v=""/>
    <s v=""/>
    <n v="2"/>
    <n v="6.6755674232309744E-4"/>
  </r>
  <r>
    <n v="1349"/>
    <x v="0"/>
    <x v="2"/>
    <x v="2"/>
    <m/>
    <m/>
    <m/>
    <x v="2"/>
    <m/>
    <m/>
    <m/>
    <m/>
    <m/>
    <m/>
    <m/>
    <s v=""/>
    <s v=""/>
    <s v=""/>
    <n v="2"/>
    <n v="6.6755674232309744E-4"/>
  </r>
  <r>
    <n v="1350"/>
    <x v="0"/>
    <x v="2"/>
    <x v="2"/>
    <m/>
    <m/>
    <m/>
    <x v="2"/>
    <m/>
    <m/>
    <m/>
    <m/>
    <m/>
    <m/>
    <m/>
    <s v=""/>
    <s v=""/>
    <s v=""/>
    <n v="2"/>
    <n v="6.6755674232309744E-4"/>
  </r>
  <r>
    <n v="1351"/>
    <x v="0"/>
    <x v="2"/>
    <x v="2"/>
    <m/>
    <m/>
    <m/>
    <x v="2"/>
    <m/>
    <m/>
    <m/>
    <m/>
    <m/>
    <m/>
    <m/>
    <s v=""/>
    <s v=""/>
    <s v=""/>
    <n v="2"/>
    <n v="6.6755674232309744E-4"/>
  </r>
  <r>
    <n v="1352"/>
    <x v="0"/>
    <x v="2"/>
    <x v="2"/>
    <m/>
    <m/>
    <m/>
    <x v="2"/>
    <m/>
    <m/>
    <m/>
    <m/>
    <m/>
    <m/>
    <m/>
    <s v=""/>
    <s v=""/>
    <s v=""/>
    <n v="2"/>
    <n v="6.6755674232309744E-4"/>
  </r>
  <r>
    <n v="1353"/>
    <x v="0"/>
    <x v="2"/>
    <x v="2"/>
    <m/>
    <m/>
    <m/>
    <x v="2"/>
    <m/>
    <m/>
    <m/>
    <m/>
    <m/>
    <m/>
    <m/>
    <s v=""/>
    <s v=""/>
    <s v=""/>
    <n v="2"/>
    <n v="6.6755674232309744E-4"/>
  </r>
  <r>
    <n v="1354"/>
    <x v="0"/>
    <x v="2"/>
    <x v="2"/>
    <m/>
    <m/>
    <m/>
    <x v="2"/>
    <m/>
    <m/>
    <m/>
    <m/>
    <m/>
    <m/>
    <m/>
    <s v=""/>
    <s v=""/>
    <s v=""/>
    <n v="2"/>
    <n v="6.6755674232309744E-4"/>
  </r>
  <r>
    <n v="1355"/>
    <x v="0"/>
    <x v="2"/>
    <x v="2"/>
    <m/>
    <m/>
    <m/>
    <x v="2"/>
    <m/>
    <m/>
    <m/>
    <m/>
    <m/>
    <m/>
    <m/>
    <s v=""/>
    <s v=""/>
    <s v=""/>
    <n v="2"/>
    <n v="6.6755674232309744E-4"/>
  </r>
  <r>
    <n v="1356"/>
    <x v="0"/>
    <x v="2"/>
    <x v="2"/>
    <m/>
    <m/>
    <m/>
    <x v="2"/>
    <m/>
    <m/>
    <m/>
    <m/>
    <m/>
    <m/>
    <m/>
    <s v=""/>
    <s v=""/>
    <s v=""/>
    <n v="2"/>
    <n v="6.6755674232309744E-4"/>
  </r>
  <r>
    <n v="1357"/>
    <x v="0"/>
    <x v="2"/>
    <x v="2"/>
    <m/>
    <m/>
    <m/>
    <x v="2"/>
    <m/>
    <m/>
    <m/>
    <m/>
    <m/>
    <m/>
    <m/>
    <s v=""/>
    <s v=""/>
    <s v=""/>
    <n v="2"/>
    <n v="6.6755674232309744E-4"/>
  </r>
  <r>
    <n v="1358"/>
    <x v="0"/>
    <x v="2"/>
    <x v="2"/>
    <m/>
    <m/>
    <m/>
    <x v="2"/>
    <m/>
    <m/>
    <m/>
    <m/>
    <m/>
    <m/>
    <m/>
    <s v=""/>
    <s v=""/>
    <s v=""/>
    <n v="2"/>
    <n v="6.6755674232309744E-4"/>
  </r>
  <r>
    <n v="1359"/>
    <x v="0"/>
    <x v="2"/>
    <x v="2"/>
    <m/>
    <m/>
    <m/>
    <x v="2"/>
    <m/>
    <m/>
    <m/>
    <m/>
    <m/>
    <m/>
    <m/>
    <s v=""/>
    <s v=""/>
    <s v=""/>
    <n v="2"/>
    <n v="6.6755674232309744E-4"/>
  </r>
  <r>
    <n v="1360"/>
    <x v="0"/>
    <x v="2"/>
    <x v="2"/>
    <m/>
    <m/>
    <m/>
    <x v="2"/>
    <m/>
    <m/>
    <m/>
    <m/>
    <m/>
    <m/>
    <m/>
    <s v=""/>
    <s v=""/>
    <s v=""/>
    <n v="2"/>
    <n v="6.6755674232309744E-4"/>
  </r>
  <r>
    <n v="1361"/>
    <x v="0"/>
    <x v="2"/>
    <x v="2"/>
    <m/>
    <m/>
    <m/>
    <x v="2"/>
    <m/>
    <m/>
    <m/>
    <m/>
    <m/>
    <m/>
    <m/>
    <s v=""/>
    <s v=""/>
    <s v=""/>
    <n v="2"/>
    <n v="6.6755674232309744E-4"/>
  </r>
  <r>
    <n v="1362"/>
    <x v="0"/>
    <x v="2"/>
    <x v="2"/>
    <m/>
    <m/>
    <m/>
    <x v="2"/>
    <m/>
    <m/>
    <m/>
    <m/>
    <m/>
    <m/>
    <m/>
    <s v=""/>
    <s v=""/>
    <s v=""/>
    <n v="2"/>
    <n v="6.6755674232309744E-4"/>
  </r>
  <r>
    <n v="1363"/>
    <x v="0"/>
    <x v="2"/>
    <x v="2"/>
    <m/>
    <m/>
    <m/>
    <x v="2"/>
    <m/>
    <m/>
    <m/>
    <m/>
    <m/>
    <m/>
    <m/>
    <s v=""/>
    <s v=""/>
    <s v=""/>
    <n v="2"/>
    <n v="6.6755674232309744E-4"/>
  </r>
  <r>
    <n v="1364"/>
    <x v="0"/>
    <x v="2"/>
    <x v="2"/>
    <m/>
    <m/>
    <m/>
    <x v="2"/>
    <m/>
    <m/>
    <m/>
    <m/>
    <m/>
    <m/>
    <m/>
    <s v=""/>
    <s v=""/>
    <s v=""/>
    <n v="2"/>
    <n v="6.6755674232309744E-4"/>
  </r>
  <r>
    <n v="1365"/>
    <x v="0"/>
    <x v="2"/>
    <x v="2"/>
    <m/>
    <m/>
    <m/>
    <x v="2"/>
    <m/>
    <m/>
    <m/>
    <m/>
    <m/>
    <m/>
    <m/>
    <s v=""/>
    <s v=""/>
    <s v=""/>
    <n v="2"/>
    <n v="6.6755674232309744E-4"/>
  </r>
  <r>
    <n v="1366"/>
    <x v="0"/>
    <x v="2"/>
    <x v="2"/>
    <m/>
    <m/>
    <m/>
    <x v="2"/>
    <m/>
    <m/>
    <m/>
    <m/>
    <m/>
    <m/>
    <m/>
    <s v=""/>
    <s v=""/>
    <s v=""/>
    <n v="2"/>
    <n v="6.6755674232309744E-4"/>
  </r>
  <r>
    <n v="1367"/>
    <x v="0"/>
    <x v="2"/>
    <x v="2"/>
    <m/>
    <m/>
    <m/>
    <x v="2"/>
    <m/>
    <m/>
    <m/>
    <m/>
    <m/>
    <m/>
    <m/>
    <s v=""/>
    <s v=""/>
    <s v=""/>
    <n v="2"/>
    <n v="6.6755674232309744E-4"/>
  </r>
  <r>
    <n v="1368"/>
    <x v="0"/>
    <x v="2"/>
    <x v="2"/>
    <m/>
    <m/>
    <m/>
    <x v="2"/>
    <m/>
    <m/>
    <m/>
    <m/>
    <m/>
    <m/>
    <m/>
    <s v=""/>
    <s v=""/>
    <s v=""/>
    <n v="2"/>
    <n v="6.6755674232309744E-4"/>
  </r>
  <r>
    <n v="1369"/>
    <x v="0"/>
    <x v="2"/>
    <x v="2"/>
    <m/>
    <m/>
    <m/>
    <x v="2"/>
    <m/>
    <m/>
    <m/>
    <m/>
    <m/>
    <m/>
    <m/>
    <s v=""/>
    <s v=""/>
    <s v=""/>
    <n v="2"/>
    <n v="6.6755674232309744E-4"/>
  </r>
  <r>
    <n v="1370"/>
    <x v="0"/>
    <x v="2"/>
    <x v="2"/>
    <m/>
    <m/>
    <m/>
    <x v="2"/>
    <m/>
    <m/>
    <m/>
    <m/>
    <m/>
    <m/>
    <m/>
    <s v=""/>
    <s v=""/>
    <s v=""/>
    <n v="2"/>
    <n v="6.6755674232309744E-4"/>
  </r>
  <r>
    <n v="1371"/>
    <x v="0"/>
    <x v="2"/>
    <x v="2"/>
    <m/>
    <m/>
    <m/>
    <x v="2"/>
    <m/>
    <m/>
    <m/>
    <m/>
    <m/>
    <m/>
    <m/>
    <s v=""/>
    <s v=""/>
    <s v=""/>
    <n v="2"/>
    <n v="6.6755674232309744E-4"/>
  </r>
  <r>
    <n v="1372"/>
    <x v="0"/>
    <x v="2"/>
    <x v="2"/>
    <m/>
    <m/>
    <m/>
    <x v="2"/>
    <m/>
    <m/>
    <m/>
    <m/>
    <m/>
    <m/>
    <m/>
    <s v=""/>
    <s v=""/>
    <s v=""/>
    <n v="2"/>
    <n v="6.6755674232309744E-4"/>
  </r>
  <r>
    <n v="1373"/>
    <x v="0"/>
    <x v="2"/>
    <x v="2"/>
    <m/>
    <m/>
    <m/>
    <x v="2"/>
    <m/>
    <m/>
    <m/>
    <m/>
    <m/>
    <m/>
    <m/>
    <s v=""/>
    <s v=""/>
    <s v=""/>
    <n v="2"/>
    <n v="6.6755674232309744E-4"/>
  </r>
  <r>
    <n v="1374"/>
    <x v="0"/>
    <x v="2"/>
    <x v="2"/>
    <m/>
    <m/>
    <m/>
    <x v="2"/>
    <m/>
    <m/>
    <m/>
    <m/>
    <m/>
    <m/>
    <m/>
    <s v=""/>
    <s v=""/>
    <s v=""/>
    <n v="2"/>
    <n v="6.6755674232309744E-4"/>
  </r>
  <r>
    <n v="1375"/>
    <x v="0"/>
    <x v="2"/>
    <x v="2"/>
    <m/>
    <m/>
    <m/>
    <x v="2"/>
    <m/>
    <m/>
    <m/>
    <m/>
    <m/>
    <m/>
    <m/>
    <s v=""/>
    <s v=""/>
    <s v=""/>
    <n v="2"/>
    <n v="6.6755674232309744E-4"/>
  </r>
  <r>
    <n v="1376"/>
    <x v="0"/>
    <x v="2"/>
    <x v="2"/>
    <m/>
    <m/>
    <m/>
    <x v="2"/>
    <m/>
    <m/>
    <m/>
    <m/>
    <m/>
    <m/>
    <m/>
    <s v=""/>
    <s v=""/>
    <s v=""/>
    <n v="2"/>
    <n v="6.6755674232309744E-4"/>
  </r>
  <r>
    <n v="1377"/>
    <x v="0"/>
    <x v="2"/>
    <x v="2"/>
    <m/>
    <m/>
    <m/>
    <x v="2"/>
    <m/>
    <m/>
    <m/>
    <m/>
    <m/>
    <m/>
    <m/>
    <s v=""/>
    <s v=""/>
    <s v=""/>
    <n v="2"/>
    <n v="6.6755674232309744E-4"/>
  </r>
  <r>
    <n v="1378"/>
    <x v="0"/>
    <x v="2"/>
    <x v="2"/>
    <m/>
    <m/>
    <m/>
    <x v="2"/>
    <m/>
    <m/>
    <m/>
    <m/>
    <m/>
    <m/>
    <m/>
    <s v=""/>
    <s v=""/>
    <s v=""/>
    <n v="2"/>
    <n v="6.6755674232309744E-4"/>
  </r>
  <r>
    <n v="1379"/>
    <x v="0"/>
    <x v="2"/>
    <x v="2"/>
    <m/>
    <m/>
    <m/>
    <x v="2"/>
    <m/>
    <m/>
    <m/>
    <m/>
    <m/>
    <m/>
    <m/>
    <s v=""/>
    <s v=""/>
    <s v=""/>
    <n v="2"/>
    <n v="6.6755674232309744E-4"/>
  </r>
  <r>
    <n v="1380"/>
    <x v="0"/>
    <x v="2"/>
    <x v="2"/>
    <m/>
    <m/>
    <m/>
    <x v="2"/>
    <m/>
    <m/>
    <m/>
    <m/>
    <m/>
    <m/>
    <m/>
    <s v=""/>
    <s v=""/>
    <s v=""/>
    <n v="2"/>
    <n v="6.6755674232309744E-4"/>
  </r>
  <r>
    <n v="1381"/>
    <x v="0"/>
    <x v="2"/>
    <x v="2"/>
    <m/>
    <m/>
    <m/>
    <x v="2"/>
    <m/>
    <m/>
    <m/>
    <m/>
    <m/>
    <m/>
    <m/>
    <s v=""/>
    <s v=""/>
    <s v=""/>
    <n v="2"/>
    <n v="6.6755674232309744E-4"/>
  </r>
  <r>
    <n v="1382"/>
    <x v="0"/>
    <x v="2"/>
    <x v="2"/>
    <m/>
    <m/>
    <m/>
    <x v="2"/>
    <m/>
    <m/>
    <m/>
    <m/>
    <m/>
    <m/>
    <m/>
    <s v=""/>
    <s v=""/>
    <s v=""/>
    <n v="2"/>
    <n v="6.6755674232309744E-4"/>
  </r>
  <r>
    <n v="1383"/>
    <x v="0"/>
    <x v="2"/>
    <x v="2"/>
    <m/>
    <m/>
    <m/>
    <x v="2"/>
    <m/>
    <m/>
    <m/>
    <m/>
    <m/>
    <m/>
    <m/>
    <s v=""/>
    <s v=""/>
    <s v=""/>
    <n v="2"/>
    <n v="6.6755674232309744E-4"/>
  </r>
  <r>
    <n v="1384"/>
    <x v="0"/>
    <x v="2"/>
    <x v="2"/>
    <m/>
    <m/>
    <m/>
    <x v="2"/>
    <m/>
    <m/>
    <m/>
    <m/>
    <m/>
    <m/>
    <m/>
    <s v=""/>
    <s v=""/>
    <s v=""/>
    <n v="2"/>
    <n v="6.6755674232309744E-4"/>
  </r>
  <r>
    <n v="1385"/>
    <x v="0"/>
    <x v="2"/>
    <x v="2"/>
    <m/>
    <m/>
    <m/>
    <x v="2"/>
    <m/>
    <m/>
    <m/>
    <m/>
    <m/>
    <m/>
    <m/>
    <s v=""/>
    <s v=""/>
    <s v=""/>
    <n v="2"/>
    <n v="6.6755674232309744E-4"/>
  </r>
  <r>
    <n v="1386"/>
    <x v="0"/>
    <x v="2"/>
    <x v="2"/>
    <m/>
    <m/>
    <m/>
    <x v="2"/>
    <m/>
    <m/>
    <m/>
    <m/>
    <m/>
    <m/>
    <m/>
    <s v=""/>
    <s v=""/>
    <s v=""/>
    <n v="2"/>
    <n v="6.6755674232309744E-4"/>
  </r>
  <r>
    <n v="1387"/>
    <x v="0"/>
    <x v="2"/>
    <x v="2"/>
    <m/>
    <m/>
    <m/>
    <x v="2"/>
    <m/>
    <m/>
    <m/>
    <m/>
    <m/>
    <m/>
    <m/>
    <s v=""/>
    <s v=""/>
    <s v=""/>
    <n v="2"/>
    <n v="6.6755674232309744E-4"/>
  </r>
  <r>
    <n v="1388"/>
    <x v="0"/>
    <x v="2"/>
    <x v="2"/>
    <m/>
    <m/>
    <m/>
    <x v="2"/>
    <m/>
    <m/>
    <m/>
    <m/>
    <m/>
    <m/>
    <m/>
    <s v=""/>
    <s v=""/>
    <s v=""/>
    <n v="2"/>
    <n v="6.6755674232309744E-4"/>
  </r>
  <r>
    <n v="1389"/>
    <x v="0"/>
    <x v="2"/>
    <x v="2"/>
    <m/>
    <m/>
    <m/>
    <x v="2"/>
    <m/>
    <m/>
    <m/>
    <m/>
    <m/>
    <m/>
    <m/>
    <s v=""/>
    <s v=""/>
    <s v=""/>
    <n v="2"/>
    <n v="6.6755674232309744E-4"/>
  </r>
  <r>
    <n v="1390"/>
    <x v="0"/>
    <x v="2"/>
    <x v="2"/>
    <m/>
    <m/>
    <m/>
    <x v="2"/>
    <m/>
    <m/>
    <m/>
    <m/>
    <m/>
    <m/>
    <m/>
    <s v=""/>
    <s v=""/>
    <s v=""/>
    <n v="2"/>
    <n v="6.6755674232309744E-4"/>
  </r>
  <r>
    <n v="1391"/>
    <x v="0"/>
    <x v="2"/>
    <x v="2"/>
    <m/>
    <m/>
    <m/>
    <x v="2"/>
    <m/>
    <m/>
    <m/>
    <m/>
    <m/>
    <m/>
    <m/>
    <s v=""/>
    <s v=""/>
    <s v=""/>
    <n v="2"/>
    <n v="6.6755674232309744E-4"/>
  </r>
  <r>
    <n v="1392"/>
    <x v="0"/>
    <x v="2"/>
    <x v="2"/>
    <m/>
    <m/>
    <m/>
    <x v="2"/>
    <m/>
    <m/>
    <m/>
    <m/>
    <m/>
    <m/>
    <m/>
    <s v=""/>
    <s v=""/>
    <s v=""/>
    <n v="2"/>
    <n v="6.6755674232309744E-4"/>
  </r>
  <r>
    <n v="1393"/>
    <x v="0"/>
    <x v="2"/>
    <x v="2"/>
    <m/>
    <m/>
    <m/>
    <x v="2"/>
    <m/>
    <m/>
    <m/>
    <m/>
    <m/>
    <m/>
    <m/>
    <s v=""/>
    <s v=""/>
    <s v=""/>
    <n v="2"/>
    <n v="6.6755674232309744E-4"/>
  </r>
  <r>
    <n v="1394"/>
    <x v="0"/>
    <x v="2"/>
    <x v="2"/>
    <m/>
    <m/>
    <m/>
    <x v="2"/>
    <m/>
    <m/>
    <m/>
    <m/>
    <m/>
    <m/>
    <m/>
    <s v=""/>
    <s v=""/>
    <s v=""/>
    <n v="2"/>
    <n v="6.6755674232309744E-4"/>
  </r>
  <r>
    <n v="1395"/>
    <x v="0"/>
    <x v="2"/>
    <x v="2"/>
    <m/>
    <m/>
    <m/>
    <x v="2"/>
    <m/>
    <m/>
    <m/>
    <m/>
    <m/>
    <m/>
    <m/>
    <s v=""/>
    <s v=""/>
    <s v=""/>
    <n v="2"/>
    <n v="6.6755674232309744E-4"/>
  </r>
  <r>
    <n v="1396"/>
    <x v="0"/>
    <x v="2"/>
    <x v="2"/>
    <m/>
    <m/>
    <m/>
    <x v="2"/>
    <m/>
    <m/>
    <m/>
    <m/>
    <m/>
    <m/>
    <m/>
    <s v=""/>
    <s v=""/>
    <s v=""/>
    <n v="2"/>
    <n v="6.6755674232309744E-4"/>
  </r>
  <r>
    <n v="1397"/>
    <x v="0"/>
    <x v="2"/>
    <x v="2"/>
    <m/>
    <m/>
    <m/>
    <x v="2"/>
    <m/>
    <m/>
    <m/>
    <m/>
    <m/>
    <m/>
    <m/>
    <s v=""/>
    <s v=""/>
    <s v=""/>
    <n v="2"/>
    <n v="6.6755674232309744E-4"/>
  </r>
  <r>
    <n v="1398"/>
    <x v="0"/>
    <x v="2"/>
    <x v="2"/>
    <m/>
    <m/>
    <m/>
    <x v="2"/>
    <m/>
    <m/>
    <m/>
    <m/>
    <m/>
    <m/>
    <m/>
    <s v=""/>
    <s v=""/>
    <s v=""/>
    <n v="2"/>
    <n v="6.6755674232309744E-4"/>
  </r>
  <r>
    <n v="1399"/>
    <x v="0"/>
    <x v="2"/>
    <x v="2"/>
    <m/>
    <m/>
    <m/>
    <x v="2"/>
    <m/>
    <m/>
    <m/>
    <m/>
    <m/>
    <m/>
    <m/>
    <s v=""/>
    <s v=""/>
    <s v=""/>
    <n v="2"/>
    <n v="6.6755674232309744E-4"/>
  </r>
  <r>
    <n v="1400"/>
    <x v="0"/>
    <x v="2"/>
    <x v="2"/>
    <m/>
    <m/>
    <m/>
    <x v="2"/>
    <m/>
    <m/>
    <m/>
    <m/>
    <m/>
    <m/>
    <m/>
    <s v=""/>
    <s v=""/>
    <s v=""/>
    <n v="2"/>
    <n v="6.6755674232309744E-4"/>
  </r>
  <r>
    <n v="1401"/>
    <x v="0"/>
    <x v="2"/>
    <x v="2"/>
    <m/>
    <m/>
    <m/>
    <x v="2"/>
    <m/>
    <m/>
    <m/>
    <m/>
    <m/>
    <m/>
    <m/>
    <s v=""/>
    <s v=""/>
    <s v=""/>
    <n v="2"/>
    <n v="6.6755674232309744E-4"/>
  </r>
  <r>
    <n v="1402"/>
    <x v="0"/>
    <x v="2"/>
    <x v="2"/>
    <m/>
    <m/>
    <m/>
    <x v="2"/>
    <m/>
    <m/>
    <m/>
    <m/>
    <m/>
    <m/>
    <m/>
    <s v=""/>
    <s v=""/>
    <s v=""/>
    <n v="2"/>
    <n v="6.6755674232309744E-4"/>
  </r>
  <r>
    <n v="1403"/>
    <x v="0"/>
    <x v="2"/>
    <x v="2"/>
    <m/>
    <m/>
    <m/>
    <x v="2"/>
    <m/>
    <m/>
    <m/>
    <m/>
    <m/>
    <m/>
    <m/>
    <s v=""/>
    <s v=""/>
    <s v=""/>
    <n v="2"/>
    <n v="6.6755674232309744E-4"/>
  </r>
  <r>
    <n v="1404"/>
    <x v="0"/>
    <x v="2"/>
    <x v="2"/>
    <m/>
    <m/>
    <m/>
    <x v="2"/>
    <m/>
    <m/>
    <m/>
    <m/>
    <m/>
    <m/>
    <m/>
    <s v=""/>
    <s v=""/>
    <s v=""/>
    <n v="2"/>
    <n v="6.6755674232309744E-4"/>
  </r>
  <r>
    <n v="1405"/>
    <x v="0"/>
    <x v="2"/>
    <x v="2"/>
    <m/>
    <m/>
    <m/>
    <x v="2"/>
    <m/>
    <m/>
    <m/>
    <m/>
    <m/>
    <m/>
    <m/>
    <s v=""/>
    <s v=""/>
    <s v=""/>
    <n v="2"/>
    <n v="6.6755674232309744E-4"/>
  </r>
  <r>
    <n v="1406"/>
    <x v="0"/>
    <x v="2"/>
    <x v="2"/>
    <m/>
    <m/>
    <m/>
    <x v="2"/>
    <m/>
    <m/>
    <m/>
    <m/>
    <m/>
    <m/>
    <m/>
    <s v=""/>
    <s v=""/>
    <s v=""/>
    <n v="2"/>
    <n v="6.6755674232309744E-4"/>
  </r>
  <r>
    <n v="1407"/>
    <x v="0"/>
    <x v="2"/>
    <x v="2"/>
    <m/>
    <m/>
    <m/>
    <x v="2"/>
    <m/>
    <m/>
    <m/>
    <m/>
    <m/>
    <m/>
    <m/>
    <s v=""/>
    <s v=""/>
    <s v=""/>
    <n v="2"/>
    <n v="6.6755674232309744E-4"/>
  </r>
  <r>
    <n v="1408"/>
    <x v="0"/>
    <x v="2"/>
    <x v="2"/>
    <m/>
    <m/>
    <m/>
    <x v="2"/>
    <m/>
    <m/>
    <m/>
    <m/>
    <m/>
    <m/>
    <m/>
    <s v=""/>
    <s v=""/>
    <s v=""/>
    <n v="2"/>
    <n v="6.6755674232309744E-4"/>
  </r>
  <r>
    <n v="1409"/>
    <x v="0"/>
    <x v="2"/>
    <x v="2"/>
    <m/>
    <m/>
    <m/>
    <x v="2"/>
    <m/>
    <m/>
    <m/>
    <m/>
    <m/>
    <m/>
    <m/>
    <s v=""/>
    <s v=""/>
    <s v=""/>
    <n v="2"/>
    <n v="6.6755674232309744E-4"/>
  </r>
  <r>
    <n v="1410"/>
    <x v="0"/>
    <x v="2"/>
    <x v="2"/>
    <m/>
    <m/>
    <m/>
    <x v="2"/>
    <m/>
    <m/>
    <m/>
    <m/>
    <m/>
    <m/>
    <m/>
    <s v=""/>
    <s v=""/>
    <s v=""/>
    <n v="2"/>
    <n v="6.6755674232309744E-4"/>
  </r>
  <r>
    <n v="1411"/>
    <x v="0"/>
    <x v="2"/>
    <x v="2"/>
    <m/>
    <m/>
    <m/>
    <x v="2"/>
    <m/>
    <m/>
    <m/>
    <m/>
    <m/>
    <m/>
    <m/>
    <s v=""/>
    <s v=""/>
    <s v=""/>
    <n v="2"/>
    <n v="6.6755674232309744E-4"/>
  </r>
  <r>
    <n v="1412"/>
    <x v="0"/>
    <x v="2"/>
    <x v="2"/>
    <m/>
    <m/>
    <m/>
    <x v="2"/>
    <m/>
    <m/>
    <m/>
    <m/>
    <m/>
    <m/>
    <m/>
    <s v=""/>
    <s v=""/>
    <s v=""/>
    <n v="2"/>
    <n v="6.6755674232309744E-4"/>
  </r>
  <r>
    <n v="1413"/>
    <x v="0"/>
    <x v="2"/>
    <x v="2"/>
    <m/>
    <m/>
    <m/>
    <x v="2"/>
    <m/>
    <m/>
    <m/>
    <m/>
    <m/>
    <m/>
    <m/>
    <s v=""/>
    <s v=""/>
    <s v=""/>
    <n v="2"/>
    <n v="6.6755674232309744E-4"/>
  </r>
  <r>
    <n v="1414"/>
    <x v="0"/>
    <x v="2"/>
    <x v="2"/>
    <m/>
    <m/>
    <m/>
    <x v="2"/>
    <m/>
    <m/>
    <m/>
    <m/>
    <m/>
    <m/>
    <m/>
    <s v=""/>
    <s v=""/>
    <s v=""/>
    <n v="2"/>
    <n v="6.6755674232309744E-4"/>
  </r>
  <r>
    <n v="1415"/>
    <x v="0"/>
    <x v="2"/>
    <x v="2"/>
    <m/>
    <m/>
    <m/>
    <x v="2"/>
    <m/>
    <m/>
    <m/>
    <m/>
    <m/>
    <m/>
    <m/>
    <s v=""/>
    <s v=""/>
    <s v=""/>
    <n v="2"/>
    <n v="6.6755674232309744E-4"/>
  </r>
  <r>
    <n v="1416"/>
    <x v="0"/>
    <x v="2"/>
    <x v="2"/>
    <m/>
    <m/>
    <m/>
    <x v="2"/>
    <m/>
    <m/>
    <m/>
    <m/>
    <m/>
    <m/>
    <m/>
    <s v=""/>
    <s v=""/>
    <s v=""/>
    <n v="2"/>
    <n v="6.6755674232309744E-4"/>
  </r>
  <r>
    <n v="1417"/>
    <x v="0"/>
    <x v="2"/>
    <x v="2"/>
    <m/>
    <m/>
    <m/>
    <x v="2"/>
    <m/>
    <m/>
    <m/>
    <m/>
    <m/>
    <m/>
    <m/>
    <s v=""/>
    <s v=""/>
    <s v=""/>
    <n v="2"/>
    <n v="6.6755674232309744E-4"/>
  </r>
  <r>
    <n v="1418"/>
    <x v="0"/>
    <x v="2"/>
    <x v="2"/>
    <m/>
    <m/>
    <m/>
    <x v="2"/>
    <m/>
    <m/>
    <m/>
    <m/>
    <m/>
    <m/>
    <m/>
    <s v=""/>
    <s v=""/>
    <s v=""/>
    <n v="2"/>
    <n v="6.6755674232309744E-4"/>
  </r>
  <r>
    <n v="1419"/>
    <x v="0"/>
    <x v="2"/>
    <x v="2"/>
    <m/>
    <m/>
    <m/>
    <x v="2"/>
    <m/>
    <m/>
    <m/>
    <m/>
    <m/>
    <m/>
    <m/>
    <s v=""/>
    <s v=""/>
    <s v=""/>
    <n v="2"/>
    <n v="6.6755674232309744E-4"/>
  </r>
  <r>
    <n v="1420"/>
    <x v="0"/>
    <x v="2"/>
    <x v="2"/>
    <m/>
    <m/>
    <m/>
    <x v="2"/>
    <m/>
    <m/>
    <m/>
    <m/>
    <m/>
    <m/>
    <m/>
    <s v=""/>
    <s v=""/>
    <s v=""/>
    <n v="2"/>
    <n v="6.6755674232309744E-4"/>
  </r>
  <r>
    <n v="1421"/>
    <x v="0"/>
    <x v="2"/>
    <x v="2"/>
    <m/>
    <m/>
    <m/>
    <x v="2"/>
    <m/>
    <m/>
    <m/>
    <m/>
    <m/>
    <m/>
    <m/>
    <s v=""/>
    <s v=""/>
    <s v=""/>
    <n v="2"/>
    <n v="6.6755674232309744E-4"/>
  </r>
  <r>
    <n v="1422"/>
    <x v="0"/>
    <x v="2"/>
    <x v="2"/>
    <m/>
    <m/>
    <m/>
    <x v="2"/>
    <m/>
    <m/>
    <m/>
    <m/>
    <m/>
    <m/>
    <m/>
    <s v=""/>
    <s v=""/>
    <s v=""/>
    <n v="2"/>
    <n v="6.6755674232309744E-4"/>
  </r>
  <r>
    <n v="1423"/>
    <x v="0"/>
    <x v="2"/>
    <x v="2"/>
    <m/>
    <m/>
    <m/>
    <x v="2"/>
    <m/>
    <m/>
    <m/>
    <m/>
    <m/>
    <m/>
    <m/>
    <s v=""/>
    <s v=""/>
    <s v=""/>
    <n v="2"/>
    <n v="6.6755674232309744E-4"/>
  </r>
  <r>
    <n v="1424"/>
    <x v="0"/>
    <x v="2"/>
    <x v="2"/>
    <m/>
    <m/>
    <m/>
    <x v="2"/>
    <m/>
    <m/>
    <m/>
    <m/>
    <m/>
    <m/>
    <m/>
    <s v=""/>
    <s v=""/>
    <s v=""/>
    <n v="2"/>
    <n v="6.6755674232309744E-4"/>
  </r>
  <r>
    <n v="1425"/>
    <x v="0"/>
    <x v="2"/>
    <x v="2"/>
    <m/>
    <m/>
    <m/>
    <x v="2"/>
    <m/>
    <m/>
    <m/>
    <m/>
    <m/>
    <m/>
    <m/>
    <s v=""/>
    <s v=""/>
    <s v=""/>
    <n v="2"/>
    <n v="6.6755674232309744E-4"/>
  </r>
  <r>
    <n v="1426"/>
    <x v="0"/>
    <x v="2"/>
    <x v="2"/>
    <m/>
    <m/>
    <m/>
    <x v="2"/>
    <m/>
    <m/>
    <m/>
    <m/>
    <m/>
    <m/>
    <m/>
    <s v=""/>
    <s v=""/>
    <s v=""/>
    <n v="2"/>
    <n v="6.6755674232309744E-4"/>
  </r>
  <r>
    <n v="1427"/>
    <x v="0"/>
    <x v="2"/>
    <x v="2"/>
    <m/>
    <m/>
    <m/>
    <x v="2"/>
    <m/>
    <m/>
    <m/>
    <m/>
    <m/>
    <m/>
    <m/>
    <s v=""/>
    <s v=""/>
    <s v=""/>
    <n v="2"/>
    <n v="6.6755674232309744E-4"/>
  </r>
  <r>
    <n v="1428"/>
    <x v="0"/>
    <x v="2"/>
    <x v="2"/>
    <m/>
    <m/>
    <m/>
    <x v="2"/>
    <m/>
    <m/>
    <m/>
    <m/>
    <m/>
    <m/>
    <m/>
    <s v=""/>
    <s v=""/>
    <s v=""/>
    <n v="2"/>
    <n v="6.6755674232309744E-4"/>
  </r>
  <r>
    <n v="1429"/>
    <x v="0"/>
    <x v="2"/>
    <x v="2"/>
    <m/>
    <m/>
    <m/>
    <x v="2"/>
    <m/>
    <m/>
    <m/>
    <m/>
    <m/>
    <m/>
    <m/>
    <s v=""/>
    <s v=""/>
    <s v=""/>
    <n v="2"/>
    <n v="6.6755674232309744E-4"/>
  </r>
  <r>
    <n v="1430"/>
    <x v="0"/>
    <x v="2"/>
    <x v="2"/>
    <m/>
    <m/>
    <m/>
    <x v="2"/>
    <m/>
    <m/>
    <m/>
    <m/>
    <m/>
    <m/>
    <m/>
    <s v=""/>
    <s v=""/>
    <s v=""/>
    <n v="2"/>
    <n v="6.6755674232309744E-4"/>
  </r>
  <r>
    <n v="1431"/>
    <x v="0"/>
    <x v="2"/>
    <x v="2"/>
    <m/>
    <m/>
    <m/>
    <x v="2"/>
    <m/>
    <m/>
    <m/>
    <m/>
    <m/>
    <m/>
    <m/>
    <s v=""/>
    <s v=""/>
    <s v=""/>
    <n v="2"/>
    <n v="6.6755674232309744E-4"/>
  </r>
  <r>
    <n v="1432"/>
    <x v="0"/>
    <x v="2"/>
    <x v="2"/>
    <m/>
    <m/>
    <m/>
    <x v="2"/>
    <m/>
    <m/>
    <m/>
    <m/>
    <m/>
    <m/>
    <m/>
    <s v=""/>
    <s v=""/>
    <s v=""/>
    <n v="2"/>
    <n v="6.6755674232309744E-4"/>
  </r>
  <r>
    <n v="1433"/>
    <x v="0"/>
    <x v="2"/>
    <x v="2"/>
    <m/>
    <m/>
    <m/>
    <x v="2"/>
    <m/>
    <m/>
    <m/>
    <m/>
    <m/>
    <m/>
    <m/>
    <s v=""/>
    <s v=""/>
    <s v=""/>
    <n v="2"/>
    <n v="6.6755674232309744E-4"/>
  </r>
  <r>
    <n v="1434"/>
    <x v="0"/>
    <x v="2"/>
    <x v="2"/>
    <m/>
    <m/>
    <m/>
    <x v="2"/>
    <m/>
    <m/>
    <m/>
    <m/>
    <m/>
    <m/>
    <m/>
    <s v=""/>
    <s v=""/>
    <s v=""/>
    <n v="2"/>
    <n v="6.6755674232309744E-4"/>
  </r>
  <r>
    <n v="1435"/>
    <x v="0"/>
    <x v="2"/>
    <x v="2"/>
    <m/>
    <m/>
    <m/>
    <x v="2"/>
    <m/>
    <m/>
    <m/>
    <m/>
    <m/>
    <m/>
    <m/>
    <s v=""/>
    <s v=""/>
    <s v=""/>
    <n v="2"/>
    <n v="6.6755674232309744E-4"/>
  </r>
  <r>
    <n v="1436"/>
    <x v="0"/>
    <x v="2"/>
    <x v="2"/>
    <m/>
    <m/>
    <m/>
    <x v="2"/>
    <m/>
    <m/>
    <m/>
    <m/>
    <m/>
    <m/>
    <m/>
    <s v=""/>
    <s v=""/>
    <s v=""/>
    <n v="2"/>
    <n v="6.6755674232309744E-4"/>
  </r>
  <r>
    <n v="1437"/>
    <x v="0"/>
    <x v="2"/>
    <x v="2"/>
    <m/>
    <m/>
    <m/>
    <x v="2"/>
    <m/>
    <m/>
    <m/>
    <m/>
    <m/>
    <m/>
    <m/>
    <s v=""/>
    <s v=""/>
    <s v=""/>
    <n v="2"/>
    <n v="6.6755674232309744E-4"/>
  </r>
  <r>
    <n v="1438"/>
    <x v="0"/>
    <x v="2"/>
    <x v="2"/>
    <m/>
    <m/>
    <m/>
    <x v="2"/>
    <m/>
    <m/>
    <m/>
    <m/>
    <m/>
    <m/>
    <m/>
    <s v=""/>
    <s v=""/>
    <s v=""/>
    <n v="2"/>
    <n v="6.6755674232309744E-4"/>
  </r>
  <r>
    <n v="1439"/>
    <x v="0"/>
    <x v="2"/>
    <x v="2"/>
    <m/>
    <m/>
    <m/>
    <x v="2"/>
    <m/>
    <m/>
    <m/>
    <m/>
    <m/>
    <m/>
    <m/>
    <s v=""/>
    <s v=""/>
    <s v=""/>
    <n v="2"/>
    <n v="6.6755674232309744E-4"/>
  </r>
  <r>
    <n v="1440"/>
    <x v="0"/>
    <x v="2"/>
    <x v="2"/>
    <m/>
    <m/>
    <m/>
    <x v="2"/>
    <m/>
    <m/>
    <m/>
    <m/>
    <m/>
    <m/>
    <m/>
    <s v=""/>
    <s v=""/>
    <s v=""/>
    <n v="2"/>
    <n v="6.6755674232309744E-4"/>
  </r>
  <r>
    <n v="1441"/>
    <x v="0"/>
    <x v="2"/>
    <x v="2"/>
    <m/>
    <m/>
    <m/>
    <x v="2"/>
    <m/>
    <m/>
    <m/>
    <m/>
    <m/>
    <m/>
    <m/>
    <s v=""/>
    <s v=""/>
    <s v=""/>
    <n v="2"/>
    <n v="6.6755674232309744E-4"/>
  </r>
  <r>
    <n v="1442"/>
    <x v="0"/>
    <x v="2"/>
    <x v="2"/>
    <m/>
    <m/>
    <m/>
    <x v="2"/>
    <m/>
    <m/>
    <m/>
    <m/>
    <m/>
    <m/>
    <m/>
    <s v=""/>
    <s v=""/>
    <s v=""/>
    <n v="2"/>
    <n v="6.6755674232309744E-4"/>
  </r>
  <r>
    <n v="1443"/>
    <x v="0"/>
    <x v="2"/>
    <x v="2"/>
    <m/>
    <m/>
    <m/>
    <x v="2"/>
    <m/>
    <m/>
    <m/>
    <m/>
    <m/>
    <m/>
    <m/>
    <s v=""/>
    <s v=""/>
    <s v=""/>
    <n v="2"/>
    <n v="6.6755674232309744E-4"/>
  </r>
  <r>
    <n v="1444"/>
    <x v="0"/>
    <x v="2"/>
    <x v="2"/>
    <m/>
    <m/>
    <m/>
    <x v="2"/>
    <m/>
    <m/>
    <m/>
    <m/>
    <m/>
    <m/>
    <m/>
    <s v=""/>
    <s v=""/>
    <s v=""/>
    <n v="2"/>
    <n v="6.6755674232309744E-4"/>
  </r>
  <r>
    <n v="1445"/>
    <x v="0"/>
    <x v="2"/>
    <x v="2"/>
    <m/>
    <m/>
    <m/>
    <x v="2"/>
    <m/>
    <m/>
    <m/>
    <m/>
    <m/>
    <m/>
    <m/>
    <s v=""/>
    <s v=""/>
    <s v=""/>
    <n v="2"/>
    <n v="6.6755674232309744E-4"/>
  </r>
  <r>
    <n v="1446"/>
    <x v="0"/>
    <x v="2"/>
    <x v="2"/>
    <m/>
    <m/>
    <m/>
    <x v="2"/>
    <m/>
    <m/>
    <m/>
    <m/>
    <m/>
    <m/>
    <m/>
    <s v=""/>
    <s v=""/>
    <s v=""/>
    <n v="2"/>
    <n v="6.6755674232309744E-4"/>
  </r>
  <r>
    <n v="1447"/>
    <x v="0"/>
    <x v="2"/>
    <x v="2"/>
    <m/>
    <m/>
    <m/>
    <x v="2"/>
    <m/>
    <m/>
    <m/>
    <m/>
    <m/>
    <m/>
    <m/>
    <s v=""/>
    <s v=""/>
    <s v=""/>
    <n v="2"/>
    <n v="6.6755674232309744E-4"/>
  </r>
  <r>
    <n v="1448"/>
    <x v="0"/>
    <x v="2"/>
    <x v="2"/>
    <m/>
    <m/>
    <m/>
    <x v="2"/>
    <m/>
    <m/>
    <m/>
    <m/>
    <m/>
    <m/>
    <m/>
    <s v=""/>
    <s v=""/>
    <s v=""/>
    <n v="2"/>
    <n v="6.6755674232309744E-4"/>
  </r>
  <r>
    <n v="1449"/>
    <x v="0"/>
    <x v="2"/>
    <x v="2"/>
    <m/>
    <m/>
    <m/>
    <x v="2"/>
    <m/>
    <m/>
    <m/>
    <m/>
    <m/>
    <m/>
    <m/>
    <s v=""/>
    <s v=""/>
    <s v=""/>
    <n v="2"/>
    <n v="6.6755674232309744E-4"/>
  </r>
  <r>
    <n v="1450"/>
    <x v="0"/>
    <x v="2"/>
    <x v="2"/>
    <m/>
    <m/>
    <m/>
    <x v="2"/>
    <m/>
    <m/>
    <m/>
    <m/>
    <m/>
    <m/>
    <m/>
    <s v=""/>
    <s v=""/>
    <s v=""/>
    <n v="2"/>
    <n v="6.6755674232309744E-4"/>
  </r>
  <r>
    <n v="1451"/>
    <x v="0"/>
    <x v="2"/>
    <x v="2"/>
    <m/>
    <m/>
    <m/>
    <x v="2"/>
    <m/>
    <m/>
    <m/>
    <m/>
    <m/>
    <m/>
    <m/>
    <s v=""/>
    <s v=""/>
    <s v=""/>
    <n v="2"/>
    <n v="6.6755674232309744E-4"/>
  </r>
  <r>
    <n v="1452"/>
    <x v="0"/>
    <x v="2"/>
    <x v="2"/>
    <m/>
    <m/>
    <m/>
    <x v="2"/>
    <m/>
    <m/>
    <m/>
    <m/>
    <m/>
    <m/>
    <m/>
    <s v=""/>
    <s v=""/>
    <s v=""/>
    <n v="2"/>
    <n v="6.6755674232309744E-4"/>
  </r>
  <r>
    <n v="1453"/>
    <x v="0"/>
    <x v="2"/>
    <x v="2"/>
    <m/>
    <m/>
    <m/>
    <x v="2"/>
    <m/>
    <m/>
    <m/>
    <m/>
    <m/>
    <m/>
    <m/>
    <s v=""/>
    <s v=""/>
    <s v=""/>
    <n v="2"/>
    <n v="6.6755674232309744E-4"/>
  </r>
  <r>
    <n v="1454"/>
    <x v="0"/>
    <x v="2"/>
    <x v="2"/>
    <m/>
    <m/>
    <m/>
    <x v="2"/>
    <m/>
    <m/>
    <m/>
    <m/>
    <m/>
    <m/>
    <m/>
    <s v=""/>
    <s v=""/>
    <s v=""/>
    <n v="2"/>
    <n v="6.6755674232309744E-4"/>
  </r>
  <r>
    <n v="1455"/>
    <x v="0"/>
    <x v="2"/>
    <x v="2"/>
    <m/>
    <m/>
    <m/>
    <x v="2"/>
    <m/>
    <m/>
    <m/>
    <m/>
    <m/>
    <m/>
    <m/>
    <s v=""/>
    <s v=""/>
    <s v=""/>
    <n v="2"/>
    <n v="6.6755674232309744E-4"/>
  </r>
  <r>
    <n v="1456"/>
    <x v="0"/>
    <x v="2"/>
    <x v="2"/>
    <m/>
    <m/>
    <m/>
    <x v="2"/>
    <m/>
    <m/>
    <m/>
    <m/>
    <m/>
    <m/>
    <m/>
    <s v=""/>
    <s v=""/>
    <s v=""/>
    <n v="2"/>
    <n v="6.6755674232309744E-4"/>
  </r>
  <r>
    <n v="1457"/>
    <x v="0"/>
    <x v="2"/>
    <x v="2"/>
    <m/>
    <m/>
    <m/>
    <x v="2"/>
    <m/>
    <m/>
    <m/>
    <m/>
    <m/>
    <m/>
    <m/>
    <s v=""/>
    <s v=""/>
    <s v=""/>
    <n v="2"/>
    <n v="6.6755674232309744E-4"/>
  </r>
  <r>
    <n v="1458"/>
    <x v="0"/>
    <x v="2"/>
    <x v="2"/>
    <m/>
    <m/>
    <m/>
    <x v="2"/>
    <m/>
    <m/>
    <m/>
    <m/>
    <m/>
    <m/>
    <m/>
    <s v=""/>
    <s v=""/>
    <s v=""/>
    <n v="2"/>
    <n v="6.6755674232309744E-4"/>
  </r>
  <r>
    <n v="1459"/>
    <x v="0"/>
    <x v="2"/>
    <x v="2"/>
    <m/>
    <m/>
    <m/>
    <x v="2"/>
    <m/>
    <m/>
    <m/>
    <m/>
    <m/>
    <m/>
    <m/>
    <s v=""/>
    <s v=""/>
    <s v=""/>
    <n v="2"/>
    <n v="6.6755674232309744E-4"/>
  </r>
  <r>
    <n v="1460"/>
    <x v="0"/>
    <x v="2"/>
    <x v="2"/>
    <m/>
    <m/>
    <m/>
    <x v="2"/>
    <m/>
    <m/>
    <m/>
    <m/>
    <m/>
    <m/>
    <m/>
    <s v=""/>
    <s v=""/>
    <s v=""/>
    <n v="2"/>
    <n v="6.6755674232309744E-4"/>
  </r>
  <r>
    <n v="1461"/>
    <x v="0"/>
    <x v="2"/>
    <x v="2"/>
    <m/>
    <m/>
    <m/>
    <x v="2"/>
    <m/>
    <m/>
    <m/>
    <m/>
    <m/>
    <m/>
    <m/>
    <s v=""/>
    <s v=""/>
    <s v=""/>
    <n v="2"/>
    <n v="6.6755674232309744E-4"/>
  </r>
  <r>
    <n v="1462"/>
    <x v="0"/>
    <x v="2"/>
    <x v="2"/>
    <m/>
    <m/>
    <m/>
    <x v="2"/>
    <m/>
    <m/>
    <m/>
    <m/>
    <m/>
    <m/>
    <m/>
    <s v=""/>
    <s v=""/>
    <s v=""/>
    <n v="2"/>
    <n v="6.6755674232309744E-4"/>
  </r>
  <r>
    <n v="1463"/>
    <x v="0"/>
    <x v="2"/>
    <x v="2"/>
    <m/>
    <m/>
    <m/>
    <x v="2"/>
    <m/>
    <m/>
    <m/>
    <m/>
    <m/>
    <m/>
    <m/>
    <s v=""/>
    <s v=""/>
    <s v=""/>
    <n v="2"/>
    <n v="6.6755674232309744E-4"/>
  </r>
  <r>
    <n v="1464"/>
    <x v="0"/>
    <x v="2"/>
    <x v="2"/>
    <m/>
    <m/>
    <m/>
    <x v="2"/>
    <m/>
    <m/>
    <m/>
    <m/>
    <m/>
    <m/>
    <m/>
    <s v=""/>
    <s v=""/>
    <s v=""/>
    <n v="2"/>
    <n v="6.6755674232309744E-4"/>
  </r>
  <r>
    <n v="1465"/>
    <x v="0"/>
    <x v="2"/>
    <x v="2"/>
    <m/>
    <m/>
    <m/>
    <x v="2"/>
    <m/>
    <m/>
    <m/>
    <m/>
    <m/>
    <m/>
    <m/>
    <s v=""/>
    <s v=""/>
    <s v=""/>
    <n v="2"/>
    <n v="6.6755674232309744E-4"/>
  </r>
  <r>
    <n v="1466"/>
    <x v="0"/>
    <x v="2"/>
    <x v="2"/>
    <m/>
    <m/>
    <m/>
    <x v="2"/>
    <m/>
    <m/>
    <m/>
    <m/>
    <m/>
    <m/>
    <m/>
    <s v=""/>
    <s v=""/>
    <s v=""/>
    <n v="2"/>
    <n v="6.6755674232309744E-4"/>
  </r>
  <r>
    <n v="1467"/>
    <x v="0"/>
    <x v="2"/>
    <x v="2"/>
    <m/>
    <m/>
    <m/>
    <x v="2"/>
    <m/>
    <m/>
    <m/>
    <m/>
    <m/>
    <m/>
    <m/>
    <s v=""/>
    <s v=""/>
    <s v=""/>
    <n v="2"/>
    <n v="6.6755674232309744E-4"/>
  </r>
  <r>
    <n v="1468"/>
    <x v="0"/>
    <x v="2"/>
    <x v="2"/>
    <m/>
    <m/>
    <m/>
    <x v="2"/>
    <m/>
    <m/>
    <m/>
    <m/>
    <m/>
    <m/>
    <m/>
    <s v=""/>
    <s v=""/>
    <s v=""/>
    <n v="2"/>
    <n v="6.6755674232309744E-4"/>
  </r>
  <r>
    <n v="1469"/>
    <x v="0"/>
    <x v="2"/>
    <x v="2"/>
    <m/>
    <m/>
    <m/>
    <x v="2"/>
    <m/>
    <m/>
    <m/>
    <m/>
    <m/>
    <m/>
    <m/>
    <s v=""/>
    <s v=""/>
    <s v=""/>
    <n v="2"/>
    <n v="6.6755674232309744E-4"/>
  </r>
  <r>
    <n v="1470"/>
    <x v="0"/>
    <x v="2"/>
    <x v="2"/>
    <m/>
    <m/>
    <m/>
    <x v="2"/>
    <m/>
    <m/>
    <m/>
    <m/>
    <m/>
    <m/>
    <m/>
    <s v=""/>
    <s v=""/>
    <s v=""/>
    <n v="2"/>
    <n v="6.6755674232309744E-4"/>
  </r>
  <r>
    <n v="1471"/>
    <x v="0"/>
    <x v="2"/>
    <x v="2"/>
    <m/>
    <m/>
    <m/>
    <x v="2"/>
    <m/>
    <m/>
    <m/>
    <m/>
    <m/>
    <m/>
    <m/>
    <s v=""/>
    <s v=""/>
    <s v=""/>
    <n v="2"/>
    <n v="6.6755674232309744E-4"/>
  </r>
  <r>
    <n v="1472"/>
    <x v="0"/>
    <x v="2"/>
    <x v="2"/>
    <m/>
    <m/>
    <m/>
    <x v="2"/>
    <m/>
    <m/>
    <m/>
    <m/>
    <m/>
    <m/>
    <m/>
    <s v=""/>
    <s v=""/>
    <s v=""/>
    <n v="2"/>
    <n v="6.6755674232309744E-4"/>
  </r>
  <r>
    <n v="1473"/>
    <x v="0"/>
    <x v="2"/>
    <x v="2"/>
    <m/>
    <m/>
    <m/>
    <x v="2"/>
    <m/>
    <m/>
    <m/>
    <m/>
    <m/>
    <m/>
    <m/>
    <s v=""/>
    <s v=""/>
    <s v=""/>
    <n v="2"/>
    <n v="6.6755674232309744E-4"/>
  </r>
  <r>
    <n v="1474"/>
    <x v="0"/>
    <x v="2"/>
    <x v="2"/>
    <m/>
    <m/>
    <m/>
    <x v="2"/>
    <m/>
    <m/>
    <m/>
    <m/>
    <m/>
    <m/>
    <m/>
    <s v=""/>
    <s v=""/>
    <s v=""/>
    <n v="2"/>
    <n v="6.6755674232309744E-4"/>
  </r>
  <r>
    <n v="1475"/>
    <x v="0"/>
    <x v="2"/>
    <x v="2"/>
    <m/>
    <m/>
    <m/>
    <x v="2"/>
    <m/>
    <m/>
    <m/>
    <m/>
    <m/>
    <m/>
    <m/>
    <s v=""/>
    <s v=""/>
    <s v=""/>
    <n v="2"/>
    <n v="6.6755674232309744E-4"/>
  </r>
  <r>
    <n v="1476"/>
    <x v="0"/>
    <x v="2"/>
    <x v="2"/>
    <m/>
    <m/>
    <m/>
    <x v="2"/>
    <m/>
    <m/>
    <m/>
    <m/>
    <m/>
    <m/>
    <m/>
    <s v=""/>
    <s v=""/>
    <s v=""/>
    <n v="2"/>
    <n v="6.6755674232309744E-4"/>
  </r>
  <r>
    <n v="1477"/>
    <x v="0"/>
    <x v="2"/>
    <x v="2"/>
    <m/>
    <m/>
    <m/>
    <x v="2"/>
    <m/>
    <m/>
    <m/>
    <m/>
    <m/>
    <m/>
    <m/>
    <s v=""/>
    <s v=""/>
    <s v=""/>
    <n v="2"/>
    <n v="6.6755674232309744E-4"/>
  </r>
  <r>
    <n v="1478"/>
    <x v="0"/>
    <x v="2"/>
    <x v="2"/>
    <m/>
    <m/>
    <m/>
    <x v="2"/>
    <m/>
    <m/>
    <m/>
    <m/>
    <m/>
    <m/>
    <m/>
    <s v=""/>
    <s v=""/>
    <s v=""/>
    <n v="2"/>
    <n v="6.6755674232309744E-4"/>
  </r>
  <r>
    <n v="1479"/>
    <x v="0"/>
    <x v="2"/>
    <x v="2"/>
    <m/>
    <m/>
    <m/>
    <x v="2"/>
    <m/>
    <m/>
    <m/>
    <m/>
    <m/>
    <m/>
    <m/>
    <s v=""/>
    <s v=""/>
    <s v=""/>
    <n v="2"/>
    <n v="6.6755674232309744E-4"/>
  </r>
  <r>
    <n v="1480"/>
    <x v="0"/>
    <x v="2"/>
    <x v="2"/>
    <m/>
    <m/>
    <m/>
    <x v="2"/>
    <m/>
    <m/>
    <m/>
    <m/>
    <m/>
    <m/>
    <m/>
    <s v=""/>
    <s v=""/>
    <s v=""/>
    <n v="2"/>
    <n v="6.6755674232309744E-4"/>
  </r>
  <r>
    <n v="1481"/>
    <x v="0"/>
    <x v="2"/>
    <x v="2"/>
    <m/>
    <m/>
    <m/>
    <x v="2"/>
    <m/>
    <m/>
    <m/>
    <m/>
    <m/>
    <m/>
    <m/>
    <s v=""/>
    <s v=""/>
    <s v=""/>
    <n v="2"/>
    <n v="6.6755674232309744E-4"/>
  </r>
  <r>
    <n v="1482"/>
    <x v="0"/>
    <x v="2"/>
    <x v="2"/>
    <m/>
    <m/>
    <m/>
    <x v="2"/>
    <m/>
    <m/>
    <m/>
    <m/>
    <m/>
    <m/>
    <m/>
    <s v=""/>
    <s v=""/>
    <s v=""/>
    <n v="2"/>
    <n v="6.6755674232309744E-4"/>
  </r>
  <r>
    <n v="1483"/>
    <x v="0"/>
    <x v="2"/>
    <x v="2"/>
    <m/>
    <m/>
    <m/>
    <x v="2"/>
    <m/>
    <m/>
    <m/>
    <m/>
    <m/>
    <m/>
    <m/>
    <s v=""/>
    <s v=""/>
    <s v=""/>
    <n v="2"/>
    <n v="6.6755674232309744E-4"/>
  </r>
  <r>
    <n v="1484"/>
    <x v="0"/>
    <x v="2"/>
    <x v="2"/>
    <m/>
    <m/>
    <m/>
    <x v="2"/>
    <m/>
    <m/>
    <m/>
    <m/>
    <m/>
    <m/>
    <m/>
    <s v=""/>
    <s v=""/>
    <s v=""/>
    <n v="2"/>
    <n v="6.6755674232309744E-4"/>
  </r>
  <r>
    <n v="1485"/>
    <x v="0"/>
    <x v="2"/>
    <x v="2"/>
    <m/>
    <m/>
    <m/>
    <x v="2"/>
    <m/>
    <m/>
    <m/>
    <m/>
    <m/>
    <m/>
    <m/>
    <s v=""/>
    <s v=""/>
    <s v=""/>
    <n v="2"/>
    <n v="6.6755674232309744E-4"/>
  </r>
  <r>
    <n v="1486"/>
    <x v="0"/>
    <x v="2"/>
    <x v="2"/>
    <m/>
    <m/>
    <m/>
    <x v="2"/>
    <m/>
    <m/>
    <m/>
    <m/>
    <m/>
    <m/>
    <m/>
    <s v=""/>
    <s v=""/>
    <s v=""/>
    <n v="2"/>
    <n v="6.6755674232309744E-4"/>
  </r>
  <r>
    <n v="1487"/>
    <x v="0"/>
    <x v="2"/>
    <x v="2"/>
    <m/>
    <m/>
    <m/>
    <x v="2"/>
    <m/>
    <m/>
    <m/>
    <m/>
    <m/>
    <m/>
    <m/>
    <s v=""/>
    <s v=""/>
    <s v=""/>
    <n v="2"/>
    <n v="6.6755674232309744E-4"/>
  </r>
  <r>
    <n v="1488"/>
    <x v="0"/>
    <x v="2"/>
    <x v="2"/>
    <m/>
    <m/>
    <m/>
    <x v="2"/>
    <m/>
    <m/>
    <m/>
    <m/>
    <m/>
    <m/>
    <m/>
    <s v=""/>
    <s v=""/>
    <s v=""/>
    <n v="2"/>
    <n v="6.6755674232309744E-4"/>
  </r>
  <r>
    <n v="1489"/>
    <x v="0"/>
    <x v="2"/>
    <x v="2"/>
    <m/>
    <m/>
    <m/>
    <x v="2"/>
    <m/>
    <m/>
    <m/>
    <m/>
    <m/>
    <m/>
    <m/>
    <s v=""/>
    <s v=""/>
    <s v=""/>
    <n v="2"/>
    <n v="6.6755674232309744E-4"/>
  </r>
  <r>
    <n v="1490"/>
    <x v="0"/>
    <x v="2"/>
    <x v="2"/>
    <m/>
    <m/>
    <m/>
    <x v="2"/>
    <m/>
    <m/>
    <m/>
    <m/>
    <m/>
    <m/>
    <m/>
    <s v=""/>
    <s v=""/>
    <s v=""/>
    <n v="2"/>
    <n v="6.6755674232309744E-4"/>
  </r>
  <r>
    <n v="1491"/>
    <x v="0"/>
    <x v="2"/>
    <x v="2"/>
    <m/>
    <m/>
    <m/>
    <x v="2"/>
    <m/>
    <m/>
    <m/>
    <m/>
    <m/>
    <m/>
    <m/>
    <s v=""/>
    <s v=""/>
    <s v=""/>
    <n v="2"/>
    <n v="6.6755674232309744E-4"/>
  </r>
  <r>
    <n v="1492"/>
    <x v="0"/>
    <x v="2"/>
    <x v="2"/>
    <m/>
    <m/>
    <m/>
    <x v="2"/>
    <m/>
    <m/>
    <m/>
    <m/>
    <m/>
    <m/>
    <m/>
    <s v=""/>
    <s v=""/>
    <s v=""/>
    <n v="2"/>
    <n v="6.6755674232309744E-4"/>
  </r>
  <r>
    <n v="1493"/>
    <x v="0"/>
    <x v="2"/>
    <x v="2"/>
    <m/>
    <m/>
    <m/>
    <x v="2"/>
    <m/>
    <m/>
    <m/>
    <m/>
    <m/>
    <m/>
    <m/>
    <s v=""/>
    <s v=""/>
    <s v=""/>
    <n v="2"/>
    <n v="6.6755674232309744E-4"/>
  </r>
  <r>
    <n v="1494"/>
    <x v="0"/>
    <x v="2"/>
    <x v="2"/>
    <m/>
    <m/>
    <m/>
    <x v="2"/>
    <m/>
    <m/>
    <m/>
    <m/>
    <m/>
    <m/>
    <m/>
    <s v=""/>
    <s v=""/>
    <s v=""/>
    <n v="2"/>
    <n v="6.6755674232309744E-4"/>
  </r>
  <r>
    <n v="1495"/>
    <x v="0"/>
    <x v="2"/>
    <x v="2"/>
    <m/>
    <m/>
    <m/>
    <x v="2"/>
    <m/>
    <m/>
    <m/>
    <m/>
    <m/>
    <m/>
    <m/>
    <s v=""/>
    <s v=""/>
    <s v=""/>
    <n v="2"/>
    <n v="6.6755674232309744E-4"/>
  </r>
  <r>
    <n v="1496"/>
    <x v="0"/>
    <x v="2"/>
    <x v="2"/>
    <m/>
    <m/>
    <m/>
    <x v="2"/>
    <m/>
    <m/>
    <m/>
    <m/>
    <m/>
    <m/>
    <m/>
    <s v=""/>
    <s v=""/>
    <s v=""/>
    <n v="2"/>
    <n v="6.6755674232309744E-4"/>
  </r>
  <r>
    <n v="1497"/>
    <x v="0"/>
    <x v="2"/>
    <x v="2"/>
    <m/>
    <m/>
    <m/>
    <x v="2"/>
    <m/>
    <m/>
    <m/>
    <m/>
    <m/>
    <m/>
    <m/>
    <s v=""/>
    <s v=""/>
    <s v=""/>
    <n v="2"/>
    <n v="6.6755674232309744E-4"/>
  </r>
  <r>
    <n v="1498"/>
    <x v="0"/>
    <x v="2"/>
    <x v="2"/>
    <m/>
    <m/>
    <m/>
    <x v="2"/>
    <m/>
    <m/>
    <m/>
    <m/>
    <m/>
    <m/>
    <m/>
    <s v=""/>
    <s v=""/>
    <s v=""/>
    <n v="2"/>
    <n v="6.6755674232309744E-4"/>
  </r>
  <r>
    <n v="1499"/>
    <x v="0"/>
    <x v="2"/>
    <x v="2"/>
    <m/>
    <m/>
    <m/>
    <x v="2"/>
    <m/>
    <m/>
    <m/>
    <m/>
    <m/>
    <m/>
    <m/>
    <s v=""/>
    <s v=""/>
    <s v=""/>
    <n v="2"/>
    <n v="6.6755674232309744E-4"/>
  </r>
  <r>
    <n v="1500"/>
    <x v="0"/>
    <x v="2"/>
    <x v="2"/>
    <m/>
    <m/>
    <m/>
    <x v="2"/>
    <m/>
    <m/>
    <m/>
    <m/>
    <m/>
    <m/>
    <m/>
    <s v=""/>
    <s v=""/>
    <s v=""/>
    <n v="2"/>
    <n v="6.6755674232309744E-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11" cacheId="215" applyNumberFormats="0" applyBorderFormats="0" applyFontFormats="0" applyPatternFormats="0" applyAlignmentFormats="0" applyWidthHeightFormats="1" dataCaption="Values" showMissing="0" updatedVersion="8" minRefreshableVersion="3" showDrill="0" useAutoFormatting="1" rowGrandTotals="0" colGrandTotals="0" itemPrintTitles="1" createdVersion="4" indent="0" outline="1" outlineData="1" multipleFieldFilters="0" colHeaderCaption="Marketing/Affordable Housing Dus">
  <location ref="D12:H1512" firstHeaderRow="1" firstDataRow="1" firstDataCol="5" rowPageCount="1" colPageCount="1"/>
  <pivotFields count="15">
    <pivotField axis="axisRow" outline="0" showAll="0" defaultSubtotal="0">
      <items count="150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s>
    </pivotField>
    <pivotField axis="axisRow" outline="0" showAll="0" defaultSubtotal="0">
      <items count="3">
        <item x="2"/>
        <item x="0"/>
        <item x="1"/>
      </items>
    </pivotField>
    <pivotField showAll="0"/>
    <pivotField axis="axisRow" outline="0" showAll="0" includeNewItemsInFilter="1" defaultSubtotal="0">
      <items count="3">
        <item x="2"/>
        <item x="0"/>
        <item x="1"/>
      </items>
    </pivotField>
    <pivotField axis="axisPage" showAll="0">
      <items count="4">
        <item x="2"/>
        <item x="0"/>
        <item x="1"/>
        <item t="default"/>
      </items>
    </pivotField>
    <pivotField showAll="0"/>
    <pivotField showAll="0"/>
    <pivotField showAll="0"/>
    <pivotField showAll="0"/>
    <pivotField showAll="0"/>
    <pivotField showAll="0"/>
    <pivotField showAll="0"/>
    <pivotField showAll="0" defaultSubtotal="0"/>
    <pivotField name="Restricted AMI Band" axis="axisRow" numFmtId="9" showAll="0">
      <items count="3">
        <item x="1"/>
        <item x="0"/>
        <item t="default"/>
      </items>
    </pivotField>
    <pivotField axis="axisRow" numFmtId="43" outline="0" showAll="0" defaultSubtotal="0">
      <items count="1">
        <item x="0"/>
      </items>
    </pivotField>
  </pivotFields>
  <rowFields count="5">
    <field x="0"/>
    <field x="14"/>
    <field x="1"/>
    <field x="3"/>
    <field x="13"/>
  </rowFields>
  <rowItems count="1500">
    <i>
      <x/>
      <x/>
      <x v="1"/>
      <x v="1"/>
      <x v="1"/>
    </i>
    <i>
      <x v="1"/>
      <x/>
      <x v="2"/>
      <x v="2"/>
      <x/>
    </i>
    <i>
      <x v="2"/>
      <x/>
      <x/>
      <x/>
      <x/>
    </i>
    <i>
      <x v="3"/>
      <x/>
      <x/>
      <x/>
      <x/>
    </i>
    <i>
      <x v="4"/>
      <x/>
      <x/>
      <x/>
      <x/>
    </i>
    <i>
      <x v="5"/>
      <x/>
      <x/>
      <x/>
      <x/>
    </i>
    <i>
      <x v="6"/>
      <x/>
      <x/>
      <x/>
      <x/>
    </i>
    <i>
      <x v="7"/>
      <x/>
      <x/>
      <x/>
      <x/>
    </i>
    <i>
      <x v="8"/>
      <x/>
      <x/>
      <x/>
      <x/>
    </i>
    <i>
      <x v="9"/>
      <x/>
      <x/>
      <x/>
      <x/>
    </i>
    <i>
      <x v="10"/>
      <x/>
      <x/>
      <x/>
      <x/>
    </i>
    <i>
      <x v="11"/>
      <x/>
      <x/>
      <x/>
      <x/>
    </i>
    <i>
      <x v="12"/>
      <x/>
      <x/>
      <x/>
      <x/>
    </i>
    <i>
      <x v="13"/>
      <x/>
      <x/>
      <x/>
      <x/>
    </i>
    <i>
      <x v="14"/>
      <x/>
      <x/>
      <x/>
      <x/>
    </i>
    <i>
      <x v="15"/>
      <x/>
      <x/>
      <x/>
      <x/>
    </i>
    <i>
      <x v="16"/>
      <x/>
      <x/>
      <x/>
      <x/>
    </i>
    <i>
      <x v="17"/>
      <x/>
      <x/>
      <x/>
      <x/>
    </i>
    <i>
      <x v="18"/>
      <x/>
      <x/>
      <x/>
      <x/>
    </i>
    <i>
      <x v="19"/>
      <x/>
      <x/>
      <x/>
      <x/>
    </i>
    <i>
      <x v="20"/>
      <x/>
      <x/>
      <x/>
      <x/>
    </i>
    <i>
      <x v="21"/>
      <x/>
      <x/>
      <x/>
      <x/>
    </i>
    <i>
      <x v="22"/>
      <x/>
      <x/>
      <x/>
      <x/>
    </i>
    <i>
      <x v="23"/>
      <x/>
      <x/>
      <x/>
      <x/>
    </i>
    <i>
      <x v="24"/>
      <x/>
      <x/>
      <x/>
      <x/>
    </i>
    <i>
      <x v="25"/>
      <x/>
      <x/>
      <x/>
      <x/>
    </i>
    <i>
      <x v="26"/>
      <x/>
      <x/>
      <x/>
      <x/>
    </i>
    <i>
      <x v="27"/>
      <x/>
      <x/>
      <x/>
      <x/>
    </i>
    <i>
      <x v="28"/>
      <x/>
      <x/>
      <x/>
      <x/>
    </i>
    <i>
      <x v="29"/>
      <x/>
      <x/>
      <x/>
      <x/>
    </i>
    <i>
      <x v="30"/>
      <x/>
      <x/>
      <x/>
      <x/>
    </i>
    <i>
      <x v="31"/>
      <x/>
      <x/>
      <x/>
      <x/>
    </i>
    <i>
      <x v="32"/>
      <x/>
      <x/>
      <x/>
      <x/>
    </i>
    <i>
      <x v="33"/>
      <x/>
      <x/>
      <x/>
      <x/>
    </i>
    <i>
      <x v="34"/>
      <x/>
      <x/>
      <x/>
      <x/>
    </i>
    <i>
      <x v="35"/>
      <x/>
      <x/>
      <x/>
      <x/>
    </i>
    <i>
      <x v="36"/>
      <x/>
      <x/>
      <x/>
      <x/>
    </i>
    <i>
      <x v="37"/>
      <x/>
      <x/>
      <x/>
      <x/>
    </i>
    <i>
      <x v="38"/>
      <x/>
      <x/>
      <x/>
      <x/>
    </i>
    <i>
      <x v="39"/>
      <x/>
      <x/>
      <x/>
      <x/>
    </i>
    <i>
      <x v="40"/>
      <x/>
      <x/>
      <x/>
      <x/>
    </i>
    <i>
      <x v="41"/>
      <x/>
      <x/>
      <x/>
      <x/>
    </i>
    <i>
      <x v="42"/>
      <x/>
      <x/>
      <x/>
      <x/>
    </i>
    <i>
      <x v="43"/>
      <x/>
      <x/>
      <x/>
      <x/>
    </i>
    <i>
      <x v="44"/>
      <x/>
      <x/>
      <x/>
      <x/>
    </i>
    <i>
      <x v="45"/>
      <x/>
      <x/>
      <x/>
      <x/>
    </i>
    <i>
      <x v="46"/>
      <x/>
      <x/>
      <x/>
      <x/>
    </i>
    <i>
      <x v="47"/>
      <x/>
      <x/>
      <x/>
      <x/>
    </i>
    <i>
      <x v="48"/>
      <x/>
      <x/>
      <x/>
      <x/>
    </i>
    <i>
      <x v="49"/>
      <x/>
      <x/>
      <x/>
      <x/>
    </i>
    <i>
      <x v="50"/>
      <x/>
      <x/>
      <x/>
      <x/>
    </i>
    <i>
      <x v="51"/>
      <x/>
      <x/>
      <x/>
      <x/>
    </i>
    <i>
      <x v="52"/>
      <x/>
      <x/>
      <x/>
      <x/>
    </i>
    <i>
      <x v="53"/>
      <x/>
      <x/>
      <x/>
      <x/>
    </i>
    <i>
      <x v="54"/>
      <x/>
      <x/>
      <x/>
      <x/>
    </i>
    <i>
      <x v="55"/>
      <x/>
      <x/>
      <x/>
      <x/>
    </i>
    <i>
      <x v="56"/>
      <x/>
      <x/>
      <x/>
      <x/>
    </i>
    <i>
      <x v="57"/>
      <x/>
      <x/>
      <x/>
      <x/>
    </i>
    <i>
      <x v="58"/>
      <x/>
      <x/>
      <x/>
      <x/>
    </i>
    <i>
      <x v="59"/>
      <x/>
      <x/>
      <x/>
      <x/>
    </i>
    <i>
      <x v="60"/>
      <x/>
      <x/>
      <x/>
      <x/>
    </i>
    <i>
      <x v="61"/>
      <x/>
      <x/>
      <x/>
      <x/>
    </i>
    <i>
      <x v="62"/>
      <x/>
      <x/>
      <x/>
      <x/>
    </i>
    <i>
      <x v="63"/>
      <x/>
      <x/>
      <x/>
      <x/>
    </i>
    <i>
      <x v="64"/>
      <x/>
      <x/>
      <x/>
      <x/>
    </i>
    <i>
      <x v="65"/>
      <x/>
      <x/>
      <x/>
      <x/>
    </i>
    <i>
      <x v="66"/>
      <x/>
      <x/>
      <x/>
      <x/>
    </i>
    <i>
      <x v="67"/>
      <x/>
      <x/>
      <x/>
      <x/>
    </i>
    <i>
      <x v="68"/>
      <x/>
      <x/>
      <x/>
      <x/>
    </i>
    <i>
      <x v="69"/>
      <x/>
      <x/>
      <x/>
      <x/>
    </i>
    <i>
      <x v="70"/>
      <x/>
      <x/>
      <x/>
      <x/>
    </i>
    <i>
      <x v="71"/>
      <x/>
      <x/>
      <x/>
      <x/>
    </i>
    <i>
      <x v="72"/>
      <x/>
      <x/>
      <x/>
      <x/>
    </i>
    <i>
      <x v="73"/>
      <x/>
      <x/>
      <x/>
      <x/>
    </i>
    <i>
      <x v="74"/>
      <x/>
      <x/>
      <x/>
      <x/>
    </i>
    <i>
      <x v="75"/>
      <x/>
      <x/>
      <x/>
      <x/>
    </i>
    <i>
      <x v="76"/>
      <x/>
      <x/>
      <x/>
      <x/>
    </i>
    <i>
      <x v="77"/>
      <x/>
      <x/>
      <x/>
      <x/>
    </i>
    <i>
      <x v="78"/>
      <x/>
      <x/>
      <x/>
      <x/>
    </i>
    <i>
      <x v="79"/>
      <x/>
      <x/>
      <x/>
      <x/>
    </i>
    <i>
      <x v="80"/>
      <x/>
      <x/>
      <x/>
      <x/>
    </i>
    <i>
      <x v="81"/>
      <x/>
      <x/>
      <x/>
      <x/>
    </i>
    <i>
      <x v="82"/>
      <x/>
      <x/>
      <x/>
      <x/>
    </i>
    <i>
      <x v="83"/>
      <x/>
      <x/>
      <x/>
      <x/>
    </i>
    <i>
      <x v="84"/>
      <x/>
      <x/>
      <x/>
      <x/>
    </i>
    <i>
      <x v="85"/>
      <x/>
      <x/>
      <x/>
      <x/>
    </i>
    <i>
      <x v="86"/>
      <x/>
      <x/>
      <x/>
      <x/>
    </i>
    <i>
      <x v="87"/>
      <x/>
      <x/>
      <x/>
      <x/>
    </i>
    <i>
      <x v="88"/>
      <x/>
      <x/>
      <x/>
      <x/>
    </i>
    <i>
      <x v="89"/>
      <x/>
      <x/>
      <x/>
      <x/>
    </i>
    <i>
      <x v="90"/>
      <x/>
      <x/>
      <x/>
      <x/>
    </i>
    <i>
      <x v="91"/>
      <x/>
      <x/>
      <x/>
      <x/>
    </i>
    <i>
      <x v="92"/>
      <x/>
      <x/>
      <x/>
      <x/>
    </i>
    <i>
      <x v="93"/>
      <x/>
      <x/>
      <x/>
      <x/>
    </i>
    <i>
      <x v="94"/>
      <x/>
      <x/>
      <x/>
      <x/>
    </i>
    <i>
      <x v="95"/>
      <x/>
      <x/>
      <x/>
      <x/>
    </i>
    <i>
      <x v="96"/>
      <x/>
      <x/>
      <x/>
      <x/>
    </i>
    <i>
      <x v="97"/>
      <x/>
      <x/>
      <x/>
      <x/>
    </i>
    <i>
      <x v="98"/>
      <x/>
      <x/>
      <x/>
      <x/>
    </i>
    <i>
      <x v="99"/>
      <x/>
      <x/>
      <x/>
      <x/>
    </i>
    <i>
      <x v="100"/>
      <x/>
      <x/>
      <x/>
      <x/>
    </i>
    <i>
      <x v="101"/>
      <x/>
      <x/>
      <x/>
      <x/>
    </i>
    <i>
      <x v="102"/>
      <x/>
      <x/>
      <x/>
      <x/>
    </i>
    <i>
      <x v="103"/>
      <x/>
      <x/>
      <x/>
      <x/>
    </i>
    <i>
      <x v="104"/>
      <x/>
      <x/>
      <x/>
      <x/>
    </i>
    <i>
      <x v="105"/>
      <x/>
      <x/>
      <x/>
      <x/>
    </i>
    <i>
      <x v="106"/>
      <x/>
      <x/>
      <x/>
      <x/>
    </i>
    <i>
      <x v="107"/>
      <x/>
      <x/>
      <x/>
      <x/>
    </i>
    <i>
      <x v="108"/>
      <x/>
      <x/>
      <x/>
      <x/>
    </i>
    <i>
      <x v="109"/>
      <x/>
      <x/>
      <x/>
      <x/>
    </i>
    <i>
      <x v="110"/>
      <x/>
      <x/>
      <x/>
      <x/>
    </i>
    <i>
      <x v="111"/>
      <x/>
      <x/>
      <x/>
      <x/>
    </i>
    <i>
      <x v="112"/>
      <x/>
      <x/>
      <x/>
      <x/>
    </i>
    <i>
      <x v="113"/>
      <x/>
      <x/>
      <x/>
      <x/>
    </i>
    <i>
      <x v="114"/>
      <x/>
      <x/>
      <x/>
      <x/>
    </i>
    <i>
      <x v="115"/>
      <x/>
      <x/>
      <x/>
      <x/>
    </i>
    <i>
      <x v="116"/>
      <x/>
      <x/>
      <x/>
      <x/>
    </i>
    <i>
      <x v="117"/>
      <x/>
      <x/>
      <x/>
      <x/>
    </i>
    <i>
      <x v="118"/>
      <x/>
      <x/>
      <x/>
      <x/>
    </i>
    <i>
      <x v="119"/>
      <x/>
      <x/>
      <x/>
      <x/>
    </i>
    <i>
      <x v="120"/>
      <x/>
      <x/>
      <x/>
      <x/>
    </i>
    <i>
      <x v="121"/>
      <x/>
      <x/>
      <x/>
      <x/>
    </i>
    <i>
      <x v="122"/>
      <x/>
      <x/>
      <x/>
      <x/>
    </i>
    <i>
      <x v="123"/>
      <x/>
      <x/>
      <x/>
      <x/>
    </i>
    <i>
      <x v="124"/>
      <x/>
      <x/>
      <x/>
      <x/>
    </i>
    <i>
      <x v="125"/>
      <x/>
      <x/>
      <x/>
      <x/>
    </i>
    <i>
      <x v="126"/>
      <x/>
      <x/>
      <x/>
      <x/>
    </i>
    <i>
      <x v="127"/>
      <x/>
      <x/>
      <x/>
      <x/>
    </i>
    <i>
      <x v="128"/>
      <x/>
      <x/>
      <x/>
      <x/>
    </i>
    <i>
      <x v="129"/>
      <x/>
      <x/>
      <x/>
      <x/>
    </i>
    <i>
      <x v="130"/>
      <x/>
      <x/>
      <x/>
      <x/>
    </i>
    <i>
      <x v="131"/>
      <x/>
      <x/>
      <x/>
      <x/>
    </i>
    <i>
      <x v="132"/>
      <x/>
      <x/>
      <x/>
      <x/>
    </i>
    <i>
      <x v="133"/>
      <x/>
      <x/>
      <x/>
      <x/>
    </i>
    <i>
      <x v="134"/>
      <x/>
      <x/>
      <x/>
      <x/>
    </i>
    <i>
      <x v="135"/>
      <x/>
      <x/>
      <x/>
      <x/>
    </i>
    <i>
      <x v="136"/>
      <x/>
      <x/>
      <x/>
      <x/>
    </i>
    <i>
      <x v="137"/>
      <x/>
      <x/>
      <x/>
      <x/>
    </i>
    <i>
      <x v="138"/>
      <x/>
      <x/>
      <x/>
      <x/>
    </i>
    <i>
      <x v="139"/>
      <x/>
      <x/>
      <x/>
      <x/>
    </i>
    <i>
      <x v="140"/>
      <x/>
      <x/>
      <x/>
      <x/>
    </i>
    <i>
      <x v="141"/>
      <x/>
      <x/>
      <x/>
      <x/>
    </i>
    <i>
      <x v="142"/>
      <x/>
      <x/>
      <x/>
      <x/>
    </i>
    <i>
      <x v="143"/>
      <x/>
      <x/>
      <x/>
      <x/>
    </i>
    <i>
      <x v="144"/>
      <x/>
      <x/>
      <x/>
      <x/>
    </i>
    <i>
      <x v="145"/>
      <x/>
      <x/>
      <x/>
      <x/>
    </i>
    <i>
      <x v="146"/>
      <x/>
      <x/>
      <x/>
      <x/>
    </i>
    <i>
      <x v="147"/>
      <x/>
      <x/>
      <x/>
      <x/>
    </i>
    <i>
      <x v="148"/>
      <x/>
      <x/>
      <x/>
      <x/>
    </i>
    <i>
      <x v="149"/>
      <x/>
      <x/>
      <x/>
      <x/>
    </i>
    <i>
      <x v="150"/>
      <x/>
      <x/>
      <x/>
      <x/>
    </i>
    <i>
      <x v="151"/>
      <x/>
      <x/>
      <x/>
      <x/>
    </i>
    <i>
      <x v="152"/>
      <x/>
      <x/>
      <x/>
      <x/>
    </i>
    <i>
      <x v="153"/>
      <x/>
      <x/>
      <x/>
      <x/>
    </i>
    <i>
      <x v="154"/>
      <x/>
      <x/>
      <x/>
      <x/>
    </i>
    <i>
      <x v="155"/>
      <x/>
      <x/>
      <x/>
      <x/>
    </i>
    <i>
      <x v="156"/>
      <x/>
      <x/>
      <x/>
      <x/>
    </i>
    <i>
      <x v="157"/>
      <x/>
      <x/>
      <x/>
      <x/>
    </i>
    <i>
      <x v="158"/>
      <x/>
      <x/>
      <x/>
      <x/>
    </i>
    <i>
      <x v="159"/>
      <x/>
      <x/>
      <x/>
      <x/>
    </i>
    <i>
      <x v="160"/>
      <x/>
      <x/>
      <x/>
      <x/>
    </i>
    <i>
      <x v="161"/>
      <x/>
      <x/>
      <x/>
      <x/>
    </i>
    <i>
      <x v="162"/>
      <x/>
      <x/>
      <x/>
      <x/>
    </i>
    <i>
      <x v="163"/>
      <x/>
      <x/>
      <x/>
      <x/>
    </i>
    <i>
      <x v="164"/>
      <x/>
      <x/>
      <x/>
      <x/>
    </i>
    <i>
      <x v="165"/>
      <x/>
      <x/>
      <x/>
      <x/>
    </i>
    <i>
      <x v="166"/>
      <x/>
      <x/>
      <x/>
      <x/>
    </i>
    <i>
      <x v="167"/>
      <x/>
      <x/>
      <x/>
      <x/>
    </i>
    <i>
      <x v="168"/>
      <x/>
      <x/>
      <x/>
      <x/>
    </i>
    <i>
      <x v="169"/>
      <x/>
      <x/>
      <x/>
      <x/>
    </i>
    <i>
      <x v="170"/>
      <x/>
      <x/>
      <x/>
      <x/>
    </i>
    <i>
      <x v="171"/>
      <x/>
      <x/>
      <x/>
      <x/>
    </i>
    <i>
      <x v="172"/>
      <x/>
      <x/>
      <x/>
      <x/>
    </i>
    <i>
      <x v="173"/>
      <x/>
      <x/>
      <x/>
      <x/>
    </i>
    <i>
      <x v="174"/>
      <x/>
      <x/>
      <x/>
      <x/>
    </i>
    <i>
      <x v="175"/>
      <x/>
      <x/>
      <x/>
      <x/>
    </i>
    <i>
      <x v="176"/>
      <x/>
      <x/>
      <x/>
      <x/>
    </i>
    <i>
      <x v="177"/>
      <x/>
      <x/>
      <x/>
      <x/>
    </i>
    <i>
      <x v="178"/>
      <x/>
      <x/>
      <x/>
      <x/>
    </i>
    <i>
      <x v="179"/>
      <x/>
      <x/>
      <x/>
      <x/>
    </i>
    <i>
      <x v="180"/>
      <x/>
      <x/>
      <x/>
      <x/>
    </i>
    <i>
      <x v="181"/>
      <x/>
      <x/>
      <x/>
      <x/>
    </i>
    <i>
      <x v="182"/>
      <x/>
      <x/>
      <x/>
      <x/>
    </i>
    <i>
      <x v="183"/>
      <x/>
      <x/>
      <x/>
      <x/>
    </i>
    <i>
      <x v="184"/>
      <x/>
      <x/>
      <x/>
      <x/>
    </i>
    <i>
      <x v="185"/>
      <x/>
      <x/>
      <x/>
      <x/>
    </i>
    <i>
      <x v="186"/>
      <x/>
      <x/>
      <x/>
      <x/>
    </i>
    <i>
      <x v="187"/>
      <x/>
      <x/>
      <x/>
      <x/>
    </i>
    <i>
      <x v="188"/>
      <x/>
      <x/>
      <x/>
      <x/>
    </i>
    <i>
      <x v="189"/>
      <x/>
      <x/>
      <x/>
      <x/>
    </i>
    <i>
      <x v="190"/>
      <x/>
      <x/>
      <x/>
      <x/>
    </i>
    <i>
      <x v="191"/>
      <x/>
      <x/>
      <x/>
      <x/>
    </i>
    <i>
      <x v="192"/>
      <x/>
      <x/>
      <x/>
      <x/>
    </i>
    <i>
      <x v="193"/>
      <x/>
      <x/>
      <x/>
      <x/>
    </i>
    <i>
      <x v="194"/>
      <x/>
      <x/>
      <x/>
      <x/>
    </i>
    <i>
      <x v="195"/>
      <x/>
      <x/>
      <x/>
      <x/>
    </i>
    <i>
      <x v="196"/>
      <x/>
      <x/>
      <x/>
      <x/>
    </i>
    <i>
      <x v="197"/>
      <x/>
      <x/>
      <x/>
      <x/>
    </i>
    <i>
      <x v="198"/>
      <x/>
      <x/>
      <x/>
      <x/>
    </i>
    <i>
      <x v="199"/>
      <x/>
      <x/>
      <x/>
      <x/>
    </i>
    <i>
      <x v="200"/>
      <x/>
      <x/>
      <x/>
      <x/>
    </i>
    <i>
      <x v="201"/>
      <x/>
      <x/>
      <x/>
      <x/>
    </i>
    <i>
      <x v="202"/>
      <x/>
      <x/>
      <x/>
      <x/>
    </i>
    <i>
      <x v="203"/>
      <x/>
      <x/>
      <x/>
      <x/>
    </i>
    <i>
      <x v="204"/>
      <x/>
      <x/>
      <x/>
      <x/>
    </i>
    <i>
      <x v="205"/>
      <x/>
      <x/>
      <x/>
      <x/>
    </i>
    <i>
      <x v="206"/>
      <x/>
      <x/>
      <x/>
      <x/>
    </i>
    <i>
      <x v="207"/>
      <x/>
      <x/>
      <x/>
      <x/>
    </i>
    <i>
      <x v="208"/>
      <x/>
      <x/>
      <x/>
      <x/>
    </i>
    <i>
      <x v="209"/>
      <x/>
      <x/>
      <x/>
      <x/>
    </i>
    <i>
      <x v="210"/>
      <x/>
      <x/>
      <x/>
      <x/>
    </i>
    <i>
      <x v="211"/>
      <x/>
      <x/>
      <x/>
      <x/>
    </i>
    <i>
      <x v="212"/>
      <x/>
      <x/>
      <x/>
      <x/>
    </i>
    <i>
      <x v="213"/>
      <x/>
      <x/>
      <x/>
      <x/>
    </i>
    <i>
      <x v="214"/>
      <x/>
      <x/>
      <x/>
      <x/>
    </i>
    <i>
      <x v="215"/>
      <x/>
      <x/>
      <x/>
      <x/>
    </i>
    <i>
      <x v="216"/>
      <x/>
      <x/>
      <x/>
      <x/>
    </i>
    <i>
      <x v="217"/>
      <x/>
      <x/>
      <x/>
      <x/>
    </i>
    <i>
      <x v="218"/>
      <x/>
      <x/>
      <x/>
      <x/>
    </i>
    <i>
      <x v="219"/>
      <x/>
      <x/>
      <x/>
      <x/>
    </i>
    <i>
      <x v="220"/>
      <x/>
      <x/>
      <x/>
      <x/>
    </i>
    <i>
      <x v="221"/>
      <x/>
      <x/>
      <x/>
      <x/>
    </i>
    <i>
      <x v="222"/>
      <x/>
      <x/>
      <x/>
      <x/>
    </i>
    <i>
      <x v="223"/>
      <x/>
      <x/>
      <x/>
      <x/>
    </i>
    <i>
      <x v="224"/>
      <x/>
      <x/>
      <x/>
      <x/>
    </i>
    <i>
      <x v="225"/>
      <x/>
      <x/>
      <x/>
      <x/>
    </i>
    <i>
      <x v="226"/>
      <x/>
      <x/>
      <x/>
      <x/>
    </i>
    <i>
      <x v="227"/>
      <x/>
      <x/>
      <x/>
      <x/>
    </i>
    <i>
      <x v="228"/>
      <x/>
      <x/>
      <x/>
      <x/>
    </i>
    <i>
      <x v="229"/>
      <x/>
      <x/>
      <x/>
      <x/>
    </i>
    <i>
      <x v="230"/>
      <x/>
      <x/>
      <x/>
      <x/>
    </i>
    <i>
      <x v="231"/>
      <x/>
      <x/>
      <x/>
      <x/>
    </i>
    <i>
      <x v="232"/>
      <x/>
      <x/>
      <x/>
      <x/>
    </i>
    <i>
      <x v="233"/>
      <x/>
      <x/>
      <x/>
      <x/>
    </i>
    <i>
      <x v="234"/>
      <x/>
      <x/>
      <x/>
      <x/>
    </i>
    <i>
      <x v="235"/>
      <x/>
      <x/>
      <x/>
      <x/>
    </i>
    <i>
      <x v="236"/>
      <x/>
      <x/>
      <x/>
      <x/>
    </i>
    <i>
      <x v="237"/>
      <x/>
      <x/>
      <x/>
      <x/>
    </i>
    <i>
      <x v="238"/>
      <x/>
      <x/>
      <x/>
      <x/>
    </i>
    <i>
      <x v="239"/>
      <x/>
      <x/>
      <x/>
      <x/>
    </i>
    <i>
      <x v="240"/>
      <x/>
      <x/>
      <x/>
      <x/>
    </i>
    <i>
      <x v="241"/>
      <x/>
      <x/>
      <x/>
      <x/>
    </i>
    <i>
      <x v="242"/>
      <x/>
      <x/>
      <x/>
      <x/>
    </i>
    <i>
      <x v="243"/>
      <x/>
      <x/>
      <x/>
      <x/>
    </i>
    <i>
      <x v="244"/>
      <x/>
      <x/>
      <x/>
      <x/>
    </i>
    <i>
      <x v="245"/>
      <x/>
      <x/>
      <x/>
      <x/>
    </i>
    <i>
      <x v="246"/>
      <x/>
      <x/>
      <x/>
      <x/>
    </i>
    <i>
      <x v="247"/>
      <x/>
      <x/>
      <x/>
      <x/>
    </i>
    <i>
      <x v="248"/>
      <x/>
      <x/>
      <x/>
      <x/>
    </i>
    <i>
      <x v="249"/>
      <x/>
      <x/>
      <x/>
      <x/>
    </i>
    <i>
      <x v="250"/>
      <x/>
      <x/>
      <x/>
      <x/>
    </i>
    <i>
      <x v="251"/>
      <x/>
      <x/>
      <x/>
      <x/>
    </i>
    <i>
      <x v="252"/>
      <x/>
      <x/>
      <x/>
      <x/>
    </i>
    <i>
      <x v="253"/>
      <x/>
      <x/>
      <x/>
      <x/>
    </i>
    <i>
      <x v="254"/>
      <x/>
      <x/>
      <x/>
      <x/>
    </i>
    <i>
      <x v="255"/>
      <x/>
      <x/>
      <x/>
      <x/>
    </i>
    <i>
      <x v="256"/>
      <x/>
      <x/>
      <x/>
      <x/>
    </i>
    <i>
      <x v="257"/>
      <x/>
      <x/>
      <x/>
      <x/>
    </i>
    <i>
      <x v="258"/>
      <x/>
      <x/>
      <x/>
      <x/>
    </i>
    <i>
      <x v="259"/>
      <x/>
      <x/>
      <x/>
      <x/>
    </i>
    <i>
      <x v="260"/>
      <x/>
      <x/>
      <x/>
      <x/>
    </i>
    <i>
      <x v="261"/>
      <x/>
      <x/>
      <x/>
      <x/>
    </i>
    <i>
      <x v="262"/>
      <x/>
      <x/>
      <x/>
      <x/>
    </i>
    <i>
      <x v="263"/>
      <x/>
      <x/>
      <x/>
      <x/>
    </i>
    <i>
      <x v="264"/>
      <x/>
      <x/>
      <x/>
      <x/>
    </i>
    <i>
      <x v="265"/>
      <x/>
      <x/>
      <x/>
      <x/>
    </i>
    <i>
      <x v="266"/>
      <x/>
      <x/>
      <x/>
      <x/>
    </i>
    <i>
      <x v="267"/>
      <x/>
      <x/>
      <x/>
      <x/>
    </i>
    <i>
      <x v="268"/>
      <x/>
      <x/>
      <x/>
      <x/>
    </i>
    <i>
      <x v="269"/>
      <x/>
      <x/>
      <x/>
      <x/>
    </i>
    <i>
      <x v="270"/>
      <x/>
      <x/>
      <x/>
      <x/>
    </i>
    <i>
      <x v="271"/>
      <x/>
      <x/>
      <x/>
      <x/>
    </i>
    <i>
      <x v="272"/>
      <x/>
      <x/>
      <x/>
      <x/>
    </i>
    <i>
      <x v="273"/>
      <x/>
      <x/>
      <x/>
      <x/>
    </i>
    <i>
      <x v="274"/>
      <x/>
      <x/>
      <x/>
      <x/>
    </i>
    <i>
      <x v="275"/>
      <x/>
      <x/>
      <x/>
      <x/>
    </i>
    <i>
      <x v="276"/>
      <x/>
      <x/>
      <x/>
      <x/>
    </i>
    <i>
      <x v="277"/>
      <x/>
      <x/>
      <x/>
      <x/>
    </i>
    <i>
      <x v="278"/>
      <x/>
      <x/>
      <x/>
      <x/>
    </i>
    <i>
      <x v="279"/>
      <x/>
      <x/>
      <x/>
      <x/>
    </i>
    <i>
      <x v="280"/>
      <x/>
      <x/>
      <x/>
      <x/>
    </i>
    <i>
      <x v="281"/>
      <x/>
      <x/>
      <x/>
      <x/>
    </i>
    <i>
      <x v="282"/>
      <x/>
      <x/>
      <x/>
      <x/>
    </i>
    <i>
      <x v="283"/>
      <x/>
      <x/>
      <x/>
      <x/>
    </i>
    <i>
      <x v="284"/>
      <x/>
      <x/>
      <x/>
      <x/>
    </i>
    <i>
      <x v="285"/>
      <x/>
      <x/>
      <x/>
      <x/>
    </i>
    <i>
      <x v="286"/>
      <x/>
      <x/>
      <x/>
      <x/>
    </i>
    <i>
      <x v="287"/>
      <x/>
      <x/>
      <x/>
      <x/>
    </i>
    <i>
      <x v="288"/>
      <x/>
      <x/>
      <x/>
      <x/>
    </i>
    <i>
      <x v="289"/>
      <x/>
      <x/>
      <x/>
      <x/>
    </i>
    <i>
      <x v="290"/>
      <x/>
      <x/>
      <x/>
      <x/>
    </i>
    <i>
      <x v="291"/>
      <x/>
      <x/>
      <x/>
      <x/>
    </i>
    <i>
      <x v="292"/>
      <x/>
      <x/>
      <x/>
      <x/>
    </i>
    <i>
      <x v="293"/>
      <x/>
      <x/>
      <x/>
      <x/>
    </i>
    <i>
      <x v="294"/>
      <x/>
      <x/>
      <x/>
      <x/>
    </i>
    <i>
      <x v="295"/>
      <x/>
      <x/>
      <x/>
      <x/>
    </i>
    <i>
      <x v="296"/>
      <x/>
      <x/>
      <x/>
      <x/>
    </i>
    <i>
      <x v="297"/>
      <x/>
      <x/>
      <x/>
      <x/>
    </i>
    <i>
      <x v="298"/>
      <x/>
      <x/>
      <x/>
      <x/>
    </i>
    <i>
      <x v="299"/>
      <x/>
      <x/>
      <x/>
      <x/>
    </i>
    <i>
      <x v="300"/>
      <x/>
      <x/>
      <x/>
      <x/>
    </i>
    <i>
      <x v="301"/>
      <x/>
      <x/>
      <x/>
      <x/>
    </i>
    <i>
      <x v="302"/>
      <x/>
      <x/>
      <x/>
      <x/>
    </i>
    <i>
      <x v="303"/>
      <x/>
      <x/>
      <x/>
      <x/>
    </i>
    <i>
      <x v="304"/>
      <x/>
      <x/>
      <x/>
      <x/>
    </i>
    <i>
      <x v="305"/>
      <x/>
      <x/>
      <x/>
      <x/>
    </i>
    <i>
      <x v="306"/>
      <x/>
      <x/>
      <x/>
      <x/>
    </i>
    <i>
      <x v="307"/>
      <x/>
      <x/>
      <x/>
      <x/>
    </i>
    <i>
      <x v="308"/>
      <x/>
      <x/>
      <x/>
      <x/>
    </i>
    <i>
      <x v="309"/>
      <x/>
      <x/>
      <x/>
      <x/>
    </i>
    <i>
      <x v="310"/>
      <x/>
      <x/>
      <x/>
      <x/>
    </i>
    <i>
      <x v="311"/>
      <x/>
      <x/>
      <x/>
      <x/>
    </i>
    <i>
      <x v="312"/>
      <x/>
      <x/>
      <x/>
      <x/>
    </i>
    <i>
      <x v="313"/>
      <x/>
      <x/>
      <x/>
      <x/>
    </i>
    <i>
      <x v="314"/>
      <x/>
      <x/>
      <x/>
      <x/>
    </i>
    <i>
      <x v="315"/>
      <x/>
      <x/>
      <x/>
      <x/>
    </i>
    <i>
      <x v="316"/>
      <x/>
      <x/>
      <x/>
      <x/>
    </i>
    <i>
      <x v="317"/>
      <x/>
      <x/>
      <x/>
      <x/>
    </i>
    <i>
      <x v="318"/>
      <x/>
      <x/>
      <x/>
      <x/>
    </i>
    <i>
      <x v="319"/>
      <x/>
      <x/>
      <x/>
      <x/>
    </i>
    <i>
      <x v="320"/>
      <x/>
      <x/>
      <x/>
      <x/>
    </i>
    <i>
      <x v="321"/>
      <x/>
      <x/>
      <x/>
      <x/>
    </i>
    <i>
      <x v="322"/>
      <x/>
      <x/>
      <x/>
      <x/>
    </i>
    <i>
      <x v="323"/>
      <x/>
      <x/>
      <x/>
      <x/>
    </i>
    <i>
      <x v="324"/>
      <x/>
      <x/>
      <x/>
      <x/>
    </i>
    <i>
      <x v="325"/>
      <x/>
      <x/>
      <x/>
      <x/>
    </i>
    <i>
      <x v="326"/>
      <x/>
      <x/>
      <x/>
      <x/>
    </i>
    <i>
      <x v="327"/>
      <x/>
      <x/>
      <x/>
      <x/>
    </i>
    <i>
      <x v="328"/>
      <x/>
      <x/>
      <x/>
      <x/>
    </i>
    <i>
      <x v="329"/>
      <x/>
      <x/>
      <x/>
      <x/>
    </i>
    <i>
      <x v="330"/>
      <x/>
      <x/>
      <x/>
      <x/>
    </i>
    <i>
      <x v="331"/>
      <x/>
      <x/>
      <x/>
      <x/>
    </i>
    <i>
      <x v="332"/>
      <x/>
      <x/>
      <x/>
      <x/>
    </i>
    <i>
      <x v="333"/>
      <x/>
      <x/>
      <x/>
      <x/>
    </i>
    <i>
      <x v="334"/>
      <x/>
      <x/>
      <x/>
      <x/>
    </i>
    <i>
      <x v="335"/>
      <x/>
      <x/>
      <x/>
      <x/>
    </i>
    <i>
      <x v="336"/>
      <x/>
      <x/>
      <x/>
      <x/>
    </i>
    <i>
      <x v="337"/>
      <x/>
      <x/>
      <x/>
      <x/>
    </i>
    <i>
      <x v="338"/>
      <x/>
      <x/>
      <x/>
      <x/>
    </i>
    <i>
      <x v="339"/>
      <x/>
      <x/>
      <x/>
      <x/>
    </i>
    <i>
      <x v="340"/>
      <x/>
      <x/>
      <x/>
      <x/>
    </i>
    <i>
      <x v="341"/>
      <x/>
      <x/>
      <x/>
      <x/>
    </i>
    <i>
      <x v="342"/>
      <x/>
      <x/>
      <x/>
      <x/>
    </i>
    <i>
      <x v="343"/>
      <x/>
      <x/>
      <x/>
      <x/>
    </i>
    <i>
      <x v="344"/>
      <x/>
      <x/>
      <x/>
      <x/>
    </i>
    <i>
      <x v="345"/>
      <x/>
      <x/>
      <x/>
      <x/>
    </i>
    <i>
      <x v="346"/>
      <x/>
      <x/>
      <x/>
      <x/>
    </i>
    <i>
      <x v="347"/>
      <x/>
      <x/>
      <x/>
      <x/>
    </i>
    <i>
      <x v="348"/>
      <x/>
      <x/>
      <x/>
      <x/>
    </i>
    <i>
      <x v="349"/>
      <x/>
      <x/>
      <x/>
      <x/>
    </i>
    <i>
      <x v="350"/>
      <x/>
      <x/>
      <x/>
      <x/>
    </i>
    <i>
      <x v="351"/>
      <x/>
      <x/>
      <x/>
      <x/>
    </i>
    <i>
      <x v="352"/>
      <x/>
      <x/>
      <x/>
      <x/>
    </i>
    <i>
      <x v="353"/>
      <x/>
      <x/>
      <x/>
      <x/>
    </i>
    <i>
      <x v="354"/>
      <x/>
      <x/>
      <x/>
      <x/>
    </i>
    <i>
      <x v="355"/>
      <x/>
      <x/>
      <x/>
      <x/>
    </i>
    <i>
      <x v="356"/>
      <x/>
      <x/>
      <x/>
      <x/>
    </i>
    <i>
      <x v="357"/>
      <x/>
      <x/>
      <x/>
      <x/>
    </i>
    <i>
      <x v="358"/>
      <x/>
      <x/>
      <x/>
      <x/>
    </i>
    <i>
      <x v="359"/>
      <x/>
      <x/>
      <x/>
      <x/>
    </i>
    <i>
      <x v="360"/>
      <x/>
      <x/>
      <x/>
      <x/>
    </i>
    <i>
      <x v="361"/>
      <x/>
      <x/>
      <x/>
      <x/>
    </i>
    <i>
      <x v="362"/>
      <x/>
      <x/>
      <x/>
      <x/>
    </i>
    <i>
      <x v="363"/>
      <x/>
      <x/>
      <x/>
      <x/>
    </i>
    <i>
      <x v="364"/>
      <x/>
      <x/>
      <x/>
      <x/>
    </i>
    <i>
      <x v="365"/>
      <x/>
      <x/>
      <x/>
      <x/>
    </i>
    <i>
      <x v="366"/>
      <x/>
      <x/>
      <x/>
      <x/>
    </i>
    <i>
      <x v="367"/>
      <x/>
      <x/>
      <x/>
      <x/>
    </i>
    <i>
      <x v="368"/>
      <x/>
      <x/>
      <x/>
      <x/>
    </i>
    <i>
      <x v="369"/>
      <x/>
      <x/>
      <x/>
      <x/>
    </i>
    <i>
      <x v="370"/>
      <x/>
      <x/>
      <x/>
      <x/>
    </i>
    <i>
      <x v="371"/>
      <x/>
      <x/>
      <x/>
      <x/>
    </i>
    <i>
      <x v="372"/>
      <x/>
      <x/>
      <x/>
      <x/>
    </i>
    <i>
      <x v="373"/>
      <x/>
      <x/>
      <x/>
      <x/>
    </i>
    <i>
      <x v="374"/>
      <x/>
      <x/>
      <x/>
      <x/>
    </i>
    <i>
      <x v="375"/>
      <x/>
      <x/>
      <x/>
      <x/>
    </i>
    <i>
      <x v="376"/>
      <x/>
      <x/>
      <x/>
      <x/>
    </i>
    <i>
      <x v="377"/>
      <x/>
      <x/>
      <x/>
      <x/>
    </i>
    <i>
      <x v="378"/>
      <x/>
      <x/>
      <x/>
      <x/>
    </i>
    <i>
      <x v="379"/>
      <x/>
      <x/>
      <x/>
      <x/>
    </i>
    <i>
      <x v="380"/>
      <x/>
      <x/>
      <x/>
      <x/>
    </i>
    <i>
      <x v="381"/>
      <x/>
      <x/>
      <x/>
      <x/>
    </i>
    <i>
      <x v="382"/>
      <x/>
      <x/>
      <x/>
      <x/>
    </i>
    <i>
      <x v="383"/>
      <x/>
      <x/>
      <x/>
      <x/>
    </i>
    <i>
      <x v="384"/>
      <x/>
      <x/>
      <x/>
      <x/>
    </i>
    <i>
      <x v="385"/>
      <x/>
      <x/>
      <x/>
      <x/>
    </i>
    <i>
      <x v="386"/>
      <x/>
      <x/>
      <x/>
      <x/>
    </i>
    <i>
      <x v="387"/>
      <x/>
      <x/>
      <x/>
      <x/>
    </i>
    <i>
      <x v="388"/>
      <x/>
      <x/>
      <x/>
      <x/>
    </i>
    <i>
      <x v="389"/>
      <x/>
      <x/>
      <x/>
      <x/>
    </i>
    <i>
      <x v="390"/>
      <x/>
      <x/>
      <x/>
      <x/>
    </i>
    <i>
      <x v="391"/>
      <x/>
      <x/>
      <x/>
      <x/>
    </i>
    <i>
      <x v="392"/>
      <x/>
      <x/>
      <x/>
      <x/>
    </i>
    <i>
      <x v="393"/>
      <x/>
      <x/>
      <x/>
      <x/>
    </i>
    <i>
      <x v="394"/>
      <x/>
      <x/>
      <x/>
      <x/>
    </i>
    <i>
      <x v="395"/>
      <x/>
      <x/>
      <x/>
      <x/>
    </i>
    <i>
      <x v="396"/>
      <x/>
      <x/>
      <x/>
      <x/>
    </i>
    <i>
      <x v="397"/>
      <x/>
      <x/>
      <x/>
      <x/>
    </i>
    <i>
      <x v="398"/>
      <x/>
      <x/>
      <x/>
      <x/>
    </i>
    <i>
      <x v="399"/>
      <x/>
      <x/>
      <x/>
      <x/>
    </i>
    <i>
      <x v="400"/>
      <x/>
      <x/>
      <x/>
      <x/>
    </i>
    <i>
      <x v="401"/>
      <x/>
      <x/>
      <x/>
      <x/>
    </i>
    <i>
      <x v="402"/>
      <x/>
      <x/>
      <x/>
      <x/>
    </i>
    <i>
      <x v="403"/>
      <x/>
      <x/>
      <x/>
      <x/>
    </i>
    <i>
      <x v="404"/>
      <x/>
      <x/>
      <x/>
      <x/>
    </i>
    <i>
      <x v="405"/>
      <x/>
      <x/>
      <x/>
      <x/>
    </i>
    <i>
      <x v="406"/>
      <x/>
      <x/>
      <x/>
      <x/>
    </i>
    <i>
      <x v="407"/>
      <x/>
      <x/>
      <x/>
      <x/>
    </i>
    <i>
      <x v="408"/>
      <x/>
      <x/>
      <x/>
      <x/>
    </i>
    <i>
      <x v="409"/>
      <x/>
      <x/>
      <x/>
      <x/>
    </i>
    <i>
      <x v="410"/>
      <x/>
      <x/>
      <x/>
      <x/>
    </i>
    <i>
      <x v="411"/>
      <x/>
      <x/>
      <x/>
      <x/>
    </i>
    <i>
      <x v="412"/>
      <x/>
      <x/>
      <x/>
      <x/>
    </i>
    <i>
      <x v="413"/>
      <x/>
      <x/>
      <x/>
      <x/>
    </i>
    <i>
      <x v="414"/>
      <x/>
      <x/>
      <x/>
      <x/>
    </i>
    <i>
      <x v="415"/>
      <x/>
      <x/>
      <x/>
      <x/>
    </i>
    <i>
      <x v="416"/>
      <x/>
      <x/>
      <x/>
      <x/>
    </i>
    <i>
      <x v="417"/>
      <x/>
      <x/>
      <x/>
      <x/>
    </i>
    <i>
      <x v="418"/>
      <x/>
      <x/>
      <x/>
      <x/>
    </i>
    <i>
      <x v="419"/>
      <x/>
      <x/>
      <x/>
      <x/>
    </i>
    <i>
      <x v="420"/>
      <x/>
      <x/>
      <x/>
      <x/>
    </i>
    <i>
      <x v="421"/>
      <x/>
      <x/>
      <x/>
      <x/>
    </i>
    <i>
      <x v="422"/>
      <x/>
      <x/>
      <x/>
      <x/>
    </i>
    <i>
      <x v="423"/>
      <x/>
      <x/>
      <x/>
      <x/>
    </i>
    <i>
      <x v="424"/>
      <x/>
      <x/>
      <x/>
      <x/>
    </i>
    <i>
      <x v="425"/>
      <x/>
      <x/>
      <x/>
      <x/>
    </i>
    <i>
      <x v="426"/>
      <x/>
      <x/>
      <x/>
      <x/>
    </i>
    <i>
      <x v="427"/>
      <x/>
      <x/>
      <x/>
      <x/>
    </i>
    <i>
      <x v="428"/>
      <x/>
      <x/>
      <x/>
      <x/>
    </i>
    <i>
      <x v="429"/>
      <x/>
      <x/>
      <x/>
      <x/>
    </i>
    <i>
      <x v="430"/>
      <x/>
      <x/>
      <x/>
      <x/>
    </i>
    <i>
      <x v="431"/>
      <x/>
      <x/>
      <x/>
      <x/>
    </i>
    <i>
      <x v="432"/>
      <x/>
      <x/>
      <x/>
      <x/>
    </i>
    <i>
      <x v="433"/>
      <x/>
      <x/>
      <x/>
      <x/>
    </i>
    <i>
      <x v="434"/>
      <x/>
      <x/>
      <x/>
      <x/>
    </i>
    <i>
      <x v="435"/>
      <x/>
      <x/>
      <x/>
      <x/>
    </i>
    <i>
      <x v="436"/>
      <x/>
      <x/>
      <x/>
      <x/>
    </i>
    <i>
      <x v="437"/>
      <x/>
      <x/>
      <x/>
      <x/>
    </i>
    <i>
      <x v="438"/>
      <x/>
      <x/>
      <x/>
      <x/>
    </i>
    <i>
      <x v="439"/>
      <x/>
      <x/>
      <x/>
      <x/>
    </i>
    <i>
      <x v="440"/>
      <x/>
      <x/>
      <x/>
      <x/>
    </i>
    <i>
      <x v="441"/>
      <x/>
      <x/>
      <x/>
      <x/>
    </i>
    <i>
      <x v="442"/>
      <x/>
      <x/>
      <x/>
      <x/>
    </i>
    <i>
      <x v="443"/>
      <x/>
      <x/>
      <x/>
      <x/>
    </i>
    <i>
      <x v="444"/>
      <x/>
      <x/>
      <x/>
      <x/>
    </i>
    <i>
      <x v="445"/>
      <x/>
      <x/>
      <x/>
      <x/>
    </i>
    <i>
      <x v="446"/>
      <x/>
      <x/>
      <x/>
      <x/>
    </i>
    <i>
      <x v="447"/>
      <x/>
      <x/>
      <x/>
      <x/>
    </i>
    <i>
      <x v="448"/>
      <x/>
      <x/>
      <x/>
      <x/>
    </i>
    <i>
      <x v="449"/>
      <x/>
      <x/>
      <x/>
      <x/>
    </i>
    <i>
      <x v="450"/>
      <x/>
      <x/>
      <x/>
      <x/>
    </i>
    <i>
      <x v="451"/>
      <x/>
      <x/>
      <x/>
      <x/>
    </i>
    <i>
      <x v="452"/>
      <x/>
      <x/>
      <x/>
      <x/>
    </i>
    <i>
      <x v="453"/>
      <x/>
      <x/>
      <x/>
      <x/>
    </i>
    <i>
      <x v="454"/>
      <x/>
      <x/>
      <x/>
      <x/>
    </i>
    <i>
      <x v="455"/>
      <x/>
      <x/>
      <x/>
      <x/>
    </i>
    <i>
      <x v="456"/>
      <x/>
      <x/>
      <x/>
      <x/>
    </i>
    <i>
      <x v="457"/>
      <x/>
      <x/>
      <x/>
      <x/>
    </i>
    <i>
      <x v="458"/>
      <x/>
      <x/>
      <x/>
      <x/>
    </i>
    <i>
      <x v="459"/>
      <x/>
      <x/>
      <x/>
      <x/>
    </i>
    <i>
      <x v="460"/>
      <x/>
      <x/>
      <x/>
      <x/>
    </i>
    <i>
      <x v="461"/>
      <x/>
      <x/>
      <x/>
      <x/>
    </i>
    <i>
      <x v="462"/>
      <x/>
      <x/>
      <x/>
      <x/>
    </i>
    <i>
      <x v="463"/>
      <x/>
      <x/>
      <x/>
      <x/>
    </i>
    <i>
      <x v="464"/>
      <x/>
      <x/>
      <x/>
      <x/>
    </i>
    <i>
      <x v="465"/>
      <x/>
      <x/>
      <x/>
      <x/>
    </i>
    <i>
      <x v="466"/>
      <x/>
      <x/>
      <x/>
      <x/>
    </i>
    <i>
      <x v="467"/>
      <x/>
      <x/>
      <x/>
      <x/>
    </i>
    <i>
      <x v="468"/>
      <x/>
      <x/>
      <x/>
      <x/>
    </i>
    <i>
      <x v="469"/>
      <x/>
      <x/>
      <x/>
      <x/>
    </i>
    <i>
      <x v="470"/>
      <x/>
      <x/>
      <x/>
      <x/>
    </i>
    <i>
      <x v="471"/>
      <x/>
      <x/>
      <x/>
      <x/>
    </i>
    <i>
      <x v="472"/>
      <x/>
      <x/>
      <x/>
      <x/>
    </i>
    <i>
      <x v="473"/>
      <x/>
      <x/>
      <x/>
      <x/>
    </i>
    <i>
      <x v="474"/>
      <x/>
      <x/>
      <x/>
      <x/>
    </i>
    <i>
      <x v="475"/>
      <x/>
      <x/>
      <x/>
      <x/>
    </i>
    <i>
      <x v="476"/>
      <x/>
      <x/>
      <x/>
      <x/>
    </i>
    <i>
      <x v="477"/>
      <x/>
      <x/>
      <x/>
      <x/>
    </i>
    <i>
      <x v="478"/>
      <x/>
      <x/>
      <x/>
      <x/>
    </i>
    <i>
      <x v="479"/>
      <x/>
      <x/>
      <x/>
      <x/>
    </i>
    <i>
      <x v="480"/>
      <x/>
      <x/>
      <x/>
      <x/>
    </i>
    <i>
      <x v="481"/>
      <x/>
      <x/>
      <x/>
      <x/>
    </i>
    <i>
      <x v="482"/>
      <x/>
      <x/>
      <x/>
      <x/>
    </i>
    <i>
      <x v="483"/>
      <x/>
      <x/>
      <x/>
      <x/>
    </i>
    <i>
      <x v="484"/>
      <x/>
      <x/>
      <x/>
      <x/>
    </i>
    <i>
      <x v="485"/>
      <x/>
      <x/>
      <x/>
      <x/>
    </i>
    <i>
      <x v="486"/>
      <x/>
      <x/>
      <x/>
      <x/>
    </i>
    <i>
      <x v="487"/>
      <x/>
      <x/>
      <x/>
      <x/>
    </i>
    <i>
      <x v="488"/>
      <x/>
      <x/>
      <x/>
      <x/>
    </i>
    <i>
      <x v="489"/>
      <x/>
      <x/>
      <x/>
      <x/>
    </i>
    <i>
      <x v="490"/>
      <x/>
      <x/>
      <x/>
      <x/>
    </i>
    <i>
      <x v="491"/>
      <x/>
      <x/>
      <x/>
      <x/>
    </i>
    <i>
      <x v="492"/>
      <x/>
      <x/>
      <x/>
      <x/>
    </i>
    <i>
      <x v="493"/>
      <x/>
      <x/>
      <x/>
      <x/>
    </i>
    <i>
      <x v="494"/>
      <x/>
      <x/>
      <x/>
      <x/>
    </i>
    <i>
      <x v="495"/>
      <x/>
      <x/>
      <x/>
      <x/>
    </i>
    <i>
      <x v="496"/>
      <x/>
      <x/>
      <x/>
      <x/>
    </i>
    <i>
      <x v="497"/>
      <x/>
      <x/>
      <x/>
      <x/>
    </i>
    <i>
      <x v="498"/>
      <x/>
      <x/>
      <x/>
      <x/>
    </i>
    <i>
      <x v="499"/>
      <x/>
      <x/>
      <x/>
      <x/>
    </i>
    <i>
      <x v="500"/>
      <x/>
      <x/>
      <x/>
      <x/>
    </i>
    <i>
      <x v="501"/>
      <x/>
      <x/>
      <x/>
      <x/>
    </i>
    <i>
      <x v="502"/>
      <x/>
      <x/>
      <x/>
      <x/>
    </i>
    <i>
      <x v="503"/>
      <x/>
      <x/>
      <x/>
      <x/>
    </i>
    <i>
      <x v="504"/>
      <x/>
      <x/>
      <x/>
      <x/>
    </i>
    <i>
      <x v="505"/>
      <x/>
      <x/>
      <x/>
      <x/>
    </i>
    <i>
      <x v="506"/>
      <x/>
      <x/>
      <x/>
      <x/>
    </i>
    <i>
      <x v="507"/>
      <x/>
      <x/>
      <x/>
      <x/>
    </i>
    <i>
      <x v="508"/>
      <x/>
      <x/>
      <x/>
      <x/>
    </i>
    <i>
      <x v="509"/>
      <x/>
      <x/>
      <x/>
      <x/>
    </i>
    <i>
      <x v="510"/>
      <x/>
      <x/>
      <x/>
      <x/>
    </i>
    <i>
      <x v="511"/>
      <x/>
      <x/>
      <x/>
      <x/>
    </i>
    <i>
      <x v="512"/>
      <x/>
      <x/>
      <x/>
      <x/>
    </i>
    <i>
      <x v="513"/>
      <x/>
      <x/>
      <x/>
      <x/>
    </i>
    <i>
      <x v="514"/>
      <x/>
      <x/>
      <x/>
      <x/>
    </i>
    <i>
      <x v="515"/>
      <x/>
      <x/>
      <x/>
      <x/>
    </i>
    <i>
      <x v="516"/>
      <x/>
      <x/>
      <x/>
      <x/>
    </i>
    <i>
      <x v="517"/>
      <x/>
      <x/>
      <x/>
      <x/>
    </i>
    <i>
      <x v="518"/>
      <x/>
      <x/>
      <x/>
      <x/>
    </i>
    <i>
      <x v="519"/>
      <x/>
      <x/>
      <x/>
      <x/>
    </i>
    <i>
      <x v="520"/>
      <x/>
      <x/>
      <x/>
      <x/>
    </i>
    <i>
      <x v="521"/>
      <x/>
      <x/>
      <x/>
      <x/>
    </i>
    <i>
      <x v="522"/>
      <x/>
      <x/>
      <x/>
      <x/>
    </i>
    <i>
      <x v="523"/>
      <x/>
      <x/>
      <x/>
      <x/>
    </i>
    <i>
      <x v="524"/>
      <x/>
      <x/>
      <x/>
      <x/>
    </i>
    <i>
      <x v="525"/>
      <x/>
      <x/>
      <x/>
      <x/>
    </i>
    <i>
      <x v="526"/>
      <x/>
      <x/>
      <x/>
      <x/>
    </i>
    <i>
      <x v="527"/>
      <x/>
      <x/>
      <x/>
      <x/>
    </i>
    <i>
      <x v="528"/>
      <x/>
      <x/>
      <x/>
      <x/>
    </i>
    <i>
      <x v="529"/>
      <x/>
      <x/>
      <x/>
      <x/>
    </i>
    <i>
      <x v="530"/>
      <x/>
      <x/>
      <x/>
      <x/>
    </i>
    <i>
      <x v="531"/>
      <x/>
      <x/>
      <x/>
      <x/>
    </i>
    <i>
      <x v="532"/>
      <x/>
      <x/>
      <x/>
      <x/>
    </i>
    <i>
      <x v="533"/>
      <x/>
      <x/>
      <x/>
      <x/>
    </i>
    <i>
      <x v="534"/>
      <x/>
      <x/>
      <x/>
      <x/>
    </i>
    <i>
      <x v="535"/>
      <x/>
      <x/>
      <x/>
      <x/>
    </i>
    <i>
      <x v="536"/>
      <x/>
      <x/>
      <x/>
      <x/>
    </i>
    <i>
      <x v="537"/>
      <x/>
      <x/>
      <x/>
      <x/>
    </i>
    <i>
      <x v="538"/>
      <x/>
      <x/>
      <x/>
      <x/>
    </i>
    <i>
      <x v="539"/>
      <x/>
      <x/>
      <x/>
      <x/>
    </i>
    <i>
      <x v="540"/>
      <x/>
      <x/>
      <x/>
      <x/>
    </i>
    <i>
      <x v="541"/>
      <x/>
      <x/>
      <x/>
      <x/>
    </i>
    <i>
      <x v="542"/>
      <x/>
      <x/>
      <x/>
      <x/>
    </i>
    <i>
      <x v="543"/>
      <x/>
      <x/>
      <x/>
      <x/>
    </i>
    <i>
      <x v="544"/>
      <x/>
      <x/>
      <x/>
      <x/>
    </i>
    <i>
      <x v="545"/>
      <x/>
      <x/>
      <x/>
      <x/>
    </i>
    <i>
      <x v="546"/>
      <x/>
      <x/>
      <x/>
      <x/>
    </i>
    <i>
      <x v="547"/>
      <x/>
      <x/>
      <x/>
      <x/>
    </i>
    <i>
      <x v="548"/>
      <x/>
      <x/>
      <x/>
      <x/>
    </i>
    <i>
      <x v="549"/>
      <x/>
      <x/>
      <x/>
      <x/>
    </i>
    <i>
      <x v="550"/>
      <x/>
      <x/>
      <x/>
      <x/>
    </i>
    <i>
      <x v="551"/>
      <x/>
      <x/>
      <x/>
      <x/>
    </i>
    <i>
      <x v="552"/>
      <x/>
      <x/>
      <x/>
      <x/>
    </i>
    <i>
      <x v="553"/>
      <x/>
      <x/>
      <x/>
      <x/>
    </i>
    <i>
      <x v="554"/>
      <x/>
      <x/>
      <x/>
      <x/>
    </i>
    <i>
      <x v="555"/>
      <x/>
      <x/>
      <x/>
      <x/>
    </i>
    <i>
      <x v="556"/>
      <x/>
      <x/>
      <x/>
      <x/>
    </i>
    <i>
      <x v="557"/>
      <x/>
      <x/>
      <x/>
      <x/>
    </i>
    <i>
      <x v="558"/>
      <x/>
      <x/>
      <x/>
      <x/>
    </i>
    <i>
      <x v="559"/>
      <x/>
      <x/>
      <x/>
      <x/>
    </i>
    <i>
      <x v="560"/>
      <x/>
      <x/>
      <x/>
      <x/>
    </i>
    <i>
      <x v="561"/>
      <x/>
      <x/>
      <x/>
      <x/>
    </i>
    <i>
      <x v="562"/>
      <x/>
      <x/>
      <x/>
      <x/>
    </i>
    <i>
      <x v="563"/>
      <x/>
      <x/>
      <x/>
      <x/>
    </i>
    <i>
      <x v="564"/>
      <x/>
      <x/>
      <x/>
      <x/>
    </i>
    <i>
      <x v="565"/>
      <x/>
      <x/>
      <x/>
      <x/>
    </i>
    <i>
      <x v="566"/>
      <x/>
      <x/>
      <x/>
      <x/>
    </i>
    <i>
      <x v="567"/>
      <x/>
      <x/>
      <x/>
      <x/>
    </i>
    <i>
      <x v="568"/>
      <x/>
      <x/>
      <x/>
      <x/>
    </i>
    <i>
      <x v="569"/>
      <x/>
      <x/>
      <x/>
      <x/>
    </i>
    <i>
      <x v="570"/>
      <x/>
      <x/>
      <x/>
      <x/>
    </i>
    <i>
      <x v="571"/>
      <x/>
      <x/>
      <x/>
      <x/>
    </i>
    <i>
      <x v="572"/>
      <x/>
      <x/>
      <x/>
      <x/>
    </i>
    <i>
      <x v="573"/>
      <x/>
      <x/>
      <x/>
      <x/>
    </i>
    <i>
      <x v="574"/>
      <x/>
      <x/>
      <x/>
      <x/>
    </i>
    <i>
      <x v="575"/>
      <x/>
      <x/>
      <x/>
      <x/>
    </i>
    <i>
      <x v="576"/>
      <x/>
      <x/>
      <x/>
      <x/>
    </i>
    <i>
      <x v="577"/>
      <x/>
      <x/>
      <x/>
      <x/>
    </i>
    <i>
      <x v="578"/>
      <x/>
      <x/>
      <x/>
      <x/>
    </i>
    <i>
      <x v="579"/>
      <x/>
      <x/>
      <x/>
      <x/>
    </i>
    <i>
      <x v="580"/>
      <x/>
      <x/>
      <x/>
      <x/>
    </i>
    <i>
      <x v="581"/>
      <x/>
      <x/>
      <x/>
      <x/>
    </i>
    <i>
      <x v="582"/>
      <x/>
      <x/>
      <x/>
      <x/>
    </i>
    <i>
      <x v="583"/>
      <x/>
      <x/>
      <x/>
      <x/>
    </i>
    <i>
      <x v="584"/>
      <x/>
      <x/>
      <x/>
      <x/>
    </i>
    <i>
      <x v="585"/>
      <x/>
      <x/>
      <x/>
      <x/>
    </i>
    <i>
      <x v="586"/>
      <x/>
      <x/>
      <x/>
      <x/>
    </i>
    <i>
      <x v="587"/>
      <x/>
      <x/>
      <x/>
      <x/>
    </i>
    <i>
      <x v="588"/>
      <x/>
      <x/>
      <x/>
      <x/>
    </i>
    <i>
      <x v="589"/>
      <x/>
      <x/>
      <x/>
      <x/>
    </i>
    <i>
      <x v="590"/>
      <x/>
      <x/>
      <x/>
      <x/>
    </i>
    <i>
      <x v="591"/>
      <x/>
      <x/>
      <x/>
      <x/>
    </i>
    <i>
      <x v="592"/>
      <x/>
      <x/>
      <x/>
      <x/>
    </i>
    <i>
      <x v="593"/>
      <x/>
      <x/>
      <x/>
      <x/>
    </i>
    <i>
      <x v="594"/>
      <x/>
      <x/>
      <x/>
      <x/>
    </i>
    <i>
      <x v="595"/>
      <x/>
      <x/>
      <x/>
      <x/>
    </i>
    <i>
      <x v="596"/>
      <x/>
      <x/>
      <x/>
      <x/>
    </i>
    <i>
      <x v="597"/>
      <x/>
      <x/>
      <x/>
      <x/>
    </i>
    <i>
      <x v="598"/>
      <x/>
      <x/>
      <x/>
      <x/>
    </i>
    <i>
      <x v="599"/>
      <x/>
      <x/>
      <x/>
      <x/>
    </i>
    <i>
      <x v="600"/>
      <x/>
      <x/>
      <x/>
      <x/>
    </i>
    <i>
      <x v="601"/>
      <x/>
      <x/>
      <x/>
      <x/>
    </i>
    <i>
      <x v="602"/>
      <x/>
      <x/>
      <x/>
      <x/>
    </i>
    <i>
      <x v="603"/>
      <x/>
      <x/>
      <x/>
      <x/>
    </i>
    <i>
      <x v="604"/>
      <x/>
      <x/>
      <x/>
      <x/>
    </i>
    <i>
      <x v="605"/>
      <x/>
      <x/>
      <x/>
      <x/>
    </i>
    <i>
      <x v="606"/>
      <x/>
      <x/>
      <x/>
      <x/>
    </i>
    <i>
      <x v="607"/>
      <x/>
      <x/>
      <x/>
      <x/>
    </i>
    <i>
      <x v="608"/>
      <x/>
      <x/>
      <x/>
      <x/>
    </i>
    <i>
      <x v="609"/>
      <x/>
      <x/>
      <x/>
      <x/>
    </i>
    <i>
      <x v="610"/>
      <x/>
      <x/>
      <x/>
      <x/>
    </i>
    <i>
      <x v="611"/>
      <x/>
      <x/>
      <x/>
      <x/>
    </i>
    <i>
      <x v="612"/>
      <x/>
      <x/>
      <x/>
      <x/>
    </i>
    <i>
      <x v="613"/>
      <x/>
      <x/>
      <x/>
      <x/>
    </i>
    <i>
      <x v="614"/>
      <x/>
      <x/>
      <x/>
      <x/>
    </i>
    <i>
      <x v="615"/>
      <x/>
      <x/>
      <x/>
      <x/>
    </i>
    <i>
      <x v="616"/>
      <x/>
      <x/>
      <x/>
      <x/>
    </i>
    <i>
      <x v="617"/>
      <x/>
      <x/>
      <x/>
      <x/>
    </i>
    <i>
      <x v="618"/>
      <x/>
      <x/>
      <x/>
      <x/>
    </i>
    <i>
      <x v="619"/>
      <x/>
      <x/>
      <x/>
      <x/>
    </i>
    <i>
      <x v="620"/>
      <x/>
      <x/>
      <x/>
      <x/>
    </i>
    <i>
      <x v="621"/>
      <x/>
      <x/>
      <x/>
      <x/>
    </i>
    <i>
      <x v="622"/>
      <x/>
      <x/>
      <x/>
      <x/>
    </i>
    <i>
      <x v="623"/>
      <x/>
      <x/>
      <x/>
      <x/>
    </i>
    <i>
      <x v="624"/>
      <x/>
      <x/>
      <x/>
      <x/>
    </i>
    <i>
      <x v="625"/>
      <x/>
      <x/>
      <x/>
      <x/>
    </i>
    <i>
      <x v="626"/>
      <x/>
      <x/>
      <x/>
      <x/>
    </i>
    <i>
      <x v="627"/>
      <x/>
      <x/>
      <x/>
      <x/>
    </i>
    <i>
      <x v="628"/>
      <x/>
      <x/>
      <x/>
      <x/>
    </i>
    <i>
      <x v="629"/>
      <x/>
      <x/>
      <x/>
      <x/>
    </i>
    <i>
      <x v="630"/>
      <x/>
      <x/>
      <x/>
      <x/>
    </i>
    <i>
      <x v="631"/>
      <x/>
      <x/>
      <x/>
      <x/>
    </i>
    <i>
      <x v="632"/>
      <x/>
      <x/>
      <x/>
      <x/>
    </i>
    <i>
      <x v="633"/>
      <x/>
      <x/>
      <x/>
      <x/>
    </i>
    <i>
      <x v="634"/>
      <x/>
      <x/>
      <x/>
      <x/>
    </i>
    <i>
      <x v="635"/>
      <x/>
      <x/>
      <x/>
      <x/>
    </i>
    <i>
      <x v="636"/>
      <x/>
      <x/>
      <x/>
      <x/>
    </i>
    <i>
      <x v="637"/>
      <x/>
      <x/>
      <x/>
      <x/>
    </i>
    <i>
      <x v="638"/>
      <x/>
      <x/>
      <x/>
      <x/>
    </i>
    <i>
      <x v="639"/>
      <x/>
      <x/>
      <x/>
      <x/>
    </i>
    <i>
      <x v="640"/>
      <x/>
      <x/>
      <x/>
      <x/>
    </i>
    <i>
      <x v="641"/>
      <x/>
      <x/>
      <x/>
      <x/>
    </i>
    <i>
      <x v="642"/>
      <x/>
      <x/>
      <x/>
      <x/>
    </i>
    <i>
      <x v="643"/>
      <x/>
      <x/>
      <x/>
      <x/>
    </i>
    <i>
      <x v="644"/>
      <x/>
      <x/>
      <x/>
      <x/>
    </i>
    <i>
      <x v="645"/>
      <x/>
      <x/>
      <x/>
      <x/>
    </i>
    <i>
      <x v="646"/>
      <x/>
      <x/>
      <x/>
      <x/>
    </i>
    <i>
      <x v="647"/>
      <x/>
      <x/>
      <x/>
      <x/>
    </i>
    <i>
      <x v="648"/>
      <x/>
      <x/>
      <x/>
      <x/>
    </i>
    <i>
      <x v="649"/>
      <x/>
      <x/>
      <x/>
      <x/>
    </i>
    <i>
      <x v="650"/>
      <x/>
      <x/>
      <x/>
      <x/>
    </i>
    <i>
      <x v="651"/>
      <x/>
      <x/>
      <x/>
      <x/>
    </i>
    <i>
      <x v="652"/>
      <x/>
      <x/>
      <x/>
      <x/>
    </i>
    <i>
      <x v="653"/>
      <x/>
      <x/>
      <x/>
      <x/>
    </i>
    <i>
      <x v="654"/>
      <x/>
      <x/>
      <x/>
      <x/>
    </i>
    <i>
      <x v="655"/>
      <x/>
      <x/>
      <x/>
      <x/>
    </i>
    <i>
      <x v="656"/>
      <x/>
      <x/>
      <x/>
      <x/>
    </i>
    <i>
      <x v="657"/>
      <x/>
      <x/>
      <x/>
      <x/>
    </i>
    <i>
      <x v="658"/>
      <x/>
      <x/>
      <x/>
      <x/>
    </i>
    <i>
      <x v="659"/>
      <x/>
      <x/>
      <x/>
      <x/>
    </i>
    <i>
      <x v="660"/>
      <x/>
      <x/>
      <x/>
      <x/>
    </i>
    <i>
      <x v="661"/>
      <x/>
      <x/>
      <x/>
      <x/>
    </i>
    <i>
      <x v="662"/>
      <x/>
      <x/>
      <x/>
      <x/>
    </i>
    <i>
      <x v="663"/>
      <x/>
      <x/>
      <x/>
      <x/>
    </i>
    <i>
      <x v="664"/>
      <x/>
      <x/>
      <x/>
      <x/>
    </i>
    <i>
      <x v="665"/>
      <x/>
      <x/>
      <x/>
      <x/>
    </i>
    <i>
      <x v="666"/>
      <x/>
      <x/>
      <x/>
      <x/>
    </i>
    <i>
      <x v="667"/>
      <x/>
      <x/>
      <x/>
      <x/>
    </i>
    <i>
      <x v="668"/>
      <x/>
      <x/>
      <x/>
      <x/>
    </i>
    <i>
      <x v="669"/>
      <x/>
      <x/>
      <x/>
      <x/>
    </i>
    <i>
      <x v="670"/>
      <x/>
      <x/>
      <x/>
      <x/>
    </i>
    <i>
      <x v="671"/>
      <x/>
      <x/>
      <x/>
      <x/>
    </i>
    <i>
      <x v="672"/>
      <x/>
      <x/>
      <x/>
      <x/>
    </i>
    <i>
      <x v="673"/>
      <x/>
      <x/>
      <x/>
      <x/>
    </i>
    <i>
      <x v="674"/>
      <x/>
      <x/>
      <x/>
      <x/>
    </i>
    <i>
      <x v="675"/>
      <x/>
      <x/>
      <x/>
      <x/>
    </i>
    <i>
      <x v="676"/>
      <x/>
      <x/>
      <x/>
      <x/>
    </i>
    <i>
      <x v="677"/>
      <x/>
      <x/>
      <x/>
      <x/>
    </i>
    <i>
      <x v="678"/>
      <x/>
      <x/>
      <x/>
      <x/>
    </i>
    <i>
      <x v="679"/>
      <x/>
      <x/>
      <x/>
      <x/>
    </i>
    <i>
      <x v="680"/>
      <x/>
      <x/>
      <x/>
      <x/>
    </i>
    <i>
      <x v="681"/>
      <x/>
      <x/>
      <x/>
      <x/>
    </i>
    <i>
      <x v="682"/>
      <x/>
      <x/>
      <x/>
      <x/>
    </i>
    <i>
      <x v="683"/>
      <x/>
      <x/>
      <x/>
      <x/>
    </i>
    <i>
      <x v="684"/>
      <x/>
      <x/>
      <x/>
      <x/>
    </i>
    <i>
      <x v="685"/>
      <x/>
      <x/>
      <x/>
      <x/>
    </i>
    <i>
      <x v="686"/>
      <x/>
      <x/>
      <x/>
      <x/>
    </i>
    <i>
      <x v="687"/>
      <x/>
      <x/>
      <x/>
      <x/>
    </i>
    <i>
      <x v="688"/>
      <x/>
      <x/>
      <x/>
      <x/>
    </i>
    <i>
      <x v="689"/>
      <x/>
      <x/>
      <x/>
      <x/>
    </i>
    <i>
      <x v="690"/>
      <x/>
      <x/>
      <x/>
      <x/>
    </i>
    <i>
      <x v="691"/>
      <x/>
      <x/>
      <x/>
      <x/>
    </i>
    <i>
      <x v="692"/>
      <x/>
      <x/>
      <x/>
      <x/>
    </i>
    <i>
      <x v="693"/>
      <x/>
      <x/>
      <x/>
      <x/>
    </i>
    <i>
      <x v="694"/>
      <x/>
      <x/>
      <x/>
      <x/>
    </i>
    <i>
      <x v="695"/>
      <x/>
      <x/>
      <x/>
      <x/>
    </i>
    <i>
      <x v="696"/>
      <x/>
      <x/>
      <x/>
      <x/>
    </i>
    <i>
      <x v="697"/>
      <x/>
      <x/>
      <x/>
      <x/>
    </i>
    <i>
      <x v="698"/>
      <x/>
      <x/>
      <x/>
      <x/>
    </i>
    <i>
      <x v="699"/>
      <x/>
      <x/>
      <x/>
      <x/>
    </i>
    <i>
      <x v="700"/>
      <x/>
      <x/>
      <x/>
      <x/>
    </i>
    <i>
      <x v="701"/>
      <x/>
      <x/>
      <x/>
      <x/>
    </i>
    <i>
      <x v="702"/>
      <x/>
      <x/>
      <x/>
      <x/>
    </i>
    <i>
      <x v="703"/>
      <x/>
      <x/>
      <x/>
      <x/>
    </i>
    <i>
      <x v="704"/>
      <x/>
      <x/>
      <x/>
      <x/>
    </i>
    <i>
      <x v="705"/>
      <x/>
      <x/>
      <x/>
      <x/>
    </i>
    <i>
      <x v="706"/>
      <x/>
      <x/>
      <x/>
      <x/>
    </i>
    <i>
      <x v="707"/>
      <x/>
      <x/>
      <x/>
      <x/>
    </i>
    <i>
      <x v="708"/>
      <x/>
      <x/>
      <x/>
      <x/>
    </i>
    <i>
      <x v="709"/>
      <x/>
      <x/>
      <x/>
      <x/>
    </i>
    <i>
      <x v="710"/>
      <x/>
      <x/>
      <x/>
      <x/>
    </i>
    <i>
      <x v="711"/>
      <x/>
      <x/>
      <x/>
      <x/>
    </i>
    <i>
      <x v="712"/>
      <x/>
      <x/>
      <x/>
      <x/>
    </i>
    <i>
      <x v="713"/>
      <x/>
      <x/>
      <x/>
      <x/>
    </i>
    <i>
      <x v="714"/>
      <x/>
      <x/>
      <x/>
      <x/>
    </i>
    <i>
      <x v="715"/>
      <x/>
      <x/>
      <x/>
      <x/>
    </i>
    <i>
      <x v="716"/>
      <x/>
      <x/>
      <x/>
      <x/>
    </i>
    <i>
      <x v="717"/>
      <x/>
      <x/>
      <x/>
      <x/>
    </i>
    <i>
      <x v="718"/>
      <x/>
      <x/>
      <x/>
      <x/>
    </i>
    <i>
      <x v="719"/>
      <x/>
      <x/>
      <x/>
      <x/>
    </i>
    <i>
      <x v="720"/>
      <x/>
      <x/>
      <x/>
      <x/>
    </i>
    <i>
      <x v="721"/>
      <x/>
      <x/>
      <x/>
      <x/>
    </i>
    <i>
      <x v="722"/>
      <x/>
      <x/>
      <x/>
      <x/>
    </i>
    <i>
      <x v="723"/>
      <x/>
      <x/>
      <x/>
      <x/>
    </i>
    <i>
      <x v="724"/>
      <x/>
      <x/>
      <x/>
      <x/>
    </i>
    <i>
      <x v="725"/>
      <x/>
      <x/>
      <x/>
      <x/>
    </i>
    <i>
      <x v="726"/>
      <x/>
      <x/>
      <x/>
      <x/>
    </i>
    <i>
      <x v="727"/>
      <x/>
      <x/>
      <x/>
      <x/>
    </i>
    <i>
      <x v="728"/>
      <x/>
      <x/>
      <x/>
      <x/>
    </i>
    <i>
      <x v="729"/>
      <x/>
      <x/>
      <x/>
      <x/>
    </i>
    <i>
      <x v="730"/>
      <x/>
      <x/>
      <x/>
      <x/>
    </i>
    <i>
      <x v="731"/>
      <x/>
      <x/>
      <x/>
      <x/>
    </i>
    <i>
      <x v="732"/>
      <x/>
      <x/>
      <x/>
      <x/>
    </i>
    <i>
      <x v="733"/>
      <x/>
      <x/>
      <x/>
      <x/>
    </i>
    <i>
      <x v="734"/>
      <x/>
      <x/>
      <x/>
      <x/>
    </i>
    <i>
      <x v="735"/>
      <x/>
      <x/>
      <x/>
      <x/>
    </i>
    <i>
      <x v="736"/>
      <x/>
      <x/>
      <x/>
      <x/>
    </i>
    <i>
      <x v="737"/>
      <x/>
      <x/>
      <x/>
      <x/>
    </i>
    <i>
      <x v="738"/>
      <x/>
      <x/>
      <x/>
      <x/>
    </i>
    <i>
      <x v="739"/>
      <x/>
      <x/>
      <x/>
      <x/>
    </i>
    <i>
      <x v="740"/>
      <x/>
      <x/>
      <x/>
      <x/>
    </i>
    <i>
      <x v="741"/>
      <x/>
      <x/>
      <x/>
      <x/>
    </i>
    <i>
      <x v="742"/>
      <x/>
      <x/>
      <x/>
      <x/>
    </i>
    <i>
      <x v="743"/>
      <x/>
      <x/>
      <x/>
      <x/>
    </i>
    <i>
      <x v="744"/>
      <x/>
      <x/>
      <x/>
      <x/>
    </i>
    <i>
      <x v="745"/>
      <x/>
      <x/>
      <x/>
      <x/>
    </i>
    <i>
      <x v="746"/>
      <x/>
      <x/>
      <x/>
      <x/>
    </i>
    <i>
      <x v="747"/>
      <x/>
      <x/>
      <x/>
      <x/>
    </i>
    <i>
      <x v="748"/>
      <x/>
      <x/>
      <x/>
      <x/>
    </i>
    <i>
      <x v="749"/>
      <x/>
      <x/>
      <x/>
      <x/>
    </i>
    <i>
      <x v="750"/>
      <x/>
      <x/>
      <x/>
      <x/>
    </i>
    <i>
      <x v="751"/>
      <x/>
      <x/>
      <x/>
      <x/>
    </i>
    <i>
      <x v="752"/>
      <x/>
      <x/>
      <x/>
      <x/>
    </i>
    <i>
      <x v="753"/>
      <x/>
      <x/>
      <x/>
      <x/>
    </i>
    <i>
      <x v="754"/>
      <x/>
      <x/>
      <x/>
      <x/>
    </i>
    <i>
      <x v="755"/>
      <x/>
      <x/>
      <x/>
      <x/>
    </i>
    <i>
      <x v="756"/>
      <x/>
      <x/>
      <x/>
      <x/>
    </i>
    <i>
      <x v="757"/>
      <x/>
      <x/>
      <x/>
      <x/>
    </i>
    <i>
      <x v="758"/>
      <x/>
      <x/>
      <x/>
      <x/>
    </i>
    <i>
      <x v="759"/>
      <x/>
      <x/>
      <x/>
      <x/>
    </i>
    <i>
      <x v="760"/>
      <x/>
      <x/>
      <x/>
      <x/>
    </i>
    <i>
      <x v="761"/>
      <x/>
      <x/>
      <x/>
      <x/>
    </i>
    <i>
      <x v="762"/>
      <x/>
      <x/>
      <x/>
      <x/>
    </i>
    <i>
      <x v="763"/>
      <x/>
      <x/>
      <x/>
      <x/>
    </i>
    <i>
      <x v="764"/>
      <x/>
      <x/>
      <x/>
      <x/>
    </i>
    <i>
      <x v="765"/>
      <x/>
      <x/>
      <x/>
      <x/>
    </i>
    <i>
      <x v="766"/>
      <x/>
      <x/>
      <x/>
      <x/>
    </i>
    <i>
      <x v="767"/>
      <x/>
      <x/>
      <x/>
      <x/>
    </i>
    <i>
      <x v="768"/>
      <x/>
      <x/>
      <x/>
      <x/>
    </i>
    <i>
      <x v="769"/>
      <x/>
      <x/>
      <x/>
      <x/>
    </i>
    <i>
      <x v="770"/>
      <x/>
      <x/>
      <x/>
      <x/>
    </i>
    <i>
      <x v="771"/>
      <x/>
      <x/>
      <x/>
      <x/>
    </i>
    <i>
      <x v="772"/>
      <x/>
      <x/>
      <x/>
      <x/>
    </i>
    <i>
      <x v="773"/>
      <x/>
      <x/>
      <x/>
      <x/>
    </i>
    <i>
      <x v="774"/>
      <x/>
      <x/>
      <x/>
      <x/>
    </i>
    <i>
      <x v="775"/>
      <x/>
      <x/>
      <x/>
      <x/>
    </i>
    <i>
      <x v="776"/>
      <x/>
      <x/>
      <x/>
      <x/>
    </i>
    <i>
      <x v="777"/>
      <x/>
      <x/>
      <x/>
      <x/>
    </i>
    <i>
      <x v="778"/>
      <x/>
      <x/>
      <x/>
      <x/>
    </i>
    <i>
      <x v="779"/>
      <x/>
      <x/>
      <x/>
      <x/>
    </i>
    <i>
      <x v="780"/>
      <x/>
      <x/>
      <x/>
      <x/>
    </i>
    <i>
      <x v="781"/>
      <x/>
      <x/>
      <x/>
      <x/>
    </i>
    <i>
      <x v="782"/>
      <x/>
      <x/>
      <x/>
      <x/>
    </i>
    <i>
      <x v="783"/>
      <x/>
      <x/>
      <x/>
      <x/>
    </i>
    <i>
      <x v="784"/>
      <x/>
      <x/>
      <x/>
      <x/>
    </i>
    <i>
      <x v="785"/>
      <x/>
      <x/>
      <x/>
      <x/>
    </i>
    <i>
      <x v="786"/>
      <x/>
      <x/>
      <x/>
      <x/>
    </i>
    <i>
      <x v="787"/>
      <x/>
      <x/>
      <x/>
      <x/>
    </i>
    <i>
      <x v="788"/>
      <x/>
      <x/>
      <x/>
      <x/>
    </i>
    <i>
      <x v="789"/>
      <x/>
      <x/>
      <x/>
      <x/>
    </i>
    <i>
      <x v="790"/>
      <x/>
      <x/>
      <x/>
      <x/>
    </i>
    <i>
      <x v="791"/>
      <x/>
      <x/>
      <x/>
      <x/>
    </i>
    <i>
      <x v="792"/>
      <x/>
      <x/>
      <x/>
      <x/>
    </i>
    <i>
      <x v="793"/>
      <x/>
      <x/>
      <x/>
      <x/>
    </i>
    <i>
      <x v="794"/>
      <x/>
      <x/>
      <x/>
      <x/>
    </i>
    <i>
      <x v="795"/>
      <x/>
      <x/>
      <x/>
      <x/>
    </i>
    <i>
      <x v="796"/>
      <x/>
      <x/>
      <x/>
      <x/>
    </i>
    <i>
      <x v="797"/>
      <x/>
      <x/>
      <x/>
      <x/>
    </i>
    <i>
      <x v="798"/>
      <x/>
      <x/>
      <x/>
      <x/>
    </i>
    <i>
      <x v="799"/>
      <x/>
      <x/>
      <x/>
      <x/>
    </i>
    <i>
      <x v="800"/>
      <x/>
      <x/>
      <x/>
      <x/>
    </i>
    <i>
      <x v="801"/>
      <x/>
      <x/>
      <x/>
      <x/>
    </i>
    <i>
      <x v="802"/>
      <x/>
      <x/>
      <x/>
      <x/>
    </i>
    <i>
      <x v="803"/>
      <x/>
      <x/>
      <x/>
      <x/>
    </i>
    <i>
      <x v="804"/>
      <x/>
      <x/>
      <x/>
      <x/>
    </i>
    <i>
      <x v="805"/>
      <x/>
      <x/>
      <x/>
      <x/>
    </i>
    <i>
      <x v="806"/>
      <x/>
      <x/>
      <x/>
      <x/>
    </i>
    <i>
      <x v="807"/>
      <x/>
      <x/>
      <x/>
      <x/>
    </i>
    <i>
      <x v="808"/>
      <x/>
      <x/>
      <x/>
      <x/>
    </i>
    <i>
      <x v="809"/>
      <x/>
      <x/>
      <x/>
      <x/>
    </i>
    <i>
      <x v="810"/>
      <x/>
      <x/>
      <x/>
      <x/>
    </i>
    <i>
      <x v="811"/>
      <x/>
      <x/>
      <x/>
      <x/>
    </i>
    <i>
      <x v="812"/>
      <x/>
      <x/>
      <x/>
      <x/>
    </i>
    <i>
      <x v="813"/>
      <x/>
      <x/>
      <x/>
      <x/>
    </i>
    <i>
      <x v="814"/>
      <x/>
      <x/>
      <x/>
      <x/>
    </i>
    <i>
      <x v="815"/>
      <x/>
      <x/>
      <x/>
      <x/>
    </i>
    <i>
      <x v="816"/>
      <x/>
      <x/>
      <x/>
      <x/>
    </i>
    <i>
      <x v="817"/>
      <x/>
      <x/>
      <x/>
      <x/>
    </i>
    <i>
      <x v="818"/>
      <x/>
      <x/>
      <x/>
      <x/>
    </i>
    <i>
      <x v="819"/>
      <x/>
      <x/>
      <x/>
      <x/>
    </i>
    <i>
      <x v="820"/>
      <x/>
      <x/>
      <x/>
      <x/>
    </i>
    <i>
      <x v="821"/>
      <x/>
      <x/>
      <x/>
      <x/>
    </i>
    <i>
      <x v="822"/>
      <x/>
      <x/>
      <x/>
      <x/>
    </i>
    <i>
      <x v="823"/>
      <x/>
      <x/>
      <x/>
      <x/>
    </i>
    <i>
      <x v="824"/>
      <x/>
      <x/>
      <x/>
      <x/>
    </i>
    <i>
      <x v="825"/>
      <x/>
      <x/>
      <x/>
      <x/>
    </i>
    <i>
      <x v="826"/>
      <x/>
      <x/>
      <x/>
      <x/>
    </i>
    <i>
      <x v="827"/>
      <x/>
      <x/>
      <x/>
      <x/>
    </i>
    <i>
      <x v="828"/>
      <x/>
      <x/>
      <x/>
      <x/>
    </i>
    <i>
      <x v="829"/>
      <x/>
      <x/>
      <x/>
      <x/>
    </i>
    <i>
      <x v="830"/>
      <x/>
      <x/>
      <x/>
      <x/>
    </i>
    <i>
      <x v="831"/>
      <x/>
      <x/>
      <x/>
      <x/>
    </i>
    <i>
      <x v="832"/>
      <x/>
      <x/>
      <x/>
      <x/>
    </i>
    <i>
      <x v="833"/>
      <x/>
      <x/>
      <x/>
      <x/>
    </i>
    <i>
      <x v="834"/>
      <x/>
      <x/>
      <x/>
      <x/>
    </i>
    <i>
      <x v="835"/>
      <x/>
      <x/>
      <x/>
      <x/>
    </i>
    <i>
      <x v="836"/>
      <x/>
      <x/>
      <x/>
      <x/>
    </i>
    <i>
      <x v="837"/>
      <x/>
      <x/>
      <x/>
      <x/>
    </i>
    <i>
      <x v="838"/>
      <x/>
      <x/>
      <x/>
      <x/>
    </i>
    <i>
      <x v="839"/>
      <x/>
      <x/>
      <x/>
      <x/>
    </i>
    <i>
      <x v="840"/>
      <x/>
      <x/>
      <x/>
      <x/>
    </i>
    <i>
      <x v="841"/>
      <x/>
      <x/>
      <x/>
      <x/>
    </i>
    <i>
      <x v="842"/>
      <x/>
      <x/>
      <x/>
      <x/>
    </i>
    <i>
      <x v="843"/>
      <x/>
      <x/>
      <x/>
      <x/>
    </i>
    <i>
      <x v="844"/>
      <x/>
      <x/>
      <x/>
      <x/>
    </i>
    <i>
      <x v="845"/>
      <x/>
      <x/>
      <x/>
      <x/>
    </i>
    <i>
      <x v="846"/>
      <x/>
      <x/>
      <x/>
      <x/>
    </i>
    <i>
      <x v="847"/>
      <x/>
      <x/>
      <x/>
      <x/>
    </i>
    <i>
      <x v="848"/>
      <x/>
      <x/>
      <x/>
      <x/>
    </i>
    <i>
      <x v="849"/>
      <x/>
      <x/>
      <x/>
      <x/>
    </i>
    <i>
      <x v="850"/>
      <x/>
      <x/>
      <x/>
      <x/>
    </i>
    <i>
      <x v="851"/>
      <x/>
      <x/>
      <x/>
      <x/>
    </i>
    <i>
      <x v="852"/>
      <x/>
      <x/>
      <x/>
      <x/>
    </i>
    <i>
      <x v="853"/>
      <x/>
      <x/>
      <x/>
      <x/>
    </i>
    <i>
      <x v="854"/>
      <x/>
      <x/>
      <x/>
      <x/>
    </i>
    <i>
      <x v="855"/>
      <x/>
      <x/>
      <x/>
      <x/>
    </i>
    <i>
      <x v="856"/>
      <x/>
      <x/>
      <x/>
      <x/>
    </i>
    <i>
      <x v="857"/>
      <x/>
      <x/>
      <x/>
      <x/>
    </i>
    <i>
      <x v="858"/>
      <x/>
      <x/>
      <x/>
      <x/>
    </i>
    <i>
      <x v="859"/>
      <x/>
      <x/>
      <x/>
      <x/>
    </i>
    <i>
      <x v="860"/>
      <x/>
      <x/>
      <x/>
      <x/>
    </i>
    <i>
      <x v="861"/>
      <x/>
      <x/>
      <x/>
      <x/>
    </i>
    <i>
      <x v="862"/>
      <x/>
      <x/>
      <x/>
      <x/>
    </i>
    <i>
      <x v="863"/>
      <x/>
      <x/>
      <x/>
      <x/>
    </i>
    <i>
      <x v="864"/>
      <x/>
      <x/>
      <x/>
      <x/>
    </i>
    <i>
      <x v="865"/>
      <x/>
      <x/>
      <x/>
      <x/>
    </i>
    <i>
      <x v="866"/>
      <x/>
      <x/>
      <x/>
      <x/>
    </i>
    <i>
      <x v="867"/>
      <x/>
      <x/>
      <x/>
      <x/>
    </i>
    <i>
      <x v="868"/>
      <x/>
      <x/>
      <x/>
      <x/>
    </i>
    <i>
      <x v="869"/>
      <x/>
      <x/>
      <x/>
      <x/>
    </i>
    <i>
      <x v="870"/>
      <x/>
      <x/>
      <x/>
      <x/>
    </i>
    <i>
      <x v="871"/>
      <x/>
      <x/>
      <x/>
      <x/>
    </i>
    <i>
      <x v="872"/>
      <x/>
      <x/>
      <x/>
      <x/>
    </i>
    <i>
      <x v="873"/>
      <x/>
      <x/>
      <x/>
      <x/>
    </i>
    <i>
      <x v="874"/>
      <x/>
      <x/>
      <x/>
      <x/>
    </i>
    <i>
      <x v="875"/>
      <x/>
      <x/>
      <x/>
      <x/>
    </i>
    <i>
      <x v="876"/>
      <x/>
      <x/>
      <x/>
      <x/>
    </i>
    <i>
      <x v="877"/>
      <x/>
      <x/>
      <x/>
      <x/>
    </i>
    <i>
      <x v="878"/>
      <x/>
      <x/>
      <x/>
      <x/>
    </i>
    <i>
      <x v="879"/>
      <x/>
      <x/>
      <x/>
      <x/>
    </i>
    <i>
      <x v="880"/>
      <x/>
      <x/>
      <x/>
      <x/>
    </i>
    <i>
      <x v="881"/>
      <x/>
      <x/>
      <x/>
      <x/>
    </i>
    <i>
      <x v="882"/>
      <x/>
      <x/>
      <x/>
      <x/>
    </i>
    <i>
      <x v="883"/>
      <x/>
      <x/>
      <x/>
      <x/>
    </i>
    <i>
      <x v="884"/>
      <x/>
      <x/>
      <x/>
      <x/>
    </i>
    <i>
      <x v="885"/>
      <x/>
      <x/>
      <x/>
      <x/>
    </i>
    <i>
      <x v="886"/>
      <x/>
      <x/>
      <x/>
      <x/>
    </i>
    <i>
      <x v="887"/>
      <x/>
      <x/>
      <x/>
      <x/>
    </i>
    <i>
      <x v="888"/>
      <x/>
      <x/>
      <x/>
      <x/>
    </i>
    <i>
      <x v="889"/>
      <x/>
      <x/>
      <x/>
      <x/>
    </i>
    <i>
      <x v="890"/>
      <x/>
      <x/>
      <x/>
      <x/>
    </i>
    <i>
      <x v="891"/>
      <x/>
      <x/>
      <x/>
      <x/>
    </i>
    <i>
      <x v="892"/>
      <x/>
      <x/>
      <x/>
      <x/>
    </i>
    <i>
      <x v="893"/>
      <x/>
      <x/>
      <x/>
      <x/>
    </i>
    <i>
      <x v="894"/>
      <x/>
      <x/>
      <x/>
      <x/>
    </i>
    <i>
      <x v="895"/>
      <x/>
      <x/>
      <x/>
      <x/>
    </i>
    <i>
      <x v="896"/>
      <x/>
      <x/>
      <x/>
      <x/>
    </i>
    <i>
      <x v="897"/>
      <x/>
      <x/>
      <x/>
      <x/>
    </i>
    <i>
      <x v="898"/>
      <x/>
      <x/>
      <x/>
      <x/>
    </i>
    <i>
      <x v="899"/>
      <x/>
      <x/>
      <x/>
      <x/>
    </i>
    <i>
      <x v="900"/>
      <x/>
      <x/>
      <x/>
      <x/>
    </i>
    <i>
      <x v="901"/>
      <x/>
      <x/>
      <x/>
      <x/>
    </i>
    <i>
      <x v="902"/>
      <x/>
      <x/>
      <x/>
      <x/>
    </i>
    <i>
      <x v="903"/>
      <x/>
      <x/>
      <x/>
      <x/>
    </i>
    <i>
      <x v="904"/>
      <x/>
      <x/>
      <x/>
      <x/>
    </i>
    <i>
      <x v="905"/>
      <x/>
      <x/>
      <x/>
      <x/>
    </i>
    <i>
      <x v="906"/>
      <x/>
      <x/>
      <x/>
      <x/>
    </i>
    <i>
      <x v="907"/>
      <x/>
      <x/>
      <x/>
      <x/>
    </i>
    <i>
      <x v="908"/>
      <x/>
      <x/>
      <x/>
      <x/>
    </i>
    <i>
      <x v="909"/>
      <x/>
      <x/>
      <x/>
      <x/>
    </i>
    <i>
      <x v="910"/>
      <x/>
      <x/>
      <x/>
      <x/>
    </i>
    <i>
      <x v="911"/>
      <x/>
      <x/>
      <x/>
      <x/>
    </i>
    <i>
      <x v="912"/>
      <x/>
      <x/>
      <x/>
      <x/>
    </i>
    <i>
      <x v="913"/>
      <x/>
      <x/>
      <x/>
      <x/>
    </i>
    <i>
      <x v="914"/>
      <x/>
      <x/>
      <x/>
      <x/>
    </i>
    <i>
      <x v="915"/>
      <x/>
      <x/>
      <x/>
      <x/>
    </i>
    <i>
      <x v="916"/>
      <x/>
      <x/>
      <x/>
      <x/>
    </i>
    <i>
      <x v="917"/>
      <x/>
      <x/>
      <x/>
      <x/>
    </i>
    <i>
      <x v="918"/>
      <x/>
      <x/>
      <x/>
      <x/>
    </i>
    <i>
      <x v="919"/>
      <x/>
      <x/>
      <x/>
      <x/>
    </i>
    <i>
      <x v="920"/>
      <x/>
      <x/>
      <x/>
      <x/>
    </i>
    <i>
      <x v="921"/>
      <x/>
      <x/>
      <x/>
      <x/>
    </i>
    <i>
      <x v="922"/>
      <x/>
      <x/>
      <x/>
      <x/>
    </i>
    <i>
      <x v="923"/>
      <x/>
      <x/>
      <x/>
      <x/>
    </i>
    <i>
      <x v="924"/>
      <x/>
      <x/>
      <x/>
      <x/>
    </i>
    <i>
      <x v="925"/>
      <x/>
      <x/>
      <x/>
      <x/>
    </i>
    <i>
      <x v="926"/>
      <x/>
      <x/>
      <x/>
      <x/>
    </i>
    <i>
      <x v="927"/>
      <x/>
      <x/>
      <x/>
      <x/>
    </i>
    <i>
      <x v="928"/>
      <x/>
      <x/>
      <x/>
      <x/>
    </i>
    <i>
      <x v="929"/>
      <x/>
      <x/>
      <x/>
      <x/>
    </i>
    <i>
      <x v="930"/>
      <x/>
      <x/>
      <x/>
      <x/>
    </i>
    <i>
      <x v="931"/>
      <x/>
      <x/>
      <x/>
      <x/>
    </i>
    <i>
      <x v="932"/>
      <x/>
      <x/>
      <x/>
      <x/>
    </i>
    <i>
      <x v="933"/>
      <x/>
      <x/>
      <x/>
      <x/>
    </i>
    <i>
      <x v="934"/>
      <x/>
      <x/>
      <x/>
      <x/>
    </i>
    <i>
      <x v="935"/>
      <x/>
      <x/>
      <x/>
      <x/>
    </i>
    <i>
      <x v="936"/>
      <x/>
      <x/>
      <x/>
      <x/>
    </i>
    <i>
      <x v="937"/>
      <x/>
      <x/>
      <x/>
      <x/>
    </i>
    <i>
      <x v="938"/>
      <x/>
      <x/>
      <x/>
      <x/>
    </i>
    <i>
      <x v="939"/>
      <x/>
      <x/>
      <x/>
      <x/>
    </i>
    <i>
      <x v="940"/>
      <x/>
      <x/>
      <x/>
      <x/>
    </i>
    <i>
      <x v="941"/>
      <x/>
      <x/>
      <x/>
      <x/>
    </i>
    <i>
      <x v="942"/>
      <x/>
      <x/>
      <x/>
      <x/>
    </i>
    <i>
      <x v="943"/>
      <x/>
      <x/>
      <x/>
      <x/>
    </i>
    <i>
      <x v="944"/>
      <x/>
      <x/>
      <x/>
      <x/>
    </i>
    <i>
      <x v="945"/>
      <x/>
      <x/>
      <x/>
      <x/>
    </i>
    <i>
      <x v="946"/>
      <x/>
      <x/>
      <x/>
      <x/>
    </i>
    <i>
      <x v="947"/>
      <x/>
      <x/>
      <x/>
      <x/>
    </i>
    <i>
      <x v="948"/>
      <x/>
      <x/>
      <x/>
      <x/>
    </i>
    <i>
      <x v="949"/>
      <x/>
      <x/>
      <x/>
      <x/>
    </i>
    <i>
      <x v="950"/>
      <x/>
      <x/>
      <x/>
      <x/>
    </i>
    <i>
      <x v="951"/>
      <x/>
      <x/>
      <x/>
      <x/>
    </i>
    <i>
      <x v="952"/>
      <x/>
      <x/>
      <x/>
      <x/>
    </i>
    <i>
      <x v="953"/>
      <x/>
      <x/>
      <x/>
      <x/>
    </i>
    <i>
      <x v="954"/>
      <x/>
      <x/>
      <x/>
      <x/>
    </i>
    <i>
      <x v="955"/>
      <x/>
      <x/>
      <x/>
      <x/>
    </i>
    <i>
      <x v="956"/>
      <x/>
      <x/>
      <x/>
      <x/>
    </i>
    <i>
      <x v="957"/>
      <x/>
      <x/>
      <x/>
      <x/>
    </i>
    <i>
      <x v="958"/>
      <x/>
      <x/>
      <x/>
      <x/>
    </i>
    <i>
      <x v="959"/>
      <x/>
      <x/>
      <x/>
      <x/>
    </i>
    <i>
      <x v="960"/>
      <x/>
      <x/>
      <x/>
      <x/>
    </i>
    <i>
      <x v="961"/>
      <x/>
      <x/>
      <x/>
      <x/>
    </i>
    <i>
      <x v="962"/>
      <x/>
      <x/>
      <x/>
      <x/>
    </i>
    <i>
      <x v="963"/>
      <x/>
      <x/>
      <x/>
      <x/>
    </i>
    <i>
      <x v="964"/>
      <x/>
      <x/>
      <x/>
      <x/>
    </i>
    <i>
      <x v="965"/>
      <x/>
      <x/>
      <x/>
      <x/>
    </i>
    <i>
      <x v="966"/>
      <x/>
      <x/>
      <x/>
      <x/>
    </i>
    <i>
      <x v="967"/>
      <x/>
      <x/>
      <x/>
      <x/>
    </i>
    <i>
      <x v="968"/>
      <x/>
      <x/>
      <x/>
      <x/>
    </i>
    <i>
      <x v="969"/>
      <x/>
      <x/>
      <x/>
      <x/>
    </i>
    <i>
      <x v="970"/>
      <x/>
      <x/>
      <x/>
      <x/>
    </i>
    <i>
      <x v="971"/>
      <x/>
      <x/>
      <x/>
      <x/>
    </i>
    <i>
      <x v="972"/>
      <x/>
      <x/>
      <x/>
      <x/>
    </i>
    <i>
      <x v="973"/>
      <x/>
      <x/>
      <x/>
      <x/>
    </i>
    <i>
      <x v="974"/>
      <x/>
      <x/>
      <x/>
      <x/>
    </i>
    <i>
      <x v="975"/>
      <x/>
      <x/>
      <x/>
      <x/>
    </i>
    <i>
      <x v="976"/>
      <x/>
      <x/>
      <x/>
      <x/>
    </i>
    <i>
      <x v="977"/>
      <x/>
      <x/>
      <x/>
      <x/>
    </i>
    <i>
      <x v="978"/>
      <x/>
      <x/>
      <x/>
      <x/>
    </i>
    <i>
      <x v="979"/>
      <x/>
      <x/>
      <x/>
      <x/>
    </i>
    <i>
      <x v="980"/>
      <x/>
      <x/>
      <x/>
      <x/>
    </i>
    <i>
      <x v="981"/>
      <x/>
      <x/>
      <x/>
      <x/>
    </i>
    <i>
      <x v="982"/>
      <x/>
      <x/>
      <x/>
      <x/>
    </i>
    <i>
      <x v="983"/>
      <x/>
      <x/>
      <x/>
      <x/>
    </i>
    <i>
      <x v="984"/>
      <x/>
      <x/>
      <x/>
      <x/>
    </i>
    <i>
      <x v="985"/>
      <x/>
      <x/>
      <x/>
      <x/>
    </i>
    <i>
      <x v="986"/>
      <x/>
      <x/>
      <x/>
      <x/>
    </i>
    <i>
      <x v="987"/>
      <x/>
      <x/>
      <x/>
      <x/>
    </i>
    <i>
      <x v="988"/>
      <x/>
      <x/>
      <x/>
      <x/>
    </i>
    <i>
      <x v="989"/>
      <x/>
      <x/>
      <x/>
      <x/>
    </i>
    <i>
      <x v="990"/>
      <x/>
      <x/>
      <x/>
      <x/>
    </i>
    <i>
      <x v="991"/>
      <x/>
      <x/>
      <x/>
      <x/>
    </i>
    <i>
      <x v="992"/>
      <x/>
      <x/>
      <x/>
      <x/>
    </i>
    <i>
      <x v="993"/>
      <x/>
      <x/>
      <x/>
      <x/>
    </i>
    <i>
      <x v="994"/>
      <x/>
      <x/>
      <x/>
      <x/>
    </i>
    <i>
      <x v="995"/>
      <x/>
      <x/>
      <x/>
      <x/>
    </i>
    <i>
      <x v="996"/>
      <x/>
      <x/>
      <x/>
      <x/>
    </i>
    <i>
      <x v="997"/>
      <x/>
      <x/>
      <x/>
      <x/>
    </i>
    <i>
      <x v="998"/>
      <x/>
      <x/>
      <x/>
      <x/>
    </i>
    <i>
      <x v="999"/>
      <x/>
      <x/>
      <x/>
      <x/>
    </i>
    <i>
      <x v="1000"/>
      <x/>
      <x/>
      <x/>
      <x/>
    </i>
    <i>
      <x v="1001"/>
      <x/>
      <x/>
      <x/>
      <x/>
    </i>
    <i>
      <x v="1002"/>
      <x/>
      <x/>
      <x/>
      <x/>
    </i>
    <i>
      <x v="1003"/>
      <x/>
      <x/>
      <x/>
      <x/>
    </i>
    <i>
      <x v="1004"/>
      <x/>
      <x/>
      <x/>
      <x/>
    </i>
    <i>
      <x v="1005"/>
      <x/>
      <x/>
      <x/>
      <x/>
    </i>
    <i>
      <x v="1006"/>
      <x/>
      <x/>
      <x/>
      <x/>
    </i>
    <i>
      <x v="1007"/>
      <x/>
      <x/>
      <x/>
      <x/>
    </i>
    <i>
      <x v="1008"/>
      <x/>
      <x/>
      <x/>
      <x/>
    </i>
    <i>
      <x v="1009"/>
      <x/>
      <x/>
      <x/>
      <x/>
    </i>
    <i>
      <x v="1010"/>
      <x/>
      <x/>
      <x/>
      <x/>
    </i>
    <i>
      <x v="1011"/>
      <x/>
      <x/>
      <x/>
      <x/>
    </i>
    <i>
      <x v="1012"/>
      <x/>
      <x/>
      <x/>
      <x/>
    </i>
    <i>
      <x v="1013"/>
      <x/>
      <x/>
      <x/>
      <x/>
    </i>
    <i>
      <x v="1014"/>
      <x/>
      <x/>
      <x/>
      <x/>
    </i>
    <i>
      <x v="1015"/>
      <x/>
      <x/>
      <x/>
      <x/>
    </i>
    <i>
      <x v="1016"/>
      <x/>
      <x/>
      <x/>
      <x/>
    </i>
    <i>
      <x v="1017"/>
      <x/>
      <x/>
      <x/>
      <x/>
    </i>
    <i>
      <x v="1018"/>
      <x/>
      <x/>
      <x/>
      <x/>
    </i>
    <i>
      <x v="1019"/>
      <x/>
      <x/>
      <x/>
      <x/>
    </i>
    <i>
      <x v="1020"/>
      <x/>
      <x/>
      <x/>
      <x/>
    </i>
    <i>
      <x v="1021"/>
      <x/>
      <x/>
      <x/>
      <x/>
    </i>
    <i>
      <x v="1022"/>
      <x/>
      <x/>
      <x/>
      <x/>
    </i>
    <i>
      <x v="1023"/>
      <x/>
      <x/>
      <x/>
      <x/>
    </i>
    <i>
      <x v="1024"/>
      <x/>
      <x/>
      <x/>
      <x/>
    </i>
    <i>
      <x v="1025"/>
      <x/>
      <x/>
      <x/>
      <x/>
    </i>
    <i>
      <x v="1026"/>
      <x/>
      <x/>
      <x/>
      <x/>
    </i>
    <i>
      <x v="1027"/>
      <x/>
      <x/>
      <x/>
      <x/>
    </i>
    <i>
      <x v="1028"/>
      <x/>
      <x/>
      <x/>
      <x/>
    </i>
    <i>
      <x v="1029"/>
      <x/>
      <x/>
      <x/>
      <x/>
    </i>
    <i>
      <x v="1030"/>
      <x/>
      <x/>
      <x/>
      <x/>
    </i>
    <i>
      <x v="1031"/>
      <x/>
      <x/>
      <x/>
      <x/>
    </i>
    <i>
      <x v="1032"/>
      <x/>
      <x/>
      <x/>
      <x/>
    </i>
    <i>
      <x v="1033"/>
      <x/>
      <x/>
      <x/>
      <x/>
    </i>
    <i>
      <x v="1034"/>
      <x/>
      <x/>
      <x/>
      <x/>
    </i>
    <i>
      <x v="1035"/>
      <x/>
      <x/>
      <x/>
      <x/>
    </i>
    <i>
      <x v="1036"/>
      <x/>
      <x/>
      <x/>
      <x/>
    </i>
    <i>
      <x v="1037"/>
      <x/>
      <x/>
      <x/>
      <x/>
    </i>
    <i>
      <x v="1038"/>
      <x/>
      <x/>
      <x/>
      <x/>
    </i>
    <i>
      <x v="1039"/>
      <x/>
      <x/>
      <x/>
      <x/>
    </i>
    <i>
      <x v="1040"/>
      <x/>
      <x/>
      <x/>
      <x/>
    </i>
    <i>
      <x v="1041"/>
      <x/>
      <x/>
      <x/>
      <x/>
    </i>
    <i>
      <x v="1042"/>
      <x/>
      <x/>
      <x/>
      <x/>
    </i>
    <i>
      <x v="1043"/>
      <x/>
      <x/>
      <x/>
      <x/>
    </i>
    <i>
      <x v="1044"/>
      <x/>
      <x/>
      <x/>
      <x/>
    </i>
    <i>
      <x v="1045"/>
      <x/>
      <x/>
      <x/>
      <x/>
    </i>
    <i>
      <x v="1046"/>
      <x/>
      <x/>
      <x/>
      <x/>
    </i>
    <i>
      <x v="1047"/>
      <x/>
      <x/>
      <x/>
      <x/>
    </i>
    <i>
      <x v="1048"/>
      <x/>
      <x/>
      <x/>
      <x/>
    </i>
    <i>
      <x v="1049"/>
      <x/>
      <x/>
      <x/>
      <x/>
    </i>
    <i>
      <x v="1050"/>
      <x/>
      <x/>
      <x/>
      <x/>
    </i>
    <i>
      <x v="1051"/>
      <x/>
      <x/>
      <x/>
      <x/>
    </i>
    <i>
      <x v="1052"/>
      <x/>
      <x/>
      <x/>
      <x/>
    </i>
    <i>
      <x v="1053"/>
      <x/>
      <x/>
      <x/>
      <x/>
    </i>
    <i>
      <x v="1054"/>
      <x/>
      <x/>
      <x/>
      <x/>
    </i>
    <i>
      <x v="1055"/>
      <x/>
      <x/>
      <x/>
      <x/>
    </i>
    <i>
      <x v="1056"/>
      <x/>
      <x/>
      <x/>
      <x/>
    </i>
    <i>
      <x v="1057"/>
      <x/>
      <x/>
      <x/>
      <x/>
    </i>
    <i>
      <x v="1058"/>
      <x/>
      <x/>
      <x/>
      <x/>
    </i>
    <i>
      <x v="1059"/>
      <x/>
      <x/>
      <x/>
      <x/>
    </i>
    <i>
      <x v="1060"/>
      <x/>
      <x/>
      <x/>
      <x/>
    </i>
    <i>
      <x v="1061"/>
      <x/>
      <x/>
      <x/>
      <x/>
    </i>
    <i>
      <x v="1062"/>
      <x/>
      <x/>
      <x/>
      <x/>
    </i>
    <i>
      <x v="1063"/>
      <x/>
      <x/>
      <x/>
      <x/>
    </i>
    <i>
      <x v="1064"/>
      <x/>
      <x/>
      <x/>
      <x/>
    </i>
    <i>
      <x v="1065"/>
      <x/>
      <x/>
      <x/>
      <x/>
    </i>
    <i>
      <x v="1066"/>
      <x/>
      <x/>
      <x/>
      <x/>
    </i>
    <i>
      <x v="1067"/>
      <x/>
      <x/>
      <x/>
      <x/>
    </i>
    <i>
      <x v="1068"/>
      <x/>
      <x/>
      <x/>
      <x/>
    </i>
    <i>
      <x v="1069"/>
      <x/>
      <x/>
      <x/>
      <x/>
    </i>
    <i>
      <x v="1070"/>
      <x/>
      <x/>
      <x/>
      <x/>
    </i>
    <i>
      <x v="1071"/>
      <x/>
      <x/>
      <x/>
      <x/>
    </i>
    <i>
      <x v="1072"/>
      <x/>
      <x/>
      <x/>
      <x/>
    </i>
    <i>
      <x v="1073"/>
      <x/>
      <x/>
      <x/>
      <x/>
    </i>
    <i>
      <x v="1074"/>
      <x/>
      <x/>
      <x/>
      <x/>
    </i>
    <i>
      <x v="1075"/>
      <x/>
      <x/>
      <x/>
      <x/>
    </i>
    <i>
      <x v="1076"/>
      <x/>
      <x/>
      <x/>
      <x/>
    </i>
    <i>
      <x v="1077"/>
      <x/>
      <x/>
      <x/>
      <x/>
    </i>
    <i>
      <x v="1078"/>
      <x/>
      <x/>
      <x/>
      <x/>
    </i>
    <i>
      <x v="1079"/>
      <x/>
      <x/>
      <x/>
      <x/>
    </i>
    <i>
      <x v="1080"/>
      <x/>
      <x/>
      <x/>
      <x/>
    </i>
    <i>
      <x v="1081"/>
      <x/>
      <x/>
      <x/>
      <x/>
    </i>
    <i>
      <x v="1082"/>
      <x/>
      <x/>
      <x/>
      <x/>
    </i>
    <i>
      <x v="1083"/>
      <x/>
      <x/>
      <x/>
      <x/>
    </i>
    <i>
      <x v="1084"/>
      <x/>
      <x/>
      <x/>
      <x/>
    </i>
    <i>
      <x v="1085"/>
      <x/>
      <x/>
      <x/>
      <x/>
    </i>
    <i>
      <x v="1086"/>
      <x/>
      <x/>
      <x/>
      <x/>
    </i>
    <i>
      <x v="1087"/>
      <x/>
      <x/>
      <x/>
      <x/>
    </i>
    <i>
      <x v="1088"/>
      <x/>
      <x/>
      <x/>
      <x/>
    </i>
    <i>
      <x v="1089"/>
      <x/>
      <x/>
      <x/>
      <x/>
    </i>
    <i>
      <x v="1090"/>
      <x/>
      <x/>
      <x/>
      <x/>
    </i>
    <i>
      <x v="1091"/>
      <x/>
      <x/>
      <x/>
      <x/>
    </i>
    <i>
      <x v="1092"/>
      <x/>
      <x/>
      <x/>
      <x/>
    </i>
    <i>
      <x v="1093"/>
      <x/>
      <x/>
      <x/>
      <x/>
    </i>
    <i>
      <x v="1094"/>
      <x/>
      <x/>
      <x/>
      <x/>
    </i>
    <i>
      <x v="1095"/>
      <x/>
      <x/>
      <x/>
      <x/>
    </i>
    <i>
      <x v="1096"/>
      <x/>
      <x/>
      <x/>
      <x/>
    </i>
    <i>
      <x v="1097"/>
      <x/>
      <x/>
      <x/>
      <x/>
    </i>
    <i>
      <x v="1098"/>
      <x/>
      <x/>
      <x/>
      <x/>
    </i>
    <i>
      <x v="1099"/>
      <x/>
      <x/>
      <x/>
      <x/>
    </i>
    <i>
      <x v="1100"/>
      <x/>
      <x/>
      <x/>
      <x/>
    </i>
    <i>
      <x v="1101"/>
      <x/>
      <x/>
      <x/>
      <x/>
    </i>
    <i>
      <x v="1102"/>
      <x/>
      <x/>
      <x/>
      <x/>
    </i>
    <i>
      <x v="1103"/>
      <x/>
      <x/>
      <x/>
      <x/>
    </i>
    <i>
      <x v="1104"/>
      <x/>
      <x/>
      <x/>
      <x/>
    </i>
    <i>
      <x v="1105"/>
      <x/>
      <x/>
      <x/>
      <x/>
    </i>
    <i>
      <x v="1106"/>
      <x/>
      <x/>
      <x/>
      <x/>
    </i>
    <i>
      <x v="1107"/>
      <x/>
      <x/>
      <x/>
      <x/>
    </i>
    <i>
      <x v="1108"/>
      <x/>
      <x/>
      <x/>
      <x/>
    </i>
    <i>
      <x v="1109"/>
      <x/>
      <x/>
      <x/>
      <x/>
    </i>
    <i>
      <x v="1110"/>
      <x/>
      <x/>
      <x/>
      <x/>
    </i>
    <i>
      <x v="1111"/>
      <x/>
      <x/>
      <x/>
      <x/>
    </i>
    <i>
      <x v="1112"/>
      <x/>
      <x/>
      <x/>
      <x/>
    </i>
    <i>
      <x v="1113"/>
      <x/>
      <x/>
      <x/>
      <x/>
    </i>
    <i>
      <x v="1114"/>
      <x/>
      <x/>
      <x/>
      <x/>
    </i>
    <i>
      <x v="1115"/>
      <x/>
      <x/>
      <x/>
      <x/>
    </i>
    <i>
      <x v="1116"/>
      <x/>
      <x/>
      <x/>
      <x/>
    </i>
    <i>
      <x v="1117"/>
      <x/>
      <x/>
      <x/>
      <x/>
    </i>
    <i>
      <x v="1118"/>
      <x/>
      <x/>
      <x/>
      <x/>
    </i>
    <i>
      <x v="1119"/>
      <x/>
      <x/>
      <x/>
      <x/>
    </i>
    <i>
      <x v="1120"/>
      <x/>
      <x/>
      <x/>
      <x/>
    </i>
    <i>
      <x v="1121"/>
      <x/>
      <x/>
      <x/>
      <x/>
    </i>
    <i>
      <x v="1122"/>
      <x/>
      <x/>
      <x/>
      <x/>
    </i>
    <i>
      <x v="1123"/>
      <x/>
      <x/>
      <x/>
      <x/>
    </i>
    <i>
      <x v="1124"/>
      <x/>
      <x/>
      <x/>
      <x/>
    </i>
    <i>
      <x v="1125"/>
      <x/>
      <x/>
      <x/>
      <x/>
    </i>
    <i>
      <x v="1126"/>
      <x/>
      <x/>
      <x/>
      <x/>
    </i>
    <i>
      <x v="1127"/>
      <x/>
      <x/>
      <x/>
      <x/>
    </i>
    <i>
      <x v="1128"/>
      <x/>
      <x/>
      <x/>
      <x/>
    </i>
    <i>
      <x v="1129"/>
      <x/>
      <x/>
      <x/>
      <x/>
    </i>
    <i>
      <x v="1130"/>
      <x/>
      <x/>
      <x/>
      <x/>
    </i>
    <i>
      <x v="1131"/>
      <x/>
      <x/>
      <x/>
      <x/>
    </i>
    <i>
      <x v="1132"/>
      <x/>
      <x/>
      <x/>
      <x/>
    </i>
    <i>
      <x v="1133"/>
      <x/>
      <x/>
      <x/>
      <x/>
    </i>
    <i>
      <x v="1134"/>
      <x/>
      <x/>
      <x/>
      <x/>
    </i>
    <i>
      <x v="1135"/>
      <x/>
      <x/>
      <x/>
      <x/>
    </i>
    <i>
      <x v="1136"/>
      <x/>
      <x/>
      <x/>
      <x/>
    </i>
    <i>
      <x v="1137"/>
      <x/>
      <x/>
      <x/>
      <x/>
    </i>
    <i>
      <x v="1138"/>
      <x/>
      <x/>
      <x/>
      <x/>
    </i>
    <i>
      <x v="1139"/>
      <x/>
      <x/>
      <x/>
      <x/>
    </i>
    <i>
      <x v="1140"/>
      <x/>
      <x/>
      <x/>
      <x/>
    </i>
    <i>
      <x v="1141"/>
      <x/>
      <x/>
      <x/>
      <x/>
    </i>
    <i>
      <x v="1142"/>
      <x/>
      <x/>
      <x/>
      <x/>
    </i>
    <i>
      <x v="1143"/>
      <x/>
      <x/>
      <x/>
      <x/>
    </i>
    <i>
      <x v="1144"/>
      <x/>
      <x/>
      <x/>
      <x/>
    </i>
    <i>
      <x v="1145"/>
      <x/>
      <x/>
      <x/>
      <x/>
    </i>
    <i>
      <x v="1146"/>
      <x/>
      <x/>
      <x/>
      <x/>
    </i>
    <i>
      <x v="1147"/>
      <x/>
      <x/>
      <x/>
      <x/>
    </i>
    <i>
      <x v="1148"/>
      <x/>
      <x/>
      <x/>
      <x/>
    </i>
    <i>
      <x v="1149"/>
      <x/>
      <x/>
      <x/>
      <x/>
    </i>
    <i>
      <x v="1150"/>
      <x/>
      <x/>
      <x/>
      <x/>
    </i>
    <i>
      <x v="1151"/>
      <x/>
      <x/>
      <x/>
      <x/>
    </i>
    <i>
      <x v="1152"/>
      <x/>
      <x/>
      <x/>
      <x/>
    </i>
    <i>
      <x v="1153"/>
      <x/>
      <x/>
      <x/>
      <x/>
    </i>
    <i>
      <x v="1154"/>
      <x/>
      <x/>
      <x/>
      <x/>
    </i>
    <i>
      <x v="1155"/>
      <x/>
      <x/>
      <x/>
      <x/>
    </i>
    <i>
      <x v="1156"/>
      <x/>
      <x/>
      <x/>
      <x/>
    </i>
    <i>
      <x v="1157"/>
      <x/>
      <x/>
      <x/>
      <x/>
    </i>
    <i>
      <x v="1158"/>
      <x/>
      <x/>
      <x/>
      <x/>
    </i>
    <i>
      <x v="1159"/>
      <x/>
      <x/>
      <x/>
      <x/>
    </i>
    <i>
      <x v="1160"/>
      <x/>
      <x/>
      <x/>
      <x/>
    </i>
    <i>
      <x v="1161"/>
      <x/>
      <x/>
      <x/>
      <x/>
    </i>
    <i>
      <x v="1162"/>
      <x/>
      <x/>
      <x/>
      <x/>
    </i>
    <i>
      <x v="1163"/>
      <x/>
      <x/>
      <x/>
      <x/>
    </i>
    <i>
      <x v="1164"/>
      <x/>
      <x/>
      <x/>
      <x/>
    </i>
    <i>
      <x v="1165"/>
      <x/>
      <x/>
      <x/>
      <x/>
    </i>
    <i>
      <x v="1166"/>
      <x/>
      <x/>
      <x/>
      <x/>
    </i>
    <i>
      <x v="1167"/>
      <x/>
      <x/>
      <x/>
      <x/>
    </i>
    <i>
      <x v="1168"/>
      <x/>
      <x/>
      <x/>
      <x/>
    </i>
    <i>
      <x v="1169"/>
      <x/>
      <x/>
      <x/>
      <x/>
    </i>
    <i>
      <x v="1170"/>
      <x/>
      <x/>
      <x/>
      <x/>
    </i>
    <i>
      <x v="1171"/>
      <x/>
      <x/>
      <x/>
      <x/>
    </i>
    <i>
      <x v="1172"/>
      <x/>
      <x/>
      <x/>
      <x/>
    </i>
    <i>
      <x v="1173"/>
      <x/>
      <x/>
      <x/>
      <x/>
    </i>
    <i>
      <x v="1174"/>
      <x/>
      <x/>
      <x/>
      <x/>
    </i>
    <i>
      <x v="1175"/>
      <x/>
      <x/>
      <x/>
      <x/>
    </i>
    <i>
      <x v="1176"/>
      <x/>
      <x/>
      <x/>
      <x/>
    </i>
    <i>
      <x v="1177"/>
      <x/>
      <x/>
      <x/>
      <x/>
    </i>
    <i>
      <x v="1178"/>
      <x/>
      <x/>
      <x/>
      <x/>
    </i>
    <i>
      <x v="1179"/>
      <x/>
      <x/>
      <x/>
      <x/>
    </i>
    <i>
      <x v="1180"/>
      <x/>
      <x/>
      <x/>
      <x/>
    </i>
    <i>
      <x v="1181"/>
      <x/>
      <x/>
      <x/>
      <x/>
    </i>
    <i>
      <x v="1182"/>
      <x/>
      <x/>
      <x/>
      <x/>
    </i>
    <i>
      <x v="1183"/>
      <x/>
      <x/>
      <x/>
      <x/>
    </i>
    <i>
      <x v="1184"/>
      <x/>
      <x/>
      <x/>
      <x/>
    </i>
    <i>
      <x v="1185"/>
      <x/>
      <x/>
      <x/>
      <x/>
    </i>
    <i>
      <x v="1186"/>
      <x/>
      <x/>
      <x/>
      <x/>
    </i>
    <i>
      <x v="1187"/>
      <x/>
      <x/>
      <x/>
      <x/>
    </i>
    <i>
      <x v="1188"/>
      <x/>
      <x/>
      <x/>
      <x/>
    </i>
    <i>
      <x v="1189"/>
      <x/>
      <x/>
      <x/>
      <x/>
    </i>
    <i>
      <x v="1190"/>
      <x/>
      <x/>
      <x/>
      <x/>
    </i>
    <i>
      <x v="1191"/>
      <x/>
      <x/>
      <x/>
      <x/>
    </i>
    <i>
      <x v="1192"/>
      <x/>
      <x/>
      <x/>
      <x/>
    </i>
    <i>
      <x v="1193"/>
      <x/>
      <x/>
      <x/>
      <x/>
    </i>
    <i>
      <x v="1194"/>
      <x/>
      <x/>
      <x/>
      <x/>
    </i>
    <i>
      <x v="1195"/>
      <x/>
      <x/>
      <x/>
      <x/>
    </i>
    <i>
      <x v="1196"/>
      <x/>
      <x/>
      <x/>
      <x/>
    </i>
    <i>
      <x v="1197"/>
      <x/>
      <x/>
      <x/>
      <x/>
    </i>
    <i>
      <x v="1198"/>
      <x/>
      <x/>
      <x/>
      <x/>
    </i>
    <i>
      <x v="1199"/>
      <x/>
      <x/>
      <x/>
      <x/>
    </i>
    <i>
      <x v="1200"/>
      <x/>
      <x/>
      <x/>
      <x/>
    </i>
    <i>
      <x v="1201"/>
      <x/>
      <x/>
      <x/>
      <x/>
    </i>
    <i>
      <x v="1202"/>
      <x/>
      <x/>
      <x/>
      <x/>
    </i>
    <i>
      <x v="1203"/>
      <x/>
      <x/>
      <x/>
      <x/>
    </i>
    <i>
      <x v="1204"/>
      <x/>
      <x/>
      <x/>
      <x/>
    </i>
    <i>
      <x v="1205"/>
      <x/>
      <x/>
      <x/>
      <x/>
    </i>
    <i>
      <x v="1206"/>
      <x/>
      <x/>
      <x/>
      <x/>
    </i>
    <i>
      <x v="1207"/>
      <x/>
      <x/>
      <x/>
      <x/>
    </i>
    <i>
      <x v="1208"/>
      <x/>
      <x/>
      <x/>
      <x/>
    </i>
    <i>
      <x v="1209"/>
      <x/>
      <x/>
      <x/>
      <x/>
    </i>
    <i>
      <x v="1210"/>
      <x/>
      <x/>
      <x/>
      <x/>
    </i>
    <i>
      <x v="1211"/>
      <x/>
      <x/>
      <x/>
      <x/>
    </i>
    <i>
      <x v="1212"/>
      <x/>
      <x/>
      <x/>
      <x/>
    </i>
    <i>
      <x v="1213"/>
      <x/>
      <x/>
      <x/>
      <x/>
    </i>
    <i>
      <x v="1214"/>
      <x/>
      <x/>
      <x/>
      <x/>
    </i>
    <i>
      <x v="1215"/>
      <x/>
      <x/>
      <x/>
      <x/>
    </i>
    <i>
      <x v="1216"/>
      <x/>
      <x/>
      <x/>
      <x/>
    </i>
    <i>
      <x v="1217"/>
      <x/>
      <x/>
      <x/>
      <x/>
    </i>
    <i>
      <x v="1218"/>
      <x/>
      <x/>
      <x/>
      <x/>
    </i>
    <i>
      <x v="1219"/>
      <x/>
      <x/>
      <x/>
      <x/>
    </i>
    <i>
      <x v="1220"/>
      <x/>
      <x/>
      <x/>
      <x/>
    </i>
    <i>
      <x v="1221"/>
      <x/>
      <x/>
      <x/>
      <x/>
    </i>
    <i>
      <x v="1222"/>
      <x/>
      <x/>
      <x/>
      <x/>
    </i>
    <i>
      <x v="1223"/>
      <x/>
      <x/>
      <x/>
      <x/>
    </i>
    <i>
      <x v="1224"/>
      <x/>
      <x/>
      <x/>
      <x/>
    </i>
    <i>
      <x v="1225"/>
      <x/>
      <x/>
      <x/>
      <x/>
    </i>
    <i>
      <x v="1226"/>
      <x/>
      <x/>
      <x/>
      <x/>
    </i>
    <i>
      <x v="1227"/>
      <x/>
      <x/>
      <x/>
      <x/>
    </i>
    <i>
      <x v="1228"/>
      <x/>
      <x/>
      <x/>
      <x/>
    </i>
    <i>
      <x v="1229"/>
      <x/>
      <x/>
      <x/>
      <x/>
    </i>
    <i>
      <x v="1230"/>
      <x/>
      <x/>
      <x/>
      <x/>
    </i>
    <i>
      <x v="1231"/>
      <x/>
      <x/>
      <x/>
      <x/>
    </i>
    <i>
      <x v="1232"/>
      <x/>
      <x/>
      <x/>
      <x/>
    </i>
    <i>
      <x v="1233"/>
      <x/>
      <x/>
      <x/>
      <x/>
    </i>
    <i>
      <x v="1234"/>
      <x/>
      <x/>
      <x/>
      <x/>
    </i>
    <i>
      <x v="1235"/>
      <x/>
      <x/>
      <x/>
      <x/>
    </i>
    <i>
      <x v="1236"/>
      <x/>
      <x/>
      <x/>
      <x/>
    </i>
    <i>
      <x v="1237"/>
      <x/>
      <x/>
      <x/>
      <x/>
    </i>
    <i>
      <x v="1238"/>
      <x/>
      <x/>
      <x/>
      <x/>
    </i>
    <i>
      <x v="1239"/>
      <x/>
      <x/>
      <x/>
      <x/>
    </i>
    <i>
      <x v="1240"/>
      <x/>
      <x/>
      <x/>
      <x/>
    </i>
    <i>
      <x v="1241"/>
      <x/>
      <x/>
      <x/>
      <x/>
    </i>
    <i>
      <x v="1242"/>
      <x/>
      <x/>
      <x/>
      <x/>
    </i>
    <i>
      <x v="1243"/>
      <x/>
      <x/>
      <x/>
      <x/>
    </i>
    <i>
      <x v="1244"/>
      <x/>
      <x/>
      <x/>
      <x/>
    </i>
    <i>
      <x v="1245"/>
      <x/>
      <x/>
      <x/>
      <x/>
    </i>
    <i>
      <x v="1246"/>
      <x/>
      <x/>
      <x/>
      <x/>
    </i>
    <i>
      <x v="1247"/>
      <x/>
      <x/>
      <x/>
      <x/>
    </i>
    <i>
      <x v="1248"/>
      <x/>
      <x/>
      <x/>
      <x/>
    </i>
    <i>
      <x v="1249"/>
      <x/>
      <x/>
      <x/>
      <x/>
    </i>
    <i>
      <x v="1250"/>
      <x/>
      <x/>
      <x/>
      <x/>
    </i>
    <i>
      <x v="1251"/>
      <x/>
      <x/>
      <x/>
      <x/>
    </i>
    <i>
      <x v="1252"/>
      <x/>
      <x/>
      <x/>
      <x/>
    </i>
    <i>
      <x v="1253"/>
      <x/>
      <x/>
      <x/>
      <x/>
    </i>
    <i>
      <x v="1254"/>
      <x/>
      <x/>
      <x/>
      <x/>
    </i>
    <i>
      <x v="1255"/>
      <x/>
      <x/>
      <x/>
      <x/>
    </i>
    <i>
      <x v="1256"/>
      <x/>
      <x/>
      <x/>
      <x/>
    </i>
    <i>
      <x v="1257"/>
      <x/>
      <x/>
      <x/>
      <x/>
    </i>
    <i>
      <x v="1258"/>
      <x/>
      <x/>
      <x/>
      <x/>
    </i>
    <i>
      <x v="1259"/>
      <x/>
      <x/>
      <x/>
      <x/>
    </i>
    <i>
      <x v="1260"/>
      <x/>
      <x/>
      <x/>
      <x/>
    </i>
    <i>
      <x v="1261"/>
      <x/>
      <x/>
      <x/>
      <x/>
    </i>
    <i>
      <x v="1262"/>
      <x/>
      <x/>
      <x/>
      <x/>
    </i>
    <i>
      <x v="1263"/>
      <x/>
      <x/>
      <x/>
      <x/>
    </i>
    <i>
      <x v="1264"/>
      <x/>
      <x/>
      <x/>
      <x/>
    </i>
    <i>
      <x v="1265"/>
      <x/>
      <x/>
      <x/>
      <x/>
    </i>
    <i>
      <x v="1266"/>
      <x/>
      <x/>
      <x/>
      <x/>
    </i>
    <i>
      <x v="1267"/>
      <x/>
      <x/>
      <x/>
      <x/>
    </i>
    <i>
      <x v="1268"/>
      <x/>
      <x/>
      <x/>
      <x/>
    </i>
    <i>
      <x v="1269"/>
      <x/>
      <x/>
      <x/>
      <x/>
    </i>
    <i>
      <x v="1270"/>
      <x/>
      <x/>
      <x/>
      <x/>
    </i>
    <i>
      <x v="1271"/>
      <x/>
      <x/>
      <x/>
      <x/>
    </i>
    <i>
      <x v="1272"/>
      <x/>
      <x/>
      <x/>
      <x/>
    </i>
    <i>
      <x v="1273"/>
      <x/>
      <x/>
      <x/>
      <x/>
    </i>
    <i>
      <x v="1274"/>
      <x/>
      <x/>
      <x/>
      <x/>
    </i>
    <i>
      <x v="1275"/>
      <x/>
      <x/>
      <x/>
      <x/>
    </i>
    <i>
      <x v="1276"/>
      <x/>
      <x/>
      <x/>
      <x/>
    </i>
    <i>
      <x v="1277"/>
      <x/>
      <x/>
      <x/>
      <x/>
    </i>
    <i>
      <x v="1278"/>
      <x/>
      <x/>
      <x/>
      <x/>
    </i>
    <i>
      <x v="1279"/>
      <x/>
      <x/>
      <x/>
      <x/>
    </i>
    <i>
      <x v="1280"/>
      <x/>
      <x/>
      <x/>
      <x/>
    </i>
    <i>
      <x v="1281"/>
      <x/>
      <x/>
      <x/>
      <x/>
    </i>
    <i>
      <x v="1282"/>
      <x/>
      <x/>
      <x/>
      <x/>
    </i>
    <i>
      <x v="1283"/>
      <x/>
      <x/>
      <x/>
      <x/>
    </i>
    <i>
      <x v="1284"/>
      <x/>
      <x/>
      <x/>
      <x/>
    </i>
    <i>
      <x v="1285"/>
      <x/>
      <x/>
      <x/>
      <x/>
    </i>
    <i>
      <x v="1286"/>
      <x/>
      <x/>
      <x/>
      <x/>
    </i>
    <i>
      <x v="1287"/>
      <x/>
      <x/>
      <x/>
      <x/>
    </i>
    <i>
      <x v="1288"/>
      <x/>
      <x/>
      <x/>
      <x/>
    </i>
    <i>
      <x v="1289"/>
      <x/>
      <x/>
      <x/>
      <x/>
    </i>
    <i>
      <x v="1290"/>
      <x/>
      <x/>
      <x/>
      <x/>
    </i>
    <i>
      <x v="1291"/>
      <x/>
      <x/>
      <x/>
      <x/>
    </i>
    <i>
      <x v="1292"/>
      <x/>
      <x/>
      <x/>
      <x/>
    </i>
    <i>
      <x v="1293"/>
      <x/>
      <x/>
      <x/>
      <x/>
    </i>
    <i>
      <x v="1294"/>
      <x/>
      <x/>
      <x/>
      <x/>
    </i>
    <i>
      <x v="1295"/>
      <x/>
      <x/>
      <x/>
      <x/>
    </i>
    <i>
      <x v="1296"/>
      <x/>
      <x/>
      <x/>
      <x/>
    </i>
    <i>
      <x v="1297"/>
      <x/>
      <x/>
      <x/>
      <x/>
    </i>
    <i>
      <x v="1298"/>
      <x/>
      <x/>
      <x/>
      <x/>
    </i>
    <i>
      <x v="1299"/>
      <x/>
      <x/>
      <x/>
      <x/>
    </i>
    <i>
      <x v="1300"/>
      <x/>
      <x/>
      <x/>
      <x/>
    </i>
    <i>
      <x v="1301"/>
      <x/>
      <x/>
      <x/>
      <x/>
    </i>
    <i>
      <x v="1302"/>
      <x/>
      <x/>
      <x/>
      <x/>
    </i>
    <i>
      <x v="1303"/>
      <x/>
      <x/>
      <x/>
      <x/>
    </i>
    <i>
      <x v="1304"/>
      <x/>
      <x/>
      <x/>
      <x/>
    </i>
    <i>
      <x v="1305"/>
      <x/>
      <x/>
      <x/>
      <x/>
    </i>
    <i>
      <x v="1306"/>
      <x/>
      <x/>
      <x/>
      <x/>
    </i>
    <i>
      <x v="1307"/>
      <x/>
      <x/>
      <x/>
      <x/>
    </i>
    <i>
      <x v="1308"/>
      <x/>
      <x/>
      <x/>
      <x/>
    </i>
    <i>
      <x v="1309"/>
      <x/>
      <x/>
      <x/>
      <x/>
    </i>
    <i>
      <x v="1310"/>
      <x/>
      <x/>
      <x/>
      <x/>
    </i>
    <i>
      <x v="1311"/>
      <x/>
      <x/>
      <x/>
      <x/>
    </i>
    <i>
      <x v="1312"/>
      <x/>
      <x/>
      <x/>
      <x/>
    </i>
    <i>
      <x v="1313"/>
      <x/>
      <x/>
      <x/>
      <x/>
    </i>
    <i>
      <x v="1314"/>
      <x/>
      <x/>
      <x/>
      <x/>
    </i>
    <i>
      <x v="1315"/>
      <x/>
      <x/>
      <x/>
      <x/>
    </i>
    <i>
      <x v="1316"/>
      <x/>
      <x/>
      <x/>
      <x/>
    </i>
    <i>
      <x v="1317"/>
      <x/>
      <x/>
      <x/>
      <x/>
    </i>
    <i>
      <x v="1318"/>
      <x/>
      <x/>
      <x/>
      <x/>
    </i>
    <i>
      <x v="1319"/>
      <x/>
      <x/>
      <x/>
      <x/>
    </i>
    <i>
      <x v="1320"/>
      <x/>
      <x/>
      <x/>
      <x/>
    </i>
    <i>
      <x v="1321"/>
      <x/>
      <x/>
      <x/>
      <x/>
    </i>
    <i>
      <x v="1322"/>
      <x/>
      <x/>
      <x/>
      <x/>
    </i>
    <i>
      <x v="1323"/>
      <x/>
      <x/>
      <x/>
      <x/>
    </i>
    <i>
      <x v="1324"/>
      <x/>
      <x/>
      <x/>
      <x/>
    </i>
    <i>
      <x v="1325"/>
      <x/>
      <x/>
      <x/>
      <x/>
    </i>
    <i>
      <x v="1326"/>
      <x/>
      <x/>
      <x/>
      <x/>
    </i>
    <i>
      <x v="1327"/>
      <x/>
      <x/>
      <x/>
      <x/>
    </i>
    <i>
      <x v="1328"/>
      <x/>
      <x/>
      <x/>
      <x/>
    </i>
    <i>
      <x v="1329"/>
      <x/>
      <x/>
      <x/>
      <x/>
    </i>
    <i>
      <x v="1330"/>
      <x/>
      <x/>
      <x/>
      <x/>
    </i>
    <i>
      <x v="1331"/>
      <x/>
      <x/>
      <x/>
      <x/>
    </i>
    <i>
      <x v="1332"/>
      <x/>
      <x/>
      <x/>
      <x/>
    </i>
    <i>
      <x v="1333"/>
      <x/>
      <x/>
      <x/>
      <x/>
    </i>
    <i>
      <x v="1334"/>
      <x/>
      <x/>
      <x/>
      <x/>
    </i>
    <i>
      <x v="1335"/>
      <x/>
      <x/>
      <x/>
      <x/>
    </i>
    <i>
      <x v="1336"/>
      <x/>
      <x/>
      <x/>
      <x/>
    </i>
    <i>
      <x v="1337"/>
      <x/>
      <x/>
      <x/>
      <x/>
    </i>
    <i>
      <x v="1338"/>
      <x/>
      <x/>
      <x/>
      <x/>
    </i>
    <i>
      <x v="1339"/>
      <x/>
      <x/>
      <x/>
      <x/>
    </i>
    <i>
      <x v="1340"/>
      <x/>
      <x/>
      <x/>
      <x/>
    </i>
    <i>
      <x v="1341"/>
      <x/>
      <x/>
      <x/>
      <x/>
    </i>
    <i>
      <x v="1342"/>
      <x/>
      <x/>
      <x/>
      <x/>
    </i>
    <i>
      <x v="1343"/>
      <x/>
      <x/>
      <x/>
      <x/>
    </i>
    <i>
      <x v="1344"/>
      <x/>
      <x/>
      <x/>
      <x/>
    </i>
    <i>
      <x v="1345"/>
      <x/>
      <x/>
      <x/>
      <x/>
    </i>
    <i>
      <x v="1346"/>
      <x/>
      <x/>
      <x/>
      <x/>
    </i>
    <i>
      <x v="1347"/>
      <x/>
      <x/>
      <x/>
      <x/>
    </i>
    <i>
      <x v="1348"/>
      <x/>
      <x/>
      <x/>
      <x/>
    </i>
    <i>
      <x v="1349"/>
      <x/>
      <x/>
      <x/>
      <x/>
    </i>
    <i>
      <x v="1350"/>
      <x/>
      <x/>
      <x/>
      <x/>
    </i>
    <i>
      <x v="1351"/>
      <x/>
      <x/>
      <x/>
      <x/>
    </i>
    <i>
      <x v="1352"/>
      <x/>
      <x/>
      <x/>
      <x/>
    </i>
    <i>
      <x v="1353"/>
      <x/>
      <x/>
      <x/>
      <x/>
    </i>
    <i>
      <x v="1354"/>
      <x/>
      <x/>
      <x/>
      <x/>
    </i>
    <i>
      <x v="1355"/>
      <x/>
      <x/>
      <x/>
      <x/>
    </i>
    <i>
      <x v="1356"/>
      <x/>
      <x/>
      <x/>
      <x/>
    </i>
    <i>
      <x v="1357"/>
      <x/>
      <x/>
      <x/>
      <x/>
    </i>
    <i>
      <x v="1358"/>
      <x/>
      <x/>
      <x/>
      <x/>
    </i>
    <i>
      <x v="1359"/>
      <x/>
      <x/>
      <x/>
      <x/>
    </i>
    <i>
      <x v="1360"/>
      <x/>
      <x/>
      <x/>
      <x/>
    </i>
    <i>
      <x v="1361"/>
      <x/>
      <x/>
      <x/>
      <x/>
    </i>
    <i>
      <x v="1362"/>
      <x/>
      <x/>
      <x/>
      <x/>
    </i>
    <i>
      <x v="1363"/>
      <x/>
      <x/>
      <x/>
      <x/>
    </i>
    <i>
      <x v="1364"/>
      <x/>
      <x/>
      <x/>
      <x/>
    </i>
    <i>
      <x v="1365"/>
      <x/>
      <x/>
      <x/>
      <x/>
    </i>
    <i>
      <x v="1366"/>
      <x/>
      <x/>
      <x/>
      <x/>
    </i>
    <i>
      <x v="1367"/>
      <x/>
      <x/>
      <x/>
      <x/>
    </i>
    <i>
      <x v="1368"/>
      <x/>
      <x/>
      <x/>
      <x/>
    </i>
    <i>
      <x v="1369"/>
      <x/>
      <x/>
      <x/>
      <x/>
    </i>
    <i>
      <x v="1370"/>
      <x/>
      <x/>
      <x/>
      <x/>
    </i>
    <i>
      <x v="1371"/>
      <x/>
      <x/>
      <x/>
      <x/>
    </i>
    <i>
      <x v="1372"/>
      <x/>
      <x/>
      <x/>
      <x/>
    </i>
    <i>
      <x v="1373"/>
      <x/>
      <x/>
      <x/>
      <x/>
    </i>
    <i>
      <x v="1374"/>
      <x/>
      <x/>
      <x/>
      <x/>
    </i>
    <i>
      <x v="1375"/>
      <x/>
      <x/>
      <x/>
      <x/>
    </i>
    <i>
      <x v="1376"/>
      <x/>
      <x/>
      <x/>
      <x/>
    </i>
    <i>
      <x v="1377"/>
      <x/>
      <x/>
      <x/>
      <x/>
    </i>
    <i>
      <x v="1378"/>
      <x/>
      <x/>
      <x/>
      <x/>
    </i>
    <i>
      <x v="1379"/>
      <x/>
      <x/>
      <x/>
      <x/>
    </i>
    <i>
      <x v="1380"/>
      <x/>
      <x/>
      <x/>
      <x/>
    </i>
    <i>
      <x v="1381"/>
      <x/>
      <x/>
      <x/>
      <x/>
    </i>
    <i>
      <x v="1382"/>
      <x/>
      <x/>
      <x/>
      <x/>
    </i>
    <i>
      <x v="1383"/>
      <x/>
      <x/>
      <x/>
      <x/>
    </i>
    <i>
      <x v="1384"/>
      <x/>
      <x/>
      <x/>
      <x/>
    </i>
    <i>
      <x v="1385"/>
      <x/>
      <x/>
      <x/>
      <x/>
    </i>
    <i>
      <x v="1386"/>
      <x/>
      <x/>
      <x/>
      <x/>
    </i>
    <i>
      <x v="1387"/>
      <x/>
      <x/>
      <x/>
      <x/>
    </i>
    <i>
      <x v="1388"/>
      <x/>
      <x/>
      <x/>
      <x/>
    </i>
    <i>
      <x v="1389"/>
      <x/>
      <x/>
      <x/>
      <x/>
    </i>
    <i>
      <x v="1390"/>
      <x/>
      <x/>
      <x/>
      <x/>
    </i>
    <i>
      <x v="1391"/>
      <x/>
      <x/>
      <x/>
      <x/>
    </i>
    <i>
      <x v="1392"/>
      <x/>
      <x/>
      <x/>
      <x/>
    </i>
    <i>
      <x v="1393"/>
      <x/>
      <x/>
      <x/>
      <x/>
    </i>
    <i>
      <x v="1394"/>
      <x/>
      <x/>
      <x/>
      <x/>
    </i>
    <i>
      <x v="1395"/>
      <x/>
      <x/>
      <x/>
      <x/>
    </i>
    <i>
      <x v="1396"/>
      <x/>
      <x/>
      <x/>
      <x/>
    </i>
    <i>
      <x v="1397"/>
      <x/>
      <x/>
      <x/>
      <x/>
    </i>
    <i>
      <x v="1398"/>
      <x/>
      <x/>
      <x/>
      <x/>
    </i>
    <i>
      <x v="1399"/>
      <x/>
      <x/>
      <x/>
      <x/>
    </i>
    <i>
      <x v="1400"/>
      <x/>
      <x/>
      <x/>
      <x/>
    </i>
    <i>
      <x v="1401"/>
      <x/>
      <x/>
      <x/>
      <x/>
    </i>
    <i>
      <x v="1402"/>
      <x/>
      <x/>
      <x/>
      <x/>
    </i>
    <i>
      <x v="1403"/>
      <x/>
      <x/>
      <x/>
      <x/>
    </i>
    <i>
      <x v="1404"/>
      <x/>
      <x/>
      <x/>
      <x/>
    </i>
    <i>
      <x v="1405"/>
      <x/>
      <x/>
      <x/>
      <x/>
    </i>
    <i>
      <x v="1406"/>
      <x/>
      <x/>
      <x/>
      <x/>
    </i>
    <i>
      <x v="1407"/>
      <x/>
      <x/>
      <x/>
      <x/>
    </i>
    <i>
      <x v="1408"/>
      <x/>
      <x/>
      <x/>
      <x/>
    </i>
    <i>
      <x v="1409"/>
      <x/>
      <x/>
      <x/>
      <x/>
    </i>
    <i>
      <x v="1410"/>
      <x/>
      <x/>
      <x/>
      <x/>
    </i>
    <i>
      <x v="1411"/>
      <x/>
      <x/>
      <x/>
      <x/>
    </i>
    <i>
      <x v="1412"/>
      <x/>
      <x/>
      <x/>
      <x/>
    </i>
    <i>
      <x v="1413"/>
      <x/>
      <x/>
      <x/>
      <x/>
    </i>
    <i>
      <x v="1414"/>
      <x/>
      <x/>
      <x/>
      <x/>
    </i>
    <i>
      <x v="1415"/>
      <x/>
      <x/>
      <x/>
      <x/>
    </i>
    <i>
      <x v="1416"/>
      <x/>
      <x/>
      <x/>
      <x/>
    </i>
    <i>
      <x v="1417"/>
      <x/>
      <x/>
      <x/>
      <x/>
    </i>
    <i>
      <x v="1418"/>
      <x/>
      <x/>
      <x/>
      <x/>
    </i>
    <i>
      <x v="1419"/>
      <x/>
      <x/>
      <x/>
      <x/>
    </i>
    <i>
      <x v="1420"/>
      <x/>
      <x/>
      <x/>
      <x/>
    </i>
    <i>
      <x v="1421"/>
      <x/>
      <x/>
      <x/>
      <x/>
    </i>
    <i>
      <x v="1422"/>
      <x/>
      <x/>
      <x/>
      <x/>
    </i>
    <i>
      <x v="1423"/>
      <x/>
      <x/>
      <x/>
      <x/>
    </i>
    <i>
      <x v="1424"/>
      <x/>
      <x/>
      <x/>
      <x/>
    </i>
    <i>
      <x v="1425"/>
      <x/>
      <x/>
      <x/>
      <x/>
    </i>
    <i>
      <x v="1426"/>
      <x/>
      <x/>
      <x/>
      <x/>
    </i>
    <i>
      <x v="1427"/>
      <x/>
      <x/>
      <x/>
      <x/>
    </i>
    <i>
      <x v="1428"/>
      <x/>
      <x/>
      <x/>
      <x/>
    </i>
    <i>
      <x v="1429"/>
      <x/>
      <x/>
      <x/>
      <x/>
    </i>
    <i>
      <x v="1430"/>
      <x/>
      <x/>
      <x/>
      <x/>
    </i>
    <i>
      <x v="1431"/>
      <x/>
      <x/>
      <x/>
      <x/>
    </i>
    <i>
      <x v="1432"/>
      <x/>
      <x/>
      <x/>
      <x/>
    </i>
    <i>
      <x v="1433"/>
      <x/>
      <x/>
      <x/>
      <x/>
    </i>
    <i>
      <x v="1434"/>
      <x/>
      <x/>
      <x/>
      <x/>
    </i>
    <i>
      <x v="1435"/>
      <x/>
      <x/>
      <x/>
      <x/>
    </i>
    <i>
      <x v="1436"/>
      <x/>
      <x/>
      <x/>
      <x/>
    </i>
    <i>
      <x v="1437"/>
      <x/>
      <x/>
      <x/>
      <x/>
    </i>
    <i>
      <x v="1438"/>
      <x/>
      <x/>
      <x/>
      <x/>
    </i>
    <i>
      <x v="1439"/>
      <x/>
      <x/>
      <x/>
      <x/>
    </i>
    <i>
      <x v="1440"/>
      <x/>
      <x/>
      <x/>
      <x/>
    </i>
    <i>
      <x v="1441"/>
      <x/>
      <x/>
      <x/>
      <x/>
    </i>
    <i>
      <x v="1442"/>
      <x/>
      <x/>
      <x/>
      <x/>
    </i>
    <i>
      <x v="1443"/>
      <x/>
      <x/>
      <x/>
      <x/>
    </i>
    <i>
      <x v="1444"/>
      <x/>
      <x/>
      <x/>
      <x/>
    </i>
    <i>
      <x v="1445"/>
      <x/>
      <x/>
      <x/>
      <x/>
    </i>
    <i>
      <x v="1446"/>
      <x/>
      <x/>
      <x/>
      <x/>
    </i>
    <i>
      <x v="1447"/>
      <x/>
      <x/>
      <x/>
      <x/>
    </i>
    <i>
      <x v="1448"/>
      <x/>
      <x/>
      <x/>
      <x/>
    </i>
    <i>
      <x v="1449"/>
      <x/>
      <x/>
      <x/>
      <x/>
    </i>
    <i>
      <x v="1450"/>
      <x/>
      <x/>
      <x/>
      <x/>
    </i>
    <i>
      <x v="1451"/>
      <x/>
      <x/>
      <x/>
      <x/>
    </i>
    <i>
      <x v="1452"/>
      <x/>
      <x/>
      <x/>
      <x/>
    </i>
    <i>
      <x v="1453"/>
      <x/>
      <x/>
      <x/>
      <x/>
    </i>
    <i>
      <x v="1454"/>
      <x/>
      <x/>
      <x/>
      <x/>
    </i>
    <i>
      <x v="1455"/>
      <x/>
      <x/>
      <x/>
      <x/>
    </i>
    <i>
      <x v="1456"/>
      <x/>
      <x/>
      <x/>
      <x/>
    </i>
    <i>
      <x v="1457"/>
      <x/>
      <x/>
      <x/>
      <x/>
    </i>
    <i>
      <x v="1458"/>
      <x/>
      <x/>
      <x/>
      <x/>
    </i>
    <i>
      <x v="1459"/>
      <x/>
      <x/>
      <x/>
      <x/>
    </i>
    <i>
      <x v="1460"/>
      <x/>
      <x/>
      <x/>
      <x/>
    </i>
    <i>
      <x v="1461"/>
      <x/>
      <x/>
      <x/>
      <x/>
    </i>
    <i>
      <x v="1462"/>
      <x/>
      <x/>
      <x/>
      <x/>
    </i>
    <i>
      <x v="1463"/>
      <x/>
      <x/>
      <x/>
      <x/>
    </i>
    <i>
      <x v="1464"/>
      <x/>
      <x/>
      <x/>
      <x/>
    </i>
    <i>
      <x v="1465"/>
      <x/>
      <x/>
      <x/>
      <x/>
    </i>
    <i>
      <x v="1466"/>
      <x/>
      <x/>
      <x/>
      <x/>
    </i>
    <i>
      <x v="1467"/>
      <x/>
      <x/>
      <x/>
      <x/>
    </i>
    <i>
      <x v="1468"/>
      <x/>
      <x/>
      <x/>
      <x/>
    </i>
    <i>
      <x v="1469"/>
      <x/>
      <x/>
      <x/>
      <x/>
    </i>
    <i>
      <x v="1470"/>
      <x/>
      <x/>
      <x/>
      <x/>
    </i>
    <i>
      <x v="1471"/>
      <x/>
      <x/>
      <x/>
      <x/>
    </i>
    <i>
      <x v="1472"/>
      <x/>
      <x/>
      <x/>
      <x/>
    </i>
    <i>
      <x v="1473"/>
      <x/>
      <x/>
      <x/>
      <x/>
    </i>
    <i>
      <x v="1474"/>
      <x/>
      <x/>
      <x/>
      <x/>
    </i>
    <i>
      <x v="1475"/>
      <x/>
      <x/>
      <x/>
      <x/>
    </i>
    <i>
      <x v="1476"/>
      <x/>
      <x/>
      <x/>
      <x/>
    </i>
    <i>
      <x v="1477"/>
      <x/>
      <x/>
      <x/>
      <x/>
    </i>
    <i>
      <x v="1478"/>
      <x/>
      <x/>
      <x/>
      <x/>
    </i>
    <i>
      <x v="1479"/>
      <x/>
      <x/>
      <x/>
      <x/>
    </i>
    <i>
      <x v="1480"/>
      <x/>
      <x/>
      <x/>
      <x/>
    </i>
    <i>
      <x v="1481"/>
      <x/>
      <x/>
      <x/>
      <x/>
    </i>
    <i>
      <x v="1482"/>
      <x/>
      <x/>
      <x/>
      <x/>
    </i>
    <i>
      <x v="1483"/>
      <x/>
      <x/>
      <x/>
      <x/>
    </i>
    <i>
      <x v="1484"/>
      <x/>
      <x/>
      <x/>
      <x/>
    </i>
    <i>
      <x v="1485"/>
      <x/>
      <x/>
      <x/>
      <x/>
    </i>
    <i>
      <x v="1486"/>
      <x/>
      <x/>
      <x/>
      <x/>
    </i>
    <i>
      <x v="1487"/>
      <x/>
      <x/>
      <x/>
      <x/>
    </i>
    <i>
      <x v="1488"/>
      <x/>
      <x/>
      <x/>
      <x/>
    </i>
    <i>
      <x v="1489"/>
      <x/>
      <x/>
      <x/>
      <x/>
    </i>
    <i>
      <x v="1490"/>
      <x/>
      <x/>
      <x/>
      <x/>
    </i>
    <i>
      <x v="1491"/>
      <x/>
      <x/>
      <x/>
      <x/>
    </i>
    <i>
      <x v="1492"/>
      <x/>
      <x/>
      <x/>
      <x/>
    </i>
    <i>
      <x v="1493"/>
      <x/>
      <x/>
      <x/>
      <x/>
    </i>
    <i>
      <x v="1494"/>
      <x/>
      <x/>
      <x/>
      <x/>
    </i>
    <i>
      <x v="1495"/>
      <x/>
      <x/>
      <x/>
      <x/>
    </i>
    <i>
      <x v="1496"/>
      <x/>
      <x/>
      <x/>
      <x/>
    </i>
    <i>
      <x v="1497"/>
      <x/>
      <x/>
      <x/>
      <x/>
    </i>
    <i>
      <x v="1498"/>
      <x/>
      <x/>
      <x/>
      <x/>
    </i>
    <i>
      <x v="1499"/>
      <x/>
      <x/>
      <x/>
      <x/>
    </i>
  </rowItems>
  <colItems count="1">
    <i/>
  </colItems>
  <pageFields count="1">
    <pageField fld="4" hier="-1"/>
  </pageFields>
  <formats count="12">
    <format dxfId="65">
      <pivotArea type="all" dataOnly="0" outline="0" fieldPosition="0"/>
    </format>
    <format dxfId="64">
      <pivotArea field="1" type="button" dataOnly="0" labelOnly="1" outline="0" axis="axisRow" fieldPosition="2"/>
    </format>
    <format dxfId="63">
      <pivotArea field="3" type="button" dataOnly="0" labelOnly="1" outline="0" axis="axisRow" fieldPosition="3"/>
    </format>
    <format dxfId="62">
      <pivotArea field="1" type="button" dataOnly="0" labelOnly="1" outline="0" axis="axisRow" fieldPosition="2"/>
    </format>
    <format dxfId="61">
      <pivotArea field="3" type="button" dataOnly="0" labelOnly="1" outline="0" axis="axisRow" fieldPosition="3"/>
    </format>
    <format dxfId="60">
      <pivotArea field="1" type="button" dataOnly="0" labelOnly="1" outline="0" axis="axisRow" fieldPosition="2"/>
    </format>
    <format dxfId="59">
      <pivotArea field="3" type="button" dataOnly="0" labelOnly="1" outline="0" axis="axisRow" fieldPosition="3"/>
    </format>
    <format dxfId="58">
      <pivotArea dataOnly="0" labelOnly="1" fieldPosition="0">
        <references count="1">
          <reference field="0" count="5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x v="50"/>
          </reference>
        </references>
      </pivotArea>
    </format>
    <format dxfId="57">
      <pivotArea dataOnly="0" labelOnly="1" fieldPosition="0">
        <references count="1">
          <reference field="0" count="49">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56">
      <pivotArea type="all" dataOnly="0" outline="0" fieldPosition="0"/>
    </format>
    <format dxfId="55">
      <pivotArea type="all" dataOnly="0" outline="0" fieldPosition="0"/>
    </format>
    <format dxfId="54">
      <pivotArea field="14" type="button" dataOnly="0" labelOnly="1" outline="0" axis="axisRow" fieldPosition="1"/>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CDD628A-C0A8-4BF7-8B5E-E71099FD3DF1}" name="PivotTable15" cacheId="227" applyNumberFormats="0" applyBorderFormats="0" applyFontFormats="0" applyPatternFormats="0" applyAlignmentFormats="0" applyWidthHeightFormats="1" dataCaption="Values" grandTotalCaption="Total # of Units" updatedVersion="8" minRefreshableVersion="3" showDrill="0" useAutoFormatting="1" itemPrintTitles="1" createdVersion="4" indent="0" outline="1" outlineData="1" multipleFieldFilters="0" rowHeaderCaption="Building Segment #" colHeaderCaption="">
  <location ref="C16:G20" firstHeaderRow="1" firstDataRow="2" firstDataCol="2"/>
  <pivotFields count="25">
    <pivotField outline="0" subtotalTop="0" showAll="0" defaultSubtotal="0"/>
    <pivotField axis="axisRow" outline="0" showAll="0" defaultSubtotal="0">
      <items count="3">
        <item m="1" x="2"/>
        <item m="1" x="1"/>
        <item x="0"/>
      </items>
      <extLst>
        <ext xmlns:x14="http://schemas.microsoft.com/office/spreadsheetml/2009/9/main" uri="{2946ED86-A175-432a-8AC1-64E0C546D7DE}">
          <x14:pivotField fillDownLabels="1"/>
        </ext>
      </extLst>
    </pivotField>
    <pivotField axis="axisRow" subtotalTop="0" showAll="0" sortType="ascending" defaultSubtotal="0">
      <items count="65">
        <item x="0"/>
        <item x="1"/>
        <item m="1" x="3"/>
        <item m="1" x="4"/>
        <item m="1" x="5"/>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x="2"/>
      </items>
    </pivotField>
    <pivotField subtotalTop="0" showAll="0" sortType="ascending" defaultSubtotal="0">
      <items count="65">
        <item x="0"/>
        <item x="1"/>
        <item m="1" x="3"/>
        <item m="1" x="4"/>
        <item m="1" x="5"/>
        <item m="1" x="6"/>
        <item m="1" x="7"/>
        <item m="1" x="8"/>
        <item m="1" x="9"/>
        <item m="1" x="29"/>
        <item m="1" x="10"/>
        <item m="1" x="11"/>
        <item m="1" x="12"/>
        <item m="1" x="13"/>
        <item m="1" x="14"/>
        <item m="1" x="15"/>
        <item m="1" x="16"/>
        <item m="1" x="17"/>
        <item m="1" x="18"/>
        <item m="1" x="19"/>
        <item m="1" x="20"/>
        <item m="1" x="21"/>
        <item m="1" x="22"/>
        <item m="1" x="23"/>
        <item m="1" x="24"/>
        <item m="1" x="25"/>
        <item m="1" x="26"/>
        <item m="1" x="27"/>
        <item m="1" x="28"/>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x="2"/>
      </items>
    </pivotField>
    <pivotField subtotalTop="0" showAll="0" defaultSubtotal="0"/>
    <pivotField subtotalTop="0" showAll="0" defaultSubtotal="0"/>
    <pivotField subtotalTop="0" showAll="0" defaultSubtotal="0"/>
    <pivotField axis="axisCol" subtotalTop="0" multipleItemSelectionAllowed="1" showAll="0" defaultSubtotal="0">
      <items count="3">
        <item n="Market Units Per Story" x="1"/>
        <item n="Affordable Housing Units Per Story" x="0"/>
        <item h="1" x="2"/>
      </items>
    </pivotField>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dragToRow="0" dragToCol="0" dragToPage="0" showAll="0" defaultSubtotal="0"/>
    <pivotField subtotalTop="0" dragToRow="0" dragToCol="0" dragToPage="0" showAll="0" defaultSubtotal="0"/>
    <pivotField subtotalTop="0" dragToRow="0" dragToCol="0" dragToPage="0" showAll="0" defaultSubtotal="0"/>
    <pivotField dataField="1" subtotalTop="0" dragToRow="0" dragToCol="0" dragToPage="0" showAll="0" defaultSubtotal="0"/>
    <pivotField subtotalTop="0" dragToRow="0" dragToCol="0" dragToPage="0" showAll="0" defaultSubtotal="0"/>
  </pivotFields>
  <rowFields count="2">
    <field x="1"/>
    <field x="2"/>
  </rowFields>
  <rowItems count="3">
    <i>
      <x v="2"/>
      <x/>
    </i>
    <i r="1">
      <x v="1"/>
    </i>
    <i t="grand">
      <x/>
    </i>
  </rowItems>
  <colFields count="1">
    <field x="7"/>
  </colFields>
  <colItems count="3">
    <i>
      <x/>
    </i>
    <i>
      <x v="1"/>
    </i>
    <i t="grand">
      <x/>
    </i>
  </colItems>
  <dataFields count="1">
    <dataField name="Construction Story Stacking" fld="23" baseField="1" baseItem="0" numFmtId="2"/>
  </dataFields>
  <formats count="11">
    <format dxfId="31">
      <pivotArea field="3" type="button" dataOnly="0" labelOnly="1" outline="0"/>
    </format>
    <format dxfId="30">
      <pivotArea dataOnly="0" labelOnly="1" fieldPosition="0">
        <references count="1">
          <reference field="7" count="0"/>
        </references>
      </pivotArea>
    </format>
    <format dxfId="29">
      <pivotArea dataOnly="0" labelOnly="1" grandCol="1" outline="0" fieldPosition="0"/>
    </format>
    <format dxfId="28">
      <pivotArea field="3" type="button" dataOnly="0" labelOnly="1" outline="0"/>
    </format>
    <format dxfId="27">
      <pivotArea dataOnly="0" labelOnly="1" fieldPosition="0">
        <references count="1">
          <reference field="7" count="0"/>
        </references>
      </pivotArea>
    </format>
    <format dxfId="26">
      <pivotArea dataOnly="0" labelOnly="1" grandCol="1" outline="0" fieldPosition="0"/>
    </format>
    <format dxfId="25">
      <pivotArea type="all" dataOnly="0" outline="0" fieldPosition="0"/>
    </format>
    <format dxfId="24">
      <pivotArea type="all" dataOnly="0" outline="0" fieldPosition="0"/>
    </format>
    <format dxfId="23">
      <pivotArea type="origin" dataOnly="0" labelOnly="1" outline="0" fieldPosition="0"/>
    </format>
    <format dxfId="22">
      <pivotArea collapsedLevelsAreSubtotals="1" fieldPosition="0">
        <references count="2">
          <reference field="1" count="0" selected="0"/>
          <reference field="2" count="4">
            <x v="0"/>
            <x v="1"/>
            <x v="2"/>
            <x v="3"/>
          </reference>
        </references>
      </pivotArea>
    </format>
    <format dxfId="21">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3549580-6AF6-428B-A52C-07AB690D1846}" name="PivotTable1" cacheId="227" applyNumberFormats="0" applyBorderFormats="0" applyFontFormats="0" applyPatternFormats="0" applyAlignmentFormats="0" applyWidthHeightFormats="1" dataCaption="Values" grandTotalCaption="Total # of Units" updatedVersion="8" minRefreshableVersion="3" useAutoFormatting="1" itemPrintTitles="1" createdVersion="4" indent="0" outline="1" outlineData="1" multipleFieldFilters="0" rowHeaderCaption="Building #" colHeaderCaption="" fieldListSortAscending="1">
  <location ref="K16:O20" firstHeaderRow="1" firstDataRow="2" firstDataCol="2"/>
  <pivotFields count="25">
    <pivotField outline="0" showAll="0" defaultSubtotal="0"/>
    <pivotField axis="axisRow" outline="0" showAll="0" defaultSubtotal="0">
      <items count="3">
        <item m="1" x="2"/>
        <item m="1" x="1"/>
        <item x="0"/>
      </items>
      <extLst>
        <ext xmlns:x14="http://schemas.microsoft.com/office/spreadsheetml/2009/9/main" uri="{2946ED86-A175-432a-8AC1-64E0C546D7DE}">
          <x14:pivotField fillDownLabels="1"/>
        </ext>
      </extLst>
    </pivotField>
    <pivotField axis="axisRow" showAll="0" sortType="ascending" defaultSubtotal="0">
      <items count="65">
        <item x="0"/>
        <item x="1"/>
        <item m="1" x="3"/>
        <item m="1" x="4"/>
        <item m="1" x="5"/>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x="2"/>
      </items>
    </pivotField>
    <pivotField showAll="0" sortType="ascending">
      <items count="66">
        <item x="0"/>
        <item x="1"/>
        <item m="1" x="3"/>
        <item m="1" x="4"/>
        <item m="1" x="5"/>
        <item m="1" x="6"/>
        <item m="1" x="7"/>
        <item m="1" x="8"/>
        <item m="1" x="9"/>
        <item m="1" x="29"/>
        <item m="1" x="10"/>
        <item m="1" x="11"/>
        <item m="1" x="12"/>
        <item m="1" x="13"/>
        <item m="1" x="14"/>
        <item m="1" x="15"/>
        <item m="1" x="16"/>
        <item m="1" x="17"/>
        <item m="1" x="18"/>
        <item m="1" x="19"/>
        <item m="1" x="20"/>
        <item m="1" x="21"/>
        <item m="1" x="22"/>
        <item m="1" x="23"/>
        <item m="1" x="24"/>
        <item m="1" x="25"/>
        <item m="1" x="26"/>
        <item m="1" x="27"/>
        <item m="1" x="28"/>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x="2"/>
        <item t="default"/>
      </items>
    </pivotField>
    <pivotField showAll="0"/>
    <pivotField showAll="0"/>
    <pivotField showAll="0"/>
    <pivotField axis="axisCol" multipleItemSelectionAllowed="1" showAll="0">
      <items count="4">
        <item n="Market Units Per Story" x="1"/>
        <item n="Affordable Housing Units Per Story" x="0"/>
        <item h="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s>
  <rowFields count="2">
    <field x="1"/>
    <field x="2"/>
  </rowFields>
  <rowItems count="3">
    <i>
      <x v="2"/>
      <x/>
    </i>
    <i r="1">
      <x v="1"/>
    </i>
    <i t="grand">
      <x/>
    </i>
  </rowItems>
  <colFields count="1">
    <field x="7"/>
  </colFields>
  <colItems count="3">
    <i>
      <x/>
    </i>
    <i>
      <x v="1"/>
    </i>
    <i t="grand">
      <x/>
    </i>
  </colItems>
  <dataFields count="1">
    <dataField name="Sum of Field4" fld="23" baseField="0" baseItem="0"/>
  </dataFields>
  <formats count="8">
    <format dxfId="39">
      <pivotArea field="3" type="button" dataOnly="0" labelOnly="1" outline="0"/>
    </format>
    <format dxfId="38">
      <pivotArea dataOnly="0" labelOnly="1" fieldPosition="0">
        <references count="1">
          <reference field="7" count="0"/>
        </references>
      </pivotArea>
    </format>
    <format dxfId="37">
      <pivotArea dataOnly="0" labelOnly="1" grandCol="1" outline="0" fieldPosition="0"/>
    </format>
    <format dxfId="36">
      <pivotArea field="3" type="button" dataOnly="0" labelOnly="1" outline="0"/>
    </format>
    <format dxfId="35">
      <pivotArea dataOnly="0" labelOnly="1" fieldPosition="0">
        <references count="1">
          <reference field="7" count="0"/>
        </references>
      </pivotArea>
    </format>
    <format dxfId="34">
      <pivotArea dataOnly="0" labelOnly="1" grandCol="1" outline="0" fieldPosition="0"/>
    </format>
    <format dxfId="33">
      <pivotArea type="all" dataOnly="0" outline="0" fieldPosition="0"/>
    </format>
    <format dxfId="32">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A0DE6D0-B54C-4272-B402-8EAC3199FCC4}" name="PivotTable10" cacheId="206" applyNumberFormats="0" applyBorderFormats="0" applyFontFormats="0" applyPatternFormats="0" applyAlignmentFormats="0" applyWidthHeightFormats="1" dataCaption="Values" updatedVersion="8" minRefreshableVersion="3" useAutoFormatting="1" subtotalHiddenItems="1" rowGrandTotals="0" colGrandTotals="0" itemPrintTitles="1" createdVersion="6" indent="0" outline="1" outlineData="1" multipleFieldFilters="0">
  <location ref="K20:N24" firstHeaderRow="1" firstDataRow="2" firstDataCol="1"/>
  <pivotFields count="4">
    <pivotField axis="axisCol" allDrilled="1" subtotalTop="0" showAll="0" dataSourceSort="1" defaultSubtotal="0" defaultAttributeDrillState="1">
      <items count="3">
        <item x="0"/>
        <item x="1"/>
        <item x="2"/>
      </items>
    </pivotField>
    <pivotField dataField="1" subtotalTop="0" showAll="0" defaultSubtotal="0"/>
    <pivotField allDrilled="1" subtotalTop="0" showAll="0" dataSourceSort="1" defaultSubtotal="0" defaultAttributeDrillState="1"/>
    <pivotField axis="axisRow" allDrilled="1" subtotalTop="0" showAll="0" dataSourceSort="1" defaultSubtotal="0" defaultAttributeDrillState="1">
      <items count="3">
        <item x="0"/>
        <item x="1"/>
        <item x="2"/>
      </items>
    </pivotField>
  </pivotFields>
  <rowFields count="1">
    <field x="3"/>
  </rowFields>
  <rowItems count="3">
    <i>
      <x/>
    </i>
    <i>
      <x v="1"/>
    </i>
    <i>
      <x v="2"/>
    </i>
  </rowItems>
  <colFields count="1">
    <field x="0"/>
  </colFields>
  <colItems count="3">
    <i>
      <x/>
    </i>
    <i>
      <x v="1"/>
    </i>
    <i>
      <x v="2"/>
    </i>
  </colItems>
  <dataFields count="1">
    <dataField name="Distinct Count of Apt #" fld="1" subtotal="count" baseField="0" baseItem="0">
      <extLst>
        <ext xmlns:x15="http://schemas.microsoft.com/office/spreadsheetml/2010/11/main" uri="{FABC7310-3BB5-11E1-824E-6D434824019B}">
          <x15:dataField isCountDistinct="1"/>
        </ext>
      </extLst>
    </dataField>
  </dataFields>
  <pivotHierarchies count="22">
    <pivotHierarchy dragToData="1"/>
    <pivotHierarchy dragToData="1"/>
    <pivotHierarchy dragToData="1"/>
    <pivotHierarchy dragToData="1"/>
    <pivotHierarchy dragToData="1">
      <members count="15" level="1">
        <member name="[Range].[Apt #].&amp;[1A]"/>
        <member name="[Range].[Apt #].&amp;[1B]"/>
        <member name="[Range].[Apt #].&amp;[1C]"/>
        <member name="[Range].[Apt #].&amp;[2A]"/>
        <member name="[Range].[Apt #].&amp;[2B]"/>
        <member name="[Range].[Apt #].&amp;[2C]"/>
        <member name="[Range].[Apt #].&amp;[3A]"/>
        <member name="[Range].[Apt #].&amp;[3B]"/>
        <member name="[Range].[Apt #].&amp;[3C]"/>
        <member name="[Range].[Apt #].&amp;[4A]"/>
        <member name="[Range].[Apt #].&amp;[4B]"/>
        <member name="[Range].[Apt #].&amp;[4C]"/>
        <member name="[Range].[Apt #].&amp;[5A]"/>
        <member name="[Range].[Apt #].&amp;[5B]"/>
        <member name="[Range].[Apt #].&amp;[5C]"/>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pivotHierarchy dragToData="1"/>
    <pivotHierarchy dragToData="1" caption="Distinct Count of Apt #"/>
  </pivotHierarchies>
  <pivotTableStyleInfo name="PivotStyleLight16" showRowHeaders="1" showColHeaders="1" showRowStripes="0" showColStripes="0" showLastColumn="1"/>
  <rowHierarchiesUsage count="1">
    <rowHierarchyUsage hierarchyUsage="3"/>
  </rowHierarchiesUsage>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3EAC016-60A6-45AE-95B6-84D67E8DF3E5}" name="PivotTable8" cacheId="197" applyNumberFormats="0" applyBorderFormats="0" applyFontFormats="0" applyPatternFormats="0" applyAlignmentFormats="0" applyWidthHeightFormats="1" dataCaption="Values" updatedVersion="8" minRefreshableVersion="3" useAutoFormatting="1" subtotalHiddenItems="1" itemPrintTitles="1" createdVersion="6" indent="0" outline="1" outlineData="1" multipleFieldFilters="0">
  <location ref="AE21:AI23" firstHeaderRow="1" firstDataRow="2" firstDataCol="1"/>
  <pivotFields count="3">
    <pivotField axis="axisCol" allDrilled="1" subtotalTop="0" showAll="0" dataSourceSort="1" defaultSubtotal="0" defaultAttributeDrillState="1">
      <items count="3">
        <item x="0"/>
        <item x="1"/>
        <item x="2"/>
      </items>
    </pivotField>
    <pivotField allDrilled="1" subtotalTop="0" showAll="0" dataSourceSort="1" defaultSubtotal="0" defaultAttributeDrillState="1"/>
    <pivotField dataField="1" subtotalTop="0" showAll="0" defaultSubtotal="0"/>
  </pivotFields>
  <rowItems count="1">
    <i/>
  </rowItems>
  <colFields count="1">
    <field x="0"/>
  </colFields>
  <colItems count="4">
    <i>
      <x/>
    </i>
    <i>
      <x v="1"/>
    </i>
    <i>
      <x v="2"/>
    </i>
    <i t="grand">
      <x/>
    </i>
  </colItems>
  <dataFields count="1">
    <dataField name="Distinct Count of Apt #" fld="2" subtotal="count" baseField="0" baseItem="0">
      <extLst>
        <ext xmlns:x15="http://schemas.microsoft.com/office/spreadsheetml/2010/11/main" uri="{FABC7310-3BB5-11E1-824E-6D434824019B}">
          <x15:dataField isCountDistinct="1"/>
        </ext>
      </extLst>
    </dataField>
  </dataFields>
  <pivotHierarchies count="22">
    <pivotHierarchy dragToData="1"/>
    <pivotHierarchy dragToData="1"/>
    <pivotHierarchy dragToData="1"/>
    <pivotHierarchy dragToData="1"/>
    <pivotHierarchy dragToData="1">
      <members count="15" level="1">
        <member name="[Range].[Apt #].&amp;[1A]"/>
        <member name="[Range].[Apt #].&amp;[1B]"/>
        <member name="[Range].[Apt #].&amp;[1C]"/>
        <member name="[Range].[Apt #].&amp;[2A]"/>
        <member name="[Range].[Apt #].&amp;[2B]"/>
        <member name="[Range].[Apt #].&amp;[2C]"/>
        <member name="[Range].[Apt #].&amp;[3A]"/>
        <member name="[Range].[Apt #].&amp;[3B]"/>
        <member name="[Range].[Apt #].&amp;[3C]"/>
        <member name="[Range].[Apt #].&amp;[4A]"/>
        <member name="[Range].[Apt #].&amp;[4B]"/>
        <member name="[Range].[Apt #].&amp;[4C]"/>
        <member name="[Range].[Apt #].&amp;[5A]"/>
        <member name="[Range].[Apt #].&amp;[5B]"/>
        <member name="[Range].[Apt #].&amp;[5C]"/>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pivotHierarchy dragToData="1"/>
    <pivotHierarchy dragToData="1" caption="Distinct Count of Apt #"/>
  </pivotHierarchies>
  <pivotTableStyleInfo name="PivotStyleLight16" showRowHeaders="1" showColHeaders="1" showRowStripes="0" showColStripes="0" showLastColumn="1"/>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274973CA-CD1B-4B35-B564-AAE2D3582006}" name="PivotTable7" cacheId="200" applyNumberFormats="0" applyBorderFormats="0" applyFontFormats="0" applyPatternFormats="0" applyAlignmentFormats="0" applyWidthHeightFormats="1" dataCaption="Values" updatedVersion="8" minRefreshableVersion="3" useAutoFormatting="1" subtotalHiddenItems="1" itemPrintTitles="1" createdVersion="6" indent="0" outline="1" outlineData="1" multipleFieldFilters="0">
  <location ref="Y21:AC23" firstHeaderRow="1" firstDataRow="2" firstDataCol="1"/>
  <pivotFields count="3">
    <pivotField axis="axisCol" allDrilled="1" subtotalTop="0" showAll="0" dataSourceSort="1" defaultSubtotal="0" defaultAttributeDrillState="1">
      <items count="3">
        <item x="0"/>
        <item x="1"/>
        <item x="2"/>
      </items>
    </pivotField>
    <pivotField allDrilled="1" subtotalTop="0" showAll="0" dataSourceSort="1" defaultSubtotal="0" defaultAttributeDrillState="1"/>
    <pivotField dataField="1" subtotalTop="0" showAll="0" defaultSubtotal="0"/>
  </pivotFields>
  <rowItems count="1">
    <i/>
  </rowItems>
  <colFields count="1">
    <field x="0"/>
  </colFields>
  <colItems count="4">
    <i>
      <x/>
    </i>
    <i>
      <x v="1"/>
    </i>
    <i>
      <x v="2"/>
    </i>
    <i t="grand">
      <x/>
    </i>
  </colItems>
  <dataFields count="1">
    <dataField name="Distinct Count of Apt #" fld="2" subtotal="count" baseField="0" baseItem="0">
      <extLst>
        <ext xmlns:x15="http://schemas.microsoft.com/office/spreadsheetml/2010/11/main" uri="{FABC7310-3BB5-11E1-824E-6D434824019B}">
          <x15:dataField isCountDistinct="1"/>
        </ext>
      </extLst>
    </dataField>
  </dataFields>
  <pivotHierarchies count="22">
    <pivotHierarchy dragToData="1"/>
    <pivotHierarchy dragToData="1"/>
    <pivotHierarchy dragToData="1"/>
    <pivotHierarchy dragToData="1"/>
    <pivotHierarchy dragToData="1">
      <members count="24" level="1">
        <member name="[Range].[Apt #].&amp;[2A]"/>
        <member name="[Range].[Apt #].&amp;[2B]"/>
        <member name="[Range].[Apt #].&amp;[2C]"/>
        <member name="[Range].[Apt #].&amp;[2D]"/>
        <member name="[Range].[Apt #].&amp;[2E]"/>
        <member name="[Range].[Apt #].&amp;[2F]"/>
        <member name="[Range].[Apt #].&amp;[3A]"/>
        <member name="[Range].[Apt #].&amp;[3B]"/>
        <member name="[Range].[Apt #].&amp;[3C]"/>
        <member name="[Range].[Apt #].&amp;[3D]"/>
        <member name="[Range].[Apt #].&amp;[3E]"/>
        <member name="[Range].[Apt #].&amp;[3F]"/>
        <member name="[Range].[Apt #].&amp;[3G]"/>
        <member name="[Range].[Apt #].&amp;[4A]"/>
        <member name="[Range].[Apt #].&amp;[4B]"/>
        <member name="[Range].[Apt #].&amp;[4C]"/>
        <member name="[Range].[Apt #].&amp;[4D]"/>
        <member name="[Range].[Apt #].&amp;[4E]"/>
        <member name="[Range].[Apt #].&amp;[4F]"/>
        <member name="[Range].[Apt #].&amp;[4G]"/>
        <member name="[Range].[Apt #].&amp;[5A]"/>
        <member name="[Range].[Apt #].&amp;[5B]"/>
        <member name="[Range].[Apt #].&amp;[5C]"/>
        <member name="[Range].[Apt #].&amp;[5D]"/>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pivotHierarchy dragToData="1"/>
    <pivotHierarchy dragToData="1" caption="Distinct Count of Apt #"/>
  </pivotHierarchies>
  <pivotTableStyleInfo name="PivotStyleLight16" showRowHeaders="1" showColHeaders="1" showRowStripes="0" showColStripes="0" showLastColumn="1"/>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2313D20A-41FE-4FDD-94D4-6DE01EB55599}" name="PivotTable6" cacheId="203" applyNumberFormats="0" applyBorderFormats="0" applyFontFormats="0" applyPatternFormats="0" applyAlignmentFormats="0" applyWidthHeightFormats="1" dataCaption="Values" updatedVersion="8" minRefreshableVersion="3" useAutoFormatting="1" subtotalHiddenItems="1" rowGrandTotals="0" colGrandTotals="0" itemPrintTitles="1" createdVersion="6" indent="0" outline="1" outlineData="1" multipleFieldFilters="0">
  <location ref="A20:D24" firstHeaderRow="1" firstDataRow="2" firstDataCol="1"/>
  <pivotFields count="4">
    <pivotField axis="axisCol" allDrilled="1" subtotalTop="0" showAll="0" dataSourceSort="1" defaultSubtotal="0" defaultAttributeDrillState="1">
      <items count="3">
        <item x="0"/>
        <item x="1"/>
        <item x="2"/>
      </items>
    </pivotField>
    <pivotField allDrilled="1" subtotalTop="0" showAll="0" dataSourceSort="1" defaultSubtotal="0" defaultAttributeDrillState="1"/>
    <pivotField dataField="1" subtotalTop="0" showAll="0" defaultSubtotal="0"/>
    <pivotField axis="axisRow" allDrilled="1" subtotalTop="0" showAll="0" dataSourceSort="1" defaultSubtotal="0" defaultAttributeDrillState="1">
      <items count="3">
        <item x="0"/>
        <item x="1"/>
        <item x="2"/>
      </items>
    </pivotField>
  </pivotFields>
  <rowFields count="1">
    <field x="3"/>
  </rowFields>
  <rowItems count="3">
    <i>
      <x/>
    </i>
    <i>
      <x v="1"/>
    </i>
    <i>
      <x v="2"/>
    </i>
  </rowItems>
  <colFields count="1">
    <field x="0"/>
  </colFields>
  <colItems count="3">
    <i>
      <x/>
    </i>
    <i>
      <x v="1"/>
    </i>
    <i>
      <x v="2"/>
    </i>
  </colItems>
  <dataFields count="1">
    <dataField name="Distinct Count of Apt #" fld="2" subtotal="count" baseField="0" baseItem="0">
      <extLst>
        <ext xmlns:x15="http://schemas.microsoft.com/office/spreadsheetml/2010/11/main" uri="{FABC7310-3BB5-11E1-824E-6D434824019B}">
          <x15:dataField isCountDistinct="1"/>
        </ext>
      </extLst>
    </dataField>
  </dataFields>
  <pivotHierarchies count="22">
    <pivotHierarchy dragToData="1"/>
    <pivotHierarchy dragToData="1"/>
    <pivotHierarchy dragToData="1"/>
    <pivotHierarchy dragToData="1"/>
    <pivotHierarchy dragToData="1">
      <members count="15" level="1">
        <member name="[Range].[Apt #].&amp;[1A]"/>
        <member name="[Range].[Apt #].&amp;[1B]"/>
        <member name="[Range].[Apt #].&amp;[1C]"/>
        <member name="[Range].[Apt #].&amp;[2A]"/>
        <member name="[Range].[Apt #].&amp;[2B]"/>
        <member name="[Range].[Apt #].&amp;[2C]"/>
        <member name="[Range].[Apt #].&amp;[3A]"/>
        <member name="[Range].[Apt #].&amp;[3B]"/>
        <member name="[Range].[Apt #].&amp;[3C]"/>
        <member name="[Range].[Apt #].&amp;[4A]"/>
        <member name="[Range].[Apt #].&amp;[4B]"/>
        <member name="[Range].[Apt #].&amp;[4C]"/>
        <member name="[Range].[Apt #].&amp;[5A]"/>
        <member name="[Range].[Apt #].&amp;[5B]"/>
        <member name="[Range].[Apt #].&amp;[5C]"/>
      </members>
    </pivotHierarchy>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Data="1" caption="Distinct Count of Affordable Housing Unit"/>
    <pivotHierarchy dragToData="1"/>
    <pivotHierarchy dragToData="1" caption="Distinct Count of Apt #"/>
  </pivotHierarchies>
  <pivotTableStyleInfo name="PivotStyleLight16" showRowHeaders="1" showColHeaders="1" showRowStripes="0" showColStripes="0" showLastColumn="1"/>
  <rowHierarchiesUsage count="1">
    <rowHierarchyUsage hierarchyUsage="6"/>
  </rowHierarchiesUsage>
  <colHierarchiesUsage count="1">
    <colHierarchyUsage hierarchyUsage="7"/>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Input!$B$17:$P$1517">
        <x15:activeTabTopLevelEntity name="[Rang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PivotTable9" cacheId="220" applyNumberFormats="0" applyBorderFormats="0" applyFontFormats="0" applyPatternFormats="0" applyAlignmentFormats="0" applyWidthHeightFormats="1" dataCaption="Values" showError="1" updatedVersion="8" minRefreshableVersion="3" useAutoFormatting="1" rowGrandTotals="0" colGrandTotals="0" itemPrintTitles="1" createdVersion="4" indent="0" outline="1" outlineData="1" multipleFieldFilters="0" colHeaderCaption="Marketing/Affordable Housing Dus">
  <location ref="U23:U24" firstHeaderRow="1" firstDataRow="1" firstDataCol="1" rowPageCount="1" colPageCount="1"/>
  <pivotFields count="19">
    <pivotField showAll="0"/>
    <pivotField showAll="0"/>
    <pivotField showAll="0"/>
    <pivotField showAll="0" defaultSubtotal="0"/>
    <pivotField axis="axisRow" showAll="0">
      <items count="1461">
        <item x="2"/>
        <item m="1" x="1096"/>
        <item m="1" x="1451"/>
        <item m="1" x="1426"/>
        <item m="1" x="1405"/>
        <item m="1" x="1392"/>
        <item m="1" x="1380"/>
        <item m="1" x="1367"/>
        <item m="1" x="1356"/>
        <item m="1" x="1348"/>
        <item m="1" x="1339"/>
        <item m="1" x="1331"/>
        <item m="1" x="1324"/>
        <item m="1" x="1317"/>
        <item m="1" x="1310"/>
        <item m="1" x="1304"/>
        <item m="1" x="1297"/>
        <item m="1" x="1085"/>
        <item m="1" x="1288"/>
        <item m="1" x="1078"/>
        <item m="1" x="1279"/>
        <item m="1" x="1072"/>
        <item m="1" x="1273"/>
        <item m="1" x="1067"/>
        <item m="1" x="1265"/>
        <item m="1" x="1060"/>
        <item m="1" x="1258"/>
        <item m="1" x="1457"/>
        <item m="1" x="1251"/>
        <item m="1" x="1453"/>
        <item m="1" x="1245"/>
        <item m="1" x="1446"/>
        <item m="1" x="1237"/>
        <item m="1" x="1349"/>
        <item m="1" x="1440"/>
        <item m="1" x="1126"/>
        <item m="1" x="1230"/>
        <item m="1" x="1340"/>
        <item m="1" x="1433"/>
        <item m="1" x="1118"/>
        <item m="1" x="1222"/>
        <item m="1" x="1332"/>
        <item m="1" x="1427"/>
        <item m="1" x="1112"/>
        <item m="1" x="1214"/>
        <item m="1" x="1325"/>
        <item m="1" x="1421"/>
        <item m="1" x="1107"/>
        <item m="1" x="1207"/>
        <item m="1" x="1318"/>
        <item m="1" x="1415"/>
        <item m="1" x="1101"/>
        <item m="1" x="1199"/>
        <item m="1" x="1311"/>
        <item m="1" x="1411"/>
        <item m="1" x="1097"/>
        <item m="1" x="1193"/>
        <item m="1" x="1305"/>
        <item m="1" x="1406"/>
        <item m="1" x="1091"/>
        <item m="1" x="1186"/>
        <item m="1" x="1298"/>
        <item m="1" x="1400"/>
        <item m="1" x="1086"/>
        <item m="1" x="1179"/>
        <item m="1" x="1234"/>
        <item m="1" x="1289"/>
        <item m="1" x="1344"/>
        <item m="1" x="1393"/>
        <item m="1" x="1437"/>
        <item m="1" x="1079"/>
        <item m="1" x="1122"/>
        <item m="1" x="1171"/>
        <item m="1" x="1226"/>
        <item m="1" x="1280"/>
        <item m="1" x="1336"/>
        <item m="1" x="1386"/>
        <item m="1" x="1431"/>
        <item m="1" x="1073"/>
        <item m="1" x="1116"/>
        <item m="1" x="1166"/>
        <item m="1" x="1219"/>
        <item m="1" x="1274"/>
        <item m="1" x="1329"/>
        <item m="1" x="1381"/>
        <item m="1" x="1425"/>
        <item m="1" x="1068"/>
        <item m="1" x="1111"/>
        <item m="1" x="1159"/>
        <item m="1" x="1212"/>
        <item m="1" x="1266"/>
        <item m="1" x="1322"/>
        <item m="1" x="1374"/>
        <item m="1" x="1419"/>
        <item m="1" x="1061"/>
        <item m="1" x="1105"/>
        <item m="1" x="1152"/>
        <item m="1" x="1204"/>
        <item m="1" x="1259"/>
        <item m="1" x="1315"/>
        <item m="1" x="1368"/>
        <item m="1" x="807"/>
        <item m="1" x="808"/>
        <item m="1" x="809"/>
        <item m="1" x="810"/>
        <item m="1" x="811"/>
        <item m="1" x="812"/>
        <item m="1" x="813"/>
        <item m="1" x="814"/>
        <item m="1" x="815"/>
        <item m="1" x="816"/>
        <item m="1" x="817"/>
        <item m="1" x="1140"/>
        <item m="1" x="1190"/>
        <item m="1" x="1246"/>
        <item m="1" x="1302"/>
        <item m="1" x="1357"/>
        <item m="1" x="1403"/>
        <item m="1" x="1447"/>
        <item m="1" x="1089"/>
        <item m="1" x="1133"/>
        <item m="1" x="1182"/>
        <item m="1" x="1238"/>
        <item m="1" x="1294"/>
        <item m="1" x="1350"/>
        <item m="1" x="1397"/>
        <item m="1" x="1441"/>
        <item m="1" x="1082"/>
        <item m="1" x="1127"/>
        <item m="1" x="1150"/>
        <item m="1" x="1175"/>
        <item m="1" x="1202"/>
        <item m="1" x="1231"/>
        <item m="1" x="1256"/>
        <item m="1" x="1285"/>
        <item m="1" x="1314"/>
        <item m="1" x="1342"/>
        <item m="1" x="1366"/>
        <item m="1" x="1390"/>
        <item m="1" x="1413"/>
        <item m="1" x="1435"/>
        <item m="1" x="1456"/>
        <item m="1" x="1076"/>
        <item m="1" x="1099"/>
        <item m="1" x="1120"/>
        <item m="1" x="1144"/>
        <item m="1" x="1169"/>
        <item m="1" x="1195"/>
        <item m="1" x="1223"/>
        <item m="1" x="1249"/>
        <item m="1" x="1277"/>
        <item m="1" x="1307"/>
        <item m="1" x="1333"/>
        <item m="1" x="1360"/>
        <item m="1" x="1383"/>
        <item m="1" x="1407"/>
        <item m="1" x="1428"/>
        <item m="1" x="1449"/>
        <item m="1" x="1069"/>
        <item m="1" x="1092"/>
        <item m="1" x="1113"/>
        <item m="1" x="1137"/>
        <item m="1" x="1162"/>
        <item m="1" x="1188"/>
        <item m="1" x="1216"/>
        <item m="1" x="1243"/>
        <item m="1" x="1270"/>
        <item m="1" x="1301"/>
        <item m="1" x="1327"/>
        <item m="1" x="1354"/>
        <item m="1" x="1377"/>
        <item m="1" x="1401"/>
        <item m="1" x="1422"/>
        <item m="1" x="1444"/>
        <item m="1" x="1064"/>
        <item m="1" x="1087"/>
        <item m="1" x="1108"/>
        <item m="1" x="1130"/>
        <item m="1" x="1155"/>
        <item m="1" x="1180"/>
        <item m="1" x="1208"/>
        <item m="1" x="1235"/>
        <item m="1" x="1262"/>
        <item m="1" x="1292"/>
        <item m="1" x="1319"/>
        <item m="1" x="1345"/>
        <item m="1" x="1370"/>
        <item m="1" x="1394"/>
        <item m="1" x="1416"/>
        <item m="1" x="1438"/>
        <item m="1" x="1459"/>
        <item m="1" x="1080"/>
        <item m="1" x="1102"/>
        <item m="1" x="1124"/>
        <item m="1" x="1147"/>
        <item m="1" x="1173"/>
        <item m="1" x="1200"/>
        <item m="1" x="1228"/>
        <item m="1" x="1254"/>
        <item m="1" x="1282"/>
        <item m="1" x="1312"/>
        <item m="1" x="3"/>
        <item m="1" x="4"/>
        <item m="1" x="5"/>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1063"/>
        <item m="1" x="1046"/>
        <item m="1" x="1048"/>
        <item m="1" x="1050"/>
        <item m="1" x="1052"/>
        <item m="1" x="1054"/>
        <item m="1" x="1056"/>
        <item m="1" x="1057"/>
        <item m="1" x="1055"/>
        <item m="1" x="1053"/>
        <item m="1" x="1051"/>
        <item m="1" x="1049"/>
        <item m="1" x="1047"/>
        <item m="1" x="1045"/>
        <item m="1" x="1044"/>
        <item m="1" x="1043"/>
        <item m="1" x="1041"/>
        <item m="1" x="1039"/>
        <item m="1" x="1038"/>
        <item m="1" x="1040"/>
        <item m="1" x="1042"/>
        <item m="1" x="1123"/>
        <item m="1" x="1135"/>
        <item m="1" x="1146"/>
        <item m="1" x="1160"/>
        <item m="1" x="1172"/>
        <item m="1" x="1185"/>
        <item m="1" x="1198"/>
        <item m="1" x="1213"/>
        <item m="1" x="1227"/>
        <item m="1" x="1241"/>
        <item m="1" x="1253"/>
        <item m="1" x="1267"/>
        <item m="1" x="1281"/>
        <item m="1" x="1296"/>
        <item m="1" x="1309"/>
        <item m="1" x="1323"/>
        <item m="1" x="1337"/>
        <item m="1" x="1352"/>
        <item m="1" x="1363"/>
        <item m="1" x="1375"/>
        <item m="1" x="1387"/>
        <item m="1" x="1399"/>
        <item m="1" x="1410"/>
        <item m="1" x="1420"/>
        <item m="1" x="1432"/>
        <item m="1" x="1443"/>
        <item m="1" x="1454"/>
        <item m="1" x="1062"/>
        <item m="1" x="1074"/>
        <item m="1" x="1084"/>
        <item m="1" x="1095"/>
        <item m="1" x="1106"/>
        <item m="1" x="1117"/>
        <item m="1" x="1129"/>
        <item m="1" x="1141"/>
        <item m="1" x="1154"/>
        <item m="1" x="1167"/>
        <item m="1" x="1178"/>
        <item m="1" x="1192"/>
        <item m="1" x="1206"/>
        <item m="1" x="122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71"/>
        <item m="1" x="72"/>
        <item m="1" x="73"/>
        <item m="1" x="74"/>
        <item m="1" x="75"/>
        <item m="1" x="76"/>
        <item m="1" x="77"/>
        <item m="1" x="78"/>
        <item m="1" x="79"/>
        <item m="1" x="80"/>
        <item m="1" x="1028"/>
        <item m="1" x="1030"/>
        <item m="1" x="1032"/>
        <item m="1" x="1034"/>
        <item m="1" x="1036"/>
        <item m="1" x="1037"/>
        <item m="1" x="1035"/>
        <item m="1" x="1033"/>
        <item m="1" x="1031"/>
        <item m="1" x="1029"/>
        <item m="1" x="1027"/>
        <item m="1" x="1026"/>
        <item m="1" x="1025"/>
        <item m="1" x="1024"/>
        <item m="1" x="1022"/>
        <item m="1" x="1020"/>
        <item m="1" x="1019"/>
        <item m="1" x="1021"/>
        <item m="1" x="1023"/>
        <item m="1" x="1153"/>
        <item m="1" x="1165"/>
        <item m="1" x="1177"/>
        <item m="1" x="1191"/>
        <item m="1" x="1205"/>
        <item m="1" x="1218"/>
        <item m="1" x="1233"/>
        <item m="1" x="1247"/>
        <item m="1" x="1260"/>
        <item m="1" x="1272"/>
        <item m="1" x="1287"/>
        <item m="1" x="1303"/>
        <item m="1" x="1316"/>
        <item m="1" x="1328"/>
        <item m="1" x="1343"/>
        <item m="1" x="1358"/>
        <item m="1" x="1369"/>
        <item m="1" x="1379"/>
        <item m="1" x="1391"/>
        <item m="1" x="1404"/>
        <item m="1" x="1414"/>
        <item m="1" x="1424"/>
        <item m="1" x="1436"/>
        <item m="1" x="1448"/>
        <item m="1" x="1458"/>
        <item m="1" x="1066"/>
        <item m="1" x="1077"/>
        <item m="1" x="1090"/>
        <item m="1" x="1100"/>
        <item m="1" x="1110"/>
        <item m="1" x="1121"/>
        <item m="1" x="1134"/>
        <item m="1" x="1145"/>
        <item m="1" x="1158"/>
        <item m="1" x="1170"/>
        <item m="1" x="1184"/>
        <item m="1" x="1197"/>
        <item m="1" x="1211"/>
        <item m="1" x="1225"/>
        <item m="1" x="1240"/>
        <item m="1" x="1252"/>
        <item m="1" x="81"/>
        <item m="1" x="82"/>
        <item m="1" x="83"/>
        <item m="1" x="84"/>
        <item m="1" x="85"/>
        <item m="1" x="86"/>
        <item m="1" x="87"/>
        <item m="1" x="88"/>
        <item m="1" x="89"/>
        <item m="1" x="90"/>
        <item m="1" x="91"/>
        <item m="1" x="92"/>
        <item m="1" x="93"/>
        <item m="1" x="94"/>
        <item m="1" x="95"/>
        <item m="1" x="96"/>
        <item m="1" x="97"/>
        <item m="1" x="98"/>
        <item m="1" x="99"/>
        <item m="1" x="100"/>
        <item m="1" x="101"/>
        <item m="1" x="102"/>
        <item m="1" x="103"/>
        <item m="1" x="104"/>
        <item m="1" x="105"/>
        <item m="1" x="106"/>
        <item m="1" x="107"/>
        <item m="1" x="108"/>
        <item m="1" x="109"/>
        <item m="1" x="110"/>
        <item m="1" x="111"/>
        <item m="1" x="112"/>
        <item m="1" x="113"/>
        <item m="1" x="114"/>
        <item m="1" x="115"/>
        <item m="1" x="116"/>
        <item m="1" x="117"/>
        <item m="1" x="118"/>
        <item m="1" x="119"/>
        <item m="1" x="120"/>
        <item m="1" x="1009"/>
        <item m="1" x="1011"/>
        <item m="1" x="1013"/>
        <item m="1" x="1015"/>
        <item m="1" x="1017"/>
        <item m="1" x="1018"/>
        <item m="1" x="1016"/>
        <item m="1" x="1014"/>
        <item m="1" x="1012"/>
        <item m="1" x="1010"/>
        <item m="1" x="1008"/>
        <item m="1" x="1007"/>
        <item m="1" x="1006"/>
        <item m="1" x="1005"/>
        <item m="1" x="1003"/>
        <item m="1" x="1001"/>
        <item m="1" x="1000"/>
        <item m="1" x="1002"/>
        <item m="1" x="1004"/>
        <item m="1" x="1183"/>
        <item m="1" x="1196"/>
        <item m="1" x="1210"/>
        <item m="1" x="1224"/>
        <item m="1" x="1239"/>
        <item m="1" x="1250"/>
        <item m="1" x="1264"/>
        <item m="1" x="1278"/>
        <item m="1" x="1295"/>
        <item m="1" x="1308"/>
        <item m="1" x="1321"/>
        <item m="1" x="1335"/>
        <item m="1" x="1351"/>
        <item m="1" x="1362"/>
        <item m="1" x="1373"/>
        <item m="1" x="1385"/>
        <item m="1" x="1398"/>
        <item m="1" x="1409"/>
        <item m="1" x="1418"/>
        <item m="1" x="1430"/>
        <item m="1" x="1442"/>
        <item m="1" x="1452"/>
        <item m="1" x="1059"/>
        <item m="1" x="1071"/>
        <item m="1" x="1083"/>
        <item m="1" x="1094"/>
        <item m="1" x="1104"/>
        <item m="1" x="1115"/>
        <item m="1" x="1128"/>
        <item m="1" x="1139"/>
        <item m="1" x="1151"/>
        <item m="1" x="1164"/>
        <item m="1" x="1176"/>
        <item m="1" x="1189"/>
        <item m="1" x="1203"/>
        <item m="1" x="1217"/>
        <item m="1" x="1232"/>
        <item m="1" x="1244"/>
        <item m="1" x="1257"/>
        <item m="1" x="1271"/>
        <item m="1" x="1286"/>
        <item m="1" x="121"/>
        <item m="1" x="122"/>
        <item m="1" x="123"/>
        <item m="1" x="124"/>
        <item m="1" x="125"/>
        <item m="1" x="126"/>
        <item m="1" x="127"/>
        <item m="1" x="128"/>
        <item m="1" x="129"/>
        <item m="1" x="130"/>
        <item m="1" x="131"/>
        <item m="1" x="132"/>
        <item m="1" x="133"/>
        <item m="1" x="134"/>
        <item m="1" x="135"/>
        <item m="1" x="136"/>
        <item m="1" x="137"/>
        <item m="1" x="138"/>
        <item m="1" x="139"/>
        <item m="1" x="140"/>
        <item m="1" x="141"/>
        <item m="1" x="142"/>
        <item m="1" x="143"/>
        <item m="1" x="144"/>
        <item m="1" x="145"/>
        <item m="1" x="146"/>
        <item m="1" x="147"/>
        <item m="1" x="148"/>
        <item m="1" x="149"/>
        <item m="1" x="150"/>
        <item m="1" x="151"/>
        <item m="1" x="152"/>
        <item m="1" x="153"/>
        <item m="1" x="154"/>
        <item m="1" x="155"/>
        <item m="1" x="156"/>
        <item m="1" x="157"/>
        <item m="1" x="158"/>
        <item m="1" x="159"/>
        <item m="1" x="160"/>
        <item m="1" x="990"/>
        <item m="1" x="992"/>
        <item m="1" x="994"/>
        <item m="1" x="996"/>
        <item m="1" x="998"/>
        <item m="1" x="999"/>
        <item m="1" x="997"/>
        <item m="1" x="995"/>
        <item m="1" x="993"/>
        <item m="1" x="991"/>
        <item m="1" x="989"/>
        <item m="1" x="988"/>
        <item m="1" x="987"/>
        <item m="1" x="986"/>
        <item m="1" x="984"/>
        <item m="1" x="982"/>
        <item m="1" x="981"/>
        <item m="1" x="983"/>
        <item m="1" x="985"/>
        <item m="1" x="1334"/>
        <item m="1" x="1341"/>
        <item m="1" x="1347"/>
        <item m="1" x="1355"/>
        <item m="1" x="1361"/>
        <item m="1" x="1365"/>
        <item m="1" x="1372"/>
        <item m="1" x="1378"/>
        <item m="1" x="1384"/>
        <item m="1" x="1389"/>
        <item m="1" x="1396"/>
        <item m="1" x="1402"/>
        <item m="1" x="1408"/>
        <item m="1" x="1412"/>
        <item m="1" x="1417"/>
        <item m="1" x="1423"/>
        <item m="1" x="1429"/>
        <item m="1" x="1434"/>
        <item m="1" x="1439"/>
        <item m="1" x="1445"/>
        <item m="1" x="1450"/>
        <item m="1" x="1455"/>
        <item m="1" x="1058"/>
        <item m="1" x="1065"/>
        <item m="1" x="1070"/>
        <item m="1" x="1075"/>
        <item m="1" x="1081"/>
        <item m="1" x="1088"/>
        <item m="1" x="1093"/>
        <item m="1" x="1098"/>
        <item m="1" x="1103"/>
        <item m="1" x="1109"/>
        <item m="1" x="1114"/>
        <item m="1" x="1119"/>
        <item m="1" x="1125"/>
        <item m="1" x="1132"/>
        <item m="1" x="1138"/>
        <item m="1" x="1143"/>
        <item m="1" x="1149"/>
        <item m="1" x="1157"/>
        <item m="1" x="1163"/>
        <item m="1" x="161"/>
        <item m="1" x="162"/>
        <item m="1" x="163"/>
        <item m="1" x="164"/>
        <item m="1" x="165"/>
        <item m="1" x="166"/>
        <item m="1" x="167"/>
        <item m="1" x="168"/>
        <item m="1" x="169"/>
        <item m="1" x="170"/>
        <item m="1" x="171"/>
        <item m="1" x="172"/>
        <item m="1" x="173"/>
        <item m="1" x="174"/>
        <item m="1" x="175"/>
        <item m="1" x="176"/>
        <item m="1" x="177"/>
        <item m="1" x="178"/>
        <item m="1" x="179"/>
        <item m="1" x="180"/>
        <item m="1" x="181"/>
        <item m="1" x="182"/>
        <item m="1" x="183"/>
        <item m="1" x="184"/>
        <item m="1" x="185"/>
        <item m="1" x="186"/>
        <item m="1" x="187"/>
        <item m="1" x="188"/>
        <item m="1" x="189"/>
        <item m="1" x="190"/>
        <item m="1" x="191"/>
        <item m="1" x="192"/>
        <item m="1" x="193"/>
        <item m="1" x="194"/>
        <item m="1" x="195"/>
        <item m="1" x="196"/>
        <item m="1" x="197"/>
        <item m="1" x="198"/>
        <item m="1" x="199"/>
        <item m="1" x="200"/>
        <item m="1" x="971"/>
        <item m="1" x="973"/>
        <item m="1" x="975"/>
        <item m="1" x="977"/>
        <item m="1" x="979"/>
        <item m="1" x="980"/>
        <item m="1" x="978"/>
        <item m="1" x="976"/>
        <item m="1" x="974"/>
        <item m="1" x="972"/>
        <item m="1" x="970"/>
        <item m="1" x="969"/>
        <item m="1" x="968"/>
        <item m="1" x="967"/>
        <item m="1" x="965"/>
        <item m="1" x="963"/>
        <item m="1" x="962"/>
        <item m="1" x="964"/>
        <item m="1" x="966"/>
        <item m="1" x="1131"/>
        <item m="1" x="1136"/>
        <item m="1" x="1142"/>
        <item m="1" x="1148"/>
        <item m="1" x="1156"/>
        <item m="1" x="1161"/>
        <item m="1" x="1168"/>
        <item m="1" x="1174"/>
        <item m="1" x="1181"/>
        <item m="1" x="1187"/>
        <item m="1" x="1194"/>
        <item m="1" x="1201"/>
        <item m="1" x="1209"/>
        <item m="1" x="1215"/>
        <item m="1" x="1221"/>
        <item m="1" x="1229"/>
        <item m="1" x="1236"/>
        <item m="1" x="1242"/>
        <item m="1" x="1248"/>
        <item m="1" x="1255"/>
        <item m="1" x="1263"/>
        <item m="1" x="1269"/>
        <item m="1" x="1276"/>
        <item m="1" x="1284"/>
        <item m="1" x="1293"/>
        <item m="1" x="1300"/>
        <item m="1" x="1306"/>
        <item m="1" x="1313"/>
        <item m="1" x="1320"/>
        <item m="1" x="1326"/>
        <item m="1" x="1330"/>
        <item m="1" x="1338"/>
        <item m="1" x="1346"/>
        <item m="1" x="1353"/>
        <item m="1" x="1359"/>
        <item m="1" x="1364"/>
        <item m="1" x="1371"/>
        <item m="1" x="1376"/>
        <item m="1" x="1382"/>
        <item m="1" x="1388"/>
        <item m="1" x="1395"/>
        <item m="1" x="201"/>
        <item m="1" x="202"/>
        <item m="1" x="203"/>
        <item m="1" x="204"/>
        <item m="1" x="205"/>
        <item m="1" x="206"/>
        <item m="1" x="207"/>
        <item m="1" x="208"/>
        <item m="1" x="209"/>
        <item m="1" x="210"/>
        <item m="1" x="211"/>
        <item m="1" x="212"/>
        <item m="1" x="213"/>
        <item m="1" x="214"/>
        <item m="1" x="215"/>
        <item m="1" x="216"/>
        <item m="1" x="217"/>
        <item m="1" x="218"/>
        <item m="1" x="219"/>
        <item m="1" x="220"/>
        <item m="1" x="221"/>
        <item m="1" x="222"/>
        <item m="1" x="223"/>
        <item m="1" x="224"/>
        <item m="1" x="225"/>
        <item m="1" x="226"/>
        <item m="1" x="227"/>
        <item m="1" x="228"/>
        <item m="1" x="229"/>
        <item m="1" x="230"/>
        <item m="1" x="231"/>
        <item m="1" x="232"/>
        <item m="1" x="233"/>
        <item m="1" x="234"/>
        <item m="1" x="235"/>
        <item m="1" x="236"/>
        <item m="1" x="237"/>
        <item m="1" x="238"/>
        <item m="1" x="239"/>
        <item m="1" x="240"/>
        <item m="1" x="958"/>
        <item m="1" x="959"/>
        <item m="1" x="960"/>
        <item m="1" x="961"/>
        <item m="1" x="1261"/>
        <item m="1" x="1268"/>
        <item m="1" x="1275"/>
        <item m="1" x="1283"/>
        <item m="1" x="1291"/>
        <item m="1" x="1299"/>
        <item m="1" x="241"/>
        <item m="1" x="242"/>
        <item m="1" x="243"/>
        <item m="1" x="244"/>
        <item m="1" x="245"/>
        <item m="1" x="246"/>
        <item m="1" x="247"/>
        <item m="1" x="248"/>
        <item m="1" x="249"/>
        <item m="1" x="250"/>
        <item m="1" x="281"/>
        <item m="1" x="282"/>
        <item m="1" x="283"/>
        <item m="1" x="284"/>
        <item m="1" x="285"/>
        <item m="1" x="286"/>
        <item m="1" x="287"/>
        <item m="1" x="288"/>
        <item m="1" x="289"/>
        <item m="1" x="290"/>
        <item m="1" x="799"/>
        <item m="1" x="800"/>
        <item m="1" x="801"/>
        <item m="1" x="802"/>
        <item m="1" x="803"/>
        <item m="1" x="804"/>
        <item m="1" x="805"/>
        <item m="1" x="806"/>
        <item m="1" x="1290"/>
        <item m="1" x="304"/>
        <item m="1" x="305"/>
        <item m="1" x="306"/>
        <item m="1" x="307"/>
        <item m="1" x="308"/>
        <item m="1" x="309"/>
        <item m="1" x="310"/>
        <item m="1" x="311"/>
        <item m="1" x="312"/>
        <item m="1" x="326"/>
        <item m="1" x="327"/>
        <item m="1" x="328"/>
        <item m="1" x="329"/>
        <item m="1" x="330"/>
        <item m="1" x="331"/>
        <item m="1" x="332"/>
        <item m="1" x="333"/>
        <item m="1" x="334"/>
        <item m="1" x="348"/>
        <item m="1" x="349"/>
        <item m="1" x="350"/>
        <item m="1" x="351"/>
        <item m="1" x="352"/>
        <item m="1" x="353"/>
        <item m="1" x="354"/>
        <item m="1" x="355"/>
        <item m="1" x="356"/>
        <item m="1" x="370"/>
        <item m="1" x="371"/>
        <item m="1" x="372"/>
        <item m="1" x="373"/>
        <item m="1" x="374"/>
        <item m="1" x="375"/>
        <item m="1" x="376"/>
        <item m="1" x="377"/>
        <item m="1" x="392"/>
        <item m="1" x="393"/>
        <item m="1" x="394"/>
        <item m="1" x="395"/>
        <item m="1" x="396"/>
        <item m="1" x="397"/>
        <item m="1" x="398"/>
        <item m="1" x="399"/>
        <item m="1" x="414"/>
        <item m="1" x="415"/>
        <item m="1" x="416"/>
        <item m="1" x="417"/>
        <item m="1" x="418"/>
        <item m="1" x="419"/>
        <item m="1" x="420"/>
        <item m="1" x="421"/>
        <item m="1" x="436"/>
        <item m="1" x="437"/>
        <item m="1" x="438"/>
        <item m="1" x="439"/>
        <item m="1" x="440"/>
        <item m="1" x="441"/>
        <item m="1" x="442"/>
        <item m="1" x="443"/>
        <item m="1" x="722"/>
        <item m="1" x="723"/>
        <item m="1" x="724"/>
        <item m="1" x="725"/>
        <item m="1" x="726"/>
        <item m="1" x="727"/>
        <item m="1" x="728"/>
        <item m="1" x="729"/>
        <item m="1" x="730"/>
        <item m="1" x="731"/>
        <item m="1" x="732"/>
        <item m="1" x="733"/>
        <item m="1" x="734"/>
        <item m="1" x="735"/>
        <item m="1" x="736"/>
        <item m="1" x="737"/>
        <item m="1" x="738"/>
        <item m="1" x="739"/>
        <item m="1" x="740"/>
        <item m="1" x="741"/>
        <item m="1" x="742"/>
        <item m="1" x="743"/>
        <item m="1" x="744"/>
        <item m="1" x="745"/>
        <item m="1" x="746"/>
        <item m="1" x="747"/>
        <item m="1" x="748"/>
        <item m="1" x="749"/>
        <item m="1" x="750"/>
        <item m="1" x="751"/>
        <item m="1" x="752"/>
        <item m="1" x="753"/>
        <item m="1" x="754"/>
        <item m="1" x="755"/>
        <item m="1" x="756"/>
        <item m="1" x="757"/>
        <item m="1" x="758"/>
        <item m="1" x="759"/>
        <item m="1" x="760"/>
        <item m="1" x="761"/>
        <item m="1" x="762"/>
        <item m="1" x="763"/>
        <item m="1" x="764"/>
        <item m="1" x="765"/>
        <item m="1" x="766"/>
        <item m="1" x="767"/>
        <item m="1" x="768"/>
        <item m="1" x="769"/>
        <item m="1" x="770"/>
        <item m="1" x="771"/>
        <item m="1" x="772"/>
        <item m="1" x="773"/>
        <item m="1" x="774"/>
        <item m="1" x="775"/>
        <item m="1" x="776"/>
        <item m="1" x="777"/>
        <item m="1" x="778"/>
        <item m="1" x="779"/>
        <item m="1" x="780"/>
        <item m="1" x="781"/>
        <item m="1" x="782"/>
        <item m="1" x="783"/>
        <item m="1" x="784"/>
        <item m="1" x="785"/>
        <item m="1" x="786"/>
        <item m="1" x="787"/>
        <item m="1" x="788"/>
        <item m="1" x="789"/>
        <item m="1" x="790"/>
        <item m="1" x="791"/>
        <item m="1" x="792"/>
        <item m="1" x="793"/>
        <item m="1" x="794"/>
        <item m="1" x="795"/>
        <item m="1" x="796"/>
        <item m="1" x="797"/>
        <item m="1" x="798"/>
        <item m="1" x="700"/>
        <item m="1" x="701"/>
        <item m="1" x="702"/>
        <item m="1" x="703"/>
        <item m="1" x="704"/>
        <item m="1" x="705"/>
        <item m="1" x="706"/>
        <item m="1" x="707"/>
        <item m="1" x="708"/>
        <item m="1" x="709"/>
        <item m="1" x="710"/>
        <item m="1" x="678"/>
        <item m="1" x="679"/>
        <item m="1" x="680"/>
        <item m="1" x="681"/>
        <item m="1" x="682"/>
        <item m="1" x="683"/>
        <item m="1" x="684"/>
        <item m="1" x="685"/>
        <item m="1" x="686"/>
        <item m="1" x="656"/>
        <item m="1" x="657"/>
        <item m="1" x="658"/>
        <item m="1" x="659"/>
        <item m="1" x="660"/>
        <item m="1" x="661"/>
        <item m="1" x="662"/>
        <item m="1" x="663"/>
        <item m="1" x="664"/>
        <item m="1" x="634"/>
        <item m="1" x="635"/>
        <item m="1" x="636"/>
        <item m="1" x="637"/>
        <item m="1" x="638"/>
        <item m="1" x="639"/>
        <item m="1" x="640"/>
        <item m="1" x="641"/>
        <item m="1" x="642"/>
        <item m="1" x="612"/>
        <item m="1" x="613"/>
        <item m="1" x="614"/>
        <item m="1" x="615"/>
        <item m="1" x="616"/>
        <item m="1" x="617"/>
        <item m="1" x="618"/>
        <item m="1" x="619"/>
        <item m="1" x="620"/>
        <item m="1" x="590"/>
        <item m="1" x="591"/>
        <item m="1" x="592"/>
        <item m="1" x="593"/>
        <item m="1" x="594"/>
        <item m="1" x="595"/>
        <item m="1" x="596"/>
        <item m="1" x="597"/>
        <item m="1" x="598"/>
        <item m="1" x="568"/>
        <item m="1" x="569"/>
        <item m="1" x="570"/>
        <item m="1" x="571"/>
        <item m="1" x="572"/>
        <item m="1" x="573"/>
        <item m="1" x="574"/>
        <item m="1" x="575"/>
        <item m="1" x="576"/>
        <item m="1" x="546"/>
        <item m="1" x="547"/>
        <item m="1" x="548"/>
        <item m="1" x="549"/>
        <item m="1" x="550"/>
        <item m="1" x="551"/>
        <item m="1" x="552"/>
        <item m="1" x="553"/>
        <item m="1" x="554"/>
        <item m="1" x="524"/>
        <item m="1" x="525"/>
        <item m="1" x="526"/>
        <item m="1" x="527"/>
        <item m="1" x="528"/>
        <item m="1" x="529"/>
        <item m="1" x="530"/>
        <item m="1" x="531"/>
        <item m="1" x="532"/>
        <item m="1" x="502"/>
        <item m="1" x="503"/>
        <item m="1" x="504"/>
        <item m="1" x="505"/>
        <item m="1" x="506"/>
        <item m="1" x="507"/>
        <item m="1" x="508"/>
        <item m="1" x="509"/>
        <item m="1" x="510"/>
        <item m="1" x="480"/>
        <item m="1" x="481"/>
        <item m="1" x="482"/>
        <item m="1" x="483"/>
        <item m="1" x="484"/>
        <item m="1" x="485"/>
        <item m="1" x="486"/>
        <item m="1" x="487"/>
        <item m="1" x="488"/>
        <item m="1" x="458"/>
        <item m="1" x="459"/>
        <item m="1" x="460"/>
        <item m="1" x="461"/>
        <item m="1" x="462"/>
        <item m="1" x="463"/>
        <item m="1" x="464"/>
        <item m="1" x="465"/>
        <item m="1" x="466"/>
        <item m="1" x="444"/>
        <item m="1" x="422"/>
        <item m="1" x="400"/>
        <item m="1" x="653"/>
        <item m="1" x="654"/>
        <item m="1" x="655"/>
        <item m="1" x="818"/>
        <item m="1" x="819"/>
        <item m="1" x="820"/>
        <item m="1" x="821"/>
        <item m="1" x="822"/>
        <item m="1" x="823"/>
        <item m="1" x="824"/>
        <item m="1" x="631"/>
        <item m="1" x="632"/>
        <item m="1" x="633"/>
        <item m="1" x="825"/>
        <item m="1" x="826"/>
        <item m="1" x="827"/>
        <item m="1" x="828"/>
        <item m="1" x="829"/>
        <item m="1" x="830"/>
        <item m="1" x="831"/>
        <item m="1" x="609"/>
        <item m="1" x="610"/>
        <item m="1" x="611"/>
        <item m="1" x="832"/>
        <item m="1" x="833"/>
        <item m="1" x="834"/>
        <item m="1" x="835"/>
        <item m="1" x="836"/>
        <item m="1" x="837"/>
        <item m="1" x="838"/>
        <item m="1" x="587"/>
        <item m="1" x="588"/>
        <item m="1" x="589"/>
        <item m="1" x="839"/>
        <item m="1" x="840"/>
        <item m="1" x="841"/>
        <item m="1" x="842"/>
        <item m="1" x="843"/>
        <item m="1" x="844"/>
        <item m="1" x="845"/>
        <item m="1" x="565"/>
        <item m="1" x="566"/>
        <item m="1" x="567"/>
        <item m="1" x="846"/>
        <item m="1" x="847"/>
        <item m="1" x="848"/>
        <item m="1" x="849"/>
        <item m="1" x="850"/>
        <item m="1" x="851"/>
        <item m="1" x="852"/>
        <item m="1" x="543"/>
        <item m="1" x="544"/>
        <item m="1" x="545"/>
        <item m="1" x="853"/>
        <item m="1" x="854"/>
        <item m="1" x="855"/>
        <item m="1" x="856"/>
        <item m="1" x="857"/>
        <item m="1" x="858"/>
        <item m="1" x="859"/>
        <item m="1" x="521"/>
        <item m="1" x="522"/>
        <item m="1" x="523"/>
        <item m="1" x="860"/>
        <item m="1" x="861"/>
        <item m="1" x="862"/>
        <item m="1" x="863"/>
        <item m="1" x="864"/>
        <item m="1" x="865"/>
        <item m="1" x="866"/>
        <item m="1" x="867"/>
        <item m="1" x="499"/>
        <item m="1" x="500"/>
        <item m="1" x="501"/>
        <item m="1" x="868"/>
        <item m="1" x="869"/>
        <item m="1" x="870"/>
        <item m="1" x="871"/>
        <item m="1" x="872"/>
        <item m="1" x="873"/>
        <item m="1" x="874"/>
        <item m="1" x="875"/>
        <item m="1" x="477"/>
        <item m="1" x="478"/>
        <item m="1" x="479"/>
        <item m="1" x="876"/>
        <item m="1" x="877"/>
        <item m="1" x="878"/>
        <item m="1" x="879"/>
        <item m="1" x="880"/>
        <item m="1" x="881"/>
        <item m="1" x="882"/>
        <item m="1" x="883"/>
        <item m="1" x="455"/>
        <item m="1" x="456"/>
        <item m="1" x="457"/>
        <item m="1" x="884"/>
        <item m="1" x="885"/>
        <item m="1" x="886"/>
        <item m="1" x="887"/>
        <item m="1" x="888"/>
        <item m="1" x="889"/>
        <item m="1" x="890"/>
        <item m="1" x="891"/>
        <item m="1" x="433"/>
        <item m="1" x="434"/>
        <item m="1" x="435"/>
        <item m="1" x="892"/>
        <item m="1" x="893"/>
        <item m="1" x="894"/>
        <item m="1" x="895"/>
        <item m="1" x="896"/>
        <item m="1" x="897"/>
        <item m="1" x="898"/>
        <item m="1" x="899"/>
        <item m="1" x="411"/>
        <item m="1" x="412"/>
        <item m="1" x="413"/>
        <item m="1" x="900"/>
        <item m="1" x="901"/>
        <item m="1" x="902"/>
        <item m="1" x="903"/>
        <item m="1" x="904"/>
        <item m="1" x="905"/>
        <item m="1" x="906"/>
        <item m="1" x="907"/>
        <item m="1" x="389"/>
        <item m="1" x="390"/>
        <item m="1" x="391"/>
        <item m="1" x="908"/>
        <item m="1" x="909"/>
        <item m="1" x="910"/>
        <item m="1" x="911"/>
        <item m="1" x="912"/>
        <item m="1" x="913"/>
        <item m="1" x="914"/>
        <item m="1" x="915"/>
        <item m="1" x="916"/>
        <item m="1" x="345"/>
        <item m="1" x="346"/>
        <item m="1" x="347"/>
        <item m="1" x="917"/>
        <item m="1" x="918"/>
        <item m="1" x="919"/>
        <item m="1" x="920"/>
        <item m="1" x="921"/>
        <item m="1" x="922"/>
        <item m="1" x="923"/>
        <item m="1" x="924"/>
        <item m="1" x="925"/>
        <item m="1" x="323"/>
        <item m="1" x="324"/>
        <item m="1" x="325"/>
        <item m="1" x="926"/>
        <item m="1" x="927"/>
        <item m="1" x="928"/>
        <item m="1" x="929"/>
        <item m="1" x="930"/>
        <item m="1" x="931"/>
        <item m="1" x="932"/>
        <item m="1" x="933"/>
        <item m="1" x="934"/>
        <item m="1" x="935"/>
        <item m="1" x="936"/>
        <item m="1" x="937"/>
        <item m="1" x="938"/>
        <item m="1" x="939"/>
        <item m="1" x="940"/>
        <item m="1" x="941"/>
        <item m="1" x="942"/>
        <item m="1" x="943"/>
        <item m="1" x="944"/>
        <item m="1" x="945"/>
        <item m="1" x="946"/>
        <item m="1" x="300"/>
        <item m="1" x="301"/>
        <item m="1" x="302"/>
        <item m="1" x="303"/>
        <item m="1" x="947"/>
        <item m="1" x="948"/>
        <item m="1" x="949"/>
        <item m="1" x="950"/>
        <item m="1" x="951"/>
        <item m="1" x="952"/>
        <item m="1" x="953"/>
        <item m="1" x="954"/>
        <item m="1" x="260"/>
        <item m="1" x="261"/>
        <item m="1" x="262"/>
        <item m="1" x="263"/>
        <item m="1" x="264"/>
        <item m="1" x="265"/>
        <item m="1" x="266"/>
        <item m="1" x="267"/>
        <item m="1" x="274"/>
        <item m="1" x="275"/>
        <item m="1" x="276"/>
        <item m="1" x="277"/>
        <item m="1" x="955"/>
        <item m="1" x="956"/>
        <item m="1" x="957"/>
        <item m="1" x="251"/>
        <item m="1" x="252"/>
        <item m="1" x="253"/>
        <item m="1" x="254"/>
        <item m="1" x="255"/>
        <item m="1" x="256"/>
        <item m="1" x="257"/>
        <item m="1" x="258"/>
        <item m="1" x="259"/>
        <item m="1" x="268"/>
        <item m="1" x="269"/>
        <item m="1" x="270"/>
        <item m="1" x="271"/>
        <item m="1" x="272"/>
        <item m="1" x="273"/>
        <item m="1" x="278"/>
        <item m="1" x="279"/>
        <item m="1" x="280"/>
        <item m="1" x="291"/>
        <item m="1" x="292"/>
        <item m="1" x="293"/>
        <item m="1" x="294"/>
        <item m="1" x="295"/>
        <item m="1" x="296"/>
        <item m="1" x="297"/>
        <item m="1" x="298"/>
        <item m="1" x="299"/>
        <item m="1" x="313"/>
        <item m="1" x="314"/>
        <item m="1" x="315"/>
        <item m="1" x="316"/>
        <item m="1" x="317"/>
        <item m="1" x="318"/>
        <item m="1" x="319"/>
        <item m="1" x="320"/>
        <item m="1" x="321"/>
        <item m="1" x="322"/>
        <item m="1" x="335"/>
        <item m="1" x="336"/>
        <item m="1" x="337"/>
        <item m="1" x="338"/>
        <item m="1" x="339"/>
        <item m="1" x="340"/>
        <item m="1" x="341"/>
        <item m="1" x="342"/>
        <item m="1" x="343"/>
        <item m="1" x="344"/>
        <item m="1" x="357"/>
        <item m="1" x="358"/>
        <item m="1" x="359"/>
        <item m="1" x="360"/>
        <item m="1" x="361"/>
        <item m="1" x="362"/>
        <item m="1" x="363"/>
        <item m="1" x="364"/>
        <item m="1" x="365"/>
        <item m="1" x="366"/>
        <item m="1" x="367"/>
        <item m="1" x="368"/>
        <item m="1" x="369"/>
        <item m="1" x="378"/>
        <item m="1" x="379"/>
        <item m="1" x="380"/>
        <item m="1" x="381"/>
        <item m="1" x="382"/>
        <item m="1" x="383"/>
        <item m="1" x="384"/>
        <item m="1" x="385"/>
        <item m="1" x="386"/>
        <item m="1" x="387"/>
        <item m="1" x="388"/>
        <item m="1" x="401"/>
        <item m="1" x="402"/>
        <item m="1" x="403"/>
        <item m="1" x="404"/>
        <item m="1" x="405"/>
        <item m="1" x="406"/>
        <item m="1" x="407"/>
        <item m="1" x="408"/>
        <item m="1" x="409"/>
        <item m="1" x="410"/>
        <item m="1" x="423"/>
        <item m="1" x="424"/>
        <item m="1" x="425"/>
        <item m="1" x="426"/>
        <item m="1" x="427"/>
        <item m="1" x="428"/>
        <item m="1" x="429"/>
        <item m="1" x="430"/>
        <item m="1" x="431"/>
        <item m="1" x="432"/>
        <item m="1" x="445"/>
        <item m="1" x="446"/>
        <item m="1" x="447"/>
        <item m="1" x="448"/>
        <item m="1" x="449"/>
        <item m="1" x="450"/>
        <item m="1" x="451"/>
        <item m="1" x="452"/>
        <item m="1" x="453"/>
        <item m="1" x="454"/>
        <item m="1" x="467"/>
        <item m="1" x="468"/>
        <item m="1" x="469"/>
        <item m="1" x="470"/>
        <item m="1" x="471"/>
        <item m="1" x="472"/>
        <item m="1" x="473"/>
        <item m="1" x="474"/>
        <item m="1" x="475"/>
        <item m="1" x="476"/>
        <item m="1" x="489"/>
        <item m="1" x="490"/>
        <item m="1" x="491"/>
        <item m="1" x="492"/>
        <item m="1" x="493"/>
        <item m="1" x="494"/>
        <item m="1" x="495"/>
        <item m="1" x="496"/>
        <item m="1" x="497"/>
        <item m="1" x="498"/>
        <item m="1" x="511"/>
        <item m="1" x="512"/>
        <item m="1" x="513"/>
        <item m="1" x="514"/>
        <item m="1" x="515"/>
        <item m="1" x="516"/>
        <item m="1" x="517"/>
        <item m="1" x="518"/>
        <item m="1" x="519"/>
        <item m="1" x="520"/>
        <item m="1" x="533"/>
        <item m="1" x="534"/>
        <item m="1" x="535"/>
        <item m="1" x="536"/>
        <item m="1" x="537"/>
        <item m="1" x="538"/>
        <item m="1" x="539"/>
        <item m="1" x="540"/>
        <item m="1" x="541"/>
        <item m="1" x="542"/>
        <item m="1" x="555"/>
        <item m="1" x="556"/>
        <item m="1" x="557"/>
        <item m="1" x="558"/>
        <item m="1" x="559"/>
        <item m="1" x="560"/>
        <item m="1" x="561"/>
        <item m="1" x="562"/>
        <item m="1" x="563"/>
        <item m="1" x="564"/>
        <item m="1" x="577"/>
        <item m="1" x="578"/>
        <item m="1" x="579"/>
        <item m="1" x="580"/>
        <item m="1" x="581"/>
        <item m="1" x="582"/>
        <item m="1" x="583"/>
        <item m="1" x="584"/>
        <item m="1" x="585"/>
        <item m="1" x="586"/>
        <item m="1" x="599"/>
        <item m="1" x="600"/>
        <item m="1" x="601"/>
        <item m="1" x="602"/>
        <item m="1" x="603"/>
        <item m="1" x="604"/>
        <item m="1" x="605"/>
        <item m="1" x="606"/>
        <item m="1" x="607"/>
        <item m="1" x="608"/>
        <item m="1" x="621"/>
        <item m="1" x="622"/>
        <item m="1" x="623"/>
        <item m="1" x="624"/>
        <item m="1" x="625"/>
        <item m="1" x="626"/>
        <item m="1" x="627"/>
        <item m="1" x="628"/>
        <item m="1" x="629"/>
        <item m="1" x="630"/>
        <item m="1" x="643"/>
        <item m="1" x="644"/>
        <item m="1" x="645"/>
        <item m="1" x="646"/>
        <item m="1" x="647"/>
        <item m="1" x="648"/>
        <item m="1" x="649"/>
        <item m="1" x="650"/>
        <item m="1" x="651"/>
        <item m="1" x="652"/>
        <item m="1" x="665"/>
        <item m="1" x="666"/>
        <item m="1" x="667"/>
        <item m="1" x="668"/>
        <item m="1" x="669"/>
        <item m="1" x="670"/>
        <item m="1" x="671"/>
        <item m="1" x="672"/>
        <item m="1" x="673"/>
        <item m="1" x="674"/>
        <item m="1" x="675"/>
        <item m="1" x="676"/>
        <item m="1" x="677"/>
        <item m="1" x="687"/>
        <item m="1" x="688"/>
        <item m="1" x="689"/>
        <item m="1" x="690"/>
        <item m="1" x="691"/>
        <item m="1" x="692"/>
        <item m="1" x="693"/>
        <item m="1" x="694"/>
        <item m="1" x="695"/>
        <item m="1" x="696"/>
        <item m="1" x="697"/>
        <item m="1" x="698"/>
        <item m="1" x="699"/>
        <item m="1" x="711"/>
        <item m="1" x="712"/>
        <item m="1" x="713"/>
        <item m="1" x="714"/>
        <item m="1" x="715"/>
        <item m="1" x="716"/>
        <item m="1" x="717"/>
        <item m="1" x="718"/>
        <item m="1" x="719"/>
        <item m="1" x="720"/>
        <item m="1" x="721"/>
        <item x="0"/>
        <item x="1"/>
        <item t="default"/>
      </items>
    </pivotField>
    <pivotField showAll="0"/>
    <pivotField showAll="0"/>
    <pivotField name="Marketing Units Number" axis="axisPage" compact="0" subtotalTop="0" multipleItemSelectionAllowed="1" showAll="0">
      <items count="4">
        <item x="1"/>
        <item h="1" x="0"/>
        <item h="1" x="2"/>
        <item t="default"/>
      </items>
    </pivotField>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s>
  <rowFields count="1">
    <field x="4"/>
  </rowFields>
  <rowItems count="1">
    <i>
      <x v="1459"/>
    </i>
  </rowItems>
  <colItems count="1">
    <i/>
  </colItems>
  <pageFields count="1">
    <pageField fld="7" hier="-1"/>
  </pageFields>
  <formats count="1">
    <format dxfId="10">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nyc.gov/site/hpd/services-and-information/tax-incentives-467-m.page" TargetMode="External"/><Relationship Id="rId1" Type="http://schemas.openxmlformats.org/officeDocument/2006/relationships/hyperlink" Target="mailto:467-m_AHCC@hpd.nyc.gov?subject=467-m%20AHCC%20Workbook%20Submission%20-%20[Address]%20[DOB%20BIN]"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2l0];/"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ivotTable" Target="../pivotTables/pivotTable3.xml"/><Relationship Id="rId1" Type="http://schemas.openxmlformats.org/officeDocument/2006/relationships/pivotTable" Target="../pivotTables/pivotTable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ivotTable" Target="../pivotTables/pivotTable6.xml"/><Relationship Id="rId2" Type="http://schemas.openxmlformats.org/officeDocument/2006/relationships/pivotTable" Target="../pivotTables/pivotTable5.xml"/><Relationship Id="rId1" Type="http://schemas.openxmlformats.org/officeDocument/2006/relationships/pivotTable" Target="../pivotTables/pivotTable4.xml"/><Relationship Id="rId6" Type="http://schemas.openxmlformats.org/officeDocument/2006/relationships/printerSettings" Target="../printerSettings/printerSettings12.bin"/><Relationship Id="rId5" Type="http://schemas.openxmlformats.org/officeDocument/2006/relationships/pivotTable" Target="../pivotTables/pivotTable8.xml"/><Relationship Id="rId4" Type="http://schemas.openxmlformats.org/officeDocument/2006/relationships/pivotTable" Target="../pivotTables/pivotTable7.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5B290-29B7-4BDB-8FAD-1180D6B1628D}">
  <sheetPr codeName="Sheet5">
    <tabColor rgb="FFFF0000"/>
    <pageSetUpPr fitToPage="1"/>
  </sheetPr>
  <dimension ref="A1:H41"/>
  <sheetViews>
    <sheetView showGridLines="0" tabSelected="1" view="pageBreakPreview" zoomScale="50" zoomScaleNormal="50" zoomScaleSheetLayoutView="50" zoomScalePageLayoutView="70" workbookViewId="0">
      <selection activeCell="B1" sqref="B1"/>
    </sheetView>
  </sheetViews>
  <sheetFormatPr defaultColWidth="9.140625" defaultRowHeight="12.75" x14ac:dyDescent="0.2"/>
  <cols>
    <col min="1" max="1" width="9.140625" style="215"/>
    <col min="2" max="2" width="248.140625" style="215" customWidth="1"/>
    <col min="3" max="16384" width="9.140625" style="215"/>
  </cols>
  <sheetData>
    <row r="1" spans="1:8" ht="93" x14ac:dyDescent="0.7">
      <c r="B1" s="410" t="s">
        <v>555</v>
      </c>
    </row>
    <row r="2" spans="1:8" ht="157.5" x14ac:dyDescent="0.5">
      <c r="B2" s="411" t="s">
        <v>718</v>
      </c>
      <c r="E2" s="628"/>
      <c r="F2" s="628"/>
      <c r="G2" s="628"/>
      <c r="H2" s="628"/>
    </row>
    <row r="3" spans="1:8" ht="134.25" customHeight="1" x14ac:dyDescent="0.2">
      <c r="B3" s="475" t="s">
        <v>731</v>
      </c>
    </row>
    <row r="4" spans="1:8" ht="23.25" x14ac:dyDescent="0.35">
      <c r="B4" s="412" t="s">
        <v>725</v>
      </c>
    </row>
    <row r="5" spans="1:8" ht="162.75" x14ac:dyDescent="0.2">
      <c r="B5" s="361" t="s">
        <v>724</v>
      </c>
    </row>
    <row r="6" spans="1:8" ht="44.25" customHeight="1" x14ac:dyDescent="0.2">
      <c r="B6" s="413" t="s">
        <v>726</v>
      </c>
    </row>
    <row r="7" spans="1:8" ht="44.25" customHeight="1" x14ac:dyDescent="0.2">
      <c r="A7" s="420"/>
      <c r="B7" s="413" t="s">
        <v>502</v>
      </c>
    </row>
    <row r="8" spans="1:8" ht="23.25" x14ac:dyDescent="0.35">
      <c r="A8" s="419"/>
      <c r="B8" s="362" t="s">
        <v>503</v>
      </c>
    </row>
    <row r="9" spans="1:8" ht="23.25" x14ac:dyDescent="0.35">
      <c r="A9" s="363">
        <v>1</v>
      </c>
      <c r="B9" s="364" t="s">
        <v>504</v>
      </c>
    </row>
    <row r="10" spans="1:8" ht="23.25" x14ac:dyDescent="0.35">
      <c r="A10" s="363">
        <f t="shared" ref="A10:A16" si="0">A9+1</f>
        <v>2</v>
      </c>
      <c r="B10" s="364" t="s">
        <v>505</v>
      </c>
    </row>
    <row r="11" spans="1:8" ht="23.25" x14ac:dyDescent="0.35">
      <c r="A11" s="363">
        <f t="shared" si="0"/>
        <v>3</v>
      </c>
      <c r="B11" s="364" t="s">
        <v>721</v>
      </c>
    </row>
    <row r="12" spans="1:8" ht="23.25" x14ac:dyDescent="0.35">
      <c r="A12" s="363">
        <f t="shared" si="0"/>
        <v>4</v>
      </c>
      <c r="B12" s="364" t="s">
        <v>722</v>
      </c>
    </row>
    <row r="13" spans="1:8" ht="93" x14ac:dyDescent="0.35">
      <c r="A13" s="363">
        <f t="shared" si="0"/>
        <v>5</v>
      </c>
      <c r="B13" s="365" t="s">
        <v>723</v>
      </c>
    </row>
    <row r="14" spans="1:8" ht="23.25" x14ac:dyDescent="0.35">
      <c r="A14" s="363">
        <f t="shared" si="0"/>
        <v>6</v>
      </c>
      <c r="B14" s="364" t="s">
        <v>506</v>
      </c>
    </row>
    <row r="15" spans="1:8" ht="23.25" x14ac:dyDescent="0.35">
      <c r="A15" s="363">
        <f t="shared" si="0"/>
        <v>7</v>
      </c>
      <c r="B15" s="364" t="s">
        <v>507</v>
      </c>
      <c r="C15" s="366"/>
      <c r="E15" s="366"/>
    </row>
    <row r="16" spans="1:8" ht="48" customHeight="1" x14ac:dyDescent="0.35">
      <c r="A16" s="363">
        <f t="shared" si="0"/>
        <v>8</v>
      </c>
      <c r="B16" s="365" t="s">
        <v>508</v>
      </c>
      <c r="C16" s="366"/>
      <c r="E16" s="366"/>
    </row>
    <row r="17" spans="1:5" ht="48" customHeight="1" x14ac:dyDescent="0.35">
      <c r="A17" s="363">
        <f>A16+1</f>
        <v>9</v>
      </c>
      <c r="B17" s="365" t="s">
        <v>509</v>
      </c>
      <c r="C17" s="366"/>
      <c r="E17" s="366"/>
    </row>
    <row r="18" spans="1:5" ht="45" customHeight="1" x14ac:dyDescent="0.35">
      <c r="A18" s="363">
        <f>A17+1</f>
        <v>10</v>
      </c>
      <c r="B18" s="385" t="s">
        <v>553</v>
      </c>
    </row>
    <row r="19" spans="1:5" ht="45" customHeight="1" x14ac:dyDescent="0.35">
      <c r="A19" s="417"/>
      <c r="B19" s="418"/>
    </row>
    <row r="20" spans="1:5" ht="23.25" x14ac:dyDescent="0.35">
      <c r="B20" s="368"/>
    </row>
    <row r="21" spans="1:5" ht="23.25" x14ac:dyDescent="0.35">
      <c r="B21" s="362" t="s">
        <v>574</v>
      </c>
    </row>
    <row r="22" spans="1:5" ht="46.5" x14ac:dyDescent="0.2">
      <c r="A22" s="369">
        <v>1</v>
      </c>
      <c r="B22" s="367" t="s">
        <v>587</v>
      </c>
    </row>
    <row r="23" spans="1:5" ht="46.5" x14ac:dyDescent="0.2">
      <c r="A23" s="369">
        <f>A22+1</f>
        <v>2</v>
      </c>
      <c r="B23" s="367" t="s">
        <v>588</v>
      </c>
    </row>
    <row r="24" spans="1:5" ht="23.25" x14ac:dyDescent="0.2">
      <c r="A24" s="369">
        <f t="shared" ref="A24:A30" si="1">A23+1</f>
        <v>3</v>
      </c>
      <c r="B24" s="367" t="s">
        <v>589</v>
      </c>
    </row>
    <row r="25" spans="1:5" ht="231.75" customHeight="1" x14ac:dyDescent="0.2">
      <c r="A25" s="369">
        <f t="shared" si="1"/>
        <v>4</v>
      </c>
      <c r="B25" s="370" t="s">
        <v>590</v>
      </c>
    </row>
    <row r="26" spans="1:5" ht="23.25" x14ac:dyDescent="0.2">
      <c r="A26" s="369">
        <f t="shared" si="1"/>
        <v>5</v>
      </c>
      <c r="B26" s="367" t="s">
        <v>591</v>
      </c>
    </row>
    <row r="27" spans="1:5" ht="23.25" x14ac:dyDescent="0.2">
      <c r="A27" s="369">
        <f t="shared" si="1"/>
        <v>6</v>
      </c>
      <c r="B27" s="371" t="s">
        <v>592</v>
      </c>
    </row>
    <row r="28" spans="1:5" ht="23.25" x14ac:dyDescent="0.2">
      <c r="A28" s="369">
        <f t="shared" si="1"/>
        <v>7</v>
      </c>
      <c r="B28" s="367" t="s">
        <v>586</v>
      </c>
    </row>
    <row r="29" spans="1:5" ht="45.75" customHeight="1" x14ac:dyDescent="0.2">
      <c r="A29" s="369">
        <f t="shared" si="1"/>
        <v>8</v>
      </c>
      <c r="B29" s="367" t="s">
        <v>593</v>
      </c>
    </row>
    <row r="30" spans="1:5" ht="69.75" x14ac:dyDescent="0.35">
      <c r="A30" s="369">
        <f t="shared" si="1"/>
        <v>9</v>
      </c>
      <c r="B30" s="414" t="s">
        <v>720</v>
      </c>
      <c r="C30" s="368"/>
    </row>
    <row r="31" spans="1:5" ht="23.25" x14ac:dyDescent="0.35">
      <c r="A31" s="415"/>
      <c r="B31" s="416"/>
      <c r="C31" s="368"/>
    </row>
    <row r="32" spans="1:5" ht="23.25" x14ac:dyDescent="0.35">
      <c r="A32" s="372"/>
      <c r="B32" s="390"/>
    </row>
    <row r="33" spans="1:3" ht="23.25" x14ac:dyDescent="0.35">
      <c r="A33" s="372"/>
      <c r="B33" s="373" t="s">
        <v>261</v>
      </c>
    </row>
    <row r="34" spans="1:3" ht="46.5" customHeight="1" x14ac:dyDescent="0.35">
      <c r="A34" s="372"/>
      <c r="B34" s="374" t="s">
        <v>575</v>
      </c>
      <c r="C34" s="368"/>
    </row>
    <row r="35" spans="1:3" ht="60.75" customHeight="1" x14ac:dyDescent="0.2">
      <c r="A35" s="375">
        <f>A30+1</f>
        <v>10</v>
      </c>
      <c r="B35" s="376" t="s">
        <v>594</v>
      </c>
    </row>
    <row r="36" spans="1:3" ht="23.25" x14ac:dyDescent="0.2">
      <c r="A36" s="375">
        <f>A35+1</f>
        <v>11</v>
      </c>
      <c r="B36" s="371" t="s">
        <v>595</v>
      </c>
    </row>
    <row r="37" spans="1:3" ht="79.5" customHeight="1" x14ac:dyDescent="0.35">
      <c r="A37" s="375">
        <f>A36+1</f>
        <v>12</v>
      </c>
      <c r="B37" s="377" t="s">
        <v>596</v>
      </c>
    </row>
    <row r="38" spans="1:3" ht="75" customHeight="1" x14ac:dyDescent="0.2">
      <c r="A38" s="375">
        <f>A37+1</f>
        <v>13</v>
      </c>
      <c r="B38" s="367" t="s">
        <v>597</v>
      </c>
    </row>
    <row r="39" spans="1:3" ht="23.25" x14ac:dyDescent="0.35">
      <c r="A39" s="378">
        <f>A38+1</f>
        <v>14</v>
      </c>
      <c r="B39" s="364" t="s">
        <v>598</v>
      </c>
    </row>
    <row r="40" spans="1:3" ht="80.25" customHeight="1" x14ac:dyDescent="0.55000000000000004">
      <c r="A40" s="378"/>
      <c r="B40" s="389" t="s">
        <v>576</v>
      </c>
    </row>
    <row r="41" spans="1:3" ht="57" x14ac:dyDescent="0.2">
      <c r="B41" s="570" t="s">
        <v>732</v>
      </c>
    </row>
  </sheetData>
  <sheetProtection algorithmName="SHA-512" hashValue="Cz6tRCSfnxzObdGD8FLoeaYPDuJStVc25CdipzMO+oRUv0G9yuX9mY+Od1jA8UPuQnq0M9/pC8VaIwasi6Ullg==" saltValue="nVFWfFhmiqmspgBPAUuSDQ==" spinCount="100000" sheet="1" objects="1" scenarios="1"/>
  <mergeCells count="1">
    <mergeCell ref="E2:H2"/>
  </mergeCells>
  <hyperlinks>
    <hyperlink ref="B2" r:id="rId1" display="Complete this Affordable Housing from Commercial Conversions (AHCC) Workbook and the accompanying Owner's Affidavit, and submit an electronic version (the workbook as an Excel file; the Owner's Affidavit in PDF) to Program at 467-m_AHCC@hpd.nyc.gov" xr:uid="{5C8BA7D8-3C45-4E91-ADDF-4729507EE3E4}"/>
    <hyperlink ref="B6" r:id="rId2" xr:uid="{52F0B0C0-998E-4B0A-9D8D-5593306E6855}"/>
  </hyperlinks>
  <pageMargins left="0.7" right="0.7" top="0.75" bottom="0.75" header="0.3" footer="0.3"/>
  <pageSetup scale="30" orientation="portrait" r:id="rId3"/>
  <headerFooter>
    <oddFooter>&amp;L&amp;F
&amp;A
Page &amp;P of &amp;N
version: May 2025</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D6459-CF41-47D0-BAD5-36412253615A}">
  <sheetPr codeName="Sheet16">
    <tabColor rgb="FF92CDDC"/>
    <pageSetUpPr fitToPage="1"/>
  </sheetPr>
  <dimension ref="A1:M42"/>
  <sheetViews>
    <sheetView showGridLines="0" view="pageBreakPreview" zoomScale="80" zoomScaleNormal="80" zoomScaleSheetLayoutView="80" workbookViewId="0">
      <selection activeCell="H6" sqref="H6:I6"/>
    </sheetView>
  </sheetViews>
  <sheetFormatPr defaultColWidth="9.140625" defaultRowHeight="12.75" x14ac:dyDescent="0.2"/>
  <cols>
    <col min="1" max="1" width="12.28515625" style="8" bestFit="1" customWidth="1"/>
    <col min="2" max="2" width="44" style="8" customWidth="1"/>
    <col min="3" max="3" width="13.85546875" style="8" customWidth="1"/>
    <col min="4" max="4" width="19.5703125" style="8" customWidth="1"/>
    <col min="5" max="5" width="10.7109375" style="8" customWidth="1"/>
    <col min="6" max="6" width="18.7109375" style="8" customWidth="1"/>
    <col min="7" max="7" width="13.42578125" style="8" customWidth="1"/>
    <col min="8" max="8" width="14.7109375" style="8" customWidth="1"/>
    <col min="9" max="11" width="9.140625" style="8"/>
    <col min="12" max="12" width="13.5703125" style="8" customWidth="1"/>
    <col min="13" max="17" width="9.140625" style="8"/>
    <col min="18" max="18" width="9.140625" style="8" customWidth="1"/>
    <col min="19" max="16384" width="9.140625" style="8"/>
  </cols>
  <sheetData>
    <row r="1" spans="1:13" ht="18" x14ac:dyDescent="0.25">
      <c r="A1" s="633"/>
      <c r="B1" s="634"/>
      <c r="C1" s="634"/>
      <c r="D1" s="634"/>
      <c r="E1" s="634"/>
      <c r="F1" s="634"/>
      <c r="G1" s="634"/>
      <c r="H1" s="634"/>
      <c r="I1" s="634"/>
      <c r="J1" s="634"/>
      <c r="K1" s="634"/>
      <c r="L1" s="634"/>
      <c r="M1" s="635"/>
    </row>
    <row r="2" spans="1:13" ht="18.75" x14ac:dyDescent="0.3">
      <c r="A2" s="578"/>
      <c r="B2" s="579"/>
      <c r="C2" s="579"/>
      <c r="D2" s="579"/>
      <c r="E2" s="579"/>
      <c r="F2" s="579"/>
      <c r="G2" s="579"/>
      <c r="H2" s="579"/>
      <c r="I2" s="579"/>
      <c r="J2" s="579"/>
      <c r="K2" s="579"/>
      <c r="L2" s="579"/>
      <c r="M2" s="580"/>
    </row>
    <row r="3" spans="1:13" ht="18.75" x14ac:dyDescent="0.3">
      <c r="A3" s="641" t="s">
        <v>683</v>
      </c>
      <c r="B3" s="642"/>
      <c r="C3" s="642"/>
      <c r="D3" s="642"/>
      <c r="E3" s="642"/>
      <c r="F3" s="642"/>
      <c r="G3" s="642"/>
      <c r="H3" s="642"/>
      <c r="I3" s="642"/>
      <c r="J3" s="642"/>
      <c r="K3" s="642"/>
      <c r="L3" s="642"/>
      <c r="M3" s="643"/>
    </row>
    <row r="4" spans="1:13" ht="18.75" x14ac:dyDescent="0.3">
      <c r="A4" s="578"/>
      <c r="B4" s="579"/>
      <c r="C4" s="579"/>
      <c r="D4" s="579"/>
      <c r="E4" s="579"/>
      <c r="F4" s="579"/>
      <c r="G4" s="579"/>
      <c r="H4" s="579"/>
      <c r="I4" s="579"/>
      <c r="J4" s="579"/>
      <c r="K4" s="579"/>
      <c r="L4" s="579"/>
      <c r="M4" s="580"/>
    </row>
    <row r="5" spans="1:13" ht="18.75" x14ac:dyDescent="0.3">
      <c r="A5" s="581" t="s">
        <v>660</v>
      </c>
      <c r="B5" s="582" t="s">
        <v>748</v>
      </c>
      <c r="C5" s="579"/>
      <c r="D5" s="579"/>
      <c r="E5" s="579"/>
      <c r="F5" s="579"/>
      <c r="G5" s="579"/>
      <c r="H5" s="579"/>
      <c r="I5" s="579"/>
      <c r="J5" s="579"/>
      <c r="K5" s="583"/>
      <c r="L5" s="583"/>
      <c r="M5" s="580"/>
    </row>
    <row r="6" spans="1:13" ht="18.75" x14ac:dyDescent="0.3">
      <c r="A6" s="581"/>
      <c r="B6" s="582" t="s">
        <v>745</v>
      </c>
      <c r="C6" s="579"/>
      <c r="D6" s="579"/>
      <c r="E6" s="579"/>
      <c r="F6" s="579"/>
      <c r="G6" s="584" t="s">
        <v>662</v>
      </c>
      <c r="H6" s="629"/>
      <c r="I6" s="629"/>
      <c r="J6" s="579"/>
      <c r="K6" s="579"/>
      <c r="L6" s="579"/>
      <c r="M6" s="580"/>
    </row>
    <row r="7" spans="1:13" ht="18.75" x14ac:dyDescent="0.3">
      <c r="A7" s="581"/>
      <c r="B7" s="582" t="s">
        <v>746</v>
      </c>
      <c r="C7" s="579"/>
      <c r="D7" s="579"/>
      <c r="E7" s="579"/>
      <c r="F7" s="579"/>
      <c r="G7" s="579"/>
      <c r="H7" s="579"/>
      <c r="I7" s="579"/>
      <c r="J7" s="579"/>
      <c r="K7" s="579"/>
      <c r="L7" s="579"/>
      <c r="M7" s="580"/>
    </row>
    <row r="8" spans="1:13" ht="18.75" x14ac:dyDescent="0.3">
      <c r="A8" s="581"/>
      <c r="B8" s="582" t="s">
        <v>747</v>
      </c>
      <c r="C8" s="579"/>
      <c r="D8" s="579"/>
      <c r="E8" s="579"/>
      <c r="F8" s="579"/>
      <c r="G8" s="579"/>
      <c r="H8" s="579"/>
      <c r="I8" s="579"/>
      <c r="J8" s="579"/>
      <c r="K8" s="579"/>
      <c r="L8" s="579"/>
      <c r="M8" s="580"/>
    </row>
    <row r="9" spans="1:13" ht="18.75" x14ac:dyDescent="0.3">
      <c r="A9" s="581"/>
      <c r="B9" s="585"/>
      <c r="C9" s="579"/>
      <c r="D9" s="579"/>
      <c r="E9" s="579"/>
      <c r="F9" s="579"/>
      <c r="G9" s="579"/>
      <c r="H9" s="579"/>
      <c r="I9" s="579"/>
      <c r="J9" s="579"/>
      <c r="K9" s="579"/>
      <c r="L9" s="579"/>
      <c r="M9" s="580"/>
    </row>
    <row r="10" spans="1:13" ht="56.25" x14ac:dyDescent="0.3">
      <c r="A10" s="581" t="s">
        <v>658</v>
      </c>
      <c r="B10" s="585" t="s">
        <v>659</v>
      </c>
      <c r="C10" s="579"/>
      <c r="D10" s="579"/>
      <c r="E10" s="579"/>
      <c r="F10" s="579"/>
      <c r="G10" s="579"/>
      <c r="H10" s="579"/>
      <c r="I10" s="579"/>
      <c r="J10" s="579"/>
      <c r="K10" s="583"/>
      <c r="L10" s="583"/>
      <c r="M10" s="580"/>
    </row>
    <row r="11" spans="1:13" ht="18.75" x14ac:dyDescent="0.3">
      <c r="A11" s="586"/>
      <c r="B11" s="579"/>
      <c r="C11" s="579"/>
      <c r="D11" s="579"/>
      <c r="E11" s="579"/>
      <c r="F11" s="579"/>
      <c r="G11" s="579"/>
      <c r="H11" s="579"/>
      <c r="I11" s="579"/>
      <c r="J11" s="579"/>
      <c r="K11" s="579"/>
      <c r="L11" s="579"/>
      <c r="M11" s="580"/>
    </row>
    <row r="12" spans="1:13" ht="18.75" x14ac:dyDescent="0.3">
      <c r="A12" s="586"/>
      <c r="B12" s="587" t="s">
        <v>663</v>
      </c>
      <c r="C12" s="636">
        <f>Input!D8</f>
        <v>0</v>
      </c>
      <c r="D12" s="636"/>
      <c r="E12" s="579"/>
      <c r="F12" s="579"/>
      <c r="G12" s="579"/>
      <c r="H12" s="579"/>
      <c r="I12" s="579"/>
      <c r="J12" s="579"/>
      <c r="K12" s="579"/>
      <c r="L12" s="579"/>
      <c r="M12" s="580"/>
    </row>
    <row r="13" spans="1:13" ht="18.75" x14ac:dyDescent="0.3">
      <c r="A13" s="586"/>
      <c r="B13" s="587" t="s">
        <v>664</v>
      </c>
      <c r="C13" s="637">
        <f>Input!D9</f>
        <v>0</v>
      </c>
      <c r="D13" s="637"/>
      <c r="E13" s="579"/>
      <c r="F13" s="579"/>
      <c r="G13" s="579"/>
      <c r="H13" s="579"/>
      <c r="I13" s="579"/>
      <c r="J13" s="579"/>
      <c r="K13" s="579"/>
      <c r="L13" s="579"/>
      <c r="M13" s="580"/>
    </row>
    <row r="14" spans="1:13" ht="18.75" x14ac:dyDescent="0.3">
      <c r="A14" s="578"/>
      <c r="B14" s="587" t="s">
        <v>665</v>
      </c>
      <c r="C14" s="637">
        <f>Input!D10</f>
        <v>0</v>
      </c>
      <c r="D14" s="637"/>
      <c r="E14" s="579"/>
      <c r="F14" s="579"/>
      <c r="G14" s="579"/>
      <c r="H14" s="579"/>
      <c r="I14" s="579"/>
      <c r="J14" s="579"/>
      <c r="K14" s="579"/>
      <c r="L14" s="579"/>
      <c r="M14" s="580"/>
    </row>
    <row r="15" spans="1:13" ht="18.75" x14ac:dyDescent="0.3">
      <c r="A15" s="578"/>
      <c r="B15" s="587" t="s">
        <v>674</v>
      </c>
      <c r="C15" s="636">
        <f>Input!D7</f>
        <v>0</v>
      </c>
      <c r="D15" s="636"/>
      <c r="E15" s="636"/>
      <c r="F15" s="636"/>
      <c r="G15" s="579"/>
      <c r="H15" s="579"/>
      <c r="I15" s="579"/>
      <c r="J15" s="579"/>
      <c r="K15" s="579"/>
      <c r="L15" s="579"/>
      <c r="M15" s="580"/>
    </row>
    <row r="16" spans="1:13" ht="18.75" x14ac:dyDescent="0.3">
      <c r="A16" s="578"/>
      <c r="B16" s="579"/>
      <c r="C16" s="638" t="s">
        <v>749</v>
      </c>
      <c r="D16" s="638"/>
      <c r="E16" s="579"/>
      <c r="F16" s="579"/>
      <c r="G16" s="579"/>
      <c r="H16" s="579"/>
      <c r="I16" s="579"/>
      <c r="J16" s="579"/>
      <c r="K16" s="579"/>
      <c r="L16" s="579"/>
      <c r="M16" s="580"/>
    </row>
    <row r="17" spans="1:13" ht="18.75" x14ac:dyDescent="0.3">
      <c r="A17" s="588"/>
      <c r="B17" s="587" t="s">
        <v>661</v>
      </c>
      <c r="C17" s="582"/>
      <c r="D17" s="582"/>
      <c r="E17" s="582"/>
      <c r="F17" s="582"/>
      <c r="G17" s="582"/>
      <c r="H17" s="582"/>
      <c r="I17" s="582"/>
      <c r="J17" s="582"/>
      <c r="K17" s="582"/>
      <c r="L17" s="582"/>
      <c r="M17" s="580"/>
    </row>
    <row r="18" spans="1:13" ht="138" customHeight="1" x14ac:dyDescent="0.25">
      <c r="A18" s="588"/>
      <c r="B18" s="589"/>
      <c r="C18" s="639" t="s">
        <v>714</v>
      </c>
      <c r="D18" s="639"/>
      <c r="E18" s="639"/>
      <c r="F18" s="639"/>
      <c r="G18" s="639"/>
      <c r="H18" s="639"/>
      <c r="I18" s="639"/>
      <c r="J18" s="639"/>
      <c r="K18" s="639"/>
      <c r="L18" s="639"/>
      <c r="M18" s="640"/>
    </row>
    <row r="19" spans="1:13" ht="18.75" x14ac:dyDescent="0.25">
      <c r="A19" s="588"/>
      <c r="B19" s="589"/>
      <c r="C19" s="589"/>
      <c r="D19" s="589"/>
      <c r="E19" s="589"/>
      <c r="F19" s="589"/>
      <c r="G19" s="589"/>
      <c r="H19" s="589"/>
      <c r="I19" s="589"/>
      <c r="J19" s="589"/>
      <c r="K19" s="589"/>
      <c r="L19" s="589"/>
      <c r="M19" s="590"/>
    </row>
    <row r="20" spans="1:13" ht="18.75" x14ac:dyDescent="0.25">
      <c r="A20" s="588"/>
      <c r="B20" s="591" t="s">
        <v>666</v>
      </c>
      <c r="C20" s="632"/>
      <c r="D20" s="632"/>
      <c r="E20" s="632"/>
      <c r="F20" s="632"/>
      <c r="G20" s="589"/>
      <c r="H20" s="589"/>
      <c r="I20" s="589"/>
      <c r="J20" s="589"/>
      <c r="K20" s="589"/>
      <c r="L20" s="589"/>
      <c r="M20" s="590"/>
    </row>
    <row r="21" spans="1:13" ht="18.75" x14ac:dyDescent="0.25">
      <c r="A21" s="588"/>
      <c r="B21" s="591"/>
      <c r="C21" s="592"/>
      <c r="D21" s="592"/>
      <c r="E21" s="592"/>
      <c r="F21" s="592"/>
      <c r="G21" s="589"/>
      <c r="H21" s="589"/>
      <c r="I21" s="589"/>
      <c r="J21" s="589"/>
      <c r="K21" s="589"/>
      <c r="L21" s="589"/>
      <c r="M21" s="590"/>
    </row>
    <row r="22" spans="1:13" ht="18.75" x14ac:dyDescent="0.25">
      <c r="A22" s="588"/>
      <c r="B22" s="591" t="s">
        <v>669</v>
      </c>
      <c r="C22" s="632"/>
      <c r="D22" s="632"/>
      <c r="E22" s="632"/>
      <c r="F22" s="632"/>
      <c r="G22" s="589"/>
      <c r="H22" s="589"/>
      <c r="I22" s="589"/>
      <c r="J22" s="589"/>
      <c r="K22" s="589"/>
      <c r="L22" s="589"/>
      <c r="M22" s="590"/>
    </row>
    <row r="23" spans="1:13" ht="18.75" x14ac:dyDescent="0.25">
      <c r="A23" s="588"/>
      <c r="B23" s="591"/>
      <c r="C23" s="593"/>
      <c r="D23" s="593"/>
      <c r="E23" s="593"/>
      <c r="F23" s="593"/>
      <c r="G23" s="589"/>
      <c r="H23" s="589"/>
      <c r="I23" s="589"/>
      <c r="J23" s="589"/>
      <c r="K23" s="589"/>
      <c r="L23" s="589"/>
      <c r="M23" s="590"/>
    </row>
    <row r="24" spans="1:13" ht="18.75" x14ac:dyDescent="0.25">
      <c r="A24" s="588"/>
      <c r="B24" s="591" t="s">
        <v>667</v>
      </c>
      <c r="C24" s="632"/>
      <c r="D24" s="632"/>
      <c r="E24" s="632"/>
      <c r="F24" s="632"/>
      <c r="G24" s="589"/>
      <c r="H24" s="589"/>
      <c r="I24" s="589"/>
      <c r="J24" s="589"/>
      <c r="K24" s="589"/>
      <c r="L24" s="589"/>
      <c r="M24" s="590"/>
    </row>
    <row r="25" spans="1:13" ht="18.75" x14ac:dyDescent="0.25">
      <c r="A25" s="588"/>
      <c r="B25" s="591" t="s">
        <v>668</v>
      </c>
      <c r="C25" s="632"/>
      <c r="D25" s="632"/>
      <c r="E25" s="632"/>
      <c r="F25" s="632"/>
      <c r="G25" s="589"/>
      <c r="H25" s="589"/>
      <c r="I25" s="589"/>
      <c r="J25" s="589"/>
      <c r="K25" s="589"/>
      <c r="L25" s="589"/>
      <c r="M25" s="590"/>
    </row>
    <row r="26" spans="1:13" ht="18.75" x14ac:dyDescent="0.25">
      <c r="A26" s="588"/>
      <c r="B26" s="591" t="s">
        <v>670</v>
      </c>
      <c r="C26" s="632"/>
      <c r="D26" s="632"/>
      <c r="E26" s="632"/>
      <c r="F26" s="632"/>
      <c r="G26" s="589"/>
      <c r="H26" s="589"/>
      <c r="I26" s="589"/>
      <c r="J26" s="589"/>
      <c r="K26" s="589"/>
      <c r="L26" s="589"/>
      <c r="M26" s="590"/>
    </row>
    <row r="27" spans="1:13" ht="18.75" x14ac:dyDescent="0.25">
      <c r="A27" s="588"/>
      <c r="B27" s="591"/>
      <c r="C27" s="593"/>
      <c r="D27" s="593"/>
      <c r="E27" s="593"/>
      <c r="F27" s="593"/>
      <c r="G27" s="589"/>
      <c r="H27" s="589"/>
      <c r="I27" s="589"/>
      <c r="J27" s="589"/>
      <c r="K27" s="589"/>
      <c r="L27" s="589"/>
      <c r="M27" s="590"/>
    </row>
    <row r="28" spans="1:13" ht="18.75" x14ac:dyDescent="0.25">
      <c r="A28" s="588"/>
      <c r="B28" s="591" t="s">
        <v>673</v>
      </c>
      <c r="C28" s="632"/>
      <c r="D28" s="632"/>
      <c r="E28" s="632"/>
      <c r="F28" s="632"/>
      <c r="G28" s="589"/>
      <c r="H28" s="589"/>
      <c r="I28" s="589"/>
      <c r="J28" s="589"/>
      <c r="K28" s="589"/>
      <c r="L28" s="589"/>
      <c r="M28" s="590"/>
    </row>
    <row r="29" spans="1:13" ht="18.75" x14ac:dyDescent="0.25">
      <c r="A29" s="588"/>
      <c r="B29" s="591" t="s">
        <v>671</v>
      </c>
      <c r="C29" s="632"/>
      <c r="D29" s="632"/>
      <c r="E29" s="632"/>
      <c r="F29" s="632"/>
      <c r="G29" s="589"/>
      <c r="H29" s="589"/>
      <c r="I29" s="589"/>
      <c r="J29" s="589"/>
      <c r="K29" s="589"/>
      <c r="L29" s="589"/>
      <c r="M29" s="590"/>
    </row>
    <row r="30" spans="1:13" ht="18.75" x14ac:dyDescent="0.25">
      <c r="A30" s="588"/>
      <c r="B30" s="591" t="s">
        <v>672</v>
      </c>
      <c r="C30" s="632"/>
      <c r="D30" s="632"/>
      <c r="E30" s="632"/>
      <c r="F30" s="632"/>
      <c r="G30" s="589"/>
      <c r="H30" s="589"/>
      <c r="I30" s="589"/>
      <c r="J30" s="589"/>
      <c r="K30" s="589"/>
      <c r="L30" s="589"/>
      <c r="M30" s="590"/>
    </row>
    <row r="31" spans="1:13" ht="18.75" x14ac:dyDescent="0.25">
      <c r="A31" s="588"/>
      <c r="B31" s="591"/>
      <c r="C31" s="592"/>
      <c r="D31" s="592"/>
      <c r="E31" s="592"/>
      <c r="F31" s="592"/>
      <c r="G31" s="589"/>
      <c r="H31" s="589"/>
      <c r="I31" s="589"/>
      <c r="J31" s="589"/>
      <c r="K31" s="589"/>
      <c r="L31" s="589"/>
      <c r="M31" s="590"/>
    </row>
    <row r="32" spans="1:13" ht="18.75" x14ac:dyDescent="0.25">
      <c r="A32" s="588"/>
      <c r="B32" s="591"/>
      <c r="C32" s="592"/>
      <c r="D32" s="592"/>
      <c r="E32" s="592"/>
      <c r="F32" s="592"/>
      <c r="G32" s="589"/>
      <c r="H32" s="589"/>
      <c r="I32" s="589"/>
      <c r="J32" s="589"/>
      <c r="K32" s="589"/>
      <c r="L32" s="589"/>
      <c r="M32" s="590"/>
    </row>
    <row r="33" spans="1:13" ht="18.75" x14ac:dyDescent="0.25">
      <c r="A33" s="588"/>
      <c r="B33" s="589"/>
      <c r="C33" s="589"/>
      <c r="D33" s="589"/>
      <c r="E33" s="589"/>
      <c r="F33" s="589"/>
      <c r="G33" s="589"/>
      <c r="H33" s="589"/>
      <c r="I33" s="594"/>
      <c r="J33" s="589"/>
      <c r="K33" s="589"/>
      <c r="L33" s="589"/>
      <c r="M33" s="590"/>
    </row>
    <row r="34" spans="1:13" ht="24.75" customHeight="1" x14ac:dyDescent="0.3">
      <c r="A34" s="588"/>
      <c r="B34" s="589"/>
      <c r="C34" s="589"/>
      <c r="D34" s="589"/>
      <c r="E34" s="589"/>
      <c r="F34" s="630" t="s">
        <v>675</v>
      </c>
      <c r="G34" s="630"/>
      <c r="H34" s="631">
        <f>'Owner''s Affidavit'!U55</f>
        <v>0</v>
      </c>
      <c r="I34" s="631"/>
      <c r="J34" s="631"/>
      <c r="K34" s="631"/>
      <c r="L34" s="589"/>
      <c r="M34" s="590"/>
    </row>
    <row r="35" spans="1:13" ht="15" customHeight="1" x14ac:dyDescent="0.3">
      <c r="A35" s="588"/>
      <c r="B35" s="589"/>
      <c r="C35" s="589"/>
      <c r="D35" s="589"/>
      <c r="E35" s="589"/>
      <c r="F35" s="587"/>
      <c r="G35" s="587"/>
      <c r="H35" s="595"/>
      <c r="I35" s="595"/>
      <c r="J35" s="595"/>
      <c r="K35" s="595"/>
      <c r="L35" s="589"/>
      <c r="M35" s="590"/>
    </row>
    <row r="36" spans="1:13" ht="18.75" x14ac:dyDescent="0.3">
      <c r="A36" s="588"/>
      <c r="B36" s="589"/>
      <c r="C36" s="589"/>
      <c r="D36" s="589"/>
      <c r="E36" s="589"/>
      <c r="F36" s="630" t="s">
        <v>676</v>
      </c>
      <c r="G36" s="630"/>
      <c r="H36" s="631" t="str">
        <f>'Owner''s Affidavit'!U56</f>
        <v>Choose One.</v>
      </c>
      <c r="I36" s="631"/>
      <c r="J36" s="631"/>
      <c r="K36" s="631"/>
      <c r="L36" s="589"/>
      <c r="M36" s="590"/>
    </row>
    <row r="37" spans="1:13" ht="18.75" x14ac:dyDescent="0.3">
      <c r="A37" s="588"/>
      <c r="B37" s="589"/>
      <c r="C37" s="589"/>
      <c r="D37" s="589"/>
      <c r="E37" s="589"/>
      <c r="F37" s="587"/>
      <c r="G37" s="587"/>
      <c r="H37" s="596"/>
      <c r="I37" s="596"/>
      <c r="J37" s="597"/>
      <c r="K37" s="597"/>
      <c r="L37" s="598"/>
      <c r="M37" s="580"/>
    </row>
    <row r="38" spans="1:13" ht="18.75" x14ac:dyDescent="0.3">
      <c r="A38" s="588"/>
      <c r="B38" s="589"/>
      <c r="C38" s="589"/>
      <c r="D38" s="589"/>
      <c r="E38" s="589"/>
      <c r="F38" s="630" t="s">
        <v>713</v>
      </c>
      <c r="G38" s="630"/>
      <c r="H38" s="631">
        <f>'Owner''s Affidavit'!U58</f>
        <v>0</v>
      </c>
      <c r="I38" s="631"/>
      <c r="J38" s="631"/>
      <c r="K38" s="631"/>
      <c r="L38" s="589"/>
      <c r="M38" s="590"/>
    </row>
    <row r="39" spans="1:13" ht="18.75" x14ac:dyDescent="0.25">
      <c r="A39" s="588"/>
      <c r="B39" s="589"/>
      <c r="C39" s="589"/>
      <c r="D39" s="589"/>
      <c r="E39" s="589"/>
      <c r="F39" s="602"/>
      <c r="G39" s="602"/>
      <c r="H39" s="597"/>
      <c r="I39" s="597"/>
      <c r="J39" s="597"/>
      <c r="K39" s="597"/>
      <c r="L39" s="589"/>
      <c r="M39" s="590"/>
    </row>
    <row r="40" spans="1:13" ht="18.75" x14ac:dyDescent="0.3">
      <c r="A40" s="588"/>
      <c r="B40" s="589"/>
      <c r="C40" s="589"/>
      <c r="D40" s="589"/>
      <c r="E40" s="589"/>
      <c r="F40" s="630" t="s">
        <v>684</v>
      </c>
      <c r="G40" s="630"/>
      <c r="H40" s="632"/>
      <c r="I40" s="632"/>
      <c r="J40" s="632"/>
      <c r="K40" s="632"/>
      <c r="L40" s="589"/>
      <c r="M40" s="590"/>
    </row>
    <row r="41" spans="1:13" ht="19.5" thickBot="1" x14ac:dyDescent="0.3">
      <c r="A41" s="599"/>
      <c r="B41" s="600"/>
      <c r="C41" s="600"/>
      <c r="D41" s="600"/>
      <c r="E41" s="600"/>
      <c r="F41" s="600"/>
      <c r="G41" s="600"/>
      <c r="H41" s="600"/>
      <c r="I41" s="600"/>
      <c r="J41" s="600"/>
      <c r="K41" s="600"/>
      <c r="L41" s="600"/>
      <c r="M41" s="601"/>
    </row>
    <row r="42" spans="1:13" ht="15" x14ac:dyDescent="0.2">
      <c r="B42" s="464"/>
      <c r="C42" s="464"/>
      <c r="D42" s="464"/>
      <c r="E42" s="464"/>
      <c r="F42" s="464"/>
      <c r="G42" s="464"/>
      <c r="H42" s="464"/>
      <c r="I42" s="464"/>
      <c r="J42" s="464"/>
      <c r="K42" s="464"/>
      <c r="L42" s="464"/>
      <c r="M42" s="464"/>
    </row>
  </sheetData>
  <sheetProtection algorithmName="SHA-512" hashValue="aJFpfUDw2U7odO3WMCjyjPhvOOiCgSOAS+QXNeyerQWg6td0fzHMfLjUqdwdM3LN/iVl/NxGz9G/PoMF87SfXw==" saltValue="BBZqNi1Iqxuhb5oAKjWCNw==" spinCount="100000" sheet="1" selectLockedCells="1"/>
  <sortState xmlns:xlrd2="http://schemas.microsoft.com/office/spreadsheetml/2017/richdata2" ref="R13:R16">
    <sortCondition ref="R13:R16"/>
  </sortState>
  <mergeCells count="25">
    <mergeCell ref="A1:M1"/>
    <mergeCell ref="F40:G40"/>
    <mergeCell ref="H40:K40"/>
    <mergeCell ref="C12:D12"/>
    <mergeCell ref="C13:D13"/>
    <mergeCell ref="C14:D14"/>
    <mergeCell ref="C16:D16"/>
    <mergeCell ref="C18:M18"/>
    <mergeCell ref="C15:F15"/>
    <mergeCell ref="C20:F20"/>
    <mergeCell ref="C22:F22"/>
    <mergeCell ref="C24:F24"/>
    <mergeCell ref="C25:F25"/>
    <mergeCell ref="H38:K38"/>
    <mergeCell ref="F34:G34"/>
    <mergeCell ref="A3:M3"/>
    <mergeCell ref="H6:I6"/>
    <mergeCell ref="F36:G36"/>
    <mergeCell ref="H36:K36"/>
    <mergeCell ref="F38:G38"/>
    <mergeCell ref="C26:F26"/>
    <mergeCell ref="C28:F28"/>
    <mergeCell ref="C29:F29"/>
    <mergeCell ref="C30:F30"/>
    <mergeCell ref="H34:K34"/>
  </mergeCells>
  <dataValidations count="1">
    <dataValidation type="date" operator="greaterThanOrEqual" allowBlank="1" showInputMessage="1" showErrorMessage="1" sqref="H6:I6" xr:uid="{0F094716-A2F1-471C-8BC4-4812CEF07BFA}">
      <formula1>45757</formula1>
    </dataValidation>
  </dataValidations>
  <pageMargins left="0.7" right="0.7" top="0.75" bottom="0.75" header="0.3" footer="0.3"/>
  <pageSetup scale="46" orientation="portrait" r:id="rId1"/>
  <headerFooter>
    <oddFooter>&amp;L&amp;F
&amp;A
Page &amp;P of &amp;N
version: May 2025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65F64-14B4-4899-8EC8-DEC908DEACCC}">
  <sheetPr codeName="Sheet15">
    <tabColor rgb="FF006600"/>
    <pageSetUpPr fitToPage="1"/>
  </sheetPr>
  <dimension ref="A1:Y64"/>
  <sheetViews>
    <sheetView showGridLines="0" view="pageBreakPreview" zoomScale="80" zoomScaleNormal="55" zoomScaleSheetLayoutView="80" zoomScalePageLayoutView="85" workbookViewId="0">
      <selection activeCell="C14" sqref="C14:F14"/>
    </sheetView>
  </sheetViews>
  <sheetFormatPr defaultRowHeight="12.75" x14ac:dyDescent="0.2"/>
  <cols>
    <col min="1" max="1" width="5" customWidth="1"/>
    <col min="2" max="2" width="15.85546875" customWidth="1"/>
    <col min="3" max="3" width="10.5703125" customWidth="1"/>
    <col min="4" max="4" width="1.7109375" customWidth="1"/>
    <col min="5" max="5" width="9.7109375" customWidth="1"/>
    <col min="6" max="6" width="8" customWidth="1"/>
    <col min="9" max="9" width="10.28515625" customWidth="1"/>
    <col min="10" max="10" width="18.5703125" customWidth="1"/>
    <col min="11" max="11" width="9.140625" customWidth="1"/>
    <col min="19" max="19" width="12.140625" customWidth="1"/>
  </cols>
  <sheetData>
    <row r="1" spans="1:25" ht="18" x14ac:dyDescent="0.25">
      <c r="A1" s="603"/>
      <c r="B1" s="604"/>
      <c r="C1" s="604"/>
      <c r="D1" s="604"/>
      <c r="E1" s="604"/>
      <c r="F1" s="604"/>
      <c r="G1" s="604"/>
      <c r="H1" s="604"/>
      <c r="I1" s="604"/>
      <c r="J1" s="604"/>
      <c r="K1" s="604"/>
      <c r="L1" s="604"/>
      <c r="M1" s="604"/>
      <c r="N1" s="604"/>
      <c r="O1" s="604"/>
      <c r="P1" s="604"/>
      <c r="Q1" s="465"/>
      <c r="R1" s="465"/>
      <c r="S1" s="465"/>
      <c r="T1" s="465"/>
      <c r="U1" s="465"/>
      <c r="V1" s="465"/>
      <c r="W1" s="465"/>
      <c r="X1" s="465"/>
      <c r="Y1" s="466"/>
    </row>
    <row r="2" spans="1:25" ht="18.75" x14ac:dyDescent="0.3">
      <c r="A2" s="605"/>
      <c r="B2" s="606"/>
      <c r="C2" s="606"/>
      <c r="D2" s="606"/>
      <c r="E2" s="606"/>
      <c r="F2" s="606"/>
      <c r="G2" s="606"/>
      <c r="H2" s="606"/>
      <c r="I2" s="606"/>
      <c r="J2" s="606"/>
      <c r="K2" s="606"/>
      <c r="L2" s="606"/>
      <c r="M2" s="606"/>
      <c r="N2" s="606"/>
      <c r="O2" s="606"/>
      <c r="P2" s="606"/>
      <c r="Q2" s="467"/>
      <c r="R2" s="467"/>
      <c r="S2" s="467"/>
      <c r="T2" s="467"/>
      <c r="U2" s="467"/>
      <c r="V2" s="467"/>
      <c r="W2" s="467"/>
      <c r="X2" s="467"/>
      <c r="Y2" s="468"/>
    </row>
    <row r="3" spans="1:25" ht="18.75" x14ac:dyDescent="0.3">
      <c r="A3" s="605"/>
      <c r="B3" s="606"/>
      <c r="C3" s="606"/>
      <c r="D3" s="606"/>
      <c r="E3" s="606"/>
      <c r="F3" s="606"/>
      <c r="G3" s="606"/>
      <c r="H3" s="606"/>
      <c r="I3" s="606"/>
      <c r="J3" s="606"/>
      <c r="K3" s="606"/>
      <c r="L3" s="606"/>
      <c r="M3" s="606"/>
      <c r="N3" s="606"/>
      <c r="O3" s="606"/>
      <c r="P3" s="606"/>
      <c r="Q3" s="467"/>
      <c r="R3" s="467"/>
      <c r="S3" s="467"/>
      <c r="T3" s="467"/>
      <c r="U3" s="467"/>
      <c r="V3" s="467"/>
      <c r="W3" s="467"/>
      <c r="X3" s="467"/>
      <c r="Y3" s="468"/>
    </row>
    <row r="4" spans="1:25" ht="18.75" x14ac:dyDescent="0.3">
      <c r="A4" s="605"/>
      <c r="B4" s="606"/>
      <c r="C4" s="606"/>
      <c r="D4" s="606"/>
      <c r="E4" s="606"/>
      <c r="F4" s="606"/>
      <c r="G4" s="606"/>
      <c r="H4" s="606"/>
      <c r="I4" s="606"/>
      <c r="J4" s="606"/>
      <c r="K4" s="606"/>
      <c r="L4" s="606"/>
      <c r="M4" s="606"/>
      <c r="N4" s="606"/>
      <c r="O4" s="606"/>
      <c r="P4" s="606"/>
      <c r="Q4" s="467"/>
      <c r="R4" s="467"/>
      <c r="S4" s="467"/>
      <c r="T4" s="467"/>
      <c r="U4" s="467"/>
      <c r="V4" s="467"/>
      <c r="W4" s="467"/>
      <c r="X4" s="467"/>
      <c r="Y4" s="468"/>
    </row>
    <row r="5" spans="1:25" ht="18.75" x14ac:dyDescent="0.3">
      <c r="A5" s="605"/>
      <c r="B5" s="606"/>
      <c r="C5" s="606"/>
      <c r="D5" s="606"/>
      <c r="E5" s="606"/>
      <c r="F5" s="606"/>
      <c r="G5" s="606"/>
      <c r="H5" s="606"/>
      <c r="I5" s="606"/>
      <c r="J5" s="606"/>
      <c r="K5" s="606"/>
      <c r="L5" s="606"/>
      <c r="M5" s="606"/>
      <c r="N5" s="606"/>
      <c r="O5" s="606"/>
      <c r="P5" s="606"/>
      <c r="Q5" s="467"/>
      <c r="R5" s="467"/>
      <c r="S5" s="467"/>
      <c r="T5" s="467"/>
      <c r="U5" s="467"/>
      <c r="V5" s="467"/>
      <c r="W5" s="467"/>
      <c r="X5" s="467"/>
      <c r="Y5" s="468"/>
    </row>
    <row r="6" spans="1:25" ht="18.75" x14ac:dyDescent="0.3">
      <c r="A6" s="605"/>
      <c r="B6" s="606"/>
      <c r="C6" s="606"/>
      <c r="D6" s="606"/>
      <c r="E6" s="606"/>
      <c r="F6" s="606"/>
      <c r="G6" s="606"/>
      <c r="H6" s="606"/>
      <c r="I6" s="606"/>
      <c r="J6" s="606"/>
      <c r="K6" s="606"/>
      <c r="L6" s="606"/>
      <c r="M6" s="606"/>
      <c r="N6" s="606"/>
      <c r="O6" s="606"/>
      <c r="P6" s="606"/>
      <c r="Q6" s="467"/>
      <c r="R6" s="467"/>
      <c r="S6" s="467"/>
      <c r="T6" s="467"/>
      <c r="U6" s="467"/>
      <c r="V6" s="467"/>
      <c r="W6" s="467"/>
      <c r="X6" s="467"/>
      <c r="Y6" s="468"/>
    </row>
    <row r="7" spans="1:25" ht="18.75" x14ac:dyDescent="0.3">
      <c r="A7" s="605"/>
      <c r="B7" s="606"/>
      <c r="C7" s="606"/>
      <c r="D7" s="606"/>
      <c r="E7" s="606"/>
      <c r="F7" s="606"/>
      <c r="G7" s="606"/>
      <c r="H7" s="606"/>
      <c r="I7" s="606"/>
      <c r="J7" s="606"/>
      <c r="K7" s="606"/>
      <c r="L7" s="606"/>
      <c r="M7" s="606"/>
      <c r="N7" s="606"/>
      <c r="O7" s="606"/>
      <c r="P7" s="606"/>
      <c r="Q7" s="467"/>
      <c r="R7" s="467"/>
      <c r="S7" s="467"/>
      <c r="T7" s="467"/>
      <c r="U7" s="467"/>
      <c r="V7" s="467"/>
      <c r="W7" s="467"/>
      <c r="X7" s="467"/>
      <c r="Y7" s="468"/>
    </row>
    <row r="8" spans="1:25" ht="18.75" x14ac:dyDescent="0.3">
      <c r="A8" s="605"/>
      <c r="B8" s="606"/>
      <c r="C8" s="606"/>
      <c r="D8" s="606"/>
      <c r="E8" s="606"/>
      <c r="F8" s="606"/>
      <c r="G8" s="606"/>
      <c r="H8" s="606"/>
      <c r="I8" s="606"/>
      <c r="J8" s="606"/>
      <c r="K8" s="606"/>
      <c r="L8" s="606"/>
      <c r="M8" s="606"/>
      <c r="N8" s="606"/>
      <c r="O8" s="606"/>
      <c r="P8" s="606"/>
      <c r="Q8" s="467"/>
      <c r="R8" s="467"/>
      <c r="S8" s="467"/>
      <c r="T8" s="467"/>
      <c r="U8" s="467"/>
      <c r="V8" s="467"/>
      <c r="W8" s="467"/>
      <c r="X8" s="467"/>
      <c r="Y8" s="468"/>
    </row>
    <row r="9" spans="1:25" ht="18.75" x14ac:dyDescent="0.3">
      <c r="A9" s="605"/>
      <c r="B9" s="606"/>
      <c r="C9" s="606"/>
      <c r="D9" s="606"/>
      <c r="E9" s="606"/>
      <c r="F9" s="606"/>
      <c r="G9" s="606"/>
      <c r="H9" s="606"/>
      <c r="I9" s="606"/>
      <c r="J9" s="606"/>
      <c r="K9" s="606"/>
      <c r="L9" s="606"/>
      <c r="M9" s="606"/>
      <c r="N9" s="606"/>
      <c r="O9" s="606"/>
      <c r="P9" s="606"/>
      <c r="Q9" s="467"/>
      <c r="R9" s="467"/>
      <c r="S9" s="467"/>
      <c r="T9" s="467"/>
      <c r="U9" s="467"/>
      <c r="V9" s="467"/>
      <c r="W9" s="467"/>
      <c r="X9" s="467"/>
      <c r="Y9" s="468"/>
    </row>
    <row r="10" spans="1:25" ht="18.75" x14ac:dyDescent="0.3">
      <c r="A10" s="605"/>
      <c r="B10" s="606"/>
      <c r="C10" s="606"/>
      <c r="D10" s="606"/>
      <c r="E10" s="606"/>
      <c r="F10" s="606"/>
      <c r="G10" s="606"/>
      <c r="H10" s="606"/>
      <c r="I10" s="606"/>
      <c r="J10" s="606"/>
      <c r="K10" s="606"/>
      <c r="L10" s="606"/>
      <c r="M10" s="606"/>
      <c r="N10" s="606"/>
      <c r="O10" s="606"/>
      <c r="P10" s="606"/>
      <c r="Q10" s="467"/>
      <c r="R10" s="467"/>
      <c r="S10" s="467"/>
      <c r="T10" s="467"/>
      <c r="U10" s="467"/>
      <c r="V10" s="467"/>
      <c r="W10" s="467"/>
      <c r="X10" s="467"/>
      <c r="Y10" s="468"/>
    </row>
    <row r="11" spans="1:25" ht="18.75" x14ac:dyDescent="0.3">
      <c r="A11" s="605"/>
      <c r="B11" s="606" t="s">
        <v>510</v>
      </c>
      <c r="C11" s="606"/>
      <c r="D11" s="606"/>
      <c r="E11" s="606"/>
      <c r="F11" s="606"/>
      <c r="G11" s="606"/>
      <c r="H11" s="606"/>
      <c r="I11" s="606"/>
      <c r="J11" s="606"/>
      <c r="K11" s="606"/>
      <c r="L11" s="606"/>
      <c r="M11" s="606"/>
      <c r="N11" s="606"/>
      <c r="O11" s="606"/>
      <c r="P11" s="606"/>
      <c r="Q11" s="467"/>
      <c r="R11" s="467"/>
      <c r="S11" s="467"/>
      <c r="T11" s="467"/>
      <c r="U11" s="467"/>
      <c r="V11" s="467"/>
      <c r="W11" s="467"/>
      <c r="X11" s="467"/>
      <c r="Y11" s="468"/>
    </row>
    <row r="12" spans="1:25" ht="18.75" x14ac:dyDescent="0.3">
      <c r="A12" s="605"/>
      <c r="B12" s="606"/>
      <c r="C12" s="606"/>
      <c r="D12" s="606"/>
      <c r="E12" s="606"/>
      <c r="F12" s="467"/>
      <c r="G12" s="467"/>
      <c r="H12" s="467"/>
      <c r="I12" s="467"/>
      <c r="J12" s="614" t="s">
        <v>511</v>
      </c>
      <c r="K12" s="614"/>
      <c r="L12" s="614"/>
      <c r="M12" s="614"/>
      <c r="N12" s="614"/>
      <c r="O12" s="614"/>
      <c r="P12" s="614"/>
      <c r="Q12" s="614"/>
      <c r="R12" s="614"/>
      <c r="S12" s="467"/>
      <c r="T12" s="467"/>
      <c r="U12" s="467"/>
      <c r="V12" s="467"/>
      <c r="W12" s="467"/>
      <c r="X12" s="467"/>
      <c r="Y12" s="468"/>
    </row>
    <row r="13" spans="1:25" ht="18.75" x14ac:dyDescent="0.3">
      <c r="A13" s="605"/>
      <c r="B13" s="606"/>
      <c r="C13" s="606"/>
      <c r="D13" s="606"/>
      <c r="E13" s="606"/>
      <c r="F13" s="606"/>
      <c r="G13" s="606"/>
      <c r="H13" s="606"/>
      <c r="I13" s="606"/>
      <c r="J13" s="606"/>
      <c r="K13" s="606"/>
      <c r="L13" s="606"/>
      <c r="M13" s="606"/>
      <c r="N13" s="606"/>
      <c r="O13" s="606"/>
      <c r="P13" s="606"/>
      <c r="Q13" s="467"/>
      <c r="R13" s="467"/>
      <c r="S13" s="467"/>
      <c r="T13" s="467"/>
      <c r="U13" s="467"/>
      <c r="V13" s="467"/>
      <c r="W13" s="467"/>
      <c r="X13" s="467"/>
      <c r="Y13" s="468"/>
    </row>
    <row r="14" spans="1:25" ht="18.75" x14ac:dyDescent="0.3">
      <c r="A14" s="605"/>
      <c r="B14" s="613" t="s">
        <v>512</v>
      </c>
      <c r="C14" s="644" t="s">
        <v>636</v>
      </c>
      <c r="D14" s="644"/>
      <c r="E14" s="644"/>
      <c r="F14" s="644"/>
      <c r="G14" s="606"/>
      <c r="H14" s="606"/>
      <c r="I14" s="606"/>
      <c r="J14" s="606"/>
      <c r="K14" s="606"/>
      <c r="L14" s="606"/>
      <c r="M14" s="606"/>
      <c r="N14" s="606"/>
      <c r="O14" s="606"/>
      <c r="P14" s="606"/>
      <c r="Q14" s="467"/>
      <c r="R14" s="467"/>
      <c r="S14" s="467"/>
      <c r="T14" s="467"/>
      <c r="U14" s="467"/>
      <c r="V14" s="467"/>
      <c r="W14" s="467"/>
      <c r="X14" s="467"/>
      <c r="Y14" s="468"/>
    </row>
    <row r="15" spans="1:25" ht="18.75" x14ac:dyDescent="0.3">
      <c r="A15" s="605"/>
      <c r="B15" s="613"/>
      <c r="C15" s="606"/>
      <c r="D15" s="606"/>
      <c r="E15" s="606"/>
      <c r="F15" s="467"/>
      <c r="G15" s="606" t="s">
        <v>513</v>
      </c>
      <c r="H15" s="606"/>
      <c r="I15" s="606"/>
      <c r="J15" s="606"/>
      <c r="K15" s="606"/>
      <c r="L15" s="606"/>
      <c r="M15" s="606"/>
      <c r="N15" s="606"/>
      <c r="O15" s="606"/>
      <c r="P15" s="606"/>
      <c r="Q15" s="467"/>
      <c r="R15" s="467"/>
      <c r="S15" s="467"/>
      <c r="T15" s="467"/>
      <c r="U15" s="467"/>
      <c r="V15" s="467"/>
      <c r="W15" s="467"/>
      <c r="X15" s="467"/>
      <c r="Y15" s="468"/>
    </row>
    <row r="16" spans="1:25" ht="18.75" x14ac:dyDescent="0.3">
      <c r="A16" s="605"/>
      <c r="B16" s="613" t="s">
        <v>514</v>
      </c>
      <c r="C16" s="644"/>
      <c r="D16" s="644"/>
      <c r="E16" s="644"/>
      <c r="F16" s="644"/>
      <c r="G16" s="606"/>
      <c r="H16" s="606"/>
      <c r="I16" s="606"/>
      <c r="J16" s="606"/>
      <c r="K16" s="606"/>
      <c r="L16" s="606"/>
      <c r="M16" s="606"/>
      <c r="N16" s="606"/>
      <c r="O16" s="606"/>
      <c r="P16" s="606"/>
      <c r="Q16" s="467"/>
      <c r="R16" s="467"/>
      <c r="S16" s="467"/>
      <c r="T16" s="467"/>
      <c r="U16" s="467"/>
      <c r="V16" s="467"/>
      <c r="W16" s="467"/>
      <c r="X16" s="467"/>
      <c r="Y16" s="468"/>
    </row>
    <row r="17" spans="1:25" ht="18.75" x14ac:dyDescent="0.3">
      <c r="A17" s="605"/>
      <c r="B17" s="606"/>
      <c r="C17" s="606"/>
      <c r="D17" s="606"/>
      <c r="E17" s="606"/>
      <c r="F17" s="606"/>
      <c r="G17" s="606"/>
      <c r="H17" s="606"/>
      <c r="I17" s="606"/>
      <c r="J17" s="606"/>
      <c r="K17" s="606"/>
      <c r="L17" s="606"/>
      <c r="M17" s="606"/>
      <c r="N17" s="606"/>
      <c r="O17" s="606"/>
      <c r="P17" s="606"/>
      <c r="Q17" s="467"/>
      <c r="R17" s="467"/>
      <c r="S17" s="467"/>
      <c r="T17" s="467"/>
      <c r="U17" s="467"/>
      <c r="V17" s="467"/>
      <c r="W17" s="467"/>
      <c r="X17" s="467"/>
      <c r="Y17" s="468"/>
    </row>
    <row r="18" spans="1:25" ht="18.75" x14ac:dyDescent="0.3">
      <c r="A18" s="605"/>
      <c r="B18" s="656"/>
      <c r="C18" s="656"/>
      <c r="D18" s="656"/>
      <c r="E18" s="656"/>
      <c r="F18" s="656"/>
      <c r="G18" s="656"/>
      <c r="H18" s="656"/>
      <c r="I18" s="606" t="s">
        <v>515</v>
      </c>
      <c r="J18" s="606"/>
      <c r="K18" s="606"/>
      <c r="L18" s="606"/>
      <c r="M18" s="606"/>
      <c r="N18" s="606"/>
      <c r="O18" s="606"/>
      <c r="P18" s="606"/>
      <c r="Q18" s="467"/>
      <c r="R18" s="467"/>
      <c r="S18" s="467"/>
      <c r="T18" s="467"/>
      <c r="U18" s="467"/>
      <c r="V18" s="467"/>
      <c r="W18" s="467"/>
      <c r="X18" s="467"/>
      <c r="Y18" s="468"/>
    </row>
    <row r="19" spans="1:25" ht="18.75" x14ac:dyDescent="0.3">
      <c r="A19" s="605"/>
      <c r="B19" s="606"/>
      <c r="C19" s="606"/>
      <c r="D19" s="606"/>
      <c r="E19" s="606"/>
      <c r="F19" s="606"/>
      <c r="G19" s="606"/>
      <c r="H19" s="606"/>
      <c r="I19" s="606"/>
      <c r="J19" s="606"/>
      <c r="K19" s="606"/>
      <c r="L19" s="606"/>
      <c r="M19" s="606"/>
      <c r="N19" s="606"/>
      <c r="O19" s="606"/>
      <c r="P19" s="606"/>
      <c r="Q19" s="467"/>
      <c r="R19" s="467"/>
      <c r="S19" s="467"/>
      <c r="T19" s="467"/>
      <c r="U19" s="467"/>
      <c r="V19" s="467"/>
      <c r="W19" s="467"/>
      <c r="X19" s="467"/>
      <c r="Y19" s="468"/>
    </row>
    <row r="20" spans="1:25" ht="33.75" customHeight="1" x14ac:dyDescent="0.3">
      <c r="A20" s="605"/>
      <c r="B20" s="651" t="s">
        <v>750</v>
      </c>
      <c r="C20" s="651"/>
      <c r="D20" s="651"/>
      <c r="E20" s="651"/>
      <c r="F20" s="651"/>
      <c r="G20" s="651"/>
      <c r="H20" s="651"/>
      <c r="I20" s="651"/>
      <c r="J20" s="651"/>
      <c r="K20" s="651"/>
      <c r="L20" s="651"/>
      <c r="M20" s="651"/>
      <c r="N20" s="651"/>
      <c r="O20" s="651"/>
      <c r="P20" s="651"/>
      <c r="Q20" s="651"/>
      <c r="R20" s="651"/>
      <c r="S20" s="651"/>
      <c r="T20" s="651"/>
      <c r="U20" s="651"/>
      <c r="V20" s="651"/>
      <c r="W20" s="651"/>
      <c r="X20" s="651"/>
      <c r="Y20" s="652"/>
    </row>
    <row r="21" spans="1:25" ht="18.75" x14ac:dyDescent="0.3">
      <c r="A21" s="605"/>
      <c r="B21" s="606"/>
      <c r="C21" s="606"/>
      <c r="D21" s="606"/>
      <c r="E21" s="606"/>
      <c r="F21" s="606"/>
      <c r="G21" s="606"/>
      <c r="H21" s="606"/>
      <c r="I21" s="606"/>
      <c r="J21" s="606"/>
      <c r="K21" s="606"/>
      <c r="L21" s="606"/>
      <c r="M21" s="606"/>
      <c r="N21" s="606"/>
      <c r="O21" s="606"/>
      <c r="P21" s="606"/>
      <c r="Q21" s="467"/>
      <c r="R21" s="467"/>
      <c r="S21" s="467"/>
      <c r="T21" s="467"/>
      <c r="U21" s="467"/>
      <c r="V21" s="467"/>
      <c r="W21" s="467"/>
      <c r="X21" s="467"/>
      <c r="Y21" s="468"/>
    </row>
    <row r="22" spans="1:25" ht="12.75" customHeight="1" x14ac:dyDescent="0.2">
      <c r="A22" s="655" t="s">
        <v>516</v>
      </c>
      <c r="B22" s="649" t="s">
        <v>751</v>
      </c>
      <c r="C22" s="649"/>
      <c r="D22" s="649"/>
      <c r="E22" s="649"/>
      <c r="F22" s="649"/>
      <c r="G22" s="649"/>
      <c r="H22" s="649"/>
      <c r="I22" s="649"/>
      <c r="J22" s="649"/>
      <c r="K22" s="649"/>
      <c r="L22" s="649"/>
      <c r="M22" s="649"/>
      <c r="N22" s="649"/>
      <c r="O22" s="649"/>
      <c r="P22" s="649"/>
      <c r="Q22" s="649"/>
      <c r="R22" s="649"/>
      <c r="S22" s="649"/>
      <c r="T22" s="649"/>
      <c r="U22" s="649"/>
      <c r="V22" s="649"/>
      <c r="W22" s="649"/>
      <c r="X22" s="649"/>
      <c r="Y22" s="650"/>
    </row>
    <row r="23" spans="1:25" ht="12.75" customHeight="1" x14ac:dyDescent="0.2">
      <c r="A23" s="655"/>
      <c r="B23" s="649"/>
      <c r="C23" s="649"/>
      <c r="D23" s="649"/>
      <c r="E23" s="649"/>
      <c r="F23" s="649"/>
      <c r="G23" s="649"/>
      <c r="H23" s="649"/>
      <c r="I23" s="649"/>
      <c r="J23" s="649"/>
      <c r="K23" s="649"/>
      <c r="L23" s="649"/>
      <c r="M23" s="649"/>
      <c r="N23" s="649"/>
      <c r="O23" s="649"/>
      <c r="P23" s="649"/>
      <c r="Q23" s="649"/>
      <c r="R23" s="649"/>
      <c r="S23" s="649"/>
      <c r="T23" s="649"/>
      <c r="U23" s="649"/>
      <c r="V23" s="649"/>
      <c r="W23" s="649"/>
      <c r="X23" s="649"/>
      <c r="Y23" s="650"/>
    </row>
    <row r="24" spans="1:25" ht="78" customHeight="1" x14ac:dyDescent="0.2">
      <c r="A24" s="655"/>
      <c r="B24" s="649"/>
      <c r="C24" s="649"/>
      <c r="D24" s="649"/>
      <c r="E24" s="649"/>
      <c r="F24" s="649"/>
      <c r="G24" s="649"/>
      <c r="H24" s="649"/>
      <c r="I24" s="649"/>
      <c r="J24" s="649"/>
      <c r="K24" s="649"/>
      <c r="L24" s="649"/>
      <c r="M24" s="649"/>
      <c r="N24" s="649"/>
      <c r="O24" s="649"/>
      <c r="P24" s="649"/>
      <c r="Q24" s="649"/>
      <c r="R24" s="649"/>
      <c r="S24" s="649"/>
      <c r="T24" s="649"/>
      <c r="U24" s="649"/>
      <c r="V24" s="649"/>
      <c r="W24" s="649"/>
      <c r="X24" s="649"/>
      <c r="Y24" s="650"/>
    </row>
    <row r="25" spans="1:25" ht="18.75" x14ac:dyDescent="0.3">
      <c r="A25" s="605"/>
      <c r="B25" s="606"/>
      <c r="C25" s="606"/>
      <c r="D25" s="606"/>
      <c r="E25" s="606"/>
      <c r="F25" s="606"/>
      <c r="G25" s="606"/>
      <c r="H25" s="606"/>
      <c r="I25" s="606"/>
      <c r="J25" s="606"/>
      <c r="K25" s="606"/>
      <c r="L25" s="606"/>
      <c r="M25" s="606"/>
      <c r="N25" s="606"/>
      <c r="O25" s="606"/>
      <c r="P25" s="606"/>
      <c r="Q25" s="467"/>
      <c r="R25" s="467"/>
      <c r="S25" s="467"/>
      <c r="T25" s="467"/>
      <c r="U25" s="467"/>
      <c r="V25" s="467"/>
      <c r="W25" s="467"/>
      <c r="X25" s="467"/>
      <c r="Y25" s="468"/>
    </row>
    <row r="26" spans="1:25" ht="12.75" customHeight="1" x14ac:dyDescent="0.2">
      <c r="A26" s="655" t="s">
        <v>517</v>
      </c>
      <c r="B26" s="649" t="s">
        <v>752</v>
      </c>
      <c r="C26" s="649"/>
      <c r="D26" s="649"/>
      <c r="E26" s="649"/>
      <c r="F26" s="649"/>
      <c r="G26" s="649"/>
      <c r="H26" s="649"/>
      <c r="I26" s="649"/>
      <c r="J26" s="649"/>
      <c r="K26" s="649"/>
      <c r="L26" s="649"/>
      <c r="M26" s="649"/>
      <c r="N26" s="649"/>
      <c r="O26" s="649"/>
      <c r="P26" s="649"/>
      <c r="Q26" s="649"/>
      <c r="R26" s="649"/>
      <c r="S26" s="649"/>
      <c r="T26" s="649"/>
      <c r="U26" s="649"/>
      <c r="V26" s="649"/>
      <c r="W26" s="649"/>
      <c r="X26" s="649"/>
      <c r="Y26" s="650"/>
    </row>
    <row r="27" spans="1:25" ht="39.75" customHeight="1" x14ac:dyDescent="0.2">
      <c r="A27" s="655"/>
      <c r="B27" s="649"/>
      <c r="C27" s="649"/>
      <c r="D27" s="649"/>
      <c r="E27" s="649"/>
      <c r="F27" s="649"/>
      <c r="G27" s="649"/>
      <c r="H27" s="649"/>
      <c r="I27" s="649"/>
      <c r="J27" s="649"/>
      <c r="K27" s="649"/>
      <c r="L27" s="649"/>
      <c r="M27" s="649"/>
      <c r="N27" s="649"/>
      <c r="O27" s="649"/>
      <c r="P27" s="649"/>
      <c r="Q27" s="649"/>
      <c r="R27" s="649"/>
      <c r="S27" s="649"/>
      <c r="T27" s="649"/>
      <c r="U27" s="649"/>
      <c r="V27" s="649"/>
      <c r="W27" s="649"/>
      <c r="X27" s="649"/>
      <c r="Y27" s="650"/>
    </row>
    <row r="28" spans="1:25" ht="54.75" customHeight="1" x14ac:dyDescent="0.2">
      <c r="A28" s="655"/>
      <c r="B28" s="649"/>
      <c r="C28" s="649"/>
      <c r="D28" s="649"/>
      <c r="E28" s="649"/>
      <c r="F28" s="649"/>
      <c r="G28" s="649"/>
      <c r="H28" s="649"/>
      <c r="I28" s="649"/>
      <c r="J28" s="649"/>
      <c r="K28" s="649"/>
      <c r="L28" s="649"/>
      <c r="M28" s="649"/>
      <c r="N28" s="649"/>
      <c r="O28" s="649"/>
      <c r="P28" s="649"/>
      <c r="Q28" s="649"/>
      <c r="R28" s="649"/>
      <c r="S28" s="649"/>
      <c r="T28" s="649"/>
      <c r="U28" s="649"/>
      <c r="V28" s="649"/>
      <c r="W28" s="649"/>
      <c r="X28" s="649"/>
      <c r="Y28" s="650"/>
    </row>
    <row r="29" spans="1:25" ht="18.75" x14ac:dyDescent="0.3">
      <c r="A29" s="605"/>
      <c r="B29" s="606"/>
      <c r="C29" s="606"/>
      <c r="D29" s="606"/>
      <c r="E29" s="606"/>
      <c r="F29" s="606"/>
      <c r="G29" s="606"/>
      <c r="H29" s="606"/>
      <c r="I29" s="606"/>
      <c r="J29" s="606"/>
      <c r="K29" s="606"/>
      <c r="L29" s="606"/>
      <c r="M29" s="606"/>
      <c r="N29" s="606"/>
      <c r="O29" s="606"/>
      <c r="P29" s="606"/>
      <c r="Q29" s="467"/>
      <c r="R29" s="467"/>
      <c r="S29" s="467"/>
      <c r="T29" s="467"/>
      <c r="U29" s="467"/>
      <c r="V29" s="467"/>
      <c r="W29" s="467"/>
      <c r="X29" s="467"/>
      <c r="Y29" s="468"/>
    </row>
    <row r="30" spans="1:25" ht="21.75" customHeight="1" x14ac:dyDescent="0.2">
      <c r="A30" s="608" t="s">
        <v>518</v>
      </c>
      <c r="B30" s="647" t="s">
        <v>583</v>
      </c>
      <c r="C30" s="647"/>
      <c r="D30" s="647"/>
      <c r="E30" s="647"/>
      <c r="F30" s="647"/>
      <c r="G30" s="647"/>
      <c r="H30" s="647"/>
      <c r="I30" s="647"/>
      <c r="J30" s="647"/>
      <c r="K30" s="647"/>
      <c r="L30" s="647"/>
      <c r="M30" s="647"/>
      <c r="N30" s="647"/>
      <c r="O30" s="647"/>
      <c r="P30" s="647"/>
      <c r="Q30" s="647"/>
      <c r="R30" s="647"/>
      <c r="S30" s="647"/>
      <c r="T30" s="647"/>
      <c r="U30" s="647"/>
      <c r="V30" s="647"/>
      <c r="W30" s="647"/>
      <c r="X30" s="647"/>
      <c r="Y30" s="648"/>
    </row>
    <row r="31" spans="1:25" ht="18.75" x14ac:dyDescent="0.3">
      <c r="A31" s="609"/>
      <c r="B31" s="606"/>
      <c r="C31" s="606"/>
      <c r="D31" s="606"/>
      <c r="E31" s="606"/>
      <c r="F31" s="606"/>
      <c r="G31" s="606"/>
      <c r="H31" s="606"/>
      <c r="I31" s="606"/>
      <c r="J31" s="606"/>
      <c r="K31" s="606"/>
      <c r="L31" s="606"/>
      <c r="M31" s="606"/>
      <c r="N31" s="606"/>
      <c r="O31" s="606"/>
      <c r="P31" s="606"/>
      <c r="Q31" s="467"/>
      <c r="R31" s="467"/>
      <c r="S31" s="467"/>
      <c r="T31" s="467"/>
      <c r="U31" s="467"/>
      <c r="V31" s="467"/>
      <c r="W31" s="467"/>
      <c r="X31" s="467"/>
      <c r="Y31" s="468"/>
    </row>
    <row r="32" spans="1:25" ht="18.75" x14ac:dyDescent="0.2">
      <c r="A32" s="608" t="s">
        <v>519</v>
      </c>
      <c r="B32" s="647" t="s">
        <v>520</v>
      </c>
      <c r="C32" s="647"/>
      <c r="D32" s="647"/>
      <c r="E32" s="647"/>
      <c r="F32" s="647"/>
      <c r="G32" s="647"/>
      <c r="H32" s="647"/>
      <c r="I32" s="647"/>
      <c r="J32" s="647"/>
      <c r="K32" s="647"/>
      <c r="L32" s="647"/>
      <c r="M32" s="647"/>
      <c r="N32" s="647"/>
      <c r="O32" s="647"/>
      <c r="P32" s="647"/>
      <c r="Q32" s="647"/>
      <c r="R32" s="647"/>
      <c r="S32" s="647"/>
      <c r="T32" s="647"/>
      <c r="U32" s="647"/>
      <c r="V32" s="647"/>
      <c r="W32" s="647"/>
      <c r="X32" s="647"/>
      <c r="Y32" s="648"/>
    </row>
    <row r="33" spans="1:25" ht="18.75" x14ac:dyDescent="0.3">
      <c r="A33" s="609"/>
      <c r="B33" s="606"/>
      <c r="C33" s="606"/>
      <c r="D33" s="606"/>
      <c r="E33" s="606"/>
      <c r="F33" s="606"/>
      <c r="G33" s="606"/>
      <c r="H33" s="606"/>
      <c r="I33" s="606"/>
      <c r="J33" s="606"/>
      <c r="K33" s="606"/>
      <c r="L33" s="606"/>
      <c r="M33" s="606"/>
      <c r="N33" s="606"/>
      <c r="O33" s="606"/>
      <c r="P33" s="606"/>
      <c r="Q33" s="467"/>
      <c r="R33" s="467"/>
      <c r="S33" s="467"/>
      <c r="T33" s="467"/>
      <c r="U33" s="467"/>
      <c r="V33" s="467"/>
      <c r="W33" s="467"/>
      <c r="X33" s="467"/>
      <c r="Y33" s="468"/>
    </row>
    <row r="34" spans="1:25" ht="41.25" customHeight="1" x14ac:dyDescent="0.2">
      <c r="A34" s="608" t="s">
        <v>521</v>
      </c>
      <c r="B34" s="647" t="s">
        <v>522</v>
      </c>
      <c r="C34" s="647"/>
      <c r="D34" s="647"/>
      <c r="E34" s="647"/>
      <c r="F34" s="647"/>
      <c r="G34" s="647"/>
      <c r="H34" s="647"/>
      <c r="I34" s="647"/>
      <c r="J34" s="647"/>
      <c r="K34" s="647"/>
      <c r="L34" s="647"/>
      <c r="M34" s="647"/>
      <c r="N34" s="647"/>
      <c r="O34" s="647"/>
      <c r="P34" s="647"/>
      <c r="Q34" s="647"/>
      <c r="R34" s="647"/>
      <c r="S34" s="647"/>
      <c r="T34" s="647"/>
      <c r="U34" s="647"/>
      <c r="V34" s="647"/>
      <c r="W34" s="647"/>
      <c r="X34" s="647"/>
      <c r="Y34" s="648"/>
    </row>
    <row r="35" spans="1:25" ht="18.75" x14ac:dyDescent="0.3">
      <c r="A35" s="608"/>
      <c r="B35" s="606"/>
      <c r="C35" s="606"/>
      <c r="D35" s="606"/>
      <c r="E35" s="606"/>
      <c r="F35" s="606"/>
      <c r="G35" s="606"/>
      <c r="H35" s="606"/>
      <c r="I35" s="606"/>
      <c r="J35" s="606"/>
      <c r="K35" s="606"/>
      <c r="L35" s="606"/>
      <c r="M35" s="606"/>
      <c r="N35" s="606"/>
      <c r="O35" s="606"/>
      <c r="P35" s="606"/>
      <c r="Q35" s="467"/>
      <c r="R35" s="467"/>
      <c r="S35" s="467"/>
      <c r="T35" s="467"/>
      <c r="U35" s="467"/>
      <c r="V35" s="467"/>
      <c r="W35" s="467"/>
      <c r="X35" s="467"/>
      <c r="Y35" s="468"/>
    </row>
    <row r="36" spans="1:25" ht="43.5" customHeight="1" x14ac:dyDescent="0.2">
      <c r="A36" s="608" t="s">
        <v>523</v>
      </c>
      <c r="B36" s="647" t="s">
        <v>524</v>
      </c>
      <c r="C36" s="647"/>
      <c r="D36" s="647"/>
      <c r="E36" s="647"/>
      <c r="F36" s="647"/>
      <c r="G36" s="647"/>
      <c r="H36" s="647"/>
      <c r="I36" s="647"/>
      <c r="J36" s="647"/>
      <c r="K36" s="647"/>
      <c r="L36" s="647"/>
      <c r="M36" s="647"/>
      <c r="N36" s="647"/>
      <c r="O36" s="647"/>
      <c r="P36" s="647"/>
      <c r="Q36" s="647"/>
      <c r="R36" s="647"/>
      <c r="S36" s="647"/>
      <c r="T36" s="647"/>
      <c r="U36" s="647"/>
      <c r="V36" s="647"/>
      <c r="W36" s="647"/>
      <c r="X36" s="647"/>
      <c r="Y36" s="648"/>
    </row>
    <row r="37" spans="1:25" ht="18.75" x14ac:dyDescent="0.3">
      <c r="A37" s="608"/>
      <c r="B37" s="606"/>
      <c r="C37" s="606"/>
      <c r="D37" s="606"/>
      <c r="E37" s="606"/>
      <c r="F37" s="606"/>
      <c r="G37" s="606"/>
      <c r="H37" s="606"/>
      <c r="I37" s="606"/>
      <c r="J37" s="606"/>
      <c r="K37" s="606"/>
      <c r="L37" s="606"/>
      <c r="M37" s="606"/>
      <c r="N37" s="606"/>
      <c r="O37" s="606"/>
      <c r="P37" s="606"/>
      <c r="Q37" s="467"/>
      <c r="R37" s="467"/>
      <c r="S37" s="467"/>
      <c r="T37" s="467"/>
      <c r="U37" s="467"/>
      <c r="V37" s="467"/>
      <c r="W37" s="467"/>
      <c r="X37" s="467"/>
      <c r="Y37" s="468"/>
    </row>
    <row r="38" spans="1:25" ht="36.75" customHeight="1" x14ac:dyDescent="0.2">
      <c r="A38" s="608" t="s">
        <v>525</v>
      </c>
      <c r="B38" s="647" t="s">
        <v>526</v>
      </c>
      <c r="C38" s="647"/>
      <c r="D38" s="647"/>
      <c r="E38" s="647"/>
      <c r="F38" s="647"/>
      <c r="G38" s="647"/>
      <c r="H38" s="647"/>
      <c r="I38" s="647"/>
      <c r="J38" s="647"/>
      <c r="K38" s="647"/>
      <c r="L38" s="647"/>
      <c r="M38" s="647"/>
      <c r="N38" s="647"/>
      <c r="O38" s="647"/>
      <c r="P38" s="647"/>
      <c r="Q38" s="647"/>
      <c r="R38" s="647"/>
      <c r="S38" s="647"/>
      <c r="T38" s="647"/>
      <c r="U38" s="647"/>
      <c r="V38" s="647"/>
      <c r="W38" s="647"/>
      <c r="X38" s="647"/>
      <c r="Y38" s="648"/>
    </row>
    <row r="39" spans="1:25" ht="18.75" x14ac:dyDescent="0.3">
      <c r="A39" s="608"/>
      <c r="B39" s="606"/>
      <c r="C39" s="606"/>
      <c r="D39" s="606"/>
      <c r="E39" s="606"/>
      <c r="F39" s="606"/>
      <c r="G39" s="606"/>
      <c r="H39" s="606"/>
      <c r="I39" s="606"/>
      <c r="J39" s="606"/>
      <c r="K39" s="606"/>
      <c r="L39" s="606"/>
      <c r="M39" s="606"/>
      <c r="N39" s="606"/>
      <c r="O39" s="606"/>
      <c r="P39" s="606"/>
      <c r="Q39" s="467"/>
      <c r="R39" s="467"/>
      <c r="S39" s="467"/>
      <c r="T39" s="467"/>
      <c r="U39" s="467"/>
      <c r="V39" s="467"/>
      <c r="W39" s="467"/>
      <c r="X39" s="467"/>
      <c r="Y39" s="468"/>
    </row>
    <row r="40" spans="1:25" ht="18.75" x14ac:dyDescent="0.2">
      <c r="A40" s="608" t="s">
        <v>527</v>
      </c>
      <c r="B40" s="647" t="s">
        <v>538</v>
      </c>
      <c r="C40" s="647"/>
      <c r="D40" s="647"/>
      <c r="E40" s="647"/>
      <c r="F40" s="647"/>
      <c r="G40" s="647"/>
      <c r="H40" s="647"/>
      <c r="I40" s="647"/>
      <c r="J40" s="647"/>
      <c r="K40" s="647"/>
      <c r="L40" s="647"/>
      <c r="M40" s="647"/>
      <c r="N40" s="647"/>
      <c r="O40" s="647"/>
      <c r="P40" s="647"/>
      <c r="Q40" s="647"/>
      <c r="R40" s="647"/>
      <c r="S40" s="647"/>
      <c r="T40" s="647"/>
      <c r="U40" s="647"/>
      <c r="V40" s="647"/>
      <c r="W40" s="647"/>
      <c r="X40" s="647"/>
      <c r="Y40" s="648"/>
    </row>
    <row r="41" spans="1:25" ht="18.75" x14ac:dyDescent="0.3">
      <c r="A41" s="608"/>
      <c r="B41" s="606"/>
      <c r="C41" s="606"/>
      <c r="D41" s="606"/>
      <c r="E41" s="606"/>
      <c r="F41" s="606"/>
      <c r="G41" s="606"/>
      <c r="H41" s="606"/>
      <c r="I41" s="606"/>
      <c r="J41" s="606"/>
      <c r="K41" s="606"/>
      <c r="L41" s="606"/>
      <c r="M41" s="606"/>
      <c r="N41" s="606"/>
      <c r="O41" s="606"/>
      <c r="P41" s="606"/>
      <c r="Q41" s="467"/>
      <c r="R41" s="467"/>
      <c r="S41" s="467"/>
      <c r="T41" s="467"/>
      <c r="U41" s="467"/>
      <c r="V41" s="467"/>
      <c r="W41" s="467"/>
      <c r="X41" s="467"/>
      <c r="Y41" s="468"/>
    </row>
    <row r="42" spans="1:25" ht="43.5" customHeight="1" x14ac:dyDescent="0.2">
      <c r="A42" s="608" t="s">
        <v>528</v>
      </c>
      <c r="B42" s="647" t="s">
        <v>529</v>
      </c>
      <c r="C42" s="647"/>
      <c r="D42" s="647"/>
      <c r="E42" s="647"/>
      <c r="F42" s="647"/>
      <c r="G42" s="647"/>
      <c r="H42" s="647"/>
      <c r="I42" s="647"/>
      <c r="J42" s="647"/>
      <c r="K42" s="647"/>
      <c r="L42" s="647"/>
      <c r="M42" s="647"/>
      <c r="N42" s="647"/>
      <c r="O42" s="647"/>
      <c r="P42" s="647"/>
      <c r="Q42" s="647"/>
      <c r="R42" s="647"/>
      <c r="S42" s="647"/>
      <c r="T42" s="647"/>
      <c r="U42" s="647"/>
      <c r="V42" s="647"/>
      <c r="W42" s="647"/>
      <c r="X42" s="647"/>
      <c r="Y42" s="648"/>
    </row>
    <row r="43" spans="1:25" ht="18.75" x14ac:dyDescent="0.3">
      <c r="A43" s="608"/>
      <c r="B43" s="606"/>
      <c r="C43" s="606"/>
      <c r="D43" s="606"/>
      <c r="E43" s="606"/>
      <c r="F43" s="606"/>
      <c r="G43" s="606"/>
      <c r="H43" s="606"/>
      <c r="I43" s="606"/>
      <c r="J43" s="606"/>
      <c r="K43" s="606"/>
      <c r="L43" s="606"/>
      <c r="M43" s="606"/>
      <c r="N43" s="606"/>
      <c r="O43" s="606"/>
      <c r="P43" s="606"/>
      <c r="Q43" s="467"/>
      <c r="R43" s="467"/>
      <c r="S43" s="467"/>
      <c r="T43" s="467"/>
      <c r="U43" s="467"/>
      <c r="V43" s="467"/>
      <c r="W43" s="467"/>
      <c r="X43" s="467"/>
      <c r="Y43" s="468"/>
    </row>
    <row r="44" spans="1:25" ht="60.75" customHeight="1" x14ac:dyDescent="0.2">
      <c r="A44" s="608" t="s">
        <v>530</v>
      </c>
      <c r="B44" s="647" t="s">
        <v>753</v>
      </c>
      <c r="C44" s="647"/>
      <c r="D44" s="647"/>
      <c r="E44" s="647"/>
      <c r="F44" s="647"/>
      <c r="G44" s="647"/>
      <c r="H44" s="647"/>
      <c r="I44" s="647"/>
      <c r="J44" s="647"/>
      <c r="K44" s="647"/>
      <c r="L44" s="647"/>
      <c r="M44" s="647"/>
      <c r="N44" s="647"/>
      <c r="O44" s="647"/>
      <c r="P44" s="647"/>
      <c r="Q44" s="647"/>
      <c r="R44" s="647"/>
      <c r="S44" s="647"/>
      <c r="T44" s="647"/>
      <c r="U44" s="647"/>
      <c r="V44" s="647"/>
      <c r="W44" s="647"/>
      <c r="X44" s="647"/>
      <c r="Y44" s="648"/>
    </row>
    <row r="45" spans="1:25" ht="18.75" x14ac:dyDescent="0.3">
      <c r="A45" s="608"/>
      <c r="B45" s="606"/>
      <c r="C45" s="606"/>
      <c r="D45" s="606"/>
      <c r="E45" s="606"/>
      <c r="F45" s="606"/>
      <c r="G45" s="606"/>
      <c r="H45" s="606"/>
      <c r="I45" s="606"/>
      <c r="J45" s="606"/>
      <c r="K45" s="606"/>
      <c r="L45" s="606"/>
      <c r="M45" s="606"/>
      <c r="N45" s="606"/>
      <c r="O45" s="606"/>
      <c r="P45" s="606"/>
      <c r="Q45" s="467"/>
      <c r="R45" s="467"/>
      <c r="S45" s="467"/>
      <c r="T45" s="467"/>
      <c r="U45" s="467"/>
      <c r="V45" s="467"/>
      <c r="W45" s="467"/>
      <c r="X45" s="467"/>
      <c r="Y45" s="468"/>
    </row>
    <row r="46" spans="1:25" ht="18.75" x14ac:dyDescent="0.2">
      <c r="A46" s="608" t="s">
        <v>531</v>
      </c>
      <c r="B46" s="647" t="s">
        <v>532</v>
      </c>
      <c r="C46" s="647"/>
      <c r="D46" s="647"/>
      <c r="E46" s="647"/>
      <c r="F46" s="647"/>
      <c r="G46" s="647"/>
      <c r="H46" s="647"/>
      <c r="I46" s="647"/>
      <c r="J46" s="647"/>
      <c r="K46" s="647"/>
      <c r="L46" s="647"/>
      <c r="M46" s="647"/>
      <c r="N46" s="647"/>
      <c r="O46" s="647"/>
      <c r="P46" s="647"/>
      <c r="Q46" s="647"/>
      <c r="R46" s="647"/>
      <c r="S46" s="647"/>
      <c r="T46" s="647"/>
      <c r="U46" s="647"/>
      <c r="V46" s="647"/>
      <c r="W46" s="647"/>
      <c r="X46" s="647"/>
      <c r="Y46" s="648"/>
    </row>
    <row r="47" spans="1:25" ht="18.75" x14ac:dyDescent="0.3">
      <c r="A47" s="608"/>
      <c r="B47" s="606"/>
      <c r="C47" s="606"/>
      <c r="D47" s="606"/>
      <c r="E47" s="606"/>
      <c r="F47" s="606"/>
      <c r="G47" s="606"/>
      <c r="H47" s="606"/>
      <c r="I47" s="606"/>
      <c r="J47" s="606"/>
      <c r="K47" s="606"/>
      <c r="L47" s="606"/>
      <c r="M47" s="606"/>
      <c r="N47" s="606"/>
      <c r="O47" s="606"/>
      <c r="P47" s="606"/>
      <c r="Q47" s="467"/>
      <c r="R47" s="467"/>
      <c r="S47" s="467"/>
      <c r="T47" s="467"/>
      <c r="U47" s="467"/>
      <c r="V47" s="467"/>
      <c r="W47" s="467"/>
      <c r="X47" s="467"/>
      <c r="Y47" s="468"/>
    </row>
    <row r="48" spans="1:25" ht="41.25" customHeight="1" x14ac:dyDescent="0.2">
      <c r="A48" s="608" t="s">
        <v>533</v>
      </c>
      <c r="B48" s="647" t="s">
        <v>534</v>
      </c>
      <c r="C48" s="647"/>
      <c r="D48" s="647"/>
      <c r="E48" s="647"/>
      <c r="F48" s="647"/>
      <c r="G48" s="647"/>
      <c r="H48" s="647"/>
      <c r="I48" s="647"/>
      <c r="J48" s="647"/>
      <c r="K48" s="647"/>
      <c r="L48" s="647"/>
      <c r="M48" s="647"/>
      <c r="N48" s="647"/>
      <c r="O48" s="647"/>
      <c r="P48" s="647"/>
      <c r="Q48" s="647"/>
      <c r="R48" s="647"/>
      <c r="S48" s="647"/>
      <c r="T48" s="647"/>
      <c r="U48" s="647"/>
      <c r="V48" s="647"/>
      <c r="W48" s="647"/>
      <c r="X48" s="647"/>
      <c r="Y48" s="648"/>
    </row>
    <row r="49" spans="1:25" ht="18.75" x14ac:dyDescent="0.3">
      <c r="A49" s="608"/>
      <c r="B49" s="606"/>
      <c r="C49" s="606"/>
      <c r="D49" s="606"/>
      <c r="E49" s="606"/>
      <c r="F49" s="606"/>
      <c r="G49" s="606"/>
      <c r="H49" s="606"/>
      <c r="I49" s="606"/>
      <c r="J49" s="606"/>
      <c r="K49" s="606"/>
      <c r="L49" s="606"/>
      <c r="M49" s="606"/>
      <c r="N49" s="606"/>
      <c r="O49" s="606"/>
      <c r="P49" s="606"/>
      <c r="Q49" s="467"/>
      <c r="R49" s="467"/>
      <c r="S49" s="467"/>
      <c r="T49" s="467"/>
      <c r="U49" s="467"/>
      <c r="V49" s="467"/>
      <c r="W49" s="467"/>
      <c r="X49" s="467"/>
      <c r="Y49" s="468"/>
    </row>
    <row r="50" spans="1:25" ht="63.75" customHeight="1" x14ac:dyDescent="0.2">
      <c r="A50" s="608" t="s">
        <v>535</v>
      </c>
      <c r="B50" s="647" t="s">
        <v>536</v>
      </c>
      <c r="C50" s="647"/>
      <c r="D50" s="647"/>
      <c r="E50" s="647"/>
      <c r="F50" s="647"/>
      <c r="G50" s="647"/>
      <c r="H50" s="647"/>
      <c r="I50" s="647"/>
      <c r="J50" s="647"/>
      <c r="K50" s="647"/>
      <c r="L50" s="647"/>
      <c r="M50" s="647"/>
      <c r="N50" s="647"/>
      <c r="O50" s="647"/>
      <c r="P50" s="647"/>
      <c r="Q50" s="647"/>
      <c r="R50" s="647"/>
      <c r="S50" s="647"/>
      <c r="T50" s="647"/>
      <c r="U50" s="647"/>
      <c r="V50" s="647"/>
      <c r="W50" s="647"/>
      <c r="X50" s="647"/>
      <c r="Y50" s="648"/>
    </row>
    <row r="51" spans="1:25" ht="18.75" x14ac:dyDescent="0.3">
      <c r="A51" s="608"/>
      <c r="B51" s="606"/>
      <c r="C51" s="606"/>
      <c r="D51" s="606"/>
      <c r="E51" s="606"/>
      <c r="F51" s="606"/>
      <c r="G51" s="606"/>
      <c r="H51" s="606"/>
      <c r="I51" s="606"/>
      <c r="J51" s="606"/>
      <c r="K51" s="606"/>
      <c r="L51" s="606"/>
      <c r="M51" s="606"/>
      <c r="N51" s="606"/>
      <c r="O51" s="606"/>
      <c r="P51" s="606"/>
      <c r="Q51" s="467"/>
      <c r="R51" s="467"/>
      <c r="S51" s="467"/>
      <c r="T51" s="467"/>
      <c r="U51" s="467"/>
      <c r="V51" s="467"/>
      <c r="W51" s="467"/>
      <c r="X51" s="467"/>
      <c r="Y51" s="468"/>
    </row>
    <row r="52" spans="1:25" ht="56.25" customHeight="1" x14ac:dyDescent="0.2">
      <c r="A52" s="608" t="s">
        <v>537</v>
      </c>
      <c r="B52" s="647" t="s">
        <v>728</v>
      </c>
      <c r="C52" s="647"/>
      <c r="D52" s="647"/>
      <c r="E52" s="647"/>
      <c r="F52" s="647"/>
      <c r="G52" s="647"/>
      <c r="H52" s="647"/>
      <c r="I52" s="647"/>
      <c r="J52" s="647"/>
      <c r="K52" s="647"/>
      <c r="L52" s="647"/>
      <c r="M52" s="647"/>
      <c r="N52" s="647"/>
      <c r="O52" s="647"/>
      <c r="P52" s="647"/>
      <c r="Q52" s="647"/>
      <c r="R52" s="647"/>
      <c r="S52" s="647"/>
      <c r="T52" s="647"/>
      <c r="U52" s="647"/>
      <c r="V52" s="647"/>
      <c r="W52" s="647"/>
      <c r="X52" s="647"/>
      <c r="Y52" s="648"/>
    </row>
    <row r="53" spans="1:25" ht="18.75" x14ac:dyDescent="0.3">
      <c r="A53" s="605"/>
      <c r="B53" s="606"/>
      <c r="C53" s="606"/>
      <c r="D53" s="606"/>
      <c r="E53" s="606"/>
      <c r="F53" s="606"/>
      <c r="G53" s="606"/>
      <c r="H53" s="606"/>
      <c r="I53" s="606"/>
      <c r="J53" s="606"/>
      <c r="K53" s="606"/>
      <c r="L53" s="606"/>
      <c r="M53" s="606"/>
      <c r="N53" s="606"/>
      <c r="O53" s="606"/>
      <c r="P53" s="606"/>
      <c r="Q53" s="467"/>
      <c r="R53" s="467"/>
      <c r="S53" s="467"/>
      <c r="T53" s="467"/>
      <c r="U53" s="467"/>
      <c r="V53" s="467"/>
      <c r="W53" s="467"/>
      <c r="X53" s="467"/>
      <c r="Y53" s="468"/>
    </row>
    <row r="54" spans="1:25" ht="18.75" x14ac:dyDescent="0.3">
      <c r="A54" s="605"/>
      <c r="B54" s="606"/>
      <c r="C54" s="606"/>
      <c r="D54" s="606"/>
      <c r="E54" s="606"/>
      <c r="F54" s="606"/>
      <c r="G54" s="606"/>
      <c r="H54" s="606"/>
      <c r="I54" s="606"/>
      <c r="J54" s="606"/>
      <c r="K54" s="606"/>
      <c r="L54" s="606"/>
      <c r="M54" s="606"/>
      <c r="N54" s="606"/>
      <c r="O54" s="606"/>
      <c r="P54" s="606"/>
      <c r="Q54" s="467"/>
      <c r="R54" s="467"/>
      <c r="S54" s="467"/>
      <c r="T54" s="467"/>
      <c r="U54" s="467"/>
      <c r="V54" s="467"/>
      <c r="W54" s="467"/>
      <c r="X54" s="467"/>
      <c r="Y54" s="468"/>
    </row>
    <row r="55" spans="1:25" ht="18.75" x14ac:dyDescent="0.3">
      <c r="A55" s="605"/>
      <c r="B55" s="606"/>
      <c r="C55" s="606"/>
      <c r="D55" s="606"/>
      <c r="E55" s="606"/>
      <c r="F55" s="606"/>
      <c r="G55" s="606"/>
      <c r="H55" s="606"/>
      <c r="I55" s="606"/>
      <c r="J55" s="467"/>
      <c r="K55" s="467"/>
      <c r="L55" s="467"/>
      <c r="M55" s="467"/>
      <c r="N55" s="467"/>
      <c r="O55" s="467"/>
      <c r="P55" s="606"/>
      <c r="Q55" s="467"/>
      <c r="R55" s="467"/>
      <c r="S55" s="630" t="s">
        <v>675</v>
      </c>
      <c r="T55" s="630"/>
      <c r="U55" s="653"/>
      <c r="V55" s="653"/>
      <c r="W55" s="653"/>
      <c r="X55" s="653"/>
      <c r="Y55" s="468"/>
    </row>
    <row r="56" spans="1:25" ht="18.75" x14ac:dyDescent="0.3">
      <c r="A56" s="605"/>
      <c r="B56" s="606"/>
      <c r="C56" s="606"/>
      <c r="D56" s="606"/>
      <c r="E56" s="606"/>
      <c r="F56" s="606"/>
      <c r="G56" s="606"/>
      <c r="H56" s="606"/>
      <c r="I56" s="606"/>
      <c r="J56" s="467"/>
      <c r="K56" s="467"/>
      <c r="L56" s="467"/>
      <c r="M56" s="467"/>
      <c r="N56" s="467"/>
      <c r="O56" s="467"/>
      <c r="P56" s="606"/>
      <c r="Q56" s="467"/>
      <c r="R56" s="467"/>
      <c r="S56" s="630" t="s">
        <v>676</v>
      </c>
      <c r="T56" s="630"/>
      <c r="U56" s="653" t="s">
        <v>716</v>
      </c>
      <c r="V56" s="653"/>
      <c r="W56" s="653"/>
      <c r="X56" s="653"/>
      <c r="Y56" s="468"/>
    </row>
    <row r="57" spans="1:25" ht="18.75" x14ac:dyDescent="0.3">
      <c r="A57" s="605"/>
      <c r="B57" s="606"/>
      <c r="C57" s="606"/>
      <c r="D57" s="606"/>
      <c r="E57" s="606"/>
      <c r="F57" s="606"/>
      <c r="G57" s="606"/>
      <c r="H57" s="606"/>
      <c r="I57" s="606"/>
      <c r="J57" s="467"/>
      <c r="K57" s="467"/>
      <c r="L57" s="467"/>
      <c r="M57" s="467"/>
      <c r="N57" s="467"/>
      <c r="O57" s="467"/>
      <c r="P57" s="606"/>
      <c r="Q57" s="467"/>
      <c r="R57" s="467"/>
      <c r="S57" s="587"/>
      <c r="T57" s="587"/>
      <c r="U57" s="596"/>
      <c r="V57" s="596"/>
      <c r="W57" s="597"/>
      <c r="X57" s="597"/>
      <c r="Y57" s="468"/>
    </row>
    <row r="58" spans="1:25" ht="18.75" x14ac:dyDescent="0.3">
      <c r="A58" s="605"/>
      <c r="B58" s="606"/>
      <c r="C58" s="606"/>
      <c r="D58" s="606"/>
      <c r="E58" s="606"/>
      <c r="F58" s="606"/>
      <c r="G58" s="606"/>
      <c r="H58" s="606"/>
      <c r="I58" s="606"/>
      <c r="J58" s="467"/>
      <c r="K58" s="467"/>
      <c r="L58" s="467"/>
      <c r="M58" s="467"/>
      <c r="N58" s="467"/>
      <c r="O58" s="467"/>
      <c r="P58" s="606"/>
      <c r="Q58" s="630" t="s">
        <v>713</v>
      </c>
      <c r="R58" s="630"/>
      <c r="S58" s="630"/>
      <c r="T58" s="630"/>
      <c r="U58" s="653"/>
      <c r="V58" s="653"/>
      <c r="W58" s="653"/>
      <c r="X58" s="653"/>
      <c r="Y58" s="468"/>
    </row>
    <row r="59" spans="1:25" ht="36" customHeight="1" x14ac:dyDescent="0.3">
      <c r="A59" s="605"/>
      <c r="B59" s="654" t="s">
        <v>685</v>
      </c>
      <c r="C59" s="654"/>
      <c r="D59" s="644">
        <v>1</v>
      </c>
      <c r="E59" s="644"/>
      <c r="F59" s="607" t="s">
        <v>686</v>
      </c>
      <c r="G59" s="606"/>
      <c r="H59" s="606"/>
      <c r="I59" s="606"/>
      <c r="J59" s="467"/>
      <c r="K59" s="467"/>
      <c r="L59" s="467"/>
      <c r="M59" s="467"/>
      <c r="N59" s="467"/>
      <c r="O59" s="467"/>
      <c r="P59" s="606"/>
      <c r="Q59" s="646" t="s">
        <v>754</v>
      </c>
      <c r="R59" s="646"/>
      <c r="S59" s="646"/>
      <c r="T59" s="646"/>
      <c r="U59" s="653" t="s">
        <v>715</v>
      </c>
      <c r="V59" s="653"/>
      <c r="W59" s="653"/>
      <c r="X59" s="653"/>
      <c r="Y59" s="468"/>
    </row>
    <row r="60" spans="1:25" ht="18.75" x14ac:dyDescent="0.3">
      <c r="A60" s="605"/>
      <c r="B60" s="644" t="s">
        <v>691</v>
      </c>
      <c r="C60" s="644"/>
      <c r="D60" s="607" t="s">
        <v>711</v>
      </c>
      <c r="E60" s="644">
        <v>2025</v>
      </c>
      <c r="F60" s="644"/>
      <c r="G60" s="606"/>
      <c r="H60" s="606"/>
      <c r="I60" s="606"/>
      <c r="J60" s="467"/>
      <c r="K60" s="467"/>
      <c r="L60" s="467"/>
      <c r="M60" s="467"/>
      <c r="N60" s="467"/>
      <c r="O60" s="467"/>
      <c r="P60" s="606"/>
      <c r="Q60" s="467"/>
      <c r="R60" s="467"/>
      <c r="S60" s="630" t="s">
        <v>682</v>
      </c>
      <c r="T60" s="630"/>
      <c r="U60" s="653"/>
      <c r="V60" s="653"/>
      <c r="W60" s="653"/>
      <c r="X60" s="653"/>
      <c r="Y60" s="468"/>
    </row>
    <row r="61" spans="1:25" ht="18.75" x14ac:dyDescent="0.3">
      <c r="A61" s="605"/>
      <c r="B61" s="654" t="s">
        <v>712</v>
      </c>
      <c r="C61" s="654"/>
      <c r="D61" s="654"/>
      <c r="E61" s="654"/>
      <c r="F61" s="654"/>
      <c r="G61" s="606"/>
      <c r="H61" s="606"/>
      <c r="I61" s="606"/>
      <c r="J61" s="467"/>
      <c r="K61" s="467"/>
      <c r="L61" s="467"/>
      <c r="M61" s="467"/>
      <c r="N61" s="467"/>
      <c r="O61" s="467"/>
      <c r="P61" s="606"/>
      <c r="Q61" s="467"/>
      <c r="R61" s="645" t="s">
        <v>681</v>
      </c>
      <c r="S61" s="645"/>
      <c r="T61" s="645"/>
      <c r="U61" s="653"/>
      <c r="V61" s="653"/>
      <c r="W61" s="653"/>
      <c r="X61" s="653"/>
      <c r="Y61" s="468"/>
    </row>
    <row r="62" spans="1:25" ht="18.75" x14ac:dyDescent="0.3">
      <c r="A62" s="605"/>
      <c r="B62" s="606"/>
      <c r="C62" s="606"/>
      <c r="D62" s="606"/>
      <c r="E62" s="606"/>
      <c r="F62" s="606"/>
      <c r="G62" s="606"/>
      <c r="H62" s="606"/>
      <c r="I62" s="606"/>
      <c r="J62" s="467"/>
      <c r="K62" s="467"/>
      <c r="L62" s="467"/>
      <c r="M62" s="467"/>
      <c r="N62" s="467"/>
      <c r="O62" s="467"/>
      <c r="P62" s="606"/>
      <c r="Q62" s="467"/>
      <c r="R62" s="467"/>
      <c r="S62" s="610"/>
      <c r="T62" s="607"/>
      <c r="U62" s="606"/>
      <c r="V62" s="606"/>
      <c r="W62" s="606"/>
      <c r="X62" s="606"/>
      <c r="Y62" s="468"/>
    </row>
    <row r="63" spans="1:25" ht="18.75" x14ac:dyDescent="0.3">
      <c r="A63" s="611"/>
      <c r="B63" s="612"/>
      <c r="C63" s="612"/>
      <c r="D63" s="612"/>
      <c r="E63" s="612"/>
      <c r="F63" s="612"/>
      <c r="G63" s="612"/>
      <c r="H63" s="612"/>
      <c r="I63" s="612"/>
      <c r="J63" s="467"/>
      <c r="K63" s="467"/>
      <c r="L63" s="467"/>
      <c r="M63" s="467"/>
      <c r="N63" s="467"/>
      <c r="O63" s="467"/>
      <c r="P63" s="612"/>
      <c r="Q63" s="467"/>
      <c r="R63" s="467"/>
      <c r="S63" s="630" t="s">
        <v>684</v>
      </c>
      <c r="T63" s="630"/>
      <c r="U63" s="632"/>
      <c r="V63" s="632"/>
      <c r="W63" s="632"/>
      <c r="X63" s="632"/>
      <c r="Y63" s="468"/>
    </row>
    <row r="64" spans="1:25" ht="13.5" thickBot="1" x14ac:dyDescent="0.25">
      <c r="A64" s="469"/>
      <c r="B64" s="470"/>
      <c r="C64" s="470"/>
      <c r="D64" s="470"/>
      <c r="E64" s="470"/>
      <c r="F64" s="470"/>
      <c r="G64" s="470"/>
      <c r="H64" s="470"/>
      <c r="I64" s="470"/>
      <c r="J64" s="470"/>
      <c r="K64" s="470"/>
      <c r="L64" s="470"/>
      <c r="M64" s="470"/>
      <c r="N64" s="470"/>
      <c r="O64" s="470"/>
      <c r="P64" s="470"/>
      <c r="Q64" s="470"/>
      <c r="R64" s="470"/>
      <c r="S64" s="470"/>
      <c r="T64" s="470"/>
      <c r="U64" s="470"/>
      <c r="V64" s="470"/>
      <c r="W64" s="470"/>
      <c r="X64" s="470"/>
      <c r="Y64" s="471"/>
    </row>
  </sheetData>
  <sheetProtection algorithmName="SHA-512" hashValue="MGBFqxR9D6dVO+YgmoawrxbvWKUmW3Vl0E2X4GFEq9bWomKBsbR+WrIbcv/WgR2TTVhbxdneOmYP8zi7aP/Djw==" saltValue="iAMAEs+UIVUmHX5gJw9zOw==" spinCount="100000" sheet="1" objects="1" scenarios="1" selectLockedCells="1"/>
  <mergeCells count="39">
    <mergeCell ref="B18:H18"/>
    <mergeCell ref="B44:Y44"/>
    <mergeCell ref="B42:Y42"/>
    <mergeCell ref="B40:Y40"/>
    <mergeCell ref="B52:Y52"/>
    <mergeCell ref="B50:Y50"/>
    <mergeCell ref="B48:Y48"/>
    <mergeCell ref="B46:Y46"/>
    <mergeCell ref="B38:Y38"/>
    <mergeCell ref="B36:Y36"/>
    <mergeCell ref="B34:Y34"/>
    <mergeCell ref="B32:Y32"/>
    <mergeCell ref="E60:F60"/>
    <mergeCell ref="D59:E59"/>
    <mergeCell ref="B61:F61"/>
    <mergeCell ref="A22:A24"/>
    <mergeCell ref="A26:A28"/>
    <mergeCell ref="S63:T63"/>
    <mergeCell ref="U63:X63"/>
    <mergeCell ref="U59:X59"/>
    <mergeCell ref="S60:T60"/>
    <mergeCell ref="U60:X60"/>
    <mergeCell ref="U61:X61"/>
    <mergeCell ref="C14:F14"/>
    <mergeCell ref="R61:T61"/>
    <mergeCell ref="Q59:T59"/>
    <mergeCell ref="Q58:T58"/>
    <mergeCell ref="B30:Y30"/>
    <mergeCell ref="B26:Y28"/>
    <mergeCell ref="B22:Y24"/>
    <mergeCell ref="B20:Y20"/>
    <mergeCell ref="C16:F16"/>
    <mergeCell ref="S55:T55"/>
    <mergeCell ref="U55:X55"/>
    <mergeCell ref="S56:T56"/>
    <mergeCell ref="U56:X56"/>
    <mergeCell ref="U58:X58"/>
    <mergeCell ref="B59:C59"/>
    <mergeCell ref="B60:C60"/>
  </mergeCells>
  <pageMargins left="0.7" right="0.7" top="0.75" bottom="0.75" header="0.3" footer="0.3"/>
  <pageSetup scale="37" orientation="portrait" r:id="rId1"/>
  <headerFooter>
    <oddFooter>&amp;L&amp;F
&amp;A
Page &amp;P of &amp;N
version: May 2025</oddFooter>
  </headerFooter>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F7BE9DB9-A46B-465A-B054-267DE3CF9EB4}">
          <x14:formula1>
            <xm:f>piv!$AZ$2:$AZ$51</xm:f>
          </x14:formula1>
          <xm:sqref>C14</xm:sqref>
        </x14:dataValidation>
        <x14:dataValidation type="list" allowBlank="1" showInputMessage="1" showErrorMessage="1" xr:uid="{40A88246-7682-4627-AAD1-2FF9E72AE308}">
          <x14:formula1>
            <xm:f>piv!$AE$4:$AP$4</xm:f>
          </x14:formula1>
          <xm:sqref>B60</xm:sqref>
        </x14:dataValidation>
        <x14:dataValidation type="list" allowBlank="1" showInputMessage="1" showErrorMessage="1" xr:uid="{2955B334-2D1E-4A74-97A6-01C5C919018D}">
          <x14:formula1>
            <xm:f>piv!$AG$2:$AV$2</xm:f>
          </x14:formula1>
          <xm:sqref>E60:F60</xm:sqref>
        </x14:dataValidation>
        <x14:dataValidation type="list" allowBlank="1" showInputMessage="1" showErrorMessage="1" xr:uid="{89DAB918-C3BA-43EC-9CA6-851235DABF7A}">
          <x14:formula1>
            <xm:f>piv!$BA$2:$BA$32</xm:f>
          </x14:formula1>
          <xm:sqref>D59:E59</xm:sqref>
        </x14:dataValidation>
        <x14:dataValidation type="list" allowBlank="1" showInputMessage="1" showErrorMessage="1" xr:uid="{CC12B985-8F7D-433F-8943-660700FF1EAC}">
          <x14:formula1>
            <xm:f>piv!$AX$21:$AX$25</xm:f>
          </x14:formula1>
          <xm:sqref>U56:X56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6600"/>
    <pageSetUpPr fitToPage="1"/>
  </sheetPr>
  <dimension ref="A1:BQ1518"/>
  <sheetViews>
    <sheetView showGridLines="0" view="pageBreakPreview" topLeftCell="B2" zoomScale="85" zoomScaleNormal="80" zoomScaleSheetLayoutView="85" zoomScalePageLayoutView="85" workbookViewId="0">
      <selection activeCell="D7" sqref="D7:G7"/>
    </sheetView>
  </sheetViews>
  <sheetFormatPr defaultColWidth="9.140625" defaultRowHeight="12.75" x14ac:dyDescent="0.2"/>
  <cols>
    <col min="1" max="1" width="19.28515625" style="127" hidden="1" customWidth="1"/>
    <col min="2" max="2" width="10.5703125" style="58" customWidth="1"/>
    <col min="3" max="3" width="16" style="127" customWidth="1"/>
    <col min="4" max="4" width="14.5703125" style="58" customWidth="1"/>
    <col min="5" max="5" width="12.42578125" style="186" customWidth="1"/>
    <col min="6" max="6" width="18.42578125" style="58" customWidth="1"/>
    <col min="7" max="7" width="16.42578125" style="58" customWidth="1"/>
    <col min="8" max="8" width="17.140625" style="58" customWidth="1"/>
    <col min="9" max="9" width="16" style="58" customWidth="1"/>
    <col min="10" max="10" width="16.140625" style="58" customWidth="1"/>
    <col min="11" max="11" width="14.5703125" style="58" customWidth="1"/>
    <col min="12" max="12" width="30.140625" style="58" customWidth="1"/>
    <col min="13" max="13" width="18.140625" style="58" customWidth="1"/>
    <col min="14" max="14" width="23.7109375" style="87" customWidth="1"/>
    <col min="15" max="15" width="24.140625" style="87" customWidth="1"/>
    <col min="16" max="16" width="17.28515625" style="58" customWidth="1"/>
    <col min="17" max="17" width="13.5703125" style="127" customWidth="1"/>
    <col min="18" max="18" width="12.85546875" style="186" customWidth="1"/>
    <col min="19" max="19" width="12.140625" style="186" hidden="1" customWidth="1"/>
    <col min="20" max="21" width="9.140625" style="58" hidden="1" customWidth="1"/>
    <col min="22" max="23" width="12.140625" style="186" hidden="1" customWidth="1"/>
    <col min="24" max="16384" width="9.140625" style="58"/>
  </cols>
  <sheetData>
    <row r="1" spans="1:69" s="55" customFormat="1" ht="102.75" customHeight="1" thickBot="1" x14ac:dyDescent="0.3">
      <c r="B1" s="657" t="s">
        <v>724</v>
      </c>
      <c r="C1" s="658"/>
      <c r="D1" s="658"/>
      <c r="E1" s="658"/>
      <c r="F1" s="658"/>
      <c r="G1" s="658"/>
      <c r="H1" s="658"/>
      <c r="I1" s="658"/>
      <c r="J1" s="658"/>
      <c r="K1" s="658"/>
      <c r="L1" s="658"/>
      <c r="M1" s="658"/>
      <c r="N1" s="658"/>
      <c r="O1" s="658"/>
      <c r="P1" s="658"/>
      <c r="Q1" s="658"/>
      <c r="R1" s="659"/>
      <c r="X1" s="93"/>
      <c r="Y1" s="93"/>
      <c r="Z1" s="93"/>
      <c r="AA1" s="93"/>
      <c r="AB1" s="93"/>
      <c r="AC1" s="93"/>
      <c r="AD1" s="93"/>
      <c r="AE1" s="93"/>
      <c r="AF1" s="93"/>
      <c r="AG1" s="93"/>
      <c r="AH1" s="93"/>
      <c r="AI1" s="93"/>
      <c r="AJ1" s="93"/>
      <c r="AK1" s="93"/>
      <c r="AL1" s="93"/>
      <c r="AM1" s="93"/>
      <c r="AN1" s="93"/>
      <c r="AO1" s="93"/>
      <c r="AP1" s="93"/>
      <c r="AQ1" s="93"/>
      <c r="AR1" s="93"/>
      <c r="AS1" s="93"/>
      <c r="AT1" s="93"/>
      <c r="AU1" s="93"/>
      <c r="AV1" s="93"/>
      <c r="AW1" s="93"/>
      <c r="AX1" s="93"/>
      <c r="AY1" s="93"/>
      <c r="AZ1" s="93"/>
      <c r="BA1" s="93"/>
      <c r="BB1" s="93"/>
      <c r="BC1" s="93"/>
      <c r="BD1" s="93"/>
      <c r="BE1" s="93"/>
      <c r="BF1" s="93"/>
      <c r="BG1" s="93"/>
      <c r="BH1" s="93"/>
      <c r="BI1" s="93"/>
      <c r="BJ1" s="93"/>
      <c r="BK1" s="93"/>
      <c r="BL1" s="93"/>
      <c r="BM1" s="93"/>
      <c r="BN1" s="93"/>
      <c r="BO1" s="93"/>
      <c r="BP1" s="93"/>
      <c r="BQ1" s="93"/>
    </row>
    <row r="2" spans="1:69" s="56" customFormat="1" ht="23.1" customHeight="1" thickBot="1" x14ac:dyDescent="0.25">
      <c r="B2" s="660" t="s">
        <v>756</v>
      </c>
      <c r="C2" s="661"/>
      <c r="D2" s="661"/>
      <c r="E2" s="661"/>
      <c r="F2" s="661"/>
      <c r="G2" s="661"/>
      <c r="H2" s="661"/>
      <c r="I2" s="661"/>
      <c r="J2" s="661"/>
      <c r="K2" s="661"/>
      <c r="L2" s="661"/>
      <c r="M2" s="661"/>
      <c r="N2" s="661"/>
      <c r="O2" s="661"/>
      <c r="P2" s="661"/>
      <c r="Q2" s="661"/>
      <c r="R2" s="662"/>
      <c r="X2" s="94"/>
      <c r="Y2" s="94"/>
      <c r="Z2" s="94"/>
      <c r="AA2" s="94"/>
      <c r="AB2" s="94"/>
      <c r="AC2" s="94"/>
      <c r="AD2" s="94"/>
      <c r="AE2" s="94"/>
      <c r="AF2" s="94"/>
      <c r="AG2" s="94"/>
      <c r="AH2" s="94"/>
      <c r="AI2" s="94"/>
      <c r="AJ2" s="94"/>
      <c r="AK2" s="94"/>
      <c r="AL2" s="94"/>
      <c r="AM2" s="94"/>
      <c r="AN2" s="94"/>
      <c r="AO2" s="94"/>
      <c r="AP2" s="94"/>
      <c r="AQ2" s="94"/>
      <c r="AR2" s="94"/>
      <c r="AS2" s="94"/>
      <c r="AT2" s="94"/>
      <c r="AU2" s="94"/>
      <c r="AV2" s="94"/>
      <c r="AW2" s="94"/>
      <c r="AX2" s="94"/>
      <c r="AY2" s="94"/>
      <c r="AZ2" s="94"/>
      <c r="BA2" s="94"/>
      <c r="BB2" s="94"/>
      <c r="BC2" s="94"/>
      <c r="BD2" s="94"/>
      <c r="BE2" s="94"/>
      <c r="BF2" s="94"/>
      <c r="BG2" s="94"/>
      <c r="BH2" s="94"/>
      <c r="BI2" s="94"/>
      <c r="BJ2" s="94"/>
      <c r="BK2" s="94"/>
      <c r="BL2" s="94"/>
      <c r="BM2" s="94"/>
      <c r="BN2" s="94"/>
      <c r="BO2" s="94"/>
      <c r="BP2" s="94"/>
      <c r="BQ2" s="94"/>
    </row>
    <row r="3" spans="1:69" s="56" customFormat="1" ht="39" customHeight="1" thickBot="1" x14ac:dyDescent="0.25">
      <c r="B3" s="663" t="s">
        <v>727</v>
      </c>
      <c r="C3" s="664"/>
      <c r="D3" s="664"/>
      <c r="E3" s="664"/>
      <c r="F3" s="664"/>
      <c r="G3" s="664"/>
      <c r="H3" s="664"/>
      <c r="I3" s="664"/>
      <c r="J3" s="664"/>
      <c r="K3" s="664"/>
      <c r="L3" s="664"/>
      <c r="M3" s="664"/>
      <c r="N3" s="664"/>
      <c r="O3" s="664"/>
      <c r="P3" s="664"/>
      <c r="Q3" s="664"/>
      <c r="R3" s="665"/>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row>
    <row r="4" spans="1:69" s="56" customFormat="1" ht="32.450000000000003" customHeight="1" thickBot="1" x14ac:dyDescent="0.25">
      <c r="B4" s="666" t="s">
        <v>275</v>
      </c>
      <c r="C4" s="667"/>
      <c r="D4" s="667"/>
      <c r="E4" s="667"/>
      <c r="F4" s="667"/>
      <c r="G4" s="667"/>
      <c r="H4" s="667"/>
      <c r="I4" s="667"/>
      <c r="J4" s="667"/>
      <c r="K4" s="667"/>
      <c r="L4" s="667"/>
      <c r="M4" s="667"/>
      <c r="N4" s="667"/>
      <c r="O4" s="667"/>
      <c r="P4" s="667"/>
      <c r="Q4" s="667"/>
      <c r="R4" s="668"/>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row>
    <row r="5" spans="1:69" s="57" customFormat="1" ht="18.75" thickBot="1" x14ac:dyDescent="0.3">
      <c r="A5" s="170"/>
      <c r="B5" s="354" t="s">
        <v>34</v>
      </c>
      <c r="C5" s="355"/>
      <c r="D5" s="355"/>
      <c r="E5" s="355"/>
      <c r="F5" s="356"/>
      <c r="G5" s="356"/>
      <c r="H5" s="356"/>
      <c r="I5" s="356"/>
      <c r="J5" s="356"/>
      <c r="K5" s="356"/>
      <c r="L5" s="357"/>
      <c r="M5" s="356"/>
      <c r="N5" s="358"/>
      <c r="O5" s="358"/>
      <c r="P5" s="359"/>
      <c r="Q5" s="356"/>
      <c r="R5" s="360"/>
      <c r="AE5" s="353"/>
    </row>
    <row r="6" spans="1:69" ht="31.5" customHeight="1" thickBot="1" x14ac:dyDescent="0.3">
      <c r="B6" s="186"/>
      <c r="C6" s="19" t="s">
        <v>35</v>
      </c>
      <c r="D6" s="672" t="s">
        <v>543</v>
      </c>
      <c r="E6" s="673"/>
      <c r="F6" s="673"/>
      <c r="G6" s="674"/>
      <c r="H6" s="186"/>
      <c r="I6" s="186"/>
      <c r="J6" s="186"/>
      <c r="K6" s="57"/>
      <c r="L6" s="88"/>
      <c r="M6" s="88"/>
      <c r="N6" s="428" t="s">
        <v>285</v>
      </c>
      <c r="O6" s="472"/>
      <c r="P6" s="60"/>
      <c r="Q6" s="57"/>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c r="BO6" s="57"/>
      <c r="BP6" s="57"/>
      <c r="BQ6" s="57"/>
    </row>
    <row r="7" spans="1:69" ht="39" customHeight="1" thickBot="1" x14ac:dyDescent="0.25">
      <c r="B7" s="186"/>
      <c r="C7" s="345" t="s">
        <v>36</v>
      </c>
      <c r="D7" s="675"/>
      <c r="E7" s="676"/>
      <c r="F7" s="676"/>
      <c r="G7" s="677"/>
      <c r="H7" s="678" t="str">
        <f>IF(OR(D8="",D9=""),"",IF(VALUE(LEFT(D8,1)&amp;TEXT(D9,"00000"))&lt;=101592,"Manhattan Prime Development Area","Outside Manhattan Prime Development Area"))</f>
        <v/>
      </c>
      <c r="I7" s="186"/>
      <c r="J7" s="63" t="s">
        <v>655</v>
      </c>
      <c r="K7" s="405">
        <v>1</v>
      </c>
      <c r="L7" s="87"/>
      <c r="M7" s="87"/>
      <c r="N7" s="428" t="s">
        <v>286</v>
      </c>
      <c r="O7" s="473"/>
      <c r="P7" s="61"/>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row>
    <row r="8" spans="1:69" ht="27" customHeight="1" thickBot="1" x14ac:dyDescent="0.25">
      <c r="B8" s="186"/>
      <c r="C8" s="345" t="s">
        <v>37</v>
      </c>
      <c r="D8" s="682"/>
      <c r="E8" s="683"/>
      <c r="F8" s="683"/>
      <c r="G8" s="684"/>
      <c r="H8" s="679"/>
      <c r="I8" s="343"/>
      <c r="J8" s="681" t="s">
        <v>499</v>
      </c>
      <c r="K8" s="164" t="s">
        <v>247</v>
      </c>
      <c r="L8" s="165" t="s">
        <v>246</v>
      </c>
      <c r="M8" s="87"/>
      <c r="N8" s="429" t="s">
        <v>272</v>
      </c>
      <c r="O8" s="474"/>
      <c r="P8" s="61"/>
      <c r="Q8" s="186"/>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row>
    <row r="9" spans="1:69" ht="38.25" customHeight="1" thickBot="1" x14ac:dyDescent="0.25">
      <c r="B9" s="186"/>
      <c r="C9" s="345" t="s">
        <v>584</v>
      </c>
      <c r="D9" s="682"/>
      <c r="E9" s="683"/>
      <c r="F9" s="683"/>
      <c r="G9" s="684"/>
      <c r="H9" s="679"/>
      <c r="I9" s="186"/>
      <c r="J9" s="681"/>
      <c r="K9" s="403"/>
      <c r="L9" s="404"/>
      <c r="M9" s="87"/>
      <c r="P9" s="61"/>
      <c r="Q9" s="186"/>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row>
    <row r="10" spans="1:69" ht="26.25" customHeight="1" thickBot="1" x14ac:dyDescent="0.25">
      <c r="B10" s="186"/>
      <c r="C10" s="345" t="s">
        <v>585</v>
      </c>
      <c r="D10" s="685"/>
      <c r="E10" s="686"/>
      <c r="F10" s="686"/>
      <c r="G10" s="687"/>
      <c r="H10" s="680"/>
      <c r="I10" s="186"/>
      <c r="J10" s="186"/>
      <c r="K10" s="186"/>
      <c r="L10" s="87"/>
      <c r="M10" s="87"/>
      <c r="P10" s="61"/>
      <c r="Q10" s="186"/>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row>
    <row r="11" spans="1:69" ht="108.75" customHeight="1" thickBot="1" x14ac:dyDescent="0.25">
      <c r="B11" s="186"/>
      <c r="C11" s="429" t="s">
        <v>284</v>
      </c>
      <c r="D11" s="669" t="s">
        <v>500</v>
      </c>
      <c r="E11" s="670"/>
      <c r="F11" s="670"/>
      <c r="G11" s="671"/>
      <c r="H11" s="186"/>
      <c r="I11" s="407" t="s">
        <v>38</v>
      </c>
      <c r="J11" s="344">
        <f>IFERROR(GETPIVOTDATA("[Measures].[Distinct Count of Apt #]",piv!$Y$21,"[Range].[Affordable Housing Unit]","[Range].[Affordable Housing Unit].&amp;[YES]"),"")</f>
        <v>1</v>
      </c>
      <c r="K11" s="407" t="s">
        <v>729</v>
      </c>
      <c r="L11" s="344" cm="1">
        <f t="array" ref="L11">IF(COUNTA($F$19:$F$1518)+COUNTA($C$19:$C$1518)=0,0,COUNTA(_xlfn.UNIQUE(_xlfn._xlws.FILTER($F$19:$F$1518&amp;$C$19:$C$1518, $F$19:$F$1518&lt;&gt;""))))</f>
        <v>2</v>
      </c>
      <c r="M11" s="186"/>
      <c r="N11" s="342" t="s">
        <v>730</v>
      </c>
      <c r="O11" s="430">
        <f>SUMIFS(U19:U1518,T19:T1518,1)</f>
        <v>0</v>
      </c>
      <c r="P11" s="386" t="s">
        <v>554</v>
      </c>
      <c r="Q11" s="406" t="s">
        <v>242</v>
      </c>
      <c r="T11" s="335"/>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row>
    <row r="12" spans="1:69" ht="7.5" customHeight="1" thickBot="1" x14ac:dyDescent="0.25">
      <c r="B12" s="186"/>
      <c r="C12" s="186"/>
      <c r="D12" s="186"/>
      <c r="F12" s="32"/>
      <c r="G12" s="19"/>
      <c r="H12" s="431"/>
      <c r="I12" s="431"/>
      <c r="J12" s="63"/>
      <c r="K12" s="63"/>
      <c r="L12" s="186"/>
      <c r="M12" s="63"/>
      <c r="N12" s="128"/>
      <c r="O12" s="88"/>
      <c r="P12" s="88"/>
      <c r="Q12" s="186"/>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row>
    <row r="13" spans="1:69" ht="36" customHeight="1" thickBot="1" x14ac:dyDescent="0.25">
      <c r="B13" s="186"/>
      <c r="C13" s="186"/>
      <c r="D13" s="186"/>
      <c r="F13" s="425" t="s">
        <v>230</v>
      </c>
      <c r="G13" s="427" t="str">
        <f ca="1">IF(AND(M13="Pass",M14="Pass",M15="Pass",M16="Pass",M17="Pass"),"Eligible for Review","Review Tests")</f>
        <v>Review Tests</v>
      </c>
      <c r="H13" s="186"/>
      <c r="I13" s="186"/>
      <c r="J13" s="186"/>
      <c r="K13" s="186"/>
      <c r="L13" s="423" t="s">
        <v>293</v>
      </c>
      <c r="M13" s="337" t="str">
        <f>IF(OR('Unit Mix'!P27="Pass",'Unit Mix'!C39="Pass"),"Pass","Consult with HPD")</f>
        <v>Consult with HPD</v>
      </c>
      <c r="P13" s="186"/>
      <c r="Q13" s="186"/>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row>
    <row r="14" spans="1:69" ht="45.75" thickBot="1" x14ac:dyDescent="0.3">
      <c r="B14" s="186"/>
      <c r="C14" s="186"/>
      <c r="D14" s="186"/>
      <c r="F14" s="426" t="s">
        <v>498</v>
      </c>
      <c r="G14" s="408" t="str">
        <f>IF(L11&lt;6,"Check Unit Count",(25%*(3000*L11)))</f>
        <v>Check Unit Count</v>
      </c>
      <c r="H14" s="186"/>
      <c r="I14" s="431"/>
      <c r="J14" s="63"/>
      <c r="K14" s="186"/>
      <c r="L14" s="423" t="s">
        <v>229</v>
      </c>
      <c r="M14" s="337" t="str">
        <f ca="1">Calculator!N1</f>
        <v>Pass</v>
      </c>
      <c r="N14" s="128"/>
      <c r="O14" s="88"/>
      <c r="P14" s="88"/>
      <c r="Q14" s="186"/>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57"/>
      <c r="BM14" s="57"/>
      <c r="BN14" s="57"/>
      <c r="BO14" s="57"/>
      <c r="BP14" s="57"/>
      <c r="BQ14" s="57"/>
    </row>
    <row r="15" spans="1:69" s="186" customFormat="1" ht="34.5" customHeight="1" thickBot="1" x14ac:dyDescent="0.25">
      <c r="F15" s="32"/>
      <c r="I15" s="431"/>
      <c r="J15" s="63"/>
      <c r="L15" s="424" t="s">
        <v>582</v>
      </c>
      <c r="M15" s="338" t="str" cm="1">
        <f t="array" ref="M15">IFERROR(IF(SUMPRODUCT((Input!$W$19:$W$1518=1)*IF(ISNUMBER(Input!$J$19:$J$1518),Input!$J$19:$J$1518,0),IF(ISNUMBER(Input!$V$19:$V$1518),Input!$V$19:$V$1518,0))/SUMPRODUCT((Input!$W$19:$W$1518=1)*IF(ISNUMBER(Input!$V$19:$V$1518),Input!$V$19:$V$1518,0))&lt;=0.8000000005,"Pass","Lower AMIs Needed"),"")</f>
        <v>Pass</v>
      </c>
      <c r="N15" s="334" t="str" cm="1">
        <f t="array" ref="N15">IFERROR(_xlfn.CONCAT(TEXT(SUMPRODUCT((Input!$W$19:$W$1518=1)*IF(ISNUMBER(Input!$J$19:$J$1518),Input!$J$19:$J$1518,0),IF(ISNUMBER(Input!$V$19:$V$1518),Input!$V$19:$V$1518,0))/SUMPRODUCT((Input!$W$19:$W$1518=1)*IF(ISNUMBER(Input!$V$19:$V$1518),Input!$V$19:$V$1518,0))*100,"0.00"),"% AMI"),"")</f>
        <v>40.00% AMI</v>
      </c>
      <c r="O15" s="128"/>
      <c r="P15" s="88"/>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row>
    <row r="16" spans="1:69" s="64" customFormat="1" ht="26.25" customHeight="1" thickBot="1" x14ac:dyDescent="0.3">
      <c r="H16" s="65"/>
      <c r="I16" s="65"/>
      <c r="L16" s="423" t="s">
        <v>245</v>
      </c>
      <c r="M16" s="337" t="str">
        <f>IF(OR(Stacking!U17="Pass",Q11="Yes"),"Pass","Consult with HPD")</f>
        <v>Consult with HPD</v>
      </c>
      <c r="N16" s="163"/>
      <c r="P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row>
    <row r="17" spans="1:26" ht="30.75" customHeight="1" thickBot="1" x14ac:dyDescent="0.25">
      <c r="B17" s="113"/>
      <c r="C17" s="113"/>
      <c r="D17" s="113"/>
      <c r="E17" s="113"/>
      <c r="F17" s="163"/>
      <c r="G17" s="163"/>
      <c r="H17" s="163"/>
      <c r="I17" s="163"/>
      <c r="J17" s="163"/>
      <c r="K17" s="163"/>
      <c r="L17" s="424" t="s">
        <v>496</v>
      </c>
      <c r="M17" s="337" t="str">
        <f>IFERROR(IF(AND(SUM(AMI!H69:K69)&gt;=5%,Input!M15="Pass",OR(N17="1 AMI BANDS",N17="2 AMI BANDS",N17="3 AMI BANDS"),AMI!R69&gt;=25%),"Pass","Fail"),"")</f>
        <v>Pass</v>
      </c>
      <c r="N17" s="338" t="str" cm="1">
        <f t="array" ref="N17">COUNTA(_xlfn.UNIQUE(_xlfn._xlws.FILTER($J$19:$J$1518,$J$19:$J$1518&lt;&gt;"")))&amp;" AMI BANDS"</f>
        <v>1 AMI BANDS</v>
      </c>
      <c r="O17" s="341" t="str">
        <f>ROUNDUP(AMI!R69,4)*100 &amp; "% Affordable"</f>
        <v>50% Affordable</v>
      </c>
      <c r="P17" s="163"/>
      <c r="Q17" s="186"/>
    </row>
    <row r="18" spans="1:26" s="32" customFormat="1" ht="81" customHeight="1" thickBot="1" x14ac:dyDescent="0.25">
      <c r="B18" s="454" t="s">
        <v>39</v>
      </c>
      <c r="C18" s="455" t="s">
        <v>291</v>
      </c>
      <c r="D18" s="422" t="s">
        <v>283</v>
      </c>
      <c r="E18" s="421" t="s">
        <v>223</v>
      </c>
      <c r="F18" s="422" t="s">
        <v>40</v>
      </c>
      <c r="G18" s="422" t="s">
        <v>41</v>
      </c>
      <c r="H18" s="422" t="s">
        <v>42</v>
      </c>
      <c r="I18" s="422" t="s">
        <v>43</v>
      </c>
      <c r="J18" s="409" t="s">
        <v>549</v>
      </c>
      <c r="K18" s="409" t="s">
        <v>292</v>
      </c>
      <c r="L18" s="422" t="s">
        <v>44</v>
      </c>
      <c r="M18" s="422" t="s">
        <v>201</v>
      </c>
      <c r="N18" s="422" t="s">
        <v>207</v>
      </c>
      <c r="O18" s="422" t="s">
        <v>263</v>
      </c>
      <c r="P18" s="422" t="s">
        <v>581</v>
      </c>
      <c r="Q18" s="422" t="s">
        <v>604</v>
      </c>
      <c r="R18" s="422" t="s">
        <v>287</v>
      </c>
      <c r="S18" s="379" t="s">
        <v>288</v>
      </c>
      <c r="T18" s="379" t="s">
        <v>252</v>
      </c>
      <c r="U18" s="379" t="s">
        <v>253</v>
      </c>
      <c r="V18" s="379" t="s">
        <v>289</v>
      </c>
      <c r="W18" s="379" t="s">
        <v>290</v>
      </c>
    </row>
    <row r="19" spans="1:26" s="32" customFormat="1" ht="12.95" customHeight="1" x14ac:dyDescent="0.2">
      <c r="A19" s="32" t="str">
        <f t="shared" ref="A19:A82" si="0">C19&amp;" "&amp;"UNIT"&amp;" "&amp;F19</f>
        <v xml:space="preserve"> UNIT OVERWRITE</v>
      </c>
      <c r="B19" s="67">
        <v>1</v>
      </c>
      <c r="C19" s="197"/>
      <c r="D19" s="398">
        <v>1</v>
      </c>
      <c r="E19" s="398">
        <v>1</v>
      </c>
      <c r="F19" s="398" t="s">
        <v>717</v>
      </c>
      <c r="G19" s="399"/>
      <c r="H19" s="398">
        <v>1</v>
      </c>
      <c r="I19" s="400" t="s">
        <v>48</v>
      </c>
      <c r="J19" s="400">
        <v>0.4</v>
      </c>
      <c r="K19" s="401"/>
      <c r="L19" s="398" t="s">
        <v>256</v>
      </c>
      <c r="M19" s="398" t="s">
        <v>256</v>
      </c>
      <c r="N19" s="398" t="s">
        <v>256</v>
      </c>
      <c r="O19" s="402" t="s">
        <v>256</v>
      </c>
      <c r="P19" s="402">
        <v>0</v>
      </c>
      <c r="Q19" s="171" t="str">
        <f ca="1">Calculator!M3</f>
        <v>YES</v>
      </c>
      <c r="R19" s="340">
        <f ca="1">IF(Q19="YES",IF(S19&lt;G19,S19,G19),"")</f>
        <v>0</v>
      </c>
      <c r="S19" s="380" t="str" cm="1">
        <f t="array" aca="1" ref="S19" ca="1">_xlfn.IFS(Q19="YES",IF(G19&lt;=Calculator!AS3*97%,"",IF(G19&gt;=Calculator!AS3*97%,ROUNDUP(Calculator!AS3*97%,0),ROUNDUP(Calculator!AS3*97%,0))),Q19="NO","",Q19="NA","",Q19="","")</f>
        <v/>
      </c>
      <c r="T19" s="381" cm="1">
        <f t="array" ref="T19">IF(LEN(F19)=0,2,IF(SUMPRODUCT(($F$19:$F$1518=F19)*($C$19:$C$1518=C19))&gt;1, 1, 0))</f>
        <v>0</v>
      </c>
      <c r="U19" s="381">
        <f t="array" ref="U19">IFERROR(1/SUMPRODUCT(($F$19:$F$1518=F19)*($C$19:$C$1518=C19)), IF(LEN(F19)&gt;0, 1, ""))</f>
        <v>1</v>
      </c>
      <c r="V19" s="382">
        <f>IF(H19="","",VALUE(IFERROR(CHOOSE(MATCH(H19,{0,1,2,3,4,5},0),2.5,3.5,4.5,5.5,6.5,7.5),"")))</f>
        <v>3.5</v>
      </c>
      <c r="W19" s="382">
        <f>IF(AND(I19="YES",COUNTIFS(F$19:F19,F19,I$19:I19,"YES")=1),1,"")</f>
        <v>1</v>
      </c>
    </row>
    <row r="20" spans="1:26" s="32" customFormat="1" ht="12.95" customHeight="1" x14ac:dyDescent="0.2">
      <c r="A20" s="32" t="str">
        <f t="shared" si="0"/>
        <v xml:space="preserve"> UNIT EXAMPLES</v>
      </c>
      <c r="B20" s="68">
        <v>2</v>
      </c>
      <c r="C20" s="197"/>
      <c r="D20" s="398">
        <v>2</v>
      </c>
      <c r="E20" s="398">
        <v>2</v>
      </c>
      <c r="F20" s="398" t="s">
        <v>719</v>
      </c>
      <c r="G20" s="399"/>
      <c r="H20" s="398">
        <v>2</v>
      </c>
      <c r="I20" s="400" t="s">
        <v>49</v>
      </c>
      <c r="J20" s="400"/>
      <c r="K20" s="401"/>
      <c r="L20" s="398" t="s">
        <v>256</v>
      </c>
      <c r="M20" s="398" t="s">
        <v>256</v>
      </c>
      <c r="N20" s="398" t="s">
        <v>256</v>
      </c>
      <c r="O20" s="402" t="s">
        <v>256</v>
      </c>
      <c r="P20" s="402">
        <v>0</v>
      </c>
      <c r="Q20" s="171" t="str">
        <f>Calculator!M4</f>
        <v>NA</v>
      </c>
      <c r="R20" s="340" t="str">
        <f t="shared" ref="R20:R83" si="1">IF(Q20="YES",IF(S20&lt;G20,S20,G20),"")</f>
        <v/>
      </c>
      <c r="S20" s="380" t="str" cm="1">
        <f t="array" ref="S20">_xlfn.IFS(Q20="YES",IF(G20&lt;=Calculator!AS4*97%,"",IF(G20&gt;=Calculator!AS4*97%,ROUNDUP(Calculator!AS4*97%,0),ROUNDUP(Calculator!AS4*97%,0))),Q20="NO","",Q20="NA","",Q20="","")</f>
        <v/>
      </c>
      <c r="T20" s="381" cm="1">
        <f t="array" ref="T20">IF(LEN(F20)=0,2,IF(SUMPRODUCT(($F$19:$F$1518=F20)*($C$19:$C$1518=C20))&gt;1, 1, 0))</f>
        <v>0</v>
      </c>
      <c r="U20" s="381">
        <f t="array" ref="U20">IFERROR(1/SUMPRODUCT(($F$19:$F$1518=F20)*($C$19:$C$1518=C20)), IF(LEN(F20)&gt;0, 1, ""))</f>
        <v>1</v>
      </c>
      <c r="V20" s="382">
        <f>IF(H20="","",VALUE(IFERROR(CHOOSE(MATCH(H20,{0,1,2,3,4,5},0),2.5,3.5,4.5,5.5,6.5,7.5),"")))</f>
        <v>4.5</v>
      </c>
      <c r="W20" s="382" t="str">
        <f>IF(AND(I20="YES",COUNTIFS(F$19:F20,F20,I$19:I20,"YES")=1),1,"")</f>
        <v/>
      </c>
    </row>
    <row r="21" spans="1:26" ht="12.95" customHeight="1" x14ac:dyDescent="0.2">
      <c r="A21" s="32" t="str">
        <f t="shared" si="0"/>
        <v xml:space="preserve"> UNIT </v>
      </c>
      <c r="B21" s="69">
        <v>3</v>
      </c>
      <c r="C21" s="197"/>
      <c r="D21" s="398"/>
      <c r="E21" s="398"/>
      <c r="F21" s="398"/>
      <c r="G21" s="399"/>
      <c r="H21" s="398"/>
      <c r="I21" s="400"/>
      <c r="J21" s="400"/>
      <c r="K21" s="401"/>
      <c r="L21" s="398"/>
      <c r="M21" s="398"/>
      <c r="N21" s="398"/>
      <c r="O21" s="402"/>
      <c r="P21" s="402"/>
      <c r="Q21" s="171" t="str">
        <f>Calculator!M5</f>
        <v/>
      </c>
      <c r="R21" s="340" t="str">
        <f t="shared" si="1"/>
        <v/>
      </c>
      <c r="S21" s="380" t="str" cm="1">
        <f t="array" ref="S21">_xlfn.IFS(Q21="YES",IF(G21&lt;=Calculator!AS5*97%,"",IF(G21&gt;=Calculator!AS5*97%,ROUNDUP(Calculator!AS5*97%,0),ROUNDUP(Calculator!AS5*97%,0))),Q21="NO","",Q21="NA","",Q21="","")</f>
        <v/>
      </c>
      <c r="T21" s="381" cm="1">
        <f t="array" ref="T21">IF(LEN(F21)=0,2,IF(SUMPRODUCT(($F$19:$F$1518=F21)*($C$19:$C$1518=C21))&gt;1, 1, 0))</f>
        <v>2</v>
      </c>
      <c r="U21" s="381">
        <f t="array" ref="U21">IFERROR(1/SUMPRODUCT(($F$19:$F$1518=F21)*($C$19:$C$1518=C21)), IF(LEN(F21)&gt;0, 1, ""))</f>
        <v>6.6755674232309744E-4</v>
      </c>
      <c r="V21" s="382" t="str">
        <f>IF(H21="","",VALUE(IFERROR(CHOOSE(MATCH(H21,{0,1,2,3,4,5},0),2.5,3.5,4.5,5.5,6.5,7.5),"")))</f>
        <v/>
      </c>
      <c r="W21" s="382" t="str">
        <f>IF(AND(I21="YES",COUNTIFS(F$19:F21,F21,I$19:I21,"YES")=1),1,"")</f>
        <v/>
      </c>
      <c r="X21" s="32"/>
      <c r="Z21" s="32"/>
    </row>
    <row r="22" spans="1:26" ht="12.95" customHeight="1" x14ac:dyDescent="0.2">
      <c r="A22" s="32" t="str">
        <f t="shared" si="0"/>
        <v xml:space="preserve"> UNIT </v>
      </c>
      <c r="B22" s="69">
        <v>4</v>
      </c>
      <c r="C22" s="197"/>
      <c r="D22" s="398"/>
      <c r="E22" s="398"/>
      <c r="F22" s="398"/>
      <c r="G22" s="399"/>
      <c r="H22" s="398"/>
      <c r="I22" s="400"/>
      <c r="J22" s="400"/>
      <c r="K22" s="401"/>
      <c r="L22" s="398"/>
      <c r="M22" s="398"/>
      <c r="N22" s="398"/>
      <c r="O22" s="402"/>
      <c r="P22" s="402"/>
      <c r="Q22" s="171" t="str">
        <f>Calculator!M6</f>
        <v/>
      </c>
      <c r="R22" s="340" t="str">
        <f t="shared" si="1"/>
        <v/>
      </c>
      <c r="S22" s="380" t="str" cm="1">
        <f t="array" ref="S22">_xlfn.IFS(Q22="YES",IF(G22&lt;=Calculator!AS6*97%,"",IF(G22&gt;=Calculator!AS6*97%,ROUNDUP(Calculator!AS6*97%,0),ROUNDUP(Calculator!AS6*97%,0))),Q22="NO","",Q22="NA","",Q22="","")</f>
        <v/>
      </c>
      <c r="T22" s="381" cm="1">
        <f t="array" ref="T22">IF(LEN(F22)=0,2,IF(SUMPRODUCT(($F$19:$F$1518=F22)*($C$19:$C$1518=C22))&gt;1, 1, 0))</f>
        <v>2</v>
      </c>
      <c r="U22" s="381">
        <f t="array" ref="U22">IFERROR(1/SUMPRODUCT(($F$19:$F$1518=F22)*($C$19:$C$1518=C22)), IF(LEN(F22)&gt;0, 1, ""))</f>
        <v>6.6755674232309744E-4</v>
      </c>
      <c r="V22" s="382" t="str">
        <f>IF(H22="","",VALUE(IFERROR(CHOOSE(MATCH(H22,{0,1,2,3,4,5},0),2.5,3.5,4.5,5.5,6.5,7.5),"")))</f>
        <v/>
      </c>
      <c r="W22" s="382" t="str">
        <f>IF(AND(I22="YES",COUNTIFS(F$19:F22,F22,I$19:I22,"YES")=1),1,"")</f>
        <v/>
      </c>
      <c r="X22" s="32"/>
      <c r="Z22" s="32"/>
    </row>
    <row r="23" spans="1:26" ht="12.95" customHeight="1" x14ac:dyDescent="0.2">
      <c r="A23" s="32" t="str">
        <f t="shared" si="0"/>
        <v xml:space="preserve"> UNIT </v>
      </c>
      <c r="B23" s="69">
        <v>5</v>
      </c>
      <c r="C23" s="197"/>
      <c r="D23" s="398"/>
      <c r="E23" s="398"/>
      <c r="F23" s="398"/>
      <c r="G23" s="399"/>
      <c r="H23" s="398"/>
      <c r="I23" s="400"/>
      <c r="J23" s="400"/>
      <c r="K23" s="401"/>
      <c r="L23" s="398"/>
      <c r="M23" s="398"/>
      <c r="N23" s="398"/>
      <c r="O23" s="402"/>
      <c r="P23" s="402"/>
      <c r="Q23" s="171" t="str">
        <f>Calculator!M7</f>
        <v/>
      </c>
      <c r="R23" s="340" t="str">
        <f t="shared" si="1"/>
        <v/>
      </c>
      <c r="S23" s="380" t="str" cm="1">
        <f t="array" ref="S23">_xlfn.IFS(Q23="YES",IF(G23&lt;=Calculator!AS7*97%,"",IF(G23&gt;=Calculator!AS7*97%,ROUNDUP(Calculator!AS7*97%,0),ROUNDUP(Calculator!AS7*97%,0))),Q23="NO","",Q23="NA","",Q23="","")</f>
        <v/>
      </c>
      <c r="T23" s="381" cm="1">
        <f t="array" ref="T23">IF(LEN(F23)=0,2,IF(SUMPRODUCT(($F$19:$F$1518=F23)*($C$19:$C$1518=C23))&gt;1, 1, 0))</f>
        <v>2</v>
      </c>
      <c r="U23" s="381">
        <f t="array" ref="U23">IFERROR(1/SUMPRODUCT(($F$19:$F$1518=F23)*($C$19:$C$1518=C23)), IF(LEN(F23)&gt;0, 1, ""))</f>
        <v>6.6755674232309744E-4</v>
      </c>
      <c r="V23" s="382" t="str">
        <f>IF(H23="","",VALUE(IFERROR(CHOOSE(MATCH(H23,{0,1,2,3,4,5},0),2.5,3.5,4.5,5.5,6.5,7.5),"")))</f>
        <v/>
      </c>
      <c r="W23" s="382" t="str">
        <f>IF(AND(I23="YES",COUNTIFS(F$19:F23,F23,I$19:I23,"YES")=1),1,"")</f>
        <v/>
      </c>
      <c r="X23" s="32"/>
      <c r="Z23" s="32"/>
    </row>
    <row r="24" spans="1:26" ht="12.95" customHeight="1" x14ac:dyDescent="0.2">
      <c r="A24" s="32" t="str">
        <f t="shared" si="0"/>
        <v xml:space="preserve"> UNIT </v>
      </c>
      <c r="B24" s="69">
        <v>6</v>
      </c>
      <c r="C24" s="197"/>
      <c r="D24" s="398"/>
      <c r="E24" s="398"/>
      <c r="F24" s="398"/>
      <c r="G24" s="399"/>
      <c r="H24" s="398"/>
      <c r="I24" s="400"/>
      <c r="J24" s="400"/>
      <c r="K24" s="401"/>
      <c r="L24" s="398"/>
      <c r="M24" s="398"/>
      <c r="N24" s="398"/>
      <c r="O24" s="402"/>
      <c r="P24" s="402"/>
      <c r="Q24" s="171" t="str">
        <f>Calculator!M8</f>
        <v/>
      </c>
      <c r="R24" s="340" t="str">
        <f t="shared" si="1"/>
        <v/>
      </c>
      <c r="S24" s="380" t="str" cm="1">
        <f t="array" ref="S24">_xlfn.IFS(Q24="YES",IF(G24&lt;=Calculator!AS8*97%,"",IF(G24&gt;=Calculator!AS8*97%,ROUNDUP(Calculator!AS8*97%,0),ROUNDUP(Calculator!AS8*97%,0))),Q24="NO","",Q24="NA","",Q24="","")</f>
        <v/>
      </c>
      <c r="T24" s="381" cm="1">
        <f t="array" ref="T24">IF(LEN(F24)=0,2,IF(SUMPRODUCT(($F$19:$F$1518=F24)*($C$19:$C$1518=C24))&gt;1, 1, 0))</f>
        <v>2</v>
      </c>
      <c r="U24" s="381">
        <f t="array" ref="U24">IFERROR(1/SUMPRODUCT(($F$19:$F$1518=F24)*($C$19:$C$1518=C24)), IF(LEN(F24)&gt;0, 1, ""))</f>
        <v>6.6755674232309744E-4</v>
      </c>
      <c r="V24" s="382" t="str">
        <f>IF(H24="","",VALUE(IFERROR(CHOOSE(MATCH(H24,{0,1,2,3,4,5},0),2.5,3.5,4.5,5.5,6.5,7.5),"")))</f>
        <v/>
      </c>
      <c r="W24" s="382" t="str">
        <f>IF(AND(I24="YES",COUNTIFS(F$19:F24,F24,I$19:I24,"YES")=1),1,"")</f>
        <v/>
      </c>
      <c r="X24" s="32"/>
      <c r="Z24" s="32"/>
    </row>
    <row r="25" spans="1:26" ht="12.95" customHeight="1" x14ac:dyDescent="0.2">
      <c r="A25" s="32" t="str">
        <f t="shared" si="0"/>
        <v xml:space="preserve"> UNIT </v>
      </c>
      <c r="B25" s="69">
        <v>7</v>
      </c>
      <c r="C25" s="197"/>
      <c r="D25" s="398"/>
      <c r="E25" s="398"/>
      <c r="F25" s="398"/>
      <c r="G25" s="399"/>
      <c r="H25" s="398"/>
      <c r="I25" s="400"/>
      <c r="J25" s="400"/>
      <c r="K25" s="401"/>
      <c r="L25" s="398"/>
      <c r="M25" s="398"/>
      <c r="N25" s="398"/>
      <c r="O25" s="402"/>
      <c r="P25" s="402"/>
      <c r="Q25" s="171" t="str">
        <f>Calculator!M9</f>
        <v/>
      </c>
      <c r="R25" s="340" t="str">
        <f t="shared" si="1"/>
        <v/>
      </c>
      <c r="S25" s="380" t="str" cm="1">
        <f t="array" ref="S25">_xlfn.IFS(Q25="YES",IF(G25&lt;=Calculator!AS9*97%,"",IF(G25&gt;=Calculator!AS9*97%,ROUNDUP(Calculator!AS9*97%,0),ROUNDUP(Calculator!AS9*97%,0))),Q25="NO","",Q25="NA","",Q25="","")</f>
        <v/>
      </c>
      <c r="T25" s="381" cm="1">
        <f t="array" ref="T25">IF(LEN(F25)=0,2,IF(SUMPRODUCT(($F$19:$F$1518=F25)*($C$19:$C$1518=C25))&gt;1, 1, 0))</f>
        <v>2</v>
      </c>
      <c r="U25" s="381">
        <f t="array" ref="U25">IFERROR(1/SUMPRODUCT(($F$19:$F$1518=F25)*($C$19:$C$1518=C25)), IF(LEN(F25)&gt;0, 1, ""))</f>
        <v>6.6755674232309744E-4</v>
      </c>
      <c r="V25" s="382" t="str">
        <f>IF(H25="","",VALUE(IFERROR(CHOOSE(MATCH(H25,{0,1,2,3,4,5},0),2.5,3.5,4.5,5.5,6.5,7.5),"")))</f>
        <v/>
      </c>
      <c r="W25" s="382" t="str">
        <f>IF(AND(I25="YES",COUNTIFS(F$19:F25,F25,I$19:I25,"YES")=1),1,"")</f>
        <v/>
      </c>
      <c r="X25" s="32"/>
      <c r="Z25" s="32"/>
    </row>
    <row r="26" spans="1:26" ht="12.95" customHeight="1" x14ac:dyDescent="0.2">
      <c r="A26" s="32" t="str">
        <f>C26&amp;" "&amp;"UNIT"&amp;" "&amp;F26</f>
        <v xml:space="preserve"> UNIT </v>
      </c>
      <c r="B26" s="69">
        <v>8</v>
      </c>
      <c r="C26" s="197"/>
      <c r="D26" s="398"/>
      <c r="E26" s="398"/>
      <c r="F26" s="398"/>
      <c r="G26" s="399"/>
      <c r="H26" s="398"/>
      <c r="I26" s="400"/>
      <c r="J26" s="400"/>
      <c r="K26" s="401"/>
      <c r="L26" s="398"/>
      <c r="M26" s="398"/>
      <c r="N26" s="398"/>
      <c r="O26" s="402"/>
      <c r="P26" s="402"/>
      <c r="Q26" s="171" t="str">
        <f>Calculator!M10</f>
        <v/>
      </c>
      <c r="R26" s="340" t="str">
        <f t="shared" si="1"/>
        <v/>
      </c>
      <c r="S26" s="380" t="str" cm="1">
        <f t="array" ref="S26">_xlfn.IFS(Q26="YES",IF(G26&lt;=Calculator!AS10*97%,"",IF(G26&gt;=Calculator!AS10*97%,ROUNDUP(Calculator!AS10*97%,0),ROUNDUP(Calculator!AS10*97%,0))),Q26="NO","",Q26="NA","",Q26="","")</f>
        <v/>
      </c>
      <c r="T26" s="381" cm="1">
        <f t="array" ref="T26">IF(LEN(F26)=0,2,IF(SUMPRODUCT(($F$19:$F$1518=F26)*($C$19:$C$1518=C26))&gt;1, 1, 0))</f>
        <v>2</v>
      </c>
      <c r="U26" s="381">
        <f t="array" ref="U26">IFERROR(1/SUMPRODUCT(($F$19:$F$1518=F26)*($C$19:$C$1518=C26)), IF(LEN(F26)&gt;0, 1, ""))</f>
        <v>6.6755674232309744E-4</v>
      </c>
      <c r="V26" s="382" t="str">
        <f>IF(H26="","",VALUE(IFERROR(CHOOSE(MATCH(H26,{0,1,2,3,4,5},0),2.5,3.5,4.5,5.5,6.5,7.5),"")))</f>
        <v/>
      </c>
      <c r="W26" s="382" t="str">
        <f>IF(AND(I26="YES",COUNTIFS(F$19:F26,F26,I$19:I26,"YES")=1),1,"")</f>
        <v/>
      </c>
      <c r="X26" s="32"/>
      <c r="Z26" s="32"/>
    </row>
    <row r="27" spans="1:26" ht="12.95" customHeight="1" x14ac:dyDescent="0.2">
      <c r="A27" s="32" t="str">
        <f>C27&amp;" "&amp;"UNIT"&amp;" "&amp;F27</f>
        <v xml:space="preserve"> UNIT </v>
      </c>
      <c r="B27" s="69">
        <v>9</v>
      </c>
      <c r="C27" s="197"/>
      <c r="D27" s="398"/>
      <c r="E27" s="398"/>
      <c r="F27" s="398"/>
      <c r="G27" s="399"/>
      <c r="H27" s="398"/>
      <c r="I27" s="400"/>
      <c r="J27" s="400"/>
      <c r="K27" s="401"/>
      <c r="L27" s="398"/>
      <c r="M27" s="398"/>
      <c r="N27" s="398"/>
      <c r="O27" s="402"/>
      <c r="P27" s="402"/>
      <c r="Q27" s="171" t="str">
        <f>Calculator!M11</f>
        <v/>
      </c>
      <c r="R27" s="340" t="str">
        <f t="shared" si="1"/>
        <v/>
      </c>
      <c r="S27" s="380" t="str" cm="1">
        <f t="array" ref="S27">_xlfn.IFS(Q27="YES",IF(G27&lt;=Calculator!AS11*97%,"",IF(G27&gt;=Calculator!AS11*97%,ROUNDUP(Calculator!AS11*97%,0),ROUNDUP(Calculator!AS11*97%,0))),Q27="NO","",Q27="NA","",Q27="","")</f>
        <v/>
      </c>
      <c r="T27" s="381" cm="1">
        <f t="array" ref="T27">IF(LEN(F27)=0,2,IF(SUMPRODUCT(($F$19:$F$1518=F27)*($C$19:$C$1518=C27))&gt;1, 1, 0))</f>
        <v>2</v>
      </c>
      <c r="U27" s="381">
        <f t="array" ref="U27">IFERROR(1/SUMPRODUCT(($F$19:$F$1518=F27)*($C$19:$C$1518=C27)), IF(LEN(F27)&gt;0, 1, ""))</f>
        <v>6.6755674232309744E-4</v>
      </c>
      <c r="V27" s="382" t="str">
        <f>IF(H27="","",VALUE(IFERROR(CHOOSE(MATCH(H27,{0,1,2,3,4,5},0),2.5,3.5,4.5,5.5,6.5,7.5),"")))</f>
        <v/>
      </c>
      <c r="W27" s="382" t="str">
        <f>IF(AND(I27="YES",COUNTIFS(F$19:F27,F27,I$19:I27,"YES")=1),1,"")</f>
        <v/>
      </c>
      <c r="X27" s="32"/>
      <c r="Z27" s="32"/>
    </row>
    <row r="28" spans="1:26" ht="12.95" customHeight="1" x14ac:dyDescent="0.2">
      <c r="A28" s="32" t="str">
        <f t="shared" si="0"/>
        <v xml:space="preserve"> UNIT </v>
      </c>
      <c r="B28" s="69">
        <v>10</v>
      </c>
      <c r="C28" s="197"/>
      <c r="D28" s="398"/>
      <c r="E28" s="398"/>
      <c r="F28" s="398"/>
      <c r="G28" s="399"/>
      <c r="H28" s="398"/>
      <c r="I28" s="400"/>
      <c r="J28" s="400"/>
      <c r="K28" s="401"/>
      <c r="L28" s="398"/>
      <c r="M28" s="398"/>
      <c r="N28" s="398"/>
      <c r="O28" s="402"/>
      <c r="P28" s="402"/>
      <c r="Q28" s="171" t="str">
        <f>Calculator!M12</f>
        <v/>
      </c>
      <c r="R28" s="340" t="str">
        <f t="shared" si="1"/>
        <v/>
      </c>
      <c r="S28" s="380" t="str" cm="1">
        <f t="array" ref="S28">_xlfn.IFS(Q28="YES",IF(G28&lt;=Calculator!AS12*97%,"",IF(G28&gt;=Calculator!AS12*97%,ROUNDUP(Calculator!AS12*97%,0),ROUNDUP(Calculator!AS12*97%,0))),Q28="NO","",Q28="NA","",Q28="","")</f>
        <v/>
      </c>
      <c r="T28" s="381" cm="1">
        <f t="array" ref="T28">IF(LEN(F28)=0,2,IF(SUMPRODUCT(($F$19:$F$1518=F28)*($C$19:$C$1518=C28))&gt;1, 1, 0))</f>
        <v>2</v>
      </c>
      <c r="U28" s="381">
        <f t="array" ref="U28">IFERROR(1/SUMPRODUCT(($F$19:$F$1518=F28)*($C$19:$C$1518=C28)), IF(LEN(F28)&gt;0, 1, ""))</f>
        <v>6.6755674232309744E-4</v>
      </c>
      <c r="V28" s="382" t="str">
        <f>IF(H28="","",VALUE(IFERROR(CHOOSE(MATCH(H28,{0,1,2,3,4,5},0),2.5,3.5,4.5,5.5,6.5,7.5),"")))</f>
        <v/>
      </c>
      <c r="W28" s="382" t="str">
        <f>IF(AND(I28="YES",COUNTIFS(F$19:F28,F28,I$19:I28,"YES")=1),1,"")</f>
        <v/>
      </c>
      <c r="X28" s="32"/>
      <c r="Z28" s="32"/>
    </row>
    <row r="29" spans="1:26" ht="12.95" customHeight="1" x14ac:dyDescent="0.2">
      <c r="A29" s="32" t="str">
        <f t="shared" si="0"/>
        <v xml:space="preserve"> UNIT </v>
      </c>
      <c r="B29" s="69">
        <v>11</v>
      </c>
      <c r="C29" s="197"/>
      <c r="D29" s="398"/>
      <c r="E29" s="398"/>
      <c r="F29" s="398"/>
      <c r="G29" s="399"/>
      <c r="H29" s="398"/>
      <c r="I29" s="400"/>
      <c r="J29" s="400"/>
      <c r="K29" s="401"/>
      <c r="L29" s="398"/>
      <c r="M29" s="398"/>
      <c r="N29" s="398"/>
      <c r="O29" s="402"/>
      <c r="P29" s="402"/>
      <c r="Q29" s="171" t="str">
        <f>Calculator!M13</f>
        <v/>
      </c>
      <c r="R29" s="340" t="str">
        <f t="shared" si="1"/>
        <v/>
      </c>
      <c r="S29" s="380" t="str" cm="1">
        <f t="array" ref="S29">_xlfn.IFS(Q29="YES",IF(G29&lt;=Calculator!AS13*97%,"",IF(G29&gt;=Calculator!AS13*97%,ROUNDUP(Calculator!AS13*97%,0),ROUNDUP(Calculator!AS13*97%,0))),Q29="NO","",Q29="NA","",Q29="","")</f>
        <v/>
      </c>
      <c r="T29" s="381" cm="1">
        <f t="array" ref="T29">IF(LEN(F29)=0,2,IF(SUMPRODUCT(($F$19:$F$1518=F29)*($C$19:$C$1518=C29))&gt;1, 1, 0))</f>
        <v>2</v>
      </c>
      <c r="U29" s="381">
        <f t="array" ref="U29">IFERROR(1/SUMPRODUCT(($F$19:$F$1518=F29)*($C$19:$C$1518=C29)), IF(LEN(F29)&gt;0, 1, ""))</f>
        <v>6.6755674232309744E-4</v>
      </c>
      <c r="V29" s="382" t="str">
        <f>IF(H29="","",VALUE(IFERROR(CHOOSE(MATCH(H29,{0,1,2,3,4,5},0),2.5,3.5,4.5,5.5,6.5,7.5),"")))</f>
        <v/>
      </c>
      <c r="W29" s="382" t="str">
        <f>IF(AND(I29="YES",COUNTIFS(F$19:F29,F29,I$19:I29,"YES")=1),1,"")</f>
        <v/>
      </c>
      <c r="X29" s="32"/>
      <c r="Z29" s="32"/>
    </row>
    <row r="30" spans="1:26" ht="12.95" customHeight="1" x14ac:dyDescent="0.2">
      <c r="A30" s="32" t="str">
        <f t="shared" si="0"/>
        <v xml:space="preserve"> UNIT </v>
      </c>
      <c r="B30" s="69">
        <v>12</v>
      </c>
      <c r="C30" s="197"/>
      <c r="D30" s="398"/>
      <c r="E30" s="398"/>
      <c r="F30" s="398"/>
      <c r="G30" s="399"/>
      <c r="H30" s="398"/>
      <c r="I30" s="400"/>
      <c r="J30" s="400"/>
      <c r="K30" s="401"/>
      <c r="L30" s="398"/>
      <c r="M30" s="398"/>
      <c r="N30" s="398"/>
      <c r="O30" s="402"/>
      <c r="P30" s="402"/>
      <c r="Q30" s="171" t="str">
        <f>Calculator!M14</f>
        <v/>
      </c>
      <c r="R30" s="340" t="str">
        <f t="shared" si="1"/>
        <v/>
      </c>
      <c r="S30" s="380" t="str" cm="1">
        <f t="array" ref="S30">_xlfn.IFS(Q30="YES",IF(G30&lt;=Calculator!AS14*97%,"",IF(G30&gt;=Calculator!AS14*97%,ROUNDUP(Calculator!AS14*97%,0),ROUNDUP(Calculator!AS14*97%,0))),Q30="NO","",Q30="NA","",Q30="","")</f>
        <v/>
      </c>
      <c r="T30" s="381" cm="1">
        <f t="array" ref="T30">IF(LEN(F30)=0,2,IF(SUMPRODUCT(($F$19:$F$1518=F30)*($C$19:$C$1518=C30))&gt;1, 1, 0))</f>
        <v>2</v>
      </c>
      <c r="U30" s="381">
        <f t="array" ref="U30">IFERROR(1/SUMPRODUCT(($F$19:$F$1518=F30)*($C$19:$C$1518=C30)), IF(LEN(F30)&gt;0, 1, ""))</f>
        <v>6.6755674232309744E-4</v>
      </c>
      <c r="V30" s="382" t="str">
        <f>IF(H30="","",VALUE(IFERROR(CHOOSE(MATCH(H30,{0,1,2,3,4,5},0),2.5,3.5,4.5,5.5,6.5,7.5),"")))</f>
        <v/>
      </c>
      <c r="W30" s="382" t="str">
        <f>IF(AND(I30="YES",COUNTIFS(F$19:F30,F30,I$19:I30,"YES")=1),1,"")</f>
        <v/>
      </c>
      <c r="X30" s="32"/>
      <c r="Z30" s="32"/>
    </row>
    <row r="31" spans="1:26" ht="12.95" customHeight="1" x14ac:dyDescent="0.2">
      <c r="A31" s="32" t="str">
        <f t="shared" si="0"/>
        <v xml:space="preserve"> UNIT </v>
      </c>
      <c r="B31" s="69">
        <v>13</v>
      </c>
      <c r="C31" s="197"/>
      <c r="D31" s="398"/>
      <c r="E31" s="398"/>
      <c r="F31" s="398"/>
      <c r="G31" s="399"/>
      <c r="H31" s="398"/>
      <c r="I31" s="400"/>
      <c r="J31" s="400"/>
      <c r="K31" s="401"/>
      <c r="L31" s="398"/>
      <c r="M31" s="398"/>
      <c r="N31" s="398"/>
      <c r="O31" s="402"/>
      <c r="P31" s="402"/>
      <c r="Q31" s="171" t="str">
        <f>Calculator!M15</f>
        <v/>
      </c>
      <c r="R31" s="340" t="str">
        <f t="shared" si="1"/>
        <v/>
      </c>
      <c r="S31" s="380" t="str" cm="1">
        <f t="array" ref="S31">_xlfn.IFS(Q31="YES",IF(G31&lt;=Calculator!AS15*97%,"",IF(G31&gt;=Calculator!AS15*97%,ROUNDUP(Calculator!AS15*97%,0),ROUNDUP(Calculator!AS15*97%,0))),Q31="NO","",Q31="NA","",Q31="","")</f>
        <v/>
      </c>
      <c r="T31" s="381" cm="1">
        <f t="array" ref="T31">IF(LEN(F31)=0,2,IF(SUMPRODUCT(($F$19:$F$1518=F31)*($C$19:$C$1518=C31))&gt;1, 1, 0))</f>
        <v>2</v>
      </c>
      <c r="U31" s="381">
        <f t="array" ref="U31">IFERROR(1/SUMPRODUCT(($F$19:$F$1518=F31)*($C$19:$C$1518=C31)), IF(LEN(F31)&gt;0, 1, ""))</f>
        <v>6.6755674232309744E-4</v>
      </c>
      <c r="V31" s="382" t="str">
        <f>IF(H31="","",VALUE(IFERROR(CHOOSE(MATCH(H31,{0,1,2,3,4,5},0),2.5,3.5,4.5,5.5,6.5,7.5),"")))</f>
        <v/>
      </c>
      <c r="W31" s="382" t="str">
        <f>IF(AND(I31="YES",COUNTIFS(F$19:F31,F31,I$19:I31,"YES")=1),1,"")</f>
        <v/>
      </c>
      <c r="X31" s="32"/>
      <c r="Z31" s="32"/>
    </row>
    <row r="32" spans="1:26" ht="12.95" customHeight="1" x14ac:dyDescent="0.2">
      <c r="A32" s="32" t="str">
        <f t="shared" si="0"/>
        <v xml:space="preserve"> UNIT </v>
      </c>
      <c r="B32" s="69">
        <v>14</v>
      </c>
      <c r="C32" s="197"/>
      <c r="D32" s="398"/>
      <c r="E32" s="398"/>
      <c r="F32" s="398"/>
      <c r="G32" s="399"/>
      <c r="H32" s="398"/>
      <c r="I32" s="400"/>
      <c r="J32" s="400"/>
      <c r="K32" s="401"/>
      <c r="L32" s="398"/>
      <c r="M32" s="398"/>
      <c r="N32" s="398"/>
      <c r="O32" s="402"/>
      <c r="P32" s="402"/>
      <c r="Q32" s="171" t="str">
        <f>Calculator!M16</f>
        <v/>
      </c>
      <c r="R32" s="340" t="str">
        <f t="shared" si="1"/>
        <v/>
      </c>
      <c r="S32" s="380" t="str" cm="1">
        <f t="array" ref="S32">_xlfn.IFS(Q32="YES",IF(G32&lt;=Calculator!AS16*97%,"",IF(G32&gt;=Calculator!AS16*97%,ROUNDUP(Calculator!AS16*97%,0),ROUNDUP(Calculator!AS16*97%,0))),Q32="NO","",Q32="NA","",Q32="","")</f>
        <v/>
      </c>
      <c r="T32" s="381" cm="1">
        <f t="array" ref="T32">IF(LEN(F32)=0,2,IF(SUMPRODUCT(($F$19:$F$1518=F32)*($C$19:$C$1518=C32))&gt;1, 1, 0))</f>
        <v>2</v>
      </c>
      <c r="U32" s="381">
        <f t="array" ref="U32">IFERROR(1/SUMPRODUCT(($F$19:$F$1518=F32)*($C$19:$C$1518=C32)), IF(LEN(F32)&gt;0, 1, ""))</f>
        <v>6.6755674232309744E-4</v>
      </c>
      <c r="V32" s="382" t="str">
        <f>IF(H32="","",VALUE(IFERROR(CHOOSE(MATCH(H32,{0,1,2,3,4,5},0),2.5,3.5,4.5,5.5,6.5,7.5),"")))</f>
        <v/>
      </c>
      <c r="W32" s="382" t="str">
        <f>IF(AND(I32="YES",COUNTIFS(F$19:F32,F32,I$19:I32,"YES")=1),1,"")</f>
        <v/>
      </c>
      <c r="X32" s="32"/>
      <c r="Z32" s="32"/>
    </row>
    <row r="33" spans="1:26" ht="12.95" customHeight="1" x14ac:dyDescent="0.2">
      <c r="A33" s="32" t="str">
        <f t="shared" si="0"/>
        <v xml:space="preserve"> UNIT </v>
      </c>
      <c r="B33" s="69">
        <v>15</v>
      </c>
      <c r="C33" s="197"/>
      <c r="D33" s="398"/>
      <c r="E33" s="398"/>
      <c r="F33" s="398"/>
      <c r="G33" s="399"/>
      <c r="H33" s="398"/>
      <c r="I33" s="400"/>
      <c r="J33" s="400"/>
      <c r="K33" s="401"/>
      <c r="L33" s="398"/>
      <c r="M33" s="398"/>
      <c r="N33" s="398"/>
      <c r="O33" s="402"/>
      <c r="P33" s="402"/>
      <c r="Q33" s="171" t="str">
        <f>Calculator!M17</f>
        <v/>
      </c>
      <c r="R33" s="340" t="str">
        <f t="shared" si="1"/>
        <v/>
      </c>
      <c r="S33" s="380" t="str" cm="1">
        <f t="array" ref="S33">_xlfn.IFS(Q33="YES",IF(G33&lt;=Calculator!AS17*97%,"",IF(G33&gt;=Calculator!AS17*97%,ROUNDUP(Calculator!AS17*97%,0),ROUNDUP(Calculator!AS17*97%,0))),Q33="NO","",Q33="NA","",Q33="","")</f>
        <v/>
      </c>
      <c r="T33" s="381" cm="1">
        <f t="array" ref="T33">IF(LEN(F33)=0,2,IF(SUMPRODUCT(($F$19:$F$1518=F33)*($C$19:$C$1518=C33))&gt;1, 1, 0))</f>
        <v>2</v>
      </c>
      <c r="U33" s="381">
        <f t="array" ref="U33">IFERROR(1/SUMPRODUCT(($F$19:$F$1518=F33)*($C$19:$C$1518=C33)), IF(LEN(F33)&gt;0, 1, ""))</f>
        <v>6.6755674232309744E-4</v>
      </c>
      <c r="V33" s="382" t="str">
        <f>IF(H33="","",VALUE(IFERROR(CHOOSE(MATCH(H33,{0,1,2,3,4,5},0),2.5,3.5,4.5,5.5,6.5,7.5),"")))</f>
        <v/>
      </c>
      <c r="W33" s="382" t="str">
        <f>IF(AND(I33="YES",COUNTIFS(F$19:F33,F33,I$19:I33,"YES")=1),1,"")</f>
        <v/>
      </c>
      <c r="X33" s="32"/>
      <c r="Z33" s="32"/>
    </row>
    <row r="34" spans="1:26" ht="12.95" customHeight="1" x14ac:dyDescent="0.2">
      <c r="A34" s="32" t="str">
        <f t="shared" si="0"/>
        <v xml:space="preserve"> UNIT </v>
      </c>
      <c r="B34" s="69">
        <v>16</v>
      </c>
      <c r="C34" s="197"/>
      <c r="D34" s="398"/>
      <c r="E34" s="398"/>
      <c r="F34" s="398"/>
      <c r="G34" s="399"/>
      <c r="H34" s="398"/>
      <c r="I34" s="400"/>
      <c r="J34" s="400"/>
      <c r="K34" s="401"/>
      <c r="L34" s="398"/>
      <c r="M34" s="398"/>
      <c r="N34" s="398"/>
      <c r="O34" s="402"/>
      <c r="P34" s="402"/>
      <c r="Q34" s="171" t="str">
        <f>Calculator!M18</f>
        <v/>
      </c>
      <c r="R34" s="340" t="str">
        <f t="shared" si="1"/>
        <v/>
      </c>
      <c r="S34" s="380" t="str" cm="1">
        <f t="array" ref="S34">_xlfn.IFS(Q34="YES",IF(G34&lt;=Calculator!AS18*97%,"",IF(G34&gt;=Calculator!AS18*97%,ROUNDUP(Calculator!AS18*97%,0),ROUNDUP(Calculator!AS18*97%,0))),Q34="NO","",Q34="NA","",Q34="","")</f>
        <v/>
      </c>
      <c r="T34" s="381" cm="1">
        <f t="array" ref="T34">IF(LEN(F34)=0,2,IF(SUMPRODUCT(($F$19:$F$1518=F34)*($C$19:$C$1518=C34))&gt;1, 1, 0))</f>
        <v>2</v>
      </c>
      <c r="U34" s="381">
        <f t="array" ref="U34">IFERROR(1/SUMPRODUCT(($F$19:$F$1518=F34)*($C$19:$C$1518=C34)), IF(LEN(F34)&gt;0, 1, ""))</f>
        <v>6.6755674232309744E-4</v>
      </c>
      <c r="V34" s="382" t="str">
        <f>IF(H34="","",VALUE(IFERROR(CHOOSE(MATCH(H34,{0,1,2,3,4,5},0),2.5,3.5,4.5,5.5,6.5,7.5),"")))</f>
        <v/>
      </c>
      <c r="W34" s="382" t="str">
        <f>IF(AND(I34="YES",COUNTIFS(F$19:F34,F34,I$19:I34,"YES")=1),1,"")</f>
        <v/>
      </c>
      <c r="X34" s="32"/>
      <c r="Z34" s="32"/>
    </row>
    <row r="35" spans="1:26" ht="12.95" customHeight="1" x14ac:dyDescent="0.2">
      <c r="A35" s="32" t="str">
        <f t="shared" si="0"/>
        <v xml:space="preserve"> UNIT </v>
      </c>
      <c r="B35" s="69">
        <v>17</v>
      </c>
      <c r="C35" s="197"/>
      <c r="D35" s="398"/>
      <c r="E35" s="398"/>
      <c r="F35" s="398"/>
      <c r="G35" s="399"/>
      <c r="H35" s="398"/>
      <c r="I35" s="400"/>
      <c r="J35" s="400"/>
      <c r="K35" s="401"/>
      <c r="L35" s="398"/>
      <c r="M35" s="398"/>
      <c r="N35" s="398"/>
      <c r="O35" s="402"/>
      <c r="P35" s="402"/>
      <c r="Q35" s="171" t="str">
        <f>Calculator!M19</f>
        <v/>
      </c>
      <c r="R35" s="340" t="str">
        <f t="shared" si="1"/>
        <v/>
      </c>
      <c r="S35" s="380" t="str" cm="1">
        <f t="array" ref="S35">_xlfn.IFS(Q35="YES",IF(G35&lt;=Calculator!AS19*97%,"",IF(G35&gt;=Calculator!AS19*97%,ROUNDUP(Calculator!AS19*97%,0),ROUNDUP(Calculator!AS19*97%,0))),Q35="NO","",Q35="NA","",Q35="","")</f>
        <v/>
      </c>
      <c r="T35" s="381" cm="1">
        <f t="array" ref="T35">IF(LEN(F35)=0,2,IF(SUMPRODUCT(($F$19:$F$1518=F35)*($C$19:$C$1518=C35))&gt;1, 1, 0))</f>
        <v>2</v>
      </c>
      <c r="U35" s="381">
        <f t="array" ref="U35">IFERROR(1/SUMPRODUCT(($F$19:$F$1518=F35)*($C$19:$C$1518=C35)), IF(LEN(F35)&gt;0, 1, ""))</f>
        <v>6.6755674232309744E-4</v>
      </c>
      <c r="V35" s="382" t="str">
        <f>IF(H35="","",VALUE(IFERROR(CHOOSE(MATCH(H35,{0,1,2,3,4,5},0),2.5,3.5,4.5,5.5,6.5,7.5),"")))</f>
        <v/>
      </c>
      <c r="W35" s="382" t="str">
        <f>IF(AND(I35="YES",COUNTIFS(F$19:F35,F35,I$19:I35,"YES")=1),1,"")</f>
        <v/>
      </c>
      <c r="X35" s="32"/>
      <c r="Z35" s="32"/>
    </row>
    <row r="36" spans="1:26" ht="12.95" customHeight="1" x14ac:dyDescent="0.2">
      <c r="A36" s="32" t="str">
        <f t="shared" si="0"/>
        <v xml:space="preserve"> UNIT </v>
      </c>
      <c r="B36" s="69">
        <v>18</v>
      </c>
      <c r="C36" s="197"/>
      <c r="D36" s="398"/>
      <c r="E36" s="398"/>
      <c r="F36" s="398"/>
      <c r="G36" s="399"/>
      <c r="H36" s="398"/>
      <c r="I36" s="400"/>
      <c r="J36" s="400"/>
      <c r="K36" s="401"/>
      <c r="L36" s="398"/>
      <c r="M36" s="398"/>
      <c r="N36" s="398"/>
      <c r="O36" s="402"/>
      <c r="P36" s="402"/>
      <c r="Q36" s="171" t="str">
        <f>Calculator!M20</f>
        <v/>
      </c>
      <c r="R36" s="340" t="str">
        <f t="shared" si="1"/>
        <v/>
      </c>
      <c r="S36" s="380" t="str" cm="1">
        <f t="array" ref="S36">_xlfn.IFS(Q36="YES",IF(G36&lt;=Calculator!AS20*97%,"",IF(G36&gt;=Calculator!AS20*97%,ROUNDUP(Calculator!AS20*97%,0),ROUNDUP(Calculator!AS20*97%,0))),Q36="NO","",Q36="NA","",Q36="","")</f>
        <v/>
      </c>
      <c r="T36" s="381" cm="1">
        <f t="array" ref="T36">IF(LEN(F36)=0,2,IF(SUMPRODUCT(($F$19:$F$1518=F36)*($C$19:$C$1518=C36))&gt;1, 1, 0))</f>
        <v>2</v>
      </c>
      <c r="U36" s="381">
        <f t="array" ref="U36">IFERROR(1/SUMPRODUCT(($F$19:$F$1518=F36)*($C$19:$C$1518=C36)), IF(LEN(F36)&gt;0, 1, ""))</f>
        <v>6.6755674232309744E-4</v>
      </c>
      <c r="V36" s="382" t="str">
        <f>IF(H36="","",VALUE(IFERROR(CHOOSE(MATCH(H36,{0,1,2,3,4,5},0),2.5,3.5,4.5,5.5,6.5,7.5),"")))</f>
        <v/>
      </c>
      <c r="W36" s="382" t="str">
        <f>IF(AND(I36="YES",COUNTIFS(F$19:F36,F36,I$19:I36,"YES")=1),1,"")</f>
        <v/>
      </c>
      <c r="Z36" s="32"/>
    </row>
    <row r="37" spans="1:26" ht="12.95" customHeight="1" x14ac:dyDescent="0.2">
      <c r="A37" s="32" t="str">
        <f t="shared" si="0"/>
        <v xml:space="preserve"> UNIT </v>
      </c>
      <c r="B37" s="69">
        <v>19</v>
      </c>
      <c r="C37" s="197"/>
      <c r="D37" s="398"/>
      <c r="E37" s="398"/>
      <c r="F37" s="398"/>
      <c r="G37" s="399"/>
      <c r="H37" s="398"/>
      <c r="I37" s="400"/>
      <c r="J37" s="400"/>
      <c r="K37" s="401"/>
      <c r="L37" s="398"/>
      <c r="M37" s="398"/>
      <c r="N37" s="398"/>
      <c r="O37" s="402"/>
      <c r="P37" s="402"/>
      <c r="Q37" s="171" t="str">
        <f>Calculator!M21</f>
        <v/>
      </c>
      <c r="R37" s="340" t="str">
        <f t="shared" si="1"/>
        <v/>
      </c>
      <c r="S37" s="380" t="str" cm="1">
        <f t="array" ref="S37">_xlfn.IFS(Q37="YES",IF(G37&lt;=Calculator!AS21*97%,"",IF(G37&gt;=Calculator!AS21*97%,ROUNDUP(Calculator!AS21*97%,0),ROUNDUP(Calculator!AS21*97%,0))),Q37="NO","",Q37="NA","",Q37="","")</f>
        <v/>
      </c>
      <c r="T37" s="381" cm="1">
        <f t="array" ref="T37">IF(LEN(F37)=0,2,IF(SUMPRODUCT(($F$19:$F$1518=F37)*($C$19:$C$1518=C37))&gt;1, 1, 0))</f>
        <v>2</v>
      </c>
      <c r="U37" s="381">
        <f t="array" ref="U37">IFERROR(1/SUMPRODUCT(($F$19:$F$1518=F37)*($C$19:$C$1518=C37)), IF(LEN(F37)&gt;0, 1, ""))</f>
        <v>6.6755674232309744E-4</v>
      </c>
      <c r="V37" s="382" t="str">
        <f>IF(H37="","",VALUE(IFERROR(CHOOSE(MATCH(H37,{0,1,2,3,4,5},0),2.5,3.5,4.5,5.5,6.5,7.5),"")))</f>
        <v/>
      </c>
      <c r="W37" s="382" t="str">
        <f>IF(AND(I37="YES",COUNTIFS(F$19:F37,F37,I$19:I37,"YES")=1),1,"")</f>
        <v/>
      </c>
      <c r="Z37" s="32"/>
    </row>
    <row r="38" spans="1:26" ht="12.95" customHeight="1" x14ac:dyDescent="0.2">
      <c r="A38" s="32" t="str">
        <f t="shared" si="0"/>
        <v xml:space="preserve"> UNIT </v>
      </c>
      <c r="B38" s="69">
        <v>20</v>
      </c>
      <c r="C38" s="197"/>
      <c r="D38" s="398"/>
      <c r="E38" s="398"/>
      <c r="F38" s="398"/>
      <c r="G38" s="399"/>
      <c r="H38" s="398"/>
      <c r="I38" s="400"/>
      <c r="J38" s="400"/>
      <c r="K38" s="401"/>
      <c r="L38" s="398"/>
      <c r="M38" s="398"/>
      <c r="N38" s="398"/>
      <c r="O38" s="402"/>
      <c r="P38" s="402"/>
      <c r="Q38" s="171" t="str">
        <f>Calculator!M22</f>
        <v/>
      </c>
      <c r="R38" s="340" t="str">
        <f t="shared" si="1"/>
        <v/>
      </c>
      <c r="S38" s="380" t="str" cm="1">
        <f t="array" ref="S38">_xlfn.IFS(Q38="YES",IF(G38&lt;=Calculator!AS22*97%,"",IF(G38&gt;=Calculator!AS22*97%,ROUNDUP(Calculator!AS22*97%,0),ROUNDUP(Calculator!AS22*97%,0))),Q38="NO","",Q38="NA","",Q38="","")</f>
        <v/>
      </c>
      <c r="T38" s="381" cm="1">
        <f t="array" ref="T38">IF(LEN(F38)=0,2,IF(SUMPRODUCT(($F$19:$F$1518=F38)*($C$19:$C$1518=C38))&gt;1, 1, 0))</f>
        <v>2</v>
      </c>
      <c r="U38" s="381">
        <f t="array" ref="U38">IFERROR(1/SUMPRODUCT(($F$19:$F$1518=F38)*($C$19:$C$1518=C38)), IF(LEN(F38)&gt;0, 1, ""))</f>
        <v>6.6755674232309744E-4</v>
      </c>
      <c r="V38" s="382" t="str">
        <f>IF(H38="","",VALUE(IFERROR(CHOOSE(MATCH(H38,{0,1,2,3,4,5},0),2.5,3.5,4.5,5.5,6.5,7.5),"")))</f>
        <v/>
      </c>
      <c r="W38" s="382" t="str">
        <f>IF(AND(I38="YES",COUNTIFS(F$19:F38,F38,I$19:I38,"YES")=1),1,"")</f>
        <v/>
      </c>
      <c r="Z38" s="32"/>
    </row>
    <row r="39" spans="1:26" ht="12.95" customHeight="1" x14ac:dyDescent="0.2">
      <c r="A39" s="32" t="str">
        <f t="shared" si="0"/>
        <v xml:space="preserve"> UNIT </v>
      </c>
      <c r="B39" s="69">
        <v>21</v>
      </c>
      <c r="C39" s="197"/>
      <c r="D39" s="398"/>
      <c r="E39" s="398"/>
      <c r="F39" s="398"/>
      <c r="G39" s="399"/>
      <c r="H39" s="398"/>
      <c r="I39" s="400"/>
      <c r="J39" s="400"/>
      <c r="K39" s="401"/>
      <c r="L39" s="398"/>
      <c r="M39" s="398"/>
      <c r="N39" s="398"/>
      <c r="O39" s="402"/>
      <c r="P39" s="402"/>
      <c r="Q39" s="171" t="str">
        <f>Calculator!M23</f>
        <v/>
      </c>
      <c r="R39" s="340" t="str">
        <f t="shared" si="1"/>
        <v/>
      </c>
      <c r="S39" s="380" t="str" cm="1">
        <f t="array" ref="S39">_xlfn.IFS(Q39="YES",IF(G39&lt;=Calculator!AS23*97%,"",IF(G39&gt;=Calculator!AS23*97%,ROUNDUP(Calculator!AS23*97%,0),ROUNDUP(Calculator!AS23*97%,0))),Q39="NO","",Q39="NA","",Q39="","")</f>
        <v/>
      </c>
      <c r="T39" s="381" cm="1">
        <f t="array" ref="T39">IF(LEN(F39)=0,2,IF(SUMPRODUCT(($F$19:$F$1518=F39)*($C$19:$C$1518=C39))&gt;1, 1, 0))</f>
        <v>2</v>
      </c>
      <c r="U39" s="381">
        <f t="array" ref="U39">IFERROR(1/SUMPRODUCT(($F$19:$F$1518=F39)*($C$19:$C$1518=C39)), IF(LEN(F39)&gt;0, 1, ""))</f>
        <v>6.6755674232309744E-4</v>
      </c>
      <c r="V39" s="382" t="str">
        <f>IF(H39="","",VALUE(IFERROR(CHOOSE(MATCH(H39,{0,1,2,3,4,5},0),2.5,3.5,4.5,5.5,6.5,7.5),"")))</f>
        <v/>
      </c>
      <c r="W39" s="382" t="str">
        <f>IF(AND(I39="YES",COUNTIFS(F$19:F39,F39,I$19:I39,"YES")=1),1,"")</f>
        <v/>
      </c>
      <c r="Z39" s="32"/>
    </row>
    <row r="40" spans="1:26" ht="12.95" customHeight="1" x14ac:dyDescent="0.2">
      <c r="A40" s="32" t="str">
        <f t="shared" si="0"/>
        <v xml:space="preserve"> UNIT </v>
      </c>
      <c r="B40" s="69">
        <v>22</v>
      </c>
      <c r="C40" s="197"/>
      <c r="D40" s="398"/>
      <c r="E40" s="398"/>
      <c r="F40" s="398"/>
      <c r="G40" s="399"/>
      <c r="H40" s="398"/>
      <c r="I40" s="400"/>
      <c r="J40" s="400"/>
      <c r="K40" s="401"/>
      <c r="L40" s="398"/>
      <c r="M40" s="398"/>
      <c r="N40" s="398"/>
      <c r="O40" s="402"/>
      <c r="P40" s="402"/>
      <c r="Q40" s="171" t="str">
        <f>Calculator!M24</f>
        <v/>
      </c>
      <c r="R40" s="340" t="str">
        <f t="shared" si="1"/>
        <v/>
      </c>
      <c r="S40" s="380" t="str" cm="1">
        <f t="array" ref="S40">_xlfn.IFS(Q40="YES",IF(G40&lt;=Calculator!AS24*97%,"",IF(G40&gt;=Calculator!AS24*97%,ROUNDUP(Calculator!AS24*97%,0),ROUNDUP(Calculator!AS24*97%,0))),Q40="NO","",Q40="NA","",Q40="","")</f>
        <v/>
      </c>
      <c r="T40" s="381" cm="1">
        <f t="array" ref="T40">IF(LEN(F40)=0,2,IF(SUMPRODUCT(($F$19:$F$1518=F40)*($C$19:$C$1518=C40))&gt;1, 1, 0))</f>
        <v>2</v>
      </c>
      <c r="U40" s="381">
        <f t="array" ref="U40">IFERROR(1/SUMPRODUCT(($F$19:$F$1518=F40)*($C$19:$C$1518=C40)), IF(LEN(F40)&gt;0, 1, ""))</f>
        <v>6.6755674232309744E-4</v>
      </c>
      <c r="V40" s="382" t="str">
        <f>IF(H40="","",VALUE(IFERROR(CHOOSE(MATCH(H40,{0,1,2,3,4,5},0),2.5,3.5,4.5,5.5,6.5,7.5),"")))</f>
        <v/>
      </c>
      <c r="W40" s="382" t="str">
        <f>IF(AND(I40="YES",COUNTIFS(F$19:F40,F40,I$19:I40,"YES")=1),1,"")</f>
        <v/>
      </c>
      <c r="Z40" s="32"/>
    </row>
    <row r="41" spans="1:26" ht="12.95" customHeight="1" x14ac:dyDescent="0.2">
      <c r="A41" s="32" t="str">
        <f t="shared" si="0"/>
        <v xml:space="preserve"> UNIT </v>
      </c>
      <c r="B41" s="69">
        <v>23</v>
      </c>
      <c r="C41" s="197"/>
      <c r="D41" s="398"/>
      <c r="E41" s="398"/>
      <c r="F41" s="398"/>
      <c r="G41" s="399"/>
      <c r="H41" s="398"/>
      <c r="I41" s="400"/>
      <c r="J41" s="400"/>
      <c r="K41" s="401"/>
      <c r="L41" s="398"/>
      <c r="M41" s="398"/>
      <c r="N41" s="398"/>
      <c r="O41" s="402"/>
      <c r="P41" s="402"/>
      <c r="Q41" s="171" t="str">
        <f>Calculator!M25</f>
        <v/>
      </c>
      <c r="R41" s="340" t="str">
        <f t="shared" si="1"/>
        <v/>
      </c>
      <c r="S41" s="380" t="str" cm="1">
        <f t="array" ref="S41">_xlfn.IFS(Q41="YES",IF(G41&lt;=Calculator!AS25*97%,"",IF(G41&gt;=Calculator!AS25*97%,ROUNDUP(Calculator!AS25*97%,0),ROUNDUP(Calculator!AS25*97%,0))),Q41="NO","",Q41="NA","",Q41="","")</f>
        <v/>
      </c>
      <c r="T41" s="381" cm="1">
        <f t="array" ref="T41">IF(LEN(F41)=0,2,IF(SUMPRODUCT(($F$19:$F$1518=F41)*($C$19:$C$1518=C41))&gt;1, 1, 0))</f>
        <v>2</v>
      </c>
      <c r="U41" s="381">
        <f t="array" ref="U41">IFERROR(1/SUMPRODUCT(($F$19:$F$1518=F41)*($C$19:$C$1518=C41)), IF(LEN(F41)&gt;0, 1, ""))</f>
        <v>6.6755674232309744E-4</v>
      </c>
      <c r="V41" s="382" t="str">
        <f>IF(H41="","",VALUE(IFERROR(CHOOSE(MATCH(H41,{0,1,2,3,4,5},0),2.5,3.5,4.5,5.5,6.5,7.5),"")))</f>
        <v/>
      </c>
      <c r="W41" s="382" t="str">
        <f>IF(AND(I41="YES",COUNTIFS(F$19:F41,F41,I$19:I41,"YES")=1),1,"")</f>
        <v/>
      </c>
      <c r="Z41" s="32"/>
    </row>
    <row r="42" spans="1:26" ht="12.95" customHeight="1" x14ac:dyDescent="0.2">
      <c r="A42" s="32" t="str">
        <f t="shared" si="0"/>
        <v xml:space="preserve"> UNIT </v>
      </c>
      <c r="B42" s="69">
        <v>24</v>
      </c>
      <c r="C42" s="197"/>
      <c r="D42" s="398"/>
      <c r="E42" s="398"/>
      <c r="F42" s="398"/>
      <c r="G42" s="399"/>
      <c r="H42" s="398"/>
      <c r="I42" s="400"/>
      <c r="J42" s="400"/>
      <c r="K42" s="401"/>
      <c r="L42" s="398"/>
      <c r="M42" s="398"/>
      <c r="N42" s="398"/>
      <c r="O42" s="402"/>
      <c r="P42" s="402"/>
      <c r="Q42" s="171" t="str">
        <f>Calculator!M26</f>
        <v/>
      </c>
      <c r="R42" s="340" t="str">
        <f t="shared" si="1"/>
        <v/>
      </c>
      <c r="S42" s="380" t="str" cm="1">
        <f t="array" ref="S42">_xlfn.IFS(Q42="YES",IF(G42&lt;=Calculator!AS26*97%,"",IF(G42&gt;=Calculator!AS26*97%,ROUNDUP(Calculator!AS26*97%,0),ROUNDUP(Calculator!AS26*97%,0))),Q42="NO","",Q42="NA","",Q42="","")</f>
        <v/>
      </c>
      <c r="T42" s="381" cm="1">
        <f t="array" ref="T42">IF(LEN(F42)=0,2,IF(SUMPRODUCT(($F$19:$F$1518=F42)*($C$19:$C$1518=C42))&gt;1, 1, 0))</f>
        <v>2</v>
      </c>
      <c r="U42" s="381">
        <f t="array" ref="U42">IFERROR(1/SUMPRODUCT(($F$19:$F$1518=F42)*($C$19:$C$1518=C42)), IF(LEN(F42)&gt;0, 1, ""))</f>
        <v>6.6755674232309744E-4</v>
      </c>
      <c r="V42" s="382" t="str">
        <f>IF(H42="","",VALUE(IFERROR(CHOOSE(MATCH(H42,{0,1,2,3,4,5},0),2.5,3.5,4.5,5.5,6.5,7.5),"")))</f>
        <v/>
      </c>
      <c r="W42" s="382" t="str">
        <f>IF(AND(I42="YES",COUNTIFS(F$19:F42,F42,I$19:I42,"YES")=1),1,"")</f>
        <v/>
      </c>
      <c r="Z42" s="32"/>
    </row>
    <row r="43" spans="1:26" ht="12.95" customHeight="1" x14ac:dyDescent="0.2">
      <c r="A43" s="32" t="str">
        <f t="shared" si="0"/>
        <v xml:space="preserve"> UNIT </v>
      </c>
      <c r="B43" s="69">
        <v>25</v>
      </c>
      <c r="C43" s="197"/>
      <c r="D43" s="398"/>
      <c r="E43" s="398"/>
      <c r="F43" s="398"/>
      <c r="G43" s="399"/>
      <c r="H43" s="398"/>
      <c r="I43" s="400"/>
      <c r="J43" s="400"/>
      <c r="K43" s="401"/>
      <c r="L43" s="398"/>
      <c r="M43" s="398"/>
      <c r="N43" s="398"/>
      <c r="O43" s="402"/>
      <c r="P43" s="402"/>
      <c r="Q43" s="171" t="str">
        <f>Calculator!M27</f>
        <v/>
      </c>
      <c r="R43" s="340" t="str">
        <f t="shared" si="1"/>
        <v/>
      </c>
      <c r="S43" s="380" t="str" cm="1">
        <f t="array" ref="S43">_xlfn.IFS(Q43="YES",IF(G43&lt;=Calculator!AS27*97%,"",IF(G43&gt;=Calculator!AS27*97%,ROUNDUP(Calculator!AS27*97%,0),ROUNDUP(Calculator!AS27*97%,0))),Q43="NO","",Q43="NA","",Q43="","")</f>
        <v/>
      </c>
      <c r="T43" s="381" cm="1">
        <f t="array" ref="T43">IF(LEN(F43)=0,2,IF(SUMPRODUCT(($F$19:$F$1518=F43)*($C$19:$C$1518=C43))&gt;1, 1, 0))</f>
        <v>2</v>
      </c>
      <c r="U43" s="381">
        <f t="array" ref="U43">IFERROR(1/SUMPRODUCT(($F$19:$F$1518=F43)*($C$19:$C$1518=C43)), IF(LEN(F43)&gt;0, 1, ""))</f>
        <v>6.6755674232309744E-4</v>
      </c>
      <c r="V43" s="382" t="str">
        <f>IF(H43="","",VALUE(IFERROR(CHOOSE(MATCH(H43,{0,1,2,3,4,5},0),2.5,3.5,4.5,5.5,6.5,7.5),"")))</f>
        <v/>
      </c>
      <c r="W43" s="382" t="str">
        <f>IF(AND(I43="YES",COUNTIFS(F$19:F43,F43,I$19:I43,"YES")=1),1,"")</f>
        <v/>
      </c>
      <c r="Z43" s="32"/>
    </row>
    <row r="44" spans="1:26" ht="12.95" customHeight="1" x14ac:dyDescent="0.2">
      <c r="A44" s="32" t="str">
        <f t="shared" si="0"/>
        <v xml:space="preserve"> UNIT </v>
      </c>
      <c r="B44" s="69">
        <v>26</v>
      </c>
      <c r="C44" s="197"/>
      <c r="D44" s="398"/>
      <c r="E44" s="398"/>
      <c r="F44" s="398"/>
      <c r="G44" s="399"/>
      <c r="H44" s="398"/>
      <c r="I44" s="400"/>
      <c r="J44" s="400"/>
      <c r="K44" s="401"/>
      <c r="L44" s="398"/>
      <c r="M44" s="398"/>
      <c r="N44" s="398"/>
      <c r="O44" s="402"/>
      <c r="P44" s="402"/>
      <c r="Q44" s="171" t="str">
        <f>Calculator!M28</f>
        <v/>
      </c>
      <c r="R44" s="340" t="str">
        <f t="shared" si="1"/>
        <v/>
      </c>
      <c r="S44" s="380" t="str" cm="1">
        <f t="array" ref="S44">_xlfn.IFS(Q44="YES",IF(G44&lt;=Calculator!AS28*97%,"",IF(G44&gt;=Calculator!AS28*97%,ROUNDUP(Calculator!AS28*97%,0),ROUNDUP(Calculator!AS28*97%,0))),Q44="NO","",Q44="NA","",Q44="","")</f>
        <v/>
      </c>
      <c r="T44" s="381" cm="1">
        <f t="array" ref="T44">IF(LEN(F44)=0,2,IF(SUMPRODUCT(($F$19:$F$1518=F44)*($C$19:$C$1518=C44))&gt;1, 1, 0))</f>
        <v>2</v>
      </c>
      <c r="U44" s="381">
        <f t="array" ref="U44">IFERROR(1/SUMPRODUCT(($F$19:$F$1518=F44)*($C$19:$C$1518=C44)), IF(LEN(F44)&gt;0, 1, ""))</f>
        <v>6.6755674232309744E-4</v>
      </c>
      <c r="V44" s="382" t="str">
        <f>IF(H44="","",VALUE(IFERROR(CHOOSE(MATCH(H44,{0,1,2,3,4,5},0),2.5,3.5,4.5,5.5,6.5,7.5),"")))</f>
        <v/>
      </c>
      <c r="W44" s="382" t="str">
        <f>IF(AND(I44="YES",COUNTIFS(F$19:F44,F44,I$19:I44,"YES")=1),1,"")</f>
        <v/>
      </c>
      <c r="Z44" s="32"/>
    </row>
    <row r="45" spans="1:26" ht="12.95" customHeight="1" x14ac:dyDescent="0.2">
      <c r="A45" s="32" t="str">
        <f t="shared" si="0"/>
        <v xml:space="preserve"> UNIT </v>
      </c>
      <c r="B45" s="69">
        <v>27</v>
      </c>
      <c r="C45" s="197"/>
      <c r="D45" s="398"/>
      <c r="E45" s="398"/>
      <c r="F45" s="398"/>
      <c r="G45" s="399"/>
      <c r="H45" s="398"/>
      <c r="I45" s="400"/>
      <c r="J45" s="400"/>
      <c r="K45" s="401"/>
      <c r="L45" s="398"/>
      <c r="M45" s="398"/>
      <c r="N45" s="398"/>
      <c r="O45" s="402"/>
      <c r="P45" s="402"/>
      <c r="Q45" s="171" t="str">
        <f>Calculator!M29</f>
        <v/>
      </c>
      <c r="R45" s="340" t="str">
        <f t="shared" si="1"/>
        <v/>
      </c>
      <c r="S45" s="380" t="str" cm="1">
        <f t="array" ref="S45">_xlfn.IFS(Q45="YES",IF(G45&lt;=Calculator!AS29*97%,"",IF(G45&gt;=Calculator!AS29*97%,ROUNDUP(Calculator!AS29*97%,0),ROUNDUP(Calculator!AS29*97%,0))),Q45="NO","",Q45="NA","",Q45="","")</f>
        <v/>
      </c>
      <c r="T45" s="381" cm="1">
        <f t="array" ref="T45">IF(LEN(F45)=0,2,IF(SUMPRODUCT(($F$19:$F$1518=F45)*($C$19:$C$1518=C45))&gt;1, 1, 0))</f>
        <v>2</v>
      </c>
      <c r="U45" s="381">
        <f t="array" ref="U45">IFERROR(1/SUMPRODUCT(($F$19:$F$1518=F45)*($C$19:$C$1518=C45)), IF(LEN(F45)&gt;0, 1, ""))</f>
        <v>6.6755674232309744E-4</v>
      </c>
      <c r="V45" s="382" t="str">
        <f>IF(H45="","",VALUE(IFERROR(CHOOSE(MATCH(H45,{0,1,2,3,4,5},0),2.5,3.5,4.5,5.5,6.5,7.5),"")))</f>
        <v/>
      </c>
      <c r="W45" s="382" t="str">
        <f>IF(AND(I45="YES",COUNTIFS(F$19:F45,F45,I$19:I45,"YES")=1),1,"")</f>
        <v/>
      </c>
      <c r="Z45" s="32"/>
    </row>
    <row r="46" spans="1:26" ht="12.95" customHeight="1" x14ac:dyDescent="0.2">
      <c r="A46" s="32" t="str">
        <f t="shared" si="0"/>
        <v xml:space="preserve"> UNIT </v>
      </c>
      <c r="B46" s="69">
        <v>28</v>
      </c>
      <c r="C46" s="197"/>
      <c r="D46" s="398"/>
      <c r="E46" s="398"/>
      <c r="F46" s="398"/>
      <c r="G46" s="399"/>
      <c r="H46" s="398"/>
      <c r="I46" s="400"/>
      <c r="J46" s="400"/>
      <c r="K46" s="401"/>
      <c r="L46" s="398"/>
      <c r="M46" s="398"/>
      <c r="N46" s="398"/>
      <c r="O46" s="402"/>
      <c r="P46" s="402"/>
      <c r="Q46" s="171" t="str">
        <f>Calculator!M30</f>
        <v/>
      </c>
      <c r="R46" s="340" t="str">
        <f t="shared" si="1"/>
        <v/>
      </c>
      <c r="S46" s="380" t="str" cm="1">
        <f t="array" ref="S46">_xlfn.IFS(Q46="YES",IF(G46&lt;=Calculator!AS30*97%,"",IF(G46&gt;=Calculator!AS30*97%,ROUNDUP(Calculator!AS30*97%,0),ROUNDUP(Calculator!AS30*97%,0))),Q46="NO","",Q46="NA","",Q46="","")</f>
        <v/>
      </c>
      <c r="T46" s="381" cm="1">
        <f t="array" ref="T46">IF(LEN(F46)=0,2,IF(SUMPRODUCT(($F$19:$F$1518=F46)*($C$19:$C$1518=C46))&gt;1, 1, 0))</f>
        <v>2</v>
      </c>
      <c r="U46" s="381">
        <f t="array" ref="U46">IFERROR(1/SUMPRODUCT(($F$19:$F$1518=F46)*($C$19:$C$1518=C46)), IF(LEN(F46)&gt;0, 1, ""))</f>
        <v>6.6755674232309744E-4</v>
      </c>
      <c r="V46" s="382" t="str">
        <f>IF(H46="","",VALUE(IFERROR(CHOOSE(MATCH(H46,{0,1,2,3,4,5},0),2.5,3.5,4.5,5.5,6.5,7.5),"")))</f>
        <v/>
      </c>
      <c r="W46" s="382" t="str">
        <f>IF(AND(I46="YES",COUNTIFS(F$19:F46,F46,I$19:I46,"YES")=1),1,"")</f>
        <v/>
      </c>
      <c r="Z46" s="32"/>
    </row>
    <row r="47" spans="1:26" ht="12.95" customHeight="1" x14ac:dyDescent="0.2">
      <c r="A47" s="32" t="str">
        <f t="shared" si="0"/>
        <v xml:space="preserve"> UNIT </v>
      </c>
      <c r="B47" s="69">
        <v>29</v>
      </c>
      <c r="C47" s="197"/>
      <c r="D47" s="398"/>
      <c r="E47" s="398"/>
      <c r="F47" s="398"/>
      <c r="G47" s="399"/>
      <c r="H47" s="398"/>
      <c r="I47" s="400"/>
      <c r="J47" s="400"/>
      <c r="K47" s="401"/>
      <c r="L47" s="398"/>
      <c r="M47" s="398"/>
      <c r="N47" s="398"/>
      <c r="O47" s="402"/>
      <c r="P47" s="402"/>
      <c r="Q47" s="171" t="str">
        <f>Calculator!M31</f>
        <v/>
      </c>
      <c r="R47" s="340" t="str">
        <f t="shared" si="1"/>
        <v/>
      </c>
      <c r="S47" s="380" t="str" cm="1">
        <f t="array" ref="S47">_xlfn.IFS(Q47="YES",IF(G47&lt;=Calculator!AS31*97%,"",IF(G47&gt;=Calculator!AS31*97%,ROUNDUP(Calculator!AS31*97%,0),ROUNDUP(Calculator!AS31*97%,0))),Q47="NO","",Q47="NA","",Q47="","")</f>
        <v/>
      </c>
      <c r="T47" s="381" cm="1">
        <f t="array" ref="T47">IF(LEN(F47)=0,2,IF(SUMPRODUCT(($F$19:$F$1518=F47)*($C$19:$C$1518=C47))&gt;1, 1, 0))</f>
        <v>2</v>
      </c>
      <c r="U47" s="381">
        <f t="array" ref="U47">IFERROR(1/SUMPRODUCT(($F$19:$F$1518=F47)*($C$19:$C$1518=C47)), IF(LEN(F47)&gt;0, 1, ""))</f>
        <v>6.6755674232309744E-4</v>
      </c>
      <c r="V47" s="382" t="str">
        <f>IF(H47="","",VALUE(IFERROR(CHOOSE(MATCH(H47,{0,1,2,3,4,5},0),2.5,3.5,4.5,5.5,6.5,7.5),"")))</f>
        <v/>
      </c>
      <c r="W47" s="382" t="str">
        <f>IF(AND(I47="YES",COUNTIFS(F$19:F47,F47,I$19:I47,"YES")=1),1,"")</f>
        <v/>
      </c>
      <c r="Z47" s="32"/>
    </row>
    <row r="48" spans="1:26" ht="12.95" customHeight="1" x14ac:dyDescent="0.2">
      <c r="A48" s="32" t="str">
        <f t="shared" si="0"/>
        <v xml:space="preserve"> UNIT </v>
      </c>
      <c r="B48" s="69">
        <v>30</v>
      </c>
      <c r="C48" s="197"/>
      <c r="D48" s="398"/>
      <c r="E48" s="398"/>
      <c r="F48" s="398"/>
      <c r="G48" s="399"/>
      <c r="H48" s="398"/>
      <c r="I48" s="400"/>
      <c r="J48" s="400"/>
      <c r="K48" s="401"/>
      <c r="L48" s="398"/>
      <c r="M48" s="398"/>
      <c r="N48" s="398"/>
      <c r="O48" s="402"/>
      <c r="P48" s="402"/>
      <c r="Q48" s="171" t="str">
        <f>Calculator!M32</f>
        <v/>
      </c>
      <c r="R48" s="340" t="str">
        <f t="shared" si="1"/>
        <v/>
      </c>
      <c r="S48" s="380" t="str" cm="1">
        <f t="array" ref="S48">_xlfn.IFS(Q48="YES",IF(G48&lt;=Calculator!AS32*97%,"",IF(G48&gt;=Calculator!AS32*97%,ROUNDUP(Calculator!AS32*97%,0),ROUNDUP(Calculator!AS32*97%,0))),Q48="NO","",Q48="NA","",Q48="","")</f>
        <v/>
      </c>
      <c r="T48" s="381" cm="1">
        <f t="array" ref="T48">IF(LEN(F48)=0,2,IF(SUMPRODUCT(($F$19:$F$1518=F48)*($C$19:$C$1518=C48))&gt;1, 1, 0))</f>
        <v>2</v>
      </c>
      <c r="U48" s="381">
        <f t="array" ref="U48">IFERROR(1/SUMPRODUCT(($F$19:$F$1518=F48)*($C$19:$C$1518=C48)), IF(LEN(F48)&gt;0, 1, ""))</f>
        <v>6.6755674232309744E-4</v>
      </c>
      <c r="V48" s="382" t="str">
        <f>IF(H48="","",VALUE(IFERROR(CHOOSE(MATCH(H48,{0,1,2,3,4,5},0),2.5,3.5,4.5,5.5,6.5,7.5),"")))</f>
        <v/>
      </c>
      <c r="W48" s="382" t="str">
        <f>IF(AND(I48="YES",COUNTIFS(F$19:F48,F48,I$19:I48,"YES")=1),1,"")</f>
        <v/>
      </c>
      <c r="Z48" s="32"/>
    </row>
    <row r="49" spans="1:26" ht="12.95" customHeight="1" x14ac:dyDescent="0.2">
      <c r="A49" s="32" t="str">
        <f t="shared" si="0"/>
        <v xml:space="preserve"> UNIT </v>
      </c>
      <c r="B49" s="69">
        <v>31</v>
      </c>
      <c r="C49" s="197"/>
      <c r="D49" s="398"/>
      <c r="E49" s="398"/>
      <c r="F49" s="398"/>
      <c r="G49" s="399"/>
      <c r="H49" s="398"/>
      <c r="I49" s="400"/>
      <c r="J49" s="400"/>
      <c r="K49" s="401"/>
      <c r="L49" s="398"/>
      <c r="M49" s="398"/>
      <c r="N49" s="398"/>
      <c r="O49" s="402"/>
      <c r="P49" s="402"/>
      <c r="Q49" s="171" t="str">
        <f>Calculator!M33</f>
        <v/>
      </c>
      <c r="R49" s="340" t="str">
        <f t="shared" si="1"/>
        <v/>
      </c>
      <c r="S49" s="380" t="str" cm="1">
        <f t="array" ref="S49">_xlfn.IFS(Q49="YES",IF(G49&lt;=Calculator!AS33*97%,"",IF(G49&gt;=Calculator!AS33*97%,ROUNDUP(Calculator!AS33*97%,0),ROUNDUP(Calculator!AS33*97%,0))),Q49="NO","",Q49="NA","",Q49="","")</f>
        <v/>
      </c>
      <c r="T49" s="381" cm="1">
        <f t="array" ref="T49">IF(LEN(F49)=0,2,IF(SUMPRODUCT(($F$19:$F$1518=F49)*($C$19:$C$1518=C49))&gt;1, 1, 0))</f>
        <v>2</v>
      </c>
      <c r="U49" s="381">
        <f t="array" ref="U49">IFERROR(1/SUMPRODUCT(($F$19:$F$1518=F49)*($C$19:$C$1518=C49)), IF(LEN(F49)&gt;0, 1, ""))</f>
        <v>6.6755674232309744E-4</v>
      </c>
      <c r="V49" s="382" t="str">
        <f>IF(H49="","",VALUE(IFERROR(CHOOSE(MATCH(H49,{0,1,2,3,4,5},0),2.5,3.5,4.5,5.5,6.5,7.5),"")))</f>
        <v/>
      </c>
      <c r="W49" s="382" t="str">
        <f>IF(AND(I49="YES",COUNTIFS(F$19:F49,F49,I$19:I49,"YES")=1),1,"")</f>
        <v/>
      </c>
      <c r="Z49" s="32"/>
    </row>
    <row r="50" spans="1:26" ht="12.95" customHeight="1" x14ac:dyDescent="0.2">
      <c r="A50" s="32" t="str">
        <f t="shared" si="0"/>
        <v xml:space="preserve"> UNIT </v>
      </c>
      <c r="B50" s="69">
        <v>32</v>
      </c>
      <c r="C50" s="197"/>
      <c r="D50" s="398"/>
      <c r="E50" s="398"/>
      <c r="F50" s="398"/>
      <c r="G50" s="399"/>
      <c r="H50" s="398"/>
      <c r="I50" s="400"/>
      <c r="J50" s="400"/>
      <c r="K50" s="401"/>
      <c r="L50" s="398"/>
      <c r="M50" s="398"/>
      <c r="N50" s="398"/>
      <c r="O50" s="402"/>
      <c r="P50" s="402"/>
      <c r="Q50" s="171" t="str">
        <f>Calculator!M34</f>
        <v/>
      </c>
      <c r="R50" s="340" t="str">
        <f t="shared" si="1"/>
        <v/>
      </c>
      <c r="S50" s="380" t="str" cm="1">
        <f t="array" ref="S50">_xlfn.IFS(Q50="YES",IF(G50&lt;=Calculator!AS34*97%,"",IF(G50&gt;=Calculator!AS34*97%,ROUNDUP(Calculator!AS34*97%,0),ROUNDUP(Calculator!AS34*97%,0))),Q50="NO","",Q50="NA","",Q50="","")</f>
        <v/>
      </c>
      <c r="T50" s="381" cm="1">
        <f t="array" ref="T50">IF(LEN(F50)=0,2,IF(SUMPRODUCT(($F$19:$F$1518=F50)*($C$19:$C$1518=C50))&gt;1, 1, 0))</f>
        <v>2</v>
      </c>
      <c r="U50" s="381">
        <f t="array" ref="U50">IFERROR(1/SUMPRODUCT(($F$19:$F$1518=F50)*($C$19:$C$1518=C50)), IF(LEN(F50)&gt;0, 1, ""))</f>
        <v>6.6755674232309744E-4</v>
      </c>
      <c r="V50" s="382" t="str">
        <f>IF(H50="","",VALUE(IFERROR(CHOOSE(MATCH(H50,{0,1,2,3,4,5},0),2.5,3.5,4.5,5.5,6.5,7.5),"")))</f>
        <v/>
      </c>
      <c r="W50" s="382" t="str">
        <f>IF(AND(I50="YES",COUNTIFS(F$19:F50,F50,I$19:I50,"YES")=1),1,"")</f>
        <v/>
      </c>
      <c r="Z50" s="32"/>
    </row>
    <row r="51" spans="1:26" ht="12.95" customHeight="1" x14ac:dyDescent="0.2">
      <c r="A51" s="32" t="str">
        <f t="shared" si="0"/>
        <v xml:space="preserve"> UNIT </v>
      </c>
      <c r="B51" s="69">
        <v>33</v>
      </c>
      <c r="C51" s="197"/>
      <c r="D51" s="398"/>
      <c r="E51" s="398"/>
      <c r="F51" s="398"/>
      <c r="G51" s="399"/>
      <c r="H51" s="398"/>
      <c r="I51" s="400"/>
      <c r="J51" s="400"/>
      <c r="K51" s="401"/>
      <c r="L51" s="398"/>
      <c r="M51" s="398"/>
      <c r="N51" s="398"/>
      <c r="O51" s="402"/>
      <c r="P51" s="402"/>
      <c r="Q51" s="171" t="str">
        <f>Calculator!M35</f>
        <v/>
      </c>
      <c r="R51" s="340" t="str">
        <f t="shared" si="1"/>
        <v/>
      </c>
      <c r="S51" s="380" t="str" cm="1">
        <f t="array" ref="S51">_xlfn.IFS(Q51="YES",IF(G51&lt;=Calculator!AS35*97%,"",IF(G51&gt;=Calculator!AS35*97%,ROUNDUP(Calculator!AS35*97%,0),ROUNDUP(Calculator!AS35*97%,0))),Q51="NO","",Q51="NA","",Q51="","")</f>
        <v/>
      </c>
      <c r="T51" s="381" cm="1">
        <f t="array" ref="T51">IF(LEN(F51)=0,2,IF(SUMPRODUCT(($F$19:$F$1518=F51)*($C$19:$C$1518=C51))&gt;1, 1, 0))</f>
        <v>2</v>
      </c>
      <c r="U51" s="381">
        <f t="array" ref="U51">IFERROR(1/SUMPRODUCT(($F$19:$F$1518=F51)*($C$19:$C$1518=C51)), IF(LEN(F51)&gt;0, 1, ""))</f>
        <v>6.6755674232309744E-4</v>
      </c>
      <c r="V51" s="382" t="str">
        <f>IF(H51="","",VALUE(IFERROR(CHOOSE(MATCH(H51,{0,1,2,3,4,5},0),2.5,3.5,4.5,5.5,6.5,7.5),"")))</f>
        <v/>
      </c>
      <c r="W51" s="382" t="str">
        <f>IF(AND(I51="YES",COUNTIFS(F$19:F51,F51,I$19:I51,"YES")=1),1,"")</f>
        <v/>
      </c>
      <c r="Z51" s="32"/>
    </row>
    <row r="52" spans="1:26" ht="12.95" customHeight="1" x14ac:dyDescent="0.2">
      <c r="A52" s="32" t="str">
        <f t="shared" si="0"/>
        <v xml:space="preserve"> UNIT </v>
      </c>
      <c r="B52" s="69">
        <v>34</v>
      </c>
      <c r="C52" s="197"/>
      <c r="D52" s="398"/>
      <c r="E52" s="398"/>
      <c r="F52" s="398"/>
      <c r="G52" s="399"/>
      <c r="H52" s="398"/>
      <c r="I52" s="400"/>
      <c r="J52" s="400"/>
      <c r="K52" s="401"/>
      <c r="L52" s="398"/>
      <c r="M52" s="398"/>
      <c r="N52" s="398"/>
      <c r="O52" s="402"/>
      <c r="P52" s="402"/>
      <c r="Q52" s="171" t="str">
        <f>Calculator!M36</f>
        <v/>
      </c>
      <c r="R52" s="340" t="str">
        <f t="shared" si="1"/>
        <v/>
      </c>
      <c r="S52" s="380" t="str" cm="1">
        <f t="array" ref="S52">_xlfn.IFS(Q52="YES",IF(G52&lt;=Calculator!AS36*97%,"",IF(G52&gt;=Calculator!AS36*97%,ROUNDUP(Calculator!AS36*97%,0),ROUNDUP(Calculator!AS36*97%,0))),Q52="NO","",Q52="NA","",Q52="","")</f>
        <v/>
      </c>
      <c r="T52" s="381" cm="1">
        <f t="array" ref="T52">IF(LEN(F52)=0,2,IF(SUMPRODUCT(($F$19:$F$1518=F52)*($C$19:$C$1518=C52))&gt;1, 1, 0))</f>
        <v>2</v>
      </c>
      <c r="U52" s="381">
        <f t="array" ref="U52">IFERROR(1/SUMPRODUCT(($F$19:$F$1518=F52)*($C$19:$C$1518=C52)), IF(LEN(F52)&gt;0, 1, ""))</f>
        <v>6.6755674232309744E-4</v>
      </c>
      <c r="V52" s="382" t="str">
        <f>IF(H52="","",VALUE(IFERROR(CHOOSE(MATCH(H52,{0,1,2,3,4,5},0),2.5,3.5,4.5,5.5,6.5,7.5),"")))</f>
        <v/>
      </c>
      <c r="W52" s="382" t="str">
        <f>IF(AND(I52="YES",COUNTIFS(F$19:F52,F52,I$19:I52,"YES")=1),1,"")</f>
        <v/>
      </c>
      <c r="Z52" s="32"/>
    </row>
    <row r="53" spans="1:26" ht="12.95" customHeight="1" x14ac:dyDescent="0.2">
      <c r="A53" s="32" t="str">
        <f t="shared" si="0"/>
        <v xml:space="preserve"> UNIT </v>
      </c>
      <c r="B53" s="69">
        <v>35</v>
      </c>
      <c r="C53" s="197"/>
      <c r="D53" s="398"/>
      <c r="E53" s="398"/>
      <c r="F53" s="398"/>
      <c r="G53" s="399"/>
      <c r="H53" s="398"/>
      <c r="I53" s="400"/>
      <c r="J53" s="400"/>
      <c r="K53" s="401"/>
      <c r="L53" s="398"/>
      <c r="M53" s="398"/>
      <c r="N53" s="398"/>
      <c r="O53" s="402"/>
      <c r="P53" s="402"/>
      <c r="Q53" s="171" t="str">
        <f>Calculator!M37</f>
        <v/>
      </c>
      <c r="R53" s="340" t="str">
        <f t="shared" si="1"/>
        <v/>
      </c>
      <c r="S53" s="380" t="str" cm="1">
        <f t="array" ref="S53">_xlfn.IFS(Q53="YES",IF(G53&lt;=Calculator!AS37*97%,"",IF(G53&gt;=Calculator!AS37*97%,ROUNDUP(Calculator!AS37*97%,0),ROUNDUP(Calculator!AS37*97%,0))),Q53="NO","",Q53="NA","",Q53="","")</f>
        <v/>
      </c>
      <c r="T53" s="381" cm="1">
        <f t="array" ref="T53">IF(LEN(F53)=0,2,IF(SUMPRODUCT(($F$19:$F$1518=F53)*($C$19:$C$1518=C53))&gt;1, 1, 0))</f>
        <v>2</v>
      </c>
      <c r="U53" s="381">
        <f t="array" ref="U53">IFERROR(1/SUMPRODUCT(($F$19:$F$1518=F53)*($C$19:$C$1518=C53)), IF(LEN(F53)&gt;0, 1, ""))</f>
        <v>6.6755674232309744E-4</v>
      </c>
      <c r="V53" s="382" t="str">
        <f>IF(H53="","",VALUE(IFERROR(CHOOSE(MATCH(H53,{0,1,2,3,4,5},0),2.5,3.5,4.5,5.5,6.5,7.5),"")))</f>
        <v/>
      </c>
      <c r="W53" s="382" t="str">
        <f>IF(AND(I53="YES",COUNTIFS(F$19:F53,F53,I$19:I53,"YES")=1),1,"")</f>
        <v/>
      </c>
      <c r="Z53" s="32"/>
    </row>
    <row r="54" spans="1:26" ht="12.95" customHeight="1" x14ac:dyDescent="0.2">
      <c r="A54" s="32" t="str">
        <f t="shared" si="0"/>
        <v xml:space="preserve"> UNIT </v>
      </c>
      <c r="B54" s="69">
        <v>36</v>
      </c>
      <c r="C54" s="197"/>
      <c r="D54" s="398"/>
      <c r="E54" s="398"/>
      <c r="F54" s="398"/>
      <c r="G54" s="399"/>
      <c r="H54" s="398"/>
      <c r="I54" s="400"/>
      <c r="J54" s="400"/>
      <c r="K54" s="401"/>
      <c r="L54" s="398"/>
      <c r="M54" s="398"/>
      <c r="N54" s="398"/>
      <c r="O54" s="402"/>
      <c r="P54" s="402"/>
      <c r="Q54" s="171" t="str">
        <f>Calculator!M38</f>
        <v/>
      </c>
      <c r="R54" s="340" t="str">
        <f t="shared" si="1"/>
        <v/>
      </c>
      <c r="S54" s="380" t="str" cm="1">
        <f t="array" ref="S54">_xlfn.IFS(Q54="YES",IF(G54&lt;=Calculator!AS38*97%,"",IF(G54&gt;=Calculator!AS38*97%,ROUNDUP(Calculator!AS38*97%,0),ROUNDUP(Calculator!AS38*97%,0))),Q54="NO","",Q54="NA","",Q54="","")</f>
        <v/>
      </c>
      <c r="T54" s="381" cm="1">
        <f t="array" ref="T54">IF(LEN(F54)=0,2,IF(SUMPRODUCT(($F$19:$F$1518=F54)*($C$19:$C$1518=C54))&gt;1, 1, 0))</f>
        <v>2</v>
      </c>
      <c r="U54" s="381">
        <f t="array" ref="U54">IFERROR(1/SUMPRODUCT(($F$19:$F$1518=F54)*($C$19:$C$1518=C54)), IF(LEN(F54)&gt;0, 1, ""))</f>
        <v>6.6755674232309744E-4</v>
      </c>
      <c r="V54" s="382" t="str">
        <f>IF(H54="","",VALUE(IFERROR(CHOOSE(MATCH(H54,{0,1,2,3,4,5},0),2.5,3.5,4.5,5.5,6.5,7.5),"")))</f>
        <v/>
      </c>
      <c r="W54" s="382" t="str">
        <f>IF(AND(I54="YES",COUNTIFS(F$19:F54,F54,I$19:I54,"YES")=1),1,"")</f>
        <v/>
      </c>
      <c r="Z54" s="32"/>
    </row>
    <row r="55" spans="1:26" ht="12.95" customHeight="1" x14ac:dyDescent="0.2">
      <c r="A55" s="32" t="str">
        <f t="shared" si="0"/>
        <v xml:space="preserve"> UNIT </v>
      </c>
      <c r="B55" s="69">
        <v>37</v>
      </c>
      <c r="C55" s="197"/>
      <c r="D55" s="398"/>
      <c r="E55" s="398"/>
      <c r="F55" s="398"/>
      <c r="G55" s="399"/>
      <c r="H55" s="398"/>
      <c r="I55" s="400"/>
      <c r="J55" s="400"/>
      <c r="K55" s="401"/>
      <c r="L55" s="398"/>
      <c r="M55" s="398"/>
      <c r="N55" s="398"/>
      <c r="O55" s="402"/>
      <c r="P55" s="402"/>
      <c r="Q55" s="171" t="str">
        <f>Calculator!M39</f>
        <v/>
      </c>
      <c r="R55" s="340" t="str">
        <f t="shared" si="1"/>
        <v/>
      </c>
      <c r="S55" s="380" t="str" cm="1">
        <f t="array" ref="S55">_xlfn.IFS(Q55="YES",IF(G55&lt;=Calculator!AS39*97%,"",IF(G55&gt;=Calculator!AS39*97%,ROUNDUP(Calculator!AS39*97%,0),ROUNDUP(Calculator!AS39*97%,0))),Q55="NO","",Q55="NA","",Q55="","")</f>
        <v/>
      </c>
      <c r="T55" s="381" cm="1">
        <f t="array" ref="T55">IF(LEN(F55)=0,2,IF(SUMPRODUCT(($F$19:$F$1518=F55)*($C$19:$C$1518=C55))&gt;1, 1, 0))</f>
        <v>2</v>
      </c>
      <c r="U55" s="381">
        <f t="array" ref="U55">IFERROR(1/SUMPRODUCT(($F$19:$F$1518=F55)*($C$19:$C$1518=C55)), IF(LEN(F55)&gt;0, 1, ""))</f>
        <v>6.6755674232309744E-4</v>
      </c>
      <c r="V55" s="382" t="str">
        <f>IF(H55="","",VALUE(IFERROR(CHOOSE(MATCH(H55,{0,1,2,3,4,5},0),2.5,3.5,4.5,5.5,6.5,7.5),"")))</f>
        <v/>
      </c>
      <c r="W55" s="382" t="str">
        <f>IF(AND(I55="YES",COUNTIFS(F$19:F55,F55,I$19:I55,"YES")=1),1,"")</f>
        <v/>
      </c>
      <c r="Z55" s="32"/>
    </row>
    <row r="56" spans="1:26" ht="12.95" customHeight="1" x14ac:dyDescent="0.2">
      <c r="A56" s="32" t="str">
        <f t="shared" si="0"/>
        <v xml:space="preserve"> UNIT </v>
      </c>
      <c r="B56" s="69">
        <v>38</v>
      </c>
      <c r="C56" s="197"/>
      <c r="D56" s="398"/>
      <c r="E56" s="398"/>
      <c r="F56" s="398"/>
      <c r="G56" s="399"/>
      <c r="H56" s="398"/>
      <c r="I56" s="400"/>
      <c r="J56" s="400"/>
      <c r="K56" s="401"/>
      <c r="L56" s="398"/>
      <c r="M56" s="398"/>
      <c r="N56" s="398"/>
      <c r="O56" s="402"/>
      <c r="P56" s="402"/>
      <c r="Q56" s="171" t="str">
        <f>Calculator!M40</f>
        <v/>
      </c>
      <c r="R56" s="340" t="str">
        <f t="shared" si="1"/>
        <v/>
      </c>
      <c r="S56" s="380" t="str" cm="1">
        <f t="array" ref="S56">_xlfn.IFS(Q56="YES",IF(G56&lt;=Calculator!AS40*97%,"",IF(G56&gt;=Calculator!AS40*97%,ROUNDUP(Calculator!AS40*97%,0),ROUNDUP(Calculator!AS40*97%,0))),Q56="NO","",Q56="NA","",Q56="","")</f>
        <v/>
      </c>
      <c r="T56" s="381" cm="1">
        <f t="array" ref="T56">IF(LEN(F56)=0,2,IF(SUMPRODUCT(($F$19:$F$1518=F56)*($C$19:$C$1518=C56))&gt;1, 1, 0))</f>
        <v>2</v>
      </c>
      <c r="U56" s="381">
        <f t="array" ref="U56">IFERROR(1/SUMPRODUCT(($F$19:$F$1518=F56)*($C$19:$C$1518=C56)), IF(LEN(F56)&gt;0, 1, ""))</f>
        <v>6.6755674232309744E-4</v>
      </c>
      <c r="V56" s="382" t="str">
        <f>IF(H56="","",VALUE(IFERROR(CHOOSE(MATCH(H56,{0,1,2,3,4,5},0),2.5,3.5,4.5,5.5,6.5,7.5),"")))</f>
        <v/>
      </c>
      <c r="W56" s="382" t="str">
        <f>IF(AND(I56="YES",COUNTIFS(F$19:F56,F56,I$19:I56,"YES")=1),1,"")</f>
        <v/>
      </c>
      <c r="Z56" s="32"/>
    </row>
    <row r="57" spans="1:26" ht="12.95" customHeight="1" x14ac:dyDescent="0.2">
      <c r="A57" s="32" t="str">
        <f t="shared" si="0"/>
        <v xml:space="preserve"> UNIT </v>
      </c>
      <c r="B57" s="69">
        <v>39</v>
      </c>
      <c r="C57" s="197"/>
      <c r="D57" s="398"/>
      <c r="E57" s="398"/>
      <c r="F57" s="398"/>
      <c r="G57" s="399"/>
      <c r="H57" s="398"/>
      <c r="I57" s="400"/>
      <c r="J57" s="400"/>
      <c r="K57" s="401"/>
      <c r="L57" s="398"/>
      <c r="M57" s="398"/>
      <c r="N57" s="398"/>
      <c r="O57" s="402"/>
      <c r="P57" s="402"/>
      <c r="Q57" s="171" t="str">
        <f>Calculator!M41</f>
        <v/>
      </c>
      <c r="R57" s="340" t="str">
        <f t="shared" si="1"/>
        <v/>
      </c>
      <c r="S57" s="380" t="str" cm="1">
        <f t="array" ref="S57">_xlfn.IFS(Q57="YES",IF(G57&lt;=Calculator!AS41*97%,"",IF(G57&gt;=Calculator!AS41*97%,ROUNDUP(Calculator!AS41*97%,0),ROUNDUP(Calculator!AS41*97%,0))),Q57="NO","",Q57="NA","",Q57="","")</f>
        <v/>
      </c>
      <c r="T57" s="381" cm="1">
        <f t="array" ref="T57">IF(LEN(F57)=0,2,IF(SUMPRODUCT(($F$19:$F$1518=F57)*($C$19:$C$1518=C57))&gt;1, 1, 0))</f>
        <v>2</v>
      </c>
      <c r="U57" s="381">
        <f t="array" ref="U57">IFERROR(1/SUMPRODUCT(($F$19:$F$1518=F57)*($C$19:$C$1518=C57)), IF(LEN(F57)&gt;0, 1, ""))</f>
        <v>6.6755674232309744E-4</v>
      </c>
      <c r="V57" s="382" t="str">
        <f>IF(H57="","",VALUE(IFERROR(CHOOSE(MATCH(H57,{0,1,2,3,4,5},0),2.5,3.5,4.5,5.5,6.5,7.5),"")))</f>
        <v/>
      </c>
      <c r="W57" s="382" t="str">
        <f>IF(AND(I57="YES",COUNTIFS(F$19:F57,F57,I$19:I57,"YES")=1),1,"")</f>
        <v/>
      </c>
      <c r="Z57" s="32"/>
    </row>
    <row r="58" spans="1:26" ht="12.95" customHeight="1" x14ac:dyDescent="0.2">
      <c r="A58" s="32" t="str">
        <f t="shared" si="0"/>
        <v xml:space="preserve"> UNIT </v>
      </c>
      <c r="B58" s="69">
        <v>40</v>
      </c>
      <c r="C58" s="197"/>
      <c r="D58" s="398"/>
      <c r="E58" s="398"/>
      <c r="F58" s="398"/>
      <c r="G58" s="399"/>
      <c r="H58" s="398"/>
      <c r="I58" s="400"/>
      <c r="J58" s="400"/>
      <c r="K58" s="401"/>
      <c r="L58" s="398"/>
      <c r="M58" s="398"/>
      <c r="N58" s="398"/>
      <c r="O58" s="402"/>
      <c r="P58" s="402"/>
      <c r="Q58" s="171" t="str">
        <f>Calculator!M42</f>
        <v/>
      </c>
      <c r="R58" s="340" t="str">
        <f t="shared" si="1"/>
        <v/>
      </c>
      <c r="S58" s="380" t="str" cm="1">
        <f t="array" ref="S58">_xlfn.IFS(Q58="YES",IF(G58&lt;=Calculator!AS42*97%,"",IF(G58&gt;=Calculator!AS42*97%,ROUNDUP(Calculator!AS42*97%,0),ROUNDUP(Calculator!AS42*97%,0))),Q58="NO","",Q58="NA","",Q58="","")</f>
        <v/>
      </c>
      <c r="T58" s="381" cm="1">
        <f t="array" ref="T58">IF(LEN(F58)=0,2,IF(SUMPRODUCT(($F$19:$F$1518=F58)*($C$19:$C$1518=C58))&gt;1, 1, 0))</f>
        <v>2</v>
      </c>
      <c r="U58" s="381">
        <f t="array" ref="U58">IFERROR(1/SUMPRODUCT(($F$19:$F$1518=F58)*($C$19:$C$1518=C58)), IF(LEN(F58)&gt;0, 1, ""))</f>
        <v>6.6755674232309744E-4</v>
      </c>
      <c r="V58" s="382" t="str">
        <f>IF(H58="","",VALUE(IFERROR(CHOOSE(MATCH(H58,{0,1,2,3,4,5},0),2.5,3.5,4.5,5.5,6.5,7.5),"")))</f>
        <v/>
      </c>
      <c r="W58" s="382" t="str">
        <f>IF(AND(I58="YES",COUNTIFS(F$19:F58,F58,I$19:I58,"YES")=1),1,"")</f>
        <v/>
      </c>
      <c r="Z58" s="32"/>
    </row>
    <row r="59" spans="1:26" ht="12.95" customHeight="1" x14ac:dyDescent="0.2">
      <c r="A59" s="32" t="str">
        <f t="shared" si="0"/>
        <v xml:space="preserve"> UNIT </v>
      </c>
      <c r="B59" s="69">
        <v>41</v>
      </c>
      <c r="C59" s="197"/>
      <c r="D59" s="398"/>
      <c r="E59" s="398"/>
      <c r="F59" s="398"/>
      <c r="G59" s="399"/>
      <c r="H59" s="398"/>
      <c r="I59" s="400"/>
      <c r="J59" s="400"/>
      <c r="K59" s="401"/>
      <c r="L59" s="398"/>
      <c r="M59" s="398"/>
      <c r="N59" s="398"/>
      <c r="O59" s="402"/>
      <c r="P59" s="402"/>
      <c r="Q59" s="171" t="str">
        <f>Calculator!M43</f>
        <v/>
      </c>
      <c r="R59" s="340" t="str">
        <f t="shared" si="1"/>
        <v/>
      </c>
      <c r="S59" s="380" t="str" cm="1">
        <f t="array" ref="S59">_xlfn.IFS(Q59="YES",IF(G59&lt;=Calculator!AS43*97%,"",IF(G59&gt;=Calculator!AS43*97%,ROUNDUP(Calculator!AS43*97%,0),ROUNDUP(Calculator!AS43*97%,0))),Q59="NO","",Q59="NA","",Q59="","")</f>
        <v/>
      </c>
      <c r="T59" s="381" cm="1">
        <f t="array" ref="T59">IF(LEN(F59)=0,2,IF(SUMPRODUCT(($F$19:$F$1518=F59)*($C$19:$C$1518=C59))&gt;1, 1, 0))</f>
        <v>2</v>
      </c>
      <c r="U59" s="381">
        <f t="array" ref="U59">IFERROR(1/SUMPRODUCT(($F$19:$F$1518=F59)*($C$19:$C$1518=C59)), IF(LEN(F59)&gt;0, 1, ""))</f>
        <v>6.6755674232309744E-4</v>
      </c>
      <c r="V59" s="382" t="str">
        <f>IF(H59="","",VALUE(IFERROR(CHOOSE(MATCH(H59,{0,1,2,3,4,5},0),2.5,3.5,4.5,5.5,6.5,7.5),"")))</f>
        <v/>
      </c>
      <c r="W59" s="382" t="str">
        <f>IF(AND(I59="YES",COUNTIFS(F$19:F59,F59,I$19:I59,"YES")=1),1,"")</f>
        <v/>
      </c>
      <c r="Z59" s="32"/>
    </row>
    <row r="60" spans="1:26" ht="12.95" customHeight="1" x14ac:dyDescent="0.2">
      <c r="A60" s="32" t="str">
        <f t="shared" si="0"/>
        <v xml:space="preserve"> UNIT </v>
      </c>
      <c r="B60" s="69">
        <v>42</v>
      </c>
      <c r="C60" s="197"/>
      <c r="D60" s="398"/>
      <c r="E60" s="398"/>
      <c r="F60" s="398"/>
      <c r="G60" s="399"/>
      <c r="H60" s="398"/>
      <c r="I60" s="400"/>
      <c r="J60" s="400"/>
      <c r="K60" s="401"/>
      <c r="L60" s="398"/>
      <c r="M60" s="398"/>
      <c r="N60" s="398"/>
      <c r="O60" s="402"/>
      <c r="P60" s="402"/>
      <c r="Q60" s="171" t="str">
        <f>Calculator!M44</f>
        <v/>
      </c>
      <c r="R60" s="340" t="str">
        <f t="shared" si="1"/>
        <v/>
      </c>
      <c r="S60" s="380" t="str" cm="1">
        <f t="array" ref="S60">_xlfn.IFS(Q60="YES",IF(G60&lt;=Calculator!AS44*97%,"",IF(G60&gt;=Calculator!AS44*97%,ROUNDUP(Calculator!AS44*97%,0),ROUNDUP(Calculator!AS44*97%,0))),Q60="NO","",Q60="NA","",Q60="","")</f>
        <v/>
      </c>
      <c r="T60" s="381" cm="1">
        <f t="array" ref="T60">IF(LEN(F60)=0,2,IF(SUMPRODUCT(($F$19:$F$1518=F60)*($C$19:$C$1518=C60))&gt;1, 1, 0))</f>
        <v>2</v>
      </c>
      <c r="U60" s="381">
        <f t="array" ref="U60">IFERROR(1/SUMPRODUCT(($F$19:$F$1518=F60)*($C$19:$C$1518=C60)), IF(LEN(F60)&gt;0, 1, ""))</f>
        <v>6.6755674232309744E-4</v>
      </c>
      <c r="V60" s="382" t="str">
        <f>IF(H60="","",VALUE(IFERROR(CHOOSE(MATCH(H60,{0,1,2,3,4,5},0),2.5,3.5,4.5,5.5,6.5,7.5),"")))</f>
        <v/>
      </c>
      <c r="W60" s="382" t="str">
        <f>IF(AND(I60="YES",COUNTIFS(F$19:F60,F60,I$19:I60,"YES")=1),1,"")</f>
        <v/>
      </c>
      <c r="Z60" s="32"/>
    </row>
    <row r="61" spans="1:26" ht="12.95" customHeight="1" x14ac:dyDescent="0.2">
      <c r="A61" s="32" t="str">
        <f t="shared" si="0"/>
        <v xml:space="preserve"> UNIT </v>
      </c>
      <c r="B61" s="69">
        <v>43</v>
      </c>
      <c r="C61" s="197"/>
      <c r="D61" s="398"/>
      <c r="E61" s="398"/>
      <c r="F61" s="398"/>
      <c r="G61" s="399"/>
      <c r="H61" s="398"/>
      <c r="I61" s="400"/>
      <c r="J61" s="400"/>
      <c r="K61" s="401"/>
      <c r="L61" s="398"/>
      <c r="M61" s="398"/>
      <c r="N61" s="398"/>
      <c r="O61" s="402"/>
      <c r="P61" s="402"/>
      <c r="Q61" s="171" t="str">
        <f>Calculator!M45</f>
        <v/>
      </c>
      <c r="R61" s="340" t="str">
        <f t="shared" si="1"/>
        <v/>
      </c>
      <c r="S61" s="380" t="str" cm="1">
        <f t="array" ref="S61">_xlfn.IFS(Q61="YES",IF(G61&lt;=Calculator!AS45*97%,"",IF(G61&gt;=Calculator!AS45*97%,ROUNDUP(Calculator!AS45*97%,0),ROUNDUP(Calculator!AS45*97%,0))),Q61="NO","",Q61="NA","",Q61="","")</f>
        <v/>
      </c>
      <c r="T61" s="381" cm="1">
        <f t="array" ref="T61">IF(LEN(F61)=0,2,IF(SUMPRODUCT(($F$19:$F$1518=F61)*($C$19:$C$1518=C61))&gt;1, 1, 0))</f>
        <v>2</v>
      </c>
      <c r="U61" s="381">
        <f t="array" ref="U61">IFERROR(1/SUMPRODUCT(($F$19:$F$1518=F61)*($C$19:$C$1518=C61)), IF(LEN(F61)&gt;0, 1, ""))</f>
        <v>6.6755674232309744E-4</v>
      </c>
      <c r="V61" s="382" t="str">
        <f>IF(H61="","",VALUE(IFERROR(CHOOSE(MATCH(H61,{0,1,2,3,4,5},0),2.5,3.5,4.5,5.5,6.5,7.5),"")))</f>
        <v/>
      </c>
      <c r="W61" s="382" t="str">
        <f>IF(AND(I61="YES",COUNTIFS(F$19:F61,F61,I$19:I61,"YES")=1),1,"")</f>
        <v/>
      </c>
      <c r="Z61" s="32"/>
    </row>
    <row r="62" spans="1:26" ht="12.95" customHeight="1" x14ac:dyDescent="0.2">
      <c r="A62" s="32" t="str">
        <f t="shared" si="0"/>
        <v xml:space="preserve"> UNIT </v>
      </c>
      <c r="B62" s="69">
        <v>44</v>
      </c>
      <c r="C62" s="197"/>
      <c r="D62" s="398"/>
      <c r="E62" s="398"/>
      <c r="F62" s="398"/>
      <c r="G62" s="399"/>
      <c r="H62" s="398"/>
      <c r="I62" s="400"/>
      <c r="J62" s="400"/>
      <c r="K62" s="401"/>
      <c r="L62" s="398"/>
      <c r="M62" s="398"/>
      <c r="N62" s="398"/>
      <c r="O62" s="402"/>
      <c r="P62" s="402"/>
      <c r="Q62" s="171" t="str">
        <f>Calculator!M46</f>
        <v/>
      </c>
      <c r="R62" s="340" t="str">
        <f t="shared" si="1"/>
        <v/>
      </c>
      <c r="S62" s="380" t="str" cm="1">
        <f t="array" ref="S62">_xlfn.IFS(Q62="YES",IF(G62&lt;=Calculator!AS46*97%,"",IF(G62&gt;=Calculator!AS46*97%,ROUNDUP(Calculator!AS46*97%,0),ROUNDUP(Calculator!AS46*97%,0))),Q62="NO","",Q62="NA","",Q62="","")</f>
        <v/>
      </c>
      <c r="T62" s="381" cm="1">
        <f t="array" ref="T62">IF(LEN(F62)=0,2,IF(SUMPRODUCT(($F$19:$F$1518=F62)*($C$19:$C$1518=C62))&gt;1, 1, 0))</f>
        <v>2</v>
      </c>
      <c r="U62" s="381">
        <f t="array" ref="U62">IFERROR(1/SUMPRODUCT(($F$19:$F$1518=F62)*($C$19:$C$1518=C62)), IF(LEN(F62)&gt;0, 1, ""))</f>
        <v>6.6755674232309744E-4</v>
      </c>
      <c r="V62" s="382" t="str">
        <f>IF(H62="","",VALUE(IFERROR(CHOOSE(MATCH(H62,{0,1,2,3,4,5},0),2.5,3.5,4.5,5.5,6.5,7.5),"")))</f>
        <v/>
      </c>
      <c r="W62" s="382" t="str">
        <f>IF(AND(I62="YES",COUNTIFS(F$19:F62,F62,I$19:I62,"YES")=1),1,"")</f>
        <v/>
      </c>
      <c r="Z62" s="32"/>
    </row>
    <row r="63" spans="1:26" ht="12.95" customHeight="1" x14ac:dyDescent="0.2">
      <c r="A63" s="32" t="str">
        <f t="shared" si="0"/>
        <v xml:space="preserve"> UNIT </v>
      </c>
      <c r="B63" s="69">
        <v>45</v>
      </c>
      <c r="C63" s="197"/>
      <c r="D63" s="398"/>
      <c r="E63" s="398"/>
      <c r="F63" s="398"/>
      <c r="G63" s="399"/>
      <c r="H63" s="398"/>
      <c r="I63" s="400"/>
      <c r="J63" s="400"/>
      <c r="K63" s="401"/>
      <c r="L63" s="398"/>
      <c r="M63" s="398"/>
      <c r="N63" s="398"/>
      <c r="O63" s="402"/>
      <c r="P63" s="402"/>
      <c r="Q63" s="171" t="str">
        <f>Calculator!M47</f>
        <v/>
      </c>
      <c r="R63" s="340" t="str">
        <f t="shared" si="1"/>
        <v/>
      </c>
      <c r="S63" s="380" t="str" cm="1">
        <f t="array" ref="S63">_xlfn.IFS(Q63="YES",IF(G63&lt;=Calculator!AS47*97%,"",IF(G63&gt;=Calculator!AS47*97%,ROUNDUP(Calculator!AS47*97%,0),ROUNDUP(Calculator!AS47*97%,0))),Q63="NO","",Q63="NA","",Q63="","")</f>
        <v/>
      </c>
      <c r="T63" s="381" cm="1">
        <f t="array" ref="T63">IF(LEN(F63)=0,2,IF(SUMPRODUCT(($F$19:$F$1518=F63)*($C$19:$C$1518=C63))&gt;1, 1, 0))</f>
        <v>2</v>
      </c>
      <c r="U63" s="381">
        <f t="array" ref="U63">IFERROR(1/SUMPRODUCT(($F$19:$F$1518=F63)*($C$19:$C$1518=C63)), IF(LEN(F63)&gt;0, 1, ""))</f>
        <v>6.6755674232309744E-4</v>
      </c>
      <c r="V63" s="382" t="str">
        <f>IF(H63="","",VALUE(IFERROR(CHOOSE(MATCH(H63,{0,1,2,3,4,5},0),2.5,3.5,4.5,5.5,6.5,7.5),"")))</f>
        <v/>
      </c>
      <c r="W63" s="382" t="str">
        <f>IF(AND(I63="YES",COUNTIFS(F$19:F63,F63,I$19:I63,"YES")=1),1,"")</f>
        <v/>
      </c>
      <c r="Z63" s="32"/>
    </row>
    <row r="64" spans="1:26" ht="12.95" customHeight="1" x14ac:dyDescent="0.2">
      <c r="A64" s="32" t="str">
        <f t="shared" si="0"/>
        <v xml:space="preserve"> UNIT </v>
      </c>
      <c r="B64" s="69">
        <v>46</v>
      </c>
      <c r="C64" s="197"/>
      <c r="D64" s="398"/>
      <c r="E64" s="398"/>
      <c r="F64" s="398"/>
      <c r="G64" s="399"/>
      <c r="H64" s="398"/>
      <c r="I64" s="400"/>
      <c r="J64" s="400"/>
      <c r="K64" s="401"/>
      <c r="L64" s="398"/>
      <c r="M64" s="398"/>
      <c r="N64" s="398"/>
      <c r="O64" s="402"/>
      <c r="P64" s="402"/>
      <c r="Q64" s="171" t="str">
        <f>Calculator!M48</f>
        <v/>
      </c>
      <c r="R64" s="340" t="str">
        <f t="shared" si="1"/>
        <v/>
      </c>
      <c r="S64" s="380" t="str" cm="1">
        <f t="array" ref="S64">_xlfn.IFS(Q64="YES",IF(G64&lt;=Calculator!AS48*97%,"",IF(G64&gt;=Calculator!AS48*97%,ROUNDUP(Calculator!AS48*97%,0),ROUNDUP(Calculator!AS48*97%,0))),Q64="NO","",Q64="NA","",Q64="","")</f>
        <v/>
      </c>
      <c r="T64" s="381" cm="1">
        <f t="array" ref="T64">IF(LEN(F64)=0,2,IF(SUMPRODUCT(($F$19:$F$1518=F64)*($C$19:$C$1518=C64))&gt;1, 1, 0))</f>
        <v>2</v>
      </c>
      <c r="U64" s="381">
        <f t="array" ref="U64">IFERROR(1/SUMPRODUCT(($F$19:$F$1518=F64)*($C$19:$C$1518=C64)), IF(LEN(F64)&gt;0, 1, ""))</f>
        <v>6.6755674232309744E-4</v>
      </c>
      <c r="V64" s="382" t="str">
        <f>IF(H64="","",VALUE(IFERROR(CHOOSE(MATCH(H64,{0,1,2,3,4,5},0),2.5,3.5,4.5,5.5,6.5,7.5),"")))</f>
        <v/>
      </c>
      <c r="W64" s="382" t="str">
        <f>IF(AND(I64="YES",COUNTIFS(F$19:F64,F64,I$19:I64,"YES")=1),1,"")</f>
        <v/>
      </c>
      <c r="Z64" s="32"/>
    </row>
    <row r="65" spans="1:26" ht="12.95" customHeight="1" x14ac:dyDescent="0.2">
      <c r="A65" s="32" t="str">
        <f t="shared" si="0"/>
        <v xml:space="preserve"> UNIT </v>
      </c>
      <c r="B65" s="69">
        <v>47</v>
      </c>
      <c r="C65" s="197"/>
      <c r="D65" s="398"/>
      <c r="E65" s="398"/>
      <c r="F65" s="398"/>
      <c r="G65" s="399"/>
      <c r="H65" s="398"/>
      <c r="I65" s="400"/>
      <c r="J65" s="400"/>
      <c r="K65" s="401"/>
      <c r="L65" s="398"/>
      <c r="M65" s="398"/>
      <c r="N65" s="398"/>
      <c r="O65" s="402"/>
      <c r="P65" s="402"/>
      <c r="Q65" s="171" t="str">
        <f>Calculator!M49</f>
        <v/>
      </c>
      <c r="R65" s="340" t="str">
        <f t="shared" si="1"/>
        <v/>
      </c>
      <c r="S65" s="380" t="str" cm="1">
        <f t="array" ref="S65">_xlfn.IFS(Q65="YES",IF(G65&lt;=Calculator!AS49*97%,"",IF(G65&gt;=Calculator!AS49*97%,ROUNDUP(Calculator!AS49*97%,0),ROUNDUP(Calculator!AS49*97%,0))),Q65="NO","",Q65="NA","",Q65="","")</f>
        <v/>
      </c>
      <c r="T65" s="381" cm="1">
        <f t="array" ref="T65">IF(LEN(F65)=0,2,IF(SUMPRODUCT(($F$19:$F$1518=F65)*($C$19:$C$1518=C65))&gt;1, 1, 0))</f>
        <v>2</v>
      </c>
      <c r="U65" s="381">
        <f t="array" ref="U65">IFERROR(1/SUMPRODUCT(($F$19:$F$1518=F65)*($C$19:$C$1518=C65)), IF(LEN(F65)&gt;0, 1, ""))</f>
        <v>6.6755674232309744E-4</v>
      </c>
      <c r="V65" s="382" t="str">
        <f>IF(H65="","",VALUE(IFERROR(CHOOSE(MATCH(H65,{0,1,2,3,4,5},0),2.5,3.5,4.5,5.5,6.5,7.5),"")))</f>
        <v/>
      </c>
      <c r="W65" s="382" t="str">
        <f>IF(AND(I65="YES",COUNTIFS(F$19:F65,F65,I$19:I65,"YES")=1),1,"")</f>
        <v/>
      </c>
      <c r="Z65" s="32"/>
    </row>
    <row r="66" spans="1:26" ht="12.95" customHeight="1" x14ac:dyDescent="0.2">
      <c r="A66" s="32" t="str">
        <f t="shared" si="0"/>
        <v xml:space="preserve"> UNIT </v>
      </c>
      <c r="B66" s="69">
        <v>48</v>
      </c>
      <c r="C66" s="197"/>
      <c r="D66" s="398"/>
      <c r="E66" s="398"/>
      <c r="F66" s="398"/>
      <c r="G66" s="399"/>
      <c r="H66" s="398"/>
      <c r="I66" s="400"/>
      <c r="J66" s="400"/>
      <c r="K66" s="401"/>
      <c r="L66" s="398"/>
      <c r="M66" s="398"/>
      <c r="N66" s="398"/>
      <c r="O66" s="402"/>
      <c r="P66" s="402"/>
      <c r="Q66" s="171" t="str">
        <f>Calculator!M50</f>
        <v/>
      </c>
      <c r="R66" s="340" t="str">
        <f t="shared" si="1"/>
        <v/>
      </c>
      <c r="S66" s="380" t="str" cm="1">
        <f t="array" ref="S66">_xlfn.IFS(Q66="YES",IF(G66&lt;=Calculator!AS50*97%,"",IF(G66&gt;=Calculator!AS50*97%,ROUNDUP(Calculator!AS50*97%,0),ROUNDUP(Calculator!AS50*97%,0))),Q66="NO","",Q66="NA","",Q66="","")</f>
        <v/>
      </c>
      <c r="T66" s="381" cm="1">
        <f t="array" ref="T66">IF(LEN(F66)=0,2,IF(SUMPRODUCT(($F$19:$F$1518=F66)*($C$19:$C$1518=C66))&gt;1, 1, 0))</f>
        <v>2</v>
      </c>
      <c r="U66" s="381">
        <f t="array" ref="U66">IFERROR(1/SUMPRODUCT(($F$19:$F$1518=F66)*($C$19:$C$1518=C66)), IF(LEN(F66)&gt;0, 1, ""))</f>
        <v>6.6755674232309744E-4</v>
      </c>
      <c r="V66" s="382" t="str">
        <f>IF(H66="","",VALUE(IFERROR(CHOOSE(MATCH(H66,{0,1,2,3,4,5},0),2.5,3.5,4.5,5.5,6.5,7.5),"")))</f>
        <v/>
      </c>
      <c r="W66" s="382" t="str">
        <f>IF(AND(I66="YES",COUNTIFS(F$19:F66,F66,I$19:I66,"YES")=1),1,"")</f>
        <v/>
      </c>
      <c r="Z66" s="32"/>
    </row>
    <row r="67" spans="1:26" ht="12.95" customHeight="1" x14ac:dyDescent="0.2">
      <c r="A67" s="32" t="str">
        <f t="shared" si="0"/>
        <v xml:space="preserve"> UNIT </v>
      </c>
      <c r="B67" s="69">
        <v>49</v>
      </c>
      <c r="C67" s="197"/>
      <c r="D67" s="398"/>
      <c r="E67" s="398"/>
      <c r="F67" s="398"/>
      <c r="G67" s="399"/>
      <c r="H67" s="398"/>
      <c r="I67" s="400"/>
      <c r="J67" s="400"/>
      <c r="K67" s="401"/>
      <c r="L67" s="398"/>
      <c r="M67" s="398"/>
      <c r="N67" s="398"/>
      <c r="O67" s="402"/>
      <c r="P67" s="402"/>
      <c r="Q67" s="171" t="str">
        <f>Calculator!M51</f>
        <v/>
      </c>
      <c r="R67" s="340" t="str">
        <f t="shared" si="1"/>
        <v/>
      </c>
      <c r="S67" s="380" t="str" cm="1">
        <f t="array" ref="S67">_xlfn.IFS(Q67="YES",IF(G67&lt;=Calculator!AS51*97%,"",IF(G67&gt;=Calculator!AS51*97%,ROUNDUP(Calculator!AS51*97%,0),ROUNDUP(Calculator!AS51*97%,0))),Q67="NO","",Q67="NA","",Q67="","")</f>
        <v/>
      </c>
      <c r="T67" s="381" cm="1">
        <f t="array" ref="T67">IF(LEN(F67)=0,2,IF(SUMPRODUCT(($F$19:$F$1518=F67)*($C$19:$C$1518=C67))&gt;1, 1, 0))</f>
        <v>2</v>
      </c>
      <c r="U67" s="381">
        <f t="array" ref="U67">IFERROR(1/SUMPRODUCT(($F$19:$F$1518=F67)*($C$19:$C$1518=C67)), IF(LEN(F67)&gt;0, 1, ""))</f>
        <v>6.6755674232309744E-4</v>
      </c>
      <c r="V67" s="382" t="str">
        <f>IF(H67="","",VALUE(IFERROR(CHOOSE(MATCH(H67,{0,1,2,3,4,5},0),2.5,3.5,4.5,5.5,6.5,7.5),"")))</f>
        <v/>
      </c>
      <c r="W67" s="382" t="str">
        <f>IF(AND(I67="YES",COUNTIFS(F$19:F67,F67,I$19:I67,"YES")=1),1,"")</f>
        <v/>
      </c>
      <c r="Z67" s="32"/>
    </row>
    <row r="68" spans="1:26" ht="12.95" customHeight="1" x14ac:dyDescent="0.2">
      <c r="A68" s="32" t="str">
        <f t="shared" si="0"/>
        <v xml:space="preserve"> UNIT </v>
      </c>
      <c r="B68" s="69">
        <v>50</v>
      </c>
      <c r="C68" s="197"/>
      <c r="D68" s="398"/>
      <c r="E68" s="398"/>
      <c r="F68" s="398"/>
      <c r="G68" s="399"/>
      <c r="H68" s="398"/>
      <c r="I68" s="400"/>
      <c r="J68" s="400"/>
      <c r="K68" s="401"/>
      <c r="L68" s="398"/>
      <c r="M68" s="398"/>
      <c r="N68" s="398"/>
      <c r="O68" s="402"/>
      <c r="P68" s="402"/>
      <c r="Q68" s="171" t="str">
        <f>Calculator!M52</f>
        <v/>
      </c>
      <c r="R68" s="340" t="str">
        <f t="shared" si="1"/>
        <v/>
      </c>
      <c r="S68" s="380" t="str" cm="1">
        <f t="array" ref="S68">_xlfn.IFS(Q68="YES",IF(G68&lt;=Calculator!AS52*97%,"",IF(G68&gt;=Calculator!AS52*97%,ROUNDUP(Calculator!AS52*97%,0),ROUNDUP(Calculator!AS52*97%,0))),Q68="NO","",Q68="NA","",Q68="","")</f>
        <v/>
      </c>
      <c r="T68" s="381" cm="1">
        <f t="array" ref="T68">IF(LEN(F68)=0,2,IF(SUMPRODUCT(($F$19:$F$1518=F68)*($C$19:$C$1518=C68))&gt;1, 1, 0))</f>
        <v>2</v>
      </c>
      <c r="U68" s="381">
        <f t="array" ref="U68">IFERROR(1/SUMPRODUCT(($F$19:$F$1518=F68)*($C$19:$C$1518=C68)), IF(LEN(F68)&gt;0, 1, ""))</f>
        <v>6.6755674232309744E-4</v>
      </c>
      <c r="V68" s="382" t="str">
        <f>IF(H68="","",VALUE(IFERROR(CHOOSE(MATCH(H68,{0,1,2,3,4,5},0),2.5,3.5,4.5,5.5,6.5,7.5),"")))</f>
        <v/>
      </c>
      <c r="W68" s="382" t="str">
        <f>IF(AND(I68="YES",COUNTIFS(F$19:F68,F68,I$19:I68,"YES")=1),1,"")</f>
        <v/>
      </c>
      <c r="Z68" s="32"/>
    </row>
    <row r="69" spans="1:26" ht="12.95" customHeight="1" x14ac:dyDescent="0.2">
      <c r="A69" s="32" t="str">
        <f t="shared" si="0"/>
        <v xml:space="preserve"> UNIT </v>
      </c>
      <c r="B69" s="69">
        <v>51</v>
      </c>
      <c r="C69" s="197"/>
      <c r="D69" s="398"/>
      <c r="E69" s="398"/>
      <c r="F69" s="398"/>
      <c r="G69" s="399"/>
      <c r="H69" s="398"/>
      <c r="I69" s="400"/>
      <c r="J69" s="400"/>
      <c r="K69" s="401"/>
      <c r="L69" s="398"/>
      <c r="M69" s="398"/>
      <c r="N69" s="398"/>
      <c r="O69" s="402"/>
      <c r="P69" s="402"/>
      <c r="Q69" s="171" t="str">
        <f>Calculator!M53</f>
        <v/>
      </c>
      <c r="R69" s="340" t="str">
        <f t="shared" si="1"/>
        <v/>
      </c>
      <c r="S69" s="380" t="str" cm="1">
        <f t="array" ref="S69">_xlfn.IFS(Q69="YES",IF(G69&lt;=Calculator!AS53*97%,"",IF(G69&gt;=Calculator!AS53*97%,ROUNDUP(Calculator!AS53*97%,0),ROUNDUP(Calculator!AS53*97%,0))),Q69="NO","",Q69="NA","",Q69="","")</f>
        <v/>
      </c>
      <c r="T69" s="381" cm="1">
        <f t="array" ref="T69">IF(LEN(F69)=0,2,IF(SUMPRODUCT(($F$19:$F$1518=F69)*($C$19:$C$1518=C69))&gt;1, 1, 0))</f>
        <v>2</v>
      </c>
      <c r="U69" s="381">
        <f t="array" ref="U69">IFERROR(1/SUMPRODUCT(($F$19:$F$1518=F69)*($C$19:$C$1518=C69)), IF(LEN(F69)&gt;0, 1, ""))</f>
        <v>6.6755674232309744E-4</v>
      </c>
      <c r="V69" s="382" t="str">
        <f>IF(H69="","",VALUE(IFERROR(CHOOSE(MATCH(H69,{0,1,2,3,4,5},0),2.5,3.5,4.5,5.5,6.5,7.5),"")))</f>
        <v/>
      </c>
      <c r="W69" s="382" t="str">
        <f>IF(AND(I69="YES",COUNTIFS(F$19:F69,F69,I$19:I69,"YES")=1),1,"")</f>
        <v/>
      </c>
      <c r="Z69" s="32"/>
    </row>
    <row r="70" spans="1:26" ht="12.95" customHeight="1" x14ac:dyDescent="0.2">
      <c r="A70" s="32" t="str">
        <f t="shared" si="0"/>
        <v xml:space="preserve"> UNIT </v>
      </c>
      <c r="B70" s="69">
        <v>52</v>
      </c>
      <c r="C70" s="197"/>
      <c r="D70" s="398"/>
      <c r="E70" s="398"/>
      <c r="F70" s="398"/>
      <c r="G70" s="399"/>
      <c r="H70" s="398"/>
      <c r="I70" s="400"/>
      <c r="J70" s="400"/>
      <c r="K70" s="401"/>
      <c r="L70" s="398"/>
      <c r="M70" s="398"/>
      <c r="N70" s="398"/>
      <c r="O70" s="402"/>
      <c r="P70" s="402"/>
      <c r="Q70" s="171" t="str">
        <f>Calculator!M54</f>
        <v/>
      </c>
      <c r="R70" s="340" t="str">
        <f t="shared" si="1"/>
        <v/>
      </c>
      <c r="S70" s="380" t="str" cm="1">
        <f t="array" ref="S70">_xlfn.IFS(Q70="YES",IF(G70&lt;=Calculator!AS54*97%,"",IF(G70&gt;=Calculator!AS54*97%,ROUNDUP(Calculator!AS54*97%,0),ROUNDUP(Calculator!AS54*97%,0))),Q70="NO","",Q70="NA","",Q70="","")</f>
        <v/>
      </c>
      <c r="T70" s="381" cm="1">
        <f t="array" ref="T70">IF(LEN(F70)=0,2,IF(SUMPRODUCT(($F$19:$F$1518=F70)*($C$19:$C$1518=C70))&gt;1, 1, 0))</f>
        <v>2</v>
      </c>
      <c r="U70" s="381">
        <f t="array" ref="U70">IFERROR(1/SUMPRODUCT(($F$19:$F$1518=F70)*($C$19:$C$1518=C70)), IF(LEN(F70)&gt;0, 1, ""))</f>
        <v>6.6755674232309744E-4</v>
      </c>
      <c r="V70" s="382" t="str">
        <f>IF(H70="","",VALUE(IFERROR(CHOOSE(MATCH(H70,{0,1,2,3,4,5},0),2.5,3.5,4.5,5.5,6.5,7.5),"")))</f>
        <v/>
      </c>
      <c r="W70" s="382" t="str">
        <f>IF(AND(I70="YES",COUNTIFS(F$19:F70,F70,I$19:I70,"YES")=1),1,"")</f>
        <v/>
      </c>
      <c r="Z70" s="32"/>
    </row>
    <row r="71" spans="1:26" ht="12.95" customHeight="1" x14ac:dyDescent="0.2">
      <c r="A71" s="32" t="str">
        <f t="shared" si="0"/>
        <v xml:space="preserve"> UNIT </v>
      </c>
      <c r="B71" s="69">
        <v>53</v>
      </c>
      <c r="C71" s="197"/>
      <c r="D71" s="398"/>
      <c r="E71" s="398"/>
      <c r="F71" s="398"/>
      <c r="G71" s="399"/>
      <c r="H71" s="398"/>
      <c r="I71" s="400"/>
      <c r="J71" s="400"/>
      <c r="K71" s="401"/>
      <c r="L71" s="398"/>
      <c r="M71" s="398"/>
      <c r="N71" s="398"/>
      <c r="O71" s="402"/>
      <c r="P71" s="402"/>
      <c r="Q71" s="171" t="str">
        <f>Calculator!M55</f>
        <v/>
      </c>
      <c r="R71" s="340" t="str">
        <f t="shared" si="1"/>
        <v/>
      </c>
      <c r="S71" s="380" t="str" cm="1">
        <f t="array" ref="S71">_xlfn.IFS(Q71="YES",IF(G71&lt;=Calculator!AS55*97%,"",IF(G71&gt;=Calculator!AS55*97%,ROUNDUP(Calculator!AS55*97%,0),ROUNDUP(Calculator!AS55*97%,0))),Q71="NO","",Q71="NA","",Q71="","")</f>
        <v/>
      </c>
      <c r="T71" s="381" cm="1">
        <f t="array" ref="T71">IF(LEN(F71)=0,2,IF(SUMPRODUCT(($F$19:$F$1518=F71)*($C$19:$C$1518=C71))&gt;1, 1, 0))</f>
        <v>2</v>
      </c>
      <c r="U71" s="381">
        <f t="array" ref="U71">IFERROR(1/SUMPRODUCT(($F$19:$F$1518=F71)*($C$19:$C$1518=C71)), IF(LEN(F71)&gt;0, 1, ""))</f>
        <v>6.6755674232309744E-4</v>
      </c>
      <c r="V71" s="382" t="str">
        <f>IF(H71="","",VALUE(IFERROR(CHOOSE(MATCH(H71,{0,1,2,3,4,5},0),2.5,3.5,4.5,5.5,6.5,7.5),"")))</f>
        <v/>
      </c>
      <c r="W71" s="382" t="str">
        <f>IF(AND(I71="YES",COUNTIFS(F$19:F71,F71,I$19:I71,"YES")=1),1,"")</f>
        <v/>
      </c>
      <c r="Z71" s="32"/>
    </row>
    <row r="72" spans="1:26" ht="12.95" customHeight="1" x14ac:dyDescent="0.2">
      <c r="A72" s="32" t="str">
        <f t="shared" si="0"/>
        <v xml:space="preserve"> UNIT </v>
      </c>
      <c r="B72" s="69">
        <v>54</v>
      </c>
      <c r="C72" s="197"/>
      <c r="D72" s="398"/>
      <c r="E72" s="398"/>
      <c r="F72" s="398"/>
      <c r="G72" s="399"/>
      <c r="H72" s="398"/>
      <c r="I72" s="400"/>
      <c r="J72" s="400"/>
      <c r="K72" s="401"/>
      <c r="L72" s="398"/>
      <c r="M72" s="398"/>
      <c r="N72" s="398"/>
      <c r="O72" s="402"/>
      <c r="P72" s="402"/>
      <c r="Q72" s="171" t="str">
        <f>Calculator!M56</f>
        <v/>
      </c>
      <c r="R72" s="340" t="str">
        <f t="shared" si="1"/>
        <v/>
      </c>
      <c r="S72" s="380" t="str" cm="1">
        <f t="array" ref="S72">_xlfn.IFS(Q72="YES",IF(G72&lt;=Calculator!AS56*97%,"",IF(G72&gt;=Calculator!AS56*97%,ROUNDUP(Calculator!AS56*97%,0),ROUNDUP(Calculator!AS56*97%,0))),Q72="NO","",Q72="NA","",Q72="","")</f>
        <v/>
      </c>
      <c r="T72" s="381" cm="1">
        <f t="array" ref="T72">IF(LEN(F72)=0,2,IF(SUMPRODUCT(($F$19:$F$1518=F72)*($C$19:$C$1518=C72))&gt;1, 1, 0))</f>
        <v>2</v>
      </c>
      <c r="U72" s="381">
        <f t="array" ref="U72">IFERROR(1/SUMPRODUCT(($F$19:$F$1518=F72)*($C$19:$C$1518=C72)), IF(LEN(F72)&gt;0, 1, ""))</f>
        <v>6.6755674232309744E-4</v>
      </c>
      <c r="V72" s="382" t="str">
        <f>IF(H72="","",VALUE(IFERROR(CHOOSE(MATCH(H72,{0,1,2,3,4,5},0),2.5,3.5,4.5,5.5,6.5,7.5),"")))</f>
        <v/>
      </c>
      <c r="W72" s="382" t="str">
        <f>IF(AND(I72="YES",COUNTIFS(F$19:F72,F72,I$19:I72,"YES")=1),1,"")</f>
        <v/>
      </c>
      <c r="Z72" s="32"/>
    </row>
    <row r="73" spans="1:26" ht="12.95" customHeight="1" x14ac:dyDescent="0.2">
      <c r="A73" s="32" t="str">
        <f t="shared" si="0"/>
        <v xml:space="preserve"> UNIT </v>
      </c>
      <c r="B73" s="69">
        <v>55</v>
      </c>
      <c r="C73" s="197"/>
      <c r="D73" s="398"/>
      <c r="E73" s="398"/>
      <c r="F73" s="398"/>
      <c r="G73" s="399"/>
      <c r="H73" s="398"/>
      <c r="I73" s="400"/>
      <c r="J73" s="400"/>
      <c r="K73" s="401"/>
      <c r="L73" s="398"/>
      <c r="M73" s="398"/>
      <c r="N73" s="398"/>
      <c r="O73" s="402"/>
      <c r="P73" s="402"/>
      <c r="Q73" s="171" t="str">
        <f>Calculator!M57</f>
        <v/>
      </c>
      <c r="R73" s="340" t="str">
        <f t="shared" si="1"/>
        <v/>
      </c>
      <c r="S73" s="380" t="str" cm="1">
        <f t="array" ref="S73">_xlfn.IFS(Q73="YES",IF(G73&lt;=Calculator!AS57*97%,"",IF(G73&gt;=Calculator!AS57*97%,ROUNDUP(Calculator!AS57*97%,0),ROUNDUP(Calculator!AS57*97%,0))),Q73="NO","",Q73="NA","",Q73="","")</f>
        <v/>
      </c>
      <c r="T73" s="381" cm="1">
        <f t="array" ref="T73">IF(LEN(F73)=0,2,IF(SUMPRODUCT(($F$19:$F$1518=F73)*($C$19:$C$1518=C73))&gt;1, 1, 0))</f>
        <v>2</v>
      </c>
      <c r="U73" s="381">
        <f t="array" ref="U73">IFERROR(1/SUMPRODUCT(($F$19:$F$1518=F73)*($C$19:$C$1518=C73)), IF(LEN(F73)&gt;0, 1, ""))</f>
        <v>6.6755674232309744E-4</v>
      </c>
      <c r="V73" s="382" t="str">
        <f>IF(H73="","",VALUE(IFERROR(CHOOSE(MATCH(H73,{0,1,2,3,4,5},0),2.5,3.5,4.5,5.5,6.5,7.5),"")))</f>
        <v/>
      </c>
      <c r="W73" s="382" t="str">
        <f>IF(AND(I73="YES",COUNTIFS(F$19:F73,F73,I$19:I73,"YES")=1),1,"")</f>
        <v/>
      </c>
      <c r="Z73" s="32"/>
    </row>
    <row r="74" spans="1:26" ht="12.95" customHeight="1" x14ac:dyDescent="0.2">
      <c r="A74" s="32" t="str">
        <f t="shared" si="0"/>
        <v xml:space="preserve"> UNIT </v>
      </c>
      <c r="B74" s="69">
        <v>56</v>
      </c>
      <c r="C74" s="197"/>
      <c r="D74" s="398"/>
      <c r="E74" s="398"/>
      <c r="F74" s="398"/>
      <c r="G74" s="399"/>
      <c r="H74" s="398"/>
      <c r="I74" s="400"/>
      <c r="J74" s="400"/>
      <c r="K74" s="401"/>
      <c r="L74" s="398"/>
      <c r="M74" s="398"/>
      <c r="N74" s="398"/>
      <c r="O74" s="402"/>
      <c r="P74" s="402"/>
      <c r="Q74" s="171" t="str">
        <f>Calculator!M58</f>
        <v/>
      </c>
      <c r="R74" s="340" t="str">
        <f t="shared" si="1"/>
        <v/>
      </c>
      <c r="S74" s="380" t="str" cm="1">
        <f t="array" ref="S74">_xlfn.IFS(Q74="YES",IF(G74&lt;=Calculator!AS58*97%,"",IF(G74&gt;=Calculator!AS58*97%,ROUNDUP(Calculator!AS58*97%,0),ROUNDUP(Calculator!AS58*97%,0))),Q74="NO","",Q74="NA","",Q74="","")</f>
        <v/>
      </c>
      <c r="T74" s="381" cm="1">
        <f t="array" ref="T74">IF(LEN(F74)=0,2,IF(SUMPRODUCT(($F$19:$F$1518=F74)*($C$19:$C$1518=C74))&gt;1, 1, 0))</f>
        <v>2</v>
      </c>
      <c r="U74" s="381">
        <f t="array" ref="U74">IFERROR(1/SUMPRODUCT(($F$19:$F$1518=F74)*($C$19:$C$1518=C74)), IF(LEN(F74)&gt;0, 1, ""))</f>
        <v>6.6755674232309744E-4</v>
      </c>
      <c r="V74" s="382" t="str">
        <f>IF(H74="","",VALUE(IFERROR(CHOOSE(MATCH(H74,{0,1,2,3,4,5},0),2.5,3.5,4.5,5.5,6.5,7.5),"")))</f>
        <v/>
      </c>
      <c r="W74" s="382" t="str">
        <f>IF(AND(I74="YES",COUNTIFS(F$19:F74,F74,I$19:I74,"YES")=1),1,"")</f>
        <v/>
      </c>
      <c r="Z74" s="32"/>
    </row>
    <row r="75" spans="1:26" ht="12.95" customHeight="1" x14ac:dyDescent="0.2">
      <c r="A75" s="32" t="str">
        <f t="shared" si="0"/>
        <v xml:space="preserve"> UNIT </v>
      </c>
      <c r="B75" s="69">
        <v>57</v>
      </c>
      <c r="C75" s="197"/>
      <c r="D75" s="398"/>
      <c r="E75" s="398"/>
      <c r="F75" s="398"/>
      <c r="G75" s="399"/>
      <c r="H75" s="398"/>
      <c r="I75" s="400"/>
      <c r="J75" s="400"/>
      <c r="K75" s="401"/>
      <c r="L75" s="398"/>
      <c r="M75" s="398"/>
      <c r="N75" s="398"/>
      <c r="O75" s="402"/>
      <c r="P75" s="402"/>
      <c r="Q75" s="171" t="str">
        <f>Calculator!M59</f>
        <v/>
      </c>
      <c r="R75" s="340" t="str">
        <f t="shared" si="1"/>
        <v/>
      </c>
      <c r="S75" s="380" t="str" cm="1">
        <f t="array" ref="S75">_xlfn.IFS(Q75="YES",IF(G75&lt;=Calculator!AS59*97%,"",IF(G75&gt;=Calculator!AS59*97%,ROUNDUP(Calculator!AS59*97%,0),ROUNDUP(Calculator!AS59*97%,0))),Q75="NO","",Q75="NA","",Q75="","")</f>
        <v/>
      </c>
      <c r="T75" s="381" cm="1">
        <f t="array" ref="T75">IF(LEN(F75)=0,2,IF(SUMPRODUCT(($F$19:$F$1518=F75)*($C$19:$C$1518=C75))&gt;1, 1, 0))</f>
        <v>2</v>
      </c>
      <c r="U75" s="381">
        <f t="array" ref="U75">IFERROR(1/SUMPRODUCT(($F$19:$F$1518=F75)*($C$19:$C$1518=C75)), IF(LEN(F75)&gt;0, 1, ""))</f>
        <v>6.6755674232309744E-4</v>
      </c>
      <c r="V75" s="382" t="str">
        <f>IF(H75="","",VALUE(IFERROR(CHOOSE(MATCH(H75,{0,1,2,3,4,5},0),2.5,3.5,4.5,5.5,6.5,7.5),"")))</f>
        <v/>
      </c>
      <c r="W75" s="382" t="str">
        <f>IF(AND(I75="YES",COUNTIFS(F$19:F75,F75,I$19:I75,"YES")=1),1,"")</f>
        <v/>
      </c>
      <c r="Z75" s="32"/>
    </row>
    <row r="76" spans="1:26" ht="12.95" customHeight="1" x14ac:dyDescent="0.2">
      <c r="A76" s="32" t="str">
        <f t="shared" si="0"/>
        <v xml:space="preserve"> UNIT </v>
      </c>
      <c r="B76" s="69">
        <v>58</v>
      </c>
      <c r="C76" s="197"/>
      <c r="D76" s="398"/>
      <c r="E76" s="398"/>
      <c r="F76" s="398"/>
      <c r="G76" s="399"/>
      <c r="H76" s="398"/>
      <c r="I76" s="400"/>
      <c r="J76" s="400"/>
      <c r="K76" s="401"/>
      <c r="L76" s="398"/>
      <c r="M76" s="398"/>
      <c r="N76" s="398"/>
      <c r="O76" s="402"/>
      <c r="P76" s="402"/>
      <c r="Q76" s="171" t="str">
        <f>Calculator!M60</f>
        <v/>
      </c>
      <c r="R76" s="340" t="str">
        <f t="shared" si="1"/>
        <v/>
      </c>
      <c r="S76" s="380" t="str" cm="1">
        <f t="array" ref="S76">_xlfn.IFS(Q76="YES",IF(G76&lt;=Calculator!AS60*97%,"",IF(G76&gt;=Calculator!AS60*97%,ROUNDUP(Calculator!AS60*97%,0),ROUNDUP(Calculator!AS60*97%,0))),Q76="NO","",Q76="NA","",Q76="","")</f>
        <v/>
      </c>
      <c r="T76" s="381" cm="1">
        <f t="array" ref="T76">IF(LEN(F76)=0,2,IF(SUMPRODUCT(($F$19:$F$1518=F76)*($C$19:$C$1518=C76))&gt;1, 1, 0))</f>
        <v>2</v>
      </c>
      <c r="U76" s="381">
        <f t="array" ref="U76">IFERROR(1/SUMPRODUCT(($F$19:$F$1518=F76)*($C$19:$C$1518=C76)), IF(LEN(F76)&gt;0, 1, ""))</f>
        <v>6.6755674232309744E-4</v>
      </c>
      <c r="V76" s="382" t="str">
        <f>IF(H76="","",VALUE(IFERROR(CHOOSE(MATCH(H76,{0,1,2,3,4,5},0),2.5,3.5,4.5,5.5,6.5,7.5),"")))</f>
        <v/>
      </c>
      <c r="W76" s="382" t="str">
        <f>IF(AND(I76="YES",COUNTIFS(F$19:F76,F76,I$19:I76,"YES")=1),1,"")</f>
        <v/>
      </c>
      <c r="Z76" s="32"/>
    </row>
    <row r="77" spans="1:26" ht="12.95" customHeight="1" x14ac:dyDescent="0.2">
      <c r="A77" s="32" t="str">
        <f t="shared" si="0"/>
        <v xml:space="preserve"> UNIT </v>
      </c>
      <c r="B77" s="69">
        <v>59</v>
      </c>
      <c r="C77" s="197"/>
      <c r="D77" s="398"/>
      <c r="E77" s="398"/>
      <c r="F77" s="398"/>
      <c r="G77" s="399"/>
      <c r="H77" s="398"/>
      <c r="I77" s="400"/>
      <c r="J77" s="400"/>
      <c r="K77" s="401"/>
      <c r="L77" s="398"/>
      <c r="M77" s="398"/>
      <c r="N77" s="398"/>
      <c r="O77" s="402"/>
      <c r="P77" s="402"/>
      <c r="Q77" s="171" t="str">
        <f>Calculator!M61</f>
        <v/>
      </c>
      <c r="R77" s="340" t="str">
        <f t="shared" si="1"/>
        <v/>
      </c>
      <c r="S77" s="380" t="str" cm="1">
        <f t="array" ref="S77">_xlfn.IFS(Q77="YES",IF(G77&lt;=Calculator!AS61*97%,"",IF(G77&gt;=Calculator!AS61*97%,ROUNDUP(Calculator!AS61*97%,0),ROUNDUP(Calculator!AS61*97%,0))),Q77="NO","",Q77="NA","",Q77="","")</f>
        <v/>
      </c>
      <c r="T77" s="381" cm="1">
        <f t="array" ref="T77">IF(LEN(F77)=0,2,IF(SUMPRODUCT(($F$19:$F$1518=F77)*($C$19:$C$1518=C77))&gt;1, 1, 0))</f>
        <v>2</v>
      </c>
      <c r="U77" s="381">
        <f t="array" ref="U77">IFERROR(1/SUMPRODUCT(($F$19:$F$1518=F77)*($C$19:$C$1518=C77)), IF(LEN(F77)&gt;0, 1, ""))</f>
        <v>6.6755674232309744E-4</v>
      </c>
      <c r="V77" s="382" t="str">
        <f>IF(H77="","",VALUE(IFERROR(CHOOSE(MATCH(H77,{0,1,2,3,4,5},0),2.5,3.5,4.5,5.5,6.5,7.5),"")))</f>
        <v/>
      </c>
      <c r="W77" s="382" t="str">
        <f>IF(AND(I77="YES",COUNTIFS(F$19:F77,F77,I$19:I77,"YES")=1),1,"")</f>
        <v/>
      </c>
      <c r="Z77" s="32"/>
    </row>
    <row r="78" spans="1:26" ht="12.95" customHeight="1" x14ac:dyDescent="0.2">
      <c r="A78" s="32" t="str">
        <f t="shared" si="0"/>
        <v xml:space="preserve"> UNIT </v>
      </c>
      <c r="B78" s="69">
        <v>60</v>
      </c>
      <c r="C78" s="197"/>
      <c r="D78" s="398"/>
      <c r="E78" s="398"/>
      <c r="F78" s="398"/>
      <c r="G78" s="399"/>
      <c r="H78" s="398"/>
      <c r="I78" s="400"/>
      <c r="J78" s="400"/>
      <c r="K78" s="401"/>
      <c r="L78" s="398"/>
      <c r="M78" s="398"/>
      <c r="N78" s="398"/>
      <c r="O78" s="402"/>
      <c r="P78" s="402"/>
      <c r="Q78" s="171" t="str">
        <f>Calculator!M62</f>
        <v/>
      </c>
      <c r="R78" s="340" t="str">
        <f t="shared" si="1"/>
        <v/>
      </c>
      <c r="S78" s="380" t="str" cm="1">
        <f t="array" ref="S78">_xlfn.IFS(Q78="YES",IF(G78&lt;=Calculator!AS62*97%,"",IF(G78&gt;=Calculator!AS62*97%,ROUNDUP(Calculator!AS62*97%,0),ROUNDUP(Calculator!AS62*97%,0))),Q78="NO","",Q78="NA","",Q78="","")</f>
        <v/>
      </c>
      <c r="T78" s="381" cm="1">
        <f t="array" ref="T78">IF(LEN(F78)=0,2,IF(SUMPRODUCT(($F$19:$F$1518=F78)*($C$19:$C$1518=C78))&gt;1, 1, 0))</f>
        <v>2</v>
      </c>
      <c r="U78" s="381">
        <f t="array" ref="U78">IFERROR(1/SUMPRODUCT(($F$19:$F$1518=F78)*($C$19:$C$1518=C78)), IF(LEN(F78)&gt;0, 1, ""))</f>
        <v>6.6755674232309744E-4</v>
      </c>
      <c r="V78" s="382" t="str">
        <f>IF(H78="","",VALUE(IFERROR(CHOOSE(MATCH(H78,{0,1,2,3,4,5},0),2.5,3.5,4.5,5.5,6.5,7.5),"")))</f>
        <v/>
      </c>
      <c r="W78" s="382" t="str">
        <f>IF(AND(I78="YES",COUNTIFS(F$19:F78,F78,I$19:I78,"YES")=1),1,"")</f>
        <v/>
      </c>
      <c r="Z78" s="32"/>
    </row>
    <row r="79" spans="1:26" ht="12.95" customHeight="1" x14ac:dyDescent="0.2">
      <c r="A79" s="32" t="str">
        <f t="shared" si="0"/>
        <v xml:space="preserve"> UNIT </v>
      </c>
      <c r="B79" s="69">
        <v>61</v>
      </c>
      <c r="C79" s="197"/>
      <c r="D79" s="398"/>
      <c r="E79" s="398"/>
      <c r="F79" s="398"/>
      <c r="G79" s="399"/>
      <c r="H79" s="398"/>
      <c r="I79" s="400"/>
      <c r="J79" s="400"/>
      <c r="K79" s="401"/>
      <c r="L79" s="398"/>
      <c r="M79" s="398"/>
      <c r="N79" s="398"/>
      <c r="O79" s="402"/>
      <c r="P79" s="402"/>
      <c r="Q79" s="171" t="str">
        <f>Calculator!M63</f>
        <v/>
      </c>
      <c r="R79" s="340" t="str">
        <f t="shared" si="1"/>
        <v/>
      </c>
      <c r="S79" s="380" t="str" cm="1">
        <f t="array" ref="S79">_xlfn.IFS(Q79="YES",IF(G79&lt;=Calculator!AS63*97%,"",IF(G79&gt;=Calculator!AS63*97%,ROUNDUP(Calculator!AS63*97%,0),ROUNDUP(Calculator!AS63*97%,0))),Q79="NO","",Q79="NA","",Q79="","")</f>
        <v/>
      </c>
      <c r="T79" s="381" cm="1">
        <f t="array" ref="T79">IF(LEN(F79)=0,2,IF(SUMPRODUCT(($F$19:$F$1518=F79)*($C$19:$C$1518=C79))&gt;1, 1, 0))</f>
        <v>2</v>
      </c>
      <c r="U79" s="381">
        <f t="array" ref="U79">IFERROR(1/SUMPRODUCT(($F$19:$F$1518=F79)*($C$19:$C$1518=C79)), IF(LEN(F79)&gt;0, 1, ""))</f>
        <v>6.6755674232309744E-4</v>
      </c>
      <c r="V79" s="382" t="str">
        <f>IF(H79="","",VALUE(IFERROR(CHOOSE(MATCH(H79,{0,1,2,3,4,5},0),2.5,3.5,4.5,5.5,6.5,7.5),"")))</f>
        <v/>
      </c>
      <c r="W79" s="382" t="str">
        <f>IF(AND(I79="YES",COUNTIFS(F$19:F79,F79,I$19:I79,"YES")=1),1,"")</f>
        <v/>
      </c>
      <c r="Z79" s="32"/>
    </row>
    <row r="80" spans="1:26" ht="12.95" customHeight="1" x14ac:dyDescent="0.2">
      <c r="A80" s="32" t="str">
        <f t="shared" si="0"/>
        <v xml:space="preserve"> UNIT </v>
      </c>
      <c r="B80" s="69">
        <v>62</v>
      </c>
      <c r="C80" s="197"/>
      <c r="D80" s="398"/>
      <c r="E80" s="398"/>
      <c r="F80" s="398"/>
      <c r="G80" s="399"/>
      <c r="H80" s="398"/>
      <c r="I80" s="400"/>
      <c r="J80" s="400"/>
      <c r="K80" s="401"/>
      <c r="L80" s="398"/>
      <c r="M80" s="398"/>
      <c r="N80" s="398"/>
      <c r="O80" s="402"/>
      <c r="P80" s="402"/>
      <c r="Q80" s="171" t="str">
        <f>Calculator!M64</f>
        <v/>
      </c>
      <c r="R80" s="340" t="str">
        <f t="shared" si="1"/>
        <v/>
      </c>
      <c r="S80" s="380" t="str" cm="1">
        <f t="array" ref="S80">_xlfn.IFS(Q80="YES",IF(G80&lt;=Calculator!AS64*97%,"",IF(G80&gt;=Calculator!AS64*97%,ROUNDUP(Calculator!AS64*97%,0),ROUNDUP(Calculator!AS64*97%,0))),Q80="NO","",Q80="NA","",Q80="","")</f>
        <v/>
      </c>
      <c r="T80" s="381" cm="1">
        <f t="array" ref="T80">IF(LEN(F80)=0,2,IF(SUMPRODUCT(($F$19:$F$1518=F80)*($C$19:$C$1518=C80))&gt;1, 1, 0))</f>
        <v>2</v>
      </c>
      <c r="U80" s="381">
        <f t="array" ref="U80">IFERROR(1/SUMPRODUCT(($F$19:$F$1518=F80)*($C$19:$C$1518=C80)), IF(LEN(F80)&gt;0, 1, ""))</f>
        <v>6.6755674232309744E-4</v>
      </c>
      <c r="V80" s="382" t="str">
        <f>IF(H80="","",VALUE(IFERROR(CHOOSE(MATCH(H80,{0,1,2,3,4,5},0),2.5,3.5,4.5,5.5,6.5,7.5),"")))</f>
        <v/>
      </c>
      <c r="W80" s="382" t="str">
        <f>IF(AND(I80="YES",COUNTIFS(F$19:F80,F80,I$19:I80,"YES")=1),1,"")</f>
        <v/>
      </c>
      <c r="Z80" s="32"/>
    </row>
    <row r="81" spans="1:26" ht="12.95" customHeight="1" x14ac:dyDescent="0.2">
      <c r="A81" s="32" t="str">
        <f t="shared" si="0"/>
        <v xml:space="preserve"> UNIT </v>
      </c>
      <c r="B81" s="69">
        <v>63</v>
      </c>
      <c r="C81" s="197"/>
      <c r="D81" s="398"/>
      <c r="E81" s="398"/>
      <c r="F81" s="398"/>
      <c r="G81" s="399"/>
      <c r="H81" s="398"/>
      <c r="I81" s="400"/>
      <c r="J81" s="400"/>
      <c r="K81" s="401"/>
      <c r="L81" s="398"/>
      <c r="M81" s="398"/>
      <c r="N81" s="398"/>
      <c r="O81" s="402"/>
      <c r="P81" s="402"/>
      <c r="Q81" s="171" t="str">
        <f>Calculator!M65</f>
        <v/>
      </c>
      <c r="R81" s="340" t="str">
        <f t="shared" si="1"/>
        <v/>
      </c>
      <c r="S81" s="380" t="str" cm="1">
        <f t="array" ref="S81">_xlfn.IFS(Q81="YES",IF(G81&lt;=Calculator!AS65*97%,"",IF(G81&gt;=Calculator!AS65*97%,ROUNDUP(Calculator!AS65*97%,0),ROUNDUP(Calculator!AS65*97%,0))),Q81="NO","",Q81="NA","",Q81="","")</f>
        <v/>
      </c>
      <c r="T81" s="381" cm="1">
        <f t="array" ref="T81">IF(LEN(F81)=0,2,IF(SUMPRODUCT(($F$19:$F$1518=F81)*($C$19:$C$1518=C81))&gt;1, 1, 0))</f>
        <v>2</v>
      </c>
      <c r="U81" s="381">
        <f t="array" ref="U81">IFERROR(1/SUMPRODUCT(($F$19:$F$1518=F81)*($C$19:$C$1518=C81)), IF(LEN(F81)&gt;0, 1, ""))</f>
        <v>6.6755674232309744E-4</v>
      </c>
      <c r="V81" s="382" t="str">
        <f>IF(H81="","",VALUE(IFERROR(CHOOSE(MATCH(H81,{0,1,2,3,4,5},0),2.5,3.5,4.5,5.5,6.5,7.5),"")))</f>
        <v/>
      </c>
      <c r="W81" s="382" t="str">
        <f>IF(AND(I81="YES",COUNTIFS(F$19:F81,F81,I$19:I81,"YES")=1),1,"")</f>
        <v/>
      </c>
      <c r="Z81" s="32"/>
    </row>
    <row r="82" spans="1:26" ht="12.95" customHeight="1" x14ac:dyDescent="0.2">
      <c r="A82" s="32" t="str">
        <f t="shared" si="0"/>
        <v xml:space="preserve"> UNIT </v>
      </c>
      <c r="B82" s="69">
        <v>64</v>
      </c>
      <c r="C82" s="197"/>
      <c r="D82" s="398"/>
      <c r="E82" s="398"/>
      <c r="F82" s="398"/>
      <c r="G82" s="399"/>
      <c r="H82" s="398"/>
      <c r="I82" s="400"/>
      <c r="J82" s="400"/>
      <c r="K82" s="401"/>
      <c r="L82" s="398"/>
      <c r="M82" s="398"/>
      <c r="N82" s="398"/>
      <c r="O82" s="402"/>
      <c r="P82" s="402"/>
      <c r="Q82" s="171" t="str">
        <f>Calculator!M66</f>
        <v/>
      </c>
      <c r="R82" s="340" t="str">
        <f t="shared" si="1"/>
        <v/>
      </c>
      <c r="S82" s="380" t="str" cm="1">
        <f t="array" ref="S82">_xlfn.IFS(Q82="YES",IF(G82&lt;=Calculator!AS66*97%,"",IF(G82&gt;=Calculator!AS66*97%,ROUNDUP(Calculator!AS66*97%,0),ROUNDUP(Calculator!AS66*97%,0))),Q82="NO","",Q82="NA","",Q82="","")</f>
        <v/>
      </c>
      <c r="T82" s="381" cm="1">
        <f t="array" ref="T82">IF(LEN(F82)=0,2,IF(SUMPRODUCT(($F$19:$F$1518=F82)*($C$19:$C$1518=C82))&gt;1, 1, 0))</f>
        <v>2</v>
      </c>
      <c r="U82" s="381">
        <f t="array" ref="U82">IFERROR(1/SUMPRODUCT(($F$19:$F$1518=F82)*($C$19:$C$1518=C82)), IF(LEN(F82)&gt;0, 1, ""))</f>
        <v>6.6755674232309744E-4</v>
      </c>
      <c r="V82" s="382" t="str">
        <f>IF(H82="","",VALUE(IFERROR(CHOOSE(MATCH(H82,{0,1,2,3,4,5},0),2.5,3.5,4.5,5.5,6.5,7.5),"")))</f>
        <v/>
      </c>
      <c r="W82" s="382" t="str">
        <f>IF(AND(I82="YES",COUNTIFS(F$19:F82,F82,I$19:I82,"YES")=1),1,"")</f>
        <v/>
      </c>
      <c r="Z82" s="32"/>
    </row>
    <row r="83" spans="1:26" ht="12.95" customHeight="1" x14ac:dyDescent="0.2">
      <c r="A83" s="32" t="str">
        <f t="shared" ref="A83:A146" si="2">C83&amp;" "&amp;"UNIT"&amp;" "&amp;F83</f>
        <v xml:space="preserve"> UNIT </v>
      </c>
      <c r="B83" s="69">
        <v>65</v>
      </c>
      <c r="C83" s="197"/>
      <c r="D83" s="398"/>
      <c r="E83" s="398"/>
      <c r="F83" s="398"/>
      <c r="G83" s="399"/>
      <c r="H83" s="398"/>
      <c r="I83" s="400"/>
      <c r="J83" s="400"/>
      <c r="K83" s="401"/>
      <c r="L83" s="398"/>
      <c r="M83" s="398"/>
      <c r="N83" s="398"/>
      <c r="O83" s="402"/>
      <c r="P83" s="402"/>
      <c r="Q83" s="171" t="str">
        <f>Calculator!M67</f>
        <v/>
      </c>
      <c r="R83" s="340" t="str">
        <f t="shared" si="1"/>
        <v/>
      </c>
      <c r="S83" s="380" t="str" cm="1">
        <f t="array" ref="S83">_xlfn.IFS(Q83="YES",IF(G83&lt;=Calculator!AS67*97%,"",IF(G83&gt;=Calculator!AS67*97%,ROUNDUP(Calculator!AS67*97%,0),ROUNDUP(Calculator!AS67*97%,0))),Q83="NO","",Q83="NA","",Q83="","")</f>
        <v/>
      </c>
      <c r="T83" s="381" cm="1">
        <f t="array" ref="T83">IF(LEN(F83)=0,2,IF(SUMPRODUCT(($F$19:$F$1518=F83)*($C$19:$C$1518=C83))&gt;1, 1, 0))</f>
        <v>2</v>
      </c>
      <c r="U83" s="381">
        <f t="array" ref="U83">IFERROR(1/SUMPRODUCT(($F$19:$F$1518=F83)*($C$19:$C$1518=C83)), IF(LEN(F83)&gt;0, 1, ""))</f>
        <v>6.6755674232309744E-4</v>
      </c>
      <c r="V83" s="382" t="str">
        <f>IF(H83="","",VALUE(IFERROR(CHOOSE(MATCH(H83,{0,1,2,3,4,5},0),2.5,3.5,4.5,5.5,6.5,7.5),"")))</f>
        <v/>
      </c>
      <c r="W83" s="382" t="str">
        <f>IF(AND(I83="YES",COUNTIFS(F$19:F83,F83,I$19:I83,"YES")=1),1,"")</f>
        <v/>
      </c>
      <c r="Z83" s="32"/>
    </row>
    <row r="84" spans="1:26" ht="12.95" customHeight="1" x14ac:dyDescent="0.2">
      <c r="A84" s="32" t="str">
        <f t="shared" si="2"/>
        <v xml:space="preserve"> UNIT </v>
      </c>
      <c r="B84" s="69">
        <v>66</v>
      </c>
      <c r="C84" s="197"/>
      <c r="D84" s="398"/>
      <c r="E84" s="398"/>
      <c r="F84" s="398"/>
      <c r="G84" s="399"/>
      <c r="H84" s="398"/>
      <c r="I84" s="400"/>
      <c r="J84" s="400"/>
      <c r="K84" s="401"/>
      <c r="L84" s="398"/>
      <c r="M84" s="398"/>
      <c r="N84" s="398"/>
      <c r="O84" s="402"/>
      <c r="P84" s="402"/>
      <c r="Q84" s="171" t="str">
        <f>Calculator!M68</f>
        <v/>
      </c>
      <c r="R84" s="340" t="str">
        <f t="shared" ref="R84:R147" si="3">IF(Q84="YES",IF(S84&lt;G84,S84,G84),"")</f>
        <v/>
      </c>
      <c r="S84" s="380" t="str" cm="1">
        <f t="array" ref="S84">_xlfn.IFS(Q84="YES",IF(G84&lt;=Calculator!AS68*97%,"",IF(G84&gt;=Calculator!AS68*97%,ROUNDUP(Calculator!AS68*97%,0),ROUNDUP(Calculator!AS68*97%,0))),Q84="NO","",Q84="NA","",Q84="","")</f>
        <v/>
      </c>
      <c r="T84" s="381" cm="1">
        <f t="array" ref="T84">IF(LEN(F84)=0,2,IF(SUMPRODUCT(($F$19:$F$1518=F84)*($C$19:$C$1518=C84))&gt;1, 1, 0))</f>
        <v>2</v>
      </c>
      <c r="U84" s="381">
        <f t="array" ref="U84">IFERROR(1/SUMPRODUCT(($F$19:$F$1518=F84)*($C$19:$C$1518=C84)), IF(LEN(F84)&gt;0, 1, ""))</f>
        <v>6.6755674232309744E-4</v>
      </c>
      <c r="V84" s="382" t="str">
        <f>IF(H84="","",VALUE(IFERROR(CHOOSE(MATCH(H84,{0,1,2,3,4,5},0),2.5,3.5,4.5,5.5,6.5,7.5),"")))</f>
        <v/>
      </c>
      <c r="W84" s="382" t="str">
        <f>IF(AND(I84="YES",COUNTIFS(F$19:F84,F84,I$19:I84,"YES")=1),1,"")</f>
        <v/>
      </c>
      <c r="Z84" s="32"/>
    </row>
    <row r="85" spans="1:26" ht="12.95" customHeight="1" x14ac:dyDescent="0.2">
      <c r="A85" s="32" t="str">
        <f t="shared" si="2"/>
        <v xml:space="preserve"> UNIT </v>
      </c>
      <c r="B85" s="69">
        <v>67</v>
      </c>
      <c r="C85" s="197"/>
      <c r="D85" s="398"/>
      <c r="E85" s="398"/>
      <c r="F85" s="398"/>
      <c r="G85" s="399"/>
      <c r="H85" s="398"/>
      <c r="I85" s="400"/>
      <c r="J85" s="400"/>
      <c r="K85" s="401"/>
      <c r="L85" s="398"/>
      <c r="M85" s="398"/>
      <c r="N85" s="398"/>
      <c r="O85" s="402"/>
      <c r="P85" s="402"/>
      <c r="Q85" s="171" t="str">
        <f>Calculator!M69</f>
        <v/>
      </c>
      <c r="R85" s="340" t="str">
        <f t="shared" si="3"/>
        <v/>
      </c>
      <c r="S85" s="380" t="str" cm="1">
        <f t="array" ref="S85">_xlfn.IFS(Q85="YES",IF(G85&lt;=Calculator!AS69*97%,"",IF(G85&gt;=Calculator!AS69*97%,ROUNDUP(Calculator!AS69*97%,0),ROUNDUP(Calculator!AS69*97%,0))),Q85="NO","",Q85="NA","",Q85="","")</f>
        <v/>
      </c>
      <c r="T85" s="381" cm="1">
        <f t="array" ref="T85">IF(LEN(F85)=0,2,IF(SUMPRODUCT(($F$19:$F$1518=F85)*($C$19:$C$1518=C85))&gt;1, 1, 0))</f>
        <v>2</v>
      </c>
      <c r="U85" s="381">
        <f t="array" ref="U85">IFERROR(1/SUMPRODUCT(($F$19:$F$1518=F85)*($C$19:$C$1518=C85)), IF(LEN(F85)&gt;0, 1, ""))</f>
        <v>6.6755674232309744E-4</v>
      </c>
      <c r="V85" s="382" t="str">
        <f>IF(H85="","",VALUE(IFERROR(CHOOSE(MATCH(H85,{0,1,2,3,4,5},0),2.5,3.5,4.5,5.5,6.5,7.5),"")))</f>
        <v/>
      </c>
      <c r="W85" s="382" t="str">
        <f>IF(AND(I85="YES",COUNTIFS(F$19:F85,F85,I$19:I85,"YES")=1),1,"")</f>
        <v/>
      </c>
      <c r="Z85" s="32"/>
    </row>
    <row r="86" spans="1:26" ht="12.95" customHeight="1" x14ac:dyDescent="0.2">
      <c r="A86" s="32" t="str">
        <f t="shared" si="2"/>
        <v xml:space="preserve"> UNIT </v>
      </c>
      <c r="B86" s="69">
        <v>68</v>
      </c>
      <c r="C86" s="197"/>
      <c r="D86" s="398"/>
      <c r="E86" s="398"/>
      <c r="F86" s="398"/>
      <c r="G86" s="399"/>
      <c r="H86" s="398"/>
      <c r="I86" s="400"/>
      <c r="J86" s="400"/>
      <c r="K86" s="401"/>
      <c r="L86" s="398"/>
      <c r="M86" s="398"/>
      <c r="N86" s="398"/>
      <c r="O86" s="402"/>
      <c r="P86" s="402"/>
      <c r="Q86" s="171" t="str">
        <f>Calculator!M70</f>
        <v/>
      </c>
      <c r="R86" s="340" t="str">
        <f t="shared" si="3"/>
        <v/>
      </c>
      <c r="S86" s="380" t="str" cm="1">
        <f t="array" ref="S86">_xlfn.IFS(Q86="YES",IF(G86&lt;=Calculator!AS70*97%,"",IF(G86&gt;=Calculator!AS70*97%,ROUNDUP(Calculator!AS70*97%,0),ROUNDUP(Calculator!AS70*97%,0))),Q86="NO","",Q86="NA","",Q86="","")</f>
        <v/>
      </c>
      <c r="T86" s="381" cm="1">
        <f t="array" ref="T86">IF(LEN(F86)=0,2,IF(SUMPRODUCT(($F$19:$F$1518=F86)*($C$19:$C$1518=C86))&gt;1, 1, 0))</f>
        <v>2</v>
      </c>
      <c r="U86" s="381">
        <f t="array" ref="U86">IFERROR(1/SUMPRODUCT(($F$19:$F$1518=F86)*($C$19:$C$1518=C86)), IF(LEN(F86)&gt;0, 1, ""))</f>
        <v>6.6755674232309744E-4</v>
      </c>
      <c r="V86" s="382" t="str">
        <f>IF(H86="","",VALUE(IFERROR(CHOOSE(MATCH(H86,{0,1,2,3,4,5},0),2.5,3.5,4.5,5.5,6.5,7.5),"")))</f>
        <v/>
      </c>
      <c r="W86" s="382" t="str">
        <f>IF(AND(I86="YES",COUNTIFS(F$19:F86,F86,I$19:I86,"YES")=1),1,"")</f>
        <v/>
      </c>
      <c r="Z86" s="32"/>
    </row>
    <row r="87" spans="1:26" ht="12.95" customHeight="1" x14ac:dyDescent="0.2">
      <c r="A87" s="32" t="str">
        <f t="shared" si="2"/>
        <v xml:space="preserve"> UNIT </v>
      </c>
      <c r="B87" s="69">
        <v>69</v>
      </c>
      <c r="C87" s="197"/>
      <c r="D87" s="398"/>
      <c r="E87" s="398"/>
      <c r="F87" s="398"/>
      <c r="G87" s="399"/>
      <c r="H87" s="398"/>
      <c r="I87" s="400"/>
      <c r="J87" s="400"/>
      <c r="K87" s="401"/>
      <c r="L87" s="398"/>
      <c r="M87" s="398"/>
      <c r="N87" s="398"/>
      <c r="O87" s="402"/>
      <c r="P87" s="402"/>
      <c r="Q87" s="171" t="str">
        <f>Calculator!M71</f>
        <v/>
      </c>
      <c r="R87" s="340" t="str">
        <f t="shared" si="3"/>
        <v/>
      </c>
      <c r="S87" s="380" t="str" cm="1">
        <f t="array" ref="S87">_xlfn.IFS(Q87="YES",IF(G87&lt;=Calculator!AS71*97%,"",IF(G87&gt;=Calculator!AS71*97%,ROUNDUP(Calculator!AS71*97%,0),ROUNDUP(Calculator!AS71*97%,0))),Q87="NO","",Q87="NA","",Q87="","")</f>
        <v/>
      </c>
      <c r="T87" s="381" cm="1">
        <f t="array" ref="T87">IF(LEN(F87)=0,2,IF(SUMPRODUCT(($F$19:$F$1518=F87)*($C$19:$C$1518=C87))&gt;1, 1, 0))</f>
        <v>2</v>
      </c>
      <c r="U87" s="381">
        <f t="array" ref="U87">IFERROR(1/SUMPRODUCT(($F$19:$F$1518=F87)*($C$19:$C$1518=C87)), IF(LEN(F87)&gt;0, 1, ""))</f>
        <v>6.6755674232309744E-4</v>
      </c>
      <c r="V87" s="382" t="str">
        <f>IF(H87="","",VALUE(IFERROR(CHOOSE(MATCH(H87,{0,1,2,3,4,5},0),2.5,3.5,4.5,5.5,6.5,7.5),"")))</f>
        <v/>
      </c>
      <c r="W87" s="382" t="str">
        <f>IF(AND(I87="YES",COUNTIFS(F$19:F87,F87,I$19:I87,"YES")=1),1,"")</f>
        <v/>
      </c>
      <c r="Z87" s="32"/>
    </row>
    <row r="88" spans="1:26" ht="12.95" customHeight="1" x14ac:dyDescent="0.2">
      <c r="A88" s="32" t="str">
        <f t="shared" si="2"/>
        <v xml:space="preserve"> UNIT </v>
      </c>
      <c r="B88" s="69">
        <v>70</v>
      </c>
      <c r="C88" s="197"/>
      <c r="D88" s="398"/>
      <c r="E88" s="398"/>
      <c r="F88" s="398"/>
      <c r="G88" s="399"/>
      <c r="H88" s="398"/>
      <c r="I88" s="400"/>
      <c r="J88" s="400"/>
      <c r="K88" s="401"/>
      <c r="L88" s="398"/>
      <c r="M88" s="398"/>
      <c r="N88" s="398"/>
      <c r="O88" s="402"/>
      <c r="P88" s="402"/>
      <c r="Q88" s="171" t="str">
        <f>Calculator!M72</f>
        <v/>
      </c>
      <c r="R88" s="340" t="str">
        <f t="shared" si="3"/>
        <v/>
      </c>
      <c r="S88" s="380" t="str" cm="1">
        <f t="array" ref="S88">_xlfn.IFS(Q88="YES",IF(G88&lt;=Calculator!AS72*97%,"",IF(G88&gt;=Calculator!AS72*97%,ROUNDUP(Calculator!AS72*97%,0),ROUNDUP(Calculator!AS72*97%,0))),Q88="NO","",Q88="NA","",Q88="","")</f>
        <v/>
      </c>
      <c r="T88" s="381" cm="1">
        <f t="array" ref="T88">IF(LEN(F88)=0,2,IF(SUMPRODUCT(($F$19:$F$1518=F88)*($C$19:$C$1518=C88))&gt;1, 1, 0))</f>
        <v>2</v>
      </c>
      <c r="U88" s="381">
        <f t="array" ref="U88">IFERROR(1/SUMPRODUCT(($F$19:$F$1518=F88)*($C$19:$C$1518=C88)), IF(LEN(F88)&gt;0, 1, ""))</f>
        <v>6.6755674232309744E-4</v>
      </c>
      <c r="V88" s="382" t="str">
        <f>IF(H88="","",VALUE(IFERROR(CHOOSE(MATCH(H88,{0,1,2,3,4,5},0),2.5,3.5,4.5,5.5,6.5,7.5),"")))</f>
        <v/>
      </c>
      <c r="W88" s="382" t="str">
        <f>IF(AND(I88="YES",COUNTIFS(F$19:F88,F88,I$19:I88,"YES")=1),1,"")</f>
        <v/>
      </c>
      <c r="Z88" s="32"/>
    </row>
    <row r="89" spans="1:26" ht="12.95" customHeight="1" x14ac:dyDescent="0.2">
      <c r="A89" s="32" t="str">
        <f t="shared" si="2"/>
        <v xml:space="preserve"> UNIT </v>
      </c>
      <c r="B89" s="69">
        <v>71</v>
      </c>
      <c r="C89" s="197"/>
      <c r="D89" s="398"/>
      <c r="E89" s="398"/>
      <c r="F89" s="398"/>
      <c r="G89" s="399"/>
      <c r="H89" s="398"/>
      <c r="I89" s="400"/>
      <c r="J89" s="400"/>
      <c r="K89" s="401"/>
      <c r="L89" s="398"/>
      <c r="M89" s="398"/>
      <c r="N89" s="398"/>
      <c r="O89" s="402"/>
      <c r="P89" s="402"/>
      <c r="Q89" s="171" t="str">
        <f>Calculator!M73</f>
        <v/>
      </c>
      <c r="R89" s="340" t="str">
        <f t="shared" si="3"/>
        <v/>
      </c>
      <c r="S89" s="380" t="str" cm="1">
        <f t="array" ref="S89">_xlfn.IFS(Q89="YES",IF(G89&lt;=Calculator!AS73*97%,"",IF(G89&gt;=Calculator!AS73*97%,ROUNDUP(Calculator!AS73*97%,0),ROUNDUP(Calculator!AS73*97%,0))),Q89="NO","",Q89="NA","",Q89="","")</f>
        <v/>
      </c>
      <c r="T89" s="381" cm="1">
        <f t="array" ref="T89">IF(LEN(F89)=0,2,IF(SUMPRODUCT(($F$19:$F$1518=F89)*($C$19:$C$1518=C89))&gt;1, 1, 0))</f>
        <v>2</v>
      </c>
      <c r="U89" s="381">
        <f t="array" ref="U89">IFERROR(1/SUMPRODUCT(($F$19:$F$1518=F89)*($C$19:$C$1518=C89)), IF(LEN(F89)&gt;0, 1, ""))</f>
        <v>6.6755674232309744E-4</v>
      </c>
      <c r="V89" s="382" t="str">
        <f>IF(H89="","",VALUE(IFERROR(CHOOSE(MATCH(H89,{0,1,2,3,4,5},0),2.5,3.5,4.5,5.5,6.5,7.5),"")))</f>
        <v/>
      </c>
      <c r="W89" s="382" t="str">
        <f>IF(AND(I89="YES",COUNTIFS(F$19:F89,F89,I$19:I89,"YES")=1),1,"")</f>
        <v/>
      </c>
      <c r="Z89" s="32"/>
    </row>
    <row r="90" spans="1:26" ht="12.95" customHeight="1" x14ac:dyDescent="0.2">
      <c r="A90" s="32" t="str">
        <f t="shared" si="2"/>
        <v xml:space="preserve"> UNIT </v>
      </c>
      <c r="B90" s="69">
        <v>72</v>
      </c>
      <c r="C90" s="197"/>
      <c r="D90" s="398"/>
      <c r="E90" s="398"/>
      <c r="F90" s="398"/>
      <c r="G90" s="399"/>
      <c r="H90" s="398"/>
      <c r="I90" s="400"/>
      <c r="J90" s="400"/>
      <c r="K90" s="401"/>
      <c r="L90" s="398"/>
      <c r="M90" s="398"/>
      <c r="N90" s="398"/>
      <c r="O90" s="402"/>
      <c r="P90" s="402"/>
      <c r="Q90" s="171" t="str">
        <f>Calculator!M74</f>
        <v/>
      </c>
      <c r="R90" s="340" t="str">
        <f t="shared" si="3"/>
        <v/>
      </c>
      <c r="S90" s="380" t="str" cm="1">
        <f t="array" ref="S90">_xlfn.IFS(Q90="YES",IF(G90&lt;=Calculator!AS74*97%,"",IF(G90&gt;=Calculator!AS74*97%,ROUNDUP(Calculator!AS74*97%,0),ROUNDUP(Calculator!AS74*97%,0))),Q90="NO","",Q90="NA","",Q90="","")</f>
        <v/>
      </c>
      <c r="T90" s="381" cm="1">
        <f t="array" ref="T90">IF(LEN(F90)=0,2,IF(SUMPRODUCT(($F$19:$F$1518=F90)*($C$19:$C$1518=C90))&gt;1, 1, 0))</f>
        <v>2</v>
      </c>
      <c r="U90" s="381">
        <f t="array" ref="U90">IFERROR(1/SUMPRODUCT(($F$19:$F$1518=F90)*($C$19:$C$1518=C90)), IF(LEN(F90)&gt;0, 1, ""))</f>
        <v>6.6755674232309744E-4</v>
      </c>
      <c r="V90" s="382" t="str">
        <f>IF(H90="","",VALUE(IFERROR(CHOOSE(MATCH(H90,{0,1,2,3,4,5},0),2.5,3.5,4.5,5.5,6.5,7.5),"")))</f>
        <v/>
      </c>
      <c r="W90" s="382" t="str">
        <f>IF(AND(I90="YES",COUNTIFS(F$19:F90,F90,I$19:I90,"YES")=1),1,"")</f>
        <v/>
      </c>
      <c r="Z90" s="32"/>
    </row>
    <row r="91" spans="1:26" ht="12.95" customHeight="1" x14ac:dyDescent="0.2">
      <c r="A91" s="32" t="str">
        <f t="shared" si="2"/>
        <v xml:space="preserve"> UNIT </v>
      </c>
      <c r="B91" s="69">
        <v>73</v>
      </c>
      <c r="C91" s="197"/>
      <c r="D91" s="398"/>
      <c r="E91" s="398"/>
      <c r="F91" s="398"/>
      <c r="G91" s="399"/>
      <c r="H91" s="398"/>
      <c r="I91" s="400"/>
      <c r="J91" s="400"/>
      <c r="K91" s="401"/>
      <c r="L91" s="398"/>
      <c r="M91" s="398"/>
      <c r="N91" s="398"/>
      <c r="O91" s="402"/>
      <c r="P91" s="402"/>
      <c r="Q91" s="171" t="str">
        <f>Calculator!M75</f>
        <v/>
      </c>
      <c r="R91" s="340" t="str">
        <f t="shared" si="3"/>
        <v/>
      </c>
      <c r="S91" s="380" t="str" cm="1">
        <f t="array" ref="S91">_xlfn.IFS(Q91="YES",IF(G91&lt;=Calculator!AS75*97%,"",IF(G91&gt;=Calculator!AS75*97%,ROUNDUP(Calculator!AS75*97%,0),ROUNDUP(Calculator!AS75*97%,0))),Q91="NO","",Q91="NA","",Q91="","")</f>
        <v/>
      </c>
      <c r="T91" s="381" cm="1">
        <f t="array" ref="T91">IF(LEN(F91)=0,2,IF(SUMPRODUCT(($F$19:$F$1518=F91)*($C$19:$C$1518=C91))&gt;1, 1, 0))</f>
        <v>2</v>
      </c>
      <c r="U91" s="381">
        <f t="array" ref="U91">IFERROR(1/SUMPRODUCT(($F$19:$F$1518=F91)*($C$19:$C$1518=C91)), IF(LEN(F91)&gt;0, 1, ""))</f>
        <v>6.6755674232309744E-4</v>
      </c>
      <c r="V91" s="382" t="str">
        <f>IF(H91="","",VALUE(IFERROR(CHOOSE(MATCH(H91,{0,1,2,3,4,5},0),2.5,3.5,4.5,5.5,6.5,7.5),"")))</f>
        <v/>
      </c>
      <c r="W91" s="382" t="str">
        <f>IF(AND(I91="YES",COUNTIFS(F$19:F91,F91,I$19:I91,"YES")=1),1,"")</f>
        <v/>
      </c>
      <c r="Z91" s="32"/>
    </row>
    <row r="92" spans="1:26" ht="12.95" customHeight="1" x14ac:dyDescent="0.2">
      <c r="A92" s="32" t="str">
        <f t="shared" si="2"/>
        <v xml:space="preserve"> UNIT </v>
      </c>
      <c r="B92" s="69">
        <v>74</v>
      </c>
      <c r="C92" s="197"/>
      <c r="D92" s="398"/>
      <c r="E92" s="398"/>
      <c r="F92" s="398"/>
      <c r="G92" s="399"/>
      <c r="H92" s="398"/>
      <c r="I92" s="400"/>
      <c r="J92" s="400"/>
      <c r="K92" s="401"/>
      <c r="L92" s="398"/>
      <c r="M92" s="398"/>
      <c r="N92" s="398"/>
      <c r="O92" s="402"/>
      <c r="P92" s="402"/>
      <c r="Q92" s="171" t="str">
        <f>Calculator!M76</f>
        <v/>
      </c>
      <c r="R92" s="340" t="str">
        <f t="shared" si="3"/>
        <v/>
      </c>
      <c r="S92" s="380" t="str" cm="1">
        <f t="array" ref="S92">_xlfn.IFS(Q92="YES",IF(G92&lt;=Calculator!AS76*97%,"",IF(G92&gt;=Calculator!AS76*97%,ROUNDUP(Calculator!AS76*97%,0),ROUNDUP(Calculator!AS76*97%,0))),Q92="NO","",Q92="NA","",Q92="","")</f>
        <v/>
      </c>
      <c r="T92" s="381" cm="1">
        <f t="array" ref="T92">IF(LEN(F92)=0,2,IF(SUMPRODUCT(($F$19:$F$1518=F92)*($C$19:$C$1518=C92))&gt;1, 1, 0))</f>
        <v>2</v>
      </c>
      <c r="U92" s="381">
        <f t="array" ref="U92">IFERROR(1/SUMPRODUCT(($F$19:$F$1518=F92)*($C$19:$C$1518=C92)), IF(LEN(F92)&gt;0, 1, ""))</f>
        <v>6.6755674232309744E-4</v>
      </c>
      <c r="V92" s="382" t="str">
        <f>IF(H92="","",VALUE(IFERROR(CHOOSE(MATCH(H92,{0,1,2,3,4,5},0),2.5,3.5,4.5,5.5,6.5,7.5),"")))</f>
        <v/>
      </c>
      <c r="W92" s="382" t="str">
        <f>IF(AND(I92="YES",COUNTIFS(F$19:F92,F92,I$19:I92,"YES")=1),1,"")</f>
        <v/>
      </c>
      <c r="Z92" s="32"/>
    </row>
    <row r="93" spans="1:26" ht="12.95" customHeight="1" x14ac:dyDescent="0.2">
      <c r="A93" s="32" t="str">
        <f t="shared" si="2"/>
        <v xml:space="preserve"> UNIT </v>
      </c>
      <c r="B93" s="69">
        <v>75</v>
      </c>
      <c r="C93" s="197"/>
      <c r="D93" s="398"/>
      <c r="E93" s="398"/>
      <c r="F93" s="398"/>
      <c r="G93" s="399"/>
      <c r="H93" s="398"/>
      <c r="I93" s="400"/>
      <c r="J93" s="400"/>
      <c r="K93" s="401"/>
      <c r="L93" s="398"/>
      <c r="M93" s="398"/>
      <c r="N93" s="398"/>
      <c r="O93" s="402"/>
      <c r="P93" s="402"/>
      <c r="Q93" s="171" t="str">
        <f>Calculator!M77</f>
        <v/>
      </c>
      <c r="R93" s="340" t="str">
        <f t="shared" si="3"/>
        <v/>
      </c>
      <c r="S93" s="380" t="str" cm="1">
        <f t="array" ref="S93">_xlfn.IFS(Q93="YES",IF(G93&lt;=Calculator!AS77*97%,"",IF(G93&gt;=Calculator!AS77*97%,ROUNDUP(Calculator!AS77*97%,0),ROUNDUP(Calculator!AS77*97%,0))),Q93="NO","",Q93="NA","",Q93="","")</f>
        <v/>
      </c>
      <c r="T93" s="381" cm="1">
        <f t="array" ref="T93">IF(LEN(F93)=0,2,IF(SUMPRODUCT(($F$19:$F$1518=F93)*($C$19:$C$1518=C93))&gt;1, 1, 0))</f>
        <v>2</v>
      </c>
      <c r="U93" s="381">
        <f t="array" ref="U93">IFERROR(1/SUMPRODUCT(($F$19:$F$1518=F93)*($C$19:$C$1518=C93)), IF(LEN(F93)&gt;0, 1, ""))</f>
        <v>6.6755674232309744E-4</v>
      </c>
      <c r="V93" s="382" t="str">
        <f>IF(H93="","",VALUE(IFERROR(CHOOSE(MATCH(H93,{0,1,2,3,4,5},0),2.5,3.5,4.5,5.5,6.5,7.5),"")))</f>
        <v/>
      </c>
      <c r="W93" s="382" t="str">
        <f>IF(AND(I93="YES",COUNTIFS(F$19:F93,F93,I$19:I93,"YES")=1),1,"")</f>
        <v/>
      </c>
      <c r="Z93" s="32"/>
    </row>
    <row r="94" spans="1:26" ht="12.95" customHeight="1" x14ac:dyDescent="0.2">
      <c r="A94" s="32" t="str">
        <f t="shared" si="2"/>
        <v xml:space="preserve"> UNIT </v>
      </c>
      <c r="B94" s="69">
        <v>76</v>
      </c>
      <c r="C94" s="197"/>
      <c r="D94" s="398"/>
      <c r="E94" s="398"/>
      <c r="F94" s="398"/>
      <c r="G94" s="399"/>
      <c r="H94" s="398"/>
      <c r="I94" s="400"/>
      <c r="J94" s="400"/>
      <c r="K94" s="401"/>
      <c r="L94" s="398"/>
      <c r="M94" s="398"/>
      <c r="N94" s="398"/>
      <c r="O94" s="402"/>
      <c r="P94" s="402"/>
      <c r="Q94" s="171" t="str">
        <f>Calculator!M78</f>
        <v/>
      </c>
      <c r="R94" s="340" t="str">
        <f t="shared" si="3"/>
        <v/>
      </c>
      <c r="S94" s="380" t="str" cm="1">
        <f t="array" ref="S94">_xlfn.IFS(Q94="YES",IF(G94&lt;=Calculator!AS78*97%,"",IF(G94&gt;=Calculator!AS78*97%,ROUNDUP(Calculator!AS78*97%,0),ROUNDUP(Calculator!AS78*97%,0))),Q94="NO","",Q94="NA","",Q94="","")</f>
        <v/>
      </c>
      <c r="T94" s="381" cm="1">
        <f t="array" ref="T94">IF(LEN(F94)=0,2,IF(SUMPRODUCT(($F$19:$F$1518=F94)*($C$19:$C$1518=C94))&gt;1, 1, 0))</f>
        <v>2</v>
      </c>
      <c r="U94" s="381">
        <f t="array" ref="U94">IFERROR(1/SUMPRODUCT(($F$19:$F$1518=F94)*($C$19:$C$1518=C94)), IF(LEN(F94)&gt;0, 1, ""))</f>
        <v>6.6755674232309744E-4</v>
      </c>
      <c r="V94" s="382" t="str">
        <f>IF(H94="","",VALUE(IFERROR(CHOOSE(MATCH(H94,{0,1,2,3,4,5},0),2.5,3.5,4.5,5.5,6.5,7.5),"")))</f>
        <v/>
      </c>
      <c r="W94" s="382" t="str">
        <f>IF(AND(I94="YES",COUNTIFS(F$19:F94,F94,I$19:I94,"YES")=1),1,"")</f>
        <v/>
      </c>
      <c r="Z94" s="32"/>
    </row>
    <row r="95" spans="1:26" ht="12.95" customHeight="1" x14ac:dyDescent="0.2">
      <c r="A95" s="32" t="str">
        <f t="shared" si="2"/>
        <v xml:space="preserve"> UNIT </v>
      </c>
      <c r="B95" s="69">
        <v>77</v>
      </c>
      <c r="C95" s="197"/>
      <c r="D95" s="398"/>
      <c r="E95" s="398"/>
      <c r="F95" s="398"/>
      <c r="G95" s="399"/>
      <c r="H95" s="398"/>
      <c r="I95" s="400"/>
      <c r="J95" s="400"/>
      <c r="K95" s="401"/>
      <c r="L95" s="398"/>
      <c r="M95" s="398"/>
      <c r="N95" s="398"/>
      <c r="O95" s="402"/>
      <c r="P95" s="402"/>
      <c r="Q95" s="171" t="str">
        <f>Calculator!M79</f>
        <v/>
      </c>
      <c r="R95" s="340" t="str">
        <f t="shared" si="3"/>
        <v/>
      </c>
      <c r="S95" s="380" t="str" cm="1">
        <f t="array" ref="S95">_xlfn.IFS(Q95="YES",IF(G95&lt;=Calculator!AS79*97%,"",IF(G95&gt;=Calculator!AS79*97%,ROUNDUP(Calculator!AS79*97%,0),ROUNDUP(Calculator!AS79*97%,0))),Q95="NO","",Q95="NA","",Q95="","")</f>
        <v/>
      </c>
      <c r="T95" s="381" cm="1">
        <f t="array" ref="T95">IF(LEN(F95)=0,2,IF(SUMPRODUCT(($F$19:$F$1518=F95)*($C$19:$C$1518=C95))&gt;1, 1, 0))</f>
        <v>2</v>
      </c>
      <c r="U95" s="381">
        <f t="array" ref="U95">IFERROR(1/SUMPRODUCT(($F$19:$F$1518=F95)*($C$19:$C$1518=C95)), IF(LEN(F95)&gt;0, 1, ""))</f>
        <v>6.6755674232309744E-4</v>
      </c>
      <c r="V95" s="382" t="str">
        <f>IF(H95="","",VALUE(IFERROR(CHOOSE(MATCH(H95,{0,1,2,3,4,5},0),2.5,3.5,4.5,5.5,6.5,7.5),"")))</f>
        <v/>
      </c>
      <c r="W95" s="382" t="str">
        <f>IF(AND(I95="YES",COUNTIFS(F$19:F95,F95,I$19:I95,"YES")=1),1,"")</f>
        <v/>
      </c>
      <c r="Z95" s="32"/>
    </row>
    <row r="96" spans="1:26" ht="12.95" customHeight="1" x14ac:dyDescent="0.2">
      <c r="A96" s="32" t="str">
        <f t="shared" si="2"/>
        <v xml:space="preserve"> UNIT </v>
      </c>
      <c r="B96" s="69">
        <v>78</v>
      </c>
      <c r="C96" s="197"/>
      <c r="D96" s="398"/>
      <c r="E96" s="398"/>
      <c r="F96" s="398"/>
      <c r="G96" s="399"/>
      <c r="H96" s="398"/>
      <c r="I96" s="400"/>
      <c r="J96" s="400"/>
      <c r="K96" s="401"/>
      <c r="L96" s="398"/>
      <c r="M96" s="398"/>
      <c r="N96" s="398"/>
      <c r="O96" s="402"/>
      <c r="P96" s="402"/>
      <c r="Q96" s="171" t="str">
        <f>Calculator!M80</f>
        <v/>
      </c>
      <c r="R96" s="340" t="str">
        <f t="shared" si="3"/>
        <v/>
      </c>
      <c r="S96" s="380" t="str" cm="1">
        <f t="array" ref="S96">_xlfn.IFS(Q96="YES",IF(G96&lt;=Calculator!AS80*97%,"",IF(G96&gt;=Calculator!AS80*97%,ROUNDUP(Calculator!AS80*97%,0),ROUNDUP(Calculator!AS80*97%,0))),Q96="NO","",Q96="NA","",Q96="","")</f>
        <v/>
      </c>
      <c r="T96" s="381" cm="1">
        <f t="array" ref="T96">IF(LEN(F96)=0,2,IF(SUMPRODUCT(($F$19:$F$1518=F96)*($C$19:$C$1518=C96))&gt;1, 1, 0))</f>
        <v>2</v>
      </c>
      <c r="U96" s="381">
        <f t="array" ref="U96">IFERROR(1/SUMPRODUCT(($F$19:$F$1518=F96)*($C$19:$C$1518=C96)), IF(LEN(F96)&gt;0, 1, ""))</f>
        <v>6.6755674232309744E-4</v>
      </c>
      <c r="V96" s="382" t="str">
        <f>IF(H96="","",VALUE(IFERROR(CHOOSE(MATCH(H96,{0,1,2,3,4,5},0),2.5,3.5,4.5,5.5,6.5,7.5),"")))</f>
        <v/>
      </c>
      <c r="W96" s="382" t="str">
        <f>IF(AND(I96="YES",COUNTIFS(F$19:F96,F96,I$19:I96,"YES")=1),1,"")</f>
        <v/>
      </c>
      <c r="Z96" s="32"/>
    </row>
    <row r="97" spans="1:26" ht="12.95" customHeight="1" x14ac:dyDescent="0.2">
      <c r="A97" s="32" t="str">
        <f t="shared" si="2"/>
        <v xml:space="preserve"> UNIT </v>
      </c>
      <c r="B97" s="69">
        <v>79</v>
      </c>
      <c r="C97" s="197"/>
      <c r="D97" s="398"/>
      <c r="E97" s="398"/>
      <c r="F97" s="398"/>
      <c r="G97" s="399"/>
      <c r="H97" s="398"/>
      <c r="I97" s="400"/>
      <c r="J97" s="400"/>
      <c r="K97" s="401"/>
      <c r="L97" s="398"/>
      <c r="M97" s="398"/>
      <c r="N97" s="398"/>
      <c r="O97" s="402"/>
      <c r="P97" s="402"/>
      <c r="Q97" s="171" t="str">
        <f>Calculator!M81</f>
        <v/>
      </c>
      <c r="R97" s="340" t="str">
        <f t="shared" si="3"/>
        <v/>
      </c>
      <c r="S97" s="380" t="str" cm="1">
        <f t="array" ref="S97">_xlfn.IFS(Q97="YES",IF(G97&lt;=Calculator!AS81*97%,"",IF(G97&gt;=Calculator!AS81*97%,ROUNDUP(Calculator!AS81*97%,0),ROUNDUP(Calculator!AS81*97%,0))),Q97="NO","",Q97="NA","",Q97="","")</f>
        <v/>
      </c>
      <c r="T97" s="381" cm="1">
        <f t="array" ref="T97">IF(LEN(F97)=0,2,IF(SUMPRODUCT(($F$19:$F$1518=F97)*($C$19:$C$1518=C97))&gt;1, 1, 0))</f>
        <v>2</v>
      </c>
      <c r="U97" s="381">
        <f t="array" ref="U97">IFERROR(1/SUMPRODUCT(($F$19:$F$1518=F97)*($C$19:$C$1518=C97)), IF(LEN(F97)&gt;0, 1, ""))</f>
        <v>6.6755674232309744E-4</v>
      </c>
      <c r="V97" s="382" t="str">
        <f>IF(H97="","",VALUE(IFERROR(CHOOSE(MATCH(H97,{0,1,2,3,4,5},0),2.5,3.5,4.5,5.5,6.5,7.5),"")))</f>
        <v/>
      </c>
      <c r="W97" s="382" t="str">
        <f>IF(AND(I97="YES",COUNTIFS(F$19:F97,F97,I$19:I97,"YES")=1),1,"")</f>
        <v/>
      </c>
      <c r="Z97" s="32"/>
    </row>
    <row r="98" spans="1:26" ht="12.95" customHeight="1" x14ac:dyDescent="0.2">
      <c r="A98" s="32" t="str">
        <f t="shared" si="2"/>
        <v xml:space="preserve"> UNIT </v>
      </c>
      <c r="B98" s="69">
        <v>80</v>
      </c>
      <c r="C98" s="197"/>
      <c r="D98" s="398"/>
      <c r="E98" s="398"/>
      <c r="F98" s="398"/>
      <c r="G98" s="399"/>
      <c r="H98" s="398"/>
      <c r="I98" s="400"/>
      <c r="J98" s="400"/>
      <c r="K98" s="401"/>
      <c r="L98" s="398"/>
      <c r="M98" s="398"/>
      <c r="N98" s="398"/>
      <c r="O98" s="402"/>
      <c r="P98" s="402"/>
      <c r="Q98" s="171" t="str">
        <f>Calculator!M82</f>
        <v/>
      </c>
      <c r="R98" s="340" t="str">
        <f t="shared" si="3"/>
        <v/>
      </c>
      <c r="S98" s="380" t="str" cm="1">
        <f t="array" ref="S98">_xlfn.IFS(Q98="YES",IF(G98&lt;=Calculator!AS82*97%,"",IF(G98&gt;=Calculator!AS82*97%,ROUNDUP(Calculator!AS82*97%,0),ROUNDUP(Calculator!AS82*97%,0))),Q98="NO","",Q98="NA","",Q98="","")</f>
        <v/>
      </c>
      <c r="T98" s="381" cm="1">
        <f t="array" ref="T98">IF(LEN(F98)=0,2,IF(SUMPRODUCT(($F$19:$F$1518=F98)*($C$19:$C$1518=C98))&gt;1, 1, 0))</f>
        <v>2</v>
      </c>
      <c r="U98" s="381">
        <f t="array" ref="U98">IFERROR(1/SUMPRODUCT(($F$19:$F$1518=F98)*($C$19:$C$1518=C98)), IF(LEN(F98)&gt;0, 1, ""))</f>
        <v>6.6755674232309744E-4</v>
      </c>
      <c r="V98" s="382" t="str">
        <f>IF(H98="","",VALUE(IFERROR(CHOOSE(MATCH(H98,{0,1,2,3,4,5},0),2.5,3.5,4.5,5.5,6.5,7.5),"")))</f>
        <v/>
      </c>
      <c r="W98" s="382" t="str">
        <f>IF(AND(I98="YES",COUNTIFS(F$19:F98,F98,I$19:I98,"YES")=1),1,"")</f>
        <v/>
      </c>
      <c r="Z98" s="32"/>
    </row>
    <row r="99" spans="1:26" ht="12.95" customHeight="1" x14ac:dyDescent="0.2">
      <c r="A99" s="32" t="str">
        <f t="shared" si="2"/>
        <v xml:space="preserve"> UNIT </v>
      </c>
      <c r="B99" s="69">
        <v>81</v>
      </c>
      <c r="C99" s="197"/>
      <c r="D99" s="398"/>
      <c r="E99" s="398"/>
      <c r="F99" s="398"/>
      <c r="G99" s="399"/>
      <c r="H99" s="398"/>
      <c r="I99" s="400"/>
      <c r="J99" s="400"/>
      <c r="K99" s="401"/>
      <c r="L99" s="398"/>
      <c r="M99" s="398"/>
      <c r="N99" s="398"/>
      <c r="O99" s="402"/>
      <c r="P99" s="402"/>
      <c r="Q99" s="171" t="str">
        <f>Calculator!M83</f>
        <v/>
      </c>
      <c r="R99" s="340" t="str">
        <f t="shared" si="3"/>
        <v/>
      </c>
      <c r="S99" s="380" t="str" cm="1">
        <f t="array" ref="S99">_xlfn.IFS(Q99="YES",IF(G99&lt;=Calculator!AS83*97%,"",IF(G99&gt;=Calculator!AS83*97%,ROUNDUP(Calculator!AS83*97%,0),ROUNDUP(Calculator!AS83*97%,0))),Q99="NO","",Q99="NA","",Q99="","")</f>
        <v/>
      </c>
      <c r="T99" s="381" cm="1">
        <f t="array" ref="T99">IF(LEN(F99)=0,2,IF(SUMPRODUCT(($F$19:$F$1518=F99)*($C$19:$C$1518=C99))&gt;1, 1, 0))</f>
        <v>2</v>
      </c>
      <c r="U99" s="381">
        <f t="array" ref="U99">IFERROR(1/SUMPRODUCT(($F$19:$F$1518=F99)*($C$19:$C$1518=C99)), IF(LEN(F99)&gt;0, 1, ""))</f>
        <v>6.6755674232309744E-4</v>
      </c>
      <c r="V99" s="382" t="str">
        <f>IF(H99="","",VALUE(IFERROR(CHOOSE(MATCH(H99,{0,1,2,3,4,5},0),2.5,3.5,4.5,5.5,6.5,7.5),"")))</f>
        <v/>
      </c>
      <c r="W99" s="382" t="str">
        <f>IF(AND(I99="YES",COUNTIFS(F$19:F99,F99,I$19:I99,"YES")=1),1,"")</f>
        <v/>
      </c>
      <c r="Z99" s="32"/>
    </row>
    <row r="100" spans="1:26" ht="12.95" customHeight="1" x14ac:dyDescent="0.2">
      <c r="A100" s="32" t="str">
        <f t="shared" si="2"/>
        <v xml:space="preserve"> UNIT </v>
      </c>
      <c r="B100" s="69">
        <v>82</v>
      </c>
      <c r="C100" s="197"/>
      <c r="D100" s="398"/>
      <c r="E100" s="398"/>
      <c r="F100" s="398"/>
      <c r="G100" s="399"/>
      <c r="H100" s="398"/>
      <c r="I100" s="400"/>
      <c r="J100" s="400"/>
      <c r="K100" s="401"/>
      <c r="L100" s="398"/>
      <c r="M100" s="398"/>
      <c r="N100" s="398"/>
      <c r="O100" s="402"/>
      <c r="P100" s="402"/>
      <c r="Q100" s="171" t="str">
        <f>Calculator!M84</f>
        <v/>
      </c>
      <c r="R100" s="340" t="str">
        <f t="shared" si="3"/>
        <v/>
      </c>
      <c r="S100" s="380" t="str" cm="1">
        <f t="array" ref="S100">_xlfn.IFS(Q100="YES",IF(G100&lt;=Calculator!AS84*97%,"",IF(G100&gt;=Calculator!AS84*97%,ROUNDUP(Calculator!AS84*97%,0),ROUNDUP(Calculator!AS84*97%,0))),Q100="NO","",Q100="NA","",Q100="","")</f>
        <v/>
      </c>
      <c r="T100" s="381" cm="1">
        <f t="array" ref="T100">IF(LEN(F100)=0,2,IF(SUMPRODUCT(($F$19:$F$1518=F100)*($C$19:$C$1518=C100))&gt;1, 1, 0))</f>
        <v>2</v>
      </c>
      <c r="U100" s="381">
        <f t="array" ref="U100">IFERROR(1/SUMPRODUCT(($F$19:$F$1518=F100)*($C$19:$C$1518=C100)), IF(LEN(F100)&gt;0, 1, ""))</f>
        <v>6.6755674232309744E-4</v>
      </c>
      <c r="V100" s="382" t="str">
        <f>IF(H100="","",VALUE(IFERROR(CHOOSE(MATCH(H100,{0,1,2,3,4,5},0),2.5,3.5,4.5,5.5,6.5,7.5),"")))</f>
        <v/>
      </c>
      <c r="W100" s="382" t="str">
        <f>IF(AND(I100="YES",COUNTIFS(F$19:F100,F100,I$19:I100,"YES")=1),1,"")</f>
        <v/>
      </c>
      <c r="Z100" s="32"/>
    </row>
    <row r="101" spans="1:26" ht="12.95" customHeight="1" x14ac:dyDescent="0.2">
      <c r="A101" s="32" t="str">
        <f t="shared" si="2"/>
        <v xml:space="preserve"> UNIT </v>
      </c>
      <c r="B101" s="69">
        <v>83</v>
      </c>
      <c r="C101" s="197"/>
      <c r="D101" s="398"/>
      <c r="E101" s="398"/>
      <c r="F101" s="398"/>
      <c r="G101" s="399"/>
      <c r="H101" s="398"/>
      <c r="I101" s="400"/>
      <c r="J101" s="400"/>
      <c r="K101" s="401"/>
      <c r="L101" s="398"/>
      <c r="M101" s="398"/>
      <c r="N101" s="398"/>
      <c r="O101" s="402"/>
      <c r="P101" s="402"/>
      <c r="Q101" s="171" t="str">
        <f>Calculator!M85</f>
        <v/>
      </c>
      <c r="R101" s="340" t="str">
        <f t="shared" si="3"/>
        <v/>
      </c>
      <c r="S101" s="380" t="str" cm="1">
        <f t="array" ref="S101">_xlfn.IFS(Q101="YES",IF(G101&lt;=Calculator!AS85*97%,"",IF(G101&gt;=Calculator!AS85*97%,ROUNDUP(Calculator!AS85*97%,0),ROUNDUP(Calculator!AS85*97%,0))),Q101="NO","",Q101="NA","",Q101="","")</f>
        <v/>
      </c>
      <c r="T101" s="381" cm="1">
        <f t="array" ref="T101">IF(LEN(F101)=0,2,IF(SUMPRODUCT(($F$19:$F$1518=F101)*($C$19:$C$1518=C101))&gt;1, 1, 0))</f>
        <v>2</v>
      </c>
      <c r="U101" s="381">
        <f t="array" ref="U101">IFERROR(1/SUMPRODUCT(($F$19:$F$1518=F101)*($C$19:$C$1518=C101)), IF(LEN(F101)&gt;0, 1, ""))</f>
        <v>6.6755674232309744E-4</v>
      </c>
      <c r="V101" s="382" t="str">
        <f>IF(H101="","",VALUE(IFERROR(CHOOSE(MATCH(H101,{0,1,2,3,4,5},0),2.5,3.5,4.5,5.5,6.5,7.5),"")))</f>
        <v/>
      </c>
      <c r="W101" s="382" t="str">
        <f>IF(AND(I101="YES",COUNTIFS(F$19:F101,F101,I$19:I101,"YES")=1),1,"")</f>
        <v/>
      </c>
      <c r="Z101" s="32"/>
    </row>
    <row r="102" spans="1:26" ht="12.95" customHeight="1" x14ac:dyDescent="0.2">
      <c r="A102" s="32" t="str">
        <f t="shared" si="2"/>
        <v xml:space="preserve"> UNIT </v>
      </c>
      <c r="B102" s="69">
        <v>84</v>
      </c>
      <c r="C102" s="197"/>
      <c r="D102" s="398"/>
      <c r="E102" s="398"/>
      <c r="F102" s="398"/>
      <c r="G102" s="399"/>
      <c r="H102" s="398"/>
      <c r="I102" s="400"/>
      <c r="J102" s="400"/>
      <c r="K102" s="401"/>
      <c r="L102" s="398"/>
      <c r="M102" s="398"/>
      <c r="N102" s="398"/>
      <c r="O102" s="402"/>
      <c r="P102" s="402"/>
      <c r="Q102" s="171" t="str">
        <f>Calculator!M86</f>
        <v/>
      </c>
      <c r="R102" s="340" t="str">
        <f t="shared" si="3"/>
        <v/>
      </c>
      <c r="S102" s="380" t="str" cm="1">
        <f t="array" ref="S102">_xlfn.IFS(Q102="YES",IF(G102&lt;=Calculator!AS86*97%,"",IF(G102&gt;=Calculator!AS86*97%,ROUNDUP(Calculator!AS86*97%,0),ROUNDUP(Calculator!AS86*97%,0))),Q102="NO","",Q102="NA","",Q102="","")</f>
        <v/>
      </c>
      <c r="T102" s="381" cm="1">
        <f t="array" ref="T102">IF(LEN(F102)=0,2,IF(SUMPRODUCT(($F$19:$F$1518=F102)*($C$19:$C$1518=C102))&gt;1, 1, 0))</f>
        <v>2</v>
      </c>
      <c r="U102" s="381">
        <f t="array" ref="U102">IFERROR(1/SUMPRODUCT(($F$19:$F$1518=F102)*($C$19:$C$1518=C102)), IF(LEN(F102)&gt;0, 1, ""))</f>
        <v>6.6755674232309744E-4</v>
      </c>
      <c r="V102" s="382" t="str">
        <f>IF(H102="","",VALUE(IFERROR(CHOOSE(MATCH(H102,{0,1,2,3,4,5},0),2.5,3.5,4.5,5.5,6.5,7.5),"")))</f>
        <v/>
      </c>
      <c r="W102" s="382" t="str">
        <f>IF(AND(I102="YES",COUNTIFS(F$19:F102,F102,I$19:I102,"YES")=1),1,"")</f>
        <v/>
      </c>
      <c r="Z102" s="32"/>
    </row>
    <row r="103" spans="1:26" ht="12.95" customHeight="1" x14ac:dyDescent="0.2">
      <c r="A103" s="32" t="str">
        <f t="shared" si="2"/>
        <v xml:space="preserve"> UNIT </v>
      </c>
      <c r="B103" s="69">
        <v>85</v>
      </c>
      <c r="C103" s="197"/>
      <c r="D103" s="398"/>
      <c r="E103" s="398"/>
      <c r="F103" s="398"/>
      <c r="G103" s="399"/>
      <c r="H103" s="398"/>
      <c r="I103" s="400"/>
      <c r="J103" s="400"/>
      <c r="K103" s="401"/>
      <c r="L103" s="398"/>
      <c r="M103" s="398"/>
      <c r="N103" s="398"/>
      <c r="O103" s="402"/>
      <c r="P103" s="402"/>
      <c r="Q103" s="171" t="str">
        <f>Calculator!M87</f>
        <v/>
      </c>
      <c r="R103" s="340" t="str">
        <f t="shared" si="3"/>
        <v/>
      </c>
      <c r="S103" s="380" t="str" cm="1">
        <f t="array" ref="S103">_xlfn.IFS(Q103="YES",IF(G103&lt;=Calculator!AS87*97%,"",IF(G103&gt;=Calculator!AS87*97%,ROUNDUP(Calculator!AS87*97%,0),ROUNDUP(Calculator!AS87*97%,0))),Q103="NO","",Q103="NA","",Q103="","")</f>
        <v/>
      </c>
      <c r="T103" s="381" cm="1">
        <f t="array" ref="T103">IF(LEN(F103)=0,2,IF(SUMPRODUCT(($F$19:$F$1518=F103)*($C$19:$C$1518=C103))&gt;1, 1, 0))</f>
        <v>2</v>
      </c>
      <c r="U103" s="381">
        <f t="array" ref="U103">IFERROR(1/SUMPRODUCT(($F$19:$F$1518=F103)*($C$19:$C$1518=C103)), IF(LEN(F103)&gt;0, 1, ""))</f>
        <v>6.6755674232309744E-4</v>
      </c>
      <c r="V103" s="382" t="str">
        <f>IF(H103="","",VALUE(IFERROR(CHOOSE(MATCH(H103,{0,1,2,3,4,5},0),2.5,3.5,4.5,5.5,6.5,7.5),"")))</f>
        <v/>
      </c>
      <c r="W103" s="382" t="str">
        <f>IF(AND(I103="YES",COUNTIFS(F$19:F103,F103,I$19:I103,"YES")=1),1,"")</f>
        <v/>
      </c>
      <c r="Z103" s="32"/>
    </row>
    <row r="104" spans="1:26" ht="12.95" customHeight="1" x14ac:dyDescent="0.2">
      <c r="A104" s="32" t="str">
        <f t="shared" si="2"/>
        <v xml:space="preserve"> UNIT </v>
      </c>
      <c r="B104" s="69">
        <v>86</v>
      </c>
      <c r="C104" s="197"/>
      <c r="D104" s="398"/>
      <c r="E104" s="398"/>
      <c r="F104" s="398"/>
      <c r="G104" s="399"/>
      <c r="H104" s="398"/>
      <c r="I104" s="400"/>
      <c r="J104" s="400"/>
      <c r="K104" s="401"/>
      <c r="L104" s="398"/>
      <c r="M104" s="398"/>
      <c r="N104" s="398"/>
      <c r="O104" s="402"/>
      <c r="P104" s="402"/>
      <c r="Q104" s="171" t="str">
        <f>Calculator!M88</f>
        <v/>
      </c>
      <c r="R104" s="340" t="str">
        <f t="shared" si="3"/>
        <v/>
      </c>
      <c r="S104" s="380" t="str" cm="1">
        <f t="array" ref="S104">_xlfn.IFS(Q104="YES",IF(G104&lt;=Calculator!AS88*97%,"",IF(G104&gt;=Calculator!AS88*97%,ROUNDUP(Calculator!AS88*97%,0),ROUNDUP(Calculator!AS88*97%,0))),Q104="NO","",Q104="NA","",Q104="","")</f>
        <v/>
      </c>
      <c r="T104" s="381" cm="1">
        <f t="array" ref="T104">IF(LEN(F104)=0,2,IF(SUMPRODUCT(($F$19:$F$1518=F104)*($C$19:$C$1518=C104))&gt;1, 1, 0))</f>
        <v>2</v>
      </c>
      <c r="U104" s="381">
        <f t="array" ref="U104">IFERROR(1/SUMPRODUCT(($F$19:$F$1518=F104)*($C$19:$C$1518=C104)), IF(LEN(F104)&gt;0, 1, ""))</f>
        <v>6.6755674232309744E-4</v>
      </c>
      <c r="V104" s="382" t="str">
        <f>IF(H104="","",VALUE(IFERROR(CHOOSE(MATCH(H104,{0,1,2,3,4,5},0),2.5,3.5,4.5,5.5,6.5,7.5),"")))</f>
        <v/>
      </c>
      <c r="W104" s="382" t="str">
        <f>IF(AND(I104="YES",COUNTIFS(F$19:F104,F104,I$19:I104,"YES")=1),1,"")</f>
        <v/>
      </c>
      <c r="Z104" s="32"/>
    </row>
    <row r="105" spans="1:26" ht="12.95" customHeight="1" x14ac:dyDescent="0.2">
      <c r="A105" s="32" t="str">
        <f t="shared" si="2"/>
        <v xml:space="preserve"> UNIT </v>
      </c>
      <c r="B105" s="69">
        <v>87</v>
      </c>
      <c r="C105" s="197"/>
      <c r="D105" s="398"/>
      <c r="E105" s="398"/>
      <c r="F105" s="398"/>
      <c r="G105" s="399"/>
      <c r="H105" s="398"/>
      <c r="I105" s="400"/>
      <c r="J105" s="400"/>
      <c r="K105" s="401"/>
      <c r="L105" s="398"/>
      <c r="M105" s="398"/>
      <c r="N105" s="398"/>
      <c r="O105" s="402"/>
      <c r="P105" s="402"/>
      <c r="Q105" s="171" t="str">
        <f>Calculator!M89</f>
        <v/>
      </c>
      <c r="R105" s="340" t="str">
        <f t="shared" si="3"/>
        <v/>
      </c>
      <c r="S105" s="380" t="str" cm="1">
        <f t="array" ref="S105">_xlfn.IFS(Q105="YES",IF(G105&lt;=Calculator!AS89*97%,"",IF(G105&gt;=Calculator!AS89*97%,ROUNDUP(Calculator!AS89*97%,0),ROUNDUP(Calculator!AS89*97%,0))),Q105="NO","",Q105="NA","",Q105="","")</f>
        <v/>
      </c>
      <c r="T105" s="381" cm="1">
        <f t="array" ref="T105">IF(LEN(F105)=0,2,IF(SUMPRODUCT(($F$19:$F$1518=F105)*($C$19:$C$1518=C105))&gt;1, 1, 0))</f>
        <v>2</v>
      </c>
      <c r="U105" s="381">
        <f t="array" ref="U105">IFERROR(1/SUMPRODUCT(($F$19:$F$1518=F105)*($C$19:$C$1518=C105)), IF(LEN(F105)&gt;0, 1, ""))</f>
        <v>6.6755674232309744E-4</v>
      </c>
      <c r="V105" s="382" t="str">
        <f>IF(H105="","",VALUE(IFERROR(CHOOSE(MATCH(H105,{0,1,2,3,4,5},0),2.5,3.5,4.5,5.5,6.5,7.5),"")))</f>
        <v/>
      </c>
      <c r="W105" s="382" t="str">
        <f>IF(AND(I105="YES",COUNTIFS(F$19:F105,F105,I$19:I105,"YES")=1),1,"")</f>
        <v/>
      </c>
      <c r="Z105" s="32"/>
    </row>
    <row r="106" spans="1:26" ht="12.95" customHeight="1" x14ac:dyDescent="0.2">
      <c r="A106" s="32" t="str">
        <f t="shared" si="2"/>
        <v xml:space="preserve"> UNIT </v>
      </c>
      <c r="B106" s="69">
        <v>88</v>
      </c>
      <c r="C106" s="197"/>
      <c r="D106" s="398"/>
      <c r="E106" s="398"/>
      <c r="F106" s="398"/>
      <c r="G106" s="399"/>
      <c r="H106" s="398"/>
      <c r="I106" s="400"/>
      <c r="J106" s="400"/>
      <c r="K106" s="401"/>
      <c r="L106" s="398"/>
      <c r="M106" s="398"/>
      <c r="N106" s="398"/>
      <c r="O106" s="402"/>
      <c r="P106" s="402"/>
      <c r="Q106" s="171" t="str">
        <f>Calculator!M90</f>
        <v/>
      </c>
      <c r="R106" s="340" t="str">
        <f t="shared" si="3"/>
        <v/>
      </c>
      <c r="S106" s="380" t="str" cm="1">
        <f t="array" ref="S106">_xlfn.IFS(Q106="YES",IF(G106&lt;=Calculator!AS90*97%,"",IF(G106&gt;=Calculator!AS90*97%,ROUNDUP(Calculator!AS90*97%,0),ROUNDUP(Calculator!AS90*97%,0))),Q106="NO","",Q106="NA","",Q106="","")</f>
        <v/>
      </c>
      <c r="T106" s="381" cm="1">
        <f t="array" ref="T106">IF(LEN(F106)=0,2,IF(SUMPRODUCT(($F$19:$F$1518=F106)*($C$19:$C$1518=C106))&gt;1, 1, 0))</f>
        <v>2</v>
      </c>
      <c r="U106" s="381">
        <f t="array" ref="U106">IFERROR(1/SUMPRODUCT(($F$19:$F$1518=F106)*($C$19:$C$1518=C106)), IF(LEN(F106)&gt;0, 1, ""))</f>
        <v>6.6755674232309744E-4</v>
      </c>
      <c r="V106" s="382" t="str">
        <f>IF(H106="","",VALUE(IFERROR(CHOOSE(MATCH(H106,{0,1,2,3,4,5},0),2.5,3.5,4.5,5.5,6.5,7.5),"")))</f>
        <v/>
      </c>
      <c r="W106" s="382" t="str">
        <f>IF(AND(I106="YES",COUNTIFS(F$19:F106,F106,I$19:I106,"YES")=1),1,"")</f>
        <v/>
      </c>
      <c r="Z106" s="32"/>
    </row>
    <row r="107" spans="1:26" ht="12.95" customHeight="1" x14ac:dyDescent="0.2">
      <c r="A107" s="32" t="str">
        <f t="shared" si="2"/>
        <v xml:space="preserve"> UNIT </v>
      </c>
      <c r="B107" s="69">
        <v>89</v>
      </c>
      <c r="C107" s="197"/>
      <c r="D107" s="398"/>
      <c r="E107" s="398"/>
      <c r="F107" s="398"/>
      <c r="G107" s="399"/>
      <c r="H107" s="398"/>
      <c r="I107" s="400"/>
      <c r="J107" s="400"/>
      <c r="K107" s="401"/>
      <c r="L107" s="398"/>
      <c r="M107" s="398"/>
      <c r="N107" s="398"/>
      <c r="O107" s="402"/>
      <c r="P107" s="402"/>
      <c r="Q107" s="171" t="str">
        <f>Calculator!M91</f>
        <v/>
      </c>
      <c r="R107" s="340" t="str">
        <f t="shared" si="3"/>
        <v/>
      </c>
      <c r="S107" s="380" t="str" cm="1">
        <f t="array" ref="S107">_xlfn.IFS(Q107="YES",IF(G107&lt;=Calculator!AS91*97%,"",IF(G107&gt;=Calculator!AS91*97%,ROUNDUP(Calculator!AS91*97%,0),ROUNDUP(Calculator!AS91*97%,0))),Q107="NO","",Q107="NA","",Q107="","")</f>
        <v/>
      </c>
      <c r="T107" s="381" cm="1">
        <f t="array" ref="T107">IF(LEN(F107)=0,2,IF(SUMPRODUCT(($F$19:$F$1518=F107)*($C$19:$C$1518=C107))&gt;1, 1, 0))</f>
        <v>2</v>
      </c>
      <c r="U107" s="381">
        <f t="array" ref="U107">IFERROR(1/SUMPRODUCT(($F$19:$F$1518=F107)*($C$19:$C$1518=C107)), IF(LEN(F107)&gt;0, 1, ""))</f>
        <v>6.6755674232309744E-4</v>
      </c>
      <c r="V107" s="382" t="str">
        <f>IF(H107="","",VALUE(IFERROR(CHOOSE(MATCH(H107,{0,1,2,3,4,5},0),2.5,3.5,4.5,5.5,6.5,7.5),"")))</f>
        <v/>
      </c>
      <c r="W107" s="382" t="str">
        <f>IF(AND(I107="YES",COUNTIFS(F$19:F107,F107,I$19:I107,"YES")=1),1,"")</f>
        <v/>
      </c>
      <c r="Z107" s="32"/>
    </row>
    <row r="108" spans="1:26" ht="12.95" customHeight="1" x14ac:dyDescent="0.2">
      <c r="A108" s="32" t="str">
        <f t="shared" si="2"/>
        <v xml:space="preserve"> UNIT </v>
      </c>
      <c r="B108" s="69">
        <v>90</v>
      </c>
      <c r="C108" s="197"/>
      <c r="D108" s="398"/>
      <c r="E108" s="398"/>
      <c r="F108" s="398"/>
      <c r="G108" s="399"/>
      <c r="H108" s="398"/>
      <c r="I108" s="400"/>
      <c r="J108" s="400"/>
      <c r="K108" s="401"/>
      <c r="L108" s="398"/>
      <c r="M108" s="398"/>
      <c r="N108" s="398"/>
      <c r="O108" s="402"/>
      <c r="P108" s="402"/>
      <c r="Q108" s="171" t="str">
        <f>Calculator!M92</f>
        <v/>
      </c>
      <c r="R108" s="340" t="str">
        <f t="shared" si="3"/>
        <v/>
      </c>
      <c r="S108" s="380" t="str" cm="1">
        <f t="array" ref="S108">_xlfn.IFS(Q108="YES",IF(G108&lt;=Calculator!AS92*97%,"",IF(G108&gt;=Calculator!AS92*97%,ROUNDUP(Calculator!AS92*97%,0),ROUNDUP(Calculator!AS92*97%,0))),Q108="NO","",Q108="NA","",Q108="","")</f>
        <v/>
      </c>
      <c r="T108" s="381" cm="1">
        <f t="array" ref="T108">IF(LEN(F108)=0,2,IF(SUMPRODUCT(($F$19:$F$1518=F108)*($C$19:$C$1518=C108))&gt;1, 1, 0))</f>
        <v>2</v>
      </c>
      <c r="U108" s="381">
        <f t="array" ref="U108">IFERROR(1/SUMPRODUCT(($F$19:$F$1518=F108)*($C$19:$C$1518=C108)), IF(LEN(F108)&gt;0, 1, ""))</f>
        <v>6.6755674232309744E-4</v>
      </c>
      <c r="V108" s="382" t="str">
        <f>IF(H108="","",VALUE(IFERROR(CHOOSE(MATCH(H108,{0,1,2,3,4,5},0),2.5,3.5,4.5,5.5,6.5,7.5),"")))</f>
        <v/>
      </c>
      <c r="W108" s="382" t="str">
        <f>IF(AND(I108="YES",COUNTIFS(F$19:F108,F108,I$19:I108,"YES")=1),1,"")</f>
        <v/>
      </c>
      <c r="Z108" s="32"/>
    </row>
    <row r="109" spans="1:26" ht="12.95" customHeight="1" x14ac:dyDescent="0.2">
      <c r="A109" s="32" t="str">
        <f t="shared" si="2"/>
        <v xml:space="preserve"> UNIT </v>
      </c>
      <c r="B109" s="69">
        <v>91</v>
      </c>
      <c r="C109" s="197"/>
      <c r="D109" s="398"/>
      <c r="E109" s="398"/>
      <c r="F109" s="398"/>
      <c r="G109" s="399"/>
      <c r="H109" s="398"/>
      <c r="I109" s="400"/>
      <c r="J109" s="400"/>
      <c r="K109" s="401"/>
      <c r="L109" s="398"/>
      <c r="M109" s="398"/>
      <c r="N109" s="398"/>
      <c r="O109" s="402"/>
      <c r="P109" s="402"/>
      <c r="Q109" s="171" t="str">
        <f>Calculator!M93</f>
        <v/>
      </c>
      <c r="R109" s="340" t="str">
        <f t="shared" si="3"/>
        <v/>
      </c>
      <c r="S109" s="380" t="str" cm="1">
        <f t="array" ref="S109">_xlfn.IFS(Q109="YES",IF(G109&lt;=Calculator!AS93*97%,"",IF(G109&gt;=Calculator!AS93*97%,ROUNDUP(Calculator!AS93*97%,0),ROUNDUP(Calculator!AS93*97%,0))),Q109="NO","",Q109="NA","",Q109="","")</f>
        <v/>
      </c>
      <c r="T109" s="381" cm="1">
        <f t="array" ref="T109">IF(LEN(F109)=0,2,IF(SUMPRODUCT(($F$19:$F$1518=F109)*($C$19:$C$1518=C109))&gt;1, 1, 0))</f>
        <v>2</v>
      </c>
      <c r="U109" s="381">
        <f t="array" ref="U109">IFERROR(1/SUMPRODUCT(($F$19:$F$1518=F109)*($C$19:$C$1518=C109)), IF(LEN(F109)&gt;0, 1, ""))</f>
        <v>6.6755674232309744E-4</v>
      </c>
      <c r="V109" s="382" t="str">
        <f>IF(H109="","",VALUE(IFERROR(CHOOSE(MATCH(H109,{0,1,2,3,4,5},0),2.5,3.5,4.5,5.5,6.5,7.5),"")))</f>
        <v/>
      </c>
      <c r="W109" s="382" t="str">
        <f>IF(AND(I109="YES",COUNTIFS(F$19:F109,F109,I$19:I109,"YES")=1),1,"")</f>
        <v/>
      </c>
      <c r="Z109" s="32"/>
    </row>
    <row r="110" spans="1:26" ht="12.95" customHeight="1" x14ac:dyDescent="0.2">
      <c r="A110" s="32" t="str">
        <f t="shared" si="2"/>
        <v xml:space="preserve"> UNIT </v>
      </c>
      <c r="B110" s="69">
        <v>92</v>
      </c>
      <c r="C110" s="197"/>
      <c r="D110" s="398"/>
      <c r="E110" s="398"/>
      <c r="F110" s="398"/>
      <c r="G110" s="399"/>
      <c r="H110" s="398"/>
      <c r="I110" s="400"/>
      <c r="J110" s="400"/>
      <c r="K110" s="401"/>
      <c r="L110" s="398"/>
      <c r="M110" s="398"/>
      <c r="N110" s="398"/>
      <c r="O110" s="402"/>
      <c r="P110" s="402"/>
      <c r="Q110" s="171" t="str">
        <f>Calculator!M94</f>
        <v/>
      </c>
      <c r="R110" s="340" t="str">
        <f t="shared" si="3"/>
        <v/>
      </c>
      <c r="S110" s="380" t="str" cm="1">
        <f t="array" ref="S110">_xlfn.IFS(Q110="YES",IF(G110&lt;=Calculator!AS94*97%,"",IF(G110&gt;=Calculator!AS94*97%,ROUNDUP(Calculator!AS94*97%,0),ROUNDUP(Calculator!AS94*97%,0))),Q110="NO","",Q110="NA","",Q110="","")</f>
        <v/>
      </c>
      <c r="T110" s="381" cm="1">
        <f t="array" ref="T110">IF(LEN(F110)=0,2,IF(SUMPRODUCT(($F$19:$F$1518=F110)*($C$19:$C$1518=C110))&gt;1, 1, 0))</f>
        <v>2</v>
      </c>
      <c r="U110" s="381">
        <f t="array" ref="U110">IFERROR(1/SUMPRODUCT(($F$19:$F$1518=F110)*($C$19:$C$1518=C110)), IF(LEN(F110)&gt;0, 1, ""))</f>
        <v>6.6755674232309744E-4</v>
      </c>
      <c r="V110" s="382" t="str">
        <f>IF(H110="","",VALUE(IFERROR(CHOOSE(MATCH(H110,{0,1,2,3,4,5},0),2.5,3.5,4.5,5.5,6.5,7.5),"")))</f>
        <v/>
      </c>
      <c r="W110" s="382" t="str">
        <f>IF(AND(I110="YES",COUNTIFS(F$19:F110,F110,I$19:I110,"YES")=1),1,"")</f>
        <v/>
      </c>
      <c r="Z110" s="32"/>
    </row>
    <row r="111" spans="1:26" ht="12.95" customHeight="1" x14ac:dyDescent="0.2">
      <c r="A111" s="32" t="str">
        <f t="shared" si="2"/>
        <v xml:space="preserve"> UNIT </v>
      </c>
      <c r="B111" s="69">
        <v>93</v>
      </c>
      <c r="C111" s="197"/>
      <c r="D111" s="398"/>
      <c r="E111" s="398"/>
      <c r="F111" s="398"/>
      <c r="G111" s="399"/>
      <c r="H111" s="398"/>
      <c r="I111" s="400"/>
      <c r="J111" s="400"/>
      <c r="K111" s="401"/>
      <c r="L111" s="398"/>
      <c r="M111" s="398"/>
      <c r="N111" s="398"/>
      <c r="O111" s="402"/>
      <c r="P111" s="402"/>
      <c r="Q111" s="171" t="str">
        <f>Calculator!M95</f>
        <v/>
      </c>
      <c r="R111" s="340" t="str">
        <f t="shared" si="3"/>
        <v/>
      </c>
      <c r="S111" s="380" t="str" cm="1">
        <f t="array" ref="S111">_xlfn.IFS(Q111="YES",IF(G111&lt;=Calculator!AS95*97%,"",IF(G111&gt;=Calculator!AS95*97%,ROUNDUP(Calculator!AS95*97%,0),ROUNDUP(Calculator!AS95*97%,0))),Q111="NO","",Q111="NA","",Q111="","")</f>
        <v/>
      </c>
      <c r="T111" s="381" cm="1">
        <f t="array" ref="T111">IF(LEN(F111)=0,2,IF(SUMPRODUCT(($F$19:$F$1518=F111)*($C$19:$C$1518=C111))&gt;1, 1, 0))</f>
        <v>2</v>
      </c>
      <c r="U111" s="381">
        <f t="array" ref="U111">IFERROR(1/SUMPRODUCT(($F$19:$F$1518=F111)*($C$19:$C$1518=C111)), IF(LEN(F111)&gt;0, 1, ""))</f>
        <v>6.6755674232309744E-4</v>
      </c>
      <c r="V111" s="382" t="str">
        <f>IF(H111="","",VALUE(IFERROR(CHOOSE(MATCH(H111,{0,1,2,3,4,5},0),2.5,3.5,4.5,5.5,6.5,7.5),"")))</f>
        <v/>
      </c>
      <c r="W111" s="382" t="str">
        <f>IF(AND(I111="YES",COUNTIFS(F$19:F111,F111,I$19:I111,"YES")=1),1,"")</f>
        <v/>
      </c>
      <c r="Z111" s="32"/>
    </row>
    <row r="112" spans="1:26" ht="12.95" customHeight="1" x14ac:dyDescent="0.2">
      <c r="A112" s="32" t="str">
        <f t="shared" si="2"/>
        <v xml:space="preserve"> UNIT </v>
      </c>
      <c r="B112" s="69">
        <v>94</v>
      </c>
      <c r="C112" s="197"/>
      <c r="D112" s="398"/>
      <c r="E112" s="398"/>
      <c r="F112" s="398"/>
      <c r="G112" s="399"/>
      <c r="H112" s="398"/>
      <c r="I112" s="400"/>
      <c r="J112" s="400"/>
      <c r="K112" s="401"/>
      <c r="L112" s="398"/>
      <c r="M112" s="398"/>
      <c r="N112" s="398"/>
      <c r="O112" s="402"/>
      <c r="P112" s="402"/>
      <c r="Q112" s="171" t="str">
        <f>Calculator!M96</f>
        <v/>
      </c>
      <c r="R112" s="340" t="str">
        <f t="shared" si="3"/>
        <v/>
      </c>
      <c r="S112" s="380" t="str" cm="1">
        <f t="array" ref="S112">_xlfn.IFS(Q112="YES",IF(G112&lt;=Calculator!AS96*97%,"",IF(G112&gt;=Calculator!AS96*97%,ROUNDUP(Calculator!AS96*97%,0),ROUNDUP(Calculator!AS96*97%,0))),Q112="NO","",Q112="NA","",Q112="","")</f>
        <v/>
      </c>
      <c r="T112" s="381" cm="1">
        <f t="array" ref="T112">IF(LEN(F112)=0,2,IF(SUMPRODUCT(($F$19:$F$1518=F112)*($C$19:$C$1518=C112))&gt;1, 1, 0))</f>
        <v>2</v>
      </c>
      <c r="U112" s="381">
        <f t="array" ref="U112">IFERROR(1/SUMPRODUCT(($F$19:$F$1518=F112)*($C$19:$C$1518=C112)), IF(LEN(F112)&gt;0, 1, ""))</f>
        <v>6.6755674232309744E-4</v>
      </c>
      <c r="V112" s="382" t="str">
        <f>IF(H112="","",VALUE(IFERROR(CHOOSE(MATCH(H112,{0,1,2,3,4,5},0),2.5,3.5,4.5,5.5,6.5,7.5),"")))</f>
        <v/>
      </c>
      <c r="W112" s="382" t="str">
        <f>IF(AND(I112="YES",COUNTIFS(F$19:F112,F112,I$19:I112,"YES")=1),1,"")</f>
        <v/>
      </c>
      <c r="Z112" s="32"/>
    </row>
    <row r="113" spans="1:26" ht="12.95" customHeight="1" x14ac:dyDescent="0.2">
      <c r="A113" s="32" t="str">
        <f t="shared" si="2"/>
        <v xml:space="preserve"> UNIT </v>
      </c>
      <c r="B113" s="69">
        <v>95</v>
      </c>
      <c r="C113" s="197"/>
      <c r="D113" s="398"/>
      <c r="E113" s="398"/>
      <c r="F113" s="398"/>
      <c r="G113" s="399"/>
      <c r="H113" s="398"/>
      <c r="I113" s="400"/>
      <c r="J113" s="400"/>
      <c r="K113" s="401"/>
      <c r="L113" s="398"/>
      <c r="M113" s="398"/>
      <c r="N113" s="398"/>
      <c r="O113" s="402"/>
      <c r="P113" s="402"/>
      <c r="Q113" s="171" t="str">
        <f>Calculator!M97</f>
        <v/>
      </c>
      <c r="R113" s="340" t="str">
        <f t="shared" si="3"/>
        <v/>
      </c>
      <c r="S113" s="380" t="str" cm="1">
        <f t="array" ref="S113">_xlfn.IFS(Q113="YES",IF(G113&lt;=Calculator!AS97*97%,"",IF(G113&gt;=Calculator!AS97*97%,ROUNDUP(Calculator!AS97*97%,0),ROUNDUP(Calculator!AS97*97%,0))),Q113="NO","",Q113="NA","",Q113="","")</f>
        <v/>
      </c>
      <c r="T113" s="381" cm="1">
        <f t="array" ref="T113">IF(LEN(F113)=0,2,IF(SUMPRODUCT(($F$19:$F$1518=F113)*($C$19:$C$1518=C113))&gt;1, 1, 0))</f>
        <v>2</v>
      </c>
      <c r="U113" s="381">
        <f t="array" ref="U113">IFERROR(1/SUMPRODUCT(($F$19:$F$1518=F113)*($C$19:$C$1518=C113)), IF(LEN(F113)&gt;0, 1, ""))</f>
        <v>6.6755674232309744E-4</v>
      </c>
      <c r="V113" s="382" t="str">
        <f>IF(H113="","",VALUE(IFERROR(CHOOSE(MATCH(H113,{0,1,2,3,4,5},0),2.5,3.5,4.5,5.5,6.5,7.5),"")))</f>
        <v/>
      </c>
      <c r="W113" s="382" t="str">
        <f>IF(AND(I113="YES",COUNTIFS(F$19:F113,F113,I$19:I113,"YES")=1),1,"")</f>
        <v/>
      </c>
      <c r="Z113" s="32"/>
    </row>
    <row r="114" spans="1:26" ht="12.95" customHeight="1" x14ac:dyDescent="0.2">
      <c r="A114" s="32" t="str">
        <f t="shared" si="2"/>
        <v xml:space="preserve"> UNIT </v>
      </c>
      <c r="B114" s="69">
        <v>96</v>
      </c>
      <c r="C114" s="197"/>
      <c r="D114" s="398"/>
      <c r="E114" s="398"/>
      <c r="F114" s="398"/>
      <c r="G114" s="399"/>
      <c r="H114" s="398"/>
      <c r="I114" s="400"/>
      <c r="J114" s="400"/>
      <c r="K114" s="401"/>
      <c r="L114" s="398"/>
      <c r="M114" s="398"/>
      <c r="N114" s="398"/>
      <c r="O114" s="402"/>
      <c r="P114" s="402"/>
      <c r="Q114" s="171" t="str">
        <f>Calculator!M98</f>
        <v/>
      </c>
      <c r="R114" s="340" t="str">
        <f t="shared" si="3"/>
        <v/>
      </c>
      <c r="S114" s="380" t="str" cm="1">
        <f t="array" ref="S114">_xlfn.IFS(Q114="YES",IF(G114&lt;=Calculator!AS98*97%,"",IF(G114&gt;=Calculator!AS98*97%,ROUNDUP(Calculator!AS98*97%,0),ROUNDUP(Calculator!AS98*97%,0))),Q114="NO","",Q114="NA","",Q114="","")</f>
        <v/>
      </c>
      <c r="T114" s="381" cm="1">
        <f t="array" ref="T114">IF(LEN(F114)=0,2,IF(SUMPRODUCT(($F$19:$F$1518=F114)*($C$19:$C$1518=C114))&gt;1, 1, 0))</f>
        <v>2</v>
      </c>
      <c r="U114" s="381">
        <f t="array" ref="U114">IFERROR(1/SUMPRODUCT(($F$19:$F$1518=F114)*($C$19:$C$1518=C114)), IF(LEN(F114)&gt;0, 1, ""))</f>
        <v>6.6755674232309744E-4</v>
      </c>
      <c r="V114" s="382" t="str">
        <f>IF(H114="","",VALUE(IFERROR(CHOOSE(MATCH(H114,{0,1,2,3,4,5},0),2.5,3.5,4.5,5.5,6.5,7.5),"")))</f>
        <v/>
      </c>
      <c r="W114" s="382" t="str">
        <f>IF(AND(I114="YES",COUNTIFS(F$19:F114,F114,I$19:I114,"YES")=1),1,"")</f>
        <v/>
      </c>
      <c r="Z114" s="32"/>
    </row>
    <row r="115" spans="1:26" ht="12.95" customHeight="1" x14ac:dyDescent="0.2">
      <c r="A115" s="32" t="str">
        <f t="shared" si="2"/>
        <v xml:space="preserve"> UNIT </v>
      </c>
      <c r="B115" s="69">
        <v>97</v>
      </c>
      <c r="C115" s="197"/>
      <c r="D115" s="398"/>
      <c r="E115" s="398"/>
      <c r="F115" s="398"/>
      <c r="G115" s="399"/>
      <c r="H115" s="398"/>
      <c r="I115" s="400"/>
      <c r="J115" s="400"/>
      <c r="K115" s="401"/>
      <c r="L115" s="398"/>
      <c r="M115" s="398"/>
      <c r="N115" s="398"/>
      <c r="O115" s="402"/>
      <c r="P115" s="402"/>
      <c r="Q115" s="171" t="str">
        <f>Calculator!M99</f>
        <v/>
      </c>
      <c r="R115" s="340" t="str">
        <f t="shared" si="3"/>
        <v/>
      </c>
      <c r="S115" s="380" t="str" cm="1">
        <f t="array" ref="S115">_xlfn.IFS(Q115="YES",IF(G115&lt;=Calculator!AS99*97%,"",IF(G115&gt;=Calculator!AS99*97%,ROUNDUP(Calculator!AS99*97%,0),ROUNDUP(Calculator!AS99*97%,0))),Q115="NO","",Q115="NA","",Q115="","")</f>
        <v/>
      </c>
      <c r="T115" s="381" cm="1">
        <f t="array" ref="T115">IF(LEN(F115)=0,2,IF(SUMPRODUCT(($F$19:$F$1518=F115)*($C$19:$C$1518=C115))&gt;1, 1, 0))</f>
        <v>2</v>
      </c>
      <c r="U115" s="381">
        <f t="array" ref="U115">IFERROR(1/SUMPRODUCT(($F$19:$F$1518=F115)*($C$19:$C$1518=C115)), IF(LEN(F115)&gt;0, 1, ""))</f>
        <v>6.6755674232309744E-4</v>
      </c>
      <c r="V115" s="382" t="str">
        <f>IF(H115="","",VALUE(IFERROR(CHOOSE(MATCH(H115,{0,1,2,3,4,5},0),2.5,3.5,4.5,5.5,6.5,7.5),"")))</f>
        <v/>
      </c>
      <c r="W115" s="382" t="str">
        <f>IF(AND(I115="YES",COUNTIFS(F$19:F115,F115,I$19:I115,"YES")=1),1,"")</f>
        <v/>
      </c>
      <c r="Z115" s="32"/>
    </row>
    <row r="116" spans="1:26" ht="12.95" customHeight="1" x14ac:dyDescent="0.2">
      <c r="A116" s="32" t="str">
        <f t="shared" si="2"/>
        <v xml:space="preserve"> UNIT </v>
      </c>
      <c r="B116" s="69">
        <v>98</v>
      </c>
      <c r="C116" s="197"/>
      <c r="D116" s="398"/>
      <c r="E116" s="398"/>
      <c r="F116" s="398"/>
      <c r="G116" s="399"/>
      <c r="H116" s="398"/>
      <c r="I116" s="400"/>
      <c r="J116" s="400"/>
      <c r="K116" s="401"/>
      <c r="L116" s="398"/>
      <c r="M116" s="398"/>
      <c r="N116" s="398"/>
      <c r="O116" s="402"/>
      <c r="P116" s="402"/>
      <c r="Q116" s="171" t="str">
        <f>Calculator!M100</f>
        <v/>
      </c>
      <c r="R116" s="340" t="str">
        <f t="shared" si="3"/>
        <v/>
      </c>
      <c r="S116" s="380" t="str" cm="1">
        <f t="array" ref="S116">_xlfn.IFS(Q116="YES",IF(G116&lt;=Calculator!AS100*97%,"",IF(G116&gt;=Calculator!AS100*97%,ROUNDUP(Calculator!AS100*97%,0),ROUNDUP(Calculator!AS100*97%,0))),Q116="NO","",Q116="NA","",Q116="","")</f>
        <v/>
      </c>
      <c r="T116" s="381" cm="1">
        <f t="array" ref="T116">IF(LEN(F116)=0,2,IF(SUMPRODUCT(($F$19:$F$1518=F116)*($C$19:$C$1518=C116))&gt;1, 1, 0))</f>
        <v>2</v>
      </c>
      <c r="U116" s="381">
        <f t="array" ref="U116">IFERROR(1/SUMPRODUCT(($F$19:$F$1518=F116)*($C$19:$C$1518=C116)), IF(LEN(F116)&gt;0, 1, ""))</f>
        <v>6.6755674232309744E-4</v>
      </c>
      <c r="V116" s="382" t="str">
        <f>IF(H116="","",VALUE(IFERROR(CHOOSE(MATCH(H116,{0,1,2,3,4,5},0),2.5,3.5,4.5,5.5,6.5,7.5),"")))</f>
        <v/>
      </c>
      <c r="W116" s="382" t="str">
        <f>IF(AND(I116="YES",COUNTIFS(F$19:F116,F116,I$19:I116,"YES")=1),1,"")</f>
        <v/>
      </c>
      <c r="Z116" s="32"/>
    </row>
    <row r="117" spans="1:26" ht="12.95" customHeight="1" x14ac:dyDescent="0.2">
      <c r="A117" s="32" t="str">
        <f t="shared" si="2"/>
        <v xml:space="preserve"> UNIT </v>
      </c>
      <c r="B117" s="69">
        <v>99</v>
      </c>
      <c r="C117" s="197"/>
      <c r="D117" s="398"/>
      <c r="E117" s="398"/>
      <c r="F117" s="398"/>
      <c r="G117" s="399"/>
      <c r="H117" s="398"/>
      <c r="I117" s="400"/>
      <c r="J117" s="400"/>
      <c r="K117" s="401"/>
      <c r="L117" s="398"/>
      <c r="M117" s="398"/>
      <c r="N117" s="398"/>
      <c r="O117" s="402"/>
      <c r="P117" s="402"/>
      <c r="Q117" s="171" t="str">
        <f>Calculator!M101</f>
        <v/>
      </c>
      <c r="R117" s="340" t="str">
        <f t="shared" si="3"/>
        <v/>
      </c>
      <c r="S117" s="380" t="str" cm="1">
        <f t="array" ref="S117">_xlfn.IFS(Q117="YES",IF(G117&lt;=Calculator!AS101*97%,"",IF(G117&gt;=Calculator!AS101*97%,ROUNDUP(Calculator!AS101*97%,0),ROUNDUP(Calculator!AS101*97%,0))),Q117="NO","",Q117="NA","",Q117="","")</f>
        <v/>
      </c>
      <c r="T117" s="381" cm="1">
        <f t="array" ref="T117">IF(LEN(F117)=0,2,IF(SUMPRODUCT(($F$19:$F$1518=F117)*($C$19:$C$1518=C117))&gt;1, 1, 0))</f>
        <v>2</v>
      </c>
      <c r="U117" s="381">
        <f t="array" ref="U117">IFERROR(1/SUMPRODUCT(($F$19:$F$1518=F117)*($C$19:$C$1518=C117)), IF(LEN(F117)&gt;0, 1, ""))</f>
        <v>6.6755674232309744E-4</v>
      </c>
      <c r="V117" s="382" t="str">
        <f>IF(H117="","",VALUE(IFERROR(CHOOSE(MATCH(H117,{0,1,2,3,4,5},0),2.5,3.5,4.5,5.5,6.5,7.5),"")))</f>
        <v/>
      </c>
      <c r="W117" s="382" t="str">
        <f>IF(AND(I117="YES",COUNTIFS(F$19:F117,F117,I$19:I117,"YES")=1),1,"")</f>
        <v/>
      </c>
      <c r="Z117" s="32"/>
    </row>
    <row r="118" spans="1:26" ht="12.95" customHeight="1" x14ac:dyDescent="0.2">
      <c r="A118" s="32" t="str">
        <f t="shared" si="2"/>
        <v xml:space="preserve"> UNIT </v>
      </c>
      <c r="B118" s="69">
        <v>100</v>
      </c>
      <c r="C118" s="197"/>
      <c r="D118" s="398"/>
      <c r="E118" s="398"/>
      <c r="F118" s="398"/>
      <c r="G118" s="399"/>
      <c r="H118" s="398"/>
      <c r="I118" s="400"/>
      <c r="J118" s="400"/>
      <c r="K118" s="401"/>
      <c r="L118" s="398"/>
      <c r="M118" s="398"/>
      <c r="N118" s="398"/>
      <c r="O118" s="402"/>
      <c r="P118" s="402"/>
      <c r="Q118" s="171" t="str">
        <f>Calculator!M102</f>
        <v/>
      </c>
      <c r="R118" s="340" t="str">
        <f t="shared" si="3"/>
        <v/>
      </c>
      <c r="S118" s="380" t="str" cm="1">
        <f t="array" ref="S118">_xlfn.IFS(Q118="YES",IF(G118&lt;=Calculator!AS102*97%,"",IF(G118&gt;=Calculator!AS102*97%,ROUNDUP(Calculator!AS102*97%,0),ROUNDUP(Calculator!AS102*97%,0))),Q118="NO","",Q118="NA","",Q118="","")</f>
        <v/>
      </c>
      <c r="T118" s="381" cm="1">
        <f t="array" ref="T118">IF(LEN(F118)=0,2,IF(SUMPRODUCT(($F$19:$F$1518=F118)*($C$19:$C$1518=C118))&gt;1, 1, 0))</f>
        <v>2</v>
      </c>
      <c r="U118" s="381">
        <f t="array" ref="U118">IFERROR(1/SUMPRODUCT(($F$19:$F$1518=F118)*($C$19:$C$1518=C118)), IF(LEN(F118)&gt;0, 1, ""))</f>
        <v>6.6755674232309744E-4</v>
      </c>
      <c r="V118" s="382" t="str">
        <f>IF(H118="","",VALUE(IFERROR(CHOOSE(MATCH(H118,{0,1,2,3,4,5},0),2.5,3.5,4.5,5.5,6.5,7.5),"")))</f>
        <v/>
      </c>
      <c r="W118" s="382" t="str">
        <f>IF(AND(I118="YES",COUNTIFS(F$19:F118,F118,I$19:I118,"YES")=1),1,"")</f>
        <v/>
      </c>
      <c r="Z118" s="32"/>
    </row>
    <row r="119" spans="1:26" s="75" customFormat="1" ht="12.95" customHeight="1" x14ac:dyDescent="0.2">
      <c r="A119" s="32" t="str">
        <f t="shared" si="2"/>
        <v xml:space="preserve"> UNIT </v>
      </c>
      <c r="B119" s="130">
        <v>101</v>
      </c>
      <c r="C119" s="197"/>
      <c r="D119" s="398"/>
      <c r="E119" s="398"/>
      <c r="F119" s="398"/>
      <c r="G119" s="399"/>
      <c r="H119" s="398"/>
      <c r="I119" s="400"/>
      <c r="J119" s="400"/>
      <c r="K119" s="401"/>
      <c r="L119" s="398"/>
      <c r="M119" s="398"/>
      <c r="N119" s="398"/>
      <c r="O119" s="402"/>
      <c r="P119" s="402"/>
      <c r="Q119" s="171" t="str">
        <f>Calculator!M103</f>
        <v/>
      </c>
      <c r="R119" s="340" t="str">
        <f t="shared" si="3"/>
        <v/>
      </c>
      <c r="S119" s="380" t="str" cm="1">
        <f t="array" ref="S119">_xlfn.IFS(Q119="YES",IF(G119&lt;=Calculator!AS103*97%,"",IF(G119&gt;=Calculator!AS103*97%,ROUNDUP(Calculator!AS103*97%,0),ROUNDUP(Calculator!AS103*97%,0))),Q119="NO","",Q119="NA","",Q119="","")</f>
        <v/>
      </c>
      <c r="T119" s="381" cm="1">
        <f t="array" ref="T119">IF(LEN(F119)=0,2,IF(SUMPRODUCT(($F$19:$F$1518=F119)*($C$19:$C$1518=C119))&gt;1, 1, 0))</f>
        <v>2</v>
      </c>
      <c r="U119" s="381">
        <f t="array" ref="U119">IFERROR(1/SUMPRODUCT(($F$19:$F$1518=F119)*($C$19:$C$1518=C119)), IF(LEN(F119)&gt;0, 1, ""))</f>
        <v>6.6755674232309744E-4</v>
      </c>
      <c r="V119" s="382" t="str">
        <f>IF(H119="","",VALUE(IFERROR(CHOOSE(MATCH(H119,{0,1,2,3,4,5},0),2.5,3.5,4.5,5.5,6.5,7.5),"")))</f>
        <v/>
      </c>
      <c r="W119" s="382" t="str">
        <f>IF(AND(I119="YES",COUNTIFS(F$19:F119,F119,I$19:I119,"YES")=1),1,"")</f>
        <v/>
      </c>
      <c r="Z119" s="32"/>
    </row>
    <row r="120" spans="1:26" ht="12.95" customHeight="1" x14ac:dyDescent="0.2">
      <c r="A120" s="32" t="str">
        <f t="shared" si="2"/>
        <v xml:space="preserve"> UNIT </v>
      </c>
      <c r="B120" s="130">
        <v>102</v>
      </c>
      <c r="C120" s="197"/>
      <c r="D120" s="398"/>
      <c r="E120" s="398"/>
      <c r="F120" s="398"/>
      <c r="G120" s="399"/>
      <c r="H120" s="398"/>
      <c r="I120" s="400"/>
      <c r="J120" s="400"/>
      <c r="K120" s="401"/>
      <c r="L120" s="398"/>
      <c r="M120" s="398"/>
      <c r="N120" s="398"/>
      <c r="O120" s="402"/>
      <c r="P120" s="402"/>
      <c r="Q120" s="171" t="str">
        <f>Calculator!M104</f>
        <v/>
      </c>
      <c r="R120" s="340" t="str">
        <f t="shared" si="3"/>
        <v/>
      </c>
      <c r="S120" s="380" t="str" cm="1">
        <f t="array" ref="S120">_xlfn.IFS(Q120="YES",IF(G120&lt;=Calculator!AS104*97%,"",IF(G120&gt;=Calculator!AS104*97%,ROUNDUP(Calculator!AS104*97%,0),ROUNDUP(Calculator!AS104*97%,0))),Q120="NO","",Q120="NA","",Q120="","")</f>
        <v/>
      </c>
      <c r="T120" s="381" cm="1">
        <f t="array" ref="T120">IF(LEN(F120)=0,2,IF(SUMPRODUCT(($F$19:$F$1518=F120)*($C$19:$C$1518=C120))&gt;1, 1, 0))</f>
        <v>2</v>
      </c>
      <c r="U120" s="381">
        <f t="array" ref="U120">IFERROR(1/SUMPRODUCT(($F$19:$F$1518=F120)*($C$19:$C$1518=C120)), IF(LEN(F120)&gt;0, 1, ""))</f>
        <v>6.6755674232309744E-4</v>
      </c>
      <c r="V120" s="382" t="str">
        <f>IF(H120="","",VALUE(IFERROR(CHOOSE(MATCH(H120,{0,1,2,3,4,5},0),2.5,3.5,4.5,5.5,6.5,7.5),"")))</f>
        <v/>
      </c>
      <c r="W120" s="382" t="str">
        <f>IF(AND(I120="YES",COUNTIFS(F$19:F120,F120,I$19:I120,"YES")=1),1,"")</f>
        <v/>
      </c>
      <c r="Z120" s="32"/>
    </row>
    <row r="121" spans="1:26" ht="12.95" customHeight="1" x14ac:dyDescent="0.2">
      <c r="A121" s="32" t="str">
        <f t="shared" si="2"/>
        <v xml:space="preserve"> UNIT </v>
      </c>
      <c r="B121" s="130">
        <v>103</v>
      </c>
      <c r="C121" s="197"/>
      <c r="D121" s="398"/>
      <c r="E121" s="398"/>
      <c r="F121" s="398"/>
      <c r="G121" s="399"/>
      <c r="H121" s="398"/>
      <c r="I121" s="400"/>
      <c r="J121" s="400"/>
      <c r="K121" s="401"/>
      <c r="L121" s="398"/>
      <c r="M121" s="398"/>
      <c r="N121" s="398"/>
      <c r="O121" s="402"/>
      <c r="P121" s="402"/>
      <c r="Q121" s="171" t="str">
        <f>Calculator!M105</f>
        <v/>
      </c>
      <c r="R121" s="340" t="str">
        <f t="shared" si="3"/>
        <v/>
      </c>
      <c r="S121" s="380" t="str" cm="1">
        <f t="array" ref="S121">_xlfn.IFS(Q121="YES",IF(G121&lt;=Calculator!AS105*97%,"",IF(G121&gt;=Calculator!AS105*97%,ROUNDUP(Calculator!AS105*97%,0),ROUNDUP(Calculator!AS105*97%,0))),Q121="NO","",Q121="NA","",Q121="","")</f>
        <v/>
      </c>
      <c r="T121" s="381" cm="1">
        <f t="array" ref="T121">IF(LEN(F121)=0,2,IF(SUMPRODUCT(($F$19:$F$1518=F121)*($C$19:$C$1518=C121))&gt;1, 1, 0))</f>
        <v>2</v>
      </c>
      <c r="U121" s="381">
        <f t="array" ref="U121">IFERROR(1/SUMPRODUCT(($F$19:$F$1518=F121)*($C$19:$C$1518=C121)), IF(LEN(F121)&gt;0, 1, ""))</f>
        <v>6.6755674232309744E-4</v>
      </c>
      <c r="V121" s="382" t="str">
        <f>IF(H121="","",VALUE(IFERROR(CHOOSE(MATCH(H121,{0,1,2,3,4,5},0),2.5,3.5,4.5,5.5,6.5,7.5),"")))</f>
        <v/>
      </c>
      <c r="W121" s="382" t="str">
        <f>IF(AND(I121="YES",COUNTIFS(F$19:F121,F121,I$19:I121,"YES")=1),1,"")</f>
        <v/>
      </c>
      <c r="Z121" s="32"/>
    </row>
    <row r="122" spans="1:26" ht="12.95" customHeight="1" x14ac:dyDescent="0.2">
      <c r="A122" s="32" t="str">
        <f t="shared" si="2"/>
        <v xml:space="preserve"> UNIT </v>
      </c>
      <c r="B122" s="130">
        <v>104</v>
      </c>
      <c r="C122" s="197"/>
      <c r="D122" s="398"/>
      <c r="E122" s="398"/>
      <c r="F122" s="398"/>
      <c r="G122" s="399"/>
      <c r="H122" s="398"/>
      <c r="I122" s="400"/>
      <c r="J122" s="400"/>
      <c r="K122" s="401"/>
      <c r="L122" s="398"/>
      <c r="M122" s="398"/>
      <c r="N122" s="398"/>
      <c r="O122" s="402"/>
      <c r="P122" s="402"/>
      <c r="Q122" s="171" t="str">
        <f>Calculator!M106</f>
        <v/>
      </c>
      <c r="R122" s="340" t="str">
        <f t="shared" si="3"/>
        <v/>
      </c>
      <c r="S122" s="380" t="str" cm="1">
        <f t="array" ref="S122">_xlfn.IFS(Q122="YES",IF(G122&lt;=Calculator!AS106*97%,"",IF(G122&gt;=Calculator!AS106*97%,ROUNDUP(Calculator!AS106*97%,0),ROUNDUP(Calculator!AS106*97%,0))),Q122="NO","",Q122="NA","",Q122="","")</f>
        <v/>
      </c>
      <c r="T122" s="381" cm="1">
        <f t="array" ref="T122">IF(LEN(F122)=0,2,IF(SUMPRODUCT(($F$19:$F$1518=F122)*($C$19:$C$1518=C122))&gt;1, 1, 0))</f>
        <v>2</v>
      </c>
      <c r="U122" s="381">
        <f t="array" ref="U122">IFERROR(1/SUMPRODUCT(($F$19:$F$1518=F122)*($C$19:$C$1518=C122)), IF(LEN(F122)&gt;0, 1, ""))</f>
        <v>6.6755674232309744E-4</v>
      </c>
      <c r="V122" s="382" t="str">
        <f>IF(H122="","",VALUE(IFERROR(CHOOSE(MATCH(H122,{0,1,2,3,4,5},0),2.5,3.5,4.5,5.5,6.5,7.5),"")))</f>
        <v/>
      </c>
      <c r="W122" s="382" t="str">
        <f>IF(AND(I122="YES",COUNTIFS(F$19:F122,F122,I$19:I122,"YES")=1),1,"")</f>
        <v/>
      </c>
      <c r="Z122" s="32"/>
    </row>
    <row r="123" spans="1:26" ht="12.95" customHeight="1" x14ac:dyDescent="0.2">
      <c r="A123" s="32" t="str">
        <f t="shared" si="2"/>
        <v xml:space="preserve"> UNIT </v>
      </c>
      <c r="B123" s="130">
        <v>105</v>
      </c>
      <c r="C123" s="197"/>
      <c r="D123" s="398"/>
      <c r="E123" s="398"/>
      <c r="F123" s="398"/>
      <c r="G123" s="399"/>
      <c r="H123" s="398"/>
      <c r="I123" s="400"/>
      <c r="J123" s="400"/>
      <c r="K123" s="401"/>
      <c r="L123" s="398"/>
      <c r="M123" s="398"/>
      <c r="N123" s="398"/>
      <c r="O123" s="402"/>
      <c r="P123" s="402"/>
      <c r="Q123" s="171" t="str">
        <f>Calculator!M107</f>
        <v/>
      </c>
      <c r="R123" s="340" t="str">
        <f t="shared" si="3"/>
        <v/>
      </c>
      <c r="S123" s="380" t="str" cm="1">
        <f t="array" ref="S123">_xlfn.IFS(Q123="YES",IF(G123&lt;=Calculator!AS107*97%,"",IF(G123&gt;=Calculator!AS107*97%,ROUNDUP(Calculator!AS107*97%,0),ROUNDUP(Calculator!AS107*97%,0))),Q123="NO","",Q123="NA","",Q123="","")</f>
        <v/>
      </c>
      <c r="T123" s="381" cm="1">
        <f t="array" ref="T123">IF(LEN(F123)=0,2,IF(SUMPRODUCT(($F$19:$F$1518=F123)*($C$19:$C$1518=C123))&gt;1, 1, 0))</f>
        <v>2</v>
      </c>
      <c r="U123" s="381">
        <f t="array" ref="U123">IFERROR(1/SUMPRODUCT(($F$19:$F$1518=F123)*($C$19:$C$1518=C123)), IF(LEN(F123)&gt;0, 1, ""))</f>
        <v>6.6755674232309744E-4</v>
      </c>
      <c r="V123" s="382" t="str">
        <f>IF(H123="","",VALUE(IFERROR(CHOOSE(MATCH(H123,{0,1,2,3,4,5},0),2.5,3.5,4.5,5.5,6.5,7.5),"")))</f>
        <v/>
      </c>
      <c r="W123" s="382" t="str">
        <f>IF(AND(I123="YES",COUNTIFS(F$19:F123,F123,I$19:I123,"YES")=1),1,"")</f>
        <v/>
      </c>
      <c r="Z123" s="32"/>
    </row>
    <row r="124" spans="1:26" ht="12.95" customHeight="1" x14ac:dyDescent="0.2">
      <c r="A124" s="32" t="str">
        <f t="shared" si="2"/>
        <v xml:space="preserve"> UNIT </v>
      </c>
      <c r="B124" s="130">
        <v>106</v>
      </c>
      <c r="C124" s="197"/>
      <c r="D124" s="398"/>
      <c r="E124" s="398"/>
      <c r="F124" s="398"/>
      <c r="G124" s="399"/>
      <c r="H124" s="398"/>
      <c r="I124" s="400"/>
      <c r="J124" s="400"/>
      <c r="K124" s="401"/>
      <c r="L124" s="398"/>
      <c r="M124" s="398"/>
      <c r="N124" s="398"/>
      <c r="O124" s="402"/>
      <c r="P124" s="402"/>
      <c r="Q124" s="171" t="str">
        <f>Calculator!M108</f>
        <v/>
      </c>
      <c r="R124" s="340" t="str">
        <f t="shared" si="3"/>
        <v/>
      </c>
      <c r="S124" s="380" t="str" cm="1">
        <f t="array" ref="S124">_xlfn.IFS(Q124="YES",IF(G124&lt;=Calculator!AS108*97%,"",IF(G124&gt;=Calculator!AS108*97%,ROUNDUP(Calculator!AS108*97%,0),ROUNDUP(Calculator!AS108*97%,0))),Q124="NO","",Q124="NA","",Q124="","")</f>
        <v/>
      </c>
      <c r="T124" s="381" cm="1">
        <f t="array" ref="T124">IF(LEN(F124)=0,2,IF(SUMPRODUCT(($F$19:$F$1518=F124)*($C$19:$C$1518=C124))&gt;1, 1, 0))</f>
        <v>2</v>
      </c>
      <c r="U124" s="381">
        <f t="array" ref="U124">IFERROR(1/SUMPRODUCT(($F$19:$F$1518=F124)*($C$19:$C$1518=C124)), IF(LEN(F124)&gt;0, 1, ""))</f>
        <v>6.6755674232309744E-4</v>
      </c>
      <c r="V124" s="382" t="str">
        <f>IF(H124="","",VALUE(IFERROR(CHOOSE(MATCH(H124,{0,1,2,3,4,5},0),2.5,3.5,4.5,5.5,6.5,7.5),"")))</f>
        <v/>
      </c>
      <c r="W124" s="382" t="str">
        <f>IF(AND(I124="YES",COUNTIFS(F$19:F124,F124,I$19:I124,"YES")=1),1,"")</f>
        <v/>
      </c>
      <c r="Z124" s="32"/>
    </row>
    <row r="125" spans="1:26" ht="12.95" customHeight="1" x14ac:dyDescent="0.2">
      <c r="A125" s="32" t="str">
        <f t="shared" si="2"/>
        <v xml:space="preserve"> UNIT </v>
      </c>
      <c r="B125" s="130">
        <v>107</v>
      </c>
      <c r="C125" s="197"/>
      <c r="D125" s="398"/>
      <c r="E125" s="398"/>
      <c r="F125" s="398"/>
      <c r="G125" s="399"/>
      <c r="H125" s="398"/>
      <c r="I125" s="400"/>
      <c r="J125" s="400"/>
      <c r="K125" s="401"/>
      <c r="L125" s="398"/>
      <c r="M125" s="398"/>
      <c r="N125" s="398"/>
      <c r="O125" s="402"/>
      <c r="P125" s="402"/>
      <c r="Q125" s="171" t="str">
        <f>Calculator!M109</f>
        <v/>
      </c>
      <c r="R125" s="340" t="str">
        <f t="shared" si="3"/>
        <v/>
      </c>
      <c r="S125" s="380" t="str" cm="1">
        <f t="array" ref="S125">_xlfn.IFS(Q125="YES",IF(G125&lt;=Calculator!AS109*97%,"",IF(G125&gt;=Calculator!AS109*97%,ROUNDUP(Calculator!AS109*97%,0),ROUNDUP(Calculator!AS109*97%,0))),Q125="NO","",Q125="NA","",Q125="","")</f>
        <v/>
      </c>
      <c r="T125" s="381" cm="1">
        <f t="array" ref="T125">IF(LEN(F125)=0,2,IF(SUMPRODUCT(($F$19:$F$1518=F125)*($C$19:$C$1518=C125))&gt;1, 1, 0))</f>
        <v>2</v>
      </c>
      <c r="U125" s="381">
        <f t="array" ref="U125">IFERROR(1/SUMPRODUCT(($F$19:$F$1518=F125)*($C$19:$C$1518=C125)), IF(LEN(F125)&gt;0, 1, ""))</f>
        <v>6.6755674232309744E-4</v>
      </c>
      <c r="V125" s="382" t="str">
        <f>IF(H125="","",VALUE(IFERROR(CHOOSE(MATCH(H125,{0,1,2,3,4,5},0),2.5,3.5,4.5,5.5,6.5,7.5),"")))</f>
        <v/>
      </c>
      <c r="W125" s="382" t="str">
        <f>IF(AND(I125="YES",COUNTIFS(F$19:F125,F125,I$19:I125,"YES")=1),1,"")</f>
        <v/>
      </c>
      <c r="Z125" s="32"/>
    </row>
    <row r="126" spans="1:26" ht="12.95" customHeight="1" x14ac:dyDescent="0.2">
      <c r="A126" s="32" t="str">
        <f t="shared" si="2"/>
        <v xml:space="preserve"> UNIT </v>
      </c>
      <c r="B126" s="130">
        <v>108</v>
      </c>
      <c r="C126" s="197"/>
      <c r="D126" s="398"/>
      <c r="E126" s="398"/>
      <c r="F126" s="398"/>
      <c r="G126" s="399"/>
      <c r="H126" s="398"/>
      <c r="I126" s="400"/>
      <c r="J126" s="400"/>
      <c r="K126" s="401"/>
      <c r="L126" s="398"/>
      <c r="M126" s="398"/>
      <c r="N126" s="398"/>
      <c r="O126" s="402"/>
      <c r="P126" s="402"/>
      <c r="Q126" s="171" t="str">
        <f>Calculator!M110</f>
        <v/>
      </c>
      <c r="R126" s="340" t="str">
        <f t="shared" si="3"/>
        <v/>
      </c>
      <c r="S126" s="380" t="str" cm="1">
        <f t="array" ref="S126">_xlfn.IFS(Q126="YES",IF(G126&lt;=Calculator!AS110*97%,"",IF(G126&gt;=Calculator!AS110*97%,ROUNDUP(Calculator!AS110*97%,0),ROUNDUP(Calculator!AS110*97%,0))),Q126="NO","",Q126="NA","",Q126="","")</f>
        <v/>
      </c>
      <c r="T126" s="381" cm="1">
        <f t="array" ref="T126">IF(LEN(F126)=0,2,IF(SUMPRODUCT(($F$19:$F$1518=F126)*($C$19:$C$1518=C126))&gt;1, 1, 0))</f>
        <v>2</v>
      </c>
      <c r="U126" s="381">
        <f t="array" ref="U126">IFERROR(1/SUMPRODUCT(($F$19:$F$1518=F126)*($C$19:$C$1518=C126)), IF(LEN(F126)&gt;0, 1, ""))</f>
        <v>6.6755674232309744E-4</v>
      </c>
      <c r="V126" s="382" t="str">
        <f>IF(H126="","",VALUE(IFERROR(CHOOSE(MATCH(H126,{0,1,2,3,4,5},0),2.5,3.5,4.5,5.5,6.5,7.5),"")))</f>
        <v/>
      </c>
      <c r="W126" s="382" t="str">
        <f>IF(AND(I126="YES",COUNTIFS(F$19:F126,F126,I$19:I126,"YES")=1),1,"")</f>
        <v/>
      </c>
      <c r="Z126" s="32"/>
    </row>
    <row r="127" spans="1:26" ht="12.95" customHeight="1" x14ac:dyDescent="0.2">
      <c r="A127" s="32" t="str">
        <f t="shared" si="2"/>
        <v xml:space="preserve"> UNIT </v>
      </c>
      <c r="B127" s="130">
        <v>109</v>
      </c>
      <c r="C127" s="197"/>
      <c r="D127" s="398"/>
      <c r="E127" s="398"/>
      <c r="F127" s="398"/>
      <c r="G127" s="399"/>
      <c r="H127" s="398"/>
      <c r="I127" s="400"/>
      <c r="J127" s="400"/>
      <c r="K127" s="401"/>
      <c r="L127" s="398"/>
      <c r="M127" s="398"/>
      <c r="N127" s="398"/>
      <c r="O127" s="402"/>
      <c r="P127" s="402"/>
      <c r="Q127" s="171" t="str">
        <f>Calculator!M111</f>
        <v/>
      </c>
      <c r="R127" s="340" t="str">
        <f t="shared" si="3"/>
        <v/>
      </c>
      <c r="S127" s="380" t="str" cm="1">
        <f t="array" ref="S127">_xlfn.IFS(Q127="YES",IF(G127&lt;=Calculator!AS111*97%,"",IF(G127&gt;=Calculator!AS111*97%,ROUNDUP(Calculator!AS111*97%,0),ROUNDUP(Calculator!AS111*97%,0))),Q127="NO","",Q127="NA","",Q127="","")</f>
        <v/>
      </c>
      <c r="T127" s="381" cm="1">
        <f t="array" ref="T127">IF(LEN(F127)=0,2,IF(SUMPRODUCT(($F$19:$F$1518=F127)*($C$19:$C$1518=C127))&gt;1, 1, 0))</f>
        <v>2</v>
      </c>
      <c r="U127" s="381">
        <f t="array" ref="U127">IFERROR(1/SUMPRODUCT(($F$19:$F$1518=F127)*($C$19:$C$1518=C127)), IF(LEN(F127)&gt;0, 1, ""))</f>
        <v>6.6755674232309744E-4</v>
      </c>
      <c r="V127" s="382" t="str">
        <f>IF(H127="","",VALUE(IFERROR(CHOOSE(MATCH(H127,{0,1,2,3,4,5},0),2.5,3.5,4.5,5.5,6.5,7.5),"")))</f>
        <v/>
      </c>
      <c r="W127" s="382" t="str">
        <f>IF(AND(I127="YES",COUNTIFS(F$19:F127,F127,I$19:I127,"YES")=1),1,"")</f>
        <v/>
      </c>
      <c r="Z127" s="32"/>
    </row>
    <row r="128" spans="1:26" ht="12.95" customHeight="1" x14ac:dyDescent="0.2">
      <c r="A128" s="32" t="str">
        <f t="shared" si="2"/>
        <v xml:space="preserve"> UNIT </v>
      </c>
      <c r="B128" s="130">
        <v>110</v>
      </c>
      <c r="C128" s="197"/>
      <c r="D128" s="398"/>
      <c r="E128" s="398"/>
      <c r="F128" s="398"/>
      <c r="G128" s="399"/>
      <c r="H128" s="398"/>
      <c r="I128" s="400"/>
      <c r="J128" s="400"/>
      <c r="K128" s="401"/>
      <c r="L128" s="398"/>
      <c r="M128" s="398"/>
      <c r="N128" s="398"/>
      <c r="O128" s="402"/>
      <c r="P128" s="402"/>
      <c r="Q128" s="171" t="str">
        <f>Calculator!M112</f>
        <v/>
      </c>
      <c r="R128" s="340" t="str">
        <f t="shared" si="3"/>
        <v/>
      </c>
      <c r="S128" s="380" t="str" cm="1">
        <f t="array" ref="S128">_xlfn.IFS(Q128="YES",IF(G128&lt;=Calculator!AS112*97%,"",IF(G128&gt;=Calculator!AS112*97%,ROUNDUP(Calculator!AS112*97%,0),ROUNDUP(Calculator!AS112*97%,0))),Q128="NO","",Q128="NA","",Q128="","")</f>
        <v/>
      </c>
      <c r="T128" s="381" cm="1">
        <f t="array" ref="T128">IF(LEN(F128)=0,2,IF(SUMPRODUCT(($F$19:$F$1518=F128)*($C$19:$C$1518=C128))&gt;1, 1, 0))</f>
        <v>2</v>
      </c>
      <c r="U128" s="381">
        <f t="array" ref="U128">IFERROR(1/SUMPRODUCT(($F$19:$F$1518=F128)*($C$19:$C$1518=C128)), IF(LEN(F128)&gt;0, 1, ""))</f>
        <v>6.6755674232309744E-4</v>
      </c>
      <c r="V128" s="382" t="str">
        <f>IF(H128="","",VALUE(IFERROR(CHOOSE(MATCH(H128,{0,1,2,3,4,5},0),2.5,3.5,4.5,5.5,6.5,7.5),"")))</f>
        <v/>
      </c>
      <c r="W128" s="382" t="str">
        <f>IF(AND(I128="YES",COUNTIFS(F$19:F128,F128,I$19:I128,"YES")=1),1,"")</f>
        <v/>
      </c>
      <c r="Z128" s="32"/>
    </row>
    <row r="129" spans="1:26" ht="12.95" customHeight="1" x14ac:dyDescent="0.2">
      <c r="A129" s="32" t="str">
        <f t="shared" si="2"/>
        <v xml:space="preserve"> UNIT </v>
      </c>
      <c r="B129" s="130">
        <v>111</v>
      </c>
      <c r="C129" s="197"/>
      <c r="D129" s="398"/>
      <c r="E129" s="398"/>
      <c r="F129" s="398"/>
      <c r="G129" s="399"/>
      <c r="H129" s="398"/>
      <c r="I129" s="400"/>
      <c r="J129" s="400"/>
      <c r="K129" s="401"/>
      <c r="L129" s="398"/>
      <c r="M129" s="398"/>
      <c r="N129" s="398"/>
      <c r="O129" s="402"/>
      <c r="P129" s="402"/>
      <c r="Q129" s="171" t="str">
        <f>Calculator!M113</f>
        <v/>
      </c>
      <c r="R129" s="340" t="str">
        <f t="shared" si="3"/>
        <v/>
      </c>
      <c r="S129" s="380" t="str" cm="1">
        <f t="array" ref="S129">_xlfn.IFS(Q129="YES",IF(G129&lt;=Calculator!AS113*97%,"",IF(G129&gt;=Calculator!AS113*97%,ROUNDUP(Calculator!AS113*97%,0),ROUNDUP(Calculator!AS113*97%,0))),Q129="NO","",Q129="NA","",Q129="","")</f>
        <v/>
      </c>
      <c r="T129" s="381" cm="1">
        <f t="array" ref="T129">IF(LEN(F129)=0,2,IF(SUMPRODUCT(($F$19:$F$1518=F129)*($C$19:$C$1518=C129))&gt;1, 1, 0))</f>
        <v>2</v>
      </c>
      <c r="U129" s="381">
        <f t="array" ref="U129">IFERROR(1/SUMPRODUCT(($F$19:$F$1518=F129)*($C$19:$C$1518=C129)), IF(LEN(F129)&gt;0, 1, ""))</f>
        <v>6.6755674232309744E-4</v>
      </c>
      <c r="V129" s="382" t="str">
        <f>IF(H129="","",VALUE(IFERROR(CHOOSE(MATCH(H129,{0,1,2,3,4,5},0),2.5,3.5,4.5,5.5,6.5,7.5),"")))</f>
        <v/>
      </c>
      <c r="W129" s="382" t="str">
        <f>IF(AND(I129="YES",COUNTIFS(F$19:F129,F129,I$19:I129,"YES")=1),1,"")</f>
        <v/>
      </c>
      <c r="Z129" s="32"/>
    </row>
    <row r="130" spans="1:26" ht="12.95" customHeight="1" x14ac:dyDescent="0.2">
      <c r="A130" s="32" t="str">
        <f t="shared" si="2"/>
        <v xml:space="preserve"> UNIT </v>
      </c>
      <c r="B130" s="130">
        <v>112</v>
      </c>
      <c r="C130" s="197"/>
      <c r="D130" s="398"/>
      <c r="E130" s="398"/>
      <c r="F130" s="398"/>
      <c r="G130" s="399"/>
      <c r="H130" s="398"/>
      <c r="I130" s="400"/>
      <c r="J130" s="400"/>
      <c r="K130" s="401"/>
      <c r="L130" s="398"/>
      <c r="M130" s="398"/>
      <c r="N130" s="398"/>
      <c r="O130" s="402"/>
      <c r="P130" s="402"/>
      <c r="Q130" s="171" t="str">
        <f>Calculator!M114</f>
        <v/>
      </c>
      <c r="R130" s="340" t="str">
        <f t="shared" si="3"/>
        <v/>
      </c>
      <c r="S130" s="380" t="str" cm="1">
        <f t="array" ref="S130">_xlfn.IFS(Q130="YES",IF(G130&lt;=Calculator!AS114*97%,"",IF(G130&gt;=Calculator!AS114*97%,ROUNDUP(Calculator!AS114*97%,0),ROUNDUP(Calculator!AS114*97%,0))),Q130="NO","",Q130="NA","",Q130="","")</f>
        <v/>
      </c>
      <c r="T130" s="381" cm="1">
        <f t="array" ref="T130">IF(LEN(F130)=0,2,IF(SUMPRODUCT(($F$19:$F$1518=F130)*($C$19:$C$1518=C130))&gt;1, 1, 0))</f>
        <v>2</v>
      </c>
      <c r="U130" s="381">
        <f t="array" ref="U130">IFERROR(1/SUMPRODUCT(($F$19:$F$1518=F130)*($C$19:$C$1518=C130)), IF(LEN(F130)&gt;0, 1, ""))</f>
        <v>6.6755674232309744E-4</v>
      </c>
      <c r="V130" s="382" t="str">
        <f>IF(H130="","",VALUE(IFERROR(CHOOSE(MATCH(H130,{0,1,2,3,4,5},0),2.5,3.5,4.5,5.5,6.5,7.5),"")))</f>
        <v/>
      </c>
      <c r="W130" s="382" t="str">
        <f>IF(AND(I130="YES",COUNTIFS(F$19:F130,F130,I$19:I130,"YES")=1),1,"")</f>
        <v/>
      </c>
      <c r="Z130" s="32"/>
    </row>
    <row r="131" spans="1:26" ht="12.95" customHeight="1" x14ac:dyDescent="0.2">
      <c r="A131" s="32" t="str">
        <f t="shared" si="2"/>
        <v xml:space="preserve"> UNIT </v>
      </c>
      <c r="B131" s="130">
        <v>113</v>
      </c>
      <c r="C131" s="197"/>
      <c r="D131" s="398"/>
      <c r="E131" s="398"/>
      <c r="F131" s="398"/>
      <c r="G131" s="399"/>
      <c r="H131" s="398"/>
      <c r="I131" s="400"/>
      <c r="J131" s="400"/>
      <c r="K131" s="401"/>
      <c r="L131" s="398"/>
      <c r="M131" s="398"/>
      <c r="N131" s="398"/>
      <c r="O131" s="402"/>
      <c r="P131" s="402"/>
      <c r="Q131" s="171" t="str">
        <f>Calculator!M115</f>
        <v/>
      </c>
      <c r="R131" s="340" t="str">
        <f t="shared" si="3"/>
        <v/>
      </c>
      <c r="S131" s="380" t="str" cm="1">
        <f t="array" ref="S131">_xlfn.IFS(Q131="YES",IF(G131&lt;=Calculator!AS115*97%,"",IF(G131&gt;=Calculator!AS115*97%,ROUNDUP(Calculator!AS115*97%,0),ROUNDUP(Calculator!AS115*97%,0))),Q131="NO","",Q131="NA","",Q131="","")</f>
        <v/>
      </c>
      <c r="T131" s="381" cm="1">
        <f t="array" ref="T131">IF(LEN(F131)=0,2,IF(SUMPRODUCT(($F$19:$F$1518=F131)*($C$19:$C$1518=C131))&gt;1, 1, 0))</f>
        <v>2</v>
      </c>
      <c r="U131" s="381">
        <f t="array" ref="U131">IFERROR(1/SUMPRODUCT(($F$19:$F$1518=F131)*($C$19:$C$1518=C131)), IF(LEN(F131)&gt;0, 1, ""))</f>
        <v>6.6755674232309744E-4</v>
      </c>
      <c r="V131" s="382" t="str">
        <f>IF(H131="","",VALUE(IFERROR(CHOOSE(MATCH(H131,{0,1,2,3,4,5},0),2.5,3.5,4.5,5.5,6.5,7.5),"")))</f>
        <v/>
      </c>
      <c r="W131" s="382" t="str">
        <f>IF(AND(I131="YES",COUNTIFS(F$19:F131,F131,I$19:I131,"YES")=1),1,"")</f>
        <v/>
      </c>
      <c r="Z131" s="32"/>
    </row>
    <row r="132" spans="1:26" ht="12.95" customHeight="1" x14ac:dyDescent="0.2">
      <c r="A132" s="32" t="str">
        <f t="shared" si="2"/>
        <v xml:space="preserve"> UNIT </v>
      </c>
      <c r="B132" s="130">
        <v>114</v>
      </c>
      <c r="C132" s="197"/>
      <c r="D132" s="398"/>
      <c r="E132" s="398"/>
      <c r="F132" s="398"/>
      <c r="G132" s="399"/>
      <c r="H132" s="398"/>
      <c r="I132" s="400"/>
      <c r="J132" s="400"/>
      <c r="K132" s="401"/>
      <c r="L132" s="398"/>
      <c r="M132" s="398"/>
      <c r="N132" s="398"/>
      <c r="O132" s="402"/>
      <c r="P132" s="402"/>
      <c r="Q132" s="171" t="str">
        <f>Calculator!M116</f>
        <v/>
      </c>
      <c r="R132" s="340" t="str">
        <f t="shared" si="3"/>
        <v/>
      </c>
      <c r="S132" s="380" t="str" cm="1">
        <f t="array" ref="S132">_xlfn.IFS(Q132="YES",IF(G132&lt;=Calculator!AS116*97%,"",IF(G132&gt;=Calculator!AS116*97%,ROUNDUP(Calculator!AS116*97%,0),ROUNDUP(Calculator!AS116*97%,0))),Q132="NO","",Q132="NA","",Q132="","")</f>
        <v/>
      </c>
      <c r="T132" s="381" cm="1">
        <f t="array" ref="T132">IF(LEN(F132)=0,2,IF(SUMPRODUCT(($F$19:$F$1518=F132)*($C$19:$C$1518=C132))&gt;1, 1, 0))</f>
        <v>2</v>
      </c>
      <c r="U132" s="381">
        <f t="array" ref="U132">IFERROR(1/SUMPRODUCT(($F$19:$F$1518=F132)*($C$19:$C$1518=C132)), IF(LEN(F132)&gt;0, 1, ""))</f>
        <v>6.6755674232309744E-4</v>
      </c>
      <c r="V132" s="382" t="str">
        <f>IF(H132="","",VALUE(IFERROR(CHOOSE(MATCH(H132,{0,1,2,3,4,5},0),2.5,3.5,4.5,5.5,6.5,7.5),"")))</f>
        <v/>
      </c>
      <c r="W132" s="382" t="str">
        <f>IF(AND(I132="YES",COUNTIFS(F$19:F132,F132,I$19:I132,"YES")=1),1,"")</f>
        <v/>
      </c>
      <c r="Z132" s="32"/>
    </row>
    <row r="133" spans="1:26" ht="12.95" customHeight="1" x14ac:dyDescent="0.2">
      <c r="A133" s="32" t="str">
        <f t="shared" si="2"/>
        <v xml:space="preserve"> UNIT </v>
      </c>
      <c r="B133" s="130">
        <v>115</v>
      </c>
      <c r="C133" s="197"/>
      <c r="D133" s="398"/>
      <c r="E133" s="398"/>
      <c r="F133" s="398"/>
      <c r="G133" s="399"/>
      <c r="H133" s="398"/>
      <c r="I133" s="400"/>
      <c r="J133" s="400"/>
      <c r="K133" s="401"/>
      <c r="L133" s="398"/>
      <c r="M133" s="398"/>
      <c r="N133" s="398"/>
      <c r="O133" s="402"/>
      <c r="P133" s="402"/>
      <c r="Q133" s="171" t="str">
        <f>Calculator!M117</f>
        <v/>
      </c>
      <c r="R133" s="340" t="str">
        <f t="shared" si="3"/>
        <v/>
      </c>
      <c r="S133" s="380" t="str" cm="1">
        <f t="array" ref="S133">_xlfn.IFS(Q133="YES",IF(G133&lt;=Calculator!AS117*97%,"",IF(G133&gt;=Calculator!AS117*97%,ROUNDUP(Calculator!AS117*97%,0),ROUNDUP(Calculator!AS117*97%,0))),Q133="NO","",Q133="NA","",Q133="","")</f>
        <v/>
      </c>
      <c r="T133" s="381" cm="1">
        <f t="array" ref="T133">IF(LEN(F133)=0,2,IF(SUMPRODUCT(($F$19:$F$1518=F133)*($C$19:$C$1518=C133))&gt;1, 1, 0))</f>
        <v>2</v>
      </c>
      <c r="U133" s="381">
        <f t="array" ref="U133">IFERROR(1/SUMPRODUCT(($F$19:$F$1518=F133)*($C$19:$C$1518=C133)), IF(LEN(F133)&gt;0, 1, ""))</f>
        <v>6.6755674232309744E-4</v>
      </c>
      <c r="V133" s="382" t="str">
        <f>IF(H133="","",VALUE(IFERROR(CHOOSE(MATCH(H133,{0,1,2,3,4,5},0),2.5,3.5,4.5,5.5,6.5,7.5),"")))</f>
        <v/>
      </c>
      <c r="W133" s="382" t="str">
        <f>IF(AND(I133="YES",COUNTIFS(F$19:F133,F133,I$19:I133,"YES")=1),1,"")</f>
        <v/>
      </c>
      <c r="Z133" s="32"/>
    </row>
    <row r="134" spans="1:26" ht="12.95" customHeight="1" x14ac:dyDescent="0.2">
      <c r="A134" s="32" t="str">
        <f t="shared" si="2"/>
        <v xml:space="preserve"> UNIT </v>
      </c>
      <c r="B134" s="130">
        <v>116</v>
      </c>
      <c r="C134" s="197"/>
      <c r="D134" s="398"/>
      <c r="E134" s="398"/>
      <c r="F134" s="398"/>
      <c r="G134" s="399"/>
      <c r="H134" s="398"/>
      <c r="I134" s="400"/>
      <c r="J134" s="400"/>
      <c r="K134" s="401"/>
      <c r="L134" s="398"/>
      <c r="M134" s="398"/>
      <c r="N134" s="398"/>
      <c r="O134" s="402"/>
      <c r="P134" s="402"/>
      <c r="Q134" s="171" t="str">
        <f>Calculator!M118</f>
        <v/>
      </c>
      <c r="R134" s="340" t="str">
        <f t="shared" si="3"/>
        <v/>
      </c>
      <c r="S134" s="380" t="str" cm="1">
        <f t="array" ref="S134">_xlfn.IFS(Q134="YES",IF(G134&lt;=Calculator!AS118*97%,"",IF(G134&gt;=Calculator!AS118*97%,ROUNDUP(Calculator!AS118*97%,0),ROUNDUP(Calculator!AS118*97%,0))),Q134="NO","",Q134="NA","",Q134="","")</f>
        <v/>
      </c>
      <c r="T134" s="381" cm="1">
        <f t="array" ref="T134">IF(LEN(F134)=0,2,IF(SUMPRODUCT(($F$19:$F$1518=F134)*($C$19:$C$1518=C134))&gt;1, 1, 0))</f>
        <v>2</v>
      </c>
      <c r="U134" s="381">
        <f t="array" ref="U134">IFERROR(1/SUMPRODUCT(($F$19:$F$1518=F134)*($C$19:$C$1518=C134)), IF(LEN(F134)&gt;0, 1, ""))</f>
        <v>6.6755674232309744E-4</v>
      </c>
      <c r="V134" s="382" t="str">
        <f>IF(H134="","",VALUE(IFERROR(CHOOSE(MATCH(H134,{0,1,2,3,4,5},0),2.5,3.5,4.5,5.5,6.5,7.5),"")))</f>
        <v/>
      </c>
      <c r="W134" s="382" t="str">
        <f>IF(AND(I134="YES",COUNTIFS(F$19:F134,F134,I$19:I134,"YES")=1),1,"")</f>
        <v/>
      </c>
      <c r="Z134" s="32"/>
    </row>
    <row r="135" spans="1:26" ht="12.95" customHeight="1" x14ac:dyDescent="0.2">
      <c r="A135" s="32" t="str">
        <f t="shared" si="2"/>
        <v xml:space="preserve"> UNIT </v>
      </c>
      <c r="B135" s="130">
        <v>117</v>
      </c>
      <c r="C135" s="197"/>
      <c r="D135" s="398"/>
      <c r="E135" s="398"/>
      <c r="F135" s="398"/>
      <c r="G135" s="399"/>
      <c r="H135" s="398"/>
      <c r="I135" s="400"/>
      <c r="J135" s="400"/>
      <c r="K135" s="401"/>
      <c r="L135" s="398"/>
      <c r="M135" s="398"/>
      <c r="N135" s="398"/>
      <c r="O135" s="402"/>
      <c r="P135" s="402"/>
      <c r="Q135" s="171" t="str">
        <f>Calculator!M119</f>
        <v/>
      </c>
      <c r="R135" s="340" t="str">
        <f t="shared" si="3"/>
        <v/>
      </c>
      <c r="S135" s="380" t="str" cm="1">
        <f t="array" ref="S135">_xlfn.IFS(Q135="YES",IF(G135&lt;=Calculator!AS119*97%,"",IF(G135&gt;=Calculator!AS119*97%,ROUNDUP(Calculator!AS119*97%,0),ROUNDUP(Calculator!AS119*97%,0))),Q135="NO","",Q135="NA","",Q135="","")</f>
        <v/>
      </c>
      <c r="T135" s="381" cm="1">
        <f t="array" ref="T135">IF(LEN(F135)=0,2,IF(SUMPRODUCT(($F$19:$F$1518=F135)*($C$19:$C$1518=C135))&gt;1, 1, 0))</f>
        <v>2</v>
      </c>
      <c r="U135" s="381">
        <f t="array" ref="U135">IFERROR(1/SUMPRODUCT(($F$19:$F$1518=F135)*($C$19:$C$1518=C135)), IF(LEN(F135)&gt;0, 1, ""))</f>
        <v>6.6755674232309744E-4</v>
      </c>
      <c r="V135" s="382" t="str">
        <f>IF(H135="","",VALUE(IFERROR(CHOOSE(MATCH(H135,{0,1,2,3,4,5},0),2.5,3.5,4.5,5.5,6.5,7.5),"")))</f>
        <v/>
      </c>
      <c r="W135" s="382" t="str">
        <f>IF(AND(I135="YES",COUNTIFS(F$19:F135,F135,I$19:I135,"YES")=1),1,"")</f>
        <v/>
      </c>
      <c r="Z135" s="32"/>
    </row>
    <row r="136" spans="1:26" ht="12.95" customHeight="1" x14ac:dyDescent="0.2">
      <c r="A136" s="32" t="str">
        <f t="shared" si="2"/>
        <v xml:space="preserve"> UNIT </v>
      </c>
      <c r="B136" s="130">
        <v>118</v>
      </c>
      <c r="C136" s="197"/>
      <c r="D136" s="398"/>
      <c r="E136" s="398"/>
      <c r="F136" s="398"/>
      <c r="G136" s="399"/>
      <c r="H136" s="398"/>
      <c r="I136" s="400"/>
      <c r="J136" s="400"/>
      <c r="K136" s="401"/>
      <c r="L136" s="398"/>
      <c r="M136" s="398"/>
      <c r="N136" s="398"/>
      <c r="O136" s="402"/>
      <c r="P136" s="402"/>
      <c r="Q136" s="171" t="str">
        <f>Calculator!M120</f>
        <v/>
      </c>
      <c r="R136" s="340" t="str">
        <f t="shared" si="3"/>
        <v/>
      </c>
      <c r="S136" s="380" t="str" cm="1">
        <f t="array" ref="S136">_xlfn.IFS(Q136="YES",IF(G136&lt;=Calculator!AS120*97%,"",IF(G136&gt;=Calculator!AS120*97%,ROUNDUP(Calculator!AS120*97%,0),ROUNDUP(Calculator!AS120*97%,0))),Q136="NO","",Q136="NA","",Q136="","")</f>
        <v/>
      </c>
      <c r="T136" s="381" cm="1">
        <f t="array" ref="T136">IF(LEN(F136)=0,2,IF(SUMPRODUCT(($F$19:$F$1518=F136)*($C$19:$C$1518=C136))&gt;1, 1, 0))</f>
        <v>2</v>
      </c>
      <c r="U136" s="381">
        <f t="array" ref="U136">IFERROR(1/SUMPRODUCT(($F$19:$F$1518=F136)*($C$19:$C$1518=C136)), IF(LEN(F136)&gt;0, 1, ""))</f>
        <v>6.6755674232309744E-4</v>
      </c>
      <c r="V136" s="382" t="str">
        <f>IF(H136="","",VALUE(IFERROR(CHOOSE(MATCH(H136,{0,1,2,3,4,5},0),2.5,3.5,4.5,5.5,6.5,7.5),"")))</f>
        <v/>
      </c>
      <c r="W136" s="382" t="str">
        <f>IF(AND(I136="YES",COUNTIFS(F$19:F136,F136,I$19:I136,"YES")=1),1,"")</f>
        <v/>
      </c>
      <c r="Z136" s="32"/>
    </row>
    <row r="137" spans="1:26" ht="12.95" customHeight="1" x14ac:dyDescent="0.2">
      <c r="A137" s="32" t="str">
        <f t="shared" si="2"/>
        <v xml:space="preserve"> UNIT </v>
      </c>
      <c r="B137" s="130">
        <v>119</v>
      </c>
      <c r="C137" s="197"/>
      <c r="D137" s="398"/>
      <c r="E137" s="398"/>
      <c r="F137" s="398"/>
      <c r="G137" s="399"/>
      <c r="H137" s="398"/>
      <c r="I137" s="400"/>
      <c r="J137" s="400"/>
      <c r="K137" s="401"/>
      <c r="L137" s="398"/>
      <c r="M137" s="398"/>
      <c r="N137" s="398"/>
      <c r="O137" s="402"/>
      <c r="P137" s="402"/>
      <c r="Q137" s="171" t="str">
        <f>Calculator!M121</f>
        <v/>
      </c>
      <c r="R137" s="340" t="str">
        <f t="shared" si="3"/>
        <v/>
      </c>
      <c r="S137" s="380" t="str" cm="1">
        <f t="array" ref="S137">_xlfn.IFS(Q137="YES",IF(G137&lt;=Calculator!AS121*97%,"",IF(G137&gt;=Calculator!AS121*97%,ROUNDUP(Calculator!AS121*97%,0),ROUNDUP(Calculator!AS121*97%,0))),Q137="NO","",Q137="NA","",Q137="","")</f>
        <v/>
      </c>
      <c r="T137" s="381" cm="1">
        <f t="array" ref="T137">IF(LEN(F137)=0,2,IF(SUMPRODUCT(($F$19:$F$1518=F137)*($C$19:$C$1518=C137))&gt;1, 1, 0))</f>
        <v>2</v>
      </c>
      <c r="U137" s="381">
        <f t="array" ref="U137">IFERROR(1/SUMPRODUCT(($F$19:$F$1518=F137)*($C$19:$C$1518=C137)), IF(LEN(F137)&gt;0, 1, ""))</f>
        <v>6.6755674232309744E-4</v>
      </c>
      <c r="V137" s="382" t="str">
        <f>IF(H137="","",VALUE(IFERROR(CHOOSE(MATCH(H137,{0,1,2,3,4,5},0),2.5,3.5,4.5,5.5,6.5,7.5),"")))</f>
        <v/>
      </c>
      <c r="W137" s="382" t="str">
        <f>IF(AND(I137="YES",COUNTIFS(F$19:F137,F137,I$19:I137,"YES")=1),1,"")</f>
        <v/>
      </c>
      <c r="Z137" s="32"/>
    </row>
    <row r="138" spans="1:26" ht="12.95" customHeight="1" x14ac:dyDescent="0.2">
      <c r="A138" s="32" t="str">
        <f t="shared" si="2"/>
        <v xml:space="preserve"> UNIT </v>
      </c>
      <c r="B138" s="130">
        <v>120</v>
      </c>
      <c r="C138" s="197"/>
      <c r="D138" s="398"/>
      <c r="E138" s="398"/>
      <c r="F138" s="398"/>
      <c r="G138" s="399"/>
      <c r="H138" s="398"/>
      <c r="I138" s="400"/>
      <c r="J138" s="400"/>
      <c r="K138" s="401"/>
      <c r="L138" s="398"/>
      <c r="M138" s="398"/>
      <c r="N138" s="398"/>
      <c r="O138" s="402"/>
      <c r="P138" s="402"/>
      <c r="Q138" s="171" t="str">
        <f>Calculator!M122</f>
        <v/>
      </c>
      <c r="R138" s="340" t="str">
        <f t="shared" si="3"/>
        <v/>
      </c>
      <c r="S138" s="380" t="str" cm="1">
        <f t="array" ref="S138">_xlfn.IFS(Q138="YES",IF(G138&lt;=Calculator!AS122*97%,"",IF(G138&gt;=Calculator!AS122*97%,ROUNDUP(Calculator!AS122*97%,0),ROUNDUP(Calculator!AS122*97%,0))),Q138="NO","",Q138="NA","",Q138="","")</f>
        <v/>
      </c>
      <c r="T138" s="381" cm="1">
        <f t="array" ref="T138">IF(LEN(F138)=0,2,IF(SUMPRODUCT(($F$19:$F$1518=F138)*($C$19:$C$1518=C138))&gt;1, 1, 0))</f>
        <v>2</v>
      </c>
      <c r="U138" s="381">
        <f t="array" ref="U138">IFERROR(1/SUMPRODUCT(($F$19:$F$1518=F138)*($C$19:$C$1518=C138)), IF(LEN(F138)&gt;0, 1, ""))</f>
        <v>6.6755674232309744E-4</v>
      </c>
      <c r="V138" s="382" t="str">
        <f>IF(H138="","",VALUE(IFERROR(CHOOSE(MATCH(H138,{0,1,2,3,4,5},0),2.5,3.5,4.5,5.5,6.5,7.5),"")))</f>
        <v/>
      </c>
      <c r="W138" s="382" t="str">
        <f>IF(AND(I138="YES",COUNTIFS(F$19:F138,F138,I$19:I138,"YES")=1),1,"")</f>
        <v/>
      </c>
      <c r="Z138" s="32"/>
    </row>
    <row r="139" spans="1:26" ht="12.95" customHeight="1" x14ac:dyDescent="0.2">
      <c r="A139" s="32" t="str">
        <f t="shared" si="2"/>
        <v xml:space="preserve"> UNIT </v>
      </c>
      <c r="B139" s="130">
        <v>121</v>
      </c>
      <c r="C139" s="197"/>
      <c r="D139" s="398"/>
      <c r="E139" s="398"/>
      <c r="F139" s="398"/>
      <c r="G139" s="399"/>
      <c r="H139" s="398"/>
      <c r="I139" s="400"/>
      <c r="J139" s="400"/>
      <c r="K139" s="401"/>
      <c r="L139" s="398"/>
      <c r="M139" s="398"/>
      <c r="N139" s="398"/>
      <c r="O139" s="402"/>
      <c r="P139" s="402"/>
      <c r="Q139" s="171" t="str">
        <f>Calculator!M123</f>
        <v/>
      </c>
      <c r="R139" s="340" t="str">
        <f t="shared" si="3"/>
        <v/>
      </c>
      <c r="S139" s="380" t="str" cm="1">
        <f t="array" ref="S139">_xlfn.IFS(Q139="YES",IF(G139&lt;=Calculator!AS123*97%,"",IF(G139&gt;=Calculator!AS123*97%,ROUNDUP(Calculator!AS123*97%,0),ROUNDUP(Calculator!AS123*97%,0))),Q139="NO","",Q139="NA","",Q139="","")</f>
        <v/>
      </c>
      <c r="T139" s="381" cm="1">
        <f t="array" ref="T139">IF(LEN(F139)=0,2,IF(SUMPRODUCT(($F$19:$F$1518=F139)*($C$19:$C$1518=C139))&gt;1, 1, 0))</f>
        <v>2</v>
      </c>
      <c r="U139" s="381">
        <f t="array" ref="U139">IFERROR(1/SUMPRODUCT(($F$19:$F$1518=F139)*($C$19:$C$1518=C139)), IF(LEN(F139)&gt;0, 1, ""))</f>
        <v>6.6755674232309744E-4</v>
      </c>
      <c r="V139" s="382" t="str">
        <f>IF(H139="","",VALUE(IFERROR(CHOOSE(MATCH(H139,{0,1,2,3,4,5},0),2.5,3.5,4.5,5.5,6.5,7.5),"")))</f>
        <v/>
      </c>
      <c r="W139" s="382" t="str">
        <f>IF(AND(I139="YES",COUNTIFS(F$19:F139,F139,I$19:I139,"YES")=1),1,"")</f>
        <v/>
      </c>
      <c r="Z139" s="32"/>
    </row>
    <row r="140" spans="1:26" ht="12.95" customHeight="1" x14ac:dyDescent="0.2">
      <c r="A140" s="32" t="str">
        <f t="shared" si="2"/>
        <v xml:space="preserve"> UNIT </v>
      </c>
      <c r="B140" s="130">
        <v>122</v>
      </c>
      <c r="C140" s="197"/>
      <c r="D140" s="398"/>
      <c r="E140" s="398"/>
      <c r="F140" s="398"/>
      <c r="G140" s="399"/>
      <c r="H140" s="398"/>
      <c r="I140" s="400"/>
      <c r="J140" s="400"/>
      <c r="K140" s="401"/>
      <c r="L140" s="398"/>
      <c r="M140" s="398"/>
      <c r="N140" s="398"/>
      <c r="O140" s="402"/>
      <c r="P140" s="402"/>
      <c r="Q140" s="171" t="str">
        <f>Calculator!M124</f>
        <v/>
      </c>
      <c r="R140" s="340" t="str">
        <f t="shared" si="3"/>
        <v/>
      </c>
      <c r="S140" s="380" t="str" cm="1">
        <f t="array" ref="S140">_xlfn.IFS(Q140="YES",IF(G140&lt;=Calculator!AS124*97%,"",IF(G140&gt;=Calculator!AS124*97%,ROUNDUP(Calculator!AS124*97%,0),ROUNDUP(Calculator!AS124*97%,0))),Q140="NO","",Q140="NA","",Q140="","")</f>
        <v/>
      </c>
      <c r="T140" s="381" cm="1">
        <f t="array" ref="T140">IF(LEN(F140)=0,2,IF(SUMPRODUCT(($F$19:$F$1518=F140)*($C$19:$C$1518=C140))&gt;1, 1, 0))</f>
        <v>2</v>
      </c>
      <c r="U140" s="381">
        <f t="array" ref="U140">IFERROR(1/SUMPRODUCT(($F$19:$F$1518=F140)*($C$19:$C$1518=C140)), IF(LEN(F140)&gt;0, 1, ""))</f>
        <v>6.6755674232309744E-4</v>
      </c>
      <c r="V140" s="382" t="str">
        <f>IF(H140="","",VALUE(IFERROR(CHOOSE(MATCH(H140,{0,1,2,3,4,5},0),2.5,3.5,4.5,5.5,6.5,7.5),"")))</f>
        <v/>
      </c>
      <c r="W140" s="382" t="str">
        <f>IF(AND(I140="YES",COUNTIFS(F$19:F140,F140,I$19:I140,"YES")=1),1,"")</f>
        <v/>
      </c>
      <c r="Z140" s="32"/>
    </row>
    <row r="141" spans="1:26" ht="12.95" customHeight="1" x14ac:dyDescent="0.2">
      <c r="A141" s="32" t="str">
        <f t="shared" si="2"/>
        <v xml:space="preserve"> UNIT </v>
      </c>
      <c r="B141" s="130">
        <v>123</v>
      </c>
      <c r="C141" s="197"/>
      <c r="D141" s="398"/>
      <c r="E141" s="398"/>
      <c r="F141" s="398"/>
      <c r="G141" s="399"/>
      <c r="H141" s="398"/>
      <c r="I141" s="400"/>
      <c r="J141" s="400"/>
      <c r="K141" s="401"/>
      <c r="L141" s="398"/>
      <c r="M141" s="398"/>
      <c r="N141" s="398"/>
      <c r="O141" s="402"/>
      <c r="P141" s="402"/>
      <c r="Q141" s="171" t="str">
        <f>Calculator!M125</f>
        <v/>
      </c>
      <c r="R141" s="340" t="str">
        <f t="shared" si="3"/>
        <v/>
      </c>
      <c r="S141" s="380" t="str" cm="1">
        <f t="array" ref="S141">_xlfn.IFS(Q141="YES",IF(G141&lt;=Calculator!AS125*97%,"",IF(G141&gt;=Calculator!AS125*97%,ROUNDUP(Calculator!AS125*97%,0),ROUNDUP(Calculator!AS125*97%,0))),Q141="NO","",Q141="NA","",Q141="","")</f>
        <v/>
      </c>
      <c r="T141" s="381" cm="1">
        <f t="array" ref="T141">IF(LEN(F141)=0,2,IF(SUMPRODUCT(($F$19:$F$1518=F141)*($C$19:$C$1518=C141))&gt;1, 1, 0))</f>
        <v>2</v>
      </c>
      <c r="U141" s="381">
        <f t="array" ref="U141">IFERROR(1/SUMPRODUCT(($F$19:$F$1518=F141)*($C$19:$C$1518=C141)), IF(LEN(F141)&gt;0, 1, ""))</f>
        <v>6.6755674232309744E-4</v>
      </c>
      <c r="V141" s="382" t="str">
        <f>IF(H141="","",VALUE(IFERROR(CHOOSE(MATCH(H141,{0,1,2,3,4,5},0),2.5,3.5,4.5,5.5,6.5,7.5),"")))</f>
        <v/>
      </c>
      <c r="W141" s="382" t="str">
        <f>IF(AND(I141="YES",COUNTIFS(F$19:F141,F141,I$19:I141,"YES")=1),1,"")</f>
        <v/>
      </c>
      <c r="Z141" s="32"/>
    </row>
    <row r="142" spans="1:26" ht="12.95" customHeight="1" x14ac:dyDescent="0.2">
      <c r="A142" s="32" t="str">
        <f t="shared" si="2"/>
        <v xml:space="preserve"> UNIT </v>
      </c>
      <c r="B142" s="130">
        <v>124</v>
      </c>
      <c r="C142" s="197"/>
      <c r="D142" s="398"/>
      <c r="E142" s="398"/>
      <c r="F142" s="398"/>
      <c r="G142" s="399"/>
      <c r="H142" s="398"/>
      <c r="I142" s="400"/>
      <c r="J142" s="400"/>
      <c r="K142" s="401"/>
      <c r="L142" s="398"/>
      <c r="M142" s="398"/>
      <c r="N142" s="398"/>
      <c r="O142" s="402"/>
      <c r="P142" s="402"/>
      <c r="Q142" s="171" t="str">
        <f>Calculator!M126</f>
        <v/>
      </c>
      <c r="R142" s="340" t="str">
        <f t="shared" si="3"/>
        <v/>
      </c>
      <c r="S142" s="380" t="str" cm="1">
        <f t="array" ref="S142">_xlfn.IFS(Q142="YES",IF(G142&lt;=Calculator!AS126*97%,"",IF(G142&gt;=Calculator!AS126*97%,ROUNDUP(Calculator!AS126*97%,0),ROUNDUP(Calculator!AS126*97%,0))),Q142="NO","",Q142="NA","",Q142="","")</f>
        <v/>
      </c>
      <c r="T142" s="381" cm="1">
        <f t="array" ref="T142">IF(LEN(F142)=0,2,IF(SUMPRODUCT(($F$19:$F$1518=F142)*($C$19:$C$1518=C142))&gt;1, 1, 0))</f>
        <v>2</v>
      </c>
      <c r="U142" s="381">
        <f t="array" ref="U142">IFERROR(1/SUMPRODUCT(($F$19:$F$1518=F142)*($C$19:$C$1518=C142)), IF(LEN(F142)&gt;0, 1, ""))</f>
        <v>6.6755674232309744E-4</v>
      </c>
      <c r="V142" s="382" t="str">
        <f>IF(H142="","",VALUE(IFERROR(CHOOSE(MATCH(H142,{0,1,2,3,4,5},0),2.5,3.5,4.5,5.5,6.5,7.5),"")))</f>
        <v/>
      </c>
      <c r="W142" s="382" t="str">
        <f>IF(AND(I142="YES",COUNTIFS(F$19:F142,F142,I$19:I142,"YES")=1),1,"")</f>
        <v/>
      </c>
      <c r="Z142" s="32"/>
    </row>
    <row r="143" spans="1:26" ht="12.95" customHeight="1" x14ac:dyDescent="0.2">
      <c r="A143" s="32" t="str">
        <f t="shared" si="2"/>
        <v xml:space="preserve"> UNIT </v>
      </c>
      <c r="B143" s="130">
        <v>125</v>
      </c>
      <c r="C143" s="197"/>
      <c r="D143" s="398"/>
      <c r="E143" s="398"/>
      <c r="F143" s="398"/>
      <c r="G143" s="399"/>
      <c r="H143" s="398"/>
      <c r="I143" s="400"/>
      <c r="J143" s="400"/>
      <c r="K143" s="401"/>
      <c r="L143" s="398"/>
      <c r="M143" s="398"/>
      <c r="N143" s="398"/>
      <c r="O143" s="402"/>
      <c r="P143" s="402"/>
      <c r="Q143" s="171" t="str">
        <f>Calculator!M127</f>
        <v/>
      </c>
      <c r="R143" s="340" t="str">
        <f t="shared" si="3"/>
        <v/>
      </c>
      <c r="S143" s="380" t="str" cm="1">
        <f t="array" ref="S143">_xlfn.IFS(Q143="YES",IF(G143&lt;=Calculator!AS127*97%,"",IF(G143&gt;=Calculator!AS127*97%,ROUNDUP(Calculator!AS127*97%,0),ROUNDUP(Calculator!AS127*97%,0))),Q143="NO","",Q143="NA","",Q143="","")</f>
        <v/>
      </c>
      <c r="T143" s="381" cm="1">
        <f t="array" ref="T143">IF(LEN(F143)=0,2,IF(SUMPRODUCT(($F$19:$F$1518=F143)*($C$19:$C$1518=C143))&gt;1, 1, 0))</f>
        <v>2</v>
      </c>
      <c r="U143" s="381">
        <f t="array" ref="U143">IFERROR(1/SUMPRODUCT(($F$19:$F$1518=F143)*($C$19:$C$1518=C143)), IF(LEN(F143)&gt;0, 1, ""))</f>
        <v>6.6755674232309744E-4</v>
      </c>
      <c r="V143" s="382" t="str">
        <f>IF(H143="","",VALUE(IFERROR(CHOOSE(MATCH(H143,{0,1,2,3,4,5},0),2.5,3.5,4.5,5.5,6.5,7.5),"")))</f>
        <v/>
      </c>
      <c r="W143" s="382" t="str">
        <f>IF(AND(I143="YES",COUNTIFS(F$19:F143,F143,I$19:I143,"YES")=1),1,"")</f>
        <v/>
      </c>
      <c r="Z143" s="32"/>
    </row>
    <row r="144" spans="1:26" ht="12.95" customHeight="1" x14ac:dyDescent="0.2">
      <c r="A144" s="32" t="str">
        <f t="shared" si="2"/>
        <v xml:space="preserve"> UNIT </v>
      </c>
      <c r="B144" s="130">
        <v>126</v>
      </c>
      <c r="C144" s="197"/>
      <c r="D144" s="398"/>
      <c r="E144" s="398"/>
      <c r="F144" s="398"/>
      <c r="G144" s="399"/>
      <c r="H144" s="398"/>
      <c r="I144" s="400"/>
      <c r="J144" s="400"/>
      <c r="K144" s="401"/>
      <c r="L144" s="398"/>
      <c r="M144" s="398"/>
      <c r="N144" s="398"/>
      <c r="O144" s="402"/>
      <c r="P144" s="402"/>
      <c r="Q144" s="171" t="str">
        <f>Calculator!M128</f>
        <v/>
      </c>
      <c r="R144" s="340" t="str">
        <f t="shared" si="3"/>
        <v/>
      </c>
      <c r="S144" s="380" t="str" cm="1">
        <f t="array" ref="S144">_xlfn.IFS(Q144="YES",IF(G144&lt;=Calculator!AS128*97%,"",IF(G144&gt;=Calculator!AS128*97%,ROUNDUP(Calculator!AS128*97%,0),ROUNDUP(Calculator!AS128*97%,0))),Q144="NO","",Q144="NA","",Q144="","")</f>
        <v/>
      </c>
      <c r="T144" s="381" cm="1">
        <f t="array" ref="T144">IF(LEN(F144)=0,2,IF(SUMPRODUCT(($F$19:$F$1518=F144)*($C$19:$C$1518=C144))&gt;1, 1, 0))</f>
        <v>2</v>
      </c>
      <c r="U144" s="381">
        <f t="array" ref="U144">IFERROR(1/SUMPRODUCT(($F$19:$F$1518=F144)*($C$19:$C$1518=C144)), IF(LEN(F144)&gt;0, 1, ""))</f>
        <v>6.6755674232309744E-4</v>
      </c>
      <c r="V144" s="382" t="str">
        <f>IF(H144="","",VALUE(IFERROR(CHOOSE(MATCH(H144,{0,1,2,3,4,5},0),2.5,3.5,4.5,5.5,6.5,7.5),"")))</f>
        <v/>
      </c>
      <c r="W144" s="382" t="str">
        <f>IF(AND(I144="YES",COUNTIFS(F$19:F144,F144,I$19:I144,"YES")=1),1,"")</f>
        <v/>
      </c>
      <c r="Z144" s="32"/>
    </row>
    <row r="145" spans="1:26" ht="12.95" customHeight="1" x14ac:dyDescent="0.2">
      <c r="A145" s="32" t="str">
        <f t="shared" si="2"/>
        <v xml:space="preserve"> UNIT </v>
      </c>
      <c r="B145" s="130">
        <v>127</v>
      </c>
      <c r="C145" s="197"/>
      <c r="D145" s="398"/>
      <c r="E145" s="398"/>
      <c r="F145" s="398"/>
      <c r="G145" s="399"/>
      <c r="H145" s="398"/>
      <c r="I145" s="400"/>
      <c r="J145" s="400"/>
      <c r="K145" s="401"/>
      <c r="L145" s="398"/>
      <c r="M145" s="398"/>
      <c r="N145" s="398"/>
      <c r="O145" s="402"/>
      <c r="P145" s="402"/>
      <c r="Q145" s="171" t="str">
        <f>Calculator!M129</f>
        <v/>
      </c>
      <c r="R145" s="340" t="str">
        <f t="shared" si="3"/>
        <v/>
      </c>
      <c r="S145" s="380" t="str" cm="1">
        <f t="array" ref="S145">_xlfn.IFS(Q145="YES",IF(G145&lt;=Calculator!AS129*97%,"",IF(G145&gt;=Calculator!AS129*97%,ROUNDUP(Calculator!AS129*97%,0),ROUNDUP(Calculator!AS129*97%,0))),Q145="NO","",Q145="NA","",Q145="","")</f>
        <v/>
      </c>
      <c r="T145" s="381" cm="1">
        <f t="array" ref="T145">IF(LEN(F145)=0,2,IF(SUMPRODUCT(($F$19:$F$1518=F145)*($C$19:$C$1518=C145))&gt;1, 1, 0))</f>
        <v>2</v>
      </c>
      <c r="U145" s="381">
        <f t="array" ref="U145">IFERROR(1/SUMPRODUCT(($F$19:$F$1518=F145)*($C$19:$C$1518=C145)), IF(LEN(F145)&gt;0, 1, ""))</f>
        <v>6.6755674232309744E-4</v>
      </c>
      <c r="V145" s="382" t="str">
        <f>IF(H145="","",VALUE(IFERROR(CHOOSE(MATCH(H145,{0,1,2,3,4,5},0),2.5,3.5,4.5,5.5,6.5,7.5),"")))</f>
        <v/>
      </c>
      <c r="W145" s="382" t="str">
        <f>IF(AND(I145="YES",COUNTIFS(F$19:F145,F145,I$19:I145,"YES")=1),1,"")</f>
        <v/>
      </c>
      <c r="Z145" s="32"/>
    </row>
    <row r="146" spans="1:26" ht="12.95" customHeight="1" x14ac:dyDescent="0.2">
      <c r="A146" s="32" t="str">
        <f t="shared" si="2"/>
        <v xml:space="preserve"> UNIT </v>
      </c>
      <c r="B146" s="130">
        <v>128</v>
      </c>
      <c r="C146" s="197"/>
      <c r="D146" s="398"/>
      <c r="E146" s="398"/>
      <c r="F146" s="398"/>
      <c r="G146" s="399"/>
      <c r="H146" s="398"/>
      <c r="I146" s="400"/>
      <c r="J146" s="400"/>
      <c r="K146" s="401"/>
      <c r="L146" s="398"/>
      <c r="M146" s="398"/>
      <c r="N146" s="398"/>
      <c r="O146" s="402"/>
      <c r="P146" s="402"/>
      <c r="Q146" s="171" t="str">
        <f>Calculator!M130</f>
        <v/>
      </c>
      <c r="R146" s="340" t="str">
        <f t="shared" si="3"/>
        <v/>
      </c>
      <c r="S146" s="380" t="str" cm="1">
        <f t="array" ref="S146">_xlfn.IFS(Q146="YES",IF(G146&lt;=Calculator!AS130*97%,"",IF(G146&gt;=Calculator!AS130*97%,ROUNDUP(Calculator!AS130*97%,0),ROUNDUP(Calculator!AS130*97%,0))),Q146="NO","",Q146="NA","",Q146="","")</f>
        <v/>
      </c>
      <c r="T146" s="381" cm="1">
        <f t="array" ref="T146">IF(LEN(F146)=0,2,IF(SUMPRODUCT(($F$19:$F$1518=F146)*($C$19:$C$1518=C146))&gt;1, 1, 0))</f>
        <v>2</v>
      </c>
      <c r="U146" s="381">
        <f t="array" ref="U146">IFERROR(1/SUMPRODUCT(($F$19:$F$1518=F146)*($C$19:$C$1518=C146)), IF(LEN(F146)&gt;0, 1, ""))</f>
        <v>6.6755674232309744E-4</v>
      </c>
      <c r="V146" s="382" t="str">
        <f>IF(H146="","",VALUE(IFERROR(CHOOSE(MATCH(H146,{0,1,2,3,4,5},0),2.5,3.5,4.5,5.5,6.5,7.5),"")))</f>
        <v/>
      </c>
      <c r="W146" s="382" t="str">
        <f>IF(AND(I146="YES",COUNTIFS(F$19:F146,F146,I$19:I146,"YES")=1),1,"")</f>
        <v/>
      </c>
      <c r="Z146" s="32"/>
    </row>
    <row r="147" spans="1:26" ht="12.95" customHeight="1" x14ac:dyDescent="0.2">
      <c r="A147" s="32" t="str">
        <f t="shared" ref="A147:A210" si="4">C147&amp;" "&amp;"UNIT"&amp;" "&amp;F147</f>
        <v xml:space="preserve"> UNIT </v>
      </c>
      <c r="B147" s="130">
        <v>129</v>
      </c>
      <c r="C147" s="197"/>
      <c r="D147" s="398"/>
      <c r="E147" s="398"/>
      <c r="F147" s="398"/>
      <c r="G147" s="399"/>
      <c r="H147" s="398"/>
      <c r="I147" s="400"/>
      <c r="J147" s="400"/>
      <c r="K147" s="401"/>
      <c r="L147" s="398"/>
      <c r="M147" s="398"/>
      <c r="N147" s="398"/>
      <c r="O147" s="402"/>
      <c r="P147" s="402"/>
      <c r="Q147" s="171" t="str">
        <f>Calculator!M131</f>
        <v/>
      </c>
      <c r="R147" s="340" t="str">
        <f t="shared" si="3"/>
        <v/>
      </c>
      <c r="S147" s="380" t="str" cm="1">
        <f t="array" ref="S147">_xlfn.IFS(Q147="YES",IF(G147&lt;=Calculator!AS131*97%,"",IF(G147&gt;=Calculator!AS131*97%,ROUNDUP(Calculator!AS131*97%,0),ROUNDUP(Calculator!AS131*97%,0))),Q147="NO","",Q147="NA","",Q147="","")</f>
        <v/>
      </c>
      <c r="T147" s="381" cm="1">
        <f t="array" ref="T147">IF(LEN(F147)=0,2,IF(SUMPRODUCT(($F$19:$F$1518=F147)*($C$19:$C$1518=C147))&gt;1, 1, 0))</f>
        <v>2</v>
      </c>
      <c r="U147" s="381">
        <f t="array" ref="U147">IFERROR(1/SUMPRODUCT(($F$19:$F$1518=F147)*($C$19:$C$1518=C147)), IF(LEN(F147)&gt;0, 1, ""))</f>
        <v>6.6755674232309744E-4</v>
      </c>
      <c r="V147" s="382" t="str">
        <f>IF(H147="","",VALUE(IFERROR(CHOOSE(MATCH(H147,{0,1,2,3,4,5},0),2.5,3.5,4.5,5.5,6.5,7.5),"")))</f>
        <v/>
      </c>
      <c r="W147" s="382" t="str">
        <f>IF(AND(I147="YES",COUNTIFS(F$19:F147,F147,I$19:I147,"YES")=1),1,"")</f>
        <v/>
      </c>
      <c r="Z147" s="32"/>
    </row>
    <row r="148" spans="1:26" ht="12.95" customHeight="1" x14ac:dyDescent="0.2">
      <c r="A148" s="32" t="str">
        <f t="shared" si="4"/>
        <v xml:space="preserve"> UNIT </v>
      </c>
      <c r="B148" s="130">
        <v>130</v>
      </c>
      <c r="C148" s="197"/>
      <c r="D148" s="398"/>
      <c r="E148" s="398"/>
      <c r="F148" s="398"/>
      <c r="G148" s="399"/>
      <c r="H148" s="398"/>
      <c r="I148" s="400"/>
      <c r="J148" s="400"/>
      <c r="K148" s="401"/>
      <c r="L148" s="398"/>
      <c r="M148" s="398"/>
      <c r="N148" s="398"/>
      <c r="O148" s="402"/>
      <c r="P148" s="402"/>
      <c r="Q148" s="171" t="str">
        <f>Calculator!M132</f>
        <v/>
      </c>
      <c r="R148" s="340" t="str">
        <f t="shared" ref="R148:R211" si="5">IF(Q148="YES",IF(S148&lt;G148,S148,G148),"")</f>
        <v/>
      </c>
      <c r="S148" s="380" t="str" cm="1">
        <f t="array" ref="S148">_xlfn.IFS(Q148="YES",IF(G148&lt;=Calculator!AS132*97%,"",IF(G148&gt;=Calculator!AS132*97%,ROUNDUP(Calculator!AS132*97%,0),ROUNDUP(Calculator!AS132*97%,0))),Q148="NO","",Q148="NA","",Q148="","")</f>
        <v/>
      </c>
      <c r="T148" s="381" cm="1">
        <f t="array" ref="T148">IF(LEN(F148)=0,2,IF(SUMPRODUCT(($F$19:$F$1518=F148)*($C$19:$C$1518=C148))&gt;1, 1, 0))</f>
        <v>2</v>
      </c>
      <c r="U148" s="381">
        <f t="array" ref="U148">IFERROR(1/SUMPRODUCT(($F$19:$F$1518=F148)*($C$19:$C$1518=C148)), IF(LEN(F148)&gt;0, 1, ""))</f>
        <v>6.6755674232309744E-4</v>
      </c>
      <c r="V148" s="382" t="str">
        <f>IF(H148="","",VALUE(IFERROR(CHOOSE(MATCH(H148,{0,1,2,3,4,5},0),2.5,3.5,4.5,5.5,6.5,7.5),"")))</f>
        <v/>
      </c>
      <c r="W148" s="382" t="str">
        <f>IF(AND(I148="YES",COUNTIFS(F$19:F148,F148,I$19:I148,"YES")=1),1,"")</f>
        <v/>
      </c>
      <c r="Z148" s="32"/>
    </row>
    <row r="149" spans="1:26" ht="12.95" customHeight="1" x14ac:dyDescent="0.2">
      <c r="A149" s="32" t="str">
        <f t="shared" si="4"/>
        <v xml:space="preserve"> UNIT </v>
      </c>
      <c r="B149" s="130">
        <v>131</v>
      </c>
      <c r="C149" s="197"/>
      <c r="D149" s="398"/>
      <c r="E149" s="398"/>
      <c r="F149" s="398"/>
      <c r="G149" s="399"/>
      <c r="H149" s="398"/>
      <c r="I149" s="400"/>
      <c r="J149" s="400"/>
      <c r="K149" s="401"/>
      <c r="L149" s="398"/>
      <c r="M149" s="398"/>
      <c r="N149" s="398"/>
      <c r="O149" s="402"/>
      <c r="P149" s="402"/>
      <c r="Q149" s="171" t="str">
        <f>Calculator!M133</f>
        <v/>
      </c>
      <c r="R149" s="340" t="str">
        <f t="shared" si="5"/>
        <v/>
      </c>
      <c r="S149" s="380" t="str" cm="1">
        <f t="array" ref="S149">_xlfn.IFS(Q149="YES",IF(G149&lt;=Calculator!AS133*97%,"",IF(G149&gt;=Calculator!AS133*97%,ROUNDUP(Calculator!AS133*97%,0),ROUNDUP(Calculator!AS133*97%,0))),Q149="NO","",Q149="NA","",Q149="","")</f>
        <v/>
      </c>
      <c r="T149" s="381" cm="1">
        <f t="array" ref="T149">IF(LEN(F149)=0,2,IF(SUMPRODUCT(($F$19:$F$1518=F149)*($C$19:$C$1518=C149))&gt;1, 1, 0))</f>
        <v>2</v>
      </c>
      <c r="U149" s="381">
        <f t="array" ref="U149">IFERROR(1/SUMPRODUCT(($F$19:$F$1518=F149)*($C$19:$C$1518=C149)), IF(LEN(F149)&gt;0, 1, ""))</f>
        <v>6.6755674232309744E-4</v>
      </c>
      <c r="V149" s="382" t="str">
        <f>IF(H149="","",VALUE(IFERROR(CHOOSE(MATCH(H149,{0,1,2,3,4,5},0),2.5,3.5,4.5,5.5,6.5,7.5),"")))</f>
        <v/>
      </c>
      <c r="W149" s="382" t="str">
        <f>IF(AND(I149="YES",COUNTIFS(F$19:F149,F149,I$19:I149,"YES")=1),1,"")</f>
        <v/>
      </c>
      <c r="Z149" s="32"/>
    </row>
    <row r="150" spans="1:26" ht="12.95" customHeight="1" x14ac:dyDescent="0.2">
      <c r="A150" s="32" t="str">
        <f t="shared" si="4"/>
        <v xml:space="preserve"> UNIT </v>
      </c>
      <c r="B150" s="130">
        <v>132</v>
      </c>
      <c r="C150" s="197"/>
      <c r="D150" s="398"/>
      <c r="E150" s="398"/>
      <c r="F150" s="398"/>
      <c r="G150" s="399"/>
      <c r="H150" s="398"/>
      <c r="I150" s="400"/>
      <c r="J150" s="400"/>
      <c r="K150" s="401"/>
      <c r="L150" s="398"/>
      <c r="M150" s="398"/>
      <c r="N150" s="398"/>
      <c r="O150" s="402"/>
      <c r="P150" s="402"/>
      <c r="Q150" s="171" t="str">
        <f>Calculator!M134</f>
        <v/>
      </c>
      <c r="R150" s="340" t="str">
        <f t="shared" si="5"/>
        <v/>
      </c>
      <c r="S150" s="380" t="str" cm="1">
        <f t="array" ref="S150">_xlfn.IFS(Q150="YES",IF(G150&lt;=Calculator!AS134*97%,"",IF(G150&gt;=Calculator!AS134*97%,ROUNDUP(Calculator!AS134*97%,0),ROUNDUP(Calculator!AS134*97%,0))),Q150="NO","",Q150="NA","",Q150="","")</f>
        <v/>
      </c>
      <c r="T150" s="381" cm="1">
        <f t="array" ref="T150">IF(LEN(F150)=0,2,IF(SUMPRODUCT(($F$19:$F$1518=F150)*($C$19:$C$1518=C150))&gt;1, 1, 0))</f>
        <v>2</v>
      </c>
      <c r="U150" s="381">
        <f t="array" ref="U150">IFERROR(1/SUMPRODUCT(($F$19:$F$1518=F150)*($C$19:$C$1518=C150)), IF(LEN(F150)&gt;0, 1, ""))</f>
        <v>6.6755674232309744E-4</v>
      </c>
      <c r="V150" s="382" t="str">
        <f>IF(H150="","",VALUE(IFERROR(CHOOSE(MATCH(H150,{0,1,2,3,4,5},0),2.5,3.5,4.5,5.5,6.5,7.5),"")))</f>
        <v/>
      </c>
      <c r="W150" s="382" t="str">
        <f>IF(AND(I150="YES",COUNTIFS(F$19:F150,F150,I$19:I150,"YES")=1),1,"")</f>
        <v/>
      </c>
      <c r="Z150" s="32"/>
    </row>
    <row r="151" spans="1:26" ht="12.95" customHeight="1" x14ac:dyDescent="0.2">
      <c r="A151" s="32" t="str">
        <f t="shared" si="4"/>
        <v xml:space="preserve"> UNIT </v>
      </c>
      <c r="B151" s="130">
        <v>133</v>
      </c>
      <c r="C151" s="197"/>
      <c r="D151" s="398"/>
      <c r="E151" s="398"/>
      <c r="F151" s="398"/>
      <c r="G151" s="399"/>
      <c r="H151" s="398"/>
      <c r="I151" s="400"/>
      <c r="J151" s="400"/>
      <c r="K151" s="401"/>
      <c r="L151" s="398"/>
      <c r="M151" s="398"/>
      <c r="N151" s="398"/>
      <c r="O151" s="402"/>
      <c r="P151" s="402"/>
      <c r="Q151" s="171" t="str">
        <f>Calculator!M135</f>
        <v/>
      </c>
      <c r="R151" s="340" t="str">
        <f t="shared" si="5"/>
        <v/>
      </c>
      <c r="S151" s="380" t="str" cm="1">
        <f t="array" ref="S151">_xlfn.IFS(Q151="YES",IF(G151&lt;=Calculator!AS135*97%,"",IF(G151&gt;=Calculator!AS135*97%,ROUNDUP(Calculator!AS135*97%,0),ROUNDUP(Calculator!AS135*97%,0))),Q151="NO","",Q151="NA","",Q151="","")</f>
        <v/>
      </c>
      <c r="T151" s="381" cm="1">
        <f t="array" ref="T151">IF(LEN(F151)=0,2,IF(SUMPRODUCT(($F$19:$F$1518=F151)*($C$19:$C$1518=C151))&gt;1, 1, 0))</f>
        <v>2</v>
      </c>
      <c r="U151" s="381">
        <f t="array" ref="U151">IFERROR(1/SUMPRODUCT(($F$19:$F$1518=F151)*($C$19:$C$1518=C151)), IF(LEN(F151)&gt;0, 1, ""))</f>
        <v>6.6755674232309744E-4</v>
      </c>
      <c r="V151" s="382" t="str">
        <f>IF(H151="","",VALUE(IFERROR(CHOOSE(MATCH(H151,{0,1,2,3,4,5},0),2.5,3.5,4.5,5.5,6.5,7.5),"")))</f>
        <v/>
      </c>
      <c r="W151" s="382" t="str">
        <f>IF(AND(I151="YES",COUNTIFS(F$19:F151,F151,I$19:I151,"YES")=1),1,"")</f>
        <v/>
      </c>
      <c r="Z151" s="32"/>
    </row>
    <row r="152" spans="1:26" ht="12.95" customHeight="1" x14ac:dyDescent="0.2">
      <c r="A152" s="32" t="str">
        <f t="shared" si="4"/>
        <v xml:space="preserve"> UNIT </v>
      </c>
      <c r="B152" s="130">
        <v>134</v>
      </c>
      <c r="C152" s="197"/>
      <c r="D152" s="398"/>
      <c r="E152" s="398"/>
      <c r="F152" s="398"/>
      <c r="G152" s="399"/>
      <c r="H152" s="398"/>
      <c r="I152" s="400"/>
      <c r="J152" s="400"/>
      <c r="K152" s="401"/>
      <c r="L152" s="398"/>
      <c r="M152" s="398"/>
      <c r="N152" s="398"/>
      <c r="O152" s="402"/>
      <c r="P152" s="402"/>
      <c r="Q152" s="171" t="str">
        <f>Calculator!M136</f>
        <v/>
      </c>
      <c r="R152" s="340" t="str">
        <f t="shared" si="5"/>
        <v/>
      </c>
      <c r="S152" s="380" t="str" cm="1">
        <f t="array" ref="S152">_xlfn.IFS(Q152="YES",IF(G152&lt;=Calculator!AS136*97%,"",IF(G152&gt;=Calculator!AS136*97%,ROUNDUP(Calculator!AS136*97%,0),ROUNDUP(Calculator!AS136*97%,0))),Q152="NO","",Q152="NA","",Q152="","")</f>
        <v/>
      </c>
      <c r="T152" s="381" cm="1">
        <f t="array" ref="T152">IF(LEN(F152)=0,2,IF(SUMPRODUCT(($F$19:$F$1518=F152)*($C$19:$C$1518=C152))&gt;1, 1, 0))</f>
        <v>2</v>
      </c>
      <c r="U152" s="381">
        <f t="array" ref="U152">IFERROR(1/SUMPRODUCT(($F$19:$F$1518=F152)*($C$19:$C$1518=C152)), IF(LEN(F152)&gt;0, 1, ""))</f>
        <v>6.6755674232309744E-4</v>
      </c>
      <c r="V152" s="382" t="str">
        <f>IF(H152="","",VALUE(IFERROR(CHOOSE(MATCH(H152,{0,1,2,3,4,5},0),2.5,3.5,4.5,5.5,6.5,7.5),"")))</f>
        <v/>
      </c>
      <c r="W152" s="382" t="str">
        <f>IF(AND(I152="YES",COUNTIFS(F$19:F152,F152,I$19:I152,"YES")=1),1,"")</f>
        <v/>
      </c>
      <c r="Z152" s="32"/>
    </row>
    <row r="153" spans="1:26" ht="12.95" customHeight="1" x14ac:dyDescent="0.2">
      <c r="A153" s="32" t="str">
        <f t="shared" si="4"/>
        <v xml:space="preserve"> UNIT </v>
      </c>
      <c r="B153" s="130">
        <v>135</v>
      </c>
      <c r="C153" s="197"/>
      <c r="D153" s="398"/>
      <c r="E153" s="398"/>
      <c r="F153" s="398"/>
      <c r="G153" s="399"/>
      <c r="H153" s="398"/>
      <c r="I153" s="400"/>
      <c r="J153" s="400"/>
      <c r="K153" s="401"/>
      <c r="L153" s="398"/>
      <c r="M153" s="398"/>
      <c r="N153" s="398"/>
      <c r="O153" s="402"/>
      <c r="P153" s="402"/>
      <c r="Q153" s="171" t="str">
        <f>Calculator!M137</f>
        <v/>
      </c>
      <c r="R153" s="340" t="str">
        <f t="shared" si="5"/>
        <v/>
      </c>
      <c r="S153" s="380" t="str" cm="1">
        <f t="array" ref="S153">_xlfn.IFS(Q153="YES",IF(G153&lt;=Calculator!AS137*97%,"",IF(G153&gt;=Calculator!AS137*97%,ROUNDUP(Calculator!AS137*97%,0),ROUNDUP(Calculator!AS137*97%,0))),Q153="NO","",Q153="NA","",Q153="","")</f>
        <v/>
      </c>
      <c r="T153" s="381" cm="1">
        <f t="array" ref="T153">IF(LEN(F153)=0,2,IF(SUMPRODUCT(($F$19:$F$1518=F153)*($C$19:$C$1518=C153))&gt;1, 1, 0))</f>
        <v>2</v>
      </c>
      <c r="U153" s="381">
        <f t="array" ref="U153">IFERROR(1/SUMPRODUCT(($F$19:$F$1518=F153)*($C$19:$C$1518=C153)), IF(LEN(F153)&gt;0, 1, ""))</f>
        <v>6.6755674232309744E-4</v>
      </c>
      <c r="V153" s="382" t="str">
        <f>IF(H153="","",VALUE(IFERROR(CHOOSE(MATCH(H153,{0,1,2,3,4,5},0),2.5,3.5,4.5,5.5,6.5,7.5),"")))</f>
        <v/>
      </c>
      <c r="W153" s="382" t="str">
        <f>IF(AND(I153="YES",COUNTIFS(F$19:F153,F153,I$19:I153,"YES")=1),1,"")</f>
        <v/>
      </c>
      <c r="Z153" s="32"/>
    </row>
    <row r="154" spans="1:26" ht="12.95" customHeight="1" x14ac:dyDescent="0.2">
      <c r="A154" s="32" t="str">
        <f t="shared" si="4"/>
        <v xml:space="preserve"> UNIT </v>
      </c>
      <c r="B154" s="130">
        <v>136</v>
      </c>
      <c r="C154" s="197"/>
      <c r="D154" s="398"/>
      <c r="E154" s="398"/>
      <c r="F154" s="398"/>
      <c r="G154" s="399"/>
      <c r="H154" s="398"/>
      <c r="I154" s="400"/>
      <c r="J154" s="400"/>
      <c r="K154" s="401"/>
      <c r="L154" s="398"/>
      <c r="M154" s="398"/>
      <c r="N154" s="398"/>
      <c r="O154" s="402"/>
      <c r="P154" s="402"/>
      <c r="Q154" s="171" t="str">
        <f>Calculator!M138</f>
        <v/>
      </c>
      <c r="R154" s="340" t="str">
        <f t="shared" si="5"/>
        <v/>
      </c>
      <c r="S154" s="380" t="str" cm="1">
        <f t="array" ref="S154">_xlfn.IFS(Q154="YES",IF(G154&lt;=Calculator!AS138*97%,"",IF(G154&gt;=Calculator!AS138*97%,ROUNDUP(Calculator!AS138*97%,0),ROUNDUP(Calculator!AS138*97%,0))),Q154="NO","",Q154="NA","",Q154="","")</f>
        <v/>
      </c>
      <c r="T154" s="381" cm="1">
        <f t="array" ref="T154">IF(LEN(F154)=0,2,IF(SUMPRODUCT(($F$19:$F$1518=F154)*($C$19:$C$1518=C154))&gt;1, 1, 0))</f>
        <v>2</v>
      </c>
      <c r="U154" s="381">
        <f t="array" ref="U154">IFERROR(1/SUMPRODUCT(($F$19:$F$1518=F154)*($C$19:$C$1518=C154)), IF(LEN(F154)&gt;0, 1, ""))</f>
        <v>6.6755674232309744E-4</v>
      </c>
      <c r="V154" s="382" t="str">
        <f>IF(H154="","",VALUE(IFERROR(CHOOSE(MATCH(H154,{0,1,2,3,4,5},0),2.5,3.5,4.5,5.5,6.5,7.5),"")))</f>
        <v/>
      </c>
      <c r="W154" s="382" t="str">
        <f>IF(AND(I154="YES",COUNTIFS(F$19:F154,F154,I$19:I154,"YES")=1),1,"")</f>
        <v/>
      </c>
      <c r="Z154" s="32"/>
    </row>
    <row r="155" spans="1:26" ht="12.95" customHeight="1" x14ac:dyDescent="0.2">
      <c r="A155" s="32" t="str">
        <f t="shared" si="4"/>
        <v xml:space="preserve"> UNIT </v>
      </c>
      <c r="B155" s="130">
        <v>137</v>
      </c>
      <c r="C155" s="197"/>
      <c r="D155" s="398"/>
      <c r="E155" s="398"/>
      <c r="F155" s="398"/>
      <c r="G155" s="399"/>
      <c r="H155" s="398"/>
      <c r="I155" s="400"/>
      <c r="J155" s="400"/>
      <c r="K155" s="401"/>
      <c r="L155" s="398"/>
      <c r="M155" s="398"/>
      <c r="N155" s="398"/>
      <c r="O155" s="402"/>
      <c r="P155" s="402"/>
      <c r="Q155" s="171" t="str">
        <f>Calculator!M139</f>
        <v/>
      </c>
      <c r="R155" s="340" t="str">
        <f t="shared" si="5"/>
        <v/>
      </c>
      <c r="S155" s="380" t="str" cm="1">
        <f t="array" ref="S155">_xlfn.IFS(Q155="YES",IF(G155&lt;=Calculator!AS139*97%,"",IF(G155&gt;=Calculator!AS139*97%,ROUNDUP(Calculator!AS139*97%,0),ROUNDUP(Calculator!AS139*97%,0))),Q155="NO","",Q155="NA","",Q155="","")</f>
        <v/>
      </c>
      <c r="T155" s="381" cm="1">
        <f t="array" ref="T155">IF(LEN(F155)=0,2,IF(SUMPRODUCT(($F$19:$F$1518=F155)*($C$19:$C$1518=C155))&gt;1, 1, 0))</f>
        <v>2</v>
      </c>
      <c r="U155" s="381">
        <f t="array" ref="U155">IFERROR(1/SUMPRODUCT(($F$19:$F$1518=F155)*($C$19:$C$1518=C155)), IF(LEN(F155)&gt;0, 1, ""))</f>
        <v>6.6755674232309744E-4</v>
      </c>
      <c r="V155" s="382" t="str">
        <f>IF(H155="","",VALUE(IFERROR(CHOOSE(MATCH(H155,{0,1,2,3,4,5},0),2.5,3.5,4.5,5.5,6.5,7.5),"")))</f>
        <v/>
      </c>
      <c r="W155" s="382" t="str">
        <f>IF(AND(I155="YES",COUNTIFS(F$19:F155,F155,I$19:I155,"YES")=1),1,"")</f>
        <v/>
      </c>
      <c r="Z155" s="32"/>
    </row>
    <row r="156" spans="1:26" ht="12.95" customHeight="1" x14ac:dyDescent="0.2">
      <c r="A156" s="32" t="str">
        <f t="shared" si="4"/>
        <v xml:space="preserve"> UNIT </v>
      </c>
      <c r="B156" s="130">
        <v>138</v>
      </c>
      <c r="C156" s="197"/>
      <c r="D156" s="398"/>
      <c r="E156" s="398"/>
      <c r="F156" s="398"/>
      <c r="G156" s="399"/>
      <c r="H156" s="398"/>
      <c r="I156" s="400"/>
      <c r="J156" s="400"/>
      <c r="K156" s="401"/>
      <c r="L156" s="398"/>
      <c r="M156" s="398"/>
      <c r="N156" s="398"/>
      <c r="O156" s="402"/>
      <c r="P156" s="402"/>
      <c r="Q156" s="171" t="str">
        <f>Calculator!M140</f>
        <v/>
      </c>
      <c r="R156" s="340" t="str">
        <f t="shared" si="5"/>
        <v/>
      </c>
      <c r="S156" s="380" t="str" cm="1">
        <f t="array" ref="S156">_xlfn.IFS(Q156="YES",IF(G156&lt;=Calculator!AS140*97%,"",IF(G156&gt;=Calculator!AS140*97%,ROUNDUP(Calculator!AS140*97%,0),ROUNDUP(Calculator!AS140*97%,0))),Q156="NO","",Q156="NA","",Q156="","")</f>
        <v/>
      </c>
      <c r="T156" s="381" cm="1">
        <f t="array" ref="T156">IF(LEN(F156)=0,2,IF(SUMPRODUCT(($F$19:$F$1518=F156)*($C$19:$C$1518=C156))&gt;1, 1, 0))</f>
        <v>2</v>
      </c>
      <c r="U156" s="381">
        <f t="array" ref="U156">IFERROR(1/SUMPRODUCT(($F$19:$F$1518=F156)*($C$19:$C$1518=C156)), IF(LEN(F156)&gt;0, 1, ""))</f>
        <v>6.6755674232309744E-4</v>
      </c>
      <c r="V156" s="382" t="str">
        <f>IF(H156="","",VALUE(IFERROR(CHOOSE(MATCH(H156,{0,1,2,3,4,5},0),2.5,3.5,4.5,5.5,6.5,7.5),"")))</f>
        <v/>
      </c>
      <c r="W156" s="382" t="str">
        <f>IF(AND(I156="YES",COUNTIFS(F$19:F156,F156,I$19:I156,"YES")=1),1,"")</f>
        <v/>
      </c>
      <c r="Z156" s="32"/>
    </row>
    <row r="157" spans="1:26" ht="12.95" customHeight="1" x14ac:dyDescent="0.2">
      <c r="A157" s="32" t="str">
        <f t="shared" si="4"/>
        <v xml:space="preserve"> UNIT </v>
      </c>
      <c r="B157" s="130">
        <v>139</v>
      </c>
      <c r="C157" s="197"/>
      <c r="D157" s="398"/>
      <c r="E157" s="398"/>
      <c r="F157" s="398"/>
      <c r="G157" s="399"/>
      <c r="H157" s="398"/>
      <c r="I157" s="400"/>
      <c r="J157" s="400"/>
      <c r="K157" s="401"/>
      <c r="L157" s="398"/>
      <c r="M157" s="398"/>
      <c r="N157" s="398"/>
      <c r="O157" s="402"/>
      <c r="P157" s="402"/>
      <c r="Q157" s="171" t="str">
        <f>Calculator!M141</f>
        <v/>
      </c>
      <c r="R157" s="340" t="str">
        <f t="shared" si="5"/>
        <v/>
      </c>
      <c r="S157" s="380" t="str" cm="1">
        <f t="array" ref="S157">_xlfn.IFS(Q157="YES",IF(G157&lt;=Calculator!AS141*97%,"",IF(G157&gt;=Calculator!AS141*97%,ROUNDUP(Calculator!AS141*97%,0),ROUNDUP(Calculator!AS141*97%,0))),Q157="NO","",Q157="NA","",Q157="","")</f>
        <v/>
      </c>
      <c r="T157" s="381" cm="1">
        <f t="array" ref="T157">IF(LEN(F157)=0,2,IF(SUMPRODUCT(($F$19:$F$1518=F157)*($C$19:$C$1518=C157))&gt;1, 1, 0))</f>
        <v>2</v>
      </c>
      <c r="U157" s="381">
        <f t="array" ref="U157">IFERROR(1/SUMPRODUCT(($F$19:$F$1518=F157)*($C$19:$C$1518=C157)), IF(LEN(F157)&gt;0, 1, ""))</f>
        <v>6.6755674232309744E-4</v>
      </c>
      <c r="V157" s="382" t="str">
        <f>IF(H157="","",VALUE(IFERROR(CHOOSE(MATCH(H157,{0,1,2,3,4,5},0),2.5,3.5,4.5,5.5,6.5,7.5),"")))</f>
        <v/>
      </c>
      <c r="W157" s="382" t="str">
        <f>IF(AND(I157="YES",COUNTIFS(F$19:F157,F157,I$19:I157,"YES")=1),1,"")</f>
        <v/>
      </c>
      <c r="Z157" s="32"/>
    </row>
    <row r="158" spans="1:26" ht="12.95" customHeight="1" x14ac:dyDescent="0.2">
      <c r="A158" s="32" t="str">
        <f t="shared" si="4"/>
        <v xml:space="preserve"> UNIT </v>
      </c>
      <c r="B158" s="130">
        <v>140</v>
      </c>
      <c r="C158" s="197"/>
      <c r="D158" s="398"/>
      <c r="E158" s="398"/>
      <c r="F158" s="398"/>
      <c r="G158" s="399"/>
      <c r="H158" s="398"/>
      <c r="I158" s="400"/>
      <c r="J158" s="400"/>
      <c r="K158" s="401"/>
      <c r="L158" s="398"/>
      <c r="M158" s="398"/>
      <c r="N158" s="398"/>
      <c r="O158" s="402"/>
      <c r="P158" s="402"/>
      <c r="Q158" s="171" t="str">
        <f>Calculator!M142</f>
        <v/>
      </c>
      <c r="R158" s="340" t="str">
        <f t="shared" si="5"/>
        <v/>
      </c>
      <c r="S158" s="380" t="str" cm="1">
        <f t="array" ref="S158">_xlfn.IFS(Q158="YES",IF(G158&lt;=Calculator!AS142*97%,"",IF(G158&gt;=Calculator!AS142*97%,ROUNDUP(Calculator!AS142*97%,0),ROUNDUP(Calculator!AS142*97%,0))),Q158="NO","",Q158="NA","",Q158="","")</f>
        <v/>
      </c>
      <c r="T158" s="381" cm="1">
        <f t="array" ref="T158">IF(LEN(F158)=0,2,IF(SUMPRODUCT(($F$19:$F$1518=F158)*($C$19:$C$1518=C158))&gt;1, 1, 0))</f>
        <v>2</v>
      </c>
      <c r="U158" s="381">
        <f t="array" ref="U158">IFERROR(1/SUMPRODUCT(($F$19:$F$1518=F158)*($C$19:$C$1518=C158)), IF(LEN(F158)&gt;0, 1, ""))</f>
        <v>6.6755674232309744E-4</v>
      </c>
      <c r="V158" s="382" t="str">
        <f>IF(H158="","",VALUE(IFERROR(CHOOSE(MATCH(H158,{0,1,2,3,4,5},0),2.5,3.5,4.5,5.5,6.5,7.5),"")))</f>
        <v/>
      </c>
      <c r="W158" s="382" t="str">
        <f>IF(AND(I158="YES",COUNTIFS(F$19:F158,F158,I$19:I158,"YES")=1),1,"")</f>
        <v/>
      </c>
      <c r="Z158" s="32"/>
    </row>
    <row r="159" spans="1:26" ht="12.95" customHeight="1" x14ac:dyDescent="0.2">
      <c r="A159" s="32" t="str">
        <f t="shared" si="4"/>
        <v xml:space="preserve"> UNIT </v>
      </c>
      <c r="B159" s="130">
        <v>141</v>
      </c>
      <c r="C159" s="197"/>
      <c r="D159" s="398"/>
      <c r="E159" s="398"/>
      <c r="F159" s="398"/>
      <c r="G159" s="399"/>
      <c r="H159" s="398"/>
      <c r="I159" s="400"/>
      <c r="J159" s="400"/>
      <c r="K159" s="401"/>
      <c r="L159" s="398"/>
      <c r="M159" s="398"/>
      <c r="N159" s="398"/>
      <c r="O159" s="402"/>
      <c r="P159" s="402"/>
      <c r="Q159" s="171" t="str">
        <f>Calculator!M143</f>
        <v/>
      </c>
      <c r="R159" s="340" t="str">
        <f t="shared" si="5"/>
        <v/>
      </c>
      <c r="S159" s="380" t="str" cm="1">
        <f t="array" ref="S159">_xlfn.IFS(Q159="YES",IF(G159&lt;=Calculator!AS143*97%,"",IF(G159&gt;=Calculator!AS143*97%,ROUNDUP(Calculator!AS143*97%,0),ROUNDUP(Calculator!AS143*97%,0))),Q159="NO","",Q159="NA","",Q159="","")</f>
        <v/>
      </c>
      <c r="T159" s="381" cm="1">
        <f t="array" ref="T159">IF(LEN(F159)=0,2,IF(SUMPRODUCT(($F$19:$F$1518=F159)*($C$19:$C$1518=C159))&gt;1, 1, 0))</f>
        <v>2</v>
      </c>
      <c r="U159" s="381">
        <f t="array" ref="U159">IFERROR(1/SUMPRODUCT(($F$19:$F$1518=F159)*($C$19:$C$1518=C159)), IF(LEN(F159)&gt;0, 1, ""))</f>
        <v>6.6755674232309744E-4</v>
      </c>
      <c r="V159" s="382" t="str">
        <f>IF(H159="","",VALUE(IFERROR(CHOOSE(MATCH(H159,{0,1,2,3,4,5},0),2.5,3.5,4.5,5.5,6.5,7.5),"")))</f>
        <v/>
      </c>
      <c r="W159" s="382" t="str">
        <f>IF(AND(I159="YES",COUNTIFS(F$19:F159,F159,I$19:I159,"YES")=1),1,"")</f>
        <v/>
      </c>
      <c r="Z159" s="32"/>
    </row>
    <row r="160" spans="1:26" ht="12.95" customHeight="1" x14ac:dyDescent="0.2">
      <c r="A160" s="32" t="str">
        <f t="shared" si="4"/>
        <v xml:space="preserve"> UNIT </v>
      </c>
      <c r="B160" s="130">
        <v>142</v>
      </c>
      <c r="C160" s="197"/>
      <c r="D160" s="398"/>
      <c r="E160" s="398"/>
      <c r="F160" s="398"/>
      <c r="G160" s="399"/>
      <c r="H160" s="398"/>
      <c r="I160" s="400"/>
      <c r="J160" s="400"/>
      <c r="K160" s="401"/>
      <c r="L160" s="398"/>
      <c r="M160" s="398"/>
      <c r="N160" s="398"/>
      <c r="O160" s="402"/>
      <c r="P160" s="402"/>
      <c r="Q160" s="171" t="str">
        <f>Calculator!M144</f>
        <v/>
      </c>
      <c r="R160" s="340" t="str">
        <f t="shared" si="5"/>
        <v/>
      </c>
      <c r="S160" s="380" t="str" cm="1">
        <f t="array" ref="S160">_xlfn.IFS(Q160="YES",IF(G160&lt;=Calculator!AS144*97%,"",IF(G160&gt;=Calculator!AS144*97%,ROUNDUP(Calculator!AS144*97%,0),ROUNDUP(Calculator!AS144*97%,0))),Q160="NO","",Q160="NA","",Q160="","")</f>
        <v/>
      </c>
      <c r="T160" s="381" cm="1">
        <f t="array" ref="T160">IF(LEN(F160)=0,2,IF(SUMPRODUCT(($F$19:$F$1518=F160)*($C$19:$C$1518=C160))&gt;1, 1, 0))</f>
        <v>2</v>
      </c>
      <c r="U160" s="381">
        <f t="array" ref="U160">IFERROR(1/SUMPRODUCT(($F$19:$F$1518=F160)*($C$19:$C$1518=C160)), IF(LEN(F160)&gt;0, 1, ""))</f>
        <v>6.6755674232309744E-4</v>
      </c>
      <c r="V160" s="382" t="str">
        <f>IF(H160="","",VALUE(IFERROR(CHOOSE(MATCH(H160,{0,1,2,3,4,5},0),2.5,3.5,4.5,5.5,6.5,7.5),"")))</f>
        <v/>
      </c>
      <c r="W160" s="382" t="str">
        <f>IF(AND(I160="YES",COUNTIFS(F$19:F160,F160,I$19:I160,"YES")=1),1,"")</f>
        <v/>
      </c>
      <c r="Z160" s="32"/>
    </row>
    <row r="161" spans="1:26" ht="12.95" customHeight="1" x14ac:dyDescent="0.2">
      <c r="A161" s="32" t="str">
        <f t="shared" si="4"/>
        <v xml:space="preserve"> UNIT </v>
      </c>
      <c r="B161" s="130">
        <v>143</v>
      </c>
      <c r="C161" s="197"/>
      <c r="D161" s="398"/>
      <c r="E161" s="398"/>
      <c r="F161" s="398"/>
      <c r="G161" s="399"/>
      <c r="H161" s="398"/>
      <c r="I161" s="400"/>
      <c r="J161" s="400"/>
      <c r="K161" s="401"/>
      <c r="L161" s="398"/>
      <c r="M161" s="398"/>
      <c r="N161" s="398"/>
      <c r="O161" s="402"/>
      <c r="P161" s="402"/>
      <c r="Q161" s="171" t="str">
        <f>Calculator!M145</f>
        <v/>
      </c>
      <c r="R161" s="340" t="str">
        <f t="shared" si="5"/>
        <v/>
      </c>
      <c r="S161" s="380" t="str" cm="1">
        <f t="array" ref="S161">_xlfn.IFS(Q161="YES",IF(G161&lt;=Calculator!AS145*97%,"",IF(G161&gt;=Calculator!AS145*97%,ROUNDUP(Calculator!AS145*97%,0),ROUNDUP(Calculator!AS145*97%,0))),Q161="NO","",Q161="NA","",Q161="","")</f>
        <v/>
      </c>
      <c r="T161" s="381" cm="1">
        <f t="array" ref="T161">IF(LEN(F161)=0,2,IF(SUMPRODUCT(($F$19:$F$1518=F161)*($C$19:$C$1518=C161))&gt;1, 1, 0))</f>
        <v>2</v>
      </c>
      <c r="U161" s="381">
        <f t="array" ref="U161">IFERROR(1/SUMPRODUCT(($F$19:$F$1518=F161)*($C$19:$C$1518=C161)), IF(LEN(F161)&gt;0, 1, ""))</f>
        <v>6.6755674232309744E-4</v>
      </c>
      <c r="V161" s="382" t="str">
        <f>IF(H161="","",VALUE(IFERROR(CHOOSE(MATCH(H161,{0,1,2,3,4,5},0),2.5,3.5,4.5,5.5,6.5,7.5),"")))</f>
        <v/>
      </c>
      <c r="W161" s="382" t="str">
        <f>IF(AND(I161="YES",COUNTIFS(F$19:F161,F161,I$19:I161,"YES")=1),1,"")</f>
        <v/>
      </c>
      <c r="Z161" s="32"/>
    </row>
    <row r="162" spans="1:26" ht="12.95" customHeight="1" x14ac:dyDescent="0.2">
      <c r="A162" s="32" t="str">
        <f t="shared" si="4"/>
        <v xml:space="preserve"> UNIT </v>
      </c>
      <c r="B162" s="130">
        <v>144</v>
      </c>
      <c r="C162" s="197"/>
      <c r="D162" s="398"/>
      <c r="E162" s="398"/>
      <c r="F162" s="398"/>
      <c r="G162" s="399"/>
      <c r="H162" s="398"/>
      <c r="I162" s="400"/>
      <c r="J162" s="400"/>
      <c r="K162" s="401"/>
      <c r="L162" s="398"/>
      <c r="M162" s="398"/>
      <c r="N162" s="398"/>
      <c r="O162" s="402"/>
      <c r="P162" s="402"/>
      <c r="Q162" s="171" t="str">
        <f>Calculator!M146</f>
        <v/>
      </c>
      <c r="R162" s="340" t="str">
        <f t="shared" si="5"/>
        <v/>
      </c>
      <c r="S162" s="380" t="str" cm="1">
        <f t="array" ref="S162">_xlfn.IFS(Q162="YES",IF(G162&lt;=Calculator!AS146*97%,"",IF(G162&gt;=Calculator!AS146*97%,ROUNDUP(Calculator!AS146*97%,0),ROUNDUP(Calculator!AS146*97%,0))),Q162="NO","",Q162="NA","",Q162="","")</f>
        <v/>
      </c>
      <c r="T162" s="381" cm="1">
        <f t="array" ref="T162">IF(LEN(F162)=0,2,IF(SUMPRODUCT(($F$19:$F$1518=F162)*($C$19:$C$1518=C162))&gt;1, 1, 0))</f>
        <v>2</v>
      </c>
      <c r="U162" s="381">
        <f t="array" ref="U162">IFERROR(1/SUMPRODUCT(($F$19:$F$1518=F162)*($C$19:$C$1518=C162)), IF(LEN(F162)&gt;0, 1, ""))</f>
        <v>6.6755674232309744E-4</v>
      </c>
      <c r="V162" s="382" t="str">
        <f>IF(H162="","",VALUE(IFERROR(CHOOSE(MATCH(H162,{0,1,2,3,4,5},0),2.5,3.5,4.5,5.5,6.5,7.5),"")))</f>
        <v/>
      </c>
      <c r="W162" s="382" t="str">
        <f>IF(AND(I162="YES",COUNTIFS(F$19:F162,F162,I$19:I162,"YES")=1),1,"")</f>
        <v/>
      </c>
      <c r="Z162" s="32"/>
    </row>
    <row r="163" spans="1:26" ht="12.95" customHeight="1" x14ac:dyDescent="0.2">
      <c r="A163" s="32" t="str">
        <f t="shared" si="4"/>
        <v xml:space="preserve"> UNIT </v>
      </c>
      <c r="B163" s="130">
        <v>145</v>
      </c>
      <c r="C163" s="197"/>
      <c r="D163" s="398"/>
      <c r="E163" s="398"/>
      <c r="F163" s="398"/>
      <c r="G163" s="399"/>
      <c r="H163" s="398"/>
      <c r="I163" s="400"/>
      <c r="J163" s="400"/>
      <c r="K163" s="401"/>
      <c r="L163" s="398"/>
      <c r="M163" s="398"/>
      <c r="N163" s="398"/>
      <c r="O163" s="402"/>
      <c r="P163" s="402"/>
      <c r="Q163" s="171" t="str">
        <f>Calculator!M147</f>
        <v/>
      </c>
      <c r="R163" s="340" t="str">
        <f t="shared" si="5"/>
        <v/>
      </c>
      <c r="S163" s="380" t="str" cm="1">
        <f t="array" ref="S163">_xlfn.IFS(Q163="YES",IF(G163&lt;=Calculator!AS147*97%,"",IF(G163&gt;=Calculator!AS147*97%,ROUNDUP(Calculator!AS147*97%,0),ROUNDUP(Calculator!AS147*97%,0))),Q163="NO","",Q163="NA","",Q163="","")</f>
        <v/>
      </c>
      <c r="T163" s="381" cm="1">
        <f t="array" ref="T163">IF(LEN(F163)=0,2,IF(SUMPRODUCT(($F$19:$F$1518=F163)*($C$19:$C$1518=C163))&gt;1, 1, 0))</f>
        <v>2</v>
      </c>
      <c r="U163" s="381">
        <f t="array" ref="U163">IFERROR(1/SUMPRODUCT(($F$19:$F$1518=F163)*($C$19:$C$1518=C163)), IF(LEN(F163)&gt;0, 1, ""))</f>
        <v>6.6755674232309744E-4</v>
      </c>
      <c r="V163" s="382" t="str">
        <f>IF(H163="","",VALUE(IFERROR(CHOOSE(MATCH(H163,{0,1,2,3,4,5},0),2.5,3.5,4.5,5.5,6.5,7.5),"")))</f>
        <v/>
      </c>
      <c r="W163" s="382" t="str">
        <f>IF(AND(I163="YES",COUNTIFS(F$19:F163,F163,I$19:I163,"YES")=1),1,"")</f>
        <v/>
      </c>
      <c r="Z163" s="32"/>
    </row>
    <row r="164" spans="1:26" ht="12.95" customHeight="1" x14ac:dyDescent="0.2">
      <c r="A164" s="32" t="str">
        <f t="shared" si="4"/>
        <v xml:space="preserve"> UNIT </v>
      </c>
      <c r="B164" s="130">
        <v>146</v>
      </c>
      <c r="C164" s="197"/>
      <c r="D164" s="398"/>
      <c r="E164" s="398"/>
      <c r="F164" s="398"/>
      <c r="G164" s="399"/>
      <c r="H164" s="398"/>
      <c r="I164" s="400"/>
      <c r="J164" s="400"/>
      <c r="K164" s="401"/>
      <c r="L164" s="398"/>
      <c r="M164" s="398"/>
      <c r="N164" s="398"/>
      <c r="O164" s="402"/>
      <c r="P164" s="402"/>
      <c r="Q164" s="171" t="str">
        <f>Calculator!M148</f>
        <v/>
      </c>
      <c r="R164" s="340" t="str">
        <f t="shared" si="5"/>
        <v/>
      </c>
      <c r="S164" s="380" t="str" cm="1">
        <f t="array" ref="S164">_xlfn.IFS(Q164="YES",IF(G164&lt;=Calculator!AS148*97%,"",IF(G164&gt;=Calculator!AS148*97%,ROUNDUP(Calculator!AS148*97%,0),ROUNDUP(Calculator!AS148*97%,0))),Q164="NO","",Q164="NA","",Q164="","")</f>
        <v/>
      </c>
      <c r="T164" s="381" cm="1">
        <f t="array" ref="T164">IF(LEN(F164)=0,2,IF(SUMPRODUCT(($F$19:$F$1518=F164)*($C$19:$C$1518=C164))&gt;1, 1, 0))</f>
        <v>2</v>
      </c>
      <c r="U164" s="381">
        <f t="array" ref="U164">IFERROR(1/SUMPRODUCT(($F$19:$F$1518=F164)*($C$19:$C$1518=C164)), IF(LEN(F164)&gt;0, 1, ""))</f>
        <v>6.6755674232309744E-4</v>
      </c>
      <c r="V164" s="382" t="str">
        <f>IF(H164="","",VALUE(IFERROR(CHOOSE(MATCH(H164,{0,1,2,3,4,5},0),2.5,3.5,4.5,5.5,6.5,7.5),"")))</f>
        <v/>
      </c>
      <c r="W164" s="382" t="str">
        <f>IF(AND(I164="YES",COUNTIFS(F$19:F164,F164,I$19:I164,"YES")=1),1,"")</f>
        <v/>
      </c>
      <c r="Z164" s="32"/>
    </row>
    <row r="165" spans="1:26" ht="12.95" customHeight="1" x14ac:dyDescent="0.2">
      <c r="A165" s="32" t="str">
        <f t="shared" si="4"/>
        <v xml:space="preserve"> UNIT </v>
      </c>
      <c r="B165" s="130">
        <v>147</v>
      </c>
      <c r="C165" s="197"/>
      <c r="D165" s="398"/>
      <c r="E165" s="398"/>
      <c r="F165" s="398"/>
      <c r="G165" s="399"/>
      <c r="H165" s="398"/>
      <c r="I165" s="400"/>
      <c r="J165" s="400"/>
      <c r="K165" s="401"/>
      <c r="L165" s="398"/>
      <c r="M165" s="398"/>
      <c r="N165" s="398"/>
      <c r="O165" s="402"/>
      <c r="P165" s="402"/>
      <c r="Q165" s="171" t="str">
        <f>Calculator!M149</f>
        <v/>
      </c>
      <c r="R165" s="340" t="str">
        <f t="shared" si="5"/>
        <v/>
      </c>
      <c r="S165" s="380" t="str" cm="1">
        <f t="array" ref="S165">_xlfn.IFS(Q165="YES",IF(G165&lt;=Calculator!AS149*97%,"",IF(G165&gt;=Calculator!AS149*97%,ROUNDUP(Calculator!AS149*97%,0),ROUNDUP(Calculator!AS149*97%,0))),Q165="NO","",Q165="NA","",Q165="","")</f>
        <v/>
      </c>
      <c r="T165" s="381" cm="1">
        <f t="array" ref="T165">IF(LEN(F165)=0,2,IF(SUMPRODUCT(($F$19:$F$1518=F165)*($C$19:$C$1518=C165))&gt;1, 1, 0))</f>
        <v>2</v>
      </c>
      <c r="U165" s="381">
        <f t="array" ref="U165">IFERROR(1/SUMPRODUCT(($F$19:$F$1518=F165)*($C$19:$C$1518=C165)), IF(LEN(F165)&gt;0, 1, ""))</f>
        <v>6.6755674232309744E-4</v>
      </c>
      <c r="V165" s="382" t="str">
        <f>IF(H165="","",VALUE(IFERROR(CHOOSE(MATCH(H165,{0,1,2,3,4,5},0),2.5,3.5,4.5,5.5,6.5,7.5),"")))</f>
        <v/>
      </c>
      <c r="W165" s="382" t="str">
        <f>IF(AND(I165="YES",COUNTIFS(F$19:F165,F165,I$19:I165,"YES")=1),1,"")</f>
        <v/>
      </c>
      <c r="Z165" s="32"/>
    </row>
    <row r="166" spans="1:26" ht="12.95" customHeight="1" x14ac:dyDescent="0.2">
      <c r="A166" s="32" t="str">
        <f t="shared" si="4"/>
        <v xml:space="preserve"> UNIT </v>
      </c>
      <c r="B166" s="130">
        <v>148</v>
      </c>
      <c r="C166" s="197"/>
      <c r="D166" s="398"/>
      <c r="E166" s="398"/>
      <c r="F166" s="398"/>
      <c r="G166" s="399"/>
      <c r="H166" s="398"/>
      <c r="I166" s="400"/>
      <c r="J166" s="400"/>
      <c r="K166" s="401"/>
      <c r="L166" s="398"/>
      <c r="M166" s="398"/>
      <c r="N166" s="398"/>
      <c r="O166" s="402"/>
      <c r="P166" s="402"/>
      <c r="Q166" s="171" t="str">
        <f>Calculator!M150</f>
        <v/>
      </c>
      <c r="R166" s="340" t="str">
        <f t="shared" si="5"/>
        <v/>
      </c>
      <c r="S166" s="380" t="str" cm="1">
        <f t="array" ref="S166">_xlfn.IFS(Q166="YES",IF(G166&lt;=Calculator!AS150*97%,"",IF(G166&gt;=Calculator!AS150*97%,ROUNDUP(Calculator!AS150*97%,0),ROUNDUP(Calculator!AS150*97%,0))),Q166="NO","",Q166="NA","",Q166="","")</f>
        <v/>
      </c>
      <c r="T166" s="381" cm="1">
        <f t="array" ref="T166">IF(LEN(F166)=0,2,IF(SUMPRODUCT(($F$19:$F$1518=F166)*($C$19:$C$1518=C166))&gt;1, 1, 0))</f>
        <v>2</v>
      </c>
      <c r="U166" s="381">
        <f t="array" ref="U166">IFERROR(1/SUMPRODUCT(($F$19:$F$1518=F166)*($C$19:$C$1518=C166)), IF(LEN(F166)&gt;0, 1, ""))</f>
        <v>6.6755674232309744E-4</v>
      </c>
      <c r="V166" s="382" t="str">
        <f>IF(H166="","",VALUE(IFERROR(CHOOSE(MATCH(H166,{0,1,2,3,4,5},0),2.5,3.5,4.5,5.5,6.5,7.5),"")))</f>
        <v/>
      </c>
      <c r="W166" s="382" t="str">
        <f>IF(AND(I166="YES",COUNTIFS(F$19:F166,F166,I$19:I166,"YES")=1),1,"")</f>
        <v/>
      </c>
      <c r="Z166" s="32"/>
    </row>
    <row r="167" spans="1:26" ht="12.95" customHeight="1" x14ac:dyDescent="0.2">
      <c r="A167" s="32" t="str">
        <f t="shared" si="4"/>
        <v xml:space="preserve"> UNIT </v>
      </c>
      <c r="B167" s="130">
        <v>149</v>
      </c>
      <c r="C167" s="197"/>
      <c r="D167" s="398"/>
      <c r="E167" s="398"/>
      <c r="F167" s="398"/>
      <c r="G167" s="399"/>
      <c r="H167" s="398"/>
      <c r="I167" s="400"/>
      <c r="J167" s="400"/>
      <c r="K167" s="401"/>
      <c r="L167" s="398"/>
      <c r="M167" s="398"/>
      <c r="N167" s="398"/>
      <c r="O167" s="402"/>
      <c r="P167" s="402"/>
      <c r="Q167" s="171" t="str">
        <f>Calculator!M151</f>
        <v/>
      </c>
      <c r="R167" s="340" t="str">
        <f t="shared" si="5"/>
        <v/>
      </c>
      <c r="S167" s="380" t="str" cm="1">
        <f t="array" ref="S167">_xlfn.IFS(Q167="YES",IF(G167&lt;=Calculator!AS151*97%,"",IF(G167&gt;=Calculator!AS151*97%,ROUNDUP(Calculator!AS151*97%,0),ROUNDUP(Calculator!AS151*97%,0))),Q167="NO","",Q167="NA","",Q167="","")</f>
        <v/>
      </c>
      <c r="T167" s="381" cm="1">
        <f t="array" ref="T167">IF(LEN(F167)=0,2,IF(SUMPRODUCT(($F$19:$F$1518=F167)*($C$19:$C$1518=C167))&gt;1, 1, 0))</f>
        <v>2</v>
      </c>
      <c r="U167" s="381">
        <f t="array" ref="U167">IFERROR(1/SUMPRODUCT(($F$19:$F$1518=F167)*($C$19:$C$1518=C167)), IF(LEN(F167)&gt;0, 1, ""))</f>
        <v>6.6755674232309744E-4</v>
      </c>
      <c r="V167" s="382" t="str">
        <f>IF(H167="","",VALUE(IFERROR(CHOOSE(MATCH(H167,{0,1,2,3,4,5},0),2.5,3.5,4.5,5.5,6.5,7.5),"")))</f>
        <v/>
      </c>
      <c r="W167" s="382" t="str">
        <f>IF(AND(I167="YES",COUNTIFS(F$19:F167,F167,I$19:I167,"YES")=1),1,"")</f>
        <v/>
      </c>
      <c r="Z167" s="32"/>
    </row>
    <row r="168" spans="1:26" ht="12.95" customHeight="1" x14ac:dyDescent="0.2">
      <c r="A168" s="32" t="str">
        <f t="shared" si="4"/>
        <v xml:space="preserve"> UNIT </v>
      </c>
      <c r="B168" s="130">
        <v>150</v>
      </c>
      <c r="C168" s="197"/>
      <c r="D168" s="398"/>
      <c r="E168" s="398"/>
      <c r="F168" s="398"/>
      <c r="G168" s="399"/>
      <c r="H168" s="398"/>
      <c r="I168" s="400"/>
      <c r="J168" s="400"/>
      <c r="K168" s="401"/>
      <c r="L168" s="398"/>
      <c r="M168" s="398"/>
      <c r="N168" s="398"/>
      <c r="O168" s="402"/>
      <c r="P168" s="402"/>
      <c r="Q168" s="171" t="str">
        <f>Calculator!M152</f>
        <v/>
      </c>
      <c r="R168" s="340" t="str">
        <f t="shared" si="5"/>
        <v/>
      </c>
      <c r="S168" s="380" t="str" cm="1">
        <f t="array" ref="S168">_xlfn.IFS(Q168="YES",IF(G168&lt;=Calculator!AS152*97%,"",IF(G168&gt;=Calculator!AS152*97%,ROUNDUP(Calculator!AS152*97%,0),ROUNDUP(Calculator!AS152*97%,0))),Q168="NO","",Q168="NA","",Q168="","")</f>
        <v/>
      </c>
      <c r="T168" s="381" cm="1">
        <f t="array" ref="T168">IF(LEN(F168)=0,2,IF(SUMPRODUCT(($F$19:$F$1518=F168)*($C$19:$C$1518=C168))&gt;1, 1, 0))</f>
        <v>2</v>
      </c>
      <c r="U168" s="381">
        <f t="array" ref="U168">IFERROR(1/SUMPRODUCT(($F$19:$F$1518=F168)*($C$19:$C$1518=C168)), IF(LEN(F168)&gt;0, 1, ""))</f>
        <v>6.6755674232309744E-4</v>
      </c>
      <c r="V168" s="382" t="str">
        <f>IF(H168="","",VALUE(IFERROR(CHOOSE(MATCH(H168,{0,1,2,3,4,5},0),2.5,3.5,4.5,5.5,6.5,7.5),"")))</f>
        <v/>
      </c>
      <c r="W168" s="382" t="str">
        <f>IF(AND(I168="YES",COUNTIFS(F$19:F168,F168,I$19:I168,"YES")=1),1,"")</f>
        <v/>
      </c>
      <c r="Z168" s="32"/>
    </row>
    <row r="169" spans="1:26" ht="12.95" customHeight="1" x14ac:dyDescent="0.2">
      <c r="A169" s="32" t="str">
        <f t="shared" si="4"/>
        <v xml:space="preserve"> UNIT </v>
      </c>
      <c r="B169" s="130">
        <v>151</v>
      </c>
      <c r="C169" s="197"/>
      <c r="D169" s="398"/>
      <c r="E169" s="398"/>
      <c r="F169" s="398"/>
      <c r="G169" s="399"/>
      <c r="H169" s="398"/>
      <c r="I169" s="400"/>
      <c r="J169" s="400"/>
      <c r="K169" s="401"/>
      <c r="L169" s="398"/>
      <c r="M169" s="398"/>
      <c r="N169" s="398"/>
      <c r="O169" s="402"/>
      <c r="P169" s="402"/>
      <c r="Q169" s="171" t="str">
        <f>Calculator!M153</f>
        <v/>
      </c>
      <c r="R169" s="340" t="str">
        <f t="shared" si="5"/>
        <v/>
      </c>
      <c r="S169" s="380" t="str" cm="1">
        <f t="array" ref="S169">_xlfn.IFS(Q169="YES",IF(G169&lt;=Calculator!AS153*97%,"",IF(G169&gt;=Calculator!AS153*97%,ROUNDUP(Calculator!AS153*97%,0),ROUNDUP(Calculator!AS153*97%,0))),Q169="NO","",Q169="NA","",Q169="","")</f>
        <v/>
      </c>
      <c r="T169" s="381" cm="1">
        <f t="array" ref="T169">IF(LEN(F169)=0,2,IF(SUMPRODUCT(($F$19:$F$1518=F169)*($C$19:$C$1518=C169))&gt;1, 1, 0))</f>
        <v>2</v>
      </c>
      <c r="U169" s="381">
        <f t="array" ref="U169">IFERROR(1/SUMPRODUCT(($F$19:$F$1518=F169)*($C$19:$C$1518=C169)), IF(LEN(F169)&gt;0, 1, ""))</f>
        <v>6.6755674232309744E-4</v>
      </c>
      <c r="V169" s="382" t="str">
        <f>IF(H169="","",VALUE(IFERROR(CHOOSE(MATCH(H169,{0,1,2,3,4,5},0),2.5,3.5,4.5,5.5,6.5,7.5),"")))</f>
        <v/>
      </c>
      <c r="W169" s="382" t="str">
        <f>IF(AND(I169="YES",COUNTIFS(F$19:F169,F169,I$19:I169,"YES")=1),1,"")</f>
        <v/>
      </c>
      <c r="Z169" s="32"/>
    </row>
    <row r="170" spans="1:26" ht="12.95" customHeight="1" x14ac:dyDescent="0.2">
      <c r="A170" s="32" t="str">
        <f t="shared" si="4"/>
        <v xml:space="preserve"> UNIT </v>
      </c>
      <c r="B170" s="130">
        <v>152</v>
      </c>
      <c r="C170" s="197"/>
      <c r="D170" s="398"/>
      <c r="E170" s="398"/>
      <c r="F170" s="398"/>
      <c r="G170" s="399"/>
      <c r="H170" s="398"/>
      <c r="I170" s="400"/>
      <c r="J170" s="400"/>
      <c r="K170" s="401"/>
      <c r="L170" s="398"/>
      <c r="M170" s="398"/>
      <c r="N170" s="398"/>
      <c r="O170" s="402"/>
      <c r="P170" s="402"/>
      <c r="Q170" s="171" t="str">
        <f>Calculator!M154</f>
        <v/>
      </c>
      <c r="R170" s="340" t="str">
        <f t="shared" si="5"/>
        <v/>
      </c>
      <c r="S170" s="380" t="str" cm="1">
        <f t="array" ref="S170">_xlfn.IFS(Q170="YES",IF(G170&lt;=Calculator!AS154*97%,"",IF(G170&gt;=Calculator!AS154*97%,ROUNDUP(Calculator!AS154*97%,0),ROUNDUP(Calculator!AS154*97%,0))),Q170="NO","",Q170="NA","",Q170="","")</f>
        <v/>
      </c>
      <c r="T170" s="381" cm="1">
        <f t="array" ref="T170">IF(LEN(F170)=0,2,IF(SUMPRODUCT(($F$19:$F$1518=F170)*($C$19:$C$1518=C170))&gt;1, 1, 0))</f>
        <v>2</v>
      </c>
      <c r="U170" s="381">
        <f t="array" ref="U170">IFERROR(1/SUMPRODUCT(($F$19:$F$1518=F170)*($C$19:$C$1518=C170)), IF(LEN(F170)&gt;0, 1, ""))</f>
        <v>6.6755674232309744E-4</v>
      </c>
      <c r="V170" s="382" t="str">
        <f>IF(H170="","",VALUE(IFERROR(CHOOSE(MATCH(H170,{0,1,2,3,4,5},0),2.5,3.5,4.5,5.5,6.5,7.5),"")))</f>
        <v/>
      </c>
      <c r="W170" s="382" t="str">
        <f>IF(AND(I170="YES",COUNTIFS(F$19:F170,F170,I$19:I170,"YES")=1),1,"")</f>
        <v/>
      </c>
      <c r="Z170" s="32"/>
    </row>
    <row r="171" spans="1:26" ht="12.95" customHeight="1" x14ac:dyDescent="0.2">
      <c r="A171" s="32" t="str">
        <f t="shared" si="4"/>
        <v xml:space="preserve"> UNIT </v>
      </c>
      <c r="B171" s="130">
        <v>153</v>
      </c>
      <c r="C171" s="197"/>
      <c r="D171" s="398"/>
      <c r="E171" s="398"/>
      <c r="F171" s="398"/>
      <c r="G171" s="399"/>
      <c r="H171" s="398"/>
      <c r="I171" s="400"/>
      <c r="J171" s="400"/>
      <c r="K171" s="401"/>
      <c r="L171" s="398"/>
      <c r="M171" s="398"/>
      <c r="N171" s="398"/>
      <c r="O171" s="402"/>
      <c r="P171" s="402"/>
      <c r="Q171" s="171" t="str">
        <f>Calculator!M155</f>
        <v/>
      </c>
      <c r="R171" s="340" t="str">
        <f t="shared" si="5"/>
        <v/>
      </c>
      <c r="S171" s="380" t="str" cm="1">
        <f t="array" ref="S171">_xlfn.IFS(Q171="YES",IF(G171&lt;=Calculator!AS155*97%,"",IF(G171&gt;=Calculator!AS155*97%,ROUNDUP(Calculator!AS155*97%,0),ROUNDUP(Calculator!AS155*97%,0))),Q171="NO","",Q171="NA","",Q171="","")</f>
        <v/>
      </c>
      <c r="T171" s="381" cm="1">
        <f t="array" ref="T171">IF(LEN(F171)=0,2,IF(SUMPRODUCT(($F$19:$F$1518=F171)*($C$19:$C$1518=C171))&gt;1, 1, 0))</f>
        <v>2</v>
      </c>
      <c r="U171" s="381">
        <f t="array" ref="U171">IFERROR(1/SUMPRODUCT(($F$19:$F$1518=F171)*($C$19:$C$1518=C171)), IF(LEN(F171)&gt;0, 1, ""))</f>
        <v>6.6755674232309744E-4</v>
      </c>
      <c r="V171" s="382" t="str">
        <f>IF(H171="","",VALUE(IFERROR(CHOOSE(MATCH(H171,{0,1,2,3,4,5},0),2.5,3.5,4.5,5.5,6.5,7.5),"")))</f>
        <v/>
      </c>
      <c r="W171" s="382" t="str">
        <f>IF(AND(I171="YES",COUNTIFS(F$19:F171,F171,I$19:I171,"YES")=1),1,"")</f>
        <v/>
      </c>
      <c r="Z171" s="32"/>
    </row>
    <row r="172" spans="1:26" ht="12.95" customHeight="1" x14ac:dyDescent="0.2">
      <c r="A172" s="32" t="str">
        <f t="shared" si="4"/>
        <v xml:space="preserve"> UNIT </v>
      </c>
      <c r="B172" s="130">
        <v>154</v>
      </c>
      <c r="C172" s="197"/>
      <c r="D172" s="398"/>
      <c r="E172" s="398"/>
      <c r="F172" s="398"/>
      <c r="G172" s="399"/>
      <c r="H172" s="398"/>
      <c r="I172" s="400"/>
      <c r="J172" s="400"/>
      <c r="K172" s="401"/>
      <c r="L172" s="398"/>
      <c r="M172" s="398"/>
      <c r="N172" s="398"/>
      <c r="O172" s="402"/>
      <c r="P172" s="402"/>
      <c r="Q172" s="171" t="str">
        <f>Calculator!M156</f>
        <v/>
      </c>
      <c r="R172" s="340" t="str">
        <f t="shared" si="5"/>
        <v/>
      </c>
      <c r="S172" s="380" t="str" cm="1">
        <f t="array" ref="S172">_xlfn.IFS(Q172="YES",IF(G172&lt;=Calculator!AS156*97%,"",IF(G172&gt;=Calculator!AS156*97%,ROUNDUP(Calculator!AS156*97%,0),ROUNDUP(Calculator!AS156*97%,0))),Q172="NO","",Q172="NA","",Q172="","")</f>
        <v/>
      </c>
      <c r="T172" s="381" cm="1">
        <f t="array" ref="T172">IF(LEN(F172)=0,2,IF(SUMPRODUCT(($F$19:$F$1518=F172)*($C$19:$C$1518=C172))&gt;1, 1, 0))</f>
        <v>2</v>
      </c>
      <c r="U172" s="381">
        <f t="array" ref="U172">IFERROR(1/SUMPRODUCT(($F$19:$F$1518=F172)*($C$19:$C$1518=C172)), IF(LEN(F172)&gt;0, 1, ""))</f>
        <v>6.6755674232309744E-4</v>
      </c>
      <c r="V172" s="382" t="str">
        <f>IF(H172="","",VALUE(IFERROR(CHOOSE(MATCH(H172,{0,1,2,3,4,5},0),2.5,3.5,4.5,5.5,6.5,7.5),"")))</f>
        <v/>
      </c>
      <c r="W172" s="382" t="str">
        <f>IF(AND(I172="YES",COUNTIFS(F$19:F172,F172,I$19:I172,"YES")=1),1,"")</f>
        <v/>
      </c>
      <c r="Z172" s="32"/>
    </row>
    <row r="173" spans="1:26" ht="12.95" customHeight="1" x14ac:dyDescent="0.2">
      <c r="A173" s="32" t="str">
        <f t="shared" si="4"/>
        <v xml:space="preserve"> UNIT </v>
      </c>
      <c r="B173" s="130">
        <v>155</v>
      </c>
      <c r="C173" s="197"/>
      <c r="D173" s="398"/>
      <c r="E173" s="398"/>
      <c r="F173" s="398"/>
      <c r="G173" s="399"/>
      <c r="H173" s="398"/>
      <c r="I173" s="400"/>
      <c r="J173" s="400"/>
      <c r="K173" s="401"/>
      <c r="L173" s="398"/>
      <c r="M173" s="398"/>
      <c r="N173" s="398"/>
      <c r="O173" s="402"/>
      <c r="P173" s="402"/>
      <c r="Q173" s="171" t="str">
        <f>Calculator!M157</f>
        <v/>
      </c>
      <c r="R173" s="340" t="str">
        <f t="shared" si="5"/>
        <v/>
      </c>
      <c r="S173" s="380" t="str" cm="1">
        <f t="array" ref="S173">_xlfn.IFS(Q173="YES",IF(G173&lt;=Calculator!AS157*97%,"",IF(G173&gt;=Calculator!AS157*97%,ROUNDUP(Calculator!AS157*97%,0),ROUNDUP(Calculator!AS157*97%,0))),Q173="NO","",Q173="NA","",Q173="","")</f>
        <v/>
      </c>
      <c r="T173" s="381" cm="1">
        <f t="array" ref="T173">IF(LEN(F173)=0,2,IF(SUMPRODUCT(($F$19:$F$1518=F173)*($C$19:$C$1518=C173))&gt;1, 1, 0))</f>
        <v>2</v>
      </c>
      <c r="U173" s="381">
        <f t="array" ref="U173">IFERROR(1/SUMPRODUCT(($F$19:$F$1518=F173)*($C$19:$C$1518=C173)), IF(LEN(F173)&gt;0, 1, ""))</f>
        <v>6.6755674232309744E-4</v>
      </c>
      <c r="V173" s="382" t="str">
        <f>IF(H173="","",VALUE(IFERROR(CHOOSE(MATCH(H173,{0,1,2,3,4,5},0),2.5,3.5,4.5,5.5,6.5,7.5),"")))</f>
        <v/>
      </c>
      <c r="W173" s="382" t="str">
        <f>IF(AND(I173="YES",COUNTIFS(F$19:F173,F173,I$19:I173,"YES")=1),1,"")</f>
        <v/>
      </c>
      <c r="Z173" s="32"/>
    </row>
    <row r="174" spans="1:26" ht="12.95" customHeight="1" x14ac:dyDescent="0.2">
      <c r="A174" s="32" t="str">
        <f t="shared" si="4"/>
        <v xml:space="preserve"> UNIT </v>
      </c>
      <c r="B174" s="130">
        <v>156</v>
      </c>
      <c r="C174" s="197"/>
      <c r="D174" s="398"/>
      <c r="E174" s="398"/>
      <c r="F174" s="398"/>
      <c r="G174" s="399"/>
      <c r="H174" s="398"/>
      <c r="I174" s="400"/>
      <c r="J174" s="400"/>
      <c r="K174" s="401"/>
      <c r="L174" s="398"/>
      <c r="M174" s="398"/>
      <c r="N174" s="398"/>
      <c r="O174" s="402"/>
      <c r="P174" s="402"/>
      <c r="Q174" s="171" t="str">
        <f>Calculator!M158</f>
        <v/>
      </c>
      <c r="R174" s="340" t="str">
        <f t="shared" si="5"/>
        <v/>
      </c>
      <c r="S174" s="380" t="str" cm="1">
        <f t="array" ref="S174">_xlfn.IFS(Q174="YES",IF(G174&lt;=Calculator!AS158*97%,"",IF(G174&gt;=Calculator!AS158*97%,ROUNDUP(Calculator!AS158*97%,0),ROUNDUP(Calculator!AS158*97%,0))),Q174="NO","",Q174="NA","",Q174="","")</f>
        <v/>
      </c>
      <c r="T174" s="381" cm="1">
        <f t="array" ref="T174">IF(LEN(F174)=0,2,IF(SUMPRODUCT(($F$19:$F$1518=F174)*($C$19:$C$1518=C174))&gt;1, 1, 0))</f>
        <v>2</v>
      </c>
      <c r="U174" s="381">
        <f t="array" ref="U174">IFERROR(1/SUMPRODUCT(($F$19:$F$1518=F174)*($C$19:$C$1518=C174)), IF(LEN(F174)&gt;0, 1, ""))</f>
        <v>6.6755674232309744E-4</v>
      </c>
      <c r="V174" s="382" t="str">
        <f>IF(H174="","",VALUE(IFERROR(CHOOSE(MATCH(H174,{0,1,2,3,4,5},0),2.5,3.5,4.5,5.5,6.5,7.5),"")))</f>
        <v/>
      </c>
      <c r="W174" s="382" t="str">
        <f>IF(AND(I174="YES",COUNTIFS(F$19:F174,F174,I$19:I174,"YES")=1),1,"")</f>
        <v/>
      </c>
      <c r="Z174" s="32"/>
    </row>
    <row r="175" spans="1:26" ht="12.95" customHeight="1" x14ac:dyDescent="0.2">
      <c r="A175" s="32" t="str">
        <f t="shared" si="4"/>
        <v xml:space="preserve"> UNIT </v>
      </c>
      <c r="B175" s="130">
        <v>157</v>
      </c>
      <c r="C175" s="197"/>
      <c r="D175" s="398"/>
      <c r="E175" s="398"/>
      <c r="F175" s="398"/>
      <c r="G175" s="399"/>
      <c r="H175" s="398"/>
      <c r="I175" s="400"/>
      <c r="J175" s="400"/>
      <c r="K175" s="401"/>
      <c r="L175" s="398"/>
      <c r="M175" s="398"/>
      <c r="N175" s="398"/>
      <c r="O175" s="402"/>
      <c r="P175" s="402"/>
      <c r="Q175" s="171" t="str">
        <f>Calculator!M159</f>
        <v/>
      </c>
      <c r="R175" s="340" t="str">
        <f t="shared" si="5"/>
        <v/>
      </c>
      <c r="S175" s="380" t="str" cm="1">
        <f t="array" ref="S175">_xlfn.IFS(Q175="YES",IF(G175&lt;=Calculator!AS159*97%,"",IF(G175&gt;=Calculator!AS159*97%,ROUNDUP(Calculator!AS159*97%,0),ROUNDUP(Calculator!AS159*97%,0))),Q175="NO","",Q175="NA","",Q175="","")</f>
        <v/>
      </c>
      <c r="T175" s="381" cm="1">
        <f t="array" ref="T175">IF(LEN(F175)=0,2,IF(SUMPRODUCT(($F$19:$F$1518=F175)*($C$19:$C$1518=C175))&gt;1, 1, 0))</f>
        <v>2</v>
      </c>
      <c r="U175" s="381">
        <f t="array" ref="U175">IFERROR(1/SUMPRODUCT(($F$19:$F$1518=F175)*($C$19:$C$1518=C175)), IF(LEN(F175)&gt;0, 1, ""))</f>
        <v>6.6755674232309744E-4</v>
      </c>
      <c r="V175" s="382" t="str">
        <f>IF(H175="","",VALUE(IFERROR(CHOOSE(MATCH(H175,{0,1,2,3,4,5},0),2.5,3.5,4.5,5.5,6.5,7.5),"")))</f>
        <v/>
      </c>
      <c r="W175" s="382" t="str">
        <f>IF(AND(I175="YES",COUNTIFS(F$19:F175,F175,I$19:I175,"YES")=1),1,"")</f>
        <v/>
      </c>
      <c r="Z175" s="32"/>
    </row>
    <row r="176" spans="1:26" ht="12.95" customHeight="1" x14ac:dyDescent="0.2">
      <c r="A176" s="32" t="str">
        <f t="shared" si="4"/>
        <v xml:space="preserve"> UNIT </v>
      </c>
      <c r="B176" s="130">
        <v>158</v>
      </c>
      <c r="C176" s="197"/>
      <c r="D176" s="398"/>
      <c r="E176" s="398"/>
      <c r="F176" s="398"/>
      <c r="G176" s="399"/>
      <c r="H176" s="398"/>
      <c r="I176" s="400"/>
      <c r="J176" s="400"/>
      <c r="K176" s="401"/>
      <c r="L176" s="398"/>
      <c r="M176" s="398"/>
      <c r="N176" s="398"/>
      <c r="O176" s="402"/>
      <c r="P176" s="402"/>
      <c r="Q176" s="171" t="str">
        <f>Calculator!M160</f>
        <v/>
      </c>
      <c r="R176" s="340" t="str">
        <f t="shared" si="5"/>
        <v/>
      </c>
      <c r="S176" s="380" t="str" cm="1">
        <f t="array" ref="S176">_xlfn.IFS(Q176="YES",IF(G176&lt;=Calculator!AS160*97%,"",IF(G176&gt;=Calculator!AS160*97%,ROUNDUP(Calculator!AS160*97%,0),ROUNDUP(Calculator!AS160*97%,0))),Q176="NO","",Q176="NA","",Q176="","")</f>
        <v/>
      </c>
      <c r="T176" s="381" cm="1">
        <f t="array" ref="T176">IF(LEN(F176)=0,2,IF(SUMPRODUCT(($F$19:$F$1518=F176)*($C$19:$C$1518=C176))&gt;1, 1, 0))</f>
        <v>2</v>
      </c>
      <c r="U176" s="381">
        <f t="array" ref="U176">IFERROR(1/SUMPRODUCT(($F$19:$F$1518=F176)*($C$19:$C$1518=C176)), IF(LEN(F176)&gt;0, 1, ""))</f>
        <v>6.6755674232309744E-4</v>
      </c>
      <c r="V176" s="382" t="str">
        <f>IF(H176="","",VALUE(IFERROR(CHOOSE(MATCH(H176,{0,1,2,3,4,5},0),2.5,3.5,4.5,5.5,6.5,7.5),"")))</f>
        <v/>
      </c>
      <c r="W176" s="382" t="str">
        <f>IF(AND(I176="YES",COUNTIFS(F$19:F176,F176,I$19:I176,"YES")=1),1,"")</f>
        <v/>
      </c>
      <c r="Z176" s="32"/>
    </row>
    <row r="177" spans="1:26" ht="12.95" customHeight="1" x14ac:dyDescent="0.2">
      <c r="A177" s="32" t="str">
        <f t="shared" si="4"/>
        <v xml:space="preserve"> UNIT </v>
      </c>
      <c r="B177" s="130">
        <v>159</v>
      </c>
      <c r="C177" s="197"/>
      <c r="D177" s="398"/>
      <c r="E177" s="398"/>
      <c r="F177" s="398"/>
      <c r="G177" s="399"/>
      <c r="H177" s="398"/>
      <c r="I177" s="400"/>
      <c r="J177" s="400"/>
      <c r="K177" s="401"/>
      <c r="L177" s="398"/>
      <c r="M177" s="398"/>
      <c r="N177" s="398"/>
      <c r="O177" s="402"/>
      <c r="P177" s="402"/>
      <c r="Q177" s="171" t="str">
        <f>Calculator!M161</f>
        <v/>
      </c>
      <c r="R177" s="340" t="str">
        <f t="shared" si="5"/>
        <v/>
      </c>
      <c r="S177" s="380" t="str" cm="1">
        <f t="array" ref="S177">_xlfn.IFS(Q177="YES",IF(G177&lt;=Calculator!AS161*97%,"",IF(G177&gt;=Calculator!AS161*97%,ROUNDUP(Calculator!AS161*97%,0),ROUNDUP(Calculator!AS161*97%,0))),Q177="NO","",Q177="NA","",Q177="","")</f>
        <v/>
      </c>
      <c r="T177" s="381" cm="1">
        <f t="array" ref="T177">IF(LEN(F177)=0,2,IF(SUMPRODUCT(($F$19:$F$1518=F177)*($C$19:$C$1518=C177))&gt;1, 1, 0))</f>
        <v>2</v>
      </c>
      <c r="U177" s="381">
        <f t="array" ref="U177">IFERROR(1/SUMPRODUCT(($F$19:$F$1518=F177)*($C$19:$C$1518=C177)), IF(LEN(F177)&gt;0, 1, ""))</f>
        <v>6.6755674232309744E-4</v>
      </c>
      <c r="V177" s="382" t="str">
        <f>IF(H177="","",VALUE(IFERROR(CHOOSE(MATCH(H177,{0,1,2,3,4,5},0),2.5,3.5,4.5,5.5,6.5,7.5),"")))</f>
        <v/>
      </c>
      <c r="W177" s="382" t="str">
        <f>IF(AND(I177="YES",COUNTIFS(F$19:F177,F177,I$19:I177,"YES")=1),1,"")</f>
        <v/>
      </c>
      <c r="Z177" s="32"/>
    </row>
    <row r="178" spans="1:26" ht="12.95" customHeight="1" x14ac:dyDescent="0.2">
      <c r="A178" s="32" t="str">
        <f t="shared" si="4"/>
        <v xml:space="preserve"> UNIT </v>
      </c>
      <c r="B178" s="130">
        <v>160</v>
      </c>
      <c r="C178" s="197"/>
      <c r="D178" s="398"/>
      <c r="E178" s="398"/>
      <c r="F178" s="398"/>
      <c r="G178" s="399"/>
      <c r="H178" s="398"/>
      <c r="I178" s="400"/>
      <c r="J178" s="400"/>
      <c r="K178" s="401"/>
      <c r="L178" s="398"/>
      <c r="M178" s="398"/>
      <c r="N178" s="398"/>
      <c r="O178" s="402"/>
      <c r="P178" s="402"/>
      <c r="Q178" s="171" t="str">
        <f>Calculator!M162</f>
        <v/>
      </c>
      <c r="R178" s="340" t="str">
        <f t="shared" si="5"/>
        <v/>
      </c>
      <c r="S178" s="380" t="str" cm="1">
        <f t="array" ref="S178">_xlfn.IFS(Q178="YES",IF(G178&lt;=Calculator!AS162*97%,"",IF(G178&gt;=Calculator!AS162*97%,ROUNDUP(Calculator!AS162*97%,0),ROUNDUP(Calculator!AS162*97%,0))),Q178="NO","",Q178="NA","",Q178="","")</f>
        <v/>
      </c>
      <c r="T178" s="381" cm="1">
        <f t="array" ref="T178">IF(LEN(F178)=0,2,IF(SUMPRODUCT(($F$19:$F$1518=F178)*($C$19:$C$1518=C178))&gt;1, 1, 0))</f>
        <v>2</v>
      </c>
      <c r="U178" s="381">
        <f t="array" ref="U178">IFERROR(1/SUMPRODUCT(($F$19:$F$1518=F178)*($C$19:$C$1518=C178)), IF(LEN(F178)&gt;0, 1, ""))</f>
        <v>6.6755674232309744E-4</v>
      </c>
      <c r="V178" s="382" t="str">
        <f>IF(H178="","",VALUE(IFERROR(CHOOSE(MATCH(H178,{0,1,2,3,4,5},0),2.5,3.5,4.5,5.5,6.5,7.5),"")))</f>
        <v/>
      </c>
      <c r="W178" s="382" t="str">
        <f>IF(AND(I178="YES",COUNTIFS(F$19:F178,F178,I$19:I178,"YES")=1),1,"")</f>
        <v/>
      </c>
      <c r="Z178" s="32"/>
    </row>
    <row r="179" spans="1:26" ht="12.95" customHeight="1" x14ac:dyDescent="0.2">
      <c r="A179" s="32" t="str">
        <f t="shared" si="4"/>
        <v xml:space="preserve"> UNIT </v>
      </c>
      <c r="B179" s="130">
        <v>161</v>
      </c>
      <c r="C179" s="197"/>
      <c r="D179" s="398"/>
      <c r="E179" s="398"/>
      <c r="F179" s="398"/>
      <c r="G179" s="399"/>
      <c r="H179" s="398"/>
      <c r="I179" s="400"/>
      <c r="J179" s="400"/>
      <c r="K179" s="401"/>
      <c r="L179" s="398"/>
      <c r="M179" s="398"/>
      <c r="N179" s="398"/>
      <c r="O179" s="402"/>
      <c r="P179" s="402"/>
      <c r="Q179" s="171" t="str">
        <f>Calculator!M163</f>
        <v/>
      </c>
      <c r="R179" s="340" t="str">
        <f t="shared" si="5"/>
        <v/>
      </c>
      <c r="S179" s="380" t="str" cm="1">
        <f t="array" ref="S179">_xlfn.IFS(Q179="YES",IF(G179&lt;=Calculator!AS163*97%,"",IF(G179&gt;=Calculator!AS163*97%,ROUNDUP(Calculator!AS163*97%,0),ROUNDUP(Calculator!AS163*97%,0))),Q179="NO","",Q179="NA","",Q179="","")</f>
        <v/>
      </c>
      <c r="T179" s="381" cm="1">
        <f t="array" ref="T179">IF(LEN(F179)=0,2,IF(SUMPRODUCT(($F$19:$F$1518=F179)*($C$19:$C$1518=C179))&gt;1, 1, 0))</f>
        <v>2</v>
      </c>
      <c r="U179" s="381">
        <f t="array" ref="U179">IFERROR(1/SUMPRODUCT(($F$19:$F$1518=F179)*($C$19:$C$1518=C179)), IF(LEN(F179)&gt;0, 1, ""))</f>
        <v>6.6755674232309744E-4</v>
      </c>
      <c r="V179" s="382" t="str">
        <f>IF(H179="","",VALUE(IFERROR(CHOOSE(MATCH(H179,{0,1,2,3,4,5},0),2.5,3.5,4.5,5.5,6.5,7.5),"")))</f>
        <v/>
      </c>
      <c r="W179" s="382" t="str">
        <f>IF(AND(I179="YES",COUNTIFS(F$19:F179,F179,I$19:I179,"YES")=1),1,"")</f>
        <v/>
      </c>
      <c r="Z179" s="32"/>
    </row>
    <row r="180" spans="1:26" ht="12.95" customHeight="1" x14ac:dyDescent="0.2">
      <c r="A180" s="32" t="str">
        <f t="shared" si="4"/>
        <v xml:space="preserve"> UNIT </v>
      </c>
      <c r="B180" s="130">
        <v>162</v>
      </c>
      <c r="C180" s="197"/>
      <c r="D180" s="398"/>
      <c r="E180" s="398"/>
      <c r="F180" s="398"/>
      <c r="G180" s="399"/>
      <c r="H180" s="398"/>
      <c r="I180" s="400"/>
      <c r="J180" s="400"/>
      <c r="K180" s="401"/>
      <c r="L180" s="398"/>
      <c r="M180" s="398"/>
      <c r="N180" s="398"/>
      <c r="O180" s="402"/>
      <c r="P180" s="402"/>
      <c r="Q180" s="171" t="str">
        <f>Calculator!M164</f>
        <v/>
      </c>
      <c r="R180" s="340" t="str">
        <f t="shared" si="5"/>
        <v/>
      </c>
      <c r="S180" s="380" t="str" cm="1">
        <f t="array" ref="S180">_xlfn.IFS(Q180="YES",IF(G180&lt;=Calculator!AS164*97%,"",IF(G180&gt;=Calculator!AS164*97%,ROUNDUP(Calculator!AS164*97%,0),ROUNDUP(Calculator!AS164*97%,0))),Q180="NO","",Q180="NA","",Q180="","")</f>
        <v/>
      </c>
      <c r="T180" s="381" cm="1">
        <f t="array" ref="T180">IF(LEN(F180)=0,2,IF(SUMPRODUCT(($F$19:$F$1518=F180)*($C$19:$C$1518=C180))&gt;1, 1, 0))</f>
        <v>2</v>
      </c>
      <c r="U180" s="381">
        <f t="array" ref="U180">IFERROR(1/SUMPRODUCT(($F$19:$F$1518=F180)*($C$19:$C$1518=C180)), IF(LEN(F180)&gt;0, 1, ""))</f>
        <v>6.6755674232309744E-4</v>
      </c>
      <c r="V180" s="382" t="str">
        <f>IF(H180="","",VALUE(IFERROR(CHOOSE(MATCH(H180,{0,1,2,3,4,5},0),2.5,3.5,4.5,5.5,6.5,7.5),"")))</f>
        <v/>
      </c>
      <c r="W180" s="382" t="str">
        <f>IF(AND(I180="YES",COUNTIFS(F$19:F180,F180,I$19:I180,"YES")=1),1,"")</f>
        <v/>
      </c>
      <c r="Z180" s="32"/>
    </row>
    <row r="181" spans="1:26" ht="12.95" customHeight="1" x14ac:dyDescent="0.2">
      <c r="A181" s="32" t="str">
        <f t="shared" si="4"/>
        <v xml:space="preserve"> UNIT </v>
      </c>
      <c r="B181" s="130">
        <v>163</v>
      </c>
      <c r="C181" s="197"/>
      <c r="D181" s="398"/>
      <c r="E181" s="398"/>
      <c r="F181" s="398"/>
      <c r="G181" s="399"/>
      <c r="H181" s="398"/>
      <c r="I181" s="400"/>
      <c r="J181" s="400"/>
      <c r="K181" s="401"/>
      <c r="L181" s="398"/>
      <c r="M181" s="398"/>
      <c r="N181" s="398"/>
      <c r="O181" s="402"/>
      <c r="P181" s="402"/>
      <c r="Q181" s="171" t="str">
        <f>Calculator!M165</f>
        <v/>
      </c>
      <c r="R181" s="340" t="str">
        <f t="shared" si="5"/>
        <v/>
      </c>
      <c r="S181" s="380" t="str" cm="1">
        <f t="array" ref="S181">_xlfn.IFS(Q181="YES",IF(G181&lt;=Calculator!AS165*97%,"",IF(G181&gt;=Calculator!AS165*97%,ROUNDUP(Calculator!AS165*97%,0),ROUNDUP(Calculator!AS165*97%,0))),Q181="NO","",Q181="NA","",Q181="","")</f>
        <v/>
      </c>
      <c r="T181" s="381" cm="1">
        <f t="array" ref="T181">IF(LEN(F181)=0,2,IF(SUMPRODUCT(($F$19:$F$1518=F181)*($C$19:$C$1518=C181))&gt;1, 1, 0))</f>
        <v>2</v>
      </c>
      <c r="U181" s="381">
        <f t="array" ref="U181">IFERROR(1/SUMPRODUCT(($F$19:$F$1518=F181)*($C$19:$C$1518=C181)), IF(LEN(F181)&gt;0, 1, ""))</f>
        <v>6.6755674232309744E-4</v>
      </c>
      <c r="V181" s="382" t="str">
        <f>IF(H181="","",VALUE(IFERROR(CHOOSE(MATCH(H181,{0,1,2,3,4,5},0),2.5,3.5,4.5,5.5,6.5,7.5),"")))</f>
        <v/>
      </c>
      <c r="W181" s="382" t="str">
        <f>IF(AND(I181="YES",COUNTIFS(F$19:F181,F181,I$19:I181,"YES")=1),1,"")</f>
        <v/>
      </c>
      <c r="Z181" s="32"/>
    </row>
    <row r="182" spans="1:26" ht="12.95" customHeight="1" x14ac:dyDescent="0.2">
      <c r="A182" s="32" t="str">
        <f t="shared" si="4"/>
        <v xml:space="preserve"> UNIT </v>
      </c>
      <c r="B182" s="130">
        <v>164</v>
      </c>
      <c r="C182" s="197"/>
      <c r="D182" s="398"/>
      <c r="E182" s="398"/>
      <c r="F182" s="398"/>
      <c r="G182" s="399"/>
      <c r="H182" s="398"/>
      <c r="I182" s="400"/>
      <c r="J182" s="400"/>
      <c r="K182" s="401"/>
      <c r="L182" s="398"/>
      <c r="M182" s="398"/>
      <c r="N182" s="398"/>
      <c r="O182" s="402"/>
      <c r="P182" s="402"/>
      <c r="Q182" s="171" t="str">
        <f>Calculator!M166</f>
        <v/>
      </c>
      <c r="R182" s="340" t="str">
        <f t="shared" si="5"/>
        <v/>
      </c>
      <c r="S182" s="380" t="str" cm="1">
        <f t="array" ref="S182">_xlfn.IFS(Q182="YES",IF(G182&lt;=Calculator!AS166*97%,"",IF(G182&gt;=Calculator!AS166*97%,ROUNDUP(Calculator!AS166*97%,0),ROUNDUP(Calculator!AS166*97%,0))),Q182="NO","",Q182="NA","",Q182="","")</f>
        <v/>
      </c>
      <c r="T182" s="381" cm="1">
        <f t="array" ref="T182">IF(LEN(F182)=0,2,IF(SUMPRODUCT(($F$19:$F$1518=F182)*($C$19:$C$1518=C182))&gt;1, 1, 0))</f>
        <v>2</v>
      </c>
      <c r="U182" s="381">
        <f t="array" ref="U182">IFERROR(1/SUMPRODUCT(($F$19:$F$1518=F182)*($C$19:$C$1518=C182)), IF(LEN(F182)&gt;0, 1, ""))</f>
        <v>6.6755674232309744E-4</v>
      </c>
      <c r="V182" s="382" t="str">
        <f>IF(H182="","",VALUE(IFERROR(CHOOSE(MATCH(H182,{0,1,2,3,4,5},0),2.5,3.5,4.5,5.5,6.5,7.5),"")))</f>
        <v/>
      </c>
      <c r="W182" s="382" t="str">
        <f>IF(AND(I182="YES",COUNTIFS(F$19:F182,F182,I$19:I182,"YES")=1),1,"")</f>
        <v/>
      </c>
      <c r="Z182" s="32"/>
    </row>
    <row r="183" spans="1:26" ht="12.95" customHeight="1" x14ac:dyDescent="0.2">
      <c r="A183" s="32" t="str">
        <f t="shared" si="4"/>
        <v xml:space="preserve"> UNIT </v>
      </c>
      <c r="B183" s="130">
        <v>165</v>
      </c>
      <c r="C183" s="197"/>
      <c r="D183" s="398"/>
      <c r="E183" s="398"/>
      <c r="F183" s="398"/>
      <c r="G183" s="399"/>
      <c r="H183" s="398"/>
      <c r="I183" s="400"/>
      <c r="J183" s="400"/>
      <c r="K183" s="401"/>
      <c r="L183" s="398"/>
      <c r="M183" s="398"/>
      <c r="N183" s="398"/>
      <c r="O183" s="402"/>
      <c r="P183" s="402"/>
      <c r="Q183" s="171" t="str">
        <f>Calculator!M167</f>
        <v/>
      </c>
      <c r="R183" s="340" t="str">
        <f t="shared" si="5"/>
        <v/>
      </c>
      <c r="S183" s="380" t="str" cm="1">
        <f t="array" ref="S183">_xlfn.IFS(Q183="YES",IF(G183&lt;=Calculator!AS167*97%,"",IF(G183&gt;=Calculator!AS167*97%,ROUNDUP(Calculator!AS167*97%,0),ROUNDUP(Calculator!AS167*97%,0))),Q183="NO","",Q183="NA","",Q183="","")</f>
        <v/>
      </c>
      <c r="T183" s="381" cm="1">
        <f t="array" ref="T183">IF(LEN(F183)=0,2,IF(SUMPRODUCT(($F$19:$F$1518=F183)*($C$19:$C$1518=C183))&gt;1, 1, 0))</f>
        <v>2</v>
      </c>
      <c r="U183" s="381">
        <f t="array" ref="U183">IFERROR(1/SUMPRODUCT(($F$19:$F$1518=F183)*($C$19:$C$1518=C183)), IF(LEN(F183)&gt;0, 1, ""))</f>
        <v>6.6755674232309744E-4</v>
      </c>
      <c r="V183" s="382" t="str">
        <f>IF(H183="","",VALUE(IFERROR(CHOOSE(MATCH(H183,{0,1,2,3,4,5},0),2.5,3.5,4.5,5.5,6.5,7.5),"")))</f>
        <v/>
      </c>
      <c r="W183" s="382" t="str">
        <f>IF(AND(I183="YES",COUNTIFS(F$19:F183,F183,I$19:I183,"YES")=1),1,"")</f>
        <v/>
      </c>
      <c r="Z183" s="32"/>
    </row>
    <row r="184" spans="1:26" ht="12.95" customHeight="1" x14ac:dyDescent="0.2">
      <c r="A184" s="32" t="str">
        <f t="shared" si="4"/>
        <v xml:space="preserve"> UNIT </v>
      </c>
      <c r="B184" s="130">
        <v>166</v>
      </c>
      <c r="C184" s="197"/>
      <c r="D184" s="398"/>
      <c r="E184" s="398"/>
      <c r="F184" s="398"/>
      <c r="G184" s="399"/>
      <c r="H184" s="398"/>
      <c r="I184" s="400"/>
      <c r="J184" s="400"/>
      <c r="K184" s="401"/>
      <c r="L184" s="398"/>
      <c r="M184" s="398"/>
      <c r="N184" s="398"/>
      <c r="O184" s="402"/>
      <c r="P184" s="402"/>
      <c r="Q184" s="171" t="str">
        <f>Calculator!M168</f>
        <v/>
      </c>
      <c r="R184" s="340" t="str">
        <f t="shared" si="5"/>
        <v/>
      </c>
      <c r="S184" s="380" t="str" cm="1">
        <f t="array" ref="S184">_xlfn.IFS(Q184="YES",IF(G184&lt;=Calculator!AS168*97%,"",IF(G184&gt;=Calculator!AS168*97%,ROUNDUP(Calculator!AS168*97%,0),ROUNDUP(Calculator!AS168*97%,0))),Q184="NO","",Q184="NA","",Q184="","")</f>
        <v/>
      </c>
      <c r="T184" s="381" cm="1">
        <f t="array" ref="T184">IF(LEN(F184)=0,2,IF(SUMPRODUCT(($F$19:$F$1518=F184)*($C$19:$C$1518=C184))&gt;1, 1, 0))</f>
        <v>2</v>
      </c>
      <c r="U184" s="381">
        <f t="array" ref="U184">IFERROR(1/SUMPRODUCT(($F$19:$F$1518=F184)*($C$19:$C$1518=C184)), IF(LEN(F184)&gt;0, 1, ""))</f>
        <v>6.6755674232309744E-4</v>
      </c>
      <c r="V184" s="382" t="str">
        <f>IF(H184="","",VALUE(IFERROR(CHOOSE(MATCH(H184,{0,1,2,3,4,5},0),2.5,3.5,4.5,5.5,6.5,7.5),"")))</f>
        <v/>
      </c>
      <c r="W184" s="382" t="str">
        <f>IF(AND(I184="YES",COUNTIFS(F$19:F184,F184,I$19:I184,"YES")=1),1,"")</f>
        <v/>
      </c>
      <c r="Z184" s="32"/>
    </row>
    <row r="185" spans="1:26" ht="12.95" customHeight="1" x14ac:dyDescent="0.2">
      <c r="A185" s="32" t="str">
        <f t="shared" si="4"/>
        <v xml:space="preserve"> UNIT </v>
      </c>
      <c r="B185" s="130">
        <v>167</v>
      </c>
      <c r="C185" s="197"/>
      <c r="D185" s="398"/>
      <c r="E185" s="398"/>
      <c r="F185" s="398"/>
      <c r="G185" s="399"/>
      <c r="H185" s="398"/>
      <c r="I185" s="400"/>
      <c r="J185" s="400"/>
      <c r="K185" s="401"/>
      <c r="L185" s="398"/>
      <c r="M185" s="398"/>
      <c r="N185" s="398"/>
      <c r="O185" s="402"/>
      <c r="P185" s="402"/>
      <c r="Q185" s="171" t="str">
        <f>Calculator!M169</f>
        <v/>
      </c>
      <c r="R185" s="340" t="str">
        <f t="shared" si="5"/>
        <v/>
      </c>
      <c r="S185" s="380" t="str" cm="1">
        <f t="array" ref="S185">_xlfn.IFS(Q185="YES",IF(G185&lt;=Calculator!AS169*97%,"",IF(G185&gt;=Calculator!AS169*97%,ROUNDUP(Calculator!AS169*97%,0),ROUNDUP(Calculator!AS169*97%,0))),Q185="NO","",Q185="NA","",Q185="","")</f>
        <v/>
      </c>
      <c r="T185" s="381" cm="1">
        <f t="array" ref="T185">IF(LEN(F185)=0,2,IF(SUMPRODUCT(($F$19:$F$1518=F185)*($C$19:$C$1518=C185))&gt;1, 1, 0))</f>
        <v>2</v>
      </c>
      <c r="U185" s="381">
        <f t="array" ref="U185">IFERROR(1/SUMPRODUCT(($F$19:$F$1518=F185)*($C$19:$C$1518=C185)), IF(LEN(F185)&gt;0, 1, ""))</f>
        <v>6.6755674232309744E-4</v>
      </c>
      <c r="V185" s="382" t="str">
        <f>IF(H185="","",VALUE(IFERROR(CHOOSE(MATCH(H185,{0,1,2,3,4,5},0),2.5,3.5,4.5,5.5,6.5,7.5),"")))</f>
        <v/>
      </c>
      <c r="W185" s="382" t="str">
        <f>IF(AND(I185="YES",COUNTIFS(F$19:F185,F185,I$19:I185,"YES")=1),1,"")</f>
        <v/>
      </c>
      <c r="Z185" s="32"/>
    </row>
    <row r="186" spans="1:26" ht="12.95" customHeight="1" x14ac:dyDescent="0.2">
      <c r="A186" s="32" t="str">
        <f t="shared" si="4"/>
        <v xml:space="preserve"> UNIT </v>
      </c>
      <c r="B186" s="130">
        <v>168</v>
      </c>
      <c r="C186" s="197"/>
      <c r="D186" s="398"/>
      <c r="E186" s="398"/>
      <c r="F186" s="398"/>
      <c r="G186" s="399"/>
      <c r="H186" s="398"/>
      <c r="I186" s="400"/>
      <c r="J186" s="400"/>
      <c r="K186" s="401"/>
      <c r="L186" s="398"/>
      <c r="M186" s="398"/>
      <c r="N186" s="398"/>
      <c r="O186" s="402"/>
      <c r="P186" s="402"/>
      <c r="Q186" s="171" t="str">
        <f>Calculator!M170</f>
        <v/>
      </c>
      <c r="R186" s="340" t="str">
        <f t="shared" si="5"/>
        <v/>
      </c>
      <c r="S186" s="380" t="str" cm="1">
        <f t="array" ref="S186">_xlfn.IFS(Q186="YES",IF(G186&lt;=Calculator!AS170*97%,"",IF(G186&gt;=Calculator!AS170*97%,ROUNDUP(Calculator!AS170*97%,0),ROUNDUP(Calculator!AS170*97%,0))),Q186="NO","",Q186="NA","",Q186="","")</f>
        <v/>
      </c>
      <c r="T186" s="381" cm="1">
        <f t="array" ref="T186">IF(LEN(F186)=0,2,IF(SUMPRODUCT(($F$19:$F$1518=F186)*($C$19:$C$1518=C186))&gt;1, 1, 0))</f>
        <v>2</v>
      </c>
      <c r="U186" s="381">
        <f t="array" ref="U186">IFERROR(1/SUMPRODUCT(($F$19:$F$1518=F186)*($C$19:$C$1518=C186)), IF(LEN(F186)&gt;0, 1, ""))</f>
        <v>6.6755674232309744E-4</v>
      </c>
      <c r="V186" s="382" t="str">
        <f>IF(H186="","",VALUE(IFERROR(CHOOSE(MATCH(H186,{0,1,2,3,4,5},0),2.5,3.5,4.5,5.5,6.5,7.5),"")))</f>
        <v/>
      </c>
      <c r="W186" s="382" t="str">
        <f>IF(AND(I186="YES",COUNTIFS(F$19:F186,F186,I$19:I186,"YES")=1),1,"")</f>
        <v/>
      </c>
      <c r="Z186" s="32"/>
    </row>
    <row r="187" spans="1:26" ht="12.95" customHeight="1" x14ac:dyDescent="0.2">
      <c r="A187" s="32" t="str">
        <f t="shared" si="4"/>
        <v xml:space="preserve"> UNIT </v>
      </c>
      <c r="B187" s="130">
        <v>169</v>
      </c>
      <c r="C187" s="197"/>
      <c r="D187" s="398"/>
      <c r="E187" s="398"/>
      <c r="F187" s="398"/>
      <c r="G187" s="399"/>
      <c r="H187" s="398"/>
      <c r="I187" s="400"/>
      <c r="J187" s="400"/>
      <c r="K187" s="401"/>
      <c r="L187" s="398"/>
      <c r="M187" s="398"/>
      <c r="N187" s="398"/>
      <c r="O187" s="402"/>
      <c r="P187" s="402"/>
      <c r="Q187" s="171" t="str">
        <f>Calculator!M171</f>
        <v/>
      </c>
      <c r="R187" s="340" t="str">
        <f t="shared" si="5"/>
        <v/>
      </c>
      <c r="S187" s="380" t="str" cm="1">
        <f t="array" ref="S187">_xlfn.IFS(Q187="YES",IF(G187&lt;=Calculator!AS171*97%,"",IF(G187&gt;=Calculator!AS171*97%,ROUNDUP(Calculator!AS171*97%,0),ROUNDUP(Calculator!AS171*97%,0))),Q187="NO","",Q187="NA","",Q187="","")</f>
        <v/>
      </c>
      <c r="T187" s="381" cm="1">
        <f t="array" ref="T187">IF(LEN(F187)=0,2,IF(SUMPRODUCT(($F$19:$F$1518=F187)*($C$19:$C$1518=C187))&gt;1, 1, 0))</f>
        <v>2</v>
      </c>
      <c r="U187" s="381">
        <f t="array" ref="U187">IFERROR(1/SUMPRODUCT(($F$19:$F$1518=F187)*($C$19:$C$1518=C187)), IF(LEN(F187)&gt;0, 1, ""))</f>
        <v>6.6755674232309744E-4</v>
      </c>
      <c r="V187" s="382" t="str">
        <f>IF(H187="","",VALUE(IFERROR(CHOOSE(MATCH(H187,{0,1,2,3,4,5},0),2.5,3.5,4.5,5.5,6.5,7.5),"")))</f>
        <v/>
      </c>
      <c r="W187" s="382" t="str">
        <f>IF(AND(I187="YES",COUNTIFS(F$19:F187,F187,I$19:I187,"YES")=1),1,"")</f>
        <v/>
      </c>
      <c r="Z187" s="32"/>
    </row>
    <row r="188" spans="1:26" ht="12.95" customHeight="1" x14ac:dyDescent="0.2">
      <c r="A188" s="32" t="str">
        <f t="shared" si="4"/>
        <v xml:space="preserve"> UNIT </v>
      </c>
      <c r="B188" s="130">
        <v>170</v>
      </c>
      <c r="C188" s="197"/>
      <c r="D188" s="398"/>
      <c r="E188" s="398"/>
      <c r="F188" s="398"/>
      <c r="G188" s="399"/>
      <c r="H188" s="398"/>
      <c r="I188" s="400"/>
      <c r="J188" s="400"/>
      <c r="K188" s="401"/>
      <c r="L188" s="398"/>
      <c r="M188" s="398"/>
      <c r="N188" s="398"/>
      <c r="O188" s="402"/>
      <c r="P188" s="402"/>
      <c r="Q188" s="171" t="str">
        <f>Calculator!M172</f>
        <v/>
      </c>
      <c r="R188" s="340" t="str">
        <f t="shared" si="5"/>
        <v/>
      </c>
      <c r="S188" s="380" t="str" cm="1">
        <f t="array" ref="S188">_xlfn.IFS(Q188="YES",IF(G188&lt;=Calculator!AS172*97%,"",IF(G188&gt;=Calculator!AS172*97%,ROUNDUP(Calculator!AS172*97%,0),ROUNDUP(Calculator!AS172*97%,0))),Q188="NO","",Q188="NA","",Q188="","")</f>
        <v/>
      </c>
      <c r="T188" s="381" cm="1">
        <f t="array" ref="T188">IF(LEN(F188)=0,2,IF(SUMPRODUCT(($F$19:$F$1518=F188)*($C$19:$C$1518=C188))&gt;1, 1, 0))</f>
        <v>2</v>
      </c>
      <c r="U188" s="381">
        <f t="array" ref="U188">IFERROR(1/SUMPRODUCT(($F$19:$F$1518=F188)*($C$19:$C$1518=C188)), IF(LEN(F188)&gt;0, 1, ""))</f>
        <v>6.6755674232309744E-4</v>
      </c>
      <c r="V188" s="382" t="str">
        <f>IF(H188="","",VALUE(IFERROR(CHOOSE(MATCH(H188,{0,1,2,3,4,5},0),2.5,3.5,4.5,5.5,6.5,7.5),"")))</f>
        <v/>
      </c>
      <c r="W188" s="382" t="str">
        <f>IF(AND(I188="YES",COUNTIFS(F$19:F188,F188,I$19:I188,"YES")=1),1,"")</f>
        <v/>
      </c>
      <c r="Z188" s="32"/>
    </row>
    <row r="189" spans="1:26" ht="12.95" customHeight="1" x14ac:dyDescent="0.2">
      <c r="A189" s="32" t="str">
        <f t="shared" si="4"/>
        <v xml:space="preserve"> UNIT </v>
      </c>
      <c r="B189" s="130">
        <v>171</v>
      </c>
      <c r="C189" s="197"/>
      <c r="D189" s="398"/>
      <c r="E189" s="398"/>
      <c r="F189" s="398"/>
      <c r="G189" s="399"/>
      <c r="H189" s="398"/>
      <c r="I189" s="400"/>
      <c r="J189" s="400"/>
      <c r="K189" s="401"/>
      <c r="L189" s="398"/>
      <c r="M189" s="398"/>
      <c r="N189" s="398"/>
      <c r="O189" s="402"/>
      <c r="P189" s="402"/>
      <c r="Q189" s="171" t="str">
        <f>Calculator!M173</f>
        <v/>
      </c>
      <c r="R189" s="340" t="str">
        <f t="shared" si="5"/>
        <v/>
      </c>
      <c r="S189" s="380" t="str" cm="1">
        <f t="array" ref="S189">_xlfn.IFS(Q189="YES",IF(G189&lt;=Calculator!AS173*97%,"",IF(G189&gt;=Calculator!AS173*97%,ROUNDUP(Calculator!AS173*97%,0),ROUNDUP(Calculator!AS173*97%,0))),Q189="NO","",Q189="NA","",Q189="","")</f>
        <v/>
      </c>
      <c r="T189" s="381" cm="1">
        <f t="array" ref="T189">IF(LEN(F189)=0,2,IF(SUMPRODUCT(($F$19:$F$1518=F189)*($C$19:$C$1518=C189))&gt;1, 1, 0))</f>
        <v>2</v>
      </c>
      <c r="U189" s="381">
        <f t="array" ref="U189">IFERROR(1/SUMPRODUCT(($F$19:$F$1518=F189)*($C$19:$C$1518=C189)), IF(LEN(F189)&gt;0, 1, ""))</f>
        <v>6.6755674232309744E-4</v>
      </c>
      <c r="V189" s="382" t="str">
        <f>IF(H189="","",VALUE(IFERROR(CHOOSE(MATCH(H189,{0,1,2,3,4,5},0),2.5,3.5,4.5,5.5,6.5,7.5),"")))</f>
        <v/>
      </c>
      <c r="W189" s="382" t="str">
        <f>IF(AND(I189="YES",COUNTIFS(F$19:F189,F189,I$19:I189,"YES")=1),1,"")</f>
        <v/>
      </c>
      <c r="Z189" s="32"/>
    </row>
    <row r="190" spans="1:26" ht="12.95" customHeight="1" x14ac:dyDescent="0.2">
      <c r="A190" s="32" t="str">
        <f t="shared" si="4"/>
        <v xml:space="preserve"> UNIT </v>
      </c>
      <c r="B190" s="130">
        <v>172</v>
      </c>
      <c r="C190" s="197"/>
      <c r="D190" s="398"/>
      <c r="E190" s="398"/>
      <c r="F190" s="398"/>
      <c r="G190" s="399"/>
      <c r="H190" s="398"/>
      <c r="I190" s="400"/>
      <c r="J190" s="400"/>
      <c r="K190" s="401"/>
      <c r="L190" s="398"/>
      <c r="M190" s="398"/>
      <c r="N190" s="398"/>
      <c r="O190" s="402"/>
      <c r="P190" s="402"/>
      <c r="Q190" s="171" t="str">
        <f>Calculator!M174</f>
        <v/>
      </c>
      <c r="R190" s="340" t="str">
        <f t="shared" si="5"/>
        <v/>
      </c>
      <c r="S190" s="380" t="str" cm="1">
        <f t="array" ref="S190">_xlfn.IFS(Q190="YES",IF(G190&lt;=Calculator!AS174*97%,"",IF(G190&gt;=Calculator!AS174*97%,ROUNDUP(Calculator!AS174*97%,0),ROUNDUP(Calculator!AS174*97%,0))),Q190="NO","",Q190="NA","",Q190="","")</f>
        <v/>
      </c>
      <c r="T190" s="381" cm="1">
        <f t="array" ref="T190">IF(LEN(F190)=0,2,IF(SUMPRODUCT(($F$19:$F$1518=F190)*($C$19:$C$1518=C190))&gt;1, 1, 0))</f>
        <v>2</v>
      </c>
      <c r="U190" s="381">
        <f t="array" ref="U190">IFERROR(1/SUMPRODUCT(($F$19:$F$1518=F190)*($C$19:$C$1518=C190)), IF(LEN(F190)&gt;0, 1, ""))</f>
        <v>6.6755674232309744E-4</v>
      </c>
      <c r="V190" s="382" t="str">
        <f>IF(H190="","",VALUE(IFERROR(CHOOSE(MATCH(H190,{0,1,2,3,4,5},0),2.5,3.5,4.5,5.5,6.5,7.5),"")))</f>
        <v/>
      </c>
      <c r="W190" s="382" t="str">
        <f>IF(AND(I190="YES",COUNTIFS(F$19:F190,F190,I$19:I190,"YES")=1),1,"")</f>
        <v/>
      </c>
      <c r="Z190" s="32"/>
    </row>
    <row r="191" spans="1:26" ht="12.95" customHeight="1" x14ac:dyDescent="0.2">
      <c r="A191" s="32" t="str">
        <f t="shared" si="4"/>
        <v xml:space="preserve"> UNIT </v>
      </c>
      <c r="B191" s="130">
        <v>173</v>
      </c>
      <c r="C191" s="197"/>
      <c r="D191" s="398"/>
      <c r="E191" s="398"/>
      <c r="F191" s="398"/>
      <c r="G191" s="399"/>
      <c r="H191" s="398"/>
      <c r="I191" s="400"/>
      <c r="J191" s="400"/>
      <c r="K191" s="401"/>
      <c r="L191" s="398"/>
      <c r="M191" s="398"/>
      <c r="N191" s="398"/>
      <c r="O191" s="402"/>
      <c r="P191" s="402"/>
      <c r="Q191" s="171" t="str">
        <f>Calculator!M175</f>
        <v/>
      </c>
      <c r="R191" s="340" t="str">
        <f t="shared" si="5"/>
        <v/>
      </c>
      <c r="S191" s="380" t="str" cm="1">
        <f t="array" ref="S191">_xlfn.IFS(Q191="YES",IF(G191&lt;=Calculator!AS175*97%,"",IF(G191&gt;=Calculator!AS175*97%,ROUNDUP(Calculator!AS175*97%,0),ROUNDUP(Calculator!AS175*97%,0))),Q191="NO","",Q191="NA","",Q191="","")</f>
        <v/>
      </c>
      <c r="T191" s="381" cm="1">
        <f t="array" ref="T191">IF(LEN(F191)=0,2,IF(SUMPRODUCT(($F$19:$F$1518=F191)*($C$19:$C$1518=C191))&gt;1, 1, 0))</f>
        <v>2</v>
      </c>
      <c r="U191" s="381">
        <f t="array" ref="U191">IFERROR(1/SUMPRODUCT(($F$19:$F$1518=F191)*($C$19:$C$1518=C191)), IF(LEN(F191)&gt;0, 1, ""))</f>
        <v>6.6755674232309744E-4</v>
      </c>
      <c r="V191" s="382" t="str">
        <f>IF(H191="","",VALUE(IFERROR(CHOOSE(MATCH(H191,{0,1,2,3,4,5},0),2.5,3.5,4.5,5.5,6.5,7.5),"")))</f>
        <v/>
      </c>
      <c r="W191" s="382" t="str">
        <f>IF(AND(I191="YES",COUNTIFS(F$19:F191,F191,I$19:I191,"YES")=1),1,"")</f>
        <v/>
      </c>
      <c r="Z191" s="32"/>
    </row>
    <row r="192" spans="1:26" ht="12.95" customHeight="1" x14ac:dyDescent="0.2">
      <c r="A192" s="32" t="str">
        <f t="shared" si="4"/>
        <v xml:space="preserve"> UNIT </v>
      </c>
      <c r="B192" s="130">
        <v>174</v>
      </c>
      <c r="C192" s="197"/>
      <c r="D192" s="398"/>
      <c r="E192" s="398"/>
      <c r="F192" s="398"/>
      <c r="G192" s="399"/>
      <c r="H192" s="398"/>
      <c r="I192" s="400"/>
      <c r="J192" s="400"/>
      <c r="K192" s="401"/>
      <c r="L192" s="398"/>
      <c r="M192" s="398"/>
      <c r="N192" s="398"/>
      <c r="O192" s="402"/>
      <c r="P192" s="402"/>
      <c r="Q192" s="171" t="str">
        <f>Calculator!M176</f>
        <v/>
      </c>
      <c r="R192" s="340" t="str">
        <f t="shared" si="5"/>
        <v/>
      </c>
      <c r="S192" s="380" t="str" cm="1">
        <f t="array" ref="S192">_xlfn.IFS(Q192="YES",IF(G192&lt;=Calculator!AS176*97%,"",IF(G192&gt;=Calculator!AS176*97%,ROUNDUP(Calculator!AS176*97%,0),ROUNDUP(Calculator!AS176*97%,0))),Q192="NO","",Q192="NA","",Q192="","")</f>
        <v/>
      </c>
      <c r="T192" s="381" cm="1">
        <f t="array" ref="T192">IF(LEN(F192)=0,2,IF(SUMPRODUCT(($F$19:$F$1518=F192)*($C$19:$C$1518=C192))&gt;1, 1, 0))</f>
        <v>2</v>
      </c>
      <c r="U192" s="381">
        <f t="array" ref="U192">IFERROR(1/SUMPRODUCT(($F$19:$F$1518=F192)*($C$19:$C$1518=C192)), IF(LEN(F192)&gt;0, 1, ""))</f>
        <v>6.6755674232309744E-4</v>
      </c>
      <c r="V192" s="382" t="str">
        <f>IF(H192="","",VALUE(IFERROR(CHOOSE(MATCH(H192,{0,1,2,3,4,5},0),2.5,3.5,4.5,5.5,6.5,7.5),"")))</f>
        <v/>
      </c>
      <c r="W192" s="382" t="str">
        <f>IF(AND(I192="YES",COUNTIFS(F$19:F192,F192,I$19:I192,"YES")=1),1,"")</f>
        <v/>
      </c>
      <c r="Z192" s="32"/>
    </row>
    <row r="193" spans="1:26" ht="12.95" customHeight="1" x14ac:dyDescent="0.2">
      <c r="A193" s="32" t="str">
        <f t="shared" si="4"/>
        <v xml:space="preserve"> UNIT </v>
      </c>
      <c r="B193" s="130">
        <v>175</v>
      </c>
      <c r="C193" s="197"/>
      <c r="D193" s="398"/>
      <c r="E193" s="398"/>
      <c r="F193" s="398"/>
      <c r="G193" s="399"/>
      <c r="H193" s="398"/>
      <c r="I193" s="400"/>
      <c r="J193" s="400"/>
      <c r="K193" s="401"/>
      <c r="L193" s="398"/>
      <c r="M193" s="398"/>
      <c r="N193" s="398"/>
      <c r="O193" s="402"/>
      <c r="P193" s="402"/>
      <c r="Q193" s="171" t="str">
        <f>Calculator!M177</f>
        <v/>
      </c>
      <c r="R193" s="340" t="str">
        <f t="shared" si="5"/>
        <v/>
      </c>
      <c r="S193" s="380" t="str" cm="1">
        <f t="array" ref="S193">_xlfn.IFS(Q193="YES",IF(G193&lt;=Calculator!AS177*97%,"",IF(G193&gt;=Calculator!AS177*97%,ROUNDUP(Calculator!AS177*97%,0),ROUNDUP(Calculator!AS177*97%,0))),Q193="NO","",Q193="NA","",Q193="","")</f>
        <v/>
      </c>
      <c r="T193" s="381" cm="1">
        <f t="array" ref="T193">IF(LEN(F193)=0,2,IF(SUMPRODUCT(($F$19:$F$1518=F193)*($C$19:$C$1518=C193))&gt;1, 1, 0))</f>
        <v>2</v>
      </c>
      <c r="U193" s="381">
        <f t="array" ref="U193">IFERROR(1/SUMPRODUCT(($F$19:$F$1518=F193)*($C$19:$C$1518=C193)), IF(LEN(F193)&gt;0, 1, ""))</f>
        <v>6.6755674232309744E-4</v>
      </c>
      <c r="V193" s="382" t="str">
        <f>IF(H193="","",VALUE(IFERROR(CHOOSE(MATCH(H193,{0,1,2,3,4,5},0),2.5,3.5,4.5,5.5,6.5,7.5),"")))</f>
        <v/>
      </c>
      <c r="W193" s="382" t="str">
        <f>IF(AND(I193="YES",COUNTIFS(F$19:F193,F193,I$19:I193,"YES")=1),1,"")</f>
        <v/>
      </c>
      <c r="Z193" s="32"/>
    </row>
    <row r="194" spans="1:26" ht="12.95" customHeight="1" x14ac:dyDescent="0.2">
      <c r="A194" s="32" t="str">
        <f t="shared" si="4"/>
        <v xml:space="preserve"> UNIT </v>
      </c>
      <c r="B194" s="130">
        <v>176</v>
      </c>
      <c r="C194" s="197"/>
      <c r="D194" s="398"/>
      <c r="E194" s="398"/>
      <c r="F194" s="398"/>
      <c r="G194" s="399"/>
      <c r="H194" s="398"/>
      <c r="I194" s="400"/>
      <c r="J194" s="400"/>
      <c r="K194" s="401"/>
      <c r="L194" s="398"/>
      <c r="M194" s="398"/>
      <c r="N194" s="398"/>
      <c r="O194" s="402"/>
      <c r="P194" s="402"/>
      <c r="Q194" s="171" t="str">
        <f>Calculator!M178</f>
        <v/>
      </c>
      <c r="R194" s="340" t="str">
        <f t="shared" si="5"/>
        <v/>
      </c>
      <c r="S194" s="380" t="str" cm="1">
        <f t="array" ref="S194">_xlfn.IFS(Q194="YES",IF(G194&lt;=Calculator!AS178*97%,"",IF(G194&gt;=Calculator!AS178*97%,ROUNDUP(Calculator!AS178*97%,0),ROUNDUP(Calculator!AS178*97%,0))),Q194="NO","",Q194="NA","",Q194="","")</f>
        <v/>
      </c>
      <c r="T194" s="381" cm="1">
        <f t="array" ref="T194">IF(LEN(F194)=0,2,IF(SUMPRODUCT(($F$19:$F$1518=F194)*($C$19:$C$1518=C194))&gt;1, 1, 0))</f>
        <v>2</v>
      </c>
      <c r="U194" s="381">
        <f t="array" ref="U194">IFERROR(1/SUMPRODUCT(($F$19:$F$1518=F194)*($C$19:$C$1518=C194)), IF(LEN(F194)&gt;0, 1, ""))</f>
        <v>6.6755674232309744E-4</v>
      </c>
      <c r="V194" s="382" t="str">
        <f>IF(H194="","",VALUE(IFERROR(CHOOSE(MATCH(H194,{0,1,2,3,4,5},0),2.5,3.5,4.5,5.5,6.5,7.5),"")))</f>
        <v/>
      </c>
      <c r="W194" s="382" t="str">
        <f>IF(AND(I194="YES",COUNTIFS(F$19:F194,F194,I$19:I194,"YES")=1),1,"")</f>
        <v/>
      </c>
      <c r="Z194" s="32"/>
    </row>
    <row r="195" spans="1:26" ht="12.95" customHeight="1" x14ac:dyDescent="0.2">
      <c r="A195" s="32" t="str">
        <f t="shared" si="4"/>
        <v xml:space="preserve"> UNIT </v>
      </c>
      <c r="B195" s="130">
        <v>177</v>
      </c>
      <c r="C195" s="197"/>
      <c r="D195" s="398"/>
      <c r="E195" s="398"/>
      <c r="F195" s="398"/>
      <c r="G195" s="399"/>
      <c r="H195" s="398"/>
      <c r="I195" s="400"/>
      <c r="J195" s="400"/>
      <c r="K195" s="401"/>
      <c r="L195" s="398"/>
      <c r="M195" s="398"/>
      <c r="N195" s="398"/>
      <c r="O195" s="402"/>
      <c r="P195" s="402"/>
      <c r="Q195" s="171" t="str">
        <f>Calculator!M179</f>
        <v/>
      </c>
      <c r="R195" s="340" t="str">
        <f t="shared" si="5"/>
        <v/>
      </c>
      <c r="S195" s="380" t="str" cm="1">
        <f t="array" ref="S195">_xlfn.IFS(Q195="YES",IF(G195&lt;=Calculator!AS179*97%,"",IF(G195&gt;=Calculator!AS179*97%,ROUNDUP(Calculator!AS179*97%,0),ROUNDUP(Calculator!AS179*97%,0))),Q195="NO","",Q195="NA","",Q195="","")</f>
        <v/>
      </c>
      <c r="T195" s="381" cm="1">
        <f t="array" ref="T195">IF(LEN(F195)=0,2,IF(SUMPRODUCT(($F$19:$F$1518=F195)*($C$19:$C$1518=C195))&gt;1, 1, 0))</f>
        <v>2</v>
      </c>
      <c r="U195" s="381">
        <f t="array" ref="U195">IFERROR(1/SUMPRODUCT(($F$19:$F$1518=F195)*($C$19:$C$1518=C195)), IF(LEN(F195)&gt;0, 1, ""))</f>
        <v>6.6755674232309744E-4</v>
      </c>
      <c r="V195" s="382" t="str">
        <f>IF(H195="","",VALUE(IFERROR(CHOOSE(MATCH(H195,{0,1,2,3,4,5},0),2.5,3.5,4.5,5.5,6.5,7.5),"")))</f>
        <v/>
      </c>
      <c r="W195" s="382" t="str">
        <f>IF(AND(I195="YES",COUNTIFS(F$19:F195,F195,I$19:I195,"YES")=1),1,"")</f>
        <v/>
      </c>
      <c r="Z195" s="32"/>
    </row>
    <row r="196" spans="1:26" ht="12.95" customHeight="1" x14ac:dyDescent="0.2">
      <c r="A196" s="32" t="str">
        <f t="shared" si="4"/>
        <v xml:space="preserve"> UNIT </v>
      </c>
      <c r="B196" s="130">
        <v>178</v>
      </c>
      <c r="C196" s="197"/>
      <c r="D196" s="398"/>
      <c r="E196" s="398"/>
      <c r="F196" s="398"/>
      <c r="G196" s="399"/>
      <c r="H196" s="398"/>
      <c r="I196" s="400"/>
      <c r="J196" s="400"/>
      <c r="K196" s="401"/>
      <c r="L196" s="398"/>
      <c r="M196" s="398"/>
      <c r="N196" s="398"/>
      <c r="O196" s="402"/>
      <c r="P196" s="402"/>
      <c r="Q196" s="171" t="str">
        <f>Calculator!M180</f>
        <v/>
      </c>
      <c r="R196" s="340" t="str">
        <f t="shared" si="5"/>
        <v/>
      </c>
      <c r="S196" s="380" t="str" cm="1">
        <f t="array" ref="S196">_xlfn.IFS(Q196="YES",IF(G196&lt;=Calculator!AS180*97%,"",IF(G196&gt;=Calculator!AS180*97%,ROUNDUP(Calculator!AS180*97%,0),ROUNDUP(Calculator!AS180*97%,0))),Q196="NO","",Q196="NA","",Q196="","")</f>
        <v/>
      </c>
      <c r="T196" s="381" cm="1">
        <f t="array" ref="T196">IF(LEN(F196)=0,2,IF(SUMPRODUCT(($F$19:$F$1518=F196)*($C$19:$C$1518=C196))&gt;1, 1, 0))</f>
        <v>2</v>
      </c>
      <c r="U196" s="381">
        <f t="array" ref="U196">IFERROR(1/SUMPRODUCT(($F$19:$F$1518=F196)*($C$19:$C$1518=C196)), IF(LEN(F196)&gt;0, 1, ""))</f>
        <v>6.6755674232309744E-4</v>
      </c>
      <c r="V196" s="382" t="str">
        <f>IF(H196="","",VALUE(IFERROR(CHOOSE(MATCH(H196,{0,1,2,3,4,5},0),2.5,3.5,4.5,5.5,6.5,7.5),"")))</f>
        <v/>
      </c>
      <c r="W196" s="382" t="str">
        <f>IF(AND(I196="YES",COUNTIFS(F$19:F196,F196,I$19:I196,"YES")=1),1,"")</f>
        <v/>
      </c>
      <c r="Z196" s="32"/>
    </row>
    <row r="197" spans="1:26" ht="12.95" customHeight="1" x14ac:dyDescent="0.2">
      <c r="A197" s="32" t="str">
        <f t="shared" si="4"/>
        <v xml:space="preserve"> UNIT </v>
      </c>
      <c r="B197" s="130">
        <v>179</v>
      </c>
      <c r="C197" s="197"/>
      <c r="D197" s="398"/>
      <c r="E197" s="398"/>
      <c r="F197" s="398"/>
      <c r="G197" s="399"/>
      <c r="H197" s="398"/>
      <c r="I197" s="400"/>
      <c r="J197" s="400"/>
      <c r="K197" s="401"/>
      <c r="L197" s="398"/>
      <c r="M197" s="398"/>
      <c r="N197" s="398"/>
      <c r="O197" s="402"/>
      <c r="P197" s="402"/>
      <c r="Q197" s="171" t="str">
        <f>Calculator!M181</f>
        <v/>
      </c>
      <c r="R197" s="340" t="str">
        <f t="shared" si="5"/>
        <v/>
      </c>
      <c r="S197" s="380" t="str" cm="1">
        <f t="array" ref="S197">_xlfn.IFS(Q197="YES",IF(G197&lt;=Calculator!AS181*97%,"",IF(G197&gt;=Calculator!AS181*97%,ROUNDUP(Calculator!AS181*97%,0),ROUNDUP(Calculator!AS181*97%,0))),Q197="NO","",Q197="NA","",Q197="","")</f>
        <v/>
      </c>
      <c r="T197" s="381" cm="1">
        <f t="array" ref="T197">IF(LEN(F197)=0,2,IF(SUMPRODUCT(($F$19:$F$1518=F197)*($C$19:$C$1518=C197))&gt;1, 1, 0))</f>
        <v>2</v>
      </c>
      <c r="U197" s="381">
        <f t="array" ref="U197">IFERROR(1/SUMPRODUCT(($F$19:$F$1518=F197)*($C$19:$C$1518=C197)), IF(LEN(F197)&gt;0, 1, ""))</f>
        <v>6.6755674232309744E-4</v>
      </c>
      <c r="V197" s="382" t="str">
        <f>IF(H197="","",VALUE(IFERROR(CHOOSE(MATCH(H197,{0,1,2,3,4,5},0),2.5,3.5,4.5,5.5,6.5,7.5),"")))</f>
        <v/>
      </c>
      <c r="W197" s="382" t="str">
        <f>IF(AND(I197="YES",COUNTIFS(F$19:F197,F197,I$19:I197,"YES")=1),1,"")</f>
        <v/>
      </c>
      <c r="Z197" s="32"/>
    </row>
    <row r="198" spans="1:26" ht="12.95" customHeight="1" x14ac:dyDescent="0.2">
      <c r="A198" s="32" t="str">
        <f t="shared" si="4"/>
        <v xml:space="preserve"> UNIT </v>
      </c>
      <c r="B198" s="130">
        <v>180</v>
      </c>
      <c r="C198" s="197"/>
      <c r="D198" s="398"/>
      <c r="E198" s="398"/>
      <c r="F198" s="398"/>
      <c r="G198" s="399"/>
      <c r="H198" s="398"/>
      <c r="I198" s="400"/>
      <c r="J198" s="400"/>
      <c r="K198" s="401"/>
      <c r="L198" s="398"/>
      <c r="M198" s="398"/>
      <c r="N198" s="398"/>
      <c r="O198" s="402"/>
      <c r="P198" s="402"/>
      <c r="Q198" s="171" t="str">
        <f>Calculator!M182</f>
        <v/>
      </c>
      <c r="R198" s="340" t="str">
        <f t="shared" si="5"/>
        <v/>
      </c>
      <c r="S198" s="380" t="str" cm="1">
        <f t="array" ref="S198">_xlfn.IFS(Q198="YES",IF(G198&lt;=Calculator!AS182*97%,"",IF(G198&gt;=Calculator!AS182*97%,ROUNDUP(Calculator!AS182*97%,0),ROUNDUP(Calculator!AS182*97%,0))),Q198="NO","",Q198="NA","",Q198="","")</f>
        <v/>
      </c>
      <c r="T198" s="381" cm="1">
        <f t="array" ref="T198">IF(LEN(F198)=0,2,IF(SUMPRODUCT(($F$19:$F$1518=F198)*($C$19:$C$1518=C198))&gt;1, 1, 0))</f>
        <v>2</v>
      </c>
      <c r="U198" s="381">
        <f t="array" ref="U198">IFERROR(1/SUMPRODUCT(($F$19:$F$1518=F198)*($C$19:$C$1518=C198)), IF(LEN(F198)&gt;0, 1, ""))</f>
        <v>6.6755674232309744E-4</v>
      </c>
      <c r="V198" s="382" t="str">
        <f>IF(H198="","",VALUE(IFERROR(CHOOSE(MATCH(H198,{0,1,2,3,4,5},0),2.5,3.5,4.5,5.5,6.5,7.5),"")))</f>
        <v/>
      </c>
      <c r="W198" s="382" t="str">
        <f>IF(AND(I198="YES",COUNTIFS(F$19:F198,F198,I$19:I198,"YES")=1),1,"")</f>
        <v/>
      </c>
      <c r="Z198" s="32"/>
    </row>
    <row r="199" spans="1:26" ht="12.95" customHeight="1" x14ac:dyDescent="0.2">
      <c r="A199" s="32" t="str">
        <f t="shared" si="4"/>
        <v xml:space="preserve"> UNIT </v>
      </c>
      <c r="B199" s="130">
        <v>181</v>
      </c>
      <c r="C199" s="197"/>
      <c r="D199" s="398"/>
      <c r="E199" s="398"/>
      <c r="F199" s="398"/>
      <c r="G199" s="399"/>
      <c r="H199" s="398"/>
      <c r="I199" s="400"/>
      <c r="J199" s="400"/>
      <c r="K199" s="401"/>
      <c r="L199" s="398"/>
      <c r="M199" s="398"/>
      <c r="N199" s="398"/>
      <c r="O199" s="402"/>
      <c r="P199" s="402"/>
      <c r="Q199" s="171" t="str">
        <f>Calculator!M183</f>
        <v/>
      </c>
      <c r="R199" s="340" t="str">
        <f t="shared" si="5"/>
        <v/>
      </c>
      <c r="S199" s="380" t="str" cm="1">
        <f t="array" ref="S199">_xlfn.IFS(Q199="YES",IF(G199&lt;=Calculator!AS183*97%,"",IF(G199&gt;=Calculator!AS183*97%,ROUNDUP(Calculator!AS183*97%,0),ROUNDUP(Calculator!AS183*97%,0))),Q199="NO","",Q199="NA","",Q199="","")</f>
        <v/>
      </c>
      <c r="T199" s="381" cm="1">
        <f t="array" ref="T199">IF(LEN(F199)=0,2,IF(SUMPRODUCT(($F$19:$F$1518=F199)*($C$19:$C$1518=C199))&gt;1, 1, 0))</f>
        <v>2</v>
      </c>
      <c r="U199" s="381">
        <f t="array" ref="U199">IFERROR(1/SUMPRODUCT(($F$19:$F$1518=F199)*($C$19:$C$1518=C199)), IF(LEN(F199)&gt;0, 1, ""))</f>
        <v>6.6755674232309744E-4</v>
      </c>
      <c r="V199" s="382" t="str">
        <f>IF(H199="","",VALUE(IFERROR(CHOOSE(MATCH(H199,{0,1,2,3,4,5},0),2.5,3.5,4.5,5.5,6.5,7.5),"")))</f>
        <v/>
      </c>
      <c r="W199" s="382" t="str">
        <f>IF(AND(I199="YES",COUNTIFS(F$19:F199,F199,I$19:I199,"YES")=1),1,"")</f>
        <v/>
      </c>
      <c r="Z199" s="32"/>
    </row>
    <row r="200" spans="1:26" ht="12.95" customHeight="1" x14ac:dyDescent="0.2">
      <c r="A200" s="32" t="str">
        <f t="shared" si="4"/>
        <v xml:space="preserve"> UNIT </v>
      </c>
      <c r="B200" s="130">
        <v>182</v>
      </c>
      <c r="C200" s="197"/>
      <c r="D200" s="398"/>
      <c r="E200" s="398"/>
      <c r="F200" s="398"/>
      <c r="G200" s="399"/>
      <c r="H200" s="398"/>
      <c r="I200" s="400"/>
      <c r="J200" s="400"/>
      <c r="K200" s="401"/>
      <c r="L200" s="398"/>
      <c r="M200" s="398"/>
      <c r="N200" s="398"/>
      <c r="O200" s="402"/>
      <c r="P200" s="402"/>
      <c r="Q200" s="171" t="str">
        <f>Calculator!M184</f>
        <v/>
      </c>
      <c r="R200" s="340" t="str">
        <f t="shared" si="5"/>
        <v/>
      </c>
      <c r="S200" s="380" t="str" cm="1">
        <f t="array" ref="S200">_xlfn.IFS(Q200="YES",IF(G200&lt;=Calculator!AS184*97%,"",IF(G200&gt;=Calculator!AS184*97%,ROUNDUP(Calculator!AS184*97%,0),ROUNDUP(Calculator!AS184*97%,0))),Q200="NO","",Q200="NA","",Q200="","")</f>
        <v/>
      </c>
      <c r="T200" s="381" cm="1">
        <f t="array" ref="T200">IF(LEN(F200)=0,2,IF(SUMPRODUCT(($F$19:$F$1518=F200)*($C$19:$C$1518=C200))&gt;1, 1, 0))</f>
        <v>2</v>
      </c>
      <c r="U200" s="381">
        <f t="array" ref="U200">IFERROR(1/SUMPRODUCT(($F$19:$F$1518=F200)*($C$19:$C$1518=C200)), IF(LEN(F200)&gt;0, 1, ""))</f>
        <v>6.6755674232309744E-4</v>
      </c>
      <c r="V200" s="382" t="str">
        <f>IF(H200="","",VALUE(IFERROR(CHOOSE(MATCH(H200,{0,1,2,3,4,5},0),2.5,3.5,4.5,5.5,6.5,7.5),"")))</f>
        <v/>
      </c>
      <c r="W200" s="382" t="str">
        <f>IF(AND(I200="YES",COUNTIFS(F$19:F200,F200,I$19:I200,"YES")=1),1,"")</f>
        <v/>
      </c>
      <c r="Z200" s="32"/>
    </row>
    <row r="201" spans="1:26" ht="12.95" customHeight="1" x14ac:dyDescent="0.2">
      <c r="A201" s="32" t="str">
        <f t="shared" si="4"/>
        <v xml:space="preserve"> UNIT </v>
      </c>
      <c r="B201" s="130">
        <v>183</v>
      </c>
      <c r="C201" s="197"/>
      <c r="D201" s="398"/>
      <c r="E201" s="398"/>
      <c r="F201" s="398"/>
      <c r="G201" s="399"/>
      <c r="H201" s="398"/>
      <c r="I201" s="400"/>
      <c r="J201" s="400"/>
      <c r="K201" s="401"/>
      <c r="L201" s="398"/>
      <c r="M201" s="398"/>
      <c r="N201" s="398"/>
      <c r="O201" s="402"/>
      <c r="P201" s="402"/>
      <c r="Q201" s="171" t="str">
        <f>Calculator!M185</f>
        <v/>
      </c>
      <c r="R201" s="340" t="str">
        <f t="shared" si="5"/>
        <v/>
      </c>
      <c r="S201" s="380" t="str" cm="1">
        <f t="array" ref="S201">_xlfn.IFS(Q201="YES",IF(G201&lt;=Calculator!AS185*97%,"",IF(G201&gt;=Calculator!AS185*97%,ROUNDUP(Calculator!AS185*97%,0),ROUNDUP(Calculator!AS185*97%,0))),Q201="NO","",Q201="NA","",Q201="","")</f>
        <v/>
      </c>
      <c r="T201" s="381" cm="1">
        <f t="array" ref="T201">IF(LEN(F201)=0,2,IF(SUMPRODUCT(($F$19:$F$1518=F201)*($C$19:$C$1518=C201))&gt;1, 1, 0))</f>
        <v>2</v>
      </c>
      <c r="U201" s="381">
        <f t="array" ref="U201">IFERROR(1/SUMPRODUCT(($F$19:$F$1518=F201)*($C$19:$C$1518=C201)), IF(LEN(F201)&gt;0, 1, ""))</f>
        <v>6.6755674232309744E-4</v>
      </c>
      <c r="V201" s="382" t="str">
        <f>IF(H201="","",VALUE(IFERROR(CHOOSE(MATCH(H201,{0,1,2,3,4,5},0),2.5,3.5,4.5,5.5,6.5,7.5),"")))</f>
        <v/>
      </c>
      <c r="W201" s="382" t="str">
        <f>IF(AND(I201="YES",COUNTIFS(F$19:F201,F201,I$19:I201,"YES")=1),1,"")</f>
        <v/>
      </c>
      <c r="Z201" s="32"/>
    </row>
    <row r="202" spans="1:26" ht="12.95" customHeight="1" x14ac:dyDescent="0.2">
      <c r="A202" s="32" t="str">
        <f t="shared" si="4"/>
        <v xml:space="preserve"> UNIT </v>
      </c>
      <c r="B202" s="130">
        <v>184</v>
      </c>
      <c r="C202" s="197"/>
      <c r="D202" s="398"/>
      <c r="E202" s="398"/>
      <c r="F202" s="398"/>
      <c r="G202" s="399"/>
      <c r="H202" s="398"/>
      <c r="I202" s="400"/>
      <c r="J202" s="400"/>
      <c r="K202" s="401"/>
      <c r="L202" s="398"/>
      <c r="M202" s="398"/>
      <c r="N202" s="398"/>
      <c r="O202" s="402"/>
      <c r="P202" s="402"/>
      <c r="Q202" s="171" t="str">
        <f>Calculator!M186</f>
        <v/>
      </c>
      <c r="R202" s="340" t="str">
        <f t="shared" si="5"/>
        <v/>
      </c>
      <c r="S202" s="380" t="str" cm="1">
        <f t="array" ref="S202">_xlfn.IFS(Q202="YES",IF(G202&lt;=Calculator!AS186*97%,"",IF(G202&gt;=Calculator!AS186*97%,ROUNDUP(Calculator!AS186*97%,0),ROUNDUP(Calculator!AS186*97%,0))),Q202="NO","",Q202="NA","",Q202="","")</f>
        <v/>
      </c>
      <c r="T202" s="381" cm="1">
        <f t="array" ref="T202">IF(LEN(F202)=0,2,IF(SUMPRODUCT(($F$19:$F$1518=F202)*($C$19:$C$1518=C202))&gt;1, 1, 0))</f>
        <v>2</v>
      </c>
      <c r="U202" s="381">
        <f t="array" ref="U202">IFERROR(1/SUMPRODUCT(($F$19:$F$1518=F202)*($C$19:$C$1518=C202)), IF(LEN(F202)&gt;0, 1, ""))</f>
        <v>6.6755674232309744E-4</v>
      </c>
      <c r="V202" s="382" t="str">
        <f>IF(H202="","",VALUE(IFERROR(CHOOSE(MATCH(H202,{0,1,2,3,4,5},0),2.5,3.5,4.5,5.5,6.5,7.5),"")))</f>
        <v/>
      </c>
      <c r="W202" s="382" t="str">
        <f>IF(AND(I202="YES",COUNTIFS(F$19:F202,F202,I$19:I202,"YES")=1),1,"")</f>
        <v/>
      </c>
      <c r="Z202" s="32"/>
    </row>
    <row r="203" spans="1:26" ht="12.95" customHeight="1" x14ac:dyDescent="0.2">
      <c r="A203" s="32" t="str">
        <f t="shared" si="4"/>
        <v xml:space="preserve"> UNIT </v>
      </c>
      <c r="B203" s="130">
        <v>185</v>
      </c>
      <c r="C203" s="197"/>
      <c r="D203" s="398"/>
      <c r="E203" s="398"/>
      <c r="F203" s="398"/>
      <c r="G203" s="399"/>
      <c r="H203" s="398"/>
      <c r="I203" s="400"/>
      <c r="J203" s="400"/>
      <c r="K203" s="401"/>
      <c r="L203" s="398"/>
      <c r="M203" s="398"/>
      <c r="N203" s="398"/>
      <c r="O203" s="402"/>
      <c r="P203" s="402"/>
      <c r="Q203" s="171" t="str">
        <f>Calculator!M187</f>
        <v/>
      </c>
      <c r="R203" s="340" t="str">
        <f t="shared" si="5"/>
        <v/>
      </c>
      <c r="S203" s="380" t="str" cm="1">
        <f t="array" ref="S203">_xlfn.IFS(Q203="YES",IF(G203&lt;=Calculator!AS187*97%,"",IF(G203&gt;=Calculator!AS187*97%,ROUNDUP(Calculator!AS187*97%,0),ROUNDUP(Calculator!AS187*97%,0))),Q203="NO","",Q203="NA","",Q203="","")</f>
        <v/>
      </c>
      <c r="T203" s="381" cm="1">
        <f t="array" ref="T203">IF(LEN(F203)=0,2,IF(SUMPRODUCT(($F$19:$F$1518=F203)*($C$19:$C$1518=C203))&gt;1, 1, 0))</f>
        <v>2</v>
      </c>
      <c r="U203" s="381">
        <f t="array" ref="U203">IFERROR(1/SUMPRODUCT(($F$19:$F$1518=F203)*($C$19:$C$1518=C203)), IF(LEN(F203)&gt;0, 1, ""))</f>
        <v>6.6755674232309744E-4</v>
      </c>
      <c r="V203" s="382" t="str">
        <f>IF(H203="","",VALUE(IFERROR(CHOOSE(MATCH(H203,{0,1,2,3,4,5},0),2.5,3.5,4.5,5.5,6.5,7.5),"")))</f>
        <v/>
      </c>
      <c r="W203" s="382" t="str">
        <f>IF(AND(I203="YES",COUNTIFS(F$19:F203,F203,I$19:I203,"YES")=1),1,"")</f>
        <v/>
      </c>
      <c r="Z203" s="32"/>
    </row>
    <row r="204" spans="1:26" ht="12.95" customHeight="1" x14ac:dyDescent="0.2">
      <c r="A204" s="32" t="str">
        <f t="shared" si="4"/>
        <v xml:space="preserve"> UNIT </v>
      </c>
      <c r="B204" s="130">
        <v>186</v>
      </c>
      <c r="C204" s="197"/>
      <c r="D204" s="398"/>
      <c r="E204" s="398"/>
      <c r="F204" s="398"/>
      <c r="G204" s="399"/>
      <c r="H204" s="398"/>
      <c r="I204" s="400"/>
      <c r="J204" s="400"/>
      <c r="K204" s="401"/>
      <c r="L204" s="398"/>
      <c r="M204" s="398"/>
      <c r="N204" s="398"/>
      <c r="O204" s="402"/>
      <c r="P204" s="402"/>
      <c r="Q204" s="171" t="str">
        <f>Calculator!M188</f>
        <v/>
      </c>
      <c r="R204" s="340" t="str">
        <f t="shared" si="5"/>
        <v/>
      </c>
      <c r="S204" s="380" t="str" cm="1">
        <f t="array" ref="S204">_xlfn.IFS(Q204="YES",IF(G204&lt;=Calculator!AS188*97%,"",IF(G204&gt;=Calculator!AS188*97%,ROUNDUP(Calculator!AS188*97%,0),ROUNDUP(Calculator!AS188*97%,0))),Q204="NO","",Q204="NA","",Q204="","")</f>
        <v/>
      </c>
      <c r="T204" s="381" cm="1">
        <f t="array" ref="T204">IF(LEN(F204)=0,2,IF(SUMPRODUCT(($F$19:$F$1518=F204)*($C$19:$C$1518=C204))&gt;1, 1, 0))</f>
        <v>2</v>
      </c>
      <c r="U204" s="381">
        <f t="array" ref="U204">IFERROR(1/SUMPRODUCT(($F$19:$F$1518=F204)*($C$19:$C$1518=C204)), IF(LEN(F204)&gt;0, 1, ""))</f>
        <v>6.6755674232309744E-4</v>
      </c>
      <c r="V204" s="382" t="str">
        <f>IF(H204="","",VALUE(IFERROR(CHOOSE(MATCH(H204,{0,1,2,3,4,5},0),2.5,3.5,4.5,5.5,6.5,7.5),"")))</f>
        <v/>
      </c>
      <c r="W204" s="382" t="str">
        <f>IF(AND(I204="YES",COUNTIFS(F$19:F204,F204,I$19:I204,"YES")=1),1,"")</f>
        <v/>
      </c>
      <c r="Z204" s="32"/>
    </row>
    <row r="205" spans="1:26" ht="12.95" customHeight="1" x14ac:dyDescent="0.2">
      <c r="A205" s="32" t="str">
        <f t="shared" si="4"/>
        <v xml:space="preserve"> UNIT </v>
      </c>
      <c r="B205" s="130">
        <v>187</v>
      </c>
      <c r="C205" s="197"/>
      <c r="D205" s="398"/>
      <c r="E205" s="398"/>
      <c r="F205" s="398"/>
      <c r="G205" s="399"/>
      <c r="H205" s="398"/>
      <c r="I205" s="400"/>
      <c r="J205" s="400"/>
      <c r="K205" s="401"/>
      <c r="L205" s="398"/>
      <c r="M205" s="398"/>
      <c r="N205" s="398"/>
      <c r="O205" s="402"/>
      <c r="P205" s="402"/>
      <c r="Q205" s="171" t="str">
        <f>Calculator!M189</f>
        <v/>
      </c>
      <c r="R205" s="340" t="str">
        <f t="shared" si="5"/>
        <v/>
      </c>
      <c r="S205" s="380" t="str" cm="1">
        <f t="array" ref="S205">_xlfn.IFS(Q205="YES",IF(G205&lt;=Calculator!AS189*97%,"",IF(G205&gt;=Calculator!AS189*97%,ROUNDUP(Calculator!AS189*97%,0),ROUNDUP(Calculator!AS189*97%,0))),Q205="NO","",Q205="NA","",Q205="","")</f>
        <v/>
      </c>
      <c r="T205" s="381" cm="1">
        <f t="array" ref="T205">IF(LEN(F205)=0,2,IF(SUMPRODUCT(($F$19:$F$1518=F205)*($C$19:$C$1518=C205))&gt;1, 1, 0))</f>
        <v>2</v>
      </c>
      <c r="U205" s="381">
        <f t="array" ref="U205">IFERROR(1/SUMPRODUCT(($F$19:$F$1518=F205)*($C$19:$C$1518=C205)), IF(LEN(F205)&gt;0, 1, ""))</f>
        <v>6.6755674232309744E-4</v>
      </c>
      <c r="V205" s="382" t="str">
        <f>IF(H205="","",VALUE(IFERROR(CHOOSE(MATCH(H205,{0,1,2,3,4,5},0),2.5,3.5,4.5,5.5,6.5,7.5),"")))</f>
        <v/>
      </c>
      <c r="W205" s="382" t="str">
        <f>IF(AND(I205="YES",COUNTIFS(F$19:F205,F205,I$19:I205,"YES")=1),1,"")</f>
        <v/>
      </c>
      <c r="Z205" s="32"/>
    </row>
    <row r="206" spans="1:26" ht="12.95" customHeight="1" x14ac:dyDescent="0.2">
      <c r="A206" s="32" t="str">
        <f t="shared" si="4"/>
        <v xml:space="preserve"> UNIT </v>
      </c>
      <c r="B206" s="130">
        <v>188</v>
      </c>
      <c r="C206" s="197"/>
      <c r="D206" s="398"/>
      <c r="E206" s="398"/>
      <c r="F206" s="398"/>
      <c r="G206" s="399"/>
      <c r="H206" s="398"/>
      <c r="I206" s="400"/>
      <c r="J206" s="400"/>
      <c r="K206" s="401"/>
      <c r="L206" s="398"/>
      <c r="M206" s="398"/>
      <c r="N206" s="398"/>
      <c r="O206" s="402"/>
      <c r="P206" s="402"/>
      <c r="Q206" s="171" t="str">
        <f>Calculator!M190</f>
        <v/>
      </c>
      <c r="R206" s="340" t="str">
        <f t="shared" si="5"/>
        <v/>
      </c>
      <c r="S206" s="380" t="str" cm="1">
        <f t="array" ref="S206">_xlfn.IFS(Q206="YES",IF(G206&lt;=Calculator!AS190*97%,"",IF(G206&gt;=Calculator!AS190*97%,ROUNDUP(Calculator!AS190*97%,0),ROUNDUP(Calculator!AS190*97%,0))),Q206="NO","",Q206="NA","",Q206="","")</f>
        <v/>
      </c>
      <c r="T206" s="381" cm="1">
        <f t="array" ref="T206">IF(LEN(F206)=0,2,IF(SUMPRODUCT(($F$19:$F$1518=F206)*($C$19:$C$1518=C206))&gt;1, 1, 0))</f>
        <v>2</v>
      </c>
      <c r="U206" s="381">
        <f t="array" ref="U206">IFERROR(1/SUMPRODUCT(($F$19:$F$1518=F206)*($C$19:$C$1518=C206)), IF(LEN(F206)&gt;0, 1, ""))</f>
        <v>6.6755674232309744E-4</v>
      </c>
      <c r="V206" s="382" t="str">
        <f>IF(H206="","",VALUE(IFERROR(CHOOSE(MATCH(H206,{0,1,2,3,4,5},0),2.5,3.5,4.5,5.5,6.5,7.5),"")))</f>
        <v/>
      </c>
      <c r="W206" s="382" t="str">
        <f>IF(AND(I206="YES",COUNTIFS(F$19:F206,F206,I$19:I206,"YES")=1),1,"")</f>
        <v/>
      </c>
      <c r="Z206" s="32"/>
    </row>
    <row r="207" spans="1:26" ht="12.95" customHeight="1" x14ac:dyDescent="0.2">
      <c r="A207" s="32" t="str">
        <f t="shared" si="4"/>
        <v xml:space="preserve"> UNIT </v>
      </c>
      <c r="B207" s="130">
        <v>189</v>
      </c>
      <c r="C207" s="197"/>
      <c r="D207" s="398"/>
      <c r="E207" s="398"/>
      <c r="F207" s="398"/>
      <c r="G207" s="399"/>
      <c r="H207" s="398"/>
      <c r="I207" s="400"/>
      <c r="J207" s="400"/>
      <c r="K207" s="401"/>
      <c r="L207" s="398"/>
      <c r="M207" s="398"/>
      <c r="N207" s="398"/>
      <c r="O207" s="402"/>
      <c r="P207" s="402"/>
      <c r="Q207" s="171" t="str">
        <f>Calculator!M191</f>
        <v/>
      </c>
      <c r="R207" s="340" t="str">
        <f t="shared" si="5"/>
        <v/>
      </c>
      <c r="S207" s="380" t="str" cm="1">
        <f t="array" ref="S207">_xlfn.IFS(Q207="YES",IF(G207&lt;=Calculator!AS191*97%,"",IF(G207&gt;=Calculator!AS191*97%,ROUNDUP(Calculator!AS191*97%,0),ROUNDUP(Calculator!AS191*97%,0))),Q207="NO","",Q207="NA","",Q207="","")</f>
        <v/>
      </c>
      <c r="T207" s="381" cm="1">
        <f t="array" ref="T207">IF(LEN(F207)=0,2,IF(SUMPRODUCT(($F$19:$F$1518=F207)*($C$19:$C$1518=C207))&gt;1, 1, 0))</f>
        <v>2</v>
      </c>
      <c r="U207" s="381">
        <f t="array" ref="U207">IFERROR(1/SUMPRODUCT(($F$19:$F$1518=F207)*($C$19:$C$1518=C207)), IF(LEN(F207)&gt;0, 1, ""))</f>
        <v>6.6755674232309744E-4</v>
      </c>
      <c r="V207" s="382" t="str">
        <f>IF(H207="","",VALUE(IFERROR(CHOOSE(MATCH(H207,{0,1,2,3,4,5},0),2.5,3.5,4.5,5.5,6.5,7.5),"")))</f>
        <v/>
      </c>
      <c r="W207" s="382" t="str">
        <f>IF(AND(I207="YES",COUNTIFS(F$19:F207,F207,I$19:I207,"YES")=1),1,"")</f>
        <v/>
      </c>
      <c r="Z207" s="32"/>
    </row>
    <row r="208" spans="1:26" ht="12.95" customHeight="1" x14ac:dyDescent="0.2">
      <c r="A208" s="32" t="str">
        <f t="shared" si="4"/>
        <v xml:space="preserve"> UNIT </v>
      </c>
      <c r="B208" s="130">
        <v>190</v>
      </c>
      <c r="C208" s="197"/>
      <c r="D208" s="398"/>
      <c r="E208" s="398"/>
      <c r="F208" s="398"/>
      <c r="G208" s="399"/>
      <c r="H208" s="398"/>
      <c r="I208" s="400"/>
      <c r="J208" s="400"/>
      <c r="K208" s="401"/>
      <c r="L208" s="398"/>
      <c r="M208" s="398"/>
      <c r="N208" s="398"/>
      <c r="O208" s="402"/>
      <c r="P208" s="402"/>
      <c r="Q208" s="171" t="str">
        <f>Calculator!M192</f>
        <v/>
      </c>
      <c r="R208" s="340" t="str">
        <f t="shared" si="5"/>
        <v/>
      </c>
      <c r="S208" s="380" t="str" cm="1">
        <f t="array" ref="S208">_xlfn.IFS(Q208="YES",IF(G208&lt;=Calculator!AS192*97%,"",IF(G208&gt;=Calculator!AS192*97%,ROUNDUP(Calculator!AS192*97%,0),ROUNDUP(Calculator!AS192*97%,0))),Q208="NO","",Q208="NA","",Q208="","")</f>
        <v/>
      </c>
      <c r="T208" s="381" cm="1">
        <f t="array" ref="T208">IF(LEN(F208)=0,2,IF(SUMPRODUCT(($F$19:$F$1518=F208)*($C$19:$C$1518=C208))&gt;1, 1, 0))</f>
        <v>2</v>
      </c>
      <c r="U208" s="381">
        <f t="array" ref="U208">IFERROR(1/SUMPRODUCT(($F$19:$F$1518=F208)*($C$19:$C$1518=C208)), IF(LEN(F208)&gt;0, 1, ""))</f>
        <v>6.6755674232309744E-4</v>
      </c>
      <c r="V208" s="382" t="str">
        <f>IF(H208="","",VALUE(IFERROR(CHOOSE(MATCH(H208,{0,1,2,3,4,5},0),2.5,3.5,4.5,5.5,6.5,7.5),"")))</f>
        <v/>
      </c>
      <c r="W208" s="382" t="str">
        <f>IF(AND(I208="YES",COUNTIFS(F$19:F208,F208,I$19:I208,"YES")=1),1,"")</f>
        <v/>
      </c>
      <c r="Z208" s="32"/>
    </row>
    <row r="209" spans="1:26" ht="12.95" customHeight="1" x14ac:dyDescent="0.2">
      <c r="A209" s="32" t="str">
        <f t="shared" si="4"/>
        <v xml:space="preserve"> UNIT </v>
      </c>
      <c r="B209" s="130">
        <v>191</v>
      </c>
      <c r="C209" s="197"/>
      <c r="D209" s="398"/>
      <c r="E209" s="398"/>
      <c r="F209" s="398"/>
      <c r="G209" s="399"/>
      <c r="H209" s="398"/>
      <c r="I209" s="400"/>
      <c r="J209" s="400"/>
      <c r="K209" s="401"/>
      <c r="L209" s="398"/>
      <c r="M209" s="398"/>
      <c r="N209" s="398"/>
      <c r="O209" s="402"/>
      <c r="P209" s="402"/>
      <c r="Q209" s="171" t="str">
        <f>Calculator!M193</f>
        <v/>
      </c>
      <c r="R209" s="340" t="str">
        <f t="shared" si="5"/>
        <v/>
      </c>
      <c r="S209" s="380" t="str" cm="1">
        <f t="array" ref="S209">_xlfn.IFS(Q209="YES",IF(G209&lt;=Calculator!AS193*97%,"",IF(G209&gt;=Calculator!AS193*97%,ROUNDUP(Calculator!AS193*97%,0),ROUNDUP(Calculator!AS193*97%,0))),Q209="NO","",Q209="NA","",Q209="","")</f>
        <v/>
      </c>
      <c r="T209" s="381" cm="1">
        <f t="array" ref="T209">IF(LEN(F209)=0,2,IF(SUMPRODUCT(($F$19:$F$1518=F209)*($C$19:$C$1518=C209))&gt;1, 1, 0))</f>
        <v>2</v>
      </c>
      <c r="U209" s="381">
        <f t="array" ref="U209">IFERROR(1/SUMPRODUCT(($F$19:$F$1518=F209)*($C$19:$C$1518=C209)), IF(LEN(F209)&gt;0, 1, ""))</f>
        <v>6.6755674232309744E-4</v>
      </c>
      <c r="V209" s="382" t="str">
        <f>IF(H209="","",VALUE(IFERROR(CHOOSE(MATCH(H209,{0,1,2,3,4,5},0),2.5,3.5,4.5,5.5,6.5,7.5),"")))</f>
        <v/>
      </c>
      <c r="W209" s="382" t="str">
        <f>IF(AND(I209="YES",COUNTIFS(F$19:F209,F209,I$19:I209,"YES")=1),1,"")</f>
        <v/>
      </c>
      <c r="Z209" s="32"/>
    </row>
    <row r="210" spans="1:26" ht="12.95" customHeight="1" x14ac:dyDescent="0.2">
      <c r="A210" s="32" t="str">
        <f t="shared" si="4"/>
        <v xml:space="preserve"> UNIT </v>
      </c>
      <c r="B210" s="130">
        <v>192</v>
      </c>
      <c r="C210" s="197"/>
      <c r="D210" s="398"/>
      <c r="E210" s="398"/>
      <c r="F210" s="398"/>
      <c r="G210" s="399"/>
      <c r="H210" s="398"/>
      <c r="I210" s="400"/>
      <c r="J210" s="400"/>
      <c r="K210" s="401"/>
      <c r="L210" s="398"/>
      <c r="M210" s="398"/>
      <c r="N210" s="398"/>
      <c r="O210" s="402"/>
      <c r="P210" s="402"/>
      <c r="Q210" s="171" t="str">
        <f>Calculator!M194</f>
        <v/>
      </c>
      <c r="R210" s="340" t="str">
        <f t="shared" si="5"/>
        <v/>
      </c>
      <c r="S210" s="380" t="str" cm="1">
        <f t="array" ref="S210">_xlfn.IFS(Q210="YES",IF(G210&lt;=Calculator!AS194*97%,"",IF(G210&gt;=Calculator!AS194*97%,ROUNDUP(Calculator!AS194*97%,0),ROUNDUP(Calculator!AS194*97%,0))),Q210="NO","",Q210="NA","",Q210="","")</f>
        <v/>
      </c>
      <c r="T210" s="381" cm="1">
        <f t="array" ref="T210">IF(LEN(F210)=0,2,IF(SUMPRODUCT(($F$19:$F$1518=F210)*($C$19:$C$1518=C210))&gt;1, 1, 0))</f>
        <v>2</v>
      </c>
      <c r="U210" s="381">
        <f t="array" ref="U210">IFERROR(1/SUMPRODUCT(($F$19:$F$1518=F210)*($C$19:$C$1518=C210)), IF(LEN(F210)&gt;0, 1, ""))</f>
        <v>6.6755674232309744E-4</v>
      </c>
      <c r="V210" s="382" t="str">
        <f>IF(H210="","",VALUE(IFERROR(CHOOSE(MATCH(H210,{0,1,2,3,4,5},0),2.5,3.5,4.5,5.5,6.5,7.5),"")))</f>
        <v/>
      </c>
      <c r="W210" s="382" t="str">
        <f>IF(AND(I210="YES",COUNTIFS(F$19:F210,F210,I$19:I210,"YES")=1),1,"")</f>
        <v/>
      </c>
      <c r="Z210" s="32"/>
    </row>
    <row r="211" spans="1:26" ht="12.95" customHeight="1" x14ac:dyDescent="0.2">
      <c r="A211" s="32" t="str">
        <f t="shared" ref="A211:A274" si="6">C211&amp;" "&amp;"UNIT"&amp;" "&amp;F211</f>
        <v xml:space="preserve"> UNIT </v>
      </c>
      <c r="B211" s="130">
        <v>193</v>
      </c>
      <c r="C211" s="197"/>
      <c r="D211" s="398"/>
      <c r="E211" s="398"/>
      <c r="F211" s="398"/>
      <c r="G211" s="399"/>
      <c r="H211" s="398"/>
      <c r="I211" s="400"/>
      <c r="J211" s="400"/>
      <c r="K211" s="401"/>
      <c r="L211" s="398"/>
      <c r="M211" s="398"/>
      <c r="N211" s="398"/>
      <c r="O211" s="402"/>
      <c r="P211" s="402"/>
      <c r="Q211" s="171" t="str">
        <f>Calculator!M195</f>
        <v/>
      </c>
      <c r="R211" s="340" t="str">
        <f t="shared" si="5"/>
        <v/>
      </c>
      <c r="S211" s="380" t="str" cm="1">
        <f t="array" ref="S211">_xlfn.IFS(Q211="YES",IF(G211&lt;=Calculator!AS195*97%,"",IF(G211&gt;=Calculator!AS195*97%,ROUNDUP(Calculator!AS195*97%,0),ROUNDUP(Calculator!AS195*97%,0))),Q211="NO","",Q211="NA","",Q211="","")</f>
        <v/>
      </c>
      <c r="T211" s="381" cm="1">
        <f t="array" ref="T211">IF(LEN(F211)=0,2,IF(SUMPRODUCT(($F$19:$F$1518=F211)*($C$19:$C$1518=C211))&gt;1, 1, 0))</f>
        <v>2</v>
      </c>
      <c r="U211" s="381">
        <f t="array" ref="U211">IFERROR(1/SUMPRODUCT(($F$19:$F$1518=F211)*($C$19:$C$1518=C211)), IF(LEN(F211)&gt;0, 1, ""))</f>
        <v>6.6755674232309744E-4</v>
      </c>
      <c r="V211" s="382" t="str">
        <f>IF(H211="","",VALUE(IFERROR(CHOOSE(MATCH(H211,{0,1,2,3,4,5},0),2.5,3.5,4.5,5.5,6.5,7.5),"")))</f>
        <v/>
      </c>
      <c r="W211" s="382" t="str">
        <f>IF(AND(I211="YES",COUNTIFS(F$19:F211,F211,I$19:I211,"YES")=1),1,"")</f>
        <v/>
      </c>
      <c r="Z211" s="32"/>
    </row>
    <row r="212" spans="1:26" ht="12.95" customHeight="1" x14ac:dyDescent="0.2">
      <c r="A212" s="32" t="str">
        <f t="shared" si="6"/>
        <v xml:space="preserve"> UNIT </v>
      </c>
      <c r="B212" s="130">
        <v>194</v>
      </c>
      <c r="C212" s="197"/>
      <c r="D212" s="398"/>
      <c r="E212" s="398"/>
      <c r="F212" s="398"/>
      <c r="G212" s="399"/>
      <c r="H212" s="398"/>
      <c r="I212" s="400"/>
      <c r="J212" s="400"/>
      <c r="K212" s="401"/>
      <c r="L212" s="398"/>
      <c r="M212" s="398"/>
      <c r="N212" s="398"/>
      <c r="O212" s="402"/>
      <c r="P212" s="402"/>
      <c r="Q212" s="171" t="str">
        <f>Calculator!M196</f>
        <v/>
      </c>
      <c r="R212" s="340" t="str">
        <f t="shared" ref="R212:R275" si="7">IF(Q212="YES",IF(S212&lt;G212,S212,G212),"")</f>
        <v/>
      </c>
      <c r="S212" s="380" t="str" cm="1">
        <f t="array" ref="S212">_xlfn.IFS(Q212="YES",IF(G212&lt;=Calculator!AS196*97%,"",IF(G212&gt;=Calculator!AS196*97%,ROUNDUP(Calculator!AS196*97%,0),ROUNDUP(Calculator!AS196*97%,0))),Q212="NO","",Q212="NA","",Q212="","")</f>
        <v/>
      </c>
      <c r="T212" s="381" cm="1">
        <f t="array" ref="T212">IF(LEN(F212)=0,2,IF(SUMPRODUCT(($F$19:$F$1518=F212)*($C$19:$C$1518=C212))&gt;1, 1, 0))</f>
        <v>2</v>
      </c>
      <c r="U212" s="381">
        <f t="array" ref="U212">IFERROR(1/SUMPRODUCT(($F$19:$F$1518=F212)*($C$19:$C$1518=C212)), IF(LEN(F212)&gt;0, 1, ""))</f>
        <v>6.6755674232309744E-4</v>
      </c>
      <c r="V212" s="382" t="str">
        <f>IF(H212="","",VALUE(IFERROR(CHOOSE(MATCH(H212,{0,1,2,3,4,5},0),2.5,3.5,4.5,5.5,6.5,7.5),"")))</f>
        <v/>
      </c>
      <c r="W212" s="382" t="str">
        <f>IF(AND(I212="YES",COUNTIFS(F$19:F212,F212,I$19:I212,"YES")=1),1,"")</f>
        <v/>
      </c>
      <c r="Z212" s="32"/>
    </row>
    <row r="213" spans="1:26" ht="12.95" customHeight="1" x14ac:dyDescent="0.2">
      <c r="A213" s="32" t="str">
        <f t="shared" si="6"/>
        <v xml:space="preserve"> UNIT </v>
      </c>
      <c r="B213" s="130">
        <v>195</v>
      </c>
      <c r="C213" s="197"/>
      <c r="D213" s="398"/>
      <c r="E213" s="398"/>
      <c r="F213" s="398"/>
      <c r="G213" s="399"/>
      <c r="H213" s="398"/>
      <c r="I213" s="400"/>
      <c r="J213" s="400"/>
      <c r="K213" s="401"/>
      <c r="L213" s="398"/>
      <c r="M213" s="398"/>
      <c r="N213" s="398"/>
      <c r="O213" s="402"/>
      <c r="P213" s="402"/>
      <c r="Q213" s="171" t="str">
        <f>Calculator!M197</f>
        <v/>
      </c>
      <c r="R213" s="340" t="str">
        <f t="shared" si="7"/>
        <v/>
      </c>
      <c r="S213" s="380" t="str" cm="1">
        <f t="array" ref="S213">_xlfn.IFS(Q213="YES",IF(G213&lt;=Calculator!AS197*97%,"",IF(G213&gt;=Calculator!AS197*97%,ROUNDUP(Calculator!AS197*97%,0),ROUNDUP(Calculator!AS197*97%,0))),Q213="NO","",Q213="NA","",Q213="","")</f>
        <v/>
      </c>
      <c r="T213" s="381" cm="1">
        <f t="array" ref="T213">IF(LEN(F213)=0,2,IF(SUMPRODUCT(($F$19:$F$1518=F213)*($C$19:$C$1518=C213))&gt;1, 1, 0))</f>
        <v>2</v>
      </c>
      <c r="U213" s="381">
        <f t="array" ref="U213">IFERROR(1/SUMPRODUCT(($F$19:$F$1518=F213)*($C$19:$C$1518=C213)), IF(LEN(F213)&gt;0, 1, ""))</f>
        <v>6.6755674232309744E-4</v>
      </c>
      <c r="V213" s="382" t="str">
        <f>IF(H213="","",VALUE(IFERROR(CHOOSE(MATCH(H213,{0,1,2,3,4,5},0),2.5,3.5,4.5,5.5,6.5,7.5),"")))</f>
        <v/>
      </c>
      <c r="W213" s="382" t="str">
        <f>IF(AND(I213="YES",COUNTIFS(F$19:F213,F213,I$19:I213,"YES")=1),1,"")</f>
        <v/>
      </c>
      <c r="Z213" s="32"/>
    </row>
    <row r="214" spans="1:26" ht="12.95" customHeight="1" x14ac:dyDescent="0.2">
      <c r="A214" s="32" t="str">
        <f t="shared" si="6"/>
        <v xml:space="preserve"> UNIT </v>
      </c>
      <c r="B214" s="130">
        <v>196</v>
      </c>
      <c r="C214" s="197"/>
      <c r="D214" s="398"/>
      <c r="E214" s="398"/>
      <c r="F214" s="398"/>
      <c r="G214" s="399"/>
      <c r="H214" s="398"/>
      <c r="I214" s="400"/>
      <c r="J214" s="400"/>
      <c r="K214" s="401"/>
      <c r="L214" s="398"/>
      <c r="M214" s="398"/>
      <c r="N214" s="398"/>
      <c r="O214" s="402"/>
      <c r="P214" s="402"/>
      <c r="Q214" s="171" t="str">
        <f>Calculator!M198</f>
        <v/>
      </c>
      <c r="R214" s="340" t="str">
        <f t="shared" si="7"/>
        <v/>
      </c>
      <c r="S214" s="380" t="str" cm="1">
        <f t="array" ref="S214">_xlfn.IFS(Q214="YES",IF(G214&lt;=Calculator!AS198*97%,"",IF(G214&gt;=Calculator!AS198*97%,ROUNDUP(Calculator!AS198*97%,0),ROUNDUP(Calculator!AS198*97%,0))),Q214="NO","",Q214="NA","",Q214="","")</f>
        <v/>
      </c>
      <c r="T214" s="381" cm="1">
        <f t="array" ref="T214">IF(LEN(F214)=0,2,IF(SUMPRODUCT(($F$19:$F$1518=F214)*($C$19:$C$1518=C214))&gt;1, 1, 0))</f>
        <v>2</v>
      </c>
      <c r="U214" s="381">
        <f t="array" ref="U214">IFERROR(1/SUMPRODUCT(($F$19:$F$1518=F214)*($C$19:$C$1518=C214)), IF(LEN(F214)&gt;0, 1, ""))</f>
        <v>6.6755674232309744E-4</v>
      </c>
      <c r="V214" s="382" t="str">
        <f>IF(H214="","",VALUE(IFERROR(CHOOSE(MATCH(H214,{0,1,2,3,4,5},0),2.5,3.5,4.5,5.5,6.5,7.5),"")))</f>
        <v/>
      </c>
      <c r="W214" s="382" t="str">
        <f>IF(AND(I214="YES",COUNTIFS(F$19:F214,F214,I$19:I214,"YES")=1),1,"")</f>
        <v/>
      </c>
      <c r="Z214" s="32"/>
    </row>
    <row r="215" spans="1:26" ht="12.95" customHeight="1" x14ac:dyDescent="0.2">
      <c r="A215" s="32" t="str">
        <f t="shared" si="6"/>
        <v xml:space="preserve"> UNIT </v>
      </c>
      <c r="B215" s="130">
        <v>197</v>
      </c>
      <c r="C215" s="197"/>
      <c r="D215" s="398"/>
      <c r="E215" s="398"/>
      <c r="F215" s="398"/>
      <c r="G215" s="399"/>
      <c r="H215" s="398"/>
      <c r="I215" s="400"/>
      <c r="J215" s="400"/>
      <c r="K215" s="401"/>
      <c r="L215" s="398"/>
      <c r="M215" s="398"/>
      <c r="N215" s="398"/>
      <c r="O215" s="402"/>
      <c r="P215" s="402"/>
      <c r="Q215" s="171" t="str">
        <f>Calculator!M199</f>
        <v/>
      </c>
      <c r="R215" s="340" t="str">
        <f t="shared" si="7"/>
        <v/>
      </c>
      <c r="S215" s="380" t="str" cm="1">
        <f t="array" ref="S215">_xlfn.IFS(Q215="YES",IF(G215&lt;=Calculator!AS199*97%,"",IF(G215&gt;=Calculator!AS199*97%,ROUNDUP(Calculator!AS199*97%,0),ROUNDUP(Calculator!AS199*97%,0))),Q215="NO","",Q215="NA","",Q215="","")</f>
        <v/>
      </c>
      <c r="T215" s="381" cm="1">
        <f t="array" ref="T215">IF(LEN(F215)=0,2,IF(SUMPRODUCT(($F$19:$F$1518=F215)*($C$19:$C$1518=C215))&gt;1, 1, 0))</f>
        <v>2</v>
      </c>
      <c r="U215" s="381">
        <f t="array" ref="U215">IFERROR(1/SUMPRODUCT(($F$19:$F$1518=F215)*($C$19:$C$1518=C215)), IF(LEN(F215)&gt;0, 1, ""))</f>
        <v>6.6755674232309744E-4</v>
      </c>
      <c r="V215" s="382" t="str">
        <f>IF(H215="","",VALUE(IFERROR(CHOOSE(MATCH(H215,{0,1,2,3,4,5},0),2.5,3.5,4.5,5.5,6.5,7.5),"")))</f>
        <v/>
      </c>
      <c r="W215" s="382" t="str">
        <f>IF(AND(I215="YES",COUNTIFS(F$19:F215,F215,I$19:I215,"YES")=1),1,"")</f>
        <v/>
      </c>
      <c r="Z215" s="32"/>
    </row>
    <row r="216" spans="1:26" ht="12.95" customHeight="1" x14ac:dyDescent="0.2">
      <c r="A216" s="32" t="str">
        <f t="shared" si="6"/>
        <v xml:space="preserve"> UNIT </v>
      </c>
      <c r="B216" s="130">
        <v>198</v>
      </c>
      <c r="C216" s="197"/>
      <c r="D216" s="398"/>
      <c r="E216" s="398"/>
      <c r="F216" s="398"/>
      <c r="G216" s="399"/>
      <c r="H216" s="398"/>
      <c r="I216" s="400"/>
      <c r="J216" s="400"/>
      <c r="K216" s="401"/>
      <c r="L216" s="398"/>
      <c r="M216" s="398"/>
      <c r="N216" s="398"/>
      <c r="O216" s="402"/>
      <c r="P216" s="402"/>
      <c r="Q216" s="171" t="str">
        <f>Calculator!M200</f>
        <v/>
      </c>
      <c r="R216" s="340" t="str">
        <f t="shared" si="7"/>
        <v/>
      </c>
      <c r="S216" s="380" t="str" cm="1">
        <f t="array" ref="S216">_xlfn.IFS(Q216="YES",IF(G216&lt;=Calculator!AS200*97%,"",IF(G216&gt;=Calculator!AS200*97%,ROUNDUP(Calculator!AS200*97%,0),ROUNDUP(Calculator!AS200*97%,0))),Q216="NO","",Q216="NA","",Q216="","")</f>
        <v/>
      </c>
      <c r="T216" s="381" cm="1">
        <f t="array" ref="T216">IF(LEN(F216)=0,2,IF(SUMPRODUCT(($F$19:$F$1518=F216)*($C$19:$C$1518=C216))&gt;1, 1, 0))</f>
        <v>2</v>
      </c>
      <c r="U216" s="381">
        <f t="array" ref="U216">IFERROR(1/SUMPRODUCT(($F$19:$F$1518=F216)*($C$19:$C$1518=C216)), IF(LEN(F216)&gt;0, 1, ""))</f>
        <v>6.6755674232309744E-4</v>
      </c>
      <c r="V216" s="382" t="str">
        <f>IF(H216="","",VALUE(IFERROR(CHOOSE(MATCH(H216,{0,1,2,3,4,5},0),2.5,3.5,4.5,5.5,6.5,7.5),"")))</f>
        <v/>
      </c>
      <c r="W216" s="382" t="str">
        <f>IF(AND(I216="YES",COUNTIFS(F$19:F216,F216,I$19:I216,"YES")=1),1,"")</f>
        <v/>
      </c>
      <c r="Z216" s="32"/>
    </row>
    <row r="217" spans="1:26" ht="12.95" customHeight="1" x14ac:dyDescent="0.2">
      <c r="A217" s="32" t="str">
        <f t="shared" si="6"/>
        <v xml:space="preserve"> UNIT </v>
      </c>
      <c r="B217" s="130">
        <v>199</v>
      </c>
      <c r="C217" s="197"/>
      <c r="D217" s="398"/>
      <c r="E217" s="398"/>
      <c r="F217" s="398"/>
      <c r="G217" s="399"/>
      <c r="H217" s="398"/>
      <c r="I217" s="400"/>
      <c r="J217" s="400"/>
      <c r="K217" s="401"/>
      <c r="L217" s="398"/>
      <c r="M217" s="398"/>
      <c r="N217" s="398"/>
      <c r="O217" s="402"/>
      <c r="P217" s="402"/>
      <c r="Q217" s="171" t="str">
        <f>Calculator!M201</f>
        <v/>
      </c>
      <c r="R217" s="340" t="str">
        <f t="shared" si="7"/>
        <v/>
      </c>
      <c r="S217" s="380" t="str" cm="1">
        <f t="array" ref="S217">_xlfn.IFS(Q217="YES",IF(G217&lt;=Calculator!AS201*97%,"",IF(G217&gt;=Calculator!AS201*97%,ROUNDUP(Calculator!AS201*97%,0),ROUNDUP(Calculator!AS201*97%,0))),Q217="NO","",Q217="NA","",Q217="","")</f>
        <v/>
      </c>
      <c r="T217" s="381" cm="1">
        <f t="array" ref="T217">IF(LEN(F217)=0,2,IF(SUMPRODUCT(($F$19:$F$1518=F217)*($C$19:$C$1518=C217))&gt;1, 1, 0))</f>
        <v>2</v>
      </c>
      <c r="U217" s="381">
        <f t="array" ref="U217">IFERROR(1/SUMPRODUCT(($F$19:$F$1518=F217)*($C$19:$C$1518=C217)), IF(LEN(F217)&gt;0, 1, ""))</f>
        <v>6.6755674232309744E-4</v>
      </c>
      <c r="V217" s="382" t="str">
        <f>IF(H217="","",VALUE(IFERROR(CHOOSE(MATCH(H217,{0,1,2,3,4,5},0),2.5,3.5,4.5,5.5,6.5,7.5),"")))</f>
        <v/>
      </c>
      <c r="W217" s="382" t="str">
        <f>IF(AND(I217="YES",COUNTIFS(F$19:F217,F217,I$19:I217,"YES")=1),1,"")</f>
        <v/>
      </c>
      <c r="Z217" s="32"/>
    </row>
    <row r="218" spans="1:26" ht="12.95" customHeight="1" x14ac:dyDescent="0.2">
      <c r="A218" s="32" t="str">
        <f t="shared" si="6"/>
        <v xml:space="preserve"> UNIT </v>
      </c>
      <c r="B218" s="130">
        <v>200</v>
      </c>
      <c r="C218" s="197"/>
      <c r="D218" s="398"/>
      <c r="E218" s="398"/>
      <c r="F218" s="398"/>
      <c r="G218" s="399"/>
      <c r="H218" s="398"/>
      <c r="I218" s="400"/>
      <c r="J218" s="400"/>
      <c r="K218" s="401"/>
      <c r="L218" s="398"/>
      <c r="M218" s="398"/>
      <c r="N218" s="398"/>
      <c r="O218" s="402"/>
      <c r="P218" s="402"/>
      <c r="Q218" s="171" t="str">
        <f>Calculator!M202</f>
        <v/>
      </c>
      <c r="R218" s="340" t="str">
        <f t="shared" si="7"/>
        <v/>
      </c>
      <c r="S218" s="380" t="str" cm="1">
        <f t="array" ref="S218">_xlfn.IFS(Q218="YES",IF(G218&lt;=Calculator!AS202*97%,"",IF(G218&gt;=Calculator!AS202*97%,ROUNDUP(Calculator!AS202*97%,0),ROUNDUP(Calculator!AS202*97%,0))),Q218="NO","",Q218="NA","",Q218="","")</f>
        <v/>
      </c>
      <c r="T218" s="381" cm="1">
        <f t="array" ref="T218">IF(LEN(F218)=0,2,IF(SUMPRODUCT(($F$19:$F$1518=F218)*($C$19:$C$1518=C218))&gt;1, 1, 0))</f>
        <v>2</v>
      </c>
      <c r="U218" s="381">
        <f t="array" ref="U218">IFERROR(1/SUMPRODUCT(($F$19:$F$1518=F218)*($C$19:$C$1518=C218)), IF(LEN(F218)&gt;0, 1, ""))</f>
        <v>6.6755674232309744E-4</v>
      </c>
      <c r="V218" s="382" t="str">
        <f>IF(H218="","",VALUE(IFERROR(CHOOSE(MATCH(H218,{0,1,2,3,4,5},0),2.5,3.5,4.5,5.5,6.5,7.5),"")))</f>
        <v/>
      </c>
      <c r="W218" s="382" t="str">
        <f>IF(AND(I218="YES",COUNTIFS(F$19:F218,F218,I$19:I218,"YES")=1),1,"")</f>
        <v/>
      </c>
      <c r="Z218" s="32"/>
    </row>
    <row r="219" spans="1:26" ht="12.95" customHeight="1" x14ac:dyDescent="0.2">
      <c r="A219" s="32" t="str">
        <f t="shared" si="6"/>
        <v xml:space="preserve"> UNIT </v>
      </c>
      <c r="B219" s="130">
        <v>201</v>
      </c>
      <c r="C219" s="197"/>
      <c r="D219" s="398"/>
      <c r="E219" s="398"/>
      <c r="F219" s="398"/>
      <c r="G219" s="399"/>
      <c r="H219" s="398"/>
      <c r="I219" s="400"/>
      <c r="J219" s="400"/>
      <c r="K219" s="401"/>
      <c r="L219" s="398"/>
      <c r="M219" s="398"/>
      <c r="N219" s="398"/>
      <c r="O219" s="402"/>
      <c r="P219" s="402"/>
      <c r="Q219" s="171" t="str">
        <f>Calculator!M203</f>
        <v/>
      </c>
      <c r="R219" s="340" t="str">
        <f t="shared" si="7"/>
        <v/>
      </c>
      <c r="S219" s="380" t="str" cm="1">
        <f t="array" ref="S219">_xlfn.IFS(Q219="YES",IF(G219&lt;=Calculator!AS203*97%,"",IF(G219&gt;=Calculator!AS203*97%,ROUNDUP(Calculator!AS203*97%,0),ROUNDUP(Calculator!AS203*97%,0))),Q219="NO","",Q219="NA","",Q219="","")</f>
        <v/>
      </c>
      <c r="T219" s="381" cm="1">
        <f t="array" ref="T219">IF(LEN(F219)=0,2,IF(SUMPRODUCT(($F$19:$F$1518=F219)*($C$19:$C$1518=C219))&gt;1, 1, 0))</f>
        <v>2</v>
      </c>
      <c r="U219" s="381">
        <f t="array" ref="U219">IFERROR(1/SUMPRODUCT(($F$19:$F$1518=F219)*($C$19:$C$1518=C219)), IF(LEN(F219)&gt;0, 1, ""))</f>
        <v>6.6755674232309744E-4</v>
      </c>
      <c r="V219" s="382" t="str">
        <f>IF(H219="","",VALUE(IFERROR(CHOOSE(MATCH(H219,{0,1,2,3,4,5},0),2.5,3.5,4.5,5.5,6.5,7.5),"")))</f>
        <v/>
      </c>
      <c r="W219" s="382" t="str">
        <f>IF(AND(I219="YES",COUNTIFS(F$19:F219,F219,I$19:I219,"YES")=1),1,"")</f>
        <v/>
      </c>
      <c r="Z219" s="32"/>
    </row>
    <row r="220" spans="1:26" ht="12.95" customHeight="1" x14ac:dyDescent="0.2">
      <c r="A220" s="32" t="str">
        <f t="shared" si="6"/>
        <v xml:space="preserve"> UNIT </v>
      </c>
      <c r="B220" s="130">
        <v>202</v>
      </c>
      <c r="C220" s="197"/>
      <c r="D220" s="398"/>
      <c r="E220" s="398"/>
      <c r="F220" s="398"/>
      <c r="G220" s="399"/>
      <c r="H220" s="398"/>
      <c r="I220" s="400"/>
      <c r="J220" s="400"/>
      <c r="K220" s="401"/>
      <c r="L220" s="398"/>
      <c r="M220" s="398"/>
      <c r="N220" s="398"/>
      <c r="O220" s="402"/>
      <c r="P220" s="402"/>
      <c r="Q220" s="171" t="str">
        <f>Calculator!M204</f>
        <v/>
      </c>
      <c r="R220" s="340" t="str">
        <f t="shared" si="7"/>
        <v/>
      </c>
      <c r="S220" s="380" t="str" cm="1">
        <f t="array" ref="S220">_xlfn.IFS(Q220="YES",IF(G220&lt;=Calculator!AS204*97%,"",IF(G220&gt;=Calculator!AS204*97%,ROUNDUP(Calculator!AS204*97%,0),ROUNDUP(Calculator!AS204*97%,0))),Q220="NO","",Q220="NA","",Q220="","")</f>
        <v/>
      </c>
      <c r="T220" s="381" cm="1">
        <f t="array" ref="T220">IF(LEN(F220)=0,2,IF(SUMPRODUCT(($F$19:$F$1518=F220)*($C$19:$C$1518=C220))&gt;1, 1, 0))</f>
        <v>2</v>
      </c>
      <c r="U220" s="381">
        <f t="array" ref="U220">IFERROR(1/SUMPRODUCT(($F$19:$F$1518=F220)*($C$19:$C$1518=C220)), IF(LEN(F220)&gt;0, 1, ""))</f>
        <v>6.6755674232309744E-4</v>
      </c>
      <c r="V220" s="382" t="str">
        <f>IF(H220="","",VALUE(IFERROR(CHOOSE(MATCH(H220,{0,1,2,3,4,5},0),2.5,3.5,4.5,5.5,6.5,7.5),"")))</f>
        <v/>
      </c>
      <c r="W220" s="382" t="str">
        <f>IF(AND(I220="YES",COUNTIFS(F$19:F220,F220,I$19:I220,"YES")=1),1,"")</f>
        <v/>
      </c>
      <c r="Z220" s="32"/>
    </row>
    <row r="221" spans="1:26" ht="12.95" customHeight="1" x14ac:dyDescent="0.2">
      <c r="A221" s="32" t="str">
        <f t="shared" si="6"/>
        <v xml:space="preserve"> UNIT </v>
      </c>
      <c r="B221" s="130">
        <v>203</v>
      </c>
      <c r="C221" s="197"/>
      <c r="D221" s="398"/>
      <c r="E221" s="398"/>
      <c r="F221" s="398"/>
      <c r="G221" s="399"/>
      <c r="H221" s="398"/>
      <c r="I221" s="400"/>
      <c r="J221" s="400"/>
      <c r="K221" s="401"/>
      <c r="L221" s="398"/>
      <c r="M221" s="398"/>
      <c r="N221" s="398"/>
      <c r="O221" s="402"/>
      <c r="P221" s="402"/>
      <c r="Q221" s="171" t="str">
        <f>Calculator!M205</f>
        <v/>
      </c>
      <c r="R221" s="340" t="str">
        <f t="shared" si="7"/>
        <v/>
      </c>
      <c r="S221" s="380" t="str" cm="1">
        <f t="array" ref="S221">_xlfn.IFS(Q221="YES",IF(G221&lt;=Calculator!AS205*97%,"",IF(G221&gt;=Calculator!AS205*97%,ROUNDUP(Calculator!AS205*97%,0),ROUNDUP(Calculator!AS205*97%,0))),Q221="NO","",Q221="NA","",Q221="","")</f>
        <v/>
      </c>
      <c r="T221" s="381" cm="1">
        <f t="array" ref="T221">IF(LEN(F221)=0,2,IF(SUMPRODUCT(($F$19:$F$1518=F221)*($C$19:$C$1518=C221))&gt;1, 1, 0))</f>
        <v>2</v>
      </c>
      <c r="U221" s="381">
        <f t="array" ref="U221">IFERROR(1/SUMPRODUCT(($F$19:$F$1518=F221)*($C$19:$C$1518=C221)), IF(LEN(F221)&gt;0, 1, ""))</f>
        <v>6.6755674232309744E-4</v>
      </c>
      <c r="V221" s="382" t="str">
        <f>IF(H221="","",VALUE(IFERROR(CHOOSE(MATCH(H221,{0,1,2,3,4,5},0),2.5,3.5,4.5,5.5,6.5,7.5),"")))</f>
        <v/>
      </c>
      <c r="W221" s="382" t="str">
        <f>IF(AND(I221="YES",COUNTIFS(F$19:F221,F221,I$19:I221,"YES")=1),1,"")</f>
        <v/>
      </c>
      <c r="Z221" s="32"/>
    </row>
    <row r="222" spans="1:26" ht="12.95" customHeight="1" x14ac:dyDescent="0.2">
      <c r="A222" s="32" t="str">
        <f t="shared" si="6"/>
        <v xml:space="preserve"> UNIT </v>
      </c>
      <c r="B222" s="130">
        <v>204</v>
      </c>
      <c r="C222" s="197"/>
      <c r="D222" s="398"/>
      <c r="E222" s="398"/>
      <c r="F222" s="398"/>
      <c r="G222" s="399"/>
      <c r="H222" s="398"/>
      <c r="I222" s="400"/>
      <c r="J222" s="400"/>
      <c r="K222" s="401"/>
      <c r="L222" s="398"/>
      <c r="M222" s="398"/>
      <c r="N222" s="398"/>
      <c r="O222" s="402"/>
      <c r="P222" s="402"/>
      <c r="Q222" s="171" t="str">
        <f>Calculator!M206</f>
        <v/>
      </c>
      <c r="R222" s="340" t="str">
        <f t="shared" si="7"/>
        <v/>
      </c>
      <c r="S222" s="380" t="str" cm="1">
        <f t="array" ref="S222">_xlfn.IFS(Q222="YES",IF(G222&lt;=Calculator!AS206*97%,"",IF(G222&gt;=Calculator!AS206*97%,ROUNDUP(Calculator!AS206*97%,0),ROUNDUP(Calculator!AS206*97%,0))),Q222="NO","",Q222="NA","",Q222="","")</f>
        <v/>
      </c>
      <c r="T222" s="381" cm="1">
        <f t="array" ref="T222">IF(LEN(F222)=0,2,IF(SUMPRODUCT(($F$19:$F$1518=F222)*($C$19:$C$1518=C222))&gt;1, 1, 0))</f>
        <v>2</v>
      </c>
      <c r="U222" s="381">
        <f t="array" ref="U222">IFERROR(1/SUMPRODUCT(($F$19:$F$1518=F222)*($C$19:$C$1518=C222)), IF(LEN(F222)&gt;0, 1, ""))</f>
        <v>6.6755674232309744E-4</v>
      </c>
      <c r="V222" s="382" t="str">
        <f>IF(H222="","",VALUE(IFERROR(CHOOSE(MATCH(H222,{0,1,2,3,4,5},0),2.5,3.5,4.5,5.5,6.5,7.5),"")))</f>
        <v/>
      </c>
      <c r="W222" s="382" t="str">
        <f>IF(AND(I222="YES",COUNTIFS(F$19:F222,F222,I$19:I222,"YES")=1),1,"")</f>
        <v/>
      </c>
      <c r="Z222" s="32"/>
    </row>
    <row r="223" spans="1:26" ht="12.95" customHeight="1" x14ac:dyDescent="0.2">
      <c r="A223" s="32" t="str">
        <f t="shared" si="6"/>
        <v xml:space="preserve"> UNIT </v>
      </c>
      <c r="B223" s="130">
        <v>205</v>
      </c>
      <c r="C223" s="197"/>
      <c r="D223" s="398"/>
      <c r="E223" s="398"/>
      <c r="F223" s="398"/>
      <c r="G223" s="399"/>
      <c r="H223" s="398"/>
      <c r="I223" s="400"/>
      <c r="J223" s="400"/>
      <c r="K223" s="401"/>
      <c r="L223" s="398"/>
      <c r="M223" s="398"/>
      <c r="N223" s="398"/>
      <c r="O223" s="402"/>
      <c r="P223" s="402"/>
      <c r="Q223" s="171" t="str">
        <f>Calculator!M207</f>
        <v/>
      </c>
      <c r="R223" s="340" t="str">
        <f t="shared" si="7"/>
        <v/>
      </c>
      <c r="S223" s="380" t="str" cm="1">
        <f t="array" ref="S223">_xlfn.IFS(Q223="YES",IF(G223&lt;=Calculator!AS207*97%,"",IF(G223&gt;=Calculator!AS207*97%,ROUNDUP(Calculator!AS207*97%,0),ROUNDUP(Calculator!AS207*97%,0))),Q223="NO","",Q223="NA","",Q223="","")</f>
        <v/>
      </c>
      <c r="T223" s="381" cm="1">
        <f t="array" ref="T223">IF(LEN(F223)=0,2,IF(SUMPRODUCT(($F$19:$F$1518=F223)*($C$19:$C$1518=C223))&gt;1, 1, 0))</f>
        <v>2</v>
      </c>
      <c r="U223" s="381">
        <f t="array" ref="U223">IFERROR(1/SUMPRODUCT(($F$19:$F$1518=F223)*($C$19:$C$1518=C223)), IF(LEN(F223)&gt;0, 1, ""))</f>
        <v>6.6755674232309744E-4</v>
      </c>
      <c r="V223" s="382" t="str">
        <f>IF(H223="","",VALUE(IFERROR(CHOOSE(MATCH(H223,{0,1,2,3,4,5},0),2.5,3.5,4.5,5.5,6.5,7.5),"")))</f>
        <v/>
      </c>
      <c r="W223" s="382" t="str">
        <f>IF(AND(I223="YES",COUNTIFS(F$19:F223,F223,I$19:I223,"YES")=1),1,"")</f>
        <v/>
      </c>
      <c r="Z223" s="32"/>
    </row>
    <row r="224" spans="1:26" ht="12.95" customHeight="1" x14ac:dyDescent="0.2">
      <c r="A224" s="32" t="str">
        <f t="shared" si="6"/>
        <v xml:space="preserve"> UNIT </v>
      </c>
      <c r="B224" s="130">
        <v>206</v>
      </c>
      <c r="C224" s="197"/>
      <c r="D224" s="398"/>
      <c r="E224" s="398"/>
      <c r="F224" s="398"/>
      <c r="G224" s="399"/>
      <c r="H224" s="398"/>
      <c r="I224" s="400"/>
      <c r="J224" s="400"/>
      <c r="K224" s="401"/>
      <c r="L224" s="398"/>
      <c r="M224" s="398"/>
      <c r="N224" s="398"/>
      <c r="O224" s="402"/>
      <c r="P224" s="402"/>
      <c r="Q224" s="171" t="str">
        <f>Calculator!M208</f>
        <v/>
      </c>
      <c r="R224" s="340" t="str">
        <f t="shared" si="7"/>
        <v/>
      </c>
      <c r="S224" s="380" t="str" cm="1">
        <f t="array" ref="S224">_xlfn.IFS(Q224="YES",IF(G224&lt;=Calculator!AS208*97%,"",IF(G224&gt;=Calculator!AS208*97%,ROUNDUP(Calculator!AS208*97%,0),ROUNDUP(Calculator!AS208*97%,0))),Q224="NO","",Q224="NA","",Q224="","")</f>
        <v/>
      </c>
      <c r="T224" s="381" cm="1">
        <f t="array" ref="T224">IF(LEN(F224)=0,2,IF(SUMPRODUCT(($F$19:$F$1518=F224)*($C$19:$C$1518=C224))&gt;1, 1, 0))</f>
        <v>2</v>
      </c>
      <c r="U224" s="381">
        <f t="array" ref="U224">IFERROR(1/SUMPRODUCT(($F$19:$F$1518=F224)*($C$19:$C$1518=C224)), IF(LEN(F224)&gt;0, 1, ""))</f>
        <v>6.6755674232309744E-4</v>
      </c>
      <c r="V224" s="382" t="str">
        <f>IF(H224="","",VALUE(IFERROR(CHOOSE(MATCH(H224,{0,1,2,3,4,5},0),2.5,3.5,4.5,5.5,6.5,7.5),"")))</f>
        <v/>
      </c>
      <c r="W224" s="382" t="str">
        <f>IF(AND(I224="YES",COUNTIFS(F$19:F224,F224,I$19:I224,"YES")=1),1,"")</f>
        <v/>
      </c>
      <c r="Z224" s="32"/>
    </row>
    <row r="225" spans="1:26" ht="12.95" customHeight="1" x14ac:dyDescent="0.2">
      <c r="A225" s="32" t="str">
        <f t="shared" si="6"/>
        <v xml:space="preserve"> UNIT </v>
      </c>
      <c r="B225" s="130">
        <v>207</v>
      </c>
      <c r="C225" s="197"/>
      <c r="D225" s="398"/>
      <c r="E225" s="398"/>
      <c r="F225" s="398"/>
      <c r="G225" s="399"/>
      <c r="H225" s="398"/>
      <c r="I225" s="400"/>
      <c r="J225" s="400"/>
      <c r="K225" s="401"/>
      <c r="L225" s="398"/>
      <c r="M225" s="398"/>
      <c r="N225" s="398"/>
      <c r="O225" s="402"/>
      <c r="P225" s="402"/>
      <c r="Q225" s="171" t="str">
        <f>Calculator!M209</f>
        <v/>
      </c>
      <c r="R225" s="340" t="str">
        <f t="shared" si="7"/>
        <v/>
      </c>
      <c r="S225" s="380" t="str" cm="1">
        <f t="array" ref="S225">_xlfn.IFS(Q225="YES",IF(G225&lt;=Calculator!AS209*97%,"",IF(G225&gt;=Calculator!AS209*97%,ROUNDUP(Calculator!AS209*97%,0),ROUNDUP(Calculator!AS209*97%,0))),Q225="NO","",Q225="NA","",Q225="","")</f>
        <v/>
      </c>
      <c r="T225" s="381" cm="1">
        <f t="array" ref="T225">IF(LEN(F225)=0,2,IF(SUMPRODUCT(($F$19:$F$1518=F225)*($C$19:$C$1518=C225))&gt;1, 1, 0))</f>
        <v>2</v>
      </c>
      <c r="U225" s="381">
        <f t="array" ref="U225">IFERROR(1/SUMPRODUCT(($F$19:$F$1518=F225)*($C$19:$C$1518=C225)), IF(LEN(F225)&gt;0, 1, ""))</f>
        <v>6.6755674232309744E-4</v>
      </c>
      <c r="V225" s="382" t="str">
        <f>IF(H225="","",VALUE(IFERROR(CHOOSE(MATCH(H225,{0,1,2,3,4,5},0),2.5,3.5,4.5,5.5,6.5,7.5),"")))</f>
        <v/>
      </c>
      <c r="W225" s="382" t="str">
        <f>IF(AND(I225="YES",COUNTIFS(F$19:F225,F225,I$19:I225,"YES")=1),1,"")</f>
        <v/>
      </c>
      <c r="Z225" s="32"/>
    </row>
    <row r="226" spans="1:26" ht="12.95" customHeight="1" x14ac:dyDescent="0.2">
      <c r="A226" s="32" t="str">
        <f t="shared" si="6"/>
        <v xml:space="preserve"> UNIT </v>
      </c>
      <c r="B226" s="130">
        <v>208</v>
      </c>
      <c r="C226" s="197"/>
      <c r="D226" s="398"/>
      <c r="E226" s="398"/>
      <c r="F226" s="398"/>
      <c r="G226" s="399"/>
      <c r="H226" s="398"/>
      <c r="I226" s="400"/>
      <c r="J226" s="400"/>
      <c r="K226" s="401"/>
      <c r="L226" s="398"/>
      <c r="M226" s="398"/>
      <c r="N226" s="398"/>
      <c r="O226" s="402"/>
      <c r="P226" s="402"/>
      <c r="Q226" s="171" t="str">
        <f>Calculator!M210</f>
        <v/>
      </c>
      <c r="R226" s="340" t="str">
        <f t="shared" si="7"/>
        <v/>
      </c>
      <c r="S226" s="380" t="str" cm="1">
        <f t="array" ref="S226">_xlfn.IFS(Q226="YES",IF(G226&lt;=Calculator!AS210*97%,"",IF(G226&gt;=Calculator!AS210*97%,ROUNDUP(Calculator!AS210*97%,0),ROUNDUP(Calculator!AS210*97%,0))),Q226="NO","",Q226="NA","",Q226="","")</f>
        <v/>
      </c>
      <c r="T226" s="381" cm="1">
        <f t="array" ref="T226">IF(LEN(F226)=0,2,IF(SUMPRODUCT(($F$19:$F$1518=F226)*($C$19:$C$1518=C226))&gt;1, 1, 0))</f>
        <v>2</v>
      </c>
      <c r="U226" s="381">
        <f t="array" ref="U226">IFERROR(1/SUMPRODUCT(($F$19:$F$1518=F226)*($C$19:$C$1518=C226)), IF(LEN(F226)&gt;0, 1, ""))</f>
        <v>6.6755674232309744E-4</v>
      </c>
      <c r="V226" s="382" t="str">
        <f>IF(H226="","",VALUE(IFERROR(CHOOSE(MATCH(H226,{0,1,2,3,4,5},0),2.5,3.5,4.5,5.5,6.5,7.5),"")))</f>
        <v/>
      </c>
      <c r="W226" s="382" t="str">
        <f>IF(AND(I226="YES",COUNTIFS(F$19:F226,F226,I$19:I226,"YES")=1),1,"")</f>
        <v/>
      </c>
      <c r="Z226" s="32"/>
    </row>
    <row r="227" spans="1:26" ht="12.95" customHeight="1" x14ac:dyDescent="0.2">
      <c r="A227" s="32" t="str">
        <f t="shared" si="6"/>
        <v xml:space="preserve"> UNIT </v>
      </c>
      <c r="B227" s="130">
        <v>209</v>
      </c>
      <c r="C227" s="197"/>
      <c r="D227" s="398"/>
      <c r="E227" s="398"/>
      <c r="F227" s="398"/>
      <c r="G227" s="399"/>
      <c r="H227" s="398"/>
      <c r="I227" s="400"/>
      <c r="J227" s="400"/>
      <c r="K227" s="401"/>
      <c r="L227" s="398"/>
      <c r="M227" s="398"/>
      <c r="N227" s="398"/>
      <c r="O227" s="402"/>
      <c r="P227" s="402"/>
      <c r="Q227" s="171" t="str">
        <f>Calculator!M211</f>
        <v/>
      </c>
      <c r="R227" s="340" t="str">
        <f t="shared" si="7"/>
        <v/>
      </c>
      <c r="S227" s="380" t="str" cm="1">
        <f t="array" ref="S227">_xlfn.IFS(Q227="YES",IF(G227&lt;=Calculator!AS211*97%,"",IF(G227&gt;=Calculator!AS211*97%,ROUNDUP(Calculator!AS211*97%,0),ROUNDUP(Calculator!AS211*97%,0))),Q227="NO","",Q227="NA","",Q227="","")</f>
        <v/>
      </c>
      <c r="T227" s="381" cm="1">
        <f t="array" ref="T227">IF(LEN(F227)=0,2,IF(SUMPRODUCT(($F$19:$F$1518=F227)*($C$19:$C$1518=C227))&gt;1, 1, 0))</f>
        <v>2</v>
      </c>
      <c r="U227" s="381">
        <f t="array" ref="U227">IFERROR(1/SUMPRODUCT(($F$19:$F$1518=F227)*($C$19:$C$1518=C227)), IF(LEN(F227)&gt;0, 1, ""))</f>
        <v>6.6755674232309744E-4</v>
      </c>
      <c r="V227" s="382" t="str">
        <f>IF(H227="","",VALUE(IFERROR(CHOOSE(MATCH(H227,{0,1,2,3,4,5},0),2.5,3.5,4.5,5.5,6.5,7.5),"")))</f>
        <v/>
      </c>
      <c r="W227" s="382" t="str">
        <f>IF(AND(I227="YES",COUNTIFS(F$19:F227,F227,I$19:I227,"YES")=1),1,"")</f>
        <v/>
      </c>
      <c r="Z227" s="32"/>
    </row>
    <row r="228" spans="1:26" ht="12.95" customHeight="1" x14ac:dyDescent="0.2">
      <c r="A228" s="32" t="str">
        <f t="shared" si="6"/>
        <v xml:space="preserve"> UNIT </v>
      </c>
      <c r="B228" s="130">
        <v>210</v>
      </c>
      <c r="C228" s="197"/>
      <c r="D228" s="398"/>
      <c r="E228" s="398"/>
      <c r="F228" s="398"/>
      <c r="G228" s="399"/>
      <c r="H228" s="398"/>
      <c r="I228" s="400"/>
      <c r="J228" s="400"/>
      <c r="K228" s="401"/>
      <c r="L228" s="398"/>
      <c r="M228" s="398"/>
      <c r="N228" s="398"/>
      <c r="O228" s="402"/>
      <c r="P228" s="402"/>
      <c r="Q228" s="171" t="str">
        <f>Calculator!M212</f>
        <v/>
      </c>
      <c r="R228" s="340" t="str">
        <f t="shared" si="7"/>
        <v/>
      </c>
      <c r="S228" s="380" t="str" cm="1">
        <f t="array" ref="S228">_xlfn.IFS(Q228="YES",IF(G228&lt;=Calculator!AS212*97%,"",IF(G228&gt;=Calculator!AS212*97%,ROUNDUP(Calculator!AS212*97%,0),ROUNDUP(Calculator!AS212*97%,0))),Q228="NO","",Q228="NA","",Q228="","")</f>
        <v/>
      </c>
      <c r="T228" s="381" cm="1">
        <f t="array" ref="T228">IF(LEN(F228)=0,2,IF(SUMPRODUCT(($F$19:$F$1518=F228)*($C$19:$C$1518=C228))&gt;1, 1, 0))</f>
        <v>2</v>
      </c>
      <c r="U228" s="381">
        <f t="array" ref="U228">IFERROR(1/SUMPRODUCT(($F$19:$F$1518=F228)*($C$19:$C$1518=C228)), IF(LEN(F228)&gt;0, 1, ""))</f>
        <v>6.6755674232309744E-4</v>
      </c>
      <c r="V228" s="382" t="str">
        <f>IF(H228="","",VALUE(IFERROR(CHOOSE(MATCH(H228,{0,1,2,3,4,5},0),2.5,3.5,4.5,5.5,6.5,7.5),"")))</f>
        <v/>
      </c>
      <c r="W228" s="382" t="str">
        <f>IF(AND(I228="YES",COUNTIFS(F$19:F228,F228,I$19:I228,"YES")=1),1,"")</f>
        <v/>
      </c>
      <c r="Z228" s="32"/>
    </row>
    <row r="229" spans="1:26" ht="12.95" customHeight="1" x14ac:dyDescent="0.2">
      <c r="A229" s="32" t="str">
        <f t="shared" si="6"/>
        <v xml:space="preserve"> UNIT </v>
      </c>
      <c r="B229" s="130">
        <v>211</v>
      </c>
      <c r="C229" s="197"/>
      <c r="D229" s="398"/>
      <c r="E229" s="398"/>
      <c r="F229" s="398"/>
      <c r="G229" s="399"/>
      <c r="H229" s="398"/>
      <c r="I229" s="400"/>
      <c r="J229" s="400"/>
      <c r="K229" s="401"/>
      <c r="L229" s="398"/>
      <c r="M229" s="398"/>
      <c r="N229" s="398"/>
      <c r="O229" s="402"/>
      <c r="P229" s="402"/>
      <c r="Q229" s="171" t="str">
        <f>Calculator!M213</f>
        <v/>
      </c>
      <c r="R229" s="340" t="str">
        <f t="shared" si="7"/>
        <v/>
      </c>
      <c r="S229" s="380" t="str" cm="1">
        <f t="array" ref="S229">_xlfn.IFS(Q229="YES",IF(G229&lt;=Calculator!AS213*97%,"",IF(G229&gt;=Calculator!AS213*97%,ROUNDUP(Calculator!AS213*97%,0),ROUNDUP(Calculator!AS213*97%,0))),Q229="NO","",Q229="NA","",Q229="","")</f>
        <v/>
      </c>
      <c r="T229" s="381" cm="1">
        <f t="array" ref="T229">IF(LEN(F229)=0,2,IF(SUMPRODUCT(($F$19:$F$1518=F229)*($C$19:$C$1518=C229))&gt;1, 1, 0))</f>
        <v>2</v>
      </c>
      <c r="U229" s="381">
        <f t="array" ref="U229">IFERROR(1/SUMPRODUCT(($F$19:$F$1518=F229)*($C$19:$C$1518=C229)), IF(LEN(F229)&gt;0, 1, ""))</f>
        <v>6.6755674232309744E-4</v>
      </c>
      <c r="V229" s="382" t="str">
        <f>IF(H229="","",VALUE(IFERROR(CHOOSE(MATCH(H229,{0,1,2,3,4,5},0),2.5,3.5,4.5,5.5,6.5,7.5),"")))</f>
        <v/>
      </c>
      <c r="W229" s="382" t="str">
        <f>IF(AND(I229="YES",COUNTIFS(F$19:F229,F229,I$19:I229,"YES")=1),1,"")</f>
        <v/>
      </c>
      <c r="Z229" s="32"/>
    </row>
    <row r="230" spans="1:26" ht="12.95" customHeight="1" x14ac:dyDescent="0.2">
      <c r="A230" s="32" t="str">
        <f t="shared" si="6"/>
        <v xml:space="preserve"> UNIT </v>
      </c>
      <c r="B230" s="130">
        <v>212</v>
      </c>
      <c r="C230" s="197"/>
      <c r="D230" s="398"/>
      <c r="E230" s="398"/>
      <c r="F230" s="398"/>
      <c r="G230" s="399"/>
      <c r="H230" s="398"/>
      <c r="I230" s="400"/>
      <c r="J230" s="400"/>
      <c r="K230" s="401"/>
      <c r="L230" s="398"/>
      <c r="M230" s="398"/>
      <c r="N230" s="398"/>
      <c r="O230" s="402"/>
      <c r="P230" s="402"/>
      <c r="Q230" s="171" t="str">
        <f>Calculator!M214</f>
        <v/>
      </c>
      <c r="R230" s="340" t="str">
        <f t="shared" si="7"/>
        <v/>
      </c>
      <c r="S230" s="380" t="str" cm="1">
        <f t="array" ref="S230">_xlfn.IFS(Q230="YES",IF(G230&lt;=Calculator!AS214*97%,"",IF(G230&gt;=Calculator!AS214*97%,ROUNDUP(Calculator!AS214*97%,0),ROUNDUP(Calculator!AS214*97%,0))),Q230="NO","",Q230="NA","",Q230="","")</f>
        <v/>
      </c>
      <c r="T230" s="381" cm="1">
        <f t="array" ref="T230">IF(LEN(F230)=0,2,IF(SUMPRODUCT(($F$19:$F$1518=F230)*($C$19:$C$1518=C230))&gt;1, 1, 0))</f>
        <v>2</v>
      </c>
      <c r="U230" s="381">
        <f t="array" ref="U230">IFERROR(1/SUMPRODUCT(($F$19:$F$1518=F230)*($C$19:$C$1518=C230)), IF(LEN(F230)&gt;0, 1, ""))</f>
        <v>6.6755674232309744E-4</v>
      </c>
      <c r="V230" s="382" t="str">
        <f>IF(H230="","",VALUE(IFERROR(CHOOSE(MATCH(H230,{0,1,2,3,4,5},0),2.5,3.5,4.5,5.5,6.5,7.5),"")))</f>
        <v/>
      </c>
      <c r="W230" s="382" t="str">
        <f>IF(AND(I230="YES",COUNTIFS(F$19:F230,F230,I$19:I230,"YES")=1),1,"")</f>
        <v/>
      </c>
      <c r="Z230" s="32"/>
    </row>
    <row r="231" spans="1:26" ht="12.95" customHeight="1" x14ac:dyDescent="0.2">
      <c r="A231" s="32" t="str">
        <f t="shared" si="6"/>
        <v xml:space="preserve"> UNIT </v>
      </c>
      <c r="B231" s="130">
        <v>213</v>
      </c>
      <c r="C231" s="197"/>
      <c r="D231" s="398"/>
      <c r="E231" s="398"/>
      <c r="F231" s="398"/>
      <c r="G231" s="399"/>
      <c r="H231" s="398"/>
      <c r="I231" s="400"/>
      <c r="J231" s="400"/>
      <c r="K231" s="401"/>
      <c r="L231" s="398"/>
      <c r="M231" s="398"/>
      <c r="N231" s="398"/>
      <c r="O231" s="402"/>
      <c r="P231" s="402"/>
      <c r="Q231" s="171" t="str">
        <f>Calculator!M215</f>
        <v/>
      </c>
      <c r="R231" s="340" t="str">
        <f t="shared" si="7"/>
        <v/>
      </c>
      <c r="S231" s="380" t="str" cm="1">
        <f t="array" ref="S231">_xlfn.IFS(Q231="YES",IF(G231&lt;=Calculator!AS215*97%,"",IF(G231&gt;=Calculator!AS215*97%,ROUNDUP(Calculator!AS215*97%,0),ROUNDUP(Calculator!AS215*97%,0))),Q231="NO","",Q231="NA","",Q231="","")</f>
        <v/>
      </c>
      <c r="T231" s="381" cm="1">
        <f t="array" ref="T231">IF(LEN(F231)=0,2,IF(SUMPRODUCT(($F$19:$F$1518=F231)*($C$19:$C$1518=C231))&gt;1, 1, 0))</f>
        <v>2</v>
      </c>
      <c r="U231" s="381">
        <f t="array" ref="U231">IFERROR(1/SUMPRODUCT(($F$19:$F$1518=F231)*($C$19:$C$1518=C231)), IF(LEN(F231)&gt;0, 1, ""))</f>
        <v>6.6755674232309744E-4</v>
      </c>
      <c r="V231" s="382" t="str">
        <f>IF(H231="","",VALUE(IFERROR(CHOOSE(MATCH(H231,{0,1,2,3,4,5},0),2.5,3.5,4.5,5.5,6.5,7.5),"")))</f>
        <v/>
      </c>
      <c r="W231" s="382" t="str">
        <f>IF(AND(I231="YES",COUNTIFS(F$19:F231,F231,I$19:I231,"YES")=1),1,"")</f>
        <v/>
      </c>
      <c r="Z231" s="32"/>
    </row>
    <row r="232" spans="1:26" ht="12.95" customHeight="1" x14ac:dyDescent="0.2">
      <c r="A232" s="32" t="str">
        <f t="shared" si="6"/>
        <v xml:space="preserve"> UNIT </v>
      </c>
      <c r="B232" s="130">
        <v>214</v>
      </c>
      <c r="C232" s="197"/>
      <c r="D232" s="398"/>
      <c r="E232" s="398"/>
      <c r="F232" s="398"/>
      <c r="G232" s="399"/>
      <c r="H232" s="398"/>
      <c r="I232" s="400"/>
      <c r="J232" s="400"/>
      <c r="K232" s="401"/>
      <c r="L232" s="398"/>
      <c r="M232" s="398"/>
      <c r="N232" s="398"/>
      <c r="O232" s="402"/>
      <c r="P232" s="402"/>
      <c r="Q232" s="171" t="str">
        <f>Calculator!M216</f>
        <v/>
      </c>
      <c r="R232" s="340" t="str">
        <f t="shared" si="7"/>
        <v/>
      </c>
      <c r="S232" s="380" t="str" cm="1">
        <f t="array" ref="S232">_xlfn.IFS(Q232="YES",IF(G232&lt;=Calculator!AS216*97%,"",IF(G232&gt;=Calculator!AS216*97%,ROUNDUP(Calculator!AS216*97%,0),ROUNDUP(Calculator!AS216*97%,0))),Q232="NO","",Q232="NA","",Q232="","")</f>
        <v/>
      </c>
      <c r="T232" s="381" cm="1">
        <f t="array" ref="T232">IF(LEN(F232)=0,2,IF(SUMPRODUCT(($F$19:$F$1518=F232)*($C$19:$C$1518=C232))&gt;1, 1, 0))</f>
        <v>2</v>
      </c>
      <c r="U232" s="381">
        <f t="array" ref="U232">IFERROR(1/SUMPRODUCT(($F$19:$F$1518=F232)*($C$19:$C$1518=C232)), IF(LEN(F232)&gt;0, 1, ""))</f>
        <v>6.6755674232309744E-4</v>
      </c>
      <c r="V232" s="382" t="str">
        <f>IF(H232="","",VALUE(IFERROR(CHOOSE(MATCH(H232,{0,1,2,3,4,5},0),2.5,3.5,4.5,5.5,6.5,7.5),"")))</f>
        <v/>
      </c>
      <c r="W232" s="382" t="str">
        <f>IF(AND(I232="YES",COUNTIFS(F$19:F232,F232,I$19:I232,"YES")=1),1,"")</f>
        <v/>
      </c>
      <c r="Z232" s="32"/>
    </row>
    <row r="233" spans="1:26" ht="12.95" customHeight="1" x14ac:dyDescent="0.2">
      <c r="A233" s="32" t="str">
        <f t="shared" si="6"/>
        <v xml:space="preserve"> UNIT </v>
      </c>
      <c r="B233" s="130">
        <v>215</v>
      </c>
      <c r="C233" s="197"/>
      <c r="D233" s="398"/>
      <c r="E233" s="398"/>
      <c r="F233" s="398"/>
      <c r="G233" s="399"/>
      <c r="H233" s="398"/>
      <c r="I233" s="400"/>
      <c r="J233" s="400"/>
      <c r="K233" s="401"/>
      <c r="L233" s="398"/>
      <c r="M233" s="398"/>
      <c r="N233" s="398"/>
      <c r="O233" s="402"/>
      <c r="P233" s="402"/>
      <c r="Q233" s="171" t="str">
        <f>Calculator!M217</f>
        <v/>
      </c>
      <c r="R233" s="340" t="str">
        <f t="shared" si="7"/>
        <v/>
      </c>
      <c r="S233" s="380" t="str" cm="1">
        <f t="array" ref="S233">_xlfn.IFS(Q233="YES",IF(G233&lt;=Calculator!AS217*97%,"",IF(G233&gt;=Calculator!AS217*97%,ROUNDUP(Calculator!AS217*97%,0),ROUNDUP(Calculator!AS217*97%,0))),Q233="NO","",Q233="NA","",Q233="","")</f>
        <v/>
      </c>
      <c r="T233" s="381" cm="1">
        <f t="array" ref="T233">IF(LEN(F233)=0,2,IF(SUMPRODUCT(($F$19:$F$1518=F233)*($C$19:$C$1518=C233))&gt;1, 1, 0))</f>
        <v>2</v>
      </c>
      <c r="U233" s="381">
        <f t="array" ref="U233">IFERROR(1/SUMPRODUCT(($F$19:$F$1518=F233)*($C$19:$C$1518=C233)), IF(LEN(F233)&gt;0, 1, ""))</f>
        <v>6.6755674232309744E-4</v>
      </c>
      <c r="V233" s="382" t="str">
        <f>IF(H233="","",VALUE(IFERROR(CHOOSE(MATCH(H233,{0,1,2,3,4,5},0),2.5,3.5,4.5,5.5,6.5,7.5),"")))</f>
        <v/>
      </c>
      <c r="W233" s="382" t="str">
        <f>IF(AND(I233="YES",COUNTIFS(F$19:F233,F233,I$19:I233,"YES")=1),1,"")</f>
        <v/>
      </c>
      <c r="Z233" s="32"/>
    </row>
    <row r="234" spans="1:26" ht="12.95" customHeight="1" x14ac:dyDescent="0.2">
      <c r="A234" s="32" t="str">
        <f t="shared" si="6"/>
        <v xml:space="preserve"> UNIT </v>
      </c>
      <c r="B234" s="130">
        <v>216</v>
      </c>
      <c r="C234" s="197"/>
      <c r="D234" s="398"/>
      <c r="E234" s="398"/>
      <c r="F234" s="398"/>
      <c r="G234" s="399"/>
      <c r="H234" s="398"/>
      <c r="I234" s="400"/>
      <c r="J234" s="400"/>
      <c r="K234" s="401"/>
      <c r="L234" s="398"/>
      <c r="M234" s="398"/>
      <c r="N234" s="398"/>
      <c r="O234" s="402"/>
      <c r="P234" s="402"/>
      <c r="Q234" s="171" t="str">
        <f>Calculator!M218</f>
        <v/>
      </c>
      <c r="R234" s="340" t="str">
        <f t="shared" si="7"/>
        <v/>
      </c>
      <c r="S234" s="380" t="str" cm="1">
        <f t="array" ref="S234">_xlfn.IFS(Q234="YES",IF(G234&lt;=Calculator!AS218*97%,"",IF(G234&gt;=Calculator!AS218*97%,ROUNDUP(Calculator!AS218*97%,0),ROUNDUP(Calculator!AS218*97%,0))),Q234="NO","",Q234="NA","",Q234="","")</f>
        <v/>
      </c>
      <c r="T234" s="381" cm="1">
        <f t="array" ref="T234">IF(LEN(F234)=0,2,IF(SUMPRODUCT(($F$19:$F$1518=F234)*($C$19:$C$1518=C234))&gt;1, 1, 0))</f>
        <v>2</v>
      </c>
      <c r="U234" s="381">
        <f t="array" ref="U234">IFERROR(1/SUMPRODUCT(($F$19:$F$1518=F234)*($C$19:$C$1518=C234)), IF(LEN(F234)&gt;0, 1, ""))</f>
        <v>6.6755674232309744E-4</v>
      </c>
      <c r="V234" s="382" t="str">
        <f>IF(H234="","",VALUE(IFERROR(CHOOSE(MATCH(H234,{0,1,2,3,4,5},0),2.5,3.5,4.5,5.5,6.5,7.5),"")))</f>
        <v/>
      </c>
      <c r="W234" s="382" t="str">
        <f>IF(AND(I234="YES",COUNTIFS(F$19:F234,F234,I$19:I234,"YES")=1),1,"")</f>
        <v/>
      </c>
      <c r="Z234" s="32"/>
    </row>
    <row r="235" spans="1:26" ht="12.95" customHeight="1" x14ac:dyDescent="0.2">
      <c r="A235" s="32" t="str">
        <f t="shared" si="6"/>
        <v xml:space="preserve"> UNIT </v>
      </c>
      <c r="B235" s="130">
        <v>217</v>
      </c>
      <c r="C235" s="197"/>
      <c r="D235" s="398"/>
      <c r="E235" s="398"/>
      <c r="F235" s="398"/>
      <c r="G235" s="399"/>
      <c r="H235" s="398"/>
      <c r="I235" s="400"/>
      <c r="J235" s="400"/>
      <c r="K235" s="401"/>
      <c r="L235" s="398"/>
      <c r="M235" s="398"/>
      <c r="N235" s="398"/>
      <c r="O235" s="402"/>
      <c r="P235" s="402"/>
      <c r="Q235" s="171" t="str">
        <f>Calculator!M219</f>
        <v/>
      </c>
      <c r="R235" s="340" t="str">
        <f t="shared" si="7"/>
        <v/>
      </c>
      <c r="S235" s="380" t="str" cm="1">
        <f t="array" ref="S235">_xlfn.IFS(Q235="YES",IF(G235&lt;=Calculator!AS219*97%,"",IF(G235&gt;=Calculator!AS219*97%,ROUNDUP(Calculator!AS219*97%,0),ROUNDUP(Calculator!AS219*97%,0))),Q235="NO","",Q235="NA","",Q235="","")</f>
        <v/>
      </c>
      <c r="T235" s="381" cm="1">
        <f t="array" ref="T235">IF(LEN(F235)=0,2,IF(SUMPRODUCT(($F$19:$F$1518=F235)*($C$19:$C$1518=C235))&gt;1, 1, 0))</f>
        <v>2</v>
      </c>
      <c r="U235" s="381">
        <f t="array" ref="U235">IFERROR(1/SUMPRODUCT(($F$19:$F$1518=F235)*($C$19:$C$1518=C235)), IF(LEN(F235)&gt;0, 1, ""))</f>
        <v>6.6755674232309744E-4</v>
      </c>
      <c r="V235" s="382" t="str">
        <f>IF(H235="","",VALUE(IFERROR(CHOOSE(MATCH(H235,{0,1,2,3,4,5},0),2.5,3.5,4.5,5.5,6.5,7.5),"")))</f>
        <v/>
      </c>
      <c r="W235" s="382" t="str">
        <f>IF(AND(I235="YES",COUNTIFS(F$19:F235,F235,I$19:I235,"YES")=1),1,"")</f>
        <v/>
      </c>
      <c r="Z235" s="32"/>
    </row>
    <row r="236" spans="1:26" ht="12.95" customHeight="1" x14ac:dyDescent="0.2">
      <c r="A236" s="32" t="str">
        <f t="shared" si="6"/>
        <v xml:space="preserve"> UNIT </v>
      </c>
      <c r="B236" s="130">
        <v>218</v>
      </c>
      <c r="C236" s="197"/>
      <c r="D236" s="398"/>
      <c r="E236" s="398"/>
      <c r="F236" s="398"/>
      <c r="G236" s="399"/>
      <c r="H236" s="398"/>
      <c r="I236" s="400"/>
      <c r="J236" s="400"/>
      <c r="K236" s="401"/>
      <c r="L236" s="398"/>
      <c r="M236" s="398"/>
      <c r="N236" s="398"/>
      <c r="O236" s="402"/>
      <c r="P236" s="402"/>
      <c r="Q236" s="171" t="str">
        <f>Calculator!M220</f>
        <v/>
      </c>
      <c r="R236" s="340" t="str">
        <f t="shared" si="7"/>
        <v/>
      </c>
      <c r="S236" s="380" t="str" cm="1">
        <f t="array" ref="S236">_xlfn.IFS(Q236="YES",IF(G236&lt;=Calculator!AS220*97%,"",IF(G236&gt;=Calculator!AS220*97%,ROUNDUP(Calculator!AS220*97%,0),ROUNDUP(Calculator!AS220*97%,0))),Q236="NO","",Q236="NA","",Q236="","")</f>
        <v/>
      </c>
      <c r="T236" s="381" cm="1">
        <f t="array" ref="T236">IF(LEN(F236)=0,2,IF(SUMPRODUCT(($F$19:$F$1518=F236)*($C$19:$C$1518=C236))&gt;1, 1, 0))</f>
        <v>2</v>
      </c>
      <c r="U236" s="381">
        <f t="array" ref="U236">IFERROR(1/SUMPRODUCT(($F$19:$F$1518=F236)*($C$19:$C$1518=C236)), IF(LEN(F236)&gt;0, 1, ""))</f>
        <v>6.6755674232309744E-4</v>
      </c>
      <c r="V236" s="382" t="str">
        <f>IF(H236="","",VALUE(IFERROR(CHOOSE(MATCH(H236,{0,1,2,3,4,5},0),2.5,3.5,4.5,5.5,6.5,7.5),"")))</f>
        <v/>
      </c>
      <c r="W236" s="382" t="str">
        <f>IF(AND(I236="YES",COUNTIFS(F$19:F236,F236,I$19:I236,"YES")=1),1,"")</f>
        <v/>
      </c>
      <c r="Z236" s="32"/>
    </row>
    <row r="237" spans="1:26" ht="12.95" customHeight="1" x14ac:dyDescent="0.2">
      <c r="A237" s="32" t="str">
        <f t="shared" si="6"/>
        <v xml:space="preserve"> UNIT </v>
      </c>
      <c r="B237" s="130">
        <v>219</v>
      </c>
      <c r="C237" s="197"/>
      <c r="D237" s="398"/>
      <c r="E237" s="398"/>
      <c r="F237" s="398"/>
      <c r="G237" s="399"/>
      <c r="H237" s="398"/>
      <c r="I237" s="400"/>
      <c r="J237" s="400"/>
      <c r="K237" s="401"/>
      <c r="L237" s="398"/>
      <c r="M237" s="398"/>
      <c r="N237" s="398"/>
      <c r="O237" s="402"/>
      <c r="P237" s="402"/>
      <c r="Q237" s="171" t="str">
        <f>Calculator!M221</f>
        <v/>
      </c>
      <c r="R237" s="340" t="str">
        <f t="shared" si="7"/>
        <v/>
      </c>
      <c r="S237" s="380" t="str" cm="1">
        <f t="array" ref="S237">_xlfn.IFS(Q237="YES",IF(G237&lt;=Calculator!AS221*97%,"",IF(G237&gt;=Calculator!AS221*97%,ROUNDUP(Calculator!AS221*97%,0),ROUNDUP(Calculator!AS221*97%,0))),Q237="NO","",Q237="NA","",Q237="","")</f>
        <v/>
      </c>
      <c r="T237" s="381" cm="1">
        <f t="array" ref="T237">IF(LEN(F237)=0,2,IF(SUMPRODUCT(($F$19:$F$1518=F237)*($C$19:$C$1518=C237))&gt;1, 1, 0))</f>
        <v>2</v>
      </c>
      <c r="U237" s="381">
        <f t="array" ref="U237">IFERROR(1/SUMPRODUCT(($F$19:$F$1518=F237)*($C$19:$C$1518=C237)), IF(LEN(F237)&gt;0, 1, ""))</f>
        <v>6.6755674232309744E-4</v>
      </c>
      <c r="V237" s="382" t="str">
        <f>IF(H237="","",VALUE(IFERROR(CHOOSE(MATCH(H237,{0,1,2,3,4,5},0),2.5,3.5,4.5,5.5,6.5,7.5),"")))</f>
        <v/>
      </c>
      <c r="W237" s="382" t="str">
        <f>IF(AND(I237="YES",COUNTIFS(F$19:F237,F237,I$19:I237,"YES")=1),1,"")</f>
        <v/>
      </c>
      <c r="Z237" s="32"/>
    </row>
    <row r="238" spans="1:26" ht="12.95" customHeight="1" x14ac:dyDescent="0.2">
      <c r="A238" s="32" t="str">
        <f t="shared" si="6"/>
        <v xml:space="preserve"> UNIT </v>
      </c>
      <c r="B238" s="130">
        <v>220</v>
      </c>
      <c r="C238" s="197"/>
      <c r="D238" s="398"/>
      <c r="E238" s="398"/>
      <c r="F238" s="398"/>
      <c r="G238" s="399"/>
      <c r="H238" s="398"/>
      <c r="I238" s="400"/>
      <c r="J238" s="400"/>
      <c r="K238" s="401"/>
      <c r="L238" s="398"/>
      <c r="M238" s="398"/>
      <c r="N238" s="398"/>
      <c r="O238" s="402"/>
      <c r="P238" s="402"/>
      <c r="Q238" s="171" t="str">
        <f>Calculator!M222</f>
        <v/>
      </c>
      <c r="R238" s="340" t="str">
        <f t="shared" si="7"/>
        <v/>
      </c>
      <c r="S238" s="380" t="str" cm="1">
        <f t="array" ref="S238">_xlfn.IFS(Q238="YES",IF(G238&lt;=Calculator!AS222*97%,"",IF(G238&gt;=Calculator!AS222*97%,ROUNDUP(Calculator!AS222*97%,0),ROUNDUP(Calculator!AS222*97%,0))),Q238="NO","",Q238="NA","",Q238="","")</f>
        <v/>
      </c>
      <c r="T238" s="381" cm="1">
        <f t="array" ref="T238">IF(LEN(F238)=0,2,IF(SUMPRODUCT(($F$19:$F$1518=F238)*($C$19:$C$1518=C238))&gt;1, 1, 0))</f>
        <v>2</v>
      </c>
      <c r="U238" s="381">
        <f t="array" ref="U238">IFERROR(1/SUMPRODUCT(($F$19:$F$1518=F238)*($C$19:$C$1518=C238)), IF(LEN(F238)&gt;0, 1, ""))</f>
        <v>6.6755674232309744E-4</v>
      </c>
      <c r="V238" s="382" t="str">
        <f>IF(H238="","",VALUE(IFERROR(CHOOSE(MATCH(H238,{0,1,2,3,4,5},0),2.5,3.5,4.5,5.5,6.5,7.5),"")))</f>
        <v/>
      </c>
      <c r="W238" s="382" t="str">
        <f>IF(AND(I238="YES",COUNTIFS(F$19:F238,F238,I$19:I238,"YES")=1),1,"")</f>
        <v/>
      </c>
      <c r="Z238" s="32"/>
    </row>
    <row r="239" spans="1:26" ht="12.95" customHeight="1" x14ac:dyDescent="0.2">
      <c r="A239" s="32" t="str">
        <f t="shared" si="6"/>
        <v xml:space="preserve"> UNIT </v>
      </c>
      <c r="B239" s="130">
        <v>221</v>
      </c>
      <c r="C239" s="197"/>
      <c r="D239" s="398"/>
      <c r="E239" s="398"/>
      <c r="F239" s="398"/>
      <c r="G239" s="399"/>
      <c r="H239" s="398"/>
      <c r="I239" s="400"/>
      <c r="J239" s="400"/>
      <c r="K239" s="401"/>
      <c r="L239" s="398"/>
      <c r="M239" s="398"/>
      <c r="N239" s="398"/>
      <c r="O239" s="402"/>
      <c r="P239" s="402"/>
      <c r="Q239" s="171" t="str">
        <f>Calculator!M223</f>
        <v/>
      </c>
      <c r="R239" s="340" t="str">
        <f t="shared" si="7"/>
        <v/>
      </c>
      <c r="S239" s="380" t="str" cm="1">
        <f t="array" ref="S239">_xlfn.IFS(Q239="YES",IF(G239&lt;=Calculator!AS223*97%,"",IF(G239&gt;=Calculator!AS223*97%,ROUNDUP(Calculator!AS223*97%,0),ROUNDUP(Calculator!AS223*97%,0))),Q239="NO","",Q239="NA","",Q239="","")</f>
        <v/>
      </c>
      <c r="T239" s="381" cm="1">
        <f t="array" ref="T239">IF(LEN(F239)=0,2,IF(SUMPRODUCT(($F$19:$F$1518=F239)*($C$19:$C$1518=C239))&gt;1, 1, 0))</f>
        <v>2</v>
      </c>
      <c r="U239" s="381">
        <f t="array" ref="U239">IFERROR(1/SUMPRODUCT(($F$19:$F$1518=F239)*($C$19:$C$1518=C239)), IF(LEN(F239)&gt;0, 1, ""))</f>
        <v>6.6755674232309744E-4</v>
      </c>
      <c r="V239" s="382" t="str">
        <f>IF(H239="","",VALUE(IFERROR(CHOOSE(MATCH(H239,{0,1,2,3,4,5},0),2.5,3.5,4.5,5.5,6.5,7.5),"")))</f>
        <v/>
      </c>
      <c r="W239" s="382" t="str">
        <f>IF(AND(I239="YES",COUNTIFS(F$19:F239,F239,I$19:I239,"YES")=1),1,"")</f>
        <v/>
      </c>
      <c r="Z239" s="32"/>
    </row>
    <row r="240" spans="1:26" ht="12.95" customHeight="1" x14ac:dyDescent="0.2">
      <c r="A240" s="32" t="str">
        <f t="shared" si="6"/>
        <v xml:space="preserve"> UNIT </v>
      </c>
      <c r="B240" s="130">
        <v>222</v>
      </c>
      <c r="C240" s="197"/>
      <c r="D240" s="398"/>
      <c r="E240" s="398"/>
      <c r="F240" s="398"/>
      <c r="G240" s="399"/>
      <c r="H240" s="398"/>
      <c r="I240" s="400"/>
      <c r="J240" s="400"/>
      <c r="K240" s="401"/>
      <c r="L240" s="398"/>
      <c r="M240" s="398"/>
      <c r="N240" s="398"/>
      <c r="O240" s="402"/>
      <c r="P240" s="402"/>
      <c r="Q240" s="171" t="str">
        <f>Calculator!M224</f>
        <v/>
      </c>
      <c r="R240" s="340" t="str">
        <f t="shared" si="7"/>
        <v/>
      </c>
      <c r="S240" s="380" t="str" cm="1">
        <f t="array" ref="S240">_xlfn.IFS(Q240="YES",IF(G240&lt;=Calculator!AS224*97%,"",IF(G240&gt;=Calculator!AS224*97%,ROUNDUP(Calculator!AS224*97%,0),ROUNDUP(Calculator!AS224*97%,0))),Q240="NO","",Q240="NA","",Q240="","")</f>
        <v/>
      </c>
      <c r="T240" s="381" cm="1">
        <f t="array" ref="T240">IF(LEN(F240)=0,2,IF(SUMPRODUCT(($F$19:$F$1518=F240)*($C$19:$C$1518=C240))&gt;1, 1, 0))</f>
        <v>2</v>
      </c>
      <c r="U240" s="381">
        <f t="array" ref="U240">IFERROR(1/SUMPRODUCT(($F$19:$F$1518=F240)*($C$19:$C$1518=C240)), IF(LEN(F240)&gt;0, 1, ""))</f>
        <v>6.6755674232309744E-4</v>
      </c>
      <c r="V240" s="382" t="str">
        <f>IF(H240="","",VALUE(IFERROR(CHOOSE(MATCH(H240,{0,1,2,3,4,5},0),2.5,3.5,4.5,5.5,6.5,7.5),"")))</f>
        <v/>
      </c>
      <c r="W240" s="382" t="str">
        <f>IF(AND(I240="YES",COUNTIFS(F$19:F240,F240,I$19:I240,"YES")=1),1,"")</f>
        <v/>
      </c>
      <c r="Z240" s="32"/>
    </row>
    <row r="241" spans="1:26" ht="12.95" customHeight="1" x14ac:dyDescent="0.2">
      <c r="A241" s="32" t="str">
        <f t="shared" si="6"/>
        <v xml:space="preserve"> UNIT </v>
      </c>
      <c r="B241" s="130">
        <v>223</v>
      </c>
      <c r="C241" s="197"/>
      <c r="D241" s="398"/>
      <c r="E241" s="398"/>
      <c r="F241" s="398"/>
      <c r="G241" s="399"/>
      <c r="H241" s="398"/>
      <c r="I241" s="400"/>
      <c r="J241" s="400"/>
      <c r="K241" s="401"/>
      <c r="L241" s="398"/>
      <c r="M241" s="398"/>
      <c r="N241" s="398"/>
      <c r="O241" s="402"/>
      <c r="P241" s="402"/>
      <c r="Q241" s="171" t="str">
        <f>Calculator!M225</f>
        <v/>
      </c>
      <c r="R241" s="340" t="str">
        <f t="shared" si="7"/>
        <v/>
      </c>
      <c r="S241" s="380" t="str" cm="1">
        <f t="array" ref="S241">_xlfn.IFS(Q241="YES",IF(G241&lt;=Calculator!AS225*97%,"",IF(G241&gt;=Calculator!AS225*97%,ROUNDUP(Calculator!AS225*97%,0),ROUNDUP(Calculator!AS225*97%,0))),Q241="NO","",Q241="NA","",Q241="","")</f>
        <v/>
      </c>
      <c r="T241" s="381" cm="1">
        <f t="array" ref="T241">IF(LEN(F241)=0,2,IF(SUMPRODUCT(($F$19:$F$1518=F241)*($C$19:$C$1518=C241))&gt;1, 1, 0))</f>
        <v>2</v>
      </c>
      <c r="U241" s="381">
        <f t="array" ref="U241">IFERROR(1/SUMPRODUCT(($F$19:$F$1518=F241)*($C$19:$C$1518=C241)), IF(LEN(F241)&gt;0, 1, ""))</f>
        <v>6.6755674232309744E-4</v>
      </c>
      <c r="V241" s="382" t="str">
        <f>IF(H241="","",VALUE(IFERROR(CHOOSE(MATCH(H241,{0,1,2,3,4,5},0),2.5,3.5,4.5,5.5,6.5,7.5),"")))</f>
        <v/>
      </c>
      <c r="W241" s="382" t="str">
        <f>IF(AND(I241="YES",COUNTIFS(F$19:F241,F241,I$19:I241,"YES")=1),1,"")</f>
        <v/>
      </c>
      <c r="Z241" s="32"/>
    </row>
    <row r="242" spans="1:26" ht="12.95" customHeight="1" x14ac:dyDescent="0.2">
      <c r="A242" s="32" t="str">
        <f t="shared" si="6"/>
        <v xml:space="preserve"> UNIT </v>
      </c>
      <c r="B242" s="130">
        <v>224</v>
      </c>
      <c r="C242" s="197"/>
      <c r="D242" s="398"/>
      <c r="E242" s="398"/>
      <c r="F242" s="398"/>
      <c r="G242" s="399"/>
      <c r="H242" s="398"/>
      <c r="I242" s="400"/>
      <c r="J242" s="400"/>
      <c r="K242" s="401"/>
      <c r="L242" s="398"/>
      <c r="M242" s="398"/>
      <c r="N242" s="398"/>
      <c r="O242" s="402"/>
      <c r="P242" s="402"/>
      <c r="Q242" s="171" t="str">
        <f>Calculator!M226</f>
        <v/>
      </c>
      <c r="R242" s="340" t="str">
        <f t="shared" si="7"/>
        <v/>
      </c>
      <c r="S242" s="380" t="str" cm="1">
        <f t="array" ref="S242">_xlfn.IFS(Q242="YES",IF(G242&lt;=Calculator!AS226*97%,"",IF(G242&gt;=Calculator!AS226*97%,ROUNDUP(Calculator!AS226*97%,0),ROUNDUP(Calculator!AS226*97%,0))),Q242="NO","",Q242="NA","",Q242="","")</f>
        <v/>
      </c>
      <c r="T242" s="381" cm="1">
        <f t="array" ref="T242">IF(LEN(F242)=0,2,IF(SUMPRODUCT(($F$19:$F$1518=F242)*($C$19:$C$1518=C242))&gt;1, 1, 0))</f>
        <v>2</v>
      </c>
      <c r="U242" s="381">
        <f t="array" ref="U242">IFERROR(1/SUMPRODUCT(($F$19:$F$1518=F242)*($C$19:$C$1518=C242)), IF(LEN(F242)&gt;0, 1, ""))</f>
        <v>6.6755674232309744E-4</v>
      </c>
      <c r="V242" s="382" t="str">
        <f>IF(H242="","",VALUE(IFERROR(CHOOSE(MATCH(H242,{0,1,2,3,4,5},0),2.5,3.5,4.5,5.5,6.5,7.5),"")))</f>
        <v/>
      </c>
      <c r="W242" s="382" t="str">
        <f>IF(AND(I242="YES",COUNTIFS(F$19:F242,F242,I$19:I242,"YES")=1),1,"")</f>
        <v/>
      </c>
      <c r="Z242" s="32"/>
    </row>
    <row r="243" spans="1:26" ht="12.95" customHeight="1" x14ac:dyDescent="0.2">
      <c r="A243" s="32" t="str">
        <f t="shared" si="6"/>
        <v xml:space="preserve"> UNIT </v>
      </c>
      <c r="B243" s="130">
        <v>225</v>
      </c>
      <c r="C243" s="197"/>
      <c r="D243" s="398"/>
      <c r="E243" s="398"/>
      <c r="F243" s="398"/>
      <c r="G243" s="399"/>
      <c r="H243" s="398"/>
      <c r="I243" s="400"/>
      <c r="J243" s="400"/>
      <c r="K243" s="401"/>
      <c r="L243" s="398"/>
      <c r="M243" s="398"/>
      <c r="N243" s="398"/>
      <c r="O243" s="402"/>
      <c r="P243" s="402"/>
      <c r="Q243" s="171" t="str">
        <f>Calculator!M227</f>
        <v/>
      </c>
      <c r="R243" s="340" t="str">
        <f t="shared" si="7"/>
        <v/>
      </c>
      <c r="S243" s="380" t="str" cm="1">
        <f t="array" ref="S243">_xlfn.IFS(Q243="YES",IF(G243&lt;=Calculator!AS227*97%,"",IF(G243&gt;=Calculator!AS227*97%,ROUNDUP(Calculator!AS227*97%,0),ROUNDUP(Calculator!AS227*97%,0))),Q243="NO","",Q243="NA","",Q243="","")</f>
        <v/>
      </c>
      <c r="T243" s="381" cm="1">
        <f t="array" ref="T243">IF(LEN(F243)=0,2,IF(SUMPRODUCT(($F$19:$F$1518=F243)*($C$19:$C$1518=C243))&gt;1, 1, 0))</f>
        <v>2</v>
      </c>
      <c r="U243" s="381">
        <f t="array" ref="U243">IFERROR(1/SUMPRODUCT(($F$19:$F$1518=F243)*($C$19:$C$1518=C243)), IF(LEN(F243)&gt;0, 1, ""))</f>
        <v>6.6755674232309744E-4</v>
      </c>
      <c r="V243" s="382" t="str">
        <f>IF(H243="","",VALUE(IFERROR(CHOOSE(MATCH(H243,{0,1,2,3,4,5},0),2.5,3.5,4.5,5.5,6.5,7.5),"")))</f>
        <v/>
      </c>
      <c r="W243" s="382" t="str">
        <f>IF(AND(I243="YES",COUNTIFS(F$19:F243,F243,I$19:I243,"YES")=1),1,"")</f>
        <v/>
      </c>
      <c r="Z243" s="32"/>
    </row>
    <row r="244" spans="1:26" ht="12.95" customHeight="1" x14ac:dyDescent="0.2">
      <c r="A244" s="32" t="str">
        <f t="shared" si="6"/>
        <v xml:space="preserve"> UNIT </v>
      </c>
      <c r="B244" s="130">
        <v>226</v>
      </c>
      <c r="C244" s="197"/>
      <c r="D244" s="398"/>
      <c r="E244" s="398"/>
      <c r="F244" s="398"/>
      <c r="G244" s="399"/>
      <c r="H244" s="398"/>
      <c r="I244" s="400"/>
      <c r="J244" s="400"/>
      <c r="K244" s="401"/>
      <c r="L244" s="398"/>
      <c r="M244" s="398"/>
      <c r="N244" s="398"/>
      <c r="O244" s="402"/>
      <c r="P244" s="402"/>
      <c r="Q244" s="171" t="str">
        <f>Calculator!M228</f>
        <v/>
      </c>
      <c r="R244" s="340" t="str">
        <f t="shared" si="7"/>
        <v/>
      </c>
      <c r="S244" s="380" t="str" cm="1">
        <f t="array" ref="S244">_xlfn.IFS(Q244="YES",IF(G244&lt;=Calculator!AS228*97%,"",IF(G244&gt;=Calculator!AS228*97%,ROUNDUP(Calculator!AS228*97%,0),ROUNDUP(Calculator!AS228*97%,0))),Q244="NO","",Q244="NA","",Q244="","")</f>
        <v/>
      </c>
      <c r="T244" s="381" cm="1">
        <f t="array" ref="T244">IF(LEN(F244)=0,2,IF(SUMPRODUCT(($F$19:$F$1518=F244)*($C$19:$C$1518=C244))&gt;1, 1, 0))</f>
        <v>2</v>
      </c>
      <c r="U244" s="381">
        <f t="array" ref="U244">IFERROR(1/SUMPRODUCT(($F$19:$F$1518=F244)*($C$19:$C$1518=C244)), IF(LEN(F244)&gt;0, 1, ""))</f>
        <v>6.6755674232309744E-4</v>
      </c>
      <c r="V244" s="382" t="str">
        <f>IF(H244="","",VALUE(IFERROR(CHOOSE(MATCH(H244,{0,1,2,3,4,5},0),2.5,3.5,4.5,5.5,6.5,7.5),"")))</f>
        <v/>
      </c>
      <c r="W244" s="382" t="str">
        <f>IF(AND(I244="YES",COUNTIFS(F$19:F244,F244,I$19:I244,"YES")=1),1,"")</f>
        <v/>
      </c>
      <c r="Z244" s="32"/>
    </row>
    <row r="245" spans="1:26" ht="12.95" customHeight="1" x14ac:dyDescent="0.2">
      <c r="A245" s="32" t="str">
        <f t="shared" si="6"/>
        <v xml:space="preserve"> UNIT </v>
      </c>
      <c r="B245" s="130">
        <v>227</v>
      </c>
      <c r="C245" s="197"/>
      <c r="D245" s="398"/>
      <c r="E245" s="398"/>
      <c r="F245" s="398"/>
      <c r="G245" s="399"/>
      <c r="H245" s="398"/>
      <c r="I245" s="400"/>
      <c r="J245" s="400"/>
      <c r="K245" s="401"/>
      <c r="L245" s="398"/>
      <c r="M245" s="398"/>
      <c r="N245" s="398"/>
      <c r="O245" s="402"/>
      <c r="P245" s="402"/>
      <c r="Q245" s="171" t="str">
        <f>Calculator!M229</f>
        <v/>
      </c>
      <c r="R245" s="340" t="str">
        <f t="shared" si="7"/>
        <v/>
      </c>
      <c r="S245" s="380" t="str" cm="1">
        <f t="array" ref="S245">_xlfn.IFS(Q245="YES",IF(G245&lt;=Calculator!AS229*97%,"",IF(G245&gt;=Calculator!AS229*97%,ROUNDUP(Calculator!AS229*97%,0),ROUNDUP(Calculator!AS229*97%,0))),Q245="NO","",Q245="NA","",Q245="","")</f>
        <v/>
      </c>
      <c r="T245" s="381" cm="1">
        <f t="array" ref="T245">IF(LEN(F245)=0,2,IF(SUMPRODUCT(($F$19:$F$1518=F245)*($C$19:$C$1518=C245))&gt;1, 1, 0))</f>
        <v>2</v>
      </c>
      <c r="U245" s="381">
        <f t="array" ref="U245">IFERROR(1/SUMPRODUCT(($F$19:$F$1518=F245)*($C$19:$C$1518=C245)), IF(LEN(F245)&gt;0, 1, ""))</f>
        <v>6.6755674232309744E-4</v>
      </c>
      <c r="V245" s="382" t="str">
        <f>IF(H245="","",VALUE(IFERROR(CHOOSE(MATCH(H245,{0,1,2,3,4,5},0),2.5,3.5,4.5,5.5,6.5,7.5),"")))</f>
        <v/>
      </c>
      <c r="W245" s="382" t="str">
        <f>IF(AND(I245="YES",COUNTIFS(F$19:F245,F245,I$19:I245,"YES")=1),1,"")</f>
        <v/>
      </c>
      <c r="Z245" s="32"/>
    </row>
    <row r="246" spans="1:26" ht="12.95" customHeight="1" x14ac:dyDescent="0.2">
      <c r="A246" s="32" t="str">
        <f t="shared" si="6"/>
        <v xml:space="preserve"> UNIT </v>
      </c>
      <c r="B246" s="130">
        <v>228</v>
      </c>
      <c r="C246" s="197"/>
      <c r="D246" s="398"/>
      <c r="E246" s="398"/>
      <c r="F246" s="398"/>
      <c r="G246" s="399"/>
      <c r="H246" s="398"/>
      <c r="I246" s="400"/>
      <c r="J246" s="400"/>
      <c r="K246" s="401"/>
      <c r="L246" s="398"/>
      <c r="M246" s="398"/>
      <c r="N246" s="398"/>
      <c r="O246" s="402"/>
      <c r="P246" s="402"/>
      <c r="Q246" s="171" t="str">
        <f>Calculator!M230</f>
        <v/>
      </c>
      <c r="R246" s="340" t="str">
        <f t="shared" si="7"/>
        <v/>
      </c>
      <c r="S246" s="380" t="str" cm="1">
        <f t="array" ref="S246">_xlfn.IFS(Q246="YES",IF(G246&lt;=Calculator!AS230*97%,"",IF(G246&gt;=Calculator!AS230*97%,ROUNDUP(Calculator!AS230*97%,0),ROUNDUP(Calculator!AS230*97%,0))),Q246="NO","",Q246="NA","",Q246="","")</f>
        <v/>
      </c>
      <c r="T246" s="381" cm="1">
        <f t="array" ref="T246">IF(LEN(F246)=0,2,IF(SUMPRODUCT(($F$19:$F$1518=F246)*($C$19:$C$1518=C246))&gt;1, 1, 0))</f>
        <v>2</v>
      </c>
      <c r="U246" s="381">
        <f t="array" ref="U246">IFERROR(1/SUMPRODUCT(($F$19:$F$1518=F246)*($C$19:$C$1518=C246)), IF(LEN(F246)&gt;0, 1, ""))</f>
        <v>6.6755674232309744E-4</v>
      </c>
      <c r="V246" s="382" t="str">
        <f>IF(H246="","",VALUE(IFERROR(CHOOSE(MATCH(H246,{0,1,2,3,4,5},0),2.5,3.5,4.5,5.5,6.5,7.5),"")))</f>
        <v/>
      </c>
      <c r="W246" s="382" t="str">
        <f>IF(AND(I246="YES",COUNTIFS(F$19:F246,F246,I$19:I246,"YES")=1),1,"")</f>
        <v/>
      </c>
      <c r="Z246" s="32"/>
    </row>
    <row r="247" spans="1:26" ht="12.95" customHeight="1" x14ac:dyDescent="0.2">
      <c r="A247" s="32" t="str">
        <f t="shared" si="6"/>
        <v xml:space="preserve"> UNIT </v>
      </c>
      <c r="B247" s="130">
        <v>229</v>
      </c>
      <c r="C247" s="197"/>
      <c r="D247" s="398"/>
      <c r="E247" s="398"/>
      <c r="F247" s="398"/>
      <c r="G247" s="399"/>
      <c r="H247" s="398"/>
      <c r="I247" s="400"/>
      <c r="J247" s="400"/>
      <c r="K247" s="401"/>
      <c r="L247" s="398"/>
      <c r="M247" s="398"/>
      <c r="N247" s="398"/>
      <c r="O247" s="402"/>
      <c r="P247" s="402"/>
      <c r="Q247" s="171" t="str">
        <f>Calculator!M231</f>
        <v/>
      </c>
      <c r="R247" s="340" t="str">
        <f t="shared" si="7"/>
        <v/>
      </c>
      <c r="S247" s="380" t="str" cm="1">
        <f t="array" ref="S247">_xlfn.IFS(Q247="YES",IF(G247&lt;=Calculator!AS231*97%,"",IF(G247&gt;=Calculator!AS231*97%,ROUNDUP(Calculator!AS231*97%,0),ROUNDUP(Calculator!AS231*97%,0))),Q247="NO","",Q247="NA","",Q247="","")</f>
        <v/>
      </c>
      <c r="T247" s="381" cm="1">
        <f t="array" ref="T247">IF(LEN(F247)=0,2,IF(SUMPRODUCT(($F$19:$F$1518=F247)*($C$19:$C$1518=C247))&gt;1, 1, 0))</f>
        <v>2</v>
      </c>
      <c r="U247" s="381">
        <f t="array" ref="U247">IFERROR(1/SUMPRODUCT(($F$19:$F$1518=F247)*($C$19:$C$1518=C247)), IF(LEN(F247)&gt;0, 1, ""))</f>
        <v>6.6755674232309744E-4</v>
      </c>
      <c r="V247" s="382" t="str">
        <f>IF(H247="","",VALUE(IFERROR(CHOOSE(MATCH(H247,{0,1,2,3,4,5},0),2.5,3.5,4.5,5.5,6.5,7.5),"")))</f>
        <v/>
      </c>
      <c r="W247" s="382" t="str">
        <f>IF(AND(I247="YES",COUNTIFS(F$19:F247,F247,I$19:I247,"YES")=1),1,"")</f>
        <v/>
      </c>
      <c r="Z247" s="32"/>
    </row>
    <row r="248" spans="1:26" ht="12.95" customHeight="1" x14ac:dyDescent="0.2">
      <c r="A248" s="32" t="str">
        <f t="shared" si="6"/>
        <v xml:space="preserve"> UNIT </v>
      </c>
      <c r="B248" s="130">
        <v>230</v>
      </c>
      <c r="C248" s="197"/>
      <c r="D248" s="398"/>
      <c r="E248" s="398"/>
      <c r="F248" s="398"/>
      <c r="G248" s="399"/>
      <c r="H248" s="398"/>
      <c r="I248" s="400"/>
      <c r="J248" s="400"/>
      <c r="K248" s="401"/>
      <c r="L248" s="398"/>
      <c r="M248" s="398"/>
      <c r="N248" s="398"/>
      <c r="O248" s="402"/>
      <c r="P248" s="402"/>
      <c r="Q248" s="171" t="str">
        <f>Calculator!M232</f>
        <v/>
      </c>
      <c r="R248" s="340" t="str">
        <f t="shared" si="7"/>
        <v/>
      </c>
      <c r="S248" s="380" t="str" cm="1">
        <f t="array" ref="S248">_xlfn.IFS(Q248="YES",IF(G248&lt;=Calculator!AS232*97%,"",IF(G248&gt;=Calculator!AS232*97%,ROUNDUP(Calculator!AS232*97%,0),ROUNDUP(Calculator!AS232*97%,0))),Q248="NO","",Q248="NA","",Q248="","")</f>
        <v/>
      </c>
      <c r="T248" s="381" cm="1">
        <f t="array" ref="T248">IF(LEN(F248)=0,2,IF(SUMPRODUCT(($F$19:$F$1518=F248)*($C$19:$C$1518=C248))&gt;1, 1, 0))</f>
        <v>2</v>
      </c>
      <c r="U248" s="381">
        <f t="array" ref="U248">IFERROR(1/SUMPRODUCT(($F$19:$F$1518=F248)*($C$19:$C$1518=C248)), IF(LEN(F248)&gt;0, 1, ""))</f>
        <v>6.6755674232309744E-4</v>
      </c>
      <c r="V248" s="382" t="str">
        <f>IF(H248="","",VALUE(IFERROR(CHOOSE(MATCH(H248,{0,1,2,3,4,5},0),2.5,3.5,4.5,5.5,6.5,7.5),"")))</f>
        <v/>
      </c>
      <c r="W248" s="382" t="str">
        <f>IF(AND(I248="YES",COUNTIFS(F$19:F248,F248,I$19:I248,"YES")=1),1,"")</f>
        <v/>
      </c>
      <c r="Z248" s="32"/>
    </row>
    <row r="249" spans="1:26" ht="12.95" customHeight="1" x14ac:dyDescent="0.2">
      <c r="A249" s="32" t="str">
        <f t="shared" si="6"/>
        <v xml:space="preserve"> UNIT </v>
      </c>
      <c r="B249" s="130">
        <v>231</v>
      </c>
      <c r="C249" s="197"/>
      <c r="D249" s="398"/>
      <c r="E249" s="398"/>
      <c r="F249" s="398"/>
      <c r="G249" s="399"/>
      <c r="H249" s="398"/>
      <c r="I249" s="400"/>
      <c r="J249" s="400"/>
      <c r="K249" s="401"/>
      <c r="L249" s="398"/>
      <c r="M249" s="398"/>
      <c r="N249" s="398"/>
      <c r="O249" s="402"/>
      <c r="P249" s="402"/>
      <c r="Q249" s="171" t="str">
        <f>Calculator!M233</f>
        <v/>
      </c>
      <c r="R249" s="340" t="str">
        <f t="shared" si="7"/>
        <v/>
      </c>
      <c r="S249" s="380" t="str" cm="1">
        <f t="array" ref="S249">_xlfn.IFS(Q249="YES",IF(G249&lt;=Calculator!AS233*97%,"",IF(G249&gt;=Calculator!AS233*97%,ROUNDUP(Calculator!AS233*97%,0),ROUNDUP(Calculator!AS233*97%,0))),Q249="NO","",Q249="NA","",Q249="","")</f>
        <v/>
      </c>
      <c r="T249" s="381" cm="1">
        <f t="array" ref="T249">IF(LEN(F249)=0,2,IF(SUMPRODUCT(($F$19:$F$1518=F249)*($C$19:$C$1518=C249))&gt;1, 1, 0))</f>
        <v>2</v>
      </c>
      <c r="U249" s="381">
        <f t="array" ref="U249">IFERROR(1/SUMPRODUCT(($F$19:$F$1518=F249)*($C$19:$C$1518=C249)), IF(LEN(F249)&gt;0, 1, ""))</f>
        <v>6.6755674232309744E-4</v>
      </c>
      <c r="V249" s="382" t="str">
        <f>IF(H249="","",VALUE(IFERROR(CHOOSE(MATCH(H249,{0,1,2,3,4,5},0),2.5,3.5,4.5,5.5,6.5,7.5),"")))</f>
        <v/>
      </c>
      <c r="W249" s="382" t="str">
        <f>IF(AND(I249="YES",COUNTIFS(F$19:F249,F249,I$19:I249,"YES")=1),1,"")</f>
        <v/>
      </c>
      <c r="Z249" s="32"/>
    </row>
    <row r="250" spans="1:26" ht="12.95" customHeight="1" x14ac:dyDescent="0.2">
      <c r="A250" s="32" t="str">
        <f t="shared" si="6"/>
        <v xml:space="preserve"> UNIT </v>
      </c>
      <c r="B250" s="130">
        <v>232</v>
      </c>
      <c r="C250" s="197"/>
      <c r="D250" s="398"/>
      <c r="E250" s="398"/>
      <c r="F250" s="398"/>
      <c r="G250" s="399"/>
      <c r="H250" s="398"/>
      <c r="I250" s="400"/>
      <c r="J250" s="400"/>
      <c r="K250" s="401"/>
      <c r="L250" s="398"/>
      <c r="M250" s="398"/>
      <c r="N250" s="398"/>
      <c r="O250" s="402"/>
      <c r="P250" s="402"/>
      <c r="Q250" s="171" t="str">
        <f>Calculator!M234</f>
        <v/>
      </c>
      <c r="R250" s="340" t="str">
        <f t="shared" si="7"/>
        <v/>
      </c>
      <c r="S250" s="380" t="str" cm="1">
        <f t="array" ref="S250">_xlfn.IFS(Q250="YES",IF(G250&lt;=Calculator!AS234*97%,"",IF(G250&gt;=Calculator!AS234*97%,ROUNDUP(Calculator!AS234*97%,0),ROUNDUP(Calculator!AS234*97%,0))),Q250="NO","",Q250="NA","",Q250="","")</f>
        <v/>
      </c>
      <c r="T250" s="381" cm="1">
        <f t="array" ref="T250">IF(LEN(F250)=0,2,IF(SUMPRODUCT(($F$19:$F$1518=F250)*($C$19:$C$1518=C250))&gt;1, 1, 0))</f>
        <v>2</v>
      </c>
      <c r="U250" s="381">
        <f t="array" ref="U250">IFERROR(1/SUMPRODUCT(($F$19:$F$1518=F250)*($C$19:$C$1518=C250)), IF(LEN(F250)&gt;0, 1, ""))</f>
        <v>6.6755674232309744E-4</v>
      </c>
      <c r="V250" s="382" t="str">
        <f>IF(H250="","",VALUE(IFERROR(CHOOSE(MATCH(H250,{0,1,2,3,4,5},0),2.5,3.5,4.5,5.5,6.5,7.5),"")))</f>
        <v/>
      </c>
      <c r="W250" s="382" t="str">
        <f>IF(AND(I250="YES",COUNTIFS(F$19:F250,F250,I$19:I250,"YES")=1),1,"")</f>
        <v/>
      </c>
      <c r="Z250" s="32"/>
    </row>
    <row r="251" spans="1:26" ht="12.95" customHeight="1" x14ac:dyDescent="0.2">
      <c r="A251" s="32" t="str">
        <f t="shared" si="6"/>
        <v xml:space="preserve"> UNIT </v>
      </c>
      <c r="B251" s="130">
        <v>233</v>
      </c>
      <c r="C251" s="197"/>
      <c r="D251" s="398"/>
      <c r="E251" s="398"/>
      <c r="F251" s="398"/>
      <c r="G251" s="399"/>
      <c r="H251" s="398"/>
      <c r="I251" s="400"/>
      <c r="J251" s="400"/>
      <c r="K251" s="401"/>
      <c r="L251" s="398"/>
      <c r="M251" s="398"/>
      <c r="N251" s="398"/>
      <c r="O251" s="402"/>
      <c r="P251" s="402"/>
      <c r="Q251" s="171" t="str">
        <f>Calculator!M235</f>
        <v/>
      </c>
      <c r="R251" s="340" t="str">
        <f t="shared" si="7"/>
        <v/>
      </c>
      <c r="S251" s="380" t="str" cm="1">
        <f t="array" ref="S251">_xlfn.IFS(Q251="YES",IF(G251&lt;=Calculator!AS235*97%,"",IF(G251&gt;=Calculator!AS235*97%,ROUNDUP(Calculator!AS235*97%,0),ROUNDUP(Calculator!AS235*97%,0))),Q251="NO","",Q251="NA","",Q251="","")</f>
        <v/>
      </c>
      <c r="T251" s="381" cm="1">
        <f t="array" ref="T251">IF(LEN(F251)=0,2,IF(SUMPRODUCT(($F$19:$F$1518=F251)*($C$19:$C$1518=C251))&gt;1, 1, 0))</f>
        <v>2</v>
      </c>
      <c r="U251" s="381">
        <f t="array" ref="U251">IFERROR(1/SUMPRODUCT(($F$19:$F$1518=F251)*($C$19:$C$1518=C251)), IF(LEN(F251)&gt;0, 1, ""))</f>
        <v>6.6755674232309744E-4</v>
      </c>
      <c r="V251" s="382" t="str">
        <f>IF(H251="","",VALUE(IFERROR(CHOOSE(MATCH(H251,{0,1,2,3,4,5},0),2.5,3.5,4.5,5.5,6.5,7.5),"")))</f>
        <v/>
      </c>
      <c r="W251" s="382" t="str">
        <f>IF(AND(I251="YES",COUNTIFS(F$19:F251,F251,I$19:I251,"YES")=1),1,"")</f>
        <v/>
      </c>
      <c r="Z251" s="32"/>
    </row>
    <row r="252" spans="1:26" ht="12.95" customHeight="1" x14ac:dyDescent="0.2">
      <c r="A252" s="32" t="str">
        <f t="shared" si="6"/>
        <v xml:space="preserve"> UNIT </v>
      </c>
      <c r="B252" s="130">
        <v>234</v>
      </c>
      <c r="C252" s="197"/>
      <c r="D252" s="398"/>
      <c r="E252" s="398"/>
      <c r="F252" s="398"/>
      <c r="G252" s="399"/>
      <c r="H252" s="398"/>
      <c r="I252" s="400"/>
      <c r="J252" s="400"/>
      <c r="K252" s="401"/>
      <c r="L252" s="398"/>
      <c r="M252" s="398"/>
      <c r="N252" s="398"/>
      <c r="O252" s="402"/>
      <c r="P252" s="402"/>
      <c r="Q252" s="171" t="str">
        <f>Calculator!M236</f>
        <v/>
      </c>
      <c r="R252" s="340" t="str">
        <f t="shared" si="7"/>
        <v/>
      </c>
      <c r="S252" s="380" t="str" cm="1">
        <f t="array" ref="S252">_xlfn.IFS(Q252="YES",IF(G252&lt;=Calculator!AS236*97%,"",IF(G252&gt;=Calculator!AS236*97%,ROUNDUP(Calculator!AS236*97%,0),ROUNDUP(Calculator!AS236*97%,0))),Q252="NO","",Q252="NA","",Q252="","")</f>
        <v/>
      </c>
      <c r="T252" s="381" cm="1">
        <f t="array" ref="T252">IF(LEN(F252)=0,2,IF(SUMPRODUCT(($F$19:$F$1518=F252)*($C$19:$C$1518=C252))&gt;1, 1, 0))</f>
        <v>2</v>
      </c>
      <c r="U252" s="381">
        <f t="array" ref="U252">IFERROR(1/SUMPRODUCT(($F$19:$F$1518=F252)*($C$19:$C$1518=C252)), IF(LEN(F252)&gt;0, 1, ""))</f>
        <v>6.6755674232309744E-4</v>
      </c>
      <c r="V252" s="382" t="str">
        <f>IF(H252="","",VALUE(IFERROR(CHOOSE(MATCH(H252,{0,1,2,3,4,5},0),2.5,3.5,4.5,5.5,6.5,7.5),"")))</f>
        <v/>
      </c>
      <c r="W252" s="382" t="str">
        <f>IF(AND(I252="YES",COUNTIFS(F$19:F252,F252,I$19:I252,"YES")=1),1,"")</f>
        <v/>
      </c>
      <c r="Z252" s="32"/>
    </row>
    <row r="253" spans="1:26" ht="12.95" customHeight="1" x14ac:dyDescent="0.2">
      <c r="A253" s="32" t="str">
        <f t="shared" si="6"/>
        <v xml:space="preserve"> UNIT </v>
      </c>
      <c r="B253" s="130">
        <v>235</v>
      </c>
      <c r="C253" s="197"/>
      <c r="D253" s="398"/>
      <c r="E253" s="398"/>
      <c r="F253" s="398"/>
      <c r="G253" s="399"/>
      <c r="H253" s="398"/>
      <c r="I253" s="400"/>
      <c r="J253" s="400"/>
      <c r="K253" s="401"/>
      <c r="L253" s="398"/>
      <c r="M253" s="398"/>
      <c r="N253" s="398"/>
      <c r="O253" s="402"/>
      <c r="P253" s="402"/>
      <c r="Q253" s="171" t="str">
        <f>Calculator!M237</f>
        <v/>
      </c>
      <c r="R253" s="340" t="str">
        <f t="shared" si="7"/>
        <v/>
      </c>
      <c r="S253" s="380" t="str" cm="1">
        <f t="array" ref="S253">_xlfn.IFS(Q253="YES",IF(G253&lt;=Calculator!AS237*97%,"",IF(G253&gt;=Calculator!AS237*97%,ROUNDUP(Calculator!AS237*97%,0),ROUNDUP(Calculator!AS237*97%,0))),Q253="NO","",Q253="NA","",Q253="","")</f>
        <v/>
      </c>
      <c r="T253" s="381" cm="1">
        <f t="array" ref="T253">IF(LEN(F253)=0,2,IF(SUMPRODUCT(($F$19:$F$1518=F253)*($C$19:$C$1518=C253))&gt;1, 1, 0))</f>
        <v>2</v>
      </c>
      <c r="U253" s="381">
        <f t="array" ref="U253">IFERROR(1/SUMPRODUCT(($F$19:$F$1518=F253)*($C$19:$C$1518=C253)), IF(LEN(F253)&gt;0, 1, ""))</f>
        <v>6.6755674232309744E-4</v>
      </c>
      <c r="V253" s="382" t="str">
        <f>IF(H253="","",VALUE(IFERROR(CHOOSE(MATCH(H253,{0,1,2,3,4,5},0),2.5,3.5,4.5,5.5,6.5,7.5),"")))</f>
        <v/>
      </c>
      <c r="W253" s="382" t="str">
        <f>IF(AND(I253="YES",COUNTIFS(F$19:F253,F253,I$19:I253,"YES")=1),1,"")</f>
        <v/>
      </c>
      <c r="Z253" s="32"/>
    </row>
    <row r="254" spans="1:26" ht="12.95" customHeight="1" x14ac:dyDescent="0.2">
      <c r="A254" s="32" t="str">
        <f t="shared" si="6"/>
        <v xml:space="preserve"> UNIT </v>
      </c>
      <c r="B254" s="130">
        <v>236</v>
      </c>
      <c r="C254" s="197"/>
      <c r="D254" s="398"/>
      <c r="E254" s="398"/>
      <c r="F254" s="398"/>
      <c r="G254" s="399"/>
      <c r="H254" s="398"/>
      <c r="I254" s="400"/>
      <c r="J254" s="400"/>
      <c r="K254" s="401"/>
      <c r="L254" s="398"/>
      <c r="M254" s="398"/>
      <c r="N254" s="398"/>
      <c r="O254" s="402"/>
      <c r="P254" s="402"/>
      <c r="Q254" s="171" t="str">
        <f>Calculator!M238</f>
        <v/>
      </c>
      <c r="R254" s="340" t="str">
        <f t="shared" si="7"/>
        <v/>
      </c>
      <c r="S254" s="380" t="str" cm="1">
        <f t="array" ref="S254">_xlfn.IFS(Q254="YES",IF(G254&lt;=Calculator!AS238*97%,"",IF(G254&gt;=Calculator!AS238*97%,ROUNDUP(Calculator!AS238*97%,0),ROUNDUP(Calculator!AS238*97%,0))),Q254="NO","",Q254="NA","",Q254="","")</f>
        <v/>
      </c>
      <c r="T254" s="381" cm="1">
        <f t="array" ref="T254">IF(LEN(F254)=0,2,IF(SUMPRODUCT(($F$19:$F$1518=F254)*($C$19:$C$1518=C254))&gt;1, 1, 0))</f>
        <v>2</v>
      </c>
      <c r="U254" s="381">
        <f t="array" ref="U254">IFERROR(1/SUMPRODUCT(($F$19:$F$1518=F254)*($C$19:$C$1518=C254)), IF(LEN(F254)&gt;0, 1, ""))</f>
        <v>6.6755674232309744E-4</v>
      </c>
      <c r="V254" s="382" t="str">
        <f>IF(H254="","",VALUE(IFERROR(CHOOSE(MATCH(H254,{0,1,2,3,4,5},0),2.5,3.5,4.5,5.5,6.5,7.5),"")))</f>
        <v/>
      </c>
      <c r="W254" s="382" t="str">
        <f>IF(AND(I254="YES",COUNTIFS(F$19:F254,F254,I$19:I254,"YES")=1),1,"")</f>
        <v/>
      </c>
      <c r="Z254" s="32"/>
    </row>
    <row r="255" spans="1:26" ht="12.95" customHeight="1" x14ac:dyDescent="0.2">
      <c r="A255" s="32" t="str">
        <f t="shared" si="6"/>
        <v xml:space="preserve"> UNIT </v>
      </c>
      <c r="B255" s="130">
        <v>237</v>
      </c>
      <c r="C255" s="197"/>
      <c r="D255" s="398"/>
      <c r="E255" s="398"/>
      <c r="F255" s="398"/>
      <c r="G255" s="399"/>
      <c r="H255" s="398"/>
      <c r="I255" s="400"/>
      <c r="J255" s="400"/>
      <c r="K255" s="401"/>
      <c r="L255" s="398"/>
      <c r="M255" s="398"/>
      <c r="N255" s="398"/>
      <c r="O255" s="402"/>
      <c r="P255" s="402"/>
      <c r="Q255" s="171" t="str">
        <f>Calculator!M239</f>
        <v/>
      </c>
      <c r="R255" s="340" t="str">
        <f t="shared" si="7"/>
        <v/>
      </c>
      <c r="S255" s="380" t="str" cm="1">
        <f t="array" ref="S255">_xlfn.IFS(Q255="YES",IF(G255&lt;=Calculator!AS239*97%,"",IF(G255&gt;=Calculator!AS239*97%,ROUNDUP(Calculator!AS239*97%,0),ROUNDUP(Calculator!AS239*97%,0))),Q255="NO","",Q255="NA","",Q255="","")</f>
        <v/>
      </c>
      <c r="T255" s="381" cm="1">
        <f t="array" ref="T255">IF(LEN(F255)=0,2,IF(SUMPRODUCT(($F$19:$F$1518=F255)*($C$19:$C$1518=C255))&gt;1, 1, 0))</f>
        <v>2</v>
      </c>
      <c r="U255" s="381">
        <f t="array" ref="U255">IFERROR(1/SUMPRODUCT(($F$19:$F$1518=F255)*($C$19:$C$1518=C255)), IF(LEN(F255)&gt;0, 1, ""))</f>
        <v>6.6755674232309744E-4</v>
      </c>
      <c r="V255" s="382" t="str">
        <f>IF(H255="","",VALUE(IFERROR(CHOOSE(MATCH(H255,{0,1,2,3,4,5},0),2.5,3.5,4.5,5.5,6.5,7.5),"")))</f>
        <v/>
      </c>
      <c r="W255" s="382" t="str">
        <f>IF(AND(I255="YES",COUNTIFS(F$19:F255,F255,I$19:I255,"YES")=1),1,"")</f>
        <v/>
      </c>
      <c r="Z255" s="32"/>
    </row>
    <row r="256" spans="1:26" ht="12.95" customHeight="1" x14ac:dyDescent="0.2">
      <c r="A256" s="32" t="str">
        <f t="shared" si="6"/>
        <v xml:space="preserve"> UNIT </v>
      </c>
      <c r="B256" s="130">
        <v>238</v>
      </c>
      <c r="C256" s="197"/>
      <c r="D256" s="398"/>
      <c r="E256" s="398"/>
      <c r="F256" s="398"/>
      <c r="G256" s="399"/>
      <c r="H256" s="398"/>
      <c r="I256" s="400"/>
      <c r="J256" s="400"/>
      <c r="K256" s="401"/>
      <c r="L256" s="398"/>
      <c r="M256" s="398"/>
      <c r="N256" s="398"/>
      <c r="O256" s="402"/>
      <c r="P256" s="402"/>
      <c r="Q256" s="171" t="str">
        <f>Calculator!M240</f>
        <v/>
      </c>
      <c r="R256" s="340" t="str">
        <f t="shared" si="7"/>
        <v/>
      </c>
      <c r="S256" s="380" t="str" cm="1">
        <f t="array" ref="S256">_xlfn.IFS(Q256="YES",IF(G256&lt;=Calculator!AS240*97%,"",IF(G256&gt;=Calculator!AS240*97%,ROUNDUP(Calculator!AS240*97%,0),ROUNDUP(Calculator!AS240*97%,0))),Q256="NO","",Q256="NA","",Q256="","")</f>
        <v/>
      </c>
      <c r="T256" s="381" cm="1">
        <f t="array" ref="T256">IF(LEN(F256)=0,2,IF(SUMPRODUCT(($F$19:$F$1518=F256)*($C$19:$C$1518=C256))&gt;1, 1, 0))</f>
        <v>2</v>
      </c>
      <c r="U256" s="381">
        <f t="array" ref="U256">IFERROR(1/SUMPRODUCT(($F$19:$F$1518=F256)*($C$19:$C$1518=C256)), IF(LEN(F256)&gt;0, 1, ""))</f>
        <v>6.6755674232309744E-4</v>
      </c>
      <c r="V256" s="382" t="str">
        <f>IF(H256="","",VALUE(IFERROR(CHOOSE(MATCH(H256,{0,1,2,3,4,5},0),2.5,3.5,4.5,5.5,6.5,7.5),"")))</f>
        <v/>
      </c>
      <c r="W256" s="382" t="str">
        <f>IF(AND(I256="YES",COUNTIFS(F$19:F256,F256,I$19:I256,"YES")=1),1,"")</f>
        <v/>
      </c>
      <c r="Z256" s="32"/>
    </row>
    <row r="257" spans="1:26" ht="12.95" customHeight="1" x14ac:dyDescent="0.2">
      <c r="A257" s="32" t="str">
        <f t="shared" si="6"/>
        <v xml:space="preserve"> UNIT </v>
      </c>
      <c r="B257" s="130">
        <v>239</v>
      </c>
      <c r="C257" s="197"/>
      <c r="D257" s="398"/>
      <c r="E257" s="398"/>
      <c r="F257" s="398"/>
      <c r="G257" s="399"/>
      <c r="H257" s="398"/>
      <c r="I257" s="400"/>
      <c r="J257" s="400"/>
      <c r="K257" s="401"/>
      <c r="L257" s="398"/>
      <c r="M257" s="398"/>
      <c r="N257" s="398"/>
      <c r="O257" s="402"/>
      <c r="P257" s="402"/>
      <c r="Q257" s="171" t="str">
        <f>Calculator!M241</f>
        <v/>
      </c>
      <c r="R257" s="340" t="str">
        <f t="shared" si="7"/>
        <v/>
      </c>
      <c r="S257" s="380" t="str" cm="1">
        <f t="array" ref="S257">_xlfn.IFS(Q257="YES",IF(G257&lt;=Calculator!AS241*97%,"",IF(G257&gt;=Calculator!AS241*97%,ROUNDUP(Calculator!AS241*97%,0),ROUNDUP(Calculator!AS241*97%,0))),Q257="NO","",Q257="NA","",Q257="","")</f>
        <v/>
      </c>
      <c r="T257" s="381" cm="1">
        <f t="array" ref="T257">IF(LEN(F257)=0,2,IF(SUMPRODUCT(($F$19:$F$1518=F257)*($C$19:$C$1518=C257))&gt;1, 1, 0))</f>
        <v>2</v>
      </c>
      <c r="U257" s="381">
        <f t="array" ref="U257">IFERROR(1/SUMPRODUCT(($F$19:$F$1518=F257)*($C$19:$C$1518=C257)), IF(LEN(F257)&gt;0, 1, ""))</f>
        <v>6.6755674232309744E-4</v>
      </c>
      <c r="V257" s="382" t="str">
        <f>IF(H257="","",VALUE(IFERROR(CHOOSE(MATCH(H257,{0,1,2,3,4,5},0),2.5,3.5,4.5,5.5,6.5,7.5),"")))</f>
        <v/>
      </c>
      <c r="W257" s="382" t="str">
        <f>IF(AND(I257="YES",COUNTIFS(F$19:F257,F257,I$19:I257,"YES")=1),1,"")</f>
        <v/>
      </c>
      <c r="Z257" s="32"/>
    </row>
    <row r="258" spans="1:26" ht="12.95" customHeight="1" x14ac:dyDescent="0.2">
      <c r="A258" s="32" t="str">
        <f t="shared" si="6"/>
        <v xml:space="preserve"> UNIT </v>
      </c>
      <c r="B258" s="130">
        <v>240</v>
      </c>
      <c r="C258" s="197"/>
      <c r="D258" s="398"/>
      <c r="E258" s="398"/>
      <c r="F258" s="398"/>
      <c r="G258" s="399"/>
      <c r="H258" s="398"/>
      <c r="I258" s="400"/>
      <c r="J258" s="400"/>
      <c r="K258" s="401"/>
      <c r="L258" s="398"/>
      <c r="M258" s="398"/>
      <c r="N258" s="398"/>
      <c r="O258" s="402"/>
      <c r="P258" s="402"/>
      <c r="Q258" s="171" t="str">
        <f>Calculator!M242</f>
        <v/>
      </c>
      <c r="R258" s="340" t="str">
        <f t="shared" si="7"/>
        <v/>
      </c>
      <c r="S258" s="380" t="str" cm="1">
        <f t="array" ref="S258">_xlfn.IFS(Q258="YES",IF(G258&lt;=Calculator!AS242*97%,"",IF(G258&gt;=Calculator!AS242*97%,ROUNDUP(Calculator!AS242*97%,0),ROUNDUP(Calculator!AS242*97%,0))),Q258="NO","",Q258="NA","",Q258="","")</f>
        <v/>
      </c>
      <c r="T258" s="381" cm="1">
        <f t="array" ref="T258">IF(LEN(F258)=0,2,IF(SUMPRODUCT(($F$19:$F$1518=F258)*($C$19:$C$1518=C258))&gt;1, 1, 0))</f>
        <v>2</v>
      </c>
      <c r="U258" s="381">
        <f t="array" ref="U258">IFERROR(1/SUMPRODUCT(($F$19:$F$1518=F258)*($C$19:$C$1518=C258)), IF(LEN(F258)&gt;0, 1, ""))</f>
        <v>6.6755674232309744E-4</v>
      </c>
      <c r="V258" s="382" t="str">
        <f>IF(H258="","",VALUE(IFERROR(CHOOSE(MATCH(H258,{0,1,2,3,4,5},0),2.5,3.5,4.5,5.5,6.5,7.5),"")))</f>
        <v/>
      </c>
      <c r="W258" s="382" t="str">
        <f>IF(AND(I258="YES",COUNTIFS(F$19:F258,F258,I$19:I258,"YES")=1),1,"")</f>
        <v/>
      </c>
      <c r="Z258" s="32"/>
    </row>
    <row r="259" spans="1:26" ht="12.95" customHeight="1" x14ac:dyDescent="0.2">
      <c r="A259" s="32" t="str">
        <f t="shared" si="6"/>
        <v xml:space="preserve"> UNIT </v>
      </c>
      <c r="B259" s="130">
        <v>241</v>
      </c>
      <c r="C259" s="197"/>
      <c r="D259" s="398"/>
      <c r="E259" s="398"/>
      <c r="F259" s="398"/>
      <c r="G259" s="399"/>
      <c r="H259" s="398"/>
      <c r="I259" s="400"/>
      <c r="J259" s="400"/>
      <c r="K259" s="401"/>
      <c r="L259" s="398"/>
      <c r="M259" s="398"/>
      <c r="N259" s="398"/>
      <c r="O259" s="402"/>
      <c r="P259" s="402"/>
      <c r="Q259" s="171" t="str">
        <f>Calculator!M243</f>
        <v/>
      </c>
      <c r="R259" s="340" t="str">
        <f t="shared" si="7"/>
        <v/>
      </c>
      <c r="S259" s="380" t="str" cm="1">
        <f t="array" ref="S259">_xlfn.IFS(Q259="YES",IF(G259&lt;=Calculator!AS243*97%,"",IF(G259&gt;=Calculator!AS243*97%,ROUNDUP(Calculator!AS243*97%,0),ROUNDUP(Calculator!AS243*97%,0))),Q259="NO","",Q259="NA","",Q259="","")</f>
        <v/>
      </c>
      <c r="T259" s="381" cm="1">
        <f t="array" ref="T259">IF(LEN(F259)=0,2,IF(SUMPRODUCT(($F$19:$F$1518=F259)*($C$19:$C$1518=C259))&gt;1, 1, 0))</f>
        <v>2</v>
      </c>
      <c r="U259" s="381">
        <f t="array" ref="U259">IFERROR(1/SUMPRODUCT(($F$19:$F$1518=F259)*($C$19:$C$1518=C259)), IF(LEN(F259)&gt;0, 1, ""))</f>
        <v>6.6755674232309744E-4</v>
      </c>
      <c r="V259" s="382" t="str">
        <f>IF(H259="","",VALUE(IFERROR(CHOOSE(MATCH(H259,{0,1,2,3,4,5},0),2.5,3.5,4.5,5.5,6.5,7.5),"")))</f>
        <v/>
      </c>
      <c r="W259" s="382" t="str">
        <f>IF(AND(I259="YES",COUNTIFS(F$19:F259,F259,I$19:I259,"YES")=1),1,"")</f>
        <v/>
      </c>
      <c r="Z259" s="32"/>
    </row>
    <row r="260" spans="1:26" ht="12.95" customHeight="1" x14ac:dyDescent="0.2">
      <c r="A260" s="32" t="str">
        <f t="shared" si="6"/>
        <v xml:space="preserve"> UNIT </v>
      </c>
      <c r="B260" s="130">
        <v>242</v>
      </c>
      <c r="C260" s="197"/>
      <c r="D260" s="398"/>
      <c r="E260" s="398"/>
      <c r="F260" s="398"/>
      <c r="G260" s="399"/>
      <c r="H260" s="398"/>
      <c r="I260" s="400"/>
      <c r="J260" s="400"/>
      <c r="K260" s="401"/>
      <c r="L260" s="398"/>
      <c r="M260" s="398"/>
      <c r="N260" s="398"/>
      <c r="O260" s="402"/>
      <c r="P260" s="402"/>
      <c r="Q260" s="171" t="str">
        <f>Calculator!M244</f>
        <v/>
      </c>
      <c r="R260" s="340" t="str">
        <f t="shared" si="7"/>
        <v/>
      </c>
      <c r="S260" s="380" t="str" cm="1">
        <f t="array" ref="S260">_xlfn.IFS(Q260="YES",IF(G260&lt;=Calculator!AS244*97%,"",IF(G260&gt;=Calculator!AS244*97%,ROUNDUP(Calculator!AS244*97%,0),ROUNDUP(Calculator!AS244*97%,0))),Q260="NO","",Q260="NA","",Q260="","")</f>
        <v/>
      </c>
      <c r="T260" s="381" cm="1">
        <f t="array" ref="T260">IF(LEN(F260)=0,2,IF(SUMPRODUCT(($F$19:$F$1518=F260)*($C$19:$C$1518=C260))&gt;1, 1, 0))</f>
        <v>2</v>
      </c>
      <c r="U260" s="381">
        <f t="array" ref="U260">IFERROR(1/SUMPRODUCT(($F$19:$F$1518=F260)*($C$19:$C$1518=C260)), IF(LEN(F260)&gt;0, 1, ""))</f>
        <v>6.6755674232309744E-4</v>
      </c>
      <c r="V260" s="382" t="str">
        <f>IF(H260="","",VALUE(IFERROR(CHOOSE(MATCH(H260,{0,1,2,3,4,5},0),2.5,3.5,4.5,5.5,6.5,7.5),"")))</f>
        <v/>
      </c>
      <c r="W260" s="382" t="str">
        <f>IF(AND(I260="YES",COUNTIFS(F$19:F260,F260,I$19:I260,"YES")=1),1,"")</f>
        <v/>
      </c>
      <c r="Z260" s="32"/>
    </row>
    <row r="261" spans="1:26" ht="12.95" customHeight="1" x14ac:dyDescent="0.2">
      <c r="A261" s="32" t="str">
        <f t="shared" si="6"/>
        <v xml:space="preserve"> UNIT </v>
      </c>
      <c r="B261" s="130">
        <v>243</v>
      </c>
      <c r="C261" s="197"/>
      <c r="D261" s="398"/>
      <c r="E261" s="398"/>
      <c r="F261" s="398"/>
      <c r="G261" s="399"/>
      <c r="H261" s="398"/>
      <c r="I261" s="400"/>
      <c r="J261" s="400"/>
      <c r="K261" s="401"/>
      <c r="L261" s="398"/>
      <c r="M261" s="398"/>
      <c r="N261" s="398"/>
      <c r="O261" s="402"/>
      <c r="P261" s="402"/>
      <c r="Q261" s="171" t="str">
        <f>Calculator!M245</f>
        <v/>
      </c>
      <c r="R261" s="340" t="str">
        <f t="shared" si="7"/>
        <v/>
      </c>
      <c r="S261" s="380" t="str" cm="1">
        <f t="array" ref="S261">_xlfn.IFS(Q261="YES",IF(G261&lt;=Calculator!AS245*97%,"",IF(G261&gt;=Calculator!AS245*97%,ROUNDUP(Calculator!AS245*97%,0),ROUNDUP(Calculator!AS245*97%,0))),Q261="NO","",Q261="NA","",Q261="","")</f>
        <v/>
      </c>
      <c r="T261" s="381" cm="1">
        <f t="array" ref="T261">IF(LEN(F261)=0,2,IF(SUMPRODUCT(($F$19:$F$1518=F261)*($C$19:$C$1518=C261))&gt;1, 1, 0))</f>
        <v>2</v>
      </c>
      <c r="U261" s="381">
        <f t="array" ref="U261">IFERROR(1/SUMPRODUCT(($F$19:$F$1518=F261)*($C$19:$C$1518=C261)), IF(LEN(F261)&gt;0, 1, ""))</f>
        <v>6.6755674232309744E-4</v>
      </c>
      <c r="V261" s="382" t="str">
        <f>IF(H261="","",VALUE(IFERROR(CHOOSE(MATCH(H261,{0,1,2,3,4,5},0),2.5,3.5,4.5,5.5,6.5,7.5),"")))</f>
        <v/>
      </c>
      <c r="W261" s="382" t="str">
        <f>IF(AND(I261="YES",COUNTIFS(F$19:F261,F261,I$19:I261,"YES")=1),1,"")</f>
        <v/>
      </c>
      <c r="Z261" s="32"/>
    </row>
    <row r="262" spans="1:26" ht="12.95" customHeight="1" x14ac:dyDescent="0.2">
      <c r="A262" s="32" t="str">
        <f t="shared" si="6"/>
        <v xml:space="preserve"> UNIT </v>
      </c>
      <c r="B262" s="130">
        <v>244</v>
      </c>
      <c r="C262" s="197"/>
      <c r="D262" s="398"/>
      <c r="E262" s="398"/>
      <c r="F262" s="398"/>
      <c r="G262" s="399"/>
      <c r="H262" s="398"/>
      <c r="I262" s="400"/>
      <c r="J262" s="400"/>
      <c r="K262" s="401"/>
      <c r="L262" s="398"/>
      <c r="M262" s="398"/>
      <c r="N262" s="398"/>
      <c r="O262" s="402"/>
      <c r="P262" s="402"/>
      <c r="Q262" s="171" t="str">
        <f>Calculator!M246</f>
        <v/>
      </c>
      <c r="R262" s="340" t="str">
        <f t="shared" si="7"/>
        <v/>
      </c>
      <c r="S262" s="380" t="str" cm="1">
        <f t="array" ref="S262">_xlfn.IFS(Q262="YES",IF(G262&lt;=Calculator!AS246*97%,"",IF(G262&gt;=Calculator!AS246*97%,ROUNDUP(Calculator!AS246*97%,0),ROUNDUP(Calculator!AS246*97%,0))),Q262="NO","",Q262="NA","",Q262="","")</f>
        <v/>
      </c>
      <c r="T262" s="381" cm="1">
        <f t="array" ref="T262">IF(LEN(F262)=0,2,IF(SUMPRODUCT(($F$19:$F$1518=F262)*($C$19:$C$1518=C262))&gt;1, 1, 0))</f>
        <v>2</v>
      </c>
      <c r="U262" s="381">
        <f t="array" ref="U262">IFERROR(1/SUMPRODUCT(($F$19:$F$1518=F262)*($C$19:$C$1518=C262)), IF(LEN(F262)&gt;0, 1, ""))</f>
        <v>6.6755674232309744E-4</v>
      </c>
      <c r="V262" s="382" t="str">
        <f>IF(H262="","",VALUE(IFERROR(CHOOSE(MATCH(H262,{0,1,2,3,4,5},0),2.5,3.5,4.5,5.5,6.5,7.5),"")))</f>
        <v/>
      </c>
      <c r="W262" s="382" t="str">
        <f>IF(AND(I262="YES",COUNTIFS(F$19:F262,F262,I$19:I262,"YES")=1),1,"")</f>
        <v/>
      </c>
      <c r="Z262" s="32"/>
    </row>
    <row r="263" spans="1:26" ht="12.95" customHeight="1" x14ac:dyDescent="0.2">
      <c r="A263" s="32" t="str">
        <f t="shared" si="6"/>
        <v xml:space="preserve"> UNIT </v>
      </c>
      <c r="B263" s="130">
        <v>245</v>
      </c>
      <c r="C263" s="197"/>
      <c r="D263" s="398"/>
      <c r="E263" s="398"/>
      <c r="F263" s="398"/>
      <c r="G263" s="399"/>
      <c r="H263" s="398"/>
      <c r="I263" s="400"/>
      <c r="J263" s="400"/>
      <c r="K263" s="401"/>
      <c r="L263" s="398"/>
      <c r="M263" s="398"/>
      <c r="N263" s="398"/>
      <c r="O263" s="402"/>
      <c r="P263" s="402"/>
      <c r="Q263" s="171" t="str">
        <f>Calculator!M247</f>
        <v/>
      </c>
      <c r="R263" s="340" t="str">
        <f t="shared" si="7"/>
        <v/>
      </c>
      <c r="S263" s="380" t="str" cm="1">
        <f t="array" ref="S263">_xlfn.IFS(Q263="YES",IF(G263&lt;=Calculator!AS247*97%,"",IF(G263&gt;=Calculator!AS247*97%,ROUNDUP(Calculator!AS247*97%,0),ROUNDUP(Calculator!AS247*97%,0))),Q263="NO","",Q263="NA","",Q263="","")</f>
        <v/>
      </c>
      <c r="T263" s="381" cm="1">
        <f t="array" ref="T263">IF(LEN(F263)=0,2,IF(SUMPRODUCT(($F$19:$F$1518=F263)*($C$19:$C$1518=C263))&gt;1, 1, 0))</f>
        <v>2</v>
      </c>
      <c r="U263" s="381">
        <f t="array" ref="U263">IFERROR(1/SUMPRODUCT(($F$19:$F$1518=F263)*($C$19:$C$1518=C263)), IF(LEN(F263)&gt;0, 1, ""))</f>
        <v>6.6755674232309744E-4</v>
      </c>
      <c r="V263" s="382" t="str">
        <f>IF(H263="","",VALUE(IFERROR(CHOOSE(MATCH(H263,{0,1,2,3,4,5},0),2.5,3.5,4.5,5.5,6.5,7.5),"")))</f>
        <v/>
      </c>
      <c r="W263" s="382" t="str">
        <f>IF(AND(I263="YES",COUNTIFS(F$19:F263,F263,I$19:I263,"YES")=1),1,"")</f>
        <v/>
      </c>
      <c r="Z263" s="32"/>
    </row>
    <row r="264" spans="1:26" ht="12.95" customHeight="1" x14ac:dyDescent="0.2">
      <c r="A264" s="32" t="str">
        <f t="shared" si="6"/>
        <v xml:space="preserve"> UNIT </v>
      </c>
      <c r="B264" s="130">
        <v>246</v>
      </c>
      <c r="C264" s="197"/>
      <c r="D264" s="398"/>
      <c r="E264" s="398"/>
      <c r="F264" s="398"/>
      <c r="G264" s="399"/>
      <c r="H264" s="398"/>
      <c r="I264" s="400"/>
      <c r="J264" s="400"/>
      <c r="K264" s="401"/>
      <c r="L264" s="398"/>
      <c r="M264" s="398"/>
      <c r="N264" s="398"/>
      <c r="O264" s="402"/>
      <c r="P264" s="402"/>
      <c r="Q264" s="171" t="str">
        <f>Calculator!M248</f>
        <v/>
      </c>
      <c r="R264" s="340" t="str">
        <f t="shared" si="7"/>
        <v/>
      </c>
      <c r="S264" s="380" t="str" cm="1">
        <f t="array" ref="S264">_xlfn.IFS(Q264="YES",IF(G264&lt;=Calculator!AS248*97%,"",IF(G264&gt;=Calculator!AS248*97%,ROUNDUP(Calculator!AS248*97%,0),ROUNDUP(Calculator!AS248*97%,0))),Q264="NO","",Q264="NA","",Q264="","")</f>
        <v/>
      </c>
      <c r="T264" s="381" cm="1">
        <f t="array" ref="T264">IF(LEN(F264)=0,2,IF(SUMPRODUCT(($F$19:$F$1518=F264)*($C$19:$C$1518=C264))&gt;1, 1, 0))</f>
        <v>2</v>
      </c>
      <c r="U264" s="381">
        <f t="array" ref="U264">IFERROR(1/SUMPRODUCT(($F$19:$F$1518=F264)*($C$19:$C$1518=C264)), IF(LEN(F264)&gt;0, 1, ""))</f>
        <v>6.6755674232309744E-4</v>
      </c>
      <c r="V264" s="382" t="str">
        <f>IF(H264="","",VALUE(IFERROR(CHOOSE(MATCH(H264,{0,1,2,3,4,5},0),2.5,3.5,4.5,5.5,6.5,7.5),"")))</f>
        <v/>
      </c>
      <c r="W264" s="382" t="str">
        <f>IF(AND(I264="YES",COUNTIFS(F$19:F264,F264,I$19:I264,"YES")=1),1,"")</f>
        <v/>
      </c>
      <c r="Z264" s="32"/>
    </row>
    <row r="265" spans="1:26" ht="12.95" customHeight="1" x14ac:dyDescent="0.2">
      <c r="A265" s="32" t="str">
        <f t="shared" si="6"/>
        <v xml:space="preserve"> UNIT </v>
      </c>
      <c r="B265" s="130">
        <v>247</v>
      </c>
      <c r="C265" s="197"/>
      <c r="D265" s="398"/>
      <c r="E265" s="398"/>
      <c r="F265" s="398"/>
      <c r="G265" s="399"/>
      <c r="H265" s="398"/>
      <c r="I265" s="400"/>
      <c r="J265" s="400"/>
      <c r="K265" s="401"/>
      <c r="L265" s="398"/>
      <c r="M265" s="398"/>
      <c r="N265" s="398"/>
      <c r="O265" s="402"/>
      <c r="P265" s="402"/>
      <c r="Q265" s="171" t="str">
        <f>Calculator!M249</f>
        <v/>
      </c>
      <c r="R265" s="340" t="str">
        <f t="shared" si="7"/>
        <v/>
      </c>
      <c r="S265" s="380" t="str" cm="1">
        <f t="array" ref="S265">_xlfn.IFS(Q265="YES",IF(G265&lt;=Calculator!AS249*97%,"",IF(G265&gt;=Calculator!AS249*97%,ROUNDUP(Calculator!AS249*97%,0),ROUNDUP(Calculator!AS249*97%,0))),Q265="NO","",Q265="NA","",Q265="","")</f>
        <v/>
      </c>
      <c r="T265" s="381" cm="1">
        <f t="array" ref="T265">IF(LEN(F265)=0,2,IF(SUMPRODUCT(($F$19:$F$1518=F265)*($C$19:$C$1518=C265))&gt;1, 1, 0))</f>
        <v>2</v>
      </c>
      <c r="U265" s="381">
        <f t="array" ref="U265">IFERROR(1/SUMPRODUCT(($F$19:$F$1518=F265)*($C$19:$C$1518=C265)), IF(LEN(F265)&gt;0, 1, ""))</f>
        <v>6.6755674232309744E-4</v>
      </c>
      <c r="V265" s="382" t="str">
        <f>IF(H265="","",VALUE(IFERROR(CHOOSE(MATCH(H265,{0,1,2,3,4,5},0),2.5,3.5,4.5,5.5,6.5,7.5),"")))</f>
        <v/>
      </c>
      <c r="W265" s="382" t="str">
        <f>IF(AND(I265="YES",COUNTIFS(F$19:F265,F265,I$19:I265,"YES")=1),1,"")</f>
        <v/>
      </c>
      <c r="Z265" s="32"/>
    </row>
    <row r="266" spans="1:26" ht="12.95" customHeight="1" x14ac:dyDescent="0.2">
      <c r="A266" s="32" t="str">
        <f t="shared" si="6"/>
        <v xml:space="preserve"> UNIT </v>
      </c>
      <c r="B266" s="130">
        <v>248</v>
      </c>
      <c r="C266" s="197"/>
      <c r="D266" s="398"/>
      <c r="E266" s="398"/>
      <c r="F266" s="398"/>
      <c r="G266" s="399"/>
      <c r="H266" s="398"/>
      <c r="I266" s="400"/>
      <c r="J266" s="400"/>
      <c r="K266" s="401"/>
      <c r="L266" s="398"/>
      <c r="M266" s="398"/>
      <c r="N266" s="398"/>
      <c r="O266" s="402"/>
      <c r="P266" s="402"/>
      <c r="Q266" s="171" t="str">
        <f>Calculator!M250</f>
        <v/>
      </c>
      <c r="R266" s="340" t="str">
        <f t="shared" si="7"/>
        <v/>
      </c>
      <c r="S266" s="380" t="str" cm="1">
        <f t="array" ref="S266">_xlfn.IFS(Q266="YES",IF(G266&lt;=Calculator!AS250*97%,"",IF(G266&gt;=Calculator!AS250*97%,ROUNDUP(Calculator!AS250*97%,0),ROUNDUP(Calculator!AS250*97%,0))),Q266="NO","",Q266="NA","",Q266="","")</f>
        <v/>
      </c>
      <c r="T266" s="381" cm="1">
        <f t="array" ref="T266">IF(LEN(F266)=0,2,IF(SUMPRODUCT(($F$19:$F$1518=F266)*($C$19:$C$1518=C266))&gt;1, 1, 0))</f>
        <v>2</v>
      </c>
      <c r="U266" s="381">
        <f t="array" ref="U266">IFERROR(1/SUMPRODUCT(($F$19:$F$1518=F266)*($C$19:$C$1518=C266)), IF(LEN(F266)&gt;0, 1, ""))</f>
        <v>6.6755674232309744E-4</v>
      </c>
      <c r="V266" s="382" t="str">
        <f>IF(H266="","",VALUE(IFERROR(CHOOSE(MATCH(H266,{0,1,2,3,4,5},0),2.5,3.5,4.5,5.5,6.5,7.5),"")))</f>
        <v/>
      </c>
      <c r="W266" s="382" t="str">
        <f>IF(AND(I266="YES",COUNTIFS(F$19:F266,F266,I$19:I266,"YES")=1),1,"")</f>
        <v/>
      </c>
      <c r="Z266" s="32"/>
    </row>
    <row r="267" spans="1:26" ht="12.95" customHeight="1" x14ac:dyDescent="0.2">
      <c r="A267" s="32" t="str">
        <f t="shared" si="6"/>
        <v xml:space="preserve"> UNIT </v>
      </c>
      <c r="B267" s="130">
        <v>249</v>
      </c>
      <c r="C267" s="197"/>
      <c r="D267" s="398"/>
      <c r="E267" s="398"/>
      <c r="F267" s="398"/>
      <c r="G267" s="399"/>
      <c r="H267" s="398"/>
      <c r="I267" s="400"/>
      <c r="J267" s="400"/>
      <c r="K267" s="401"/>
      <c r="L267" s="398"/>
      <c r="M267" s="398"/>
      <c r="N267" s="398"/>
      <c r="O267" s="402"/>
      <c r="P267" s="402"/>
      <c r="Q267" s="171" t="str">
        <f>Calculator!M251</f>
        <v/>
      </c>
      <c r="R267" s="340" t="str">
        <f t="shared" si="7"/>
        <v/>
      </c>
      <c r="S267" s="380" t="str" cm="1">
        <f t="array" ref="S267">_xlfn.IFS(Q267="YES",IF(G267&lt;=Calculator!AS251*97%,"",IF(G267&gt;=Calculator!AS251*97%,ROUNDUP(Calculator!AS251*97%,0),ROUNDUP(Calculator!AS251*97%,0))),Q267="NO","",Q267="NA","",Q267="","")</f>
        <v/>
      </c>
      <c r="T267" s="381" cm="1">
        <f t="array" ref="T267">IF(LEN(F267)=0,2,IF(SUMPRODUCT(($F$19:$F$1518=F267)*($C$19:$C$1518=C267))&gt;1, 1, 0))</f>
        <v>2</v>
      </c>
      <c r="U267" s="381">
        <f t="array" ref="U267">IFERROR(1/SUMPRODUCT(($F$19:$F$1518=F267)*($C$19:$C$1518=C267)), IF(LEN(F267)&gt;0, 1, ""))</f>
        <v>6.6755674232309744E-4</v>
      </c>
      <c r="V267" s="382" t="str">
        <f>IF(H267="","",VALUE(IFERROR(CHOOSE(MATCH(H267,{0,1,2,3,4,5},0),2.5,3.5,4.5,5.5,6.5,7.5),"")))</f>
        <v/>
      </c>
      <c r="W267" s="382" t="str">
        <f>IF(AND(I267="YES",COUNTIFS(F$19:F267,F267,I$19:I267,"YES")=1),1,"")</f>
        <v/>
      </c>
      <c r="Z267" s="32"/>
    </row>
    <row r="268" spans="1:26" ht="12.95" customHeight="1" x14ac:dyDescent="0.2">
      <c r="A268" s="32" t="str">
        <f t="shared" si="6"/>
        <v xml:space="preserve"> UNIT </v>
      </c>
      <c r="B268" s="130">
        <v>250</v>
      </c>
      <c r="C268" s="197"/>
      <c r="D268" s="398"/>
      <c r="E268" s="398"/>
      <c r="F268" s="398"/>
      <c r="G268" s="399"/>
      <c r="H268" s="398"/>
      <c r="I268" s="400"/>
      <c r="J268" s="400"/>
      <c r="K268" s="401"/>
      <c r="L268" s="398"/>
      <c r="M268" s="398"/>
      <c r="N268" s="398"/>
      <c r="O268" s="402"/>
      <c r="P268" s="402"/>
      <c r="Q268" s="171" t="str">
        <f>Calculator!M252</f>
        <v/>
      </c>
      <c r="R268" s="340" t="str">
        <f t="shared" si="7"/>
        <v/>
      </c>
      <c r="S268" s="380" t="str" cm="1">
        <f t="array" ref="S268">_xlfn.IFS(Q268="YES",IF(G268&lt;=Calculator!AS252*97%,"",IF(G268&gt;=Calculator!AS252*97%,ROUNDUP(Calculator!AS252*97%,0),ROUNDUP(Calculator!AS252*97%,0))),Q268="NO","",Q268="NA","",Q268="","")</f>
        <v/>
      </c>
      <c r="T268" s="381" cm="1">
        <f t="array" ref="T268">IF(LEN(F268)=0,2,IF(SUMPRODUCT(($F$19:$F$1518=F268)*($C$19:$C$1518=C268))&gt;1, 1, 0))</f>
        <v>2</v>
      </c>
      <c r="U268" s="381">
        <f t="array" ref="U268">IFERROR(1/SUMPRODUCT(($F$19:$F$1518=F268)*($C$19:$C$1518=C268)), IF(LEN(F268)&gt;0, 1, ""))</f>
        <v>6.6755674232309744E-4</v>
      </c>
      <c r="V268" s="382" t="str">
        <f>IF(H268="","",VALUE(IFERROR(CHOOSE(MATCH(H268,{0,1,2,3,4,5},0),2.5,3.5,4.5,5.5,6.5,7.5),"")))</f>
        <v/>
      </c>
      <c r="W268" s="382" t="str">
        <f>IF(AND(I268="YES",COUNTIFS(F$19:F268,F268,I$19:I268,"YES")=1),1,"")</f>
        <v/>
      </c>
      <c r="Z268" s="32"/>
    </row>
    <row r="269" spans="1:26" ht="12.95" customHeight="1" x14ac:dyDescent="0.2">
      <c r="A269" s="32" t="str">
        <f t="shared" si="6"/>
        <v xml:space="preserve"> UNIT </v>
      </c>
      <c r="B269" s="130">
        <v>251</v>
      </c>
      <c r="C269" s="197"/>
      <c r="D269" s="398"/>
      <c r="E269" s="398"/>
      <c r="F269" s="398"/>
      <c r="G269" s="399"/>
      <c r="H269" s="398"/>
      <c r="I269" s="400"/>
      <c r="J269" s="400"/>
      <c r="K269" s="401"/>
      <c r="L269" s="398"/>
      <c r="M269" s="398"/>
      <c r="N269" s="398"/>
      <c r="O269" s="402"/>
      <c r="P269" s="402"/>
      <c r="Q269" s="171" t="str">
        <f>Calculator!M253</f>
        <v/>
      </c>
      <c r="R269" s="340" t="str">
        <f t="shared" si="7"/>
        <v/>
      </c>
      <c r="S269" s="380" t="str" cm="1">
        <f t="array" ref="S269">_xlfn.IFS(Q269="YES",IF(G269&lt;=Calculator!AS253*97%,"",IF(G269&gt;=Calculator!AS253*97%,ROUNDUP(Calculator!AS253*97%,0),ROUNDUP(Calculator!AS253*97%,0))),Q269="NO","",Q269="NA","",Q269="","")</f>
        <v/>
      </c>
      <c r="T269" s="381" cm="1">
        <f t="array" ref="T269">IF(LEN(F269)=0,2,IF(SUMPRODUCT(($F$19:$F$1518=F269)*($C$19:$C$1518=C269))&gt;1, 1, 0))</f>
        <v>2</v>
      </c>
      <c r="U269" s="381">
        <f t="array" ref="U269">IFERROR(1/SUMPRODUCT(($F$19:$F$1518=F269)*($C$19:$C$1518=C269)), IF(LEN(F269)&gt;0, 1, ""))</f>
        <v>6.6755674232309744E-4</v>
      </c>
      <c r="V269" s="382" t="str">
        <f>IF(H269="","",VALUE(IFERROR(CHOOSE(MATCH(H269,{0,1,2,3,4,5},0),2.5,3.5,4.5,5.5,6.5,7.5),"")))</f>
        <v/>
      </c>
      <c r="W269" s="382" t="str">
        <f>IF(AND(I269="YES",COUNTIFS(F$19:F269,F269,I$19:I269,"YES")=1),1,"")</f>
        <v/>
      </c>
      <c r="Z269" s="32"/>
    </row>
    <row r="270" spans="1:26" ht="12.95" customHeight="1" x14ac:dyDescent="0.2">
      <c r="A270" s="32" t="str">
        <f t="shared" si="6"/>
        <v xml:space="preserve"> UNIT </v>
      </c>
      <c r="B270" s="130">
        <v>252</v>
      </c>
      <c r="C270" s="197"/>
      <c r="D270" s="398"/>
      <c r="E270" s="398"/>
      <c r="F270" s="398"/>
      <c r="G270" s="399"/>
      <c r="H270" s="398"/>
      <c r="I270" s="400"/>
      <c r="J270" s="400"/>
      <c r="K270" s="401"/>
      <c r="L270" s="398"/>
      <c r="M270" s="398"/>
      <c r="N270" s="398"/>
      <c r="O270" s="402"/>
      <c r="P270" s="402"/>
      <c r="Q270" s="171" t="str">
        <f>Calculator!M254</f>
        <v/>
      </c>
      <c r="R270" s="340" t="str">
        <f t="shared" si="7"/>
        <v/>
      </c>
      <c r="S270" s="380" t="str" cm="1">
        <f t="array" ref="S270">_xlfn.IFS(Q270="YES",IF(G270&lt;=Calculator!AS254*97%,"",IF(G270&gt;=Calculator!AS254*97%,ROUNDUP(Calculator!AS254*97%,0),ROUNDUP(Calculator!AS254*97%,0))),Q270="NO","",Q270="NA","",Q270="","")</f>
        <v/>
      </c>
      <c r="T270" s="381" cm="1">
        <f t="array" ref="T270">IF(LEN(F270)=0,2,IF(SUMPRODUCT(($F$19:$F$1518=F270)*($C$19:$C$1518=C270))&gt;1, 1, 0))</f>
        <v>2</v>
      </c>
      <c r="U270" s="381">
        <f t="array" ref="U270">IFERROR(1/SUMPRODUCT(($F$19:$F$1518=F270)*($C$19:$C$1518=C270)), IF(LEN(F270)&gt;0, 1, ""))</f>
        <v>6.6755674232309744E-4</v>
      </c>
      <c r="V270" s="382" t="str">
        <f>IF(H270="","",VALUE(IFERROR(CHOOSE(MATCH(H270,{0,1,2,3,4,5},0),2.5,3.5,4.5,5.5,6.5,7.5),"")))</f>
        <v/>
      </c>
      <c r="W270" s="382" t="str">
        <f>IF(AND(I270="YES",COUNTIFS(F$19:F270,F270,I$19:I270,"YES")=1),1,"")</f>
        <v/>
      </c>
      <c r="Z270" s="32"/>
    </row>
    <row r="271" spans="1:26" ht="12.95" customHeight="1" x14ac:dyDescent="0.2">
      <c r="A271" s="32" t="str">
        <f t="shared" si="6"/>
        <v xml:space="preserve"> UNIT </v>
      </c>
      <c r="B271" s="130">
        <v>253</v>
      </c>
      <c r="C271" s="197"/>
      <c r="D271" s="398"/>
      <c r="E271" s="398"/>
      <c r="F271" s="398"/>
      <c r="G271" s="399"/>
      <c r="H271" s="398"/>
      <c r="I271" s="400"/>
      <c r="J271" s="400"/>
      <c r="K271" s="401"/>
      <c r="L271" s="398"/>
      <c r="M271" s="398"/>
      <c r="N271" s="398"/>
      <c r="O271" s="402"/>
      <c r="P271" s="402"/>
      <c r="Q271" s="171" t="str">
        <f>Calculator!M255</f>
        <v/>
      </c>
      <c r="R271" s="340" t="str">
        <f t="shared" si="7"/>
        <v/>
      </c>
      <c r="S271" s="380" t="str" cm="1">
        <f t="array" ref="S271">_xlfn.IFS(Q271="YES",IF(G271&lt;=Calculator!AS255*97%,"",IF(G271&gt;=Calculator!AS255*97%,ROUNDUP(Calculator!AS255*97%,0),ROUNDUP(Calculator!AS255*97%,0))),Q271="NO","",Q271="NA","",Q271="","")</f>
        <v/>
      </c>
      <c r="T271" s="381" cm="1">
        <f t="array" ref="T271">IF(LEN(F271)=0,2,IF(SUMPRODUCT(($F$19:$F$1518=F271)*($C$19:$C$1518=C271))&gt;1, 1, 0))</f>
        <v>2</v>
      </c>
      <c r="U271" s="381">
        <f t="array" ref="U271">IFERROR(1/SUMPRODUCT(($F$19:$F$1518=F271)*($C$19:$C$1518=C271)), IF(LEN(F271)&gt;0, 1, ""))</f>
        <v>6.6755674232309744E-4</v>
      </c>
      <c r="V271" s="382" t="str">
        <f>IF(H271="","",VALUE(IFERROR(CHOOSE(MATCH(H271,{0,1,2,3,4,5},0),2.5,3.5,4.5,5.5,6.5,7.5),"")))</f>
        <v/>
      </c>
      <c r="W271" s="382" t="str">
        <f>IF(AND(I271="YES",COUNTIFS(F$19:F271,F271,I$19:I271,"YES")=1),1,"")</f>
        <v/>
      </c>
      <c r="Z271" s="32"/>
    </row>
    <row r="272" spans="1:26" ht="12.95" customHeight="1" x14ac:dyDescent="0.2">
      <c r="A272" s="32" t="str">
        <f t="shared" si="6"/>
        <v xml:space="preserve"> UNIT </v>
      </c>
      <c r="B272" s="130">
        <v>254</v>
      </c>
      <c r="C272" s="197"/>
      <c r="D272" s="398"/>
      <c r="E272" s="398"/>
      <c r="F272" s="398"/>
      <c r="G272" s="399"/>
      <c r="H272" s="398"/>
      <c r="I272" s="400"/>
      <c r="J272" s="400"/>
      <c r="K272" s="401"/>
      <c r="L272" s="398"/>
      <c r="M272" s="398"/>
      <c r="N272" s="398"/>
      <c r="O272" s="402"/>
      <c r="P272" s="402"/>
      <c r="Q272" s="171" t="str">
        <f>Calculator!M256</f>
        <v/>
      </c>
      <c r="R272" s="340" t="str">
        <f t="shared" si="7"/>
        <v/>
      </c>
      <c r="S272" s="380" t="str" cm="1">
        <f t="array" ref="S272">_xlfn.IFS(Q272="YES",IF(G272&lt;=Calculator!AS256*97%,"",IF(G272&gt;=Calculator!AS256*97%,ROUNDUP(Calculator!AS256*97%,0),ROUNDUP(Calculator!AS256*97%,0))),Q272="NO","",Q272="NA","",Q272="","")</f>
        <v/>
      </c>
      <c r="T272" s="381" cm="1">
        <f t="array" ref="T272">IF(LEN(F272)=0,2,IF(SUMPRODUCT(($F$19:$F$1518=F272)*($C$19:$C$1518=C272))&gt;1, 1, 0))</f>
        <v>2</v>
      </c>
      <c r="U272" s="381">
        <f t="array" ref="U272">IFERROR(1/SUMPRODUCT(($F$19:$F$1518=F272)*($C$19:$C$1518=C272)), IF(LEN(F272)&gt;0, 1, ""))</f>
        <v>6.6755674232309744E-4</v>
      </c>
      <c r="V272" s="382" t="str">
        <f>IF(H272="","",VALUE(IFERROR(CHOOSE(MATCH(H272,{0,1,2,3,4,5},0),2.5,3.5,4.5,5.5,6.5,7.5),"")))</f>
        <v/>
      </c>
      <c r="W272" s="382" t="str">
        <f>IF(AND(I272="YES",COUNTIFS(F$19:F272,F272,I$19:I272,"YES")=1),1,"")</f>
        <v/>
      </c>
      <c r="Z272" s="32"/>
    </row>
    <row r="273" spans="1:26" ht="12.95" customHeight="1" x14ac:dyDescent="0.2">
      <c r="A273" s="32" t="str">
        <f t="shared" si="6"/>
        <v xml:space="preserve"> UNIT </v>
      </c>
      <c r="B273" s="130">
        <v>255</v>
      </c>
      <c r="C273" s="197"/>
      <c r="D273" s="398"/>
      <c r="E273" s="398"/>
      <c r="F273" s="398"/>
      <c r="G273" s="399"/>
      <c r="H273" s="398"/>
      <c r="I273" s="400"/>
      <c r="J273" s="400"/>
      <c r="K273" s="401"/>
      <c r="L273" s="398"/>
      <c r="M273" s="398"/>
      <c r="N273" s="398"/>
      <c r="O273" s="402"/>
      <c r="P273" s="402"/>
      <c r="Q273" s="171" t="str">
        <f>Calculator!M257</f>
        <v/>
      </c>
      <c r="R273" s="340" t="str">
        <f t="shared" si="7"/>
        <v/>
      </c>
      <c r="S273" s="380" t="str" cm="1">
        <f t="array" ref="S273">_xlfn.IFS(Q273="YES",IF(G273&lt;=Calculator!AS257*97%,"",IF(G273&gt;=Calculator!AS257*97%,ROUNDUP(Calculator!AS257*97%,0),ROUNDUP(Calculator!AS257*97%,0))),Q273="NO","",Q273="NA","",Q273="","")</f>
        <v/>
      </c>
      <c r="T273" s="381" cm="1">
        <f t="array" ref="T273">IF(LEN(F273)=0,2,IF(SUMPRODUCT(($F$19:$F$1518=F273)*($C$19:$C$1518=C273))&gt;1, 1, 0))</f>
        <v>2</v>
      </c>
      <c r="U273" s="381">
        <f t="array" ref="U273">IFERROR(1/SUMPRODUCT(($F$19:$F$1518=F273)*($C$19:$C$1518=C273)), IF(LEN(F273)&gt;0, 1, ""))</f>
        <v>6.6755674232309744E-4</v>
      </c>
      <c r="V273" s="382" t="str">
        <f>IF(H273="","",VALUE(IFERROR(CHOOSE(MATCH(H273,{0,1,2,3,4,5},0),2.5,3.5,4.5,5.5,6.5,7.5),"")))</f>
        <v/>
      </c>
      <c r="W273" s="382" t="str">
        <f>IF(AND(I273="YES",COUNTIFS(F$19:F273,F273,I$19:I273,"YES")=1),1,"")</f>
        <v/>
      </c>
      <c r="Z273" s="32"/>
    </row>
    <row r="274" spans="1:26" ht="12.95" customHeight="1" x14ac:dyDescent="0.2">
      <c r="A274" s="32" t="str">
        <f t="shared" si="6"/>
        <v xml:space="preserve"> UNIT </v>
      </c>
      <c r="B274" s="130">
        <v>256</v>
      </c>
      <c r="C274" s="197"/>
      <c r="D274" s="398"/>
      <c r="E274" s="398"/>
      <c r="F274" s="398"/>
      <c r="G274" s="399"/>
      <c r="H274" s="398"/>
      <c r="I274" s="400"/>
      <c r="J274" s="400"/>
      <c r="K274" s="401"/>
      <c r="L274" s="398"/>
      <c r="M274" s="398"/>
      <c r="N274" s="398"/>
      <c r="O274" s="402"/>
      <c r="P274" s="402"/>
      <c r="Q274" s="171" t="str">
        <f>Calculator!M258</f>
        <v/>
      </c>
      <c r="R274" s="340" t="str">
        <f t="shared" si="7"/>
        <v/>
      </c>
      <c r="S274" s="380" t="str" cm="1">
        <f t="array" ref="S274">_xlfn.IFS(Q274="YES",IF(G274&lt;=Calculator!AS258*97%,"",IF(G274&gt;=Calculator!AS258*97%,ROUNDUP(Calculator!AS258*97%,0),ROUNDUP(Calculator!AS258*97%,0))),Q274="NO","",Q274="NA","",Q274="","")</f>
        <v/>
      </c>
      <c r="T274" s="381" cm="1">
        <f t="array" ref="T274">IF(LEN(F274)=0,2,IF(SUMPRODUCT(($F$19:$F$1518=F274)*($C$19:$C$1518=C274))&gt;1, 1, 0))</f>
        <v>2</v>
      </c>
      <c r="U274" s="381">
        <f t="array" ref="U274">IFERROR(1/SUMPRODUCT(($F$19:$F$1518=F274)*($C$19:$C$1518=C274)), IF(LEN(F274)&gt;0, 1, ""))</f>
        <v>6.6755674232309744E-4</v>
      </c>
      <c r="V274" s="382" t="str">
        <f>IF(H274="","",VALUE(IFERROR(CHOOSE(MATCH(H274,{0,1,2,3,4,5},0),2.5,3.5,4.5,5.5,6.5,7.5),"")))</f>
        <v/>
      </c>
      <c r="W274" s="382" t="str">
        <f>IF(AND(I274="YES",COUNTIFS(F$19:F274,F274,I$19:I274,"YES")=1),1,"")</f>
        <v/>
      </c>
      <c r="Z274" s="32"/>
    </row>
    <row r="275" spans="1:26" ht="12.95" customHeight="1" x14ac:dyDescent="0.2">
      <c r="A275" s="32" t="str">
        <f t="shared" ref="A275:A338" si="8">C275&amp;" "&amp;"UNIT"&amp;" "&amp;F275</f>
        <v xml:space="preserve"> UNIT </v>
      </c>
      <c r="B275" s="130">
        <v>257</v>
      </c>
      <c r="C275" s="197"/>
      <c r="D275" s="398"/>
      <c r="E275" s="398"/>
      <c r="F275" s="398"/>
      <c r="G275" s="399"/>
      <c r="H275" s="398"/>
      <c r="I275" s="400"/>
      <c r="J275" s="400"/>
      <c r="K275" s="401"/>
      <c r="L275" s="398"/>
      <c r="M275" s="398"/>
      <c r="N275" s="398"/>
      <c r="O275" s="402"/>
      <c r="P275" s="402"/>
      <c r="Q275" s="171" t="str">
        <f>Calculator!M259</f>
        <v/>
      </c>
      <c r="R275" s="340" t="str">
        <f t="shared" si="7"/>
        <v/>
      </c>
      <c r="S275" s="380" t="str" cm="1">
        <f t="array" ref="S275">_xlfn.IFS(Q275="YES",IF(G275&lt;=Calculator!AS259*97%,"",IF(G275&gt;=Calculator!AS259*97%,ROUNDUP(Calculator!AS259*97%,0),ROUNDUP(Calculator!AS259*97%,0))),Q275="NO","",Q275="NA","",Q275="","")</f>
        <v/>
      </c>
      <c r="T275" s="381" cm="1">
        <f t="array" ref="T275">IF(LEN(F275)=0,2,IF(SUMPRODUCT(($F$19:$F$1518=F275)*($C$19:$C$1518=C275))&gt;1, 1, 0))</f>
        <v>2</v>
      </c>
      <c r="U275" s="381">
        <f t="array" ref="U275">IFERROR(1/SUMPRODUCT(($F$19:$F$1518=F275)*($C$19:$C$1518=C275)), IF(LEN(F275)&gt;0, 1, ""))</f>
        <v>6.6755674232309744E-4</v>
      </c>
      <c r="V275" s="382" t="str">
        <f>IF(H275="","",VALUE(IFERROR(CHOOSE(MATCH(H275,{0,1,2,3,4,5},0),2.5,3.5,4.5,5.5,6.5,7.5),"")))</f>
        <v/>
      </c>
      <c r="W275" s="382" t="str">
        <f>IF(AND(I275="YES",COUNTIFS(F$19:F275,F275,I$19:I275,"YES")=1),1,"")</f>
        <v/>
      </c>
      <c r="Z275" s="32"/>
    </row>
    <row r="276" spans="1:26" ht="12.95" customHeight="1" x14ac:dyDescent="0.2">
      <c r="A276" s="32" t="str">
        <f t="shared" si="8"/>
        <v xml:space="preserve"> UNIT </v>
      </c>
      <c r="B276" s="130">
        <v>258</v>
      </c>
      <c r="C276" s="197"/>
      <c r="D276" s="398"/>
      <c r="E276" s="398"/>
      <c r="F276" s="398"/>
      <c r="G276" s="399"/>
      <c r="H276" s="398"/>
      <c r="I276" s="400"/>
      <c r="J276" s="400"/>
      <c r="K276" s="401"/>
      <c r="L276" s="398"/>
      <c r="M276" s="398"/>
      <c r="N276" s="398"/>
      <c r="O276" s="402"/>
      <c r="P276" s="402"/>
      <c r="Q276" s="171" t="str">
        <f>Calculator!M260</f>
        <v/>
      </c>
      <c r="R276" s="340" t="str">
        <f t="shared" ref="R276:R339" si="9">IF(Q276="YES",IF(S276&lt;G276,S276,G276),"")</f>
        <v/>
      </c>
      <c r="S276" s="380" t="str" cm="1">
        <f t="array" ref="S276">_xlfn.IFS(Q276="YES",IF(G276&lt;=Calculator!AS260*97%,"",IF(G276&gt;=Calculator!AS260*97%,ROUNDUP(Calculator!AS260*97%,0),ROUNDUP(Calculator!AS260*97%,0))),Q276="NO","",Q276="NA","",Q276="","")</f>
        <v/>
      </c>
      <c r="T276" s="381" cm="1">
        <f t="array" ref="T276">IF(LEN(F276)=0,2,IF(SUMPRODUCT(($F$19:$F$1518=F276)*($C$19:$C$1518=C276))&gt;1, 1, 0))</f>
        <v>2</v>
      </c>
      <c r="U276" s="381">
        <f t="array" ref="U276">IFERROR(1/SUMPRODUCT(($F$19:$F$1518=F276)*($C$19:$C$1518=C276)), IF(LEN(F276)&gt;0, 1, ""))</f>
        <v>6.6755674232309744E-4</v>
      </c>
      <c r="V276" s="382" t="str">
        <f>IF(H276="","",VALUE(IFERROR(CHOOSE(MATCH(H276,{0,1,2,3,4,5},0),2.5,3.5,4.5,5.5,6.5,7.5),"")))</f>
        <v/>
      </c>
      <c r="W276" s="382" t="str">
        <f>IF(AND(I276="YES",COUNTIFS(F$19:F276,F276,I$19:I276,"YES")=1),1,"")</f>
        <v/>
      </c>
      <c r="Z276" s="32"/>
    </row>
    <row r="277" spans="1:26" ht="12.95" customHeight="1" x14ac:dyDescent="0.2">
      <c r="A277" s="32" t="str">
        <f t="shared" si="8"/>
        <v xml:space="preserve"> UNIT </v>
      </c>
      <c r="B277" s="130">
        <v>259</v>
      </c>
      <c r="C277" s="197"/>
      <c r="D277" s="398"/>
      <c r="E277" s="398"/>
      <c r="F277" s="398"/>
      <c r="G277" s="399"/>
      <c r="H277" s="398"/>
      <c r="I277" s="400"/>
      <c r="J277" s="400"/>
      <c r="K277" s="401"/>
      <c r="L277" s="398"/>
      <c r="M277" s="398"/>
      <c r="N277" s="398"/>
      <c r="O277" s="402"/>
      <c r="P277" s="402"/>
      <c r="Q277" s="171" t="str">
        <f>Calculator!M261</f>
        <v/>
      </c>
      <c r="R277" s="340" t="str">
        <f t="shared" si="9"/>
        <v/>
      </c>
      <c r="S277" s="380" t="str" cm="1">
        <f t="array" ref="S277">_xlfn.IFS(Q277="YES",IF(G277&lt;=Calculator!AS261*97%,"",IF(G277&gt;=Calculator!AS261*97%,ROUNDUP(Calculator!AS261*97%,0),ROUNDUP(Calculator!AS261*97%,0))),Q277="NO","",Q277="NA","",Q277="","")</f>
        <v/>
      </c>
      <c r="T277" s="381" cm="1">
        <f t="array" ref="T277">IF(LEN(F277)=0,2,IF(SUMPRODUCT(($F$19:$F$1518=F277)*($C$19:$C$1518=C277))&gt;1, 1, 0))</f>
        <v>2</v>
      </c>
      <c r="U277" s="381">
        <f t="array" ref="U277">IFERROR(1/SUMPRODUCT(($F$19:$F$1518=F277)*($C$19:$C$1518=C277)), IF(LEN(F277)&gt;0, 1, ""))</f>
        <v>6.6755674232309744E-4</v>
      </c>
      <c r="V277" s="382" t="str">
        <f>IF(H277="","",VALUE(IFERROR(CHOOSE(MATCH(H277,{0,1,2,3,4,5},0),2.5,3.5,4.5,5.5,6.5,7.5),"")))</f>
        <v/>
      </c>
      <c r="W277" s="382" t="str">
        <f>IF(AND(I277="YES",COUNTIFS(F$19:F277,F277,I$19:I277,"YES")=1),1,"")</f>
        <v/>
      </c>
      <c r="Z277" s="32"/>
    </row>
    <row r="278" spans="1:26" ht="12.95" customHeight="1" x14ac:dyDescent="0.2">
      <c r="A278" s="32" t="str">
        <f t="shared" si="8"/>
        <v xml:space="preserve"> UNIT </v>
      </c>
      <c r="B278" s="130">
        <v>260</v>
      </c>
      <c r="C278" s="197"/>
      <c r="D278" s="398"/>
      <c r="E278" s="398"/>
      <c r="F278" s="398"/>
      <c r="G278" s="399"/>
      <c r="H278" s="398"/>
      <c r="I278" s="400"/>
      <c r="J278" s="400"/>
      <c r="K278" s="401"/>
      <c r="L278" s="398"/>
      <c r="M278" s="398"/>
      <c r="N278" s="398"/>
      <c r="O278" s="402"/>
      <c r="P278" s="402"/>
      <c r="Q278" s="171" t="str">
        <f>Calculator!M262</f>
        <v/>
      </c>
      <c r="R278" s="340" t="str">
        <f t="shared" si="9"/>
        <v/>
      </c>
      <c r="S278" s="380" t="str" cm="1">
        <f t="array" ref="S278">_xlfn.IFS(Q278="YES",IF(G278&lt;=Calculator!AS262*97%,"",IF(G278&gt;=Calculator!AS262*97%,ROUNDUP(Calculator!AS262*97%,0),ROUNDUP(Calculator!AS262*97%,0))),Q278="NO","",Q278="NA","",Q278="","")</f>
        <v/>
      </c>
      <c r="T278" s="381" cm="1">
        <f t="array" ref="T278">IF(LEN(F278)=0,2,IF(SUMPRODUCT(($F$19:$F$1518=F278)*($C$19:$C$1518=C278))&gt;1, 1, 0))</f>
        <v>2</v>
      </c>
      <c r="U278" s="381">
        <f t="array" ref="U278">IFERROR(1/SUMPRODUCT(($F$19:$F$1518=F278)*($C$19:$C$1518=C278)), IF(LEN(F278)&gt;0, 1, ""))</f>
        <v>6.6755674232309744E-4</v>
      </c>
      <c r="V278" s="382" t="str">
        <f>IF(H278="","",VALUE(IFERROR(CHOOSE(MATCH(H278,{0,1,2,3,4,5},0),2.5,3.5,4.5,5.5,6.5,7.5),"")))</f>
        <v/>
      </c>
      <c r="W278" s="382" t="str">
        <f>IF(AND(I278="YES",COUNTIFS(F$19:F278,F278,I$19:I278,"YES")=1),1,"")</f>
        <v/>
      </c>
      <c r="Z278" s="32"/>
    </row>
    <row r="279" spans="1:26" ht="12.95" customHeight="1" x14ac:dyDescent="0.2">
      <c r="A279" s="32" t="str">
        <f t="shared" si="8"/>
        <v xml:space="preserve"> UNIT </v>
      </c>
      <c r="B279" s="130">
        <v>261</v>
      </c>
      <c r="C279" s="197"/>
      <c r="D279" s="398"/>
      <c r="E279" s="398"/>
      <c r="F279" s="398"/>
      <c r="G279" s="399"/>
      <c r="H279" s="398"/>
      <c r="I279" s="400"/>
      <c r="J279" s="400"/>
      <c r="K279" s="401"/>
      <c r="L279" s="398"/>
      <c r="M279" s="398"/>
      <c r="N279" s="398"/>
      <c r="O279" s="402"/>
      <c r="P279" s="402"/>
      <c r="Q279" s="171" t="str">
        <f>Calculator!M263</f>
        <v/>
      </c>
      <c r="R279" s="340" t="str">
        <f t="shared" si="9"/>
        <v/>
      </c>
      <c r="S279" s="380" t="str" cm="1">
        <f t="array" ref="S279">_xlfn.IFS(Q279="YES",IF(G279&lt;=Calculator!AS263*97%,"",IF(G279&gt;=Calculator!AS263*97%,ROUNDUP(Calculator!AS263*97%,0),ROUNDUP(Calculator!AS263*97%,0))),Q279="NO","",Q279="NA","",Q279="","")</f>
        <v/>
      </c>
      <c r="T279" s="381" cm="1">
        <f t="array" ref="T279">IF(LEN(F279)=0,2,IF(SUMPRODUCT(($F$19:$F$1518=F279)*($C$19:$C$1518=C279))&gt;1, 1, 0))</f>
        <v>2</v>
      </c>
      <c r="U279" s="381">
        <f t="array" ref="U279">IFERROR(1/SUMPRODUCT(($F$19:$F$1518=F279)*($C$19:$C$1518=C279)), IF(LEN(F279)&gt;0, 1, ""))</f>
        <v>6.6755674232309744E-4</v>
      </c>
      <c r="V279" s="382" t="str">
        <f>IF(H279="","",VALUE(IFERROR(CHOOSE(MATCH(H279,{0,1,2,3,4,5},0),2.5,3.5,4.5,5.5,6.5,7.5),"")))</f>
        <v/>
      </c>
      <c r="W279" s="382" t="str">
        <f>IF(AND(I279="YES",COUNTIFS(F$19:F279,F279,I$19:I279,"YES")=1),1,"")</f>
        <v/>
      </c>
      <c r="Z279" s="32"/>
    </row>
    <row r="280" spans="1:26" ht="12.95" customHeight="1" x14ac:dyDescent="0.2">
      <c r="A280" s="32" t="str">
        <f t="shared" si="8"/>
        <v xml:space="preserve"> UNIT </v>
      </c>
      <c r="B280" s="130">
        <v>262</v>
      </c>
      <c r="C280" s="197"/>
      <c r="D280" s="398"/>
      <c r="E280" s="398"/>
      <c r="F280" s="398"/>
      <c r="G280" s="399"/>
      <c r="H280" s="398"/>
      <c r="I280" s="400"/>
      <c r="J280" s="400"/>
      <c r="K280" s="401"/>
      <c r="L280" s="398"/>
      <c r="M280" s="398"/>
      <c r="N280" s="398"/>
      <c r="O280" s="402"/>
      <c r="P280" s="402"/>
      <c r="Q280" s="171" t="str">
        <f>Calculator!M264</f>
        <v/>
      </c>
      <c r="R280" s="340" t="str">
        <f t="shared" si="9"/>
        <v/>
      </c>
      <c r="S280" s="380" t="str" cm="1">
        <f t="array" ref="S280">_xlfn.IFS(Q280="YES",IF(G280&lt;=Calculator!AS264*97%,"",IF(G280&gt;=Calculator!AS264*97%,ROUNDUP(Calculator!AS264*97%,0),ROUNDUP(Calculator!AS264*97%,0))),Q280="NO","",Q280="NA","",Q280="","")</f>
        <v/>
      </c>
      <c r="T280" s="381" cm="1">
        <f t="array" ref="T280">IF(LEN(F280)=0,2,IF(SUMPRODUCT(($F$19:$F$1518=F280)*($C$19:$C$1518=C280))&gt;1, 1, 0))</f>
        <v>2</v>
      </c>
      <c r="U280" s="381">
        <f t="array" ref="U280">IFERROR(1/SUMPRODUCT(($F$19:$F$1518=F280)*($C$19:$C$1518=C280)), IF(LEN(F280)&gt;0, 1, ""))</f>
        <v>6.6755674232309744E-4</v>
      </c>
      <c r="V280" s="382" t="str">
        <f>IF(H280="","",VALUE(IFERROR(CHOOSE(MATCH(H280,{0,1,2,3,4,5},0),2.5,3.5,4.5,5.5,6.5,7.5),"")))</f>
        <v/>
      </c>
      <c r="W280" s="382" t="str">
        <f>IF(AND(I280="YES",COUNTIFS(F$19:F280,F280,I$19:I280,"YES")=1),1,"")</f>
        <v/>
      </c>
      <c r="Z280" s="32"/>
    </row>
    <row r="281" spans="1:26" ht="12.95" customHeight="1" x14ac:dyDescent="0.2">
      <c r="A281" s="32" t="str">
        <f t="shared" si="8"/>
        <v xml:space="preserve"> UNIT </v>
      </c>
      <c r="B281" s="130">
        <v>263</v>
      </c>
      <c r="C281" s="197"/>
      <c r="D281" s="398"/>
      <c r="E281" s="398"/>
      <c r="F281" s="398"/>
      <c r="G281" s="399"/>
      <c r="H281" s="398"/>
      <c r="I281" s="400"/>
      <c r="J281" s="400"/>
      <c r="K281" s="401"/>
      <c r="L281" s="398"/>
      <c r="M281" s="398"/>
      <c r="N281" s="398"/>
      <c r="O281" s="402"/>
      <c r="P281" s="402"/>
      <c r="Q281" s="171" t="str">
        <f>Calculator!M265</f>
        <v/>
      </c>
      <c r="R281" s="340" t="str">
        <f t="shared" si="9"/>
        <v/>
      </c>
      <c r="S281" s="380" t="str" cm="1">
        <f t="array" ref="S281">_xlfn.IFS(Q281="YES",IF(G281&lt;=Calculator!AS265*97%,"",IF(G281&gt;=Calculator!AS265*97%,ROUNDUP(Calculator!AS265*97%,0),ROUNDUP(Calculator!AS265*97%,0))),Q281="NO","",Q281="NA","",Q281="","")</f>
        <v/>
      </c>
      <c r="T281" s="381" cm="1">
        <f t="array" ref="T281">IF(LEN(F281)=0,2,IF(SUMPRODUCT(($F$19:$F$1518=F281)*($C$19:$C$1518=C281))&gt;1, 1, 0))</f>
        <v>2</v>
      </c>
      <c r="U281" s="381">
        <f t="array" ref="U281">IFERROR(1/SUMPRODUCT(($F$19:$F$1518=F281)*($C$19:$C$1518=C281)), IF(LEN(F281)&gt;0, 1, ""))</f>
        <v>6.6755674232309744E-4</v>
      </c>
      <c r="V281" s="382" t="str">
        <f>IF(H281="","",VALUE(IFERROR(CHOOSE(MATCH(H281,{0,1,2,3,4,5},0),2.5,3.5,4.5,5.5,6.5,7.5),"")))</f>
        <v/>
      </c>
      <c r="W281" s="382" t="str">
        <f>IF(AND(I281="YES",COUNTIFS(F$19:F281,F281,I$19:I281,"YES")=1),1,"")</f>
        <v/>
      </c>
      <c r="Z281" s="32"/>
    </row>
    <row r="282" spans="1:26" ht="12.95" customHeight="1" x14ac:dyDescent="0.2">
      <c r="A282" s="32" t="str">
        <f t="shared" si="8"/>
        <v xml:space="preserve"> UNIT </v>
      </c>
      <c r="B282" s="130">
        <v>264</v>
      </c>
      <c r="C282" s="197"/>
      <c r="D282" s="398"/>
      <c r="E282" s="398"/>
      <c r="F282" s="398"/>
      <c r="G282" s="399"/>
      <c r="H282" s="398"/>
      <c r="I282" s="400"/>
      <c r="J282" s="400"/>
      <c r="K282" s="401"/>
      <c r="L282" s="398"/>
      <c r="M282" s="398"/>
      <c r="N282" s="398"/>
      <c r="O282" s="402"/>
      <c r="P282" s="402"/>
      <c r="Q282" s="171" t="str">
        <f>Calculator!M266</f>
        <v/>
      </c>
      <c r="R282" s="340" t="str">
        <f t="shared" si="9"/>
        <v/>
      </c>
      <c r="S282" s="380" t="str" cm="1">
        <f t="array" ref="S282">_xlfn.IFS(Q282="YES",IF(G282&lt;=Calculator!AS266*97%,"",IF(G282&gt;=Calculator!AS266*97%,ROUNDUP(Calculator!AS266*97%,0),ROUNDUP(Calculator!AS266*97%,0))),Q282="NO","",Q282="NA","",Q282="","")</f>
        <v/>
      </c>
      <c r="T282" s="381" cm="1">
        <f t="array" ref="T282">IF(LEN(F282)=0,2,IF(SUMPRODUCT(($F$19:$F$1518=F282)*($C$19:$C$1518=C282))&gt;1, 1, 0))</f>
        <v>2</v>
      </c>
      <c r="U282" s="381">
        <f t="array" ref="U282">IFERROR(1/SUMPRODUCT(($F$19:$F$1518=F282)*($C$19:$C$1518=C282)), IF(LEN(F282)&gt;0, 1, ""))</f>
        <v>6.6755674232309744E-4</v>
      </c>
      <c r="V282" s="382" t="str">
        <f>IF(H282="","",VALUE(IFERROR(CHOOSE(MATCH(H282,{0,1,2,3,4,5},0),2.5,3.5,4.5,5.5,6.5,7.5),"")))</f>
        <v/>
      </c>
      <c r="W282" s="382" t="str">
        <f>IF(AND(I282="YES",COUNTIFS(F$19:F282,F282,I$19:I282,"YES")=1),1,"")</f>
        <v/>
      </c>
      <c r="Z282" s="32"/>
    </row>
    <row r="283" spans="1:26" ht="12.95" customHeight="1" x14ac:dyDescent="0.2">
      <c r="A283" s="32" t="str">
        <f t="shared" si="8"/>
        <v xml:space="preserve"> UNIT </v>
      </c>
      <c r="B283" s="130">
        <v>265</v>
      </c>
      <c r="C283" s="197"/>
      <c r="D283" s="398"/>
      <c r="E283" s="398"/>
      <c r="F283" s="398"/>
      <c r="G283" s="399"/>
      <c r="H283" s="398"/>
      <c r="I283" s="400"/>
      <c r="J283" s="400"/>
      <c r="K283" s="401"/>
      <c r="L283" s="398"/>
      <c r="M283" s="398"/>
      <c r="N283" s="398"/>
      <c r="O283" s="402"/>
      <c r="P283" s="402"/>
      <c r="Q283" s="171" t="str">
        <f>Calculator!M267</f>
        <v/>
      </c>
      <c r="R283" s="340" t="str">
        <f t="shared" si="9"/>
        <v/>
      </c>
      <c r="S283" s="380" t="str" cm="1">
        <f t="array" ref="S283">_xlfn.IFS(Q283="YES",IF(G283&lt;=Calculator!AS267*97%,"",IF(G283&gt;=Calculator!AS267*97%,ROUNDUP(Calculator!AS267*97%,0),ROUNDUP(Calculator!AS267*97%,0))),Q283="NO","",Q283="NA","",Q283="","")</f>
        <v/>
      </c>
      <c r="T283" s="381" cm="1">
        <f t="array" ref="T283">IF(LEN(F283)=0,2,IF(SUMPRODUCT(($F$19:$F$1518=F283)*($C$19:$C$1518=C283))&gt;1, 1, 0))</f>
        <v>2</v>
      </c>
      <c r="U283" s="381">
        <f t="array" ref="U283">IFERROR(1/SUMPRODUCT(($F$19:$F$1518=F283)*($C$19:$C$1518=C283)), IF(LEN(F283)&gt;0, 1, ""))</f>
        <v>6.6755674232309744E-4</v>
      </c>
      <c r="V283" s="382" t="str">
        <f>IF(H283="","",VALUE(IFERROR(CHOOSE(MATCH(H283,{0,1,2,3,4,5},0),2.5,3.5,4.5,5.5,6.5,7.5),"")))</f>
        <v/>
      </c>
      <c r="W283" s="382" t="str">
        <f>IF(AND(I283="YES",COUNTIFS(F$19:F283,F283,I$19:I283,"YES")=1),1,"")</f>
        <v/>
      </c>
      <c r="Z283" s="32"/>
    </row>
    <row r="284" spans="1:26" ht="12.95" customHeight="1" x14ac:dyDescent="0.2">
      <c r="A284" s="32" t="str">
        <f t="shared" si="8"/>
        <v xml:space="preserve"> UNIT </v>
      </c>
      <c r="B284" s="130">
        <v>266</v>
      </c>
      <c r="C284" s="197"/>
      <c r="D284" s="398"/>
      <c r="E284" s="398"/>
      <c r="F284" s="398"/>
      <c r="G284" s="399"/>
      <c r="H284" s="398"/>
      <c r="I284" s="400"/>
      <c r="J284" s="400"/>
      <c r="K284" s="401"/>
      <c r="L284" s="398"/>
      <c r="M284" s="398"/>
      <c r="N284" s="398"/>
      <c r="O284" s="402"/>
      <c r="P284" s="402"/>
      <c r="Q284" s="171" t="str">
        <f>Calculator!M268</f>
        <v/>
      </c>
      <c r="R284" s="340" t="str">
        <f t="shared" si="9"/>
        <v/>
      </c>
      <c r="S284" s="380" t="str" cm="1">
        <f t="array" ref="S284">_xlfn.IFS(Q284="YES",IF(G284&lt;=Calculator!AS268*97%,"",IF(G284&gt;=Calculator!AS268*97%,ROUNDUP(Calculator!AS268*97%,0),ROUNDUP(Calculator!AS268*97%,0))),Q284="NO","",Q284="NA","",Q284="","")</f>
        <v/>
      </c>
      <c r="T284" s="381" cm="1">
        <f t="array" ref="T284">IF(LEN(F284)=0,2,IF(SUMPRODUCT(($F$19:$F$1518=F284)*($C$19:$C$1518=C284))&gt;1, 1, 0))</f>
        <v>2</v>
      </c>
      <c r="U284" s="381">
        <f t="array" ref="U284">IFERROR(1/SUMPRODUCT(($F$19:$F$1518=F284)*($C$19:$C$1518=C284)), IF(LEN(F284)&gt;0, 1, ""))</f>
        <v>6.6755674232309744E-4</v>
      </c>
      <c r="V284" s="382" t="str">
        <f>IF(H284="","",VALUE(IFERROR(CHOOSE(MATCH(H284,{0,1,2,3,4,5},0),2.5,3.5,4.5,5.5,6.5,7.5),"")))</f>
        <v/>
      </c>
      <c r="W284" s="382" t="str">
        <f>IF(AND(I284="YES",COUNTIFS(F$19:F284,F284,I$19:I284,"YES")=1),1,"")</f>
        <v/>
      </c>
      <c r="Z284" s="32"/>
    </row>
    <row r="285" spans="1:26" ht="12.95" customHeight="1" x14ac:dyDescent="0.2">
      <c r="A285" s="32" t="str">
        <f t="shared" si="8"/>
        <v xml:space="preserve"> UNIT </v>
      </c>
      <c r="B285" s="130">
        <v>267</v>
      </c>
      <c r="C285" s="197"/>
      <c r="D285" s="398"/>
      <c r="E285" s="398"/>
      <c r="F285" s="398"/>
      <c r="G285" s="399"/>
      <c r="H285" s="398"/>
      <c r="I285" s="400"/>
      <c r="J285" s="400"/>
      <c r="K285" s="401"/>
      <c r="L285" s="398"/>
      <c r="M285" s="398"/>
      <c r="N285" s="398"/>
      <c r="O285" s="402"/>
      <c r="P285" s="402"/>
      <c r="Q285" s="171" t="str">
        <f>Calculator!M269</f>
        <v/>
      </c>
      <c r="R285" s="340" t="str">
        <f t="shared" si="9"/>
        <v/>
      </c>
      <c r="S285" s="380" t="str" cm="1">
        <f t="array" ref="S285">_xlfn.IFS(Q285="YES",IF(G285&lt;=Calculator!AS269*97%,"",IF(G285&gt;=Calculator!AS269*97%,ROUNDUP(Calculator!AS269*97%,0),ROUNDUP(Calculator!AS269*97%,0))),Q285="NO","",Q285="NA","",Q285="","")</f>
        <v/>
      </c>
      <c r="T285" s="381" cm="1">
        <f t="array" ref="T285">IF(LEN(F285)=0,2,IF(SUMPRODUCT(($F$19:$F$1518=F285)*($C$19:$C$1518=C285))&gt;1, 1, 0))</f>
        <v>2</v>
      </c>
      <c r="U285" s="381">
        <f t="array" ref="U285">IFERROR(1/SUMPRODUCT(($F$19:$F$1518=F285)*($C$19:$C$1518=C285)), IF(LEN(F285)&gt;0, 1, ""))</f>
        <v>6.6755674232309744E-4</v>
      </c>
      <c r="V285" s="382" t="str">
        <f>IF(H285="","",VALUE(IFERROR(CHOOSE(MATCH(H285,{0,1,2,3,4,5},0),2.5,3.5,4.5,5.5,6.5,7.5),"")))</f>
        <v/>
      </c>
      <c r="W285" s="382" t="str">
        <f>IF(AND(I285="YES",COUNTIFS(F$19:F285,F285,I$19:I285,"YES")=1),1,"")</f>
        <v/>
      </c>
      <c r="Z285" s="32"/>
    </row>
    <row r="286" spans="1:26" ht="12.95" customHeight="1" x14ac:dyDescent="0.2">
      <c r="A286" s="32" t="str">
        <f t="shared" si="8"/>
        <v xml:space="preserve"> UNIT </v>
      </c>
      <c r="B286" s="130">
        <v>268</v>
      </c>
      <c r="C286" s="197"/>
      <c r="D286" s="398"/>
      <c r="E286" s="398"/>
      <c r="F286" s="398"/>
      <c r="G286" s="399"/>
      <c r="H286" s="398"/>
      <c r="I286" s="400"/>
      <c r="J286" s="400"/>
      <c r="K286" s="401"/>
      <c r="L286" s="398"/>
      <c r="M286" s="398"/>
      <c r="N286" s="398"/>
      <c r="O286" s="402"/>
      <c r="P286" s="402"/>
      <c r="Q286" s="171" t="str">
        <f>Calculator!M270</f>
        <v/>
      </c>
      <c r="R286" s="340" t="str">
        <f t="shared" si="9"/>
        <v/>
      </c>
      <c r="S286" s="380" t="str" cm="1">
        <f t="array" ref="S286">_xlfn.IFS(Q286="YES",IF(G286&lt;=Calculator!AS270*97%,"",IF(G286&gt;=Calculator!AS270*97%,ROUNDUP(Calculator!AS270*97%,0),ROUNDUP(Calculator!AS270*97%,0))),Q286="NO","",Q286="NA","",Q286="","")</f>
        <v/>
      </c>
      <c r="T286" s="381" cm="1">
        <f t="array" ref="T286">IF(LEN(F286)=0,2,IF(SUMPRODUCT(($F$19:$F$1518=F286)*($C$19:$C$1518=C286))&gt;1, 1, 0))</f>
        <v>2</v>
      </c>
      <c r="U286" s="381">
        <f t="array" ref="U286">IFERROR(1/SUMPRODUCT(($F$19:$F$1518=F286)*($C$19:$C$1518=C286)), IF(LEN(F286)&gt;0, 1, ""))</f>
        <v>6.6755674232309744E-4</v>
      </c>
      <c r="V286" s="382" t="str">
        <f>IF(H286="","",VALUE(IFERROR(CHOOSE(MATCH(H286,{0,1,2,3,4,5},0),2.5,3.5,4.5,5.5,6.5,7.5),"")))</f>
        <v/>
      </c>
      <c r="W286" s="382" t="str">
        <f>IF(AND(I286="YES",COUNTIFS(F$19:F286,F286,I$19:I286,"YES")=1),1,"")</f>
        <v/>
      </c>
      <c r="Z286" s="32"/>
    </row>
    <row r="287" spans="1:26" ht="12.95" customHeight="1" x14ac:dyDescent="0.2">
      <c r="A287" s="32" t="str">
        <f t="shared" si="8"/>
        <v xml:space="preserve"> UNIT </v>
      </c>
      <c r="B287" s="130">
        <v>269</v>
      </c>
      <c r="C287" s="197"/>
      <c r="D287" s="398"/>
      <c r="E287" s="398"/>
      <c r="F287" s="398"/>
      <c r="G287" s="399"/>
      <c r="H287" s="398"/>
      <c r="I287" s="400"/>
      <c r="J287" s="400"/>
      <c r="K287" s="401"/>
      <c r="L287" s="398"/>
      <c r="M287" s="398"/>
      <c r="N287" s="398"/>
      <c r="O287" s="402"/>
      <c r="P287" s="402"/>
      <c r="Q287" s="171" t="str">
        <f>Calculator!M271</f>
        <v/>
      </c>
      <c r="R287" s="340" t="str">
        <f t="shared" si="9"/>
        <v/>
      </c>
      <c r="S287" s="380" t="str" cm="1">
        <f t="array" ref="S287">_xlfn.IFS(Q287="YES",IF(G287&lt;=Calculator!AS271*97%,"",IF(G287&gt;=Calculator!AS271*97%,ROUNDUP(Calculator!AS271*97%,0),ROUNDUP(Calculator!AS271*97%,0))),Q287="NO","",Q287="NA","",Q287="","")</f>
        <v/>
      </c>
      <c r="T287" s="381" cm="1">
        <f t="array" ref="T287">IF(LEN(F287)=0,2,IF(SUMPRODUCT(($F$19:$F$1518=F287)*($C$19:$C$1518=C287))&gt;1, 1, 0))</f>
        <v>2</v>
      </c>
      <c r="U287" s="381">
        <f t="array" ref="U287">IFERROR(1/SUMPRODUCT(($F$19:$F$1518=F287)*($C$19:$C$1518=C287)), IF(LEN(F287)&gt;0, 1, ""))</f>
        <v>6.6755674232309744E-4</v>
      </c>
      <c r="V287" s="382" t="str">
        <f>IF(H287="","",VALUE(IFERROR(CHOOSE(MATCH(H287,{0,1,2,3,4,5},0),2.5,3.5,4.5,5.5,6.5,7.5),"")))</f>
        <v/>
      </c>
      <c r="W287" s="382" t="str">
        <f>IF(AND(I287="YES",COUNTIFS(F$19:F287,F287,I$19:I287,"YES")=1),1,"")</f>
        <v/>
      </c>
      <c r="Z287" s="32"/>
    </row>
    <row r="288" spans="1:26" ht="12.95" customHeight="1" x14ac:dyDescent="0.2">
      <c r="A288" s="32" t="str">
        <f t="shared" si="8"/>
        <v xml:space="preserve"> UNIT </v>
      </c>
      <c r="B288" s="130">
        <v>270</v>
      </c>
      <c r="C288" s="197"/>
      <c r="D288" s="398"/>
      <c r="E288" s="398"/>
      <c r="F288" s="398"/>
      <c r="G288" s="399"/>
      <c r="H288" s="398"/>
      <c r="I288" s="400"/>
      <c r="J288" s="400"/>
      <c r="K288" s="401"/>
      <c r="L288" s="398"/>
      <c r="M288" s="398"/>
      <c r="N288" s="398"/>
      <c r="O288" s="402"/>
      <c r="P288" s="402"/>
      <c r="Q288" s="171" t="str">
        <f>Calculator!M272</f>
        <v/>
      </c>
      <c r="R288" s="340" t="str">
        <f t="shared" si="9"/>
        <v/>
      </c>
      <c r="S288" s="380" t="str" cm="1">
        <f t="array" ref="S288">_xlfn.IFS(Q288="YES",IF(G288&lt;=Calculator!AS272*97%,"",IF(G288&gt;=Calculator!AS272*97%,ROUNDUP(Calculator!AS272*97%,0),ROUNDUP(Calculator!AS272*97%,0))),Q288="NO","",Q288="NA","",Q288="","")</f>
        <v/>
      </c>
      <c r="T288" s="381" cm="1">
        <f t="array" ref="T288">IF(LEN(F288)=0,2,IF(SUMPRODUCT(($F$19:$F$1518=F288)*($C$19:$C$1518=C288))&gt;1, 1, 0))</f>
        <v>2</v>
      </c>
      <c r="U288" s="381">
        <f t="array" ref="U288">IFERROR(1/SUMPRODUCT(($F$19:$F$1518=F288)*($C$19:$C$1518=C288)), IF(LEN(F288)&gt;0, 1, ""))</f>
        <v>6.6755674232309744E-4</v>
      </c>
      <c r="V288" s="382" t="str">
        <f>IF(H288="","",VALUE(IFERROR(CHOOSE(MATCH(H288,{0,1,2,3,4,5},0),2.5,3.5,4.5,5.5,6.5,7.5),"")))</f>
        <v/>
      </c>
      <c r="W288" s="382" t="str">
        <f>IF(AND(I288="YES",COUNTIFS(F$19:F288,F288,I$19:I288,"YES")=1),1,"")</f>
        <v/>
      </c>
      <c r="Z288" s="32"/>
    </row>
    <row r="289" spans="1:26" ht="12.95" customHeight="1" x14ac:dyDescent="0.2">
      <c r="A289" s="32" t="str">
        <f t="shared" si="8"/>
        <v xml:space="preserve"> UNIT </v>
      </c>
      <c r="B289" s="130">
        <v>271</v>
      </c>
      <c r="C289" s="197"/>
      <c r="D289" s="398"/>
      <c r="E289" s="398"/>
      <c r="F289" s="398"/>
      <c r="G289" s="399"/>
      <c r="H289" s="398"/>
      <c r="I289" s="400"/>
      <c r="J289" s="400"/>
      <c r="K289" s="401"/>
      <c r="L289" s="398"/>
      <c r="M289" s="398"/>
      <c r="N289" s="398"/>
      <c r="O289" s="402"/>
      <c r="P289" s="402"/>
      <c r="Q289" s="171" t="str">
        <f>Calculator!M273</f>
        <v/>
      </c>
      <c r="R289" s="340" t="str">
        <f t="shared" si="9"/>
        <v/>
      </c>
      <c r="S289" s="380" t="str" cm="1">
        <f t="array" ref="S289">_xlfn.IFS(Q289="YES",IF(G289&lt;=Calculator!AS273*97%,"",IF(G289&gt;=Calculator!AS273*97%,ROUNDUP(Calculator!AS273*97%,0),ROUNDUP(Calculator!AS273*97%,0))),Q289="NO","",Q289="NA","",Q289="","")</f>
        <v/>
      </c>
      <c r="T289" s="381" cm="1">
        <f t="array" ref="T289">IF(LEN(F289)=0,2,IF(SUMPRODUCT(($F$19:$F$1518=F289)*($C$19:$C$1518=C289))&gt;1, 1, 0))</f>
        <v>2</v>
      </c>
      <c r="U289" s="381">
        <f t="array" ref="U289">IFERROR(1/SUMPRODUCT(($F$19:$F$1518=F289)*($C$19:$C$1518=C289)), IF(LEN(F289)&gt;0, 1, ""))</f>
        <v>6.6755674232309744E-4</v>
      </c>
      <c r="V289" s="382" t="str">
        <f>IF(H289="","",VALUE(IFERROR(CHOOSE(MATCH(H289,{0,1,2,3,4,5},0),2.5,3.5,4.5,5.5,6.5,7.5),"")))</f>
        <v/>
      </c>
      <c r="W289" s="382" t="str">
        <f>IF(AND(I289="YES",COUNTIFS(F$19:F289,F289,I$19:I289,"YES")=1),1,"")</f>
        <v/>
      </c>
      <c r="Z289" s="32"/>
    </row>
    <row r="290" spans="1:26" ht="12.95" customHeight="1" x14ac:dyDescent="0.2">
      <c r="A290" s="32" t="str">
        <f t="shared" si="8"/>
        <v xml:space="preserve"> UNIT </v>
      </c>
      <c r="B290" s="130">
        <v>272</v>
      </c>
      <c r="C290" s="197"/>
      <c r="D290" s="398"/>
      <c r="E290" s="398"/>
      <c r="F290" s="398"/>
      <c r="G290" s="399"/>
      <c r="H290" s="398"/>
      <c r="I290" s="400"/>
      <c r="J290" s="400"/>
      <c r="K290" s="401"/>
      <c r="L290" s="398"/>
      <c r="M290" s="398"/>
      <c r="N290" s="398"/>
      <c r="O290" s="402"/>
      <c r="P290" s="402"/>
      <c r="Q290" s="171" t="str">
        <f>Calculator!M274</f>
        <v/>
      </c>
      <c r="R290" s="340" t="str">
        <f t="shared" si="9"/>
        <v/>
      </c>
      <c r="S290" s="380" t="str" cm="1">
        <f t="array" ref="S290">_xlfn.IFS(Q290="YES",IF(G290&lt;=Calculator!AS274*97%,"",IF(G290&gt;=Calculator!AS274*97%,ROUNDUP(Calculator!AS274*97%,0),ROUNDUP(Calculator!AS274*97%,0))),Q290="NO","",Q290="NA","",Q290="","")</f>
        <v/>
      </c>
      <c r="T290" s="381" cm="1">
        <f t="array" ref="T290">IF(LEN(F290)=0,2,IF(SUMPRODUCT(($F$19:$F$1518=F290)*($C$19:$C$1518=C290))&gt;1, 1, 0))</f>
        <v>2</v>
      </c>
      <c r="U290" s="381">
        <f t="array" ref="U290">IFERROR(1/SUMPRODUCT(($F$19:$F$1518=F290)*($C$19:$C$1518=C290)), IF(LEN(F290)&gt;0, 1, ""))</f>
        <v>6.6755674232309744E-4</v>
      </c>
      <c r="V290" s="382" t="str">
        <f>IF(H290="","",VALUE(IFERROR(CHOOSE(MATCH(H290,{0,1,2,3,4,5},0),2.5,3.5,4.5,5.5,6.5,7.5),"")))</f>
        <v/>
      </c>
      <c r="W290" s="382" t="str">
        <f>IF(AND(I290="YES",COUNTIFS(F$19:F290,F290,I$19:I290,"YES")=1),1,"")</f>
        <v/>
      </c>
      <c r="Z290" s="32"/>
    </row>
    <row r="291" spans="1:26" ht="12.95" customHeight="1" x14ac:dyDescent="0.2">
      <c r="A291" s="32" t="str">
        <f t="shared" si="8"/>
        <v xml:space="preserve"> UNIT </v>
      </c>
      <c r="B291" s="130">
        <v>273</v>
      </c>
      <c r="C291" s="197"/>
      <c r="D291" s="398"/>
      <c r="E291" s="398"/>
      <c r="F291" s="398"/>
      <c r="G291" s="399"/>
      <c r="H291" s="398"/>
      <c r="I291" s="400"/>
      <c r="J291" s="400"/>
      <c r="K291" s="401"/>
      <c r="L291" s="398"/>
      <c r="M291" s="398"/>
      <c r="N291" s="398"/>
      <c r="O291" s="402"/>
      <c r="P291" s="402"/>
      <c r="Q291" s="171" t="str">
        <f>Calculator!M275</f>
        <v/>
      </c>
      <c r="R291" s="340" t="str">
        <f t="shared" si="9"/>
        <v/>
      </c>
      <c r="S291" s="380" t="str" cm="1">
        <f t="array" ref="S291">_xlfn.IFS(Q291="YES",IF(G291&lt;=Calculator!AS275*97%,"",IF(G291&gt;=Calculator!AS275*97%,ROUNDUP(Calculator!AS275*97%,0),ROUNDUP(Calculator!AS275*97%,0))),Q291="NO","",Q291="NA","",Q291="","")</f>
        <v/>
      </c>
      <c r="T291" s="381" cm="1">
        <f t="array" ref="T291">IF(LEN(F291)=0,2,IF(SUMPRODUCT(($F$19:$F$1518=F291)*($C$19:$C$1518=C291))&gt;1, 1, 0))</f>
        <v>2</v>
      </c>
      <c r="U291" s="381">
        <f t="array" ref="U291">IFERROR(1/SUMPRODUCT(($F$19:$F$1518=F291)*($C$19:$C$1518=C291)), IF(LEN(F291)&gt;0, 1, ""))</f>
        <v>6.6755674232309744E-4</v>
      </c>
      <c r="V291" s="382" t="str">
        <f>IF(H291="","",VALUE(IFERROR(CHOOSE(MATCH(H291,{0,1,2,3,4,5},0),2.5,3.5,4.5,5.5,6.5,7.5),"")))</f>
        <v/>
      </c>
      <c r="W291" s="382" t="str">
        <f>IF(AND(I291="YES",COUNTIFS(F$19:F291,F291,I$19:I291,"YES")=1),1,"")</f>
        <v/>
      </c>
      <c r="Z291" s="32"/>
    </row>
    <row r="292" spans="1:26" ht="12.95" customHeight="1" x14ac:dyDescent="0.2">
      <c r="A292" s="32" t="str">
        <f t="shared" si="8"/>
        <v xml:space="preserve"> UNIT </v>
      </c>
      <c r="B292" s="130">
        <v>274</v>
      </c>
      <c r="C292" s="197"/>
      <c r="D292" s="398"/>
      <c r="E292" s="398"/>
      <c r="F292" s="398"/>
      <c r="G292" s="399"/>
      <c r="H292" s="398"/>
      <c r="I292" s="400"/>
      <c r="J292" s="400"/>
      <c r="K292" s="401"/>
      <c r="L292" s="398"/>
      <c r="M292" s="398"/>
      <c r="N292" s="398"/>
      <c r="O292" s="402"/>
      <c r="P292" s="402"/>
      <c r="Q292" s="171" t="str">
        <f>Calculator!M276</f>
        <v/>
      </c>
      <c r="R292" s="340" t="str">
        <f t="shared" si="9"/>
        <v/>
      </c>
      <c r="S292" s="380" t="str" cm="1">
        <f t="array" ref="S292">_xlfn.IFS(Q292="YES",IF(G292&lt;=Calculator!AS276*97%,"",IF(G292&gt;=Calculator!AS276*97%,ROUNDUP(Calculator!AS276*97%,0),ROUNDUP(Calculator!AS276*97%,0))),Q292="NO","",Q292="NA","",Q292="","")</f>
        <v/>
      </c>
      <c r="T292" s="381" cm="1">
        <f t="array" ref="T292">IF(LEN(F292)=0,2,IF(SUMPRODUCT(($F$19:$F$1518=F292)*($C$19:$C$1518=C292))&gt;1, 1, 0))</f>
        <v>2</v>
      </c>
      <c r="U292" s="381">
        <f t="array" ref="U292">IFERROR(1/SUMPRODUCT(($F$19:$F$1518=F292)*($C$19:$C$1518=C292)), IF(LEN(F292)&gt;0, 1, ""))</f>
        <v>6.6755674232309744E-4</v>
      </c>
      <c r="V292" s="382" t="str">
        <f>IF(H292="","",VALUE(IFERROR(CHOOSE(MATCH(H292,{0,1,2,3,4,5},0),2.5,3.5,4.5,5.5,6.5,7.5),"")))</f>
        <v/>
      </c>
      <c r="W292" s="382" t="str">
        <f>IF(AND(I292="YES",COUNTIFS(F$19:F292,F292,I$19:I292,"YES")=1),1,"")</f>
        <v/>
      </c>
      <c r="Z292" s="32"/>
    </row>
    <row r="293" spans="1:26" ht="12.95" customHeight="1" x14ac:dyDescent="0.2">
      <c r="A293" s="32" t="str">
        <f t="shared" si="8"/>
        <v xml:space="preserve"> UNIT </v>
      </c>
      <c r="B293" s="130">
        <v>275</v>
      </c>
      <c r="C293" s="197"/>
      <c r="D293" s="398"/>
      <c r="E293" s="398"/>
      <c r="F293" s="398"/>
      <c r="G293" s="399"/>
      <c r="H293" s="398"/>
      <c r="I293" s="400"/>
      <c r="J293" s="400"/>
      <c r="K293" s="401"/>
      <c r="L293" s="398"/>
      <c r="M293" s="398"/>
      <c r="N293" s="398"/>
      <c r="O293" s="402"/>
      <c r="P293" s="402"/>
      <c r="Q293" s="171" t="str">
        <f>Calculator!M277</f>
        <v/>
      </c>
      <c r="R293" s="340" t="str">
        <f t="shared" si="9"/>
        <v/>
      </c>
      <c r="S293" s="380" t="str" cm="1">
        <f t="array" ref="S293">_xlfn.IFS(Q293="YES",IF(G293&lt;=Calculator!AS277*97%,"",IF(G293&gt;=Calculator!AS277*97%,ROUNDUP(Calculator!AS277*97%,0),ROUNDUP(Calculator!AS277*97%,0))),Q293="NO","",Q293="NA","",Q293="","")</f>
        <v/>
      </c>
      <c r="T293" s="381" cm="1">
        <f t="array" ref="T293">IF(LEN(F293)=0,2,IF(SUMPRODUCT(($F$19:$F$1518=F293)*($C$19:$C$1518=C293))&gt;1, 1, 0))</f>
        <v>2</v>
      </c>
      <c r="U293" s="381">
        <f t="array" ref="U293">IFERROR(1/SUMPRODUCT(($F$19:$F$1518=F293)*($C$19:$C$1518=C293)), IF(LEN(F293)&gt;0, 1, ""))</f>
        <v>6.6755674232309744E-4</v>
      </c>
      <c r="V293" s="382" t="str">
        <f>IF(H293="","",VALUE(IFERROR(CHOOSE(MATCH(H293,{0,1,2,3,4,5},0),2.5,3.5,4.5,5.5,6.5,7.5),"")))</f>
        <v/>
      </c>
      <c r="W293" s="382" t="str">
        <f>IF(AND(I293="YES",COUNTIFS(F$19:F293,F293,I$19:I293,"YES")=1),1,"")</f>
        <v/>
      </c>
      <c r="Z293" s="32"/>
    </row>
    <row r="294" spans="1:26" ht="12.95" customHeight="1" x14ac:dyDescent="0.2">
      <c r="A294" s="32" t="str">
        <f t="shared" si="8"/>
        <v xml:space="preserve"> UNIT </v>
      </c>
      <c r="B294" s="130">
        <v>276</v>
      </c>
      <c r="C294" s="197"/>
      <c r="D294" s="398"/>
      <c r="E294" s="398"/>
      <c r="F294" s="398"/>
      <c r="G294" s="399"/>
      <c r="H294" s="398"/>
      <c r="I294" s="400"/>
      <c r="J294" s="400"/>
      <c r="K294" s="401"/>
      <c r="L294" s="398"/>
      <c r="M294" s="398"/>
      <c r="N294" s="398"/>
      <c r="O294" s="402"/>
      <c r="P294" s="402"/>
      <c r="Q294" s="171" t="str">
        <f>Calculator!M278</f>
        <v/>
      </c>
      <c r="R294" s="340" t="str">
        <f t="shared" si="9"/>
        <v/>
      </c>
      <c r="S294" s="380" t="str" cm="1">
        <f t="array" ref="S294">_xlfn.IFS(Q294="YES",IF(G294&lt;=Calculator!AS278*97%,"",IF(G294&gt;=Calculator!AS278*97%,ROUNDUP(Calculator!AS278*97%,0),ROUNDUP(Calculator!AS278*97%,0))),Q294="NO","",Q294="NA","",Q294="","")</f>
        <v/>
      </c>
      <c r="T294" s="381" cm="1">
        <f t="array" ref="T294">IF(LEN(F294)=0,2,IF(SUMPRODUCT(($F$19:$F$1518=F294)*($C$19:$C$1518=C294))&gt;1, 1, 0))</f>
        <v>2</v>
      </c>
      <c r="U294" s="381">
        <f t="array" ref="U294">IFERROR(1/SUMPRODUCT(($F$19:$F$1518=F294)*($C$19:$C$1518=C294)), IF(LEN(F294)&gt;0, 1, ""))</f>
        <v>6.6755674232309744E-4</v>
      </c>
      <c r="V294" s="382" t="str">
        <f>IF(H294="","",VALUE(IFERROR(CHOOSE(MATCH(H294,{0,1,2,3,4,5},0),2.5,3.5,4.5,5.5,6.5,7.5),"")))</f>
        <v/>
      </c>
      <c r="W294" s="382" t="str">
        <f>IF(AND(I294="YES",COUNTIFS(F$19:F294,F294,I$19:I294,"YES")=1),1,"")</f>
        <v/>
      </c>
      <c r="Z294" s="32"/>
    </row>
    <row r="295" spans="1:26" ht="12.95" customHeight="1" x14ac:dyDescent="0.2">
      <c r="A295" s="32" t="str">
        <f t="shared" si="8"/>
        <v xml:space="preserve"> UNIT </v>
      </c>
      <c r="B295" s="130">
        <v>277</v>
      </c>
      <c r="C295" s="197"/>
      <c r="D295" s="398"/>
      <c r="E295" s="398"/>
      <c r="F295" s="398"/>
      <c r="G295" s="399"/>
      <c r="H295" s="398"/>
      <c r="I295" s="400"/>
      <c r="J295" s="400"/>
      <c r="K295" s="401"/>
      <c r="L295" s="398"/>
      <c r="M295" s="398"/>
      <c r="N295" s="398"/>
      <c r="O295" s="402"/>
      <c r="P295" s="402"/>
      <c r="Q295" s="171" t="str">
        <f>Calculator!M279</f>
        <v/>
      </c>
      <c r="R295" s="340" t="str">
        <f t="shared" si="9"/>
        <v/>
      </c>
      <c r="S295" s="380" t="str" cm="1">
        <f t="array" ref="S295">_xlfn.IFS(Q295="YES",IF(G295&lt;=Calculator!AS279*97%,"",IF(G295&gt;=Calculator!AS279*97%,ROUNDUP(Calculator!AS279*97%,0),ROUNDUP(Calculator!AS279*97%,0))),Q295="NO","",Q295="NA","",Q295="","")</f>
        <v/>
      </c>
      <c r="T295" s="381" cm="1">
        <f t="array" ref="T295">IF(LEN(F295)=0,2,IF(SUMPRODUCT(($F$19:$F$1518=F295)*($C$19:$C$1518=C295))&gt;1, 1, 0))</f>
        <v>2</v>
      </c>
      <c r="U295" s="381">
        <f t="array" ref="U295">IFERROR(1/SUMPRODUCT(($F$19:$F$1518=F295)*($C$19:$C$1518=C295)), IF(LEN(F295)&gt;0, 1, ""))</f>
        <v>6.6755674232309744E-4</v>
      </c>
      <c r="V295" s="382" t="str">
        <f>IF(H295="","",VALUE(IFERROR(CHOOSE(MATCH(H295,{0,1,2,3,4,5},0),2.5,3.5,4.5,5.5,6.5,7.5),"")))</f>
        <v/>
      </c>
      <c r="W295" s="382" t="str">
        <f>IF(AND(I295="YES",COUNTIFS(F$19:F295,F295,I$19:I295,"YES")=1),1,"")</f>
        <v/>
      </c>
      <c r="Z295" s="32"/>
    </row>
    <row r="296" spans="1:26" ht="12.95" customHeight="1" x14ac:dyDescent="0.2">
      <c r="A296" s="32" t="str">
        <f t="shared" si="8"/>
        <v xml:space="preserve"> UNIT </v>
      </c>
      <c r="B296" s="130">
        <v>278</v>
      </c>
      <c r="C296" s="197"/>
      <c r="D296" s="398"/>
      <c r="E296" s="398"/>
      <c r="F296" s="398"/>
      <c r="G296" s="399"/>
      <c r="H296" s="398"/>
      <c r="I296" s="400"/>
      <c r="J296" s="400"/>
      <c r="K296" s="401"/>
      <c r="L296" s="398"/>
      <c r="M296" s="398"/>
      <c r="N296" s="398"/>
      <c r="O296" s="402"/>
      <c r="P296" s="402"/>
      <c r="Q296" s="171" t="str">
        <f>Calculator!M280</f>
        <v/>
      </c>
      <c r="R296" s="340" t="str">
        <f t="shared" si="9"/>
        <v/>
      </c>
      <c r="S296" s="380" t="str" cm="1">
        <f t="array" ref="S296">_xlfn.IFS(Q296="YES",IF(G296&lt;=Calculator!AS280*97%,"",IF(G296&gt;=Calculator!AS280*97%,ROUNDUP(Calculator!AS280*97%,0),ROUNDUP(Calculator!AS280*97%,0))),Q296="NO","",Q296="NA","",Q296="","")</f>
        <v/>
      </c>
      <c r="T296" s="381" cm="1">
        <f t="array" ref="T296">IF(LEN(F296)=0,2,IF(SUMPRODUCT(($F$19:$F$1518=F296)*($C$19:$C$1518=C296))&gt;1, 1, 0))</f>
        <v>2</v>
      </c>
      <c r="U296" s="381">
        <f t="array" ref="U296">IFERROR(1/SUMPRODUCT(($F$19:$F$1518=F296)*($C$19:$C$1518=C296)), IF(LEN(F296)&gt;0, 1, ""))</f>
        <v>6.6755674232309744E-4</v>
      </c>
      <c r="V296" s="382" t="str">
        <f>IF(H296="","",VALUE(IFERROR(CHOOSE(MATCH(H296,{0,1,2,3,4,5},0),2.5,3.5,4.5,5.5,6.5,7.5),"")))</f>
        <v/>
      </c>
      <c r="W296" s="382" t="str">
        <f>IF(AND(I296="YES",COUNTIFS(F$19:F296,F296,I$19:I296,"YES")=1),1,"")</f>
        <v/>
      </c>
      <c r="Z296" s="32"/>
    </row>
    <row r="297" spans="1:26" ht="12.95" customHeight="1" x14ac:dyDescent="0.2">
      <c r="A297" s="32" t="str">
        <f t="shared" si="8"/>
        <v xml:space="preserve"> UNIT </v>
      </c>
      <c r="B297" s="130">
        <v>279</v>
      </c>
      <c r="C297" s="197"/>
      <c r="D297" s="398"/>
      <c r="E297" s="398"/>
      <c r="F297" s="398"/>
      <c r="G297" s="399"/>
      <c r="H297" s="398"/>
      <c r="I297" s="400"/>
      <c r="J297" s="400"/>
      <c r="K297" s="401"/>
      <c r="L297" s="398"/>
      <c r="M297" s="398"/>
      <c r="N297" s="398"/>
      <c r="O297" s="402"/>
      <c r="P297" s="402"/>
      <c r="Q297" s="171" t="str">
        <f>Calculator!M281</f>
        <v/>
      </c>
      <c r="R297" s="340" t="str">
        <f t="shared" si="9"/>
        <v/>
      </c>
      <c r="S297" s="380" t="str" cm="1">
        <f t="array" ref="S297">_xlfn.IFS(Q297="YES",IF(G297&lt;=Calculator!AS281*97%,"",IF(G297&gt;=Calculator!AS281*97%,ROUNDUP(Calculator!AS281*97%,0),ROUNDUP(Calculator!AS281*97%,0))),Q297="NO","",Q297="NA","",Q297="","")</f>
        <v/>
      </c>
      <c r="T297" s="381" cm="1">
        <f t="array" ref="T297">IF(LEN(F297)=0,2,IF(SUMPRODUCT(($F$19:$F$1518=F297)*($C$19:$C$1518=C297))&gt;1, 1, 0))</f>
        <v>2</v>
      </c>
      <c r="U297" s="381">
        <f t="array" ref="U297">IFERROR(1/SUMPRODUCT(($F$19:$F$1518=F297)*($C$19:$C$1518=C297)), IF(LEN(F297)&gt;0, 1, ""))</f>
        <v>6.6755674232309744E-4</v>
      </c>
      <c r="V297" s="382" t="str">
        <f>IF(H297="","",VALUE(IFERROR(CHOOSE(MATCH(H297,{0,1,2,3,4,5},0),2.5,3.5,4.5,5.5,6.5,7.5),"")))</f>
        <v/>
      </c>
      <c r="W297" s="382" t="str">
        <f>IF(AND(I297="YES",COUNTIFS(F$19:F297,F297,I$19:I297,"YES")=1),1,"")</f>
        <v/>
      </c>
      <c r="Z297" s="32"/>
    </row>
    <row r="298" spans="1:26" ht="12.95" customHeight="1" x14ac:dyDescent="0.2">
      <c r="A298" s="32" t="str">
        <f t="shared" si="8"/>
        <v xml:space="preserve"> UNIT </v>
      </c>
      <c r="B298" s="130">
        <v>280</v>
      </c>
      <c r="C298" s="197"/>
      <c r="D298" s="398"/>
      <c r="E298" s="398"/>
      <c r="F298" s="398"/>
      <c r="G298" s="399"/>
      <c r="H298" s="398"/>
      <c r="I298" s="400"/>
      <c r="J298" s="400"/>
      <c r="K298" s="401"/>
      <c r="L298" s="398"/>
      <c r="M298" s="398"/>
      <c r="N298" s="398"/>
      <c r="O298" s="402"/>
      <c r="P298" s="402"/>
      <c r="Q298" s="171" t="str">
        <f>Calculator!M282</f>
        <v/>
      </c>
      <c r="R298" s="340" t="str">
        <f t="shared" si="9"/>
        <v/>
      </c>
      <c r="S298" s="380" t="str" cm="1">
        <f t="array" ref="S298">_xlfn.IFS(Q298="YES",IF(G298&lt;=Calculator!AS282*97%,"",IF(G298&gt;=Calculator!AS282*97%,ROUNDUP(Calculator!AS282*97%,0),ROUNDUP(Calculator!AS282*97%,0))),Q298="NO","",Q298="NA","",Q298="","")</f>
        <v/>
      </c>
      <c r="T298" s="381" cm="1">
        <f t="array" ref="T298">IF(LEN(F298)=0,2,IF(SUMPRODUCT(($F$19:$F$1518=F298)*($C$19:$C$1518=C298))&gt;1, 1, 0))</f>
        <v>2</v>
      </c>
      <c r="U298" s="381">
        <f t="array" ref="U298">IFERROR(1/SUMPRODUCT(($F$19:$F$1518=F298)*($C$19:$C$1518=C298)), IF(LEN(F298)&gt;0, 1, ""))</f>
        <v>6.6755674232309744E-4</v>
      </c>
      <c r="V298" s="382" t="str">
        <f>IF(H298="","",VALUE(IFERROR(CHOOSE(MATCH(H298,{0,1,2,3,4,5},0),2.5,3.5,4.5,5.5,6.5,7.5),"")))</f>
        <v/>
      </c>
      <c r="W298" s="382" t="str">
        <f>IF(AND(I298="YES",COUNTIFS(F$19:F298,F298,I$19:I298,"YES")=1),1,"")</f>
        <v/>
      </c>
      <c r="Z298" s="32"/>
    </row>
    <row r="299" spans="1:26" ht="12.95" customHeight="1" x14ac:dyDescent="0.2">
      <c r="A299" s="32" t="str">
        <f t="shared" si="8"/>
        <v xml:space="preserve"> UNIT </v>
      </c>
      <c r="B299" s="130">
        <v>281</v>
      </c>
      <c r="C299" s="197"/>
      <c r="D299" s="398"/>
      <c r="E299" s="398"/>
      <c r="F299" s="398"/>
      <c r="G299" s="399"/>
      <c r="H299" s="398"/>
      <c r="I299" s="400"/>
      <c r="J299" s="400"/>
      <c r="K299" s="401"/>
      <c r="L299" s="398"/>
      <c r="M299" s="398"/>
      <c r="N299" s="398"/>
      <c r="O299" s="402"/>
      <c r="P299" s="402"/>
      <c r="Q299" s="171" t="str">
        <f>Calculator!M283</f>
        <v/>
      </c>
      <c r="R299" s="340" t="str">
        <f t="shared" si="9"/>
        <v/>
      </c>
      <c r="S299" s="380" t="str" cm="1">
        <f t="array" ref="S299">_xlfn.IFS(Q299="YES",IF(G299&lt;=Calculator!AS283*97%,"",IF(G299&gt;=Calculator!AS283*97%,ROUNDUP(Calculator!AS283*97%,0),ROUNDUP(Calculator!AS283*97%,0))),Q299="NO","",Q299="NA","",Q299="","")</f>
        <v/>
      </c>
      <c r="T299" s="381" cm="1">
        <f t="array" ref="T299">IF(LEN(F299)=0,2,IF(SUMPRODUCT(($F$19:$F$1518=F299)*($C$19:$C$1518=C299))&gt;1, 1, 0))</f>
        <v>2</v>
      </c>
      <c r="U299" s="381">
        <f t="array" ref="U299">IFERROR(1/SUMPRODUCT(($F$19:$F$1518=F299)*($C$19:$C$1518=C299)), IF(LEN(F299)&gt;0, 1, ""))</f>
        <v>6.6755674232309744E-4</v>
      </c>
      <c r="V299" s="382" t="str">
        <f>IF(H299="","",VALUE(IFERROR(CHOOSE(MATCH(H299,{0,1,2,3,4,5},0),2.5,3.5,4.5,5.5,6.5,7.5),"")))</f>
        <v/>
      </c>
      <c r="W299" s="382" t="str">
        <f>IF(AND(I299="YES",COUNTIFS(F$19:F299,F299,I$19:I299,"YES")=1),1,"")</f>
        <v/>
      </c>
      <c r="Z299" s="32"/>
    </row>
    <row r="300" spans="1:26" ht="12.95" customHeight="1" x14ac:dyDescent="0.2">
      <c r="A300" s="32" t="str">
        <f t="shared" si="8"/>
        <v xml:space="preserve"> UNIT </v>
      </c>
      <c r="B300" s="130">
        <v>282</v>
      </c>
      <c r="C300" s="197"/>
      <c r="D300" s="398"/>
      <c r="E300" s="398"/>
      <c r="F300" s="398"/>
      <c r="G300" s="399"/>
      <c r="H300" s="398"/>
      <c r="I300" s="400"/>
      <c r="J300" s="400"/>
      <c r="K300" s="401"/>
      <c r="L300" s="398"/>
      <c r="M300" s="398"/>
      <c r="N300" s="398"/>
      <c r="O300" s="402"/>
      <c r="P300" s="402"/>
      <c r="Q300" s="171" t="str">
        <f>Calculator!M284</f>
        <v/>
      </c>
      <c r="R300" s="340" t="str">
        <f t="shared" si="9"/>
        <v/>
      </c>
      <c r="S300" s="380" t="str" cm="1">
        <f t="array" ref="S300">_xlfn.IFS(Q300="YES",IF(G300&lt;=Calculator!AS284*97%,"",IF(G300&gt;=Calculator!AS284*97%,ROUNDUP(Calculator!AS284*97%,0),ROUNDUP(Calculator!AS284*97%,0))),Q300="NO","",Q300="NA","",Q300="","")</f>
        <v/>
      </c>
      <c r="T300" s="381" cm="1">
        <f t="array" ref="T300">IF(LEN(F300)=0,2,IF(SUMPRODUCT(($F$19:$F$1518=F300)*($C$19:$C$1518=C300))&gt;1, 1, 0))</f>
        <v>2</v>
      </c>
      <c r="U300" s="381">
        <f t="array" ref="U300">IFERROR(1/SUMPRODUCT(($F$19:$F$1518=F300)*($C$19:$C$1518=C300)), IF(LEN(F300)&gt;0, 1, ""))</f>
        <v>6.6755674232309744E-4</v>
      </c>
      <c r="V300" s="382" t="str">
        <f>IF(H300="","",VALUE(IFERROR(CHOOSE(MATCH(H300,{0,1,2,3,4,5},0),2.5,3.5,4.5,5.5,6.5,7.5),"")))</f>
        <v/>
      </c>
      <c r="W300" s="382" t="str">
        <f>IF(AND(I300="YES",COUNTIFS(F$19:F300,F300,I$19:I300,"YES")=1),1,"")</f>
        <v/>
      </c>
      <c r="Z300" s="32"/>
    </row>
    <row r="301" spans="1:26" ht="12.95" customHeight="1" x14ac:dyDescent="0.2">
      <c r="A301" s="32" t="str">
        <f t="shared" si="8"/>
        <v xml:space="preserve"> UNIT </v>
      </c>
      <c r="B301" s="130">
        <v>283</v>
      </c>
      <c r="C301" s="197"/>
      <c r="D301" s="398"/>
      <c r="E301" s="398"/>
      <c r="F301" s="398"/>
      <c r="G301" s="399"/>
      <c r="H301" s="398"/>
      <c r="I301" s="400"/>
      <c r="J301" s="400"/>
      <c r="K301" s="401"/>
      <c r="L301" s="398"/>
      <c r="M301" s="398"/>
      <c r="N301" s="398"/>
      <c r="O301" s="402"/>
      <c r="P301" s="402"/>
      <c r="Q301" s="171" t="str">
        <f>Calculator!M285</f>
        <v/>
      </c>
      <c r="R301" s="340" t="str">
        <f t="shared" si="9"/>
        <v/>
      </c>
      <c r="S301" s="380" t="str" cm="1">
        <f t="array" ref="S301">_xlfn.IFS(Q301="YES",IF(G301&lt;=Calculator!AS285*97%,"",IF(G301&gt;=Calculator!AS285*97%,ROUNDUP(Calculator!AS285*97%,0),ROUNDUP(Calculator!AS285*97%,0))),Q301="NO","",Q301="NA","",Q301="","")</f>
        <v/>
      </c>
      <c r="T301" s="381" cm="1">
        <f t="array" ref="T301">IF(LEN(F301)=0,2,IF(SUMPRODUCT(($F$19:$F$1518=F301)*($C$19:$C$1518=C301))&gt;1, 1, 0))</f>
        <v>2</v>
      </c>
      <c r="U301" s="381">
        <f t="array" ref="U301">IFERROR(1/SUMPRODUCT(($F$19:$F$1518=F301)*($C$19:$C$1518=C301)), IF(LEN(F301)&gt;0, 1, ""))</f>
        <v>6.6755674232309744E-4</v>
      </c>
      <c r="V301" s="382" t="str">
        <f>IF(H301="","",VALUE(IFERROR(CHOOSE(MATCH(H301,{0,1,2,3,4,5},0),2.5,3.5,4.5,5.5,6.5,7.5),"")))</f>
        <v/>
      </c>
      <c r="W301" s="382" t="str">
        <f>IF(AND(I301="YES",COUNTIFS(F$19:F301,F301,I$19:I301,"YES")=1),1,"")</f>
        <v/>
      </c>
      <c r="Z301" s="32"/>
    </row>
    <row r="302" spans="1:26" ht="12.95" customHeight="1" x14ac:dyDescent="0.2">
      <c r="A302" s="32" t="str">
        <f t="shared" si="8"/>
        <v xml:space="preserve"> UNIT </v>
      </c>
      <c r="B302" s="130">
        <v>284</v>
      </c>
      <c r="C302" s="197"/>
      <c r="D302" s="398"/>
      <c r="E302" s="398"/>
      <c r="F302" s="398"/>
      <c r="G302" s="399"/>
      <c r="H302" s="398"/>
      <c r="I302" s="400"/>
      <c r="J302" s="400"/>
      <c r="K302" s="401"/>
      <c r="L302" s="398"/>
      <c r="M302" s="398"/>
      <c r="N302" s="398"/>
      <c r="O302" s="402"/>
      <c r="P302" s="402"/>
      <c r="Q302" s="171" t="str">
        <f>Calculator!M286</f>
        <v/>
      </c>
      <c r="R302" s="340" t="str">
        <f t="shared" si="9"/>
        <v/>
      </c>
      <c r="S302" s="380" t="str" cm="1">
        <f t="array" ref="S302">_xlfn.IFS(Q302="YES",IF(G302&lt;=Calculator!AS286*97%,"",IF(G302&gt;=Calculator!AS286*97%,ROUNDUP(Calculator!AS286*97%,0),ROUNDUP(Calculator!AS286*97%,0))),Q302="NO","",Q302="NA","",Q302="","")</f>
        <v/>
      </c>
      <c r="T302" s="381" cm="1">
        <f t="array" ref="T302">IF(LEN(F302)=0,2,IF(SUMPRODUCT(($F$19:$F$1518=F302)*($C$19:$C$1518=C302))&gt;1, 1, 0))</f>
        <v>2</v>
      </c>
      <c r="U302" s="381">
        <f t="array" ref="U302">IFERROR(1/SUMPRODUCT(($F$19:$F$1518=F302)*($C$19:$C$1518=C302)), IF(LEN(F302)&gt;0, 1, ""))</f>
        <v>6.6755674232309744E-4</v>
      </c>
      <c r="V302" s="382" t="str">
        <f>IF(H302="","",VALUE(IFERROR(CHOOSE(MATCH(H302,{0,1,2,3,4,5},0),2.5,3.5,4.5,5.5,6.5,7.5),"")))</f>
        <v/>
      </c>
      <c r="W302" s="382" t="str">
        <f>IF(AND(I302="YES",COUNTIFS(F$19:F302,F302,I$19:I302,"YES")=1),1,"")</f>
        <v/>
      </c>
      <c r="Z302" s="32"/>
    </row>
    <row r="303" spans="1:26" ht="12.95" customHeight="1" x14ac:dyDescent="0.2">
      <c r="A303" s="32" t="str">
        <f t="shared" si="8"/>
        <v xml:space="preserve"> UNIT </v>
      </c>
      <c r="B303" s="130">
        <v>285</v>
      </c>
      <c r="C303" s="197"/>
      <c r="D303" s="398"/>
      <c r="E303" s="398"/>
      <c r="F303" s="398"/>
      <c r="G303" s="399"/>
      <c r="H303" s="398"/>
      <c r="I303" s="400"/>
      <c r="J303" s="400"/>
      <c r="K303" s="401"/>
      <c r="L303" s="398"/>
      <c r="M303" s="398"/>
      <c r="N303" s="398"/>
      <c r="O303" s="402"/>
      <c r="P303" s="402"/>
      <c r="Q303" s="171" t="str">
        <f>Calculator!M287</f>
        <v/>
      </c>
      <c r="R303" s="340" t="str">
        <f t="shared" si="9"/>
        <v/>
      </c>
      <c r="S303" s="380" t="str" cm="1">
        <f t="array" ref="S303">_xlfn.IFS(Q303="YES",IF(G303&lt;=Calculator!AS287*97%,"",IF(G303&gt;=Calculator!AS287*97%,ROUNDUP(Calculator!AS287*97%,0),ROUNDUP(Calculator!AS287*97%,0))),Q303="NO","",Q303="NA","",Q303="","")</f>
        <v/>
      </c>
      <c r="T303" s="381" cm="1">
        <f t="array" ref="T303">IF(LEN(F303)=0,2,IF(SUMPRODUCT(($F$19:$F$1518=F303)*($C$19:$C$1518=C303))&gt;1, 1, 0))</f>
        <v>2</v>
      </c>
      <c r="U303" s="381">
        <f t="array" ref="U303">IFERROR(1/SUMPRODUCT(($F$19:$F$1518=F303)*($C$19:$C$1518=C303)), IF(LEN(F303)&gt;0, 1, ""))</f>
        <v>6.6755674232309744E-4</v>
      </c>
      <c r="V303" s="382" t="str">
        <f>IF(H303="","",VALUE(IFERROR(CHOOSE(MATCH(H303,{0,1,2,3,4,5},0),2.5,3.5,4.5,5.5,6.5,7.5),"")))</f>
        <v/>
      </c>
      <c r="W303" s="382" t="str">
        <f>IF(AND(I303="YES",COUNTIFS(F$19:F303,F303,I$19:I303,"YES")=1),1,"")</f>
        <v/>
      </c>
      <c r="Z303" s="32"/>
    </row>
    <row r="304" spans="1:26" ht="12.95" customHeight="1" x14ac:dyDescent="0.2">
      <c r="A304" s="32" t="str">
        <f t="shared" si="8"/>
        <v xml:space="preserve"> UNIT </v>
      </c>
      <c r="B304" s="130">
        <v>286</v>
      </c>
      <c r="C304" s="197"/>
      <c r="D304" s="398"/>
      <c r="E304" s="398"/>
      <c r="F304" s="398"/>
      <c r="G304" s="399"/>
      <c r="H304" s="398"/>
      <c r="I304" s="400"/>
      <c r="J304" s="400"/>
      <c r="K304" s="401"/>
      <c r="L304" s="398"/>
      <c r="M304" s="398"/>
      <c r="N304" s="398"/>
      <c r="O304" s="402"/>
      <c r="P304" s="402"/>
      <c r="Q304" s="171" t="str">
        <f>Calculator!M288</f>
        <v/>
      </c>
      <c r="R304" s="340" t="str">
        <f t="shared" si="9"/>
        <v/>
      </c>
      <c r="S304" s="380" t="str" cm="1">
        <f t="array" ref="S304">_xlfn.IFS(Q304="YES",IF(G304&lt;=Calculator!AS288*97%,"",IF(G304&gt;=Calculator!AS288*97%,ROUNDUP(Calculator!AS288*97%,0),ROUNDUP(Calculator!AS288*97%,0))),Q304="NO","",Q304="NA","",Q304="","")</f>
        <v/>
      </c>
      <c r="T304" s="381" cm="1">
        <f t="array" ref="T304">IF(LEN(F304)=0,2,IF(SUMPRODUCT(($F$19:$F$1518=F304)*($C$19:$C$1518=C304))&gt;1, 1, 0))</f>
        <v>2</v>
      </c>
      <c r="U304" s="381">
        <f t="array" ref="U304">IFERROR(1/SUMPRODUCT(($F$19:$F$1518=F304)*($C$19:$C$1518=C304)), IF(LEN(F304)&gt;0, 1, ""))</f>
        <v>6.6755674232309744E-4</v>
      </c>
      <c r="V304" s="382" t="str">
        <f>IF(H304="","",VALUE(IFERROR(CHOOSE(MATCH(H304,{0,1,2,3,4,5},0),2.5,3.5,4.5,5.5,6.5,7.5),"")))</f>
        <v/>
      </c>
      <c r="W304" s="382" t="str">
        <f>IF(AND(I304="YES",COUNTIFS(F$19:F304,F304,I$19:I304,"YES")=1),1,"")</f>
        <v/>
      </c>
      <c r="Z304" s="32"/>
    </row>
    <row r="305" spans="1:26" ht="12.95" customHeight="1" x14ac:dyDescent="0.2">
      <c r="A305" s="32" t="str">
        <f t="shared" si="8"/>
        <v xml:space="preserve"> UNIT </v>
      </c>
      <c r="B305" s="130">
        <v>287</v>
      </c>
      <c r="C305" s="197"/>
      <c r="D305" s="398"/>
      <c r="E305" s="398"/>
      <c r="F305" s="398"/>
      <c r="G305" s="399"/>
      <c r="H305" s="398"/>
      <c r="I305" s="400"/>
      <c r="J305" s="400"/>
      <c r="K305" s="401"/>
      <c r="L305" s="398"/>
      <c r="M305" s="398"/>
      <c r="N305" s="398"/>
      <c r="O305" s="402"/>
      <c r="P305" s="402"/>
      <c r="Q305" s="171" t="str">
        <f>Calculator!M289</f>
        <v/>
      </c>
      <c r="R305" s="340" t="str">
        <f t="shared" si="9"/>
        <v/>
      </c>
      <c r="S305" s="380" t="str" cm="1">
        <f t="array" ref="S305">_xlfn.IFS(Q305="YES",IF(G305&lt;=Calculator!AS289*97%,"",IF(G305&gt;=Calculator!AS289*97%,ROUNDUP(Calculator!AS289*97%,0),ROUNDUP(Calculator!AS289*97%,0))),Q305="NO","",Q305="NA","",Q305="","")</f>
        <v/>
      </c>
      <c r="T305" s="381" cm="1">
        <f t="array" ref="T305">IF(LEN(F305)=0,2,IF(SUMPRODUCT(($F$19:$F$1518=F305)*($C$19:$C$1518=C305))&gt;1, 1, 0))</f>
        <v>2</v>
      </c>
      <c r="U305" s="381">
        <f t="array" ref="U305">IFERROR(1/SUMPRODUCT(($F$19:$F$1518=F305)*($C$19:$C$1518=C305)), IF(LEN(F305)&gt;0, 1, ""))</f>
        <v>6.6755674232309744E-4</v>
      </c>
      <c r="V305" s="382" t="str">
        <f>IF(H305="","",VALUE(IFERROR(CHOOSE(MATCH(H305,{0,1,2,3,4,5},0),2.5,3.5,4.5,5.5,6.5,7.5),"")))</f>
        <v/>
      </c>
      <c r="W305" s="382" t="str">
        <f>IF(AND(I305="YES",COUNTIFS(F$19:F305,F305,I$19:I305,"YES")=1),1,"")</f>
        <v/>
      </c>
      <c r="Z305" s="32"/>
    </row>
    <row r="306" spans="1:26" ht="12.95" customHeight="1" x14ac:dyDescent="0.2">
      <c r="A306" s="32" t="str">
        <f t="shared" si="8"/>
        <v xml:space="preserve"> UNIT </v>
      </c>
      <c r="B306" s="130">
        <v>288</v>
      </c>
      <c r="C306" s="197"/>
      <c r="D306" s="398"/>
      <c r="E306" s="398"/>
      <c r="F306" s="398"/>
      <c r="G306" s="399"/>
      <c r="H306" s="398"/>
      <c r="I306" s="400"/>
      <c r="J306" s="400"/>
      <c r="K306" s="401"/>
      <c r="L306" s="398"/>
      <c r="M306" s="398"/>
      <c r="N306" s="398"/>
      <c r="O306" s="402"/>
      <c r="P306" s="402"/>
      <c r="Q306" s="171" t="str">
        <f>Calculator!M290</f>
        <v/>
      </c>
      <c r="R306" s="340" t="str">
        <f t="shared" si="9"/>
        <v/>
      </c>
      <c r="S306" s="380" t="str" cm="1">
        <f t="array" ref="S306">_xlfn.IFS(Q306="YES",IF(G306&lt;=Calculator!AS290*97%,"",IF(G306&gt;=Calculator!AS290*97%,ROUNDUP(Calculator!AS290*97%,0),ROUNDUP(Calculator!AS290*97%,0))),Q306="NO","",Q306="NA","",Q306="","")</f>
        <v/>
      </c>
      <c r="T306" s="381" cm="1">
        <f t="array" ref="T306">IF(LEN(F306)=0,2,IF(SUMPRODUCT(($F$19:$F$1518=F306)*($C$19:$C$1518=C306))&gt;1, 1, 0))</f>
        <v>2</v>
      </c>
      <c r="U306" s="381">
        <f t="array" ref="U306">IFERROR(1/SUMPRODUCT(($F$19:$F$1518=F306)*($C$19:$C$1518=C306)), IF(LEN(F306)&gt;0, 1, ""))</f>
        <v>6.6755674232309744E-4</v>
      </c>
      <c r="V306" s="382" t="str">
        <f>IF(H306="","",VALUE(IFERROR(CHOOSE(MATCH(H306,{0,1,2,3,4,5},0),2.5,3.5,4.5,5.5,6.5,7.5),"")))</f>
        <v/>
      </c>
      <c r="W306" s="382" t="str">
        <f>IF(AND(I306="YES",COUNTIFS(F$19:F306,F306,I$19:I306,"YES")=1),1,"")</f>
        <v/>
      </c>
      <c r="Z306" s="32"/>
    </row>
    <row r="307" spans="1:26" ht="12.95" customHeight="1" x14ac:dyDescent="0.2">
      <c r="A307" s="32" t="str">
        <f t="shared" si="8"/>
        <v xml:space="preserve"> UNIT </v>
      </c>
      <c r="B307" s="130">
        <v>289</v>
      </c>
      <c r="C307" s="197"/>
      <c r="D307" s="398"/>
      <c r="E307" s="398"/>
      <c r="F307" s="398"/>
      <c r="G307" s="399"/>
      <c r="H307" s="398"/>
      <c r="I307" s="400"/>
      <c r="J307" s="400"/>
      <c r="K307" s="401"/>
      <c r="L307" s="398"/>
      <c r="M307" s="398"/>
      <c r="N307" s="398"/>
      <c r="O307" s="402"/>
      <c r="P307" s="402"/>
      <c r="Q307" s="171" t="str">
        <f>Calculator!M291</f>
        <v/>
      </c>
      <c r="R307" s="340" t="str">
        <f t="shared" si="9"/>
        <v/>
      </c>
      <c r="S307" s="380" t="str" cm="1">
        <f t="array" ref="S307">_xlfn.IFS(Q307="YES",IF(G307&lt;=Calculator!AS291*97%,"",IF(G307&gt;=Calculator!AS291*97%,ROUNDUP(Calculator!AS291*97%,0),ROUNDUP(Calculator!AS291*97%,0))),Q307="NO","",Q307="NA","",Q307="","")</f>
        <v/>
      </c>
      <c r="T307" s="381" cm="1">
        <f t="array" ref="T307">IF(LEN(F307)=0,2,IF(SUMPRODUCT(($F$19:$F$1518=F307)*($C$19:$C$1518=C307))&gt;1, 1, 0))</f>
        <v>2</v>
      </c>
      <c r="U307" s="381">
        <f t="array" ref="U307">IFERROR(1/SUMPRODUCT(($F$19:$F$1518=F307)*($C$19:$C$1518=C307)), IF(LEN(F307)&gt;0, 1, ""))</f>
        <v>6.6755674232309744E-4</v>
      </c>
      <c r="V307" s="382" t="str">
        <f>IF(H307="","",VALUE(IFERROR(CHOOSE(MATCH(H307,{0,1,2,3,4,5},0),2.5,3.5,4.5,5.5,6.5,7.5),"")))</f>
        <v/>
      </c>
      <c r="W307" s="382" t="str">
        <f>IF(AND(I307="YES",COUNTIFS(F$19:F307,F307,I$19:I307,"YES")=1),1,"")</f>
        <v/>
      </c>
      <c r="Z307" s="32"/>
    </row>
    <row r="308" spans="1:26" ht="12.95" customHeight="1" x14ac:dyDescent="0.2">
      <c r="A308" s="32" t="str">
        <f t="shared" si="8"/>
        <v xml:space="preserve"> UNIT </v>
      </c>
      <c r="B308" s="130">
        <v>290</v>
      </c>
      <c r="C308" s="197"/>
      <c r="D308" s="398"/>
      <c r="E308" s="398"/>
      <c r="F308" s="398"/>
      <c r="G308" s="399"/>
      <c r="H308" s="398"/>
      <c r="I308" s="400"/>
      <c r="J308" s="400"/>
      <c r="K308" s="401"/>
      <c r="L308" s="398"/>
      <c r="M308" s="398"/>
      <c r="N308" s="398"/>
      <c r="O308" s="402"/>
      <c r="P308" s="402"/>
      <c r="Q308" s="171" t="str">
        <f>Calculator!M292</f>
        <v/>
      </c>
      <c r="R308" s="340" t="str">
        <f t="shared" si="9"/>
        <v/>
      </c>
      <c r="S308" s="380" t="str" cm="1">
        <f t="array" ref="S308">_xlfn.IFS(Q308="YES",IF(G308&lt;=Calculator!AS292*97%,"",IF(G308&gt;=Calculator!AS292*97%,ROUNDUP(Calculator!AS292*97%,0),ROUNDUP(Calculator!AS292*97%,0))),Q308="NO","",Q308="NA","",Q308="","")</f>
        <v/>
      </c>
      <c r="T308" s="381" cm="1">
        <f t="array" ref="T308">IF(LEN(F308)=0,2,IF(SUMPRODUCT(($F$19:$F$1518=F308)*($C$19:$C$1518=C308))&gt;1, 1, 0))</f>
        <v>2</v>
      </c>
      <c r="U308" s="381">
        <f t="array" ref="U308">IFERROR(1/SUMPRODUCT(($F$19:$F$1518=F308)*($C$19:$C$1518=C308)), IF(LEN(F308)&gt;0, 1, ""))</f>
        <v>6.6755674232309744E-4</v>
      </c>
      <c r="V308" s="382" t="str">
        <f>IF(H308="","",VALUE(IFERROR(CHOOSE(MATCH(H308,{0,1,2,3,4,5},0),2.5,3.5,4.5,5.5,6.5,7.5),"")))</f>
        <v/>
      </c>
      <c r="W308" s="382" t="str">
        <f>IF(AND(I308="YES",COUNTIFS(F$19:F308,F308,I$19:I308,"YES")=1),1,"")</f>
        <v/>
      </c>
      <c r="Z308" s="32"/>
    </row>
    <row r="309" spans="1:26" ht="12.95" customHeight="1" x14ac:dyDescent="0.2">
      <c r="A309" s="32" t="str">
        <f t="shared" si="8"/>
        <v xml:space="preserve"> UNIT </v>
      </c>
      <c r="B309" s="130">
        <v>291</v>
      </c>
      <c r="C309" s="197"/>
      <c r="D309" s="398"/>
      <c r="E309" s="398"/>
      <c r="F309" s="398"/>
      <c r="G309" s="399"/>
      <c r="H309" s="398"/>
      <c r="I309" s="400"/>
      <c r="J309" s="400"/>
      <c r="K309" s="401"/>
      <c r="L309" s="398"/>
      <c r="M309" s="398"/>
      <c r="N309" s="398"/>
      <c r="O309" s="402"/>
      <c r="P309" s="402"/>
      <c r="Q309" s="171" t="str">
        <f>Calculator!M293</f>
        <v/>
      </c>
      <c r="R309" s="340" t="str">
        <f t="shared" si="9"/>
        <v/>
      </c>
      <c r="S309" s="380" t="str" cm="1">
        <f t="array" ref="S309">_xlfn.IFS(Q309="YES",IF(G309&lt;=Calculator!AS293*97%,"",IF(G309&gt;=Calculator!AS293*97%,ROUNDUP(Calculator!AS293*97%,0),ROUNDUP(Calculator!AS293*97%,0))),Q309="NO","",Q309="NA","",Q309="","")</f>
        <v/>
      </c>
      <c r="T309" s="381" cm="1">
        <f t="array" ref="T309">IF(LEN(F309)=0,2,IF(SUMPRODUCT(($F$19:$F$1518=F309)*($C$19:$C$1518=C309))&gt;1, 1, 0))</f>
        <v>2</v>
      </c>
      <c r="U309" s="381">
        <f t="array" ref="U309">IFERROR(1/SUMPRODUCT(($F$19:$F$1518=F309)*($C$19:$C$1518=C309)), IF(LEN(F309)&gt;0, 1, ""))</f>
        <v>6.6755674232309744E-4</v>
      </c>
      <c r="V309" s="382" t="str">
        <f>IF(H309="","",VALUE(IFERROR(CHOOSE(MATCH(H309,{0,1,2,3,4,5},0),2.5,3.5,4.5,5.5,6.5,7.5),"")))</f>
        <v/>
      </c>
      <c r="W309" s="382" t="str">
        <f>IF(AND(I309="YES",COUNTIFS(F$19:F309,F309,I$19:I309,"YES")=1),1,"")</f>
        <v/>
      </c>
      <c r="Z309" s="32"/>
    </row>
    <row r="310" spans="1:26" ht="12.95" customHeight="1" x14ac:dyDescent="0.2">
      <c r="A310" s="32" t="str">
        <f t="shared" si="8"/>
        <v xml:space="preserve"> UNIT </v>
      </c>
      <c r="B310" s="130">
        <v>292</v>
      </c>
      <c r="C310" s="197"/>
      <c r="D310" s="398"/>
      <c r="E310" s="398"/>
      <c r="F310" s="398"/>
      <c r="G310" s="399"/>
      <c r="H310" s="398"/>
      <c r="I310" s="400"/>
      <c r="J310" s="400"/>
      <c r="K310" s="401"/>
      <c r="L310" s="398"/>
      <c r="M310" s="398"/>
      <c r="N310" s="398"/>
      <c r="O310" s="402"/>
      <c r="P310" s="402"/>
      <c r="Q310" s="171" t="str">
        <f>Calculator!M294</f>
        <v/>
      </c>
      <c r="R310" s="340" t="str">
        <f t="shared" si="9"/>
        <v/>
      </c>
      <c r="S310" s="380" t="str" cm="1">
        <f t="array" ref="S310">_xlfn.IFS(Q310="YES",IF(G310&lt;=Calculator!AS294*97%,"",IF(G310&gt;=Calculator!AS294*97%,ROUNDUP(Calculator!AS294*97%,0),ROUNDUP(Calculator!AS294*97%,0))),Q310="NO","",Q310="NA","",Q310="","")</f>
        <v/>
      </c>
      <c r="T310" s="381" cm="1">
        <f t="array" ref="T310">IF(LEN(F310)=0,2,IF(SUMPRODUCT(($F$19:$F$1518=F310)*($C$19:$C$1518=C310))&gt;1, 1, 0))</f>
        <v>2</v>
      </c>
      <c r="U310" s="381">
        <f t="array" ref="U310">IFERROR(1/SUMPRODUCT(($F$19:$F$1518=F310)*($C$19:$C$1518=C310)), IF(LEN(F310)&gt;0, 1, ""))</f>
        <v>6.6755674232309744E-4</v>
      </c>
      <c r="V310" s="382" t="str">
        <f>IF(H310="","",VALUE(IFERROR(CHOOSE(MATCH(H310,{0,1,2,3,4,5},0),2.5,3.5,4.5,5.5,6.5,7.5),"")))</f>
        <v/>
      </c>
      <c r="W310" s="382" t="str">
        <f>IF(AND(I310="YES",COUNTIFS(F$19:F310,F310,I$19:I310,"YES")=1),1,"")</f>
        <v/>
      </c>
      <c r="Z310" s="32"/>
    </row>
    <row r="311" spans="1:26" ht="12.95" customHeight="1" x14ac:dyDescent="0.2">
      <c r="A311" s="32" t="str">
        <f t="shared" si="8"/>
        <v xml:space="preserve"> UNIT </v>
      </c>
      <c r="B311" s="130">
        <v>293</v>
      </c>
      <c r="C311" s="197"/>
      <c r="D311" s="398"/>
      <c r="E311" s="398"/>
      <c r="F311" s="398"/>
      <c r="G311" s="399"/>
      <c r="H311" s="398"/>
      <c r="I311" s="400"/>
      <c r="J311" s="400"/>
      <c r="K311" s="401"/>
      <c r="L311" s="398"/>
      <c r="M311" s="398"/>
      <c r="N311" s="398"/>
      <c r="O311" s="402"/>
      <c r="P311" s="402"/>
      <c r="Q311" s="171" t="str">
        <f>Calculator!M295</f>
        <v/>
      </c>
      <c r="R311" s="340" t="str">
        <f t="shared" si="9"/>
        <v/>
      </c>
      <c r="S311" s="380" t="str" cm="1">
        <f t="array" ref="S311">_xlfn.IFS(Q311="YES",IF(G311&lt;=Calculator!AS295*97%,"",IF(G311&gt;=Calculator!AS295*97%,ROUNDUP(Calculator!AS295*97%,0),ROUNDUP(Calculator!AS295*97%,0))),Q311="NO","",Q311="NA","",Q311="","")</f>
        <v/>
      </c>
      <c r="T311" s="381" cm="1">
        <f t="array" ref="T311">IF(LEN(F311)=0,2,IF(SUMPRODUCT(($F$19:$F$1518=F311)*($C$19:$C$1518=C311))&gt;1, 1, 0))</f>
        <v>2</v>
      </c>
      <c r="U311" s="381">
        <f t="array" ref="U311">IFERROR(1/SUMPRODUCT(($F$19:$F$1518=F311)*($C$19:$C$1518=C311)), IF(LEN(F311)&gt;0, 1, ""))</f>
        <v>6.6755674232309744E-4</v>
      </c>
      <c r="V311" s="382" t="str">
        <f>IF(H311="","",VALUE(IFERROR(CHOOSE(MATCH(H311,{0,1,2,3,4,5},0),2.5,3.5,4.5,5.5,6.5,7.5),"")))</f>
        <v/>
      </c>
      <c r="W311" s="382" t="str">
        <f>IF(AND(I311="YES",COUNTIFS(F$19:F311,F311,I$19:I311,"YES")=1),1,"")</f>
        <v/>
      </c>
      <c r="Z311" s="32"/>
    </row>
    <row r="312" spans="1:26" ht="12.95" customHeight="1" x14ac:dyDescent="0.2">
      <c r="A312" s="32" t="str">
        <f t="shared" si="8"/>
        <v xml:space="preserve"> UNIT </v>
      </c>
      <c r="B312" s="130">
        <v>294</v>
      </c>
      <c r="C312" s="197"/>
      <c r="D312" s="398"/>
      <c r="E312" s="398"/>
      <c r="F312" s="398"/>
      <c r="G312" s="399"/>
      <c r="H312" s="398"/>
      <c r="I312" s="400"/>
      <c r="J312" s="400"/>
      <c r="K312" s="401"/>
      <c r="L312" s="398"/>
      <c r="M312" s="398"/>
      <c r="N312" s="398"/>
      <c r="O312" s="402"/>
      <c r="P312" s="402"/>
      <c r="Q312" s="171" t="str">
        <f>Calculator!M296</f>
        <v/>
      </c>
      <c r="R312" s="340" t="str">
        <f t="shared" si="9"/>
        <v/>
      </c>
      <c r="S312" s="380" t="str" cm="1">
        <f t="array" ref="S312">_xlfn.IFS(Q312="YES",IF(G312&lt;=Calculator!AS296*97%,"",IF(G312&gt;=Calculator!AS296*97%,ROUNDUP(Calculator!AS296*97%,0),ROUNDUP(Calculator!AS296*97%,0))),Q312="NO","",Q312="NA","",Q312="","")</f>
        <v/>
      </c>
      <c r="T312" s="381" cm="1">
        <f t="array" ref="T312">IF(LEN(F312)=0,2,IF(SUMPRODUCT(($F$19:$F$1518=F312)*($C$19:$C$1518=C312))&gt;1, 1, 0))</f>
        <v>2</v>
      </c>
      <c r="U312" s="381">
        <f t="array" ref="U312">IFERROR(1/SUMPRODUCT(($F$19:$F$1518=F312)*($C$19:$C$1518=C312)), IF(LEN(F312)&gt;0, 1, ""))</f>
        <v>6.6755674232309744E-4</v>
      </c>
      <c r="V312" s="382" t="str">
        <f>IF(H312="","",VALUE(IFERROR(CHOOSE(MATCH(H312,{0,1,2,3,4,5},0),2.5,3.5,4.5,5.5,6.5,7.5),"")))</f>
        <v/>
      </c>
      <c r="W312" s="382" t="str">
        <f>IF(AND(I312="YES",COUNTIFS(F$19:F312,F312,I$19:I312,"YES")=1),1,"")</f>
        <v/>
      </c>
      <c r="Z312" s="32"/>
    </row>
    <row r="313" spans="1:26" ht="12.95" customHeight="1" x14ac:dyDescent="0.2">
      <c r="A313" s="32" t="str">
        <f t="shared" si="8"/>
        <v xml:space="preserve"> UNIT </v>
      </c>
      <c r="B313" s="130">
        <v>295</v>
      </c>
      <c r="C313" s="197"/>
      <c r="D313" s="398"/>
      <c r="E313" s="398"/>
      <c r="F313" s="398"/>
      <c r="G313" s="399"/>
      <c r="H313" s="398"/>
      <c r="I313" s="400"/>
      <c r="J313" s="400"/>
      <c r="K313" s="401"/>
      <c r="L313" s="398"/>
      <c r="M313" s="398"/>
      <c r="N313" s="398"/>
      <c r="O313" s="402"/>
      <c r="P313" s="402"/>
      <c r="Q313" s="171" t="str">
        <f>Calculator!M297</f>
        <v/>
      </c>
      <c r="R313" s="340" t="str">
        <f t="shared" si="9"/>
        <v/>
      </c>
      <c r="S313" s="380" t="str" cm="1">
        <f t="array" ref="S313">_xlfn.IFS(Q313="YES",IF(G313&lt;=Calculator!AS297*97%,"",IF(G313&gt;=Calculator!AS297*97%,ROUNDUP(Calculator!AS297*97%,0),ROUNDUP(Calculator!AS297*97%,0))),Q313="NO","",Q313="NA","",Q313="","")</f>
        <v/>
      </c>
      <c r="T313" s="381" cm="1">
        <f t="array" ref="T313">IF(LEN(F313)=0,2,IF(SUMPRODUCT(($F$19:$F$1518=F313)*($C$19:$C$1518=C313))&gt;1, 1, 0))</f>
        <v>2</v>
      </c>
      <c r="U313" s="381">
        <f t="array" ref="U313">IFERROR(1/SUMPRODUCT(($F$19:$F$1518=F313)*($C$19:$C$1518=C313)), IF(LEN(F313)&gt;0, 1, ""))</f>
        <v>6.6755674232309744E-4</v>
      </c>
      <c r="V313" s="382" t="str">
        <f>IF(H313="","",VALUE(IFERROR(CHOOSE(MATCH(H313,{0,1,2,3,4,5},0),2.5,3.5,4.5,5.5,6.5,7.5),"")))</f>
        <v/>
      </c>
      <c r="W313" s="382" t="str">
        <f>IF(AND(I313="YES",COUNTIFS(F$19:F313,F313,I$19:I313,"YES")=1),1,"")</f>
        <v/>
      </c>
      <c r="Z313" s="32"/>
    </row>
    <row r="314" spans="1:26" ht="12.95" customHeight="1" x14ac:dyDescent="0.2">
      <c r="A314" s="32" t="str">
        <f t="shared" si="8"/>
        <v xml:space="preserve"> UNIT </v>
      </c>
      <c r="B314" s="130">
        <v>296</v>
      </c>
      <c r="C314" s="197"/>
      <c r="D314" s="398"/>
      <c r="E314" s="398"/>
      <c r="F314" s="398"/>
      <c r="G314" s="399"/>
      <c r="H314" s="398"/>
      <c r="I314" s="400"/>
      <c r="J314" s="400"/>
      <c r="K314" s="401"/>
      <c r="L314" s="398"/>
      <c r="M314" s="398"/>
      <c r="N314" s="398"/>
      <c r="O314" s="402"/>
      <c r="P314" s="402"/>
      <c r="Q314" s="171" t="str">
        <f>Calculator!M298</f>
        <v/>
      </c>
      <c r="R314" s="340" t="str">
        <f t="shared" si="9"/>
        <v/>
      </c>
      <c r="S314" s="380" t="str" cm="1">
        <f t="array" ref="S314">_xlfn.IFS(Q314="YES",IF(G314&lt;=Calculator!AS298*97%,"",IF(G314&gt;=Calculator!AS298*97%,ROUNDUP(Calculator!AS298*97%,0),ROUNDUP(Calculator!AS298*97%,0))),Q314="NO","",Q314="NA","",Q314="","")</f>
        <v/>
      </c>
      <c r="T314" s="381" cm="1">
        <f t="array" ref="T314">IF(LEN(F314)=0,2,IF(SUMPRODUCT(($F$19:$F$1518=F314)*($C$19:$C$1518=C314))&gt;1, 1, 0))</f>
        <v>2</v>
      </c>
      <c r="U314" s="381">
        <f t="array" ref="U314">IFERROR(1/SUMPRODUCT(($F$19:$F$1518=F314)*($C$19:$C$1518=C314)), IF(LEN(F314)&gt;0, 1, ""))</f>
        <v>6.6755674232309744E-4</v>
      </c>
      <c r="V314" s="382" t="str">
        <f>IF(H314="","",VALUE(IFERROR(CHOOSE(MATCH(H314,{0,1,2,3,4,5},0),2.5,3.5,4.5,5.5,6.5,7.5),"")))</f>
        <v/>
      </c>
      <c r="W314" s="382" t="str">
        <f>IF(AND(I314="YES",COUNTIFS(F$19:F314,F314,I$19:I314,"YES")=1),1,"")</f>
        <v/>
      </c>
      <c r="Z314" s="32"/>
    </row>
    <row r="315" spans="1:26" ht="12.95" customHeight="1" x14ac:dyDescent="0.2">
      <c r="A315" s="32" t="str">
        <f t="shared" si="8"/>
        <v xml:space="preserve"> UNIT </v>
      </c>
      <c r="B315" s="130">
        <v>297</v>
      </c>
      <c r="C315" s="197"/>
      <c r="D315" s="398"/>
      <c r="E315" s="398"/>
      <c r="F315" s="398"/>
      <c r="G315" s="399"/>
      <c r="H315" s="398"/>
      <c r="I315" s="400"/>
      <c r="J315" s="400"/>
      <c r="K315" s="401"/>
      <c r="L315" s="398"/>
      <c r="M315" s="398"/>
      <c r="N315" s="398"/>
      <c r="O315" s="402"/>
      <c r="P315" s="402"/>
      <c r="Q315" s="171" t="str">
        <f>Calculator!M299</f>
        <v/>
      </c>
      <c r="R315" s="340" t="str">
        <f t="shared" si="9"/>
        <v/>
      </c>
      <c r="S315" s="380" t="str" cm="1">
        <f t="array" ref="S315">_xlfn.IFS(Q315="YES",IF(G315&lt;=Calculator!AS299*97%,"",IF(G315&gt;=Calculator!AS299*97%,ROUNDUP(Calculator!AS299*97%,0),ROUNDUP(Calculator!AS299*97%,0))),Q315="NO","",Q315="NA","",Q315="","")</f>
        <v/>
      </c>
      <c r="T315" s="381" cm="1">
        <f t="array" ref="T315">IF(LEN(F315)=0,2,IF(SUMPRODUCT(($F$19:$F$1518=F315)*($C$19:$C$1518=C315))&gt;1, 1, 0))</f>
        <v>2</v>
      </c>
      <c r="U315" s="381">
        <f t="array" ref="U315">IFERROR(1/SUMPRODUCT(($F$19:$F$1518=F315)*($C$19:$C$1518=C315)), IF(LEN(F315)&gt;0, 1, ""))</f>
        <v>6.6755674232309744E-4</v>
      </c>
      <c r="V315" s="382" t="str">
        <f>IF(H315="","",VALUE(IFERROR(CHOOSE(MATCH(H315,{0,1,2,3,4,5},0),2.5,3.5,4.5,5.5,6.5,7.5),"")))</f>
        <v/>
      </c>
      <c r="W315" s="382" t="str">
        <f>IF(AND(I315="YES",COUNTIFS(F$19:F315,F315,I$19:I315,"YES")=1),1,"")</f>
        <v/>
      </c>
      <c r="Z315" s="32"/>
    </row>
    <row r="316" spans="1:26" ht="12.95" customHeight="1" x14ac:dyDescent="0.2">
      <c r="A316" s="32" t="str">
        <f t="shared" si="8"/>
        <v xml:space="preserve"> UNIT </v>
      </c>
      <c r="B316" s="130">
        <v>298</v>
      </c>
      <c r="C316" s="197"/>
      <c r="D316" s="398"/>
      <c r="E316" s="398"/>
      <c r="F316" s="398"/>
      <c r="G316" s="399"/>
      <c r="H316" s="398"/>
      <c r="I316" s="400"/>
      <c r="J316" s="400"/>
      <c r="K316" s="401"/>
      <c r="L316" s="398"/>
      <c r="M316" s="398"/>
      <c r="N316" s="398"/>
      <c r="O316" s="402"/>
      <c r="P316" s="402"/>
      <c r="Q316" s="171" t="str">
        <f>Calculator!M300</f>
        <v/>
      </c>
      <c r="R316" s="340" t="str">
        <f t="shared" si="9"/>
        <v/>
      </c>
      <c r="S316" s="380" t="str" cm="1">
        <f t="array" ref="S316">_xlfn.IFS(Q316="YES",IF(G316&lt;=Calculator!AS300*97%,"",IF(G316&gt;=Calculator!AS300*97%,ROUNDUP(Calculator!AS300*97%,0),ROUNDUP(Calculator!AS300*97%,0))),Q316="NO","",Q316="NA","",Q316="","")</f>
        <v/>
      </c>
      <c r="T316" s="381" cm="1">
        <f t="array" ref="T316">IF(LEN(F316)=0,2,IF(SUMPRODUCT(($F$19:$F$1518=F316)*($C$19:$C$1518=C316))&gt;1, 1, 0))</f>
        <v>2</v>
      </c>
      <c r="U316" s="381">
        <f t="array" ref="U316">IFERROR(1/SUMPRODUCT(($F$19:$F$1518=F316)*($C$19:$C$1518=C316)), IF(LEN(F316)&gt;0, 1, ""))</f>
        <v>6.6755674232309744E-4</v>
      </c>
      <c r="V316" s="382" t="str">
        <f>IF(H316="","",VALUE(IFERROR(CHOOSE(MATCH(H316,{0,1,2,3,4,5},0),2.5,3.5,4.5,5.5,6.5,7.5),"")))</f>
        <v/>
      </c>
      <c r="W316" s="382" t="str">
        <f>IF(AND(I316="YES",COUNTIFS(F$19:F316,F316,I$19:I316,"YES")=1),1,"")</f>
        <v/>
      </c>
      <c r="Z316" s="32"/>
    </row>
    <row r="317" spans="1:26" ht="12.95" customHeight="1" x14ac:dyDescent="0.2">
      <c r="A317" s="32" t="str">
        <f t="shared" si="8"/>
        <v xml:space="preserve"> UNIT </v>
      </c>
      <c r="B317" s="130">
        <v>299</v>
      </c>
      <c r="C317" s="197"/>
      <c r="D317" s="398"/>
      <c r="E317" s="398"/>
      <c r="F317" s="398"/>
      <c r="G317" s="399"/>
      <c r="H317" s="398"/>
      <c r="I317" s="400"/>
      <c r="J317" s="400"/>
      <c r="K317" s="401"/>
      <c r="L317" s="398"/>
      <c r="M317" s="398"/>
      <c r="N317" s="398"/>
      <c r="O317" s="402"/>
      <c r="P317" s="402"/>
      <c r="Q317" s="171" t="str">
        <f>Calculator!M301</f>
        <v/>
      </c>
      <c r="R317" s="340" t="str">
        <f t="shared" si="9"/>
        <v/>
      </c>
      <c r="S317" s="380" t="str" cm="1">
        <f t="array" ref="S317">_xlfn.IFS(Q317="YES",IF(G317&lt;=Calculator!AS301*97%,"",IF(G317&gt;=Calculator!AS301*97%,ROUNDUP(Calculator!AS301*97%,0),ROUNDUP(Calculator!AS301*97%,0))),Q317="NO","",Q317="NA","",Q317="","")</f>
        <v/>
      </c>
      <c r="T317" s="381" cm="1">
        <f t="array" ref="T317">IF(LEN(F317)=0,2,IF(SUMPRODUCT(($F$19:$F$1518=F317)*($C$19:$C$1518=C317))&gt;1, 1, 0))</f>
        <v>2</v>
      </c>
      <c r="U317" s="381">
        <f t="array" ref="U317">IFERROR(1/SUMPRODUCT(($F$19:$F$1518=F317)*($C$19:$C$1518=C317)), IF(LEN(F317)&gt;0, 1, ""))</f>
        <v>6.6755674232309744E-4</v>
      </c>
      <c r="V317" s="382" t="str">
        <f>IF(H317="","",VALUE(IFERROR(CHOOSE(MATCH(H317,{0,1,2,3,4,5},0),2.5,3.5,4.5,5.5,6.5,7.5),"")))</f>
        <v/>
      </c>
      <c r="W317" s="382" t="str">
        <f>IF(AND(I317="YES",COUNTIFS(F$19:F317,F317,I$19:I317,"YES")=1),1,"")</f>
        <v/>
      </c>
      <c r="Z317" s="32"/>
    </row>
    <row r="318" spans="1:26" ht="12.95" customHeight="1" x14ac:dyDescent="0.2">
      <c r="A318" s="32" t="str">
        <f t="shared" si="8"/>
        <v xml:space="preserve"> UNIT </v>
      </c>
      <c r="B318" s="130">
        <v>300</v>
      </c>
      <c r="C318" s="197"/>
      <c r="D318" s="398"/>
      <c r="E318" s="398"/>
      <c r="F318" s="398"/>
      <c r="G318" s="399"/>
      <c r="H318" s="398"/>
      <c r="I318" s="400"/>
      <c r="J318" s="400"/>
      <c r="K318" s="401"/>
      <c r="L318" s="398"/>
      <c r="M318" s="398"/>
      <c r="N318" s="398"/>
      <c r="O318" s="402"/>
      <c r="P318" s="402"/>
      <c r="Q318" s="171" t="str">
        <f>Calculator!M302</f>
        <v/>
      </c>
      <c r="R318" s="340" t="str">
        <f t="shared" si="9"/>
        <v/>
      </c>
      <c r="S318" s="380" t="str" cm="1">
        <f t="array" ref="S318">_xlfn.IFS(Q318="YES",IF(G318&lt;=Calculator!AS302*97%,"",IF(G318&gt;=Calculator!AS302*97%,ROUNDUP(Calculator!AS302*97%,0),ROUNDUP(Calculator!AS302*97%,0))),Q318="NO","",Q318="NA","",Q318="","")</f>
        <v/>
      </c>
      <c r="T318" s="381" cm="1">
        <f t="array" ref="T318">IF(LEN(F318)=0,2,IF(SUMPRODUCT(($F$19:$F$1518=F318)*($C$19:$C$1518=C318))&gt;1, 1, 0))</f>
        <v>2</v>
      </c>
      <c r="U318" s="381">
        <f t="array" ref="U318">IFERROR(1/SUMPRODUCT(($F$19:$F$1518=F318)*($C$19:$C$1518=C318)), IF(LEN(F318)&gt;0, 1, ""))</f>
        <v>6.6755674232309744E-4</v>
      </c>
      <c r="V318" s="382" t="str">
        <f>IF(H318="","",VALUE(IFERROR(CHOOSE(MATCH(H318,{0,1,2,3,4,5},0),2.5,3.5,4.5,5.5,6.5,7.5),"")))</f>
        <v/>
      </c>
      <c r="W318" s="382" t="str">
        <f>IF(AND(I318="YES",COUNTIFS(F$19:F318,F318,I$19:I318,"YES")=1),1,"")</f>
        <v/>
      </c>
      <c r="Z318" s="32"/>
    </row>
    <row r="319" spans="1:26" ht="12.95" customHeight="1" x14ac:dyDescent="0.2">
      <c r="A319" s="32" t="str">
        <f t="shared" si="8"/>
        <v xml:space="preserve"> UNIT </v>
      </c>
      <c r="B319" s="130">
        <v>301</v>
      </c>
      <c r="C319" s="197"/>
      <c r="D319" s="398"/>
      <c r="E319" s="398"/>
      <c r="F319" s="398"/>
      <c r="G319" s="399"/>
      <c r="H319" s="398"/>
      <c r="I319" s="400"/>
      <c r="J319" s="400"/>
      <c r="K319" s="401"/>
      <c r="L319" s="398"/>
      <c r="M319" s="398"/>
      <c r="N319" s="398"/>
      <c r="O319" s="402"/>
      <c r="P319" s="402"/>
      <c r="Q319" s="171" t="str">
        <f>Calculator!M303</f>
        <v/>
      </c>
      <c r="R319" s="340" t="str">
        <f t="shared" si="9"/>
        <v/>
      </c>
      <c r="S319" s="380" t="str" cm="1">
        <f t="array" ref="S319">_xlfn.IFS(Q319="YES",IF(G319&lt;=Calculator!AS303*97%,"",IF(G319&gt;=Calculator!AS303*97%,ROUNDUP(Calculator!AS303*97%,0),ROUNDUP(Calculator!AS303*97%,0))),Q319="NO","",Q319="NA","",Q319="","")</f>
        <v/>
      </c>
      <c r="T319" s="381" cm="1">
        <f t="array" ref="T319">IF(LEN(F319)=0,2,IF(SUMPRODUCT(($F$19:$F$1518=F319)*($C$19:$C$1518=C319))&gt;1, 1, 0))</f>
        <v>2</v>
      </c>
      <c r="U319" s="381">
        <f t="array" ref="U319">IFERROR(1/SUMPRODUCT(($F$19:$F$1518=F319)*($C$19:$C$1518=C319)), IF(LEN(F319)&gt;0, 1, ""))</f>
        <v>6.6755674232309744E-4</v>
      </c>
      <c r="V319" s="382" t="str">
        <f>IF(H319="","",VALUE(IFERROR(CHOOSE(MATCH(H319,{0,1,2,3,4,5},0),2.5,3.5,4.5,5.5,6.5,7.5),"")))</f>
        <v/>
      </c>
      <c r="W319" s="382" t="str">
        <f>IF(AND(I319="YES",COUNTIFS(F$19:F319,F319,I$19:I319,"YES")=1),1,"")</f>
        <v/>
      </c>
      <c r="Z319" s="32"/>
    </row>
    <row r="320" spans="1:26" ht="12.95" customHeight="1" x14ac:dyDescent="0.2">
      <c r="A320" s="32" t="str">
        <f t="shared" si="8"/>
        <v xml:space="preserve"> UNIT </v>
      </c>
      <c r="B320" s="130">
        <v>302</v>
      </c>
      <c r="C320" s="197"/>
      <c r="D320" s="398"/>
      <c r="E320" s="398"/>
      <c r="F320" s="398"/>
      <c r="G320" s="399"/>
      <c r="H320" s="398"/>
      <c r="I320" s="400"/>
      <c r="J320" s="400"/>
      <c r="K320" s="401"/>
      <c r="L320" s="398"/>
      <c r="M320" s="398"/>
      <c r="N320" s="398"/>
      <c r="O320" s="402"/>
      <c r="P320" s="402"/>
      <c r="Q320" s="171" t="str">
        <f>Calculator!M304</f>
        <v/>
      </c>
      <c r="R320" s="340" t="str">
        <f t="shared" si="9"/>
        <v/>
      </c>
      <c r="S320" s="380" t="str" cm="1">
        <f t="array" ref="S320">_xlfn.IFS(Q320="YES",IF(G320&lt;=Calculator!AS304*97%,"",IF(G320&gt;=Calculator!AS304*97%,ROUNDUP(Calculator!AS304*97%,0),ROUNDUP(Calculator!AS304*97%,0))),Q320="NO","",Q320="NA","",Q320="","")</f>
        <v/>
      </c>
      <c r="T320" s="381" cm="1">
        <f t="array" ref="T320">IF(LEN(F320)=0,2,IF(SUMPRODUCT(($F$19:$F$1518=F320)*($C$19:$C$1518=C320))&gt;1, 1, 0))</f>
        <v>2</v>
      </c>
      <c r="U320" s="381">
        <f t="array" ref="U320">IFERROR(1/SUMPRODUCT(($F$19:$F$1518=F320)*($C$19:$C$1518=C320)), IF(LEN(F320)&gt;0, 1, ""))</f>
        <v>6.6755674232309744E-4</v>
      </c>
      <c r="V320" s="382" t="str">
        <f>IF(H320="","",VALUE(IFERROR(CHOOSE(MATCH(H320,{0,1,2,3,4,5},0),2.5,3.5,4.5,5.5,6.5,7.5),"")))</f>
        <v/>
      </c>
      <c r="W320" s="382" t="str">
        <f>IF(AND(I320="YES",COUNTIFS(F$19:F320,F320,I$19:I320,"YES")=1),1,"")</f>
        <v/>
      </c>
      <c r="Z320" s="32"/>
    </row>
    <row r="321" spans="1:26" ht="12.95" customHeight="1" x14ac:dyDescent="0.2">
      <c r="A321" s="32" t="str">
        <f t="shared" si="8"/>
        <v xml:space="preserve"> UNIT </v>
      </c>
      <c r="B321" s="130">
        <v>303</v>
      </c>
      <c r="C321" s="197"/>
      <c r="D321" s="398"/>
      <c r="E321" s="398"/>
      <c r="F321" s="398"/>
      <c r="G321" s="399"/>
      <c r="H321" s="398"/>
      <c r="I321" s="400"/>
      <c r="J321" s="400"/>
      <c r="K321" s="401"/>
      <c r="L321" s="398"/>
      <c r="M321" s="398"/>
      <c r="N321" s="398"/>
      <c r="O321" s="402"/>
      <c r="P321" s="402"/>
      <c r="Q321" s="171" t="str">
        <f>Calculator!M305</f>
        <v/>
      </c>
      <c r="R321" s="340" t="str">
        <f t="shared" si="9"/>
        <v/>
      </c>
      <c r="S321" s="380" t="str" cm="1">
        <f t="array" ref="S321">_xlfn.IFS(Q321="YES",IF(G321&lt;=Calculator!AS305*97%,"",IF(G321&gt;=Calculator!AS305*97%,ROUNDUP(Calculator!AS305*97%,0),ROUNDUP(Calculator!AS305*97%,0))),Q321="NO","",Q321="NA","",Q321="","")</f>
        <v/>
      </c>
      <c r="T321" s="381" cm="1">
        <f t="array" ref="T321">IF(LEN(F321)=0,2,IF(SUMPRODUCT(($F$19:$F$1518=F321)*($C$19:$C$1518=C321))&gt;1, 1, 0))</f>
        <v>2</v>
      </c>
      <c r="U321" s="381">
        <f t="array" ref="U321">IFERROR(1/SUMPRODUCT(($F$19:$F$1518=F321)*($C$19:$C$1518=C321)), IF(LEN(F321)&gt;0, 1, ""))</f>
        <v>6.6755674232309744E-4</v>
      </c>
      <c r="V321" s="382" t="str">
        <f>IF(H321="","",VALUE(IFERROR(CHOOSE(MATCH(H321,{0,1,2,3,4,5},0),2.5,3.5,4.5,5.5,6.5,7.5),"")))</f>
        <v/>
      </c>
      <c r="W321" s="382" t="str">
        <f>IF(AND(I321="YES",COUNTIFS(F$19:F321,F321,I$19:I321,"YES")=1),1,"")</f>
        <v/>
      </c>
      <c r="Z321" s="32"/>
    </row>
    <row r="322" spans="1:26" ht="12.95" customHeight="1" x14ac:dyDescent="0.2">
      <c r="A322" s="32" t="str">
        <f t="shared" si="8"/>
        <v xml:space="preserve"> UNIT </v>
      </c>
      <c r="B322" s="130">
        <v>304</v>
      </c>
      <c r="C322" s="197"/>
      <c r="D322" s="398"/>
      <c r="E322" s="398"/>
      <c r="F322" s="398"/>
      <c r="G322" s="399"/>
      <c r="H322" s="398"/>
      <c r="I322" s="400"/>
      <c r="J322" s="400"/>
      <c r="K322" s="401"/>
      <c r="L322" s="398"/>
      <c r="M322" s="398"/>
      <c r="N322" s="398"/>
      <c r="O322" s="402"/>
      <c r="P322" s="402"/>
      <c r="Q322" s="171" t="str">
        <f>Calculator!M306</f>
        <v/>
      </c>
      <c r="R322" s="340" t="str">
        <f t="shared" si="9"/>
        <v/>
      </c>
      <c r="S322" s="380" t="str" cm="1">
        <f t="array" ref="S322">_xlfn.IFS(Q322="YES",IF(G322&lt;=Calculator!AS306*97%,"",IF(G322&gt;=Calculator!AS306*97%,ROUNDUP(Calculator!AS306*97%,0),ROUNDUP(Calculator!AS306*97%,0))),Q322="NO","",Q322="NA","",Q322="","")</f>
        <v/>
      </c>
      <c r="T322" s="381" cm="1">
        <f t="array" ref="T322">IF(LEN(F322)=0,2,IF(SUMPRODUCT(($F$19:$F$1518=F322)*($C$19:$C$1518=C322))&gt;1, 1, 0))</f>
        <v>2</v>
      </c>
      <c r="U322" s="381">
        <f t="array" ref="U322">IFERROR(1/SUMPRODUCT(($F$19:$F$1518=F322)*($C$19:$C$1518=C322)), IF(LEN(F322)&gt;0, 1, ""))</f>
        <v>6.6755674232309744E-4</v>
      </c>
      <c r="V322" s="382" t="str">
        <f>IF(H322="","",VALUE(IFERROR(CHOOSE(MATCH(H322,{0,1,2,3,4,5},0),2.5,3.5,4.5,5.5,6.5,7.5),"")))</f>
        <v/>
      </c>
      <c r="W322" s="382" t="str">
        <f>IF(AND(I322="YES",COUNTIFS(F$19:F322,F322,I$19:I322,"YES")=1),1,"")</f>
        <v/>
      </c>
      <c r="Z322" s="32"/>
    </row>
    <row r="323" spans="1:26" ht="12.95" customHeight="1" x14ac:dyDescent="0.2">
      <c r="A323" s="32" t="str">
        <f t="shared" si="8"/>
        <v xml:space="preserve"> UNIT </v>
      </c>
      <c r="B323" s="130">
        <v>305</v>
      </c>
      <c r="C323" s="197"/>
      <c r="D323" s="398"/>
      <c r="E323" s="398"/>
      <c r="F323" s="398"/>
      <c r="G323" s="399"/>
      <c r="H323" s="398"/>
      <c r="I323" s="400"/>
      <c r="J323" s="400"/>
      <c r="K323" s="401"/>
      <c r="L323" s="398"/>
      <c r="M323" s="398"/>
      <c r="N323" s="398"/>
      <c r="O323" s="402"/>
      <c r="P323" s="402"/>
      <c r="Q323" s="171" t="str">
        <f>Calculator!M307</f>
        <v/>
      </c>
      <c r="R323" s="340" t="str">
        <f t="shared" si="9"/>
        <v/>
      </c>
      <c r="S323" s="380" t="str" cm="1">
        <f t="array" ref="S323">_xlfn.IFS(Q323="YES",IF(G323&lt;=Calculator!AS307*97%,"",IF(G323&gt;=Calculator!AS307*97%,ROUNDUP(Calculator!AS307*97%,0),ROUNDUP(Calculator!AS307*97%,0))),Q323="NO","",Q323="NA","",Q323="","")</f>
        <v/>
      </c>
      <c r="T323" s="381" cm="1">
        <f t="array" ref="T323">IF(LEN(F323)=0,2,IF(SUMPRODUCT(($F$19:$F$1518=F323)*($C$19:$C$1518=C323))&gt;1, 1, 0))</f>
        <v>2</v>
      </c>
      <c r="U323" s="381">
        <f t="array" ref="U323">IFERROR(1/SUMPRODUCT(($F$19:$F$1518=F323)*($C$19:$C$1518=C323)), IF(LEN(F323)&gt;0, 1, ""))</f>
        <v>6.6755674232309744E-4</v>
      </c>
      <c r="V323" s="382" t="str">
        <f>IF(H323="","",VALUE(IFERROR(CHOOSE(MATCH(H323,{0,1,2,3,4,5},0),2.5,3.5,4.5,5.5,6.5,7.5),"")))</f>
        <v/>
      </c>
      <c r="W323" s="382" t="str">
        <f>IF(AND(I323="YES",COUNTIFS(F$19:F323,F323,I$19:I323,"YES")=1),1,"")</f>
        <v/>
      </c>
      <c r="Z323" s="32"/>
    </row>
    <row r="324" spans="1:26" ht="12.95" customHeight="1" x14ac:dyDescent="0.2">
      <c r="A324" s="32" t="str">
        <f t="shared" si="8"/>
        <v xml:space="preserve"> UNIT </v>
      </c>
      <c r="B324" s="130">
        <v>306</v>
      </c>
      <c r="C324" s="197"/>
      <c r="D324" s="398"/>
      <c r="E324" s="398"/>
      <c r="F324" s="398"/>
      <c r="G324" s="399"/>
      <c r="H324" s="398"/>
      <c r="I324" s="400"/>
      <c r="J324" s="400"/>
      <c r="K324" s="401"/>
      <c r="L324" s="398"/>
      <c r="M324" s="398"/>
      <c r="N324" s="398"/>
      <c r="O324" s="402"/>
      <c r="P324" s="402"/>
      <c r="Q324" s="171" t="str">
        <f>Calculator!M308</f>
        <v/>
      </c>
      <c r="R324" s="340" t="str">
        <f t="shared" si="9"/>
        <v/>
      </c>
      <c r="S324" s="380" t="str" cm="1">
        <f t="array" ref="S324">_xlfn.IFS(Q324="YES",IF(G324&lt;=Calculator!AS308*97%,"",IF(G324&gt;=Calculator!AS308*97%,ROUNDUP(Calculator!AS308*97%,0),ROUNDUP(Calculator!AS308*97%,0))),Q324="NO","",Q324="NA","",Q324="","")</f>
        <v/>
      </c>
      <c r="T324" s="381" cm="1">
        <f t="array" ref="T324">IF(LEN(F324)=0,2,IF(SUMPRODUCT(($F$19:$F$1518=F324)*($C$19:$C$1518=C324))&gt;1, 1, 0))</f>
        <v>2</v>
      </c>
      <c r="U324" s="381">
        <f t="array" ref="U324">IFERROR(1/SUMPRODUCT(($F$19:$F$1518=F324)*($C$19:$C$1518=C324)), IF(LEN(F324)&gt;0, 1, ""))</f>
        <v>6.6755674232309744E-4</v>
      </c>
      <c r="V324" s="382" t="str">
        <f>IF(H324="","",VALUE(IFERROR(CHOOSE(MATCH(H324,{0,1,2,3,4,5},0),2.5,3.5,4.5,5.5,6.5,7.5),"")))</f>
        <v/>
      </c>
      <c r="W324" s="382" t="str">
        <f>IF(AND(I324="YES",COUNTIFS(F$19:F324,F324,I$19:I324,"YES")=1),1,"")</f>
        <v/>
      </c>
      <c r="Z324" s="32"/>
    </row>
    <row r="325" spans="1:26" ht="12.95" customHeight="1" x14ac:dyDescent="0.2">
      <c r="A325" s="32" t="str">
        <f t="shared" si="8"/>
        <v xml:space="preserve"> UNIT </v>
      </c>
      <c r="B325" s="130">
        <v>307</v>
      </c>
      <c r="C325" s="197"/>
      <c r="D325" s="398"/>
      <c r="E325" s="398"/>
      <c r="F325" s="398"/>
      <c r="G325" s="399"/>
      <c r="H325" s="398"/>
      <c r="I325" s="400"/>
      <c r="J325" s="400"/>
      <c r="K325" s="401"/>
      <c r="L325" s="398"/>
      <c r="M325" s="398"/>
      <c r="N325" s="398"/>
      <c r="O325" s="402"/>
      <c r="P325" s="402"/>
      <c r="Q325" s="171" t="str">
        <f>Calculator!M309</f>
        <v/>
      </c>
      <c r="R325" s="340" t="str">
        <f t="shared" si="9"/>
        <v/>
      </c>
      <c r="S325" s="380" t="str" cm="1">
        <f t="array" ref="S325">_xlfn.IFS(Q325="YES",IF(G325&lt;=Calculator!AS309*97%,"",IF(G325&gt;=Calculator!AS309*97%,ROUNDUP(Calculator!AS309*97%,0),ROUNDUP(Calculator!AS309*97%,0))),Q325="NO","",Q325="NA","",Q325="","")</f>
        <v/>
      </c>
      <c r="T325" s="381" cm="1">
        <f t="array" ref="T325">IF(LEN(F325)=0,2,IF(SUMPRODUCT(($F$19:$F$1518=F325)*($C$19:$C$1518=C325))&gt;1, 1, 0))</f>
        <v>2</v>
      </c>
      <c r="U325" s="381">
        <f t="array" ref="U325">IFERROR(1/SUMPRODUCT(($F$19:$F$1518=F325)*($C$19:$C$1518=C325)), IF(LEN(F325)&gt;0, 1, ""))</f>
        <v>6.6755674232309744E-4</v>
      </c>
      <c r="V325" s="382" t="str">
        <f>IF(H325="","",VALUE(IFERROR(CHOOSE(MATCH(H325,{0,1,2,3,4,5},0),2.5,3.5,4.5,5.5,6.5,7.5),"")))</f>
        <v/>
      </c>
      <c r="W325" s="382" t="str">
        <f>IF(AND(I325="YES",COUNTIFS(F$19:F325,F325,I$19:I325,"YES")=1),1,"")</f>
        <v/>
      </c>
      <c r="Z325" s="32"/>
    </row>
    <row r="326" spans="1:26" ht="12.95" customHeight="1" x14ac:dyDescent="0.2">
      <c r="A326" s="32" t="str">
        <f t="shared" si="8"/>
        <v xml:space="preserve"> UNIT </v>
      </c>
      <c r="B326" s="130">
        <v>308</v>
      </c>
      <c r="C326" s="197"/>
      <c r="D326" s="398"/>
      <c r="E326" s="398"/>
      <c r="F326" s="398"/>
      <c r="G326" s="399"/>
      <c r="H326" s="398"/>
      <c r="I326" s="400"/>
      <c r="J326" s="400"/>
      <c r="K326" s="401"/>
      <c r="L326" s="398"/>
      <c r="M326" s="398"/>
      <c r="N326" s="398"/>
      <c r="O326" s="402"/>
      <c r="P326" s="402"/>
      <c r="Q326" s="171" t="str">
        <f>Calculator!M310</f>
        <v/>
      </c>
      <c r="R326" s="340" t="str">
        <f t="shared" si="9"/>
        <v/>
      </c>
      <c r="S326" s="380" t="str" cm="1">
        <f t="array" ref="S326">_xlfn.IFS(Q326="YES",IF(G326&lt;=Calculator!AS310*97%,"",IF(G326&gt;=Calculator!AS310*97%,ROUNDUP(Calculator!AS310*97%,0),ROUNDUP(Calculator!AS310*97%,0))),Q326="NO","",Q326="NA","",Q326="","")</f>
        <v/>
      </c>
      <c r="T326" s="381" cm="1">
        <f t="array" ref="T326">IF(LEN(F326)=0,2,IF(SUMPRODUCT(($F$19:$F$1518=F326)*($C$19:$C$1518=C326))&gt;1, 1, 0))</f>
        <v>2</v>
      </c>
      <c r="U326" s="381">
        <f t="array" ref="U326">IFERROR(1/SUMPRODUCT(($F$19:$F$1518=F326)*($C$19:$C$1518=C326)), IF(LEN(F326)&gt;0, 1, ""))</f>
        <v>6.6755674232309744E-4</v>
      </c>
      <c r="V326" s="382" t="str">
        <f>IF(H326="","",VALUE(IFERROR(CHOOSE(MATCH(H326,{0,1,2,3,4,5},0),2.5,3.5,4.5,5.5,6.5,7.5),"")))</f>
        <v/>
      </c>
      <c r="W326" s="382" t="str">
        <f>IF(AND(I326="YES",COUNTIFS(F$19:F326,F326,I$19:I326,"YES")=1),1,"")</f>
        <v/>
      </c>
      <c r="Z326" s="32"/>
    </row>
    <row r="327" spans="1:26" ht="12.95" customHeight="1" x14ac:dyDescent="0.2">
      <c r="A327" s="32" t="str">
        <f t="shared" si="8"/>
        <v xml:space="preserve"> UNIT </v>
      </c>
      <c r="B327" s="130">
        <v>309</v>
      </c>
      <c r="C327" s="197"/>
      <c r="D327" s="398"/>
      <c r="E327" s="398"/>
      <c r="F327" s="398"/>
      <c r="G327" s="399"/>
      <c r="H327" s="398"/>
      <c r="I327" s="400"/>
      <c r="J327" s="400"/>
      <c r="K327" s="401"/>
      <c r="L327" s="398"/>
      <c r="M327" s="398"/>
      <c r="N327" s="398"/>
      <c r="O327" s="402"/>
      <c r="P327" s="402"/>
      <c r="Q327" s="171" t="str">
        <f>Calculator!M311</f>
        <v/>
      </c>
      <c r="R327" s="340" t="str">
        <f t="shared" si="9"/>
        <v/>
      </c>
      <c r="S327" s="380" t="str" cm="1">
        <f t="array" ref="S327">_xlfn.IFS(Q327="YES",IF(G327&lt;=Calculator!AS311*97%,"",IF(G327&gt;=Calculator!AS311*97%,ROUNDUP(Calculator!AS311*97%,0),ROUNDUP(Calculator!AS311*97%,0))),Q327="NO","",Q327="NA","",Q327="","")</f>
        <v/>
      </c>
      <c r="T327" s="381" cm="1">
        <f t="array" ref="T327">IF(LEN(F327)=0,2,IF(SUMPRODUCT(($F$19:$F$1518=F327)*($C$19:$C$1518=C327))&gt;1, 1, 0))</f>
        <v>2</v>
      </c>
      <c r="U327" s="381">
        <f t="array" ref="U327">IFERROR(1/SUMPRODUCT(($F$19:$F$1518=F327)*($C$19:$C$1518=C327)), IF(LEN(F327)&gt;0, 1, ""))</f>
        <v>6.6755674232309744E-4</v>
      </c>
      <c r="V327" s="382" t="str">
        <f>IF(H327="","",VALUE(IFERROR(CHOOSE(MATCH(H327,{0,1,2,3,4,5},0),2.5,3.5,4.5,5.5,6.5,7.5),"")))</f>
        <v/>
      </c>
      <c r="W327" s="382" t="str">
        <f>IF(AND(I327="YES",COUNTIFS(F$19:F327,F327,I$19:I327,"YES")=1),1,"")</f>
        <v/>
      </c>
      <c r="Z327" s="32"/>
    </row>
    <row r="328" spans="1:26" ht="12.95" customHeight="1" x14ac:dyDescent="0.2">
      <c r="A328" s="32" t="str">
        <f t="shared" si="8"/>
        <v xml:space="preserve"> UNIT </v>
      </c>
      <c r="B328" s="130">
        <v>310</v>
      </c>
      <c r="C328" s="197"/>
      <c r="D328" s="398"/>
      <c r="E328" s="398"/>
      <c r="F328" s="398"/>
      <c r="G328" s="399"/>
      <c r="H328" s="398"/>
      <c r="I328" s="400"/>
      <c r="J328" s="400"/>
      <c r="K328" s="401"/>
      <c r="L328" s="398"/>
      <c r="M328" s="398"/>
      <c r="N328" s="398"/>
      <c r="O328" s="402"/>
      <c r="P328" s="402"/>
      <c r="Q328" s="171" t="str">
        <f>Calculator!M312</f>
        <v/>
      </c>
      <c r="R328" s="340" t="str">
        <f t="shared" si="9"/>
        <v/>
      </c>
      <c r="S328" s="380" t="str" cm="1">
        <f t="array" ref="S328">_xlfn.IFS(Q328="YES",IF(G328&lt;=Calculator!AS312*97%,"",IF(G328&gt;=Calculator!AS312*97%,ROUNDUP(Calculator!AS312*97%,0),ROUNDUP(Calculator!AS312*97%,0))),Q328="NO","",Q328="NA","",Q328="","")</f>
        <v/>
      </c>
      <c r="T328" s="381" cm="1">
        <f t="array" ref="T328">IF(LEN(F328)=0,2,IF(SUMPRODUCT(($F$19:$F$1518=F328)*($C$19:$C$1518=C328))&gt;1, 1, 0))</f>
        <v>2</v>
      </c>
      <c r="U328" s="381">
        <f t="array" ref="U328">IFERROR(1/SUMPRODUCT(($F$19:$F$1518=F328)*($C$19:$C$1518=C328)), IF(LEN(F328)&gt;0, 1, ""))</f>
        <v>6.6755674232309744E-4</v>
      </c>
      <c r="V328" s="382" t="str">
        <f>IF(H328="","",VALUE(IFERROR(CHOOSE(MATCH(H328,{0,1,2,3,4,5},0),2.5,3.5,4.5,5.5,6.5,7.5),"")))</f>
        <v/>
      </c>
      <c r="W328" s="382" t="str">
        <f>IF(AND(I328="YES",COUNTIFS(F$19:F328,F328,I$19:I328,"YES")=1),1,"")</f>
        <v/>
      </c>
      <c r="Z328" s="32"/>
    </row>
    <row r="329" spans="1:26" ht="12.95" customHeight="1" x14ac:dyDescent="0.2">
      <c r="A329" s="32" t="str">
        <f t="shared" si="8"/>
        <v xml:space="preserve"> UNIT </v>
      </c>
      <c r="B329" s="130">
        <v>311</v>
      </c>
      <c r="C329" s="197"/>
      <c r="D329" s="398"/>
      <c r="E329" s="398"/>
      <c r="F329" s="398"/>
      <c r="G329" s="399"/>
      <c r="H329" s="398"/>
      <c r="I329" s="400"/>
      <c r="J329" s="400"/>
      <c r="K329" s="401"/>
      <c r="L329" s="398"/>
      <c r="M329" s="398"/>
      <c r="N329" s="398"/>
      <c r="O329" s="402"/>
      <c r="P329" s="402"/>
      <c r="Q329" s="171" t="str">
        <f>Calculator!M313</f>
        <v/>
      </c>
      <c r="R329" s="340" t="str">
        <f t="shared" si="9"/>
        <v/>
      </c>
      <c r="S329" s="380" t="str" cm="1">
        <f t="array" ref="S329">_xlfn.IFS(Q329="YES",IF(G329&lt;=Calculator!AS313*97%,"",IF(G329&gt;=Calculator!AS313*97%,ROUNDUP(Calculator!AS313*97%,0),ROUNDUP(Calculator!AS313*97%,0))),Q329="NO","",Q329="NA","",Q329="","")</f>
        <v/>
      </c>
      <c r="T329" s="381" cm="1">
        <f t="array" ref="T329">IF(LEN(F329)=0,2,IF(SUMPRODUCT(($F$19:$F$1518=F329)*($C$19:$C$1518=C329))&gt;1, 1, 0))</f>
        <v>2</v>
      </c>
      <c r="U329" s="381">
        <f t="array" ref="U329">IFERROR(1/SUMPRODUCT(($F$19:$F$1518=F329)*($C$19:$C$1518=C329)), IF(LEN(F329)&gt;0, 1, ""))</f>
        <v>6.6755674232309744E-4</v>
      </c>
      <c r="V329" s="382" t="str">
        <f>IF(H329="","",VALUE(IFERROR(CHOOSE(MATCH(H329,{0,1,2,3,4,5},0),2.5,3.5,4.5,5.5,6.5,7.5),"")))</f>
        <v/>
      </c>
      <c r="W329" s="382" t="str">
        <f>IF(AND(I329="YES",COUNTIFS(F$19:F329,F329,I$19:I329,"YES")=1),1,"")</f>
        <v/>
      </c>
      <c r="Z329" s="32"/>
    </row>
    <row r="330" spans="1:26" ht="12.95" customHeight="1" x14ac:dyDescent="0.2">
      <c r="A330" s="32" t="str">
        <f t="shared" si="8"/>
        <v xml:space="preserve"> UNIT </v>
      </c>
      <c r="B330" s="130">
        <v>312</v>
      </c>
      <c r="C330" s="197"/>
      <c r="D330" s="398"/>
      <c r="E330" s="398"/>
      <c r="F330" s="398"/>
      <c r="G330" s="399"/>
      <c r="H330" s="398"/>
      <c r="I330" s="400"/>
      <c r="J330" s="400"/>
      <c r="K330" s="401"/>
      <c r="L330" s="398"/>
      <c r="M330" s="398"/>
      <c r="N330" s="398"/>
      <c r="O330" s="402"/>
      <c r="P330" s="402"/>
      <c r="Q330" s="171" t="str">
        <f>Calculator!M314</f>
        <v/>
      </c>
      <c r="R330" s="340" t="str">
        <f t="shared" si="9"/>
        <v/>
      </c>
      <c r="S330" s="380" t="str" cm="1">
        <f t="array" ref="S330">_xlfn.IFS(Q330="YES",IF(G330&lt;=Calculator!AS314*97%,"",IF(G330&gt;=Calculator!AS314*97%,ROUNDUP(Calculator!AS314*97%,0),ROUNDUP(Calculator!AS314*97%,0))),Q330="NO","",Q330="NA","",Q330="","")</f>
        <v/>
      </c>
      <c r="T330" s="381" cm="1">
        <f t="array" ref="T330">IF(LEN(F330)=0,2,IF(SUMPRODUCT(($F$19:$F$1518=F330)*($C$19:$C$1518=C330))&gt;1, 1, 0))</f>
        <v>2</v>
      </c>
      <c r="U330" s="381">
        <f t="array" ref="U330">IFERROR(1/SUMPRODUCT(($F$19:$F$1518=F330)*($C$19:$C$1518=C330)), IF(LEN(F330)&gt;0, 1, ""))</f>
        <v>6.6755674232309744E-4</v>
      </c>
      <c r="V330" s="382" t="str">
        <f>IF(H330="","",VALUE(IFERROR(CHOOSE(MATCH(H330,{0,1,2,3,4,5},0),2.5,3.5,4.5,5.5,6.5,7.5),"")))</f>
        <v/>
      </c>
      <c r="W330" s="382" t="str">
        <f>IF(AND(I330="YES",COUNTIFS(F$19:F330,F330,I$19:I330,"YES")=1),1,"")</f>
        <v/>
      </c>
      <c r="Z330" s="32"/>
    </row>
    <row r="331" spans="1:26" ht="12.95" customHeight="1" x14ac:dyDescent="0.2">
      <c r="A331" s="32" t="str">
        <f t="shared" si="8"/>
        <v xml:space="preserve"> UNIT </v>
      </c>
      <c r="B331" s="130">
        <v>313</v>
      </c>
      <c r="C331" s="197"/>
      <c r="D331" s="398"/>
      <c r="E331" s="398"/>
      <c r="F331" s="398"/>
      <c r="G331" s="399"/>
      <c r="H331" s="398"/>
      <c r="I331" s="400"/>
      <c r="J331" s="400"/>
      <c r="K331" s="401"/>
      <c r="L331" s="398"/>
      <c r="M331" s="398"/>
      <c r="N331" s="398"/>
      <c r="O331" s="402"/>
      <c r="P331" s="402"/>
      <c r="Q331" s="171" t="str">
        <f>Calculator!M315</f>
        <v/>
      </c>
      <c r="R331" s="340" t="str">
        <f t="shared" si="9"/>
        <v/>
      </c>
      <c r="S331" s="380" t="str" cm="1">
        <f t="array" ref="S331">_xlfn.IFS(Q331="YES",IF(G331&lt;=Calculator!AS315*97%,"",IF(G331&gt;=Calculator!AS315*97%,ROUNDUP(Calculator!AS315*97%,0),ROUNDUP(Calculator!AS315*97%,0))),Q331="NO","",Q331="NA","",Q331="","")</f>
        <v/>
      </c>
      <c r="T331" s="381" cm="1">
        <f t="array" ref="T331">IF(LEN(F331)=0,2,IF(SUMPRODUCT(($F$19:$F$1518=F331)*($C$19:$C$1518=C331))&gt;1, 1, 0))</f>
        <v>2</v>
      </c>
      <c r="U331" s="381">
        <f t="array" ref="U331">IFERROR(1/SUMPRODUCT(($F$19:$F$1518=F331)*($C$19:$C$1518=C331)), IF(LEN(F331)&gt;0, 1, ""))</f>
        <v>6.6755674232309744E-4</v>
      </c>
      <c r="V331" s="382" t="str">
        <f>IF(H331="","",VALUE(IFERROR(CHOOSE(MATCH(H331,{0,1,2,3,4,5},0),2.5,3.5,4.5,5.5,6.5,7.5),"")))</f>
        <v/>
      </c>
      <c r="W331" s="382" t="str">
        <f>IF(AND(I331="YES",COUNTIFS(F$19:F331,F331,I$19:I331,"YES")=1),1,"")</f>
        <v/>
      </c>
      <c r="Z331" s="32"/>
    </row>
    <row r="332" spans="1:26" ht="12.95" customHeight="1" x14ac:dyDescent="0.2">
      <c r="A332" s="32" t="str">
        <f t="shared" si="8"/>
        <v xml:space="preserve"> UNIT </v>
      </c>
      <c r="B332" s="130">
        <v>314</v>
      </c>
      <c r="C332" s="197"/>
      <c r="D332" s="398"/>
      <c r="E332" s="398"/>
      <c r="F332" s="398"/>
      <c r="G332" s="399"/>
      <c r="H332" s="398"/>
      <c r="I332" s="400"/>
      <c r="J332" s="400"/>
      <c r="K332" s="401"/>
      <c r="L332" s="398"/>
      <c r="M332" s="398"/>
      <c r="N332" s="398"/>
      <c r="O332" s="402"/>
      <c r="P332" s="402"/>
      <c r="Q332" s="171" t="str">
        <f>Calculator!M316</f>
        <v/>
      </c>
      <c r="R332" s="340" t="str">
        <f t="shared" si="9"/>
        <v/>
      </c>
      <c r="S332" s="380" t="str" cm="1">
        <f t="array" ref="S332">_xlfn.IFS(Q332="YES",IF(G332&lt;=Calculator!AS316*97%,"",IF(G332&gt;=Calculator!AS316*97%,ROUNDUP(Calculator!AS316*97%,0),ROUNDUP(Calculator!AS316*97%,0))),Q332="NO","",Q332="NA","",Q332="","")</f>
        <v/>
      </c>
      <c r="T332" s="381" cm="1">
        <f t="array" ref="T332">IF(LEN(F332)=0,2,IF(SUMPRODUCT(($F$19:$F$1518=F332)*($C$19:$C$1518=C332))&gt;1, 1, 0))</f>
        <v>2</v>
      </c>
      <c r="U332" s="381">
        <f t="array" ref="U332">IFERROR(1/SUMPRODUCT(($F$19:$F$1518=F332)*($C$19:$C$1518=C332)), IF(LEN(F332)&gt;0, 1, ""))</f>
        <v>6.6755674232309744E-4</v>
      </c>
      <c r="V332" s="382" t="str">
        <f>IF(H332="","",VALUE(IFERROR(CHOOSE(MATCH(H332,{0,1,2,3,4,5},0),2.5,3.5,4.5,5.5,6.5,7.5),"")))</f>
        <v/>
      </c>
      <c r="W332" s="382" t="str">
        <f>IF(AND(I332="YES",COUNTIFS(F$19:F332,F332,I$19:I332,"YES")=1),1,"")</f>
        <v/>
      </c>
      <c r="Z332" s="32"/>
    </row>
    <row r="333" spans="1:26" ht="12.95" customHeight="1" x14ac:dyDescent="0.2">
      <c r="A333" s="32" t="str">
        <f t="shared" si="8"/>
        <v xml:space="preserve"> UNIT </v>
      </c>
      <c r="B333" s="130">
        <v>315</v>
      </c>
      <c r="C333" s="197"/>
      <c r="D333" s="398"/>
      <c r="E333" s="398"/>
      <c r="F333" s="398"/>
      <c r="G333" s="399"/>
      <c r="H333" s="398"/>
      <c r="I333" s="400"/>
      <c r="J333" s="400"/>
      <c r="K333" s="401"/>
      <c r="L333" s="398"/>
      <c r="M333" s="398"/>
      <c r="N333" s="398"/>
      <c r="O333" s="402"/>
      <c r="P333" s="402"/>
      <c r="Q333" s="171" t="str">
        <f>Calculator!M317</f>
        <v/>
      </c>
      <c r="R333" s="340" t="str">
        <f t="shared" si="9"/>
        <v/>
      </c>
      <c r="S333" s="380" t="str" cm="1">
        <f t="array" ref="S333">_xlfn.IFS(Q333="YES",IF(G333&lt;=Calculator!AS317*97%,"",IF(G333&gt;=Calculator!AS317*97%,ROUNDUP(Calculator!AS317*97%,0),ROUNDUP(Calculator!AS317*97%,0))),Q333="NO","",Q333="NA","",Q333="","")</f>
        <v/>
      </c>
      <c r="T333" s="381" cm="1">
        <f t="array" ref="T333">IF(LEN(F333)=0,2,IF(SUMPRODUCT(($F$19:$F$1518=F333)*($C$19:$C$1518=C333))&gt;1, 1, 0))</f>
        <v>2</v>
      </c>
      <c r="U333" s="381">
        <f t="array" ref="U333">IFERROR(1/SUMPRODUCT(($F$19:$F$1518=F333)*($C$19:$C$1518=C333)), IF(LEN(F333)&gt;0, 1, ""))</f>
        <v>6.6755674232309744E-4</v>
      </c>
      <c r="V333" s="382" t="str">
        <f>IF(H333="","",VALUE(IFERROR(CHOOSE(MATCH(H333,{0,1,2,3,4,5},0),2.5,3.5,4.5,5.5,6.5,7.5),"")))</f>
        <v/>
      </c>
      <c r="W333" s="382" t="str">
        <f>IF(AND(I333="YES",COUNTIFS(F$19:F333,F333,I$19:I333,"YES")=1),1,"")</f>
        <v/>
      </c>
      <c r="Z333" s="32"/>
    </row>
    <row r="334" spans="1:26" ht="12.95" customHeight="1" x14ac:dyDescent="0.2">
      <c r="A334" s="32" t="str">
        <f t="shared" si="8"/>
        <v xml:space="preserve"> UNIT </v>
      </c>
      <c r="B334" s="130">
        <v>316</v>
      </c>
      <c r="C334" s="197"/>
      <c r="D334" s="398"/>
      <c r="E334" s="398"/>
      <c r="F334" s="398"/>
      <c r="G334" s="399"/>
      <c r="H334" s="398"/>
      <c r="I334" s="400"/>
      <c r="J334" s="400"/>
      <c r="K334" s="401"/>
      <c r="L334" s="398"/>
      <c r="M334" s="398"/>
      <c r="N334" s="398"/>
      <c r="O334" s="402"/>
      <c r="P334" s="402"/>
      <c r="Q334" s="171" t="str">
        <f>Calculator!M318</f>
        <v/>
      </c>
      <c r="R334" s="340" t="str">
        <f t="shared" si="9"/>
        <v/>
      </c>
      <c r="S334" s="380" t="str" cm="1">
        <f t="array" ref="S334">_xlfn.IFS(Q334="YES",IF(G334&lt;=Calculator!AS318*97%,"",IF(G334&gt;=Calculator!AS318*97%,ROUNDUP(Calculator!AS318*97%,0),ROUNDUP(Calculator!AS318*97%,0))),Q334="NO","",Q334="NA","",Q334="","")</f>
        <v/>
      </c>
      <c r="T334" s="381" cm="1">
        <f t="array" ref="T334">IF(LEN(F334)=0,2,IF(SUMPRODUCT(($F$19:$F$1518=F334)*($C$19:$C$1518=C334))&gt;1, 1, 0))</f>
        <v>2</v>
      </c>
      <c r="U334" s="381">
        <f t="array" ref="U334">IFERROR(1/SUMPRODUCT(($F$19:$F$1518=F334)*($C$19:$C$1518=C334)), IF(LEN(F334)&gt;0, 1, ""))</f>
        <v>6.6755674232309744E-4</v>
      </c>
      <c r="V334" s="382" t="str">
        <f>IF(H334="","",VALUE(IFERROR(CHOOSE(MATCH(H334,{0,1,2,3,4,5},0),2.5,3.5,4.5,5.5,6.5,7.5),"")))</f>
        <v/>
      </c>
      <c r="W334" s="382" t="str">
        <f>IF(AND(I334="YES",COUNTIFS(F$19:F334,F334,I$19:I334,"YES")=1),1,"")</f>
        <v/>
      </c>
      <c r="Z334" s="32"/>
    </row>
    <row r="335" spans="1:26" ht="12.95" customHeight="1" x14ac:dyDescent="0.2">
      <c r="A335" s="32" t="str">
        <f t="shared" si="8"/>
        <v xml:space="preserve"> UNIT </v>
      </c>
      <c r="B335" s="130">
        <v>317</v>
      </c>
      <c r="C335" s="197"/>
      <c r="D335" s="398"/>
      <c r="E335" s="398"/>
      <c r="F335" s="398"/>
      <c r="G335" s="399"/>
      <c r="H335" s="398"/>
      <c r="I335" s="400"/>
      <c r="J335" s="400"/>
      <c r="K335" s="401"/>
      <c r="L335" s="398"/>
      <c r="M335" s="398"/>
      <c r="N335" s="398"/>
      <c r="O335" s="402"/>
      <c r="P335" s="402"/>
      <c r="Q335" s="171" t="str">
        <f>Calculator!M319</f>
        <v/>
      </c>
      <c r="R335" s="340" t="str">
        <f t="shared" si="9"/>
        <v/>
      </c>
      <c r="S335" s="380" t="str" cm="1">
        <f t="array" ref="S335">_xlfn.IFS(Q335="YES",IF(G335&lt;=Calculator!AS319*97%,"",IF(G335&gt;=Calculator!AS319*97%,ROUNDUP(Calculator!AS319*97%,0),ROUNDUP(Calculator!AS319*97%,0))),Q335="NO","",Q335="NA","",Q335="","")</f>
        <v/>
      </c>
      <c r="T335" s="381" cm="1">
        <f t="array" ref="T335">IF(LEN(F335)=0,2,IF(SUMPRODUCT(($F$19:$F$1518=F335)*($C$19:$C$1518=C335))&gt;1, 1, 0))</f>
        <v>2</v>
      </c>
      <c r="U335" s="381">
        <f t="array" ref="U335">IFERROR(1/SUMPRODUCT(($F$19:$F$1518=F335)*($C$19:$C$1518=C335)), IF(LEN(F335)&gt;0, 1, ""))</f>
        <v>6.6755674232309744E-4</v>
      </c>
      <c r="V335" s="382" t="str">
        <f>IF(H335="","",VALUE(IFERROR(CHOOSE(MATCH(H335,{0,1,2,3,4,5},0),2.5,3.5,4.5,5.5,6.5,7.5),"")))</f>
        <v/>
      </c>
      <c r="W335" s="382" t="str">
        <f>IF(AND(I335="YES",COUNTIFS(F$19:F335,F335,I$19:I335,"YES")=1),1,"")</f>
        <v/>
      </c>
      <c r="Z335" s="32"/>
    </row>
    <row r="336" spans="1:26" ht="12.95" customHeight="1" x14ac:dyDescent="0.2">
      <c r="A336" s="32" t="str">
        <f t="shared" si="8"/>
        <v xml:space="preserve"> UNIT </v>
      </c>
      <c r="B336" s="130">
        <v>318</v>
      </c>
      <c r="C336" s="197"/>
      <c r="D336" s="398"/>
      <c r="E336" s="398"/>
      <c r="F336" s="398"/>
      <c r="G336" s="399"/>
      <c r="H336" s="398"/>
      <c r="I336" s="400"/>
      <c r="J336" s="400"/>
      <c r="K336" s="401"/>
      <c r="L336" s="398"/>
      <c r="M336" s="398"/>
      <c r="N336" s="398"/>
      <c r="O336" s="402"/>
      <c r="P336" s="402"/>
      <c r="Q336" s="171" t="str">
        <f>Calculator!M320</f>
        <v/>
      </c>
      <c r="R336" s="340" t="str">
        <f t="shared" si="9"/>
        <v/>
      </c>
      <c r="S336" s="380" t="str" cm="1">
        <f t="array" ref="S336">_xlfn.IFS(Q336="YES",IF(G336&lt;=Calculator!AS320*97%,"",IF(G336&gt;=Calculator!AS320*97%,ROUNDUP(Calculator!AS320*97%,0),ROUNDUP(Calculator!AS320*97%,0))),Q336="NO","",Q336="NA","",Q336="","")</f>
        <v/>
      </c>
      <c r="T336" s="381" cm="1">
        <f t="array" ref="T336">IF(LEN(F336)=0,2,IF(SUMPRODUCT(($F$19:$F$1518=F336)*($C$19:$C$1518=C336))&gt;1, 1, 0))</f>
        <v>2</v>
      </c>
      <c r="U336" s="381">
        <f t="array" ref="U336">IFERROR(1/SUMPRODUCT(($F$19:$F$1518=F336)*($C$19:$C$1518=C336)), IF(LEN(F336)&gt;0, 1, ""))</f>
        <v>6.6755674232309744E-4</v>
      </c>
      <c r="V336" s="382" t="str">
        <f>IF(H336="","",VALUE(IFERROR(CHOOSE(MATCH(H336,{0,1,2,3,4,5},0),2.5,3.5,4.5,5.5,6.5,7.5),"")))</f>
        <v/>
      </c>
      <c r="W336" s="382" t="str">
        <f>IF(AND(I336="YES",COUNTIFS(F$19:F336,F336,I$19:I336,"YES")=1),1,"")</f>
        <v/>
      </c>
      <c r="Z336" s="32"/>
    </row>
    <row r="337" spans="1:26" ht="12.95" customHeight="1" x14ac:dyDescent="0.2">
      <c r="A337" s="32" t="str">
        <f t="shared" si="8"/>
        <v xml:space="preserve"> UNIT </v>
      </c>
      <c r="B337" s="130">
        <v>319</v>
      </c>
      <c r="C337" s="197"/>
      <c r="D337" s="398"/>
      <c r="E337" s="398"/>
      <c r="F337" s="398"/>
      <c r="G337" s="399"/>
      <c r="H337" s="398"/>
      <c r="I337" s="400"/>
      <c r="J337" s="400"/>
      <c r="K337" s="401"/>
      <c r="L337" s="398"/>
      <c r="M337" s="398"/>
      <c r="N337" s="398"/>
      <c r="O337" s="402"/>
      <c r="P337" s="402"/>
      <c r="Q337" s="171" t="str">
        <f>Calculator!M321</f>
        <v/>
      </c>
      <c r="R337" s="340" t="str">
        <f t="shared" si="9"/>
        <v/>
      </c>
      <c r="S337" s="380" t="str" cm="1">
        <f t="array" ref="S337">_xlfn.IFS(Q337="YES",IF(G337&lt;=Calculator!AS321*97%,"",IF(G337&gt;=Calculator!AS321*97%,ROUNDUP(Calculator!AS321*97%,0),ROUNDUP(Calculator!AS321*97%,0))),Q337="NO","",Q337="NA","",Q337="","")</f>
        <v/>
      </c>
      <c r="T337" s="381" cm="1">
        <f t="array" ref="T337">IF(LEN(F337)=0,2,IF(SUMPRODUCT(($F$19:$F$1518=F337)*($C$19:$C$1518=C337))&gt;1, 1, 0))</f>
        <v>2</v>
      </c>
      <c r="U337" s="381">
        <f t="array" ref="U337">IFERROR(1/SUMPRODUCT(($F$19:$F$1518=F337)*($C$19:$C$1518=C337)), IF(LEN(F337)&gt;0, 1, ""))</f>
        <v>6.6755674232309744E-4</v>
      </c>
      <c r="V337" s="382" t="str">
        <f>IF(H337="","",VALUE(IFERROR(CHOOSE(MATCH(H337,{0,1,2,3,4,5},0),2.5,3.5,4.5,5.5,6.5,7.5),"")))</f>
        <v/>
      </c>
      <c r="W337" s="382" t="str">
        <f>IF(AND(I337="YES",COUNTIFS(F$19:F337,F337,I$19:I337,"YES")=1),1,"")</f>
        <v/>
      </c>
      <c r="Z337" s="32"/>
    </row>
    <row r="338" spans="1:26" ht="12.95" customHeight="1" x14ac:dyDescent="0.2">
      <c r="A338" s="32" t="str">
        <f t="shared" si="8"/>
        <v xml:space="preserve"> UNIT </v>
      </c>
      <c r="B338" s="130">
        <v>320</v>
      </c>
      <c r="C338" s="197"/>
      <c r="D338" s="398"/>
      <c r="E338" s="398"/>
      <c r="F338" s="398"/>
      <c r="G338" s="399"/>
      <c r="H338" s="398"/>
      <c r="I338" s="400"/>
      <c r="J338" s="400"/>
      <c r="K338" s="401"/>
      <c r="L338" s="398"/>
      <c r="M338" s="398"/>
      <c r="N338" s="398"/>
      <c r="O338" s="402"/>
      <c r="P338" s="402"/>
      <c r="Q338" s="171" t="str">
        <f>Calculator!M322</f>
        <v/>
      </c>
      <c r="R338" s="340" t="str">
        <f t="shared" si="9"/>
        <v/>
      </c>
      <c r="S338" s="380" t="str" cm="1">
        <f t="array" ref="S338">_xlfn.IFS(Q338="YES",IF(G338&lt;=Calculator!AS322*97%,"",IF(G338&gt;=Calculator!AS322*97%,ROUNDUP(Calculator!AS322*97%,0),ROUNDUP(Calculator!AS322*97%,0))),Q338="NO","",Q338="NA","",Q338="","")</f>
        <v/>
      </c>
      <c r="T338" s="381" cm="1">
        <f t="array" ref="T338">IF(LEN(F338)=0,2,IF(SUMPRODUCT(($F$19:$F$1518=F338)*($C$19:$C$1518=C338))&gt;1, 1, 0))</f>
        <v>2</v>
      </c>
      <c r="U338" s="381">
        <f t="array" ref="U338">IFERROR(1/SUMPRODUCT(($F$19:$F$1518=F338)*($C$19:$C$1518=C338)), IF(LEN(F338)&gt;0, 1, ""))</f>
        <v>6.6755674232309744E-4</v>
      </c>
      <c r="V338" s="382" t="str">
        <f>IF(H338="","",VALUE(IFERROR(CHOOSE(MATCH(H338,{0,1,2,3,4,5},0),2.5,3.5,4.5,5.5,6.5,7.5),"")))</f>
        <v/>
      </c>
      <c r="W338" s="382" t="str">
        <f>IF(AND(I338="YES",COUNTIFS(F$19:F338,F338,I$19:I338,"YES")=1),1,"")</f>
        <v/>
      </c>
      <c r="Z338" s="32"/>
    </row>
    <row r="339" spans="1:26" ht="12.95" customHeight="1" x14ac:dyDescent="0.2">
      <c r="A339" s="32" t="str">
        <f t="shared" ref="A339:A402" si="10">C339&amp;" "&amp;"UNIT"&amp;" "&amp;F339</f>
        <v xml:space="preserve"> UNIT </v>
      </c>
      <c r="B339" s="130">
        <v>321</v>
      </c>
      <c r="C339" s="197"/>
      <c r="D339" s="398"/>
      <c r="E339" s="398"/>
      <c r="F339" s="398"/>
      <c r="G339" s="399"/>
      <c r="H339" s="398"/>
      <c r="I339" s="400"/>
      <c r="J339" s="400"/>
      <c r="K339" s="401"/>
      <c r="L339" s="398"/>
      <c r="M339" s="398"/>
      <c r="N339" s="398"/>
      <c r="O339" s="402"/>
      <c r="P339" s="402"/>
      <c r="Q339" s="171" t="str">
        <f>Calculator!M323</f>
        <v/>
      </c>
      <c r="R339" s="340" t="str">
        <f t="shared" si="9"/>
        <v/>
      </c>
      <c r="S339" s="380" t="str" cm="1">
        <f t="array" ref="S339">_xlfn.IFS(Q339="YES",IF(G339&lt;=Calculator!AS323*97%,"",IF(G339&gt;=Calculator!AS323*97%,ROUNDUP(Calculator!AS323*97%,0),ROUNDUP(Calculator!AS323*97%,0))),Q339="NO","",Q339="NA","",Q339="","")</f>
        <v/>
      </c>
      <c r="T339" s="381" cm="1">
        <f t="array" ref="T339">IF(LEN(F339)=0,2,IF(SUMPRODUCT(($F$19:$F$1518=F339)*($C$19:$C$1518=C339))&gt;1, 1, 0))</f>
        <v>2</v>
      </c>
      <c r="U339" s="381">
        <f t="array" ref="U339">IFERROR(1/SUMPRODUCT(($F$19:$F$1518=F339)*($C$19:$C$1518=C339)), IF(LEN(F339)&gt;0, 1, ""))</f>
        <v>6.6755674232309744E-4</v>
      </c>
      <c r="V339" s="382" t="str">
        <f>IF(H339="","",VALUE(IFERROR(CHOOSE(MATCH(H339,{0,1,2,3,4,5},0),2.5,3.5,4.5,5.5,6.5,7.5),"")))</f>
        <v/>
      </c>
      <c r="W339" s="382" t="str">
        <f>IF(AND(I339="YES",COUNTIFS(F$19:F339,F339,I$19:I339,"YES")=1),1,"")</f>
        <v/>
      </c>
      <c r="Z339" s="32"/>
    </row>
    <row r="340" spans="1:26" ht="12.95" customHeight="1" x14ac:dyDescent="0.2">
      <c r="A340" s="32" t="str">
        <f t="shared" si="10"/>
        <v xml:space="preserve"> UNIT </v>
      </c>
      <c r="B340" s="130">
        <v>322</v>
      </c>
      <c r="C340" s="197"/>
      <c r="D340" s="398"/>
      <c r="E340" s="398"/>
      <c r="F340" s="398"/>
      <c r="G340" s="399"/>
      <c r="H340" s="398"/>
      <c r="I340" s="400"/>
      <c r="J340" s="400"/>
      <c r="K340" s="401"/>
      <c r="L340" s="398"/>
      <c r="M340" s="398"/>
      <c r="N340" s="398"/>
      <c r="O340" s="402"/>
      <c r="P340" s="402"/>
      <c r="Q340" s="171" t="str">
        <f>Calculator!M324</f>
        <v/>
      </c>
      <c r="R340" s="340" t="str">
        <f t="shared" ref="R340:R403" si="11">IF(Q340="YES",IF(S340&lt;G340,S340,G340),"")</f>
        <v/>
      </c>
      <c r="S340" s="380" t="str" cm="1">
        <f t="array" ref="S340">_xlfn.IFS(Q340="YES",IF(G340&lt;=Calculator!AS324*97%,"",IF(G340&gt;=Calculator!AS324*97%,ROUNDUP(Calculator!AS324*97%,0),ROUNDUP(Calculator!AS324*97%,0))),Q340="NO","",Q340="NA","",Q340="","")</f>
        <v/>
      </c>
      <c r="T340" s="381" cm="1">
        <f t="array" ref="T340">IF(LEN(F340)=0,2,IF(SUMPRODUCT(($F$19:$F$1518=F340)*($C$19:$C$1518=C340))&gt;1, 1, 0))</f>
        <v>2</v>
      </c>
      <c r="U340" s="381">
        <f t="array" ref="U340">IFERROR(1/SUMPRODUCT(($F$19:$F$1518=F340)*($C$19:$C$1518=C340)), IF(LEN(F340)&gt;0, 1, ""))</f>
        <v>6.6755674232309744E-4</v>
      </c>
      <c r="V340" s="382" t="str">
        <f>IF(H340="","",VALUE(IFERROR(CHOOSE(MATCH(H340,{0,1,2,3,4,5},0),2.5,3.5,4.5,5.5,6.5,7.5),"")))</f>
        <v/>
      </c>
      <c r="W340" s="382" t="str">
        <f>IF(AND(I340="YES",COUNTIFS(F$19:F340,F340,I$19:I340,"YES")=1),1,"")</f>
        <v/>
      </c>
      <c r="Z340" s="32"/>
    </row>
    <row r="341" spans="1:26" ht="12.95" customHeight="1" x14ac:dyDescent="0.2">
      <c r="A341" s="32" t="str">
        <f t="shared" si="10"/>
        <v xml:space="preserve"> UNIT </v>
      </c>
      <c r="B341" s="130">
        <v>323</v>
      </c>
      <c r="C341" s="197"/>
      <c r="D341" s="398"/>
      <c r="E341" s="398"/>
      <c r="F341" s="398"/>
      <c r="G341" s="399"/>
      <c r="H341" s="398"/>
      <c r="I341" s="400"/>
      <c r="J341" s="400"/>
      <c r="K341" s="401"/>
      <c r="L341" s="398"/>
      <c r="M341" s="398"/>
      <c r="N341" s="398"/>
      <c r="O341" s="402"/>
      <c r="P341" s="402"/>
      <c r="Q341" s="171" t="str">
        <f>Calculator!M325</f>
        <v/>
      </c>
      <c r="R341" s="340" t="str">
        <f t="shared" si="11"/>
        <v/>
      </c>
      <c r="S341" s="380" t="str" cm="1">
        <f t="array" ref="S341">_xlfn.IFS(Q341="YES",IF(G341&lt;=Calculator!AS325*97%,"",IF(G341&gt;=Calculator!AS325*97%,ROUNDUP(Calculator!AS325*97%,0),ROUNDUP(Calculator!AS325*97%,0))),Q341="NO","",Q341="NA","",Q341="","")</f>
        <v/>
      </c>
      <c r="T341" s="381" cm="1">
        <f t="array" ref="T341">IF(LEN(F341)=0,2,IF(SUMPRODUCT(($F$19:$F$1518=F341)*($C$19:$C$1518=C341))&gt;1, 1, 0))</f>
        <v>2</v>
      </c>
      <c r="U341" s="381">
        <f t="array" ref="U341">IFERROR(1/SUMPRODUCT(($F$19:$F$1518=F341)*($C$19:$C$1518=C341)), IF(LEN(F341)&gt;0, 1, ""))</f>
        <v>6.6755674232309744E-4</v>
      </c>
      <c r="V341" s="382" t="str">
        <f>IF(H341="","",VALUE(IFERROR(CHOOSE(MATCH(H341,{0,1,2,3,4,5},0),2.5,3.5,4.5,5.5,6.5,7.5),"")))</f>
        <v/>
      </c>
      <c r="W341" s="382" t="str">
        <f>IF(AND(I341="YES",COUNTIFS(F$19:F341,F341,I$19:I341,"YES")=1),1,"")</f>
        <v/>
      </c>
      <c r="Z341" s="32"/>
    </row>
    <row r="342" spans="1:26" ht="12.95" customHeight="1" x14ac:dyDescent="0.2">
      <c r="A342" s="32" t="str">
        <f t="shared" si="10"/>
        <v xml:space="preserve"> UNIT </v>
      </c>
      <c r="B342" s="130">
        <v>324</v>
      </c>
      <c r="C342" s="197"/>
      <c r="D342" s="398"/>
      <c r="E342" s="398"/>
      <c r="F342" s="398"/>
      <c r="G342" s="399"/>
      <c r="H342" s="398"/>
      <c r="I342" s="400"/>
      <c r="J342" s="400"/>
      <c r="K342" s="401"/>
      <c r="L342" s="398"/>
      <c r="M342" s="398"/>
      <c r="N342" s="398"/>
      <c r="O342" s="402"/>
      <c r="P342" s="402"/>
      <c r="Q342" s="171" t="str">
        <f>Calculator!M326</f>
        <v/>
      </c>
      <c r="R342" s="340" t="str">
        <f t="shared" si="11"/>
        <v/>
      </c>
      <c r="S342" s="380" t="str" cm="1">
        <f t="array" ref="S342">_xlfn.IFS(Q342="YES",IF(G342&lt;=Calculator!AS326*97%,"",IF(G342&gt;=Calculator!AS326*97%,ROUNDUP(Calculator!AS326*97%,0),ROUNDUP(Calculator!AS326*97%,0))),Q342="NO","",Q342="NA","",Q342="","")</f>
        <v/>
      </c>
      <c r="T342" s="381" cm="1">
        <f t="array" ref="T342">IF(LEN(F342)=0,2,IF(SUMPRODUCT(($F$19:$F$1518=F342)*($C$19:$C$1518=C342))&gt;1, 1, 0))</f>
        <v>2</v>
      </c>
      <c r="U342" s="381">
        <f t="array" ref="U342">IFERROR(1/SUMPRODUCT(($F$19:$F$1518=F342)*($C$19:$C$1518=C342)), IF(LEN(F342)&gt;0, 1, ""))</f>
        <v>6.6755674232309744E-4</v>
      </c>
      <c r="V342" s="382" t="str">
        <f>IF(H342="","",VALUE(IFERROR(CHOOSE(MATCH(H342,{0,1,2,3,4,5},0),2.5,3.5,4.5,5.5,6.5,7.5),"")))</f>
        <v/>
      </c>
      <c r="W342" s="382" t="str">
        <f>IF(AND(I342="YES",COUNTIFS(F$19:F342,F342,I$19:I342,"YES")=1),1,"")</f>
        <v/>
      </c>
      <c r="Z342" s="32"/>
    </row>
    <row r="343" spans="1:26" ht="12.95" customHeight="1" x14ac:dyDescent="0.2">
      <c r="A343" s="32" t="str">
        <f t="shared" si="10"/>
        <v xml:space="preserve"> UNIT </v>
      </c>
      <c r="B343" s="130">
        <v>325</v>
      </c>
      <c r="C343" s="197"/>
      <c r="D343" s="398"/>
      <c r="E343" s="398"/>
      <c r="F343" s="398"/>
      <c r="G343" s="399"/>
      <c r="H343" s="398"/>
      <c r="I343" s="400"/>
      <c r="J343" s="400"/>
      <c r="K343" s="401"/>
      <c r="L343" s="398"/>
      <c r="M343" s="398"/>
      <c r="N343" s="398"/>
      <c r="O343" s="402"/>
      <c r="P343" s="402"/>
      <c r="Q343" s="171" t="str">
        <f>Calculator!M327</f>
        <v/>
      </c>
      <c r="R343" s="340" t="str">
        <f t="shared" si="11"/>
        <v/>
      </c>
      <c r="S343" s="380" t="str" cm="1">
        <f t="array" ref="S343">_xlfn.IFS(Q343="YES",IF(G343&lt;=Calculator!AS327*97%,"",IF(G343&gt;=Calculator!AS327*97%,ROUNDUP(Calculator!AS327*97%,0),ROUNDUP(Calculator!AS327*97%,0))),Q343="NO","",Q343="NA","",Q343="","")</f>
        <v/>
      </c>
      <c r="T343" s="381" cm="1">
        <f t="array" ref="T343">IF(LEN(F343)=0,2,IF(SUMPRODUCT(($F$19:$F$1518=F343)*($C$19:$C$1518=C343))&gt;1, 1, 0))</f>
        <v>2</v>
      </c>
      <c r="U343" s="381">
        <f t="array" ref="U343">IFERROR(1/SUMPRODUCT(($F$19:$F$1518=F343)*($C$19:$C$1518=C343)), IF(LEN(F343)&gt;0, 1, ""))</f>
        <v>6.6755674232309744E-4</v>
      </c>
      <c r="V343" s="382" t="str">
        <f>IF(H343="","",VALUE(IFERROR(CHOOSE(MATCH(H343,{0,1,2,3,4,5},0),2.5,3.5,4.5,5.5,6.5,7.5),"")))</f>
        <v/>
      </c>
      <c r="W343" s="382" t="str">
        <f>IF(AND(I343="YES",COUNTIFS(F$19:F343,F343,I$19:I343,"YES")=1),1,"")</f>
        <v/>
      </c>
      <c r="Z343" s="32"/>
    </row>
    <row r="344" spans="1:26" ht="12.95" customHeight="1" x14ac:dyDescent="0.2">
      <c r="A344" s="32" t="str">
        <f t="shared" si="10"/>
        <v xml:space="preserve"> UNIT </v>
      </c>
      <c r="B344" s="130">
        <v>326</v>
      </c>
      <c r="C344" s="197"/>
      <c r="D344" s="398"/>
      <c r="E344" s="398"/>
      <c r="F344" s="398"/>
      <c r="G344" s="399"/>
      <c r="H344" s="398"/>
      <c r="I344" s="400"/>
      <c r="J344" s="400"/>
      <c r="K344" s="401"/>
      <c r="L344" s="398"/>
      <c r="M344" s="398"/>
      <c r="N344" s="398"/>
      <c r="O344" s="402"/>
      <c r="P344" s="402"/>
      <c r="Q344" s="171" t="str">
        <f>Calculator!M328</f>
        <v/>
      </c>
      <c r="R344" s="340" t="str">
        <f t="shared" si="11"/>
        <v/>
      </c>
      <c r="S344" s="380" t="str" cm="1">
        <f t="array" ref="S344">_xlfn.IFS(Q344="YES",IF(G344&lt;=Calculator!AS328*97%,"",IF(G344&gt;=Calculator!AS328*97%,ROUNDUP(Calculator!AS328*97%,0),ROUNDUP(Calculator!AS328*97%,0))),Q344="NO","",Q344="NA","",Q344="","")</f>
        <v/>
      </c>
      <c r="T344" s="381" cm="1">
        <f t="array" ref="T344">IF(LEN(F344)=0,2,IF(SUMPRODUCT(($F$19:$F$1518=F344)*($C$19:$C$1518=C344))&gt;1, 1, 0))</f>
        <v>2</v>
      </c>
      <c r="U344" s="381">
        <f t="array" ref="U344">IFERROR(1/SUMPRODUCT(($F$19:$F$1518=F344)*($C$19:$C$1518=C344)), IF(LEN(F344)&gt;0, 1, ""))</f>
        <v>6.6755674232309744E-4</v>
      </c>
      <c r="V344" s="382" t="str">
        <f>IF(H344="","",VALUE(IFERROR(CHOOSE(MATCH(H344,{0,1,2,3,4,5},0),2.5,3.5,4.5,5.5,6.5,7.5),"")))</f>
        <v/>
      </c>
      <c r="W344" s="382" t="str">
        <f>IF(AND(I344="YES",COUNTIFS(F$19:F344,F344,I$19:I344,"YES")=1),1,"")</f>
        <v/>
      </c>
      <c r="Z344" s="32"/>
    </row>
    <row r="345" spans="1:26" ht="12.95" customHeight="1" x14ac:dyDescent="0.2">
      <c r="A345" s="32" t="str">
        <f t="shared" si="10"/>
        <v xml:space="preserve"> UNIT </v>
      </c>
      <c r="B345" s="130">
        <v>327</v>
      </c>
      <c r="C345" s="197"/>
      <c r="D345" s="398"/>
      <c r="E345" s="398"/>
      <c r="F345" s="398"/>
      <c r="G345" s="399"/>
      <c r="H345" s="398"/>
      <c r="I345" s="400"/>
      <c r="J345" s="400"/>
      <c r="K345" s="401"/>
      <c r="L345" s="398"/>
      <c r="M345" s="398"/>
      <c r="N345" s="398"/>
      <c r="O345" s="402"/>
      <c r="P345" s="402"/>
      <c r="Q345" s="171" t="str">
        <f>Calculator!M329</f>
        <v/>
      </c>
      <c r="R345" s="340" t="str">
        <f t="shared" si="11"/>
        <v/>
      </c>
      <c r="S345" s="380" t="str" cm="1">
        <f t="array" ref="S345">_xlfn.IFS(Q345="YES",IF(G345&lt;=Calculator!AS329*97%,"",IF(G345&gt;=Calculator!AS329*97%,ROUNDUP(Calculator!AS329*97%,0),ROUNDUP(Calculator!AS329*97%,0))),Q345="NO","",Q345="NA","",Q345="","")</f>
        <v/>
      </c>
      <c r="T345" s="381" cm="1">
        <f t="array" ref="T345">IF(LEN(F345)=0,2,IF(SUMPRODUCT(($F$19:$F$1518=F345)*($C$19:$C$1518=C345))&gt;1, 1, 0))</f>
        <v>2</v>
      </c>
      <c r="U345" s="381">
        <f t="array" ref="U345">IFERROR(1/SUMPRODUCT(($F$19:$F$1518=F345)*($C$19:$C$1518=C345)), IF(LEN(F345)&gt;0, 1, ""))</f>
        <v>6.6755674232309744E-4</v>
      </c>
      <c r="V345" s="382" t="str">
        <f>IF(H345="","",VALUE(IFERROR(CHOOSE(MATCH(H345,{0,1,2,3,4,5},0),2.5,3.5,4.5,5.5,6.5,7.5),"")))</f>
        <v/>
      </c>
      <c r="W345" s="382" t="str">
        <f>IF(AND(I345="YES",COUNTIFS(F$19:F345,F345,I$19:I345,"YES")=1),1,"")</f>
        <v/>
      </c>
      <c r="Z345" s="32"/>
    </row>
    <row r="346" spans="1:26" ht="12.95" customHeight="1" x14ac:dyDescent="0.2">
      <c r="A346" s="32" t="str">
        <f t="shared" si="10"/>
        <v xml:space="preserve"> UNIT </v>
      </c>
      <c r="B346" s="130">
        <v>328</v>
      </c>
      <c r="C346" s="197"/>
      <c r="D346" s="398"/>
      <c r="E346" s="398"/>
      <c r="F346" s="398"/>
      <c r="G346" s="399"/>
      <c r="H346" s="398"/>
      <c r="I346" s="400"/>
      <c r="J346" s="400"/>
      <c r="K346" s="401"/>
      <c r="L346" s="398"/>
      <c r="M346" s="398"/>
      <c r="N346" s="398"/>
      <c r="O346" s="402"/>
      <c r="P346" s="402"/>
      <c r="Q346" s="171" t="str">
        <f>Calculator!M330</f>
        <v/>
      </c>
      <c r="R346" s="340" t="str">
        <f t="shared" si="11"/>
        <v/>
      </c>
      <c r="S346" s="380" t="str" cm="1">
        <f t="array" ref="S346">_xlfn.IFS(Q346="YES",IF(G346&lt;=Calculator!AS330*97%,"",IF(G346&gt;=Calculator!AS330*97%,ROUNDUP(Calculator!AS330*97%,0),ROUNDUP(Calculator!AS330*97%,0))),Q346="NO","",Q346="NA","",Q346="","")</f>
        <v/>
      </c>
      <c r="T346" s="381" cm="1">
        <f t="array" ref="T346">IF(LEN(F346)=0,2,IF(SUMPRODUCT(($F$19:$F$1518=F346)*($C$19:$C$1518=C346))&gt;1, 1, 0))</f>
        <v>2</v>
      </c>
      <c r="U346" s="381">
        <f t="array" ref="U346">IFERROR(1/SUMPRODUCT(($F$19:$F$1518=F346)*($C$19:$C$1518=C346)), IF(LEN(F346)&gt;0, 1, ""))</f>
        <v>6.6755674232309744E-4</v>
      </c>
      <c r="V346" s="382" t="str">
        <f>IF(H346="","",VALUE(IFERROR(CHOOSE(MATCH(H346,{0,1,2,3,4,5},0),2.5,3.5,4.5,5.5,6.5,7.5),"")))</f>
        <v/>
      </c>
      <c r="W346" s="382" t="str">
        <f>IF(AND(I346="YES",COUNTIFS(F$19:F346,F346,I$19:I346,"YES")=1),1,"")</f>
        <v/>
      </c>
      <c r="Z346" s="32"/>
    </row>
    <row r="347" spans="1:26" ht="12.95" customHeight="1" x14ac:dyDescent="0.2">
      <c r="A347" s="32" t="str">
        <f t="shared" si="10"/>
        <v xml:space="preserve"> UNIT </v>
      </c>
      <c r="B347" s="130">
        <v>329</v>
      </c>
      <c r="C347" s="197"/>
      <c r="D347" s="398"/>
      <c r="E347" s="398"/>
      <c r="F347" s="398"/>
      <c r="G347" s="399"/>
      <c r="H347" s="398"/>
      <c r="I347" s="400"/>
      <c r="J347" s="400"/>
      <c r="K347" s="401"/>
      <c r="L347" s="398"/>
      <c r="M347" s="398"/>
      <c r="N347" s="398"/>
      <c r="O347" s="402"/>
      <c r="P347" s="402"/>
      <c r="Q347" s="171" t="str">
        <f>Calculator!M331</f>
        <v/>
      </c>
      <c r="R347" s="340" t="str">
        <f t="shared" si="11"/>
        <v/>
      </c>
      <c r="S347" s="380" t="str" cm="1">
        <f t="array" ref="S347">_xlfn.IFS(Q347="YES",IF(G347&lt;=Calculator!AS331*97%,"",IF(G347&gt;=Calculator!AS331*97%,ROUNDUP(Calculator!AS331*97%,0),ROUNDUP(Calculator!AS331*97%,0))),Q347="NO","",Q347="NA","",Q347="","")</f>
        <v/>
      </c>
      <c r="T347" s="381" cm="1">
        <f t="array" ref="T347">IF(LEN(F347)=0,2,IF(SUMPRODUCT(($F$19:$F$1518=F347)*($C$19:$C$1518=C347))&gt;1, 1, 0))</f>
        <v>2</v>
      </c>
      <c r="U347" s="381">
        <f t="array" ref="U347">IFERROR(1/SUMPRODUCT(($F$19:$F$1518=F347)*($C$19:$C$1518=C347)), IF(LEN(F347)&gt;0, 1, ""))</f>
        <v>6.6755674232309744E-4</v>
      </c>
      <c r="V347" s="382" t="str">
        <f>IF(H347="","",VALUE(IFERROR(CHOOSE(MATCH(H347,{0,1,2,3,4,5},0),2.5,3.5,4.5,5.5,6.5,7.5),"")))</f>
        <v/>
      </c>
      <c r="W347" s="382" t="str">
        <f>IF(AND(I347="YES",COUNTIFS(F$19:F347,F347,I$19:I347,"YES")=1),1,"")</f>
        <v/>
      </c>
      <c r="Z347" s="32"/>
    </row>
    <row r="348" spans="1:26" ht="12.95" customHeight="1" x14ac:dyDescent="0.2">
      <c r="A348" s="32" t="str">
        <f t="shared" si="10"/>
        <v xml:space="preserve"> UNIT </v>
      </c>
      <c r="B348" s="130">
        <v>330</v>
      </c>
      <c r="C348" s="197"/>
      <c r="D348" s="398"/>
      <c r="E348" s="398"/>
      <c r="F348" s="398"/>
      <c r="G348" s="399"/>
      <c r="H348" s="398"/>
      <c r="I348" s="400"/>
      <c r="J348" s="400"/>
      <c r="K348" s="401"/>
      <c r="L348" s="398"/>
      <c r="M348" s="398"/>
      <c r="N348" s="398"/>
      <c r="O348" s="402"/>
      <c r="P348" s="402"/>
      <c r="Q348" s="171" t="str">
        <f>Calculator!M332</f>
        <v/>
      </c>
      <c r="R348" s="340" t="str">
        <f t="shared" si="11"/>
        <v/>
      </c>
      <c r="S348" s="380" t="str" cm="1">
        <f t="array" ref="S348">_xlfn.IFS(Q348="YES",IF(G348&lt;=Calculator!AS332*97%,"",IF(G348&gt;=Calculator!AS332*97%,ROUNDUP(Calculator!AS332*97%,0),ROUNDUP(Calculator!AS332*97%,0))),Q348="NO","",Q348="NA","",Q348="","")</f>
        <v/>
      </c>
      <c r="T348" s="381" cm="1">
        <f t="array" ref="T348">IF(LEN(F348)=0,2,IF(SUMPRODUCT(($F$19:$F$1518=F348)*($C$19:$C$1518=C348))&gt;1, 1, 0))</f>
        <v>2</v>
      </c>
      <c r="U348" s="381">
        <f t="array" ref="U348">IFERROR(1/SUMPRODUCT(($F$19:$F$1518=F348)*($C$19:$C$1518=C348)), IF(LEN(F348)&gt;0, 1, ""))</f>
        <v>6.6755674232309744E-4</v>
      </c>
      <c r="V348" s="382" t="str">
        <f>IF(H348="","",VALUE(IFERROR(CHOOSE(MATCH(H348,{0,1,2,3,4,5},0),2.5,3.5,4.5,5.5,6.5,7.5),"")))</f>
        <v/>
      </c>
      <c r="W348" s="382" t="str">
        <f>IF(AND(I348="YES",COUNTIFS(F$19:F348,F348,I$19:I348,"YES")=1),1,"")</f>
        <v/>
      </c>
      <c r="Z348" s="32"/>
    </row>
    <row r="349" spans="1:26" ht="12.95" customHeight="1" x14ac:dyDescent="0.2">
      <c r="A349" s="32" t="str">
        <f t="shared" si="10"/>
        <v xml:space="preserve"> UNIT </v>
      </c>
      <c r="B349" s="130">
        <v>331</v>
      </c>
      <c r="C349" s="197"/>
      <c r="D349" s="398"/>
      <c r="E349" s="398"/>
      <c r="F349" s="398"/>
      <c r="G349" s="399"/>
      <c r="H349" s="398"/>
      <c r="I349" s="400"/>
      <c r="J349" s="400"/>
      <c r="K349" s="401"/>
      <c r="L349" s="398"/>
      <c r="M349" s="398"/>
      <c r="N349" s="398"/>
      <c r="O349" s="402"/>
      <c r="P349" s="402"/>
      <c r="Q349" s="171" t="str">
        <f>Calculator!M333</f>
        <v/>
      </c>
      <c r="R349" s="340" t="str">
        <f t="shared" si="11"/>
        <v/>
      </c>
      <c r="S349" s="380" t="str" cm="1">
        <f t="array" ref="S349">_xlfn.IFS(Q349="YES",IF(G349&lt;=Calculator!AS333*97%,"",IF(G349&gt;=Calculator!AS333*97%,ROUNDUP(Calculator!AS333*97%,0),ROUNDUP(Calculator!AS333*97%,0))),Q349="NO","",Q349="NA","",Q349="","")</f>
        <v/>
      </c>
      <c r="T349" s="381" cm="1">
        <f t="array" ref="T349">IF(LEN(F349)=0,2,IF(SUMPRODUCT(($F$19:$F$1518=F349)*($C$19:$C$1518=C349))&gt;1, 1, 0))</f>
        <v>2</v>
      </c>
      <c r="U349" s="381">
        <f t="array" ref="U349">IFERROR(1/SUMPRODUCT(($F$19:$F$1518=F349)*($C$19:$C$1518=C349)), IF(LEN(F349)&gt;0, 1, ""))</f>
        <v>6.6755674232309744E-4</v>
      </c>
      <c r="V349" s="382" t="str">
        <f>IF(H349="","",VALUE(IFERROR(CHOOSE(MATCH(H349,{0,1,2,3,4,5},0),2.5,3.5,4.5,5.5,6.5,7.5),"")))</f>
        <v/>
      </c>
      <c r="W349" s="382" t="str">
        <f>IF(AND(I349="YES",COUNTIFS(F$19:F349,F349,I$19:I349,"YES")=1),1,"")</f>
        <v/>
      </c>
      <c r="Z349" s="32"/>
    </row>
    <row r="350" spans="1:26" ht="12.95" customHeight="1" x14ac:dyDescent="0.2">
      <c r="A350" s="32" t="str">
        <f t="shared" si="10"/>
        <v xml:space="preserve"> UNIT </v>
      </c>
      <c r="B350" s="130">
        <v>332</v>
      </c>
      <c r="C350" s="197"/>
      <c r="D350" s="398"/>
      <c r="E350" s="398"/>
      <c r="F350" s="398"/>
      <c r="G350" s="399"/>
      <c r="H350" s="398"/>
      <c r="I350" s="400"/>
      <c r="J350" s="400"/>
      <c r="K350" s="401"/>
      <c r="L350" s="398"/>
      <c r="M350" s="398"/>
      <c r="N350" s="398"/>
      <c r="O350" s="402"/>
      <c r="P350" s="402"/>
      <c r="Q350" s="171" t="str">
        <f>Calculator!M334</f>
        <v/>
      </c>
      <c r="R350" s="340" t="str">
        <f t="shared" si="11"/>
        <v/>
      </c>
      <c r="S350" s="380" t="str" cm="1">
        <f t="array" ref="S350">_xlfn.IFS(Q350="YES",IF(G350&lt;=Calculator!AS334*97%,"",IF(G350&gt;=Calculator!AS334*97%,ROUNDUP(Calculator!AS334*97%,0),ROUNDUP(Calculator!AS334*97%,0))),Q350="NO","",Q350="NA","",Q350="","")</f>
        <v/>
      </c>
      <c r="T350" s="381" cm="1">
        <f t="array" ref="T350">IF(LEN(F350)=0,2,IF(SUMPRODUCT(($F$19:$F$1518=F350)*($C$19:$C$1518=C350))&gt;1, 1, 0))</f>
        <v>2</v>
      </c>
      <c r="U350" s="381">
        <f t="array" ref="U350">IFERROR(1/SUMPRODUCT(($F$19:$F$1518=F350)*($C$19:$C$1518=C350)), IF(LEN(F350)&gt;0, 1, ""))</f>
        <v>6.6755674232309744E-4</v>
      </c>
      <c r="V350" s="382" t="str">
        <f>IF(H350="","",VALUE(IFERROR(CHOOSE(MATCH(H350,{0,1,2,3,4,5},0),2.5,3.5,4.5,5.5,6.5,7.5),"")))</f>
        <v/>
      </c>
      <c r="W350" s="382" t="str">
        <f>IF(AND(I350="YES",COUNTIFS(F$19:F350,F350,I$19:I350,"YES")=1),1,"")</f>
        <v/>
      </c>
      <c r="Z350" s="32"/>
    </row>
    <row r="351" spans="1:26" ht="12.95" customHeight="1" x14ac:dyDescent="0.2">
      <c r="A351" s="32" t="str">
        <f t="shared" si="10"/>
        <v xml:space="preserve"> UNIT </v>
      </c>
      <c r="B351" s="130">
        <v>333</v>
      </c>
      <c r="C351" s="197"/>
      <c r="D351" s="398"/>
      <c r="E351" s="398"/>
      <c r="F351" s="398"/>
      <c r="G351" s="399"/>
      <c r="H351" s="398"/>
      <c r="I351" s="400"/>
      <c r="J351" s="400"/>
      <c r="K351" s="401"/>
      <c r="L351" s="398"/>
      <c r="M351" s="398"/>
      <c r="N351" s="398"/>
      <c r="O351" s="402"/>
      <c r="P351" s="402"/>
      <c r="Q351" s="171" t="str">
        <f>Calculator!M335</f>
        <v/>
      </c>
      <c r="R351" s="340" t="str">
        <f t="shared" si="11"/>
        <v/>
      </c>
      <c r="S351" s="380" t="str" cm="1">
        <f t="array" ref="S351">_xlfn.IFS(Q351="YES",IF(G351&lt;=Calculator!AS335*97%,"",IF(G351&gt;=Calculator!AS335*97%,ROUNDUP(Calculator!AS335*97%,0),ROUNDUP(Calculator!AS335*97%,0))),Q351="NO","",Q351="NA","",Q351="","")</f>
        <v/>
      </c>
      <c r="T351" s="381" cm="1">
        <f t="array" ref="T351">IF(LEN(F351)=0,2,IF(SUMPRODUCT(($F$19:$F$1518=F351)*($C$19:$C$1518=C351))&gt;1, 1, 0))</f>
        <v>2</v>
      </c>
      <c r="U351" s="381">
        <f t="array" ref="U351">IFERROR(1/SUMPRODUCT(($F$19:$F$1518=F351)*($C$19:$C$1518=C351)), IF(LEN(F351)&gt;0, 1, ""))</f>
        <v>6.6755674232309744E-4</v>
      </c>
      <c r="V351" s="382" t="str">
        <f>IF(H351="","",VALUE(IFERROR(CHOOSE(MATCH(H351,{0,1,2,3,4,5},0),2.5,3.5,4.5,5.5,6.5,7.5),"")))</f>
        <v/>
      </c>
      <c r="W351" s="382" t="str">
        <f>IF(AND(I351="YES",COUNTIFS(F$19:F351,F351,I$19:I351,"YES")=1),1,"")</f>
        <v/>
      </c>
      <c r="Z351" s="32"/>
    </row>
    <row r="352" spans="1:26" ht="12.95" customHeight="1" x14ac:dyDescent="0.2">
      <c r="A352" s="32" t="str">
        <f t="shared" si="10"/>
        <v xml:space="preserve"> UNIT </v>
      </c>
      <c r="B352" s="130">
        <v>334</v>
      </c>
      <c r="C352" s="197"/>
      <c r="D352" s="398"/>
      <c r="E352" s="398"/>
      <c r="F352" s="398"/>
      <c r="G352" s="399"/>
      <c r="H352" s="398"/>
      <c r="I352" s="400"/>
      <c r="J352" s="400"/>
      <c r="K352" s="401"/>
      <c r="L352" s="398"/>
      <c r="M352" s="398"/>
      <c r="N352" s="398"/>
      <c r="O352" s="402"/>
      <c r="P352" s="402"/>
      <c r="Q352" s="171" t="str">
        <f>Calculator!M336</f>
        <v/>
      </c>
      <c r="R352" s="340" t="str">
        <f t="shared" si="11"/>
        <v/>
      </c>
      <c r="S352" s="380" t="str" cm="1">
        <f t="array" ref="S352">_xlfn.IFS(Q352="YES",IF(G352&lt;=Calculator!AS336*97%,"",IF(G352&gt;=Calculator!AS336*97%,ROUNDUP(Calculator!AS336*97%,0),ROUNDUP(Calculator!AS336*97%,0))),Q352="NO","",Q352="NA","",Q352="","")</f>
        <v/>
      </c>
      <c r="T352" s="381" cm="1">
        <f t="array" ref="T352">IF(LEN(F352)=0,2,IF(SUMPRODUCT(($F$19:$F$1518=F352)*($C$19:$C$1518=C352))&gt;1, 1, 0))</f>
        <v>2</v>
      </c>
      <c r="U352" s="381">
        <f t="array" ref="U352">IFERROR(1/SUMPRODUCT(($F$19:$F$1518=F352)*($C$19:$C$1518=C352)), IF(LEN(F352)&gt;0, 1, ""))</f>
        <v>6.6755674232309744E-4</v>
      </c>
      <c r="V352" s="382" t="str">
        <f>IF(H352="","",VALUE(IFERROR(CHOOSE(MATCH(H352,{0,1,2,3,4,5},0),2.5,3.5,4.5,5.5,6.5,7.5),"")))</f>
        <v/>
      </c>
      <c r="W352" s="382" t="str">
        <f>IF(AND(I352="YES",COUNTIFS(F$19:F352,F352,I$19:I352,"YES")=1),1,"")</f>
        <v/>
      </c>
      <c r="Z352" s="32"/>
    </row>
    <row r="353" spans="1:26" ht="12.95" customHeight="1" x14ac:dyDescent="0.2">
      <c r="A353" s="32" t="str">
        <f t="shared" si="10"/>
        <v xml:space="preserve"> UNIT </v>
      </c>
      <c r="B353" s="130">
        <v>335</v>
      </c>
      <c r="C353" s="197"/>
      <c r="D353" s="398"/>
      <c r="E353" s="398"/>
      <c r="F353" s="398"/>
      <c r="G353" s="399"/>
      <c r="H353" s="398"/>
      <c r="I353" s="400"/>
      <c r="J353" s="400"/>
      <c r="K353" s="401"/>
      <c r="L353" s="398"/>
      <c r="M353" s="398"/>
      <c r="N353" s="398"/>
      <c r="O353" s="402"/>
      <c r="P353" s="402"/>
      <c r="Q353" s="171" t="str">
        <f>Calculator!M337</f>
        <v/>
      </c>
      <c r="R353" s="340" t="str">
        <f t="shared" si="11"/>
        <v/>
      </c>
      <c r="S353" s="380" t="str" cm="1">
        <f t="array" ref="S353">_xlfn.IFS(Q353="YES",IF(G353&lt;=Calculator!AS337*97%,"",IF(G353&gt;=Calculator!AS337*97%,ROUNDUP(Calculator!AS337*97%,0),ROUNDUP(Calculator!AS337*97%,0))),Q353="NO","",Q353="NA","",Q353="","")</f>
        <v/>
      </c>
      <c r="T353" s="381" cm="1">
        <f t="array" ref="T353">IF(LEN(F353)=0,2,IF(SUMPRODUCT(($F$19:$F$1518=F353)*($C$19:$C$1518=C353))&gt;1, 1, 0))</f>
        <v>2</v>
      </c>
      <c r="U353" s="381">
        <f t="array" ref="U353">IFERROR(1/SUMPRODUCT(($F$19:$F$1518=F353)*($C$19:$C$1518=C353)), IF(LEN(F353)&gt;0, 1, ""))</f>
        <v>6.6755674232309744E-4</v>
      </c>
      <c r="V353" s="382" t="str">
        <f>IF(H353="","",VALUE(IFERROR(CHOOSE(MATCH(H353,{0,1,2,3,4,5},0),2.5,3.5,4.5,5.5,6.5,7.5),"")))</f>
        <v/>
      </c>
      <c r="W353" s="382" t="str">
        <f>IF(AND(I353="YES",COUNTIFS(F$19:F353,F353,I$19:I353,"YES")=1),1,"")</f>
        <v/>
      </c>
      <c r="Z353" s="32"/>
    </row>
    <row r="354" spans="1:26" ht="12.95" customHeight="1" x14ac:dyDescent="0.2">
      <c r="A354" s="32" t="str">
        <f t="shared" si="10"/>
        <v xml:space="preserve"> UNIT </v>
      </c>
      <c r="B354" s="130">
        <v>336</v>
      </c>
      <c r="C354" s="197"/>
      <c r="D354" s="398"/>
      <c r="E354" s="398"/>
      <c r="F354" s="398"/>
      <c r="G354" s="399"/>
      <c r="H354" s="398"/>
      <c r="I354" s="400"/>
      <c r="J354" s="400"/>
      <c r="K354" s="401"/>
      <c r="L354" s="398"/>
      <c r="M354" s="398"/>
      <c r="N354" s="398"/>
      <c r="O354" s="402"/>
      <c r="P354" s="402"/>
      <c r="Q354" s="171" t="str">
        <f>Calculator!M338</f>
        <v/>
      </c>
      <c r="R354" s="340" t="str">
        <f t="shared" si="11"/>
        <v/>
      </c>
      <c r="S354" s="380" t="str" cm="1">
        <f t="array" ref="S354">_xlfn.IFS(Q354="YES",IF(G354&lt;=Calculator!AS338*97%,"",IF(G354&gt;=Calculator!AS338*97%,ROUNDUP(Calculator!AS338*97%,0),ROUNDUP(Calculator!AS338*97%,0))),Q354="NO","",Q354="NA","",Q354="","")</f>
        <v/>
      </c>
      <c r="T354" s="381" cm="1">
        <f t="array" ref="T354">IF(LEN(F354)=0,2,IF(SUMPRODUCT(($F$19:$F$1518=F354)*($C$19:$C$1518=C354))&gt;1, 1, 0))</f>
        <v>2</v>
      </c>
      <c r="U354" s="381">
        <f t="array" ref="U354">IFERROR(1/SUMPRODUCT(($F$19:$F$1518=F354)*($C$19:$C$1518=C354)), IF(LEN(F354)&gt;0, 1, ""))</f>
        <v>6.6755674232309744E-4</v>
      </c>
      <c r="V354" s="382" t="str">
        <f>IF(H354="","",VALUE(IFERROR(CHOOSE(MATCH(H354,{0,1,2,3,4,5},0),2.5,3.5,4.5,5.5,6.5,7.5),"")))</f>
        <v/>
      </c>
      <c r="W354" s="382" t="str">
        <f>IF(AND(I354="YES",COUNTIFS(F$19:F354,F354,I$19:I354,"YES")=1),1,"")</f>
        <v/>
      </c>
      <c r="Z354" s="32"/>
    </row>
    <row r="355" spans="1:26" ht="12.95" customHeight="1" x14ac:dyDescent="0.2">
      <c r="A355" s="32" t="str">
        <f t="shared" si="10"/>
        <v xml:space="preserve"> UNIT </v>
      </c>
      <c r="B355" s="130">
        <v>337</v>
      </c>
      <c r="C355" s="197"/>
      <c r="D355" s="398"/>
      <c r="E355" s="398"/>
      <c r="F355" s="398"/>
      <c r="G355" s="399"/>
      <c r="H355" s="398"/>
      <c r="I355" s="400"/>
      <c r="J355" s="400"/>
      <c r="K355" s="401"/>
      <c r="L355" s="398"/>
      <c r="M355" s="398"/>
      <c r="N355" s="398"/>
      <c r="O355" s="402"/>
      <c r="P355" s="402"/>
      <c r="Q355" s="171" t="str">
        <f>Calculator!M339</f>
        <v/>
      </c>
      <c r="R355" s="340" t="str">
        <f t="shared" si="11"/>
        <v/>
      </c>
      <c r="S355" s="380" t="str" cm="1">
        <f t="array" ref="S355">_xlfn.IFS(Q355="YES",IF(G355&lt;=Calculator!AS339*97%,"",IF(G355&gt;=Calculator!AS339*97%,ROUNDUP(Calculator!AS339*97%,0),ROUNDUP(Calculator!AS339*97%,0))),Q355="NO","",Q355="NA","",Q355="","")</f>
        <v/>
      </c>
      <c r="T355" s="381" cm="1">
        <f t="array" ref="T355">IF(LEN(F355)=0,2,IF(SUMPRODUCT(($F$19:$F$1518=F355)*($C$19:$C$1518=C355))&gt;1, 1, 0))</f>
        <v>2</v>
      </c>
      <c r="U355" s="381">
        <f t="array" ref="U355">IFERROR(1/SUMPRODUCT(($F$19:$F$1518=F355)*($C$19:$C$1518=C355)), IF(LEN(F355)&gt;0, 1, ""))</f>
        <v>6.6755674232309744E-4</v>
      </c>
      <c r="V355" s="382" t="str">
        <f>IF(H355="","",VALUE(IFERROR(CHOOSE(MATCH(H355,{0,1,2,3,4,5},0),2.5,3.5,4.5,5.5,6.5,7.5),"")))</f>
        <v/>
      </c>
      <c r="W355" s="382" t="str">
        <f>IF(AND(I355="YES",COUNTIFS(F$19:F355,F355,I$19:I355,"YES")=1),1,"")</f>
        <v/>
      </c>
      <c r="Z355" s="32"/>
    </row>
    <row r="356" spans="1:26" ht="12.95" customHeight="1" x14ac:dyDescent="0.2">
      <c r="A356" s="32" t="str">
        <f t="shared" si="10"/>
        <v xml:space="preserve"> UNIT </v>
      </c>
      <c r="B356" s="130">
        <v>338</v>
      </c>
      <c r="C356" s="197"/>
      <c r="D356" s="398"/>
      <c r="E356" s="398"/>
      <c r="F356" s="398"/>
      <c r="G356" s="399"/>
      <c r="H356" s="398"/>
      <c r="I356" s="400"/>
      <c r="J356" s="400"/>
      <c r="K356" s="401"/>
      <c r="L356" s="398"/>
      <c r="M356" s="398"/>
      <c r="N356" s="398"/>
      <c r="O356" s="402"/>
      <c r="P356" s="402"/>
      <c r="Q356" s="171" t="str">
        <f>Calculator!M340</f>
        <v/>
      </c>
      <c r="R356" s="340" t="str">
        <f t="shared" si="11"/>
        <v/>
      </c>
      <c r="S356" s="380" t="str" cm="1">
        <f t="array" ref="S356">_xlfn.IFS(Q356="YES",IF(G356&lt;=Calculator!AS340*97%,"",IF(G356&gt;=Calculator!AS340*97%,ROUNDUP(Calculator!AS340*97%,0),ROUNDUP(Calculator!AS340*97%,0))),Q356="NO","",Q356="NA","",Q356="","")</f>
        <v/>
      </c>
      <c r="T356" s="381" cm="1">
        <f t="array" ref="T356">IF(LEN(F356)=0,2,IF(SUMPRODUCT(($F$19:$F$1518=F356)*($C$19:$C$1518=C356))&gt;1, 1, 0))</f>
        <v>2</v>
      </c>
      <c r="U356" s="381">
        <f t="array" ref="U356">IFERROR(1/SUMPRODUCT(($F$19:$F$1518=F356)*($C$19:$C$1518=C356)), IF(LEN(F356)&gt;0, 1, ""))</f>
        <v>6.6755674232309744E-4</v>
      </c>
      <c r="V356" s="382" t="str">
        <f>IF(H356="","",VALUE(IFERROR(CHOOSE(MATCH(H356,{0,1,2,3,4,5},0),2.5,3.5,4.5,5.5,6.5,7.5),"")))</f>
        <v/>
      </c>
      <c r="W356" s="382" t="str">
        <f>IF(AND(I356="YES",COUNTIFS(F$19:F356,F356,I$19:I356,"YES")=1),1,"")</f>
        <v/>
      </c>
      <c r="Z356" s="32"/>
    </row>
    <row r="357" spans="1:26" ht="12.95" customHeight="1" x14ac:dyDescent="0.2">
      <c r="A357" s="32" t="str">
        <f t="shared" si="10"/>
        <v xml:space="preserve"> UNIT </v>
      </c>
      <c r="B357" s="130">
        <v>339</v>
      </c>
      <c r="C357" s="197"/>
      <c r="D357" s="398"/>
      <c r="E357" s="398"/>
      <c r="F357" s="398"/>
      <c r="G357" s="399"/>
      <c r="H357" s="398"/>
      <c r="I357" s="400"/>
      <c r="J357" s="400"/>
      <c r="K357" s="401"/>
      <c r="L357" s="398"/>
      <c r="M357" s="398"/>
      <c r="N357" s="398"/>
      <c r="O357" s="402"/>
      <c r="P357" s="402"/>
      <c r="Q357" s="171" t="str">
        <f>Calculator!M341</f>
        <v/>
      </c>
      <c r="R357" s="340" t="str">
        <f t="shared" si="11"/>
        <v/>
      </c>
      <c r="S357" s="380" t="str" cm="1">
        <f t="array" ref="S357">_xlfn.IFS(Q357="YES",IF(G357&lt;=Calculator!AS341*97%,"",IF(G357&gt;=Calculator!AS341*97%,ROUNDUP(Calculator!AS341*97%,0),ROUNDUP(Calculator!AS341*97%,0))),Q357="NO","",Q357="NA","",Q357="","")</f>
        <v/>
      </c>
      <c r="T357" s="381" cm="1">
        <f t="array" ref="T357">IF(LEN(F357)=0,2,IF(SUMPRODUCT(($F$19:$F$1518=F357)*($C$19:$C$1518=C357))&gt;1, 1, 0))</f>
        <v>2</v>
      </c>
      <c r="U357" s="381">
        <f t="array" ref="U357">IFERROR(1/SUMPRODUCT(($F$19:$F$1518=F357)*($C$19:$C$1518=C357)), IF(LEN(F357)&gt;0, 1, ""))</f>
        <v>6.6755674232309744E-4</v>
      </c>
      <c r="V357" s="382" t="str">
        <f>IF(H357="","",VALUE(IFERROR(CHOOSE(MATCH(H357,{0,1,2,3,4,5},0),2.5,3.5,4.5,5.5,6.5,7.5),"")))</f>
        <v/>
      </c>
      <c r="W357" s="382" t="str">
        <f>IF(AND(I357="YES",COUNTIFS(F$19:F357,F357,I$19:I357,"YES")=1),1,"")</f>
        <v/>
      </c>
      <c r="Z357" s="32"/>
    </row>
    <row r="358" spans="1:26" ht="12.95" customHeight="1" x14ac:dyDescent="0.2">
      <c r="A358" s="32" t="str">
        <f t="shared" si="10"/>
        <v xml:space="preserve"> UNIT </v>
      </c>
      <c r="B358" s="130">
        <v>340</v>
      </c>
      <c r="C358" s="197"/>
      <c r="D358" s="398"/>
      <c r="E358" s="398"/>
      <c r="F358" s="398"/>
      <c r="G358" s="399"/>
      <c r="H358" s="398"/>
      <c r="I358" s="400"/>
      <c r="J358" s="400"/>
      <c r="K358" s="401"/>
      <c r="L358" s="398"/>
      <c r="M358" s="398"/>
      <c r="N358" s="398"/>
      <c r="O358" s="402"/>
      <c r="P358" s="402"/>
      <c r="Q358" s="171" t="str">
        <f>Calculator!M342</f>
        <v/>
      </c>
      <c r="R358" s="340" t="str">
        <f t="shared" si="11"/>
        <v/>
      </c>
      <c r="S358" s="380" t="str" cm="1">
        <f t="array" ref="S358">_xlfn.IFS(Q358="YES",IF(G358&lt;=Calculator!AS342*97%,"",IF(G358&gt;=Calculator!AS342*97%,ROUNDUP(Calculator!AS342*97%,0),ROUNDUP(Calculator!AS342*97%,0))),Q358="NO","",Q358="NA","",Q358="","")</f>
        <v/>
      </c>
      <c r="T358" s="381" cm="1">
        <f t="array" ref="T358">IF(LEN(F358)=0,2,IF(SUMPRODUCT(($F$19:$F$1518=F358)*($C$19:$C$1518=C358))&gt;1, 1, 0))</f>
        <v>2</v>
      </c>
      <c r="U358" s="381">
        <f t="array" ref="U358">IFERROR(1/SUMPRODUCT(($F$19:$F$1518=F358)*($C$19:$C$1518=C358)), IF(LEN(F358)&gt;0, 1, ""))</f>
        <v>6.6755674232309744E-4</v>
      </c>
      <c r="V358" s="382" t="str">
        <f>IF(H358="","",VALUE(IFERROR(CHOOSE(MATCH(H358,{0,1,2,3,4,5},0),2.5,3.5,4.5,5.5,6.5,7.5),"")))</f>
        <v/>
      </c>
      <c r="W358" s="382" t="str">
        <f>IF(AND(I358="YES",COUNTIFS(F$19:F358,F358,I$19:I358,"YES")=1),1,"")</f>
        <v/>
      </c>
      <c r="Z358" s="32"/>
    </row>
    <row r="359" spans="1:26" ht="12.95" customHeight="1" x14ac:dyDescent="0.2">
      <c r="A359" s="32" t="str">
        <f t="shared" si="10"/>
        <v xml:space="preserve"> UNIT </v>
      </c>
      <c r="B359" s="130">
        <v>341</v>
      </c>
      <c r="C359" s="197"/>
      <c r="D359" s="398"/>
      <c r="E359" s="398"/>
      <c r="F359" s="398"/>
      <c r="G359" s="399"/>
      <c r="H359" s="398"/>
      <c r="I359" s="400"/>
      <c r="J359" s="400"/>
      <c r="K359" s="401"/>
      <c r="L359" s="398"/>
      <c r="M359" s="398"/>
      <c r="N359" s="398"/>
      <c r="O359" s="402"/>
      <c r="P359" s="402"/>
      <c r="Q359" s="171" t="str">
        <f>Calculator!M343</f>
        <v/>
      </c>
      <c r="R359" s="340" t="str">
        <f t="shared" si="11"/>
        <v/>
      </c>
      <c r="S359" s="380" t="str" cm="1">
        <f t="array" ref="S359">_xlfn.IFS(Q359="YES",IF(G359&lt;=Calculator!AS343*97%,"",IF(G359&gt;=Calculator!AS343*97%,ROUNDUP(Calculator!AS343*97%,0),ROUNDUP(Calculator!AS343*97%,0))),Q359="NO","",Q359="NA","",Q359="","")</f>
        <v/>
      </c>
      <c r="T359" s="381" cm="1">
        <f t="array" ref="T359">IF(LEN(F359)=0,2,IF(SUMPRODUCT(($F$19:$F$1518=F359)*($C$19:$C$1518=C359))&gt;1, 1, 0))</f>
        <v>2</v>
      </c>
      <c r="U359" s="381">
        <f t="array" ref="U359">IFERROR(1/SUMPRODUCT(($F$19:$F$1518=F359)*($C$19:$C$1518=C359)), IF(LEN(F359)&gt;0, 1, ""))</f>
        <v>6.6755674232309744E-4</v>
      </c>
      <c r="V359" s="382" t="str">
        <f>IF(H359="","",VALUE(IFERROR(CHOOSE(MATCH(H359,{0,1,2,3,4,5},0),2.5,3.5,4.5,5.5,6.5,7.5),"")))</f>
        <v/>
      </c>
      <c r="W359" s="382" t="str">
        <f>IF(AND(I359="YES",COUNTIFS(F$19:F359,F359,I$19:I359,"YES")=1),1,"")</f>
        <v/>
      </c>
      <c r="Z359" s="32"/>
    </row>
    <row r="360" spans="1:26" ht="12.95" customHeight="1" x14ac:dyDescent="0.2">
      <c r="A360" s="32" t="str">
        <f t="shared" si="10"/>
        <v xml:space="preserve"> UNIT </v>
      </c>
      <c r="B360" s="130">
        <v>342</v>
      </c>
      <c r="C360" s="197"/>
      <c r="D360" s="398"/>
      <c r="E360" s="398"/>
      <c r="F360" s="398"/>
      <c r="G360" s="399"/>
      <c r="H360" s="398"/>
      <c r="I360" s="400"/>
      <c r="J360" s="400"/>
      <c r="K360" s="401"/>
      <c r="L360" s="398"/>
      <c r="M360" s="398"/>
      <c r="N360" s="398"/>
      <c r="O360" s="402"/>
      <c r="P360" s="402"/>
      <c r="Q360" s="171" t="str">
        <f>Calculator!M344</f>
        <v/>
      </c>
      <c r="R360" s="340" t="str">
        <f t="shared" si="11"/>
        <v/>
      </c>
      <c r="S360" s="380" t="str" cm="1">
        <f t="array" ref="S360">_xlfn.IFS(Q360="YES",IF(G360&lt;=Calculator!AS344*97%,"",IF(G360&gt;=Calculator!AS344*97%,ROUNDUP(Calculator!AS344*97%,0),ROUNDUP(Calculator!AS344*97%,0))),Q360="NO","",Q360="NA","",Q360="","")</f>
        <v/>
      </c>
      <c r="T360" s="381" cm="1">
        <f t="array" ref="T360">IF(LEN(F360)=0,2,IF(SUMPRODUCT(($F$19:$F$1518=F360)*($C$19:$C$1518=C360))&gt;1, 1, 0))</f>
        <v>2</v>
      </c>
      <c r="U360" s="381">
        <f t="array" ref="U360">IFERROR(1/SUMPRODUCT(($F$19:$F$1518=F360)*($C$19:$C$1518=C360)), IF(LEN(F360)&gt;0, 1, ""))</f>
        <v>6.6755674232309744E-4</v>
      </c>
      <c r="V360" s="382" t="str">
        <f>IF(H360="","",VALUE(IFERROR(CHOOSE(MATCH(H360,{0,1,2,3,4,5},0),2.5,3.5,4.5,5.5,6.5,7.5),"")))</f>
        <v/>
      </c>
      <c r="W360" s="382" t="str">
        <f>IF(AND(I360="YES",COUNTIFS(F$19:F360,F360,I$19:I360,"YES")=1),1,"")</f>
        <v/>
      </c>
      <c r="Z360" s="32"/>
    </row>
    <row r="361" spans="1:26" ht="12.95" customHeight="1" x14ac:dyDescent="0.2">
      <c r="A361" s="32" t="str">
        <f t="shared" si="10"/>
        <v xml:space="preserve"> UNIT </v>
      </c>
      <c r="B361" s="130">
        <v>343</v>
      </c>
      <c r="C361" s="197"/>
      <c r="D361" s="398"/>
      <c r="E361" s="398"/>
      <c r="F361" s="398"/>
      <c r="G361" s="399"/>
      <c r="H361" s="398"/>
      <c r="I361" s="400"/>
      <c r="J361" s="400"/>
      <c r="K361" s="401"/>
      <c r="L361" s="398"/>
      <c r="M361" s="398"/>
      <c r="N361" s="398"/>
      <c r="O361" s="402"/>
      <c r="P361" s="402"/>
      <c r="Q361" s="171" t="str">
        <f>Calculator!M345</f>
        <v/>
      </c>
      <c r="R361" s="340" t="str">
        <f t="shared" si="11"/>
        <v/>
      </c>
      <c r="S361" s="380" t="str" cm="1">
        <f t="array" ref="S361">_xlfn.IFS(Q361="YES",IF(G361&lt;=Calculator!AS345*97%,"",IF(G361&gt;=Calculator!AS345*97%,ROUNDUP(Calculator!AS345*97%,0),ROUNDUP(Calculator!AS345*97%,0))),Q361="NO","",Q361="NA","",Q361="","")</f>
        <v/>
      </c>
      <c r="T361" s="381" cm="1">
        <f t="array" ref="T361">IF(LEN(F361)=0,2,IF(SUMPRODUCT(($F$19:$F$1518=F361)*($C$19:$C$1518=C361))&gt;1, 1, 0))</f>
        <v>2</v>
      </c>
      <c r="U361" s="381">
        <f t="array" ref="U361">IFERROR(1/SUMPRODUCT(($F$19:$F$1518=F361)*($C$19:$C$1518=C361)), IF(LEN(F361)&gt;0, 1, ""))</f>
        <v>6.6755674232309744E-4</v>
      </c>
      <c r="V361" s="382" t="str">
        <f>IF(H361="","",VALUE(IFERROR(CHOOSE(MATCH(H361,{0,1,2,3,4,5},0),2.5,3.5,4.5,5.5,6.5,7.5),"")))</f>
        <v/>
      </c>
      <c r="W361" s="382" t="str">
        <f>IF(AND(I361="YES",COUNTIFS(F$19:F361,F361,I$19:I361,"YES")=1),1,"")</f>
        <v/>
      </c>
      <c r="Z361" s="32"/>
    </row>
    <row r="362" spans="1:26" ht="12.95" customHeight="1" x14ac:dyDescent="0.2">
      <c r="A362" s="32" t="str">
        <f t="shared" si="10"/>
        <v xml:space="preserve"> UNIT </v>
      </c>
      <c r="B362" s="130">
        <v>344</v>
      </c>
      <c r="C362" s="197"/>
      <c r="D362" s="398"/>
      <c r="E362" s="398"/>
      <c r="F362" s="398"/>
      <c r="G362" s="399"/>
      <c r="H362" s="398"/>
      <c r="I362" s="400"/>
      <c r="J362" s="400"/>
      <c r="K362" s="401"/>
      <c r="L362" s="398"/>
      <c r="M362" s="398"/>
      <c r="N362" s="398"/>
      <c r="O362" s="402"/>
      <c r="P362" s="402"/>
      <c r="Q362" s="171" t="str">
        <f>Calculator!M346</f>
        <v/>
      </c>
      <c r="R362" s="340" t="str">
        <f t="shared" si="11"/>
        <v/>
      </c>
      <c r="S362" s="380" t="str" cm="1">
        <f t="array" ref="S362">_xlfn.IFS(Q362="YES",IF(G362&lt;=Calculator!AS346*97%,"",IF(G362&gt;=Calculator!AS346*97%,ROUNDUP(Calculator!AS346*97%,0),ROUNDUP(Calculator!AS346*97%,0))),Q362="NO","",Q362="NA","",Q362="","")</f>
        <v/>
      </c>
      <c r="T362" s="381" cm="1">
        <f t="array" ref="T362">IF(LEN(F362)=0,2,IF(SUMPRODUCT(($F$19:$F$1518=F362)*($C$19:$C$1518=C362))&gt;1, 1, 0))</f>
        <v>2</v>
      </c>
      <c r="U362" s="381">
        <f t="array" ref="U362">IFERROR(1/SUMPRODUCT(($F$19:$F$1518=F362)*($C$19:$C$1518=C362)), IF(LEN(F362)&gt;0, 1, ""))</f>
        <v>6.6755674232309744E-4</v>
      </c>
      <c r="V362" s="382" t="str">
        <f>IF(H362="","",VALUE(IFERROR(CHOOSE(MATCH(H362,{0,1,2,3,4,5},0),2.5,3.5,4.5,5.5,6.5,7.5),"")))</f>
        <v/>
      </c>
      <c r="W362" s="382" t="str">
        <f>IF(AND(I362="YES",COUNTIFS(F$19:F362,F362,I$19:I362,"YES")=1),1,"")</f>
        <v/>
      </c>
      <c r="Z362" s="32"/>
    </row>
    <row r="363" spans="1:26" ht="12.95" customHeight="1" x14ac:dyDescent="0.2">
      <c r="A363" s="32" t="str">
        <f t="shared" si="10"/>
        <v xml:space="preserve"> UNIT </v>
      </c>
      <c r="B363" s="130">
        <v>345</v>
      </c>
      <c r="C363" s="197"/>
      <c r="D363" s="398"/>
      <c r="E363" s="398"/>
      <c r="F363" s="398"/>
      <c r="G363" s="399"/>
      <c r="H363" s="398"/>
      <c r="I363" s="400"/>
      <c r="J363" s="400"/>
      <c r="K363" s="401"/>
      <c r="L363" s="398"/>
      <c r="M363" s="398"/>
      <c r="N363" s="398"/>
      <c r="O363" s="402"/>
      <c r="P363" s="402"/>
      <c r="Q363" s="171" t="str">
        <f>Calculator!M347</f>
        <v/>
      </c>
      <c r="R363" s="340" t="str">
        <f t="shared" si="11"/>
        <v/>
      </c>
      <c r="S363" s="380" t="str" cm="1">
        <f t="array" ref="S363">_xlfn.IFS(Q363="YES",IF(G363&lt;=Calculator!AS347*97%,"",IF(G363&gt;=Calculator!AS347*97%,ROUNDUP(Calculator!AS347*97%,0),ROUNDUP(Calculator!AS347*97%,0))),Q363="NO","",Q363="NA","",Q363="","")</f>
        <v/>
      </c>
      <c r="T363" s="381" cm="1">
        <f t="array" ref="T363">IF(LEN(F363)=0,2,IF(SUMPRODUCT(($F$19:$F$1518=F363)*($C$19:$C$1518=C363))&gt;1, 1, 0))</f>
        <v>2</v>
      </c>
      <c r="U363" s="381">
        <f t="array" ref="U363">IFERROR(1/SUMPRODUCT(($F$19:$F$1518=F363)*($C$19:$C$1518=C363)), IF(LEN(F363)&gt;0, 1, ""))</f>
        <v>6.6755674232309744E-4</v>
      </c>
      <c r="V363" s="382" t="str">
        <f>IF(H363="","",VALUE(IFERROR(CHOOSE(MATCH(H363,{0,1,2,3,4,5},0),2.5,3.5,4.5,5.5,6.5,7.5),"")))</f>
        <v/>
      </c>
      <c r="W363" s="382" t="str">
        <f>IF(AND(I363="YES",COUNTIFS(F$19:F363,F363,I$19:I363,"YES")=1),1,"")</f>
        <v/>
      </c>
      <c r="Z363" s="32"/>
    </row>
    <row r="364" spans="1:26" ht="12.95" customHeight="1" x14ac:dyDescent="0.2">
      <c r="A364" s="32" t="str">
        <f t="shared" si="10"/>
        <v xml:space="preserve"> UNIT </v>
      </c>
      <c r="B364" s="130">
        <v>346</v>
      </c>
      <c r="C364" s="197"/>
      <c r="D364" s="398"/>
      <c r="E364" s="398"/>
      <c r="F364" s="398"/>
      <c r="G364" s="399"/>
      <c r="H364" s="398"/>
      <c r="I364" s="400"/>
      <c r="J364" s="400"/>
      <c r="K364" s="401"/>
      <c r="L364" s="398"/>
      <c r="M364" s="398"/>
      <c r="N364" s="398"/>
      <c r="O364" s="402"/>
      <c r="P364" s="402"/>
      <c r="Q364" s="171" t="str">
        <f>Calculator!M348</f>
        <v/>
      </c>
      <c r="R364" s="340" t="str">
        <f t="shared" si="11"/>
        <v/>
      </c>
      <c r="S364" s="380" t="str" cm="1">
        <f t="array" ref="S364">_xlfn.IFS(Q364="YES",IF(G364&lt;=Calculator!AS348*97%,"",IF(G364&gt;=Calculator!AS348*97%,ROUNDUP(Calculator!AS348*97%,0),ROUNDUP(Calculator!AS348*97%,0))),Q364="NO","",Q364="NA","",Q364="","")</f>
        <v/>
      </c>
      <c r="T364" s="381" cm="1">
        <f t="array" ref="T364">IF(LEN(F364)=0,2,IF(SUMPRODUCT(($F$19:$F$1518=F364)*($C$19:$C$1518=C364))&gt;1, 1, 0))</f>
        <v>2</v>
      </c>
      <c r="U364" s="381">
        <f t="array" ref="U364">IFERROR(1/SUMPRODUCT(($F$19:$F$1518=F364)*($C$19:$C$1518=C364)), IF(LEN(F364)&gt;0, 1, ""))</f>
        <v>6.6755674232309744E-4</v>
      </c>
      <c r="V364" s="382" t="str">
        <f>IF(H364="","",VALUE(IFERROR(CHOOSE(MATCH(H364,{0,1,2,3,4,5},0),2.5,3.5,4.5,5.5,6.5,7.5),"")))</f>
        <v/>
      </c>
      <c r="W364" s="382" t="str">
        <f>IF(AND(I364="YES",COUNTIFS(F$19:F364,F364,I$19:I364,"YES")=1),1,"")</f>
        <v/>
      </c>
      <c r="Z364" s="32"/>
    </row>
    <row r="365" spans="1:26" ht="12.95" customHeight="1" x14ac:dyDescent="0.2">
      <c r="A365" s="32" t="str">
        <f t="shared" si="10"/>
        <v xml:space="preserve"> UNIT </v>
      </c>
      <c r="B365" s="130">
        <v>347</v>
      </c>
      <c r="C365" s="197"/>
      <c r="D365" s="398"/>
      <c r="E365" s="398"/>
      <c r="F365" s="398"/>
      <c r="G365" s="399"/>
      <c r="H365" s="398"/>
      <c r="I365" s="400"/>
      <c r="J365" s="400"/>
      <c r="K365" s="401"/>
      <c r="L365" s="398"/>
      <c r="M365" s="398"/>
      <c r="N365" s="398"/>
      <c r="O365" s="402"/>
      <c r="P365" s="402"/>
      <c r="Q365" s="171" t="str">
        <f>Calculator!M349</f>
        <v/>
      </c>
      <c r="R365" s="340" t="str">
        <f t="shared" si="11"/>
        <v/>
      </c>
      <c r="S365" s="380" t="str" cm="1">
        <f t="array" ref="S365">_xlfn.IFS(Q365="YES",IF(G365&lt;=Calculator!AS349*97%,"",IF(G365&gt;=Calculator!AS349*97%,ROUNDUP(Calculator!AS349*97%,0),ROUNDUP(Calculator!AS349*97%,0))),Q365="NO","",Q365="NA","",Q365="","")</f>
        <v/>
      </c>
      <c r="T365" s="381" cm="1">
        <f t="array" ref="T365">IF(LEN(F365)=0,2,IF(SUMPRODUCT(($F$19:$F$1518=F365)*($C$19:$C$1518=C365))&gt;1, 1, 0))</f>
        <v>2</v>
      </c>
      <c r="U365" s="381">
        <f t="array" ref="U365">IFERROR(1/SUMPRODUCT(($F$19:$F$1518=F365)*($C$19:$C$1518=C365)), IF(LEN(F365)&gt;0, 1, ""))</f>
        <v>6.6755674232309744E-4</v>
      </c>
      <c r="V365" s="382" t="str">
        <f>IF(H365="","",VALUE(IFERROR(CHOOSE(MATCH(H365,{0,1,2,3,4,5},0),2.5,3.5,4.5,5.5,6.5,7.5),"")))</f>
        <v/>
      </c>
      <c r="W365" s="382" t="str">
        <f>IF(AND(I365="YES",COUNTIFS(F$19:F365,F365,I$19:I365,"YES")=1),1,"")</f>
        <v/>
      </c>
      <c r="Z365" s="32"/>
    </row>
    <row r="366" spans="1:26" ht="12.95" customHeight="1" x14ac:dyDescent="0.2">
      <c r="A366" s="32" t="str">
        <f t="shared" si="10"/>
        <v xml:space="preserve"> UNIT </v>
      </c>
      <c r="B366" s="130">
        <v>348</v>
      </c>
      <c r="C366" s="197"/>
      <c r="D366" s="398"/>
      <c r="E366" s="398"/>
      <c r="F366" s="398"/>
      <c r="G366" s="399"/>
      <c r="H366" s="398"/>
      <c r="I366" s="400"/>
      <c r="J366" s="400"/>
      <c r="K366" s="401"/>
      <c r="L366" s="398"/>
      <c r="M366" s="398"/>
      <c r="N366" s="398"/>
      <c r="O366" s="402"/>
      <c r="P366" s="402"/>
      <c r="Q366" s="171" t="str">
        <f>Calculator!M350</f>
        <v/>
      </c>
      <c r="R366" s="340" t="str">
        <f t="shared" si="11"/>
        <v/>
      </c>
      <c r="S366" s="380" t="str" cm="1">
        <f t="array" ref="S366">_xlfn.IFS(Q366="YES",IF(G366&lt;=Calculator!AS350*97%,"",IF(G366&gt;=Calculator!AS350*97%,ROUNDUP(Calculator!AS350*97%,0),ROUNDUP(Calculator!AS350*97%,0))),Q366="NO","",Q366="NA","",Q366="","")</f>
        <v/>
      </c>
      <c r="T366" s="381" cm="1">
        <f t="array" ref="T366">IF(LEN(F366)=0,2,IF(SUMPRODUCT(($F$19:$F$1518=F366)*($C$19:$C$1518=C366))&gt;1, 1, 0))</f>
        <v>2</v>
      </c>
      <c r="U366" s="381">
        <f t="array" ref="U366">IFERROR(1/SUMPRODUCT(($F$19:$F$1518=F366)*($C$19:$C$1518=C366)), IF(LEN(F366)&gt;0, 1, ""))</f>
        <v>6.6755674232309744E-4</v>
      </c>
      <c r="V366" s="382" t="str">
        <f>IF(H366="","",VALUE(IFERROR(CHOOSE(MATCH(H366,{0,1,2,3,4,5},0),2.5,3.5,4.5,5.5,6.5,7.5),"")))</f>
        <v/>
      </c>
      <c r="W366" s="382" t="str">
        <f>IF(AND(I366="YES",COUNTIFS(F$19:F366,F366,I$19:I366,"YES")=1),1,"")</f>
        <v/>
      </c>
      <c r="Z366" s="32"/>
    </row>
    <row r="367" spans="1:26" ht="12.95" customHeight="1" x14ac:dyDescent="0.2">
      <c r="A367" s="32" t="str">
        <f t="shared" si="10"/>
        <v xml:space="preserve"> UNIT </v>
      </c>
      <c r="B367" s="130">
        <v>349</v>
      </c>
      <c r="C367" s="197"/>
      <c r="D367" s="398"/>
      <c r="E367" s="398"/>
      <c r="F367" s="398"/>
      <c r="G367" s="399"/>
      <c r="H367" s="398"/>
      <c r="I367" s="400"/>
      <c r="J367" s="400"/>
      <c r="K367" s="401"/>
      <c r="L367" s="398"/>
      <c r="M367" s="398"/>
      <c r="N367" s="398"/>
      <c r="O367" s="402"/>
      <c r="P367" s="402"/>
      <c r="Q367" s="171" t="str">
        <f>Calculator!M351</f>
        <v/>
      </c>
      <c r="R367" s="340" t="str">
        <f t="shared" si="11"/>
        <v/>
      </c>
      <c r="S367" s="380" t="str" cm="1">
        <f t="array" ref="S367">_xlfn.IFS(Q367="YES",IF(G367&lt;=Calculator!AS351*97%,"",IF(G367&gt;=Calculator!AS351*97%,ROUNDUP(Calculator!AS351*97%,0),ROUNDUP(Calculator!AS351*97%,0))),Q367="NO","",Q367="NA","",Q367="","")</f>
        <v/>
      </c>
      <c r="T367" s="381" cm="1">
        <f t="array" ref="T367">IF(LEN(F367)=0,2,IF(SUMPRODUCT(($F$19:$F$1518=F367)*($C$19:$C$1518=C367))&gt;1, 1, 0))</f>
        <v>2</v>
      </c>
      <c r="U367" s="381">
        <f t="array" ref="U367">IFERROR(1/SUMPRODUCT(($F$19:$F$1518=F367)*($C$19:$C$1518=C367)), IF(LEN(F367)&gt;0, 1, ""))</f>
        <v>6.6755674232309744E-4</v>
      </c>
      <c r="V367" s="382" t="str">
        <f>IF(H367="","",VALUE(IFERROR(CHOOSE(MATCH(H367,{0,1,2,3,4,5},0),2.5,3.5,4.5,5.5,6.5,7.5),"")))</f>
        <v/>
      </c>
      <c r="W367" s="382" t="str">
        <f>IF(AND(I367="YES",COUNTIFS(F$19:F367,F367,I$19:I367,"YES")=1),1,"")</f>
        <v/>
      </c>
      <c r="Z367" s="32"/>
    </row>
    <row r="368" spans="1:26" ht="12.95" customHeight="1" x14ac:dyDescent="0.2">
      <c r="A368" s="32" t="str">
        <f t="shared" si="10"/>
        <v xml:space="preserve"> UNIT </v>
      </c>
      <c r="B368" s="130">
        <v>350</v>
      </c>
      <c r="C368" s="197"/>
      <c r="D368" s="398"/>
      <c r="E368" s="398"/>
      <c r="F368" s="398"/>
      <c r="G368" s="399"/>
      <c r="H368" s="398"/>
      <c r="I368" s="400"/>
      <c r="J368" s="400"/>
      <c r="K368" s="401"/>
      <c r="L368" s="398"/>
      <c r="M368" s="398"/>
      <c r="N368" s="398"/>
      <c r="O368" s="402"/>
      <c r="P368" s="402"/>
      <c r="Q368" s="171" t="str">
        <f>Calculator!M352</f>
        <v/>
      </c>
      <c r="R368" s="340" t="str">
        <f t="shared" si="11"/>
        <v/>
      </c>
      <c r="S368" s="380" t="str" cm="1">
        <f t="array" ref="S368">_xlfn.IFS(Q368="YES",IF(G368&lt;=Calculator!AS352*97%,"",IF(G368&gt;=Calculator!AS352*97%,ROUNDUP(Calculator!AS352*97%,0),ROUNDUP(Calculator!AS352*97%,0))),Q368="NO","",Q368="NA","",Q368="","")</f>
        <v/>
      </c>
      <c r="T368" s="381" cm="1">
        <f t="array" ref="T368">IF(LEN(F368)=0,2,IF(SUMPRODUCT(($F$19:$F$1518=F368)*($C$19:$C$1518=C368))&gt;1, 1, 0))</f>
        <v>2</v>
      </c>
      <c r="U368" s="381">
        <f t="array" ref="U368">IFERROR(1/SUMPRODUCT(($F$19:$F$1518=F368)*($C$19:$C$1518=C368)), IF(LEN(F368)&gt;0, 1, ""))</f>
        <v>6.6755674232309744E-4</v>
      </c>
      <c r="V368" s="382" t="str">
        <f>IF(H368="","",VALUE(IFERROR(CHOOSE(MATCH(H368,{0,1,2,3,4,5},0),2.5,3.5,4.5,5.5,6.5,7.5),"")))</f>
        <v/>
      </c>
      <c r="W368" s="382" t="str">
        <f>IF(AND(I368="YES",COUNTIFS(F$19:F368,F368,I$19:I368,"YES")=1),1,"")</f>
        <v/>
      </c>
      <c r="Z368" s="32"/>
    </row>
    <row r="369" spans="1:26" ht="12.95" customHeight="1" x14ac:dyDescent="0.2">
      <c r="A369" s="32" t="str">
        <f t="shared" si="10"/>
        <v xml:space="preserve"> UNIT </v>
      </c>
      <c r="B369" s="130">
        <v>351</v>
      </c>
      <c r="C369" s="197"/>
      <c r="D369" s="398"/>
      <c r="E369" s="398"/>
      <c r="F369" s="398"/>
      <c r="G369" s="399"/>
      <c r="H369" s="398"/>
      <c r="I369" s="400"/>
      <c r="J369" s="400"/>
      <c r="K369" s="401"/>
      <c r="L369" s="398"/>
      <c r="M369" s="398"/>
      <c r="N369" s="398"/>
      <c r="O369" s="402"/>
      <c r="P369" s="402"/>
      <c r="Q369" s="171" t="str">
        <f>Calculator!M353</f>
        <v/>
      </c>
      <c r="R369" s="340" t="str">
        <f t="shared" si="11"/>
        <v/>
      </c>
      <c r="S369" s="380" t="str" cm="1">
        <f t="array" ref="S369">_xlfn.IFS(Q369="YES",IF(G369&lt;=Calculator!AS353*97%,"",IF(G369&gt;=Calculator!AS353*97%,ROUNDUP(Calculator!AS353*97%,0),ROUNDUP(Calculator!AS353*97%,0))),Q369="NO","",Q369="NA","",Q369="","")</f>
        <v/>
      </c>
      <c r="T369" s="381" cm="1">
        <f t="array" ref="T369">IF(LEN(F369)=0,2,IF(SUMPRODUCT(($F$19:$F$1518=F369)*($C$19:$C$1518=C369))&gt;1, 1, 0))</f>
        <v>2</v>
      </c>
      <c r="U369" s="381">
        <f t="array" ref="U369">IFERROR(1/SUMPRODUCT(($F$19:$F$1518=F369)*($C$19:$C$1518=C369)), IF(LEN(F369)&gt;0, 1, ""))</f>
        <v>6.6755674232309744E-4</v>
      </c>
      <c r="V369" s="382" t="str">
        <f>IF(H369="","",VALUE(IFERROR(CHOOSE(MATCH(H369,{0,1,2,3,4,5},0),2.5,3.5,4.5,5.5,6.5,7.5),"")))</f>
        <v/>
      </c>
      <c r="W369" s="382" t="str">
        <f>IF(AND(I369="YES",COUNTIFS(F$19:F369,F369,I$19:I369,"YES")=1),1,"")</f>
        <v/>
      </c>
      <c r="Z369" s="32"/>
    </row>
    <row r="370" spans="1:26" ht="12.95" customHeight="1" x14ac:dyDescent="0.2">
      <c r="A370" s="32" t="str">
        <f t="shared" si="10"/>
        <v xml:space="preserve"> UNIT </v>
      </c>
      <c r="B370" s="130">
        <v>352</v>
      </c>
      <c r="C370" s="197"/>
      <c r="D370" s="398"/>
      <c r="E370" s="398"/>
      <c r="F370" s="398"/>
      <c r="G370" s="399"/>
      <c r="H370" s="398"/>
      <c r="I370" s="400"/>
      <c r="J370" s="400"/>
      <c r="K370" s="401"/>
      <c r="L370" s="398"/>
      <c r="M370" s="398"/>
      <c r="N370" s="398"/>
      <c r="O370" s="402"/>
      <c r="P370" s="402"/>
      <c r="Q370" s="171" t="str">
        <f>Calculator!M354</f>
        <v/>
      </c>
      <c r="R370" s="340" t="str">
        <f t="shared" si="11"/>
        <v/>
      </c>
      <c r="S370" s="380" t="str" cm="1">
        <f t="array" ref="S370">_xlfn.IFS(Q370="YES",IF(G370&lt;=Calculator!AS354*97%,"",IF(G370&gt;=Calculator!AS354*97%,ROUNDUP(Calculator!AS354*97%,0),ROUNDUP(Calculator!AS354*97%,0))),Q370="NO","",Q370="NA","",Q370="","")</f>
        <v/>
      </c>
      <c r="T370" s="381" cm="1">
        <f t="array" ref="T370">IF(LEN(F370)=0,2,IF(SUMPRODUCT(($F$19:$F$1518=F370)*($C$19:$C$1518=C370))&gt;1, 1, 0))</f>
        <v>2</v>
      </c>
      <c r="U370" s="381">
        <f t="array" ref="U370">IFERROR(1/SUMPRODUCT(($F$19:$F$1518=F370)*($C$19:$C$1518=C370)), IF(LEN(F370)&gt;0, 1, ""))</f>
        <v>6.6755674232309744E-4</v>
      </c>
      <c r="V370" s="382" t="str">
        <f>IF(H370="","",VALUE(IFERROR(CHOOSE(MATCH(H370,{0,1,2,3,4,5},0),2.5,3.5,4.5,5.5,6.5,7.5),"")))</f>
        <v/>
      </c>
      <c r="W370" s="382" t="str">
        <f>IF(AND(I370="YES",COUNTIFS(F$19:F370,F370,I$19:I370,"YES")=1),1,"")</f>
        <v/>
      </c>
      <c r="Z370" s="32"/>
    </row>
    <row r="371" spans="1:26" ht="12.95" customHeight="1" x14ac:dyDescent="0.2">
      <c r="A371" s="32" t="str">
        <f t="shared" si="10"/>
        <v xml:space="preserve"> UNIT </v>
      </c>
      <c r="B371" s="130">
        <v>353</v>
      </c>
      <c r="C371" s="197"/>
      <c r="D371" s="398"/>
      <c r="E371" s="398"/>
      <c r="F371" s="398"/>
      <c r="G371" s="399"/>
      <c r="H371" s="398"/>
      <c r="I371" s="400"/>
      <c r="J371" s="400"/>
      <c r="K371" s="401"/>
      <c r="L371" s="398"/>
      <c r="M371" s="398"/>
      <c r="N371" s="398"/>
      <c r="O371" s="402"/>
      <c r="P371" s="402"/>
      <c r="Q371" s="171" t="str">
        <f>Calculator!M355</f>
        <v/>
      </c>
      <c r="R371" s="340" t="str">
        <f t="shared" si="11"/>
        <v/>
      </c>
      <c r="S371" s="380" t="str" cm="1">
        <f t="array" ref="S371">_xlfn.IFS(Q371="YES",IF(G371&lt;=Calculator!AS355*97%,"",IF(G371&gt;=Calculator!AS355*97%,ROUNDUP(Calculator!AS355*97%,0),ROUNDUP(Calculator!AS355*97%,0))),Q371="NO","",Q371="NA","",Q371="","")</f>
        <v/>
      </c>
      <c r="T371" s="381" cm="1">
        <f t="array" ref="T371">IF(LEN(F371)=0,2,IF(SUMPRODUCT(($F$19:$F$1518=F371)*($C$19:$C$1518=C371))&gt;1, 1, 0))</f>
        <v>2</v>
      </c>
      <c r="U371" s="381">
        <f t="array" ref="U371">IFERROR(1/SUMPRODUCT(($F$19:$F$1518=F371)*($C$19:$C$1518=C371)), IF(LEN(F371)&gt;0, 1, ""))</f>
        <v>6.6755674232309744E-4</v>
      </c>
      <c r="V371" s="382" t="str">
        <f>IF(H371="","",VALUE(IFERROR(CHOOSE(MATCH(H371,{0,1,2,3,4,5},0),2.5,3.5,4.5,5.5,6.5,7.5),"")))</f>
        <v/>
      </c>
      <c r="W371" s="382" t="str">
        <f>IF(AND(I371="YES",COUNTIFS(F$19:F371,F371,I$19:I371,"YES")=1),1,"")</f>
        <v/>
      </c>
      <c r="Z371" s="32"/>
    </row>
    <row r="372" spans="1:26" ht="12.95" customHeight="1" x14ac:dyDescent="0.2">
      <c r="A372" s="32" t="str">
        <f t="shared" si="10"/>
        <v xml:space="preserve"> UNIT </v>
      </c>
      <c r="B372" s="130">
        <v>354</v>
      </c>
      <c r="C372" s="197"/>
      <c r="D372" s="398"/>
      <c r="E372" s="398"/>
      <c r="F372" s="398"/>
      <c r="G372" s="399"/>
      <c r="H372" s="398"/>
      <c r="I372" s="400"/>
      <c r="J372" s="400"/>
      <c r="K372" s="401"/>
      <c r="L372" s="398"/>
      <c r="M372" s="398"/>
      <c r="N372" s="398"/>
      <c r="O372" s="402"/>
      <c r="P372" s="402"/>
      <c r="Q372" s="171" t="str">
        <f>Calculator!M356</f>
        <v/>
      </c>
      <c r="R372" s="340" t="str">
        <f t="shared" si="11"/>
        <v/>
      </c>
      <c r="S372" s="380" t="str" cm="1">
        <f t="array" ref="S372">_xlfn.IFS(Q372="YES",IF(G372&lt;=Calculator!AS356*97%,"",IF(G372&gt;=Calculator!AS356*97%,ROUNDUP(Calculator!AS356*97%,0),ROUNDUP(Calculator!AS356*97%,0))),Q372="NO","",Q372="NA","",Q372="","")</f>
        <v/>
      </c>
      <c r="T372" s="381" cm="1">
        <f t="array" ref="T372">IF(LEN(F372)=0,2,IF(SUMPRODUCT(($F$19:$F$1518=F372)*($C$19:$C$1518=C372))&gt;1, 1, 0))</f>
        <v>2</v>
      </c>
      <c r="U372" s="381">
        <f t="array" ref="U372">IFERROR(1/SUMPRODUCT(($F$19:$F$1518=F372)*($C$19:$C$1518=C372)), IF(LEN(F372)&gt;0, 1, ""))</f>
        <v>6.6755674232309744E-4</v>
      </c>
      <c r="V372" s="382" t="str">
        <f>IF(H372="","",VALUE(IFERROR(CHOOSE(MATCH(H372,{0,1,2,3,4,5},0),2.5,3.5,4.5,5.5,6.5,7.5),"")))</f>
        <v/>
      </c>
      <c r="W372" s="382" t="str">
        <f>IF(AND(I372="YES",COUNTIFS(F$19:F372,F372,I$19:I372,"YES")=1),1,"")</f>
        <v/>
      </c>
      <c r="Z372" s="32"/>
    </row>
    <row r="373" spans="1:26" ht="12.95" customHeight="1" x14ac:dyDescent="0.2">
      <c r="A373" s="32" t="str">
        <f t="shared" si="10"/>
        <v xml:space="preserve"> UNIT </v>
      </c>
      <c r="B373" s="130">
        <v>355</v>
      </c>
      <c r="C373" s="197"/>
      <c r="D373" s="398"/>
      <c r="E373" s="398"/>
      <c r="F373" s="398"/>
      <c r="G373" s="399"/>
      <c r="H373" s="398"/>
      <c r="I373" s="400"/>
      <c r="J373" s="400"/>
      <c r="K373" s="401"/>
      <c r="L373" s="398"/>
      <c r="M373" s="398"/>
      <c r="N373" s="398"/>
      <c r="O373" s="402"/>
      <c r="P373" s="402"/>
      <c r="Q373" s="171" t="str">
        <f>Calculator!M357</f>
        <v/>
      </c>
      <c r="R373" s="340" t="str">
        <f t="shared" si="11"/>
        <v/>
      </c>
      <c r="S373" s="380" t="str" cm="1">
        <f t="array" ref="S373">_xlfn.IFS(Q373="YES",IF(G373&lt;=Calculator!AS357*97%,"",IF(G373&gt;=Calculator!AS357*97%,ROUNDUP(Calculator!AS357*97%,0),ROUNDUP(Calculator!AS357*97%,0))),Q373="NO","",Q373="NA","",Q373="","")</f>
        <v/>
      </c>
      <c r="T373" s="381" cm="1">
        <f t="array" ref="T373">IF(LEN(F373)=0,2,IF(SUMPRODUCT(($F$19:$F$1518=F373)*($C$19:$C$1518=C373))&gt;1, 1, 0))</f>
        <v>2</v>
      </c>
      <c r="U373" s="381">
        <f t="array" ref="U373">IFERROR(1/SUMPRODUCT(($F$19:$F$1518=F373)*($C$19:$C$1518=C373)), IF(LEN(F373)&gt;0, 1, ""))</f>
        <v>6.6755674232309744E-4</v>
      </c>
      <c r="V373" s="382" t="str">
        <f>IF(H373="","",VALUE(IFERROR(CHOOSE(MATCH(H373,{0,1,2,3,4,5},0),2.5,3.5,4.5,5.5,6.5,7.5),"")))</f>
        <v/>
      </c>
      <c r="W373" s="382" t="str">
        <f>IF(AND(I373="YES",COUNTIFS(F$19:F373,F373,I$19:I373,"YES")=1),1,"")</f>
        <v/>
      </c>
      <c r="Z373" s="32"/>
    </row>
    <row r="374" spans="1:26" ht="12.95" customHeight="1" x14ac:dyDescent="0.2">
      <c r="A374" s="32" t="str">
        <f t="shared" si="10"/>
        <v xml:space="preserve"> UNIT </v>
      </c>
      <c r="B374" s="130">
        <v>356</v>
      </c>
      <c r="C374" s="197"/>
      <c r="D374" s="398"/>
      <c r="E374" s="398"/>
      <c r="F374" s="398"/>
      <c r="G374" s="399"/>
      <c r="H374" s="398"/>
      <c r="I374" s="400"/>
      <c r="J374" s="400"/>
      <c r="K374" s="401"/>
      <c r="L374" s="398"/>
      <c r="M374" s="398"/>
      <c r="N374" s="398"/>
      <c r="O374" s="402"/>
      <c r="P374" s="402"/>
      <c r="Q374" s="171" t="str">
        <f>Calculator!M358</f>
        <v/>
      </c>
      <c r="R374" s="340" t="str">
        <f t="shared" si="11"/>
        <v/>
      </c>
      <c r="S374" s="380" t="str" cm="1">
        <f t="array" ref="S374">_xlfn.IFS(Q374="YES",IF(G374&lt;=Calculator!AS358*97%,"",IF(G374&gt;=Calculator!AS358*97%,ROUNDUP(Calculator!AS358*97%,0),ROUNDUP(Calculator!AS358*97%,0))),Q374="NO","",Q374="NA","",Q374="","")</f>
        <v/>
      </c>
      <c r="T374" s="381" cm="1">
        <f t="array" ref="T374">IF(LEN(F374)=0,2,IF(SUMPRODUCT(($F$19:$F$1518=F374)*($C$19:$C$1518=C374))&gt;1, 1, 0))</f>
        <v>2</v>
      </c>
      <c r="U374" s="381">
        <f t="array" ref="U374">IFERROR(1/SUMPRODUCT(($F$19:$F$1518=F374)*($C$19:$C$1518=C374)), IF(LEN(F374)&gt;0, 1, ""))</f>
        <v>6.6755674232309744E-4</v>
      </c>
      <c r="V374" s="382" t="str">
        <f>IF(H374="","",VALUE(IFERROR(CHOOSE(MATCH(H374,{0,1,2,3,4,5},0),2.5,3.5,4.5,5.5,6.5,7.5),"")))</f>
        <v/>
      </c>
      <c r="W374" s="382" t="str">
        <f>IF(AND(I374="YES",COUNTIFS(F$19:F374,F374,I$19:I374,"YES")=1),1,"")</f>
        <v/>
      </c>
      <c r="Z374" s="32"/>
    </row>
    <row r="375" spans="1:26" ht="12.95" customHeight="1" x14ac:dyDescent="0.2">
      <c r="A375" s="32" t="str">
        <f t="shared" si="10"/>
        <v xml:space="preserve"> UNIT </v>
      </c>
      <c r="B375" s="130">
        <v>357</v>
      </c>
      <c r="C375" s="197"/>
      <c r="D375" s="398"/>
      <c r="E375" s="398"/>
      <c r="F375" s="398"/>
      <c r="G375" s="399"/>
      <c r="H375" s="398"/>
      <c r="I375" s="400"/>
      <c r="J375" s="400"/>
      <c r="K375" s="401"/>
      <c r="L375" s="398"/>
      <c r="M375" s="398"/>
      <c r="N375" s="398"/>
      <c r="O375" s="402"/>
      <c r="P375" s="402"/>
      <c r="Q375" s="171" t="str">
        <f>Calculator!M359</f>
        <v/>
      </c>
      <c r="R375" s="340" t="str">
        <f t="shared" si="11"/>
        <v/>
      </c>
      <c r="S375" s="380" t="str" cm="1">
        <f t="array" ref="S375">_xlfn.IFS(Q375="YES",IF(G375&lt;=Calculator!AS359*97%,"",IF(G375&gt;=Calculator!AS359*97%,ROUNDUP(Calculator!AS359*97%,0),ROUNDUP(Calculator!AS359*97%,0))),Q375="NO","",Q375="NA","",Q375="","")</f>
        <v/>
      </c>
      <c r="T375" s="381" cm="1">
        <f t="array" ref="T375">IF(LEN(F375)=0,2,IF(SUMPRODUCT(($F$19:$F$1518=F375)*($C$19:$C$1518=C375))&gt;1, 1, 0))</f>
        <v>2</v>
      </c>
      <c r="U375" s="381">
        <f t="array" ref="U375">IFERROR(1/SUMPRODUCT(($F$19:$F$1518=F375)*($C$19:$C$1518=C375)), IF(LEN(F375)&gt;0, 1, ""))</f>
        <v>6.6755674232309744E-4</v>
      </c>
      <c r="V375" s="382" t="str">
        <f>IF(H375="","",VALUE(IFERROR(CHOOSE(MATCH(H375,{0,1,2,3,4,5},0),2.5,3.5,4.5,5.5,6.5,7.5),"")))</f>
        <v/>
      </c>
      <c r="W375" s="382" t="str">
        <f>IF(AND(I375="YES",COUNTIFS(F$19:F375,F375,I$19:I375,"YES")=1),1,"")</f>
        <v/>
      </c>
      <c r="Z375" s="32"/>
    </row>
    <row r="376" spans="1:26" ht="12.95" customHeight="1" x14ac:dyDescent="0.2">
      <c r="A376" s="32" t="str">
        <f t="shared" si="10"/>
        <v xml:space="preserve"> UNIT </v>
      </c>
      <c r="B376" s="130">
        <v>358</v>
      </c>
      <c r="C376" s="197"/>
      <c r="D376" s="398"/>
      <c r="E376" s="398"/>
      <c r="F376" s="398"/>
      <c r="G376" s="399"/>
      <c r="H376" s="398"/>
      <c r="I376" s="400"/>
      <c r="J376" s="400"/>
      <c r="K376" s="401"/>
      <c r="L376" s="398"/>
      <c r="M376" s="398"/>
      <c r="N376" s="398"/>
      <c r="O376" s="402"/>
      <c r="P376" s="402"/>
      <c r="Q376" s="171" t="str">
        <f>Calculator!M360</f>
        <v/>
      </c>
      <c r="R376" s="340" t="str">
        <f t="shared" si="11"/>
        <v/>
      </c>
      <c r="S376" s="380" t="str" cm="1">
        <f t="array" ref="S376">_xlfn.IFS(Q376="YES",IF(G376&lt;=Calculator!AS360*97%,"",IF(G376&gt;=Calculator!AS360*97%,ROUNDUP(Calculator!AS360*97%,0),ROUNDUP(Calculator!AS360*97%,0))),Q376="NO","",Q376="NA","",Q376="","")</f>
        <v/>
      </c>
      <c r="T376" s="381" cm="1">
        <f t="array" ref="T376">IF(LEN(F376)=0,2,IF(SUMPRODUCT(($F$19:$F$1518=F376)*($C$19:$C$1518=C376))&gt;1, 1, 0))</f>
        <v>2</v>
      </c>
      <c r="U376" s="381">
        <f t="array" ref="U376">IFERROR(1/SUMPRODUCT(($F$19:$F$1518=F376)*($C$19:$C$1518=C376)), IF(LEN(F376)&gt;0, 1, ""))</f>
        <v>6.6755674232309744E-4</v>
      </c>
      <c r="V376" s="382" t="str">
        <f>IF(H376="","",VALUE(IFERROR(CHOOSE(MATCH(H376,{0,1,2,3,4,5},0),2.5,3.5,4.5,5.5,6.5,7.5),"")))</f>
        <v/>
      </c>
      <c r="W376" s="382" t="str">
        <f>IF(AND(I376="YES",COUNTIFS(F$19:F376,F376,I$19:I376,"YES")=1),1,"")</f>
        <v/>
      </c>
      <c r="Z376" s="32"/>
    </row>
    <row r="377" spans="1:26" ht="12.95" customHeight="1" x14ac:dyDescent="0.2">
      <c r="A377" s="32" t="str">
        <f t="shared" si="10"/>
        <v xml:space="preserve"> UNIT </v>
      </c>
      <c r="B377" s="130">
        <v>359</v>
      </c>
      <c r="C377" s="197"/>
      <c r="D377" s="398"/>
      <c r="E377" s="398"/>
      <c r="F377" s="398"/>
      <c r="G377" s="399"/>
      <c r="H377" s="398"/>
      <c r="I377" s="400"/>
      <c r="J377" s="400"/>
      <c r="K377" s="401"/>
      <c r="L377" s="398"/>
      <c r="M377" s="398"/>
      <c r="N377" s="398"/>
      <c r="O377" s="402"/>
      <c r="P377" s="402"/>
      <c r="Q377" s="171" t="str">
        <f>Calculator!M361</f>
        <v/>
      </c>
      <c r="R377" s="340" t="str">
        <f t="shared" si="11"/>
        <v/>
      </c>
      <c r="S377" s="380" t="str" cm="1">
        <f t="array" ref="S377">_xlfn.IFS(Q377="YES",IF(G377&lt;=Calculator!AS361*97%,"",IF(G377&gt;=Calculator!AS361*97%,ROUNDUP(Calculator!AS361*97%,0),ROUNDUP(Calculator!AS361*97%,0))),Q377="NO","",Q377="NA","",Q377="","")</f>
        <v/>
      </c>
      <c r="T377" s="381" cm="1">
        <f t="array" ref="T377">IF(LEN(F377)=0,2,IF(SUMPRODUCT(($F$19:$F$1518=F377)*($C$19:$C$1518=C377))&gt;1, 1, 0))</f>
        <v>2</v>
      </c>
      <c r="U377" s="381">
        <f t="array" ref="U377">IFERROR(1/SUMPRODUCT(($F$19:$F$1518=F377)*($C$19:$C$1518=C377)), IF(LEN(F377)&gt;0, 1, ""))</f>
        <v>6.6755674232309744E-4</v>
      </c>
      <c r="V377" s="382" t="str">
        <f>IF(H377="","",VALUE(IFERROR(CHOOSE(MATCH(H377,{0,1,2,3,4,5},0),2.5,3.5,4.5,5.5,6.5,7.5),"")))</f>
        <v/>
      </c>
      <c r="W377" s="382" t="str">
        <f>IF(AND(I377="YES",COUNTIFS(F$19:F377,F377,I$19:I377,"YES")=1),1,"")</f>
        <v/>
      </c>
      <c r="Z377" s="32"/>
    </row>
    <row r="378" spans="1:26" ht="12.95" customHeight="1" x14ac:dyDescent="0.2">
      <c r="A378" s="32" t="str">
        <f t="shared" si="10"/>
        <v xml:space="preserve"> UNIT </v>
      </c>
      <c r="B378" s="130">
        <v>360</v>
      </c>
      <c r="C378" s="197"/>
      <c r="D378" s="398"/>
      <c r="E378" s="398"/>
      <c r="F378" s="398"/>
      <c r="G378" s="399"/>
      <c r="H378" s="398"/>
      <c r="I378" s="400"/>
      <c r="J378" s="400"/>
      <c r="K378" s="401"/>
      <c r="L378" s="398"/>
      <c r="M378" s="398"/>
      <c r="N378" s="398"/>
      <c r="O378" s="402"/>
      <c r="P378" s="402"/>
      <c r="Q378" s="171" t="str">
        <f>Calculator!M362</f>
        <v/>
      </c>
      <c r="R378" s="340" t="str">
        <f t="shared" si="11"/>
        <v/>
      </c>
      <c r="S378" s="380" t="str" cm="1">
        <f t="array" ref="S378">_xlfn.IFS(Q378="YES",IF(G378&lt;=Calculator!AS362*97%,"",IF(G378&gt;=Calculator!AS362*97%,ROUNDUP(Calculator!AS362*97%,0),ROUNDUP(Calculator!AS362*97%,0))),Q378="NO","",Q378="NA","",Q378="","")</f>
        <v/>
      </c>
      <c r="T378" s="381" cm="1">
        <f t="array" ref="T378">IF(LEN(F378)=0,2,IF(SUMPRODUCT(($F$19:$F$1518=F378)*($C$19:$C$1518=C378))&gt;1, 1, 0))</f>
        <v>2</v>
      </c>
      <c r="U378" s="381">
        <f t="array" ref="U378">IFERROR(1/SUMPRODUCT(($F$19:$F$1518=F378)*($C$19:$C$1518=C378)), IF(LEN(F378)&gt;0, 1, ""))</f>
        <v>6.6755674232309744E-4</v>
      </c>
      <c r="V378" s="382" t="str">
        <f>IF(H378="","",VALUE(IFERROR(CHOOSE(MATCH(H378,{0,1,2,3,4,5},0),2.5,3.5,4.5,5.5,6.5,7.5),"")))</f>
        <v/>
      </c>
      <c r="W378" s="382" t="str">
        <f>IF(AND(I378="YES",COUNTIFS(F$19:F378,F378,I$19:I378,"YES")=1),1,"")</f>
        <v/>
      </c>
      <c r="Z378" s="32"/>
    </row>
    <row r="379" spans="1:26" ht="12.95" customHeight="1" x14ac:dyDescent="0.2">
      <c r="A379" s="32" t="str">
        <f t="shared" si="10"/>
        <v xml:space="preserve"> UNIT </v>
      </c>
      <c r="B379" s="130">
        <v>361</v>
      </c>
      <c r="C379" s="197"/>
      <c r="D379" s="398"/>
      <c r="E379" s="398"/>
      <c r="F379" s="398"/>
      <c r="G379" s="399"/>
      <c r="H379" s="398"/>
      <c r="I379" s="400"/>
      <c r="J379" s="400"/>
      <c r="K379" s="401"/>
      <c r="L379" s="398"/>
      <c r="M379" s="398"/>
      <c r="N379" s="398"/>
      <c r="O379" s="402"/>
      <c r="P379" s="402"/>
      <c r="Q379" s="171" t="str">
        <f>Calculator!M363</f>
        <v/>
      </c>
      <c r="R379" s="340" t="str">
        <f t="shared" si="11"/>
        <v/>
      </c>
      <c r="S379" s="380" t="str" cm="1">
        <f t="array" ref="S379">_xlfn.IFS(Q379="YES",IF(G379&lt;=Calculator!AS363*97%,"",IF(G379&gt;=Calculator!AS363*97%,ROUNDUP(Calculator!AS363*97%,0),ROUNDUP(Calculator!AS363*97%,0))),Q379="NO","",Q379="NA","",Q379="","")</f>
        <v/>
      </c>
      <c r="T379" s="381" cm="1">
        <f t="array" ref="T379">IF(LEN(F379)=0,2,IF(SUMPRODUCT(($F$19:$F$1518=F379)*($C$19:$C$1518=C379))&gt;1, 1, 0))</f>
        <v>2</v>
      </c>
      <c r="U379" s="381">
        <f t="array" ref="U379">IFERROR(1/SUMPRODUCT(($F$19:$F$1518=F379)*($C$19:$C$1518=C379)), IF(LEN(F379)&gt;0, 1, ""))</f>
        <v>6.6755674232309744E-4</v>
      </c>
      <c r="V379" s="382" t="str">
        <f>IF(H379="","",VALUE(IFERROR(CHOOSE(MATCH(H379,{0,1,2,3,4,5},0),2.5,3.5,4.5,5.5,6.5,7.5),"")))</f>
        <v/>
      </c>
      <c r="W379" s="382" t="str">
        <f>IF(AND(I379="YES",COUNTIFS(F$19:F379,F379,I$19:I379,"YES")=1),1,"")</f>
        <v/>
      </c>
      <c r="Z379" s="32"/>
    </row>
    <row r="380" spans="1:26" ht="12.95" customHeight="1" x14ac:dyDescent="0.2">
      <c r="A380" s="32" t="str">
        <f t="shared" si="10"/>
        <v xml:space="preserve"> UNIT </v>
      </c>
      <c r="B380" s="130">
        <v>362</v>
      </c>
      <c r="C380" s="197"/>
      <c r="D380" s="398"/>
      <c r="E380" s="398"/>
      <c r="F380" s="398"/>
      <c r="G380" s="399"/>
      <c r="H380" s="398"/>
      <c r="I380" s="400"/>
      <c r="J380" s="400"/>
      <c r="K380" s="401"/>
      <c r="L380" s="398"/>
      <c r="M380" s="398"/>
      <c r="N380" s="398"/>
      <c r="O380" s="402"/>
      <c r="P380" s="402"/>
      <c r="Q380" s="171" t="str">
        <f>Calculator!M364</f>
        <v/>
      </c>
      <c r="R380" s="340" t="str">
        <f t="shared" si="11"/>
        <v/>
      </c>
      <c r="S380" s="380" t="str" cm="1">
        <f t="array" ref="S380">_xlfn.IFS(Q380="YES",IF(G380&lt;=Calculator!AS364*97%,"",IF(G380&gt;=Calculator!AS364*97%,ROUNDUP(Calculator!AS364*97%,0),ROUNDUP(Calculator!AS364*97%,0))),Q380="NO","",Q380="NA","",Q380="","")</f>
        <v/>
      </c>
      <c r="T380" s="381" cm="1">
        <f t="array" ref="T380">IF(LEN(F380)=0,2,IF(SUMPRODUCT(($F$19:$F$1518=F380)*($C$19:$C$1518=C380))&gt;1, 1, 0))</f>
        <v>2</v>
      </c>
      <c r="U380" s="381">
        <f t="array" ref="U380">IFERROR(1/SUMPRODUCT(($F$19:$F$1518=F380)*($C$19:$C$1518=C380)), IF(LEN(F380)&gt;0, 1, ""))</f>
        <v>6.6755674232309744E-4</v>
      </c>
      <c r="V380" s="382" t="str">
        <f>IF(H380="","",VALUE(IFERROR(CHOOSE(MATCH(H380,{0,1,2,3,4,5},0),2.5,3.5,4.5,5.5,6.5,7.5),"")))</f>
        <v/>
      </c>
      <c r="W380" s="382" t="str">
        <f>IF(AND(I380="YES",COUNTIFS(F$19:F380,F380,I$19:I380,"YES")=1),1,"")</f>
        <v/>
      </c>
      <c r="Z380" s="32"/>
    </row>
    <row r="381" spans="1:26" ht="12.95" customHeight="1" x14ac:dyDescent="0.2">
      <c r="A381" s="32" t="str">
        <f t="shared" si="10"/>
        <v xml:space="preserve"> UNIT </v>
      </c>
      <c r="B381" s="130">
        <v>363</v>
      </c>
      <c r="C381" s="197"/>
      <c r="D381" s="398"/>
      <c r="E381" s="398"/>
      <c r="F381" s="398"/>
      <c r="G381" s="399"/>
      <c r="H381" s="398"/>
      <c r="I381" s="400"/>
      <c r="J381" s="400"/>
      <c r="K381" s="401"/>
      <c r="L381" s="398"/>
      <c r="M381" s="398"/>
      <c r="N381" s="398"/>
      <c r="O381" s="402"/>
      <c r="P381" s="402"/>
      <c r="Q381" s="171" t="str">
        <f>Calculator!M365</f>
        <v/>
      </c>
      <c r="R381" s="340" t="str">
        <f t="shared" si="11"/>
        <v/>
      </c>
      <c r="S381" s="380" t="str" cm="1">
        <f t="array" ref="S381">_xlfn.IFS(Q381="YES",IF(G381&lt;=Calculator!AS365*97%,"",IF(G381&gt;=Calculator!AS365*97%,ROUNDUP(Calculator!AS365*97%,0),ROUNDUP(Calculator!AS365*97%,0))),Q381="NO","",Q381="NA","",Q381="","")</f>
        <v/>
      </c>
      <c r="T381" s="381" cm="1">
        <f t="array" ref="T381">IF(LEN(F381)=0,2,IF(SUMPRODUCT(($F$19:$F$1518=F381)*($C$19:$C$1518=C381))&gt;1, 1, 0))</f>
        <v>2</v>
      </c>
      <c r="U381" s="381">
        <f t="array" ref="U381">IFERROR(1/SUMPRODUCT(($F$19:$F$1518=F381)*($C$19:$C$1518=C381)), IF(LEN(F381)&gt;0, 1, ""))</f>
        <v>6.6755674232309744E-4</v>
      </c>
      <c r="V381" s="382" t="str">
        <f>IF(H381="","",VALUE(IFERROR(CHOOSE(MATCH(H381,{0,1,2,3,4,5},0),2.5,3.5,4.5,5.5,6.5,7.5),"")))</f>
        <v/>
      </c>
      <c r="W381" s="382" t="str">
        <f>IF(AND(I381="YES",COUNTIFS(F$19:F381,F381,I$19:I381,"YES")=1),1,"")</f>
        <v/>
      </c>
      <c r="Z381" s="32"/>
    </row>
    <row r="382" spans="1:26" ht="12.95" customHeight="1" x14ac:dyDescent="0.2">
      <c r="A382" s="32" t="str">
        <f t="shared" si="10"/>
        <v xml:space="preserve"> UNIT </v>
      </c>
      <c r="B382" s="130">
        <v>364</v>
      </c>
      <c r="C382" s="197"/>
      <c r="D382" s="398"/>
      <c r="E382" s="398"/>
      <c r="F382" s="398"/>
      <c r="G382" s="399"/>
      <c r="H382" s="398"/>
      <c r="I382" s="400"/>
      <c r="J382" s="400"/>
      <c r="K382" s="401"/>
      <c r="L382" s="398"/>
      <c r="M382" s="398"/>
      <c r="N382" s="398"/>
      <c r="O382" s="402"/>
      <c r="P382" s="402"/>
      <c r="Q382" s="171" t="str">
        <f>Calculator!M366</f>
        <v/>
      </c>
      <c r="R382" s="340" t="str">
        <f t="shared" si="11"/>
        <v/>
      </c>
      <c r="S382" s="380" t="str" cm="1">
        <f t="array" ref="S382">_xlfn.IFS(Q382="YES",IF(G382&lt;=Calculator!AS366*97%,"",IF(G382&gt;=Calculator!AS366*97%,ROUNDUP(Calculator!AS366*97%,0),ROUNDUP(Calculator!AS366*97%,0))),Q382="NO","",Q382="NA","",Q382="","")</f>
        <v/>
      </c>
      <c r="T382" s="381" cm="1">
        <f t="array" ref="T382">IF(LEN(F382)=0,2,IF(SUMPRODUCT(($F$19:$F$1518=F382)*($C$19:$C$1518=C382))&gt;1, 1, 0))</f>
        <v>2</v>
      </c>
      <c r="U382" s="381">
        <f t="array" ref="U382">IFERROR(1/SUMPRODUCT(($F$19:$F$1518=F382)*($C$19:$C$1518=C382)), IF(LEN(F382)&gt;0, 1, ""))</f>
        <v>6.6755674232309744E-4</v>
      </c>
      <c r="V382" s="382" t="str">
        <f>IF(H382="","",VALUE(IFERROR(CHOOSE(MATCH(H382,{0,1,2,3,4,5},0),2.5,3.5,4.5,5.5,6.5,7.5),"")))</f>
        <v/>
      </c>
      <c r="W382" s="382" t="str">
        <f>IF(AND(I382="YES",COUNTIFS(F$19:F382,F382,I$19:I382,"YES")=1),1,"")</f>
        <v/>
      </c>
      <c r="Z382" s="32"/>
    </row>
    <row r="383" spans="1:26" ht="12.95" customHeight="1" x14ac:dyDescent="0.2">
      <c r="A383" s="32" t="str">
        <f t="shared" si="10"/>
        <v xml:space="preserve"> UNIT </v>
      </c>
      <c r="B383" s="130">
        <v>365</v>
      </c>
      <c r="C383" s="197"/>
      <c r="D383" s="398"/>
      <c r="E383" s="398"/>
      <c r="F383" s="398"/>
      <c r="G383" s="399"/>
      <c r="H383" s="398"/>
      <c r="I383" s="400"/>
      <c r="J383" s="400"/>
      <c r="K383" s="401"/>
      <c r="L383" s="398"/>
      <c r="M383" s="398"/>
      <c r="N383" s="398"/>
      <c r="O383" s="402"/>
      <c r="P383" s="402"/>
      <c r="Q383" s="171" t="str">
        <f>Calculator!M367</f>
        <v/>
      </c>
      <c r="R383" s="340" t="str">
        <f t="shared" si="11"/>
        <v/>
      </c>
      <c r="S383" s="380" t="str" cm="1">
        <f t="array" ref="S383">_xlfn.IFS(Q383="YES",IF(G383&lt;=Calculator!AS367*97%,"",IF(G383&gt;=Calculator!AS367*97%,ROUNDUP(Calculator!AS367*97%,0),ROUNDUP(Calculator!AS367*97%,0))),Q383="NO","",Q383="NA","",Q383="","")</f>
        <v/>
      </c>
      <c r="T383" s="381" cm="1">
        <f t="array" ref="T383">IF(LEN(F383)=0,2,IF(SUMPRODUCT(($F$19:$F$1518=F383)*($C$19:$C$1518=C383))&gt;1, 1, 0))</f>
        <v>2</v>
      </c>
      <c r="U383" s="381">
        <f t="array" ref="U383">IFERROR(1/SUMPRODUCT(($F$19:$F$1518=F383)*($C$19:$C$1518=C383)), IF(LEN(F383)&gt;0, 1, ""))</f>
        <v>6.6755674232309744E-4</v>
      </c>
      <c r="V383" s="382" t="str">
        <f>IF(H383="","",VALUE(IFERROR(CHOOSE(MATCH(H383,{0,1,2,3,4,5},0),2.5,3.5,4.5,5.5,6.5,7.5),"")))</f>
        <v/>
      </c>
      <c r="W383" s="382" t="str">
        <f>IF(AND(I383="YES",COUNTIFS(F$19:F383,F383,I$19:I383,"YES")=1),1,"")</f>
        <v/>
      </c>
      <c r="Z383" s="32"/>
    </row>
    <row r="384" spans="1:26" ht="12.95" customHeight="1" x14ac:dyDescent="0.2">
      <c r="A384" s="32" t="str">
        <f t="shared" si="10"/>
        <v xml:space="preserve"> UNIT </v>
      </c>
      <c r="B384" s="130">
        <v>366</v>
      </c>
      <c r="C384" s="197"/>
      <c r="D384" s="398"/>
      <c r="E384" s="398"/>
      <c r="F384" s="398"/>
      <c r="G384" s="399"/>
      <c r="H384" s="398"/>
      <c r="I384" s="400"/>
      <c r="J384" s="400"/>
      <c r="K384" s="401"/>
      <c r="L384" s="398"/>
      <c r="M384" s="398"/>
      <c r="N384" s="398"/>
      <c r="O384" s="402"/>
      <c r="P384" s="402"/>
      <c r="Q384" s="171" t="str">
        <f>Calculator!M368</f>
        <v/>
      </c>
      <c r="R384" s="340" t="str">
        <f t="shared" si="11"/>
        <v/>
      </c>
      <c r="S384" s="380" t="str" cm="1">
        <f t="array" ref="S384">_xlfn.IFS(Q384="YES",IF(G384&lt;=Calculator!AS368*97%,"",IF(G384&gt;=Calculator!AS368*97%,ROUNDUP(Calculator!AS368*97%,0),ROUNDUP(Calculator!AS368*97%,0))),Q384="NO","",Q384="NA","",Q384="","")</f>
        <v/>
      </c>
      <c r="T384" s="381" cm="1">
        <f t="array" ref="T384">IF(LEN(F384)=0,2,IF(SUMPRODUCT(($F$19:$F$1518=F384)*($C$19:$C$1518=C384))&gt;1, 1, 0))</f>
        <v>2</v>
      </c>
      <c r="U384" s="381">
        <f t="array" ref="U384">IFERROR(1/SUMPRODUCT(($F$19:$F$1518=F384)*($C$19:$C$1518=C384)), IF(LEN(F384)&gt;0, 1, ""))</f>
        <v>6.6755674232309744E-4</v>
      </c>
      <c r="V384" s="382" t="str">
        <f>IF(H384="","",VALUE(IFERROR(CHOOSE(MATCH(H384,{0,1,2,3,4,5},0),2.5,3.5,4.5,5.5,6.5,7.5),"")))</f>
        <v/>
      </c>
      <c r="W384" s="382" t="str">
        <f>IF(AND(I384="YES",COUNTIFS(F$19:F384,F384,I$19:I384,"YES")=1),1,"")</f>
        <v/>
      </c>
      <c r="Z384" s="32"/>
    </row>
    <row r="385" spans="1:26" ht="12.95" customHeight="1" x14ac:dyDescent="0.2">
      <c r="A385" s="32" t="str">
        <f t="shared" si="10"/>
        <v xml:space="preserve"> UNIT </v>
      </c>
      <c r="B385" s="130">
        <v>367</v>
      </c>
      <c r="C385" s="197"/>
      <c r="D385" s="398"/>
      <c r="E385" s="398"/>
      <c r="F385" s="398"/>
      <c r="G385" s="399"/>
      <c r="H385" s="398"/>
      <c r="I385" s="400"/>
      <c r="J385" s="400"/>
      <c r="K385" s="401"/>
      <c r="L385" s="398"/>
      <c r="M385" s="398"/>
      <c r="N385" s="398"/>
      <c r="O385" s="402"/>
      <c r="P385" s="402"/>
      <c r="Q385" s="171" t="str">
        <f>Calculator!M369</f>
        <v/>
      </c>
      <c r="R385" s="340" t="str">
        <f t="shared" si="11"/>
        <v/>
      </c>
      <c r="S385" s="380" t="str" cm="1">
        <f t="array" ref="S385">_xlfn.IFS(Q385="YES",IF(G385&lt;=Calculator!AS369*97%,"",IF(G385&gt;=Calculator!AS369*97%,ROUNDUP(Calculator!AS369*97%,0),ROUNDUP(Calculator!AS369*97%,0))),Q385="NO","",Q385="NA","",Q385="","")</f>
        <v/>
      </c>
      <c r="T385" s="381" cm="1">
        <f t="array" ref="T385">IF(LEN(F385)=0,2,IF(SUMPRODUCT(($F$19:$F$1518=F385)*($C$19:$C$1518=C385))&gt;1, 1, 0))</f>
        <v>2</v>
      </c>
      <c r="U385" s="381">
        <f t="array" ref="U385">IFERROR(1/SUMPRODUCT(($F$19:$F$1518=F385)*($C$19:$C$1518=C385)), IF(LEN(F385)&gt;0, 1, ""))</f>
        <v>6.6755674232309744E-4</v>
      </c>
      <c r="V385" s="382" t="str">
        <f>IF(H385="","",VALUE(IFERROR(CHOOSE(MATCH(H385,{0,1,2,3,4,5},0),2.5,3.5,4.5,5.5,6.5,7.5),"")))</f>
        <v/>
      </c>
      <c r="W385" s="382" t="str">
        <f>IF(AND(I385="YES",COUNTIFS(F$19:F385,F385,I$19:I385,"YES")=1),1,"")</f>
        <v/>
      </c>
      <c r="Z385" s="32"/>
    </row>
    <row r="386" spans="1:26" ht="12.95" customHeight="1" x14ac:dyDescent="0.2">
      <c r="A386" s="32" t="str">
        <f t="shared" si="10"/>
        <v xml:space="preserve"> UNIT </v>
      </c>
      <c r="B386" s="130">
        <v>368</v>
      </c>
      <c r="C386" s="197"/>
      <c r="D386" s="398"/>
      <c r="E386" s="398"/>
      <c r="F386" s="398"/>
      <c r="G386" s="399"/>
      <c r="H386" s="398"/>
      <c r="I386" s="400"/>
      <c r="J386" s="400"/>
      <c r="K386" s="401"/>
      <c r="L386" s="398"/>
      <c r="M386" s="398"/>
      <c r="N386" s="398"/>
      <c r="O386" s="402"/>
      <c r="P386" s="402"/>
      <c r="Q386" s="171" t="str">
        <f>Calculator!M370</f>
        <v/>
      </c>
      <c r="R386" s="340" t="str">
        <f t="shared" si="11"/>
        <v/>
      </c>
      <c r="S386" s="380" t="str" cm="1">
        <f t="array" ref="S386">_xlfn.IFS(Q386="YES",IF(G386&lt;=Calculator!AS370*97%,"",IF(G386&gt;=Calculator!AS370*97%,ROUNDUP(Calculator!AS370*97%,0),ROUNDUP(Calculator!AS370*97%,0))),Q386="NO","",Q386="NA","",Q386="","")</f>
        <v/>
      </c>
      <c r="T386" s="381" cm="1">
        <f t="array" ref="T386">IF(LEN(F386)=0,2,IF(SUMPRODUCT(($F$19:$F$1518=F386)*($C$19:$C$1518=C386))&gt;1, 1, 0))</f>
        <v>2</v>
      </c>
      <c r="U386" s="381">
        <f t="array" ref="U386">IFERROR(1/SUMPRODUCT(($F$19:$F$1518=F386)*($C$19:$C$1518=C386)), IF(LEN(F386)&gt;0, 1, ""))</f>
        <v>6.6755674232309744E-4</v>
      </c>
      <c r="V386" s="382" t="str">
        <f>IF(H386="","",VALUE(IFERROR(CHOOSE(MATCH(H386,{0,1,2,3,4,5},0),2.5,3.5,4.5,5.5,6.5,7.5),"")))</f>
        <v/>
      </c>
      <c r="W386" s="382" t="str">
        <f>IF(AND(I386="YES",COUNTIFS(F$19:F386,F386,I$19:I386,"YES")=1),1,"")</f>
        <v/>
      </c>
      <c r="Z386" s="32"/>
    </row>
    <row r="387" spans="1:26" ht="12.95" customHeight="1" x14ac:dyDescent="0.2">
      <c r="A387" s="32" t="str">
        <f t="shared" si="10"/>
        <v xml:space="preserve"> UNIT </v>
      </c>
      <c r="B387" s="130">
        <v>369</v>
      </c>
      <c r="C387" s="197"/>
      <c r="D387" s="398"/>
      <c r="E387" s="398"/>
      <c r="F387" s="398"/>
      <c r="G387" s="399"/>
      <c r="H387" s="398"/>
      <c r="I387" s="400"/>
      <c r="J387" s="400"/>
      <c r="K387" s="401"/>
      <c r="L387" s="398"/>
      <c r="M387" s="398"/>
      <c r="N387" s="398"/>
      <c r="O387" s="402"/>
      <c r="P387" s="402"/>
      <c r="Q387" s="171" t="str">
        <f>Calculator!M371</f>
        <v/>
      </c>
      <c r="R387" s="340" t="str">
        <f t="shared" si="11"/>
        <v/>
      </c>
      <c r="S387" s="380" t="str" cm="1">
        <f t="array" ref="S387">_xlfn.IFS(Q387="YES",IF(G387&lt;=Calculator!AS371*97%,"",IF(G387&gt;=Calculator!AS371*97%,ROUNDUP(Calculator!AS371*97%,0),ROUNDUP(Calculator!AS371*97%,0))),Q387="NO","",Q387="NA","",Q387="","")</f>
        <v/>
      </c>
      <c r="T387" s="381" cm="1">
        <f t="array" ref="T387">IF(LEN(F387)=0,2,IF(SUMPRODUCT(($F$19:$F$1518=F387)*($C$19:$C$1518=C387))&gt;1, 1, 0))</f>
        <v>2</v>
      </c>
      <c r="U387" s="381">
        <f t="array" ref="U387">IFERROR(1/SUMPRODUCT(($F$19:$F$1518=F387)*($C$19:$C$1518=C387)), IF(LEN(F387)&gt;0, 1, ""))</f>
        <v>6.6755674232309744E-4</v>
      </c>
      <c r="V387" s="382" t="str">
        <f>IF(H387="","",VALUE(IFERROR(CHOOSE(MATCH(H387,{0,1,2,3,4,5},0),2.5,3.5,4.5,5.5,6.5,7.5),"")))</f>
        <v/>
      </c>
      <c r="W387" s="382" t="str">
        <f>IF(AND(I387="YES",COUNTIFS(F$19:F387,F387,I$19:I387,"YES")=1),1,"")</f>
        <v/>
      </c>
      <c r="Z387" s="32"/>
    </row>
    <row r="388" spans="1:26" ht="12.95" customHeight="1" x14ac:dyDescent="0.2">
      <c r="A388" s="32" t="str">
        <f t="shared" si="10"/>
        <v xml:space="preserve"> UNIT </v>
      </c>
      <c r="B388" s="130">
        <v>370</v>
      </c>
      <c r="C388" s="197"/>
      <c r="D388" s="398"/>
      <c r="E388" s="398"/>
      <c r="F388" s="398"/>
      <c r="G388" s="399"/>
      <c r="H388" s="398"/>
      <c r="I388" s="400"/>
      <c r="J388" s="400"/>
      <c r="K388" s="401"/>
      <c r="L388" s="398"/>
      <c r="M388" s="398"/>
      <c r="N388" s="398"/>
      <c r="O388" s="402"/>
      <c r="P388" s="402"/>
      <c r="Q388" s="171" t="str">
        <f>Calculator!M372</f>
        <v/>
      </c>
      <c r="R388" s="340" t="str">
        <f t="shared" si="11"/>
        <v/>
      </c>
      <c r="S388" s="380" t="str" cm="1">
        <f t="array" ref="S388">_xlfn.IFS(Q388="YES",IF(G388&lt;=Calculator!AS372*97%,"",IF(G388&gt;=Calculator!AS372*97%,ROUNDUP(Calculator!AS372*97%,0),ROUNDUP(Calculator!AS372*97%,0))),Q388="NO","",Q388="NA","",Q388="","")</f>
        <v/>
      </c>
      <c r="T388" s="381" cm="1">
        <f t="array" ref="T388">IF(LEN(F388)=0,2,IF(SUMPRODUCT(($F$19:$F$1518=F388)*($C$19:$C$1518=C388))&gt;1, 1, 0))</f>
        <v>2</v>
      </c>
      <c r="U388" s="381">
        <f t="array" ref="U388">IFERROR(1/SUMPRODUCT(($F$19:$F$1518=F388)*($C$19:$C$1518=C388)), IF(LEN(F388)&gt;0, 1, ""))</f>
        <v>6.6755674232309744E-4</v>
      </c>
      <c r="V388" s="382" t="str">
        <f>IF(H388="","",VALUE(IFERROR(CHOOSE(MATCH(H388,{0,1,2,3,4,5},0),2.5,3.5,4.5,5.5,6.5,7.5),"")))</f>
        <v/>
      </c>
      <c r="W388" s="382" t="str">
        <f>IF(AND(I388="YES",COUNTIFS(F$19:F388,F388,I$19:I388,"YES")=1),1,"")</f>
        <v/>
      </c>
      <c r="Z388" s="32"/>
    </row>
    <row r="389" spans="1:26" ht="12.95" customHeight="1" x14ac:dyDescent="0.2">
      <c r="A389" s="32" t="str">
        <f t="shared" si="10"/>
        <v xml:space="preserve"> UNIT </v>
      </c>
      <c r="B389" s="130">
        <v>371</v>
      </c>
      <c r="C389" s="197"/>
      <c r="D389" s="398"/>
      <c r="E389" s="398"/>
      <c r="F389" s="398"/>
      <c r="G389" s="399"/>
      <c r="H389" s="398"/>
      <c r="I389" s="400"/>
      <c r="J389" s="400"/>
      <c r="K389" s="401"/>
      <c r="L389" s="398"/>
      <c r="M389" s="398"/>
      <c r="N389" s="398"/>
      <c r="O389" s="402"/>
      <c r="P389" s="402"/>
      <c r="Q389" s="171" t="str">
        <f>Calculator!M373</f>
        <v/>
      </c>
      <c r="R389" s="340" t="str">
        <f t="shared" si="11"/>
        <v/>
      </c>
      <c r="S389" s="380" t="str" cm="1">
        <f t="array" ref="S389">_xlfn.IFS(Q389="YES",IF(G389&lt;=Calculator!AS373*97%,"",IF(G389&gt;=Calculator!AS373*97%,ROUNDUP(Calculator!AS373*97%,0),ROUNDUP(Calculator!AS373*97%,0))),Q389="NO","",Q389="NA","",Q389="","")</f>
        <v/>
      </c>
      <c r="T389" s="381" cm="1">
        <f t="array" ref="T389">IF(LEN(F389)=0,2,IF(SUMPRODUCT(($F$19:$F$1518=F389)*($C$19:$C$1518=C389))&gt;1, 1, 0))</f>
        <v>2</v>
      </c>
      <c r="U389" s="381">
        <f t="array" ref="U389">IFERROR(1/SUMPRODUCT(($F$19:$F$1518=F389)*($C$19:$C$1518=C389)), IF(LEN(F389)&gt;0, 1, ""))</f>
        <v>6.6755674232309744E-4</v>
      </c>
      <c r="V389" s="382" t="str">
        <f>IF(H389="","",VALUE(IFERROR(CHOOSE(MATCH(H389,{0,1,2,3,4,5},0),2.5,3.5,4.5,5.5,6.5,7.5),"")))</f>
        <v/>
      </c>
      <c r="W389" s="382" t="str">
        <f>IF(AND(I389="YES",COUNTIFS(F$19:F389,F389,I$19:I389,"YES")=1),1,"")</f>
        <v/>
      </c>
      <c r="Z389" s="32"/>
    </row>
    <row r="390" spans="1:26" ht="12.95" customHeight="1" x14ac:dyDescent="0.2">
      <c r="A390" s="32" t="str">
        <f t="shared" si="10"/>
        <v xml:space="preserve"> UNIT </v>
      </c>
      <c r="B390" s="130">
        <v>372</v>
      </c>
      <c r="C390" s="197"/>
      <c r="D390" s="398"/>
      <c r="E390" s="398"/>
      <c r="F390" s="398"/>
      <c r="G390" s="399"/>
      <c r="H390" s="398"/>
      <c r="I390" s="400"/>
      <c r="J390" s="400"/>
      <c r="K390" s="401"/>
      <c r="L390" s="398"/>
      <c r="M390" s="398"/>
      <c r="N390" s="398"/>
      <c r="O390" s="402"/>
      <c r="P390" s="402"/>
      <c r="Q390" s="171" t="str">
        <f>Calculator!M374</f>
        <v/>
      </c>
      <c r="R390" s="340" t="str">
        <f t="shared" si="11"/>
        <v/>
      </c>
      <c r="S390" s="380" t="str" cm="1">
        <f t="array" ref="S390">_xlfn.IFS(Q390="YES",IF(G390&lt;=Calculator!AS374*97%,"",IF(G390&gt;=Calculator!AS374*97%,ROUNDUP(Calculator!AS374*97%,0),ROUNDUP(Calculator!AS374*97%,0))),Q390="NO","",Q390="NA","",Q390="","")</f>
        <v/>
      </c>
      <c r="T390" s="381" cm="1">
        <f t="array" ref="T390">IF(LEN(F390)=0,2,IF(SUMPRODUCT(($F$19:$F$1518=F390)*($C$19:$C$1518=C390))&gt;1, 1, 0))</f>
        <v>2</v>
      </c>
      <c r="U390" s="381">
        <f t="array" ref="U390">IFERROR(1/SUMPRODUCT(($F$19:$F$1518=F390)*($C$19:$C$1518=C390)), IF(LEN(F390)&gt;0, 1, ""))</f>
        <v>6.6755674232309744E-4</v>
      </c>
      <c r="V390" s="382" t="str">
        <f>IF(H390="","",VALUE(IFERROR(CHOOSE(MATCH(H390,{0,1,2,3,4,5},0),2.5,3.5,4.5,5.5,6.5,7.5),"")))</f>
        <v/>
      </c>
      <c r="W390" s="382" t="str">
        <f>IF(AND(I390="YES",COUNTIFS(F$19:F390,F390,I$19:I390,"YES")=1),1,"")</f>
        <v/>
      </c>
      <c r="Z390" s="32"/>
    </row>
    <row r="391" spans="1:26" ht="12.95" customHeight="1" x14ac:dyDescent="0.2">
      <c r="A391" s="32" t="str">
        <f t="shared" si="10"/>
        <v xml:space="preserve"> UNIT </v>
      </c>
      <c r="B391" s="130">
        <v>373</v>
      </c>
      <c r="C391" s="197"/>
      <c r="D391" s="398"/>
      <c r="E391" s="398"/>
      <c r="F391" s="398"/>
      <c r="G391" s="399"/>
      <c r="H391" s="398"/>
      <c r="I391" s="400"/>
      <c r="J391" s="400"/>
      <c r="K391" s="401"/>
      <c r="L391" s="398"/>
      <c r="M391" s="398"/>
      <c r="N391" s="398"/>
      <c r="O391" s="402"/>
      <c r="P391" s="402"/>
      <c r="Q391" s="171" t="str">
        <f>Calculator!M375</f>
        <v/>
      </c>
      <c r="R391" s="340" t="str">
        <f t="shared" si="11"/>
        <v/>
      </c>
      <c r="S391" s="380" t="str" cm="1">
        <f t="array" ref="S391">_xlfn.IFS(Q391="YES",IF(G391&lt;=Calculator!AS375*97%,"",IF(G391&gt;=Calculator!AS375*97%,ROUNDUP(Calculator!AS375*97%,0),ROUNDUP(Calculator!AS375*97%,0))),Q391="NO","",Q391="NA","",Q391="","")</f>
        <v/>
      </c>
      <c r="T391" s="381" cm="1">
        <f t="array" ref="T391">IF(LEN(F391)=0,2,IF(SUMPRODUCT(($F$19:$F$1518=F391)*($C$19:$C$1518=C391))&gt;1, 1, 0))</f>
        <v>2</v>
      </c>
      <c r="U391" s="381">
        <f t="array" ref="U391">IFERROR(1/SUMPRODUCT(($F$19:$F$1518=F391)*($C$19:$C$1518=C391)), IF(LEN(F391)&gt;0, 1, ""))</f>
        <v>6.6755674232309744E-4</v>
      </c>
      <c r="V391" s="382" t="str">
        <f>IF(H391="","",VALUE(IFERROR(CHOOSE(MATCH(H391,{0,1,2,3,4,5},0),2.5,3.5,4.5,5.5,6.5,7.5),"")))</f>
        <v/>
      </c>
      <c r="W391" s="382" t="str">
        <f>IF(AND(I391="YES",COUNTIFS(F$19:F391,F391,I$19:I391,"YES")=1),1,"")</f>
        <v/>
      </c>
      <c r="Z391" s="32"/>
    </row>
    <row r="392" spans="1:26" ht="12.95" customHeight="1" x14ac:dyDescent="0.2">
      <c r="A392" s="32" t="str">
        <f t="shared" si="10"/>
        <v xml:space="preserve"> UNIT </v>
      </c>
      <c r="B392" s="130">
        <v>374</v>
      </c>
      <c r="C392" s="197"/>
      <c r="D392" s="398"/>
      <c r="E392" s="398"/>
      <c r="F392" s="398"/>
      <c r="G392" s="399"/>
      <c r="H392" s="398"/>
      <c r="I392" s="400"/>
      <c r="J392" s="400"/>
      <c r="K392" s="401"/>
      <c r="L392" s="398"/>
      <c r="M392" s="398"/>
      <c r="N392" s="398"/>
      <c r="O392" s="402"/>
      <c r="P392" s="402"/>
      <c r="Q392" s="171" t="str">
        <f>Calculator!M376</f>
        <v/>
      </c>
      <c r="R392" s="340" t="str">
        <f t="shared" si="11"/>
        <v/>
      </c>
      <c r="S392" s="380" t="str" cm="1">
        <f t="array" ref="S392">_xlfn.IFS(Q392="YES",IF(G392&lt;=Calculator!AS376*97%,"",IF(G392&gt;=Calculator!AS376*97%,ROUNDUP(Calculator!AS376*97%,0),ROUNDUP(Calculator!AS376*97%,0))),Q392="NO","",Q392="NA","",Q392="","")</f>
        <v/>
      </c>
      <c r="T392" s="381" cm="1">
        <f t="array" ref="T392">IF(LEN(F392)=0,2,IF(SUMPRODUCT(($F$19:$F$1518=F392)*($C$19:$C$1518=C392))&gt;1, 1, 0))</f>
        <v>2</v>
      </c>
      <c r="U392" s="381">
        <f t="array" ref="U392">IFERROR(1/SUMPRODUCT(($F$19:$F$1518=F392)*($C$19:$C$1518=C392)), IF(LEN(F392)&gt;0, 1, ""))</f>
        <v>6.6755674232309744E-4</v>
      </c>
      <c r="V392" s="382" t="str">
        <f>IF(H392="","",VALUE(IFERROR(CHOOSE(MATCH(H392,{0,1,2,3,4,5},0),2.5,3.5,4.5,5.5,6.5,7.5),"")))</f>
        <v/>
      </c>
      <c r="W392" s="382" t="str">
        <f>IF(AND(I392="YES",COUNTIFS(F$19:F392,F392,I$19:I392,"YES")=1),1,"")</f>
        <v/>
      </c>
      <c r="Z392" s="32"/>
    </row>
    <row r="393" spans="1:26" ht="12.95" customHeight="1" x14ac:dyDescent="0.2">
      <c r="A393" s="32" t="str">
        <f t="shared" si="10"/>
        <v xml:space="preserve"> UNIT </v>
      </c>
      <c r="B393" s="130">
        <v>375</v>
      </c>
      <c r="C393" s="197"/>
      <c r="D393" s="398"/>
      <c r="E393" s="398"/>
      <c r="F393" s="398"/>
      <c r="G393" s="399"/>
      <c r="H393" s="398"/>
      <c r="I393" s="400"/>
      <c r="J393" s="400"/>
      <c r="K393" s="401"/>
      <c r="L393" s="398"/>
      <c r="M393" s="398"/>
      <c r="N393" s="398"/>
      <c r="O393" s="402"/>
      <c r="P393" s="402"/>
      <c r="Q393" s="171" t="str">
        <f>Calculator!M377</f>
        <v/>
      </c>
      <c r="R393" s="340" t="str">
        <f t="shared" si="11"/>
        <v/>
      </c>
      <c r="S393" s="380" t="str" cm="1">
        <f t="array" ref="S393">_xlfn.IFS(Q393="YES",IF(G393&lt;=Calculator!AS377*97%,"",IF(G393&gt;=Calculator!AS377*97%,ROUNDUP(Calculator!AS377*97%,0),ROUNDUP(Calculator!AS377*97%,0))),Q393="NO","",Q393="NA","",Q393="","")</f>
        <v/>
      </c>
      <c r="T393" s="381" cm="1">
        <f t="array" ref="T393">IF(LEN(F393)=0,2,IF(SUMPRODUCT(($F$19:$F$1518=F393)*($C$19:$C$1518=C393))&gt;1, 1, 0))</f>
        <v>2</v>
      </c>
      <c r="U393" s="381">
        <f t="array" ref="U393">IFERROR(1/SUMPRODUCT(($F$19:$F$1518=F393)*($C$19:$C$1518=C393)), IF(LEN(F393)&gt;0, 1, ""))</f>
        <v>6.6755674232309744E-4</v>
      </c>
      <c r="V393" s="382" t="str">
        <f>IF(H393="","",VALUE(IFERROR(CHOOSE(MATCH(H393,{0,1,2,3,4,5},0),2.5,3.5,4.5,5.5,6.5,7.5),"")))</f>
        <v/>
      </c>
      <c r="W393" s="382" t="str">
        <f>IF(AND(I393="YES",COUNTIFS(F$19:F393,F393,I$19:I393,"YES")=1),1,"")</f>
        <v/>
      </c>
      <c r="Z393" s="32"/>
    </row>
    <row r="394" spans="1:26" ht="12.95" customHeight="1" x14ac:dyDescent="0.2">
      <c r="A394" s="32" t="str">
        <f t="shared" si="10"/>
        <v xml:space="preserve"> UNIT </v>
      </c>
      <c r="B394" s="130">
        <v>376</v>
      </c>
      <c r="C394" s="197"/>
      <c r="D394" s="398"/>
      <c r="E394" s="398"/>
      <c r="F394" s="398"/>
      <c r="G394" s="399"/>
      <c r="H394" s="398"/>
      <c r="I394" s="400"/>
      <c r="J394" s="400"/>
      <c r="K394" s="401"/>
      <c r="L394" s="398"/>
      <c r="M394" s="398"/>
      <c r="N394" s="398"/>
      <c r="O394" s="402"/>
      <c r="P394" s="402"/>
      <c r="Q394" s="171" t="str">
        <f>Calculator!M378</f>
        <v/>
      </c>
      <c r="R394" s="340" t="str">
        <f t="shared" si="11"/>
        <v/>
      </c>
      <c r="S394" s="380" t="str" cm="1">
        <f t="array" ref="S394">_xlfn.IFS(Q394="YES",IF(G394&lt;=Calculator!AS378*97%,"",IF(G394&gt;=Calculator!AS378*97%,ROUNDUP(Calculator!AS378*97%,0),ROUNDUP(Calculator!AS378*97%,0))),Q394="NO","",Q394="NA","",Q394="","")</f>
        <v/>
      </c>
      <c r="T394" s="381" cm="1">
        <f t="array" ref="T394">IF(LEN(F394)=0,2,IF(SUMPRODUCT(($F$19:$F$1518=F394)*($C$19:$C$1518=C394))&gt;1, 1, 0))</f>
        <v>2</v>
      </c>
      <c r="U394" s="381">
        <f t="array" ref="U394">IFERROR(1/SUMPRODUCT(($F$19:$F$1518=F394)*($C$19:$C$1518=C394)), IF(LEN(F394)&gt;0, 1, ""))</f>
        <v>6.6755674232309744E-4</v>
      </c>
      <c r="V394" s="382" t="str">
        <f>IF(H394="","",VALUE(IFERROR(CHOOSE(MATCH(H394,{0,1,2,3,4,5},0),2.5,3.5,4.5,5.5,6.5,7.5),"")))</f>
        <v/>
      </c>
      <c r="W394" s="382" t="str">
        <f>IF(AND(I394="YES",COUNTIFS(F$19:F394,F394,I$19:I394,"YES")=1),1,"")</f>
        <v/>
      </c>
      <c r="Z394" s="32"/>
    </row>
    <row r="395" spans="1:26" ht="12.95" customHeight="1" x14ac:dyDescent="0.2">
      <c r="A395" s="32" t="str">
        <f t="shared" si="10"/>
        <v xml:space="preserve"> UNIT </v>
      </c>
      <c r="B395" s="130">
        <v>377</v>
      </c>
      <c r="C395" s="197"/>
      <c r="D395" s="398"/>
      <c r="E395" s="398"/>
      <c r="F395" s="398"/>
      <c r="G395" s="399"/>
      <c r="H395" s="398"/>
      <c r="I395" s="400"/>
      <c r="J395" s="400"/>
      <c r="K395" s="401"/>
      <c r="L395" s="398"/>
      <c r="M395" s="398"/>
      <c r="N395" s="398"/>
      <c r="O395" s="402"/>
      <c r="P395" s="402"/>
      <c r="Q395" s="171" t="str">
        <f>Calculator!M379</f>
        <v/>
      </c>
      <c r="R395" s="340" t="str">
        <f t="shared" si="11"/>
        <v/>
      </c>
      <c r="S395" s="380" t="str" cm="1">
        <f t="array" ref="S395">_xlfn.IFS(Q395="YES",IF(G395&lt;=Calculator!AS379*97%,"",IF(G395&gt;=Calculator!AS379*97%,ROUNDUP(Calculator!AS379*97%,0),ROUNDUP(Calculator!AS379*97%,0))),Q395="NO","",Q395="NA","",Q395="","")</f>
        <v/>
      </c>
      <c r="T395" s="381" cm="1">
        <f t="array" ref="T395">IF(LEN(F395)=0,2,IF(SUMPRODUCT(($F$19:$F$1518=F395)*($C$19:$C$1518=C395))&gt;1, 1, 0))</f>
        <v>2</v>
      </c>
      <c r="U395" s="381">
        <f t="array" ref="U395">IFERROR(1/SUMPRODUCT(($F$19:$F$1518=F395)*($C$19:$C$1518=C395)), IF(LEN(F395)&gt;0, 1, ""))</f>
        <v>6.6755674232309744E-4</v>
      </c>
      <c r="V395" s="382" t="str">
        <f>IF(H395="","",VALUE(IFERROR(CHOOSE(MATCH(H395,{0,1,2,3,4,5},0),2.5,3.5,4.5,5.5,6.5,7.5),"")))</f>
        <v/>
      </c>
      <c r="W395" s="382" t="str">
        <f>IF(AND(I395="YES",COUNTIFS(F$19:F395,F395,I$19:I395,"YES")=1),1,"")</f>
        <v/>
      </c>
      <c r="Z395" s="32"/>
    </row>
    <row r="396" spans="1:26" ht="12.95" customHeight="1" x14ac:dyDescent="0.2">
      <c r="A396" s="32" t="str">
        <f t="shared" si="10"/>
        <v xml:space="preserve"> UNIT </v>
      </c>
      <c r="B396" s="130">
        <v>378</v>
      </c>
      <c r="C396" s="197"/>
      <c r="D396" s="398"/>
      <c r="E396" s="398"/>
      <c r="F396" s="398"/>
      <c r="G396" s="399"/>
      <c r="H396" s="398"/>
      <c r="I396" s="400"/>
      <c r="J396" s="400"/>
      <c r="K396" s="401"/>
      <c r="L396" s="398"/>
      <c r="M396" s="398"/>
      <c r="N396" s="398"/>
      <c r="O396" s="402"/>
      <c r="P396" s="402"/>
      <c r="Q396" s="171" t="str">
        <f>Calculator!M380</f>
        <v/>
      </c>
      <c r="R396" s="340" t="str">
        <f t="shared" si="11"/>
        <v/>
      </c>
      <c r="S396" s="380" t="str" cm="1">
        <f t="array" ref="S396">_xlfn.IFS(Q396="YES",IF(G396&lt;=Calculator!AS380*97%,"",IF(G396&gt;=Calculator!AS380*97%,ROUNDUP(Calculator!AS380*97%,0),ROUNDUP(Calculator!AS380*97%,0))),Q396="NO","",Q396="NA","",Q396="","")</f>
        <v/>
      </c>
      <c r="T396" s="381" cm="1">
        <f t="array" ref="T396">IF(LEN(F396)=0,2,IF(SUMPRODUCT(($F$19:$F$1518=F396)*($C$19:$C$1518=C396))&gt;1, 1, 0))</f>
        <v>2</v>
      </c>
      <c r="U396" s="381">
        <f t="array" ref="U396">IFERROR(1/SUMPRODUCT(($F$19:$F$1518=F396)*($C$19:$C$1518=C396)), IF(LEN(F396)&gt;0, 1, ""))</f>
        <v>6.6755674232309744E-4</v>
      </c>
      <c r="V396" s="382" t="str">
        <f>IF(H396="","",VALUE(IFERROR(CHOOSE(MATCH(H396,{0,1,2,3,4,5},0),2.5,3.5,4.5,5.5,6.5,7.5),"")))</f>
        <v/>
      </c>
      <c r="W396" s="382" t="str">
        <f>IF(AND(I396="YES",COUNTIFS(F$19:F396,F396,I$19:I396,"YES")=1),1,"")</f>
        <v/>
      </c>
      <c r="Z396" s="32"/>
    </row>
    <row r="397" spans="1:26" ht="12.95" customHeight="1" x14ac:dyDescent="0.2">
      <c r="A397" s="32" t="str">
        <f t="shared" si="10"/>
        <v xml:space="preserve"> UNIT </v>
      </c>
      <c r="B397" s="130">
        <v>379</v>
      </c>
      <c r="C397" s="197"/>
      <c r="D397" s="398"/>
      <c r="E397" s="398"/>
      <c r="F397" s="398"/>
      <c r="G397" s="399"/>
      <c r="H397" s="398"/>
      <c r="I397" s="400"/>
      <c r="J397" s="400"/>
      <c r="K397" s="401"/>
      <c r="L397" s="398"/>
      <c r="M397" s="398"/>
      <c r="N397" s="398"/>
      <c r="O397" s="402"/>
      <c r="P397" s="402"/>
      <c r="Q397" s="171" t="str">
        <f>Calculator!M381</f>
        <v/>
      </c>
      <c r="R397" s="340" t="str">
        <f t="shared" si="11"/>
        <v/>
      </c>
      <c r="S397" s="380" t="str" cm="1">
        <f t="array" ref="S397">_xlfn.IFS(Q397="YES",IF(G397&lt;=Calculator!AS381*97%,"",IF(G397&gt;=Calculator!AS381*97%,ROUNDUP(Calculator!AS381*97%,0),ROUNDUP(Calculator!AS381*97%,0))),Q397="NO","",Q397="NA","",Q397="","")</f>
        <v/>
      </c>
      <c r="T397" s="381" cm="1">
        <f t="array" ref="T397">IF(LEN(F397)=0,2,IF(SUMPRODUCT(($F$19:$F$1518=F397)*($C$19:$C$1518=C397))&gt;1, 1, 0))</f>
        <v>2</v>
      </c>
      <c r="U397" s="381">
        <f t="array" ref="U397">IFERROR(1/SUMPRODUCT(($F$19:$F$1518=F397)*($C$19:$C$1518=C397)), IF(LEN(F397)&gt;0, 1, ""))</f>
        <v>6.6755674232309744E-4</v>
      </c>
      <c r="V397" s="382" t="str">
        <f>IF(H397="","",VALUE(IFERROR(CHOOSE(MATCH(H397,{0,1,2,3,4,5},0),2.5,3.5,4.5,5.5,6.5,7.5),"")))</f>
        <v/>
      </c>
      <c r="W397" s="382" t="str">
        <f>IF(AND(I397="YES",COUNTIFS(F$19:F397,F397,I$19:I397,"YES")=1),1,"")</f>
        <v/>
      </c>
      <c r="Z397" s="32"/>
    </row>
    <row r="398" spans="1:26" ht="12.95" customHeight="1" x14ac:dyDescent="0.2">
      <c r="A398" s="32" t="str">
        <f t="shared" si="10"/>
        <v xml:space="preserve"> UNIT </v>
      </c>
      <c r="B398" s="130">
        <v>380</v>
      </c>
      <c r="C398" s="197"/>
      <c r="D398" s="398"/>
      <c r="E398" s="398"/>
      <c r="F398" s="398"/>
      <c r="G398" s="399"/>
      <c r="H398" s="398"/>
      <c r="I398" s="400"/>
      <c r="J398" s="400"/>
      <c r="K398" s="401"/>
      <c r="L398" s="398"/>
      <c r="M398" s="398"/>
      <c r="N398" s="398"/>
      <c r="O398" s="402"/>
      <c r="P398" s="402"/>
      <c r="Q398" s="171" t="str">
        <f>Calculator!M382</f>
        <v/>
      </c>
      <c r="R398" s="340" t="str">
        <f t="shared" si="11"/>
        <v/>
      </c>
      <c r="S398" s="380" t="str" cm="1">
        <f t="array" ref="S398">_xlfn.IFS(Q398="YES",IF(G398&lt;=Calculator!AS382*97%,"",IF(G398&gt;=Calculator!AS382*97%,ROUNDUP(Calculator!AS382*97%,0),ROUNDUP(Calculator!AS382*97%,0))),Q398="NO","",Q398="NA","",Q398="","")</f>
        <v/>
      </c>
      <c r="T398" s="381" cm="1">
        <f t="array" ref="T398">IF(LEN(F398)=0,2,IF(SUMPRODUCT(($F$19:$F$1518=F398)*($C$19:$C$1518=C398))&gt;1, 1, 0))</f>
        <v>2</v>
      </c>
      <c r="U398" s="381">
        <f t="array" ref="U398">IFERROR(1/SUMPRODUCT(($F$19:$F$1518=F398)*($C$19:$C$1518=C398)), IF(LEN(F398)&gt;0, 1, ""))</f>
        <v>6.6755674232309744E-4</v>
      </c>
      <c r="V398" s="382" t="str">
        <f>IF(H398="","",VALUE(IFERROR(CHOOSE(MATCH(H398,{0,1,2,3,4,5},0),2.5,3.5,4.5,5.5,6.5,7.5),"")))</f>
        <v/>
      </c>
      <c r="W398" s="382" t="str">
        <f>IF(AND(I398="YES",COUNTIFS(F$19:F398,F398,I$19:I398,"YES")=1),1,"")</f>
        <v/>
      </c>
      <c r="Z398" s="32"/>
    </row>
    <row r="399" spans="1:26" ht="12.95" customHeight="1" x14ac:dyDescent="0.2">
      <c r="A399" s="32" t="str">
        <f t="shared" si="10"/>
        <v xml:space="preserve"> UNIT </v>
      </c>
      <c r="B399" s="130">
        <v>381</v>
      </c>
      <c r="C399" s="197"/>
      <c r="D399" s="398"/>
      <c r="E399" s="398"/>
      <c r="F399" s="398"/>
      <c r="G399" s="399"/>
      <c r="H399" s="398"/>
      <c r="I399" s="400"/>
      <c r="J399" s="400"/>
      <c r="K399" s="401"/>
      <c r="L399" s="398"/>
      <c r="M399" s="398"/>
      <c r="N399" s="398"/>
      <c r="O399" s="402"/>
      <c r="P399" s="402"/>
      <c r="Q399" s="171" t="str">
        <f>Calculator!M383</f>
        <v/>
      </c>
      <c r="R399" s="340" t="str">
        <f t="shared" si="11"/>
        <v/>
      </c>
      <c r="S399" s="380" t="str" cm="1">
        <f t="array" ref="S399">_xlfn.IFS(Q399="YES",IF(G399&lt;=Calculator!AS383*97%,"",IF(G399&gt;=Calculator!AS383*97%,ROUNDUP(Calculator!AS383*97%,0),ROUNDUP(Calculator!AS383*97%,0))),Q399="NO","",Q399="NA","",Q399="","")</f>
        <v/>
      </c>
      <c r="T399" s="381" cm="1">
        <f t="array" ref="T399">IF(LEN(F399)=0,2,IF(SUMPRODUCT(($F$19:$F$1518=F399)*($C$19:$C$1518=C399))&gt;1, 1, 0))</f>
        <v>2</v>
      </c>
      <c r="U399" s="381">
        <f t="array" ref="U399">IFERROR(1/SUMPRODUCT(($F$19:$F$1518=F399)*($C$19:$C$1518=C399)), IF(LEN(F399)&gt;0, 1, ""))</f>
        <v>6.6755674232309744E-4</v>
      </c>
      <c r="V399" s="382" t="str">
        <f>IF(H399="","",VALUE(IFERROR(CHOOSE(MATCH(H399,{0,1,2,3,4,5},0),2.5,3.5,4.5,5.5,6.5,7.5),"")))</f>
        <v/>
      </c>
      <c r="W399" s="382" t="str">
        <f>IF(AND(I399="YES",COUNTIFS(F$19:F399,F399,I$19:I399,"YES")=1),1,"")</f>
        <v/>
      </c>
      <c r="Z399" s="32"/>
    </row>
    <row r="400" spans="1:26" ht="12.95" customHeight="1" x14ac:dyDescent="0.2">
      <c r="A400" s="32" t="str">
        <f t="shared" si="10"/>
        <v xml:space="preserve"> UNIT </v>
      </c>
      <c r="B400" s="130">
        <v>382</v>
      </c>
      <c r="C400" s="197"/>
      <c r="D400" s="398"/>
      <c r="E400" s="398"/>
      <c r="F400" s="398"/>
      <c r="G400" s="399"/>
      <c r="H400" s="398"/>
      <c r="I400" s="400"/>
      <c r="J400" s="400"/>
      <c r="K400" s="401"/>
      <c r="L400" s="398"/>
      <c r="M400" s="398"/>
      <c r="N400" s="398"/>
      <c r="O400" s="402"/>
      <c r="P400" s="402"/>
      <c r="Q400" s="171" t="str">
        <f>Calculator!M384</f>
        <v/>
      </c>
      <c r="R400" s="340" t="str">
        <f t="shared" si="11"/>
        <v/>
      </c>
      <c r="S400" s="380" t="str" cm="1">
        <f t="array" ref="S400">_xlfn.IFS(Q400="YES",IF(G400&lt;=Calculator!AS384*97%,"",IF(G400&gt;=Calculator!AS384*97%,ROUNDUP(Calculator!AS384*97%,0),ROUNDUP(Calculator!AS384*97%,0))),Q400="NO","",Q400="NA","",Q400="","")</f>
        <v/>
      </c>
      <c r="T400" s="381" cm="1">
        <f t="array" ref="T400">IF(LEN(F400)=0,2,IF(SUMPRODUCT(($F$19:$F$1518=F400)*($C$19:$C$1518=C400))&gt;1, 1, 0))</f>
        <v>2</v>
      </c>
      <c r="U400" s="381">
        <f t="array" ref="U400">IFERROR(1/SUMPRODUCT(($F$19:$F$1518=F400)*($C$19:$C$1518=C400)), IF(LEN(F400)&gt;0, 1, ""))</f>
        <v>6.6755674232309744E-4</v>
      </c>
      <c r="V400" s="382" t="str">
        <f>IF(H400="","",VALUE(IFERROR(CHOOSE(MATCH(H400,{0,1,2,3,4,5},0),2.5,3.5,4.5,5.5,6.5,7.5),"")))</f>
        <v/>
      </c>
      <c r="W400" s="382" t="str">
        <f>IF(AND(I400="YES",COUNTIFS(F$19:F400,F400,I$19:I400,"YES")=1),1,"")</f>
        <v/>
      </c>
      <c r="Z400" s="32"/>
    </row>
    <row r="401" spans="1:26" ht="12.95" customHeight="1" x14ac:dyDescent="0.2">
      <c r="A401" s="32" t="str">
        <f t="shared" si="10"/>
        <v xml:space="preserve"> UNIT </v>
      </c>
      <c r="B401" s="130">
        <v>383</v>
      </c>
      <c r="C401" s="197"/>
      <c r="D401" s="398"/>
      <c r="E401" s="398"/>
      <c r="F401" s="398"/>
      <c r="G401" s="399"/>
      <c r="H401" s="398"/>
      <c r="I401" s="400"/>
      <c r="J401" s="400"/>
      <c r="K401" s="401"/>
      <c r="L401" s="398"/>
      <c r="M401" s="398"/>
      <c r="N401" s="398"/>
      <c r="O401" s="402"/>
      <c r="P401" s="402"/>
      <c r="Q401" s="171" t="str">
        <f>Calculator!M385</f>
        <v/>
      </c>
      <c r="R401" s="340" t="str">
        <f t="shared" si="11"/>
        <v/>
      </c>
      <c r="S401" s="380" t="str" cm="1">
        <f t="array" ref="S401">_xlfn.IFS(Q401="YES",IF(G401&lt;=Calculator!AS385*97%,"",IF(G401&gt;=Calculator!AS385*97%,ROUNDUP(Calculator!AS385*97%,0),ROUNDUP(Calculator!AS385*97%,0))),Q401="NO","",Q401="NA","",Q401="","")</f>
        <v/>
      </c>
      <c r="T401" s="381" cm="1">
        <f t="array" ref="T401">IF(LEN(F401)=0,2,IF(SUMPRODUCT(($F$19:$F$1518=F401)*($C$19:$C$1518=C401))&gt;1, 1, 0))</f>
        <v>2</v>
      </c>
      <c r="U401" s="381">
        <f t="array" ref="U401">IFERROR(1/SUMPRODUCT(($F$19:$F$1518=F401)*($C$19:$C$1518=C401)), IF(LEN(F401)&gt;0, 1, ""))</f>
        <v>6.6755674232309744E-4</v>
      </c>
      <c r="V401" s="382" t="str">
        <f>IF(H401="","",VALUE(IFERROR(CHOOSE(MATCH(H401,{0,1,2,3,4,5},0),2.5,3.5,4.5,5.5,6.5,7.5),"")))</f>
        <v/>
      </c>
      <c r="W401" s="382" t="str">
        <f>IF(AND(I401="YES",COUNTIFS(F$19:F401,F401,I$19:I401,"YES")=1),1,"")</f>
        <v/>
      </c>
      <c r="Z401" s="32"/>
    </row>
    <row r="402" spans="1:26" ht="12.95" customHeight="1" x14ac:dyDescent="0.2">
      <c r="A402" s="32" t="str">
        <f t="shared" si="10"/>
        <v xml:space="preserve"> UNIT </v>
      </c>
      <c r="B402" s="130">
        <v>384</v>
      </c>
      <c r="C402" s="197"/>
      <c r="D402" s="398"/>
      <c r="E402" s="398"/>
      <c r="F402" s="398"/>
      <c r="G402" s="399"/>
      <c r="H402" s="398"/>
      <c r="I402" s="400"/>
      <c r="J402" s="400"/>
      <c r="K402" s="401"/>
      <c r="L402" s="398"/>
      <c r="M402" s="398"/>
      <c r="N402" s="398"/>
      <c r="O402" s="402"/>
      <c r="P402" s="402"/>
      <c r="Q402" s="171" t="str">
        <f>Calculator!M386</f>
        <v/>
      </c>
      <c r="R402" s="340" t="str">
        <f t="shared" si="11"/>
        <v/>
      </c>
      <c r="S402" s="380" t="str" cm="1">
        <f t="array" ref="S402">_xlfn.IFS(Q402="YES",IF(G402&lt;=Calculator!AS386*97%,"",IF(G402&gt;=Calculator!AS386*97%,ROUNDUP(Calculator!AS386*97%,0),ROUNDUP(Calculator!AS386*97%,0))),Q402="NO","",Q402="NA","",Q402="","")</f>
        <v/>
      </c>
      <c r="T402" s="381" cm="1">
        <f t="array" ref="T402">IF(LEN(F402)=0,2,IF(SUMPRODUCT(($F$19:$F$1518=F402)*($C$19:$C$1518=C402))&gt;1, 1, 0))</f>
        <v>2</v>
      </c>
      <c r="U402" s="381">
        <f t="array" ref="U402">IFERROR(1/SUMPRODUCT(($F$19:$F$1518=F402)*($C$19:$C$1518=C402)), IF(LEN(F402)&gt;0, 1, ""))</f>
        <v>6.6755674232309744E-4</v>
      </c>
      <c r="V402" s="382" t="str">
        <f>IF(H402="","",VALUE(IFERROR(CHOOSE(MATCH(H402,{0,1,2,3,4,5},0),2.5,3.5,4.5,5.5,6.5,7.5),"")))</f>
        <v/>
      </c>
      <c r="W402" s="382" t="str">
        <f>IF(AND(I402="YES",COUNTIFS(F$19:F402,F402,I$19:I402,"YES")=1),1,"")</f>
        <v/>
      </c>
      <c r="Z402" s="32"/>
    </row>
    <row r="403" spans="1:26" ht="12.95" customHeight="1" x14ac:dyDescent="0.2">
      <c r="A403" s="32" t="str">
        <f t="shared" ref="A403:A466" si="12">C403&amp;" "&amp;"UNIT"&amp;" "&amp;F403</f>
        <v xml:space="preserve"> UNIT </v>
      </c>
      <c r="B403" s="130">
        <v>385</v>
      </c>
      <c r="C403" s="197"/>
      <c r="D403" s="398"/>
      <c r="E403" s="398"/>
      <c r="F403" s="398"/>
      <c r="G403" s="399"/>
      <c r="H403" s="398"/>
      <c r="I403" s="400"/>
      <c r="J403" s="400"/>
      <c r="K403" s="401"/>
      <c r="L403" s="398"/>
      <c r="M403" s="398"/>
      <c r="N403" s="398"/>
      <c r="O403" s="402"/>
      <c r="P403" s="402"/>
      <c r="Q403" s="171" t="str">
        <f>Calculator!M387</f>
        <v/>
      </c>
      <c r="R403" s="340" t="str">
        <f t="shared" si="11"/>
        <v/>
      </c>
      <c r="S403" s="380" t="str" cm="1">
        <f t="array" ref="S403">_xlfn.IFS(Q403="YES",IF(G403&lt;=Calculator!AS387*97%,"",IF(G403&gt;=Calculator!AS387*97%,ROUNDUP(Calculator!AS387*97%,0),ROUNDUP(Calculator!AS387*97%,0))),Q403="NO","",Q403="NA","",Q403="","")</f>
        <v/>
      </c>
      <c r="T403" s="381" cm="1">
        <f t="array" ref="T403">IF(LEN(F403)=0,2,IF(SUMPRODUCT(($F$19:$F$1518=F403)*($C$19:$C$1518=C403))&gt;1, 1, 0))</f>
        <v>2</v>
      </c>
      <c r="U403" s="381">
        <f t="array" ref="U403">IFERROR(1/SUMPRODUCT(($F$19:$F$1518=F403)*($C$19:$C$1518=C403)), IF(LEN(F403)&gt;0, 1, ""))</f>
        <v>6.6755674232309744E-4</v>
      </c>
      <c r="V403" s="382" t="str">
        <f>IF(H403="","",VALUE(IFERROR(CHOOSE(MATCH(H403,{0,1,2,3,4,5},0),2.5,3.5,4.5,5.5,6.5,7.5),"")))</f>
        <v/>
      </c>
      <c r="W403" s="382" t="str">
        <f>IF(AND(I403="YES",COUNTIFS(F$19:F403,F403,I$19:I403,"YES")=1),1,"")</f>
        <v/>
      </c>
      <c r="Z403" s="32"/>
    </row>
    <row r="404" spans="1:26" ht="12.95" customHeight="1" x14ac:dyDescent="0.2">
      <c r="A404" s="32" t="str">
        <f t="shared" si="12"/>
        <v xml:space="preserve"> UNIT </v>
      </c>
      <c r="B404" s="130">
        <v>386</v>
      </c>
      <c r="C404" s="197"/>
      <c r="D404" s="398"/>
      <c r="E404" s="398"/>
      <c r="F404" s="398"/>
      <c r="G404" s="399"/>
      <c r="H404" s="398"/>
      <c r="I404" s="400"/>
      <c r="J404" s="400"/>
      <c r="K404" s="401"/>
      <c r="L404" s="398"/>
      <c r="M404" s="398"/>
      <c r="N404" s="398"/>
      <c r="O404" s="402"/>
      <c r="P404" s="402"/>
      <c r="Q404" s="171" t="str">
        <f>Calculator!M388</f>
        <v/>
      </c>
      <c r="R404" s="340" t="str">
        <f t="shared" ref="R404:R467" si="13">IF(Q404="YES",IF(S404&lt;G404,S404,G404),"")</f>
        <v/>
      </c>
      <c r="S404" s="380" t="str" cm="1">
        <f t="array" ref="S404">_xlfn.IFS(Q404="YES",IF(G404&lt;=Calculator!AS388*97%,"",IF(G404&gt;=Calculator!AS388*97%,ROUNDUP(Calculator!AS388*97%,0),ROUNDUP(Calculator!AS388*97%,0))),Q404="NO","",Q404="NA","",Q404="","")</f>
        <v/>
      </c>
      <c r="T404" s="381" cm="1">
        <f t="array" ref="T404">IF(LEN(F404)=0,2,IF(SUMPRODUCT(($F$19:$F$1518=F404)*($C$19:$C$1518=C404))&gt;1, 1, 0))</f>
        <v>2</v>
      </c>
      <c r="U404" s="381">
        <f t="array" ref="U404">IFERROR(1/SUMPRODUCT(($F$19:$F$1518=F404)*($C$19:$C$1518=C404)), IF(LEN(F404)&gt;0, 1, ""))</f>
        <v>6.6755674232309744E-4</v>
      </c>
      <c r="V404" s="382" t="str">
        <f>IF(H404="","",VALUE(IFERROR(CHOOSE(MATCH(H404,{0,1,2,3,4,5},0),2.5,3.5,4.5,5.5,6.5,7.5),"")))</f>
        <v/>
      </c>
      <c r="W404" s="382" t="str">
        <f>IF(AND(I404="YES",COUNTIFS(F$19:F404,F404,I$19:I404,"YES")=1),1,"")</f>
        <v/>
      </c>
      <c r="Z404" s="32"/>
    </row>
    <row r="405" spans="1:26" ht="12.95" customHeight="1" x14ac:dyDescent="0.2">
      <c r="A405" s="32" t="str">
        <f t="shared" si="12"/>
        <v xml:space="preserve"> UNIT </v>
      </c>
      <c r="B405" s="130">
        <v>387</v>
      </c>
      <c r="C405" s="197"/>
      <c r="D405" s="398"/>
      <c r="E405" s="398"/>
      <c r="F405" s="398"/>
      <c r="G405" s="399"/>
      <c r="H405" s="398"/>
      <c r="I405" s="400"/>
      <c r="J405" s="400"/>
      <c r="K405" s="401"/>
      <c r="L405" s="398"/>
      <c r="M405" s="398"/>
      <c r="N405" s="398"/>
      <c r="O405" s="402"/>
      <c r="P405" s="402"/>
      <c r="Q405" s="171" t="str">
        <f>Calculator!M389</f>
        <v/>
      </c>
      <c r="R405" s="340" t="str">
        <f t="shared" si="13"/>
        <v/>
      </c>
      <c r="S405" s="380" t="str" cm="1">
        <f t="array" ref="S405">_xlfn.IFS(Q405="YES",IF(G405&lt;=Calculator!AS389*97%,"",IF(G405&gt;=Calculator!AS389*97%,ROUNDUP(Calculator!AS389*97%,0),ROUNDUP(Calculator!AS389*97%,0))),Q405="NO","",Q405="NA","",Q405="","")</f>
        <v/>
      </c>
      <c r="T405" s="381" cm="1">
        <f t="array" ref="T405">IF(LEN(F405)=0,2,IF(SUMPRODUCT(($F$19:$F$1518=F405)*($C$19:$C$1518=C405))&gt;1, 1, 0))</f>
        <v>2</v>
      </c>
      <c r="U405" s="381">
        <f t="array" ref="U405">IFERROR(1/SUMPRODUCT(($F$19:$F$1518=F405)*($C$19:$C$1518=C405)), IF(LEN(F405)&gt;0, 1, ""))</f>
        <v>6.6755674232309744E-4</v>
      </c>
      <c r="V405" s="382" t="str">
        <f>IF(H405="","",VALUE(IFERROR(CHOOSE(MATCH(H405,{0,1,2,3,4,5},0),2.5,3.5,4.5,5.5,6.5,7.5),"")))</f>
        <v/>
      </c>
      <c r="W405" s="382" t="str">
        <f>IF(AND(I405="YES",COUNTIFS(F$19:F405,F405,I$19:I405,"YES")=1),1,"")</f>
        <v/>
      </c>
      <c r="Z405" s="32"/>
    </row>
    <row r="406" spans="1:26" ht="12.95" customHeight="1" x14ac:dyDescent="0.2">
      <c r="A406" s="32" t="str">
        <f t="shared" si="12"/>
        <v xml:space="preserve"> UNIT </v>
      </c>
      <c r="B406" s="130">
        <v>388</v>
      </c>
      <c r="C406" s="197"/>
      <c r="D406" s="398"/>
      <c r="E406" s="398"/>
      <c r="F406" s="398"/>
      <c r="G406" s="399"/>
      <c r="H406" s="398"/>
      <c r="I406" s="400"/>
      <c r="J406" s="400"/>
      <c r="K406" s="401"/>
      <c r="L406" s="398"/>
      <c r="M406" s="398"/>
      <c r="N406" s="398"/>
      <c r="O406" s="402"/>
      <c r="P406" s="402"/>
      <c r="Q406" s="171" t="str">
        <f>Calculator!M390</f>
        <v/>
      </c>
      <c r="R406" s="340" t="str">
        <f t="shared" si="13"/>
        <v/>
      </c>
      <c r="S406" s="380" t="str" cm="1">
        <f t="array" ref="S406">_xlfn.IFS(Q406="YES",IF(G406&lt;=Calculator!AS390*97%,"",IF(G406&gt;=Calculator!AS390*97%,ROUNDUP(Calculator!AS390*97%,0),ROUNDUP(Calculator!AS390*97%,0))),Q406="NO","",Q406="NA","",Q406="","")</f>
        <v/>
      </c>
      <c r="T406" s="381" cm="1">
        <f t="array" ref="T406">IF(LEN(F406)=0,2,IF(SUMPRODUCT(($F$19:$F$1518=F406)*($C$19:$C$1518=C406))&gt;1, 1, 0))</f>
        <v>2</v>
      </c>
      <c r="U406" s="381">
        <f t="array" ref="U406">IFERROR(1/SUMPRODUCT(($F$19:$F$1518=F406)*($C$19:$C$1518=C406)), IF(LEN(F406)&gt;0, 1, ""))</f>
        <v>6.6755674232309744E-4</v>
      </c>
      <c r="V406" s="382" t="str">
        <f>IF(H406="","",VALUE(IFERROR(CHOOSE(MATCH(H406,{0,1,2,3,4,5},0),2.5,3.5,4.5,5.5,6.5,7.5),"")))</f>
        <v/>
      </c>
      <c r="W406" s="382" t="str">
        <f>IF(AND(I406="YES",COUNTIFS(F$19:F406,F406,I$19:I406,"YES")=1),1,"")</f>
        <v/>
      </c>
      <c r="Z406" s="32"/>
    </row>
    <row r="407" spans="1:26" ht="12.95" customHeight="1" x14ac:dyDescent="0.2">
      <c r="A407" s="32" t="str">
        <f t="shared" si="12"/>
        <v xml:space="preserve"> UNIT </v>
      </c>
      <c r="B407" s="130">
        <v>389</v>
      </c>
      <c r="C407" s="197"/>
      <c r="D407" s="398"/>
      <c r="E407" s="398"/>
      <c r="F407" s="398"/>
      <c r="G407" s="399"/>
      <c r="H407" s="398"/>
      <c r="I407" s="400"/>
      <c r="J407" s="400"/>
      <c r="K407" s="401"/>
      <c r="L407" s="398"/>
      <c r="M407" s="398"/>
      <c r="N407" s="398"/>
      <c r="O407" s="402"/>
      <c r="P407" s="402"/>
      <c r="Q407" s="171" t="str">
        <f>Calculator!M391</f>
        <v/>
      </c>
      <c r="R407" s="340" t="str">
        <f t="shared" si="13"/>
        <v/>
      </c>
      <c r="S407" s="380" t="str" cm="1">
        <f t="array" ref="S407">_xlfn.IFS(Q407="YES",IF(G407&lt;=Calculator!AS391*97%,"",IF(G407&gt;=Calculator!AS391*97%,ROUNDUP(Calculator!AS391*97%,0),ROUNDUP(Calculator!AS391*97%,0))),Q407="NO","",Q407="NA","",Q407="","")</f>
        <v/>
      </c>
      <c r="T407" s="381" cm="1">
        <f t="array" ref="T407">IF(LEN(F407)=0,2,IF(SUMPRODUCT(($F$19:$F$1518=F407)*($C$19:$C$1518=C407))&gt;1, 1, 0))</f>
        <v>2</v>
      </c>
      <c r="U407" s="381">
        <f t="array" ref="U407">IFERROR(1/SUMPRODUCT(($F$19:$F$1518=F407)*($C$19:$C$1518=C407)), IF(LEN(F407)&gt;0, 1, ""))</f>
        <v>6.6755674232309744E-4</v>
      </c>
      <c r="V407" s="382" t="str">
        <f>IF(H407="","",VALUE(IFERROR(CHOOSE(MATCH(H407,{0,1,2,3,4,5},0),2.5,3.5,4.5,5.5,6.5,7.5),"")))</f>
        <v/>
      </c>
      <c r="W407" s="382" t="str">
        <f>IF(AND(I407="YES",COUNTIFS(F$19:F407,F407,I$19:I407,"YES")=1),1,"")</f>
        <v/>
      </c>
      <c r="Z407" s="32"/>
    </row>
    <row r="408" spans="1:26" ht="12.95" customHeight="1" x14ac:dyDescent="0.2">
      <c r="A408" s="32" t="str">
        <f t="shared" si="12"/>
        <v xml:space="preserve"> UNIT </v>
      </c>
      <c r="B408" s="130">
        <v>390</v>
      </c>
      <c r="C408" s="197"/>
      <c r="D408" s="398"/>
      <c r="E408" s="398"/>
      <c r="F408" s="398"/>
      <c r="G408" s="399"/>
      <c r="H408" s="398"/>
      <c r="I408" s="400"/>
      <c r="J408" s="400"/>
      <c r="K408" s="401"/>
      <c r="L408" s="398"/>
      <c r="M408" s="398"/>
      <c r="N408" s="398"/>
      <c r="O408" s="402"/>
      <c r="P408" s="402"/>
      <c r="Q408" s="171" t="str">
        <f>Calculator!M392</f>
        <v/>
      </c>
      <c r="R408" s="340" t="str">
        <f t="shared" si="13"/>
        <v/>
      </c>
      <c r="S408" s="380" t="str" cm="1">
        <f t="array" ref="S408">_xlfn.IFS(Q408="YES",IF(G408&lt;=Calculator!AS392*97%,"",IF(G408&gt;=Calculator!AS392*97%,ROUNDUP(Calculator!AS392*97%,0),ROUNDUP(Calculator!AS392*97%,0))),Q408="NO","",Q408="NA","",Q408="","")</f>
        <v/>
      </c>
      <c r="T408" s="381" cm="1">
        <f t="array" ref="T408">IF(LEN(F408)=0,2,IF(SUMPRODUCT(($F$19:$F$1518=F408)*($C$19:$C$1518=C408))&gt;1, 1, 0))</f>
        <v>2</v>
      </c>
      <c r="U408" s="381">
        <f t="array" ref="U408">IFERROR(1/SUMPRODUCT(($F$19:$F$1518=F408)*($C$19:$C$1518=C408)), IF(LEN(F408)&gt;0, 1, ""))</f>
        <v>6.6755674232309744E-4</v>
      </c>
      <c r="V408" s="382" t="str">
        <f>IF(H408="","",VALUE(IFERROR(CHOOSE(MATCH(H408,{0,1,2,3,4,5},0),2.5,3.5,4.5,5.5,6.5,7.5),"")))</f>
        <v/>
      </c>
      <c r="W408" s="382" t="str">
        <f>IF(AND(I408="YES",COUNTIFS(F$19:F408,F408,I$19:I408,"YES")=1),1,"")</f>
        <v/>
      </c>
      <c r="Z408" s="32"/>
    </row>
    <row r="409" spans="1:26" ht="12.95" customHeight="1" x14ac:dyDescent="0.2">
      <c r="A409" s="32" t="str">
        <f t="shared" si="12"/>
        <v xml:space="preserve"> UNIT </v>
      </c>
      <c r="B409" s="130">
        <v>391</v>
      </c>
      <c r="C409" s="197"/>
      <c r="D409" s="398"/>
      <c r="E409" s="398"/>
      <c r="F409" s="398"/>
      <c r="G409" s="399"/>
      <c r="H409" s="398"/>
      <c r="I409" s="400"/>
      <c r="J409" s="400"/>
      <c r="K409" s="401"/>
      <c r="L409" s="398"/>
      <c r="M409" s="398"/>
      <c r="N409" s="398"/>
      <c r="O409" s="402"/>
      <c r="P409" s="402"/>
      <c r="Q409" s="171" t="str">
        <f>Calculator!M393</f>
        <v/>
      </c>
      <c r="R409" s="340" t="str">
        <f t="shared" si="13"/>
        <v/>
      </c>
      <c r="S409" s="380" t="str" cm="1">
        <f t="array" ref="S409">_xlfn.IFS(Q409="YES",IF(G409&lt;=Calculator!AS393*97%,"",IF(G409&gt;=Calculator!AS393*97%,ROUNDUP(Calculator!AS393*97%,0),ROUNDUP(Calculator!AS393*97%,0))),Q409="NO","",Q409="NA","",Q409="","")</f>
        <v/>
      </c>
      <c r="T409" s="381" cm="1">
        <f t="array" ref="T409">IF(LEN(F409)=0,2,IF(SUMPRODUCT(($F$19:$F$1518=F409)*($C$19:$C$1518=C409))&gt;1, 1, 0))</f>
        <v>2</v>
      </c>
      <c r="U409" s="381">
        <f t="array" ref="U409">IFERROR(1/SUMPRODUCT(($F$19:$F$1518=F409)*($C$19:$C$1518=C409)), IF(LEN(F409)&gt;0, 1, ""))</f>
        <v>6.6755674232309744E-4</v>
      </c>
      <c r="V409" s="382" t="str">
        <f>IF(H409="","",VALUE(IFERROR(CHOOSE(MATCH(H409,{0,1,2,3,4,5},0),2.5,3.5,4.5,5.5,6.5,7.5),"")))</f>
        <v/>
      </c>
      <c r="W409" s="382" t="str">
        <f>IF(AND(I409="YES",COUNTIFS(F$19:F409,F409,I$19:I409,"YES")=1),1,"")</f>
        <v/>
      </c>
      <c r="Z409" s="32"/>
    </row>
    <row r="410" spans="1:26" ht="12.95" customHeight="1" x14ac:dyDescent="0.2">
      <c r="A410" s="32" t="str">
        <f t="shared" si="12"/>
        <v xml:space="preserve"> UNIT </v>
      </c>
      <c r="B410" s="130">
        <v>392</v>
      </c>
      <c r="C410" s="197"/>
      <c r="D410" s="398"/>
      <c r="E410" s="398"/>
      <c r="F410" s="398"/>
      <c r="G410" s="399"/>
      <c r="H410" s="398"/>
      <c r="I410" s="400"/>
      <c r="J410" s="400"/>
      <c r="K410" s="401"/>
      <c r="L410" s="398"/>
      <c r="M410" s="398"/>
      <c r="N410" s="398"/>
      <c r="O410" s="402"/>
      <c r="P410" s="402"/>
      <c r="Q410" s="171" t="str">
        <f>Calculator!M394</f>
        <v/>
      </c>
      <c r="R410" s="340" t="str">
        <f t="shared" si="13"/>
        <v/>
      </c>
      <c r="S410" s="380" t="str" cm="1">
        <f t="array" ref="S410">_xlfn.IFS(Q410="YES",IF(G410&lt;=Calculator!AS394*97%,"",IF(G410&gt;=Calculator!AS394*97%,ROUNDUP(Calculator!AS394*97%,0),ROUNDUP(Calculator!AS394*97%,0))),Q410="NO","",Q410="NA","",Q410="","")</f>
        <v/>
      </c>
      <c r="T410" s="381" cm="1">
        <f t="array" ref="T410">IF(LEN(F410)=0,2,IF(SUMPRODUCT(($F$19:$F$1518=F410)*($C$19:$C$1518=C410))&gt;1, 1, 0))</f>
        <v>2</v>
      </c>
      <c r="U410" s="381">
        <f t="array" ref="U410">IFERROR(1/SUMPRODUCT(($F$19:$F$1518=F410)*($C$19:$C$1518=C410)), IF(LEN(F410)&gt;0, 1, ""))</f>
        <v>6.6755674232309744E-4</v>
      </c>
      <c r="V410" s="382" t="str">
        <f>IF(H410="","",VALUE(IFERROR(CHOOSE(MATCH(H410,{0,1,2,3,4,5},0),2.5,3.5,4.5,5.5,6.5,7.5),"")))</f>
        <v/>
      </c>
      <c r="W410" s="382" t="str">
        <f>IF(AND(I410="YES",COUNTIFS(F$19:F410,F410,I$19:I410,"YES")=1),1,"")</f>
        <v/>
      </c>
      <c r="Z410" s="32"/>
    </row>
    <row r="411" spans="1:26" ht="12.95" customHeight="1" x14ac:dyDescent="0.2">
      <c r="A411" s="32" t="str">
        <f t="shared" si="12"/>
        <v xml:space="preserve"> UNIT </v>
      </c>
      <c r="B411" s="130">
        <v>393</v>
      </c>
      <c r="C411" s="197"/>
      <c r="D411" s="398"/>
      <c r="E411" s="398"/>
      <c r="F411" s="398"/>
      <c r="G411" s="399"/>
      <c r="H411" s="398"/>
      <c r="I411" s="400"/>
      <c r="J411" s="400"/>
      <c r="K411" s="401"/>
      <c r="L411" s="398"/>
      <c r="M411" s="398"/>
      <c r="N411" s="398"/>
      <c r="O411" s="402"/>
      <c r="P411" s="402"/>
      <c r="Q411" s="171" t="str">
        <f>Calculator!M395</f>
        <v/>
      </c>
      <c r="R411" s="340" t="str">
        <f t="shared" si="13"/>
        <v/>
      </c>
      <c r="S411" s="380" t="str" cm="1">
        <f t="array" ref="S411">_xlfn.IFS(Q411="YES",IF(G411&lt;=Calculator!AS395*97%,"",IF(G411&gt;=Calculator!AS395*97%,ROUNDUP(Calculator!AS395*97%,0),ROUNDUP(Calculator!AS395*97%,0))),Q411="NO","",Q411="NA","",Q411="","")</f>
        <v/>
      </c>
      <c r="T411" s="381" cm="1">
        <f t="array" ref="T411">IF(LEN(F411)=0,2,IF(SUMPRODUCT(($F$19:$F$1518=F411)*($C$19:$C$1518=C411))&gt;1, 1, 0))</f>
        <v>2</v>
      </c>
      <c r="U411" s="381">
        <f t="array" ref="U411">IFERROR(1/SUMPRODUCT(($F$19:$F$1518=F411)*($C$19:$C$1518=C411)), IF(LEN(F411)&gt;0, 1, ""))</f>
        <v>6.6755674232309744E-4</v>
      </c>
      <c r="V411" s="382" t="str">
        <f>IF(H411="","",VALUE(IFERROR(CHOOSE(MATCH(H411,{0,1,2,3,4,5},0),2.5,3.5,4.5,5.5,6.5,7.5),"")))</f>
        <v/>
      </c>
      <c r="W411" s="382" t="str">
        <f>IF(AND(I411="YES",COUNTIFS(F$19:F411,F411,I$19:I411,"YES")=1),1,"")</f>
        <v/>
      </c>
      <c r="Z411" s="32"/>
    </row>
    <row r="412" spans="1:26" ht="12.95" customHeight="1" x14ac:dyDescent="0.2">
      <c r="A412" s="32" t="str">
        <f t="shared" si="12"/>
        <v xml:space="preserve"> UNIT </v>
      </c>
      <c r="B412" s="130">
        <v>394</v>
      </c>
      <c r="C412" s="197"/>
      <c r="D412" s="398"/>
      <c r="E412" s="398"/>
      <c r="F412" s="398"/>
      <c r="G412" s="399"/>
      <c r="H412" s="398"/>
      <c r="I412" s="400"/>
      <c r="J412" s="400"/>
      <c r="K412" s="401"/>
      <c r="L412" s="398"/>
      <c r="M412" s="398"/>
      <c r="N412" s="398"/>
      <c r="O412" s="402"/>
      <c r="P412" s="402"/>
      <c r="Q412" s="171" t="str">
        <f>Calculator!M396</f>
        <v/>
      </c>
      <c r="R412" s="340" t="str">
        <f t="shared" si="13"/>
        <v/>
      </c>
      <c r="S412" s="380" t="str" cm="1">
        <f t="array" ref="S412">_xlfn.IFS(Q412="YES",IF(G412&lt;=Calculator!AS396*97%,"",IF(G412&gt;=Calculator!AS396*97%,ROUNDUP(Calculator!AS396*97%,0),ROUNDUP(Calculator!AS396*97%,0))),Q412="NO","",Q412="NA","",Q412="","")</f>
        <v/>
      </c>
      <c r="T412" s="381" cm="1">
        <f t="array" ref="T412">IF(LEN(F412)=0,2,IF(SUMPRODUCT(($F$19:$F$1518=F412)*($C$19:$C$1518=C412))&gt;1, 1, 0))</f>
        <v>2</v>
      </c>
      <c r="U412" s="381">
        <f t="array" ref="U412">IFERROR(1/SUMPRODUCT(($F$19:$F$1518=F412)*($C$19:$C$1518=C412)), IF(LEN(F412)&gt;0, 1, ""))</f>
        <v>6.6755674232309744E-4</v>
      </c>
      <c r="V412" s="382" t="str">
        <f>IF(H412="","",VALUE(IFERROR(CHOOSE(MATCH(H412,{0,1,2,3,4,5},0),2.5,3.5,4.5,5.5,6.5,7.5),"")))</f>
        <v/>
      </c>
      <c r="W412" s="382" t="str">
        <f>IF(AND(I412="YES",COUNTIFS(F$19:F412,F412,I$19:I412,"YES")=1),1,"")</f>
        <v/>
      </c>
      <c r="Z412" s="32"/>
    </row>
    <row r="413" spans="1:26" ht="12.95" customHeight="1" x14ac:dyDescent="0.2">
      <c r="A413" s="32" t="str">
        <f t="shared" si="12"/>
        <v xml:space="preserve"> UNIT </v>
      </c>
      <c r="B413" s="130">
        <v>395</v>
      </c>
      <c r="C413" s="197"/>
      <c r="D413" s="398"/>
      <c r="E413" s="398"/>
      <c r="F413" s="398"/>
      <c r="G413" s="399"/>
      <c r="H413" s="398"/>
      <c r="I413" s="400"/>
      <c r="J413" s="400"/>
      <c r="K413" s="401"/>
      <c r="L413" s="398"/>
      <c r="M413" s="398"/>
      <c r="N413" s="398"/>
      <c r="O413" s="402"/>
      <c r="P413" s="402"/>
      <c r="Q413" s="171" t="str">
        <f>Calculator!M397</f>
        <v/>
      </c>
      <c r="R413" s="340" t="str">
        <f t="shared" si="13"/>
        <v/>
      </c>
      <c r="S413" s="380" t="str" cm="1">
        <f t="array" ref="S413">_xlfn.IFS(Q413="YES",IF(G413&lt;=Calculator!AS397*97%,"",IF(G413&gt;=Calculator!AS397*97%,ROUNDUP(Calculator!AS397*97%,0),ROUNDUP(Calculator!AS397*97%,0))),Q413="NO","",Q413="NA","",Q413="","")</f>
        <v/>
      </c>
      <c r="T413" s="381" cm="1">
        <f t="array" ref="T413">IF(LEN(F413)=0,2,IF(SUMPRODUCT(($F$19:$F$1518=F413)*($C$19:$C$1518=C413))&gt;1, 1, 0))</f>
        <v>2</v>
      </c>
      <c r="U413" s="381">
        <f t="array" ref="U413">IFERROR(1/SUMPRODUCT(($F$19:$F$1518=F413)*($C$19:$C$1518=C413)), IF(LEN(F413)&gt;0, 1, ""))</f>
        <v>6.6755674232309744E-4</v>
      </c>
      <c r="V413" s="382" t="str">
        <f>IF(H413="","",VALUE(IFERROR(CHOOSE(MATCH(H413,{0,1,2,3,4,5},0),2.5,3.5,4.5,5.5,6.5,7.5),"")))</f>
        <v/>
      </c>
      <c r="W413" s="382" t="str">
        <f>IF(AND(I413="YES",COUNTIFS(F$19:F413,F413,I$19:I413,"YES")=1),1,"")</f>
        <v/>
      </c>
      <c r="Z413" s="32"/>
    </row>
    <row r="414" spans="1:26" ht="12.95" customHeight="1" x14ac:dyDescent="0.2">
      <c r="A414" s="32" t="str">
        <f t="shared" si="12"/>
        <v xml:space="preserve"> UNIT </v>
      </c>
      <c r="B414" s="130">
        <v>396</v>
      </c>
      <c r="C414" s="197"/>
      <c r="D414" s="398"/>
      <c r="E414" s="398"/>
      <c r="F414" s="398"/>
      <c r="G414" s="399"/>
      <c r="H414" s="398"/>
      <c r="I414" s="400"/>
      <c r="J414" s="400"/>
      <c r="K414" s="401"/>
      <c r="L414" s="398"/>
      <c r="M414" s="398"/>
      <c r="N414" s="398"/>
      <c r="O414" s="402"/>
      <c r="P414" s="402"/>
      <c r="Q414" s="171" t="str">
        <f>Calculator!M398</f>
        <v/>
      </c>
      <c r="R414" s="340" t="str">
        <f t="shared" si="13"/>
        <v/>
      </c>
      <c r="S414" s="380" t="str" cm="1">
        <f t="array" ref="S414">_xlfn.IFS(Q414="YES",IF(G414&lt;=Calculator!AS398*97%,"",IF(G414&gt;=Calculator!AS398*97%,ROUNDUP(Calculator!AS398*97%,0),ROUNDUP(Calculator!AS398*97%,0))),Q414="NO","",Q414="NA","",Q414="","")</f>
        <v/>
      </c>
      <c r="T414" s="381" cm="1">
        <f t="array" ref="T414">IF(LEN(F414)=0,2,IF(SUMPRODUCT(($F$19:$F$1518=F414)*($C$19:$C$1518=C414))&gt;1, 1, 0))</f>
        <v>2</v>
      </c>
      <c r="U414" s="381">
        <f t="array" ref="U414">IFERROR(1/SUMPRODUCT(($F$19:$F$1518=F414)*($C$19:$C$1518=C414)), IF(LEN(F414)&gt;0, 1, ""))</f>
        <v>6.6755674232309744E-4</v>
      </c>
      <c r="V414" s="382" t="str">
        <f>IF(H414="","",VALUE(IFERROR(CHOOSE(MATCH(H414,{0,1,2,3,4,5},0),2.5,3.5,4.5,5.5,6.5,7.5),"")))</f>
        <v/>
      </c>
      <c r="W414" s="382" t="str">
        <f>IF(AND(I414="YES",COUNTIFS(F$19:F414,F414,I$19:I414,"YES")=1),1,"")</f>
        <v/>
      </c>
      <c r="Z414" s="32"/>
    </row>
    <row r="415" spans="1:26" ht="12.95" customHeight="1" x14ac:dyDescent="0.2">
      <c r="A415" s="32" t="str">
        <f t="shared" si="12"/>
        <v xml:space="preserve"> UNIT </v>
      </c>
      <c r="B415" s="130">
        <v>397</v>
      </c>
      <c r="C415" s="197"/>
      <c r="D415" s="398"/>
      <c r="E415" s="398"/>
      <c r="F415" s="398"/>
      <c r="G415" s="399"/>
      <c r="H415" s="398"/>
      <c r="I415" s="400"/>
      <c r="J415" s="400"/>
      <c r="K415" s="401"/>
      <c r="L415" s="398"/>
      <c r="M415" s="398"/>
      <c r="N415" s="398"/>
      <c r="O415" s="402"/>
      <c r="P415" s="402"/>
      <c r="Q415" s="171" t="str">
        <f>Calculator!M399</f>
        <v/>
      </c>
      <c r="R415" s="340" t="str">
        <f t="shared" si="13"/>
        <v/>
      </c>
      <c r="S415" s="380" t="str" cm="1">
        <f t="array" ref="S415">_xlfn.IFS(Q415="YES",IF(G415&lt;=Calculator!AS399*97%,"",IF(G415&gt;=Calculator!AS399*97%,ROUNDUP(Calculator!AS399*97%,0),ROUNDUP(Calculator!AS399*97%,0))),Q415="NO","",Q415="NA","",Q415="","")</f>
        <v/>
      </c>
      <c r="T415" s="381" cm="1">
        <f t="array" ref="T415">IF(LEN(F415)=0,2,IF(SUMPRODUCT(($F$19:$F$1518=F415)*($C$19:$C$1518=C415))&gt;1, 1, 0))</f>
        <v>2</v>
      </c>
      <c r="U415" s="381">
        <f t="array" ref="U415">IFERROR(1/SUMPRODUCT(($F$19:$F$1518=F415)*($C$19:$C$1518=C415)), IF(LEN(F415)&gt;0, 1, ""))</f>
        <v>6.6755674232309744E-4</v>
      </c>
      <c r="V415" s="382" t="str">
        <f>IF(H415="","",VALUE(IFERROR(CHOOSE(MATCH(H415,{0,1,2,3,4,5},0),2.5,3.5,4.5,5.5,6.5,7.5),"")))</f>
        <v/>
      </c>
      <c r="W415" s="382" t="str">
        <f>IF(AND(I415="YES",COUNTIFS(F$19:F415,F415,I$19:I415,"YES")=1),1,"")</f>
        <v/>
      </c>
      <c r="Z415" s="32"/>
    </row>
    <row r="416" spans="1:26" ht="12.95" customHeight="1" x14ac:dyDescent="0.2">
      <c r="A416" s="32" t="str">
        <f t="shared" si="12"/>
        <v xml:space="preserve"> UNIT </v>
      </c>
      <c r="B416" s="130">
        <v>398</v>
      </c>
      <c r="C416" s="197"/>
      <c r="D416" s="398"/>
      <c r="E416" s="398"/>
      <c r="F416" s="398"/>
      <c r="G416" s="399"/>
      <c r="H416" s="398"/>
      <c r="I416" s="400"/>
      <c r="J416" s="400"/>
      <c r="K416" s="401"/>
      <c r="L416" s="398"/>
      <c r="M416" s="398"/>
      <c r="N416" s="398"/>
      <c r="O416" s="402"/>
      <c r="P416" s="402"/>
      <c r="Q416" s="171" t="str">
        <f>Calculator!M400</f>
        <v/>
      </c>
      <c r="R416" s="340" t="str">
        <f t="shared" si="13"/>
        <v/>
      </c>
      <c r="S416" s="380" t="str" cm="1">
        <f t="array" ref="S416">_xlfn.IFS(Q416="YES",IF(G416&lt;=Calculator!AS400*97%,"",IF(G416&gt;=Calculator!AS400*97%,ROUNDUP(Calculator!AS400*97%,0),ROUNDUP(Calculator!AS400*97%,0))),Q416="NO","",Q416="NA","",Q416="","")</f>
        <v/>
      </c>
      <c r="T416" s="381" cm="1">
        <f t="array" ref="T416">IF(LEN(F416)=0,2,IF(SUMPRODUCT(($F$19:$F$1518=F416)*($C$19:$C$1518=C416))&gt;1, 1, 0))</f>
        <v>2</v>
      </c>
      <c r="U416" s="381">
        <f t="array" ref="U416">IFERROR(1/SUMPRODUCT(($F$19:$F$1518=F416)*($C$19:$C$1518=C416)), IF(LEN(F416)&gt;0, 1, ""))</f>
        <v>6.6755674232309744E-4</v>
      </c>
      <c r="V416" s="382" t="str">
        <f>IF(H416="","",VALUE(IFERROR(CHOOSE(MATCH(H416,{0,1,2,3,4,5},0),2.5,3.5,4.5,5.5,6.5,7.5),"")))</f>
        <v/>
      </c>
      <c r="W416" s="382" t="str">
        <f>IF(AND(I416="YES",COUNTIFS(F$19:F416,F416,I$19:I416,"YES")=1),1,"")</f>
        <v/>
      </c>
      <c r="Z416" s="32"/>
    </row>
    <row r="417" spans="1:26" ht="12.95" customHeight="1" x14ac:dyDescent="0.2">
      <c r="A417" s="32" t="str">
        <f t="shared" si="12"/>
        <v xml:space="preserve"> UNIT </v>
      </c>
      <c r="B417" s="130">
        <v>399</v>
      </c>
      <c r="C417" s="197"/>
      <c r="D417" s="398"/>
      <c r="E417" s="398"/>
      <c r="F417" s="398"/>
      <c r="G417" s="399"/>
      <c r="H417" s="398"/>
      <c r="I417" s="400"/>
      <c r="J417" s="400"/>
      <c r="K417" s="401"/>
      <c r="L417" s="398"/>
      <c r="M417" s="398"/>
      <c r="N417" s="398"/>
      <c r="O417" s="402"/>
      <c r="P417" s="402"/>
      <c r="Q417" s="171" t="str">
        <f>Calculator!M401</f>
        <v/>
      </c>
      <c r="R417" s="340" t="str">
        <f t="shared" si="13"/>
        <v/>
      </c>
      <c r="S417" s="380" t="str" cm="1">
        <f t="array" ref="S417">_xlfn.IFS(Q417="YES",IF(G417&lt;=Calculator!AS401*97%,"",IF(G417&gt;=Calculator!AS401*97%,ROUNDUP(Calculator!AS401*97%,0),ROUNDUP(Calculator!AS401*97%,0))),Q417="NO","",Q417="NA","",Q417="","")</f>
        <v/>
      </c>
      <c r="T417" s="381" cm="1">
        <f t="array" ref="T417">IF(LEN(F417)=0,2,IF(SUMPRODUCT(($F$19:$F$1518=F417)*($C$19:$C$1518=C417))&gt;1, 1, 0))</f>
        <v>2</v>
      </c>
      <c r="U417" s="381">
        <f t="array" ref="U417">IFERROR(1/SUMPRODUCT(($F$19:$F$1518=F417)*($C$19:$C$1518=C417)), IF(LEN(F417)&gt;0, 1, ""))</f>
        <v>6.6755674232309744E-4</v>
      </c>
      <c r="V417" s="382" t="str">
        <f>IF(H417="","",VALUE(IFERROR(CHOOSE(MATCH(H417,{0,1,2,3,4,5},0),2.5,3.5,4.5,5.5,6.5,7.5),"")))</f>
        <v/>
      </c>
      <c r="W417" s="382" t="str">
        <f>IF(AND(I417="YES",COUNTIFS(F$19:F417,F417,I$19:I417,"YES")=1),1,"")</f>
        <v/>
      </c>
      <c r="Z417" s="32"/>
    </row>
    <row r="418" spans="1:26" ht="12.95" customHeight="1" x14ac:dyDescent="0.2">
      <c r="A418" s="32" t="str">
        <f t="shared" si="12"/>
        <v xml:space="preserve"> UNIT </v>
      </c>
      <c r="B418" s="130">
        <v>400</v>
      </c>
      <c r="C418" s="197"/>
      <c r="D418" s="398"/>
      <c r="E418" s="398"/>
      <c r="F418" s="398"/>
      <c r="G418" s="399"/>
      <c r="H418" s="398"/>
      <c r="I418" s="400"/>
      <c r="J418" s="400"/>
      <c r="K418" s="401"/>
      <c r="L418" s="398"/>
      <c r="M418" s="398"/>
      <c r="N418" s="398"/>
      <c r="O418" s="402"/>
      <c r="P418" s="402"/>
      <c r="Q418" s="171" t="str">
        <f>Calculator!M402</f>
        <v/>
      </c>
      <c r="R418" s="340" t="str">
        <f t="shared" si="13"/>
        <v/>
      </c>
      <c r="S418" s="380" t="str" cm="1">
        <f t="array" ref="S418">_xlfn.IFS(Q418="YES",IF(G418&lt;=Calculator!AS402*97%,"",IF(G418&gt;=Calculator!AS402*97%,ROUNDUP(Calculator!AS402*97%,0),ROUNDUP(Calculator!AS402*97%,0))),Q418="NO","",Q418="NA","",Q418="","")</f>
        <v/>
      </c>
      <c r="T418" s="381" cm="1">
        <f t="array" ref="T418">IF(LEN(F418)=0,2,IF(SUMPRODUCT(($F$19:$F$1518=F418)*($C$19:$C$1518=C418))&gt;1, 1, 0))</f>
        <v>2</v>
      </c>
      <c r="U418" s="381">
        <f t="array" ref="U418">IFERROR(1/SUMPRODUCT(($F$19:$F$1518=F418)*($C$19:$C$1518=C418)), IF(LEN(F418)&gt;0, 1, ""))</f>
        <v>6.6755674232309744E-4</v>
      </c>
      <c r="V418" s="382" t="str">
        <f>IF(H418="","",VALUE(IFERROR(CHOOSE(MATCH(H418,{0,1,2,3,4,5},0),2.5,3.5,4.5,5.5,6.5,7.5),"")))</f>
        <v/>
      </c>
      <c r="W418" s="382" t="str">
        <f>IF(AND(I418="YES",COUNTIFS(F$19:F418,F418,I$19:I418,"YES")=1),1,"")</f>
        <v/>
      </c>
      <c r="Z418" s="32"/>
    </row>
    <row r="419" spans="1:26" ht="12.95" customHeight="1" x14ac:dyDescent="0.2">
      <c r="A419" s="32" t="str">
        <f t="shared" si="12"/>
        <v xml:space="preserve"> UNIT </v>
      </c>
      <c r="B419" s="130">
        <v>401</v>
      </c>
      <c r="C419" s="197"/>
      <c r="D419" s="398"/>
      <c r="E419" s="398"/>
      <c r="F419" s="398"/>
      <c r="G419" s="399"/>
      <c r="H419" s="398"/>
      <c r="I419" s="400"/>
      <c r="J419" s="400"/>
      <c r="K419" s="401"/>
      <c r="L419" s="398"/>
      <c r="M419" s="398"/>
      <c r="N419" s="398"/>
      <c r="O419" s="402"/>
      <c r="P419" s="402"/>
      <c r="Q419" s="171" t="str">
        <f>Calculator!M403</f>
        <v/>
      </c>
      <c r="R419" s="340" t="str">
        <f t="shared" si="13"/>
        <v/>
      </c>
      <c r="S419" s="380" t="str" cm="1">
        <f t="array" ref="S419">_xlfn.IFS(Q419="YES",IF(G419&lt;=Calculator!AS403*97%,"",IF(G419&gt;=Calculator!AS403*97%,ROUNDUP(Calculator!AS403*97%,0),ROUNDUP(Calculator!AS403*97%,0))),Q419="NO","",Q419="NA","",Q419="","")</f>
        <v/>
      </c>
      <c r="T419" s="381" cm="1">
        <f t="array" ref="T419">IF(LEN(F419)=0,2,IF(SUMPRODUCT(($F$19:$F$1518=F419)*($C$19:$C$1518=C419))&gt;1, 1, 0))</f>
        <v>2</v>
      </c>
      <c r="U419" s="381">
        <f t="array" ref="U419">IFERROR(1/SUMPRODUCT(($F$19:$F$1518=F419)*($C$19:$C$1518=C419)), IF(LEN(F419)&gt;0, 1, ""))</f>
        <v>6.6755674232309744E-4</v>
      </c>
      <c r="V419" s="382" t="str">
        <f>IF(H419="","",VALUE(IFERROR(CHOOSE(MATCH(H419,{0,1,2,3,4,5},0),2.5,3.5,4.5,5.5,6.5,7.5),"")))</f>
        <v/>
      </c>
      <c r="W419" s="382" t="str">
        <f>IF(AND(I419="YES",COUNTIFS(F$19:F419,F419,I$19:I419,"YES")=1),1,"")</f>
        <v/>
      </c>
      <c r="Z419" s="32"/>
    </row>
    <row r="420" spans="1:26" ht="12.95" customHeight="1" x14ac:dyDescent="0.2">
      <c r="A420" s="32" t="str">
        <f t="shared" si="12"/>
        <v xml:space="preserve"> UNIT </v>
      </c>
      <c r="B420" s="130">
        <v>402</v>
      </c>
      <c r="C420" s="197"/>
      <c r="D420" s="398"/>
      <c r="E420" s="398"/>
      <c r="F420" s="398"/>
      <c r="G420" s="399"/>
      <c r="H420" s="398"/>
      <c r="I420" s="400"/>
      <c r="J420" s="400"/>
      <c r="K420" s="401"/>
      <c r="L420" s="398"/>
      <c r="M420" s="398"/>
      <c r="N420" s="398"/>
      <c r="O420" s="402"/>
      <c r="P420" s="402"/>
      <c r="Q420" s="171" t="str">
        <f>Calculator!M404</f>
        <v/>
      </c>
      <c r="R420" s="340" t="str">
        <f t="shared" si="13"/>
        <v/>
      </c>
      <c r="S420" s="380" t="str" cm="1">
        <f t="array" ref="S420">_xlfn.IFS(Q420="YES",IF(G420&lt;=Calculator!AS404*97%,"",IF(G420&gt;=Calculator!AS404*97%,ROUNDUP(Calculator!AS404*97%,0),ROUNDUP(Calculator!AS404*97%,0))),Q420="NO","",Q420="NA","",Q420="","")</f>
        <v/>
      </c>
      <c r="T420" s="381" cm="1">
        <f t="array" ref="T420">IF(LEN(F420)=0,2,IF(SUMPRODUCT(($F$19:$F$1518=F420)*($C$19:$C$1518=C420))&gt;1, 1, 0))</f>
        <v>2</v>
      </c>
      <c r="U420" s="381">
        <f t="array" ref="U420">IFERROR(1/SUMPRODUCT(($F$19:$F$1518=F420)*($C$19:$C$1518=C420)), IF(LEN(F420)&gt;0, 1, ""))</f>
        <v>6.6755674232309744E-4</v>
      </c>
      <c r="V420" s="382" t="str">
        <f>IF(H420="","",VALUE(IFERROR(CHOOSE(MATCH(H420,{0,1,2,3,4,5},0),2.5,3.5,4.5,5.5,6.5,7.5),"")))</f>
        <v/>
      </c>
      <c r="W420" s="382" t="str">
        <f>IF(AND(I420="YES",COUNTIFS(F$19:F420,F420,I$19:I420,"YES")=1),1,"")</f>
        <v/>
      </c>
      <c r="Z420" s="32"/>
    </row>
    <row r="421" spans="1:26" ht="12.95" customHeight="1" x14ac:dyDescent="0.2">
      <c r="A421" s="32" t="str">
        <f t="shared" si="12"/>
        <v xml:space="preserve"> UNIT </v>
      </c>
      <c r="B421" s="130">
        <v>403</v>
      </c>
      <c r="C421" s="197"/>
      <c r="D421" s="398"/>
      <c r="E421" s="398"/>
      <c r="F421" s="398"/>
      <c r="G421" s="399"/>
      <c r="H421" s="398"/>
      <c r="I421" s="400"/>
      <c r="J421" s="400"/>
      <c r="K421" s="401"/>
      <c r="L421" s="398"/>
      <c r="M421" s="398"/>
      <c r="N421" s="398"/>
      <c r="O421" s="402"/>
      <c r="P421" s="402"/>
      <c r="Q421" s="171" t="str">
        <f>Calculator!M405</f>
        <v/>
      </c>
      <c r="R421" s="340" t="str">
        <f t="shared" si="13"/>
        <v/>
      </c>
      <c r="S421" s="380" t="str" cm="1">
        <f t="array" ref="S421">_xlfn.IFS(Q421="YES",IF(G421&lt;=Calculator!AS405*97%,"",IF(G421&gt;=Calculator!AS405*97%,ROUNDUP(Calculator!AS405*97%,0),ROUNDUP(Calculator!AS405*97%,0))),Q421="NO","",Q421="NA","",Q421="","")</f>
        <v/>
      </c>
      <c r="T421" s="381" cm="1">
        <f t="array" ref="T421">IF(LEN(F421)=0,2,IF(SUMPRODUCT(($F$19:$F$1518=F421)*($C$19:$C$1518=C421))&gt;1, 1, 0))</f>
        <v>2</v>
      </c>
      <c r="U421" s="381">
        <f t="array" ref="U421">IFERROR(1/SUMPRODUCT(($F$19:$F$1518=F421)*($C$19:$C$1518=C421)), IF(LEN(F421)&gt;0, 1, ""))</f>
        <v>6.6755674232309744E-4</v>
      </c>
      <c r="V421" s="382" t="str">
        <f>IF(H421="","",VALUE(IFERROR(CHOOSE(MATCH(H421,{0,1,2,3,4,5},0),2.5,3.5,4.5,5.5,6.5,7.5),"")))</f>
        <v/>
      </c>
      <c r="W421" s="382" t="str">
        <f>IF(AND(I421="YES",COUNTIFS(F$19:F421,F421,I$19:I421,"YES")=1),1,"")</f>
        <v/>
      </c>
      <c r="Z421" s="32"/>
    </row>
    <row r="422" spans="1:26" ht="12.95" customHeight="1" x14ac:dyDescent="0.2">
      <c r="A422" s="32" t="str">
        <f t="shared" si="12"/>
        <v xml:space="preserve"> UNIT </v>
      </c>
      <c r="B422" s="130">
        <v>404</v>
      </c>
      <c r="C422" s="197"/>
      <c r="D422" s="398"/>
      <c r="E422" s="398"/>
      <c r="F422" s="398"/>
      <c r="G422" s="399"/>
      <c r="H422" s="398"/>
      <c r="I422" s="400"/>
      <c r="J422" s="400"/>
      <c r="K422" s="401"/>
      <c r="L422" s="398"/>
      <c r="M422" s="398"/>
      <c r="N422" s="398"/>
      <c r="O422" s="402"/>
      <c r="P422" s="402"/>
      <c r="Q422" s="171" t="str">
        <f>Calculator!M406</f>
        <v/>
      </c>
      <c r="R422" s="340" t="str">
        <f t="shared" si="13"/>
        <v/>
      </c>
      <c r="S422" s="380" t="str" cm="1">
        <f t="array" ref="S422">_xlfn.IFS(Q422="YES",IF(G422&lt;=Calculator!AS406*97%,"",IF(G422&gt;=Calculator!AS406*97%,ROUNDUP(Calculator!AS406*97%,0),ROUNDUP(Calculator!AS406*97%,0))),Q422="NO","",Q422="NA","",Q422="","")</f>
        <v/>
      </c>
      <c r="T422" s="381" cm="1">
        <f t="array" ref="T422">IF(LEN(F422)=0,2,IF(SUMPRODUCT(($F$19:$F$1518=F422)*($C$19:$C$1518=C422))&gt;1, 1, 0))</f>
        <v>2</v>
      </c>
      <c r="U422" s="381">
        <f t="array" ref="U422">IFERROR(1/SUMPRODUCT(($F$19:$F$1518=F422)*($C$19:$C$1518=C422)), IF(LEN(F422)&gt;0, 1, ""))</f>
        <v>6.6755674232309744E-4</v>
      </c>
      <c r="V422" s="382" t="str">
        <f>IF(H422="","",VALUE(IFERROR(CHOOSE(MATCH(H422,{0,1,2,3,4,5},0),2.5,3.5,4.5,5.5,6.5,7.5),"")))</f>
        <v/>
      </c>
      <c r="W422" s="382" t="str">
        <f>IF(AND(I422="YES",COUNTIFS(F$19:F422,F422,I$19:I422,"YES")=1),1,"")</f>
        <v/>
      </c>
      <c r="Z422" s="32"/>
    </row>
    <row r="423" spans="1:26" ht="12.95" customHeight="1" x14ac:dyDescent="0.2">
      <c r="A423" s="32" t="str">
        <f t="shared" si="12"/>
        <v xml:space="preserve"> UNIT </v>
      </c>
      <c r="B423" s="130">
        <v>405</v>
      </c>
      <c r="C423" s="197"/>
      <c r="D423" s="398"/>
      <c r="E423" s="398"/>
      <c r="F423" s="398"/>
      <c r="G423" s="399"/>
      <c r="H423" s="398"/>
      <c r="I423" s="400"/>
      <c r="J423" s="400"/>
      <c r="K423" s="401"/>
      <c r="L423" s="398"/>
      <c r="M423" s="398"/>
      <c r="N423" s="398"/>
      <c r="O423" s="402"/>
      <c r="P423" s="402"/>
      <c r="Q423" s="171" t="str">
        <f>Calculator!M407</f>
        <v/>
      </c>
      <c r="R423" s="340" t="str">
        <f t="shared" si="13"/>
        <v/>
      </c>
      <c r="S423" s="380" t="str" cm="1">
        <f t="array" ref="S423">_xlfn.IFS(Q423="YES",IF(G423&lt;=Calculator!AS407*97%,"",IF(G423&gt;=Calculator!AS407*97%,ROUNDUP(Calculator!AS407*97%,0),ROUNDUP(Calculator!AS407*97%,0))),Q423="NO","",Q423="NA","",Q423="","")</f>
        <v/>
      </c>
      <c r="T423" s="381" cm="1">
        <f t="array" ref="T423">IF(LEN(F423)=0,2,IF(SUMPRODUCT(($F$19:$F$1518=F423)*($C$19:$C$1518=C423))&gt;1, 1, 0))</f>
        <v>2</v>
      </c>
      <c r="U423" s="381">
        <f t="array" ref="U423">IFERROR(1/SUMPRODUCT(($F$19:$F$1518=F423)*($C$19:$C$1518=C423)), IF(LEN(F423)&gt;0, 1, ""))</f>
        <v>6.6755674232309744E-4</v>
      </c>
      <c r="V423" s="382" t="str">
        <f>IF(H423="","",VALUE(IFERROR(CHOOSE(MATCH(H423,{0,1,2,3,4,5},0),2.5,3.5,4.5,5.5,6.5,7.5),"")))</f>
        <v/>
      </c>
      <c r="W423" s="382" t="str">
        <f>IF(AND(I423="YES",COUNTIFS(F$19:F423,F423,I$19:I423,"YES")=1),1,"")</f>
        <v/>
      </c>
      <c r="Z423" s="32"/>
    </row>
    <row r="424" spans="1:26" ht="12.95" customHeight="1" x14ac:dyDescent="0.2">
      <c r="A424" s="32" t="str">
        <f t="shared" si="12"/>
        <v xml:space="preserve"> UNIT </v>
      </c>
      <c r="B424" s="130">
        <v>406</v>
      </c>
      <c r="C424" s="197"/>
      <c r="D424" s="398"/>
      <c r="E424" s="398"/>
      <c r="F424" s="398"/>
      <c r="G424" s="399"/>
      <c r="H424" s="398"/>
      <c r="I424" s="400"/>
      <c r="J424" s="400"/>
      <c r="K424" s="401"/>
      <c r="L424" s="398"/>
      <c r="M424" s="398"/>
      <c r="N424" s="398"/>
      <c r="O424" s="402"/>
      <c r="P424" s="402"/>
      <c r="Q424" s="171" t="str">
        <f>Calculator!M408</f>
        <v/>
      </c>
      <c r="R424" s="340" t="str">
        <f t="shared" si="13"/>
        <v/>
      </c>
      <c r="S424" s="380" t="str" cm="1">
        <f t="array" ref="S424">_xlfn.IFS(Q424="YES",IF(G424&lt;=Calculator!AS408*97%,"",IF(G424&gt;=Calculator!AS408*97%,ROUNDUP(Calculator!AS408*97%,0),ROUNDUP(Calculator!AS408*97%,0))),Q424="NO","",Q424="NA","",Q424="","")</f>
        <v/>
      </c>
      <c r="T424" s="381" cm="1">
        <f t="array" ref="T424">IF(LEN(F424)=0,2,IF(SUMPRODUCT(($F$19:$F$1518=F424)*($C$19:$C$1518=C424))&gt;1, 1, 0))</f>
        <v>2</v>
      </c>
      <c r="U424" s="381">
        <f t="array" ref="U424">IFERROR(1/SUMPRODUCT(($F$19:$F$1518=F424)*($C$19:$C$1518=C424)), IF(LEN(F424)&gt;0, 1, ""))</f>
        <v>6.6755674232309744E-4</v>
      </c>
      <c r="V424" s="382" t="str">
        <f>IF(H424="","",VALUE(IFERROR(CHOOSE(MATCH(H424,{0,1,2,3,4,5},0),2.5,3.5,4.5,5.5,6.5,7.5),"")))</f>
        <v/>
      </c>
      <c r="W424" s="382" t="str">
        <f>IF(AND(I424="YES",COUNTIFS(F$19:F424,F424,I$19:I424,"YES")=1),1,"")</f>
        <v/>
      </c>
      <c r="Z424" s="32"/>
    </row>
    <row r="425" spans="1:26" ht="12.95" customHeight="1" x14ac:dyDescent="0.2">
      <c r="A425" s="32" t="str">
        <f t="shared" si="12"/>
        <v xml:space="preserve"> UNIT </v>
      </c>
      <c r="B425" s="130">
        <v>407</v>
      </c>
      <c r="C425" s="197"/>
      <c r="D425" s="398"/>
      <c r="E425" s="398"/>
      <c r="F425" s="398"/>
      <c r="G425" s="399"/>
      <c r="H425" s="398"/>
      <c r="I425" s="400"/>
      <c r="J425" s="400"/>
      <c r="K425" s="401"/>
      <c r="L425" s="398"/>
      <c r="M425" s="398"/>
      <c r="N425" s="398"/>
      <c r="O425" s="402"/>
      <c r="P425" s="402"/>
      <c r="Q425" s="171" t="str">
        <f>Calculator!M409</f>
        <v/>
      </c>
      <c r="R425" s="340" t="str">
        <f t="shared" si="13"/>
        <v/>
      </c>
      <c r="S425" s="380" t="str" cm="1">
        <f t="array" ref="S425">_xlfn.IFS(Q425="YES",IF(G425&lt;=Calculator!AS409*97%,"",IF(G425&gt;=Calculator!AS409*97%,ROUNDUP(Calculator!AS409*97%,0),ROUNDUP(Calculator!AS409*97%,0))),Q425="NO","",Q425="NA","",Q425="","")</f>
        <v/>
      </c>
      <c r="T425" s="381" cm="1">
        <f t="array" ref="T425">IF(LEN(F425)=0,2,IF(SUMPRODUCT(($F$19:$F$1518=F425)*($C$19:$C$1518=C425))&gt;1, 1, 0))</f>
        <v>2</v>
      </c>
      <c r="U425" s="381">
        <f t="array" ref="U425">IFERROR(1/SUMPRODUCT(($F$19:$F$1518=F425)*($C$19:$C$1518=C425)), IF(LEN(F425)&gt;0, 1, ""))</f>
        <v>6.6755674232309744E-4</v>
      </c>
      <c r="V425" s="382" t="str">
        <f>IF(H425="","",VALUE(IFERROR(CHOOSE(MATCH(H425,{0,1,2,3,4,5},0),2.5,3.5,4.5,5.5,6.5,7.5),"")))</f>
        <v/>
      </c>
      <c r="W425" s="382" t="str">
        <f>IF(AND(I425="YES",COUNTIFS(F$19:F425,F425,I$19:I425,"YES")=1),1,"")</f>
        <v/>
      </c>
      <c r="Z425" s="32"/>
    </row>
    <row r="426" spans="1:26" ht="12.95" customHeight="1" x14ac:dyDescent="0.2">
      <c r="A426" s="32" t="str">
        <f t="shared" si="12"/>
        <v xml:space="preserve"> UNIT </v>
      </c>
      <c r="B426" s="130">
        <v>408</v>
      </c>
      <c r="C426" s="197"/>
      <c r="D426" s="398"/>
      <c r="E426" s="398"/>
      <c r="F426" s="398"/>
      <c r="G426" s="399"/>
      <c r="H426" s="398"/>
      <c r="I426" s="400"/>
      <c r="J426" s="400"/>
      <c r="K426" s="401"/>
      <c r="L426" s="398"/>
      <c r="M426" s="398"/>
      <c r="N426" s="398"/>
      <c r="O426" s="402"/>
      <c r="P426" s="402"/>
      <c r="Q426" s="171" t="str">
        <f>Calculator!M410</f>
        <v/>
      </c>
      <c r="R426" s="340" t="str">
        <f t="shared" si="13"/>
        <v/>
      </c>
      <c r="S426" s="380" t="str" cm="1">
        <f t="array" ref="S426">_xlfn.IFS(Q426="YES",IF(G426&lt;=Calculator!AS410*97%,"",IF(G426&gt;=Calculator!AS410*97%,ROUNDUP(Calculator!AS410*97%,0),ROUNDUP(Calculator!AS410*97%,0))),Q426="NO","",Q426="NA","",Q426="","")</f>
        <v/>
      </c>
      <c r="T426" s="381" cm="1">
        <f t="array" ref="T426">IF(LEN(F426)=0,2,IF(SUMPRODUCT(($F$19:$F$1518=F426)*($C$19:$C$1518=C426))&gt;1, 1, 0))</f>
        <v>2</v>
      </c>
      <c r="U426" s="381">
        <f t="array" ref="U426">IFERROR(1/SUMPRODUCT(($F$19:$F$1518=F426)*($C$19:$C$1518=C426)), IF(LEN(F426)&gt;0, 1, ""))</f>
        <v>6.6755674232309744E-4</v>
      </c>
      <c r="V426" s="382" t="str">
        <f>IF(H426="","",VALUE(IFERROR(CHOOSE(MATCH(H426,{0,1,2,3,4,5},0),2.5,3.5,4.5,5.5,6.5,7.5),"")))</f>
        <v/>
      </c>
      <c r="W426" s="382" t="str">
        <f>IF(AND(I426="YES",COUNTIFS(F$19:F426,F426,I$19:I426,"YES")=1),1,"")</f>
        <v/>
      </c>
      <c r="Z426" s="32"/>
    </row>
    <row r="427" spans="1:26" ht="12.95" customHeight="1" x14ac:dyDescent="0.2">
      <c r="A427" s="32" t="str">
        <f t="shared" si="12"/>
        <v xml:space="preserve"> UNIT </v>
      </c>
      <c r="B427" s="130">
        <v>409</v>
      </c>
      <c r="C427" s="197"/>
      <c r="D427" s="398"/>
      <c r="E427" s="398"/>
      <c r="F427" s="398"/>
      <c r="G427" s="399"/>
      <c r="H427" s="398"/>
      <c r="I427" s="400"/>
      <c r="J427" s="400"/>
      <c r="K427" s="401"/>
      <c r="L427" s="398"/>
      <c r="M427" s="398"/>
      <c r="N427" s="398"/>
      <c r="O427" s="402"/>
      <c r="P427" s="402"/>
      <c r="Q427" s="171" t="str">
        <f>Calculator!M411</f>
        <v/>
      </c>
      <c r="R427" s="340" t="str">
        <f t="shared" si="13"/>
        <v/>
      </c>
      <c r="S427" s="380" t="str" cm="1">
        <f t="array" ref="S427">_xlfn.IFS(Q427="YES",IF(G427&lt;=Calculator!AS411*97%,"",IF(G427&gt;=Calculator!AS411*97%,ROUNDUP(Calculator!AS411*97%,0),ROUNDUP(Calculator!AS411*97%,0))),Q427="NO","",Q427="NA","",Q427="","")</f>
        <v/>
      </c>
      <c r="T427" s="381" cm="1">
        <f t="array" ref="T427">IF(LEN(F427)=0,2,IF(SUMPRODUCT(($F$19:$F$1518=F427)*($C$19:$C$1518=C427))&gt;1, 1, 0))</f>
        <v>2</v>
      </c>
      <c r="U427" s="381">
        <f t="array" ref="U427">IFERROR(1/SUMPRODUCT(($F$19:$F$1518=F427)*($C$19:$C$1518=C427)), IF(LEN(F427)&gt;0, 1, ""))</f>
        <v>6.6755674232309744E-4</v>
      </c>
      <c r="V427" s="382" t="str">
        <f>IF(H427="","",VALUE(IFERROR(CHOOSE(MATCH(H427,{0,1,2,3,4,5},0),2.5,3.5,4.5,5.5,6.5,7.5),"")))</f>
        <v/>
      </c>
      <c r="W427" s="382" t="str">
        <f>IF(AND(I427="YES",COUNTIFS(F$19:F427,F427,I$19:I427,"YES")=1),1,"")</f>
        <v/>
      </c>
      <c r="Z427" s="32"/>
    </row>
    <row r="428" spans="1:26" ht="12.95" customHeight="1" x14ac:dyDescent="0.2">
      <c r="A428" s="32" t="str">
        <f t="shared" si="12"/>
        <v xml:space="preserve"> UNIT </v>
      </c>
      <c r="B428" s="130">
        <v>410</v>
      </c>
      <c r="C428" s="197"/>
      <c r="D428" s="398"/>
      <c r="E428" s="398"/>
      <c r="F428" s="398"/>
      <c r="G428" s="399"/>
      <c r="H428" s="398"/>
      <c r="I428" s="400"/>
      <c r="J428" s="400"/>
      <c r="K428" s="401"/>
      <c r="L428" s="398"/>
      <c r="M428" s="398"/>
      <c r="N428" s="398"/>
      <c r="O428" s="402"/>
      <c r="P428" s="402"/>
      <c r="Q428" s="171" t="str">
        <f>Calculator!M412</f>
        <v/>
      </c>
      <c r="R428" s="340" t="str">
        <f t="shared" si="13"/>
        <v/>
      </c>
      <c r="S428" s="380" t="str" cm="1">
        <f t="array" ref="S428">_xlfn.IFS(Q428="YES",IF(G428&lt;=Calculator!AS412*97%,"",IF(G428&gt;=Calculator!AS412*97%,ROUNDUP(Calculator!AS412*97%,0),ROUNDUP(Calculator!AS412*97%,0))),Q428="NO","",Q428="NA","",Q428="","")</f>
        <v/>
      </c>
      <c r="T428" s="381" cm="1">
        <f t="array" ref="T428">IF(LEN(F428)=0,2,IF(SUMPRODUCT(($F$19:$F$1518=F428)*($C$19:$C$1518=C428))&gt;1, 1, 0))</f>
        <v>2</v>
      </c>
      <c r="U428" s="381">
        <f t="array" ref="U428">IFERROR(1/SUMPRODUCT(($F$19:$F$1518=F428)*($C$19:$C$1518=C428)), IF(LEN(F428)&gt;0, 1, ""))</f>
        <v>6.6755674232309744E-4</v>
      </c>
      <c r="V428" s="382" t="str">
        <f>IF(H428="","",VALUE(IFERROR(CHOOSE(MATCH(H428,{0,1,2,3,4,5},0),2.5,3.5,4.5,5.5,6.5,7.5),"")))</f>
        <v/>
      </c>
      <c r="W428" s="382" t="str">
        <f>IF(AND(I428="YES",COUNTIFS(F$19:F428,F428,I$19:I428,"YES")=1),1,"")</f>
        <v/>
      </c>
      <c r="Z428" s="32"/>
    </row>
    <row r="429" spans="1:26" ht="12.95" customHeight="1" x14ac:dyDescent="0.2">
      <c r="A429" s="32" t="str">
        <f t="shared" si="12"/>
        <v xml:space="preserve"> UNIT </v>
      </c>
      <c r="B429" s="130">
        <v>411</v>
      </c>
      <c r="C429" s="197"/>
      <c r="D429" s="398"/>
      <c r="E429" s="398"/>
      <c r="F429" s="398"/>
      <c r="G429" s="399"/>
      <c r="H429" s="398"/>
      <c r="I429" s="400"/>
      <c r="J429" s="400"/>
      <c r="K429" s="401"/>
      <c r="L429" s="398"/>
      <c r="M429" s="398"/>
      <c r="N429" s="398"/>
      <c r="O429" s="402"/>
      <c r="P429" s="402"/>
      <c r="Q429" s="171" t="str">
        <f>Calculator!M413</f>
        <v/>
      </c>
      <c r="R429" s="340" t="str">
        <f t="shared" si="13"/>
        <v/>
      </c>
      <c r="S429" s="380" t="str" cm="1">
        <f t="array" ref="S429">_xlfn.IFS(Q429="YES",IF(G429&lt;=Calculator!AS413*97%,"",IF(G429&gt;=Calculator!AS413*97%,ROUNDUP(Calculator!AS413*97%,0),ROUNDUP(Calculator!AS413*97%,0))),Q429="NO","",Q429="NA","",Q429="","")</f>
        <v/>
      </c>
      <c r="T429" s="381" cm="1">
        <f t="array" ref="T429">IF(LEN(F429)=0,2,IF(SUMPRODUCT(($F$19:$F$1518=F429)*($C$19:$C$1518=C429))&gt;1, 1, 0))</f>
        <v>2</v>
      </c>
      <c r="U429" s="381">
        <f t="array" ref="U429">IFERROR(1/SUMPRODUCT(($F$19:$F$1518=F429)*($C$19:$C$1518=C429)), IF(LEN(F429)&gt;0, 1, ""))</f>
        <v>6.6755674232309744E-4</v>
      </c>
      <c r="V429" s="382" t="str">
        <f>IF(H429="","",VALUE(IFERROR(CHOOSE(MATCH(H429,{0,1,2,3,4,5},0),2.5,3.5,4.5,5.5,6.5,7.5),"")))</f>
        <v/>
      </c>
      <c r="W429" s="382" t="str">
        <f>IF(AND(I429="YES",COUNTIFS(F$19:F429,F429,I$19:I429,"YES")=1),1,"")</f>
        <v/>
      </c>
      <c r="Z429" s="32"/>
    </row>
    <row r="430" spans="1:26" ht="12.95" customHeight="1" x14ac:dyDescent="0.2">
      <c r="A430" s="32" t="str">
        <f t="shared" si="12"/>
        <v xml:space="preserve"> UNIT </v>
      </c>
      <c r="B430" s="130">
        <v>412</v>
      </c>
      <c r="C430" s="197"/>
      <c r="D430" s="398"/>
      <c r="E430" s="398"/>
      <c r="F430" s="398"/>
      <c r="G430" s="399"/>
      <c r="H430" s="398"/>
      <c r="I430" s="400"/>
      <c r="J430" s="400"/>
      <c r="K430" s="401"/>
      <c r="L430" s="398"/>
      <c r="M430" s="398"/>
      <c r="N430" s="398"/>
      <c r="O430" s="402"/>
      <c r="P430" s="402"/>
      <c r="Q430" s="171" t="str">
        <f>Calculator!M414</f>
        <v/>
      </c>
      <c r="R430" s="340" t="str">
        <f t="shared" si="13"/>
        <v/>
      </c>
      <c r="S430" s="380" t="str" cm="1">
        <f t="array" ref="S430">_xlfn.IFS(Q430="YES",IF(G430&lt;=Calculator!AS414*97%,"",IF(G430&gt;=Calculator!AS414*97%,ROUNDUP(Calculator!AS414*97%,0),ROUNDUP(Calculator!AS414*97%,0))),Q430="NO","",Q430="NA","",Q430="","")</f>
        <v/>
      </c>
      <c r="T430" s="381" cm="1">
        <f t="array" ref="T430">IF(LEN(F430)=0,2,IF(SUMPRODUCT(($F$19:$F$1518=F430)*($C$19:$C$1518=C430))&gt;1, 1, 0))</f>
        <v>2</v>
      </c>
      <c r="U430" s="381">
        <f t="array" ref="U430">IFERROR(1/SUMPRODUCT(($F$19:$F$1518=F430)*($C$19:$C$1518=C430)), IF(LEN(F430)&gt;0, 1, ""))</f>
        <v>6.6755674232309744E-4</v>
      </c>
      <c r="V430" s="382" t="str">
        <f>IF(H430="","",VALUE(IFERROR(CHOOSE(MATCH(H430,{0,1,2,3,4,5},0),2.5,3.5,4.5,5.5,6.5,7.5),"")))</f>
        <v/>
      </c>
      <c r="W430" s="382" t="str">
        <f>IF(AND(I430="YES",COUNTIFS(F$19:F430,F430,I$19:I430,"YES")=1),1,"")</f>
        <v/>
      </c>
      <c r="Z430" s="32"/>
    </row>
    <row r="431" spans="1:26" ht="12.95" customHeight="1" x14ac:dyDescent="0.2">
      <c r="A431" s="32" t="str">
        <f t="shared" si="12"/>
        <v xml:space="preserve"> UNIT </v>
      </c>
      <c r="B431" s="130">
        <v>413</v>
      </c>
      <c r="C431" s="197"/>
      <c r="D431" s="398"/>
      <c r="E431" s="398"/>
      <c r="F431" s="398"/>
      <c r="G431" s="399"/>
      <c r="H431" s="398"/>
      <c r="I431" s="400"/>
      <c r="J431" s="400"/>
      <c r="K431" s="401"/>
      <c r="L431" s="398"/>
      <c r="M431" s="398"/>
      <c r="N431" s="398"/>
      <c r="O431" s="402"/>
      <c r="P431" s="402"/>
      <c r="Q431" s="171" t="str">
        <f>Calculator!M415</f>
        <v/>
      </c>
      <c r="R431" s="340" t="str">
        <f t="shared" si="13"/>
        <v/>
      </c>
      <c r="S431" s="380" t="str" cm="1">
        <f t="array" ref="S431">_xlfn.IFS(Q431="YES",IF(G431&lt;=Calculator!AS415*97%,"",IF(G431&gt;=Calculator!AS415*97%,ROUNDUP(Calculator!AS415*97%,0),ROUNDUP(Calculator!AS415*97%,0))),Q431="NO","",Q431="NA","",Q431="","")</f>
        <v/>
      </c>
      <c r="T431" s="381" cm="1">
        <f t="array" ref="T431">IF(LEN(F431)=0,2,IF(SUMPRODUCT(($F$19:$F$1518=F431)*($C$19:$C$1518=C431))&gt;1, 1, 0))</f>
        <v>2</v>
      </c>
      <c r="U431" s="381">
        <f t="array" ref="U431">IFERROR(1/SUMPRODUCT(($F$19:$F$1518=F431)*($C$19:$C$1518=C431)), IF(LEN(F431)&gt;0, 1, ""))</f>
        <v>6.6755674232309744E-4</v>
      </c>
      <c r="V431" s="382" t="str">
        <f>IF(H431="","",VALUE(IFERROR(CHOOSE(MATCH(H431,{0,1,2,3,4,5},0),2.5,3.5,4.5,5.5,6.5,7.5),"")))</f>
        <v/>
      </c>
      <c r="W431" s="382" t="str">
        <f>IF(AND(I431="YES",COUNTIFS(F$19:F431,F431,I$19:I431,"YES")=1),1,"")</f>
        <v/>
      </c>
      <c r="Z431" s="32"/>
    </row>
    <row r="432" spans="1:26" ht="12.95" customHeight="1" x14ac:dyDescent="0.2">
      <c r="A432" s="32" t="str">
        <f t="shared" si="12"/>
        <v xml:space="preserve"> UNIT </v>
      </c>
      <c r="B432" s="130">
        <v>414</v>
      </c>
      <c r="C432" s="197"/>
      <c r="D432" s="398"/>
      <c r="E432" s="398"/>
      <c r="F432" s="398"/>
      <c r="G432" s="399"/>
      <c r="H432" s="398"/>
      <c r="I432" s="400"/>
      <c r="J432" s="400"/>
      <c r="K432" s="401"/>
      <c r="L432" s="398"/>
      <c r="M432" s="398"/>
      <c r="N432" s="398"/>
      <c r="O432" s="402"/>
      <c r="P432" s="402"/>
      <c r="Q432" s="171" t="str">
        <f>Calculator!M416</f>
        <v/>
      </c>
      <c r="R432" s="340" t="str">
        <f t="shared" si="13"/>
        <v/>
      </c>
      <c r="S432" s="380" t="str" cm="1">
        <f t="array" ref="S432">_xlfn.IFS(Q432="YES",IF(G432&lt;=Calculator!AS416*97%,"",IF(G432&gt;=Calculator!AS416*97%,ROUNDUP(Calculator!AS416*97%,0),ROUNDUP(Calculator!AS416*97%,0))),Q432="NO","",Q432="NA","",Q432="","")</f>
        <v/>
      </c>
      <c r="T432" s="381" cm="1">
        <f t="array" ref="T432">IF(LEN(F432)=0,2,IF(SUMPRODUCT(($F$19:$F$1518=F432)*($C$19:$C$1518=C432))&gt;1, 1, 0))</f>
        <v>2</v>
      </c>
      <c r="U432" s="381">
        <f t="array" ref="U432">IFERROR(1/SUMPRODUCT(($F$19:$F$1518=F432)*($C$19:$C$1518=C432)), IF(LEN(F432)&gt;0, 1, ""))</f>
        <v>6.6755674232309744E-4</v>
      </c>
      <c r="V432" s="382" t="str">
        <f>IF(H432="","",VALUE(IFERROR(CHOOSE(MATCH(H432,{0,1,2,3,4,5},0),2.5,3.5,4.5,5.5,6.5,7.5),"")))</f>
        <v/>
      </c>
      <c r="W432" s="382" t="str">
        <f>IF(AND(I432="YES",COUNTIFS(F$19:F432,F432,I$19:I432,"YES")=1),1,"")</f>
        <v/>
      </c>
      <c r="Z432" s="32"/>
    </row>
    <row r="433" spans="1:26" ht="12.95" customHeight="1" x14ac:dyDescent="0.2">
      <c r="A433" s="32" t="str">
        <f t="shared" si="12"/>
        <v xml:space="preserve"> UNIT </v>
      </c>
      <c r="B433" s="130">
        <v>415</v>
      </c>
      <c r="C433" s="197"/>
      <c r="D433" s="398"/>
      <c r="E433" s="398"/>
      <c r="F433" s="398"/>
      <c r="G433" s="399"/>
      <c r="H433" s="398"/>
      <c r="I433" s="400"/>
      <c r="J433" s="400"/>
      <c r="K433" s="401"/>
      <c r="L433" s="398"/>
      <c r="M433" s="398"/>
      <c r="N433" s="398"/>
      <c r="O433" s="402"/>
      <c r="P433" s="402"/>
      <c r="Q433" s="171" t="str">
        <f>Calculator!M417</f>
        <v/>
      </c>
      <c r="R433" s="340" t="str">
        <f t="shared" si="13"/>
        <v/>
      </c>
      <c r="S433" s="380" t="str" cm="1">
        <f t="array" ref="S433">_xlfn.IFS(Q433="YES",IF(G433&lt;=Calculator!AS417*97%,"",IF(G433&gt;=Calculator!AS417*97%,ROUNDUP(Calculator!AS417*97%,0),ROUNDUP(Calculator!AS417*97%,0))),Q433="NO","",Q433="NA","",Q433="","")</f>
        <v/>
      </c>
      <c r="T433" s="381" cm="1">
        <f t="array" ref="T433">IF(LEN(F433)=0,2,IF(SUMPRODUCT(($F$19:$F$1518=F433)*($C$19:$C$1518=C433))&gt;1, 1, 0))</f>
        <v>2</v>
      </c>
      <c r="U433" s="381">
        <f t="array" ref="U433">IFERROR(1/SUMPRODUCT(($F$19:$F$1518=F433)*($C$19:$C$1518=C433)), IF(LEN(F433)&gt;0, 1, ""))</f>
        <v>6.6755674232309744E-4</v>
      </c>
      <c r="V433" s="382" t="str">
        <f>IF(H433="","",VALUE(IFERROR(CHOOSE(MATCH(H433,{0,1,2,3,4,5},0),2.5,3.5,4.5,5.5,6.5,7.5),"")))</f>
        <v/>
      </c>
      <c r="W433" s="382" t="str">
        <f>IF(AND(I433="YES",COUNTIFS(F$19:F433,F433,I$19:I433,"YES")=1),1,"")</f>
        <v/>
      </c>
      <c r="Z433" s="32"/>
    </row>
    <row r="434" spans="1:26" ht="12.95" customHeight="1" x14ac:dyDescent="0.2">
      <c r="A434" s="32" t="str">
        <f t="shared" si="12"/>
        <v xml:space="preserve"> UNIT </v>
      </c>
      <c r="B434" s="130">
        <v>416</v>
      </c>
      <c r="C434" s="197"/>
      <c r="D434" s="398"/>
      <c r="E434" s="398"/>
      <c r="F434" s="398"/>
      <c r="G434" s="399"/>
      <c r="H434" s="398"/>
      <c r="I434" s="400"/>
      <c r="J434" s="400"/>
      <c r="K434" s="401"/>
      <c r="L434" s="398"/>
      <c r="M434" s="398"/>
      <c r="N434" s="398"/>
      <c r="O434" s="402"/>
      <c r="P434" s="402"/>
      <c r="Q434" s="171" t="str">
        <f>Calculator!M418</f>
        <v/>
      </c>
      <c r="R434" s="340" t="str">
        <f t="shared" si="13"/>
        <v/>
      </c>
      <c r="S434" s="380" t="str" cm="1">
        <f t="array" ref="S434">_xlfn.IFS(Q434="YES",IF(G434&lt;=Calculator!AS418*97%,"",IF(G434&gt;=Calculator!AS418*97%,ROUNDUP(Calculator!AS418*97%,0),ROUNDUP(Calculator!AS418*97%,0))),Q434="NO","",Q434="NA","",Q434="","")</f>
        <v/>
      </c>
      <c r="T434" s="381" cm="1">
        <f t="array" ref="T434">IF(LEN(F434)=0,2,IF(SUMPRODUCT(($F$19:$F$1518=F434)*($C$19:$C$1518=C434))&gt;1, 1, 0))</f>
        <v>2</v>
      </c>
      <c r="U434" s="381">
        <f t="array" ref="U434">IFERROR(1/SUMPRODUCT(($F$19:$F$1518=F434)*($C$19:$C$1518=C434)), IF(LEN(F434)&gt;0, 1, ""))</f>
        <v>6.6755674232309744E-4</v>
      </c>
      <c r="V434" s="382" t="str">
        <f>IF(H434="","",VALUE(IFERROR(CHOOSE(MATCH(H434,{0,1,2,3,4,5},0),2.5,3.5,4.5,5.5,6.5,7.5),"")))</f>
        <v/>
      </c>
      <c r="W434" s="382" t="str">
        <f>IF(AND(I434="YES",COUNTIFS(F$19:F434,F434,I$19:I434,"YES")=1),1,"")</f>
        <v/>
      </c>
      <c r="Z434" s="32"/>
    </row>
    <row r="435" spans="1:26" ht="12.95" customHeight="1" x14ac:dyDescent="0.2">
      <c r="A435" s="32" t="str">
        <f t="shared" si="12"/>
        <v xml:space="preserve"> UNIT </v>
      </c>
      <c r="B435" s="130">
        <v>417</v>
      </c>
      <c r="C435" s="197"/>
      <c r="D435" s="398"/>
      <c r="E435" s="398"/>
      <c r="F435" s="398"/>
      <c r="G435" s="399"/>
      <c r="H435" s="398"/>
      <c r="I435" s="400"/>
      <c r="J435" s="400"/>
      <c r="K435" s="401"/>
      <c r="L435" s="398"/>
      <c r="M435" s="398"/>
      <c r="N435" s="398"/>
      <c r="O435" s="402"/>
      <c r="P435" s="402"/>
      <c r="Q435" s="171" t="str">
        <f>Calculator!M419</f>
        <v/>
      </c>
      <c r="R435" s="340" t="str">
        <f t="shared" si="13"/>
        <v/>
      </c>
      <c r="S435" s="380" t="str" cm="1">
        <f t="array" ref="S435">_xlfn.IFS(Q435="YES",IF(G435&lt;=Calculator!AS419*97%,"",IF(G435&gt;=Calculator!AS419*97%,ROUNDUP(Calculator!AS419*97%,0),ROUNDUP(Calculator!AS419*97%,0))),Q435="NO","",Q435="NA","",Q435="","")</f>
        <v/>
      </c>
      <c r="T435" s="381" cm="1">
        <f t="array" ref="T435">IF(LEN(F435)=0,2,IF(SUMPRODUCT(($F$19:$F$1518=F435)*($C$19:$C$1518=C435))&gt;1, 1, 0))</f>
        <v>2</v>
      </c>
      <c r="U435" s="381">
        <f t="array" ref="U435">IFERROR(1/SUMPRODUCT(($F$19:$F$1518=F435)*($C$19:$C$1518=C435)), IF(LEN(F435)&gt;0, 1, ""))</f>
        <v>6.6755674232309744E-4</v>
      </c>
      <c r="V435" s="382" t="str">
        <f>IF(H435="","",VALUE(IFERROR(CHOOSE(MATCH(H435,{0,1,2,3,4,5},0),2.5,3.5,4.5,5.5,6.5,7.5),"")))</f>
        <v/>
      </c>
      <c r="W435" s="382" t="str">
        <f>IF(AND(I435="YES",COUNTIFS(F$19:F435,F435,I$19:I435,"YES")=1),1,"")</f>
        <v/>
      </c>
      <c r="Z435" s="32"/>
    </row>
    <row r="436" spans="1:26" ht="12.95" customHeight="1" x14ac:dyDescent="0.2">
      <c r="A436" s="32" t="str">
        <f t="shared" si="12"/>
        <v xml:space="preserve"> UNIT </v>
      </c>
      <c r="B436" s="130">
        <v>418</v>
      </c>
      <c r="C436" s="197"/>
      <c r="D436" s="398"/>
      <c r="E436" s="398"/>
      <c r="F436" s="398"/>
      <c r="G436" s="399"/>
      <c r="H436" s="398"/>
      <c r="I436" s="400"/>
      <c r="J436" s="400"/>
      <c r="K436" s="401"/>
      <c r="L436" s="398"/>
      <c r="M436" s="398"/>
      <c r="N436" s="398"/>
      <c r="O436" s="402"/>
      <c r="P436" s="402"/>
      <c r="Q436" s="171" t="str">
        <f>Calculator!M420</f>
        <v/>
      </c>
      <c r="R436" s="340" t="str">
        <f t="shared" si="13"/>
        <v/>
      </c>
      <c r="S436" s="380" t="str" cm="1">
        <f t="array" ref="S436">_xlfn.IFS(Q436="YES",IF(G436&lt;=Calculator!AS420*97%,"",IF(G436&gt;=Calculator!AS420*97%,ROUNDUP(Calculator!AS420*97%,0),ROUNDUP(Calculator!AS420*97%,0))),Q436="NO","",Q436="NA","",Q436="","")</f>
        <v/>
      </c>
      <c r="T436" s="381" cm="1">
        <f t="array" ref="T436">IF(LEN(F436)=0,2,IF(SUMPRODUCT(($F$19:$F$1518=F436)*($C$19:$C$1518=C436))&gt;1, 1, 0))</f>
        <v>2</v>
      </c>
      <c r="U436" s="381">
        <f t="array" ref="U436">IFERROR(1/SUMPRODUCT(($F$19:$F$1518=F436)*($C$19:$C$1518=C436)), IF(LEN(F436)&gt;0, 1, ""))</f>
        <v>6.6755674232309744E-4</v>
      </c>
      <c r="V436" s="382" t="str">
        <f>IF(H436="","",VALUE(IFERROR(CHOOSE(MATCH(H436,{0,1,2,3,4,5},0),2.5,3.5,4.5,5.5,6.5,7.5),"")))</f>
        <v/>
      </c>
      <c r="W436" s="382" t="str">
        <f>IF(AND(I436="YES",COUNTIFS(F$19:F436,F436,I$19:I436,"YES")=1),1,"")</f>
        <v/>
      </c>
      <c r="Z436" s="32"/>
    </row>
    <row r="437" spans="1:26" ht="12.95" customHeight="1" x14ac:dyDescent="0.2">
      <c r="A437" s="32" t="str">
        <f t="shared" si="12"/>
        <v xml:space="preserve"> UNIT </v>
      </c>
      <c r="B437" s="130">
        <v>419</v>
      </c>
      <c r="C437" s="197"/>
      <c r="D437" s="398"/>
      <c r="E437" s="398"/>
      <c r="F437" s="398"/>
      <c r="G437" s="399"/>
      <c r="H437" s="398"/>
      <c r="I437" s="400"/>
      <c r="J437" s="400"/>
      <c r="K437" s="401"/>
      <c r="L437" s="398"/>
      <c r="M437" s="398"/>
      <c r="N437" s="398"/>
      <c r="O437" s="402"/>
      <c r="P437" s="402"/>
      <c r="Q437" s="171" t="str">
        <f>Calculator!M421</f>
        <v/>
      </c>
      <c r="R437" s="340" t="str">
        <f t="shared" si="13"/>
        <v/>
      </c>
      <c r="S437" s="380" t="str" cm="1">
        <f t="array" ref="S437">_xlfn.IFS(Q437="YES",IF(G437&lt;=Calculator!AS421*97%,"",IF(G437&gt;=Calculator!AS421*97%,ROUNDUP(Calculator!AS421*97%,0),ROUNDUP(Calculator!AS421*97%,0))),Q437="NO","",Q437="NA","",Q437="","")</f>
        <v/>
      </c>
      <c r="T437" s="381" cm="1">
        <f t="array" ref="T437">IF(LEN(F437)=0,2,IF(SUMPRODUCT(($F$19:$F$1518=F437)*($C$19:$C$1518=C437))&gt;1, 1, 0))</f>
        <v>2</v>
      </c>
      <c r="U437" s="381">
        <f t="array" ref="U437">IFERROR(1/SUMPRODUCT(($F$19:$F$1518=F437)*($C$19:$C$1518=C437)), IF(LEN(F437)&gt;0, 1, ""))</f>
        <v>6.6755674232309744E-4</v>
      </c>
      <c r="V437" s="382" t="str">
        <f>IF(H437="","",VALUE(IFERROR(CHOOSE(MATCH(H437,{0,1,2,3,4,5},0),2.5,3.5,4.5,5.5,6.5,7.5),"")))</f>
        <v/>
      </c>
      <c r="W437" s="382" t="str">
        <f>IF(AND(I437="YES",COUNTIFS(F$19:F437,F437,I$19:I437,"YES")=1),1,"")</f>
        <v/>
      </c>
      <c r="Z437" s="32"/>
    </row>
    <row r="438" spans="1:26" ht="12.95" customHeight="1" x14ac:dyDescent="0.2">
      <c r="A438" s="32" t="str">
        <f t="shared" si="12"/>
        <v xml:space="preserve"> UNIT </v>
      </c>
      <c r="B438" s="130">
        <v>420</v>
      </c>
      <c r="C438" s="197"/>
      <c r="D438" s="398"/>
      <c r="E438" s="398"/>
      <c r="F438" s="398"/>
      <c r="G438" s="399"/>
      <c r="H438" s="398"/>
      <c r="I438" s="400"/>
      <c r="J438" s="400"/>
      <c r="K438" s="401"/>
      <c r="L438" s="398"/>
      <c r="M438" s="398"/>
      <c r="N438" s="398"/>
      <c r="O438" s="402"/>
      <c r="P438" s="402"/>
      <c r="Q438" s="171" t="str">
        <f>Calculator!M422</f>
        <v/>
      </c>
      <c r="R438" s="340" t="str">
        <f t="shared" si="13"/>
        <v/>
      </c>
      <c r="S438" s="380" t="str" cm="1">
        <f t="array" ref="S438">_xlfn.IFS(Q438="YES",IF(G438&lt;=Calculator!AS422*97%,"",IF(G438&gt;=Calculator!AS422*97%,ROUNDUP(Calculator!AS422*97%,0),ROUNDUP(Calculator!AS422*97%,0))),Q438="NO","",Q438="NA","",Q438="","")</f>
        <v/>
      </c>
      <c r="T438" s="381" cm="1">
        <f t="array" ref="T438">IF(LEN(F438)=0,2,IF(SUMPRODUCT(($F$19:$F$1518=F438)*($C$19:$C$1518=C438))&gt;1, 1, 0))</f>
        <v>2</v>
      </c>
      <c r="U438" s="381">
        <f t="array" ref="U438">IFERROR(1/SUMPRODUCT(($F$19:$F$1518=F438)*($C$19:$C$1518=C438)), IF(LEN(F438)&gt;0, 1, ""))</f>
        <v>6.6755674232309744E-4</v>
      </c>
      <c r="V438" s="382" t="str">
        <f>IF(H438="","",VALUE(IFERROR(CHOOSE(MATCH(H438,{0,1,2,3,4,5},0),2.5,3.5,4.5,5.5,6.5,7.5),"")))</f>
        <v/>
      </c>
      <c r="W438" s="382" t="str">
        <f>IF(AND(I438="YES",COUNTIFS(F$19:F438,F438,I$19:I438,"YES")=1),1,"")</f>
        <v/>
      </c>
      <c r="Z438" s="32"/>
    </row>
    <row r="439" spans="1:26" ht="12.95" customHeight="1" x14ac:dyDescent="0.2">
      <c r="A439" s="32" t="str">
        <f t="shared" si="12"/>
        <v xml:space="preserve"> UNIT </v>
      </c>
      <c r="B439" s="130">
        <v>421</v>
      </c>
      <c r="C439" s="197"/>
      <c r="D439" s="398"/>
      <c r="E439" s="398"/>
      <c r="F439" s="398"/>
      <c r="G439" s="399"/>
      <c r="H439" s="398"/>
      <c r="I439" s="400"/>
      <c r="J439" s="400"/>
      <c r="K439" s="401"/>
      <c r="L439" s="398"/>
      <c r="M439" s="398"/>
      <c r="N439" s="398"/>
      <c r="O439" s="402"/>
      <c r="P439" s="402"/>
      <c r="Q439" s="171" t="str">
        <f>Calculator!M423</f>
        <v/>
      </c>
      <c r="R439" s="340" t="str">
        <f t="shared" si="13"/>
        <v/>
      </c>
      <c r="S439" s="380" t="str" cm="1">
        <f t="array" ref="S439">_xlfn.IFS(Q439="YES",IF(G439&lt;=Calculator!AS423*97%,"",IF(G439&gt;=Calculator!AS423*97%,ROUNDUP(Calculator!AS423*97%,0),ROUNDUP(Calculator!AS423*97%,0))),Q439="NO","",Q439="NA","",Q439="","")</f>
        <v/>
      </c>
      <c r="T439" s="381" cm="1">
        <f t="array" ref="T439">IF(LEN(F439)=0,2,IF(SUMPRODUCT(($F$19:$F$1518=F439)*($C$19:$C$1518=C439))&gt;1, 1, 0))</f>
        <v>2</v>
      </c>
      <c r="U439" s="381">
        <f t="array" ref="U439">IFERROR(1/SUMPRODUCT(($F$19:$F$1518=F439)*($C$19:$C$1518=C439)), IF(LEN(F439)&gt;0, 1, ""))</f>
        <v>6.6755674232309744E-4</v>
      </c>
      <c r="V439" s="382" t="str">
        <f>IF(H439="","",VALUE(IFERROR(CHOOSE(MATCH(H439,{0,1,2,3,4,5},0),2.5,3.5,4.5,5.5,6.5,7.5),"")))</f>
        <v/>
      </c>
      <c r="W439" s="382" t="str">
        <f>IF(AND(I439="YES",COUNTIFS(F$19:F439,F439,I$19:I439,"YES")=1),1,"")</f>
        <v/>
      </c>
      <c r="Z439" s="32"/>
    </row>
    <row r="440" spans="1:26" ht="12.95" customHeight="1" x14ac:dyDescent="0.2">
      <c r="A440" s="32" t="str">
        <f t="shared" si="12"/>
        <v xml:space="preserve"> UNIT </v>
      </c>
      <c r="B440" s="130">
        <v>422</v>
      </c>
      <c r="C440" s="197"/>
      <c r="D440" s="398"/>
      <c r="E440" s="398"/>
      <c r="F440" s="398"/>
      <c r="G440" s="399"/>
      <c r="H440" s="398"/>
      <c r="I440" s="400"/>
      <c r="J440" s="400"/>
      <c r="K440" s="401"/>
      <c r="L440" s="398"/>
      <c r="M440" s="398"/>
      <c r="N440" s="398"/>
      <c r="O440" s="402"/>
      <c r="P440" s="402"/>
      <c r="Q440" s="171" t="str">
        <f>Calculator!M424</f>
        <v/>
      </c>
      <c r="R440" s="340" t="str">
        <f t="shared" si="13"/>
        <v/>
      </c>
      <c r="S440" s="380" t="str" cm="1">
        <f t="array" ref="S440">_xlfn.IFS(Q440="YES",IF(G440&lt;=Calculator!AS424*97%,"",IF(G440&gt;=Calculator!AS424*97%,ROUNDUP(Calculator!AS424*97%,0),ROUNDUP(Calculator!AS424*97%,0))),Q440="NO","",Q440="NA","",Q440="","")</f>
        <v/>
      </c>
      <c r="T440" s="381" cm="1">
        <f t="array" ref="T440">IF(LEN(F440)=0,2,IF(SUMPRODUCT(($F$19:$F$1518=F440)*($C$19:$C$1518=C440))&gt;1, 1, 0))</f>
        <v>2</v>
      </c>
      <c r="U440" s="381">
        <f t="array" ref="U440">IFERROR(1/SUMPRODUCT(($F$19:$F$1518=F440)*($C$19:$C$1518=C440)), IF(LEN(F440)&gt;0, 1, ""))</f>
        <v>6.6755674232309744E-4</v>
      </c>
      <c r="V440" s="382" t="str">
        <f>IF(H440="","",VALUE(IFERROR(CHOOSE(MATCH(H440,{0,1,2,3,4,5},0),2.5,3.5,4.5,5.5,6.5,7.5),"")))</f>
        <v/>
      </c>
      <c r="W440" s="382" t="str">
        <f>IF(AND(I440="YES",COUNTIFS(F$19:F440,F440,I$19:I440,"YES")=1),1,"")</f>
        <v/>
      </c>
      <c r="Z440" s="32"/>
    </row>
    <row r="441" spans="1:26" ht="12.95" customHeight="1" x14ac:dyDescent="0.2">
      <c r="A441" s="32" t="str">
        <f t="shared" si="12"/>
        <v xml:space="preserve"> UNIT </v>
      </c>
      <c r="B441" s="130">
        <v>423</v>
      </c>
      <c r="C441" s="197"/>
      <c r="D441" s="398"/>
      <c r="E441" s="398"/>
      <c r="F441" s="398"/>
      <c r="G441" s="399"/>
      <c r="H441" s="398"/>
      <c r="I441" s="400"/>
      <c r="J441" s="400"/>
      <c r="K441" s="401"/>
      <c r="L441" s="398"/>
      <c r="M441" s="398"/>
      <c r="N441" s="398"/>
      <c r="O441" s="402"/>
      <c r="P441" s="402"/>
      <c r="Q441" s="171" t="str">
        <f>Calculator!M425</f>
        <v/>
      </c>
      <c r="R441" s="340" t="str">
        <f t="shared" si="13"/>
        <v/>
      </c>
      <c r="S441" s="380" t="str" cm="1">
        <f t="array" ref="S441">_xlfn.IFS(Q441="YES",IF(G441&lt;=Calculator!AS425*97%,"",IF(G441&gt;=Calculator!AS425*97%,ROUNDUP(Calculator!AS425*97%,0),ROUNDUP(Calculator!AS425*97%,0))),Q441="NO","",Q441="NA","",Q441="","")</f>
        <v/>
      </c>
      <c r="T441" s="381" cm="1">
        <f t="array" ref="T441">IF(LEN(F441)=0,2,IF(SUMPRODUCT(($F$19:$F$1518=F441)*($C$19:$C$1518=C441))&gt;1, 1, 0))</f>
        <v>2</v>
      </c>
      <c r="U441" s="381">
        <f t="array" ref="U441">IFERROR(1/SUMPRODUCT(($F$19:$F$1518=F441)*($C$19:$C$1518=C441)), IF(LEN(F441)&gt;0, 1, ""))</f>
        <v>6.6755674232309744E-4</v>
      </c>
      <c r="V441" s="382" t="str">
        <f>IF(H441="","",VALUE(IFERROR(CHOOSE(MATCH(H441,{0,1,2,3,4,5},0),2.5,3.5,4.5,5.5,6.5,7.5),"")))</f>
        <v/>
      </c>
      <c r="W441" s="382" t="str">
        <f>IF(AND(I441="YES",COUNTIFS(F$19:F441,F441,I$19:I441,"YES")=1),1,"")</f>
        <v/>
      </c>
      <c r="Z441" s="32"/>
    </row>
    <row r="442" spans="1:26" ht="12.95" customHeight="1" x14ac:dyDescent="0.2">
      <c r="A442" s="32" t="str">
        <f t="shared" si="12"/>
        <v xml:space="preserve"> UNIT </v>
      </c>
      <c r="B442" s="130">
        <v>424</v>
      </c>
      <c r="C442" s="197"/>
      <c r="D442" s="398"/>
      <c r="E442" s="398"/>
      <c r="F442" s="398"/>
      <c r="G442" s="399"/>
      <c r="H442" s="398"/>
      <c r="I442" s="400"/>
      <c r="J442" s="400"/>
      <c r="K442" s="401"/>
      <c r="L442" s="398"/>
      <c r="M442" s="398"/>
      <c r="N442" s="398"/>
      <c r="O442" s="402"/>
      <c r="P442" s="402"/>
      <c r="Q442" s="171" t="str">
        <f>Calculator!M426</f>
        <v/>
      </c>
      <c r="R442" s="340" t="str">
        <f t="shared" si="13"/>
        <v/>
      </c>
      <c r="S442" s="380" t="str" cm="1">
        <f t="array" ref="S442">_xlfn.IFS(Q442="YES",IF(G442&lt;=Calculator!AS426*97%,"",IF(G442&gt;=Calculator!AS426*97%,ROUNDUP(Calculator!AS426*97%,0),ROUNDUP(Calculator!AS426*97%,0))),Q442="NO","",Q442="NA","",Q442="","")</f>
        <v/>
      </c>
      <c r="T442" s="381" cm="1">
        <f t="array" ref="T442">IF(LEN(F442)=0,2,IF(SUMPRODUCT(($F$19:$F$1518=F442)*($C$19:$C$1518=C442))&gt;1, 1, 0))</f>
        <v>2</v>
      </c>
      <c r="U442" s="381">
        <f t="array" ref="U442">IFERROR(1/SUMPRODUCT(($F$19:$F$1518=F442)*($C$19:$C$1518=C442)), IF(LEN(F442)&gt;0, 1, ""))</f>
        <v>6.6755674232309744E-4</v>
      </c>
      <c r="V442" s="382" t="str">
        <f>IF(H442="","",VALUE(IFERROR(CHOOSE(MATCH(H442,{0,1,2,3,4,5},0),2.5,3.5,4.5,5.5,6.5,7.5),"")))</f>
        <v/>
      </c>
      <c r="W442" s="382" t="str">
        <f>IF(AND(I442="YES",COUNTIFS(F$19:F442,F442,I$19:I442,"YES")=1),1,"")</f>
        <v/>
      </c>
      <c r="Z442" s="32"/>
    </row>
    <row r="443" spans="1:26" ht="12.95" customHeight="1" x14ac:dyDescent="0.2">
      <c r="A443" s="32" t="str">
        <f t="shared" si="12"/>
        <v xml:space="preserve"> UNIT </v>
      </c>
      <c r="B443" s="130">
        <v>425</v>
      </c>
      <c r="C443" s="197"/>
      <c r="D443" s="398"/>
      <c r="E443" s="398"/>
      <c r="F443" s="398"/>
      <c r="G443" s="399"/>
      <c r="H443" s="398"/>
      <c r="I443" s="400"/>
      <c r="J443" s="400"/>
      <c r="K443" s="401"/>
      <c r="L443" s="398"/>
      <c r="M443" s="398"/>
      <c r="N443" s="398"/>
      <c r="O443" s="402"/>
      <c r="P443" s="402"/>
      <c r="Q443" s="171" t="str">
        <f>Calculator!M427</f>
        <v/>
      </c>
      <c r="R443" s="340" t="str">
        <f t="shared" si="13"/>
        <v/>
      </c>
      <c r="S443" s="380" t="str" cm="1">
        <f t="array" ref="S443">_xlfn.IFS(Q443="YES",IF(G443&lt;=Calculator!AS427*97%,"",IF(G443&gt;=Calculator!AS427*97%,ROUNDUP(Calculator!AS427*97%,0),ROUNDUP(Calculator!AS427*97%,0))),Q443="NO","",Q443="NA","",Q443="","")</f>
        <v/>
      </c>
      <c r="T443" s="381" cm="1">
        <f t="array" ref="T443">IF(LEN(F443)=0,2,IF(SUMPRODUCT(($F$19:$F$1518=F443)*($C$19:$C$1518=C443))&gt;1, 1, 0))</f>
        <v>2</v>
      </c>
      <c r="U443" s="381">
        <f t="array" ref="U443">IFERROR(1/SUMPRODUCT(($F$19:$F$1518=F443)*($C$19:$C$1518=C443)), IF(LEN(F443)&gt;0, 1, ""))</f>
        <v>6.6755674232309744E-4</v>
      </c>
      <c r="V443" s="382" t="str">
        <f>IF(H443="","",VALUE(IFERROR(CHOOSE(MATCH(H443,{0,1,2,3,4,5},0),2.5,3.5,4.5,5.5,6.5,7.5),"")))</f>
        <v/>
      </c>
      <c r="W443" s="382" t="str">
        <f>IF(AND(I443="YES",COUNTIFS(F$19:F443,F443,I$19:I443,"YES")=1),1,"")</f>
        <v/>
      </c>
      <c r="Z443" s="32"/>
    </row>
    <row r="444" spans="1:26" ht="12.95" customHeight="1" x14ac:dyDescent="0.2">
      <c r="A444" s="32" t="str">
        <f t="shared" si="12"/>
        <v xml:space="preserve"> UNIT </v>
      </c>
      <c r="B444" s="130">
        <v>426</v>
      </c>
      <c r="C444" s="197"/>
      <c r="D444" s="398"/>
      <c r="E444" s="398"/>
      <c r="F444" s="398"/>
      <c r="G444" s="399"/>
      <c r="H444" s="398"/>
      <c r="I444" s="400"/>
      <c r="J444" s="400"/>
      <c r="K444" s="401"/>
      <c r="L444" s="398"/>
      <c r="M444" s="398"/>
      <c r="N444" s="398"/>
      <c r="O444" s="402"/>
      <c r="P444" s="402"/>
      <c r="Q444" s="171" t="str">
        <f>Calculator!M428</f>
        <v/>
      </c>
      <c r="R444" s="340" t="str">
        <f t="shared" si="13"/>
        <v/>
      </c>
      <c r="S444" s="380" t="str" cm="1">
        <f t="array" ref="S444">_xlfn.IFS(Q444="YES",IF(G444&lt;=Calculator!AS428*97%,"",IF(G444&gt;=Calculator!AS428*97%,ROUNDUP(Calculator!AS428*97%,0),ROUNDUP(Calculator!AS428*97%,0))),Q444="NO","",Q444="NA","",Q444="","")</f>
        <v/>
      </c>
      <c r="T444" s="381" cm="1">
        <f t="array" ref="T444">IF(LEN(F444)=0,2,IF(SUMPRODUCT(($F$19:$F$1518=F444)*($C$19:$C$1518=C444))&gt;1, 1, 0))</f>
        <v>2</v>
      </c>
      <c r="U444" s="381">
        <f t="array" ref="U444">IFERROR(1/SUMPRODUCT(($F$19:$F$1518=F444)*($C$19:$C$1518=C444)), IF(LEN(F444)&gt;0, 1, ""))</f>
        <v>6.6755674232309744E-4</v>
      </c>
      <c r="V444" s="382" t="str">
        <f>IF(H444="","",VALUE(IFERROR(CHOOSE(MATCH(H444,{0,1,2,3,4,5},0),2.5,3.5,4.5,5.5,6.5,7.5),"")))</f>
        <v/>
      </c>
      <c r="W444" s="382" t="str">
        <f>IF(AND(I444="YES",COUNTIFS(F$19:F444,F444,I$19:I444,"YES")=1),1,"")</f>
        <v/>
      </c>
      <c r="Z444" s="32"/>
    </row>
    <row r="445" spans="1:26" ht="12.95" customHeight="1" x14ac:dyDescent="0.2">
      <c r="A445" s="32" t="str">
        <f t="shared" si="12"/>
        <v xml:space="preserve"> UNIT </v>
      </c>
      <c r="B445" s="130">
        <v>427</v>
      </c>
      <c r="C445" s="197"/>
      <c r="D445" s="398"/>
      <c r="E445" s="398"/>
      <c r="F445" s="398"/>
      <c r="G445" s="399"/>
      <c r="H445" s="398"/>
      <c r="I445" s="400"/>
      <c r="J445" s="400"/>
      <c r="K445" s="401"/>
      <c r="L445" s="398"/>
      <c r="M445" s="398"/>
      <c r="N445" s="398"/>
      <c r="O445" s="402"/>
      <c r="P445" s="402"/>
      <c r="Q445" s="171" t="str">
        <f>Calculator!M429</f>
        <v/>
      </c>
      <c r="R445" s="340" t="str">
        <f t="shared" si="13"/>
        <v/>
      </c>
      <c r="S445" s="380" t="str" cm="1">
        <f t="array" ref="S445">_xlfn.IFS(Q445="YES",IF(G445&lt;=Calculator!AS429*97%,"",IF(G445&gt;=Calculator!AS429*97%,ROUNDUP(Calculator!AS429*97%,0),ROUNDUP(Calculator!AS429*97%,0))),Q445="NO","",Q445="NA","",Q445="","")</f>
        <v/>
      </c>
      <c r="T445" s="381" cm="1">
        <f t="array" ref="T445">IF(LEN(F445)=0,2,IF(SUMPRODUCT(($F$19:$F$1518=F445)*($C$19:$C$1518=C445))&gt;1, 1, 0))</f>
        <v>2</v>
      </c>
      <c r="U445" s="381">
        <f t="array" ref="U445">IFERROR(1/SUMPRODUCT(($F$19:$F$1518=F445)*($C$19:$C$1518=C445)), IF(LEN(F445)&gt;0, 1, ""))</f>
        <v>6.6755674232309744E-4</v>
      </c>
      <c r="V445" s="382" t="str">
        <f>IF(H445="","",VALUE(IFERROR(CHOOSE(MATCH(H445,{0,1,2,3,4,5},0),2.5,3.5,4.5,5.5,6.5,7.5),"")))</f>
        <v/>
      </c>
      <c r="W445" s="382" t="str">
        <f>IF(AND(I445="YES",COUNTIFS(F$19:F445,F445,I$19:I445,"YES")=1),1,"")</f>
        <v/>
      </c>
      <c r="Z445" s="32"/>
    </row>
    <row r="446" spans="1:26" ht="12.95" customHeight="1" x14ac:dyDescent="0.2">
      <c r="A446" s="32" t="str">
        <f t="shared" si="12"/>
        <v xml:space="preserve"> UNIT </v>
      </c>
      <c r="B446" s="130">
        <v>428</v>
      </c>
      <c r="C446" s="197"/>
      <c r="D446" s="398"/>
      <c r="E446" s="398"/>
      <c r="F446" s="398"/>
      <c r="G446" s="399"/>
      <c r="H446" s="398"/>
      <c r="I446" s="400"/>
      <c r="J446" s="400"/>
      <c r="K446" s="401"/>
      <c r="L446" s="398"/>
      <c r="M446" s="398"/>
      <c r="N446" s="398"/>
      <c r="O446" s="402"/>
      <c r="P446" s="402"/>
      <c r="Q446" s="171" t="str">
        <f>Calculator!M430</f>
        <v/>
      </c>
      <c r="R446" s="340" t="str">
        <f t="shared" si="13"/>
        <v/>
      </c>
      <c r="S446" s="380" t="str" cm="1">
        <f t="array" ref="S446">_xlfn.IFS(Q446="YES",IF(G446&lt;=Calculator!AS430*97%,"",IF(G446&gt;=Calculator!AS430*97%,ROUNDUP(Calculator!AS430*97%,0),ROUNDUP(Calculator!AS430*97%,0))),Q446="NO","",Q446="NA","",Q446="","")</f>
        <v/>
      </c>
      <c r="T446" s="381" cm="1">
        <f t="array" ref="T446">IF(LEN(F446)=0,2,IF(SUMPRODUCT(($F$19:$F$1518=F446)*($C$19:$C$1518=C446))&gt;1, 1, 0))</f>
        <v>2</v>
      </c>
      <c r="U446" s="381">
        <f t="array" ref="U446">IFERROR(1/SUMPRODUCT(($F$19:$F$1518=F446)*($C$19:$C$1518=C446)), IF(LEN(F446)&gt;0, 1, ""))</f>
        <v>6.6755674232309744E-4</v>
      </c>
      <c r="V446" s="382" t="str">
        <f>IF(H446="","",VALUE(IFERROR(CHOOSE(MATCH(H446,{0,1,2,3,4,5},0),2.5,3.5,4.5,5.5,6.5,7.5),"")))</f>
        <v/>
      </c>
      <c r="W446" s="382" t="str">
        <f>IF(AND(I446="YES",COUNTIFS(F$19:F446,F446,I$19:I446,"YES")=1),1,"")</f>
        <v/>
      </c>
      <c r="Z446" s="32"/>
    </row>
    <row r="447" spans="1:26" ht="12.95" customHeight="1" x14ac:dyDescent="0.2">
      <c r="A447" s="32" t="str">
        <f t="shared" si="12"/>
        <v xml:space="preserve"> UNIT </v>
      </c>
      <c r="B447" s="130">
        <v>429</v>
      </c>
      <c r="C447" s="197"/>
      <c r="D447" s="398"/>
      <c r="E447" s="398"/>
      <c r="F447" s="398"/>
      <c r="G447" s="399"/>
      <c r="H447" s="398"/>
      <c r="I447" s="400"/>
      <c r="J447" s="400"/>
      <c r="K447" s="401"/>
      <c r="L447" s="398"/>
      <c r="M447" s="398"/>
      <c r="N447" s="398"/>
      <c r="O447" s="402"/>
      <c r="P447" s="402"/>
      <c r="Q447" s="171" t="str">
        <f>Calculator!M431</f>
        <v/>
      </c>
      <c r="R447" s="340" t="str">
        <f t="shared" si="13"/>
        <v/>
      </c>
      <c r="S447" s="380" t="str" cm="1">
        <f t="array" ref="S447">_xlfn.IFS(Q447="YES",IF(G447&lt;=Calculator!AS431*97%,"",IF(G447&gt;=Calculator!AS431*97%,ROUNDUP(Calculator!AS431*97%,0),ROUNDUP(Calculator!AS431*97%,0))),Q447="NO","",Q447="NA","",Q447="","")</f>
        <v/>
      </c>
      <c r="T447" s="381" cm="1">
        <f t="array" ref="T447">IF(LEN(F447)=0,2,IF(SUMPRODUCT(($F$19:$F$1518=F447)*($C$19:$C$1518=C447))&gt;1, 1, 0))</f>
        <v>2</v>
      </c>
      <c r="U447" s="381">
        <f t="array" ref="U447">IFERROR(1/SUMPRODUCT(($F$19:$F$1518=F447)*($C$19:$C$1518=C447)), IF(LEN(F447)&gt;0, 1, ""))</f>
        <v>6.6755674232309744E-4</v>
      </c>
      <c r="V447" s="382" t="str">
        <f>IF(H447="","",VALUE(IFERROR(CHOOSE(MATCH(H447,{0,1,2,3,4,5},0),2.5,3.5,4.5,5.5,6.5,7.5),"")))</f>
        <v/>
      </c>
      <c r="W447" s="382" t="str">
        <f>IF(AND(I447="YES",COUNTIFS(F$19:F447,F447,I$19:I447,"YES")=1),1,"")</f>
        <v/>
      </c>
      <c r="Z447" s="32"/>
    </row>
    <row r="448" spans="1:26" ht="12.95" customHeight="1" x14ac:dyDescent="0.2">
      <c r="A448" s="32" t="str">
        <f t="shared" si="12"/>
        <v xml:space="preserve"> UNIT </v>
      </c>
      <c r="B448" s="130">
        <v>430</v>
      </c>
      <c r="C448" s="197"/>
      <c r="D448" s="398"/>
      <c r="E448" s="398"/>
      <c r="F448" s="398"/>
      <c r="G448" s="399"/>
      <c r="H448" s="398"/>
      <c r="I448" s="400"/>
      <c r="J448" s="400"/>
      <c r="K448" s="401"/>
      <c r="L448" s="398"/>
      <c r="M448" s="398"/>
      <c r="N448" s="398"/>
      <c r="O448" s="402"/>
      <c r="P448" s="402"/>
      <c r="Q448" s="171" t="str">
        <f>Calculator!M432</f>
        <v/>
      </c>
      <c r="R448" s="340" t="str">
        <f t="shared" si="13"/>
        <v/>
      </c>
      <c r="S448" s="380" t="str" cm="1">
        <f t="array" ref="S448">_xlfn.IFS(Q448="YES",IF(G448&lt;=Calculator!AS432*97%,"",IF(G448&gt;=Calculator!AS432*97%,ROUNDUP(Calculator!AS432*97%,0),ROUNDUP(Calculator!AS432*97%,0))),Q448="NO","",Q448="NA","",Q448="","")</f>
        <v/>
      </c>
      <c r="T448" s="381" cm="1">
        <f t="array" ref="T448">IF(LEN(F448)=0,2,IF(SUMPRODUCT(($F$19:$F$1518=F448)*($C$19:$C$1518=C448))&gt;1, 1, 0))</f>
        <v>2</v>
      </c>
      <c r="U448" s="381">
        <f t="array" ref="U448">IFERROR(1/SUMPRODUCT(($F$19:$F$1518=F448)*($C$19:$C$1518=C448)), IF(LEN(F448)&gt;0, 1, ""))</f>
        <v>6.6755674232309744E-4</v>
      </c>
      <c r="V448" s="382" t="str">
        <f>IF(H448="","",VALUE(IFERROR(CHOOSE(MATCH(H448,{0,1,2,3,4,5},0),2.5,3.5,4.5,5.5,6.5,7.5),"")))</f>
        <v/>
      </c>
      <c r="W448" s="382" t="str">
        <f>IF(AND(I448="YES",COUNTIFS(F$19:F448,F448,I$19:I448,"YES")=1),1,"")</f>
        <v/>
      </c>
      <c r="Z448" s="32"/>
    </row>
    <row r="449" spans="1:26" ht="12.95" customHeight="1" x14ac:dyDescent="0.2">
      <c r="A449" s="32" t="str">
        <f t="shared" si="12"/>
        <v xml:space="preserve"> UNIT </v>
      </c>
      <c r="B449" s="130">
        <v>431</v>
      </c>
      <c r="C449" s="197"/>
      <c r="D449" s="398"/>
      <c r="E449" s="398"/>
      <c r="F449" s="398"/>
      <c r="G449" s="399"/>
      <c r="H449" s="398"/>
      <c r="I449" s="400"/>
      <c r="J449" s="400"/>
      <c r="K449" s="401"/>
      <c r="L449" s="398"/>
      <c r="M449" s="398"/>
      <c r="N449" s="398"/>
      <c r="O449" s="402"/>
      <c r="P449" s="402"/>
      <c r="Q449" s="171" t="str">
        <f>Calculator!M433</f>
        <v/>
      </c>
      <c r="R449" s="340" t="str">
        <f t="shared" si="13"/>
        <v/>
      </c>
      <c r="S449" s="380" t="str" cm="1">
        <f t="array" ref="S449">_xlfn.IFS(Q449="YES",IF(G449&lt;=Calculator!AS433*97%,"",IF(G449&gt;=Calculator!AS433*97%,ROUNDUP(Calculator!AS433*97%,0),ROUNDUP(Calculator!AS433*97%,0))),Q449="NO","",Q449="NA","",Q449="","")</f>
        <v/>
      </c>
      <c r="T449" s="381" cm="1">
        <f t="array" ref="T449">IF(LEN(F449)=0,2,IF(SUMPRODUCT(($F$19:$F$1518=F449)*($C$19:$C$1518=C449))&gt;1, 1, 0))</f>
        <v>2</v>
      </c>
      <c r="U449" s="381">
        <f t="array" ref="U449">IFERROR(1/SUMPRODUCT(($F$19:$F$1518=F449)*($C$19:$C$1518=C449)), IF(LEN(F449)&gt;0, 1, ""))</f>
        <v>6.6755674232309744E-4</v>
      </c>
      <c r="V449" s="382" t="str">
        <f>IF(H449="","",VALUE(IFERROR(CHOOSE(MATCH(H449,{0,1,2,3,4,5},0),2.5,3.5,4.5,5.5,6.5,7.5),"")))</f>
        <v/>
      </c>
      <c r="W449" s="382" t="str">
        <f>IF(AND(I449="YES",COUNTIFS(F$19:F449,F449,I$19:I449,"YES")=1),1,"")</f>
        <v/>
      </c>
      <c r="Z449" s="32"/>
    </row>
    <row r="450" spans="1:26" ht="12.95" customHeight="1" x14ac:dyDescent="0.2">
      <c r="A450" s="32" t="str">
        <f t="shared" si="12"/>
        <v xml:space="preserve"> UNIT </v>
      </c>
      <c r="B450" s="130">
        <v>432</v>
      </c>
      <c r="C450" s="197"/>
      <c r="D450" s="398"/>
      <c r="E450" s="398"/>
      <c r="F450" s="398"/>
      <c r="G450" s="399"/>
      <c r="H450" s="398"/>
      <c r="I450" s="400"/>
      <c r="J450" s="400"/>
      <c r="K450" s="401"/>
      <c r="L450" s="398"/>
      <c r="M450" s="398"/>
      <c r="N450" s="398"/>
      <c r="O450" s="402"/>
      <c r="P450" s="402"/>
      <c r="Q450" s="171" t="str">
        <f>Calculator!M434</f>
        <v/>
      </c>
      <c r="R450" s="340" t="str">
        <f t="shared" si="13"/>
        <v/>
      </c>
      <c r="S450" s="380" t="str" cm="1">
        <f t="array" ref="S450">_xlfn.IFS(Q450="YES",IF(G450&lt;=Calculator!AS434*97%,"",IF(G450&gt;=Calculator!AS434*97%,ROUNDUP(Calculator!AS434*97%,0),ROUNDUP(Calculator!AS434*97%,0))),Q450="NO","",Q450="NA","",Q450="","")</f>
        <v/>
      </c>
      <c r="T450" s="381" cm="1">
        <f t="array" ref="T450">IF(LEN(F450)=0,2,IF(SUMPRODUCT(($F$19:$F$1518=F450)*($C$19:$C$1518=C450))&gt;1, 1, 0))</f>
        <v>2</v>
      </c>
      <c r="U450" s="381">
        <f t="array" ref="U450">IFERROR(1/SUMPRODUCT(($F$19:$F$1518=F450)*($C$19:$C$1518=C450)), IF(LEN(F450)&gt;0, 1, ""))</f>
        <v>6.6755674232309744E-4</v>
      </c>
      <c r="V450" s="382" t="str">
        <f>IF(H450="","",VALUE(IFERROR(CHOOSE(MATCH(H450,{0,1,2,3,4,5},0),2.5,3.5,4.5,5.5,6.5,7.5),"")))</f>
        <v/>
      </c>
      <c r="W450" s="382" t="str">
        <f>IF(AND(I450="YES",COUNTIFS(F$19:F450,F450,I$19:I450,"YES")=1),1,"")</f>
        <v/>
      </c>
      <c r="Z450" s="32"/>
    </row>
    <row r="451" spans="1:26" ht="12.95" customHeight="1" x14ac:dyDescent="0.2">
      <c r="A451" s="32" t="str">
        <f t="shared" si="12"/>
        <v xml:space="preserve"> UNIT </v>
      </c>
      <c r="B451" s="130">
        <v>433</v>
      </c>
      <c r="C451" s="197"/>
      <c r="D451" s="398"/>
      <c r="E451" s="398"/>
      <c r="F451" s="398"/>
      <c r="G451" s="399"/>
      <c r="H451" s="398"/>
      <c r="I451" s="400"/>
      <c r="J451" s="400"/>
      <c r="K451" s="401"/>
      <c r="L451" s="398"/>
      <c r="M451" s="398"/>
      <c r="N451" s="398"/>
      <c r="O451" s="402"/>
      <c r="P451" s="402"/>
      <c r="Q451" s="171" t="str">
        <f>Calculator!M435</f>
        <v/>
      </c>
      <c r="R451" s="340" t="str">
        <f t="shared" si="13"/>
        <v/>
      </c>
      <c r="S451" s="380" t="str" cm="1">
        <f t="array" ref="S451">_xlfn.IFS(Q451="YES",IF(G451&lt;=Calculator!AS435*97%,"",IF(G451&gt;=Calculator!AS435*97%,ROUNDUP(Calculator!AS435*97%,0),ROUNDUP(Calculator!AS435*97%,0))),Q451="NO","",Q451="NA","",Q451="","")</f>
        <v/>
      </c>
      <c r="T451" s="381" cm="1">
        <f t="array" ref="T451">IF(LEN(F451)=0,2,IF(SUMPRODUCT(($F$19:$F$1518=F451)*($C$19:$C$1518=C451))&gt;1, 1, 0))</f>
        <v>2</v>
      </c>
      <c r="U451" s="381">
        <f t="array" ref="U451">IFERROR(1/SUMPRODUCT(($F$19:$F$1518=F451)*($C$19:$C$1518=C451)), IF(LEN(F451)&gt;0, 1, ""))</f>
        <v>6.6755674232309744E-4</v>
      </c>
      <c r="V451" s="382" t="str">
        <f>IF(H451="","",VALUE(IFERROR(CHOOSE(MATCH(H451,{0,1,2,3,4,5},0),2.5,3.5,4.5,5.5,6.5,7.5),"")))</f>
        <v/>
      </c>
      <c r="W451" s="382" t="str">
        <f>IF(AND(I451="YES",COUNTIFS(F$19:F451,F451,I$19:I451,"YES")=1),1,"")</f>
        <v/>
      </c>
      <c r="Z451" s="32"/>
    </row>
    <row r="452" spans="1:26" ht="12.95" customHeight="1" x14ac:dyDescent="0.2">
      <c r="A452" s="32" t="str">
        <f t="shared" si="12"/>
        <v xml:space="preserve"> UNIT </v>
      </c>
      <c r="B452" s="130">
        <v>434</v>
      </c>
      <c r="C452" s="197"/>
      <c r="D452" s="398"/>
      <c r="E452" s="398"/>
      <c r="F452" s="398"/>
      <c r="G452" s="399"/>
      <c r="H452" s="398"/>
      <c r="I452" s="400"/>
      <c r="J452" s="400"/>
      <c r="K452" s="401"/>
      <c r="L452" s="398"/>
      <c r="M452" s="398"/>
      <c r="N452" s="398"/>
      <c r="O452" s="402"/>
      <c r="P452" s="402"/>
      <c r="Q452" s="171" t="str">
        <f>Calculator!M436</f>
        <v/>
      </c>
      <c r="R452" s="340" t="str">
        <f t="shared" si="13"/>
        <v/>
      </c>
      <c r="S452" s="380" t="str" cm="1">
        <f t="array" ref="S452">_xlfn.IFS(Q452="YES",IF(G452&lt;=Calculator!AS436*97%,"",IF(G452&gt;=Calculator!AS436*97%,ROUNDUP(Calculator!AS436*97%,0),ROUNDUP(Calculator!AS436*97%,0))),Q452="NO","",Q452="NA","",Q452="","")</f>
        <v/>
      </c>
      <c r="T452" s="381" cm="1">
        <f t="array" ref="T452">IF(LEN(F452)=0,2,IF(SUMPRODUCT(($F$19:$F$1518=F452)*($C$19:$C$1518=C452))&gt;1, 1, 0))</f>
        <v>2</v>
      </c>
      <c r="U452" s="381">
        <f t="array" ref="U452">IFERROR(1/SUMPRODUCT(($F$19:$F$1518=F452)*($C$19:$C$1518=C452)), IF(LEN(F452)&gt;0, 1, ""))</f>
        <v>6.6755674232309744E-4</v>
      </c>
      <c r="V452" s="382" t="str">
        <f>IF(H452="","",VALUE(IFERROR(CHOOSE(MATCH(H452,{0,1,2,3,4,5},0),2.5,3.5,4.5,5.5,6.5,7.5),"")))</f>
        <v/>
      </c>
      <c r="W452" s="382" t="str">
        <f>IF(AND(I452="YES",COUNTIFS(F$19:F452,F452,I$19:I452,"YES")=1),1,"")</f>
        <v/>
      </c>
      <c r="Z452" s="32"/>
    </row>
    <row r="453" spans="1:26" ht="12.95" customHeight="1" x14ac:dyDescent="0.2">
      <c r="A453" s="32" t="str">
        <f t="shared" si="12"/>
        <v xml:space="preserve"> UNIT </v>
      </c>
      <c r="B453" s="130">
        <v>435</v>
      </c>
      <c r="C453" s="197"/>
      <c r="D453" s="398"/>
      <c r="E453" s="398"/>
      <c r="F453" s="398"/>
      <c r="G453" s="399"/>
      <c r="H453" s="398"/>
      <c r="I453" s="400"/>
      <c r="J453" s="400"/>
      <c r="K453" s="401"/>
      <c r="L453" s="398"/>
      <c r="M453" s="398"/>
      <c r="N453" s="398"/>
      <c r="O453" s="402"/>
      <c r="P453" s="402"/>
      <c r="Q453" s="171" t="str">
        <f>Calculator!M437</f>
        <v/>
      </c>
      <c r="R453" s="340" t="str">
        <f t="shared" si="13"/>
        <v/>
      </c>
      <c r="S453" s="380" t="str" cm="1">
        <f t="array" ref="S453">_xlfn.IFS(Q453="YES",IF(G453&lt;=Calculator!AS437*97%,"",IF(G453&gt;=Calculator!AS437*97%,ROUNDUP(Calculator!AS437*97%,0),ROUNDUP(Calculator!AS437*97%,0))),Q453="NO","",Q453="NA","",Q453="","")</f>
        <v/>
      </c>
      <c r="T453" s="381" cm="1">
        <f t="array" ref="T453">IF(LEN(F453)=0,2,IF(SUMPRODUCT(($F$19:$F$1518=F453)*($C$19:$C$1518=C453))&gt;1, 1, 0))</f>
        <v>2</v>
      </c>
      <c r="U453" s="381">
        <f t="array" ref="U453">IFERROR(1/SUMPRODUCT(($F$19:$F$1518=F453)*($C$19:$C$1518=C453)), IF(LEN(F453)&gt;0, 1, ""))</f>
        <v>6.6755674232309744E-4</v>
      </c>
      <c r="V453" s="382" t="str">
        <f>IF(H453="","",VALUE(IFERROR(CHOOSE(MATCH(H453,{0,1,2,3,4,5},0),2.5,3.5,4.5,5.5,6.5,7.5),"")))</f>
        <v/>
      </c>
      <c r="W453" s="382" t="str">
        <f>IF(AND(I453="YES",COUNTIFS(F$19:F453,F453,I$19:I453,"YES")=1),1,"")</f>
        <v/>
      </c>
      <c r="Z453" s="32"/>
    </row>
    <row r="454" spans="1:26" ht="12.95" customHeight="1" x14ac:dyDescent="0.2">
      <c r="A454" s="32" t="str">
        <f t="shared" si="12"/>
        <v xml:space="preserve"> UNIT </v>
      </c>
      <c r="B454" s="130">
        <v>436</v>
      </c>
      <c r="C454" s="197"/>
      <c r="D454" s="398"/>
      <c r="E454" s="398"/>
      <c r="F454" s="398"/>
      <c r="G454" s="399"/>
      <c r="H454" s="398"/>
      <c r="I454" s="400"/>
      <c r="J454" s="400"/>
      <c r="K454" s="401"/>
      <c r="L454" s="398"/>
      <c r="M454" s="398"/>
      <c r="N454" s="398"/>
      <c r="O454" s="402"/>
      <c r="P454" s="402"/>
      <c r="Q454" s="171" t="str">
        <f>Calculator!M438</f>
        <v/>
      </c>
      <c r="R454" s="340" t="str">
        <f t="shared" si="13"/>
        <v/>
      </c>
      <c r="S454" s="380" t="str" cm="1">
        <f t="array" ref="S454">_xlfn.IFS(Q454="YES",IF(G454&lt;=Calculator!AS438*97%,"",IF(G454&gt;=Calculator!AS438*97%,ROUNDUP(Calculator!AS438*97%,0),ROUNDUP(Calculator!AS438*97%,0))),Q454="NO","",Q454="NA","",Q454="","")</f>
        <v/>
      </c>
      <c r="T454" s="381" cm="1">
        <f t="array" ref="T454">IF(LEN(F454)=0,2,IF(SUMPRODUCT(($F$19:$F$1518=F454)*($C$19:$C$1518=C454))&gt;1, 1, 0))</f>
        <v>2</v>
      </c>
      <c r="U454" s="381">
        <f t="array" ref="U454">IFERROR(1/SUMPRODUCT(($F$19:$F$1518=F454)*($C$19:$C$1518=C454)), IF(LEN(F454)&gt;0, 1, ""))</f>
        <v>6.6755674232309744E-4</v>
      </c>
      <c r="V454" s="382" t="str">
        <f>IF(H454="","",VALUE(IFERROR(CHOOSE(MATCH(H454,{0,1,2,3,4,5},0),2.5,3.5,4.5,5.5,6.5,7.5),"")))</f>
        <v/>
      </c>
      <c r="W454" s="382" t="str">
        <f>IF(AND(I454="YES",COUNTIFS(F$19:F454,F454,I$19:I454,"YES")=1),1,"")</f>
        <v/>
      </c>
      <c r="Z454" s="32"/>
    </row>
    <row r="455" spans="1:26" ht="12.95" customHeight="1" x14ac:dyDescent="0.2">
      <c r="A455" s="32" t="str">
        <f t="shared" si="12"/>
        <v xml:space="preserve"> UNIT </v>
      </c>
      <c r="B455" s="130">
        <v>437</v>
      </c>
      <c r="C455" s="197"/>
      <c r="D455" s="398"/>
      <c r="E455" s="398"/>
      <c r="F455" s="398"/>
      <c r="G455" s="399"/>
      <c r="H455" s="398"/>
      <c r="I455" s="400"/>
      <c r="J455" s="400"/>
      <c r="K455" s="401"/>
      <c r="L455" s="398"/>
      <c r="M455" s="398"/>
      <c r="N455" s="398"/>
      <c r="O455" s="402"/>
      <c r="P455" s="402"/>
      <c r="Q455" s="171" t="str">
        <f>Calculator!M439</f>
        <v/>
      </c>
      <c r="R455" s="340" t="str">
        <f t="shared" si="13"/>
        <v/>
      </c>
      <c r="S455" s="380" t="str" cm="1">
        <f t="array" ref="S455">_xlfn.IFS(Q455="YES",IF(G455&lt;=Calculator!AS439*97%,"",IF(G455&gt;=Calculator!AS439*97%,ROUNDUP(Calculator!AS439*97%,0),ROUNDUP(Calculator!AS439*97%,0))),Q455="NO","",Q455="NA","",Q455="","")</f>
        <v/>
      </c>
      <c r="T455" s="381" cm="1">
        <f t="array" ref="T455">IF(LEN(F455)=0,2,IF(SUMPRODUCT(($F$19:$F$1518=F455)*($C$19:$C$1518=C455))&gt;1, 1, 0))</f>
        <v>2</v>
      </c>
      <c r="U455" s="381">
        <f t="array" ref="U455">IFERROR(1/SUMPRODUCT(($F$19:$F$1518=F455)*($C$19:$C$1518=C455)), IF(LEN(F455)&gt;0, 1, ""))</f>
        <v>6.6755674232309744E-4</v>
      </c>
      <c r="V455" s="382" t="str">
        <f>IF(H455="","",VALUE(IFERROR(CHOOSE(MATCH(H455,{0,1,2,3,4,5},0),2.5,3.5,4.5,5.5,6.5,7.5),"")))</f>
        <v/>
      </c>
      <c r="W455" s="382" t="str">
        <f>IF(AND(I455="YES",COUNTIFS(F$19:F455,F455,I$19:I455,"YES")=1),1,"")</f>
        <v/>
      </c>
      <c r="Z455" s="32"/>
    </row>
    <row r="456" spans="1:26" ht="12.95" customHeight="1" x14ac:dyDescent="0.2">
      <c r="A456" s="32" t="str">
        <f t="shared" si="12"/>
        <v xml:space="preserve"> UNIT </v>
      </c>
      <c r="B456" s="130">
        <v>438</v>
      </c>
      <c r="C456" s="197"/>
      <c r="D456" s="398"/>
      <c r="E456" s="398"/>
      <c r="F456" s="398"/>
      <c r="G456" s="399"/>
      <c r="H456" s="398"/>
      <c r="I456" s="400"/>
      <c r="J456" s="400"/>
      <c r="K456" s="401"/>
      <c r="L456" s="398"/>
      <c r="M456" s="398"/>
      <c r="N456" s="398"/>
      <c r="O456" s="402"/>
      <c r="P456" s="402"/>
      <c r="Q456" s="171" t="str">
        <f>Calculator!M440</f>
        <v/>
      </c>
      <c r="R456" s="340" t="str">
        <f t="shared" si="13"/>
        <v/>
      </c>
      <c r="S456" s="380" t="str" cm="1">
        <f t="array" ref="S456">_xlfn.IFS(Q456="YES",IF(G456&lt;=Calculator!AS440*97%,"",IF(G456&gt;=Calculator!AS440*97%,ROUNDUP(Calculator!AS440*97%,0),ROUNDUP(Calculator!AS440*97%,0))),Q456="NO","",Q456="NA","",Q456="","")</f>
        <v/>
      </c>
      <c r="T456" s="381" cm="1">
        <f t="array" ref="T456">IF(LEN(F456)=0,2,IF(SUMPRODUCT(($F$19:$F$1518=F456)*($C$19:$C$1518=C456))&gt;1, 1, 0))</f>
        <v>2</v>
      </c>
      <c r="U456" s="381">
        <f t="array" ref="U456">IFERROR(1/SUMPRODUCT(($F$19:$F$1518=F456)*($C$19:$C$1518=C456)), IF(LEN(F456)&gt;0, 1, ""))</f>
        <v>6.6755674232309744E-4</v>
      </c>
      <c r="V456" s="382" t="str">
        <f>IF(H456="","",VALUE(IFERROR(CHOOSE(MATCH(H456,{0,1,2,3,4,5},0),2.5,3.5,4.5,5.5,6.5,7.5),"")))</f>
        <v/>
      </c>
      <c r="W456" s="382" t="str">
        <f>IF(AND(I456="YES",COUNTIFS(F$19:F456,F456,I$19:I456,"YES")=1),1,"")</f>
        <v/>
      </c>
      <c r="Z456" s="32"/>
    </row>
    <row r="457" spans="1:26" ht="12.95" customHeight="1" x14ac:dyDescent="0.2">
      <c r="A457" s="32" t="str">
        <f t="shared" si="12"/>
        <v xml:space="preserve"> UNIT </v>
      </c>
      <c r="B457" s="130">
        <v>439</v>
      </c>
      <c r="C457" s="197"/>
      <c r="D457" s="398"/>
      <c r="E457" s="398"/>
      <c r="F457" s="398"/>
      <c r="G457" s="399"/>
      <c r="H457" s="398"/>
      <c r="I457" s="400"/>
      <c r="J457" s="400"/>
      <c r="K457" s="401"/>
      <c r="L457" s="398"/>
      <c r="M457" s="398"/>
      <c r="N457" s="398"/>
      <c r="O457" s="402"/>
      <c r="P457" s="402"/>
      <c r="Q457" s="171" t="str">
        <f>Calculator!M441</f>
        <v/>
      </c>
      <c r="R457" s="340" t="str">
        <f t="shared" si="13"/>
        <v/>
      </c>
      <c r="S457" s="380" t="str" cm="1">
        <f t="array" ref="S457">_xlfn.IFS(Q457="YES",IF(G457&lt;=Calculator!AS441*97%,"",IF(G457&gt;=Calculator!AS441*97%,ROUNDUP(Calculator!AS441*97%,0),ROUNDUP(Calculator!AS441*97%,0))),Q457="NO","",Q457="NA","",Q457="","")</f>
        <v/>
      </c>
      <c r="T457" s="381" cm="1">
        <f t="array" ref="T457">IF(LEN(F457)=0,2,IF(SUMPRODUCT(($F$19:$F$1518=F457)*($C$19:$C$1518=C457))&gt;1, 1, 0))</f>
        <v>2</v>
      </c>
      <c r="U457" s="381">
        <f t="array" ref="U457">IFERROR(1/SUMPRODUCT(($F$19:$F$1518=F457)*($C$19:$C$1518=C457)), IF(LEN(F457)&gt;0, 1, ""))</f>
        <v>6.6755674232309744E-4</v>
      </c>
      <c r="V457" s="382" t="str">
        <f>IF(H457="","",VALUE(IFERROR(CHOOSE(MATCH(H457,{0,1,2,3,4,5},0),2.5,3.5,4.5,5.5,6.5,7.5),"")))</f>
        <v/>
      </c>
      <c r="W457" s="382" t="str">
        <f>IF(AND(I457="YES",COUNTIFS(F$19:F457,F457,I$19:I457,"YES")=1),1,"")</f>
        <v/>
      </c>
      <c r="Z457" s="32"/>
    </row>
    <row r="458" spans="1:26" ht="12.95" customHeight="1" x14ac:dyDescent="0.2">
      <c r="A458" s="32" t="str">
        <f t="shared" si="12"/>
        <v xml:space="preserve"> UNIT </v>
      </c>
      <c r="B458" s="130">
        <v>440</v>
      </c>
      <c r="C458" s="197"/>
      <c r="D458" s="398"/>
      <c r="E458" s="398"/>
      <c r="F458" s="398"/>
      <c r="G458" s="399"/>
      <c r="H458" s="398"/>
      <c r="I458" s="400"/>
      <c r="J458" s="400"/>
      <c r="K458" s="401"/>
      <c r="L458" s="398"/>
      <c r="M458" s="398"/>
      <c r="N458" s="398"/>
      <c r="O458" s="402"/>
      <c r="P458" s="402"/>
      <c r="Q458" s="171" t="str">
        <f>Calculator!M442</f>
        <v/>
      </c>
      <c r="R458" s="340" t="str">
        <f t="shared" si="13"/>
        <v/>
      </c>
      <c r="S458" s="380" t="str" cm="1">
        <f t="array" ref="S458">_xlfn.IFS(Q458="YES",IF(G458&lt;=Calculator!AS442*97%,"",IF(G458&gt;=Calculator!AS442*97%,ROUNDUP(Calculator!AS442*97%,0),ROUNDUP(Calculator!AS442*97%,0))),Q458="NO","",Q458="NA","",Q458="","")</f>
        <v/>
      </c>
      <c r="T458" s="381" cm="1">
        <f t="array" ref="T458">IF(LEN(F458)=0,2,IF(SUMPRODUCT(($F$19:$F$1518=F458)*($C$19:$C$1518=C458))&gt;1, 1, 0))</f>
        <v>2</v>
      </c>
      <c r="U458" s="381">
        <f t="array" ref="U458">IFERROR(1/SUMPRODUCT(($F$19:$F$1518=F458)*($C$19:$C$1518=C458)), IF(LEN(F458)&gt;0, 1, ""))</f>
        <v>6.6755674232309744E-4</v>
      </c>
      <c r="V458" s="382" t="str">
        <f>IF(H458="","",VALUE(IFERROR(CHOOSE(MATCH(H458,{0,1,2,3,4,5},0),2.5,3.5,4.5,5.5,6.5,7.5),"")))</f>
        <v/>
      </c>
      <c r="W458" s="382" t="str">
        <f>IF(AND(I458="YES",COUNTIFS(F$19:F458,F458,I$19:I458,"YES")=1),1,"")</f>
        <v/>
      </c>
      <c r="Z458" s="32"/>
    </row>
    <row r="459" spans="1:26" ht="12.95" customHeight="1" x14ac:dyDescent="0.2">
      <c r="A459" s="32" t="str">
        <f t="shared" si="12"/>
        <v xml:space="preserve"> UNIT </v>
      </c>
      <c r="B459" s="130">
        <v>441</v>
      </c>
      <c r="C459" s="197"/>
      <c r="D459" s="398"/>
      <c r="E459" s="398"/>
      <c r="F459" s="398"/>
      <c r="G459" s="399"/>
      <c r="H459" s="398"/>
      <c r="I459" s="400"/>
      <c r="J459" s="400"/>
      <c r="K459" s="401"/>
      <c r="L459" s="398"/>
      <c r="M459" s="398"/>
      <c r="N459" s="398"/>
      <c r="O459" s="402"/>
      <c r="P459" s="402"/>
      <c r="Q459" s="171" t="str">
        <f>Calculator!M443</f>
        <v/>
      </c>
      <c r="R459" s="340" t="str">
        <f t="shared" si="13"/>
        <v/>
      </c>
      <c r="S459" s="380" t="str" cm="1">
        <f t="array" ref="S459">_xlfn.IFS(Q459="YES",IF(G459&lt;=Calculator!AS443*97%,"",IF(G459&gt;=Calculator!AS443*97%,ROUNDUP(Calculator!AS443*97%,0),ROUNDUP(Calculator!AS443*97%,0))),Q459="NO","",Q459="NA","",Q459="","")</f>
        <v/>
      </c>
      <c r="T459" s="381" cm="1">
        <f t="array" ref="T459">IF(LEN(F459)=0,2,IF(SUMPRODUCT(($F$19:$F$1518=F459)*($C$19:$C$1518=C459))&gt;1, 1, 0))</f>
        <v>2</v>
      </c>
      <c r="U459" s="381">
        <f t="array" ref="U459">IFERROR(1/SUMPRODUCT(($F$19:$F$1518=F459)*($C$19:$C$1518=C459)), IF(LEN(F459)&gt;0, 1, ""))</f>
        <v>6.6755674232309744E-4</v>
      </c>
      <c r="V459" s="382" t="str">
        <f>IF(H459="","",VALUE(IFERROR(CHOOSE(MATCH(H459,{0,1,2,3,4,5},0),2.5,3.5,4.5,5.5,6.5,7.5),"")))</f>
        <v/>
      </c>
      <c r="W459" s="382" t="str">
        <f>IF(AND(I459="YES",COUNTIFS(F$19:F459,F459,I$19:I459,"YES")=1),1,"")</f>
        <v/>
      </c>
      <c r="Z459" s="32"/>
    </row>
    <row r="460" spans="1:26" ht="12.95" customHeight="1" x14ac:dyDescent="0.2">
      <c r="A460" s="32" t="str">
        <f t="shared" si="12"/>
        <v xml:space="preserve"> UNIT </v>
      </c>
      <c r="B460" s="130">
        <v>442</v>
      </c>
      <c r="C460" s="197"/>
      <c r="D460" s="398"/>
      <c r="E460" s="398"/>
      <c r="F460" s="398"/>
      <c r="G460" s="399"/>
      <c r="H460" s="398"/>
      <c r="I460" s="400"/>
      <c r="J460" s="400"/>
      <c r="K460" s="401"/>
      <c r="L460" s="398"/>
      <c r="M460" s="398"/>
      <c r="N460" s="398"/>
      <c r="O460" s="402"/>
      <c r="P460" s="402"/>
      <c r="Q460" s="171" t="str">
        <f>Calculator!M444</f>
        <v/>
      </c>
      <c r="R460" s="340" t="str">
        <f t="shared" si="13"/>
        <v/>
      </c>
      <c r="S460" s="380" t="str" cm="1">
        <f t="array" ref="S460">_xlfn.IFS(Q460="YES",IF(G460&lt;=Calculator!AS444*97%,"",IF(G460&gt;=Calculator!AS444*97%,ROUNDUP(Calculator!AS444*97%,0),ROUNDUP(Calculator!AS444*97%,0))),Q460="NO","",Q460="NA","",Q460="","")</f>
        <v/>
      </c>
      <c r="T460" s="381" cm="1">
        <f t="array" ref="T460">IF(LEN(F460)=0,2,IF(SUMPRODUCT(($F$19:$F$1518=F460)*($C$19:$C$1518=C460))&gt;1, 1, 0))</f>
        <v>2</v>
      </c>
      <c r="U460" s="381">
        <f t="array" ref="U460">IFERROR(1/SUMPRODUCT(($F$19:$F$1518=F460)*($C$19:$C$1518=C460)), IF(LEN(F460)&gt;0, 1, ""))</f>
        <v>6.6755674232309744E-4</v>
      </c>
      <c r="V460" s="382" t="str">
        <f>IF(H460="","",VALUE(IFERROR(CHOOSE(MATCH(H460,{0,1,2,3,4,5},0),2.5,3.5,4.5,5.5,6.5,7.5),"")))</f>
        <v/>
      </c>
      <c r="W460" s="382" t="str">
        <f>IF(AND(I460="YES",COUNTIFS(F$19:F460,F460,I$19:I460,"YES")=1),1,"")</f>
        <v/>
      </c>
      <c r="Z460" s="32"/>
    </row>
    <row r="461" spans="1:26" ht="12.95" customHeight="1" x14ac:dyDescent="0.2">
      <c r="A461" s="32" t="str">
        <f t="shared" si="12"/>
        <v xml:space="preserve"> UNIT </v>
      </c>
      <c r="B461" s="130">
        <v>443</v>
      </c>
      <c r="C461" s="197"/>
      <c r="D461" s="398"/>
      <c r="E461" s="398"/>
      <c r="F461" s="398"/>
      <c r="G461" s="399"/>
      <c r="H461" s="398"/>
      <c r="I461" s="400"/>
      <c r="J461" s="400"/>
      <c r="K461" s="401"/>
      <c r="L461" s="398"/>
      <c r="M461" s="398"/>
      <c r="N461" s="398"/>
      <c r="O461" s="402"/>
      <c r="P461" s="402"/>
      <c r="Q461" s="171" t="str">
        <f>Calculator!M445</f>
        <v/>
      </c>
      <c r="R461" s="340" t="str">
        <f t="shared" si="13"/>
        <v/>
      </c>
      <c r="S461" s="380" t="str" cm="1">
        <f t="array" ref="S461">_xlfn.IFS(Q461="YES",IF(G461&lt;=Calculator!AS445*97%,"",IF(G461&gt;=Calculator!AS445*97%,ROUNDUP(Calculator!AS445*97%,0),ROUNDUP(Calculator!AS445*97%,0))),Q461="NO","",Q461="NA","",Q461="","")</f>
        <v/>
      </c>
      <c r="T461" s="381" cm="1">
        <f t="array" ref="T461">IF(LEN(F461)=0,2,IF(SUMPRODUCT(($F$19:$F$1518=F461)*($C$19:$C$1518=C461))&gt;1, 1, 0))</f>
        <v>2</v>
      </c>
      <c r="U461" s="381">
        <f t="array" ref="U461">IFERROR(1/SUMPRODUCT(($F$19:$F$1518=F461)*($C$19:$C$1518=C461)), IF(LEN(F461)&gt;0, 1, ""))</f>
        <v>6.6755674232309744E-4</v>
      </c>
      <c r="V461" s="382" t="str">
        <f>IF(H461="","",VALUE(IFERROR(CHOOSE(MATCH(H461,{0,1,2,3,4,5},0),2.5,3.5,4.5,5.5,6.5,7.5),"")))</f>
        <v/>
      </c>
      <c r="W461" s="382" t="str">
        <f>IF(AND(I461="YES",COUNTIFS(F$19:F461,F461,I$19:I461,"YES")=1),1,"")</f>
        <v/>
      </c>
      <c r="Z461" s="32"/>
    </row>
    <row r="462" spans="1:26" ht="12.95" customHeight="1" x14ac:dyDescent="0.2">
      <c r="A462" s="32" t="str">
        <f t="shared" si="12"/>
        <v xml:space="preserve"> UNIT </v>
      </c>
      <c r="B462" s="130">
        <v>444</v>
      </c>
      <c r="C462" s="197"/>
      <c r="D462" s="398"/>
      <c r="E462" s="398"/>
      <c r="F462" s="398"/>
      <c r="G462" s="399"/>
      <c r="H462" s="398"/>
      <c r="I462" s="400"/>
      <c r="J462" s="400"/>
      <c r="K462" s="401"/>
      <c r="L462" s="398"/>
      <c r="M462" s="398"/>
      <c r="N462" s="398"/>
      <c r="O462" s="402"/>
      <c r="P462" s="402"/>
      <c r="Q462" s="171" t="str">
        <f>Calculator!M446</f>
        <v/>
      </c>
      <c r="R462" s="340" t="str">
        <f t="shared" si="13"/>
        <v/>
      </c>
      <c r="S462" s="380" t="str" cm="1">
        <f t="array" ref="S462">_xlfn.IFS(Q462="YES",IF(G462&lt;=Calculator!AS446*97%,"",IF(G462&gt;=Calculator!AS446*97%,ROUNDUP(Calculator!AS446*97%,0),ROUNDUP(Calculator!AS446*97%,0))),Q462="NO","",Q462="NA","",Q462="","")</f>
        <v/>
      </c>
      <c r="T462" s="381" cm="1">
        <f t="array" ref="T462">IF(LEN(F462)=0,2,IF(SUMPRODUCT(($F$19:$F$1518=F462)*($C$19:$C$1518=C462))&gt;1, 1, 0))</f>
        <v>2</v>
      </c>
      <c r="U462" s="381">
        <f t="array" ref="U462">IFERROR(1/SUMPRODUCT(($F$19:$F$1518=F462)*($C$19:$C$1518=C462)), IF(LEN(F462)&gt;0, 1, ""))</f>
        <v>6.6755674232309744E-4</v>
      </c>
      <c r="V462" s="382" t="str">
        <f>IF(H462="","",VALUE(IFERROR(CHOOSE(MATCH(H462,{0,1,2,3,4,5},0),2.5,3.5,4.5,5.5,6.5,7.5),"")))</f>
        <v/>
      </c>
      <c r="W462" s="382" t="str">
        <f>IF(AND(I462="YES",COUNTIFS(F$19:F462,F462,I$19:I462,"YES")=1),1,"")</f>
        <v/>
      </c>
      <c r="Z462" s="32"/>
    </row>
    <row r="463" spans="1:26" ht="12.95" customHeight="1" x14ac:dyDescent="0.2">
      <c r="A463" s="32" t="str">
        <f t="shared" si="12"/>
        <v xml:space="preserve"> UNIT </v>
      </c>
      <c r="B463" s="130">
        <v>445</v>
      </c>
      <c r="C463" s="197"/>
      <c r="D463" s="398"/>
      <c r="E463" s="398"/>
      <c r="F463" s="398"/>
      <c r="G463" s="399"/>
      <c r="H463" s="398"/>
      <c r="I463" s="400"/>
      <c r="J463" s="400"/>
      <c r="K463" s="401"/>
      <c r="L463" s="398"/>
      <c r="M463" s="398"/>
      <c r="N463" s="398"/>
      <c r="O463" s="402"/>
      <c r="P463" s="402"/>
      <c r="Q463" s="171" t="str">
        <f>Calculator!M447</f>
        <v/>
      </c>
      <c r="R463" s="340" t="str">
        <f t="shared" si="13"/>
        <v/>
      </c>
      <c r="S463" s="380" t="str" cm="1">
        <f t="array" ref="S463">_xlfn.IFS(Q463="YES",IF(G463&lt;=Calculator!AS447*97%,"",IF(G463&gt;=Calculator!AS447*97%,ROUNDUP(Calculator!AS447*97%,0),ROUNDUP(Calculator!AS447*97%,0))),Q463="NO","",Q463="NA","",Q463="","")</f>
        <v/>
      </c>
      <c r="T463" s="381" cm="1">
        <f t="array" ref="T463">IF(LEN(F463)=0,2,IF(SUMPRODUCT(($F$19:$F$1518=F463)*($C$19:$C$1518=C463))&gt;1, 1, 0))</f>
        <v>2</v>
      </c>
      <c r="U463" s="381">
        <f t="array" ref="U463">IFERROR(1/SUMPRODUCT(($F$19:$F$1518=F463)*($C$19:$C$1518=C463)), IF(LEN(F463)&gt;0, 1, ""))</f>
        <v>6.6755674232309744E-4</v>
      </c>
      <c r="V463" s="382" t="str">
        <f>IF(H463="","",VALUE(IFERROR(CHOOSE(MATCH(H463,{0,1,2,3,4,5},0),2.5,3.5,4.5,5.5,6.5,7.5),"")))</f>
        <v/>
      </c>
      <c r="W463" s="382" t="str">
        <f>IF(AND(I463="YES",COUNTIFS(F$19:F463,F463,I$19:I463,"YES")=1),1,"")</f>
        <v/>
      </c>
      <c r="Z463" s="32"/>
    </row>
    <row r="464" spans="1:26" ht="12.95" customHeight="1" x14ac:dyDescent="0.2">
      <c r="A464" s="32" t="str">
        <f t="shared" si="12"/>
        <v xml:space="preserve"> UNIT </v>
      </c>
      <c r="B464" s="130">
        <v>446</v>
      </c>
      <c r="C464" s="197"/>
      <c r="D464" s="398"/>
      <c r="E464" s="398"/>
      <c r="F464" s="398"/>
      <c r="G464" s="399"/>
      <c r="H464" s="398"/>
      <c r="I464" s="400"/>
      <c r="J464" s="400"/>
      <c r="K464" s="401"/>
      <c r="L464" s="398"/>
      <c r="M464" s="398"/>
      <c r="N464" s="398"/>
      <c r="O464" s="402"/>
      <c r="P464" s="402"/>
      <c r="Q464" s="171" t="str">
        <f>Calculator!M448</f>
        <v/>
      </c>
      <c r="R464" s="340" t="str">
        <f t="shared" si="13"/>
        <v/>
      </c>
      <c r="S464" s="380" t="str" cm="1">
        <f t="array" ref="S464">_xlfn.IFS(Q464="YES",IF(G464&lt;=Calculator!AS448*97%,"",IF(G464&gt;=Calculator!AS448*97%,ROUNDUP(Calculator!AS448*97%,0),ROUNDUP(Calculator!AS448*97%,0))),Q464="NO","",Q464="NA","",Q464="","")</f>
        <v/>
      </c>
      <c r="T464" s="381" cm="1">
        <f t="array" ref="T464">IF(LEN(F464)=0,2,IF(SUMPRODUCT(($F$19:$F$1518=F464)*($C$19:$C$1518=C464))&gt;1, 1, 0))</f>
        <v>2</v>
      </c>
      <c r="U464" s="381">
        <f t="array" ref="U464">IFERROR(1/SUMPRODUCT(($F$19:$F$1518=F464)*($C$19:$C$1518=C464)), IF(LEN(F464)&gt;0, 1, ""))</f>
        <v>6.6755674232309744E-4</v>
      </c>
      <c r="V464" s="382" t="str">
        <f>IF(H464="","",VALUE(IFERROR(CHOOSE(MATCH(H464,{0,1,2,3,4,5},0),2.5,3.5,4.5,5.5,6.5,7.5),"")))</f>
        <v/>
      </c>
      <c r="W464" s="382" t="str">
        <f>IF(AND(I464="YES",COUNTIFS(F$19:F464,F464,I$19:I464,"YES")=1),1,"")</f>
        <v/>
      </c>
      <c r="Z464" s="32"/>
    </row>
    <row r="465" spans="1:26" ht="12.95" customHeight="1" x14ac:dyDescent="0.2">
      <c r="A465" s="32" t="str">
        <f t="shared" si="12"/>
        <v xml:space="preserve"> UNIT </v>
      </c>
      <c r="B465" s="130">
        <v>447</v>
      </c>
      <c r="C465" s="197"/>
      <c r="D465" s="398"/>
      <c r="E465" s="398"/>
      <c r="F465" s="398"/>
      <c r="G465" s="399"/>
      <c r="H465" s="398"/>
      <c r="I465" s="400"/>
      <c r="J465" s="400"/>
      <c r="K465" s="401"/>
      <c r="L465" s="398"/>
      <c r="M465" s="398"/>
      <c r="N465" s="398"/>
      <c r="O465" s="402"/>
      <c r="P465" s="402"/>
      <c r="Q465" s="171" t="str">
        <f>Calculator!M449</f>
        <v/>
      </c>
      <c r="R465" s="340" t="str">
        <f t="shared" si="13"/>
        <v/>
      </c>
      <c r="S465" s="380" t="str" cm="1">
        <f t="array" ref="S465">_xlfn.IFS(Q465="YES",IF(G465&lt;=Calculator!AS449*97%,"",IF(G465&gt;=Calculator!AS449*97%,ROUNDUP(Calculator!AS449*97%,0),ROUNDUP(Calculator!AS449*97%,0))),Q465="NO","",Q465="NA","",Q465="","")</f>
        <v/>
      </c>
      <c r="T465" s="381" cm="1">
        <f t="array" ref="T465">IF(LEN(F465)=0,2,IF(SUMPRODUCT(($F$19:$F$1518=F465)*($C$19:$C$1518=C465))&gt;1, 1, 0))</f>
        <v>2</v>
      </c>
      <c r="U465" s="381">
        <f t="array" ref="U465">IFERROR(1/SUMPRODUCT(($F$19:$F$1518=F465)*($C$19:$C$1518=C465)), IF(LEN(F465)&gt;0, 1, ""))</f>
        <v>6.6755674232309744E-4</v>
      </c>
      <c r="V465" s="382" t="str">
        <f>IF(H465="","",VALUE(IFERROR(CHOOSE(MATCH(H465,{0,1,2,3,4,5},0),2.5,3.5,4.5,5.5,6.5,7.5),"")))</f>
        <v/>
      </c>
      <c r="W465" s="382" t="str">
        <f>IF(AND(I465="YES",COUNTIFS(F$19:F465,F465,I$19:I465,"YES")=1),1,"")</f>
        <v/>
      </c>
      <c r="Z465" s="32"/>
    </row>
    <row r="466" spans="1:26" ht="12.95" customHeight="1" x14ac:dyDescent="0.2">
      <c r="A466" s="32" t="str">
        <f t="shared" si="12"/>
        <v xml:space="preserve"> UNIT </v>
      </c>
      <c r="B466" s="130">
        <v>448</v>
      </c>
      <c r="C466" s="197"/>
      <c r="D466" s="398"/>
      <c r="E466" s="398"/>
      <c r="F466" s="398"/>
      <c r="G466" s="399"/>
      <c r="H466" s="398"/>
      <c r="I466" s="400"/>
      <c r="J466" s="400"/>
      <c r="K466" s="401"/>
      <c r="L466" s="398"/>
      <c r="M466" s="398"/>
      <c r="N466" s="398"/>
      <c r="O466" s="402"/>
      <c r="P466" s="402"/>
      <c r="Q466" s="171" t="str">
        <f>Calculator!M450</f>
        <v/>
      </c>
      <c r="R466" s="340" t="str">
        <f t="shared" si="13"/>
        <v/>
      </c>
      <c r="S466" s="380" t="str" cm="1">
        <f t="array" ref="S466">_xlfn.IFS(Q466="YES",IF(G466&lt;=Calculator!AS450*97%,"",IF(G466&gt;=Calculator!AS450*97%,ROUNDUP(Calculator!AS450*97%,0),ROUNDUP(Calculator!AS450*97%,0))),Q466="NO","",Q466="NA","",Q466="","")</f>
        <v/>
      </c>
      <c r="T466" s="381" cm="1">
        <f t="array" ref="T466">IF(LEN(F466)=0,2,IF(SUMPRODUCT(($F$19:$F$1518=F466)*($C$19:$C$1518=C466))&gt;1, 1, 0))</f>
        <v>2</v>
      </c>
      <c r="U466" s="381">
        <f t="array" ref="U466">IFERROR(1/SUMPRODUCT(($F$19:$F$1518=F466)*($C$19:$C$1518=C466)), IF(LEN(F466)&gt;0, 1, ""))</f>
        <v>6.6755674232309744E-4</v>
      </c>
      <c r="V466" s="382" t="str">
        <f>IF(H466="","",VALUE(IFERROR(CHOOSE(MATCH(H466,{0,1,2,3,4,5},0),2.5,3.5,4.5,5.5,6.5,7.5),"")))</f>
        <v/>
      </c>
      <c r="W466" s="382" t="str">
        <f>IF(AND(I466="YES",COUNTIFS(F$19:F466,F466,I$19:I466,"YES")=1),1,"")</f>
        <v/>
      </c>
      <c r="Z466" s="32"/>
    </row>
    <row r="467" spans="1:26" ht="12.95" customHeight="1" x14ac:dyDescent="0.2">
      <c r="A467" s="32" t="str">
        <f t="shared" ref="A467:A530" si="14">C467&amp;" "&amp;"UNIT"&amp;" "&amp;F467</f>
        <v xml:space="preserve"> UNIT </v>
      </c>
      <c r="B467" s="130">
        <v>449</v>
      </c>
      <c r="C467" s="197"/>
      <c r="D467" s="398"/>
      <c r="E467" s="398"/>
      <c r="F467" s="398"/>
      <c r="G467" s="399"/>
      <c r="H467" s="398"/>
      <c r="I467" s="400"/>
      <c r="J467" s="400"/>
      <c r="K467" s="401"/>
      <c r="L467" s="398"/>
      <c r="M467" s="398"/>
      <c r="N467" s="398"/>
      <c r="O467" s="402"/>
      <c r="P467" s="402"/>
      <c r="Q467" s="171" t="str">
        <f>Calculator!M451</f>
        <v/>
      </c>
      <c r="R467" s="340" t="str">
        <f t="shared" si="13"/>
        <v/>
      </c>
      <c r="S467" s="380" t="str" cm="1">
        <f t="array" ref="S467">_xlfn.IFS(Q467="YES",IF(G467&lt;=Calculator!AS451*97%,"",IF(G467&gt;=Calculator!AS451*97%,ROUNDUP(Calculator!AS451*97%,0),ROUNDUP(Calculator!AS451*97%,0))),Q467="NO","",Q467="NA","",Q467="","")</f>
        <v/>
      </c>
      <c r="T467" s="381" cm="1">
        <f t="array" ref="T467">IF(LEN(F467)=0,2,IF(SUMPRODUCT(($F$19:$F$1518=F467)*($C$19:$C$1518=C467))&gt;1, 1, 0))</f>
        <v>2</v>
      </c>
      <c r="U467" s="381">
        <f t="array" ref="U467">IFERROR(1/SUMPRODUCT(($F$19:$F$1518=F467)*($C$19:$C$1518=C467)), IF(LEN(F467)&gt;0, 1, ""))</f>
        <v>6.6755674232309744E-4</v>
      </c>
      <c r="V467" s="382" t="str">
        <f>IF(H467="","",VALUE(IFERROR(CHOOSE(MATCH(H467,{0,1,2,3,4,5},0),2.5,3.5,4.5,5.5,6.5,7.5),"")))</f>
        <v/>
      </c>
      <c r="W467" s="382" t="str">
        <f>IF(AND(I467="YES",COUNTIFS(F$19:F467,F467,I$19:I467,"YES")=1),1,"")</f>
        <v/>
      </c>
      <c r="Z467" s="32"/>
    </row>
    <row r="468" spans="1:26" ht="12.95" customHeight="1" x14ac:dyDescent="0.2">
      <c r="A468" s="32" t="str">
        <f t="shared" si="14"/>
        <v xml:space="preserve"> UNIT </v>
      </c>
      <c r="B468" s="130">
        <v>450</v>
      </c>
      <c r="C468" s="197"/>
      <c r="D468" s="398"/>
      <c r="E468" s="398"/>
      <c r="F468" s="398"/>
      <c r="G468" s="399"/>
      <c r="H468" s="398"/>
      <c r="I468" s="400"/>
      <c r="J468" s="400"/>
      <c r="K468" s="401"/>
      <c r="L468" s="398"/>
      <c r="M468" s="398"/>
      <c r="N468" s="398"/>
      <c r="O468" s="402"/>
      <c r="P468" s="402"/>
      <c r="Q468" s="171" t="str">
        <f>Calculator!M452</f>
        <v/>
      </c>
      <c r="R468" s="340" t="str">
        <f t="shared" ref="R468:R531" si="15">IF(Q468="YES",IF(S468&lt;G468,S468,G468),"")</f>
        <v/>
      </c>
      <c r="S468" s="380" t="str" cm="1">
        <f t="array" ref="S468">_xlfn.IFS(Q468="YES",IF(G468&lt;=Calculator!AS452*97%,"",IF(G468&gt;=Calculator!AS452*97%,ROUNDUP(Calculator!AS452*97%,0),ROUNDUP(Calculator!AS452*97%,0))),Q468="NO","",Q468="NA","",Q468="","")</f>
        <v/>
      </c>
      <c r="T468" s="381" cm="1">
        <f t="array" ref="T468">IF(LEN(F468)=0,2,IF(SUMPRODUCT(($F$19:$F$1518=F468)*($C$19:$C$1518=C468))&gt;1, 1, 0))</f>
        <v>2</v>
      </c>
      <c r="U468" s="381">
        <f t="array" ref="U468">IFERROR(1/SUMPRODUCT(($F$19:$F$1518=F468)*($C$19:$C$1518=C468)), IF(LEN(F468)&gt;0, 1, ""))</f>
        <v>6.6755674232309744E-4</v>
      </c>
      <c r="V468" s="382" t="str">
        <f>IF(H468="","",VALUE(IFERROR(CHOOSE(MATCH(H468,{0,1,2,3,4,5},0),2.5,3.5,4.5,5.5,6.5,7.5),"")))</f>
        <v/>
      </c>
      <c r="W468" s="382" t="str">
        <f>IF(AND(I468="YES",COUNTIFS(F$19:F468,F468,I$19:I468,"YES")=1),1,"")</f>
        <v/>
      </c>
      <c r="Z468" s="32"/>
    </row>
    <row r="469" spans="1:26" ht="12.95" customHeight="1" x14ac:dyDescent="0.2">
      <c r="A469" s="32" t="str">
        <f t="shared" si="14"/>
        <v xml:space="preserve"> UNIT </v>
      </c>
      <c r="B469" s="130">
        <v>451</v>
      </c>
      <c r="C469" s="197"/>
      <c r="D469" s="398"/>
      <c r="E469" s="398"/>
      <c r="F469" s="398"/>
      <c r="G469" s="399"/>
      <c r="H469" s="398"/>
      <c r="I469" s="400"/>
      <c r="J469" s="400"/>
      <c r="K469" s="401"/>
      <c r="L469" s="398"/>
      <c r="M469" s="398"/>
      <c r="N469" s="398"/>
      <c r="O469" s="402"/>
      <c r="P469" s="402"/>
      <c r="Q469" s="171" t="str">
        <f>Calculator!M453</f>
        <v/>
      </c>
      <c r="R469" s="340" t="str">
        <f t="shared" si="15"/>
        <v/>
      </c>
      <c r="S469" s="380" t="str" cm="1">
        <f t="array" ref="S469">_xlfn.IFS(Q469="YES",IF(G469&lt;=Calculator!AS453*97%,"",IF(G469&gt;=Calculator!AS453*97%,ROUNDUP(Calculator!AS453*97%,0),ROUNDUP(Calculator!AS453*97%,0))),Q469="NO","",Q469="NA","",Q469="","")</f>
        <v/>
      </c>
      <c r="T469" s="381" cm="1">
        <f t="array" ref="T469">IF(LEN(F469)=0,2,IF(SUMPRODUCT(($F$19:$F$1518=F469)*($C$19:$C$1518=C469))&gt;1, 1, 0))</f>
        <v>2</v>
      </c>
      <c r="U469" s="381">
        <f t="array" ref="U469">IFERROR(1/SUMPRODUCT(($F$19:$F$1518=F469)*($C$19:$C$1518=C469)), IF(LEN(F469)&gt;0, 1, ""))</f>
        <v>6.6755674232309744E-4</v>
      </c>
      <c r="V469" s="382" t="str">
        <f>IF(H469="","",VALUE(IFERROR(CHOOSE(MATCH(H469,{0,1,2,3,4,5},0),2.5,3.5,4.5,5.5,6.5,7.5),"")))</f>
        <v/>
      </c>
      <c r="W469" s="382" t="str">
        <f>IF(AND(I469="YES",COUNTIFS(F$19:F469,F469,I$19:I469,"YES")=1),1,"")</f>
        <v/>
      </c>
      <c r="Z469" s="32"/>
    </row>
    <row r="470" spans="1:26" ht="12.95" customHeight="1" x14ac:dyDescent="0.2">
      <c r="A470" s="32" t="str">
        <f t="shared" si="14"/>
        <v xml:space="preserve"> UNIT </v>
      </c>
      <c r="B470" s="130">
        <v>452</v>
      </c>
      <c r="C470" s="197"/>
      <c r="D470" s="398"/>
      <c r="E470" s="398"/>
      <c r="F470" s="398"/>
      <c r="G470" s="399"/>
      <c r="H470" s="398"/>
      <c r="I470" s="400"/>
      <c r="J470" s="400"/>
      <c r="K470" s="401"/>
      <c r="L470" s="398"/>
      <c r="M470" s="398"/>
      <c r="N470" s="398"/>
      <c r="O470" s="402"/>
      <c r="P470" s="402"/>
      <c r="Q470" s="171" t="str">
        <f>Calculator!M454</f>
        <v/>
      </c>
      <c r="R470" s="340" t="str">
        <f t="shared" si="15"/>
        <v/>
      </c>
      <c r="S470" s="380" t="str" cm="1">
        <f t="array" ref="S470">_xlfn.IFS(Q470="YES",IF(G470&lt;=Calculator!AS454*97%,"",IF(G470&gt;=Calculator!AS454*97%,ROUNDUP(Calculator!AS454*97%,0),ROUNDUP(Calculator!AS454*97%,0))),Q470="NO","",Q470="NA","",Q470="","")</f>
        <v/>
      </c>
      <c r="T470" s="381" cm="1">
        <f t="array" ref="T470">IF(LEN(F470)=0,2,IF(SUMPRODUCT(($F$19:$F$1518=F470)*($C$19:$C$1518=C470))&gt;1, 1, 0))</f>
        <v>2</v>
      </c>
      <c r="U470" s="381">
        <f t="array" ref="U470">IFERROR(1/SUMPRODUCT(($F$19:$F$1518=F470)*($C$19:$C$1518=C470)), IF(LEN(F470)&gt;0, 1, ""))</f>
        <v>6.6755674232309744E-4</v>
      </c>
      <c r="V470" s="382" t="str">
        <f>IF(H470="","",VALUE(IFERROR(CHOOSE(MATCH(H470,{0,1,2,3,4,5},0),2.5,3.5,4.5,5.5,6.5,7.5),"")))</f>
        <v/>
      </c>
      <c r="W470" s="382" t="str">
        <f>IF(AND(I470="YES",COUNTIFS(F$19:F470,F470,I$19:I470,"YES")=1),1,"")</f>
        <v/>
      </c>
      <c r="Z470" s="32"/>
    </row>
    <row r="471" spans="1:26" ht="12.95" customHeight="1" x14ac:dyDescent="0.2">
      <c r="A471" s="32" t="str">
        <f t="shared" si="14"/>
        <v xml:space="preserve"> UNIT </v>
      </c>
      <c r="B471" s="130">
        <v>453</v>
      </c>
      <c r="C471" s="197"/>
      <c r="D471" s="398"/>
      <c r="E471" s="398"/>
      <c r="F471" s="398"/>
      <c r="G471" s="399"/>
      <c r="H471" s="398"/>
      <c r="I471" s="400"/>
      <c r="J471" s="400"/>
      <c r="K471" s="401"/>
      <c r="L471" s="398"/>
      <c r="M471" s="398"/>
      <c r="N471" s="398"/>
      <c r="O471" s="402"/>
      <c r="P471" s="402"/>
      <c r="Q471" s="171" t="str">
        <f>Calculator!M455</f>
        <v/>
      </c>
      <c r="R471" s="340" t="str">
        <f t="shared" si="15"/>
        <v/>
      </c>
      <c r="S471" s="380" t="str" cm="1">
        <f t="array" ref="S471">_xlfn.IFS(Q471="YES",IF(G471&lt;=Calculator!AS455*97%,"",IF(G471&gt;=Calculator!AS455*97%,ROUNDUP(Calculator!AS455*97%,0),ROUNDUP(Calculator!AS455*97%,0))),Q471="NO","",Q471="NA","",Q471="","")</f>
        <v/>
      </c>
      <c r="T471" s="381" cm="1">
        <f t="array" ref="T471">IF(LEN(F471)=0,2,IF(SUMPRODUCT(($F$19:$F$1518=F471)*($C$19:$C$1518=C471))&gt;1, 1, 0))</f>
        <v>2</v>
      </c>
      <c r="U471" s="381">
        <f t="array" ref="U471">IFERROR(1/SUMPRODUCT(($F$19:$F$1518=F471)*($C$19:$C$1518=C471)), IF(LEN(F471)&gt;0, 1, ""))</f>
        <v>6.6755674232309744E-4</v>
      </c>
      <c r="V471" s="382" t="str">
        <f>IF(H471="","",VALUE(IFERROR(CHOOSE(MATCH(H471,{0,1,2,3,4,5},0),2.5,3.5,4.5,5.5,6.5,7.5),"")))</f>
        <v/>
      </c>
      <c r="W471" s="382" t="str">
        <f>IF(AND(I471="YES",COUNTIFS(F$19:F471,F471,I$19:I471,"YES")=1),1,"")</f>
        <v/>
      </c>
      <c r="Z471" s="32"/>
    </row>
    <row r="472" spans="1:26" ht="12.95" customHeight="1" x14ac:dyDescent="0.2">
      <c r="A472" s="32" t="str">
        <f t="shared" si="14"/>
        <v xml:space="preserve"> UNIT </v>
      </c>
      <c r="B472" s="130">
        <v>454</v>
      </c>
      <c r="C472" s="197"/>
      <c r="D472" s="398"/>
      <c r="E472" s="398"/>
      <c r="F472" s="398"/>
      <c r="G472" s="399"/>
      <c r="H472" s="398"/>
      <c r="I472" s="400"/>
      <c r="J472" s="400"/>
      <c r="K472" s="401"/>
      <c r="L472" s="398"/>
      <c r="M472" s="398"/>
      <c r="N472" s="398"/>
      <c r="O472" s="402"/>
      <c r="P472" s="402"/>
      <c r="Q472" s="171" t="str">
        <f>Calculator!M456</f>
        <v/>
      </c>
      <c r="R472" s="340" t="str">
        <f t="shared" si="15"/>
        <v/>
      </c>
      <c r="S472" s="380" t="str" cm="1">
        <f t="array" ref="S472">_xlfn.IFS(Q472="YES",IF(G472&lt;=Calculator!AS456*97%,"",IF(G472&gt;=Calculator!AS456*97%,ROUNDUP(Calculator!AS456*97%,0),ROUNDUP(Calculator!AS456*97%,0))),Q472="NO","",Q472="NA","",Q472="","")</f>
        <v/>
      </c>
      <c r="T472" s="381" cm="1">
        <f t="array" ref="T472">IF(LEN(F472)=0,2,IF(SUMPRODUCT(($F$19:$F$1518=F472)*($C$19:$C$1518=C472))&gt;1, 1, 0))</f>
        <v>2</v>
      </c>
      <c r="U472" s="381">
        <f t="array" ref="U472">IFERROR(1/SUMPRODUCT(($F$19:$F$1518=F472)*($C$19:$C$1518=C472)), IF(LEN(F472)&gt;0, 1, ""))</f>
        <v>6.6755674232309744E-4</v>
      </c>
      <c r="V472" s="382" t="str">
        <f>IF(H472="","",VALUE(IFERROR(CHOOSE(MATCH(H472,{0,1,2,3,4,5},0),2.5,3.5,4.5,5.5,6.5,7.5),"")))</f>
        <v/>
      </c>
      <c r="W472" s="382" t="str">
        <f>IF(AND(I472="YES",COUNTIFS(F$19:F472,F472,I$19:I472,"YES")=1),1,"")</f>
        <v/>
      </c>
      <c r="Z472" s="32"/>
    </row>
    <row r="473" spans="1:26" ht="12.95" customHeight="1" x14ac:dyDescent="0.2">
      <c r="A473" s="32" t="str">
        <f t="shared" si="14"/>
        <v xml:space="preserve"> UNIT </v>
      </c>
      <c r="B473" s="130">
        <v>455</v>
      </c>
      <c r="C473" s="197"/>
      <c r="D473" s="398"/>
      <c r="E473" s="398"/>
      <c r="F473" s="398"/>
      <c r="G473" s="399"/>
      <c r="H473" s="398"/>
      <c r="I473" s="400"/>
      <c r="J473" s="400"/>
      <c r="K473" s="401"/>
      <c r="L473" s="398"/>
      <c r="M473" s="398"/>
      <c r="N473" s="398"/>
      <c r="O473" s="402"/>
      <c r="P473" s="402"/>
      <c r="Q473" s="171" t="str">
        <f>Calculator!M457</f>
        <v/>
      </c>
      <c r="R473" s="340" t="str">
        <f t="shared" si="15"/>
        <v/>
      </c>
      <c r="S473" s="380" t="str" cm="1">
        <f t="array" ref="S473">_xlfn.IFS(Q473="YES",IF(G473&lt;=Calculator!AS457*97%,"",IF(G473&gt;=Calculator!AS457*97%,ROUNDUP(Calculator!AS457*97%,0),ROUNDUP(Calculator!AS457*97%,0))),Q473="NO","",Q473="NA","",Q473="","")</f>
        <v/>
      </c>
      <c r="T473" s="381" cm="1">
        <f t="array" ref="T473">IF(LEN(F473)=0,2,IF(SUMPRODUCT(($F$19:$F$1518=F473)*($C$19:$C$1518=C473))&gt;1, 1, 0))</f>
        <v>2</v>
      </c>
      <c r="U473" s="381">
        <f t="array" ref="U473">IFERROR(1/SUMPRODUCT(($F$19:$F$1518=F473)*($C$19:$C$1518=C473)), IF(LEN(F473)&gt;0, 1, ""))</f>
        <v>6.6755674232309744E-4</v>
      </c>
      <c r="V473" s="382" t="str">
        <f>IF(H473="","",VALUE(IFERROR(CHOOSE(MATCH(H473,{0,1,2,3,4,5},0),2.5,3.5,4.5,5.5,6.5,7.5),"")))</f>
        <v/>
      </c>
      <c r="W473" s="382" t="str">
        <f>IF(AND(I473="YES",COUNTIFS(F$19:F473,F473,I$19:I473,"YES")=1),1,"")</f>
        <v/>
      </c>
      <c r="Z473" s="32"/>
    </row>
    <row r="474" spans="1:26" ht="12.95" customHeight="1" x14ac:dyDescent="0.2">
      <c r="A474" s="32" t="str">
        <f t="shared" si="14"/>
        <v xml:space="preserve"> UNIT </v>
      </c>
      <c r="B474" s="130">
        <v>456</v>
      </c>
      <c r="C474" s="197"/>
      <c r="D474" s="398"/>
      <c r="E474" s="398"/>
      <c r="F474" s="398"/>
      <c r="G474" s="399"/>
      <c r="H474" s="398"/>
      <c r="I474" s="400"/>
      <c r="J474" s="400"/>
      <c r="K474" s="401"/>
      <c r="L474" s="398"/>
      <c r="M474" s="398"/>
      <c r="N474" s="398"/>
      <c r="O474" s="402"/>
      <c r="P474" s="402"/>
      <c r="Q474" s="171" t="str">
        <f>Calculator!M458</f>
        <v/>
      </c>
      <c r="R474" s="340" t="str">
        <f t="shared" si="15"/>
        <v/>
      </c>
      <c r="S474" s="380" t="str" cm="1">
        <f t="array" ref="S474">_xlfn.IFS(Q474="YES",IF(G474&lt;=Calculator!AS458*97%,"",IF(G474&gt;=Calculator!AS458*97%,ROUNDUP(Calculator!AS458*97%,0),ROUNDUP(Calculator!AS458*97%,0))),Q474="NO","",Q474="NA","",Q474="","")</f>
        <v/>
      </c>
      <c r="T474" s="381" cm="1">
        <f t="array" ref="T474">IF(LEN(F474)=0,2,IF(SUMPRODUCT(($F$19:$F$1518=F474)*($C$19:$C$1518=C474))&gt;1, 1, 0))</f>
        <v>2</v>
      </c>
      <c r="U474" s="381">
        <f t="array" ref="U474">IFERROR(1/SUMPRODUCT(($F$19:$F$1518=F474)*($C$19:$C$1518=C474)), IF(LEN(F474)&gt;0, 1, ""))</f>
        <v>6.6755674232309744E-4</v>
      </c>
      <c r="V474" s="382" t="str">
        <f>IF(H474="","",VALUE(IFERROR(CHOOSE(MATCH(H474,{0,1,2,3,4,5},0),2.5,3.5,4.5,5.5,6.5,7.5),"")))</f>
        <v/>
      </c>
      <c r="W474" s="382" t="str">
        <f>IF(AND(I474="YES",COUNTIFS(F$19:F474,F474,I$19:I474,"YES")=1),1,"")</f>
        <v/>
      </c>
      <c r="Z474" s="32"/>
    </row>
    <row r="475" spans="1:26" ht="12.95" customHeight="1" x14ac:dyDescent="0.2">
      <c r="A475" s="32" t="str">
        <f t="shared" si="14"/>
        <v xml:space="preserve"> UNIT </v>
      </c>
      <c r="B475" s="130">
        <v>457</v>
      </c>
      <c r="C475" s="197"/>
      <c r="D475" s="398"/>
      <c r="E475" s="398"/>
      <c r="F475" s="398"/>
      <c r="G475" s="399"/>
      <c r="H475" s="398"/>
      <c r="I475" s="400"/>
      <c r="J475" s="400"/>
      <c r="K475" s="401"/>
      <c r="L475" s="398"/>
      <c r="M475" s="398"/>
      <c r="N475" s="398"/>
      <c r="O475" s="402"/>
      <c r="P475" s="402"/>
      <c r="Q475" s="171" t="str">
        <f>Calculator!M459</f>
        <v/>
      </c>
      <c r="R475" s="340" t="str">
        <f t="shared" si="15"/>
        <v/>
      </c>
      <c r="S475" s="380" t="str" cm="1">
        <f t="array" ref="S475">_xlfn.IFS(Q475="YES",IF(G475&lt;=Calculator!AS459*97%,"",IF(G475&gt;=Calculator!AS459*97%,ROUNDUP(Calculator!AS459*97%,0),ROUNDUP(Calculator!AS459*97%,0))),Q475="NO","",Q475="NA","",Q475="","")</f>
        <v/>
      </c>
      <c r="T475" s="381" cm="1">
        <f t="array" ref="T475">IF(LEN(F475)=0,2,IF(SUMPRODUCT(($F$19:$F$1518=F475)*($C$19:$C$1518=C475))&gt;1, 1, 0))</f>
        <v>2</v>
      </c>
      <c r="U475" s="381">
        <f t="array" ref="U475">IFERROR(1/SUMPRODUCT(($F$19:$F$1518=F475)*($C$19:$C$1518=C475)), IF(LEN(F475)&gt;0, 1, ""))</f>
        <v>6.6755674232309744E-4</v>
      </c>
      <c r="V475" s="382" t="str">
        <f>IF(H475="","",VALUE(IFERROR(CHOOSE(MATCH(H475,{0,1,2,3,4,5},0),2.5,3.5,4.5,5.5,6.5,7.5),"")))</f>
        <v/>
      </c>
      <c r="W475" s="382" t="str">
        <f>IF(AND(I475="YES",COUNTIFS(F$19:F475,F475,I$19:I475,"YES")=1),1,"")</f>
        <v/>
      </c>
      <c r="Z475" s="32"/>
    </row>
    <row r="476" spans="1:26" ht="12.95" customHeight="1" x14ac:dyDescent="0.2">
      <c r="A476" s="32" t="str">
        <f t="shared" si="14"/>
        <v xml:space="preserve"> UNIT </v>
      </c>
      <c r="B476" s="130">
        <v>458</v>
      </c>
      <c r="C476" s="197"/>
      <c r="D476" s="398"/>
      <c r="E476" s="398"/>
      <c r="F476" s="398"/>
      <c r="G476" s="399"/>
      <c r="H476" s="398"/>
      <c r="I476" s="400"/>
      <c r="J476" s="400"/>
      <c r="K476" s="401"/>
      <c r="L476" s="398"/>
      <c r="M476" s="398"/>
      <c r="N476" s="398"/>
      <c r="O476" s="402"/>
      <c r="P476" s="402"/>
      <c r="Q476" s="171" t="str">
        <f>Calculator!M460</f>
        <v/>
      </c>
      <c r="R476" s="340" t="str">
        <f t="shared" si="15"/>
        <v/>
      </c>
      <c r="S476" s="380" t="str" cm="1">
        <f t="array" ref="S476">_xlfn.IFS(Q476="YES",IF(G476&lt;=Calculator!AS460*97%,"",IF(G476&gt;=Calculator!AS460*97%,ROUNDUP(Calculator!AS460*97%,0),ROUNDUP(Calculator!AS460*97%,0))),Q476="NO","",Q476="NA","",Q476="","")</f>
        <v/>
      </c>
      <c r="T476" s="381" cm="1">
        <f t="array" ref="T476">IF(LEN(F476)=0,2,IF(SUMPRODUCT(($F$19:$F$1518=F476)*($C$19:$C$1518=C476))&gt;1, 1, 0))</f>
        <v>2</v>
      </c>
      <c r="U476" s="381">
        <f t="array" ref="U476">IFERROR(1/SUMPRODUCT(($F$19:$F$1518=F476)*($C$19:$C$1518=C476)), IF(LEN(F476)&gt;0, 1, ""))</f>
        <v>6.6755674232309744E-4</v>
      </c>
      <c r="V476" s="382" t="str">
        <f>IF(H476="","",VALUE(IFERROR(CHOOSE(MATCH(H476,{0,1,2,3,4,5},0),2.5,3.5,4.5,5.5,6.5,7.5),"")))</f>
        <v/>
      </c>
      <c r="W476" s="382" t="str">
        <f>IF(AND(I476="YES",COUNTIFS(F$19:F476,F476,I$19:I476,"YES")=1),1,"")</f>
        <v/>
      </c>
      <c r="Z476" s="32"/>
    </row>
    <row r="477" spans="1:26" ht="12.95" customHeight="1" x14ac:dyDescent="0.2">
      <c r="A477" s="32" t="str">
        <f t="shared" si="14"/>
        <v xml:space="preserve"> UNIT </v>
      </c>
      <c r="B477" s="130">
        <v>459</v>
      </c>
      <c r="C477" s="197"/>
      <c r="D477" s="398"/>
      <c r="E477" s="398"/>
      <c r="F477" s="398"/>
      <c r="G477" s="399"/>
      <c r="H477" s="398"/>
      <c r="I477" s="400"/>
      <c r="J477" s="400"/>
      <c r="K477" s="401"/>
      <c r="L477" s="398"/>
      <c r="M477" s="398"/>
      <c r="N477" s="398"/>
      <c r="O477" s="402"/>
      <c r="P477" s="402"/>
      <c r="Q477" s="171" t="str">
        <f>Calculator!M461</f>
        <v/>
      </c>
      <c r="R477" s="340" t="str">
        <f t="shared" si="15"/>
        <v/>
      </c>
      <c r="S477" s="380" t="str" cm="1">
        <f t="array" ref="S477">_xlfn.IFS(Q477="YES",IF(G477&lt;=Calculator!AS461*97%,"",IF(G477&gt;=Calculator!AS461*97%,ROUNDUP(Calculator!AS461*97%,0),ROUNDUP(Calculator!AS461*97%,0))),Q477="NO","",Q477="NA","",Q477="","")</f>
        <v/>
      </c>
      <c r="T477" s="381" cm="1">
        <f t="array" ref="T477">IF(LEN(F477)=0,2,IF(SUMPRODUCT(($F$19:$F$1518=F477)*($C$19:$C$1518=C477))&gt;1, 1, 0))</f>
        <v>2</v>
      </c>
      <c r="U477" s="381">
        <f t="array" ref="U477">IFERROR(1/SUMPRODUCT(($F$19:$F$1518=F477)*($C$19:$C$1518=C477)), IF(LEN(F477)&gt;0, 1, ""))</f>
        <v>6.6755674232309744E-4</v>
      </c>
      <c r="V477" s="382" t="str">
        <f>IF(H477="","",VALUE(IFERROR(CHOOSE(MATCH(H477,{0,1,2,3,4,5},0),2.5,3.5,4.5,5.5,6.5,7.5),"")))</f>
        <v/>
      </c>
      <c r="W477" s="382" t="str">
        <f>IF(AND(I477="YES",COUNTIFS(F$19:F477,F477,I$19:I477,"YES")=1),1,"")</f>
        <v/>
      </c>
      <c r="Z477" s="32"/>
    </row>
    <row r="478" spans="1:26" ht="12.95" customHeight="1" x14ac:dyDescent="0.2">
      <c r="A478" s="32" t="str">
        <f t="shared" si="14"/>
        <v xml:space="preserve"> UNIT </v>
      </c>
      <c r="B478" s="130">
        <v>460</v>
      </c>
      <c r="C478" s="197"/>
      <c r="D478" s="398"/>
      <c r="E478" s="398"/>
      <c r="F478" s="398"/>
      <c r="G478" s="399"/>
      <c r="H478" s="398"/>
      <c r="I478" s="400"/>
      <c r="J478" s="400"/>
      <c r="K478" s="401"/>
      <c r="L478" s="398"/>
      <c r="M478" s="398"/>
      <c r="N478" s="398"/>
      <c r="O478" s="402"/>
      <c r="P478" s="402"/>
      <c r="Q478" s="171" t="str">
        <f>Calculator!M462</f>
        <v/>
      </c>
      <c r="R478" s="340" t="str">
        <f t="shared" si="15"/>
        <v/>
      </c>
      <c r="S478" s="380" t="str" cm="1">
        <f t="array" ref="S478">_xlfn.IFS(Q478="YES",IF(G478&lt;=Calculator!AS462*97%,"",IF(G478&gt;=Calculator!AS462*97%,ROUNDUP(Calculator!AS462*97%,0),ROUNDUP(Calculator!AS462*97%,0))),Q478="NO","",Q478="NA","",Q478="","")</f>
        <v/>
      </c>
      <c r="T478" s="381" cm="1">
        <f t="array" ref="T478">IF(LEN(F478)=0,2,IF(SUMPRODUCT(($F$19:$F$1518=F478)*($C$19:$C$1518=C478))&gt;1, 1, 0))</f>
        <v>2</v>
      </c>
      <c r="U478" s="381">
        <f t="array" ref="U478">IFERROR(1/SUMPRODUCT(($F$19:$F$1518=F478)*($C$19:$C$1518=C478)), IF(LEN(F478)&gt;0, 1, ""))</f>
        <v>6.6755674232309744E-4</v>
      </c>
      <c r="V478" s="382" t="str">
        <f>IF(H478="","",VALUE(IFERROR(CHOOSE(MATCH(H478,{0,1,2,3,4,5},0),2.5,3.5,4.5,5.5,6.5,7.5),"")))</f>
        <v/>
      </c>
      <c r="W478" s="382" t="str">
        <f>IF(AND(I478="YES",COUNTIFS(F$19:F478,F478,I$19:I478,"YES")=1),1,"")</f>
        <v/>
      </c>
      <c r="Z478" s="32"/>
    </row>
    <row r="479" spans="1:26" ht="12.95" customHeight="1" x14ac:dyDescent="0.2">
      <c r="A479" s="32" t="str">
        <f t="shared" si="14"/>
        <v xml:space="preserve"> UNIT </v>
      </c>
      <c r="B479" s="130">
        <v>461</v>
      </c>
      <c r="C479" s="197"/>
      <c r="D479" s="398"/>
      <c r="E479" s="398"/>
      <c r="F479" s="398"/>
      <c r="G479" s="399"/>
      <c r="H479" s="398"/>
      <c r="I479" s="400"/>
      <c r="J479" s="400"/>
      <c r="K479" s="401"/>
      <c r="L479" s="398"/>
      <c r="M479" s="398"/>
      <c r="N479" s="398"/>
      <c r="O479" s="402"/>
      <c r="P479" s="402"/>
      <c r="Q479" s="171" t="str">
        <f>Calculator!M463</f>
        <v/>
      </c>
      <c r="R479" s="340" t="str">
        <f t="shared" si="15"/>
        <v/>
      </c>
      <c r="S479" s="380" t="str" cm="1">
        <f t="array" ref="S479">_xlfn.IFS(Q479="YES",IF(G479&lt;=Calculator!AS463*97%,"",IF(G479&gt;=Calculator!AS463*97%,ROUNDUP(Calculator!AS463*97%,0),ROUNDUP(Calculator!AS463*97%,0))),Q479="NO","",Q479="NA","",Q479="","")</f>
        <v/>
      </c>
      <c r="T479" s="381" cm="1">
        <f t="array" ref="T479">IF(LEN(F479)=0,2,IF(SUMPRODUCT(($F$19:$F$1518=F479)*($C$19:$C$1518=C479))&gt;1, 1, 0))</f>
        <v>2</v>
      </c>
      <c r="U479" s="381">
        <f t="array" ref="U479">IFERROR(1/SUMPRODUCT(($F$19:$F$1518=F479)*($C$19:$C$1518=C479)), IF(LEN(F479)&gt;0, 1, ""))</f>
        <v>6.6755674232309744E-4</v>
      </c>
      <c r="V479" s="382" t="str">
        <f>IF(H479="","",VALUE(IFERROR(CHOOSE(MATCH(H479,{0,1,2,3,4,5},0),2.5,3.5,4.5,5.5,6.5,7.5),"")))</f>
        <v/>
      </c>
      <c r="W479" s="382" t="str">
        <f>IF(AND(I479="YES",COUNTIFS(F$19:F479,F479,I$19:I479,"YES")=1),1,"")</f>
        <v/>
      </c>
      <c r="Z479" s="32"/>
    </row>
    <row r="480" spans="1:26" ht="12.95" customHeight="1" x14ac:dyDescent="0.2">
      <c r="A480" s="32" t="str">
        <f t="shared" si="14"/>
        <v xml:space="preserve"> UNIT </v>
      </c>
      <c r="B480" s="130">
        <v>462</v>
      </c>
      <c r="C480" s="197"/>
      <c r="D480" s="398"/>
      <c r="E480" s="398"/>
      <c r="F480" s="398"/>
      <c r="G480" s="399"/>
      <c r="H480" s="398"/>
      <c r="I480" s="400"/>
      <c r="J480" s="400"/>
      <c r="K480" s="401"/>
      <c r="L480" s="398"/>
      <c r="M480" s="398"/>
      <c r="N480" s="398"/>
      <c r="O480" s="402"/>
      <c r="P480" s="402"/>
      <c r="Q480" s="171" t="str">
        <f>Calculator!M464</f>
        <v/>
      </c>
      <c r="R480" s="340" t="str">
        <f t="shared" si="15"/>
        <v/>
      </c>
      <c r="S480" s="380" t="str" cm="1">
        <f t="array" ref="S480">_xlfn.IFS(Q480="YES",IF(G480&lt;=Calculator!AS464*97%,"",IF(G480&gt;=Calculator!AS464*97%,ROUNDUP(Calculator!AS464*97%,0),ROUNDUP(Calculator!AS464*97%,0))),Q480="NO","",Q480="NA","",Q480="","")</f>
        <v/>
      </c>
      <c r="T480" s="381" cm="1">
        <f t="array" ref="T480">IF(LEN(F480)=0,2,IF(SUMPRODUCT(($F$19:$F$1518=F480)*($C$19:$C$1518=C480))&gt;1, 1, 0))</f>
        <v>2</v>
      </c>
      <c r="U480" s="381">
        <f t="array" ref="U480">IFERROR(1/SUMPRODUCT(($F$19:$F$1518=F480)*($C$19:$C$1518=C480)), IF(LEN(F480)&gt;0, 1, ""))</f>
        <v>6.6755674232309744E-4</v>
      </c>
      <c r="V480" s="382" t="str">
        <f>IF(H480="","",VALUE(IFERROR(CHOOSE(MATCH(H480,{0,1,2,3,4,5},0),2.5,3.5,4.5,5.5,6.5,7.5),"")))</f>
        <v/>
      </c>
      <c r="W480" s="382" t="str">
        <f>IF(AND(I480="YES",COUNTIFS(F$19:F480,F480,I$19:I480,"YES")=1),1,"")</f>
        <v/>
      </c>
      <c r="Z480" s="32"/>
    </row>
    <row r="481" spans="1:26" ht="12.95" customHeight="1" x14ac:dyDescent="0.2">
      <c r="A481" s="32" t="str">
        <f t="shared" si="14"/>
        <v xml:space="preserve"> UNIT </v>
      </c>
      <c r="B481" s="130">
        <v>463</v>
      </c>
      <c r="C481" s="197"/>
      <c r="D481" s="398"/>
      <c r="E481" s="398"/>
      <c r="F481" s="398"/>
      <c r="G481" s="399"/>
      <c r="H481" s="398"/>
      <c r="I481" s="400"/>
      <c r="J481" s="400"/>
      <c r="K481" s="401"/>
      <c r="L481" s="398"/>
      <c r="M481" s="398"/>
      <c r="N481" s="398"/>
      <c r="O481" s="402"/>
      <c r="P481" s="402"/>
      <c r="Q481" s="171" t="str">
        <f>Calculator!M465</f>
        <v/>
      </c>
      <c r="R481" s="340" t="str">
        <f t="shared" si="15"/>
        <v/>
      </c>
      <c r="S481" s="380" t="str" cm="1">
        <f t="array" ref="S481">_xlfn.IFS(Q481="YES",IF(G481&lt;=Calculator!AS465*97%,"",IF(G481&gt;=Calculator!AS465*97%,ROUNDUP(Calculator!AS465*97%,0),ROUNDUP(Calculator!AS465*97%,0))),Q481="NO","",Q481="NA","",Q481="","")</f>
        <v/>
      </c>
      <c r="T481" s="381" cm="1">
        <f t="array" ref="T481">IF(LEN(F481)=0,2,IF(SUMPRODUCT(($F$19:$F$1518=F481)*($C$19:$C$1518=C481))&gt;1, 1, 0))</f>
        <v>2</v>
      </c>
      <c r="U481" s="381">
        <f t="array" ref="U481">IFERROR(1/SUMPRODUCT(($F$19:$F$1518=F481)*($C$19:$C$1518=C481)), IF(LEN(F481)&gt;0, 1, ""))</f>
        <v>6.6755674232309744E-4</v>
      </c>
      <c r="V481" s="382" t="str">
        <f>IF(H481="","",VALUE(IFERROR(CHOOSE(MATCH(H481,{0,1,2,3,4,5},0),2.5,3.5,4.5,5.5,6.5,7.5),"")))</f>
        <v/>
      </c>
      <c r="W481" s="382" t="str">
        <f>IF(AND(I481="YES",COUNTIFS(F$19:F481,F481,I$19:I481,"YES")=1),1,"")</f>
        <v/>
      </c>
      <c r="Z481" s="32"/>
    </row>
    <row r="482" spans="1:26" ht="12.95" customHeight="1" x14ac:dyDescent="0.2">
      <c r="A482" s="32" t="str">
        <f t="shared" si="14"/>
        <v xml:space="preserve"> UNIT </v>
      </c>
      <c r="B482" s="130">
        <v>464</v>
      </c>
      <c r="C482" s="197"/>
      <c r="D482" s="398"/>
      <c r="E482" s="398"/>
      <c r="F482" s="398"/>
      <c r="G482" s="399"/>
      <c r="H482" s="398"/>
      <c r="I482" s="400"/>
      <c r="J482" s="400"/>
      <c r="K482" s="401"/>
      <c r="L482" s="398"/>
      <c r="M482" s="398"/>
      <c r="N482" s="398"/>
      <c r="O482" s="402"/>
      <c r="P482" s="402"/>
      <c r="Q482" s="171" t="str">
        <f>Calculator!M466</f>
        <v/>
      </c>
      <c r="R482" s="340" t="str">
        <f t="shared" si="15"/>
        <v/>
      </c>
      <c r="S482" s="380" t="str" cm="1">
        <f t="array" ref="S482">_xlfn.IFS(Q482="YES",IF(G482&lt;=Calculator!AS466*97%,"",IF(G482&gt;=Calculator!AS466*97%,ROUNDUP(Calculator!AS466*97%,0),ROUNDUP(Calculator!AS466*97%,0))),Q482="NO","",Q482="NA","",Q482="","")</f>
        <v/>
      </c>
      <c r="T482" s="381" cm="1">
        <f t="array" ref="T482">IF(LEN(F482)=0,2,IF(SUMPRODUCT(($F$19:$F$1518=F482)*($C$19:$C$1518=C482))&gt;1, 1, 0))</f>
        <v>2</v>
      </c>
      <c r="U482" s="381">
        <f t="array" ref="U482">IFERROR(1/SUMPRODUCT(($F$19:$F$1518=F482)*($C$19:$C$1518=C482)), IF(LEN(F482)&gt;0, 1, ""))</f>
        <v>6.6755674232309744E-4</v>
      </c>
      <c r="V482" s="382" t="str">
        <f>IF(H482="","",VALUE(IFERROR(CHOOSE(MATCH(H482,{0,1,2,3,4,5},0),2.5,3.5,4.5,5.5,6.5,7.5),"")))</f>
        <v/>
      </c>
      <c r="W482" s="382" t="str">
        <f>IF(AND(I482="YES",COUNTIFS(F$19:F482,F482,I$19:I482,"YES")=1),1,"")</f>
        <v/>
      </c>
      <c r="Z482" s="32"/>
    </row>
    <row r="483" spans="1:26" ht="12.95" customHeight="1" x14ac:dyDescent="0.2">
      <c r="A483" s="32" t="str">
        <f t="shared" si="14"/>
        <v xml:space="preserve"> UNIT </v>
      </c>
      <c r="B483" s="130">
        <v>465</v>
      </c>
      <c r="C483" s="197"/>
      <c r="D483" s="398"/>
      <c r="E483" s="398"/>
      <c r="F483" s="398"/>
      <c r="G483" s="399"/>
      <c r="H483" s="398"/>
      <c r="I483" s="400"/>
      <c r="J483" s="400"/>
      <c r="K483" s="401"/>
      <c r="L483" s="398"/>
      <c r="M483" s="398"/>
      <c r="N483" s="398"/>
      <c r="O483" s="402"/>
      <c r="P483" s="402"/>
      <c r="Q483" s="171" t="str">
        <f>Calculator!M467</f>
        <v/>
      </c>
      <c r="R483" s="340" t="str">
        <f t="shared" si="15"/>
        <v/>
      </c>
      <c r="S483" s="380" t="str" cm="1">
        <f t="array" ref="S483">_xlfn.IFS(Q483="YES",IF(G483&lt;=Calculator!AS467*97%,"",IF(G483&gt;=Calculator!AS467*97%,ROUNDUP(Calculator!AS467*97%,0),ROUNDUP(Calculator!AS467*97%,0))),Q483="NO","",Q483="NA","",Q483="","")</f>
        <v/>
      </c>
      <c r="T483" s="381" cm="1">
        <f t="array" ref="T483">IF(LEN(F483)=0,2,IF(SUMPRODUCT(($F$19:$F$1518=F483)*($C$19:$C$1518=C483))&gt;1, 1, 0))</f>
        <v>2</v>
      </c>
      <c r="U483" s="381">
        <f t="array" ref="U483">IFERROR(1/SUMPRODUCT(($F$19:$F$1518=F483)*($C$19:$C$1518=C483)), IF(LEN(F483)&gt;0, 1, ""))</f>
        <v>6.6755674232309744E-4</v>
      </c>
      <c r="V483" s="382" t="str">
        <f>IF(H483="","",VALUE(IFERROR(CHOOSE(MATCH(H483,{0,1,2,3,4,5},0),2.5,3.5,4.5,5.5,6.5,7.5),"")))</f>
        <v/>
      </c>
      <c r="W483" s="382" t="str">
        <f>IF(AND(I483="YES",COUNTIFS(F$19:F483,F483,I$19:I483,"YES")=1),1,"")</f>
        <v/>
      </c>
      <c r="Z483" s="32"/>
    </row>
    <row r="484" spans="1:26" ht="12.95" customHeight="1" x14ac:dyDescent="0.2">
      <c r="A484" s="32" t="str">
        <f t="shared" si="14"/>
        <v xml:space="preserve"> UNIT </v>
      </c>
      <c r="B484" s="130">
        <v>466</v>
      </c>
      <c r="C484" s="197"/>
      <c r="D484" s="398"/>
      <c r="E484" s="398"/>
      <c r="F484" s="398"/>
      <c r="G484" s="399"/>
      <c r="H484" s="398"/>
      <c r="I484" s="400"/>
      <c r="J484" s="400"/>
      <c r="K484" s="401"/>
      <c r="L484" s="398"/>
      <c r="M484" s="398"/>
      <c r="N484" s="398"/>
      <c r="O484" s="402"/>
      <c r="P484" s="402"/>
      <c r="Q484" s="171" t="str">
        <f>Calculator!M468</f>
        <v/>
      </c>
      <c r="R484" s="340" t="str">
        <f t="shared" si="15"/>
        <v/>
      </c>
      <c r="S484" s="380" t="str" cm="1">
        <f t="array" ref="S484">_xlfn.IFS(Q484="YES",IF(G484&lt;=Calculator!AS468*97%,"",IF(G484&gt;=Calculator!AS468*97%,ROUNDUP(Calculator!AS468*97%,0),ROUNDUP(Calculator!AS468*97%,0))),Q484="NO","",Q484="NA","",Q484="","")</f>
        <v/>
      </c>
      <c r="T484" s="381" cm="1">
        <f t="array" ref="T484">IF(LEN(F484)=0,2,IF(SUMPRODUCT(($F$19:$F$1518=F484)*($C$19:$C$1518=C484))&gt;1, 1, 0))</f>
        <v>2</v>
      </c>
      <c r="U484" s="381">
        <f t="array" ref="U484">IFERROR(1/SUMPRODUCT(($F$19:$F$1518=F484)*($C$19:$C$1518=C484)), IF(LEN(F484)&gt;0, 1, ""))</f>
        <v>6.6755674232309744E-4</v>
      </c>
      <c r="V484" s="382" t="str">
        <f>IF(H484="","",VALUE(IFERROR(CHOOSE(MATCH(H484,{0,1,2,3,4,5},0),2.5,3.5,4.5,5.5,6.5,7.5),"")))</f>
        <v/>
      </c>
      <c r="W484" s="382" t="str">
        <f>IF(AND(I484="YES",COUNTIFS(F$19:F484,F484,I$19:I484,"YES")=1),1,"")</f>
        <v/>
      </c>
      <c r="Z484" s="32"/>
    </row>
    <row r="485" spans="1:26" ht="12.95" customHeight="1" x14ac:dyDescent="0.2">
      <c r="A485" s="32" t="str">
        <f t="shared" si="14"/>
        <v xml:space="preserve"> UNIT </v>
      </c>
      <c r="B485" s="130">
        <v>467</v>
      </c>
      <c r="C485" s="197"/>
      <c r="D485" s="398"/>
      <c r="E485" s="398"/>
      <c r="F485" s="398"/>
      <c r="G485" s="399"/>
      <c r="H485" s="398"/>
      <c r="I485" s="400"/>
      <c r="J485" s="400"/>
      <c r="K485" s="401"/>
      <c r="L485" s="398"/>
      <c r="M485" s="398"/>
      <c r="N485" s="398"/>
      <c r="O485" s="402"/>
      <c r="P485" s="402"/>
      <c r="Q485" s="171" t="str">
        <f>Calculator!M469</f>
        <v/>
      </c>
      <c r="R485" s="340" t="str">
        <f t="shared" si="15"/>
        <v/>
      </c>
      <c r="S485" s="380" t="str" cm="1">
        <f t="array" ref="S485">_xlfn.IFS(Q485="YES",IF(G485&lt;=Calculator!AS469*97%,"",IF(G485&gt;=Calculator!AS469*97%,ROUNDUP(Calculator!AS469*97%,0),ROUNDUP(Calculator!AS469*97%,0))),Q485="NO","",Q485="NA","",Q485="","")</f>
        <v/>
      </c>
      <c r="T485" s="381" cm="1">
        <f t="array" ref="T485">IF(LEN(F485)=0,2,IF(SUMPRODUCT(($F$19:$F$1518=F485)*($C$19:$C$1518=C485))&gt;1, 1, 0))</f>
        <v>2</v>
      </c>
      <c r="U485" s="381">
        <f t="array" ref="U485">IFERROR(1/SUMPRODUCT(($F$19:$F$1518=F485)*($C$19:$C$1518=C485)), IF(LEN(F485)&gt;0, 1, ""))</f>
        <v>6.6755674232309744E-4</v>
      </c>
      <c r="V485" s="382" t="str">
        <f>IF(H485="","",VALUE(IFERROR(CHOOSE(MATCH(H485,{0,1,2,3,4,5},0),2.5,3.5,4.5,5.5,6.5,7.5),"")))</f>
        <v/>
      </c>
      <c r="W485" s="382" t="str">
        <f>IF(AND(I485="YES",COUNTIFS(F$19:F485,F485,I$19:I485,"YES")=1),1,"")</f>
        <v/>
      </c>
      <c r="Z485" s="32"/>
    </row>
    <row r="486" spans="1:26" ht="12.95" customHeight="1" x14ac:dyDescent="0.2">
      <c r="A486" s="32" t="str">
        <f t="shared" si="14"/>
        <v xml:space="preserve"> UNIT </v>
      </c>
      <c r="B486" s="130">
        <v>468</v>
      </c>
      <c r="C486" s="197"/>
      <c r="D486" s="398"/>
      <c r="E486" s="398"/>
      <c r="F486" s="398"/>
      <c r="G486" s="399"/>
      <c r="H486" s="398"/>
      <c r="I486" s="400"/>
      <c r="J486" s="400"/>
      <c r="K486" s="401"/>
      <c r="L486" s="398"/>
      <c r="M486" s="398"/>
      <c r="N486" s="398"/>
      <c r="O486" s="402"/>
      <c r="P486" s="402"/>
      <c r="Q486" s="171" t="str">
        <f>Calculator!M470</f>
        <v/>
      </c>
      <c r="R486" s="340" t="str">
        <f t="shared" si="15"/>
        <v/>
      </c>
      <c r="S486" s="380" t="str" cm="1">
        <f t="array" ref="S486">_xlfn.IFS(Q486="YES",IF(G486&lt;=Calculator!AS470*97%,"",IF(G486&gt;=Calculator!AS470*97%,ROUNDUP(Calculator!AS470*97%,0),ROUNDUP(Calculator!AS470*97%,0))),Q486="NO","",Q486="NA","",Q486="","")</f>
        <v/>
      </c>
      <c r="T486" s="381" cm="1">
        <f t="array" ref="T486">IF(LEN(F486)=0,2,IF(SUMPRODUCT(($F$19:$F$1518=F486)*($C$19:$C$1518=C486))&gt;1, 1, 0))</f>
        <v>2</v>
      </c>
      <c r="U486" s="381">
        <f t="array" ref="U486">IFERROR(1/SUMPRODUCT(($F$19:$F$1518=F486)*($C$19:$C$1518=C486)), IF(LEN(F486)&gt;0, 1, ""))</f>
        <v>6.6755674232309744E-4</v>
      </c>
      <c r="V486" s="382" t="str">
        <f>IF(H486="","",VALUE(IFERROR(CHOOSE(MATCH(H486,{0,1,2,3,4,5},0),2.5,3.5,4.5,5.5,6.5,7.5),"")))</f>
        <v/>
      </c>
      <c r="W486" s="382" t="str">
        <f>IF(AND(I486="YES",COUNTIFS(F$19:F486,F486,I$19:I486,"YES")=1),1,"")</f>
        <v/>
      </c>
      <c r="Z486" s="32"/>
    </row>
    <row r="487" spans="1:26" ht="12.95" customHeight="1" x14ac:dyDescent="0.2">
      <c r="A487" s="32" t="str">
        <f t="shared" si="14"/>
        <v xml:space="preserve"> UNIT </v>
      </c>
      <c r="B487" s="130">
        <v>469</v>
      </c>
      <c r="C487" s="197"/>
      <c r="D487" s="398"/>
      <c r="E487" s="398"/>
      <c r="F487" s="398"/>
      <c r="G487" s="399"/>
      <c r="H487" s="398"/>
      <c r="I487" s="400"/>
      <c r="J487" s="400"/>
      <c r="K487" s="401"/>
      <c r="L487" s="398"/>
      <c r="M487" s="398"/>
      <c r="N487" s="398"/>
      <c r="O487" s="402"/>
      <c r="P487" s="402"/>
      <c r="Q487" s="171" t="str">
        <f>Calculator!M471</f>
        <v/>
      </c>
      <c r="R487" s="340" t="str">
        <f t="shared" si="15"/>
        <v/>
      </c>
      <c r="S487" s="380" t="str" cm="1">
        <f t="array" ref="S487">_xlfn.IFS(Q487="YES",IF(G487&lt;=Calculator!AS471*97%,"",IF(G487&gt;=Calculator!AS471*97%,ROUNDUP(Calculator!AS471*97%,0),ROUNDUP(Calculator!AS471*97%,0))),Q487="NO","",Q487="NA","",Q487="","")</f>
        <v/>
      </c>
      <c r="T487" s="381" cm="1">
        <f t="array" ref="T487">IF(LEN(F487)=0,2,IF(SUMPRODUCT(($F$19:$F$1518=F487)*($C$19:$C$1518=C487))&gt;1, 1, 0))</f>
        <v>2</v>
      </c>
      <c r="U487" s="381">
        <f t="array" ref="U487">IFERROR(1/SUMPRODUCT(($F$19:$F$1518=F487)*($C$19:$C$1518=C487)), IF(LEN(F487)&gt;0, 1, ""))</f>
        <v>6.6755674232309744E-4</v>
      </c>
      <c r="V487" s="382" t="str">
        <f>IF(H487="","",VALUE(IFERROR(CHOOSE(MATCH(H487,{0,1,2,3,4,5},0),2.5,3.5,4.5,5.5,6.5,7.5),"")))</f>
        <v/>
      </c>
      <c r="W487" s="382" t="str">
        <f>IF(AND(I487="YES",COUNTIFS(F$19:F487,F487,I$19:I487,"YES")=1),1,"")</f>
        <v/>
      </c>
      <c r="Z487" s="32"/>
    </row>
    <row r="488" spans="1:26" ht="12.95" customHeight="1" x14ac:dyDescent="0.2">
      <c r="A488" s="32" t="str">
        <f t="shared" si="14"/>
        <v xml:space="preserve"> UNIT </v>
      </c>
      <c r="B488" s="130">
        <v>470</v>
      </c>
      <c r="C488" s="197"/>
      <c r="D488" s="398"/>
      <c r="E488" s="398"/>
      <c r="F488" s="398"/>
      <c r="G488" s="399"/>
      <c r="H488" s="398"/>
      <c r="I488" s="400"/>
      <c r="J488" s="400"/>
      <c r="K488" s="401"/>
      <c r="L488" s="398"/>
      <c r="M488" s="398"/>
      <c r="N488" s="398"/>
      <c r="O488" s="402"/>
      <c r="P488" s="402"/>
      <c r="Q488" s="171" t="str">
        <f>Calculator!M472</f>
        <v/>
      </c>
      <c r="R488" s="340" t="str">
        <f t="shared" si="15"/>
        <v/>
      </c>
      <c r="S488" s="380" t="str" cm="1">
        <f t="array" ref="S488">_xlfn.IFS(Q488="YES",IF(G488&lt;=Calculator!AS472*97%,"",IF(G488&gt;=Calculator!AS472*97%,ROUNDUP(Calculator!AS472*97%,0),ROUNDUP(Calculator!AS472*97%,0))),Q488="NO","",Q488="NA","",Q488="","")</f>
        <v/>
      </c>
      <c r="T488" s="381" cm="1">
        <f t="array" ref="T488">IF(LEN(F488)=0,2,IF(SUMPRODUCT(($F$19:$F$1518=F488)*($C$19:$C$1518=C488))&gt;1, 1, 0))</f>
        <v>2</v>
      </c>
      <c r="U488" s="381">
        <f t="array" ref="U488">IFERROR(1/SUMPRODUCT(($F$19:$F$1518=F488)*($C$19:$C$1518=C488)), IF(LEN(F488)&gt;0, 1, ""))</f>
        <v>6.6755674232309744E-4</v>
      </c>
      <c r="V488" s="382" t="str">
        <f>IF(H488="","",VALUE(IFERROR(CHOOSE(MATCH(H488,{0,1,2,3,4,5},0),2.5,3.5,4.5,5.5,6.5,7.5),"")))</f>
        <v/>
      </c>
      <c r="W488" s="382" t="str">
        <f>IF(AND(I488="YES",COUNTIFS(F$19:F488,F488,I$19:I488,"YES")=1),1,"")</f>
        <v/>
      </c>
      <c r="Z488" s="32"/>
    </row>
    <row r="489" spans="1:26" ht="12.95" customHeight="1" x14ac:dyDescent="0.2">
      <c r="A489" s="32" t="str">
        <f t="shared" si="14"/>
        <v xml:space="preserve"> UNIT </v>
      </c>
      <c r="B489" s="130">
        <v>471</v>
      </c>
      <c r="C489" s="197"/>
      <c r="D489" s="398"/>
      <c r="E489" s="398"/>
      <c r="F489" s="398"/>
      <c r="G489" s="399"/>
      <c r="H489" s="398"/>
      <c r="I489" s="400"/>
      <c r="J489" s="400"/>
      <c r="K489" s="401"/>
      <c r="L489" s="398"/>
      <c r="M489" s="398"/>
      <c r="N489" s="398"/>
      <c r="O489" s="402"/>
      <c r="P489" s="402"/>
      <c r="Q489" s="171" t="str">
        <f>Calculator!M473</f>
        <v/>
      </c>
      <c r="R489" s="340" t="str">
        <f t="shared" si="15"/>
        <v/>
      </c>
      <c r="S489" s="380" t="str" cm="1">
        <f t="array" ref="S489">_xlfn.IFS(Q489="YES",IF(G489&lt;=Calculator!AS473*97%,"",IF(G489&gt;=Calculator!AS473*97%,ROUNDUP(Calculator!AS473*97%,0),ROUNDUP(Calculator!AS473*97%,0))),Q489="NO","",Q489="NA","",Q489="","")</f>
        <v/>
      </c>
      <c r="T489" s="381" cm="1">
        <f t="array" ref="T489">IF(LEN(F489)=0,2,IF(SUMPRODUCT(($F$19:$F$1518=F489)*($C$19:$C$1518=C489))&gt;1, 1, 0))</f>
        <v>2</v>
      </c>
      <c r="U489" s="381">
        <f t="array" ref="U489">IFERROR(1/SUMPRODUCT(($F$19:$F$1518=F489)*($C$19:$C$1518=C489)), IF(LEN(F489)&gt;0, 1, ""))</f>
        <v>6.6755674232309744E-4</v>
      </c>
      <c r="V489" s="382" t="str">
        <f>IF(H489="","",VALUE(IFERROR(CHOOSE(MATCH(H489,{0,1,2,3,4,5},0),2.5,3.5,4.5,5.5,6.5,7.5),"")))</f>
        <v/>
      </c>
      <c r="W489" s="382" t="str">
        <f>IF(AND(I489="YES",COUNTIFS(F$19:F489,F489,I$19:I489,"YES")=1),1,"")</f>
        <v/>
      </c>
      <c r="Z489" s="32"/>
    </row>
    <row r="490" spans="1:26" ht="12.95" customHeight="1" x14ac:dyDescent="0.2">
      <c r="A490" s="32" t="str">
        <f t="shared" si="14"/>
        <v xml:space="preserve"> UNIT </v>
      </c>
      <c r="B490" s="130">
        <v>472</v>
      </c>
      <c r="C490" s="197"/>
      <c r="D490" s="398"/>
      <c r="E490" s="398"/>
      <c r="F490" s="398"/>
      <c r="G490" s="399"/>
      <c r="H490" s="398"/>
      <c r="I490" s="400"/>
      <c r="J490" s="400"/>
      <c r="K490" s="401"/>
      <c r="L490" s="398"/>
      <c r="M490" s="398"/>
      <c r="N490" s="398"/>
      <c r="O490" s="402"/>
      <c r="P490" s="402"/>
      <c r="Q490" s="171" t="str">
        <f>Calculator!M474</f>
        <v/>
      </c>
      <c r="R490" s="340" t="str">
        <f t="shared" si="15"/>
        <v/>
      </c>
      <c r="S490" s="380" t="str" cm="1">
        <f t="array" ref="S490">_xlfn.IFS(Q490="YES",IF(G490&lt;=Calculator!AS474*97%,"",IF(G490&gt;=Calculator!AS474*97%,ROUNDUP(Calculator!AS474*97%,0),ROUNDUP(Calculator!AS474*97%,0))),Q490="NO","",Q490="NA","",Q490="","")</f>
        <v/>
      </c>
      <c r="T490" s="381" cm="1">
        <f t="array" ref="T490">IF(LEN(F490)=0,2,IF(SUMPRODUCT(($F$19:$F$1518=F490)*($C$19:$C$1518=C490))&gt;1, 1, 0))</f>
        <v>2</v>
      </c>
      <c r="U490" s="381">
        <f t="array" ref="U490">IFERROR(1/SUMPRODUCT(($F$19:$F$1518=F490)*($C$19:$C$1518=C490)), IF(LEN(F490)&gt;0, 1, ""))</f>
        <v>6.6755674232309744E-4</v>
      </c>
      <c r="V490" s="382" t="str">
        <f>IF(H490="","",VALUE(IFERROR(CHOOSE(MATCH(H490,{0,1,2,3,4,5},0),2.5,3.5,4.5,5.5,6.5,7.5),"")))</f>
        <v/>
      </c>
      <c r="W490" s="382" t="str">
        <f>IF(AND(I490="YES",COUNTIFS(F$19:F490,F490,I$19:I490,"YES")=1),1,"")</f>
        <v/>
      </c>
      <c r="Z490" s="32"/>
    </row>
    <row r="491" spans="1:26" ht="12.95" customHeight="1" x14ac:dyDescent="0.2">
      <c r="A491" s="32" t="str">
        <f t="shared" si="14"/>
        <v xml:space="preserve"> UNIT </v>
      </c>
      <c r="B491" s="130">
        <v>473</v>
      </c>
      <c r="C491" s="197"/>
      <c r="D491" s="398"/>
      <c r="E491" s="398"/>
      <c r="F491" s="398"/>
      <c r="G491" s="399"/>
      <c r="H491" s="398"/>
      <c r="I491" s="400"/>
      <c r="J491" s="400"/>
      <c r="K491" s="401"/>
      <c r="L491" s="398"/>
      <c r="M491" s="398"/>
      <c r="N491" s="398"/>
      <c r="O491" s="402"/>
      <c r="P491" s="402"/>
      <c r="Q491" s="171" t="str">
        <f>Calculator!M475</f>
        <v/>
      </c>
      <c r="R491" s="340" t="str">
        <f t="shared" si="15"/>
        <v/>
      </c>
      <c r="S491" s="380" t="str" cm="1">
        <f t="array" ref="S491">_xlfn.IFS(Q491="YES",IF(G491&lt;=Calculator!AS475*97%,"",IF(G491&gt;=Calculator!AS475*97%,ROUNDUP(Calculator!AS475*97%,0),ROUNDUP(Calculator!AS475*97%,0))),Q491="NO","",Q491="NA","",Q491="","")</f>
        <v/>
      </c>
      <c r="T491" s="381" cm="1">
        <f t="array" ref="T491">IF(LEN(F491)=0,2,IF(SUMPRODUCT(($F$19:$F$1518=F491)*($C$19:$C$1518=C491))&gt;1, 1, 0))</f>
        <v>2</v>
      </c>
      <c r="U491" s="381">
        <f t="array" ref="U491">IFERROR(1/SUMPRODUCT(($F$19:$F$1518=F491)*($C$19:$C$1518=C491)), IF(LEN(F491)&gt;0, 1, ""))</f>
        <v>6.6755674232309744E-4</v>
      </c>
      <c r="V491" s="382" t="str">
        <f>IF(H491="","",VALUE(IFERROR(CHOOSE(MATCH(H491,{0,1,2,3,4,5},0),2.5,3.5,4.5,5.5,6.5,7.5),"")))</f>
        <v/>
      </c>
      <c r="W491" s="382" t="str">
        <f>IF(AND(I491="YES",COUNTIFS(F$19:F491,F491,I$19:I491,"YES")=1),1,"")</f>
        <v/>
      </c>
      <c r="Z491" s="32"/>
    </row>
    <row r="492" spans="1:26" ht="12.95" customHeight="1" x14ac:dyDescent="0.2">
      <c r="A492" s="32" t="str">
        <f t="shared" si="14"/>
        <v xml:space="preserve"> UNIT </v>
      </c>
      <c r="B492" s="130">
        <v>474</v>
      </c>
      <c r="C492" s="197"/>
      <c r="D492" s="398"/>
      <c r="E492" s="398"/>
      <c r="F492" s="398"/>
      <c r="G492" s="399"/>
      <c r="H492" s="398"/>
      <c r="I492" s="400"/>
      <c r="J492" s="400"/>
      <c r="K492" s="401"/>
      <c r="L492" s="398"/>
      <c r="M492" s="398"/>
      <c r="N492" s="398"/>
      <c r="O492" s="402"/>
      <c r="P492" s="402"/>
      <c r="Q492" s="171" t="str">
        <f>Calculator!M476</f>
        <v/>
      </c>
      <c r="R492" s="340" t="str">
        <f t="shared" si="15"/>
        <v/>
      </c>
      <c r="S492" s="380" t="str" cm="1">
        <f t="array" ref="S492">_xlfn.IFS(Q492="YES",IF(G492&lt;=Calculator!AS476*97%,"",IF(G492&gt;=Calculator!AS476*97%,ROUNDUP(Calculator!AS476*97%,0),ROUNDUP(Calculator!AS476*97%,0))),Q492="NO","",Q492="NA","",Q492="","")</f>
        <v/>
      </c>
      <c r="T492" s="381" cm="1">
        <f t="array" ref="T492">IF(LEN(F492)=0,2,IF(SUMPRODUCT(($F$19:$F$1518=F492)*($C$19:$C$1518=C492))&gt;1, 1, 0))</f>
        <v>2</v>
      </c>
      <c r="U492" s="381">
        <f t="array" ref="U492">IFERROR(1/SUMPRODUCT(($F$19:$F$1518=F492)*($C$19:$C$1518=C492)), IF(LEN(F492)&gt;0, 1, ""))</f>
        <v>6.6755674232309744E-4</v>
      </c>
      <c r="V492" s="382" t="str">
        <f>IF(H492="","",VALUE(IFERROR(CHOOSE(MATCH(H492,{0,1,2,3,4,5},0),2.5,3.5,4.5,5.5,6.5,7.5),"")))</f>
        <v/>
      </c>
      <c r="W492" s="382" t="str">
        <f>IF(AND(I492="YES",COUNTIFS(F$19:F492,F492,I$19:I492,"YES")=1),1,"")</f>
        <v/>
      </c>
      <c r="Z492" s="32"/>
    </row>
    <row r="493" spans="1:26" ht="12.95" customHeight="1" x14ac:dyDescent="0.2">
      <c r="A493" s="32" t="str">
        <f t="shared" si="14"/>
        <v xml:space="preserve"> UNIT </v>
      </c>
      <c r="B493" s="130">
        <v>475</v>
      </c>
      <c r="C493" s="197"/>
      <c r="D493" s="398"/>
      <c r="E493" s="398"/>
      <c r="F493" s="398"/>
      <c r="G493" s="399"/>
      <c r="H493" s="398"/>
      <c r="I493" s="400"/>
      <c r="J493" s="400"/>
      <c r="K493" s="401"/>
      <c r="L493" s="398"/>
      <c r="M493" s="398"/>
      <c r="N493" s="398"/>
      <c r="O493" s="402"/>
      <c r="P493" s="402"/>
      <c r="Q493" s="171" t="str">
        <f>Calculator!M477</f>
        <v/>
      </c>
      <c r="R493" s="340" t="str">
        <f t="shared" si="15"/>
        <v/>
      </c>
      <c r="S493" s="380" t="str" cm="1">
        <f t="array" ref="S493">_xlfn.IFS(Q493="YES",IF(G493&lt;=Calculator!AS477*97%,"",IF(G493&gt;=Calculator!AS477*97%,ROUNDUP(Calculator!AS477*97%,0),ROUNDUP(Calculator!AS477*97%,0))),Q493="NO","",Q493="NA","",Q493="","")</f>
        <v/>
      </c>
      <c r="T493" s="381" cm="1">
        <f t="array" ref="T493">IF(LEN(F493)=0,2,IF(SUMPRODUCT(($F$19:$F$1518=F493)*($C$19:$C$1518=C493))&gt;1, 1, 0))</f>
        <v>2</v>
      </c>
      <c r="U493" s="381">
        <f t="array" ref="U493">IFERROR(1/SUMPRODUCT(($F$19:$F$1518=F493)*($C$19:$C$1518=C493)), IF(LEN(F493)&gt;0, 1, ""))</f>
        <v>6.6755674232309744E-4</v>
      </c>
      <c r="V493" s="382" t="str">
        <f>IF(H493="","",VALUE(IFERROR(CHOOSE(MATCH(H493,{0,1,2,3,4,5},0),2.5,3.5,4.5,5.5,6.5,7.5),"")))</f>
        <v/>
      </c>
      <c r="W493" s="382" t="str">
        <f>IF(AND(I493="YES",COUNTIFS(F$19:F493,F493,I$19:I493,"YES")=1),1,"")</f>
        <v/>
      </c>
      <c r="Z493" s="32"/>
    </row>
    <row r="494" spans="1:26" ht="12.95" customHeight="1" x14ac:dyDescent="0.2">
      <c r="A494" s="32" t="str">
        <f t="shared" si="14"/>
        <v xml:space="preserve"> UNIT </v>
      </c>
      <c r="B494" s="130">
        <v>476</v>
      </c>
      <c r="C494" s="197"/>
      <c r="D494" s="398"/>
      <c r="E494" s="398"/>
      <c r="F494" s="398"/>
      <c r="G494" s="399"/>
      <c r="H494" s="398"/>
      <c r="I494" s="400"/>
      <c r="J494" s="400"/>
      <c r="K494" s="401"/>
      <c r="L494" s="398"/>
      <c r="M494" s="398"/>
      <c r="N494" s="398"/>
      <c r="O494" s="402"/>
      <c r="P494" s="402"/>
      <c r="Q494" s="171" t="str">
        <f>Calculator!M478</f>
        <v/>
      </c>
      <c r="R494" s="340" t="str">
        <f t="shared" si="15"/>
        <v/>
      </c>
      <c r="S494" s="380" t="str" cm="1">
        <f t="array" ref="S494">_xlfn.IFS(Q494="YES",IF(G494&lt;=Calculator!AS478*97%,"",IF(G494&gt;=Calculator!AS478*97%,ROUNDUP(Calculator!AS478*97%,0),ROUNDUP(Calculator!AS478*97%,0))),Q494="NO","",Q494="NA","",Q494="","")</f>
        <v/>
      </c>
      <c r="T494" s="381" cm="1">
        <f t="array" ref="T494">IF(LEN(F494)=0,2,IF(SUMPRODUCT(($F$19:$F$1518=F494)*($C$19:$C$1518=C494))&gt;1, 1, 0))</f>
        <v>2</v>
      </c>
      <c r="U494" s="381">
        <f t="array" ref="U494">IFERROR(1/SUMPRODUCT(($F$19:$F$1518=F494)*($C$19:$C$1518=C494)), IF(LEN(F494)&gt;0, 1, ""))</f>
        <v>6.6755674232309744E-4</v>
      </c>
      <c r="V494" s="382" t="str">
        <f>IF(H494="","",VALUE(IFERROR(CHOOSE(MATCH(H494,{0,1,2,3,4,5},0),2.5,3.5,4.5,5.5,6.5,7.5),"")))</f>
        <v/>
      </c>
      <c r="W494" s="382" t="str">
        <f>IF(AND(I494="YES",COUNTIFS(F$19:F494,F494,I$19:I494,"YES")=1),1,"")</f>
        <v/>
      </c>
      <c r="Z494" s="32"/>
    </row>
    <row r="495" spans="1:26" ht="12.95" customHeight="1" x14ac:dyDescent="0.2">
      <c r="A495" s="32" t="str">
        <f t="shared" si="14"/>
        <v xml:space="preserve"> UNIT </v>
      </c>
      <c r="B495" s="130">
        <v>477</v>
      </c>
      <c r="C495" s="197"/>
      <c r="D495" s="398"/>
      <c r="E495" s="398"/>
      <c r="F495" s="398"/>
      <c r="G495" s="399"/>
      <c r="H495" s="398"/>
      <c r="I495" s="400"/>
      <c r="J495" s="400"/>
      <c r="K495" s="401"/>
      <c r="L495" s="398"/>
      <c r="M495" s="398"/>
      <c r="N495" s="398"/>
      <c r="O495" s="402"/>
      <c r="P495" s="402"/>
      <c r="Q495" s="171" t="str">
        <f>Calculator!M479</f>
        <v/>
      </c>
      <c r="R495" s="340" t="str">
        <f t="shared" si="15"/>
        <v/>
      </c>
      <c r="S495" s="380" t="str" cm="1">
        <f t="array" ref="S495">_xlfn.IFS(Q495="YES",IF(G495&lt;=Calculator!AS479*97%,"",IF(G495&gt;=Calculator!AS479*97%,ROUNDUP(Calculator!AS479*97%,0),ROUNDUP(Calculator!AS479*97%,0))),Q495="NO","",Q495="NA","",Q495="","")</f>
        <v/>
      </c>
      <c r="T495" s="381" cm="1">
        <f t="array" ref="T495">IF(LEN(F495)=0,2,IF(SUMPRODUCT(($F$19:$F$1518=F495)*($C$19:$C$1518=C495))&gt;1, 1, 0))</f>
        <v>2</v>
      </c>
      <c r="U495" s="381">
        <f t="array" ref="U495">IFERROR(1/SUMPRODUCT(($F$19:$F$1518=F495)*($C$19:$C$1518=C495)), IF(LEN(F495)&gt;0, 1, ""))</f>
        <v>6.6755674232309744E-4</v>
      </c>
      <c r="V495" s="382" t="str">
        <f>IF(H495="","",VALUE(IFERROR(CHOOSE(MATCH(H495,{0,1,2,3,4,5},0),2.5,3.5,4.5,5.5,6.5,7.5),"")))</f>
        <v/>
      </c>
      <c r="W495" s="382" t="str">
        <f>IF(AND(I495="YES",COUNTIFS(F$19:F495,F495,I$19:I495,"YES")=1),1,"")</f>
        <v/>
      </c>
      <c r="Z495" s="32"/>
    </row>
    <row r="496" spans="1:26" ht="12.95" customHeight="1" x14ac:dyDescent="0.2">
      <c r="A496" s="32" t="str">
        <f t="shared" si="14"/>
        <v xml:space="preserve"> UNIT </v>
      </c>
      <c r="B496" s="130">
        <v>478</v>
      </c>
      <c r="C496" s="197"/>
      <c r="D496" s="398"/>
      <c r="E496" s="398"/>
      <c r="F496" s="398"/>
      <c r="G496" s="399"/>
      <c r="H496" s="398"/>
      <c r="I496" s="400"/>
      <c r="J496" s="400"/>
      <c r="K496" s="401"/>
      <c r="L496" s="398"/>
      <c r="M496" s="398"/>
      <c r="N496" s="398"/>
      <c r="O496" s="402"/>
      <c r="P496" s="402"/>
      <c r="Q496" s="171" t="str">
        <f>Calculator!M480</f>
        <v/>
      </c>
      <c r="R496" s="340" t="str">
        <f t="shared" si="15"/>
        <v/>
      </c>
      <c r="S496" s="380" t="str" cm="1">
        <f t="array" ref="S496">_xlfn.IFS(Q496="YES",IF(G496&lt;=Calculator!AS480*97%,"",IF(G496&gt;=Calculator!AS480*97%,ROUNDUP(Calculator!AS480*97%,0),ROUNDUP(Calculator!AS480*97%,0))),Q496="NO","",Q496="NA","",Q496="","")</f>
        <v/>
      </c>
      <c r="T496" s="381" cm="1">
        <f t="array" ref="T496">IF(LEN(F496)=0,2,IF(SUMPRODUCT(($F$19:$F$1518=F496)*($C$19:$C$1518=C496))&gt;1, 1, 0))</f>
        <v>2</v>
      </c>
      <c r="U496" s="381">
        <f t="array" ref="U496">IFERROR(1/SUMPRODUCT(($F$19:$F$1518=F496)*($C$19:$C$1518=C496)), IF(LEN(F496)&gt;0, 1, ""))</f>
        <v>6.6755674232309744E-4</v>
      </c>
      <c r="V496" s="382" t="str">
        <f>IF(H496="","",VALUE(IFERROR(CHOOSE(MATCH(H496,{0,1,2,3,4,5},0),2.5,3.5,4.5,5.5,6.5,7.5),"")))</f>
        <v/>
      </c>
      <c r="W496" s="382" t="str">
        <f>IF(AND(I496="YES",COUNTIFS(F$19:F496,F496,I$19:I496,"YES")=1),1,"")</f>
        <v/>
      </c>
      <c r="Z496" s="32"/>
    </row>
    <row r="497" spans="1:26" ht="12.95" customHeight="1" x14ac:dyDescent="0.2">
      <c r="A497" s="32" t="str">
        <f t="shared" si="14"/>
        <v xml:space="preserve"> UNIT </v>
      </c>
      <c r="B497" s="130">
        <v>479</v>
      </c>
      <c r="C497" s="197"/>
      <c r="D497" s="398"/>
      <c r="E497" s="398"/>
      <c r="F497" s="398"/>
      <c r="G497" s="399"/>
      <c r="H497" s="398"/>
      <c r="I497" s="400"/>
      <c r="J497" s="400"/>
      <c r="K497" s="401"/>
      <c r="L497" s="398"/>
      <c r="M497" s="398"/>
      <c r="N497" s="398"/>
      <c r="O497" s="402"/>
      <c r="P497" s="402"/>
      <c r="Q497" s="171" t="str">
        <f>Calculator!M481</f>
        <v/>
      </c>
      <c r="R497" s="340" t="str">
        <f t="shared" si="15"/>
        <v/>
      </c>
      <c r="S497" s="380" t="str" cm="1">
        <f t="array" ref="S497">_xlfn.IFS(Q497="YES",IF(G497&lt;=Calculator!AS481*97%,"",IF(G497&gt;=Calculator!AS481*97%,ROUNDUP(Calculator!AS481*97%,0),ROUNDUP(Calculator!AS481*97%,0))),Q497="NO","",Q497="NA","",Q497="","")</f>
        <v/>
      </c>
      <c r="T497" s="381" cm="1">
        <f t="array" ref="T497">IF(LEN(F497)=0,2,IF(SUMPRODUCT(($F$19:$F$1518=F497)*($C$19:$C$1518=C497))&gt;1, 1, 0))</f>
        <v>2</v>
      </c>
      <c r="U497" s="381">
        <f t="array" ref="U497">IFERROR(1/SUMPRODUCT(($F$19:$F$1518=F497)*($C$19:$C$1518=C497)), IF(LEN(F497)&gt;0, 1, ""))</f>
        <v>6.6755674232309744E-4</v>
      </c>
      <c r="V497" s="382" t="str">
        <f>IF(H497="","",VALUE(IFERROR(CHOOSE(MATCH(H497,{0,1,2,3,4,5},0),2.5,3.5,4.5,5.5,6.5,7.5),"")))</f>
        <v/>
      </c>
      <c r="W497" s="382" t="str">
        <f>IF(AND(I497="YES",COUNTIFS(F$19:F497,F497,I$19:I497,"YES")=1),1,"")</f>
        <v/>
      </c>
      <c r="Z497" s="32"/>
    </row>
    <row r="498" spans="1:26" ht="12.95" customHeight="1" x14ac:dyDescent="0.2">
      <c r="A498" s="32" t="str">
        <f t="shared" si="14"/>
        <v xml:space="preserve"> UNIT </v>
      </c>
      <c r="B498" s="130">
        <v>480</v>
      </c>
      <c r="C498" s="197"/>
      <c r="D498" s="398"/>
      <c r="E498" s="398"/>
      <c r="F498" s="398"/>
      <c r="G498" s="399"/>
      <c r="H498" s="398"/>
      <c r="I498" s="400"/>
      <c r="J498" s="400"/>
      <c r="K498" s="401"/>
      <c r="L498" s="398"/>
      <c r="M498" s="398"/>
      <c r="N498" s="398"/>
      <c r="O498" s="402"/>
      <c r="P498" s="402"/>
      <c r="Q498" s="171" t="str">
        <f>Calculator!M482</f>
        <v/>
      </c>
      <c r="R498" s="340" t="str">
        <f t="shared" si="15"/>
        <v/>
      </c>
      <c r="S498" s="380" t="str" cm="1">
        <f t="array" ref="S498">_xlfn.IFS(Q498="YES",IF(G498&lt;=Calculator!AS482*97%,"",IF(G498&gt;=Calculator!AS482*97%,ROUNDUP(Calculator!AS482*97%,0),ROUNDUP(Calculator!AS482*97%,0))),Q498="NO","",Q498="NA","",Q498="","")</f>
        <v/>
      </c>
      <c r="T498" s="381" cm="1">
        <f t="array" ref="T498">IF(LEN(F498)=0,2,IF(SUMPRODUCT(($F$19:$F$1518=F498)*($C$19:$C$1518=C498))&gt;1, 1, 0))</f>
        <v>2</v>
      </c>
      <c r="U498" s="381">
        <f t="array" ref="U498">IFERROR(1/SUMPRODUCT(($F$19:$F$1518=F498)*($C$19:$C$1518=C498)), IF(LEN(F498)&gt;0, 1, ""))</f>
        <v>6.6755674232309744E-4</v>
      </c>
      <c r="V498" s="382" t="str">
        <f>IF(H498="","",VALUE(IFERROR(CHOOSE(MATCH(H498,{0,1,2,3,4,5},0),2.5,3.5,4.5,5.5,6.5,7.5),"")))</f>
        <v/>
      </c>
      <c r="W498" s="382" t="str">
        <f>IF(AND(I498="YES",COUNTIFS(F$19:F498,F498,I$19:I498,"YES")=1),1,"")</f>
        <v/>
      </c>
      <c r="Z498" s="32"/>
    </row>
    <row r="499" spans="1:26" ht="12.95" customHeight="1" x14ac:dyDescent="0.2">
      <c r="A499" s="32" t="str">
        <f t="shared" si="14"/>
        <v xml:space="preserve"> UNIT </v>
      </c>
      <c r="B499" s="130">
        <v>481</v>
      </c>
      <c r="C499" s="197"/>
      <c r="D499" s="398"/>
      <c r="E499" s="398"/>
      <c r="F499" s="398"/>
      <c r="G499" s="399"/>
      <c r="H499" s="398"/>
      <c r="I499" s="400"/>
      <c r="J499" s="400"/>
      <c r="K499" s="401"/>
      <c r="L499" s="398"/>
      <c r="M499" s="398"/>
      <c r="N499" s="398"/>
      <c r="O499" s="402"/>
      <c r="P499" s="402"/>
      <c r="Q499" s="171" t="str">
        <f>Calculator!M483</f>
        <v/>
      </c>
      <c r="R499" s="340" t="str">
        <f t="shared" si="15"/>
        <v/>
      </c>
      <c r="S499" s="380" t="str" cm="1">
        <f t="array" ref="S499">_xlfn.IFS(Q499="YES",IF(G499&lt;=Calculator!AS483*97%,"",IF(G499&gt;=Calculator!AS483*97%,ROUNDUP(Calculator!AS483*97%,0),ROUNDUP(Calculator!AS483*97%,0))),Q499="NO","",Q499="NA","",Q499="","")</f>
        <v/>
      </c>
      <c r="T499" s="381" cm="1">
        <f t="array" ref="T499">IF(LEN(F499)=0,2,IF(SUMPRODUCT(($F$19:$F$1518=F499)*($C$19:$C$1518=C499))&gt;1, 1, 0))</f>
        <v>2</v>
      </c>
      <c r="U499" s="381">
        <f t="array" ref="U499">IFERROR(1/SUMPRODUCT(($F$19:$F$1518=F499)*($C$19:$C$1518=C499)), IF(LEN(F499)&gt;0, 1, ""))</f>
        <v>6.6755674232309744E-4</v>
      </c>
      <c r="V499" s="382" t="str">
        <f>IF(H499="","",VALUE(IFERROR(CHOOSE(MATCH(H499,{0,1,2,3,4,5},0),2.5,3.5,4.5,5.5,6.5,7.5),"")))</f>
        <v/>
      </c>
      <c r="W499" s="382" t="str">
        <f>IF(AND(I499="YES",COUNTIFS(F$19:F499,F499,I$19:I499,"YES")=1),1,"")</f>
        <v/>
      </c>
      <c r="Z499" s="32"/>
    </row>
    <row r="500" spans="1:26" ht="12.95" customHeight="1" x14ac:dyDescent="0.2">
      <c r="A500" s="32" t="str">
        <f t="shared" si="14"/>
        <v xml:space="preserve"> UNIT </v>
      </c>
      <c r="B500" s="130">
        <v>482</v>
      </c>
      <c r="C500" s="197"/>
      <c r="D500" s="398"/>
      <c r="E500" s="398"/>
      <c r="F500" s="398"/>
      <c r="G500" s="399"/>
      <c r="H500" s="398"/>
      <c r="I500" s="400"/>
      <c r="J500" s="400"/>
      <c r="K500" s="401"/>
      <c r="L500" s="398"/>
      <c r="M500" s="398"/>
      <c r="N500" s="398"/>
      <c r="O500" s="402"/>
      <c r="P500" s="402"/>
      <c r="Q500" s="171" t="str">
        <f>Calculator!M484</f>
        <v/>
      </c>
      <c r="R500" s="340" t="str">
        <f t="shared" si="15"/>
        <v/>
      </c>
      <c r="S500" s="380" t="str" cm="1">
        <f t="array" ref="S500">_xlfn.IFS(Q500="YES",IF(G500&lt;=Calculator!AS484*97%,"",IF(G500&gt;=Calculator!AS484*97%,ROUNDUP(Calculator!AS484*97%,0),ROUNDUP(Calculator!AS484*97%,0))),Q500="NO","",Q500="NA","",Q500="","")</f>
        <v/>
      </c>
      <c r="T500" s="381" cm="1">
        <f t="array" ref="T500">IF(LEN(F500)=0,2,IF(SUMPRODUCT(($F$19:$F$1518=F500)*($C$19:$C$1518=C500))&gt;1, 1, 0))</f>
        <v>2</v>
      </c>
      <c r="U500" s="381">
        <f t="array" ref="U500">IFERROR(1/SUMPRODUCT(($F$19:$F$1518=F500)*($C$19:$C$1518=C500)), IF(LEN(F500)&gt;0, 1, ""))</f>
        <v>6.6755674232309744E-4</v>
      </c>
      <c r="V500" s="382" t="str">
        <f>IF(H500="","",VALUE(IFERROR(CHOOSE(MATCH(H500,{0,1,2,3,4,5},0),2.5,3.5,4.5,5.5,6.5,7.5),"")))</f>
        <v/>
      </c>
      <c r="W500" s="382" t="str">
        <f>IF(AND(I500="YES",COUNTIFS(F$19:F500,F500,I$19:I500,"YES")=1),1,"")</f>
        <v/>
      </c>
      <c r="Z500" s="32"/>
    </row>
    <row r="501" spans="1:26" ht="12.95" customHeight="1" x14ac:dyDescent="0.2">
      <c r="A501" s="32" t="str">
        <f t="shared" si="14"/>
        <v xml:space="preserve"> UNIT </v>
      </c>
      <c r="B501" s="130">
        <v>483</v>
      </c>
      <c r="C501" s="197"/>
      <c r="D501" s="398"/>
      <c r="E501" s="398"/>
      <c r="F501" s="398"/>
      <c r="G501" s="399"/>
      <c r="H501" s="398"/>
      <c r="I501" s="400"/>
      <c r="J501" s="400"/>
      <c r="K501" s="401"/>
      <c r="L501" s="398"/>
      <c r="M501" s="398"/>
      <c r="N501" s="398"/>
      <c r="O501" s="402"/>
      <c r="P501" s="402"/>
      <c r="Q501" s="171" t="str">
        <f>Calculator!M485</f>
        <v/>
      </c>
      <c r="R501" s="340" t="str">
        <f t="shared" si="15"/>
        <v/>
      </c>
      <c r="S501" s="380" t="str" cm="1">
        <f t="array" ref="S501">_xlfn.IFS(Q501="YES",IF(G501&lt;=Calculator!AS485*97%,"",IF(G501&gt;=Calculator!AS485*97%,ROUNDUP(Calculator!AS485*97%,0),ROUNDUP(Calculator!AS485*97%,0))),Q501="NO","",Q501="NA","",Q501="","")</f>
        <v/>
      </c>
      <c r="T501" s="381" cm="1">
        <f t="array" ref="T501">IF(LEN(F501)=0,2,IF(SUMPRODUCT(($F$19:$F$1518=F501)*($C$19:$C$1518=C501))&gt;1, 1, 0))</f>
        <v>2</v>
      </c>
      <c r="U501" s="381">
        <f t="array" ref="U501">IFERROR(1/SUMPRODUCT(($F$19:$F$1518=F501)*($C$19:$C$1518=C501)), IF(LEN(F501)&gt;0, 1, ""))</f>
        <v>6.6755674232309744E-4</v>
      </c>
      <c r="V501" s="382" t="str">
        <f>IF(H501="","",VALUE(IFERROR(CHOOSE(MATCH(H501,{0,1,2,3,4,5},0),2.5,3.5,4.5,5.5,6.5,7.5),"")))</f>
        <v/>
      </c>
      <c r="W501" s="382" t="str">
        <f>IF(AND(I501="YES",COUNTIFS(F$19:F501,F501,I$19:I501,"YES")=1),1,"")</f>
        <v/>
      </c>
      <c r="Z501" s="32"/>
    </row>
    <row r="502" spans="1:26" ht="12.95" customHeight="1" x14ac:dyDescent="0.2">
      <c r="A502" s="32" t="str">
        <f t="shared" si="14"/>
        <v xml:space="preserve"> UNIT </v>
      </c>
      <c r="B502" s="130">
        <v>484</v>
      </c>
      <c r="C502" s="197"/>
      <c r="D502" s="398"/>
      <c r="E502" s="398"/>
      <c r="F502" s="398"/>
      <c r="G502" s="399"/>
      <c r="H502" s="398"/>
      <c r="I502" s="400"/>
      <c r="J502" s="400"/>
      <c r="K502" s="401"/>
      <c r="L502" s="398"/>
      <c r="M502" s="398"/>
      <c r="N502" s="398"/>
      <c r="O502" s="402"/>
      <c r="P502" s="402"/>
      <c r="Q502" s="171" t="str">
        <f>Calculator!M486</f>
        <v/>
      </c>
      <c r="R502" s="340" t="str">
        <f t="shared" si="15"/>
        <v/>
      </c>
      <c r="S502" s="380" t="str" cm="1">
        <f t="array" ref="S502">_xlfn.IFS(Q502="YES",IF(G502&lt;=Calculator!AS486*97%,"",IF(G502&gt;=Calculator!AS486*97%,ROUNDUP(Calculator!AS486*97%,0),ROUNDUP(Calculator!AS486*97%,0))),Q502="NO","",Q502="NA","",Q502="","")</f>
        <v/>
      </c>
      <c r="T502" s="381" cm="1">
        <f t="array" ref="T502">IF(LEN(F502)=0,2,IF(SUMPRODUCT(($F$19:$F$1518=F502)*($C$19:$C$1518=C502))&gt;1, 1, 0))</f>
        <v>2</v>
      </c>
      <c r="U502" s="381">
        <f t="array" ref="U502">IFERROR(1/SUMPRODUCT(($F$19:$F$1518=F502)*($C$19:$C$1518=C502)), IF(LEN(F502)&gt;0, 1, ""))</f>
        <v>6.6755674232309744E-4</v>
      </c>
      <c r="V502" s="382" t="str">
        <f>IF(H502="","",VALUE(IFERROR(CHOOSE(MATCH(H502,{0,1,2,3,4,5},0),2.5,3.5,4.5,5.5,6.5,7.5),"")))</f>
        <v/>
      </c>
      <c r="W502" s="382" t="str">
        <f>IF(AND(I502="YES",COUNTIFS(F$19:F502,F502,I$19:I502,"YES")=1),1,"")</f>
        <v/>
      </c>
      <c r="Z502" s="32"/>
    </row>
    <row r="503" spans="1:26" ht="12.95" customHeight="1" x14ac:dyDescent="0.2">
      <c r="A503" s="32" t="str">
        <f t="shared" si="14"/>
        <v xml:space="preserve"> UNIT </v>
      </c>
      <c r="B503" s="130">
        <v>485</v>
      </c>
      <c r="C503" s="197"/>
      <c r="D503" s="398"/>
      <c r="E503" s="398"/>
      <c r="F503" s="398"/>
      <c r="G503" s="399"/>
      <c r="H503" s="398"/>
      <c r="I503" s="400"/>
      <c r="J503" s="400"/>
      <c r="K503" s="401"/>
      <c r="L503" s="398"/>
      <c r="M503" s="398"/>
      <c r="N503" s="398"/>
      <c r="O503" s="402"/>
      <c r="P503" s="402"/>
      <c r="Q503" s="171" t="str">
        <f>Calculator!M487</f>
        <v/>
      </c>
      <c r="R503" s="340" t="str">
        <f t="shared" si="15"/>
        <v/>
      </c>
      <c r="S503" s="380" t="str" cm="1">
        <f t="array" ref="S503">_xlfn.IFS(Q503="YES",IF(G503&lt;=Calculator!AS487*97%,"",IF(G503&gt;=Calculator!AS487*97%,ROUNDUP(Calculator!AS487*97%,0),ROUNDUP(Calculator!AS487*97%,0))),Q503="NO","",Q503="NA","",Q503="","")</f>
        <v/>
      </c>
      <c r="T503" s="381" cm="1">
        <f t="array" ref="T503">IF(LEN(F503)=0,2,IF(SUMPRODUCT(($F$19:$F$1518=F503)*($C$19:$C$1518=C503))&gt;1, 1, 0))</f>
        <v>2</v>
      </c>
      <c r="U503" s="381">
        <f t="array" ref="U503">IFERROR(1/SUMPRODUCT(($F$19:$F$1518=F503)*($C$19:$C$1518=C503)), IF(LEN(F503)&gt;0, 1, ""))</f>
        <v>6.6755674232309744E-4</v>
      </c>
      <c r="V503" s="382" t="str">
        <f>IF(H503="","",VALUE(IFERROR(CHOOSE(MATCH(H503,{0,1,2,3,4,5},0),2.5,3.5,4.5,5.5,6.5,7.5),"")))</f>
        <v/>
      </c>
      <c r="W503" s="382" t="str">
        <f>IF(AND(I503="YES",COUNTIFS(F$19:F503,F503,I$19:I503,"YES")=1),1,"")</f>
        <v/>
      </c>
      <c r="Z503" s="32"/>
    </row>
    <row r="504" spans="1:26" ht="12.95" customHeight="1" x14ac:dyDescent="0.2">
      <c r="A504" s="32" t="str">
        <f t="shared" si="14"/>
        <v xml:space="preserve"> UNIT </v>
      </c>
      <c r="B504" s="130">
        <v>486</v>
      </c>
      <c r="C504" s="197"/>
      <c r="D504" s="398"/>
      <c r="E504" s="398"/>
      <c r="F504" s="398"/>
      <c r="G504" s="399"/>
      <c r="H504" s="398"/>
      <c r="I504" s="400"/>
      <c r="J504" s="400"/>
      <c r="K504" s="401"/>
      <c r="L504" s="398"/>
      <c r="M504" s="398"/>
      <c r="N504" s="398"/>
      <c r="O504" s="402"/>
      <c r="P504" s="402"/>
      <c r="Q504" s="171" t="str">
        <f>Calculator!M488</f>
        <v/>
      </c>
      <c r="R504" s="340" t="str">
        <f t="shared" si="15"/>
        <v/>
      </c>
      <c r="S504" s="380" t="str" cm="1">
        <f t="array" ref="S504">_xlfn.IFS(Q504="YES",IF(G504&lt;=Calculator!AS488*97%,"",IF(G504&gt;=Calculator!AS488*97%,ROUNDUP(Calculator!AS488*97%,0),ROUNDUP(Calculator!AS488*97%,0))),Q504="NO","",Q504="NA","",Q504="","")</f>
        <v/>
      </c>
      <c r="T504" s="381" cm="1">
        <f t="array" ref="T504">IF(LEN(F504)=0,2,IF(SUMPRODUCT(($F$19:$F$1518=F504)*($C$19:$C$1518=C504))&gt;1, 1, 0))</f>
        <v>2</v>
      </c>
      <c r="U504" s="381">
        <f t="array" ref="U504">IFERROR(1/SUMPRODUCT(($F$19:$F$1518=F504)*($C$19:$C$1518=C504)), IF(LEN(F504)&gt;0, 1, ""))</f>
        <v>6.6755674232309744E-4</v>
      </c>
      <c r="V504" s="382" t="str">
        <f>IF(H504="","",VALUE(IFERROR(CHOOSE(MATCH(H504,{0,1,2,3,4,5},0),2.5,3.5,4.5,5.5,6.5,7.5),"")))</f>
        <v/>
      </c>
      <c r="W504" s="382" t="str">
        <f>IF(AND(I504="YES",COUNTIFS(F$19:F504,F504,I$19:I504,"YES")=1),1,"")</f>
        <v/>
      </c>
      <c r="Z504" s="32"/>
    </row>
    <row r="505" spans="1:26" ht="12.95" customHeight="1" x14ac:dyDescent="0.2">
      <c r="A505" s="32" t="str">
        <f t="shared" si="14"/>
        <v xml:space="preserve"> UNIT </v>
      </c>
      <c r="B505" s="130">
        <v>487</v>
      </c>
      <c r="C505" s="197"/>
      <c r="D505" s="398"/>
      <c r="E505" s="398"/>
      <c r="F505" s="398"/>
      <c r="G505" s="399"/>
      <c r="H505" s="398"/>
      <c r="I505" s="400"/>
      <c r="J505" s="400"/>
      <c r="K505" s="401"/>
      <c r="L505" s="398"/>
      <c r="M505" s="398"/>
      <c r="N505" s="398"/>
      <c r="O505" s="402"/>
      <c r="P505" s="402"/>
      <c r="Q505" s="171" t="str">
        <f>Calculator!M489</f>
        <v/>
      </c>
      <c r="R505" s="340" t="str">
        <f t="shared" si="15"/>
        <v/>
      </c>
      <c r="S505" s="380" t="str" cm="1">
        <f t="array" ref="S505">_xlfn.IFS(Q505="YES",IF(G505&lt;=Calculator!AS489*97%,"",IF(G505&gt;=Calculator!AS489*97%,ROUNDUP(Calculator!AS489*97%,0),ROUNDUP(Calculator!AS489*97%,0))),Q505="NO","",Q505="NA","",Q505="","")</f>
        <v/>
      </c>
      <c r="T505" s="381" cm="1">
        <f t="array" ref="T505">IF(LEN(F505)=0,2,IF(SUMPRODUCT(($F$19:$F$1518=F505)*($C$19:$C$1518=C505))&gt;1, 1, 0))</f>
        <v>2</v>
      </c>
      <c r="U505" s="381">
        <f t="array" ref="U505">IFERROR(1/SUMPRODUCT(($F$19:$F$1518=F505)*($C$19:$C$1518=C505)), IF(LEN(F505)&gt;0, 1, ""))</f>
        <v>6.6755674232309744E-4</v>
      </c>
      <c r="V505" s="382" t="str">
        <f>IF(H505="","",VALUE(IFERROR(CHOOSE(MATCH(H505,{0,1,2,3,4,5},0),2.5,3.5,4.5,5.5,6.5,7.5),"")))</f>
        <v/>
      </c>
      <c r="W505" s="382" t="str">
        <f>IF(AND(I505="YES",COUNTIFS(F$19:F505,F505,I$19:I505,"YES")=1),1,"")</f>
        <v/>
      </c>
      <c r="Z505" s="32"/>
    </row>
    <row r="506" spans="1:26" ht="12.95" customHeight="1" x14ac:dyDescent="0.2">
      <c r="A506" s="32" t="str">
        <f t="shared" si="14"/>
        <v xml:space="preserve"> UNIT </v>
      </c>
      <c r="B506" s="130">
        <v>488</v>
      </c>
      <c r="C506" s="197"/>
      <c r="D506" s="398"/>
      <c r="E506" s="398"/>
      <c r="F506" s="398"/>
      <c r="G506" s="399"/>
      <c r="H506" s="398"/>
      <c r="I506" s="400"/>
      <c r="J506" s="400"/>
      <c r="K506" s="401"/>
      <c r="L506" s="398"/>
      <c r="M506" s="398"/>
      <c r="N506" s="398"/>
      <c r="O506" s="402"/>
      <c r="P506" s="402"/>
      <c r="Q506" s="171" t="str">
        <f>Calculator!M490</f>
        <v/>
      </c>
      <c r="R506" s="340" t="str">
        <f t="shared" si="15"/>
        <v/>
      </c>
      <c r="S506" s="380" t="str" cm="1">
        <f t="array" ref="S506">_xlfn.IFS(Q506="YES",IF(G506&lt;=Calculator!AS490*97%,"",IF(G506&gt;=Calculator!AS490*97%,ROUNDUP(Calculator!AS490*97%,0),ROUNDUP(Calculator!AS490*97%,0))),Q506="NO","",Q506="NA","",Q506="","")</f>
        <v/>
      </c>
      <c r="T506" s="381" cm="1">
        <f t="array" ref="T506">IF(LEN(F506)=0,2,IF(SUMPRODUCT(($F$19:$F$1518=F506)*($C$19:$C$1518=C506))&gt;1, 1, 0))</f>
        <v>2</v>
      </c>
      <c r="U506" s="381">
        <f t="array" ref="U506">IFERROR(1/SUMPRODUCT(($F$19:$F$1518=F506)*($C$19:$C$1518=C506)), IF(LEN(F506)&gt;0, 1, ""))</f>
        <v>6.6755674232309744E-4</v>
      </c>
      <c r="V506" s="382" t="str">
        <f>IF(H506="","",VALUE(IFERROR(CHOOSE(MATCH(H506,{0,1,2,3,4,5},0),2.5,3.5,4.5,5.5,6.5,7.5),"")))</f>
        <v/>
      </c>
      <c r="W506" s="382" t="str">
        <f>IF(AND(I506="YES",COUNTIFS(F$19:F506,F506,I$19:I506,"YES")=1),1,"")</f>
        <v/>
      </c>
      <c r="Z506" s="32"/>
    </row>
    <row r="507" spans="1:26" ht="12.95" customHeight="1" x14ac:dyDescent="0.2">
      <c r="A507" s="32" t="str">
        <f t="shared" si="14"/>
        <v xml:space="preserve"> UNIT </v>
      </c>
      <c r="B507" s="130">
        <v>489</v>
      </c>
      <c r="C507" s="197"/>
      <c r="D507" s="398"/>
      <c r="E507" s="398"/>
      <c r="F507" s="398"/>
      <c r="G507" s="399"/>
      <c r="H507" s="398"/>
      <c r="I507" s="400"/>
      <c r="J507" s="400"/>
      <c r="K507" s="401"/>
      <c r="L507" s="398"/>
      <c r="M507" s="398"/>
      <c r="N507" s="398"/>
      <c r="O507" s="402"/>
      <c r="P507" s="402"/>
      <c r="Q507" s="171" t="str">
        <f>Calculator!M491</f>
        <v/>
      </c>
      <c r="R507" s="340" t="str">
        <f t="shared" si="15"/>
        <v/>
      </c>
      <c r="S507" s="380" t="str" cm="1">
        <f t="array" ref="S507">_xlfn.IFS(Q507="YES",IF(G507&lt;=Calculator!AS491*97%,"",IF(G507&gt;=Calculator!AS491*97%,ROUNDUP(Calculator!AS491*97%,0),ROUNDUP(Calculator!AS491*97%,0))),Q507="NO","",Q507="NA","",Q507="","")</f>
        <v/>
      </c>
      <c r="T507" s="381" cm="1">
        <f t="array" ref="T507">IF(LEN(F507)=0,2,IF(SUMPRODUCT(($F$19:$F$1518=F507)*($C$19:$C$1518=C507))&gt;1, 1, 0))</f>
        <v>2</v>
      </c>
      <c r="U507" s="381">
        <f t="array" ref="U507">IFERROR(1/SUMPRODUCT(($F$19:$F$1518=F507)*($C$19:$C$1518=C507)), IF(LEN(F507)&gt;0, 1, ""))</f>
        <v>6.6755674232309744E-4</v>
      </c>
      <c r="V507" s="382" t="str">
        <f>IF(H507="","",VALUE(IFERROR(CHOOSE(MATCH(H507,{0,1,2,3,4,5},0),2.5,3.5,4.5,5.5,6.5,7.5),"")))</f>
        <v/>
      </c>
      <c r="W507" s="382" t="str">
        <f>IF(AND(I507="YES",COUNTIFS(F$19:F507,F507,I$19:I507,"YES")=1),1,"")</f>
        <v/>
      </c>
      <c r="Z507" s="32"/>
    </row>
    <row r="508" spans="1:26" ht="12.95" customHeight="1" x14ac:dyDescent="0.2">
      <c r="A508" s="32" t="str">
        <f t="shared" si="14"/>
        <v xml:space="preserve"> UNIT </v>
      </c>
      <c r="B508" s="130">
        <v>490</v>
      </c>
      <c r="C508" s="197"/>
      <c r="D508" s="398"/>
      <c r="E508" s="398"/>
      <c r="F508" s="398"/>
      <c r="G508" s="399"/>
      <c r="H508" s="398"/>
      <c r="I508" s="400"/>
      <c r="J508" s="400"/>
      <c r="K508" s="401"/>
      <c r="L508" s="398"/>
      <c r="M508" s="398"/>
      <c r="N508" s="398"/>
      <c r="O508" s="402"/>
      <c r="P508" s="402"/>
      <c r="Q508" s="171" t="str">
        <f>Calculator!M492</f>
        <v/>
      </c>
      <c r="R508" s="340" t="str">
        <f t="shared" si="15"/>
        <v/>
      </c>
      <c r="S508" s="380" t="str" cm="1">
        <f t="array" ref="S508">_xlfn.IFS(Q508="YES",IF(G508&lt;=Calculator!AS492*97%,"",IF(G508&gt;=Calculator!AS492*97%,ROUNDUP(Calculator!AS492*97%,0),ROUNDUP(Calculator!AS492*97%,0))),Q508="NO","",Q508="NA","",Q508="","")</f>
        <v/>
      </c>
      <c r="T508" s="381" cm="1">
        <f t="array" ref="T508">IF(LEN(F508)=0,2,IF(SUMPRODUCT(($F$19:$F$1518=F508)*($C$19:$C$1518=C508))&gt;1, 1, 0))</f>
        <v>2</v>
      </c>
      <c r="U508" s="381">
        <f t="array" ref="U508">IFERROR(1/SUMPRODUCT(($F$19:$F$1518=F508)*($C$19:$C$1518=C508)), IF(LEN(F508)&gt;0, 1, ""))</f>
        <v>6.6755674232309744E-4</v>
      </c>
      <c r="V508" s="382" t="str">
        <f>IF(H508="","",VALUE(IFERROR(CHOOSE(MATCH(H508,{0,1,2,3,4,5},0),2.5,3.5,4.5,5.5,6.5,7.5),"")))</f>
        <v/>
      </c>
      <c r="W508" s="382" t="str">
        <f>IF(AND(I508="YES",COUNTIFS(F$19:F508,F508,I$19:I508,"YES")=1),1,"")</f>
        <v/>
      </c>
      <c r="Z508" s="32"/>
    </row>
    <row r="509" spans="1:26" ht="12.95" customHeight="1" x14ac:dyDescent="0.2">
      <c r="A509" s="32" t="str">
        <f t="shared" si="14"/>
        <v xml:space="preserve"> UNIT </v>
      </c>
      <c r="B509" s="130">
        <v>491</v>
      </c>
      <c r="C509" s="197"/>
      <c r="D509" s="398"/>
      <c r="E509" s="398"/>
      <c r="F509" s="398"/>
      <c r="G509" s="399"/>
      <c r="H509" s="398"/>
      <c r="I509" s="400"/>
      <c r="J509" s="400"/>
      <c r="K509" s="401"/>
      <c r="L509" s="398"/>
      <c r="M509" s="398"/>
      <c r="N509" s="398"/>
      <c r="O509" s="402"/>
      <c r="P509" s="402"/>
      <c r="Q509" s="171" t="str">
        <f>Calculator!M493</f>
        <v/>
      </c>
      <c r="R509" s="340" t="str">
        <f t="shared" si="15"/>
        <v/>
      </c>
      <c r="S509" s="380" t="str" cm="1">
        <f t="array" ref="S509">_xlfn.IFS(Q509="YES",IF(G509&lt;=Calculator!AS493*97%,"",IF(G509&gt;=Calculator!AS493*97%,ROUNDUP(Calculator!AS493*97%,0),ROUNDUP(Calculator!AS493*97%,0))),Q509="NO","",Q509="NA","",Q509="","")</f>
        <v/>
      </c>
      <c r="T509" s="381" cm="1">
        <f t="array" ref="T509">IF(LEN(F509)=0,2,IF(SUMPRODUCT(($F$19:$F$1518=F509)*($C$19:$C$1518=C509))&gt;1, 1, 0))</f>
        <v>2</v>
      </c>
      <c r="U509" s="381">
        <f t="array" ref="U509">IFERROR(1/SUMPRODUCT(($F$19:$F$1518=F509)*($C$19:$C$1518=C509)), IF(LEN(F509)&gt;0, 1, ""))</f>
        <v>6.6755674232309744E-4</v>
      </c>
      <c r="V509" s="382" t="str">
        <f>IF(H509="","",VALUE(IFERROR(CHOOSE(MATCH(H509,{0,1,2,3,4,5},0),2.5,3.5,4.5,5.5,6.5,7.5),"")))</f>
        <v/>
      </c>
      <c r="W509" s="382" t="str">
        <f>IF(AND(I509="YES",COUNTIFS(F$19:F509,F509,I$19:I509,"YES")=1),1,"")</f>
        <v/>
      </c>
      <c r="Z509" s="32"/>
    </row>
    <row r="510" spans="1:26" ht="12.95" customHeight="1" x14ac:dyDescent="0.2">
      <c r="A510" s="32" t="str">
        <f t="shared" si="14"/>
        <v xml:space="preserve"> UNIT </v>
      </c>
      <c r="B510" s="130">
        <v>492</v>
      </c>
      <c r="C510" s="197"/>
      <c r="D510" s="398"/>
      <c r="E510" s="398"/>
      <c r="F510" s="398"/>
      <c r="G510" s="399"/>
      <c r="H510" s="398"/>
      <c r="I510" s="400"/>
      <c r="J510" s="400"/>
      <c r="K510" s="401"/>
      <c r="L510" s="398"/>
      <c r="M510" s="398"/>
      <c r="N510" s="398"/>
      <c r="O510" s="402"/>
      <c r="P510" s="402"/>
      <c r="Q510" s="171" t="str">
        <f>Calculator!M494</f>
        <v/>
      </c>
      <c r="R510" s="340" t="str">
        <f t="shared" si="15"/>
        <v/>
      </c>
      <c r="S510" s="380" t="str" cm="1">
        <f t="array" ref="S510">_xlfn.IFS(Q510="YES",IF(G510&lt;=Calculator!AS494*97%,"",IF(G510&gt;=Calculator!AS494*97%,ROUNDUP(Calculator!AS494*97%,0),ROUNDUP(Calculator!AS494*97%,0))),Q510="NO","",Q510="NA","",Q510="","")</f>
        <v/>
      </c>
      <c r="T510" s="381" cm="1">
        <f t="array" ref="T510">IF(LEN(F510)=0,2,IF(SUMPRODUCT(($F$19:$F$1518=F510)*($C$19:$C$1518=C510))&gt;1, 1, 0))</f>
        <v>2</v>
      </c>
      <c r="U510" s="381">
        <f t="array" ref="U510">IFERROR(1/SUMPRODUCT(($F$19:$F$1518=F510)*($C$19:$C$1518=C510)), IF(LEN(F510)&gt;0, 1, ""))</f>
        <v>6.6755674232309744E-4</v>
      </c>
      <c r="V510" s="382" t="str">
        <f>IF(H510="","",VALUE(IFERROR(CHOOSE(MATCH(H510,{0,1,2,3,4,5},0),2.5,3.5,4.5,5.5,6.5,7.5),"")))</f>
        <v/>
      </c>
      <c r="W510" s="382" t="str">
        <f>IF(AND(I510="YES",COUNTIFS(F$19:F510,F510,I$19:I510,"YES")=1),1,"")</f>
        <v/>
      </c>
      <c r="Z510" s="32"/>
    </row>
    <row r="511" spans="1:26" ht="12.95" customHeight="1" x14ac:dyDescent="0.2">
      <c r="A511" s="32" t="str">
        <f t="shared" si="14"/>
        <v xml:space="preserve"> UNIT </v>
      </c>
      <c r="B511" s="130">
        <v>493</v>
      </c>
      <c r="C511" s="197"/>
      <c r="D511" s="398"/>
      <c r="E511" s="398"/>
      <c r="F511" s="398"/>
      <c r="G511" s="399"/>
      <c r="H511" s="398"/>
      <c r="I511" s="400"/>
      <c r="J511" s="400"/>
      <c r="K511" s="401"/>
      <c r="L511" s="398"/>
      <c r="M511" s="398"/>
      <c r="N511" s="398"/>
      <c r="O511" s="402"/>
      <c r="P511" s="402"/>
      <c r="Q511" s="171" t="str">
        <f>Calculator!M495</f>
        <v/>
      </c>
      <c r="R511" s="340" t="str">
        <f t="shared" si="15"/>
        <v/>
      </c>
      <c r="S511" s="380" t="str" cm="1">
        <f t="array" ref="S511">_xlfn.IFS(Q511="YES",IF(G511&lt;=Calculator!AS495*97%,"",IF(G511&gt;=Calculator!AS495*97%,ROUNDUP(Calculator!AS495*97%,0),ROUNDUP(Calculator!AS495*97%,0))),Q511="NO","",Q511="NA","",Q511="","")</f>
        <v/>
      </c>
      <c r="T511" s="381" cm="1">
        <f t="array" ref="T511">IF(LEN(F511)=0,2,IF(SUMPRODUCT(($F$19:$F$1518=F511)*($C$19:$C$1518=C511))&gt;1, 1, 0))</f>
        <v>2</v>
      </c>
      <c r="U511" s="381">
        <f t="array" ref="U511">IFERROR(1/SUMPRODUCT(($F$19:$F$1518=F511)*($C$19:$C$1518=C511)), IF(LEN(F511)&gt;0, 1, ""))</f>
        <v>6.6755674232309744E-4</v>
      </c>
      <c r="V511" s="382" t="str">
        <f>IF(H511="","",VALUE(IFERROR(CHOOSE(MATCH(H511,{0,1,2,3,4,5},0),2.5,3.5,4.5,5.5,6.5,7.5),"")))</f>
        <v/>
      </c>
      <c r="W511" s="382" t="str">
        <f>IF(AND(I511="YES",COUNTIFS(F$19:F511,F511,I$19:I511,"YES")=1),1,"")</f>
        <v/>
      </c>
      <c r="Z511" s="32"/>
    </row>
    <row r="512" spans="1:26" ht="12.95" customHeight="1" x14ac:dyDescent="0.2">
      <c r="A512" s="32" t="str">
        <f t="shared" si="14"/>
        <v xml:space="preserve"> UNIT </v>
      </c>
      <c r="B512" s="130">
        <v>494</v>
      </c>
      <c r="C512" s="197"/>
      <c r="D512" s="398"/>
      <c r="E512" s="398"/>
      <c r="F512" s="398"/>
      <c r="G512" s="399"/>
      <c r="H512" s="398"/>
      <c r="I512" s="400"/>
      <c r="J512" s="400"/>
      <c r="K512" s="401"/>
      <c r="L512" s="398"/>
      <c r="M512" s="398"/>
      <c r="N512" s="398"/>
      <c r="O512" s="402"/>
      <c r="P512" s="402"/>
      <c r="Q512" s="171" t="str">
        <f>Calculator!M496</f>
        <v/>
      </c>
      <c r="R512" s="340" t="str">
        <f t="shared" si="15"/>
        <v/>
      </c>
      <c r="S512" s="380" t="str" cm="1">
        <f t="array" ref="S512">_xlfn.IFS(Q512="YES",IF(G512&lt;=Calculator!AS496*97%,"",IF(G512&gt;=Calculator!AS496*97%,ROUNDUP(Calculator!AS496*97%,0),ROUNDUP(Calculator!AS496*97%,0))),Q512="NO","",Q512="NA","",Q512="","")</f>
        <v/>
      </c>
      <c r="T512" s="381" cm="1">
        <f t="array" ref="T512">IF(LEN(F512)=0,2,IF(SUMPRODUCT(($F$19:$F$1518=F512)*($C$19:$C$1518=C512))&gt;1, 1, 0))</f>
        <v>2</v>
      </c>
      <c r="U512" s="381">
        <f t="array" ref="U512">IFERROR(1/SUMPRODUCT(($F$19:$F$1518=F512)*($C$19:$C$1518=C512)), IF(LEN(F512)&gt;0, 1, ""))</f>
        <v>6.6755674232309744E-4</v>
      </c>
      <c r="V512" s="382" t="str">
        <f>IF(H512="","",VALUE(IFERROR(CHOOSE(MATCH(H512,{0,1,2,3,4,5},0),2.5,3.5,4.5,5.5,6.5,7.5),"")))</f>
        <v/>
      </c>
      <c r="W512" s="382" t="str">
        <f>IF(AND(I512="YES",COUNTIFS(F$19:F512,F512,I$19:I512,"YES")=1),1,"")</f>
        <v/>
      </c>
      <c r="Z512" s="32"/>
    </row>
    <row r="513" spans="1:26" ht="12.95" customHeight="1" x14ac:dyDescent="0.2">
      <c r="A513" s="32" t="str">
        <f t="shared" si="14"/>
        <v xml:space="preserve"> UNIT </v>
      </c>
      <c r="B513" s="130">
        <v>495</v>
      </c>
      <c r="C513" s="197"/>
      <c r="D513" s="398"/>
      <c r="E513" s="398"/>
      <c r="F513" s="398"/>
      <c r="G513" s="399"/>
      <c r="H513" s="398"/>
      <c r="I513" s="400"/>
      <c r="J513" s="400"/>
      <c r="K513" s="401"/>
      <c r="L513" s="398"/>
      <c r="M513" s="398"/>
      <c r="N513" s="398"/>
      <c r="O513" s="402"/>
      <c r="P513" s="402"/>
      <c r="Q513" s="171" t="str">
        <f>Calculator!M497</f>
        <v/>
      </c>
      <c r="R513" s="340" t="str">
        <f t="shared" si="15"/>
        <v/>
      </c>
      <c r="S513" s="380" t="str" cm="1">
        <f t="array" ref="S513">_xlfn.IFS(Q513="YES",IF(G513&lt;=Calculator!AS497*97%,"",IF(G513&gt;=Calculator!AS497*97%,ROUNDUP(Calculator!AS497*97%,0),ROUNDUP(Calculator!AS497*97%,0))),Q513="NO","",Q513="NA","",Q513="","")</f>
        <v/>
      </c>
      <c r="T513" s="381" cm="1">
        <f t="array" ref="T513">IF(LEN(F513)=0,2,IF(SUMPRODUCT(($F$19:$F$1518=F513)*($C$19:$C$1518=C513))&gt;1, 1, 0))</f>
        <v>2</v>
      </c>
      <c r="U513" s="381">
        <f t="array" ref="U513">IFERROR(1/SUMPRODUCT(($F$19:$F$1518=F513)*($C$19:$C$1518=C513)), IF(LEN(F513)&gt;0, 1, ""))</f>
        <v>6.6755674232309744E-4</v>
      </c>
      <c r="V513" s="382" t="str">
        <f>IF(H513="","",VALUE(IFERROR(CHOOSE(MATCH(H513,{0,1,2,3,4,5},0),2.5,3.5,4.5,5.5,6.5,7.5),"")))</f>
        <v/>
      </c>
      <c r="W513" s="382" t="str">
        <f>IF(AND(I513="YES",COUNTIFS(F$19:F513,F513,I$19:I513,"YES")=1),1,"")</f>
        <v/>
      </c>
      <c r="Z513" s="32"/>
    </row>
    <row r="514" spans="1:26" ht="12.95" customHeight="1" x14ac:dyDescent="0.2">
      <c r="A514" s="32" t="str">
        <f t="shared" si="14"/>
        <v xml:space="preserve"> UNIT </v>
      </c>
      <c r="B514" s="130">
        <v>496</v>
      </c>
      <c r="C514" s="197"/>
      <c r="D514" s="398"/>
      <c r="E514" s="398"/>
      <c r="F514" s="398"/>
      <c r="G514" s="399"/>
      <c r="H514" s="398"/>
      <c r="I514" s="400"/>
      <c r="J514" s="400"/>
      <c r="K514" s="401"/>
      <c r="L514" s="398"/>
      <c r="M514" s="398"/>
      <c r="N514" s="398"/>
      <c r="O514" s="402"/>
      <c r="P514" s="402"/>
      <c r="Q514" s="171" t="str">
        <f>Calculator!M498</f>
        <v/>
      </c>
      <c r="R514" s="340" t="str">
        <f t="shared" si="15"/>
        <v/>
      </c>
      <c r="S514" s="380" t="str" cm="1">
        <f t="array" ref="S514">_xlfn.IFS(Q514="YES",IF(G514&lt;=Calculator!AS498*97%,"",IF(G514&gt;=Calculator!AS498*97%,ROUNDUP(Calculator!AS498*97%,0),ROUNDUP(Calculator!AS498*97%,0))),Q514="NO","",Q514="NA","",Q514="","")</f>
        <v/>
      </c>
      <c r="T514" s="381" cm="1">
        <f t="array" ref="T514">IF(LEN(F514)=0,2,IF(SUMPRODUCT(($F$19:$F$1518=F514)*($C$19:$C$1518=C514))&gt;1, 1, 0))</f>
        <v>2</v>
      </c>
      <c r="U514" s="381">
        <f t="array" ref="U514">IFERROR(1/SUMPRODUCT(($F$19:$F$1518=F514)*($C$19:$C$1518=C514)), IF(LEN(F514)&gt;0, 1, ""))</f>
        <v>6.6755674232309744E-4</v>
      </c>
      <c r="V514" s="382" t="str">
        <f>IF(H514="","",VALUE(IFERROR(CHOOSE(MATCH(H514,{0,1,2,3,4,5},0),2.5,3.5,4.5,5.5,6.5,7.5),"")))</f>
        <v/>
      </c>
      <c r="W514" s="382" t="str">
        <f>IF(AND(I514="YES",COUNTIFS(F$19:F514,F514,I$19:I514,"YES")=1),1,"")</f>
        <v/>
      </c>
      <c r="Z514" s="32"/>
    </row>
    <row r="515" spans="1:26" ht="12.95" customHeight="1" x14ac:dyDescent="0.2">
      <c r="A515" s="32" t="str">
        <f t="shared" si="14"/>
        <v xml:space="preserve"> UNIT </v>
      </c>
      <c r="B515" s="130">
        <v>497</v>
      </c>
      <c r="C515" s="197"/>
      <c r="D515" s="398"/>
      <c r="E515" s="398"/>
      <c r="F515" s="398"/>
      <c r="G515" s="399"/>
      <c r="H515" s="398"/>
      <c r="I515" s="400"/>
      <c r="J515" s="400"/>
      <c r="K515" s="401"/>
      <c r="L515" s="398"/>
      <c r="M515" s="398"/>
      <c r="N515" s="398"/>
      <c r="O515" s="402"/>
      <c r="P515" s="402"/>
      <c r="Q515" s="171" t="str">
        <f>Calculator!M499</f>
        <v/>
      </c>
      <c r="R515" s="340" t="str">
        <f t="shared" si="15"/>
        <v/>
      </c>
      <c r="S515" s="380" t="str" cm="1">
        <f t="array" ref="S515">_xlfn.IFS(Q515="YES",IF(G515&lt;=Calculator!AS499*97%,"",IF(G515&gt;=Calculator!AS499*97%,ROUNDUP(Calculator!AS499*97%,0),ROUNDUP(Calculator!AS499*97%,0))),Q515="NO","",Q515="NA","",Q515="","")</f>
        <v/>
      </c>
      <c r="T515" s="381" cm="1">
        <f t="array" ref="T515">IF(LEN(F515)=0,2,IF(SUMPRODUCT(($F$19:$F$1518=F515)*($C$19:$C$1518=C515))&gt;1, 1, 0))</f>
        <v>2</v>
      </c>
      <c r="U515" s="381">
        <f t="array" ref="U515">IFERROR(1/SUMPRODUCT(($F$19:$F$1518=F515)*($C$19:$C$1518=C515)), IF(LEN(F515)&gt;0, 1, ""))</f>
        <v>6.6755674232309744E-4</v>
      </c>
      <c r="V515" s="382" t="str">
        <f>IF(H515="","",VALUE(IFERROR(CHOOSE(MATCH(H515,{0,1,2,3,4,5},0),2.5,3.5,4.5,5.5,6.5,7.5),"")))</f>
        <v/>
      </c>
      <c r="W515" s="382" t="str">
        <f>IF(AND(I515="YES",COUNTIFS(F$19:F515,F515,I$19:I515,"YES")=1),1,"")</f>
        <v/>
      </c>
      <c r="Z515" s="32"/>
    </row>
    <row r="516" spans="1:26" ht="12.95" customHeight="1" x14ac:dyDescent="0.2">
      <c r="A516" s="32" t="str">
        <f t="shared" si="14"/>
        <v xml:space="preserve"> UNIT </v>
      </c>
      <c r="B516" s="130">
        <v>498</v>
      </c>
      <c r="C516" s="197"/>
      <c r="D516" s="398"/>
      <c r="E516" s="398"/>
      <c r="F516" s="398"/>
      <c r="G516" s="399"/>
      <c r="H516" s="398"/>
      <c r="I516" s="400"/>
      <c r="J516" s="400"/>
      <c r="K516" s="401"/>
      <c r="L516" s="398"/>
      <c r="M516" s="398"/>
      <c r="N516" s="398"/>
      <c r="O516" s="402"/>
      <c r="P516" s="402"/>
      <c r="Q516" s="171" t="str">
        <f>Calculator!M500</f>
        <v/>
      </c>
      <c r="R516" s="340" t="str">
        <f t="shared" si="15"/>
        <v/>
      </c>
      <c r="S516" s="380" t="str" cm="1">
        <f t="array" ref="S516">_xlfn.IFS(Q516="YES",IF(G516&lt;=Calculator!AS500*97%,"",IF(G516&gt;=Calculator!AS500*97%,ROUNDUP(Calculator!AS500*97%,0),ROUNDUP(Calculator!AS500*97%,0))),Q516="NO","",Q516="NA","",Q516="","")</f>
        <v/>
      </c>
      <c r="T516" s="381" cm="1">
        <f t="array" ref="T516">IF(LEN(F516)=0,2,IF(SUMPRODUCT(($F$19:$F$1518=F516)*($C$19:$C$1518=C516))&gt;1, 1, 0))</f>
        <v>2</v>
      </c>
      <c r="U516" s="381">
        <f t="array" ref="U516">IFERROR(1/SUMPRODUCT(($F$19:$F$1518=F516)*($C$19:$C$1518=C516)), IF(LEN(F516)&gt;0, 1, ""))</f>
        <v>6.6755674232309744E-4</v>
      </c>
      <c r="V516" s="382" t="str">
        <f>IF(H516="","",VALUE(IFERROR(CHOOSE(MATCH(H516,{0,1,2,3,4,5},0),2.5,3.5,4.5,5.5,6.5,7.5),"")))</f>
        <v/>
      </c>
      <c r="W516" s="382" t="str">
        <f>IF(AND(I516="YES",COUNTIFS(F$19:F516,F516,I$19:I516,"YES")=1),1,"")</f>
        <v/>
      </c>
      <c r="Z516" s="32"/>
    </row>
    <row r="517" spans="1:26" ht="12.95" customHeight="1" x14ac:dyDescent="0.2">
      <c r="A517" s="32" t="str">
        <f t="shared" si="14"/>
        <v xml:space="preserve"> UNIT </v>
      </c>
      <c r="B517" s="130">
        <v>499</v>
      </c>
      <c r="C517" s="197"/>
      <c r="D517" s="398"/>
      <c r="E517" s="398"/>
      <c r="F517" s="398"/>
      <c r="G517" s="399"/>
      <c r="H517" s="398"/>
      <c r="I517" s="400"/>
      <c r="J517" s="400"/>
      <c r="K517" s="401"/>
      <c r="L517" s="398"/>
      <c r="M517" s="398"/>
      <c r="N517" s="398"/>
      <c r="O517" s="402"/>
      <c r="P517" s="402"/>
      <c r="Q517" s="171" t="str">
        <f>Calculator!M501</f>
        <v/>
      </c>
      <c r="R517" s="340" t="str">
        <f t="shared" si="15"/>
        <v/>
      </c>
      <c r="S517" s="380" t="str" cm="1">
        <f t="array" ref="S517">_xlfn.IFS(Q517="YES",IF(G517&lt;=Calculator!AS501*97%,"",IF(G517&gt;=Calculator!AS501*97%,ROUNDUP(Calculator!AS501*97%,0),ROUNDUP(Calculator!AS501*97%,0))),Q517="NO","",Q517="NA","",Q517="","")</f>
        <v/>
      </c>
      <c r="T517" s="381" cm="1">
        <f t="array" ref="T517">IF(LEN(F517)=0,2,IF(SUMPRODUCT(($F$19:$F$1518=F517)*($C$19:$C$1518=C517))&gt;1, 1, 0))</f>
        <v>2</v>
      </c>
      <c r="U517" s="381">
        <f t="array" ref="U517">IFERROR(1/SUMPRODUCT(($F$19:$F$1518=F517)*($C$19:$C$1518=C517)), IF(LEN(F517)&gt;0, 1, ""))</f>
        <v>6.6755674232309744E-4</v>
      </c>
      <c r="V517" s="382" t="str">
        <f>IF(H517="","",VALUE(IFERROR(CHOOSE(MATCH(H517,{0,1,2,3,4,5},0),2.5,3.5,4.5,5.5,6.5,7.5),"")))</f>
        <v/>
      </c>
      <c r="W517" s="382" t="str">
        <f>IF(AND(I517="YES",COUNTIFS(F$19:F517,F517,I$19:I517,"YES")=1),1,"")</f>
        <v/>
      </c>
      <c r="Z517" s="32"/>
    </row>
    <row r="518" spans="1:26" ht="12.95" customHeight="1" x14ac:dyDescent="0.2">
      <c r="A518" s="32" t="str">
        <f t="shared" si="14"/>
        <v xml:space="preserve"> UNIT </v>
      </c>
      <c r="B518" s="130">
        <v>500</v>
      </c>
      <c r="C518" s="197"/>
      <c r="D518" s="398"/>
      <c r="E518" s="398"/>
      <c r="F518" s="398"/>
      <c r="G518" s="399"/>
      <c r="H518" s="398"/>
      <c r="I518" s="400"/>
      <c r="J518" s="400"/>
      <c r="K518" s="401"/>
      <c r="L518" s="398"/>
      <c r="M518" s="398"/>
      <c r="N518" s="398"/>
      <c r="O518" s="402"/>
      <c r="P518" s="402"/>
      <c r="Q518" s="171" t="str">
        <f>Calculator!M502</f>
        <v/>
      </c>
      <c r="R518" s="340" t="str">
        <f t="shared" si="15"/>
        <v/>
      </c>
      <c r="S518" s="380" t="str" cm="1">
        <f t="array" ref="S518">_xlfn.IFS(Q518="YES",IF(G518&lt;=Calculator!AS502*97%,"",IF(G518&gt;=Calculator!AS502*97%,ROUNDUP(Calculator!AS502*97%,0),ROUNDUP(Calculator!AS502*97%,0))),Q518="NO","",Q518="NA","",Q518="","")</f>
        <v/>
      </c>
      <c r="T518" s="381" cm="1">
        <f t="array" ref="T518">IF(LEN(F518)=0,2,IF(SUMPRODUCT(($F$19:$F$1518=F518)*($C$19:$C$1518=C518))&gt;1, 1, 0))</f>
        <v>2</v>
      </c>
      <c r="U518" s="381">
        <f t="array" ref="U518">IFERROR(1/SUMPRODUCT(($F$19:$F$1518=F518)*($C$19:$C$1518=C518)), IF(LEN(F518)&gt;0, 1, ""))</f>
        <v>6.6755674232309744E-4</v>
      </c>
      <c r="V518" s="382" t="str">
        <f>IF(H518="","",VALUE(IFERROR(CHOOSE(MATCH(H518,{0,1,2,3,4,5},0),2.5,3.5,4.5,5.5,6.5,7.5),"")))</f>
        <v/>
      </c>
      <c r="W518" s="382" t="str">
        <f>IF(AND(I518="YES",COUNTIFS(F$19:F518,F518,I$19:I518,"YES")=1),1,"")</f>
        <v/>
      </c>
      <c r="Z518" s="32"/>
    </row>
    <row r="519" spans="1:26" ht="12.95" customHeight="1" x14ac:dyDescent="0.2">
      <c r="A519" s="32" t="str">
        <f t="shared" si="14"/>
        <v xml:space="preserve"> UNIT </v>
      </c>
      <c r="B519" s="130">
        <v>501</v>
      </c>
      <c r="C519" s="197"/>
      <c r="D519" s="398"/>
      <c r="E519" s="398"/>
      <c r="F519" s="398"/>
      <c r="G519" s="399"/>
      <c r="H519" s="398"/>
      <c r="I519" s="400"/>
      <c r="J519" s="400"/>
      <c r="K519" s="401"/>
      <c r="L519" s="398"/>
      <c r="M519" s="398"/>
      <c r="N519" s="398"/>
      <c r="O519" s="402"/>
      <c r="P519" s="402"/>
      <c r="Q519" s="171" t="str">
        <f>Calculator!M503</f>
        <v/>
      </c>
      <c r="R519" s="340" t="str">
        <f t="shared" si="15"/>
        <v/>
      </c>
      <c r="S519" s="380" t="str" cm="1">
        <f t="array" ref="S519">_xlfn.IFS(Q519="YES",IF(G519&lt;=Calculator!AS503*97%,"",IF(G519&gt;=Calculator!AS503*97%,ROUNDUP(Calculator!AS503*97%,0),ROUNDUP(Calculator!AS503*97%,0))),Q519="NO","",Q519="NA","",Q519="","")</f>
        <v/>
      </c>
      <c r="T519" s="381" cm="1">
        <f t="array" ref="T519">IF(LEN(F519)=0,2,IF(SUMPRODUCT(($F$19:$F$1518=F519)*($C$19:$C$1518=C519))&gt;1, 1, 0))</f>
        <v>2</v>
      </c>
      <c r="U519" s="381">
        <f t="array" ref="U519">IFERROR(1/SUMPRODUCT(($F$19:$F$1518=F519)*($C$19:$C$1518=C519)), IF(LEN(F519)&gt;0, 1, ""))</f>
        <v>6.6755674232309744E-4</v>
      </c>
      <c r="V519" s="382" t="str">
        <f>IF(H519="","",VALUE(IFERROR(CHOOSE(MATCH(H519,{0,1,2,3,4,5},0),2.5,3.5,4.5,5.5,6.5,7.5),"")))</f>
        <v/>
      </c>
      <c r="W519" s="382" t="str">
        <f>IF(AND(I519="YES",COUNTIFS(F$19:F519,F519,I$19:I519,"YES")=1),1,"")</f>
        <v/>
      </c>
      <c r="Z519" s="32"/>
    </row>
    <row r="520" spans="1:26" ht="12.95" customHeight="1" x14ac:dyDescent="0.2">
      <c r="A520" s="32" t="str">
        <f t="shared" si="14"/>
        <v xml:space="preserve"> UNIT </v>
      </c>
      <c r="B520" s="130">
        <v>502</v>
      </c>
      <c r="C520" s="197"/>
      <c r="D520" s="398"/>
      <c r="E520" s="398"/>
      <c r="F520" s="398"/>
      <c r="G520" s="399"/>
      <c r="H520" s="398"/>
      <c r="I520" s="400"/>
      <c r="J520" s="400"/>
      <c r="K520" s="401"/>
      <c r="L520" s="398"/>
      <c r="M520" s="398"/>
      <c r="N520" s="398"/>
      <c r="O520" s="402"/>
      <c r="P520" s="402"/>
      <c r="Q520" s="171" t="str">
        <f>Calculator!M504</f>
        <v/>
      </c>
      <c r="R520" s="340" t="str">
        <f t="shared" si="15"/>
        <v/>
      </c>
      <c r="S520" s="380" t="str" cm="1">
        <f t="array" ref="S520">_xlfn.IFS(Q520="YES",IF(G520&lt;=Calculator!AS504*97%,"",IF(G520&gt;=Calculator!AS504*97%,ROUNDUP(Calculator!AS504*97%,0),ROUNDUP(Calculator!AS504*97%,0))),Q520="NO","",Q520="NA","",Q520="","")</f>
        <v/>
      </c>
      <c r="T520" s="381" cm="1">
        <f t="array" ref="T520">IF(LEN(F520)=0,2,IF(SUMPRODUCT(($F$19:$F$1518=F520)*($C$19:$C$1518=C520))&gt;1, 1, 0))</f>
        <v>2</v>
      </c>
      <c r="U520" s="381">
        <f t="array" ref="U520">IFERROR(1/SUMPRODUCT(($F$19:$F$1518=F520)*($C$19:$C$1518=C520)), IF(LEN(F520)&gt;0, 1, ""))</f>
        <v>6.6755674232309744E-4</v>
      </c>
      <c r="V520" s="382" t="str">
        <f>IF(H520="","",VALUE(IFERROR(CHOOSE(MATCH(H520,{0,1,2,3,4,5},0),2.5,3.5,4.5,5.5,6.5,7.5),"")))</f>
        <v/>
      </c>
      <c r="W520" s="382" t="str">
        <f>IF(AND(I520="YES",COUNTIFS(F$19:F520,F520,I$19:I520,"YES")=1),1,"")</f>
        <v/>
      </c>
      <c r="Z520" s="32"/>
    </row>
    <row r="521" spans="1:26" ht="12.95" customHeight="1" x14ac:dyDescent="0.2">
      <c r="A521" s="32" t="str">
        <f t="shared" si="14"/>
        <v xml:space="preserve"> UNIT </v>
      </c>
      <c r="B521" s="130">
        <v>503</v>
      </c>
      <c r="C521" s="197"/>
      <c r="D521" s="398"/>
      <c r="E521" s="398"/>
      <c r="F521" s="398"/>
      <c r="G521" s="399"/>
      <c r="H521" s="398"/>
      <c r="I521" s="400"/>
      <c r="J521" s="400"/>
      <c r="K521" s="401"/>
      <c r="L521" s="398"/>
      <c r="M521" s="398"/>
      <c r="N521" s="398"/>
      <c r="O521" s="402"/>
      <c r="P521" s="402"/>
      <c r="Q521" s="171" t="str">
        <f>Calculator!M505</f>
        <v/>
      </c>
      <c r="R521" s="340" t="str">
        <f t="shared" si="15"/>
        <v/>
      </c>
      <c r="S521" s="380" t="str" cm="1">
        <f t="array" ref="S521">_xlfn.IFS(Q521="YES",IF(G521&lt;=Calculator!AS505*97%,"",IF(G521&gt;=Calculator!AS505*97%,ROUNDUP(Calculator!AS505*97%,0),ROUNDUP(Calculator!AS505*97%,0))),Q521="NO","",Q521="NA","",Q521="","")</f>
        <v/>
      </c>
      <c r="T521" s="381" cm="1">
        <f t="array" ref="T521">IF(LEN(F521)=0,2,IF(SUMPRODUCT(($F$19:$F$1518=F521)*($C$19:$C$1518=C521))&gt;1, 1, 0))</f>
        <v>2</v>
      </c>
      <c r="U521" s="381">
        <f t="array" ref="U521">IFERROR(1/SUMPRODUCT(($F$19:$F$1518=F521)*($C$19:$C$1518=C521)), IF(LEN(F521)&gt;0, 1, ""))</f>
        <v>6.6755674232309744E-4</v>
      </c>
      <c r="V521" s="382" t="str">
        <f>IF(H521="","",VALUE(IFERROR(CHOOSE(MATCH(H521,{0,1,2,3,4,5},0),2.5,3.5,4.5,5.5,6.5,7.5),"")))</f>
        <v/>
      </c>
      <c r="W521" s="382" t="str">
        <f>IF(AND(I521="YES",COUNTIFS(F$19:F521,F521,I$19:I521,"YES")=1),1,"")</f>
        <v/>
      </c>
      <c r="Z521" s="32"/>
    </row>
    <row r="522" spans="1:26" ht="12.95" customHeight="1" x14ac:dyDescent="0.2">
      <c r="A522" s="32" t="str">
        <f t="shared" si="14"/>
        <v xml:space="preserve"> UNIT </v>
      </c>
      <c r="B522" s="130">
        <v>504</v>
      </c>
      <c r="C522" s="197"/>
      <c r="D522" s="398"/>
      <c r="E522" s="398"/>
      <c r="F522" s="398"/>
      <c r="G522" s="399"/>
      <c r="H522" s="398"/>
      <c r="I522" s="400"/>
      <c r="J522" s="400"/>
      <c r="K522" s="401"/>
      <c r="L522" s="398"/>
      <c r="M522" s="398"/>
      <c r="N522" s="398"/>
      <c r="O522" s="402"/>
      <c r="P522" s="402"/>
      <c r="Q522" s="171" t="str">
        <f>Calculator!M506</f>
        <v/>
      </c>
      <c r="R522" s="340" t="str">
        <f t="shared" si="15"/>
        <v/>
      </c>
      <c r="S522" s="380" t="str" cm="1">
        <f t="array" ref="S522">_xlfn.IFS(Q522="YES",IF(G522&lt;=Calculator!AS506*97%,"",IF(G522&gt;=Calculator!AS506*97%,ROUNDUP(Calculator!AS506*97%,0),ROUNDUP(Calculator!AS506*97%,0))),Q522="NO","",Q522="NA","",Q522="","")</f>
        <v/>
      </c>
      <c r="T522" s="381" cm="1">
        <f t="array" ref="T522">IF(LEN(F522)=0,2,IF(SUMPRODUCT(($F$19:$F$1518=F522)*($C$19:$C$1518=C522))&gt;1, 1, 0))</f>
        <v>2</v>
      </c>
      <c r="U522" s="381">
        <f t="array" ref="U522">IFERROR(1/SUMPRODUCT(($F$19:$F$1518=F522)*($C$19:$C$1518=C522)), IF(LEN(F522)&gt;0, 1, ""))</f>
        <v>6.6755674232309744E-4</v>
      </c>
      <c r="V522" s="382" t="str">
        <f>IF(H522="","",VALUE(IFERROR(CHOOSE(MATCH(H522,{0,1,2,3,4,5},0),2.5,3.5,4.5,5.5,6.5,7.5),"")))</f>
        <v/>
      </c>
      <c r="W522" s="382" t="str">
        <f>IF(AND(I522="YES",COUNTIFS(F$19:F522,F522,I$19:I522,"YES")=1),1,"")</f>
        <v/>
      </c>
      <c r="Z522" s="32"/>
    </row>
    <row r="523" spans="1:26" ht="12.95" customHeight="1" x14ac:dyDescent="0.2">
      <c r="A523" s="32" t="str">
        <f t="shared" si="14"/>
        <v xml:space="preserve"> UNIT </v>
      </c>
      <c r="B523" s="130">
        <v>505</v>
      </c>
      <c r="C523" s="197"/>
      <c r="D523" s="398"/>
      <c r="E523" s="398"/>
      <c r="F523" s="398"/>
      <c r="G523" s="399"/>
      <c r="H523" s="398"/>
      <c r="I523" s="400"/>
      <c r="J523" s="400"/>
      <c r="K523" s="401"/>
      <c r="L523" s="398"/>
      <c r="M523" s="398"/>
      <c r="N523" s="398"/>
      <c r="O523" s="402"/>
      <c r="P523" s="402"/>
      <c r="Q523" s="171" t="str">
        <f>Calculator!M507</f>
        <v/>
      </c>
      <c r="R523" s="340" t="str">
        <f t="shared" si="15"/>
        <v/>
      </c>
      <c r="S523" s="380" t="str" cm="1">
        <f t="array" ref="S523">_xlfn.IFS(Q523="YES",IF(G523&lt;=Calculator!AS507*97%,"",IF(G523&gt;=Calculator!AS507*97%,ROUNDUP(Calculator!AS507*97%,0),ROUNDUP(Calculator!AS507*97%,0))),Q523="NO","",Q523="NA","",Q523="","")</f>
        <v/>
      </c>
      <c r="T523" s="381" cm="1">
        <f t="array" ref="T523">IF(LEN(F523)=0,2,IF(SUMPRODUCT(($F$19:$F$1518=F523)*($C$19:$C$1518=C523))&gt;1, 1, 0))</f>
        <v>2</v>
      </c>
      <c r="U523" s="381">
        <f t="array" ref="U523">IFERROR(1/SUMPRODUCT(($F$19:$F$1518=F523)*($C$19:$C$1518=C523)), IF(LEN(F523)&gt;0, 1, ""))</f>
        <v>6.6755674232309744E-4</v>
      </c>
      <c r="V523" s="382" t="str">
        <f>IF(H523="","",VALUE(IFERROR(CHOOSE(MATCH(H523,{0,1,2,3,4,5},0),2.5,3.5,4.5,5.5,6.5,7.5),"")))</f>
        <v/>
      </c>
      <c r="W523" s="382" t="str">
        <f>IF(AND(I523="YES",COUNTIFS(F$19:F523,F523,I$19:I523,"YES")=1),1,"")</f>
        <v/>
      </c>
      <c r="Z523" s="32"/>
    </row>
    <row r="524" spans="1:26" ht="12.95" customHeight="1" x14ac:dyDescent="0.2">
      <c r="A524" s="32" t="str">
        <f t="shared" si="14"/>
        <v xml:space="preserve"> UNIT </v>
      </c>
      <c r="B524" s="130">
        <v>506</v>
      </c>
      <c r="C524" s="197"/>
      <c r="D524" s="398"/>
      <c r="E524" s="398"/>
      <c r="F524" s="398"/>
      <c r="G524" s="399"/>
      <c r="H524" s="398"/>
      <c r="I524" s="400"/>
      <c r="J524" s="400"/>
      <c r="K524" s="401"/>
      <c r="L524" s="398"/>
      <c r="M524" s="398"/>
      <c r="N524" s="398"/>
      <c r="O524" s="402"/>
      <c r="P524" s="402"/>
      <c r="Q524" s="171" t="str">
        <f>Calculator!M508</f>
        <v/>
      </c>
      <c r="R524" s="340" t="str">
        <f t="shared" si="15"/>
        <v/>
      </c>
      <c r="S524" s="380" t="str" cm="1">
        <f t="array" ref="S524">_xlfn.IFS(Q524="YES",IF(G524&lt;=Calculator!AS508*97%,"",IF(G524&gt;=Calculator!AS508*97%,ROUNDUP(Calculator!AS508*97%,0),ROUNDUP(Calculator!AS508*97%,0))),Q524="NO","",Q524="NA","",Q524="","")</f>
        <v/>
      </c>
      <c r="T524" s="381" cm="1">
        <f t="array" ref="T524">IF(LEN(F524)=0,2,IF(SUMPRODUCT(($F$19:$F$1518=F524)*($C$19:$C$1518=C524))&gt;1, 1, 0))</f>
        <v>2</v>
      </c>
      <c r="U524" s="381">
        <f t="array" ref="U524">IFERROR(1/SUMPRODUCT(($F$19:$F$1518=F524)*($C$19:$C$1518=C524)), IF(LEN(F524)&gt;0, 1, ""))</f>
        <v>6.6755674232309744E-4</v>
      </c>
      <c r="V524" s="382" t="str">
        <f>IF(H524="","",VALUE(IFERROR(CHOOSE(MATCH(H524,{0,1,2,3,4,5},0),2.5,3.5,4.5,5.5,6.5,7.5),"")))</f>
        <v/>
      </c>
      <c r="W524" s="382" t="str">
        <f>IF(AND(I524="YES",COUNTIFS(F$19:F524,F524,I$19:I524,"YES")=1),1,"")</f>
        <v/>
      </c>
      <c r="Z524" s="32"/>
    </row>
    <row r="525" spans="1:26" ht="12.95" customHeight="1" x14ac:dyDescent="0.2">
      <c r="A525" s="32" t="str">
        <f t="shared" si="14"/>
        <v xml:space="preserve"> UNIT </v>
      </c>
      <c r="B525" s="130">
        <v>507</v>
      </c>
      <c r="C525" s="197"/>
      <c r="D525" s="398"/>
      <c r="E525" s="398"/>
      <c r="F525" s="398"/>
      <c r="G525" s="399"/>
      <c r="H525" s="398"/>
      <c r="I525" s="400"/>
      <c r="J525" s="400"/>
      <c r="K525" s="401"/>
      <c r="L525" s="398"/>
      <c r="M525" s="398"/>
      <c r="N525" s="398"/>
      <c r="O525" s="402"/>
      <c r="P525" s="402"/>
      <c r="Q525" s="171" t="str">
        <f>Calculator!M509</f>
        <v/>
      </c>
      <c r="R525" s="340" t="str">
        <f t="shared" si="15"/>
        <v/>
      </c>
      <c r="S525" s="380" t="str" cm="1">
        <f t="array" ref="S525">_xlfn.IFS(Q525="YES",IF(G525&lt;=Calculator!AS509*97%,"",IF(G525&gt;=Calculator!AS509*97%,ROUNDUP(Calculator!AS509*97%,0),ROUNDUP(Calculator!AS509*97%,0))),Q525="NO","",Q525="NA","",Q525="","")</f>
        <v/>
      </c>
      <c r="T525" s="381" cm="1">
        <f t="array" ref="T525">IF(LEN(F525)=0,2,IF(SUMPRODUCT(($F$19:$F$1518=F525)*($C$19:$C$1518=C525))&gt;1, 1, 0))</f>
        <v>2</v>
      </c>
      <c r="U525" s="381">
        <f t="array" ref="U525">IFERROR(1/SUMPRODUCT(($F$19:$F$1518=F525)*($C$19:$C$1518=C525)), IF(LEN(F525)&gt;0, 1, ""))</f>
        <v>6.6755674232309744E-4</v>
      </c>
      <c r="V525" s="382" t="str">
        <f>IF(H525="","",VALUE(IFERROR(CHOOSE(MATCH(H525,{0,1,2,3,4,5},0),2.5,3.5,4.5,5.5,6.5,7.5),"")))</f>
        <v/>
      </c>
      <c r="W525" s="382" t="str">
        <f>IF(AND(I525="YES",COUNTIFS(F$19:F525,F525,I$19:I525,"YES")=1),1,"")</f>
        <v/>
      </c>
      <c r="Z525" s="32"/>
    </row>
    <row r="526" spans="1:26" ht="12.95" customHeight="1" x14ac:dyDescent="0.2">
      <c r="A526" s="32" t="str">
        <f t="shared" si="14"/>
        <v xml:space="preserve"> UNIT </v>
      </c>
      <c r="B526" s="130">
        <v>508</v>
      </c>
      <c r="C526" s="197"/>
      <c r="D526" s="398"/>
      <c r="E526" s="398"/>
      <c r="F526" s="398"/>
      <c r="G526" s="399"/>
      <c r="H526" s="398"/>
      <c r="I526" s="400"/>
      <c r="J526" s="400"/>
      <c r="K526" s="401"/>
      <c r="L526" s="398"/>
      <c r="M526" s="398"/>
      <c r="N526" s="398"/>
      <c r="O526" s="402"/>
      <c r="P526" s="402"/>
      <c r="Q526" s="171" t="str">
        <f>Calculator!M510</f>
        <v/>
      </c>
      <c r="R526" s="340" t="str">
        <f t="shared" si="15"/>
        <v/>
      </c>
      <c r="S526" s="380" t="str" cm="1">
        <f t="array" ref="S526">_xlfn.IFS(Q526="YES",IF(G526&lt;=Calculator!AS510*97%,"",IF(G526&gt;=Calculator!AS510*97%,ROUNDUP(Calculator!AS510*97%,0),ROUNDUP(Calculator!AS510*97%,0))),Q526="NO","",Q526="NA","",Q526="","")</f>
        <v/>
      </c>
      <c r="T526" s="381" cm="1">
        <f t="array" ref="T526">IF(LEN(F526)=0,2,IF(SUMPRODUCT(($F$19:$F$1518=F526)*($C$19:$C$1518=C526))&gt;1, 1, 0))</f>
        <v>2</v>
      </c>
      <c r="U526" s="381">
        <f t="array" ref="U526">IFERROR(1/SUMPRODUCT(($F$19:$F$1518=F526)*($C$19:$C$1518=C526)), IF(LEN(F526)&gt;0, 1, ""))</f>
        <v>6.6755674232309744E-4</v>
      </c>
      <c r="V526" s="382" t="str">
        <f>IF(H526="","",VALUE(IFERROR(CHOOSE(MATCH(H526,{0,1,2,3,4,5},0),2.5,3.5,4.5,5.5,6.5,7.5),"")))</f>
        <v/>
      </c>
      <c r="W526" s="382" t="str">
        <f>IF(AND(I526="YES",COUNTIFS(F$19:F526,F526,I$19:I526,"YES")=1),1,"")</f>
        <v/>
      </c>
      <c r="Z526" s="32"/>
    </row>
    <row r="527" spans="1:26" ht="12.95" customHeight="1" x14ac:dyDescent="0.2">
      <c r="A527" s="32" t="str">
        <f t="shared" si="14"/>
        <v xml:space="preserve"> UNIT </v>
      </c>
      <c r="B527" s="130">
        <v>509</v>
      </c>
      <c r="C527" s="197"/>
      <c r="D527" s="398"/>
      <c r="E527" s="398"/>
      <c r="F527" s="398"/>
      <c r="G527" s="399"/>
      <c r="H527" s="398"/>
      <c r="I527" s="400"/>
      <c r="J527" s="400"/>
      <c r="K527" s="401"/>
      <c r="L527" s="398"/>
      <c r="M527" s="398"/>
      <c r="N527" s="398"/>
      <c r="O527" s="402"/>
      <c r="P527" s="402"/>
      <c r="Q527" s="171" t="str">
        <f>Calculator!M511</f>
        <v/>
      </c>
      <c r="R527" s="340" t="str">
        <f t="shared" si="15"/>
        <v/>
      </c>
      <c r="S527" s="380" t="str" cm="1">
        <f t="array" ref="S527">_xlfn.IFS(Q527="YES",IF(G527&lt;=Calculator!AS511*97%,"",IF(G527&gt;=Calculator!AS511*97%,ROUNDUP(Calculator!AS511*97%,0),ROUNDUP(Calculator!AS511*97%,0))),Q527="NO","",Q527="NA","",Q527="","")</f>
        <v/>
      </c>
      <c r="T527" s="381" cm="1">
        <f t="array" ref="T527">IF(LEN(F527)=0,2,IF(SUMPRODUCT(($F$19:$F$1518=F527)*($C$19:$C$1518=C527))&gt;1, 1, 0))</f>
        <v>2</v>
      </c>
      <c r="U527" s="381">
        <f t="array" ref="U527">IFERROR(1/SUMPRODUCT(($F$19:$F$1518=F527)*($C$19:$C$1518=C527)), IF(LEN(F527)&gt;0, 1, ""))</f>
        <v>6.6755674232309744E-4</v>
      </c>
      <c r="V527" s="382" t="str">
        <f>IF(H527="","",VALUE(IFERROR(CHOOSE(MATCH(H527,{0,1,2,3,4,5},0),2.5,3.5,4.5,5.5,6.5,7.5),"")))</f>
        <v/>
      </c>
      <c r="W527" s="382" t="str">
        <f>IF(AND(I527="YES",COUNTIFS(F$19:F527,F527,I$19:I527,"YES")=1),1,"")</f>
        <v/>
      </c>
      <c r="Z527" s="32"/>
    </row>
    <row r="528" spans="1:26" ht="12.95" customHeight="1" x14ac:dyDescent="0.2">
      <c r="A528" s="32" t="str">
        <f t="shared" si="14"/>
        <v xml:space="preserve"> UNIT </v>
      </c>
      <c r="B528" s="130">
        <v>510</v>
      </c>
      <c r="C528" s="197"/>
      <c r="D528" s="398"/>
      <c r="E528" s="398"/>
      <c r="F528" s="398"/>
      <c r="G528" s="399"/>
      <c r="H528" s="398"/>
      <c r="I528" s="400"/>
      <c r="J528" s="400"/>
      <c r="K528" s="401"/>
      <c r="L528" s="398"/>
      <c r="M528" s="398"/>
      <c r="N528" s="398"/>
      <c r="O528" s="402"/>
      <c r="P528" s="402"/>
      <c r="Q528" s="171" t="str">
        <f>Calculator!M512</f>
        <v/>
      </c>
      <c r="R528" s="340" t="str">
        <f t="shared" si="15"/>
        <v/>
      </c>
      <c r="S528" s="380" t="str" cm="1">
        <f t="array" ref="S528">_xlfn.IFS(Q528="YES",IF(G528&lt;=Calculator!AS512*97%,"",IF(G528&gt;=Calculator!AS512*97%,ROUNDUP(Calculator!AS512*97%,0),ROUNDUP(Calculator!AS512*97%,0))),Q528="NO","",Q528="NA","",Q528="","")</f>
        <v/>
      </c>
      <c r="T528" s="381" cm="1">
        <f t="array" ref="T528">IF(LEN(F528)=0,2,IF(SUMPRODUCT(($F$19:$F$1518=F528)*($C$19:$C$1518=C528))&gt;1, 1, 0))</f>
        <v>2</v>
      </c>
      <c r="U528" s="381">
        <f t="array" ref="U528">IFERROR(1/SUMPRODUCT(($F$19:$F$1518=F528)*($C$19:$C$1518=C528)), IF(LEN(F528)&gt;0, 1, ""))</f>
        <v>6.6755674232309744E-4</v>
      </c>
      <c r="V528" s="382" t="str">
        <f>IF(H528="","",VALUE(IFERROR(CHOOSE(MATCH(H528,{0,1,2,3,4,5},0),2.5,3.5,4.5,5.5,6.5,7.5),"")))</f>
        <v/>
      </c>
      <c r="W528" s="382" t="str">
        <f>IF(AND(I528="YES",COUNTIFS(F$19:F528,F528,I$19:I528,"YES")=1),1,"")</f>
        <v/>
      </c>
      <c r="Z528" s="32"/>
    </row>
    <row r="529" spans="1:26" ht="12.95" customHeight="1" x14ac:dyDescent="0.2">
      <c r="A529" s="32" t="str">
        <f t="shared" si="14"/>
        <v xml:space="preserve"> UNIT </v>
      </c>
      <c r="B529" s="130">
        <v>511</v>
      </c>
      <c r="C529" s="197"/>
      <c r="D529" s="398"/>
      <c r="E529" s="398"/>
      <c r="F529" s="398"/>
      <c r="G529" s="399"/>
      <c r="H529" s="398"/>
      <c r="I529" s="400"/>
      <c r="J529" s="400"/>
      <c r="K529" s="401"/>
      <c r="L529" s="398"/>
      <c r="M529" s="398"/>
      <c r="N529" s="398"/>
      <c r="O529" s="402"/>
      <c r="P529" s="402"/>
      <c r="Q529" s="171" t="str">
        <f>Calculator!M513</f>
        <v/>
      </c>
      <c r="R529" s="340" t="str">
        <f t="shared" si="15"/>
        <v/>
      </c>
      <c r="S529" s="380" t="str" cm="1">
        <f t="array" ref="S529">_xlfn.IFS(Q529="YES",IF(G529&lt;=Calculator!AS513*97%,"",IF(G529&gt;=Calculator!AS513*97%,ROUNDUP(Calculator!AS513*97%,0),ROUNDUP(Calculator!AS513*97%,0))),Q529="NO","",Q529="NA","",Q529="","")</f>
        <v/>
      </c>
      <c r="T529" s="381" cm="1">
        <f t="array" ref="T529">IF(LEN(F529)=0,2,IF(SUMPRODUCT(($F$19:$F$1518=F529)*($C$19:$C$1518=C529))&gt;1, 1, 0))</f>
        <v>2</v>
      </c>
      <c r="U529" s="381">
        <f t="array" ref="U529">IFERROR(1/SUMPRODUCT(($F$19:$F$1518=F529)*($C$19:$C$1518=C529)), IF(LEN(F529)&gt;0, 1, ""))</f>
        <v>6.6755674232309744E-4</v>
      </c>
      <c r="V529" s="382" t="str">
        <f>IF(H529="","",VALUE(IFERROR(CHOOSE(MATCH(H529,{0,1,2,3,4,5},0),2.5,3.5,4.5,5.5,6.5,7.5),"")))</f>
        <v/>
      </c>
      <c r="W529" s="382" t="str">
        <f>IF(AND(I529="YES",COUNTIFS(F$19:F529,F529,I$19:I529,"YES")=1),1,"")</f>
        <v/>
      </c>
      <c r="Z529" s="32"/>
    </row>
    <row r="530" spans="1:26" ht="12.95" customHeight="1" x14ac:dyDescent="0.2">
      <c r="A530" s="32" t="str">
        <f t="shared" si="14"/>
        <v xml:space="preserve"> UNIT </v>
      </c>
      <c r="B530" s="130">
        <v>512</v>
      </c>
      <c r="C530" s="197"/>
      <c r="D530" s="398"/>
      <c r="E530" s="398"/>
      <c r="F530" s="398"/>
      <c r="G530" s="399"/>
      <c r="H530" s="398"/>
      <c r="I530" s="400"/>
      <c r="J530" s="400"/>
      <c r="K530" s="401"/>
      <c r="L530" s="398"/>
      <c r="M530" s="398"/>
      <c r="N530" s="398"/>
      <c r="O530" s="402"/>
      <c r="P530" s="402"/>
      <c r="Q530" s="171" t="str">
        <f>Calculator!M514</f>
        <v/>
      </c>
      <c r="R530" s="340" t="str">
        <f t="shared" si="15"/>
        <v/>
      </c>
      <c r="S530" s="380" t="str" cm="1">
        <f t="array" ref="S530">_xlfn.IFS(Q530="YES",IF(G530&lt;=Calculator!AS514*97%,"",IF(G530&gt;=Calculator!AS514*97%,ROUNDUP(Calculator!AS514*97%,0),ROUNDUP(Calculator!AS514*97%,0))),Q530="NO","",Q530="NA","",Q530="","")</f>
        <v/>
      </c>
      <c r="T530" s="381" cm="1">
        <f t="array" ref="T530">IF(LEN(F530)=0,2,IF(SUMPRODUCT(($F$19:$F$1518=F530)*($C$19:$C$1518=C530))&gt;1, 1, 0))</f>
        <v>2</v>
      </c>
      <c r="U530" s="381">
        <f t="array" ref="U530">IFERROR(1/SUMPRODUCT(($F$19:$F$1518=F530)*($C$19:$C$1518=C530)), IF(LEN(F530)&gt;0, 1, ""))</f>
        <v>6.6755674232309744E-4</v>
      </c>
      <c r="V530" s="382" t="str">
        <f>IF(H530="","",VALUE(IFERROR(CHOOSE(MATCH(H530,{0,1,2,3,4,5},0),2.5,3.5,4.5,5.5,6.5,7.5),"")))</f>
        <v/>
      </c>
      <c r="W530" s="382" t="str">
        <f>IF(AND(I530="YES",COUNTIFS(F$19:F530,F530,I$19:I530,"YES")=1),1,"")</f>
        <v/>
      </c>
      <c r="Z530" s="32"/>
    </row>
    <row r="531" spans="1:26" ht="12.95" customHeight="1" x14ac:dyDescent="0.2">
      <c r="A531" s="32" t="str">
        <f t="shared" ref="A531:A594" si="16">C531&amp;" "&amp;"UNIT"&amp;" "&amp;F531</f>
        <v xml:space="preserve"> UNIT </v>
      </c>
      <c r="B531" s="130">
        <v>513</v>
      </c>
      <c r="C531" s="197"/>
      <c r="D531" s="398"/>
      <c r="E531" s="398"/>
      <c r="F531" s="398"/>
      <c r="G531" s="399"/>
      <c r="H531" s="398"/>
      <c r="I531" s="400"/>
      <c r="J531" s="400"/>
      <c r="K531" s="401"/>
      <c r="L531" s="398"/>
      <c r="M531" s="398"/>
      <c r="N531" s="398"/>
      <c r="O531" s="402"/>
      <c r="P531" s="402"/>
      <c r="Q531" s="171" t="str">
        <f>Calculator!M515</f>
        <v/>
      </c>
      <c r="R531" s="340" t="str">
        <f t="shared" si="15"/>
        <v/>
      </c>
      <c r="S531" s="380" t="str" cm="1">
        <f t="array" ref="S531">_xlfn.IFS(Q531="YES",IF(G531&lt;=Calculator!AS515*97%,"",IF(G531&gt;=Calculator!AS515*97%,ROUNDUP(Calculator!AS515*97%,0),ROUNDUP(Calculator!AS515*97%,0))),Q531="NO","",Q531="NA","",Q531="","")</f>
        <v/>
      </c>
      <c r="T531" s="381" cm="1">
        <f t="array" ref="T531">IF(LEN(F531)=0,2,IF(SUMPRODUCT(($F$19:$F$1518=F531)*($C$19:$C$1518=C531))&gt;1, 1, 0))</f>
        <v>2</v>
      </c>
      <c r="U531" s="381">
        <f t="array" ref="U531">IFERROR(1/SUMPRODUCT(($F$19:$F$1518=F531)*($C$19:$C$1518=C531)), IF(LEN(F531)&gt;0, 1, ""))</f>
        <v>6.6755674232309744E-4</v>
      </c>
      <c r="V531" s="382" t="str">
        <f>IF(H531="","",VALUE(IFERROR(CHOOSE(MATCH(H531,{0,1,2,3,4,5},0),2.5,3.5,4.5,5.5,6.5,7.5),"")))</f>
        <v/>
      </c>
      <c r="W531" s="382" t="str">
        <f>IF(AND(I531="YES",COUNTIFS(F$19:F531,F531,I$19:I531,"YES")=1),1,"")</f>
        <v/>
      </c>
      <c r="Z531" s="32"/>
    </row>
    <row r="532" spans="1:26" ht="12.95" customHeight="1" x14ac:dyDescent="0.2">
      <c r="A532" s="32" t="str">
        <f t="shared" si="16"/>
        <v xml:space="preserve"> UNIT </v>
      </c>
      <c r="B532" s="130">
        <v>514</v>
      </c>
      <c r="C532" s="197"/>
      <c r="D532" s="398"/>
      <c r="E532" s="398"/>
      <c r="F532" s="398"/>
      <c r="G532" s="399"/>
      <c r="H532" s="398"/>
      <c r="I532" s="400"/>
      <c r="J532" s="400"/>
      <c r="K532" s="401"/>
      <c r="L532" s="398"/>
      <c r="M532" s="398"/>
      <c r="N532" s="398"/>
      <c r="O532" s="402"/>
      <c r="P532" s="402"/>
      <c r="Q532" s="171" t="str">
        <f>Calculator!M516</f>
        <v/>
      </c>
      <c r="R532" s="340" t="str">
        <f t="shared" ref="R532:R595" si="17">IF(Q532="YES",IF(S532&lt;G532,S532,G532),"")</f>
        <v/>
      </c>
      <c r="S532" s="380" t="str" cm="1">
        <f t="array" ref="S532">_xlfn.IFS(Q532="YES",IF(G532&lt;=Calculator!AS516*97%,"",IF(G532&gt;=Calculator!AS516*97%,ROUNDUP(Calculator!AS516*97%,0),ROUNDUP(Calculator!AS516*97%,0))),Q532="NO","",Q532="NA","",Q532="","")</f>
        <v/>
      </c>
      <c r="T532" s="381" cm="1">
        <f t="array" ref="T532">IF(LEN(F532)=0,2,IF(SUMPRODUCT(($F$19:$F$1518=F532)*($C$19:$C$1518=C532))&gt;1, 1, 0))</f>
        <v>2</v>
      </c>
      <c r="U532" s="381">
        <f t="array" ref="U532">IFERROR(1/SUMPRODUCT(($F$19:$F$1518=F532)*($C$19:$C$1518=C532)), IF(LEN(F532)&gt;0, 1, ""))</f>
        <v>6.6755674232309744E-4</v>
      </c>
      <c r="V532" s="382" t="str">
        <f>IF(H532="","",VALUE(IFERROR(CHOOSE(MATCH(H532,{0,1,2,3,4,5},0),2.5,3.5,4.5,5.5,6.5,7.5),"")))</f>
        <v/>
      </c>
      <c r="W532" s="382" t="str">
        <f>IF(AND(I532="YES",COUNTIFS(F$19:F532,F532,I$19:I532,"YES")=1),1,"")</f>
        <v/>
      </c>
      <c r="Z532" s="32"/>
    </row>
    <row r="533" spans="1:26" ht="12.95" customHeight="1" x14ac:dyDescent="0.2">
      <c r="A533" s="32" t="str">
        <f t="shared" si="16"/>
        <v xml:space="preserve"> UNIT </v>
      </c>
      <c r="B533" s="130">
        <v>515</v>
      </c>
      <c r="C533" s="197"/>
      <c r="D533" s="398"/>
      <c r="E533" s="398"/>
      <c r="F533" s="398"/>
      <c r="G533" s="399"/>
      <c r="H533" s="398"/>
      <c r="I533" s="400"/>
      <c r="J533" s="400"/>
      <c r="K533" s="401"/>
      <c r="L533" s="398"/>
      <c r="M533" s="398"/>
      <c r="N533" s="398"/>
      <c r="O533" s="402"/>
      <c r="P533" s="402"/>
      <c r="Q533" s="171" t="str">
        <f>Calculator!M517</f>
        <v/>
      </c>
      <c r="R533" s="340" t="str">
        <f t="shared" si="17"/>
        <v/>
      </c>
      <c r="S533" s="380" t="str" cm="1">
        <f t="array" ref="S533">_xlfn.IFS(Q533="YES",IF(G533&lt;=Calculator!AS517*97%,"",IF(G533&gt;=Calculator!AS517*97%,ROUNDUP(Calculator!AS517*97%,0),ROUNDUP(Calculator!AS517*97%,0))),Q533="NO","",Q533="NA","",Q533="","")</f>
        <v/>
      </c>
      <c r="T533" s="381" cm="1">
        <f t="array" ref="T533">IF(LEN(F533)=0,2,IF(SUMPRODUCT(($F$19:$F$1518=F533)*($C$19:$C$1518=C533))&gt;1, 1, 0))</f>
        <v>2</v>
      </c>
      <c r="U533" s="381">
        <f t="array" ref="U533">IFERROR(1/SUMPRODUCT(($F$19:$F$1518=F533)*($C$19:$C$1518=C533)), IF(LEN(F533)&gt;0, 1, ""))</f>
        <v>6.6755674232309744E-4</v>
      </c>
      <c r="V533" s="382" t="str">
        <f>IF(H533="","",VALUE(IFERROR(CHOOSE(MATCH(H533,{0,1,2,3,4,5},0),2.5,3.5,4.5,5.5,6.5,7.5),"")))</f>
        <v/>
      </c>
      <c r="W533" s="382" t="str">
        <f>IF(AND(I533="YES",COUNTIFS(F$19:F533,F533,I$19:I533,"YES")=1),1,"")</f>
        <v/>
      </c>
      <c r="Z533" s="32"/>
    </row>
    <row r="534" spans="1:26" ht="12.95" customHeight="1" x14ac:dyDescent="0.2">
      <c r="A534" s="32" t="str">
        <f t="shared" si="16"/>
        <v xml:space="preserve"> UNIT </v>
      </c>
      <c r="B534" s="130">
        <v>516</v>
      </c>
      <c r="C534" s="197"/>
      <c r="D534" s="398"/>
      <c r="E534" s="398"/>
      <c r="F534" s="398"/>
      <c r="G534" s="399"/>
      <c r="H534" s="398"/>
      <c r="I534" s="400"/>
      <c r="J534" s="400"/>
      <c r="K534" s="401"/>
      <c r="L534" s="398"/>
      <c r="M534" s="398"/>
      <c r="N534" s="398"/>
      <c r="O534" s="402"/>
      <c r="P534" s="402"/>
      <c r="Q534" s="171" t="str">
        <f>Calculator!M518</f>
        <v/>
      </c>
      <c r="R534" s="340" t="str">
        <f t="shared" si="17"/>
        <v/>
      </c>
      <c r="S534" s="380" t="str" cm="1">
        <f t="array" ref="S534">_xlfn.IFS(Q534="YES",IF(G534&lt;=Calculator!AS518*97%,"",IF(G534&gt;=Calculator!AS518*97%,ROUNDUP(Calculator!AS518*97%,0),ROUNDUP(Calculator!AS518*97%,0))),Q534="NO","",Q534="NA","",Q534="","")</f>
        <v/>
      </c>
      <c r="T534" s="381" cm="1">
        <f t="array" ref="T534">IF(LEN(F534)=0,2,IF(SUMPRODUCT(($F$19:$F$1518=F534)*($C$19:$C$1518=C534))&gt;1, 1, 0))</f>
        <v>2</v>
      </c>
      <c r="U534" s="381">
        <f t="array" ref="U534">IFERROR(1/SUMPRODUCT(($F$19:$F$1518=F534)*($C$19:$C$1518=C534)), IF(LEN(F534)&gt;0, 1, ""))</f>
        <v>6.6755674232309744E-4</v>
      </c>
      <c r="V534" s="382" t="str">
        <f>IF(H534="","",VALUE(IFERROR(CHOOSE(MATCH(H534,{0,1,2,3,4,5},0),2.5,3.5,4.5,5.5,6.5,7.5),"")))</f>
        <v/>
      </c>
      <c r="W534" s="382" t="str">
        <f>IF(AND(I534="YES",COUNTIFS(F$19:F534,F534,I$19:I534,"YES")=1),1,"")</f>
        <v/>
      </c>
      <c r="Z534" s="32"/>
    </row>
    <row r="535" spans="1:26" ht="12.95" customHeight="1" x14ac:dyDescent="0.2">
      <c r="A535" s="32" t="str">
        <f t="shared" si="16"/>
        <v xml:space="preserve"> UNIT </v>
      </c>
      <c r="B535" s="130">
        <v>517</v>
      </c>
      <c r="C535" s="197"/>
      <c r="D535" s="398"/>
      <c r="E535" s="398"/>
      <c r="F535" s="398"/>
      <c r="G535" s="399"/>
      <c r="H535" s="398"/>
      <c r="I535" s="400"/>
      <c r="J535" s="400"/>
      <c r="K535" s="401"/>
      <c r="L535" s="398"/>
      <c r="M535" s="398"/>
      <c r="N535" s="398"/>
      <c r="O535" s="402"/>
      <c r="P535" s="402"/>
      <c r="Q535" s="171" t="str">
        <f>Calculator!M519</f>
        <v/>
      </c>
      <c r="R535" s="340" t="str">
        <f t="shared" si="17"/>
        <v/>
      </c>
      <c r="S535" s="380" t="str" cm="1">
        <f t="array" ref="S535">_xlfn.IFS(Q535="YES",IF(G535&lt;=Calculator!AS519*97%,"",IF(G535&gt;=Calculator!AS519*97%,ROUNDUP(Calculator!AS519*97%,0),ROUNDUP(Calculator!AS519*97%,0))),Q535="NO","",Q535="NA","",Q535="","")</f>
        <v/>
      </c>
      <c r="T535" s="381" cm="1">
        <f t="array" ref="T535">IF(LEN(F535)=0,2,IF(SUMPRODUCT(($F$19:$F$1518=F535)*($C$19:$C$1518=C535))&gt;1, 1, 0))</f>
        <v>2</v>
      </c>
      <c r="U535" s="381">
        <f t="array" ref="U535">IFERROR(1/SUMPRODUCT(($F$19:$F$1518=F535)*($C$19:$C$1518=C535)), IF(LEN(F535)&gt;0, 1, ""))</f>
        <v>6.6755674232309744E-4</v>
      </c>
      <c r="V535" s="382" t="str">
        <f>IF(H535="","",VALUE(IFERROR(CHOOSE(MATCH(H535,{0,1,2,3,4,5},0),2.5,3.5,4.5,5.5,6.5,7.5),"")))</f>
        <v/>
      </c>
      <c r="W535" s="382" t="str">
        <f>IF(AND(I535="YES",COUNTIFS(F$19:F535,F535,I$19:I535,"YES")=1),1,"")</f>
        <v/>
      </c>
      <c r="Z535" s="32"/>
    </row>
    <row r="536" spans="1:26" ht="12.95" customHeight="1" x14ac:dyDescent="0.2">
      <c r="A536" s="32" t="str">
        <f t="shared" si="16"/>
        <v xml:space="preserve"> UNIT </v>
      </c>
      <c r="B536" s="130">
        <v>518</v>
      </c>
      <c r="C536" s="197"/>
      <c r="D536" s="398"/>
      <c r="E536" s="398"/>
      <c r="F536" s="398"/>
      <c r="G536" s="399"/>
      <c r="H536" s="398"/>
      <c r="I536" s="400"/>
      <c r="J536" s="400"/>
      <c r="K536" s="401"/>
      <c r="L536" s="398"/>
      <c r="M536" s="398"/>
      <c r="N536" s="398"/>
      <c r="O536" s="402"/>
      <c r="P536" s="402"/>
      <c r="Q536" s="171" t="str">
        <f>Calculator!M520</f>
        <v/>
      </c>
      <c r="R536" s="340" t="str">
        <f t="shared" si="17"/>
        <v/>
      </c>
      <c r="S536" s="380" t="str" cm="1">
        <f t="array" ref="S536">_xlfn.IFS(Q536="YES",IF(G536&lt;=Calculator!AS520*97%,"",IF(G536&gt;=Calculator!AS520*97%,ROUNDUP(Calculator!AS520*97%,0),ROUNDUP(Calculator!AS520*97%,0))),Q536="NO","",Q536="NA","",Q536="","")</f>
        <v/>
      </c>
      <c r="T536" s="381" cm="1">
        <f t="array" ref="T536">IF(LEN(F536)=0,2,IF(SUMPRODUCT(($F$19:$F$1518=F536)*($C$19:$C$1518=C536))&gt;1, 1, 0))</f>
        <v>2</v>
      </c>
      <c r="U536" s="381">
        <f t="array" ref="U536">IFERROR(1/SUMPRODUCT(($F$19:$F$1518=F536)*($C$19:$C$1518=C536)), IF(LEN(F536)&gt;0, 1, ""))</f>
        <v>6.6755674232309744E-4</v>
      </c>
      <c r="V536" s="382" t="str">
        <f>IF(H536="","",VALUE(IFERROR(CHOOSE(MATCH(H536,{0,1,2,3,4,5},0),2.5,3.5,4.5,5.5,6.5,7.5),"")))</f>
        <v/>
      </c>
      <c r="W536" s="382" t="str">
        <f>IF(AND(I536="YES",COUNTIFS(F$19:F536,F536,I$19:I536,"YES")=1),1,"")</f>
        <v/>
      </c>
      <c r="Z536" s="32"/>
    </row>
    <row r="537" spans="1:26" ht="12.95" customHeight="1" x14ac:dyDescent="0.2">
      <c r="A537" s="32" t="str">
        <f t="shared" si="16"/>
        <v xml:space="preserve"> UNIT </v>
      </c>
      <c r="B537" s="130">
        <v>519</v>
      </c>
      <c r="C537" s="197"/>
      <c r="D537" s="398"/>
      <c r="E537" s="398"/>
      <c r="F537" s="398"/>
      <c r="G537" s="399"/>
      <c r="H537" s="398"/>
      <c r="I537" s="400"/>
      <c r="J537" s="400"/>
      <c r="K537" s="401"/>
      <c r="L537" s="398"/>
      <c r="M537" s="398"/>
      <c r="N537" s="398"/>
      <c r="O537" s="402"/>
      <c r="P537" s="402"/>
      <c r="Q537" s="171" t="str">
        <f>Calculator!M521</f>
        <v/>
      </c>
      <c r="R537" s="340" t="str">
        <f t="shared" si="17"/>
        <v/>
      </c>
      <c r="S537" s="380" t="str" cm="1">
        <f t="array" ref="S537">_xlfn.IFS(Q537="YES",IF(G537&lt;=Calculator!AS521*97%,"",IF(G537&gt;=Calculator!AS521*97%,ROUNDUP(Calculator!AS521*97%,0),ROUNDUP(Calculator!AS521*97%,0))),Q537="NO","",Q537="NA","",Q537="","")</f>
        <v/>
      </c>
      <c r="T537" s="381" cm="1">
        <f t="array" ref="T537">IF(LEN(F537)=0,2,IF(SUMPRODUCT(($F$19:$F$1518=F537)*($C$19:$C$1518=C537))&gt;1, 1, 0))</f>
        <v>2</v>
      </c>
      <c r="U537" s="381">
        <f t="array" ref="U537">IFERROR(1/SUMPRODUCT(($F$19:$F$1518=F537)*($C$19:$C$1518=C537)), IF(LEN(F537)&gt;0, 1, ""))</f>
        <v>6.6755674232309744E-4</v>
      </c>
      <c r="V537" s="382" t="str">
        <f>IF(H537="","",VALUE(IFERROR(CHOOSE(MATCH(H537,{0,1,2,3,4,5},0),2.5,3.5,4.5,5.5,6.5,7.5),"")))</f>
        <v/>
      </c>
      <c r="W537" s="382" t="str">
        <f>IF(AND(I537="YES",COUNTIFS(F$19:F537,F537,I$19:I537,"YES")=1),1,"")</f>
        <v/>
      </c>
      <c r="Z537" s="32"/>
    </row>
    <row r="538" spans="1:26" ht="12.95" customHeight="1" x14ac:dyDescent="0.2">
      <c r="A538" s="32" t="str">
        <f t="shared" si="16"/>
        <v xml:space="preserve"> UNIT </v>
      </c>
      <c r="B538" s="130">
        <v>520</v>
      </c>
      <c r="C538" s="197"/>
      <c r="D538" s="398"/>
      <c r="E538" s="398"/>
      <c r="F538" s="398"/>
      <c r="G538" s="399"/>
      <c r="H538" s="398"/>
      <c r="I538" s="400"/>
      <c r="J538" s="400"/>
      <c r="K538" s="401"/>
      <c r="L538" s="398"/>
      <c r="M538" s="398"/>
      <c r="N538" s="398"/>
      <c r="O538" s="402"/>
      <c r="P538" s="402"/>
      <c r="Q538" s="171" t="str">
        <f>Calculator!M522</f>
        <v/>
      </c>
      <c r="R538" s="340" t="str">
        <f t="shared" si="17"/>
        <v/>
      </c>
      <c r="S538" s="380" t="str" cm="1">
        <f t="array" ref="S538">_xlfn.IFS(Q538="YES",IF(G538&lt;=Calculator!AS522*97%,"",IF(G538&gt;=Calculator!AS522*97%,ROUNDUP(Calculator!AS522*97%,0),ROUNDUP(Calculator!AS522*97%,0))),Q538="NO","",Q538="NA","",Q538="","")</f>
        <v/>
      </c>
      <c r="T538" s="381" cm="1">
        <f t="array" ref="T538">IF(LEN(F538)=0,2,IF(SUMPRODUCT(($F$19:$F$1518=F538)*($C$19:$C$1518=C538))&gt;1, 1, 0))</f>
        <v>2</v>
      </c>
      <c r="U538" s="381">
        <f t="array" ref="U538">IFERROR(1/SUMPRODUCT(($F$19:$F$1518=F538)*($C$19:$C$1518=C538)), IF(LEN(F538)&gt;0, 1, ""))</f>
        <v>6.6755674232309744E-4</v>
      </c>
      <c r="V538" s="382" t="str">
        <f>IF(H538="","",VALUE(IFERROR(CHOOSE(MATCH(H538,{0,1,2,3,4,5},0),2.5,3.5,4.5,5.5,6.5,7.5),"")))</f>
        <v/>
      </c>
      <c r="W538" s="382" t="str">
        <f>IF(AND(I538="YES",COUNTIFS(F$19:F538,F538,I$19:I538,"YES")=1),1,"")</f>
        <v/>
      </c>
      <c r="Z538" s="32"/>
    </row>
    <row r="539" spans="1:26" ht="12.95" customHeight="1" x14ac:dyDescent="0.2">
      <c r="A539" s="32" t="str">
        <f t="shared" si="16"/>
        <v xml:space="preserve"> UNIT </v>
      </c>
      <c r="B539" s="130">
        <v>521</v>
      </c>
      <c r="C539" s="197"/>
      <c r="D539" s="398"/>
      <c r="E539" s="398"/>
      <c r="F539" s="398"/>
      <c r="G539" s="399"/>
      <c r="H539" s="398"/>
      <c r="I539" s="400"/>
      <c r="J539" s="400"/>
      <c r="K539" s="401"/>
      <c r="L539" s="398"/>
      <c r="M539" s="398"/>
      <c r="N539" s="398"/>
      <c r="O539" s="402"/>
      <c r="P539" s="402"/>
      <c r="Q539" s="171" t="str">
        <f>Calculator!M523</f>
        <v/>
      </c>
      <c r="R539" s="340" t="str">
        <f t="shared" si="17"/>
        <v/>
      </c>
      <c r="S539" s="380" t="str" cm="1">
        <f t="array" ref="S539">_xlfn.IFS(Q539="YES",IF(G539&lt;=Calculator!AS523*97%,"",IF(G539&gt;=Calculator!AS523*97%,ROUNDUP(Calculator!AS523*97%,0),ROUNDUP(Calculator!AS523*97%,0))),Q539="NO","",Q539="NA","",Q539="","")</f>
        <v/>
      </c>
      <c r="T539" s="381" cm="1">
        <f t="array" ref="T539">IF(LEN(F539)=0,2,IF(SUMPRODUCT(($F$19:$F$1518=F539)*($C$19:$C$1518=C539))&gt;1, 1, 0))</f>
        <v>2</v>
      </c>
      <c r="U539" s="381">
        <f t="array" ref="U539">IFERROR(1/SUMPRODUCT(($F$19:$F$1518=F539)*($C$19:$C$1518=C539)), IF(LEN(F539)&gt;0, 1, ""))</f>
        <v>6.6755674232309744E-4</v>
      </c>
      <c r="V539" s="382" t="str">
        <f>IF(H539="","",VALUE(IFERROR(CHOOSE(MATCH(H539,{0,1,2,3,4,5},0),2.5,3.5,4.5,5.5,6.5,7.5),"")))</f>
        <v/>
      </c>
      <c r="W539" s="382" t="str">
        <f>IF(AND(I539="YES",COUNTIFS(F$19:F539,F539,I$19:I539,"YES")=1),1,"")</f>
        <v/>
      </c>
      <c r="Z539" s="32"/>
    </row>
    <row r="540" spans="1:26" ht="12.95" customHeight="1" x14ac:dyDescent="0.2">
      <c r="A540" s="32" t="str">
        <f t="shared" si="16"/>
        <v xml:space="preserve"> UNIT </v>
      </c>
      <c r="B540" s="130">
        <v>522</v>
      </c>
      <c r="C540" s="197"/>
      <c r="D540" s="398"/>
      <c r="E540" s="398"/>
      <c r="F540" s="398"/>
      <c r="G540" s="399"/>
      <c r="H540" s="398"/>
      <c r="I540" s="400"/>
      <c r="J540" s="400"/>
      <c r="K540" s="401"/>
      <c r="L540" s="398"/>
      <c r="M540" s="398"/>
      <c r="N540" s="398"/>
      <c r="O540" s="402"/>
      <c r="P540" s="402"/>
      <c r="Q540" s="171" t="str">
        <f>Calculator!M524</f>
        <v/>
      </c>
      <c r="R540" s="340" t="str">
        <f t="shared" si="17"/>
        <v/>
      </c>
      <c r="S540" s="380" t="str" cm="1">
        <f t="array" ref="S540">_xlfn.IFS(Q540="YES",IF(G540&lt;=Calculator!AS524*97%,"",IF(G540&gt;=Calculator!AS524*97%,ROUNDUP(Calculator!AS524*97%,0),ROUNDUP(Calculator!AS524*97%,0))),Q540="NO","",Q540="NA","",Q540="","")</f>
        <v/>
      </c>
      <c r="T540" s="381" cm="1">
        <f t="array" ref="T540">IF(LEN(F540)=0,2,IF(SUMPRODUCT(($F$19:$F$1518=F540)*($C$19:$C$1518=C540))&gt;1, 1, 0))</f>
        <v>2</v>
      </c>
      <c r="U540" s="381">
        <f t="array" ref="U540">IFERROR(1/SUMPRODUCT(($F$19:$F$1518=F540)*($C$19:$C$1518=C540)), IF(LEN(F540)&gt;0, 1, ""))</f>
        <v>6.6755674232309744E-4</v>
      </c>
      <c r="V540" s="382" t="str">
        <f>IF(H540="","",VALUE(IFERROR(CHOOSE(MATCH(H540,{0,1,2,3,4,5},0),2.5,3.5,4.5,5.5,6.5,7.5),"")))</f>
        <v/>
      </c>
      <c r="W540" s="382" t="str">
        <f>IF(AND(I540="YES",COUNTIFS(F$19:F540,F540,I$19:I540,"YES")=1),1,"")</f>
        <v/>
      </c>
      <c r="Z540" s="32"/>
    </row>
    <row r="541" spans="1:26" ht="12.95" customHeight="1" x14ac:dyDescent="0.2">
      <c r="A541" s="32" t="str">
        <f t="shared" si="16"/>
        <v xml:space="preserve"> UNIT </v>
      </c>
      <c r="B541" s="130">
        <v>523</v>
      </c>
      <c r="C541" s="197"/>
      <c r="D541" s="398"/>
      <c r="E541" s="398"/>
      <c r="F541" s="398"/>
      <c r="G541" s="399"/>
      <c r="H541" s="398"/>
      <c r="I541" s="400"/>
      <c r="J541" s="400"/>
      <c r="K541" s="401"/>
      <c r="L541" s="398"/>
      <c r="M541" s="398"/>
      <c r="N541" s="398"/>
      <c r="O541" s="402"/>
      <c r="P541" s="402"/>
      <c r="Q541" s="171" t="str">
        <f>Calculator!M525</f>
        <v/>
      </c>
      <c r="R541" s="340" t="str">
        <f t="shared" si="17"/>
        <v/>
      </c>
      <c r="S541" s="380" t="str" cm="1">
        <f t="array" ref="S541">_xlfn.IFS(Q541="YES",IF(G541&lt;=Calculator!AS525*97%,"",IF(G541&gt;=Calculator!AS525*97%,ROUNDUP(Calculator!AS525*97%,0),ROUNDUP(Calculator!AS525*97%,0))),Q541="NO","",Q541="NA","",Q541="","")</f>
        <v/>
      </c>
      <c r="T541" s="381" cm="1">
        <f t="array" ref="T541">IF(LEN(F541)=0,2,IF(SUMPRODUCT(($F$19:$F$1518=F541)*($C$19:$C$1518=C541))&gt;1, 1, 0))</f>
        <v>2</v>
      </c>
      <c r="U541" s="381">
        <f t="array" ref="U541">IFERROR(1/SUMPRODUCT(($F$19:$F$1518=F541)*($C$19:$C$1518=C541)), IF(LEN(F541)&gt;0, 1, ""))</f>
        <v>6.6755674232309744E-4</v>
      </c>
      <c r="V541" s="382" t="str">
        <f>IF(H541="","",VALUE(IFERROR(CHOOSE(MATCH(H541,{0,1,2,3,4,5},0),2.5,3.5,4.5,5.5,6.5,7.5),"")))</f>
        <v/>
      </c>
      <c r="W541" s="382" t="str">
        <f>IF(AND(I541="YES",COUNTIFS(F$19:F541,F541,I$19:I541,"YES")=1),1,"")</f>
        <v/>
      </c>
      <c r="Z541" s="32"/>
    </row>
    <row r="542" spans="1:26" ht="12.95" customHeight="1" x14ac:dyDescent="0.2">
      <c r="A542" s="32" t="str">
        <f t="shared" si="16"/>
        <v xml:space="preserve"> UNIT </v>
      </c>
      <c r="B542" s="130">
        <v>524</v>
      </c>
      <c r="C542" s="197"/>
      <c r="D542" s="398"/>
      <c r="E542" s="398"/>
      <c r="F542" s="398"/>
      <c r="G542" s="399"/>
      <c r="H542" s="398"/>
      <c r="I542" s="400"/>
      <c r="J542" s="400"/>
      <c r="K542" s="401"/>
      <c r="L542" s="398"/>
      <c r="M542" s="398"/>
      <c r="N542" s="398"/>
      <c r="O542" s="402"/>
      <c r="P542" s="402"/>
      <c r="Q542" s="171" t="str">
        <f>Calculator!M526</f>
        <v/>
      </c>
      <c r="R542" s="340" t="str">
        <f t="shared" si="17"/>
        <v/>
      </c>
      <c r="S542" s="380" t="str" cm="1">
        <f t="array" ref="S542">_xlfn.IFS(Q542="YES",IF(G542&lt;=Calculator!AS526*97%,"",IF(G542&gt;=Calculator!AS526*97%,ROUNDUP(Calculator!AS526*97%,0),ROUNDUP(Calculator!AS526*97%,0))),Q542="NO","",Q542="NA","",Q542="","")</f>
        <v/>
      </c>
      <c r="T542" s="381" cm="1">
        <f t="array" ref="T542">IF(LEN(F542)=0,2,IF(SUMPRODUCT(($F$19:$F$1518=F542)*($C$19:$C$1518=C542))&gt;1, 1, 0))</f>
        <v>2</v>
      </c>
      <c r="U542" s="381">
        <f t="array" ref="U542">IFERROR(1/SUMPRODUCT(($F$19:$F$1518=F542)*($C$19:$C$1518=C542)), IF(LEN(F542)&gt;0, 1, ""))</f>
        <v>6.6755674232309744E-4</v>
      </c>
      <c r="V542" s="382" t="str">
        <f>IF(H542="","",VALUE(IFERROR(CHOOSE(MATCH(H542,{0,1,2,3,4,5},0),2.5,3.5,4.5,5.5,6.5,7.5),"")))</f>
        <v/>
      </c>
      <c r="W542" s="382" t="str">
        <f>IF(AND(I542="YES",COUNTIFS(F$19:F542,F542,I$19:I542,"YES")=1),1,"")</f>
        <v/>
      </c>
      <c r="Z542" s="32"/>
    </row>
    <row r="543" spans="1:26" ht="12.95" customHeight="1" x14ac:dyDescent="0.2">
      <c r="A543" s="32" t="str">
        <f t="shared" si="16"/>
        <v xml:space="preserve"> UNIT </v>
      </c>
      <c r="B543" s="130">
        <v>525</v>
      </c>
      <c r="C543" s="197"/>
      <c r="D543" s="398"/>
      <c r="E543" s="398"/>
      <c r="F543" s="398"/>
      <c r="G543" s="399"/>
      <c r="H543" s="398"/>
      <c r="I543" s="400"/>
      <c r="J543" s="400"/>
      <c r="K543" s="401"/>
      <c r="L543" s="398"/>
      <c r="M543" s="398"/>
      <c r="N543" s="398"/>
      <c r="O543" s="402"/>
      <c r="P543" s="402"/>
      <c r="Q543" s="171" t="str">
        <f>Calculator!M527</f>
        <v/>
      </c>
      <c r="R543" s="340" t="str">
        <f t="shared" si="17"/>
        <v/>
      </c>
      <c r="S543" s="380" t="str" cm="1">
        <f t="array" ref="S543">_xlfn.IFS(Q543="YES",IF(G543&lt;=Calculator!AS527*97%,"",IF(G543&gt;=Calculator!AS527*97%,ROUNDUP(Calculator!AS527*97%,0),ROUNDUP(Calculator!AS527*97%,0))),Q543="NO","",Q543="NA","",Q543="","")</f>
        <v/>
      </c>
      <c r="T543" s="381" cm="1">
        <f t="array" ref="T543">IF(LEN(F543)=0,2,IF(SUMPRODUCT(($F$19:$F$1518=F543)*($C$19:$C$1518=C543))&gt;1, 1, 0))</f>
        <v>2</v>
      </c>
      <c r="U543" s="381">
        <f t="array" ref="U543">IFERROR(1/SUMPRODUCT(($F$19:$F$1518=F543)*($C$19:$C$1518=C543)), IF(LEN(F543)&gt;0, 1, ""))</f>
        <v>6.6755674232309744E-4</v>
      </c>
      <c r="V543" s="382" t="str">
        <f>IF(H543="","",VALUE(IFERROR(CHOOSE(MATCH(H543,{0,1,2,3,4,5},0),2.5,3.5,4.5,5.5,6.5,7.5),"")))</f>
        <v/>
      </c>
      <c r="W543" s="382" t="str">
        <f>IF(AND(I543="YES",COUNTIFS(F$19:F543,F543,I$19:I543,"YES")=1),1,"")</f>
        <v/>
      </c>
      <c r="Z543" s="32"/>
    </row>
    <row r="544" spans="1:26" ht="12.95" customHeight="1" x14ac:dyDescent="0.2">
      <c r="A544" s="32" t="str">
        <f t="shared" si="16"/>
        <v xml:space="preserve"> UNIT </v>
      </c>
      <c r="B544" s="130">
        <v>526</v>
      </c>
      <c r="C544" s="197"/>
      <c r="D544" s="398"/>
      <c r="E544" s="398"/>
      <c r="F544" s="398"/>
      <c r="G544" s="399"/>
      <c r="H544" s="398"/>
      <c r="I544" s="400"/>
      <c r="J544" s="400"/>
      <c r="K544" s="401"/>
      <c r="L544" s="398"/>
      <c r="M544" s="398"/>
      <c r="N544" s="398"/>
      <c r="O544" s="402"/>
      <c r="P544" s="402"/>
      <c r="Q544" s="171" t="str">
        <f>Calculator!M528</f>
        <v/>
      </c>
      <c r="R544" s="340" t="str">
        <f t="shared" si="17"/>
        <v/>
      </c>
      <c r="S544" s="380" t="str" cm="1">
        <f t="array" ref="S544">_xlfn.IFS(Q544="YES",IF(G544&lt;=Calculator!AS528*97%,"",IF(G544&gt;=Calculator!AS528*97%,ROUNDUP(Calculator!AS528*97%,0),ROUNDUP(Calculator!AS528*97%,0))),Q544="NO","",Q544="NA","",Q544="","")</f>
        <v/>
      </c>
      <c r="T544" s="381" cm="1">
        <f t="array" ref="T544">IF(LEN(F544)=0,2,IF(SUMPRODUCT(($F$19:$F$1518=F544)*($C$19:$C$1518=C544))&gt;1, 1, 0))</f>
        <v>2</v>
      </c>
      <c r="U544" s="381">
        <f t="array" ref="U544">IFERROR(1/SUMPRODUCT(($F$19:$F$1518=F544)*($C$19:$C$1518=C544)), IF(LEN(F544)&gt;0, 1, ""))</f>
        <v>6.6755674232309744E-4</v>
      </c>
      <c r="V544" s="382" t="str">
        <f>IF(H544="","",VALUE(IFERROR(CHOOSE(MATCH(H544,{0,1,2,3,4,5},0),2.5,3.5,4.5,5.5,6.5,7.5),"")))</f>
        <v/>
      </c>
      <c r="W544" s="382" t="str">
        <f>IF(AND(I544="YES",COUNTIFS(F$19:F544,F544,I$19:I544,"YES")=1),1,"")</f>
        <v/>
      </c>
      <c r="Z544" s="32"/>
    </row>
    <row r="545" spans="1:26" ht="12.95" customHeight="1" x14ac:dyDescent="0.2">
      <c r="A545" s="32" t="str">
        <f t="shared" si="16"/>
        <v xml:space="preserve"> UNIT </v>
      </c>
      <c r="B545" s="130">
        <v>527</v>
      </c>
      <c r="C545" s="197"/>
      <c r="D545" s="398"/>
      <c r="E545" s="398"/>
      <c r="F545" s="398"/>
      <c r="G545" s="399"/>
      <c r="H545" s="398"/>
      <c r="I545" s="400"/>
      <c r="J545" s="400"/>
      <c r="K545" s="401"/>
      <c r="L545" s="398"/>
      <c r="M545" s="398"/>
      <c r="N545" s="398"/>
      <c r="O545" s="402"/>
      <c r="P545" s="402"/>
      <c r="Q545" s="171" t="str">
        <f>Calculator!M529</f>
        <v/>
      </c>
      <c r="R545" s="340" t="str">
        <f t="shared" si="17"/>
        <v/>
      </c>
      <c r="S545" s="380" t="str" cm="1">
        <f t="array" ref="S545">_xlfn.IFS(Q545="YES",IF(G545&lt;=Calculator!AS529*97%,"",IF(G545&gt;=Calculator!AS529*97%,ROUNDUP(Calculator!AS529*97%,0),ROUNDUP(Calculator!AS529*97%,0))),Q545="NO","",Q545="NA","",Q545="","")</f>
        <v/>
      </c>
      <c r="T545" s="381" cm="1">
        <f t="array" ref="T545">IF(LEN(F545)=0,2,IF(SUMPRODUCT(($F$19:$F$1518=F545)*($C$19:$C$1518=C545))&gt;1, 1, 0))</f>
        <v>2</v>
      </c>
      <c r="U545" s="381">
        <f t="array" ref="U545">IFERROR(1/SUMPRODUCT(($F$19:$F$1518=F545)*($C$19:$C$1518=C545)), IF(LEN(F545)&gt;0, 1, ""))</f>
        <v>6.6755674232309744E-4</v>
      </c>
      <c r="V545" s="382" t="str">
        <f>IF(H545="","",VALUE(IFERROR(CHOOSE(MATCH(H545,{0,1,2,3,4,5},0),2.5,3.5,4.5,5.5,6.5,7.5),"")))</f>
        <v/>
      </c>
      <c r="W545" s="382" t="str">
        <f>IF(AND(I545="YES",COUNTIFS(F$19:F545,F545,I$19:I545,"YES")=1),1,"")</f>
        <v/>
      </c>
      <c r="Z545" s="32"/>
    </row>
    <row r="546" spans="1:26" ht="12.95" customHeight="1" x14ac:dyDescent="0.2">
      <c r="A546" s="32" t="str">
        <f t="shared" si="16"/>
        <v xml:space="preserve"> UNIT </v>
      </c>
      <c r="B546" s="130">
        <v>528</v>
      </c>
      <c r="C546" s="197"/>
      <c r="D546" s="398"/>
      <c r="E546" s="398"/>
      <c r="F546" s="398"/>
      <c r="G546" s="399"/>
      <c r="H546" s="398"/>
      <c r="I546" s="400"/>
      <c r="J546" s="400"/>
      <c r="K546" s="401"/>
      <c r="L546" s="398"/>
      <c r="M546" s="398"/>
      <c r="N546" s="398"/>
      <c r="O546" s="402"/>
      <c r="P546" s="402"/>
      <c r="Q546" s="171" t="str">
        <f>Calculator!M530</f>
        <v/>
      </c>
      <c r="R546" s="340" t="str">
        <f t="shared" si="17"/>
        <v/>
      </c>
      <c r="S546" s="380" t="str" cm="1">
        <f t="array" ref="S546">_xlfn.IFS(Q546="YES",IF(G546&lt;=Calculator!AS530*97%,"",IF(G546&gt;=Calculator!AS530*97%,ROUNDUP(Calculator!AS530*97%,0),ROUNDUP(Calculator!AS530*97%,0))),Q546="NO","",Q546="NA","",Q546="","")</f>
        <v/>
      </c>
      <c r="T546" s="381" cm="1">
        <f t="array" ref="T546">IF(LEN(F546)=0,2,IF(SUMPRODUCT(($F$19:$F$1518=F546)*($C$19:$C$1518=C546))&gt;1, 1, 0))</f>
        <v>2</v>
      </c>
      <c r="U546" s="381">
        <f t="array" ref="U546">IFERROR(1/SUMPRODUCT(($F$19:$F$1518=F546)*($C$19:$C$1518=C546)), IF(LEN(F546)&gt;0, 1, ""))</f>
        <v>6.6755674232309744E-4</v>
      </c>
      <c r="V546" s="382" t="str">
        <f>IF(H546="","",VALUE(IFERROR(CHOOSE(MATCH(H546,{0,1,2,3,4,5},0),2.5,3.5,4.5,5.5,6.5,7.5),"")))</f>
        <v/>
      </c>
      <c r="W546" s="382" t="str">
        <f>IF(AND(I546="YES",COUNTIFS(F$19:F546,F546,I$19:I546,"YES")=1),1,"")</f>
        <v/>
      </c>
      <c r="Z546" s="32"/>
    </row>
    <row r="547" spans="1:26" ht="12.95" customHeight="1" x14ac:dyDescent="0.2">
      <c r="A547" s="32" t="str">
        <f t="shared" si="16"/>
        <v xml:space="preserve"> UNIT </v>
      </c>
      <c r="B547" s="130">
        <v>529</v>
      </c>
      <c r="C547" s="197"/>
      <c r="D547" s="398"/>
      <c r="E547" s="398"/>
      <c r="F547" s="398"/>
      <c r="G547" s="399"/>
      <c r="H547" s="398"/>
      <c r="I547" s="400"/>
      <c r="J547" s="400"/>
      <c r="K547" s="401"/>
      <c r="L547" s="398"/>
      <c r="M547" s="398"/>
      <c r="N547" s="398"/>
      <c r="O547" s="402"/>
      <c r="P547" s="402"/>
      <c r="Q547" s="171" t="str">
        <f>Calculator!M531</f>
        <v/>
      </c>
      <c r="R547" s="340" t="str">
        <f t="shared" si="17"/>
        <v/>
      </c>
      <c r="S547" s="380" t="str" cm="1">
        <f t="array" ref="S547">_xlfn.IFS(Q547="YES",IF(G547&lt;=Calculator!AS531*97%,"",IF(G547&gt;=Calculator!AS531*97%,ROUNDUP(Calculator!AS531*97%,0),ROUNDUP(Calculator!AS531*97%,0))),Q547="NO","",Q547="NA","",Q547="","")</f>
        <v/>
      </c>
      <c r="T547" s="381" cm="1">
        <f t="array" ref="T547">IF(LEN(F547)=0,2,IF(SUMPRODUCT(($F$19:$F$1518=F547)*($C$19:$C$1518=C547))&gt;1, 1, 0))</f>
        <v>2</v>
      </c>
      <c r="U547" s="381">
        <f t="array" ref="U547">IFERROR(1/SUMPRODUCT(($F$19:$F$1518=F547)*($C$19:$C$1518=C547)), IF(LEN(F547)&gt;0, 1, ""))</f>
        <v>6.6755674232309744E-4</v>
      </c>
      <c r="V547" s="382" t="str">
        <f>IF(H547="","",VALUE(IFERROR(CHOOSE(MATCH(H547,{0,1,2,3,4,5},0),2.5,3.5,4.5,5.5,6.5,7.5),"")))</f>
        <v/>
      </c>
      <c r="W547" s="382" t="str">
        <f>IF(AND(I547="YES",COUNTIFS(F$19:F547,F547,I$19:I547,"YES")=1),1,"")</f>
        <v/>
      </c>
      <c r="Z547" s="32"/>
    </row>
    <row r="548" spans="1:26" ht="12.95" customHeight="1" x14ac:dyDescent="0.2">
      <c r="A548" s="32" t="str">
        <f t="shared" si="16"/>
        <v xml:space="preserve"> UNIT </v>
      </c>
      <c r="B548" s="130">
        <v>530</v>
      </c>
      <c r="C548" s="197"/>
      <c r="D548" s="398"/>
      <c r="E548" s="398"/>
      <c r="F548" s="398"/>
      <c r="G548" s="399"/>
      <c r="H548" s="398"/>
      <c r="I548" s="400"/>
      <c r="J548" s="400"/>
      <c r="K548" s="401"/>
      <c r="L548" s="398"/>
      <c r="M548" s="398"/>
      <c r="N548" s="398"/>
      <c r="O548" s="402"/>
      <c r="P548" s="402"/>
      <c r="Q548" s="171" t="str">
        <f>Calculator!M532</f>
        <v/>
      </c>
      <c r="R548" s="340" t="str">
        <f t="shared" si="17"/>
        <v/>
      </c>
      <c r="S548" s="380" t="str" cm="1">
        <f t="array" ref="S548">_xlfn.IFS(Q548="YES",IF(G548&lt;=Calculator!AS532*97%,"",IF(G548&gt;=Calculator!AS532*97%,ROUNDUP(Calculator!AS532*97%,0),ROUNDUP(Calculator!AS532*97%,0))),Q548="NO","",Q548="NA","",Q548="","")</f>
        <v/>
      </c>
      <c r="T548" s="381" cm="1">
        <f t="array" ref="T548">IF(LEN(F548)=0,2,IF(SUMPRODUCT(($F$19:$F$1518=F548)*($C$19:$C$1518=C548))&gt;1, 1, 0))</f>
        <v>2</v>
      </c>
      <c r="U548" s="381">
        <f t="array" ref="U548">IFERROR(1/SUMPRODUCT(($F$19:$F$1518=F548)*($C$19:$C$1518=C548)), IF(LEN(F548)&gt;0, 1, ""))</f>
        <v>6.6755674232309744E-4</v>
      </c>
      <c r="V548" s="382" t="str">
        <f>IF(H548="","",VALUE(IFERROR(CHOOSE(MATCH(H548,{0,1,2,3,4,5},0),2.5,3.5,4.5,5.5,6.5,7.5),"")))</f>
        <v/>
      </c>
      <c r="W548" s="382" t="str">
        <f>IF(AND(I548="YES",COUNTIFS(F$19:F548,F548,I$19:I548,"YES")=1),1,"")</f>
        <v/>
      </c>
      <c r="Z548" s="32"/>
    </row>
    <row r="549" spans="1:26" ht="12.95" customHeight="1" x14ac:dyDescent="0.2">
      <c r="A549" s="32" t="str">
        <f t="shared" si="16"/>
        <v xml:space="preserve"> UNIT </v>
      </c>
      <c r="B549" s="130">
        <v>531</v>
      </c>
      <c r="C549" s="197"/>
      <c r="D549" s="398"/>
      <c r="E549" s="398"/>
      <c r="F549" s="398"/>
      <c r="G549" s="399"/>
      <c r="H549" s="398"/>
      <c r="I549" s="400"/>
      <c r="J549" s="400"/>
      <c r="K549" s="401"/>
      <c r="L549" s="398"/>
      <c r="M549" s="398"/>
      <c r="N549" s="398"/>
      <c r="O549" s="402"/>
      <c r="P549" s="402"/>
      <c r="Q549" s="171" t="str">
        <f>Calculator!M533</f>
        <v/>
      </c>
      <c r="R549" s="340" t="str">
        <f t="shared" si="17"/>
        <v/>
      </c>
      <c r="S549" s="380" t="str" cm="1">
        <f t="array" ref="S549">_xlfn.IFS(Q549="YES",IF(G549&lt;=Calculator!AS533*97%,"",IF(G549&gt;=Calculator!AS533*97%,ROUNDUP(Calculator!AS533*97%,0),ROUNDUP(Calculator!AS533*97%,0))),Q549="NO","",Q549="NA","",Q549="","")</f>
        <v/>
      </c>
      <c r="T549" s="381" cm="1">
        <f t="array" ref="T549">IF(LEN(F549)=0,2,IF(SUMPRODUCT(($F$19:$F$1518=F549)*($C$19:$C$1518=C549))&gt;1, 1, 0))</f>
        <v>2</v>
      </c>
      <c r="U549" s="381">
        <f t="array" ref="U549">IFERROR(1/SUMPRODUCT(($F$19:$F$1518=F549)*($C$19:$C$1518=C549)), IF(LEN(F549)&gt;0, 1, ""))</f>
        <v>6.6755674232309744E-4</v>
      </c>
      <c r="V549" s="382" t="str">
        <f>IF(H549="","",VALUE(IFERROR(CHOOSE(MATCH(H549,{0,1,2,3,4,5},0),2.5,3.5,4.5,5.5,6.5,7.5),"")))</f>
        <v/>
      </c>
      <c r="W549" s="382" t="str">
        <f>IF(AND(I549="YES",COUNTIFS(F$19:F549,F549,I$19:I549,"YES")=1),1,"")</f>
        <v/>
      </c>
      <c r="Z549" s="32"/>
    </row>
    <row r="550" spans="1:26" ht="12.95" customHeight="1" x14ac:dyDescent="0.2">
      <c r="A550" s="32" t="str">
        <f t="shared" si="16"/>
        <v xml:space="preserve"> UNIT </v>
      </c>
      <c r="B550" s="130">
        <v>532</v>
      </c>
      <c r="C550" s="197"/>
      <c r="D550" s="398"/>
      <c r="E550" s="398"/>
      <c r="F550" s="398"/>
      <c r="G550" s="399"/>
      <c r="H550" s="398"/>
      <c r="I550" s="400"/>
      <c r="J550" s="400"/>
      <c r="K550" s="401"/>
      <c r="L550" s="398"/>
      <c r="M550" s="398"/>
      <c r="N550" s="398"/>
      <c r="O550" s="402"/>
      <c r="P550" s="402"/>
      <c r="Q550" s="171" t="str">
        <f>Calculator!M534</f>
        <v/>
      </c>
      <c r="R550" s="340" t="str">
        <f t="shared" si="17"/>
        <v/>
      </c>
      <c r="S550" s="380" t="str" cm="1">
        <f t="array" ref="S550">_xlfn.IFS(Q550="YES",IF(G550&lt;=Calculator!AS534*97%,"",IF(G550&gt;=Calculator!AS534*97%,ROUNDUP(Calculator!AS534*97%,0),ROUNDUP(Calculator!AS534*97%,0))),Q550="NO","",Q550="NA","",Q550="","")</f>
        <v/>
      </c>
      <c r="T550" s="381" cm="1">
        <f t="array" ref="T550">IF(LEN(F550)=0,2,IF(SUMPRODUCT(($F$19:$F$1518=F550)*($C$19:$C$1518=C550))&gt;1, 1, 0))</f>
        <v>2</v>
      </c>
      <c r="U550" s="381">
        <f t="array" ref="U550">IFERROR(1/SUMPRODUCT(($F$19:$F$1518=F550)*($C$19:$C$1518=C550)), IF(LEN(F550)&gt;0, 1, ""))</f>
        <v>6.6755674232309744E-4</v>
      </c>
      <c r="V550" s="382" t="str">
        <f>IF(H550="","",VALUE(IFERROR(CHOOSE(MATCH(H550,{0,1,2,3,4,5},0),2.5,3.5,4.5,5.5,6.5,7.5),"")))</f>
        <v/>
      </c>
      <c r="W550" s="382" t="str">
        <f>IF(AND(I550="YES",COUNTIFS(F$19:F550,F550,I$19:I550,"YES")=1),1,"")</f>
        <v/>
      </c>
      <c r="Z550" s="32"/>
    </row>
    <row r="551" spans="1:26" ht="12.95" customHeight="1" x14ac:dyDescent="0.2">
      <c r="A551" s="32" t="str">
        <f t="shared" si="16"/>
        <v xml:space="preserve"> UNIT </v>
      </c>
      <c r="B551" s="130">
        <v>533</v>
      </c>
      <c r="C551" s="197"/>
      <c r="D551" s="398"/>
      <c r="E551" s="398"/>
      <c r="F551" s="398"/>
      <c r="G551" s="399"/>
      <c r="H551" s="398"/>
      <c r="I551" s="400"/>
      <c r="J551" s="400"/>
      <c r="K551" s="401"/>
      <c r="L551" s="398"/>
      <c r="M551" s="398"/>
      <c r="N551" s="398"/>
      <c r="O551" s="402"/>
      <c r="P551" s="402"/>
      <c r="Q551" s="171" t="str">
        <f>Calculator!M535</f>
        <v/>
      </c>
      <c r="R551" s="340" t="str">
        <f t="shared" si="17"/>
        <v/>
      </c>
      <c r="S551" s="380" t="str" cm="1">
        <f t="array" ref="S551">_xlfn.IFS(Q551="YES",IF(G551&lt;=Calculator!AS535*97%,"",IF(G551&gt;=Calculator!AS535*97%,ROUNDUP(Calculator!AS535*97%,0),ROUNDUP(Calculator!AS535*97%,0))),Q551="NO","",Q551="NA","",Q551="","")</f>
        <v/>
      </c>
      <c r="T551" s="381" cm="1">
        <f t="array" ref="T551">IF(LEN(F551)=0,2,IF(SUMPRODUCT(($F$19:$F$1518=F551)*($C$19:$C$1518=C551))&gt;1, 1, 0))</f>
        <v>2</v>
      </c>
      <c r="U551" s="381">
        <f t="array" ref="U551">IFERROR(1/SUMPRODUCT(($F$19:$F$1518=F551)*($C$19:$C$1518=C551)), IF(LEN(F551)&gt;0, 1, ""))</f>
        <v>6.6755674232309744E-4</v>
      </c>
      <c r="V551" s="382" t="str">
        <f>IF(H551="","",VALUE(IFERROR(CHOOSE(MATCH(H551,{0,1,2,3,4,5},0),2.5,3.5,4.5,5.5,6.5,7.5),"")))</f>
        <v/>
      </c>
      <c r="W551" s="382" t="str">
        <f>IF(AND(I551="YES",COUNTIFS(F$19:F551,F551,I$19:I551,"YES")=1),1,"")</f>
        <v/>
      </c>
      <c r="Z551" s="32"/>
    </row>
    <row r="552" spans="1:26" ht="12.95" customHeight="1" x14ac:dyDescent="0.2">
      <c r="A552" s="32" t="str">
        <f t="shared" si="16"/>
        <v xml:space="preserve"> UNIT </v>
      </c>
      <c r="B552" s="130">
        <v>534</v>
      </c>
      <c r="C552" s="197"/>
      <c r="D552" s="398"/>
      <c r="E552" s="398"/>
      <c r="F552" s="398"/>
      <c r="G552" s="399"/>
      <c r="H552" s="398"/>
      <c r="I552" s="400"/>
      <c r="J552" s="400"/>
      <c r="K552" s="401"/>
      <c r="L552" s="398"/>
      <c r="M552" s="398"/>
      <c r="N552" s="398"/>
      <c r="O552" s="402"/>
      <c r="P552" s="402"/>
      <c r="Q552" s="171" t="str">
        <f>Calculator!M536</f>
        <v/>
      </c>
      <c r="R552" s="340" t="str">
        <f t="shared" si="17"/>
        <v/>
      </c>
      <c r="S552" s="380" t="str" cm="1">
        <f t="array" ref="S552">_xlfn.IFS(Q552="YES",IF(G552&lt;=Calculator!AS536*97%,"",IF(G552&gt;=Calculator!AS536*97%,ROUNDUP(Calculator!AS536*97%,0),ROUNDUP(Calculator!AS536*97%,0))),Q552="NO","",Q552="NA","",Q552="","")</f>
        <v/>
      </c>
      <c r="T552" s="381" cm="1">
        <f t="array" ref="T552">IF(LEN(F552)=0,2,IF(SUMPRODUCT(($F$19:$F$1518=F552)*($C$19:$C$1518=C552))&gt;1, 1, 0))</f>
        <v>2</v>
      </c>
      <c r="U552" s="381">
        <f t="array" ref="U552">IFERROR(1/SUMPRODUCT(($F$19:$F$1518=F552)*($C$19:$C$1518=C552)), IF(LEN(F552)&gt;0, 1, ""))</f>
        <v>6.6755674232309744E-4</v>
      </c>
      <c r="V552" s="382" t="str">
        <f>IF(H552="","",VALUE(IFERROR(CHOOSE(MATCH(H552,{0,1,2,3,4,5},0),2.5,3.5,4.5,5.5,6.5,7.5),"")))</f>
        <v/>
      </c>
      <c r="W552" s="382" t="str">
        <f>IF(AND(I552="YES",COUNTIFS(F$19:F552,F552,I$19:I552,"YES")=1),1,"")</f>
        <v/>
      </c>
      <c r="Z552" s="32"/>
    </row>
    <row r="553" spans="1:26" ht="12.95" customHeight="1" x14ac:dyDescent="0.2">
      <c r="A553" s="32" t="str">
        <f t="shared" si="16"/>
        <v xml:space="preserve"> UNIT </v>
      </c>
      <c r="B553" s="130">
        <v>535</v>
      </c>
      <c r="C553" s="197"/>
      <c r="D553" s="398"/>
      <c r="E553" s="398"/>
      <c r="F553" s="398"/>
      <c r="G553" s="399"/>
      <c r="H553" s="398"/>
      <c r="I553" s="400"/>
      <c r="J553" s="400"/>
      <c r="K553" s="401"/>
      <c r="L553" s="398"/>
      <c r="M553" s="398"/>
      <c r="N553" s="398"/>
      <c r="O553" s="402"/>
      <c r="P553" s="402"/>
      <c r="Q553" s="171" t="str">
        <f>Calculator!M537</f>
        <v/>
      </c>
      <c r="R553" s="340" t="str">
        <f t="shared" si="17"/>
        <v/>
      </c>
      <c r="S553" s="380" t="str" cm="1">
        <f t="array" ref="S553">_xlfn.IFS(Q553="YES",IF(G553&lt;=Calculator!AS537*97%,"",IF(G553&gt;=Calculator!AS537*97%,ROUNDUP(Calculator!AS537*97%,0),ROUNDUP(Calculator!AS537*97%,0))),Q553="NO","",Q553="NA","",Q553="","")</f>
        <v/>
      </c>
      <c r="T553" s="381" cm="1">
        <f t="array" ref="T553">IF(LEN(F553)=0,2,IF(SUMPRODUCT(($F$19:$F$1518=F553)*($C$19:$C$1518=C553))&gt;1, 1, 0))</f>
        <v>2</v>
      </c>
      <c r="U553" s="381">
        <f t="array" ref="U553">IFERROR(1/SUMPRODUCT(($F$19:$F$1518=F553)*($C$19:$C$1518=C553)), IF(LEN(F553)&gt;0, 1, ""))</f>
        <v>6.6755674232309744E-4</v>
      </c>
      <c r="V553" s="382" t="str">
        <f>IF(H553="","",VALUE(IFERROR(CHOOSE(MATCH(H553,{0,1,2,3,4,5},0),2.5,3.5,4.5,5.5,6.5,7.5),"")))</f>
        <v/>
      </c>
      <c r="W553" s="382" t="str">
        <f>IF(AND(I553="YES",COUNTIFS(F$19:F553,F553,I$19:I553,"YES")=1),1,"")</f>
        <v/>
      </c>
      <c r="Z553" s="32"/>
    </row>
    <row r="554" spans="1:26" ht="12.95" customHeight="1" x14ac:dyDescent="0.2">
      <c r="A554" s="32" t="str">
        <f t="shared" si="16"/>
        <v xml:space="preserve"> UNIT </v>
      </c>
      <c r="B554" s="130">
        <v>536</v>
      </c>
      <c r="C554" s="197"/>
      <c r="D554" s="398"/>
      <c r="E554" s="398"/>
      <c r="F554" s="398"/>
      <c r="G554" s="399"/>
      <c r="H554" s="398"/>
      <c r="I554" s="400"/>
      <c r="J554" s="400"/>
      <c r="K554" s="401"/>
      <c r="L554" s="398"/>
      <c r="M554" s="398"/>
      <c r="N554" s="398"/>
      <c r="O554" s="402"/>
      <c r="P554" s="402"/>
      <c r="Q554" s="171" t="str">
        <f>Calculator!M538</f>
        <v/>
      </c>
      <c r="R554" s="340" t="str">
        <f t="shared" si="17"/>
        <v/>
      </c>
      <c r="S554" s="380" t="str" cm="1">
        <f t="array" ref="S554">_xlfn.IFS(Q554="YES",IF(G554&lt;=Calculator!AS538*97%,"",IF(G554&gt;=Calculator!AS538*97%,ROUNDUP(Calculator!AS538*97%,0),ROUNDUP(Calculator!AS538*97%,0))),Q554="NO","",Q554="NA","",Q554="","")</f>
        <v/>
      </c>
      <c r="T554" s="381" cm="1">
        <f t="array" ref="T554">IF(LEN(F554)=0,2,IF(SUMPRODUCT(($F$19:$F$1518=F554)*($C$19:$C$1518=C554))&gt;1, 1, 0))</f>
        <v>2</v>
      </c>
      <c r="U554" s="381">
        <f t="array" ref="U554">IFERROR(1/SUMPRODUCT(($F$19:$F$1518=F554)*($C$19:$C$1518=C554)), IF(LEN(F554)&gt;0, 1, ""))</f>
        <v>6.6755674232309744E-4</v>
      </c>
      <c r="V554" s="382" t="str">
        <f>IF(H554="","",VALUE(IFERROR(CHOOSE(MATCH(H554,{0,1,2,3,4,5},0),2.5,3.5,4.5,5.5,6.5,7.5),"")))</f>
        <v/>
      </c>
      <c r="W554" s="382" t="str">
        <f>IF(AND(I554="YES",COUNTIFS(F$19:F554,F554,I$19:I554,"YES")=1),1,"")</f>
        <v/>
      </c>
      <c r="Z554" s="32"/>
    </row>
    <row r="555" spans="1:26" ht="12.95" customHeight="1" x14ac:dyDescent="0.2">
      <c r="A555" s="32" t="str">
        <f t="shared" si="16"/>
        <v xml:space="preserve"> UNIT </v>
      </c>
      <c r="B555" s="130">
        <v>537</v>
      </c>
      <c r="C555" s="197"/>
      <c r="D555" s="398"/>
      <c r="E555" s="398"/>
      <c r="F555" s="398"/>
      <c r="G555" s="399"/>
      <c r="H555" s="398"/>
      <c r="I555" s="400"/>
      <c r="J555" s="400"/>
      <c r="K555" s="401"/>
      <c r="L555" s="398"/>
      <c r="M555" s="398"/>
      <c r="N555" s="398"/>
      <c r="O555" s="402"/>
      <c r="P555" s="402"/>
      <c r="Q555" s="171" t="str">
        <f>Calculator!M539</f>
        <v/>
      </c>
      <c r="R555" s="340" t="str">
        <f t="shared" si="17"/>
        <v/>
      </c>
      <c r="S555" s="380" t="str" cm="1">
        <f t="array" ref="S555">_xlfn.IFS(Q555="YES",IF(G555&lt;=Calculator!AS539*97%,"",IF(G555&gt;=Calculator!AS539*97%,ROUNDUP(Calculator!AS539*97%,0),ROUNDUP(Calculator!AS539*97%,0))),Q555="NO","",Q555="NA","",Q555="","")</f>
        <v/>
      </c>
      <c r="T555" s="381" cm="1">
        <f t="array" ref="T555">IF(LEN(F555)=0,2,IF(SUMPRODUCT(($F$19:$F$1518=F555)*($C$19:$C$1518=C555))&gt;1, 1, 0))</f>
        <v>2</v>
      </c>
      <c r="U555" s="381">
        <f t="array" ref="U555">IFERROR(1/SUMPRODUCT(($F$19:$F$1518=F555)*($C$19:$C$1518=C555)), IF(LEN(F555)&gt;0, 1, ""))</f>
        <v>6.6755674232309744E-4</v>
      </c>
      <c r="V555" s="382" t="str">
        <f>IF(H555="","",VALUE(IFERROR(CHOOSE(MATCH(H555,{0,1,2,3,4,5},0),2.5,3.5,4.5,5.5,6.5,7.5),"")))</f>
        <v/>
      </c>
      <c r="W555" s="382" t="str">
        <f>IF(AND(I555="YES",COUNTIFS(F$19:F555,F555,I$19:I555,"YES")=1),1,"")</f>
        <v/>
      </c>
      <c r="Z555" s="32"/>
    </row>
    <row r="556" spans="1:26" ht="12.95" customHeight="1" x14ac:dyDescent="0.2">
      <c r="A556" s="32" t="str">
        <f t="shared" si="16"/>
        <v xml:space="preserve"> UNIT </v>
      </c>
      <c r="B556" s="130">
        <v>538</v>
      </c>
      <c r="C556" s="197"/>
      <c r="D556" s="398"/>
      <c r="E556" s="398"/>
      <c r="F556" s="398"/>
      <c r="G556" s="399"/>
      <c r="H556" s="398"/>
      <c r="I556" s="400"/>
      <c r="J556" s="400"/>
      <c r="K556" s="401"/>
      <c r="L556" s="398"/>
      <c r="M556" s="398"/>
      <c r="N556" s="398"/>
      <c r="O556" s="402"/>
      <c r="P556" s="402"/>
      <c r="Q556" s="171" t="str">
        <f>Calculator!M540</f>
        <v/>
      </c>
      <c r="R556" s="340" t="str">
        <f t="shared" si="17"/>
        <v/>
      </c>
      <c r="S556" s="380" t="str" cm="1">
        <f t="array" ref="S556">_xlfn.IFS(Q556="YES",IF(G556&lt;=Calculator!AS540*97%,"",IF(G556&gt;=Calculator!AS540*97%,ROUNDUP(Calculator!AS540*97%,0),ROUNDUP(Calculator!AS540*97%,0))),Q556="NO","",Q556="NA","",Q556="","")</f>
        <v/>
      </c>
      <c r="T556" s="381" cm="1">
        <f t="array" ref="T556">IF(LEN(F556)=0,2,IF(SUMPRODUCT(($F$19:$F$1518=F556)*($C$19:$C$1518=C556))&gt;1, 1, 0))</f>
        <v>2</v>
      </c>
      <c r="U556" s="381">
        <f t="array" ref="U556">IFERROR(1/SUMPRODUCT(($F$19:$F$1518=F556)*($C$19:$C$1518=C556)), IF(LEN(F556)&gt;0, 1, ""))</f>
        <v>6.6755674232309744E-4</v>
      </c>
      <c r="V556" s="382" t="str">
        <f>IF(H556="","",VALUE(IFERROR(CHOOSE(MATCH(H556,{0,1,2,3,4,5},0),2.5,3.5,4.5,5.5,6.5,7.5),"")))</f>
        <v/>
      </c>
      <c r="W556" s="382" t="str">
        <f>IF(AND(I556="YES",COUNTIFS(F$19:F556,F556,I$19:I556,"YES")=1),1,"")</f>
        <v/>
      </c>
      <c r="Z556" s="32"/>
    </row>
    <row r="557" spans="1:26" ht="12.95" customHeight="1" x14ac:dyDescent="0.2">
      <c r="A557" s="32" t="str">
        <f t="shared" si="16"/>
        <v xml:space="preserve"> UNIT </v>
      </c>
      <c r="B557" s="130">
        <v>539</v>
      </c>
      <c r="C557" s="197"/>
      <c r="D557" s="398"/>
      <c r="E557" s="398"/>
      <c r="F557" s="398"/>
      <c r="G557" s="399"/>
      <c r="H557" s="398"/>
      <c r="I557" s="400"/>
      <c r="J557" s="400"/>
      <c r="K557" s="401"/>
      <c r="L557" s="398"/>
      <c r="M557" s="398"/>
      <c r="N557" s="398"/>
      <c r="O557" s="402"/>
      <c r="P557" s="402"/>
      <c r="Q557" s="171" t="str">
        <f>Calculator!M541</f>
        <v/>
      </c>
      <c r="R557" s="340" t="str">
        <f t="shared" si="17"/>
        <v/>
      </c>
      <c r="S557" s="380" t="str" cm="1">
        <f t="array" ref="S557">_xlfn.IFS(Q557="YES",IF(G557&lt;=Calculator!AS541*97%,"",IF(G557&gt;=Calculator!AS541*97%,ROUNDUP(Calculator!AS541*97%,0),ROUNDUP(Calculator!AS541*97%,0))),Q557="NO","",Q557="NA","",Q557="","")</f>
        <v/>
      </c>
      <c r="T557" s="381" cm="1">
        <f t="array" ref="T557">IF(LEN(F557)=0,2,IF(SUMPRODUCT(($F$19:$F$1518=F557)*($C$19:$C$1518=C557))&gt;1, 1, 0))</f>
        <v>2</v>
      </c>
      <c r="U557" s="381">
        <f t="array" ref="U557">IFERROR(1/SUMPRODUCT(($F$19:$F$1518=F557)*($C$19:$C$1518=C557)), IF(LEN(F557)&gt;0, 1, ""))</f>
        <v>6.6755674232309744E-4</v>
      </c>
      <c r="V557" s="382" t="str">
        <f>IF(H557="","",VALUE(IFERROR(CHOOSE(MATCH(H557,{0,1,2,3,4,5},0),2.5,3.5,4.5,5.5,6.5,7.5),"")))</f>
        <v/>
      </c>
      <c r="W557" s="382" t="str">
        <f>IF(AND(I557="YES",COUNTIFS(F$19:F557,F557,I$19:I557,"YES")=1),1,"")</f>
        <v/>
      </c>
      <c r="Z557" s="32"/>
    </row>
    <row r="558" spans="1:26" ht="12.95" customHeight="1" x14ac:dyDescent="0.2">
      <c r="A558" s="32" t="str">
        <f t="shared" si="16"/>
        <v xml:space="preserve"> UNIT </v>
      </c>
      <c r="B558" s="130">
        <v>540</v>
      </c>
      <c r="C558" s="197"/>
      <c r="D558" s="398"/>
      <c r="E558" s="398"/>
      <c r="F558" s="398"/>
      <c r="G558" s="399"/>
      <c r="H558" s="398"/>
      <c r="I558" s="400"/>
      <c r="J558" s="400"/>
      <c r="K558" s="401"/>
      <c r="L558" s="398"/>
      <c r="M558" s="398"/>
      <c r="N558" s="398"/>
      <c r="O558" s="402"/>
      <c r="P558" s="402"/>
      <c r="Q558" s="171" t="str">
        <f>Calculator!M542</f>
        <v/>
      </c>
      <c r="R558" s="340" t="str">
        <f t="shared" si="17"/>
        <v/>
      </c>
      <c r="S558" s="380" t="str" cm="1">
        <f t="array" ref="S558">_xlfn.IFS(Q558="YES",IF(G558&lt;=Calculator!AS542*97%,"",IF(G558&gt;=Calculator!AS542*97%,ROUNDUP(Calculator!AS542*97%,0),ROUNDUP(Calculator!AS542*97%,0))),Q558="NO","",Q558="NA","",Q558="","")</f>
        <v/>
      </c>
      <c r="T558" s="381" cm="1">
        <f t="array" ref="T558">IF(LEN(F558)=0,2,IF(SUMPRODUCT(($F$19:$F$1518=F558)*($C$19:$C$1518=C558))&gt;1, 1, 0))</f>
        <v>2</v>
      </c>
      <c r="U558" s="381">
        <f t="array" ref="U558">IFERROR(1/SUMPRODUCT(($F$19:$F$1518=F558)*($C$19:$C$1518=C558)), IF(LEN(F558)&gt;0, 1, ""))</f>
        <v>6.6755674232309744E-4</v>
      </c>
      <c r="V558" s="382" t="str">
        <f>IF(H558="","",VALUE(IFERROR(CHOOSE(MATCH(H558,{0,1,2,3,4,5},0),2.5,3.5,4.5,5.5,6.5,7.5),"")))</f>
        <v/>
      </c>
      <c r="W558" s="382" t="str">
        <f>IF(AND(I558="YES",COUNTIFS(F$19:F558,F558,I$19:I558,"YES")=1),1,"")</f>
        <v/>
      </c>
      <c r="Z558" s="32"/>
    </row>
    <row r="559" spans="1:26" ht="12.95" customHeight="1" x14ac:dyDescent="0.2">
      <c r="A559" s="32" t="str">
        <f t="shared" si="16"/>
        <v xml:space="preserve"> UNIT </v>
      </c>
      <c r="B559" s="130">
        <v>541</v>
      </c>
      <c r="C559" s="197"/>
      <c r="D559" s="398"/>
      <c r="E559" s="398"/>
      <c r="F559" s="398"/>
      <c r="G559" s="399"/>
      <c r="H559" s="398"/>
      <c r="I559" s="400"/>
      <c r="J559" s="400"/>
      <c r="K559" s="401"/>
      <c r="L559" s="398"/>
      <c r="M559" s="398"/>
      <c r="N559" s="398"/>
      <c r="O559" s="402"/>
      <c r="P559" s="402"/>
      <c r="Q559" s="171" t="str">
        <f>Calculator!M543</f>
        <v/>
      </c>
      <c r="R559" s="340" t="str">
        <f t="shared" si="17"/>
        <v/>
      </c>
      <c r="S559" s="380" t="str" cm="1">
        <f t="array" ref="S559">_xlfn.IFS(Q559="YES",IF(G559&lt;=Calculator!AS543*97%,"",IF(G559&gt;=Calculator!AS543*97%,ROUNDUP(Calculator!AS543*97%,0),ROUNDUP(Calculator!AS543*97%,0))),Q559="NO","",Q559="NA","",Q559="","")</f>
        <v/>
      </c>
      <c r="T559" s="381" cm="1">
        <f t="array" ref="T559">IF(LEN(F559)=0,2,IF(SUMPRODUCT(($F$19:$F$1518=F559)*($C$19:$C$1518=C559))&gt;1, 1, 0))</f>
        <v>2</v>
      </c>
      <c r="U559" s="381">
        <f t="array" ref="U559">IFERROR(1/SUMPRODUCT(($F$19:$F$1518=F559)*($C$19:$C$1518=C559)), IF(LEN(F559)&gt;0, 1, ""))</f>
        <v>6.6755674232309744E-4</v>
      </c>
      <c r="V559" s="382" t="str">
        <f>IF(H559="","",VALUE(IFERROR(CHOOSE(MATCH(H559,{0,1,2,3,4,5},0),2.5,3.5,4.5,5.5,6.5,7.5),"")))</f>
        <v/>
      </c>
      <c r="W559" s="382" t="str">
        <f>IF(AND(I559="YES",COUNTIFS(F$19:F559,F559,I$19:I559,"YES")=1),1,"")</f>
        <v/>
      </c>
      <c r="Z559" s="32"/>
    </row>
    <row r="560" spans="1:26" ht="12.95" customHeight="1" x14ac:dyDescent="0.2">
      <c r="A560" s="32" t="str">
        <f t="shared" si="16"/>
        <v xml:space="preserve"> UNIT </v>
      </c>
      <c r="B560" s="130">
        <v>542</v>
      </c>
      <c r="C560" s="197"/>
      <c r="D560" s="398"/>
      <c r="E560" s="398"/>
      <c r="F560" s="398"/>
      <c r="G560" s="399"/>
      <c r="H560" s="398"/>
      <c r="I560" s="400"/>
      <c r="J560" s="400"/>
      <c r="K560" s="401"/>
      <c r="L560" s="398"/>
      <c r="M560" s="398"/>
      <c r="N560" s="398"/>
      <c r="O560" s="402"/>
      <c r="P560" s="402"/>
      <c r="Q560" s="171" t="str">
        <f>Calculator!M544</f>
        <v/>
      </c>
      <c r="R560" s="340" t="str">
        <f t="shared" si="17"/>
        <v/>
      </c>
      <c r="S560" s="380" t="str" cm="1">
        <f t="array" ref="S560">_xlfn.IFS(Q560="YES",IF(G560&lt;=Calculator!AS544*97%,"",IF(G560&gt;=Calculator!AS544*97%,ROUNDUP(Calculator!AS544*97%,0),ROUNDUP(Calculator!AS544*97%,0))),Q560="NO","",Q560="NA","",Q560="","")</f>
        <v/>
      </c>
      <c r="T560" s="381" cm="1">
        <f t="array" ref="T560">IF(LEN(F560)=0,2,IF(SUMPRODUCT(($F$19:$F$1518=F560)*($C$19:$C$1518=C560))&gt;1, 1, 0))</f>
        <v>2</v>
      </c>
      <c r="U560" s="381">
        <f t="array" ref="U560">IFERROR(1/SUMPRODUCT(($F$19:$F$1518=F560)*($C$19:$C$1518=C560)), IF(LEN(F560)&gt;0, 1, ""))</f>
        <v>6.6755674232309744E-4</v>
      </c>
      <c r="V560" s="382" t="str">
        <f>IF(H560="","",VALUE(IFERROR(CHOOSE(MATCH(H560,{0,1,2,3,4,5},0),2.5,3.5,4.5,5.5,6.5,7.5),"")))</f>
        <v/>
      </c>
      <c r="W560" s="382" t="str">
        <f>IF(AND(I560="YES",COUNTIFS(F$19:F560,F560,I$19:I560,"YES")=1),1,"")</f>
        <v/>
      </c>
      <c r="Z560" s="32"/>
    </row>
    <row r="561" spans="1:26" ht="12.95" customHeight="1" x14ac:dyDescent="0.2">
      <c r="A561" s="32" t="str">
        <f t="shared" si="16"/>
        <v xml:space="preserve"> UNIT </v>
      </c>
      <c r="B561" s="130">
        <v>543</v>
      </c>
      <c r="C561" s="197"/>
      <c r="D561" s="398"/>
      <c r="E561" s="398"/>
      <c r="F561" s="398"/>
      <c r="G561" s="399"/>
      <c r="H561" s="398"/>
      <c r="I561" s="400"/>
      <c r="J561" s="400"/>
      <c r="K561" s="401"/>
      <c r="L561" s="398"/>
      <c r="M561" s="398"/>
      <c r="N561" s="398"/>
      <c r="O561" s="402"/>
      <c r="P561" s="402"/>
      <c r="Q561" s="171" t="str">
        <f>Calculator!M545</f>
        <v/>
      </c>
      <c r="R561" s="340" t="str">
        <f t="shared" si="17"/>
        <v/>
      </c>
      <c r="S561" s="380" t="str" cm="1">
        <f t="array" ref="S561">_xlfn.IFS(Q561="YES",IF(G561&lt;=Calculator!AS545*97%,"",IF(G561&gt;=Calculator!AS545*97%,ROUNDUP(Calculator!AS545*97%,0),ROUNDUP(Calculator!AS545*97%,0))),Q561="NO","",Q561="NA","",Q561="","")</f>
        <v/>
      </c>
      <c r="T561" s="381" cm="1">
        <f t="array" ref="T561">IF(LEN(F561)=0,2,IF(SUMPRODUCT(($F$19:$F$1518=F561)*($C$19:$C$1518=C561))&gt;1, 1, 0))</f>
        <v>2</v>
      </c>
      <c r="U561" s="381">
        <f t="array" ref="U561">IFERROR(1/SUMPRODUCT(($F$19:$F$1518=F561)*($C$19:$C$1518=C561)), IF(LEN(F561)&gt;0, 1, ""))</f>
        <v>6.6755674232309744E-4</v>
      </c>
      <c r="V561" s="382" t="str">
        <f>IF(H561="","",VALUE(IFERROR(CHOOSE(MATCH(H561,{0,1,2,3,4,5},0),2.5,3.5,4.5,5.5,6.5,7.5),"")))</f>
        <v/>
      </c>
      <c r="W561" s="382" t="str">
        <f>IF(AND(I561="YES",COUNTIFS(F$19:F561,F561,I$19:I561,"YES")=1),1,"")</f>
        <v/>
      </c>
      <c r="Z561" s="32"/>
    </row>
    <row r="562" spans="1:26" ht="12.95" customHeight="1" x14ac:dyDescent="0.2">
      <c r="A562" s="32" t="str">
        <f t="shared" si="16"/>
        <v xml:space="preserve"> UNIT </v>
      </c>
      <c r="B562" s="130">
        <v>544</v>
      </c>
      <c r="C562" s="197"/>
      <c r="D562" s="398"/>
      <c r="E562" s="398"/>
      <c r="F562" s="398"/>
      <c r="G562" s="399"/>
      <c r="H562" s="398"/>
      <c r="I562" s="400"/>
      <c r="J562" s="400"/>
      <c r="K562" s="401"/>
      <c r="L562" s="398"/>
      <c r="M562" s="398"/>
      <c r="N562" s="398"/>
      <c r="O562" s="402"/>
      <c r="P562" s="402"/>
      <c r="Q562" s="171" t="str">
        <f>Calculator!M546</f>
        <v/>
      </c>
      <c r="R562" s="340" t="str">
        <f t="shared" si="17"/>
        <v/>
      </c>
      <c r="S562" s="380" t="str" cm="1">
        <f t="array" ref="S562">_xlfn.IFS(Q562="YES",IF(G562&lt;=Calculator!AS546*97%,"",IF(G562&gt;=Calculator!AS546*97%,ROUNDUP(Calculator!AS546*97%,0),ROUNDUP(Calculator!AS546*97%,0))),Q562="NO","",Q562="NA","",Q562="","")</f>
        <v/>
      </c>
      <c r="T562" s="381" cm="1">
        <f t="array" ref="T562">IF(LEN(F562)=0,2,IF(SUMPRODUCT(($F$19:$F$1518=F562)*($C$19:$C$1518=C562))&gt;1, 1, 0))</f>
        <v>2</v>
      </c>
      <c r="U562" s="381">
        <f t="array" ref="U562">IFERROR(1/SUMPRODUCT(($F$19:$F$1518=F562)*($C$19:$C$1518=C562)), IF(LEN(F562)&gt;0, 1, ""))</f>
        <v>6.6755674232309744E-4</v>
      </c>
      <c r="V562" s="382" t="str">
        <f>IF(H562="","",VALUE(IFERROR(CHOOSE(MATCH(H562,{0,1,2,3,4,5},0),2.5,3.5,4.5,5.5,6.5,7.5),"")))</f>
        <v/>
      </c>
      <c r="W562" s="382" t="str">
        <f>IF(AND(I562="YES",COUNTIFS(F$19:F562,F562,I$19:I562,"YES")=1),1,"")</f>
        <v/>
      </c>
      <c r="Z562" s="32"/>
    </row>
    <row r="563" spans="1:26" ht="12.95" customHeight="1" x14ac:dyDescent="0.2">
      <c r="A563" s="32" t="str">
        <f t="shared" si="16"/>
        <v xml:space="preserve"> UNIT </v>
      </c>
      <c r="B563" s="130">
        <v>545</v>
      </c>
      <c r="C563" s="197"/>
      <c r="D563" s="398"/>
      <c r="E563" s="398"/>
      <c r="F563" s="398"/>
      <c r="G563" s="399"/>
      <c r="H563" s="398"/>
      <c r="I563" s="400"/>
      <c r="J563" s="400"/>
      <c r="K563" s="401"/>
      <c r="L563" s="398"/>
      <c r="M563" s="398"/>
      <c r="N563" s="398"/>
      <c r="O563" s="402"/>
      <c r="P563" s="402"/>
      <c r="Q563" s="171" t="str">
        <f>Calculator!M547</f>
        <v/>
      </c>
      <c r="R563" s="340" t="str">
        <f t="shared" si="17"/>
        <v/>
      </c>
      <c r="S563" s="380" t="str" cm="1">
        <f t="array" ref="S563">_xlfn.IFS(Q563="YES",IF(G563&lt;=Calculator!AS547*97%,"",IF(G563&gt;=Calculator!AS547*97%,ROUNDUP(Calculator!AS547*97%,0),ROUNDUP(Calculator!AS547*97%,0))),Q563="NO","",Q563="NA","",Q563="","")</f>
        <v/>
      </c>
      <c r="T563" s="381" cm="1">
        <f t="array" ref="T563">IF(LEN(F563)=0,2,IF(SUMPRODUCT(($F$19:$F$1518=F563)*($C$19:$C$1518=C563))&gt;1, 1, 0))</f>
        <v>2</v>
      </c>
      <c r="U563" s="381">
        <f t="array" ref="U563">IFERROR(1/SUMPRODUCT(($F$19:$F$1518=F563)*($C$19:$C$1518=C563)), IF(LEN(F563)&gt;0, 1, ""))</f>
        <v>6.6755674232309744E-4</v>
      </c>
      <c r="V563" s="382" t="str">
        <f>IF(H563="","",VALUE(IFERROR(CHOOSE(MATCH(H563,{0,1,2,3,4,5},0),2.5,3.5,4.5,5.5,6.5,7.5),"")))</f>
        <v/>
      </c>
      <c r="W563" s="382" t="str">
        <f>IF(AND(I563="YES",COUNTIFS(F$19:F563,F563,I$19:I563,"YES")=1),1,"")</f>
        <v/>
      </c>
      <c r="Z563" s="32"/>
    </row>
    <row r="564" spans="1:26" ht="12.95" customHeight="1" x14ac:dyDescent="0.2">
      <c r="A564" s="32" t="str">
        <f t="shared" si="16"/>
        <v xml:space="preserve"> UNIT </v>
      </c>
      <c r="B564" s="130">
        <v>546</v>
      </c>
      <c r="C564" s="197"/>
      <c r="D564" s="398"/>
      <c r="E564" s="398"/>
      <c r="F564" s="398"/>
      <c r="G564" s="399"/>
      <c r="H564" s="398"/>
      <c r="I564" s="400"/>
      <c r="J564" s="400"/>
      <c r="K564" s="401"/>
      <c r="L564" s="398"/>
      <c r="M564" s="398"/>
      <c r="N564" s="398"/>
      <c r="O564" s="402"/>
      <c r="P564" s="402"/>
      <c r="Q564" s="171" t="str">
        <f>Calculator!M548</f>
        <v/>
      </c>
      <c r="R564" s="340" t="str">
        <f t="shared" si="17"/>
        <v/>
      </c>
      <c r="S564" s="380" t="str" cm="1">
        <f t="array" ref="S564">_xlfn.IFS(Q564="YES",IF(G564&lt;=Calculator!AS548*97%,"",IF(G564&gt;=Calculator!AS548*97%,ROUNDUP(Calculator!AS548*97%,0),ROUNDUP(Calculator!AS548*97%,0))),Q564="NO","",Q564="NA","",Q564="","")</f>
        <v/>
      </c>
      <c r="T564" s="381" cm="1">
        <f t="array" ref="T564">IF(LEN(F564)=0,2,IF(SUMPRODUCT(($F$19:$F$1518=F564)*($C$19:$C$1518=C564))&gt;1, 1, 0))</f>
        <v>2</v>
      </c>
      <c r="U564" s="381">
        <f t="array" ref="U564">IFERROR(1/SUMPRODUCT(($F$19:$F$1518=F564)*($C$19:$C$1518=C564)), IF(LEN(F564)&gt;0, 1, ""))</f>
        <v>6.6755674232309744E-4</v>
      </c>
      <c r="V564" s="382" t="str">
        <f>IF(H564="","",VALUE(IFERROR(CHOOSE(MATCH(H564,{0,1,2,3,4,5},0),2.5,3.5,4.5,5.5,6.5,7.5),"")))</f>
        <v/>
      </c>
      <c r="W564" s="382" t="str">
        <f>IF(AND(I564="YES",COUNTIFS(F$19:F564,F564,I$19:I564,"YES")=1),1,"")</f>
        <v/>
      </c>
      <c r="Z564" s="32"/>
    </row>
    <row r="565" spans="1:26" ht="12.95" customHeight="1" x14ac:dyDescent="0.2">
      <c r="A565" s="32" t="str">
        <f t="shared" si="16"/>
        <v xml:space="preserve"> UNIT </v>
      </c>
      <c r="B565" s="130">
        <v>547</v>
      </c>
      <c r="C565" s="197"/>
      <c r="D565" s="398"/>
      <c r="E565" s="398"/>
      <c r="F565" s="398"/>
      <c r="G565" s="399"/>
      <c r="H565" s="398"/>
      <c r="I565" s="400"/>
      <c r="J565" s="400"/>
      <c r="K565" s="401"/>
      <c r="L565" s="398"/>
      <c r="M565" s="398"/>
      <c r="N565" s="398"/>
      <c r="O565" s="402"/>
      <c r="P565" s="402"/>
      <c r="Q565" s="171" t="str">
        <f>Calculator!M549</f>
        <v/>
      </c>
      <c r="R565" s="340" t="str">
        <f t="shared" si="17"/>
        <v/>
      </c>
      <c r="S565" s="380" t="str" cm="1">
        <f t="array" ref="S565">_xlfn.IFS(Q565="YES",IF(G565&lt;=Calculator!AS549*97%,"",IF(G565&gt;=Calculator!AS549*97%,ROUNDUP(Calculator!AS549*97%,0),ROUNDUP(Calculator!AS549*97%,0))),Q565="NO","",Q565="NA","",Q565="","")</f>
        <v/>
      </c>
      <c r="T565" s="381" cm="1">
        <f t="array" ref="T565">IF(LEN(F565)=0,2,IF(SUMPRODUCT(($F$19:$F$1518=F565)*($C$19:$C$1518=C565))&gt;1, 1, 0))</f>
        <v>2</v>
      </c>
      <c r="U565" s="381">
        <f t="array" ref="U565">IFERROR(1/SUMPRODUCT(($F$19:$F$1518=F565)*($C$19:$C$1518=C565)), IF(LEN(F565)&gt;0, 1, ""))</f>
        <v>6.6755674232309744E-4</v>
      </c>
      <c r="V565" s="382" t="str">
        <f>IF(H565="","",VALUE(IFERROR(CHOOSE(MATCH(H565,{0,1,2,3,4,5},0),2.5,3.5,4.5,5.5,6.5,7.5),"")))</f>
        <v/>
      </c>
      <c r="W565" s="382" t="str">
        <f>IF(AND(I565="YES",COUNTIFS(F$19:F565,F565,I$19:I565,"YES")=1),1,"")</f>
        <v/>
      </c>
      <c r="Z565" s="32"/>
    </row>
    <row r="566" spans="1:26" ht="12.95" customHeight="1" x14ac:dyDescent="0.2">
      <c r="A566" s="32" t="str">
        <f t="shared" si="16"/>
        <v xml:space="preserve"> UNIT </v>
      </c>
      <c r="B566" s="130">
        <v>548</v>
      </c>
      <c r="C566" s="197"/>
      <c r="D566" s="398"/>
      <c r="E566" s="398"/>
      <c r="F566" s="398"/>
      <c r="G566" s="399"/>
      <c r="H566" s="398"/>
      <c r="I566" s="400"/>
      <c r="J566" s="400"/>
      <c r="K566" s="401"/>
      <c r="L566" s="398"/>
      <c r="M566" s="398"/>
      <c r="N566" s="398"/>
      <c r="O566" s="402"/>
      <c r="P566" s="402"/>
      <c r="Q566" s="171" t="str">
        <f>Calculator!M550</f>
        <v/>
      </c>
      <c r="R566" s="340" t="str">
        <f t="shared" si="17"/>
        <v/>
      </c>
      <c r="S566" s="380" t="str" cm="1">
        <f t="array" ref="S566">_xlfn.IFS(Q566="YES",IF(G566&lt;=Calculator!AS550*97%,"",IF(G566&gt;=Calculator!AS550*97%,ROUNDUP(Calculator!AS550*97%,0),ROUNDUP(Calculator!AS550*97%,0))),Q566="NO","",Q566="NA","",Q566="","")</f>
        <v/>
      </c>
      <c r="T566" s="381" cm="1">
        <f t="array" ref="T566">IF(LEN(F566)=0,2,IF(SUMPRODUCT(($F$19:$F$1518=F566)*($C$19:$C$1518=C566))&gt;1, 1, 0))</f>
        <v>2</v>
      </c>
      <c r="U566" s="381">
        <f t="array" ref="U566">IFERROR(1/SUMPRODUCT(($F$19:$F$1518=F566)*($C$19:$C$1518=C566)), IF(LEN(F566)&gt;0, 1, ""))</f>
        <v>6.6755674232309744E-4</v>
      </c>
      <c r="V566" s="382" t="str">
        <f>IF(H566="","",VALUE(IFERROR(CHOOSE(MATCH(H566,{0,1,2,3,4,5},0),2.5,3.5,4.5,5.5,6.5,7.5),"")))</f>
        <v/>
      </c>
      <c r="W566" s="382" t="str">
        <f>IF(AND(I566="YES",COUNTIFS(F$19:F566,F566,I$19:I566,"YES")=1),1,"")</f>
        <v/>
      </c>
      <c r="Z566" s="32"/>
    </row>
    <row r="567" spans="1:26" ht="12.95" customHeight="1" x14ac:dyDescent="0.2">
      <c r="A567" s="32" t="str">
        <f t="shared" si="16"/>
        <v xml:space="preserve"> UNIT </v>
      </c>
      <c r="B567" s="130">
        <v>549</v>
      </c>
      <c r="C567" s="197"/>
      <c r="D567" s="398"/>
      <c r="E567" s="398"/>
      <c r="F567" s="398"/>
      <c r="G567" s="399"/>
      <c r="H567" s="398"/>
      <c r="I567" s="400"/>
      <c r="J567" s="400"/>
      <c r="K567" s="401"/>
      <c r="L567" s="398"/>
      <c r="M567" s="398"/>
      <c r="N567" s="398"/>
      <c r="O567" s="402"/>
      <c r="P567" s="402"/>
      <c r="Q567" s="171" t="str">
        <f>Calculator!M551</f>
        <v/>
      </c>
      <c r="R567" s="340" t="str">
        <f t="shared" si="17"/>
        <v/>
      </c>
      <c r="S567" s="380" t="str" cm="1">
        <f t="array" ref="S567">_xlfn.IFS(Q567="YES",IF(G567&lt;=Calculator!AS551*97%,"",IF(G567&gt;=Calculator!AS551*97%,ROUNDUP(Calculator!AS551*97%,0),ROUNDUP(Calculator!AS551*97%,0))),Q567="NO","",Q567="NA","",Q567="","")</f>
        <v/>
      </c>
      <c r="T567" s="381" cm="1">
        <f t="array" ref="T567">IF(LEN(F567)=0,2,IF(SUMPRODUCT(($F$19:$F$1518=F567)*($C$19:$C$1518=C567))&gt;1, 1, 0))</f>
        <v>2</v>
      </c>
      <c r="U567" s="381">
        <f t="array" ref="U567">IFERROR(1/SUMPRODUCT(($F$19:$F$1518=F567)*($C$19:$C$1518=C567)), IF(LEN(F567)&gt;0, 1, ""))</f>
        <v>6.6755674232309744E-4</v>
      </c>
      <c r="V567" s="382" t="str">
        <f>IF(H567="","",VALUE(IFERROR(CHOOSE(MATCH(H567,{0,1,2,3,4,5},0),2.5,3.5,4.5,5.5,6.5,7.5),"")))</f>
        <v/>
      </c>
      <c r="W567" s="382" t="str">
        <f>IF(AND(I567="YES",COUNTIFS(F$19:F567,F567,I$19:I567,"YES")=1),1,"")</f>
        <v/>
      </c>
      <c r="Z567" s="32"/>
    </row>
    <row r="568" spans="1:26" ht="12.95" customHeight="1" x14ac:dyDescent="0.2">
      <c r="A568" s="32" t="str">
        <f t="shared" si="16"/>
        <v xml:space="preserve"> UNIT </v>
      </c>
      <c r="B568" s="130">
        <v>550</v>
      </c>
      <c r="C568" s="197"/>
      <c r="D568" s="398"/>
      <c r="E568" s="398"/>
      <c r="F568" s="398"/>
      <c r="G568" s="399"/>
      <c r="H568" s="398"/>
      <c r="I568" s="400"/>
      <c r="J568" s="400"/>
      <c r="K568" s="401"/>
      <c r="L568" s="398"/>
      <c r="M568" s="398"/>
      <c r="N568" s="398"/>
      <c r="O568" s="402"/>
      <c r="P568" s="402"/>
      <c r="Q568" s="171" t="str">
        <f>Calculator!M552</f>
        <v/>
      </c>
      <c r="R568" s="340" t="str">
        <f t="shared" si="17"/>
        <v/>
      </c>
      <c r="S568" s="380" t="str" cm="1">
        <f t="array" ref="S568">_xlfn.IFS(Q568="YES",IF(G568&lt;=Calculator!AS552*97%,"",IF(G568&gt;=Calculator!AS552*97%,ROUNDUP(Calculator!AS552*97%,0),ROUNDUP(Calculator!AS552*97%,0))),Q568="NO","",Q568="NA","",Q568="","")</f>
        <v/>
      </c>
      <c r="T568" s="381" cm="1">
        <f t="array" ref="T568">IF(LEN(F568)=0,2,IF(SUMPRODUCT(($F$19:$F$1518=F568)*($C$19:$C$1518=C568))&gt;1, 1, 0))</f>
        <v>2</v>
      </c>
      <c r="U568" s="381">
        <f t="array" ref="U568">IFERROR(1/SUMPRODUCT(($F$19:$F$1518=F568)*($C$19:$C$1518=C568)), IF(LEN(F568)&gt;0, 1, ""))</f>
        <v>6.6755674232309744E-4</v>
      </c>
      <c r="V568" s="382" t="str">
        <f>IF(H568="","",VALUE(IFERROR(CHOOSE(MATCH(H568,{0,1,2,3,4,5},0),2.5,3.5,4.5,5.5,6.5,7.5),"")))</f>
        <v/>
      </c>
      <c r="W568" s="382" t="str">
        <f>IF(AND(I568="YES",COUNTIFS(F$19:F568,F568,I$19:I568,"YES")=1),1,"")</f>
        <v/>
      </c>
      <c r="Z568" s="32"/>
    </row>
    <row r="569" spans="1:26" ht="12.95" customHeight="1" x14ac:dyDescent="0.2">
      <c r="A569" s="32" t="str">
        <f t="shared" si="16"/>
        <v xml:space="preserve"> UNIT </v>
      </c>
      <c r="B569" s="130">
        <v>551</v>
      </c>
      <c r="C569" s="197"/>
      <c r="D569" s="398"/>
      <c r="E569" s="398"/>
      <c r="F569" s="398"/>
      <c r="G569" s="399"/>
      <c r="H569" s="398"/>
      <c r="I569" s="400"/>
      <c r="J569" s="400"/>
      <c r="K569" s="401"/>
      <c r="L569" s="398"/>
      <c r="M569" s="398"/>
      <c r="N569" s="398"/>
      <c r="O569" s="402"/>
      <c r="P569" s="402"/>
      <c r="Q569" s="171" t="str">
        <f>Calculator!M553</f>
        <v/>
      </c>
      <c r="R569" s="340" t="str">
        <f t="shared" si="17"/>
        <v/>
      </c>
      <c r="S569" s="380" t="str" cm="1">
        <f t="array" ref="S569">_xlfn.IFS(Q569="YES",IF(G569&lt;=Calculator!AS553*97%,"",IF(G569&gt;=Calculator!AS553*97%,ROUNDUP(Calculator!AS553*97%,0),ROUNDUP(Calculator!AS553*97%,0))),Q569="NO","",Q569="NA","",Q569="","")</f>
        <v/>
      </c>
      <c r="T569" s="381" cm="1">
        <f t="array" ref="T569">IF(LEN(F569)=0,2,IF(SUMPRODUCT(($F$19:$F$1518=F569)*($C$19:$C$1518=C569))&gt;1, 1, 0))</f>
        <v>2</v>
      </c>
      <c r="U569" s="381">
        <f t="array" ref="U569">IFERROR(1/SUMPRODUCT(($F$19:$F$1518=F569)*($C$19:$C$1518=C569)), IF(LEN(F569)&gt;0, 1, ""))</f>
        <v>6.6755674232309744E-4</v>
      </c>
      <c r="V569" s="382" t="str">
        <f>IF(H569="","",VALUE(IFERROR(CHOOSE(MATCH(H569,{0,1,2,3,4,5},0),2.5,3.5,4.5,5.5,6.5,7.5),"")))</f>
        <v/>
      </c>
      <c r="W569" s="382" t="str">
        <f>IF(AND(I569="YES",COUNTIFS(F$19:F569,F569,I$19:I569,"YES")=1),1,"")</f>
        <v/>
      </c>
      <c r="Z569" s="32"/>
    </row>
    <row r="570" spans="1:26" ht="12.95" customHeight="1" x14ac:dyDescent="0.2">
      <c r="A570" s="32" t="str">
        <f t="shared" si="16"/>
        <v xml:space="preserve"> UNIT </v>
      </c>
      <c r="B570" s="130">
        <v>552</v>
      </c>
      <c r="C570" s="197"/>
      <c r="D570" s="398"/>
      <c r="E570" s="398"/>
      <c r="F570" s="398"/>
      <c r="G570" s="399"/>
      <c r="H570" s="398"/>
      <c r="I570" s="400"/>
      <c r="J570" s="400"/>
      <c r="K570" s="401"/>
      <c r="L570" s="398"/>
      <c r="M570" s="398"/>
      <c r="N570" s="398"/>
      <c r="O570" s="402"/>
      <c r="P570" s="402"/>
      <c r="Q570" s="171" t="str">
        <f>Calculator!M554</f>
        <v/>
      </c>
      <c r="R570" s="340" t="str">
        <f t="shared" si="17"/>
        <v/>
      </c>
      <c r="S570" s="380" t="str" cm="1">
        <f t="array" ref="S570">_xlfn.IFS(Q570="YES",IF(G570&lt;=Calculator!AS554*97%,"",IF(G570&gt;=Calculator!AS554*97%,ROUNDUP(Calculator!AS554*97%,0),ROUNDUP(Calculator!AS554*97%,0))),Q570="NO","",Q570="NA","",Q570="","")</f>
        <v/>
      </c>
      <c r="T570" s="381" cm="1">
        <f t="array" ref="T570">IF(LEN(F570)=0,2,IF(SUMPRODUCT(($F$19:$F$1518=F570)*($C$19:$C$1518=C570))&gt;1, 1, 0))</f>
        <v>2</v>
      </c>
      <c r="U570" s="381">
        <f t="array" ref="U570">IFERROR(1/SUMPRODUCT(($F$19:$F$1518=F570)*($C$19:$C$1518=C570)), IF(LEN(F570)&gt;0, 1, ""))</f>
        <v>6.6755674232309744E-4</v>
      </c>
      <c r="V570" s="382" t="str">
        <f>IF(H570="","",VALUE(IFERROR(CHOOSE(MATCH(H570,{0,1,2,3,4,5},0),2.5,3.5,4.5,5.5,6.5,7.5),"")))</f>
        <v/>
      </c>
      <c r="W570" s="382" t="str">
        <f>IF(AND(I570="YES",COUNTIFS(F$19:F570,F570,I$19:I570,"YES")=1),1,"")</f>
        <v/>
      </c>
      <c r="Z570" s="32"/>
    </row>
    <row r="571" spans="1:26" ht="12.95" customHeight="1" x14ac:dyDescent="0.2">
      <c r="A571" s="32" t="str">
        <f t="shared" si="16"/>
        <v xml:space="preserve"> UNIT </v>
      </c>
      <c r="B571" s="130">
        <v>553</v>
      </c>
      <c r="C571" s="197"/>
      <c r="D571" s="398"/>
      <c r="E571" s="398"/>
      <c r="F571" s="398"/>
      <c r="G571" s="399"/>
      <c r="H571" s="398"/>
      <c r="I571" s="400"/>
      <c r="J571" s="400"/>
      <c r="K571" s="401"/>
      <c r="L571" s="398"/>
      <c r="M571" s="398"/>
      <c r="N571" s="398"/>
      <c r="O571" s="402"/>
      <c r="P571" s="402"/>
      <c r="Q571" s="171" t="str">
        <f>Calculator!M555</f>
        <v/>
      </c>
      <c r="R571" s="340" t="str">
        <f t="shared" si="17"/>
        <v/>
      </c>
      <c r="S571" s="380" t="str" cm="1">
        <f t="array" ref="S571">_xlfn.IFS(Q571="YES",IF(G571&lt;=Calculator!AS555*97%,"",IF(G571&gt;=Calculator!AS555*97%,ROUNDUP(Calculator!AS555*97%,0),ROUNDUP(Calculator!AS555*97%,0))),Q571="NO","",Q571="NA","",Q571="","")</f>
        <v/>
      </c>
      <c r="T571" s="381" cm="1">
        <f t="array" ref="T571">IF(LEN(F571)=0,2,IF(SUMPRODUCT(($F$19:$F$1518=F571)*($C$19:$C$1518=C571))&gt;1, 1, 0))</f>
        <v>2</v>
      </c>
      <c r="U571" s="381">
        <f t="array" ref="U571">IFERROR(1/SUMPRODUCT(($F$19:$F$1518=F571)*($C$19:$C$1518=C571)), IF(LEN(F571)&gt;0, 1, ""))</f>
        <v>6.6755674232309744E-4</v>
      </c>
      <c r="V571" s="382" t="str">
        <f>IF(H571="","",VALUE(IFERROR(CHOOSE(MATCH(H571,{0,1,2,3,4,5},0),2.5,3.5,4.5,5.5,6.5,7.5),"")))</f>
        <v/>
      </c>
      <c r="W571" s="382" t="str">
        <f>IF(AND(I571="YES",COUNTIFS(F$19:F571,F571,I$19:I571,"YES")=1),1,"")</f>
        <v/>
      </c>
      <c r="Z571" s="32"/>
    </row>
    <row r="572" spans="1:26" ht="12.95" customHeight="1" x14ac:dyDescent="0.2">
      <c r="A572" s="32" t="str">
        <f t="shared" si="16"/>
        <v xml:space="preserve"> UNIT </v>
      </c>
      <c r="B572" s="130">
        <v>554</v>
      </c>
      <c r="C572" s="197"/>
      <c r="D572" s="398"/>
      <c r="E572" s="398"/>
      <c r="F572" s="398"/>
      <c r="G572" s="399"/>
      <c r="H572" s="398"/>
      <c r="I572" s="400"/>
      <c r="J572" s="400"/>
      <c r="K572" s="401"/>
      <c r="L572" s="398"/>
      <c r="M572" s="398"/>
      <c r="N572" s="398"/>
      <c r="O572" s="402"/>
      <c r="P572" s="402"/>
      <c r="Q572" s="171" t="str">
        <f>Calculator!M556</f>
        <v/>
      </c>
      <c r="R572" s="340" t="str">
        <f t="shared" si="17"/>
        <v/>
      </c>
      <c r="S572" s="380" t="str" cm="1">
        <f t="array" ref="S572">_xlfn.IFS(Q572="YES",IF(G572&lt;=Calculator!AS556*97%,"",IF(G572&gt;=Calculator!AS556*97%,ROUNDUP(Calculator!AS556*97%,0),ROUNDUP(Calculator!AS556*97%,0))),Q572="NO","",Q572="NA","",Q572="","")</f>
        <v/>
      </c>
      <c r="T572" s="381" cm="1">
        <f t="array" ref="T572">IF(LEN(F572)=0,2,IF(SUMPRODUCT(($F$19:$F$1518=F572)*($C$19:$C$1518=C572))&gt;1, 1, 0))</f>
        <v>2</v>
      </c>
      <c r="U572" s="381">
        <f t="array" ref="U572">IFERROR(1/SUMPRODUCT(($F$19:$F$1518=F572)*($C$19:$C$1518=C572)), IF(LEN(F572)&gt;0, 1, ""))</f>
        <v>6.6755674232309744E-4</v>
      </c>
      <c r="V572" s="382" t="str">
        <f>IF(H572="","",VALUE(IFERROR(CHOOSE(MATCH(H572,{0,1,2,3,4,5},0),2.5,3.5,4.5,5.5,6.5,7.5),"")))</f>
        <v/>
      </c>
      <c r="W572" s="382" t="str">
        <f>IF(AND(I572="YES",COUNTIFS(F$19:F572,F572,I$19:I572,"YES")=1),1,"")</f>
        <v/>
      </c>
      <c r="Z572" s="32"/>
    </row>
    <row r="573" spans="1:26" ht="12.95" customHeight="1" x14ac:dyDescent="0.2">
      <c r="A573" s="32" t="str">
        <f t="shared" si="16"/>
        <v xml:space="preserve"> UNIT </v>
      </c>
      <c r="B573" s="130">
        <v>555</v>
      </c>
      <c r="C573" s="197"/>
      <c r="D573" s="398"/>
      <c r="E573" s="398"/>
      <c r="F573" s="398"/>
      <c r="G573" s="399"/>
      <c r="H573" s="398"/>
      <c r="I573" s="400"/>
      <c r="J573" s="400"/>
      <c r="K573" s="401"/>
      <c r="L573" s="398"/>
      <c r="M573" s="398"/>
      <c r="N573" s="398"/>
      <c r="O573" s="402"/>
      <c r="P573" s="402"/>
      <c r="Q573" s="171" t="str">
        <f>Calculator!M557</f>
        <v/>
      </c>
      <c r="R573" s="340" t="str">
        <f t="shared" si="17"/>
        <v/>
      </c>
      <c r="S573" s="380" t="str" cm="1">
        <f t="array" ref="S573">_xlfn.IFS(Q573="YES",IF(G573&lt;=Calculator!AS557*97%,"",IF(G573&gt;=Calculator!AS557*97%,ROUNDUP(Calculator!AS557*97%,0),ROUNDUP(Calculator!AS557*97%,0))),Q573="NO","",Q573="NA","",Q573="","")</f>
        <v/>
      </c>
      <c r="T573" s="381" cm="1">
        <f t="array" ref="T573">IF(LEN(F573)=0,2,IF(SUMPRODUCT(($F$19:$F$1518=F573)*($C$19:$C$1518=C573))&gt;1, 1, 0))</f>
        <v>2</v>
      </c>
      <c r="U573" s="381">
        <f t="array" ref="U573">IFERROR(1/SUMPRODUCT(($F$19:$F$1518=F573)*($C$19:$C$1518=C573)), IF(LEN(F573)&gt;0, 1, ""))</f>
        <v>6.6755674232309744E-4</v>
      </c>
      <c r="V573" s="382" t="str">
        <f>IF(H573="","",VALUE(IFERROR(CHOOSE(MATCH(H573,{0,1,2,3,4,5},0),2.5,3.5,4.5,5.5,6.5,7.5),"")))</f>
        <v/>
      </c>
      <c r="W573" s="382" t="str">
        <f>IF(AND(I573="YES",COUNTIFS(F$19:F573,F573,I$19:I573,"YES")=1),1,"")</f>
        <v/>
      </c>
      <c r="Z573" s="32"/>
    </row>
    <row r="574" spans="1:26" ht="12.95" customHeight="1" x14ac:dyDescent="0.2">
      <c r="A574" s="32" t="str">
        <f t="shared" si="16"/>
        <v xml:space="preserve"> UNIT </v>
      </c>
      <c r="B574" s="130">
        <v>556</v>
      </c>
      <c r="C574" s="197"/>
      <c r="D574" s="398"/>
      <c r="E574" s="398"/>
      <c r="F574" s="398"/>
      <c r="G574" s="399"/>
      <c r="H574" s="398"/>
      <c r="I574" s="400"/>
      <c r="J574" s="400"/>
      <c r="K574" s="401"/>
      <c r="L574" s="398"/>
      <c r="M574" s="398"/>
      <c r="N574" s="398"/>
      <c r="O574" s="402"/>
      <c r="P574" s="402"/>
      <c r="Q574" s="171" t="str">
        <f>Calculator!M558</f>
        <v/>
      </c>
      <c r="R574" s="340" t="str">
        <f t="shared" si="17"/>
        <v/>
      </c>
      <c r="S574" s="380" t="str" cm="1">
        <f t="array" ref="S574">_xlfn.IFS(Q574="YES",IF(G574&lt;=Calculator!AS558*97%,"",IF(G574&gt;=Calculator!AS558*97%,ROUNDUP(Calculator!AS558*97%,0),ROUNDUP(Calculator!AS558*97%,0))),Q574="NO","",Q574="NA","",Q574="","")</f>
        <v/>
      </c>
      <c r="T574" s="381" cm="1">
        <f t="array" ref="T574">IF(LEN(F574)=0,2,IF(SUMPRODUCT(($F$19:$F$1518=F574)*($C$19:$C$1518=C574))&gt;1, 1, 0))</f>
        <v>2</v>
      </c>
      <c r="U574" s="381">
        <f t="array" ref="U574">IFERROR(1/SUMPRODUCT(($F$19:$F$1518=F574)*($C$19:$C$1518=C574)), IF(LEN(F574)&gt;0, 1, ""))</f>
        <v>6.6755674232309744E-4</v>
      </c>
      <c r="V574" s="382" t="str">
        <f>IF(H574="","",VALUE(IFERROR(CHOOSE(MATCH(H574,{0,1,2,3,4,5},0),2.5,3.5,4.5,5.5,6.5,7.5),"")))</f>
        <v/>
      </c>
      <c r="W574" s="382" t="str">
        <f>IF(AND(I574="YES",COUNTIFS(F$19:F574,F574,I$19:I574,"YES")=1),1,"")</f>
        <v/>
      </c>
      <c r="Z574" s="32"/>
    </row>
    <row r="575" spans="1:26" ht="12.95" customHeight="1" x14ac:dyDescent="0.2">
      <c r="A575" s="32" t="str">
        <f t="shared" si="16"/>
        <v xml:space="preserve"> UNIT </v>
      </c>
      <c r="B575" s="130">
        <v>557</v>
      </c>
      <c r="C575" s="197"/>
      <c r="D575" s="398"/>
      <c r="E575" s="398"/>
      <c r="F575" s="398"/>
      <c r="G575" s="399"/>
      <c r="H575" s="398"/>
      <c r="I575" s="400"/>
      <c r="J575" s="400"/>
      <c r="K575" s="401"/>
      <c r="L575" s="398"/>
      <c r="M575" s="398"/>
      <c r="N575" s="398"/>
      <c r="O575" s="402"/>
      <c r="P575" s="402"/>
      <c r="Q575" s="171" t="str">
        <f>Calculator!M559</f>
        <v/>
      </c>
      <c r="R575" s="340" t="str">
        <f t="shared" si="17"/>
        <v/>
      </c>
      <c r="S575" s="380" t="str" cm="1">
        <f t="array" ref="S575">_xlfn.IFS(Q575="YES",IF(G575&lt;=Calculator!AS559*97%,"",IF(G575&gt;=Calculator!AS559*97%,ROUNDUP(Calculator!AS559*97%,0),ROUNDUP(Calculator!AS559*97%,0))),Q575="NO","",Q575="NA","",Q575="","")</f>
        <v/>
      </c>
      <c r="T575" s="381" cm="1">
        <f t="array" ref="T575">IF(LEN(F575)=0,2,IF(SUMPRODUCT(($F$19:$F$1518=F575)*($C$19:$C$1518=C575))&gt;1, 1, 0))</f>
        <v>2</v>
      </c>
      <c r="U575" s="381">
        <f t="array" ref="U575">IFERROR(1/SUMPRODUCT(($F$19:$F$1518=F575)*($C$19:$C$1518=C575)), IF(LEN(F575)&gt;0, 1, ""))</f>
        <v>6.6755674232309744E-4</v>
      </c>
      <c r="V575" s="382" t="str">
        <f>IF(H575="","",VALUE(IFERROR(CHOOSE(MATCH(H575,{0,1,2,3,4,5},0),2.5,3.5,4.5,5.5,6.5,7.5),"")))</f>
        <v/>
      </c>
      <c r="W575" s="382" t="str">
        <f>IF(AND(I575="YES",COUNTIFS(F$19:F575,F575,I$19:I575,"YES")=1),1,"")</f>
        <v/>
      </c>
      <c r="Z575" s="32"/>
    </row>
    <row r="576" spans="1:26" ht="12.95" customHeight="1" x14ac:dyDescent="0.2">
      <c r="A576" s="32" t="str">
        <f t="shared" si="16"/>
        <v xml:space="preserve"> UNIT </v>
      </c>
      <c r="B576" s="130">
        <v>558</v>
      </c>
      <c r="C576" s="197"/>
      <c r="D576" s="398"/>
      <c r="E576" s="398"/>
      <c r="F576" s="398"/>
      <c r="G576" s="399"/>
      <c r="H576" s="398"/>
      <c r="I576" s="400"/>
      <c r="J576" s="400"/>
      <c r="K576" s="401"/>
      <c r="L576" s="398"/>
      <c r="M576" s="398"/>
      <c r="N576" s="398"/>
      <c r="O576" s="402"/>
      <c r="P576" s="402"/>
      <c r="Q576" s="171" t="str">
        <f>Calculator!M560</f>
        <v/>
      </c>
      <c r="R576" s="340" t="str">
        <f t="shared" si="17"/>
        <v/>
      </c>
      <c r="S576" s="380" t="str" cm="1">
        <f t="array" ref="S576">_xlfn.IFS(Q576="YES",IF(G576&lt;=Calculator!AS560*97%,"",IF(G576&gt;=Calculator!AS560*97%,ROUNDUP(Calculator!AS560*97%,0),ROUNDUP(Calculator!AS560*97%,0))),Q576="NO","",Q576="NA","",Q576="","")</f>
        <v/>
      </c>
      <c r="T576" s="381" cm="1">
        <f t="array" ref="T576">IF(LEN(F576)=0,2,IF(SUMPRODUCT(($F$19:$F$1518=F576)*($C$19:$C$1518=C576))&gt;1, 1, 0))</f>
        <v>2</v>
      </c>
      <c r="U576" s="381">
        <f t="array" ref="U576">IFERROR(1/SUMPRODUCT(($F$19:$F$1518=F576)*($C$19:$C$1518=C576)), IF(LEN(F576)&gt;0, 1, ""))</f>
        <v>6.6755674232309744E-4</v>
      </c>
      <c r="V576" s="382" t="str">
        <f>IF(H576="","",VALUE(IFERROR(CHOOSE(MATCH(H576,{0,1,2,3,4,5},0),2.5,3.5,4.5,5.5,6.5,7.5),"")))</f>
        <v/>
      </c>
      <c r="W576" s="382" t="str">
        <f>IF(AND(I576="YES",COUNTIFS(F$19:F576,F576,I$19:I576,"YES")=1),1,"")</f>
        <v/>
      </c>
      <c r="Z576" s="32"/>
    </row>
    <row r="577" spans="1:26" ht="12.95" customHeight="1" x14ac:dyDescent="0.2">
      <c r="A577" s="32" t="str">
        <f t="shared" si="16"/>
        <v xml:space="preserve"> UNIT </v>
      </c>
      <c r="B577" s="130">
        <v>559</v>
      </c>
      <c r="C577" s="197"/>
      <c r="D577" s="398"/>
      <c r="E577" s="398"/>
      <c r="F577" s="398"/>
      <c r="G577" s="399"/>
      <c r="H577" s="398"/>
      <c r="I577" s="400"/>
      <c r="J577" s="400"/>
      <c r="K577" s="401"/>
      <c r="L577" s="398"/>
      <c r="M577" s="398"/>
      <c r="N577" s="398"/>
      <c r="O577" s="402"/>
      <c r="P577" s="402"/>
      <c r="Q577" s="171" t="str">
        <f>Calculator!M561</f>
        <v/>
      </c>
      <c r="R577" s="340" t="str">
        <f t="shared" si="17"/>
        <v/>
      </c>
      <c r="S577" s="380" t="str" cm="1">
        <f t="array" ref="S577">_xlfn.IFS(Q577="YES",IF(G577&lt;=Calculator!AS561*97%,"",IF(G577&gt;=Calculator!AS561*97%,ROUNDUP(Calculator!AS561*97%,0),ROUNDUP(Calculator!AS561*97%,0))),Q577="NO","",Q577="NA","",Q577="","")</f>
        <v/>
      </c>
      <c r="T577" s="381" cm="1">
        <f t="array" ref="T577">IF(LEN(F577)=0,2,IF(SUMPRODUCT(($F$19:$F$1518=F577)*($C$19:$C$1518=C577))&gt;1, 1, 0))</f>
        <v>2</v>
      </c>
      <c r="U577" s="381">
        <f t="array" ref="U577">IFERROR(1/SUMPRODUCT(($F$19:$F$1518=F577)*($C$19:$C$1518=C577)), IF(LEN(F577)&gt;0, 1, ""))</f>
        <v>6.6755674232309744E-4</v>
      </c>
      <c r="V577" s="382" t="str">
        <f>IF(H577="","",VALUE(IFERROR(CHOOSE(MATCH(H577,{0,1,2,3,4,5},0),2.5,3.5,4.5,5.5,6.5,7.5),"")))</f>
        <v/>
      </c>
      <c r="W577" s="382" t="str">
        <f>IF(AND(I577="YES",COUNTIFS(F$19:F577,F577,I$19:I577,"YES")=1),1,"")</f>
        <v/>
      </c>
      <c r="Z577" s="32"/>
    </row>
    <row r="578" spans="1:26" ht="12.95" customHeight="1" x14ac:dyDescent="0.2">
      <c r="A578" s="32" t="str">
        <f t="shared" si="16"/>
        <v xml:space="preserve"> UNIT </v>
      </c>
      <c r="B578" s="130">
        <v>560</v>
      </c>
      <c r="C578" s="197"/>
      <c r="D578" s="398"/>
      <c r="E578" s="398"/>
      <c r="F578" s="398"/>
      <c r="G578" s="399"/>
      <c r="H578" s="398"/>
      <c r="I578" s="400"/>
      <c r="J578" s="400"/>
      <c r="K578" s="401"/>
      <c r="L578" s="398"/>
      <c r="M578" s="398"/>
      <c r="N578" s="398"/>
      <c r="O578" s="402"/>
      <c r="P578" s="402"/>
      <c r="Q578" s="171" t="str">
        <f>Calculator!M562</f>
        <v/>
      </c>
      <c r="R578" s="340" t="str">
        <f t="shared" si="17"/>
        <v/>
      </c>
      <c r="S578" s="380" t="str" cm="1">
        <f t="array" ref="S578">_xlfn.IFS(Q578="YES",IF(G578&lt;=Calculator!AS562*97%,"",IF(G578&gt;=Calculator!AS562*97%,ROUNDUP(Calculator!AS562*97%,0),ROUNDUP(Calculator!AS562*97%,0))),Q578="NO","",Q578="NA","",Q578="","")</f>
        <v/>
      </c>
      <c r="T578" s="381" cm="1">
        <f t="array" ref="T578">IF(LEN(F578)=0,2,IF(SUMPRODUCT(($F$19:$F$1518=F578)*($C$19:$C$1518=C578))&gt;1, 1, 0))</f>
        <v>2</v>
      </c>
      <c r="U578" s="381">
        <f t="array" ref="U578">IFERROR(1/SUMPRODUCT(($F$19:$F$1518=F578)*($C$19:$C$1518=C578)), IF(LEN(F578)&gt;0, 1, ""))</f>
        <v>6.6755674232309744E-4</v>
      </c>
      <c r="V578" s="382" t="str">
        <f>IF(H578="","",VALUE(IFERROR(CHOOSE(MATCH(H578,{0,1,2,3,4,5},0),2.5,3.5,4.5,5.5,6.5,7.5),"")))</f>
        <v/>
      </c>
      <c r="W578" s="382" t="str">
        <f>IF(AND(I578="YES",COUNTIFS(F$19:F578,F578,I$19:I578,"YES")=1),1,"")</f>
        <v/>
      </c>
      <c r="Z578" s="32"/>
    </row>
    <row r="579" spans="1:26" ht="12.95" customHeight="1" x14ac:dyDescent="0.2">
      <c r="A579" s="32" t="str">
        <f t="shared" si="16"/>
        <v xml:space="preserve"> UNIT </v>
      </c>
      <c r="B579" s="130">
        <v>561</v>
      </c>
      <c r="C579" s="197"/>
      <c r="D579" s="398"/>
      <c r="E579" s="398"/>
      <c r="F579" s="398"/>
      <c r="G579" s="399"/>
      <c r="H579" s="398"/>
      <c r="I579" s="400"/>
      <c r="J579" s="400"/>
      <c r="K579" s="401"/>
      <c r="L579" s="398"/>
      <c r="M579" s="398"/>
      <c r="N579" s="398"/>
      <c r="O579" s="402"/>
      <c r="P579" s="402"/>
      <c r="Q579" s="171" t="str">
        <f>Calculator!M563</f>
        <v/>
      </c>
      <c r="R579" s="340" t="str">
        <f t="shared" si="17"/>
        <v/>
      </c>
      <c r="S579" s="380" t="str" cm="1">
        <f t="array" ref="S579">_xlfn.IFS(Q579="YES",IF(G579&lt;=Calculator!AS563*97%,"",IF(G579&gt;=Calculator!AS563*97%,ROUNDUP(Calculator!AS563*97%,0),ROUNDUP(Calculator!AS563*97%,0))),Q579="NO","",Q579="NA","",Q579="","")</f>
        <v/>
      </c>
      <c r="T579" s="381" cm="1">
        <f t="array" ref="T579">IF(LEN(F579)=0,2,IF(SUMPRODUCT(($F$19:$F$1518=F579)*($C$19:$C$1518=C579))&gt;1, 1, 0))</f>
        <v>2</v>
      </c>
      <c r="U579" s="381">
        <f t="array" ref="U579">IFERROR(1/SUMPRODUCT(($F$19:$F$1518=F579)*($C$19:$C$1518=C579)), IF(LEN(F579)&gt;0, 1, ""))</f>
        <v>6.6755674232309744E-4</v>
      </c>
      <c r="V579" s="382" t="str">
        <f>IF(H579="","",VALUE(IFERROR(CHOOSE(MATCH(H579,{0,1,2,3,4,5},0),2.5,3.5,4.5,5.5,6.5,7.5),"")))</f>
        <v/>
      </c>
      <c r="W579" s="382" t="str">
        <f>IF(AND(I579="YES",COUNTIFS(F$19:F579,F579,I$19:I579,"YES")=1),1,"")</f>
        <v/>
      </c>
      <c r="Z579" s="32"/>
    </row>
    <row r="580" spans="1:26" ht="12.95" customHeight="1" x14ac:dyDescent="0.2">
      <c r="A580" s="32" t="str">
        <f t="shared" si="16"/>
        <v xml:space="preserve"> UNIT </v>
      </c>
      <c r="B580" s="130">
        <v>562</v>
      </c>
      <c r="C580" s="197"/>
      <c r="D580" s="398"/>
      <c r="E580" s="398"/>
      <c r="F580" s="398"/>
      <c r="G580" s="399"/>
      <c r="H580" s="398"/>
      <c r="I580" s="400"/>
      <c r="J580" s="400"/>
      <c r="K580" s="401"/>
      <c r="L580" s="398"/>
      <c r="M580" s="398"/>
      <c r="N580" s="398"/>
      <c r="O580" s="402"/>
      <c r="P580" s="402"/>
      <c r="Q580" s="171" t="str">
        <f>Calculator!M564</f>
        <v/>
      </c>
      <c r="R580" s="340" t="str">
        <f t="shared" si="17"/>
        <v/>
      </c>
      <c r="S580" s="380" t="str" cm="1">
        <f t="array" ref="S580">_xlfn.IFS(Q580="YES",IF(G580&lt;=Calculator!AS564*97%,"",IF(G580&gt;=Calculator!AS564*97%,ROUNDUP(Calculator!AS564*97%,0),ROUNDUP(Calculator!AS564*97%,0))),Q580="NO","",Q580="NA","",Q580="","")</f>
        <v/>
      </c>
      <c r="T580" s="381" cm="1">
        <f t="array" ref="T580">IF(LEN(F580)=0,2,IF(SUMPRODUCT(($F$19:$F$1518=F580)*($C$19:$C$1518=C580))&gt;1, 1, 0))</f>
        <v>2</v>
      </c>
      <c r="U580" s="381">
        <f t="array" ref="U580">IFERROR(1/SUMPRODUCT(($F$19:$F$1518=F580)*($C$19:$C$1518=C580)), IF(LEN(F580)&gt;0, 1, ""))</f>
        <v>6.6755674232309744E-4</v>
      </c>
      <c r="V580" s="382" t="str">
        <f>IF(H580="","",VALUE(IFERROR(CHOOSE(MATCH(H580,{0,1,2,3,4,5},0),2.5,3.5,4.5,5.5,6.5,7.5),"")))</f>
        <v/>
      </c>
      <c r="W580" s="382" t="str">
        <f>IF(AND(I580="YES",COUNTIFS(F$19:F580,F580,I$19:I580,"YES")=1),1,"")</f>
        <v/>
      </c>
      <c r="Z580" s="32"/>
    </row>
    <row r="581" spans="1:26" ht="12.95" customHeight="1" x14ac:dyDescent="0.2">
      <c r="A581" s="32" t="str">
        <f t="shared" si="16"/>
        <v xml:space="preserve"> UNIT </v>
      </c>
      <c r="B581" s="130">
        <v>563</v>
      </c>
      <c r="C581" s="197"/>
      <c r="D581" s="398"/>
      <c r="E581" s="398"/>
      <c r="F581" s="398"/>
      <c r="G581" s="399"/>
      <c r="H581" s="398"/>
      <c r="I581" s="400"/>
      <c r="J581" s="400"/>
      <c r="K581" s="401"/>
      <c r="L581" s="398"/>
      <c r="M581" s="398"/>
      <c r="N581" s="398"/>
      <c r="O581" s="402"/>
      <c r="P581" s="402"/>
      <c r="Q581" s="171" t="str">
        <f>Calculator!M565</f>
        <v/>
      </c>
      <c r="R581" s="340" t="str">
        <f t="shared" si="17"/>
        <v/>
      </c>
      <c r="S581" s="380" t="str" cm="1">
        <f t="array" ref="S581">_xlfn.IFS(Q581="YES",IF(G581&lt;=Calculator!AS565*97%,"",IF(G581&gt;=Calculator!AS565*97%,ROUNDUP(Calculator!AS565*97%,0),ROUNDUP(Calculator!AS565*97%,0))),Q581="NO","",Q581="NA","",Q581="","")</f>
        <v/>
      </c>
      <c r="T581" s="381" cm="1">
        <f t="array" ref="T581">IF(LEN(F581)=0,2,IF(SUMPRODUCT(($F$19:$F$1518=F581)*($C$19:$C$1518=C581))&gt;1, 1, 0))</f>
        <v>2</v>
      </c>
      <c r="U581" s="381">
        <f t="array" ref="U581">IFERROR(1/SUMPRODUCT(($F$19:$F$1518=F581)*($C$19:$C$1518=C581)), IF(LEN(F581)&gt;0, 1, ""))</f>
        <v>6.6755674232309744E-4</v>
      </c>
      <c r="V581" s="382" t="str">
        <f>IF(H581="","",VALUE(IFERROR(CHOOSE(MATCH(H581,{0,1,2,3,4,5},0),2.5,3.5,4.5,5.5,6.5,7.5),"")))</f>
        <v/>
      </c>
      <c r="W581" s="382" t="str">
        <f>IF(AND(I581="YES",COUNTIFS(F$19:F581,F581,I$19:I581,"YES")=1),1,"")</f>
        <v/>
      </c>
      <c r="Z581" s="32"/>
    </row>
    <row r="582" spans="1:26" ht="12.95" customHeight="1" x14ac:dyDescent="0.2">
      <c r="A582" s="32" t="str">
        <f t="shared" si="16"/>
        <v xml:space="preserve"> UNIT </v>
      </c>
      <c r="B582" s="130">
        <v>564</v>
      </c>
      <c r="C582" s="197"/>
      <c r="D582" s="398"/>
      <c r="E582" s="398"/>
      <c r="F582" s="398"/>
      <c r="G582" s="399"/>
      <c r="H582" s="398"/>
      <c r="I582" s="400"/>
      <c r="J582" s="400"/>
      <c r="K582" s="401"/>
      <c r="L582" s="398"/>
      <c r="M582" s="398"/>
      <c r="N582" s="398"/>
      <c r="O582" s="402"/>
      <c r="P582" s="402"/>
      <c r="Q582" s="171" t="str">
        <f>Calculator!M566</f>
        <v/>
      </c>
      <c r="R582" s="340" t="str">
        <f t="shared" si="17"/>
        <v/>
      </c>
      <c r="S582" s="380" t="str" cm="1">
        <f t="array" ref="S582">_xlfn.IFS(Q582="YES",IF(G582&lt;=Calculator!AS566*97%,"",IF(G582&gt;=Calculator!AS566*97%,ROUNDUP(Calculator!AS566*97%,0),ROUNDUP(Calculator!AS566*97%,0))),Q582="NO","",Q582="NA","",Q582="","")</f>
        <v/>
      </c>
      <c r="T582" s="381" cm="1">
        <f t="array" ref="T582">IF(LEN(F582)=0,2,IF(SUMPRODUCT(($F$19:$F$1518=F582)*($C$19:$C$1518=C582))&gt;1, 1, 0))</f>
        <v>2</v>
      </c>
      <c r="U582" s="381">
        <f t="array" ref="U582">IFERROR(1/SUMPRODUCT(($F$19:$F$1518=F582)*($C$19:$C$1518=C582)), IF(LEN(F582)&gt;0, 1, ""))</f>
        <v>6.6755674232309744E-4</v>
      </c>
      <c r="V582" s="382" t="str">
        <f>IF(H582="","",VALUE(IFERROR(CHOOSE(MATCH(H582,{0,1,2,3,4,5},0),2.5,3.5,4.5,5.5,6.5,7.5),"")))</f>
        <v/>
      </c>
      <c r="W582" s="382" t="str">
        <f>IF(AND(I582="YES",COUNTIFS(F$19:F582,F582,I$19:I582,"YES")=1),1,"")</f>
        <v/>
      </c>
      <c r="Z582" s="32"/>
    </row>
    <row r="583" spans="1:26" ht="12.95" customHeight="1" x14ac:dyDescent="0.2">
      <c r="A583" s="32" t="str">
        <f t="shared" si="16"/>
        <v xml:space="preserve"> UNIT </v>
      </c>
      <c r="B583" s="130">
        <v>565</v>
      </c>
      <c r="C583" s="197"/>
      <c r="D583" s="398"/>
      <c r="E583" s="398"/>
      <c r="F583" s="398"/>
      <c r="G583" s="399"/>
      <c r="H583" s="398"/>
      <c r="I583" s="400"/>
      <c r="J583" s="400"/>
      <c r="K583" s="401"/>
      <c r="L583" s="398"/>
      <c r="M583" s="398"/>
      <c r="N583" s="398"/>
      <c r="O583" s="402"/>
      <c r="P583" s="402"/>
      <c r="Q583" s="171" t="str">
        <f>Calculator!M567</f>
        <v/>
      </c>
      <c r="R583" s="340" t="str">
        <f t="shared" si="17"/>
        <v/>
      </c>
      <c r="S583" s="380" t="str" cm="1">
        <f t="array" ref="S583">_xlfn.IFS(Q583="YES",IF(G583&lt;=Calculator!AS567*97%,"",IF(G583&gt;=Calculator!AS567*97%,ROUNDUP(Calculator!AS567*97%,0),ROUNDUP(Calculator!AS567*97%,0))),Q583="NO","",Q583="NA","",Q583="","")</f>
        <v/>
      </c>
      <c r="T583" s="381" cm="1">
        <f t="array" ref="T583">IF(LEN(F583)=0,2,IF(SUMPRODUCT(($F$19:$F$1518=F583)*($C$19:$C$1518=C583))&gt;1, 1, 0))</f>
        <v>2</v>
      </c>
      <c r="U583" s="381">
        <f t="array" ref="U583">IFERROR(1/SUMPRODUCT(($F$19:$F$1518=F583)*($C$19:$C$1518=C583)), IF(LEN(F583)&gt;0, 1, ""))</f>
        <v>6.6755674232309744E-4</v>
      </c>
      <c r="V583" s="382" t="str">
        <f>IF(H583="","",VALUE(IFERROR(CHOOSE(MATCH(H583,{0,1,2,3,4,5},0),2.5,3.5,4.5,5.5,6.5,7.5),"")))</f>
        <v/>
      </c>
      <c r="W583" s="382" t="str">
        <f>IF(AND(I583="YES",COUNTIFS(F$19:F583,F583,I$19:I583,"YES")=1),1,"")</f>
        <v/>
      </c>
      <c r="Z583" s="32"/>
    </row>
    <row r="584" spans="1:26" ht="12.95" customHeight="1" x14ac:dyDescent="0.2">
      <c r="A584" s="32" t="str">
        <f t="shared" si="16"/>
        <v xml:space="preserve"> UNIT </v>
      </c>
      <c r="B584" s="130">
        <v>566</v>
      </c>
      <c r="C584" s="197"/>
      <c r="D584" s="398"/>
      <c r="E584" s="398"/>
      <c r="F584" s="398"/>
      <c r="G584" s="399"/>
      <c r="H584" s="398"/>
      <c r="I584" s="400"/>
      <c r="J584" s="400"/>
      <c r="K584" s="401"/>
      <c r="L584" s="398"/>
      <c r="M584" s="398"/>
      <c r="N584" s="398"/>
      <c r="O584" s="402"/>
      <c r="P584" s="402"/>
      <c r="Q584" s="171" t="str">
        <f>Calculator!M568</f>
        <v/>
      </c>
      <c r="R584" s="340" t="str">
        <f t="shared" si="17"/>
        <v/>
      </c>
      <c r="S584" s="380" t="str" cm="1">
        <f t="array" ref="S584">_xlfn.IFS(Q584="YES",IF(G584&lt;=Calculator!AS568*97%,"",IF(G584&gt;=Calculator!AS568*97%,ROUNDUP(Calculator!AS568*97%,0),ROUNDUP(Calculator!AS568*97%,0))),Q584="NO","",Q584="NA","",Q584="","")</f>
        <v/>
      </c>
      <c r="T584" s="381" cm="1">
        <f t="array" ref="T584">IF(LEN(F584)=0,2,IF(SUMPRODUCT(($F$19:$F$1518=F584)*($C$19:$C$1518=C584))&gt;1, 1, 0))</f>
        <v>2</v>
      </c>
      <c r="U584" s="381">
        <f t="array" ref="U584">IFERROR(1/SUMPRODUCT(($F$19:$F$1518=F584)*($C$19:$C$1518=C584)), IF(LEN(F584)&gt;0, 1, ""))</f>
        <v>6.6755674232309744E-4</v>
      </c>
      <c r="V584" s="382" t="str">
        <f>IF(H584="","",VALUE(IFERROR(CHOOSE(MATCH(H584,{0,1,2,3,4,5},0),2.5,3.5,4.5,5.5,6.5,7.5),"")))</f>
        <v/>
      </c>
      <c r="W584" s="382" t="str">
        <f>IF(AND(I584="YES",COUNTIFS(F$19:F584,F584,I$19:I584,"YES")=1),1,"")</f>
        <v/>
      </c>
      <c r="Z584" s="32"/>
    </row>
    <row r="585" spans="1:26" ht="12.95" customHeight="1" x14ac:dyDescent="0.2">
      <c r="A585" s="32" t="str">
        <f t="shared" si="16"/>
        <v xml:space="preserve"> UNIT </v>
      </c>
      <c r="B585" s="130">
        <v>567</v>
      </c>
      <c r="C585" s="197"/>
      <c r="D585" s="398"/>
      <c r="E585" s="398"/>
      <c r="F585" s="398"/>
      <c r="G585" s="399"/>
      <c r="H585" s="398"/>
      <c r="I585" s="400"/>
      <c r="J585" s="400"/>
      <c r="K585" s="401"/>
      <c r="L585" s="398"/>
      <c r="M585" s="398"/>
      <c r="N585" s="398"/>
      <c r="O585" s="402"/>
      <c r="P585" s="402"/>
      <c r="Q585" s="171" t="str">
        <f>Calculator!M569</f>
        <v/>
      </c>
      <c r="R585" s="340" t="str">
        <f t="shared" si="17"/>
        <v/>
      </c>
      <c r="S585" s="380" t="str" cm="1">
        <f t="array" ref="S585">_xlfn.IFS(Q585="YES",IF(G585&lt;=Calculator!AS569*97%,"",IF(G585&gt;=Calculator!AS569*97%,ROUNDUP(Calculator!AS569*97%,0),ROUNDUP(Calculator!AS569*97%,0))),Q585="NO","",Q585="NA","",Q585="","")</f>
        <v/>
      </c>
      <c r="T585" s="381" cm="1">
        <f t="array" ref="T585">IF(LEN(F585)=0,2,IF(SUMPRODUCT(($F$19:$F$1518=F585)*($C$19:$C$1518=C585))&gt;1, 1, 0))</f>
        <v>2</v>
      </c>
      <c r="U585" s="381">
        <f t="array" ref="U585">IFERROR(1/SUMPRODUCT(($F$19:$F$1518=F585)*($C$19:$C$1518=C585)), IF(LEN(F585)&gt;0, 1, ""))</f>
        <v>6.6755674232309744E-4</v>
      </c>
      <c r="V585" s="382" t="str">
        <f>IF(H585="","",VALUE(IFERROR(CHOOSE(MATCH(H585,{0,1,2,3,4,5},0),2.5,3.5,4.5,5.5,6.5,7.5),"")))</f>
        <v/>
      </c>
      <c r="W585" s="382" t="str">
        <f>IF(AND(I585="YES",COUNTIFS(F$19:F585,F585,I$19:I585,"YES")=1),1,"")</f>
        <v/>
      </c>
      <c r="Z585" s="32"/>
    </row>
    <row r="586" spans="1:26" ht="12.95" customHeight="1" x14ac:dyDescent="0.2">
      <c r="A586" s="32" t="str">
        <f t="shared" si="16"/>
        <v xml:space="preserve"> UNIT </v>
      </c>
      <c r="B586" s="130">
        <v>568</v>
      </c>
      <c r="C586" s="197"/>
      <c r="D586" s="398"/>
      <c r="E586" s="398"/>
      <c r="F586" s="398"/>
      <c r="G586" s="399"/>
      <c r="H586" s="398"/>
      <c r="I586" s="400"/>
      <c r="J586" s="400"/>
      <c r="K586" s="401"/>
      <c r="L586" s="398"/>
      <c r="M586" s="398"/>
      <c r="N586" s="398"/>
      <c r="O586" s="402"/>
      <c r="P586" s="402"/>
      <c r="Q586" s="171" t="str">
        <f>Calculator!M570</f>
        <v/>
      </c>
      <c r="R586" s="340" t="str">
        <f t="shared" si="17"/>
        <v/>
      </c>
      <c r="S586" s="380" t="str" cm="1">
        <f t="array" ref="S586">_xlfn.IFS(Q586="YES",IF(G586&lt;=Calculator!AS570*97%,"",IF(G586&gt;=Calculator!AS570*97%,ROUNDUP(Calculator!AS570*97%,0),ROUNDUP(Calculator!AS570*97%,0))),Q586="NO","",Q586="NA","",Q586="","")</f>
        <v/>
      </c>
      <c r="T586" s="381" cm="1">
        <f t="array" ref="T586">IF(LEN(F586)=0,2,IF(SUMPRODUCT(($F$19:$F$1518=F586)*($C$19:$C$1518=C586))&gt;1, 1, 0))</f>
        <v>2</v>
      </c>
      <c r="U586" s="381">
        <f t="array" ref="U586">IFERROR(1/SUMPRODUCT(($F$19:$F$1518=F586)*($C$19:$C$1518=C586)), IF(LEN(F586)&gt;0, 1, ""))</f>
        <v>6.6755674232309744E-4</v>
      </c>
      <c r="V586" s="382" t="str">
        <f>IF(H586="","",VALUE(IFERROR(CHOOSE(MATCH(H586,{0,1,2,3,4,5},0),2.5,3.5,4.5,5.5,6.5,7.5),"")))</f>
        <v/>
      </c>
      <c r="W586" s="382" t="str">
        <f>IF(AND(I586="YES",COUNTIFS(F$19:F586,F586,I$19:I586,"YES")=1),1,"")</f>
        <v/>
      </c>
      <c r="Z586" s="32"/>
    </row>
    <row r="587" spans="1:26" ht="12.95" customHeight="1" x14ac:dyDescent="0.2">
      <c r="A587" s="32" t="str">
        <f t="shared" si="16"/>
        <v xml:space="preserve"> UNIT </v>
      </c>
      <c r="B587" s="130">
        <v>569</v>
      </c>
      <c r="C587" s="197"/>
      <c r="D587" s="398"/>
      <c r="E587" s="398"/>
      <c r="F587" s="398"/>
      <c r="G587" s="399"/>
      <c r="H587" s="398"/>
      <c r="I587" s="400"/>
      <c r="J587" s="400"/>
      <c r="K587" s="401"/>
      <c r="L587" s="398"/>
      <c r="M587" s="398"/>
      <c r="N587" s="398"/>
      <c r="O587" s="402"/>
      <c r="P587" s="402"/>
      <c r="Q587" s="171" t="str">
        <f>Calculator!M571</f>
        <v/>
      </c>
      <c r="R587" s="340" t="str">
        <f t="shared" si="17"/>
        <v/>
      </c>
      <c r="S587" s="380" t="str" cm="1">
        <f t="array" ref="S587">_xlfn.IFS(Q587="YES",IF(G587&lt;=Calculator!AS571*97%,"",IF(G587&gt;=Calculator!AS571*97%,ROUNDUP(Calculator!AS571*97%,0),ROUNDUP(Calculator!AS571*97%,0))),Q587="NO","",Q587="NA","",Q587="","")</f>
        <v/>
      </c>
      <c r="T587" s="381" cm="1">
        <f t="array" ref="T587">IF(LEN(F587)=0,2,IF(SUMPRODUCT(($F$19:$F$1518=F587)*($C$19:$C$1518=C587))&gt;1, 1, 0))</f>
        <v>2</v>
      </c>
      <c r="U587" s="381">
        <f t="array" ref="U587">IFERROR(1/SUMPRODUCT(($F$19:$F$1518=F587)*($C$19:$C$1518=C587)), IF(LEN(F587)&gt;0, 1, ""))</f>
        <v>6.6755674232309744E-4</v>
      </c>
      <c r="V587" s="382" t="str">
        <f>IF(H587="","",VALUE(IFERROR(CHOOSE(MATCH(H587,{0,1,2,3,4,5},0),2.5,3.5,4.5,5.5,6.5,7.5),"")))</f>
        <v/>
      </c>
      <c r="W587" s="382" t="str">
        <f>IF(AND(I587="YES",COUNTIFS(F$19:F587,F587,I$19:I587,"YES")=1),1,"")</f>
        <v/>
      </c>
      <c r="Z587" s="32"/>
    </row>
    <row r="588" spans="1:26" ht="12.95" customHeight="1" x14ac:dyDescent="0.2">
      <c r="A588" s="32" t="str">
        <f t="shared" si="16"/>
        <v xml:space="preserve"> UNIT </v>
      </c>
      <c r="B588" s="130">
        <v>570</v>
      </c>
      <c r="C588" s="197"/>
      <c r="D588" s="398"/>
      <c r="E588" s="398"/>
      <c r="F588" s="398"/>
      <c r="G588" s="399"/>
      <c r="H588" s="398"/>
      <c r="I588" s="400"/>
      <c r="J588" s="400"/>
      <c r="K588" s="401"/>
      <c r="L588" s="398"/>
      <c r="M588" s="398"/>
      <c r="N588" s="398"/>
      <c r="O588" s="402"/>
      <c r="P588" s="402"/>
      <c r="Q588" s="171" t="str">
        <f>Calculator!M572</f>
        <v/>
      </c>
      <c r="R588" s="340" t="str">
        <f t="shared" si="17"/>
        <v/>
      </c>
      <c r="S588" s="380" t="str" cm="1">
        <f t="array" ref="S588">_xlfn.IFS(Q588="YES",IF(G588&lt;=Calculator!AS572*97%,"",IF(G588&gt;=Calculator!AS572*97%,ROUNDUP(Calculator!AS572*97%,0),ROUNDUP(Calculator!AS572*97%,0))),Q588="NO","",Q588="NA","",Q588="","")</f>
        <v/>
      </c>
      <c r="T588" s="381" cm="1">
        <f t="array" ref="T588">IF(LEN(F588)=0,2,IF(SUMPRODUCT(($F$19:$F$1518=F588)*($C$19:$C$1518=C588))&gt;1, 1, 0))</f>
        <v>2</v>
      </c>
      <c r="U588" s="381">
        <f t="array" ref="U588">IFERROR(1/SUMPRODUCT(($F$19:$F$1518=F588)*($C$19:$C$1518=C588)), IF(LEN(F588)&gt;0, 1, ""))</f>
        <v>6.6755674232309744E-4</v>
      </c>
      <c r="V588" s="382" t="str">
        <f>IF(H588="","",VALUE(IFERROR(CHOOSE(MATCH(H588,{0,1,2,3,4,5},0),2.5,3.5,4.5,5.5,6.5,7.5),"")))</f>
        <v/>
      </c>
      <c r="W588" s="382" t="str">
        <f>IF(AND(I588="YES",COUNTIFS(F$19:F588,F588,I$19:I588,"YES")=1),1,"")</f>
        <v/>
      </c>
      <c r="Z588" s="32"/>
    </row>
    <row r="589" spans="1:26" ht="12.95" customHeight="1" x14ac:dyDescent="0.2">
      <c r="A589" s="32" t="str">
        <f t="shared" si="16"/>
        <v xml:space="preserve"> UNIT </v>
      </c>
      <c r="B589" s="130">
        <v>571</v>
      </c>
      <c r="C589" s="197"/>
      <c r="D589" s="398"/>
      <c r="E589" s="398"/>
      <c r="F589" s="398"/>
      <c r="G589" s="399"/>
      <c r="H589" s="398"/>
      <c r="I589" s="400"/>
      <c r="J589" s="400"/>
      <c r="K589" s="401"/>
      <c r="L589" s="398"/>
      <c r="M589" s="398"/>
      <c r="N589" s="398"/>
      <c r="O589" s="402"/>
      <c r="P589" s="402"/>
      <c r="Q589" s="171" t="str">
        <f>Calculator!M573</f>
        <v/>
      </c>
      <c r="R589" s="340" t="str">
        <f t="shared" si="17"/>
        <v/>
      </c>
      <c r="S589" s="380" t="str" cm="1">
        <f t="array" ref="S589">_xlfn.IFS(Q589="YES",IF(G589&lt;=Calculator!AS573*97%,"",IF(G589&gt;=Calculator!AS573*97%,ROUNDUP(Calculator!AS573*97%,0),ROUNDUP(Calculator!AS573*97%,0))),Q589="NO","",Q589="NA","",Q589="","")</f>
        <v/>
      </c>
      <c r="T589" s="381" cm="1">
        <f t="array" ref="T589">IF(LEN(F589)=0,2,IF(SUMPRODUCT(($F$19:$F$1518=F589)*($C$19:$C$1518=C589))&gt;1, 1, 0))</f>
        <v>2</v>
      </c>
      <c r="U589" s="381">
        <f t="array" ref="U589">IFERROR(1/SUMPRODUCT(($F$19:$F$1518=F589)*($C$19:$C$1518=C589)), IF(LEN(F589)&gt;0, 1, ""))</f>
        <v>6.6755674232309744E-4</v>
      </c>
      <c r="V589" s="382" t="str">
        <f>IF(H589="","",VALUE(IFERROR(CHOOSE(MATCH(H589,{0,1,2,3,4,5},0),2.5,3.5,4.5,5.5,6.5,7.5),"")))</f>
        <v/>
      </c>
      <c r="W589" s="382" t="str">
        <f>IF(AND(I589="YES",COUNTIFS(F$19:F589,F589,I$19:I589,"YES")=1),1,"")</f>
        <v/>
      </c>
      <c r="Z589" s="32"/>
    </row>
    <row r="590" spans="1:26" ht="12.95" customHeight="1" x14ac:dyDescent="0.2">
      <c r="A590" s="32" t="str">
        <f t="shared" si="16"/>
        <v xml:space="preserve"> UNIT </v>
      </c>
      <c r="B590" s="130">
        <v>572</v>
      </c>
      <c r="C590" s="197"/>
      <c r="D590" s="398"/>
      <c r="E590" s="398"/>
      <c r="F590" s="398"/>
      <c r="G590" s="399"/>
      <c r="H590" s="398"/>
      <c r="I590" s="400"/>
      <c r="J590" s="400"/>
      <c r="K590" s="401"/>
      <c r="L590" s="398"/>
      <c r="M590" s="398"/>
      <c r="N590" s="398"/>
      <c r="O590" s="402"/>
      <c r="P590" s="402"/>
      <c r="Q590" s="171" t="str">
        <f>Calculator!M574</f>
        <v/>
      </c>
      <c r="R590" s="340" t="str">
        <f t="shared" si="17"/>
        <v/>
      </c>
      <c r="S590" s="380" t="str" cm="1">
        <f t="array" ref="S590">_xlfn.IFS(Q590="YES",IF(G590&lt;=Calculator!AS574*97%,"",IF(G590&gt;=Calculator!AS574*97%,ROUNDUP(Calculator!AS574*97%,0),ROUNDUP(Calculator!AS574*97%,0))),Q590="NO","",Q590="NA","",Q590="","")</f>
        <v/>
      </c>
      <c r="T590" s="381" cm="1">
        <f t="array" ref="T590">IF(LEN(F590)=0,2,IF(SUMPRODUCT(($F$19:$F$1518=F590)*($C$19:$C$1518=C590))&gt;1, 1, 0))</f>
        <v>2</v>
      </c>
      <c r="U590" s="381">
        <f t="array" ref="U590">IFERROR(1/SUMPRODUCT(($F$19:$F$1518=F590)*($C$19:$C$1518=C590)), IF(LEN(F590)&gt;0, 1, ""))</f>
        <v>6.6755674232309744E-4</v>
      </c>
      <c r="V590" s="382" t="str">
        <f>IF(H590="","",VALUE(IFERROR(CHOOSE(MATCH(H590,{0,1,2,3,4,5},0),2.5,3.5,4.5,5.5,6.5,7.5),"")))</f>
        <v/>
      </c>
      <c r="W590" s="382" t="str">
        <f>IF(AND(I590="YES",COUNTIFS(F$19:F590,F590,I$19:I590,"YES")=1),1,"")</f>
        <v/>
      </c>
      <c r="Z590" s="32"/>
    </row>
    <row r="591" spans="1:26" ht="12.95" customHeight="1" x14ac:dyDescent="0.2">
      <c r="A591" s="32" t="str">
        <f t="shared" si="16"/>
        <v xml:space="preserve"> UNIT </v>
      </c>
      <c r="B591" s="130">
        <v>573</v>
      </c>
      <c r="C591" s="197"/>
      <c r="D591" s="398"/>
      <c r="E591" s="398"/>
      <c r="F591" s="398"/>
      <c r="G591" s="399"/>
      <c r="H591" s="398"/>
      <c r="I591" s="400"/>
      <c r="J591" s="400"/>
      <c r="K591" s="401"/>
      <c r="L591" s="398"/>
      <c r="M591" s="398"/>
      <c r="N591" s="398"/>
      <c r="O591" s="402"/>
      <c r="P591" s="402"/>
      <c r="Q591" s="171" t="str">
        <f>Calculator!M575</f>
        <v/>
      </c>
      <c r="R591" s="340" t="str">
        <f t="shared" si="17"/>
        <v/>
      </c>
      <c r="S591" s="380" t="str" cm="1">
        <f t="array" ref="S591">_xlfn.IFS(Q591="YES",IF(G591&lt;=Calculator!AS575*97%,"",IF(G591&gt;=Calculator!AS575*97%,ROUNDUP(Calculator!AS575*97%,0),ROUNDUP(Calculator!AS575*97%,0))),Q591="NO","",Q591="NA","",Q591="","")</f>
        <v/>
      </c>
      <c r="T591" s="381" cm="1">
        <f t="array" ref="T591">IF(LEN(F591)=0,2,IF(SUMPRODUCT(($F$19:$F$1518=F591)*($C$19:$C$1518=C591))&gt;1, 1, 0))</f>
        <v>2</v>
      </c>
      <c r="U591" s="381">
        <f t="array" ref="U591">IFERROR(1/SUMPRODUCT(($F$19:$F$1518=F591)*($C$19:$C$1518=C591)), IF(LEN(F591)&gt;0, 1, ""))</f>
        <v>6.6755674232309744E-4</v>
      </c>
      <c r="V591" s="382" t="str">
        <f>IF(H591="","",VALUE(IFERROR(CHOOSE(MATCH(H591,{0,1,2,3,4,5},0),2.5,3.5,4.5,5.5,6.5,7.5),"")))</f>
        <v/>
      </c>
      <c r="W591" s="382" t="str">
        <f>IF(AND(I591="YES",COUNTIFS(F$19:F591,F591,I$19:I591,"YES")=1),1,"")</f>
        <v/>
      </c>
      <c r="Z591" s="32"/>
    </row>
    <row r="592" spans="1:26" ht="12.95" customHeight="1" x14ac:dyDescent="0.2">
      <c r="A592" s="32" t="str">
        <f t="shared" si="16"/>
        <v xml:space="preserve"> UNIT </v>
      </c>
      <c r="B592" s="130">
        <v>574</v>
      </c>
      <c r="C592" s="197"/>
      <c r="D592" s="398"/>
      <c r="E592" s="398"/>
      <c r="F592" s="398"/>
      <c r="G592" s="399"/>
      <c r="H592" s="398"/>
      <c r="I592" s="400"/>
      <c r="J592" s="400"/>
      <c r="K592" s="401"/>
      <c r="L592" s="398"/>
      <c r="M592" s="398"/>
      <c r="N592" s="398"/>
      <c r="O592" s="402"/>
      <c r="P592" s="402"/>
      <c r="Q592" s="171" t="str">
        <f>Calculator!M576</f>
        <v/>
      </c>
      <c r="R592" s="340" t="str">
        <f t="shared" si="17"/>
        <v/>
      </c>
      <c r="S592" s="380" t="str" cm="1">
        <f t="array" ref="S592">_xlfn.IFS(Q592="YES",IF(G592&lt;=Calculator!AS576*97%,"",IF(G592&gt;=Calculator!AS576*97%,ROUNDUP(Calculator!AS576*97%,0),ROUNDUP(Calculator!AS576*97%,0))),Q592="NO","",Q592="NA","",Q592="","")</f>
        <v/>
      </c>
      <c r="T592" s="381" cm="1">
        <f t="array" ref="T592">IF(LEN(F592)=0,2,IF(SUMPRODUCT(($F$19:$F$1518=F592)*($C$19:$C$1518=C592))&gt;1, 1, 0))</f>
        <v>2</v>
      </c>
      <c r="U592" s="381">
        <f t="array" ref="U592">IFERROR(1/SUMPRODUCT(($F$19:$F$1518=F592)*($C$19:$C$1518=C592)), IF(LEN(F592)&gt;0, 1, ""))</f>
        <v>6.6755674232309744E-4</v>
      </c>
      <c r="V592" s="382" t="str">
        <f>IF(H592="","",VALUE(IFERROR(CHOOSE(MATCH(H592,{0,1,2,3,4,5},0),2.5,3.5,4.5,5.5,6.5,7.5),"")))</f>
        <v/>
      </c>
      <c r="W592" s="382" t="str">
        <f>IF(AND(I592="YES",COUNTIFS(F$19:F592,F592,I$19:I592,"YES")=1),1,"")</f>
        <v/>
      </c>
      <c r="Z592" s="32"/>
    </row>
    <row r="593" spans="1:26" ht="12.95" customHeight="1" x14ac:dyDescent="0.2">
      <c r="A593" s="32" t="str">
        <f t="shared" si="16"/>
        <v xml:space="preserve"> UNIT </v>
      </c>
      <c r="B593" s="130">
        <v>575</v>
      </c>
      <c r="C593" s="197"/>
      <c r="D593" s="398"/>
      <c r="E593" s="398"/>
      <c r="F593" s="398"/>
      <c r="G593" s="399"/>
      <c r="H593" s="398"/>
      <c r="I593" s="400"/>
      <c r="J593" s="400"/>
      <c r="K593" s="401"/>
      <c r="L593" s="398"/>
      <c r="M593" s="398"/>
      <c r="N593" s="398"/>
      <c r="O593" s="402"/>
      <c r="P593" s="402"/>
      <c r="Q593" s="171" t="str">
        <f>Calculator!M577</f>
        <v/>
      </c>
      <c r="R593" s="340" t="str">
        <f t="shared" si="17"/>
        <v/>
      </c>
      <c r="S593" s="380" t="str" cm="1">
        <f t="array" ref="S593">_xlfn.IFS(Q593="YES",IF(G593&lt;=Calculator!AS577*97%,"",IF(G593&gt;=Calculator!AS577*97%,ROUNDUP(Calculator!AS577*97%,0),ROUNDUP(Calculator!AS577*97%,0))),Q593="NO","",Q593="NA","",Q593="","")</f>
        <v/>
      </c>
      <c r="T593" s="381" cm="1">
        <f t="array" ref="T593">IF(LEN(F593)=0,2,IF(SUMPRODUCT(($F$19:$F$1518=F593)*($C$19:$C$1518=C593))&gt;1, 1, 0))</f>
        <v>2</v>
      </c>
      <c r="U593" s="381">
        <f t="array" ref="U593">IFERROR(1/SUMPRODUCT(($F$19:$F$1518=F593)*($C$19:$C$1518=C593)), IF(LEN(F593)&gt;0, 1, ""))</f>
        <v>6.6755674232309744E-4</v>
      </c>
      <c r="V593" s="382" t="str">
        <f>IF(H593="","",VALUE(IFERROR(CHOOSE(MATCH(H593,{0,1,2,3,4,5},0),2.5,3.5,4.5,5.5,6.5,7.5),"")))</f>
        <v/>
      </c>
      <c r="W593" s="382" t="str">
        <f>IF(AND(I593="YES",COUNTIFS(F$19:F593,F593,I$19:I593,"YES")=1),1,"")</f>
        <v/>
      </c>
      <c r="Z593" s="32"/>
    </row>
    <row r="594" spans="1:26" ht="12.95" customHeight="1" x14ac:dyDescent="0.2">
      <c r="A594" s="32" t="str">
        <f t="shared" si="16"/>
        <v xml:space="preserve"> UNIT </v>
      </c>
      <c r="B594" s="130">
        <v>576</v>
      </c>
      <c r="C594" s="197"/>
      <c r="D594" s="398"/>
      <c r="E594" s="398"/>
      <c r="F594" s="398"/>
      <c r="G594" s="399"/>
      <c r="H594" s="398"/>
      <c r="I594" s="400"/>
      <c r="J594" s="400"/>
      <c r="K594" s="401"/>
      <c r="L594" s="398"/>
      <c r="M594" s="398"/>
      <c r="N594" s="398"/>
      <c r="O594" s="402"/>
      <c r="P594" s="402"/>
      <c r="Q594" s="171" t="str">
        <f>Calculator!M578</f>
        <v/>
      </c>
      <c r="R594" s="340" t="str">
        <f t="shared" si="17"/>
        <v/>
      </c>
      <c r="S594" s="380" t="str" cm="1">
        <f t="array" ref="S594">_xlfn.IFS(Q594="YES",IF(G594&lt;=Calculator!AS578*97%,"",IF(G594&gt;=Calculator!AS578*97%,ROUNDUP(Calculator!AS578*97%,0),ROUNDUP(Calculator!AS578*97%,0))),Q594="NO","",Q594="NA","",Q594="","")</f>
        <v/>
      </c>
      <c r="T594" s="381" cm="1">
        <f t="array" ref="T594">IF(LEN(F594)=0,2,IF(SUMPRODUCT(($F$19:$F$1518=F594)*($C$19:$C$1518=C594))&gt;1, 1, 0))</f>
        <v>2</v>
      </c>
      <c r="U594" s="381">
        <f t="array" ref="U594">IFERROR(1/SUMPRODUCT(($F$19:$F$1518=F594)*($C$19:$C$1518=C594)), IF(LEN(F594)&gt;0, 1, ""))</f>
        <v>6.6755674232309744E-4</v>
      </c>
      <c r="V594" s="382" t="str">
        <f>IF(H594="","",VALUE(IFERROR(CHOOSE(MATCH(H594,{0,1,2,3,4,5},0),2.5,3.5,4.5,5.5,6.5,7.5),"")))</f>
        <v/>
      </c>
      <c r="W594" s="382" t="str">
        <f>IF(AND(I594="YES",COUNTIFS(F$19:F594,F594,I$19:I594,"YES")=1),1,"")</f>
        <v/>
      </c>
      <c r="Z594" s="32"/>
    </row>
    <row r="595" spans="1:26" ht="12.95" customHeight="1" x14ac:dyDescent="0.2">
      <c r="A595" s="32" t="str">
        <f t="shared" ref="A595:A658" si="18">C595&amp;" "&amp;"UNIT"&amp;" "&amp;F595</f>
        <v xml:space="preserve"> UNIT </v>
      </c>
      <c r="B595" s="130">
        <v>577</v>
      </c>
      <c r="C595" s="197"/>
      <c r="D595" s="398"/>
      <c r="E595" s="398"/>
      <c r="F595" s="398"/>
      <c r="G595" s="399"/>
      <c r="H595" s="398"/>
      <c r="I595" s="400"/>
      <c r="J595" s="400"/>
      <c r="K595" s="401"/>
      <c r="L595" s="398"/>
      <c r="M595" s="398"/>
      <c r="N595" s="398"/>
      <c r="O595" s="402"/>
      <c r="P595" s="402"/>
      <c r="Q595" s="171" t="str">
        <f>Calculator!M579</f>
        <v/>
      </c>
      <c r="R595" s="340" t="str">
        <f t="shared" si="17"/>
        <v/>
      </c>
      <c r="S595" s="380" t="str" cm="1">
        <f t="array" ref="S595">_xlfn.IFS(Q595="YES",IF(G595&lt;=Calculator!AS579*97%,"",IF(G595&gt;=Calculator!AS579*97%,ROUNDUP(Calculator!AS579*97%,0),ROUNDUP(Calculator!AS579*97%,0))),Q595="NO","",Q595="NA","",Q595="","")</f>
        <v/>
      </c>
      <c r="T595" s="381" cm="1">
        <f t="array" ref="T595">IF(LEN(F595)=0,2,IF(SUMPRODUCT(($F$19:$F$1518=F595)*($C$19:$C$1518=C595))&gt;1, 1, 0))</f>
        <v>2</v>
      </c>
      <c r="U595" s="381">
        <f t="array" ref="U595">IFERROR(1/SUMPRODUCT(($F$19:$F$1518=F595)*($C$19:$C$1518=C595)), IF(LEN(F595)&gt;0, 1, ""))</f>
        <v>6.6755674232309744E-4</v>
      </c>
      <c r="V595" s="382" t="str">
        <f>IF(H595="","",VALUE(IFERROR(CHOOSE(MATCH(H595,{0,1,2,3,4,5},0),2.5,3.5,4.5,5.5,6.5,7.5),"")))</f>
        <v/>
      </c>
      <c r="W595" s="382" t="str">
        <f>IF(AND(I595="YES",COUNTIFS(F$19:F595,F595,I$19:I595,"YES")=1),1,"")</f>
        <v/>
      </c>
      <c r="Z595" s="32"/>
    </row>
    <row r="596" spans="1:26" ht="12.95" customHeight="1" x14ac:dyDescent="0.2">
      <c r="A596" s="32" t="str">
        <f t="shared" si="18"/>
        <v xml:space="preserve"> UNIT </v>
      </c>
      <c r="B596" s="130">
        <v>578</v>
      </c>
      <c r="C596" s="197"/>
      <c r="D596" s="398"/>
      <c r="E596" s="398"/>
      <c r="F596" s="398"/>
      <c r="G596" s="399"/>
      <c r="H596" s="398"/>
      <c r="I596" s="400"/>
      <c r="J596" s="400"/>
      <c r="K596" s="401"/>
      <c r="L596" s="398"/>
      <c r="M596" s="398"/>
      <c r="N596" s="398"/>
      <c r="O596" s="402"/>
      <c r="P596" s="402"/>
      <c r="Q596" s="171" t="str">
        <f>Calculator!M580</f>
        <v/>
      </c>
      <c r="R596" s="340" t="str">
        <f t="shared" ref="R596:R659" si="19">IF(Q596="YES",IF(S596&lt;G596,S596,G596),"")</f>
        <v/>
      </c>
      <c r="S596" s="380" t="str" cm="1">
        <f t="array" ref="S596">_xlfn.IFS(Q596="YES",IF(G596&lt;=Calculator!AS580*97%,"",IF(G596&gt;=Calculator!AS580*97%,ROUNDUP(Calculator!AS580*97%,0),ROUNDUP(Calculator!AS580*97%,0))),Q596="NO","",Q596="NA","",Q596="","")</f>
        <v/>
      </c>
      <c r="T596" s="381" cm="1">
        <f t="array" ref="T596">IF(LEN(F596)=0,2,IF(SUMPRODUCT(($F$19:$F$1518=F596)*($C$19:$C$1518=C596))&gt;1, 1, 0))</f>
        <v>2</v>
      </c>
      <c r="U596" s="381">
        <f t="array" ref="U596">IFERROR(1/SUMPRODUCT(($F$19:$F$1518=F596)*($C$19:$C$1518=C596)), IF(LEN(F596)&gt;0, 1, ""))</f>
        <v>6.6755674232309744E-4</v>
      </c>
      <c r="V596" s="382" t="str">
        <f>IF(H596="","",VALUE(IFERROR(CHOOSE(MATCH(H596,{0,1,2,3,4,5},0),2.5,3.5,4.5,5.5,6.5,7.5),"")))</f>
        <v/>
      </c>
      <c r="W596" s="382" t="str">
        <f>IF(AND(I596="YES",COUNTIFS(F$19:F596,F596,I$19:I596,"YES")=1),1,"")</f>
        <v/>
      </c>
      <c r="Z596" s="32"/>
    </row>
    <row r="597" spans="1:26" ht="12.95" customHeight="1" x14ac:dyDescent="0.2">
      <c r="A597" s="32" t="str">
        <f t="shared" si="18"/>
        <v xml:space="preserve"> UNIT </v>
      </c>
      <c r="B597" s="130">
        <v>579</v>
      </c>
      <c r="C597" s="197"/>
      <c r="D597" s="398"/>
      <c r="E597" s="398"/>
      <c r="F597" s="398"/>
      <c r="G597" s="399"/>
      <c r="H597" s="398"/>
      <c r="I597" s="400"/>
      <c r="J597" s="400"/>
      <c r="K597" s="401"/>
      <c r="L597" s="398"/>
      <c r="M597" s="398"/>
      <c r="N597" s="398"/>
      <c r="O597" s="402"/>
      <c r="P597" s="402"/>
      <c r="Q597" s="171" t="str">
        <f>Calculator!M581</f>
        <v/>
      </c>
      <c r="R597" s="340" t="str">
        <f t="shared" si="19"/>
        <v/>
      </c>
      <c r="S597" s="380" t="str" cm="1">
        <f t="array" ref="S597">_xlfn.IFS(Q597="YES",IF(G597&lt;=Calculator!AS581*97%,"",IF(G597&gt;=Calculator!AS581*97%,ROUNDUP(Calculator!AS581*97%,0),ROUNDUP(Calculator!AS581*97%,0))),Q597="NO","",Q597="NA","",Q597="","")</f>
        <v/>
      </c>
      <c r="T597" s="381" cm="1">
        <f t="array" ref="T597">IF(LEN(F597)=0,2,IF(SUMPRODUCT(($F$19:$F$1518=F597)*($C$19:$C$1518=C597))&gt;1, 1, 0))</f>
        <v>2</v>
      </c>
      <c r="U597" s="381">
        <f t="array" ref="U597">IFERROR(1/SUMPRODUCT(($F$19:$F$1518=F597)*($C$19:$C$1518=C597)), IF(LEN(F597)&gt;0, 1, ""))</f>
        <v>6.6755674232309744E-4</v>
      </c>
      <c r="V597" s="382" t="str">
        <f>IF(H597="","",VALUE(IFERROR(CHOOSE(MATCH(H597,{0,1,2,3,4,5},0),2.5,3.5,4.5,5.5,6.5,7.5),"")))</f>
        <v/>
      </c>
      <c r="W597" s="382" t="str">
        <f>IF(AND(I597="YES",COUNTIFS(F$19:F597,F597,I$19:I597,"YES")=1),1,"")</f>
        <v/>
      </c>
      <c r="Z597" s="32"/>
    </row>
    <row r="598" spans="1:26" ht="12.95" customHeight="1" x14ac:dyDescent="0.2">
      <c r="A598" s="32" t="str">
        <f t="shared" si="18"/>
        <v xml:space="preserve"> UNIT </v>
      </c>
      <c r="B598" s="130">
        <v>580</v>
      </c>
      <c r="C598" s="197"/>
      <c r="D598" s="398"/>
      <c r="E598" s="398"/>
      <c r="F598" s="398"/>
      <c r="G598" s="399"/>
      <c r="H598" s="398"/>
      <c r="I598" s="400"/>
      <c r="J598" s="400"/>
      <c r="K598" s="401"/>
      <c r="L598" s="398"/>
      <c r="M598" s="398"/>
      <c r="N598" s="398"/>
      <c r="O598" s="402"/>
      <c r="P598" s="402"/>
      <c r="Q598" s="171" t="str">
        <f>Calculator!M582</f>
        <v/>
      </c>
      <c r="R598" s="340" t="str">
        <f t="shared" si="19"/>
        <v/>
      </c>
      <c r="S598" s="380" t="str" cm="1">
        <f t="array" ref="S598">_xlfn.IFS(Q598="YES",IF(G598&lt;=Calculator!AS582*97%,"",IF(G598&gt;=Calculator!AS582*97%,ROUNDUP(Calculator!AS582*97%,0),ROUNDUP(Calculator!AS582*97%,0))),Q598="NO","",Q598="NA","",Q598="","")</f>
        <v/>
      </c>
      <c r="T598" s="381" cm="1">
        <f t="array" ref="T598">IF(LEN(F598)=0,2,IF(SUMPRODUCT(($F$19:$F$1518=F598)*($C$19:$C$1518=C598))&gt;1, 1, 0))</f>
        <v>2</v>
      </c>
      <c r="U598" s="381">
        <f t="array" ref="U598">IFERROR(1/SUMPRODUCT(($F$19:$F$1518=F598)*($C$19:$C$1518=C598)), IF(LEN(F598)&gt;0, 1, ""))</f>
        <v>6.6755674232309744E-4</v>
      </c>
      <c r="V598" s="382" t="str">
        <f>IF(H598="","",VALUE(IFERROR(CHOOSE(MATCH(H598,{0,1,2,3,4,5},0),2.5,3.5,4.5,5.5,6.5,7.5),"")))</f>
        <v/>
      </c>
      <c r="W598" s="382" t="str">
        <f>IF(AND(I598="YES",COUNTIFS(F$19:F598,F598,I$19:I598,"YES")=1),1,"")</f>
        <v/>
      </c>
      <c r="Z598" s="32"/>
    </row>
    <row r="599" spans="1:26" ht="12.95" customHeight="1" x14ac:dyDescent="0.2">
      <c r="A599" s="32" t="str">
        <f t="shared" si="18"/>
        <v xml:space="preserve"> UNIT </v>
      </c>
      <c r="B599" s="130">
        <v>581</v>
      </c>
      <c r="C599" s="197"/>
      <c r="D599" s="398"/>
      <c r="E599" s="398"/>
      <c r="F599" s="398"/>
      <c r="G599" s="399"/>
      <c r="H599" s="398"/>
      <c r="I599" s="400"/>
      <c r="J599" s="400"/>
      <c r="K599" s="401"/>
      <c r="L599" s="398"/>
      <c r="M599" s="398"/>
      <c r="N599" s="398"/>
      <c r="O599" s="402"/>
      <c r="P599" s="402"/>
      <c r="Q599" s="171" t="str">
        <f>Calculator!M583</f>
        <v/>
      </c>
      <c r="R599" s="340" t="str">
        <f t="shared" si="19"/>
        <v/>
      </c>
      <c r="S599" s="380" t="str" cm="1">
        <f t="array" ref="S599">_xlfn.IFS(Q599="YES",IF(G599&lt;=Calculator!AS583*97%,"",IF(G599&gt;=Calculator!AS583*97%,ROUNDUP(Calculator!AS583*97%,0),ROUNDUP(Calculator!AS583*97%,0))),Q599="NO","",Q599="NA","",Q599="","")</f>
        <v/>
      </c>
      <c r="T599" s="381" cm="1">
        <f t="array" ref="T599">IF(LEN(F599)=0,2,IF(SUMPRODUCT(($F$19:$F$1518=F599)*($C$19:$C$1518=C599))&gt;1, 1, 0))</f>
        <v>2</v>
      </c>
      <c r="U599" s="381">
        <f t="array" ref="U599">IFERROR(1/SUMPRODUCT(($F$19:$F$1518=F599)*($C$19:$C$1518=C599)), IF(LEN(F599)&gt;0, 1, ""))</f>
        <v>6.6755674232309744E-4</v>
      </c>
      <c r="V599" s="382" t="str">
        <f>IF(H599="","",VALUE(IFERROR(CHOOSE(MATCH(H599,{0,1,2,3,4,5},0),2.5,3.5,4.5,5.5,6.5,7.5),"")))</f>
        <v/>
      </c>
      <c r="W599" s="382" t="str">
        <f>IF(AND(I599="YES",COUNTIFS(F$19:F599,F599,I$19:I599,"YES")=1),1,"")</f>
        <v/>
      </c>
      <c r="Z599" s="32"/>
    </row>
    <row r="600" spans="1:26" ht="12.95" customHeight="1" x14ac:dyDescent="0.2">
      <c r="A600" s="32" t="str">
        <f t="shared" si="18"/>
        <v xml:space="preserve"> UNIT </v>
      </c>
      <c r="B600" s="130">
        <v>582</v>
      </c>
      <c r="C600" s="197"/>
      <c r="D600" s="398"/>
      <c r="E600" s="398"/>
      <c r="F600" s="398"/>
      <c r="G600" s="399"/>
      <c r="H600" s="398"/>
      <c r="I600" s="400"/>
      <c r="J600" s="400"/>
      <c r="K600" s="401"/>
      <c r="L600" s="398"/>
      <c r="M600" s="398"/>
      <c r="N600" s="398"/>
      <c r="O600" s="402"/>
      <c r="P600" s="402"/>
      <c r="Q600" s="171" t="str">
        <f>Calculator!M584</f>
        <v/>
      </c>
      <c r="R600" s="340" t="str">
        <f t="shared" si="19"/>
        <v/>
      </c>
      <c r="S600" s="380" t="str" cm="1">
        <f t="array" ref="S600">_xlfn.IFS(Q600="YES",IF(G600&lt;=Calculator!AS584*97%,"",IF(G600&gt;=Calculator!AS584*97%,ROUNDUP(Calculator!AS584*97%,0),ROUNDUP(Calculator!AS584*97%,0))),Q600="NO","",Q600="NA","",Q600="","")</f>
        <v/>
      </c>
      <c r="T600" s="381" cm="1">
        <f t="array" ref="T600">IF(LEN(F600)=0,2,IF(SUMPRODUCT(($F$19:$F$1518=F600)*($C$19:$C$1518=C600))&gt;1, 1, 0))</f>
        <v>2</v>
      </c>
      <c r="U600" s="381">
        <f t="array" ref="U600">IFERROR(1/SUMPRODUCT(($F$19:$F$1518=F600)*($C$19:$C$1518=C600)), IF(LEN(F600)&gt;0, 1, ""))</f>
        <v>6.6755674232309744E-4</v>
      </c>
      <c r="V600" s="382" t="str">
        <f>IF(H600="","",VALUE(IFERROR(CHOOSE(MATCH(H600,{0,1,2,3,4,5},0),2.5,3.5,4.5,5.5,6.5,7.5),"")))</f>
        <v/>
      </c>
      <c r="W600" s="382" t="str">
        <f>IF(AND(I600="YES",COUNTIFS(F$19:F600,F600,I$19:I600,"YES")=1),1,"")</f>
        <v/>
      </c>
      <c r="Z600" s="32"/>
    </row>
    <row r="601" spans="1:26" x14ac:dyDescent="0.2">
      <c r="A601" s="32" t="str">
        <f t="shared" si="18"/>
        <v xml:space="preserve"> UNIT </v>
      </c>
      <c r="B601" s="130">
        <v>583</v>
      </c>
      <c r="C601" s="197"/>
      <c r="D601" s="398"/>
      <c r="E601" s="398"/>
      <c r="F601" s="398"/>
      <c r="G601" s="399"/>
      <c r="H601" s="398"/>
      <c r="I601" s="400"/>
      <c r="J601" s="400"/>
      <c r="K601" s="401"/>
      <c r="L601" s="398"/>
      <c r="M601" s="398"/>
      <c r="N601" s="398"/>
      <c r="O601" s="402"/>
      <c r="P601" s="402"/>
      <c r="Q601" s="171" t="str">
        <f>Calculator!M585</f>
        <v/>
      </c>
      <c r="R601" s="340" t="str">
        <f t="shared" si="19"/>
        <v/>
      </c>
      <c r="S601" s="380" t="str" cm="1">
        <f t="array" ref="S601">_xlfn.IFS(Q601="YES",IF(G601&lt;=Calculator!AS585*97%,"",IF(G601&gt;=Calculator!AS585*97%,ROUNDUP(Calculator!AS585*97%,0),ROUNDUP(Calculator!AS585*97%,0))),Q601="NO","",Q601="NA","",Q601="","")</f>
        <v/>
      </c>
      <c r="T601" s="381" cm="1">
        <f t="array" ref="T601">IF(LEN(F601)=0,2,IF(SUMPRODUCT(($F$19:$F$1518=F601)*($C$19:$C$1518=C601))&gt;1, 1, 0))</f>
        <v>2</v>
      </c>
      <c r="U601" s="381">
        <f t="array" ref="U601">IFERROR(1/SUMPRODUCT(($F$19:$F$1518=F601)*($C$19:$C$1518=C601)), IF(LEN(F601)&gt;0, 1, ""))</f>
        <v>6.6755674232309744E-4</v>
      </c>
      <c r="V601" s="382" t="str">
        <f>IF(H601="","",VALUE(IFERROR(CHOOSE(MATCH(H601,{0,1,2,3,4,5},0),2.5,3.5,4.5,5.5,6.5,7.5),"")))</f>
        <v/>
      </c>
      <c r="W601" s="382" t="str">
        <f>IF(AND(I601="YES",COUNTIFS(F$19:F601,F601,I$19:I601,"YES")=1),1,"")</f>
        <v/>
      </c>
      <c r="Z601" s="32"/>
    </row>
    <row r="602" spans="1:26" x14ac:dyDescent="0.2">
      <c r="A602" s="32" t="str">
        <f t="shared" si="18"/>
        <v xml:space="preserve"> UNIT </v>
      </c>
      <c r="B602" s="130">
        <v>584</v>
      </c>
      <c r="C602" s="197"/>
      <c r="D602" s="398"/>
      <c r="E602" s="398"/>
      <c r="F602" s="398"/>
      <c r="G602" s="399"/>
      <c r="H602" s="398"/>
      <c r="I602" s="400"/>
      <c r="J602" s="400"/>
      <c r="K602" s="401"/>
      <c r="L602" s="398"/>
      <c r="M602" s="398"/>
      <c r="N602" s="398"/>
      <c r="O602" s="402"/>
      <c r="P602" s="402"/>
      <c r="Q602" s="171" t="str">
        <f>Calculator!M586</f>
        <v/>
      </c>
      <c r="R602" s="340" t="str">
        <f t="shared" si="19"/>
        <v/>
      </c>
      <c r="S602" s="380" t="str" cm="1">
        <f t="array" ref="S602">_xlfn.IFS(Q602="YES",IF(G602&lt;=Calculator!AS586*97%,"",IF(G602&gt;=Calculator!AS586*97%,ROUNDUP(Calculator!AS586*97%,0),ROUNDUP(Calculator!AS586*97%,0))),Q602="NO","",Q602="NA","",Q602="","")</f>
        <v/>
      </c>
      <c r="T602" s="381" cm="1">
        <f t="array" ref="T602">IF(LEN(F602)=0,2,IF(SUMPRODUCT(($F$19:$F$1518=F602)*($C$19:$C$1518=C602))&gt;1, 1, 0))</f>
        <v>2</v>
      </c>
      <c r="U602" s="381">
        <f t="array" ref="U602">IFERROR(1/SUMPRODUCT(($F$19:$F$1518=F602)*($C$19:$C$1518=C602)), IF(LEN(F602)&gt;0, 1, ""))</f>
        <v>6.6755674232309744E-4</v>
      </c>
      <c r="V602" s="382" t="str">
        <f>IF(H602="","",VALUE(IFERROR(CHOOSE(MATCH(H602,{0,1,2,3,4,5},0),2.5,3.5,4.5,5.5,6.5,7.5),"")))</f>
        <v/>
      </c>
      <c r="W602" s="382" t="str">
        <f>IF(AND(I602="YES",COUNTIFS(F$19:F602,F602,I$19:I602,"YES")=1),1,"")</f>
        <v/>
      </c>
      <c r="Z602" s="32"/>
    </row>
    <row r="603" spans="1:26" x14ac:dyDescent="0.2">
      <c r="A603" s="32" t="str">
        <f t="shared" si="18"/>
        <v xml:space="preserve"> UNIT </v>
      </c>
      <c r="B603" s="130">
        <v>585</v>
      </c>
      <c r="C603" s="197"/>
      <c r="D603" s="398"/>
      <c r="E603" s="398"/>
      <c r="F603" s="398"/>
      <c r="G603" s="399"/>
      <c r="H603" s="398"/>
      <c r="I603" s="400"/>
      <c r="J603" s="400"/>
      <c r="K603" s="401"/>
      <c r="L603" s="398"/>
      <c r="M603" s="398"/>
      <c r="N603" s="398"/>
      <c r="O603" s="402"/>
      <c r="P603" s="402"/>
      <c r="Q603" s="171" t="str">
        <f>Calculator!M587</f>
        <v/>
      </c>
      <c r="R603" s="340" t="str">
        <f t="shared" si="19"/>
        <v/>
      </c>
      <c r="S603" s="380" t="str" cm="1">
        <f t="array" ref="S603">_xlfn.IFS(Q603="YES",IF(G603&lt;=Calculator!AS587*97%,"",IF(G603&gt;=Calculator!AS587*97%,ROUNDUP(Calculator!AS587*97%,0),ROUNDUP(Calculator!AS587*97%,0))),Q603="NO","",Q603="NA","",Q603="","")</f>
        <v/>
      </c>
      <c r="T603" s="381" cm="1">
        <f t="array" ref="T603">IF(LEN(F603)=0,2,IF(SUMPRODUCT(($F$19:$F$1518=F603)*($C$19:$C$1518=C603))&gt;1, 1, 0))</f>
        <v>2</v>
      </c>
      <c r="U603" s="381">
        <f t="array" ref="U603">IFERROR(1/SUMPRODUCT(($F$19:$F$1518=F603)*($C$19:$C$1518=C603)), IF(LEN(F603)&gt;0, 1, ""))</f>
        <v>6.6755674232309744E-4</v>
      </c>
      <c r="V603" s="382" t="str">
        <f>IF(H603="","",VALUE(IFERROR(CHOOSE(MATCH(H603,{0,1,2,3,4,5},0),2.5,3.5,4.5,5.5,6.5,7.5),"")))</f>
        <v/>
      </c>
      <c r="W603" s="382" t="str">
        <f>IF(AND(I603="YES",COUNTIFS(F$19:F603,F603,I$19:I603,"YES")=1),1,"")</f>
        <v/>
      </c>
      <c r="Z603" s="32"/>
    </row>
    <row r="604" spans="1:26" x14ac:dyDescent="0.2">
      <c r="A604" s="32" t="str">
        <f t="shared" si="18"/>
        <v xml:space="preserve"> UNIT </v>
      </c>
      <c r="B604" s="130">
        <v>586</v>
      </c>
      <c r="C604" s="197"/>
      <c r="D604" s="398"/>
      <c r="E604" s="398"/>
      <c r="F604" s="398"/>
      <c r="G604" s="399"/>
      <c r="H604" s="398"/>
      <c r="I604" s="400"/>
      <c r="J604" s="400"/>
      <c r="K604" s="401"/>
      <c r="L604" s="398"/>
      <c r="M604" s="398"/>
      <c r="N604" s="398"/>
      <c r="O604" s="402"/>
      <c r="P604" s="402"/>
      <c r="Q604" s="171" t="str">
        <f>Calculator!M588</f>
        <v/>
      </c>
      <c r="R604" s="340" t="str">
        <f t="shared" si="19"/>
        <v/>
      </c>
      <c r="S604" s="380" t="str" cm="1">
        <f t="array" ref="S604">_xlfn.IFS(Q604="YES",IF(G604&lt;=Calculator!AS588*97%,"",IF(G604&gt;=Calculator!AS588*97%,ROUNDUP(Calculator!AS588*97%,0),ROUNDUP(Calculator!AS588*97%,0))),Q604="NO","",Q604="NA","",Q604="","")</f>
        <v/>
      </c>
      <c r="T604" s="381" cm="1">
        <f t="array" ref="T604">IF(LEN(F604)=0,2,IF(SUMPRODUCT(($F$19:$F$1518=F604)*($C$19:$C$1518=C604))&gt;1, 1, 0))</f>
        <v>2</v>
      </c>
      <c r="U604" s="381">
        <f t="array" ref="U604">IFERROR(1/SUMPRODUCT(($F$19:$F$1518=F604)*($C$19:$C$1518=C604)), IF(LEN(F604)&gt;0, 1, ""))</f>
        <v>6.6755674232309744E-4</v>
      </c>
      <c r="V604" s="382" t="str">
        <f>IF(H604="","",VALUE(IFERROR(CHOOSE(MATCH(H604,{0,1,2,3,4,5},0),2.5,3.5,4.5,5.5,6.5,7.5),"")))</f>
        <v/>
      </c>
      <c r="W604" s="382" t="str">
        <f>IF(AND(I604="YES",COUNTIFS(F$19:F604,F604,I$19:I604,"YES")=1),1,"")</f>
        <v/>
      </c>
      <c r="Z604" s="32"/>
    </row>
    <row r="605" spans="1:26" x14ac:dyDescent="0.2">
      <c r="A605" s="32" t="str">
        <f t="shared" si="18"/>
        <v xml:space="preserve"> UNIT </v>
      </c>
      <c r="B605" s="130">
        <v>587</v>
      </c>
      <c r="C605" s="197"/>
      <c r="D605" s="398"/>
      <c r="E605" s="398"/>
      <c r="F605" s="398"/>
      <c r="G605" s="399"/>
      <c r="H605" s="398"/>
      <c r="I605" s="400"/>
      <c r="J605" s="400"/>
      <c r="K605" s="401"/>
      <c r="L605" s="398"/>
      <c r="M605" s="398"/>
      <c r="N605" s="398"/>
      <c r="O605" s="402"/>
      <c r="P605" s="402"/>
      <c r="Q605" s="171" t="str">
        <f>Calculator!M589</f>
        <v/>
      </c>
      <c r="R605" s="340" t="str">
        <f t="shared" si="19"/>
        <v/>
      </c>
      <c r="S605" s="380" t="str" cm="1">
        <f t="array" ref="S605">_xlfn.IFS(Q605="YES",IF(G605&lt;=Calculator!AS589*97%,"",IF(G605&gt;=Calculator!AS589*97%,ROUNDUP(Calculator!AS589*97%,0),ROUNDUP(Calculator!AS589*97%,0))),Q605="NO","",Q605="NA","",Q605="","")</f>
        <v/>
      </c>
      <c r="T605" s="381" cm="1">
        <f t="array" ref="T605">IF(LEN(F605)=0,2,IF(SUMPRODUCT(($F$19:$F$1518=F605)*($C$19:$C$1518=C605))&gt;1, 1, 0))</f>
        <v>2</v>
      </c>
      <c r="U605" s="381">
        <f t="array" ref="U605">IFERROR(1/SUMPRODUCT(($F$19:$F$1518=F605)*($C$19:$C$1518=C605)), IF(LEN(F605)&gt;0, 1, ""))</f>
        <v>6.6755674232309744E-4</v>
      </c>
      <c r="V605" s="382" t="str">
        <f>IF(H605="","",VALUE(IFERROR(CHOOSE(MATCH(H605,{0,1,2,3,4,5},0),2.5,3.5,4.5,5.5,6.5,7.5),"")))</f>
        <v/>
      </c>
      <c r="W605" s="382" t="str">
        <f>IF(AND(I605="YES",COUNTIFS(F$19:F605,F605,I$19:I605,"YES")=1),1,"")</f>
        <v/>
      </c>
      <c r="Z605" s="32"/>
    </row>
    <row r="606" spans="1:26" x14ac:dyDescent="0.2">
      <c r="A606" s="32" t="str">
        <f t="shared" si="18"/>
        <v xml:space="preserve"> UNIT </v>
      </c>
      <c r="B606" s="130">
        <v>588</v>
      </c>
      <c r="C606" s="197"/>
      <c r="D606" s="398"/>
      <c r="E606" s="398"/>
      <c r="F606" s="398"/>
      <c r="G606" s="399"/>
      <c r="H606" s="398"/>
      <c r="I606" s="400"/>
      <c r="J606" s="400"/>
      <c r="K606" s="401"/>
      <c r="L606" s="398"/>
      <c r="M606" s="398"/>
      <c r="N606" s="398"/>
      <c r="O606" s="402"/>
      <c r="P606" s="402"/>
      <c r="Q606" s="171" t="str">
        <f>Calculator!M590</f>
        <v/>
      </c>
      <c r="R606" s="340" t="str">
        <f t="shared" si="19"/>
        <v/>
      </c>
      <c r="S606" s="380" t="str" cm="1">
        <f t="array" ref="S606">_xlfn.IFS(Q606="YES",IF(G606&lt;=Calculator!AS590*97%,"",IF(G606&gt;=Calculator!AS590*97%,ROUNDUP(Calculator!AS590*97%,0),ROUNDUP(Calculator!AS590*97%,0))),Q606="NO","",Q606="NA","",Q606="","")</f>
        <v/>
      </c>
      <c r="T606" s="381" cm="1">
        <f t="array" ref="T606">IF(LEN(F606)=0,2,IF(SUMPRODUCT(($F$19:$F$1518=F606)*($C$19:$C$1518=C606))&gt;1, 1, 0))</f>
        <v>2</v>
      </c>
      <c r="U606" s="381">
        <f t="array" ref="U606">IFERROR(1/SUMPRODUCT(($F$19:$F$1518=F606)*($C$19:$C$1518=C606)), IF(LEN(F606)&gt;0, 1, ""))</f>
        <v>6.6755674232309744E-4</v>
      </c>
      <c r="V606" s="382" t="str">
        <f>IF(H606="","",VALUE(IFERROR(CHOOSE(MATCH(H606,{0,1,2,3,4,5},0),2.5,3.5,4.5,5.5,6.5,7.5),"")))</f>
        <v/>
      </c>
      <c r="W606" s="382" t="str">
        <f>IF(AND(I606="YES",COUNTIFS(F$19:F606,F606,I$19:I606,"YES")=1),1,"")</f>
        <v/>
      </c>
      <c r="Z606" s="32"/>
    </row>
    <row r="607" spans="1:26" x14ac:dyDescent="0.2">
      <c r="A607" s="32" t="str">
        <f t="shared" si="18"/>
        <v xml:space="preserve"> UNIT </v>
      </c>
      <c r="B607" s="130">
        <v>589</v>
      </c>
      <c r="C607" s="197"/>
      <c r="D607" s="398"/>
      <c r="E607" s="398"/>
      <c r="F607" s="398"/>
      <c r="G607" s="399"/>
      <c r="H607" s="398"/>
      <c r="I607" s="400"/>
      <c r="J607" s="400"/>
      <c r="K607" s="401"/>
      <c r="L607" s="398"/>
      <c r="M607" s="398"/>
      <c r="N607" s="398"/>
      <c r="O607" s="402"/>
      <c r="P607" s="402"/>
      <c r="Q607" s="171" t="str">
        <f>Calculator!M591</f>
        <v/>
      </c>
      <c r="R607" s="340" t="str">
        <f t="shared" si="19"/>
        <v/>
      </c>
      <c r="S607" s="380" t="str" cm="1">
        <f t="array" ref="S607">_xlfn.IFS(Q607="YES",IF(G607&lt;=Calculator!AS591*97%,"",IF(G607&gt;=Calculator!AS591*97%,ROUNDUP(Calculator!AS591*97%,0),ROUNDUP(Calculator!AS591*97%,0))),Q607="NO","",Q607="NA","",Q607="","")</f>
        <v/>
      </c>
      <c r="T607" s="381" cm="1">
        <f t="array" ref="T607">IF(LEN(F607)=0,2,IF(SUMPRODUCT(($F$19:$F$1518=F607)*($C$19:$C$1518=C607))&gt;1, 1, 0))</f>
        <v>2</v>
      </c>
      <c r="U607" s="381">
        <f t="array" ref="U607">IFERROR(1/SUMPRODUCT(($F$19:$F$1518=F607)*($C$19:$C$1518=C607)), IF(LEN(F607)&gt;0, 1, ""))</f>
        <v>6.6755674232309744E-4</v>
      </c>
      <c r="V607" s="382" t="str">
        <f>IF(H607="","",VALUE(IFERROR(CHOOSE(MATCH(H607,{0,1,2,3,4,5},0),2.5,3.5,4.5,5.5,6.5,7.5),"")))</f>
        <v/>
      </c>
      <c r="W607" s="382" t="str">
        <f>IF(AND(I607="YES",COUNTIFS(F$19:F607,F607,I$19:I607,"YES")=1),1,"")</f>
        <v/>
      </c>
      <c r="Z607" s="32"/>
    </row>
    <row r="608" spans="1:26" x14ac:dyDescent="0.2">
      <c r="A608" s="32" t="str">
        <f t="shared" si="18"/>
        <v xml:space="preserve"> UNIT </v>
      </c>
      <c r="B608" s="130">
        <v>590</v>
      </c>
      <c r="C608" s="197"/>
      <c r="D608" s="398"/>
      <c r="E608" s="398"/>
      <c r="F608" s="398"/>
      <c r="G608" s="399"/>
      <c r="H608" s="398"/>
      <c r="I608" s="400"/>
      <c r="J608" s="400"/>
      <c r="K608" s="401"/>
      <c r="L608" s="398"/>
      <c r="M608" s="398"/>
      <c r="N608" s="398"/>
      <c r="O608" s="402"/>
      <c r="P608" s="402"/>
      <c r="Q608" s="171" t="str">
        <f>Calculator!M592</f>
        <v/>
      </c>
      <c r="R608" s="340" t="str">
        <f t="shared" si="19"/>
        <v/>
      </c>
      <c r="S608" s="380" t="str" cm="1">
        <f t="array" ref="S608">_xlfn.IFS(Q608="YES",IF(G608&lt;=Calculator!AS592*97%,"",IF(G608&gt;=Calculator!AS592*97%,ROUNDUP(Calculator!AS592*97%,0),ROUNDUP(Calculator!AS592*97%,0))),Q608="NO","",Q608="NA","",Q608="","")</f>
        <v/>
      </c>
      <c r="T608" s="381" cm="1">
        <f t="array" ref="T608">IF(LEN(F608)=0,2,IF(SUMPRODUCT(($F$19:$F$1518=F608)*($C$19:$C$1518=C608))&gt;1, 1, 0))</f>
        <v>2</v>
      </c>
      <c r="U608" s="381">
        <f t="array" ref="U608">IFERROR(1/SUMPRODUCT(($F$19:$F$1518=F608)*($C$19:$C$1518=C608)), IF(LEN(F608)&gt;0, 1, ""))</f>
        <v>6.6755674232309744E-4</v>
      </c>
      <c r="V608" s="382" t="str">
        <f>IF(H608="","",VALUE(IFERROR(CHOOSE(MATCH(H608,{0,1,2,3,4,5},0),2.5,3.5,4.5,5.5,6.5,7.5),"")))</f>
        <v/>
      </c>
      <c r="W608" s="382" t="str">
        <f>IF(AND(I608="YES",COUNTIFS(F$19:F608,F608,I$19:I608,"YES")=1),1,"")</f>
        <v/>
      </c>
      <c r="Z608" s="32"/>
    </row>
    <row r="609" spans="1:26" x14ac:dyDescent="0.2">
      <c r="A609" s="32" t="str">
        <f t="shared" si="18"/>
        <v xml:space="preserve"> UNIT </v>
      </c>
      <c r="B609" s="130">
        <v>591</v>
      </c>
      <c r="C609" s="197"/>
      <c r="D609" s="398"/>
      <c r="E609" s="398"/>
      <c r="F609" s="398"/>
      <c r="G609" s="399"/>
      <c r="H609" s="398"/>
      <c r="I609" s="400"/>
      <c r="J609" s="400"/>
      <c r="K609" s="401"/>
      <c r="L609" s="398"/>
      <c r="M609" s="398"/>
      <c r="N609" s="398"/>
      <c r="O609" s="402"/>
      <c r="P609" s="402"/>
      <c r="Q609" s="171" t="str">
        <f>Calculator!M593</f>
        <v/>
      </c>
      <c r="R609" s="340" t="str">
        <f t="shared" si="19"/>
        <v/>
      </c>
      <c r="S609" s="380" t="str" cm="1">
        <f t="array" ref="S609">_xlfn.IFS(Q609="YES",IF(G609&lt;=Calculator!AS593*97%,"",IF(G609&gt;=Calculator!AS593*97%,ROUNDUP(Calculator!AS593*97%,0),ROUNDUP(Calculator!AS593*97%,0))),Q609="NO","",Q609="NA","",Q609="","")</f>
        <v/>
      </c>
      <c r="T609" s="381" cm="1">
        <f t="array" ref="T609">IF(LEN(F609)=0,2,IF(SUMPRODUCT(($F$19:$F$1518=F609)*($C$19:$C$1518=C609))&gt;1, 1, 0))</f>
        <v>2</v>
      </c>
      <c r="U609" s="381">
        <f t="array" ref="U609">IFERROR(1/SUMPRODUCT(($F$19:$F$1518=F609)*($C$19:$C$1518=C609)), IF(LEN(F609)&gt;0, 1, ""))</f>
        <v>6.6755674232309744E-4</v>
      </c>
      <c r="V609" s="382" t="str">
        <f>IF(H609="","",VALUE(IFERROR(CHOOSE(MATCH(H609,{0,1,2,3,4,5},0),2.5,3.5,4.5,5.5,6.5,7.5),"")))</f>
        <v/>
      </c>
      <c r="W609" s="382" t="str">
        <f>IF(AND(I609="YES",COUNTIFS(F$19:F609,F609,I$19:I609,"YES")=1),1,"")</f>
        <v/>
      </c>
      <c r="Z609" s="32"/>
    </row>
    <row r="610" spans="1:26" x14ac:dyDescent="0.2">
      <c r="A610" s="32" t="str">
        <f t="shared" si="18"/>
        <v xml:space="preserve"> UNIT </v>
      </c>
      <c r="B610" s="130">
        <v>592</v>
      </c>
      <c r="C610" s="197"/>
      <c r="D610" s="398"/>
      <c r="E610" s="398"/>
      <c r="F610" s="398"/>
      <c r="G610" s="399"/>
      <c r="H610" s="398"/>
      <c r="I610" s="400"/>
      <c r="J610" s="400"/>
      <c r="K610" s="401"/>
      <c r="L610" s="398"/>
      <c r="M610" s="398"/>
      <c r="N610" s="398"/>
      <c r="O610" s="402"/>
      <c r="P610" s="402"/>
      <c r="Q610" s="171" t="str">
        <f>Calculator!M594</f>
        <v/>
      </c>
      <c r="R610" s="340" t="str">
        <f t="shared" si="19"/>
        <v/>
      </c>
      <c r="S610" s="380" t="str" cm="1">
        <f t="array" ref="S610">_xlfn.IFS(Q610="YES",IF(G610&lt;=Calculator!AS594*97%,"",IF(G610&gt;=Calculator!AS594*97%,ROUNDUP(Calculator!AS594*97%,0),ROUNDUP(Calculator!AS594*97%,0))),Q610="NO","",Q610="NA","",Q610="","")</f>
        <v/>
      </c>
      <c r="T610" s="381" cm="1">
        <f t="array" ref="T610">IF(LEN(F610)=0,2,IF(SUMPRODUCT(($F$19:$F$1518=F610)*($C$19:$C$1518=C610))&gt;1, 1, 0))</f>
        <v>2</v>
      </c>
      <c r="U610" s="381">
        <f t="array" ref="U610">IFERROR(1/SUMPRODUCT(($F$19:$F$1518=F610)*($C$19:$C$1518=C610)), IF(LEN(F610)&gt;0, 1, ""))</f>
        <v>6.6755674232309744E-4</v>
      </c>
      <c r="V610" s="382" t="str">
        <f>IF(H610="","",VALUE(IFERROR(CHOOSE(MATCH(H610,{0,1,2,3,4,5},0),2.5,3.5,4.5,5.5,6.5,7.5),"")))</f>
        <v/>
      </c>
      <c r="W610" s="382" t="str">
        <f>IF(AND(I610="YES",COUNTIFS(F$19:F610,F610,I$19:I610,"YES")=1),1,"")</f>
        <v/>
      </c>
      <c r="Z610" s="32"/>
    </row>
    <row r="611" spans="1:26" x14ac:dyDescent="0.2">
      <c r="A611" s="32" t="str">
        <f t="shared" si="18"/>
        <v xml:space="preserve"> UNIT </v>
      </c>
      <c r="B611" s="130">
        <v>593</v>
      </c>
      <c r="C611" s="197"/>
      <c r="D611" s="398"/>
      <c r="E611" s="398"/>
      <c r="F611" s="398"/>
      <c r="G611" s="399"/>
      <c r="H611" s="398"/>
      <c r="I611" s="400"/>
      <c r="J611" s="400"/>
      <c r="K611" s="401"/>
      <c r="L611" s="398"/>
      <c r="M611" s="398"/>
      <c r="N611" s="398"/>
      <c r="O611" s="402"/>
      <c r="P611" s="402"/>
      <c r="Q611" s="171" t="str">
        <f>Calculator!M595</f>
        <v/>
      </c>
      <c r="R611" s="340" t="str">
        <f t="shared" si="19"/>
        <v/>
      </c>
      <c r="S611" s="380" t="str" cm="1">
        <f t="array" ref="S611">_xlfn.IFS(Q611="YES",IF(G611&lt;=Calculator!AS595*97%,"",IF(G611&gt;=Calculator!AS595*97%,ROUNDUP(Calculator!AS595*97%,0),ROUNDUP(Calculator!AS595*97%,0))),Q611="NO","",Q611="NA","",Q611="","")</f>
        <v/>
      </c>
      <c r="T611" s="381" cm="1">
        <f t="array" ref="T611">IF(LEN(F611)=0,2,IF(SUMPRODUCT(($F$19:$F$1518=F611)*($C$19:$C$1518=C611))&gt;1, 1, 0))</f>
        <v>2</v>
      </c>
      <c r="U611" s="381">
        <f t="array" ref="U611">IFERROR(1/SUMPRODUCT(($F$19:$F$1518=F611)*($C$19:$C$1518=C611)), IF(LEN(F611)&gt;0, 1, ""))</f>
        <v>6.6755674232309744E-4</v>
      </c>
      <c r="V611" s="382" t="str">
        <f>IF(H611="","",VALUE(IFERROR(CHOOSE(MATCH(H611,{0,1,2,3,4,5},0),2.5,3.5,4.5,5.5,6.5,7.5),"")))</f>
        <v/>
      </c>
      <c r="W611" s="382" t="str">
        <f>IF(AND(I611="YES",COUNTIFS(F$19:F611,F611,I$19:I611,"YES")=1),1,"")</f>
        <v/>
      </c>
      <c r="Z611" s="32"/>
    </row>
    <row r="612" spans="1:26" x14ac:dyDescent="0.2">
      <c r="A612" s="32" t="str">
        <f t="shared" si="18"/>
        <v xml:space="preserve"> UNIT </v>
      </c>
      <c r="B612" s="130">
        <v>594</v>
      </c>
      <c r="C612" s="197"/>
      <c r="D612" s="398"/>
      <c r="E612" s="398"/>
      <c r="F612" s="398"/>
      <c r="G612" s="399"/>
      <c r="H612" s="398"/>
      <c r="I612" s="400"/>
      <c r="J612" s="400"/>
      <c r="K612" s="401"/>
      <c r="L612" s="398"/>
      <c r="M612" s="398"/>
      <c r="N612" s="398"/>
      <c r="O612" s="402"/>
      <c r="P612" s="402"/>
      <c r="Q612" s="171" t="str">
        <f>Calculator!M596</f>
        <v/>
      </c>
      <c r="R612" s="340" t="str">
        <f t="shared" si="19"/>
        <v/>
      </c>
      <c r="S612" s="380" t="str" cm="1">
        <f t="array" ref="S612">_xlfn.IFS(Q612="YES",IF(G612&lt;=Calculator!AS596*97%,"",IF(G612&gt;=Calculator!AS596*97%,ROUNDUP(Calculator!AS596*97%,0),ROUNDUP(Calculator!AS596*97%,0))),Q612="NO","",Q612="NA","",Q612="","")</f>
        <v/>
      </c>
      <c r="T612" s="381" cm="1">
        <f t="array" ref="T612">IF(LEN(F612)=0,2,IF(SUMPRODUCT(($F$19:$F$1518=F612)*($C$19:$C$1518=C612))&gt;1, 1, 0))</f>
        <v>2</v>
      </c>
      <c r="U612" s="381">
        <f t="array" ref="U612">IFERROR(1/SUMPRODUCT(($F$19:$F$1518=F612)*($C$19:$C$1518=C612)), IF(LEN(F612)&gt;0, 1, ""))</f>
        <v>6.6755674232309744E-4</v>
      </c>
      <c r="V612" s="382" t="str">
        <f>IF(H612="","",VALUE(IFERROR(CHOOSE(MATCH(H612,{0,1,2,3,4,5},0),2.5,3.5,4.5,5.5,6.5,7.5),"")))</f>
        <v/>
      </c>
      <c r="W612" s="382" t="str">
        <f>IF(AND(I612="YES",COUNTIFS(F$19:F612,F612,I$19:I612,"YES")=1),1,"")</f>
        <v/>
      </c>
      <c r="Z612" s="32"/>
    </row>
    <row r="613" spans="1:26" x14ac:dyDescent="0.2">
      <c r="A613" s="32" t="str">
        <f t="shared" si="18"/>
        <v xml:space="preserve"> UNIT </v>
      </c>
      <c r="B613" s="130">
        <v>595</v>
      </c>
      <c r="C613" s="197"/>
      <c r="D613" s="398"/>
      <c r="E613" s="398"/>
      <c r="F613" s="398"/>
      <c r="G613" s="399"/>
      <c r="H613" s="398"/>
      <c r="I613" s="400"/>
      <c r="J613" s="400"/>
      <c r="K613" s="401"/>
      <c r="L613" s="398"/>
      <c r="M613" s="398"/>
      <c r="N613" s="398"/>
      <c r="O613" s="402"/>
      <c r="P613" s="402"/>
      <c r="Q613" s="171" t="str">
        <f>Calculator!M597</f>
        <v/>
      </c>
      <c r="R613" s="340" t="str">
        <f t="shared" si="19"/>
        <v/>
      </c>
      <c r="S613" s="380" t="str" cm="1">
        <f t="array" ref="S613">_xlfn.IFS(Q613="YES",IF(G613&lt;=Calculator!AS597*97%,"",IF(G613&gt;=Calculator!AS597*97%,ROUNDUP(Calculator!AS597*97%,0),ROUNDUP(Calculator!AS597*97%,0))),Q613="NO","",Q613="NA","",Q613="","")</f>
        <v/>
      </c>
      <c r="T613" s="381" cm="1">
        <f t="array" ref="T613">IF(LEN(F613)=0,2,IF(SUMPRODUCT(($F$19:$F$1518=F613)*($C$19:$C$1518=C613))&gt;1, 1, 0))</f>
        <v>2</v>
      </c>
      <c r="U613" s="381">
        <f t="array" ref="U613">IFERROR(1/SUMPRODUCT(($F$19:$F$1518=F613)*($C$19:$C$1518=C613)), IF(LEN(F613)&gt;0, 1, ""))</f>
        <v>6.6755674232309744E-4</v>
      </c>
      <c r="V613" s="382" t="str">
        <f>IF(H613="","",VALUE(IFERROR(CHOOSE(MATCH(H613,{0,1,2,3,4,5},0),2.5,3.5,4.5,5.5,6.5,7.5),"")))</f>
        <v/>
      </c>
      <c r="W613" s="382" t="str">
        <f>IF(AND(I613="YES",COUNTIFS(F$19:F613,F613,I$19:I613,"YES")=1),1,"")</f>
        <v/>
      </c>
      <c r="Z613" s="32"/>
    </row>
    <row r="614" spans="1:26" x14ac:dyDescent="0.2">
      <c r="A614" s="32" t="str">
        <f t="shared" si="18"/>
        <v xml:space="preserve"> UNIT </v>
      </c>
      <c r="B614" s="130">
        <v>596</v>
      </c>
      <c r="C614" s="197"/>
      <c r="D614" s="398"/>
      <c r="E614" s="398"/>
      <c r="F614" s="398"/>
      <c r="G614" s="399"/>
      <c r="H614" s="398"/>
      <c r="I614" s="400"/>
      <c r="J614" s="400"/>
      <c r="K614" s="401"/>
      <c r="L614" s="398"/>
      <c r="M614" s="398"/>
      <c r="N614" s="398"/>
      <c r="O614" s="402"/>
      <c r="P614" s="402"/>
      <c r="Q614" s="171" t="str">
        <f>Calculator!M598</f>
        <v/>
      </c>
      <c r="R614" s="340" t="str">
        <f t="shared" si="19"/>
        <v/>
      </c>
      <c r="S614" s="380" t="str" cm="1">
        <f t="array" ref="S614">_xlfn.IFS(Q614="YES",IF(G614&lt;=Calculator!AS598*97%,"",IF(G614&gt;=Calculator!AS598*97%,ROUNDUP(Calculator!AS598*97%,0),ROUNDUP(Calculator!AS598*97%,0))),Q614="NO","",Q614="NA","",Q614="","")</f>
        <v/>
      </c>
      <c r="T614" s="381" cm="1">
        <f t="array" ref="T614">IF(LEN(F614)=0,2,IF(SUMPRODUCT(($F$19:$F$1518=F614)*($C$19:$C$1518=C614))&gt;1, 1, 0))</f>
        <v>2</v>
      </c>
      <c r="U614" s="381">
        <f t="array" ref="U614">IFERROR(1/SUMPRODUCT(($F$19:$F$1518=F614)*($C$19:$C$1518=C614)), IF(LEN(F614)&gt;0, 1, ""))</f>
        <v>6.6755674232309744E-4</v>
      </c>
      <c r="V614" s="382" t="str">
        <f>IF(H614="","",VALUE(IFERROR(CHOOSE(MATCH(H614,{0,1,2,3,4,5},0),2.5,3.5,4.5,5.5,6.5,7.5),"")))</f>
        <v/>
      </c>
      <c r="W614" s="382" t="str">
        <f>IF(AND(I614="YES",COUNTIFS(F$19:F614,F614,I$19:I614,"YES")=1),1,"")</f>
        <v/>
      </c>
      <c r="Z614" s="32"/>
    </row>
    <row r="615" spans="1:26" x14ac:dyDescent="0.2">
      <c r="A615" s="32" t="str">
        <f t="shared" si="18"/>
        <v xml:space="preserve"> UNIT </v>
      </c>
      <c r="B615" s="130">
        <v>597</v>
      </c>
      <c r="C615" s="197"/>
      <c r="D615" s="398"/>
      <c r="E615" s="398"/>
      <c r="F615" s="398"/>
      <c r="G615" s="399"/>
      <c r="H615" s="398"/>
      <c r="I615" s="400"/>
      <c r="J615" s="400"/>
      <c r="K615" s="401"/>
      <c r="L615" s="398"/>
      <c r="M615" s="398"/>
      <c r="N615" s="398"/>
      <c r="O615" s="402"/>
      <c r="P615" s="402"/>
      <c r="Q615" s="171" t="str">
        <f>Calculator!M599</f>
        <v/>
      </c>
      <c r="R615" s="340" t="str">
        <f t="shared" si="19"/>
        <v/>
      </c>
      <c r="S615" s="380" t="str" cm="1">
        <f t="array" ref="S615">_xlfn.IFS(Q615="YES",IF(G615&lt;=Calculator!AS599*97%,"",IF(G615&gt;=Calculator!AS599*97%,ROUNDUP(Calculator!AS599*97%,0),ROUNDUP(Calculator!AS599*97%,0))),Q615="NO","",Q615="NA","",Q615="","")</f>
        <v/>
      </c>
      <c r="T615" s="381" cm="1">
        <f t="array" ref="T615">IF(LEN(F615)=0,2,IF(SUMPRODUCT(($F$19:$F$1518=F615)*($C$19:$C$1518=C615))&gt;1, 1, 0))</f>
        <v>2</v>
      </c>
      <c r="U615" s="381">
        <f t="array" ref="U615">IFERROR(1/SUMPRODUCT(($F$19:$F$1518=F615)*($C$19:$C$1518=C615)), IF(LEN(F615)&gt;0, 1, ""))</f>
        <v>6.6755674232309744E-4</v>
      </c>
      <c r="V615" s="382" t="str">
        <f>IF(H615="","",VALUE(IFERROR(CHOOSE(MATCH(H615,{0,1,2,3,4,5},0),2.5,3.5,4.5,5.5,6.5,7.5),"")))</f>
        <v/>
      </c>
      <c r="W615" s="382" t="str">
        <f>IF(AND(I615="YES",COUNTIFS(F$19:F615,F615,I$19:I615,"YES")=1),1,"")</f>
        <v/>
      </c>
      <c r="Z615" s="32"/>
    </row>
    <row r="616" spans="1:26" x14ac:dyDescent="0.2">
      <c r="A616" s="32" t="str">
        <f t="shared" si="18"/>
        <v xml:space="preserve"> UNIT </v>
      </c>
      <c r="B616" s="130">
        <v>598</v>
      </c>
      <c r="C616" s="197"/>
      <c r="D616" s="398"/>
      <c r="E616" s="398"/>
      <c r="F616" s="398"/>
      <c r="G616" s="399"/>
      <c r="H616" s="398"/>
      <c r="I616" s="400"/>
      <c r="J616" s="400"/>
      <c r="K616" s="401"/>
      <c r="L616" s="398"/>
      <c r="M616" s="398"/>
      <c r="N616" s="398"/>
      <c r="O616" s="402"/>
      <c r="P616" s="402"/>
      <c r="Q616" s="171" t="str">
        <f>Calculator!M600</f>
        <v/>
      </c>
      <c r="R616" s="340" t="str">
        <f t="shared" si="19"/>
        <v/>
      </c>
      <c r="S616" s="380" t="str" cm="1">
        <f t="array" ref="S616">_xlfn.IFS(Q616="YES",IF(G616&lt;=Calculator!AS600*97%,"",IF(G616&gt;=Calculator!AS600*97%,ROUNDUP(Calculator!AS600*97%,0),ROUNDUP(Calculator!AS600*97%,0))),Q616="NO","",Q616="NA","",Q616="","")</f>
        <v/>
      </c>
      <c r="T616" s="381" cm="1">
        <f t="array" ref="T616">IF(LEN(F616)=0,2,IF(SUMPRODUCT(($F$19:$F$1518=F616)*($C$19:$C$1518=C616))&gt;1, 1, 0))</f>
        <v>2</v>
      </c>
      <c r="U616" s="381">
        <f t="array" ref="U616">IFERROR(1/SUMPRODUCT(($F$19:$F$1518=F616)*($C$19:$C$1518=C616)), IF(LEN(F616)&gt;0, 1, ""))</f>
        <v>6.6755674232309744E-4</v>
      </c>
      <c r="V616" s="382" t="str">
        <f>IF(H616="","",VALUE(IFERROR(CHOOSE(MATCH(H616,{0,1,2,3,4,5},0),2.5,3.5,4.5,5.5,6.5,7.5),"")))</f>
        <v/>
      </c>
      <c r="W616" s="382" t="str">
        <f>IF(AND(I616="YES",COUNTIFS(F$19:F616,F616,I$19:I616,"YES")=1),1,"")</f>
        <v/>
      </c>
      <c r="Z616" s="32"/>
    </row>
    <row r="617" spans="1:26" x14ac:dyDescent="0.2">
      <c r="A617" s="32" t="str">
        <f t="shared" si="18"/>
        <v xml:space="preserve"> UNIT </v>
      </c>
      <c r="B617" s="130">
        <v>599</v>
      </c>
      <c r="C617" s="197"/>
      <c r="D617" s="398"/>
      <c r="E617" s="398"/>
      <c r="F617" s="398"/>
      <c r="G617" s="399"/>
      <c r="H617" s="398"/>
      <c r="I617" s="400"/>
      <c r="J617" s="400"/>
      <c r="K617" s="401"/>
      <c r="L617" s="398"/>
      <c r="M617" s="398"/>
      <c r="N617" s="398"/>
      <c r="O617" s="402"/>
      <c r="P617" s="402"/>
      <c r="Q617" s="171" t="str">
        <f>Calculator!M601</f>
        <v/>
      </c>
      <c r="R617" s="340" t="str">
        <f t="shared" si="19"/>
        <v/>
      </c>
      <c r="S617" s="380" t="str" cm="1">
        <f t="array" ref="S617">_xlfn.IFS(Q617="YES",IF(G617&lt;=Calculator!AS601*97%,"",IF(G617&gt;=Calculator!AS601*97%,ROUNDUP(Calculator!AS601*97%,0),ROUNDUP(Calculator!AS601*97%,0))),Q617="NO","",Q617="NA","",Q617="","")</f>
        <v/>
      </c>
      <c r="T617" s="381" cm="1">
        <f t="array" ref="T617">IF(LEN(F617)=0,2,IF(SUMPRODUCT(($F$19:$F$1518=F617)*($C$19:$C$1518=C617))&gt;1, 1, 0))</f>
        <v>2</v>
      </c>
      <c r="U617" s="381">
        <f t="array" ref="U617">IFERROR(1/SUMPRODUCT(($F$19:$F$1518=F617)*($C$19:$C$1518=C617)), IF(LEN(F617)&gt;0, 1, ""))</f>
        <v>6.6755674232309744E-4</v>
      </c>
      <c r="V617" s="382" t="str">
        <f>IF(H617="","",VALUE(IFERROR(CHOOSE(MATCH(H617,{0,1,2,3,4,5},0),2.5,3.5,4.5,5.5,6.5,7.5),"")))</f>
        <v/>
      </c>
      <c r="W617" s="382" t="str">
        <f>IF(AND(I617="YES",COUNTIFS(F$19:F617,F617,I$19:I617,"YES")=1),1,"")</f>
        <v/>
      </c>
      <c r="Z617" s="32"/>
    </row>
    <row r="618" spans="1:26" x14ac:dyDescent="0.2">
      <c r="A618" s="32" t="str">
        <f t="shared" si="18"/>
        <v xml:space="preserve"> UNIT </v>
      </c>
      <c r="B618" s="130">
        <v>600</v>
      </c>
      <c r="C618" s="197"/>
      <c r="D618" s="398"/>
      <c r="E618" s="398"/>
      <c r="F618" s="398"/>
      <c r="G618" s="399"/>
      <c r="H618" s="398"/>
      <c r="I618" s="400"/>
      <c r="J618" s="400"/>
      <c r="K618" s="401"/>
      <c r="L618" s="398"/>
      <c r="M618" s="398"/>
      <c r="N618" s="398"/>
      <c r="O618" s="402"/>
      <c r="P618" s="402"/>
      <c r="Q618" s="171" t="str">
        <f>Calculator!M602</f>
        <v/>
      </c>
      <c r="R618" s="340" t="str">
        <f t="shared" si="19"/>
        <v/>
      </c>
      <c r="S618" s="380" t="str" cm="1">
        <f t="array" ref="S618">_xlfn.IFS(Q618="YES",IF(G618&lt;=Calculator!AS602*97%,"",IF(G618&gt;=Calculator!AS602*97%,ROUNDUP(Calculator!AS602*97%,0),ROUNDUP(Calculator!AS602*97%,0))),Q618="NO","",Q618="NA","",Q618="","")</f>
        <v/>
      </c>
      <c r="T618" s="381" cm="1">
        <f t="array" ref="T618">IF(LEN(F618)=0,2,IF(SUMPRODUCT(($F$19:$F$1518=F618)*($C$19:$C$1518=C618))&gt;1, 1, 0))</f>
        <v>2</v>
      </c>
      <c r="U618" s="381">
        <f t="array" ref="U618">IFERROR(1/SUMPRODUCT(($F$19:$F$1518=F618)*($C$19:$C$1518=C618)), IF(LEN(F618)&gt;0, 1, ""))</f>
        <v>6.6755674232309744E-4</v>
      </c>
      <c r="V618" s="382" t="str">
        <f>IF(H618="","",VALUE(IFERROR(CHOOSE(MATCH(H618,{0,1,2,3,4,5},0),2.5,3.5,4.5,5.5,6.5,7.5),"")))</f>
        <v/>
      </c>
      <c r="W618" s="382" t="str">
        <f>IF(AND(I618="YES",COUNTIFS(F$19:F618,F618,I$19:I618,"YES")=1),1,"")</f>
        <v/>
      </c>
      <c r="Z618" s="32"/>
    </row>
    <row r="619" spans="1:26" x14ac:dyDescent="0.2">
      <c r="A619" s="32" t="str">
        <f t="shared" si="18"/>
        <v xml:space="preserve"> UNIT </v>
      </c>
      <c r="B619" s="130">
        <v>601</v>
      </c>
      <c r="C619" s="197"/>
      <c r="D619" s="398"/>
      <c r="E619" s="398"/>
      <c r="F619" s="398"/>
      <c r="G619" s="399"/>
      <c r="H619" s="398"/>
      <c r="I619" s="400"/>
      <c r="J619" s="400"/>
      <c r="K619" s="401"/>
      <c r="L619" s="398"/>
      <c r="M619" s="398"/>
      <c r="N619" s="398"/>
      <c r="O619" s="402"/>
      <c r="P619" s="402"/>
      <c r="Q619" s="171" t="str">
        <f>Calculator!M603</f>
        <v/>
      </c>
      <c r="R619" s="340" t="str">
        <f t="shared" si="19"/>
        <v/>
      </c>
      <c r="S619" s="380" t="str" cm="1">
        <f t="array" ref="S619">_xlfn.IFS(Q619="YES",IF(G619&lt;=Calculator!AS603*97%,"",IF(G619&gt;=Calculator!AS603*97%,ROUNDUP(Calculator!AS603*97%,0),ROUNDUP(Calculator!AS603*97%,0))),Q619="NO","",Q619="NA","",Q619="","")</f>
        <v/>
      </c>
      <c r="T619" s="381" cm="1">
        <f t="array" ref="T619">IF(LEN(F619)=0,2,IF(SUMPRODUCT(($F$19:$F$1518=F619)*($C$19:$C$1518=C619))&gt;1, 1, 0))</f>
        <v>2</v>
      </c>
      <c r="U619" s="381">
        <f t="array" ref="U619">IFERROR(1/SUMPRODUCT(($F$19:$F$1518=F619)*($C$19:$C$1518=C619)), IF(LEN(F619)&gt;0, 1, ""))</f>
        <v>6.6755674232309744E-4</v>
      </c>
      <c r="V619" s="382" t="str">
        <f>IF(H619="","",VALUE(IFERROR(CHOOSE(MATCH(H619,{0,1,2,3,4,5},0),2.5,3.5,4.5,5.5,6.5,7.5),"")))</f>
        <v/>
      </c>
      <c r="W619" s="382" t="str">
        <f>IF(AND(I619="YES",COUNTIFS(F$19:F619,F619,I$19:I619,"YES")=1),1,"")</f>
        <v/>
      </c>
      <c r="Z619" s="32"/>
    </row>
    <row r="620" spans="1:26" x14ac:dyDescent="0.2">
      <c r="A620" s="32" t="str">
        <f t="shared" si="18"/>
        <v xml:space="preserve"> UNIT </v>
      </c>
      <c r="B620" s="130">
        <v>602</v>
      </c>
      <c r="C620" s="197"/>
      <c r="D620" s="398"/>
      <c r="E620" s="398"/>
      <c r="F620" s="398"/>
      <c r="G620" s="399"/>
      <c r="H620" s="398"/>
      <c r="I620" s="400"/>
      <c r="J620" s="400"/>
      <c r="K620" s="401"/>
      <c r="L620" s="398"/>
      <c r="M620" s="398"/>
      <c r="N620" s="398"/>
      <c r="O620" s="402"/>
      <c r="P620" s="402"/>
      <c r="Q620" s="171" t="str">
        <f>Calculator!M604</f>
        <v/>
      </c>
      <c r="R620" s="340" t="str">
        <f t="shared" si="19"/>
        <v/>
      </c>
      <c r="S620" s="380" t="str" cm="1">
        <f t="array" ref="S620">_xlfn.IFS(Q620="YES",IF(G620&lt;=Calculator!AS604*97%,"",IF(G620&gt;=Calculator!AS604*97%,ROUNDUP(Calculator!AS604*97%,0),ROUNDUP(Calculator!AS604*97%,0))),Q620="NO","",Q620="NA","",Q620="","")</f>
        <v/>
      </c>
      <c r="T620" s="381" cm="1">
        <f t="array" ref="T620">IF(LEN(F620)=0,2,IF(SUMPRODUCT(($F$19:$F$1518=F620)*($C$19:$C$1518=C620))&gt;1, 1, 0))</f>
        <v>2</v>
      </c>
      <c r="U620" s="381">
        <f t="array" ref="U620">IFERROR(1/SUMPRODUCT(($F$19:$F$1518=F620)*($C$19:$C$1518=C620)), IF(LEN(F620)&gt;0, 1, ""))</f>
        <v>6.6755674232309744E-4</v>
      </c>
      <c r="V620" s="382" t="str">
        <f>IF(H620="","",VALUE(IFERROR(CHOOSE(MATCH(H620,{0,1,2,3,4,5},0),2.5,3.5,4.5,5.5,6.5,7.5),"")))</f>
        <v/>
      </c>
      <c r="W620" s="382" t="str">
        <f>IF(AND(I620="YES",COUNTIFS(F$19:F620,F620,I$19:I620,"YES")=1),1,"")</f>
        <v/>
      </c>
      <c r="Z620" s="32"/>
    </row>
    <row r="621" spans="1:26" x14ac:dyDescent="0.2">
      <c r="A621" s="32" t="str">
        <f t="shared" si="18"/>
        <v xml:space="preserve"> UNIT </v>
      </c>
      <c r="B621" s="130">
        <v>603</v>
      </c>
      <c r="C621" s="197"/>
      <c r="D621" s="398"/>
      <c r="E621" s="398"/>
      <c r="F621" s="398"/>
      <c r="G621" s="399"/>
      <c r="H621" s="398"/>
      <c r="I621" s="400"/>
      <c r="J621" s="400"/>
      <c r="K621" s="401"/>
      <c r="L621" s="398"/>
      <c r="M621" s="398"/>
      <c r="N621" s="398"/>
      <c r="O621" s="402"/>
      <c r="P621" s="402"/>
      <c r="Q621" s="171" t="str">
        <f>Calculator!M605</f>
        <v/>
      </c>
      <c r="R621" s="340" t="str">
        <f t="shared" si="19"/>
        <v/>
      </c>
      <c r="S621" s="380" t="str" cm="1">
        <f t="array" ref="S621">_xlfn.IFS(Q621="YES",IF(G621&lt;=Calculator!AS605*97%,"",IF(G621&gt;=Calculator!AS605*97%,ROUNDUP(Calculator!AS605*97%,0),ROUNDUP(Calculator!AS605*97%,0))),Q621="NO","",Q621="NA","",Q621="","")</f>
        <v/>
      </c>
      <c r="T621" s="381" cm="1">
        <f t="array" ref="T621">IF(LEN(F621)=0,2,IF(SUMPRODUCT(($F$19:$F$1518=F621)*($C$19:$C$1518=C621))&gt;1, 1, 0))</f>
        <v>2</v>
      </c>
      <c r="U621" s="381">
        <f t="array" ref="U621">IFERROR(1/SUMPRODUCT(($F$19:$F$1518=F621)*($C$19:$C$1518=C621)), IF(LEN(F621)&gt;0, 1, ""))</f>
        <v>6.6755674232309744E-4</v>
      </c>
      <c r="V621" s="382" t="str">
        <f>IF(H621="","",VALUE(IFERROR(CHOOSE(MATCH(H621,{0,1,2,3,4,5},0),2.5,3.5,4.5,5.5,6.5,7.5),"")))</f>
        <v/>
      </c>
      <c r="W621" s="382" t="str">
        <f>IF(AND(I621="YES",COUNTIFS(F$19:F621,F621,I$19:I621,"YES")=1),1,"")</f>
        <v/>
      </c>
      <c r="Z621" s="32"/>
    </row>
    <row r="622" spans="1:26" x14ac:dyDescent="0.2">
      <c r="A622" s="32" t="str">
        <f t="shared" si="18"/>
        <v xml:space="preserve"> UNIT </v>
      </c>
      <c r="B622" s="130">
        <v>604</v>
      </c>
      <c r="C622" s="197"/>
      <c r="D622" s="398"/>
      <c r="E622" s="398"/>
      <c r="F622" s="398"/>
      <c r="G622" s="399"/>
      <c r="H622" s="398"/>
      <c r="I622" s="400"/>
      <c r="J622" s="400"/>
      <c r="K622" s="401"/>
      <c r="L622" s="398"/>
      <c r="M622" s="398"/>
      <c r="N622" s="398"/>
      <c r="O622" s="402"/>
      <c r="P622" s="402"/>
      <c r="Q622" s="171" t="str">
        <f>Calculator!M606</f>
        <v/>
      </c>
      <c r="R622" s="340" t="str">
        <f t="shared" si="19"/>
        <v/>
      </c>
      <c r="S622" s="380" t="str" cm="1">
        <f t="array" ref="S622">_xlfn.IFS(Q622="YES",IF(G622&lt;=Calculator!AS606*97%,"",IF(G622&gt;=Calculator!AS606*97%,ROUNDUP(Calculator!AS606*97%,0),ROUNDUP(Calculator!AS606*97%,0))),Q622="NO","",Q622="NA","",Q622="","")</f>
        <v/>
      </c>
      <c r="T622" s="381" cm="1">
        <f t="array" ref="T622">IF(LEN(F622)=0,2,IF(SUMPRODUCT(($F$19:$F$1518=F622)*($C$19:$C$1518=C622))&gt;1, 1, 0))</f>
        <v>2</v>
      </c>
      <c r="U622" s="381">
        <f t="array" ref="U622">IFERROR(1/SUMPRODUCT(($F$19:$F$1518=F622)*($C$19:$C$1518=C622)), IF(LEN(F622)&gt;0, 1, ""))</f>
        <v>6.6755674232309744E-4</v>
      </c>
      <c r="V622" s="382" t="str">
        <f>IF(H622="","",VALUE(IFERROR(CHOOSE(MATCH(H622,{0,1,2,3,4,5},0),2.5,3.5,4.5,5.5,6.5,7.5),"")))</f>
        <v/>
      </c>
      <c r="W622" s="382" t="str">
        <f>IF(AND(I622="YES",COUNTIFS(F$19:F622,F622,I$19:I622,"YES")=1),1,"")</f>
        <v/>
      </c>
      <c r="Z622" s="32"/>
    </row>
    <row r="623" spans="1:26" x14ac:dyDescent="0.2">
      <c r="A623" s="32" t="str">
        <f t="shared" si="18"/>
        <v xml:space="preserve"> UNIT </v>
      </c>
      <c r="B623" s="130">
        <v>605</v>
      </c>
      <c r="C623" s="197"/>
      <c r="D623" s="398"/>
      <c r="E623" s="398"/>
      <c r="F623" s="398"/>
      <c r="G623" s="399"/>
      <c r="H623" s="398"/>
      <c r="I623" s="400"/>
      <c r="J623" s="400"/>
      <c r="K623" s="401"/>
      <c r="L623" s="398"/>
      <c r="M623" s="398"/>
      <c r="N623" s="398"/>
      <c r="O623" s="402"/>
      <c r="P623" s="402"/>
      <c r="Q623" s="171" t="str">
        <f>Calculator!M607</f>
        <v/>
      </c>
      <c r="R623" s="340" t="str">
        <f t="shared" si="19"/>
        <v/>
      </c>
      <c r="S623" s="380" t="str" cm="1">
        <f t="array" ref="S623">_xlfn.IFS(Q623="YES",IF(G623&lt;=Calculator!AS607*97%,"",IF(G623&gt;=Calculator!AS607*97%,ROUNDUP(Calculator!AS607*97%,0),ROUNDUP(Calculator!AS607*97%,0))),Q623="NO","",Q623="NA","",Q623="","")</f>
        <v/>
      </c>
      <c r="T623" s="381" cm="1">
        <f t="array" ref="T623">IF(LEN(F623)=0,2,IF(SUMPRODUCT(($F$19:$F$1518=F623)*($C$19:$C$1518=C623))&gt;1, 1, 0))</f>
        <v>2</v>
      </c>
      <c r="U623" s="381">
        <f t="array" ref="U623">IFERROR(1/SUMPRODUCT(($F$19:$F$1518=F623)*($C$19:$C$1518=C623)), IF(LEN(F623)&gt;0, 1, ""))</f>
        <v>6.6755674232309744E-4</v>
      </c>
      <c r="V623" s="382" t="str">
        <f>IF(H623="","",VALUE(IFERROR(CHOOSE(MATCH(H623,{0,1,2,3,4,5},0),2.5,3.5,4.5,5.5,6.5,7.5),"")))</f>
        <v/>
      </c>
      <c r="W623" s="382" t="str">
        <f>IF(AND(I623="YES",COUNTIFS(F$19:F623,F623,I$19:I623,"YES")=1),1,"")</f>
        <v/>
      </c>
      <c r="Z623" s="32"/>
    </row>
    <row r="624" spans="1:26" x14ac:dyDescent="0.2">
      <c r="A624" s="32" t="str">
        <f t="shared" si="18"/>
        <v xml:space="preserve"> UNIT </v>
      </c>
      <c r="B624" s="130">
        <v>606</v>
      </c>
      <c r="C624" s="197"/>
      <c r="D624" s="398"/>
      <c r="E624" s="398"/>
      <c r="F624" s="398"/>
      <c r="G624" s="399"/>
      <c r="H624" s="398"/>
      <c r="I624" s="400"/>
      <c r="J624" s="400"/>
      <c r="K624" s="401"/>
      <c r="L624" s="398"/>
      <c r="M624" s="398"/>
      <c r="N624" s="398"/>
      <c r="O624" s="402"/>
      <c r="P624" s="402"/>
      <c r="Q624" s="171" t="str">
        <f>Calculator!M608</f>
        <v/>
      </c>
      <c r="R624" s="340" t="str">
        <f t="shared" si="19"/>
        <v/>
      </c>
      <c r="S624" s="380" t="str" cm="1">
        <f t="array" ref="S624">_xlfn.IFS(Q624="YES",IF(G624&lt;=Calculator!AS608*97%,"",IF(G624&gt;=Calculator!AS608*97%,ROUNDUP(Calculator!AS608*97%,0),ROUNDUP(Calculator!AS608*97%,0))),Q624="NO","",Q624="NA","",Q624="","")</f>
        <v/>
      </c>
      <c r="T624" s="381" cm="1">
        <f t="array" ref="T624">IF(LEN(F624)=0,2,IF(SUMPRODUCT(($F$19:$F$1518=F624)*($C$19:$C$1518=C624))&gt;1, 1, 0))</f>
        <v>2</v>
      </c>
      <c r="U624" s="381">
        <f t="array" ref="U624">IFERROR(1/SUMPRODUCT(($F$19:$F$1518=F624)*($C$19:$C$1518=C624)), IF(LEN(F624)&gt;0, 1, ""))</f>
        <v>6.6755674232309744E-4</v>
      </c>
      <c r="V624" s="382" t="str">
        <f>IF(H624="","",VALUE(IFERROR(CHOOSE(MATCH(H624,{0,1,2,3,4,5},0),2.5,3.5,4.5,5.5,6.5,7.5),"")))</f>
        <v/>
      </c>
      <c r="W624" s="382" t="str">
        <f>IF(AND(I624="YES",COUNTIFS(F$19:F624,F624,I$19:I624,"YES")=1),1,"")</f>
        <v/>
      </c>
      <c r="Z624" s="32"/>
    </row>
    <row r="625" spans="1:26" x14ac:dyDescent="0.2">
      <c r="A625" s="32" t="str">
        <f t="shared" si="18"/>
        <v xml:space="preserve"> UNIT </v>
      </c>
      <c r="B625" s="130">
        <v>607</v>
      </c>
      <c r="C625" s="197"/>
      <c r="D625" s="398"/>
      <c r="E625" s="398"/>
      <c r="F625" s="398"/>
      <c r="G625" s="399"/>
      <c r="H625" s="398"/>
      <c r="I625" s="400"/>
      <c r="J625" s="400"/>
      <c r="K625" s="401"/>
      <c r="L625" s="398"/>
      <c r="M625" s="398"/>
      <c r="N625" s="398"/>
      <c r="O625" s="402"/>
      <c r="P625" s="402"/>
      <c r="Q625" s="171" t="str">
        <f>Calculator!M609</f>
        <v/>
      </c>
      <c r="R625" s="340" t="str">
        <f t="shared" si="19"/>
        <v/>
      </c>
      <c r="S625" s="380" t="str" cm="1">
        <f t="array" ref="S625">_xlfn.IFS(Q625="YES",IF(G625&lt;=Calculator!AS609*97%,"",IF(G625&gt;=Calculator!AS609*97%,ROUNDUP(Calculator!AS609*97%,0),ROUNDUP(Calculator!AS609*97%,0))),Q625="NO","",Q625="NA","",Q625="","")</f>
        <v/>
      </c>
      <c r="T625" s="381" cm="1">
        <f t="array" ref="T625">IF(LEN(F625)=0,2,IF(SUMPRODUCT(($F$19:$F$1518=F625)*($C$19:$C$1518=C625))&gt;1, 1, 0))</f>
        <v>2</v>
      </c>
      <c r="U625" s="381">
        <f t="array" ref="U625">IFERROR(1/SUMPRODUCT(($F$19:$F$1518=F625)*($C$19:$C$1518=C625)), IF(LEN(F625)&gt;0, 1, ""))</f>
        <v>6.6755674232309744E-4</v>
      </c>
      <c r="V625" s="382" t="str">
        <f>IF(H625="","",VALUE(IFERROR(CHOOSE(MATCH(H625,{0,1,2,3,4,5},0),2.5,3.5,4.5,5.5,6.5,7.5),"")))</f>
        <v/>
      </c>
      <c r="W625" s="382" t="str">
        <f>IF(AND(I625="YES",COUNTIFS(F$19:F625,F625,I$19:I625,"YES")=1),1,"")</f>
        <v/>
      </c>
      <c r="Z625" s="32"/>
    </row>
    <row r="626" spans="1:26" x14ac:dyDescent="0.2">
      <c r="A626" s="32" t="str">
        <f t="shared" si="18"/>
        <v xml:space="preserve"> UNIT </v>
      </c>
      <c r="B626" s="130">
        <v>608</v>
      </c>
      <c r="C626" s="197"/>
      <c r="D626" s="398"/>
      <c r="E626" s="398"/>
      <c r="F626" s="398"/>
      <c r="G626" s="399"/>
      <c r="H626" s="398"/>
      <c r="I626" s="400"/>
      <c r="J626" s="400"/>
      <c r="K626" s="401"/>
      <c r="L626" s="398"/>
      <c r="M626" s="398"/>
      <c r="N626" s="398"/>
      <c r="O626" s="402"/>
      <c r="P626" s="402"/>
      <c r="Q626" s="171" t="str">
        <f>Calculator!M610</f>
        <v/>
      </c>
      <c r="R626" s="340" t="str">
        <f t="shared" si="19"/>
        <v/>
      </c>
      <c r="S626" s="380" t="str" cm="1">
        <f t="array" ref="S626">_xlfn.IFS(Q626="YES",IF(G626&lt;=Calculator!AS610*97%,"",IF(G626&gt;=Calculator!AS610*97%,ROUNDUP(Calculator!AS610*97%,0),ROUNDUP(Calculator!AS610*97%,0))),Q626="NO","",Q626="NA","",Q626="","")</f>
        <v/>
      </c>
      <c r="T626" s="381" cm="1">
        <f t="array" ref="T626">IF(LEN(F626)=0,2,IF(SUMPRODUCT(($F$19:$F$1518=F626)*($C$19:$C$1518=C626))&gt;1, 1, 0))</f>
        <v>2</v>
      </c>
      <c r="U626" s="381">
        <f t="array" ref="U626">IFERROR(1/SUMPRODUCT(($F$19:$F$1518=F626)*($C$19:$C$1518=C626)), IF(LEN(F626)&gt;0, 1, ""))</f>
        <v>6.6755674232309744E-4</v>
      </c>
      <c r="V626" s="382" t="str">
        <f>IF(H626="","",VALUE(IFERROR(CHOOSE(MATCH(H626,{0,1,2,3,4,5},0),2.5,3.5,4.5,5.5,6.5,7.5),"")))</f>
        <v/>
      </c>
      <c r="W626" s="382" t="str">
        <f>IF(AND(I626="YES",COUNTIFS(F$19:F626,F626,I$19:I626,"YES")=1),1,"")</f>
        <v/>
      </c>
      <c r="Z626" s="32"/>
    </row>
    <row r="627" spans="1:26" x14ac:dyDescent="0.2">
      <c r="A627" s="32" t="str">
        <f t="shared" si="18"/>
        <v xml:space="preserve"> UNIT </v>
      </c>
      <c r="B627" s="130">
        <v>609</v>
      </c>
      <c r="C627" s="197"/>
      <c r="D627" s="398"/>
      <c r="E627" s="398"/>
      <c r="F627" s="398"/>
      <c r="G627" s="399"/>
      <c r="H627" s="398"/>
      <c r="I627" s="400"/>
      <c r="J627" s="400"/>
      <c r="K627" s="401"/>
      <c r="L627" s="398"/>
      <c r="M627" s="398"/>
      <c r="N627" s="398"/>
      <c r="O627" s="402"/>
      <c r="P627" s="402"/>
      <c r="Q627" s="171" t="str">
        <f>Calculator!M611</f>
        <v/>
      </c>
      <c r="R627" s="340" t="str">
        <f t="shared" si="19"/>
        <v/>
      </c>
      <c r="S627" s="380" t="str" cm="1">
        <f t="array" ref="S627">_xlfn.IFS(Q627="YES",IF(G627&lt;=Calculator!AS611*97%,"",IF(G627&gt;=Calculator!AS611*97%,ROUNDUP(Calculator!AS611*97%,0),ROUNDUP(Calculator!AS611*97%,0))),Q627="NO","",Q627="NA","",Q627="","")</f>
        <v/>
      </c>
      <c r="T627" s="381" cm="1">
        <f t="array" ref="T627">IF(LEN(F627)=0,2,IF(SUMPRODUCT(($F$19:$F$1518=F627)*($C$19:$C$1518=C627))&gt;1, 1, 0))</f>
        <v>2</v>
      </c>
      <c r="U627" s="381">
        <f t="array" ref="U627">IFERROR(1/SUMPRODUCT(($F$19:$F$1518=F627)*($C$19:$C$1518=C627)), IF(LEN(F627)&gt;0, 1, ""))</f>
        <v>6.6755674232309744E-4</v>
      </c>
      <c r="V627" s="382" t="str">
        <f>IF(H627="","",VALUE(IFERROR(CHOOSE(MATCH(H627,{0,1,2,3,4,5},0),2.5,3.5,4.5,5.5,6.5,7.5),"")))</f>
        <v/>
      </c>
      <c r="W627" s="382" t="str">
        <f>IF(AND(I627="YES",COUNTIFS(F$19:F627,F627,I$19:I627,"YES")=1),1,"")</f>
        <v/>
      </c>
      <c r="Z627" s="32"/>
    </row>
    <row r="628" spans="1:26" x14ac:dyDescent="0.2">
      <c r="A628" s="32" t="str">
        <f t="shared" si="18"/>
        <v xml:space="preserve"> UNIT </v>
      </c>
      <c r="B628" s="130">
        <v>610</v>
      </c>
      <c r="C628" s="197"/>
      <c r="D628" s="398"/>
      <c r="E628" s="398"/>
      <c r="F628" s="398"/>
      <c r="G628" s="399"/>
      <c r="H628" s="398"/>
      <c r="I628" s="400"/>
      <c r="J628" s="400"/>
      <c r="K628" s="401"/>
      <c r="L628" s="398"/>
      <c r="M628" s="398"/>
      <c r="N628" s="398"/>
      <c r="O628" s="402"/>
      <c r="P628" s="402"/>
      <c r="Q628" s="171" t="str">
        <f>Calculator!M612</f>
        <v/>
      </c>
      <c r="R628" s="340" t="str">
        <f t="shared" si="19"/>
        <v/>
      </c>
      <c r="S628" s="380" t="str" cm="1">
        <f t="array" ref="S628">_xlfn.IFS(Q628="YES",IF(G628&lt;=Calculator!AS612*97%,"",IF(G628&gt;=Calculator!AS612*97%,ROUNDUP(Calculator!AS612*97%,0),ROUNDUP(Calculator!AS612*97%,0))),Q628="NO","",Q628="NA","",Q628="","")</f>
        <v/>
      </c>
      <c r="T628" s="381" cm="1">
        <f t="array" ref="T628">IF(LEN(F628)=0,2,IF(SUMPRODUCT(($F$19:$F$1518=F628)*($C$19:$C$1518=C628))&gt;1, 1, 0))</f>
        <v>2</v>
      </c>
      <c r="U628" s="381">
        <f t="array" ref="U628">IFERROR(1/SUMPRODUCT(($F$19:$F$1518=F628)*($C$19:$C$1518=C628)), IF(LEN(F628)&gt;0, 1, ""))</f>
        <v>6.6755674232309744E-4</v>
      </c>
      <c r="V628" s="382" t="str">
        <f>IF(H628="","",VALUE(IFERROR(CHOOSE(MATCH(H628,{0,1,2,3,4,5},0),2.5,3.5,4.5,5.5,6.5,7.5),"")))</f>
        <v/>
      </c>
      <c r="W628" s="382" t="str">
        <f>IF(AND(I628="YES",COUNTIFS(F$19:F628,F628,I$19:I628,"YES")=1),1,"")</f>
        <v/>
      </c>
      <c r="Z628" s="32"/>
    </row>
    <row r="629" spans="1:26" x14ac:dyDescent="0.2">
      <c r="A629" s="32" t="str">
        <f t="shared" si="18"/>
        <v xml:space="preserve"> UNIT </v>
      </c>
      <c r="B629" s="130">
        <v>611</v>
      </c>
      <c r="C629" s="197"/>
      <c r="D629" s="398"/>
      <c r="E629" s="398"/>
      <c r="F629" s="398"/>
      <c r="G629" s="399"/>
      <c r="H629" s="398"/>
      <c r="I629" s="400"/>
      <c r="J629" s="400"/>
      <c r="K629" s="401"/>
      <c r="L629" s="398"/>
      <c r="M629" s="398"/>
      <c r="N629" s="398"/>
      <c r="O629" s="402"/>
      <c r="P629" s="402"/>
      <c r="Q629" s="171" t="str">
        <f>Calculator!M613</f>
        <v/>
      </c>
      <c r="R629" s="340" t="str">
        <f t="shared" si="19"/>
        <v/>
      </c>
      <c r="S629" s="380" t="str" cm="1">
        <f t="array" ref="S629">_xlfn.IFS(Q629="YES",IF(G629&lt;=Calculator!AS613*97%,"",IF(G629&gt;=Calculator!AS613*97%,ROUNDUP(Calculator!AS613*97%,0),ROUNDUP(Calculator!AS613*97%,0))),Q629="NO","",Q629="NA","",Q629="","")</f>
        <v/>
      </c>
      <c r="T629" s="381" cm="1">
        <f t="array" ref="T629">IF(LEN(F629)=0,2,IF(SUMPRODUCT(($F$19:$F$1518=F629)*($C$19:$C$1518=C629))&gt;1, 1, 0))</f>
        <v>2</v>
      </c>
      <c r="U629" s="381">
        <f t="array" ref="U629">IFERROR(1/SUMPRODUCT(($F$19:$F$1518=F629)*($C$19:$C$1518=C629)), IF(LEN(F629)&gt;0, 1, ""))</f>
        <v>6.6755674232309744E-4</v>
      </c>
      <c r="V629" s="382" t="str">
        <f>IF(H629="","",VALUE(IFERROR(CHOOSE(MATCH(H629,{0,1,2,3,4,5},0),2.5,3.5,4.5,5.5,6.5,7.5),"")))</f>
        <v/>
      </c>
      <c r="W629" s="382" t="str">
        <f>IF(AND(I629="YES",COUNTIFS(F$19:F629,F629,I$19:I629,"YES")=1),1,"")</f>
        <v/>
      </c>
      <c r="Z629" s="32"/>
    </row>
    <row r="630" spans="1:26" x14ac:dyDescent="0.2">
      <c r="A630" s="32" t="str">
        <f t="shared" si="18"/>
        <v xml:space="preserve"> UNIT </v>
      </c>
      <c r="B630" s="130">
        <v>612</v>
      </c>
      <c r="C630" s="197"/>
      <c r="D630" s="398"/>
      <c r="E630" s="398"/>
      <c r="F630" s="398"/>
      <c r="G630" s="399"/>
      <c r="H630" s="398"/>
      <c r="I630" s="400"/>
      <c r="J630" s="400"/>
      <c r="K630" s="401"/>
      <c r="L630" s="398"/>
      <c r="M630" s="398"/>
      <c r="N630" s="398"/>
      <c r="O630" s="402"/>
      <c r="P630" s="402"/>
      <c r="Q630" s="171" t="str">
        <f>Calculator!M614</f>
        <v/>
      </c>
      <c r="R630" s="340" t="str">
        <f t="shared" si="19"/>
        <v/>
      </c>
      <c r="S630" s="380" t="str" cm="1">
        <f t="array" ref="S630">_xlfn.IFS(Q630="YES",IF(G630&lt;=Calculator!AS614*97%,"",IF(G630&gt;=Calculator!AS614*97%,ROUNDUP(Calculator!AS614*97%,0),ROUNDUP(Calculator!AS614*97%,0))),Q630="NO","",Q630="NA","",Q630="","")</f>
        <v/>
      </c>
      <c r="T630" s="381" cm="1">
        <f t="array" ref="T630">IF(LEN(F630)=0,2,IF(SUMPRODUCT(($F$19:$F$1518=F630)*($C$19:$C$1518=C630))&gt;1, 1, 0))</f>
        <v>2</v>
      </c>
      <c r="U630" s="381">
        <f t="array" ref="U630">IFERROR(1/SUMPRODUCT(($F$19:$F$1518=F630)*($C$19:$C$1518=C630)), IF(LEN(F630)&gt;0, 1, ""))</f>
        <v>6.6755674232309744E-4</v>
      </c>
      <c r="V630" s="382" t="str">
        <f>IF(H630="","",VALUE(IFERROR(CHOOSE(MATCH(H630,{0,1,2,3,4,5},0),2.5,3.5,4.5,5.5,6.5,7.5),"")))</f>
        <v/>
      </c>
      <c r="W630" s="382" t="str">
        <f>IF(AND(I630="YES",COUNTIFS(F$19:F630,F630,I$19:I630,"YES")=1),1,"")</f>
        <v/>
      </c>
      <c r="Z630" s="32"/>
    </row>
    <row r="631" spans="1:26" x14ac:dyDescent="0.2">
      <c r="A631" s="32" t="str">
        <f t="shared" si="18"/>
        <v xml:space="preserve"> UNIT </v>
      </c>
      <c r="B631" s="130">
        <v>613</v>
      </c>
      <c r="C631" s="197"/>
      <c r="D631" s="398"/>
      <c r="E631" s="398"/>
      <c r="F631" s="398"/>
      <c r="G631" s="399"/>
      <c r="H631" s="398"/>
      <c r="I631" s="400"/>
      <c r="J631" s="400"/>
      <c r="K631" s="401"/>
      <c r="L631" s="398"/>
      <c r="M631" s="398"/>
      <c r="N631" s="398"/>
      <c r="O631" s="402"/>
      <c r="P631" s="402"/>
      <c r="Q631" s="171" t="str">
        <f>Calculator!M615</f>
        <v/>
      </c>
      <c r="R631" s="340" t="str">
        <f t="shared" si="19"/>
        <v/>
      </c>
      <c r="S631" s="380" t="str" cm="1">
        <f t="array" ref="S631">_xlfn.IFS(Q631="YES",IF(G631&lt;=Calculator!AS615*97%,"",IF(G631&gt;=Calculator!AS615*97%,ROUNDUP(Calculator!AS615*97%,0),ROUNDUP(Calculator!AS615*97%,0))),Q631="NO","",Q631="NA","",Q631="","")</f>
        <v/>
      </c>
      <c r="T631" s="381" cm="1">
        <f t="array" ref="T631">IF(LEN(F631)=0,2,IF(SUMPRODUCT(($F$19:$F$1518=F631)*($C$19:$C$1518=C631))&gt;1, 1, 0))</f>
        <v>2</v>
      </c>
      <c r="U631" s="381">
        <f t="array" ref="U631">IFERROR(1/SUMPRODUCT(($F$19:$F$1518=F631)*($C$19:$C$1518=C631)), IF(LEN(F631)&gt;0, 1, ""))</f>
        <v>6.6755674232309744E-4</v>
      </c>
      <c r="V631" s="382" t="str">
        <f>IF(H631="","",VALUE(IFERROR(CHOOSE(MATCH(H631,{0,1,2,3,4,5},0),2.5,3.5,4.5,5.5,6.5,7.5),"")))</f>
        <v/>
      </c>
      <c r="W631" s="382" t="str">
        <f>IF(AND(I631="YES",COUNTIFS(F$19:F631,F631,I$19:I631,"YES")=1),1,"")</f>
        <v/>
      </c>
      <c r="Z631" s="32"/>
    </row>
    <row r="632" spans="1:26" x14ac:dyDescent="0.2">
      <c r="A632" s="32" t="str">
        <f t="shared" si="18"/>
        <v xml:space="preserve"> UNIT </v>
      </c>
      <c r="B632" s="130">
        <v>614</v>
      </c>
      <c r="C632" s="197"/>
      <c r="D632" s="398"/>
      <c r="E632" s="398"/>
      <c r="F632" s="398"/>
      <c r="G632" s="399"/>
      <c r="H632" s="398"/>
      <c r="I632" s="400"/>
      <c r="J632" s="400"/>
      <c r="K632" s="401"/>
      <c r="L632" s="398"/>
      <c r="M632" s="398"/>
      <c r="N632" s="398"/>
      <c r="O632" s="402"/>
      <c r="P632" s="402"/>
      <c r="Q632" s="171" t="str">
        <f>Calculator!M616</f>
        <v/>
      </c>
      <c r="R632" s="340" t="str">
        <f t="shared" si="19"/>
        <v/>
      </c>
      <c r="S632" s="380" t="str" cm="1">
        <f t="array" ref="S632">_xlfn.IFS(Q632="YES",IF(G632&lt;=Calculator!AS616*97%,"",IF(G632&gt;=Calculator!AS616*97%,ROUNDUP(Calculator!AS616*97%,0),ROUNDUP(Calculator!AS616*97%,0))),Q632="NO","",Q632="NA","",Q632="","")</f>
        <v/>
      </c>
      <c r="T632" s="381" cm="1">
        <f t="array" ref="T632">IF(LEN(F632)=0,2,IF(SUMPRODUCT(($F$19:$F$1518=F632)*($C$19:$C$1518=C632))&gt;1, 1, 0))</f>
        <v>2</v>
      </c>
      <c r="U632" s="381">
        <f t="array" ref="U632">IFERROR(1/SUMPRODUCT(($F$19:$F$1518=F632)*($C$19:$C$1518=C632)), IF(LEN(F632)&gt;0, 1, ""))</f>
        <v>6.6755674232309744E-4</v>
      </c>
      <c r="V632" s="382" t="str">
        <f>IF(H632="","",VALUE(IFERROR(CHOOSE(MATCH(H632,{0,1,2,3,4,5},0),2.5,3.5,4.5,5.5,6.5,7.5),"")))</f>
        <v/>
      </c>
      <c r="W632" s="382" t="str">
        <f>IF(AND(I632="YES",COUNTIFS(F$19:F632,F632,I$19:I632,"YES")=1),1,"")</f>
        <v/>
      </c>
      <c r="Z632" s="32"/>
    </row>
    <row r="633" spans="1:26" x14ac:dyDescent="0.2">
      <c r="A633" s="32" t="str">
        <f t="shared" si="18"/>
        <v xml:space="preserve"> UNIT </v>
      </c>
      <c r="B633" s="130">
        <v>615</v>
      </c>
      <c r="C633" s="197"/>
      <c r="D633" s="398"/>
      <c r="E633" s="398"/>
      <c r="F633" s="398"/>
      <c r="G633" s="399"/>
      <c r="H633" s="398"/>
      <c r="I633" s="400"/>
      <c r="J633" s="400"/>
      <c r="K633" s="401"/>
      <c r="L633" s="398"/>
      <c r="M633" s="398"/>
      <c r="N633" s="398"/>
      <c r="O633" s="402"/>
      <c r="P633" s="402"/>
      <c r="Q633" s="171" t="str">
        <f>Calculator!M617</f>
        <v/>
      </c>
      <c r="R633" s="340" t="str">
        <f t="shared" si="19"/>
        <v/>
      </c>
      <c r="S633" s="380" t="str" cm="1">
        <f t="array" ref="S633">_xlfn.IFS(Q633="YES",IF(G633&lt;=Calculator!AS617*97%,"",IF(G633&gt;=Calculator!AS617*97%,ROUNDUP(Calculator!AS617*97%,0),ROUNDUP(Calculator!AS617*97%,0))),Q633="NO","",Q633="NA","",Q633="","")</f>
        <v/>
      </c>
      <c r="T633" s="381" cm="1">
        <f t="array" ref="T633">IF(LEN(F633)=0,2,IF(SUMPRODUCT(($F$19:$F$1518=F633)*($C$19:$C$1518=C633))&gt;1, 1, 0))</f>
        <v>2</v>
      </c>
      <c r="U633" s="381">
        <f t="array" ref="U633">IFERROR(1/SUMPRODUCT(($F$19:$F$1518=F633)*($C$19:$C$1518=C633)), IF(LEN(F633)&gt;0, 1, ""))</f>
        <v>6.6755674232309744E-4</v>
      </c>
      <c r="V633" s="382" t="str">
        <f>IF(H633="","",VALUE(IFERROR(CHOOSE(MATCH(H633,{0,1,2,3,4,5},0),2.5,3.5,4.5,5.5,6.5,7.5),"")))</f>
        <v/>
      </c>
      <c r="W633" s="382" t="str">
        <f>IF(AND(I633="YES",COUNTIFS(F$19:F633,F633,I$19:I633,"YES")=1),1,"")</f>
        <v/>
      </c>
      <c r="Z633" s="32"/>
    </row>
    <row r="634" spans="1:26" x14ac:dyDescent="0.2">
      <c r="A634" s="32" t="str">
        <f t="shared" si="18"/>
        <v xml:space="preserve"> UNIT </v>
      </c>
      <c r="B634" s="130">
        <v>616</v>
      </c>
      <c r="C634" s="197"/>
      <c r="D634" s="398"/>
      <c r="E634" s="398"/>
      <c r="F634" s="398"/>
      <c r="G634" s="399"/>
      <c r="H634" s="398"/>
      <c r="I634" s="400"/>
      <c r="J634" s="400"/>
      <c r="K634" s="401"/>
      <c r="L634" s="398"/>
      <c r="M634" s="398"/>
      <c r="N634" s="398"/>
      <c r="O634" s="402"/>
      <c r="P634" s="402"/>
      <c r="Q634" s="171" t="str">
        <f>Calculator!M618</f>
        <v/>
      </c>
      <c r="R634" s="340" t="str">
        <f t="shared" si="19"/>
        <v/>
      </c>
      <c r="S634" s="380" t="str" cm="1">
        <f t="array" ref="S634">_xlfn.IFS(Q634="YES",IF(G634&lt;=Calculator!AS618*97%,"",IF(G634&gt;=Calculator!AS618*97%,ROUNDUP(Calculator!AS618*97%,0),ROUNDUP(Calculator!AS618*97%,0))),Q634="NO","",Q634="NA","",Q634="","")</f>
        <v/>
      </c>
      <c r="T634" s="381" cm="1">
        <f t="array" ref="T634">IF(LEN(F634)=0,2,IF(SUMPRODUCT(($F$19:$F$1518=F634)*($C$19:$C$1518=C634))&gt;1, 1, 0))</f>
        <v>2</v>
      </c>
      <c r="U634" s="381">
        <f t="array" ref="U634">IFERROR(1/SUMPRODUCT(($F$19:$F$1518=F634)*($C$19:$C$1518=C634)), IF(LEN(F634)&gt;0, 1, ""))</f>
        <v>6.6755674232309744E-4</v>
      </c>
      <c r="V634" s="382" t="str">
        <f>IF(H634="","",VALUE(IFERROR(CHOOSE(MATCH(H634,{0,1,2,3,4,5},0),2.5,3.5,4.5,5.5,6.5,7.5),"")))</f>
        <v/>
      </c>
      <c r="W634" s="382" t="str">
        <f>IF(AND(I634="YES",COUNTIFS(F$19:F634,F634,I$19:I634,"YES")=1),1,"")</f>
        <v/>
      </c>
      <c r="Z634" s="32"/>
    </row>
    <row r="635" spans="1:26" x14ac:dyDescent="0.2">
      <c r="A635" s="32" t="str">
        <f t="shared" si="18"/>
        <v xml:space="preserve"> UNIT </v>
      </c>
      <c r="B635" s="130">
        <v>617</v>
      </c>
      <c r="C635" s="197"/>
      <c r="D635" s="398"/>
      <c r="E635" s="398"/>
      <c r="F635" s="398"/>
      <c r="G635" s="399"/>
      <c r="H635" s="398"/>
      <c r="I635" s="400"/>
      <c r="J635" s="400"/>
      <c r="K635" s="401"/>
      <c r="L635" s="398"/>
      <c r="M635" s="398"/>
      <c r="N635" s="398"/>
      <c r="O635" s="402"/>
      <c r="P635" s="402"/>
      <c r="Q635" s="171" t="str">
        <f>Calculator!M619</f>
        <v/>
      </c>
      <c r="R635" s="340" t="str">
        <f t="shared" si="19"/>
        <v/>
      </c>
      <c r="S635" s="380" t="str" cm="1">
        <f t="array" ref="S635">_xlfn.IFS(Q635="YES",IF(G635&lt;=Calculator!AS619*97%,"",IF(G635&gt;=Calculator!AS619*97%,ROUNDUP(Calculator!AS619*97%,0),ROUNDUP(Calculator!AS619*97%,0))),Q635="NO","",Q635="NA","",Q635="","")</f>
        <v/>
      </c>
      <c r="T635" s="381" cm="1">
        <f t="array" ref="T635">IF(LEN(F635)=0,2,IF(SUMPRODUCT(($F$19:$F$1518=F635)*($C$19:$C$1518=C635))&gt;1, 1, 0))</f>
        <v>2</v>
      </c>
      <c r="U635" s="381">
        <f t="array" ref="U635">IFERROR(1/SUMPRODUCT(($F$19:$F$1518=F635)*($C$19:$C$1518=C635)), IF(LEN(F635)&gt;0, 1, ""))</f>
        <v>6.6755674232309744E-4</v>
      </c>
      <c r="V635" s="382" t="str">
        <f>IF(H635="","",VALUE(IFERROR(CHOOSE(MATCH(H635,{0,1,2,3,4,5},0),2.5,3.5,4.5,5.5,6.5,7.5),"")))</f>
        <v/>
      </c>
      <c r="W635" s="382" t="str">
        <f>IF(AND(I635="YES",COUNTIFS(F$19:F635,F635,I$19:I635,"YES")=1),1,"")</f>
        <v/>
      </c>
      <c r="Z635" s="32"/>
    </row>
    <row r="636" spans="1:26" x14ac:dyDescent="0.2">
      <c r="A636" s="32" t="str">
        <f t="shared" si="18"/>
        <v xml:space="preserve"> UNIT </v>
      </c>
      <c r="B636" s="130">
        <v>618</v>
      </c>
      <c r="C636" s="197"/>
      <c r="D636" s="398"/>
      <c r="E636" s="398"/>
      <c r="F636" s="398"/>
      <c r="G636" s="399"/>
      <c r="H636" s="398"/>
      <c r="I636" s="400"/>
      <c r="J636" s="400"/>
      <c r="K636" s="401"/>
      <c r="L636" s="398"/>
      <c r="M636" s="398"/>
      <c r="N636" s="398"/>
      <c r="O636" s="402"/>
      <c r="P636" s="402"/>
      <c r="Q636" s="171" t="str">
        <f>Calculator!M620</f>
        <v/>
      </c>
      <c r="R636" s="340" t="str">
        <f t="shared" si="19"/>
        <v/>
      </c>
      <c r="S636" s="380" t="str" cm="1">
        <f t="array" ref="S636">_xlfn.IFS(Q636="YES",IF(G636&lt;=Calculator!AS620*97%,"",IF(G636&gt;=Calculator!AS620*97%,ROUNDUP(Calculator!AS620*97%,0),ROUNDUP(Calculator!AS620*97%,0))),Q636="NO","",Q636="NA","",Q636="","")</f>
        <v/>
      </c>
      <c r="T636" s="381" cm="1">
        <f t="array" ref="T636">IF(LEN(F636)=0,2,IF(SUMPRODUCT(($F$19:$F$1518=F636)*($C$19:$C$1518=C636))&gt;1, 1, 0))</f>
        <v>2</v>
      </c>
      <c r="U636" s="381">
        <f t="array" ref="U636">IFERROR(1/SUMPRODUCT(($F$19:$F$1518=F636)*($C$19:$C$1518=C636)), IF(LEN(F636)&gt;0, 1, ""))</f>
        <v>6.6755674232309744E-4</v>
      </c>
      <c r="V636" s="382" t="str">
        <f>IF(H636="","",VALUE(IFERROR(CHOOSE(MATCH(H636,{0,1,2,3,4,5},0),2.5,3.5,4.5,5.5,6.5,7.5),"")))</f>
        <v/>
      </c>
      <c r="W636" s="382" t="str">
        <f>IF(AND(I636="YES",COUNTIFS(F$19:F636,F636,I$19:I636,"YES")=1),1,"")</f>
        <v/>
      </c>
      <c r="Z636" s="32"/>
    </row>
    <row r="637" spans="1:26" x14ac:dyDescent="0.2">
      <c r="A637" s="32" t="str">
        <f t="shared" si="18"/>
        <v xml:space="preserve"> UNIT </v>
      </c>
      <c r="B637" s="130">
        <v>619</v>
      </c>
      <c r="C637" s="197"/>
      <c r="D637" s="398"/>
      <c r="E637" s="398"/>
      <c r="F637" s="398"/>
      <c r="G637" s="399"/>
      <c r="H637" s="398"/>
      <c r="I637" s="400"/>
      <c r="J637" s="400"/>
      <c r="K637" s="401"/>
      <c r="L637" s="398"/>
      <c r="M637" s="398"/>
      <c r="N637" s="398"/>
      <c r="O637" s="402"/>
      <c r="P637" s="402"/>
      <c r="Q637" s="171" t="str">
        <f>Calculator!M621</f>
        <v/>
      </c>
      <c r="R637" s="340" t="str">
        <f t="shared" si="19"/>
        <v/>
      </c>
      <c r="S637" s="380" t="str" cm="1">
        <f t="array" ref="S637">_xlfn.IFS(Q637="YES",IF(G637&lt;=Calculator!AS621*97%,"",IF(G637&gt;=Calculator!AS621*97%,ROUNDUP(Calculator!AS621*97%,0),ROUNDUP(Calculator!AS621*97%,0))),Q637="NO","",Q637="NA","",Q637="","")</f>
        <v/>
      </c>
      <c r="T637" s="381" cm="1">
        <f t="array" ref="T637">IF(LEN(F637)=0,2,IF(SUMPRODUCT(($F$19:$F$1518=F637)*($C$19:$C$1518=C637))&gt;1, 1, 0))</f>
        <v>2</v>
      </c>
      <c r="U637" s="381">
        <f t="array" ref="U637">IFERROR(1/SUMPRODUCT(($F$19:$F$1518=F637)*($C$19:$C$1518=C637)), IF(LEN(F637)&gt;0, 1, ""))</f>
        <v>6.6755674232309744E-4</v>
      </c>
      <c r="V637" s="382" t="str">
        <f>IF(H637="","",VALUE(IFERROR(CHOOSE(MATCH(H637,{0,1,2,3,4,5},0),2.5,3.5,4.5,5.5,6.5,7.5),"")))</f>
        <v/>
      </c>
      <c r="W637" s="382" t="str">
        <f>IF(AND(I637="YES",COUNTIFS(F$19:F637,F637,I$19:I637,"YES")=1),1,"")</f>
        <v/>
      </c>
      <c r="Z637" s="32"/>
    </row>
    <row r="638" spans="1:26" x14ac:dyDescent="0.2">
      <c r="A638" s="32" t="str">
        <f t="shared" si="18"/>
        <v xml:space="preserve"> UNIT </v>
      </c>
      <c r="B638" s="130">
        <v>620</v>
      </c>
      <c r="C638" s="197"/>
      <c r="D638" s="398"/>
      <c r="E638" s="398"/>
      <c r="F638" s="398"/>
      <c r="G638" s="399"/>
      <c r="H638" s="398"/>
      <c r="I638" s="400"/>
      <c r="J638" s="400"/>
      <c r="K638" s="401"/>
      <c r="L638" s="398"/>
      <c r="M638" s="398"/>
      <c r="N638" s="398"/>
      <c r="O638" s="402"/>
      <c r="P638" s="402"/>
      <c r="Q638" s="171" t="str">
        <f>Calculator!M622</f>
        <v/>
      </c>
      <c r="R638" s="340" t="str">
        <f t="shared" si="19"/>
        <v/>
      </c>
      <c r="S638" s="380" t="str" cm="1">
        <f t="array" ref="S638">_xlfn.IFS(Q638="YES",IF(G638&lt;=Calculator!AS622*97%,"",IF(G638&gt;=Calculator!AS622*97%,ROUNDUP(Calculator!AS622*97%,0),ROUNDUP(Calculator!AS622*97%,0))),Q638="NO","",Q638="NA","",Q638="","")</f>
        <v/>
      </c>
      <c r="T638" s="381" cm="1">
        <f t="array" ref="T638">IF(LEN(F638)=0,2,IF(SUMPRODUCT(($F$19:$F$1518=F638)*($C$19:$C$1518=C638))&gt;1, 1, 0))</f>
        <v>2</v>
      </c>
      <c r="U638" s="381">
        <f t="array" ref="U638">IFERROR(1/SUMPRODUCT(($F$19:$F$1518=F638)*($C$19:$C$1518=C638)), IF(LEN(F638)&gt;0, 1, ""))</f>
        <v>6.6755674232309744E-4</v>
      </c>
      <c r="V638" s="382" t="str">
        <f>IF(H638="","",VALUE(IFERROR(CHOOSE(MATCH(H638,{0,1,2,3,4,5},0),2.5,3.5,4.5,5.5,6.5,7.5),"")))</f>
        <v/>
      </c>
      <c r="W638" s="382" t="str">
        <f>IF(AND(I638="YES",COUNTIFS(F$19:F638,F638,I$19:I638,"YES")=1),1,"")</f>
        <v/>
      </c>
      <c r="Z638" s="32"/>
    </row>
    <row r="639" spans="1:26" x14ac:dyDescent="0.2">
      <c r="A639" s="32" t="str">
        <f t="shared" si="18"/>
        <v xml:space="preserve"> UNIT </v>
      </c>
      <c r="B639" s="130">
        <v>621</v>
      </c>
      <c r="C639" s="197"/>
      <c r="D639" s="398"/>
      <c r="E639" s="398"/>
      <c r="F639" s="398"/>
      <c r="G639" s="399"/>
      <c r="H639" s="398"/>
      <c r="I639" s="400"/>
      <c r="J639" s="400"/>
      <c r="K639" s="401"/>
      <c r="L639" s="398"/>
      <c r="M639" s="398"/>
      <c r="N639" s="398"/>
      <c r="O639" s="402"/>
      <c r="P639" s="402"/>
      <c r="Q639" s="171" t="str">
        <f>Calculator!M623</f>
        <v/>
      </c>
      <c r="R639" s="340" t="str">
        <f t="shared" si="19"/>
        <v/>
      </c>
      <c r="S639" s="380" t="str" cm="1">
        <f t="array" ref="S639">_xlfn.IFS(Q639="YES",IF(G639&lt;=Calculator!AS623*97%,"",IF(G639&gt;=Calculator!AS623*97%,ROUNDUP(Calculator!AS623*97%,0),ROUNDUP(Calculator!AS623*97%,0))),Q639="NO","",Q639="NA","",Q639="","")</f>
        <v/>
      </c>
      <c r="T639" s="381" cm="1">
        <f t="array" ref="T639">IF(LEN(F639)=0,2,IF(SUMPRODUCT(($F$19:$F$1518=F639)*($C$19:$C$1518=C639))&gt;1, 1, 0))</f>
        <v>2</v>
      </c>
      <c r="U639" s="381">
        <f t="array" ref="U639">IFERROR(1/SUMPRODUCT(($F$19:$F$1518=F639)*($C$19:$C$1518=C639)), IF(LEN(F639)&gt;0, 1, ""))</f>
        <v>6.6755674232309744E-4</v>
      </c>
      <c r="V639" s="382" t="str">
        <f>IF(H639="","",VALUE(IFERROR(CHOOSE(MATCH(H639,{0,1,2,3,4,5},0),2.5,3.5,4.5,5.5,6.5,7.5),"")))</f>
        <v/>
      </c>
      <c r="W639" s="382" t="str">
        <f>IF(AND(I639="YES",COUNTIFS(F$19:F639,F639,I$19:I639,"YES")=1),1,"")</f>
        <v/>
      </c>
      <c r="Z639" s="32"/>
    </row>
    <row r="640" spans="1:26" x14ac:dyDescent="0.2">
      <c r="A640" s="32" t="str">
        <f t="shared" si="18"/>
        <v xml:space="preserve"> UNIT </v>
      </c>
      <c r="B640" s="130">
        <v>622</v>
      </c>
      <c r="C640" s="197"/>
      <c r="D640" s="398"/>
      <c r="E640" s="398"/>
      <c r="F640" s="398"/>
      <c r="G640" s="399"/>
      <c r="H640" s="398"/>
      <c r="I640" s="400"/>
      <c r="J640" s="400"/>
      <c r="K640" s="401"/>
      <c r="L640" s="398"/>
      <c r="M640" s="398"/>
      <c r="N640" s="398"/>
      <c r="O640" s="402"/>
      <c r="P640" s="402"/>
      <c r="Q640" s="171" t="str">
        <f>Calculator!M624</f>
        <v/>
      </c>
      <c r="R640" s="340" t="str">
        <f t="shared" si="19"/>
        <v/>
      </c>
      <c r="S640" s="380" t="str" cm="1">
        <f t="array" ref="S640">_xlfn.IFS(Q640="YES",IF(G640&lt;=Calculator!AS624*97%,"",IF(G640&gt;=Calculator!AS624*97%,ROUNDUP(Calculator!AS624*97%,0),ROUNDUP(Calculator!AS624*97%,0))),Q640="NO","",Q640="NA","",Q640="","")</f>
        <v/>
      </c>
      <c r="T640" s="381" cm="1">
        <f t="array" ref="T640">IF(LEN(F640)=0,2,IF(SUMPRODUCT(($F$19:$F$1518=F640)*($C$19:$C$1518=C640))&gt;1, 1, 0))</f>
        <v>2</v>
      </c>
      <c r="U640" s="381">
        <f t="array" ref="U640">IFERROR(1/SUMPRODUCT(($F$19:$F$1518=F640)*($C$19:$C$1518=C640)), IF(LEN(F640)&gt;0, 1, ""))</f>
        <v>6.6755674232309744E-4</v>
      </c>
      <c r="V640" s="382" t="str">
        <f>IF(H640="","",VALUE(IFERROR(CHOOSE(MATCH(H640,{0,1,2,3,4,5},0),2.5,3.5,4.5,5.5,6.5,7.5),"")))</f>
        <v/>
      </c>
      <c r="W640" s="382" t="str">
        <f>IF(AND(I640="YES",COUNTIFS(F$19:F640,F640,I$19:I640,"YES")=1),1,"")</f>
        <v/>
      </c>
      <c r="Z640" s="32"/>
    </row>
    <row r="641" spans="1:26" x14ac:dyDescent="0.2">
      <c r="A641" s="32" t="str">
        <f t="shared" si="18"/>
        <v xml:space="preserve"> UNIT </v>
      </c>
      <c r="B641" s="130">
        <v>623</v>
      </c>
      <c r="C641" s="197"/>
      <c r="D641" s="398"/>
      <c r="E641" s="398"/>
      <c r="F641" s="398"/>
      <c r="G641" s="399"/>
      <c r="H641" s="398"/>
      <c r="I641" s="400"/>
      <c r="J641" s="400"/>
      <c r="K641" s="401"/>
      <c r="L641" s="398"/>
      <c r="M641" s="398"/>
      <c r="N641" s="398"/>
      <c r="O641" s="402"/>
      <c r="P641" s="402"/>
      <c r="Q641" s="171" t="str">
        <f>Calculator!M625</f>
        <v/>
      </c>
      <c r="R641" s="340" t="str">
        <f t="shared" si="19"/>
        <v/>
      </c>
      <c r="S641" s="380" t="str" cm="1">
        <f t="array" ref="S641">_xlfn.IFS(Q641="YES",IF(G641&lt;=Calculator!AS625*97%,"",IF(G641&gt;=Calculator!AS625*97%,ROUNDUP(Calculator!AS625*97%,0),ROUNDUP(Calculator!AS625*97%,0))),Q641="NO","",Q641="NA","",Q641="","")</f>
        <v/>
      </c>
      <c r="T641" s="381" cm="1">
        <f t="array" ref="T641">IF(LEN(F641)=0,2,IF(SUMPRODUCT(($F$19:$F$1518=F641)*($C$19:$C$1518=C641))&gt;1, 1, 0))</f>
        <v>2</v>
      </c>
      <c r="U641" s="381">
        <f t="array" ref="U641">IFERROR(1/SUMPRODUCT(($F$19:$F$1518=F641)*($C$19:$C$1518=C641)), IF(LEN(F641)&gt;0, 1, ""))</f>
        <v>6.6755674232309744E-4</v>
      </c>
      <c r="V641" s="382" t="str">
        <f>IF(H641="","",VALUE(IFERROR(CHOOSE(MATCH(H641,{0,1,2,3,4,5},0),2.5,3.5,4.5,5.5,6.5,7.5),"")))</f>
        <v/>
      </c>
      <c r="W641" s="382" t="str">
        <f>IF(AND(I641="YES",COUNTIFS(F$19:F641,F641,I$19:I641,"YES")=1),1,"")</f>
        <v/>
      </c>
      <c r="Z641" s="32"/>
    </row>
    <row r="642" spans="1:26" x14ac:dyDescent="0.2">
      <c r="A642" s="32" t="str">
        <f t="shared" si="18"/>
        <v xml:space="preserve"> UNIT </v>
      </c>
      <c r="B642" s="130">
        <v>624</v>
      </c>
      <c r="C642" s="197"/>
      <c r="D642" s="398"/>
      <c r="E642" s="398"/>
      <c r="F642" s="398"/>
      <c r="G642" s="399"/>
      <c r="H642" s="398"/>
      <c r="I642" s="400"/>
      <c r="J642" s="400"/>
      <c r="K642" s="401"/>
      <c r="L642" s="398"/>
      <c r="M642" s="398"/>
      <c r="N642" s="398"/>
      <c r="O642" s="402"/>
      <c r="P642" s="402"/>
      <c r="Q642" s="171" t="str">
        <f>Calculator!M626</f>
        <v/>
      </c>
      <c r="R642" s="340" t="str">
        <f t="shared" si="19"/>
        <v/>
      </c>
      <c r="S642" s="380" t="str" cm="1">
        <f t="array" ref="S642">_xlfn.IFS(Q642="YES",IF(G642&lt;=Calculator!AS626*97%,"",IF(G642&gt;=Calculator!AS626*97%,ROUNDUP(Calculator!AS626*97%,0),ROUNDUP(Calculator!AS626*97%,0))),Q642="NO","",Q642="NA","",Q642="","")</f>
        <v/>
      </c>
      <c r="T642" s="381" cm="1">
        <f t="array" ref="T642">IF(LEN(F642)=0,2,IF(SUMPRODUCT(($F$19:$F$1518=F642)*($C$19:$C$1518=C642))&gt;1, 1, 0))</f>
        <v>2</v>
      </c>
      <c r="U642" s="381">
        <f t="array" ref="U642">IFERROR(1/SUMPRODUCT(($F$19:$F$1518=F642)*($C$19:$C$1518=C642)), IF(LEN(F642)&gt;0, 1, ""))</f>
        <v>6.6755674232309744E-4</v>
      </c>
      <c r="V642" s="382" t="str">
        <f>IF(H642="","",VALUE(IFERROR(CHOOSE(MATCH(H642,{0,1,2,3,4,5},0),2.5,3.5,4.5,5.5,6.5,7.5),"")))</f>
        <v/>
      </c>
      <c r="W642" s="382" t="str">
        <f>IF(AND(I642="YES",COUNTIFS(F$19:F642,F642,I$19:I642,"YES")=1),1,"")</f>
        <v/>
      </c>
      <c r="Z642" s="32"/>
    </row>
    <row r="643" spans="1:26" x14ac:dyDescent="0.2">
      <c r="A643" s="32" t="str">
        <f t="shared" si="18"/>
        <v xml:space="preserve"> UNIT </v>
      </c>
      <c r="B643" s="130">
        <v>625</v>
      </c>
      <c r="C643" s="197"/>
      <c r="D643" s="398"/>
      <c r="E643" s="398"/>
      <c r="F643" s="398"/>
      <c r="G643" s="399"/>
      <c r="H643" s="398"/>
      <c r="I643" s="400"/>
      <c r="J643" s="400"/>
      <c r="K643" s="401"/>
      <c r="L643" s="398"/>
      <c r="M643" s="398"/>
      <c r="N643" s="398"/>
      <c r="O643" s="402"/>
      <c r="P643" s="402"/>
      <c r="Q643" s="171" t="str">
        <f>Calculator!M627</f>
        <v/>
      </c>
      <c r="R643" s="340" t="str">
        <f t="shared" si="19"/>
        <v/>
      </c>
      <c r="S643" s="380" t="str" cm="1">
        <f t="array" ref="S643">_xlfn.IFS(Q643="YES",IF(G643&lt;=Calculator!AS627*97%,"",IF(G643&gt;=Calculator!AS627*97%,ROUNDUP(Calculator!AS627*97%,0),ROUNDUP(Calculator!AS627*97%,0))),Q643="NO","",Q643="NA","",Q643="","")</f>
        <v/>
      </c>
      <c r="T643" s="381" cm="1">
        <f t="array" ref="T643">IF(LEN(F643)=0,2,IF(SUMPRODUCT(($F$19:$F$1518=F643)*($C$19:$C$1518=C643))&gt;1, 1, 0))</f>
        <v>2</v>
      </c>
      <c r="U643" s="381">
        <f t="array" ref="U643">IFERROR(1/SUMPRODUCT(($F$19:$F$1518=F643)*($C$19:$C$1518=C643)), IF(LEN(F643)&gt;0, 1, ""))</f>
        <v>6.6755674232309744E-4</v>
      </c>
      <c r="V643" s="382" t="str">
        <f>IF(H643="","",VALUE(IFERROR(CHOOSE(MATCH(H643,{0,1,2,3,4,5},0),2.5,3.5,4.5,5.5,6.5,7.5),"")))</f>
        <v/>
      </c>
      <c r="W643" s="382" t="str">
        <f>IF(AND(I643="YES",COUNTIFS(F$19:F643,F643,I$19:I643,"YES")=1),1,"")</f>
        <v/>
      </c>
      <c r="Z643" s="32"/>
    </row>
    <row r="644" spans="1:26" x14ac:dyDescent="0.2">
      <c r="A644" s="32" t="str">
        <f t="shared" si="18"/>
        <v xml:space="preserve"> UNIT </v>
      </c>
      <c r="B644" s="130">
        <v>626</v>
      </c>
      <c r="C644" s="197"/>
      <c r="D644" s="398"/>
      <c r="E644" s="398"/>
      <c r="F644" s="398"/>
      <c r="G644" s="399"/>
      <c r="H644" s="398"/>
      <c r="I644" s="400"/>
      <c r="J644" s="400"/>
      <c r="K644" s="401"/>
      <c r="L644" s="398"/>
      <c r="M644" s="398"/>
      <c r="N644" s="398"/>
      <c r="O644" s="402"/>
      <c r="P644" s="402"/>
      <c r="Q644" s="171" t="str">
        <f>Calculator!M628</f>
        <v/>
      </c>
      <c r="R644" s="340" t="str">
        <f t="shared" si="19"/>
        <v/>
      </c>
      <c r="S644" s="380" t="str" cm="1">
        <f t="array" ref="S644">_xlfn.IFS(Q644="YES",IF(G644&lt;=Calculator!AS628*97%,"",IF(G644&gt;=Calculator!AS628*97%,ROUNDUP(Calculator!AS628*97%,0),ROUNDUP(Calculator!AS628*97%,0))),Q644="NO","",Q644="NA","",Q644="","")</f>
        <v/>
      </c>
      <c r="T644" s="381" cm="1">
        <f t="array" ref="T644">IF(LEN(F644)=0,2,IF(SUMPRODUCT(($F$19:$F$1518=F644)*($C$19:$C$1518=C644))&gt;1, 1, 0))</f>
        <v>2</v>
      </c>
      <c r="U644" s="381">
        <f t="array" ref="U644">IFERROR(1/SUMPRODUCT(($F$19:$F$1518=F644)*($C$19:$C$1518=C644)), IF(LEN(F644)&gt;0, 1, ""))</f>
        <v>6.6755674232309744E-4</v>
      </c>
      <c r="V644" s="382" t="str">
        <f>IF(H644="","",VALUE(IFERROR(CHOOSE(MATCH(H644,{0,1,2,3,4,5},0),2.5,3.5,4.5,5.5,6.5,7.5),"")))</f>
        <v/>
      </c>
      <c r="W644" s="382" t="str">
        <f>IF(AND(I644="YES",COUNTIFS(F$19:F644,F644,I$19:I644,"YES")=1),1,"")</f>
        <v/>
      </c>
      <c r="Z644" s="32"/>
    </row>
    <row r="645" spans="1:26" x14ac:dyDescent="0.2">
      <c r="A645" s="32" t="str">
        <f t="shared" si="18"/>
        <v xml:space="preserve"> UNIT </v>
      </c>
      <c r="B645" s="130">
        <v>627</v>
      </c>
      <c r="C645" s="197"/>
      <c r="D645" s="398"/>
      <c r="E645" s="398"/>
      <c r="F645" s="398"/>
      <c r="G645" s="399"/>
      <c r="H645" s="398"/>
      <c r="I645" s="400"/>
      <c r="J645" s="400"/>
      <c r="K645" s="401"/>
      <c r="L645" s="398"/>
      <c r="M645" s="398"/>
      <c r="N645" s="398"/>
      <c r="O645" s="402"/>
      <c r="P645" s="402"/>
      <c r="Q645" s="171" t="str">
        <f>Calculator!M629</f>
        <v/>
      </c>
      <c r="R645" s="340" t="str">
        <f t="shared" si="19"/>
        <v/>
      </c>
      <c r="S645" s="380" t="str" cm="1">
        <f t="array" ref="S645">_xlfn.IFS(Q645="YES",IF(G645&lt;=Calculator!AS629*97%,"",IF(G645&gt;=Calculator!AS629*97%,ROUNDUP(Calculator!AS629*97%,0),ROUNDUP(Calculator!AS629*97%,0))),Q645="NO","",Q645="NA","",Q645="","")</f>
        <v/>
      </c>
      <c r="T645" s="381" cm="1">
        <f t="array" ref="T645">IF(LEN(F645)=0,2,IF(SUMPRODUCT(($F$19:$F$1518=F645)*($C$19:$C$1518=C645))&gt;1, 1, 0))</f>
        <v>2</v>
      </c>
      <c r="U645" s="381">
        <f t="array" ref="U645">IFERROR(1/SUMPRODUCT(($F$19:$F$1518=F645)*($C$19:$C$1518=C645)), IF(LEN(F645)&gt;0, 1, ""))</f>
        <v>6.6755674232309744E-4</v>
      </c>
      <c r="V645" s="382" t="str">
        <f>IF(H645="","",VALUE(IFERROR(CHOOSE(MATCH(H645,{0,1,2,3,4,5},0),2.5,3.5,4.5,5.5,6.5,7.5),"")))</f>
        <v/>
      </c>
      <c r="W645" s="382" t="str">
        <f>IF(AND(I645="YES",COUNTIFS(F$19:F645,F645,I$19:I645,"YES")=1),1,"")</f>
        <v/>
      </c>
      <c r="Z645" s="32"/>
    </row>
    <row r="646" spans="1:26" x14ac:dyDescent="0.2">
      <c r="A646" s="32" t="str">
        <f t="shared" si="18"/>
        <v xml:space="preserve"> UNIT </v>
      </c>
      <c r="B646" s="130">
        <v>628</v>
      </c>
      <c r="C646" s="197"/>
      <c r="D646" s="398"/>
      <c r="E646" s="398"/>
      <c r="F646" s="398"/>
      <c r="G646" s="399"/>
      <c r="H646" s="398"/>
      <c r="I646" s="400"/>
      <c r="J646" s="400"/>
      <c r="K646" s="401"/>
      <c r="L646" s="398"/>
      <c r="M646" s="398"/>
      <c r="N646" s="398"/>
      <c r="O646" s="402"/>
      <c r="P646" s="402"/>
      <c r="Q646" s="171" t="str">
        <f>Calculator!M630</f>
        <v/>
      </c>
      <c r="R646" s="340" t="str">
        <f t="shared" si="19"/>
        <v/>
      </c>
      <c r="S646" s="380" t="str" cm="1">
        <f t="array" ref="S646">_xlfn.IFS(Q646="YES",IF(G646&lt;=Calculator!AS630*97%,"",IF(G646&gt;=Calculator!AS630*97%,ROUNDUP(Calculator!AS630*97%,0),ROUNDUP(Calculator!AS630*97%,0))),Q646="NO","",Q646="NA","",Q646="","")</f>
        <v/>
      </c>
      <c r="T646" s="381" cm="1">
        <f t="array" ref="T646">IF(LEN(F646)=0,2,IF(SUMPRODUCT(($F$19:$F$1518=F646)*($C$19:$C$1518=C646))&gt;1, 1, 0))</f>
        <v>2</v>
      </c>
      <c r="U646" s="381">
        <f t="array" ref="U646">IFERROR(1/SUMPRODUCT(($F$19:$F$1518=F646)*($C$19:$C$1518=C646)), IF(LEN(F646)&gt;0, 1, ""))</f>
        <v>6.6755674232309744E-4</v>
      </c>
      <c r="V646" s="382" t="str">
        <f>IF(H646="","",VALUE(IFERROR(CHOOSE(MATCH(H646,{0,1,2,3,4,5},0),2.5,3.5,4.5,5.5,6.5,7.5),"")))</f>
        <v/>
      </c>
      <c r="W646" s="382" t="str">
        <f>IF(AND(I646="YES",COUNTIFS(F$19:F646,F646,I$19:I646,"YES")=1),1,"")</f>
        <v/>
      </c>
      <c r="Z646" s="32"/>
    </row>
    <row r="647" spans="1:26" x14ac:dyDescent="0.2">
      <c r="A647" s="32" t="str">
        <f t="shared" si="18"/>
        <v xml:space="preserve"> UNIT </v>
      </c>
      <c r="B647" s="130">
        <v>629</v>
      </c>
      <c r="C647" s="197"/>
      <c r="D647" s="398"/>
      <c r="E647" s="398"/>
      <c r="F647" s="398"/>
      <c r="G647" s="399"/>
      <c r="H647" s="398"/>
      <c r="I647" s="400"/>
      <c r="J647" s="400"/>
      <c r="K647" s="401"/>
      <c r="L647" s="398"/>
      <c r="M647" s="398"/>
      <c r="N647" s="398"/>
      <c r="O647" s="402"/>
      <c r="P647" s="402"/>
      <c r="Q647" s="171" t="str">
        <f>Calculator!M631</f>
        <v/>
      </c>
      <c r="R647" s="340" t="str">
        <f t="shared" si="19"/>
        <v/>
      </c>
      <c r="S647" s="380" t="str" cm="1">
        <f t="array" ref="S647">_xlfn.IFS(Q647="YES",IF(G647&lt;=Calculator!AS631*97%,"",IF(G647&gt;=Calculator!AS631*97%,ROUNDUP(Calculator!AS631*97%,0),ROUNDUP(Calculator!AS631*97%,0))),Q647="NO","",Q647="NA","",Q647="","")</f>
        <v/>
      </c>
      <c r="T647" s="381" cm="1">
        <f t="array" ref="T647">IF(LEN(F647)=0,2,IF(SUMPRODUCT(($F$19:$F$1518=F647)*($C$19:$C$1518=C647))&gt;1, 1, 0))</f>
        <v>2</v>
      </c>
      <c r="U647" s="381">
        <f t="array" ref="U647">IFERROR(1/SUMPRODUCT(($F$19:$F$1518=F647)*($C$19:$C$1518=C647)), IF(LEN(F647)&gt;0, 1, ""))</f>
        <v>6.6755674232309744E-4</v>
      </c>
      <c r="V647" s="382" t="str">
        <f>IF(H647="","",VALUE(IFERROR(CHOOSE(MATCH(H647,{0,1,2,3,4,5},0),2.5,3.5,4.5,5.5,6.5,7.5),"")))</f>
        <v/>
      </c>
      <c r="W647" s="382" t="str">
        <f>IF(AND(I647="YES",COUNTIFS(F$19:F647,F647,I$19:I647,"YES")=1),1,"")</f>
        <v/>
      </c>
      <c r="Z647" s="32"/>
    </row>
    <row r="648" spans="1:26" x14ac:dyDescent="0.2">
      <c r="A648" s="32" t="str">
        <f t="shared" si="18"/>
        <v xml:space="preserve"> UNIT </v>
      </c>
      <c r="B648" s="130">
        <v>630</v>
      </c>
      <c r="C648" s="197"/>
      <c r="D648" s="398"/>
      <c r="E648" s="398"/>
      <c r="F648" s="398"/>
      <c r="G648" s="399"/>
      <c r="H648" s="398"/>
      <c r="I648" s="400"/>
      <c r="J648" s="400"/>
      <c r="K648" s="401"/>
      <c r="L648" s="398"/>
      <c r="M648" s="398"/>
      <c r="N648" s="398"/>
      <c r="O648" s="402"/>
      <c r="P648" s="402"/>
      <c r="Q648" s="171" t="str">
        <f>Calculator!M632</f>
        <v/>
      </c>
      <c r="R648" s="340" t="str">
        <f t="shared" si="19"/>
        <v/>
      </c>
      <c r="S648" s="380" t="str" cm="1">
        <f t="array" ref="S648">_xlfn.IFS(Q648="YES",IF(G648&lt;=Calculator!AS632*97%,"",IF(G648&gt;=Calculator!AS632*97%,ROUNDUP(Calculator!AS632*97%,0),ROUNDUP(Calculator!AS632*97%,0))),Q648="NO","",Q648="NA","",Q648="","")</f>
        <v/>
      </c>
      <c r="T648" s="381" cm="1">
        <f t="array" ref="T648">IF(LEN(F648)=0,2,IF(SUMPRODUCT(($F$19:$F$1518=F648)*($C$19:$C$1518=C648))&gt;1, 1, 0))</f>
        <v>2</v>
      </c>
      <c r="U648" s="381">
        <f t="array" ref="U648">IFERROR(1/SUMPRODUCT(($F$19:$F$1518=F648)*($C$19:$C$1518=C648)), IF(LEN(F648)&gt;0, 1, ""))</f>
        <v>6.6755674232309744E-4</v>
      </c>
      <c r="V648" s="382" t="str">
        <f>IF(H648="","",VALUE(IFERROR(CHOOSE(MATCH(H648,{0,1,2,3,4,5},0),2.5,3.5,4.5,5.5,6.5,7.5),"")))</f>
        <v/>
      </c>
      <c r="W648" s="382" t="str">
        <f>IF(AND(I648="YES",COUNTIFS(F$19:F648,F648,I$19:I648,"YES")=1),1,"")</f>
        <v/>
      </c>
      <c r="Z648" s="32"/>
    </row>
    <row r="649" spans="1:26" x14ac:dyDescent="0.2">
      <c r="A649" s="32" t="str">
        <f t="shared" si="18"/>
        <v xml:space="preserve"> UNIT </v>
      </c>
      <c r="B649" s="130">
        <v>631</v>
      </c>
      <c r="C649" s="197"/>
      <c r="D649" s="398"/>
      <c r="E649" s="398"/>
      <c r="F649" s="398"/>
      <c r="G649" s="399"/>
      <c r="H649" s="398"/>
      <c r="I649" s="400"/>
      <c r="J649" s="400"/>
      <c r="K649" s="401"/>
      <c r="L649" s="398"/>
      <c r="M649" s="398"/>
      <c r="N649" s="398"/>
      <c r="O649" s="402"/>
      <c r="P649" s="402"/>
      <c r="Q649" s="171" t="str">
        <f>Calculator!M633</f>
        <v/>
      </c>
      <c r="R649" s="340" t="str">
        <f t="shared" si="19"/>
        <v/>
      </c>
      <c r="S649" s="380" t="str" cm="1">
        <f t="array" ref="S649">_xlfn.IFS(Q649="YES",IF(G649&lt;=Calculator!AS633*97%,"",IF(G649&gt;=Calculator!AS633*97%,ROUNDUP(Calculator!AS633*97%,0),ROUNDUP(Calculator!AS633*97%,0))),Q649="NO","",Q649="NA","",Q649="","")</f>
        <v/>
      </c>
      <c r="T649" s="381" cm="1">
        <f t="array" ref="T649">IF(LEN(F649)=0,2,IF(SUMPRODUCT(($F$19:$F$1518=F649)*($C$19:$C$1518=C649))&gt;1, 1, 0))</f>
        <v>2</v>
      </c>
      <c r="U649" s="381">
        <f t="array" ref="U649">IFERROR(1/SUMPRODUCT(($F$19:$F$1518=F649)*($C$19:$C$1518=C649)), IF(LEN(F649)&gt;0, 1, ""))</f>
        <v>6.6755674232309744E-4</v>
      </c>
      <c r="V649" s="382" t="str">
        <f>IF(H649="","",VALUE(IFERROR(CHOOSE(MATCH(H649,{0,1,2,3,4,5},0),2.5,3.5,4.5,5.5,6.5,7.5),"")))</f>
        <v/>
      </c>
      <c r="W649" s="382" t="str">
        <f>IF(AND(I649="YES",COUNTIFS(F$19:F649,F649,I$19:I649,"YES")=1),1,"")</f>
        <v/>
      </c>
      <c r="Z649" s="32"/>
    </row>
    <row r="650" spans="1:26" x14ac:dyDescent="0.2">
      <c r="A650" s="32" t="str">
        <f t="shared" si="18"/>
        <v xml:space="preserve"> UNIT </v>
      </c>
      <c r="B650" s="130">
        <v>632</v>
      </c>
      <c r="C650" s="197"/>
      <c r="D650" s="398"/>
      <c r="E650" s="398"/>
      <c r="F650" s="398"/>
      <c r="G650" s="399"/>
      <c r="H650" s="398"/>
      <c r="I650" s="400"/>
      <c r="J650" s="400"/>
      <c r="K650" s="401"/>
      <c r="L650" s="398"/>
      <c r="M650" s="398"/>
      <c r="N650" s="398"/>
      <c r="O650" s="402"/>
      <c r="P650" s="402"/>
      <c r="Q650" s="171" t="str">
        <f>Calculator!M634</f>
        <v/>
      </c>
      <c r="R650" s="340" t="str">
        <f t="shared" si="19"/>
        <v/>
      </c>
      <c r="S650" s="380" t="str" cm="1">
        <f t="array" ref="S650">_xlfn.IFS(Q650="YES",IF(G650&lt;=Calculator!AS634*97%,"",IF(G650&gt;=Calculator!AS634*97%,ROUNDUP(Calculator!AS634*97%,0),ROUNDUP(Calculator!AS634*97%,0))),Q650="NO","",Q650="NA","",Q650="","")</f>
        <v/>
      </c>
      <c r="T650" s="381" cm="1">
        <f t="array" ref="T650">IF(LEN(F650)=0,2,IF(SUMPRODUCT(($F$19:$F$1518=F650)*($C$19:$C$1518=C650))&gt;1, 1, 0))</f>
        <v>2</v>
      </c>
      <c r="U650" s="381">
        <f t="array" ref="U650">IFERROR(1/SUMPRODUCT(($F$19:$F$1518=F650)*($C$19:$C$1518=C650)), IF(LEN(F650)&gt;0, 1, ""))</f>
        <v>6.6755674232309744E-4</v>
      </c>
      <c r="V650" s="382" t="str">
        <f>IF(H650="","",VALUE(IFERROR(CHOOSE(MATCH(H650,{0,1,2,3,4,5},0),2.5,3.5,4.5,5.5,6.5,7.5),"")))</f>
        <v/>
      </c>
      <c r="W650" s="382" t="str">
        <f>IF(AND(I650="YES",COUNTIFS(F$19:F650,F650,I$19:I650,"YES")=1),1,"")</f>
        <v/>
      </c>
      <c r="Z650" s="32"/>
    </row>
    <row r="651" spans="1:26" x14ac:dyDescent="0.2">
      <c r="A651" s="32" t="str">
        <f t="shared" si="18"/>
        <v xml:space="preserve"> UNIT </v>
      </c>
      <c r="B651" s="130">
        <v>633</v>
      </c>
      <c r="C651" s="197"/>
      <c r="D651" s="398"/>
      <c r="E651" s="398"/>
      <c r="F651" s="398"/>
      <c r="G651" s="399"/>
      <c r="H651" s="398"/>
      <c r="I651" s="400"/>
      <c r="J651" s="400"/>
      <c r="K651" s="401"/>
      <c r="L651" s="398"/>
      <c r="M651" s="398"/>
      <c r="N651" s="398"/>
      <c r="O651" s="402"/>
      <c r="P651" s="402"/>
      <c r="Q651" s="171" t="str">
        <f>Calculator!M635</f>
        <v/>
      </c>
      <c r="R651" s="340" t="str">
        <f t="shared" si="19"/>
        <v/>
      </c>
      <c r="S651" s="380" t="str" cm="1">
        <f t="array" ref="S651">_xlfn.IFS(Q651="YES",IF(G651&lt;=Calculator!AS635*97%,"",IF(G651&gt;=Calculator!AS635*97%,ROUNDUP(Calculator!AS635*97%,0),ROUNDUP(Calculator!AS635*97%,0))),Q651="NO","",Q651="NA","",Q651="","")</f>
        <v/>
      </c>
      <c r="T651" s="381" cm="1">
        <f t="array" ref="T651">IF(LEN(F651)=0,2,IF(SUMPRODUCT(($F$19:$F$1518=F651)*($C$19:$C$1518=C651))&gt;1, 1, 0))</f>
        <v>2</v>
      </c>
      <c r="U651" s="381">
        <f t="array" ref="U651">IFERROR(1/SUMPRODUCT(($F$19:$F$1518=F651)*($C$19:$C$1518=C651)), IF(LEN(F651)&gt;0, 1, ""))</f>
        <v>6.6755674232309744E-4</v>
      </c>
      <c r="V651" s="382" t="str">
        <f>IF(H651="","",VALUE(IFERROR(CHOOSE(MATCH(H651,{0,1,2,3,4,5},0),2.5,3.5,4.5,5.5,6.5,7.5),"")))</f>
        <v/>
      </c>
      <c r="W651" s="382" t="str">
        <f>IF(AND(I651="YES",COUNTIFS(F$19:F651,F651,I$19:I651,"YES")=1),1,"")</f>
        <v/>
      </c>
      <c r="Z651" s="32"/>
    </row>
    <row r="652" spans="1:26" x14ac:dyDescent="0.2">
      <c r="A652" s="32" t="str">
        <f t="shared" si="18"/>
        <v xml:space="preserve"> UNIT </v>
      </c>
      <c r="B652" s="130">
        <v>634</v>
      </c>
      <c r="C652" s="197"/>
      <c r="D652" s="398"/>
      <c r="E652" s="398"/>
      <c r="F652" s="398"/>
      <c r="G652" s="399"/>
      <c r="H652" s="398"/>
      <c r="I652" s="400"/>
      <c r="J652" s="400"/>
      <c r="K652" s="401"/>
      <c r="L652" s="398"/>
      <c r="M652" s="398"/>
      <c r="N652" s="398"/>
      <c r="O652" s="402"/>
      <c r="P652" s="402"/>
      <c r="Q652" s="171" t="str">
        <f>Calculator!M636</f>
        <v/>
      </c>
      <c r="R652" s="340" t="str">
        <f t="shared" si="19"/>
        <v/>
      </c>
      <c r="S652" s="380" t="str" cm="1">
        <f t="array" ref="S652">_xlfn.IFS(Q652="YES",IF(G652&lt;=Calculator!AS636*97%,"",IF(G652&gt;=Calculator!AS636*97%,ROUNDUP(Calculator!AS636*97%,0),ROUNDUP(Calculator!AS636*97%,0))),Q652="NO","",Q652="NA","",Q652="","")</f>
        <v/>
      </c>
      <c r="T652" s="381" cm="1">
        <f t="array" ref="T652">IF(LEN(F652)=0,2,IF(SUMPRODUCT(($F$19:$F$1518=F652)*($C$19:$C$1518=C652))&gt;1, 1, 0))</f>
        <v>2</v>
      </c>
      <c r="U652" s="381">
        <f t="array" ref="U652">IFERROR(1/SUMPRODUCT(($F$19:$F$1518=F652)*($C$19:$C$1518=C652)), IF(LEN(F652)&gt;0, 1, ""))</f>
        <v>6.6755674232309744E-4</v>
      </c>
      <c r="V652" s="382" t="str">
        <f>IF(H652="","",VALUE(IFERROR(CHOOSE(MATCH(H652,{0,1,2,3,4,5},0),2.5,3.5,4.5,5.5,6.5,7.5),"")))</f>
        <v/>
      </c>
      <c r="W652" s="382" t="str">
        <f>IF(AND(I652="YES",COUNTIFS(F$19:F652,F652,I$19:I652,"YES")=1),1,"")</f>
        <v/>
      </c>
      <c r="Z652" s="32"/>
    </row>
    <row r="653" spans="1:26" x14ac:dyDescent="0.2">
      <c r="A653" s="32" t="str">
        <f t="shared" si="18"/>
        <v xml:space="preserve"> UNIT </v>
      </c>
      <c r="B653" s="130">
        <v>635</v>
      </c>
      <c r="C653" s="197"/>
      <c r="D653" s="398"/>
      <c r="E653" s="398"/>
      <c r="F653" s="398"/>
      <c r="G653" s="399"/>
      <c r="H653" s="398"/>
      <c r="I653" s="400"/>
      <c r="J653" s="400"/>
      <c r="K653" s="401"/>
      <c r="L653" s="398"/>
      <c r="M653" s="398"/>
      <c r="N653" s="398"/>
      <c r="O653" s="402"/>
      <c r="P653" s="402"/>
      <c r="Q653" s="171" t="str">
        <f>Calculator!M637</f>
        <v/>
      </c>
      <c r="R653" s="340" t="str">
        <f t="shared" si="19"/>
        <v/>
      </c>
      <c r="S653" s="380" t="str" cm="1">
        <f t="array" ref="S653">_xlfn.IFS(Q653="YES",IF(G653&lt;=Calculator!AS637*97%,"",IF(G653&gt;=Calculator!AS637*97%,ROUNDUP(Calculator!AS637*97%,0),ROUNDUP(Calculator!AS637*97%,0))),Q653="NO","",Q653="NA","",Q653="","")</f>
        <v/>
      </c>
      <c r="T653" s="381" cm="1">
        <f t="array" ref="T653">IF(LEN(F653)=0,2,IF(SUMPRODUCT(($F$19:$F$1518=F653)*($C$19:$C$1518=C653))&gt;1, 1, 0))</f>
        <v>2</v>
      </c>
      <c r="U653" s="381">
        <f t="array" ref="U653">IFERROR(1/SUMPRODUCT(($F$19:$F$1518=F653)*($C$19:$C$1518=C653)), IF(LEN(F653)&gt;0, 1, ""))</f>
        <v>6.6755674232309744E-4</v>
      </c>
      <c r="V653" s="382" t="str">
        <f>IF(H653="","",VALUE(IFERROR(CHOOSE(MATCH(H653,{0,1,2,3,4,5},0),2.5,3.5,4.5,5.5,6.5,7.5),"")))</f>
        <v/>
      </c>
      <c r="W653" s="382" t="str">
        <f>IF(AND(I653="YES",COUNTIFS(F$19:F653,F653,I$19:I653,"YES")=1),1,"")</f>
        <v/>
      </c>
      <c r="Z653" s="32"/>
    </row>
    <row r="654" spans="1:26" x14ac:dyDescent="0.2">
      <c r="A654" s="32" t="str">
        <f t="shared" si="18"/>
        <v xml:space="preserve"> UNIT </v>
      </c>
      <c r="B654" s="130">
        <v>636</v>
      </c>
      <c r="C654" s="197"/>
      <c r="D654" s="398"/>
      <c r="E654" s="398"/>
      <c r="F654" s="398"/>
      <c r="G654" s="399"/>
      <c r="H654" s="398"/>
      <c r="I654" s="400"/>
      <c r="J654" s="400"/>
      <c r="K654" s="401"/>
      <c r="L654" s="398"/>
      <c r="M654" s="398"/>
      <c r="N654" s="398"/>
      <c r="O654" s="402"/>
      <c r="P654" s="402"/>
      <c r="Q654" s="171" t="str">
        <f>Calculator!M638</f>
        <v/>
      </c>
      <c r="R654" s="340" t="str">
        <f t="shared" si="19"/>
        <v/>
      </c>
      <c r="S654" s="380" t="str" cm="1">
        <f t="array" ref="S654">_xlfn.IFS(Q654="YES",IF(G654&lt;=Calculator!AS638*97%,"",IF(G654&gt;=Calculator!AS638*97%,ROUNDUP(Calculator!AS638*97%,0),ROUNDUP(Calculator!AS638*97%,0))),Q654="NO","",Q654="NA","",Q654="","")</f>
        <v/>
      </c>
      <c r="T654" s="381" cm="1">
        <f t="array" ref="T654">IF(LEN(F654)=0,2,IF(SUMPRODUCT(($F$19:$F$1518=F654)*($C$19:$C$1518=C654))&gt;1, 1, 0))</f>
        <v>2</v>
      </c>
      <c r="U654" s="381">
        <f t="array" ref="U654">IFERROR(1/SUMPRODUCT(($F$19:$F$1518=F654)*($C$19:$C$1518=C654)), IF(LEN(F654)&gt;0, 1, ""))</f>
        <v>6.6755674232309744E-4</v>
      </c>
      <c r="V654" s="382" t="str">
        <f>IF(H654="","",VALUE(IFERROR(CHOOSE(MATCH(H654,{0,1,2,3,4,5},0),2.5,3.5,4.5,5.5,6.5,7.5),"")))</f>
        <v/>
      </c>
      <c r="W654" s="382" t="str">
        <f>IF(AND(I654="YES",COUNTIFS(F$19:F654,F654,I$19:I654,"YES")=1),1,"")</f>
        <v/>
      </c>
      <c r="Z654" s="32"/>
    </row>
    <row r="655" spans="1:26" x14ac:dyDescent="0.2">
      <c r="A655" s="32" t="str">
        <f t="shared" si="18"/>
        <v xml:space="preserve"> UNIT </v>
      </c>
      <c r="B655" s="130">
        <v>637</v>
      </c>
      <c r="C655" s="197"/>
      <c r="D655" s="398"/>
      <c r="E655" s="398"/>
      <c r="F655" s="398"/>
      <c r="G655" s="399"/>
      <c r="H655" s="398"/>
      <c r="I655" s="400"/>
      <c r="J655" s="400"/>
      <c r="K655" s="401"/>
      <c r="L655" s="398"/>
      <c r="M655" s="398"/>
      <c r="N655" s="398"/>
      <c r="O655" s="402"/>
      <c r="P655" s="402"/>
      <c r="Q655" s="171" t="str">
        <f>Calculator!M639</f>
        <v/>
      </c>
      <c r="R655" s="340" t="str">
        <f t="shared" si="19"/>
        <v/>
      </c>
      <c r="S655" s="380" t="str" cm="1">
        <f t="array" ref="S655">_xlfn.IFS(Q655="YES",IF(G655&lt;=Calculator!AS639*97%,"",IF(G655&gt;=Calculator!AS639*97%,ROUNDUP(Calculator!AS639*97%,0),ROUNDUP(Calculator!AS639*97%,0))),Q655="NO","",Q655="NA","",Q655="","")</f>
        <v/>
      </c>
      <c r="T655" s="381" cm="1">
        <f t="array" ref="T655">IF(LEN(F655)=0,2,IF(SUMPRODUCT(($F$19:$F$1518=F655)*($C$19:$C$1518=C655))&gt;1, 1, 0))</f>
        <v>2</v>
      </c>
      <c r="U655" s="381">
        <f t="array" ref="U655">IFERROR(1/SUMPRODUCT(($F$19:$F$1518=F655)*($C$19:$C$1518=C655)), IF(LEN(F655)&gt;0, 1, ""))</f>
        <v>6.6755674232309744E-4</v>
      </c>
      <c r="V655" s="382" t="str">
        <f>IF(H655="","",VALUE(IFERROR(CHOOSE(MATCH(H655,{0,1,2,3,4,5},0),2.5,3.5,4.5,5.5,6.5,7.5),"")))</f>
        <v/>
      </c>
      <c r="W655" s="382" t="str">
        <f>IF(AND(I655="YES",COUNTIFS(F$19:F655,F655,I$19:I655,"YES")=1),1,"")</f>
        <v/>
      </c>
      <c r="Z655" s="32"/>
    </row>
    <row r="656" spans="1:26" x14ac:dyDescent="0.2">
      <c r="A656" s="32" t="str">
        <f t="shared" si="18"/>
        <v xml:space="preserve"> UNIT </v>
      </c>
      <c r="B656" s="130">
        <v>638</v>
      </c>
      <c r="C656" s="197"/>
      <c r="D656" s="398"/>
      <c r="E656" s="398"/>
      <c r="F656" s="398"/>
      <c r="G656" s="399"/>
      <c r="H656" s="398"/>
      <c r="I656" s="400"/>
      <c r="J656" s="400"/>
      <c r="K656" s="401"/>
      <c r="L656" s="398"/>
      <c r="M656" s="398"/>
      <c r="N656" s="398"/>
      <c r="O656" s="402"/>
      <c r="P656" s="402"/>
      <c r="Q656" s="171" t="str">
        <f>Calculator!M640</f>
        <v/>
      </c>
      <c r="R656" s="340" t="str">
        <f t="shared" si="19"/>
        <v/>
      </c>
      <c r="S656" s="380" t="str" cm="1">
        <f t="array" ref="S656">_xlfn.IFS(Q656="YES",IF(G656&lt;=Calculator!AS640*97%,"",IF(G656&gt;=Calculator!AS640*97%,ROUNDUP(Calculator!AS640*97%,0),ROUNDUP(Calculator!AS640*97%,0))),Q656="NO","",Q656="NA","",Q656="","")</f>
        <v/>
      </c>
      <c r="T656" s="381" cm="1">
        <f t="array" ref="T656">IF(LEN(F656)=0,2,IF(SUMPRODUCT(($F$19:$F$1518=F656)*($C$19:$C$1518=C656))&gt;1, 1, 0))</f>
        <v>2</v>
      </c>
      <c r="U656" s="381">
        <f t="array" ref="U656">IFERROR(1/SUMPRODUCT(($F$19:$F$1518=F656)*($C$19:$C$1518=C656)), IF(LEN(F656)&gt;0, 1, ""))</f>
        <v>6.6755674232309744E-4</v>
      </c>
      <c r="V656" s="382" t="str">
        <f>IF(H656="","",VALUE(IFERROR(CHOOSE(MATCH(H656,{0,1,2,3,4,5},0),2.5,3.5,4.5,5.5,6.5,7.5),"")))</f>
        <v/>
      </c>
      <c r="W656" s="382" t="str">
        <f>IF(AND(I656="YES",COUNTIFS(F$19:F656,F656,I$19:I656,"YES")=1),1,"")</f>
        <v/>
      </c>
      <c r="Z656" s="32"/>
    </row>
    <row r="657" spans="1:26" x14ac:dyDescent="0.2">
      <c r="A657" s="32" t="str">
        <f t="shared" si="18"/>
        <v xml:space="preserve"> UNIT </v>
      </c>
      <c r="B657" s="130">
        <v>639</v>
      </c>
      <c r="C657" s="197"/>
      <c r="D657" s="398"/>
      <c r="E657" s="398"/>
      <c r="F657" s="398"/>
      <c r="G657" s="399"/>
      <c r="H657" s="398"/>
      <c r="I657" s="400"/>
      <c r="J657" s="400"/>
      <c r="K657" s="401"/>
      <c r="L657" s="398"/>
      <c r="M657" s="398"/>
      <c r="N657" s="398"/>
      <c r="O657" s="402"/>
      <c r="P657" s="402"/>
      <c r="Q657" s="171" t="str">
        <f>Calculator!M641</f>
        <v/>
      </c>
      <c r="R657" s="340" t="str">
        <f t="shared" si="19"/>
        <v/>
      </c>
      <c r="S657" s="380" t="str" cm="1">
        <f t="array" ref="S657">_xlfn.IFS(Q657="YES",IF(G657&lt;=Calculator!AS641*97%,"",IF(G657&gt;=Calculator!AS641*97%,ROUNDUP(Calculator!AS641*97%,0),ROUNDUP(Calculator!AS641*97%,0))),Q657="NO","",Q657="NA","",Q657="","")</f>
        <v/>
      </c>
      <c r="T657" s="381" cm="1">
        <f t="array" ref="T657">IF(LEN(F657)=0,2,IF(SUMPRODUCT(($F$19:$F$1518=F657)*($C$19:$C$1518=C657))&gt;1, 1, 0))</f>
        <v>2</v>
      </c>
      <c r="U657" s="381">
        <f t="array" ref="U657">IFERROR(1/SUMPRODUCT(($F$19:$F$1518=F657)*($C$19:$C$1518=C657)), IF(LEN(F657)&gt;0, 1, ""))</f>
        <v>6.6755674232309744E-4</v>
      </c>
      <c r="V657" s="382" t="str">
        <f>IF(H657="","",VALUE(IFERROR(CHOOSE(MATCH(H657,{0,1,2,3,4,5},0),2.5,3.5,4.5,5.5,6.5,7.5),"")))</f>
        <v/>
      </c>
      <c r="W657" s="382" t="str">
        <f>IF(AND(I657="YES",COUNTIFS(F$19:F657,F657,I$19:I657,"YES")=1),1,"")</f>
        <v/>
      </c>
      <c r="Z657" s="32"/>
    </row>
    <row r="658" spans="1:26" x14ac:dyDescent="0.2">
      <c r="A658" s="32" t="str">
        <f t="shared" si="18"/>
        <v xml:space="preserve"> UNIT </v>
      </c>
      <c r="B658" s="130">
        <v>640</v>
      </c>
      <c r="C658" s="197"/>
      <c r="D658" s="398"/>
      <c r="E658" s="398"/>
      <c r="F658" s="398"/>
      <c r="G658" s="399"/>
      <c r="H658" s="398"/>
      <c r="I658" s="400"/>
      <c r="J658" s="400"/>
      <c r="K658" s="401"/>
      <c r="L658" s="398"/>
      <c r="M658" s="398"/>
      <c r="N658" s="398"/>
      <c r="O658" s="402"/>
      <c r="P658" s="402"/>
      <c r="Q658" s="171" t="str">
        <f>Calculator!M642</f>
        <v/>
      </c>
      <c r="R658" s="340" t="str">
        <f t="shared" si="19"/>
        <v/>
      </c>
      <c r="S658" s="380" t="str" cm="1">
        <f t="array" ref="S658">_xlfn.IFS(Q658="YES",IF(G658&lt;=Calculator!AS642*97%,"",IF(G658&gt;=Calculator!AS642*97%,ROUNDUP(Calculator!AS642*97%,0),ROUNDUP(Calculator!AS642*97%,0))),Q658="NO","",Q658="NA","",Q658="","")</f>
        <v/>
      </c>
      <c r="T658" s="381" cm="1">
        <f t="array" ref="T658">IF(LEN(F658)=0,2,IF(SUMPRODUCT(($F$19:$F$1518=F658)*($C$19:$C$1518=C658))&gt;1, 1, 0))</f>
        <v>2</v>
      </c>
      <c r="U658" s="381">
        <f t="array" ref="U658">IFERROR(1/SUMPRODUCT(($F$19:$F$1518=F658)*($C$19:$C$1518=C658)), IF(LEN(F658)&gt;0, 1, ""))</f>
        <v>6.6755674232309744E-4</v>
      </c>
      <c r="V658" s="382" t="str">
        <f>IF(H658="","",VALUE(IFERROR(CHOOSE(MATCH(H658,{0,1,2,3,4,5},0),2.5,3.5,4.5,5.5,6.5,7.5),"")))</f>
        <v/>
      </c>
      <c r="W658" s="382" t="str">
        <f>IF(AND(I658="YES",COUNTIFS(F$19:F658,F658,I$19:I658,"YES")=1),1,"")</f>
        <v/>
      </c>
      <c r="Z658" s="32"/>
    </row>
    <row r="659" spans="1:26" x14ac:dyDescent="0.2">
      <c r="A659" s="32" t="str">
        <f t="shared" ref="A659:A722" si="20">C659&amp;" "&amp;"UNIT"&amp;" "&amp;F659</f>
        <v xml:space="preserve"> UNIT </v>
      </c>
      <c r="B659" s="130">
        <v>641</v>
      </c>
      <c r="C659" s="197"/>
      <c r="D659" s="398"/>
      <c r="E659" s="398"/>
      <c r="F659" s="398"/>
      <c r="G659" s="399"/>
      <c r="H659" s="398"/>
      <c r="I659" s="400"/>
      <c r="J659" s="400"/>
      <c r="K659" s="401"/>
      <c r="L659" s="398"/>
      <c r="M659" s="398"/>
      <c r="N659" s="398"/>
      <c r="O659" s="402"/>
      <c r="P659" s="402"/>
      <c r="Q659" s="171" t="str">
        <f>Calculator!M643</f>
        <v/>
      </c>
      <c r="R659" s="340" t="str">
        <f t="shared" si="19"/>
        <v/>
      </c>
      <c r="S659" s="380" t="str" cm="1">
        <f t="array" ref="S659">_xlfn.IFS(Q659="YES",IF(G659&lt;=Calculator!AS643*97%,"",IF(G659&gt;=Calculator!AS643*97%,ROUNDUP(Calculator!AS643*97%,0),ROUNDUP(Calculator!AS643*97%,0))),Q659="NO","",Q659="NA","",Q659="","")</f>
        <v/>
      </c>
      <c r="T659" s="381" cm="1">
        <f t="array" ref="T659">IF(LEN(F659)=0,2,IF(SUMPRODUCT(($F$19:$F$1518=F659)*($C$19:$C$1518=C659))&gt;1, 1, 0))</f>
        <v>2</v>
      </c>
      <c r="U659" s="381">
        <f t="array" ref="U659">IFERROR(1/SUMPRODUCT(($F$19:$F$1518=F659)*($C$19:$C$1518=C659)), IF(LEN(F659)&gt;0, 1, ""))</f>
        <v>6.6755674232309744E-4</v>
      </c>
      <c r="V659" s="382" t="str">
        <f>IF(H659="","",VALUE(IFERROR(CHOOSE(MATCH(H659,{0,1,2,3,4,5},0),2.5,3.5,4.5,5.5,6.5,7.5),"")))</f>
        <v/>
      </c>
      <c r="W659" s="382" t="str">
        <f>IF(AND(I659="YES",COUNTIFS(F$19:F659,F659,I$19:I659,"YES")=1),1,"")</f>
        <v/>
      </c>
      <c r="Z659" s="32"/>
    </row>
    <row r="660" spans="1:26" x14ac:dyDescent="0.2">
      <c r="A660" s="32" t="str">
        <f t="shared" si="20"/>
        <v xml:space="preserve"> UNIT </v>
      </c>
      <c r="B660" s="130">
        <v>642</v>
      </c>
      <c r="C660" s="197"/>
      <c r="D660" s="398"/>
      <c r="E660" s="398"/>
      <c r="F660" s="398"/>
      <c r="G660" s="399"/>
      <c r="H660" s="398"/>
      <c r="I660" s="400"/>
      <c r="J660" s="400"/>
      <c r="K660" s="401"/>
      <c r="L660" s="398"/>
      <c r="M660" s="398"/>
      <c r="N660" s="398"/>
      <c r="O660" s="402"/>
      <c r="P660" s="402"/>
      <c r="Q660" s="171" t="str">
        <f>Calculator!M644</f>
        <v/>
      </c>
      <c r="R660" s="340" t="str">
        <f t="shared" ref="R660:R723" si="21">IF(Q660="YES",IF(S660&lt;G660,S660,G660),"")</f>
        <v/>
      </c>
      <c r="S660" s="380" t="str" cm="1">
        <f t="array" ref="S660">_xlfn.IFS(Q660="YES",IF(G660&lt;=Calculator!AS644*97%,"",IF(G660&gt;=Calculator!AS644*97%,ROUNDUP(Calculator!AS644*97%,0),ROUNDUP(Calculator!AS644*97%,0))),Q660="NO","",Q660="NA","",Q660="","")</f>
        <v/>
      </c>
      <c r="T660" s="381" cm="1">
        <f t="array" ref="T660">IF(LEN(F660)=0,2,IF(SUMPRODUCT(($F$19:$F$1518=F660)*($C$19:$C$1518=C660))&gt;1, 1, 0))</f>
        <v>2</v>
      </c>
      <c r="U660" s="381">
        <f t="array" ref="U660">IFERROR(1/SUMPRODUCT(($F$19:$F$1518=F660)*($C$19:$C$1518=C660)), IF(LEN(F660)&gt;0, 1, ""))</f>
        <v>6.6755674232309744E-4</v>
      </c>
      <c r="V660" s="382" t="str">
        <f>IF(H660="","",VALUE(IFERROR(CHOOSE(MATCH(H660,{0,1,2,3,4,5},0),2.5,3.5,4.5,5.5,6.5,7.5),"")))</f>
        <v/>
      </c>
      <c r="W660" s="382" t="str">
        <f>IF(AND(I660="YES",COUNTIFS(F$19:F660,F660,I$19:I660,"YES")=1),1,"")</f>
        <v/>
      </c>
      <c r="Z660" s="32"/>
    </row>
    <row r="661" spans="1:26" x14ac:dyDescent="0.2">
      <c r="A661" s="32" t="str">
        <f t="shared" si="20"/>
        <v xml:space="preserve"> UNIT </v>
      </c>
      <c r="B661" s="130">
        <v>643</v>
      </c>
      <c r="C661" s="197"/>
      <c r="D661" s="398"/>
      <c r="E661" s="398"/>
      <c r="F661" s="398"/>
      <c r="G661" s="399"/>
      <c r="H661" s="398"/>
      <c r="I661" s="400"/>
      <c r="J661" s="400"/>
      <c r="K661" s="401"/>
      <c r="L661" s="398"/>
      <c r="M661" s="398"/>
      <c r="N661" s="398"/>
      <c r="O661" s="402"/>
      <c r="P661" s="402"/>
      <c r="Q661" s="171" t="str">
        <f>Calculator!M645</f>
        <v/>
      </c>
      <c r="R661" s="340" t="str">
        <f t="shared" si="21"/>
        <v/>
      </c>
      <c r="S661" s="380" t="str" cm="1">
        <f t="array" ref="S661">_xlfn.IFS(Q661="YES",IF(G661&lt;=Calculator!AS645*97%,"",IF(G661&gt;=Calculator!AS645*97%,ROUNDUP(Calculator!AS645*97%,0),ROUNDUP(Calculator!AS645*97%,0))),Q661="NO","",Q661="NA","",Q661="","")</f>
        <v/>
      </c>
      <c r="T661" s="381" cm="1">
        <f t="array" ref="T661">IF(LEN(F661)=0,2,IF(SUMPRODUCT(($F$19:$F$1518=F661)*($C$19:$C$1518=C661))&gt;1, 1, 0))</f>
        <v>2</v>
      </c>
      <c r="U661" s="381">
        <f t="array" ref="U661">IFERROR(1/SUMPRODUCT(($F$19:$F$1518=F661)*($C$19:$C$1518=C661)), IF(LEN(F661)&gt;0, 1, ""))</f>
        <v>6.6755674232309744E-4</v>
      </c>
      <c r="V661" s="382" t="str">
        <f>IF(H661="","",VALUE(IFERROR(CHOOSE(MATCH(H661,{0,1,2,3,4,5},0),2.5,3.5,4.5,5.5,6.5,7.5),"")))</f>
        <v/>
      </c>
      <c r="W661" s="382" t="str">
        <f>IF(AND(I661="YES",COUNTIFS(F$19:F661,F661,I$19:I661,"YES")=1),1,"")</f>
        <v/>
      </c>
      <c r="Z661" s="32"/>
    </row>
    <row r="662" spans="1:26" x14ac:dyDescent="0.2">
      <c r="A662" s="32" t="str">
        <f t="shared" si="20"/>
        <v xml:space="preserve"> UNIT </v>
      </c>
      <c r="B662" s="130">
        <v>644</v>
      </c>
      <c r="C662" s="197"/>
      <c r="D662" s="398"/>
      <c r="E662" s="398"/>
      <c r="F662" s="398"/>
      <c r="G662" s="399"/>
      <c r="H662" s="398"/>
      <c r="I662" s="400"/>
      <c r="J662" s="400"/>
      <c r="K662" s="401"/>
      <c r="L662" s="398"/>
      <c r="M662" s="398"/>
      <c r="N662" s="398"/>
      <c r="O662" s="402"/>
      <c r="P662" s="402"/>
      <c r="Q662" s="171" t="str">
        <f>Calculator!M646</f>
        <v/>
      </c>
      <c r="R662" s="340" t="str">
        <f t="shared" si="21"/>
        <v/>
      </c>
      <c r="S662" s="380" t="str" cm="1">
        <f t="array" ref="S662">_xlfn.IFS(Q662="YES",IF(G662&lt;=Calculator!AS646*97%,"",IF(G662&gt;=Calculator!AS646*97%,ROUNDUP(Calculator!AS646*97%,0),ROUNDUP(Calculator!AS646*97%,0))),Q662="NO","",Q662="NA","",Q662="","")</f>
        <v/>
      </c>
      <c r="T662" s="381" cm="1">
        <f t="array" ref="T662">IF(LEN(F662)=0,2,IF(SUMPRODUCT(($F$19:$F$1518=F662)*($C$19:$C$1518=C662))&gt;1, 1, 0))</f>
        <v>2</v>
      </c>
      <c r="U662" s="381">
        <f t="array" ref="U662">IFERROR(1/SUMPRODUCT(($F$19:$F$1518=F662)*($C$19:$C$1518=C662)), IF(LEN(F662)&gt;0, 1, ""))</f>
        <v>6.6755674232309744E-4</v>
      </c>
      <c r="V662" s="382" t="str">
        <f>IF(H662="","",VALUE(IFERROR(CHOOSE(MATCH(H662,{0,1,2,3,4,5},0),2.5,3.5,4.5,5.5,6.5,7.5),"")))</f>
        <v/>
      </c>
      <c r="W662" s="382" t="str">
        <f>IF(AND(I662="YES",COUNTIFS(F$19:F662,F662,I$19:I662,"YES")=1),1,"")</f>
        <v/>
      </c>
      <c r="Z662" s="32"/>
    </row>
    <row r="663" spans="1:26" x14ac:dyDescent="0.2">
      <c r="A663" s="32" t="str">
        <f t="shared" si="20"/>
        <v xml:space="preserve"> UNIT </v>
      </c>
      <c r="B663" s="130">
        <v>645</v>
      </c>
      <c r="C663" s="197"/>
      <c r="D663" s="398"/>
      <c r="E663" s="398"/>
      <c r="F663" s="398"/>
      <c r="G663" s="399"/>
      <c r="H663" s="398"/>
      <c r="I663" s="400"/>
      <c r="J663" s="400"/>
      <c r="K663" s="401"/>
      <c r="L663" s="398"/>
      <c r="M663" s="398"/>
      <c r="N663" s="398"/>
      <c r="O663" s="402"/>
      <c r="P663" s="402"/>
      <c r="Q663" s="171" t="str">
        <f>Calculator!M647</f>
        <v/>
      </c>
      <c r="R663" s="340" t="str">
        <f t="shared" si="21"/>
        <v/>
      </c>
      <c r="S663" s="380" t="str" cm="1">
        <f t="array" ref="S663">_xlfn.IFS(Q663="YES",IF(G663&lt;=Calculator!AS647*97%,"",IF(G663&gt;=Calculator!AS647*97%,ROUNDUP(Calculator!AS647*97%,0),ROUNDUP(Calculator!AS647*97%,0))),Q663="NO","",Q663="NA","",Q663="","")</f>
        <v/>
      </c>
      <c r="T663" s="381" cm="1">
        <f t="array" ref="T663">IF(LEN(F663)=0,2,IF(SUMPRODUCT(($F$19:$F$1518=F663)*($C$19:$C$1518=C663))&gt;1, 1, 0))</f>
        <v>2</v>
      </c>
      <c r="U663" s="381">
        <f t="array" ref="U663">IFERROR(1/SUMPRODUCT(($F$19:$F$1518=F663)*($C$19:$C$1518=C663)), IF(LEN(F663)&gt;0, 1, ""))</f>
        <v>6.6755674232309744E-4</v>
      </c>
      <c r="V663" s="382" t="str">
        <f>IF(H663="","",VALUE(IFERROR(CHOOSE(MATCH(H663,{0,1,2,3,4,5},0),2.5,3.5,4.5,5.5,6.5,7.5),"")))</f>
        <v/>
      </c>
      <c r="W663" s="382" t="str">
        <f>IF(AND(I663="YES",COUNTIFS(F$19:F663,F663,I$19:I663,"YES")=1),1,"")</f>
        <v/>
      </c>
      <c r="Z663" s="32"/>
    </row>
    <row r="664" spans="1:26" x14ac:dyDescent="0.2">
      <c r="A664" s="32" t="str">
        <f t="shared" si="20"/>
        <v xml:space="preserve"> UNIT </v>
      </c>
      <c r="B664" s="130">
        <v>646</v>
      </c>
      <c r="C664" s="197"/>
      <c r="D664" s="398"/>
      <c r="E664" s="398"/>
      <c r="F664" s="398"/>
      <c r="G664" s="399"/>
      <c r="H664" s="398"/>
      <c r="I664" s="400"/>
      <c r="J664" s="400"/>
      <c r="K664" s="401"/>
      <c r="L664" s="398"/>
      <c r="M664" s="398"/>
      <c r="N664" s="398"/>
      <c r="O664" s="402"/>
      <c r="P664" s="402"/>
      <c r="Q664" s="171" t="str">
        <f>Calculator!M648</f>
        <v/>
      </c>
      <c r="R664" s="340" t="str">
        <f t="shared" si="21"/>
        <v/>
      </c>
      <c r="S664" s="380" t="str" cm="1">
        <f t="array" ref="S664">_xlfn.IFS(Q664="YES",IF(G664&lt;=Calculator!AS648*97%,"",IF(G664&gt;=Calculator!AS648*97%,ROUNDUP(Calculator!AS648*97%,0),ROUNDUP(Calculator!AS648*97%,0))),Q664="NO","",Q664="NA","",Q664="","")</f>
        <v/>
      </c>
      <c r="T664" s="381" cm="1">
        <f t="array" ref="T664">IF(LEN(F664)=0,2,IF(SUMPRODUCT(($F$19:$F$1518=F664)*($C$19:$C$1518=C664))&gt;1, 1, 0))</f>
        <v>2</v>
      </c>
      <c r="U664" s="381">
        <f t="array" ref="U664">IFERROR(1/SUMPRODUCT(($F$19:$F$1518=F664)*($C$19:$C$1518=C664)), IF(LEN(F664)&gt;0, 1, ""))</f>
        <v>6.6755674232309744E-4</v>
      </c>
      <c r="V664" s="382" t="str">
        <f>IF(H664="","",VALUE(IFERROR(CHOOSE(MATCH(H664,{0,1,2,3,4,5},0),2.5,3.5,4.5,5.5,6.5,7.5),"")))</f>
        <v/>
      </c>
      <c r="W664" s="382" t="str">
        <f>IF(AND(I664="YES",COUNTIFS(F$19:F664,F664,I$19:I664,"YES")=1),1,"")</f>
        <v/>
      </c>
      <c r="Z664" s="32"/>
    </row>
    <row r="665" spans="1:26" x14ac:dyDescent="0.2">
      <c r="A665" s="32" t="str">
        <f t="shared" si="20"/>
        <v xml:space="preserve"> UNIT </v>
      </c>
      <c r="B665" s="130">
        <v>647</v>
      </c>
      <c r="C665" s="197"/>
      <c r="D665" s="398"/>
      <c r="E665" s="398"/>
      <c r="F665" s="398"/>
      <c r="G665" s="399"/>
      <c r="H665" s="398"/>
      <c r="I665" s="400"/>
      <c r="J665" s="400"/>
      <c r="K665" s="401"/>
      <c r="L665" s="398"/>
      <c r="M665" s="398"/>
      <c r="N665" s="398"/>
      <c r="O665" s="402"/>
      <c r="P665" s="402"/>
      <c r="Q665" s="171" t="str">
        <f>Calculator!M649</f>
        <v/>
      </c>
      <c r="R665" s="340" t="str">
        <f t="shared" si="21"/>
        <v/>
      </c>
      <c r="S665" s="380" t="str" cm="1">
        <f t="array" ref="S665">_xlfn.IFS(Q665="YES",IF(G665&lt;=Calculator!AS649*97%,"",IF(G665&gt;=Calculator!AS649*97%,ROUNDUP(Calculator!AS649*97%,0),ROUNDUP(Calculator!AS649*97%,0))),Q665="NO","",Q665="NA","",Q665="","")</f>
        <v/>
      </c>
      <c r="T665" s="381" cm="1">
        <f t="array" ref="T665">IF(LEN(F665)=0,2,IF(SUMPRODUCT(($F$19:$F$1518=F665)*($C$19:$C$1518=C665))&gt;1, 1, 0))</f>
        <v>2</v>
      </c>
      <c r="U665" s="381">
        <f t="array" ref="U665">IFERROR(1/SUMPRODUCT(($F$19:$F$1518=F665)*($C$19:$C$1518=C665)), IF(LEN(F665)&gt;0, 1, ""))</f>
        <v>6.6755674232309744E-4</v>
      </c>
      <c r="V665" s="382" t="str">
        <f>IF(H665="","",VALUE(IFERROR(CHOOSE(MATCH(H665,{0,1,2,3,4,5},0),2.5,3.5,4.5,5.5,6.5,7.5),"")))</f>
        <v/>
      </c>
      <c r="W665" s="382" t="str">
        <f>IF(AND(I665="YES",COUNTIFS(F$19:F665,F665,I$19:I665,"YES")=1),1,"")</f>
        <v/>
      </c>
      <c r="Z665" s="32"/>
    </row>
    <row r="666" spans="1:26" x14ac:dyDescent="0.2">
      <c r="A666" s="32" t="str">
        <f t="shared" si="20"/>
        <v xml:space="preserve"> UNIT </v>
      </c>
      <c r="B666" s="130">
        <v>648</v>
      </c>
      <c r="C666" s="197"/>
      <c r="D666" s="398"/>
      <c r="E666" s="398"/>
      <c r="F666" s="398"/>
      <c r="G666" s="399"/>
      <c r="H666" s="398"/>
      <c r="I666" s="400"/>
      <c r="J666" s="400"/>
      <c r="K666" s="401"/>
      <c r="L666" s="398"/>
      <c r="M666" s="398"/>
      <c r="N666" s="398"/>
      <c r="O666" s="402"/>
      <c r="P666" s="402"/>
      <c r="Q666" s="171" t="str">
        <f>Calculator!M650</f>
        <v/>
      </c>
      <c r="R666" s="340" t="str">
        <f t="shared" si="21"/>
        <v/>
      </c>
      <c r="S666" s="380" t="str" cm="1">
        <f t="array" ref="S666">_xlfn.IFS(Q666="YES",IF(G666&lt;=Calculator!AS650*97%,"",IF(G666&gt;=Calculator!AS650*97%,ROUNDUP(Calculator!AS650*97%,0),ROUNDUP(Calculator!AS650*97%,0))),Q666="NO","",Q666="NA","",Q666="","")</f>
        <v/>
      </c>
      <c r="T666" s="381" cm="1">
        <f t="array" ref="T666">IF(LEN(F666)=0,2,IF(SUMPRODUCT(($F$19:$F$1518=F666)*($C$19:$C$1518=C666))&gt;1, 1, 0))</f>
        <v>2</v>
      </c>
      <c r="U666" s="381">
        <f t="array" ref="U666">IFERROR(1/SUMPRODUCT(($F$19:$F$1518=F666)*($C$19:$C$1518=C666)), IF(LEN(F666)&gt;0, 1, ""))</f>
        <v>6.6755674232309744E-4</v>
      </c>
      <c r="V666" s="382" t="str">
        <f>IF(H666="","",VALUE(IFERROR(CHOOSE(MATCH(H666,{0,1,2,3,4,5},0),2.5,3.5,4.5,5.5,6.5,7.5),"")))</f>
        <v/>
      </c>
      <c r="W666" s="382" t="str">
        <f>IF(AND(I666="YES",COUNTIFS(F$19:F666,F666,I$19:I666,"YES")=1),1,"")</f>
        <v/>
      </c>
      <c r="Z666" s="32"/>
    </row>
    <row r="667" spans="1:26" x14ac:dyDescent="0.2">
      <c r="A667" s="32" t="str">
        <f t="shared" si="20"/>
        <v xml:space="preserve"> UNIT </v>
      </c>
      <c r="B667" s="130">
        <v>649</v>
      </c>
      <c r="C667" s="197"/>
      <c r="D667" s="398"/>
      <c r="E667" s="398"/>
      <c r="F667" s="398"/>
      <c r="G667" s="399"/>
      <c r="H667" s="398"/>
      <c r="I667" s="400"/>
      <c r="J667" s="400"/>
      <c r="K667" s="401"/>
      <c r="L667" s="398"/>
      <c r="M667" s="398"/>
      <c r="N667" s="398"/>
      <c r="O667" s="402"/>
      <c r="P667" s="402"/>
      <c r="Q667" s="171" t="str">
        <f>Calculator!M651</f>
        <v/>
      </c>
      <c r="R667" s="340" t="str">
        <f t="shared" si="21"/>
        <v/>
      </c>
      <c r="S667" s="380" t="str" cm="1">
        <f t="array" ref="S667">_xlfn.IFS(Q667="YES",IF(G667&lt;=Calculator!AS651*97%,"",IF(G667&gt;=Calculator!AS651*97%,ROUNDUP(Calculator!AS651*97%,0),ROUNDUP(Calculator!AS651*97%,0))),Q667="NO","",Q667="NA","",Q667="","")</f>
        <v/>
      </c>
      <c r="T667" s="381" cm="1">
        <f t="array" ref="T667">IF(LEN(F667)=0,2,IF(SUMPRODUCT(($F$19:$F$1518=F667)*($C$19:$C$1518=C667))&gt;1, 1, 0))</f>
        <v>2</v>
      </c>
      <c r="U667" s="381">
        <f t="array" ref="U667">IFERROR(1/SUMPRODUCT(($F$19:$F$1518=F667)*($C$19:$C$1518=C667)), IF(LEN(F667)&gt;0, 1, ""))</f>
        <v>6.6755674232309744E-4</v>
      </c>
      <c r="V667" s="382" t="str">
        <f>IF(H667="","",VALUE(IFERROR(CHOOSE(MATCH(H667,{0,1,2,3,4,5},0),2.5,3.5,4.5,5.5,6.5,7.5),"")))</f>
        <v/>
      </c>
      <c r="W667" s="382" t="str">
        <f>IF(AND(I667="YES",COUNTIFS(F$19:F667,F667,I$19:I667,"YES")=1),1,"")</f>
        <v/>
      </c>
      <c r="Z667" s="32"/>
    </row>
    <row r="668" spans="1:26" x14ac:dyDescent="0.2">
      <c r="A668" s="32" t="str">
        <f t="shared" si="20"/>
        <v xml:space="preserve"> UNIT </v>
      </c>
      <c r="B668" s="130">
        <v>650</v>
      </c>
      <c r="C668" s="197"/>
      <c r="D668" s="398"/>
      <c r="E668" s="398"/>
      <c r="F668" s="398"/>
      <c r="G668" s="399"/>
      <c r="H668" s="398"/>
      <c r="I668" s="400"/>
      <c r="J668" s="400"/>
      <c r="K668" s="401"/>
      <c r="L668" s="398"/>
      <c r="M668" s="398"/>
      <c r="N668" s="398"/>
      <c r="O668" s="402"/>
      <c r="P668" s="402"/>
      <c r="Q668" s="171" t="str">
        <f>Calculator!M652</f>
        <v/>
      </c>
      <c r="R668" s="340" t="str">
        <f t="shared" si="21"/>
        <v/>
      </c>
      <c r="S668" s="380" t="str" cm="1">
        <f t="array" ref="S668">_xlfn.IFS(Q668="YES",IF(G668&lt;=Calculator!AS652*97%,"",IF(G668&gt;=Calculator!AS652*97%,ROUNDUP(Calculator!AS652*97%,0),ROUNDUP(Calculator!AS652*97%,0))),Q668="NO","",Q668="NA","",Q668="","")</f>
        <v/>
      </c>
      <c r="T668" s="381" cm="1">
        <f t="array" ref="T668">IF(LEN(F668)=0,2,IF(SUMPRODUCT(($F$19:$F$1518=F668)*($C$19:$C$1518=C668))&gt;1, 1, 0))</f>
        <v>2</v>
      </c>
      <c r="U668" s="381">
        <f t="array" ref="U668">IFERROR(1/SUMPRODUCT(($F$19:$F$1518=F668)*($C$19:$C$1518=C668)), IF(LEN(F668)&gt;0, 1, ""))</f>
        <v>6.6755674232309744E-4</v>
      </c>
      <c r="V668" s="382" t="str">
        <f>IF(H668="","",VALUE(IFERROR(CHOOSE(MATCH(H668,{0,1,2,3,4,5},0),2.5,3.5,4.5,5.5,6.5,7.5),"")))</f>
        <v/>
      </c>
      <c r="W668" s="382" t="str">
        <f>IF(AND(I668="YES",COUNTIFS(F$19:F668,F668,I$19:I668,"YES")=1),1,"")</f>
        <v/>
      </c>
      <c r="Z668" s="32"/>
    </row>
    <row r="669" spans="1:26" x14ac:dyDescent="0.2">
      <c r="A669" s="32" t="str">
        <f t="shared" si="20"/>
        <v xml:space="preserve"> UNIT </v>
      </c>
      <c r="B669" s="130">
        <v>651</v>
      </c>
      <c r="C669" s="197"/>
      <c r="D669" s="398"/>
      <c r="E669" s="398"/>
      <c r="F669" s="398"/>
      <c r="G669" s="399"/>
      <c r="H669" s="398"/>
      <c r="I669" s="400"/>
      <c r="J669" s="400"/>
      <c r="K669" s="401"/>
      <c r="L669" s="398"/>
      <c r="M669" s="398"/>
      <c r="N669" s="398"/>
      <c r="O669" s="402"/>
      <c r="P669" s="402"/>
      <c r="Q669" s="171" t="str">
        <f>Calculator!M653</f>
        <v/>
      </c>
      <c r="R669" s="340" t="str">
        <f t="shared" si="21"/>
        <v/>
      </c>
      <c r="S669" s="380" t="str" cm="1">
        <f t="array" ref="S669">_xlfn.IFS(Q669="YES",IF(G669&lt;=Calculator!AS653*97%,"",IF(G669&gt;=Calculator!AS653*97%,ROUNDUP(Calculator!AS653*97%,0),ROUNDUP(Calculator!AS653*97%,0))),Q669="NO","",Q669="NA","",Q669="","")</f>
        <v/>
      </c>
      <c r="T669" s="381" cm="1">
        <f t="array" ref="T669">IF(LEN(F669)=0,2,IF(SUMPRODUCT(($F$19:$F$1518=F669)*($C$19:$C$1518=C669))&gt;1, 1, 0))</f>
        <v>2</v>
      </c>
      <c r="U669" s="381">
        <f t="array" ref="U669">IFERROR(1/SUMPRODUCT(($F$19:$F$1518=F669)*($C$19:$C$1518=C669)), IF(LEN(F669)&gt;0, 1, ""))</f>
        <v>6.6755674232309744E-4</v>
      </c>
      <c r="V669" s="382" t="str">
        <f>IF(H669="","",VALUE(IFERROR(CHOOSE(MATCH(H669,{0,1,2,3,4,5},0),2.5,3.5,4.5,5.5,6.5,7.5),"")))</f>
        <v/>
      </c>
      <c r="W669" s="382" t="str">
        <f>IF(AND(I669="YES",COUNTIFS(F$19:F669,F669,I$19:I669,"YES")=1),1,"")</f>
        <v/>
      </c>
      <c r="Z669" s="32"/>
    </row>
    <row r="670" spans="1:26" x14ac:dyDescent="0.2">
      <c r="A670" s="32" t="str">
        <f t="shared" si="20"/>
        <v xml:space="preserve"> UNIT </v>
      </c>
      <c r="B670" s="130">
        <v>652</v>
      </c>
      <c r="C670" s="197"/>
      <c r="D670" s="398"/>
      <c r="E670" s="398"/>
      <c r="F670" s="398"/>
      <c r="G670" s="399"/>
      <c r="H670" s="398"/>
      <c r="I670" s="400"/>
      <c r="J670" s="400"/>
      <c r="K670" s="401"/>
      <c r="L670" s="398"/>
      <c r="M670" s="398"/>
      <c r="N670" s="398"/>
      <c r="O670" s="402"/>
      <c r="P670" s="402"/>
      <c r="Q670" s="171" t="str">
        <f>Calculator!M654</f>
        <v/>
      </c>
      <c r="R670" s="340" t="str">
        <f t="shared" si="21"/>
        <v/>
      </c>
      <c r="S670" s="380" t="str" cm="1">
        <f t="array" ref="S670">_xlfn.IFS(Q670="YES",IF(G670&lt;=Calculator!AS654*97%,"",IF(G670&gt;=Calculator!AS654*97%,ROUNDUP(Calculator!AS654*97%,0),ROUNDUP(Calculator!AS654*97%,0))),Q670="NO","",Q670="NA","",Q670="","")</f>
        <v/>
      </c>
      <c r="T670" s="381" cm="1">
        <f t="array" ref="T670">IF(LEN(F670)=0,2,IF(SUMPRODUCT(($F$19:$F$1518=F670)*($C$19:$C$1518=C670))&gt;1, 1, 0))</f>
        <v>2</v>
      </c>
      <c r="U670" s="381">
        <f t="array" ref="U670">IFERROR(1/SUMPRODUCT(($F$19:$F$1518=F670)*($C$19:$C$1518=C670)), IF(LEN(F670)&gt;0, 1, ""))</f>
        <v>6.6755674232309744E-4</v>
      </c>
      <c r="V670" s="382" t="str">
        <f>IF(H670="","",VALUE(IFERROR(CHOOSE(MATCH(H670,{0,1,2,3,4,5},0),2.5,3.5,4.5,5.5,6.5,7.5),"")))</f>
        <v/>
      </c>
      <c r="W670" s="382" t="str">
        <f>IF(AND(I670="YES",COUNTIFS(F$19:F670,F670,I$19:I670,"YES")=1),1,"")</f>
        <v/>
      </c>
      <c r="Z670" s="32"/>
    </row>
    <row r="671" spans="1:26" x14ac:dyDescent="0.2">
      <c r="A671" s="32" t="str">
        <f t="shared" si="20"/>
        <v xml:space="preserve"> UNIT </v>
      </c>
      <c r="B671" s="130">
        <v>653</v>
      </c>
      <c r="C671" s="197"/>
      <c r="D671" s="398"/>
      <c r="E671" s="398"/>
      <c r="F671" s="398"/>
      <c r="G671" s="399"/>
      <c r="H671" s="398"/>
      <c r="I671" s="400"/>
      <c r="J671" s="400"/>
      <c r="K671" s="401"/>
      <c r="L671" s="398"/>
      <c r="M671" s="398"/>
      <c r="N671" s="398"/>
      <c r="O671" s="402"/>
      <c r="P671" s="402"/>
      <c r="Q671" s="171" t="str">
        <f>Calculator!M655</f>
        <v/>
      </c>
      <c r="R671" s="340" t="str">
        <f t="shared" si="21"/>
        <v/>
      </c>
      <c r="S671" s="380" t="str" cm="1">
        <f t="array" ref="S671">_xlfn.IFS(Q671="YES",IF(G671&lt;=Calculator!AS655*97%,"",IF(G671&gt;=Calculator!AS655*97%,ROUNDUP(Calculator!AS655*97%,0),ROUNDUP(Calculator!AS655*97%,0))),Q671="NO","",Q671="NA","",Q671="","")</f>
        <v/>
      </c>
      <c r="T671" s="381" cm="1">
        <f t="array" ref="T671">IF(LEN(F671)=0,2,IF(SUMPRODUCT(($F$19:$F$1518=F671)*($C$19:$C$1518=C671))&gt;1, 1, 0))</f>
        <v>2</v>
      </c>
      <c r="U671" s="381">
        <f t="array" ref="U671">IFERROR(1/SUMPRODUCT(($F$19:$F$1518=F671)*($C$19:$C$1518=C671)), IF(LEN(F671)&gt;0, 1, ""))</f>
        <v>6.6755674232309744E-4</v>
      </c>
      <c r="V671" s="382" t="str">
        <f>IF(H671="","",VALUE(IFERROR(CHOOSE(MATCH(H671,{0,1,2,3,4,5},0),2.5,3.5,4.5,5.5,6.5,7.5),"")))</f>
        <v/>
      </c>
      <c r="W671" s="382" t="str">
        <f>IF(AND(I671="YES",COUNTIFS(F$19:F671,F671,I$19:I671,"YES")=1),1,"")</f>
        <v/>
      </c>
      <c r="Z671" s="32"/>
    </row>
    <row r="672" spans="1:26" x14ac:dyDescent="0.2">
      <c r="A672" s="32" t="str">
        <f t="shared" si="20"/>
        <v xml:space="preserve"> UNIT </v>
      </c>
      <c r="B672" s="130">
        <v>654</v>
      </c>
      <c r="C672" s="197"/>
      <c r="D672" s="398"/>
      <c r="E672" s="398"/>
      <c r="F672" s="398"/>
      <c r="G672" s="399"/>
      <c r="H672" s="398"/>
      <c r="I672" s="400"/>
      <c r="J672" s="400"/>
      <c r="K672" s="401"/>
      <c r="L672" s="398"/>
      <c r="M672" s="398"/>
      <c r="N672" s="398"/>
      <c r="O672" s="402"/>
      <c r="P672" s="402"/>
      <c r="Q672" s="171" t="str">
        <f>Calculator!M656</f>
        <v/>
      </c>
      <c r="R672" s="340" t="str">
        <f t="shared" si="21"/>
        <v/>
      </c>
      <c r="S672" s="380" t="str" cm="1">
        <f t="array" ref="S672">_xlfn.IFS(Q672="YES",IF(G672&lt;=Calculator!AS656*97%,"",IF(G672&gt;=Calculator!AS656*97%,ROUNDUP(Calculator!AS656*97%,0),ROUNDUP(Calculator!AS656*97%,0))),Q672="NO","",Q672="NA","",Q672="","")</f>
        <v/>
      </c>
      <c r="T672" s="381" cm="1">
        <f t="array" ref="T672">IF(LEN(F672)=0,2,IF(SUMPRODUCT(($F$19:$F$1518=F672)*($C$19:$C$1518=C672))&gt;1, 1, 0))</f>
        <v>2</v>
      </c>
      <c r="U672" s="381">
        <f t="array" ref="U672">IFERROR(1/SUMPRODUCT(($F$19:$F$1518=F672)*($C$19:$C$1518=C672)), IF(LEN(F672)&gt;0, 1, ""))</f>
        <v>6.6755674232309744E-4</v>
      </c>
      <c r="V672" s="382" t="str">
        <f>IF(H672="","",VALUE(IFERROR(CHOOSE(MATCH(H672,{0,1,2,3,4,5},0),2.5,3.5,4.5,5.5,6.5,7.5),"")))</f>
        <v/>
      </c>
      <c r="W672" s="382" t="str">
        <f>IF(AND(I672="YES",COUNTIFS(F$19:F672,F672,I$19:I672,"YES")=1),1,"")</f>
        <v/>
      </c>
      <c r="Z672" s="32"/>
    </row>
    <row r="673" spans="1:26" x14ac:dyDescent="0.2">
      <c r="A673" s="32" t="str">
        <f t="shared" si="20"/>
        <v xml:space="preserve"> UNIT </v>
      </c>
      <c r="B673" s="130">
        <v>655</v>
      </c>
      <c r="C673" s="197"/>
      <c r="D673" s="398"/>
      <c r="E673" s="398"/>
      <c r="F673" s="398"/>
      <c r="G673" s="399"/>
      <c r="H673" s="398"/>
      <c r="I673" s="400"/>
      <c r="J673" s="400"/>
      <c r="K673" s="401"/>
      <c r="L673" s="398"/>
      <c r="M673" s="398"/>
      <c r="N673" s="398"/>
      <c r="O673" s="402"/>
      <c r="P673" s="402"/>
      <c r="Q673" s="171" t="str">
        <f>Calculator!M657</f>
        <v/>
      </c>
      <c r="R673" s="340" t="str">
        <f t="shared" si="21"/>
        <v/>
      </c>
      <c r="S673" s="380" t="str" cm="1">
        <f t="array" ref="S673">_xlfn.IFS(Q673="YES",IF(G673&lt;=Calculator!AS657*97%,"",IF(G673&gt;=Calculator!AS657*97%,ROUNDUP(Calculator!AS657*97%,0),ROUNDUP(Calculator!AS657*97%,0))),Q673="NO","",Q673="NA","",Q673="","")</f>
        <v/>
      </c>
      <c r="T673" s="381" cm="1">
        <f t="array" ref="T673">IF(LEN(F673)=0,2,IF(SUMPRODUCT(($F$19:$F$1518=F673)*($C$19:$C$1518=C673))&gt;1, 1, 0))</f>
        <v>2</v>
      </c>
      <c r="U673" s="381">
        <f t="array" ref="U673">IFERROR(1/SUMPRODUCT(($F$19:$F$1518=F673)*($C$19:$C$1518=C673)), IF(LEN(F673)&gt;0, 1, ""))</f>
        <v>6.6755674232309744E-4</v>
      </c>
      <c r="V673" s="382" t="str">
        <f>IF(H673="","",VALUE(IFERROR(CHOOSE(MATCH(H673,{0,1,2,3,4,5},0),2.5,3.5,4.5,5.5,6.5,7.5),"")))</f>
        <v/>
      </c>
      <c r="W673" s="382" t="str">
        <f>IF(AND(I673="YES",COUNTIFS(F$19:F673,F673,I$19:I673,"YES")=1),1,"")</f>
        <v/>
      </c>
      <c r="Z673" s="32"/>
    </row>
    <row r="674" spans="1:26" x14ac:dyDescent="0.2">
      <c r="A674" s="32" t="str">
        <f t="shared" si="20"/>
        <v xml:space="preserve"> UNIT </v>
      </c>
      <c r="B674" s="130">
        <v>656</v>
      </c>
      <c r="C674" s="197"/>
      <c r="D674" s="398"/>
      <c r="E674" s="398"/>
      <c r="F674" s="398"/>
      <c r="G674" s="399"/>
      <c r="H674" s="398"/>
      <c r="I674" s="400"/>
      <c r="J674" s="400"/>
      <c r="K674" s="401"/>
      <c r="L674" s="398"/>
      <c r="M674" s="398"/>
      <c r="N674" s="398"/>
      <c r="O674" s="402"/>
      <c r="P674" s="402"/>
      <c r="Q674" s="171" t="str">
        <f>Calculator!M658</f>
        <v/>
      </c>
      <c r="R674" s="340" t="str">
        <f t="shared" si="21"/>
        <v/>
      </c>
      <c r="S674" s="380" t="str" cm="1">
        <f t="array" ref="S674">_xlfn.IFS(Q674="YES",IF(G674&lt;=Calculator!AS658*97%,"",IF(G674&gt;=Calculator!AS658*97%,ROUNDUP(Calculator!AS658*97%,0),ROUNDUP(Calculator!AS658*97%,0))),Q674="NO","",Q674="NA","",Q674="","")</f>
        <v/>
      </c>
      <c r="T674" s="381" cm="1">
        <f t="array" ref="T674">IF(LEN(F674)=0,2,IF(SUMPRODUCT(($F$19:$F$1518=F674)*($C$19:$C$1518=C674))&gt;1, 1, 0))</f>
        <v>2</v>
      </c>
      <c r="U674" s="381">
        <f t="array" ref="U674">IFERROR(1/SUMPRODUCT(($F$19:$F$1518=F674)*($C$19:$C$1518=C674)), IF(LEN(F674)&gt;0, 1, ""))</f>
        <v>6.6755674232309744E-4</v>
      </c>
      <c r="V674" s="382" t="str">
        <f>IF(H674="","",VALUE(IFERROR(CHOOSE(MATCH(H674,{0,1,2,3,4,5},0),2.5,3.5,4.5,5.5,6.5,7.5),"")))</f>
        <v/>
      </c>
      <c r="W674" s="382" t="str">
        <f>IF(AND(I674="YES",COUNTIFS(F$19:F674,F674,I$19:I674,"YES")=1),1,"")</f>
        <v/>
      </c>
      <c r="Z674" s="32"/>
    </row>
    <row r="675" spans="1:26" x14ac:dyDescent="0.2">
      <c r="A675" s="32" t="str">
        <f t="shared" si="20"/>
        <v xml:space="preserve"> UNIT </v>
      </c>
      <c r="B675" s="130">
        <v>657</v>
      </c>
      <c r="C675" s="197"/>
      <c r="D675" s="398"/>
      <c r="E675" s="398"/>
      <c r="F675" s="398"/>
      <c r="G675" s="399"/>
      <c r="H675" s="398"/>
      <c r="I675" s="400"/>
      <c r="J675" s="400"/>
      <c r="K675" s="401"/>
      <c r="L675" s="398"/>
      <c r="M675" s="398"/>
      <c r="N675" s="398"/>
      <c r="O675" s="402"/>
      <c r="P675" s="402"/>
      <c r="Q675" s="171" t="str">
        <f>Calculator!M659</f>
        <v/>
      </c>
      <c r="R675" s="340" t="str">
        <f t="shared" si="21"/>
        <v/>
      </c>
      <c r="S675" s="380" t="str" cm="1">
        <f t="array" ref="S675">_xlfn.IFS(Q675="YES",IF(G675&lt;=Calculator!AS659*97%,"",IF(G675&gt;=Calculator!AS659*97%,ROUNDUP(Calculator!AS659*97%,0),ROUNDUP(Calculator!AS659*97%,0))),Q675="NO","",Q675="NA","",Q675="","")</f>
        <v/>
      </c>
      <c r="T675" s="381" cm="1">
        <f t="array" ref="T675">IF(LEN(F675)=0,2,IF(SUMPRODUCT(($F$19:$F$1518=F675)*($C$19:$C$1518=C675))&gt;1, 1, 0))</f>
        <v>2</v>
      </c>
      <c r="U675" s="381">
        <f t="array" ref="U675">IFERROR(1/SUMPRODUCT(($F$19:$F$1518=F675)*($C$19:$C$1518=C675)), IF(LEN(F675)&gt;0, 1, ""))</f>
        <v>6.6755674232309744E-4</v>
      </c>
      <c r="V675" s="382" t="str">
        <f>IF(H675="","",VALUE(IFERROR(CHOOSE(MATCH(H675,{0,1,2,3,4,5},0),2.5,3.5,4.5,5.5,6.5,7.5),"")))</f>
        <v/>
      </c>
      <c r="W675" s="382" t="str">
        <f>IF(AND(I675="YES",COUNTIFS(F$19:F675,F675,I$19:I675,"YES")=1),1,"")</f>
        <v/>
      </c>
      <c r="Z675" s="32"/>
    </row>
    <row r="676" spans="1:26" x14ac:dyDescent="0.2">
      <c r="A676" s="32" t="str">
        <f t="shared" si="20"/>
        <v xml:space="preserve"> UNIT </v>
      </c>
      <c r="B676" s="130">
        <v>658</v>
      </c>
      <c r="C676" s="197"/>
      <c r="D676" s="398"/>
      <c r="E676" s="398"/>
      <c r="F676" s="398"/>
      <c r="G676" s="399"/>
      <c r="H676" s="398"/>
      <c r="I676" s="400"/>
      <c r="J676" s="400"/>
      <c r="K676" s="401"/>
      <c r="L676" s="398"/>
      <c r="M676" s="398"/>
      <c r="N676" s="398"/>
      <c r="O676" s="402"/>
      <c r="P676" s="402"/>
      <c r="Q676" s="171" t="str">
        <f>Calculator!M660</f>
        <v/>
      </c>
      <c r="R676" s="340" t="str">
        <f t="shared" si="21"/>
        <v/>
      </c>
      <c r="S676" s="380" t="str" cm="1">
        <f t="array" ref="S676">_xlfn.IFS(Q676="YES",IF(G676&lt;=Calculator!AS660*97%,"",IF(G676&gt;=Calculator!AS660*97%,ROUNDUP(Calculator!AS660*97%,0),ROUNDUP(Calculator!AS660*97%,0))),Q676="NO","",Q676="NA","",Q676="","")</f>
        <v/>
      </c>
      <c r="T676" s="381" cm="1">
        <f t="array" ref="T676">IF(LEN(F676)=0,2,IF(SUMPRODUCT(($F$19:$F$1518=F676)*($C$19:$C$1518=C676))&gt;1, 1, 0))</f>
        <v>2</v>
      </c>
      <c r="U676" s="381">
        <f t="array" ref="U676">IFERROR(1/SUMPRODUCT(($F$19:$F$1518=F676)*($C$19:$C$1518=C676)), IF(LEN(F676)&gt;0, 1, ""))</f>
        <v>6.6755674232309744E-4</v>
      </c>
      <c r="V676" s="382" t="str">
        <f>IF(H676="","",VALUE(IFERROR(CHOOSE(MATCH(H676,{0,1,2,3,4,5},0),2.5,3.5,4.5,5.5,6.5,7.5),"")))</f>
        <v/>
      </c>
      <c r="W676" s="382" t="str">
        <f>IF(AND(I676="YES",COUNTIFS(F$19:F676,F676,I$19:I676,"YES")=1),1,"")</f>
        <v/>
      </c>
      <c r="Z676" s="32"/>
    </row>
    <row r="677" spans="1:26" x14ac:dyDescent="0.2">
      <c r="A677" s="32" t="str">
        <f t="shared" si="20"/>
        <v xml:space="preserve"> UNIT </v>
      </c>
      <c r="B677" s="130">
        <v>659</v>
      </c>
      <c r="C677" s="197"/>
      <c r="D677" s="398"/>
      <c r="E677" s="398"/>
      <c r="F677" s="398"/>
      <c r="G677" s="399"/>
      <c r="H677" s="398"/>
      <c r="I677" s="400"/>
      <c r="J677" s="400"/>
      <c r="K677" s="401"/>
      <c r="L677" s="398"/>
      <c r="M677" s="398"/>
      <c r="N677" s="398"/>
      <c r="O677" s="402"/>
      <c r="P677" s="402"/>
      <c r="Q677" s="171" t="str">
        <f>Calculator!M661</f>
        <v/>
      </c>
      <c r="R677" s="340" t="str">
        <f t="shared" si="21"/>
        <v/>
      </c>
      <c r="S677" s="380" t="str" cm="1">
        <f t="array" ref="S677">_xlfn.IFS(Q677="YES",IF(G677&lt;=Calculator!AS661*97%,"",IF(G677&gt;=Calculator!AS661*97%,ROUNDUP(Calculator!AS661*97%,0),ROUNDUP(Calculator!AS661*97%,0))),Q677="NO","",Q677="NA","",Q677="","")</f>
        <v/>
      </c>
      <c r="T677" s="381" cm="1">
        <f t="array" ref="T677">IF(LEN(F677)=0,2,IF(SUMPRODUCT(($F$19:$F$1518=F677)*($C$19:$C$1518=C677))&gt;1, 1, 0))</f>
        <v>2</v>
      </c>
      <c r="U677" s="381">
        <f t="array" ref="U677">IFERROR(1/SUMPRODUCT(($F$19:$F$1518=F677)*($C$19:$C$1518=C677)), IF(LEN(F677)&gt;0, 1, ""))</f>
        <v>6.6755674232309744E-4</v>
      </c>
      <c r="V677" s="382" t="str">
        <f>IF(H677="","",VALUE(IFERROR(CHOOSE(MATCH(H677,{0,1,2,3,4,5},0),2.5,3.5,4.5,5.5,6.5,7.5),"")))</f>
        <v/>
      </c>
      <c r="W677" s="382" t="str">
        <f>IF(AND(I677="YES",COUNTIFS(F$19:F677,F677,I$19:I677,"YES")=1),1,"")</f>
        <v/>
      </c>
      <c r="Z677" s="32"/>
    </row>
    <row r="678" spans="1:26" x14ac:dyDescent="0.2">
      <c r="A678" s="32" t="str">
        <f t="shared" si="20"/>
        <v xml:space="preserve"> UNIT </v>
      </c>
      <c r="B678" s="130">
        <v>660</v>
      </c>
      <c r="C678" s="197"/>
      <c r="D678" s="398"/>
      <c r="E678" s="398"/>
      <c r="F678" s="398"/>
      <c r="G678" s="399"/>
      <c r="H678" s="398"/>
      <c r="I678" s="400"/>
      <c r="J678" s="400"/>
      <c r="K678" s="401"/>
      <c r="L678" s="398"/>
      <c r="M678" s="398"/>
      <c r="N678" s="398"/>
      <c r="O678" s="402"/>
      <c r="P678" s="402"/>
      <c r="Q678" s="171" t="str">
        <f>Calculator!M662</f>
        <v/>
      </c>
      <c r="R678" s="340" t="str">
        <f t="shared" si="21"/>
        <v/>
      </c>
      <c r="S678" s="380" t="str" cm="1">
        <f t="array" ref="S678">_xlfn.IFS(Q678="YES",IF(G678&lt;=Calculator!AS662*97%,"",IF(G678&gt;=Calculator!AS662*97%,ROUNDUP(Calculator!AS662*97%,0),ROUNDUP(Calculator!AS662*97%,0))),Q678="NO","",Q678="NA","",Q678="","")</f>
        <v/>
      </c>
      <c r="T678" s="381" cm="1">
        <f t="array" ref="T678">IF(LEN(F678)=0,2,IF(SUMPRODUCT(($F$19:$F$1518=F678)*($C$19:$C$1518=C678))&gt;1, 1, 0))</f>
        <v>2</v>
      </c>
      <c r="U678" s="381">
        <f t="array" ref="U678">IFERROR(1/SUMPRODUCT(($F$19:$F$1518=F678)*($C$19:$C$1518=C678)), IF(LEN(F678)&gt;0, 1, ""))</f>
        <v>6.6755674232309744E-4</v>
      </c>
      <c r="V678" s="382" t="str">
        <f>IF(H678="","",VALUE(IFERROR(CHOOSE(MATCH(H678,{0,1,2,3,4,5},0),2.5,3.5,4.5,5.5,6.5,7.5),"")))</f>
        <v/>
      </c>
      <c r="W678" s="382" t="str">
        <f>IF(AND(I678="YES",COUNTIFS(F$19:F678,F678,I$19:I678,"YES")=1),1,"")</f>
        <v/>
      </c>
      <c r="Z678" s="32"/>
    </row>
    <row r="679" spans="1:26" x14ac:dyDescent="0.2">
      <c r="A679" s="32" t="str">
        <f t="shared" si="20"/>
        <v xml:space="preserve"> UNIT </v>
      </c>
      <c r="B679" s="130">
        <v>661</v>
      </c>
      <c r="C679" s="197"/>
      <c r="D679" s="398"/>
      <c r="E679" s="398"/>
      <c r="F679" s="398"/>
      <c r="G679" s="399"/>
      <c r="H679" s="398"/>
      <c r="I679" s="400"/>
      <c r="J679" s="400"/>
      <c r="K679" s="401"/>
      <c r="L679" s="398"/>
      <c r="M679" s="398"/>
      <c r="N679" s="398"/>
      <c r="O679" s="402"/>
      <c r="P679" s="402"/>
      <c r="Q679" s="171" t="str">
        <f>Calculator!M663</f>
        <v/>
      </c>
      <c r="R679" s="340" t="str">
        <f t="shared" si="21"/>
        <v/>
      </c>
      <c r="S679" s="380" t="str" cm="1">
        <f t="array" ref="S679">_xlfn.IFS(Q679="YES",IF(G679&lt;=Calculator!AS663*97%,"",IF(G679&gt;=Calculator!AS663*97%,ROUNDUP(Calculator!AS663*97%,0),ROUNDUP(Calculator!AS663*97%,0))),Q679="NO","",Q679="NA","",Q679="","")</f>
        <v/>
      </c>
      <c r="T679" s="381" cm="1">
        <f t="array" ref="T679">IF(LEN(F679)=0,2,IF(SUMPRODUCT(($F$19:$F$1518=F679)*($C$19:$C$1518=C679))&gt;1, 1, 0))</f>
        <v>2</v>
      </c>
      <c r="U679" s="381">
        <f t="array" ref="U679">IFERROR(1/SUMPRODUCT(($F$19:$F$1518=F679)*($C$19:$C$1518=C679)), IF(LEN(F679)&gt;0, 1, ""))</f>
        <v>6.6755674232309744E-4</v>
      </c>
      <c r="V679" s="382" t="str">
        <f>IF(H679="","",VALUE(IFERROR(CHOOSE(MATCH(H679,{0,1,2,3,4,5},0),2.5,3.5,4.5,5.5,6.5,7.5),"")))</f>
        <v/>
      </c>
      <c r="W679" s="382" t="str">
        <f>IF(AND(I679="YES",COUNTIFS(F$19:F679,F679,I$19:I679,"YES")=1),1,"")</f>
        <v/>
      </c>
      <c r="Z679" s="32"/>
    </row>
    <row r="680" spans="1:26" x14ac:dyDescent="0.2">
      <c r="A680" s="32" t="str">
        <f t="shared" si="20"/>
        <v xml:space="preserve"> UNIT </v>
      </c>
      <c r="B680" s="130">
        <v>662</v>
      </c>
      <c r="C680" s="197"/>
      <c r="D680" s="398"/>
      <c r="E680" s="398"/>
      <c r="F680" s="398"/>
      <c r="G680" s="399"/>
      <c r="H680" s="398"/>
      <c r="I680" s="400"/>
      <c r="J680" s="400"/>
      <c r="K680" s="401"/>
      <c r="L680" s="398"/>
      <c r="M680" s="398"/>
      <c r="N680" s="398"/>
      <c r="O680" s="402"/>
      <c r="P680" s="402"/>
      <c r="Q680" s="171" t="str">
        <f>Calculator!M664</f>
        <v/>
      </c>
      <c r="R680" s="340" t="str">
        <f t="shared" si="21"/>
        <v/>
      </c>
      <c r="S680" s="380" t="str" cm="1">
        <f t="array" ref="S680">_xlfn.IFS(Q680="YES",IF(G680&lt;=Calculator!AS664*97%,"",IF(G680&gt;=Calculator!AS664*97%,ROUNDUP(Calculator!AS664*97%,0),ROUNDUP(Calculator!AS664*97%,0))),Q680="NO","",Q680="NA","",Q680="","")</f>
        <v/>
      </c>
      <c r="T680" s="381" cm="1">
        <f t="array" ref="T680">IF(LEN(F680)=0,2,IF(SUMPRODUCT(($F$19:$F$1518=F680)*($C$19:$C$1518=C680))&gt;1, 1, 0))</f>
        <v>2</v>
      </c>
      <c r="U680" s="381">
        <f t="array" ref="U680">IFERROR(1/SUMPRODUCT(($F$19:$F$1518=F680)*($C$19:$C$1518=C680)), IF(LEN(F680)&gt;0, 1, ""))</f>
        <v>6.6755674232309744E-4</v>
      </c>
      <c r="V680" s="382" t="str">
        <f>IF(H680="","",VALUE(IFERROR(CHOOSE(MATCH(H680,{0,1,2,3,4,5},0),2.5,3.5,4.5,5.5,6.5,7.5),"")))</f>
        <v/>
      </c>
      <c r="W680" s="382" t="str">
        <f>IF(AND(I680="YES",COUNTIFS(F$19:F680,F680,I$19:I680,"YES")=1),1,"")</f>
        <v/>
      </c>
      <c r="Z680" s="32"/>
    </row>
    <row r="681" spans="1:26" x14ac:dyDescent="0.2">
      <c r="A681" s="32" t="str">
        <f t="shared" si="20"/>
        <v xml:space="preserve"> UNIT </v>
      </c>
      <c r="B681" s="130">
        <v>663</v>
      </c>
      <c r="C681" s="197"/>
      <c r="D681" s="398"/>
      <c r="E681" s="398"/>
      <c r="F681" s="398"/>
      <c r="G681" s="399"/>
      <c r="H681" s="398"/>
      <c r="I681" s="400"/>
      <c r="J681" s="400"/>
      <c r="K681" s="401"/>
      <c r="L681" s="398"/>
      <c r="M681" s="398"/>
      <c r="N681" s="398"/>
      <c r="O681" s="402"/>
      <c r="P681" s="402"/>
      <c r="Q681" s="171" t="str">
        <f>Calculator!M665</f>
        <v/>
      </c>
      <c r="R681" s="340" t="str">
        <f t="shared" si="21"/>
        <v/>
      </c>
      <c r="S681" s="380" t="str" cm="1">
        <f t="array" ref="S681">_xlfn.IFS(Q681="YES",IF(G681&lt;=Calculator!AS665*97%,"",IF(G681&gt;=Calculator!AS665*97%,ROUNDUP(Calculator!AS665*97%,0),ROUNDUP(Calculator!AS665*97%,0))),Q681="NO","",Q681="NA","",Q681="","")</f>
        <v/>
      </c>
      <c r="T681" s="381" cm="1">
        <f t="array" ref="T681">IF(LEN(F681)=0,2,IF(SUMPRODUCT(($F$19:$F$1518=F681)*($C$19:$C$1518=C681))&gt;1, 1, 0))</f>
        <v>2</v>
      </c>
      <c r="U681" s="381">
        <f t="array" ref="U681">IFERROR(1/SUMPRODUCT(($F$19:$F$1518=F681)*($C$19:$C$1518=C681)), IF(LEN(F681)&gt;0, 1, ""))</f>
        <v>6.6755674232309744E-4</v>
      </c>
      <c r="V681" s="382" t="str">
        <f>IF(H681="","",VALUE(IFERROR(CHOOSE(MATCH(H681,{0,1,2,3,4,5},0),2.5,3.5,4.5,5.5,6.5,7.5),"")))</f>
        <v/>
      </c>
      <c r="W681" s="382" t="str">
        <f>IF(AND(I681="YES",COUNTIFS(F$19:F681,F681,I$19:I681,"YES")=1),1,"")</f>
        <v/>
      </c>
      <c r="Z681" s="32"/>
    </row>
    <row r="682" spans="1:26" x14ac:dyDescent="0.2">
      <c r="A682" s="32" t="str">
        <f t="shared" si="20"/>
        <v xml:space="preserve"> UNIT </v>
      </c>
      <c r="B682" s="130">
        <v>664</v>
      </c>
      <c r="C682" s="197"/>
      <c r="D682" s="398"/>
      <c r="E682" s="398"/>
      <c r="F682" s="398"/>
      <c r="G682" s="399"/>
      <c r="H682" s="398"/>
      <c r="I682" s="400"/>
      <c r="J682" s="400"/>
      <c r="K682" s="401"/>
      <c r="L682" s="398"/>
      <c r="M682" s="398"/>
      <c r="N682" s="398"/>
      <c r="O682" s="402"/>
      <c r="P682" s="402"/>
      <c r="Q682" s="171" t="str">
        <f>Calculator!M666</f>
        <v/>
      </c>
      <c r="R682" s="340" t="str">
        <f t="shared" si="21"/>
        <v/>
      </c>
      <c r="S682" s="380" t="str" cm="1">
        <f t="array" ref="S682">_xlfn.IFS(Q682="YES",IF(G682&lt;=Calculator!AS666*97%,"",IF(G682&gt;=Calculator!AS666*97%,ROUNDUP(Calculator!AS666*97%,0),ROUNDUP(Calculator!AS666*97%,0))),Q682="NO","",Q682="NA","",Q682="","")</f>
        <v/>
      </c>
      <c r="T682" s="381" cm="1">
        <f t="array" ref="T682">IF(LEN(F682)=0,2,IF(SUMPRODUCT(($F$19:$F$1518=F682)*($C$19:$C$1518=C682))&gt;1, 1, 0))</f>
        <v>2</v>
      </c>
      <c r="U682" s="381">
        <f t="array" ref="U682">IFERROR(1/SUMPRODUCT(($F$19:$F$1518=F682)*($C$19:$C$1518=C682)), IF(LEN(F682)&gt;0, 1, ""))</f>
        <v>6.6755674232309744E-4</v>
      </c>
      <c r="V682" s="382" t="str">
        <f>IF(H682="","",VALUE(IFERROR(CHOOSE(MATCH(H682,{0,1,2,3,4,5},0),2.5,3.5,4.5,5.5,6.5,7.5),"")))</f>
        <v/>
      </c>
      <c r="W682" s="382" t="str">
        <f>IF(AND(I682="YES",COUNTIFS(F$19:F682,F682,I$19:I682,"YES")=1),1,"")</f>
        <v/>
      </c>
      <c r="Z682" s="32"/>
    </row>
    <row r="683" spans="1:26" x14ac:dyDescent="0.2">
      <c r="A683" s="32" t="str">
        <f t="shared" si="20"/>
        <v xml:space="preserve"> UNIT </v>
      </c>
      <c r="B683" s="130">
        <v>665</v>
      </c>
      <c r="C683" s="197"/>
      <c r="D683" s="398"/>
      <c r="E683" s="398"/>
      <c r="F683" s="398"/>
      <c r="G683" s="399"/>
      <c r="H683" s="398"/>
      <c r="I683" s="400"/>
      <c r="J683" s="400"/>
      <c r="K683" s="401"/>
      <c r="L683" s="398"/>
      <c r="M683" s="398"/>
      <c r="N683" s="398"/>
      <c r="O683" s="402"/>
      <c r="P683" s="402"/>
      <c r="Q683" s="171" t="str">
        <f>Calculator!M667</f>
        <v/>
      </c>
      <c r="R683" s="340" t="str">
        <f t="shared" si="21"/>
        <v/>
      </c>
      <c r="S683" s="380" t="str" cm="1">
        <f t="array" ref="S683">_xlfn.IFS(Q683="YES",IF(G683&lt;=Calculator!AS667*97%,"",IF(G683&gt;=Calculator!AS667*97%,ROUNDUP(Calculator!AS667*97%,0),ROUNDUP(Calculator!AS667*97%,0))),Q683="NO","",Q683="NA","",Q683="","")</f>
        <v/>
      </c>
      <c r="T683" s="381" cm="1">
        <f t="array" ref="T683">IF(LEN(F683)=0,2,IF(SUMPRODUCT(($F$19:$F$1518=F683)*($C$19:$C$1518=C683))&gt;1, 1, 0))</f>
        <v>2</v>
      </c>
      <c r="U683" s="381">
        <f t="array" ref="U683">IFERROR(1/SUMPRODUCT(($F$19:$F$1518=F683)*($C$19:$C$1518=C683)), IF(LEN(F683)&gt;0, 1, ""))</f>
        <v>6.6755674232309744E-4</v>
      </c>
      <c r="V683" s="382" t="str">
        <f>IF(H683="","",VALUE(IFERROR(CHOOSE(MATCH(H683,{0,1,2,3,4,5},0),2.5,3.5,4.5,5.5,6.5,7.5),"")))</f>
        <v/>
      </c>
      <c r="W683" s="382" t="str">
        <f>IF(AND(I683="YES",COUNTIFS(F$19:F683,F683,I$19:I683,"YES")=1),1,"")</f>
        <v/>
      </c>
      <c r="Z683" s="32"/>
    </row>
    <row r="684" spans="1:26" x14ac:dyDescent="0.2">
      <c r="A684" s="32" t="str">
        <f t="shared" si="20"/>
        <v xml:space="preserve"> UNIT </v>
      </c>
      <c r="B684" s="130">
        <v>666</v>
      </c>
      <c r="C684" s="197"/>
      <c r="D684" s="398"/>
      <c r="E684" s="398"/>
      <c r="F684" s="398"/>
      <c r="G684" s="399"/>
      <c r="H684" s="398"/>
      <c r="I684" s="400"/>
      <c r="J684" s="400"/>
      <c r="K684" s="401"/>
      <c r="L684" s="398"/>
      <c r="M684" s="398"/>
      <c r="N684" s="398"/>
      <c r="O684" s="402"/>
      <c r="P684" s="402"/>
      <c r="Q684" s="171" t="str">
        <f>Calculator!M668</f>
        <v/>
      </c>
      <c r="R684" s="340" t="str">
        <f t="shared" si="21"/>
        <v/>
      </c>
      <c r="S684" s="380" t="str" cm="1">
        <f t="array" ref="S684">_xlfn.IFS(Q684="YES",IF(G684&lt;=Calculator!AS668*97%,"",IF(G684&gt;=Calculator!AS668*97%,ROUNDUP(Calculator!AS668*97%,0),ROUNDUP(Calculator!AS668*97%,0))),Q684="NO","",Q684="NA","",Q684="","")</f>
        <v/>
      </c>
      <c r="T684" s="381" cm="1">
        <f t="array" ref="T684">IF(LEN(F684)=0,2,IF(SUMPRODUCT(($F$19:$F$1518=F684)*($C$19:$C$1518=C684))&gt;1, 1, 0))</f>
        <v>2</v>
      </c>
      <c r="U684" s="381">
        <f t="array" ref="U684">IFERROR(1/SUMPRODUCT(($F$19:$F$1518=F684)*($C$19:$C$1518=C684)), IF(LEN(F684)&gt;0, 1, ""))</f>
        <v>6.6755674232309744E-4</v>
      </c>
      <c r="V684" s="382" t="str">
        <f>IF(H684="","",VALUE(IFERROR(CHOOSE(MATCH(H684,{0,1,2,3,4,5},0),2.5,3.5,4.5,5.5,6.5,7.5),"")))</f>
        <v/>
      </c>
      <c r="W684" s="382" t="str">
        <f>IF(AND(I684="YES",COUNTIFS(F$19:F684,F684,I$19:I684,"YES")=1),1,"")</f>
        <v/>
      </c>
      <c r="Z684" s="32"/>
    </row>
    <row r="685" spans="1:26" x14ac:dyDescent="0.2">
      <c r="A685" s="32" t="str">
        <f t="shared" si="20"/>
        <v xml:space="preserve"> UNIT </v>
      </c>
      <c r="B685" s="130">
        <v>667</v>
      </c>
      <c r="C685" s="197"/>
      <c r="D685" s="398"/>
      <c r="E685" s="398"/>
      <c r="F685" s="398"/>
      <c r="G685" s="399"/>
      <c r="H685" s="398"/>
      <c r="I685" s="400"/>
      <c r="J685" s="400"/>
      <c r="K685" s="401"/>
      <c r="L685" s="398"/>
      <c r="M685" s="398"/>
      <c r="N685" s="398"/>
      <c r="O685" s="402"/>
      <c r="P685" s="402"/>
      <c r="Q685" s="171" t="str">
        <f>Calculator!M669</f>
        <v/>
      </c>
      <c r="R685" s="340" t="str">
        <f t="shared" si="21"/>
        <v/>
      </c>
      <c r="S685" s="380" t="str" cm="1">
        <f t="array" ref="S685">_xlfn.IFS(Q685="YES",IF(G685&lt;=Calculator!AS669*97%,"",IF(G685&gt;=Calculator!AS669*97%,ROUNDUP(Calculator!AS669*97%,0),ROUNDUP(Calculator!AS669*97%,0))),Q685="NO","",Q685="NA","",Q685="","")</f>
        <v/>
      </c>
      <c r="T685" s="381" cm="1">
        <f t="array" ref="T685">IF(LEN(F685)=0,2,IF(SUMPRODUCT(($F$19:$F$1518=F685)*($C$19:$C$1518=C685))&gt;1, 1, 0))</f>
        <v>2</v>
      </c>
      <c r="U685" s="381">
        <f t="array" ref="U685">IFERROR(1/SUMPRODUCT(($F$19:$F$1518=F685)*($C$19:$C$1518=C685)), IF(LEN(F685)&gt;0, 1, ""))</f>
        <v>6.6755674232309744E-4</v>
      </c>
      <c r="V685" s="382" t="str">
        <f>IF(H685="","",VALUE(IFERROR(CHOOSE(MATCH(H685,{0,1,2,3,4,5},0),2.5,3.5,4.5,5.5,6.5,7.5),"")))</f>
        <v/>
      </c>
      <c r="W685" s="382" t="str">
        <f>IF(AND(I685="YES",COUNTIFS(F$19:F685,F685,I$19:I685,"YES")=1),1,"")</f>
        <v/>
      </c>
      <c r="Z685" s="32"/>
    </row>
    <row r="686" spans="1:26" x14ac:dyDescent="0.2">
      <c r="A686" s="32" t="str">
        <f t="shared" si="20"/>
        <v xml:space="preserve"> UNIT </v>
      </c>
      <c r="B686" s="130">
        <v>668</v>
      </c>
      <c r="C686" s="197"/>
      <c r="D686" s="398"/>
      <c r="E686" s="398"/>
      <c r="F686" s="398"/>
      <c r="G686" s="399"/>
      <c r="H686" s="398"/>
      <c r="I686" s="400"/>
      <c r="J686" s="400"/>
      <c r="K686" s="401"/>
      <c r="L686" s="398"/>
      <c r="M686" s="398"/>
      <c r="N686" s="398"/>
      <c r="O686" s="402"/>
      <c r="P686" s="402"/>
      <c r="Q686" s="171" t="str">
        <f>Calculator!M670</f>
        <v/>
      </c>
      <c r="R686" s="340" t="str">
        <f t="shared" si="21"/>
        <v/>
      </c>
      <c r="S686" s="380" t="str" cm="1">
        <f t="array" ref="S686">_xlfn.IFS(Q686="YES",IF(G686&lt;=Calculator!AS670*97%,"",IF(G686&gt;=Calculator!AS670*97%,ROUNDUP(Calculator!AS670*97%,0),ROUNDUP(Calculator!AS670*97%,0))),Q686="NO","",Q686="NA","",Q686="","")</f>
        <v/>
      </c>
      <c r="T686" s="381" cm="1">
        <f t="array" ref="T686">IF(LEN(F686)=0,2,IF(SUMPRODUCT(($F$19:$F$1518=F686)*($C$19:$C$1518=C686))&gt;1, 1, 0))</f>
        <v>2</v>
      </c>
      <c r="U686" s="381">
        <f t="array" ref="U686">IFERROR(1/SUMPRODUCT(($F$19:$F$1518=F686)*($C$19:$C$1518=C686)), IF(LEN(F686)&gt;0, 1, ""))</f>
        <v>6.6755674232309744E-4</v>
      </c>
      <c r="V686" s="382" t="str">
        <f>IF(H686="","",VALUE(IFERROR(CHOOSE(MATCH(H686,{0,1,2,3,4,5},0),2.5,3.5,4.5,5.5,6.5,7.5),"")))</f>
        <v/>
      </c>
      <c r="W686" s="382" t="str">
        <f>IF(AND(I686="YES",COUNTIFS(F$19:F686,F686,I$19:I686,"YES")=1),1,"")</f>
        <v/>
      </c>
      <c r="Z686" s="32"/>
    </row>
    <row r="687" spans="1:26" x14ac:dyDescent="0.2">
      <c r="A687" s="32" t="str">
        <f t="shared" si="20"/>
        <v xml:space="preserve"> UNIT </v>
      </c>
      <c r="B687" s="130">
        <v>669</v>
      </c>
      <c r="C687" s="197"/>
      <c r="D687" s="398"/>
      <c r="E687" s="398"/>
      <c r="F687" s="398"/>
      <c r="G687" s="399"/>
      <c r="H687" s="398"/>
      <c r="I687" s="400"/>
      <c r="J687" s="400"/>
      <c r="K687" s="401"/>
      <c r="L687" s="398"/>
      <c r="M687" s="398"/>
      <c r="N687" s="398"/>
      <c r="O687" s="402"/>
      <c r="P687" s="402"/>
      <c r="Q687" s="171" t="str">
        <f>Calculator!M671</f>
        <v/>
      </c>
      <c r="R687" s="340" t="str">
        <f t="shared" si="21"/>
        <v/>
      </c>
      <c r="S687" s="380" t="str" cm="1">
        <f t="array" ref="S687">_xlfn.IFS(Q687="YES",IF(G687&lt;=Calculator!AS671*97%,"",IF(G687&gt;=Calculator!AS671*97%,ROUNDUP(Calculator!AS671*97%,0),ROUNDUP(Calculator!AS671*97%,0))),Q687="NO","",Q687="NA","",Q687="","")</f>
        <v/>
      </c>
      <c r="T687" s="381" cm="1">
        <f t="array" ref="T687">IF(LEN(F687)=0,2,IF(SUMPRODUCT(($F$19:$F$1518=F687)*($C$19:$C$1518=C687))&gt;1, 1, 0))</f>
        <v>2</v>
      </c>
      <c r="U687" s="381">
        <f t="array" ref="U687">IFERROR(1/SUMPRODUCT(($F$19:$F$1518=F687)*($C$19:$C$1518=C687)), IF(LEN(F687)&gt;0, 1, ""))</f>
        <v>6.6755674232309744E-4</v>
      </c>
      <c r="V687" s="382" t="str">
        <f>IF(H687="","",VALUE(IFERROR(CHOOSE(MATCH(H687,{0,1,2,3,4,5},0),2.5,3.5,4.5,5.5,6.5,7.5),"")))</f>
        <v/>
      </c>
      <c r="W687" s="382" t="str">
        <f>IF(AND(I687="YES",COUNTIFS(F$19:F687,F687,I$19:I687,"YES")=1),1,"")</f>
        <v/>
      </c>
      <c r="Z687" s="32"/>
    </row>
    <row r="688" spans="1:26" x14ac:dyDescent="0.2">
      <c r="A688" s="32" t="str">
        <f t="shared" si="20"/>
        <v xml:space="preserve"> UNIT </v>
      </c>
      <c r="B688" s="130">
        <v>670</v>
      </c>
      <c r="C688" s="197"/>
      <c r="D688" s="398"/>
      <c r="E688" s="398"/>
      <c r="F688" s="398"/>
      <c r="G688" s="399"/>
      <c r="H688" s="398"/>
      <c r="I688" s="400"/>
      <c r="J688" s="400"/>
      <c r="K688" s="401"/>
      <c r="L688" s="398"/>
      <c r="M688" s="398"/>
      <c r="N688" s="398"/>
      <c r="O688" s="402"/>
      <c r="P688" s="402"/>
      <c r="Q688" s="171" t="str">
        <f>Calculator!M672</f>
        <v/>
      </c>
      <c r="R688" s="340" t="str">
        <f t="shared" si="21"/>
        <v/>
      </c>
      <c r="S688" s="380" t="str" cm="1">
        <f t="array" ref="S688">_xlfn.IFS(Q688="YES",IF(G688&lt;=Calculator!AS672*97%,"",IF(G688&gt;=Calculator!AS672*97%,ROUNDUP(Calculator!AS672*97%,0),ROUNDUP(Calculator!AS672*97%,0))),Q688="NO","",Q688="NA","",Q688="","")</f>
        <v/>
      </c>
      <c r="T688" s="381" cm="1">
        <f t="array" ref="T688">IF(LEN(F688)=0,2,IF(SUMPRODUCT(($F$19:$F$1518=F688)*($C$19:$C$1518=C688))&gt;1, 1, 0))</f>
        <v>2</v>
      </c>
      <c r="U688" s="381">
        <f t="array" ref="U688">IFERROR(1/SUMPRODUCT(($F$19:$F$1518=F688)*($C$19:$C$1518=C688)), IF(LEN(F688)&gt;0, 1, ""))</f>
        <v>6.6755674232309744E-4</v>
      </c>
      <c r="V688" s="382" t="str">
        <f>IF(H688="","",VALUE(IFERROR(CHOOSE(MATCH(H688,{0,1,2,3,4,5},0),2.5,3.5,4.5,5.5,6.5,7.5),"")))</f>
        <v/>
      </c>
      <c r="W688" s="382" t="str">
        <f>IF(AND(I688="YES",COUNTIFS(F$19:F688,F688,I$19:I688,"YES")=1),1,"")</f>
        <v/>
      </c>
      <c r="Z688" s="32"/>
    </row>
    <row r="689" spans="1:26" x14ac:dyDescent="0.2">
      <c r="A689" s="32" t="str">
        <f t="shared" si="20"/>
        <v xml:space="preserve"> UNIT </v>
      </c>
      <c r="B689" s="130">
        <v>671</v>
      </c>
      <c r="C689" s="197"/>
      <c r="D689" s="398"/>
      <c r="E689" s="398"/>
      <c r="F689" s="398"/>
      <c r="G689" s="399"/>
      <c r="H689" s="398"/>
      <c r="I689" s="400"/>
      <c r="J689" s="400"/>
      <c r="K689" s="401"/>
      <c r="L689" s="398"/>
      <c r="M689" s="398"/>
      <c r="N689" s="398"/>
      <c r="O689" s="402"/>
      <c r="P689" s="402"/>
      <c r="Q689" s="171" t="str">
        <f>Calculator!M673</f>
        <v/>
      </c>
      <c r="R689" s="340" t="str">
        <f t="shared" si="21"/>
        <v/>
      </c>
      <c r="S689" s="380" t="str" cm="1">
        <f t="array" ref="S689">_xlfn.IFS(Q689="YES",IF(G689&lt;=Calculator!AS673*97%,"",IF(G689&gt;=Calculator!AS673*97%,ROUNDUP(Calculator!AS673*97%,0),ROUNDUP(Calculator!AS673*97%,0))),Q689="NO","",Q689="NA","",Q689="","")</f>
        <v/>
      </c>
      <c r="T689" s="381" cm="1">
        <f t="array" ref="T689">IF(LEN(F689)=0,2,IF(SUMPRODUCT(($F$19:$F$1518=F689)*($C$19:$C$1518=C689))&gt;1, 1, 0))</f>
        <v>2</v>
      </c>
      <c r="U689" s="381">
        <f t="array" ref="U689">IFERROR(1/SUMPRODUCT(($F$19:$F$1518=F689)*($C$19:$C$1518=C689)), IF(LEN(F689)&gt;0, 1, ""))</f>
        <v>6.6755674232309744E-4</v>
      </c>
      <c r="V689" s="382" t="str">
        <f>IF(H689="","",VALUE(IFERROR(CHOOSE(MATCH(H689,{0,1,2,3,4,5},0),2.5,3.5,4.5,5.5,6.5,7.5),"")))</f>
        <v/>
      </c>
      <c r="W689" s="382" t="str">
        <f>IF(AND(I689="YES",COUNTIFS(F$19:F689,F689,I$19:I689,"YES")=1),1,"")</f>
        <v/>
      </c>
      <c r="Z689" s="32"/>
    </row>
    <row r="690" spans="1:26" x14ac:dyDescent="0.2">
      <c r="A690" s="32" t="str">
        <f t="shared" si="20"/>
        <v xml:space="preserve"> UNIT </v>
      </c>
      <c r="B690" s="130">
        <v>672</v>
      </c>
      <c r="C690" s="197"/>
      <c r="D690" s="398"/>
      <c r="E690" s="398"/>
      <c r="F690" s="398"/>
      <c r="G690" s="399"/>
      <c r="H690" s="398"/>
      <c r="I690" s="400"/>
      <c r="J690" s="400"/>
      <c r="K690" s="401"/>
      <c r="L690" s="398"/>
      <c r="M690" s="398"/>
      <c r="N690" s="398"/>
      <c r="O690" s="402"/>
      <c r="P690" s="402"/>
      <c r="Q690" s="171" t="str">
        <f>Calculator!M674</f>
        <v/>
      </c>
      <c r="R690" s="340" t="str">
        <f t="shared" si="21"/>
        <v/>
      </c>
      <c r="S690" s="380" t="str" cm="1">
        <f t="array" ref="S690">_xlfn.IFS(Q690="YES",IF(G690&lt;=Calculator!AS674*97%,"",IF(G690&gt;=Calculator!AS674*97%,ROUNDUP(Calculator!AS674*97%,0),ROUNDUP(Calculator!AS674*97%,0))),Q690="NO","",Q690="NA","",Q690="","")</f>
        <v/>
      </c>
      <c r="T690" s="381" cm="1">
        <f t="array" ref="T690">IF(LEN(F690)=0,2,IF(SUMPRODUCT(($F$19:$F$1518=F690)*($C$19:$C$1518=C690))&gt;1, 1, 0))</f>
        <v>2</v>
      </c>
      <c r="U690" s="381">
        <f t="array" ref="U690">IFERROR(1/SUMPRODUCT(($F$19:$F$1518=F690)*($C$19:$C$1518=C690)), IF(LEN(F690)&gt;0, 1, ""))</f>
        <v>6.6755674232309744E-4</v>
      </c>
      <c r="V690" s="382" t="str">
        <f>IF(H690="","",VALUE(IFERROR(CHOOSE(MATCH(H690,{0,1,2,3,4,5},0),2.5,3.5,4.5,5.5,6.5,7.5),"")))</f>
        <v/>
      </c>
      <c r="W690" s="382" t="str">
        <f>IF(AND(I690="YES",COUNTIFS(F$19:F690,F690,I$19:I690,"YES")=1),1,"")</f>
        <v/>
      </c>
      <c r="Z690" s="32"/>
    </row>
    <row r="691" spans="1:26" x14ac:dyDescent="0.2">
      <c r="A691" s="32" t="str">
        <f t="shared" si="20"/>
        <v xml:space="preserve"> UNIT </v>
      </c>
      <c r="B691" s="130">
        <v>673</v>
      </c>
      <c r="C691" s="197"/>
      <c r="D691" s="398"/>
      <c r="E691" s="398"/>
      <c r="F691" s="398"/>
      <c r="G691" s="399"/>
      <c r="H691" s="398"/>
      <c r="I691" s="400"/>
      <c r="J691" s="400"/>
      <c r="K691" s="401"/>
      <c r="L691" s="398"/>
      <c r="M691" s="398"/>
      <c r="N691" s="398"/>
      <c r="O691" s="402"/>
      <c r="P691" s="402"/>
      <c r="Q691" s="171" t="str">
        <f>Calculator!M675</f>
        <v/>
      </c>
      <c r="R691" s="340" t="str">
        <f t="shared" si="21"/>
        <v/>
      </c>
      <c r="S691" s="380" t="str" cm="1">
        <f t="array" ref="S691">_xlfn.IFS(Q691="YES",IF(G691&lt;=Calculator!AS675*97%,"",IF(G691&gt;=Calculator!AS675*97%,ROUNDUP(Calculator!AS675*97%,0),ROUNDUP(Calculator!AS675*97%,0))),Q691="NO","",Q691="NA","",Q691="","")</f>
        <v/>
      </c>
      <c r="T691" s="381" cm="1">
        <f t="array" ref="T691">IF(LEN(F691)=0,2,IF(SUMPRODUCT(($F$19:$F$1518=F691)*($C$19:$C$1518=C691))&gt;1, 1, 0))</f>
        <v>2</v>
      </c>
      <c r="U691" s="381">
        <f t="array" ref="U691">IFERROR(1/SUMPRODUCT(($F$19:$F$1518=F691)*($C$19:$C$1518=C691)), IF(LEN(F691)&gt;0, 1, ""))</f>
        <v>6.6755674232309744E-4</v>
      </c>
      <c r="V691" s="382" t="str">
        <f>IF(H691="","",VALUE(IFERROR(CHOOSE(MATCH(H691,{0,1,2,3,4,5},0),2.5,3.5,4.5,5.5,6.5,7.5),"")))</f>
        <v/>
      </c>
      <c r="W691" s="382" t="str">
        <f>IF(AND(I691="YES",COUNTIFS(F$19:F691,F691,I$19:I691,"YES")=1),1,"")</f>
        <v/>
      </c>
      <c r="Z691" s="32"/>
    </row>
    <row r="692" spans="1:26" x14ac:dyDescent="0.2">
      <c r="A692" s="32" t="str">
        <f t="shared" si="20"/>
        <v xml:space="preserve"> UNIT </v>
      </c>
      <c r="B692" s="130">
        <v>674</v>
      </c>
      <c r="C692" s="197"/>
      <c r="D692" s="398"/>
      <c r="E692" s="398"/>
      <c r="F692" s="398"/>
      <c r="G692" s="399"/>
      <c r="H692" s="398"/>
      <c r="I692" s="400"/>
      <c r="J692" s="400"/>
      <c r="K692" s="401"/>
      <c r="L692" s="398"/>
      <c r="M692" s="398"/>
      <c r="N692" s="398"/>
      <c r="O692" s="402"/>
      <c r="P692" s="402"/>
      <c r="Q692" s="171" t="str">
        <f>Calculator!M676</f>
        <v/>
      </c>
      <c r="R692" s="340" t="str">
        <f t="shared" si="21"/>
        <v/>
      </c>
      <c r="S692" s="380" t="str" cm="1">
        <f t="array" ref="S692">_xlfn.IFS(Q692="YES",IF(G692&lt;=Calculator!AS676*97%,"",IF(G692&gt;=Calculator!AS676*97%,ROUNDUP(Calculator!AS676*97%,0),ROUNDUP(Calculator!AS676*97%,0))),Q692="NO","",Q692="NA","",Q692="","")</f>
        <v/>
      </c>
      <c r="T692" s="381" cm="1">
        <f t="array" ref="T692">IF(LEN(F692)=0,2,IF(SUMPRODUCT(($F$19:$F$1518=F692)*($C$19:$C$1518=C692))&gt;1, 1, 0))</f>
        <v>2</v>
      </c>
      <c r="U692" s="381">
        <f t="array" ref="U692">IFERROR(1/SUMPRODUCT(($F$19:$F$1518=F692)*($C$19:$C$1518=C692)), IF(LEN(F692)&gt;0, 1, ""))</f>
        <v>6.6755674232309744E-4</v>
      </c>
      <c r="V692" s="382" t="str">
        <f>IF(H692="","",VALUE(IFERROR(CHOOSE(MATCH(H692,{0,1,2,3,4,5},0),2.5,3.5,4.5,5.5,6.5,7.5),"")))</f>
        <v/>
      </c>
      <c r="W692" s="382" t="str">
        <f>IF(AND(I692="YES",COUNTIFS(F$19:F692,F692,I$19:I692,"YES")=1),1,"")</f>
        <v/>
      </c>
      <c r="Z692" s="32"/>
    </row>
    <row r="693" spans="1:26" x14ac:dyDescent="0.2">
      <c r="A693" s="32" t="str">
        <f t="shared" si="20"/>
        <v xml:space="preserve"> UNIT </v>
      </c>
      <c r="B693" s="130">
        <v>675</v>
      </c>
      <c r="C693" s="197"/>
      <c r="D693" s="398"/>
      <c r="E693" s="398"/>
      <c r="F693" s="398"/>
      <c r="G693" s="399"/>
      <c r="H693" s="398"/>
      <c r="I693" s="400"/>
      <c r="J693" s="400"/>
      <c r="K693" s="401"/>
      <c r="L693" s="398"/>
      <c r="M693" s="398"/>
      <c r="N693" s="398"/>
      <c r="O693" s="402"/>
      <c r="P693" s="402"/>
      <c r="Q693" s="171" t="str">
        <f>Calculator!M677</f>
        <v/>
      </c>
      <c r="R693" s="340" t="str">
        <f t="shared" si="21"/>
        <v/>
      </c>
      <c r="S693" s="380" t="str" cm="1">
        <f t="array" ref="S693">_xlfn.IFS(Q693="YES",IF(G693&lt;=Calculator!AS677*97%,"",IF(G693&gt;=Calculator!AS677*97%,ROUNDUP(Calculator!AS677*97%,0),ROUNDUP(Calculator!AS677*97%,0))),Q693="NO","",Q693="NA","",Q693="","")</f>
        <v/>
      </c>
      <c r="T693" s="381" cm="1">
        <f t="array" ref="T693">IF(LEN(F693)=0,2,IF(SUMPRODUCT(($F$19:$F$1518=F693)*($C$19:$C$1518=C693))&gt;1, 1, 0))</f>
        <v>2</v>
      </c>
      <c r="U693" s="381">
        <f t="array" ref="U693">IFERROR(1/SUMPRODUCT(($F$19:$F$1518=F693)*($C$19:$C$1518=C693)), IF(LEN(F693)&gt;0, 1, ""))</f>
        <v>6.6755674232309744E-4</v>
      </c>
      <c r="V693" s="382" t="str">
        <f>IF(H693="","",VALUE(IFERROR(CHOOSE(MATCH(H693,{0,1,2,3,4,5},0),2.5,3.5,4.5,5.5,6.5,7.5),"")))</f>
        <v/>
      </c>
      <c r="W693" s="382" t="str">
        <f>IF(AND(I693="YES",COUNTIFS(F$19:F693,F693,I$19:I693,"YES")=1),1,"")</f>
        <v/>
      </c>
      <c r="Z693" s="32"/>
    </row>
    <row r="694" spans="1:26" x14ac:dyDescent="0.2">
      <c r="A694" s="32" t="str">
        <f t="shared" si="20"/>
        <v xml:space="preserve"> UNIT </v>
      </c>
      <c r="B694" s="130">
        <v>676</v>
      </c>
      <c r="C694" s="197"/>
      <c r="D694" s="398"/>
      <c r="E694" s="398"/>
      <c r="F694" s="398"/>
      <c r="G694" s="399"/>
      <c r="H694" s="398"/>
      <c r="I694" s="400"/>
      <c r="J694" s="400"/>
      <c r="K694" s="401"/>
      <c r="L694" s="398"/>
      <c r="M694" s="398"/>
      <c r="N694" s="398"/>
      <c r="O694" s="402"/>
      <c r="P694" s="402"/>
      <c r="Q694" s="171" t="str">
        <f>Calculator!M678</f>
        <v/>
      </c>
      <c r="R694" s="340" t="str">
        <f t="shared" si="21"/>
        <v/>
      </c>
      <c r="S694" s="380" t="str" cm="1">
        <f t="array" ref="S694">_xlfn.IFS(Q694="YES",IF(G694&lt;=Calculator!AS678*97%,"",IF(G694&gt;=Calculator!AS678*97%,ROUNDUP(Calculator!AS678*97%,0),ROUNDUP(Calculator!AS678*97%,0))),Q694="NO","",Q694="NA","",Q694="","")</f>
        <v/>
      </c>
      <c r="T694" s="381" cm="1">
        <f t="array" ref="T694">IF(LEN(F694)=0,2,IF(SUMPRODUCT(($F$19:$F$1518=F694)*($C$19:$C$1518=C694))&gt;1, 1, 0))</f>
        <v>2</v>
      </c>
      <c r="U694" s="381">
        <f t="array" ref="U694">IFERROR(1/SUMPRODUCT(($F$19:$F$1518=F694)*($C$19:$C$1518=C694)), IF(LEN(F694)&gt;0, 1, ""))</f>
        <v>6.6755674232309744E-4</v>
      </c>
      <c r="V694" s="382" t="str">
        <f>IF(H694="","",VALUE(IFERROR(CHOOSE(MATCH(H694,{0,1,2,3,4,5},0),2.5,3.5,4.5,5.5,6.5,7.5),"")))</f>
        <v/>
      </c>
      <c r="W694" s="382" t="str">
        <f>IF(AND(I694="YES",COUNTIFS(F$19:F694,F694,I$19:I694,"YES")=1),1,"")</f>
        <v/>
      </c>
      <c r="Z694" s="32"/>
    </row>
    <row r="695" spans="1:26" x14ac:dyDescent="0.2">
      <c r="A695" s="32" t="str">
        <f t="shared" si="20"/>
        <v xml:space="preserve"> UNIT </v>
      </c>
      <c r="B695" s="130">
        <v>677</v>
      </c>
      <c r="C695" s="197"/>
      <c r="D695" s="398"/>
      <c r="E695" s="398"/>
      <c r="F695" s="398"/>
      <c r="G695" s="399"/>
      <c r="H695" s="398"/>
      <c r="I695" s="400"/>
      <c r="J695" s="400"/>
      <c r="K695" s="401"/>
      <c r="L695" s="398"/>
      <c r="M695" s="398"/>
      <c r="N695" s="398"/>
      <c r="O695" s="402"/>
      <c r="P695" s="402"/>
      <c r="Q695" s="171" t="str">
        <f>Calculator!M679</f>
        <v/>
      </c>
      <c r="R695" s="340" t="str">
        <f t="shared" si="21"/>
        <v/>
      </c>
      <c r="S695" s="380" t="str" cm="1">
        <f t="array" ref="S695">_xlfn.IFS(Q695="YES",IF(G695&lt;=Calculator!AS679*97%,"",IF(G695&gt;=Calculator!AS679*97%,ROUNDUP(Calculator!AS679*97%,0),ROUNDUP(Calculator!AS679*97%,0))),Q695="NO","",Q695="NA","",Q695="","")</f>
        <v/>
      </c>
      <c r="T695" s="381" cm="1">
        <f t="array" ref="T695">IF(LEN(F695)=0,2,IF(SUMPRODUCT(($F$19:$F$1518=F695)*($C$19:$C$1518=C695))&gt;1, 1, 0))</f>
        <v>2</v>
      </c>
      <c r="U695" s="381">
        <f t="array" ref="U695">IFERROR(1/SUMPRODUCT(($F$19:$F$1518=F695)*($C$19:$C$1518=C695)), IF(LEN(F695)&gt;0, 1, ""))</f>
        <v>6.6755674232309744E-4</v>
      </c>
      <c r="V695" s="382" t="str">
        <f>IF(H695="","",VALUE(IFERROR(CHOOSE(MATCH(H695,{0,1,2,3,4,5},0),2.5,3.5,4.5,5.5,6.5,7.5),"")))</f>
        <v/>
      </c>
      <c r="W695" s="382" t="str">
        <f>IF(AND(I695="YES",COUNTIFS(F$19:F695,F695,I$19:I695,"YES")=1),1,"")</f>
        <v/>
      </c>
      <c r="Z695" s="32"/>
    </row>
    <row r="696" spans="1:26" x14ac:dyDescent="0.2">
      <c r="A696" s="32" t="str">
        <f t="shared" si="20"/>
        <v xml:space="preserve"> UNIT </v>
      </c>
      <c r="B696" s="130">
        <v>678</v>
      </c>
      <c r="C696" s="197"/>
      <c r="D696" s="398"/>
      <c r="E696" s="398"/>
      <c r="F696" s="398"/>
      <c r="G696" s="399"/>
      <c r="H696" s="398"/>
      <c r="I696" s="400"/>
      <c r="J696" s="400"/>
      <c r="K696" s="401"/>
      <c r="L696" s="398"/>
      <c r="M696" s="398"/>
      <c r="N696" s="398"/>
      <c r="O696" s="402"/>
      <c r="P696" s="402"/>
      <c r="Q696" s="171" t="str">
        <f>Calculator!M680</f>
        <v/>
      </c>
      <c r="R696" s="340" t="str">
        <f t="shared" si="21"/>
        <v/>
      </c>
      <c r="S696" s="380" t="str" cm="1">
        <f t="array" ref="S696">_xlfn.IFS(Q696="YES",IF(G696&lt;=Calculator!AS680*97%,"",IF(G696&gt;=Calculator!AS680*97%,ROUNDUP(Calculator!AS680*97%,0),ROUNDUP(Calculator!AS680*97%,0))),Q696="NO","",Q696="NA","",Q696="","")</f>
        <v/>
      </c>
      <c r="T696" s="381" cm="1">
        <f t="array" ref="T696">IF(LEN(F696)=0,2,IF(SUMPRODUCT(($F$19:$F$1518=F696)*($C$19:$C$1518=C696))&gt;1, 1, 0))</f>
        <v>2</v>
      </c>
      <c r="U696" s="381">
        <f t="array" ref="U696">IFERROR(1/SUMPRODUCT(($F$19:$F$1518=F696)*($C$19:$C$1518=C696)), IF(LEN(F696)&gt;0, 1, ""))</f>
        <v>6.6755674232309744E-4</v>
      </c>
      <c r="V696" s="382" t="str">
        <f>IF(H696="","",VALUE(IFERROR(CHOOSE(MATCH(H696,{0,1,2,3,4,5},0),2.5,3.5,4.5,5.5,6.5,7.5),"")))</f>
        <v/>
      </c>
      <c r="W696" s="382" t="str">
        <f>IF(AND(I696="YES",COUNTIFS(F$19:F696,F696,I$19:I696,"YES")=1),1,"")</f>
        <v/>
      </c>
      <c r="Z696" s="32"/>
    </row>
    <row r="697" spans="1:26" x14ac:dyDescent="0.2">
      <c r="A697" s="32" t="str">
        <f t="shared" si="20"/>
        <v xml:space="preserve"> UNIT </v>
      </c>
      <c r="B697" s="130">
        <v>679</v>
      </c>
      <c r="C697" s="197"/>
      <c r="D697" s="398"/>
      <c r="E697" s="398"/>
      <c r="F697" s="398"/>
      <c r="G697" s="399"/>
      <c r="H697" s="398"/>
      <c r="I697" s="400"/>
      <c r="J697" s="400"/>
      <c r="K697" s="401"/>
      <c r="L697" s="398"/>
      <c r="M697" s="398"/>
      <c r="N697" s="398"/>
      <c r="O697" s="402"/>
      <c r="P697" s="402"/>
      <c r="Q697" s="171" t="str">
        <f>Calculator!M681</f>
        <v/>
      </c>
      <c r="R697" s="340" t="str">
        <f t="shared" si="21"/>
        <v/>
      </c>
      <c r="S697" s="380" t="str" cm="1">
        <f t="array" ref="S697">_xlfn.IFS(Q697="YES",IF(G697&lt;=Calculator!AS681*97%,"",IF(G697&gt;=Calculator!AS681*97%,ROUNDUP(Calculator!AS681*97%,0),ROUNDUP(Calculator!AS681*97%,0))),Q697="NO","",Q697="NA","",Q697="","")</f>
        <v/>
      </c>
      <c r="T697" s="381" cm="1">
        <f t="array" ref="T697">IF(LEN(F697)=0,2,IF(SUMPRODUCT(($F$19:$F$1518=F697)*($C$19:$C$1518=C697))&gt;1, 1, 0))</f>
        <v>2</v>
      </c>
      <c r="U697" s="381">
        <f t="array" ref="U697">IFERROR(1/SUMPRODUCT(($F$19:$F$1518=F697)*($C$19:$C$1518=C697)), IF(LEN(F697)&gt;0, 1, ""))</f>
        <v>6.6755674232309744E-4</v>
      </c>
      <c r="V697" s="382" t="str">
        <f>IF(H697="","",VALUE(IFERROR(CHOOSE(MATCH(H697,{0,1,2,3,4,5},0),2.5,3.5,4.5,5.5,6.5,7.5),"")))</f>
        <v/>
      </c>
      <c r="W697" s="382" t="str">
        <f>IF(AND(I697="YES",COUNTIFS(F$19:F697,F697,I$19:I697,"YES")=1),1,"")</f>
        <v/>
      </c>
      <c r="Z697" s="32"/>
    </row>
    <row r="698" spans="1:26" x14ac:dyDescent="0.2">
      <c r="A698" s="32" t="str">
        <f t="shared" si="20"/>
        <v xml:space="preserve"> UNIT </v>
      </c>
      <c r="B698" s="130">
        <v>680</v>
      </c>
      <c r="C698" s="197"/>
      <c r="D698" s="398"/>
      <c r="E698" s="398"/>
      <c r="F698" s="398"/>
      <c r="G698" s="399"/>
      <c r="H698" s="398"/>
      <c r="I698" s="400"/>
      <c r="J698" s="400"/>
      <c r="K698" s="401"/>
      <c r="L698" s="398"/>
      <c r="M698" s="398"/>
      <c r="N698" s="398"/>
      <c r="O698" s="402"/>
      <c r="P698" s="402"/>
      <c r="Q698" s="171" t="str">
        <f>Calculator!M682</f>
        <v/>
      </c>
      <c r="R698" s="340" t="str">
        <f t="shared" si="21"/>
        <v/>
      </c>
      <c r="S698" s="380" t="str" cm="1">
        <f t="array" ref="S698">_xlfn.IFS(Q698="YES",IF(G698&lt;=Calculator!AS682*97%,"",IF(G698&gt;=Calculator!AS682*97%,ROUNDUP(Calculator!AS682*97%,0),ROUNDUP(Calculator!AS682*97%,0))),Q698="NO","",Q698="NA","",Q698="","")</f>
        <v/>
      </c>
      <c r="T698" s="381" cm="1">
        <f t="array" ref="T698">IF(LEN(F698)=0,2,IF(SUMPRODUCT(($F$19:$F$1518=F698)*($C$19:$C$1518=C698))&gt;1, 1, 0))</f>
        <v>2</v>
      </c>
      <c r="U698" s="381">
        <f t="array" ref="U698">IFERROR(1/SUMPRODUCT(($F$19:$F$1518=F698)*($C$19:$C$1518=C698)), IF(LEN(F698)&gt;0, 1, ""))</f>
        <v>6.6755674232309744E-4</v>
      </c>
      <c r="V698" s="382" t="str">
        <f>IF(H698="","",VALUE(IFERROR(CHOOSE(MATCH(H698,{0,1,2,3,4,5},0),2.5,3.5,4.5,5.5,6.5,7.5),"")))</f>
        <v/>
      </c>
      <c r="W698" s="382" t="str">
        <f>IF(AND(I698="YES",COUNTIFS(F$19:F698,F698,I$19:I698,"YES")=1),1,"")</f>
        <v/>
      </c>
      <c r="Z698" s="32"/>
    </row>
    <row r="699" spans="1:26" x14ac:dyDescent="0.2">
      <c r="A699" s="32" t="str">
        <f t="shared" si="20"/>
        <v xml:space="preserve"> UNIT </v>
      </c>
      <c r="B699" s="130">
        <v>681</v>
      </c>
      <c r="C699" s="197"/>
      <c r="D699" s="398"/>
      <c r="E699" s="398"/>
      <c r="F699" s="398"/>
      <c r="G699" s="399"/>
      <c r="H699" s="398"/>
      <c r="I699" s="400"/>
      <c r="J699" s="400"/>
      <c r="K699" s="401"/>
      <c r="L699" s="398"/>
      <c r="M699" s="398"/>
      <c r="N699" s="398"/>
      <c r="O699" s="402"/>
      <c r="P699" s="402"/>
      <c r="Q699" s="171" t="str">
        <f>Calculator!M683</f>
        <v/>
      </c>
      <c r="R699" s="340" t="str">
        <f t="shared" si="21"/>
        <v/>
      </c>
      <c r="S699" s="380" t="str" cm="1">
        <f t="array" ref="S699">_xlfn.IFS(Q699="YES",IF(G699&lt;=Calculator!AS683*97%,"",IF(G699&gt;=Calculator!AS683*97%,ROUNDUP(Calculator!AS683*97%,0),ROUNDUP(Calculator!AS683*97%,0))),Q699="NO","",Q699="NA","",Q699="","")</f>
        <v/>
      </c>
      <c r="T699" s="381" cm="1">
        <f t="array" ref="T699">IF(LEN(F699)=0,2,IF(SUMPRODUCT(($F$19:$F$1518=F699)*($C$19:$C$1518=C699))&gt;1, 1, 0))</f>
        <v>2</v>
      </c>
      <c r="U699" s="381">
        <f t="array" ref="U699">IFERROR(1/SUMPRODUCT(($F$19:$F$1518=F699)*($C$19:$C$1518=C699)), IF(LEN(F699)&gt;0, 1, ""))</f>
        <v>6.6755674232309744E-4</v>
      </c>
      <c r="V699" s="382" t="str">
        <f>IF(H699="","",VALUE(IFERROR(CHOOSE(MATCH(H699,{0,1,2,3,4,5},0),2.5,3.5,4.5,5.5,6.5,7.5),"")))</f>
        <v/>
      </c>
      <c r="W699" s="382" t="str">
        <f>IF(AND(I699="YES",COUNTIFS(F$19:F699,F699,I$19:I699,"YES")=1),1,"")</f>
        <v/>
      </c>
      <c r="Z699" s="32"/>
    </row>
    <row r="700" spans="1:26" x14ac:dyDescent="0.2">
      <c r="A700" s="32" t="str">
        <f t="shared" si="20"/>
        <v xml:space="preserve"> UNIT </v>
      </c>
      <c r="B700" s="130">
        <v>682</v>
      </c>
      <c r="C700" s="197"/>
      <c r="D700" s="398"/>
      <c r="E700" s="398"/>
      <c r="F700" s="398"/>
      <c r="G700" s="399"/>
      <c r="H700" s="398"/>
      <c r="I700" s="400"/>
      <c r="J700" s="400"/>
      <c r="K700" s="401"/>
      <c r="L700" s="398"/>
      <c r="M700" s="398"/>
      <c r="N700" s="398"/>
      <c r="O700" s="402"/>
      <c r="P700" s="402"/>
      <c r="Q700" s="171" t="str">
        <f>Calculator!M684</f>
        <v/>
      </c>
      <c r="R700" s="340" t="str">
        <f t="shared" si="21"/>
        <v/>
      </c>
      <c r="S700" s="380" t="str" cm="1">
        <f t="array" ref="S700">_xlfn.IFS(Q700="YES",IF(G700&lt;=Calculator!AS684*97%,"",IF(G700&gt;=Calculator!AS684*97%,ROUNDUP(Calculator!AS684*97%,0),ROUNDUP(Calculator!AS684*97%,0))),Q700="NO","",Q700="NA","",Q700="","")</f>
        <v/>
      </c>
      <c r="T700" s="381" cm="1">
        <f t="array" ref="T700">IF(LEN(F700)=0,2,IF(SUMPRODUCT(($F$19:$F$1518=F700)*($C$19:$C$1518=C700))&gt;1, 1, 0))</f>
        <v>2</v>
      </c>
      <c r="U700" s="381">
        <f t="array" ref="U700">IFERROR(1/SUMPRODUCT(($F$19:$F$1518=F700)*($C$19:$C$1518=C700)), IF(LEN(F700)&gt;0, 1, ""))</f>
        <v>6.6755674232309744E-4</v>
      </c>
      <c r="V700" s="382" t="str">
        <f>IF(H700="","",VALUE(IFERROR(CHOOSE(MATCH(H700,{0,1,2,3,4,5},0),2.5,3.5,4.5,5.5,6.5,7.5),"")))</f>
        <v/>
      </c>
      <c r="W700" s="382" t="str">
        <f>IF(AND(I700="YES",COUNTIFS(F$19:F700,F700,I$19:I700,"YES")=1),1,"")</f>
        <v/>
      </c>
      <c r="Z700" s="32"/>
    </row>
    <row r="701" spans="1:26" x14ac:dyDescent="0.2">
      <c r="A701" s="32" t="str">
        <f t="shared" si="20"/>
        <v xml:space="preserve"> UNIT </v>
      </c>
      <c r="B701" s="130">
        <v>683</v>
      </c>
      <c r="C701" s="197"/>
      <c r="D701" s="398"/>
      <c r="E701" s="398"/>
      <c r="F701" s="398"/>
      <c r="G701" s="399"/>
      <c r="H701" s="398"/>
      <c r="I701" s="400"/>
      <c r="J701" s="400"/>
      <c r="K701" s="401"/>
      <c r="L701" s="398"/>
      <c r="M701" s="398"/>
      <c r="N701" s="398"/>
      <c r="O701" s="402"/>
      <c r="P701" s="402"/>
      <c r="Q701" s="171" t="str">
        <f>Calculator!M685</f>
        <v/>
      </c>
      <c r="R701" s="340" t="str">
        <f t="shared" si="21"/>
        <v/>
      </c>
      <c r="S701" s="380" t="str" cm="1">
        <f t="array" ref="S701">_xlfn.IFS(Q701="YES",IF(G701&lt;=Calculator!AS685*97%,"",IF(G701&gt;=Calculator!AS685*97%,ROUNDUP(Calculator!AS685*97%,0),ROUNDUP(Calculator!AS685*97%,0))),Q701="NO","",Q701="NA","",Q701="","")</f>
        <v/>
      </c>
      <c r="T701" s="381" cm="1">
        <f t="array" ref="T701">IF(LEN(F701)=0,2,IF(SUMPRODUCT(($F$19:$F$1518=F701)*($C$19:$C$1518=C701))&gt;1, 1, 0))</f>
        <v>2</v>
      </c>
      <c r="U701" s="381">
        <f t="array" ref="U701">IFERROR(1/SUMPRODUCT(($F$19:$F$1518=F701)*($C$19:$C$1518=C701)), IF(LEN(F701)&gt;0, 1, ""))</f>
        <v>6.6755674232309744E-4</v>
      </c>
      <c r="V701" s="382" t="str">
        <f>IF(H701="","",VALUE(IFERROR(CHOOSE(MATCH(H701,{0,1,2,3,4,5},0),2.5,3.5,4.5,5.5,6.5,7.5),"")))</f>
        <v/>
      </c>
      <c r="W701" s="382" t="str">
        <f>IF(AND(I701="YES",COUNTIFS(F$19:F701,F701,I$19:I701,"YES")=1),1,"")</f>
        <v/>
      </c>
      <c r="Z701" s="32"/>
    </row>
    <row r="702" spans="1:26" x14ac:dyDescent="0.2">
      <c r="A702" s="32" t="str">
        <f t="shared" si="20"/>
        <v xml:space="preserve"> UNIT </v>
      </c>
      <c r="B702" s="130">
        <v>684</v>
      </c>
      <c r="C702" s="197"/>
      <c r="D702" s="398"/>
      <c r="E702" s="398"/>
      <c r="F702" s="398"/>
      <c r="G702" s="399"/>
      <c r="H702" s="398"/>
      <c r="I702" s="400"/>
      <c r="J702" s="400"/>
      <c r="K702" s="401"/>
      <c r="L702" s="398"/>
      <c r="M702" s="398"/>
      <c r="N702" s="398"/>
      <c r="O702" s="402"/>
      <c r="P702" s="402"/>
      <c r="Q702" s="171" t="str">
        <f>Calculator!M686</f>
        <v/>
      </c>
      <c r="R702" s="340" t="str">
        <f t="shared" si="21"/>
        <v/>
      </c>
      <c r="S702" s="380" t="str" cm="1">
        <f t="array" ref="S702">_xlfn.IFS(Q702="YES",IF(G702&lt;=Calculator!AS686*97%,"",IF(G702&gt;=Calculator!AS686*97%,ROUNDUP(Calculator!AS686*97%,0),ROUNDUP(Calculator!AS686*97%,0))),Q702="NO","",Q702="NA","",Q702="","")</f>
        <v/>
      </c>
      <c r="T702" s="381" cm="1">
        <f t="array" ref="T702">IF(LEN(F702)=0,2,IF(SUMPRODUCT(($F$19:$F$1518=F702)*($C$19:$C$1518=C702))&gt;1, 1, 0))</f>
        <v>2</v>
      </c>
      <c r="U702" s="381">
        <f t="array" ref="U702">IFERROR(1/SUMPRODUCT(($F$19:$F$1518=F702)*($C$19:$C$1518=C702)), IF(LEN(F702)&gt;0, 1, ""))</f>
        <v>6.6755674232309744E-4</v>
      </c>
      <c r="V702" s="382" t="str">
        <f>IF(H702="","",VALUE(IFERROR(CHOOSE(MATCH(H702,{0,1,2,3,4,5},0),2.5,3.5,4.5,5.5,6.5,7.5),"")))</f>
        <v/>
      </c>
      <c r="W702" s="382" t="str">
        <f>IF(AND(I702="YES",COUNTIFS(F$19:F702,F702,I$19:I702,"YES")=1),1,"")</f>
        <v/>
      </c>
      <c r="Z702" s="32"/>
    </row>
    <row r="703" spans="1:26" x14ac:dyDescent="0.2">
      <c r="A703" s="32" t="str">
        <f t="shared" si="20"/>
        <v xml:space="preserve"> UNIT </v>
      </c>
      <c r="B703" s="130">
        <v>685</v>
      </c>
      <c r="C703" s="197"/>
      <c r="D703" s="398"/>
      <c r="E703" s="398"/>
      <c r="F703" s="398"/>
      <c r="G703" s="399"/>
      <c r="H703" s="398"/>
      <c r="I703" s="400"/>
      <c r="J703" s="400"/>
      <c r="K703" s="401"/>
      <c r="L703" s="398"/>
      <c r="M703" s="398"/>
      <c r="N703" s="398"/>
      <c r="O703" s="402"/>
      <c r="P703" s="402"/>
      <c r="Q703" s="171" t="str">
        <f>Calculator!M687</f>
        <v/>
      </c>
      <c r="R703" s="340" t="str">
        <f t="shared" si="21"/>
        <v/>
      </c>
      <c r="S703" s="380" t="str" cm="1">
        <f t="array" ref="S703">_xlfn.IFS(Q703="YES",IF(G703&lt;=Calculator!AS687*97%,"",IF(G703&gt;=Calculator!AS687*97%,ROUNDUP(Calculator!AS687*97%,0),ROUNDUP(Calculator!AS687*97%,0))),Q703="NO","",Q703="NA","",Q703="","")</f>
        <v/>
      </c>
      <c r="T703" s="381" cm="1">
        <f t="array" ref="T703">IF(LEN(F703)=0,2,IF(SUMPRODUCT(($F$19:$F$1518=F703)*($C$19:$C$1518=C703))&gt;1, 1, 0))</f>
        <v>2</v>
      </c>
      <c r="U703" s="381">
        <f t="array" ref="U703">IFERROR(1/SUMPRODUCT(($F$19:$F$1518=F703)*($C$19:$C$1518=C703)), IF(LEN(F703)&gt;0, 1, ""))</f>
        <v>6.6755674232309744E-4</v>
      </c>
      <c r="V703" s="382" t="str">
        <f>IF(H703="","",VALUE(IFERROR(CHOOSE(MATCH(H703,{0,1,2,3,4,5},0),2.5,3.5,4.5,5.5,6.5,7.5),"")))</f>
        <v/>
      </c>
      <c r="W703" s="382" t="str">
        <f>IF(AND(I703="YES",COUNTIFS(F$19:F703,F703,I$19:I703,"YES")=1),1,"")</f>
        <v/>
      </c>
      <c r="Z703" s="32"/>
    </row>
    <row r="704" spans="1:26" x14ac:dyDescent="0.2">
      <c r="A704" s="32" t="str">
        <f t="shared" si="20"/>
        <v xml:space="preserve"> UNIT </v>
      </c>
      <c r="B704" s="130">
        <v>686</v>
      </c>
      <c r="C704" s="197"/>
      <c r="D704" s="398"/>
      <c r="E704" s="398"/>
      <c r="F704" s="398"/>
      <c r="G704" s="399"/>
      <c r="H704" s="398"/>
      <c r="I704" s="400"/>
      <c r="J704" s="400"/>
      <c r="K704" s="401"/>
      <c r="L704" s="398"/>
      <c r="M704" s="398"/>
      <c r="N704" s="398"/>
      <c r="O704" s="402"/>
      <c r="P704" s="402"/>
      <c r="Q704" s="171" t="str">
        <f>Calculator!M688</f>
        <v/>
      </c>
      <c r="R704" s="340" t="str">
        <f t="shared" si="21"/>
        <v/>
      </c>
      <c r="S704" s="380" t="str" cm="1">
        <f t="array" ref="S704">_xlfn.IFS(Q704="YES",IF(G704&lt;=Calculator!AS688*97%,"",IF(G704&gt;=Calculator!AS688*97%,ROUNDUP(Calculator!AS688*97%,0),ROUNDUP(Calculator!AS688*97%,0))),Q704="NO","",Q704="NA","",Q704="","")</f>
        <v/>
      </c>
      <c r="T704" s="381" cm="1">
        <f t="array" ref="T704">IF(LEN(F704)=0,2,IF(SUMPRODUCT(($F$19:$F$1518=F704)*($C$19:$C$1518=C704))&gt;1, 1, 0))</f>
        <v>2</v>
      </c>
      <c r="U704" s="381">
        <f t="array" ref="U704">IFERROR(1/SUMPRODUCT(($F$19:$F$1518=F704)*($C$19:$C$1518=C704)), IF(LEN(F704)&gt;0, 1, ""))</f>
        <v>6.6755674232309744E-4</v>
      </c>
      <c r="V704" s="382" t="str">
        <f>IF(H704="","",VALUE(IFERROR(CHOOSE(MATCH(H704,{0,1,2,3,4,5},0),2.5,3.5,4.5,5.5,6.5,7.5),"")))</f>
        <v/>
      </c>
      <c r="W704" s="382" t="str">
        <f>IF(AND(I704="YES",COUNTIFS(F$19:F704,F704,I$19:I704,"YES")=1),1,"")</f>
        <v/>
      </c>
      <c r="Z704" s="32"/>
    </row>
    <row r="705" spans="1:26" x14ac:dyDescent="0.2">
      <c r="A705" s="32" t="str">
        <f t="shared" si="20"/>
        <v xml:space="preserve"> UNIT </v>
      </c>
      <c r="B705" s="130">
        <v>687</v>
      </c>
      <c r="C705" s="197"/>
      <c r="D705" s="398"/>
      <c r="E705" s="398"/>
      <c r="F705" s="398"/>
      <c r="G705" s="399"/>
      <c r="H705" s="398"/>
      <c r="I705" s="400"/>
      <c r="J705" s="400"/>
      <c r="K705" s="401"/>
      <c r="L705" s="398"/>
      <c r="M705" s="398"/>
      <c r="N705" s="398"/>
      <c r="O705" s="402"/>
      <c r="P705" s="402"/>
      <c r="Q705" s="171" t="str">
        <f>Calculator!M689</f>
        <v/>
      </c>
      <c r="R705" s="340" t="str">
        <f t="shared" si="21"/>
        <v/>
      </c>
      <c r="S705" s="380" t="str" cm="1">
        <f t="array" ref="S705">_xlfn.IFS(Q705="YES",IF(G705&lt;=Calculator!AS689*97%,"",IF(G705&gt;=Calculator!AS689*97%,ROUNDUP(Calculator!AS689*97%,0),ROUNDUP(Calculator!AS689*97%,0))),Q705="NO","",Q705="NA","",Q705="","")</f>
        <v/>
      </c>
      <c r="T705" s="381" cm="1">
        <f t="array" ref="T705">IF(LEN(F705)=0,2,IF(SUMPRODUCT(($F$19:$F$1518=F705)*($C$19:$C$1518=C705))&gt;1, 1, 0))</f>
        <v>2</v>
      </c>
      <c r="U705" s="381">
        <f t="array" ref="U705">IFERROR(1/SUMPRODUCT(($F$19:$F$1518=F705)*($C$19:$C$1518=C705)), IF(LEN(F705)&gt;0, 1, ""))</f>
        <v>6.6755674232309744E-4</v>
      </c>
      <c r="V705" s="382" t="str">
        <f>IF(H705="","",VALUE(IFERROR(CHOOSE(MATCH(H705,{0,1,2,3,4,5},0),2.5,3.5,4.5,5.5,6.5,7.5),"")))</f>
        <v/>
      </c>
      <c r="W705" s="382" t="str">
        <f>IF(AND(I705="YES",COUNTIFS(F$19:F705,F705,I$19:I705,"YES")=1),1,"")</f>
        <v/>
      </c>
      <c r="Z705" s="32"/>
    </row>
    <row r="706" spans="1:26" x14ac:dyDescent="0.2">
      <c r="A706" s="32" t="str">
        <f t="shared" si="20"/>
        <v xml:space="preserve"> UNIT </v>
      </c>
      <c r="B706" s="130">
        <v>688</v>
      </c>
      <c r="C706" s="197"/>
      <c r="D706" s="398"/>
      <c r="E706" s="398"/>
      <c r="F706" s="398"/>
      <c r="G706" s="399"/>
      <c r="H706" s="398"/>
      <c r="I706" s="400"/>
      <c r="J706" s="400"/>
      <c r="K706" s="401"/>
      <c r="L706" s="398"/>
      <c r="M706" s="398"/>
      <c r="N706" s="398"/>
      <c r="O706" s="402"/>
      <c r="P706" s="402"/>
      <c r="Q706" s="171" t="str">
        <f>Calculator!M690</f>
        <v/>
      </c>
      <c r="R706" s="340" t="str">
        <f t="shared" si="21"/>
        <v/>
      </c>
      <c r="S706" s="380" t="str" cm="1">
        <f t="array" ref="S706">_xlfn.IFS(Q706="YES",IF(G706&lt;=Calculator!AS690*97%,"",IF(G706&gt;=Calculator!AS690*97%,ROUNDUP(Calculator!AS690*97%,0),ROUNDUP(Calculator!AS690*97%,0))),Q706="NO","",Q706="NA","",Q706="","")</f>
        <v/>
      </c>
      <c r="T706" s="381" cm="1">
        <f t="array" ref="T706">IF(LEN(F706)=0,2,IF(SUMPRODUCT(($F$19:$F$1518=F706)*($C$19:$C$1518=C706))&gt;1, 1, 0))</f>
        <v>2</v>
      </c>
      <c r="U706" s="381">
        <f t="array" ref="U706">IFERROR(1/SUMPRODUCT(($F$19:$F$1518=F706)*($C$19:$C$1518=C706)), IF(LEN(F706)&gt;0, 1, ""))</f>
        <v>6.6755674232309744E-4</v>
      </c>
      <c r="V706" s="382" t="str">
        <f>IF(H706="","",VALUE(IFERROR(CHOOSE(MATCH(H706,{0,1,2,3,4,5},0),2.5,3.5,4.5,5.5,6.5,7.5),"")))</f>
        <v/>
      </c>
      <c r="W706" s="382" t="str">
        <f>IF(AND(I706="YES",COUNTIFS(F$19:F706,F706,I$19:I706,"YES")=1),1,"")</f>
        <v/>
      </c>
      <c r="Z706" s="32"/>
    </row>
    <row r="707" spans="1:26" x14ac:dyDescent="0.2">
      <c r="A707" s="32" t="str">
        <f t="shared" si="20"/>
        <v xml:space="preserve"> UNIT </v>
      </c>
      <c r="B707" s="130">
        <v>689</v>
      </c>
      <c r="C707" s="197"/>
      <c r="D707" s="398"/>
      <c r="E707" s="398"/>
      <c r="F707" s="398"/>
      <c r="G707" s="399"/>
      <c r="H707" s="398"/>
      <c r="I707" s="400"/>
      <c r="J707" s="400"/>
      <c r="K707" s="401"/>
      <c r="L707" s="398"/>
      <c r="M707" s="398"/>
      <c r="N707" s="398"/>
      <c r="O707" s="402"/>
      <c r="P707" s="402"/>
      <c r="Q707" s="171" t="str">
        <f>Calculator!M691</f>
        <v/>
      </c>
      <c r="R707" s="340" t="str">
        <f t="shared" si="21"/>
        <v/>
      </c>
      <c r="S707" s="380" t="str" cm="1">
        <f t="array" ref="S707">_xlfn.IFS(Q707="YES",IF(G707&lt;=Calculator!AS691*97%,"",IF(G707&gt;=Calculator!AS691*97%,ROUNDUP(Calculator!AS691*97%,0),ROUNDUP(Calculator!AS691*97%,0))),Q707="NO","",Q707="NA","",Q707="","")</f>
        <v/>
      </c>
      <c r="T707" s="381" cm="1">
        <f t="array" ref="T707">IF(LEN(F707)=0,2,IF(SUMPRODUCT(($F$19:$F$1518=F707)*($C$19:$C$1518=C707))&gt;1, 1, 0))</f>
        <v>2</v>
      </c>
      <c r="U707" s="381">
        <f t="array" ref="U707">IFERROR(1/SUMPRODUCT(($F$19:$F$1518=F707)*($C$19:$C$1518=C707)), IF(LEN(F707)&gt;0, 1, ""))</f>
        <v>6.6755674232309744E-4</v>
      </c>
      <c r="V707" s="382" t="str">
        <f>IF(H707="","",VALUE(IFERROR(CHOOSE(MATCH(H707,{0,1,2,3,4,5},0),2.5,3.5,4.5,5.5,6.5,7.5),"")))</f>
        <v/>
      </c>
      <c r="W707" s="382" t="str">
        <f>IF(AND(I707="YES",COUNTIFS(F$19:F707,F707,I$19:I707,"YES")=1),1,"")</f>
        <v/>
      </c>
      <c r="Z707" s="32"/>
    </row>
    <row r="708" spans="1:26" x14ac:dyDescent="0.2">
      <c r="A708" s="32" t="str">
        <f t="shared" si="20"/>
        <v xml:space="preserve"> UNIT </v>
      </c>
      <c r="B708" s="130">
        <v>690</v>
      </c>
      <c r="C708" s="197"/>
      <c r="D708" s="398"/>
      <c r="E708" s="398"/>
      <c r="F708" s="398"/>
      <c r="G708" s="399"/>
      <c r="H708" s="398"/>
      <c r="I708" s="400"/>
      <c r="J708" s="400"/>
      <c r="K708" s="401"/>
      <c r="L708" s="398"/>
      <c r="M708" s="398"/>
      <c r="N708" s="398"/>
      <c r="O708" s="402"/>
      <c r="P708" s="402"/>
      <c r="Q708" s="171" t="str">
        <f>Calculator!M692</f>
        <v/>
      </c>
      <c r="R708" s="340" t="str">
        <f t="shared" si="21"/>
        <v/>
      </c>
      <c r="S708" s="380" t="str" cm="1">
        <f t="array" ref="S708">_xlfn.IFS(Q708="YES",IF(G708&lt;=Calculator!AS692*97%,"",IF(G708&gt;=Calculator!AS692*97%,ROUNDUP(Calculator!AS692*97%,0),ROUNDUP(Calculator!AS692*97%,0))),Q708="NO","",Q708="NA","",Q708="","")</f>
        <v/>
      </c>
      <c r="T708" s="381" cm="1">
        <f t="array" ref="T708">IF(LEN(F708)=0,2,IF(SUMPRODUCT(($F$19:$F$1518=F708)*($C$19:$C$1518=C708))&gt;1, 1, 0))</f>
        <v>2</v>
      </c>
      <c r="U708" s="381">
        <f t="array" ref="U708">IFERROR(1/SUMPRODUCT(($F$19:$F$1518=F708)*($C$19:$C$1518=C708)), IF(LEN(F708)&gt;0, 1, ""))</f>
        <v>6.6755674232309744E-4</v>
      </c>
      <c r="V708" s="382" t="str">
        <f>IF(H708="","",VALUE(IFERROR(CHOOSE(MATCH(H708,{0,1,2,3,4,5},0),2.5,3.5,4.5,5.5,6.5,7.5),"")))</f>
        <v/>
      </c>
      <c r="W708" s="382" t="str">
        <f>IF(AND(I708="YES",COUNTIFS(F$19:F708,F708,I$19:I708,"YES")=1),1,"")</f>
        <v/>
      </c>
      <c r="Z708" s="32"/>
    </row>
    <row r="709" spans="1:26" x14ac:dyDescent="0.2">
      <c r="A709" s="32" t="str">
        <f t="shared" si="20"/>
        <v xml:space="preserve"> UNIT </v>
      </c>
      <c r="B709" s="130">
        <v>691</v>
      </c>
      <c r="C709" s="197"/>
      <c r="D709" s="398"/>
      <c r="E709" s="398"/>
      <c r="F709" s="398"/>
      <c r="G709" s="399"/>
      <c r="H709" s="398"/>
      <c r="I709" s="400"/>
      <c r="J709" s="400"/>
      <c r="K709" s="401"/>
      <c r="L709" s="398"/>
      <c r="M709" s="398"/>
      <c r="N709" s="398"/>
      <c r="O709" s="402"/>
      <c r="P709" s="402"/>
      <c r="Q709" s="171" t="str">
        <f>Calculator!M693</f>
        <v/>
      </c>
      <c r="R709" s="340" t="str">
        <f t="shared" si="21"/>
        <v/>
      </c>
      <c r="S709" s="380" t="str" cm="1">
        <f t="array" ref="S709">_xlfn.IFS(Q709="YES",IF(G709&lt;=Calculator!AS693*97%,"",IF(G709&gt;=Calculator!AS693*97%,ROUNDUP(Calculator!AS693*97%,0),ROUNDUP(Calculator!AS693*97%,0))),Q709="NO","",Q709="NA","",Q709="","")</f>
        <v/>
      </c>
      <c r="T709" s="381" cm="1">
        <f t="array" ref="T709">IF(LEN(F709)=0,2,IF(SUMPRODUCT(($F$19:$F$1518=F709)*($C$19:$C$1518=C709))&gt;1, 1, 0))</f>
        <v>2</v>
      </c>
      <c r="U709" s="381">
        <f t="array" ref="U709">IFERROR(1/SUMPRODUCT(($F$19:$F$1518=F709)*($C$19:$C$1518=C709)), IF(LEN(F709)&gt;0, 1, ""))</f>
        <v>6.6755674232309744E-4</v>
      </c>
      <c r="V709" s="382" t="str">
        <f>IF(H709="","",VALUE(IFERROR(CHOOSE(MATCH(H709,{0,1,2,3,4,5},0),2.5,3.5,4.5,5.5,6.5,7.5),"")))</f>
        <v/>
      </c>
      <c r="W709" s="382" t="str">
        <f>IF(AND(I709="YES",COUNTIFS(F$19:F709,F709,I$19:I709,"YES")=1),1,"")</f>
        <v/>
      </c>
      <c r="Z709" s="32"/>
    </row>
    <row r="710" spans="1:26" x14ac:dyDescent="0.2">
      <c r="A710" s="32" t="str">
        <f t="shared" si="20"/>
        <v xml:space="preserve"> UNIT </v>
      </c>
      <c r="B710" s="130">
        <v>692</v>
      </c>
      <c r="C710" s="197"/>
      <c r="D710" s="398"/>
      <c r="E710" s="398"/>
      <c r="F710" s="398"/>
      <c r="G710" s="399"/>
      <c r="H710" s="398"/>
      <c r="I710" s="400"/>
      <c r="J710" s="400"/>
      <c r="K710" s="401"/>
      <c r="L710" s="398"/>
      <c r="M710" s="398"/>
      <c r="N710" s="398"/>
      <c r="O710" s="402"/>
      <c r="P710" s="402"/>
      <c r="Q710" s="171" t="str">
        <f>Calculator!M694</f>
        <v/>
      </c>
      <c r="R710" s="340" t="str">
        <f t="shared" si="21"/>
        <v/>
      </c>
      <c r="S710" s="380" t="str" cm="1">
        <f t="array" ref="S710">_xlfn.IFS(Q710="YES",IF(G710&lt;=Calculator!AS694*97%,"",IF(G710&gt;=Calculator!AS694*97%,ROUNDUP(Calculator!AS694*97%,0),ROUNDUP(Calculator!AS694*97%,0))),Q710="NO","",Q710="NA","",Q710="","")</f>
        <v/>
      </c>
      <c r="T710" s="381" cm="1">
        <f t="array" ref="T710">IF(LEN(F710)=0,2,IF(SUMPRODUCT(($F$19:$F$1518=F710)*($C$19:$C$1518=C710))&gt;1, 1, 0))</f>
        <v>2</v>
      </c>
      <c r="U710" s="381">
        <f t="array" ref="U710">IFERROR(1/SUMPRODUCT(($F$19:$F$1518=F710)*($C$19:$C$1518=C710)), IF(LEN(F710)&gt;0, 1, ""))</f>
        <v>6.6755674232309744E-4</v>
      </c>
      <c r="V710" s="382" t="str">
        <f>IF(H710="","",VALUE(IFERROR(CHOOSE(MATCH(H710,{0,1,2,3,4,5},0),2.5,3.5,4.5,5.5,6.5,7.5),"")))</f>
        <v/>
      </c>
      <c r="W710" s="382" t="str">
        <f>IF(AND(I710="YES",COUNTIFS(F$19:F710,F710,I$19:I710,"YES")=1),1,"")</f>
        <v/>
      </c>
      <c r="Z710" s="32"/>
    </row>
    <row r="711" spans="1:26" x14ac:dyDescent="0.2">
      <c r="A711" s="32" t="str">
        <f t="shared" si="20"/>
        <v xml:space="preserve"> UNIT </v>
      </c>
      <c r="B711" s="130">
        <v>693</v>
      </c>
      <c r="C711" s="197"/>
      <c r="D711" s="398"/>
      <c r="E711" s="398"/>
      <c r="F711" s="398"/>
      <c r="G711" s="399"/>
      <c r="H711" s="398"/>
      <c r="I711" s="400"/>
      <c r="J711" s="400"/>
      <c r="K711" s="401"/>
      <c r="L711" s="398"/>
      <c r="M711" s="398"/>
      <c r="N711" s="398"/>
      <c r="O711" s="402"/>
      <c r="P711" s="402"/>
      <c r="Q711" s="171" t="str">
        <f>Calculator!M695</f>
        <v/>
      </c>
      <c r="R711" s="340" t="str">
        <f t="shared" si="21"/>
        <v/>
      </c>
      <c r="S711" s="380" t="str" cm="1">
        <f t="array" ref="S711">_xlfn.IFS(Q711="YES",IF(G711&lt;=Calculator!AS695*97%,"",IF(G711&gt;=Calculator!AS695*97%,ROUNDUP(Calculator!AS695*97%,0),ROUNDUP(Calculator!AS695*97%,0))),Q711="NO","",Q711="NA","",Q711="","")</f>
        <v/>
      </c>
      <c r="T711" s="381" cm="1">
        <f t="array" ref="T711">IF(LEN(F711)=0,2,IF(SUMPRODUCT(($F$19:$F$1518=F711)*($C$19:$C$1518=C711))&gt;1, 1, 0))</f>
        <v>2</v>
      </c>
      <c r="U711" s="381">
        <f t="array" ref="U711">IFERROR(1/SUMPRODUCT(($F$19:$F$1518=F711)*($C$19:$C$1518=C711)), IF(LEN(F711)&gt;0, 1, ""))</f>
        <v>6.6755674232309744E-4</v>
      </c>
      <c r="V711" s="382" t="str">
        <f>IF(H711="","",VALUE(IFERROR(CHOOSE(MATCH(H711,{0,1,2,3,4,5},0),2.5,3.5,4.5,5.5,6.5,7.5),"")))</f>
        <v/>
      </c>
      <c r="W711" s="382" t="str">
        <f>IF(AND(I711="YES",COUNTIFS(F$19:F711,F711,I$19:I711,"YES")=1),1,"")</f>
        <v/>
      </c>
      <c r="Z711" s="32"/>
    </row>
    <row r="712" spans="1:26" x14ac:dyDescent="0.2">
      <c r="A712" s="32" t="str">
        <f t="shared" si="20"/>
        <v xml:space="preserve"> UNIT </v>
      </c>
      <c r="B712" s="130">
        <v>694</v>
      </c>
      <c r="C712" s="197"/>
      <c r="D712" s="398"/>
      <c r="E712" s="398"/>
      <c r="F712" s="398"/>
      <c r="G712" s="399"/>
      <c r="H712" s="398"/>
      <c r="I712" s="400"/>
      <c r="J712" s="400"/>
      <c r="K712" s="401"/>
      <c r="L712" s="398"/>
      <c r="M712" s="398"/>
      <c r="N712" s="398"/>
      <c r="O712" s="402"/>
      <c r="P712" s="402"/>
      <c r="Q712" s="171" t="str">
        <f>Calculator!M696</f>
        <v/>
      </c>
      <c r="R712" s="340" t="str">
        <f t="shared" si="21"/>
        <v/>
      </c>
      <c r="S712" s="380" t="str" cm="1">
        <f t="array" ref="S712">_xlfn.IFS(Q712="YES",IF(G712&lt;=Calculator!AS696*97%,"",IF(G712&gt;=Calculator!AS696*97%,ROUNDUP(Calculator!AS696*97%,0),ROUNDUP(Calculator!AS696*97%,0))),Q712="NO","",Q712="NA","",Q712="","")</f>
        <v/>
      </c>
      <c r="T712" s="381" cm="1">
        <f t="array" ref="T712">IF(LEN(F712)=0,2,IF(SUMPRODUCT(($F$19:$F$1518=F712)*($C$19:$C$1518=C712))&gt;1, 1, 0))</f>
        <v>2</v>
      </c>
      <c r="U712" s="381">
        <f t="array" ref="U712">IFERROR(1/SUMPRODUCT(($F$19:$F$1518=F712)*($C$19:$C$1518=C712)), IF(LEN(F712)&gt;0, 1, ""))</f>
        <v>6.6755674232309744E-4</v>
      </c>
      <c r="V712" s="382" t="str">
        <f>IF(H712="","",VALUE(IFERROR(CHOOSE(MATCH(H712,{0,1,2,3,4,5},0),2.5,3.5,4.5,5.5,6.5,7.5),"")))</f>
        <v/>
      </c>
      <c r="W712" s="382" t="str">
        <f>IF(AND(I712="YES",COUNTIFS(F$19:F712,F712,I$19:I712,"YES")=1),1,"")</f>
        <v/>
      </c>
      <c r="Z712" s="32"/>
    </row>
    <row r="713" spans="1:26" x14ac:dyDescent="0.2">
      <c r="A713" s="32" t="str">
        <f t="shared" si="20"/>
        <v xml:space="preserve"> UNIT </v>
      </c>
      <c r="B713" s="130">
        <v>695</v>
      </c>
      <c r="C713" s="197"/>
      <c r="D713" s="398"/>
      <c r="E713" s="398"/>
      <c r="F713" s="398"/>
      <c r="G713" s="399"/>
      <c r="H713" s="398"/>
      <c r="I713" s="400"/>
      <c r="J713" s="400"/>
      <c r="K713" s="401"/>
      <c r="L713" s="398"/>
      <c r="M713" s="398"/>
      <c r="N713" s="398"/>
      <c r="O713" s="402"/>
      <c r="P713" s="402"/>
      <c r="Q713" s="171" t="str">
        <f>Calculator!M697</f>
        <v/>
      </c>
      <c r="R713" s="340" t="str">
        <f t="shared" si="21"/>
        <v/>
      </c>
      <c r="S713" s="380" t="str" cm="1">
        <f t="array" ref="S713">_xlfn.IFS(Q713="YES",IF(G713&lt;=Calculator!AS697*97%,"",IF(G713&gt;=Calculator!AS697*97%,ROUNDUP(Calculator!AS697*97%,0),ROUNDUP(Calculator!AS697*97%,0))),Q713="NO","",Q713="NA","",Q713="","")</f>
        <v/>
      </c>
      <c r="T713" s="381" cm="1">
        <f t="array" ref="T713">IF(LEN(F713)=0,2,IF(SUMPRODUCT(($F$19:$F$1518=F713)*($C$19:$C$1518=C713))&gt;1, 1, 0))</f>
        <v>2</v>
      </c>
      <c r="U713" s="381">
        <f t="array" ref="U713">IFERROR(1/SUMPRODUCT(($F$19:$F$1518=F713)*($C$19:$C$1518=C713)), IF(LEN(F713)&gt;0, 1, ""))</f>
        <v>6.6755674232309744E-4</v>
      </c>
      <c r="V713" s="382" t="str">
        <f>IF(H713="","",VALUE(IFERROR(CHOOSE(MATCH(H713,{0,1,2,3,4,5},0),2.5,3.5,4.5,5.5,6.5,7.5),"")))</f>
        <v/>
      </c>
      <c r="W713" s="382" t="str">
        <f>IF(AND(I713="YES",COUNTIFS(F$19:F713,F713,I$19:I713,"YES")=1),1,"")</f>
        <v/>
      </c>
      <c r="Z713" s="32"/>
    </row>
    <row r="714" spans="1:26" x14ac:dyDescent="0.2">
      <c r="A714" s="32" t="str">
        <f t="shared" si="20"/>
        <v xml:space="preserve"> UNIT </v>
      </c>
      <c r="B714" s="130">
        <v>696</v>
      </c>
      <c r="C714" s="197"/>
      <c r="D714" s="398"/>
      <c r="E714" s="398"/>
      <c r="F714" s="398"/>
      <c r="G714" s="399"/>
      <c r="H714" s="398"/>
      <c r="I714" s="400"/>
      <c r="J714" s="400"/>
      <c r="K714" s="401"/>
      <c r="L714" s="398"/>
      <c r="M714" s="398"/>
      <c r="N714" s="398"/>
      <c r="O714" s="402"/>
      <c r="P714" s="402"/>
      <c r="Q714" s="171" t="str">
        <f>Calculator!M698</f>
        <v/>
      </c>
      <c r="R714" s="340" t="str">
        <f t="shared" si="21"/>
        <v/>
      </c>
      <c r="S714" s="380" t="str" cm="1">
        <f t="array" ref="S714">_xlfn.IFS(Q714="YES",IF(G714&lt;=Calculator!AS698*97%,"",IF(G714&gt;=Calculator!AS698*97%,ROUNDUP(Calculator!AS698*97%,0),ROUNDUP(Calculator!AS698*97%,0))),Q714="NO","",Q714="NA","",Q714="","")</f>
        <v/>
      </c>
      <c r="T714" s="381" cm="1">
        <f t="array" ref="T714">IF(LEN(F714)=0,2,IF(SUMPRODUCT(($F$19:$F$1518=F714)*($C$19:$C$1518=C714))&gt;1, 1, 0))</f>
        <v>2</v>
      </c>
      <c r="U714" s="381">
        <f t="array" ref="U714">IFERROR(1/SUMPRODUCT(($F$19:$F$1518=F714)*($C$19:$C$1518=C714)), IF(LEN(F714)&gt;0, 1, ""))</f>
        <v>6.6755674232309744E-4</v>
      </c>
      <c r="V714" s="382" t="str">
        <f>IF(H714="","",VALUE(IFERROR(CHOOSE(MATCH(H714,{0,1,2,3,4,5},0),2.5,3.5,4.5,5.5,6.5,7.5),"")))</f>
        <v/>
      </c>
      <c r="W714" s="382" t="str">
        <f>IF(AND(I714="YES",COUNTIFS(F$19:F714,F714,I$19:I714,"YES")=1),1,"")</f>
        <v/>
      </c>
      <c r="Z714" s="32"/>
    </row>
    <row r="715" spans="1:26" x14ac:dyDescent="0.2">
      <c r="A715" s="32" t="str">
        <f t="shared" si="20"/>
        <v xml:space="preserve"> UNIT </v>
      </c>
      <c r="B715" s="130">
        <v>697</v>
      </c>
      <c r="C715" s="197"/>
      <c r="D715" s="398"/>
      <c r="E715" s="398"/>
      <c r="F715" s="398"/>
      <c r="G715" s="399"/>
      <c r="H715" s="398"/>
      <c r="I715" s="400"/>
      <c r="J715" s="400"/>
      <c r="K715" s="401"/>
      <c r="L715" s="398"/>
      <c r="M715" s="398"/>
      <c r="N715" s="398"/>
      <c r="O715" s="402"/>
      <c r="P715" s="402"/>
      <c r="Q715" s="171" t="str">
        <f>Calculator!M699</f>
        <v/>
      </c>
      <c r="R715" s="340" t="str">
        <f t="shared" si="21"/>
        <v/>
      </c>
      <c r="S715" s="380" t="str" cm="1">
        <f t="array" ref="S715">_xlfn.IFS(Q715="YES",IF(G715&lt;=Calculator!AS699*97%,"",IF(G715&gt;=Calculator!AS699*97%,ROUNDUP(Calculator!AS699*97%,0),ROUNDUP(Calculator!AS699*97%,0))),Q715="NO","",Q715="NA","",Q715="","")</f>
        <v/>
      </c>
      <c r="T715" s="381" cm="1">
        <f t="array" ref="T715">IF(LEN(F715)=0,2,IF(SUMPRODUCT(($F$19:$F$1518=F715)*($C$19:$C$1518=C715))&gt;1, 1, 0))</f>
        <v>2</v>
      </c>
      <c r="U715" s="381">
        <f t="array" ref="U715">IFERROR(1/SUMPRODUCT(($F$19:$F$1518=F715)*($C$19:$C$1518=C715)), IF(LEN(F715)&gt;0, 1, ""))</f>
        <v>6.6755674232309744E-4</v>
      </c>
      <c r="V715" s="382" t="str">
        <f>IF(H715="","",VALUE(IFERROR(CHOOSE(MATCH(H715,{0,1,2,3,4,5},0),2.5,3.5,4.5,5.5,6.5,7.5),"")))</f>
        <v/>
      </c>
      <c r="W715" s="382" t="str">
        <f>IF(AND(I715="YES",COUNTIFS(F$19:F715,F715,I$19:I715,"YES")=1),1,"")</f>
        <v/>
      </c>
      <c r="Z715" s="32"/>
    </row>
    <row r="716" spans="1:26" x14ac:dyDescent="0.2">
      <c r="A716" s="32" t="str">
        <f t="shared" si="20"/>
        <v xml:space="preserve"> UNIT </v>
      </c>
      <c r="B716" s="130">
        <v>698</v>
      </c>
      <c r="C716" s="197"/>
      <c r="D716" s="398"/>
      <c r="E716" s="398"/>
      <c r="F716" s="398"/>
      <c r="G716" s="399"/>
      <c r="H716" s="398"/>
      <c r="I716" s="400"/>
      <c r="J716" s="400"/>
      <c r="K716" s="401"/>
      <c r="L716" s="398"/>
      <c r="M716" s="398"/>
      <c r="N716" s="398"/>
      <c r="O716" s="402"/>
      <c r="P716" s="402"/>
      <c r="Q716" s="171" t="str">
        <f>Calculator!M700</f>
        <v/>
      </c>
      <c r="R716" s="340" t="str">
        <f t="shared" si="21"/>
        <v/>
      </c>
      <c r="S716" s="380" t="str" cm="1">
        <f t="array" ref="S716">_xlfn.IFS(Q716="YES",IF(G716&lt;=Calculator!AS700*97%,"",IF(G716&gt;=Calculator!AS700*97%,ROUNDUP(Calculator!AS700*97%,0),ROUNDUP(Calculator!AS700*97%,0))),Q716="NO","",Q716="NA","",Q716="","")</f>
        <v/>
      </c>
      <c r="T716" s="381" cm="1">
        <f t="array" ref="T716">IF(LEN(F716)=0,2,IF(SUMPRODUCT(($F$19:$F$1518=F716)*($C$19:$C$1518=C716))&gt;1, 1, 0))</f>
        <v>2</v>
      </c>
      <c r="U716" s="381">
        <f t="array" ref="U716">IFERROR(1/SUMPRODUCT(($F$19:$F$1518=F716)*($C$19:$C$1518=C716)), IF(LEN(F716)&gt;0, 1, ""))</f>
        <v>6.6755674232309744E-4</v>
      </c>
      <c r="V716" s="382" t="str">
        <f>IF(H716="","",VALUE(IFERROR(CHOOSE(MATCH(H716,{0,1,2,3,4,5},0),2.5,3.5,4.5,5.5,6.5,7.5),"")))</f>
        <v/>
      </c>
      <c r="W716" s="382" t="str">
        <f>IF(AND(I716="YES",COUNTIFS(F$19:F716,F716,I$19:I716,"YES")=1),1,"")</f>
        <v/>
      </c>
      <c r="Z716" s="32"/>
    </row>
    <row r="717" spans="1:26" x14ac:dyDescent="0.2">
      <c r="A717" s="32" t="str">
        <f t="shared" si="20"/>
        <v xml:space="preserve"> UNIT </v>
      </c>
      <c r="B717" s="130">
        <v>699</v>
      </c>
      <c r="C717" s="197"/>
      <c r="D717" s="398"/>
      <c r="E717" s="398"/>
      <c r="F717" s="398"/>
      <c r="G717" s="399"/>
      <c r="H717" s="398"/>
      <c r="I717" s="400"/>
      <c r="J717" s="400"/>
      <c r="K717" s="401"/>
      <c r="L717" s="398"/>
      <c r="M717" s="398"/>
      <c r="N717" s="398"/>
      <c r="O717" s="402"/>
      <c r="P717" s="402"/>
      <c r="Q717" s="171" t="str">
        <f>Calculator!M701</f>
        <v/>
      </c>
      <c r="R717" s="340" t="str">
        <f t="shared" si="21"/>
        <v/>
      </c>
      <c r="S717" s="380" t="str" cm="1">
        <f t="array" ref="S717">_xlfn.IFS(Q717="YES",IF(G717&lt;=Calculator!AS701*97%,"",IF(G717&gt;=Calculator!AS701*97%,ROUNDUP(Calculator!AS701*97%,0),ROUNDUP(Calculator!AS701*97%,0))),Q717="NO","",Q717="NA","",Q717="","")</f>
        <v/>
      </c>
      <c r="T717" s="381" cm="1">
        <f t="array" ref="T717">IF(LEN(F717)=0,2,IF(SUMPRODUCT(($F$19:$F$1518=F717)*($C$19:$C$1518=C717))&gt;1, 1, 0))</f>
        <v>2</v>
      </c>
      <c r="U717" s="381">
        <f t="array" ref="U717">IFERROR(1/SUMPRODUCT(($F$19:$F$1518=F717)*($C$19:$C$1518=C717)), IF(LEN(F717)&gt;0, 1, ""))</f>
        <v>6.6755674232309744E-4</v>
      </c>
      <c r="V717" s="382" t="str">
        <f>IF(H717="","",VALUE(IFERROR(CHOOSE(MATCH(H717,{0,1,2,3,4,5},0),2.5,3.5,4.5,5.5,6.5,7.5),"")))</f>
        <v/>
      </c>
      <c r="W717" s="382" t="str">
        <f>IF(AND(I717="YES",COUNTIFS(F$19:F717,F717,I$19:I717,"YES")=1),1,"")</f>
        <v/>
      </c>
      <c r="Z717" s="32"/>
    </row>
    <row r="718" spans="1:26" x14ac:dyDescent="0.2">
      <c r="A718" s="32" t="str">
        <f t="shared" si="20"/>
        <v xml:space="preserve"> UNIT </v>
      </c>
      <c r="B718" s="130">
        <v>700</v>
      </c>
      <c r="C718" s="197"/>
      <c r="D718" s="398"/>
      <c r="E718" s="398"/>
      <c r="F718" s="398"/>
      <c r="G718" s="399"/>
      <c r="H718" s="398"/>
      <c r="I718" s="400"/>
      <c r="J718" s="400"/>
      <c r="K718" s="401"/>
      <c r="L718" s="398"/>
      <c r="M718" s="398"/>
      <c r="N718" s="398"/>
      <c r="O718" s="402"/>
      <c r="P718" s="402"/>
      <c r="Q718" s="171" t="str">
        <f>Calculator!M702</f>
        <v/>
      </c>
      <c r="R718" s="340" t="str">
        <f t="shared" si="21"/>
        <v/>
      </c>
      <c r="S718" s="380" t="str" cm="1">
        <f t="array" ref="S718">_xlfn.IFS(Q718="YES",IF(G718&lt;=Calculator!AS702*97%,"",IF(G718&gt;=Calculator!AS702*97%,ROUNDUP(Calculator!AS702*97%,0),ROUNDUP(Calculator!AS702*97%,0))),Q718="NO","",Q718="NA","",Q718="","")</f>
        <v/>
      </c>
      <c r="T718" s="381" cm="1">
        <f t="array" ref="T718">IF(LEN(F718)=0,2,IF(SUMPRODUCT(($F$19:$F$1518=F718)*($C$19:$C$1518=C718))&gt;1, 1, 0))</f>
        <v>2</v>
      </c>
      <c r="U718" s="381">
        <f t="array" ref="U718">IFERROR(1/SUMPRODUCT(($F$19:$F$1518=F718)*($C$19:$C$1518=C718)), IF(LEN(F718)&gt;0, 1, ""))</f>
        <v>6.6755674232309744E-4</v>
      </c>
      <c r="V718" s="382" t="str">
        <f>IF(H718="","",VALUE(IFERROR(CHOOSE(MATCH(H718,{0,1,2,3,4,5},0),2.5,3.5,4.5,5.5,6.5,7.5),"")))</f>
        <v/>
      </c>
      <c r="W718" s="382" t="str">
        <f>IF(AND(I718="YES",COUNTIFS(F$19:F718,F718,I$19:I718,"YES")=1),1,"")</f>
        <v/>
      </c>
      <c r="Z718" s="32"/>
    </row>
    <row r="719" spans="1:26" x14ac:dyDescent="0.2">
      <c r="A719" s="32" t="str">
        <f t="shared" si="20"/>
        <v xml:space="preserve"> UNIT </v>
      </c>
      <c r="B719" s="130">
        <v>701</v>
      </c>
      <c r="C719" s="197"/>
      <c r="D719" s="398"/>
      <c r="E719" s="398"/>
      <c r="F719" s="398"/>
      <c r="G719" s="399"/>
      <c r="H719" s="398"/>
      <c r="I719" s="400"/>
      <c r="J719" s="400"/>
      <c r="K719" s="401"/>
      <c r="L719" s="398"/>
      <c r="M719" s="398"/>
      <c r="N719" s="398"/>
      <c r="O719" s="402"/>
      <c r="P719" s="402"/>
      <c r="Q719" s="171" t="str">
        <f>Calculator!M703</f>
        <v/>
      </c>
      <c r="R719" s="340" t="str">
        <f t="shared" si="21"/>
        <v/>
      </c>
      <c r="S719" s="380" t="str" cm="1">
        <f t="array" ref="S719">_xlfn.IFS(Q719="YES",IF(G719&lt;=Calculator!AS703*97%,"",IF(G719&gt;=Calculator!AS703*97%,ROUNDUP(Calculator!AS703*97%,0),ROUNDUP(Calculator!AS703*97%,0))),Q719="NO","",Q719="NA","",Q719="","")</f>
        <v/>
      </c>
      <c r="T719" s="381" cm="1">
        <f t="array" ref="T719">IF(LEN(F719)=0,2,IF(SUMPRODUCT(($F$19:$F$1518=F719)*($C$19:$C$1518=C719))&gt;1, 1, 0))</f>
        <v>2</v>
      </c>
      <c r="U719" s="381">
        <f t="array" ref="U719">IFERROR(1/SUMPRODUCT(($F$19:$F$1518=F719)*($C$19:$C$1518=C719)), IF(LEN(F719)&gt;0, 1, ""))</f>
        <v>6.6755674232309744E-4</v>
      </c>
      <c r="V719" s="382" t="str">
        <f>IF(H719="","",VALUE(IFERROR(CHOOSE(MATCH(H719,{0,1,2,3,4,5},0),2.5,3.5,4.5,5.5,6.5,7.5),"")))</f>
        <v/>
      </c>
      <c r="W719" s="382" t="str">
        <f>IF(AND(I719="YES",COUNTIFS(F$19:F719,F719,I$19:I719,"YES")=1),1,"")</f>
        <v/>
      </c>
      <c r="Z719" s="32"/>
    </row>
    <row r="720" spans="1:26" x14ac:dyDescent="0.2">
      <c r="A720" s="32" t="str">
        <f t="shared" si="20"/>
        <v xml:space="preserve"> UNIT </v>
      </c>
      <c r="B720" s="130">
        <v>702</v>
      </c>
      <c r="C720" s="197"/>
      <c r="D720" s="398"/>
      <c r="E720" s="398"/>
      <c r="F720" s="398"/>
      <c r="G720" s="399"/>
      <c r="H720" s="398"/>
      <c r="I720" s="400"/>
      <c r="J720" s="400"/>
      <c r="K720" s="401"/>
      <c r="L720" s="398"/>
      <c r="M720" s="398"/>
      <c r="N720" s="398"/>
      <c r="O720" s="402"/>
      <c r="P720" s="402"/>
      <c r="Q720" s="171" t="str">
        <f>Calculator!M704</f>
        <v/>
      </c>
      <c r="R720" s="340" t="str">
        <f t="shared" si="21"/>
        <v/>
      </c>
      <c r="S720" s="380" t="str" cm="1">
        <f t="array" ref="S720">_xlfn.IFS(Q720="YES",IF(G720&lt;=Calculator!AS704*97%,"",IF(G720&gt;=Calculator!AS704*97%,ROUNDUP(Calculator!AS704*97%,0),ROUNDUP(Calculator!AS704*97%,0))),Q720="NO","",Q720="NA","",Q720="","")</f>
        <v/>
      </c>
      <c r="T720" s="381" cm="1">
        <f t="array" ref="T720">IF(LEN(F720)=0,2,IF(SUMPRODUCT(($F$19:$F$1518=F720)*($C$19:$C$1518=C720))&gt;1, 1, 0))</f>
        <v>2</v>
      </c>
      <c r="U720" s="381">
        <f t="array" ref="U720">IFERROR(1/SUMPRODUCT(($F$19:$F$1518=F720)*($C$19:$C$1518=C720)), IF(LEN(F720)&gt;0, 1, ""))</f>
        <v>6.6755674232309744E-4</v>
      </c>
      <c r="V720" s="382" t="str">
        <f>IF(H720="","",VALUE(IFERROR(CHOOSE(MATCH(H720,{0,1,2,3,4,5},0),2.5,3.5,4.5,5.5,6.5,7.5),"")))</f>
        <v/>
      </c>
      <c r="W720" s="382" t="str">
        <f>IF(AND(I720="YES",COUNTIFS(F$19:F720,F720,I$19:I720,"YES")=1),1,"")</f>
        <v/>
      </c>
      <c r="Z720" s="32"/>
    </row>
    <row r="721" spans="1:26" x14ac:dyDescent="0.2">
      <c r="A721" s="32" t="str">
        <f t="shared" si="20"/>
        <v xml:space="preserve"> UNIT </v>
      </c>
      <c r="B721" s="130">
        <v>703</v>
      </c>
      <c r="C721" s="197"/>
      <c r="D721" s="398"/>
      <c r="E721" s="398"/>
      <c r="F721" s="398"/>
      <c r="G721" s="399"/>
      <c r="H721" s="398"/>
      <c r="I721" s="400"/>
      <c r="J721" s="400"/>
      <c r="K721" s="401"/>
      <c r="L721" s="398"/>
      <c r="M721" s="398"/>
      <c r="N721" s="398"/>
      <c r="O721" s="402"/>
      <c r="P721" s="402"/>
      <c r="Q721" s="171" t="str">
        <f>Calculator!M705</f>
        <v/>
      </c>
      <c r="R721" s="340" t="str">
        <f t="shared" si="21"/>
        <v/>
      </c>
      <c r="S721" s="380" t="str" cm="1">
        <f t="array" ref="S721">_xlfn.IFS(Q721="YES",IF(G721&lt;=Calculator!AS705*97%,"",IF(G721&gt;=Calculator!AS705*97%,ROUNDUP(Calculator!AS705*97%,0),ROUNDUP(Calculator!AS705*97%,0))),Q721="NO","",Q721="NA","",Q721="","")</f>
        <v/>
      </c>
      <c r="T721" s="381" cm="1">
        <f t="array" ref="T721">IF(LEN(F721)=0,2,IF(SUMPRODUCT(($F$19:$F$1518=F721)*($C$19:$C$1518=C721))&gt;1, 1, 0))</f>
        <v>2</v>
      </c>
      <c r="U721" s="381">
        <f t="array" ref="U721">IFERROR(1/SUMPRODUCT(($F$19:$F$1518=F721)*($C$19:$C$1518=C721)), IF(LEN(F721)&gt;0, 1, ""))</f>
        <v>6.6755674232309744E-4</v>
      </c>
      <c r="V721" s="382" t="str">
        <f>IF(H721="","",VALUE(IFERROR(CHOOSE(MATCH(H721,{0,1,2,3,4,5},0),2.5,3.5,4.5,5.5,6.5,7.5),"")))</f>
        <v/>
      </c>
      <c r="W721" s="382" t="str">
        <f>IF(AND(I721="YES",COUNTIFS(F$19:F721,F721,I$19:I721,"YES")=1),1,"")</f>
        <v/>
      </c>
      <c r="Z721" s="32"/>
    </row>
    <row r="722" spans="1:26" x14ac:dyDescent="0.2">
      <c r="A722" s="32" t="str">
        <f t="shared" si="20"/>
        <v xml:space="preserve"> UNIT </v>
      </c>
      <c r="B722" s="130">
        <v>704</v>
      </c>
      <c r="C722" s="197"/>
      <c r="D722" s="398"/>
      <c r="E722" s="398"/>
      <c r="F722" s="398"/>
      <c r="G722" s="399"/>
      <c r="H722" s="398"/>
      <c r="I722" s="400"/>
      <c r="J722" s="400"/>
      <c r="K722" s="401"/>
      <c r="L722" s="398"/>
      <c r="M722" s="398"/>
      <c r="N722" s="398"/>
      <c r="O722" s="402"/>
      <c r="P722" s="402"/>
      <c r="Q722" s="171" t="str">
        <f>Calculator!M706</f>
        <v/>
      </c>
      <c r="R722" s="340" t="str">
        <f t="shared" si="21"/>
        <v/>
      </c>
      <c r="S722" s="380" t="str" cm="1">
        <f t="array" ref="S722">_xlfn.IFS(Q722="YES",IF(G722&lt;=Calculator!AS706*97%,"",IF(G722&gt;=Calculator!AS706*97%,ROUNDUP(Calculator!AS706*97%,0),ROUNDUP(Calculator!AS706*97%,0))),Q722="NO","",Q722="NA","",Q722="","")</f>
        <v/>
      </c>
      <c r="T722" s="381" cm="1">
        <f t="array" ref="T722">IF(LEN(F722)=0,2,IF(SUMPRODUCT(($F$19:$F$1518=F722)*($C$19:$C$1518=C722))&gt;1, 1, 0))</f>
        <v>2</v>
      </c>
      <c r="U722" s="381">
        <f t="array" ref="U722">IFERROR(1/SUMPRODUCT(($F$19:$F$1518=F722)*($C$19:$C$1518=C722)), IF(LEN(F722)&gt;0, 1, ""))</f>
        <v>6.6755674232309744E-4</v>
      </c>
      <c r="V722" s="382" t="str">
        <f>IF(H722="","",VALUE(IFERROR(CHOOSE(MATCH(H722,{0,1,2,3,4,5},0),2.5,3.5,4.5,5.5,6.5,7.5),"")))</f>
        <v/>
      </c>
      <c r="W722" s="382" t="str">
        <f>IF(AND(I722="YES",COUNTIFS(F$19:F722,F722,I$19:I722,"YES")=1),1,"")</f>
        <v/>
      </c>
      <c r="Z722" s="32"/>
    </row>
    <row r="723" spans="1:26" x14ac:dyDescent="0.2">
      <c r="A723" s="32" t="str">
        <f t="shared" ref="A723:A786" si="22">C723&amp;" "&amp;"UNIT"&amp;" "&amp;F723</f>
        <v xml:space="preserve"> UNIT </v>
      </c>
      <c r="B723" s="130">
        <v>705</v>
      </c>
      <c r="C723" s="197"/>
      <c r="D723" s="398"/>
      <c r="E723" s="398"/>
      <c r="F723" s="398"/>
      <c r="G723" s="399"/>
      <c r="H723" s="398"/>
      <c r="I723" s="400"/>
      <c r="J723" s="400"/>
      <c r="K723" s="401"/>
      <c r="L723" s="398"/>
      <c r="M723" s="398"/>
      <c r="N723" s="398"/>
      <c r="O723" s="402"/>
      <c r="P723" s="402"/>
      <c r="Q723" s="171" t="str">
        <f>Calculator!M707</f>
        <v/>
      </c>
      <c r="R723" s="340" t="str">
        <f t="shared" si="21"/>
        <v/>
      </c>
      <c r="S723" s="380" t="str" cm="1">
        <f t="array" ref="S723">_xlfn.IFS(Q723="YES",IF(G723&lt;=Calculator!AS707*97%,"",IF(G723&gt;=Calculator!AS707*97%,ROUNDUP(Calculator!AS707*97%,0),ROUNDUP(Calculator!AS707*97%,0))),Q723="NO","",Q723="NA","",Q723="","")</f>
        <v/>
      </c>
      <c r="T723" s="381" cm="1">
        <f t="array" ref="T723">IF(LEN(F723)=0,2,IF(SUMPRODUCT(($F$19:$F$1518=F723)*($C$19:$C$1518=C723))&gt;1, 1, 0))</f>
        <v>2</v>
      </c>
      <c r="U723" s="381">
        <f t="array" ref="U723">IFERROR(1/SUMPRODUCT(($F$19:$F$1518=F723)*($C$19:$C$1518=C723)), IF(LEN(F723)&gt;0, 1, ""))</f>
        <v>6.6755674232309744E-4</v>
      </c>
      <c r="V723" s="382" t="str">
        <f>IF(H723="","",VALUE(IFERROR(CHOOSE(MATCH(H723,{0,1,2,3,4,5},0),2.5,3.5,4.5,5.5,6.5,7.5),"")))</f>
        <v/>
      </c>
      <c r="W723" s="382" t="str">
        <f>IF(AND(I723="YES",COUNTIFS(F$19:F723,F723,I$19:I723,"YES")=1),1,"")</f>
        <v/>
      </c>
      <c r="Z723" s="32"/>
    </row>
    <row r="724" spans="1:26" x14ac:dyDescent="0.2">
      <c r="A724" s="32" t="str">
        <f t="shared" si="22"/>
        <v xml:space="preserve"> UNIT </v>
      </c>
      <c r="B724" s="130">
        <v>706</v>
      </c>
      <c r="C724" s="197"/>
      <c r="D724" s="398"/>
      <c r="E724" s="398"/>
      <c r="F724" s="398"/>
      <c r="G724" s="399"/>
      <c r="H724" s="398"/>
      <c r="I724" s="400"/>
      <c r="J724" s="400"/>
      <c r="K724" s="401"/>
      <c r="L724" s="398"/>
      <c r="M724" s="398"/>
      <c r="N724" s="398"/>
      <c r="O724" s="402"/>
      <c r="P724" s="402"/>
      <c r="Q724" s="171" t="str">
        <f>Calculator!M708</f>
        <v/>
      </c>
      <c r="R724" s="340" t="str">
        <f t="shared" ref="R724:R787" si="23">IF(Q724="YES",IF(S724&lt;G724,S724,G724),"")</f>
        <v/>
      </c>
      <c r="S724" s="380" t="str" cm="1">
        <f t="array" ref="S724">_xlfn.IFS(Q724="YES",IF(G724&lt;=Calculator!AS708*97%,"",IF(G724&gt;=Calculator!AS708*97%,ROUNDUP(Calculator!AS708*97%,0),ROUNDUP(Calculator!AS708*97%,0))),Q724="NO","",Q724="NA","",Q724="","")</f>
        <v/>
      </c>
      <c r="T724" s="381" cm="1">
        <f t="array" ref="T724">IF(LEN(F724)=0,2,IF(SUMPRODUCT(($F$19:$F$1518=F724)*($C$19:$C$1518=C724))&gt;1, 1, 0))</f>
        <v>2</v>
      </c>
      <c r="U724" s="381">
        <f t="array" ref="U724">IFERROR(1/SUMPRODUCT(($F$19:$F$1518=F724)*($C$19:$C$1518=C724)), IF(LEN(F724)&gt;0, 1, ""))</f>
        <v>6.6755674232309744E-4</v>
      </c>
      <c r="V724" s="382" t="str">
        <f>IF(H724="","",VALUE(IFERROR(CHOOSE(MATCH(H724,{0,1,2,3,4,5},0),2.5,3.5,4.5,5.5,6.5,7.5),"")))</f>
        <v/>
      </c>
      <c r="W724" s="382" t="str">
        <f>IF(AND(I724="YES",COUNTIFS(F$19:F724,F724,I$19:I724,"YES")=1),1,"")</f>
        <v/>
      </c>
      <c r="Z724" s="32"/>
    </row>
    <row r="725" spans="1:26" x14ac:dyDescent="0.2">
      <c r="A725" s="32" t="str">
        <f t="shared" si="22"/>
        <v xml:space="preserve"> UNIT </v>
      </c>
      <c r="B725" s="130">
        <v>707</v>
      </c>
      <c r="C725" s="197"/>
      <c r="D725" s="398"/>
      <c r="E725" s="398"/>
      <c r="F725" s="398"/>
      <c r="G725" s="399"/>
      <c r="H725" s="398"/>
      <c r="I725" s="400"/>
      <c r="J725" s="400"/>
      <c r="K725" s="401"/>
      <c r="L725" s="398"/>
      <c r="M725" s="398"/>
      <c r="N725" s="398"/>
      <c r="O725" s="402"/>
      <c r="P725" s="402"/>
      <c r="Q725" s="171" t="str">
        <f>Calculator!M709</f>
        <v/>
      </c>
      <c r="R725" s="340" t="str">
        <f t="shared" si="23"/>
        <v/>
      </c>
      <c r="S725" s="380" t="str" cm="1">
        <f t="array" ref="S725">_xlfn.IFS(Q725="YES",IF(G725&lt;=Calculator!AS709*97%,"",IF(G725&gt;=Calculator!AS709*97%,ROUNDUP(Calculator!AS709*97%,0),ROUNDUP(Calculator!AS709*97%,0))),Q725="NO","",Q725="NA","",Q725="","")</f>
        <v/>
      </c>
      <c r="T725" s="381" cm="1">
        <f t="array" ref="T725">IF(LEN(F725)=0,2,IF(SUMPRODUCT(($F$19:$F$1518=F725)*($C$19:$C$1518=C725))&gt;1, 1, 0))</f>
        <v>2</v>
      </c>
      <c r="U725" s="381">
        <f t="array" ref="U725">IFERROR(1/SUMPRODUCT(($F$19:$F$1518=F725)*($C$19:$C$1518=C725)), IF(LEN(F725)&gt;0, 1, ""))</f>
        <v>6.6755674232309744E-4</v>
      </c>
      <c r="V725" s="382" t="str">
        <f>IF(H725="","",VALUE(IFERROR(CHOOSE(MATCH(H725,{0,1,2,3,4,5},0),2.5,3.5,4.5,5.5,6.5,7.5),"")))</f>
        <v/>
      </c>
      <c r="W725" s="382" t="str">
        <f>IF(AND(I725="YES",COUNTIFS(F$19:F725,F725,I$19:I725,"YES")=1),1,"")</f>
        <v/>
      </c>
      <c r="Z725" s="32"/>
    </row>
    <row r="726" spans="1:26" x14ac:dyDescent="0.2">
      <c r="A726" s="32" t="str">
        <f t="shared" si="22"/>
        <v xml:space="preserve"> UNIT </v>
      </c>
      <c r="B726" s="130">
        <v>708</v>
      </c>
      <c r="C726" s="197"/>
      <c r="D726" s="398"/>
      <c r="E726" s="398"/>
      <c r="F726" s="398"/>
      <c r="G726" s="399"/>
      <c r="H726" s="398"/>
      <c r="I726" s="400"/>
      <c r="J726" s="400"/>
      <c r="K726" s="401"/>
      <c r="L726" s="398"/>
      <c r="M726" s="398"/>
      <c r="N726" s="398"/>
      <c r="O726" s="402"/>
      <c r="P726" s="402"/>
      <c r="Q726" s="171" t="str">
        <f>Calculator!M710</f>
        <v/>
      </c>
      <c r="R726" s="340" t="str">
        <f t="shared" si="23"/>
        <v/>
      </c>
      <c r="S726" s="380" t="str" cm="1">
        <f t="array" ref="S726">_xlfn.IFS(Q726="YES",IF(G726&lt;=Calculator!AS710*97%,"",IF(G726&gt;=Calculator!AS710*97%,ROUNDUP(Calculator!AS710*97%,0),ROUNDUP(Calculator!AS710*97%,0))),Q726="NO","",Q726="NA","",Q726="","")</f>
        <v/>
      </c>
      <c r="T726" s="381" cm="1">
        <f t="array" ref="T726">IF(LEN(F726)=0,2,IF(SUMPRODUCT(($F$19:$F$1518=F726)*($C$19:$C$1518=C726))&gt;1, 1, 0))</f>
        <v>2</v>
      </c>
      <c r="U726" s="381">
        <f t="array" ref="U726">IFERROR(1/SUMPRODUCT(($F$19:$F$1518=F726)*($C$19:$C$1518=C726)), IF(LEN(F726)&gt;0, 1, ""))</f>
        <v>6.6755674232309744E-4</v>
      </c>
      <c r="V726" s="382" t="str">
        <f>IF(H726="","",VALUE(IFERROR(CHOOSE(MATCH(H726,{0,1,2,3,4,5},0),2.5,3.5,4.5,5.5,6.5,7.5),"")))</f>
        <v/>
      </c>
      <c r="W726" s="382" t="str">
        <f>IF(AND(I726="YES",COUNTIFS(F$19:F726,F726,I$19:I726,"YES")=1),1,"")</f>
        <v/>
      </c>
      <c r="Z726" s="32"/>
    </row>
    <row r="727" spans="1:26" x14ac:dyDescent="0.2">
      <c r="A727" s="32" t="str">
        <f t="shared" si="22"/>
        <v xml:space="preserve"> UNIT </v>
      </c>
      <c r="B727" s="130">
        <v>709</v>
      </c>
      <c r="C727" s="197"/>
      <c r="D727" s="398"/>
      <c r="E727" s="398"/>
      <c r="F727" s="398"/>
      <c r="G727" s="399"/>
      <c r="H727" s="398"/>
      <c r="I727" s="400"/>
      <c r="J727" s="400"/>
      <c r="K727" s="401"/>
      <c r="L727" s="398"/>
      <c r="M727" s="398"/>
      <c r="N727" s="398"/>
      <c r="O727" s="402"/>
      <c r="P727" s="402"/>
      <c r="Q727" s="171" t="str">
        <f>Calculator!M711</f>
        <v/>
      </c>
      <c r="R727" s="340" t="str">
        <f t="shared" si="23"/>
        <v/>
      </c>
      <c r="S727" s="380" t="str" cm="1">
        <f t="array" ref="S727">_xlfn.IFS(Q727="YES",IF(G727&lt;=Calculator!AS711*97%,"",IF(G727&gt;=Calculator!AS711*97%,ROUNDUP(Calculator!AS711*97%,0),ROUNDUP(Calculator!AS711*97%,0))),Q727="NO","",Q727="NA","",Q727="","")</f>
        <v/>
      </c>
      <c r="T727" s="381" cm="1">
        <f t="array" ref="T727">IF(LEN(F727)=0,2,IF(SUMPRODUCT(($F$19:$F$1518=F727)*($C$19:$C$1518=C727))&gt;1, 1, 0))</f>
        <v>2</v>
      </c>
      <c r="U727" s="381">
        <f t="array" ref="U727">IFERROR(1/SUMPRODUCT(($F$19:$F$1518=F727)*($C$19:$C$1518=C727)), IF(LEN(F727)&gt;0, 1, ""))</f>
        <v>6.6755674232309744E-4</v>
      </c>
      <c r="V727" s="382" t="str">
        <f>IF(H727="","",VALUE(IFERROR(CHOOSE(MATCH(H727,{0,1,2,3,4,5},0),2.5,3.5,4.5,5.5,6.5,7.5),"")))</f>
        <v/>
      </c>
      <c r="W727" s="382" t="str">
        <f>IF(AND(I727="YES",COUNTIFS(F$19:F727,F727,I$19:I727,"YES")=1),1,"")</f>
        <v/>
      </c>
      <c r="Z727" s="32"/>
    </row>
    <row r="728" spans="1:26" x14ac:dyDescent="0.2">
      <c r="A728" s="32" t="str">
        <f t="shared" si="22"/>
        <v xml:space="preserve"> UNIT </v>
      </c>
      <c r="B728" s="130">
        <v>710</v>
      </c>
      <c r="C728" s="197"/>
      <c r="D728" s="398"/>
      <c r="E728" s="398"/>
      <c r="F728" s="398"/>
      <c r="G728" s="399"/>
      <c r="H728" s="398"/>
      <c r="I728" s="400"/>
      <c r="J728" s="400"/>
      <c r="K728" s="401"/>
      <c r="L728" s="398"/>
      <c r="M728" s="398"/>
      <c r="N728" s="398"/>
      <c r="O728" s="402"/>
      <c r="P728" s="402"/>
      <c r="Q728" s="171" t="str">
        <f>Calculator!M712</f>
        <v/>
      </c>
      <c r="R728" s="340" t="str">
        <f t="shared" si="23"/>
        <v/>
      </c>
      <c r="S728" s="380" t="str" cm="1">
        <f t="array" ref="S728">_xlfn.IFS(Q728="YES",IF(G728&lt;=Calculator!AS712*97%,"",IF(G728&gt;=Calculator!AS712*97%,ROUNDUP(Calculator!AS712*97%,0),ROUNDUP(Calculator!AS712*97%,0))),Q728="NO","",Q728="NA","",Q728="","")</f>
        <v/>
      </c>
      <c r="T728" s="381" cm="1">
        <f t="array" ref="T728">IF(LEN(F728)=0,2,IF(SUMPRODUCT(($F$19:$F$1518=F728)*($C$19:$C$1518=C728))&gt;1, 1, 0))</f>
        <v>2</v>
      </c>
      <c r="U728" s="381">
        <f t="array" ref="U728">IFERROR(1/SUMPRODUCT(($F$19:$F$1518=F728)*($C$19:$C$1518=C728)), IF(LEN(F728)&gt;0, 1, ""))</f>
        <v>6.6755674232309744E-4</v>
      </c>
      <c r="V728" s="382" t="str">
        <f>IF(H728="","",VALUE(IFERROR(CHOOSE(MATCH(H728,{0,1,2,3,4,5},0),2.5,3.5,4.5,5.5,6.5,7.5),"")))</f>
        <v/>
      </c>
      <c r="W728" s="382" t="str">
        <f>IF(AND(I728="YES",COUNTIFS(F$19:F728,F728,I$19:I728,"YES")=1),1,"")</f>
        <v/>
      </c>
      <c r="Z728" s="32"/>
    </row>
    <row r="729" spans="1:26" x14ac:dyDescent="0.2">
      <c r="A729" s="32" t="str">
        <f t="shared" si="22"/>
        <v xml:space="preserve"> UNIT </v>
      </c>
      <c r="B729" s="130">
        <v>711</v>
      </c>
      <c r="C729" s="197"/>
      <c r="D729" s="398"/>
      <c r="E729" s="398"/>
      <c r="F729" s="398"/>
      <c r="G729" s="399"/>
      <c r="H729" s="398"/>
      <c r="I729" s="400"/>
      <c r="J729" s="400"/>
      <c r="K729" s="401"/>
      <c r="L729" s="398"/>
      <c r="M729" s="398"/>
      <c r="N729" s="398"/>
      <c r="O729" s="402"/>
      <c r="P729" s="402"/>
      <c r="Q729" s="171" t="str">
        <f>Calculator!M713</f>
        <v/>
      </c>
      <c r="R729" s="340" t="str">
        <f t="shared" si="23"/>
        <v/>
      </c>
      <c r="S729" s="380" t="str" cm="1">
        <f t="array" ref="S729">_xlfn.IFS(Q729="YES",IF(G729&lt;=Calculator!AS713*97%,"",IF(G729&gt;=Calculator!AS713*97%,ROUNDUP(Calculator!AS713*97%,0),ROUNDUP(Calculator!AS713*97%,0))),Q729="NO","",Q729="NA","",Q729="","")</f>
        <v/>
      </c>
      <c r="T729" s="381" cm="1">
        <f t="array" ref="T729">IF(LEN(F729)=0,2,IF(SUMPRODUCT(($F$19:$F$1518=F729)*($C$19:$C$1518=C729))&gt;1, 1, 0))</f>
        <v>2</v>
      </c>
      <c r="U729" s="381">
        <f t="array" ref="U729">IFERROR(1/SUMPRODUCT(($F$19:$F$1518=F729)*($C$19:$C$1518=C729)), IF(LEN(F729)&gt;0, 1, ""))</f>
        <v>6.6755674232309744E-4</v>
      </c>
      <c r="V729" s="382" t="str">
        <f>IF(H729="","",VALUE(IFERROR(CHOOSE(MATCH(H729,{0,1,2,3,4,5},0),2.5,3.5,4.5,5.5,6.5,7.5),"")))</f>
        <v/>
      </c>
      <c r="W729" s="382" t="str">
        <f>IF(AND(I729="YES",COUNTIFS(F$19:F729,F729,I$19:I729,"YES")=1),1,"")</f>
        <v/>
      </c>
      <c r="Z729" s="32"/>
    </row>
    <row r="730" spans="1:26" x14ac:dyDescent="0.2">
      <c r="A730" s="32" t="str">
        <f t="shared" si="22"/>
        <v xml:space="preserve"> UNIT </v>
      </c>
      <c r="B730" s="130">
        <v>712</v>
      </c>
      <c r="C730" s="197"/>
      <c r="D730" s="398"/>
      <c r="E730" s="398"/>
      <c r="F730" s="398"/>
      <c r="G730" s="399"/>
      <c r="H730" s="398"/>
      <c r="I730" s="400"/>
      <c r="J730" s="400"/>
      <c r="K730" s="401"/>
      <c r="L730" s="398"/>
      <c r="M730" s="398"/>
      <c r="N730" s="398"/>
      <c r="O730" s="402"/>
      <c r="P730" s="402"/>
      <c r="Q730" s="171" t="str">
        <f>Calculator!M714</f>
        <v/>
      </c>
      <c r="R730" s="340" t="str">
        <f t="shared" si="23"/>
        <v/>
      </c>
      <c r="S730" s="380" t="str" cm="1">
        <f t="array" ref="S730">_xlfn.IFS(Q730="YES",IF(G730&lt;=Calculator!AS714*97%,"",IF(G730&gt;=Calculator!AS714*97%,ROUNDUP(Calculator!AS714*97%,0),ROUNDUP(Calculator!AS714*97%,0))),Q730="NO","",Q730="NA","",Q730="","")</f>
        <v/>
      </c>
      <c r="T730" s="381" cm="1">
        <f t="array" ref="T730">IF(LEN(F730)=0,2,IF(SUMPRODUCT(($F$19:$F$1518=F730)*($C$19:$C$1518=C730))&gt;1, 1, 0))</f>
        <v>2</v>
      </c>
      <c r="U730" s="381">
        <f t="array" ref="U730">IFERROR(1/SUMPRODUCT(($F$19:$F$1518=F730)*($C$19:$C$1518=C730)), IF(LEN(F730)&gt;0, 1, ""))</f>
        <v>6.6755674232309744E-4</v>
      </c>
      <c r="V730" s="382" t="str">
        <f>IF(H730="","",VALUE(IFERROR(CHOOSE(MATCH(H730,{0,1,2,3,4,5},0),2.5,3.5,4.5,5.5,6.5,7.5),"")))</f>
        <v/>
      </c>
      <c r="W730" s="382" t="str">
        <f>IF(AND(I730="YES",COUNTIFS(F$19:F730,F730,I$19:I730,"YES")=1),1,"")</f>
        <v/>
      </c>
      <c r="Z730" s="32"/>
    </row>
    <row r="731" spans="1:26" x14ac:dyDescent="0.2">
      <c r="A731" s="32" t="str">
        <f t="shared" si="22"/>
        <v xml:space="preserve"> UNIT </v>
      </c>
      <c r="B731" s="130">
        <v>713</v>
      </c>
      <c r="C731" s="197"/>
      <c r="D731" s="398"/>
      <c r="E731" s="398"/>
      <c r="F731" s="398"/>
      <c r="G731" s="399"/>
      <c r="H731" s="398"/>
      <c r="I731" s="400"/>
      <c r="J731" s="400"/>
      <c r="K731" s="401"/>
      <c r="L731" s="398"/>
      <c r="M731" s="398"/>
      <c r="N731" s="398"/>
      <c r="O731" s="402"/>
      <c r="P731" s="402"/>
      <c r="Q731" s="171" t="str">
        <f>Calculator!M715</f>
        <v/>
      </c>
      <c r="R731" s="340" t="str">
        <f t="shared" si="23"/>
        <v/>
      </c>
      <c r="S731" s="380" t="str" cm="1">
        <f t="array" ref="S731">_xlfn.IFS(Q731="YES",IF(G731&lt;=Calculator!AS715*97%,"",IF(G731&gt;=Calculator!AS715*97%,ROUNDUP(Calculator!AS715*97%,0),ROUNDUP(Calculator!AS715*97%,0))),Q731="NO","",Q731="NA","",Q731="","")</f>
        <v/>
      </c>
      <c r="T731" s="381" cm="1">
        <f t="array" ref="T731">IF(LEN(F731)=0,2,IF(SUMPRODUCT(($F$19:$F$1518=F731)*($C$19:$C$1518=C731))&gt;1, 1, 0))</f>
        <v>2</v>
      </c>
      <c r="U731" s="381">
        <f t="array" ref="U731">IFERROR(1/SUMPRODUCT(($F$19:$F$1518=F731)*($C$19:$C$1518=C731)), IF(LEN(F731)&gt;0, 1, ""))</f>
        <v>6.6755674232309744E-4</v>
      </c>
      <c r="V731" s="382" t="str">
        <f>IF(H731="","",VALUE(IFERROR(CHOOSE(MATCH(H731,{0,1,2,3,4,5},0),2.5,3.5,4.5,5.5,6.5,7.5),"")))</f>
        <v/>
      </c>
      <c r="W731" s="382" t="str">
        <f>IF(AND(I731="YES",COUNTIFS(F$19:F731,F731,I$19:I731,"YES")=1),1,"")</f>
        <v/>
      </c>
      <c r="Z731" s="32"/>
    </row>
    <row r="732" spans="1:26" x14ac:dyDescent="0.2">
      <c r="A732" s="32" t="str">
        <f t="shared" si="22"/>
        <v xml:space="preserve"> UNIT </v>
      </c>
      <c r="B732" s="130">
        <v>714</v>
      </c>
      <c r="C732" s="197"/>
      <c r="D732" s="398"/>
      <c r="E732" s="398"/>
      <c r="F732" s="398"/>
      <c r="G732" s="399"/>
      <c r="H732" s="398"/>
      <c r="I732" s="400"/>
      <c r="J732" s="400"/>
      <c r="K732" s="401"/>
      <c r="L732" s="398"/>
      <c r="M732" s="398"/>
      <c r="N732" s="398"/>
      <c r="O732" s="402"/>
      <c r="P732" s="402"/>
      <c r="Q732" s="171" t="str">
        <f>Calculator!M716</f>
        <v/>
      </c>
      <c r="R732" s="340" t="str">
        <f t="shared" si="23"/>
        <v/>
      </c>
      <c r="S732" s="380" t="str" cm="1">
        <f t="array" ref="S732">_xlfn.IFS(Q732="YES",IF(G732&lt;=Calculator!AS716*97%,"",IF(G732&gt;=Calculator!AS716*97%,ROUNDUP(Calculator!AS716*97%,0),ROUNDUP(Calculator!AS716*97%,0))),Q732="NO","",Q732="NA","",Q732="","")</f>
        <v/>
      </c>
      <c r="T732" s="381" cm="1">
        <f t="array" ref="T732">IF(LEN(F732)=0,2,IF(SUMPRODUCT(($F$19:$F$1518=F732)*($C$19:$C$1518=C732))&gt;1, 1, 0))</f>
        <v>2</v>
      </c>
      <c r="U732" s="381">
        <f t="array" ref="U732">IFERROR(1/SUMPRODUCT(($F$19:$F$1518=F732)*($C$19:$C$1518=C732)), IF(LEN(F732)&gt;0, 1, ""))</f>
        <v>6.6755674232309744E-4</v>
      </c>
      <c r="V732" s="382" t="str">
        <f>IF(H732="","",VALUE(IFERROR(CHOOSE(MATCH(H732,{0,1,2,3,4,5},0),2.5,3.5,4.5,5.5,6.5,7.5),"")))</f>
        <v/>
      </c>
      <c r="W732" s="382" t="str">
        <f>IF(AND(I732="YES",COUNTIFS(F$19:F732,F732,I$19:I732,"YES")=1),1,"")</f>
        <v/>
      </c>
      <c r="Z732" s="32"/>
    </row>
    <row r="733" spans="1:26" x14ac:dyDescent="0.2">
      <c r="A733" s="32" t="str">
        <f t="shared" si="22"/>
        <v xml:space="preserve"> UNIT </v>
      </c>
      <c r="B733" s="130">
        <v>715</v>
      </c>
      <c r="C733" s="197"/>
      <c r="D733" s="398"/>
      <c r="E733" s="398"/>
      <c r="F733" s="398"/>
      <c r="G733" s="399"/>
      <c r="H733" s="398"/>
      <c r="I733" s="400"/>
      <c r="J733" s="400"/>
      <c r="K733" s="401"/>
      <c r="L733" s="398"/>
      <c r="M733" s="398"/>
      <c r="N733" s="398"/>
      <c r="O733" s="402"/>
      <c r="P733" s="402"/>
      <c r="Q733" s="171" t="str">
        <f>Calculator!M717</f>
        <v/>
      </c>
      <c r="R733" s="340" t="str">
        <f t="shared" si="23"/>
        <v/>
      </c>
      <c r="S733" s="380" t="str" cm="1">
        <f t="array" ref="S733">_xlfn.IFS(Q733="YES",IF(G733&lt;=Calculator!AS717*97%,"",IF(G733&gt;=Calculator!AS717*97%,ROUNDUP(Calculator!AS717*97%,0),ROUNDUP(Calculator!AS717*97%,0))),Q733="NO","",Q733="NA","",Q733="","")</f>
        <v/>
      </c>
      <c r="T733" s="381" cm="1">
        <f t="array" ref="T733">IF(LEN(F733)=0,2,IF(SUMPRODUCT(($F$19:$F$1518=F733)*($C$19:$C$1518=C733))&gt;1, 1, 0))</f>
        <v>2</v>
      </c>
      <c r="U733" s="381">
        <f t="array" ref="U733">IFERROR(1/SUMPRODUCT(($F$19:$F$1518=F733)*($C$19:$C$1518=C733)), IF(LEN(F733)&gt;0, 1, ""))</f>
        <v>6.6755674232309744E-4</v>
      </c>
      <c r="V733" s="382" t="str">
        <f>IF(H733="","",VALUE(IFERROR(CHOOSE(MATCH(H733,{0,1,2,3,4,5},0),2.5,3.5,4.5,5.5,6.5,7.5),"")))</f>
        <v/>
      </c>
      <c r="W733" s="382" t="str">
        <f>IF(AND(I733="YES",COUNTIFS(F$19:F733,F733,I$19:I733,"YES")=1),1,"")</f>
        <v/>
      </c>
      <c r="Z733" s="32"/>
    </row>
    <row r="734" spans="1:26" x14ac:dyDescent="0.2">
      <c r="A734" s="32" t="str">
        <f t="shared" si="22"/>
        <v xml:space="preserve"> UNIT </v>
      </c>
      <c r="B734" s="130">
        <v>716</v>
      </c>
      <c r="C734" s="197"/>
      <c r="D734" s="398"/>
      <c r="E734" s="398"/>
      <c r="F734" s="398"/>
      <c r="G734" s="399"/>
      <c r="H734" s="398"/>
      <c r="I734" s="400"/>
      <c r="J734" s="400"/>
      <c r="K734" s="401"/>
      <c r="L734" s="398"/>
      <c r="M734" s="398"/>
      <c r="N734" s="398"/>
      <c r="O734" s="402"/>
      <c r="P734" s="402"/>
      <c r="Q734" s="171" t="str">
        <f>Calculator!M718</f>
        <v/>
      </c>
      <c r="R734" s="340" t="str">
        <f t="shared" si="23"/>
        <v/>
      </c>
      <c r="S734" s="380" t="str" cm="1">
        <f t="array" ref="S734">_xlfn.IFS(Q734="YES",IF(G734&lt;=Calculator!AS718*97%,"",IF(G734&gt;=Calculator!AS718*97%,ROUNDUP(Calculator!AS718*97%,0),ROUNDUP(Calculator!AS718*97%,0))),Q734="NO","",Q734="NA","",Q734="","")</f>
        <v/>
      </c>
      <c r="T734" s="381" cm="1">
        <f t="array" ref="T734">IF(LEN(F734)=0,2,IF(SUMPRODUCT(($F$19:$F$1518=F734)*($C$19:$C$1518=C734))&gt;1, 1, 0))</f>
        <v>2</v>
      </c>
      <c r="U734" s="381">
        <f t="array" ref="U734">IFERROR(1/SUMPRODUCT(($F$19:$F$1518=F734)*($C$19:$C$1518=C734)), IF(LEN(F734)&gt;0, 1, ""))</f>
        <v>6.6755674232309744E-4</v>
      </c>
      <c r="V734" s="382" t="str">
        <f>IF(H734="","",VALUE(IFERROR(CHOOSE(MATCH(H734,{0,1,2,3,4,5},0),2.5,3.5,4.5,5.5,6.5,7.5),"")))</f>
        <v/>
      </c>
      <c r="W734" s="382" t="str">
        <f>IF(AND(I734="YES",COUNTIFS(F$19:F734,F734,I$19:I734,"YES")=1),1,"")</f>
        <v/>
      </c>
      <c r="Z734" s="32"/>
    </row>
    <row r="735" spans="1:26" x14ac:dyDescent="0.2">
      <c r="A735" s="32" t="str">
        <f t="shared" si="22"/>
        <v xml:space="preserve"> UNIT </v>
      </c>
      <c r="B735" s="130">
        <v>717</v>
      </c>
      <c r="C735" s="197"/>
      <c r="D735" s="398"/>
      <c r="E735" s="398"/>
      <c r="F735" s="398"/>
      <c r="G735" s="399"/>
      <c r="H735" s="398"/>
      <c r="I735" s="400"/>
      <c r="J735" s="400"/>
      <c r="K735" s="401"/>
      <c r="L735" s="398"/>
      <c r="M735" s="398"/>
      <c r="N735" s="398"/>
      <c r="O735" s="402"/>
      <c r="P735" s="402"/>
      <c r="Q735" s="171" t="str">
        <f>Calculator!M719</f>
        <v/>
      </c>
      <c r="R735" s="340" t="str">
        <f t="shared" si="23"/>
        <v/>
      </c>
      <c r="S735" s="380" t="str" cm="1">
        <f t="array" ref="S735">_xlfn.IFS(Q735="YES",IF(G735&lt;=Calculator!AS719*97%,"",IF(G735&gt;=Calculator!AS719*97%,ROUNDUP(Calculator!AS719*97%,0),ROUNDUP(Calculator!AS719*97%,0))),Q735="NO","",Q735="NA","",Q735="","")</f>
        <v/>
      </c>
      <c r="T735" s="381" cm="1">
        <f t="array" ref="T735">IF(LEN(F735)=0,2,IF(SUMPRODUCT(($F$19:$F$1518=F735)*($C$19:$C$1518=C735))&gt;1, 1, 0))</f>
        <v>2</v>
      </c>
      <c r="U735" s="381">
        <f t="array" ref="U735">IFERROR(1/SUMPRODUCT(($F$19:$F$1518=F735)*($C$19:$C$1518=C735)), IF(LEN(F735)&gt;0, 1, ""))</f>
        <v>6.6755674232309744E-4</v>
      </c>
      <c r="V735" s="382" t="str">
        <f>IF(H735="","",VALUE(IFERROR(CHOOSE(MATCH(H735,{0,1,2,3,4,5},0),2.5,3.5,4.5,5.5,6.5,7.5),"")))</f>
        <v/>
      </c>
      <c r="W735" s="382" t="str">
        <f>IF(AND(I735="YES",COUNTIFS(F$19:F735,F735,I$19:I735,"YES")=1),1,"")</f>
        <v/>
      </c>
      <c r="Z735" s="32"/>
    </row>
    <row r="736" spans="1:26" x14ac:dyDescent="0.2">
      <c r="A736" s="32" t="str">
        <f t="shared" si="22"/>
        <v xml:space="preserve"> UNIT </v>
      </c>
      <c r="B736" s="130">
        <v>718</v>
      </c>
      <c r="C736" s="197"/>
      <c r="D736" s="398"/>
      <c r="E736" s="398"/>
      <c r="F736" s="398"/>
      <c r="G736" s="399"/>
      <c r="H736" s="398"/>
      <c r="I736" s="400"/>
      <c r="J736" s="400"/>
      <c r="K736" s="401"/>
      <c r="L736" s="398"/>
      <c r="M736" s="398"/>
      <c r="N736" s="398"/>
      <c r="O736" s="402"/>
      <c r="P736" s="402"/>
      <c r="Q736" s="171" t="str">
        <f>Calculator!M720</f>
        <v/>
      </c>
      <c r="R736" s="340" t="str">
        <f t="shared" si="23"/>
        <v/>
      </c>
      <c r="S736" s="380" t="str" cm="1">
        <f t="array" ref="S736">_xlfn.IFS(Q736="YES",IF(G736&lt;=Calculator!AS720*97%,"",IF(G736&gt;=Calculator!AS720*97%,ROUNDUP(Calculator!AS720*97%,0),ROUNDUP(Calculator!AS720*97%,0))),Q736="NO","",Q736="NA","",Q736="","")</f>
        <v/>
      </c>
      <c r="T736" s="381" cm="1">
        <f t="array" ref="T736">IF(LEN(F736)=0,2,IF(SUMPRODUCT(($F$19:$F$1518=F736)*($C$19:$C$1518=C736))&gt;1, 1, 0))</f>
        <v>2</v>
      </c>
      <c r="U736" s="381">
        <f t="array" ref="U736">IFERROR(1/SUMPRODUCT(($F$19:$F$1518=F736)*($C$19:$C$1518=C736)), IF(LEN(F736)&gt;0, 1, ""))</f>
        <v>6.6755674232309744E-4</v>
      </c>
      <c r="V736" s="382" t="str">
        <f>IF(H736="","",VALUE(IFERROR(CHOOSE(MATCH(H736,{0,1,2,3,4,5},0),2.5,3.5,4.5,5.5,6.5,7.5),"")))</f>
        <v/>
      </c>
      <c r="W736" s="382" t="str">
        <f>IF(AND(I736="YES",COUNTIFS(F$19:F736,F736,I$19:I736,"YES")=1),1,"")</f>
        <v/>
      </c>
      <c r="Z736" s="32"/>
    </row>
    <row r="737" spans="1:26" x14ac:dyDescent="0.2">
      <c r="A737" s="32" t="str">
        <f t="shared" si="22"/>
        <v xml:space="preserve"> UNIT </v>
      </c>
      <c r="B737" s="130">
        <v>719</v>
      </c>
      <c r="C737" s="197"/>
      <c r="D737" s="398"/>
      <c r="E737" s="398"/>
      <c r="F737" s="398"/>
      <c r="G737" s="399"/>
      <c r="H737" s="398"/>
      <c r="I737" s="400"/>
      <c r="J737" s="400"/>
      <c r="K737" s="401"/>
      <c r="L737" s="398"/>
      <c r="M737" s="398"/>
      <c r="N737" s="398"/>
      <c r="O737" s="402"/>
      <c r="P737" s="402"/>
      <c r="Q737" s="171" t="str">
        <f>Calculator!M721</f>
        <v/>
      </c>
      <c r="R737" s="340" t="str">
        <f t="shared" si="23"/>
        <v/>
      </c>
      <c r="S737" s="380" t="str" cm="1">
        <f t="array" ref="S737">_xlfn.IFS(Q737="YES",IF(G737&lt;=Calculator!AS721*97%,"",IF(G737&gt;=Calculator!AS721*97%,ROUNDUP(Calculator!AS721*97%,0),ROUNDUP(Calculator!AS721*97%,0))),Q737="NO","",Q737="NA","",Q737="","")</f>
        <v/>
      </c>
      <c r="T737" s="381" cm="1">
        <f t="array" ref="T737">IF(LEN(F737)=0,2,IF(SUMPRODUCT(($F$19:$F$1518=F737)*($C$19:$C$1518=C737))&gt;1, 1, 0))</f>
        <v>2</v>
      </c>
      <c r="U737" s="381">
        <f t="array" ref="U737">IFERROR(1/SUMPRODUCT(($F$19:$F$1518=F737)*($C$19:$C$1518=C737)), IF(LEN(F737)&gt;0, 1, ""))</f>
        <v>6.6755674232309744E-4</v>
      </c>
      <c r="V737" s="382" t="str">
        <f>IF(H737="","",VALUE(IFERROR(CHOOSE(MATCH(H737,{0,1,2,3,4,5},0),2.5,3.5,4.5,5.5,6.5,7.5),"")))</f>
        <v/>
      </c>
      <c r="W737" s="382" t="str">
        <f>IF(AND(I737="YES",COUNTIFS(F$19:F737,F737,I$19:I737,"YES")=1),1,"")</f>
        <v/>
      </c>
      <c r="Z737" s="32"/>
    </row>
    <row r="738" spans="1:26" x14ac:dyDescent="0.2">
      <c r="A738" s="32" t="str">
        <f t="shared" si="22"/>
        <v xml:space="preserve"> UNIT </v>
      </c>
      <c r="B738" s="130">
        <v>720</v>
      </c>
      <c r="C738" s="197"/>
      <c r="D738" s="398"/>
      <c r="E738" s="398"/>
      <c r="F738" s="398"/>
      <c r="G738" s="399"/>
      <c r="H738" s="398"/>
      <c r="I738" s="400"/>
      <c r="J738" s="400"/>
      <c r="K738" s="401"/>
      <c r="L738" s="398"/>
      <c r="M738" s="398"/>
      <c r="N738" s="398"/>
      <c r="O738" s="402"/>
      <c r="P738" s="402"/>
      <c r="Q738" s="171" t="str">
        <f>Calculator!M722</f>
        <v/>
      </c>
      <c r="R738" s="340" t="str">
        <f t="shared" si="23"/>
        <v/>
      </c>
      <c r="S738" s="380" t="str" cm="1">
        <f t="array" ref="S738">_xlfn.IFS(Q738="YES",IF(G738&lt;=Calculator!AS722*97%,"",IF(G738&gt;=Calculator!AS722*97%,ROUNDUP(Calculator!AS722*97%,0),ROUNDUP(Calculator!AS722*97%,0))),Q738="NO","",Q738="NA","",Q738="","")</f>
        <v/>
      </c>
      <c r="T738" s="381" cm="1">
        <f t="array" ref="T738">IF(LEN(F738)=0,2,IF(SUMPRODUCT(($F$19:$F$1518=F738)*($C$19:$C$1518=C738))&gt;1, 1, 0))</f>
        <v>2</v>
      </c>
      <c r="U738" s="381">
        <f t="array" ref="U738">IFERROR(1/SUMPRODUCT(($F$19:$F$1518=F738)*($C$19:$C$1518=C738)), IF(LEN(F738)&gt;0, 1, ""))</f>
        <v>6.6755674232309744E-4</v>
      </c>
      <c r="V738" s="382" t="str">
        <f>IF(H738="","",VALUE(IFERROR(CHOOSE(MATCH(H738,{0,1,2,3,4,5},0),2.5,3.5,4.5,5.5,6.5,7.5),"")))</f>
        <v/>
      </c>
      <c r="W738" s="382" t="str">
        <f>IF(AND(I738="YES",COUNTIFS(F$19:F738,F738,I$19:I738,"YES")=1),1,"")</f>
        <v/>
      </c>
      <c r="Z738" s="32"/>
    </row>
    <row r="739" spans="1:26" x14ac:dyDescent="0.2">
      <c r="A739" s="32" t="str">
        <f t="shared" si="22"/>
        <v xml:space="preserve"> UNIT </v>
      </c>
      <c r="B739" s="130">
        <v>721</v>
      </c>
      <c r="C739" s="197"/>
      <c r="D739" s="398"/>
      <c r="E739" s="398"/>
      <c r="F739" s="398"/>
      <c r="G739" s="399"/>
      <c r="H739" s="398"/>
      <c r="I739" s="400"/>
      <c r="J739" s="400"/>
      <c r="K739" s="401"/>
      <c r="L739" s="398"/>
      <c r="M739" s="398"/>
      <c r="N739" s="398"/>
      <c r="O739" s="402"/>
      <c r="P739" s="402"/>
      <c r="Q739" s="171" t="str">
        <f>Calculator!M723</f>
        <v/>
      </c>
      <c r="R739" s="340" t="str">
        <f t="shared" si="23"/>
        <v/>
      </c>
      <c r="S739" s="380" t="str" cm="1">
        <f t="array" ref="S739">_xlfn.IFS(Q739="YES",IF(G739&lt;=Calculator!AS723*97%,"",IF(G739&gt;=Calculator!AS723*97%,ROUNDUP(Calculator!AS723*97%,0),ROUNDUP(Calculator!AS723*97%,0))),Q739="NO","",Q739="NA","",Q739="","")</f>
        <v/>
      </c>
      <c r="T739" s="381" cm="1">
        <f t="array" ref="T739">IF(LEN(F739)=0,2,IF(SUMPRODUCT(($F$19:$F$1518=F739)*($C$19:$C$1518=C739))&gt;1, 1, 0))</f>
        <v>2</v>
      </c>
      <c r="U739" s="381">
        <f t="array" ref="U739">IFERROR(1/SUMPRODUCT(($F$19:$F$1518=F739)*($C$19:$C$1518=C739)), IF(LEN(F739)&gt;0, 1, ""))</f>
        <v>6.6755674232309744E-4</v>
      </c>
      <c r="V739" s="382" t="str">
        <f>IF(H739="","",VALUE(IFERROR(CHOOSE(MATCH(H739,{0,1,2,3,4,5},0),2.5,3.5,4.5,5.5,6.5,7.5),"")))</f>
        <v/>
      </c>
      <c r="W739" s="382" t="str">
        <f>IF(AND(I739="YES",COUNTIFS(F$19:F739,F739,I$19:I739,"YES")=1),1,"")</f>
        <v/>
      </c>
      <c r="Z739" s="32"/>
    </row>
    <row r="740" spans="1:26" x14ac:dyDescent="0.2">
      <c r="A740" s="32" t="str">
        <f t="shared" si="22"/>
        <v xml:space="preserve"> UNIT </v>
      </c>
      <c r="B740" s="130">
        <v>722</v>
      </c>
      <c r="C740" s="197"/>
      <c r="D740" s="398"/>
      <c r="E740" s="398"/>
      <c r="F740" s="398"/>
      <c r="G740" s="399"/>
      <c r="H740" s="398"/>
      <c r="I740" s="400"/>
      <c r="J740" s="400"/>
      <c r="K740" s="401"/>
      <c r="L740" s="398"/>
      <c r="M740" s="398"/>
      <c r="N740" s="398"/>
      <c r="O740" s="402"/>
      <c r="P740" s="402"/>
      <c r="Q740" s="171" t="str">
        <f>Calculator!M724</f>
        <v/>
      </c>
      <c r="R740" s="340" t="str">
        <f t="shared" si="23"/>
        <v/>
      </c>
      <c r="S740" s="380" t="str" cm="1">
        <f t="array" ref="S740">_xlfn.IFS(Q740="YES",IF(G740&lt;=Calculator!AS724*97%,"",IF(G740&gt;=Calculator!AS724*97%,ROUNDUP(Calculator!AS724*97%,0),ROUNDUP(Calculator!AS724*97%,0))),Q740="NO","",Q740="NA","",Q740="","")</f>
        <v/>
      </c>
      <c r="T740" s="381" cm="1">
        <f t="array" ref="T740">IF(LEN(F740)=0,2,IF(SUMPRODUCT(($F$19:$F$1518=F740)*($C$19:$C$1518=C740))&gt;1, 1, 0))</f>
        <v>2</v>
      </c>
      <c r="U740" s="381">
        <f t="array" ref="U740">IFERROR(1/SUMPRODUCT(($F$19:$F$1518=F740)*($C$19:$C$1518=C740)), IF(LEN(F740)&gt;0, 1, ""))</f>
        <v>6.6755674232309744E-4</v>
      </c>
      <c r="V740" s="382" t="str">
        <f>IF(H740="","",VALUE(IFERROR(CHOOSE(MATCH(H740,{0,1,2,3,4,5},0),2.5,3.5,4.5,5.5,6.5,7.5),"")))</f>
        <v/>
      </c>
      <c r="W740" s="382" t="str">
        <f>IF(AND(I740="YES",COUNTIFS(F$19:F740,F740,I$19:I740,"YES")=1),1,"")</f>
        <v/>
      </c>
      <c r="Z740" s="32"/>
    </row>
    <row r="741" spans="1:26" x14ac:dyDescent="0.2">
      <c r="A741" s="32" t="str">
        <f t="shared" si="22"/>
        <v xml:space="preserve"> UNIT </v>
      </c>
      <c r="B741" s="130">
        <v>723</v>
      </c>
      <c r="C741" s="197"/>
      <c r="D741" s="398"/>
      <c r="E741" s="398"/>
      <c r="F741" s="398"/>
      <c r="G741" s="399"/>
      <c r="H741" s="398"/>
      <c r="I741" s="400"/>
      <c r="J741" s="400"/>
      <c r="K741" s="401"/>
      <c r="L741" s="398"/>
      <c r="M741" s="398"/>
      <c r="N741" s="398"/>
      <c r="O741" s="402"/>
      <c r="P741" s="402"/>
      <c r="Q741" s="171" t="str">
        <f>Calculator!M725</f>
        <v/>
      </c>
      <c r="R741" s="340" t="str">
        <f t="shared" si="23"/>
        <v/>
      </c>
      <c r="S741" s="380" t="str" cm="1">
        <f t="array" ref="S741">_xlfn.IFS(Q741="YES",IF(G741&lt;=Calculator!AS725*97%,"",IF(G741&gt;=Calculator!AS725*97%,ROUNDUP(Calculator!AS725*97%,0),ROUNDUP(Calculator!AS725*97%,0))),Q741="NO","",Q741="NA","",Q741="","")</f>
        <v/>
      </c>
      <c r="T741" s="381" cm="1">
        <f t="array" ref="T741">IF(LEN(F741)=0,2,IF(SUMPRODUCT(($F$19:$F$1518=F741)*($C$19:$C$1518=C741))&gt;1, 1, 0))</f>
        <v>2</v>
      </c>
      <c r="U741" s="381">
        <f t="array" ref="U741">IFERROR(1/SUMPRODUCT(($F$19:$F$1518=F741)*($C$19:$C$1518=C741)), IF(LEN(F741)&gt;0, 1, ""))</f>
        <v>6.6755674232309744E-4</v>
      </c>
      <c r="V741" s="382" t="str">
        <f>IF(H741="","",VALUE(IFERROR(CHOOSE(MATCH(H741,{0,1,2,3,4,5},0),2.5,3.5,4.5,5.5,6.5,7.5),"")))</f>
        <v/>
      </c>
      <c r="W741" s="382" t="str">
        <f>IF(AND(I741="YES",COUNTIFS(F$19:F741,F741,I$19:I741,"YES")=1),1,"")</f>
        <v/>
      </c>
      <c r="Z741" s="32"/>
    </row>
    <row r="742" spans="1:26" x14ac:dyDescent="0.2">
      <c r="A742" s="32" t="str">
        <f t="shared" si="22"/>
        <v xml:space="preserve"> UNIT </v>
      </c>
      <c r="B742" s="130">
        <v>724</v>
      </c>
      <c r="C742" s="197"/>
      <c r="D742" s="398"/>
      <c r="E742" s="398"/>
      <c r="F742" s="398"/>
      <c r="G742" s="399"/>
      <c r="H742" s="398"/>
      <c r="I742" s="400"/>
      <c r="J742" s="400"/>
      <c r="K742" s="401"/>
      <c r="L742" s="398"/>
      <c r="M742" s="398"/>
      <c r="N742" s="398"/>
      <c r="O742" s="402"/>
      <c r="P742" s="402"/>
      <c r="Q742" s="171" t="str">
        <f>Calculator!M726</f>
        <v/>
      </c>
      <c r="R742" s="340" t="str">
        <f t="shared" si="23"/>
        <v/>
      </c>
      <c r="S742" s="380" t="str" cm="1">
        <f t="array" ref="S742">_xlfn.IFS(Q742="YES",IF(G742&lt;=Calculator!AS726*97%,"",IF(G742&gt;=Calculator!AS726*97%,ROUNDUP(Calculator!AS726*97%,0),ROUNDUP(Calculator!AS726*97%,0))),Q742="NO","",Q742="NA","",Q742="","")</f>
        <v/>
      </c>
      <c r="T742" s="381" cm="1">
        <f t="array" ref="T742">IF(LEN(F742)=0,2,IF(SUMPRODUCT(($F$19:$F$1518=F742)*($C$19:$C$1518=C742))&gt;1, 1, 0))</f>
        <v>2</v>
      </c>
      <c r="U742" s="381">
        <f t="array" ref="U742">IFERROR(1/SUMPRODUCT(($F$19:$F$1518=F742)*($C$19:$C$1518=C742)), IF(LEN(F742)&gt;0, 1, ""))</f>
        <v>6.6755674232309744E-4</v>
      </c>
      <c r="V742" s="382" t="str">
        <f>IF(H742="","",VALUE(IFERROR(CHOOSE(MATCH(H742,{0,1,2,3,4,5},0),2.5,3.5,4.5,5.5,6.5,7.5),"")))</f>
        <v/>
      </c>
      <c r="W742" s="382" t="str">
        <f>IF(AND(I742="YES",COUNTIFS(F$19:F742,F742,I$19:I742,"YES")=1),1,"")</f>
        <v/>
      </c>
      <c r="Z742" s="32"/>
    </row>
    <row r="743" spans="1:26" x14ac:dyDescent="0.2">
      <c r="A743" s="32" t="str">
        <f t="shared" si="22"/>
        <v xml:space="preserve"> UNIT </v>
      </c>
      <c r="B743" s="130">
        <v>725</v>
      </c>
      <c r="C743" s="197"/>
      <c r="D743" s="398"/>
      <c r="E743" s="398"/>
      <c r="F743" s="398"/>
      <c r="G743" s="399"/>
      <c r="H743" s="398"/>
      <c r="I743" s="400"/>
      <c r="J743" s="400"/>
      <c r="K743" s="401"/>
      <c r="L743" s="398"/>
      <c r="M743" s="398"/>
      <c r="N743" s="398"/>
      <c r="O743" s="402"/>
      <c r="P743" s="402"/>
      <c r="Q743" s="171" t="str">
        <f>Calculator!M727</f>
        <v/>
      </c>
      <c r="R743" s="340" t="str">
        <f t="shared" si="23"/>
        <v/>
      </c>
      <c r="S743" s="380" t="str" cm="1">
        <f t="array" ref="S743">_xlfn.IFS(Q743="YES",IF(G743&lt;=Calculator!AS727*97%,"",IF(G743&gt;=Calculator!AS727*97%,ROUNDUP(Calculator!AS727*97%,0),ROUNDUP(Calculator!AS727*97%,0))),Q743="NO","",Q743="NA","",Q743="","")</f>
        <v/>
      </c>
      <c r="T743" s="381" cm="1">
        <f t="array" ref="T743">IF(LEN(F743)=0,2,IF(SUMPRODUCT(($F$19:$F$1518=F743)*($C$19:$C$1518=C743))&gt;1, 1, 0))</f>
        <v>2</v>
      </c>
      <c r="U743" s="381">
        <f t="array" ref="U743">IFERROR(1/SUMPRODUCT(($F$19:$F$1518=F743)*($C$19:$C$1518=C743)), IF(LEN(F743)&gt;0, 1, ""))</f>
        <v>6.6755674232309744E-4</v>
      </c>
      <c r="V743" s="382" t="str">
        <f>IF(H743="","",VALUE(IFERROR(CHOOSE(MATCH(H743,{0,1,2,3,4,5},0),2.5,3.5,4.5,5.5,6.5,7.5),"")))</f>
        <v/>
      </c>
      <c r="W743" s="382" t="str">
        <f>IF(AND(I743="YES",COUNTIFS(F$19:F743,F743,I$19:I743,"YES")=1),1,"")</f>
        <v/>
      </c>
      <c r="Z743" s="32"/>
    </row>
    <row r="744" spans="1:26" x14ac:dyDescent="0.2">
      <c r="A744" s="32" t="str">
        <f t="shared" si="22"/>
        <v xml:space="preserve"> UNIT </v>
      </c>
      <c r="B744" s="130">
        <v>726</v>
      </c>
      <c r="C744" s="197"/>
      <c r="D744" s="398"/>
      <c r="E744" s="398"/>
      <c r="F744" s="398"/>
      <c r="G744" s="399"/>
      <c r="H744" s="398"/>
      <c r="I744" s="400"/>
      <c r="J744" s="400"/>
      <c r="K744" s="401"/>
      <c r="L744" s="398"/>
      <c r="M744" s="398"/>
      <c r="N744" s="398"/>
      <c r="O744" s="402"/>
      <c r="P744" s="402"/>
      <c r="Q744" s="171" t="str">
        <f>Calculator!M728</f>
        <v/>
      </c>
      <c r="R744" s="340" t="str">
        <f t="shared" si="23"/>
        <v/>
      </c>
      <c r="S744" s="380" t="str" cm="1">
        <f t="array" ref="S744">_xlfn.IFS(Q744="YES",IF(G744&lt;=Calculator!AS728*97%,"",IF(G744&gt;=Calculator!AS728*97%,ROUNDUP(Calculator!AS728*97%,0),ROUNDUP(Calculator!AS728*97%,0))),Q744="NO","",Q744="NA","",Q744="","")</f>
        <v/>
      </c>
      <c r="T744" s="381" cm="1">
        <f t="array" ref="T744">IF(LEN(F744)=0,2,IF(SUMPRODUCT(($F$19:$F$1518=F744)*($C$19:$C$1518=C744))&gt;1, 1, 0))</f>
        <v>2</v>
      </c>
      <c r="U744" s="381">
        <f t="array" ref="U744">IFERROR(1/SUMPRODUCT(($F$19:$F$1518=F744)*($C$19:$C$1518=C744)), IF(LEN(F744)&gt;0, 1, ""))</f>
        <v>6.6755674232309744E-4</v>
      </c>
      <c r="V744" s="382" t="str">
        <f>IF(H744="","",VALUE(IFERROR(CHOOSE(MATCH(H744,{0,1,2,3,4,5},0),2.5,3.5,4.5,5.5,6.5,7.5),"")))</f>
        <v/>
      </c>
      <c r="W744" s="382" t="str">
        <f>IF(AND(I744="YES",COUNTIFS(F$19:F744,F744,I$19:I744,"YES")=1),1,"")</f>
        <v/>
      </c>
      <c r="Z744" s="32"/>
    </row>
    <row r="745" spans="1:26" x14ac:dyDescent="0.2">
      <c r="A745" s="32" t="str">
        <f t="shared" si="22"/>
        <v xml:space="preserve"> UNIT </v>
      </c>
      <c r="B745" s="130">
        <v>727</v>
      </c>
      <c r="C745" s="197"/>
      <c r="D745" s="398"/>
      <c r="E745" s="398"/>
      <c r="F745" s="398"/>
      <c r="G745" s="399"/>
      <c r="H745" s="398"/>
      <c r="I745" s="400"/>
      <c r="J745" s="400"/>
      <c r="K745" s="401"/>
      <c r="L745" s="398"/>
      <c r="M745" s="398"/>
      <c r="N745" s="398"/>
      <c r="O745" s="402"/>
      <c r="P745" s="402"/>
      <c r="Q745" s="171" t="str">
        <f>Calculator!M729</f>
        <v/>
      </c>
      <c r="R745" s="340" t="str">
        <f t="shared" si="23"/>
        <v/>
      </c>
      <c r="S745" s="380" t="str" cm="1">
        <f t="array" ref="S745">_xlfn.IFS(Q745="YES",IF(G745&lt;=Calculator!AS729*97%,"",IF(G745&gt;=Calculator!AS729*97%,ROUNDUP(Calculator!AS729*97%,0),ROUNDUP(Calculator!AS729*97%,0))),Q745="NO","",Q745="NA","",Q745="","")</f>
        <v/>
      </c>
      <c r="T745" s="381" cm="1">
        <f t="array" ref="T745">IF(LEN(F745)=0,2,IF(SUMPRODUCT(($F$19:$F$1518=F745)*($C$19:$C$1518=C745))&gt;1, 1, 0))</f>
        <v>2</v>
      </c>
      <c r="U745" s="381">
        <f t="array" ref="U745">IFERROR(1/SUMPRODUCT(($F$19:$F$1518=F745)*($C$19:$C$1518=C745)), IF(LEN(F745)&gt;0, 1, ""))</f>
        <v>6.6755674232309744E-4</v>
      </c>
      <c r="V745" s="382" t="str">
        <f>IF(H745="","",VALUE(IFERROR(CHOOSE(MATCH(H745,{0,1,2,3,4,5},0),2.5,3.5,4.5,5.5,6.5,7.5),"")))</f>
        <v/>
      </c>
      <c r="W745" s="382" t="str">
        <f>IF(AND(I745="YES",COUNTIFS(F$19:F745,F745,I$19:I745,"YES")=1),1,"")</f>
        <v/>
      </c>
      <c r="Z745" s="32"/>
    </row>
    <row r="746" spans="1:26" x14ac:dyDescent="0.2">
      <c r="A746" s="32" t="str">
        <f t="shared" si="22"/>
        <v xml:space="preserve"> UNIT </v>
      </c>
      <c r="B746" s="130">
        <v>728</v>
      </c>
      <c r="C746" s="197"/>
      <c r="D746" s="398"/>
      <c r="E746" s="398"/>
      <c r="F746" s="398"/>
      <c r="G746" s="399"/>
      <c r="H746" s="398"/>
      <c r="I746" s="400"/>
      <c r="J746" s="400"/>
      <c r="K746" s="401"/>
      <c r="L746" s="398"/>
      <c r="M746" s="398"/>
      <c r="N746" s="398"/>
      <c r="O746" s="402"/>
      <c r="P746" s="402"/>
      <c r="Q746" s="171" t="str">
        <f>Calculator!M730</f>
        <v/>
      </c>
      <c r="R746" s="340" t="str">
        <f t="shared" si="23"/>
        <v/>
      </c>
      <c r="S746" s="380" t="str" cm="1">
        <f t="array" ref="S746">_xlfn.IFS(Q746="YES",IF(G746&lt;=Calculator!AS730*97%,"",IF(G746&gt;=Calculator!AS730*97%,ROUNDUP(Calculator!AS730*97%,0),ROUNDUP(Calculator!AS730*97%,0))),Q746="NO","",Q746="NA","",Q746="","")</f>
        <v/>
      </c>
      <c r="T746" s="381" cm="1">
        <f t="array" ref="T746">IF(LEN(F746)=0,2,IF(SUMPRODUCT(($F$19:$F$1518=F746)*($C$19:$C$1518=C746))&gt;1, 1, 0))</f>
        <v>2</v>
      </c>
      <c r="U746" s="381">
        <f t="array" ref="U746">IFERROR(1/SUMPRODUCT(($F$19:$F$1518=F746)*($C$19:$C$1518=C746)), IF(LEN(F746)&gt;0, 1, ""))</f>
        <v>6.6755674232309744E-4</v>
      </c>
      <c r="V746" s="382" t="str">
        <f>IF(H746="","",VALUE(IFERROR(CHOOSE(MATCH(H746,{0,1,2,3,4,5},0),2.5,3.5,4.5,5.5,6.5,7.5),"")))</f>
        <v/>
      </c>
      <c r="W746" s="382" t="str">
        <f>IF(AND(I746="YES",COUNTIFS(F$19:F746,F746,I$19:I746,"YES")=1),1,"")</f>
        <v/>
      </c>
      <c r="Z746" s="32"/>
    </row>
    <row r="747" spans="1:26" x14ac:dyDescent="0.2">
      <c r="A747" s="32" t="str">
        <f t="shared" si="22"/>
        <v xml:space="preserve"> UNIT </v>
      </c>
      <c r="B747" s="130">
        <v>729</v>
      </c>
      <c r="C747" s="197"/>
      <c r="D747" s="398"/>
      <c r="E747" s="398"/>
      <c r="F747" s="398"/>
      <c r="G747" s="399"/>
      <c r="H747" s="398"/>
      <c r="I747" s="400"/>
      <c r="J747" s="400"/>
      <c r="K747" s="401"/>
      <c r="L747" s="398"/>
      <c r="M747" s="398"/>
      <c r="N747" s="398"/>
      <c r="O747" s="402"/>
      <c r="P747" s="402"/>
      <c r="Q747" s="171" t="str">
        <f>Calculator!M731</f>
        <v/>
      </c>
      <c r="R747" s="340" t="str">
        <f t="shared" si="23"/>
        <v/>
      </c>
      <c r="S747" s="380" t="str" cm="1">
        <f t="array" ref="S747">_xlfn.IFS(Q747="YES",IF(G747&lt;=Calculator!AS731*97%,"",IF(G747&gt;=Calculator!AS731*97%,ROUNDUP(Calculator!AS731*97%,0),ROUNDUP(Calculator!AS731*97%,0))),Q747="NO","",Q747="NA","",Q747="","")</f>
        <v/>
      </c>
      <c r="T747" s="381" cm="1">
        <f t="array" ref="T747">IF(LEN(F747)=0,2,IF(SUMPRODUCT(($F$19:$F$1518=F747)*($C$19:$C$1518=C747))&gt;1, 1, 0))</f>
        <v>2</v>
      </c>
      <c r="U747" s="381">
        <f t="array" ref="U747">IFERROR(1/SUMPRODUCT(($F$19:$F$1518=F747)*($C$19:$C$1518=C747)), IF(LEN(F747)&gt;0, 1, ""))</f>
        <v>6.6755674232309744E-4</v>
      </c>
      <c r="V747" s="382" t="str">
        <f>IF(H747="","",VALUE(IFERROR(CHOOSE(MATCH(H747,{0,1,2,3,4,5},0),2.5,3.5,4.5,5.5,6.5,7.5),"")))</f>
        <v/>
      </c>
      <c r="W747" s="382" t="str">
        <f>IF(AND(I747="YES",COUNTIFS(F$19:F747,F747,I$19:I747,"YES")=1),1,"")</f>
        <v/>
      </c>
      <c r="Z747" s="32"/>
    </row>
    <row r="748" spans="1:26" x14ac:dyDescent="0.2">
      <c r="A748" s="32" t="str">
        <f t="shared" si="22"/>
        <v xml:space="preserve"> UNIT </v>
      </c>
      <c r="B748" s="130">
        <v>730</v>
      </c>
      <c r="C748" s="197"/>
      <c r="D748" s="398"/>
      <c r="E748" s="398"/>
      <c r="F748" s="398"/>
      <c r="G748" s="399"/>
      <c r="H748" s="398"/>
      <c r="I748" s="400"/>
      <c r="J748" s="400"/>
      <c r="K748" s="401"/>
      <c r="L748" s="398"/>
      <c r="M748" s="398"/>
      <c r="N748" s="398"/>
      <c r="O748" s="402"/>
      <c r="P748" s="402"/>
      <c r="Q748" s="171" t="str">
        <f>Calculator!M732</f>
        <v/>
      </c>
      <c r="R748" s="340" t="str">
        <f t="shared" si="23"/>
        <v/>
      </c>
      <c r="S748" s="380" t="str" cm="1">
        <f t="array" ref="S748">_xlfn.IFS(Q748="YES",IF(G748&lt;=Calculator!AS732*97%,"",IF(G748&gt;=Calculator!AS732*97%,ROUNDUP(Calculator!AS732*97%,0),ROUNDUP(Calculator!AS732*97%,0))),Q748="NO","",Q748="NA","",Q748="","")</f>
        <v/>
      </c>
      <c r="T748" s="381" cm="1">
        <f t="array" ref="T748">IF(LEN(F748)=0,2,IF(SUMPRODUCT(($F$19:$F$1518=F748)*($C$19:$C$1518=C748))&gt;1, 1, 0))</f>
        <v>2</v>
      </c>
      <c r="U748" s="381">
        <f t="array" ref="U748">IFERROR(1/SUMPRODUCT(($F$19:$F$1518=F748)*($C$19:$C$1518=C748)), IF(LEN(F748)&gt;0, 1, ""))</f>
        <v>6.6755674232309744E-4</v>
      </c>
      <c r="V748" s="382" t="str">
        <f>IF(H748="","",VALUE(IFERROR(CHOOSE(MATCH(H748,{0,1,2,3,4,5},0),2.5,3.5,4.5,5.5,6.5,7.5),"")))</f>
        <v/>
      </c>
      <c r="W748" s="382" t="str">
        <f>IF(AND(I748="YES",COUNTIFS(F$19:F748,F748,I$19:I748,"YES")=1),1,"")</f>
        <v/>
      </c>
      <c r="Z748" s="32"/>
    </row>
    <row r="749" spans="1:26" x14ac:dyDescent="0.2">
      <c r="A749" s="32" t="str">
        <f t="shared" si="22"/>
        <v xml:space="preserve"> UNIT </v>
      </c>
      <c r="B749" s="130">
        <v>731</v>
      </c>
      <c r="C749" s="197"/>
      <c r="D749" s="398"/>
      <c r="E749" s="398"/>
      <c r="F749" s="398"/>
      <c r="G749" s="399"/>
      <c r="H749" s="398"/>
      <c r="I749" s="400"/>
      <c r="J749" s="400"/>
      <c r="K749" s="401"/>
      <c r="L749" s="398"/>
      <c r="M749" s="398"/>
      <c r="N749" s="398"/>
      <c r="O749" s="402"/>
      <c r="P749" s="402"/>
      <c r="Q749" s="171" t="str">
        <f>Calculator!M733</f>
        <v/>
      </c>
      <c r="R749" s="340" t="str">
        <f t="shared" si="23"/>
        <v/>
      </c>
      <c r="S749" s="380" t="str" cm="1">
        <f t="array" ref="S749">_xlfn.IFS(Q749="YES",IF(G749&lt;=Calculator!AS733*97%,"",IF(G749&gt;=Calculator!AS733*97%,ROUNDUP(Calculator!AS733*97%,0),ROUNDUP(Calculator!AS733*97%,0))),Q749="NO","",Q749="NA","",Q749="","")</f>
        <v/>
      </c>
      <c r="T749" s="381" cm="1">
        <f t="array" ref="T749">IF(LEN(F749)=0,2,IF(SUMPRODUCT(($F$19:$F$1518=F749)*($C$19:$C$1518=C749))&gt;1, 1, 0))</f>
        <v>2</v>
      </c>
      <c r="U749" s="381">
        <f t="array" ref="U749">IFERROR(1/SUMPRODUCT(($F$19:$F$1518=F749)*($C$19:$C$1518=C749)), IF(LEN(F749)&gt;0, 1, ""))</f>
        <v>6.6755674232309744E-4</v>
      </c>
      <c r="V749" s="382" t="str">
        <f>IF(H749="","",VALUE(IFERROR(CHOOSE(MATCH(H749,{0,1,2,3,4,5},0),2.5,3.5,4.5,5.5,6.5,7.5),"")))</f>
        <v/>
      </c>
      <c r="W749" s="382" t="str">
        <f>IF(AND(I749="YES",COUNTIFS(F$19:F749,F749,I$19:I749,"YES")=1),1,"")</f>
        <v/>
      </c>
      <c r="Z749" s="32"/>
    </row>
    <row r="750" spans="1:26" x14ac:dyDescent="0.2">
      <c r="A750" s="32" t="str">
        <f t="shared" si="22"/>
        <v xml:space="preserve"> UNIT </v>
      </c>
      <c r="B750" s="130">
        <v>732</v>
      </c>
      <c r="C750" s="197"/>
      <c r="D750" s="398"/>
      <c r="E750" s="398"/>
      <c r="F750" s="398"/>
      <c r="G750" s="399"/>
      <c r="H750" s="398"/>
      <c r="I750" s="400"/>
      <c r="J750" s="400"/>
      <c r="K750" s="401"/>
      <c r="L750" s="398"/>
      <c r="M750" s="398"/>
      <c r="N750" s="398"/>
      <c r="O750" s="402"/>
      <c r="P750" s="402"/>
      <c r="Q750" s="171" t="str">
        <f>Calculator!M734</f>
        <v/>
      </c>
      <c r="R750" s="340" t="str">
        <f t="shared" si="23"/>
        <v/>
      </c>
      <c r="S750" s="380" t="str" cm="1">
        <f t="array" ref="S750">_xlfn.IFS(Q750="YES",IF(G750&lt;=Calculator!AS734*97%,"",IF(G750&gt;=Calculator!AS734*97%,ROUNDUP(Calculator!AS734*97%,0),ROUNDUP(Calculator!AS734*97%,0))),Q750="NO","",Q750="NA","",Q750="","")</f>
        <v/>
      </c>
      <c r="T750" s="381" cm="1">
        <f t="array" ref="T750">IF(LEN(F750)=0,2,IF(SUMPRODUCT(($F$19:$F$1518=F750)*($C$19:$C$1518=C750))&gt;1, 1, 0))</f>
        <v>2</v>
      </c>
      <c r="U750" s="381">
        <f t="array" ref="U750">IFERROR(1/SUMPRODUCT(($F$19:$F$1518=F750)*($C$19:$C$1518=C750)), IF(LEN(F750)&gt;0, 1, ""))</f>
        <v>6.6755674232309744E-4</v>
      </c>
      <c r="V750" s="382" t="str">
        <f>IF(H750="","",VALUE(IFERROR(CHOOSE(MATCH(H750,{0,1,2,3,4,5},0),2.5,3.5,4.5,5.5,6.5,7.5),"")))</f>
        <v/>
      </c>
      <c r="W750" s="382" t="str">
        <f>IF(AND(I750="YES",COUNTIFS(F$19:F750,F750,I$19:I750,"YES")=1),1,"")</f>
        <v/>
      </c>
      <c r="Z750" s="32"/>
    </row>
    <row r="751" spans="1:26" x14ac:dyDescent="0.2">
      <c r="A751" s="32" t="str">
        <f t="shared" si="22"/>
        <v xml:space="preserve"> UNIT </v>
      </c>
      <c r="B751" s="130">
        <v>733</v>
      </c>
      <c r="C751" s="197"/>
      <c r="D751" s="398"/>
      <c r="E751" s="398"/>
      <c r="F751" s="398"/>
      <c r="G751" s="399"/>
      <c r="H751" s="398"/>
      <c r="I751" s="400"/>
      <c r="J751" s="400"/>
      <c r="K751" s="401"/>
      <c r="L751" s="398"/>
      <c r="M751" s="398"/>
      <c r="N751" s="398"/>
      <c r="O751" s="402"/>
      <c r="P751" s="402"/>
      <c r="Q751" s="171" t="str">
        <f>Calculator!M735</f>
        <v/>
      </c>
      <c r="R751" s="340" t="str">
        <f t="shared" si="23"/>
        <v/>
      </c>
      <c r="S751" s="380" t="str" cm="1">
        <f t="array" ref="S751">_xlfn.IFS(Q751="YES",IF(G751&lt;=Calculator!AS735*97%,"",IF(G751&gt;=Calculator!AS735*97%,ROUNDUP(Calculator!AS735*97%,0),ROUNDUP(Calculator!AS735*97%,0))),Q751="NO","",Q751="NA","",Q751="","")</f>
        <v/>
      </c>
      <c r="T751" s="381" cm="1">
        <f t="array" ref="T751">IF(LEN(F751)=0,2,IF(SUMPRODUCT(($F$19:$F$1518=F751)*($C$19:$C$1518=C751))&gt;1, 1, 0))</f>
        <v>2</v>
      </c>
      <c r="U751" s="381">
        <f t="array" ref="U751">IFERROR(1/SUMPRODUCT(($F$19:$F$1518=F751)*($C$19:$C$1518=C751)), IF(LEN(F751)&gt;0, 1, ""))</f>
        <v>6.6755674232309744E-4</v>
      </c>
      <c r="V751" s="382" t="str">
        <f>IF(H751="","",VALUE(IFERROR(CHOOSE(MATCH(H751,{0,1,2,3,4,5},0),2.5,3.5,4.5,5.5,6.5,7.5),"")))</f>
        <v/>
      </c>
      <c r="W751" s="382" t="str">
        <f>IF(AND(I751="YES",COUNTIFS(F$19:F751,F751,I$19:I751,"YES")=1),1,"")</f>
        <v/>
      </c>
      <c r="Z751" s="32"/>
    </row>
    <row r="752" spans="1:26" x14ac:dyDescent="0.2">
      <c r="A752" s="32" t="str">
        <f t="shared" si="22"/>
        <v xml:space="preserve"> UNIT </v>
      </c>
      <c r="B752" s="130">
        <v>734</v>
      </c>
      <c r="C752" s="197"/>
      <c r="D752" s="398"/>
      <c r="E752" s="398"/>
      <c r="F752" s="398"/>
      <c r="G752" s="399"/>
      <c r="H752" s="398"/>
      <c r="I752" s="400"/>
      <c r="J752" s="400"/>
      <c r="K752" s="401"/>
      <c r="L752" s="398"/>
      <c r="M752" s="398"/>
      <c r="N752" s="398"/>
      <c r="O752" s="402"/>
      <c r="P752" s="402"/>
      <c r="Q752" s="171" t="str">
        <f>Calculator!M736</f>
        <v/>
      </c>
      <c r="R752" s="340" t="str">
        <f t="shared" si="23"/>
        <v/>
      </c>
      <c r="S752" s="380" t="str" cm="1">
        <f t="array" ref="S752">_xlfn.IFS(Q752="YES",IF(G752&lt;=Calculator!AS736*97%,"",IF(G752&gt;=Calculator!AS736*97%,ROUNDUP(Calculator!AS736*97%,0),ROUNDUP(Calculator!AS736*97%,0))),Q752="NO","",Q752="NA","",Q752="","")</f>
        <v/>
      </c>
      <c r="T752" s="381" cm="1">
        <f t="array" ref="T752">IF(LEN(F752)=0,2,IF(SUMPRODUCT(($F$19:$F$1518=F752)*($C$19:$C$1518=C752))&gt;1, 1, 0))</f>
        <v>2</v>
      </c>
      <c r="U752" s="381">
        <f t="array" ref="U752">IFERROR(1/SUMPRODUCT(($F$19:$F$1518=F752)*($C$19:$C$1518=C752)), IF(LEN(F752)&gt;0, 1, ""))</f>
        <v>6.6755674232309744E-4</v>
      </c>
      <c r="V752" s="382" t="str">
        <f>IF(H752="","",VALUE(IFERROR(CHOOSE(MATCH(H752,{0,1,2,3,4,5},0),2.5,3.5,4.5,5.5,6.5,7.5),"")))</f>
        <v/>
      </c>
      <c r="W752" s="382" t="str">
        <f>IF(AND(I752="YES",COUNTIFS(F$19:F752,F752,I$19:I752,"YES")=1),1,"")</f>
        <v/>
      </c>
      <c r="Z752" s="32"/>
    </row>
    <row r="753" spans="1:26" x14ac:dyDescent="0.2">
      <c r="A753" s="32" t="str">
        <f t="shared" si="22"/>
        <v xml:space="preserve"> UNIT </v>
      </c>
      <c r="B753" s="130">
        <v>735</v>
      </c>
      <c r="C753" s="197"/>
      <c r="D753" s="398"/>
      <c r="E753" s="398"/>
      <c r="F753" s="398"/>
      <c r="G753" s="399"/>
      <c r="H753" s="398"/>
      <c r="I753" s="400"/>
      <c r="J753" s="400"/>
      <c r="K753" s="401"/>
      <c r="L753" s="398"/>
      <c r="M753" s="398"/>
      <c r="N753" s="398"/>
      <c r="O753" s="402"/>
      <c r="P753" s="402"/>
      <c r="Q753" s="171" t="str">
        <f>Calculator!M737</f>
        <v/>
      </c>
      <c r="R753" s="340" t="str">
        <f t="shared" si="23"/>
        <v/>
      </c>
      <c r="S753" s="380" t="str" cm="1">
        <f t="array" ref="S753">_xlfn.IFS(Q753="YES",IF(G753&lt;=Calculator!AS737*97%,"",IF(G753&gt;=Calculator!AS737*97%,ROUNDUP(Calculator!AS737*97%,0),ROUNDUP(Calculator!AS737*97%,0))),Q753="NO","",Q753="NA","",Q753="","")</f>
        <v/>
      </c>
      <c r="T753" s="381" cm="1">
        <f t="array" ref="T753">IF(LEN(F753)=0,2,IF(SUMPRODUCT(($F$19:$F$1518=F753)*($C$19:$C$1518=C753))&gt;1, 1, 0))</f>
        <v>2</v>
      </c>
      <c r="U753" s="381">
        <f t="array" ref="U753">IFERROR(1/SUMPRODUCT(($F$19:$F$1518=F753)*($C$19:$C$1518=C753)), IF(LEN(F753)&gt;0, 1, ""))</f>
        <v>6.6755674232309744E-4</v>
      </c>
      <c r="V753" s="382" t="str">
        <f>IF(H753="","",VALUE(IFERROR(CHOOSE(MATCH(H753,{0,1,2,3,4,5},0),2.5,3.5,4.5,5.5,6.5,7.5),"")))</f>
        <v/>
      </c>
      <c r="W753" s="382" t="str">
        <f>IF(AND(I753="YES",COUNTIFS(F$19:F753,F753,I$19:I753,"YES")=1),1,"")</f>
        <v/>
      </c>
      <c r="Z753" s="32"/>
    </row>
    <row r="754" spans="1:26" x14ac:dyDescent="0.2">
      <c r="A754" s="32" t="str">
        <f t="shared" si="22"/>
        <v xml:space="preserve"> UNIT </v>
      </c>
      <c r="B754" s="130">
        <v>736</v>
      </c>
      <c r="C754" s="197"/>
      <c r="D754" s="398"/>
      <c r="E754" s="398"/>
      <c r="F754" s="398"/>
      <c r="G754" s="399"/>
      <c r="H754" s="398"/>
      <c r="I754" s="400"/>
      <c r="J754" s="400"/>
      <c r="K754" s="401"/>
      <c r="L754" s="398"/>
      <c r="M754" s="398"/>
      <c r="N754" s="398"/>
      <c r="O754" s="402"/>
      <c r="P754" s="402"/>
      <c r="Q754" s="171" t="str">
        <f>Calculator!M738</f>
        <v/>
      </c>
      <c r="R754" s="340" t="str">
        <f t="shared" si="23"/>
        <v/>
      </c>
      <c r="S754" s="380" t="str" cm="1">
        <f t="array" ref="S754">_xlfn.IFS(Q754="YES",IF(G754&lt;=Calculator!AS738*97%,"",IF(G754&gt;=Calculator!AS738*97%,ROUNDUP(Calculator!AS738*97%,0),ROUNDUP(Calculator!AS738*97%,0))),Q754="NO","",Q754="NA","",Q754="","")</f>
        <v/>
      </c>
      <c r="T754" s="381" cm="1">
        <f t="array" ref="T754">IF(LEN(F754)=0,2,IF(SUMPRODUCT(($F$19:$F$1518=F754)*($C$19:$C$1518=C754))&gt;1, 1, 0))</f>
        <v>2</v>
      </c>
      <c r="U754" s="381">
        <f t="array" ref="U754">IFERROR(1/SUMPRODUCT(($F$19:$F$1518=F754)*($C$19:$C$1518=C754)), IF(LEN(F754)&gt;0, 1, ""))</f>
        <v>6.6755674232309744E-4</v>
      </c>
      <c r="V754" s="382" t="str">
        <f>IF(H754="","",VALUE(IFERROR(CHOOSE(MATCH(H754,{0,1,2,3,4,5},0),2.5,3.5,4.5,5.5,6.5,7.5),"")))</f>
        <v/>
      </c>
      <c r="W754" s="382" t="str">
        <f>IF(AND(I754="YES",COUNTIFS(F$19:F754,F754,I$19:I754,"YES")=1),1,"")</f>
        <v/>
      </c>
      <c r="Z754" s="32"/>
    </row>
    <row r="755" spans="1:26" x14ac:dyDescent="0.2">
      <c r="A755" s="32" t="str">
        <f t="shared" si="22"/>
        <v xml:space="preserve"> UNIT </v>
      </c>
      <c r="B755" s="130">
        <v>737</v>
      </c>
      <c r="C755" s="197"/>
      <c r="D755" s="398"/>
      <c r="E755" s="398"/>
      <c r="F755" s="398"/>
      <c r="G755" s="399"/>
      <c r="H755" s="398"/>
      <c r="I755" s="400"/>
      <c r="J755" s="400"/>
      <c r="K755" s="401"/>
      <c r="L755" s="398"/>
      <c r="M755" s="398"/>
      <c r="N755" s="398"/>
      <c r="O755" s="402"/>
      <c r="P755" s="402"/>
      <c r="Q755" s="171" t="str">
        <f>Calculator!M739</f>
        <v/>
      </c>
      <c r="R755" s="340" t="str">
        <f t="shared" si="23"/>
        <v/>
      </c>
      <c r="S755" s="380" t="str" cm="1">
        <f t="array" ref="S755">_xlfn.IFS(Q755="YES",IF(G755&lt;=Calculator!AS739*97%,"",IF(G755&gt;=Calculator!AS739*97%,ROUNDUP(Calculator!AS739*97%,0),ROUNDUP(Calculator!AS739*97%,0))),Q755="NO","",Q755="NA","",Q755="","")</f>
        <v/>
      </c>
      <c r="T755" s="381" cm="1">
        <f t="array" ref="T755">IF(LEN(F755)=0,2,IF(SUMPRODUCT(($F$19:$F$1518=F755)*($C$19:$C$1518=C755))&gt;1, 1, 0))</f>
        <v>2</v>
      </c>
      <c r="U755" s="381">
        <f t="array" ref="U755">IFERROR(1/SUMPRODUCT(($F$19:$F$1518=F755)*($C$19:$C$1518=C755)), IF(LEN(F755)&gt;0, 1, ""))</f>
        <v>6.6755674232309744E-4</v>
      </c>
      <c r="V755" s="382" t="str">
        <f>IF(H755="","",VALUE(IFERROR(CHOOSE(MATCH(H755,{0,1,2,3,4,5},0),2.5,3.5,4.5,5.5,6.5,7.5),"")))</f>
        <v/>
      </c>
      <c r="W755" s="382" t="str">
        <f>IF(AND(I755="YES",COUNTIFS(F$19:F755,F755,I$19:I755,"YES")=1),1,"")</f>
        <v/>
      </c>
      <c r="Z755" s="32"/>
    </row>
    <row r="756" spans="1:26" x14ac:dyDescent="0.2">
      <c r="A756" s="32" t="str">
        <f t="shared" si="22"/>
        <v xml:space="preserve"> UNIT </v>
      </c>
      <c r="B756" s="130">
        <v>738</v>
      </c>
      <c r="C756" s="197"/>
      <c r="D756" s="398"/>
      <c r="E756" s="398"/>
      <c r="F756" s="398"/>
      <c r="G756" s="399"/>
      <c r="H756" s="398"/>
      <c r="I756" s="400"/>
      <c r="J756" s="400"/>
      <c r="K756" s="401"/>
      <c r="L756" s="398"/>
      <c r="M756" s="398"/>
      <c r="N756" s="398"/>
      <c r="O756" s="402"/>
      <c r="P756" s="402"/>
      <c r="Q756" s="171" t="str">
        <f>Calculator!M740</f>
        <v/>
      </c>
      <c r="R756" s="340" t="str">
        <f t="shared" si="23"/>
        <v/>
      </c>
      <c r="S756" s="380" t="str" cm="1">
        <f t="array" ref="S756">_xlfn.IFS(Q756="YES",IF(G756&lt;=Calculator!AS740*97%,"",IF(G756&gt;=Calculator!AS740*97%,ROUNDUP(Calculator!AS740*97%,0),ROUNDUP(Calculator!AS740*97%,0))),Q756="NO","",Q756="NA","",Q756="","")</f>
        <v/>
      </c>
      <c r="T756" s="381" cm="1">
        <f t="array" ref="T756">IF(LEN(F756)=0,2,IF(SUMPRODUCT(($F$19:$F$1518=F756)*($C$19:$C$1518=C756))&gt;1, 1, 0))</f>
        <v>2</v>
      </c>
      <c r="U756" s="381">
        <f t="array" ref="U756">IFERROR(1/SUMPRODUCT(($F$19:$F$1518=F756)*($C$19:$C$1518=C756)), IF(LEN(F756)&gt;0, 1, ""))</f>
        <v>6.6755674232309744E-4</v>
      </c>
      <c r="V756" s="382" t="str">
        <f>IF(H756="","",VALUE(IFERROR(CHOOSE(MATCH(H756,{0,1,2,3,4,5},0),2.5,3.5,4.5,5.5,6.5,7.5),"")))</f>
        <v/>
      </c>
      <c r="W756" s="382" t="str">
        <f>IF(AND(I756="YES",COUNTIFS(F$19:F756,F756,I$19:I756,"YES")=1),1,"")</f>
        <v/>
      </c>
      <c r="Z756" s="32"/>
    </row>
    <row r="757" spans="1:26" x14ac:dyDescent="0.2">
      <c r="A757" s="32" t="str">
        <f t="shared" si="22"/>
        <v xml:space="preserve"> UNIT </v>
      </c>
      <c r="B757" s="130">
        <v>739</v>
      </c>
      <c r="C757" s="197"/>
      <c r="D757" s="398"/>
      <c r="E757" s="398"/>
      <c r="F757" s="398"/>
      <c r="G757" s="399"/>
      <c r="H757" s="398"/>
      <c r="I757" s="400"/>
      <c r="J757" s="400"/>
      <c r="K757" s="401"/>
      <c r="L757" s="398"/>
      <c r="M757" s="398"/>
      <c r="N757" s="398"/>
      <c r="O757" s="402"/>
      <c r="P757" s="402"/>
      <c r="Q757" s="171" t="str">
        <f>Calculator!M741</f>
        <v/>
      </c>
      <c r="R757" s="340" t="str">
        <f t="shared" si="23"/>
        <v/>
      </c>
      <c r="S757" s="380" t="str" cm="1">
        <f t="array" ref="S757">_xlfn.IFS(Q757="YES",IF(G757&lt;=Calculator!AS741*97%,"",IF(G757&gt;=Calculator!AS741*97%,ROUNDUP(Calculator!AS741*97%,0),ROUNDUP(Calculator!AS741*97%,0))),Q757="NO","",Q757="NA","",Q757="","")</f>
        <v/>
      </c>
      <c r="T757" s="381" cm="1">
        <f t="array" ref="T757">IF(LEN(F757)=0,2,IF(SUMPRODUCT(($F$19:$F$1518=F757)*($C$19:$C$1518=C757))&gt;1, 1, 0))</f>
        <v>2</v>
      </c>
      <c r="U757" s="381">
        <f t="array" ref="U757">IFERROR(1/SUMPRODUCT(($F$19:$F$1518=F757)*($C$19:$C$1518=C757)), IF(LEN(F757)&gt;0, 1, ""))</f>
        <v>6.6755674232309744E-4</v>
      </c>
      <c r="V757" s="382" t="str">
        <f>IF(H757="","",VALUE(IFERROR(CHOOSE(MATCH(H757,{0,1,2,3,4,5},0),2.5,3.5,4.5,5.5,6.5,7.5),"")))</f>
        <v/>
      </c>
      <c r="W757" s="382" t="str">
        <f>IF(AND(I757="YES",COUNTIFS(F$19:F757,F757,I$19:I757,"YES")=1),1,"")</f>
        <v/>
      </c>
      <c r="Z757" s="32"/>
    </row>
    <row r="758" spans="1:26" x14ac:dyDescent="0.2">
      <c r="A758" s="32" t="str">
        <f t="shared" si="22"/>
        <v xml:space="preserve"> UNIT </v>
      </c>
      <c r="B758" s="130">
        <v>740</v>
      </c>
      <c r="C758" s="197"/>
      <c r="D758" s="398"/>
      <c r="E758" s="398"/>
      <c r="F758" s="398"/>
      <c r="G758" s="399"/>
      <c r="H758" s="398"/>
      <c r="I758" s="400"/>
      <c r="J758" s="400"/>
      <c r="K758" s="401"/>
      <c r="L758" s="398"/>
      <c r="M758" s="398"/>
      <c r="N758" s="398"/>
      <c r="O758" s="402"/>
      <c r="P758" s="402"/>
      <c r="Q758" s="171" t="str">
        <f>Calculator!M742</f>
        <v/>
      </c>
      <c r="R758" s="340" t="str">
        <f t="shared" si="23"/>
        <v/>
      </c>
      <c r="S758" s="380" t="str" cm="1">
        <f t="array" ref="S758">_xlfn.IFS(Q758="YES",IF(G758&lt;=Calculator!AS742*97%,"",IF(G758&gt;=Calculator!AS742*97%,ROUNDUP(Calculator!AS742*97%,0),ROUNDUP(Calculator!AS742*97%,0))),Q758="NO","",Q758="NA","",Q758="","")</f>
        <v/>
      </c>
      <c r="T758" s="381" cm="1">
        <f t="array" ref="T758">IF(LEN(F758)=0,2,IF(SUMPRODUCT(($F$19:$F$1518=F758)*($C$19:$C$1518=C758))&gt;1, 1, 0))</f>
        <v>2</v>
      </c>
      <c r="U758" s="381">
        <f t="array" ref="U758">IFERROR(1/SUMPRODUCT(($F$19:$F$1518=F758)*($C$19:$C$1518=C758)), IF(LEN(F758)&gt;0, 1, ""))</f>
        <v>6.6755674232309744E-4</v>
      </c>
      <c r="V758" s="382" t="str">
        <f>IF(H758="","",VALUE(IFERROR(CHOOSE(MATCH(H758,{0,1,2,3,4,5},0),2.5,3.5,4.5,5.5,6.5,7.5),"")))</f>
        <v/>
      </c>
      <c r="W758" s="382" t="str">
        <f>IF(AND(I758="YES",COUNTIFS(F$19:F758,F758,I$19:I758,"YES")=1),1,"")</f>
        <v/>
      </c>
      <c r="Z758" s="32"/>
    </row>
    <row r="759" spans="1:26" x14ac:dyDescent="0.2">
      <c r="A759" s="32" t="str">
        <f t="shared" si="22"/>
        <v xml:space="preserve"> UNIT </v>
      </c>
      <c r="B759" s="130">
        <v>741</v>
      </c>
      <c r="C759" s="197"/>
      <c r="D759" s="398"/>
      <c r="E759" s="398"/>
      <c r="F759" s="398"/>
      <c r="G759" s="399"/>
      <c r="H759" s="398"/>
      <c r="I759" s="400"/>
      <c r="J759" s="400"/>
      <c r="K759" s="401"/>
      <c r="L759" s="398"/>
      <c r="M759" s="398"/>
      <c r="N759" s="398"/>
      <c r="O759" s="402"/>
      <c r="P759" s="402"/>
      <c r="Q759" s="171" t="str">
        <f>Calculator!M743</f>
        <v/>
      </c>
      <c r="R759" s="340" t="str">
        <f t="shared" si="23"/>
        <v/>
      </c>
      <c r="S759" s="380" t="str" cm="1">
        <f t="array" ref="S759">_xlfn.IFS(Q759="YES",IF(G759&lt;=Calculator!AS743*97%,"",IF(G759&gt;=Calculator!AS743*97%,ROUNDUP(Calculator!AS743*97%,0),ROUNDUP(Calculator!AS743*97%,0))),Q759="NO","",Q759="NA","",Q759="","")</f>
        <v/>
      </c>
      <c r="T759" s="381" cm="1">
        <f t="array" ref="T759">IF(LEN(F759)=0,2,IF(SUMPRODUCT(($F$19:$F$1518=F759)*($C$19:$C$1518=C759))&gt;1, 1, 0))</f>
        <v>2</v>
      </c>
      <c r="U759" s="381">
        <f t="array" ref="U759">IFERROR(1/SUMPRODUCT(($F$19:$F$1518=F759)*($C$19:$C$1518=C759)), IF(LEN(F759)&gt;0, 1, ""))</f>
        <v>6.6755674232309744E-4</v>
      </c>
      <c r="V759" s="382" t="str">
        <f>IF(H759="","",VALUE(IFERROR(CHOOSE(MATCH(H759,{0,1,2,3,4,5},0),2.5,3.5,4.5,5.5,6.5,7.5),"")))</f>
        <v/>
      </c>
      <c r="W759" s="382" t="str">
        <f>IF(AND(I759="YES",COUNTIFS(F$19:F759,F759,I$19:I759,"YES")=1),1,"")</f>
        <v/>
      </c>
      <c r="Z759" s="32"/>
    </row>
    <row r="760" spans="1:26" x14ac:dyDescent="0.2">
      <c r="A760" s="32" t="str">
        <f t="shared" si="22"/>
        <v xml:space="preserve"> UNIT </v>
      </c>
      <c r="B760" s="130">
        <v>742</v>
      </c>
      <c r="C760" s="197"/>
      <c r="D760" s="398"/>
      <c r="E760" s="398"/>
      <c r="F760" s="398"/>
      <c r="G760" s="399"/>
      <c r="H760" s="398"/>
      <c r="I760" s="400"/>
      <c r="J760" s="400"/>
      <c r="K760" s="401"/>
      <c r="L760" s="398"/>
      <c r="M760" s="398"/>
      <c r="N760" s="398"/>
      <c r="O760" s="402"/>
      <c r="P760" s="402"/>
      <c r="Q760" s="171" t="str">
        <f>Calculator!M744</f>
        <v/>
      </c>
      <c r="R760" s="340" t="str">
        <f t="shared" si="23"/>
        <v/>
      </c>
      <c r="S760" s="380" t="str" cm="1">
        <f t="array" ref="S760">_xlfn.IFS(Q760="YES",IF(G760&lt;=Calculator!AS744*97%,"",IF(G760&gt;=Calculator!AS744*97%,ROUNDUP(Calculator!AS744*97%,0),ROUNDUP(Calculator!AS744*97%,0))),Q760="NO","",Q760="NA","",Q760="","")</f>
        <v/>
      </c>
      <c r="T760" s="381" cm="1">
        <f t="array" ref="T760">IF(LEN(F760)=0,2,IF(SUMPRODUCT(($F$19:$F$1518=F760)*($C$19:$C$1518=C760))&gt;1, 1, 0))</f>
        <v>2</v>
      </c>
      <c r="U760" s="381">
        <f t="array" ref="U760">IFERROR(1/SUMPRODUCT(($F$19:$F$1518=F760)*($C$19:$C$1518=C760)), IF(LEN(F760)&gt;0, 1, ""))</f>
        <v>6.6755674232309744E-4</v>
      </c>
      <c r="V760" s="382" t="str">
        <f>IF(H760="","",VALUE(IFERROR(CHOOSE(MATCH(H760,{0,1,2,3,4,5},0),2.5,3.5,4.5,5.5,6.5,7.5),"")))</f>
        <v/>
      </c>
      <c r="W760" s="382" t="str">
        <f>IF(AND(I760="YES",COUNTIFS(F$19:F760,F760,I$19:I760,"YES")=1),1,"")</f>
        <v/>
      </c>
      <c r="Z760" s="32"/>
    </row>
    <row r="761" spans="1:26" x14ac:dyDescent="0.2">
      <c r="A761" s="32" t="str">
        <f t="shared" si="22"/>
        <v xml:space="preserve"> UNIT </v>
      </c>
      <c r="B761" s="130">
        <v>743</v>
      </c>
      <c r="C761" s="197"/>
      <c r="D761" s="398"/>
      <c r="E761" s="398"/>
      <c r="F761" s="398"/>
      <c r="G761" s="399"/>
      <c r="H761" s="398"/>
      <c r="I761" s="400"/>
      <c r="J761" s="400"/>
      <c r="K761" s="401"/>
      <c r="L761" s="398"/>
      <c r="M761" s="398"/>
      <c r="N761" s="398"/>
      <c r="O761" s="402"/>
      <c r="P761" s="402"/>
      <c r="Q761" s="171" t="str">
        <f>Calculator!M745</f>
        <v/>
      </c>
      <c r="R761" s="340" t="str">
        <f t="shared" si="23"/>
        <v/>
      </c>
      <c r="S761" s="380" t="str" cm="1">
        <f t="array" ref="S761">_xlfn.IFS(Q761="YES",IF(G761&lt;=Calculator!AS745*97%,"",IF(G761&gt;=Calculator!AS745*97%,ROUNDUP(Calculator!AS745*97%,0),ROUNDUP(Calculator!AS745*97%,0))),Q761="NO","",Q761="NA","",Q761="","")</f>
        <v/>
      </c>
      <c r="T761" s="381" cm="1">
        <f t="array" ref="T761">IF(LEN(F761)=0,2,IF(SUMPRODUCT(($F$19:$F$1518=F761)*($C$19:$C$1518=C761))&gt;1, 1, 0))</f>
        <v>2</v>
      </c>
      <c r="U761" s="381">
        <f t="array" ref="U761">IFERROR(1/SUMPRODUCT(($F$19:$F$1518=F761)*($C$19:$C$1518=C761)), IF(LEN(F761)&gt;0, 1, ""))</f>
        <v>6.6755674232309744E-4</v>
      </c>
      <c r="V761" s="382" t="str">
        <f>IF(H761="","",VALUE(IFERROR(CHOOSE(MATCH(H761,{0,1,2,3,4,5},0),2.5,3.5,4.5,5.5,6.5,7.5),"")))</f>
        <v/>
      </c>
      <c r="W761" s="382" t="str">
        <f>IF(AND(I761="YES",COUNTIFS(F$19:F761,F761,I$19:I761,"YES")=1),1,"")</f>
        <v/>
      </c>
      <c r="Z761" s="32"/>
    </row>
    <row r="762" spans="1:26" x14ac:dyDescent="0.2">
      <c r="A762" s="32" t="str">
        <f t="shared" si="22"/>
        <v xml:space="preserve"> UNIT </v>
      </c>
      <c r="B762" s="130">
        <v>744</v>
      </c>
      <c r="C762" s="197"/>
      <c r="D762" s="398"/>
      <c r="E762" s="398"/>
      <c r="F762" s="398"/>
      <c r="G762" s="399"/>
      <c r="H762" s="398"/>
      <c r="I762" s="400"/>
      <c r="J762" s="400"/>
      <c r="K762" s="401"/>
      <c r="L762" s="398"/>
      <c r="M762" s="398"/>
      <c r="N762" s="398"/>
      <c r="O762" s="402"/>
      <c r="P762" s="402"/>
      <c r="Q762" s="171" t="str">
        <f>Calculator!M746</f>
        <v/>
      </c>
      <c r="R762" s="340" t="str">
        <f t="shared" si="23"/>
        <v/>
      </c>
      <c r="S762" s="380" t="str" cm="1">
        <f t="array" ref="S762">_xlfn.IFS(Q762="YES",IF(G762&lt;=Calculator!AS746*97%,"",IF(G762&gt;=Calculator!AS746*97%,ROUNDUP(Calculator!AS746*97%,0),ROUNDUP(Calculator!AS746*97%,0))),Q762="NO","",Q762="NA","",Q762="","")</f>
        <v/>
      </c>
      <c r="T762" s="381" cm="1">
        <f t="array" ref="T762">IF(LEN(F762)=0,2,IF(SUMPRODUCT(($F$19:$F$1518=F762)*($C$19:$C$1518=C762))&gt;1, 1, 0))</f>
        <v>2</v>
      </c>
      <c r="U762" s="381">
        <f t="array" ref="U762">IFERROR(1/SUMPRODUCT(($F$19:$F$1518=F762)*($C$19:$C$1518=C762)), IF(LEN(F762)&gt;0, 1, ""))</f>
        <v>6.6755674232309744E-4</v>
      </c>
      <c r="V762" s="382" t="str">
        <f>IF(H762="","",VALUE(IFERROR(CHOOSE(MATCH(H762,{0,1,2,3,4,5},0),2.5,3.5,4.5,5.5,6.5,7.5),"")))</f>
        <v/>
      </c>
      <c r="W762" s="382" t="str">
        <f>IF(AND(I762="YES",COUNTIFS(F$19:F762,F762,I$19:I762,"YES")=1),1,"")</f>
        <v/>
      </c>
      <c r="Z762" s="32"/>
    </row>
    <row r="763" spans="1:26" x14ac:dyDescent="0.2">
      <c r="A763" s="32" t="str">
        <f t="shared" si="22"/>
        <v xml:space="preserve"> UNIT </v>
      </c>
      <c r="B763" s="130">
        <v>745</v>
      </c>
      <c r="C763" s="197"/>
      <c r="D763" s="398"/>
      <c r="E763" s="398"/>
      <c r="F763" s="398"/>
      <c r="G763" s="399"/>
      <c r="H763" s="398"/>
      <c r="I763" s="400"/>
      <c r="J763" s="400"/>
      <c r="K763" s="401"/>
      <c r="L763" s="398"/>
      <c r="M763" s="398"/>
      <c r="N763" s="398"/>
      <c r="O763" s="402"/>
      <c r="P763" s="402"/>
      <c r="Q763" s="171" t="str">
        <f>Calculator!M747</f>
        <v/>
      </c>
      <c r="R763" s="340" t="str">
        <f t="shared" si="23"/>
        <v/>
      </c>
      <c r="S763" s="380" t="str" cm="1">
        <f t="array" ref="S763">_xlfn.IFS(Q763="YES",IF(G763&lt;=Calculator!AS747*97%,"",IF(G763&gt;=Calculator!AS747*97%,ROUNDUP(Calculator!AS747*97%,0),ROUNDUP(Calculator!AS747*97%,0))),Q763="NO","",Q763="NA","",Q763="","")</f>
        <v/>
      </c>
      <c r="T763" s="381" cm="1">
        <f t="array" ref="T763">IF(LEN(F763)=0,2,IF(SUMPRODUCT(($F$19:$F$1518=F763)*($C$19:$C$1518=C763))&gt;1, 1, 0))</f>
        <v>2</v>
      </c>
      <c r="U763" s="381">
        <f t="array" ref="U763">IFERROR(1/SUMPRODUCT(($F$19:$F$1518=F763)*($C$19:$C$1518=C763)), IF(LEN(F763)&gt;0, 1, ""))</f>
        <v>6.6755674232309744E-4</v>
      </c>
      <c r="V763" s="382" t="str">
        <f>IF(H763="","",VALUE(IFERROR(CHOOSE(MATCH(H763,{0,1,2,3,4,5},0),2.5,3.5,4.5,5.5,6.5,7.5),"")))</f>
        <v/>
      </c>
      <c r="W763" s="382" t="str">
        <f>IF(AND(I763="YES",COUNTIFS(F$19:F763,F763,I$19:I763,"YES")=1),1,"")</f>
        <v/>
      </c>
      <c r="Z763" s="32"/>
    </row>
    <row r="764" spans="1:26" x14ac:dyDescent="0.2">
      <c r="A764" s="32" t="str">
        <f t="shared" si="22"/>
        <v xml:space="preserve"> UNIT </v>
      </c>
      <c r="B764" s="130">
        <v>746</v>
      </c>
      <c r="C764" s="197"/>
      <c r="D764" s="398"/>
      <c r="E764" s="398"/>
      <c r="F764" s="398"/>
      <c r="G764" s="399"/>
      <c r="H764" s="398"/>
      <c r="I764" s="400"/>
      <c r="J764" s="400"/>
      <c r="K764" s="401"/>
      <c r="L764" s="398"/>
      <c r="M764" s="398"/>
      <c r="N764" s="398"/>
      <c r="O764" s="402"/>
      <c r="P764" s="402"/>
      <c r="Q764" s="171" t="str">
        <f>Calculator!M748</f>
        <v/>
      </c>
      <c r="R764" s="340" t="str">
        <f t="shared" si="23"/>
        <v/>
      </c>
      <c r="S764" s="380" t="str" cm="1">
        <f t="array" ref="S764">_xlfn.IFS(Q764="YES",IF(G764&lt;=Calculator!AS748*97%,"",IF(G764&gt;=Calculator!AS748*97%,ROUNDUP(Calculator!AS748*97%,0),ROUNDUP(Calculator!AS748*97%,0))),Q764="NO","",Q764="NA","",Q764="","")</f>
        <v/>
      </c>
      <c r="T764" s="381" cm="1">
        <f t="array" ref="T764">IF(LEN(F764)=0,2,IF(SUMPRODUCT(($F$19:$F$1518=F764)*($C$19:$C$1518=C764))&gt;1, 1, 0))</f>
        <v>2</v>
      </c>
      <c r="U764" s="381">
        <f t="array" ref="U764">IFERROR(1/SUMPRODUCT(($F$19:$F$1518=F764)*($C$19:$C$1518=C764)), IF(LEN(F764)&gt;0, 1, ""))</f>
        <v>6.6755674232309744E-4</v>
      </c>
      <c r="V764" s="382" t="str">
        <f>IF(H764="","",VALUE(IFERROR(CHOOSE(MATCH(H764,{0,1,2,3,4,5},0),2.5,3.5,4.5,5.5,6.5,7.5),"")))</f>
        <v/>
      </c>
      <c r="W764" s="382" t="str">
        <f>IF(AND(I764="YES",COUNTIFS(F$19:F764,F764,I$19:I764,"YES")=1),1,"")</f>
        <v/>
      </c>
      <c r="Z764" s="32"/>
    </row>
    <row r="765" spans="1:26" x14ac:dyDescent="0.2">
      <c r="A765" s="32" t="str">
        <f t="shared" si="22"/>
        <v xml:space="preserve"> UNIT </v>
      </c>
      <c r="B765" s="130">
        <v>747</v>
      </c>
      <c r="C765" s="197"/>
      <c r="D765" s="398"/>
      <c r="E765" s="398"/>
      <c r="F765" s="398"/>
      <c r="G765" s="399"/>
      <c r="H765" s="398"/>
      <c r="I765" s="400"/>
      <c r="J765" s="400"/>
      <c r="K765" s="401"/>
      <c r="L765" s="398"/>
      <c r="M765" s="398"/>
      <c r="N765" s="398"/>
      <c r="O765" s="402"/>
      <c r="P765" s="402"/>
      <c r="Q765" s="171" t="str">
        <f>Calculator!M749</f>
        <v/>
      </c>
      <c r="R765" s="340" t="str">
        <f t="shared" si="23"/>
        <v/>
      </c>
      <c r="S765" s="380" t="str" cm="1">
        <f t="array" ref="S765">_xlfn.IFS(Q765="YES",IF(G765&lt;=Calculator!AS749*97%,"",IF(G765&gt;=Calculator!AS749*97%,ROUNDUP(Calculator!AS749*97%,0),ROUNDUP(Calculator!AS749*97%,0))),Q765="NO","",Q765="NA","",Q765="","")</f>
        <v/>
      </c>
      <c r="T765" s="381" cm="1">
        <f t="array" ref="T765">IF(LEN(F765)=0,2,IF(SUMPRODUCT(($F$19:$F$1518=F765)*($C$19:$C$1518=C765))&gt;1, 1, 0))</f>
        <v>2</v>
      </c>
      <c r="U765" s="381">
        <f t="array" ref="U765">IFERROR(1/SUMPRODUCT(($F$19:$F$1518=F765)*($C$19:$C$1518=C765)), IF(LEN(F765)&gt;0, 1, ""))</f>
        <v>6.6755674232309744E-4</v>
      </c>
      <c r="V765" s="382" t="str">
        <f>IF(H765="","",VALUE(IFERROR(CHOOSE(MATCH(H765,{0,1,2,3,4,5},0),2.5,3.5,4.5,5.5,6.5,7.5),"")))</f>
        <v/>
      </c>
      <c r="W765" s="382" t="str">
        <f>IF(AND(I765="YES",COUNTIFS(F$19:F765,F765,I$19:I765,"YES")=1),1,"")</f>
        <v/>
      </c>
      <c r="Z765" s="32"/>
    </row>
    <row r="766" spans="1:26" x14ac:dyDescent="0.2">
      <c r="A766" s="32" t="str">
        <f t="shared" si="22"/>
        <v xml:space="preserve"> UNIT </v>
      </c>
      <c r="B766" s="130">
        <v>748</v>
      </c>
      <c r="C766" s="197"/>
      <c r="D766" s="398"/>
      <c r="E766" s="398"/>
      <c r="F766" s="398"/>
      <c r="G766" s="399"/>
      <c r="H766" s="398"/>
      <c r="I766" s="400"/>
      <c r="J766" s="400"/>
      <c r="K766" s="401"/>
      <c r="L766" s="398"/>
      <c r="M766" s="398"/>
      <c r="N766" s="398"/>
      <c r="O766" s="402"/>
      <c r="P766" s="402"/>
      <c r="Q766" s="171" t="str">
        <f>Calculator!M750</f>
        <v/>
      </c>
      <c r="R766" s="340" t="str">
        <f t="shared" si="23"/>
        <v/>
      </c>
      <c r="S766" s="380" t="str" cm="1">
        <f t="array" ref="S766">_xlfn.IFS(Q766="YES",IF(G766&lt;=Calculator!AS750*97%,"",IF(G766&gt;=Calculator!AS750*97%,ROUNDUP(Calculator!AS750*97%,0),ROUNDUP(Calculator!AS750*97%,0))),Q766="NO","",Q766="NA","",Q766="","")</f>
        <v/>
      </c>
      <c r="T766" s="381" cm="1">
        <f t="array" ref="T766">IF(LEN(F766)=0,2,IF(SUMPRODUCT(($F$19:$F$1518=F766)*($C$19:$C$1518=C766))&gt;1, 1, 0))</f>
        <v>2</v>
      </c>
      <c r="U766" s="381">
        <f t="array" ref="U766">IFERROR(1/SUMPRODUCT(($F$19:$F$1518=F766)*($C$19:$C$1518=C766)), IF(LEN(F766)&gt;0, 1, ""))</f>
        <v>6.6755674232309744E-4</v>
      </c>
      <c r="V766" s="382" t="str">
        <f>IF(H766="","",VALUE(IFERROR(CHOOSE(MATCH(H766,{0,1,2,3,4,5},0),2.5,3.5,4.5,5.5,6.5,7.5),"")))</f>
        <v/>
      </c>
      <c r="W766" s="382" t="str">
        <f>IF(AND(I766="YES",COUNTIFS(F$19:F766,F766,I$19:I766,"YES")=1),1,"")</f>
        <v/>
      </c>
      <c r="Z766" s="32"/>
    </row>
    <row r="767" spans="1:26" x14ac:dyDescent="0.2">
      <c r="A767" s="32" t="str">
        <f t="shared" si="22"/>
        <v xml:space="preserve"> UNIT </v>
      </c>
      <c r="B767" s="130">
        <v>749</v>
      </c>
      <c r="C767" s="197"/>
      <c r="D767" s="398"/>
      <c r="E767" s="398"/>
      <c r="F767" s="398"/>
      <c r="G767" s="399"/>
      <c r="H767" s="398"/>
      <c r="I767" s="400"/>
      <c r="J767" s="400"/>
      <c r="K767" s="401"/>
      <c r="L767" s="398"/>
      <c r="M767" s="398"/>
      <c r="N767" s="398"/>
      <c r="O767" s="402"/>
      <c r="P767" s="402"/>
      <c r="Q767" s="171" t="str">
        <f>Calculator!M751</f>
        <v/>
      </c>
      <c r="R767" s="340" t="str">
        <f t="shared" si="23"/>
        <v/>
      </c>
      <c r="S767" s="380" t="str" cm="1">
        <f t="array" ref="S767">_xlfn.IFS(Q767="YES",IF(G767&lt;=Calculator!AS751*97%,"",IF(G767&gt;=Calculator!AS751*97%,ROUNDUP(Calculator!AS751*97%,0),ROUNDUP(Calculator!AS751*97%,0))),Q767="NO","",Q767="NA","",Q767="","")</f>
        <v/>
      </c>
      <c r="T767" s="381" cm="1">
        <f t="array" ref="T767">IF(LEN(F767)=0,2,IF(SUMPRODUCT(($F$19:$F$1518=F767)*($C$19:$C$1518=C767))&gt;1, 1, 0))</f>
        <v>2</v>
      </c>
      <c r="U767" s="381">
        <f t="array" ref="U767">IFERROR(1/SUMPRODUCT(($F$19:$F$1518=F767)*($C$19:$C$1518=C767)), IF(LEN(F767)&gt;0, 1, ""))</f>
        <v>6.6755674232309744E-4</v>
      </c>
      <c r="V767" s="382" t="str">
        <f>IF(H767="","",VALUE(IFERROR(CHOOSE(MATCH(H767,{0,1,2,3,4,5},0),2.5,3.5,4.5,5.5,6.5,7.5),"")))</f>
        <v/>
      </c>
      <c r="W767" s="382" t="str">
        <f>IF(AND(I767="YES",COUNTIFS(F$19:F767,F767,I$19:I767,"YES")=1),1,"")</f>
        <v/>
      </c>
      <c r="Z767" s="32"/>
    </row>
    <row r="768" spans="1:26" x14ac:dyDescent="0.2">
      <c r="A768" s="32" t="str">
        <f t="shared" si="22"/>
        <v xml:space="preserve"> UNIT </v>
      </c>
      <c r="B768" s="130">
        <v>750</v>
      </c>
      <c r="C768" s="197"/>
      <c r="D768" s="398"/>
      <c r="E768" s="398"/>
      <c r="F768" s="398"/>
      <c r="G768" s="399"/>
      <c r="H768" s="398"/>
      <c r="I768" s="400"/>
      <c r="J768" s="400"/>
      <c r="K768" s="401"/>
      <c r="L768" s="398"/>
      <c r="M768" s="398"/>
      <c r="N768" s="398"/>
      <c r="O768" s="402"/>
      <c r="P768" s="402"/>
      <c r="Q768" s="171" t="str">
        <f>Calculator!M752</f>
        <v/>
      </c>
      <c r="R768" s="340" t="str">
        <f t="shared" si="23"/>
        <v/>
      </c>
      <c r="S768" s="380" t="str" cm="1">
        <f t="array" ref="S768">_xlfn.IFS(Q768="YES",IF(G768&lt;=Calculator!AS752*97%,"",IF(G768&gt;=Calculator!AS752*97%,ROUNDUP(Calculator!AS752*97%,0),ROUNDUP(Calculator!AS752*97%,0))),Q768="NO","",Q768="NA","",Q768="","")</f>
        <v/>
      </c>
      <c r="T768" s="381" cm="1">
        <f t="array" ref="T768">IF(LEN(F768)=0,2,IF(SUMPRODUCT(($F$19:$F$1518=F768)*($C$19:$C$1518=C768))&gt;1, 1, 0))</f>
        <v>2</v>
      </c>
      <c r="U768" s="381">
        <f t="array" ref="U768">IFERROR(1/SUMPRODUCT(($F$19:$F$1518=F768)*($C$19:$C$1518=C768)), IF(LEN(F768)&gt;0, 1, ""))</f>
        <v>6.6755674232309744E-4</v>
      </c>
      <c r="V768" s="382" t="str">
        <f>IF(H768="","",VALUE(IFERROR(CHOOSE(MATCH(H768,{0,1,2,3,4,5},0),2.5,3.5,4.5,5.5,6.5,7.5),"")))</f>
        <v/>
      </c>
      <c r="W768" s="382" t="str">
        <f>IF(AND(I768="YES",COUNTIFS(F$19:F768,F768,I$19:I768,"YES")=1),1,"")</f>
        <v/>
      </c>
      <c r="Z768" s="32"/>
    </row>
    <row r="769" spans="1:26" x14ac:dyDescent="0.2">
      <c r="A769" s="32" t="str">
        <f t="shared" si="22"/>
        <v xml:space="preserve"> UNIT </v>
      </c>
      <c r="B769" s="130">
        <v>751</v>
      </c>
      <c r="C769" s="197"/>
      <c r="D769" s="398"/>
      <c r="E769" s="398"/>
      <c r="F769" s="398"/>
      <c r="G769" s="399"/>
      <c r="H769" s="398"/>
      <c r="I769" s="400"/>
      <c r="J769" s="400"/>
      <c r="K769" s="401"/>
      <c r="L769" s="398"/>
      <c r="M769" s="398"/>
      <c r="N769" s="398"/>
      <c r="O769" s="402"/>
      <c r="P769" s="402"/>
      <c r="Q769" s="171" t="str">
        <f>Calculator!M753</f>
        <v/>
      </c>
      <c r="R769" s="340" t="str">
        <f t="shared" si="23"/>
        <v/>
      </c>
      <c r="S769" s="380" t="str" cm="1">
        <f t="array" ref="S769">_xlfn.IFS(Q769="YES",IF(G769&lt;=Calculator!AS753*97%,"",IF(G769&gt;=Calculator!AS753*97%,ROUNDUP(Calculator!AS753*97%,0),ROUNDUP(Calculator!AS753*97%,0))),Q769="NO","",Q769="NA","",Q769="","")</f>
        <v/>
      </c>
      <c r="T769" s="381" cm="1">
        <f t="array" ref="T769">IF(LEN(F769)=0,2,IF(SUMPRODUCT(($F$19:$F$1518=F769)*($C$19:$C$1518=C769))&gt;1, 1, 0))</f>
        <v>2</v>
      </c>
      <c r="U769" s="381">
        <f t="array" ref="U769">IFERROR(1/SUMPRODUCT(($F$19:$F$1518=F769)*($C$19:$C$1518=C769)), IF(LEN(F769)&gt;0, 1, ""))</f>
        <v>6.6755674232309744E-4</v>
      </c>
      <c r="V769" s="382" t="str">
        <f>IF(H769="","",VALUE(IFERROR(CHOOSE(MATCH(H769,{0,1,2,3,4,5},0),2.5,3.5,4.5,5.5,6.5,7.5),"")))</f>
        <v/>
      </c>
      <c r="W769" s="382" t="str">
        <f>IF(AND(I769="YES",COUNTIFS(F$19:F769,F769,I$19:I769,"YES")=1),1,"")</f>
        <v/>
      </c>
      <c r="Z769" s="32"/>
    </row>
    <row r="770" spans="1:26" x14ac:dyDescent="0.2">
      <c r="A770" s="32" t="str">
        <f t="shared" si="22"/>
        <v xml:space="preserve"> UNIT </v>
      </c>
      <c r="B770" s="130">
        <v>752</v>
      </c>
      <c r="C770" s="197"/>
      <c r="D770" s="398"/>
      <c r="E770" s="398"/>
      <c r="F770" s="398"/>
      <c r="G770" s="399"/>
      <c r="H770" s="398"/>
      <c r="I770" s="400"/>
      <c r="J770" s="400"/>
      <c r="K770" s="401"/>
      <c r="L770" s="398"/>
      <c r="M770" s="398"/>
      <c r="N770" s="398"/>
      <c r="O770" s="402"/>
      <c r="P770" s="402"/>
      <c r="Q770" s="171" t="str">
        <f>Calculator!M754</f>
        <v/>
      </c>
      <c r="R770" s="340" t="str">
        <f t="shared" si="23"/>
        <v/>
      </c>
      <c r="S770" s="380" t="str" cm="1">
        <f t="array" ref="S770">_xlfn.IFS(Q770="YES",IF(G770&lt;=Calculator!AS754*97%,"",IF(G770&gt;=Calculator!AS754*97%,ROUNDUP(Calculator!AS754*97%,0),ROUNDUP(Calculator!AS754*97%,0))),Q770="NO","",Q770="NA","",Q770="","")</f>
        <v/>
      </c>
      <c r="T770" s="381" cm="1">
        <f t="array" ref="T770">IF(LEN(F770)=0,2,IF(SUMPRODUCT(($F$19:$F$1518=F770)*($C$19:$C$1518=C770))&gt;1, 1, 0))</f>
        <v>2</v>
      </c>
      <c r="U770" s="381">
        <f t="array" ref="U770">IFERROR(1/SUMPRODUCT(($F$19:$F$1518=F770)*($C$19:$C$1518=C770)), IF(LEN(F770)&gt;0, 1, ""))</f>
        <v>6.6755674232309744E-4</v>
      </c>
      <c r="V770" s="382" t="str">
        <f>IF(H770="","",VALUE(IFERROR(CHOOSE(MATCH(H770,{0,1,2,3,4,5},0),2.5,3.5,4.5,5.5,6.5,7.5),"")))</f>
        <v/>
      </c>
      <c r="W770" s="382" t="str">
        <f>IF(AND(I770="YES",COUNTIFS(F$19:F770,F770,I$19:I770,"YES")=1),1,"")</f>
        <v/>
      </c>
      <c r="Z770" s="32"/>
    </row>
    <row r="771" spans="1:26" x14ac:dyDescent="0.2">
      <c r="A771" s="32" t="str">
        <f t="shared" si="22"/>
        <v xml:space="preserve"> UNIT </v>
      </c>
      <c r="B771" s="130">
        <v>753</v>
      </c>
      <c r="C771" s="197"/>
      <c r="D771" s="398"/>
      <c r="E771" s="398"/>
      <c r="F771" s="398"/>
      <c r="G771" s="399"/>
      <c r="H771" s="398"/>
      <c r="I771" s="400"/>
      <c r="J771" s="400"/>
      <c r="K771" s="401"/>
      <c r="L771" s="398"/>
      <c r="M771" s="398"/>
      <c r="N771" s="398"/>
      <c r="O771" s="402"/>
      <c r="P771" s="402"/>
      <c r="Q771" s="171" t="str">
        <f>Calculator!M755</f>
        <v/>
      </c>
      <c r="R771" s="340" t="str">
        <f t="shared" si="23"/>
        <v/>
      </c>
      <c r="S771" s="380" t="str" cm="1">
        <f t="array" ref="S771">_xlfn.IFS(Q771="YES",IF(G771&lt;=Calculator!AS755*97%,"",IF(G771&gt;=Calculator!AS755*97%,ROUNDUP(Calculator!AS755*97%,0),ROUNDUP(Calculator!AS755*97%,0))),Q771="NO","",Q771="NA","",Q771="","")</f>
        <v/>
      </c>
      <c r="T771" s="381" cm="1">
        <f t="array" ref="T771">IF(LEN(F771)=0,2,IF(SUMPRODUCT(($F$19:$F$1518=F771)*($C$19:$C$1518=C771))&gt;1, 1, 0))</f>
        <v>2</v>
      </c>
      <c r="U771" s="381">
        <f t="array" ref="U771">IFERROR(1/SUMPRODUCT(($F$19:$F$1518=F771)*($C$19:$C$1518=C771)), IF(LEN(F771)&gt;0, 1, ""))</f>
        <v>6.6755674232309744E-4</v>
      </c>
      <c r="V771" s="382" t="str">
        <f>IF(H771="","",VALUE(IFERROR(CHOOSE(MATCH(H771,{0,1,2,3,4,5},0),2.5,3.5,4.5,5.5,6.5,7.5),"")))</f>
        <v/>
      </c>
      <c r="W771" s="382" t="str">
        <f>IF(AND(I771="YES",COUNTIFS(F$19:F771,F771,I$19:I771,"YES")=1),1,"")</f>
        <v/>
      </c>
      <c r="Z771" s="32"/>
    </row>
    <row r="772" spans="1:26" x14ac:dyDescent="0.2">
      <c r="A772" s="32" t="str">
        <f t="shared" si="22"/>
        <v xml:space="preserve"> UNIT </v>
      </c>
      <c r="B772" s="130">
        <v>754</v>
      </c>
      <c r="C772" s="197"/>
      <c r="D772" s="398"/>
      <c r="E772" s="398"/>
      <c r="F772" s="398"/>
      <c r="G772" s="399"/>
      <c r="H772" s="398"/>
      <c r="I772" s="400"/>
      <c r="J772" s="400"/>
      <c r="K772" s="401"/>
      <c r="L772" s="398"/>
      <c r="M772" s="398"/>
      <c r="N772" s="398"/>
      <c r="O772" s="402"/>
      <c r="P772" s="402"/>
      <c r="Q772" s="171" t="str">
        <f>Calculator!M756</f>
        <v/>
      </c>
      <c r="R772" s="340" t="str">
        <f t="shared" si="23"/>
        <v/>
      </c>
      <c r="S772" s="380" t="str" cm="1">
        <f t="array" ref="S772">_xlfn.IFS(Q772="YES",IF(G772&lt;=Calculator!AS756*97%,"",IF(G772&gt;=Calculator!AS756*97%,ROUNDUP(Calculator!AS756*97%,0),ROUNDUP(Calculator!AS756*97%,0))),Q772="NO","",Q772="NA","",Q772="","")</f>
        <v/>
      </c>
      <c r="T772" s="381" cm="1">
        <f t="array" ref="T772">IF(LEN(F772)=0,2,IF(SUMPRODUCT(($F$19:$F$1518=F772)*($C$19:$C$1518=C772))&gt;1, 1, 0))</f>
        <v>2</v>
      </c>
      <c r="U772" s="381">
        <f t="array" ref="U772">IFERROR(1/SUMPRODUCT(($F$19:$F$1518=F772)*($C$19:$C$1518=C772)), IF(LEN(F772)&gt;0, 1, ""))</f>
        <v>6.6755674232309744E-4</v>
      </c>
      <c r="V772" s="382" t="str">
        <f>IF(H772="","",VALUE(IFERROR(CHOOSE(MATCH(H772,{0,1,2,3,4,5},0),2.5,3.5,4.5,5.5,6.5,7.5),"")))</f>
        <v/>
      </c>
      <c r="W772" s="382" t="str">
        <f>IF(AND(I772="YES",COUNTIFS(F$19:F772,F772,I$19:I772,"YES")=1),1,"")</f>
        <v/>
      </c>
      <c r="Z772" s="32"/>
    </row>
    <row r="773" spans="1:26" x14ac:dyDescent="0.2">
      <c r="A773" s="32" t="str">
        <f t="shared" si="22"/>
        <v xml:space="preserve"> UNIT </v>
      </c>
      <c r="B773" s="130">
        <v>755</v>
      </c>
      <c r="C773" s="197"/>
      <c r="D773" s="398"/>
      <c r="E773" s="398"/>
      <c r="F773" s="398"/>
      <c r="G773" s="399"/>
      <c r="H773" s="398"/>
      <c r="I773" s="400"/>
      <c r="J773" s="400"/>
      <c r="K773" s="401"/>
      <c r="L773" s="398"/>
      <c r="M773" s="398"/>
      <c r="N773" s="398"/>
      <c r="O773" s="402"/>
      <c r="P773" s="402"/>
      <c r="Q773" s="171" t="str">
        <f>Calculator!M757</f>
        <v/>
      </c>
      <c r="R773" s="340" t="str">
        <f t="shared" si="23"/>
        <v/>
      </c>
      <c r="S773" s="380" t="str" cm="1">
        <f t="array" ref="S773">_xlfn.IFS(Q773="YES",IF(G773&lt;=Calculator!AS757*97%,"",IF(G773&gt;=Calculator!AS757*97%,ROUNDUP(Calculator!AS757*97%,0),ROUNDUP(Calculator!AS757*97%,0))),Q773="NO","",Q773="NA","",Q773="","")</f>
        <v/>
      </c>
      <c r="T773" s="381" cm="1">
        <f t="array" ref="T773">IF(LEN(F773)=0,2,IF(SUMPRODUCT(($F$19:$F$1518=F773)*($C$19:$C$1518=C773))&gt;1, 1, 0))</f>
        <v>2</v>
      </c>
      <c r="U773" s="381">
        <f t="array" ref="U773">IFERROR(1/SUMPRODUCT(($F$19:$F$1518=F773)*($C$19:$C$1518=C773)), IF(LEN(F773)&gt;0, 1, ""))</f>
        <v>6.6755674232309744E-4</v>
      </c>
      <c r="V773" s="382" t="str">
        <f>IF(H773="","",VALUE(IFERROR(CHOOSE(MATCH(H773,{0,1,2,3,4,5},0),2.5,3.5,4.5,5.5,6.5,7.5),"")))</f>
        <v/>
      </c>
      <c r="W773" s="382" t="str">
        <f>IF(AND(I773="YES",COUNTIFS(F$19:F773,F773,I$19:I773,"YES")=1),1,"")</f>
        <v/>
      </c>
      <c r="Z773" s="32"/>
    </row>
    <row r="774" spans="1:26" x14ac:dyDescent="0.2">
      <c r="A774" s="32" t="str">
        <f t="shared" si="22"/>
        <v xml:space="preserve"> UNIT </v>
      </c>
      <c r="B774" s="130">
        <v>756</v>
      </c>
      <c r="C774" s="197"/>
      <c r="D774" s="398"/>
      <c r="E774" s="398"/>
      <c r="F774" s="398"/>
      <c r="G774" s="399"/>
      <c r="H774" s="398"/>
      <c r="I774" s="400"/>
      <c r="J774" s="400"/>
      <c r="K774" s="401"/>
      <c r="L774" s="398"/>
      <c r="M774" s="398"/>
      <c r="N774" s="398"/>
      <c r="O774" s="402"/>
      <c r="P774" s="402"/>
      <c r="Q774" s="171" t="str">
        <f>Calculator!M758</f>
        <v/>
      </c>
      <c r="R774" s="340" t="str">
        <f t="shared" si="23"/>
        <v/>
      </c>
      <c r="S774" s="380" t="str" cm="1">
        <f t="array" ref="S774">_xlfn.IFS(Q774="YES",IF(G774&lt;=Calculator!AS758*97%,"",IF(G774&gt;=Calculator!AS758*97%,ROUNDUP(Calculator!AS758*97%,0),ROUNDUP(Calculator!AS758*97%,0))),Q774="NO","",Q774="NA","",Q774="","")</f>
        <v/>
      </c>
      <c r="T774" s="381" cm="1">
        <f t="array" ref="T774">IF(LEN(F774)=0,2,IF(SUMPRODUCT(($F$19:$F$1518=F774)*($C$19:$C$1518=C774))&gt;1, 1, 0))</f>
        <v>2</v>
      </c>
      <c r="U774" s="381">
        <f t="array" ref="U774">IFERROR(1/SUMPRODUCT(($F$19:$F$1518=F774)*($C$19:$C$1518=C774)), IF(LEN(F774)&gt;0, 1, ""))</f>
        <v>6.6755674232309744E-4</v>
      </c>
      <c r="V774" s="382" t="str">
        <f>IF(H774="","",VALUE(IFERROR(CHOOSE(MATCH(H774,{0,1,2,3,4,5},0),2.5,3.5,4.5,5.5,6.5,7.5),"")))</f>
        <v/>
      </c>
      <c r="W774" s="382" t="str">
        <f>IF(AND(I774="YES",COUNTIFS(F$19:F774,F774,I$19:I774,"YES")=1),1,"")</f>
        <v/>
      </c>
      <c r="Z774" s="32"/>
    </row>
    <row r="775" spans="1:26" x14ac:dyDescent="0.2">
      <c r="A775" s="32" t="str">
        <f t="shared" si="22"/>
        <v xml:space="preserve"> UNIT </v>
      </c>
      <c r="B775" s="130">
        <v>757</v>
      </c>
      <c r="C775" s="197"/>
      <c r="D775" s="398"/>
      <c r="E775" s="398"/>
      <c r="F775" s="398"/>
      <c r="G775" s="399"/>
      <c r="H775" s="398"/>
      <c r="I775" s="400"/>
      <c r="J775" s="400"/>
      <c r="K775" s="401"/>
      <c r="L775" s="398"/>
      <c r="M775" s="398"/>
      <c r="N775" s="398"/>
      <c r="O775" s="402"/>
      <c r="P775" s="402"/>
      <c r="Q775" s="171" t="str">
        <f>Calculator!M759</f>
        <v/>
      </c>
      <c r="R775" s="340" t="str">
        <f t="shared" si="23"/>
        <v/>
      </c>
      <c r="S775" s="380" t="str" cm="1">
        <f t="array" ref="S775">_xlfn.IFS(Q775="YES",IF(G775&lt;=Calculator!AS759*97%,"",IF(G775&gt;=Calculator!AS759*97%,ROUNDUP(Calculator!AS759*97%,0),ROUNDUP(Calculator!AS759*97%,0))),Q775="NO","",Q775="NA","",Q775="","")</f>
        <v/>
      </c>
      <c r="T775" s="381" cm="1">
        <f t="array" ref="T775">IF(LEN(F775)=0,2,IF(SUMPRODUCT(($F$19:$F$1518=F775)*($C$19:$C$1518=C775))&gt;1, 1, 0))</f>
        <v>2</v>
      </c>
      <c r="U775" s="381">
        <f t="array" ref="U775">IFERROR(1/SUMPRODUCT(($F$19:$F$1518=F775)*($C$19:$C$1518=C775)), IF(LEN(F775)&gt;0, 1, ""))</f>
        <v>6.6755674232309744E-4</v>
      </c>
      <c r="V775" s="382" t="str">
        <f>IF(H775="","",VALUE(IFERROR(CHOOSE(MATCH(H775,{0,1,2,3,4,5},0),2.5,3.5,4.5,5.5,6.5,7.5),"")))</f>
        <v/>
      </c>
      <c r="W775" s="382" t="str">
        <f>IF(AND(I775="YES",COUNTIFS(F$19:F775,F775,I$19:I775,"YES")=1),1,"")</f>
        <v/>
      </c>
      <c r="Z775" s="32"/>
    </row>
    <row r="776" spans="1:26" x14ac:dyDescent="0.2">
      <c r="A776" s="32" t="str">
        <f t="shared" si="22"/>
        <v xml:space="preserve"> UNIT </v>
      </c>
      <c r="B776" s="130">
        <v>758</v>
      </c>
      <c r="C776" s="197"/>
      <c r="D776" s="398"/>
      <c r="E776" s="398"/>
      <c r="F776" s="398"/>
      <c r="G776" s="399"/>
      <c r="H776" s="398"/>
      <c r="I776" s="400"/>
      <c r="J776" s="400"/>
      <c r="K776" s="401"/>
      <c r="L776" s="398"/>
      <c r="M776" s="398"/>
      <c r="N776" s="398"/>
      <c r="O776" s="402"/>
      <c r="P776" s="402"/>
      <c r="Q776" s="171" t="str">
        <f>Calculator!M760</f>
        <v/>
      </c>
      <c r="R776" s="340" t="str">
        <f t="shared" si="23"/>
        <v/>
      </c>
      <c r="S776" s="380" t="str" cm="1">
        <f t="array" ref="S776">_xlfn.IFS(Q776="YES",IF(G776&lt;=Calculator!AS760*97%,"",IF(G776&gt;=Calculator!AS760*97%,ROUNDUP(Calculator!AS760*97%,0),ROUNDUP(Calculator!AS760*97%,0))),Q776="NO","",Q776="NA","",Q776="","")</f>
        <v/>
      </c>
      <c r="T776" s="381" cm="1">
        <f t="array" ref="T776">IF(LEN(F776)=0,2,IF(SUMPRODUCT(($F$19:$F$1518=F776)*($C$19:$C$1518=C776))&gt;1, 1, 0))</f>
        <v>2</v>
      </c>
      <c r="U776" s="381">
        <f t="array" ref="U776">IFERROR(1/SUMPRODUCT(($F$19:$F$1518=F776)*($C$19:$C$1518=C776)), IF(LEN(F776)&gt;0, 1, ""))</f>
        <v>6.6755674232309744E-4</v>
      </c>
      <c r="V776" s="382" t="str">
        <f>IF(H776="","",VALUE(IFERROR(CHOOSE(MATCH(H776,{0,1,2,3,4,5},0),2.5,3.5,4.5,5.5,6.5,7.5),"")))</f>
        <v/>
      </c>
      <c r="W776" s="382" t="str">
        <f>IF(AND(I776="YES",COUNTIFS(F$19:F776,F776,I$19:I776,"YES")=1),1,"")</f>
        <v/>
      </c>
      <c r="Z776" s="32"/>
    </row>
    <row r="777" spans="1:26" x14ac:dyDescent="0.2">
      <c r="A777" s="32" t="str">
        <f t="shared" si="22"/>
        <v xml:space="preserve"> UNIT </v>
      </c>
      <c r="B777" s="130">
        <v>759</v>
      </c>
      <c r="C777" s="197"/>
      <c r="D777" s="398"/>
      <c r="E777" s="398"/>
      <c r="F777" s="398"/>
      <c r="G777" s="399"/>
      <c r="H777" s="398"/>
      <c r="I777" s="400"/>
      <c r="J777" s="400"/>
      <c r="K777" s="401"/>
      <c r="L777" s="398"/>
      <c r="M777" s="398"/>
      <c r="N777" s="398"/>
      <c r="O777" s="402"/>
      <c r="P777" s="402"/>
      <c r="Q777" s="171" t="str">
        <f>Calculator!M761</f>
        <v/>
      </c>
      <c r="R777" s="340" t="str">
        <f t="shared" si="23"/>
        <v/>
      </c>
      <c r="S777" s="380" t="str" cm="1">
        <f t="array" ref="S777">_xlfn.IFS(Q777="YES",IF(G777&lt;=Calculator!AS761*97%,"",IF(G777&gt;=Calculator!AS761*97%,ROUNDUP(Calculator!AS761*97%,0),ROUNDUP(Calculator!AS761*97%,0))),Q777="NO","",Q777="NA","",Q777="","")</f>
        <v/>
      </c>
      <c r="T777" s="381" cm="1">
        <f t="array" ref="T777">IF(LEN(F777)=0,2,IF(SUMPRODUCT(($F$19:$F$1518=F777)*($C$19:$C$1518=C777))&gt;1, 1, 0))</f>
        <v>2</v>
      </c>
      <c r="U777" s="381">
        <f t="array" ref="U777">IFERROR(1/SUMPRODUCT(($F$19:$F$1518=F777)*($C$19:$C$1518=C777)), IF(LEN(F777)&gt;0, 1, ""))</f>
        <v>6.6755674232309744E-4</v>
      </c>
      <c r="V777" s="382" t="str">
        <f>IF(H777="","",VALUE(IFERROR(CHOOSE(MATCH(H777,{0,1,2,3,4,5},0),2.5,3.5,4.5,5.5,6.5,7.5),"")))</f>
        <v/>
      </c>
      <c r="W777" s="382" t="str">
        <f>IF(AND(I777="YES",COUNTIFS(F$19:F777,F777,I$19:I777,"YES")=1),1,"")</f>
        <v/>
      </c>
      <c r="Z777" s="32"/>
    </row>
    <row r="778" spans="1:26" x14ac:dyDescent="0.2">
      <c r="A778" s="32" t="str">
        <f t="shared" si="22"/>
        <v xml:space="preserve"> UNIT </v>
      </c>
      <c r="B778" s="130">
        <v>760</v>
      </c>
      <c r="C778" s="197"/>
      <c r="D778" s="398"/>
      <c r="E778" s="398"/>
      <c r="F778" s="398"/>
      <c r="G778" s="399"/>
      <c r="H778" s="398"/>
      <c r="I778" s="400"/>
      <c r="J778" s="400"/>
      <c r="K778" s="401"/>
      <c r="L778" s="398"/>
      <c r="M778" s="398"/>
      <c r="N778" s="398"/>
      <c r="O778" s="402"/>
      <c r="P778" s="402"/>
      <c r="Q778" s="171" t="str">
        <f>Calculator!M762</f>
        <v/>
      </c>
      <c r="R778" s="340" t="str">
        <f t="shared" si="23"/>
        <v/>
      </c>
      <c r="S778" s="380" t="str" cm="1">
        <f t="array" ref="S778">_xlfn.IFS(Q778="YES",IF(G778&lt;=Calculator!AS762*97%,"",IF(G778&gt;=Calculator!AS762*97%,ROUNDUP(Calculator!AS762*97%,0),ROUNDUP(Calculator!AS762*97%,0))),Q778="NO","",Q778="NA","",Q778="","")</f>
        <v/>
      </c>
      <c r="T778" s="381" cm="1">
        <f t="array" ref="T778">IF(LEN(F778)=0,2,IF(SUMPRODUCT(($F$19:$F$1518=F778)*($C$19:$C$1518=C778))&gt;1, 1, 0))</f>
        <v>2</v>
      </c>
      <c r="U778" s="381">
        <f t="array" ref="U778">IFERROR(1/SUMPRODUCT(($F$19:$F$1518=F778)*($C$19:$C$1518=C778)), IF(LEN(F778)&gt;0, 1, ""))</f>
        <v>6.6755674232309744E-4</v>
      </c>
      <c r="V778" s="382" t="str">
        <f>IF(H778="","",VALUE(IFERROR(CHOOSE(MATCH(H778,{0,1,2,3,4,5},0),2.5,3.5,4.5,5.5,6.5,7.5),"")))</f>
        <v/>
      </c>
      <c r="W778" s="382" t="str">
        <f>IF(AND(I778="YES",COUNTIFS(F$19:F778,F778,I$19:I778,"YES")=1),1,"")</f>
        <v/>
      </c>
      <c r="Z778" s="32"/>
    </row>
    <row r="779" spans="1:26" x14ac:dyDescent="0.2">
      <c r="A779" s="32" t="str">
        <f t="shared" si="22"/>
        <v xml:space="preserve"> UNIT </v>
      </c>
      <c r="B779" s="130">
        <v>761</v>
      </c>
      <c r="C779" s="197"/>
      <c r="D779" s="398"/>
      <c r="E779" s="398"/>
      <c r="F779" s="398"/>
      <c r="G779" s="399"/>
      <c r="H779" s="398"/>
      <c r="I779" s="400"/>
      <c r="J779" s="400"/>
      <c r="K779" s="401"/>
      <c r="L779" s="398"/>
      <c r="M779" s="398"/>
      <c r="N779" s="398"/>
      <c r="O779" s="402"/>
      <c r="P779" s="402"/>
      <c r="Q779" s="171" t="str">
        <f>Calculator!M763</f>
        <v/>
      </c>
      <c r="R779" s="340" t="str">
        <f t="shared" si="23"/>
        <v/>
      </c>
      <c r="S779" s="380" t="str" cm="1">
        <f t="array" ref="S779">_xlfn.IFS(Q779="YES",IF(G779&lt;=Calculator!AS763*97%,"",IF(G779&gt;=Calculator!AS763*97%,ROUNDUP(Calculator!AS763*97%,0),ROUNDUP(Calculator!AS763*97%,0))),Q779="NO","",Q779="NA","",Q779="","")</f>
        <v/>
      </c>
      <c r="T779" s="381" cm="1">
        <f t="array" ref="T779">IF(LEN(F779)=0,2,IF(SUMPRODUCT(($F$19:$F$1518=F779)*($C$19:$C$1518=C779))&gt;1, 1, 0))</f>
        <v>2</v>
      </c>
      <c r="U779" s="381">
        <f t="array" ref="U779">IFERROR(1/SUMPRODUCT(($F$19:$F$1518=F779)*($C$19:$C$1518=C779)), IF(LEN(F779)&gt;0, 1, ""))</f>
        <v>6.6755674232309744E-4</v>
      </c>
      <c r="V779" s="382" t="str">
        <f>IF(H779="","",VALUE(IFERROR(CHOOSE(MATCH(H779,{0,1,2,3,4,5},0),2.5,3.5,4.5,5.5,6.5,7.5),"")))</f>
        <v/>
      </c>
      <c r="W779" s="382" t="str">
        <f>IF(AND(I779="YES",COUNTIFS(F$19:F779,F779,I$19:I779,"YES")=1),1,"")</f>
        <v/>
      </c>
      <c r="Z779" s="32"/>
    </row>
    <row r="780" spans="1:26" x14ac:dyDescent="0.2">
      <c r="A780" s="32" t="str">
        <f t="shared" si="22"/>
        <v xml:space="preserve"> UNIT </v>
      </c>
      <c r="B780" s="130">
        <v>762</v>
      </c>
      <c r="C780" s="197"/>
      <c r="D780" s="398"/>
      <c r="E780" s="398"/>
      <c r="F780" s="398"/>
      <c r="G780" s="399"/>
      <c r="H780" s="398"/>
      <c r="I780" s="400"/>
      <c r="J780" s="400"/>
      <c r="K780" s="401"/>
      <c r="L780" s="398"/>
      <c r="M780" s="398"/>
      <c r="N780" s="398"/>
      <c r="O780" s="402"/>
      <c r="P780" s="402"/>
      <c r="Q780" s="171" t="str">
        <f>Calculator!M764</f>
        <v/>
      </c>
      <c r="R780" s="340" t="str">
        <f t="shared" si="23"/>
        <v/>
      </c>
      <c r="S780" s="380" t="str" cm="1">
        <f t="array" ref="S780">_xlfn.IFS(Q780="YES",IF(G780&lt;=Calculator!AS764*97%,"",IF(G780&gt;=Calculator!AS764*97%,ROUNDUP(Calculator!AS764*97%,0),ROUNDUP(Calculator!AS764*97%,0))),Q780="NO","",Q780="NA","",Q780="","")</f>
        <v/>
      </c>
      <c r="T780" s="381" cm="1">
        <f t="array" ref="T780">IF(LEN(F780)=0,2,IF(SUMPRODUCT(($F$19:$F$1518=F780)*($C$19:$C$1518=C780))&gt;1, 1, 0))</f>
        <v>2</v>
      </c>
      <c r="U780" s="381">
        <f t="array" ref="U780">IFERROR(1/SUMPRODUCT(($F$19:$F$1518=F780)*($C$19:$C$1518=C780)), IF(LEN(F780)&gt;0, 1, ""))</f>
        <v>6.6755674232309744E-4</v>
      </c>
      <c r="V780" s="382" t="str">
        <f>IF(H780="","",VALUE(IFERROR(CHOOSE(MATCH(H780,{0,1,2,3,4,5},0),2.5,3.5,4.5,5.5,6.5,7.5),"")))</f>
        <v/>
      </c>
      <c r="W780" s="382" t="str">
        <f>IF(AND(I780="YES",COUNTIFS(F$19:F780,F780,I$19:I780,"YES")=1),1,"")</f>
        <v/>
      </c>
      <c r="Z780" s="32"/>
    </row>
    <row r="781" spans="1:26" x14ac:dyDescent="0.2">
      <c r="A781" s="32" t="str">
        <f t="shared" si="22"/>
        <v xml:space="preserve"> UNIT </v>
      </c>
      <c r="B781" s="130">
        <v>763</v>
      </c>
      <c r="C781" s="197"/>
      <c r="D781" s="398"/>
      <c r="E781" s="398"/>
      <c r="F781" s="398"/>
      <c r="G781" s="399"/>
      <c r="H781" s="398"/>
      <c r="I781" s="400"/>
      <c r="J781" s="400"/>
      <c r="K781" s="401"/>
      <c r="L781" s="398"/>
      <c r="M781" s="398"/>
      <c r="N781" s="398"/>
      <c r="O781" s="402"/>
      <c r="P781" s="402"/>
      <c r="Q781" s="171" t="str">
        <f>Calculator!M765</f>
        <v/>
      </c>
      <c r="R781" s="340" t="str">
        <f t="shared" si="23"/>
        <v/>
      </c>
      <c r="S781" s="380" t="str" cm="1">
        <f t="array" ref="S781">_xlfn.IFS(Q781="YES",IF(G781&lt;=Calculator!AS765*97%,"",IF(G781&gt;=Calculator!AS765*97%,ROUNDUP(Calculator!AS765*97%,0),ROUNDUP(Calculator!AS765*97%,0))),Q781="NO","",Q781="NA","",Q781="","")</f>
        <v/>
      </c>
      <c r="T781" s="381" cm="1">
        <f t="array" ref="T781">IF(LEN(F781)=0,2,IF(SUMPRODUCT(($F$19:$F$1518=F781)*($C$19:$C$1518=C781))&gt;1, 1, 0))</f>
        <v>2</v>
      </c>
      <c r="U781" s="381">
        <f t="array" ref="U781">IFERROR(1/SUMPRODUCT(($F$19:$F$1518=F781)*($C$19:$C$1518=C781)), IF(LEN(F781)&gt;0, 1, ""))</f>
        <v>6.6755674232309744E-4</v>
      </c>
      <c r="V781" s="382" t="str">
        <f>IF(H781="","",VALUE(IFERROR(CHOOSE(MATCH(H781,{0,1,2,3,4,5},0),2.5,3.5,4.5,5.5,6.5,7.5),"")))</f>
        <v/>
      </c>
      <c r="W781" s="382" t="str">
        <f>IF(AND(I781="YES",COUNTIFS(F$19:F781,F781,I$19:I781,"YES")=1),1,"")</f>
        <v/>
      </c>
      <c r="Z781" s="32"/>
    </row>
    <row r="782" spans="1:26" x14ac:dyDescent="0.2">
      <c r="A782" s="32" t="str">
        <f t="shared" si="22"/>
        <v xml:space="preserve"> UNIT </v>
      </c>
      <c r="B782" s="130">
        <v>764</v>
      </c>
      <c r="C782" s="197"/>
      <c r="D782" s="398"/>
      <c r="E782" s="398"/>
      <c r="F782" s="398"/>
      <c r="G782" s="399"/>
      <c r="H782" s="398"/>
      <c r="I782" s="400"/>
      <c r="J782" s="400"/>
      <c r="K782" s="401"/>
      <c r="L782" s="398"/>
      <c r="M782" s="398"/>
      <c r="N782" s="398"/>
      <c r="O782" s="402"/>
      <c r="P782" s="402"/>
      <c r="Q782" s="171" t="str">
        <f>Calculator!M766</f>
        <v/>
      </c>
      <c r="R782" s="340" t="str">
        <f t="shared" si="23"/>
        <v/>
      </c>
      <c r="S782" s="380" t="str" cm="1">
        <f t="array" ref="S782">_xlfn.IFS(Q782="YES",IF(G782&lt;=Calculator!AS766*97%,"",IF(G782&gt;=Calculator!AS766*97%,ROUNDUP(Calculator!AS766*97%,0),ROUNDUP(Calculator!AS766*97%,0))),Q782="NO","",Q782="NA","",Q782="","")</f>
        <v/>
      </c>
      <c r="T782" s="381" cm="1">
        <f t="array" ref="T782">IF(LEN(F782)=0,2,IF(SUMPRODUCT(($F$19:$F$1518=F782)*($C$19:$C$1518=C782))&gt;1, 1, 0))</f>
        <v>2</v>
      </c>
      <c r="U782" s="381">
        <f t="array" ref="U782">IFERROR(1/SUMPRODUCT(($F$19:$F$1518=F782)*($C$19:$C$1518=C782)), IF(LEN(F782)&gt;0, 1, ""))</f>
        <v>6.6755674232309744E-4</v>
      </c>
      <c r="V782" s="382" t="str">
        <f>IF(H782="","",VALUE(IFERROR(CHOOSE(MATCH(H782,{0,1,2,3,4,5},0),2.5,3.5,4.5,5.5,6.5,7.5),"")))</f>
        <v/>
      </c>
      <c r="W782" s="382" t="str">
        <f>IF(AND(I782="YES",COUNTIFS(F$19:F782,F782,I$19:I782,"YES")=1),1,"")</f>
        <v/>
      </c>
      <c r="Z782" s="32"/>
    </row>
    <row r="783" spans="1:26" x14ac:dyDescent="0.2">
      <c r="A783" s="32" t="str">
        <f t="shared" si="22"/>
        <v xml:space="preserve"> UNIT </v>
      </c>
      <c r="B783" s="130">
        <v>765</v>
      </c>
      <c r="C783" s="197"/>
      <c r="D783" s="398"/>
      <c r="E783" s="398"/>
      <c r="F783" s="398"/>
      <c r="G783" s="399"/>
      <c r="H783" s="398"/>
      <c r="I783" s="400"/>
      <c r="J783" s="400"/>
      <c r="K783" s="401"/>
      <c r="L783" s="398"/>
      <c r="M783" s="398"/>
      <c r="N783" s="398"/>
      <c r="O783" s="402"/>
      <c r="P783" s="402"/>
      <c r="Q783" s="171" t="str">
        <f>Calculator!M767</f>
        <v/>
      </c>
      <c r="R783" s="340" t="str">
        <f t="shared" si="23"/>
        <v/>
      </c>
      <c r="S783" s="380" t="str" cm="1">
        <f t="array" ref="S783">_xlfn.IFS(Q783="YES",IF(G783&lt;=Calculator!AS767*97%,"",IF(G783&gt;=Calculator!AS767*97%,ROUNDUP(Calculator!AS767*97%,0),ROUNDUP(Calculator!AS767*97%,0))),Q783="NO","",Q783="NA","",Q783="","")</f>
        <v/>
      </c>
      <c r="T783" s="381" cm="1">
        <f t="array" ref="T783">IF(LEN(F783)=0,2,IF(SUMPRODUCT(($F$19:$F$1518=F783)*($C$19:$C$1518=C783))&gt;1, 1, 0))</f>
        <v>2</v>
      </c>
      <c r="U783" s="381">
        <f t="array" ref="U783">IFERROR(1/SUMPRODUCT(($F$19:$F$1518=F783)*($C$19:$C$1518=C783)), IF(LEN(F783)&gt;0, 1, ""))</f>
        <v>6.6755674232309744E-4</v>
      </c>
      <c r="V783" s="382" t="str">
        <f>IF(H783="","",VALUE(IFERROR(CHOOSE(MATCH(H783,{0,1,2,3,4,5},0),2.5,3.5,4.5,5.5,6.5,7.5),"")))</f>
        <v/>
      </c>
      <c r="W783" s="382" t="str">
        <f>IF(AND(I783="YES",COUNTIFS(F$19:F783,F783,I$19:I783,"YES")=1),1,"")</f>
        <v/>
      </c>
      <c r="Z783" s="32"/>
    </row>
    <row r="784" spans="1:26" x14ac:dyDescent="0.2">
      <c r="A784" s="32" t="str">
        <f t="shared" si="22"/>
        <v xml:space="preserve"> UNIT </v>
      </c>
      <c r="B784" s="130">
        <v>766</v>
      </c>
      <c r="C784" s="197"/>
      <c r="D784" s="398"/>
      <c r="E784" s="398"/>
      <c r="F784" s="398"/>
      <c r="G784" s="399"/>
      <c r="H784" s="398"/>
      <c r="I784" s="400"/>
      <c r="J784" s="400"/>
      <c r="K784" s="401"/>
      <c r="L784" s="398"/>
      <c r="M784" s="398"/>
      <c r="N784" s="398"/>
      <c r="O784" s="402"/>
      <c r="P784" s="402"/>
      <c r="Q784" s="171" t="str">
        <f>Calculator!M768</f>
        <v/>
      </c>
      <c r="R784" s="340" t="str">
        <f t="shared" si="23"/>
        <v/>
      </c>
      <c r="S784" s="380" t="str" cm="1">
        <f t="array" ref="S784">_xlfn.IFS(Q784="YES",IF(G784&lt;=Calculator!AS768*97%,"",IF(G784&gt;=Calculator!AS768*97%,ROUNDUP(Calculator!AS768*97%,0),ROUNDUP(Calculator!AS768*97%,0))),Q784="NO","",Q784="NA","",Q784="","")</f>
        <v/>
      </c>
      <c r="T784" s="381" cm="1">
        <f t="array" ref="T784">IF(LEN(F784)=0,2,IF(SUMPRODUCT(($F$19:$F$1518=F784)*($C$19:$C$1518=C784))&gt;1, 1, 0))</f>
        <v>2</v>
      </c>
      <c r="U784" s="381">
        <f t="array" ref="U784">IFERROR(1/SUMPRODUCT(($F$19:$F$1518=F784)*($C$19:$C$1518=C784)), IF(LEN(F784)&gt;0, 1, ""))</f>
        <v>6.6755674232309744E-4</v>
      </c>
      <c r="V784" s="382" t="str">
        <f>IF(H784="","",VALUE(IFERROR(CHOOSE(MATCH(H784,{0,1,2,3,4,5},0),2.5,3.5,4.5,5.5,6.5,7.5),"")))</f>
        <v/>
      </c>
      <c r="W784" s="382" t="str">
        <f>IF(AND(I784="YES",COUNTIFS(F$19:F784,F784,I$19:I784,"YES")=1),1,"")</f>
        <v/>
      </c>
      <c r="Z784" s="32"/>
    </row>
    <row r="785" spans="1:26" x14ac:dyDescent="0.2">
      <c r="A785" s="32" t="str">
        <f t="shared" si="22"/>
        <v xml:space="preserve"> UNIT </v>
      </c>
      <c r="B785" s="130">
        <v>767</v>
      </c>
      <c r="C785" s="197"/>
      <c r="D785" s="398"/>
      <c r="E785" s="398"/>
      <c r="F785" s="398"/>
      <c r="G785" s="399"/>
      <c r="H785" s="398"/>
      <c r="I785" s="400"/>
      <c r="J785" s="400"/>
      <c r="K785" s="401"/>
      <c r="L785" s="398"/>
      <c r="M785" s="398"/>
      <c r="N785" s="398"/>
      <c r="O785" s="402"/>
      <c r="P785" s="402"/>
      <c r="Q785" s="171" t="str">
        <f>Calculator!M769</f>
        <v/>
      </c>
      <c r="R785" s="340" t="str">
        <f t="shared" si="23"/>
        <v/>
      </c>
      <c r="S785" s="380" t="str" cm="1">
        <f t="array" ref="S785">_xlfn.IFS(Q785="YES",IF(G785&lt;=Calculator!AS769*97%,"",IF(G785&gt;=Calculator!AS769*97%,ROUNDUP(Calculator!AS769*97%,0),ROUNDUP(Calculator!AS769*97%,0))),Q785="NO","",Q785="NA","",Q785="","")</f>
        <v/>
      </c>
      <c r="T785" s="381" cm="1">
        <f t="array" ref="T785">IF(LEN(F785)=0,2,IF(SUMPRODUCT(($F$19:$F$1518=F785)*($C$19:$C$1518=C785))&gt;1, 1, 0))</f>
        <v>2</v>
      </c>
      <c r="U785" s="381">
        <f t="array" ref="U785">IFERROR(1/SUMPRODUCT(($F$19:$F$1518=F785)*($C$19:$C$1518=C785)), IF(LEN(F785)&gt;0, 1, ""))</f>
        <v>6.6755674232309744E-4</v>
      </c>
      <c r="V785" s="382" t="str">
        <f>IF(H785="","",VALUE(IFERROR(CHOOSE(MATCH(H785,{0,1,2,3,4,5},0),2.5,3.5,4.5,5.5,6.5,7.5),"")))</f>
        <v/>
      </c>
      <c r="W785" s="382" t="str">
        <f>IF(AND(I785="YES",COUNTIFS(F$19:F785,F785,I$19:I785,"YES")=1),1,"")</f>
        <v/>
      </c>
      <c r="Z785" s="32"/>
    </row>
    <row r="786" spans="1:26" x14ac:dyDescent="0.2">
      <c r="A786" s="32" t="str">
        <f t="shared" si="22"/>
        <v xml:space="preserve"> UNIT </v>
      </c>
      <c r="B786" s="130">
        <v>768</v>
      </c>
      <c r="C786" s="197"/>
      <c r="D786" s="398"/>
      <c r="E786" s="398"/>
      <c r="F786" s="398"/>
      <c r="G786" s="399"/>
      <c r="H786" s="398"/>
      <c r="I786" s="400"/>
      <c r="J786" s="400"/>
      <c r="K786" s="401"/>
      <c r="L786" s="398"/>
      <c r="M786" s="398"/>
      <c r="N786" s="398"/>
      <c r="O786" s="402"/>
      <c r="P786" s="402"/>
      <c r="Q786" s="171" t="str">
        <f>Calculator!M770</f>
        <v/>
      </c>
      <c r="R786" s="340" t="str">
        <f t="shared" si="23"/>
        <v/>
      </c>
      <c r="S786" s="380" t="str" cm="1">
        <f t="array" ref="S786">_xlfn.IFS(Q786="YES",IF(G786&lt;=Calculator!AS770*97%,"",IF(G786&gt;=Calculator!AS770*97%,ROUNDUP(Calculator!AS770*97%,0),ROUNDUP(Calculator!AS770*97%,0))),Q786="NO","",Q786="NA","",Q786="","")</f>
        <v/>
      </c>
      <c r="T786" s="381" cm="1">
        <f t="array" ref="T786">IF(LEN(F786)=0,2,IF(SUMPRODUCT(($F$19:$F$1518=F786)*($C$19:$C$1518=C786))&gt;1, 1, 0))</f>
        <v>2</v>
      </c>
      <c r="U786" s="381">
        <f t="array" ref="U786">IFERROR(1/SUMPRODUCT(($F$19:$F$1518=F786)*($C$19:$C$1518=C786)), IF(LEN(F786)&gt;0, 1, ""))</f>
        <v>6.6755674232309744E-4</v>
      </c>
      <c r="V786" s="382" t="str">
        <f>IF(H786="","",VALUE(IFERROR(CHOOSE(MATCH(H786,{0,1,2,3,4,5},0),2.5,3.5,4.5,5.5,6.5,7.5),"")))</f>
        <v/>
      </c>
      <c r="W786" s="382" t="str">
        <f>IF(AND(I786="YES",COUNTIFS(F$19:F786,F786,I$19:I786,"YES")=1),1,"")</f>
        <v/>
      </c>
      <c r="Z786" s="32"/>
    </row>
    <row r="787" spans="1:26" x14ac:dyDescent="0.2">
      <c r="A787" s="32" t="str">
        <f t="shared" ref="A787:A850" si="24">C787&amp;" "&amp;"UNIT"&amp;" "&amp;F787</f>
        <v xml:space="preserve"> UNIT </v>
      </c>
      <c r="B787" s="130">
        <v>769</v>
      </c>
      <c r="C787" s="197"/>
      <c r="D787" s="398"/>
      <c r="E787" s="398"/>
      <c r="F787" s="398"/>
      <c r="G787" s="399"/>
      <c r="H787" s="398"/>
      <c r="I787" s="400"/>
      <c r="J787" s="400"/>
      <c r="K787" s="401"/>
      <c r="L787" s="398"/>
      <c r="M787" s="398"/>
      <c r="N787" s="398"/>
      <c r="O787" s="402"/>
      <c r="P787" s="402"/>
      <c r="Q787" s="171" t="str">
        <f>Calculator!M771</f>
        <v/>
      </c>
      <c r="R787" s="340" t="str">
        <f t="shared" si="23"/>
        <v/>
      </c>
      <c r="S787" s="380" t="str" cm="1">
        <f t="array" ref="S787">_xlfn.IFS(Q787="YES",IF(G787&lt;=Calculator!AS771*97%,"",IF(G787&gt;=Calculator!AS771*97%,ROUNDUP(Calculator!AS771*97%,0),ROUNDUP(Calculator!AS771*97%,0))),Q787="NO","",Q787="NA","",Q787="","")</f>
        <v/>
      </c>
      <c r="T787" s="381" cm="1">
        <f t="array" ref="T787">IF(LEN(F787)=0,2,IF(SUMPRODUCT(($F$19:$F$1518=F787)*($C$19:$C$1518=C787))&gt;1, 1, 0))</f>
        <v>2</v>
      </c>
      <c r="U787" s="381">
        <f t="array" ref="U787">IFERROR(1/SUMPRODUCT(($F$19:$F$1518=F787)*($C$19:$C$1518=C787)), IF(LEN(F787)&gt;0, 1, ""))</f>
        <v>6.6755674232309744E-4</v>
      </c>
      <c r="V787" s="382" t="str">
        <f>IF(H787="","",VALUE(IFERROR(CHOOSE(MATCH(H787,{0,1,2,3,4,5},0),2.5,3.5,4.5,5.5,6.5,7.5),"")))</f>
        <v/>
      </c>
      <c r="W787" s="382" t="str">
        <f>IF(AND(I787="YES",COUNTIFS(F$19:F787,F787,I$19:I787,"YES")=1),1,"")</f>
        <v/>
      </c>
      <c r="Z787" s="32"/>
    </row>
    <row r="788" spans="1:26" x14ac:dyDescent="0.2">
      <c r="A788" s="32" t="str">
        <f t="shared" si="24"/>
        <v xml:space="preserve"> UNIT </v>
      </c>
      <c r="B788" s="130">
        <v>770</v>
      </c>
      <c r="C788" s="197"/>
      <c r="D788" s="398"/>
      <c r="E788" s="398"/>
      <c r="F788" s="398"/>
      <c r="G788" s="399"/>
      <c r="H788" s="398"/>
      <c r="I788" s="400"/>
      <c r="J788" s="400"/>
      <c r="K788" s="401"/>
      <c r="L788" s="398"/>
      <c r="M788" s="398"/>
      <c r="N788" s="398"/>
      <c r="O788" s="402"/>
      <c r="P788" s="402"/>
      <c r="Q788" s="171" t="str">
        <f>Calculator!M772</f>
        <v/>
      </c>
      <c r="R788" s="340" t="str">
        <f t="shared" ref="R788:R851" si="25">IF(Q788="YES",IF(S788&lt;G788,S788,G788),"")</f>
        <v/>
      </c>
      <c r="S788" s="380" t="str" cm="1">
        <f t="array" ref="S788">_xlfn.IFS(Q788="YES",IF(G788&lt;=Calculator!AS772*97%,"",IF(G788&gt;=Calculator!AS772*97%,ROUNDUP(Calculator!AS772*97%,0),ROUNDUP(Calculator!AS772*97%,0))),Q788="NO","",Q788="NA","",Q788="","")</f>
        <v/>
      </c>
      <c r="T788" s="381" cm="1">
        <f t="array" ref="T788">IF(LEN(F788)=0,2,IF(SUMPRODUCT(($F$19:$F$1518=F788)*($C$19:$C$1518=C788))&gt;1, 1, 0))</f>
        <v>2</v>
      </c>
      <c r="U788" s="381">
        <f t="array" ref="U788">IFERROR(1/SUMPRODUCT(($F$19:$F$1518=F788)*($C$19:$C$1518=C788)), IF(LEN(F788)&gt;0, 1, ""))</f>
        <v>6.6755674232309744E-4</v>
      </c>
      <c r="V788" s="382" t="str">
        <f>IF(H788="","",VALUE(IFERROR(CHOOSE(MATCH(H788,{0,1,2,3,4,5},0),2.5,3.5,4.5,5.5,6.5,7.5),"")))</f>
        <v/>
      </c>
      <c r="W788" s="382" t="str">
        <f>IF(AND(I788="YES",COUNTIFS(F$19:F788,F788,I$19:I788,"YES")=1),1,"")</f>
        <v/>
      </c>
      <c r="Z788" s="32"/>
    </row>
    <row r="789" spans="1:26" x14ac:dyDescent="0.2">
      <c r="A789" s="32" t="str">
        <f t="shared" si="24"/>
        <v xml:space="preserve"> UNIT </v>
      </c>
      <c r="B789" s="130">
        <v>771</v>
      </c>
      <c r="C789" s="197"/>
      <c r="D789" s="398"/>
      <c r="E789" s="398"/>
      <c r="F789" s="398"/>
      <c r="G789" s="399"/>
      <c r="H789" s="398"/>
      <c r="I789" s="400"/>
      <c r="J789" s="400"/>
      <c r="K789" s="401"/>
      <c r="L789" s="398"/>
      <c r="M789" s="398"/>
      <c r="N789" s="398"/>
      <c r="O789" s="402"/>
      <c r="P789" s="402"/>
      <c r="Q789" s="171" t="str">
        <f>Calculator!M773</f>
        <v/>
      </c>
      <c r="R789" s="340" t="str">
        <f t="shared" si="25"/>
        <v/>
      </c>
      <c r="S789" s="380" t="str" cm="1">
        <f t="array" ref="S789">_xlfn.IFS(Q789="YES",IF(G789&lt;=Calculator!AS773*97%,"",IF(G789&gt;=Calculator!AS773*97%,ROUNDUP(Calculator!AS773*97%,0),ROUNDUP(Calculator!AS773*97%,0))),Q789="NO","",Q789="NA","",Q789="","")</f>
        <v/>
      </c>
      <c r="T789" s="381" cm="1">
        <f t="array" ref="T789">IF(LEN(F789)=0,2,IF(SUMPRODUCT(($F$19:$F$1518=F789)*($C$19:$C$1518=C789))&gt;1, 1, 0))</f>
        <v>2</v>
      </c>
      <c r="U789" s="381">
        <f t="array" ref="U789">IFERROR(1/SUMPRODUCT(($F$19:$F$1518=F789)*($C$19:$C$1518=C789)), IF(LEN(F789)&gt;0, 1, ""))</f>
        <v>6.6755674232309744E-4</v>
      </c>
      <c r="V789" s="382" t="str">
        <f>IF(H789="","",VALUE(IFERROR(CHOOSE(MATCH(H789,{0,1,2,3,4,5},0),2.5,3.5,4.5,5.5,6.5,7.5),"")))</f>
        <v/>
      </c>
      <c r="W789" s="382" t="str">
        <f>IF(AND(I789="YES",COUNTIFS(F$19:F789,F789,I$19:I789,"YES")=1),1,"")</f>
        <v/>
      </c>
      <c r="Z789" s="32"/>
    </row>
    <row r="790" spans="1:26" x14ac:dyDescent="0.2">
      <c r="A790" s="32" t="str">
        <f t="shared" si="24"/>
        <v xml:space="preserve"> UNIT </v>
      </c>
      <c r="B790" s="130">
        <v>772</v>
      </c>
      <c r="C790" s="197"/>
      <c r="D790" s="398"/>
      <c r="E790" s="398"/>
      <c r="F790" s="398"/>
      <c r="G790" s="399"/>
      <c r="H790" s="398"/>
      <c r="I790" s="400"/>
      <c r="J790" s="400"/>
      <c r="K790" s="401"/>
      <c r="L790" s="398"/>
      <c r="M790" s="398"/>
      <c r="N790" s="398"/>
      <c r="O790" s="402"/>
      <c r="P790" s="402"/>
      <c r="Q790" s="171" t="str">
        <f>Calculator!M774</f>
        <v/>
      </c>
      <c r="R790" s="340" t="str">
        <f t="shared" si="25"/>
        <v/>
      </c>
      <c r="S790" s="380" t="str" cm="1">
        <f t="array" ref="S790">_xlfn.IFS(Q790="YES",IF(G790&lt;=Calculator!AS774*97%,"",IF(G790&gt;=Calculator!AS774*97%,ROUNDUP(Calculator!AS774*97%,0),ROUNDUP(Calculator!AS774*97%,0))),Q790="NO","",Q790="NA","",Q790="","")</f>
        <v/>
      </c>
      <c r="T790" s="381" cm="1">
        <f t="array" ref="T790">IF(LEN(F790)=0,2,IF(SUMPRODUCT(($F$19:$F$1518=F790)*($C$19:$C$1518=C790))&gt;1, 1, 0))</f>
        <v>2</v>
      </c>
      <c r="U790" s="381">
        <f t="array" ref="U790">IFERROR(1/SUMPRODUCT(($F$19:$F$1518=F790)*($C$19:$C$1518=C790)), IF(LEN(F790)&gt;0, 1, ""))</f>
        <v>6.6755674232309744E-4</v>
      </c>
      <c r="V790" s="382" t="str">
        <f>IF(H790="","",VALUE(IFERROR(CHOOSE(MATCH(H790,{0,1,2,3,4,5},0),2.5,3.5,4.5,5.5,6.5,7.5),"")))</f>
        <v/>
      </c>
      <c r="W790" s="382" t="str">
        <f>IF(AND(I790="YES",COUNTIFS(F$19:F790,F790,I$19:I790,"YES")=1),1,"")</f>
        <v/>
      </c>
      <c r="Z790" s="32"/>
    </row>
    <row r="791" spans="1:26" x14ac:dyDescent="0.2">
      <c r="A791" s="32" t="str">
        <f t="shared" si="24"/>
        <v xml:space="preserve"> UNIT </v>
      </c>
      <c r="B791" s="130">
        <v>773</v>
      </c>
      <c r="C791" s="197"/>
      <c r="D791" s="398"/>
      <c r="E791" s="398"/>
      <c r="F791" s="398"/>
      <c r="G791" s="399"/>
      <c r="H791" s="398"/>
      <c r="I791" s="400"/>
      <c r="J791" s="400"/>
      <c r="K791" s="401"/>
      <c r="L791" s="398"/>
      <c r="M791" s="398"/>
      <c r="N791" s="398"/>
      <c r="O791" s="402"/>
      <c r="P791" s="402"/>
      <c r="Q791" s="171" t="str">
        <f>Calculator!M775</f>
        <v/>
      </c>
      <c r="R791" s="340" t="str">
        <f t="shared" si="25"/>
        <v/>
      </c>
      <c r="S791" s="380" t="str" cm="1">
        <f t="array" ref="S791">_xlfn.IFS(Q791="YES",IF(G791&lt;=Calculator!AS775*97%,"",IF(G791&gt;=Calculator!AS775*97%,ROUNDUP(Calculator!AS775*97%,0),ROUNDUP(Calculator!AS775*97%,0))),Q791="NO","",Q791="NA","",Q791="","")</f>
        <v/>
      </c>
      <c r="T791" s="381" cm="1">
        <f t="array" ref="T791">IF(LEN(F791)=0,2,IF(SUMPRODUCT(($F$19:$F$1518=F791)*($C$19:$C$1518=C791))&gt;1, 1, 0))</f>
        <v>2</v>
      </c>
      <c r="U791" s="381">
        <f t="array" ref="U791">IFERROR(1/SUMPRODUCT(($F$19:$F$1518=F791)*($C$19:$C$1518=C791)), IF(LEN(F791)&gt;0, 1, ""))</f>
        <v>6.6755674232309744E-4</v>
      </c>
      <c r="V791" s="382" t="str">
        <f>IF(H791="","",VALUE(IFERROR(CHOOSE(MATCH(H791,{0,1,2,3,4,5},0),2.5,3.5,4.5,5.5,6.5,7.5),"")))</f>
        <v/>
      </c>
      <c r="W791" s="382" t="str">
        <f>IF(AND(I791="YES",COUNTIFS(F$19:F791,F791,I$19:I791,"YES")=1),1,"")</f>
        <v/>
      </c>
      <c r="Z791" s="32"/>
    </row>
    <row r="792" spans="1:26" x14ac:dyDescent="0.2">
      <c r="A792" s="32" t="str">
        <f t="shared" si="24"/>
        <v xml:space="preserve"> UNIT </v>
      </c>
      <c r="B792" s="130">
        <v>774</v>
      </c>
      <c r="C792" s="197"/>
      <c r="D792" s="398"/>
      <c r="E792" s="398"/>
      <c r="F792" s="398"/>
      <c r="G792" s="399"/>
      <c r="H792" s="398"/>
      <c r="I792" s="400"/>
      <c r="J792" s="400"/>
      <c r="K792" s="401"/>
      <c r="L792" s="398"/>
      <c r="M792" s="398"/>
      <c r="N792" s="398"/>
      <c r="O792" s="402"/>
      <c r="P792" s="402"/>
      <c r="Q792" s="171" t="str">
        <f>Calculator!M776</f>
        <v/>
      </c>
      <c r="R792" s="340" t="str">
        <f t="shared" si="25"/>
        <v/>
      </c>
      <c r="S792" s="380" t="str" cm="1">
        <f t="array" ref="S792">_xlfn.IFS(Q792="YES",IF(G792&lt;=Calculator!AS776*97%,"",IF(G792&gt;=Calculator!AS776*97%,ROUNDUP(Calculator!AS776*97%,0),ROUNDUP(Calculator!AS776*97%,0))),Q792="NO","",Q792="NA","",Q792="","")</f>
        <v/>
      </c>
      <c r="T792" s="381" cm="1">
        <f t="array" ref="T792">IF(LEN(F792)=0,2,IF(SUMPRODUCT(($F$19:$F$1518=F792)*($C$19:$C$1518=C792))&gt;1, 1, 0))</f>
        <v>2</v>
      </c>
      <c r="U792" s="381">
        <f t="array" ref="U792">IFERROR(1/SUMPRODUCT(($F$19:$F$1518=F792)*($C$19:$C$1518=C792)), IF(LEN(F792)&gt;0, 1, ""))</f>
        <v>6.6755674232309744E-4</v>
      </c>
      <c r="V792" s="382" t="str">
        <f>IF(H792="","",VALUE(IFERROR(CHOOSE(MATCH(H792,{0,1,2,3,4,5},0),2.5,3.5,4.5,5.5,6.5,7.5),"")))</f>
        <v/>
      </c>
      <c r="W792" s="382" t="str">
        <f>IF(AND(I792="YES",COUNTIFS(F$19:F792,F792,I$19:I792,"YES")=1),1,"")</f>
        <v/>
      </c>
      <c r="Z792" s="32"/>
    </row>
    <row r="793" spans="1:26" x14ac:dyDescent="0.2">
      <c r="A793" s="32" t="str">
        <f t="shared" si="24"/>
        <v xml:space="preserve"> UNIT </v>
      </c>
      <c r="B793" s="130">
        <v>775</v>
      </c>
      <c r="C793" s="197"/>
      <c r="D793" s="398"/>
      <c r="E793" s="398"/>
      <c r="F793" s="398"/>
      <c r="G793" s="399"/>
      <c r="H793" s="398"/>
      <c r="I793" s="400"/>
      <c r="J793" s="400"/>
      <c r="K793" s="401"/>
      <c r="L793" s="398"/>
      <c r="M793" s="398"/>
      <c r="N793" s="398"/>
      <c r="O793" s="402"/>
      <c r="P793" s="402"/>
      <c r="Q793" s="171" t="str">
        <f>Calculator!M777</f>
        <v/>
      </c>
      <c r="R793" s="340" t="str">
        <f t="shared" si="25"/>
        <v/>
      </c>
      <c r="S793" s="380" t="str" cm="1">
        <f t="array" ref="S793">_xlfn.IFS(Q793="YES",IF(G793&lt;=Calculator!AS777*97%,"",IF(G793&gt;=Calculator!AS777*97%,ROUNDUP(Calculator!AS777*97%,0),ROUNDUP(Calculator!AS777*97%,0))),Q793="NO","",Q793="NA","",Q793="","")</f>
        <v/>
      </c>
      <c r="T793" s="381" cm="1">
        <f t="array" ref="T793">IF(LEN(F793)=0,2,IF(SUMPRODUCT(($F$19:$F$1518=F793)*($C$19:$C$1518=C793))&gt;1, 1, 0))</f>
        <v>2</v>
      </c>
      <c r="U793" s="381">
        <f t="array" ref="U793">IFERROR(1/SUMPRODUCT(($F$19:$F$1518=F793)*($C$19:$C$1518=C793)), IF(LEN(F793)&gt;0, 1, ""))</f>
        <v>6.6755674232309744E-4</v>
      </c>
      <c r="V793" s="382" t="str">
        <f>IF(H793="","",VALUE(IFERROR(CHOOSE(MATCH(H793,{0,1,2,3,4,5},0),2.5,3.5,4.5,5.5,6.5,7.5),"")))</f>
        <v/>
      </c>
      <c r="W793" s="382" t="str">
        <f>IF(AND(I793="YES",COUNTIFS(F$19:F793,F793,I$19:I793,"YES")=1),1,"")</f>
        <v/>
      </c>
      <c r="Z793" s="32"/>
    </row>
    <row r="794" spans="1:26" x14ac:dyDescent="0.2">
      <c r="A794" s="32" t="str">
        <f t="shared" si="24"/>
        <v xml:space="preserve"> UNIT </v>
      </c>
      <c r="B794" s="130">
        <v>776</v>
      </c>
      <c r="C794" s="197"/>
      <c r="D794" s="398"/>
      <c r="E794" s="398"/>
      <c r="F794" s="398"/>
      <c r="G794" s="399"/>
      <c r="H794" s="398"/>
      <c r="I794" s="400"/>
      <c r="J794" s="400"/>
      <c r="K794" s="401"/>
      <c r="L794" s="398"/>
      <c r="M794" s="398"/>
      <c r="N794" s="398"/>
      <c r="O794" s="402"/>
      <c r="P794" s="402"/>
      <c r="Q794" s="171" t="str">
        <f>Calculator!M778</f>
        <v/>
      </c>
      <c r="R794" s="340" t="str">
        <f t="shared" si="25"/>
        <v/>
      </c>
      <c r="S794" s="380" t="str" cm="1">
        <f t="array" ref="S794">_xlfn.IFS(Q794="YES",IF(G794&lt;=Calculator!AS778*97%,"",IF(G794&gt;=Calculator!AS778*97%,ROUNDUP(Calculator!AS778*97%,0),ROUNDUP(Calculator!AS778*97%,0))),Q794="NO","",Q794="NA","",Q794="","")</f>
        <v/>
      </c>
      <c r="T794" s="381" cm="1">
        <f t="array" ref="T794">IF(LEN(F794)=0,2,IF(SUMPRODUCT(($F$19:$F$1518=F794)*($C$19:$C$1518=C794))&gt;1, 1, 0))</f>
        <v>2</v>
      </c>
      <c r="U794" s="381">
        <f t="array" ref="U794">IFERROR(1/SUMPRODUCT(($F$19:$F$1518=F794)*($C$19:$C$1518=C794)), IF(LEN(F794)&gt;0, 1, ""))</f>
        <v>6.6755674232309744E-4</v>
      </c>
      <c r="V794" s="382" t="str">
        <f>IF(H794="","",VALUE(IFERROR(CHOOSE(MATCH(H794,{0,1,2,3,4,5},0),2.5,3.5,4.5,5.5,6.5,7.5),"")))</f>
        <v/>
      </c>
      <c r="W794" s="382" t="str">
        <f>IF(AND(I794="YES",COUNTIFS(F$19:F794,F794,I$19:I794,"YES")=1),1,"")</f>
        <v/>
      </c>
      <c r="Z794" s="32"/>
    </row>
    <row r="795" spans="1:26" x14ac:dyDescent="0.2">
      <c r="A795" s="32" t="str">
        <f t="shared" si="24"/>
        <v xml:space="preserve"> UNIT </v>
      </c>
      <c r="B795" s="130">
        <v>777</v>
      </c>
      <c r="C795" s="197"/>
      <c r="D795" s="398"/>
      <c r="E795" s="398"/>
      <c r="F795" s="398"/>
      <c r="G795" s="399"/>
      <c r="H795" s="398"/>
      <c r="I795" s="400"/>
      <c r="J795" s="400"/>
      <c r="K795" s="401"/>
      <c r="L795" s="398"/>
      <c r="M795" s="398"/>
      <c r="N795" s="398"/>
      <c r="O795" s="402"/>
      <c r="P795" s="402"/>
      <c r="Q795" s="171" t="str">
        <f>Calculator!M779</f>
        <v/>
      </c>
      <c r="R795" s="340" t="str">
        <f t="shared" si="25"/>
        <v/>
      </c>
      <c r="S795" s="380" t="str" cm="1">
        <f t="array" ref="S795">_xlfn.IFS(Q795="YES",IF(G795&lt;=Calculator!AS779*97%,"",IF(G795&gt;=Calculator!AS779*97%,ROUNDUP(Calculator!AS779*97%,0),ROUNDUP(Calculator!AS779*97%,0))),Q795="NO","",Q795="NA","",Q795="","")</f>
        <v/>
      </c>
      <c r="T795" s="381" cm="1">
        <f t="array" ref="T795">IF(LEN(F795)=0,2,IF(SUMPRODUCT(($F$19:$F$1518=F795)*($C$19:$C$1518=C795))&gt;1, 1, 0))</f>
        <v>2</v>
      </c>
      <c r="U795" s="381">
        <f t="array" ref="U795">IFERROR(1/SUMPRODUCT(($F$19:$F$1518=F795)*($C$19:$C$1518=C795)), IF(LEN(F795)&gt;0, 1, ""))</f>
        <v>6.6755674232309744E-4</v>
      </c>
      <c r="V795" s="382" t="str">
        <f>IF(H795="","",VALUE(IFERROR(CHOOSE(MATCH(H795,{0,1,2,3,4,5},0),2.5,3.5,4.5,5.5,6.5,7.5),"")))</f>
        <v/>
      </c>
      <c r="W795" s="382" t="str">
        <f>IF(AND(I795="YES",COUNTIFS(F$19:F795,F795,I$19:I795,"YES")=1),1,"")</f>
        <v/>
      </c>
      <c r="Z795" s="32"/>
    </row>
    <row r="796" spans="1:26" x14ac:dyDescent="0.2">
      <c r="A796" s="32" t="str">
        <f t="shared" si="24"/>
        <v xml:space="preserve"> UNIT </v>
      </c>
      <c r="B796" s="130">
        <v>778</v>
      </c>
      <c r="C796" s="197"/>
      <c r="D796" s="398"/>
      <c r="E796" s="398"/>
      <c r="F796" s="398"/>
      <c r="G796" s="399"/>
      <c r="H796" s="398"/>
      <c r="I796" s="400"/>
      <c r="J796" s="400"/>
      <c r="K796" s="401"/>
      <c r="L796" s="398"/>
      <c r="M796" s="398"/>
      <c r="N796" s="398"/>
      <c r="O796" s="402"/>
      <c r="P796" s="402"/>
      <c r="Q796" s="171" t="str">
        <f>Calculator!M780</f>
        <v/>
      </c>
      <c r="R796" s="340" t="str">
        <f t="shared" si="25"/>
        <v/>
      </c>
      <c r="S796" s="380" t="str" cm="1">
        <f t="array" ref="S796">_xlfn.IFS(Q796="YES",IF(G796&lt;=Calculator!AS780*97%,"",IF(G796&gt;=Calculator!AS780*97%,ROUNDUP(Calculator!AS780*97%,0),ROUNDUP(Calculator!AS780*97%,0))),Q796="NO","",Q796="NA","",Q796="","")</f>
        <v/>
      </c>
      <c r="T796" s="381" cm="1">
        <f t="array" ref="T796">IF(LEN(F796)=0,2,IF(SUMPRODUCT(($F$19:$F$1518=F796)*($C$19:$C$1518=C796))&gt;1, 1, 0))</f>
        <v>2</v>
      </c>
      <c r="U796" s="381">
        <f t="array" ref="U796">IFERROR(1/SUMPRODUCT(($F$19:$F$1518=F796)*($C$19:$C$1518=C796)), IF(LEN(F796)&gt;0, 1, ""))</f>
        <v>6.6755674232309744E-4</v>
      </c>
      <c r="V796" s="382" t="str">
        <f>IF(H796="","",VALUE(IFERROR(CHOOSE(MATCH(H796,{0,1,2,3,4,5},0),2.5,3.5,4.5,5.5,6.5,7.5),"")))</f>
        <v/>
      </c>
      <c r="W796" s="382" t="str">
        <f>IF(AND(I796="YES",COUNTIFS(F$19:F796,F796,I$19:I796,"YES")=1),1,"")</f>
        <v/>
      </c>
      <c r="Z796" s="32"/>
    </row>
    <row r="797" spans="1:26" x14ac:dyDescent="0.2">
      <c r="A797" s="32" t="str">
        <f t="shared" si="24"/>
        <v xml:space="preserve"> UNIT </v>
      </c>
      <c r="B797" s="130">
        <v>779</v>
      </c>
      <c r="C797" s="197"/>
      <c r="D797" s="398"/>
      <c r="E797" s="398"/>
      <c r="F797" s="398"/>
      <c r="G797" s="399"/>
      <c r="H797" s="398"/>
      <c r="I797" s="400"/>
      <c r="J797" s="400"/>
      <c r="K797" s="401"/>
      <c r="L797" s="398"/>
      <c r="M797" s="398"/>
      <c r="N797" s="398"/>
      <c r="O797" s="402"/>
      <c r="P797" s="402"/>
      <c r="Q797" s="171" t="str">
        <f>Calculator!M781</f>
        <v/>
      </c>
      <c r="R797" s="340" t="str">
        <f t="shared" si="25"/>
        <v/>
      </c>
      <c r="S797" s="380" t="str" cm="1">
        <f t="array" ref="S797">_xlfn.IFS(Q797="YES",IF(G797&lt;=Calculator!AS781*97%,"",IF(G797&gt;=Calculator!AS781*97%,ROUNDUP(Calculator!AS781*97%,0),ROUNDUP(Calculator!AS781*97%,0))),Q797="NO","",Q797="NA","",Q797="","")</f>
        <v/>
      </c>
      <c r="T797" s="381" cm="1">
        <f t="array" ref="T797">IF(LEN(F797)=0,2,IF(SUMPRODUCT(($F$19:$F$1518=F797)*($C$19:$C$1518=C797))&gt;1, 1, 0))</f>
        <v>2</v>
      </c>
      <c r="U797" s="381">
        <f t="array" ref="U797">IFERROR(1/SUMPRODUCT(($F$19:$F$1518=F797)*($C$19:$C$1518=C797)), IF(LEN(F797)&gt;0, 1, ""))</f>
        <v>6.6755674232309744E-4</v>
      </c>
      <c r="V797" s="382" t="str">
        <f>IF(H797="","",VALUE(IFERROR(CHOOSE(MATCH(H797,{0,1,2,3,4,5},0),2.5,3.5,4.5,5.5,6.5,7.5),"")))</f>
        <v/>
      </c>
      <c r="W797" s="382" t="str">
        <f>IF(AND(I797="YES",COUNTIFS(F$19:F797,F797,I$19:I797,"YES")=1),1,"")</f>
        <v/>
      </c>
      <c r="Z797" s="32"/>
    </row>
    <row r="798" spans="1:26" x14ac:dyDescent="0.2">
      <c r="A798" s="32" t="str">
        <f t="shared" si="24"/>
        <v xml:space="preserve"> UNIT </v>
      </c>
      <c r="B798" s="130">
        <v>780</v>
      </c>
      <c r="C798" s="197"/>
      <c r="D798" s="398"/>
      <c r="E798" s="398"/>
      <c r="F798" s="398"/>
      <c r="G798" s="399"/>
      <c r="H798" s="398"/>
      <c r="I798" s="400"/>
      <c r="J798" s="400"/>
      <c r="K798" s="401"/>
      <c r="L798" s="398"/>
      <c r="M798" s="398"/>
      <c r="N798" s="398"/>
      <c r="O798" s="402"/>
      <c r="P798" s="402"/>
      <c r="Q798" s="171" t="str">
        <f>Calculator!M782</f>
        <v/>
      </c>
      <c r="R798" s="340" t="str">
        <f t="shared" si="25"/>
        <v/>
      </c>
      <c r="S798" s="380" t="str" cm="1">
        <f t="array" ref="S798">_xlfn.IFS(Q798="YES",IF(G798&lt;=Calculator!AS782*97%,"",IF(G798&gt;=Calculator!AS782*97%,ROUNDUP(Calculator!AS782*97%,0),ROUNDUP(Calculator!AS782*97%,0))),Q798="NO","",Q798="NA","",Q798="","")</f>
        <v/>
      </c>
      <c r="T798" s="381" cm="1">
        <f t="array" ref="T798">IF(LEN(F798)=0,2,IF(SUMPRODUCT(($F$19:$F$1518=F798)*($C$19:$C$1518=C798))&gt;1, 1, 0))</f>
        <v>2</v>
      </c>
      <c r="U798" s="381">
        <f t="array" ref="U798">IFERROR(1/SUMPRODUCT(($F$19:$F$1518=F798)*($C$19:$C$1518=C798)), IF(LEN(F798)&gt;0, 1, ""))</f>
        <v>6.6755674232309744E-4</v>
      </c>
      <c r="V798" s="382" t="str">
        <f>IF(H798="","",VALUE(IFERROR(CHOOSE(MATCH(H798,{0,1,2,3,4,5},0),2.5,3.5,4.5,5.5,6.5,7.5),"")))</f>
        <v/>
      </c>
      <c r="W798" s="382" t="str">
        <f>IF(AND(I798="YES",COUNTIFS(F$19:F798,F798,I$19:I798,"YES")=1),1,"")</f>
        <v/>
      </c>
      <c r="Z798" s="32"/>
    </row>
    <row r="799" spans="1:26" x14ac:dyDescent="0.2">
      <c r="A799" s="32" t="str">
        <f t="shared" si="24"/>
        <v xml:space="preserve"> UNIT </v>
      </c>
      <c r="B799" s="130">
        <v>781</v>
      </c>
      <c r="C799" s="197"/>
      <c r="D799" s="398"/>
      <c r="E799" s="398"/>
      <c r="F799" s="398"/>
      <c r="G799" s="399"/>
      <c r="H799" s="398"/>
      <c r="I799" s="400"/>
      <c r="J799" s="400"/>
      <c r="K799" s="401"/>
      <c r="L799" s="398"/>
      <c r="M799" s="398"/>
      <c r="N799" s="398"/>
      <c r="O799" s="402"/>
      <c r="P799" s="402"/>
      <c r="Q799" s="171" t="str">
        <f>Calculator!M783</f>
        <v/>
      </c>
      <c r="R799" s="340" t="str">
        <f t="shared" si="25"/>
        <v/>
      </c>
      <c r="S799" s="380" t="str" cm="1">
        <f t="array" ref="S799">_xlfn.IFS(Q799="YES",IF(G799&lt;=Calculator!AS783*97%,"",IF(G799&gt;=Calculator!AS783*97%,ROUNDUP(Calculator!AS783*97%,0),ROUNDUP(Calculator!AS783*97%,0))),Q799="NO","",Q799="NA","",Q799="","")</f>
        <v/>
      </c>
      <c r="T799" s="381" cm="1">
        <f t="array" ref="T799">IF(LEN(F799)=0,2,IF(SUMPRODUCT(($F$19:$F$1518=F799)*($C$19:$C$1518=C799))&gt;1, 1, 0))</f>
        <v>2</v>
      </c>
      <c r="U799" s="381">
        <f t="array" ref="U799">IFERROR(1/SUMPRODUCT(($F$19:$F$1518=F799)*($C$19:$C$1518=C799)), IF(LEN(F799)&gt;0, 1, ""))</f>
        <v>6.6755674232309744E-4</v>
      </c>
      <c r="V799" s="382" t="str">
        <f>IF(H799="","",VALUE(IFERROR(CHOOSE(MATCH(H799,{0,1,2,3,4,5},0),2.5,3.5,4.5,5.5,6.5,7.5),"")))</f>
        <v/>
      </c>
      <c r="W799" s="382" t="str">
        <f>IF(AND(I799="YES",COUNTIFS(F$19:F799,F799,I$19:I799,"YES")=1),1,"")</f>
        <v/>
      </c>
      <c r="Z799" s="32"/>
    </row>
    <row r="800" spans="1:26" x14ac:dyDescent="0.2">
      <c r="A800" s="32" t="str">
        <f t="shared" si="24"/>
        <v xml:space="preserve"> UNIT </v>
      </c>
      <c r="B800" s="130">
        <v>782</v>
      </c>
      <c r="C800" s="197"/>
      <c r="D800" s="398"/>
      <c r="E800" s="398"/>
      <c r="F800" s="398"/>
      <c r="G800" s="399"/>
      <c r="H800" s="398"/>
      <c r="I800" s="400"/>
      <c r="J800" s="400"/>
      <c r="K800" s="401"/>
      <c r="L800" s="398"/>
      <c r="M800" s="398"/>
      <c r="N800" s="398"/>
      <c r="O800" s="402"/>
      <c r="P800" s="402"/>
      <c r="Q800" s="171" t="str">
        <f>Calculator!M784</f>
        <v/>
      </c>
      <c r="R800" s="340" t="str">
        <f t="shared" si="25"/>
        <v/>
      </c>
      <c r="S800" s="380" t="str" cm="1">
        <f t="array" ref="S800">_xlfn.IFS(Q800="YES",IF(G800&lt;=Calculator!AS784*97%,"",IF(G800&gt;=Calculator!AS784*97%,ROUNDUP(Calculator!AS784*97%,0),ROUNDUP(Calculator!AS784*97%,0))),Q800="NO","",Q800="NA","",Q800="","")</f>
        <v/>
      </c>
      <c r="T800" s="381" cm="1">
        <f t="array" ref="T800">IF(LEN(F800)=0,2,IF(SUMPRODUCT(($F$19:$F$1518=F800)*($C$19:$C$1518=C800))&gt;1, 1, 0))</f>
        <v>2</v>
      </c>
      <c r="U800" s="381">
        <f t="array" ref="U800">IFERROR(1/SUMPRODUCT(($F$19:$F$1518=F800)*($C$19:$C$1518=C800)), IF(LEN(F800)&gt;0, 1, ""))</f>
        <v>6.6755674232309744E-4</v>
      </c>
      <c r="V800" s="382" t="str">
        <f>IF(H800="","",VALUE(IFERROR(CHOOSE(MATCH(H800,{0,1,2,3,4,5},0),2.5,3.5,4.5,5.5,6.5,7.5),"")))</f>
        <v/>
      </c>
      <c r="W800" s="382" t="str">
        <f>IF(AND(I800="YES",COUNTIFS(F$19:F800,F800,I$19:I800,"YES")=1),1,"")</f>
        <v/>
      </c>
      <c r="Z800" s="32"/>
    </row>
    <row r="801" spans="1:26" x14ac:dyDescent="0.2">
      <c r="A801" s="32" t="str">
        <f t="shared" si="24"/>
        <v xml:space="preserve"> UNIT </v>
      </c>
      <c r="B801" s="130">
        <v>783</v>
      </c>
      <c r="C801" s="197"/>
      <c r="D801" s="398"/>
      <c r="E801" s="398"/>
      <c r="F801" s="398"/>
      <c r="G801" s="399"/>
      <c r="H801" s="398"/>
      <c r="I801" s="400"/>
      <c r="J801" s="400"/>
      <c r="K801" s="401"/>
      <c r="L801" s="398"/>
      <c r="M801" s="398"/>
      <c r="N801" s="398"/>
      <c r="O801" s="402"/>
      <c r="P801" s="402"/>
      <c r="Q801" s="171" t="str">
        <f>Calculator!M785</f>
        <v/>
      </c>
      <c r="R801" s="340" t="str">
        <f t="shared" si="25"/>
        <v/>
      </c>
      <c r="S801" s="380" t="str" cm="1">
        <f t="array" ref="S801">_xlfn.IFS(Q801="YES",IF(G801&lt;=Calculator!AS785*97%,"",IF(G801&gt;=Calculator!AS785*97%,ROUNDUP(Calculator!AS785*97%,0),ROUNDUP(Calculator!AS785*97%,0))),Q801="NO","",Q801="NA","",Q801="","")</f>
        <v/>
      </c>
      <c r="T801" s="381" cm="1">
        <f t="array" ref="T801">IF(LEN(F801)=0,2,IF(SUMPRODUCT(($F$19:$F$1518=F801)*($C$19:$C$1518=C801))&gt;1, 1, 0))</f>
        <v>2</v>
      </c>
      <c r="U801" s="381">
        <f t="array" ref="U801">IFERROR(1/SUMPRODUCT(($F$19:$F$1518=F801)*($C$19:$C$1518=C801)), IF(LEN(F801)&gt;0, 1, ""))</f>
        <v>6.6755674232309744E-4</v>
      </c>
      <c r="V801" s="382" t="str">
        <f>IF(H801="","",VALUE(IFERROR(CHOOSE(MATCH(H801,{0,1,2,3,4,5},0),2.5,3.5,4.5,5.5,6.5,7.5),"")))</f>
        <v/>
      </c>
      <c r="W801" s="382" t="str">
        <f>IF(AND(I801="YES",COUNTIFS(F$19:F801,F801,I$19:I801,"YES")=1),1,"")</f>
        <v/>
      </c>
      <c r="Z801" s="32"/>
    </row>
    <row r="802" spans="1:26" x14ac:dyDescent="0.2">
      <c r="A802" s="32" t="str">
        <f t="shared" si="24"/>
        <v xml:space="preserve"> UNIT </v>
      </c>
      <c r="B802" s="130">
        <v>784</v>
      </c>
      <c r="C802" s="197"/>
      <c r="D802" s="398"/>
      <c r="E802" s="398"/>
      <c r="F802" s="398"/>
      <c r="G802" s="399"/>
      <c r="H802" s="398"/>
      <c r="I802" s="400"/>
      <c r="J802" s="400"/>
      <c r="K802" s="401"/>
      <c r="L802" s="398"/>
      <c r="M802" s="398"/>
      <c r="N802" s="398"/>
      <c r="O802" s="402"/>
      <c r="P802" s="402"/>
      <c r="Q802" s="171" t="str">
        <f>Calculator!M786</f>
        <v/>
      </c>
      <c r="R802" s="340" t="str">
        <f t="shared" si="25"/>
        <v/>
      </c>
      <c r="S802" s="380" t="str" cm="1">
        <f t="array" ref="S802">_xlfn.IFS(Q802="YES",IF(G802&lt;=Calculator!AS786*97%,"",IF(G802&gt;=Calculator!AS786*97%,ROUNDUP(Calculator!AS786*97%,0),ROUNDUP(Calculator!AS786*97%,0))),Q802="NO","",Q802="NA","",Q802="","")</f>
        <v/>
      </c>
      <c r="T802" s="381" cm="1">
        <f t="array" ref="T802">IF(LEN(F802)=0,2,IF(SUMPRODUCT(($F$19:$F$1518=F802)*($C$19:$C$1518=C802))&gt;1, 1, 0))</f>
        <v>2</v>
      </c>
      <c r="U802" s="381">
        <f t="array" ref="U802">IFERROR(1/SUMPRODUCT(($F$19:$F$1518=F802)*($C$19:$C$1518=C802)), IF(LEN(F802)&gt;0, 1, ""))</f>
        <v>6.6755674232309744E-4</v>
      </c>
      <c r="V802" s="382" t="str">
        <f>IF(H802="","",VALUE(IFERROR(CHOOSE(MATCH(H802,{0,1,2,3,4,5},0),2.5,3.5,4.5,5.5,6.5,7.5),"")))</f>
        <v/>
      </c>
      <c r="W802" s="382" t="str">
        <f>IF(AND(I802="YES",COUNTIFS(F$19:F802,F802,I$19:I802,"YES")=1),1,"")</f>
        <v/>
      </c>
      <c r="Z802" s="32"/>
    </row>
    <row r="803" spans="1:26" x14ac:dyDescent="0.2">
      <c r="A803" s="32" t="str">
        <f t="shared" si="24"/>
        <v xml:space="preserve"> UNIT </v>
      </c>
      <c r="B803" s="130">
        <v>785</v>
      </c>
      <c r="C803" s="197"/>
      <c r="D803" s="398"/>
      <c r="E803" s="398"/>
      <c r="F803" s="398"/>
      <c r="G803" s="399"/>
      <c r="H803" s="398"/>
      <c r="I803" s="400"/>
      <c r="J803" s="400"/>
      <c r="K803" s="401"/>
      <c r="L803" s="398"/>
      <c r="M803" s="398"/>
      <c r="N803" s="398"/>
      <c r="O803" s="402"/>
      <c r="P803" s="402"/>
      <c r="Q803" s="171" t="str">
        <f>Calculator!M787</f>
        <v/>
      </c>
      <c r="R803" s="340" t="str">
        <f t="shared" si="25"/>
        <v/>
      </c>
      <c r="S803" s="380" t="str" cm="1">
        <f t="array" ref="S803">_xlfn.IFS(Q803="YES",IF(G803&lt;=Calculator!AS787*97%,"",IF(G803&gt;=Calculator!AS787*97%,ROUNDUP(Calculator!AS787*97%,0),ROUNDUP(Calculator!AS787*97%,0))),Q803="NO","",Q803="NA","",Q803="","")</f>
        <v/>
      </c>
      <c r="T803" s="381" cm="1">
        <f t="array" ref="T803">IF(LEN(F803)=0,2,IF(SUMPRODUCT(($F$19:$F$1518=F803)*($C$19:$C$1518=C803))&gt;1, 1, 0))</f>
        <v>2</v>
      </c>
      <c r="U803" s="381">
        <f t="array" ref="U803">IFERROR(1/SUMPRODUCT(($F$19:$F$1518=F803)*($C$19:$C$1518=C803)), IF(LEN(F803)&gt;0, 1, ""))</f>
        <v>6.6755674232309744E-4</v>
      </c>
      <c r="V803" s="382" t="str">
        <f>IF(H803="","",VALUE(IFERROR(CHOOSE(MATCH(H803,{0,1,2,3,4,5},0),2.5,3.5,4.5,5.5,6.5,7.5),"")))</f>
        <v/>
      </c>
      <c r="W803" s="382" t="str">
        <f>IF(AND(I803="YES",COUNTIFS(F$19:F803,F803,I$19:I803,"YES")=1),1,"")</f>
        <v/>
      </c>
      <c r="Z803" s="32"/>
    </row>
    <row r="804" spans="1:26" x14ac:dyDescent="0.2">
      <c r="A804" s="32" t="str">
        <f t="shared" si="24"/>
        <v xml:space="preserve"> UNIT </v>
      </c>
      <c r="B804" s="130">
        <v>786</v>
      </c>
      <c r="C804" s="197"/>
      <c r="D804" s="398"/>
      <c r="E804" s="398"/>
      <c r="F804" s="398"/>
      <c r="G804" s="399"/>
      <c r="H804" s="398"/>
      <c r="I804" s="400"/>
      <c r="J804" s="400"/>
      <c r="K804" s="401"/>
      <c r="L804" s="398"/>
      <c r="M804" s="398"/>
      <c r="N804" s="398"/>
      <c r="O804" s="402"/>
      <c r="P804" s="402"/>
      <c r="Q804" s="171" t="str">
        <f>Calculator!M788</f>
        <v/>
      </c>
      <c r="R804" s="340" t="str">
        <f t="shared" si="25"/>
        <v/>
      </c>
      <c r="S804" s="380" t="str" cm="1">
        <f t="array" ref="S804">_xlfn.IFS(Q804="YES",IF(G804&lt;=Calculator!AS788*97%,"",IF(G804&gt;=Calculator!AS788*97%,ROUNDUP(Calculator!AS788*97%,0),ROUNDUP(Calculator!AS788*97%,0))),Q804="NO","",Q804="NA","",Q804="","")</f>
        <v/>
      </c>
      <c r="T804" s="381" cm="1">
        <f t="array" ref="T804">IF(LEN(F804)=0,2,IF(SUMPRODUCT(($F$19:$F$1518=F804)*($C$19:$C$1518=C804))&gt;1, 1, 0))</f>
        <v>2</v>
      </c>
      <c r="U804" s="381">
        <f t="array" ref="U804">IFERROR(1/SUMPRODUCT(($F$19:$F$1518=F804)*($C$19:$C$1518=C804)), IF(LEN(F804)&gt;0, 1, ""))</f>
        <v>6.6755674232309744E-4</v>
      </c>
      <c r="V804" s="382" t="str">
        <f>IF(H804="","",VALUE(IFERROR(CHOOSE(MATCH(H804,{0,1,2,3,4,5},0),2.5,3.5,4.5,5.5,6.5,7.5),"")))</f>
        <v/>
      </c>
      <c r="W804" s="382" t="str">
        <f>IF(AND(I804="YES",COUNTIFS(F$19:F804,F804,I$19:I804,"YES")=1),1,"")</f>
        <v/>
      </c>
      <c r="Z804" s="32"/>
    </row>
    <row r="805" spans="1:26" x14ac:dyDescent="0.2">
      <c r="A805" s="32" t="str">
        <f t="shared" si="24"/>
        <v xml:space="preserve"> UNIT </v>
      </c>
      <c r="B805" s="130">
        <v>787</v>
      </c>
      <c r="C805" s="197"/>
      <c r="D805" s="398"/>
      <c r="E805" s="398"/>
      <c r="F805" s="398"/>
      <c r="G805" s="399"/>
      <c r="H805" s="398"/>
      <c r="I805" s="400"/>
      <c r="J805" s="400"/>
      <c r="K805" s="401"/>
      <c r="L805" s="398"/>
      <c r="M805" s="398"/>
      <c r="N805" s="398"/>
      <c r="O805" s="402"/>
      <c r="P805" s="402"/>
      <c r="Q805" s="171" t="str">
        <f>Calculator!M789</f>
        <v/>
      </c>
      <c r="R805" s="340" t="str">
        <f t="shared" si="25"/>
        <v/>
      </c>
      <c r="S805" s="380" t="str" cm="1">
        <f t="array" ref="S805">_xlfn.IFS(Q805="YES",IF(G805&lt;=Calculator!AS789*97%,"",IF(G805&gt;=Calculator!AS789*97%,ROUNDUP(Calculator!AS789*97%,0),ROUNDUP(Calculator!AS789*97%,0))),Q805="NO","",Q805="NA","",Q805="","")</f>
        <v/>
      </c>
      <c r="T805" s="381" cm="1">
        <f t="array" ref="T805">IF(LEN(F805)=0,2,IF(SUMPRODUCT(($F$19:$F$1518=F805)*($C$19:$C$1518=C805))&gt;1, 1, 0))</f>
        <v>2</v>
      </c>
      <c r="U805" s="381">
        <f t="array" ref="U805">IFERROR(1/SUMPRODUCT(($F$19:$F$1518=F805)*($C$19:$C$1518=C805)), IF(LEN(F805)&gt;0, 1, ""))</f>
        <v>6.6755674232309744E-4</v>
      </c>
      <c r="V805" s="382" t="str">
        <f>IF(H805="","",VALUE(IFERROR(CHOOSE(MATCH(H805,{0,1,2,3,4,5},0),2.5,3.5,4.5,5.5,6.5,7.5),"")))</f>
        <v/>
      </c>
      <c r="W805" s="382" t="str">
        <f>IF(AND(I805="YES",COUNTIFS(F$19:F805,F805,I$19:I805,"YES")=1),1,"")</f>
        <v/>
      </c>
      <c r="Z805" s="32"/>
    </row>
    <row r="806" spans="1:26" x14ac:dyDescent="0.2">
      <c r="A806" s="32" t="str">
        <f t="shared" si="24"/>
        <v xml:space="preserve"> UNIT </v>
      </c>
      <c r="B806" s="130">
        <v>788</v>
      </c>
      <c r="C806" s="197"/>
      <c r="D806" s="398"/>
      <c r="E806" s="398"/>
      <c r="F806" s="398"/>
      <c r="G806" s="399"/>
      <c r="H806" s="398"/>
      <c r="I806" s="400"/>
      <c r="J806" s="400"/>
      <c r="K806" s="401"/>
      <c r="L806" s="398"/>
      <c r="M806" s="398"/>
      <c r="N806" s="398"/>
      <c r="O806" s="402"/>
      <c r="P806" s="402"/>
      <c r="Q806" s="171" t="str">
        <f>Calculator!M790</f>
        <v/>
      </c>
      <c r="R806" s="340" t="str">
        <f t="shared" si="25"/>
        <v/>
      </c>
      <c r="S806" s="380" t="str" cm="1">
        <f t="array" ref="S806">_xlfn.IFS(Q806="YES",IF(G806&lt;=Calculator!AS790*97%,"",IF(G806&gt;=Calculator!AS790*97%,ROUNDUP(Calculator!AS790*97%,0),ROUNDUP(Calculator!AS790*97%,0))),Q806="NO","",Q806="NA","",Q806="","")</f>
        <v/>
      </c>
      <c r="T806" s="381" cm="1">
        <f t="array" ref="T806">IF(LEN(F806)=0,2,IF(SUMPRODUCT(($F$19:$F$1518=F806)*($C$19:$C$1518=C806))&gt;1, 1, 0))</f>
        <v>2</v>
      </c>
      <c r="U806" s="381">
        <f t="array" ref="U806">IFERROR(1/SUMPRODUCT(($F$19:$F$1518=F806)*($C$19:$C$1518=C806)), IF(LEN(F806)&gt;0, 1, ""))</f>
        <v>6.6755674232309744E-4</v>
      </c>
      <c r="V806" s="382" t="str">
        <f>IF(H806="","",VALUE(IFERROR(CHOOSE(MATCH(H806,{0,1,2,3,4,5},0),2.5,3.5,4.5,5.5,6.5,7.5),"")))</f>
        <v/>
      </c>
      <c r="W806" s="382" t="str">
        <f>IF(AND(I806="YES",COUNTIFS(F$19:F806,F806,I$19:I806,"YES")=1),1,"")</f>
        <v/>
      </c>
      <c r="Z806" s="32"/>
    </row>
    <row r="807" spans="1:26" x14ac:dyDescent="0.2">
      <c r="A807" s="32" t="str">
        <f t="shared" si="24"/>
        <v xml:space="preserve"> UNIT </v>
      </c>
      <c r="B807" s="130">
        <v>789</v>
      </c>
      <c r="C807" s="197"/>
      <c r="D807" s="398"/>
      <c r="E807" s="398"/>
      <c r="F807" s="398"/>
      <c r="G807" s="399"/>
      <c r="H807" s="398"/>
      <c r="I807" s="400"/>
      <c r="J807" s="400"/>
      <c r="K807" s="401"/>
      <c r="L807" s="398"/>
      <c r="M807" s="398"/>
      <c r="N807" s="398"/>
      <c r="O807" s="402"/>
      <c r="P807" s="402"/>
      <c r="Q807" s="171" t="str">
        <f>Calculator!M791</f>
        <v/>
      </c>
      <c r="R807" s="340" t="str">
        <f t="shared" si="25"/>
        <v/>
      </c>
      <c r="S807" s="380" t="str" cm="1">
        <f t="array" ref="S807">_xlfn.IFS(Q807="YES",IF(G807&lt;=Calculator!AS791*97%,"",IF(G807&gt;=Calculator!AS791*97%,ROUNDUP(Calculator!AS791*97%,0),ROUNDUP(Calculator!AS791*97%,0))),Q807="NO","",Q807="NA","",Q807="","")</f>
        <v/>
      </c>
      <c r="T807" s="381" cm="1">
        <f t="array" ref="T807">IF(LEN(F807)=0,2,IF(SUMPRODUCT(($F$19:$F$1518=F807)*($C$19:$C$1518=C807))&gt;1, 1, 0))</f>
        <v>2</v>
      </c>
      <c r="U807" s="381">
        <f t="array" ref="U807">IFERROR(1/SUMPRODUCT(($F$19:$F$1518=F807)*($C$19:$C$1518=C807)), IF(LEN(F807)&gt;0, 1, ""))</f>
        <v>6.6755674232309744E-4</v>
      </c>
      <c r="V807" s="382" t="str">
        <f>IF(H807="","",VALUE(IFERROR(CHOOSE(MATCH(H807,{0,1,2,3,4,5},0),2.5,3.5,4.5,5.5,6.5,7.5),"")))</f>
        <v/>
      </c>
      <c r="W807" s="382" t="str">
        <f>IF(AND(I807="YES",COUNTIFS(F$19:F807,F807,I$19:I807,"YES")=1),1,"")</f>
        <v/>
      </c>
      <c r="Z807" s="32"/>
    </row>
    <row r="808" spans="1:26" x14ac:dyDescent="0.2">
      <c r="A808" s="32" t="str">
        <f t="shared" si="24"/>
        <v xml:space="preserve"> UNIT </v>
      </c>
      <c r="B808" s="130">
        <v>790</v>
      </c>
      <c r="C808" s="197"/>
      <c r="D808" s="398"/>
      <c r="E808" s="398"/>
      <c r="F808" s="398"/>
      <c r="G808" s="399"/>
      <c r="H808" s="398"/>
      <c r="I808" s="400"/>
      <c r="J808" s="400"/>
      <c r="K808" s="401"/>
      <c r="L808" s="398"/>
      <c r="M808" s="398"/>
      <c r="N808" s="398"/>
      <c r="O808" s="402"/>
      <c r="P808" s="402"/>
      <c r="Q808" s="171" t="str">
        <f>Calculator!M792</f>
        <v/>
      </c>
      <c r="R808" s="340" t="str">
        <f t="shared" si="25"/>
        <v/>
      </c>
      <c r="S808" s="380" t="str" cm="1">
        <f t="array" ref="S808">_xlfn.IFS(Q808="YES",IF(G808&lt;=Calculator!AS792*97%,"",IF(G808&gt;=Calculator!AS792*97%,ROUNDUP(Calculator!AS792*97%,0),ROUNDUP(Calculator!AS792*97%,0))),Q808="NO","",Q808="NA","",Q808="","")</f>
        <v/>
      </c>
      <c r="T808" s="381" cm="1">
        <f t="array" ref="T808">IF(LEN(F808)=0,2,IF(SUMPRODUCT(($F$19:$F$1518=F808)*($C$19:$C$1518=C808))&gt;1, 1, 0))</f>
        <v>2</v>
      </c>
      <c r="U808" s="381">
        <f t="array" ref="U808">IFERROR(1/SUMPRODUCT(($F$19:$F$1518=F808)*($C$19:$C$1518=C808)), IF(LEN(F808)&gt;0, 1, ""))</f>
        <v>6.6755674232309744E-4</v>
      </c>
      <c r="V808" s="382" t="str">
        <f>IF(H808="","",VALUE(IFERROR(CHOOSE(MATCH(H808,{0,1,2,3,4,5},0),2.5,3.5,4.5,5.5,6.5,7.5),"")))</f>
        <v/>
      </c>
      <c r="W808" s="382" t="str">
        <f>IF(AND(I808="YES",COUNTIFS(F$19:F808,F808,I$19:I808,"YES")=1),1,"")</f>
        <v/>
      </c>
      <c r="Z808" s="32"/>
    </row>
    <row r="809" spans="1:26" x14ac:dyDescent="0.2">
      <c r="A809" s="32" t="str">
        <f t="shared" si="24"/>
        <v xml:space="preserve"> UNIT </v>
      </c>
      <c r="B809" s="130">
        <v>791</v>
      </c>
      <c r="C809" s="197"/>
      <c r="D809" s="398"/>
      <c r="E809" s="398"/>
      <c r="F809" s="398"/>
      <c r="G809" s="399"/>
      <c r="H809" s="398"/>
      <c r="I809" s="400"/>
      <c r="J809" s="400"/>
      <c r="K809" s="401"/>
      <c r="L809" s="398"/>
      <c r="M809" s="398"/>
      <c r="N809" s="398"/>
      <c r="O809" s="402"/>
      <c r="P809" s="402"/>
      <c r="Q809" s="171" t="str">
        <f>Calculator!M793</f>
        <v/>
      </c>
      <c r="R809" s="340" t="str">
        <f t="shared" si="25"/>
        <v/>
      </c>
      <c r="S809" s="380" t="str" cm="1">
        <f t="array" ref="S809">_xlfn.IFS(Q809="YES",IF(G809&lt;=Calculator!AS793*97%,"",IF(G809&gt;=Calculator!AS793*97%,ROUNDUP(Calculator!AS793*97%,0),ROUNDUP(Calculator!AS793*97%,0))),Q809="NO","",Q809="NA","",Q809="","")</f>
        <v/>
      </c>
      <c r="T809" s="381" cm="1">
        <f t="array" ref="T809">IF(LEN(F809)=0,2,IF(SUMPRODUCT(($F$19:$F$1518=F809)*($C$19:$C$1518=C809))&gt;1, 1, 0))</f>
        <v>2</v>
      </c>
      <c r="U809" s="381">
        <f t="array" ref="U809">IFERROR(1/SUMPRODUCT(($F$19:$F$1518=F809)*($C$19:$C$1518=C809)), IF(LEN(F809)&gt;0, 1, ""))</f>
        <v>6.6755674232309744E-4</v>
      </c>
      <c r="V809" s="382" t="str">
        <f>IF(H809="","",VALUE(IFERROR(CHOOSE(MATCH(H809,{0,1,2,3,4,5},0),2.5,3.5,4.5,5.5,6.5,7.5),"")))</f>
        <v/>
      </c>
      <c r="W809" s="382" t="str">
        <f>IF(AND(I809="YES",COUNTIFS(F$19:F809,F809,I$19:I809,"YES")=1),1,"")</f>
        <v/>
      </c>
      <c r="Z809" s="32"/>
    </row>
    <row r="810" spans="1:26" x14ac:dyDescent="0.2">
      <c r="A810" s="32" t="str">
        <f t="shared" si="24"/>
        <v xml:space="preserve"> UNIT </v>
      </c>
      <c r="B810" s="130">
        <v>792</v>
      </c>
      <c r="C810" s="197"/>
      <c r="D810" s="398"/>
      <c r="E810" s="398"/>
      <c r="F810" s="398"/>
      <c r="G810" s="399"/>
      <c r="H810" s="398"/>
      <c r="I810" s="400"/>
      <c r="J810" s="400"/>
      <c r="K810" s="401"/>
      <c r="L810" s="398"/>
      <c r="M810" s="398"/>
      <c r="N810" s="398"/>
      <c r="O810" s="402"/>
      <c r="P810" s="402"/>
      <c r="Q810" s="171" t="str">
        <f>Calculator!M794</f>
        <v/>
      </c>
      <c r="R810" s="340" t="str">
        <f t="shared" si="25"/>
        <v/>
      </c>
      <c r="S810" s="380" t="str" cm="1">
        <f t="array" ref="S810">_xlfn.IFS(Q810="YES",IF(G810&lt;=Calculator!AS794*97%,"",IF(G810&gt;=Calculator!AS794*97%,ROUNDUP(Calculator!AS794*97%,0),ROUNDUP(Calculator!AS794*97%,0))),Q810="NO","",Q810="NA","",Q810="","")</f>
        <v/>
      </c>
      <c r="T810" s="381" cm="1">
        <f t="array" ref="T810">IF(LEN(F810)=0,2,IF(SUMPRODUCT(($F$19:$F$1518=F810)*($C$19:$C$1518=C810))&gt;1, 1, 0))</f>
        <v>2</v>
      </c>
      <c r="U810" s="381">
        <f t="array" ref="U810">IFERROR(1/SUMPRODUCT(($F$19:$F$1518=F810)*($C$19:$C$1518=C810)), IF(LEN(F810)&gt;0, 1, ""))</f>
        <v>6.6755674232309744E-4</v>
      </c>
      <c r="V810" s="382" t="str">
        <f>IF(H810="","",VALUE(IFERROR(CHOOSE(MATCH(H810,{0,1,2,3,4,5},0),2.5,3.5,4.5,5.5,6.5,7.5),"")))</f>
        <v/>
      </c>
      <c r="W810" s="382" t="str">
        <f>IF(AND(I810="YES",COUNTIFS(F$19:F810,F810,I$19:I810,"YES")=1),1,"")</f>
        <v/>
      </c>
      <c r="Z810" s="32"/>
    </row>
    <row r="811" spans="1:26" x14ac:dyDescent="0.2">
      <c r="A811" s="32" t="str">
        <f t="shared" si="24"/>
        <v xml:space="preserve"> UNIT </v>
      </c>
      <c r="B811" s="130">
        <v>793</v>
      </c>
      <c r="C811" s="197"/>
      <c r="D811" s="398"/>
      <c r="E811" s="398"/>
      <c r="F811" s="398"/>
      <c r="G811" s="399"/>
      <c r="H811" s="398"/>
      <c r="I811" s="400"/>
      <c r="J811" s="400"/>
      <c r="K811" s="401"/>
      <c r="L811" s="398"/>
      <c r="M811" s="398"/>
      <c r="N811" s="398"/>
      <c r="O811" s="402"/>
      <c r="P811" s="402"/>
      <c r="Q811" s="171" t="str">
        <f>Calculator!M795</f>
        <v/>
      </c>
      <c r="R811" s="340" t="str">
        <f t="shared" si="25"/>
        <v/>
      </c>
      <c r="S811" s="380" t="str" cm="1">
        <f t="array" ref="S811">_xlfn.IFS(Q811="YES",IF(G811&lt;=Calculator!AS795*97%,"",IF(G811&gt;=Calculator!AS795*97%,ROUNDUP(Calculator!AS795*97%,0),ROUNDUP(Calculator!AS795*97%,0))),Q811="NO","",Q811="NA","",Q811="","")</f>
        <v/>
      </c>
      <c r="T811" s="381" cm="1">
        <f t="array" ref="T811">IF(LEN(F811)=0,2,IF(SUMPRODUCT(($F$19:$F$1518=F811)*($C$19:$C$1518=C811))&gt;1, 1, 0))</f>
        <v>2</v>
      </c>
      <c r="U811" s="381">
        <f t="array" ref="U811">IFERROR(1/SUMPRODUCT(($F$19:$F$1518=F811)*($C$19:$C$1518=C811)), IF(LEN(F811)&gt;0, 1, ""))</f>
        <v>6.6755674232309744E-4</v>
      </c>
      <c r="V811" s="382" t="str">
        <f>IF(H811="","",VALUE(IFERROR(CHOOSE(MATCH(H811,{0,1,2,3,4,5},0),2.5,3.5,4.5,5.5,6.5,7.5),"")))</f>
        <v/>
      </c>
      <c r="W811" s="382" t="str">
        <f>IF(AND(I811="YES",COUNTIFS(F$19:F811,F811,I$19:I811,"YES")=1),1,"")</f>
        <v/>
      </c>
      <c r="Z811" s="32"/>
    </row>
    <row r="812" spans="1:26" x14ac:dyDescent="0.2">
      <c r="A812" s="32" t="str">
        <f t="shared" si="24"/>
        <v xml:space="preserve"> UNIT </v>
      </c>
      <c r="B812" s="130">
        <v>794</v>
      </c>
      <c r="C812" s="197"/>
      <c r="D812" s="398"/>
      <c r="E812" s="398"/>
      <c r="F812" s="398"/>
      <c r="G812" s="399"/>
      <c r="H812" s="398"/>
      <c r="I812" s="400"/>
      <c r="J812" s="400"/>
      <c r="K812" s="401"/>
      <c r="L812" s="398"/>
      <c r="M812" s="398"/>
      <c r="N812" s="398"/>
      <c r="O812" s="402"/>
      <c r="P812" s="402"/>
      <c r="Q812" s="171" t="str">
        <f>Calculator!M796</f>
        <v/>
      </c>
      <c r="R812" s="340" t="str">
        <f t="shared" si="25"/>
        <v/>
      </c>
      <c r="S812" s="380" t="str" cm="1">
        <f t="array" ref="S812">_xlfn.IFS(Q812="YES",IF(G812&lt;=Calculator!AS796*97%,"",IF(G812&gt;=Calculator!AS796*97%,ROUNDUP(Calculator!AS796*97%,0),ROUNDUP(Calculator!AS796*97%,0))),Q812="NO","",Q812="NA","",Q812="","")</f>
        <v/>
      </c>
      <c r="T812" s="381" cm="1">
        <f t="array" ref="T812">IF(LEN(F812)=0,2,IF(SUMPRODUCT(($F$19:$F$1518=F812)*($C$19:$C$1518=C812))&gt;1, 1, 0))</f>
        <v>2</v>
      </c>
      <c r="U812" s="381">
        <f t="array" ref="U812">IFERROR(1/SUMPRODUCT(($F$19:$F$1518=F812)*($C$19:$C$1518=C812)), IF(LEN(F812)&gt;0, 1, ""))</f>
        <v>6.6755674232309744E-4</v>
      </c>
      <c r="V812" s="382" t="str">
        <f>IF(H812="","",VALUE(IFERROR(CHOOSE(MATCH(H812,{0,1,2,3,4,5},0),2.5,3.5,4.5,5.5,6.5,7.5),"")))</f>
        <v/>
      </c>
      <c r="W812" s="382" t="str">
        <f>IF(AND(I812="YES",COUNTIFS(F$19:F812,F812,I$19:I812,"YES")=1),1,"")</f>
        <v/>
      </c>
      <c r="Z812" s="32"/>
    </row>
    <row r="813" spans="1:26" x14ac:dyDescent="0.2">
      <c r="A813" s="32" t="str">
        <f t="shared" si="24"/>
        <v xml:space="preserve"> UNIT </v>
      </c>
      <c r="B813" s="130">
        <v>795</v>
      </c>
      <c r="C813" s="197"/>
      <c r="D813" s="398"/>
      <c r="E813" s="398"/>
      <c r="F813" s="398"/>
      <c r="G813" s="399"/>
      <c r="H813" s="398"/>
      <c r="I813" s="400"/>
      <c r="J813" s="400"/>
      <c r="K813" s="401"/>
      <c r="L813" s="398"/>
      <c r="M813" s="398"/>
      <c r="N813" s="398"/>
      <c r="O813" s="402"/>
      <c r="P813" s="402"/>
      <c r="Q813" s="171" t="str">
        <f>Calculator!M797</f>
        <v/>
      </c>
      <c r="R813" s="340" t="str">
        <f t="shared" si="25"/>
        <v/>
      </c>
      <c r="S813" s="380" t="str" cm="1">
        <f t="array" ref="S813">_xlfn.IFS(Q813="YES",IF(G813&lt;=Calculator!AS797*97%,"",IF(G813&gt;=Calculator!AS797*97%,ROUNDUP(Calculator!AS797*97%,0),ROUNDUP(Calculator!AS797*97%,0))),Q813="NO","",Q813="NA","",Q813="","")</f>
        <v/>
      </c>
      <c r="T813" s="381" cm="1">
        <f t="array" ref="T813">IF(LEN(F813)=0,2,IF(SUMPRODUCT(($F$19:$F$1518=F813)*($C$19:$C$1518=C813))&gt;1, 1, 0))</f>
        <v>2</v>
      </c>
      <c r="U813" s="381">
        <f t="array" ref="U813">IFERROR(1/SUMPRODUCT(($F$19:$F$1518=F813)*($C$19:$C$1518=C813)), IF(LEN(F813)&gt;0, 1, ""))</f>
        <v>6.6755674232309744E-4</v>
      </c>
      <c r="V813" s="382" t="str">
        <f>IF(H813="","",VALUE(IFERROR(CHOOSE(MATCH(H813,{0,1,2,3,4,5},0),2.5,3.5,4.5,5.5,6.5,7.5),"")))</f>
        <v/>
      </c>
      <c r="W813" s="382" t="str">
        <f>IF(AND(I813="YES",COUNTIFS(F$19:F813,F813,I$19:I813,"YES")=1),1,"")</f>
        <v/>
      </c>
      <c r="Z813" s="32"/>
    </row>
    <row r="814" spans="1:26" x14ac:dyDescent="0.2">
      <c r="A814" s="32" t="str">
        <f t="shared" si="24"/>
        <v xml:space="preserve"> UNIT </v>
      </c>
      <c r="B814" s="130">
        <v>796</v>
      </c>
      <c r="C814" s="197"/>
      <c r="D814" s="398"/>
      <c r="E814" s="398"/>
      <c r="F814" s="398"/>
      <c r="G814" s="399"/>
      <c r="H814" s="398"/>
      <c r="I814" s="400"/>
      <c r="J814" s="400"/>
      <c r="K814" s="401"/>
      <c r="L814" s="398"/>
      <c r="M814" s="398"/>
      <c r="N814" s="398"/>
      <c r="O814" s="402"/>
      <c r="P814" s="402"/>
      <c r="Q814" s="171" t="str">
        <f>Calculator!M798</f>
        <v/>
      </c>
      <c r="R814" s="340" t="str">
        <f t="shared" si="25"/>
        <v/>
      </c>
      <c r="S814" s="380" t="str" cm="1">
        <f t="array" ref="S814">_xlfn.IFS(Q814="YES",IF(G814&lt;=Calculator!AS798*97%,"",IF(G814&gt;=Calculator!AS798*97%,ROUNDUP(Calculator!AS798*97%,0),ROUNDUP(Calculator!AS798*97%,0))),Q814="NO","",Q814="NA","",Q814="","")</f>
        <v/>
      </c>
      <c r="T814" s="381" cm="1">
        <f t="array" ref="T814">IF(LEN(F814)=0,2,IF(SUMPRODUCT(($F$19:$F$1518=F814)*($C$19:$C$1518=C814))&gt;1, 1, 0))</f>
        <v>2</v>
      </c>
      <c r="U814" s="381">
        <f t="array" ref="U814">IFERROR(1/SUMPRODUCT(($F$19:$F$1518=F814)*($C$19:$C$1518=C814)), IF(LEN(F814)&gt;0, 1, ""))</f>
        <v>6.6755674232309744E-4</v>
      </c>
      <c r="V814" s="382" t="str">
        <f>IF(H814="","",VALUE(IFERROR(CHOOSE(MATCH(H814,{0,1,2,3,4,5},0),2.5,3.5,4.5,5.5,6.5,7.5),"")))</f>
        <v/>
      </c>
      <c r="W814" s="382" t="str">
        <f>IF(AND(I814="YES",COUNTIFS(F$19:F814,F814,I$19:I814,"YES")=1),1,"")</f>
        <v/>
      </c>
      <c r="Z814" s="32"/>
    </row>
    <row r="815" spans="1:26" x14ac:dyDescent="0.2">
      <c r="A815" s="32" t="str">
        <f t="shared" si="24"/>
        <v xml:space="preserve"> UNIT </v>
      </c>
      <c r="B815" s="130">
        <v>797</v>
      </c>
      <c r="C815" s="197"/>
      <c r="D815" s="398"/>
      <c r="E815" s="398"/>
      <c r="F815" s="398"/>
      <c r="G815" s="399"/>
      <c r="H815" s="398"/>
      <c r="I815" s="400"/>
      <c r="J815" s="400"/>
      <c r="K815" s="401"/>
      <c r="L815" s="398"/>
      <c r="M815" s="398"/>
      <c r="N815" s="398"/>
      <c r="O815" s="402"/>
      <c r="P815" s="402"/>
      <c r="Q815" s="171" t="str">
        <f>Calculator!M799</f>
        <v/>
      </c>
      <c r="R815" s="340" t="str">
        <f t="shared" si="25"/>
        <v/>
      </c>
      <c r="S815" s="380" t="str" cm="1">
        <f t="array" ref="S815">_xlfn.IFS(Q815="YES",IF(G815&lt;=Calculator!AS799*97%,"",IF(G815&gt;=Calculator!AS799*97%,ROUNDUP(Calculator!AS799*97%,0),ROUNDUP(Calculator!AS799*97%,0))),Q815="NO","",Q815="NA","",Q815="","")</f>
        <v/>
      </c>
      <c r="T815" s="381" cm="1">
        <f t="array" ref="T815">IF(LEN(F815)=0,2,IF(SUMPRODUCT(($F$19:$F$1518=F815)*($C$19:$C$1518=C815))&gt;1, 1, 0))</f>
        <v>2</v>
      </c>
      <c r="U815" s="381">
        <f t="array" ref="U815">IFERROR(1/SUMPRODUCT(($F$19:$F$1518=F815)*($C$19:$C$1518=C815)), IF(LEN(F815)&gt;0, 1, ""))</f>
        <v>6.6755674232309744E-4</v>
      </c>
      <c r="V815" s="382" t="str">
        <f>IF(H815="","",VALUE(IFERROR(CHOOSE(MATCH(H815,{0,1,2,3,4,5},0),2.5,3.5,4.5,5.5,6.5,7.5),"")))</f>
        <v/>
      </c>
      <c r="W815" s="382" t="str">
        <f>IF(AND(I815="YES",COUNTIFS(F$19:F815,F815,I$19:I815,"YES")=1),1,"")</f>
        <v/>
      </c>
      <c r="Z815" s="32"/>
    </row>
    <row r="816" spans="1:26" x14ac:dyDescent="0.2">
      <c r="A816" s="32" t="str">
        <f t="shared" si="24"/>
        <v xml:space="preserve"> UNIT </v>
      </c>
      <c r="B816" s="130">
        <v>798</v>
      </c>
      <c r="C816" s="197"/>
      <c r="D816" s="398"/>
      <c r="E816" s="398"/>
      <c r="F816" s="398"/>
      <c r="G816" s="399"/>
      <c r="H816" s="398"/>
      <c r="I816" s="400"/>
      <c r="J816" s="400"/>
      <c r="K816" s="401"/>
      <c r="L816" s="398"/>
      <c r="M816" s="398"/>
      <c r="N816" s="398"/>
      <c r="O816" s="402"/>
      <c r="P816" s="402"/>
      <c r="Q816" s="171" t="str">
        <f>Calculator!M800</f>
        <v/>
      </c>
      <c r="R816" s="340" t="str">
        <f t="shared" si="25"/>
        <v/>
      </c>
      <c r="S816" s="380" t="str" cm="1">
        <f t="array" ref="S816">_xlfn.IFS(Q816="YES",IF(G816&lt;=Calculator!AS800*97%,"",IF(G816&gt;=Calculator!AS800*97%,ROUNDUP(Calculator!AS800*97%,0),ROUNDUP(Calculator!AS800*97%,0))),Q816="NO","",Q816="NA","",Q816="","")</f>
        <v/>
      </c>
      <c r="T816" s="381" cm="1">
        <f t="array" ref="T816">IF(LEN(F816)=0,2,IF(SUMPRODUCT(($F$19:$F$1518=F816)*($C$19:$C$1518=C816))&gt;1, 1, 0))</f>
        <v>2</v>
      </c>
      <c r="U816" s="381">
        <f t="array" ref="U816">IFERROR(1/SUMPRODUCT(($F$19:$F$1518=F816)*($C$19:$C$1518=C816)), IF(LEN(F816)&gt;0, 1, ""))</f>
        <v>6.6755674232309744E-4</v>
      </c>
      <c r="V816" s="382" t="str">
        <f>IF(H816="","",VALUE(IFERROR(CHOOSE(MATCH(H816,{0,1,2,3,4,5},0),2.5,3.5,4.5,5.5,6.5,7.5),"")))</f>
        <v/>
      </c>
      <c r="W816" s="382" t="str">
        <f>IF(AND(I816="YES",COUNTIFS(F$19:F816,F816,I$19:I816,"YES")=1),1,"")</f>
        <v/>
      </c>
      <c r="Z816" s="32"/>
    </row>
    <row r="817" spans="1:26" x14ac:dyDescent="0.2">
      <c r="A817" s="32" t="str">
        <f t="shared" si="24"/>
        <v xml:space="preserve"> UNIT </v>
      </c>
      <c r="B817" s="130">
        <v>799</v>
      </c>
      <c r="C817" s="197"/>
      <c r="D817" s="398"/>
      <c r="E817" s="398"/>
      <c r="F817" s="398"/>
      <c r="G817" s="399"/>
      <c r="H817" s="398"/>
      <c r="I817" s="400"/>
      <c r="J817" s="400"/>
      <c r="K817" s="401"/>
      <c r="L817" s="398"/>
      <c r="M817" s="398"/>
      <c r="N817" s="398"/>
      <c r="O817" s="402"/>
      <c r="P817" s="402"/>
      <c r="Q817" s="171" t="str">
        <f>Calculator!M801</f>
        <v/>
      </c>
      <c r="R817" s="340" t="str">
        <f t="shared" si="25"/>
        <v/>
      </c>
      <c r="S817" s="380" t="str" cm="1">
        <f t="array" ref="S817">_xlfn.IFS(Q817="YES",IF(G817&lt;=Calculator!AS801*97%,"",IF(G817&gt;=Calculator!AS801*97%,ROUNDUP(Calculator!AS801*97%,0),ROUNDUP(Calculator!AS801*97%,0))),Q817="NO","",Q817="NA","",Q817="","")</f>
        <v/>
      </c>
      <c r="T817" s="381" cm="1">
        <f t="array" ref="T817">IF(LEN(F817)=0,2,IF(SUMPRODUCT(($F$19:$F$1518=F817)*($C$19:$C$1518=C817))&gt;1, 1, 0))</f>
        <v>2</v>
      </c>
      <c r="U817" s="381">
        <f t="array" ref="U817">IFERROR(1/SUMPRODUCT(($F$19:$F$1518=F817)*($C$19:$C$1518=C817)), IF(LEN(F817)&gt;0, 1, ""))</f>
        <v>6.6755674232309744E-4</v>
      </c>
      <c r="V817" s="382" t="str">
        <f>IF(H817="","",VALUE(IFERROR(CHOOSE(MATCH(H817,{0,1,2,3,4,5},0),2.5,3.5,4.5,5.5,6.5,7.5),"")))</f>
        <v/>
      </c>
      <c r="W817" s="382" t="str">
        <f>IF(AND(I817="YES",COUNTIFS(F$19:F817,F817,I$19:I817,"YES")=1),1,"")</f>
        <v/>
      </c>
      <c r="Z817" s="32"/>
    </row>
    <row r="818" spans="1:26" x14ac:dyDescent="0.2">
      <c r="A818" s="32" t="str">
        <f t="shared" si="24"/>
        <v xml:space="preserve"> UNIT </v>
      </c>
      <c r="B818" s="130">
        <v>800</v>
      </c>
      <c r="C818" s="197"/>
      <c r="D818" s="398"/>
      <c r="E818" s="398"/>
      <c r="F818" s="398"/>
      <c r="G818" s="399"/>
      <c r="H818" s="398"/>
      <c r="I818" s="400"/>
      <c r="J818" s="400"/>
      <c r="K818" s="401"/>
      <c r="L818" s="398"/>
      <c r="M818" s="398"/>
      <c r="N818" s="398"/>
      <c r="O818" s="402"/>
      <c r="P818" s="402"/>
      <c r="Q818" s="171" t="str">
        <f>Calculator!M802</f>
        <v/>
      </c>
      <c r="R818" s="340" t="str">
        <f t="shared" si="25"/>
        <v/>
      </c>
      <c r="S818" s="380" t="str" cm="1">
        <f t="array" ref="S818">_xlfn.IFS(Q818="YES",IF(G818&lt;=Calculator!AS802*97%,"",IF(G818&gt;=Calculator!AS802*97%,ROUNDUP(Calculator!AS802*97%,0),ROUNDUP(Calculator!AS802*97%,0))),Q818="NO","",Q818="NA","",Q818="","")</f>
        <v/>
      </c>
      <c r="T818" s="381" cm="1">
        <f t="array" ref="T818">IF(LEN(F818)=0,2,IF(SUMPRODUCT(($F$19:$F$1518=F818)*($C$19:$C$1518=C818))&gt;1, 1, 0))</f>
        <v>2</v>
      </c>
      <c r="U818" s="381">
        <f t="array" ref="U818">IFERROR(1/SUMPRODUCT(($F$19:$F$1518=F818)*($C$19:$C$1518=C818)), IF(LEN(F818)&gt;0, 1, ""))</f>
        <v>6.6755674232309744E-4</v>
      </c>
      <c r="V818" s="382" t="str">
        <f>IF(H818="","",VALUE(IFERROR(CHOOSE(MATCH(H818,{0,1,2,3,4,5},0),2.5,3.5,4.5,5.5,6.5,7.5),"")))</f>
        <v/>
      </c>
      <c r="W818" s="382" t="str">
        <f>IF(AND(I818="YES",COUNTIFS(F$19:F818,F818,I$19:I818,"YES")=1),1,"")</f>
        <v/>
      </c>
      <c r="Z818" s="32"/>
    </row>
    <row r="819" spans="1:26" x14ac:dyDescent="0.2">
      <c r="A819" s="32" t="str">
        <f t="shared" si="24"/>
        <v xml:space="preserve"> UNIT </v>
      </c>
      <c r="B819" s="130">
        <v>801</v>
      </c>
      <c r="C819" s="197"/>
      <c r="D819" s="398"/>
      <c r="E819" s="398"/>
      <c r="F819" s="398"/>
      <c r="G819" s="399"/>
      <c r="H819" s="398"/>
      <c r="I819" s="400"/>
      <c r="J819" s="400"/>
      <c r="K819" s="401"/>
      <c r="L819" s="398"/>
      <c r="M819" s="398"/>
      <c r="N819" s="398"/>
      <c r="O819" s="402"/>
      <c r="P819" s="402"/>
      <c r="Q819" s="171" t="str">
        <f>Calculator!M803</f>
        <v/>
      </c>
      <c r="R819" s="340" t="str">
        <f t="shared" si="25"/>
        <v/>
      </c>
      <c r="S819" s="380" t="str" cm="1">
        <f t="array" ref="S819">_xlfn.IFS(Q819="YES",IF(G819&lt;=Calculator!AS803*97%,"",IF(G819&gt;=Calculator!AS803*97%,ROUNDUP(Calculator!AS803*97%,0),ROUNDUP(Calculator!AS803*97%,0))),Q819="NO","",Q819="NA","",Q819="","")</f>
        <v/>
      </c>
      <c r="T819" s="381" cm="1">
        <f t="array" ref="T819">IF(LEN(F819)=0,2,IF(SUMPRODUCT(($F$19:$F$1518=F819)*($C$19:$C$1518=C819))&gt;1, 1, 0))</f>
        <v>2</v>
      </c>
      <c r="U819" s="381">
        <f t="array" ref="U819">IFERROR(1/SUMPRODUCT(($F$19:$F$1518=F819)*($C$19:$C$1518=C819)), IF(LEN(F819)&gt;0, 1, ""))</f>
        <v>6.6755674232309744E-4</v>
      </c>
      <c r="V819" s="382" t="str">
        <f>IF(H819="","",VALUE(IFERROR(CHOOSE(MATCH(H819,{0,1,2,3,4,5},0),2.5,3.5,4.5,5.5,6.5,7.5),"")))</f>
        <v/>
      </c>
      <c r="W819" s="382" t="str">
        <f>IF(AND(I819="YES",COUNTIFS(F$19:F819,F819,I$19:I819,"YES")=1),1,"")</f>
        <v/>
      </c>
      <c r="Z819" s="32"/>
    </row>
    <row r="820" spans="1:26" x14ac:dyDescent="0.2">
      <c r="A820" s="32" t="str">
        <f t="shared" si="24"/>
        <v xml:space="preserve"> UNIT </v>
      </c>
      <c r="B820" s="130">
        <v>802</v>
      </c>
      <c r="C820" s="197"/>
      <c r="D820" s="398"/>
      <c r="E820" s="398"/>
      <c r="F820" s="398"/>
      <c r="G820" s="399"/>
      <c r="H820" s="398"/>
      <c r="I820" s="400"/>
      <c r="J820" s="400"/>
      <c r="K820" s="401"/>
      <c r="L820" s="398"/>
      <c r="M820" s="398"/>
      <c r="N820" s="398"/>
      <c r="O820" s="402"/>
      <c r="P820" s="402"/>
      <c r="Q820" s="171" t="str">
        <f>Calculator!M804</f>
        <v/>
      </c>
      <c r="R820" s="340" t="str">
        <f t="shared" si="25"/>
        <v/>
      </c>
      <c r="S820" s="380" t="str" cm="1">
        <f t="array" ref="S820">_xlfn.IFS(Q820="YES",IF(G820&lt;=Calculator!AS804*97%,"",IF(G820&gt;=Calculator!AS804*97%,ROUNDUP(Calculator!AS804*97%,0),ROUNDUP(Calculator!AS804*97%,0))),Q820="NO","",Q820="NA","",Q820="","")</f>
        <v/>
      </c>
      <c r="T820" s="381" cm="1">
        <f t="array" ref="T820">IF(LEN(F820)=0,2,IF(SUMPRODUCT(($F$19:$F$1518=F820)*($C$19:$C$1518=C820))&gt;1, 1, 0))</f>
        <v>2</v>
      </c>
      <c r="U820" s="381">
        <f t="array" ref="U820">IFERROR(1/SUMPRODUCT(($F$19:$F$1518=F820)*($C$19:$C$1518=C820)), IF(LEN(F820)&gt;0, 1, ""))</f>
        <v>6.6755674232309744E-4</v>
      </c>
      <c r="V820" s="382" t="str">
        <f>IF(H820="","",VALUE(IFERROR(CHOOSE(MATCH(H820,{0,1,2,3,4,5},0),2.5,3.5,4.5,5.5,6.5,7.5),"")))</f>
        <v/>
      </c>
      <c r="W820" s="382" t="str">
        <f>IF(AND(I820="YES",COUNTIFS(F$19:F820,F820,I$19:I820,"YES")=1),1,"")</f>
        <v/>
      </c>
      <c r="Z820" s="32"/>
    </row>
    <row r="821" spans="1:26" x14ac:dyDescent="0.2">
      <c r="A821" s="32" t="str">
        <f t="shared" si="24"/>
        <v xml:space="preserve"> UNIT </v>
      </c>
      <c r="B821" s="130">
        <v>803</v>
      </c>
      <c r="C821" s="197"/>
      <c r="D821" s="398"/>
      <c r="E821" s="398"/>
      <c r="F821" s="398"/>
      <c r="G821" s="399"/>
      <c r="H821" s="398"/>
      <c r="I821" s="400"/>
      <c r="J821" s="400"/>
      <c r="K821" s="401"/>
      <c r="L821" s="398"/>
      <c r="M821" s="398"/>
      <c r="N821" s="398"/>
      <c r="O821" s="402"/>
      <c r="P821" s="402"/>
      <c r="Q821" s="171" t="str">
        <f>Calculator!M805</f>
        <v/>
      </c>
      <c r="R821" s="340" t="str">
        <f t="shared" si="25"/>
        <v/>
      </c>
      <c r="S821" s="380" t="str" cm="1">
        <f t="array" ref="S821">_xlfn.IFS(Q821="YES",IF(G821&lt;=Calculator!AS805*97%,"",IF(G821&gt;=Calculator!AS805*97%,ROUNDUP(Calculator!AS805*97%,0),ROUNDUP(Calculator!AS805*97%,0))),Q821="NO","",Q821="NA","",Q821="","")</f>
        <v/>
      </c>
      <c r="T821" s="381" cm="1">
        <f t="array" ref="T821">IF(LEN(F821)=0,2,IF(SUMPRODUCT(($F$19:$F$1518=F821)*($C$19:$C$1518=C821))&gt;1, 1, 0))</f>
        <v>2</v>
      </c>
      <c r="U821" s="381">
        <f t="array" ref="U821">IFERROR(1/SUMPRODUCT(($F$19:$F$1518=F821)*($C$19:$C$1518=C821)), IF(LEN(F821)&gt;0, 1, ""))</f>
        <v>6.6755674232309744E-4</v>
      </c>
      <c r="V821" s="382" t="str">
        <f>IF(H821="","",VALUE(IFERROR(CHOOSE(MATCH(H821,{0,1,2,3,4,5},0),2.5,3.5,4.5,5.5,6.5,7.5),"")))</f>
        <v/>
      </c>
      <c r="W821" s="382" t="str">
        <f>IF(AND(I821="YES",COUNTIFS(F$19:F821,F821,I$19:I821,"YES")=1),1,"")</f>
        <v/>
      </c>
      <c r="Z821" s="32"/>
    </row>
    <row r="822" spans="1:26" x14ac:dyDescent="0.2">
      <c r="A822" s="32" t="str">
        <f t="shared" si="24"/>
        <v xml:space="preserve"> UNIT </v>
      </c>
      <c r="B822" s="130">
        <v>804</v>
      </c>
      <c r="C822" s="197"/>
      <c r="D822" s="398"/>
      <c r="E822" s="398"/>
      <c r="F822" s="398"/>
      <c r="G822" s="399"/>
      <c r="H822" s="398"/>
      <c r="I822" s="400"/>
      <c r="J822" s="400"/>
      <c r="K822" s="401"/>
      <c r="L822" s="398"/>
      <c r="M822" s="398"/>
      <c r="N822" s="398"/>
      <c r="O822" s="402"/>
      <c r="P822" s="402"/>
      <c r="Q822" s="171" t="str">
        <f>Calculator!M806</f>
        <v/>
      </c>
      <c r="R822" s="340" t="str">
        <f t="shared" si="25"/>
        <v/>
      </c>
      <c r="S822" s="380" t="str" cm="1">
        <f t="array" ref="S822">_xlfn.IFS(Q822="YES",IF(G822&lt;=Calculator!AS806*97%,"",IF(G822&gt;=Calculator!AS806*97%,ROUNDUP(Calculator!AS806*97%,0),ROUNDUP(Calculator!AS806*97%,0))),Q822="NO","",Q822="NA","",Q822="","")</f>
        <v/>
      </c>
      <c r="T822" s="381" cm="1">
        <f t="array" ref="T822">IF(LEN(F822)=0,2,IF(SUMPRODUCT(($F$19:$F$1518=F822)*($C$19:$C$1518=C822))&gt;1, 1, 0))</f>
        <v>2</v>
      </c>
      <c r="U822" s="381">
        <f t="array" ref="U822">IFERROR(1/SUMPRODUCT(($F$19:$F$1518=F822)*($C$19:$C$1518=C822)), IF(LEN(F822)&gt;0, 1, ""))</f>
        <v>6.6755674232309744E-4</v>
      </c>
      <c r="V822" s="382" t="str">
        <f>IF(H822="","",VALUE(IFERROR(CHOOSE(MATCH(H822,{0,1,2,3,4,5},0),2.5,3.5,4.5,5.5,6.5,7.5),"")))</f>
        <v/>
      </c>
      <c r="W822" s="382" t="str">
        <f>IF(AND(I822="YES",COUNTIFS(F$19:F822,F822,I$19:I822,"YES")=1),1,"")</f>
        <v/>
      </c>
      <c r="Z822" s="32"/>
    </row>
    <row r="823" spans="1:26" x14ac:dyDescent="0.2">
      <c r="A823" s="32" t="str">
        <f t="shared" si="24"/>
        <v xml:space="preserve"> UNIT </v>
      </c>
      <c r="B823" s="130">
        <v>805</v>
      </c>
      <c r="C823" s="197"/>
      <c r="D823" s="398"/>
      <c r="E823" s="398"/>
      <c r="F823" s="398"/>
      <c r="G823" s="399"/>
      <c r="H823" s="398"/>
      <c r="I823" s="400"/>
      <c r="J823" s="400"/>
      <c r="K823" s="401"/>
      <c r="L823" s="398"/>
      <c r="M823" s="398"/>
      <c r="N823" s="398"/>
      <c r="O823" s="402"/>
      <c r="P823" s="402"/>
      <c r="Q823" s="171" t="str">
        <f>Calculator!M807</f>
        <v/>
      </c>
      <c r="R823" s="340" t="str">
        <f t="shared" si="25"/>
        <v/>
      </c>
      <c r="S823" s="380" t="str" cm="1">
        <f t="array" ref="S823">_xlfn.IFS(Q823="YES",IF(G823&lt;=Calculator!AS807*97%,"",IF(G823&gt;=Calculator!AS807*97%,ROUNDUP(Calculator!AS807*97%,0),ROUNDUP(Calculator!AS807*97%,0))),Q823="NO","",Q823="NA","",Q823="","")</f>
        <v/>
      </c>
      <c r="T823" s="381" cm="1">
        <f t="array" ref="T823">IF(LEN(F823)=0,2,IF(SUMPRODUCT(($F$19:$F$1518=F823)*($C$19:$C$1518=C823))&gt;1, 1, 0))</f>
        <v>2</v>
      </c>
      <c r="U823" s="381">
        <f t="array" ref="U823">IFERROR(1/SUMPRODUCT(($F$19:$F$1518=F823)*($C$19:$C$1518=C823)), IF(LEN(F823)&gt;0, 1, ""))</f>
        <v>6.6755674232309744E-4</v>
      </c>
      <c r="V823" s="382" t="str">
        <f>IF(H823="","",VALUE(IFERROR(CHOOSE(MATCH(H823,{0,1,2,3,4,5},0),2.5,3.5,4.5,5.5,6.5,7.5),"")))</f>
        <v/>
      </c>
      <c r="W823" s="382" t="str">
        <f>IF(AND(I823="YES",COUNTIFS(F$19:F823,F823,I$19:I823,"YES")=1),1,"")</f>
        <v/>
      </c>
      <c r="Z823" s="32"/>
    </row>
    <row r="824" spans="1:26" x14ac:dyDescent="0.2">
      <c r="A824" s="32" t="str">
        <f t="shared" si="24"/>
        <v xml:space="preserve"> UNIT </v>
      </c>
      <c r="B824" s="130">
        <v>806</v>
      </c>
      <c r="C824" s="197"/>
      <c r="D824" s="398"/>
      <c r="E824" s="398"/>
      <c r="F824" s="398"/>
      <c r="G824" s="399"/>
      <c r="H824" s="398"/>
      <c r="I824" s="400"/>
      <c r="J824" s="400"/>
      <c r="K824" s="401"/>
      <c r="L824" s="398"/>
      <c r="M824" s="398"/>
      <c r="N824" s="398"/>
      <c r="O824" s="402"/>
      <c r="P824" s="402"/>
      <c r="Q824" s="171" t="str">
        <f>Calculator!M808</f>
        <v/>
      </c>
      <c r="R824" s="340" t="str">
        <f t="shared" si="25"/>
        <v/>
      </c>
      <c r="S824" s="380" t="str" cm="1">
        <f t="array" ref="S824">_xlfn.IFS(Q824="YES",IF(G824&lt;=Calculator!AS808*97%,"",IF(G824&gt;=Calculator!AS808*97%,ROUNDUP(Calculator!AS808*97%,0),ROUNDUP(Calculator!AS808*97%,0))),Q824="NO","",Q824="NA","",Q824="","")</f>
        <v/>
      </c>
      <c r="T824" s="381" cm="1">
        <f t="array" ref="T824">IF(LEN(F824)=0,2,IF(SUMPRODUCT(($F$19:$F$1518=F824)*($C$19:$C$1518=C824))&gt;1, 1, 0))</f>
        <v>2</v>
      </c>
      <c r="U824" s="381">
        <f t="array" ref="U824">IFERROR(1/SUMPRODUCT(($F$19:$F$1518=F824)*($C$19:$C$1518=C824)), IF(LEN(F824)&gt;0, 1, ""))</f>
        <v>6.6755674232309744E-4</v>
      </c>
      <c r="V824" s="382" t="str">
        <f>IF(H824="","",VALUE(IFERROR(CHOOSE(MATCH(H824,{0,1,2,3,4,5},0),2.5,3.5,4.5,5.5,6.5,7.5),"")))</f>
        <v/>
      </c>
      <c r="W824" s="382" t="str">
        <f>IF(AND(I824="YES",COUNTIFS(F$19:F824,F824,I$19:I824,"YES")=1),1,"")</f>
        <v/>
      </c>
      <c r="Z824" s="32"/>
    </row>
    <row r="825" spans="1:26" x14ac:dyDescent="0.2">
      <c r="A825" s="32" t="str">
        <f t="shared" si="24"/>
        <v xml:space="preserve"> UNIT </v>
      </c>
      <c r="B825" s="130">
        <v>807</v>
      </c>
      <c r="C825" s="197"/>
      <c r="D825" s="398"/>
      <c r="E825" s="398"/>
      <c r="F825" s="398"/>
      <c r="G825" s="399"/>
      <c r="H825" s="398"/>
      <c r="I825" s="400"/>
      <c r="J825" s="400"/>
      <c r="K825" s="401"/>
      <c r="L825" s="398"/>
      <c r="M825" s="398"/>
      <c r="N825" s="398"/>
      <c r="O825" s="402"/>
      <c r="P825" s="402"/>
      <c r="Q825" s="171" t="str">
        <f>Calculator!M809</f>
        <v/>
      </c>
      <c r="R825" s="340" t="str">
        <f t="shared" si="25"/>
        <v/>
      </c>
      <c r="S825" s="380" t="str" cm="1">
        <f t="array" ref="S825">_xlfn.IFS(Q825="YES",IF(G825&lt;=Calculator!AS809*97%,"",IF(G825&gt;=Calculator!AS809*97%,ROUNDUP(Calculator!AS809*97%,0),ROUNDUP(Calculator!AS809*97%,0))),Q825="NO","",Q825="NA","",Q825="","")</f>
        <v/>
      </c>
      <c r="T825" s="381" cm="1">
        <f t="array" ref="T825">IF(LEN(F825)=0,2,IF(SUMPRODUCT(($F$19:$F$1518=F825)*($C$19:$C$1518=C825))&gt;1, 1, 0))</f>
        <v>2</v>
      </c>
      <c r="U825" s="381">
        <f t="array" ref="U825">IFERROR(1/SUMPRODUCT(($F$19:$F$1518=F825)*($C$19:$C$1518=C825)), IF(LEN(F825)&gt;0, 1, ""))</f>
        <v>6.6755674232309744E-4</v>
      </c>
      <c r="V825" s="382" t="str">
        <f>IF(H825="","",VALUE(IFERROR(CHOOSE(MATCH(H825,{0,1,2,3,4,5},0),2.5,3.5,4.5,5.5,6.5,7.5),"")))</f>
        <v/>
      </c>
      <c r="W825" s="382" t="str">
        <f>IF(AND(I825="YES",COUNTIFS(F$19:F825,F825,I$19:I825,"YES")=1),1,"")</f>
        <v/>
      </c>
      <c r="Z825" s="32"/>
    </row>
    <row r="826" spans="1:26" x14ac:dyDescent="0.2">
      <c r="A826" s="32" t="str">
        <f t="shared" si="24"/>
        <v xml:space="preserve"> UNIT </v>
      </c>
      <c r="B826" s="130">
        <v>808</v>
      </c>
      <c r="C826" s="197"/>
      <c r="D826" s="398"/>
      <c r="E826" s="398"/>
      <c r="F826" s="398"/>
      <c r="G826" s="399"/>
      <c r="H826" s="398"/>
      <c r="I826" s="400"/>
      <c r="J826" s="400"/>
      <c r="K826" s="401"/>
      <c r="L826" s="398"/>
      <c r="M826" s="398"/>
      <c r="N826" s="398"/>
      <c r="O826" s="402"/>
      <c r="P826" s="402"/>
      <c r="Q826" s="171" t="str">
        <f>Calculator!M810</f>
        <v/>
      </c>
      <c r="R826" s="340" t="str">
        <f t="shared" si="25"/>
        <v/>
      </c>
      <c r="S826" s="380" t="str" cm="1">
        <f t="array" ref="S826">_xlfn.IFS(Q826="YES",IF(G826&lt;=Calculator!AS810*97%,"",IF(G826&gt;=Calculator!AS810*97%,ROUNDUP(Calculator!AS810*97%,0),ROUNDUP(Calculator!AS810*97%,0))),Q826="NO","",Q826="NA","",Q826="","")</f>
        <v/>
      </c>
      <c r="T826" s="381" cm="1">
        <f t="array" ref="T826">IF(LEN(F826)=0,2,IF(SUMPRODUCT(($F$19:$F$1518=F826)*($C$19:$C$1518=C826))&gt;1, 1, 0))</f>
        <v>2</v>
      </c>
      <c r="U826" s="381">
        <f t="array" ref="U826">IFERROR(1/SUMPRODUCT(($F$19:$F$1518=F826)*($C$19:$C$1518=C826)), IF(LEN(F826)&gt;0, 1, ""))</f>
        <v>6.6755674232309744E-4</v>
      </c>
      <c r="V826" s="382" t="str">
        <f>IF(H826="","",VALUE(IFERROR(CHOOSE(MATCH(H826,{0,1,2,3,4,5},0),2.5,3.5,4.5,5.5,6.5,7.5),"")))</f>
        <v/>
      </c>
      <c r="W826" s="382" t="str">
        <f>IF(AND(I826="YES",COUNTIFS(F$19:F826,F826,I$19:I826,"YES")=1),1,"")</f>
        <v/>
      </c>
      <c r="Z826" s="32"/>
    </row>
    <row r="827" spans="1:26" x14ac:dyDescent="0.2">
      <c r="A827" s="32" t="str">
        <f t="shared" si="24"/>
        <v xml:space="preserve"> UNIT </v>
      </c>
      <c r="B827" s="130">
        <v>809</v>
      </c>
      <c r="C827" s="197"/>
      <c r="D827" s="398"/>
      <c r="E827" s="398"/>
      <c r="F827" s="398"/>
      <c r="G827" s="399"/>
      <c r="H827" s="398"/>
      <c r="I827" s="400"/>
      <c r="J827" s="400"/>
      <c r="K827" s="401"/>
      <c r="L827" s="398"/>
      <c r="M827" s="398"/>
      <c r="N827" s="398"/>
      <c r="O827" s="402"/>
      <c r="P827" s="402"/>
      <c r="Q827" s="171" t="str">
        <f>Calculator!M811</f>
        <v/>
      </c>
      <c r="R827" s="340" t="str">
        <f t="shared" si="25"/>
        <v/>
      </c>
      <c r="S827" s="380" t="str" cm="1">
        <f t="array" ref="S827">_xlfn.IFS(Q827="YES",IF(G827&lt;=Calculator!AS811*97%,"",IF(G827&gt;=Calculator!AS811*97%,ROUNDUP(Calculator!AS811*97%,0),ROUNDUP(Calculator!AS811*97%,0))),Q827="NO","",Q827="NA","",Q827="","")</f>
        <v/>
      </c>
      <c r="T827" s="381" cm="1">
        <f t="array" ref="T827">IF(LEN(F827)=0,2,IF(SUMPRODUCT(($F$19:$F$1518=F827)*($C$19:$C$1518=C827))&gt;1, 1, 0))</f>
        <v>2</v>
      </c>
      <c r="U827" s="381">
        <f t="array" ref="U827">IFERROR(1/SUMPRODUCT(($F$19:$F$1518=F827)*($C$19:$C$1518=C827)), IF(LEN(F827)&gt;0, 1, ""))</f>
        <v>6.6755674232309744E-4</v>
      </c>
      <c r="V827" s="382" t="str">
        <f>IF(H827="","",VALUE(IFERROR(CHOOSE(MATCH(H827,{0,1,2,3,4,5},0),2.5,3.5,4.5,5.5,6.5,7.5),"")))</f>
        <v/>
      </c>
      <c r="W827" s="382" t="str">
        <f>IF(AND(I827="YES",COUNTIFS(F$19:F827,F827,I$19:I827,"YES")=1),1,"")</f>
        <v/>
      </c>
      <c r="Z827" s="32"/>
    </row>
    <row r="828" spans="1:26" x14ac:dyDescent="0.2">
      <c r="A828" s="32" t="str">
        <f t="shared" si="24"/>
        <v xml:space="preserve"> UNIT </v>
      </c>
      <c r="B828" s="130">
        <v>810</v>
      </c>
      <c r="C828" s="197"/>
      <c r="D828" s="398"/>
      <c r="E828" s="398"/>
      <c r="F828" s="398"/>
      <c r="G828" s="399"/>
      <c r="H828" s="398"/>
      <c r="I828" s="400"/>
      <c r="J828" s="400"/>
      <c r="K828" s="401"/>
      <c r="L828" s="398"/>
      <c r="M828" s="398"/>
      <c r="N828" s="398"/>
      <c r="O828" s="402"/>
      <c r="P828" s="402"/>
      <c r="Q828" s="171" t="str">
        <f>Calculator!M812</f>
        <v/>
      </c>
      <c r="R828" s="340" t="str">
        <f t="shared" si="25"/>
        <v/>
      </c>
      <c r="S828" s="380" t="str" cm="1">
        <f t="array" ref="S828">_xlfn.IFS(Q828="YES",IF(G828&lt;=Calculator!AS812*97%,"",IF(G828&gt;=Calculator!AS812*97%,ROUNDUP(Calculator!AS812*97%,0),ROUNDUP(Calculator!AS812*97%,0))),Q828="NO","",Q828="NA","",Q828="","")</f>
        <v/>
      </c>
      <c r="T828" s="381" cm="1">
        <f t="array" ref="T828">IF(LEN(F828)=0,2,IF(SUMPRODUCT(($F$19:$F$1518=F828)*($C$19:$C$1518=C828))&gt;1, 1, 0))</f>
        <v>2</v>
      </c>
      <c r="U828" s="381">
        <f t="array" ref="U828">IFERROR(1/SUMPRODUCT(($F$19:$F$1518=F828)*($C$19:$C$1518=C828)), IF(LEN(F828)&gt;0, 1, ""))</f>
        <v>6.6755674232309744E-4</v>
      </c>
      <c r="V828" s="382" t="str">
        <f>IF(H828="","",VALUE(IFERROR(CHOOSE(MATCH(H828,{0,1,2,3,4,5},0),2.5,3.5,4.5,5.5,6.5,7.5),"")))</f>
        <v/>
      </c>
      <c r="W828" s="382" t="str">
        <f>IF(AND(I828="YES",COUNTIFS(F$19:F828,F828,I$19:I828,"YES")=1),1,"")</f>
        <v/>
      </c>
      <c r="Z828" s="32"/>
    </row>
    <row r="829" spans="1:26" x14ac:dyDescent="0.2">
      <c r="A829" s="32" t="str">
        <f t="shared" si="24"/>
        <v xml:space="preserve"> UNIT </v>
      </c>
      <c r="B829" s="130">
        <v>811</v>
      </c>
      <c r="C829" s="197"/>
      <c r="D829" s="398"/>
      <c r="E829" s="398"/>
      <c r="F829" s="398"/>
      <c r="G829" s="399"/>
      <c r="H829" s="398"/>
      <c r="I829" s="400"/>
      <c r="J829" s="400"/>
      <c r="K829" s="401"/>
      <c r="L829" s="398"/>
      <c r="M829" s="398"/>
      <c r="N829" s="398"/>
      <c r="O829" s="402"/>
      <c r="P829" s="402"/>
      <c r="Q829" s="171" t="str">
        <f>Calculator!M813</f>
        <v/>
      </c>
      <c r="R829" s="340" t="str">
        <f t="shared" si="25"/>
        <v/>
      </c>
      <c r="S829" s="380" t="str" cm="1">
        <f t="array" ref="S829">_xlfn.IFS(Q829="YES",IF(G829&lt;=Calculator!AS813*97%,"",IF(G829&gt;=Calculator!AS813*97%,ROUNDUP(Calculator!AS813*97%,0),ROUNDUP(Calculator!AS813*97%,0))),Q829="NO","",Q829="NA","",Q829="","")</f>
        <v/>
      </c>
      <c r="T829" s="381" cm="1">
        <f t="array" ref="T829">IF(LEN(F829)=0,2,IF(SUMPRODUCT(($F$19:$F$1518=F829)*($C$19:$C$1518=C829))&gt;1, 1, 0))</f>
        <v>2</v>
      </c>
      <c r="U829" s="381">
        <f t="array" ref="U829">IFERROR(1/SUMPRODUCT(($F$19:$F$1518=F829)*($C$19:$C$1518=C829)), IF(LEN(F829)&gt;0, 1, ""))</f>
        <v>6.6755674232309744E-4</v>
      </c>
      <c r="V829" s="382" t="str">
        <f>IF(H829="","",VALUE(IFERROR(CHOOSE(MATCH(H829,{0,1,2,3,4,5},0),2.5,3.5,4.5,5.5,6.5,7.5),"")))</f>
        <v/>
      </c>
      <c r="W829" s="382" t="str">
        <f>IF(AND(I829="YES",COUNTIFS(F$19:F829,F829,I$19:I829,"YES")=1),1,"")</f>
        <v/>
      </c>
      <c r="Z829" s="32"/>
    </row>
    <row r="830" spans="1:26" x14ac:dyDescent="0.2">
      <c r="A830" s="32" t="str">
        <f t="shared" si="24"/>
        <v xml:space="preserve"> UNIT </v>
      </c>
      <c r="B830" s="130">
        <v>812</v>
      </c>
      <c r="C830" s="197"/>
      <c r="D830" s="398"/>
      <c r="E830" s="398"/>
      <c r="F830" s="398"/>
      <c r="G830" s="399"/>
      <c r="H830" s="398"/>
      <c r="I830" s="400"/>
      <c r="J830" s="400"/>
      <c r="K830" s="401"/>
      <c r="L830" s="398"/>
      <c r="M830" s="398"/>
      <c r="N830" s="398"/>
      <c r="O830" s="402"/>
      <c r="P830" s="402"/>
      <c r="Q830" s="171" t="str">
        <f>Calculator!M814</f>
        <v/>
      </c>
      <c r="R830" s="340" t="str">
        <f t="shared" si="25"/>
        <v/>
      </c>
      <c r="S830" s="380" t="str" cm="1">
        <f t="array" ref="S830">_xlfn.IFS(Q830="YES",IF(G830&lt;=Calculator!AS814*97%,"",IF(G830&gt;=Calculator!AS814*97%,ROUNDUP(Calculator!AS814*97%,0),ROUNDUP(Calculator!AS814*97%,0))),Q830="NO","",Q830="NA","",Q830="","")</f>
        <v/>
      </c>
      <c r="T830" s="381" cm="1">
        <f t="array" ref="T830">IF(LEN(F830)=0,2,IF(SUMPRODUCT(($F$19:$F$1518=F830)*($C$19:$C$1518=C830))&gt;1, 1, 0))</f>
        <v>2</v>
      </c>
      <c r="U830" s="381">
        <f t="array" ref="U830">IFERROR(1/SUMPRODUCT(($F$19:$F$1518=F830)*($C$19:$C$1518=C830)), IF(LEN(F830)&gt;0, 1, ""))</f>
        <v>6.6755674232309744E-4</v>
      </c>
      <c r="V830" s="382" t="str">
        <f>IF(H830="","",VALUE(IFERROR(CHOOSE(MATCH(H830,{0,1,2,3,4,5},0),2.5,3.5,4.5,5.5,6.5,7.5),"")))</f>
        <v/>
      </c>
      <c r="W830" s="382" t="str">
        <f>IF(AND(I830="YES",COUNTIFS(F$19:F830,F830,I$19:I830,"YES")=1),1,"")</f>
        <v/>
      </c>
      <c r="Z830" s="32"/>
    </row>
    <row r="831" spans="1:26" x14ac:dyDescent="0.2">
      <c r="A831" s="32" t="str">
        <f t="shared" si="24"/>
        <v xml:space="preserve"> UNIT </v>
      </c>
      <c r="B831" s="130">
        <v>813</v>
      </c>
      <c r="C831" s="197"/>
      <c r="D831" s="398"/>
      <c r="E831" s="398"/>
      <c r="F831" s="398"/>
      <c r="G831" s="399"/>
      <c r="H831" s="398"/>
      <c r="I831" s="400"/>
      <c r="J831" s="400"/>
      <c r="K831" s="401"/>
      <c r="L831" s="398"/>
      <c r="M831" s="398"/>
      <c r="N831" s="398"/>
      <c r="O831" s="402"/>
      <c r="P831" s="402"/>
      <c r="Q831" s="171" t="str">
        <f>Calculator!M815</f>
        <v/>
      </c>
      <c r="R831" s="340" t="str">
        <f t="shared" si="25"/>
        <v/>
      </c>
      <c r="S831" s="380" t="str" cm="1">
        <f t="array" ref="S831">_xlfn.IFS(Q831="YES",IF(G831&lt;=Calculator!AS815*97%,"",IF(G831&gt;=Calculator!AS815*97%,ROUNDUP(Calculator!AS815*97%,0),ROUNDUP(Calculator!AS815*97%,0))),Q831="NO","",Q831="NA","",Q831="","")</f>
        <v/>
      </c>
      <c r="T831" s="381" cm="1">
        <f t="array" ref="T831">IF(LEN(F831)=0,2,IF(SUMPRODUCT(($F$19:$F$1518=F831)*($C$19:$C$1518=C831))&gt;1, 1, 0))</f>
        <v>2</v>
      </c>
      <c r="U831" s="381">
        <f t="array" ref="U831">IFERROR(1/SUMPRODUCT(($F$19:$F$1518=F831)*($C$19:$C$1518=C831)), IF(LEN(F831)&gt;0, 1, ""))</f>
        <v>6.6755674232309744E-4</v>
      </c>
      <c r="V831" s="382" t="str">
        <f>IF(H831="","",VALUE(IFERROR(CHOOSE(MATCH(H831,{0,1,2,3,4,5},0),2.5,3.5,4.5,5.5,6.5,7.5),"")))</f>
        <v/>
      </c>
      <c r="W831" s="382" t="str">
        <f>IF(AND(I831="YES",COUNTIFS(F$19:F831,F831,I$19:I831,"YES")=1),1,"")</f>
        <v/>
      </c>
      <c r="Z831" s="32"/>
    </row>
    <row r="832" spans="1:26" x14ac:dyDescent="0.2">
      <c r="A832" s="32" t="str">
        <f t="shared" si="24"/>
        <v xml:space="preserve"> UNIT </v>
      </c>
      <c r="B832" s="130">
        <v>814</v>
      </c>
      <c r="C832" s="197"/>
      <c r="D832" s="398"/>
      <c r="E832" s="398"/>
      <c r="F832" s="398"/>
      <c r="G832" s="399"/>
      <c r="H832" s="398"/>
      <c r="I832" s="400"/>
      <c r="J832" s="400"/>
      <c r="K832" s="401"/>
      <c r="L832" s="398"/>
      <c r="M832" s="398"/>
      <c r="N832" s="398"/>
      <c r="O832" s="402"/>
      <c r="P832" s="402"/>
      <c r="Q832" s="171" t="str">
        <f>Calculator!M816</f>
        <v/>
      </c>
      <c r="R832" s="340" t="str">
        <f t="shared" si="25"/>
        <v/>
      </c>
      <c r="S832" s="380" t="str" cm="1">
        <f t="array" ref="S832">_xlfn.IFS(Q832="YES",IF(G832&lt;=Calculator!AS816*97%,"",IF(G832&gt;=Calculator!AS816*97%,ROUNDUP(Calculator!AS816*97%,0),ROUNDUP(Calculator!AS816*97%,0))),Q832="NO","",Q832="NA","",Q832="","")</f>
        <v/>
      </c>
      <c r="T832" s="381" cm="1">
        <f t="array" ref="T832">IF(LEN(F832)=0,2,IF(SUMPRODUCT(($F$19:$F$1518=F832)*($C$19:$C$1518=C832))&gt;1, 1, 0))</f>
        <v>2</v>
      </c>
      <c r="U832" s="381">
        <f t="array" ref="U832">IFERROR(1/SUMPRODUCT(($F$19:$F$1518=F832)*($C$19:$C$1518=C832)), IF(LEN(F832)&gt;0, 1, ""))</f>
        <v>6.6755674232309744E-4</v>
      </c>
      <c r="V832" s="382" t="str">
        <f>IF(H832="","",VALUE(IFERROR(CHOOSE(MATCH(H832,{0,1,2,3,4,5},0),2.5,3.5,4.5,5.5,6.5,7.5),"")))</f>
        <v/>
      </c>
      <c r="W832" s="382" t="str">
        <f>IF(AND(I832="YES",COUNTIFS(F$19:F832,F832,I$19:I832,"YES")=1),1,"")</f>
        <v/>
      </c>
      <c r="Z832" s="32"/>
    </row>
    <row r="833" spans="1:26" x14ac:dyDescent="0.2">
      <c r="A833" s="32" t="str">
        <f t="shared" si="24"/>
        <v xml:space="preserve"> UNIT </v>
      </c>
      <c r="B833" s="130">
        <v>815</v>
      </c>
      <c r="C833" s="197"/>
      <c r="D833" s="398"/>
      <c r="E833" s="398"/>
      <c r="F833" s="398"/>
      <c r="G833" s="399"/>
      <c r="H833" s="398"/>
      <c r="I833" s="400"/>
      <c r="J833" s="400"/>
      <c r="K833" s="401"/>
      <c r="L833" s="398"/>
      <c r="M833" s="398"/>
      <c r="N833" s="398"/>
      <c r="O833" s="402"/>
      <c r="P833" s="402"/>
      <c r="Q833" s="171" t="str">
        <f>Calculator!M817</f>
        <v/>
      </c>
      <c r="R833" s="340" t="str">
        <f t="shared" si="25"/>
        <v/>
      </c>
      <c r="S833" s="380" t="str" cm="1">
        <f t="array" ref="S833">_xlfn.IFS(Q833="YES",IF(G833&lt;=Calculator!AS817*97%,"",IF(G833&gt;=Calculator!AS817*97%,ROUNDUP(Calculator!AS817*97%,0),ROUNDUP(Calculator!AS817*97%,0))),Q833="NO","",Q833="NA","",Q833="","")</f>
        <v/>
      </c>
      <c r="T833" s="381" cm="1">
        <f t="array" ref="T833">IF(LEN(F833)=0,2,IF(SUMPRODUCT(($F$19:$F$1518=F833)*($C$19:$C$1518=C833))&gt;1, 1, 0))</f>
        <v>2</v>
      </c>
      <c r="U833" s="381">
        <f t="array" ref="U833">IFERROR(1/SUMPRODUCT(($F$19:$F$1518=F833)*($C$19:$C$1518=C833)), IF(LEN(F833)&gt;0, 1, ""))</f>
        <v>6.6755674232309744E-4</v>
      </c>
      <c r="V833" s="382" t="str">
        <f>IF(H833="","",VALUE(IFERROR(CHOOSE(MATCH(H833,{0,1,2,3,4,5},0),2.5,3.5,4.5,5.5,6.5,7.5),"")))</f>
        <v/>
      </c>
      <c r="W833" s="382" t="str">
        <f>IF(AND(I833="YES",COUNTIFS(F$19:F833,F833,I$19:I833,"YES")=1),1,"")</f>
        <v/>
      </c>
      <c r="Z833" s="32"/>
    </row>
    <row r="834" spans="1:26" x14ac:dyDescent="0.2">
      <c r="A834" s="32" t="str">
        <f t="shared" si="24"/>
        <v xml:space="preserve"> UNIT </v>
      </c>
      <c r="B834" s="130">
        <v>816</v>
      </c>
      <c r="C834" s="197"/>
      <c r="D834" s="398"/>
      <c r="E834" s="398"/>
      <c r="F834" s="398"/>
      <c r="G834" s="399"/>
      <c r="H834" s="398"/>
      <c r="I834" s="400"/>
      <c r="J834" s="400"/>
      <c r="K834" s="401"/>
      <c r="L834" s="398"/>
      <c r="M834" s="398"/>
      <c r="N834" s="398"/>
      <c r="O834" s="402"/>
      <c r="P834" s="402"/>
      <c r="Q834" s="171" t="str">
        <f>Calculator!M818</f>
        <v/>
      </c>
      <c r="R834" s="340" t="str">
        <f t="shared" si="25"/>
        <v/>
      </c>
      <c r="S834" s="380" t="str" cm="1">
        <f t="array" ref="S834">_xlfn.IFS(Q834="YES",IF(G834&lt;=Calculator!AS818*97%,"",IF(G834&gt;=Calculator!AS818*97%,ROUNDUP(Calculator!AS818*97%,0),ROUNDUP(Calculator!AS818*97%,0))),Q834="NO","",Q834="NA","",Q834="","")</f>
        <v/>
      </c>
      <c r="T834" s="381" cm="1">
        <f t="array" ref="T834">IF(LEN(F834)=0,2,IF(SUMPRODUCT(($F$19:$F$1518=F834)*($C$19:$C$1518=C834))&gt;1, 1, 0))</f>
        <v>2</v>
      </c>
      <c r="U834" s="381">
        <f t="array" ref="U834">IFERROR(1/SUMPRODUCT(($F$19:$F$1518=F834)*($C$19:$C$1518=C834)), IF(LEN(F834)&gt;0, 1, ""))</f>
        <v>6.6755674232309744E-4</v>
      </c>
      <c r="V834" s="382" t="str">
        <f>IF(H834="","",VALUE(IFERROR(CHOOSE(MATCH(H834,{0,1,2,3,4,5},0),2.5,3.5,4.5,5.5,6.5,7.5),"")))</f>
        <v/>
      </c>
      <c r="W834" s="382" t="str">
        <f>IF(AND(I834="YES",COUNTIFS(F$19:F834,F834,I$19:I834,"YES")=1),1,"")</f>
        <v/>
      </c>
      <c r="Z834" s="32"/>
    </row>
    <row r="835" spans="1:26" x14ac:dyDescent="0.2">
      <c r="A835" s="32" t="str">
        <f t="shared" si="24"/>
        <v xml:space="preserve"> UNIT </v>
      </c>
      <c r="B835" s="130">
        <v>817</v>
      </c>
      <c r="C835" s="197"/>
      <c r="D835" s="398"/>
      <c r="E835" s="398"/>
      <c r="F835" s="398"/>
      <c r="G835" s="399"/>
      <c r="H835" s="398"/>
      <c r="I835" s="400"/>
      <c r="J835" s="400"/>
      <c r="K835" s="401"/>
      <c r="L835" s="398"/>
      <c r="M835" s="398"/>
      <c r="N835" s="398"/>
      <c r="O835" s="402"/>
      <c r="P835" s="402"/>
      <c r="Q835" s="171" t="str">
        <f>Calculator!M819</f>
        <v/>
      </c>
      <c r="R835" s="340" t="str">
        <f t="shared" si="25"/>
        <v/>
      </c>
      <c r="S835" s="380" t="str" cm="1">
        <f t="array" ref="S835">_xlfn.IFS(Q835="YES",IF(G835&lt;=Calculator!AS819*97%,"",IF(G835&gt;=Calculator!AS819*97%,ROUNDUP(Calculator!AS819*97%,0),ROUNDUP(Calculator!AS819*97%,0))),Q835="NO","",Q835="NA","",Q835="","")</f>
        <v/>
      </c>
      <c r="T835" s="381" cm="1">
        <f t="array" ref="T835">IF(LEN(F835)=0,2,IF(SUMPRODUCT(($F$19:$F$1518=F835)*($C$19:$C$1518=C835))&gt;1, 1, 0))</f>
        <v>2</v>
      </c>
      <c r="U835" s="381">
        <f t="array" ref="U835">IFERROR(1/SUMPRODUCT(($F$19:$F$1518=F835)*($C$19:$C$1518=C835)), IF(LEN(F835)&gt;0, 1, ""))</f>
        <v>6.6755674232309744E-4</v>
      </c>
      <c r="V835" s="382" t="str">
        <f>IF(H835="","",VALUE(IFERROR(CHOOSE(MATCH(H835,{0,1,2,3,4,5},0),2.5,3.5,4.5,5.5,6.5,7.5),"")))</f>
        <v/>
      </c>
      <c r="W835" s="382" t="str">
        <f>IF(AND(I835="YES",COUNTIFS(F$19:F835,F835,I$19:I835,"YES")=1),1,"")</f>
        <v/>
      </c>
      <c r="Z835" s="32"/>
    </row>
    <row r="836" spans="1:26" x14ac:dyDescent="0.2">
      <c r="A836" s="32" t="str">
        <f t="shared" si="24"/>
        <v xml:space="preserve"> UNIT </v>
      </c>
      <c r="B836" s="130">
        <v>818</v>
      </c>
      <c r="C836" s="197"/>
      <c r="D836" s="398"/>
      <c r="E836" s="398"/>
      <c r="F836" s="398"/>
      <c r="G836" s="399"/>
      <c r="H836" s="398"/>
      <c r="I836" s="400"/>
      <c r="J836" s="400"/>
      <c r="K836" s="401"/>
      <c r="L836" s="398"/>
      <c r="M836" s="398"/>
      <c r="N836" s="398"/>
      <c r="O836" s="402"/>
      <c r="P836" s="402"/>
      <c r="Q836" s="171" t="str">
        <f>Calculator!M820</f>
        <v/>
      </c>
      <c r="R836" s="340" t="str">
        <f t="shared" si="25"/>
        <v/>
      </c>
      <c r="S836" s="380" t="str" cm="1">
        <f t="array" ref="S836">_xlfn.IFS(Q836="YES",IF(G836&lt;=Calculator!AS820*97%,"",IF(G836&gt;=Calculator!AS820*97%,ROUNDUP(Calculator!AS820*97%,0),ROUNDUP(Calculator!AS820*97%,0))),Q836="NO","",Q836="NA","",Q836="","")</f>
        <v/>
      </c>
      <c r="T836" s="381" cm="1">
        <f t="array" ref="T836">IF(LEN(F836)=0,2,IF(SUMPRODUCT(($F$19:$F$1518=F836)*($C$19:$C$1518=C836))&gt;1, 1, 0))</f>
        <v>2</v>
      </c>
      <c r="U836" s="381">
        <f t="array" ref="U836">IFERROR(1/SUMPRODUCT(($F$19:$F$1518=F836)*($C$19:$C$1518=C836)), IF(LEN(F836)&gt;0, 1, ""))</f>
        <v>6.6755674232309744E-4</v>
      </c>
      <c r="V836" s="382" t="str">
        <f>IF(H836="","",VALUE(IFERROR(CHOOSE(MATCH(H836,{0,1,2,3,4,5},0),2.5,3.5,4.5,5.5,6.5,7.5),"")))</f>
        <v/>
      </c>
      <c r="W836" s="382" t="str">
        <f>IF(AND(I836="YES",COUNTIFS(F$19:F836,F836,I$19:I836,"YES")=1),1,"")</f>
        <v/>
      </c>
      <c r="Z836" s="32"/>
    </row>
    <row r="837" spans="1:26" x14ac:dyDescent="0.2">
      <c r="A837" s="32" t="str">
        <f t="shared" si="24"/>
        <v xml:space="preserve"> UNIT </v>
      </c>
      <c r="B837" s="130">
        <v>819</v>
      </c>
      <c r="C837" s="197"/>
      <c r="D837" s="398"/>
      <c r="E837" s="398"/>
      <c r="F837" s="398"/>
      <c r="G837" s="399"/>
      <c r="H837" s="398"/>
      <c r="I837" s="400"/>
      <c r="J837" s="400"/>
      <c r="K837" s="401"/>
      <c r="L837" s="398"/>
      <c r="M837" s="398"/>
      <c r="N837" s="398"/>
      <c r="O837" s="402"/>
      <c r="P837" s="402"/>
      <c r="Q837" s="171" t="str">
        <f>Calculator!M821</f>
        <v/>
      </c>
      <c r="R837" s="340" t="str">
        <f t="shared" si="25"/>
        <v/>
      </c>
      <c r="S837" s="380" t="str" cm="1">
        <f t="array" ref="S837">_xlfn.IFS(Q837="YES",IF(G837&lt;=Calculator!AS821*97%,"",IF(G837&gt;=Calculator!AS821*97%,ROUNDUP(Calculator!AS821*97%,0),ROUNDUP(Calculator!AS821*97%,0))),Q837="NO","",Q837="NA","",Q837="","")</f>
        <v/>
      </c>
      <c r="T837" s="381" cm="1">
        <f t="array" ref="T837">IF(LEN(F837)=0,2,IF(SUMPRODUCT(($F$19:$F$1518=F837)*($C$19:$C$1518=C837))&gt;1, 1, 0))</f>
        <v>2</v>
      </c>
      <c r="U837" s="381">
        <f t="array" ref="U837">IFERROR(1/SUMPRODUCT(($F$19:$F$1518=F837)*($C$19:$C$1518=C837)), IF(LEN(F837)&gt;0, 1, ""))</f>
        <v>6.6755674232309744E-4</v>
      </c>
      <c r="V837" s="382" t="str">
        <f>IF(H837="","",VALUE(IFERROR(CHOOSE(MATCH(H837,{0,1,2,3,4,5},0),2.5,3.5,4.5,5.5,6.5,7.5),"")))</f>
        <v/>
      </c>
      <c r="W837" s="382" t="str">
        <f>IF(AND(I837="YES",COUNTIFS(F$19:F837,F837,I$19:I837,"YES")=1),1,"")</f>
        <v/>
      </c>
      <c r="Z837" s="32"/>
    </row>
    <row r="838" spans="1:26" x14ac:dyDescent="0.2">
      <c r="A838" s="32" t="str">
        <f t="shared" si="24"/>
        <v xml:space="preserve"> UNIT </v>
      </c>
      <c r="B838" s="130">
        <v>820</v>
      </c>
      <c r="C838" s="197"/>
      <c r="D838" s="398"/>
      <c r="E838" s="398"/>
      <c r="F838" s="398"/>
      <c r="G838" s="399"/>
      <c r="H838" s="398"/>
      <c r="I838" s="400"/>
      <c r="J838" s="400"/>
      <c r="K838" s="401"/>
      <c r="L838" s="398"/>
      <c r="M838" s="398"/>
      <c r="N838" s="398"/>
      <c r="O838" s="402"/>
      <c r="P838" s="402"/>
      <c r="Q838" s="171" t="str">
        <f>Calculator!M822</f>
        <v/>
      </c>
      <c r="R838" s="340" t="str">
        <f t="shared" si="25"/>
        <v/>
      </c>
      <c r="S838" s="380" t="str" cm="1">
        <f t="array" ref="S838">_xlfn.IFS(Q838="YES",IF(G838&lt;=Calculator!AS822*97%,"",IF(G838&gt;=Calculator!AS822*97%,ROUNDUP(Calculator!AS822*97%,0),ROUNDUP(Calculator!AS822*97%,0))),Q838="NO","",Q838="NA","",Q838="","")</f>
        <v/>
      </c>
      <c r="T838" s="381" cm="1">
        <f t="array" ref="T838">IF(LEN(F838)=0,2,IF(SUMPRODUCT(($F$19:$F$1518=F838)*($C$19:$C$1518=C838))&gt;1, 1, 0))</f>
        <v>2</v>
      </c>
      <c r="U838" s="381">
        <f t="array" ref="U838">IFERROR(1/SUMPRODUCT(($F$19:$F$1518=F838)*($C$19:$C$1518=C838)), IF(LEN(F838)&gt;0, 1, ""))</f>
        <v>6.6755674232309744E-4</v>
      </c>
      <c r="V838" s="382" t="str">
        <f>IF(H838="","",VALUE(IFERROR(CHOOSE(MATCH(H838,{0,1,2,3,4,5},0),2.5,3.5,4.5,5.5,6.5,7.5),"")))</f>
        <v/>
      </c>
      <c r="W838" s="382" t="str">
        <f>IF(AND(I838="YES",COUNTIFS(F$19:F838,F838,I$19:I838,"YES")=1),1,"")</f>
        <v/>
      </c>
      <c r="Z838" s="32"/>
    </row>
    <row r="839" spans="1:26" x14ac:dyDescent="0.2">
      <c r="A839" s="32" t="str">
        <f t="shared" si="24"/>
        <v xml:space="preserve"> UNIT </v>
      </c>
      <c r="B839" s="130">
        <v>821</v>
      </c>
      <c r="C839" s="197"/>
      <c r="D839" s="398"/>
      <c r="E839" s="398"/>
      <c r="F839" s="398"/>
      <c r="G839" s="399"/>
      <c r="H839" s="398"/>
      <c r="I839" s="400"/>
      <c r="J839" s="400"/>
      <c r="K839" s="401"/>
      <c r="L839" s="398"/>
      <c r="M839" s="398"/>
      <c r="N839" s="398"/>
      <c r="O839" s="402"/>
      <c r="P839" s="402"/>
      <c r="Q839" s="171" t="str">
        <f>Calculator!M823</f>
        <v/>
      </c>
      <c r="R839" s="340" t="str">
        <f t="shared" si="25"/>
        <v/>
      </c>
      <c r="S839" s="380" t="str" cm="1">
        <f t="array" ref="S839">_xlfn.IFS(Q839="YES",IF(G839&lt;=Calculator!AS823*97%,"",IF(G839&gt;=Calculator!AS823*97%,ROUNDUP(Calculator!AS823*97%,0),ROUNDUP(Calculator!AS823*97%,0))),Q839="NO","",Q839="NA","",Q839="","")</f>
        <v/>
      </c>
      <c r="T839" s="381" cm="1">
        <f t="array" ref="T839">IF(LEN(F839)=0,2,IF(SUMPRODUCT(($F$19:$F$1518=F839)*($C$19:$C$1518=C839))&gt;1, 1, 0))</f>
        <v>2</v>
      </c>
      <c r="U839" s="381">
        <f t="array" ref="U839">IFERROR(1/SUMPRODUCT(($F$19:$F$1518=F839)*($C$19:$C$1518=C839)), IF(LEN(F839)&gt;0, 1, ""))</f>
        <v>6.6755674232309744E-4</v>
      </c>
      <c r="V839" s="382" t="str">
        <f>IF(H839="","",VALUE(IFERROR(CHOOSE(MATCH(H839,{0,1,2,3,4,5},0),2.5,3.5,4.5,5.5,6.5,7.5),"")))</f>
        <v/>
      </c>
      <c r="W839" s="382" t="str">
        <f>IF(AND(I839="YES",COUNTIFS(F$19:F839,F839,I$19:I839,"YES")=1),1,"")</f>
        <v/>
      </c>
      <c r="Z839" s="32"/>
    </row>
    <row r="840" spans="1:26" x14ac:dyDescent="0.2">
      <c r="A840" s="32" t="str">
        <f t="shared" si="24"/>
        <v xml:space="preserve"> UNIT </v>
      </c>
      <c r="B840" s="130">
        <v>822</v>
      </c>
      <c r="C840" s="197"/>
      <c r="D840" s="398"/>
      <c r="E840" s="398"/>
      <c r="F840" s="398"/>
      <c r="G840" s="399"/>
      <c r="H840" s="398"/>
      <c r="I840" s="400"/>
      <c r="J840" s="400"/>
      <c r="K840" s="401"/>
      <c r="L840" s="398"/>
      <c r="M840" s="398"/>
      <c r="N840" s="398"/>
      <c r="O840" s="402"/>
      <c r="P840" s="402"/>
      <c r="Q840" s="171" t="str">
        <f>Calculator!M824</f>
        <v/>
      </c>
      <c r="R840" s="340" t="str">
        <f t="shared" si="25"/>
        <v/>
      </c>
      <c r="S840" s="380" t="str" cm="1">
        <f t="array" ref="S840">_xlfn.IFS(Q840="YES",IF(G840&lt;=Calculator!AS824*97%,"",IF(G840&gt;=Calculator!AS824*97%,ROUNDUP(Calculator!AS824*97%,0),ROUNDUP(Calculator!AS824*97%,0))),Q840="NO","",Q840="NA","",Q840="","")</f>
        <v/>
      </c>
      <c r="T840" s="381" cm="1">
        <f t="array" ref="T840">IF(LEN(F840)=0,2,IF(SUMPRODUCT(($F$19:$F$1518=F840)*($C$19:$C$1518=C840))&gt;1, 1, 0))</f>
        <v>2</v>
      </c>
      <c r="U840" s="381">
        <f t="array" ref="U840">IFERROR(1/SUMPRODUCT(($F$19:$F$1518=F840)*($C$19:$C$1518=C840)), IF(LEN(F840)&gt;0, 1, ""))</f>
        <v>6.6755674232309744E-4</v>
      </c>
      <c r="V840" s="382" t="str">
        <f>IF(H840="","",VALUE(IFERROR(CHOOSE(MATCH(H840,{0,1,2,3,4,5},0),2.5,3.5,4.5,5.5,6.5,7.5),"")))</f>
        <v/>
      </c>
      <c r="W840" s="382" t="str">
        <f>IF(AND(I840="YES",COUNTIFS(F$19:F840,F840,I$19:I840,"YES")=1),1,"")</f>
        <v/>
      </c>
      <c r="Z840" s="32"/>
    </row>
    <row r="841" spans="1:26" x14ac:dyDescent="0.2">
      <c r="A841" s="32" t="str">
        <f t="shared" si="24"/>
        <v xml:space="preserve"> UNIT </v>
      </c>
      <c r="B841" s="130">
        <v>823</v>
      </c>
      <c r="C841" s="197"/>
      <c r="D841" s="398"/>
      <c r="E841" s="398"/>
      <c r="F841" s="398"/>
      <c r="G841" s="399"/>
      <c r="H841" s="398"/>
      <c r="I841" s="400"/>
      <c r="J841" s="400"/>
      <c r="K841" s="401"/>
      <c r="L841" s="398"/>
      <c r="M841" s="398"/>
      <c r="N841" s="398"/>
      <c r="O841" s="402"/>
      <c r="P841" s="402"/>
      <c r="Q841" s="171" t="str">
        <f>Calculator!M825</f>
        <v/>
      </c>
      <c r="R841" s="340" t="str">
        <f t="shared" si="25"/>
        <v/>
      </c>
      <c r="S841" s="380" t="str" cm="1">
        <f t="array" ref="S841">_xlfn.IFS(Q841="YES",IF(G841&lt;=Calculator!AS825*97%,"",IF(G841&gt;=Calculator!AS825*97%,ROUNDUP(Calculator!AS825*97%,0),ROUNDUP(Calculator!AS825*97%,0))),Q841="NO","",Q841="NA","",Q841="","")</f>
        <v/>
      </c>
      <c r="T841" s="381" cm="1">
        <f t="array" ref="T841">IF(LEN(F841)=0,2,IF(SUMPRODUCT(($F$19:$F$1518=F841)*($C$19:$C$1518=C841))&gt;1, 1, 0))</f>
        <v>2</v>
      </c>
      <c r="U841" s="381">
        <f t="array" ref="U841">IFERROR(1/SUMPRODUCT(($F$19:$F$1518=F841)*($C$19:$C$1518=C841)), IF(LEN(F841)&gt;0, 1, ""))</f>
        <v>6.6755674232309744E-4</v>
      </c>
      <c r="V841" s="382" t="str">
        <f>IF(H841="","",VALUE(IFERROR(CHOOSE(MATCH(H841,{0,1,2,3,4,5},0),2.5,3.5,4.5,5.5,6.5,7.5),"")))</f>
        <v/>
      </c>
      <c r="W841" s="382" t="str">
        <f>IF(AND(I841="YES",COUNTIFS(F$19:F841,F841,I$19:I841,"YES")=1),1,"")</f>
        <v/>
      </c>
      <c r="Z841" s="32"/>
    </row>
    <row r="842" spans="1:26" x14ac:dyDescent="0.2">
      <c r="A842" s="32" t="str">
        <f t="shared" si="24"/>
        <v xml:space="preserve"> UNIT </v>
      </c>
      <c r="B842" s="130">
        <v>824</v>
      </c>
      <c r="C842" s="197"/>
      <c r="D842" s="398"/>
      <c r="E842" s="398"/>
      <c r="F842" s="398"/>
      <c r="G842" s="399"/>
      <c r="H842" s="398"/>
      <c r="I842" s="400"/>
      <c r="J842" s="400"/>
      <c r="K842" s="401"/>
      <c r="L842" s="398"/>
      <c r="M842" s="398"/>
      <c r="N842" s="398"/>
      <c r="O842" s="402"/>
      <c r="P842" s="402"/>
      <c r="Q842" s="171" t="str">
        <f>Calculator!M826</f>
        <v/>
      </c>
      <c r="R842" s="340" t="str">
        <f t="shared" si="25"/>
        <v/>
      </c>
      <c r="S842" s="380" t="str" cm="1">
        <f t="array" ref="S842">_xlfn.IFS(Q842="YES",IF(G842&lt;=Calculator!AS826*97%,"",IF(G842&gt;=Calculator!AS826*97%,ROUNDUP(Calculator!AS826*97%,0),ROUNDUP(Calculator!AS826*97%,0))),Q842="NO","",Q842="NA","",Q842="","")</f>
        <v/>
      </c>
      <c r="T842" s="381" cm="1">
        <f t="array" ref="T842">IF(LEN(F842)=0,2,IF(SUMPRODUCT(($F$19:$F$1518=F842)*($C$19:$C$1518=C842))&gt;1, 1, 0))</f>
        <v>2</v>
      </c>
      <c r="U842" s="381">
        <f t="array" ref="U842">IFERROR(1/SUMPRODUCT(($F$19:$F$1518=F842)*($C$19:$C$1518=C842)), IF(LEN(F842)&gt;0, 1, ""))</f>
        <v>6.6755674232309744E-4</v>
      </c>
      <c r="V842" s="382" t="str">
        <f>IF(H842="","",VALUE(IFERROR(CHOOSE(MATCH(H842,{0,1,2,3,4,5},0),2.5,3.5,4.5,5.5,6.5,7.5),"")))</f>
        <v/>
      </c>
      <c r="W842" s="382" t="str">
        <f>IF(AND(I842="YES",COUNTIFS(F$19:F842,F842,I$19:I842,"YES")=1),1,"")</f>
        <v/>
      </c>
      <c r="Z842" s="32"/>
    </row>
    <row r="843" spans="1:26" x14ac:dyDescent="0.2">
      <c r="A843" s="32" t="str">
        <f t="shared" si="24"/>
        <v xml:space="preserve"> UNIT </v>
      </c>
      <c r="B843" s="130">
        <v>825</v>
      </c>
      <c r="C843" s="197"/>
      <c r="D843" s="398"/>
      <c r="E843" s="398"/>
      <c r="F843" s="398"/>
      <c r="G843" s="399"/>
      <c r="H843" s="398"/>
      <c r="I843" s="400"/>
      <c r="J843" s="400"/>
      <c r="K843" s="401"/>
      <c r="L843" s="398"/>
      <c r="M843" s="398"/>
      <c r="N843" s="398"/>
      <c r="O843" s="402"/>
      <c r="P843" s="402"/>
      <c r="Q843" s="171" t="str">
        <f>Calculator!M827</f>
        <v/>
      </c>
      <c r="R843" s="340" t="str">
        <f t="shared" si="25"/>
        <v/>
      </c>
      <c r="S843" s="380" t="str" cm="1">
        <f t="array" ref="S843">_xlfn.IFS(Q843="YES",IF(G843&lt;=Calculator!AS827*97%,"",IF(G843&gt;=Calculator!AS827*97%,ROUNDUP(Calculator!AS827*97%,0),ROUNDUP(Calculator!AS827*97%,0))),Q843="NO","",Q843="NA","",Q843="","")</f>
        <v/>
      </c>
      <c r="T843" s="381" cm="1">
        <f t="array" ref="T843">IF(LEN(F843)=0,2,IF(SUMPRODUCT(($F$19:$F$1518=F843)*($C$19:$C$1518=C843))&gt;1, 1, 0))</f>
        <v>2</v>
      </c>
      <c r="U843" s="381">
        <f t="array" ref="U843">IFERROR(1/SUMPRODUCT(($F$19:$F$1518=F843)*($C$19:$C$1518=C843)), IF(LEN(F843)&gt;0, 1, ""))</f>
        <v>6.6755674232309744E-4</v>
      </c>
      <c r="V843" s="382" t="str">
        <f>IF(H843="","",VALUE(IFERROR(CHOOSE(MATCH(H843,{0,1,2,3,4,5},0),2.5,3.5,4.5,5.5,6.5,7.5),"")))</f>
        <v/>
      </c>
      <c r="W843" s="382" t="str">
        <f>IF(AND(I843="YES",COUNTIFS(F$19:F843,F843,I$19:I843,"YES")=1),1,"")</f>
        <v/>
      </c>
      <c r="Z843" s="32"/>
    </row>
    <row r="844" spans="1:26" x14ac:dyDescent="0.2">
      <c r="A844" s="32" t="str">
        <f t="shared" si="24"/>
        <v xml:space="preserve"> UNIT </v>
      </c>
      <c r="B844" s="130">
        <v>826</v>
      </c>
      <c r="C844" s="197"/>
      <c r="D844" s="398"/>
      <c r="E844" s="398"/>
      <c r="F844" s="398"/>
      <c r="G844" s="399"/>
      <c r="H844" s="398"/>
      <c r="I844" s="400"/>
      <c r="J844" s="400"/>
      <c r="K844" s="401"/>
      <c r="L844" s="398"/>
      <c r="M844" s="398"/>
      <c r="N844" s="398"/>
      <c r="O844" s="402"/>
      <c r="P844" s="402"/>
      <c r="Q844" s="171" t="str">
        <f>Calculator!M828</f>
        <v/>
      </c>
      <c r="R844" s="340" t="str">
        <f t="shared" si="25"/>
        <v/>
      </c>
      <c r="S844" s="380" t="str" cm="1">
        <f t="array" ref="S844">_xlfn.IFS(Q844="YES",IF(G844&lt;=Calculator!AS828*97%,"",IF(G844&gt;=Calculator!AS828*97%,ROUNDUP(Calculator!AS828*97%,0),ROUNDUP(Calculator!AS828*97%,0))),Q844="NO","",Q844="NA","",Q844="","")</f>
        <v/>
      </c>
      <c r="T844" s="381" cm="1">
        <f t="array" ref="T844">IF(LEN(F844)=0,2,IF(SUMPRODUCT(($F$19:$F$1518=F844)*($C$19:$C$1518=C844))&gt;1, 1, 0))</f>
        <v>2</v>
      </c>
      <c r="U844" s="381">
        <f t="array" ref="U844">IFERROR(1/SUMPRODUCT(($F$19:$F$1518=F844)*($C$19:$C$1518=C844)), IF(LEN(F844)&gt;0, 1, ""))</f>
        <v>6.6755674232309744E-4</v>
      </c>
      <c r="V844" s="382" t="str">
        <f>IF(H844="","",VALUE(IFERROR(CHOOSE(MATCH(H844,{0,1,2,3,4,5},0),2.5,3.5,4.5,5.5,6.5,7.5),"")))</f>
        <v/>
      </c>
      <c r="W844" s="382" t="str">
        <f>IF(AND(I844="YES",COUNTIFS(F$19:F844,F844,I$19:I844,"YES")=1),1,"")</f>
        <v/>
      </c>
      <c r="Z844" s="32"/>
    </row>
    <row r="845" spans="1:26" x14ac:dyDescent="0.2">
      <c r="A845" s="32" t="str">
        <f t="shared" si="24"/>
        <v xml:space="preserve"> UNIT </v>
      </c>
      <c r="B845" s="130">
        <v>827</v>
      </c>
      <c r="C845" s="197"/>
      <c r="D845" s="398"/>
      <c r="E845" s="398"/>
      <c r="F845" s="398"/>
      <c r="G845" s="399"/>
      <c r="H845" s="398"/>
      <c r="I845" s="400"/>
      <c r="J845" s="400"/>
      <c r="K845" s="401"/>
      <c r="L845" s="398"/>
      <c r="M845" s="398"/>
      <c r="N845" s="398"/>
      <c r="O845" s="402"/>
      <c r="P845" s="402"/>
      <c r="Q845" s="171" t="str">
        <f>Calculator!M829</f>
        <v/>
      </c>
      <c r="R845" s="340" t="str">
        <f t="shared" si="25"/>
        <v/>
      </c>
      <c r="S845" s="380" t="str" cm="1">
        <f t="array" ref="S845">_xlfn.IFS(Q845="YES",IF(G845&lt;=Calculator!AS829*97%,"",IF(G845&gt;=Calculator!AS829*97%,ROUNDUP(Calculator!AS829*97%,0),ROUNDUP(Calculator!AS829*97%,0))),Q845="NO","",Q845="NA","",Q845="","")</f>
        <v/>
      </c>
      <c r="T845" s="381" cm="1">
        <f t="array" ref="T845">IF(LEN(F845)=0,2,IF(SUMPRODUCT(($F$19:$F$1518=F845)*($C$19:$C$1518=C845))&gt;1, 1, 0))</f>
        <v>2</v>
      </c>
      <c r="U845" s="381">
        <f t="array" ref="U845">IFERROR(1/SUMPRODUCT(($F$19:$F$1518=F845)*($C$19:$C$1518=C845)), IF(LEN(F845)&gt;0, 1, ""))</f>
        <v>6.6755674232309744E-4</v>
      </c>
      <c r="V845" s="382" t="str">
        <f>IF(H845="","",VALUE(IFERROR(CHOOSE(MATCH(H845,{0,1,2,3,4,5},0),2.5,3.5,4.5,5.5,6.5,7.5),"")))</f>
        <v/>
      </c>
      <c r="W845" s="382" t="str">
        <f>IF(AND(I845="YES",COUNTIFS(F$19:F845,F845,I$19:I845,"YES")=1),1,"")</f>
        <v/>
      </c>
      <c r="Z845" s="32"/>
    </row>
    <row r="846" spans="1:26" x14ac:dyDescent="0.2">
      <c r="A846" s="32" t="str">
        <f t="shared" si="24"/>
        <v xml:space="preserve"> UNIT </v>
      </c>
      <c r="B846" s="130">
        <v>828</v>
      </c>
      <c r="C846" s="197"/>
      <c r="D846" s="398"/>
      <c r="E846" s="398"/>
      <c r="F846" s="398"/>
      <c r="G846" s="399"/>
      <c r="H846" s="398"/>
      <c r="I846" s="400"/>
      <c r="J846" s="400"/>
      <c r="K846" s="401"/>
      <c r="L846" s="398"/>
      <c r="M846" s="398"/>
      <c r="N846" s="398"/>
      <c r="O846" s="402"/>
      <c r="P846" s="402"/>
      <c r="Q846" s="171" t="str">
        <f>Calculator!M830</f>
        <v/>
      </c>
      <c r="R846" s="340" t="str">
        <f t="shared" si="25"/>
        <v/>
      </c>
      <c r="S846" s="380" t="str" cm="1">
        <f t="array" ref="S846">_xlfn.IFS(Q846="YES",IF(G846&lt;=Calculator!AS830*97%,"",IF(G846&gt;=Calculator!AS830*97%,ROUNDUP(Calculator!AS830*97%,0),ROUNDUP(Calculator!AS830*97%,0))),Q846="NO","",Q846="NA","",Q846="","")</f>
        <v/>
      </c>
      <c r="T846" s="381" cm="1">
        <f t="array" ref="T846">IF(LEN(F846)=0,2,IF(SUMPRODUCT(($F$19:$F$1518=F846)*($C$19:$C$1518=C846))&gt;1, 1, 0))</f>
        <v>2</v>
      </c>
      <c r="U846" s="381">
        <f t="array" ref="U846">IFERROR(1/SUMPRODUCT(($F$19:$F$1518=F846)*($C$19:$C$1518=C846)), IF(LEN(F846)&gt;0, 1, ""))</f>
        <v>6.6755674232309744E-4</v>
      </c>
      <c r="V846" s="382" t="str">
        <f>IF(H846="","",VALUE(IFERROR(CHOOSE(MATCH(H846,{0,1,2,3,4,5},0),2.5,3.5,4.5,5.5,6.5,7.5),"")))</f>
        <v/>
      </c>
      <c r="W846" s="382" t="str">
        <f>IF(AND(I846="YES",COUNTIFS(F$19:F846,F846,I$19:I846,"YES")=1),1,"")</f>
        <v/>
      </c>
      <c r="Z846" s="32"/>
    </row>
    <row r="847" spans="1:26" x14ac:dyDescent="0.2">
      <c r="A847" s="32" t="str">
        <f t="shared" si="24"/>
        <v xml:space="preserve"> UNIT </v>
      </c>
      <c r="B847" s="130">
        <v>829</v>
      </c>
      <c r="C847" s="197"/>
      <c r="D847" s="398"/>
      <c r="E847" s="398"/>
      <c r="F847" s="398"/>
      <c r="G847" s="399"/>
      <c r="H847" s="398"/>
      <c r="I847" s="400"/>
      <c r="J847" s="400"/>
      <c r="K847" s="401"/>
      <c r="L847" s="398"/>
      <c r="M847" s="398"/>
      <c r="N847" s="398"/>
      <c r="O847" s="402"/>
      <c r="P847" s="402"/>
      <c r="Q847" s="171" t="str">
        <f>Calculator!M831</f>
        <v/>
      </c>
      <c r="R847" s="340" t="str">
        <f t="shared" si="25"/>
        <v/>
      </c>
      <c r="S847" s="380" t="str" cm="1">
        <f t="array" ref="S847">_xlfn.IFS(Q847="YES",IF(G847&lt;=Calculator!AS831*97%,"",IF(G847&gt;=Calculator!AS831*97%,ROUNDUP(Calculator!AS831*97%,0),ROUNDUP(Calculator!AS831*97%,0))),Q847="NO","",Q847="NA","",Q847="","")</f>
        <v/>
      </c>
      <c r="T847" s="381" cm="1">
        <f t="array" ref="T847">IF(LEN(F847)=0,2,IF(SUMPRODUCT(($F$19:$F$1518=F847)*($C$19:$C$1518=C847))&gt;1, 1, 0))</f>
        <v>2</v>
      </c>
      <c r="U847" s="381">
        <f t="array" ref="U847">IFERROR(1/SUMPRODUCT(($F$19:$F$1518=F847)*($C$19:$C$1518=C847)), IF(LEN(F847)&gt;0, 1, ""))</f>
        <v>6.6755674232309744E-4</v>
      </c>
      <c r="V847" s="382" t="str">
        <f>IF(H847="","",VALUE(IFERROR(CHOOSE(MATCH(H847,{0,1,2,3,4,5},0),2.5,3.5,4.5,5.5,6.5,7.5),"")))</f>
        <v/>
      </c>
      <c r="W847" s="382" t="str">
        <f>IF(AND(I847="YES",COUNTIFS(F$19:F847,F847,I$19:I847,"YES")=1),1,"")</f>
        <v/>
      </c>
      <c r="Z847" s="32"/>
    </row>
    <row r="848" spans="1:26" x14ac:dyDescent="0.2">
      <c r="A848" s="32" t="str">
        <f t="shared" si="24"/>
        <v xml:space="preserve"> UNIT </v>
      </c>
      <c r="B848" s="130">
        <v>830</v>
      </c>
      <c r="C848" s="197"/>
      <c r="D848" s="398"/>
      <c r="E848" s="398"/>
      <c r="F848" s="398"/>
      <c r="G848" s="399"/>
      <c r="H848" s="398"/>
      <c r="I848" s="400"/>
      <c r="J848" s="400"/>
      <c r="K848" s="401"/>
      <c r="L848" s="398"/>
      <c r="M848" s="398"/>
      <c r="N848" s="398"/>
      <c r="O848" s="402"/>
      <c r="P848" s="402"/>
      <c r="Q848" s="171" t="str">
        <f>Calculator!M832</f>
        <v/>
      </c>
      <c r="R848" s="340" t="str">
        <f t="shared" si="25"/>
        <v/>
      </c>
      <c r="S848" s="380" t="str" cm="1">
        <f t="array" ref="S848">_xlfn.IFS(Q848="YES",IF(G848&lt;=Calculator!AS832*97%,"",IF(G848&gt;=Calculator!AS832*97%,ROUNDUP(Calculator!AS832*97%,0),ROUNDUP(Calculator!AS832*97%,0))),Q848="NO","",Q848="NA","",Q848="","")</f>
        <v/>
      </c>
      <c r="T848" s="381" cm="1">
        <f t="array" ref="T848">IF(LEN(F848)=0,2,IF(SUMPRODUCT(($F$19:$F$1518=F848)*($C$19:$C$1518=C848))&gt;1, 1, 0))</f>
        <v>2</v>
      </c>
      <c r="U848" s="381">
        <f t="array" ref="U848">IFERROR(1/SUMPRODUCT(($F$19:$F$1518=F848)*($C$19:$C$1518=C848)), IF(LEN(F848)&gt;0, 1, ""))</f>
        <v>6.6755674232309744E-4</v>
      </c>
      <c r="V848" s="382" t="str">
        <f>IF(H848="","",VALUE(IFERROR(CHOOSE(MATCH(H848,{0,1,2,3,4,5},0),2.5,3.5,4.5,5.5,6.5,7.5),"")))</f>
        <v/>
      </c>
      <c r="W848" s="382" t="str">
        <f>IF(AND(I848="YES",COUNTIFS(F$19:F848,F848,I$19:I848,"YES")=1),1,"")</f>
        <v/>
      </c>
      <c r="Z848" s="32"/>
    </row>
    <row r="849" spans="1:26" x14ac:dyDescent="0.2">
      <c r="A849" s="32" t="str">
        <f t="shared" si="24"/>
        <v xml:space="preserve"> UNIT </v>
      </c>
      <c r="B849" s="130">
        <v>831</v>
      </c>
      <c r="C849" s="197"/>
      <c r="D849" s="398"/>
      <c r="E849" s="398"/>
      <c r="F849" s="398"/>
      <c r="G849" s="399"/>
      <c r="H849" s="398"/>
      <c r="I849" s="400"/>
      <c r="J849" s="400"/>
      <c r="K849" s="401"/>
      <c r="L849" s="398"/>
      <c r="M849" s="398"/>
      <c r="N849" s="398"/>
      <c r="O849" s="402"/>
      <c r="P849" s="402"/>
      <c r="Q849" s="171" t="str">
        <f>Calculator!M833</f>
        <v/>
      </c>
      <c r="R849" s="340" t="str">
        <f t="shared" si="25"/>
        <v/>
      </c>
      <c r="S849" s="380" t="str" cm="1">
        <f t="array" ref="S849">_xlfn.IFS(Q849="YES",IF(G849&lt;=Calculator!AS833*97%,"",IF(G849&gt;=Calculator!AS833*97%,ROUNDUP(Calculator!AS833*97%,0),ROUNDUP(Calculator!AS833*97%,0))),Q849="NO","",Q849="NA","",Q849="","")</f>
        <v/>
      </c>
      <c r="T849" s="381" cm="1">
        <f t="array" ref="T849">IF(LEN(F849)=0,2,IF(SUMPRODUCT(($F$19:$F$1518=F849)*($C$19:$C$1518=C849))&gt;1, 1, 0))</f>
        <v>2</v>
      </c>
      <c r="U849" s="381">
        <f t="array" ref="U849">IFERROR(1/SUMPRODUCT(($F$19:$F$1518=F849)*($C$19:$C$1518=C849)), IF(LEN(F849)&gt;0, 1, ""))</f>
        <v>6.6755674232309744E-4</v>
      </c>
      <c r="V849" s="382" t="str">
        <f>IF(H849="","",VALUE(IFERROR(CHOOSE(MATCH(H849,{0,1,2,3,4,5},0),2.5,3.5,4.5,5.5,6.5,7.5),"")))</f>
        <v/>
      </c>
      <c r="W849" s="382" t="str">
        <f>IF(AND(I849="YES",COUNTIFS(F$19:F849,F849,I$19:I849,"YES")=1),1,"")</f>
        <v/>
      </c>
      <c r="Z849" s="32"/>
    </row>
    <row r="850" spans="1:26" x14ac:dyDescent="0.2">
      <c r="A850" s="32" t="str">
        <f t="shared" si="24"/>
        <v xml:space="preserve"> UNIT </v>
      </c>
      <c r="B850" s="130">
        <v>832</v>
      </c>
      <c r="C850" s="197"/>
      <c r="D850" s="398"/>
      <c r="E850" s="398"/>
      <c r="F850" s="398"/>
      <c r="G850" s="399"/>
      <c r="H850" s="398"/>
      <c r="I850" s="400"/>
      <c r="J850" s="400"/>
      <c r="K850" s="401"/>
      <c r="L850" s="398"/>
      <c r="M850" s="398"/>
      <c r="N850" s="398"/>
      <c r="O850" s="402"/>
      <c r="P850" s="402"/>
      <c r="Q850" s="171" t="str">
        <f>Calculator!M834</f>
        <v/>
      </c>
      <c r="R850" s="340" t="str">
        <f t="shared" si="25"/>
        <v/>
      </c>
      <c r="S850" s="380" t="str" cm="1">
        <f t="array" ref="S850">_xlfn.IFS(Q850="YES",IF(G850&lt;=Calculator!AS834*97%,"",IF(G850&gt;=Calculator!AS834*97%,ROUNDUP(Calculator!AS834*97%,0),ROUNDUP(Calculator!AS834*97%,0))),Q850="NO","",Q850="NA","",Q850="","")</f>
        <v/>
      </c>
      <c r="T850" s="381" cm="1">
        <f t="array" ref="T850">IF(LEN(F850)=0,2,IF(SUMPRODUCT(($F$19:$F$1518=F850)*($C$19:$C$1518=C850))&gt;1, 1, 0))</f>
        <v>2</v>
      </c>
      <c r="U850" s="381">
        <f t="array" ref="U850">IFERROR(1/SUMPRODUCT(($F$19:$F$1518=F850)*($C$19:$C$1518=C850)), IF(LEN(F850)&gt;0, 1, ""))</f>
        <v>6.6755674232309744E-4</v>
      </c>
      <c r="V850" s="382" t="str">
        <f>IF(H850="","",VALUE(IFERROR(CHOOSE(MATCH(H850,{0,1,2,3,4,5},0),2.5,3.5,4.5,5.5,6.5,7.5),"")))</f>
        <v/>
      </c>
      <c r="W850" s="382" t="str">
        <f>IF(AND(I850="YES",COUNTIFS(F$19:F850,F850,I$19:I850,"YES")=1),1,"")</f>
        <v/>
      </c>
      <c r="Z850" s="32"/>
    </row>
    <row r="851" spans="1:26" x14ac:dyDescent="0.2">
      <c r="A851" s="32" t="str">
        <f t="shared" ref="A851:A914" si="26">C851&amp;" "&amp;"UNIT"&amp;" "&amp;F851</f>
        <v xml:space="preserve"> UNIT </v>
      </c>
      <c r="B851" s="130">
        <v>833</v>
      </c>
      <c r="C851" s="197"/>
      <c r="D851" s="398"/>
      <c r="E851" s="398"/>
      <c r="F851" s="398"/>
      <c r="G851" s="399"/>
      <c r="H851" s="398"/>
      <c r="I851" s="400"/>
      <c r="J851" s="400"/>
      <c r="K851" s="401"/>
      <c r="L851" s="398"/>
      <c r="M851" s="398"/>
      <c r="N851" s="398"/>
      <c r="O851" s="402"/>
      <c r="P851" s="402"/>
      <c r="Q851" s="171" t="str">
        <f>Calculator!M835</f>
        <v/>
      </c>
      <c r="R851" s="340" t="str">
        <f t="shared" si="25"/>
        <v/>
      </c>
      <c r="S851" s="380" t="str" cm="1">
        <f t="array" ref="S851">_xlfn.IFS(Q851="YES",IF(G851&lt;=Calculator!AS835*97%,"",IF(G851&gt;=Calculator!AS835*97%,ROUNDUP(Calculator!AS835*97%,0),ROUNDUP(Calculator!AS835*97%,0))),Q851="NO","",Q851="NA","",Q851="","")</f>
        <v/>
      </c>
      <c r="T851" s="381" cm="1">
        <f t="array" ref="T851">IF(LEN(F851)=0,2,IF(SUMPRODUCT(($F$19:$F$1518=F851)*($C$19:$C$1518=C851))&gt;1, 1, 0))</f>
        <v>2</v>
      </c>
      <c r="U851" s="381">
        <f t="array" ref="U851">IFERROR(1/SUMPRODUCT(($F$19:$F$1518=F851)*($C$19:$C$1518=C851)), IF(LEN(F851)&gt;0, 1, ""))</f>
        <v>6.6755674232309744E-4</v>
      </c>
      <c r="V851" s="382" t="str">
        <f>IF(H851="","",VALUE(IFERROR(CHOOSE(MATCH(H851,{0,1,2,3,4,5},0),2.5,3.5,4.5,5.5,6.5,7.5),"")))</f>
        <v/>
      </c>
      <c r="W851" s="382" t="str">
        <f>IF(AND(I851="YES",COUNTIFS(F$19:F851,F851,I$19:I851,"YES")=1),1,"")</f>
        <v/>
      </c>
      <c r="Z851" s="32"/>
    </row>
    <row r="852" spans="1:26" x14ac:dyDescent="0.2">
      <c r="A852" s="32" t="str">
        <f t="shared" si="26"/>
        <v xml:space="preserve"> UNIT </v>
      </c>
      <c r="B852" s="130">
        <v>834</v>
      </c>
      <c r="C852" s="197"/>
      <c r="D852" s="398"/>
      <c r="E852" s="398"/>
      <c r="F852" s="398"/>
      <c r="G852" s="399"/>
      <c r="H852" s="398"/>
      <c r="I852" s="400"/>
      <c r="J852" s="400"/>
      <c r="K852" s="401"/>
      <c r="L852" s="398"/>
      <c r="M852" s="398"/>
      <c r="N852" s="398"/>
      <c r="O852" s="402"/>
      <c r="P852" s="402"/>
      <c r="Q852" s="171" t="str">
        <f>Calculator!M836</f>
        <v/>
      </c>
      <c r="R852" s="340" t="str">
        <f t="shared" ref="R852:R915" si="27">IF(Q852="YES",IF(S852&lt;G852,S852,G852),"")</f>
        <v/>
      </c>
      <c r="S852" s="380" t="str" cm="1">
        <f t="array" ref="S852">_xlfn.IFS(Q852="YES",IF(G852&lt;=Calculator!AS836*97%,"",IF(G852&gt;=Calculator!AS836*97%,ROUNDUP(Calculator!AS836*97%,0),ROUNDUP(Calculator!AS836*97%,0))),Q852="NO","",Q852="NA","",Q852="","")</f>
        <v/>
      </c>
      <c r="T852" s="381" cm="1">
        <f t="array" ref="T852">IF(LEN(F852)=0,2,IF(SUMPRODUCT(($F$19:$F$1518=F852)*($C$19:$C$1518=C852))&gt;1, 1, 0))</f>
        <v>2</v>
      </c>
      <c r="U852" s="381">
        <f t="array" ref="U852">IFERROR(1/SUMPRODUCT(($F$19:$F$1518=F852)*($C$19:$C$1518=C852)), IF(LEN(F852)&gt;0, 1, ""))</f>
        <v>6.6755674232309744E-4</v>
      </c>
      <c r="V852" s="382" t="str">
        <f>IF(H852="","",VALUE(IFERROR(CHOOSE(MATCH(H852,{0,1,2,3,4,5},0),2.5,3.5,4.5,5.5,6.5,7.5),"")))</f>
        <v/>
      </c>
      <c r="W852" s="382" t="str">
        <f>IF(AND(I852="YES",COUNTIFS(F$19:F852,F852,I$19:I852,"YES")=1),1,"")</f>
        <v/>
      </c>
      <c r="Z852" s="32"/>
    </row>
    <row r="853" spans="1:26" x14ac:dyDescent="0.2">
      <c r="A853" s="32" t="str">
        <f t="shared" si="26"/>
        <v xml:space="preserve"> UNIT </v>
      </c>
      <c r="B853" s="130">
        <v>835</v>
      </c>
      <c r="C853" s="197"/>
      <c r="D853" s="398"/>
      <c r="E853" s="398"/>
      <c r="F853" s="398"/>
      <c r="G853" s="399"/>
      <c r="H853" s="398"/>
      <c r="I853" s="400"/>
      <c r="J853" s="400"/>
      <c r="K853" s="401"/>
      <c r="L853" s="398"/>
      <c r="M853" s="398"/>
      <c r="N853" s="398"/>
      <c r="O853" s="402"/>
      <c r="P853" s="402"/>
      <c r="Q853" s="171" t="str">
        <f>Calculator!M837</f>
        <v/>
      </c>
      <c r="R853" s="340" t="str">
        <f t="shared" si="27"/>
        <v/>
      </c>
      <c r="S853" s="380" t="str" cm="1">
        <f t="array" ref="S853">_xlfn.IFS(Q853="YES",IF(G853&lt;=Calculator!AS837*97%,"",IF(G853&gt;=Calculator!AS837*97%,ROUNDUP(Calculator!AS837*97%,0),ROUNDUP(Calculator!AS837*97%,0))),Q853="NO","",Q853="NA","",Q853="","")</f>
        <v/>
      </c>
      <c r="T853" s="381" cm="1">
        <f t="array" ref="T853">IF(LEN(F853)=0,2,IF(SUMPRODUCT(($F$19:$F$1518=F853)*($C$19:$C$1518=C853))&gt;1, 1, 0))</f>
        <v>2</v>
      </c>
      <c r="U853" s="381">
        <f t="array" ref="U853">IFERROR(1/SUMPRODUCT(($F$19:$F$1518=F853)*($C$19:$C$1518=C853)), IF(LEN(F853)&gt;0, 1, ""))</f>
        <v>6.6755674232309744E-4</v>
      </c>
      <c r="V853" s="382" t="str">
        <f>IF(H853="","",VALUE(IFERROR(CHOOSE(MATCH(H853,{0,1,2,3,4,5},0),2.5,3.5,4.5,5.5,6.5,7.5),"")))</f>
        <v/>
      </c>
      <c r="W853" s="382" t="str">
        <f>IF(AND(I853="YES",COUNTIFS(F$19:F853,F853,I$19:I853,"YES")=1),1,"")</f>
        <v/>
      </c>
      <c r="Z853" s="32"/>
    </row>
    <row r="854" spans="1:26" x14ac:dyDescent="0.2">
      <c r="A854" s="32" t="str">
        <f t="shared" si="26"/>
        <v xml:space="preserve"> UNIT </v>
      </c>
      <c r="B854" s="130">
        <v>836</v>
      </c>
      <c r="C854" s="197"/>
      <c r="D854" s="398"/>
      <c r="E854" s="398"/>
      <c r="F854" s="398"/>
      <c r="G854" s="399"/>
      <c r="H854" s="398"/>
      <c r="I854" s="400"/>
      <c r="J854" s="400"/>
      <c r="K854" s="401"/>
      <c r="L854" s="398"/>
      <c r="M854" s="398"/>
      <c r="N854" s="398"/>
      <c r="O854" s="402"/>
      <c r="P854" s="402"/>
      <c r="Q854" s="171" t="str">
        <f>Calculator!M838</f>
        <v/>
      </c>
      <c r="R854" s="340" t="str">
        <f t="shared" si="27"/>
        <v/>
      </c>
      <c r="S854" s="380" t="str" cm="1">
        <f t="array" ref="S854">_xlfn.IFS(Q854="YES",IF(G854&lt;=Calculator!AS838*97%,"",IF(G854&gt;=Calculator!AS838*97%,ROUNDUP(Calculator!AS838*97%,0),ROUNDUP(Calculator!AS838*97%,0))),Q854="NO","",Q854="NA","",Q854="","")</f>
        <v/>
      </c>
      <c r="T854" s="381" cm="1">
        <f t="array" ref="T854">IF(LEN(F854)=0,2,IF(SUMPRODUCT(($F$19:$F$1518=F854)*($C$19:$C$1518=C854))&gt;1, 1, 0))</f>
        <v>2</v>
      </c>
      <c r="U854" s="381">
        <f t="array" ref="U854">IFERROR(1/SUMPRODUCT(($F$19:$F$1518=F854)*($C$19:$C$1518=C854)), IF(LEN(F854)&gt;0, 1, ""))</f>
        <v>6.6755674232309744E-4</v>
      </c>
      <c r="V854" s="382" t="str">
        <f>IF(H854="","",VALUE(IFERROR(CHOOSE(MATCH(H854,{0,1,2,3,4,5},0),2.5,3.5,4.5,5.5,6.5,7.5),"")))</f>
        <v/>
      </c>
      <c r="W854" s="382" t="str">
        <f>IF(AND(I854="YES",COUNTIFS(F$19:F854,F854,I$19:I854,"YES")=1),1,"")</f>
        <v/>
      </c>
      <c r="Z854" s="32"/>
    </row>
    <row r="855" spans="1:26" x14ac:dyDescent="0.2">
      <c r="A855" s="32" t="str">
        <f t="shared" si="26"/>
        <v xml:space="preserve"> UNIT </v>
      </c>
      <c r="B855" s="130">
        <v>837</v>
      </c>
      <c r="C855" s="197"/>
      <c r="D855" s="398"/>
      <c r="E855" s="398"/>
      <c r="F855" s="398"/>
      <c r="G855" s="399"/>
      <c r="H855" s="398"/>
      <c r="I855" s="400"/>
      <c r="J855" s="400"/>
      <c r="K855" s="401"/>
      <c r="L855" s="398"/>
      <c r="M855" s="398"/>
      <c r="N855" s="398"/>
      <c r="O855" s="402"/>
      <c r="P855" s="402"/>
      <c r="Q855" s="171" t="str">
        <f>Calculator!M839</f>
        <v/>
      </c>
      <c r="R855" s="340" t="str">
        <f t="shared" si="27"/>
        <v/>
      </c>
      <c r="S855" s="380" t="str" cm="1">
        <f t="array" ref="S855">_xlfn.IFS(Q855="YES",IF(G855&lt;=Calculator!AS839*97%,"",IF(G855&gt;=Calculator!AS839*97%,ROUNDUP(Calculator!AS839*97%,0),ROUNDUP(Calculator!AS839*97%,0))),Q855="NO","",Q855="NA","",Q855="","")</f>
        <v/>
      </c>
      <c r="T855" s="381" cm="1">
        <f t="array" ref="T855">IF(LEN(F855)=0,2,IF(SUMPRODUCT(($F$19:$F$1518=F855)*($C$19:$C$1518=C855))&gt;1, 1, 0))</f>
        <v>2</v>
      </c>
      <c r="U855" s="381">
        <f t="array" ref="U855">IFERROR(1/SUMPRODUCT(($F$19:$F$1518=F855)*($C$19:$C$1518=C855)), IF(LEN(F855)&gt;0, 1, ""))</f>
        <v>6.6755674232309744E-4</v>
      </c>
      <c r="V855" s="382" t="str">
        <f>IF(H855="","",VALUE(IFERROR(CHOOSE(MATCH(H855,{0,1,2,3,4,5},0),2.5,3.5,4.5,5.5,6.5,7.5),"")))</f>
        <v/>
      </c>
      <c r="W855" s="382" t="str">
        <f>IF(AND(I855="YES",COUNTIFS(F$19:F855,F855,I$19:I855,"YES")=1),1,"")</f>
        <v/>
      </c>
      <c r="Z855" s="32"/>
    </row>
    <row r="856" spans="1:26" x14ac:dyDescent="0.2">
      <c r="A856" s="32" t="str">
        <f t="shared" si="26"/>
        <v xml:space="preserve"> UNIT </v>
      </c>
      <c r="B856" s="130">
        <v>838</v>
      </c>
      <c r="C856" s="197"/>
      <c r="D856" s="398"/>
      <c r="E856" s="398"/>
      <c r="F856" s="398"/>
      <c r="G856" s="399"/>
      <c r="H856" s="398"/>
      <c r="I856" s="400"/>
      <c r="J856" s="400"/>
      <c r="K856" s="401"/>
      <c r="L856" s="398"/>
      <c r="M856" s="398"/>
      <c r="N856" s="398"/>
      <c r="O856" s="402"/>
      <c r="P856" s="402"/>
      <c r="Q856" s="171" t="str">
        <f>Calculator!M840</f>
        <v/>
      </c>
      <c r="R856" s="340" t="str">
        <f t="shared" si="27"/>
        <v/>
      </c>
      <c r="S856" s="380" t="str" cm="1">
        <f t="array" ref="S856">_xlfn.IFS(Q856="YES",IF(G856&lt;=Calculator!AS840*97%,"",IF(G856&gt;=Calculator!AS840*97%,ROUNDUP(Calculator!AS840*97%,0),ROUNDUP(Calculator!AS840*97%,0))),Q856="NO","",Q856="NA","",Q856="","")</f>
        <v/>
      </c>
      <c r="T856" s="381" cm="1">
        <f t="array" ref="T856">IF(LEN(F856)=0,2,IF(SUMPRODUCT(($F$19:$F$1518=F856)*($C$19:$C$1518=C856))&gt;1, 1, 0))</f>
        <v>2</v>
      </c>
      <c r="U856" s="381">
        <f t="array" ref="U856">IFERROR(1/SUMPRODUCT(($F$19:$F$1518=F856)*($C$19:$C$1518=C856)), IF(LEN(F856)&gt;0, 1, ""))</f>
        <v>6.6755674232309744E-4</v>
      </c>
      <c r="V856" s="382" t="str">
        <f>IF(H856="","",VALUE(IFERROR(CHOOSE(MATCH(H856,{0,1,2,3,4,5},0),2.5,3.5,4.5,5.5,6.5,7.5),"")))</f>
        <v/>
      </c>
      <c r="W856" s="382" t="str">
        <f>IF(AND(I856="YES",COUNTIFS(F$19:F856,F856,I$19:I856,"YES")=1),1,"")</f>
        <v/>
      </c>
      <c r="Z856" s="32"/>
    </row>
    <row r="857" spans="1:26" x14ac:dyDescent="0.2">
      <c r="A857" s="32" t="str">
        <f t="shared" si="26"/>
        <v xml:space="preserve"> UNIT </v>
      </c>
      <c r="B857" s="130">
        <v>839</v>
      </c>
      <c r="C857" s="197"/>
      <c r="D857" s="398"/>
      <c r="E857" s="398"/>
      <c r="F857" s="398"/>
      <c r="G857" s="399"/>
      <c r="H857" s="398"/>
      <c r="I857" s="400"/>
      <c r="J857" s="400"/>
      <c r="K857" s="401"/>
      <c r="L857" s="398"/>
      <c r="M857" s="398"/>
      <c r="N857" s="398"/>
      <c r="O857" s="402"/>
      <c r="P857" s="402"/>
      <c r="Q857" s="171" t="str">
        <f>Calculator!M841</f>
        <v/>
      </c>
      <c r="R857" s="340" t="str">
        <f t="shared" si="27"/>
        <v/>
      </c>
      <c r="S857" s="380" t="str" cm="1">
        <f t="array" ref="S857">_xlfn.IFS(Q857="YES",IF(G857&lt;=Calculator!AS841*97%,"",IF(G857&gt;=Calculator!AS841*97%,ROUNDUP(Calculator!AS841*97%,0),ROUNDUP(Calculator!AS841*97%,0))),Q857="NO","",Q857="NA","",Q857="","")</f>
        <v/>
      </c>
      <c r="T857" s="381" cm="1">
        <f t="array" ref="T857">IF(LEN(F857)=0,2,IF(SUMPRODUCT(($F$19:$F$1518=F857)*($C$19:$C$1518=C857))&gt;1, 1, 0))</f>
        <v>2</v>
      </c>
      <c r="U857" s="381">
        <f t="array" ref="U857">IFERROR(1/SUMPRODUCT(($F$19:$F$1518=F857)*($C$19:$C$1518=C857)), IF(LEN(F857)&gt;0, 1, ""))</f>
        <v>6.6755674232309744E-4</v>
      </c>
      <c r="V857" s="382" t="str">
        <f>IF(H857="","",VALUE(IFERROR(CHOOSE(MATCH(H857,{0,1,2,3,4,5},0),2.5,3.5,4.5,5.5,6.5,7.5),"")))</f>
        <v/>
      </c>
      <c r="W857" s="382" t="str">
        <f>IF(AND(I857="YES",COUNTIFS(F$19:F857,F857,I$19:I857,"YES")=1),1,"")</f>
        <v/>
      </c>
      <c r="Z857" s="32"/>
    </row>
    <row r="858" spans="1:26" x14ac:dyDescent="0.2">
      <c r="A858" s="32" t="str">
        <f t="shared" si="26"/>
        <v xml:space="preserve"> UNIT </v>
      </c>
      <c r="B858" s="130">
        <v>840</v>
      </c>
      <c r="C858" s="197"/>
      <c r="D858" s="398"/>
      <c r="E858" s="398"/>
      <c r="F858" s="398"/>
      <c r="G858" s="399"/>
      <c r="H858" s="398"/>
      <c r="I858" s="400"/>
      <c r="J858" s="400"/>
      <c r="K858" s="401"/>
      <c r="L858" s="398"/>
      <c r="M858" s="398"/>
      <c r="N858" s="398"/>
      <c r="O858" s="402"/>
      <c r="P858" s="402"/>
      <c r="Q858" s="171" t="str">
        <f>Calculator!M842</f>
        <v/>
      </c>
      <c r="R858" s="340" t="str">
        <f t="shared" si="27"/>
        <v/>
      </c>
      <c r="S858" s="380" t="str" cm="1">
        <f t="array" ref="S858">_xlfn.IFS(Q858="YES",IF(G858&lt;=Calculator!AS842*97%,"",IF(G858&gt;=Calculator!AS842*97%,ROUNDUP(Calculator!AS842*97%,0),ROUNDUP(Calculator!AS842*97%,0))),Q858="NO","",Q858="NA","",Q858="","")</f>
        <v/>
      </c>
      <c r="T858" s="381" cm="1">
        <f t="array" ref="T858">IF(LEN(F858)=0,2,IF(SUMPRODUCT(($F$19:$F$1518=F858)*($C$19:$C$1518=C858))&gt;1, 1, 0))</f>
        <v>2</v>
      </c>
      <c r="U858" s="381">
        <f t="array" ref="U858">IFERROR(1/SUMPRODUCT(($F$19:$F$1518=F858)*($C$19:$C$1518=C858)), IF(LEN(F858)&gt;0, 1, ""))</f>
        <v>6.6755674232309744E-4</v>
      </c>
      <c r="V858" s="382" t="str">
        <f>IF(H858="","",VALUE(IFERROR(CHOOSE(MATCH(H858,{0,1,2,3,4,5},0),2.5,3.5,4.5,5.5,6.5,7.5),"")))</f>
        <v/>
      </c>
      <c r="W858" s="382" t="str">
        <f>IF(AND(I858="YES",COUNTIFS(F$19:F858,F858,I$19:I858,"YES")=1),1,"")</f>
        <v/>
      </c>
      <c r="Z858" s="32"/>
    </row>
    <row r="859" spans="1:26" x14ac:dyDescent="0.2">
      <c r="A859" s="32" t="str">
        <f t="shared" si="26"/>
        <v xml:space="preserve"> UNIT </v>
      </c>
      <c r="B859" s="130">
        <v>841</v>
      </c>
      <c r="C859" s="197"/>
      <c r="D859" s="398"/>
      <c r="E859" s="398"/>
      <c r="F859" s="398"/>
      <c r="G859" s="399"/>
      <c r="H859" s="398"/>
      <c r="I859" s="400"/>
      <c r="J859" s="400"/>
      <c r="K859" s="401"/>
      <c r="L859" s="398"/>
      <c r="M859" s="398"/>
      <c r="N859" s="398"/>
      <c r="O859" s="402"/>
      <c r="P859" s="402"/>
      <c r="Q859" s="171" t="str">
        <f>Calculator!M843</f>
        <v/>
      </c>
      <c r="R859" s="340" t="str">
        <f t="shared" si="27"/>
        <v/>
      </c>
      <c r="S859" s="380" t="str" cm="1">
        <f t="array" ref="S859">_xlfn.IFS(Q859="YES",IF(G859&lt;=Calculator!AS843*97%,"",IF(G859&gt;=Calculator!AS843*97%,ROUNDUP(Calculator!AS843*97%,0),ROUNDUP(Calculator!AS843*97%,0))),Q859="NO","",Q859="NA","",Q859="","")</f>
        <v/>
      </c>
      <c r="T859" s="381" cm="1">
        <f t="array" ref="T859">IF(LEN(F859)=0,2,IF(SUMPRODUCT(($F$19:$F$1518=F859)*($C$19:$C$1518=C859))&gt;1, 1, 0))</f>
        <v>2</v>
      </c>
      <c r="U859" s="381">
        <f t="array" ref="U859">IFERROR(1/SUMPRODUCT(($F$19:$F$1518=F859)*($C$19:$C$1518=C859)), IF(LEN(F859)&gt;0, 1, ""))</f>
        <v>6.6755674232309744E-4</v>
      </c>
      <c r="V859" s="382" t="str">
        <f>IF(H859="","",VALUE(IFERROR(CHOOSE(MATCH(H859,{0,1,2,3,4,5},0),2.5,3.5,4.5,5.5,6.5,7.5),"")))</f>
        <v/>
      </c>
      <c r="W859" s="382" t="str">
        <f>IF(AND(I859="YES",COUNTIFS(F$19:F859,F859,I$19:I859,"YES")=1),1,"")</f>
        <v/>
      </c>
      <c r="Z859" s="32"/>
    </row>
    <row r="860" spans="1:26" x14ac:dyDescent="0.2">
      <c r="A860" s="32" t="str">
        <f t="shared" si="26"/>
        <v xml:space="preserve"> UNIT </v>
      </c>
      <c r="B860" s="130">
        <v>842</v>
      </c>
      <c r="C860" s="197"/>
      <c r="D860" s="398"/>
      <c r="E860" s="398"/>
      <c r="F860" s="398"/>
      <c r="G860" s="399"/>
      <c r="H860" s="398"/>
      <c r="I860" s="400"/>
      <c r="J860" s="400"/>
      <c r="K860" s="401"/>
      <c r="L860" s="398"/>
      <c r="M860" s="398"/>
      <c r="N860" s="398"/>
      <c r="O860" s="402"/>
      <c r="P860" s="402"/>
      <c r="Q860" s="171" t="str">
        <f>Calculator!M844</f>
        <v/>
      </c>
      <c r="R860" s="340" t="str">
        <f t="shared" si="27"/>
        <v/>
      </c>
      <c r="S860" s="380" t="str" cm="1">
        <f t="array" ref="S860">_xlfn.IFS(Q860="YES",IF(G860&lt;=Calculator!AS844*97%,"",IF(G860&gt;=Calculator!AS844*97%,ROUNDUP(Calculator!AS844*97%,0),ROUNDUP(Calculator!AS844*97%,0))),Q860="NO","",Q860="NA","",Q860="","")</f>
        <v/>
      </c>
      <c r="T860" s="381" cm="1">
        <f t="array" ref="T860">IF(LEN(F860)=0,2,IF(SUMPRODUCT(($F$19:$F$1518=F860)*($C$19:$C$1518=C860))&gt;1, 1, 0))</f>
        <v>2</v>
      </c>
      <c r="U860" s="381">
        <f t="array" ref="U860">IFERROR(1/SUMPRODUCT(($F$19:$F$1518=F860)*($C$19:$C$1518=C860)), IF(LEN(F860)&gt;0, 1, ""))</f>
        <v>6.6755674232309744E-4</v>
      </c>
      <c r="V860" s="382" t="str">
        <f>IF(H860="","",VALUE(IFERROR(CHOOSE(MATCH(H860,{0,1,2,3,4,5},0),2.5,3.5,4.5,5.5,6.5,7.5),"")))</f>
        <v/>
      </c>
      <c r="W860" s="382" t="str">
        <f>IF(AND(I860="YES",COUNTIFS(F$19:F860,F860,I$19:I860,"YES")=1),1,"")</f>
        <v/>
      </c>
      <c r="Z860" s="32"/>
    </row>
    <row r="861" spans="1:26" x14ac:dyDescent="0.2">
      <c r="A861" s="32" t="str">
        <f t="shared" si="26"/>
        <v xml:space="preserve"> UNIT </v>
      </c>
      <c r="B861" s="130">
        <v>843</v>
      </c>
      <c r="C861" s="197"/>
      <c r="D861" s="398"/>
      <c r="E861" s="398"/>
      <c r="F861" s="398"/>
      <c r="G861" s="399"/>
      <c r="H861" s="398"/>
      <c r="I861" s="400"/>
      <c r="J861" s="400"/>
      <c r="K861" s="401"/>
      <c r="L861" s="398"/>
      <c r="M861" s="398"/>
      <c r="N861" s="398"/>
      <c r="O861" s="402"/>
      <c r="P861" s="402"/>
      <c r="Q861" s="171" t="str">
        <f>Calculator!M845</f>
        <v/>
      </c>
      <c r="R861" s="340" t="str">
        <f t="shared" si="27"/>
        <v/>
      </c>
      <c r="S861" s="380" t="str" cm="1">
        <f t="array" ref="S861">_xlfn.IFS(Q861="YES",IF(G861&lt;=Calculator!AS845*97%,"",IF(G861&gt;=Calculator!AS845*97%,ROUNDUP(Calculator!AS845*97%,0),ROUNDUP(Calculator!AS845*97%,0))),Q861="NO","",Q861="NA","",Q861="","")</f>
        <v/>
      </c>
      <c r="T861" s="381" cm="1">
        <f t="array" ref="T861">IF(LEN(F861)=0,2,IF(SUMPRODUCT(($F$19:$F$1518=F861)*($C$19:$C$1518=C861))&gt;1, 1, 0))</f>
        <v>2</v>
      </c>
      <c r="U861" s="381">
        <f t="array" ref="U861">IFERROR(1/SUMPRODUCT(($F$19:$F$1518=F861)*($C$19:$C$1518=C861)), IF(LEN(F861)&gt;0, 1, ""))</f>
        <v>6.6755674232309744E-4</v>
      </c>
      <c r="V861" s="382" t="str">
        <f>IF(H861="","",VALUE(IFERROR(CHOOSE(MATCH(H861,{0,1,2,3,4,5},0),2.5,3.5,4.5,5.5,6.5,7.5),"")))</f>
        <v/>
      </c>
      <c r="W861" s="382" t="str">
        <f>IF(AND(I861="YES",COUNTIFS(F$19:F861,F861,I$19:I861,"YES")=1),1,"")</f>
        <v/>
      </c>
      <c r="Z861" s="32"/>
    </row>
    <row r="862" spans="1:26" x14ac:dyDescent="0.2">
      <c r="A862" s="32" t="str">
        <f t="shared" si="26"/>
        <v xml:space="preserve"> UNIT </v>
      </c>
      <c r="B862" s="130">
        <v>844</v>
      </c>
      <c r="C862" s="197"/>
      <c r="D862" s="398"/>
      <c r="E862" s="398"/>
      <c r="F862" s="398"/>
      <c r="G862" s="399"/>
      <c r="H862" s="398"/>
      <c r="I862" s="400"/>
      <c r="J862" s="400"/>
      <c r="K862" s="401"/>
      <c r="L862" s="398"/>
      <c r="M862" s="398"/>
      <c r="N862" s="398"/>
      <c r="O862" s="402"/>
      <c r="P862" s="402"/>
      <c r="Q862" s="171" t="str">
        <f>Calculator!M846</f>
        <v/>
      </c>
      <c r="R862" s="340" t="str">
        <f t="shared" si="27"/>
        <v/>
      </c>
      <c r="S862" s="380" t="str" cm="1">
        <f t="array" ref="S862">_xlfn.IFS(Q862="YES",IF(G862&lt;=Calculator!AS846*97%,"",IF(G862&gt;=Calculator!AS846*97%,ROUNDUP(Calculator!AS846*97%,0),ROUNDUP(Calculator!AS846*97%,0))),Q862="NO","",Q862="NA","",Q862="","")</f>
        <v/>
      </c>
      <c r="T862" s="381" cm="1">
        <f t="array" ref="T862">IF(LEN(F862)=0,2,IF(SUMPRODUCT(($F$19:$F$1518=F862)*($C$19:$C$1518=C862))&gt;1, 1, 0))</f>
        <v>2</v>
      </c>
      <c r="U862" s="381">
        <f t="array" ref="U862">IFERROR(1/SUMPRODUCT(($F$19:$F$1518=F862)*($C$19:$C$1518=C862)), IF(LEN(F862)&gt;0, 1, ""))</f>
        <v>6.6755674232309744E-4</v>
      </c>
      <c r="V862" s="382" t="str">
        <f>IF(H862="","",VALUE(IFERROR(CHOOSE(MATCH(H862,{0,1,2,3,4,5},0),2.5,3.5,4.5,5.5,6.5,7.5),"")))</f>
        <v/>
      </c>
      <c r="W862" s="382" t="str">
        <f>IF(AND(I862="YES",COUNTIFS(F$19:F862,F862,I$19:I862,"YES")=1),1,"")</f>
        <v/>
      </c>
      <c r="Z862" s="32"/>
    </row>
    <row r="863" spans="1:26" x14ac:dyDescent="0.2">
      <c r="A863" s="32" t="str">
        <f t="shared" si="26"/>
        <v xml:space="preserve"> UNIT </v>
      </c>
      <c r="B863" s="130">
        <v>845</v>
      </c>
      <c r="C863" s="197"/>
      <c r="D863" s="398"/>
      <c r="E863" s="398"/>
      <c r="F863" s="398"/>
      <c r="G863" s="399"/>
      <c r="H863" s="398"/>
      <c r="I863" s="400"/>
      <c r="J863" s="400"/>
      <c r="K863" s="401"/>
      <c r="L863" s="398"/>
      <c r="M863" s="398"/>
      <c r="N863" s="398"/>
      <c r="O863" s="402"/>
      <c r="P863" s="402"/>
      <c r="Q863" s="171" t="str">
        <f>Calculator!M847</f>
        <v/>
      </c>
      <c r="R863" s="340" t="str">
        <f t="shared" si="27"/>
        <v/>
      </c>
      <c r="S863" s="380" t="str" cm="1">
        <f t="array" ref="S863">_xlfn.IFS(Q863="YES",IF(G863&lt;=Calculator!AS847*97%,"",IF(G863&gt;=Calculator!AS847*97%,ROUNDUP(Calculator!AS847*97%,0),ROUNDUP(Calculator!AS847*97%,0))),Q863="NO","",Q863="NA","",Q863="","")</f>
        <v/>
      </c>
      <c r="T863" s="381" cm="1">
        <f t="array" ref="T863">IF(LEN(F863)=0,2,IF(SUMPRODUCT(($F$19:$F$1518=F863)*($C$19:$C$1518=C863))&gt;1, 1, 0))</f>
        <v>2</v>
      </c>
      <c r="U863" s="381">
        <f t="array" ref="U863">IFERROR(1/SUMPRODUCT(($F$19:$F$1518=F863)*($C$19:$C$1518=C863)), IF(LEN(F863)&gt;0, 1, ""))</f>
        <v>6.6755674232309744E-4</v>
      </c>
      <c r="V863" s="382" t="str">
        <f>IF(H863="","",VALUE(IFERROR(CHOOSE(MATCH(H863,{0,1,2,3,4,5},0),2.5,3.5,4.5,5.5,6.5,7.5),"")))</f>
        <v/>
      </c>
      <c r="W863" s="382" t="str">
        <f>IF(AND(I863="YES",COUNTIFS(F$19:F863,F863,I$19:I863,"YES")=1),1,"")</f>
        <v/>
      </c>
      <c r="Z863" s="32"/>
    </row>
    <row r="864" spans="1:26" x14ac:dyDescent="0.2">
      <c r="A864" s="32" t="str">
        <f t="shared" si="26"/>
        <v xml:space="preserve"> UNIT </v>
      </c>
      <c r="B864" s="130">
        <v>846</v>
      </c>
      <c r="C864" s="197"/>
      <c r="D864" s="398"/>
      <c r="E864" s="398"/>
      <c r="F864" s="398"/>
      <c r="G864" s="399"/>
      <c r="H864" s="398"/>
      <c r="I864" s="400"/>
      <c r="J864" s="400"/>
      <c r="K864" s="401"/>
      <c r="L864" s="398"/>
      <c r="M864" s="398"/>
      <c r="N864" s="398"/>
      <c r="O864" s="402"/>
      <c r="P864" s="402"/>
      <c r="Q864" s="171" t="str">
        <f>Calculator!M848</f>
        <v/>
      </c>
      <c r="R864" s="340" t="str">
        <f t="shared" si="27"/>
        <v/>
      </c>
      <c r="S864" s="380" t="str" cm="1">
        <f t="array" ref="S864">_xlfn.IFS(Q864="YES",IF(G864&lt;=Calculator!AS848*97%,"",IF(G864&gt;=Calculator!AS848*97%,ROUNDUP(Calculator!AS848*97%,0),ROUNDUP(Calculator!AS848*97%,0))),Q864="NO","",Q864="NA","",Q864="","")</f>
        <v/>
      </c>
      <c r="T864" s="381" cm="1">
        <f t="array" ref="T864">IF(LEN(F864)=0,2,IF(SUMPRODUCT(($F$19:$F$1518=F864)*($C$19:$C$1518=C864))&gt;1, 1, 0))</f>
        <v>2</v>
      </c>
      <c r="U864" s="381">
        <f t="array" ref="U864">IFERROR(1/SUMPRODUCT(($F$19:$F$1518=F864)*($C$19:$C$1518=C864)), IF(LEN(F864)&gt;0, 1, ""))</f>
        <v>6.6755674232309744E-4</v>
      </c>
      <c r="V864" s="382" t="str">
        <f>IF(H864="","",VALUE(IFERROR(CHOOSE(MATCH(H864,{0,1,2,3,4,5},0),2.5,3.5,4.5,5.5,6.5,7.5),"")))</f>
        <v/>
      </c>
      <c r="W864" s="382" t="str">
        <f>IF(AND(I864="YES",COUNTIFS(F$19:F864,F864,I$19:I864,"YES")=1),1,"")</f>
        <v/>
      </c>
      <c r="Z864" s="32"/>
    </row>
    <row r="865" spans="1:26" x14ac:dyDescent="0.2">
      <c r="A865" s="32" t="str">
        <f t="shared" si="26"/>
        <v xml:space="preserve"> UNIT </v>
      </c>
      <c r="B865" s="130">
        <v>847</v>
      </c>
      <c r="C865" s="197"/>
      <c r="D865" s="398"/>
      <c r="E865" s="398"/>
      <c r="F865" s="398"/>
      <c r="G865" s="399"/>
      <c r="H865" s="398"/>
      <c r="I865" s="400"/>
      <c r="J865" s="400"/>
      <c r="K865" s="401"/>
      <c r="L865" s="398"/>
      <c r="M865" s="398"/>
      <c r="N865" s="398"/>
      <c r="O865" s="402"/>
      <c r="P865" s="402"/>
      <c r="Q865" s="171" t="str">
        <f>Calculator!M849</f>
        <v/>
      </c>
      <c r="R865" s="340" t="str">
        <f t="shared" si="27"/>
        <v/>
      </c>
      <c r="S865" s="380" t="str" cm="1">
        <f t="array" ref="S865">_xlfn.IFS(Q865="YES",IF(G865&lt;=Calculator!AS849*97%,"",IF(G865&gt;=Calculator!AS849*97%,ROUNDUP(Calculator!AS849*97%,0),ROUNDUP(Calculator!AS849*97%,0))),Q865="NO","",Q865="NA","",Q865="","")</f>
        <v/>
      </c>
      <c r="T865" s="381" cm="1">
        <f t="array" ref="T865">IF(LEN(F865)=0,2,IF(SUMPRODUCT(($F$19:$F$1518=F865)*($C$19:$C$1518=C865))&gt;1, 1, 0))</f>
        <v>2</v>
      </c>
      <c r="U865" s="381">
        <f t="array" ref="U865">IFERROR(1/SUMPRODUCT(($F$19:$F$1518=F865)*($C$19:$C$1518=C865)), IF(LEN(F865)&gt;0, 1, ""))</f>
        <v>6.6755674232309744E-4</v>
      </c>
      <c r="V865" s="382" t="str">
        <f>IF(H865="","",VALUE(IFERROR(CHOOSE(MATCH(H865,{0,1,2,3,4,5},0),2.5,3.5,4.5,5.5,6.5,7.5),"")))</f>
        <v/>
      </c>
      <c r="W865" s="382" t="str">
        <f>IF(AND(I865="YES",COUNTIFS(F$19:F865,F865,I$19:I865,"YES")=1),1,"")</f>
        <v/>
      </c>
      <c r="Z865" s="32"/>
    </row>
    <row r="866" spans="1:26" x14ac:dyDescent="0.2">
      <c r="A866" s="32" t="str">
        <f t="shared" si="26"/>
        <v xml:space="preserve"> UNIT </v>
      </c>
      <c r="B866" s="130">
        <v>848</v>
      </c>
      <c r="C866" s="197"/>
      <c r="D866" s="398"/>
      <c r="E866" s="398"/>
      <c r="F866" s="398"/>
      <c r="G866" s="399"/>
      <c r="H866" s="398"/>
      <c r="I866" s="400"/>
      <c r="J866" s="400"/>
      <c r="K866" s="401"/>
      <c r="L866" s="398"/>
      <c r="M866" s="398"/>
      <c r="N866" s="398"/>
      <c r="O866" s="402"/>
      <c r="P866" s="402"/>
      <c r="Q866" s="171" t="str">
        <f>Calculator!M850</f>
        <v/>
      </c>
      <c r="R866" s="340" t="str">
        <f t="shared" si="27"/>
        <v/>
      </c>
      <c r="S866" s="380" t="str" cm="1">
        <f t="array" ref="S866">_xlfn.IFS(Q866="YES",IF(G866&lt;=Calculator!AS850*97%,"",IF(G866&gt;=Calculator!AS850*97%,ROUNDUP(Calculator!AS850*97%,0),ROUNDUP(Calculator!AS850*97%,0))),Q866="NO","",Q866="NA","",Q866="","")</f>
        <v/>
      </c>
      <c r="T866" s="381" cm="1">
        <f t="array" ref="T866">IF(LEN(F866)=0,2,IF(SUMPRODUCT(($F$19:$F$1518=F866)*($C$19:$C$1518=C866))&gt;1, 1, 0))</f>
        <v>2</v>
      </c>
      <c r="U866" s="381">
        <f t="array" ref="U866">IFERROR(1/SUMPRODUCT(($F$19:$F$1518=F866)*($C$19:$C$1518=C866)), IF(LEN(F866)&gt;0, 1, ""))</f>
        <v>6.6755674232309744E-4</v>
      </c>
      <c r="V866" s="382" t="str">
        <f>IF(H866="","",VALUE(IFERROR(CHOOSE(MATCH(H866,{0,1,2,3,4,5},0),2.5,3.5,4.5,5.5,6.5,7.5),"")))</f>
        <v/>
      </c>
      <c r="W866" s="382" t="str">
        <f>IF(AND(I866="YES",COUNTIFS(F$19:F866,F866,I$19:I866,"YES")=1),1,"")</f>
        <v/>
      </c>
      <c r="Z866" s="32"/>
    </row>
    <row r="867" spans="1:26" x14ac:dyDescent="0.2">
      <c r="A867" s="32" t="str">
        <f t="shared" si="26"/>
        <v xml:space="preserve"> UNIT </v>
      </c>
      <c r="B867" s="130">
        <v>849</v>
      </c>
      <c r="C867" s="197"/>
      <c r="D867" s="398"/>
      <c r="E867" s="398"/>
      <c r="F867" s="398"/>
      <c r="G867" s="399"/>
      <c r="H867" s="398"/>
      <c r="I867" s="400"/>
      <c r="J867" s="400"/>
      <c r="K867" s="401"/>
      <c r="L867" s="398"/>
      <c r="M867" s="398"/>
      <c r="N867" s="398"/>
      <c r="O867" s="402"/>
      <c r="P867" s="402"/>
      <c r="Q867" s="171" t="str">
        <f>Calculator!M851</f>
        <v/>
      </c>
      <c r="R867" s="340" t="str">
        <f t="shared" si="27"/>
        <v/>
      </c>
      <c r="S867" s="380" t="str" cm="1">
        <f t="array" ref="S867">_xlfn.IFS(Q867="YES",IF(G867&lt;=Calculator!AS851*97%,"",IF(G867&gt;=Calculator!AS851*97%,ROUNDUP(Calculator!AS851*97%,0),ROUNDUP(Calculator!AS851*97%,0))),Q867="NO","",Q867="NA","",Q867="","")</f>
        <v/>
      </c>
      <c r="T867" s="381" cm="1">
        <f t="array" ref="T867">IF(LEN(F867)=0,2,IF(SUMPRODUCT(($F$19:$F$1518=F867)*($C$19:$C$1518=C867))&gt;1, 1, 0))</f>
        <v>2</v>
      </c>
      <c r="U867" s="381">
        <f t="array" ref="U867">IFERROR(1/SUMPRODUCT(($F$19:$F$1518=F867)*($C$19:$C$1518=C867)), IF(LEN(F867)&gt;0, 1, ""))</f>
        <v>6.6755674232309744E-4</v>
      </c>
      <c r="V867" s="382" t="str">
        <f>IF(H867="","",VALUE(IFERROR(CHOOSE(MATCH(H867,{0,1,2,3,4,5},0),2.5,3.5,4.5,5.5,6.5,7.5),"")))</f>
        <v/>
      </c>
      <c r="W867" s="382" t="str">
        <f>IF(AND(I867="YES",COUNTIFS(F$19:F867,F867,I$19:I867,"YES")=1),1,"")</f>
        <v/>
      </c>
      <c r="Z867" s="32"/>
    </row>
    <row r="868" spans="1:26" x14ac:dyDescent="0.2">
      <c r="A868" s="32" t="str">
        <f t="shared" si="26"/>
        <v xml:space="preserve"> UNIT </v>
      </c>
      <c r="B868" s="130">
        <v>850</v>
      </c>
      <c r="C868" s="197"/>
      <c r="D868" s="398"/>
      <c r="E868" s="398"/>
      <c r="F868" s="398"/>
      <c r="G868" s="399"/>
      <c r="H868" s="398"/>
      <c r="I868" s="400"/>
      <c r="J868" s="400"/>
      <c r="K868" s="401"/>
      <c r="L868" s="398"/>
      <c r="M868" s="398"/>
      <c r="N868" s="398"/>
      <c r="O868" s="402"/>
      <c r="P868" s="402"/>
      <c r="Q868" s="171" t="str">
        <f>Calculator!M852</f>
        <v/>
      </c>
      <c r="R868" s="340" t="str">
        <f t="shared" si="27"/>
        <v/>
      </c>
      <c r="S868" s="380" t="str" cm="1">
        <f t="array" ref="S868">_xlfn.IFS(Q868="YES",IF(G868&lt;=Calculator!AS852*97%,"",IF(G868&gt;=Calculator!AS852*97%,ROUNDUP(Calculator!AS852*97%,0),ROUNDUP(Calculator!AS852*97%,0))),Q868="NO","",Q868="NA","",Q868="","")</f>
        <v/>
      </c>
      <c r="T868" s="381" cm="1">
        <f t="array" ref="T868">IF(LEN(F868)=0,2,IF(SUMPRODUCT(($F$19:$F$1518=F868)*($C$19:$C$1518=C868))&gt;1, 1, 0))</f>
        <v>2</v>
      </c>
      <c r="U868" s="381">
        <f t="array" ref="U868">IFERROR(1/SUMPRODUCT(($F$19:$F$1518=F868)*($C$19:$C$1518=C868)), IF(LEN(F868)&gt;0, 1, ""))</f>
        <v>6.6755674232309744E-4</v>
      </c>
      <c r="V868" s="382" t="str">
        <f>IF(H868="","",VALUE(IFERROR(CHOOSE(MATCH(H868,{0,1,2,3,4,5},0),2.5,3.5,4.5,5.5,6.5,7.5),"")))</f>
        <v/>
      </c>
      <c r="W868" s="382" t="str">
        <f>IF(AND(I868="YES",COUNTIFS(F$19:F868,F868,I$19:I868,"YES")=1),1,"")</f>
        <v/>
      </c>
      <c r="Z868" s="32"/>
    </row>
    <row r="869" spans="1:26" x14ac:dyDescent="0.2">
      <c r="A869" s="32" t="str">
        <f t="shared" si="26"/>
        <v xml:space="preserve"> UNIT </v>
      </c>
      <c r="B869" s="130">
        <v>851</v>
      </c>
      <c r="C869" s="197"/>
      <c r="D869" s="398"/>
      <c r="E869" s="398"/>
      <c r="F869" s="398"/>
      <c r="G869" s="399"/>
      <c r="H869" s="398"/>
      <c r="I869" s="400"/>
      <c r="J869" s="400"/>
      <c r="K869" s="401"/>
      <c r="L869" s="398"/>
      <c r="M869" s="398"/>
      <c r="N869" s="398"/>
      <c r="O869" s="402"/>
      <c r="P869" s="402"/>
      <c r="Q869" s="171" t="str">
        <f>Calculator!M853</f>
        <v/>
      </c>
      <c r="R869" s="340" t="str">
        <f t="shared" si="27"/>
        <v/>
      </c>
      <c r="S869" s="380" t="str" cm="1">
        <f t="array" ref="S869">_xlfn.IFS(Q869="YES",IF(G869&lt;=Calculator!AS853*97%,"",IF(G869&gt;=Calculator!AS853*97%,ROUNDUP(Calculator!AS853*97%,0),ROUNDUP(Calculator!AS853*97%,0))),Q869="NO","",Q869="NA","",Q869="","")</f>
        <v/>
      </c>
      <c r="T869" s="381" cm="1">
        <f t="array" ref="T869">IF(LEN(F869)=0,2,IF(SUMPRODUCT(($F$19:$F$1518=F869)*($C$19:$C$1518=C869))&gt;1, 1, 0))</f>
        <v>2</v>
      </c>
      <c r="U869" s="381">
        <f t="array" ref="U869">IFERROR(1/SUMPRODUCT(($F$19:$F$1518=F869)*($C$19:$C$1518=C869)), IF(LEN(F869)&gt;0, 1, ""))</f>
        <v>6.6755674232309744E-4</v>
      </c>
      <c r="V869" s="382" t="str">
        <f>IF(H869="","",VALUE(IFERROR(CHOOSE(MATCH(H869,{0,1,2,3,4,5},0),2.5,3.5,4.5,5.5,6.5,7.5),"")))</f>
        <v/>
      </c>
      <c r="W869" s="382" t="str">
        <f>IF(AND(I869="YES",COUNTIFS(F$19:F869,F869,I$19:I869,"YES")=1),1,"")</f>
        <v/>
      </c>
      <c r="Z869" s="32"/>
    </row>
    <row r="870" spans="1:26" x14ac:dyDescent="0.2">
      <c r="A870" s="32" t="str">
        <f t="shared" si="26"/>
        <v xml:space="preserve"> UNIT </v>
      </c>
      <c r="B870" s="130">
        <v>852</v>
      </c>
      <c r="C870" s="197"/>
      <c r="D870" s="398"/>
      <c r="E870" s="398"/>
      <c r="F870" s="398"/>
      <c r="G870" s="399"/>
      <c r="H870" s="398"/>
      <c r="I870" s="400"/>
      <c r="J870" s="400"/>
      <c r="K870" s="401"/>
      <c r="L870" s="398"/>
      <c r="M870" s="398"/>
      <c r="N870" s="398"/>
      <c r="O870" s="402"/>
      <c r="P870" s="402"/>
      <c r="Q870" s="171" t="str">
        <f>Calculator!M854</f>
        <v/>
      </c>
      <c r="R870" s="340" t="str">
        <f t="shared" si="27"/>
        <v/>
      </c>
      <c r="S870" s="380" t="str" cm="1">
        <f t="array" ref="S870">_xlfn.IFS(Q870="YES",IF(G870&lt;=Calculator!AS854*97%,"",IF(G870&gt;=Calculator!AS854*97%,ROUNDUP(Calculator!AS854*97%,0),ROUNDUP(Calculator!AS854*97%,0))),Q870="NO","",Q870="NA","",Q870="","")</f>
        <v/>
      </c>
      <c r="T870" s="381" cm="1">
        <f t="array" ref="T870">IF(LEN(F870)=0,2,IF(SUMPRODUCT(($F$19:$F$1518=F870)*($C$19:$C$1518=C870))&gt;1, 1, 0))</f>
        <v>2</v>
      </c>
      <c r="U870" s="381">
        <f t="array" ref="U870">IFERROR(1/SUMPRODUCT(($F$19:$F$1518=F870)*($C$19:$C$1518=C870)), IF(LEN(F870)&gt;0, 1, ""))</f>
        <v>6.6755674232309744E-4</v>
      </c>
      <c r="V870" s="382" t="str">
        <f>IF(H870="","",VALUE(IFERROR(CHOOSE(MATCH(H870,{0,1,2,3,4,5},0),2.5,3.5,4.5,5.5,6.5,7.5),"")))</f>
        <v/>
      </c>
      <c r="W870" s="382" t="str">
        <f>IF(AND(I870="YES",COUNTIFS(F$19:F870,F870,I$19:I870,"YES")=1),1,"")</f>
        <v/>
      </c>
      <c r="Z870" s="32"/>
    </row>
    <row r="871" spans="1:26" x14ac:dyDescent="0.2">
      <c r="A871" s="32" t="str">
        <f t="shared" si="26"/>
        <v xml:space="preserve"> UNIT </v>
      </c>
      <c r="B871" s="130">
        <v>853</v>
      </c>
      <c r="C871" s="197"/>
      <c r="D871" s="398"/>
      <c r="E871" s="398"/>
      <c r="F871" s="398"/>
      <c r="G871" s="399"/>
      <c r="H871" s="398"/>
      <c r="I871" s="400"/>
      <c r="J871" s="400"/>
      <c r="K871" s="401"/>
      <c r="L871" s="398"/>
      <c r="M871" s="398"/>
      <c r="N871" s="398"/>
      <c r="O871" s="402"/>
      <c r="P871" s="402"/>
      <c r="Q871" s="171" t="str">
        <f>Calculator!M855</f>
        <v/>
      </c>
      <c r="R871" s="340" t="str">
        <f t="shared" si="27"/>
        <v/>
      </c>
      <c r="S871" s="380" t="str" cm="1">
        <f t="array" ref="S871">_xlfn.IFS(Q871="YES",IF(G871&lt;=Calculator!AS855*97%,"",IF(G871&gt;=Calculator!AS855*97%,ROUNDUP(Calculator!AS855*97%,0),ROUNDUP(Calculator!AS855*97%,0))),Q871="NO","",Q871="NA","",Q871="","")</f>
        <v/>
      </c>
      <c r="T871" s="381" cm="1">
        <f t="array" ref="T871">IF(LEN(F871)=0,2,IF(SUMPRODUCT(($F$19:$F$1518=F871)*($C$19:$C$1518=C871))&gt;1, 1, 0))</f>
        <v>2</v>
      </c>
      <c r="U871" s="381">
        <f t="array" ref="U871">IFERROR(1/SUMPRODUCT(($F$19:$F$1518=F871)*($C$19:$C$1518=C871)), IF(LEN(F871)&gt;0, 1, ""))</f>
        <v>6.6755674232309744E-4</v>
      </c>
      <c r="V871" s="382" t="str">
        <f>IF(H871="","",VALUE(IFERROR(CHOOSE(MATCH(H871,{0,1,2,3,4,5},0),2.5,3.5,4.5,5.5,6.5,7.5),"")))</f>
        <v/>
      </c>
      <c r="W871" s="382" t="str">
        <f>IF(AND(I871="YES",COUNTIFS(F$19:F871,F871,I$19:I871,"YES")=1),1,"")</f>
        <v/>
      </c>
      <c r="Z871" s="32"/>
    </row>
    <row r="872" spans="1:26" x14ac:dyDescent="0.2">
      <c r="A872" s="32" t="str">
        <f t="shared" si="26"/>
        <v xml:space="preserve"> UNIT </v>
      </c>
      <c r="B872" s="130">
        <v>854</v>
      </c>
      <c r="C872" s="197"/>
      <c r="D872" s="398"/>
      <c r="E872" s="398"/>
      <c r="F872" s="398"/>
      <c r="G872" s="399"/>
      <c r="H872" s="398"/>
      <c r="I872" s="400"/>
      <c r="J872" s="400"/>
      <c r="K872" s="401"/>
      <c r="L872" s="398"/>
      <c r="M872" s="398"/>
      <c r="N872" s="398"/>
      <c r="O872" s="402"/>
      <c r="P872" s="402"/>
      <c r="Q872" s="171" t="str">
        <f>Calculator!M856</f>
        <v/>
      </c>
      <c r="R872" s="340" t="str">
        <f t="shared" si="27"/>
        <v/>
      </c>
      <c r="S872" s="380" t="str" cm="1">
        <f t="array" ref="S872">_xlfn.IFS(Q872="YES",IF(G872&lt;=Calculator!AS856*97%,"",IF(G872&gt;=Calculator!AS856*97%,ROUNDUP(Calculator!AS856*97%,0),ROUNDUP(Calculator!AS856*97%,0))),Q872="NO","",Q872="NA","",Q872="","")</f>
        <v/>
      </c>
      <c r="T872" s="381" cm="1">
        <f t="array" ref="T872">IF(LEN(F872)=0,2,IF(SUMPRODUCT(($F$19:$F$1518=F872)*($C$19:$C$1518=C872))&gt;1, 1, 0))</f>
        <v>2</v>
      </c>
      <c r="U872" s="381">
        <f t="array" ref="U872">IFERROR(1/SUMPRODUCT(($F$19:$F$1518=F872)*($C$19:$C$1518=C872)), IF(LEN(F872)&gt;0, 1, ""))</f>
        <v>6.6755674232309744E-4</v>
      </c>
      <c r="V872" s="382" t="str">
        <f>IF(H872="","",VALUE(IFERROR(CHOOSE(MATCH(H872,{0,1,2,3,4,5},0),2.5,3.5,4.5,5.5,6.5,7.5),"")))</f>
        <v/>
      </c>
      <c r="W872" s="382" t="str">
        <f>IF(AND(I872="YES",COUNTIFS(F$19:F872,F872,I$19:I872,"YES")=1),1,"")</f>
        <v/>
      </c>
      <c r="Z872" s="32"/>
    </row>
    <row r="873" spans="1:26" x14ac:dyDescent="0.2">
      <c r="A873" s="32" t="str">
        <f t="shared" si="26"/>
        <v xml:space="preserve"> UNIT </v>
      </c>
      <c r="B873" s="130">
        <v>855</v>
      </c>
      <c r="C873" s="197"/>
      <c r="D873" s="398"/>
      <c r="E873" s="398"/>
      <c r="F873" s="398"/>
      <c r="G873" s="399"/>
      <c r="H873" s="398"/>
      <c r="I873" s="400"/>
      <c r="J873" s="400"/>
      <c r="K873" s="401"/>
      <c r="L873" s="398"/>
      <c r="M873" s="398"/>
      <c r="N873" s="398"/>
      <c r="O873" s="402"/>
      <c r="P873" s="402"/>
      <c r="Q873" s="171" t="str">
        <f>Calculator!M857</f>
        <v/>
      </c>
      <c r="R873" s="340" t="str">
        <f t="shared" si="27"/>
        <v/>
      </c>
      <c r="S873" s="380" t="str" cm="1">
        <f t="array" ref="S873">_xlfn.IFS(Q873="YES",IF(G873&lt;=Calculator!AS857*97%,"",IF(G873&gt;=Calculator!AS857*97%,ROUNDUP(Calculator!AS857*97%,0),ROUNDUP(Calculator!AS857*97%,0))),Q873="NO","",Q873="NA","",Q873="","")</f>
        <v/>
      </c>
      <c r="T873" s="381" cm="1">
        <f t="array" ref="T873">IF(LEN(F873)=0,2,IF(SUMPRODUCT(($F$19:$F$1518=F873)*($C$19:$C$1518=C873))&gt;1, 1, 0))</f>
        <v>2</v>
      </c>
      <c r="U873" s="381">
        <f t="array" ref="U873">IFERROR(1/SUMPRODUCT(($F$19:$F$1518=F873)*($C$19:$C$1518=C873)), IF(LEN(F873)&gt;0, 1, ""))</f>
        <v>6.6755674232309744E-4</v>
      </c>
      <c r="V873" s="382" t="str">
        <f>IF(H873="","",VALUE(IFERROR(CHOOSE(MATCH(H873,{0,1,2,3,4,5},0),2.5,3.5,4.5,5.5,6.5,7.5),"")))</f>
        <v/>
      </c>
      <c r="W873" s="382" t="str">
        <f>IF(AND(I873="YES",COUNTIFS(F$19:F873,F873,I$19:I873,"YES")=1),1,"")</f>
        <v/>
      </c>
      <c r="Z873" s="32"/>
    </row>
    <row r="874" spans="1:26" x14ac:dyDescent="0.2">
      <c r="A874" s="32" t="str">
        <f t="shared" si="26"/>
        <v xml:space="preserve"> UNIT </v>
      </c>
      <c r="B874" s="130">
        <v>856</v>
      </c>
      <c r="C874" s="197"/>
      <c r="D874" s="398"/>
      <c r="E874" s="398"/>
      <c r="F874" s="398"/>
      <c r="G874" s="399"/>
      <c r="H874" s="398"/>
      <c r="I874" s="400"/>
      <c r="J874" s="400"/>
      <c r="K874" s="401"/>
      <c r="L874" s="398"/>
      <c r="M874" s="398"/>
      <c r="N874" s="398"/>
      <c r="O874" s="402"/>
      <c r="P874" s="402"/>
      <c r="Q874" s="171" t="str">
        <f>Calculator!M858</f>
        <v/>
      </c>
      <c r="R874" s="340" t="str">
        <f t="shared" si="27"/>
        <v/>
      </c>
      <c r="S874" s="380" t="str" cm="1">
        <f t="array" ref="S874">_xlfn.IFS(Q874="YES",IF(G874&lt;=Calculator!AS858*97%,"",IF(G874&gt;=Calculator!AS858*97%,ROUNDUP(Calculator!AS858*97%,0),ROUNDUP(Calculator!AS858*97%,0))),Q874="NO","",Q874="NA","",Q874="","")</f>
        <v/>
      </c>
      <c r="T874" s="381" cm="1">
        <f t="array" ref="T874">IF(LEN(F874)=0,2,IF(SUMPRODUCT(($F$19:$F$1518=F874)*($C$19:$C$1518=C874))&gt;1, 1, 0))</f>
        <v>2</v>
      </c>
      <c r="U874" s="381">
        <f t="array" ref="U874">IFERROR(1/SUMPRODUCT(($F$19:$F$1518=F874)*($C$19:$C$1518=C874)), IF(LEN(F874)&gt;0, 1, ""))</f>
        <v>6.6755674232309744E-4</v>
      </c>
      <c r="V874" s="382" t="str">
        <f>IF(H874="","",VALUE(IFERROR(CHOOSE(MATCH(H874,{0,1,2,3,4,5},0),2.5,3.5,4.5,5.5,6.5,7.5),"")))</f>
        <v/>
      </c>
      <c r="W874" s="382" t="str">
        <f>IF(AND(I874="YES",COUNTIFS(F$19:F874,F874,I$19:I874,"YES")=1),1,"")</f>
        <v/>
      </c>
      <c r="Z874" s="32"/>
    </row>
    <row r="875" spans="1:26" x14ac:dyDescent="0.2">
      <c r="A875" s="32" t="str">
        <f t="shared" si="26"/>
        <v xml:space="preserve"> UNIT </v>
      </c>
      <c r="B875" s="130">
        <v>857</v>
      </c>
      <c r="C875" s="197"/>
      <c r="D875" s="398"/>
      <c r="E875" s="398"/>
      <c r="F875" s="398"/>
      <c r="G875" s="399"/>
      <c r="H875" s="398"/>
      <c r="I875" s="400"/>
      <c r="J875" s="400"/>
      <c r="K875" s="401"/>
      <c r="L875" s="398"/>
      <c r="M875" s="398"/>
      <c r="N875" s="398"/>
      <c r="O875" s="402"/>
      <c r="P875" s="402"/>
      <c r="Q875" s="171" t="str">
        <f>Calculator!M859</f>
        <v/>
      </c>
      <c r="R875" s="340" t="str">
        <f t="shared" si="27"/>
        <v/>
      </c>
      <c r="S875" s="380" t="str" cm="1">
        <f t="array" ref="S875">_xlfn.IFS(Q875="YES",IF(G875&lt;=Calculator!AS859*97%,"",IF(G875&gt;=Calculator!AS859*97%,ROUNDUP(Calculator!AS859*97%,0),ROUNDUP(Calculator!AS859*97%,0))),Q875="NO","",Q875="NA","",Q875="","")</f>
        <v/>
      </c>
      <c r="T875" s="381" cm="1">
        <f t="array" ref="T875">IF(LEN(F875)=0,2,IF(SUMPRODUCT(($F$19:$F$1518=F875)*($C$19:$C$1518=C875))&gt;1, 1, 0))</f>
        <v>2</v>
      </c>
      <c r="U875" s="381">
        <f t="array" ref="U875">IFERROR(1/SUMPRODUCT(($F$19:$F$1518=F875)*($C$19:$C$1518=C875)), IF(LEN(F875)&gt;0, 1, ""))</f>
        <v>6.6755674232309744E-4</v>
      </c>
      <c r="V875" s="382" t="str">
        <f>IF(H875="","",VALUE(IFERROR(CHOOSE(MATCH(H875,{0,1,2,3,4,5},0),2.5,3.5,4.5,5.5,6.5,7.5),"")))</f>
        <v/>
      </c>
      <c r="W875" s="382" t="str">
        <f>IF(AND(I875="YES",COUNTIFS(F$19:F875,F875,I$19:I875,"YES")=1),1,"")</f>
        <v/>
      </c>
      <c r="Z875" s="32"/>
    </row>
    <row r="876" spans="1:26" x14ac:dyDescent="0.2">
      <c r="A876" s="32" t="str">
        <f t="shared" si="26"/>
        <v xml:space="preserve"> UNIT </v>
      </c>
      <c r="B876" s="130">
        <v>858</v>
      </c>
      <c r="C876" s="197"/>
      <c r="D876" s="398"/>
      <c r="E876" s="398"/>
      <c r="F876" s="398"/>
      <c r="G876" s="399"/>
      <c r="H876" s="398"/>
      <c r="I876" s="400"/>
      <c r="J876" s="400"/>
      <c r="K876" s="401"/>
      <c r="L876" s="398"/>
      <c r="M876" s="398"/>
      <c r="N876" s="398"/>
      <c r="O876" s="402"/>
      <c r="P876" s="402"/>
      <c r="Q876" s="171" t="str">
        <f>Calculator!M860</f>
        <v/>
      </c>
      <c r="R876" s="340" t="str">
        <f t="shared" si="27"/>
        <v/>
      </c>
      <c r="S876" s="380" t="str" cm="1">
        <f t="array" ref="S876">_xlfn.IFS(Q876="YES",IF(G876&lt;=Calculator!AS860*97%,"",IF(G876&gt;=Calculator!AS860*97%,ROUNDUP(Calculator!AS860*97%,0),ROUNDUP(Calculator!AS860*97%,0))),Q876="NO","",Q876="NA","",Q876="","")</f>
        <v/>
      </c>
      <c r="T876" s="381" cm="1">
        <f t="array" ref="T876">IF(LEN(F876)=0,2,IF(SUMPRODUCT(($F$19:$F$1518=F876)*($C$19:$C$1518=C876))&gt;1, 1, 0))</f>
        <v>2</v>
      </c>
      <c r="U876" s="381">
        <f t="array" ref="U876">IFERROR(1/SUMPRODUCT(($F$19:$F$1518=F876)*($C$19:$C$1518=C876)), IF(LEN(F876)&gt;0, 1, ""))</f>
        <v>6.6755674232309744E-4</v>
      </c>
      <c r="V876" s="382" t="str">
        <f>IF(H876="","",VALUE(IFERROR(CHOOSE(MATCH(H876,{0,1,2,3,4,5},0),2.5,3.5,4.5,5.5,6.5,7.5),"")))</f>
        <v/>
      </c>
      <c r="W876" s="382" t="str">
        <f>IF(AND(I876="YES",COUNTIFS(F$19:F876,F876,I$19:I876,"YES")=1),1,"")</f>
        <v/>
      </c>
      <c r="Z876" s="32"/>
    </row>
    <row r="877" spans="1:26" x14ac:dyDescent="0.2">
      <c r="A877" s="32" t="str">
        <f t="shared" si="26"/>
        <v xml:space="preserve"> UNIT </v>
      </c>
      <c r="B877" s="130">
        <v>859</v>
      </c>
      <c r="C877" s="197"/>
      <c r="D877" s="398"/>
      <c r="E877" s="398"/>
      <c r="F877" s="398"/>
      <c r="G877" s="399"/>
      <c r="H877" s="398"/>
      <c r="I877" s="400"/>
      <c r="J877" s="400"/>
      <c r="K877" s="401"/>
      <c r="L877" s="398"/>
      <c r="M877" s="398"/>
      <c r="N877" s="398"/>
      <c r="O877" s="402"/>
      <c r="P877" s="402"/>
      <c r="Q877" s="171" t="str">
        <f>Calculator!M861</f>
        <v/>
      </c>
      <c r="R877" s="340" t="str">
        <f t="shared" si="27"/>
        <v/>
      </c>
      <c r="S877" s="380" t="str" cm="1">
        <f t="array" ref="S877">_xlfn.IFS(Q877="YES",IF(G877&lt;=Calculator!AS861*97%,"",IF(G877&gt;=Calculator!AS861*97%,ROUNDUP(Calculator!AS861*97%,0),ROUNDUP(Calculator!AS861*97%,0))),Q877="NO","",Q877="NA","",Q877="","")</f>
        <v/>
      </c>
      <c r="T877" s="381" cm="1">
        <f t="array" ref="T877">IF(LEN(F877)=0,2,IF(SUMPRODUCT(($F$19:$F$1518=F877)*($C$19:$C$1518=C877))&gt;1, 1, 0))</f>
        <v>2</v>
      </c>
      <c r="U877" s="381">
        <f t="array" ref="U877">IFERROR(1/SUMPRODUCT(($F$19:$F$1518=F877)*($C$19:$C$1518=C877)), IF(LEN(F877)&gt;0, 1, ""))</f>
        <v>6.6755674232309744E-4</v>
      </c>
      <c r="V877" s="382" t="str">
        <f>IF(H877="","",VALUE(IFERROR(CHOOSE(MATCH(H877,{0,1,2,3,4,5},0),2.5,3.5,4.5,5.5,6.5,7.5),"")))</f>
        <v/>
      </c>
      <c r="W877" s="382" t="str">
        <f>IF(AND(I877="YES",COUNTIFS(F$19:F877,F877,I$19:I877,"YES")=1),1,"")</f>
        <v/>
      </c>
      <c r="Z877" s="32"/>
    </row>
    <row r="878" spans="1:26" x14ac:dyDescent="0.2">
      <c r="A878" s="32" t="str">
        <f t="shared" si="26"/>
        <v xml:space="preserve"> UNIT </v>
      </c>
      <c r="B878" s="130">
        <v>860</v>
      </c>
      <c r="C878" s="197"/>
      <c r="D878" s="398"/>
      <c r="E878" s="398"/>
      <c r="F878" s="398"/>
      <c r="G878" s="399"/>
      <c r="H878" s="398"/>
      <c r="I878" s="400"/>
      <c r="J878" s="400"/>
      <c r="K878" s="401"/>
      <c r="L878" s="398"/>
      <c r="M878" s="398"/>
      <c r="N878" s="398"/>
      <c r="O878" s="402"/>
      <c r="P878" s="402"/>
      <c r="Q878" s="171" t="str">
        <f>Calculator!M862</f>
        <v/>
      </c>
      <c r="R878" s="340" t="str">
        <f t="shared" si="27"/>
        <v/>
      </c>
      <c r="S878" s="380" t="str" cm="1">
        <f t="array" ref="S878">_xlfn.IFS(Q878="YES",IF(G878&lt;=Calculator!AS862*97%,"",IF(G878&gt;=Calculator!AS862*97%,ROUNDUP(Calculator!AS862*97%,0),ROUNDUP(Calculator!AS862*97%,0))),Q878="NO","",Q878="NA","",Q878="","")</f>
        <v/>
      </c>
      <c r="T878" s="381" cm="1">
        <f t="array" ref="T878">IF(LEN(F878)=0,2,IF(SUMPRODUCT(($F$19:$F$1518=F878)*($C$19:$C$1518=C878))&gt;1, 1, 0))</f>
        <v>2</v>
      </c>
      <c r="U878" s="381">
        <f t="array" ref="U878">IFERROR(1/SUMPRODUCT(($F$19:$F$1518=F878)*($C$19:$C$1518=C878)), IF(LEN(F878)&gt;0, 1, ""))</f>
        <v>6.6755674232309744E-4</v>
      </c>
      <c r="V878" s="382" t="str">
        <f>IF(H878="","",VALUE(IFERROR(CHOOSE(MATCH(H878,{0,1,2,3,4,5},0),2.5,3.5,4.5,5.5,6.5,7.5),"")))</f>
        <v/>
      </c>
      <c r="W878" s="382" t="str">
        <f>IF(AND(I878="YES",COUNTIFS(F$19:F878,F878,I$19:I878,"YES")=1),1,"")</f>
        <v/>
      </c>
      <c r="Z878" s="32"/>
    </row>
    <row r="879" spans="1:26" x14ac:dyDescent="0.2">
      <c r="A879" s="32" t="str">
        <f t="shared" si="26"/>
        <v xml:space="preserve"> UNIT </v>
      </c>
      <c r="B879" s="130">
        <v>861</v>
      </c>
      <c r="C879" s="197"/>
      <c r="D879" s="398"/>
      <c r="E879" s="398"/>
      <c r="F879" s="398"/>
      <c r="G879" s="399"/>
      <c r="H879" s="398"/>
      <c r="I879" s="400"/>
      <c r="J879" s="400"/>
      <c r="K879" s="401"/>
      <c r="L879" s="398"/>
      <c r="M879" s="398"/>
      <c r="N879" s="398"/>
      <c r="O879" s="402"/>
      <c r="P879" s="402"/>
      <c r="Q879" s="171" t="str">
        <f>Calculator!M863</f>
        <v/>
      </c>
      <c r="R879" s="340" t="str">
        <f t="shared" si="27"/>
        <v/>
      </c>
      <c r="S879" s="380" t="str" cm="1">
        <f t="array" ref="S879">_xlfn.IFS(Q879="YES",IF(G879&lt;=Calculator!AS863*97%,"",IF(G879&gt;=Calculator!AS863*97%,ROUNDUP(Calculator!AS863*97%,0),ROUNDUP(Calculator!AS863*97%,0))),Q879="NO","",Q879="NA","",Q879="","")</f>
        <v/>
      </c>
      <c r="T879" s="381" cm="1">
        <f t="array" ref="T879">IF(LEN(F879)=0,2,IF(SUMPRODUCT(($F$19:$F$1518=F879)*($C$19:$C$1518=C879))&gt;1, 1, 0))</f>
        <v>2</v>
      </c>
      <c r="U879" s="381">
        <f t="array" ref="U879">IFERROR(1/SUMPRODUCT(($F$19:$F$1518=F879)*($C$19:$C$1518=C879)), IF(LEN(F879)&gt;0, 1, ""))</f>
        <v>6.6755674232309744E-4</v>
      </c>
      <c r="V879" s="382" t="str">
        <f>IF(H879="","",VALUE(IFERROR(CHOOSE(MATCH(H879,{0,1,2,3,4,5},0),2.5,3.5,4.5,5.5,6.5,7.5),"")))</f>
        <v/>
      </c>
      <c r="W879" s="382" t="str">
        <f>IF(AND(I879="YES",COUNTIFS(F$19:F879,F879,I$19:I879,"YES")=1),1,"")</f>
        <v/>
      </c>
      <c r="Z879" s="32"/>
    </row>
    <row r="880" spans="1:26" x14ac:dyDescent="0.2">
      <c r="A880" s="32" t="str">
        <f t="shared" si="26"/>
        <v xml:space="preserve"> UNIT </v>
      </c>
      <c r="B880" s="130">
        <v>862</v>
      </c>
      <c r="C880" s="197"/>
      <c r="D880" s="398"/>
      <c r="E880" s="398"/>
      <c r="F880" s="398"/>
      <c r="G880" s="399"/>
      <c r="H880" s="398"/>
      <c r="I880" s="400"/>
      <c r="J880" s="400"/>
      <c r="K880" s="401"/>
      <c r="L880" s="398"/>
      <c r="M880" s="398"/>
      <c r="N880" s="398"/>
      <c r="O880" s="402"/>
      <c r="P880" s="402"/>
      <c r="Q880" s="171" t="str">
        <f>Calculator!M864</f>
        <v/>
      </c>
      <c r="R880" s="340" t="str">
        <f t="shared" si="27"/>
        <v/>
      </c>
      <c r="S880" s="380" t="str" cm="1">
        <f t="array" ref="S880">_xlfn.IFS(Q880="YES",IF(G880&lt;=Calculator!AS864*97%,"",IF(G880&gt;=Calculator!AS864*97%,ROUNDUP(Calculator!AS864*97%,0),ROUNDUP(Calculator!AS864*97%,0))),Q880="NO","",Q880="NA","",Q880="","")</f>
        <v/>
      </c>
      <c r="T880" s="381" cm="1">
        <f t="array" ref="T880">IF(LEN(F880)=0,2,IF(SUMPRODUCT(($F$19:$F$1518=F880)*($C$19:$C$1518=C880))&gt;1, 1, 0))</f>
        <v>2</v>
      </c>
      <c r="U880" s="381">
        <f t="array" ref="U880">IFERROR(1/SUMPRODUCT(($F$19:$F$1518=F880)*($C$19:$C$1518=C880)), IF(LEN(F880)&gt;0, 1, ""))</f>
        <v>6.6755674232309744E-4</v>
      </c>
      <c r="V880" s="382" t="str">
        <f>IF(H880="","",VALUE(IFERROR(CHOOSE(MATCH(H880,{0,1,2,3,4,5},0),2.5,3.5,4.5,5.5,6.5,7.5),"")))</f>
        <v/>
      </c>
      <c r="W880" s="382" t="str">
        <f>IF(AND(I880="YES",COUNTIFS(F$19:F880,F880,I$19:I880,"YES")=1),1,"")</f>
        <v/>
      </c>
      <c r="Z880" s="32"/>
    </row>
    <row r="881" spans="1:26" x14ac:dyDescent="0.2">
      <c r="A881" s="32" t="str">
        <f t="shared" si="26"/>
        <v xml:space="preserve"> UNIT </v>
      </c>
      <c r="B881" s="130">
        <v>863</v>
      </c>
      <c r="C881" s="197"/>
      <c r="D881" s="398"/>
      <c r="E881" s="398"/>
      <c r="F881" s="398"/>
      <c r="G881" s="399"/>
      <c r="H881" s="398"/>
      <c r="I881" s="400"/>
      <c r="J881" s="400"/>
      <c r="K881" s="401"/>
      <c r="L881" s="398"/>
      <c r="M881" s="398"/>
      <c r="N881" s="398"/>
      <c r="O881" s="402"/>
      <c r="P881" s="402"/>
      <c r="Q881" s="171" t="str">
        <f>Calculator!M865</f>
        <v/>
      </c>
      <c r="R881" s="340" t="str">
        <f t="shared" si="27"/>
        <v/>
      </c>
      <c r="S881" s="380" t="str" cm="1">
        <f t="array" ref="S881">_xlfn.IFS(Q881="YES",IF(G881&lt;=Calculator!AS865*97%,"",IF(G881&gt;=Calculator!AS865*97%,ROUNDUP(Calculator!AS865*97%,0),ROUNDUP(Calculator!AS865*97%,0))),Q881="NO","",Q881="NA","",Q881="","")</f>
        <v/>
      </c>
      <c r="T881" s="381" cm="1">
        <f t="array" ref="T881">IF(LEN(F881)=0,2,IF(SUMPRODUCT(($F$19:$F$1518=F881)*($C$19:$C$1518=C881))&gt;1, 1, 0))</f>
        <v>2</v>
      </c>
      <c r="U881" s="381">
        <f t="array" ref="U881">IFERROR(1/SUMPRODUCT(($F$19:$F$1518=F881)*($C$19:$C$1518=C881)), IF(LEN(F881)&gt;0, 1, ""))</f>
        <v>6.6755674232309744E-4</v>
      </c>
      <c r="V881" s="382" t="str">
        <f>IF(H881="","",VALUE(IFERROR(CHOOSE(MATCH(H881,{0,1,2,3,4,5},0),2.5,3.5,4.5,5.5,6.5,7.5),"")))</f>
        <v/>
      </c>
      <c r="W881" s="382" t="str">
        <f>IF(AND(I881="YES",COUNTIFS(F$19:F881,F881,I$19:I881,"YES")=1),1,"")</f>
        <v/>
      </c>
      <c r="Z881" s="32"/>
    </row>
    <row r="882" spans="1:26" x14ac:dyDescent="0.2">
      <c r="A882" s="32" t="str">
        <f t="shared" si="26"/>
        <v xml:space="preserve"> UNIT </v>
      </c>
      <c r="B882" s="130">
        <v>864</v>
      </c>
      <c r="C882" s="197"/>
      <c r="D882" s="398"/>
      <c r="E882" s="398"/>
      <c r="F882" s="398"/>
      <c r="G882" s="399"/>
      <c r="H882" s="398"/>
      <c r="I882" s="400"/>
      <c r="J882" s="400"/>
      <c r="K882" s="401"/>
      <c r="L882" s="398"/>
      <c r="M882" s="398"/>
      <c r="N882" s="398"/>
      <c r="O882" s="402"/>
      <c r="P882" s="402"/>
      <c r="Q882" s="171" t="str">
        <f>Calculator!M866</f>
        <v/>
      </c>
      <c r="R882" s="340" t="str">
        <f t="shared" si="27"/>
        <v/>
      </c>
      <c r="S882" s="380" t="str" cm="1">
        <f t="array" ref="S882">_xlfn.IFS(Q882="YES",IF(G882&lt;=Calculator!AS866*97%,"",IF(G882&gt;=Calculator!AS866*97%,ROUNDUP(Calculator!AS866*97%,0),ROUNDUP(Calculator!AS866*97%,0))),Q882="NO","",Q882="NA","",Q882="","")</f>
        <v/>
      </c>
      <c r="T882" s="381" cm="1">
        <f t="array" ref="T882">IF(LEN(F882)=0,2,IF(SUMPRODUCT(($F$19:$F$1518=F882)*($C$19:$C$1518=C882))&gt;1, 1, 0))</f>
        <v>2</v>
      </c>
      <c r="U882" s="381">
        <f t="array" ref="U882">IFERROR(1/SUMPRODUCT(($F$19:$F$1518=F882)*($C$19:$C$1518=C882)), IF(LEN(F882)&gt;0, 1, ""))</f>
        <v>6.6755674232309744E-4</v>
      </c>
      <c r="V882" s="382" t="str">
        <f>IF(H882="","",VALUE(IFERROR(CHOOSE(MATCH(H882,{0,1,2,3,4,5},0),2.5,3.5,4.5,5.5,6.5,7.5),"")))</f>
        <v/>
      </c>
      <c r="W882" s="382" t="str">
        <f>IF(AND(I882="YES",COUNTIFS(F$19:F882,F882,I$19:I882,"YES")=1),1,"")</f>
        <v/>
      </c>
      <c r="Z882" s="32"/>
    </row>
    <row r="883" spans="1:26" x14ac:dyDescent="0.2">
      <c r="A883" s="32" t="str">
        <f t="shared" si="26"/>
        <v xml:space="preserve"> UNIT </v>
      </c>
      <c r="B883" s="130">
        <v>865</v>
      </c>
      <c r="C883" s="197"/>
      <c r="D883" s="398"/>
      <c r="E883" s="398"/>
      <c r="F883" s="398"/>
      <c r="G883" s="399"/>
      <c r="H883" s="398"/>
      <c r="I883" s="400"/>
      <c r="J883" s="400"/>
      <c r="K883" s="401"/>
      <c r="L883" s="398"/>
      <c r="M883" s="398"/>
      <c r="N883" s="398"/>
      <c r="O883" s="402"/>
      <c r="P883" s="402"/>
      <c r="Q883" s="171" t="str">
        <f>Calculator!M867</f>
        <v/>
      </c>
      <c r="R883" s="340" t="str">
        <f t="shared" si="27"/>
        <v/>
      </c>
      <c r="S883" s="380" t="str" cm="1">
        <f t="array" ref="S883">_xlfn.IFS(Q883="YES",IF(G883&lt;=Calculator!AS867*97%,"",IF(G883&gt;=Calculator!AS867*97%,ROUNDUP(Calculator!AS867*97%,0),ROUNDUP(Calculator!AS867*97%,0))),Q883="NO","",Q883="NA","",Q883="","")</f>
        <v/>
      </c>
      <c r="T883" s="381" cm="1">
        <f t="array" ref="T883">IF(LEN(F883)=0,2,IF(SUMPRODUCT(($F$19:$F$1518=F883)*($C$19:$C$1518=C883))&gt;1, 1, 0))</f>
        <v>2</v>
      </c>
      <c r="U883" s="381">
        <f t="array" ref="U883">IFERROR(1/SUMPRODUCT(($F$19:$F$1518=F883)*($C$19:$C$1518=C883)), IF(LEN(F883)&gt;0, 1, ""))</f>
        <v>6.6755674232309744E-4</v>
      </c>
      <c r="V883" s="382" t="str">
        <f>IF(H883="","",VALUE(IFERROR(CHOOSE(MATCH(H883,{0,1,2,3,4,5},0),2.5,3.5,4.5,5.5,6.5,7.5),"")))</f>
        <v/>
      </c>
      <c r="W883" s="382" t="str">
        <f>IF(AND(I883="YES",COUNTIFS(F$19:F883,F883,I$19:I883,"YES")=1),1,"")</f>
        <v/>
      </c>
      <c r="Z883" s="32"/>
    </row>
    <row r="884" spans="1:26" x14ac:dyDescent="0.2">
      <c r="A884" s="32" t="str">
        <f t="shared" si="26"/>
        <v xml:space="preserve"> UNIT </v>
      </c>
      <c r="B884" s="130">
        <v>866</v>
      </c>
      <c r="C884" s="197"/>
      <c r="D884" s="398"/>
      <c r="E884" s="398"/>
      <c r="F884" s="398"/>
      <c r="G884" s="399"/>
      <c r="H884" s="398"/>
      <c r="I884" s="400"/>
      <c r="J884" s="400"/>
      <c r="K884" s="401"/>
      <c r="L884" s="398"/>
      <c r="M884" s="398"/>
      <c r="N884" s="398"/>
      <c r="O884" s="402"/>
      <c r="P884" s="402"/>
      <c r="Q884" s="171" t="str">
        <f>Calculator!M868</f>
        <v/>
      </c>
      <c r="R884" s="340" t="str">
        <f t="shared" si="27"/>
        <v/>
      </c>
      <c r="S884" s="380" t="str" cm="1">
        <f t="array" ref="S884">_xlfn.IFS(Q884="YES",IF(G884&lt;=Calculator!AS868*97%,"",IF(G884&gt;=Calculator!AS868*97%,ROUNDUP(Calculator!AS868*97%,0),ROUNDUP(Calculator!AS868*97%,0))),Q884="NO","",Q884="NA","",Q884="","")</f>
        <v/>
      </c>
      <c r="T884" s="381" cm="1">
        <f t="array" ref="T884">IF(LEN(F884)=0,2,IF(SUMPRODUCT(($F$19:$F$1518=F884)*($C$19:$C$1518=C884))&gt;1, 1, 0))</f>
        <v>2</v>
      </c>
      <c r="U884" s="381">
        <f t="array" ref="U884">IFERROR(1/SUMPRODUCT(($F$19:$F$1518=F884)*($C$19:$C$1518=C884)), IF(LEN(F884)&gt;0, 1, ""))</f>
        <v>6.6755674232309744E-4</v>
      </c>
      <c r="V884" s="382" t="str">
        <f>IF(H884="","",VALUE(IFERROR(CHOOSE(MATCH(H884,{0,1,2,3,4,5},0),2.5,3.5,4.5,5.5,6.5,7.5),"")))</f>
        <v/>
      </c>
      <c r="W884" s="382" t="str">
        <f>IF(AND(I884="YES",COUNTIFS(F$19:F884,F884,I$19:I884,"YES")=1),1,"")</f>
        <v/>
      </c>
      <c r="Z884" s="32"/>
    </row>
    <row r="885" spans="1:26" x14ac:dyDescent="0.2">
      <c r="A885" s="32" t="str">
        <f t="shared" si="26"/>
        <v xml:space="preserve"> UNIT </v>
      </c>
      <c r="B885" s="130">
        <v>867</v>
      </c>
      <c r="C885" s="197"/>
      <c r="D885" s="398"/>
      <c r="E885" s="398"/>
      <c r="F885" s="398"/>
      <c r="G885" s="399"/>
      <c r="H885" s="398"/>
      <c r="I885" s="400"/>
      <c r="J885" s="400"/>
      <c r="K885" s="401"/>
      <c r="L885" s="398"/>
      <c r="M885" s="398"/>
      <c r="N885" s="398"/>
      <c r="O885" s="402"/>
      <c r="P885" s="402"/>
      <c r="Q885" s="171" t="str">
        <f>Calculator!M869</f>
        <v/>
      </c>
      <c r="R885" s="340" t="str">
        <f t="shared" si="27"/>
        <v/>
      </c>
      <c r="S885" s="380" t="str" cm="1">
        <f t="array" ref="S885">_xlfn.IFS(Q885="YES",IF(G885&lt;=Calculator!AS869*97%,"",IF(G885&gt;=Calculator!AS869*97%,ROUNDUP(Calculator!AS869*97%,0),ROUNDUP(Calculator!AS869*97%,0))),Q885="NO","",Q885="NA","",Q885="","")</f>
        <v/>
      </c>
      <c r="T885" s="381" cm="1">
        <f t="array" ref="T885">IF(LEN(F885)=0,2,IF(SUMPRODUCT(($F$19:$F$1518=F885)*($C$19:$C$1518=C885))&gt;1, 1, 0))</f>
        <v>2</v>
      </c>
      <c r="U885" s="381">
        <f t="array" ref="U885">IFERROR(1/SUMPRODUCT(($F$19:$F$1518=F885)*($C$19:$C$1518=C885)), IF(LEN(F885)&gt;0, 1, ""))</f>
        <v>6.6755674232309744E-4</v>
      </c>
      <c r="V885" s="382" t="str">
        <f>IF(H885="","",VALUE(IFERROR(CHOOSE(MATCH(H885,{0,1,2,3,4,5},0),2.5,3.5,4.5,5.5,6.5,7.5),"")))</f>
        <v/>
      </c>
      <c r="W885" s="382" t="str">
        <f>IF(AND(I885="YES",COUNTIFS(F$19:F885,F885,I$19:I885,"YES")=1),1,"")</f>
        <v/>
      </c>
      <c r="Z885" s="32"/>
    </row>
    <row r="886" spans="1:26" x14ac:dyDescent="0.2">
      <c r="A886" s="32" t="str">
        <f t="shared" si="26"/>
        <v xml:space="preserve"> UNIT </v>
      </c>
      <c r="B886" s="130">
        <v>868</v>
      </c>
      <c r="C886" s="197"/>
      <c r="D886" s="398"/>
      <c r="E886" s="398"/>
      <c r="F886" s="398"/>
      <c r="G886" s="399"/>
      <c r="H886" s="398"/>
      <c r="I886" s="400"/>
      <c r="J886" s="400"/>
      <c r="K886" s="401"/>
      <c r="L886" s="398"/>
      <c r="M886" s="398"/>
      <c r="N886" s="398"/>
      <c r="O886" s="402"/>
      <c r="P886" s="402"/>
      <c r="Q886" s="171" t="str">
        <f>Calculator!M870</f>
        <v/>
      </c>
      <c r="R886" s="340" t="str">
        <f t="shared" si="27"/>
        <v/>
      </c>
      <c r="S886" s="380" t="str" cm="1">
        <f t="array" ref="S886">_xlfn.IFS(Q886="YES",IF(G886&lt;=Calculator!AS870*97%,"",IF(G886&gt;=Calculator!AS870*97%,ROUNDUP(Calculator!AS870*97%,0),ROUNDUP(Calculator!AS870*97%,0))),Q886="NO","",Q886="NA","",Q886="","")</f>
        <v/>
      </c>
      <c r="T886" s="381" cm="1">
        <f t="array" ref="T886">IF(LEN(F886)=0,2,IF(SUMPRODUCT(($F$19:$F$1518=F886)*($C$19:$C$1518=C886))&gt;1, 1, 0))</f>
        <v>2</v>
      </c>
      <c r="U886" s="381">
        <f t="array" ref="U886">IFERROR(1/SUMPRODUCT(($F$19:$F$1518=F886)*($C$19:$C$1518=C886)), IF(LEN(F886)&gt;0, 1, ""))</f>
        <v>6.6755674232309744E-4</v>
      </c>
      <c r="V886" s="382" t="str">
        <f>IF(H886="","",VALUE(IFERROR(CHOOSE(MATCH(H886,{0,1,2,3,4,5},0),2.5,3.5,4.5,5.5,6.5,7.5),"")))</f>
        <v/>
      </c>
      <c r="W886" s="382" t="str">
        <f>IF(AND(I886="YES",COUNTIFS(F$19:F886,F886,I$19:I886,"YES")=1),1,"")</f>
        <v/>
      </c>
      <c r="Z886" s="32"/>
    </row>
    <row r="887" spans="1:26" x14ac:dyDescent="0.2">
      <c r="A887" s="32" t="str">
        <f t="shared" si="26"/>
        <v xml:space="preserve"> UNIT </v>
      </c>
      <c r="B887" s="130">
        <v>869</v>
      </c>
      <c r="C887" s="197"/>
      <c r="D887" s="398"/>
      <c r="E887" s="398"/>
      <c r="F887" s="398"/>
      <c r="G887" s="399"/>
      <c r="H887" s="398"/>
      <c r="I887" s="400"/>
      <c r="J887" s="400"/>
      <c r="K887" s="401"/>
      <c r="L887" s="398"/>
      <c r="M887" s="398"/>
      <c r="N887" s="398"/>
      <c r="O887" s="402"/>
      <c r="P887" s="402"/>
      <c r="Q887" s="171" t="str">
        <f>Calculator!M871</f>
        <v/>
      </c>
      <c r="R887" s="340" t="str">
        <f t="shared" si="27"/>
        <v/>
      </c>
      <c r="S887" s="380" t="str" cm="1">
        <f t="array" ref="S887">_xlfn.IFS(Q887="YES",IF(G887&lt;=Calculator!AS871*97%,"",IF(G887&gt;=Calculator!AS871*97%,ROUNDUP(Calculator!AS871*97%,0),ROUNDUP(Calculator!AS871*97%,0))),Q887="NO","",Q887="NA","",Q887="","")</f>
        <v/>
      </c>
      <c r="T887" s="381" cm="1">
        <f t="array" ref="T887">IF(LEN(F887)=0,2,IF(SUMPRODUCT(($F$19:$F$1518=F887)*($C$19:$C$1518=C887))&gt;1, 1, 0))</f>
        <v>2</v>
      </c>
      <c r="U887" s="381">
        <f t="array" ref="U887">IFERROR(1/SUMPRODUCT(($F$19:$F$1518=F887)*($C$19:$C$1518=C887)), IF(LEN(F887)&gt;0, 1, ""))</f>
        <v>6.6755674232309744E-4</v>
      </c>
      <c r="V887" s="382" t="str">
        <f>IF(H887="","",VALUE(IFERROR(CHOOSE(MATCH(H887,{0,1,2,3,4,5},0),2.5,3.5,4.5,5.5,6.5,7.5),"")))</f>
        <v/>
      </c>
      <c r="W887" s="382" t="str">
        <f>IF(AND(I887="YES",COUNTIFS(F$19:F887,F887,I$19:I887,"YES")=1),1,"")</f>
        <v/>
      </c>
      <c r="Z887" s="32"/>
    </row>
    <row r="888" spans="1:26" x14ac:dyDescent="0.2">
      <c r="A888" s="32" t="str">
        <f t="shared" si="26"/>
        <v xml:space="preserve"> UNIT </v>
      </c>
      <c r="B888" s="130">
        <v>870</v>
      </c>
      <c r="C888" s="197"/>
      <c r="D888" s="398"/>
      <c r="E888" s="398"/>
      <c r="F888" s="398"/>
      <c r="G888" s="399"/>
      <c r="H888" s="398"/>
      <c r="I888" s="400"/>
      <c r="J888" s="400"/>
      <c r="K888" s="401"/>
      <c r="L888" s="398"/>
      <c r="M888" s="398"/>
      <c r="N888" s="398"/>
      <c r="O888" s="402"/>
      <c r="P888" s="402"/>
      <c r="Q888" s="171" t="str">
        <f>Calculator!M872</f>
        <v/>
      </c>
      <c r="R888" s="340" t="str">
        <f t="shared" si="27"/>
        <v/>
      </c>
      <c r="S888" s="380" t="str" cm="1">
        <f t="array" ref="S888">_xlfn.IFS(Q888="YES",IF(G888&lt;=Calculator!AS872*97%,"",IF(G888&gt;=Calculator!AS872*97%,ROUNDUP(Calculator!AS872*97%,0),ROUNDUP(Calculator!AS872*97%,0))),Q888="NO","",Q888="NA","",Q888="","")</f>
        <v/>
      </c>
      <c r="T888" s="381" cm="1">
        <f t="array" ref="T888">IF(LEN(F888)=0,2,IF(SUMPRODUCT(($F$19:$F$1518=F888)*($C$19:$C$1518=C888))&gt;1, 1, 0))</f>
        <v>2</v>
      </c>
      <c r="U888" s="381">
        <f t="array" ref="U888">IFERROR(1/SUMPRODUCT(($F$19:$F$1518=F888)*($C$19:$C$1518=C888)), IF(LEN(F888)&gt;0, 1, ""))</f>
        <v>6.6755674232309744E-4</v>
      </c>
      <c r="V888" s="382" t="str">
        <f>IF(H888="","",VALUE(IFERROR(CHOOSE(MATCH(H888,{0,1,2,3,4,5},0),2.5,3.5,4.5,5.5,6.5,7.5),"")))</f>
        <v/>
      </c>
      <c r="W888" s="382" t="str">
        <f>IF(AND(I888="YES",COUNTIFS(F$19:F888,F888,I$19:I888,"YES")=1),1,"")</f>
        <v/>
      </c>
      <c r="Z888" s="32"/>
    </row>
    <row r="889" spans="1:26" x14ac:dyDescent="0.2">
      <c r="A889" s="32" t="str">
        <f t="shared" si="26"/>
        <v xml:space="preserve"> UNIT </v>
      </c>
      <c r="B889" s="130">
        <v>871</v>
      </c>
      <c r="C889" s="197"/>
      <c r="D889" s="398"/>
      <c r="E889" s="398"/>
      <c r="F889" s="398"/>
      <c r="G889" s="399"/>
      <c r="H889" s="398"/>
      <c r="I889" s="400"/>
      <c r="J889" s="400"/>
      <c r="K889" s="401"/>
      <c r="L889" s="398"/>
      <c r="M889" s="398"/>
      <c r="N889" s="398"/>
      <c r="O889" s="402"/>
      <c r="P889" s="402"/>
      <c r="Q889" s="171" t="str">
        <f>Calculator!M873</f>
        <v/>
      </c>
      <c r="R889" s="340" t="str">
        <f t="shared" si="27"/>
        <v/>
      </c>
      <c r="S889" s="380" t="str" cm="1">
        <f t="array" ref="S889">_xlfn.IFS(Q889="YES",IF(G889&lt;=Calculator!AS873*97%,"",IF(G889&gt;=Calculator!AS873*97%,ROUNDUP(Calculator!AS873*97%,0),ROUNDUP(Calculator!AS873*97%,0))),Q889="NO","",Q889="NA","",Q889="","")</f>
        <v/>
      </c>
      <c r="T889" s="381" cm="1">
        <f t="array" ref="T889">IF(LEN(F889)=0,2,IF(SUMPRODUCT(($F$19:$F$1518=F889)*($C$19:$C$1518=C889))&gt;1, 1, 0))</f>
        <v>2</v>
      </c>
      <c r="U889" s="381">
        <f t="array" ref="U889">IFERROR(1/SUMPRODUCT(($F$19:$F$1518=F889)*($C$19:$C$1518=C889)), IF(LEN(F889)&gt;0, 1, ""))</f>
        <v>6.6755674232309744E-4</v>
      </c>
      <c r="V889" s="382" t="str">
        <f>IF(H889="","",VALUE(IFERROR(CHOOSE(MATCH(H889,{0,1,2,3,4,5},0),2.5,3.5,4.5,5.5,6.5,7.5),"")))</f>
        <v/>
      </c>
      <c r="W889" s="382" t="str">
        <f>IF(AND(I889="YES",COUNTIFS(F$19:F889,F889,I$19:I889,"YES")=1),1,"")</f>
        <v/>
      </c>
      <c r="Z889" s="32"/>
    </row>
    <row r="890" spans="1:26" x14ac:dyDescent="0.2">
      <c r="A890" s="32" t="str">
        <f t="shared" si="26"/>
        <v xml:space="preserve"> UNIT </v>
      </c>
      <c r="B890" s="130">
        <v>872</v>
      </c>
      <c r="C890" s="197"/>
      <c r="D890" s="398"/>
      <c r="E890" s="398"/>
      <c r="F890" s="398"/>
      <c r="G890" s="399"/>
      <c r="H890" s="398"/>
      <c r="I890" s="400"/>
      <c r="J890" s="400"/>
      <c r="K890" s="401"/>
      <c r="L890" s="398"/>
      <c r="M890" s="398"/>
      <c r="N890" s="398"/>
      <c r="O890" s="402"/>
      <c r="P890" s="402"/>
      <c r="Q890" s="171" t="str">
        <f>Calculator!M874</f>
        <v/>
      </c>
      <c r="R890" s="340" t="str">
        <f t="shared" si="27"/>
        <v/>
      </c>
      <c r="S890" s="380" t="str" cm="1">
        <f t="array" ref="S890">_xlfn.IFS(Q890="YES",IF(G890&lt;=Calculator!AS874*97%,"",IF(G890&gt;=Calculator!AS874*97%,ROUNDUP(Calculator!AS874*97%,0),ROUNDUP(Calculator!AS874*97%,0))),Q890="NO","",Q890="NA","",Q890="","")</f>
        <v/>
      </c>
      <c r="T890" s="381" cm="1">
        <f t="array" ref="T890">IF(LEN(F890)=0,2,IF(SUMPRODUCT(($F$19:$F$1518=F890)*($C$19:$C$1518=C890))&gt;1, 1, 0))</f>
        <v>2</v>
      </c>
      <c r="U890" s="381">
        <f t="array" ref="U890">IFERROR(1/SUMPRODUCT(($F$19:$F$1518=F890)*($C$19:$C$1518=C890)), IF(LEN(F890)&gt;0, 1, ""))</f>
        <v>6.6755674232309744E-4</v>
      </c>
      <c r="V890" s="382" t="str">
        <f>IF(H890="","",VALUE(IFERROR(CHOOSE(MATCH(H890,{0,1,2,3,4,5},0),2.5,3.5,4.5,5.5,6.5,7.5),"")))</f>
        <v/>
      </c>
      <c r="W890" s="382" t="str">
        <f>IF(AND(I890="YES",COUNTIFS(F$19:F890,F890,I$19:I890,"YES")=1),1,"")</f>
        <v/>
      </c>
      <c r="Z890" s="32"/>
    </row>
    <row r="891" spans="1:26" x14ac:dyDescent="0.2">
      <c r="A891" s="32" t="str">
        <f t="shared" si="26"/>
        <v xml:space="preserve"> UNIT </v>
      </c>
      <c r="B891" s="130">
        <v>873</v>
      </c>
      <c r="C891" s="197"/>
      <c r="D891" s="398"/>
      <c r="E891" s="398"/>
      <c r="F891" s="398"/>
      <c r="G891" s="399"/>
      <c r="H891" s="398"/>
      <c r="I891" s="400"/>
      <c r="J891" s="400"/>
      <c r="K891" s="401"/>
      <c r="L891" s="398"/>
      <c r="M891" s="398"/>
      <c r="N891" s="398"/>
      <c r="O891" s="402"/>
      <c r="P891" s="402"/>
      <c r="Q891" s="171" t="str">
        <f>Calculator!M875</f>
        <v/>
      </c>
      <c r="R891" s="340" t="str">
        <f t="shared" si="27"/>
        <v/>
      </c>
      <c r="S891" s="380" t="str" cm="1">
        <f t="array" ref="S891">_xlfn.IFS(Q891="YES",IF(G891&lt;=Calculator!AS875*97%,"",IF(G891&gt;=Calculator!AS875*97%,ROUNDUP(Calculator!AS875*97%,0),ROUNDUP(Calculator!AS875*97%,0))),Q891="NO","",Q891="NA","",Q891="","")</f>
        <v/>
      </c>
      <c r="T891" s="381" cm="1">
        <f t="array" ref="T891">IF(LEN(F891)=0,2,IF(SUMPRODUCT(($F$19:$F$1518=F891)*($C$19:$C$1518=C891))&gt;1, 1, 0))</f>
        <v>2</v>
      </c>
      <c r="U891" s="381">
        <f t="array" ref="U891">IFERROR(1/SUMPRODUCT(($F$19:$F$1518=F891)*($C$19:$C$1518=C891)), IF(LEN(F891)&gt;0, 1, ""))</f>
        <v>6.6755674232309744E-4</v>
      </c>
      <c r="V891" s="382" t="str">
        <f>IF(H891="","",VALUE(IFERROR(CHOOSE(MATCH(H891,{0,1,2,3,4,5},0),2.5,3.5,4.5,5.5,6.5,7.5),"")))</f>
        <v/>
      </c>
      <c r="W891" s="382" t="str">
        <f>IF(AND(I891="YES",COUNTIFS(F$19:F891,F891,I$19:I891,"YES")=1),1,"")</f>
        <v/>
      </c>
      <c r="Z891" s="32"/>
    </row>
    <row r="892" spans="1:26" x14ac:dyDescent="0.2">
      <c r="A892" s="32" t="str">
        <f t="shared" si="26"/>
        <v xml:space="preserve"> UNIT </v>
      </c>
      <c r="B892" s="130">
        <v>874</v>
      </c>
      <c r="C892" s="197"/>
      <c r="D892" s="398"/>
      <c r="E892" s="398"/>
      <c r="F892" s="398"/>
      <c r="G892" s="399"/>
      <c r="H892" s="398"/>
      <c r="I892" s="400"/>
      <c r="J892" s="400"/>
      <c r="K892" s="401"/>
      <c r="L892" s="398"/>
      <c r="M892" s="398"/>
      <c r="N892" s="398"/>
      <c r="O892" s="402"/>
      <c r="P892" s="402"/>
      <c r="Q892" s="171" t="str">
        <f>Calculator!M876</f>
        <v/>
      </c>
      <c r="R892" s="340" t="str">
        <f t="shared" si="27"/>
        <v/>
      </c>
      <c r="S892" s="380" t="str" cm="1">
        <f t="array" ref="S892">_xlfn.IFS(Q892="YES",IF(G892&lt;=Calculator!AS876*97%,"",IF(G892&gt;=Calculator!AS876*97%,ROUNDUP(Calculator!AS876*97%,0),ROUNDUP(Calculator!AS876*97%,0))),Q892="NO","",Q892="NA","",Q892="","")</f>
        <v/>
      </c>
      <c r="T892" s="381" cm="1">
        <f t="array" ref="T892">IF(LEN(F892)=0,2,IF(SUMPRODUCT(($F$19:$F$1518=F892)*($C$19:$C$1518=C892))&gt;1, 1, 0))</f>
        <v>2</v>
      </c>
      <c r="U892" s="381">
        <f t="array" ref="U892">IFERROR(1/SUMPRODUCT(($F$19:$F$1518=F892)*($C$19:$C$1518=C892)), IF(LEN(F892)&gt;0, 1, ""))</f>
        <v>6.6755674232309744E-4</v>
      </c>
      <c r="V892" s="382" t="str">
        <f>IF(H892="","",VALUE(IFERROR(CHOOSE(MATCH(H892,{0,1,2,3,4,5},0),2.5,3.5,4.5,5.5,6.5,7.5),"")))</f>
        <v/>
      </c>
      <c r="W892" s="382" t="str">
        <f>IF(AND(I892="YES",COUNTIFS(F$19:F892,F892,I$19:I892,"YES")=1),1,"")</f>
        <v/>
      </c>
      <c r="Z892" s="32"/>
    </row>
    <row r="893" spans="1:26" x14ac:dyDescent="0.2">
      <c r="A893" s="32" t="str">
        <f t="shared" si="26"/>
        <v xml:space="preserve"> UNIT </v>
      </c>
      <c r="B893" s="130">
        <v>875</v>
      </c>
      <c r="C893" s="197"/>
      <c r="D893" s="398"/>
      <c r="E893" s="398"/>
      <c r="F893" s="398"/>
      <c r="G893" s="399"/>
      <c r="H893" s="398"/>
      <c r="I893" s="400"/>
      <c r="J893" s="400"/>
      <c r="K893" s="401"/>
      <c r="L893" s="398"/>
      <c r="M893" s="398"/>
      <c r="N893" s="398"/>
      <c r="O893" s="402"/>
      <c r="P893" s="402"/>
      <c r="Q893" s="171" t="str">
        <f>Calculator!M877</f>
        <v/>
      </c>
      <c r="R893" s="340" t="str">
        <f t="shared" si="27"/>
        <v/>
      </c>
      <c r="S893" s="380" t="str" cm="1">
        <f t="array" ref="S893">_xlfn.IFS(Q893="YES",IF(G893&lt;=Calculator!AS877*97%,"",IF(G893&gt;=Calculator!AS877*97%,ROUNDUP(Calculator!AS877*97%,0),ROUNDUP(Calculator!AS877*97%,0))),Q893="NO","",Q893="NA","",Q893="","")</f>
        <v/>
      </c>
      <c r="T893" s="381" cm="1">
        <f t="array" ref="T893">IF(LEN(F893)=0,2,IF(SUMPRODUCT(($F$19:$F$1518=F893)*($C$19:$C$1518=C893))&gt;1, 1, 0))</f>
        <v>2</v>
      </c>
      <c r="U893" s="381">
        <f t="array" ref="U893">IFERROR(1/SUMPRODUCT(($F$19:$F$1518=F893)*($C$19:$C$1518=C893)), IF(LEN(F893)&gt;0, 1, ""))</f>
        <v>6.6755674232309744E-4</v>
      </c>
      <c r="V893" s="382" t="str">
        <f>IF(H893="","",VALUE(IFERROR(CHOOSE(MATCH(H893,{0,1,2,3,4,5},0),2.5,3.5,4.5,5.5,6.5,7.5),"")))</f>
        <v/>
      </c>
      <c r="W893" s="382" t="str">
        <f>IF(AND(I893="YES",COUNTIFS(F$19:F893,F893,I$19:I893,"YES")=1),1,"")</f>
        <v/>
      </c>
      <c r="Z893" s="32"/>
    </row>
    <row r="894" spans="1:26" x14ac:dyDescent="0.2">
      <c r="A894" s="32" t="str">
        <f t="shared" si="26"/>
        <v xml:space="preserve"> UNIT </v>
      </c>
      <c r="B894" s="130">
        <v>876</v>
      </c>
      <c r="C894" s="197"/>
      <c r="D894" s="398"/>
      <c r="E894" s="398"/>
      <c r="F894" s="398"/>
      <c r="G894" s="399"/>
      <c r="H894" s="398"/>
      <c r="I894" s="400"/>
      <c r="J894" s="400"/>
      <c r="K894" s="401"/>
      <c r="L894" s="398"/>
      <c r="M894" s="398"/>
      <c r="N894" s="398"/>
      <c r="O894" s="402"/>
      <c r="P894" s="402"/>
      <c r="Q894" s="171" t="str">
        <f>Calculator!M878</f>
        <v/>
      </c>
      <c r="R894" s="340" t="str">
        <f t="shared" si="27"/>
        <v/>
      </c>
      <c r="S894" s="380" t="str" cm="1">
        <f t="array" ref="S894">_xlfn.IFS(Q894="YES",IF(G894&lt;=Calculator!AS878*97%,"",IF(G894&gt;=Calculator!AS878*97%,ROUNDUP(Calculator!AS878*97%,0),ROUNDUP(Calculator!AS878*97%,0))),Q894="NO","",Q894="NA","",Q894="","")</f>
        <v/>
      </c>
      <c r="T894" s="381" cm="1">
        <f t="array" ref="T894">IF(LEN(F894)=0,2,IF(SUMPRODUCT(($F$19:$F$1518=F894)*($C$19:$C$1518=C894))&gt;1, 1, 0))</f>
        <v>2</v>
      </c>
      <c r="U894" s="381">
        <f t="array" ref="U894">IFERROR(1/SUMPRODUCT(($F$19:$F$1518=F894)*($C$19:$C$1518=C894)), IF(LEN(F894)&gt;0, 1, ""))</f>
        <v>6.6755674232309744E-4</v>
      </c>
      <c r="V894" s="382" t="str">
        <f>IF(H894="","",VALUE(IFERROR(CHOOSE(MATCH(H894,{0,1,2,3,4,5},0),2.5,3.5,4.5,5.5,6.5,7.5),"")))</f>
        <v/>
      </c>
      <c r="W894" s="382" t="str">
        <f>IF(AND(I894="YES",COUNTIFS(F$19:F894,F894,I$19:I894,"YES")=1),1,"")</f>
        <v/>
      </c>
      <c r="Z894" s="32"/>
    </row>
    <row r="895" spans="1:26" x14ac:dyDescent="0.2">
      <c r="A895" s="32" t="str">
        <f t="shared" si="26"/>
        <v xml:space="preserve"> UNIT </v>
      </c>
      <c r="B895" s="130">
        <v>877</v>
      </c>
      <c r="C895" s="197"/>
      <c r="D895" s="398"/>
      <c r="E895" s="398"/>
      <c r="F895" s="398"/>
      <c r="G895" s="399"/>
      <c r="H895" s="398"/>
      <c r="I895" s="400"/>
      <c r="J895" s="400"/>
      <c r="K895" s="401"/>
      <c r="L895" s="398"/>
      <c r="M895" s="398"/>
      <c r="N895" s="398"/>
      <c r="O895" s="402"/>
      <c r="P895" s="402"/>
      <c r="Q895" s="171" t="str">
        <f>Calculator!M879</f>
        <v/>
      </c>
      <c r="R895" s="340" t="str">
        <f t="shared" si="27"/>
        <v/>
      </c>
      <c r="S895" s="380" t="str" cm="1">
        <f t="array" ref="S895">_xlfn.IFS(Q895="YES",IF(G895&lt;=Calculator!AS879*97%,"",IF(G895&gt;=Calculator!AS879*97%,ROUNDUP(Calculator!AS879*97%,0),ROUNDUP(Calculator!AS879*97%,0))),Q895="NO","",Q895="NA","",Q895="","")</f>
        <v/>
      </c>
      <c r="T895" s="381" cm="1">
        <f t="array" ref="T895">IF(LEN(F895)=0,2,IF(SUMPRODUCT(($F$19:$F$1518=F895)*($C$19:$C$1518=C895))&gt;1, 1, 0))</f>
        <v>2</v>
      </c>
      <c r="U895" s="381">
        <f t="array" ref="U895">IFERROR(1/SUMPRODUCT(($F$19:$F$1518=F895)*($C$19:$C$1518=C895)), IF(LEN(F895)&gt;0, 1, ""))</f>
        <v>6.6755674232309744E-4</v>
      </c>
      <c r="V895" s="382" t="str">
        <f>IF(H895="","",VALUE(IFERROR(CHOOSE(MATCH(H895,{0,1,2,3,4,5},0),2.5,3.5,4.5,5.5,6.5,7.5),"")))</f>
        <v/>
      </c>
      <c r="W895" s="382" t="str">
        <f>IF(AND(I895="YES",COUNTIFS(F$19:F895,F895,I$19:I895,"YES")=1),1,"")</f>
        <v/>
      </c>
      <c r="Z895" s="32"/>
    </row>
    <row r="896" spans="1:26" x14ac:dyDescent="0.2">
      <c r="A896" s="32" t="str">
        <f t="shared" si="26"/>
        <v xml:space="preserve"> UNIT </v>
      </c>
      <c r="B896" s="130">
        <v>878</v>
      </c>
      <c r="C896" s="197"/>
      <c r="D896" s="398"/>
      <c r="E896" s="398"/>
      <c r="F896" s="398"/>
      <c r="G896" s="399"/>
      <c r="H896" s="398"/>
      <c r="I896" s="400"/>
      <c r="J896" s="400"/>
      <c r="K896" s="401"/>
      <c r="L896" s="398"/>
      <c r="M896" s="398"/>
      <c r="N896" s="398"/>
      <c r="O896" s="402"/>
      <c r="P896" s="402"/>
      <c r="Q896" s="171" t="str">
        <f>Calculator!M880</f>
        <v/>
      </c>
      <c r="R896" s="340" t="str">
        <f t="shared" si="27"/>
        <v/>
      </c>
      <c r="S896" s="380" t="str" cm="1">
        <f t="array" ref="S896">_xlfn.IFS(Q896="YES",IF(G896&lt;=Calculator!AS880*97%,"",IF(G896&gt;=Calculator!AS880*97%,ROUNDUP(Calculator!AS880*97%,0),ROUNDUP(Calculator!AS880*97%,0))),Q896="NO","",Q896="NA","",Q896="","")</f>
        <v/>
      </c>
      <c r="T896" s="381" cm="1">
        <f t="array" ref="T896">IF(LEN(F896)=0,2,IF(SUMPRODUCT(($F$19:$F$1518=F896)*($C$19:$C$1518=C896))&gt;1, 1, 0))</f>
        <v>2</v>
      </c>
      <c r="U896" s="381">
        <f t="array" ref="U896">IFERROR(1/SUMPRODUCT(($F$19:$F$1518=F896)*($C$19:$C$1518=C896)), IF(LEN(F896)&gt;0, 1, ""))</f>
        <v>6.6755674232309744E-4</v>
      </c>
      <c r="V896" s="382" t="str">
        <f>IF(H896="","",VALUE(IFERROR(CHOOSE(MATCH(H896,{0,1,2,3,4,5},0),2.5,3.5,4.5,5.5,6.5,7.5),"")))</f>
        <v/>
      </c>
      <c r="W896" s="382" t="str">
        <f>IF(AND(I896="YES",COUNTIFS(F$19:F896,F896,I$19:I896,"YES")=1),1,"")</f>
        <v/>
      </c>
      <c r="Z896" s="32"/>
    </row>
    <row r="897" spans="1:26" x14ac:dyDescent="0.2">
      <c r="A897" s="32" t="str">
        <f t="shared" si="26"/>
        <v xml:space="preserve"> UNIT </v>
      </c>
      <c r="B897" s="130">
        <v>879</v>
      </c>
      <c r="C897" s="197"/>
      <c r="D897" s="398"/>
      <c r="E897" s="398"/>
      <c r="F897" s="398"/>
      <c r="G897" s="399"/>
      <c r="H897" s="398"/>
      <c r="I897" s="400"/>
      <c r="J897" s="400"/>
      <c r="K897" s="401"/>
      <c r="L897" s="398"/>
      <c r="M897" s="398"/>
      <c r="N897" s="398"/>
      <c r="O897" s="402"/>
      <c r="P897" s="402"/>
      <c r="Q897" s="171" t="str">
        <f>Calculator!M881</f>
        <v/>
      </c>
      <c r="R897" s="340" t="str">
        <f t="shared" si="27"/>
        <v/>
      </c>
      <c r="S897" s="380" t="str" cm="1">
        <f t="array" ref="S897">_xlfn.IFS(Q897="YES",IF(G897&lt;=Calculator!AS881*97%,"",IF(G897&gt;=Calculator!AS881*97%,ROUNDUP(Calculator!AS881*97%,0),ROUNDUP(Calculator!AS881*97%,0))),Q897="NO","",Q897="NA","",Q897="","")</f>
        <v/>
      </c>
      <c r="T897" s="381" cm="1">
        <f t="array" ref="T897">IF(LEN(F897)=0,2,IF(SUMPRODUCT(($F$19:$F$1518=F897)*($C$19:$C$1518=C897))&gt;1, 1, 0))</f>
        <v>2</v>
      </c>
      <c r="U897" s="381">
        <f t="array" ref="U897">IFERROR(1/SUMPRODUCT(($F$19:$F$1518=F897)*($C$19:$C$1518=C897)), IF(LEN(F897)&gt;0, 1, ""))</f>
        <v>6.6755674232309744E-4</v>
      </c>
      <c r="V897" s="382" t="str">
        <f>IF(H897="","",VALUE(IFERROR(CHOOSE(MATCH(H897,{0,1,2,3,4,5},0),2.5,3.5,4.5,5.5,6.5,7.5),"")))</f>
        <v/>
      </c>
      <c r="W897" s="382" t="str">
        <f>IF(AND(I897="YES",COUNTIFS(F$19:F897,F897,I$19:I897,"YES")=1),1,"")</f>
        <v/>
      </c>
      <c r="Z897" s="32"/>
    </row>
    <row r="898" spans="1:26" x14ac:dyDescent="0.2">
      <c r="A898" s="32" t="str">
        <f t="shared" si="26"/>
        <v xml:space="preserve"> UNIT </v>
      </c>
      <c r="B898" s="130">
        <v>880</v>
      </c>
      <c r="C898" s="197"/>
      <c r="D898" s="398"/>
      <c r="E898" s="398"/>
      <c r="F898" s="398"/>
      <c r="G898" s="399"/>
      <c r="H898" s="398"/>
      <c r="I898" s="400"/>
      <c r="J898" s="400"/>
      <c r="K898" s="401"/>
      <c r="L898" s="398"/>
      <c r="M898" s="398"/>
      <c r="N898" s="398"/>
      <c r="O898" s="402"/>
      <c r="P898" s="402"/>
      <c r="Q898" s="171" t="str">
        <f>Calculator!M882</f>
        <v/>
      </c>
      <c r="R898" s="340" t="str">
        <f t="shared" si="27"/>
        <v/>
      </c>
      <c r="S898" s="380" t="str" cm="1">
        <f t="array" ref="S898">_xlfn.IFS(Q898="YES",IF(G898&lt;=Calculator!AS882*97%,"",IF(G898&gt;=Calculator!AS882*97%,ROUNDUP(Calculator!AS882*97%,0),ROUNDUP(Calculator!AS882*97%,0))),Q898="NO","",Q898="NA","",Q898="","")</f>
        <v/>
      </c>
      <c r="T898" s="381" cm="1">
        <f t="array" ref="T898">IF(LEN(F898)=0,2,IF(SUMPRODUCT(($F$19:$F$1518=F898)*($C$19:$C$1518=C898))&gt;1, 1, 0))</f>
        <v>2</v>
      </c>
      <c r="U898" s="381">
        <f t="array" ref="U898">IFERROR(1/SUMPRODUCT(($F$19:$F$1518=F898)*($C$19:$C$1518=C898)), IF(LEN(F898)&gt;0, 1, ""))</f>
        <v>6.6755674232309744E-4</v>
      </c>
      <c r="V898" s="382" t="str">
        <f>IF(H898="","",VALUE(IFERROR(CHOOSE(MATCH(H898,{0,1,2,3,4,5},0),2.5,3.5,4.5,5.5,6.5,7.5),"")))</f>
        <v/>
      </c>
      <c r="W898" s="382" t="str">
        <f>IF(AND(I898="YES",COUNTIFS(F$19:F898,F898,I$19:I898,"YES")=1),1,"")</f>
        <v/>
      </c>
      <c r="Z898" s="32"/>
    </row>
    <row r="899" spans="1:26" x14ac:dyDescent="0.2">
      <c r="A899" s="32" t="str">
        <f t="shared" si="26"/>
        <v xml:space="preserve"> UNIT </v>
      </c>
      <c r="B899" s="130">
        <v>881</v>
      </c>
      <c r="C899" s="197"/>
      <c r="D899" s="398"/>
      <c r="E899" s="398"/>
      <c r="F899" s="398"/>
      <c r="G899" s="399"/>
      <c r="H899" s="398"/>
      <c r="I899" s="400"/>
      <c r="J899" s="400"/>
      <c r="K899" s="401"/>
      <c r="L899" s="398"/>
      <c r="M899" s="398"/>
      <c r="N899" s="398"/>
      <c r="O899" s="402"/>
      <c r="P899" s="402"/>
      <c r="Q899" s="171" t="str">
        <f>Calculator!M883</f>
        <v/>
      </c>
      <c r="R899" s="340" t="str">
        <f t="shared" si="27"/>
        <v/>
      </c>
      <c r="S899" s="380" t="str" cm="1">
        <f t="array" ref="S899">_xlfn.IFS(Q899="YES",IF(G899&lt;=Calculator!AS883*97%,"",IF(G899&gt;=Calculator!AS883*97%,ROUNDUP(Calculator!AS883*97%,0),ROUNDUP(Calculator!AS883*97%,0))),Q899="NO","",Q899="NA","",Q899="","")</f>
        <v/>
      </c>
      <c r="T899" s="381" cm="1">
        <f t="array" ref="T899">IF(LEN(F899)=0,2,IF(SUMPRODUCT(($F$19:$F$1518=F899)*($C$19:$C$1518=C899))&gt;1, 1, 0))</f>
        <v>2</v>
      </c>
      <c r="U899" s="381">
        <f t="array" ref="U899">IFERROR(1/SUMPRODUCT(($F$19:$F$1518=F899)*($C$19:$C$1518=C899)), IF(LEN(F899)&gt;0, 1, ""))</f>
        <v>6.6755674232309744E-4</v>
      </c>
      <c r="V899" s="382" t="str">
        <f>IF(H899="","",VALUE(IFERROR(CHOOSE(MATCH(H899,{0,1,2,3,4,5},0),2.5,3.5,4.5,5.5,6.5,7.5),"")))</f>
        <v/>
      </c>
      <c r="W899" s="382" t="str">
        <f>IF(AND(I899="YES",COUNTIFS(F$19:F899,F899,I$19:I899,"YES")=1),1,"")</f>
        <v/>
      </c>
      <c r="Z899" s="32"/>
    </row>
    <row r="900" spans="1:26" x14ac:dyDescent="0.2">
      <c r="A900" s="32" t="str">
        <f t="shared" si="26"/>
        <v xml:space="preserve"> UNIT </v>
      </c>
      <c r="B900" s="130">
        <v>882</v>
      </c>
      <c r="C900" s="197"/>
      <c r="D900" s="398"/>
      <c r="E900" s="398"/>
      <c r="F900" s="398"/>
      <c r="G900" s="399"/>
      <c r="H900" s="398"/>
      <c r="I900" s="400"/>
      <c r="J900" s="400"/>
      <c r="K900" s="401"/>
      <c r="L900" s="398"/>
      <c r="M900" s="398"/>
      <c r="N900" s="398"/>
      <c r="O900" s="402"/>
      <c r="P900" s="402"/>
      <c r="Q900" s="171" t="str">
        <f>Calculator!M884</f>
        <v/>
      </c>
      <c r="R900" s="340" t="str">
        <f t="shared" si="27"/>
        <v/>
      </c>
      <c r="S900" s="380" t="str" cm="1">
        <f t="array" ref="S900">_xlfn.IFS(Q900="YES",IF(G900&lt;=Calculator!AS884*97%,"",IF(G900&gt;=Calculator!AS884*97%,ROUNDUP(Calculator!AS884*97%,0),ROUNDUP(Calculator!AS884*97%,0))),Q900="NO","",Q900="NA","",Q900="","")</f>
        <v/>
      </c>
      <c r="T900" s="381" cm="1">
        <f t="array" ref="T900">IF(LEN(F900)=0,2,IF(SUMPRODUCT(($F$19:$F$1518=F900)*($C$19:$C$1518=C900))&gt;1, 1, 0))</f>
        <v>2</v>
      </c>
      <c r="U900" s="381">
        <f t="array" ref="U900">IFERROR(1/SUMPRODUCT(($F$19:$F$1518=F900)*($C$19:$C$1518=C900)), IF(LEN(F900)&gt;0, 1, ""))</f>
        <v>6.6755674232309744E-4</v>
      </c>
      <c r="V900" s="382" t="str">
        <f>IF(H900="","",VALUE(IFERROR(CHOOSE(MATCH(H900,{0,1,2,3,4,5},0),2.5,3.5,4.5,5.5,6.5,7.5),"")))</f>
        <v/>
      </c>
      <c r="W900" s="382" t="str">
        <f>IF(AND(I900="YES",COUNTIFS(F$19:F900,F900,I$19:I900,"YES")=1),1,"")</f>
        <v/>
      </c>
      <c r="Z900" s="32"/>
    </row>
    <row r="901" spans="1:26" x14ac:dyDescent="0.2">
      <c r="A901" s="32" t="str">
        <f t="shared" si="26"/>
        <v xml:space="preserve"> UNIT </v>
      </c>
      <c r="B901" s="130">
        <v>883</v>
      </c>
      <c r="C901" s="197"/>
      <c r="D901" s="398"/>
      <c r="E901" s="398"/>
      <c r="F901" s="398"/>
      <c r="G901" s="399"/>
      <c r="H901" s="398"/>
      <c r="I901" s="400"/>
      <c r="J901" s="400"/>
      <c r="K901" s="401"/>
      <c r="L901" s="398"/>
      <c r="M901" s="398"/>
      <c r="N901" s="398"/>
      <c r="O901" s="402"/>
      <c r="P901" s="402"/>
      <c r="Q901" s="171" t="str">
        <f>Calculator!M885</f>
        <v/>
      </c>
      <c r="R901" s="340" t="str">
        <f t="shared" si="27"/>
        <v/>
      </c>
      <c r="S901" s="380" t="str" cm="1">
        <f t="array" ref="S901">_xlfn.IFS(Q901="YES",IF(G901&lt;=Calculator!AS885*97%,"",IF(G901&gt;=Calculator!AS885*97%,ROUNDUP(Calculator!AS885*97%,0),ROUNDUP(Calculator!AS885*97%,0))),Q901="NO","",Q901="NA","",Q901="","")</f>
        <v/>
      </c>
      <c r="T901" s="381" cm="1">
        <f t="array" ref="T901">IF(LEN(F901)=0,2,IF(SUMPRODUCT(($F$19:$F$1518=F901)*($C$19:$C$1518=C901))&gt;1, 1, 0))</f>
        <v>2</v>
      </c>
      <c r="U901" s="381">
        <f t="array" ref="U901">IFERROR(1/SUMPRODUCT(($F$19:$F$1518=F901)*($C$19:$C$1518=C901)), IF(LEN(F901)&gt;0, 1, ""))</f>
        <v>6.6755674232309744E-4</v>
      </c>
      <c r="V901" s="382" t="str">
        <f>IF(H901="","",VALUE(IFERROR(CHOOSE(MATCH(H901,{0,1,2,3,4,5},0),2.5,3.5,4.5,5.5,6.5,7.5),"")))</f>
        <v/>
      </c>
      <c r="W901" s="382" t="str">
        <f>IF(AND(I901="YES",COUNTIFS(F$19:F901,F901,I$19:I901,"YES")=1),1,"")</f>
        <v/>
      </c>
      <c r="Z901" s="32"/>
    </row>
    <row r="902" spans="1:26" x14ac:dyDescent="0.2">
      <c r="A902" s="32" t="str">
        <f t="shared" si="26"/>
        <v xml:space="preserve"> UNIT </v>
      </c>
      <c r="B902" s="130">
        <v>884</v>
      </c>
      <c r="C902" s="197"/>
      <c r="D902" s="398"/>
      <c r="E902" s="398"/>
      <c r="F902" s="398"/>
      <c r="G902" s="399"/>
      <c r="H902" s="398"/>
      <c r="I902" s="400"/>
      <c r="J902" s="400"/>
      <c r="K902" s="401"/>
      <c r="L902" s="398"/>
      <c r="M902" s="398"/>
      <c r="N902" s="398"/>
      <c r="O902" s="402"/>
      <c r="P902" s="402"/>
      <c r="Q902" s="171" t="str">
        <f>Calculator!M886</f>
        <v/>
      </c>
      <c r="R902" s="340" t="str">
        <f t="shared" si="27"/>
        <v/>
      </c>
      <c r="S902" s="380" t="str" cm="1">
        <f t="array" ref="S902">_xlfn.IFS(Q902="YES",IF(G902&lt;=Calculator!AS886*97%,"",IF(G902&gt;=Calculator!AS886*97%,ROUNDUP(Calculator!AS886*97%,0),ROUNDUP(Calculator!AS886*97%,0))),Q902="NO","",Q902="NA","",Q902="","")</f>
        <v/>
      </c>
      <c r="T902" s="381" cm="1">
        <f t="array" ref="T902">IF(LEN(F902)=0,2,IF(SUMPRODUCT(($F$19:$F$1518=F902)*($C$19:$C$1518=C902))&gt;1, 1, 0))</f>
        <v>2</v>
      </c>
      <c r="U902" s="381">
        <f t="array" ref="U902">IFERROR(1/SUMPRODUCT(($F$19:$F$1518=F902)*($C$19:$C$1518=C902)), IF(LEN(F902)&gt;0, 1, ""))</f>
        <v>6.6755674232309744E-4</v>
      </c>
      <c r="V902" s="382" t="str">
        <f>IF(H902="","",VALUE(IFERROR(CHOOSE(MATCH(H902,{0,1,2,3,4,5},0),2.5,3.5,4.5,5.5,6.5,7.5),"")))</f>
        <v/>
      </c>
      <c r="W902" s="382" t="str">
        <f>IF(AND(I902="YES",COUNTIFS(F$19:F902,F902,I$19:I902,"YES")=1),1,"")</f>
        <v/>
      </c>
      <c r="Z902" s="32"/>
    </row>
    <row r="903" spans="1:26" x14ac:dyDescent="0.2">
      <c r="A903" s="32" t="str">
        <f t="shared" si="26"/>
        <v xml:space="preserve"> UNIT </v>
      </c>
      <c r="B903" s="130">
        <v>885</v>
      </c>
      <c r="C903" s="197"/>
      <c r="D903" s="398"/>
      <c r="E903" s="398"/>
      <c r="F903" s="398"/>
      <c r="G903" s="399"/>
      <c r="H903" s="398"/>
      <c r="I903" s="400"/>
      <c r="J903" s="400"/>
      <c r="K903" s="401"/>
      <c r="L903" s="398"/>
      <c r="M903" s="398"/>
      <c r="N903" s="398"/>
      <c r="O903" s="402"/>
      <c r="P903" s="402"/>
      <c r="Q903" s="171" t="str">
        <f>Calculator!M887</f>
        <v/>
      </c>
      <c r="R903" s="340" t="str">
        <f t="shared" si="27"/>
        <v/>
      </c>
      <c r="S903" s="380" t="str" cm="1">
        <f t="array" ref="S903">_xlfn.IFS(Q903="YES",IF(G903&lt;=Calculator!AS887*97%,"",IF(G903&gt;=Calculator!AS887*97%,ROUNDUP(Calculator!AS887*97%,0),ROUNDUP(Calculator!AS887*97%,0))),Q903="NO","",Q903="NA","",Q903="","")</f>
        <v/>
      </c>
      <c r="T903" s="381" cm="1">
        <f t="array" ref="T903">IF(LEN(F903)=0,2,IF(SUMPRODUCT(($F$19:$F$1518=F903)*($C$19:$C$1518=C903))&gt;1, 1, 0))</f>
        <v>2</v>
      </c>
      <c r="U903" s="381">
        <f t="array" ref="U903">IFERROR(1/SUMPRODUCT(($F$19:$F$1518=F903)*($C$19:$C$1518=C903)), IF(LEN(F903)&gt;0, 1, ""))</f>
        <v>6.6755674232309744E-4</v>
      </c>
      <c r="V903" s="382" t="str">
        <f>IF(H903="","",VALUE(IFERROR(CHOOSE(MATCH(H903,{0,1,2,3,4,5},0),2.5,3.5,4.5,5.5,6.5,7.5),"")))</f>
        <v/>
      </c>
      <c r="W903" s="382" t="str">
        <f>IF(AND(I903="YES",COUNTIFS(F$19:F903,F903,I$19:I903,"YES")=1),1,"")</f>
        <v/>
      </c>
      <c r="Z903" s="32"/>
    </row>
    <row r="904" spans="1:26" x14ac:dyDescent="0.2">
      <c r="A904" s="32" t="str">
        <f t="shared" si="26"/>
        <v xml:space="preserve"> UNIT </v>
      </c>
      <c r="B904" s="130">
        <v>886</v>
      </c>
      <c r="C904" s="197"/>
      <c r="D904" s="398"/>
      <c r="E904" s="398"/>
      <c r="F904" s="398"/>
      <c r="G904" s="399"/>
      <c r="H904" s="398"/>
      <c r="I904" s="400"/>
      <c r="J904" s="400"/>
      <c r="K904" s="401"/>
      <c r="L904" s="398"/>
      <c r="M904" s="398"/>
      <c r="N904" s="398"/>
      <c r="O904" s="402"/>
      <c r="P904" s="402"/>
      <c r="Q904" s="171" t="str">
        <f>Calculator!M888</f>
        <v/>
      </c>
      <c r="R904" s="340" t="str">
        <f t="shared" si="27"/>
        <v/>
      </c>
      <c r="S904" s="380" t="str" cm="1">
        <f t="array" ref="S904">_xlfn.IFS(Q904="YES",IF(G904&lt;=Calculator!AS888*97%,"",IF(G904&gt;=Calculator!AS888*97%,ROUNDUP(Calculator!AS888*97%,0),ROUNDUP(Calculator!AS888*97%,0))),Q904="NO","",Q904="NA","",Q904="","")</f>
        <v/>
      </c>
      <c r="T904" s="381" cm="1">
        <f t="array" ref="T904">IF(LEN(F904)=0,2,IF(SUMPRODUCT(($F$19:$F$1518=F904)*($C$19:$C$1518=C904))&gt;1, 1, 0))</f>
        <v>2</v>
      </c>
      <c r="U904" s="381">
        <f t="array" ref="U904">IFERROR(1/SUMPRODUCT(($F$19:$F$1518=F904)*($C$19:$C$1518=C904)), IF(LEN(F904)&gt;0, 1, ""))</f>
        <v>6.6755674232309744E-4</v>
      </c>
      <c r="V904" s="382" t="str">
        <f>IF(H904="","",VALUE(IFERROR(CHOOSE(MATCH(H904,{0,1,2,3,4,5},0),2.5,3.5,4.5,5.5,6.5,7.5),"")))</f>
        <v/>
      </c>
      <c r="W904" s="382" t="str">
        <f>IF(AND(I904="YES",COUNTIFS(F$19:F904,F904,I$19:I904,"YES")=1),1,"")</f>
        <v/>
      </c>
      <c r="Z904" s="32"/>
    </row>
    <row r="905" spans="1:26" x14ac:dyDescent="0.2">
      <c r="A905" s="32" t="str">
        <f t="shared" si="26"/>
        <v xml:space="preserve"> UNIT </v>
      </c>
      <c r="B905" s="130">
        <v>887</v>
      </c>
      <c r="C905" s="197"/>
      <c r="D905" s="398"/>
      <c r="E905" s="398"/>
      <c r="F905" s="398"/>
      <c r="G905" s="399"/>
      <c r="H905" s="398"/>
      <c r="I905" s="400"/>
      <c r="J905" s="400"/>
      <c r="K905" s="401"/>
      <c r="L905" s="398"/>
      <c r="M905" s="398"/>
      <c r="N905" s="398"/>
      <c r="O905" s="402"/>
      <c r="P905" s="402"/>
      <c r="Q905" s="171" t="str">
        <f>Calculator!M889</f>
        <v/>
      </c>
      <c r="R905" s="340" t="str">
        <f t="shared" si="27"/>
        <v/>
      </c>
      <c r="S905" s="380" t="str" cm="1">
        <f t="array" ref="S905">_xlfn.IFS(Q905="YES",IF(G905&lt;=Calculator!AS889*97%,"",IF(G905&gt;=Calculator!AS889*97%,ROUNDUP(Calculator!AS889*97%,0),ROUNDUP(Calculator!AS889*97%,0))),Q905="NO","",Q905="NA","",Q905="","")</f>
        <v/>
      </c>
      <c r="T905" s="381" cm="1">
        <f t="array" ref="T905">IF(LEN(F905)=0,2,IF(SUMPRODUCT(($F$19:$F$1518=F905)*($C$19:$C$1518=C905))&gt;1, 1, 0))</f>
        <v>2</v>
      </c>
      <c r="U905" s="381">
        <f t="array" ref="U905">IFERROR(1/SUMPRODUCT(($F$19:$F$1518=F905)*($C$19:$C$1518=C905)), IF(LEN(F905)&gt;0, 1, ""))</f>
        <v>6.6755674232309744E-4</v>
      </c>
      <c r="V905" s="382" t="str">
        <f>IF(H905="","",VALUE(IFERROR(CHOOSE(MATCH(H905,{0,1,2,3,4,5},0),2.5,3.5,4.5,5.5,6.5,7.5),"")))</f>
        <v/>
      </c>
      <c r="W905" s="382" t="str">
        <f>IF(AND(I905="YES",COUNTIFS(F$19:F905,F905,I$19:I905,"YES")=1),1,"")</f>
        <v/>
      </c>
      <c r="Z905" s="32"/>
    </row>
    <row r="906" spans="1:26" x14ac:dyDescent="0.2">
      <c r="A906" s="32" t="str">
        <f t="shared" si="26"/>
        <v xml:space="preserve"> UNIT </v>
      </c>
      <c r="B906" s="130">
        <v>888</v>
      </c>
      <c r="C906" s="197"/>
      <c r="D906" s="398"/>
      <c r="E906" s="398"/>
      <c r="F906" s="398"/>
      <c r="G906" s="399"/>
      <c r="H906" s="398"/>
      <c r="I906" s="400"/>
      <c r="J906" s="400"/>
      <c r="K906" s="401"/>
      <c r="L906" s="398"/>
      <c r="M906" s="398"/>
      <c r="N906" s="398"/>
      <c r="O906" s="402"/>
      <c r="P906" s="402"/>
      <c r="Q906" s="171" t="str">
        <f>Calculator!M890</f>
        <v/>
      </c>
      <c r="R906" s="340" t="str">
        <f t="shared" si="27"/>
        <v/>
      </c>
      <c r="S906" s="380" t="str" cm="1">
        <f t="array" ref="S906">_xlfn.IFS(Q906="YES",IF(G906&lt;=Calculator!AS890*97%,"",IF(G906&gt;=Calculator!AS890*97%,ROUNDUP(Calculator!AS890*97%,0),ROUNDUP(Calculator!AS890*97%,0))),Q906="NO","",Q906="NA","",Q906="","")</f>
        <v/>
      </c>
      <c r="T906" s="381" cm="1">
        <f t="array" ref="T906">IF(LEN(F906)=0,2,IF(SUMPRODUCT(($F$19:$F$1518=F906)*($C$19:$C$1518=C906))&gt;1, 1, 0))</f>
        <v>2</v>
      </c>
      <c r="U906" s="381">
        <f t="array" ref="U906">IFERROR(1/SUMPRODUCT(($F$19:$F$1518=F906)*($C$19:$C$1518=C906)), IF(LEN(F906)&gt;0, 1, ""))</f>
        <v>6.6755674232309744E-4</v>
      </c>
      <c r="V906" s="382" t="str">
        <f>IF(H906="","",VALUE(IFERROR(CHOOSE(MATCH(H906,{0,1,2,3,4,5},0),2.5,3.5,4.5,5.5,6.5,7.5),"")))</f>
        <v/>
      </c>
      <c r="W906" s="382" t="str">
        <f>IF(AND(I906="YES",COUNTIFS(F$19:F906,F906,I$19:I906,"YES")=1),1,"")</f>
        <v/>
      </c>
      <c r="Z906" s="32"/>
    </row>
    <row r="907" spans="1:26" x14ac:dyDescent="0.2">
      <c r="A907" s="32" t="str">
        <f t="shared" si="26"/>
        <v xml:space="preserve"> UNIT </v>
      </c>
      <c r="B907" s="130">
        <v>889</v>
      </c>
      <c r="C907" s="197"/>
      <c r="D907" s="398"/>
      <c r="E907" s="398"/>
      <c r="F907" s="398"/>
      <c r="G907" s="399"/>
      <c r="H907" s="398"/>
      <c r="I907" s="400"/>
      <c r="J907" s="400"/>
      <c r="K907" s="401"/>
      <c r="L907" s="398"/>
      <c r="M907" s="398"/>
      <c r="N907" s="398"/>
      <c r="O907" s="402"/>
      <c r="P907" s="402"/>
      <c r="Q907" s="171" t="str">
        <f>Calculator!M891</f>
        <v/>
      </c>
      <c r="R907" s="340" t="str">
        <f t="shared" si="27"/>
        <v/>
      </c>
      <c r="S907" s="380" t="str" cm="1">
        <f t="array" ref="S907">_xlfn.IFS(Q907="YES",IF(G907&lt;=Calculator!AS891*97%,"",IF(G907&gt;=Calculator!AS891*97%,ROUNDUP(Calculator!AS891*97%,0),ROUNDUP(Calculator!AS891*97%,0))),Q907="NO","",Q907="NA","",Q907="","")</f>
        <v/>
      </c>
      <c r="T907" s="381" cm="1">
        <f t="array" ref="T907">IF(LEN(F907)=0,2,IF(SUMPRODUCT(($F$19:$F$1518=F907)*($C$19:$C$1518=C907))&gt;1, 1, 0))</f>
        <v>2</v>
      </c>
      <c r="U907" s="381">
        <f t="array" ref="U907">IFERROR(1/SUMPRODUCT(($F$19:$F$1518=F907)*($C$19:$C$1518=C907)), IF(LEN(F907)&gt;0, 1, ""))</f>
        <v>6.6755674232309744E-4</v>
      </c>
      <c r="V907" s="382" t="str">
        <f>IF(H907="","",VALUE(IFERROR(CHOOSE(MATCH(H907,{0,1,2,3,4,5},0),2.5,3.5,4.5,5.5,6.5,7.5),"")))</f>
        <v/>
      </c>
      <c r="W907" s="382" t="str">
        <f>IF(AND(I907="YES",COUNTIFS(F$19:F907,F907,I$19:I907,"YES")=1),1,"")</f>
        <v/>
      </c>
      <c r="Z907" s="32"/>
    </row>
    <row r="908" spans="1:26" x14ac:dyDescent="0.2">
      <c r="A908" s="32" t="str">
        <f t="shared" si="26"/>
        <v xml:space="preserve"> UNIT </v>
      </c>
      <c r="B908" s="130">
        <v>890</v>
      </c>
      <c r="C908" s="197"/>
      <c r="D908" s="398"/>
      <c r="E908" s="398"/>
      <c r="F908" s="398"/>
      <c r="G908" s="399"/>
      <c r="H908" s="398"/>
      <c r="I908" s="400"/>
      <c r="J908" s="400"/>
      <c r="K908" s="401"/>
      <c r="L908" s="398"/>
      <c r="M908" s="398"/>
      <c r="N908" s="398"/>
      <c r="O908" s="402"/>
      <c r="P908" s="402"/>
      <c r="Q908" s="171" t="str">
        <f>Calculator!M892</f>
        <v/>
      </c>
      <c r="R908" s="340" t="str">
        <f t="shared" si="27"/>
        <v/>
      </c>
      <c r="S908" s="380" t="str" cm="1">
        <f t="array" ref="S908">_xlfn.IFS(Q908="YES",IF(G908&lt;=Calculator!AS892*97%,"",IF(G908&gt;=Calculator!AS892*97%,ROUNDUP(Calculator!AS892*97%,0),ROUNDUP(Calculator!AS892*97%,0))),Q908="NO","",Q908="NA","",Q908="","")</f>
        <v/>
      </c>
      <c r="T908" s="381" cm="1">
        <f t="array" ref="T908">IF(LEN(F908)=0,2,IF(SUMPRODUCT(($F$19:$F$1518=F908)*($C$19:$C$1518=C908))&gt;1, 1, 0))</f>
        <v>2</v>
      </c>
      <c r="U908" s="381">
        <f t="array" ref="U908">IFERROR(1/SUMPRODUCT(($F$19:$F$1518=F908)*($C$19:$C$1518=C908)), IF(LEN(F908)&gt;0, 1, ""))</f>
        <v>6.6755674232309744E-4</v>
      </c>
      <c r="V908" s="382" t="str">
        <f>IF(H908="","",VALUE(IFERROR(CHOOSE(MATCH(H908,{0,1,2,3,4,5},0),2.5,3.5,4.5,5.5,6.5,7.5),"")))</f>
        <v/>
      </c>
      <c r="W908" s="382" t="str">
        <f>IF(AND(I908="YES",COUNTIFS(F$19:F908,F908,I$19:I908,"YES")=1),1,"")</f>
        <v/>
      </c>
      <c r="Z908" s="32"/>
    </row>
    <row r="909" spans="1:26" x14ac:dyDescent="0.2">
      <c r="A909" s="32" t="str">
        <f t="shared" si="26"/>
        <v xml:space="preserve"> UNIT </v>
      </c>
      <c r="B909" s="130">
        <v>891</v>
      </c>
      <c r="C909" s="197"/>
      <c r="D909" s="398"/>
      <c r="E909" s="398"/>
      <c r="F909" s="398"/>
      <c r="G909" s="399"/>
      <c r="H909" s="398"/>
      <c r="I909" s="400"/>
      <c r="J909" s="400"/>
      <c r="K909" s="401"/>
      <c r="L909" s="398"/>
      <c r="M909" s="398"/>
      <c r="N909" s="398"/>
      <c r="O909" s="402"/>
      <c r="P909" s="402"/>
      <c r="Q909" s="171" t="str">
        <f>Calculator!M893</f>
        <v/>
      </c>
      <c r="R909" s="340" t="str">
        <f t="shared" si="27"/>
        <v/>
      </c>
      <c r="S909" s="380" t="str" cm="1">
        <f t="array" ref="S909">_xlfn.IFS(Q909="YES",IF(G909&lt;=Calculator!AS893*97%,"",IF(G909&gt;=Calculator!AS893*97%,ROUNDUP(Calculator!AS893*97%,0),ROUNDUP(Calculator!AS893*97%,0))),Q909="NO","",Q909="NA","",Q909="","")</f>
        <v/>
      </c>
      <c r="T909" s="381" cm="1">
        <f t="array" ref="T909">IF(LEN(F909)=0,2,IF(SUMPRODUCT(($F$19:$F$1518=F909)*($C$19:$C$1518=C909))&gt;1, 1, 0))</f>
        <v>2</v>
      </c>
      <c r="U909" s="381">
        <f t="array" ref="U909">IFERROR(1/SUMPRODUCT(($F$19:$F$1518=F909)*($C$19:$C$1518=C909)), IF(LEN(F909)&gt;0, 1, ""))</f>
        <v>6.6755674232309744E-4</v>
      </c>
      <c r="V909" s="382" t="str">
        <f>IF(H909="","",VALUE(IFERROR(CHOOSE(MATCH(H909,{0,1,2,3,4,5},0),2.5,3.5,4.5,5.5,6.5,7.5),"")))</f>
        <v/>
      </c>
      <c r="W909" s="382" t="str">
        <f>IF(AND(I909="YES",COUNTIFS(F$19:F909,F909,I$19:I909,"YES")=1),1,"")</f>
        <v/>
      </c>
      <c r="Z909" s="32"/>
    </row>
    <row r="910" spans="1:26" x14ac:dyDescent="0.2">
      <c r="A910" s="32" t="str">
        <f t="shared" si="26"/>
        <v xml:space="preserve"> UNIT </v>
      </c>
      <c r="B910" s="130">
        <v>892</v>
      </c>
      <c r="C910" s="197"/>
      <c r="D910" s="398"/>
      <c r="E910" s="398"/>
      <c r="F910" s="398"/>
      <c r="G910" s="399"/>
      <c r="H910" s="398"/>
      <c r="I910" s="400"/>
      <c r="J910" s="400"/>
      <c r="K910" s="401"/>
      <c r="L910" s="398"/>
      <c r="M910" s="398"/>
      <c r="N910" s="398"/>
      <c r="O910" s="402"/>
      <c r="P910" s="402"/>
      <c r="Q910" s="171" t="str">
        <f>Calculator!M894</f>
        <v/>
      </c>
      <c r="R910" s="340" t="str">
        <f t="shared" si="27"/>
        <v/>
      </c>
      <c r="S910" s="380" t="str" cm="1">
        <f t="array" ref="S910">_xlfn.IFS(Q910="YES",IF(G910&lt;=Calculator!AS894*97%,"",IF(G910&gt;=Calculator!AS894*97%,ROUNDUP(Calculator!AS894*97%,0),ROUNDUP(Calculator!AS894*97%,0))),Q910="NO","",Q910="NA","",Q910="","")</f>
        <v/>
      </c>
      <c r="T910" s="381" cm="1">
        <f t="array" ref="T910">IF(LEN(F910)=0,2,IF(SUMPRODUCT(($F$19:$F$1518=F910)*($C$19:$C$1518=C910))&gt;1, 1, 0))</f>
        <v>2</v>
      </c>
      <c r="U910" s="381">
        <f t="array" ref="U910">IFERROR(1/SUMPRODUCT(($F$19:$F$1518=F910)*($C$19:$C$1518=C910)), IF(LEN(F910)&gt;0, 1, ""))</f>
        <v>6.6755674232309744E-4</v>
      </c>
      <c r="V910" s="382" t="str">
        <f>IF(H910="","",VALUE(IFERROR(CHOOSE(MATCH(H910,{0,1,2,3,4,5},0),2.5,3.5,4.5,5.5,6.5,7.5),"")))</f>
        <v/>
      </c>
      <c r="W910" s="382" t="str">
        <f>IF(AND(I910="YES",COUNTIFS(F$19:F910,F910,I$19:I910,"YES")=1),1,"")</f>
        <v/>
      </c>
      <c r="Z910" s="32"/>
    </row>
    <row r="911" spans="1:26" x14ac:dyDescent="0.2">
      <c r="A911" s="32" t="str">
        <f t="shared" si="26"/>
        <v xml:space="preserve"> UNIT </v>
      </c>
      <c r="B911" s="130">
        <v>893</v>
      </c>
      <c r="C911" s="197"/>
      <c r="D911" s="398"/>
      <c r="E911" s="398"/>
      <c r="F911" s="398"/>
      <c r="G911" s="399"/>
      <c r="H911" s="398"/>
      <c r="I911" s="400"/>
      <c r="J911" s="400"/>
      <c r="K911" s="401"/>
      <c r="L911" s="398"/>
      <c r="M911" s="398"/>
      <c r="N911" s="398"/>
      <c r="O911" s="402"/>
      <c r="P911" s="402"/>
      <c r="Q911" s="171" t="str">
        <f>Calculator!M895</f>
        <v/>
      </c>
      <c r="R911" s="340" t="str">
        <f t="shared" si="27"/>
        <v/>
      </c>
      <c r="S911" s="380" t="str" cm="1">
        <f t="array" ref="S911">_xlfn.IFS(Q911="YES",IF(G911&lt;=Calculator!AS895*97%,"",IF(G911&gt;=Calculator!AS895*97%,ROUNDUP(Calculator!AS895*97%,0),ROUNDUP(Calculator!AS895*97%,0))),Q911="NO","",Q911="NA","",Q911="","")</f>
        <v/>
      </c>
      <c r="T911" s="381" cm="1">
        <f t="array" ref="T911">IF(LEN(F911)=0,2,IF(SUMPRODUCT(($F$19:$F$1518=F911)*($C$19:$C$1518=C911))&gt;1, 1, 0))</f>
        <v>2</v>
      </c>
      <c r="U911" s="381">
        <f t="array" ref="U911">IFERROR(1/SUMPRODUCT(($F$19:$F$1518=F911)*($C$19:$C$1518=C911)), IF(LEN(F911)&gt;0, 1, ""))</f>
        <v>6.6755674232309744E-4</v>
      </c>
      <c r="V911" s="382" t="str">
        <f>IF(H911="","",VALUE(IFERROR(CHOOSE(MATCH(H911,{0,1,2,3,4,5},0),2.5,3.5,4.5,5.5,6.5,7.5),"")))</f>
        <v/>
      </c>
      <c r="W911" s="382" t="str">
        <f>IF(AND(I911="YES",COUNTIFS(F$19:F911,F911,I$19:I911,"YES")=1),1,"")</f>
        <v/>
      </c>
      <c r="Z911" s="32"/>
    </row>
    <row r="912" spans="1:26" x14ac:dyDescent="0.2">
      <c r="A912" s="32" t="str">
        <f t="shared" si="26"/>
        <v xml:space="preserve"> UNIT </v>
      </c>
      <c r="B912" s="130">
        <v>894</v>
      </c>
      <c r="C912" s="197"/>
      <c r="D912" s="398"/>
      <c r="E912" s="398"/>
      <c r="F912" s="398"/>
      <c r="G912" s="399"/>
      <c r="H912" s="398"/>
      <c r="I912" s="400"/>
      <c r="J912" s="400"/>
      <c r="K912" s="401"/>
      <c r="L912" s="398"/>
      <c r="M912" s="398"/>
      <c r="N912" s="398"/>
      <c r="O912" s="402"/>
      <c r="P912" s="402"/>
      <c r="Q912" s="171" t="str">
        <f>Calculator!M896</f>
        <v/>
      </c>
      <c r="R912" s="340" t="str">
        <f t="shared" si="27"/>
        <v/>
      </c>
      <c r="S912" s="380" t="str" cm="1">
        <f t="array" ref="S912">_xlfn.IFS(Q912="YES",IF(G912&lt;=Calculator!AS896*97%,"",IF(G912&gt;=Calculator!AS896*97%,ROUNDUP(Calculator!AS896*97%,0),ROUNDUP(Calculator!AS896*97%,0))),Q912="NO","",Q912="NA","",Q912="","")</f>
        <v/>
      </c>
      <c r="T912" s="381" cm="1">
        <f t="array" ref="T912">IF(LEN(F912)=0,2,IF(SUMPRODUCT(($F$19:$F$1518=F912)*($C$19:$C$1518=C912))&gt;1, 1, 0))</f>
        <v>2</v>
      </c>
      <c r="U912" s="381">
        <f t="array" ref="U912">IFERROR(1/SUMPRODUCT(($F$19:$F$1518=F912)*($C$19:$C$1518=C912)), IF(LEN(F912)&gt;0, 1, ""))</f>
        <v>6.6755674232309744E-4</v>
      </c>
      <c r="V912" s="382" t="str">
        <f>IF(H912="","",VALUE(IFERROR(CHOOSE(MATCH(H912,{0,1,2,3,4,5},0),2.5,3.5,4.5,5.5,6.5,7.5),"")))</f>
        <v/>
      </c>
      <c r="W912" s="382" t="str">
        <f>IF(AND(I912="YES",COUNTIFS(F$19:F912,F912,I$19:I912,"YES")=1),1,"")</f>
        <v/>
      </c>
      <c r="Z912" s="32"/>
    </row>
    <row r="913" spans="1:26" x14ac:dyDescent="0.2">
      <c r="A913" s="32" t="str">
        <f t="shared" si="26"/>
        <v xml:space="preserve"> UNIT </v>
      </c>
      <c r="B913" s="130">
        <v>895</v>
      </c>
      <c r="C913" s="197"/>
      <c r="D913" s="398"/>
      <c r="E913" s="398"/>
      <c r="F913" s="398"/>
      <c r="G913" s="399"/>
      <c r="H913" s="398"/>
      <c r="I913" s="400"/>
      <c r="J913" s="400"/>
      <c r="K913" s="401"/>
      <c r="L913" s="398"/>
      <c r="M913" s="398"/>
      <c r="N913" s="398"/>
      <c r="O913" s="402"/>
      <c r="P913" s="402"/>
      <c r="Q913" s="171" t="str">
        <f>Calculator!M897</f>
        <v/>
      </c>
      <c r="R913" s="340" t="str">
        <f t="shared" si="27"/>
        <v/>
      </c>
      <c r="S913" s="380" t="str" cm="1">
        <f t="array" ref="S913">_xlfn.IFS(Q913="YES",IF(G913&lt;=Calculator!AS897*97%,"",IF(G913&gt;=Calculator!AS897*97%,ROUNDUP(Calculator!AS897*97%,0),ROUNDUP(Calculator!AS897*97%,0))),Q913="NO","",Q913="NA","",Q913="","")</f>
        <v/>
      </c>
      <c r="T913" s="381" cm="1">
        <f t="array" ref="T913">IF(LEN(F913)=0,2,IF(SUMPRODUCT(($F$19:$F$1518=F913)*($C$19:$C$1518=C913))&gt;1, 1, 0))</f>
        <v>2</v>
      </c>
      <c r="U913" s="381">
        <f t="array" ref="U913">IFERROR(1/SUMPRODUCT(($F$19:$F$1518=F913)*($C$19:$C$1518=C913)), IF(LEN(F913)&gt;0, 1, ""))</f>
        <v>6.6755674232309744E-4</v>
      </c>
      <c r="V913" s="382" t="str">
        <f>IF(H913="","",VALUE(IFERROR(CHOOSE(MATCH(H913,{0,1,2,3,4,5},0),2.5,3.5,4.5,5.5,6.5,7.5),"")))</f>
        <v/>
      </c>
      <c r="W913" s="382" t="str">
        <f>IF(AND(I913="YES",COUNTIFS(F$19:F913,F913,I$19:I913,"YES")=1),1,"")</f>
        <v/>
      </c>
      <c r="Z913" s="32"/>
    </row>
    <row r="914" spans="1:26" x14ac:dyDescent="0.2">
      <c r="A914" s="32" t="str">
        <f t="shared" si="26"/>
        <v xml:space="preserve"> UNIT </v>
      </c>
      <c r="B914" s="130">
        <v>896</v>
      </c>
      <c r="C914" s="197"/>
      <c r="D914" s="398"/>
      <c r="E914" s="398"/>
      <c r="F914" s="398"/>
      <c r="G914" s="399"/>
      <c r="H914" s="398"/>
      <c r="I914" s="400"/>
      <c r="J914" s="400"/>
      <c r="K914" s="401"/>
      <c r="L914" s="398"/>
      <c r="M914" s="398"/>
      <c r="N914" s="398"/>
      <c r="O914" s="402"/>
      <c r="P914" s="402"/>
      <c r="Q914" s="171" t="str">
        <f>Calculator!M898</f>
        <v/>
      </c>
      <c r="R914" s="340" t="str">
        <f t="shared" si="27"/>
        <v/>
      </c>
      <c r="S914" s="380" t="str" cm="1">
        <f t="array" ref="S914">_xlfn.IFS(Q914="YES",IF(G914&lt;=Calculator!AS898*97%,"",IF(G914&gt;=Calculator!AS898*97%,ROUNDUP(Calculator!AS898*97%,0),ROUNDUP(Calculator!AS898*97%,0))),Q914="NO","",Q914="NA","",Q914="","")</f>
        <v/>
      </c>
      <c r="T914" s="381" cm="1">
        <f t="array" ref="T914">IF(LEN(F914)=0,2,IF(SUMPRODUCT(($F$19:$F$1518=F914)*($C$19:$C$1518=C914))&gt;1, 1, 0))</f>
        <v>2</v>
      </c>
      <c r="U914" s="381">
        <f t="array" ref="U914">IFERROR(1/SUMPRODUCT(($F$19:$F$1518=F914)*($C$19:$C$1518=C914)), IF(LEN(F914)&gt;0, 1, ""))</f>
        <v>6.6755674232309744E-4</v>
      </c>
      <c r="V914" s="382" t="str">
        <f>IF(H914="","",VALUE(IFERROR(CHOOSE(MATCH(H914,{0,1,2,3,4,5},0),2.5,3.5,4.5,5.5,6.5,7.5),"")))</f>
        <v/>
      </c>
      <c r="W914" s="382" t="str">
        <f>IF(AND(I914="YES",COUNTIFS(F$19:F914,F914,I$19:I914,"YES")=1),1,"")</f>
        <v/>
      </c>
      <c r="Z914" s="32"/>
    </row>
    <row r="915" spans="1:26" x14ac:dyDescent="0.2">
      <c r="A915" s="32" t="str">
        <f t="shared" ref="A915:A978" si="28">C915&amp;" "&amp;"UNIT"&amp;" "&amp;F915</f>
        <v xml:space="preserve"> UNIT </v>
      </c>
      <c r="B915" s="130">
        <v>897</v>
      </c>
      <c r="C915" s="197"/>
      <c r="D915" s="398"/>
      <c r="E915" s="398"/>
      <c r="F915" s="398"/>
      <c r="G915" s="399"/>
      <c r="H915" s="398"/>
      <c r="I915" s="400"/>
      <c r="J915" s="400"/>
      <c r="K915" s="401"/>
      <c r="L915" s="398"/>
      <c r="M915" s="398"/>
      <c r="N915" s="398"/>
      <c r="O915" s="402"/>
      <c r="P915" s="402"/>
      <c r="Q915" s="171" t="str">
        <f>Calculator!M899</f>
        <v/>
      </c>
      <c r="R915" s="340" t="str">
        <f t="shared" si="27"/>
        <v/>
      </c>
      <c r="S915" s="380" t="str" cm="1">
        <f t="array" ref="S915">_xlfn.IFS(Q915="YES",IF(G915&lt;=Calculator!AS899*97%,"",IF(G915&gt;=Calculator!AS899*97%,ROUNDUP(Calculator!AS899*97%,0),ROUNDUP(Calculator!AS899*97%,0))),Q915="NO","",Q915="NA","",Q915="","")</f>
        <v/>
      </c>
      <c r="T915" s="381" cm="1">
        <f t="array" ref="T915">IF(LEN(F915)=0,2,IF(SUMPRODUCT(($F$19:$F$1518=F915)*($C$19:$C$1518=C915))&gt;1, 1, 0))</f>
        <v>2</v>
      </c>
      <c r="U915" s="381">
        <f t="array" ref="U915">IFERROR(1/SUMPRODUCT(($F$19:$F$1518=F915)*($C$19:$C$1518=C915)), IF(LEN(F915)&gt;0, 1, ""))</f>
        <v>6.6755674232309744E-4</v>
      </c>
      <c r="V915" s="382" t="str">
        <f>IF(H915="","",VALUE(IFERROR(CHOOSE(MATCH(H915,{0,1,2,3,4,5},0),2.5,3.5,4.5,5.5,6.5,7.5),"")))</f>
        <v/>
      </c>
      <c r="W915" s="382" t="str">
        <f>IF(AND(I915="YES",COUNTIFS(F$19:F915,F915,I$19:I915,"YES")=1),1,"")</f>
        <v/>
      </c>
      <c r="Z915" s="32"/>
    </row>
    <row r="916" spans="1:26" x14ac:dyDescent="0.2">
      <c r="A916" s="32" t="str">
        <f t="shared" si="28"/>
        <v xml:space="preserve"> UNIT </v>
      </c>
      <c r="B916" s="130">
        <v>898</v>
      </c>
      <c r="C916" s="197"/>
      <c r="D916" s="398"/>
      <c r="E916" s="398"/>
      <c r="F916" s="398"/>
      <c r="G916" s="399"/>
      <c r="H916" s="398"/>
      <c r="I916" s="400"/>
      <c r="J916" s="400"/>
      <c r="K916" s="401"/>
      <c r="L916" s="398"/>
      <c r="M916" s="398"/>
      <c r="N916" s="398"/>
      <c r="O916" s="402"/>
      <c r="P916" s="402"/>
      <c r="Q916" s="171" t="str">
        <f>Calculator!M900</f>
        <v/>
      </c>
      <c r="R916" s="340" t="str">
        <f t="shared" ref="R916:R979" si="29">IF(Q916="YES",IF(S916&lt;G916,S916,G916),"")</f>
        <v/>
      </c>
      <c r="S916" s="380" t="str" cm="1">
        <f t="array" ref="S916">_xlfn.IFS(Q916="YES",IF(G916&lt;=Calculator!AS900*97%,"",IF(G916&gt;=Calculator!AS900*97%,ROUNDUP(Calculator!AS900*97%,0),ROUNDUP(Calculator!AS900*97%,0))),Q916="NO","",Q916="NA","",Q916="","")</f>
        <v/>
      </c>
      <c r="T916" s="381" cm="1">
        <f t="array" ref="T916">IF(LEN(F916)=0,2,IF(SUMPRODUCT(($F$19:$F$1518=F916)*($C$19:$C$1518=C916))&gt;1, 1, 0))</f>
        <v>2</v>
      </c>
      <c r="U916" s="381">
        <f t="array" ref="U916">IFERROR(1/SUMPRODUCT(($F$19:$F$1518=F916)*($C$19:$C$1518=C916)), IF(LEN(F916)&gt;0, 1, ""))</f>
        <v>6.6755674232309744E-4</v>
      </c>
      <c r="V916" s="382" t="str">
        <f>IF(H916="","",VALUE(IFERROR(CHOOSE(MATCH(H916,{0,1,2,3,4,5},0),2.5,3.5,4.5,5.5,6.5,7.5),"")))</f>
        <v/>
      </c>
      <c r="W916" s="382" t="str">
        <f>IF(AND(I916="YES",COUNTIFS(F$19:F916,F916,I$19:I916,"YES")=1),1,"")</f>
        <v/>
      </c>
      <c r="Z916" s="32"/>
    </row>
    <row r="917" spans="1:26" x14ac:dyDescent="0.2">
      <c r="A917" s="32" t="str">
        <f t="shared" si="28"/>
        <v xml:space="preserve"> UNIT </v>
      </c>
      <c r="B917" s="130">
        <v>899</v>
      </c>
      <c r="C917" s="197"/>
      <c r="D917" s="398"/>
      <c r="E917" s="398"/>
      <c r="F917" s="398"/>
      <c r="G917" s="399"/>
      <c r="H917" s="398"/>
      <c r="I917" s="400"/>
      <c r="J917" s="400"/>
      <c r="K917" s="401"/>
      <c r="L917" s="398"/>
      <c r="M917" s="398"/>
      <c r="N917" s="398"/>
      <c r="O917" s="402"/>
      <c r="P917" s="402"/>
      <c r="Q917" s="171" t="str">
        <f>Calculator!M901</f>
        <v/>
      </c>
      <c r="R917" s="340" t="str">
        <f t="shared" si="29"/>
        <v/>
      </c>
      <c r="S917" s="380" t="str" cm="1">
        <f t="array" ref="S917">_xlfn.IFS(Q917="YES",IF(G917&lt;=Calculator!AS901*97%,"",IF(G917&gt;=Calculator!AS901*97%,ROUNDUP(Calculator!AS901*97%,0),ROUNDUP(Calculator!AS901*97%,0))),Q917="NO","",Q917="NA","",Q917="","")</f>
        <v/>
      </c>
      <c r="T917" s="381" cm="1">
        <f t="array" ref="T917">IF(LEN(F917)=0,2,IF(SUMPRODUCT(($F$19:$F$1518=F917)*($C$19:$C$1518=C917))&gt;1, 1, 0))</f>
        <v>2</v>
      </c>
      <c r="U917" s="381">
        <f t="array" ref="U917">IFERROR(1/SUMPRODUCT(($F$19:$F$1518=F917)*($C$19:$C$1518=C917)), IF(LEN(F917)&gt;0, 1, ""))</f>
        <v>6.6755674232309744E-4</v>
      </c>
      <c r="V917" s="382" t="str">
        <f>IF(H917="","",VALUE(IFERROR(CHOOSE(MATCH(H917,{0,1,2,3,4,5},0),2.5,3.5,4.5,5.5,6.5,7.5),"")))</f>
        <v/>
      </c>
      <c r="W917" s="382" t="str">
        <f>IF(AND(I917="YES",COUNTIFS(F$19:F917,F917,I$19:I917,"YES")=1),1,"")</f>
        <v/>
      </c>
      <c r="Z917" s="32"/>
    </row>
    <row r="918" spans="1:26" x14ac:dyDescent="0.2">
      <c r="A918" s="32" t="str">
        <f t="shared" si="28"/>
        <v xml:space="preserve"> UNIT </v>
      </c>
      <c r="B918" s="130">
        <v>900</v>
      </c>
      <c r="C918" s="197"/>
      <c r="D918" s="398"/>
      <c r="E918" s="398"/>
      <c r="F918" s="398"/>
      <c r="G918" s="399"/>
      <c r="H918" s="398"/>
      <c r="I918" s="400"/>
      <c r="J918" s="400"/>
      <c r="K918" s="401"/>
      <c r="L918" s="398"/>
      <c r="M918" s="398"/>
      <c r="N918" s="398"/>
      <c r="O918" s="402"/>
      <c r="P918" s="402"/>
      <c r="Q918" s="171" t="str">
        <f>Calculator!M902</f>
        <v/>
      </c>
      <c r="R918" s="340" t="str">
        <f t="shared" si="29"/>
        <v/>
      </c>
      <c r="S918" s="380" t="str" cm="1">
        <f t="array" ref="S918">_xlfn.IFS(Q918="YES",IF(G918&lt;=Calculator!AS902*97%,"",IF(G918&gt;=Calculator!AS902*97%,ROUNDUP(Calculator!AS902*97%,0),ROUNDUP(Calculator!AS902*97%,0))),Q918="NO","",Q918="NA","",Q918="","")</f>
        <v/>
      </c>
      <c r="T918" s="381" cm="1">
        <f t="array" ref="T918">IF(LEN(F918)=0,2,IF(SUMPRODUCT(($F$19:$F$1518=F918)*($C$19:$C$1518=C918))&gt;1, 1, 0))</f>
        <v>2</v>
      </c>
      <c r="U918" s="381">
        <f t="array" ref="U918">IFERROR(1/SUMPRODUCT(($F$19:$F$1518=F918)*($C$19:$C$1518=C918)), IF(LEN(F918)&gt;0, 1, ""))</f>
        <v>6.6755674232309744E-4</v>
      </c>
      <c r="V918" s="382" t="str">
        <f>IF(H918="","",VALUE(IFERROR(CHOOSE(MATCH(H918,{0,1,2,3,4,5},0),2.5,3.5,4.5,5.5,6.5,7.5),"")))</f>
        <v/>
      </c>
      <c r="W918" s="382" t="str">
        <f>IF(AND(I918="YES",COUNTIFS(F$19:F918,F918,I$19:I918,"YES")=1),1,"")</f>
        <v/>
      </c>
      <c r="Z918" s="32"/>
    </row>
    <row r="919" spans="1:26" x14ac:dyDescent="0.2">
      <c r="A919" s="32" t="str">
        <f t="shared" si="28"/>
        <v xml:space="preserve"> UNIT </v>
      </c>
      <c r="B919" s="130">
        <v>901</v>
      </c>
      <c r="C919" s="197"/>
      <c r="D919" s="398"/>
      <c r="E919" s="398"/>
      <c r="F919" s="398"/>
      <c r="G919" s="399"/>
      <c r="H919" s="398"/>
      <c r="I919" s="400"/>
      <c r="J919" s="400"/>
      <c r="K919" s="401"/>
      <c r="L919" s="398"/>
      <c r="M919" s="398"/>
      <c r="N919" s="398"/>
      <c r="O919" s="402"/>
      <c r="P919" s="402"/>
      <c r="Q919" s="171" t="str">
        <f>Calculator!M903</f>
        <v/>
      </c>
      <c r="R919" s="340" t="str">
        <f t="shared" si="29"/>
        <v/>
      </c>
      <c r="S919" s="380" t="str" cm="1">
        <f t="array" ref="S919">_xlfn.IFS(Q919="YES",IF(G919&lt;=Calculator!AS903*97%,"",IF(G919&gt;=Calculator!AS903*97%,ROUNDUP(Calculator!AS903*97%,0),ROUNDUP(Calculator!AS903*97%,0))),Q919="NO","",Q919="NA","",Q919="","")</f>
        <v/>
      </c>
      <c r="T919" s="381" cm="1">
        <f t="array" ref="T919">IF(LEN(F919)=0,2,IF(SUMPRODUCT(($F$19:$F$1518=F919)*($C$19:$C$1518=C919))&gt;1, 1, 0))</f>
        <v>2</v>
      </c>
      <c r="U919" s="381">
        <f t="array" ref="U919">IFERROR(1/SUMPRODUCT(($F$19:$F$1518=F919)*($C$19:$C$1518=C919)), IF(LEN(F919)&gt;0, 1, ""))</f>
        <v>6.6755674232309744E-4</v>
      </c>
      <c r="V919" s="382" t="str">
        <f>IF(H919="","",VALUE(IFERROR(CHOOSE(MATCH(H919,{0,1,2,3,4,5},0),2.5,3.5,4.5,5.5,6.5,7.5),"")))</f>
        <v/>
      </c>
      <c r="W919" s="382" t="str">
        <f>IF(AND(I919="YES",COUNTIFS(F$19:F919,F919,I$19:I919,"YES")=1),1,"")</f>
        <v/>
      </c>
      <c r="Z919" s="32"/>
    </row>
    <row r="920" spans="1:26" x14ac:dyDescent="0.2">
      <c r="A920" s="32" t="str">
        <f t="shared" si="28"/>
        <v xml:space="preserve"> UNIT </v>
      </c>
      <c r="B920" s="130">
        <v>902</v>
      </c>
      <c r="C920" s="197"/>
      <c r="D920" s="398"/>
      <c r="E920" s="398"/>
      <c r="F920" s="398"/>
      <c r="G920" s="399"/>
      <c r="H920" s="398"/>
      <c r="I920" s="400"/>
      <c r="J920" s="400"/>
      <c r="K920" s="401"/>
      <c r="L920" s="398"/>
      <c r="M920" s="398"/>
      <c r="N920" s="398"/>
      <c r="O920" s="402"/>
      <c r="P920" s="402"/>
      <c r="Q920" s="171" t="str">
        <f>Calculator!M904</f>
        <v/>
      </c>
      <c r="R920" s="340" t="str">
        <f t="shared" si="29"/>
        <v/>
      </c>
      <c r="S920" s="380" t="str" cm="1">
        <f t="array" ref="S920">_xlfn.IFS(Q920="YES",IF(G920&lt;=Calculator!AS904*97%,"",IF(G920&gt;=Calculator!AS904*97%,ROUNDUP(Calculator!AS904*97%,0),ROUNDUP(Calculator!AS904*97%,0))),Q920="NO","",Q920="NA","",Q920="","")</f>
        <v/>
      </c>
      <c r="T920" s="381" cm="1">
        <f t="array" ref="T920">IF(LEN(F920)=0,2,IF(SUMPRODUCT(($F$19:$F$1518=F920)*($C$19:$C$1518=C920))&gt;1, 1, 0))</f>
        <v>2</v>
      </c>
      <c r="U920" s="381">
        <f t="array" ref="U920">IFERROR(1/SUMPRODUCT(($F$19:$F$1518=F920)*($C$19:$C$1518=C920)), IF(LEN(F920)&gt;0, 1, ""))</f>
        <v>6.6755674232309744E-4</v>
      </c>
      <c r="V920" s="382" t="str">
        <f>IF(H920="","",VALUE(IFERROR(CHOOSE(MATCH(H920,{0,1,2,3,4,5},0),2.5,3.5,4.5,5.5,6.5,7.5),"")))</f>
        <v/>
      </c>
      <c r="W920" s="382" t="str">
        <f>IF(AND(I920="YES",COUNTIFS(F$19:F920,F920,I$19:I920,"YES")=1),1,"")</f>
        <v/>
      </c>
      <c r="Z920" s="32"/>
    </row>
    <row r="921" spans="1:26" x14ac:dyDescent="0.2">
      <c r="A921" s="32" t="str">
        <f t="shared" si="28"/>
        <v xml:space="preserve"> UNIT </v>
      </c>
      <c r="B921" s="130">
        <v>903</v>
      </c>
      <c r="C921" s="197"/>
      <c r="D921" s="398"/>
      <c r="E921" s="398"/>
      <c r="F921" s="398"/>
      <c r="G921" s="399"/>
      <c r="H921" s="398"/>
      <c r="I921" s="400"/>
      <c r="J921" s="400"/>
      <c r="K921" s="401"/>
      <c r="L921" s="398"/>
      <c r="M921" s="398"/>
      <c r="N921" s="398"/>
      <c r="O921" s="402"/>
      <c r="P921" s="402"/>
      <c r="Q921" s="171" t="str">
        <f>Calculator!M905</f>
        <v/>
      </c>
      <c r="R921" s="340" t="str">
        <f t="shared" si="29"/>
        <v/>
      </c>
      <c r="S921" s="380" t="str" cm="1">
        <f t="array" ref="S921">_xlfn.IFS(Q921="YES",IF(G921&lt;=Calculator!AS905*97%,"",IF(G921&gt;=Calculator!AS905*97%,ROUNDUP(Calculator!AS905*97%,0),ROUNDUP(Calculator!AS905*97%,0))),Q921="NO","",Q921="NA","",Q921="","")</f>
        <v/>
      </c>
      <c r="T921" s="381" cm="1">
        <f t="array" ref="T921">IF(LEN(F921)=0,2,IF(SUMPRODUCT(($F$19:$F$1518=F921)*($C$19:$C$1518=C921))&gt;1, 1, 0))</f>
        <v>2</v>
      </c>
      <c r="U921" s="381">
        <f t="array" ref="U921">IFERROR(1/SUMPRODUCT(($F$19:$F$1518=F921)*($C$19:$C$1518=C921)), IF(LEN(F921)&gt;0, 1, ""))</f>
        <v>6.6755674232309744E-4</v>
      </c>
      <c r="V921" s="382" t="str">
        <f>IF(H921="","",VALUE(IFERROR(CHOOSE(MATCH(H921,{0,1,2,3,4,5},0),2.5,3.5,4.5,5.5,6.5,7.5),"")))</f>
        <v/>
      </c>
      <c r="W921" s="382" t="str">
        <f>IF(AND(I921="YES",COUNTIFS(F$19:F921,F921,I$19:I921,"YES")=1),1,"")</f>
        <v/>
      </c>
      <c r="Z921" s="32"/>
    </row>
    <row r="922" spans="1:26" x14ac:dyDescent="0.2">
      <c r="A922" s="32" t="str">
        <f t="shared" si="28"/>
        <v xml:space="preserve"> UNIT </v>
      </c>
      <c r="B922" s="130">
        <v>904</v>
      </c>
      <c r="C922" s="197"/>
      <c r="D922" s="398"/>
      <c r="E922" s="398"/>
      <c r="F922" s="398"/>
      <c r="G922" s="399"/>
      <c r="H922" s="398"/>
      <c r="I922" s="400"/>
      <c r="J922" s="400"/>
      <c r="K922" s="401"/>
      <c r="L922" s="398"/>
      <c r="M922" s="398"/>
      <c r="N922" s="398"/>
      <c r="O922" s="402"/>
      <c r="P922" s="402"/>
      <c r="Q922" s="171" t="str">
        <f>Calculator!M906</f>
        <v/>
      </c>
      <c r="R922" s="340" t="str">
        <f t="shared" si="29"/>
        <v/>
      </c>
      <c r="S922" s="380" t="str" cm="1">
        <f t="array" ref="S922">_xlfn.IFS(Q922="YES",IF(G922&lt;=Calculator!AS906*97%,"",IF(G922&gt;=Calculator!AS906*97%,ROUNDUP(Calculator!AS906*97%,0),ROUNDUP(Calculator!AS906*97%,0))),Q922="NO","",Q922="NA","",Q922="","")</f>
        <v/>
      </c>
      <c r="T922" s="381" cm="1">
        <f t="array" ref="T922">IF(LEN(F922)=0,2,IF(SUMPRODUCT(($F$19:$F$1518=F922)*($C$19:$C$1518=C922))&gt;1, 1, 0))</f>
        <v>2</v>
      </c>
      <c r="U922" s="381">
        <f t="array" ref="U922">IFERROR(1/SUMPRODUCT(($F$19:$F$1518=F922)*($C$19:$C$1518=C922)), IF(LEN(F922)&gt;0, 1, ""))</f>
        <v>6.6755674232309744E-4</v>
      </c>
      <c r="V922" s="382" t="str">
        <f>IF(H922="","",VALUE(IFERROR(CHOOSE(MATCH(H922,{0,1,2,3,4,5},0),2.5,3.5,4.5,5.5,6.5,7.5),"")))</f>
        <v/>
      </c>
      <c r="W922" s="382" t="str">
        <f>IF(AND(I922="YES",COUNTIFS(F$19:F922,F922,I$19:I922,"YES")=1),1,"")</f>
        <v/>
      </c>
      <c r="Z922" s="32"/>
    </row>
    <row r="923" spans="1:26" x14ac:dyDescent="0.2">
      <c r="A923" s="32" t="str">
        <f t="shared" si="28"/>
        <v xml:space="preserve"> UNIT </v>
      </c>
      <c r="B923" s="130">
        <v>905</v>
      </c>
      <c r="C923" s="197"/>
      <c r="D923" s="398"/>
      <c r="E923" s="398"/>
      <c r="F923" s="398"/>
      <c r="G923" s="399"/>
      <c r="H923" s="398"/>
      <c r="I923" s="400"/>
      <c r="J923" s="400"/>
      <c r="K923" s="401"/>
      <c r="L923" s="398"/>
      <c r="M923" s="398"/>
      <c r="N923" s="398"/>
      <c r="O923" s="402"/>
      <c r="P923" s="402"/>
      <c r="Q923" s="171" t="str">
        <f>Calculator!M907</f>
        <v/>
      </c>
      <c r="R923" s="340" t="str">
        <f t="shared" si="29"/>
        <v/>
      </c>
      <c r="S923" s="380" t="str" cm="1">
        <f t="array" ref="S923">_xlfn.IFS(Q923="YES",IF(G923&lt;=Calculator!AS907*97%,"",IF(G923&gt;=Calculator!AS907*97%,ROUNDUP(Calculator!AS907*97%,0),ROUNDUP(Calculator!AS907*97%,0))),Q923="NO","",Q923="NA","",Q923="","")</f>
        <v/>
      </c>
      <c r="T923" s="381" cm="1">
        <f t="array" ref="T923">IF(LEN(F923)=0,2,IF(SUMPRODUCT(($F$19:$F$1518=F923)*($C$19:$C$1518=C923))&gt;1, 1, 0))</f>
        <v>2</v>
      </c>
      <c r="U923" s="381">
        <f t="array" ref="U923">IFERROR(1/SUMPRODUCT(($F$19:$F$1518=F923)*($C$19:$C$1518=C923)), IF(LEN(F923)&gt;0, 1, ""))</f>
        <v>6.6755674232309744E-4</v>
      </c>
      <c r="V923" s="382" t="str">
        <f>IF(H923="","",VALUE(IFERROR(CHOOSE(MATCH(H923,{0,1,2,3,4,5},0),2.5,3.5,4.5,5.5,6.5,7.5),"")))</f>
        <v/>
      </c>
      <c r="W923" s="382" t="str">
        <f>IF(AND(I923="YES",COUNTIFS(F$19:F923,F923,I$19:I923,"YES")=1),1,"")</f>
        <v/>
      </c>
      <c r="Z923" s="32"/>
    </row>
    <row r="924" spans="1:26" x14ac:dyDescent="0.2">
      <c r="A924" s="32" t="str">
        <f t="shared" si="28"/>
        <v xml:space="preserve"> UNIT </v>
      </c>
      <c r="B924" s="130">
        <v>906</v>
      </c>
      <c r="C924" s="197"/>
      <c r="D924" s="398"/>
      <c r="E924" s="398"/>
      <c r="F924" s="398"/>
      <c r="G924" s="399"/>
      <c r="H924" s="398"/>
      <c r="I924" s="400"/>
      <c r="J924" s="400"/>
      <c r="K924" s="401"/>
      <c r="L924" s="398"/>
      <c r="M924" s="398"/>
      <c r="N924" s="398"/>
      <c r="O924" s="402"/>
      <c r="P924" s="402"/>
      <c r="Q924" s="171" t="str">
        <f>Calculator!M908</f>
        <v/>
      </c>
      <c r="R924" s="340" t="str">
        <f t="shared" si="29"/>
        <v/>
      </c>
      <c r="S924" s="380" t="str" cm="1">
        <f t="array" ref="S924">_xlfn.IFS(Q924="YES",IF(G924&lt;=Calculator!AS908*97%,"",IF(G924&gt;=Calculator!AS908*97%,ROUNDUP(Calculator!AS908*97%,0),ROUNDUP(Calculator!AS908*97%,0))),Q924="NO","",Q924="NA","",Q924="","")</f>
        <v/>
      </c>
      <c r="T924" s="381" cm="1">
        <f t="array" ref="T924">IF(LEN(F924)=0,2,IF(SUMPRODUCT(($F$19:$F$1518=F924)*($C$19:$C$1518=C924))&gt;1, 1, 0))</f>
        <v>2</v>
      </c>
      <c r="U924" s="381">
        <f t="array" ref="U924">IFERROR(1/SUMPRODUCT(($F$19:$F$1518=F924)*($C$19:$C$1518=C924)), IF(LEN(F924)&gt;0, 1, ""))</f>
        <v>6.6755674232309744E-4</v>
      </c>
      <c r="V924" s="382" t="str">
        <f>IF(H924="","",VALUE(IFERROR(CHOOSE(MATCH(H924,{0,1,2,3,4,5},0),2.5,3.5,4.5,5.5,6.5,7.5),"")))</f>
        <v/>
      </c>
      <c r="W924" s="382" t="str">
        <f>IF(AND(I924="YES",COUNTIFS(F$19:F924,F924,I$19:I924,"YES")=1),1,"")</f>
        <v/>
      </c>
      <c r="Z924" s="32"/>
    </row>
    <row r="925" spans="1:26" x14ac:dyDescent="0.2">
      <c r="A925" s="32" t="str">
        <f t="shared" si="28"/>
        <v xml:space="preserve"> UNIT </v>
      </c>
      <c r="B925" s="130">
        <v>907</v>
      </c>
      <c r="C925" s="197"/>
      <c r="D925" s="398"/>
      <c r="E925" s="398"/>
      <c r="F925" s="398"/>
      <c r="G925" s="399"/>
      <c r="H925" s="398"/>
      <c r="I925" s="400"/>
      <c r="J925" s="400"/>
      <c r="K925" s="401"/>
      <c r="L925" s="398"/>
      <c r="M925" s="398"/>
      <c r="N925" s="398"/>
      <c r="O925" s="402"/>
      <c r="P925" s="402"/>
      <c r="Q925" s="171" t="str">
        <f>Calculator!M909</f>
        <v/>
      </c>
      <c r="R925" s="340" t="str">
        <f t="shared" si="29"/>
        <v/>
      </c>
      <c r="S925" s="380" t="str" cm="1">
        <f t="array" ref="S925">_xlfn.IFS(Q925="YES",IF(G925&lt;=Calculator!AS909*97%,"",IF(G925&gt;=Calculator!AS909*97%,ROUNDUP(Calculator!AS909*97%,0),ROUNDUP(Calculator!AS909*97%,0))),Q925="NO","",Q925="NA","",Q925="","")</f>
        <v/>
      </c>
      <c r="T925" s="381" cm="1">
        <f t="array" ref="T925">IF(LEN(F925)=0,2,IF(SUMPRODUCT(($F$19:$F$1518=F925)*($C$19:$C$1518=C925))&gt;1, 1, 0))</f>
        <v>2</v>
      </c>
      <c r="U925" s="381">
        <f t="array" ref="U925">IFERROR(1/SUMPRODUCT(($F$19:$F$1518=F925)*($C$19:$C$1518=C925)), IF(LEN(F925)&gt;0, 1, ""))</f>
        <v>6.6755674232309744E-4</v>
      </c>
      <c r="V925" s="382" t="str">
        <f>IF(H925="","",VALUE(IFERROR(CHOOSE(MATCH(H925,{0,1,2,3,4,5},0),2.5,3.5,4.5,5.5,6.5,7.5),"")))</f>
        <v/>
      </c>
      <c r="W925" s="382" t="str">
        <f>IF(AND(I925="YES",COUNTIFS(F$19:F925,F925,I$19:I925,"YES")=1),1,"")</f>
        <v/>
      </c>
      <c r="Z925" s="32"/>
    </row>
    <row r="926" spans="1:26" x14ac:dyDescent="0.2">
      <c r="A926" s="32" t="str">
        <f t="shared" si="28"/>
        <v xml:space="preserve"> UNIT </v>
      </c>
      <c r="B926" s="130">
        <v>908</v>
      </c>
      <c r="C926" s="197"/>
      <c r="D926" s="398"/>
      <c r="E926" s="398"/>
      <c r="F926" s="398"/>
      <c r="G926" s="399"/>
      <c r="H926" s="398"/>
      <c r="I926" s="400"/>
      <c r="J926" s="400"/>
      <c r="K926" s="401"/>
      <c r="L926" s="398"/>
      <c r="M926" s="398"/>
      <c r="N926" s="398"/>
      <c r="O926" s="402"/>
      <c r="P926" s="402"/>
      <c r="Q926" s="171" t="str">
        <f>Calculator!M910</f>
        <v/>
      </c>
      <c r="R926" s="340" t="str">
        <f t="shared" si="29"/>
        <v/>
      </c>
      <c r="S926" s="380" t="str" cm="1">
        <f t="array" ref="S926">_xlfn.IFS(Q926="YES",IF(G926&lt;=Calculator!AS910*97%,"",IF(G926&gt;=Calculator!AS910*97%,ROUNDUP(Calculator!AS910*97%,0),ROUNDUP(Calculator!AS910*97%,0))),Q926="NO","",Q926="NA","",Q926="","")</f>
        <v/>
      </c>
      <c r="T926" s="381" cm="1">
        <f t="array" ref="T926">IF(LEN(F926)=0,2,IF(SUMPRODUCT(($F$19:$F$1518=F926)*($C$19:$C$1518=C926))&gt;1, 1, 0))</f>
        <v>2</v>
      </c>
      <c r="U926" s="381">
        <f t="array" ref="U926">IFERROR(1/SUMPRODUCT(($F$19:$F$1518=F926)*($C$19:$C$1518=C926)), IF(LEN(F926)&gt;0, 1, ""))</f>
        <v>6.6755674232309744E-4</v>
      </c>
      <c r="V926" s="382" t="str">
        <f>IF(H926="","",VALUE(IFERROR(CHOOSE(MATCH(H926,{0,1,2,3,4,5},0),2.5,3.5,4.5,5.5,6.5,7.5),"")))</f>
        <v/>
      </c>
      <c r="W926" s="382" t="str">
        <f>IF(AND(I926="YES",COUNTIFS(F$19:F926,F926,I$19:I926,"YES")=1),1,"")</f>
        <v/>
      </c>
      <c r="Z926" s="32"/>
    </row>
    <row r="927" spans="1:26" x14ac:dyDescent="0.2">
      <c r="A927" s="32" t="str">
        <f t="shared" si="28"/>
        <v xml:space="preserve"> UNIT </v>
      </c>
      <c r="B927" s="130">
        <v>909</v>
      </c>
      <c r="C927" s="197"/>
      <c r="D927" s="398"/>
      <c r="E927" s="398"/>
      <c r="F927" s="398"/>
      <c r="G927" s="399"/>
      <c r="H927" s="398"/>
      <c r="I927" s="400"/>
      <c r="J927" s="400"/>
      <c r="K927" s="401"/>
      <c r="L927" s="398"/>
      <c r="M927" s="398"/>
      <c r="N927" s="398"/>
      <c r="O927" s="402"/>
      <c r="P927" s="402"/>
      <c r="Q927" s="171" t="str">
        <f>Calculator!M911</f>
        <v/>
      </c>
      <c r="R927" s="340" t="str">
        <f t="shared" si="29"/>
        <v/>
      </c>
      <c r="S927" s="380" t="str" cm="1">
        <f t="array" ref="S927">_xlfn.IFS(Q927="YES",IF(G927&lt;=Calculator!AS911*97%,"",IF(G927&gt;=Calculator!AS911*97%,ROUNDUP(Calculator!AS911*97%,0),ROUNDUP(Calculator!AS911*97%,0))),Q927="NO","",Q927="NA","",Q927="","")</f>
        <v/>
      </c>
      <c r="T927" s="381" cm="1">
        <f t="array" ref="T927">IF(LEN(F927)=0,2,IF(SUMPRODUCT(($F$19:$F$1518=F927)*($C$19:$C$1518=C927))&gt;1, 1, 0))</f>
        <v>2</v>
      </c>
      <c r="U927" s="381">
        <f t="array" ref="U927">IFERROR(1/SUMPRODUCT(($F$19:$F$1518=F927)*($C$19:$C$1518=C927)), IF(LEN(F927)&gt;0, 1, ""))</f>
        <v>6.6755674232309744E-4</v>
      </c>
      <c r="V927" s="382" t="str">
        <f>IF(H927="","",VALUE(IFERROR(CHOOSE(MATCH(H927,{0,1,2,3,4,5},0),2.5,3.5,4.5,5.5,6.5,7.5),"")))</f>
        <v/>
      </c>
      <c r="W927" s="382" t="str">
        <f>IF(AND(I927="YES",COUNTIFS(F$19:F927,F927,I$19:I927,"YES")=1),1,"")</f>
        <v/>
      </c>
      <c r="Z927" s="32"/>
    </row>
    <row r="928" spans="1:26" x14ac:dyDescent="0.2">
      <c r="A928" s="32" t="str">
        <f t="shared" si="28"/>
        <v xml:space="preserve"> UNIT </v>
      </c>
      <c r="B928" s="130">
        <v>910</v>
      </c>
      <c r="C928" s="197"/>
      <c r="D928" s="398"/>
      <c r="E928" s="398"/>
      <c r="F928" s="398"/>
      <c r="G928" s="399"/>
      <c r="H928" s="398"/>
      <c r="I928" s="400"/>
      <c r="J928" s="400"/>
      <c r="K928" s="401"/>
      <c r="L928" s="398"/>
      <c r="M928" s="398"/>
      <c r="N928" s="398"/>
      <c r="O928" s="402"/>
      <c r="P928" s="402"/>
      <c r="Q928" s="171" t="str">
        <f>Calculator!M912</f>
        <v/>
      </c>
      <c r="R928" s="340" t="str">
        <f t="shared" si="29"/>
        <v/>
      </c>
      <c r="S928" s="380" t="str" cm="1">
        <f t="array" ref="S928">_xlfn.IFS(Q928="YES",IF(G928&lt;=Calculator!AS912*97%,"",IF(G928&gt;=Calculator!AS912*97%,ROUNDUP(Calculator!AS912*97%,0),ROUNDUP(Calculator!AS912*97%,0))),Q928="NO","",Q928="NA","",Q928="","")</f>
        <v/>
      </c>
      <c r="T928" s="381" cm="1">
        <f t="array" ref="T928">IF(LEN(F928)=0,2,IF(SUMPRODUCT(($F$19:$F$1518=F928)*($C$19:$C$1518=C928))&gt;1, 1, 0))</f>
        <v>2</v>
      </c>
      <c r="U928" s="381">
        <f t="array" ref="U928">IFERROR(1/SUMPRODUCT(($F$19:$F$1518=F928)*($C$19:$C$1518=C928)), IF(LEN(F928)&gt;0, 1, ""))</f>
        <v>6.6755674232309744E-4</v>
      </c>
      <c r="V928" s="382" t="str">
        <f>IF(H928="","",VALUE(IFERROR(CHOOSE(MATCH(H928,{0,1,2,3,4,5},0),2.5,3.5,4.5,5.5,6.5,7.5),"")))</f>
        <v/>
      </c>
      <c r="W928" s="382" t="str">
        <f>IF(AND(I928="YES",COUNTIFS(F$19:F928,F928,I$19:I928,"YES")=1),1,"")</f>
        <v/>
      </c>
      <c r="Z928" s="32"/>
    </row>
    <row r="929" spans="1:26" x14ac:dyDescent="0.2">
      <c r="A929" s="32" t="str">
        <f t="shared" si="28"/>
        <v xml:space="preserve"> UNIT </v>
      </c>
      <c r="B929" s="130">
        <v>911</v>
      </c>
      <c r="C929" s="197"/>
      <c r="D929" s="398"/>
      <c r="E929" s="398"/>
      <c r="F929" s="398"/>
      <c r="G929" s="399"/>
      <c r="H929" s="398"/>
      <c r="I929" s="400"/>
      <c r="J929" s="400"/>
      <c r="K929" s="401"/>
      <c r="L929" s="398"/>
      <c r="M929" s="398"/>
      <c r="N929" s="398"/>
      <c r="O929" s="402"/>
      <c r="P929" s="402"/>
      <c r="Q929" s="171" t="str">
        <f>Calculator!M913</f>
        <v/>
      </c>
      <c r="R929" s="340" t="str">
        <f t="shared" si="29"/>
        <v/>
      </c>
      <c r="S929" s="380" t="str" cm="1">
        <f t="array" ref="S929">_xlfn.IFS(Q929="YES",IF(G929&lt;=Calculator!AS913*97%,"",IF(G929&gt;=Calculator!AS913*97%,ROUNDUP(Calculator!AS913*97%,0),ROUNDUP(Calculator!AS913*97%,0))),Q929="NO","",Q929="NA","",Q929="","")</f>
        <v/>
      </c>
      <c r="T929" s="381" cm="1">
        <f t="array" ref="T929">IF(LEN(F929)=0,2,IF(SUMPRODUCT(($F$19:$F$1518=F929)*($C$19:$C$1518=C929))&gt;1, 1, 0))</f>
        <v>2</v>
      </c>
      <c r="U929" s="381">
        <f t="array" ref="U929">IFERROR(1/SUMPRODUCT(($F$19:$F$1518=F929)*($C$19:$C$1518=C929)), IF(LEN(F929)&gt;0, 1, ""))</f>
        <v>6.6755674232309744E-4</v>
      </c>
      <c r="V929" s="382" t="str">
        <f>IF(H929="","",VALUE(IFERROR(CHOOSE(MATCH(H929,{0,1,2,3,4,5},0),2.5,3.5,4.5,5.5,6.5,7.5),"")))</f>
        <v/>
      </c>
      <c r="W929" s="382" t="str">
        <f>IF(AND(I929="YES",COUNTIFS(F$19:F929,F929,I$19:I929,"YES")=1),1,"")</f>
        <v/>
      </c>
      <c r="Z929" s="32"/>
    </row>
    <row r="930" spans="1:26" x14ac:dyDescent="0.2">
      <c r="A930" s="32" t="str">
        <f t="shared" si="28"/>
        <v xml:space="preserve"> UNIT </v>
      </c>
      <c r="B930" s="130">
        <v>912</v>
      </c>
      <c r="C930" s="197"/>
      <c r="D930" s="398"/>
      <c r="E930" s="398"/>
      <c r="F930" s="398"/>
      <c r="G930" s="399"/>
      <c r="H930" s="398"/>
      <c r="I930" s="400"/>
      <c r="J930" s="400"/>
      <c r="K930" s="401"/>
      <c r="L930" s="398"/>
      <c r="M930" s="398"/>
      <c r="N930" s="398"/>
      <c r="O930" s="402"/>
      <c r="P930" s="402"/>
      <c r="Q930" s="171" t="str">
        <f>Calculator!M914</f>
        <v/>
      </c>
      <c r="R930" s="340" t="str">
        <f t="shared" si="29"/>
        <v/>
      </c>
      <c r="S930" s="380" t="str" cm="1">
        <f t="array" ref="S930">_xlfn.IFS(Q930="YES",IF(G930&lt;=Calculator!AS914*97%,"",IF(G930&gt;=Calculator!AS914*97%,ROUNDUP(Calculator!AS914*97%,0),ROUNDUP(Calculator!AS914*97%,0))),Q930="NO","",Q930="NA","",Q930="","")</f>
        <v/>
      </c>
      <c r="T930" s="381" cm="1">
        <f t="array" ref="T930">IF(LEN(F930)=0,2,IF(SUMPRODUCT(($F$19:$F$1518=F930)*($C$19:$C$1518=C930))&gt;1, 1, 0))</f>
        <v>2</v>
      </c>
      <c r="U930" s="381">
        <f t="array" ref="U930">IFERROR(1/SUMPRODUCT(($F$19:$F$1518=F930)*($C$19:$C$1518=C930)), IF(LEN(F930)&gt;0, 1, ""))</f>
        <v>6.6755674232309744E-4</v>
      </c>
      <c r="V930" s="382" t="str">
        <f>IF(H930="","",VALUE(IFERROR(CHOOSE(MATCH(H930,{0,1,2,3,4,5},0),2.5,3.5,4.5,5.5,6.5,7.5),"")))</f>
        <v/>
      </c>
      <c r="W930" s="382" t="str">
        <f>IF(AND(I930="YES",COUNTIFS(F$19:F930,F930,I$19:I930,"YES")=1),1,"")</f>
        <v/>
      </c>
      <c r="Z930" s="32"/>
    </row>
    <row r="931" spans="1:26" x14ac:dyDescent="0.2">
      <c r="A931" s="32" t="str">
        <f t="shared" si="28"/>
        <v xml:space="preserve"> UNIT </v>
      </c>
      <c r="B931" s="130">
        <v>913</v>
      </c>
      <c r="C931" s="197"/>
      <c r="D931" s="398"/>
      <c r="E931" s="398"/>
      <c r="F931" s="398"/>
      <c r="G931" s="399"/>
      <c r="H931" s="398"/>
      <c r="I931" s="400"/>
      <c r="J931" s="400"/>
      <c r="K931" s="401"/>
      <c r="L931" s="398"/>
      <c r="M931" s="398"/>
      <c r="N931" s="398"/>
      <c r="O931" s="402"/>
      <c r="P931" s="402"/>
      <c r="Q931" s="171" t="str">
        <f>Calculator!M915</f>
        <v/>
      </c>
      <c r="R931" s="340" t="str">
        <f t="shared" si="29"/>
        <v/>
      </c>
      <c r="S931" s="380" t="str" cm="1">
        <f t="array" ref="S931">_xlfn.IFS(Q931="YES",IF(G931&lt;=Calculator!AS915*97%,"",IF(G931&gt;=Calculator!AS915*97%,ROUNDUP(Calculator!AS915*97%,0),ROUNDUP(Calculator!AS915*97%,0))),Q931="NO","",Q931="NA","",Q931="","")</f>
        <v/>
      </c>
      <c r="T931" s="381" cm="1">
        <f t="array" ref="T931">IF(LEN(F931)=0,2,IF(SUMPRODUCT(($F$19:$F$1518=F931)*($C$19:$C$1518=C931))&gt;1, 1, 0))</f>
        <v>2</v>
      </c>
      <c r="U931" s="381">
        <f t="array" ref="U931">IFERROR(1/SUMPRODUCT(($F$19:$F$1518=F931)*($C$19:$C$1518=C931)), IF(LEN(F931)&gt;0, 1, ""))</f>
        <v>6.6755674232309744E-4</v>
      </c>
      <c r="V931" s="382" t="str">
        <f>IF(H931="","",VALUE(IFERROR(CHOOSE(MATCH(H931,{0,1,2,3,4,5},0),2.5,3.5,4.5,5.5,6.5,7.5),"")))</f>
        <v/>
      </c>
      <c r="W931" s="382" t="str">
        <f>IF(AND(I931="YES",COUNTIFS(F$19:F931,F931,I$19:I931,"YES")=1),1,"")</f>
        <v/>
      </c>
      <c r="Z931" s="32"/>
    </row>
    <row r="932" spans="1:26" x14ac:dyDescent="0.2">
      <c r="A932" s="32" t="str">
        <f t="shared" si="28"/>
        <v xml:space="preserve"> UNIT </v>
      </c>
      <c r="B932" s="130">
        <v>914</v>
      </c>
      <c r="C932" s="197"/>
      <c r="D932" s="398"/>
      <c r="E932" s="398"/>
      <c r="F932" s="398"/>
      <c r="G932" s="399"/>
      <c r="H932" s="398"/>
      <c r="I932" s="400"/>
      <c r="J932" s="400"/>
      <c r="K932" s="401"/>
      <c r="L932" s="398"/>
      <c r="M932" s="398"/>
      <c r="N932" s="398"/>
      <c r="O932" s="402"/>
      <c r="P932" s="402"/>
      <c r="Q932" s="171" t="str">
        <f>Calculator!M916</f>
        <v/>
      </c>
      <c r="R932" s="340" t="str">
        <f t="shared" si="29"/>
        <v/>
      </c>
      <c r="S932" s="380" t="str" cm="1">
        <f t="array" ref="S932">_xlfn.IFS(Q932="YES",IF(G932&lt;=Calculator!AS916*97%,"",IF(G932&gt;=Calculator!AS916*97%,ROUNDUP(Calculator!AS916*97%,0),ROUNDUP(Calculator!AS916*97%,0))),Q932="NO","",Q932="NA","",Q932="","")</f>
        <v/>
      </c>
      <c r="T932" s="381" cm="1">
        <f t="array" ref="T932">IF(LEN(F932)=0,2,IF(SUMPRODUCT(($F$19:$F$1518=F932)*($C$19:$C$1518=C932))&gt;1, 1, 0))</f>
        <v>2</v>
      </c>
      <c r="U932" s="381">
        <f t="array" ref="U932">IFERROR(1/SUMPRODUCT(($F$19:$F$1518=F932)*($C$19:$C$1518=C932)), IF(LEN(F932)&gt;0, 1, ""))</f>
        <v>6.6755674232309744E-4</v>
      </c>
      <c r="V932" s="382" t="str">
        <f>IF(H932="","",VALUE(IFERROR(CHOOSE(MATCH(H932,{0,1,2,3,4,5},0),2.5,3.5,4.5,5.5,6.5,7.5),"")))</f>
        <v/>
      </c>
      <c r="W932" s="382" t="str">
        <f>IF(AND(I932="YES",COUNTIFS(F$19:F932,F932,I$19:I932,"YES")=1),1,"")</f>
        <v/>
      </c>
      <c r="Z932" s="32"/>
    </row>
    <row r="933" spans="1:26" x14ac:dyDescent="0.2">
      <c r="A933" s="32" t="str">
        <f t="shared" si="28"/>
        <v xml:space="preserve"> UNIT </v>
      </c>
      <c r="B933" s="130">
        <v>915</v>
      </c>
      <c r="C933" s="197"/>
      <c r="D933" s="398"/>
      <c r="E933" s="398"/>
      <c r="F933" s="398"/>
      <c r="G933" s="399"/>
      <c r="H933" s="398"/>
      <c r="I933" s="400"/>
      <c r="J933" s="400"/>
      <c r="K933" s="401"/>
      <c r="L933" s="398"/>
      <c r="M933" s="398"/>
      <c r="N933" s="398"/>
      <c r="O933" s="402"/>
      <c r="P933" s="402"/>
      <c r="Q933" s="171" t="str">
        <f>Calculator!M917</f>
        <v/>
      </c>
      <c r="R933" s="340" t="str">
        <f t="shared" si="29"/>
        <v/>
      </c>
      <c r="S933" s="380" t="str" cm="1">
        <f t="array" ref="S933">_xlfn.IFS(Q933="YES",IF(G933&lt;=Calculator!AS917*97%,"",IF(G933&gt;=Calculator!AS917*97%,ROUNDUP(Calculator!AS917*97%,0),ROUNDUP(Calculator!AS917*97%,0))),Q933="NO","",Q933="NA","",Q933="","")</f>
        <v/>
      </c>
      <c r="T933" s="381" cm="1">
        <f t="array" ref="T933">IF(LEN(F933)=0,2,IF(SUMPRODUCT(($F$19:$F$1518=F933)*($C$19:$C$1518=C933))&gt;1, 1, 0))</f>
        <v>2</v>
      </c>
      <c r="U933" s="381">
        <f t="array" ref="U933">IFERROR(1/SUMPRODUCT(($F$19:$F$1518=F933)*($C$19:$C$1518=C933)), IF(LEN(F933)&gt;0, 1, ""))</f>
        <v>6.6755674232309744E-4</v>
      </c>
      <c r="V933" s="382" t="str">
        <f>IF(H933="","",VALUE(IFERROR(CHOOSE(MATCH(H933,{0,1,2,3,4,5},0),2.5,3.5,4.5,5.5,6.5,7.5),"")))</f>
        <v/>
      </c>
      <c r="W933" s="382" t="str">
        <f>IF(AND(I933="YES",COUNTIFS(F$19:F933,F933,I$19:I933,"YES")=1),1,"")</f>
        <v/>
      </c>
      <c r="Z933" s="32"/>
    </row>
    <row r="934" spans="1:26" x14ac:dyDescent="0.2">
      <c r="A934" s="32" t="str">
        <f t="shared" si="28"/>
        <v xml:space="preserve"> UNIT </v>
      </c>
      <c r="B934" s="130">
        <v>916</v>
      </c>
      <c r="C934" s="197"/>
      <c r="D934" s="398"/>
      <c r="E934" s="398"/>
      <c r="F934" s="398"/>
      <c r="G934" s="399"/>
      <c r="H934" s="398"/>
      <c r="I934" s="400"/>
      <c r="J934" s="400"/>
      <c r="K934" s="401"/>
      <c r="L934" s="398"/>
      <c r="M934" s="398"/>
      <c r="N934" s="398"/>
      <c r="O934" s="402"/>
      <c r="P934" s="402"/>
      <c r="Q934" s="171" t="str">
        <f>Calculator!M918</f>
        <v/>
      </c>
      <c r="R934" s="340" t="str">
        <f t="shared" si="29"/>
        <v/>
      </c>
      <c r="S934" s="380" t="str" cm="1">
        <f t="array" ref="S934">_xlfn.IFS(Q934="YES",IF(G934&lt;=Calculator!AS918*97%,"",IF(G934&gt;=Calculator!AS918*97%,ROUNDUP(Calculator!AS918*97%,0),ROUNDUP(Calculator!AS918*97%,0))),Q934="NO","",Q934="NA","",Q934="","")</f>
        <v/>
      </c>
      <c r="T934" s="381" cm="1">
        <f t="array" ref="T934">IF(LEN(F934)=0,2,IF(SUMPRODUCT(($F$19:$F$1518=F934)*($C$19:$C$1518=C934))&gt;1, 1, 0))</f>
        <v>2</v>
      </c>
      <c r="U934" s="381">
        <f t="array" ref="U934">IFERROR(1/SUMPRODUCT(($F$19:$F$1518=F934)*($C$19:$C$1518=C934)), IF(LEN(F934)&gt;0, 1, ""))</f>
        <v>6.6755674232309744E-4</v>
      </c>
      <c r="V934" s="382" t="str">
        <f>IF(H934="","",VALUE(IFERROR(CHOOSE(MATCH(H934,{0,1,2,3,4,5},0),2.5,3.5,4.5,5.5,6.5,7.5),"")))</f>
        <v/>
      </c>
      <c r="W934" s="382" t="str">
        <f>IF(AND(I934="YES",COUNTIFS(F$19:F934,F934,I$19:I934,"YES")=1),1,"")</f>
        <v/>
      </c>
      <c r="Z934" s="32"/>
    </row>
    <row r="935" spans="1:26" x14ac:dyDescent="0.2">
      <c r="A935" s="32" t="str">
        <f t="shared" si="28"/>
        <v xml:space="preserve"> UNIT </v>
      </c>
      <c r="B935" s="130">
        <v>917</v>
      </c>
      <c r="C935" s="197"/>
      <c r="D935" s="398"/>
      <c r="E935" s="398"/>
      <c r="F935" s="398"/>
      <c r="G935" s="399"/>
      <c r="H935" s="398"/>
      <c r="I935" s="400"/>
      <c r="J935" s="400"/>
      <c r="K935" s="401"/>
      <c r="L935" s="398"/>
      <c r="M935" s="398"/>
      <c r="N935" s="398"/>
      <c r="O935" s="402"/>
      <c r="P935" s="402"/>
      <c r="Q935" s="171" t="str">
        <f>Calculator!M919</f>
        <v/>
      </c>
      <c r="R935" s="340" t="str">
        <f t="shared" si="29"/>
        <v/>
      </c>
      <c r="S935" s="380" t="str" cm="1">
        <f t="array" ref="S935">_xlfn.IFS(Q935="YES",IF(G935&lt;=Calculator!AS919*97%,"",IF(G935&gt;=Calculator!AS919*97%,ROUNDUP(Calculator!AS919*97%,0),ROUNDUP(Calculator!AS919*97%,0))),Q935="NO","",Q935="NA","",Q935="","")</f>
        <v/>
      </c>
      <c r="T935" s="381" cm="1">
        <f t="array" ref="T935">IF(LEN(F935)=0,2,IF(SUMPRODUCT(($F$19:$F$1518=F935)*($C$19:$C$1518=C935))&gt;1, 1, 0))</f>
        <v>2</v>
      </c>
      <c r="U935" s="381">
        <f t="array" ref="U935">IFERROR(1/SUMPRODUCT(($F$19:$F$1518=F935)*($C$19:$C$1518=C935)), IF(LEN(F935)&gt;0, 1, ""))</f>
        <v>6.6755674232309744E-4</v>
      </c>
      <c r="V935" s="382" t="str">
        <f>IF(H935="","",VALUE(IFERROR(CHOOSE(MATCH(H935,{0,1,2,3,4,5},0),2.5,3.5,4.5,5.5,6.5,7.5),"")))</f>
        <v/>
      </c>
      <c r="W935" s="382" t="str">
        <f>IF(AND(I935="YES",COUNTIFS(F$19:F935,F935,I$19:I935,"YES")=1),1,"")</f>
        <v/>
      </c>
      <c r="Z935" s="32"/>
    </row>
    <row r="936" spans="1:26" x14ac:dyDescent="0.2">
      <c r="A936" s="32" t="str">
        <f t="shared" si="28"/>
        <v xml:space="preserve"> UNIT </v>
      </c>
      <c r="B936" s="130">
        <v>918</v>
      </c>
      <c r="C936" s="197"/>
      <c r="D936" s="398"/>
      <c r="E936" s="398"/>
      <c r="F936" s="398"/>
      <c r="G936" s="399"/>
      <c r="H936" s="398"/>
      <c r="I936" s="400"/>
      <c r="J936" s="400"/>
      <c r="K936" s="401"/>
      <c r="L936" s="398"/>
      <c r="M936" s="398"/>
      <c r="N936" s="398"/>
      <c r="O936" s="402"/>
      <c r="P936" s="402"/>
      <c r="Q936" s="171" t="str">
        <f>Calculator!M920</f>
        <v/>
      </c>
      <c r="R936" s="340" t="str">
        <f t="shared" si="29"/>
        <v/>
      </c>
      <c r="S936" s="380" t="str" cm="1">
        <f t="array" ref="S936">_xlfn.IFS(Q936="YES",IF(G936&lt;=Calculator!AS920*97%,"",IF(G936&gt;=Calculator!AS920*97%,ROUNDUP(Calculator!AS920*97%,0),ROUNDUP(Calculator!AS920*97%,0))),Q936="NO","",Q936="NA","",Q936="","")</f>
        <v/>
      </c>
      <c r="T936" s="381" cm="1">
        <f t="array" ref="T936">IF(LEN(F936)=0,2,IF(SUMPRODUCT(($F$19:$F$1518=F936)*($C$19:$C$1518=C936))&gt;1, 1, 0))</f>
        <v>2</v>
      </c>
      <c r="U936" s="381">
        <f t="array" ref="U936">IFERROR(1/SUMPRODUCT(($F$19:$F$1518=F936)*($C$19:$C$1518=C936)), IF(LEN(F936)&gt;0, 1, ""))</f>
        <v>6.6755674232309744E-4</v>
      </c>
      <c r="V936" s="382" t="str">
        <f>IF(H936="","",VALUE(IFERROR(CHOOSE(MATCH(H936,{0,1,2,3,4,5},0),2.5,3.5,4.5,5.5,6.5,7.5),"")))</f>
        <v/>
      </c>
      <c r="W936" s="382" t="str">
        <f>IF(AND(I936="YES",COUNTIFS(F$19:F936,F936,I$19:I936,"YES")=1),1,"")</f>
        <v/>
      </c>
      <c r="Z936" s="32"/>
    </row>
    <row r="937" spans="1:26" x14ac:dyDescent="0.2">
      <c r="A937" s="32" t="str">
        <f t="shared" si="28"/>
        <v xml:space="preserve"> UNIT </v>
      </c>
      <c r="B937" s="130">
        <v>919</v>
      </c>
      <c r="C937" s="197"/>
      <c r="D937" s="398"/>
      <c r="E937" s="398"/>
      <c r="F937" s="398"/>
      <c r="G937" s="399"/>
      <c r="H937" s="398"/>
      <c r="I937" s="400"/>
      <c r="J937" s="400"/>
      <c r="K937" s="401"/>
      <c r="L937" s="398"/>
      <c r="M937" s="398"/>
      <c r="N937" s="398"/>
      <c r="O937" s="402"/>
      <c r="P937" s="402"/>
      <c r="Q937" s="171" t="str">
        <f>Calculator!M921</f>
        <v/>
      </c>
      <c r="R937" s="340" t="str">
        <f t="shared" si="29"/>
        <v/>
      </c>
      <c r="S937" s="380" t="str" cm="1">
        <f t="array" ref="S937">_xlfn.IFS(Q937="YES",IF(G937&lt;=Calculator!AS921*97%,"",IF(G937&gt;=Calculator!AS921*97%,ROUNDUP(Calculator!AS921*97%,0),ROUNDUP(Calculator!AS921*97%,0))),Q937="NO","",Q937="NA","",Q937="","")</f>
        <v/>
      </c>
      <c r="T937" s="381" cm="1">
        <f t="array" ref="T937">IF(LEN(F937)=0,2,IF(SUMPRODUCT(($F$19:$F$1518=F937)*($C$19:$C$1518=C937))&gt;1, 1, 0))</f>
        <v>2</v>
      </c>
      <c r="U937" s="381">
        <f t="array" ref="U937">IFERROR(1/SUMPRODUCT(($F$19:$F$1518=F937)*($C$19:$C$1518=C937)), IF(LEN(F937)&gt;0, 1, ""))</f>
        <v>6.6755674232309744E-4</v>
      </c>
      <c r="V937" s="382" t="str">
        <f>IF(H937="","",VALUE(IFERROR(CHOOSE(MATCH(H937,{0,1,2,3,4,5},0),2.5,3.5,4.5,5.5,6.5,7.5),"")))</f>
        <v/>
      </c>
      <c r="W937" s="382" t="str">
        <f>IF(AND(I937="YES",COUNTIFS(F$19:F937,F937,I$19:I937,"YES")=1),1,"")</f>
        <v/>
      </c>
      <c r="Z937" s="32"/>
    </row>
    <row r="938" spans="1:26" x14ac:dyDescent="0.2">
      <c r="A938" s="32" t="str">
        <f t="shared" si="28"/>
        <v xml:space="preserve"> UNIT </v>
      </c>
      <c r="B938" s="130">
        <v>920</v>
      </c>
      <c r="C938" s="197"/>
      <c r="D938" s="398"/>
      <c r="E938" s="398"/>
      <c r="F938" s="398"/>
      <c r="G938" s="399"/>
      <c r="H938" s="398"/>
      <c r="I938" s="400"/>
      <c r="J938" s="400"/>
      <c r="K938" s="401"/>
      <c r="L938" s="398"/>
      <c r="M938" s="398"/>
      <c r="N938" s="398"/>
      <c r="O938" s="402"/>
      <c r="P938" s="402"/>
      <c r="Q938" s="171" t="str">
        <f>Calculator!M922</f>
        <v/>
      </c>
      <c r="R938" s="340" t="str">
        <f t="shared" si="29"/>
        <v/>
      </c>
      <c r="S938" s="380" t="str" cm="1">
        <f t="array" ref="S938">_xlfn.IFS(Q938="YES",IF(G938&lt;=Calculator!AS922*97%,"",IF(G938&gt;=Calculator!AS922*97%,ROUNDUP(Calculator!AS922*97%,0),ROUNDUP(Calculator!AS922*97%,0))),Q938="NO","",Q938="NA","",Q938="","")</f>
        <v/>
      </c>
      <c r="T938" s="381" cm="1">
        <f t="array" ref="T938">IF(LEN(F938)=0,2,IF(SUMPRODUCT(($F$19:$F$1518=F938)*($C$19:$C$1518=C938))&gt;1, 1, 0))</f>
        <v>2</v>
      </c>
      <c r="U938" s="381">
        <f t="array" ref="U938">IFERROR(1/SUMPRODUCT(($F$19:$F$1518=F938)*($C$19:$C$1518=C938)), IF(LEN(F938)&gt;0, 1, ""))</f>
        <v>6.6755674232309744E-4</v>
      </c>
      <c r="V938" s="382" t="str">
        <f>IF(H938="","",VALUE(IFERROR(CHOOSE(MATCH(H938,{0,1,2,3,4,5},0),2.5,3.5,4.5,5.5,6.5,7.5),"")))</f>
        <v/>
      </c>
      <c r="W938" s="382" t="str">
        <f>IF(AND(I938="YES",COUNTIFS(F$19:F938,F938,I$19:I938,"YES")=1),1,"")</f>
        <v/>
      </c>
      <c r="Z938" s="32"/>
    </row>
    <row r="939" spans="1:26" x14ac:dyDescent="0.2">
      <c r="A939" s="32" t="str">
        <f t="shared" si="28"/>
        <v xml:space="preserve"> UNIT </v>
      </c>
      <c r="B939" s="130">
        <v>921</v>
      </c>
      <c r="C939" s="197"/>
      <c r="D939" s="398"/>
      <c r="E939" s="398"/>
      <c r="F939" s="398"/>
      <c r="G939" s="399"/>
      <c r="H939" s="398"/>
      <c r="I939" s="400"/>
      <c r="J939" s="400"/>
      <c r="K939" s="401"/>
      <c r="L939" s="398"/>
      <c r="M939" s="398"/>
      <c r="N939" s="398"/>
      <c r="O939" s="402"/>
      <c r="P939" s="402"/>
      <c r="Q939" s="171" t="str">
        <f>Calculator!M923</f>
        <v/>
      </c>
      <c r="R939" s="340" t="str">
        <f t="shared" si="29"/>
        <v/>
      </c>
      <c r="S939" s="380" t="str" cm="1">
        <f t="array" ref="S939">_xlfn.IFS(Q939="YES",IF(G939&lt;=Calculator!AS923*97%,"",IF(G939&gt;=Calculator!AS923*97%,ROUNDUP(Calculator!AS923*97%,0),ROUNDUP(Calculator!AS923*97%,0))),Q939="NO","",Q939="NA","",Q939="","")</f>
        <v/>
      </c>
      <c r="T939" s="381" cm="1">
        <f t="array" ref="T939">IF(LEN(F939)=0,2,IF(SUMPRODUCT(($F$19:$F$1518=F939)*($C$19:$C$1518=C939))&gt;1, 1, 0))</f>
        <v>2</v>
      </c>
      <c r="U939" s="381">
        <f t="array" ref="U939">IFERROR(1/SUMPRODUCT(($F$19:$F$1518=F939)*($C$19:$C$1518=C939)), IF(LEN(F939)&gt;0, 1, ""))</f>
        <v>6.6755674232309744E-4</v>
      </c>
      <c r="V939" s="382" t="str">
        <f>IF(H939="","",VALUE(IFERROR(CHOOSE(MATCH(H939,{0,1,2,3,4,5},0),2.5,3.5,4.5,5.5,6.5,7.5),"")))</f>
        <v/>
      </c>
      <c r="W939" s="382" t="str">
        <f>IF(AND(I939="YES",COUNTIFS(F$19:F939,F939,I$19:I939,"YES")=1),1,"")</f>
        <v/>
      </c>
      <c r="Z939" s="32"/>
    </row>
    <row r="940" spans="1:26" x14ac:dyDescent="0.2">
      <c r="A940" s="32" t="str">
        <f t="shared" si="28"/>
        <v xml:space="preserve"> UNIT </v>
      </c>
      <c r="B940" s="130">
        <v>922</v>
      </c>
      <c r="C940" s="197"/>
      <c r="D940" s="398"/>
      <c r="E940" s="398"/>
      <c r="F940" s="398"/>
      <c r="G940" s="399"/>
      <c r="H940" s="398"/>
      <c r="I940" s="400"/>
      <c r="J940" s="400"/>
      <c r="K940" s="401"/>
      <c r="L940" s="398"/>
      <c r="M940" s="398"/>
      <c r="N940" s="398"/>
      <c r="O940" s="402"/>
      <c r="P940" s="402"/>
      <c r="Q940" s="171" t="str">
        <f>Calculator!M924</f>
        <v/>
      </c>
      <c r="R940" s="340" t="str">
        <f t="shared" si="29"/>
        <v/>
      </c>
      <c r="S940" s="380" t="str" cm="1">
        <f t="array" ref="S940">_xlfn.IFS(Q940="YES",IF(G940&lt;=Calculator!AS924*97%,"",IF(G940&gt;=Calculator!AS924*97%,ROUNDUP(Calculator!AS924*97%,0),ROUNDUP(Calculator!AS924*97%,0))),Q940="NO","",Q940="NA","",Q940="","")</f>
        <v/>
      </c>
      <c r="T940" s="381" cm="1">
        <f t="array" ref="T940">IF(LEN(F940)=0,2,IF(SUMPRODUCT(($F$19:$F$1518=F940)*($C$19:$C$1518=C940))&gt;1, 1, 0))</f>
        <v>2</v>
      </c>
      <c r="U940" s="381">
        <f t="array" ref="U940">IFERROR(1/SUMPRODUCT(($F$19:$F$1518=F940)*($C$19:$C$1518=C940)), IF(LEN(F940)&gt;0, 1, ""))</f>
        <v>6.6755674232309744E-4</v>
      </c>
      <c r="V940" s="382" t="str">
        <f>IF(H940="","",VALUE(IFERROR(CHOOSE(MATCH(H940,{0,1,2,3,4,5},0),2.5,3.5,4.5,5.5,6.5,7.5),"")))</f>
        <v/>
      </c>
      <c r="W940" s="382" t="str">
        <f>IF(AND(I940="YES",COUNTIFS(F$19:F940,F940,I$19:I940,"YES")=1),1,"")</f>
        <v/>
      </c>
      <c r="Z940" s="32"/>
    </row>
    <row r="941" spans="1:26" x14ac:dyDescent="0.2">
      <c r="A941" s="32" t="str">
        <f t="shared" si="28"/>
        <v xml:space="preserve"> UNIT </v>
      </c>
      <c r="B941" s="130">
        <v>923</v>
      </c>
      <c r="C941" s="197"/>
      <c r="D941" s="398"/>
      <c r="E941" s="398"/>
      <c r="F941" s="398"/>
      <c r="G941" s="399"/>
      <c r="H941" s="398"/>
      <c r="I941" s="400"/>
      <c r="J941" s="400"/>
      <c r="K941" s="401"/>
      <c r="L941" s="398"/>
      <c r="M941" s="398"/>
      <c r="N941" s="398"/>
      <c r="O941" s="402"/>
      <c r="P941" s="402"/>
      <c r="Q941" s="171" t="str">
        <f>Calculator!M925</f>
        <v/>
      </c>
      <c r="R941" s="340" t="str">
        <f t="shared" si="29"/>
        <v/>
      </c>
      <c r="S941" s="380" t="str" cm="1">
        <f t="array" ref="S941">_xlfn.IFS(Q941="YES",IF(G941&lt;=Calculator!AS925*97%,"",IF(G941&gt;=Calculator!AS925*97%,ROUNDUP(Calculator!AS925*97%,0),ROUNDUP(Calculator!AS925*97%,0))),Q941="NO","",Q941="NA","",Q941="","")</f>
        <v/>
      </c>
      <c r="T941" s="381" cm="1">
        <f t="array" ref="T941">IF(LEN(F941)=0,2,IF(SUMPRODUCT(($F$19:$F$1518=F941)*($C$19:$C$1518=C941))&gt;1, 1, 0))</f>
        <v>2</v>
      </c>
      <c r="U941" s="381">
        <f t="array" ref="U941">IFERROR(1/SUMPRODUCT(($F$19:$F$1518=F941)*($C$19:$C$1518=C941)), IF(LEN(F941)&gt;0, 1, ""))</f>
        <v>6.6755674232309744E-4</v>
      </c>
      <c r="V941" s="382" t="str">
        <f>IF(H941="","",VALUE(IFERROR(CHOOSE(MATCH(H941,{0,1,2,3,4,5},0),2.5,3.5,4.5,5.5,6.5,7.5),"")))</f>
        <v/>
      </c>
      <c r="W941" s="382" t="str">
        <f>IF(AND(I941="YES",COUNTIFS(F$19:F941,F941,I$19:I941,"YES")=1),1,"")</f>
        <v/>
      </c>
      <c r="Z941" s="32"/>
    </row>
    <row r="942" spans="1:26" x14ac:dyDescent="0.2">
      <c r="A942" s="32" t="str">
        <f t="shared" si="28"/>
        <v xml:space="preserve"> UNIT </v>
      </c>
      <c r="B942" s="130">
        <v>924</v>
      </c>
      <c r="C942" s="197"/>
      <c r="D942" s="398"/>
      <c r="E942" s="398"/>
      <c r="F942" s="398"/>
      <c r="G942" s="399"/>
      <c r="H942" s="398"/>
      <c r="I942" s="400"/>
      <c r="J942" s="400"/>
      <c r="K942" s="401"/>
      <c r="L942" s="398"/>
      <c r="M942" s="398"/>
      <c r="N942" s="398"/>
      <c r="O942" s="402"/>
      <c r="P942" s="402"/>
      <c r="Q942" s="171" t="str">
        <f>Calculator!M926</f>
        <v/>
      </c>
      <c r="R942" s="340" t="str">
        <f t="shared" si="29"/>
        <v/>
      </c>
      <c r="S942" s="380" t="str" cm="1">
        <f t="array" ref="S942">_xlfn.IFS(Q942="YES",IF(G942&lt;=Calculator!AS926*97%,"",IF(G942&gt;=Calculator!AS926*97%,ROUNDUP(Calculator!AS926*97%,0),ROUNDUP(Calculator!AS926*97%,0))),Q942="NO","",Q942="NA","",Q942="","")</f>
        <v/>
      </c>
      <c r="T942" s="381" cm="1">
        <f t="array" ref="T942">IF(LEN(F942)=0,2,IF(SUMPRODUCT(($F$19:$F$1518=F942)*($C$19:$C$1518=C942))&gt;1, 1, 0))</f>
        <v>2</v>
      </c>
      <c r="U942" s="381">
        <f t="array" ref="U942">IFERROR(1/SUMPRODUCT(($F$19:$F$1518=F942)*($C$19:$C$1518=C942)), IF(LEN(F942)&gt;0, 1, ""))</f>
        <v>6.6755674232309744E-4</v>
      </c>
      <c r="V942" s="382" t="str">
        <f>IF(H942="","",VALUE(IFERROR(CHOOSE(MATCH(H942,{0,1,2,3,4,5},0),2.5,3.5,4.5,5.5,6.5,7.5),"")))</f>
        <v/>
      </c>
      <c r="W942" s="382" t="str">
        <f>IF(AND(I942="YES",COUNTIFS(F$19:F942,F942,I$19:I942,"YES")=1),1,"")</f>
        <v/>
      </c>
      <c r="Z942" s="32"/>
    </row>
    <row r="943" spans="1:26" x14ac:dyDescent="0.2">
      <c r="A943" s="32" t="str">
        <f t="shared" si="28"/>
        <v xml:space="preserve"> UNIT </v>
      </c>
      <c r="B943" s="130">
        <v>925</v>
      </c>
      <c r="C943" s="197"/>
      <c r="D943" s="398"/>
      <c r="E943" s="398"/>
      <c r="F943" s="398"/>
      <c r="G943" s="399"/>
      <c r="H943" s="398"/>
      <c r="I943" s="400"/>
      <c r="J943" s="400"/>
      <c r="K943" s="401"/>
      <c r="L943" s="398"/>
      <c r="M943" s="398"/>
      <c r="N943" s="398"/>
      <c r="O943" s="402"/>
      <c r="P943" s="402"/>
      <c r="Q943" s="171" t="str">
        <f>Calculator!M927</f>
        <v/>
      </c>
      <c r="R943" s="340" t="str">
        <f t="shared" si="29"/>
        <v/>
      </c>
      <c r="S943" s="380" t="str" cm="1">
        <f t="array" ref="S943">_xlfn.IFS(Q943="YES",IF(G943&lt;=Calculator!AS927*97%,"",IF(G943&gt;=Calculator!AS927*97%,ROUNDUP(Calculator!AS927*97%,0),ROUNDUP(Calculator!AS927*97%,0))),Q943="NO","",Q943="NA","",Q943="","")</f>
        <v/>
      </c>
      <c r="T943" s="381" cm="1">
        <f t="array" ref="T943">IF(LEN(F943)=0,2,IF(SUMPRODUCT(($F$19:$F$1518=F943)*($C$19:$C$1518=C943))&gt;1, 1, 0))</f>
        <v>2</v>
      </c>
      <c r="U943" s="381">
        <f t="array" ref="U943">IFERROR(1/SUMPRODUCT(($F$19:$F$1518=F943)*($C$19:$C$1518=C943)), IF(LEN(F943)&gt;0, 1, ""))</f>
        <v>6.6755674232309744E-4</v>
      </c>
      <c r="V943" s="382" t="str">
        <f>IF(H943="","",VALUE(IFERROR(CHOOSE(MATCH(H943,{0,1,2,3,4,5},0),2.5,3.5,4.5,5.5,6.5,7.5),"")))</f>
        <v/>
      </c>
      <c r="W943" s="382" t="str">
        <f>IF(AND(I943="YES",COUNTIFS(F$19:F943,F943,I$19:I943,"YES")=1),1,"")</f>
        <v/>
      </c>
      <c r="Z943" s="32"/>
    </row>
    <row r="944" spans="1:26" x14ac:dyDescent="0.2">
      <c r="A944" s="32" t="str">
        <f t="shared" si="28"/>
        <v xml:space="preserve"> UNIT </v>
      </c>
      <c r="B944" s="130">
        <v>926</v>
      </c>
      <c r="C944" s="197"/>
      <c r="D944" s="398"/>
      <c r="E944" s="398"/>
      <c r="F944" s="398"/>
      <c r="G944" s="399"/>
      <c r="H944" s="398"/>
      <c r="I944" s="400"/>
      <c r="J944" s="400"/>
      <c r="K944" s="401"/>
      <c r="L944" s="398"/>
      <c r="M944" s="398"/>
      <c r="N944" s="398"/>
      <c r="O944" s="402"/>
      <c r="P944" s="402"/>
      <c r="Q944" s="171" t="str">
        <f>Calculator!M928</f>
        <v/>
      </c>
      <c r="R944" s="340" t="str">
        <f t="shared" si="29"/>
        <v/>
      </c>
      <c r="S944" s="380" t="str" cm="1">
        <f t="array" ref="S944">_xlfn.IFS(Q944="YES",IF(G944&lt;=Calculator!AS928*97%,"",IF(G944&gt;=Calculator!AS928*97%,ROUNDUP(Calculator!AS928*97%,0),ROUNDUP(Calculator!AS928*97%,0))),Q944="NO","",Q944="NA","",Q944="","")</f>
        <v/>
      </c>
      <c r="T944" s="381" cm="1">
        <f t="array" ref="T944">IF(LEN(F944)=0,2,IF(SUMPRODUCT(($F$19:$F$1518=F944)*($C$19:$C$1518=C944))&gt;1, 1, 0))</f>
        <v>2</v>
      </c>
      <c r="U944" s="381">
        <f t="array" ref="U944">IFERROR(1/SUMPRODUCT(($F$19:$F$1518=F944)*($C$19:$C$1518=C944)), IF(LEN(F944)&gt;0, 1, ""))</f>
        <v>6.6755674232309744E-4</v>
      </c>
      <c r="V944" s="382" t="str">
        <f>IF(H944="","",VALUE(IFERROR(CHOOSE(MATCH(H944,{0,1,2,3,4,5},0),2.5,3.5,4.5,5.5,6.5,7.5),"")))</f>
        <v/>
      </c>
      <c r="W944" s="382" t="str">
        <f>IF(AND(I944="YES",COUNTIFS(F$19:F944,F944,I$19:I944,"YES")=1),1,"")</f>
        <v/>
      </c>
      <c r="Z944" s="32"/>
    </row>
    <row r="945" spans="1:26" x14ac:dyDescent="0.2">
      <c r="A945" s="32" t="str">
        <f t="shared" si="28"/>
        <v xml:space="preserve"> UNIT </v>
      </c>
      <c r="B945" s="130">
        <v>927</v>
      </c>
      <c r="C945" s="197"/>
      <c r="D945" s="398"/>
      <c r="E945" s="398"/>
      <c r="F945" s="398"/>
      <c r="G945" s="399"/>
      <c r="H945" s="398"/>
      <c r="I945" s="400"/>
      <c r="J945" s="400"/>
      <c r="K945" s="401"/>
      <c r="L945" s="398"/>
      <c r="M945" s="398"/>
      <c r="N945" s="398"/>
      <c r="O945" s="402"/>
      <c r="P945" s="402"/>
      <c r="Q945" s="171" t="str">
        <f>Calculator!M929</f>
        <v/>
      </c>
      <c r="R945" s="340" t="str">
        <f t="shared" si="29"/>
        <v/>
      </c>
      <c r="S945" s="380" t="str" cm="1">
        <f t="array" ref="S945">_xlfn.IFS(Q945="YES",IF(G945&lt;=Calculator!AS929*97%,"",IF(G945&gt;=Calculator!AS929*97%,ROUNDUP(Calculator!AS929*97%,0),ROUNDUP(Calculator!AS929*97%,0))),Q945="NO","",Q945="NA","",Q945="","")</f>
        <v/>
      </c>
      <c r="T945" s="381" cm="1">
        <f t="array" ref="T945">IF(LEN(F945)=0,2,IF(SUMPRODUCT(($F$19:$F$1518=F945)*($C$19:$C$1518=C945))&gt;1, 1, 0))</f>
        <v>2</v>
      </c>
      <c r="U945" s="381">
        <f t="array" ref="U945">IFERROR(1/SUMPRODUCT(($F$19:$F$1518=F945)*($C$19:$C$1518=C945)), IF(LEN(F945)&gt;0, 1, ""))</f>
        <v>6.6755674232309744E-4</v>
      </c>
      <c r="V945" s="382" t="str">
        <f>IF(H945="","",VALUE(IFERROR(CHOOSE(MATCH(H945,{0,1,2,3,4,5},0),2.5,3.5,4.5,5.5,6.5,7.5),"")))</f>
        <v/>
      </c>
      <c r="W945" s="382" t="str">
        <f>IF(AND(I945="YES",COUNTIFS(F$19:F945,F945,I$19:I945,"YES")=1),1,"")</f>
        <v/>
      </c>
      <c r="Z945" s="32"/>
    </row>
    <row r="946" spans="1:26" x14ac:dyDescent="0.2">
      <c r="A946" s="32" t="str">
        <f t="shared" si="28"/>
        <v xml:space="preserve"> UNIT </v>
      </c>
      <c r="B946" s="130">
        <v>928</v>
      </c>
      <c r="C946" s="197"/>
      <c r="D946" s="398"/>
      <c r="E946" s="398"/>
      <c r="F946" s="398"/>
      <c r="G946" s="399"/>
      <c r="H946" s="398"/>
      <c r="I946" s="400"/>
      <c r="J946" s="400"/>
      <c r="K946" s="401"/>
      <c r="L946" s="398"/>
      <c r="M946" s="398"/>
      <c r="N946" s="398"/>
      <c r="O946" s="402"/>
      <c r="P946" s="402"/>
      <c r="Q946" s="171" t="str">
        <f>Calculator!M930</f>
        <v/>
      </c>
      <c r="R946" s="340" t="str">
        <f t="shared" si="29"/>
        <v/>
      </c>
      <c r="S946" s="380" t="str" cm="1">
        <f t="array" ref="S946">_xlfn.IFS(Q946="YES",IF(G946&lt;=Calculator!AS930*97%,"",IF(G946&gt;=Calculator!AS930*97%,ROUNDUP(Calculator!AS930*97%,0),ROUNDUP(Calculator!AS930*97%,0))),Q946="NO","",Q946="NA","",Q946="","")</f>
        <v/>
      </c>
      <c r="T946" s="381" cm="1">
        <f t="array" ref="T946">IF(LEN(F946)=0,2,IF(SUMPRODUCT(($F$19:$F$1518=F946)*($C$19:$C$1518=C946))&gt;1, 1, 0))</f>
        <v>2</v>
      </c>
      <c r="U946" s="381">
        <f t="array" ref="U946">IFERROR(1/SUMPRODUCT(($F$19:$F$1518=F946)*($C$19:$C$1518=C946)), IF(LEN(F946)&gt;0, 1, ""))</f>
        <v>6.6755674232309744E-4</v>
      </c>
      <c r="V946" s="382" t="str">
        <f>IF(H946="","",VALUE(IFERROR(CHOOSE(MATCH(H946,{0,1,2,3,4,5},0),2.5,3.5,4.5,5.5,6.5,7.5),"")))</f>
        <v/>
      </c>
      <c r="W946" s="382" t="str">
        <f>IF(AND(I946="YES",COUNTIFS(F$19:F946,F946,I$19:I946,"YES")=1),1,"")</f>
        <v/>
      </c>
      <c r="Z946" s="32"/>
    </row>
    <row r="947" spans="1:26" x14ac:dyDescent="0.2">
      <c r="A947" s="32" t="str">
        <f t="shared" si="28"/>
        <v xml:space="preserve"> UNIT </v>
      </c>
      <c r="B947" s="130">
        <v>929</v>
      </c>
      <c r="C947" s="197"/>
      <c r="D947" s="398"/>
      <c r="E947" s="398"/>
      <c r="F947" s="398"/>
      <c r="G947" s="399"/>
      <c r="H947" s="398"/>
      <c r="I947" s="400"/>
      <c r="J947" s="400"/>
      <c r="K947" s="401"/>
      <c r="L947" s="398"/>
      <c r="M947" s="398"/>
      <c r="N947" s="398"/>
      <c r="O947" s="402"/>
      <c r="P947" s="402"/>
      <c r="Q947" s="171" t="str">
        <f>Calculator!M931</f>
        <v/>
      </c>
      <c r="R947" s="340" t="str">
        <f t="shared" si="29"/>
        <v/>
      </c>
      <c r="S947" s="380" t="str" cm="1">
        <f t="array" ref="S947">_xlfn.IFS(Q947="YES",IF(G947&lt;=Calculator!AS931*97%,"",IF(G947&gt;=Calculator!AS931*97%,ROUNDUP(Calculator!AS931*97%,0),ROUNDUP(Calculator!AS931*97%,0))),Q947="NO","",Q947="NA","",Q947="","")</f>
        <v/>
      </c>
      <c r="T947" s="381" cm="1">
        <f t="array" ref="T947">IF(LEN(F947)=0,2,IF(SUMPRODUCT(($F$19:$F$1518=F947)*($C$19:$C$1518=C947))&gt;1, 1, 0))</f>
        <v>2</v>
      </c>
      <c r="U947" s="381">
        <f t="array" ref="U947">IFERROR(1/SUMPRODUCT(($F$19:$F$1518=F947)*($C$19:$C$1518=C947)), IF(LEN(F947)&gt;0, 1, ""))</f>
        <v>6.6755674232309744E-4</v>
      </c>
      <c r="V947" s="382" t="str">
        <f>IF(H947="","",VALUE(IFERROR(CHOOSE(MATCH(H947,{0,1,2,3,4,5},0),2.5,3.5,4.5,5.5,6.5,7.5),"")))</f>
        <v/>
      </c>
      <c r="W947" s="382" t="str">
        <f>IF(AND(I947="YES",COUNTIFS(F$19:F947,F947,I$19:I947,"YES")=1),1,"")</f>
        <v/>
      </c>
      <c r="Z947" s="32"/>
    </row>
    <row r="948" spans="1:26" x14ac:dyDescent="0.2">
      <c r="A948" s="32" t="str">
        <f t="shared" si="28"/>
        <v xml:space="preserve"> UNIT </v>
      </c>
      <c r="B948" s="130">
        <v>930</v>
      </c>
      <c r="C948" s="197"/>
      <c r="D948" s="398"/>
      <c r="E948" s="398"/>
      <c r="F948" s="398"/>
      <c r="G948" s="399"/>
      <c r="H948" s="398"/>
      <c r="I948" s="400"/>
      <c r="J948" s="400"/>
      <c r="K948" s="401"/>
      <c r="L948" s="398"/>
      <c r="M948" s="398"/>
      <c r="N948" s="398"/>
      <c r="O948" s="402"/>
      <c r="P948" s="402"/>
      <c r="Q948" s="171" t="str">
        <f>Calculator!M932</f>
        <v/>
      </c>
      <c r="R948" s="340" t="str">
        <f t="shared" si="29"/>
        <v/>
      </c>
      <c r="S948" s="380" t="str" cm="1">
        <f t="array" ref="S948">_xlfn.IFS(Q948="YES",IF(G948&lt;=Calculator!AS932*97%,"",IF(G948&gt;=Calculator!AS932*97%,ROUNDUP(Calculator!AS932*97%,0),ROUNDUP(Calculator!AS932*97%,0))),Q948="NO","",Q948="NA","",Q948="","")</f>
        <v/>
      </c>
      <c r="T948" s="381" cm="1">
        <f t="array" ref="T948">IF(LEN(F948)=0,2,IF(SUMPRODUCT(($F$19:$F$1518=F948)*($C$19:$C$1518=C948))&gt;1, 1, 0))</f>
        <v>2</v>
      </c>
      <c r="U948" s="381">
        <f t="array" ref="U948">IFERROR(1/SUMPRODUCT(($F$19:$F$1518=F948)*($C$19:$C$1518=C948)), IF(LEN(F948)&gt;0, 1, ""))</f>
        <v>6.6755674232309744E-4</v>
      </c>
      <c r="V948" s="382" t="str">
        <f>IF(H948="","",VALUE(IFERROR(CHOOSE(MATCH(H948,{0,1,2,3,4,5},0),2.5,3.5,4.5,5.5,6.5,7.5),"")))</f>
        <v/>
      </c>
      <c r="W948" s="382" t="str">
        <f>IF(AND(I948="YES",COUNTIFS(F$19:F948,F948,I$19:I948,"YES")=1),1,"")</f>
        <v/>
      </c>
      <c r="Z948" s="32"/>
    </row>
    <row r="949" spans="1:26" x14ac:dyDescent="0.2">
      <c r="A949" s="32" t="str">
        <f t="shared" si="28"/>
        <v xml:space="preserve"> UNIT </v>
      </c>
      <c r="B949" s="130">
        <v>931</v>
      </c>
      <c r="C949" s="197"/>
      <c r="D949" s="398"/>
      <c r="E949" s="398"/>
      <c r="F949" s="398"/>
      <c r="G949" s="399"/>
      <c r="H949" s="398"/>
      <c r="I949" s="400"/>
      <c r="J949" s="400"/>
      <c r="K949" s="401"/>
      <c r="L949" s="398"/>
      <c r="M949" s="398"/>
      <c r="N949" s="398"/>
      <c r="O949" s="402"/>
      <c r="P949" s="402"/>
      <c r="Q949" s="171" t="str">
        <f>Calculator!M933</f>
        <v/>
      </c>
      <c r="R949" s="340" t="str">
        <f t="shared" si="29"/>
        <v/>
      </c>
      <c r="S949" s="380" t="str" cm="1">
        <f t="array" ref="S949">_xlfn.IFS(Q949="YES",IF(G949&lt;=Calculator!AS933*97%,"",IF(G949&gt;=Calculator!AS933*97%,ROUNDUP(Calculator!AS933*97%,0),ROUNDUP(Calculator!AS933*97%,0))),Q949="NO","",Q949="NA","",Q949="","")</f>
        <v/>
      </c>
      <c r="T949" s="381" cm="1">
        <f t="array" ref="T949">IF(LEN(F949)=0,2,IF(SUMPRODUCT(($F$19:$F$1518=F949)*($C$19:$C$1518=C949))&gt;1, 1, 0))</f>
        <v>2</v>
      </c>
      <c r="U949" s="381">
        <f t="array" ref="U949">IFERROR(1/SUMPRODUCT(($F$19:$F$1518=F949)*($C$19:$C$1518=C949)), IF(LEN(F949)&gt;0, 1, ""))</f>
        <v>6.6755674232309744E-4</v>
      </c>
      <c r="V949" s="382" t="str">
        <f>IF(H949="","",VALUE(IFERROR(CHOOSE(MATCH(H949,{0,1,2,3,4,5},0),2.5,3.5,4.5,5.5,6.5,7.5),"")))</f>
        <v/>
      </c>
      <c r="W949" s="382" t="str">
        <f>IF(AND(I949="YES",COUNTIFS(F$19:F949,F949,I$19:I949,"YES")=1),1,"")</f>
        <v/>
      </c>
      <c r="Z949" s="32"/>
    </row>
    <row r="950" spans="1:26" x14ac:dyDescent="0.2">
      <c r="A950" s="32" t="str">
        <f t="shared" si="28"/>
        <v xml:space="preserve"> UNIT </v>
      </c>
      <c r="B950" s="130">
        <v>932</v>
      </c>
      <c r="C950" s="197"/>
      <c r="D950" s="398"/>
      <c r="E950" s="398"/>
      <c r="F950" s="398"/>
      <c r="G950" s="399"/>
      <c r="H950" s="398"/>
      <c r="I950" s="400"/>
      <c r="J950" s="400"/>
      <c r="K950" s="401"/>
      <c r="L950" s="398"/>
      <c r="M950" s="398"/>
      <c r="N950" s="398"/>
      <c r="O950" s="402"/>
      <c r="P950" s="402"/>
      <c r="Q950" s="171" t="str">
        <f>Calculator!M934</f>
        <v/>
      </c>
      <c r="R950" s="340" t="str">
        <f t="shared" si="29"/>
        <v/>
      </c>
      <c r="S950" s="380" t="str" cm="1">
        <f t="array" ref="S950">_xlfn.IFS(Q950="YES",IF(G950&lt;=Calculator!AS934*97%,"",IF(G950&gt;=Calculator!AS934*97%,ROUNDUP(Calculator!AS934*97%,0),ROUNDUP(Calculator!AS934*97%,0))),Q950="NO","",Q950="NA","",Q950="","")</f>
        <v/>
      </c>
      <c r="T950" s="381" cm="1">
        <f t="array" ref="T950">IF(LEN(F950)=0,2,IF(SUMPRODUCT(($F$19:$F$1518=F950)*($C$19:$C$1518=C950))&gt;1, 1, 0))</f>
        <v>2</v>
      </c>
      <c r="U950" s="381">
        <f t="array" ref="U950">IFERROR(1/SUMPRODUCT(($F$19:$F$1518=F950)*($C$19:$C$1518=C950)), IF(LEN(F950)&gt;0, 1, ""))</f>
        <v>6.6755674232309744E-4</v>
      </c>
      <c r="V950" s="382" t="str">
        <f>IF(H950="","",VALUE(IFERROR(CHOOSE(MATCH(H950,{0,1,2,3,4,5},0),2.5,3.5,4.5,5.5,6.5,7.5),"")))</f>
        <v/>
      </c>
      <c r="W950" s="382" t="str">
        <f>IF(AND(I950="YES",COUNTIFS(F$19:F950,F950,I$19:I950,"YES")=1),1,"")</f>
        <v/>
      </c>
      <c r="Z950" s="32"/>
    </row>
    <row r="951" spans="1:26" x14ac:dyDescent="0.2">
      <c r="A951" s="32" t="str">
        <f t="shared" si="28"/>
        <v xml:space="preserve"> UNIT </v>
      </c>
      <c r="B951" s="130">
        <v>933</v>
      </c>
      <c r="C951" s="197"/>
      <c r="D951" s="398"/>
      <c r="E951" s="398"/>
      <c r="F951" s="398"/>
      <c r="G951" s="399"/>
      <c r="H951" s="398"/>
      <c r="I951" s="400"/>
      <c r="J951" s="400"/>
      <c r="K951" s="401"/>
      <c r="L951" s="398"/>
      <c r="M951" s="398"/>
      <c r="N951" s="398"/>
      <c r="O951" s="402"/>
      <c r="P951" s="402"/>
      <c r="Q951" s="171" t="str">
        <f>Calculator!M935</f>
        <v/>
      </c>
      <c r="R951" s="340" t="str">
        <f t="shared" si="29"/>
        <v/>
      </c>
      <c r="S951" s="380" t="str" cm="1">
        <f t="array" ref="S951">_xlfn.IFS(Q951="YES",IF(G951&lt;=Calculator!AS935*97%,"",IF(G951&gt;=Calculator!AS935*97%,ROUNDUP(Calculator!AS935*97%,0),ROUNDUP(Calculator!AS935*97%,0))),Q951="NO","",Q951="NA","",Q951="","")</f>
        <v/>
      </c>
      <c r="T951" s="381" cm="1">
        <f t="array" ref="T951">IF(LEN(F951)=0,2,IF(SUMPRODUCT(($F$19:$F$1518=F951)*($C$19:$C$1518=C951))&gt;1, 1, 0))</f>
        <v>2</v>
      </c>
      <c r="U951" s="381">
        <f t="array" ref="U951">IFERROR(1/SUMPRODUCT(($F$19:$F$1518=F951)*($C$19:$C$1518=C951)), IF(LEN(F951)&gt;0, 1, ""))</f>
        <v>6.6755674232309744E-4</v>
      </c>
      <c r="V951" s="382" t="str">
        <f>IF(H951="","",VALUE(IFERROR(CHOOSE(MATCH(H951,{0,1,2,3,4,5},0),2.5,3.5,4.5,5.5,6.5,7.5),"")))</f>
        <v/>
      </c>
      <c r="W951" s="382" t="str">
        <f>IF(AND(I951="YES",COUNTIFS(F$19:F951,F951,I$19:I951,"YES")=1),1,"")</f>
        <v/>
      </c>
      <c r="Z951" s="32"/>
    </row>
    <row r="952" spans="1:26" x14ac:dyDescent="0.2">
      <c r="A952" s="32" t="str">
        <f t="shared" si="28"/>
        <v xml:space="preserve"> UNIT </v>
      </c>
      <c r="B952" s="130">
        <v>934</v>
      </c>
      <c r="C952" s="197"/>
      <c r="D952" s="398"/>
      <c r="E952" s="398"/>
      <c r="F952" s="398"/>
      <c r="G952" s="399"/>
      <c r="H952" s="398"/>
      <c r="I952" s="400"/>
      <c r="J952" s="400"/>
      <c r="K952" s="401"/>
      <c r="L952" s="398"/>
      <c r="M952" s="398"/>
      <c r="N952" s="398"/>
      <c r="O952" s="402"/>
      <c r="P952" s="402"/>
      <c r="Q952" s="171" t="str">
        <f>Calculator!M936</f>
        <v/>
      </c>
      <c r="R952" s="340" t="str">
        <f t="shared" si="29"/>
        <v/>
      </c>
      <c r="S952" s="380" t="str" cm="1">
        <f t="array" ref="S952">_xlfn.IFS(Q952="YES",IF(G952&lt;=Calculator!AS936*97%,"",IF(G952&gt;=Calculator!AS936*97%,ROUNDUP(Calculator!AS936*97%,0),ROUNDUP(Calculator!AS936*97%,0))),Q952="NO","",Q952="NA","",Q952="","")</f>
        <v/>
      </c>
      <c r="T952" s="381" cm="1">
        <f t="array" ref="T952">IF(LEN(F952)=0,2,IF(SUMPRODUCT(($F$19:$F$1518=F952)*($C$19:$C$1518=C952))&gt;1, 1, 0))</f>
        <v>2</v>
      </c>
      <c r="U952" s="381">
        <f t="array" ref="U952">IFERROR(1/SUMPRODUCT(($F$19:$F$1518=F952)*($C$19:$C$1518=C952)), IF(LEN(F952)&gt;0, 1, ""))</f>
        <v>6.6755674232309744E-4</v>
      </c>
      <c r="V952" s="382" t="str">
        <f>IF(H952="","",VALUE(IFERROR(CHOOSE(MATCH(H952,{0,1,2,3,4,5},0),2.5,3.5,4.5,5.5,6.5,7.5),"")))</f>
        <v/>
      </c>
      <c r="W952" s="382" t="str">
        <f>IF(AND(I952="YES",COUNTIFS(F$19:F952,F952,I$19:I952,"YES")=1),1,"")</f>
        <v/>
      </c>
      <c r="Z952" s="32"/>
    </row>
    <row r="953" spans="1:26" x14ac:dyDescent="0.2">
      <c r="A953" s="32" t="str">
        <f t="shared" si="28"/>
        <v xml:space="preserve"> UNIT </v>
      </c>
      <c r="B953" s="130">
        <v>935</v>
      </c>
      <c r="C953" s="197"/>
      <c r="D953" s="398"/>
      <c r="E953" s="398"/>
      <c r="F953" s="398"/>
      <c r="G953" s="399"/>
      <c r="H953" s="398"/>
      <c r="I953" s="400"/>
      <c r="J953" s="400"/>
      <c r="K953" s="401"/>
      <c r="L953" s="398"/>
      <c r="M953" s="398"/>
      <c r="N953" s="398"/>
      <c r="O953" s="402"/>
      <c r="P953" s="402"/>
      <c r="Q953" s="171" t="str">
        <f>Calculator!M937</f>
        <v/>
      </c>
      <c r="R953" s="340" t="str">
        <f t="shared" si="29"/>
        <v/>
      </c>
      <c r="S953" s="380" t="str" cm="1">
        <f t="array" ref="S953">_xlfn.IFS(Q953="YES",IF(G953&lt;=Calculator!AS937*97%,"",IF(G953&gt;=Calculator!AS937*97%,ROUNDUP(Calculator!AS937*97%,0),ROUNDUP(Calculator!AS937*97%,0))),Q953="NO","",Q953="NA","",Q953="","")</f>
        <v/>
      </c>
      <c r="T953" s="381" cm="1">
        <f t="array" ref="T953">IF(LEN(F953)=0,2,IF(SUMPRODUCT(($F$19:$F$1518=F953)*($C$19:$C$1518=C953))&gt;1, 1, 0))</f>
        <v>2</v>
      </c>
      <c r="U953" s="381">
        <f t="array" ref="U953">IFERROR(1/SUMPRODUCT(($F$19:$F$1518=F953)*($C$19:$C$1518=C953)), IF(LEN(F953)&gt;0, 1, ""))</f>
        <v>6.6755674232309744E-4</v>
      </c>
      <c r="V953" s="382" t="str">
        <f>IF(H953="","",VALUE(IFERROR(CHOOSE(MATCH(H953,{0,1,2,3,4,5},0),2.5,3.5,4.5,5.5,6.5,7.5),"")))</f>
        <v/>
      </c>
      <c r="W953" s="382" t="str">
        <f>IF(AND(I953="YES",COUNTIFS(F$19:F953,F953,I$19:I953,"YES")=1),1,"")</f>
        <v/>
      </c>
      <c r="Z953" s="32"/>
    </row>
    <row r="954" spans="1:26" x14ac:dyDescent="0.2">
      <c r="A954" s="32" t="str">
        <f t="shared" si="28"/>
        <v xml:space="preserve"> UNIT </v>
      </c>
      <c r="B954" s="130">
        <v>936</v>
      </c>
      <c r="C954" s="197"/>
      <c r="D954" s="398"/>
      <c r="E954" s="398"/>
      <c r="F954" s="398"/>
      <c r="G954" s="399"/>
      <c r="H954" s="398"/>
      <c r="I954" s="400"/>
      <c r="J954" s="400"/>
      <c r="K954" s="401"/>
      <c r="L954" s="398"/>
      <c r="M954" s="398"/>
      <c r="N954" s="398"/>
      <c r="O954" s="402"/>
      <c r="P954" s="402"/>
      <c r="Q954" s="171" t="str">
        <f>Calculator!M938</f>
        <v/>
      </c>
      <c r="R954" s="340" t="str">
        <f t="shared" si="29"/>
        <v/>
      </c>
      <c r="S954" s="380" t="str" cm="1">
        <f t="array" ref="S954">_xlfn.IFS(Q954="YES",IF(G954&lt;=Calculator!AS938*97%,"",IF(G954&gt;=Calculator!AS938*97%,ROUNDUP(Calculator!AS938*97%,0),ROUNDUP(Calculator!AS938*97%,0))),Q954="NO","",Q954="NA","",Q954="","")</f>
        <v/>
      </c>
      <c r="T954" s="381" cm="1">
        <f t="array" ref="T954">IF(LEN(F954)=0,2,IF(SUMPRODUCT(($F$19:$F$1518=F954)*($C$19:$C$1518=C954))&gt;1, 1, 0))</f>
        <v>2</v>
      </c>
      <c r="U954" s="381">
        <f t="array" ref="U954">IFERROR(1/SUMPRODUCT(($F$19:$F$1518=F954)*($C$19:$C$1518=C954)), IF(LEN(F954)&gt;0, 1, ""))</f>
        <v>6.6755674232309744E-4</v>
      </c>
      <c r="V954" s="382" t="str">
        <f>IF(H954="","",VALUE(IFERROR(CHOOSE(MATCH(H954,{0,1,2,3,4,5},0),2.5,3.5,4.5,5.5,6.5,7.5),"")))</f>
        <v/>
      </c>
      <c r="W954" s="382" t="str">
        <f>IF(AND(I954="YES",COUNTIFS(F$19:F954,F954,I$19:I954,"YES")=1),1,"")</f>
        <v/>
      </c>
      <c r="Z954" s="32"/>
    </row>
    <row r="955" spans="1:26" x14ac:dyDescent="0.2">
      <c r="A955" s="32" t="str">
        <f t="shared" si="28"/>
        <v xml:space="preserve"> UNIT </v>
      </c>
      <c r="B955" s="130">
        <v>937</v>
      </c>
      <c r="C955" s="197"/>
      <c r="D955" s="398"/>
      <c r="E955" s="398"/>
      <c r="F955" s="398"/>
      <c r="G955" s="399"/>
      <c r="H955" s="398"/>
      <c r="I955" s="400"/>
      <c r="J955" s="400"/>
      <c r="K955" s="401"/>
      <c r="L955" s="398"/>
      <c r="M955" s="398"/>
      <c r="N955" s="398"/>
      <c r="O955" s="402"/>
      <c r="P955" s="402"/>
      <c r="Q955" s="171" t="str">
        <f>Calculator!M939</f>
        <v/>
      </c>
      <c r="R955" s="340" t="str">
        <f t="shared" si="29"/>
        <v/>
      </c>
      <c r="S955" s="380" t="str" cm="1">
        <f t="array" ref="S955">_xlfn.IFS(Q955="YES",IF(G955&lt;=Calculator!AS939*97%,"",IF(G955&gt;=Calculator!AS939*97%,ROUNDUP(Calculator!AS939*97%,0),ROUNDUP(Calculator!AS939*97%,0))),Q955="NO","",Q955="NA","",Q955="","")</f>
        <v/>
      </c>
      <c r="T955" s="381" cm="1">
        <f t="array" ref="T955">IF(LEN(F955)=0,2,IF(SUMPRODUCT(($F$19:$F$1518=F955)*($C$19:$C$1518=C955))&gt;1, 1, 0))</f>
        <v>2</v>
      </c>
      <c r="U955" s="381">
        <f t="array" ref="U955">IFERROR(1/SUMPRODUCT(($F$19:$F$1518=F955)*($C$19:$C$1518=C955)), IF(LEN(F955)&gt;0, 1, ""))</f>
        <v>6.6755674232309744E-4</v>
      </c>
      <c r="V955" s="382" t="str">
        <f>IF(H955="","",VALUE(IFERROR(CHOOSE(MATCH(H955,{0,1,2,3,4,5},0),2.5,3.5,4.5,5.5,6.5,7.5),"")))</f>
        <v/>
      </c>
      <c r="W955" s="382" t="str">
        <f>IF(AND(I955="YES",COUNTIFS(F$19:F955,F955,I$19:I955,"YES")=1),1,"")</f>
        <v/>
      </c>
      <c r="Z955" s="32"/>
    </row>
    <row r="956" spans="1:26" x14ac:dyDescent="0.2">
      <c r="A956" s="32" t="str">
        <f t="shared" si="28"/>
        <v xml:space="preserve"> UNIT </v>
      </c>
      <c r="B956" s="130">
        <v>938</v>
      </c>
      <c r="C956" s="197"/>
      <c r="D956" s="398"/>
      <c r="E956" s="398"/>
      <c r="F956" s="398"/>
      <c r="G956" s="399"/>
      <c r="H956" s="398"/>
      <c r="I956" s="400"/>
      <c r="J956" s="400"/>
      <c r="K956" s="401"/>
      <c r="L956" s="398"/>
      <c r="M956" s="398"/>
      <c r="N956" s="398"/>
      <c r="O956" s="402"/>
      <c r="P956" s="402"/>
      <c r="Q956" s="171" t="str">
        <f>Calculator!M940</f>
        <v/>
      </c>
      <c r="R956" s="340" t="str">
        <f t="shared" si="29"/>
        <v/>
      </c>
      <c r="S956" s="380" t="str" cm="1">
        <f t="array" ref="S956">_xlfn.IFS(Q956="YES",IF(G956&lt;=Calculator!AS940*97%,"",IF(G956&gt;=Calculator!AS940*97%,ROUNDUP(Calculator!AS940*97%,0),ROUNDUP(Calculator!AS940*97%,0))),Q956="NO","",Q956="NA","",Q956="","")</f>
        <v/>
      </c>
      <c r="T956" s="381" cm="1">
        <f t="array" ref="T956">IF(LEN(F956)=0,2,IF(SUMPRODUCT(($F$19:$F$1518=F956)*($C$19:$C$1518=C956))&gt;1, 1, 0))</f>
        <v>2</v>
      </c>
      <c r="U956" s="381">
        <f t="array" ref="U956">IFERROR(1/SUMPRODUCT(($F$19:$F$1518=F956)*($C$19:$C$1518=C956)), IF(LEN(F956)&gt;0, 1, ""))</f>
        <v>6.6755674232309744E-4</v>
      </c>
      <c r="V956" s="382" t="str">
        <f>IF(H956="","",VALUE(IFERROR(CHOOSE(MATCH(H956,{0,1,2,3,4,5},0),2.5,3.5,4.5,5.5,6.5,7.5),"")))</f>
        <v/>
      </c>
      <c r="W956" s="382" t="str">
        <f>IF(AND(I956="YES",COUNTIFS(F$19:F956,F956,I$19:I956,"YES")=1),1,"")</f>
        <v/>
      </c>
      <c r="Z956" s="32"/>
    </row>
    <row r="957" spans="1:26" x14ac:dyDescent="0.2">
      <c r="A957" s="32" t="str">
        <f t="shared" si="28"/>
        <v xml:space="preserve"> UNIT </v>
      </c>
      <c r="B957" s="130">
        <v>939</v>
      </c>
      <c r="C957" s="197"/>
      <c r="D957" s="398"/>
      <c r="E957" s="398"/>
      <c r="F957" s="398"/>
      <c r="G957" s="399"/>
      <c r="H957" s="398"/>
      <c r="I957" s="400"/>
      <c r="J957" s="400"/>
      <c r="K957" s="401"/>
      <c r="L957" s="398"/>
      <c r="M957" s="398"/>
      <c r="N957" s="398"/>
      <c r="O957" s="402"/>
      <c r="P957" s="402"/>
      <c r="Q957" s="171" t="str">
        <f>Calculator!M941</f>
        <v/>
      </c>
      <c r="R957" s="340" t="str">
        <f t="shared" si="29"/>
        <v/>
      </c>
      <c r="S957" s="380" t="str" cm="1">
        <f t="array" ref="S957">_xlfn.IFS(Q957="YES",IF(G957&lt;=Calculator!AS941*97%,"",IF(G957&gt;=Calculator!AS941*97%,ROUNDUP(Calculator!AS941*97%,0),ROUNDUP(Calculator!AS941*97%,0))),Q957="NO","",Q957="NA","",Q957="","")</f>
        <v/>
      </c>
      <c r="T957" s="381" cm="1">
        <f t="array" ref="T957">IF(LEN(F957)=0,2,IF(SUMPRODUCT(($F$19:$F$1518=F957)*($C$19:$C$1518=C957))&gt;1, 1, 0))</f>
        <v>2</v>
      </c>
      <c r="U957" s="381">
        <f t="array" ref="U957">IFERROR(1/SUMPRODUCT(($F$19:$F$1518=F957)*($C$19:$C$1518=C957)), IF(LEN(F957)&gt;0, 1, ""))</f>
        <v>6.6755674232309744E-4</v>
      </c>
      <c r="V957" s="382" t="str">
        <f>IF(H957="","",VALUE(IFERROR(CHOOSE(MATCH(H957,{0,1,2,3,4,5},0),2.5,3.5,4.5,5.5,6.5,7.5),"")))</f>
        <v/>
      </c>
      <c r="W957" s="382" t="str">
        <f>IF(AND(I957="YES",COUNTIFS(F$19:F957,F957,I$19:I957,"YES")=1),1,"")</f>
        <v/>
      </c>
      <c r="Z957" s="32"/>
    </row>
    <row r="958" spans="1:26" x14ac:dyDescent="0.2">
      <c r="A958" s="32" t="str">
        <f t="shared" si="28"/>
        <v xml:space="preserve"> UNIT </v>
      </c>
      <c r="B958" s="130">
        <v>940</v>
      </c>
      <c r="C958" s="197"/>
      <c r="D958" s="398"/>
      <c r="E958" s="398"/>
      <c r="F958" s="398"/>
      <c r="G958" s="399"/>
      <c r="H958" s="398"/>
      <c r="I958" s="400"/>
      <c r="J958" s="400"/>
      <c r="K958" s="401"/>
      <c r="L958" s="398"/>
      <c r="M958" s="398"/>
      <c r="N958" s="398"/>
      <c r="O958" s="402"/>
      <c r="P958" s="402"/>
      <c r="Q958" s="171" t="str">
        <f>Calculator!M942</f>
        <v/>
      </c>
      <c r="R958" s="340" t="str">
        <f t="shared" si="29"/>
        <v/>
      </c>
      <c r="S958" s="380" t="str" cm="1">
        <f t="array" ref="S958">_xlfn.IFS(Q958="YES",IF(G958&lt;=Calculator!AS942*97%,"",IF(G958&gt;=Calculator!AS942*97%,ROUNDUP(Calculator!AS942*97%,0),ROUNDUP(Calculator!AS942*97%,0))),Q958="NO","",Q958="NA","",Q958="","")</f>
        <v/>
      </c>
      <c r="T958" s="381" cm="1">
        <f t="array" ref="T958">IF(LEN(F958)=0,2,IF(SUMPRODUCT(($F$19:$F$1518=F958)*($C$19:$C$1518=C958))&gt;1, 1, 0))</f>
        <v>2</v>
      </c>
      <c r="U958" s="381">
        <f t="array" ref="U958">IFERROR(1/SUMPRODUCT(($F$19:$F$1518=F958)*($C$19:$C$1518=C958)), IF(LEN(F958)&gt;0, 1, ""))</f>
        <v>6.6755674232309744E-4</v>
      </c>
      <c r="V958" s="382" t="str">
        <f>IF(H958="","",VALUE(IFERROR(CHOOSE(MATCH(H958,{0,1,2,3,4,5},0),2.5,3.5,4.5,5.5,6.5,7.5),"")))</f>
        <v/>
      </c>
      <c r="W958" s="382" t="str">
        <f>IF(AND(I958="YES",COUNTIFS(F$19:F958,F958,I$19:I958,"YES")=1),1,"")</f>
        <v/>
      </c>
      <c r="Z958" s="32"/>
    </row>
    <row r="959" spans="1:26" x14ac:dyDescent="0.2">
      <c r="A959" s="32" t="str">
        <f t="shared" si="28"/>
        <v xml:space="preserve"> UNIT </v>
      </c>
      <c r="B959" s="130">
        <v>941</v>
      </c>
      <c r="C959" s="197"/>
      <c r="D959" s="398"/>
      <c r="E959" s="398"/>
      <c r="F959" s="398"/>
      <c r="G959" s="399"/>
      <c r="H959" s="398"/>
      <c r="I959" s="400"/>
      <c r="J959" s="400"/>
      <c r="K959" s="401"/>
      <c r="L959" s="398"/>
      <c r="M959" s="398"/>
      <c r="N959" s="398"/>
      <c r="O959" s="402"/>
      <c r="P959" s="402"/>
      <c r="Q959" s="171" t="str">
        <f>Calculator!M943</f>
        <v/>
      </c>
      <c r="R959" s="340" t="str">
        <f t="shared" si="29"/>
        <v/>
      </c>
      <c r="S959" s="380" t="str" cm="1">
        <f t="array" ref="S959">_xlfn.IFS(Q959="YES",IF(G959&lt;=Calculator!AS943*97%,"",IF(G959&gt;=Calculator!AS943*97%,ROUNDUP(Calculator!AS943*97%,0),ROUNDUP(Calculator!AS943*97%,0))),Q959="NO","",Q959="NA","",Q959="","")</f>
        <v/>
      </c>
      <c r="T959" s="381" cm="1">
        <f t="array" ref="T959">IF(LEN(F959)=0,2,IF(SUMPRODUCT(($F$19:$F$1518=F959)*($C$19:$C$1518=C959))&gt;1, 1, 0))</f>
        <v>2</v>
      </c>
      <c r="U959" s="381">
        <f t="array" ref="U959">IFERROR(1/SUMPRODUCT(($F$19:$F$1518=F959)*($C$19:$C$1518=C959)), IF(LEN(F959)&gt;0, 1, ""))</f>
        <v>6.6755674232309744E-4</v>
      </c>
      <c r="V959" s="382" t="str">
        <f>IF(H959="","",VALUE(IFERROR(CHOOSE(MATCH(H959,{0,1,2,3,4,5},0),2.5,3.5,4.5,5.5,6.5,7.5),"")))</f>
        <v/>
      </c>
      <c r="W959" s="382" t="str">
        <f>IF(AND(I959="YES",COUNTIFS(F$19:F959,F959,I$19:I959,"YES")=1),1,"")</f>
        <v/>
      </c>
      <c r="Z959" s="32"/>
    </row>
    <row r="960" spans="1:26" x14ac:dyDescent="0.2">
      <c r="A960" s="32" t="str">
        <f t="shared" si="28"/>
        <v xml:space="preserve"> UNIT </v>
      </c>
      <c r="B960" s="130">
        <v>942</v>
      </c>
      <c r="C960" s="197"/>
      <c r="D960" s="398"/>
      <c r="E960" s="398"/>
      <c r="F960" s="398"/>
      <c r="G960" s="399"/>
      <c r="H960" s="398"/>
      <c r="I960" s="400"/>
      <c r="J960" s="400"/>
      <c r="K960" s="401"/>
      <c r="L960" s="398"/>
      <c r="M960" s="398"/>
      <c r="N960" s="398"/>
      <c r="O960" s="402"/>
      <c r="P960" s="402"/>
      <c r="Q960" s="171" t="str">
        <f>Calculator!M944</f>
        <v/>
      </c>
      <c r="R960" s="340" t="str">
        <f t="shared" si="29"/>
        <v/>
      </c>
      <c r="S960" s="380" t="str" cm="1">
        <f t="array" ref="S960">_xlfn.IFS(Q960="YES",IF(G960&lt;=Calculator!AS944*97%,"",IF(G960&gt;=Calculator!AS944*97%,ROUNDUP(Calculator!AS944*97%,0),ROUNDUP(Calculator!AS944*97%,0))),Q960="NO","",Q960="NA","",Q960="","")</f>
        <v/>
      </c>
      <c r="T960" s="381" cm="1">
        <f t="array" ref="T960">IF(LEN(F960)=0,2,IF(SUMPRODUCT(($F$19:$F$1518=F960)*($C$19:$C$1518=C960))&gt;1, 1, 0))</f>
        <v>2</v>
      </c>
      <c r="U960" s="381">
        <f t="array" ref="U960">IFERROR(1/SUMPRODUCT(($F$19:$F$1518=F960)*($C$19:$C$1518=C960)), IF(LEN(F960)&gt;0, 1, ""))</f>
        <v>6.6755674232309744E-4</v>
      </c>
      <c r="V960" s="382" t="str">
        <f>IF(H960="","",VALUE(IFERROR(CHOOSE(MATCH(H960,{0,1,2,3,4,5},0),2.5,3.5,4.5,5.5,6.5,7.5),"")))</f>
        <v/>
      </c>
      <c r="W960" s="382" t="str">
        <f>IF(AND(I960="YES",COUNTIFS(F$19:F960,F960,I$19:I960,"YES")=1),1,"")</f>
        <v/>
      </c>
      <c r="Z960" s="32"/>
    </row>
    <row r="961" spans="1:26" x14ac:dyDescent="0.2">
      <c r="A961" s="32" t="str">
        <f t="shared" si="28"/>
        <v xml:space="preserve"> UNIT </v>
      </c>
      <c r="B961" s="130">
        <v>943</v>
      </c>
      <c r="C961" s="197"/>
      <c r="D961" s="398"/>
      <c r="E961" s="398"/>
      <c r="F961" s="398"/>
      <c r="G961" s="399"/>
      <c r="H961" s="398"/>
      <c r="I961" s="400"/>
      <c r="J961" s="400"/>
      <c r="K961" s="401"/>
      <c r="L961" s="398"/>
      <c r="M961" s="398"/>
      <c r="N961" s="398"/>
      <c r="O961" s="402"/>
      <c r="P961" s="402"/>
      <c r="Q961" s="171" t="str">
        <f>Calculator!M945</f>
        <v/>
      </c>
      <c r="R961" s="340" t="str">
        <f t="shared" si="29"/>
        <v/>
      </c>
      <c r="S961" s="380" t="str" cm="1">
        <f t="array" ref="S961">_xlfn.IFS(Q961="YES",IF(G961&lt;=Calculator!AS945*97%,"",IF(G961&gt;=Calculator!AS945*97%,ROUNDUP(Calculator!AS945*97%,0),ROUNDUP(Calculator!AS945*97%,0))),Q961="NO","",Q961="NA","",Q961="","")</f>
        <v/>
      </c>
      <c r="T961" s="381" cm="1">
        <f t="array" ref="T961">IF(LEN(F961)=0,2,IF(SUMPRODUCT(($F$19:$F$1518=F961)*($C$19:$C$1518=C961))&gt;1, 1, 0))</f>
        <v>2</v>
      </c>
      <c r="U961" s="381">
        <f t="array" ref="U961">IFERROR(1/SUMPRODUCT(($F$19:$F$1518=F961)*($C$19:$C$1518=C961)), IF(LEN(F961)&gt;0, 1, ""))</f>
        <v>6.6755674232309744E-4</v>
      </c>
      <c r="V961" s="382" t="str">
        <f>IF(H961="","",VALUE(IFERROR(CHOOSE(MATCH(H961,{0,1,2,3,4,5},0),2.5,3.5,4.5,5.5,6.5,7.5),"")))</f>
        <v/>
      </c>
      <c r="W961" s="382" t="str">
        <f>IF(AND(I961="YES",COUNTIFS(F$19:F961,F961,I$19:I961,"YES")=1),1,"")</f>
        <v/>
      </c>
      <c r="Z961" s="32"/>
    </row>
    <row r="962" spans="1:26" x14ac:dyDescent="0.2">
      <c r="A962" s="32" t="str">
        <f t="shared" si="28"/>
        <v xml:space="preserve"> UNIT </v>
      </c>
      <c r="B962" s="130">
        <v>944</v>
      </c>
      <c r="C962" s="197"/>
      <c r="D962" s="398"/>
      <c r="E962" s="398"/>
      <c r="F962" s="398"/>
      <c r="G962" s="399"/>
      <c r="H962" s="398"/>
      <c r="I962" s="400"/>
      <c r="J962" s="400"/>
      <c r="K962" s="401"/>
      <c r="L962" s="398"/>
      <c r="M962" s="398"/>
      <c r="N962" s="398"/>
      <c r="O962" s="402"/>
      <c r="P962" s="402"/>
      <c r="Q962" s="171" t="str">
        <f>Calculator!M946</f>
        <v/>
      </c>
      <c r="R962" s="340" t="str">
        <f t="shared" si="29"/>
        <v/>
      </c>
      <c r="S962" s="380" t="str" cm="1">
        <f t="array" ref="S962">_xlfn.IFS(Q962="YES",IF(G962&lt;=Calculator!AS946*97%,"",IF(G962&gt;=Calculator!AS946*97%,ROUNDUP(Calculator!AS946*97%,0),ROUNDUP(Calculator!AS946*97%,0))),Q962="NO","",Q962="NA","",Q962="","")</f>
        <v/>
      </c>
      <c r="T962" s="381" cm="1">
        <f t="array" ref="T962">IF(LEN(F962)=0,2,IF(SUMPRODUCT(($F$19:$F$1518=F962)*($C$19:$C$1518=C962))&gt;1, 1, 0))</f>
        <v>2</v>
      </c>
      <c r="U962" s="381">
        <f t="array" ref="U962">IFERROR(1/SUMPRODUCT(($F$19:$F$1518=F962)*($C$19:$C$1518=C962)), IF(LEN(F962)&gt;0, 1, ""))</f>
        <v>6.6755674232309744E-4</v>
      </c>
      <c r="V962" s="382" t="str">
        <f>IF(H962="","",VALUE(IFERROR(CHOOSE(MATCH(H962,{0,1,2,3,4,5},0),2.5,3.5,4.5,5.5,6.5,7.5),"")))</f>
        <v/>
      </c>
      <c r="W962" s="382" t="str">
        <f>IF(AND(I962="YES",COUNTIFS(F$19:F962,F962,I$19:I962,"YES")=1),1,"")</f>
        <v/>
      </c>
      <c r="Z962" s="32"/>
    </row>
    <row r="963" spans="1:26" x14ac:dyDescent="0.2">
      <c r="A963" s="32" t="str">
        <f t="shared" si="28"/>
        <v xml:space="preserve"> UNIT </v>
      </c>
      <c r="B963" s="130">
        <v>945</v>
      </c>
      <c r="C963" s="197"/>
      <c r="D963" s="398"/>
      <c r="E963" s="398"/>
      <c r="F963" s="398"/>
      <c r="G963" s="399"/>
      <c r="H963" s="398"/>
      <c r="I963" s="400"/>
      <c r="J963" s="400"/>
      <c r="K963" s="401"/>
      <c r="L963" s="398"/>
      <c r="M963" s="398"/>
      <c r="N963" s="398"/>
      <c r="O963" s="402"/>
      <c r="P963" s="402"/>
      <c r="Q963" s="171" t="str">
        <f>Calculator!M947</f>
        <v/>
      </c>
      <c r="R963" s="340" t="str">
        <f t="shared" si="29"/>
        <v/>
      </c>
      <c r="S963" s="380" t="str" cm="1">
        <f t="array" ref="S963">_xlfn.IFS(Q963="YES",IF(G963&lt;=Calculator!AS947*97%,"",IF(G963&gt;=Calculator!AS947*97%,ROUNDUP(Calculator!AS947*97%,0),ROUNDUP(Calculator!AS947*97%,0))),Q963="NO","",Q963="NA","",Q963="","")</f>
        <v/>
      </c>
      <c r="T963" s="381" cm="1">
        <f t="array" ref="T963">IF(LEN(F963)=0,2,IF(SUMPRODUCT(($F$19:$F$1518=F963)*($C$19:$C$1518=C963))&gt;1, 1, 0))</f>
        <v>2</v>
      </c>
      <c r="U963" s="381">
        <f t="array" ref="U963">IFERROR(1/SUMPRODUCT(($F$19:$F$1518=F963)*($C$19:$C$1518=C963)), IF(LEN(F963)&gt;0, 1, ""))</f>
        <v>6.6755674232309744E-4</v>
      </c>
      <c r="V963" s="382" t="str">
        <f>IF(H963="","",VALUE(IFERROR(CHOOSE(MATCH(H963,{0,1,2,3,4,5},0),2.5,3.5,4.5,5.5,6.5,7.5),"")))</f>
        <v/>
      </c>
      <c r="W963" s="382" t="str">
        <f>IF(AND(I963="YES",COUNTIFS(F$19:F963,F963,I$19:I963,"YES")=1),1,"")</f>
        <v/>
      </c>
      <c r="Z963" s="32"/>
    </row>
    <row r="964" spans="1:26" x14ac:dyDescent="0.2">
      <c r="A964" s="32" t="str">
        <f t="shared" si="28"/>
        <v xml:space="preserve"> UNIT </v>
      </c>
      <c r="B964" s="130">
        <v>946</v>
      </c>
      <c r="C964" s="197"/>
      <c r="D964" s="398"/>
      <c r="E964" s="398"/>
      <c r="F964" s="398"/>
      <c r="G964" s="399"/>
      <c r="H964" s="398"/>
      <c r="I964" s="400"/>
      <c r="J964" s="400"/>
      <c r="K964" s="401"/>
      <c r="L964" s="398"/>
      <c r="M964" s="398"/>
      <c r="N964" s="398"/>
      <c r="O964" s="402"/>
      <c r="P964" s="402"/>
      <c r="Q964" s="171" t="str">
        <f>Calculator!M948</f>
        <v/>
      </c>
      <c r="R964" s="340" t="str">
        <f t="shared" si="29"/>
        <v/>
      </c>
      <c r="S964" s="380" t="str" cm="1">
        <f t="array" ref="S964">_xlfn.IFS(Q964="YES",IF(G964&lt;=Calculator!AS948*97%,"",IF(G964&gt;=Calculator!AS948*97%,ROUNDUP(Calculator!AS948*97%,0),ROUNDUP(Calculator!AS948*97%,0))),Q964="NO","",Q964="NA","",Q964="","")</f>
        <v/>
      </c>
      <c r="T964" s="381" cm="1">
        <f t="array" ref="T964">IF(LEN(F964)=0,2,IF(SUMPRODUCT(($F$19:$F$1518=F964)*($C$19:$C$1518=C964))&gt;1, 1, 0))</f>
        <v>2</v>
      </c>
      <c r="U964" s="381">
        <f t="array" ref="U964">IFERROR(1/SUMPRODUCT(($F$19:$F$1518=F964)*($C$19:$C$1518=C964)), IF(LEN(F964)&gt;0, 1, ""))</f>
        <v>6.6755674232309744E-4</v>
      </c>
      <c r="V964" s="382" t="str">
        <f>IF(H964="","",VALUE(IFERROR(CHOOSE(MATCH(H964,{0,1,2,3,4,5},0),2.5,3.5,4.5,5.5,6.5,7.5),"")))</f>
        <v/>
      </c>
      <c r="W964" s="382" t="str">
        <f>IF(AND(I964="YES",COUNTIFS(F$19:F964,F964,I$19:I964,"YES")=1),1,"")</f>
        <v/>
      </c>
      <c r="Z964" s="32"/>
    </row>
    <row r="965" spans="1:26" x14ac:dyDescent="0.2">
      <c r="A965" s="32" t="str">
        <f t="shared" si="28"/>
        <v xml:space="preserve"> UNIT </v>
      </c>
      <c r="B965" s="130">
        <v>947</v>
      </c>
      <c r="C965" s="197"/>
      <c r="D965" s="398"/>
      <c r="E965" s="398"/>
      <c r="F965" s="398"/>
      <c r="G965" s="399"/>
      <c r="H965" s="398"/>
      <c r="I965" s="400"/>
      <c r="J965" s="400"/>
      <c r="K965" s="401"/>
      <c r="L965" s="398"/>
      <c r="M965" s="398"/>
      <c r="N965" s="398"/>
      <c r="O965" s="402"/>
      <c r="P965" s="402"/>
      <c r="Q965" s="171" t="str">
        <f>Calculator!M949</f>
        <v/>
      </c>
      <c r="R965" s="340" t="str">
        <f t="shared" si="29"/>
        <v/>
      </c>
      <c r="S965" s="380" t="str" cm="1">
        <f t="array" ref="S965">_xlfn.IFS(Q965="YES",IF(G965&lt;=Calculator!AS949*97%,"",IF(G965&gt;=Calculator!AS949*97%,ROUNDUP(Calculator!AS949*97%,0),ROUNDUP(Calculator!AS949*97%,0))),Q965="NO","",Q965="NA","",Q965="","")</f>
        <v/>
      </c>
      <c r="T965" s="381" cm="1">
        <f t="array" ref="T965">IF(LEN(F965)=0,2,IF(SUMPRODUCT(($F$19:$F$1518=F965)*($C$19:$C$1518=C965))&gt;1, 1, 0))</f>
        <v>2</v>
      </c>
      <c r="U965" s="381">
        <f t="array" ref="U965">IFERROR(1/SUMPRODUCT(($F$19:$F$1518=F965)*($C$19:$C$1518=C965)), IF(LEN(F965)&gt;0, 1, ""))</f>
        <v>6.6755674232309744E-4</v>
      </c>
      <c r="V965" s="382" t="str">
        <f>IF(H965="","",VALUE(IFERROR(CHOOSE(MATCH(H965,{0,1,2,3,4,5},0),2.5,3.5,4.5,5.5,6.5,7.5),"")))</f>
        <v/>
      </c>
      <c r="W965" s="382" t="str">
        <f>IF(AND(I965="YES",COUNTIFS(F$19:F965,F965,I$19:I965,"YES")=1),1,"")</f>
        <v/>
      </c>
      <c r="Z965" s="32"/>
    </row>
    <row r="966" spans="1:26" x14ac:dyDescent="0.2">
      <c r="A966" s="32" t="str">
        <f t="shared" si="28"/>
        <v xml:space="preserve"> UNIT </v>
      </c>
      <c r="B966" s="130">
        <v>948</v>
      </c>
      <c r="C966" s="197"/>
      <c r="D966" s="398"/>
      <c r="E966" s="398"/>
      <c r="F966" s="398"/>
      <c r="G966" s="399"/>
      <c r="H966" s="398"/>
      <c r="I966" s="400"/>
      <c r="J966" s="400"/>
      <c r="K966" s="401"/>
      <c r="L966" s="398"/>
      <c r="M966" s="398"/>
      <c r="N966" s="398"/>
      <c r="O966" s="402"/>
      <c r="P966" s="402"/>
      <c r="Q966" s="171" t="str">
        <f>Calculator!M950</f>
        <v/>
      </c>
      <c r="R966" s="340" t="str">
        <f t="shared" si="29"/>
        <v/>
      </c>
      <c r="S966" s="380" t="str" cm="1">
        <f t="array" ref="S966">_xlfn.IFS(Q966="YES",IF(G966&lt;=Calculator!AS950*97%,"",IF(G966&gt;=Calculator!AS950*97%,ROUNDUP(Calculator!AS950*97%,0),ROUNDUP(Calculator!AS950*97%,0))),Q966="NO","",Q966="NA","",Q966="","")</f>
        <v/>
      </c>
      <c r="T966" s="381" cm="1">
        <f t="array" ref="T966">IF(LEN(F966)=0,2,IF(SUMPRODUCT(($F$19:$F$1518=F966)*($C$19:$C$1518=C966))&gt;1, 1, 0))</f>
        <v>2</v>
      </c>
      <c r="U966" s="381">
        <f t="array" ref="U966">IFERROR(1/SUMPRODUCT(($F$19:$F$1518=F966)*($C$19:$C$1518=C966)), IF(LEN(F966)&gt;0, 1, ""))</f>
        <v>6.6755674232309744E-4</v>
      </c>
      <c r="V966" s="382" t="str">
        <f>IF(H966="","",VALUE(IFERROR(CHOOSE(MATCH(H966,{0,1,2,3,4,5},0),2.5,3.5,4.5,5.5,6.5,7.5),"")))</f>
        <v/>
      </c>
      <c r="W966" s="382" t="str">
        <f>IF(AND(I966="YES",COUNTIFS(F$19:F966,F966,I$19:I966,"YES")=1),1,"")</f>
        <v/>
      </c>
      <c r="Z966" s="32"/>
    </row>
    <row r="967" spans="1:26" x14ac:dyDescent="0.2">
      <c r="A967" s="32" t="str">
        <f t="shared" si="28"/>
        <v xml:space="preserve"> UNIT </v>
      </c>
      <c r="B967" s="130">
        <v>949</v>
      </c>
      <c r="C967" s="197"/>
      <c r="D967" s="398"/>
      <c r="E967" s="398"/>
      <c r="F967" s="398"/>
      <c r="G967" s="399"/>
      <c r="H967" s="398"/>
      <c r="I967" s="400"/>
      <c r="J967" s="400"/>
      <c r="K967" s="401"/>
      <c r="L967" s="398"/>
      <c r="M967" s="398"/>
      <c r="N967" s="398"/>
      <c r="O967" s="402"/>
      <c r="P967" s="402"/>
      <c r="Q967" s="171" t="str">
        <f>Calculator!M951</f>
        <v/>
      </c>
      <c r="R967" s="340" t="str">
        <f t="shared" si="29"/>
        <v/>
      </c>
      <c r="S967" s="380" t="str" cm="1">
        <f t="array" ref="S967">_xlfn.IFS(Q967="YES",IF(G967&lt;=Calculator!AS951*97%,"",IF(G967&gt;=Calculator!AS951*97%,ROUNDUP(Calculator!AS951*97%,0),ROUNDUP(Calculator!AS951*97%,0))),Q967="NO","",Q967="NA","",Q967="","")</f>
        <v/>
      </c>
      <c r="T967" s="381" cm="1">
        <f t="array" ref="T967">IF(LEN(F967)=0,2,IF(SUMPRODUCT(($F$19:$F$1518=F967)*($C$19:$C$1518=C967))&gt;1, 1, 0))</f>
        <v>2</v>
      </c>
      <c r="U967" s="381">
        <f t="array" ref="U967">IFERROR(1/SUMPRODUCT(($F$19:$F$1518=F967)*($C$19:$C$1518=C967)), IF(LEN(F967)&gt;0, 1, ""))</f>
        <v>6.6755674232309744E-4</v>
      </c>
      <c r="V967" s="382" t="str">
        <f>IF(H967="","",VALUE(IFERROR(CHOOSE(MATCH(H967,{0,1,2,3,4,5},0),2.5,3.5,4.5,5.5,6.5,7.5),"")))</f>
        <v/>
      </c>
      <c r="W967" s="382" t="str">
        <f>IF(AND(I967="YES",COUNTIFS(F$19:F967,F967,I$19:I967,"YES")=1),1,"")</f>
        <v/>
      </c>
      <c r="Z967" s="32"/>
    </row>
    <row r="968" spans="1:26" x14ac:dyDescent="0.2">
      <c r="A968" s="32" t="str">
        <f t="shared" si="28"/>
        <v xml:space="preserve"> UNIT </v>
      </c>
      <c r="B968" s="130">
        <v>950</v>
      </c>
      <c r="C968" s="197"/>
      <c r="D968" s="398"/>
      <c r="E968" s="398"/>
      <c r="F968" s="398"/>
      <c r="G968" s="399"/>
      <c r="H968" s="398"/>
      <c r="I968" s="400"/>
      <c r="J968" s="400"/>
      <c r="K968" s="401"/>
      <c r="L968" s="398"/>
      <c r="M968" s="398"/>
      <c r="N968" s="398"/>
      <c r="O968" s="402"/>
      <c r="P968" s="402"/>
      <c r="Q968" s="171" t="str">
        <f>Calculator!M952</f>
        <v/>
      </c>
      <c r="R968" s="340" t="str">
        <f t="shared" si="29"/>
        <v/>
      </c>
      <c r="S968" s="380" t="str" cm="1">
        <f t="array" ref="S968">_xlfn.IFS(Q968="YES",IF(G968&lt;=Calculator!AS952*97%,"",IF(G968&gt;=Calculator!AS952*97%,ROUNDUP(Calculator!AS952*97%,0),ROUNDUP(Calculator!AS952*97%,0))),Q968="NO","",Q968="NA","",Q968="","")</f>
        <v/>
      </c>
      <c r="T968" s="381" cm="1">
        <f t="array" ref="T968">IF(LEN(F968)=0,2,IF(SUMPRODUCT(($F$19:$F$1518=F968)*($C$19:$C$1518=C968))&gt;1, 1, 0))</f>
        <v>2</v>
      </c>
      <c r="U968" s="381">
        <f t="array" ref="U968">IFERROR(1/SUMPRODUCT(($F$19:$F$1518=F968)*($C$19:$C$1518=C968)), IF(LEN(F968)&gt;0, 1, ""))</f>
        <v>6.6755674232309744E-4</v>
      </c>
      <c r="V968" s="382" t="str">
        <f>IF(H968="","",VALUE(IFERROR(CHOOSE(MATCH(H968,{0,1,2,3,4,5},0),2.5,3.5,4.5,5.5,6.5,7.5),"")))</f>
        <v/>
      </c>
      <c r="W968" s="382" t="str">
        <f>IF(AND(I968="YES",COUNTIFS(F$19:F968,F968,I$19:I968,"YES")=1),1,"")</f>
        <v/>
      </c>
      <c r="Z968" s="32"/>
    </row>
    <row r="969" spans="1:26" x14ac:dyDescent="0.2">
      <c r="A969" s="32" t="str">
        <f t="shared" si="28"/>
        <v xml:space="preserve"> UNIT </v>
      </c>
      <c r="B969" s="130">
        <v>951</v>
      </c>
      <c r="C969" s="197"/>
      <c r="D969" s="398"/>
      <c r="E969" s="398"/>
      <c r="F969" s="398"/>
      <c r="G969" s="399"/>
      <c r="H969" s="398"/>
      <c r="I969" s="400"/>
      <c r="J969" s="400"/>
      <c r="K969" s="401"/>
      <c r="L969" s="398"/>
      <c r="M969" s="398"/>
      <c r="N969" s="398"/>
      <c r="O969" s="402"/>
      <c r="P969" s="402"/>
      <c r="Q969" s="171" t="str">
        <f>Calculator!M953</f>
        <v/>
      </c>
      <c r="R969" s="340" t="str">
        <f t="shared" si="29"/>
        <v/>
      </c>
      <c r="S969" s="380" t="str" cm="1">
        <f t="array" ref="S969">_xlfn.IFS(Q969="YES",IF(G969&lt;=Calculator!AS953*97%,"",IF(G969&gt;=Calculator!AS953*97%,ROUNDUP(Calculator!AS953*97%,0),ROUNDUP(Calculator!AS953*97%,0))),Q969="NO","",Q969="NA","",Q969="","")</f>
        <v/>
      </c>
      <c r="T969" s="381" cm="1">
        <f t="array" ref="T969">IF(LEN(F969)=0,2,IF(SUMPRODUCT(($F$19:$F$1518=F969)*($C$19:$C$1518=C969))&gt;1, 1, 0))</f>
        <v>2</v>
      </c>
      <c r="U969" s="381">
        <f t="array" ref="U969">IFERROR(1/SUMPRODUCT(($F$19:$F$1518=F969)*($C$19:$C$1518=C969)), IF(LEN(F969)&gt;0, 1, ""))</f>
        <v>6.6755674232309744E-4</v>
      </c>
      <c r="V969" s="382" t="str">
        <f>IF(H969="","",VALUE(IFERROR(CHOOSE(MATCH(H969,{0,1,2,3,4,5},0),2.5,3.5,4.5,5.5,6.5,7.5),"")))</f>
        <v/>
      </c>
      <c r="W969" s="382" t="str">
        <f>IF(AND(I969="YES",COUNTIFS(F$19:F969,F969,I$19:I969,"YES")=1),1,"")</f>
        <v/>
      </c>
      <c r="Z969" s="32"/>
    </row>
    <row r="970" spans="1:26" x14ac:dyDescent="0.2">
      <c r="A970" s="32" t="str">
        <f t="shared" si="28"/>
        <v xml:space="preserve"> UNIT </v>
      </c>
      <c r="B970" s="130">
        <v>952</v>
      </c>
      <c r="C970" s="197"/>
      <c r="D970" s="398"/>
      <c r="E970" s="398"/>
      <c r="F970" s="398"/>
      <c r="G970" s="399"/>
      <c r="H970" s="398"/>
      <c r="I970" s="400"/>
      <c r="J970" s="400"/>
      <c r="K970" s="401"/>
      <c r="L970" s="398"/>
      <c r="M970" s="398"/>
      <c r="N970" s="398"/>
      <c r="O970" s="402"/>
      <c r="P970" s="402"/>
      <c r="Q970" s="171" t="str">
        <f>Calculator!M954</f>
        <v/>
      </c>
      <c r="R970" s="340" t="str">
        <f t="shared" si="29"/>
        <v/>
      </c>
      <c r="S970" s="380" t="str" cm="1">
        <f t="array" ref="S970">_xlfn.IFS(Q970="YES",IF(G970&lt;=Calculator!AS954*97%,"",IF(G970&gt;=Calculator!AS954*97%,ROUNDUP(Calculator!AS954*97%,0),ROUNDUP(Calculator!AS954*97%,0))),Q970="NO","",Q970="NA","",Q970="","")</f>
        <v/>
      </c>
      <c r="T970" s="381" cm="1">
        <f t="array" ref="T970">IF(LEN(F970)=0,2,IF(SUMPRODUCT(($F$19:$F$1518=F970)*($C$19:$C$1518=C970))&gt;1, 1, 0))</f>
        <v>2</v>
      </c>
      <c r="U970" s="381">
        <f t="array" ref="U970">IFERROR(1/SUMPRODUCT(($F$19:$F$1518=F970)*($C$19:$C$1518=C970)), IF(LEN(F970)&gt;0, 1, ""))</f>
        <v>6.6755674232309744E-4</v>
      </c>
      <c r="V970" s="382" t="str">
        <f>IF(H970="","",VALUE(IFERROR(CHOOSE(MATCH(H970,{0,1,2,3,4,5},0),2.5,3.5,4.5,5.5,6.5,7.5),"")))</f>
        <v/>
      </c>
      <c r="W970" s="382" t="str">
        <f>IF(AND(I970="YES",COUNTIFS(F$19:F970,F970,I$19:I970,"YES")=1),1,"")</f>
        <v/>
      </c>
      <c r="Z970" s="32"/>
    </row>
    <row r="971" spans="1:26" x14ac:dyDescent="0.2">
      <c r="A971" s="32" t="str">
        <f t="shared" si="28"/>
        <v xml:space="preserve"> UNIT </v>
      </c>
      <c r="B971" s="130">
        <v>953</v>
      </c>
      <c r="C971" s="197"/>
      <c r="D971" s="398"/>
      <c r="E971" s="398"/>
      <c r="F971" s="398"/>
      <c r="G971" s="399"/>
      <c r="H971" s="398"/>
      <c r="I971" s="400"/>
      <c r="J971" s="400"/>
      <c r="K971" s="401"/>
      <c r="L971" s="398"/>
      <c r="M971" s="398"/>
      <c r="N971" s="398"/>
      <c r="O971" s="402"/>
      <c r="P971" s="402"/>
      <c r="Q971" s="171" t="str">
        <f>Calculator!M955</f>
        <v/>
      </c>
      <c r="R971" s="340" t="str">
        <f t="shared" si="29"/>
        <v/>
      </c>
      <c r="S971" s="380" t="str" cm="1">
        <f t="array" ref="S971">_xlfn.IFS(Q971="YES",IF(G971&lt;=Calculator!AS955*97%,"",IF(G971&gt;=Calculator!AS955*97%,ROUNDUP(Calculator!AS955*97%,0),ROUNDUP(Calculator!AS955*97%,0))),Q971="NO","",Q971="NA","",Q971="","")</f>
        <v/>
      </c>
      <c r="T971" s="381" cm="1">
        <f t="array" ref="T971">IF(LEN(F971)=0,2,IF(SUMPRODUCT(($F$19:$F$1518=F971)*($C$19:$C$1518=C971))&gt;1, 1, 0))</f>
        <v>2</v>
      </c>
      <c r="U971" s="381">
        <f t="array" ref="U971">IFERROR(1/SUMPRODUCT(($F$19:$F$1518=F971)*($C$19:$C$1518=C971)), IF(LEN(F971)&gt;0, 1, ""))</f>
        <v>6.6755674232309744E-4</v>
      </c>
      <c r="V971" s="382" t="str">
        <f>IF(H971="","",VALUE(IFERROR(CHOOSE(MATCH(H971,{0,1,2,3,4,5},0),2.5,3.5,4.5,5.5,6.5,7.5),"")))</f>
        <v/>
      </c>
      <c r="W971" s="382" t="str">
        <f>IF(AND(I971="YES",COUNTIFS(F$19:F971,F971,I$19:I971,"YES")=1),1,"")</f>
        <v/>
      </c>
      <c r="Z971" s="32"/>
    </row>
    <row r="972" spans="1:26" x14ac:dyDescent="0.2">
      <c r="A972" s="32" t="str">
        <f t="shared" si="28"/>
        <v xml:space="preserve"> UNIT </v>
      </c>
      <c r="B972" s="130">
        <v>954</v>
      </c>
      <c r="C972" s="197"/>
      <c r="D972" s="398"/>
      <c r="E972" s="398"/>
      <c r="F972" s="398"/>
      <c r="G972" s="399"/>
      <c r="H972" s="398"/>
      <c r="I972" s="400"/>
      <c r="J972" s="400"/>
      <c r="K972" s="401"/>
      <c r="L972" s="398"/>
      <c r="M972" s="398"/>
      <c r="N972" s="398"/>
      <c r="O972" s="402"/>
      <c r="P972" s="402"/>
      <c r="Q972" s="171" t="str">
        <f>Calculator!M956</f>
        <v/>
      </c>
      <c r="R972" s="340" t="str">
        <f t="shared" si="29"/>
        <v/>
      </c>
      <c r="S972" s="380" t="str" cm="1">
        <f t="array" ref="S972">_xlfn.IFS(Q972="YES",IF(G972&lt;=Calculator!AS956*97%,"",IF(G972&gt;=Calculator!AS956*97%,ROUNDUP(Calculator!AS956*97%,0),ROUNDUP(Calculator!AS956*97%,0))),Q972="NO","",Q972="NA","",Q972="","")</f>
        <v/>
      </c>
      <c r="T972" s="381" cm="1">
        <f t="array" ref="T972">IF(LEN(F972)=0,2,IF(SUMPRODUCT(($F$19:$F$1518=F972)*($C$19:$C$1518=C972))&gt;1, 1, 0))</f>
        <v>2</v>
      </c>
      <c r="U972" s="381">
        <f t="array" ref="U972">IFERROR(1/SUMPRODUCT(($F$19:$F$1518=F972)*($C$19:$C$1518=C972)), IF(LEN(F972)&gt;0, 1, ""))</f>
        <v>6.6755674232309744E-4</v>
      </c>
      <c r="V972" s="382" t="str">
        <f>IF(H972="","",VALUE(IFERROR(CHOOSE(MATCH(H972,{0,1,2,3,4,5},0),2.5,3.5,4.5,5.5,6.5,7.5),"")))</f>
        <v/>
      </c>
      <c r="W972" s="382" t="str">
        <f>IF(AND(I972="YES",COUNTIFS(F$19:F972,F972,I$19:I972,"YES")=1),1,"")</f>
        <v/>
      </c>
      <c r="Z972" s="32"/>
    </row>
    <row r="973" spans="1:26" x14ac:dyDescent="0.2">
      <c r="A973" s="32" t="str">
        <f t="shared" si="28"/>
        <v xml:space="preserve"> UNIT </v>
      </c>
      <c r="B973" s="130">
        <v>955</v>
      </c>
      <c r="C973" s="197"/>
      <c r="D973" s="398"/>
      <c r="E973" s="398"/>
      <c r="F973" s="398"/>
      <c r="G973" s="399"/>
      <c r="H973" s="398"/>
      <c r="I973" s="400"/>
      <c r="J973" s="400"/>
      <c r="K973" s="401"/>
      <c r="L973" s="398"/>
      <c r="M973" s="398"/>
      <c r="N973" s="398"/>
      <c r="O973" s="402"/>
      <c r="P973" s="402"/>
      <c r="Q973" s="171" t="str">
        <f>Calculator!M957</f>
        <v/>
      </c>
      <c r="R973" s="340" t="str">
        <f t="shared" si="29"/>
        <v/>
      </c>
      <c r="S973" s="380" t="str" cm="1">
        <f t="array" ref="S973">_xlfn.IFS(Q973="YES",IF(G973&lt;=Calculator!AS957*97%,"",IF(G973&gt;=Calculator!AS957*97%,ROUNDUP(Calculator!AS957*97%,0),ROUNDUP(Calculator!AS957*97%,0))),Q973="NO","",Q973="NA","",Q973="","")</f>
        <v/>
      </c>
      <c r="T973" s="381" cm="1">
        <f t="array" ref="T973">IF(LEN(F973)=0,2,IF(SUMPRODUCT(($F$19:$F$1518=F973)*($C$19:$C$1518=C973))&gt;1, 1, 0))</f>
        <v>2</v>
      </c>
      <c r="U973" s="381">
        <f t="array" ref="U973">IFERROR(1/SUMPRODUCT(($F$19:$F$1518=F973)*($C$19:$C$1518=C973)), IF(LEN(F973)&gt;0, 1, ""))</f>
        <v>6.6755674232309744E-4</v>
      </c>
      <c r="V973" s="382" t="str">
        <f>IF(H973="","",VALUE(IFERROR(CHOOSE(MATCH(H973,{0,1,2,3,4,5},0),2.5,3.5,4.5,5.5,6.5,7.5),"")))</f>
        <v/>
      </c>
      <c r="W973" s="382" t="str">
        <f>IF(AND(I973="YES",COUNTIFS(F$19:F973,F973,I$19:I973,"YES")=1),1,"")</f>
        <v/>
      </c>
      <c r="Z973" s="32"/>
    </row>
    <row r="974" spans="1:26" x14ac:dyDescent="0.2">
      <c r="A974" s="32" t="str">
        <f t="shared" si="28"/>
        <v xml:space="preserve"> UNIT </v>
      </c>
      <c r="B974" s="130">
        <v>956</v>
      </c>
      <c r="C974" s="197"/>
      <c r="D974" s="398"/>
      <c r="E974" s="398"/>
      <c r="F974" s="398"/>
      <c r="G974" s="399"/>
      <c r="H974" s="398"/>
      <c r="I974" s="400"/>
      <c r="J974" s="400"/>
      <c r="K974" s="401"/>
      <c r="L974" s="398"/>
      <c r="M974" s="398"/>
      <c r="N974" s="398"/>
      <c r="O974" s="402"/>
      <c r="P974" s="402"/>
      <c r="Q974" s="171" t="str">
        <f>Calculator!M958</f>
        <v/>
      </c>
      <c r="R974" s="340" t="str">
        <f t="shared" si="29"/>
        <v/>
      </c>
      <c r="S974" s="380" t="str" cm="1">
        <f t="array" ref="S974">_xlfn.IFS(Q974="YES",IF(G974&lt;=Calculator!AS958*97%,"",IF(G974&gt;=Calculator!AS958*97%,ROUNDUP(Calculator!AS958*97%,0),ROUNDUP(Calculator!AS958*97%,0))),Q974="NO","",Q974="NA","",Q974="","")</f>
        <v/>
      </c>
      <c r="T974" s="381" cm="1">
        <f t="array" ref="T974">IF(LEN(F974)=0,2,IF(SUMPRODUCT(($F$19:$F$1518=F974)*($C$19:$C$1518=C974))&gt;1, 1, 0))</f>
        <v>2</v>
      </c>
      <c r="U974" s="381">
        <f t="array" ref="U974">IFERROR(1/SUMPRODUCT(($F$19:$F$1518=F974)*($C$19:$C$1518=C974)), IF(LEN(F974)&gt;0, 1, ""))</f>
        <v>6.6755674232309744E-4</v>
      </c>
      <c r="V974" s="382" t="str">
        <f>IF(H974="","",VALUE(IFERROR(CHOOSE(MATCH(H974,{0,1,2,3,4,5},0),2.5,3.5,4.5,5.5,6.5,7.5),"")))</f>
        <v/>
      </c>
      <c r="W974" s="382" t="str">
        <f>IF(AND(I974="YES",COUNTIFS(F$19:F974,F974,I$19:I974,"YES")=1),1,"")</f>
        <v/>
      </c>
      <c r="Z974" s="32"/>
    </row>
    <row r="975" spans="1:26" x14ac:dyDescent="0.2">
      <c r="A975" s="32" t="str">
        <f t="shared" si="28"/>
        <v xml:space="preserve"> UNIT </v>
      </c>
      <c r="B975" s="130">
        <v>957</v>
      </c>
      <c r="C975" s="197"/>
      <c r="D975" s="398"/>
      <c r="E975" s="398"/>
      <c r="F975" s="398"/>
      <c r="G975" s="399"/>
      <c r="H975" s="398"/>
      <c r="I975" s="400"/>
      <c r="J975" s="400"/>
      <c r="K975" s="401"/>
      <c r="L975" s="398"/>
      <c r="M975" s="398"/>
      <c r="N975" s="398"/>
      <c r="O975" s="402"/>
      <c r="P975" s="402"/>
      <c r="Q975" s="171" t="str">
        <f>Calculator!M959</f>
        <v/>
      </c>
      <c r="R975" s="340" t="str">
        <f t="shared" si="29"/>
        <v/>
      </c>
      <c r="S975" s="380" t="str" cm="1">
        <f t="array" ref="S975">_xlfn.IFS(Q975="YES",IF(G975&lt;=Calculator!AS959*97%,"",IF(G975&gt;=Calculator!AS959*97%,ROUNDUP(Calculator!AS959*97%,0),ROUNDUP(Calculator!AS959*97%,0))),Q975="NO","",Q975="NA","",Q975="","")</f>
        <v/>
      </c>
      <c r="T975" s="381" cm="1">
        <f t="array" ref="T975">IF(LEN(F975)=0,2,IF(SUMPRODUCT(($F$19:$F$1518=F975)*($C$19:$C$1518=C975))&gt;1, 1, 0))</f>
        <v>2</v>
      </c>
      <c r="U975" s="381">
        <f t="array" ref="U975">IFERROR(1/SUMPRODUCT(($F$19:$F$1518=F975)*($C$19:$C$1518=C975)), IF(LEN(F975)&gt;0, 1, ""))</f>
        <v>6.6755674232309744E-4</v>
      </c>
      <c r="V975" s="382" t="str">
        <f>IF(H975="","",VALUE(IFERROR(CHOOSE(MATCH(H975,{0,1,2,3,4,5},0),2.5,3.5,4.5,5.5,6.5,7.5),"")))</f>
        <v/>
      </c>
      <c r="W975" s="382" t="str">
        <f>IF(AND(I975="YES",COUNTIFS(F$19:F975,F975,I$19:I975,"YES")=1),1,"")</f>
        <v/>
      </c>
      <c r="Z975" s="32"/>
    </row>
    <row r="976" spans="1:26" x14ac:dyDescent="0.2">
      <c r="A976" s="32" t="str">
        <f t="shared" si="28"/>
        <v xml:space="preserve"> UNIT </v>
      </c>
      <c r="B976" s="130">
        <v>958</v>
      </c>
      <c r="C976" s="197"/>
      <c r="D976" s="398"/>
      <c r="E976" s="398"/>
      <c r="F976" s="398"/>
      <c r="G976" s="399"/>
      <c r="H976" s="398"/>
      <c r="I976" s="400"/>
      <c r="J976" s="400"/>
      <c r="K976" s="401"/>
      <c r="L976" s="398"/>
      <c r="M976" s="398"/>
      <c r="N976" s="398"/>
      <c r="O976" s="402"/>
      <c r="P976" s="402"/>
      <c r="Q976" s="171" t="str">
        <f>Calculator!M960</f>
        <v/>
      </c>
      <c r="R976" s="340" t="str">
        <f t="shared" si="29"/>
        <v/>
      </c>
      <c r="S976" s="380" t="str" cm="1">
        <f t="array" ref="S976">_xlfn.IFS(Q976="YES",IF(G976&lt;=Calculator!AS960*97%,"",IF(G976&gt;=Calculator!AS960*97%,ROUNDUP(Calculator!AS960*97%,0),ROUNDUP(Calculator!AS960*97%,0))),Q976="NO","",Q976="NA","",Q976="","")</f>
        <v/>
      </c>
      <c r="T976" s="381" cm="1">
        <f t="array" ref="T976">IF(LEN(F976)=0,2,IF(SUMPRODUCT(($F$19:$F$1518=F976)*($C$19:$C$1518=C976))&gt;1, 1, 0))</f>
        <v>2</v>
      </c>
      <c r="U976" s="381">
        <f t="array" ref="U976">IFERROR(1/SUMPRODUCT(($F$19:$F$1518=F976)*($C$19:$C$1518=C976)), IF(LEN(F976)&gt;0, 1, ""))</f>
        <v>6.6755674232309744E-4</v>
      </c>
      <c r="V976" s="382" t="str">
        <f>IF(H976="","",VALUE(IFERROR(CHOOSE(MATCH(H976,{0,1,2,3,4,5},0),2.5,3.5,4.5,5.5,6.5,7.5),"")))</f>
        <v/>
      </c>
      <c r="W976" s="382" t="str">
        <f>IF(AND(I976="YES",COUNTIFS(F$19:F976,F976,I$19:I976,"YES")=1),1,"")</f>
        <v/>
      </c>
      <c r="Z976" s="32"/>
    </row>
    <row r="977" spans="1:26" x14ac:dyDescent="0.2">
      <c r="A977" s="32" t="str">
        <f t="shared" si="28"/>
        <v xml:space="preserve"> UNIT </v>
      </c>
      <c r="B977" s="130">
        <v>959</v>
      </c>
      <c r="C977" s="197"/>
      <c r="D977" s="398"/>
      <c r="E977" s="398"/>
      <c r="F977" s="398"/>
      <c r="G977" s="399"/>
      <c r="H977" s="398"/>
      <c r="I977" s="400"/>
      <c r="J977" s="400"/>
      <c r="K977" s="401"/>
      <c r="L977" s="398"/>
      <c r="M977" s="398"/>
      <c r="N977" s="398"/>
      <c r="O977" s="402"/>
      <c r="P977" s="402"/>
      <c r="Q977" s="171" t="str">
        <f>Calculator!M961</f>
        <v/>
      </c>
      <c r="R977" s="340" t="str">
        <f t="shared" si="29"/>
        <v/>
      </c>
      <c r="S977" s="380" t="str" cm="1">
        <f t="array" ref="S977">_xlfn.IFS(Q977="YES",IF(G977&lt;=Calculator!AS961*97%,"",IF(G977&gt;=Calculator!AS961*97%,ROUNDUP(Calculator!AS961*97%,0),ROUNDUP(Calculator!AS961*97%,0))),Q977="NO","",Q977="NA","",Q977="","")</f>
        <v/>
      </c>
      <c r="T977" s="381" cm="1">
        <f t="array" ref="T977">IF(LEN(F977)=0,2,IF(SUMPRODUCT(($F$19:$F$1518=F977)*($C$19:$C$1518=C977))&gt;1, 1, 0))</f>
        <v>2</v>
      </c>
      <c r="U977" s="381">
        <f t="array" ref="U977">IFERROR(1/SUMPRODUCT(($F$19:$F$1518=F977)*($C$19:$C$1518=C977)), IF(LEN(F977)&gt;0, 1, ""))</f>
        <v>6.6755674232309744E-4</v>
      </c>
      <c r="V977" s="382" t="str">
        <f>IF(H977="","",VALUE(IFERROR(CHOOSE(MATCH(H977,{0,1,2,3,4,5},0),2.5,3.5,4.5,5.5,6.5,7.5),"")))</f>
        <v/>
      </c>
      <c r="W977" s="382" t="str">
        <f>IF(AND(I977="YES",COUNTIFS(F$19:F977,F977,I$19:I977,"YES")=1),1,"")</f>
        <v/>
      </c>
      <c r="Z977" s="32"/>
    </row>
    <row r="978" spans="1:26" x14ac:dyDescent="0.2">
      <c r="A978" s="32" t="str">
        <f t="shared" si="28"/>
        <v xml:space="preserve"> UNIT </v>
      </c>
      <c r="B978" s="130">
        <v>960</v>
      </c>
      <c r="C978" s="197"/>
      <c r="D978" s="398"/>
      <c r="E978" s="398"/>
      <c r="F978" s="398"/>
      <c r="G978" s="399"/>
      <c r="H978" s="398"/>
      <c r="I978" s="400"/>
      <c r="J978" s="400"/>
      <c r="K978" s="401"/>
      <c r="L978" s="398"/>
      <c r="M978" s="398"/>
      <c r="N978" s="398"/>
      <c r="O978" s="402"/>
      <c r="P978" s="402"/>
      <c r="Q978" s="171" t="str">
        <f>Calculator!M962</f>
        <v/>
      </c>
      <c r="R978" s="340" t="str">
        <f t="shared" si="29"/>
        <v/>
      </c>
      <c r="S978" s="380" t="str" cm="1">
        <f t="array" ref="S978">_xlfn.IFS(Q978="YES",IF(G978&lt;=Calculator!AS962*97%,"",IF(G978&gt;=Calculator!AS962*97%,ROUNDUP(Calculator!AS962*97%,0),ROUNDUP(Calculator!AS962*97%,0))),Q978="NO","",Q978="NA","",Q978="","")</f>
        <v/>
      </c>
      <c r="T978" s="381" cm="1">
        <f t="array" ref="T978">IF(LEN(F978)=0,2,IF(SUMPRODUCT(($F$19:$F$1518=F978)*($C$19:$C$1518=C978))&gt;1, 1, 0))</f>
        <v>2</v>
      </c>
      <c r="U978" s="381">
        <f t="array" ref="U978">IFERROR(1/SUMPRODUCT(($F$19:$F$1518=F978)*($C$19:$C$1518=C978)), IF(LEN(F978)&gt;0, 1, ""))</f>
        <v>6.6755674232309744E-4</v>
      </c>
      <c r="V978" s="382" t="str">
        <f>IF(H978="","",VALUE(IFERROR(CHOOSE(MATCH(H978,{0,1,2,3,4,5},0),2.5,3.5,4.5,5.5,6.5,7.5),"")))</f>
        <v/>
      </c>
      <c r="W978" s="382" t="str">
        <f>IF(AND(I978="YES",COUNTIFS(F$19:F978,F978,I$19:I978,"YES")=1),1,"")</f>
        <v/>
      </c>
      <c r="Z978" s="32"/>
    </row>
    <row r="979" spans="1:26" x14ac:dyDescent="0.2">
      <c r="A979" s="32" t="str">
        <f t="shared" ref="A979:A1042" si="30">C979&amp;" "&amp;"UNIT"&amp;" "&amp;F979</f>
        <v xml:space="preserve"> UNIT </v>
      </c>
      <c r="B979" s="130">
        <v>961</v>
      </c>
      <c r="C979" s="197"/>
      <c r="D979" s="398"/>
      <c r="E979" s="398"/>
      <c r="F979" s="398"/>
      <c r="G979" s="399"/>
      <c r="H979" s="398"/>
      <c r="I979" s="400"/>
      <c r="J979" s="400"/>
      <c r="K979" s="401"/>
      <c r="L979" s="398"/>
      <c r="M979" s="398"/>
      <c r="N979" s="398"/>
      <c r="O979" s="402"/>
      <c r="P979" s="402"/>
      <c r="Q979" s="171" t="str">
        <f>Calculator!M963</f>
        <v/>
      </c>
      <c r="R979" s="340" t="str">
        <f t="shared" si="29"/>
        <v/>
      </c>
      <c r="S979" s="380" t="str" cm="1">
        <f t="array" ref="S979">_xlfn.IFS(Q979="YES",IF(G979&lt;=Calculator!AS963*97%,"",IF(G979&gt;=Calculator!AS963*97%,ROUNDUP(Calculator!AS963*97%,0),ROUNDUP(Calculator!AS963*97%,0))),Q979="NO","",Q979="NA","",Q979="","")</f>
        <v/>
      </c>
      <c r="T979" s="381" cm="1">
        <f t="array" ref="T979">IF(LEN(F979)=0,2,IF(SUMPRODUCT(($F$19:$F$1518=F979)*($C$19:$C$1518=C979))&gt;1, 1, 0))</f>
        <v>2</v>
      </c>
      <c r="U979" s="381">
        <f t="array" ref="U979">IFERROR(1/SUMPRODUCT(($F$19:$F$1518=F979)*($C$19:$C$1518=C979)), IF(LEN(F979)&gt;0, 1, ""))</f>
        <v>6.6755674232309744E-4</v>
      </c>
      <c r="V979" s="382" t="str">
        <f>IF(H979="","",VALUE(IFERROR(CHOOSE(MATCH(H979,{0,1,2,3,4,5},0),2.5,3.5,4.5,5.5,6.5,7.5),"")))</f>
        <v/>
      </c>
      <c r="W979" s="382" t="str">
        <f>IF(AND(I979="YES",COUNTIFS(F$19:F979,F979,I$19:I979,"YES")=1),1,"")</f>
        <v/>
      </c>
      <c r="Z979" s="32"/>
    </row>
    <row r="980" spans="1:26" x14ac:dyDescent="0.2">
      <c r="A980" s="32" t="str">
        <f t="shared" si="30"/>
        <v xml:space="preserve"> UNIT </v>
      </c>
      <c r="B980" s="130">
        <v>962</v>
      </c>
      <c r="C980" s="197"/>
      <c r="D980" s="398"/>
      <c r="E980" s="398"/>
      <c r="F980" s="398"/>
      <c r="G980" s="399"/>
      <c r="H980" s="398"/>
      <c r="I980" s="400"/>
      <c r="J980" s="400"/>
      <c r="K980" s="401"/>
      <c r="L980" s="398"/>
      <c r="M980" s="398"/>
      <c r="N980" s="398"/>
      <c r="O980" s="402"/>
      <c r="P980" s="402"/>
      <c r="Q980" s="171" t="str">
        <f>Calculator!M964</f>
        <v/>
      </c>
      <c r="R980" s="340" t="str">
        <f t="shared" ref="R980:R1043" si="31">IF(Q980="YES",IF(S980&lt;G980,S980,G980),"")</f>
        <v/>
      </c>
      <c r="S980" s="380" t="str" cm="1">
        <f t="array" ref="S980">_xlfn.IFS(Q980="YES",IF(G980&lt;=Calculator!AS964*97%,"",IF(G980&gt;=Calculator!AS964*97%,ROUNDUP(Calculator!AS964*97%,0),ROUNDUP(Calculator!AS964*97%,0))),Q980="NO","",Q980="NA","",Q980="","")</f>
        <v/>
      </c>
      <c r="T980" s="381" cm="1">
        <f t="array" ref="T980">IF(LEN(F980)=0,2,IF(SUMPRODUCT(($F$19:$F$1518=F980)*($C$19:$C$1518=C980))&gt;1, 1, 0))</f>
        <v>2</v>
      </c>
      <c r="U980" s="381">
        <f t="array" ref="U980">IFERROR(1/SUMPRODUCT(($F$19:$F$1518=F980)*($C$19:$C$1518=C980)), IF(LEN(F980)&gt;0, 1, ""))</f>
        <v>6.6755674232309744E-4</v>
      </c>
      <c r="V980" s="382" t="str">
        <f>IF(H980="","",VALUE(IFERROR(CHOOSE(MATCH(H980,{0,1,2,3,4,5},0),2.5,3.5,4.5,5.5,6.5,7.5),"")))</f>
        <v/>
      </c>
      <c r="W980" s="382" t="str">
        <f>IF(AND(I980="YES",COUNTIFS(F$19:F980,F980,I$19:I980,"YES")=1),1,"")</f>
        <v/>
      </c>
      <c r="Z980" s="32"/>
    </row>
    <row r="981" spans="1:26" x14ac:dyDescent="0.2">
      <c r="A981" s="32" t="str">
        <f t="shared" si="30"/>
        <v xml:space="preserve"> UNIT </v>
      </c>
      <c r="B981" s="130">
        <v>963</v>
      </c>
      <c r="C981" s="197"/>
      <c r="D981" s="398"/>
      <c r="E981" s="398"/>
      <c r="F981" s="398"/>
      <c r="G981" s="399"/>
      <c r="H981" s="398"/>
      <c r="I981" s="400"/>
      <c r="J981" s="400"/>
      <c r="K981" s="401"/>
      <c r="L981" s="398"/>
      <c r="M981" s="398"/>
      <c r="N981" s="398"/>
      <c r="O981" s="402"/>
      <c r="P981" s="402"/>
      <c r="Q981" s="171" t="str">
        <f>Calculator!M965</f>
        <v/>
      </c>
      <c r="R981" s="340" t="str">
        <f t="shared" si="31"/>
        <v/>
      </c>
      <c r="S981" s="380" t="str" cm="1">
        <f t="array" ref="S981">_xlfn.IFS(Q981="YES",IF(G981&lt;=Calculator!AS965*97%,"",IF(G981&gt;=Calculator!AS965*97%,ROUNDUP(Calculator!AS965*97%,0),ROUNDUP(Calculator!AS965*97%,0))),Q981="NO","",Q981="NA","",Q981="","")</f>
        <v/>
      </c>
      <c r="T981" s="381" cm="1">
        <f t="array" ref="T981">IF(LEN(F981)=0,2,IF(SUMPRODUCT(($F$19:$F$1518=F981)*($C$19:$C$1518=C981))&gt;1, 1, 0))</f>
        <v>2</v>
      </c>
      <c r="U981" s="381">
        <f t="array" ref="U981">IFERROR(1/SUMPRODUCT(($F$19:$F$1518=F981)*($C$19:$C$1518=C981)), IF(LEN(F981)&gt;0, 1, ""))</f>
        <v>6.6755674232309744E-4</v>
      </c>
      <c r="V981" s="382" t="str">
        <f>IF(H981="","",VALUE(IFERROR(CHOOSE(MATCH(H981,{0,1,2,3,4,5},0),2.5,3.5,4.5,5.5,6.5,7.5),"")))</f>
        <v/>
      </c>
      <c r="W981" s="382" t="str">
        <f>IF(AND(I981="YES",COUNTIFS(F$19:F981,F981,I$19:I981,"YES")=1),1,"")</f>
        <v/>
      </c>
      <c r="Z981" s="32"/>
    </row>
    <row r="982" spans="1:26" x14ac:dyDescent="0.2">
      <c r="A982" s="32" t="str">
        <f t="shared" si="30"/>
        <v xml:space="preserve"> UNIT </v>
      </c>
      <c r="B982" s="130">
        <v>964</v>
      </c>
      <c r="C982" s="197"/>
      <c r="D982" s="398"/>
      <c r="E982" s="398"/>
      <c r="F982" s="398"/>
      <c r="G982" s="399"/>
      <c r="H982" s="398"/>
      <c r="I982" s="400"/>
      <c r="J982" s="400"/>
      <c r="K982" s="401"/>
      <c r="L982" s="398"/>
      <c r="M982" s="398"/>
      <c r="N982" s="398"/>
      <c r="O982" s="402"/>
      <c r="P982" s="402"/>
      <c r="Q982" s="171" t="str">
        <f>Calculator!M966</f>
        <v/>
      </c>
      <c r="R982" s="340" t="str">
        <f t="shared" si="31"/>
        <v/>
      </c>
      <c r="S982" s="380" t="str" cm="1">
        <f t="array" ref="S982">_xlfn.IFS(Q982="YES",IF(G982&lt;=Calculator!AS966*97%,"",IF(G982&gt;=Calculator!AS966*97%,ROUNDUP(Calculator!AS966*97%,0),ROUNDUP(Calculator!AS966*97%,0))),Q982="NO","",Q982="NA","",Q982="","")</f>
        <v/>
      </c>
      <c r="T982" s="381" cm="1">
        <f t="array" ref="T982">IF(LEN(F982)=0,2,IF(SUMPRODUCT(($F$19:$F$1518=F982)*($C$19:$C$1518=C982))&gt;1, 1, 0))</f>
        <v>2</v>
      </c>
      <c r="U982" s="381">
        <f t="array" ref="U982">IFERROR(1/SUMPRODUCT(($F$19:$F$1518=F982)*($C$19:$C$1518=C982)), IF(LEN(F982)&gt;0, 1, ""))</f>
        <v>6.6755674232309744E-4</v>
      </c>
      <c r="V982" s="382" t="str">
        <f>IF(H982="","",VALUE(IFERROR(CHOOSE(MATCH(H982,{0,1,2,3,4,5},0),2.5,3.5,4.5,5.5,6.5,7.5),"")))</f>
        <v/>
      </c>
      <c r="W982" s="382" t="str">
        <f>IF(AND(I982="YES",COUNTIFS(F$19:F982,F982,I$19:I982,"YES")=1),1,"")</f>
        <v/>
      </c>
      <c r="Z982" s="32"/>
    </row>
    <row r="983" spans="1:26" x14ac:dyDescent="0.2">
      <c r="A983" s="32" t="str">
        <f t="shared" si="30"/>
        <v xml:space="preserve"> UNIT </v>
      </c>
      <c r="B983" s="130">
        <v>965</v>
      </c>
      <c r="C983" s="197"/>
      <c r="D983" s="398"/>
      <c r="E983" s="398"/>
      <c r="F983" s="398"/>
      <c r="G983" s="399"/>
      <c r="H983" s="398"/>
      <c r="I983" s="400"/>
      <c r="J983" s="400"/>
      <c r="K983" s="401"/>
      <c r="L983" s="398"/>
      <c r="M983" s="398"/>
      <c r="N983" s="398"/>
      <c r="O983" s="402"/>
      <c r="P983" s="402"/>
      <c r="Q983" s="171" t="str">
        <f>Calculator!M967</f>
        <v/>
      </c>
      <c r="R983" s="340" t="str">
        <f t="shared" si="31"/>
        <v/>
      </c>
      <c r="S983" s="380" t="str" cm="1">
        <f t="array" ref="S983">_xlfn.IFS(Q983="YES",IF(G983&lt;=Calculator!AS967*97%,"",IF(G983&gt;=Calculator!AS967*97%,ROUNDUP(Calculator!AS967*97%,0),ROUNDUP(Calculator!AS967*97%,0))),Q983="NO","",Q983="NA","",Q983="","")</f>
        <v/>
      </c>
      <c r="T983" s="381" cm="1">
        <f t="array" ref="T983">IF(LEN(F983)=0,2,IF(SUMPRODUCT(($F$19:$F$1518=F983)*($C$19:$C$1518=C983))&gt;1, 1, 0))</f>
        <v>2</v>
      </c>
      <c r="U983" s="381">
        <f t="array" ref="U983">IFERROR(1/SUMPRODUCT(($F$19:$F$1518=F983)*($C$19:$C$1518=C983)), IF(LEN(F983)&gt;0, 1, ""))</f>
        <v>6.6755674232309744E-4</v>
      </c>
      <c r="V983" s="382" t="str">
        <f>IF(H983="","",VALUE(IFERROR(CHOOSE(MATCH(H983,{0,1,2,3,4,5},0),2.5,3.5,4.5,5.5,6.5,7.5),"")))</f>
        <v/>
      </c>
      <c r="W983" s="382" t="str">
        <f>IF(AND(I983="YES",COUNTIFS(F$19:F983,F983,I$19:I983,"YES")=1),1,"")</f>
        <v/>
      </c>
      <c r="Z983" s="32"/>
    </row>
    <row r="984" spans="1:26" x14ac:dyDescent="0.2">
      <c r="A984" s="32" t="str">
        <f t="shared" si="30"/>
        <v xml:space="preserve"> UNIT </v>
      </c>
      <c r="B984" s="130">
        <v>966</v>
      </c>
      <c r="C984" s="197"/>
      <c r="D984" s="398"/>
      <c r="E984" s="398"/>
      <c r="F984" s="398"/>
      <c r="G984" s="399"/>
      <c r="H984" s="398"/>
      <c r="I984" s="400"/>
      <c r="J984" s="400"/>
      <c r="K984" s="401"/>
      <c r="L984" s="398"/>
      <c r="M984" s="398"/>
      <c r="N984" s="398"/>
      <c r="O984" s="402"/>
      <c r="P984" s="402"/>
      <c r="Q984" s="171" t="str">
        <f>Calculator!M968</f>
        <v/>
      </c>
      <c r="R984" s="340" t="str">
        <f t="shared" si="31"/>
        <v/>
      </c>
      <c r="S984" s="380" t="str" cm="1">
        <f t="array" ref="S984">_xlfn.IFS(Q984="YES",IF(G984&lt;=Calculator!AS968*97%,"",IF(G984&gt;=Calculator!AS968*97%,ROUNDUP(Calculator!AS968*97%,0),ROUNDUP(Calculator!AS968*97%,0))),Q984="NO","",Q984="NA","",Q984="","")</f>
        <v/>
      </c>
      <c r="T984" s="381" cm="1">
        <f t="array" ref="T984">IF(LEN(F984)=0,2,IF(SUMPRODUCT(($F$19:$F$1518=F984)*($C$19:$C$1518=C984))&gt;1, 1, 0))</f>
        <v>2</v>
      </c>
      <c r="U984" s="381">
        <f t="array" ref="U984">IFERROR(1/SUMPRODUCT(($F$19:$F$1518=F984)*($C$19:$C$1518=C984)), IF(LEN(F984)&gt;0, 1, ""))</f>
        <v>6.6755674232309744E-4</v>
      </c>
      <c r="V984" s="382" t="str">
        <f>IF(H984="","",VALUE(IFERROR(CHOOSE(MATCH(H984,{0,1,2,3,4,5},0),2.5,3.5,4.5,5.5,6.5,7.5),"")))</f>
        <v/>
      </c>
      <c r="W984" s="382" t="str">
        <f>IF(AND(I984="YES",COUNTIFS(F$19:F984,F984,I$19:I984,"YES")=1),1,"")</f>
        <v/>
      </c>
      <c r="Z984" s="32"/>
    </row>
    <row r="985" spans="1:26" x14ac:dyDescent="0.2">
      <c r="A985" s="32" t="str">
        <f t="shared" si="30"/>
        <v xml:space="preserve"> UNIT </v>
      </c>
      <c r="B985" s="130">
        <v>967</v>
      </c>
      <c r="C985" s="197"/>
      <c r="D985" s="398"/>
      <c r="E985" s="398"/>
      <c r="F985" s="398"/>
      <c r="G985" s="399"/>
      <c r="H985" s="398"/>
      <c r="I985" s="400"/>
      <c r="J985" s="400"/>
      <c r="K985" s="401"/>
      <c r="L985" s="398"/>
      <c r="M985" s="398"/>
      <c r="N985" s="398"/>
      <c r="O985" s="402"/>
      <c r="P985" s="402"/>
      <c r="Q985" s="171" t="str">
        <f>Calculator!M969</f>
        <v/>
      </c>
      <c r="R985" s="340" t="str">
        <f t="shared" si="31"/>
        <v/>
      </c>
      <c r="S985" s="380" t="str" cm="1">
        <f t="array" ref="S985">_xlfn.IFS(Q985="YES",IF(G985&lt;=Calculator!AS969*97%,"",IF(G985&gt;=Calculator!AS969*97%,ROUNDUP(Calculator!AS969*97%,0),ROUNDUP(Calculator!AS969*97%,0))),Q985="NO","",Q985="NA","",Q985="","")</f>
        <v/>
      </c>
      <c r="T985" s="381" cm="1">
        <f t="array" ref="T985">IF(LEN(F985)=0,2,IF(SUMPRODUCT(($F$19:$F$1518=F985)*($C$19:$C$1518=C985))&gt;1, 1, 0))</f>
        <v>2</v>
      </c>
      <c r="U985" s="381">
        <f t="array" ref="U985">IFERROR(1/SUMPRODUCT(($F$19:$F$1518=F985)*($C$19:$C$1518=C985)), IF(LEN(F985)&gt;0, 1, ""))</f>
        <v>6.6755674232309744E-4</v>
      </c>
      <c r="V985" s="382" t="str">
        <f>IF(H985="","",VALUE(IFERROR(CHOOSE(MATCH(H985,{0,1,2,3,4,5},0),2.5,3.5,4.5,5.5,6.5,7.5),"")))</f>
        <v/>
      </c>
      <c r="W985" s="382" t="str">
        <f>IF(AND(I985="YES",COUNTIFS(F$19:F985,F985,I$19:I985,"YES")=1),1,"")</f>
        <v/>
      </c>
      <c r="Z985" s="32"/>
    </row>
    <row r="986" spans="1:26" x14ac:dyDescent="0.2">
      <c r="A986" s="32" t="str">
        <f t="shared" si="30"/>
        <v xml:space="preserve"> UNIT </v>
      </c>
      <c r="B986" s="130">
        <v>968</v>
      </c>
      <c r="C986" s="197"/>
      <c r="D986" s="398"/>
      <c r="E986" s="398"/>
      <c r="F986" s="398"/>
      <c r="G986" s="399"/>
      <c r="H986" s="398"/>
      <c r="I986" s="400"/>
      <c r="J986" s="400"/>
      <c r="K986" s="401"/>
      <c r="L986" s="398"/>
      <c r="M986" s="398"/>
      <c r="N986" s="398"/>
      <c r="O986" s="402"/>
      <c r="P986" s="402"/>
      <c r="Q986" s="171" t="str">
        <f>Calculator!M970</f>
        <v/>
      </c>
      <c r="R986" s="340" t="str">
        <f t="shared" si="31"/>
        <v/>
      </c>
      <c r="S986" s="380" t="str" cm="1">
        <f t="array" ref="S986">_xlfn.IFS(Q986="YES",IF(G986&lt;=Calculator!AS970*97%,"",IF(G986&gt;=Calculator!AS970*97%,ROUNDUP(Calculator!AS970*97%,0),ROUNDUP(Calculator!AS970*97%,0))),Q986="NO","",Q986="NA","",Q986="","")</f>
        <v/>
      </c>
      <c r="T986" s="381" cm="1">
        <f t="array" ref="T986">IF(LEN(F986)=0,2,IF(SUMPRODUCT(($F$19:$F$1518=F986)*($C$19:$C$1518=C986))&gt;1, 1, 0))</f>
        <v>2</v>
      </c>
      <c r="U986" s="381">
        <f t="array" ref="U986">IFERROR(1/SUMPRODUCT(($F$19:$F$1518=F986)*($C$19:$C$1518=C986)), IF(LEN(F986)&gt;0, 1, ""))</f>
        <v>6.6755674232309744E-4</v>
      </c>
      <c r="V986" s="382" t="str">
        <f>IF(H986="","",VALUE(IFERROR(CHOOSE(MATCH(H986,{0,1,2,3,4,5},0),2.5,3.5,4.5,5.5,6.5,7.5),"")))</f>
        <v/>
      </c>
      <c r="W986" s="382" t="str">
        <f>IF(AND(I986="YES",COUNTIFS(F$19:F986,F986,I$19:I986,"YES")=1),1,"")</f>
        <v/>
      </c>
      <c r="Z986" s="32"/>
    </row>
    <row r="987" spans="1:26" x14ac:dyDescent="0.2">
      <c r="A987" s="32" t="str">
        <f t="shared" si="30"/>
        <v xml:space="preserve"> UNIT </v>
      </c>
      <c r="B987" s="130">
        <v>969</v>
      </c>
      <c r="C987" s="197"/>
      <c r="D987" s="398"/>
      <c r="E987" s="398"/>
      <c r="F987" s="398"/>
      <c r="G987" s="399"/>
      <c r="H987" s="398"/>
      <c r="I987" s="400"/>
      <c r="J987" s="400"/>
      <c r="K987" s="401"/>
      <c r="L987" s="398"/>
      <c r="M987" s="398"/>
      <c r="N987" s="398"/>
      <c r="O987" s="402"/>
      <c r="P987" s="402"/>
      <c r="Q987" s="171" t="str">
        <f>Calculator!M971</f>
        <v/>
      </c>
      <c r="R987" s="340" t="str">
        <f t="shared" si="31"/>
        <v/>
      </c>
      <c r="S987" s="380" t="str" cm="1">
        <f t="array" ref="S987">_xlfn.IFS(Q987="YES",IF(G987&lt;=Calculator!AS971*97%,"",IF(G987&gt;=Calculator!AS971*97%,ROUNDUP(Calculator!AS971*97%,0),ROUNDUP(Calculator!AS971*97%,0))),Q987="NO","",Q987="NA","",Q987="","")</f>
        <v/>
      </c>
      <c r="T987" s="381" cm="1">
        <f t="array" ref="T987">IF(LEN(F987)=0,2,IF(SUMPRODUCT(($F$19:$F$1518=F987)*($C$19:$C$1518=C987))&gt;1, 1, 0))</f>
        <v>2</v>
      </c>
      <c r="U987" s="381">
        <f t="array" ref="U987">IFERROR(1/SUMPRODUCT(($F$19:$F$1518=F987)*($C$19:$C$1518=C987)), IF(LEN(F987)&gt;0, 1, ""))</f>
        <v>6.6755674232309744E-4</v>
      </c>
      <c r="V987" s="382" t="str">
        <f>IF(H987="","",VALUE(IFERROR(CHOOSE(MATCH(H987,{0,1,2,3,4,5},0),2.5,3.5,4.5,5.5,6.5,7.5),"")))</f>
        <v/>
      </c>
      <c r="W987" s="382" t="str">
        <f>IF(AND(I987="YES",COUNTIFS(F$19:F987,F987,I$19:I987,"YES")=1),1,"")</f>
        <v/>
      </c>
      <c r="Z987" s="32"/>
    </row>
    <row r="988" spans="1:26" x14ac:dyDescent="0.2">
      <c r="A988" s="32" t="str">
        <f t="shared" si="30"/>
        <v xml:space="preserve"> UNIT </v>
      </c>
      <c r="B988" s="130">
        <v>970</v>
      </c>
      <c r="C988" s="197"/>
      <c r="D988" s="398"/>
      <c r="E988" s="398"/>
      <c r="F988" s="398"/>
      <c r="G988" s="399"/>
      <c r="H988" s="398"/>
      <c r="I988" s="400"/>
      <c r="J988" s="400"/>
      <c r="K988" s="401"/>
      <c r="L988" s="398"/>
      <c r="M988" s="398"/>
      <c r="N988" s="398"/>
      <c r="O988" s="402"/>
      <c r="P988" s="402"/>
      <c r="Q988" s="171" t="str">
        <f>Calculator!M972</f>
        <v/>
      </c>
      <c r="R988" s="340" t="str">
        <f t="shared" si="31"/>
        <v/>
      </c>
      <c r="S988" s="380" t="str" cm="1">
        <f t="array" ref="S988">_xlfn.IFS(Q988="YES",IF(G988&lt;=Calculator!AS972*97%,"",IF(G988&gt;=Calculator!AS972*97%,ROUNDUP(Calculator!AS972*97%,0),ROUNDUP(Calculator!AS972*97%,0))),Q988="NO","",Q988="NA","",Q988="","")</f>
        <v/>
      </c>
      <c r="T988" s="381" cm="1">
        <f t="array" ref="T988">IF(LEN(F988)=0,2,IF(SUMPRODUCT(($F$19:$F$1518=F988)*($C$19:$C$1518=C988))&gt;1, 1, 0))</f>
        <v>2</v>
      </c>
      <c r="U988" s="381">
        <f t="array" ref="U988">IFERROR(1/SUMPRODUCT(($F$19:$F$1518=F988)*($C$19:$C$1518=C988)), IF(LEN(F988)&gt;0, 1, ""))</f>
        <v>6.6755674232309744E-4</v>
      </c>
      <c r="V988" s="382" t="str">
        <f>IF(H988="","",VALUE(IFERROR(CHOOSE(MATCH(H988,{0,1,2,3,4,5},0),2.5,3.5,4.5,5.5,6.5,7.5),"")))</f>
        <v/>
      </c>
      <c r="W988" s="382" t="str">
        <f>IF(AND(I988="YES",COUNTIFS(F$19:F988,F988,I$19:I988,"YES")=1),1,"")</f>
        <v/>
      </c>
      <c r="Z988" s="32"/>
    </row>
    <row r="989" spans="1:26" x14ac:dyDescent="0.2">
      <c r="A989" s="32" t="str">
        <f t="shared" si="30"/>
        <v xml:space="preserve"> UNIT </v>
      </c>
      <c r="B989" s="130">
        <v>971</v>
      </c>
      <c r="C989" s="197"/>
      <c r="D989" s="398"/>
      <c r="E989" s="398"/>
      <c r="F989" s="398"/>
      <c r="G989" s="399"/>
      <c r="H989" s="398"/>
      <c r="I989" s="400"/>
      <c r="J989" s="400"/>
      <c r="K989" s="401"/>
      <c r="L989" s="398"/>
      <c r="M989" s="398"/>
      <c r="N989" s="398"/>
      <c r="O989" s="402"/>
      <c r="P989" s="402"/>
      <c r="Q989" s="171" t="str">
        <f>Calculator!M973</f>
        <v/>
      </c>
      <c r="R989" s="340" t="str">
        <f t="shared" si="31"/>
        <v/>
      </c>
      <c r="S989" s="380" t="str" cm="1">
        <f t="array" ref="S989">_xlfn.IFS(Q989="YES",IF(G989&lt;=Calculator!AS973*97%,"",IF(G989&gt;=Calculator!AS973*97%,ROUNDUP(Calculator!AS973*97%,0),ROUNDUP(Calculator!AS973*97%,0))),Q989="NO","",Q989="NA","",Q989="","")</f>
        <v/>
      </c>
      <c r="T989" s="381" cm="1">
        <f t="array" ref="T989">IF(LEN(F989)=0,2,IF(SUMPRODUCT(($F$19:$F$1518=F989)*($C$19:$C$1518=C989))&gt;1, 1, 0))</f>
        <v>2</v>
      </c>
      <c r="U989" s="381">
        <f t="array" ref="U989">IFERROR(1/SUMPRODUCT(($F$19:$F$1518=F989)*($C$19:$C$1518=C989)), IF(LEN(F989)&gt;0, 1, ""))</f>
        <v>6.6755674232309744E-4</v>
      </c>
      <c r="V989" s="382" t="str">
        <f>IF(H989="","",VALUE(IFERROR(CHOOSE(MATCH(H989,{0,1,2,3,4,5},0),2.5,3.5,4.5,5.5,6.5,7.5),"")))</f>
        <v/>
      </c>
      <c r="W989" s="382" t="str">
        <f>IF(AND(I989="YES",COUNTIFS(F$19:F989,F989,I$19:I989,"YES")=1),1,"")</f>
        <v/>
      </c>
      <c r="Z989" s="32"/>
    </row>
    <row r="990" spans="1:26" x14ac:dyDescent="0.2">
      <c r="A990" s="32" t="str">
        <f t="shared" si="30"/>
        <v xml:space="preserve"> UNIT </v>
      </c>
      <c r="B990" s="130">
        <v>972</v>
      </c>
      <c r="C990" s="197"/>
      <c r="D990" s="398"/>
      <c r="E990" s="398"/>
      <c r="F990" s="398"/>
      <c r="G990" s="399"/>
      <c r="H990" s="398"/>
      <c r="I990" s="400"/>
      <c r="J990" s="400"/>
      <c r="K990" s="401"/>
      <c r="L990" s="398"/>
      <c r="M990" s="398"/>
      <c r="N990" s="398"/>
      <c r="O990" s="402"/>
      <c r="P990" s="402"/>
      <c r="Q990" s="171" t="str">
        <f>Calculator!M974</f>
        <v/>
      </c>
      <c r="R990" s="340" t="str">
        <f t="shared" si="31"/>
        <v/>
      </c>
      <c r="S990" s="380" t="str" cm="1">
        <f t="array" ref="S990">_xlfn.IFS(Q990="YES",IF(G990&lt;=Calculator!AS974*97%,"",IF(G990&gt;=Calculator!AS974*97%,ROUNDUP(Calculator!AS974*97%,0),ROUNDUP(Calculator!AS974*97%,0))),Q990="NO","",Q990="NA","",Q990="","")</f>
        <v/>
      </c>
      <c r="T990" s="381" cm="1">
        <f t="array" ref="T990">IF(LEN(F990)=0,2,IF(SUMPRODUCT(($F$19:$F$1518=F990)*($C$19:$C$1518=C990))&gt;1, 1, 0))</f>
        <v>2</v>
      </c>
      <c r="U990" s="381">
        <f t="array" ref="U990">IFERROR(1/SUMPRODUCT(($F$19:$F$1518=F990)*($C$19:$C$1518=C990)), IF(LEN(F990)&gt;0, 1, ""))</f>
        <v>6.6755674232309744E-4</v>
      </c>
      <c r="V990" s="382" t="str">
        <f>IF(H990="","",VALUE(IFERROR(CHOOSE(MATCH(H990,{0,1,2,3,4,5},0),2.5,3.5,4.5,5.5,6.5,7.5),"")))</f>
        <v/>
      </c>
      <c r="W990" s="382" t="str">
        <f>IF(AND(I990="YES",COUNTIFS(F$19:F990,F990,I$19:I990,"YES")=1),1,"")</f>
        <v/>
      </c>
      <c r="Z990" s="32"/>
    </row>
    <row r="991" spans="1:26" x14ac:dyDescent="0.2">
      <c r="A991" s="32" t="str">
        <f t="shared" si="30"/>
        <v xml:space="preserve"> UNIT </v>
      </c>
      <c r="B991" s="130">
        <v>973</v>
      </c>
      <c r="C991" s="197"/>
      <c r="D991" s="398"/>
      <c r="E991" s="398"/>
      <c r="F991" s="398"/>
      <c r="G991" s="399"/>
      <c r="H991" s="398"/>
      <c r="I991" s="400"/>
      <c r="J991" s="400"/>
      <c r="K991" s="401"/>
      <c r="L991" s="398"/>
      <c r="M991" s="398"/>
      <c r="N991" s="398"/>
      <c r="O991" s="402"/>
      <c r="P991" s="402"/>
      <c r="Q991" s="171" t="str">
        <f>Calculator!M975</f>
        <v/>
      </c>
      <c r="R991" s="340" t="str">
        <f t="shared" si="31"/>
        <v/>
      </c>
      <c r="S991" s="380" t="str" cm="1">
        <f t="array" ref="S991">_xlfn.IFS(Q991="YES",IF(G991&lt;=Calculator!AS975*97%,"",IF(G991&gt;=Calculator!AS975*97%,ROUNDUP(Calculator!AS975*97%,0),ROUNDUP(Calculator!AS975*97%,0))),Q991="NO","",Q991="NA","",Q991="","")</f>
        <v/>
      </c>
      <c r="T991" s="381" cm="1">
        <f t="array" ref="T991">IF(LEN(F991)=0,2,IF(SUMPRODUCT(($F$19:$F$1518=F991)*($C$19:$C$1518=C991))&gt;1, 1, 0))</f>
        <v>2</v>
      </c>
      <c r="U991" s="381">
        <f t="array" ref="U991">IFERROR(1/SUMPRODUCT(($F$19:$F$1518=F991)*($C$19:$C$1518=C991)), IF(LEN(F991)&gt;0, 1, ""))</f>
        <v>6.6755674232309744E-4</v>
      </c>
      <c r="V991" s="382" t="str">
        <f>IF(H991="","",VALUE(IFERROR(CHOOSE(MATCH(H991,{0,1,2,3,4,5},0),2.5,3.5,4.5,5.5,6.5,7.5),"")))</f>
        <v/>
      </c>
      <c r="W991" s="382" t="str">
        <f>IF(AND(I991="YES",COUNTIFS(F$19:F991,F991,I$19:I991,"YES")=1),1,"")</f>
        <v/>
      </c>
      <c r="Z991" s="32"/>
    </row>
    <row r="992" spans="1:26" x14ac:dyDescent="0.2">
      <c r="A992" s="32" t="str">
        <f t="shared" si="30"/>
        <v xml:space="preserve"> UNIT </v>
      </c>
      <c r="B992" s="130">
        <v>974</v>
      </c>
      <c r="C992" s="197"/>
      <c r="D992" s="398"/>
      <c r="E992" s="398"/>
      <c r="F992" s="398"/>
      <c r="G992" s="399"/>
      <c r="H992" s="398"/>
      <c r="I992" s="400"/>
      <c r="J992" s="400"/>
      <c r="K992" s="401"/>
      <c r="L992" s="398"/>
      <c r="M992" s="398"/>
      <c r="N992" s="398"/>
      <c r="O992" s="402"/>
      <c r="P992" s="402"/>
      <c r="Q992" s="171" t="str">
        <f>Calculator!M976</f>
        <v/>
      </c>
      <c r="R992" s="340" t="str">
        <f t="shared" si="31"/>
        <v/>
      </c>
      <c r="S992" s="380" t="str" cm="1">
        <f t="array" ref="S992">_xlfn.IFS(Q992="YES",IF(G992&lt;=Calculator!AS976*97%,"",IF(G992&gt;=Calculator!AS976*97%,ROUNDUP(Calculator!AS976*97%,0),ROUNDUP(Calculator!AS976*97%,0))),Q992="NO","",Q992="NA","",Q992="","")</f>
        <v/>
      </c>
      <c r="T992" s="381" cm="1">
        <f t="array" ref="T992">IF(LEN(F992)=0,2,IF(SUMPRODUCT(($F$19:$F$1518=F992)*($C$19:$C$1518=C992))&gt;1, 1, 0))</f>
        <v>2</v>
      </c>
      <c r="U992" s="381">
        <f t="array" ref="U992">IFERROR(1/SUMPRODUCT(($F$19:$F$1518=F992)*($C$19:$C$1518=C992)), IF(LEN(F992)&gt;0, 1, ""))</f>
        <v>6.6755674232309744E-4</v>
      </c>
      <c r="V992" s="382" t="str">
        <f>IF(H992="","",VALUE(IFERROR(CHOOSE(MATCH(H992,{0,1,2,3,4,5},0),2.5,3.5,4.5,5.5,6.5,7.5),"")))</f>
        <v/>
      </c>
      <c r="W992" s="382" t="str">
        <f>IF(AND(I992="YES",COUNTIFS(F$19:F992,F992,I$19:I992,"YES")=1),1,"")</f>
        <v/>
      </c>
      <c r="Z992" s="32"/>
    </row>
    <row r="993" spans="1:26" x14ac:dyDescent="0.2">
      <c r="A993" s="32" t="str">
        <f t="shared" si="30"/>
        <v xml:space="preserve"> UNIT </v>
      </c>
      <c r="B993" s="130">
        <v>975</v>
      </c>
      <c r="C993" s="197"/>
      <c r="D993" s="398"/>
      <c r="E993" s="398"/>
      <c r="F993" s="398"/>
      <c r="G993" s="399"/>
      <c r="H993" s="398"/>
      <c r="I993" s="400"/>
      <c r="J993" s="400"/>
      <c r="K993" s="401"/>
      <c r="L993" s="398"/>
      <c r="M993" s="398"/>
      <c r="N993" s="398"/>
      <c r="O993" s="402"/>
      <c r="P993" s="402"/>
      <c r="Q993" s="171" t="str">
        <f>Calculator!M977</f>
        <v/>
      </c>
      <c r="R993" s="340" t="str">
        <f t="shared" si="31"/>
        <v/>
      </c>
      <c r="S993" s="380" t="str" cm="1">
        <f t="array" ref="S993">_xlfn.IFS(Q993="YES",IF(G993&lt;=Calculator!AS977*97%,"",IF(G993&gt;=Calculator!AS977*97%,ROUNDUP(Calculator!AS977*97%,0),ROUNDUP(Calculator!AS977*97%,0))),Q993="NO","",Q993="NA","",Q993="","")</f>
        <v/>
      </c>
      <c r="T993" s="381" cm="1">
        <f t="array" ref="T993">IF(LEN(F993)=0,2,IF(SUMPRODUCT(($F$19:$F$1518=F993)*($C$19:$C$1518=C993))&gt;1, 1, 0))</f>
        <v>2</v>
      </c>
      <c r="U993" s="381">
        <f t="array" ref="U993">IFERROR(1/SUMPRODUCT(($F$19:$F$1518=F993)*($C$19:$C$1518=C993)), IF(LEN(F993)&gt;0, 1, ""))</f>
        <v>6.6755674232309744E-4</v>
      </c>
      <c r="V993" s="382" t="str">
        <f>IF(H993="","",VALUE(IFERROR(CHOOSE(MATCH(H993,{0,1,2,3,4,5},0),2.5,3.5,4.5,5.5,6.5,7.5),"")))</f>
        <v/>
      </c>
      <c r="W993" s="382" t="str">
        <f>IF(AND(I993="YES",COUNTIFS(F$19:F993,F993,I$19:I993,"YES")=1),1,"")</f>
        <v/>
      </c>
      <c r="Z993" s="32"/>
    </row>
    <row r="994" spans="1:26" x14ac:dyDescent="0.2">
      <c r="A994" s="32" t="str">
        <f t="shared" si="30"/>
        <v xml:space="preserve"> UNIT </v>
      </c>
      <c r="B994" s="130">
        <v>976</v>
      </c>
      <c r="C994" s="197"/>
      <c r="D994" s="398"/>
      <c r="E994" s="398"/>
      <c r="F994" s="398"/>
      <c r="G994" s="399"/>
      <c r="H994" s="398"/>
      <c r="I994" s="400"/>
      <c r="J994" s="400"/>
      <c r="K994" s="401"/>
      <c r="L994" s="398"/>
      <c r="M994" s="398"/>
      <c r="N994" s="398"/>
      <c r="O994" s="402"/>
      <c r="P994" s="402"/>
      <c r="Q994" s="171" t="str">
        <f>Calculator!M978</f>
        <v/>
      </c>
      <c r="R994" s="340" t="str">
        <f t="shared" si="31"/>
        <v/>
      </c>
      <c r="S994" s="380" t="str" cm="1">
        <f t="array" ref="S994">_xlfn.IFS(Q994="YES",IF(G994&lt;=Calculator!AS978*97%,"",IF(G994&gt;=Calculator!AS978*97%,ROUNDUP(Calculator!AS978*97%,0),ROUNDUP(Calculator!AS978*97%,0))),Q994="NO","",Q994="NA","",Q994="","")</f>
        <v/>
      </c>
      <c r="T994" s="381" cm="1">
        <f t="array" ref="T994">IF(LEN(F994)=0,2,IF(SUMPRODUCT(($F$19:$F$1518=F994)*($C$19:$C$1518=C994))&gt;1, 1, 0))</f>
        <v>2</v>
      </c>
      <c r="U994" s="381">
        <f t="array" ref="U994">IFERROR(1/SUMPRODUCT(($F$19:$F$1518=F994)*($C$19:$C$1518=C994)), IF(LEN(F994)&gt;0, 1, ""))</f>
        <v>6.6755674232309744E-4</v>
      </c>
      <c r="V994" s="382" t="str">
        <f>IF(H994="","",VALUE(IFERROR(CHOOSE(MATCH(H994,{0,1,2,3,4,5},0),2.5,3.5,4.5,5.5,6.5,7.5),"")))</f>
        <v/>
      </c>
      <c r="W994" s="382" t="str">
        <f>IF(AND(I994="YES",COUNTIFS(F$19:F994,F994,I$19:I994,"YES")=1),1,"")</f>
        <v/>
      </c>
      <c r="Z994" s="32"/>
    </row>
    <row r="995" spans="1:26" x14ac:dyDescent="0.2">
      <c r="A995" s="32" t="str">
        <f t="shared" si="30"/>
        <v xml:space="preserve"> UNIT </v>
      </c>
      <c r="B995" s="130">
        <v>977</v>
      </c>
      <c r="C995" s="197"/>
      <c r="D995" s="398"/>
      <c r="E995" s="398"/>
      <c r="F995" s="398"/>
      <c r="G995" s="399"/>
      <c r="H995" s="398"/>
      <c r="I995" s="400"/>
      <c r="J995" s="400"/>
      <c r="K995" s="401"/>
      <c r="L995" s="398"/>
      <c r="M995" s="398"/>
      <c r="N995" s="398"/>
      <c r="O995" s="402"/>
      <c r="P995" s="402"/>
      <c r="Q995" s="171" t="str">
        <f>Calculator!M979</f>
        <v/>
      </c>
      <c r="R995" s="340" t="str">
        <f t="shared" si="31"/>
        <v/>
      </c>
      <c r="S995" s="380" t="str" cm="1">
        <f t="array" ref="S995">_xlfn.IFS(Q995="YES",IF(G995&lt;=Calculator!AS979*97%,"",IF(G995&gt;=Calculator!AS979*97%,ROUNDUP(Calculator!AS979*97%,0),ROUNDUP(Calculator!AS979*97%,0))),Q995="NO","",Q995="NA","",Q995="","")</f>
        <v/>
      </c>
      <c r="T995" s="381" cm="1">
        <f t="array" ref="T995">IF(LEN(F995)=0,2,IF(SUMPRODUCT(($F$19:$F$1518=F995)*($C$19:$C$1518=C995))&gt;1, 1, 0))</f>
        <v>2</v>
      </c>
      <c r="U995" s="381">
        <f t="array" ref="U995">IFERROR(1/SUMPRODUCT(($F$19:$F$1518=F995)*($C$19:$C$1518=C995)), IF(LEN(F995)&gt;0, 1, ""))</f>
        <v>6.6755674232309744E-4</v>
      </c>
      <c r="V995" s="382" t="str">
        <f>IF(H995="","",VALUE(IFERROR(CHOOSE(MATCH(H995,{0,1,2,3,4,5},0),2.5,3.5,4.5,5.5,6.5,7.5),"")))</f>
        <v/>
      </c>
      <c r="W995" s="382" t="str">
        <f>IF(AND(I995="YES",COUNTIFS(F$19:F995,F995,I$19:I995,"YES")=1),1,"")</f>
        <v/>
      </c>
      <c r="Z995" s="32"/>
    </row>
    <row r="996" spans="1:26" x14ac:dyDescent="0.2">
      <c r="A996" s="32" t="str">
        <f t="shared" si="30"/>
        <v xml:space="preserve"> UNIT </v>
      </c>
      <c r="B996" s="130">
        <v>978</v>
      </c>
      <c r="C996" s="197"/>
      <c r="D996" s="398"/>
      <c r="E996" s="398"/>
      <c r="F996" s="398"/>
      <c r="G996" s="399"/>
      <c r="H996" s="398"/>
      <c r="I996" s="400"/>
      <c r="J996" s="400"/>
      <c r="K996" s="401"/>
      <c r="L996" s="398"/>
      <c r="M996" s="398"/>
      <c r="N996" s="398"/>
      <c r="O996" s="402"/>
      <c r="P996" s="402"/>
      <c r="Q996" s="171" t="str">
        <f>Calculator!M980</f>
        <v/>
      </c>
      <c r="R996" s="340" t="str">
        <f t="shared" si="31"/>
        <v/>
      </c>
      <c r="S996" s="380" t="str" cm="1">
        <f t="array" ref="S996">_xlfn.IFS(Q996="YES",IF(G996&lt;=Calculator!AS980*97%,"",IF(G996&gt;=Calculator!AS980*97%,ROUNDUP(Calculator!AS980*97%,0),ROUNDUP(Calculator!AS980*97%,0))),Q996="NO","",Q996="NA","",Q996="","")</f>
        <v/>
      </c>
      <c r="T996" s="381" cm="1">
        <f t="array" ref="T996">IF(LEN(F996)=0,2,IF(SUMPRODUCT(($F$19:$F$1518=F996)*($C$19:$C$1518=C996))&gt;1, 1, 0))</f>
        <v>2</v>
      </c>
      <c r="U996" s="381">
        <f t="array" ref="U996">IFERROR(1/SUMPRODUCT(($F$19:$F$1518=F996)*($C$19:$C$1518=C996)), IF(LEN(F996)&gt;0, 1, ""))</f>
        <v>6.6755674232309744E-4</v>
      </c>
      <c r="V996" s="382" t="str">
        <f>IF(H996="","",VALUE(IFERROR(CHOOSE(MATCH(H996,{0,1,2,3,4,5},0),2.5,3.5,4.5,5.5,6.5,7.5),"")))</f>
        <v/>
      </c>
      <c r="W996" s="382" t="str">
        <f>IF(AND(I996="YES",COUNTIFS(F$19:F996,F996,I$19:I996,"YES")=1),1,"")</f>
        <v/>
      </c>
      <c r="Z996" s="32"/>
    </row>
    <row r="997" spans="1:26" x14ac:dyDescent="0.2">
      <c r="A997" s="32" t="str">
        <f t="shared" si="30"/>
        <v xml:space="preserve"> UNIT </v>
      </c>
      <c r="B997" s="130">
        <v>979</v>
      </c>
      <c r="C997" s="197"/>
      <c r="D997" s="398"/>
      <c r="E997" s="398"/>
      <c r="F997" s="398"/>
      <c r="G997" s="399"/>
      <c r="H997" s="398"/>
      <c r="I997" s="400"/>
      <c r="J997" s="400"/>
      <c r="K997" s="401"/>
      <c r="L997" s="398"/>
      <c r="M997" s="398"/>
      <c r="N997" s="398"/>
      <c r="O997" s="402"/>
      <c r="P997" s="402"/>
      <c r="Q997" s="171" t="str">
        <f>Calculator!M981</f>
        <v/>
      </c>
      <c r="R997" s="340" t="str">
        <f t="shared" si="31"/>
        <v/>
      </c>
      <c r="S997" s="380" t="str" cm="1">
        <f t="array" ref="S997">_xlfn.IFS(Q997="YES",IF(G997&lt;=Calculator!AS981*97%,"",IF(G997&gt;=Calculator!AS981*97%,ROUNDUP(Calculator!AS981*97%,0),ROUNDUP(Calculator!AS981*97%,0))),Q997="NO","",Q997="NA","",Q997="","")</f>
        <v/>
      </c>
      <c r="T997" s="381" cm="1">
        <f t="array" ref="T997">IF(LEN(F997)=0,2,IF(SUMPRODUCT(($F$19:$F$1518=F997)*($C$19:$C$1518=C997))&gt;1, 1, 0))</f>
        <v>2</v>
      </c>
      <c r="U997" s="381">
        <f t="array" ref="U997">IFERROR(1/SUMPRODUCT(($F$19:$F$1518=F997)*($C$19:$C$1518=C997)), IF(LEN(F997)&gt;0, 1, ""))</f>
        <v>6.6755674232309744E-4</v>
      </c>
      <c r="V997" s="382" t="str">
        <f>IF(H997="","",VALUE(IFERROR(CHOOSE(MATCH(H997,{0,1,2,3,4,5},0),2.5,3.5,4.5,5.5,6.5,7.5),"")))</f>
        <v/>
      </c>
      <c r="W997" s="382" t="str">
        <f>IF(AND(I997="YES",COUNTIFS(F$19:F997,F997,I$19:I997,"YES")=1),1,"")</f>
        <v/>
      </c>
      <c r="Z997" s="32"/>
    </row>
    <row r="998" spans="1:26" x14ac:dyDescent="0.2">
      <c r="A998" s="32" t="str">
        <f t="shared" si="30"/>
        <v xml:space="preserve"> UNIT </v>
      </c>
      <c r="B998" s="130">
        <v>980</v>
      </c>
      <c r="C998" s="197"/>
      <c r="D998" s="398"/>
      <c r="E998" s="398"/>
      <c r="F998" s="398"/>
      <c r="G998" s="399"/>
      <c r="H998" s="398"/>
      <c r="I998" s="400"/>
      <c r="J998" s="400"/>
      <c r="K998" s="401"/>
      <c r="L998" s="398"/>
      <c r="M998" s="398"/>
      <c r="N998" s="398"/>
      <c r="O998" s="402"/>
      <c r="P998" s="402"/>
      <c r="Q998" s="171" t="str">
        <f>Calculator!M982</f>
        <v/>
      </c>
      <c r="R998" s="340" t="str">
        <f t="shared" si="31"/>
        <v/>
      </c>
      <c r="S998" s="380" t="str" cm="1">
        <f t="array" ref="S998">_xlfn.IFS(Q998="YES",IF(G998&lt;=Calculator!AS982*97%,"",IF(G998&gt;=Calculator!AS982*97%,ROUNDUP(Calculator!AS982*97%,0),ROUNDUP(Calculator!AS982*97%,0))),Q998="NO","",Q998="NA","",Q998="","")</f>
        <v/>
      </c>
      <c r="T998" s="381" cm="1">
        <f t="array" ref="T998">IF(LEN(F998)=0,2,IF(SUMPRODUCT(($F$19:$F$1518=F998)*($C$19:$C$1518=C998))&gt;1, 1, 0))</f>
        <v>2</v>
      </c>
      <c r="U998" s="381">
        <f t="array" ref="U998">IFERROR(1/SUMPRODUCT(($F$19:$F$1518=F998)*($C$19:$C$1518=C998)), IF(LEN(F998)&gt;0, 1, ""))</f>
        <v>6.6755674232309744E-4</v>
      </c>
      <c r="V998" s="382" t="str">
        <f>IF(H998="","",VALUE(IFERROR(CHOOSE(MATCH(H998,{0,1,2,3,4,5},0),2.5,3.5,4.5,5.5,6.5,7.5),"")))</f>
        <v/>
      </c>
      <c r="W998" s="382" t="str">
        <f>IF(AND(I998="YES",COUNTIFS(F$19:F998,F998,I$19:I998,"YES")=1),1,"")</f>
        <v/>
      </c>
      <c r="Z998" s="32"/>
    </row>
    <row r="999" spans="1:26" x14ac:dyDescent="0.2">
      <c r="A999" s="32" t="str">
        <f t="shared" si="30"/>
        <v xml:space="preserve"> UNIT </v>
      </c>
      <c r="B999" s="130">
        <v>981</v>
      </c>
      <c r="C999" s="197"/>
      <c r="D999" s="398"/>
      <c r="E999" s="398"/>
      <c r="F999" s="398"/>
      <c r="G999" s="399"/>
      <c r="H999" s="398"/>
      <c r="I999" s="400"/>
      <c r="J999" s="400"/>
      <c r="K999" s="401"/>
      <c r="L999" s="398"/>
      <c r="M999" s="398"/>
      <c r="N999" s="398"/>
      <c r="O999" s="402"/>
      <c r="P999" s="402"/>
      <c r="Q999" s="171" t="str">
        <f>Calculator!M983</f>
        <v/>
      </c>
      <c r="R999" s="340" t="str">
        <f t="shared" si="31"/>
        <v/>
      </c>
      <c r="S999" s="380" t="str" cm="1">
        <f t="array" ref="S999">_xlfn.IFS(Q999="YES",IF(G999&lt;=Calculator!AS983*97%,"",IF(G999&gt;=Calculator!AS983*97%,ROUNDUP(Calculator!AS983*97%,0),ROUNDUP(Calculator!AS983*97%,0))),Q999="NO","",Q999="NA","",Q999="","")</f>
        <v/>
      </c>
      <c r="T999" s="381" cm="1">
        <f t="array" ref="T999">IF(LEN(F999)=0,2,IF(SUMPRODUCT(($F$19:$F$1518=F999)*($C$19:$C$1518=C999))&gt;1, 1, 0))</f>
        <v>2</v>
      </c>
      <c r="U999" s="381">
        <f t="array" ref="U999">IFERROR(1/SUMPRODUCT(($F$19:$F$1518=F999)*($C$19:$C$1518=C999)), IF(LEN(F999)&gt;0, 1, ""))</f>
        <v>6.6755674232309744E-4</v>
      </c>
      <c r="V999" s="382" t="str">
        <f>IF(H999="","",VALUE(IFERROR(CHOOSE(MATCH(H999,{0,1,2,3,4,5},0),2.5,3.5,4.5,5.5,6.5,7.5),"")))</f>
        <v/>
      </c>
      <c r="W999" s="382" t="str">
        <f>IF(AND(I999="YES",COUNTIFS(F$19:F999,F999,I$19:I999,"YES")=1),1,"")</f>
        <v/>
      </c>
      <c r="Z999" s="32"/>
    </row>
    <row r="1000" spans="1:26" x14ac:dyDescent="0.2">
      <c r="A1000" s="32" t="str">
        <f t="shared" si="30"/>
        <v xml:space="preserve"> UNIT </v>
      </c>
      <c r="B1000" s="130">
        <v>982</v>
      </c>
      <c r="C1000" s="197"/>
      <c r="D1000" s="398"/>
      <c r="E1000" s="398"/>
      <c r="F1000" s="398"/>
      <c r="G1000" s="399"/>
      <c r="H1000" s="398"/>
      <c r="I1000" s="400"/>
      <c r="J1000" s="400"/>
      <c r="K1000" s="401"/>
      <c r="L1000" s="398"/>
      <c r="M1000" s="398"/>
      <c r="N1000" s="398"/>
      <c r="O1000" s="402"/>
      <c r="P1000" s="402"/>
      <c r="Q1000" s="171" t="str">
        <f>Calculator!M984</f>
        <v/>
      </c>
      <c r="R1000" s="340" t="str">
        <f t="shared" si="31"/>
        <v/>
      </c>
      <c r="S1000" s="380" t="str" cm="1">
        <f t="array" ref="S1000">_xlfn.IFS(Q1000="YES",IF(G1000&lt;=Calculator!AS984*97%,"",IF(G1000&gt;=Calculator!AS984*97%,ROUNDUP(Calculator!AS984*97%,0),ROUNDUP(Calculator!AS984*97%,0))),Q1000="NO","",Q1000="NA","",Q1000="","")</f>
        <v/>
      </c>
      <c r="T1000" s="381" cm="1">
        <f t="array" ref="T1000">IF(LEN(F1000)=0,2,IF(SUMPRODUCT(($F$19:$F$1518=F1000)*($C$19:$C$1518=C1000))&gt;1, 1, 0))</f>
        <v>2</v>
      </c>
      <c r="U1000" s="381">
        <f t="array" ref="U1000">IFERROR(1/SUMPRODUCT(($F$19:$F$1518=F1000)*($C$19:$C$1518=C1000)), IF(LEN(F1000)&gt;0, 1, ""))</f>
        <v>6.6755674232309744E-4</v>
      </c>
      <c r="V1000" s="382" t="str">
        <f>IF(H1000="","",VALUE(IFERROR(CHOOSE(MATCH(H1000,{0,1,2,3,4,5},0),2.5,3.5,4.5,5.5,6.5,7.5),"")))</f>
        <v/>
      </c>
      <c r="W1000" s="382" t="str">
        <f>IF(AND(I1000="YES",COUNTIFS(F$19:F1000,F1000,I$19:I1000,"YES")=1),1,"")</f>
        <v/>
      </c>
      <c r="Z1000" s="32"/>
    </row>
    <row r="1001" spans="1:26" x14ac:dyDescent="0.2">
      <c r="A1001" s="32" t="str">
        <f t="shared" si="30"/>
        <v xml:space="preserve"> UNIT </v>
      </c>
      <c r="B1001" s="130">
        <v>983</v>
      </c>
      <c r="C1001" s="197"/>
      <c r="D1001" s="398"/>
      <c r="E1001" s="398"/>
      <c r="F1001" s="398"/>
      <c r="G1001" s="399"/>
      <c r="H1001" s="398"/>
      <c r="I1001" s="400"/>
      <c r="J1001" s="400"/>
      <c r="K1001" s="401"/>
      <c r="L1001" s="398"/>
      <c r="M1001" s="398"/>
      <c r="N1001" s="398"/>
      <c r="O1001" s="402"/>
      <c r="P1001" s="402"/>
      <c r="Q1001" s="171" t="str">
        <f>Calculator!M985</f>
        <v/>
      </c>
      <c r="R1001" s="340" t="str">
        <f t="shared" si="31"/>
        <v/>
      </c>
      <c r="S1001" s="380" t="str" cm="1">
        <f t="array" ref="S1001">_xlfn.IFS(Q1001="YES",IF(G1001&lt;=Calculator!AS985*97%,"",IF(G1001&gt;=Calculator!AS985*97%,ROUNDUP(Calculator!AS985*97%,0),ROUNDUP(Calculator!AS985*97%,0))),Q1001="NO","",Q1001="NA","",Q1001="","")</f>
        <v/>
      </c>
      <c r="T1001" s="381" cm="1">
        <f t="array" ref="T1001">IF(LEN(F1001)=0,2,IF(SUMPRODUCT(($F$19:$F$1518=F1001)*($C$19:$C$1518=C1001))&gt;1, 1, 0))</f>
        <v>2</v>
      </c>
      <c r="U1001" s="381">
        <f t="array" ref="U1001">IFERROR(1/SUMPRODUCT(($F$19:$F$1518=F1001)*($C$19:$C$1518=C1001)), IF(LEN(F1001)&gt;0, 1, ""))</f>
        <v>6.6755674232309744E-4</v>
      </c>
      <c r="V1001" s="382" t="str">
        <f>IF(H1001="","",VALUE(IFERROR(CHOOSE(MATCH(H1001,{0,1,2,3,4,5},0),2.5,3.5,4.5,5.5,6.5,7.5),"")))</f>
        <v/>
      </c>
      <c r="W1001" s="382" t="str">
        <f>IF(AND(I1001="YES",COUNTIFS(F$19:F1001,F1001,I$19:I1001,"YES")=1),1,"")</f>
        <v/>
      </c>
      <c r="Z1001" s="32"/>
    </row>
    <row r="1002" spans="1:26" x14ac:dyDescent="0.2">
      <c r="A1002" s="32" t="str">
        <f t="shared" si="30"/>
        <v xml:space="preserve"> UNIT </v>
      </c>
      <c r="B1002" s="130">
        <v>984</v>
      </c>
      <c r="C1002" s="197"/>
      <c r="D1002" s="398"/>
      <c r="E1002" s="398"/>
      <c r="F1002" s="398"/>
      <c r="G1002" s="399"/>
      <c r="H1002" s="398"/>
      <c r="I1002" s="400"/>
      <c r="J1002" s="400"/>
      <c r="K1002" s="401"/>
      <c r="L1002" s="398"/>
      <c r="M1002" s="398"/>
      <c r="N1002" s="398"/>
      <c r="O1002" s="402"/>
      <c r="P1002" s="402"/>
      <c r="Q1002" s="171" t="str">
        <f>Calculator!M986</f>
        <v/>
      </c>
      <c r="R1002" s="340" t="str">
        <f t="shared" si="31"/>
        <v/>
      </c>
      <c r="S1002" s="380" t="str" cm="1">
        <f t="array" ref="S1002">_xlfn.IFS(Q1002="YES",IF(G1002&lt;=Calculator!AS986*97%,"",IF(G1002&gt;=Calculator!AS986*97%,ROUNDUP(Calculator!AS986*97%,0),ROUNDUP(Calculator!AS986*97%,0))),Q1002="NO","",Q1002="NA","",Q1002="","")</f>
        <v/>
      </c>
      <c r="T1002" s="381" cm="1">
        <f t="array" ref="T1002">IF(LEN(F1002)=0,2,IF(SUMPRODUCT(($F$19:$F$1518=F1002)*($C$19:$C$1518=C1002))&gt;1, 1, 0))</f>
        <v>2</v>
      </c>
      <c r="U1002" s="381">
        <f t="array" ref="U1002">IFERROR(1/SUMPRODUCT(($F$19:$F$1518=F1002)*($C$19:$C$1518=C1002)), IF(LEN(F1002)&gt;0, 1, ""))</f>
        <v>6.6755674232309744E-4</v>
      </c>
      <c r="V1002" s="382" t="str">
        <f>IF(H1002="","",VALUE(IFERROR(CHOOSE(MATCH(H1002,{0,1,2,3,4,5},0),2.5,3.5,4.5,5.5,6.5,7.5),"")))</f>
        <v/>
      </c>
      <c r="W1002" s="382" t="str">
        <f>IF(AND(I1002="YES",COUNTIFS(F$19:F1002,F1002,I$19:I1002,"YES")=1),1,"")</f>
        <v/>
      </c>
      <c r="Z1002" s="32"/>
    </row>
    <row r="1003" spans="1:26" x14ac:dyDescent="0.2">
      <c r="A1003" s="32" t="str">
        <f t="shared" si="30"/>
        <v xml:space="preserve"> UNIT </v>
      </c>
      <c r="B1003" s="130">
        <v>985</v>
      </c>
      <c r="C1003" s="197"/>
      <c r="D1003" s="398"/>
      <c r="E1003" s="398"/>
      <c r="F1003" s="398"/>
      <c r="G1003" s="399"/>
      <c r="H1003" s="398"/>
      <c r="I1003" s="400"/>
      <c r="J1003" s="400"/>
      <c r="K1003" s="401"/>
      <c r="L1003" s="398"/>
      <c r="M1003" s="398"/>
      <c r="N1003" s="398"/>
      <c r="O1003" s="402"/>
      <c r="P1003" s="402"/>
      <c r="Q1003" s="171" t="str">
        <f>Calculator!M987</f>
        <v/>
      </c>
      <c r="R1003" s="340" t="str">
        <f t="shared" si="31"/>
        <v/>
      </c>
      <c r="S1003" s="380" t="str" cm="1">
        <f t="array" ref="S1003">_xlfn.IFS(Q1003="YES",IF(G1003&lt;=Calculator!AS987*97%,"",IF(G1003&gt;=Calculator!AS987*97%,ROUNDUP(Calculator!AS987*97%,0),ROUNDUP(Calculator!AS987*97%,0))),Q1003="NO","",Q1003="NA","",Q1003="","")</f>
        <v/>
      </c>
      <c r="T1003" s="381" cm="1">
        <f t="array" ref="T1003">IF(LEN(F1003)=0,2,IF(SUMPRODUCT(($F$19:$F$1518=F1003)*($C$19:$C$1518=C1003))&gt;1, 1, 0))</f>
        <v>2</v>
      </c>
      <c r="U1003" s="381">
        <f t="array" ref="U1003">IFERROR(1/SUMPRODUCT(($F$19:$F$1518=F1003)*($C$19:$C$1518=C1003)), IF(LEN(F1003)&gt;0, 1, ""))</f>
        <v>6.6755674232309744E-4</v>
      </c>
      <c r="V1003" s="382" t="str">
        <f>IF(H1003="","",VALUE(IFERROR(CHOOSE(MATCH(H1003,{0,1,2,3,4,5},0),2.5,3.5,4.5,5.5,6.5,7.5),"")))</f>
        <v/>
      </c>
      <c r="W1003" s="382" t="str">
        <f>IF(AND(I1003="YES",COUNTIFS(F$19:F1003,F1003,I$19:I1003,"YES")=1),1,"")</f>
        <v/>
      </c>
      <c r="Z1003" s="32"/>
    </row>
    <row r="1004" spans="1:26" x14ac:dyDescent="0.2">
      <c r="A1004" s="32" t="str">
        <f t="shared" si="30"/>
        <v xml:space="preserve"> UNIT </v>
      </c>
      <c r="B1004" s="130">
        <v>986</v>
      </c>
      <c r="C1004" s="197"/>
      <c r="D1004" s="398"/>
      <c r="E1004" s="398"/>
      <c r="F1004" s="398"/>
      <c r="G1004" s="399"/>
      <c r="H1004" s="398"/>
      <c r="I1004" s="400"/>
      <c r="J1004" s="400"/>
      <c r="K1004" s="401"/>
      <c r="L1004" s="398"/>
      <c r="M1004" s="398"/>
      <c r="N1004" s="398"/>
      <c r="O1004" s="402"/>
      <c r="P1004" s="402"/>
      <c r="Q1004" s="171" t="str">
        <f>Calculator!M988</f>
        <v/>
      </c>
      <c r="R1004" s="340" t="str">
        <f t="shared" si="31"/>
        <v/>
      </c>
      <c r="S1004" s="380" t="str" cm="1">
        <f t="array" ref="S1004">_xlfn.IFS(Q1004="YES",IF(G1004&lt;=Calculator!AS988*97%,"",IF(G1004&gt;=Calculator!AS988*97%,ROUNDUP(Calculator!AS988*97%,0),ROUNDUP(Calculator!AS988*97%,0))),Q1004="NO","",Q1004="NA","",Q1004="","")</f>
        <v/>
      </c>
      <c r="T1004" s="381" cm="1">
        <f t="array" ref="T1004">IF(LEN(F1004)=0,2,IF(SUMPRODUCT(($F$19:$F$1518=F1004)*($C$19:$C$1518=C1004))&gt;1, 1, 0))</f>
        <v>2</v>
      </c>
      <c r="U1004" s="381">
        <f t="array" ref="U1004">IFERROR(1/SUMPRODUCT(($F$19:$F$1518=F1004)*($C$19:$C$1518=C1004)), IF(LEN(F1004)&gt;0, 1, ""))</f>
        <v>6.6755674232309744E-4</v>
      </c>
      <c r="V1004" s="382" t="str">
        <f>IF(H1004="","",VALUE(IFERROR(CHOOSE(MATCH(H1004,{0,1,2,3,4,5},0),2.5,3.5,4.5,5.5,6.5,7.5),"")))</f>
        <v/>
      </c>
      <c r="W1004" s="382" t="str">
        <f>IF(AND(I1004="YES",COUNTIFS(F$19:F1004,F1004,I$19:I1004,"YES")=1),1,"")</f>
        <v/>
      </c>
      <c r="Z1004" s="32"/>
    </row>
    <row r="1005" spans="1:26" x14ac:dyDescent="0.2">
      <c r="A1005" s="32" t="str">
        <f t="shared" si="30"/>
        <v xml:space="preserve"> UNIT </v>
      </c>
      <c r="B1005" s="130">
        <v>987</v>
      </c>
      <c r="C1005" s="197"/>
      <c r="D1005" s="398"/>
      <c r="E1005" s="398"/>
      <c r="F1005" s="398"/>
      <c r="G1005" s="399"/>
      <c r="H1005" s="398"/>
      <c r="I1005" s="400"/>
      <c r="J1005" s="400"/>
      <c r="K1005" s="401"/>
      <c r="L1005" s="398"/>
      <c r="M1005" s="398"/>
      <c r="N1005" s="398"/>
      <c r="O1005" s="402"/>
      <c r="P1005" s="402"/>
      <c r="Q1005" s="171" t="str">
        <f>Calculator!M989</f>
        <v/>
      </c>
      <c r="R1005" s="340" t="str">
        <f t="shared" si="31"/>
        <v/>
      </c>
      <c r="S1005" s="380" t="str" cm="1">
        <f t="array" ref="S1005">_xlfn.IFS(Q1005="YES",IF(G1005&lt;=Calculator!AS989*97%,"",IF(G1005&gt;=Calculator!AS989*97%,ROUNDUP(Calculator!AS989*97%,0),ROUNDUP(Calculator!AS989*97%,0))),Q1005="NO","",Q1005="NA","",Q1005="","")</f>
        <v/>
      </c>
      <c r="T1005" s="381" cm="1">
        <f t="array" ref="T1005">IF(LEN(F1005)=0,2,IF(SUMPRODUCT(($F$19:$F$1518=F1005)*($C$19:$C$1518=C1005))&gt;1, 1, 0))</f>
        <v>2</v>
      </c>
      <c r="U1005" s="381">
        <f t="array" ref="U1005">IFERROR(1/SUMPRODUCT(($F$19:$F$1518=F1005)*($C$19:$C$1518=C1005)), IF(LEN(F1005)&gt;0, 1, ""))</f>
        <v>6.6755674232309744E-4</v>
      </c>
      <c r="V1005" s="382" t="str">
        <f>IF(H1005="","",VALUE(IFERROR(CHOOSE(MATCH(H1005,{0,1,2,3,4,5},0),2.5,3.5,4.5,5.5,6.5,7.5),"")))</f>
        <v/>
      </c>
      <c r="W1005" s="382" t="str">
        <f>IF(AND(I1005="YES",COUNTIFS(F$19:F1005,F1005,I$19:I1005,"YES")=1),1,"")</f>
        <v/>
      </c>
      <c r="Z1005" s="32"/>
    </row>
    <row r="1006" spans="1:26" x14ac:dyDescent="0.2">
      <c r="A1006" s="32" t="str">
        <f t="shared" si="30"/>
        <v xml:space="preserve"> UNIT </v>
      </c>
      <c r="B1006" s="130">
        <v>988</v>
      </c>
      <c r="C1006" s="197"/>
      <c r="D1006" s="398"/>
      <c r="E1006" s="398"/>
      <c r="F1006" s="398"/>
      <c r="G1006" s="399"/>
      <c r="H1006" s="398"/>
      <c r="I1006" s="400"/>
      <c r="J1006" s="400"/>
      <c r="K1006" s="401"/>
      <c r="L1006" s="398"/>
      <c r="M1006" s="398"/>
      <c r="N1006" s="398"/>
      <c r="O1006" s="402"/>
      <c r="P1006" s="402"/>
      <c r="Q1006" s="171" t="str">
        <f>Calculator!M990</f>
        <v/>
      </c>
      <c r="R1006" s="340" t="str">
        <f t="shared" si="31"/>
        <v/>
      </c>
      <c r="S1006" s="380" t="str" cm="1">
        <f t="array" ref="S1006">_xlfn.IFS(Q1006="YES",IF(G1006&lt;=Calculator!AS990*97%,"",IF(G1006&gt;=Calculator!AS990*97%,ROUNDUP(Calculator!AS990*97%,0),ROUNDUP(Calculator!AS990*97%,0))),Q1006="NO","",Q1006="NA","",Q1006="","")</f>
        <v/>
      </c>
      <c r="T1006" s="381" cm="1">
        <f t="array" ref="T1006">IF(LEN(F1006)=0,2,IF(SUMPRODUCT(($F$19:$F$1518=F1006)*($C$19:$C$1518=C1006))&gt;1, 1, 0))</f>
        <v>2</v>
      </c>
      <c r="U1006" s="381">
        <f t="array" ref="U1006">IFERROR(1/SUMPRODUCT(($F$19:$F$1518=F1006)*($C$19:$C$1518=C1006)), IF(LEN(F1006)&gt;0, 1, ""))</f>
        <v>6.6755674232309744E-4</v>
      </c>
      <c r="V1006" s="382" t="str">
        <f>IF(H1006="","",VALUE(IFERROR(CHOOSE(MATCH(H1006,{0,1,2,3,4,5},0),2.5,3.5,4.5,5.5,6.5,7.5),"")))</f>
        <v/>
      </c>
      <c r="W1006" s="382" t="str">
        <f>IF(AND(I1006="YES",COUNTIFS(F$19:F1006,F1006,I$19:I1006,"YES")=1),1,"")</f>
        <v/>
      </c>
      <c r="Z1006" s="32"/>
    </row>
    <row r="1007" spans="1:26" x14ac:dyDescent="0.2">
      <c r="A1007" s="32" t="str">
        <f t="shared" si="30"/>
        <v xml:space="preserve"> UNIT </v>
      </c>
      <c r="B1007" s="130">
        <v>989</v>
      </c>
      <c r="C1007" s="197"/>
      <c r="D1007" s="398"/>
      <c r="E1007" s="398"/>
      <c r="F1007" s="398"/>
      <c r="G1007" s="399"/>
      <c r="H1007" s="398"/>
      <c r="I1007" s="400"/>
      <c r="J1007" s="400"/>
      <c r="K1007" s="401"/>
      <c r="L1007" s="398"/>
      <c r="M1007" s="398"/>
      <c r="N1007" s="398"/>
      <c r="O1007" s="402"/>
      <c r="P1007" s="402"/>
      <c r="Q1007" s="171" t="str">
        <f>Calculator!M991</f>
        <v/>
      </c>
      <c r="R1007" s="340" t="str">
        <f t="shared" si="31"/>
        <v/>
      </c>
      <c r="S1007" s="380" t="str" cm="1">
        <f t="array" ref="S1007">_xlfn.IFS(Q1007="YES",IF(G1007&lt;=Calculator!AS991*97%,"",IF(G1007&gt;=Calculator!AS991*97%,ROUNDUP(Calculator!AS991*97%,0),ROUNDUP(Calculator!AS991*97%,0))),Q1007="NO","",Q1007="NA","",Q1007="","")</f>
        <v/>
      </c>
      <c r="T1007" s="381" cm="1">
        <f t="array" ref="T1007">IF(LEN(F1007)=0,2,IF(SUMPRODUCT(($F$19:$F$1518=F1007)*($C$19:$C$1518=C1007))&gt;1, 1, 0))</f>
        <v>2</v>
      </c>
      <c r="U1007" s="381">
        <f t="array" ref="U1007">IFERROR(1/SUMPRODUCT(($F$19:$F$1518=F1007)*($C$19:$C$1518=C1007)), IF(LEN(F1007)&gt;0, 1, ""))</f>
        <v>6.6755674232309744E-4</v>
      </c>
      <c r="V1007" s="382" t="str">
        <f>IF(H1007="","",VALUE(IFERROR(CHOOSE(MATCH(H1007,{0,1,2,3,4,5},0),2.5,3.5,4.5,5.5,6.5,7.5),"")))</f>
        <v/>
      </c>
      <c r="W1007" s="382" t="str">
        <f>IF(AND(I1007="YES",COUNTIFS(F$19:F1007,F1007,I$19:I1007,"YES")=1),1,"")</f>
        <v/>
      </c>
      <c r="Z1007" s="32"/>
    </row>
    <row r="1008" spans="1:26" x14ac:dyDescent="0.2">
      <c r="A1008" s="32" t="str">
        <f t="shared" si="30"/>
        <v xml:space="preserve"> UNIT </v>
      </c>
      <c r="B1008" s="130">
        <v>990</v>
      </c>
      <c r="C1008" s="197"/>
      <c r="D1008" s="398"/>
      <c r="E1008" s="398"/>
      <c r="F1008" s="398"/>
      <c r="G1008" s="399"/>
      <c r="H1008" s="398"/>
      <c r="I1008" s="400"/>
      <c r="J1008" s="400"/>
      <c r="K1008" s="401"/>
      <c r="L1008" s="398"/>
      <c r="M1008" s="398"/>
      <c r="N1008" s="398"/>
      <c r="O1008" s="402"/>
      <c r="P1008" s="402"/>
      <c r="Q1008" s="171" t="str">
        <f>Calculator!M992</f>
        <v/>
      </c>
      <c r="R1008" s="340" t="str">
        <f t="shared" si="31"/>
        <v/>
      </c>
      <c r="S1008" s="380" t="str" cm="1">
        <f t="array" ref="S1008">_xlfn.IFS(Q1008="YES",IF(G1008&lt;=Calculator!AS992*97%,"",IF(G1008&gt;=Calculator!AS992*97%,ROUNDUP(Calculator!AS992*97%,0),ROUNDUP(Calculator!AS992*97%,0))),Q1008="NO","",Q1008="NA","",Q1008="","")</f>
        <v/>
      </c>
      <c r="T1008" s="381" cm="1">
        <f t="array" ref="T1008">IF(LEN(F1008)=0,2,IF(SUMPRODUCT(($F$19:$F$1518=F1008)*($C$19:$C$1518=C1008))&gt;1, 1, 0))</f>
        <v>2</v>
      </c>
      <c r="U1008" s="381">
        <f t="array" ref="U1008">IFERROR(1/SUMPRODUCT(($F$19:$F$1518=F1008)*($C$19:$C$1518=C1008)), IF(LEN(F1008)&gt;0, 1, ""))</f>
        <v>6.6755674232309744E-4</v>
      </c>
      <c r="V1008" s="382" t="str">
        <f>IF(H1008="","",VALUE(IFERROR(CHOOSE(MATCH(H1008,{0,1,2,3,4,5},0),2.5,3.5,4.5,5.5,6.5,7.5),"")))</f>
        <v/>
      </c>
      <c r="W1008" s="382" t="str">
        <f>IF(AND(I1008="YES",COUNTIFS(F$19:F1008,F1008,I$19:I1008,"YES")=1),1,"")</f>
        <v/>
      </c>
      <c r="Z1008" s="32"/>
    </row>
    <row r="1009" spans="1:26" x14ac:dyDescent="0.2">
      <c r="A1009" s="32" t="str">
        <f t="shared" si="30"/>
        <v xml:space="preserve"> UNIT </v>
      </c>
      <c r="B1009" s="130">
        <v>991</v>
      </c>
      <c r="C1009" s="197"/>
      <c r="D1009" s="398"/>
      <c r="E1009" s="398"/>
      <c r="F1009" s="398"/>
      <c r="G1009" s="399"/>
      <c r="H1009" s="398"/>
      <c r="I1009" s="400"/>
      <c r="J1009" s="400"/>
      <c r="K1009" s="401"/>
      <c r="L1009" s="398"/>
      <c r="M1009" s="398"/>
      <c r="N1009" s="398"/>
      <c r="O1009" s="402"/>
      <c r="P1009" s="402"/>
      <c r="Q1009" s="171" t="str">
        <f>Calculator!M993</f>
        <v/>
      </c>
      <c r="R1009" s="340" t="str">
        <f t="shared" si="31"/>
        <v/>
      </c>
      <c r="S1009" s="380" t="str" cm="1">
        <f t="array" ref="S1009">_xlfn.IFS(Q1009="YES",IF(G1009&lt;=Calculator!AS993*97%,"",IF(G1009&gt;=Calculator!AS993*97%,ROUNDUP(Calculator!AS993*97%,0),ROUNDUP(Calculator!AS993*97%,0))),Q1009="NO","",Q1009="NA","",Q1009="","")</f>
        <v/>
      </c>
      <c r="T1009" s="381" cm="1">
        <f t="array" ref="T1009">IF(LEN(F1009)=0,2,IF(SUMPRODUCT(($F$19:$F$1518=F1009)*($C$19:$C$1518=C1009))&gt;1, 1, 0))</f>
        <v>2</v>
      </c>
      <c r="U1009" s="381">
        <f t="array" ref="U1009">IFERROR(1/SUMPRODUCT(($F$19:$F$1518=F1009)*($C$19:$C$1518=C1009)), IF(LEN(F1009)&gt;0, 1, ""))</f>
        <v>6.6755674232309744E-4</v>
      </c>
      <c r="V1009" s="382" t="str">
        <f>IF(H1009="","",VALUE(IFERROR(CHOOSE(MATCH(H1009,{0,1,2,3,4,5},0),2.5,3.5,4.5,5.5,6.5,7.5),"")))</f>
        <v/>
      </c>
      <c r="W1009" s="382" t="str">
        <f>IF(AND(I1009="YES",COUNTIFS(F$19:F1009,F1009,I$19:I1009,"YES")=1),1,"")</f>
        <v/>
      </c>
      <c r="Z1009" s="32"/>
    </row>
    <row r="1010" spans="1:26" x14ac:dyDescent="0.2">
      <c r="A1010" s="32" t="str">
        <f t="shared" si="30"/>
        <v xml:space="preserve"> UNIT </v>
      </c>
      <c r="B1010" s="130">
        <v>992</v>
      </c>
      <c r="C1010" s="197"/>
      <c r="D1010" s="398"/>
      <c r="E1010" s="398"/>
      <c r="F1010" s="398"/>
      <c r="G1010" s="399"/>
      <c r="H1010" s="398"/>
      <c r="I1010" s="400"/>
      <c r="J1010" s="400"/>
      <c r="K1010" s="401"/>
      <c r="L1010" s="398"/>
      <c r="M1010" s="398"/>
      <c r="N1010" s="398"/>
      <c r="O1010" s="402"/>
      <c r="P1010" s="402"/>
      <c r="Q1010" s="171" t="str">
        <f>Calculator!M994</f>
        <v/>
      </c>
      <c r="R1010" s="340" t="str">
        <f t="shared" si="31"/>
        <v/>
      </c>
      <c r="S1010" s="380" t="str" cm="1">
        <f t="array" ref="S1010">_xlfn.IFS(Q1010="YES",IF(G1010&lt;=Calculator!AS994*97%,"",IF(G1010&gt;=Calculator!AS994*97%,ROUNDUP(Calculator!AS994*97%,0),ROUNDUP(Calculator!AS994*97%,0))),Q1010="NO","",Q1010="NA","",Q1010="","")</f>
        <v/>
      </c>
      <c r="T1010" s="381" cm="1">
        <f t="array" ref="T1010">IF(LEN(F1010)=0,2,IF(SUMPRODUCT(($F$19:$F$1518=F1010)*($C$19:$C$1518=C1010))&gt;1, 1, 0))</f>
        <v>2</v>
      </c>
      <c r="U1010" s="381">
        <f t="array" ref="U1010">IFERROR(1/SUMPRODUCT(($F$19:$F$1518=F1010)*($C$19:$C$1518=C1010)), IF(LEN(F1010)&gt;0, 1, ""))</f>
        <v>6.6755674232309744E-4</v>
      </c>
      <c r="V1010" s="382" t="str">
        <f>IF(H1010="","",VALUE(IFERROR(CHOOSE(MATCH(H1010,{0,1,2,3,4,5},0),2.5,3.5,4.5,5.5,6.5,7.5),"")))</f>
        <v/>
      </c>
      <c r="W1010" s="382" t="str">
        <f>IF(AND(I1010="YES",COUNTIFS(F$19:F1010,F1010,I$19:I1010,"YES")=1),1,"")</f>
        <v/>
      </c>
      <c r="Z1010" s="32"/>
    </row>
    <row r="1011" spans="1:26" x14ac:dyDescent="0.2">
      <c r="A1011" s="32" t="str">
        <f t="shared" si="30"/>
        <v xml:space="preserve"> UNIT </v>
      </c>
      <c r="B1011" s="130">
        <v>993</v>
      </c>
      <c r="C1011" s="197"/>
      <c r="D1011" s="398"/>
      <c r="E1011" s="398"/>
      <c r="F1011" s="398"/>
      <c r="G1011" s="399"/>
      <c r="H1011" s="398"/>
      <c r="I1011" s="400"/>
      <c r="J1011" s="400"/>
      <c r="K1011" s="401"/>
      <c r="L1011" s="398"/>
      <c r="M1011" s="398"/>
      <c r="N1011" s="398"/>
      <c r="O1011" s="402"/>
      <c r="P1011" s="402"/>
      <c r="Q1011" s="171" t="str">
        <f>Calculator!M995</f>
        <v/>
      </c>
      <c r="R1011" s="340" t="str">
        <f t="shared" si="31"/>
        <v/>
      </c>
      <c r="S1011" s="380" t="str" cm="1">
        <f t="array" ref="S1011">_xlfn.IFS(Q1011="YES",IF(G1011&lt;=Calculator!AS995*97%,"",IF(G1011&gt;=Calculator!AS995*97%,ROUNDUP(Calculator!AS995*97%,0),ROUNDUP(Calculator!AS995*97%,0))),Q1011="NO","",Q1011="NA","",Q1011="","")</f>
        <v/>
      </c>
      <c r="T1011" s="381" cm="1">
        <f t="array" ref="T1011">IF(LEN(F1011)=0,2,IF(SUMPRODUCT(($F$19:$F$1518=F1011)*($C$19:$C$1518=C1011))&gt;1, 1, 0))</f>
        <v>2</v>
      </c>
      <c r="U1011" s="381">
        <f t="array" ref="U1011">IFERROR(1/SUMPRODUCT(($F$19:$F$1518=F1011)*($C$19:$C$1518=C1011)), IF(LEN(F1011)&gt;0, 1, ""))</f>
        <v>6.6755674232309744E-4</v>
      </c>
      <c r="V1011" s="382" t="str">
        <f>IF(H1011="","",VALUE(IFERROR(CHOOSE(MATCH(H1011,{0,1,2,3,4,5},0),2.5,3.5,4.5,5.5,6.5,7.5),"")))</f>
        <v/>
      </c>
      <c r="W1011" s="382" t="str">
        <f>IF(AND(I1011="YES",COUNTIFS(F$19:F1011,F1011,I$19:I1011,"YES")=1),1,"")</f>
        <v/>
      </c>
      <c r="Z1011" s="32"/>
    </row>
    <row r="1012" spans="1:26" x14ac:dyDescent="0.2">
      <c r="A1012" s="32" t="str">
        <f t="shared" si="30"/>
        <v xml:space="preserve"> UNIT </v>
      </c>
      <c r="B1012" s="130">
        <v>994</v>
      </c>
      <c r="C1012" s="197"/>
      <c r="D1012" s="398"/>
      <c r="E1012" s="398"/>
      <c r="F1012" s="398"/>
      <c r="G1012" s="399"/>
      <c r="H1012" s="398"/>
      <c r="I1012" s="400"/>
      <c r="J1012" s="400"/>
      <c r="K1012" s="401"/>
      <c r="L1012" s="398"/>
      <c r="M1012" s="398"/>
      <c r="N1012" s="398"/>
      <c r="O1012" s="402"/>
      <c r="P1012" s="402"/>
      <c r="Q1012" s="171" t="str">
        <f>Calculator!M996</f>
        <v/>
      </c>
      <c r="R1012" s="340" t="str">
        <f t="shared" si="31"/>
        <v/>
      </c>
      <c r="S1012" s="380" t="str" cm="1">
        <f t="array" ref="S1012">_xlfn.IFS(Q1012="YES",IF(G1012&lt;=Calculator!AS996*97%,"",IF(G1012&gt;=Calculator!AS996*97%,ROUNDUP(Calculator!AS996*97%,0),ROUNDUP(Calculator!AS996*97%,0))),Q1012="NO","",Q1012="NA","",Q1012="","")</f>
        <v/>
      </c>
      <c r="T1012" s="381" cm="1">
        <f t="array" ref="T1012">IF(LEN(F1012)=0,2,IF(SUMPRODUCT(($F$19:$F$1518=F1012)*($C$19:$C$1518=C1012))&gt;1, 1, 0))</f>
        <v>2</v>
      </c>
      <c r="U1012" s="381">
        <f t="array" ref="U1012">IFERROR(1/SUMPRODUCT(($F$19:$F$1518=F1012)*($C$19:$C$1518=C1012)), IF(LEN(F1012)&gt;0, 1, ""))</f>
        <v>6.6755674232309744E-4</v>
      </c>
      <c r="V1012" s="382" t="str">
        <f>IF(H1012="","",VALUE(IFERROR(CHOOSE(MATCH(H1012,{0,1,2,3,4,5},0),2.5,3.5,4.5,5.5,6.5,7.5),"")))</f>
        <v/>
      </c>
      <c r="W1012" s="382" t="str">
        <f>IF(AND(I1012="YES",COUNTIFS(F$19:F1012,F1012,I$19:I1012,"YES")=1),1,"")</f>
        <v/>
      </c>
      <c r="Z1012" s="32"/>
    </row>
    <row r="1013" spans="1:26" x14ac:dyDescent="0.2">
      <c r="A1013" s="32" t="str">
        <f t="shared" si="30"/>
        <v xml:space="preserve"> UNIT </v>
      </c>
      <c r="B1013" s="130">
        <v>995</v>
      </c>
      <c r="C1013" s="197"/>
      <c r="D1013" s="398"/>
      <c r="E1013" s="398"/>
      <c r="F1013" s="398"/>
      <c r="G1013" s="399"/>
      <c r="H1013" s="398"/>
      <c r="I1013" s="400"/>
      <c r="J1013" s="400"/>
      <c r="K1013" s="401"/>
      <c r="L1013" s="398"/>
      <c r="M1013" s="398"/>
      <c r="N1013" s="398"/>
      <c r="O1013" s="402"/>
      <c r="P1013" s="402"/>
      <c r="Q1013" s="171" t="str">
        <f>Calculator!M997</f>
        <v/>
      </c>
      <c r="R1013" s="340" t="str">
        <f t="shared" si="31"/>
        <v/>
      </c>
      <c r="S1013" s="380" t="str" cm="1">
        <f t="array" ref="S1013">_xlfn.IFS(Q1013="YES",IF(G1013&lt;=Calculator!AS997*97%,"",IF(G1013&gt;=Calculator!AS997*97%,ROUNDUP(Calculator!AS997*97%,0),ROUNDUP(Calculator!AS997*97%,0))),Q1013="NO","",Q1013="NA","",Q1013="","")</f>
        <v/>
      </c>
      <c r="T1013" s="381" cm="1">
        <f t="array" ref="T1013">IF(LEN(F1013)=0,2,IF(SUMPRODUCT(($F$19:$F$1518=F1013)*($C$19:$C$1518=C1013))&gt;1, 1, 0))</f>
        <v>2</v>
      </c>
      <c r="U1013" s="381">
        <f t="array" ref="U1013">IFERROR(1/SUMPRODUCT(($F$19:$F$1518=F1013)*($C$19:$C$1518=C1013)), IF(LEN(F1013)&gt;0, 1, ""))</f>
        <v>6.6755674232309744E-4</v>
      </c>
      <c r="V1013" s="382" t="str">
        <f>IF(H1013="","",VALUE(IFERROR(CHOOSE(MATCH(H1013,{0,1,2,3,4,5},0),2.5,3.5,4.5,5.5,6.5,7.5),"")))</f>
        <v/>
      </c>
      <c r="W1013" s="382" t="str">
        <f>IF(AND(I1013="YES",COUNTIFS(F$19:F1013,F1013,I$19:I1013,"YES")=1),1,"")</f>
        <v/>
      </c>
      <c r="Z1013" s="32"/>
    </row>
    <row r="1014" spans="1:26" x14ac:dyDescent="0.2">
      <c r="A1014" s="32" t="str">
        <f t="shared" si="30"/>
        <v xml:space="preserve"> UNIT </v>
      </c>
      <c r="B1014" s="130">
        <v>996</v>
      </c>
      <c r="C1014" s="197"/>
      <c r="D1014" s="398"/>
      <c r="E1014" s="398"/>
      <c r="F1014" s="398"/>
      <c r="G1014" s="399"/>
      <c r="H1014" s="398"/>
      <c r="I1014" s="400"/>
      <c r="J1014" s="400"/>
      <c r="K1014" s="401"/>
      <c r="L1014" s="398"/>
      <c r="M1014" s="398"/>
      <c r="N1014" s="398"/>
      <c r="O1014" s="402"/>
      <c r="P1014" s="402"/>
      <c r="Q1014" s="171" t="str">
        <f>Calculator!M998</f>
        <v/>
      </c>
      <c r="R1014" s="340" t="str">
        <f t="shared" si="31"/>
        <v/>
      </c>
      <c r="S1014" s="380" t="str" cm="1">
        <f t="array" ref="S1014">_xlfn.IFS(Q1014="YES",IF(G1014&lt;=Calculator!AS998*97%,"",IF(G1014&gt;=Calculator!AS998*97%,ROUNDUP(Calculator!AS998*97%,0),ROUNDUP(Calculator!AS998*97%,0))),Q1014="NO","",Q1014="NA","",Q1014="","")</f>
        <v/>
      </c>
      <c r="T1014" s="381" cm="1">
        <f t="array" ref="T1014">IF(LEN(F1014)=0,2,IF(SUMPRODUCT(($F$19:$F$1518=F1014)*($C$19:$C$1518=C1014))&gt;1, 1, 0))</f>
        <v>2</v>
      </c>
      <c r="U1014" s="381">
        <f t="array" ref="U1014">IFERROR(1/SUMPRODUCT(($F$19:$F$1518=F1014)*($C$19:$C$1518=C1014)), IF(LEN(F1014)&gt;0, 1, ""))</f>
        <v>6.6755674232309744E-4</v>
      </c>
      <c r="V1014" s="382" t="str">
        <f>IF(H1014="","",VALUE(IFERROR(CHOOSE(MATCH(H1014,{0,1,2,3,4,5},0),2.5,3.5,4.5,5.5,6.5,7.5),"")))</f>
        <v/>
      </c>
      <c r="W1014" s="382" t="str">
        <f>IF(AND(I1014="YES",COUNTIFS(F$19:F1014,F1014,I$19:I1014,"YES")=1),1,"")</f>
        <v/>
      </c>
      <c r="Z1014" s="32"/>
    </row>
    <row r="1015" spans="1:26" x14ac:dyDescent="0.2">
      <c r="A1015" s="32" t="str">
        <f t="shared" si="30"/>
        <v xml:space="preserve"> UNIT </v>
      </c>
      <c r="B1015" s="130">
        <v>997</v>
      </c>
      <c r="C1015" s="197"/>
      <c r="D1015" s="398"/>
      <c r="E1015" s="398"/>
      <c r="F1015" s="398"/>
      <c r="G1015" s="399"/>
      <c r="H1015" s="398"/>
      <c r="I1015" s="400"/>
      <c r="J1015" s="400"/>
      <c r="K1015" s="401"/>
      <c r="L1015" s="398"/>
      <c r="M1015" s="398"/>
      <c r="N1015" s="398"/>
      <c r="O1015" s="402"/>
      <c r="P1015" s="402"/>
      <c r="Q1015" s="171" t="str">
        <f>Calculator!M999</f>
        <v/>
      </c>
      <c r="R1015" s="340" t="str">
        <f t="shared" si="31"/>
        <v/>
      </c>
      <c r="S1015" s="380" t="str" cm="1">
        <f t="array" ref="S1015">_xlfn.IFS(Q1015="YES",IF(G1015&lt;=Calculator!AS999*97%,"",IF(G1015&gt;=Calculator!AS999*97%,ROUNDUP(Calculator!AS999*97%,0),ROUNDUP(Calculator!AS999*97%,0))),Q1015="NO","",Q1015="NA","",Q1015="","")</f>
        <v/>
      </c>
      <c r="T1015" s="381" cm="1">
        <f t="array" ref="T1015">IF(LEN(F1015)=0,2,IF(SUMPRODUCT(($F$19:$F$1518=F1015)*($C$19:$C$1518=C1015))&gt;1, 1, 0))</f>
        <v>2</v>
      </c>
      <c r="U1015" s="381">
        <f t="array" ref="U1015">IFERROR(1/SUMPRODUCT(($F$19:$F$1518=F1015)*($C$19:$C$1518=C1015)), IF(LEN(F1015)&gt;0, 1, ""))</f>
        <v>6.6755674232309744E-4</v>
      </c>
      <c r="V1015" s="382" t="str">
        <f>IF(H1015="","",VALUE(IFERROR(CHOOSE(MATCH(H1015,{0,1,2,3,4,5},0),2.5,3.5,4.5,5.5,6.5,7.5),"")))</f>
        <v/>
      </c>
      <c r="W1015" s="382" t="str">
        <f>IF(AND(I1015="YES",COUNTIFS(F$19:F1015,F1015,I$19:I1015,"YES")=1),1,"")</f>
        <v/>
      </c>
      <c r="Z1015" s="32"/>
    </row>
    <row r="1016" spans="1:26" x14ac:dyDescent="0.2">
      <c r="A1016" s="32" t="str">
        <f t="shared" si="30"/>
        <v xml:space="preserve"> UNIT </v>
      </c>
      <c r="B1016" s="130">
        <v>998</v>
      </c>
      <c r="C1016" s="197"/>
      <c r="D1016" s="398"/>
      <c r="E1016" s="398"/>
      <c r="F1016" s="398"/>
      <c r="G1016" s="399"/>
      <c r="H1016" s="398"/>
      <c r="I1016" s="400"/>
      <c r="J1016" s="400"/>
      <c r="K1016" s="401"/>
      <c r="L1016" s="398"/>
      <c r="M1016" s="398"/>
      <c r="N1016" s="398"/>
      <c r="O1016" s="402"/>
      <c r="P1016" s="402"/>
      <c r="Q1016" s="171" t="str">
        <f>Calculator!M1000</f>
        <v/>
      </c>
      <c r="R1016" s="340" t="str">
        <f t="shared" si="31"/>
        <v/>
      </c>
      <c r="S1016" s="380" t="str" cm="1">
        <f t="array" ref="S1016">_xlfn.IFS(Q1016="YES",IF(G1016&lt;=Calculator!AS1000*97%,"",IF(G1016&gt;=Calculator!AS1000*97%,ROUNDUP(Calculator!AS1000*97%,0),ROUNDUP(Calculator!AS1000*97%,0))),Q1016="NO","",Q1016="NA","",Q1016="","")</f>
        <v/>
      </c>
      <c r="T1016" s="381" cm="1">
        <f t="array" ref="T1016">IF(LEN(F1016)=0,2,IF(SUMPRODUCT(($F$19:$F$1518=F1016)*($C$19:$C$1518=C1016))&gt;1, 1, 0))</f>
        <v>2</v>
      </c>
      <c r="U1016" s="381">
        <f t="array" ref="U1016">IFERROR(1/SUMPRODUCT(($F$19:$F$1518=F1016)*($C$19:$C$1518=C1016)), IF(LEN(F1016)&gt;0, 1, ""))</f>
        <v>6.6755674232309744E-4</v>
      </c>
      <c r="V1016" s="382" t="str">
        <f>IF(H1016="","",VALUE(IFERROR(CHOOSE(MATCH(H1016,{0,1,2,3,4,5},0),2.5,3.5,4.5,5.5,6.5,7.5),"")))</f>
        <v/>
      </c>
      <c r="W1016" s="382" t="str">
        <f>IF(AND(I1016="YES",COUNTIFS(F$19:F1016,F1016,I$19:I1016,"YES")=1),1,"")</f>
        <v/>
      </c>
      <c r="Z1016" s="32"/>
    </row>
    <row r="1017" spans="1:26" x14ac:dyDescent="0.2">
      <c r="A1017" s="32" t="str">
        <f t="shared" si="30"/>
        <v xml:space="preserve"> UNIT </v>
      </c>
      <c r="B1017" s="130">
        <v>999</v>
      </c>
      <c r="C1017" s="197"/>
      <c r="D1017" s="398"/>
      <c r="E1017" s="398"/>
      <c r="F1017" s="398"/>
      <c r="G1017" s="399"/>
      <c r="H1017" s="398"/>
      <c r="I1017" s="400"/>
      <c r="J1017" s="400"/>
      <c r="K1017" s="401"/>
      <c r="L1017" s="398"/>
      <c r="M1017" s="398"/>
      <c r="N1017" s="398"/>
      <c r="O1017" s="402"/>
      <c r="P1017" s="402"/>
      <c r="Q1017" s="171" t="str">
        <f>Calculator!M1001</f>
        <v/>
      </c>
      <c r="R1017" s="340" t="str">
        <f t="shared" si="31"/>
        <v/>
      </c>
      <c r="S1017" s="380" t="str" cm="1">
        <f t="array" ref="S1017">_xlfn.IFS(Q1017="YES",IF(G1017&lt;=Calculator!AS1001*97%,"",IF(G1017&gt;=Calculator!AS1001*97%,ROUNDUP(Calculator!AS1001*97%,0),ROUNDUP(Calculator!AS1001*97%,0))),Q1017="NO","",Q1017="NA","",Q1017="","")</f>
        <v/>
      </c>
      <c r="T1017" s="381" cm="1">
        <f t="array" ref="T1017">IF(LEN(F1017)=0,2,IF(SUMPRODUCT(($F$19:$F$1518=F1017)*($C$19:$C$1518=C1017))&gt;1, 1, 0))</f>
        <v>2</v>
      </c>
      <c r="U1017" s="381">
        <f t="array" ref="U1017">IFERROR(1/SUMPRODUCT(($F$19:$F$1518=F1017)*($C$19:$C$1518=C1017)), IF(LEN(F1017)&gt;0, 1, ""))</f>
        <v>6.6755674232309744E-4</v>
      </c>
      <c r="V1017" s="382" t="str">
        <f>IF(H1017="","",VALUE(IFERROR(CHOOSE(MATCH(H1017,{0,1,2,3,4,5},0),2.5,3.5,4.5,5.5,6.5,7.5),"")))</f>
        <v/>
      </c>
      <c r="W1017" s="382" t="str">
        <f>IF(AND(I1017="YES",COUNTIFS(F$19:F1017,F1017,I$19:I1017,"YES")=1),1,"")</f>
        <v/>
      </c>
      <c r="Z1017" s="32"/>
    </row>
    <row r="1018" spans="1:26" x14ac:dyDescent="0.2">
      <c r="A1018" s="32" t="str">
        <f t="shared" si="30"/>
        <v xml:space="preserve"> UNIT </v>
      </c>
      <c r="B1018" s="130">
        <v>1000</v>
      </c>
      <c r="C1018" s="197"/>
      <c r="D1018" s="398"/>
      <c r="E1018" s="398"/>
      <c r="F1018" s="398"/>
      <c r="G1018" s="399"/>
      <c r="H1018" s="398"/>
      <c r="I1018" s="400"/>
      <c r="J1018" s="400"/>
      <c r="K1018" s="401"/>
      <c r="L1018" s="398"/>
      <c r="M1018" s="398"/>
      <c r="N1018" s="398"/>
      <c r="O1018" s="402"/>
      <c r="P1018" s="402"/>
      <c r="Q1018" s="171" t="str">
        <f>Calculator!M1002</f>
        <v/>
      </c>
      <c r="R1018" s="340" t="str">
        <f t="shared" si="31"/>
        <v/>
      </c>
      <c r="S1018" s="380" t="str" cm="1">
        <f t="array" ref="S1018">_xlfn.IFS(Q1018="YES",IF(G1018&lt;=Calculator!AS1002*97%,"",IF(G1018&gt;=Calculator!AS1002*97%,ROUNDUP(Calculator!AS1002*97%,0),ROUNDUP(Calculator!AS1002*97%,0))),Q1018="NO","",Q1018="NA","",Q1018="","")</f>
        <v/>
      </c>
      <c r="T1018" s="381" cm="1">
        <f t="array" ref="T1018">IF(LEN(F1018)=0,2,IF(SUMPRODUCT(($F$19:$F$1518=F1018)*($C$19:$C$1518=C1018))&gt;1, 1, 0))</f>
        <v>2</v>
      </c>
      <c r="U1018" s="381">
        <f t="array" ref="U1018">IFERROR(1/SUMPRODUCT(($F$19:$F$1518=F1018)*($C$19:$C$1518=C1018)), IF(LEN(F1018)&gt;0, 1, ""))</f>
        <v>6.6755674232309744E-4</v>
      </c>
      <c r="V1018" s="382" t="str">
        <f>IF(H1018="","",VALUE(IFERROR(CHOOSE(MATCH(H1018,{0,1,2,3,4,5},0),2.5,3.5,4.5,5.5,6.5,7.5),"")))</f>
        <v/>
      </c>
      <c r="W1018" s="382" t="str">
        <f>IF(AND(I1018="YES",COUNTIFS(F$19:F1018,F1018,I$19:I1018,"YES")=1),1,"")</f>
        <v/>
      </c>
      <c r="Z1018" s="32"/>
    </row>
    <row r="1019" spans="1:26" x14ac:dyDescent="0.2">
      <c r="A1019" s="32" t="str">
        <f t="shared" si="30"/>
        <v xml:space="preserve"> UNIT </v>
      </c>
      <c r="B1019" s="130">
        <v>1001</v>
      </c>
      <c r="C1019" s="197"/>
      <c r="D1019" s="398"/>
      <c r="E1019" s="398"/>
      <c r="F1019" s="398"/>
      <c r="G1019" s="399"/>
      <c r="H1019" s="398"/>
      <c r="I1019" s="400"/>
      <c r="J1019" s="400"/>
      <c r="K1019" s="401"/>
      <c r="L1019" s="398"/>
      <c r="M1019" s="398"/>
      <c r="N1019" s="398"/>
      <c r="O1019" s="402"/>
      <c r="P1019" s="402"/>
      <c r="Q1019" s="171" t="str">
        <f>Calculator!M1003</f>
        <v/>
      </c>
      <c r="R1019" s="340" t="str">
        <f t="shared" si="31"/>
        <v/>
      </c>
      <c r="S1019" s="380" t="str" cm="1">
        <f t="array" ref="S1019">_xlfn.IFS(Q1019="YES",IF(G1019&lt;=Calculator!AS1003*97%,"",IF(G1019&gt;=Calculator!AS1003*97%,ROUNDUP(Calculator!AS1003*97%,0),ROUNDUP(Calculator!AS1003*97%,0))),Q1019="NO","",Q1019="NA","",Q1019="","")</f>
        <v/>
      </c>
      <c r="T1019" s="381" cm="1">
        <f t="array" ref="T1019">IF(LEN(F1019)=0,2,IF(SUMPRODUCT(($F$19:$F$1518=F1019)*($C$19:$C$1518=C1019))&gt;1, 1, 0))</f>
        <v>2</v>
      </c>
      <c r="U1019" s="381">
        <f t="array" ref="U1019">IFERROR(1/SUMPRODUCT(($F$19:$F$1518=F1019)*($C$19:$C$1518=C1019)), IF(LEN(F1019)&gt;0, 1, ""))</f>
        <v>6.6755674232309744E-4</v>
      </c>
      <c r="V1019" s="382" t="str">
        <f>IF(H1019="","",VALUE(IFERROR(CHOOSE(MATCH(H1019,{0,1,2,3,4,5},0),2.5,3.5,4.5,5.5,6.5,7.5),"")))</f>
        <v/>
      </c>
      <c r="W1019" s="382" t="str">
        <f>IF(AND(I1019="YES",COUNTIFS(F$19:F1019,F1019,I$19:I1019,"YES")=1),1,"")</f>
        <v/>
      </c>
      <c r="Z1019" s="32"/>
    </row>
    <row r="1020" spans="1:26" x14ac:dyDescent="0.2">
      <c r="A1020" s="32" t="str">
        <f t="shared" si="30"/>
        <v xml:space="preserve"> UNIT </v>
      </c>
      <c r="B1020" s="130">
        <v>1002</v>
      </c>
      <c r="C1020" s="197"/>
      <c r="D1020" s="398"/>
      <c r="E1020" s="398"/>
      <c r="F1020" s="398"/>
      <c r="G1020" s="399"/>
      <c r="H1020" s="398"/>
      <c r="I1020" s="400"/>
      <c r="J1020" s="400"/>
      <c r="K1020" s="401"/>
      <c r="L1020" s="398"/>
      <c r="M1020" s="398"/>
      <c r="N1020" s="398"/>
      <c r="O1020" s="402"/>
      <c r="P1020" s="402"/>
      <c r="Q1020" s="171" t="str">
        <f>Calculator!M1004</f>
        <v/>
      </c>
      <c r="R1020" s="340" t="str">
        <f t="shared" si="31"/>
        <v/>
      </c>
      <c r="S1020" s="380" t="str" cm="1">
        <f t="array" ref="S1020">_xlfn.IFS(Q1020="YES",IF(G1020&lt;=Calculator!AS1004*97%,"",IF(G1020&gt;=Calculator!AS1004*97%,ROUNDUP(Calculator!AS1004*97%,0),ROUNDUP(Calculator!AS1004*97%,0))),Q1020="NO","",Q1020="NA","",Q1020="","")</f>
        <v/>
      </c>
      <c r="T1020" s="381" cm="1">
        <f t="array" ref="T1020">IF(LEN(F1020)=0,2,IF(SUMPRODUCT(($F$19:$F$1518=F1020)*($C$19:$C$1518=C1020))&gt;1, 1, 0))</f>
        <v>2</v>
      </c>
      <c r="U1020" s="381">
        <f t="array" ref="U1020">IFERROR(1/SUMPRODUCT(($F$19:$F$1518=F1020)*($C$19:$C$1518=C1020)), IF(LEN(F1020)&gt;0, 1, ""))</f>
        <v>6.6755674232309744E-4</v>
      </c>
      <c r="V1020" s="382" t="str">
        <f>IF(H1020="","",VALUE(IFERROR(CHOOSE(MATCH(H1020,{0,1,2,3,4,5},0),2.5,3.5,4.5,5.5,6.5,7.5),"")))</f>
        <v/>
      </c>
      <c r="W1020" s="382" t="str">
        <f>IF(AND(I1020="YES",COUNTIFS(F$19:F1020,F1020,I$19:I1020,"YES")=1),1,"")</f>
        <v/>
      </c>
      <c r="Z1020" s="32"/>
    </row>
    <row r="1021" spans="1:26" x14ac:dyDescent="0.2">
      <c r="A1021" s="32" t="str">
        <f t="shared" si="30"/>
        <v xml:space="preserve"> UNIT </v>
      </c>
      <c r="B1021" s="130">
        <v>1003</v>
      </c>
      <c r="C1021" s="197"/>
      <c r="D1021" s="398"/>
      <c r="E1021" s="398"/>
      <c r="F1021" s="398"/>
      <c r="G1021" s="399"/>
      <c r="H1021" s="398"/>
      <c r="I1021" s="400"/>
      <c r="J1021" s="400"/>
      <c r="K1021" s="401"/>
      <c r="L1021" s="398"/>
      <c r="M1021" s="398"/>
      <c r="N1021" s="398"/>
      <c r="O1021" s="402"/>
      <c r="P1021" s="402"/>
      <c r="Q1021" s="171" t="str">
        <f>Calculator!M1005</f>
        <v/>
      </c>
      <c r="R1021" s="340" t="str">
        <f t="shared" si="31"/>
        <v/>
      </c>
      <c r="S1021" s="380" t="str" cm="1">
        <f t="array" ref="S1021">_xlfn.IFS(Q1021="YES",IF(G1021&lt;=Calculator!AS1005*97%,"",IF(G1021&gt;=Calculator!AS1005*97%,ROUNDUP(Calculator!AS1005*97%,0),ROUNDUP(Calculator!AS1005*97%,0))),Q1021="NO","",Q1021="NA","",Q1021="","")</f>
        <v/>
      </c>
      <c r="T1021" s="381" cm="1">
        <f t="array" ref="T1021">IF(LEN(F1021)=0,2,IF(SUMPRODUCT(($F$19:$F$1518=F1021)*($C$19:$C$1518=C1021))&gt;1, 1, 0))</f>
        <v>2</v>
      </c>
      <c r="U1021" s="381">
        <f t="array" ref="U1021">IFERROR(1/SUMPRODUCT(($F$19:$F$1518=F1021)*($C$19:$C$1518=C1021)), IF(LEN(F1021)&gt;0, 1, ""))</f>
        <v>6.6755674232309744E-4</v>
      </c>
      <c r="V1021" s="382" t="str">
        <f>IF(H1021="","",VALUE(IFERROR(CHOOSE(MATCH(H1021,{0,1,2,3,4,5},0),2.5,3.5,4.5,5.5,6.5,7.5),"")))</f>
        <v/>
      </c>
      <c r="W1021" s="382" t="str">
        <f>IF(AND(I1021="YES",COUNTIFS(F$19:F1021,F1021,I$19:I1021,"YES")=1),1,"")</f>
        <v/>
      </c>
      <c r="Z1021" s="32"/>
    </row>
    <row r="1022" spans="1:26" x14ac:dyDescent="0.2">
      <c r="A1022" s="32" t="str">
        <f t="shared" si="30"/>
        <v xml:space="preserve"> UNIT </v>
      </c>
      <c r="B1022" s="130">
        <v>1004</v>
      </c>
      <c r="C1022" s="197"/>
      <c r="D1022" s="398"/>
      <c r="E1022" s="398"/>
      <c r="F1022" s="398"/>
      <c r="G1022" s="399"/>
      <c r="H1022" s="398"/>
      <c r="I1022" s="400"/>
      <c r="J1022" s="400"/>
      <c r="K1022" s="401"/>
      <c r="L1022" s="398"/>
      <c r="M1022" s="398"/>
      <c r="N1022" s="398"/>
      <c r="O1022" s="402"/>
      <c r="P1022" s="402"/>
      <c r="Q1022" s="171" t="str">
        <f>Calculator!M1006</f>
        <v/>
      </c>
      <c r="R1022" s="340" t="str">
        <f t="shared" si="31"/>
        <v/>
      </c>
      <c r="S1022" s="380" t="str" cm="1">
        <f t="array" ref="S1022">_xlfn.IFS(Q1022="YES",IF(G1022&lt;=Calculator!AS1006*97%,"",IF(G1022&gt;=Calculator!AS1006*97%,ROUNDUP(Calculator!AS1006*97%,0),ROUNDUP(Calculator!AS1006*97%,0))),Q1022="NO","",Q1022="NA","",Q1022="","")</f>
        <v/>
      </c>
      <c r="T1022" s="381" cm="1">
        <f t="array" ref="T1022">IF(LEN(F1022)=0,2,IF(SUMPRODUCT(($F$19:$F$1518=F1022)*($C$19:$C$1518=C1022))&gt;1, 1, 0))</f>
        <v>2</v>
      </c>
      <c r="U1022" s="381">
        <f t="array" ref="U1022">IFERROR(1/SUMPRODUCT(($F$19:$F$1518=F1022)*($C$19:$C$1518=C1022)), IF(LEN(F1022)&gt;0, 1, ""))</f>
        <v>6.6755674232309744E-4</v>
      </c>
      <c r="V1022" s="382" t="str">
        <f>IF(H1022="","",VALUE(IFERROR(CHOOSE(MATCH(H1022,{0,1,2,3,4,5},0),2.5,3.5,4.5,5.5,6.5,7.5),"")))</f>
        <v/>
      </c>
      <c r="W1022" s="382" t="str">
        <f>IF(AND(I1022="YES",COUNTIFS(F$19:F1022,F1022,I$19:I1022,"YES")=1),1,"")</f>
        <v/>
      </c>
      <c r="Z1022" s="32"/>
    </row>
    <row r="1023" spans="1:26" x14ac:dyDescent="0.2">
      <c r="A1023" s="32" t="str">
        <f t="shared" si="30"/>
        <v xml:space="preserve"> UNIT </v>
      </c>
      <c r="B1023" s="130">
        <v>1005</v>
      </c>
      <c r="C1023" s="197"/>
      <c r="D1023" s="398"/>
      <c r="E1023" s="398"/>
      <c r="F1023" s="398"/>
      <c r="G1023" s="399"/>
      <c r="H1023" s="398"/>
      <c r="I1023" s="400"/>
      <c r="J1023" s="400"/>
      <c r="K1023" s="401"/>
      <c r="L1023" s="398"/>
      <c r="M1023" s="398"/>
      <c r="N1023" s="398"/>
      <c r="O1023" s="402"/>
      <c r="P1023" s="402"/>
      <c r="Q1023" s="171" t="str">
        <f>Calculator!M1007</f>
        <v/>
      </c>
      <c r="R1023" s="340" t="str">
        <f t="shared" si="31"/>
        <v/>
      </c>
      <c r="S1023" s="380" t="str" cm="1">
        <f t="array" ref="S1023">_xlfn.IFS(Q1023="YES",IF(G1023&lt;=Calculator!AS1007*97%,"",IF(G1023&gt;=Calculator!AS1007*97%,ROUNDUP(Calculator!AS1007*97%,0),ROUNDUP(Calculator!AS1007*97%,0))),Q1023="NO","",Q1023="NA","",Q1023="","")</f>
        <v/>
      </c>
      <c r="T1023" s="381" cm="1">
        <f t="array" ref="T1023">IF(LEN(F1023)=0,2,IF(SUMPRODUCT(($F$19:$F$1518=F1023)*($C$19:$C$1518=C1023))&gt;1, 1, 0))</f>
        <v>2</v>
      </c>
      <c r="U1023" s="381">
        <f t="array" ref="U1023">IFERROR(1/SUMPRODUCT(($F$19:$F$1518=F1023)*($C$19:$C$1518=C1023)), IF(LEN(F1023)&gt;0, 1, ""))</f>
        <v>6.6755674232309744E-4</v>
      </c>
      <c r="V1023" s="382" t="str">
        <f>IF(H1023="","",VALUE(IFERROR(CHOOSE(MATCH(H1023,{0,1,2,3,4,5},0),2.5,3.5,4.5,5.5,6.5,7.5),"")))</f>
        <v/>
      </c>
      <c r="W1023" s="382" t="str">
        <f>IF(AND(I1023="YES",COUNTIFS(F$19:F1023,F1023,I$19:I1023,"YES")=1),1,"")</f>
        <v/>
      </c>
      <c r="Z1023" s="32"/>
    </row>
    <row r="1024" spans="1:26" x14ac:dyDescent="0.2">
      <c r="A1024" s="32" t="str">
        <f t="shared" si="30"/>
        <v xml:space="preserve"> UNIT </v>
      </c>
      <c r="B1024" s="130">
        <v>1006</v>
      </c>
      <c r="C1024" s="197"/>
      <c r="D1024" s="398"/>
      <c r="E1024" s="398"/>
      <c r="F1024" s="398"/>
      <c r="G1024" s="399"/>
      <c r="H1024" s="398"/>
      <c r="I1024" s="400"/>
      <c r="J1024" s="400"/>
      <c r="K1024" s="401"/>
      <c r="L1024" s="398"/>
      <c r="M1024" s="398"/>
      <c r="N1024" s="398"/>
      <c r="O1024" s="402"/>
      <c r="P1024" s="402"/>
      <c r="Q1024" s="171" t="str">
        <f>Calculator!M1008</f>
        <v/>
      </c>
      <c r="R1024" s="340" t="str">
        <f t="shared" si="31"/>
        <v/>
      </c>
      <c r="S1024" s="380" t="str" cm="1">
        <f t="array" ref="S1024">_xlfn.IFS(Q1024="YES",IF(G1024&lt;=Calculator!AS1008*97%,"",IF(G1024&gt;=Calculator!AS1008*97%,ROUNDUP(Calculator!AS1008*97%,0),ROUNDUP(Calculator!AS1008*97%,0))),Q1024="NO","",Q1024="NA","",Q1024="","")</f>
        <v/>
      </c>
      <c r="T1024" s="381" cm="1">
        <f t="array" ref="T1024">IF(LEN(F1024)=0,2,IF(SUMPRODUCT(($F$19:$F$1518=F1024)*($C$19:$C$1518=C1024))&gt;1, 1, 0))</f>
        <v>2</v>
      </c>
      <c r="U1024" s="381">
        <f t="array" ref="U1024">IFERROR(1/SUMPRODUCT(($F$19:$F$1518=F1024)*($C$19:$C$1518=C1024)), IF(LEN(F1024)&gt;0, 1, ""))</f>
        <v>6.6755674232309744E-4</v>
      </c>
      <c r="V1024" s="382" t="str">
        <f>IF(H1024="","",VALUE(IFERROR(CHOOSE(MATCH(H1024,{0,1,2,3,4,5},0),2.5,3.5,4.5,5.5,6.5,7.5),"")))</f>
        <v/>
      </c>
      <c r="W1024" s="382" t="str">
        <f>IF(AND(I1024="YES",COUNTIFS(F$19:F1024,F1024,I$19:I1024,"YES")=1),1,"")</f>
        <v/>
      </c>
      <c r="Z1024" s="32"/>
    </row>
    <row r="1025" spans="1:26" x14ac:dyDescent="0.2">
      <c r="A1025" s="32" t="str">
        <f t="shared" si="30"/>
        <v xml:space="preserve"> UNIT </v>
      </c>
      <c r="B1025" s="130">
        <v>1007</v>
      </c>
      <c r="C1025" s="197"/>
      <c r="D1025" s="398"/>
      <c r="E1025" s="398"/>
      <c r="F1025" s="398"/>
      <c r="G1025" s="399"/>
      <c r="H1025" s="398"/>
      <c r="I1025" s="400"/>
      <c r="J1025" s="400"/>
      <c r="K1025" s="401"/>
      <c r="L1025" s="398"/>
      <c r="M1025" s="398"/>
      <c r="N1025" s="398"/>
      <c r="O1025" s="402"/>
      <c r="P1025" s="402"/>
      <c r="Q1025" s="171" t="str">
        <f>Calculator!M1009</f>
        <v/>
      </c>
      <c r="R1025" s="340" t="str">
        <f t="shared" si="31"/>
        <v/>
      </c>
      <c r="S1025" s="380" t="str" cm="1">
        <f t="array" ref="S1025">_xlfn.IFS(Q1025="YES",IF(G1025&lt;=Calculator!AS1009*97%,"",IF(G1025&gt;=Calculator!AS1009*97%,ROUNDUP(Calculator!AS1009*97%,0),ROUNDUP(Calculator!AS1009*97%,0))),Q1025="NO","",Q1025="NA","",Q1025="","")</f>
        <v/>
      </c>
      <c r="T1025" s="381" cm="1">
        <f t="array" ref="T1025">IF(LEN(F1025)=0,2,IF(SUMPRODUCT(($F$19:$F$1518=F1025)*($C$19:$C$1518=C1025))&gt;1, 1, 0))</f>
        <v>2</v>
      </c>
      <c r="U1025" s="381">
        <f t="array" ref="U1025">IFERROR(1/SUMPRODUCT(($F$19:$F$1518=F1025)*($C$19:$C$1518=C1025)), IF(LEN(F1025)&gt;0, 1, ""))</f>
        <v>6.6755674232309744E-4</v>
      </c>
      <c r="V1025" s="382" t="str">
        <f>IF(H1025="","",VALUE(IFERROR(CHOOSE(MATCH(H1025,{0,1,2,3,4,5},0),2.5,3.5,4.5,5.5,6.5,7.5),"")))</f>
        <v/>
      </c>
      <c r="W1025" s="382" t="str">
        <f>IF(AND(I1025="YES",COUNTIFS(F$19:F1025,F1025,I$19:I1025,"YES")=1),1,"")</f>
        <v/>
      </c>
      <c r="Z1025" s="32"/>
    </row>
    <row r="1026" spans="1:26" x14ac:dyDescent="0.2">
      <c r="A1026" s="32" t="str">
        <f t="shared" si="30"/>
        <v xml:space="preserve"> UNIT </v>
      </c>
      <c r="B1026" s="130">
        <v>1008</v>
      </c>
      <c r="C1026" s="197"/>
      <c r="D1026" s="398"/>
      <c r="E1026" s="398"/>
      <c r="F1026" s="398"/>
      <c r="G1026" s="399"/>
      <c r="H1026" s="398"/>
      <c r="I1026" s="400"/>
      <c r="J1026" s="400"/>
      <c r="K1026" s="401"/>
      <c r="L1026" s="398"/>
      <c r="M1026" s="398"/>
      <c r="N1026" s="398"/>
      <c r="O1026" s="402"/>
      <c r="P1026" s="402"/>
      <c r="Q1026" s="171" t="str">
        <f>Calculator!M1010</f>
        <v/>
      </c>
      <c r="R1026" s="340" t="str">
        <f t="shared" si="31"/>
        <v/>
      </c>
      <c r="S1026" s="380" t="str" cm="1">
        <f t="array" ref="S1026">_xlfn.IFS(Q1026="YES",IF(G1026&lt;=Calculator!AS1010*97%,"",IF(G1026&gt;=Calculator!AS1010*97%,ROUNDUP(Calculator!AS1010*97%,0),ROUNDUP(Calculator!AS1010*97%,0))),Q1026="NO","",Q1026="NA","",Q1026="","")</f>
        <v/>
      </c>
      <c r="T1026" s="381" cm="1">
        <f t="array" ref="T1026">IF(LEN(F1026)=0,2,IF(SUMPRODUCT(($F$19:$F$1518=F1026)*($C$19:$C$1518=C1026))&gt;1, 1, 0))</f>
        <v>2</v>
      </c>
      <c r="U1026" s="381">
        <f t="array" ref="U1026">IFERROR(1/SUMPRODUCT(($F$19:$F$1518=F1026)*($C$19:$C$1518=C1026)), IF(LEN(F1026)&gt;0, 1, ""))</f>
        <v>6.6755674232309744E-4</v>
      </c>
      <c r="V1026" s="382" t="str">
        <f>IF(H1026="","",VALUE(IFERROR(CHOOSE(MATCH(H1026,{0,1,2,3,4,5},0),2.5,3.5,4.5,5.5,6.5,7.5),"")))</f>
        <v/>
      </c>
      <c r="W1026" s="382" t="str">
        <f>IF(AND(I1026="YES",COUNTIFS(F$19:F1026,F1026,I$19:I1026,"YES")=1),1,"")</f>
        <v/>
      </c>
      <c r="Z1026" s="32"/>
    </row>
    <row r="1027" spans="1:26" x14ac:dyDescent="0.2">
      <c r="A1027" s="32" t="str">
        <f t="shared" si="30"/>
        <v xml:space="preserve"> UNIT </v>
      </c>
      <c r="B1027" s="130">
        <v>1009</v>
      </c>
      <c r="C1027" s="197"/>
      <c r="D1027" s="398"/>
      <c r="E1027" s="398"/>
      <c r="F1027" s="398"/>
      <c r="G1027" s="399"/>
      <c r="H1027" s="398"/>
      <c r="I1027" s="400"/>
      <c r="J1027" s="400"/>
      <c r="K1027" s="401"/>
      <c r="L1027" s="398"/>
      <c r="M1027" s="398"/>
      <c r="N1027" s="398"/>
      <c r="O1027" s="402"/>
      <c r="P1027" s="402"/>
      <c r="Q1027" s="171" t="str">
        <f>Calculator!M1011</f>
        <v/>
      </c>
      <c r="R1027" s="340" t="str">
        <f t="shared" si="31"/>
        <v/>
      </c>
      <c r="S1027" s="380" t="str" cm="1">
        <f t="array" ref="S1027">_xlfn.IFS(Q1027="YES",IF(G1027&lt;=Calculator!AS1011*97%,"",IF(G1027&gt;=Calculator!AS1011*97%,ROUNDUP(Calculator!AS1011*97%,0),ROUNDUP(Calculator!AS1011*97%,0))),Q1027="NO","",Q1027="NA","",Q1027="","")</f>
        <v/>
      </c>
      <c r="T1027" s="381" cm="1">
        <f t="array" ref="T1027">IF(LEN(F1027)=0,2,IF(SUMPRODUCT(($F$19:$F$1518=F1027)*($C$19:$C$1518=C1027))&gt;1, 1, 0))</f>
        <v>2</v>
      </c>
      <c r="U1027" s="381">
        <f t="array" ref="U1027">IFERROR(1/SUMPRODUCT(($F$19:$F$1518=F1027)*($C$19:$C$1518=C1027)), IF(LEN(F1027)&gt;0, 1, ""))</f>
        <v>6.6755674232309744E-4</v>
      </c>
      <c r="V1027" s="382" t="str">
        <f>IF(H1027="","",VALUE(IFERROR(CHOOSE(MATCH(H1027,{0,1,2,3,4,5},0),2.5,3.5,4.5,5.5,6.5,7.5),"")))</f>
        <v/>
      </c>
      <c r="W1027" s="382" t="str">
        <f>IF(AND(I1027="YES",COUNTIFS(F$19:F1027,F1027,I$19:I1027,"YES")=1),1,"")</f>
        <v/>
      </c>
      <c r="Z1027" s="32"/>
    </row>
    <row r="1028" spans="1:26" x14ac:dyDescent="0.2">
      <c r="A1028" s="32" t="str">
        <f t="shared" si="30"/>
        <v xml:space="preserve"> UNIT </v>
      </c>
      <c r="B1028" s="130">
        <v>1010</v>
      </c>
      <c r="C1028" s="197"/>
      <c r="D1028" s="398"/>
      <c r="E1028" s="398"/>
      <c r="F1028" s="398"/>
      <c r="G1028" s="399"/>
      <c r="H1028" s="398"/>
      <c r="I1028" s="400"/>
      <c r="J1028" s="400"/>
      <c r="K1028" s="401"/>
      <c r="L1028" s="398"/>
      <c r="M1028" s="398"/>
      <c r="N1028" s="398"/>
      <c r="O1028" s="402"/>
      <c r="P1028" s="402"/>
      <c r="Q1028" s="171" t="str">
        <f>Calculator!M1012</f>
        <v/>
      </c>
      <c r="R1028" s="340" t="str">
        <f t="shared" si="31"/>
        <v/>
      </c>
      <c r="S1028" s="380" t="str" cm="1">
        <f t="array" ref="S1028">_xlfn.IFS(Q1028="YES",IF(G1028&lt;=Calculator!AS1012*97%,"",IF(G1028&gt;=Calculator!AS1012*97%,ROUNDUP(Calculator!AS1012*97%,0),ROUNDUP(Calculator!AS1012*97%,0))),Q1028="NO","",Q1028="NA","",Q1028="","")</f>
        <v/>
      </c>
      <c r="T1028" s="381" cm="1">
        <f t="array" ref="T1028">IF(LEN(F1028)=0,2,IF(SUMPRODUCT(($F$19:$F$1518=F1028)*($C$19:$C$1518=C1028))&gt;1, 1, 0))</f>
        <v>2</v>
      </c>
      <c r="U1028" s="381">
        <f t="array" ref="U1028">IFERROR(1/SUMPRODUCT(($F$19:$F$1518=F1028)*($C$19:$C$1518=C1028)), IF(LEN(F1028)&gt;0, 1, ""))</f>
        <v>6.6755674232309744E-4</v>
      </c>
      <c r="V1028" s="382" t="str">
        <f>IF(H1028="","",VALUE(IFERROR(CHOOSE(MATCH(H1028,{0,1,2,3,4,5},0),2.5,3.5,4.5,5.5,6.5,7.5),"")))</f>
        <v/>
      </c>
      <c r="W1028" s="382" t="str">
        <f>IF(AND(I1028="YES",COUNTIFS(F$19:F1028,F1028,I$19:I1028,"YES")=1),1,"")</f>
        <v/>
      </c>
      <c r="Z1028" s="32"/>
    </row>
    <row r="1029" spans="1:26" x14ac:dyDescent="0.2">
      <c r="A1029" s="32" t="str">
        <f t="shared" si="30"/>
        <v xml:space="preserve"> UNIT </v>
      </c>
      <c r="B1029" s="130">
        <v>1011</v>
      </c>
      <c r="C1029" s="197"/>
      <c r="D1029" s="398"/>
      <c r="E1029" s="398"/>
      <c r="F1029" s="398"/>
      <c r="G1029" s="399"/>
      <c r="H1029" s="398"/>
      <c r="I1029" s="400"/>
      <c r="J1029" s="400"/>
      <c r="K1029" s="401"/>
      <c r="L1029" s="398"/>
      <c r="M1029" s="398"/>
      <c r="N1029" s="398"/>
      <c r="O1029" s="402"/>
      <c r="P1029" s="402"/>
      <c r="Q1029" s="171" t="str">
        <f>Calculator!M1013</f>
        <v/>
      </c>
      <c r="R1029" s="340" t="str">
        <f t="shared" si="31"/>
        <v/>
      </c>
      <c r="S1029" s="380" t="str" cm="1">
        <f t="array" ref="S1029">_xlfn.IFS(Q1029="YES",IF(G1029&lt;=Calculator!AS1013*97%,"",IF(G1029&gt;=Calculator!AS1013*97%,ROUNDUP(Calculator!AS1013*97%,0),ROUNDUP(Calculator!AS1013*97%,0))),Q1029="NO","",Q1029="NA","",Q1029="","")</f>
        <v/>
      </c>
      <c r="T1029" s="381" cm="1">
        <f t="array" ref="T1029">IF(LEN(F1029)=0,2,IF(SUMPRODUCT(($F$19:$F$1518=F1029)*($C$19:$C$1518=C1029))&gt;1, 1, 0))</f>
        <v>2</v>
      </c>
      <c r="U1029" s="381">
        <f t="array" ref="U1029">IFERROR(1/SUMPRODUCT(($F$19:$F$1518=F1029)*($C$19:$C$1518=C1029)), IF(LEN(F1029)&gt;0, 1, ""))</f>
        <v>6.6755674232309744E-4</v>
      </c>
      <c r="V1029" s="382" t="str">
        <f>IF(H1029="","",VALUE(IFERROR(CHOOSE(MATCH(H1029,{0,1,2,3,4,5},0),2.5,3.5,4.5,5.5,6.5,7.5),"")))</f>
        <v/>
      </c>
      <c r="W1029" s="382" t="str">
        <f>IF(AND(I1029="YES",COUNTIFS(F$19:F1029,F1029,I$19:I1029,"YES")=1),1,"")</f>
        <v/>
      </c>
      <c r="Z1029" s="32"/>
    </row>
    <row r="1030" spans="1:26" x14ac:dyDescent="0.2">
      <c r="A1030" s="32" t="str">
        <f t="shared" si="30"/>
        <v xml:space="preserve"> UNIT </v>
      </c>
      <c r="B1030" s="130">
        <v>1012</v>
      </c>
      <c r="C1030" s="197"/>
      <c r="D1030" s="398"/>
      <c r="E1030" s="398"/>
      <c r="F1030" s="398"/>
      <c r="G1030" s="399"/>
      <c r="H1030" s="398"/>
      <c r="I1030" s="400"/>
      <c r="J1030" s="400"/>
      <c r="K1030" s="401"/>
      <c r="L1030" s="398"/>
      <c r="M1030" s="398"/>
      <c r="N1030" s="398"/>
      <c r="O1030" s="402"/>
      <c r="P1030" s="402"/>
      <c r="Q1030" s="171" t="str">
        <f>Calculator!M1014</f>
        <v/>
      </c>
      <c r="R1030" s="340" t="str">
        <f t="shared" si="31"/>
        <v/>
      </c>
      <c r="S1030" s="380" t="str" cm="1">
        <f t="array" ref="S1030">_xlfn.IFS(Q1030="YES",IF(G1030&lt;=Calculator!AS1014*97%,"",IF(G1030&gt;=Calculator!AS1014*97%,ROUNDUP(Calculator!AS1014*97%,0),ROUNDUP(Calculator!AS1014*97%,0))),Q1030="NO","",Q1030="NA","",Q1030="","")</f>
        <v/>
      </c>
      <c r="T1030" s="381" cm="1">
        <f t="array" ref="T1030">IF(LEN(F1030)=0,2,IF(SUMPRODUCT(($F$19:$F$1518=F1030)*($C$19:$C$1518=C1030))&gt;1, 1, 0))</f>
        <v>2</v>
      </c>
      <c r="U1030" s="381">
        <f t="array" ref="U1030">IFERROR(1/SUMPRODUCT(($F$19:$F$1518=F1030)*($C$19:$C$1518=C1030)), IF(LEN(F1030)&gt;0, 1, ""))</f>
        <v>6.6755674232309744E-4</v>
      </c>
      <c r="V1030" s="382" t="str">
        <f>IF(H1030="","",VALUE(IFERROR(CHOOSE(MATCH(H1030,{0,1,2,3,4,5},0),2.5,3.5,4.5,5.5,6.5,7.5),"")))</f>
        <v/>
      </c>
      <c r="W1030" s="382" t="str">
        <f>IF(AND(I1030="YES",COUNTIFS(F$19:F1030,F1030,I$19:I1030,"YES")=1),1,"")</f>
        <v/>
      </c>
      <c r="Z1030" s="32"/>
    </row>
    <row r="1031" spans="1:26" x14ac:dyDescent="0.2">
      <c r="A1031" s="32" t="str">
        <f t="shared" si="30"/>
        <v xml:space="preserve"> UNIT </v>
      </c>
      <c r="B1031" s="130">
        <v>1013</v>
      </c>
      <c r="C1031" s="197"/>
      <c r="D1031" s="398"/>
      <c r="E1031" s="398"/>
      <c r="F1031" s="398"/>
      <c r="G1031" s="399"/>
      <c r="H1031" s="398"/>
      <c r="I1031" s="400"/>
      <c r="J1031" s="400"/>
      <c r="K1031" s="401"/>
      <c r="L1031" s="398"/>
      <c r="M1031" s="398"/>
      <c r="N1031" s="398"/>
      <c r="O1031" s="402"/>
      <c r="P1031" s="402"/>
      <c r="Q1031" s="171" t="str">
        <f>Calculator!M1015</f>
        <v/>
      </c>
      <c r="R1031" s="340" t="str">
        <f t="shared" si="31"/>
        <v/>
      </c>
      <c r="S1031" s="380" t="str" cm="1">
        <f t="array" ref="S1031">_xlfn.IFS(Q1031="YES",IF(G1031&lt;=Calculator!AS1015*97%,"",IF(G1031&gt;=Calculator!AS1015*97%,ROUNDUP(Calculator!AS1015*97%,0),ROUNDUP(Calculator!AS1015*97%,0))),Q1031="NO","",Q1031="NA","",Q1031="","")</f>
        <v/>
      </c>
      <c r="T1031" s="381" cm="1">
        <f t="array" ref="T1031">IF(LEN(F1031)=0,2,IF(SUMPRODUCT(($F$19:$F$1518=F1031)*($C$19:$C$1518=C1031))&gt;1, 1, 0))</f>
        <v>2</v>
      </c>
      <c r="U1031" s="381">
        <f t="array" ref="U1031">IFERROR(1/SUMPRODUCT(($F$19:$F$1518=F1031)*($C$19:$C$1518=C1031)), IF(LEN(F1031)&gt;0, 1, ""))</f>
        <v>6.6755674232309744E-4</v>
      </c>
      <c r="V1031" s="382" t="str">
        <f>IF(H1031="","",VALUE(IFERROR(CHOOSE(MATCH(H1031,{0,1,2,3,4,5},0),2.5,3.5,4.5,5.5,6.5,7.5),"")))</f>
        <v/>
      </c>
      <c r="W1031" s="382" t="str">
        <f>IF(AND(I1031="YES",COUNTIFS(F$19:F1031,F1031,I$19:I1031,"YES")=1),1,"")</f>
        <v/>
      </c>
      <c r="Z1031" s="32"/>
    </row>
    <row r="1032" spans="1:26" x14ac:dyDescent="0.2">
      <c r="A1032" s="32" t="str">
        <f t="shared" si="30"/>
        <v xml:space="preserve"> UNIT </v>
      </c>
      <c r="B1032" s="130">
        <v>1014</v>
      </c>
      <c r="C1032" s="197"/>
      <c r="D1032" s="398"/>
      <c r="E1032" s="398"/>
      <c r="F1032" s="398"/>
      <c r="G1032" s="399"/>
      <c r="H1032" s="398"/>
      <c r="I1032" s="400"/>
      <c r="J1032" s="400"/>
      <c r="K1032" s="401"/>
      <c r="L1032" s="398"/>
      <c r="M1032" s="398"/>
      <c r="N1032" s="398"/>
      <c r="O1032" s="402"/>
      <c r="P1032" s="402"/>
      <c r="Q1032" s="171" t="str">
        <f>Calculator!M1016</f>
        <v/>
      </c>
      <c r="R1032" s="340" t="str">
        <f t="shared" si="31"/>
        <v/>
      </c>
      <c r="S1032" s="380" t="str" cm="1">
        <f t="array" ref="S1032">_xlfn.IFS(Q1032="YES",IF(G1032&lt;=Calculator!AS1016*97%,"",IF(G1032&gt;=Calculator!AS1016*97%,ROUNDUP(Calculator!AS1016*97%,0),ROUNDUP(Calculator!AS1016*97%,0))),Q1032="NO","",Q1032="NA","",Q1032="","")</f>
        <v/>
      </c>
      <c r="T1032" s="381" cm="1">
        <f t="array" ref="T1032">IF(LEN(F1032)=0,2,IF(SUMPRODUCT(($F$19:$F$1518=F1032)*($C$19:$C$1518=C1032))&gt;1, 1, 0))</f>
        <v>2</v>
      </c>
      <c r="U1032" s="381">
        <f t="array" ref="U1032">IFERROR(1/SUMPRODUCT(($F$19:$F$1518=F1032)*($C$19:$C$1518=C1032)), IF(LEN(F1032)&gt;0, 1, ""))</f>
        <v>6.6755674232309744E-4</v>
      </c>
      <c r="V1032" s="382" t="str">
        <f>IF(H1032="","",VALUE(IFERROR(CHOOSE(MATCH(H1032,{0,1,2,3,4,5},0),2.5,3.5,4.5,5.5,6.5,7.5),"")))</f>
        <v/>
      </c>
      <c r="W1032" s="382" t="str">
        <f>IF(AND(I1032="YES",COUNTIFS(F$19:F1032,F1032,I$19:I1032,"YES")=1),1,"")</f>
        <v/>
      </c>
      <c r="Z1032" s="32"/>
    </row>
    <row r="1033" spans="1:26" x14ac:dyDescent="0.2">
      <c r="A1033" s="32" t="str">
        <f t="shared" si="30"/>
        <v xml:space="preserve"> UNIT </v>
      </c>
      <c r="B1033" s="130">
        <v>1015</v>
      </c>
      <c r="C1033" s="197"/>
      <c r="D1033" s="398"/>
      <c r="E1033" s="398"/>
      <c r="F1033" s="398"/>
      <c r="G1033" s="399"/>
      <c r="H1033" s="398"/>
      <c r="I1033" s="400"/>
      <c r="J1033" s="400"/>
      <c r="K1033" s="401"/>
      <c r="L1033" s="398"/>
      <c r="M1033" s="398"/>
      <c r="N1033" s="398"/>
      <c r="O1033" s="402"/>
      <c r="P1033" s="402"/>
      <c r="Q1033" s="171" t="str">
        <f>Calculator!M1017</f>
        <v/>
      </c>
      <c r="R1033" s="340" t="str">
        <f t="shared" si="31"/>
        <v/>
      </c>
      <c r="S1033" s="380" t="str" cm="1">
        <f t="array" ref="S1033">_xlfn.IFS(Q1033="YES",IF(G1033&lt;=Calculator!AS1017*97%,"",IF(G1033&gt;=Calculator!AS1017*97%,ROUNDUP(Calculator!AS1017*97%,0),ROUNDUP(Calculator!AS1017*97%,0))),Q1033="NO","",Q1033="NA","",Q1033="","")</f>
        <v/>
      </c>
      <c r="T1033" s="381" cm="1">
        <f t="array" ref="T1033">IF(LEN(F1033)=0,2,IF(SUMPRODUCT(($F$19:$F$1518=F1033)*($C$19:$C$1518=C1033))&gt;1, 1, 0))</f>
        <v>2</v>
      </c>
      <c r="U1033" s="381">
        <f t="array" ref="U1033">IFERROR(1/SUMPRODUCT(($F$19:$F$1518=F1033)*($C$19:$C$1518=C1033)), IF(LEN(F1033)&gt;0, 1, ""))</f>
        <v>6.6755674232309744E-4</v>
      </c>
      <c r="V1033" s="382" t="str">
        <f>IF(H1033="","",VALUE(IFERROR(CHOOSE(MATCH(H1033,{0,1,2,3,4,5},0),2.5,3.5,4.5,5.5,6.5,7.5),"")))</f>
        <v/>
      </c>
      <c r="W1033" s="382" t="str">
        <f>IF(AND(I1033="YES",COUNTIFS(F$19:F1033,F1033,I$19:I1033,"YES")=1),1,"")</f>
        <v/>
      </c>
      <c r="Z1033" s="32"/>
    </row>
    <row r="1034" spans="1:26" x14ac:dyDescent="0.2">
      <c r="A1034" s="32" t="str">
        <f t="shared" si="30"/>
        <v xml:space="preserve"> UNIT </v>
      </c>
      <c r="B1034" s="130">
        <v>1016</v>
      </c>
      <c r="C1034" s="197"/>
      <c r="D1034" s="398"/>
      <c r="E1034" s="398"/>
      <c r="F1034" s="398"/>
      <c r="G1034" s="399"/>
      <c r="H1034" s="398"/>
      <c r="I1034" s="400"/>
      <c r="J1034" s="400"/>
      <c r="K1034" s="401"/>
      <c r="L1034" s="398"/>
      <c r="M1034" s="398"/>
      <c r="N1034" s="398"/>
      <c r="O1034" s="402"/>
      <c r="P1034" s="402"/>
      <c r="Q1034" s="171" t="str">
        <f>Calculator!M1018</f>
        <v/>
      </c>
      <c r="R1034" s="340" t="str">
        <f t="shared" si="31"/>
        <v/>
      </c>
      <c r="S1034" s="380" t="str" cm="1">
        <f t="array" ref="S1034">_xlfn.IFS(Q1034="YES",IF(G1034&lt;=Calculator!AS1018*97%,"",IF(G1034&gt;=Calculator!AS1018*97%,ROUNDUP(Calculator!AS1018*97%,0),ROUNDUP(Calculator!AS1018*97%,0))),Q1034="NO","",Q1034="NA","",Q1034="","")</f>
        <v/>
      </c>
      <c r="T1034" s="381" cm="1">
        <f t="array" ref="T1034">IF(LEN(F1034)=0,2,IF(SUMPRODUCT(($F$19:$F$1518=F1034)*($C$19:$C$1518=C1034))&gt;1, 1, 0))</f>
        <v>2</v>
      </c>
      <c r="U1034" s="381">
        <f t="array" ref="U1034">IFERROR(1/SUMPRODUCT(($F$19:$F$1518=F1034)*($C$19:$C$1518=C1034)), IF(LEN(F1034)&gt;0, 1, ""))</f>
        <v>6.6755674232309744E-4</v>
      </c>
      <c r="V1034" s="382" t="str">
        <f>IF(H1034="","",VALUE(IFERROR(CHOOSE(MATCH(H1034,{0,1,2,3,4,5},0),2.5,3.5,4.5,5.5,6.5,7.5),"")))</f>
        <v/>
      </c>
      <c r="W1034" s="382" t="str">
        <f>IF(AND(I1034="YES",COUNTIFS(F$19:F1034,F1034,I$19:I1034,"YES")=1),1,"")</f>
        <v/>
      </c>
      <c r="Z1034" s="32"/>
    </row>
    <row r="1035" spans="1:26" x14ac:dyDescent="0.2">
      <c r="A1035" s="32" t="str">
        <f t="shared" si="30"/>
        <v xml:space="preserve"> UNIT </v>
      </c>
      <c r="B1035" s="130">
        <v>1017</v>
      </c>
      <c r="C1035" s="197"/>
      <c r="D1035" s="398"/>
      <c r="E1035" s="398"/>
      <c r="F1035" s="398"/>
      <c r="G1035" s="399"/>
      <c r="H1035" s="398"/>
      <c r="I1035" s="400"/>
      <c r="J1035" s="400"/>
      <c r="K1035" s="401"/>
      <c r="L1035" s="398"/>
      <c r="M1035" s="398"/>
      <c r="N1035" s="398"/>
      <c r="O1035" s="402"/>
      <c r="P1035" s="402"/>
      <c r="Q1035" s="171" t="str">
        <f>Calculator!M1019</f>
        <v/>
      </c>
      <c r="R1035" s="340" t="str">
        <f t="shared" si="31"/>
        <v/>
      </c>
      <c r="S1035" s="380" t="str" cm="1">
        <f t="array" ref="S1035">_xlfn.IFS(Q1035="YES",IF(G1035&lt;=Calculator!AS1019*97%,"",IF(G1035&gt;=Calculator!AS1019*97%,ROUNDUP(Calculator!AS1019*97%,0),ROUNDUP(Calculator!AS1019*97%,0))),Q1035="NO","",Q1035="NA","",Q1035="","")</f>
        <v/>
      </c>
      <c r="T1035" s="381" cm="1">
        <f t="array" ref="T1035">IF(LEN(F1035)=0,2,IF(SUMPRODUCT(($F$19:$F$1518=F1035)*($C$19:$C$1518=C1035))&gt;1, 1, 0))</f>
        <v>2</v>
      </c>
      <c r="U1035" s="381">
        <f t="array" ref="U1035">IFERROR(1/SUMPRODUCT(($F$19:$F$1518=F1035)*($C$19:$C$1518=C1035)), IF(LEN(F1035)&gt;0, 1, ""))</f>
        <v>6.6755674232309744E-4</v>
      </c>
      <c r="V1035" s="382" t="str">
        <f>IF(H1035="","",VALUE(IFERROR(CHOOSE(MATCH(H1035,{0,1,2,3,4,5},0),2.5,3.5,4.5,5.5,6.5,7.5),"")))</f>
        <v/>
      </c>
      <c r="W1035" s="382" t="str">
        <f>IF(AND(I1035="YES",COUNTIFS(F$19:F1035,F1035,I$19:I1035,"YES")=1),1,"")</f>
        <v/>
      </c>
      <c r="Z1035" s="32"/>
    </row>
    <row r="1036" spans="1:26" x14ac:dyDescent="0.2">
      <c r="A1036" s="32" t="str">
        <f t="shared" si="30"/>
        <v xml:space="preserve"> UNIT </v>
      </c>
      <c r="B1036" s="130">
        <v>1018</v>
      </c>
      <c r="C1036" s="197"/>
      <c r="D1036" s="398"/>
      <c r="E1036" s="398"/>
      <c r="F1036" s="398"/>
      <c r="G1036" s="399"/>
      <c r="H1036" s="398"/>
      <c r="I1036" s="400"/>
      <c r="J1036" s="400"/>
      <c r="K1036" s="401"/>
      <c r="L1036" s="398"/>
      <c r="M1036" s="398"/>
      <c r="N1036" s="398"/>
      <c r="O1036" s="402"/>
      <c r="P1036" s="402"/>
      <c r="Q1036" s="171" t="str">
        <f>Calculator!M1020</f>
        <v/>
      </c>
      <c r="R1036" s="340" t="str">
        <f t="shared" si="31"/>
        <v/>
      </c>
      <c r="S1036" s="380" t="str" cm="1">
        <f t="array" ref="S1036">_xlfn.IFS(Q1036="YES",IF(G1036&lt;=Calculator!AS1020*97%,"",IF(G1036&gt;=Calculator!AS1020*97%,ROUNDUP(Calculator!AS1020*97%,0),ROUNDUP(Calculator!AS1020*97%,0))),Q1036="NO","",Q1036="NA","",Q1036="","")</f>
        <v/>
      </c>
      <c r="T1036" s="381" cm="1">
        <f t="array" ref="T1036">IF(LEN(F1036)=0,2,IF(SUMPRODUCT(($F$19:$F$1518=F1036)*($C$19:$C$1518=C1036))&gt;1, 1, 0))</f>
        <v>2</v>
      </c>
      <c r="U1036" s="381">
        <f t="array" ref="U1036">IFERROR(1/SUMPRODUCT(($F$19:$F$1518=F1036)*($C$19:$C$1518=C1036)), IF(LEN(F1036)&gt;0, 1, ""))</f>
        <v>6.6755674232309744E-4</v>
      </c>
      <c r="V1036" s="382" t="str">
        <f>IF(H1036="","",VALUE(IFERROR(CHOOSE(MATCH(H1036,{0,1,2,3,4,5},0),2.5,3.5,4.5,5.5,6.5,7.5),"")))</f>
        <v/>
      </c>
      <c r="W1036" s="382" t="str">
        <f>IF(AND(I1036="YES",COUNTIFS(F$19:F1036,F1036,I$19:I1036,"YES")=1),1,"")</f>
        <v/>
      </c>
      <c r="Z1036" s="32"/>
    </row>
    <row r="1037" spans="1:26" x14ac:dyDescent="0.2">
      <c r="A1037" s="32" t="str">
        <f t="shared" si="30"/>
        <v xml:space="preserve"> UNIT </v>
      </c>
      <c r="B1037" s="130">
        <v>1019</v>
      </c>
      <c r="C1037" s="197"/>
      <c r="D1037" s="398"/>
      <c r="E1037" s="398"/>
      <c r="F1037" s="398"/>
      <c r="G1037" s="399"/>
      <c r="H1037" s="398"/>
      <c r="I1037" s="400"/>
      <c r="J1037" s="400"/>
      <c r="K1037" s="401"/>
      <c r="L1037" s="398"/>
      <c r="M1037" s="398"/>
      <c r="N1037" s="398"/>
      <c r="O1037" s="402"/>
      <c r="P1037" s="402"/>
      <c r="Q1037" s="171" t="str">
        <f>Calculator!M1021</f>
        <v/>
      </c>
      <c r="R1037" s="340" t="str">
        <f t="shared" si="31"/>
        <v/>
      </c>
      <c r="S1037" s="380" t="str" cm="1">
        <f t="array" ref="S1037">_xlfn.IFS(Q1037="YES",IF(G1037&lt;=Calculator!AS1021*97%,"",IF(G1037&gt;=Calculator!AS1021*97%,ROUNDUP(Calculator!AS1021*97%,0),ROUNDUP(Calculator!AS1021*97%,0))),Q1037="NO","",Q1037="NA","",Q1037="","")</f>
        <v/>
      </c>
      <c r="T1037" s="381" cm="1">
        <f t="array" ref="T1037">IF(LEN(F1037)=0,2,IF(SUMPRODUCT(($F$19:$F$1518=F1037)*($C$19:$C$1518=C1037))&gt;1, 1, 0))</f>
        <v>2</v>
      </c>
      <c r="U1037" s="381">
        <f t="array" ref="U1037">IFERROR(1/SUMPRODUCT(($F$19:$F$1518=F1037)*($C$19:$C$1518=C1037)), IF(LEN(F1037)&gt;0, 1, ""))</f>
        <v>6.6755674232309744E-4</v>
      </c>
      <c r="V1037" s="382" t="str">
        <f>IF(H1037="","",VALUE(IFERROR(CHOOSE(MATCH(H1037,{0,1,2,3,4,5},0),2.5,3.5,4.5,5.5,6.5,7.5),"")))</f>
        <v/>
      </c>
      <c r="W1037" s="382" t="str">
        <f>IF(AND(I1037="YES",COUNTIFS(F$19:F1037,F1037,I$19:I1037,"YES")=1),1,"")</f>
        <v/>
      </c>
      <c r="Z1037" s="32"/>
    </row>
    <row r="1038" spans="1:26" x14ac:dyDescent="0.2">
      <c r="A1038" s="32" t="str">
        <f t="shared" si="30"/>
        <v xml:space="preserve"> UNIT </v>
      </c>
      <c r="B1038" s="130">
        <v>1020</v>
      </c>
      <c r="C1038" s="197"/>
      <c r="D1038" s="398"/>
      <c r="E1038" s="398"/>
      <c r="F1038" s="398"/>
      <c r="G1038" s="399"/>
      <c r="H1038" s="398"/>
      <c r="I1038" s="400"/>
      <c r="J1038" s="400"/>
      <c r="K1038" s="401"/>
      <c r="L1038" s="398"/>
      <c r="M1038" s="398"/>
      <c r="N1038" s="398"/>
      <c r="O1038" s="402"/>
      <c r="P1038" s="402"/>
      <c r="Q1038" s="171" t="str">
        <f>Calculator!M1022</f>
        <v/>
      </c>
      <c r="R1038" s="340" t="str">
        <f t="shared" si="31"/>
        <v/>
      </c>
      <c r="S1038" s="380" t="str" cm="1">
        <f t="array" ref="S1038">_xlfn.IFS(Q1038="YES",IF(G1038&lt;=Calculator!AS1022*97%,"",IF(G1038&gt;=Calculator!AS1022*97%,ROUNDUP(Calculator!AS1022*97%,0),ROUNDUP(Calculator!AS1022*97%,0))),Q1038="NO","",Q1038="NA","",Q1038="","")</f>
        <v/>
      </c>
      <c r="T1038" s="381" cm="1">
        <f t="array" ref="T1038">IF(LEN(F1038)=0,2,IF(SUMPRODUCT(($F$19:$F$1518=F1038)*($C$19:$C$1518=C1038))&gt;1, 1, 0))</f>
        <v>2</v>
      </c>
      <c r="U1038" s="381">
        <f t="array" ref="U1038">IFERROR(1/SUMPRODUCT(($F$19:$F$1518=F1038)*($C$19:$C$1518=C1038)), IF(LEN(F1038)&gt;0, 1, ""))</f>
        <v>6.6755674232309744E-4</v>
      </c>
      <c r="V1038" s="382" t="str">
        <f>IF(H1038="","",VALUE(IFERROR(CHOOSE(MATCH(H1038,{0,1,2,3,4,5},0),2.5,3.5,4.5,5.5,6.5,7.5),"")))</f>
        <v/>
      </c>
      <c r="W1038" s="382" t="str">
        <f>IF(AND(I1038="YES",COUNTIFS(F$19:F1038,F1038,I$19:I1038,"YES")=1),1,"")</f>
        <v/>
      </c>
      <c r="Z1038" s="32"/>
    </row>
    <row r="1039" spans="1:26" x14ac:dyDescent="0.2">
      <c r="A1039" s="32" t="str">
        <f t="shared" si="30"/>
        <v xml:space="preserve"> UNIT </v>
      </c>
      <c r="B1039" s="130">
        <v>1021</v>
      </c>
      <c r="C1039" s="197"/>
      <c r="D1039" s="398"/>
      <c r="E1039" s="398"/>
      <c r="F1039" s="398"/>
      <c r="G1039" s="399"/>
      <c r="H1039" s="398"/>
      <c r="I1039" s="400"/>
      <c r="J1039" s="400"/>
      <c r="K1039" s="401"/>
      <c r="L1039" s="398"/>
      <c r="M1039" s="398"/>
      <c r="N1039" s="398"/>
      <c r="O1039" s="402"/>
      <c r="P1039" s="402"/>
      <c r="Q1039" s="171" t="str">
        <f>Calculator!M1023</f>
        <v/>
      </c>
      <c r="R1039" s="340" t="str">
        <f t="shared" si="31"/>
        <v/>
      </c>
      <c r="S1039" s="380" t="str" cm="1">
        <f t="array" ref="S1039">_xlfn.IFS(Q1039="YES",IF(G1039&lt;=Calculator!AS1023*97%,"",IF(G1039&gt;=Calculator!AS1023*97%,ROUNDUP(Calculator!AS1023*97%,0),ROUNDUP(Calculator!AS1023*97%,0))),Q1039="NO","",Q1039="NA","",Q1039="","")</f>
        <v/>
      </c>
      <c r="T1039" s="381" cm="1">
        <f t="array" ref="T1039">IF(LEN(F1039)=0,2,IF(SUMPRODUCT(($F$19:$F$1518=F1039)*($C$19:$C$1518=C1039))&gt;1, 1, 0))</f>
        <v>2</v>
      </c>
      <c r="U1039" s="381">
        <f t="array" ref="U1039">IFERROR(1/SUMPRODUCT(($F$19:$F$1518=F1039)*($C$19:$C$1518=C1039)), IF(LEN(F1039)&gt;0, 1, ""))</f>
        <v>6.6755674232309744E-4</v>
      </c>
      <c r="V1039" s="382" t="str">
        <f>IF(H1039="","",VALUE(IFERROR(CHOOSE(MATCH(H1039,{0,1,2,3,4,5},0),2.5,3.5,4.5,5.5,6.5,7.5),"")))</f>
        <v/>
      </c>
      <c r="W1039" s="382" t="str">
        <f>IF(AND(I1039="YES",COUNTIFS(F$19:F1039,F1039,I$19:I1039,"YES")=1),1,"")</f>
        <v/>
      </c>
      <c r="Z1039" s="32"/>
    </row>
    <row r="1040" spans="1:26" x14ac:dyDescent="0.2">
      <c r="A1040" s="32" t="str">
        <f t="shared" si="30"/>
        <v xml:space="preserve"> UNIT </v>
      </c>
      <c r="B1040" s="130">
        <v>1022</v>
      </c>
      <c r="C1040" s="197"/>
      <c r="D1040" s="398"/>
      <c r="E1040" s="398"/>
      <c r="F1040" s="398"/>
      <c r="G1040" s="399"/>
      <c r="H1040" s="398"/>
      <c r="I1040" s="400"/>
      <c r="J1040" s="400"/>
      <c r="K1040" s="401"/>
      <c r="L1040" s="398"/>
      <c r="M1040" s="398"/>
      <c r="N1040" s="398"/>
      <c r="O1040" s="402"/>
      <c r="P1040" s="402"/>
      <c r="Q1040" s="171" t="str">
        <f>Calculator!M1024</f>
        <v/>
      </c>
      <c r="R1040" s="340" t="str">
        <f t="shared" si="31"/>
        <v/>
      </c>
      <c r="S1040" s="380" t="str" cm="1">
        <f t="array" ref="S1040">_xlfn.IFS(Q1040="YES",IF(G1040&lt;=Calculator!AS1024*97%,"",IF(G1040&gt;=Calculator!AS1024*97%,ROUNDUP(Calculator!AS1024*97%,0),ROUNDUP(Calculator!AS1024*97%,0))),Q1040="NO","",Q1040="NA","",Q1040="","")</f>
        <v/>
      </c>
      <c r="T1040" s="381" cm="1">
        <f t="array" ref="T1040">IF(LEN(F1040)=0,2,IF(SUMPRODUCT(($F$19:$F$1518=F1040)*($C$19:$C$1518=C1040))&gt;1, 1, 0))</f>
        <v>2</v>
      </c>
      <c r="U1040" s="381">
        <f t="array" ref="U1040">IFERROR(1/SUMPRODUCT(($F$19:$F$1518=F1040)*($C$19:$C$1518=C1040)), IF(LEN(F1040)&gt;0, 1, ""))</f>
        <v>6.6755674232309744E-4</v>
      </c>
      <c r="V1040" s="382" t="str">
        <f>IF(H1040="","",VALUE(IFERROR(CHOOSE(MATCH(H1040,{0,1,2,3,4,5},0),2.5,3.5,4.5,5.5,6.5,7.5),"")))</f>
        <v/>
      </c>
      <c r="W1040" s="382" t="str">
        <f>IF(AND(I1040="YES",COUNTIFS(F$19:F1040,F1040,I$19:I1040,"YES")=1),1,"")</f>
        <v/>
      </c>
      <c r="Z1040" s="32"/>
    </row>
    <row r="1041" spans="1:26" x14ac:dyDescent="0.2">
      <c r="A1041" s="32" t="str">
        <f t="shared" si="30"/>
        <v xml:space="preserve"> UNIT </v>
      </c>
      <c r="B1041" s="130">
        <v>1023</v>
      </c>
      <c r="C1041" s="197"/>
      <c r="D1041" s="398"/>
      <c r="E1041" s="398"/>
      <c r="F1041" s="398"/>
      <c r="G1041" s="399"/>
      <c r="H1041" s="398"/>
      <c r="I1041" s="400"/>
      <c r="J1041" s="400"/>
      <c r="K1041" s="401"/>
      <c r="L1041" s="398"/>
      <c r="M1041" s="398"/>
      <c r="N1041" s="398"/>
      <c r="O1041" s="402"/>
      <c r="P1041" s="402"/>
      <c r="Q1041" s="171" t="str">
        <f>Calculator!M1025</f>
        <v/>
      </c>
      <c r="R1041" s="340" t="str">
        <f t="shared" si="31"/>
        <v/>
      </c>
      <c r="S1041" s="380" t="str" cm="1">
        <f t="array" ref="S1041">_xlfn.IFS(Q1041="YES",IF(G1041&lt;=Calculator!AS1025*97%,"",IF(G1041&gt;=Calculator!AS1025*97%,ROUNDUP(Calculator!AS1025*97%,0),ROUNDUP(Calculator!AS1025*97%,0))),Q1041="NO","",Q1041="NA","",Q1041="","")</f>
        <v/>
      </c>
      <c r="T1041" s="381" cm="1">
        <f t="array" ref="T1041">IF(LEN(F1041)=0,2,IF(SUMPRODUCT(($F$19:$F$1518=F1041)*($C$19:$C$1518=C1041))&gt;1, 1, 0))</f>
        <v>2</v>
      </c>
      <c r="U1041" s="381">
        <f t="array" ref="U1041">IFERROR(1/SUMPRODUCT(($F$19:$F$1518=F1041)*($C$19:$C$1518=C1041)), IF(LEN(F1041)&gt;0, 1, ""))</f>
        <v>6.6755674232309744E-4</v>
      </c>
      <c r="V1041" s="382" t="str">
        <f>IF(H1041="","",VALUE(IFERROR(CHOOSE(MATCH(H1041,{0,1,2,3,4,5},0),2.5,3.5,4.5,5.5,6.5,7.5),"")))</f>
        <v/>
      </c>
      <c r="W1041" s="382" t="str">
        <f>IF(AND(I1041="YES",COUNTIFS(F$19:F1041,F1041,I$19:I1041,"YES")=1),1,"")</f>
        <v/>
      </c>
      <c r="Z1041" s="32"/>
    </row>
    <row r="1042" spans="1:26" x14ac:dyDescent="0.2">
      <c r="A1042" s="32" t="str">
        <f t="shared" si="30"/>
        <v xml:space="preserve"> UNIT </v>
      </c>
      <c r="B1042" s="130">
        <v>1024</v>
      </c>
      <c r="C1042" s="197"/>
      <c r="D1042" s="398"/>
      <c r="E1042" s="398"/>
      <c r="F1042" s="398"/>
      <c r="G1042" s="399"/>
      <c r="H1042" s="398"/>
      <c r="I1042" s="400"/>
      <c r="J1042" s="400"/>
      <c r="K1042" s="401"/>
      <c r="L1042" s="398"/>
      <c r="M1042" s="398"/>
      <c r="N1042" s="398"/>
      <c r="O1042" s="402"/>
      <c r="P1042" s="402"/>
      <c r="Q1042" s="171" t="str">
        <f>Calculator!M1026</f>
        <v/>
      </c>
      <c r="R1042" s="340" t="str">
        <f t="shared" si="31"/>
        <v/>
      </c>
      <c r="S1042" s="380" t="str" cm="1">
        <f t="array" ref="S1042">_xlfn.IFS(Q1042="YES",IF(G1042&lt;=Calculator!AS1026*97%,"",IF(G1042&gt;=Calculator!AS1026*97%,ROUNDUP(Calculator!AS1026*97%,0),ROUNDUP(Calculator!AS1026*97%,0))),Q1042="NO","",Q1042="NA","",Q1042="","")</f>
        <v/>
      </c>
      <c r="T1042" s="381" cm="1">
        <f t="array" ref="T1042">IF(LEN(F1042)=0,2,IF(SUMPRODUCT(($F$19:$F$1518=F1042)*($C$19:$C$1518=C1042))&gt;1, 1, 0))</f>
        <v>2</v>
      </c>
      <c r="U1042" s="381">
        <f t="array" ref="U1042">IFERROR(1/SUMPRODUCT(($F$19:$F$1518=F1042)*($C$19:$C$1518=C1042)), IF(LEN(F1042)&gt;0, 1, ""))</f>
        <v>6.6755674232309744E-4</v>
      </c>
      <c r="V1042" s="382" t="str">
        <f>IF(H1042="","",VALUE(IFERROR(CHOOSE(MATCH(H1042,{0,1,2,3,4,5},0),2.5,3.5,4.5,5.5,6.5,7.5),"")))</f>
        <v/>
      </c>
      <c r="W1042" s="382" t="str">
        <f>IF(AND(I1042="YES",COUNTIFS(F$19:F1042,F1042,I$19:I1042,"YES")=1),1,"")</f>
        <v/>
      </c>
      <c r="Z1042" s="32"/>
    </row>
    <row r="1043" spans="1:26" x14ac:dyDescent="0.2">
      <c r="A1043" s="32" t="str">
        <f t="shared" ref="A1043:A1106" si="32">C1043&amp;" "&amp;"UNIT"&amp;" "&amp;F1043</f>
        <v xml:space="preserve"> UNIT </v>
      </c>
      <c r="B1043" s="130">
        <v>1025</v>
      </c>
      <c r="C1043" s="197"/>
      <c r="D1043" s="398"/>
      <c r="E1043" s="398"/>
      <c r="F1043" s="398"/>
      <c r="G1043" s="399"/>
      <c r="H1043" s="398"/>
      <c r="I1043" s="400"/>
      <c r="J1043" s="400"/>
      <c r="K1043" s="401"/>
      <c r="L1043" s="398"/>
      <c r="M1043" s="398"/>
      <c r="N1043" s="398"/>
      <c r="O1043" s="402"/>
      <c r="P1043" s="402"/>
      <c r="Q1043" s="171" t="str">
        <f>Calculator!M1027</f>
        <v/>
      </c>
      <c r="R1043" s="340" t="str">
        <f t="shared" si="31"/>
        <v/>
      </c>
      <c r="S1043" s="380" t="str" cm="1">
        <f t="array" ref="S1043">_xlfn.IFS(Q1043="YES",IF(G1043&lt;=Calculator!AS1027*97%,"",IF(G1043&gt;=Calculator!AS1027*97%,ROUNDUP(Calculator!AS1027*97%,0),ROUNDUP(Calculator!AS1027*97%,0))),Q1043="NO","",Q1043="NA","",Q1043="","")</f>
        <v/>
      </c>
      <c r="T1043" s="381" cm="1">
        <f t="array" ref="T1043">IF(LEN(F1043)=0,2,IF(SUMPRODUCT(($F$19:$F$1518=F1043)*($C$19:$C$1518=C1043))&gt;1, 1, 0))</f>
        <v>2</v>
      </c>
      <c r="U1043" s="381">
        <f t="array" ref="U1043">IFERROR(1/SUMPRODUCT(($F$19:$F$1518=F1043)*($C$19:$C$1518=C1043)), IF(LEN(F1043)&gt;0, 1, ""))</f>
        <v>6.6755674232309744E-4</v>
      </c>
      <c r="V1043" s="382" t="str">
        <f>IF(H1043="","",VALUE(IFERROR(CHOOSE(MATCH(H1043,{0,1,2,3,4,5},0),2.5,3.5,4.5,5.5,6.5,7.5),"")))</f>
        <v/>
      </c>
      <c r="W1043" s="382" t="str">
        <f>IF(AND(I1043="YES",COUNTIFS(F$19:F1043,F1043,I$19:I1043,"YES")=1),1,"")</f>
        <v/>
      </c>
      <c r="Z1043" s="32"/>
    </row>
    <row r="1044" spans="1:26" x14ac:dyDescent="0.2">
      <c r="A1044" s="32" t="str">
        <f t="shared" si="32"/>
        <v xml:space="preserve"> UNIT </v>
      </c>
      <c r="B1044" s="130">
        <v>1026</v>
      </c>
      <c r="C1044" s="197"/>
      <c r="D1044" s="398"/>
      <c r="E1044" s="398"/>
      <c r="F1044" s="398"/>
      <c r="G1044" s="399"/>
      <c r="H1044" s="398"/>
      <c r="I1044" s="400"/>
      <c r="J1044" s="400"/>
      <c r="K1044" s="401"/>
      <c r="L1044" s="398"/>
      <c r="M1044" s="398"/>
      <c r="N1044" s="398"/>
      <c r="O1044" s="402"/>
      <c r="P1044" s="402"/>
      <c r="Q1044" s="171" t="str">
        <f>Calculator!M1028</f>
        <v/>
      </c>
      <c r="R1044" s="340" t="str">
        <f t="shared" ref="R1044:R1107" si="33">IF(Q1044="YES",IF(S1044&lt;G1044,S1044,G1044),"")</f>
        <v/>
      </c>
      <c r="S1044" s="380" t="str" cm="1">
        <f t="array" ref="S1044">_xlfn.IFS(Q1044="YES",IF(G1044&lt;=Calculator!AS1028*97%,"",IF(G1044&gt;=Calculator!AS1028*97%,ROUNDUP(Calculator!AS1028*97%,0),ROUNDUP(Calculator!AS1028*97%,0))),Q1044="NO","",Q1044="NA","",Q1044="","")</f>
        <v/>
      </c>
      <c r="T1044" s="381" cm="1">
        <f t="array" ref="T1044">IF(LEN(F1044)=0,2,IF(SUMPRODUCT(($F$19:$F$1518=F1044)*($C$19:$C$1518=C1044))&gt;1, 1, 0))</f>
        <v>2</v>
      </c>
      <c r="U1044" s="381">
        <f t="array" ref="U1044">IFERROR(1/SUMPRODUCT(($F$19:$F$1518=F1044)*($C$19:$C$1518=C1044)), IF(LEN(F1044)&gt;0, 1, ""))</f>
        <v>6.6755674232309744E-4</v>
      </c>
      <c r="V1044" s="382" t="str">
        <f>IF(H1044="","",VALUE(IFERROR(CHOOSE(MATCH(H1044,{0,1,2,3,4,5},0),2.5,3.5,4.5,5.5,6.5,7.5),"")))</f>
        <v/>
      </c>
      <c r="W1044" s="382" t="str">
        <f>IF(AND(I1044="YES",COUNTIFS(F$19:F1044,F1044,I$19:I1044,"YES")=1),1,"")</f>
        <v/>
      </c>
      <c r="Z1044" s="32"/>
    </row>
    <row r="1045" spans="1:26" x14ac:dyDescent="0.2">
      <c r="A1045" s="32" t="str">
        <f t="shared" si="32"/>
        <v xml:space="preserve"> UNIT </v>
      </c>
      <c r="B1045" s="130">
        <v>1027</v>
      </c>
      <c r="C1045" s="197"/>
      <c r="D1045" s="398"/>
      <c r="E1045" s="398"/>
      <c r="F1045" s="398"/>
      <c r="G1045" s="399"/>
      <c r="H1045" s="398"/>
      <c r="I1045" s="400"/>
      <c r="J1045" s="400"/>
      <c r="K1045" s="401"/>
      <c r="L1045" s="398"/>
      <c r="M1045" s="398"/>
      <c r="N1045" s="398"/>
      <c r="O1045" s="402"/>
      <c r="P1045" s="402"/>
      <c r="Q1045" s="171" t="str">
        <f>Calculator!M1029</f>
        <v/>
      </c>
      <c r="R1045" s="340" t="str">
        <f t="shared" si="33"/>
        <v/>
      </c>
      <c r="S1045" s="380" t="str" cm="1">
        <f t="array" ref="S1045">_xlfn.IFS(Q1045="YES",IF(G1045&lt;=Calculator!AS1029*97%,"",IF(G1045&gt;=Calculator!AS1029*97%,ROUNDUP(Calculator!AS1029*97%,0),ROUNDUP(Calculator!AS1029*97%,0))),Q1045="NO","",Q1045="NA","",Q1045="","")</f>
        <v/>
      </c>
      <c r="T1045" s="381" cm="1">
        <f t="array" ref="T1045">IF(LEN(F1045)=0,2,IF(SUMPRODUCT(($F$19:$F$1518=F1045)*($C$19:$C$1518=C1045))&gt;1, 1, 0))</f>
        <v>2</v>
      </c>
      <c r="U1045" s="381">
        <f t="array" ref="U1045">IFERROR(1/SUMPRODUCT(($F$19:$F$1518=F1045)*($C$19:$C$1518=C1045)), IF(LEN(F1045)&gt;0, 1, ""))</f>
        <v>6.6755674232309744E-4</v>
      </c>
      <c r="V1045" s="382" t="str">
        <f>IF(H1045="","",VALUE(IFERROR(CHOOSE(MATCH(H1045,{0,1,2,3,4,5},0),2.5,3.5,4.5,5.5,6.5,7.5),"")))</f>
        <v/>
      </c>
      <c r="W1045" s="382" t="str">
        <f>IF(AND(I1045="YES",COUNTIFS(F$19:F1045,F1045,I$19:I1045,"YES")=1),1,"")</f>
        <v/>
      </c>
      <c r="Z1045" s="32"/>
    </row>
    <row r="1046" spans="1:26" x14ac:dyDescent="0.2">
      <c r="A1046" s="32" t="str">
        <f t="shared" si="32"/>
        <v xml:space="preserve"> UNIT </v>
      </c>
      <c r="B1046" s="130">
        <v>1028</v>
      </c>
      <c r="C1046" s="197"/>
      <c r="D1046" s="398"/>
      <c r="E1046" s="398"/>
      <c r="F1046" s="398"/>
      <c r="G1046" s="399"/>
      <c r="H1046" s="398"/>
      <c r="I1046" s="400"/>
      <c r="J1046" s="400"/>
      <c r="K1046" s="401"/>
      <c r="L1046" s="398"/>
      <c r="M1046" s="398"/>
      <c r="N1046" s="398"/>
      <c r="O1046" s="402"/>
      <c r="P1046" s="402"/>
      <c r="Q1046" s="171" t="str">
        <f>Calculator!M1030</f>
        <v/>
      </c>
      <c r="R1046" s="340" t="str">
        <f t="shared" si="33"/>
        <v/>
      </c>
      <c r="S1046" s="380" t="str" cm="1">
        <f t="array" ref="S1046">_xlfn.IFS(Q1046="YES",IF(G1046&lt;=Calculator!AS1030*97%,"",IF(G1046&gt;=Calculator!AS1030*97%,ROUNDUP(Calculator!AS1030*97%,0),ROUNDUP(Calculator!AS1030*97%,0))),Q1046="NO","",Q1046="NA","",Q1046="","")</f>
        <v/>
      </c>
      <c r="T1046" s="381" cm="1">
        <f t="array" ref="T1046">IF(LEN(F1046)=0,2,IF(SUMPRODUCT(($F$19:$F$1518=F1046)*($C$19:$C$1518=C1046))&gt;1, 1, 0))</f>
        <v>2</v>
      </c>
      <c r="U1046" s="381">
        <f t="array" ref="U1046">IFERROR(1/SUMPRODUCT(($F$19:$F$1518=F1046)*($C$19:$C$1518=C1046)), IF(LEN(F1046)&gt;0, 1, ""))</f>
        <v>6.6755674232309744E-4</v>
      </c>
      <c r="V1046" s="382" t="str">
        <f>IF(H1046="","",VALUE(IFERROR(CHOOSE(MATCH(H1046,{0,1,2,3,4,5},0),2.5,3.5,4.5,5.5,6.5,7.5),"")))</f>
        <v/>
      </c>
      <c r="W1046" s="382" t="str">
        <f>IF(AND(I1046="YES",COUNTIFS(F$19:F1046,F1046,I$19:I1046,"YES")=1),1,"")</f>
        <v/>
      </c>
      <c r="Z1046" s="32"/>
    </row>
    <row r="1047" spans="1:26" x14ac:dyDescent="0.2">
      <c r="A1047" s="32" t="str">
        <f t="shared" si="32"/>
        <v xml:space="preserve"> UNIT </v>
      </c>
      <c r="B1047" s="130">
        <v>1029</v>
      </c>
      <c r="C1047" s="197"/>
      <c r="D1047" s="398"/>
      <c r="E1047" s="398"/>
      <c r="F1047" s="398"/>
      <c r="G1047" s="399"/>
      <c r="H1047" s="398"/>
      <c r="I1047" s="400"/>
      <c r="J1047" s="400"/>
      <c r="K1047" s="401"/>
      <c r="L1047" s="398"/>
      <c r="M1047" s="398"/>
      <c r="N1047" s="398"/>
      <c r="O1047" s="402"/>
      <c r="P1047" s="402"/>
      <c r="Q1047" s="171" t="str">
        <f>Calculator!M1031</f>
        <v/>
      </c>
      <c r="R1047" s="340" t="str">
        <f t="shared" si="33"/>
        <v/>
      </c>
      <c r="S1047" s="380" t="str" cm="1">
        <f t="array" ref="S1047">_xlfn.IFS(Q1047="YES",IF(G1047&lt;=Calculator!AS1031*97%,"",IF(G1047&gt;=Calculator!AS1031*97%,ROUNDUP(Calculator!AS1031*97%,0),ROUNDUP(Calculator!AS1031*97%,0))),Q1047="NO","",Q1047="NA","",Q1047="","")</f>
        <v/>
      </c>
      <c r="T1047" s="381" cm="1">
        <f t="array" ref="T1047">IF(LEN(F1047)=0,2,IF(SUMPRODUCT(($F$19:$F$1518=F1047)*($C$19:$C$1518=C1047))&gt;1, 1, 0))</f>
        <v>2</v>
      </c>
      <c r="U1047" s="381">
        <f t="array" ref="U1047">IFERROR(1/SUMPRODUCT(($F$19:$F$1518=F1047)*($C$19:$C$1518=C1047)), IF(LEN(F1047)&gt;0, 1, ""))</f>
        <v>6.6755674232309744E-4</v>
      </c>
      <c r="V1047" s="382" t="str">
        <f>IF(H1047="","",VALUE(IFERROR(CHOOSE(MATCH(H1047,{0,1,2,3,4,5},0),2.5,3.5,4.5,5.5,6.5,7.5),"")))</f>
        <v/>
      </c>
      <c r="W1047" s="382" t="str">
        <f>IF(AND(I1047="YES",COUNTIFS(F$19:F1047,F1047,I$19:I1047,"YES")=1),1,"")</f>
        <v/>
      </c>
      <c r="Z1047" s="32"/>
    </row>
    <row r="1048" spans="1:26" x14ac:dyDescent="0.2">
      <c r="A1048" s="32" t="str">
        <f t="shared" si="32"/>
        <v xml:space="preserve"> UNIT </v>
      </c>
      <c r="B1048" s="130">
        <v>1030</v>
      </c>
      <c r="C1048" s="197"/>
      <c r="D1048" s="398"/>
      <c r="E1048" s="398"/>
      <c r="F1048" s="398"/>
      <c r="G1048" s="399"/>
      <c r="H1048" s="398"/>
      <c r="I1048" s="400"/>
      <c r="J1048" s="400"/>
      <c r="K1048" s="401"/>
      <c r="L1048" s="398"/>
      <c r="M1048" s="398"/>
      <c r="N1048" s="398"/>
      <c r="O1048" s="402"/>
      <c r="P1048" s="402"/>
      <c r="Q1048" s="171" t="str">
        <f>Calculator!M1032</f>
        <v/>
      </c>
      <c r="R1048" s="340" t="str">
        <f t="shared" si="33"/>
        <v/>
      </c>
      <c r="S1048" s="380" t="str" cm="1">
        <f t="array" ref="S1048">_xlfn.IFS(Q1048="YES",IF(G1048&lt;=Calculator!AS1032*97%,"",IF(G1048&gt;=Calculator!AS1032*97%,ROUNDUP(Calculator!AS1032*97%,0),ROUNDUP(Calculator!AS1032*97%,0))),Q1048="NO","",Q1048="NA","",Q1048="","")</f>
        <v/>
      </c>
      <c r="T1048" s="381" cm="1">
        <f t="array" ref="T1048">IF(LEN(F1048)=0,2,IF(SUMPRODUCT(($F$19:$F$1518=F1048)*($C$19:$C$1518=C1048))&gt;1, 1, 0))</f>
        <v>2</v>
      </c>
      <c r="U1048" s="381">
        <f t="array" ref="U1048">IFERROR(1/SUMPRODUCT(($F$19:$F$1518=F1048)*($C$19:$C$1518=C1048)), IF(LEN(F1048)&gt;0, 1, ""))</f>
        <v>6.6755674232309744E-4</v>
      </c>
      <c r="V1048" s="382" t="str">
        <f>IF(H1048="","",VALUE(IFERROR(CHOOSE(MATCH(H1048,{0,1,2,3,4,5},0),2.5,3.5,4.5,5.5,6.5,7.5),"")))</f>
        <v/>
      </c>
      <c r="W1048" s="382" t="str">
        <f>IF(AND(I1048="YES",COUNTIFS(F$19:F1048,F1048,I$19:I1048,"YES")=1),1,"")</f>
        <v/>
      </c>
      <c r="Z1048" s="32"/>
    </row>
    <row r="1049" spans="1:26" x14ac:dyDescent="0.2">
      <c r="A1049" s="32" t="str">
        <f t="shared" si="32"/>
        <v xml:space="preserve"> UNIT </v>
      </c>
      <c r="B1049" s="130">
        <v>1031</v>
      </c>
      <c r="C1049" s="197"/>
      <c r="D1049" s="398"/>
      <c r="E1049" s="398"/>
      <c r="F1049" s="398"/>
      <c r="G1049" s="399"/>
      <c r="H1049" s="398"/>
      <c r="I1049" s="400"/>
      <c r="J1049" s="400"/>
      <c r="K1049" s="401"/>
      <c r="L1049" s="398"/>
      <c r="M1049" s="398"/>
      <c r="N1049" s="398"/>
      <c r="O1049" s="402"/>
      <c r="P1049" s="402"/>
      <c r="Q1049" s="171" t="str">
        <f>Calculator!M1033</f>
        <v/>
      </c>
      <c r="R1049" s="340" t="str">
        <f t="shared" si="33"/>
        <v/>
      </c>
      <c r="S1049" s="380" t="str" cm="1">
        <f t="array" ref="S1049">_xlfn.IFS(Q1049="YES",IF(G1049&lt;=Calculator!AS1033*97%,"",IF(G1049&gt;=Calculator!AS1033*97%,ROUNDUP(Calculator!AS1033*97%,0),ROUNDUP(Calculator!AS1033*97%,0))),Q1049="NO","",Q1049="NA","",Q1049="","")</f>
        <v/>
      </c>
      <c r="T1049" s="381" cm="1">
        <f t="array" ref="T1049">IF(LEN(F1049)=0,2,IF(SUMPRODUCT(($F$19:$F$1518=F1049)*($C$19:$C$1518=C1049))&gt;1, 1, 0))</f>
        <v>2</v>
      </c>
      <c r="U1049" s="381">
        <f t="array" ref="U1049">IFERROR(1/SUMPRODUCT(($F$19:$F$1518=F1049)*($C$19:$C$1518=C1049)), IF(LEN(F1049)&gt;0, 1, ""))</f>
        <v>6.6755674232309744E-4</v>
      </c>
      <c r="V1049" s="382" t="str">
        <f>IF(H1049="","",VALUE(IFERROR(CHOOSE(MATCH(H1049,{0,1,2,3,4,5},0),2.5,3.5,4.5,5.5,6.5,7.5),"")))</f>
        <v/>
      </c>
      <c r="W1049" s="382" t="str">
        <f>IF(AND(I1049="YES",COUNTIFS(F$19:F1049,F1049,I$19:I1049,"YES")=1),1,"")</f>
        <v/>
      </c>
      <c r="Z1049" s="32"/>
    </row>
    <row r="1050" spans="1:26" x14ac:dyDescent="0.2">
      <c r="A1050" s="32" t="str">
        <f t="shared" si="32"/>
        <v xml:space="preserve"> UNIT </v>
      </c>
      <c r="B1050" s="130">
        <v>1032</v>
      </c>
      <c r="C1050" s="197"/>
      <c r="D1050" s="398"/>
      <c r="E1050" s="398"/>
      <c r="F1050" s="398"/>
      <c r="G1050" s="399"/>
      <c r="H1050" s="398"/>
      <c r="I1050" s="400"/>
      <c r="J1050" s="400"/>
      <c r="K1050" s="401"/>
      <c r="L1050" s="398"/>
      <c r="M1050" s="398"/>
      <c r="N1050" s="398"/>
      <c r="O1050" s="402"/>
      <c r="P1050" s="402"/>
      <c r="Q1050" s="171" t="str">
        <f>Calculator!M1034</f>
        <v/>
      </c>
      <c r="R1050" s="340" t="str">
        <f t="shared" si="33"/>
        <v/>
      </c>
      <c r="S1050" s="380" t="str" cm="1">
        <f t="array" ref="S1050">_xlfn.IFS(Q1050="YES",IF(G1050&lt;=Calculator!AS1034*97%,"",IF(G1050&gt;=Calculator!AS1034*97%,ROUNDUP(Calculator!AS1034*97%,0),ROUNDUP(Calculator!AS1034*97%,0))),Q1050="NO","",Q1050="NA","",Q1050="","")</f>
        <v/>
      </c>
      <c r="T1050" s="381" cm="1">
        <f t="array" ref="T1050">IF(LEN(F1050)=0,2,IF(SUMPRODUCT(($F$19:$F$1518=F1050)*($C$19:$C$1518=C1050))&gt;1, 1, 0))</f>
        <v>2</v>
      </c>
      <c r="U1050" s="381">
        <f t="array" ref="U1050">IFERROR(1/SUMPRODUCT(($F$19:$F$1518=F1050)*($C$19:$C$1518=C1050)), IF(LEN(F1050)&gt;0, 1, ""))</f>
        <v>6.6755674232309744E-4</v>
      </c>
      <c r="V1050" s="382" t="str">
        <f>IF(H1050="","",VALUE(IFERROR(CHOOSE(MATCH(H1050,{0,1,2,3,4,5},0),2.5,3.5,4.5,5.5,6.5,7.5),"")))</f>
        <v/>
      </c>
      <c r="W1050" s="382" t="str">
        <f>IF(AND(I1050="YES",COUNTIFS(F$19:F1050,F1050,I$19:I1050,"YES")=1),1,"")</f>
        <v/>
      </c>
      <c r="Z1050" s="32"/>
    </row>
    <row r="1051" spans="1:26" x14ac:dyDescent="0.2">
      <c r="A1051" s="32" t="str">
        <f t="shared" si="32"/>
        <v xml:space="preserve"> UNIT </v>
      </c>
      <c r="B1051" s="130">
        <v>1033</v>
      </c>
      <c r="C1051" s="197"/>
      <c r="D1051" s="398"/>
      <c r="E1051" s="398"/>
      <c r="F1051" s="398"/>
      <c r="G1051" s="399"/>
      <c r="H1051" s="398"/>
      <c r="I1051" s="400"/>
      <c r="J1051" s="400"/>
      <c r="K1051" s="401"/>
      <c r="L1051" s="398"/>
      <c r="M1051" s="398"/>
      <c r="N1051" s="398"/>
      <c r="O1051" s="402"/>
      <c r="P1051" s="402"/>
      <c r="Q1051" s="171" t="str">
        <f>Calculator!M1035</f>
        <v/>
      </c>
      <c r="R1051" s="340" t="str">
        <f t="shared" si="33"/>
        <v/>
      </c>
      <c r="S1051" s="380" t="str" cm="1">
        <f t="array" ref="S1051">_xlfn.IFS(Q1051="YES",IF(G1051&lt;=Calculator!AS1035*97%,"",IF(G1051&gt;=Calculator!AS1035*97%,ROUNDUP(Calculator!AS1035*97%,0),ROUNDUP(Calculator!AS1035*97%,0))),Q1051="NO","",Q1051="NA","",Q1051="","")</f>
        <v/>
      </c>
      <c r="T1051" s="381" cm="1">
        <f t="array" ref="T1051">IF(LEN(F1051)=0,2,IF(SUMPRODUCT(($F$19:$F$1518=F1051)*($C$19:$C$1518=C1051))&gt;1, 1, 0))</f>
        <v>2</v>
      </c>
      <c r="U1051" s="381">
        <f t="array" ref="U1051">IFERROR(1/SUMPRODUCT(($F$19:$F$1518=F1051)*($C$19:$C$1518=C1051)), IF(LEN(F1051)&gt;0, 1, ""))</f>
        <v>6.6755674232309744E-4</v>
      </c>
      <c r="V1051" s="382" t="str">
        <f>IF(H1051="","",VALUE(IFERROR(CHOOSE(MATCH(H1051,{0,1,2,3,4,5},0),2.5,3.5,4.5,5.5,6.5,7.5),"")))</f>
        <v/>
      </c>
      <c r="W1051" s="382" t="str">
        <f>IF(AND(I1051="YES",COUNTIFS(F$19:F1051,F1051,I$19:I1051,"YES")=1),1,"")</f>
        <v/>
      </c>
      <c r="Z1051" s="32"/>
    </row>
    <row r="1052" spans="1:26" x14ac:dyDescent="0.2">
      <c r="A1052" s="32" t="str">
        <f t="shared" si="32"/>
        <v xml:space="preserve"> UNIT </v>
      </c>
      <c r="B1052" s="130">
        <v>1034</v>
      </c>
      <c r="C1052" s="197"/>
      <c r="D1052" s="398"/>
      <c r="E1052" s="398"/>
      <c r="F1052" s="398"/>
      <c r="G1052" s="399"/>
      <c r="H1052" s="398"/>
      <c r="I1052" s="400"/>
      <c r="J1052" s="400"/>
      <c r="K1052" s="401"/>
      <c r="L1052" s="398"/>
      <c r="M1052" s="398"/>
      <c r="N1052" s="398"/>
      <c r="O1052" s="402"/>
      <c r="P1052" s="402"/>
      <c r="Q1052" s="171" t="str">
        <f>Calculator!M1036</f>
        <v/>
      </c>
      <c r="R1052" s="340" t="str">
        <f t="shared" si="33"/>
        <v/>
      </c>
      <c r="S1052" s="380" t="str" cm="1">
        <f t="array" ref="S1052">_xlfn.IFS(Q1052="YES",IF(G1052&lt;=Calculator!AS1036*97%,"",IF(G1052&gt;=Calculator!AS1036*97%,ROUNDUP(Calculator!AS1036*97%,0),ROUNDUP(Calculator!AS1036*97%,0))),Q1052="NO","",Q1052="NA","",Q1052="","")</f>
        <v/>
      </c>
      <c r="T1052" s="381" cm="1">
        <f t="array" ref="T1052">IF(LEN(F1052)=0,2,IF(SUMPRODUCT(($F$19:$F$1518=F1052)*($C$19:$C$1518=C1052))&gt;1, 1, 0))</f>
        <v>2</v>
      </c>
      <c r="U1052" s="381">
        <f t="array" ref="U1052">IFERROR(1/SUMPRODUCT(($F$19:$F$1518=F1052)*($C$19:$C$1518=C1052)), IF(LEN(F1052)&gt;0, 1, ""))</f>
        <v>6.6755674232309744E-4</v>
      </c>
      <c r="V1052" s="382" t="str">
        <f>IF(H1052="","",VALUE(IFERROR(CHOOSE(MATCH(H1052,{0,1,2,3,4,5},0),2.5,3.5,4.5,5.5,6.5,7.5),"")))</f>
        <v/>
      </c>
      <c r="W1052" s="382" t="str">
        <f>IF(AND(I1052="YES",COUNTIFS(F$19:F1052,F1052,I$19:I1052,"YES")=1),1,"")</f>
        <v/>
      </c>
      <c r="Z1052" s="32"/>
    </row>
    <row r="1053" spans="1:26" x14ac:dyDescent="0.2">
      <c r="A1053" s="32" t="str">
        <f t="shared" si="32"/>
        <v xml:space="preserve"> UNIT </v>
      </c>
      <c r="B1053" s="130">
        <v>1035</v>
      </c>
      <c r="C1053" s="197"/>
      <c r="D1053" s="398"/>
      <c r="E1053" s="398"/>
      <c r="F1053" s="398"/>
      <c r="G1053" s="399"/>
      <c r="H1053" s="398"/>
      <c r="I1053" s="400"/>
      <c r="J1053" s="400"/>
      <c r="K1053" s="401"/>
      <c r="L1053" s="398"/>
      <c r="M1053" s="398"/>
      <c r="N1053" s="398"/>
      <c r="O1053" s="402"/>
      <c r="P1053" s="402"/>
      <c r="Q1053" s="171" t="str">
        <f>Calculator!M1037</f>
        <v/>
      </c>
      <c r="R1053" s="340" t="str">
        <f t="shared" si="33"/>
        <v/>
      </c>
      <c r="S1053" s="380" t="str" cm="1">
        <f t="array" ref="S1053">_xlfn.IFS(Q1053="YES",IF(G1053&lt;=Calculator!AS1037*97%,"",IF(G1053&gt;=Calculator!AS1037*97%,ROUNDUP(Calculator!AS1037*97%,0),ROUNDUP(Calculator!AS1037*97%,0))),Q1053="NO","",Q1053="NA","",Q1053="","")</f>
        <v/>
      </c>
      <c r="T1053" s="381" cm="1">
        <f t="array" ref="T1053">IF(LEN(F1053)=0,2,IF(SUMPRODUCT(($F$19:$F$1518=F1053)*($C$19:$C$1518=C1053))&gt;1, 1, 0))</f>
        <v>2</v>
      </c>
      <c r="U1053" s="381">
        <f t="array" ref="U1053">IFERROR(1/SUMPRODUCT(($F$19:$F$1518=F1053)*($C$19:$C$1518=C1053)), IF(LEN(F1053)&gt;0, 1, ""))</f>
        <v>6.6755674232309744E-4</v>
      </c>
      <c r="V1053" s="382" t="str">
        <f>IF(H1053="","",VALUE(IFERROR(CHOOSE(MATCH(H1053,{0,1,2,3,4,5},0),2.5,3.5,4.5,5.5,6.5,7.5),"")))</f>
        <v/>
      </c>
      <c r="W1053" s="382" t="str">
        <f>IF(AND(I1053="YES",COUNTIFS(F$19:F1053,F1053,I$19:I1053,"YES")=1),1,"")</f>
        <v/>
      </c>
      <c r="Z1053" s="32"/>
    </row>
    <row r="1054" spans="1:26" x14ac:dyDescent="0.2">
      <c r="A1054" s="32" t="str">
        <f t="shared" si="32"/>
        <v xml:space="preserve"> UNIT </v>
      </c>
      <c r="B1054" s="130">
        <v>1036</v>
      </c>
      <c r="C1054" s="197"/>
      <c r="D1054" s="398"/>
      <c r="E1054" s="398"/>
      <c r="F1054" s="398"/>
      <c r="G1054" s="399"/>
      <c r="H1054" s="398"/>
      <c r="I1054" s="400"/>
      <c r="J1054" s="400"/>
      <c r="K1054" s="401"/>
      <c r="L1054" s="398"/>
      <c r="M1054" s="398"/>
      <c r="N1054" s="398"/>
      <c r="O1054" s="402"/>
      <c r="P1054" s="402"/>
      <c r="Q1054" s="171" t="str">
        <f>Calculator!M1038</f>
        <v/>
      </c>
      <c r="R1054" s="340" t="str">
        <f t="shared" si="33"/>
        <v/>
      </c>
      <c r="S1054" s="380" t="str" cm="1">
        <f t="array" ref="S1054">_xlfn.IFS(Q1054="YES",IF(G1054&lt;=Calculator!AS1038*97%,"",IF(G1054&gt;=Calculator!AS1038*97%,ROUNDUP(Calculator!AS1038*97%,0),ROUNDUP(Calculator!AS1038*97%,0))),Q1054="NO","",Q1054="NA","",Q1054="","")</f>
        <v/>
      </c>
      <c r="T1054" s="381" cm="1">
        <f t="array" ref="T1054">IF(LEN(F1054)=0,2,IF(SUMPRODUCT(($F$19:$F$1518=F1054)*($C$19:$C$1518=C1054))&gt;1, 1, 0))</f>
        <v>2</v>
      </c>
      <c r="U1054" s="381">
        <f t="array" ref="U1054">IFERROR(1/SUMPRODUCT(($F$19:$F$1518=F1054)*($C$19:$C$1518=C1054)), IF(LEN(F1054)&gt;0, 1, ""))</f>
        <v>6.6755674232309744E-4</v>
      </c>
      <c r="V1054" s="382" t="str">
        <f>IF(H1054="","",VALUE(IFERROR(CHOOSE(MATCH(H1054,{0,1,2,3,4,5},0),2.5,3.5,4.5,5.5,6.5,7.5),"")))</f>
        <v/>
      </c>
      <c r="W1054" s="382" t="str">
        <f>IF(AND(I1054="YES",COUNTIFS(F$19:F1054,F1054,I$19:I1054,"YES")=1),1,"")</f>
        <v/>
      </c>
      <c r="Z1054" s="32"/>
    </row>
    <row r="1055" spans="1:26" x14ac:dyDescent="0.2">
      <c r="A1055" s="32" t="str">
        <f t="shared" si="32"/>
        <v xml:space="preserve"> UNIT </v>
      </c>
      <c r="B1055" s="130">
        <v>1037</v>
      </c>
      <c r="C1055" s="197"/>
      <c r="D1055" s="398"/>
      <c r="E1055" s="398"/>
      <c r="F1055" s="398"/>
      <c r="G1055" s="399"/>
      <c r="H1055" s="398"/>
      <c r="I1055" s="400"/>
      <c r="J1055" s="400"/>
      <c r="K1055" s="401"/>
      <c r="L1055" s="398"/>
      <c r="M1055" s="398"/>
      <c r="N1055" s="398"/>
      <c r="O1055" s="402"/>
      <c r="P1055" s="402"/>
      <c r="Q1055" s="171" t="str">
        <f>Calculator!M1039</f>
        <v/>
      </c>
      <c r="R1055" s="340" t="str">
        <f t="shared" si="33"/>
        <v/>
      </c>
      <c r="S1055" s="380" t="str" cm="1">
        <f t="array" ref="S1055">_xlfn.IFS(Q1055="YES",IF(G1055&lt;=Calculator!AS1039*97%,"",IF(G1055&gt;=Calculator!AS1039*97%,ROUNDUP(Calculator!AS1039*97%,0),ROUNDUP(Calculator!AS1039*97%,0))),Q1055="NO","",Q1055="NA","",Q1055="","")</f>
        <v/>
      </c>
      <c r="T1055" s="381" cm="1">
        <f t="array" ref="T1055">IF(LEN(F1055)=0,2,IF(SUMPRODUCT(($F$19:$F$1518=F1055)*($C$19:$C$1518=C1055))&gt;1, 1, 0))</f>
        <v>2</v>
      </c>
      <c r="U1055" s="381">
        <f t="array" ref="U1055">IFERROR(1/SUMPRODUCT(($F$19:$F$1518=F1055)*($C$19:$C$1518=C1055)), IF(LEN(F1055)&gt;0, 1, ""))</f>
        <v>6.6755674232309744E-4</v>
      </c>
      <c r="V1055" s="382" t="str">
        <f>IF(H1055="","",VALUE(IFERROR(CHOOSE(MATCH(H1055,{0,1,2,3,4,5},0),2.5,3.5,4.5,5.5,6.5,7.5),"")))</f>
        <v/>
      </c>
      <c r="W1055" s="382" t="str">
        <f>IF(AND(I1055="YES",COUNTIFS(F$19:F1055,F1055,I$19:I1055,"YES")=1),1,"")</f>
        <v/>
      </c>
      <c r="Z1055" s="32"/>
    </row>
    <row r="1056" spans="1:26" x14ac:dyDescent="0.2">
      <c r="A1056" s="32" t="str">
        <f t="shared" si="32"/>
        <v xml:space="preserve"> UNIT </v>
      </c>
      <c r="B1056" s="130">
        <v>1038</v>
      </c>
      <c r="C1056" s="197"/>
      <c r="D1056" s="398"/>
      <c r="E1056" s="398"/>
      <c r="F1056" s="398"/>
      <c r="G1056" s="399"/>
      <c r="H1056" s="398"/>
      <c r="I1056" s="400"/>
      <c r="J1056" s="400"/>
      <c r="K1056" s="401"/>
      <c r="L1056" s="398"/>
      <c r="M1056" s="398"/>
      <c r="N1056" s="398"/>
      <c r="O1056" s="402"/>
      <c r="P1056" s="402"/>
      <c r="Q1056" s="171" t="str">
        <f>Calculator!M1040</f>
        <v/>
      </c>
      <c r="R1056" s="340" t="str">
        <f t="shared" si="33"/>
        <v/>
      </c>
      <c r="S1056" s="380" t="str" cm="1">
        <f t="array" ref="S1056">_xlfn.IFS(Q1056="YES",IF(G1056&lt;=Calculator!AS1040*97%,"",IF(G1056&gt;=Calculator!AS1040*97%,ROUNDUP(Calculator!AS1040*97%,0),ROUNDUP(Calculator!AS1040*97%,0))),Q1056="NO","",Q1056="NA","",Q1056="","")</f>
        <v/>
      </c>
      <c r="T1056" s="381" cm="1">
        <f t="array" ref="T1056">IF(LEN(F1056)=0,2,IF(SUMPRODUCT(($F$19:$F$1518=F1056)*($C$19:$C$1518=C1056))&gt;1, 1, 0))</f>
        <v>2</v>
      </c>
      <c r="U1056" s="381">
        <f t="array" ref="U1056">IFERROR(1/SUMPRODUCT(($F$19:$F$1518=F1056)*($C$19:$C$1518=C1056)), IF(LEN(F1056)&gt;0, 1, ""))</f>
        <v>6.6755674232309744E-4</v>
      </c>
      <c r="V1056" s="382" t="str">
        <f>IF(H1056="","",VALUE(IFERROR(CHOOSE(MATCH(H1056,{0,1,2,3,4,5},0),2.5,3.5,4.5,5.5,6.5,7.5),"")))</f>
        <v/>
      </c>
      <c r="W1056" s="382" t="str">
        <f>IF(AND(I1056="YES",COUNTIFS(F$19:F1056,F1056,I$19:I1056,"YES")=1),1,"")</f>
        <v/>
      </c>
      <c r="Z1056" s="32"/>
    </row>
    <row r="1057" spans="1:26" x14ac:dyDescent="0.2">
      <c r="A1057" s="32" t="str">
        <f t="shared" si="32"/>
        <v xml:space="preserve"> UNIT </v>
      </c>
      <c r="B1057" s="130">
        <v>1039</v>
      </c>
      <c r="C1057" s="197"/>
      <c r="D1057" s="398"/>
      <c r="E1057" s="398"/>
      <c r="F1057" s="398"/>
      <c r="G1057" s="399"/>
      <c r="H1057" s="398"/>
      <c r="I1057" s="400"/>
      <c r="J1057" s="400"/>
      <c r="K1057" s="401"/>
      <c r="L1057" s="398"/>
      <c r="M1057" s="398"/>
      <c r="N1057" s="398"/>
      <c r="O1057" s="402"/>
      <c r="P1057" s="402"/>
      <c r="Q1057" s="171" t="str">
        <f>Calculator!M1041</f>
        <v/>
      </c>
      <c r="R1057" s="340" t="str">
        <f t="shared" si="33"/>
        <v/>
      </c>
      <c r="S1057" s="380" t="str" cm="1">
        <f t="array" ref="S1057">_xlfn.IFS(Q1057="YES",IF(G1057&lt;=Calculator!AS1041*97%,"",IF(G1057&gt;=Calculator!AS1041*97%,ROUNDUP(Calculator!AS1041*97%,0),ROUNDUP(Calculator!AS1041*97%,0))),Q1057="NO","",Q1057="NA","",Q1057="","")</f>
        <v/>
      </c>
      <c r="T1057" s="381" cm="1">
        <f t="array" ref="T1057">IF(LEN(F1057)=0,2,IF(SUMPRODUCT(($F$19:$F$1518=F1057)*($C$19:$C$1518=C1057))&gt;1, 1, 0))</f>
        <v>2</v>
      </c>
      <c r="U1057" s="381">
        <f t="array" ref="U1057">IFERROR(1/SUMPRODUCT(($F$19:$F$1518=F1057)*($C$19:$C$1518=C1057)), IF(LEN(F1057)&gt;0, 1, ""))</f>
        <v>6.6755674232309744E-4</v>
      </c>
      <c r="V1057" s="382" t="str">
        <f>IF(H1057="","",VALUE(IFERROR(CHOOSE(MATCH(H1057,{0,1,2,3,4,5},0),2.5,3.5,4.5,5.5,6.5,7.5),"")))</f>
        <v/>
      </c>
      <c r="W1057" s="382" t="str">
        <f>IF(AND(I1057="YES",COUNTIFS(F$19:F1057,F1057,I$19:I1057,"YES")=1),1,"")</f>
        <v/>
      </c>
      <c r="Z1057" s="32"/>
    </row>
    <row r="1058" spans="1:26" x14ac:dyDescent="0.2">
      <c r="A1058" s="32" t="str">
        <f t="shared" si="32"/>
        <v xml:space="preserve"> UNIT </v>
      </c>
      <c r="B1058" s="130">
        <v>1040</v>
      </c>
      <c r="C1058" s="197"/>
      <c r="D1058" s="398"/>
      <c r="E1058" s="398"/>
      <c r="F1058" s="398"/>
      <c r="G1058" s="399"/>
      <c r="H1058" s="398"/>
      <c r="I1058" s="400"/>
      <c r="J1058" s="400"/>
      <c r="K1058" s="401"/>
      <c r="L1058" s="398"/>
      <c r="M1058" s="398"/>
      <c r="N1058" s="398"/>
      <c r="O1058" s="402"/>
      <c r="P1058" s="402"/>
      <c r="Q1058" s="171" t="str">
        <f>Calculator!M1042</f>
        <v/>
      </c>
      <c r="R1058" s="340" t="str">
        <f t="shared" si="33"/>
        <v/>
      </c>
      <c r="S1058" s="380" t="str" cm="1">
        <f t="array" ref="S1058">_xlfn.IFS(Q1058="YES",IF(G1058&lt;=Calculator!AS1042*97%,"",IF(G1058&gt;=Calculator!AS1042*97%,ROUNDUP(Calculator!AS1042*97%,0),ROUNDUP(Calculator!AS1042*97%,0))),Q1058="NO","",Q1058="NA","",Q1058="","")</f>
        <v/>
      </c>
      <c r="T1058" s="381" cm="1">
        <f t="array" ref="T1058">IF(LEN(F1058)=0,2,IF(SUMPRODUCT(($F$19:$F$1518=F1058)*($C$19:$C$1518=C1058))&gt;1, 1, 0))</f>
        <v>2</v>
      </c>
      <c r="U1058" s="381">
        <f t="array" ref="U1058">IFERROR(1/SUMPRODUCT(($F$19:$F$1518=F1058)*($C$19:$C$1518=C1058)), IF(LEN(F1058)&gt;0, 1, ""))</f>
        <v>6.6755674232309744E-4</v>
      </c>
      <c r="V1058" s="382" t="str">
        <f>IF(H1058="","",VALUE(IFERROR(CHOOSE(MATCH(H1058,{0,1,2,3,4,5},0),2.5,3.5,4.5,5.5,6.5,7.5),"")))</f>
        <v/>
      </c>
      <c r="W1058" s="382" t="str">
        <f>IF(AND(I1058="YES",COUNTIFS(F$19:F1058,F1058,I$19:I1058,"YES")=1),1,"")</f>
        <v/>
      </c>
      <c r="Z1058" s="32"/>
    </row>
    <row r="1059" spans="1:26" x14ac:dyDescent="0.2">
      <c r="A1059" s="32" t="str">
        <f t="shared" si="32"/>
        <v xml:space="preserve"> UNIT </v>
      </c>
      <c r="B1059" s="130">
        <v>1041</v>
      </c>
      <c r="C1059" s="197"/>
      <c r="D1059" s="398"/>
      <c r="E1059" s="398"/>
      <c r="F1059" s="398"/>
      <c r="G1059" s="399"/>
      <c r="H1059" s="398"/>
      <c r="I1059" s="400"/>
      <c r="J1059" s="400"/>
      <c r="K1059" s="401"/>
      <c r="L1059" s="398"/>
      <c r="M1059" s="398"/>
      <c r="N1059" s="398"/>
      <c r="O1059" s="402"/>
      <c r="P1059" s="402"/>
      <c r="Q1059" s="171" t="str">
        <f>Calculator!M1043</f>
        <v/>
      </c>
      <c r="R1059" s="340" t="str">
        <f t="shared" si="33"/>
        <v/>
      </c>
      <c r="S1059" s="380" t="str" cm="1">
        <f t="array" ref="S1059">_xlfn.IFS(Q1059="YES",IF(G1059&lt;=Calculator!AS1043*97%,"",IF(G1059&gt;=Calculator!AS1043*97%,ROUNDUP(Calculator!AS1043*97%,0),ROUNDUP(Calculator!AS1043*97%,0))),Q1059="NO","",Q1059="NA","",Q1059="","")</f>
        <v/>
      </c>
      <c r="T1059" s="381" cm="1">
        <f t="array" ref="T1059">IF(LEN(F1059)=0,2,IF(SUMPRODUCT(($F$19:$F$1518=F1059)*($C$19:$C$1518=C1059))&gt;1, 1, 0))</f>
        <v>2</v>
      </c>
      <c r="U1059" s="381">
        <f t="array" ref="U1059">IFERROR(1/SUMPRODUCT(($F$19:$F$1518=F1059)*($C$19:$C$1518=C1059)), IF(LEN(F1059)&gt;0, 1, ""))</f>
        <v>6.6755674232309744E-4</v>
      </c>
      <c r="V1059" s="382" t="str">
        <f>IF(H1059="","",VALUE(IFERROR(CHOOSE(MATCH(H1059,{0,1,2,3,4,5},0),2.5,3.5,4.5,5.5,6.5,7.5),"")))</f>
        <v/>
      </c>
      <c r="W1059" s="382" t="str">
        <f>IF(AND(I1059="YES",COUNTIFS(F$19:F1059,F1059,I$19:I1059,"YES")=1),1,"")</f>
        <v/>
      </c>
      <c r="Z1059" s="32"/>
    </row>
    <row r="1060" spans="1:26" x14ac:dyDescent="0.2">
      <c r="A1060" s="32" t="str">
        <f t="shared" si="32"/>
        <v xml:space="preserve"> UNIT </v>
      </c>
      <c r="B1060" s="130">
        <v>1042</v>
      </c>
      <c r="C1060" s="197"/>
      <c r="D1060" s="398"/>
      <c r="E1060" s="398"/>
      <c r="F1060" s="398"/>
      <c r="G1060" s="399"/>
      <c r="H1060" s="398"/>
      <c r="I1060" s="400"/>
      <c r="J1060" s="400"/>
      <c r="K1060" s="401"/>
      <c r="L1060" s="398"/>
      <c r="M1060" s="398"/>
      <c r="N1060" s="398"/>
      <c r="O1060" s="402"/>
      <c r="P1060" s="402"/>
      <c r="Q1060" s="171" t="str">
        <f>Calculator!M1044</f>
        <v/>
      </c>
      <c r="R1060" s="340" t="str">
        <f t="shared" si="33"/>
        <v/>
      </c>
      <c r="S1060" s="380" t="str" cm="1">
        <f t="array" ref="S1060">_xlfn.IFS(Q1060="YES",IF(G1060&lt;=Calculator!AS1044*97%,"",IF(G1060&gt;=Calculator!AS1044*97%,ROUNDUP(Calculator!AS1044*97%,0),ROUNDUP(Calculator!AS1044*97%,0))),Q1060="NO","",Q1060="NA","",Q1060="","")</f>
        <v/>
      </c>
      <c r="T1060" s="381" cm="1">
        <f t="array" ref="T1060">IF(LEN(F1060)=0,2,IF(SUMPRODUCT(($F$19:$F$1518=F1060)*($C$19:$C$1518=C1060))&gt;1, 1, 0))</f>
        <v>2</v>
      </c>
      <c r="U1060" s="381">
        <f t="array" ref="U1060">IFERROR(1/SUMPRODUCT(($F$19:$F$1518=F1060)*($C$19:$C$1518=C1060)), IF(LEN(F1060)&gt;0, 1, ""))</f>
        <v>6.6755674232309744E-4</v>
      </c>
      <c r="V1060" s="382" t="str">
        <f>IF(H1060="","",VALUE(IFERROR(CHOOSE(MATCH(H1060,{0,1,2,3,4,5},0),2.5,3.5,4.5,5.5,6.5,7.5),"")))</f>
        <v/>
      </c>
      <c r="W1060" s="382" t="str">
        <f>IF(AND(I1060="YES",COUNTIFS(F$19:F1060,F1060,I$19:I1060,"YES")=1),1,"")</f>
        <v/>
      </c>
      <c r="Z1060" s="32"/>
    </row>
    <row r="1061" spans="1:26" x14ac:dyDescent="0.2">
      <c r="A1061" s="32" t="str">
        <f t="shared" si="32"/>
        <v xml:space="preserve"> UNIT </v>
      </c>
      <c r="B1061" s="130">
        <v>1043</v>
      </c>
      <c r="C1061" s="197"/>
      <c r="D1061" s="398"/>
      <c r="E1061" s="398"/>
      <c r="F1061" s="398"/>
      <c r="G1061" s="399"/>
      <c r="H1061" s="398"/>
      <c r="I1061" s="400"/>
      <c r="J1061" s="400"/>
      <c r="K1061" s="401"/>
      <c r="L1061" s="398"/>
      <c r="M1061" s="398"/>
      <c r="N1061" s="398"/>
      <c r="O1061" s="402"/>
      <c r="P1061" s="402"/>
      <c r="Q1061" s="171" t="str">
        <f>Calculator!M1045</f>
        <v/>
      </c>
      <c r="R1061" s="340" t="str">
        <f t="shared" si="33"/>
        <v/>
      </c>
      <c r="S1061" s="380" t="str" cm="1">
        <f t="array" ref="S1061">_xlfn.IFS(Q1061="YES",IF(G1061&lt;=Calculator!AS1045*97%,"",IF(G1061&gt;=Calculator!AS1045*97%,ROUNDUP(Calculator!AS1045*97%,0),ROUNDUP(Calculator!AS1045*97%,0))),Q1061="NO","",Q1061="NA","",Q1061="","")</f>
        <v/>
      </c>
      <c r="T1061" s="381" cm="1">
        <f t="array" ref="T1061">IF(LEN(F1061)=0,2,IF(SUMPRODUCT(($F$19:$F$1518=F1061)*($C$19:$C$1518=C1061))&gt;1, 1, 0))</f>
        <v>2</v>
      </c>
      <c r="U1061" s="381">
        <f t="array" ref="U1061">IFERROR(1/SUMPRODUCT(($F$19:$F$1518=F1061)*($C$19:$C$1518=C1061)), IF(LEN(F1061)&gt;0, 1, ""))</f>
        <v>6.6755674232309744E-4</v>
      </c>
      <c r="V1061" s="382" t="str">
        <f>IF(H1061="","",VALUE(IFERROR(CHOOSE(MATCH(H1061,{0,1,2,3,4,5},0),2.5,3.5,4.5,5.5,6.5,7.5),"")))</f>
        <v/>
      </c>
      <c r="W1061" s="382" t="str">
        <f>IF(AND(I1061="YES",COUNTIFS(F$19:F1061,F1061,I$19:I1061,"YES")=1),1,"")</f>
        <v/>
      </c>
      <c r="Z1061" s="32"/>
    </row>
    <row r="1062" spans="1:26" x14ac:dyDescent="0.2">
      <c r="A1062" s="32" t="str">
        <f t="shared" si="32"/>
        <v xml:space="preserve"> UNIT </v>
      </c>
      <c r="B1062" s="130">
        <v>1044</v>
      </c>
      <c r="C1062" s="197"/>
      <c r="D1062" s="398"/>
      <c r="E1062" s="398"/>
      <c r="F1062" s="398"/>
      <c r="G1062" s="399"/>
      <c r="H1062" s="398"/>
      <c r="I1062" s="400"/>
      <c r="J1062" s="400"/>
      <c r="K1062" s="401"/>
      <c r="L1062" s="398"/>
      <c r="M1062" s="398"/>
      <c r="N1062" s="398"/>
      <c r="O1062" s="402"/>
      <c r="P1062" s="402"/>
      <c r="Q1062" s="171" t="str">
        <f>Calculator!M1046</f>
        <v/>
      </c>
      <c r="R1062" s="340" t="str">
        <f t="shared" si="33"/>
        <v/>
      </c>
      <c r="S1062" s="380" t="str" cm="1">
        <f t="array" ref="S1062">_xlfn.IFS(Q1062="YES",IF(G1062&lt;=Calculator!AS1046*97%,"",IF(G1062&gt;=Calculator!AS1046*97%,ROUNDUP(Calculator!AS1046*97%,0),ROUNDUP(Calculator!AS1046*97%,0))),Q1062="NO","",Q1062="NA","",Q1062="","")</f>
        <v/>
      </c>
      <c r="T1062" s="381" cm="1">
        <f t="array" ref="T1062">IF(LEN(F1062)=0,2,IF(SUMPRODUCT(($F$19:$F$1518=F1062)*($C$19:$C$1518=C1062))&gt;1, 1, 0))</f>
        <v>2</v>
      </c>
      <c r="U1062" s="381">
        <f t="array" ref="U1062">IFERROR(1/SUMPRODUCT(($F$19:$F$1518=F1062)*($C$19:$C$1518=C1062)), IF(LEN(F1062)&gt;0, 1, ""))</f>
        <v>6.6755674232309744E-4</v>
      </c>
      <c r="V1062" s="382" t="str">
        <f>IF(H1062="","",VALUE(IFERROR(CHOOSE(MATCH(H1062,{0,1,2,3,4,5},0),2.5,3.5,4.5,5.5,6.5,7.5),"")))</f>
        <v/>
      </c>
      <c r="W1062" s="382" t="str">
        <f>IF(AND(I1062="YES",COUNTIFS(F$19:F1062,F1062,I$19:I1062,"YES")=1),1,"")</f>
        <v/>
      </c>
      <c r="Z1062" s="32"/>
    </row>
    <row r="1063" spans="1:26" x14ac:dyDescent="0.2">
      <c r="A1063" s="32" t="str">
        <f t="shared" si="32"/>
        <v xml:space="preserve"> UNIT </v>
      </c>
      <c r="B1063" s="130">
        <v>1045</v>
      </c>
      <c r="C1063" s="197"/>
      <c r="D1063" s="398"/>
      <c r="E1063" s="398"/>
      <c r="F1063" s="398"/>
      <c r="G1063" s="399"/>
      <c r="H1063" s="398"/>
      <c r="I1063" s="400"/>
      <c r="J1063" s="400"/>
      <c r="K1063" s="401"/>
      <c r="L1063" s="398"/>
      <c r="M1063" s="398"/>
      <c r="N1063" s="398"/>
      <c r="O1063" s="402"/>
      <c r="P1063" s="402"/>
      <c r="Q1063" s="171" t="str">
        <f>Calculator!M1047</f>
        <v/>
      </c>
      <c r="R1063" s="340" t="str">
        <f t="shared" si="33"/>
        <v/>
      </c>
      <c r="S1063" s="380" t="str" cm="1">
        <f t="array" ref="S1063">_xlfn.IFS(Q1063="YES",IF(G1063&lt;=Calculator!AS1047*97%,"",IF(G1063&gt;=Calculator!AS1047*97%,ROUNDUP(Calculator!AS1047*97%,0),ROUNDUP(Calculator!AS1047*97%,0))),Q1063="NO","",Q1063="NA","",Q1063="","")</f>
        <v/>
      </c>
      <c r="T1063" s="381" cm="1">
        <f t="array" ref="T1063">IF(LEN(F1063)=0,2,IF(SUMPRODUCT(($F$19:$F$1518=F1063)*($C$19:$C$1518=C1063))&gt;1, 1, 0))</f>
        <v>2</v>
      </c>
      <c r="U1063" s="381">
        <f t="array" ref="U1063">IFERROR(1/SUMPRODUCT(($F$19:$F$1518=F1063)*($C$19:$C$1518=C1063)), IF(LEN(F1063)&gt;0, 1, ""))</f>
        <v>6.6755674232309744E-4</v>
      </c>
      <c r="V1063" s="382" t="str">
        <f>IF(H1063="","",VALUE(IFERROR(CHOOSE(MATCH(H1063,{0,1,2,3,4,5},0),2.5,3.5,4.5,5.5,6.5,7.5),"")))</f>
        <v/>
      </c>
      <c r="W1063" s="382" t="str">
        <f>IF(AND(I1063="YES",COUNTIFS(F$19:F1063,F1063,I$19:I1063,"YES")=1),1,"")</f>
        <v/>
      </c>
      <c r="Z1063" s="32"/>
    </row>
    <row r="1064" spans="1:26" x14ac:dyDescent="0.2">
      <c r="A1064" s="32" t="str">
        <f t="shared" si="32"/>
        <v xml:space="preserve"> UNIT </v>
      </c>
      <c r="B1064" s="130">
        <v>1046</v>
      </c>
      <c r="C1064" s="197"/>
      <c r="D1064" s="398"/>
      <c r="E1064" s="398"/>
      <c r="F1064" s="398"/>
      <c r="G1064" s="399"/>
      <c r="H1064" s="398"/>
      <c r="I1064" s="400"/>
      <c r="J1064" s="400"/>
      <c r="K1064" s="401"/>
      <c r="L1064" s="398"/>
      <c r="M1064" s="398"/>
      <c r="N1064" s="398"/>
      <c r="O1064" s="402"/>
      <c r="P1064" s="402"/>
      <c r="Q1064" s="171" t="str">
        <f>Calculator!M1048</f>
        <v/>
      </c>
      <c r="R1064" s="340" t="str">
        <f t="shared" si="33"/>
        <v/>
      </c>
      <c r="S1064" s="380" t="str" cm="1">
        <f t="array" ref="S1064">_xlfn.IFS(Q1064="YES",IF(G1064&lt;=Calculator!AS1048*97%,"",IF(G1064&gt;=Calculator!AS1048*97%,ROUNDUP(Calculator!AS1048*97%,0),ROUNDUP(Calculator!AS1048*97%,0))),Q1064="NO","",Q1064="NA","",Q1064="","")</f>
        <v/>
      </c>
      <c r="T1064" s="381" cm="1">
        <f t="array" ref="T1064">IF(LEN(F1064)=0,2,IF(SUMPRODUCT(($F$19:$F$1518=F1064)*($C$19:$C$1518=C1064))&gt;1, 1, 0))</f>
        <v>2</v>
      </c>
      <c r="U1064" s="381">
        <f t="array" ref="U1064">IFERROR(1/SUMPRODUCT(($F$19:$F$1518=F1064)*($C$19:$C$1518=C1064)), IF(LEN(F1064)&gt;0, 1, ""))</f>
        <v>6.6755674232309744E-4</v>
      </c>
      <c r="V1064" s="382" t="str">
        <f>IF(H1064="","",VALUE(IFERROR(CHOOSE(MATCH(H1064,{0,1,2,3,4,5},0),2.5,3.5,4.5,5.5,6.5,7.5),"")))</f>
        <v/>
      </c>
      <c r="W1064" s="382" t="str">
        <f>IF(AND(I1064="YES",COUNTIFS(F$19:F1064,F1064,I$19:I1064,"YES")=1),1,"")</f>
        <v/>
      </c>
      <c r="Z1064" s="32"/>
    </row>
    <row r="1065" spans="1:26" x14ac:dyDescent="0.2">
      <c r="A1065" s="32" t="str">
        <f t="shared" si="32"/>
        <v xml:space="preserve"> UNIT </v>
      </c>
      <c r="B1065" s="130">
        <v>1047</v>
      </c>
      <c r="C1065" s="197"/>
      <c r="D1065" s="398"/>
      <c r="E1065" s="398"/>
      <c r="F1065" s="398"/>
      <c r="G1065" s="399"/>
      <c r="H1065" s="398"/>
      <c r="I1065" s="400"/>
      <c r="J1065" s="400"/>
      <c r="K1065" s="401"/>
      <c r="L1065" s="398"/>
      <c r="M1065" s="398"/>
      <c r="N1065" s="398"/>
      <c r="O1065" s="402"/>
      <c r="P1065" s="402"/>
      <c r="Q1065" s="171" t="str">
        <f>Calculator!M1049</f>
        <v/>
      </c>
      <c r="R1065" s="340" t="str">
        <f t="shared" si="33"/>
        <v/>
      </c>
      <c r="S1065" s="380" t="str" cm="1">
        <f t="array" ref="S1065">_xlfn.IFS(Q1065="YES",IF(G1065&lt;=Calculator!AS1049*97%,"",IF(G1065&gt;=Calculator!AS1049*97%,ROUNDUP(Calculator!AS1049*97%,0),ROUNDUP(Calculator!AS1049*97%,0))),Q1065="NO","",Q1065="NA","",Q1065="","")</f>
        <v/>
      </c>
      <c r="T1065" s="381" cm="1">
        <f t="array" ref="T1065">IF(LEN(F1065)=0,2,IF(SUMPRODUCT(($F$19:$F$1518=F1065)*($C$19:$C$1518=C1065))&gt;1, 1, 0))</f>
        <v>2</v>
      </c>
      <c r="U1065" s="381">
        <f t="array" ref="U1065">IFERROR(1/SUMPRODUCT(($F$19:$F$1518=F1065)*($C$19:$C$1518=C1065)), IF(LEN(F1065)&gt;0, 1, ""))</f>
        <v>6.6755674232309744E-4</v>
      </c>
      <c r="V1065" s="382" t="str">
        <f>IF(H1065="","",VALUE(IFERROR(CHOOSE(MATCH(H1065,{0,1,2,3,4,5},0),2.5,3.5,4.5,5.5,6.5,7.5),"")))</f>
        <v/>
      </c>
      <c r="W1065" s="382" t="str">
        <f>IF(AND(I1065="YES",COUNTIFS(F$19:F1065,F1065,I$19:I1065,"YES")=1),1,"")</f>
        <v/>
      </c>
      <c r="Z1065" s="32"/>
    </row>
    <row r="1066" spans="1:26" x14ac:dyDescent="0.2">
      <c r="A1066" s="32" t="str">
        <f t="shared" si="32"/>
        <v xml:space="preserve"> UNIT </v>
      </c>
      <c r="B1066" s="130">
        <v>1048</v>
      </c>
      <c r="C1066" s="197"/>
      <c r="D1066" s="398"/>
      <c r="E1066" s="398"/>
      <c r="F1066" s="398"/>
      <c r="G1066" s="399"/>
      <c r="H1066" s="398"/>
      <c r="I1066" s="400"/>
      <c r="J1066" s="400"/>
      <c r="K1066" s="401"/>
      <c r="L1066" s="398"/>
      <c r="M1066" s="398"/>
      <c r="N1066" s="398"/>
      <c r="O1066" s="402"/>
      <c r="P1066" s="402"/>
      <c r="Q1066" s="171" t="str">
        <f>Calculator!M1050</f>
        <v/>
      </c>
      <c r="R1066" s="340" t="str">
        <f t="shared" si="33"/>
        <v/>
      </c>
      <c r="S1066" s="380" t="str" cm="1">
        <f t="array" ref="S1066">_xlfn.IFS(Q1066="YES",IF(G1066&lt;=Calculator!AS1050*97%,"",IF(G1066&gt;=Calculator!AS1050*97%,ROUNDUP(Calculator!AS1050*97%,0),ROUNDUP(Calculator!AS1050*97%,0))),Q1066="NO","",Q1066="NA","",Q1066="","")</f>
        <v/>
      </c>
      <c r="T1066" s="381" cm="1">
        <f t="array" ref="T1066">IF(LEN(F1066)=0,2,IF(SUMPRODUCT(($F$19:$F$1518=F1066)*($C$19:$C$1518=C1066))&gt;1, 1, 0))</f>
        <v>2</v>
      </c>
      <c r="U1066" s="381">
        <f t="array" ref="U1066">IFERROR(1/SUMPRODUCT(($F$19:$F$1518=F1066)*($C$19:$C$1518=C1066)), IF(LEN(F1066)&gt;0, 1, ""))</f>
        <v>6.6755674232309744E-4</v>
      </c>
      <c r="V1066" s="382" t="str">
        <f>IF(H1066="","",VALUE(IFERROR(CHOOSE(MATCH(H1066,{0,1,2,3,4,5},0),2.5,3.5,4.5,5.5,6.5,7.5),"")))</f>
        <v/>
      </c>
      <c r="W1066" s="382" t="str">
        <f>IF(AND(I1066="YES",COUNTIFS(F$19:F1066,F1066,I$19:I1066,"YES")=1),1,"")</f>
        <v/>
      </c>
      <c r="Z1066" s="32"/>
    </row>
    <row r="1067" spans="1:26" x14ac:dyDescent="0.2">
      <c r="A1067" s="32" t="str">
        <f t="shared" si="32"/>
        <v xml:space="preserve"> UNIT </v>
      </c>
      <c r="B1067" s="130">
        <v>1049</v>
      </c>
      <c r="C1067" s="197"/>
      <c r="D1067" s="398"/>
      <c r="E1067" s="398"/>
      <c r="F1067" s="398"/>
      <c r="G1067" s="399"/>
      <c r="H1067" s="398"/>
      <c r="I1067" s="400"/>
      <c r="J1067" s="400"/>
      <c r="K1067" s="401"/>
      <c r="L1067" s="398"/>
      <c r="M1067" s="398"/>
      <c r="N1067" s="398"/>
      <c r="O1067" s="402"/>
      <c r="P1067" s="402"/>
      <c r="Q1067" s="171" t="str">
        <f>Calculator!M1051</f>
        <v/>
      </c>
      <c r="R1067" s="340" t="str">
        <f t="shared" si="33"/>
        <v/>
      </c>
      <c r="S1067" s="380" t="str" cm="1">
        <f t="array" ref="S1067">_xlfn.IFS(Q1067="YES",IF(G1067&lt;=Calculator!AS1051*97%,"",IF(G1067&gt;=Calculator!AS1051*97%,ROUNDUP(Calculator!AS1051*97%,0),ROUNDUP(Calculator!AS1051*97%,0))),Q1067="NO","",Q1067="NA","",Q1067="","")</f>
        <v/>
      </c>
      <c r="T1067" s="381" cm="1">
        <f t="array" ref="T1067">IF(LEN(F1067)=0,2,IF(SUMPRODUCT(($F$19:$F$1518=F1067)*($C$19:$C$1518=C1067))&gt;1, 1, 0))</f>
        <v>2</v>
      </c>
      <c r="U1067" s="381">
        <f t="array" ref="U1067">IFERROR(1/SUMPRODUCT(($F$19:$F$1518=F1067)*($C$19:$C$1518=C1067)), IF(LEN(F1067)&gt;0, 1, ""))</f>
        <v>6.6755674232309744E-4</v>
      </c>
      <c r="V1067" s="382" t="str">
        <f>IF(H1067="","",VALUE(IFERROR(CHOOSE(MATCH(H1067,{0,1,2,3,4,5},0),2.5,3.5,4.5,5.5,6.5,7.5),"")))</f>
        <v/>
      </c>
      <c r="W1067" s="382" t="str">
        <f>IF(AND(I1067="YES",COUNTIFS(F$19:F1067,F1067,I$19:I1067,"YES")=1),1,"")</f>
        <v/>
      </c>
      <c r="Z1067" s="32"/>
    </row>
    <row r="1068" spans="1:26" x14ac:dyDescent="0.2">
      <c r="A1068" s="32" t="str">
        <f t="shared" si="32"/>
        <v xml:space="preserve"> UNIT </v>
      </c>
      <c r="B1068" s="130">
        <v>1050</v>
      </c>
      <c r="C1068" s="197"/>
      <c r="D1068" s="398"/>
      <c r="E1068" s="398"/>
      <c r="F1068" s="398"/>
      <c r="G1068" s="399"/>
      <c r="H1068" s="398"/>
      <c r="I1068" s="400"/>
      <c r="J1068" s="400"/>
      <c r="K1068" s="401"/>
      <c r="L1068" s="398"/>
      <c r="M1068" s="398"/>
      <c r="N1068" s="398"/>
      <c r="O1068" s="402"/>
      <c r="P1068" s="402"/>
      <c r="Q1068" s="171" t="str">
        <f>Calculator!M1052</f>
        <v/>
      </c>
      <c r="R1068" s="340" t="str">
        <f t="shared" si="33"/>
        <v/>
      </c>
      <c r="S1068" s="380" t="str" cm="1">
        <f t="array" ref="S1068">_xlfn.IFS(Q1068="YES",IF(G1068&lt;=Calculator!AS1052*97%,"",IF(G1068&gt;=Calculator!AS1052*97%,ROUNDUP(Calculator!AS1052*97%,0),ROUNDUP(Calculator!AS1052*97%,0))),Q1068="NO","",Q1068="NA","",Q1068="","")</f>
        <v/>
      </c>
      <c r="T1068" s="381" cm="1">
        <f t="array" ref="T1068">IF(LEN(F1068)=0,2,IF(SUMPRODUCT(($F$19:$F$1518=F1068)*($C$19:$C$1518=C1068))&gt;1, 1, 0))</f>
        <v>2</v>
      </c>
      <c r="U1068" s="381">
        <f t="array" ref="U1068">IFERROR(1/SUMPRODUCT(($F$19:$F$1518=F1068)*($C$19:$C$1518=C1068)), IF(LEN(F1068)&gt;0, 1, ""))</f>
        <v>6.6755674232309744E-4</v>
      </c>
      <c r="V1068" s="382" t="str">
        <f>IF(H1068="","",VALUE(IFERROR(CHOOSE(MATCH(H1068,{0,1,2,3,4,5},0),2.5,3.5,4.5,5.5,6.5,7.5),"")))</f>
        <v/>
      </c>
      <c r="W1068" s="382" t="str">
        <f>IF(AND(I1068="YES",COUNTIFS(F$19:F1068,F1068,I$19:I1068,"YES")=1),1,"")</f>
        <v/>
      </c>
      <c r="Z1068" s="32"/>
    </row>
    <row r="1069" spans="1:26" x14ac:dyDescent="0.2">
      <c r="A1069" s="32" t="str">
        <f t="shared" si="32"/>
        <v xml:space="preserve"> UNIT </v>
      </c>
      <c r="B1069" s="130">
        <v>1051</v>
      </c>
      <c r="C1069" s="197"/>
      <c r="D1069" s="398"/>
      <c r="E1069" s="398"/>
      <c r="F1069" s="398"/>
      <c r="G1069" s="399"/>
      <c r="H1069" s="398"/>
      <c r="I1069" s="400"/>
      <c r="J1069" s="400"/>
      <c r="K1069" s="401"/>
      <c r="L1069" s="398"/>
      <c r="M1069" s="398"/>
      <c r="N1069" s="398"/>
      <c r="O1069" s="402"/>
      <c r="P1069" s="402"/>
      <c r="Q1069" s="171" t="str">
        <f>Calculator!M1053</f>
        <v/>
      </c>
      <c r="R1069" s="340" t="str">
        <f t="shared" si="33"/>
        <v/>
      </c>
      <c r="S1069" s="380" t="str" cm="1">
        <f t="array" ref="S1069">_xlfn.IFS(Q1069="YES",IF(G1069&lt;=Calculator!AS1053*97%,"",IF(G1069&gt;=Calculator!AS1053*97%,ROUNDUP(Calculator!AS1053*97%,0),ROUNDUP(Calculator!AS1053*97%,0))),Q1069="NO","",Q1069="NA","",Q1069="","")</f>
        <v/>
      </c>
      <c r="T1069" s="381" cm="1">
        <f t="array" ref="T1069">IF(LEN(F1069)=0,2,IF(SUMPRODUCT(($F$19:$F$1518=F1069)*($C$19:$C$1518=C1069))&gt;1, 1, 0))</f>
        <v>2</v>
      </c>
      <c r="U1069" s="381">
        <f t="array" ref="U1069">IFERROR(1/SUMPRODUCT(($F$19:$F$1518=F1069)*($C$19:$C$1518=C1069)), IF(LEN(F1069)&gt;0, 1, ""))</f>
        <v>6.6755674232309744E-4</v>
      </c>
      <c r="V1069" s="382" t="str">
        <f>IF(H1069="","",VALUE(IFERROR(CHOOSE(MATCH(H1069,{0,1,2,3,4,5},0),2.5,3.5,4.5,5.5,6.5,7.5),"")))</f>
        <v/>
      </c>
      <c r="W1069" s="382" t="str">
        <f>IF(AND(I1069="YES",COUNTIFS(F$19:F1069,F1069,I$19:I1069,"YES")=1),1,"")</f>
        <v/>
      </c>
      <c r="Z1069" s="32"/>
    </row>
    <row r="1070" spans="1:26" x14ac:dyDescent="0.2">
      <c r="A1070" s="32" t="str">
        <f t="shared" si="32"/>
        <v xml:space="preserve"> UNIT </v>
      </c>
      <c r="B1070" s="130">
        <v>1052</v>
      </c>
      <c r="C1070" s="197"/>
      <c r="D1070" s="398"/>
      <c r="E1070" s="398"/>
      <c r="F1070" s="398"/>
      <c r="G1070" s="399"/>
      <c r="H1070" s="398"/>
      <c r="I1070" s="400"/>
      <c r="J1070" s="400"/>
      <c r="K1070" s="401"/>
      <c r="L1070" s="398"/>
      <c r="M1070" s="398"/>
      <c r="N1070" s="398"/>
      <c r="O1070" s="402"/>
      <c r="P1070" s="402"/>
      <c r="Q1070" s="171" t="str">
        <f>Calculator!M1054</f>
        <v/>
      </c>
      <c r="R1070" s="340" t="str">
        <f t="shared" si="33"/>
        <v/>
      </c>
      <c r="S1070" s="380" t="str" cm="1">
        <f t="array" ref="S1070">_xlfn.IFS(Q1070="YES",IF(G1070&lt;=Calculator!AS1054*97%,"",IF(G1070&gt;=Calculator!AS1054*97%,ROUNDUP(Calculator!AS1054*97%,0),ROUNDUP(Calculator!AS1054*97%,0))),Q1070="NO","",Q1070="NA","",Q1070="","")</f>
        <v/>
      </c>
      <c r="T1070" s="381" cm="1">
        <f t="array" ref="T1070">IF(LEN(F1070)=0,2,IF(SUMPRODUCT(($F$19:$F$1518=F1070)*($C$19:$C$1518=C1070))&gt;1, 1, 0))</f>
        <v>2</v>
      </c>
      <c r="U1070" s="381">
        <f t="array" ref="U1070">IFERROR(1/SUMPRODUCT(($F$19:$F$1518=F1070)*($C$19:$C$1518=C1070)), IF(LEN(F1070)&gt;0, 1, ""))</f>
        <v>6.6755674232309744E-4</v>
      </c>
      <c r="V1070" s="382" t="str">
        <f>IF(H1070="","",VALUE(IFERROR(CHOOSE(MATCH(H1070,{0,1,2,3,4,5},0),2.5,3.5,4.5,5.5,6.5,7.5),"")))</f>
        <v/>
      </c>
      <c r="W1070" s="382" t="str">
        <f>IF(AND(I1070="YES",COUNTIFS(F$19:F1070,F1070,I$19:I1070,"YES")=1),1,"")</f>
        <v/>
      </c>
      <c r="Z1070" s="32"/>
    </row>
    <row r="1071" spans="1:26" x14ac:dyDescent="0.2">
      <c r="A1071" s="32" t="str">
        <f t="shared" si="32"/>
        <v xml:space="preserve"> UNIT </v>
      </c>
      <c r="B1071" s="130">
        <v>1053</v>
      </c>
      <c r="C1071" s="197"/>
      <c r="D1071" s="398"/>
      <c r="E1071" s="398"/>
      <c r="F1071" s="398"/>
      <c r="G1071" s="399"/>
      <c r="H1071" s="398"/>
      <c r="I1071" s="400"/>
      <c r="J1071" s="400"/>
      <c r="K1071" s="401"/>
      <c r="L1071" s="398"/>
      <c r="M1071" s="398"/>
      <c r="N1071" s="398"/>
      <c r="O1071" s="402"/>
      <c r="P1071" s="402"/>
      <c r="Q1071" s="171" t="str">
        <f>Calculator!M1055</f>
        <v/>
      </c>
      <c r="R1071" s="340" t="str">
        <f t="shared" si="33"/>
        <v/>
      </c>
      <c r="S1071" s="380" t="str" cm="1">
        <f t="array" ref="S1071">_xlfn.IFS(Q1071="YES",IF(G1071&lt;=Calculator!AS1055*97%,"",IF(G1071&gt;=Calculator!AS1055*97%,ROUNDUP(Calculator!AS1055*97%,0),ROUNDUP(Calculator!AS1055*97%,0))),Q1071="NO","",Q1071="NA","",Q1071="","")</f>
        <v/>
      </c>
      <c r="T1071" s="381" cm="1">
        <f t="array" ref="T1071">IF(LEN(F1071)=0,2,IF(SUMPRODUCT(($F$19:$F$1518=F1071)*($C$19:$C$1518=C1071))&gt;1, 1, 0))</f>
        <v>2</v>
      </c>
      <c r="U1071" s="381">
        <f t="array" ref="U1071">IFERROR(1/SUMPRODUCT(($F$19:$F$1518=F1071)*($C$19:$C$1518=C1071)), IF(LEN(F1071)&gt;0, 1, ""))</f>
        <v>6.6755674232309744E-4</v>
      </c>
      <c r="V1071" s="382" t="str">
        <f>IF(H1071="","",VALUE(IFERROR(CHOOSE(MATCH(H1071,{0,1,2,3,4,5},0),2.5,3.5,4.5,5.5,6.5,7.5),"")))</f>
        <v/>
      </c>
      <c r="W1071" s="382" t="str">
        <f>IF(AND(I1071="YES",COUNTIFS(F$19:F1071,F1071,I$19:I1071,"YES")=1),1,"")</f>
        <v/>
      </c>
      <c r="Z1071" s="32"/>
    </row>
    <row r="1072" spans="1:26" x14ac:dyDescent="0.2">
      <c r="A1072" s="32" t="str">
        <f t="shared" si="32"/>
        <v xml:space="preserve"> UNIT </v>
      </c>
      <c r="B1072" s="130">
        <v>1054</v>
      </c>
      <c r="C1072" s="197"/>
      <c r="D1072" s="398"/>
      <c r="E1072" s="398"/>
      <c r="F1072" s="398"/>
      <c r="G1072" s="399"/>
      <c r="H1072" s="398"/>
      <c r="I1072" s="400"/>
      <c r="J1072" s="400"/>
      <c r="K1072" s="401"/>
      <c r="L1072" s="398"/>
      <c r="M1072" s="398"/>
      <c r="N1072" s="398"/>
      <c r="O1072" s="402"/>
      <c r="P1072" s="402"/>
      <c r="Q1072" s="171" t="str">
        <f>Calculator!M1056</f>
        <v/>
      </c>
      <c r="R1072" s="340" t="str">
        <f t="shared" si="33"/>
        <v/>
      </c>
      <c r="S1072" s="380" t="str" cm="1">
        <f t="array" ref="S1072">_xlfn.IFS(Q1072="YES",IF(G1072&lt;=Calculator!AS1056*97%,"",IF(G1072&gt;=Calculator!AS1056*97%,ROUNDUP(Calculator!AS1056*97%,0),ROUNDUP(Calculator!AS1056*97%,0))),Q1072="NO","",Q1072="NA","",Q1072="","")</f>
        <v/>
      </c>
      <c r="T1072" s="381" cm="1">
        <f t="array" ref="T1072">IF(LEN(F1072)=0,2,IF(SUMPRODUCT(($F$19:$F$1518=F1072)*($C$19:$C$1518=C1072))&gt;1, 1, 0))</f>
        <v>2</v>
      </c>
      <c r="U1072" s="381">
        <f t="array" ref="U1072">IFERROR(1/SUMPRODUCT(($F$19:$F$1518=F1072)*($C$19:$C$1518=C1072)), IF(LEN(F1072)&gt;0, 1, ""))</f>
        <v>6.6755674232309744E-4</v>
      </c>
      <c r="V1072" s="382" t="str">
        <f>IF(H1072="","",VALUE(IFERROR(CHOOSE(MATCH(H1072,{0,1,2,3,4,5},0),2.5,3.5,4.5,5.5,6.5,7.5),"")))</f>
        <v/>
      </c>
      <c r="W1072" s="382" t="str">
        <f>IF(AND(I1072="YES",COUNTIFS(F$19:F1072,F1072,I$19:I1072,"YES")=1),1,"")</f>
        <v/>
      </c>
      <c r="Z1072" s="32"/>
    </row>
    <row r="1073" spans="1:26" x14ac:dyDescent="0.2">
      <c r="A1073" s="32" t="str">
        <f t="shared" si="32"/>
        <v xml:space="preserve"> UNIT </v>
      </c>
      <c r="B1073" s="130">
        <v>1055</v>
      </c>
      <c r="C1073" s="197"/>
      <c r="D1073" s="398"/>
      <c r="E1073" s="398"/>
      <c r="F1073" s="398"/>
      <c r="G1073" s="399"/>
      <c r="H1073" s="398"/>
      <c r="I1073" s="400"/>
      <c r="J1073" s="400"/>
      <c r="K1073" s="401"/>
      <c r="L1073" s="398"/>
      <c r="M1073" s="398"/>
      <c r="N1073" s="398"/>
      <c r="O1073" s="402"/>
      <c r="P1073" s="402"/>
      <c r="Q1073" s="171" t="str">
        <f>Calculator!M1057</f>
        <v/>
      </c>
      <c r="R1073" s="340" t="str">
        <f t="shared" si="33"/>
        <v/>
      </c>
      <c r="S1073" s="380" t="str" cm="1">
        <f t="array" ref="S1073">_xlfn.IFS(Q1073="YES",IF(G1073&lt;=Calculator!AS1057*97%,"",IF(G1073&gt;=Calculator!AS1057*97%,ROUNDUP(Calculator!AS1057*97%,0),ROUNDUP(Calculator!AS1057*97%,0))),Q1073="NO","",Q1073="NA","",Q1073="","")</f>
        <v/>
      </c>
      <c r="T1073" s="381" cm="1">
        <f t="array" ref="T1073">IF(LEN(F1073)=0,2,IF(SUMPRODUCT(($F$19:$F$1518=F1073)*($C$19:$C$1518=C1073))&gt;1, 1, 0))</f>
        <v>2</v>
      </c>
      <c r="U1073" s="381">
        <f t="array" ref="U1073">IFERROR(1/SUMPRODUCT(($F$19:$F$1518=F1073)*($C$19:$C$1518=C1073)), IF(LEN(F1073)&gt;0, 1, ""))</f>
        <v>6.6755674232309744E-4</v>
      </c>
      <c r="V1073" s="382" t="str">
        <f>IF(H1073="","",VALUE(IFERROR(CHOOSE(MATCH(H1073,{0,1,2,3,4,5},0),2.5,3.5,4.5,5.5,6.5,7.5),"")))</f>
        <v/>
      </c>
      <c r="W1073" s="382" t="str">
        <f>IF(AND(I1073="YES",COUNTIFS(F$19:F1073,F1073,I$19:I1073,"YES")=1),1,"")</f>
        <v/>
      </c>
      <c r="Z1073" s="32"/>
    </row>
    <row r="1074" spans="1:26" x14ac:dyDescent="0.2">
      <c r="A1074" s="32" t="str">
        <f t="shared" si="32"/>
        <v xml:space="preserve"> UNIT </v>
      </c>
      <c r="B1074" s="130">
        <v>1056</v>
      </c>
      <c r="C1074" s="197"/>
      <c r="D1074" s="398"/>
      <c r="E1074" s="398"/>
      <c r="F1074" s="398"/>
      <c r="G1074" s="399"/>
      <c r="H1074" s="398"/>
      <c r="I1074" s="400"/>
      <c r="J1074" s="400"/>
      <c r="K1074" s="401"/>
      <c r="L1074" s="398"/>
      <c r="M1074" s="398"/>
      <c r="N1074" s="398"/>
      <c r="O1074" s="402"/>
      <c r="P1074" s="402"/>
      <c r="Q1074" s="171" t="str">
        <f>Calculator!M1058</f>
        <v/>
      </c>
      <c r="R1074" s="340" t="str">
        <f t="shared" si="33"/>
        <v/>
      </c>
      <c r="S1074" s="380" t="str" cm="1">
        <f t="array" ref="S1074">_xlfn.IFS(Q1074="YES",IF(G1074&lt;=Calculator!AS1058*97%,"",IF(G1074&gt;=Calculator!AS1058*97%,ROUNDUP(Calculator!AS1058*97%,0),ROUNDUP(Calculator!AS1058*97%,0))),Q1074="NO","",Q1074="NA","",Q1074="","")</f>
        <v/>
      </c>
      <c r="T1074" s="381" cm="1">
        <f t="array" ref="T1074">IF(LEN(F1074)=0,2,IF(SUMPRODUCT(($F$19:$F$1518=F1074)*($C$19:$C$1518=C1074))&gt;1, 1, 0))</f>
        <v>2</v>
      </c>
      <c r="U1074" s="381">
        <f t="array" ref="U1074">IFERROR(1/SUMPRODUCT(($F$19:$F$1518=F1074)*($C$19:$C$1518=C1074)), IF(LEN(F1074)&gt;0, 1, ""))</f>
        <v>6.6755674232309744E-4</v>
      </c>
      <c r="V1074" s="382" t="str">
        <f>IF(H1074="","",VALUE(IFERROR(CHOOSE(MATCH(H1074,{0,1,2,3,4,5},0),2.5,3.5,4.5,5.5,6.5,7.5),"")))</f>
        <v/>
      </c>
      <c r="W1074" s="382" t="str">
        <f>IF(AND(I1074="YES",COUNTIFS(F$19:F1074,F1074,I$19:I1074,"YES")=1),1,"")</f>
        <v/>
      </c>
      <c r="Z1074" s="32"/>
    </row>
    <row r="1075" spans="1:26" x14ac:dyDescent="0.2">
      <c r="A1075" s="32" t="str">
        <f t="shared" si="32"/>
        <v xml:space="preserve"> UNIT </v>
      </c>
      <c r="B1075" s="130">
        <v>1057</v>
      </c>
      <c r="C1075" s="197"/>
      <c r="D1075" s="398"/>
      <c r="E1075" s="398"/>
      <c r="F1075" s="398"/>
      <c r="G1075" s="399"/>
      <c r="H1075" s="398"/>
      <c r="I1075" s="400"/>
      <c r="J1075" s="400"/>
      <c r="K1075" s="401"/>
      <c r="L1075" s="398"/>
      <c r="M1075" s="398"/>
      <c r="N1075" s="398"/>
      <c r="O1075" s="402"/>
      <c r="P1075" s="402"/>
      <c r="Q1075" s="171" t="str">
        <f>Calculator!M1059</f>
        <v/>
      </c>
      <c r="R1075" s="340" t="str">
        <f t="shared" si="33"/>
        <v/>
      </c>
      <c r="S1075" s="380" t="str" cm="1">
        <f t="array" ref="S1075">_xlfn.IFS(Q1075="YES",IF(G1075&lt;=Calculator!AS1059*97%,"",IF(G1075&gt;=Calculator!AS1059*97%,ROUNDUP(Calculator!AS1059*97%,0),ROUNDUP(Calculator!AS1059*97%,0))),Q1075="NO","",Q1075="NA","",Q1075="","")</f>
        <v/>
      </c>
      <c r="T1075" s="381" cm="1">
        <f t="array" ref="T1075">IF(LEN(F1075)=0,2,IF(SUMPRODUCT(($F$19:$F$1518=F1075)*($C$19:$C$1518=C1075))&gt;1, 1, 0))</f>
        <v>2</v>
      </c>
      <c r="U1075" s="381">
        <f t="array" ref="U1075">IFERROR(1/SUMPRODUCT(($F$19:$F$1518=F1075)*($C$19:$C$1518=C1075)), IF(LEN(F1075)&gt;0, 1, ""))</f>
        <v>6.6755674232309744E-4</v>
      </c>
      <c r="V1075" s="382" t="str">
        <f>IF(H1075="","",VALUE(IFERROR(CHOOSE(MATCH(H1075,{0,1,2,3,4,5},0),2.5,3.5,4.5,5.5,6.5,7.5),"")))</f>
        <v/>
      </c>
      <c r="W1075" s="382" t="str">
        <f>IF(AND(I1075="YES",COUNTIFS(F$19:F1075,F1075,I$19:I1075,"YES")=1),1,"")</f>
        <v/>
      </c>
      <c r="Z1075" s="32"/>
    </row>
    <row r="1076" spans="1:26" x14ac:dyDescent="0.2">
      <c r="A1076" s="32" t="str">
        <f t="shared" si="32"/>
        <v xml:space="preserve"> UNIT </v>
      </c>
      <c r="B1076" s="130">
        <v>1058</v>
      </c>
      <c r="C1076" s="197"/>
      <c r="D1076" s="398"/>
      <c r="E1076" s="398"/>
      <c r="F1076" s="398"/>
      <c r="G1076" s="399"/>
      <c r="H1076" s="398"/>
      <c r="I1076" s="400"/>
      <c r="J1076" s="400"/>
      <c r="K1076" s="401"/>
      <c r="L1076" s="398"/>
      <c r="M1076" s="398"/>
      <c r="N1076" s="398"/>
      <c r="O1076" s="402"/>
      <c r="P1076" s="402"/>
      <c r="Q1076" s="171" t="str">
        <f>Calculator!M1060</f>
        <v/>
      </c>
      <c r="R1076" s="340" t="str">
        <f t="shared" si="33"/>
        <v/>
      </c>
      <c r="S1076" s="380" t="str" cm="1">
        <f t="array" ref="S1076">_xlfn.IFS(Q1076="YES",IF(G1076&lt;=Calculator!AS1060*97%,"",IF(G1076&gt;=Calculator!AS1060*97%,ROUNDUP(Calculator!AS1060*97%,0),ROUNDUP(Calculator!AS1060*97%,0))),Q1076="NO","",Q1076="NA","",Q1076="","")</f>
        <v/>
      </c>
      <c r="T1076" s="381" cm="1">
        <f t="array" ref="T1076">IF(LEN(F1076)=0,2,IF(SUMPRODUCT(($F$19:$F$1518=F1076)*($C$19:$C$1518=C1076))&gt;1, 1, 0))</f>
        <v>2</v>
      </c>
      <c r="U1076" s="381">
        <f t="array" ref="U1076">IFERROR(1/SUMPRODUCT(($F$19:$F$1518=F1076)*($C$19:$C$1518=C1076)), IF(LEN(F1076)&gt;0, 1, ""))</f>
        <v>6.6755674232309744E-4</v>
      </c>
      <c r="V1076" s="382" t="str">
        <f>IF(H1076="","",VALUE(IFERROR(CHOOSE(MATCH(H1076,{0,1,2,3,4,5},0),2.5,3.5,4.5,5.5,6.5,7.5),"")))</f>
        <v/>
      </c>
      <c r="W1076" s="382" t="str">
        <f>IF(AND(I1076="YES",COUNTIFS(F$19:F1076,F1076,I$19:I1076,"YES")=1),1,"")</f>
        <v/>
      </c>
      <c r="Z1076" s="32"/>
    </row>
    <row r="1077" spans="1:26" x14ac:dyDescent="0.2">
      <c r="A1077" s="32" t="str">
        <f t="shared" si="32"/>
        <v xml:space="preserve"> UNIT </v>
      </c>
      <c r="B1077" s="130">
        <v>1059</v>
      </c>
      <c r="C1077" s="197"/>
      <c r="D1077" s="398"/>
      <c r="E1077" s="398"/>
      <c r="F1077" s="398"/>
      <c r="G1077" s="399"/>
      <c r="H1077" s="398"/>
      <c r="I1077" s="400"/>
      <c r="J1077" s="400"/>
      <c r="K1077" s="401"/>
      <c r="L1077" s="398"/>
      <c r="M1077" s="398"/>
      <c r="N1077" s="398"/>
      <c r="O1077" s="402"/>
      <c r="P1077" s="402"/>
      <c r="Q1077" s="171" t="str">
        <f>Calculator!M1061</f>
        <v/>
      </c>
      <c r="R1077" s="340" t="str">
        <f t="shared" si="33"/>
        <v/>
      </c>
      <c r="S1077" s="380" t="str" cm="1">
        <f t="array" ref="S1077">_xlfn.IFS(Q1077="YES",IF(G1077&lt;=Calculator!AS1061*97%,"",IF(G1077&gt;=Calculator!AS1061*97%,ROUNDUP(Calculator!AS1061*97%,0),ROUNDUP(Calculator!AS1061*97%,0))),Q1077="NO","",Q1077="NA","",Q1077="","")</f>
        <v/>
      </c>
      <c r="T1077" s="381" cm="1">
        <f t="array" ref="T1077">IF(LEN(F1077)=0,2,IF(SUMPRODUCT(($F$19:$F$1518=F1077)*($C$19:$C$1518=C1077))&gt;1, 1, 0))</f>
        <v>2</v>
      </c>
      <c r="U1077" s="381">
        <f t="array" ref="U1077">IFERROR(1/SUMPRODUCT(($F$19:$F$1518=F1077)*($C$19:$C$1518=C1077)), IF(LEN(F1077)&gt;0, 1, ""))</f>
        <v>6.6755674232309744E-4</v>
      </c>
      <c r="V1077" s="382" t="str">
        <f>IF(H1077="","",VALUE(IFERROR(CHOOSE(MATCH(H1077,{0,1,2,3,4,5},0),2.5,3.5,4.5,5.5,6.5,7.5),"")))</f>
        <v/>
      </c>
      <c r="W1077" s="382" t="str">
        <f>IF(AND(I1077="YES",COUNTIFS(F$19:F1077,F1077,I$19:I1077,"YES")=1),1,"")</f>
        <v/>
      </c>
      <c r="Z1077" s="32"/>
    </row>
    <row r="1078" spans="1:26" x14ac:dyDescent="0.2">
      <c r="A1078" s="32" t="str">
        <f t="shared" si="32"/>
        <v xml:space="preserve"> UNIT </v>
      </c>
      <c r="B1078" s="130">
        <v>1060</v>
      </c>
      <c r="C1078" s="197"/>
      <c r="D1078" s="398"/>
      <c r="E1078" s="398"/>
      <c r="F1078" s="398"/>
      <c r="G1078" s="399"/>
      <c r="H1078" s="398"/>
      <c r="I1078" s="400"/>
      <c r="J1078" s="400"/>
      <c r="K1078" s="401"/>
      <c r="L1078" s="398"/>
      <c r="M1078" s="398"/>
      <c r="N1078" s="398"/>
      <c r="O1078" s="402"/>
      <c r="P1078" s="402"/>
      <c r="Q1078" s="171" t="str">
        <f>Calculator!M1062</f>
        <v/>
      </c>
      <c r="R1078" s="340" t="str">
        <f t="shared" si="33"/>
        <v/>
      </c>
      <c r="S1078" s="380" t="str" cm="1">
        <f t="array" ref="S1078">_xlfn.IFS(Q1078="YES",IF(G1078&lt;=Calculator!AS1062*97%,"",IF(G1078&gt;=Calculator!AS1062*97%,ROUNDUP(Calculator!AS1062*97%,0),ROUNDUP(Calculator!AS1062*97%,0))),Q1078="NO","",Q1078="NA","",Q1078="","")</f>
        <v/>
      </c>
      <c r="T1078" s="381" cm="1">
        <f t="array" ref="T1078">IF(LEN(F1078)=0,2,IF(SUMPRODUCT(($F$19:$F$1518=F1078)*($C$19:$C$1518=C1078))&gt;1, 1, 0))</f>
        <v>2</v>
      </c>
      <c r="U1078" s="381">
        <f t="array" ref="U1078">IFERROR(1/SUMPRODUCT(($F$19:$F$1518=F1078)*($C$19:$C$1518=C1078)), IF(LEN(F1078)&gt;0, 1, ""))</f>
        <v>6.6755674232309744E-4</v>
      </c>
      <c r="V1078" s="382" t="str">
        <f>IF(H1078="","",VALUE(IFERROR(CHOOSE(MATCH(H1078,{0,1,2,3,4,5},0),2.5,3.5,4.5,5.5,6.5,7.5),"")))</f>
        <v/>
      </c>
      <c r="W1078" s="382" t="str">
        <f>IF(AND(I1078="YES",COUNTIFS(F$19:F1078,F1078,I$19:I1078,"YES")=1),1,"")</f>
        <v/>
      </c>
      <c r="Z1078" s="32"/>
    </row>
    <row r="1079" spans="1:26" x14ac:dyDescent="0.2">
      <c r="A1079" s="32" t="str">
        <f t="shared" si="32"/>
        <v xml:space="preserve"> UNIT </v>
      </c>
      <c r="B1079" s="130">
        <v>1061</v>
      </c>
      <c r="C1079" s="197"/>
      <c r="D1079" s="398"/>
      <c r="E1079" s="398"/>
      <c r="F1079" s="398"/>
      <c r="G1079" s="399"/>
      <c r="H1079" s="398"/>
      <c r="I1079" s="400"/>
      <c r="J1079" s="400"/>
      <c r="K1079" s="401"/>
      <c r="L1079" s="398"/>
      <c r="M1079" s="398"/>
      <c r="N1079" s="398"/>
      <c r="O1079" s="402"/>
      <c r="P1079" s="402"/>
      <c r="Q1079" s="171" t="str">
        <f>Calculator!M1063</f>
        <v/>
      </c>
      <c r="R1079" s="340" t="str">
        <f t="shared" si="33"/>
        <v/>
      </c>
      <c r="S1079" s="380" t="str" cm="1">
        <f t="array" ref="S1079">_xlfn.IFS(Q1079="YES",IF(G1079&lt;=Calculator!AS1063*97%,"",IF(G1079&gt;=Calculator!AS1063*97%,ROUNDUP(Calculator!AS1063*97%,0),ROUNDUP(Calculator!AS1063*97%,0))),Q1079="NO","",Q1079="NA","",Q1079="","")</f>
        <v/>
      </c>
      <c r="T1079" s="381" cm="1">
        <f t="array" ref="T1079">IF(LEN(F1079)=0,2,IF(SUMPRODUCT(($F$19:$F$1518=F1079)*($C$19:$C$1518=C1079))&gt;1, 1, 0))</f>
        <v>2</v>
      </c>
      <c r="U1079" s="381">
        <f t="array" ref="U1079">IFERROR(1/SUMPRODUCT(($F$19:$F$1518=F1079)*($C$19:$C$1518=C1079)), IF(LEN(F1079)&gt;0, 1, ""))</f>
        <v>6.6755674232309744E-4</v>
      </c>
      <c r="V1079" s="382" t="str">
        <f>IF(H1079="","",VALUE(IFERROR(CHOOSE(MATCH(H1079,{0,1,2,3,4,5},0),2.5,3.5,4.5,5.5,6.5,7.5),"")))</f>
        <v/>
      </c>
      <c r="W1079" s="382" t="str">
        <f>IF(AND(I1079="YES",COUNTIFS(F$19:F1079,F1079,I$19:I1079,"YES")=1),1,"")</f>
        <v/>
      </c>
      <c r="Z1079" s="32"/>
    </row>
    <row r="1080" spans="1:26" x14ac:dyDescent="0.2">
      <c r="A1080" s="32" t="str">
        <f t="shared" si="32"/>
        <v xml:space="preserve"> UNIT </v>
      </c>
      <c r="B1080" s="130">
        <v>1062</v>
      </c>
      <c r="C1080" s="197"/>
      <c r="D1080" s="398"/>
      <c r="E1080" s="398"/>
      <c r="F1080" s="398"/>
      <c r="G1080" s="399"/>
      <c r="H1080" s="398"/>
      <c r="I1080" s="400"/>
      <c r="J1080" s="400"/>
      <c r="K1080" s="401"/>
      <c r="L1080" s="398"/>
      <c r="M1080" s="398"/>
      <c r="N1080" s="398"/>
      <c r="O1080" s="402"/>
      <c r="P1080" s="402"/>
      <c r="Q1080" s="171" t="str">
        <f>Calculator!M1064</f>
        <v/>
      </c>
      <c r="R1080" s="340" t="str">
        <f t="shared" si="33"/>
        <v/>
      </c>
      <c r="S1080" s="380" t="str" cm="1">
        <f t="array" ref="S1080">_xlfn.IFS(Q1080="YES",IF(G1080&lt;=Calculator!AS1064*97%,"",IF(G1080&gt;=Calculator!AS1064*97%,ROUNDUP(Calculator!AS1064*97%,0),ROUNDUP(Calculator!AS1064*97%,0))),Q1080="NO","",Q1080="NA","",Q1080="","")</f>
        <v/>
      </c>
      <c r="T1080" s="381" cm="1">
        <f t="array" ref="T1080">IF(LEN(F1080)=0,2,IF(SUMPRODUCT(($F$19:$F$1518=F1080)*($C$19:$C$1518=C1080))&gt;1, 1, 0))</f>
        <v>2</v>
      </c>
      <c r="U1080" s="381">
        <f t="array" ref="U1080">IFERROR(1/SUMPRODUCT(($F$19:$F$1518=F1080)*($C$19:$C$1518=C1080)), IF(LEN(F1080)&gt;0, 1, ""))</f>
        <v>6.6755674232309744E-4</v>
      </c>
      <c r="V1080" s="382" t="str">
        <f>IF(H1080="","",VALUE(IFERROR(CHOOSE(MATCH(H1080,{0,1,2,3,4,5},0),2.5,3.5,4.5,5.5,6.5,7.5),"")))</f>
        <v/>
      </c>
      <c r="W1080" s="382" t="str">
        <f>IF(AND(I1080="YES",COUNTIFS(F$19:F1080,F1080,I$19:I1080,"YES")=1),1,"")</f>
        <v/>
      </c>
      <c r="Z1080" s="32"/>
    </row>
    <row r="1081" spans="1:26" x14ac:dyDescent="0.2">
      <c r="A1081" s="32" t="str">
        <f t="shared" si="32"/>
        <v xml:space="preserve"> UNIT </v>
      </c>
      <c r="B1081" s="130">
        <v>1063</v>
      </c>
      <c r="C1081" s="197"/>
      <c r="D1081" s="398"/>
      <c r="E1081" s="398"/>
      <c r="F1081" s="398"/>
      <c r="G1081" s="399"/>
      <c r="H1081" s="398"/>
      <c r="I1081" s="400"/>
      <c r="J1081" s="400"/>
      <c r="K1081" s="401"/>
      <c r="L1081" s="398"/>
      <c r="M1081" s="398"/>
      <c r="N1081" s="398"/>
      <c r="O1081" s="402"/>
      <c r="P1081" s="402"/>
      <c r="Q1081" s="171" t="str">
        <f>Calculator!M1065</f>
        <v/>
      </c>
      <c r="R1081" s="340" t="str">
        <f t="shared" si="33"/>
        <v/>
      </c>
      <c r="S1081" s="380" t="str" cm="1">
        <f t="array" ref="S1081">_xlfn.IFS(Q1081="YES",IF(G1081&lt;=Calculator!AS1065*97%,"",IF(G1081&gt;=Calculator!AS1065*97%,ROUNDUP(Calculator!AS1065*97%,0),ROUNDUP(Calculator!AS1065*97%,0))),Q1081="NO","",Q1081="NA","",Q1081="","")</f>
        <v/>
      </c>
      <c r="T1081" s="381" cm="1">
        <f t="array" ref="T1081">IF(LEN(F1081)=0,2,IF(SUMPRODUCT(($F$19:$F$1518=F1081)*($C$19:$C$1518=C1081))&gt;1, 1, 0))</f>
        <v>2</v>
      </c>
      <c r="U1081" s="381">
        <f t="array" ref="U1081">IFERROR(1/SUMPRODUCT(($F$19:$F$1518=F1081)*($C$19:$C$1518=C1081)), IF(LEN(F1081)&gt;0, 1, ""))</f>
        <v>6.6755674232309744E-4</v>
      </c>
      <c r="V1081" s="382" t="str">
        <f>IF(H1081="","",VALUE(IFERROR(CHOOSE(MATCH(H1081,{0,1,2,3,4,5},0),2.5,3.5,4.5,5.5,6.5,7.5),"")))</f>
        <v/>
      </c>
      <c r="W1081" s="382" t="str">
        <f>IF(AND(I1081="YES",COUNTIFS(F$19:F1081,F1081,I$19:I1081,"YES")=1),1,"")</f>
        <v/>
      </c>
      <c r="Z1081" s="32"/>
    </row>
    <row r="1082" spans="1:26" x14ac:dyDescent="0.2">
      <c r="A1082" s="32" t="str">
        <f t="shared" si="32"/>
        <v xml:space="preserve"> UNIT </v>
      </c>
      <c r="B1082" s="130">
        <v>1064</v>
      </c>
      <c r="C1082" s="197"/>
      <c r="D1082" s="398"/>
      <c r="E1082" s="398"/>
      <c r="F1082" s="398"/>
      <c r="G1082" s="399"/>
      <c r="H1082" s="398"/>
      <c r="I1082" s="400"/>
      <c r="J1082" s="400"/>
      <c r="K1082" s="401"/>
      <c r="L1082" s="398"/>
      <c r="M1082" s="398"/>
      <c r="N1082" s="398"/>
      <c r="O1082" s="402"/>
      <c r="P1082" s="402"/>
      <c r="Q1082" s="171" t="str">
        <f>Calculator!M1066</f>
        <v/>
      </c>
      <c r="R1082" s="340" t="str">
        <f t="shared" si="33"/>
        <v/>
      </c>
      <c r="S1082" s="380" t="str" cm="1">
        <f t="array" ref="S1082">_xlfn.IFS(Q1082="YES",IF(G1082&lt;=Calculator!AS1066*97%,"",IF(G1082&gt;=Calculator!AS1066*97%,ROUNDUP(Calculator!AS1066*97%,0),ROUNDUP(Calculator!AS1066*97%,0))),Q1082="NO","",Q1082="NA","",Q1082="","")</f>
        <v/>
      </c>
      <c r="T1082" s="381" cm="1">
        <f t="array" ref="T1082">IF(LEN(F1082)=0,2,IF(SUMPRODUCT(($F$19:$F$1518=F1082)*($C$19:$C$1518=C1082))&gt;1, 1, 0))</f>
        <v>2</v>
      </c>
      <c r="U1082" s="381">
        <f t="array" ref="U1082">IFERROR(1/SUMPRODUCT(($F$19:$F$1518=F1082)*($C$19:$C$1518=C1082)), IF(LEN(F1082)&gt;0, 1, ""))</f>
        <v>6.6755674232309744E-4</v>
      </c>
      <c r="V1082" s="382" t="str">
        <f>IF(H1082="","",VALUE(IFERROR(CHOOSE(MATCH(H1082,{0,1,2,3,4,5},0),2.5,3.5,4.5,5.5,6.5,7.5),"")))</f>
        <v/>
      </c>
      <c r="W1082" s="382" t="str">
        <f>IF(AND(I1082="YES",COUNTIFS(F$19:F1082,F1082,I$19:I1082,"YES")=1),1,"")</f>
        <v/>
      </c>
      <c r="Z1082" s="32"/>
    </row>
    <row r="1083" spans="1:26" x14ac:dyDescent="0.2">
      <c r="A1083" s="32" t="str">
        <f t="shared" si="32"/>
        <v xml:space="preserve"> UNIT </v>
      </c>
      <c r="B1083" s="130">
        <v>1065</v>
      </c>
      <c r="C1083" s="197"/>
      <c r="D1083" s="398"/>
      <c r="E1083" s="398"/>
      <c r="F1083" s="398"/>
      <c r="G1083" s="399"/>
      <c r="H1083" s="398"/>
      <c r="I1083" s="400"/>
      <c r="J1083" s="400"/>
      <c r="K1083" s="401"/>
      <c r="L1083" s="398"/>
      <c r="M1083" s="398"/>
      <c r="N1083" s="398"/>
      <c r="O1083" s="402"/>
      <c r="P1083" s="402"/>
      <c r="Q1083" s="171" t="str">
        <f>Calculator!M1067</f>
        <v/>
      </c>
      <c r="R1083" s="340" t="str">
        <f t="shared" si="33"/>
        <v/>
      </c>
      <c r="S1083" s="380" t="str" cm="1">
        <f t="array" ref="S1083">_xlfn.IFS(Q1083="YES",IF(G1083&lt;=Calculator!AS1067*97%,"",IF(G1083&gt;=Calculator!AS1067*97%,ROUNDUP(Calculator!AS1067*97%,0),ROUNDUP(Calculator!AS1067*97%,0))),Q1083="NO","",Q1083="NA","",Q1083="","")</f>
        <v/>
      </c>
      <c r="T1083" s="381" cm="1">
        <f t="array" ref="T1083">IF(LEN(F1083)=0,2,IF(SUMPRODUCT(($F$19:$F$1518=F1083)*($C$19:$C$1518=C1083))&gt;1, 1, 0))</f>
        <v>2</v>
      </c>
      <c r="U1083" s="381">
        <f t="array" ref="U1083">IFERROR(1/SUMPRODUCT(($F$19:$F$1518=F1083)*($C$19:$C$1518=C1083)), IF(LEN(F1083)&gt;0, 1, ""))</f>
        <v>6.6755674232309744E-4</v>
      </c>
      <c r="V1083" s="382" t="str">
        <f>IF(H1083="","",VALUE(IFERROR(CHOOSE(MATCH(H1083,{0,1,2,3,4,5},0),2.5,3.5,4.5,5.5,6.5,7.5),"")))</f>
        <v/>
      </c>
      <c r="W1083" s="382" t="str">
        <f>IF(AND(I1083="YES",COUNTIFS(F$19:F1083,F1083,I$19:I1083,"YES")=1),1,"")</f>
        <v/>
      </c>
      <c r="Z1083" s="32"/>
    </row>
    <row r="1084" spans="1:26" x14ac:dyDescent="0.2">
      <c r="A1084" s="32" t="str">
        <f t="shared" si="32"/>
        <v xml:space="preserve"> UNIT </v>
      </c>
      <c r="B1084" s="130">
        <v>1066</v>
      </c>
      <c r="C1084" s="197"/>
      <c r="D1084" s="398"/>
      <c r="E1084" s="398"/>
      <c r="F1084" s="398"/>
      <c r="G1084" s="399"/>
      <c r="H1084" s="398"/>
      <c r="I1084" s="400"/>
      <c r="J1084" s="400"/>
      <c r="K1084" s="401"/>
      <c r="L1084" s="398"/>
      <c r="M1084" s="398"/>
      <c r="N1084" s="398"/>
      <c r="O1084" s="402"/>
      <c r="P1084" s="402"/>
      <c r="Q1084" s="171" t="str">
        <f>Calculator!M1068</f>
        <v/>
      </c>
      <c r="R1084" s="340" t="str">
        <f t="shared" si="33"/>
        <v/>
      </c>
      <c r="S1084" s="380" t="str" cm="1">
        <f t="array" ref="S1084">_xlfn.IFS(Q1084="YES",IF(G1084&lt;=Calculator!AS1068*97%,"",IF(G1084&gt;=Calculator!AS1068*97%,ROUNDUP(Calculator!AS1068*97%,0),ROUNDUP(Calculator!AS1068*97%,0))),Q1084="NO","",Q1084="NA","",Q1084="","")</f>
        <v/>
      </c>
      <c r="T1084" s="381" cm="1">
        <f t="array" ref="T1084">IF(LEN(F1084)=0,2,IF(SUMPRODUCT(($F$19:$F$1518=F1084)*($C$19:$C$1518=C1084))&gt;1, 1, 0))</f>
        <v>2</v>
      </c>
      <c r="U1084" s="381">
        <f t="array" ref="U1084">IFERROR(1/SUMPRODUCT(($F$19:$F$1518=F1084)*($C$19:$C$1518=C1084)), IF(LEN(F1084)&gt;0, 1, ""))</f>
        <v>6.6755674232309744E-4</v>
      </c>
      <c r="V1084" s="382" t="str">
        <f>IF(H1084="","",VALUE(IFERROR(CHOOSE(MATCH(H1084,{0,1,2,3,4,5},0),2.5,3.5,4.5,5.5,6.5,7.5),"")))</f>
        <v/>
      </c>
      <c r="W1084" s="382" t="str">
        <f>IF(AND(I1084="YES",COUNTIFS(F$19:F1084,F1084,I$19:I1084,"YES")=1),1,"")</f>
        <v/>
      </c>
      <c r="Z1084" s="32"/>
    </row>
    <row r="1085" spans="1:26" x14ac:dyDescent="0.2">
      <c r="A1085" s="32" t="str">
        <f t="shared" si="32"/>
        <v xml:space="preserve"> UNIT </v>
      </c>
      <c r="B1085" s="130">
        <v>1067</v>
      </c>
      <c r="C1085" s="197"/>
      <c r="D1085" s="398"/>
      <c r="E1085" s="398"/>
      <c r="F1085" s="398"/>
      <c r="G1085" s="399"/>
      <c r="H1085" s="398"/>
      <c r="I1085" s="400"/>
      <c r="J1085" s="400"/>
      <c r="K1085" s="401"/>
      <c r="L1085" s="398"/>
      <c r="M1085" s="398"/>
      <c r="N1085" s="398"/>
      <c r="O1085" s="402"/>
      <c r="P1085" s="402"/>
      <c r="Q1085" s="171" t="str">
        <f>Calculator!M1069</f>
        <v/>
      </c>
      <c r="R1085" s="340" t="str">
        <f t="shared" si="33"/>
        <v/>
      </c>
      <c r="S1085" s="380" t="str" cm="1">
        <f t="array" ref="S1085">_xlfn.IFS(Q1085="YES",IF(G1085&lt;=Calculator!AS1069*97%,"",IF(G1085&gt;=Calculator!AS1069*97%,ROUNDUP(Calculator!AS1069*97%,0),ROUNDUP(Calculator!AS1069*97%,0))),Q1085="NO","",Q1085="NA","",Q1085="","")</f>
        <v/>
      </c>
      <c r="T1085" s="381" cm="1">
        <f t="array" ref="T1085">IF(LEN(F1085)=0,2,IF(SUMPRODUCT(($F$19:$F$1518=F1085)*($C$19:$C$1518=C1085))&gt;1, 1, 0))</f>
        <v>2</v>
      </c>
      <c r="U1085" s="381">
        <f t="array" ref="U1085">IFERROR(1/SUMPRODUCT(($F$19:$F$1518=F1085)*($C$19:$C$1518=C1085)), IF(LEN(F1085)&gt;0, 1, ""))</f>
        <v>6.6755674232309744E-4</v>
      </c>
      <c r="V1085" s="382" t="str">
        <f>IF(H1085="","",VALUE(IFERROR(CHOOSE(MATCH(H1085,{0,1,2,3,4,5},0),2.5,3.5,4.5,5.5,6.5,7.5),"")))</f>
        <v/>
      </c>
      <c r="W1085" s="382" t="str">
        <f>IF(AND(I1085="YES",COUNTIFS(F$19:F1085,F1085,I$19:I1085,"YES")=1),1,"")</f>
        <v/>
      </c>
      <c r="Z1085" s="32"/>
    </row>
    <row r="1086" spans="1:26" x14ac:dyDescent="0.2">
      <c r="A1086" s="32" t="str">
        <f t="shared" si="32"/>
        <v xml:space="preserve"> UNIT </v>
      </c>
      <c r="B1086" s="130">
        <v>1068</v>
      </c>
      <c r="C1086" s="197"/>
      <c r="D1086" s="398"/>
      <c r="E1086" s="398"/>
      <c r="F1086" s="398"/>
      <c r="G1086" s="399"/>
      <c r="H1086" s="398"/>
      <c r="I1086" s="400"/>
      <c r="J1086" s="400"/>
      <c r="K1086" s="401"/>
      <c r="L1086" s="398"/>
      <c r="M1086" s="398"/>
      <c r="N1086" s="398"/>
      <c r="O1086" s="402"/>
      <c r="P1086" s="402"/>
      <c r="Q1086" s="171" t="str">
        <f>Calculator!M1070</f>
        <v/>
      </c>
      <c r="R1086" s="340" t="str">
        <f t="shared" si="33"/>
        <v/>
      </c>
      <c r="S1086" s="380" t="str" cm="1">
        <f t="array" ref="S1086">_xlfn.IFS(Q1086="YES",IF(G1086&lt;=Calculator!AS1070*97%,"",IF(G1086&gt;=Calculator!AS1070*97%,ROUNDUP(Calculator!AS1070*97%,0),ROUNDUP(Calculator!AS1070*97%,0))),Q1086="NO","",Q1086="NA","",Q1086="","")</f>
        <v/>
      </c>
      <c r="T1086" s="381" cm="1">
        <f t="array" ref="T1086">IF(LEN(F1086)=0,2,IF(SUMPRODUCT(($F$19:$F$1518=F1086)*($C$19:$C$1518=C1086))&gt;1, 1, 0))</f>
        <v>2</v>
      </c>
      <c r="U1086" s="381">
        <f t="array" ref="U1086">IFERROR(1/SUMPRODUCT(($F$19:$F$1518=F1086)*($C$19:$C$1518=C1086)), IF(LEN(F1086)&gt;0, 1, ""))</f>
        <v>6.6755674232309744E-4</v>
      </c>
      <c r="V1086" s="382" t="str">
        <f>IF(H1086="","",VALUE(IFERROR(CHOOSE(MATCH(H1086,{0,1,2,3,4,5},0),2.5,3.5,4.5,5.5,6.5,7.5),"")))</f>
        <v/>
      </c>
      <c r="W1086" s="382" t="str">
        <f>IF(AND(I1086="YES",COUNTIFS(F$19:F1086,F1086,I$19:I1086,"YES")=1),1,"")</f>
        <v/>
      </c>
      <c r="Z1086" s="32"/>
    </row>
    <row r="1087" spans="1:26" x14ac:dyDescent="0.2">
      <c r="A1087" s="32" t="str">
        <f t="shared" si="32"/>
        <v xml:space="preserve"> UNIT </v>
      </c>
      <c r="B1087" s="130">
        <v>1069</v>
      </c>
      <c r="C1087" s="197"/>
      <c r="D1087" s="398"/>
      <c r="E1087" s="398"/>
      <c r="F1087" s="398"/>
      <c r="G1087" s="399"/>
      <c r="H1087" s="398"/>
      <c r="I1087" s="400"/>
      <c r="J1087" s="400"/>
      <c r="K1087" s="401"/>
      <c r="L1087" s="398"/>
      <c r="M1087" s="398"/>
      <c r="N1087" s="398"/>
      <c r="O1087" s="402"/>
      <c r="P1087" s="402"/>
      <c r="Q1087" s="171" t="str">
        <f>Calculator!M1071</f>
        <v/>
      </c>
      <c r="R1087" s="340" t="str">
        <f t="shared" si="33"/>
        <v/>
      </c>
      <c r="S1087" s="380" t="str" cm="1">
        <f t="array" ref="S1087">_xlfn.IFS(Q1087="YES",IF(G1087&lt;=Calculator!AS1071*97%,"",IF(G1087&gt;=Calculator!AS1071*97%,ROUNDUP(Calculator!AS1071*97%,0),ROUNDUP(Calculator!AS1071*97%,0))),Q1087="NO","",Q1087="NA","",Q1087="","")</f>
        <v/>
      </c>
      <c r="T1087" s="381" cm="1">
        <f t="array" ref="T1087">IF(LEN(F1087)=0,2,IF(SUMPRODUCT(($F$19:$F$1518=F1087)*($C$19:$C$1518=C1087))&gt;1, 1, 0))</f>
        <v>2</v>
      </c>
      <c r="U1087" s="381">
        <f t="array" ref="U1087">IFERROR(1/SUMPRODUCT(($F$19:$F$1518=F1087)*($C$19:$C$1518=C1087)), IF(LEN(F1087)&gt;0, 1, ""))</f>
        <v>6.6755674232309744E-4</v>
      </c>
      <c r="V1087" s="382" t="str">
        <f>IF(H1087="","",VALUE(IFERROR(CHOOSE(MATCH(H1087,{0,1,2,3,4,5},0),2.5,3.5,4.5,5.5,6.5,7.5),"")))</f>
        <v/>
      </c>
      <c r="W1087" s="382" t="str">
        <f>IF(AND(I1087="YES",COUNTIFS(F$19:F1087,F1087,I$19:I1087,"YES")=1),1,"")</f>
        <v/>
      </c>
      <c r="Z1087" s="32"/>
    </row>
    <row r="1088" spans="1:26" x14ac:dyDescent="0.2">
      <c r="A1088" s="32" t="str">
        <f t="shared" si="32"/>
        <v xml:space="preserve"> UNIT </v>
      </c>
      <c r="B1088" s="130">
        <v>1070</v>
      </c>
      <c r="C1088" s="197"/>
      <c r="D1088" s="398"/>
      <c r="E1088" s="398"/>
      <c r="F1088" s="398"/>
      <c r="G1088" s="399"/>
      <c r="H1088" s="398"/>
      <c r="I1088" s="400"/>
      <c r="J1088" s="400"/>
      <c r="K1088" s="401"/>
      <c r="L1088" s="398"/>
      <c r="M1088" s="398"/>
      <c r="N1088" s="398"/>
      <c r="O1088" s="402"/>
      <c r="P1088" s="402"/>
      <c r="Q1088" s="171" t="str">
        <f>Calculator!M1072</f>
        <v/>
      </c>
      <c r="R1088" s="340" t="str">
        <f t="shared" si="33"/>
        <v/>
      </c>
      <c r="S1088" s="380" t="str" cm="1">
        <f t="array" ref="S1088">_xlfn.IFS(Q1088="YES",IF(G1088&lt;=Calculator!AS1072*97%,"",IF(G1088&gt;=Calculator!AS1072*97%,ROUNDUP(Calculator!AS1072*97%,0),ROUNDUP(Calculator!AS1072*97%,0))),Q1088="NO","",Q1088="NA","",Q1088="","")</f>
        <v/>
      </c>
      <c r="T1088" s="381" cm="1">
        <f t="array" ref="T1088">IF(LEN(F1088)=0,2,IF(SUMPRODUCT(($F$19:$F$1518=F1088)*($C$19:$C$1518=C1088))&gt;1, 1, 0))</f>
        <v>2</v>
      </c>
      <c r="U1088" s="381">
        <f t="array" ref="U1088">IFERROR(1/SUMPRODUCT(($F$19:$F$1518=F1088)*($C$19:$C$1518=C1088)), IF(LEN(F1088)&gt;0, 1, ""))</f>
        <v>6.6755674232309744E-4</v>
      </c>
      <c r="V1088" s="382" t="str">
        <f>IF(H1088="","",VALUE(IFERROR(CHOOSE(MATCH(H1088,{0,1,2,3,4,5},0),2.5,3.5,4.5,5.5,6.5,7.5),"")))</f>
        <v/>
      </c>
      <c r="W1088" s="382" t="str">
        <f>IF(AND(I1088="YES",COUNTIFS(F$19:F1088,F1088,I$19:I1088,"YES")=1),1,"")</f>
        <v/>
      </c>
      <c r="Z1088" s="32"/>
    </row>
    <row r="1089" spans="1:26" x14ac:dyDescent="0.2">
      <c r="A1089" s="32" t="str">
        <f t="shared" si="32"/>
        <v xml:space="preserve"> UNIT </v>
      </c>
      <c r="B1089" s="130">
        <v>1071</v>
      </c>
      <c r="C1089" s="197"/>
      <c r="D1089" s="398"/>
      <c r="E1089" s="398"/>
      <c r="F1089" s="398"/>
      <c r="G1089" s="399"/>
      <c r="H1089" s="398"/>
      <c r="I1089" s="400"/>
      <c r="J1089" s="400"/>
      <c r="K1089" s="401"/>
      <c r="L1089" s="398"/>
      <c r="M1089" s="398"/>
      <c r="N1089" s="398"/>
      <c r="O1089" s="402"/>
      <c r="P1089" s="402"/>
      <c r="Q1089" s="171" t="str">
        <f>Calculator!M1073</f>
        <v/>
      </c>
      <c r="R1089" s="340" t="str">
        <f t="shared" si="33"/>
        <v/>
      </c>
      <c r="S1089" s="380" t="str" cm="1">
        <f t="array" ref="S1089">_xlfn.IFS(Q1089="YES",IF(G1089&lt;=Calculator!AS1073*97%,"",IF(G1089&gt;=Calculator!AS1073*97%,ROUNDUP(Calculator!AS1073*97%,0),ROUNDUP(Calculator!AS1073*97%,0))),Q1089="NO","",Q1089="NA","",Q1089="","")</f>
        <v/>
      </c>
      <c r="T1089" s="381" cm="1">
        <f t="array" ref="T1089">IF(LEN(F1089)=0,2,IF(SUMPRODUCT(($F$19:$F$1518=F1089)*($C$19:$C$1518=C1089))&gt;1, 1, 0))</f>
        <v>2</v>
      </c>
      <c r="U1089" s="381">
        <f t="array" ref="U1089">IFERROR(1/SUMPRODUCT(($F$19:$F$1518=F1089)*($C$19:$C$1518=C1089)), IF(LEN(F1089)&gt;0, 1, ""))</f>
        <v>6.6755674232309744E-4</v>
      </c>
      <c r="V1089" s="382" t="str">
        <f>IF(H1089="","",VALUE(IFERROR(CHOOSE(MATCH(H1089,{0,1,2,3,4,5},0),2.5,3.5,4.5,5.5,6.5,7.5),"")))</f>
        <v/>
      </c>
      <c r="W1089" s="382" t="str">
        <f>IF(AND(I1089="YES",COUNTIFS(F$19:F1089,F1089,I$19:I1089,"YES")=1),1,"")</f>
        <v/>
      </c>
      <c r="Z1089" s="32"/>
    </row>
    <row r="1090" spans="1:26" x14ac:dyDescent="0.2">
      <c r="A1090" s="32" t="str">
        <f t="shared" si="32"/>
        <v xml:space="preserve"> UNIT </v>
      </c>
      <c r="B1090" s="130">
        <v>1072</v>
      </c>
      <c r="C1090" s="197"/>
      <c r="D1090" s="398"/>
      <c r="E1090" s="398"/>
      <c r="F1090" s="398"/>
      <c r="G1090" s="399"/>
      <c r="H1090" s="398"/>
      <c r="I1090" s="400"/>
      <c r="J1090" s="400"/>
      <c r="K1090" s="401"/>
      <c r="L1090" s="398"/>
      <c r="M1090" s="398"/>
      <c r="N1090" s="398"/>
      <c r="O1090" s="402"/>
      <c r="P1090" s="402"/>
      <c r="Q1090" s="171" t="str">
        <f>Calculator!M1074</f>
        <v/>
      </c>
      <c r="R1090" s="340" t="str">
        <f t="shared" si="33"/>
        <v/>
      </c>
      <c r="S1090" s="380" t="str" cm="1">
        <f t="array" ref="S1090">_xlfn.IFS(Q1090="YES",IF(G1090&lt;=Calculator!AS1074*97%,"",IF(G1090&gt;=Calculator!AS1074*97%,ROUNDUP(Calculator!AS1074*97%,0),ROUNDUP(Calculator!AS1074*97%,0))),Q1090="NO","",Q1090="NA","",Q1090="","")</f>
        <v/>
      </c>
      <c r="T1090" s="381" cm="1">
        <f t="array" ref="T1090">IF(LEN(F1090)=0,2,IF(SUMPRODUCT(($F$19:$F$1518=F1090)*($C$19:$C$1518=C1090))&gt;1, 1, 0))</f>
        <v>2</v>
      </c>
      <c r="U1090" s="381">
        <f t="array" ref="U1090">IFERROR(1/SUMPRODUCT(($F$19:$F$1518=F1090)*($C$19:$C$1518=C1090)), IF(LEN(F1090)&gt;0, 1, ""))</f>
        <v>6.6755674232309744E-4</v>
      </c>
      <c r="V1090" s="382" t="str">
        <f>IF(H1090="","",VALUE(IFERROR(CHOOSE(MATCH(H1090,{0,1,2,3,4,5},0),2.5,3.5,4.5,5.5,6.5,7.5),"")))</f>
        <v/>
      </c>
      <c r="W1090" s="382" t="str">
        <f>IF(AND(I1090="YES",COUNTIFS(F$19:F1090,F1090,I$19:I1090,"YES")=1),1,"")</f>
        <v/>
      </c>
      <c r="Z1090" s="32"/>
    </row>
    <row r="1091" spans="1:26" x14ac:dyDescent="0.2">
      <c r="A1091" s="32" t="str">
        <f t="shared" si="32"/>
        <v xml:space="preserve"> UNIT </v>
      </c>
      <c r="B1091" s="130">
        <v>1073</v>
      </c>
      <c r="C1091" s="197"/>
      <c r="D1091" s="398"/>
      <c r="E1091" s="398"/>
      <c r="F1091" s="398"/>
      <c r="G1091" s="399"/>
      <c r="H1091" s="398"/>
      <c r="I1091" s="400"/>
      <c r="J1091" s="400"/>
      <c r="K1091" s="401"/>
      <c r="L1091" s="398"/>
      <c r="M1091" s="398"/>
      <c r="N1091" s="398"/>
      <c r="O1091" s="402"/>
      <c r="P1091" s="402"/>
      <c r="Q1091" s="171" t="str">
        <f>Calculator!M1075</f>
        <v/>
      </c>
      <c r="R1091" s="340" t="str">
        <f t="shared" si="33"/>
        <v/>
      </c>
      <c r="S1091" s="380" t="str" cm="1">
        <f t="array" ref="S1091">_xlfn.IFS(Q1091="YES",IF(G1091&lt;=Calculator!AS1075*97%,"",IF(G1091&gt;=Calculator!AS1075*97%,ROUNDUP(Calculator!AS1075*97%,0),ROUNDUP(Calculator!AS1075*97%,0))),Q1091="NO","",Q1091="NA","",Q1091="","")</f>
        <v/>
      </c>
      <c r="T1091" s="381" cm="1">
        <f t="array" ref="T1091">IF(LEN(F1091)=0,2,IF(SUMPRODUCT(($F$19:$F$1518=F1091)*($C$19:$C$1518=C1091))&gt;1, 1, 0))</f>
        <v>2</v>
      </c>
      <c r="U1091" s="381">
        <f t="array" ref="U1091">IFERROR(1/SUMPRODUCT(($F$19:$F$1518=F1091)*($C$19:$C$1518=C1091)), IF(LEN(F1091)&gt;0, 1, ""))</f>
        <v>6.6755674232309744E-4</v>
      </c>
      <c r="V1091" s="382" t="str">
        <f>IF(H1091="","",VALUE(IFERROR(CHOOSE(MATCH(H1091,{0,1,2,3,4,5},0),2.5,3.5,4.5,5.5,6.5,7.5),"")))</f>
        <v/>
      </c>
      <c r="W1091" s="382" t="str">
        <f>IF(AND(I1091="YES",COUNTIFS(F$19:F1091,F1091,I$19:I1091,"YES")=1),1,"")</f>
        <v/>
      </c>
      <c r="Z1091" s="32"/>
    </row>
    <row r="1092" spans="1:26" x14ac:dyDescent="0.2">
      <c r="A1092" s="32" t="str">
        <f t="shared" si="32"/>
        <v xml:space="preserve"> UNIT </v>
      </c>
      <c r="B1092" s="130">
        <v>1074</v>
      </c>
      <c r="C1092" s="197"/>
      <c r="D1092" s="398"/>
      <c r="E1092" s="398"/>
      <c r="F1092" s="398"/>
      <c r="G1092" s="399"/>
      <c r="H1092" s="398"/>
      <c r="I1092" s="400"/>
      <c r="J1092" s="400"/>
      <c r="K1092" s="401"/>
      <c r="L1092" s="398"/>
      <c r="M1092" s="398"/>
      <c r="N1092" s="398"/>
      <c r="O1092" s="402"/>
      <c r="P1092" s="402"/>
      <c r="Q1092" s="171" t="str">
        <f>Calculator!M1076</f>
        <v/>
      </c>
      <c r="R1092" s="340" t="str">
        <f t="shared" si="33"/>
        <v/>
      </c>
      <c r="S1092" s="380" t="str" cm="1">
        <f t="array" ref="S1092">_xlfn.IFS(Q1092="YES",IF(G1092&lt;=Calculator!AS1076*97%,"",IF(G1092&gt;=Calculator!AS1076*97%,ROUNDUP(Calculator!AS1076*97%,0),ROUNDUP(Calculator!AS1076*97%,0))),Q1092="NO","",Q1092="NA","",Q1092="","")</f>
        <v/>
      </c>
      <c r="T1092" s="381" cm="1">
        <f t="array" ref="T1092">IF(LEN(F1092)=0,2,IF(SUMPRODUCT(($F$19:$F$1518=F1092)*($C$19:$C$1518=C1092))&gt;1, 1, 0))</f>
        <v>2</v>
      </c>
      <c r="U1092" s="381">
        <f t="array" ref="U1092">IFERROR(1/SUMPRODUCT(($F$19:$F$1518=F1092)*($C$19:$C$1518=C1092)), IF(LEN(F1092)&gt;0, 1, ""))</f>
        <v>6.6755674232309744E-4</v>
      </c>
      <c r="V1092" s="382" t="str">
        <f>IF(H1092="","",VALUE(IFERROR(CHOOSE(MATCH(H1092,{0,1,2,3,4,5},0),2.5,3.5,4.5,5.5,6.5,7.5),"")))</f>
        <v/>
      </c>
      <c r="W1092" s="382" t="str">
        <f>IF(AND(I1092="YES",COUNTIFS(F$19:F1092,F1092,I$19:I1092,"YES")=1),1,"")</f>
        <v/>
      </c>
      <c r="Z1092" s="32"/>
    </row>
    <row r="1093" spans="1:26" x14ac:dyDescent="0.2">
      <c r="A1093" s="32" t="str">
        <f t="shared" si="32"/>
        <v xml:space="preserve"> UNIT </v>
      </c>
      <c r="B1093" s="130">
        <v>1075</v>
      </c>
      <c r="C1093" s="197"/>
      <c r="D1093" s="398"/>
      <c r="E1093" s="398"/>
      <c r="F1093" s="398"/>
      <c r="G1093" s="399"/>
      <c r="H1093" s="398"/>
      <c r="I1093" s="400"/>
      <c r="J1093" s="400"/>
      <c r="K1093" s="401"/>
      <c r="L1093" s="398"/>
      <c r="M1093" s="398"/>
      <c r="N1093" s="398"/>
      <c r="O1093" s="402"/>
      <c r="P1093" s="402"/>
      <c r="Q1093" s="171" t="str">
        <f>Calculator!M1077</f>
        <v/>
      </c>
      <c r="R1093" s="340" t="str">
        <f t="shared" si="33"/>
        <v/>
      </c>
      <c r="S1093" s="380" t="str" cm="1">
        <f t="array" ref="S1093">_xlfn.IFS(Q1093="YES",IF(G1093&lt;=Calculator!AS1077*97%,"",IF(G1093&gt;=Calculator!AS1077*97%,ROUNDUP(Calculator!AS1077*97%,0),ROUNDUP(Calculator!AS1077*97%,0))),Q1093="NO","",Q1093="NA","",Q1093="","")</f>
        <v/>
      </c>
      <c r="T1093" s="381" cm="1">
        <f t="array" ref="T1093">IF(LEN(F1093)=0,2,IF(SUMPRODUCT(($F$19:$F$1518=F1093)*($C$19:$C$1518=C1093))&gt;1, 1, 0))</f>
        <v>2</v>
      </c>
      <c r="U1093" s="381">
        <f t="array" ref="U1093">IFERROR(1/SUMPRODUCT(($F$19:$F$1518=F1093)*($C$19:$C$1518=C1093)), IF(LEN(F1093)&gt;0, 1, ""))</f>
        <v>6.6755674232309744E-4</v>
      </c>
      <c r="V1093" s="382" t="str">
        <f>IF(H1093="","",VALUE(IFERROR(CHOOSE(MATCH(H1093,{0,1,2,3,4,5},0),2.5,3.5,4.5,5.5,6.5,7.5),"")))</f>
        <v/>
      </c>
      <c r="W1093" s="382" t="str">
        <f>IF(AND(I1093="YES",COUNTIFS(F$19:F1093,F1093,I$19:I1093,"YES")=1),1,"")</f>
        <v/>
      </c>
      <c r="Z1093" s="32"/>
    </row>
    <row r="1094" spans="1:26" x14ac:dyDescent="0.2">
      <c r="A1094" s="32" t="str">
        <f t="shared" si="32"/>
        <v xml:space="preserve"> UNIT </v>
      </c>
      <c r="B1094" s="130">
        <v>1076</v>
      </c>
      <c r="C1094" s="197"/>
      <c r="D1094" s="398"/>
      <c r="E1094" s="398"/>
      <c r="F1094" s="398"/>
      <c r="G1094" s="399"/>
      <c r="H1094" s="398"/>
      <c r="I1094" s="400"/>
      <c r="J1094" s="400"/>
      <c r="K1094" s="401"/>
      <c r="L1094" s="398"/>
      <c r="M1094" s="398"/>
      <c r="N1094" s="398"/>
      <c r="O1094" s="402"/>
      <c r="P1094" s="402"/>
      <c r="Q1094" s="171" t="str">
        <f>Calculator!M1078</f>
        <v/>
      </c>
      <c r="R1094" s="340" t="str">
        <f t="shared" si="33"/>
        <v/>
      </c>
      <c r="S1094" s="380" t="str" cm="1">
        <f t="array" ref="S1094">_xlfn.IFS(Q1094="YES",IF(G1094&lt;=Calculator!AS1078*97%,"",IF(G1094&gt;=Calculator!AS1078*97%,ROUNDUP(Calculator!AS1078*97%,0),ROUNDUP(Calculator!AS1078*97%,0))),Q1094="NO","",Q1094="NA","",Q1094="","")</f>
        <v/>
      </c>
      <c r="T1094" s="381" cm="1">
        <f t="array" ref="T1094">IF(LEN(F1094)=0,2,IF(SUMPRODUCT(($F$19:$F$1518=F1094)*($C$19:$C$1518=C1094))&gt;1, 1, 0))</f>
        <v>2</v>
      </c>
      <c r="U1094" s="381">
        <f t="array" ref="U1094">IFERROR(1/SUMPRODUCT(($F$19:$F$1518=F1094)*($C$19:$C$1518=C1094)), IF(LEN(F1094)&gt;0, 1, ""))</f>
        <v>6.6755674232309744E-4</v>
      </c>
      <c r="V1094" s="382" t="str">
        <f>IF(H1094="","",VALUE(IFERROR(CHOOSE(MATCH(H1094,{0,1,2,3,4,5},0),2.5,3.5,4.5,5.5,6.5,7.5),"")))</f>
        <v/>
      </c>
      <c r="W1094" s="382" t="str">
        <f>IF(AND(I1094="YES",COUNTIFS(F$19:F1094,F1094,I$19:I1094,"YES")=1),1,"")</f>
        <v/>
      </c>
      <c r="Z1094" s="32"/>
    </row>
    <row r="1095" spans="1:26" x14ac:dyDescent="0.2">
      <c r="A1095" s="32" t="str">
        <f t="shared" si="32"/>
        <v xml:space="preserve"> UNIT </v>
      </c>
      <c r="B1095" s="130">
        <v>1077</v>
      </c>
      <c r="C1095" s="197"/>
      <c r="D1095" s="398"/>
      <c r="E1095" s="398"/>
      <c r="F1095" s="398"/>
      <c r="G1095" s="399"/>
      <c r="H1095" s="398"/>
      <c r="I1095" s="400"/>
      <c r="J1095" s="400"/>
      <c r="K1095" s="401"/>
      <c r="L1095" s="398"/>
      <c r="M1095" s="398"/>
      <c r="N1095" s="398"/>
      <c r="O1095" s="402"/>
      <c r="P1095" s="402"/>
      <c r="Q1095" s="171" t="str">
        <f>Calculator!M1079</f>
        <v/>
      </c>
      <c r="R1095" s="340" t="str">
        <f t="shared" si="33"/>
        <v/>
      </c>
      <c r="S1095" s="380" t="str" cm="1">
        <f t="array" ref="S1095">_xlfn.IFS(Q1095="YES",IF(G1095&lt;=Calculator!AS1079*97%,"",IF(G1095&gt;=Calculator!AS1079*97%,ROUNDUP(Calculator!AS1079*97%,0),ROUNDUP(Calculator!AS1079*97%,0))),Q1095="NO","",Q1095="NA","",Q1095="","")</f>
        <v/>
      </c>
      <c r="T1095" s="381" cm="1">
        <f t="array" ref="T1095">IF(LEN(F1095)=0,2,IF(SUMPRODUCT(($F$19:$F$1518=F1095)*($C$19:$C$1518=C1095))&gt;1, 1, 0))</f>
        <v>2</v>
      </c>
      <c r="U1095" s="381">
        <f t="array" ref="U1095">IFERROR(1/SUMPRODUCT(($F$19:$F$1518=F1095)*($C$19:$C$1518=C1095)), IF(LEN(F1095)&gt;0, 1, ""))</f>
        <v>6.6755674232309744E-4</v>
      </c>
      <c r="V1095" s="382" t="str">
        <f>IF(H1095="","",VALUE(IFERROR(CHOOSE(MATCH(H1095,{0,1,2,3,4,5},0),2.5,3.5,4.5,5.5,6.5,7.5),"")))</f>
        <v/>
      </c>
      <c r="W1095" s="382" t="str">
        <f>IF(AND(I1095="YES",COUNTIFS(F$19:F1095,F1095,I$19:I1095,"YES")=1),1,"")</f>
        <v/>
      </c>
      <c r="Z1095" s="32"/>
    </row>
    <row r="1096" spans="1:26" x14ac:dyDescent="0.2">
      <c r="A1096" s="32" t="str">
        <f t="shared" si="32"/>
        <v xml:space="preserve"> UNIT </v>
      </c>
      <c r="B1096" s="130">
        <v>1078</v>
      </c>
      <c r="C1096" s="197"/>
      <c r="D1096" s="398"/>
      <c r="E1096" s="398"/>
      <c r="F1096" s="398"/>
      <c r="G1096" s="399"/>
      <c r="H1096" s="398"/>
      <c r="I1096" s="400"/>
      <c r="J1096" s="400"/>
      <c r="K1096" s="401"/>
      <c r="L1096" s="398"/>
      <c r="M1096" s="398"/>
      <c r="N1096" s="398"/>
      <c r="O1096" s="402"/>
      <c r="P1096" s="402"/>
      <c r="Q1096" s="171" t="str">
        <f>Calculator!M1080</f>
        <v/>
      </c>
      <c r="R1096" s="340" t="str">
        <f t="shared" si="33"/>
        <v/>
      </c>
      <c r="S1096" s="380" t="str" cm="1">
        <f t="array" ref="S1096">_xlfn.IFS(Q1096="YES",IF(G1096&lt;=Calculator!AS1080*97%,"",IF(G1096&gt;=Calculator!AS1080*97%,ROUNDUP(Calculator!AS1080*97%,0),ROUNDUP(Calculator!AS1080*97%,0))),Q1096="NO","",Q1096="NA","",Q1096="","")</f>
        <v/>
      </c>
      <c r="T1096" s="381" cm="1">
        <f t="array" ref="T1096">IF(LEN(F1096)=0,2,IF(SUMPRODUCT(($F$19:$F$1518=F1096)*($C$19:$C$1518=C1096))&gt;1, 1, 0))</f>
        <v>2</v>
      </c>
      <c r="U1096" s="381">
        <f t="array" ref="U1096">IFERROR(1/SUMPRODUCT(($F$19:$F$1518=F1096)*($C$19:$C$1518=C1096)), IF(LEN(F1096)&gt;0, 1, ""))</f>
        <v>6.6755674232309744E-4</v>
      </c>
      <c r="V1096" s="382" t="str">
        <f>IF(H1096="","",VALUE(IFERROR(CHOOSE(MATCH(H1096,{0,1,2,3,4,5},0),2.5,3.5,4.5,5.5,6.5,7.5),"")))</f>
        <v/>
      </c>
      <c r="W1096" s="382" t="str">
        <f>IF(AND(I1096="YES",COUNTIFS(F$19:F1096,F1096,I$19:I1096,"YES")=1),1,"")</f>
        <v/>
      </c>
      <c r="Z1096" s="32"/>
    </row>
    <row r="1097" spans="1:26" x14ac:dyDescent="0.2">
      <c r="A1097" s="32" t="str">
        <f t="shared" si="32"/>
        <v xml:space="preserve"> UNIT </v>
      </c>
      <c r="B1097" s="130">
        <v>1079</v>
      </c>
      <c r="C1097" s="197"/>
      <c r="D1097" s="398"/>
      <c r="E1097" s="398"/>
      <c r="F1097" s="398"/>
      <c r="G1097" s="399"/>
      <c r="H1097" s="398"/>
      <c r="I1097" s="400"/>
      <c r="J1097" s="400"/>
      <c r="K1097" s="401"/>
      <c r="L1097" s="398"/>
      <c r="M1097" s="398"/>
      <c r="N1097" s="398"/>
      <c r="O1097" s="402"/>
      <c r="P1097" s="402"/>
      <c r="Q1097" s="171" t="str">
        <f>Calculator!M1081</f>
        <v/>
      </c>
      <c r="R1097" s="340" t="str">
        <f t="shared" si="33"/>
        <v/>
      </c>
      <c r="S1097" s="380" t="str" cm="1">
        <f t="array" ref="S1097">_xlfn.IFS(Q1097="YES",IF(G1097&lt;=Calculator!AS1081*97%,"",IF(G1097&gt;=Calculator!AS1081*97%,ROUNDUP(Calculator!AS1081*97%,0),ROUNDUP(Calculator!AS1081*97%,0))),Q1097="NO","",Q1097="NA","",Q1097="","")</f>
        <v/>
      </c>
      <c r="T1097" s="381" cm="1">
        <f t="array" ref="T1097">IF(LEN(F1097)=0,2,IF(SUMPRODUCT(($F$19:$F$1518=F1097)*($C$19:$C$1518=C1097))&gt;1, 1, 0))</f>
        <v>2</v>
      </c>
      <c r="U1097" s="381">
        <f t="array" ref="U1097">IFERROR(1/SUMPRODUCT(($F$19:$F$1518=F1097)*($C$19:$C$1518=C1097)), IF(LEN(F1097)&gt;0, 1, ""))</f>
        <v>6.6755674232309744E-4</v>
      </c>
      <c r="V1097" s="382" t="str">
        <f>IF(H1097="","",VALUE(IFERROR(CHOOSE(MATCH(H1097,{0,1,2,3,4,5},0),2.5,3.5,4.5,5.5,6.5,7.5),"")))</f>
        <v/>
      </c>
      <c r="W1097" s="382" t="str">
        <f>IF(AND(I1097="YES",COUNTIFS(F$19:F1097,F1097,I$19:I1097,"YES")=1),1,"")</f>
        <v/>
      </c>
      <c r="Z1097" s="32"/>
    </row>
    <row r="1098" spans="1:26" x14ac:dyDescent="0.2">
      <c r="A1098" s="32" t="str">
        <f t="shared" si="32"/>
        <v xml:space="preserve"> UNIT </v>
      </c>
      <c r="B1098" s="130">
        <v>1080</v>
      </c>
      <c r="C1098" s="197"/>
      <c r="D1098" s="398"/>
      <c r="E1098" s="398"/>
      <c r="F1098" s="398"/>
      <c r="G1098" s="399"/>
      <c r="H1098" s="398"/>
      <c r="I1098" s="400"/>
      <c r="J1098" s="400"/>
      <c r="K1098" s="401"/>
      <c r="L1098" s="398"/>
      <c r="M1098" s="398"/>
      <c r="N1098" s="398"/>
      <c r="O1098" s="402"/>
      <c r="P1098" s="402"/>
      <c r="Q1098" s="171" t="str">
        <f>Calculator!M1082</f>
        <v/>
      </c>
      <c r="R1098" s="340" t="str">
        <f t="shared" si="33"/>
        <v/>
      </c>
      <c r="S1098" s="380" t="str" cm="1">
        <f t="array" ref="S1098">_xlfn.IFS(Q1098="YES",IF(G1098&lt;=Calculator!AS1082*97%,"",IF(G1098&gt;=Calculator!AS1082*97%,ROUNDUP(Calculator!AS1082*97%,0),ROUNDUP(Calculator!AS1082*97%,0))),Q1098="NO","",Q1098="NA","",Q1098="","")</f>
        <v/>
      </c>
      <c r="T1098" s="381" cm="1">
        <f t="array" ref="T1098">IF(LEN(F1098)=0,2,IF(SUMPRODUCT(($F$19:$F$1518=F1098)*($C$19:$C$1518=C1098))&gt;1, 1, 0))</f>
        <v>2</v>
      </c>
      <c r="U1098" s="381">
        <f t="array" ref="U1098">IFERROR(1/SUMPRODUCT(($F$19:$F$1518=F1098)*($C$19:$C$1518=C1098)), IF(LEN(F1098)&gt;0, 1, ""))</f>
        <v>6.6755674232309744E-4</v>
      </c>
      <c r="V1098" s="382" t="str">
        <f>IF(H1098="","",VALUE(IFERROR(CHOOSE(MATCH(H1098,{0,1,2,3,4,5},0),2.5,3.5,4.5,5.5,6.5,7.5),"")))</f>
        <v/>
      </c>
      <c r="W1098" s="382" t="str">
        <f>IF(AND(I1098="YES",COUNTIFS(F$19:F1098,F1098,I$19:I1098,"YES")=1),1,"")</f>
        <v/>
      </c>
      <c r="Z1098" s="32"/>
    </row>
    <row r="1099" spans="1:26" x14ac:dyDescent="0.2">
      <c r="A1099" s="32" t="str">
        <f t="shared" si="32"/>
        <v xml:space="preserve"> UNIT </v>
      </c>
      <c r="B1099" s="130">
        <v>1081</v>
      </c>
      <c r="C1099" s="197"/>
      <c r="D1099" s="398"/>
      <c r="E1099" s="398"/>
      <c r="F1099" s="398"/>
      <c r="G1099" s="399"/>
      <c r="H1099" s="398"/>
      <c r="I1099" s="400"/>
      <c r="J1099" s="400"/>
      <c r="K1099" s="401"/>
      <c r="L1099" s="398"/>
      <c r="M1099" s="398"/>
      <c r="N1099" s="398"/>
      <c r="O1099" s="402"/>
      <c r="P1099" s="402"/>
      <c r="Q1099" s="171" t="str">
        <f>Calculator!M1083</f>
        <v/>
      </c>
      <c r="R1099" s="340" t="str">
        <f t="shared" si="33"/>
        <v/>
      </c>
      <c r="S1099" s="380" t="str" cm="1">
        <f t="array" ref="S1099">_xlfn.IFS(Q1099="YES",IF(G1099&lt;=Calculator!AS1083*97%,"",IF(G1099&gt;=Calculator!AS1083*97%,ROUNDUP(Calculator!AS1083*97%,0),ROUNDUP(Calculator!AS1083*97%,0))),Q1099="NO","",Q1099="NA","",Q1099="","")</f>
        <v/>
      </c>
      <c r="T1099" s="381" cm="1">
        <f t="array" ref="T1099">IF(LEN(F1099)=0,2,IF(SUMPRODUCT(($F$19:$F$1518=F1099)*($C$19:$C$1518=C1099))&gt;1, 1, 0))</f>
        <v>2</v>
      </c>
      <c r="U1099" s="381">
        <f t="array" ref="U1099">IFERROR(1/SUMPRODUCT(($F$19:$F$1518=F1099)*($C$19:$C$1518=C1099)), IF(LEN(F1099)&gt;0, 1, ""))</f>
        <v>6.6755674232309744E-4</v>
      </c>
      <c r="V1099" s="382" t="str">
        <f>IF(H1099="","",VALUE(IFERROR(CHOOSE(MATCH(H1099,{0,1,2,3,4,5},0),2.5,3.5,4.5,5.5,6.5,7.5),"")))</f>
        <v/>
      </c>
      <c r="W1099" s="382" t="str">
        <f>IF(AND(I1099="YES",COUNTIFS(F$19:F1099,F1099,I$19:I1099,"YES")=1),1,"")</f>
        <v/>
      </c>
      <c r="Z1099" s="32"/>
    </row>
    <row r="1100" spans="1:26" x14ac:dyDescent="0.2">
      <c r="A1100" s="32" t="str">
        <f t="shared" si="32"/>
        <v xml:space="preserve"> UNIT </v>
      </c>
      <c r="B1100" s="130">
        <v>1082</v>
      </c>
      <c r="C1100" s="197"/>
      <c r="D1100" s="398"/>
      <c r="E1100" s="398"/>
      <c r="F1100" s="398"/>
      <c r="G1100" s="399"/>
      <c r="H1100" s="398"/>
      <c r="I1100" s="400"/>
      <c r="J1100" s="400"/>
      <c r="K1100" s="401"/>
      <c r="L1100" s="398"/>
      <c r="M1100" s="398"/>
      <c r="N1100" s="398"/>
      <c r="O1100" s="402"/>
      <c r="P1100" s="402"/>
      <c r="Q1100" s="171" t="str">
        <f>Calculator!M1084</f>
        <v/>
      </c>
      <c r="R1100" s="340" t="str">
        <f t="shared" si="33"/>
        <v/>
      </c>
      <c r="S1100" s="380" t="str" cm="1">
        <f t="array" ref="S1100">_xlfn.IFS(Q1100="YES",IF(G1100&lt;=Calculator!AS1084*97%,"",IF(G1100&gt;=Calculator!AS1084*97%,ROUNDUP(Calculator!AS1084*97%,0),ROUNDUP(Calculator!AS1084*97%,0))),Q1100="NO","",Q1100="NA","",Q1100="","")</f>
        <v/>
      </c>
      <c r="T1100" s="381" cm="1">
        <f t="array" ref="T1100">IF(LEN(F1100)=0,2,IF(SUMPRODUCT(($F$19:$F$1518=F1100)*($C$19:$C$1518=C1100))&gt;1, 1, 0))</f>
        <v>2</v>
      </c>
      <c r="U1100" s="381">
        <f t="array" ref="U1100">IFERROR(1/SUMPRODUCT(($F$19:$F$1518=F1100)*($C$19:$C$1518=C1100)), IF(LEN(F1100)&gt;0, 1, ""))</f>
        <v>6.6755674232309744E-4</v>
      </c>
      <c r="V1100" s="382" t="str">
        <f>IF(H1100="","",VALUE(IFERROR(CHOOSE(MATCH(H1100,{0,1,2,3,4,5},0),2.5,3.5,4.5,5.5,6.5,7.5),"")))</f>
        <v/>
      </c>
      <c r="W1100" s="382" t="str">
        <f>IF(AND(I1100="YES",COUNTIFS(F$19:F1100,F1100,I$19:I1100,"YES")=1),1,"")</f>
        <v/>
      </c>
      <c r="Z1100" s="32"/>
    </row>
    <row r="1101" spans="1:26" x14ac:dyDescent="0.2">
      <c r="A1101" s="32" t="str">
        <f t="shared" si="32"/>
        <v xml:space="preserve"> UNIT </v>
      </c>
      <c r="B1101" s="130">
        <v>1083</v>
      </c>
      <c r="C1101" s="197"/>
      <c r="D1101" s="398"/>
      <c r="E1101" s="398"/>
      <c r="F1101" s="398"/>
      <c r="G1101" s="399"/>
      <c r="H1101" s="398"/>
      <c r="I1101" s="400"/>
      <c r="J1101" s="400"/>
      <c r="K1101" s="401"/>
      <c r="L1101" s="398"/>
      <c r="M1101" s="398"/>
      <c r="N1101" s="398"/>
      <c r="O1101" s="402"/>
      <c r="P1101" s="402"/>
      <c r="Q1101" s="171" t="str">
        <f>Calculator!M1085</f>
        <v/>
      </c>
      <c r="R1101" s="340" t="str">
        <f t="shared" si="33"/>
        <v/>
      </c>
      <c r="S1101" s="380" t="str" cm="1">
        <f t="array" ref="S1101">_xlfn.IFS(Q1101="YES",IF(G1101&lt;=Calculator!AS1085*97%,"",IF(G1101&gt;=Calculator!AS1085*97%,ROUNDUP(Calculator!AS1085*97%,0),ROUNDUP(Calculator!AS1085*97%,0))),Q1101="NO","",Q1101="NA","",Q1101="","")</f>
        <v/>
      </c>
      <c r="T1101" s="381" cm="1">
        <f t="array" ref="T1101">IF(LEN(F1101)=0,2,IF(SUMPRODUCT(($F$19:$F$1518=F1101)*($C$19:$C$1518=C1101))&gt;1, 1, 0))</f>
        <v>2</v>
      </c>
      <c r="U1101" s="381">
        <f t="array" ref="U1101">IFERROR(1/SUMPRODUCT(($F$19:$F$1518=F1101)*($C$19:$C$1518=C1101)), IF(LEN(F1101)&gt;0, 1, ""))</f>
        <v>6.6755674232309744E-4</v>
      </c>
      <c r="V1101" s="382" t="str">
        <f>IF(H1101="","",VALUE(IFERROR(CHOOSE(MATCH(H1101,{0,1,2,3,4,5},0),2.5,3.5,4.5,5.5,6.5,7.5),"")))</f>
        <v/>
      </c>
      <c r="W1101" s="382" t="str">
        <f>IF(AND(I1101="YES",COUNTIFS(F$19:F1101,F1101,I$19:I1101,"YES")=1),1,"")</f>
        <v/>
      </c>
      <c r="Z1101" s="32"/>
    </row>
    <row r="1102" spans="1:26" x14ac:dyDescent="0.2">
      <c r="A1102" s="32" t="str">
        <f t="shared" si="32"/>
        <v xml:space="preserve"> UNIT </v>
      </c>
      <c r="B1102" s="130">
        <v>1084</v>
      </c>
      <c r="C1102" s="197"/>
      <c r="D1102" s="398"/>
      <c r="E1102" s="398"/>
      <c r="F1102" s="398"/>
      <c r="G1102" s="399"/>
      <c r="H1102" s="398"/>
      <c r="I1102" s="400"/>
      <c r="J1102" s="400"/>
      <c r="K1102" s="401"/>
      <c r="L1102" s="398"/>
      <c r="M1102" s="398"/>
      <c r="N1102" s="398"/>
      <c r="O1102" s="402"/>
      <c r="P1102" s="402"/>
      <c r="Q1102" s="171" t="str">
        <f>Calculator!M1086</f>
        <v/>
      </c>
      <c r="R1102" s="340" t="str">
        <f t="shared" si="33"/>
        <v/>
      </c>
      <c r="S1102" s="380" t="str" cm="1">
        <f t="array" ref="S1102">_xlfn.IFS(Q1102="YES",IF(G1102&lt;=Calculator!AS1086*97%,"",IF(G1102&gt;=Calculator!AS1086*97%,ROUNDUP(Calculator!AS1086*97%,0),ROUNDUP(Calculator!AS1086*97%,0))),Q1102="NO","",Q1102="NA","",Q1102="","")</f>
        <v/>
      </c>
      <c r="T1102" s="381" cm="1">
        <f t="array" ref="T1102">IF(LEN(F1102)=0,2,IF(SUMPRODUCT(($F$19:$F$1518=F1102)*($C$19:$C$1518=C1102))&gt;1, 1, 0))</f>
        <v>2</v>
      </c>
      <c r="U1102" s="381">
        <f t="array" ref="U1102">IFERROR(1/SUMPRODUCT(($F$19:$F$1518=F1102)*($C$19:$C$1518=C1102)), IF(LEN(F1102)&gt;0, 1, ""))</f>
        <v>6.6755674232309744E-4</v>
      </c>
      <c r="V1102" s="382" t="str">
        <f>IF(H1102="","",VALUE(IFERROR(CHOOSE(MATCH(H1102,{0,1,2,3,4,5},0),2.5,3.5,4.5,5.5,6.5,7.5),"")))</f>
        <v/>
      </c>
      <c r="W1102" s="382" t="str">
        <f>IF(AND(I1102="YES",COUNTIFS(F$19:F1102,F1102,I$19:I1102,"YES")=1),1,"")</f>
        <v/>
      </c>
      <c r="Z1102" s="32"/>
    </row>
    <row r="1103" spans="1:26" x14ac:dyDescent="0.2">
      <c r="A1103" s="32" t="str">
        <f t="shared" si="32"/>
        <v xml:space="preserve"> UNIT </v>
      </c>
      <c r="B1103" s="130">
        <v>1085</v>
      </c>
      <c r="C1103" s="197"/>
      <c r="D1103" s="398"/>
      <c r="E1103" s="398"/>
      <c r="F1103" s="398"/>
      <c r="G1103" s="399"/>
      <c r="H1103" s="398"/>
      <c r="I1103" s="400"/>
      <c r="J1103" s="400"/>
      <c r="K1103" s="401"/>
      <c r="L1103" s="398"/>
      <c r="M1103" s="398"/>
      <c r="N1103" s="398"/>
      <c r="O1103" s="402"/>
      <c r="P1103" s="402"/>
      <c r="Q1103" s="171" t="str">
        <f>Calculator!M1087</f>
        <v/>
      </c>
      <c r="R1103" s="340" t="str">
        <f t="shared" si="33"/>
        <v/>
      </c>
      <c r="S1103" s="380" t="str" cm="1">
        <f t="array" ref="S1103">_xlfn.IFS(Q1103="YES",IF(G1103&lt;=Calculator!AS1087*97%,"",IF(G1103&gt;=Calculator!AS1087*97%,ROUNDUP(Calculator!AS1087*97%,0),ROUNDUP(Calculator!AS1087*97%,0))),Q1103="NO","",Q1103="NA","",Q1103="","")</f>
        <v/>
      </c>
      <c r="T1103" s="381" cm="1">
        <f t="array" ref="T1103">IF(LEN(F1103)=0,2,IF(SUMPRODUCT(($F$19:$F$1518=F1103)*($C$19:$C$1518=C1103))&gt;1, 1, 0))</f>
        <v>2</v>
      </c>
      <c r="U1103" s="381">
        <f t="array" ref="U1103">IFERROR(1/SUMPRODUCT(($F$19:$F$1518=F1103)*($C$19:$C$1518=C1103)), IF(LEN(F1103)&gt;0, 1, ""))</f>
        <v>6.6755674232309744E-4</v>
      </c>
      <c r="V1103" s="382" t="str">
        <f>IF(H1103="","",VALUE(IFERROR(CHOOSE(MATCH(H1103,{0,1,2,3,4,5},0),2.5,3.5,4.5,5.5,6.5,7.5),"")))</f>
        <v/>
      </c>
      <c r="W1103" s="382" t="str">
        <f>IF(AND(I1103="YES",COUNTIFS(F$19:F1103,F1103,I$19:I1103,"YES")=1),1,"")</f>
        <v/>
      </c>
      <c r="Z1103" s="32"/>
    </row>
    <row r="1104" spans="1:26" x14ac:dyDescent="0.2">
      <c r="A1104" s="32" t="str">
        <f t="shared" si="32"/>
        <v xml:space="preserve"> UNIT </v>
      </c>
      <c r="B1104" s="130">
        <v>1086</v>
      </c>
      <c r="C1104" s="197"/>
      <c r="D1104" s="398"/>
      <c r="E1104" s="398"/>
      <c r="F1104" s="398"/>
      <c r="G1104" s="399"/>
      <c r="H1104" s="398"/>
      <c r="I1104" s="400"/>
      <c r="J1104" s="400"/>
      <c r="K1104" s="401"/>
      <c r="L1104" s="398"/>
      <c r="M1104" s="398"/>
      <c r="N1104" s="398"/>
      <c r="O1104" s="402"/>
      <c r="P1104" s="402"/>
      <c r="Q1104" s="171" t="str">
        <f>Calculator!M1088</f>
        <v/>
      </c>
      <c r="R1104" s="340" t="str">
        <f t="shared" si="33"/>
        <v/>
      </c>
      <c r="S1104" s="380" t="str" cm="1">
        <f t="array" ref="S1104">_xlfn.IFS(Q1104="YES",IF(G1104&lt;=Calculator!AS1088*97%,"",IF(G1104&gt;=Calculator!AS1088*97%,ROUNDUP(Calculator!AS1088*97%,0),ROUNDUP(Calculator!AS1088*97%,0))),Q1104="NO","",Q1104="NA","",Q1104="","")</f>
        <v/>
      </c>
      <c r="T1104" s="381" cm="1">
        <f t="array" ref="T1104">IF(LEN(F1104)=0,2,IF(SUMPRODUCT(($F$19:$F$1518=F1104)*($C$19:$C$1518=C1104))&gt;1, 1, 0))</f>
        <v>2</v>
      </c>
      <c r="U1104" s="381">
        <f t="array" ref="U1104">IFERROR(1/SUMPRODUCT(($F$19:$F$1518=F1104)*($C$19:$C$1518=C1104)), IF(LEN(F1104)&gt;0, 1, ""))</f>
        <v>6.6755674232309744E-4</v>
      </c>
      <c r="V1104" s="382" t="str">
        <f>IF(H1104="","",VALUE(IFERROR(CHOOSE(MATCH(H1104,{0,1,2,3,4,5},0),2.5,3.5,4.5,5.5,6.5,7.5),"")))</f>
        <v/>
      </c>
      <c r="W1104" s="382" t="str">
        <f>IF(AND(I1104="YES",COUNTIFS(F$19:F1104,F1104,I$19:I1104,"YES")=1),1,"")</f>
        <v/>
      </c>
      <c r="Z1104" s="32"/>
    </row>
    <row r="1105" spans="1:26" x14ac:dyDescent="0.2">
      <c r="A1105" s="32" t="str">
        <f t="shared" si="32"/>
        <v xml:space="preserve"> UNIT </v>
      </c>
      <c r="B1105" s="130">
        <v>1087</v>
      </c>
      <c r="C1105" s="197"/>
      <c r="D1105" s="398"/>
      <c r="E1105" s="398"/>
      <c r="F1105" s="398"/>
      <c r="G1105" s="399"/>
      <c r="H1105" s="398"/>
      <c r="I1105" s="400"/>
      <c r="J1105" s="400"/>
      <c r="K1105" s="401"/>
      <c r="L1105" s="398"/>
      <c r="M1105" s="398"/>
      <c r="N1105" s="398"/>
      <c r="O1105" s="402"/>
      <c r="P1105" s="402"/>
      <c r="Q1105" s="171" t="str">
        <f>Calculator!M1089</f>
        <v/>
      </c>
      <c r="R1105" s="340" t="str">
        <f t="shared" si="33"/>
        <v/>
      </c>
      <c r="S1105" s="380" t="str" cm="1">
        <f t="array" ref="S1105">_xlfn.IFS(Q1105="YES",IF(G1105&lt;=Calculator!AS1089*97%,"",IF(G1105&gt;=Calculator!AS1089*97%,ROUNDUP(Calculator!AS1089*97%,0),ROUNDUP(Calculator!AS1089*97%,0))),Q1105="NO","",Q1105="NA","",Q1105="","")</f>
        <v/>
      </c>
      <c r="T1105" s="381" cm="1">
        <f t="array" ref="T1105">IF(LEN(F1105)=0,2,IF(SUMPRODUCT(($F$19:$F$1518=F1105)*($C$19:$C$1518=C1105))&gt;1, 1, 0))</f>
        <v>2</v>
      </c>
      <c r="U1105" s="381">
        <f t="array" ref="U1105">IFERROR(1/SUMPRODUCT(($F$19:$F$1518=F1105)*($C$19:$C$1518=C1105)), IF(LEN(F1105)&gt;0, 1, ""))</f>
        <v>6.6755674232309744E-4</v>
      </c>
      <c r="V1105" s="382" t="str">
        <f>IF(H1105="","",VALUE(IFERROR(CHOOSE(MATCH(H1105,{0,1,2,3,4,5},0),2.5,3.5,4.5,5.5,6.5,7.5),"")))</f>
        <v/>
      </c>
      <c r="W1105" s="382" t="str">
        <f>IF(AND(I1105="YES",COUNTIFS(F$19:F1105,F1105,I$19:I1105,"YES")=1),1,"")</f>
        <v/>
      </c>
      <c r="Z1105" s="32"/>
    </row>
    <row r="1106" spans="1:26" x14ac:dyDescent="0.2">
      <c r="A1106" s="32" t="str">
        <f t="shared" si="32"/>
        <v xml:space="preserve"> UNIT </v>
      </c>
      <c r="B1106" s="130">
        <v>1088</v>
      </c>
      <c r="C1106" s="197"/>
      <c r="D1106" s="398"/>
      <c r="E1106" s="398"/>
      <c r="F1106" s="398"/>
      <c r="G1106" s="399"/>
      <c r="H1106" s="398"/>
      <c r="I1106" s="400"/>
      <c r="J1106" s="400"/>
      <c r="K1106" s="401"/>
      <c r="L1106" s="398"/>
      <c r="M1106" s="398"/>
      <c r="N1106" s="398"/>
      <c r="O1106" s="402"/>
      <c r="P1106" s="402"/>
      <c r="Q1106" s="171" t="str">
        <f>Calculator!M1090</f>
        <v/>
      </c>
      <c r="R1106" s="340" t="str">
        <f t="shared" si="33"/>
        <v/>
      </c>
      <c r="S1106" s="380" t="str" cm="1">
        <f t="array" ref="S1106">_xlfn.IFS(Q1106="YES",IF(G1106&lt;=Calculator!AS1090*97%,"",IF(G1106&gt;=Calculator!AS1090*97%,ROUNDUP(Calculator!AS1090*97%,0),ROUNDUP(Calculator!AS1090*97%,0))),Q1106="NO","",Q1106="NA","",Q1106="","")</f>
        <v/>
      </c>
      <c r="T1106" s="381" cm="1">
        <f t="array" ref="T1106">IF(LEN(F1106)=0,2,IF(SUMPRODUCT(($F$19:$F$1518=F1106)*($C$19:$C$1518=C1106))&gt;1, 1, 0))</f>
        <v>2</v>
      </c>
      <c r="U1106" s="381">
        <f t="array" ref="U1106">IFERROR(1/SUMPRODUCT(($F$19:$F$1518=F1106)*($C$19:$C$1518=C1106)), IF(LEN(F1106)&gt;0, 1, ""))</f>
        <v>6.6755674232309744E-4</v>
      </c>
      <c r="V1106" s="382" t="str">
        <f>IF(H1106="","",VALUE(IFERROR(CHOOSE(MATCH(H1106,{0,1,2,3,4,5},0),2.5,3.5,4.5,5.5,6.5,7.5),"")))</f>
        <v/>
      </c>
      <c r="W1106" s="382" t="str">
        <f>IF(AND(I1106="YES",COUNTIFS(F$19:F1106,F1106,I$19:I1106,"YES")=1),1,"")</f>
        <v/>
      </c>
      <c r="Z1106" s="32"/>
    </row>
    <row r="1107" spans="1:26" x14ac:dyDescent="0.2">
      <c r="A1107" s="32" t="str">
        <f t="shared" ref="A1107:A1170" si="34">C1107&amp;" "&amp;"UNIT"&amp;" "&amp;F1107</f>
        <v xml:space="preserve"> UNIT </v>
      </c>
      <c r="B1107" s="130">
        <v>1089</v>
      </c>
      <c r="C1107" s="197"/>
      <c r="D1107" s="398"/>
      <c r="E1107" s="398"/>
      <c r="F1107" s="398"/>
      <c r="G1107" s="399"/>
      <c r="H1107" s="398"/>
      <c r="I1107" s="400"/>
      <c r="J1107" s="400"/>
      <c r="K1107" s="401"/>
      <c r="L1107" s="398"/>
      <c r="M1107" s="398"/>
      <c r="N1107" s="398"/>
      <c r="O1107" s="402"/>
      <c r="P1107" s="402"/>
      <c r="Q1107" s="171" t="str">
        <f>Calculator!M1091</f>
        <v/>
      </c>
      <c r="R1107" s="340" t="str">
        <f t="shared" si="33"/>
        <v/>
      </c>
      <c r="S1107" s="380" t="str" cm="1">
        <f t="array" ref="S1107">_xlfn.IFS(Q1107="YES",IF(G1107&lt;=Calculator!AS1091*97%,"",IF(G1107&gt;=Calculator!AS1091*97%,ROUNDUP(Calculator!AS1091*97%,0),ROUNDUP(Calculator!AS1091*97%,0))),Q1107="NO","",Q1107="NA","",Q1107="","")</f>
        <v/>
      </c>
      <c r="T1107" s="381" cm="1">
        <f t="array" ref="T1107">IF(LEN(F1107)=0,2,IF(SUMPRODUCT(($F$19:$F$1518=F1107)*($C$19:$C$1518=C1107))&gt;1, 1, 0))</f>
        <v>2</v>
      </c>
      <c r="U1107" s="381">
        <f t="array" ref="U1107">IFERROR(1/SUMPRODUCT(($F$19:$F$1518=F1107)*($C$19:$C$1518=C1107)), IF(LEN(F1107)&gt;0, 1, ""))</f>
        <v>6.6755674232309744E-4</v>
      </c>
      <c r="V1107" s="382" t="str">
        <f>IF(H1107="","",VALUE(IFERROR(CHOOSE(MATCH(H1107,{0,1,2,3,4,5},0),2.5,3.5,4.5,5.5,6.5,7.5),"")))</f>
        <v/>
      </c>
      <c r="W1107" s="382" t="str">
        <f>IF(AND(I1107="YES",COUNTIFS(F$19:F1107,F1107,I$19:I1107,"YES")=1),1,"")</f>
        <v/>
      </c>
      <c r="Z1107" s="32"/>
    </row>
    <row r="1108" spans="1:26" x14ac:dyDescent="0.2">
      <c r="A1108" s="32" t="str">
        <f t="shared" si="34"/>
        <v xml:space="preserve"> UNIT </v>
      </c>
      <c r="B1108" s="130">
        <v>1090</v>
      </c>
      <c r="C1108" s="197"/>
      <c r="D1108" s="398"/>
      <c r="E1108" s="398"/>
      <c r="F1108" s="398"/>
      <c r="G1108" s="399"/>
      <c r="H1108" s="398"/>
      <c r="I1108" s="400"/>
      <c r="J1108" s="400"/>
      <c r="K1108" s="401"/>
      <c r="L1108" s="398"/>
      <c r="M1108" s="398"/>
      <c r="N1108" s="398"/>
      <c r="O1108" s="402"/>
      <c r="P1108" s="402"/>
      <c r="Q1108" s="171" t="str">
        <f>Calculator!M1092</f>
        <v/>
      </c>
      <c r="R1108" s="340" t="str">
        <f t="shared" ref="R1108:R1171" si="35">IF(Q1108="YES",IF(S1108&lt;G1108,S1108,G1108),"")</f>
        <v/>
      </c>
      <c r="S1108" s="380" t="str" cm="1">
        <f t="array" ref="S1108">_xlfn.IFS(Q1108="YES",IF(G1108&lt;=Calculator!AS1092*97%,"",IF(G1108&gt;=Calculator!AS1092*97%,ROUNDUP(Calculator!AS1092*97%,0),ROUNDUP(Calculator!AS1092*97%,0))),Q1108="NO","",Q1108="NA","",Q1108="","")</f>
        <v/>
      </c>
      <c r="T1108" s="381" cm="1">
        <f t="array" ref="T1108">IF(LEN(F1108)=0,2,IF(SUMPRODUCT(($F$19:$F$1518=F1108)*($C$19:$C$1518=C1108))&gt;1, 1, 0))</f>
        <v>2</v>
      </c>
      <c r="U1108" s="381">
        <f t="array" ref="U1108">IFERROR(1/SUMPRODUCT(($F$19:$F$1518=F1108)*($C$19:$C$1518=C1108)), IF(LEN(F1108)&gt;0, 1, ""))</f>
        <v>6.6755674232309744E-4</v>
      </c>
      <c r="V1108" s="382" t="str">
        <f>IF(H1108="","",VALUE(IFERROR(CHOOSE(MATCH(H1108,{0,1,2,3,4,5},0),2.5,3.5,4.5,5.5,6.5,7.5),"")))</f>
        <v/>
      </c>
      <c r="W1108" s="382" t="str">
        <f>IF(AND(I1108="YES",COUNTIFS(F$19:F1108,F1108,I$19:I1108,"YES")=1),1,"")</f>
        <v/>
      </c>
      <c r="Z1108" s="32"/>
    </row>
    <row r="1109" spans="1:26" x14ac:dyDescent="0.2">
      <c r="A1109" s="32" t="str">
        <f t="shared" si="34"/>
        <v xml:space="preserve"> UNIT </v>
      </c>
      <c r="B1109" s="130">
        <v>1091</v>
      </c>
      <c r="C1109" s="197"/>
      <c r="D1109" s="398"/>
      <c r="E1109" s="398"/>
      <c r="F1109" s="398"/>
      <c r="G1109" s="399"/>
      <c r="H1109" s="398"/>
      <c r="I1109" s="400"/>
      <c r="J1109" s="400"/>
      <c r="K1109" s="401"/>
      <c r="L1109" s="398"/>
      <c r="M1109" s="398"/>
      <c r="N1109" s="398"/>
      <c r="O1109" s="402"/>
      <c r="P1109" s="402"/>
      <c r="Q1109" s="171" t="str">
        <f>Calculator!M1093</f>
        <v/>
      </c>
      <c r="R1109" s="340" t="str">
        <f t="shared" si="35"/>
        <v/>
      </c>
      <c r="S1109" s="380" t="str" cm="1">
        <f t="array" ref="S1109">_xlfn.IFS(Q1109="YES",IF(G1109&lt;=Calculator!AS1093*97%,"",IF(G1109&gt;=Calculator!AS1093*97%,ROUNDUP(Calculator!AS1093*97%,0),ROUNDUP(Calculator!AS1093*97%,0))),Q1109="NO","",Q1109="NA","",Q1109="","")</f>
        <v/>
      </c>
      <c r="T1109" s="381" cm="1">
        <f t="array" ref="T1109">IF(LEN(F1109)=0,2,IF(SUMPRODUCT(($F$19:$F$1518=F1109)*($C$19:$C$1518=C1109))&gt;1, 1, 0))</f>
        <v>2</v>
      </c>
      <c r="U1109" s="381">
        <f t="array" ref="U1109">IFERROR(1/SUMPRODUCT(($F$19:$F$1518=F1109)*($C$19:$C$1518=C1109)), IF(LEN(F1109)&gt;0, 1, ""))</f>
        <v>6.6755674232309744E-4</v>
      </c>
      <c r="V1109" s="382" t="str">
        <f>IF(H1109="","",VALUE(IFERROR(CHOOSE(MATCH(H1109,{0,1,2,3,4,5},0),2.5,3.5,4.5,5.5,6.5,7.5),"")))</f>
        <v/>
      </c>
      <c r="W1109" s="382" t="str">
        <f>IF(AND(I1109="YES",COUNTIFS(F$19:F1109,F1109,I$19:I1109,"YES")=1),1,"")</f>
        <v/>
      </c>
      <c r="Z1109" s="32"/>
    </row>
    <row r="1110" spans="1:26" x14ac:dyDescent="0.2">
      <c r="A1110" s="32" t="str">
        <f t="shared" si="34"/>
        <v xml:space="preserve"> UNIT </v>
      </c>
      <c r="B1110" s="130">
        <v>1092</v>
      </c>
      <c r="C1110" s="197"/>
      <c r="D1110" s="398"/>
      <c r="E1110" s="398"/>
      <c r="F1110" s="398"/>
      <c r="G1110" s="399"/>
      <c r="H1110" s="398"/>
      <c r="I1110" s="400"/>
      <c r="J1110" s="400"/>
      <c r="K1110" s="401"/>
      <c r="L1110" s="398"/>
      <c r="M1110" s="398"/>
      <c r="N1110" s="398"/>
      <c r="O1110" s="402"/>
      <c r="P1110" s="402"/>
      <c r="Q1110" s="171" t="str">
        <f>Calculator!M1094</f>
        <v/>
      </c>
      <c r="R1110" s="340" t="str">
        <f t="shared" si="35"/>
        <v/>
      </c>
      <c r="S1110" s="380" t="str" cm="1">
        <f t="array" ref="S1110">_xlfn.IFS(Q1110="YES",IF(G1110&lt;=Calculator!AS1094*97%,"",IF(G1110&gt;=Calculator!AS1094*97%,ROUNDUP(Calculator!AS1094*97%,0),ROUNDUP(Calculator!AS1094*97%,0))),Q1110="NO","",Q1110="NA","",Q1110="","")</f>
        <v/>
      </c>
      <c r="T1110" s="381" cm="1">
        <f t="array" ref="T1110">IF(LEN(F1110)=0,2,IF(SUMPRODUCT(($F$19:$F$1518=F1110)*($C$19:$C$1518=C1110))&gt;1, 1, 0))</f>
        <v>2</v>
      </c>
      <c r="U1110" s="381">
        <f t="array" ref="U1110">IFERROR(1/SUMPRODUCT(($F$19:$F$1518=F1110)*($C$19:$C$1518=C1110)), IF(LEN(F1110)&gt;0, 1, ""))</f>
        <v>6.6755674232309744E-4</v>
      </c>
      <c r="V1110" s="382" t="str">
        <f>IF(H1110="","",VALUE(IFERROR(CHOOSE(MATCH(H1110,{0,1,2,3,4,5},0),2.5,3.5,4.5,5.5,6.5,7.5),"")))</f>
        <v/>
      </c>
      <c r="W1110" s="382" t="str">
        <f>IF(AND(I1110="YES",COUNTIFS(F$19:F1110,F1110,I$19:I1110,"YES")=1),1,"")</f>
        <v/>
      </c>
      <c r="Z1110" s="32"/>
    </row>
    <row r="1111" spans="1:26" x14ac:dyDescent="0.2">
      <c r="A1111" s="32" t="str">
        <f t="shared" si="34"/>
        <v xml:space="preserve"> UNIT </v>
      </c>
      <c r="B1111" s="130">
        <v>1093</v>
      </c>
      <c r="C1111" s="197"/>
      <c r="D1111" s="398"/>
      <c r="E1111" s="398"/>
      <c r="F1111" s="398"/>
      <c r="G1111" s="399"/>
      <c r="H1111" s="398"/>
      <c r="I1111" s="400"/>
      <c r="J1111" s="400"/>
      <c r="K1111" s="401"/>
      <c r="L1111" s="398"/>
      <c r="M1111" s="398"/>
      <c r="N1111" s="398"/>
      <c r="O1111" s="402"/>
      <c r="P1111" s="402"/>
      <c r="Q1111" s="171" t="str">
        <f>Calculator!M1095</f>
        <v/>
      </c>
      <c r="R1111" s="340" t="str">
        <f t="shared" si="35"/>
        <v/>
      </c>
      <c r="S1111" s="380" t="str" cm="1">
        <f t="array" ref="S1111">_xlfn.IFS(Q1111="YES",IF(G1111&lt;=Calculator!AS1095*97%,"",IF(G1111&gt;=Calculator!AS1095*97%,ROUNDUP(Calculator!AS1095*97%,0),ROUNDUP(Calculator!AS1095*97%,0))),Q1111="NO","",Q1111="NA","",Q1111="","")</f>
        <v/>
      </c>
      <c r="T1111" s="381" cm="1">
        <f t="array" ref="T1111">IF(LEN(F1111)=0,2,IF(SUMPRODUCT(($F$19:$F$1518=F1111)*($C$19:$C$1518=C1111))&gt;1, 1, 0))</f>
        <v>2</v>
      </c>
      <c r="U1111" s="381">
        <f t="array" ref="U1111">IFERROR(1/SUMPRODUCT(($F$19:$F$1518=F1111)*($C$19:$C$1518=C1111)), IF(LEN(F1111)&gt;0, 1, ""))</f>
        <v>6.6755674232309744E-4</v>
      </c>
      <c r="V1111" s="382" t="str">
        <f>IF(H1111="","",VALUE(IFERROR(CHOOSE(MATCH(H1111,{0,1,2,3,4,5},0),2.5,3.5,4.5,5.5,6.5,7.5),"")))</f>
        <v/>
      </c>
      <c r="W1111" s="382" t="str">
        <f>IF(AND(I1111="YES",COUNTIFS(F$19:F1111,F1111,I$19:I1111,"YES")=1),1,"")</f>
        <v/>
      </c>
      <c r="Z1111" s="32"/>
    </row>
    <row r="1112" spans="1:26" x14ac:dyDescent="0.2">
      <c r="A1112" s="32" t="str">
        <f t="shared" si="34"/>
        <v xml:space="preserve"> UNIT </v>
      </c>
      <c r="B1112" s="130">
        <v>1094</v>
      </c>
      <c r="C1112" s="197"/>
      <c r="D1112" s="398"/>
      <c r="E1112" s="398"/>
      <c r="F1112" s="398"/>
      <c r="G1112" s="399"/>
      <c r="H1112" s="398"/>
      <c r="I1112" s="400"/>
      <c r="J1112" s="400"/>
      <c r="K1112" s="401"/>
      <c r="L1112" s="398"/>
      <c r="M1112" s="398"/>
      <c r="N1112" s="398"/>
      <c r="O1112" s="402"/>
      <c r="P1112" s="402"/>
      <c r="Q1112" s="171" t="str">
        <f>Calculator!M1096</f>
        <v/>
      </c>
      <c r="R1112" s="340" t="str">
        <f t="shared" si="35"/>
        <v/>
      </c>
      <c r="S1112" s="380" t="str" cm="1">
        <f t="array" ref="S1112">_xlfn.IFS(Q1112="YES",IF(G1112&lt;=Calculator!AS1096*97%,"",IF(G1112&gt;=Calculator!AS1096*97%,ROUNDUP(Calculator!AS1096*97%,0),ROUNDUP(Calculator!AS1096*97%,0))),Q1112="NO","",Q1112="NA","",Q1112="","")</f>
        <v/>
      </c>
      <c r="T1112" s="381" cm="1">
        <f t="array" ref="T1112">IF(LEN(F1112)=0,2,IF(SUMPRODUCT(($F$19:$F$1518=F1112)*($C$19:$C$1518=C1112))&gt;1, 1, 0))</f>
        <v>2</v>
      </c>
      <c r="U1112" s="381">
        <f t="array" ref="U1112">IFERROR(1/SUMPRODUCT(($F$19:$F$1518=F1112)*($C$19:$C$1518=C1112)), IF(LEN(F1112)&gt;0, 1, ""))</f>
        <v>6.6755674232309744E-4</v>
      </c>
      <c r="V1112" s="382" t="str">
        <f>IF(H1112="","",VALUE(IFERROR(CHOOSE(MATCH(H1112,{0,1,2,3,4,5},0),2.5,3.5,4.5,5.5,6.5,7.5),"")))</f>
        <v/>
      </c>
      <c r="W1112" s="382" t="str">
        <f>IF(AND(I1112="YES",COUNTIFS(F$19:F1112,F1112,I$19:I1112,"YES")=1),1,"")</f>
        <v/>
      </c>
      <c r="Z1112" s="32"/>
    </row>
    <row r="1113" spans="1:26" x14ac:dyDescent="0.2">
      <c r="A1113" s="32" t="str">
        <f t="shared" si="34"/>
        <v xml:space="preserve"> UNIT </v>
      </c>
      <c r="B1113" s="130">
        <v>1095</v>
      </c>
      <c r="C1113" s="197"/>
      <c r="D1113" s="398"/>
      <c r="E1113" s="398"/>
      <c r="F1113" s="398"/>
      <c r="G1113" s="399"/>
      <c r="H1113" s="398"/>
      <c r="I1113" s="400"/>
      <c r="J1113" s="400"/>
      <c r="K1113" s="401"/>
      <c r="L1113" s="398"/>
      <c r="M1113" s="398"/>
      <c r="N1113" s="398"/>
      <c r="O1113" s="402"/>
      <c r="P1113" s="402"/>
      <c r="Q1113" s="171" t="str">
        <f>Calculator!M1097</f>
        <v/>
      </c>
      <c r="R1113" s="340" t="str">
        <f t="shared" si="35"/>
        <v/>
      </c>
      <c r="S1113" s="380" t="str" cm="1">
        <f t="array" ref="S1113">_xlfn.IFS(Q1113="YES",IF(G1113&lt;=Calculator!AS1097*97%,"",IF(G1113&gt;=Calculator!AS1097*97%,ROUNDUP(Calculator!AS1097*97%,0),ROUNDUP(Calculator!AS1097*97%,0))),Q1113="NO","",Q1113="NA","",Q1113="","")</f>
        <v/>
      </c>
      <c r="T1113" s="381" cm="1">
        <f t="array" ref="T1113">IF(LEN(F1113)=0,2,IF(SUMPRODUCT(($F$19:$F$1518=F1113)*($C$19:$C$1518=C1113))&gt;1, 1, 0))</f>
        <v>2</v>
      </c>
      <c r="U1113" s="381">
        <f t="array" ref="U1113">IFERROR(1/SUMPRODUCT(($F$19:$F$1518=F1113)*($C$19:$C$1518=C1113)), IF(LEN(F1113)&gt;0, 1, ""))</f>
        <v>6.6755674232309744E-4</v>
      </c>
      <c r="V1113" s="382" t="str">
        <f>IF(H1113="","",VALUE(IFERROR(CHOOSE(MATCH(H1113,{0,1,2,3,4,5},0),2.5,3.5,4.5,5.5,6.5,7.5),"")))</f>
        <v/>
      </c>
      <c r="W1113" s="382" t="str">
        <f>IF(AND(I1113="YES",COUNTIFS(F$19:F1113,F1113,I$19:I1113,"YES")=1),1,"")</f>
        <v/>
      </c>
      <c r="Z1113" s="32"/>
    </row>
    <row r="1114" spans="1:26" x14ac:dyDescent="0.2">
      <c r="A1114" s="32" t="str">
        <f t="shared" si="34"/>
        <v xml:space="preserve"> UNIT </v>
      </c>
      <c r="B1114" s="130">
        <v>1096</v>
      </c>
      <c r="C1114" s="197"/>
      <c r="D1114" s="398"/>
      <c r="E1114" s="398"/>
      <c r="F1114" s="398"/>
      <c r="G1114" s="399"/>
      <c r="H1114" s="398"/>
      <c r="I1114" s="400"/>
      <c r="J1114" s="400"/>
      <c r="K1114" s="401"/>
      <c r="L1114" s="398"/>
      <c r="M1114" s="398"/>
      <c r="N1114" s="398"/>
      <c r="O1114" s="402"/>
      <c r="P1114" s="402"/>
      <c r="Q1114" s="171" t="str">
        <f>Calculator!M1098</f>
        <v/>
      </c>
      <c r="R1114" s="340" t="str">
        <f t="shared" si="35"/>
        <v/>
      </c>
      <c r="S1114" s="380" t="str" cm="1">
        <f t="array" ref="S1114">_xlfn.IFS(Q1114="YES",IF(G1114&lt;=Calculator!AS1098*97%,"",IF(G1114&gt;=Calculator!AS1098*97%,ROUNDUP(Calculator!AS1098*97%,0),ROUNDUP(Calculator!AS1098*97%,0))),Q1114="NO","",Q1114="NA","",Q1114="","")</f>
        <v/>
      </c>
      <c r="T1114" s="381" cm="1">
        <f t="array" ref="T1114">IF(LEN(F1114)=0,2,IF(SUMPRODUCT(($F$19:$F$1518=F1114)*($C$19:$C$1518=C1114))&gt;1, 1, 0))</f>
        <v>2</v>
      </c>
      <c r="U1114" s="381">
        <f t="array" ref="U1114">IFERROR(1/SUMPRODUCT(($F$19:$F$1518=F1114)*($C$19:$C$1518=C1114)), IF(LEN(F1114)&gt;0, 1, ""))</f>
        <v>6.6755674232309744E-4</v>
      </c>
      <c r="V1114" s="382" t="str">
        <f>IF(H1114="","",VALUE(IFERROR(CHOOSE(MATCH(H1114,{0,1,2,3,4,5},0),2.5,3.5,4.5,5.5,6.5,7.5),"")))</f>
        <v/>
      </c>
      <c r="W1114" s="382" t="str">
        <f>IF(AND(I1114="YES",COUNTIFS(F$19:F1114,F1114,I$19:I1114,"YES")=1),1,"")</f>
        <v/>
      </c>
      <c r="Z1114" s="32"/>
    </row>
    <row r="1115" spans="1:26" x14ac:dyDescent="0.2">
      <c r="A1115" s="32" t="str">
        <f t="shared" si="34"/>
        <v xml:space="preserve"> UNIT </v>
      </c>
      <c r="B1115" s="130">
        <v>1097</v>
      </c>
      <c r="C1115" s="197"/>
      <c r="D1115" s="398"/>
      <c r="E1115" s="398"/>
      <c r="F1115" s="398"/>
      <c r="G1115" s="399"/>
      <c r="H1115" s="398"/>
      <c r="I1115" s="400"/>
      <c r="J1115" s="400"/>
      <c r="K1115" s="401"/>
      <c r="L1115" s="398"/>
      <c r="M1115" s="398"/>
      <c r="N1115" s="398"/>
      <c r="O1115" s="402"/>
      <c r="P1115" s="402"/>
      <c r="Q1115" s="171" t="str">
        <f>Calculator!M1099</f>
        <v/>
      </c>
      <c r="R1115" s="340" t="str">
        <f t="shared" si="35"/>
        <v/>
      </c>
      <c r="S1115" s="380" t="str" cm="1">
        <f t="array" ref="S1115">_xlfn.IFS(Q1115="YES",IF(G1115&lt;=Calculator!AS1099*97%,"",IF(G1115&gt;=Calculator!AS1099*97%,ROUNDUP(Calculator!AS1099*97%,0),ROUNDUP(Calculator!AS1099*97%,0))),Q1115="NO","",Q1115="NA","",Q1115="","")</f>
        <v/>
      </c>
      <c r="T1115" s="381" cm="1">
        <f t="array" ref="T1115">IF(LEN(F1115)=0,2,IF(SUMPRODUCT(($F$19:$F$1518=F1115)*($C$19:$C$1518=C1115))&gt;1, 1, 0))</f>
        <v>2</v>
      </c>
      <c r="U1115" s="381">
        <f t="array" ref="U1115">IFERROR(1/SUMPRODUCT(($F$19:$F$1518=F1115)*($C$19:$C$1518=C1115)), IF(LEN(F1115)&gt;0, 1, ""))</f>
        <v>6.6755674232309744E-4</v>
      </c>
      <c r="V1115" s="382" t="str">
        <f>IF(H1115="","",VALUE(IFERROR(CHOOSE(MATCH(H1115,{0,1,2,3,4,5},0),2.5,3.5,4.5,5.5,6.5,7.5),"")))</f>
        <v/>
      </c>
      <c r="W1115" s="382" t="str">
        <f>IF(AND(I1115="YES",COUNTIFS(F$19:F1115,F1115,I$19:I1115,"YES")=1),1,"")</f>
        <v/>
      </c>
      <c r="Z1115" s="32"/>
    </row>
    <row r="1116" spans="1:26" x14ac:dyDescent="0.2">
      <c r="A1116" s="32" t="str">
        <f t="shared" si="34"/>
        <v xml:space="preserve"> UNIT </v>
      </c>
      <c r="B1116" s="130">
        <v>1098</v>
      </c>
      <c r="C1116" s="197"/>
      <c r="D1116" s="398"/>
      <c r="E1116" s="398"/>
      <c r="F1116" s="398"/>
      <c r="G1116" s="399"/>
      <c r="H1116" s="398"/>
      <c r="I1116" s="400"/>
      <c r="J1116" s="400"/>
      <c r="K1116" s="401"/>
      <c r="L1116" s="398"/>
      <c r="M1116" s="398"/>
      <c r="N1116" s="398"/>
      <c r="O1116" s="402"/>
      <c r="P1116" s="402"/>
      <c r="Q1116" s="171" t="str">
        <f>Calculator!M1100</f>
        <v/>
      </c>
      <c r="R1116" s="340" t="str">
        <f t="shared" si="35"/>
        <v/>
      </c>
      <c r="S1116" s="380" t="str" cm="1">
        <f t="array" ref="S1116">_xlfn.IFS(Q1116="YES",IF(G1116&lt;=Calculator!AS1100*97%,"",IF(G1116&gt;=Calculator!AS1100*97%,ROUNDUP(Calculator!AS1100*97%,0),ROUNDUP(Calculator!AS1100*97%,0))),Q1116="NO","",Q1116="NA","",Q1116="","")</f>
        <v/>
      </c>
      <c r="T1116" s="381" cm="1">
        <f t="array" ref="T1116">IF(LEN(F1116)=0,2,IF(SUMPRODUCT(($F$19:$F$1518=F1116)*($C$19:$C$1518=C1116))&gt;1, 1, 0))</f>
        <v>2</v>
      </c>
      <c r="U1116" s="381">
        <f t="array" ref="U1116">IFERROR(1/SUMPRODUCT(($F$19:$F$1518=F1116)*($C$19:$C$1518=C1116)), IF(LEN(F1116)&gt;0, 1, ""))</f>
        <v>6.6755674232309744E-4</v>
      </c>
      <c r="V1116" s="382" t="str">
        <f>IF(H1116="","",VALUE(IFERROR(CHOOSE(MATCH(H1116,{0,1,2,3,4,5},0),2.5,3.5,4.5,5.5,6.5,7.5),"")))</f>
        <v/>
      </c>
      <c r="W1116" s="382" t="str">
        <f>IF(AND(I1116="YES",COUNTIFS(F$19:F1116,F1116,I$19:I1116,"YES")=1),1,"")</f>
        <v/>
      </c>
      <c r="Z1116" s="32"/>
    </row>
    <row r="1117" spans="1:26" x14ac:dyDescent="0.2">
      <c r="A1117" s="32" t="str">
        <f t="shared" si="34"/>
        <v xml:space="preserve"> UNIT </v>
      </c>
      <c r="B1117" s="130">
        <v>1099</v>
      </c>
      <c r="C1117" s="197"/>
      <c r="D1117" s="398"/>
      <c r="E1117" s="398"/>
      <c r="F1117" s="398"/>
      <c r="G1117" s="399"/>
      <c r="H1117" s="398"/>
      <c r="I1117" s="400"/>
      <c r="J1117" s="400"/>
      <c r="K1117" s="401"/>
      <c r="L1117" s="398"/>
      <c r="M1117" s="398"/>
      <c r="N1117" s="398"/>
      <c r="O1117" s="402"/>
      <c r="P1117" s="402"/>
      <c r="Q1117" s="171" t="str">
        <f>Calculator!M1101</f>
        <v/>
      </c>
      <c r="R1117" s="340" t="str">
        <f t="shared" si="35"/>
        <v/>
      </c>
      <c r="S1117" s="380" t="str" cm="1">
        <f t="array" ref="S1117">_xlfn.IFS(Q1117="YES",IF(G1117&lt;=Calculator!AS1101*97%,"",IF(G1117&gt;=Calculator!AS1101*97%,ROUNDUP(Calculator!AS1101*97%,0),ROUNDUP(Calculator!AS1101*97%,0))),Q1117="NO","",Q1117="NA","",Q1117="","")</f>
        <v/>
      </c>
      <c r="T1117" s="381" cm="1">
        <f t="array" ref="T1117">IF(LEN(F1117)=0,2,IF(SUMPRODUCT(($F$19:$F$1518=F1117)*($C$19:$C$1518=C1117))&gt;1, 1, 0))</f>
        <v>2</v>
      </c>
      <c r="U1117" s="381">
        <f t="array" ref="U1117">IFERROR(1/SUMPRODUCT(($F$19:$F$1518=F1117)*($C$19:$C$1518=C1117)), IF(LEN(F1117)&gt;0, 1, ""))</f>
        <v>6.6755674232309744E-4</v>
      </c>
      <c r="V1117" s="382" t="str">
        <f>IF(H1117="","",VALUE(IFERROR(CHOOSE(MATCH(H1117,{0,1,2,3,4,5},0),2.5,3.5,4.5,5.5,6.5,7.5),"")))</f>
        <v/>
      </c>
      <c r="W1117" s="382" t="str">
        <f>IF(AND(I1117="YES",COUNTIFS(F$19:F1117,F1117,I$19:I1117,"YES")=1),1,"")</f>
        <v/>
      </c>
      <c r="Z1117" s="32"/>
    </row>
    <row r="1118" spans="1:26" x14ac:dyDescent="0.2">
      <c r="A1118" s="32" t="str">
        <f t="shared" si="34"/>
        <v xml:space="preserve"> UNIT </v>
      </c>
      <c r="B1118" s="130">
        <v>1100</v>
      </c>
      <c r="C1118" s="197"/>
      <c r="D1118" s="398"/>
      <c r="E1118" s="398"/>
      <c r="F1118" s="398"/>
      <c r="G1118" s="399"/>
      <c r="H1118" s="398"/>
      <c r="I1118" s="400"/>
      <c r="J1118" s="400"/>
      <c r="K1118" s="401"/>
      <c r="L1118" s="398"/>
      <c r="M1118" s="398"/>
      <c r="N1118" s="398"/>
      <c r="O1118" s="402"/>
      <c r="P1118" s="402"/>
      <c r="Q1118" s="171" t="str">
        <f>Calculator!M1102</f>
        <v/>
      </c>
      <c r="R1118" s="340" t="str">
        <f t="shared" si="35"/>
        <v/>
      </c>
      <c r="S1118" s="380" t="str" cm="1">
        <f t="array" ref="S1118">_xlfn.IFS(Q1118="YES",IF(G1118&lt;=Calculator!AS1102*97%,"",IF(G1118&gt;=Calculator!AS1102*97%,ROUNDUP(Calculator!AS1102*97%,0),ROUNDUP(Calculator!AS1102*97%,0))),Q1118="NO","",Q1118="NA","",Q1118="","")</f>
        <v/>
      </c>
      <c r="T1118" s="381" cm="1">
        <f t="array" ref="T1118">IF(LEN(F1118)=0,2,IF(SUMPRODUCT(($F$19:$F$1518=F1118)*($C$19:$C$1518=C1118))&gt;1, 1, 0))</f>
        <v>2</v>
      </c>
      <c r="U1118" s="381">
        <f t="array" ref="U1118">IFERROR(1/SUMPRODUCT(($F$19:$F$1518=F1118)*($C$19:$C$1518=C1118)), IF(LEN(F1118)&gt;0, 1, ""))</f>
        <v>6.6755674232309744E-4</v>
      </c>
      <c r="V1118" s="382" t="str">
        <f>IF(H1118="","",VALUE(IFERROR(CHOOSE(MATCH(H1118,{0,1,2,3,4,5},0),2.5,3.5,4.5,5.5,6.5,7.5),"")))</f>
        <v/>
      </c>
      <c r="W1118" s="382" t="str">
        <f>IF(AND(I1118="YES",COUNTIFS(F$19:F1118,F1118,I$19:I1118,"YES")=1),1,"")</f>
        <v/>
      </c>
      <c r="Z1118" s="32"/>
    </row>
    <row r="1119" spans="1:26" x14ac:dyDescent="0.2">
      <c r="A1119" s="32" t="str">
        <f t="shared" si="34"/>
        <v xml:space="preserve"> UNIT </v>
      </c>
      <c r="B1119" s="130">
        <v>1101</v>
      </c>
      <c r="C1119" s="197"/>
      <c r="D1119" s="398"/>
      <c r="E1119" s="398"/>
      <c r="F1119" s="398"/>
      <c r="G1119" s="399"/>
      <c r="H1119" s="398"/>
      <c r="I1119" s="400"/>
      <c r="J1119" s="400"/>
      <c r="K1119" s="401"/>
      <c r="L1119" s="398"/>
      <c r="M1119" s="398"/>
      <c r="N1119" s="398"/>
      <c r="O1119" s="402"/>
      <c r="P1119" s="402"/>
      <c r="Q1119" s="171" t="str">
        <f>Calculator!M1103</f>
        <v/>
      </c>
      <c r="R1119" s="340" t="str">
        <f t="shared" si="35"/>
        <v/>
      </c>
      <c r="S1119" s="380" t="str" cm="1">
        <f t="array" ref="S1119">_xlfn.IFS(Q1119="YES",IF(G1119&lt;=Calculator!AS1103*97%,"",IF(G1119&gt;=Calculator!AS1103*97%,ROUNDUP(Calculator!AS1103*97%,0),ROUNDUP(Calculator!AS1103*97%,0))),Q1119="NO","",Q1119="NA","",Q1119="","")</f>
        <v/>
      </c>
      <c r="T1119" s="381" cm="1">
        <f t="array" ref="T1119">IF(LEN(F1119)=0,2,IF(SUMPRODUCT(($F$19:$F$1518=F1119)*($C$19:$C$1518=C1119))&gt;1, 1, 0))</f>
        <v>2</v>
      </c>
      <c r="U1119" s="381">
        <f t="array" ref="U1119">IFERROR(1/SUMPRODUCT(($F$19:$F$1518=F1119)*($C$19:$C$1518=C1119)), IF(LEN(F1119)&gt;0, 1, ""))</f>
        <v>6.6755674232309744E-4</v>
      </c>
      <c r="V1119" s="382" t="str">
        <f>IF(H1119="","",VALUE(IFERROR(CHOOSE(MATCH(H1119,{0,1,2,3,4,5},0),2.5,3.5,4.5,5.5,6.5,7.5),"")))</f>
        <v/>
      </c>
      <c r="W1119" s="382" t="str">
        <f>IF(AND(I1119="YES",COUNTIFS(F$19:F1119,F1119,I$19:I1119,"YES")=1),1,"")</f>
        <v/>
      </c>
      <c r="Z1119" s="32"/>
    </row>
    <row r="1120" spans="1:26" x14ac:dyDescent="0.2">
      <c r="A1120" s="32" t="str">
        <f t="shared" si="34"/>
        <v xml:space="preserve"> UNIT </v>
      </c>
      <c r="B1120" s="130">
        <v>1102</v>
      </c>
      <c r="C1120" s="197"/>
      <c r="D1120" s="398"/>
      <c r="E1120" s="398"/>
      <c r="F1120" s="398"/>
      <c r="G1120" s="399"/>
      <c r="H1120" s="398"/>
      <c r="I1120" s="400"/>
      <c r="J1120" s="400"/>
      <c r="K1120" s="401"/>
      <c r="L1120" s="398"/>
      <c r="M1120" s="398"/>
      <c r="N1120" s="398"/>
      <c r="O1120" s="402"/>
      <c r="P1120" s="402"/>
      <c r="Q1120" s="171" t="str">
        <f>Calculator!M1104</f>
        <v/>
      </c>
      <c r="R1120" s="340" t="str">
        <f t="shared" si="35"/>
        <v/>
      </c>
      <c r="S1120" s="380" t="str" cm="1">
        <f t="array" ref="S1120">_xlfn.IFS(Q1120="YES",IF(G1120&lt;=Calculator!AS1104*97%,"",IF(G1120&gt;=Calculator!AS1104*97%,ROUNDUP(Calculator!AS1104*97%,0),ROUNDUP(Calculator!AS1104*97%,0))),Q1120="NO","",Q1120="NA","",Q1120="","")</f>
        <v/>
      </c>
      <c r="T1120" s="381" cm="1">
        <f t="array" ref="T1120">IF(LEN(F1120)=0,2,IF(SUMPRODUCT(($F$19:$F$1518=F1120)*($C$19:$C$1518=C1120))&gt;1, 1, 0))</f>
        <v>2</v>
      </c>
      <c r="U1120" s="381">
        <f t="array" ref="U1120">IFERROR(1/SUMPRODUCT(($F$19:$F$1518=F1120)*($C$19:$C$1518=C1120)), IF(LEN(F1120)&gt;0, 1, ""))</f>
        <v>6.6755674232309744E-4</v>
      </c>
      <c r="V1120" s="382" t="str">
        <f>IF(H1120="","",VALUE(IFERROR(CHOOSE(MATCH(H1120,{0,1,2,3,4,5},0),2.5,3.5,4.5,5.5,6.5,7.5),"")))</f>
        <v/>
      </c>
      <c r="W1120" s="382" t="str">
        <f>IF(AND(I1120="YES",COUNTIFS(F$19:F1120,F1120,I$19:I1120,"YES")=1),1,"")</f>
        <v/>
      </c>
      <c r="Z1120" s="32"/>
    </row>
    <row r="1121" spans="1:26" x14ac:dyDescent="0.2">
      <c r="A1121" s="32" t="str">
        <f t="shared" si="34"/>
        <v xml:space="preserve"> UNIT </v>
      </c>
      <c r="B1121" s="130">
        <v>1103</v>
      </c>
      <c r="C1121" s="197"/>
      <c r="D1121" s="398"/>
      <c r="E1121" s="398"/>
      <c r="F1121" s="398"/>
      <c r="G1121" s="399"/>
      <c r="H1121" s="398"/>
      <c r="I1121" s="400"/>
      <c r="J1121" s="400"/>
      <c r="K1121" s="401"/>
      <c r="L1121" s="398"/>
      <c r="M1121" s="398"/>
      <c r="N1121" s="398"/>
      <c r="O1121" s="402"/>
      <c r="P1121" s="402"/>
      <c r="Q1121" s="171" t="str">
        <f>Calculator!M1105</f>
        <v/>
      </c>
      <c r="R1121" s="340" t="str">
        <f t="shared" si="35"/>
        <v/>
      </c>
      <c r="S1121" s="380" t="str" cm="1">
        <f t="array" ref="S1121">_xlfn.IFS(Q1121="YES",IF(G1121&lt;=Calculator!AS1105*97%,"",IF(G1121&gt;=Calculator!AS1105*97%,ROUNDUP(Calculator!AS1105*97%,0),ROUNDUP(Calculator!AS1105*97%,0))),Q1121="NO","",Q1121="NA","",Q1121="","")</f>
        <v/>
      </c>
      <c r="T1121" s="381" cm="1">
        <f t="array" ref="T1121">IF(LEN(F1121)=0,2,IF(SUMPRODUCT(($F$19:$F$1518=F1121)*($C$19:$C$1518=C1121))&gt;1, 1, 0))</f>
        <v>2</v>
      </c>
      <c r="U1121" s="381">
        <f t="array" ref="U1121">IFERROR(1/SUMPRODUCT(($F$19:$F$1518=F1121)*($C$19:$C$1518=C1121)), IF(LEN(F1121)&gt;0, 1, ""))</f>
        <v>6.6755674232309744E-4</v>
      </c>
      <c r="V1121" s="382" t="str">
        <f>IF(H1121="","",VALUE(IFERROR(CHOOSE(MATCH(H1121,{0,1,2,3,4,5},0),2.5,3.5,4.5,5.5,6.5,7.5),"")))</f>
        <v/>
      </c>
      <c r="W1121" s="382" t="str">
        <f>IF(AND(I1121="YES",COUNTIFS(F$19:F1121,F1121,I$19:I1121,"YES")=1),1,"")</f>
        <v/>
      </c>
      <c r="Z1121" s="32"/>
    </row>
    <row r="1122" spans="1:26" x14ac:dyDescent="0.2">
      <c r="A1122" s="32" t="str">
        <f t="shared" si="34"/>
        <v xml:space="preserve"> UNIT </v>
      </c>
      <c r="B1122" s="130">
        <v>1104</v>
      </c>
      <c r="C1122" s="197"/>
      <c r="D1122" s="398"/>
      <c r="E1122" s="398"/>
      <c r="F1122" s="398"/>
      <c r="G1122" s="399"/>
      <c r="H1122" s="398"/>
      <c r="I1122" s="400"/>
      <c r="J1122" s="400"/>
      <c r="K1122" s="401"/>
      <c r="L1122" s="398"/>
      <c r="M1122" s="398"/>
      <c r="N1122" s="398"/>
      <c r="O1122" s="402"/>
      <c r="P1122" s="402"/>
      <c r="Q1122" s="171" t="str">
        <f>Calculator!M1106</f>
        <v/>
      </c>
      <c r="R1122" s="340" t="str">
        <f t="shared" si="35"/>
        <v/>
      </c>
      <c r="S1122" s="380" t="str" cm="1">
        <f t="array" ref="S1122">_xlfn.IFS(Q1122="YES",IF(G1122&lt;=Calculator!AS1106*97%,"",IF(G1122&gt;=Calculator!AS1106*97%,ROUNDUP(Calculator!AS1106*97%,0),ROUNDUP(Calculator!AS1106*97%,0))),Q1122="NO","",Q1122="NA","",Q1122="","")</f>
        <v/>
      </c>
      <c r="T1122" s="381" cm="1">
        <f t="array" ref="T1122">IF(LEN(F1122)=0,2,IF(SUMPRODUCT(($F$19:$F$1518=F1122)*($C$19:$C$1518=C1122))&gt;1, 1, 0))</f>
        <v>2</v>
      </c>
      <c r="U1122" s="381">
        <f t="array" ref="U1122">IFERROR(1/SUMPRODUCT(($F$19:$F$1518=F1122)*($C$19:$C$1518=C1122)), IF(LEN(F1122)&gt;0, 1, ""))</f>
        <v>6.6755674232309744E-4</v>
      </c>
      <c r="V1122" s="382" t="str">
        <f>IF(H1122="","",VALUE(IFERROR(CHOOSE(MATCH(H1122,{0,1,2,3,4,5},0),2.5,3.5,4.5,5.5,6.5,7.5),"")))</f>
        <v/>
      </c>
      <c r="W1122" s="382" t="str">
        <f>IF(AND(I1122="YES",COUNTIFS(F$19:F1122,F1122,I$19:I1122,"YES")=1),1,"")</f>
        <v/>
      </c>
      <c r="Z1122" s="32"/>
    </row>
    <row r="1123" spans="1:26" x14ac:dyDescent="0.2">
      <c r="A1123" s="32" t="str">
        <f t="shared" si="34"/>
        <v xml:space="preserve"> UNIT </v>
      </c>
      <c r="B1123" s="130">
        <v>1105</v>
      </c>
      <c r="C1123" s="197"/>
      <c r="D1123" s="398"/>
      <c r="E1123" s="398"/>
      <c r="F1123" s="398"/>
      <c r="G1123" s="399"/>
      <c r="H1123" s="398"/>
      <c r="I1123" s="400"/>
      <c r="J1123" s="400"/>
      <c r="K1123" s="401"/>
      <c r="L1123" s="398"/>
      <c r="M1123" s="398"/>
      <c r="N1123" s="398"/>
      <c r="O1123" s="402"/>
      <c r="P1123" s="402"/>
      <c r="Q1123" s="171" t="str">
        <f>Calculator!M1107</f>
        <v/>
      </c>
      <c r="R1123" s="340" t="str">
        <f t="shared" si="35"/>
        <v/>
      </c>
      <c r="S1123" s="380" t="str" cm="1">
        <f t="array" ref="S1123">_xlfn.IFS(Q1123="YES",IF(G1123&lt;=Calculator!AS1107*97%,"",IF(G1123&gt;=Calculator!AS1107*97%,ROUNDUP(Calculator!AS1107*97%,0),ROUNDUP(Calculator!AS1107*97%,0))),Q1123="NO","",Q1123="NA","",Q1123="","")</f>
        <v/>
      </c>
      <c r="T1123" s="381" cm="1">
        <f t="array" ref="T1123">IF(LEN(F1123)=0,2,IF(SUMPRODUCT(($F$19:$F$1518=F1123)*($C$19:$C$1518=C1123))&gt;1, 1, 0))</f>
        <v>2</v>
      </c>
      <c r="U1123" s="381">
        <f t="array" ref="U1123">IFERROR(1/SUMPRODUCT(($F$19:$F$1518=F1123)*($C$19:$C$1518=C1123)), IF(LEN(F1123)&gt;0, 1, ""))</f>
        <v>6.6755674232309744E-4</v>
      </c>
      <c r="V1123" s="382" t="str">
        <f>IF(H1123="","",VALUE(IFERROR(CHOOSE(MATCH(H1123,{0,1,2,3,4,5},0),2.5,3.5,4.5,5.5,6.5,7.5),"")))</f>
        <v/>
      </c>
      <c r="W1123" s="382" t="str">
        <f>IF(AND(I1123="YES",COUNTIFS(F$19:F1123,F1123,I$19:I1123,"YES")=1),1,"")</f>
        <v/>
      </c>
      <c r="Z1123" s="32"/>
    </row>
    <row r="1124" spans="1:26" x14ac:dyDescent="0.2">
      <c r="A1124" s="32" t="str">
        <f t="shared" si="34"/>
        <v xml:space="preserve"> UNIT </v>
      </c>
      <c r="B1124" s="130">
        <v>1106</v>
      </c>
      <c r="C1124" s="197"/>
      <c r="D1124" s="398"/>
      <c r="E1124" s="398"/>
      <c r="F1124" s="398"/>
      <c r="G1124" s="399"/>
      <c r="H1124" s="398"/>
      <c r="I1124" s="400"/>
      <c r="J1124" s="400"/>
      <c r="K1124" s="401"/>
      <c r="L1124" s="398"/>
      <c r="M1124" s="398"/>
      <c r="N1124" s="398"/>
      <c r="O1124" s="402"/>
      <c r="P1124" s="402"/>
      <c r="Q1124" s="171" t="str">
        <f>Calculator!M1108</f>
        <v/>
      </c>
      <c r="R1124" s="340" t="str">
        <f t="shared" si="35"/>
        <v/>
      </c>
      <c r="S1124" s="380" t="str" cm="1">
        <f t="array" ref="S1124">_xlfn.IFS(Q1124="YES",IF(G1124&lt;=Calculator!AS1108*97%,"",IF(G1124&gt;=Calculator!AS1108*97%,ROUNDUP(Calculator!AS1108*97%,0),ROUNDUP(Calculator!AS1108*97%,0))),Q1124="NO","",Q1124="NA","",Q1124="","")</f>
        <v/>
      </c>
      <c r="T1124" s="381" cm="1">
        <f t="array" ref="T1124">IF(LEN(F1124)=0,2,IF(SUMPRODUCT(($F$19:$F$1518=F1124)*($C$19:$C$1518=C1124))&gt;1, 1, 0))</f>
        <v>2</v>
      </c>
      <c r="U1124" s="381">
        <f t="array" ref="U1124">IFERROR(1/SUMPRODUCT(($F$19:$F$1518=F1124)*($C$19:$C$1518=C1124)), IF(LEN(F1124)&gt;0, 1, ""))</f>
        <v>6.6755674232309744E-4</v>
      </c>
      <c r="V1124" s="382" t="str">
        <f>IF(H1124="","",VALUE(IFERROR(CHOOSE(MATCH(H1124,{0,1,2,3,4,5},0),2.5,3.5,4.5,5.5,6.5,7.5),"")))</f>
        <v/>
      </c>
      <c r="W1124" s="382" t="str">
        <f>IF(AND(I1124="YES",COUNTIFS(F$19:F1124,F1124,I$19:I1124,"YES")=1),1,"")</f>
        <v/>
      </c>
      <c r="Z1124" s="32"/>
    </row>
    <row r="1125" spans="1:26" x14ac:dyDescent="0.2">
      <c r="A1125" s="32" t="str">
        <f t="shared" si="34"/>
        <v xml:space="preserve"> UNIT </v>
      </c>
      <c r="B1125" s="130">
        <v>1107</v>
      </c>
      <c r="C1125" s="197"/>
      <c r="D1125" s="398"/>
      <c r="E1125" s="398"/>
      <c r="F1125" s="398"/>
      <c r="G1125" s="399"/>
      <c r="H1125" s="398"/>
      <c r="I1125" s="400"/>
      <c r="J1125" s="400"/>
      <c r="K1125" s="401"/>
      <c r="L1125" s="398"/>
      <c r="M1125" s="398"/>
      <c r="N1125" s="398"/>
      <c r="O1125" s="402"/>
      <c r="P1125" s="402"/>
      <c r="Q1125" s="171" t="str">
        <f>Calculator!M1109</f>
        <v/>
      </c>
      <c r="R1125" s="340" t="str">
        <f t="shared" si="35"/>
        <v/>
      </c>
      <c r="S1125" s="380" t="str" cm="1">
        <f t="array" ref="S1125">_xlfn.IFS(Q1125="YES",IF(G1125&lt;=Calculator!AS1109*97%,"",IF(G1125&gt;=Calculator!AS1109*97%,ROUNDUP(Calculator!AS1109*97%,0),ROUNDUP(Calculator!AS1109*97%,0))),Q1125="NO","",Q1125="NA","",Q1125="","")</f>
        <v/>
      </c>
      <c r="T1125" s="381" cm="1">
        <f t="array" ref="T1125">IF(LEN(F1125)=0,2,IF(SUMPRODUCT(($F$19:$F$1518=F1125)*($C$19:$C$1518=C1125))&gt;1, 1, 0))</f>
        <v>2</v>
      </c>
      <c r="U1125" s="381">
        <f t="array" ref="U1125">IFERROR(1/SUMPRODUCT(($F$19:$F$1518=F1125)*($C$19:$C$1518=C1125)), IF(LEN(F1125)&gt;0, 1, ""))</f>
        <v>6.6755674232309744E-4</v>
      </c>
      <c r="V1125" s="382" t="str">
        <f>IF(H1125="","",VALUE(IFERROR(CHOOSE(MATCH(H1125,{0,1,2,3,4,5},0),2.5,3.5,4.5,5.5,6.5,7.5),"")))</f>
        <v/>
      </c>
      <c r="W1125" s="382" t="str">
        <f>IF(AND(I1125="YES",COUNTIFS(F$19:F1125,F1125,I$19:I1125,"YES")=1),1,"")</f>
        <v/>
      </c>
      <c r="Z1125" s="32"/>
    </row>
    <row r="1126" spans="1:26" x14ac:dyDescent="0.2">
      <c r="A1126" s="32" t="str">
        <f t="shared" si="34"/>
        <v xml:space="preserve"> UNIT </v>
      </c>
      <c r="B1126" s="130">
        <v>1108</v>
      </c>
      <c r="C1126" s="197"/>
      <c r="D1126" s="398"/>
      <c r="E1126" s="398"/>
      <c r="F1126" s="398"/>
      <c r="G1126" s="399"/>
      <c r="H1126" s="398"/>
      <c r="I1126" s="400"/>
      <c r="J1126" s="400"/>
      <c r="K1126" s="401"/>
      <c r="L1126" s="398"/>
      <c r="M1126" s="398"/>
      <c r="N1126" s="398"/>
      <c r="O1126" s="402"/>
      <c r="P1126" s="402"/>
      <c r="Q1126" s="171" t="str">
        <f>Calculator!M1110</f>
        <v/>
      </c>
      <c r="R1126" s="340" t="str">
        <f t="shared" si="35"/>
        <v/>
      </c>
      <c r="S1126" s="380" t="str" cm="1">
        <f t="array" ref="S1126">_xlfn.IFS(Q1126="YES",IF(G1126&lt;=Calculator!AS1110*97%,"",IF(G1126&gt;=Calculator!AS1110*97%,ROUNDUP(Calculator!AS1110*97%,0),ROUNDUP(Calculator!AS1110*97%,0))),Q1126="NO","",Q1126="NA","",Q1126="","")</f>
        <v/>
      </c>
      <c r="T1126" s="381" cm="1">
        <f t="array" ref="T1126">IF(LEN(F1126)=0,2,IF(SUMPRODUCT(($F$19:$F$1518=F1126)*($C$19:$C$1518=C1126))&gt;1, 1, 0))</f>
        <v>2</v>
      </c>
      <c r="U1126" s="381">
        <f t="array" ref="U1126">IFERROR(1/SUMPRODUCT(($F$19:$F$1518=F1126)*($C$19:$C$1518=C1126)), IF(LEN(F1126)&gt;0, 1, ""))</f>
        <v>6.6755674232309744E-4</v>
      </c>
      <c r="V1126" s="382" t="str">
        <f>IF(H1126="","",VALUE(IFERROR(CHOOSE(MATCH(H1126,{0,1,2,3,4,5},0),2.5,3.5,4.5,5.5,6.5,7.5),"")))</f>
        <v/>
      </c>
      <c r="W1126" s="382" t="str">
        <f>IF(AND(I1126="YES",COUNTIFS(F$19:F1126,F1126,I$19:I1126,"YES")=1),1,"")</f>
        <v/>
      </c>
      <c r="Z1126" s="32"/>
    </row>
    <row r="1127" spans="1:26" x14ac:dyDescent="0.2">
      <c r="A1127" s="32" t="str">
        <f t="shared" si="34"/>
        <v xml:space="preserve"> UNIT </v>
      </c>
      <c r="B1127" s="130">
        <v>1109</v>
      </c>
      <c r="C1127" s="197"/>
      <c r="D1127" s="398"/>
      <c r="E1127" s="398"/>
      <c r="F1127" s="398"/>
      <c r="G1127" s="399"/>
      <c r="H1127" s="398"/>
      <c r="I1127" s="400"/>
      <c r="J1127" s="400"/>
      <c r="K1127" s="401"/>
      <c r="L1127" s="398"/>
      <c r="M1127" s="398"/>
      <c r="N1127" s="398"/>
      <c r="O1127" s="402"/>
      <c r="P1127" s="402"/>
      <c r="Q1127" s="171" t="str">
        <f>Calculator!M1111</f>
        <v/>
      </c>
      <c r="R1127" s="340" t="str">
        <f t="shared" si="35"/>
        <v/>
      </c>
      <c r="S1127" s="380" t="str" cm="1">
        <f t="array" ref="S1127">_xlfn.IFS(Q1127="YES",IF(G1127&lt;=Calculator!AS1111*97%,"",IF(G1127&gt;=Calculator!AS1111*97%,ROUNDUP(Calculator!AS1111*97%,0),ROUNDUP(Calculator!AS1111*97%,0))),Q1127="NO","",Q1127="NA","",Q1127="","")</f>
        <v/>
      </c>
      <c r="T1127" s="381" cm="1">
        <f t="array" ref="T1127">IF(LEN(F1127)=0,2,IF(SUMPRODUCT(($F$19:$F$1518=F1127)*($C$19:$C$1518=C1127))&gt;1, 1, 0))</f>
        <v>2</v>
      </c>
      <c r="U1127" s="381">
        <f t="array" ref="U1127">IFERROR(1/SUMPRODUCT(($F$19:$F$1518=F1127)*($C$19:$C$1518=C1127)), IF(LEN(F1127)&gt;0, 1, ""))</f>
        <v>6.6755674232309744E-4</v>
      </c>
      <c r="V1127" s="382" t="str">
        <f>IF(H1127="","",VALUE(IFERROR(CHOOSE(MATCH(H1127,{0,1,2,3,4,5},0),2.5,3.5,4.5,5.5,6.5,7.5),"")))</f>
        <v/>
      </c>
      <c r="W1127" s="382" t="str">
        <f>IF(AND(I1127="YES",COUNTIFS(F$19:F1127,F1127,I$19:I1127,"YES")=1),1,"")</f>
        <v/>
      </c>
      <c r="Z1127" s="32"/>
    </row>
    <row r="1128" spans="1:26" x14ac:dyDescent="0.2">
      <c r="A1128" s="32" t="str">
        <f t="shared" si="34"/>
        <v xml:space="preserve"> UNIT </v>
      </c>
      <c r="B1128" s="130">
        <v>1110</v>
      </c>
      <c r="C1128" s="197"/>
      <c r="D1128" s="398"/>
      <c r="E1128" s="398"/>
      <c r="F1128" s="398"/>
      <c r="G1128" s="399"/>
      <c r="H1128" s="398"/>
      <c r="I1128" s="400"/>
      <c r="J1128" s="400"/>
      <c r="K1128" s="401"/>
      <c r="L1128" s="398"/>
      <c r="M1128" s="398"/>
      <c r="N1128" s="398"/>
      <c r="O1128" s="402"/>
      <c r="P1128" s="402"/>
      <c r="Q1128" s="171" t="str">
        <f>Calculator!M1112</f>
        <v/>
      </c>
      <c r="R1128" s="340" t="str">
        <f t="shared" si="35"/>
        <v/>
      </c>
      <c r="S1128" s="380" t="str" cm="1">
        <f t="array" ref="S1128">_xlfn.IFS(Q1128="YES",IF(G1128&lt;=Calculator!AS1112*97%,"",IF(G1128&gt;=Calculator!AS1112*97%,ROUNDUP(Calculator!AS1112*97%,0),ROUNDUP(Calculator!AS1112*97%,0))),Q1128="NO","",Q1128="NA","",Q1128="","")</f>
        <v/>
      </c>
      <c r="T1128" s="381" cm="1">
        <f t="array" ref="T1128">IF(LEN(F1128)=0,2,IF(SUMPRODUCT(($F$19:$F$1518=F1128)*($C$19:$C$1518=C1128))&gt;1, 1, 0))</f>
        <v>2</v>
      </c>
      <c r="U1128" s="381">
        <f t="array" ref="U1128">IFERROR(1/SUMPRODUCT(($F$19:$F$1518=F1128)*($C$19:$C$1518=C1128)), IF(LEN(F1128)&gt;0, 1, ""))</f>
        <v>6.6755674232309744E-4</v>
      </c>
      <c r="V1128" s="382" t="str">
        <f>IF(H1128="","",VALUE(IFERROR(CHOOSE(MATCH(H1128,{0,1,2,3,4,5},0),2.5,3.5,4.5,5.5,6.5,7.5),"")))</f>
        <v/>
      </c>
      <c r="W1128" s="382" t="str">
        <f>IF(AND(I1128="YES",COUNTIFS(F$19:F1128,F1128,I$19:I1128,"YES")=1),1,"")</f>
        <v/>
      </c>
      <c r="Z1128" s="32"/>
    </row>
    <row r="1129" spans="1:26" x14ac:dyDescent="0.2">
      <c r="A1129" s="32" t="str">
        <f t="shared" si="34"/>
        <v xml:space="preserve"> UNIT </v>
      </c>
      <c r="B1129" s="130">
        <v>1111</v>
      </c>
      <c r="C1129" s="197"/>
      <c r="D1129" s="398"/>
      <c r="E1129" s="398"/>
      <c r="F1129" s="398"/>
      <c r="G1129" s="399"/>
      <c r="H1129" s="398"/>
      <c r="I1129" s="400"/>
      <c r="J1129" s="400"/>
      <c r="K1129" s="401"/>
      <c r="L1129" s="398"/>
      <c r="M1129" s="398"/>
      <c r="N1129" s="398"/>
      <c r="O1129" s="402"/>
      <c r="P1129" s="402"/>
      <c r="Q1129" s="171" t="str">
        <f>Calculator!M1113</f>
        <v/>
      </c>
      <c r="R1129" s="340" t="str">
        <f t="shared" si="35"/>
        <v/>
      </c>
      <c r="S1129" s="380" t="str" cm="1">
        <f t="array" ref="S1129">_xlfn.IFS(Q1129="YES",IF(G1129&lt;=Calculator!AS1113*97%,"",IF(G1129&gt;=Calculator!AS1113*97%,ROUNDUP(Calculator!AS1113*97%,0),ROUNDUP(Calculator!AS1113*97%,0))),Q1129="NO","",Q1129="NA","",Q1129="","")</f>
        <v/>
      </c>
      <c r="T1129" s="381" cm="1">
        <f t="array" ref="T1129">IF(LEN(F1129)=0,2,IF(SUMPRODUCT(($F$19:$F$1518=F1129)*($C$19:$C$1518=C1129))&gt;1, 1, 0))</f>
        <v>2</v>
      </c>
      <c r="U1129" s="381">
        <f t="array" ref="U1129">IFERROR(1/SUMPRODUCT(($F$19:$F$1518=F1129)*($C$19:$C$1518=C1129)), IF(LEN(F1129)&gt;0, 1, ""))</f>
        <v>6.6755674232309744E-4</v>
      </c>
      <c r="V1129" s="382" t="str">
        <f>IF(H1129="","",VALUE(IFERROR(CHOOSE(MATCH(H1129,{0,1,2,3,4,5},0),2.5,3.5,4.5,5.5,6.5,7.5),"")))</f>
        <v/>
      </c>
      <c r="W1129" s="382" t="str">
        <f>IF(AND(I1129="YES",COUNTIFS(F$19:F1129,F1129,I$19:I1129,"YES")=1),1,"")</f>
        <v/>
      </c>
      <c r="Z1129" s="32"/>
    </row>
    <row r="1130" spans="1:26" x14ac:dyDescent="0.2">
      <c r="A1130" s="32" t="str">
        <f t="shared" si="34"/>
        <v xml:space="preserve"> UNIT </v>
      </c>
      <c r="B1130" s="130">
        <v>1112</v>
      </c>
      <c r="C1130" s="197"/>
      <c r="D1130" s="398"/>
      <c r="E1130" s="398"/>
      <c r="F1130" s="398"/>
      <c r="G1130" s="399"/>
      <c r="H1130" s="398"/>
      <c r="I1130" s="400"/>
      <c r="J1130" s="400"/>
      <c r="K1130" s="401"/>
      <c r="L1130" s="398"/>
      <c r="M1130" s="398"/>
      <c r="N1130" s="398"/>
      <c r="O1130" s="402"/>
      <c r="P1130" s="402"/>
      <c r="Q1130" s="171" t="str">
        <f>Calculator!M1114</f>
        <v/>
      </c>
      <c r="R1130" s="340" t="str">
        <f t="shared" si="35"/>
        <v/>
      </c>
      <c r="S1130" s="380" t="str" cm="1">
        <f t="array" ref="S1130">_xlfn.IFS(Q1130="YES",IF(G1130&lt;=Calculator!AS1114*97%,"",IF(G1130&gt;=Calculator!AS1114*97%,ROUNDUP(Calculator!AS1114*97%,0),ROUNDUP(Calculator!AS1114*97%,0))),Q1130="NO","",Q1130="NA","",Q1130="","")</f>
        <v/>
      </c>
      <c r="T1130" s="381" cm="1">
        <f t="array" ref="T1130">IF(LEN(F1130)=0,2,IF(SUMPRODUCT(($F$19:$F$1518=F1130)*($C$19:$C$1518=C1130))&gt;1, 1, 0))</f>
        <v>2</v>
      </c>
      <c r="U1130" s="381">
        <f t="array" ref="U1130">IFERROR(1/SUMPRODUCT(($F$19:$F$1518=F1130)*($C$19:$C$1518=C1130)), IF(LEN(F1130)&gt;0, 1, ""))</f>
        <v>6.6755674232309744E-4</v>
      </c>
      <c r="V1130" s="382" t="str">
        <f>IF(H1130="","",VALUE(IFERROR(CHOOSE(MATCH(H1130,{0,1,2,3,4,5},0),2.5,3.5,4.5,5.5,6.5,7.5),"")))</f>
        <v/>
      </c>
      <c r="W1130" s="382" t="str">
        <f>IF(AND(I1130="YES",COUNTIFS(F$19:F1130,F1130,I$19:I1130,"YES")=1),1,"")</f>
        <v/>
      </c>
      <c r="Z1130" s="32"/>
    </row>
    <row r="1131" spans="1:26" x14ac:dyDescent="0.2">
      <c r="A1131" s="32" t="str">
        <f t="shared" si="34"/>
        <v xml:space="preserve"> UNIT </v>
      </c>
      <c r="B1131" s="130">
        <v>1113</v>
      </c>
      <c r="C1131" s="197"/>
      <c r="D1131" s="398"/>
      <c r="E1131" s="398"/>
      <c r="F1131" s="398"/>
      <c r="G1131" s="399"/>
      <c r="H1131" s="398"/>
      <c r="I1131" s="400"/>
      <c r="J1131" s="400"/>
      <c r="K1131" s="401"/>
      <c r="L1131" s="398"/>
      <c r="M1131" s="398"/>
      <c r="N1131" s="398"/>
      <c r="O1131" s="402"/>
      <c r="P1131" s="402"/>
      <c r="Q1131" s="171" t="str">
        <f>Calculator!M1115</f>
        <v/>
      </c>
      <c r="R1131" s="340" t="str">
        <f t="shared" si="35"/>
        <v/>
      </c>
      <c r="S1131" s="380" t="str" cm="1">
        <f t="array" ref="S1131">_xlfn.IFS(Q1131="YES",IF(G1131&lt;=Calculator!AS1115*97%,"",IF(G1131&gt;=Calculator!AS1115*97%,ROUNDUP(Calculator!AS1115*97%,0),ROUNDUP(Calculator!AS1115*97%,0))),Q1131="NO","",Q1131="NA","",Q1131="","")</f>
        <v/>
      </c>
      <c r="T1131" s="381" cm="1">
        <f t="array" ref="T1131">IF(LEN(F1131)=0,2,IF(SUMPRODUCT(($F$19:$F$1518=F1131)*($C$19:$C$1518=C1131))&gt;1, 1, 0))</f>
        <v>2</v>
      </c>
      <c r="U1131" s="381">
        <f t="array" ref="U1131">IFERROR(1/SUMPRODUCT(($F$19:$F$1518=F1131)*($C$19:$C$1518=C1131)), IF(LEN(F1131)&gt;0, 1, ""))</f>
        <v>6.6755674232309744E-4</v>
      </c>
      <c r="V1131" s="382" t="str">
        <f>IF(H1131="","",VALUE(IFERROR(CHOOSE(MATCH(H1131,{0,1,2,3,4,5},0),2.5,3.5,4.5,5.5,6.5,7.5),"")))</f>
        <v/>
      </c>
      <c r="W1131" s="382" t="str">
        <f>IF(AND(I1131="YES",COUNTIFS(F$19:F1131,F1131,I$19:I1131,"YES")=1),1,"")</f>
        <v/>
      </c>
      <c r="Z1131" s="32"/>
    </row>
    <row r="1132" spans="1:26" x14ac:dyDescent="0.2">
      <c r="A1132" s="32" t="str">
        <f t="shared" si="34"/>
        <v xml:space="preserve"> UNIT </v>
      </c>
      <c r="B1132" s="130">
        <v>1114</v>
      </c>
      <c r="C1132" s="197"/>
      <c r="D1132" s="398"/>
      <c r="E1132" s="398"/>
      <c r="F1132" s="398"/>
      <c r="G1132" s="399"/>
      <c r="H1132" s="398"/>
      <c r="I1132" s="400"/>
      <c r="J1132" s="400"/>
      <c r="K1132" s="401"/>
      <c r="L1132" s="398"/>
      <c r="M1132" s="398"/>
      <c r="N1132" s="398"/>
      <c r="O1132" s="402"/>
      <c r="P1132" s="402"/>
      <c r="Q1132" s="171" t="str">
        <f>Calculator!M1116</f>
        <v/>
      </c>
      <c r="R1132" s="340" t="str">
        <f t="shared" si="35"/>
        <v/>
      </c>
      <c r="S1132" s="380" t="str" cm="1">
        <f t="array" ref="S1132">_xlfn.IFS(Q1132="YES",IF(G1132&lt;=Calculator!AS1116*97%,"",IF(G1132&gt;=Calculator!AS1116*97%,ROUNDUP(Calculator!AS1116*97%,0),ROUNDUP(Calculator!AS1116*97%,0))),Q1132="NO","",Q1132="NA","",Q1132="","")</f>
        <v/>
      </c>
      <c r="T1132" s="381" cm="1">
        <f t="array" ref="T1132">IF(LEN(F1132)=0,2,IF(SUMPRODUCT(($F$19:$F$1518=F1132)*($C$19:$C$1518=C1132))&gt;1, 1, 0))</f>
        <v>2</v>
      </c>
      <c r="U1132" s="381">
        <f t="array" ref="U1132">IFERROR(1/SUMPRODUCT(($F$19:$F$1518=F1132)*($C$19:$C$1518=C1132)), IF(LEN(F1132)&gt;0, 1, ""))</f>
        <v>6.6755674232309744E-4</v>
      </c>
      <c r="V1132" s="382" t="str">
        <f>IF(H1132="","",VALUE(IFERROR(CHOOSE(MATCH(H1132,{0,1,2,3,4,5},0),2.5,3.5,4.5,5.5,6.5,7.5),"")))</f>
        <v/>
      </c>
      <c r="W1132" s="382" t="str">
        <f>IF(AND(I1132="YES",COUNTIFS(F$19:F1132,F1132,I$19:I1132,"YES")=1),1,"")</f>
        <v/>
      </c>
      <c r="Z1132" s="32"/>
    </row>
    <row r="1133" spans="1:26" x14ac:dyDescent="0.2">
      <c r="A1133" s="32" t="str">
        <f t="shared" si="34"/>
        <v xml:space="preserve"> UNIT </v>
      </c>
      <c r="B1133" s="130">
        <v>1115</v>
      </c>
      <c r="C1133" s="197"/>
      <c r="D1133" s="398"/>
      <c r="E1133" s="398"/>
      <c r="F1133" s="398"/>
      <c r="G1133" s="399"/>
      <c r="H1133" s="398"/>
      <c r="I1133" s="400"/>
      <c r="J1133" s="400"/>
      <c r="K1133" s="401"/>
      <c r="L1133" s="398"/>
      <c r="M1133" s="398"/>
      <c r="N1133" s="398"/>
      <c r="O1133" s="402"/>
      <c r="P1133" s="402"/>
      <c r="Q1133" s="171" t="str">
        <f>Calculator!M1117</f>
        <v/>
      </c>
      <c r="R1133" s="340" t="str">
        <f t="shared" si="35"/>
        <v/>
      </c>
      <c r="S1133" s="380" t="str" cm="1">
        <f t="array" ref="S1133">_xlfn.IFS(Q1133="YES",IF(G1133&lt;=Calculator!AS1117*97%,"",IF(G1133&gt;=Calculator!AS1117*97%,ROUNDUP(Calculator!AS1117*97%,0),ROUNDUP(Calculator!AS1117*97%,0))),Q1133="NO","",Q1133="NA","",Q1133="","")</f>
        <v/>
      </c>
      <c r="T1133" s="381" cm="1">
        <f t="array" ref="T1133">IF(LEN(F1133)=0,2,IF(SUMPRODUCT(($F$19:$F$1518=F1133)*($C$19:$C$1518=C1133))&gt;1, 1, 0))</f>
        <v>2</v>
      </c>
      <c r="U1133" s="381">
        <f t="array" ref="U1133">IFERROR(1/SUMPRODUCT(($F$19:$F$1518=F1133)*($C$19:$C$1518=C1133)), IF(LEN(F1133)&gt;0, 1, ""))</f>
        <v>6.6755674232309744E-4</v>
      </c>
      <c r="V1133" s="382" t="str">
        <f>IF(H1133="","",VALUE(IFERROR(CHOOSE(MATCH(H1133,{0,1,2,3,4,5},0),2.5,3.5,4.5,5.5,6.5,7.5),"")))</f>
        <v/>
      </c>
      <c r="W1133" s="382" t="str">
        <f>IF(AND(I1133="YES",COUNTIFS(F$19:F1133,F1133,I$19:I1133,"YES")=1),1,"")</f>
        <v/>
      </c>
      <c r="Z1133" s="32"/>
    </row>
    <row r="1134" spans="1:26" x14ac:dyDescent="0.2">
      <c r="A1134" s="32" t="str">
        <f t="shared" si="34"/>
        <v xml:space="preserve"> UNIT </v>
      </c>
      <c r="B1134" s="130">
        <v>1116</v>
      </c>
      <c r="C1134" s="197"/>
      <c r="D1134" s="398"/>
      <c r="E1134" s="398"/>
      <c r="F1134" s="398"/>
      <c r="G1134" s="399"/>
      <c r="H1134" s="398"/>
      <c r="I1134" s="400"/>
      <c r="J1134" s="400"/>
      <c r="K1134" s="401"/>
      <c r="L1134" s="398"/>
      <c r="M1134" s="398"/>
      <c r="N1134" s="398"/>
      <c r="O1134" s="402"/>
      <c r="P1134" s="402"/>
      <c r="Q1134" s="171" t="str">
        <f>Calculator!M1118</f>
        <v/>
      </c>
      <c r="R1134" s="340" t="str">
        <f t="shared" si="35"/>
        <v/>
      </c>
      <c r="S1134" s="380" t="str" cm="1">
        <f t="array" ref="S1134">_xlfn.IFS(Q1134="YES",IF(G1134&lt;=Calculator!AS1118*97%,"",IF(G1134&gt;=Calculator!AS1118*97%,ROUNDUP(Calculator!AS1118*97%,0),ROUNDUP(Calculator!AS1118*97%,0))),Q1134="NO","",Q1134="NA","",Q1134="","")</f>
        <v/>
      </c>
      <c r="T1134" s="381" cm="1">
        <f t="array" ref="T1134">IF(LEN(F1134)=0,2,IF(SUMPRODUCT(($F$19:$F$1518=F1134)*($C$19:$C$1518=C1134))&gt;1, 1, 0))</f>
        <v>2</v>
      </c>
      <c r="U1134" s="381">
        <f t="array" ref="U1134">IFERROR(1/SUMPRODUCT(($F$19:$F$1518=F1134)*($C$19:$C$1518=C1134)), IF(LEN(F1134)&gt;0, 1, ""))</f>
        <v>6.6755674232309744E-4</v>
      </c>
      <c r="V1134" s="382" t="str">
        <f>IF(H1134="","",VALUE(IFERROR(CHOOSE(MATCH(H1134,{0,1,2,3,4,5},0),2.5,3.5,4.5,5.5,6.5,7.5),"")))</f>
        <v/>
      </c>
      <c r="W1134" s="382" t="str">
        <f>IF(AND(I1134="YES",COUNTIFS(F$19:F1134,F1134,I$19:I1134,"YES")=1),1,"")</f>
        <v/>
      </c>
      <c r="Z1134" s="32"/>
    </row>
    <row r="1135" spans="1:26" x14ac:dyDescent="0.2">
      <c r="A1135" s="32" t="str">
        <f t="shared" si="34"/>
        <v xml:space="preserve"> UNIT </v>
      </c>
      <c r="B1135" s="130">
        <v>1117</v>
      </c>
      <c r="C1135" s="197"/>
      <c r="D1135" s="398"/>
      <c r="E1135" s="398"/>
      <c r="F1135" s="398"/>
      <c r="G1135" s="399"/>
      <c r="H1135" s="398"/>
      <c r="I1135" s="400"/>
      <c r="J1135" s="400"/>
      <c r="K1135" s="401"/>
      <c r="L1135" s="398"/>
      <c r="M1135" s="398"/>
      <c r="N1135" s="398"/>
      <c r="O1135" s="402"/>
      <c r="P1135" s="402"/>
      <c r="Q1135" s="171" t="str">
        <f>Calculator!M1119</f>
        <v/>
      </c>
      <c r="R1135" s="340" t="str">
        <f t="shared" si="35"/>
        <v/>
      </c>
      <c r="S1135" s="380" t="str" cm="1">
        <f t="array" ref="S1135">_xlfn.IFS(Q1135="YES",IF(G1135&lt;=Calculator!AS1119*97%,"",IF(G1135&gt;=Calculator!AS1119*97%,ROUNDUP(Calculator!AS1119*97%,0),ROUNDUP(Calculator!AS1119*97%,0))),Q1135="NO","",Q1135="NA","",Q1135="","")</f>
        <v/>
      </c>
      <c r="T1135" s="381" cm="1">
        <f t="array" ref="T1135">IF(LEN(F1135)=0,2,IF(SUMPRODUCT(($F$19:$F$1518=F1135)*($C$19:$C$1518=C1135))&gt;1, 1, 0))</f>
        <v>2</v>
      </c>
      <c r="U1135" s="381">
        <f t="array" ref="U1135">IFERROR(1/SUMPRODUCT(($F$19:$F$1518=F1135)*($C$19:$C$1518=C1135)), IF(LEN(F1135)&gt;0, 1, ""))</f>
        <v>6.6755674232309744E-4</v>
      </c>
      <c r="V1135" s="382" t="str">
        <f>IF(H1135="","",VALUE(IFERROR(CHOOSE(MATCH(H1135,{0,1,2,3,4,5},0),2.5,3.5,4.5,5.5,6.5,7.5),"")))</f>
        <v/>
      </c>
      <c r="W1135" s="382" t="str">
        <f>IF(AND(I1135="YES",COUNTIFS(F$19:F1135,F1135,I$19:I1135,"YES")=1),1,"")</f>
        <v/>
      </c>
      <c r="Z1135" s="32"/>
    </row>
    <row r="1136" spans="1:26" x14ac:dyDescent="0.2">
      <c r="A1136" s="32" t="str">
        <f t="shared" si="34"/>
        <v xml:space="preserve"> UNIT </v>
      </c>
      <c r="B1136" s="130">
        <v>1118</v>
      </c>
      <c r="C1136" s="197"/>
      <c r="D1136" s="398"/>
      <c r="E1136" s="398"/>
      <c r="F1136" s="398"/>
      <c r="G1136" s="399"/>
      <c r="H1136" s="398"/>
      <c r="I1136" s="400"/>
      <c r="J1136" s="400"/>
      <c r="K1136" s="401"/>
      <c r="L1136" s="398"/>
      <c r="M1136" s="398"/>
      <c r="N1136" s="398"/>
      <c r="O1136" s="402"/>
      <c r="P1136" s="402"/>
      <c r="Q1136" s="171" t="str">
        <f>Calculator!M1120</f>
        <v/>
      </c>
      <c r="R1136" s="340" t="str">
        <f t="shared" si="35"/>
        <v/>
      </c>
      <c r="S1136" s="380" t="str" cm="1">
        <f t="array" ref="S1136">_xlfn.IFS(Q1136="YES",IF(G1136&lt;=Calculator!AS1120*97%,"",IF(G1136&gt;=Calculator!AS1120*97%,ROUNDUP(Calculator!AS1120*97%,0),ROUNDUP(Calculator!AS1120*97%,0))),Q1136="NO","",Q1136="NA","",Q1136="","")</f>
        <v/>
      </c>
      <c r="T1136" s="381" cm="1">
        <f t="array" ref="T1136">IF(LEN(F1136)=0,2,IF(SUMPRODUCT(($F$19:$F$1518=F1136)*($C$19:$C$1518=C1136))&gt;1, 1, 0))</f>
        <v>2</v>
      </c>
      <c r="U1136" s="381">
        <f t="array" ref="U1136">IFERROR(1/SUMPRODUCT(($F$19:$F$1518=F1136)*($C$19:$C$1518=C1136)), IF(LEN(F1136)&gt;0, 1, ""))</f>
        <v>6.6755674232309744E-4</v>
      </c>
      <c r="V1136" s="382" t="str">
        <f>IF(H1136="","",VALUE(IFERROR(CHOOSE(MATCH(H1136,{0,1,2,3,4,5},0),2.5,3.5,4.5,5.5,6.5,7.5),"")))</f>
        <v/>
      </c>
      <c r="W1136" s="382" t="str">
        <f>IF(AND(I1136="YES",COUNTIFS(F$19:F1136,F1136,I$19:I1136,"YES")=1),1,"")</f>
        <v/>
      </c>
      <c r="Z1136" s="32"/>
    </row>
    <row r="1137" spans="1:26" x14ac:dyDescent="0.2">
      <c r="A1137" s="32" t="str">
        <f t="shared" si="34"/>
        <v xml:space="preserve"> UNIT </v>
      </c>
      <c r="B1137" s="130">
        <v>1119</v>
      </c>
      <c r="C1137" s="197"/>
      <c r="D1137" s="398"/>
      <c r="E1137" s="398"/>
      <c r="F1137" s="398"/>
      <c r="G1137" s="399"/>
      <c r="H1137" s="398"/>
      <c r="I1137" s="400"/>
      <c r="J1137" s="400"/>
      <c r="K1137" s="401"/>
      <c r="L1137" s="398"/>
      <c r="M1137" s="398"/>
      <c r="N1137" s="398"/>
      <c r="O1137" s="402"/>
      <c r="P1137" s="402"/>
      <c r="Q1137" s="171" t="str">
        <f>Calculator!M1121</f>
        <v/>
      </c>
      <c r="R1137" s="340" t="str">
        <f t="shared" si="35"/>
        <v/>
      </c>
      <c r="S1137" s="380" t="str" cm="1">
        <f t="array" ref="S1137">_xlfn.IFS(Q1137="YES",IF(G1137&lt;=Calculator!AS1121*97%,"",IF(G1137&gt;=Calculator!AS1121*97%,ROUNDUP(Calculator!AS1121*97%,0),ROUNDUP(Calculator!AS1121*97%,0))),Q1137="NO","",Q1137="NA","",Q1137="","")</f>
        <v/>
      </c>
      <c r="T1137" s="381" cm="1">
        <f t="array" ref="T1137">IF(LEN(F1137)=0,2,IF(SUMPRODUCT(($F$19:$F$1518=F1137)*($C$19:$C$1518=C1137))&gt;1, 1, 0))</f>
        <v>2</v>
      </c>
      <c r="U1137" s="381">
        <f t="array" ref="U1137">IFERROR(1/SUMPRODUCT(($F$19:$F$1518=F1137)*($C$19:$C$1518=C1137)), IF(LEN(F1137)&gt;0, 1, ""))</f>
        <v>6.6755674232309744E-4</v>
      </c>
      <c r="V1137" s="382" t="str">
        <f>IF(H1137="","",VALUE(IFERROR(CHOOSE(MATCH(H1137,{0,1,2,3,4,5},0),2.5,3.5,4.5,5.5,6.5,7.5),"")))</f>
        <v/>
      </c>
      <c r="W1137" s="382" t="str">
        <f>IF(AND(I1137="YES",COUNTIFS(F$19:F1137,F1137,I$19:I1137,"YES")=1),1,"")</f>
        <v/>
      </c>
      <c r="Z1137" s="32"/>
    </row>
    <row r="1138" spans="1:26" x14ac:dyDescent="0.2">
      <c r="A1138" s="32" t="str">
        <f t="shared" si="34"/>
        <v xml:space="preserve"> UNIT </v>
      </c>
      <c r="B1138" s="130">
        <v>1120</v>
      </c>
      <c r="C1138" s="197"/>
      <c r="D1138" s="398"/>
      <c r="E1138" s="398"/>
      <c r="F1138" s="398"/>
      <c r="G1138" s="399"/>
      <c r="H1138" s="398"/>
      <c r="I1138" s="400"/>
      <c r="J1138" s="400"/>
      <c r="K1138" s="401"/>
      <c r="L1138" s="398"/>
      <c r="M1138" s="398"/>
      <c r="N1138" s="398"/>
      <c r="O1138" s="402"/>
      <c r="P1138" s="402"/>
      <c r="Q1138" s="171" t="str">
        <f>Calculator!M1122</f>
        <v/>
      </c>
      <c r="R1138" s="340" t="str">
        <f t="shared" si="35"/>
        <v/>
      </c>
      <c r="S1138" s="380" t="str" cm="1">
        <f t="array" ref="S1138">_xlfn.IFS(Q1138="YES",IF(G1138&lt;=Calculator!AS1122*97%,"",IF(G1138&gt;=Calculator!AS1122*97%,ROUNDUP(Calculator!AS1122*97%,0),ROUNDUP(Calculator!AS1122*97%,0))),Q1138="NO","",Q1138="NA","",Q1138="","")</f>
        <v/>
      </c>
      <c r="T1138" s="381" cm="1">
        <f t="array" ref="T1138">IF(LEN(F1138)=0,2,IF(SUMPRODUCT(($F$19:$F$1518=F1138)*($C$19:$C$1518=C1138))&gt;1, 1, 0))</f>
        <v>2</v>
      </c>
      <c r="U1138" s="381">
        <f t="array" ref="U1138">IFERROR(1/SUMPRODUCT(($F$19:$F$1518=F1138)*($C$19:$C$1518=C1138)), IF(LEN(F1138)&gt;0, 1, ""))</f>
        <v>6.6755674232309744E-4</v>
      </c>
      <c r="V1138" s="382" t="str">
        <f>IF(H1138="","",VALUE(IFERROR(CHOOSE(MATCH(H1138,{0,1,2,3,4,5},0),2.5,3.5,4.5,5.5,6.5,7.5),"")))</f>
        <v/>
      </c>
      <c r="W1138" s="382" t="str">
        <f>IF(AND(I1138="YES",COUNTIFS(F$19:F1138,F1138,I$19:I1138,"YES")=1),1,"")</f>
        <v/>
      </c>
      <c r="Z1138" s="32"/>
    </row>
    <row r="1139" spans="1:26" x14ac:dyDescent="0.2">
      <c r="A1139" s="32" t="str">
        <f t="shared" si="34"/>
        <v xml:space="preserve"> UNIT </v>
      </c>
      <c r="B1139" s="130">
        <v>1121</v>
      </c>
      <c r="C1139" s="197"/>
      <c r="D1139" s="398"/>
      <c r="E1139" s="398"/>
      <c r="F1139" s="398"/>
      <c r="G1139" s="399"/>
      <c r="H1139" s="398"/>
      <c r="I1139" s="400"/>
      <c r="J1139" s="400"/>
      <c r="K1139" s="401"/>
      <c r="L1139" s="398"/>
      <c r="M1139" s="398"/>
      <c r="N1139" s="398"/>
      <c r="O1139" s="402"/>
      <c r="P1139" s="402"/>
      <c r="Q1139" s="171" t="str">
        <f>Calculator!M1123</f>
        <v/>
      </c>
      <c r="R1139" s="340" t="str">
        <f t="shared" si="35"/>
        <v/>
      </c>
      <c r="S1139" s="380" t="str" cm="1">
        <f t="array" ref="S1139">_xlfn.IFS(Q1139="YES",IF(G1139&lt;=Calculator!AS1123*97%,"",IF(G1139&gt;=Calculator!AS1123*97%,ROUNDUP(Calculator!AS1123*97%,0),ROUNDUP(Calculator!AS1123*97%,0))),Q1139="NO","",Q1139="NA","",Q1139="","")</f>
        <v/>
      </c>
      <c r="T1139" s="381" cm="1">
        <f t="array" ref="T1139">IF(LEN(F1139)=0,2,IF(SUMPRODUCT(($F$19:$F$1518=F1139)*($C$19:$C$1518=C1139))&gt;1, 1, 0))</f>
        <v>2</v>
      </c>
      <c r="U1139" s="381">
        <f t="array" ref="U1139">IFERROR(1/SUMPRODUCT(($F$19:$F$1518=F1139)*($C$19:$C$1518=C1139)), IF(LEN(F1139)&gt;0, 1, ""))</f>
        <v>6.6755674232309744E-4</v>
      </c>
      <c r="V1139" s="382" t="str">
        <f>IF(H1139="","",VALUE(IFERROR(CHOOSE(MATCH(H1139,{0,1,2,3,4,5},0),2.5,3.5,4.5,5.5,6.5,7.5),"")))</f>
        <v/>
      </c>
      <c r="W1139" s="382" t="str">
        <f>IF(AND(I1139="YES",COUNTIFS(F$19:F1139,F1139,I$19:I1139,"YES")=1),1,"")</f>
        <v/>
      </c>
      <c r="Z1139" s="32"/>
    </row>
    <row r="1140" spans="1:26" x14ac:dyDescent="0.2">
      <c r="A1140" s="32" t="str">
        <f t="shared" si="34"/>
        <v xml:space="preserve"> UNIT </v>
      </c>
      <c r="B1140" s="130">
        <v>1122</v>
      </c>
      <c r="C1140" s="197"/>
      <c r="D1140" s="398"/>
      <c r="E1140" s="398"/>
      <c r="F1140" s="398"/>
      <c r="G1140" s="399"/>
      <c r="H1140" s="398"/>
      <c r="I1140" s="400"/>
      <c r="J1140" s="400"/>
      <c r="K1140" s="401"/>
      <c r="L1140" s="398"/>
      <c r="M1140" s="398"/>
      <c r="N1140" s="398"/>
      <c r="O1140" s="402"/>
      <c r="P1140" s="402"/>
      <c r="Q1140" s="171" t="str">
        <f>Calculator!M1124</f>
        <v/>
      </c>
      <c r="R1140" s="340" t="str">
        <f t="shared" si="35"/>
        <v/>
      </c>
      <c r="S1140" s="380" t="str" cm="1">
        <f t="array" ref="S1140">_xlfn.IFS(Q1140="YES",IF(G1140&lt;=Calculator!AS1124*97%,"",IF(G1140&gt;=Calculator!AS1124*97%,ROUNDUP(Calculator!AS1124*97%,0),ROUNDUP(Calculator!AS1124*97%,0))),Q1140="NO","",Q1140="NA","",Q1140="","")</f>
        <v/>
      </c>
      <c r="T1140" s="381" cm="1">
        <f t="array" ref="T1140">IF(LEN(F1140)=0,2,IF(SUMPRODUCT(($F$19:$F$1518=F1140)*($C$19:$C$1518=C1140))&gt;1, 1, 0))</f>
        <v>2</v>
      </c>
      <c r="U1140" s="381">
        <f t="array" ref="U1140">IFERROR(1/SUMPRODUCT(($F$19:$F$1518=F1140)*($C$19:$C$1518=C1140)), IF(LEN(F1140)&gt;0, 1, ""))</f>
        <v>6.6755674232309744E-4</v>
      </c>
      <c r="V1140" s="382" t="str">
        <f>IF(H1140="","",VALUE(IFERROR(CHOOSE(MATCH(H1140,{0,1,2,3,4,5},0),2.5,3.5,4.5,5.5,6.5,7.5),"")))</f>
        <v/>
      </c>
      <c r="W1140" s="382" t="str">
        <f>IF(AND(I1140="YES",COUNTIFS(F$19:F1140,F1140,I$19:I1140,"YES")=1),1,"")</f>
        <v/>
      </c>
      <c r="Z1140" s="32"/>
    </row>
    <row r="1141" spans="1:26" x14ac:dyDescent="0.2">
      <c r="A1141" s="32" t="str">
        <f t="shared" si="34"/>
        <v xml:space="preserve"> UNIT </v>
      </c>
      <c r="B1141" s="130">
        <v>1123</v>
      </c>
      <c r="C1141" s="197"/>
      <c r="D1141" s="398"/>
      <c r="E1141" s="398"/>
      <c r="F1141" s="398"/>
      <c r="G1141" s="399"/>
      <c r="H1141" s="398"/>
      <c r="I1141" s="400"/>
      <c r="J1141" s="400"/>
      <c r="K1141" s="401"/>
      <c r="L1141" s="398"/>
      <c r="M1141" s="398"/>
      <c r="N1141" s="398"/>
      <c r="O1141" s="402"/>
      <c r="P1141" s="402"/>
      <c r="Q1141" s="171" t="str">
        <f>Calculator!M1125</f>
        <v/>
      </c>
      <c r="R1141" s="340" t="str">
        <f t="shared" si="35"/>
        <v/>
      </c>
      <c r="S1141" s="380" t="str" cm="1">
        <f t="array" ref="S1141">_xlfn.IFS(Q1141="YES",IF(G1141&lt;=Calculator!AS1125*97%,"",IF(G1141&gt;=Calculator!AS1125*97%,ROUNDUP(Calculator!AS1125*97%,0),ROUNDUP(Calculator!AS1125*97%,0))),Q1141="NO","",Q1141="NA","",Q1141="","")</f>
        <v/>
      </c>
      <c r="T1141" s="381" cm="1">
        <f t="array" ref="T1141">IF(LEN(F1141)=0,2,IF(SUMPRODUCT(($F$19:$F$1518=F1141)*($C$19:$C$1518=C1141))&gt;1, 1, 0))</f>
        <v>2</v>
      </c>
      <c r="U1141" s="381">
        <f t="array" ref="U1141">IFERROR(1/SUMPRODUCT(($F$19:$F$1518=F1141)*($C$19:$C$1518=C1141)), IF(LEN(F1141)&gt;0, 1, ""))</f>
        <v>6.6755674232309744E-4</v>
      </c>
      <c r="V1141" s="382" t="str">
        <f>IF(H1141="","",VALUE(IFERROR(CHOOSE(MATCH(H1141,{0,1,2,3,4,5},0),2.5,3.5,4.5,5.5,6.5,7.5),"")))</f>
        <v/>
      </c>
      <c r="W1141" s="382" t="str">
        <f>IF(AND(I1141="YES",COUNTIFS(F$19:F1141,F1141,I$19:I1141,"YES")=1),1,"")</f>
        <v/>
      </c>
      <c r="Z1141" s="32"/>
    </row>
    <row r="1142" spans="1:26" x14ac:dyDescent="0.2">
      <c r="A1142" s="32" t="str">
        <f t="shared" si="34"/>
        <v xml:space="preserve"> UNIT </v>
      </c>
      <c r="B1142" s="130">
        <v>1124</v>
      </c>
      <c r="C1142" s="197"/>
      <c r="D1142" s="398"/>
      <c r="E1142" s="398"/>
      <c r="F1142" s="398"/>
      <c r="G1142" s="399"/>
      <c r="H1142" s="398"/>
      <c r="I1142" s="400"/>
      <c r="J1142" s="400"/>
      <c r="K1142" s="401"/>
      <c r="L1142" s="398"/>
      <c r="M1142" s="398"/>
      <c r="N1142" s="398"/>
      <c r="O1142" s="402"/>
      <c r="P1142" s="402"/>
      <c r="Q1142" s="171" t="str">
        <f>Calculator!M1126</f>
        <v/>
      </c>
      <c r="R1142" s="340" t="str">
        <f t="shared" si="35"/>
        <v/>
      </c>
      <c r="S1142" s="380" t="str" cm="1">
        <f t="array" ref="S1142">_xlfn.IFS(Q1142="YES",IF(G1142&lt;=Calculator!AS1126*97%,"",IF(G1142&gt;=Calculator!AS1126*97%,ROUNDUP(Calculator!AS1126*97%,0),ROUNDUP(Calculator!AS1126*97%,0))),Q1142="NO","",Q1142="NA","",Q1142="","")</f>
        <v/>
      </c>
      <c r="T1142" s="381" cm="1">
        <f t="array" ref="T1142">IF(LEN(F1142)=0,2,IF(SUMPRODUCT(($F$19:$F$1518=F1142)*($C$19:$C$1518=C1142))&gt;1, 1, 0))</f>
        <v>2</v>
      </c>
      <c r="U1142" s="381">
        <f t="array" ref="U1142">IFERROR(1/SUMPRODUCT(($F$19:$F$1518=F1142)*($C$19:$C$1518=C1142)), IF(LEN(F1142)&gt;0, 1, ""))</f>
        <v>6.6755674232309744E-4</v>
      </c>
      <c r="V1142" s="382" t="str">
        <f>IF(H1142="","",VALUE(IFERROR(CHOOSE(MATCH(H1142,{0,1,2,3,4,5},0),2.5,3.5,4.5,5.5,6.5,7.5),"")))</f>
        <v/>
      </c>
      <c r="W1142" s="382" t="str">
        <f>IF(AND(I1142="YES",COUNTIFS(F$19:F1142,F1142,I$19:I1142,"YES")=1),1,"")</f>
        <v/>
      </c>
      <c r="Z1142" s="32"/>
    </row>
    <row r="1143" spans="1:26" x14ac:dyDescent="0.2">
      <c r="A1143" s="32" t="str">
        <f t="shared" si="34"/>
        <v xml:space="preserve"> UNIT </v>
      </c>
      <c r="B1143" s="130">
        <v>1125</v>
      </c>
      <c r="C1143" s="197"/>
      <c r="D1143" s="398"/>
      <c r="E1143" s="398"/>
      <c r="F1143" s="398"/>
      <c r="G1143" s="399"/>
      <c r="H1143" s="398"/>
      <c r="I1143" s="400"/>
      <c r="J1143" s="400"/>
      <c r="K1143" s="401"/>
      <c r="L1143" s="398"/>
      <c r="M1143" s="398"/>
      <c r="N1143" s="398"/>
      <c r="O1143" s="402"/>
      <c r="P1143" s="402"/>
      <c r="Q1143" s="171" t="str">
        <f>Calculator!M1127</f>
        <v/>
      </c>
      <c r="R1143" s="340" t="str">
        <f t="shared" si="35"/>
        <v/>
      </c>
      <c r="S1143" s="380" t="str" cm="1">
        <f t="array" ref="S1143">_xlfn.IFS(Q1143="YES",IF(G1143&lt;=Calculator!AS1127*97%,"",IF(G1143&gt;=Calculator!AS1127*97%,ROUNDUP(Calculator!AS1127*97%,0),ROUNDUP(Calculator!AS1127*97%,0))),Q1143="NO","",Q1143="NA","",Q1143="","")</f>
        <v/>
      </c>
      <c r="T1143" s="381" cm="1">
        <f t="array" ref="T1143">IF(LEN(F1143)=0,2,IF(SUMPRODUCT(($F$19:$F$1518=F1143)*($C$19:$C$1518=C1143))&gt;1, 1, 0))</f>
        <v>2</v>
      </c>
      <c r="U1143" s="381">
        <f t="array" ref="U1143">IFERROR(1/SUMPRODUCT(($F$19:$F$1518=F1143)*($C$19:$C$1518=C1143)), IF(LEN(F1143)&gt;0, 1, ""))</f>
        <v>6.6755674232309744E-4</v>
      </c>
      <c r="V1143" s="382" t="str">
        <f>IF(H1143="","",VALUE(IFERROR(CHOOSE(MATCH(H1143,{0,1,2,3,4,5},0),2.5,3.5,4.5,5.5,6.5,7.5),"")))</f>
        <v/>
      </c>
      <c r="W1143" s="382" t="str">
        <f>IF(AND(I1143="YES",COUNTIFS(F$19:F1143,F1143,I$19:I1143,"YES")=1),1,"")</f>
        <v/>
      </c>
      <c r="Z1143" s="32"/>
    </row>
    <row r="1144" spans="1:26" x14ac:dyDescent="0.2">
      <c r="A1144" s="32" t="str">
        <f t="shared" si="34"/>
        <v xml:space="preserve"> UNIT </v>
      </c>
      <c r="B1144" s="130">
        <v>1126</v>
      </c>
      <c r="C1144" s="197"/>
      <c r="D1144" s="398"/>
      <c r="E1144" s="398"/>
      <c r="F1144" s="398"/>
      <c r="G1144" s="399"/>
      <c r="H1144" s="398"/>
      <c r="I1144" s="400"/>
      <c r="J1144" s="400"/>
      <c r="K1144" s="401"/>
      <c r="L1144" s="398"/>
      <c r="M1144" s="398"/>
      <c r="N1144" s="398"/>
      <c r="O1144" s="402"/>
      <c r="P1144" s="402"/>
      <c r="Q1144" s="171" t="str">
        <f>Calculator!M1128</f>
        <v/>
      </c>
      <c r="R1144" s="340" t="str">
        <f t="shared" si="35"/>
        <v/>
      </c>
      <c r="S1144" s="380" t="str" cm="1">
        <f t="array" ref="S1144">_xlfn.IFS(Q1144="YES",IF(G1144&lt;=Calculator!AS1128*97%,"",IF(G1144&gt;=Calculator!AS1128*97%,ROUNDUP(Calculator!AS1128*97%,0),ROUNDUP(Calculator!AS1128*97%,0))),Q1144="NO","",Q1144="NA","",Q1144="","")</f>
        <v/>
      </c>
      <c r="T1144" s="381" cm="1">
        <f t="array" ref="T1144">IF(LEN(F1144)=0,2,IF(SUMPRODUCT(($F$19:$F$1518=F1144)*($C$19:$C$1518=C1144))&gt;1, 1, 0))</f>
        <v>2</v>
      </c>
      <c r="U1144" s="381">
        <f t="array" ref="U1144">IFERROR(1/SUMPRODUCT(($F$19:$F$1518=F1144)*($C$19:$C$1518=C1144)), IF(LEN(F1144)&gt;0, 1, ""))</f>
        <v>6.6755674232309744E-4</v>
      </c>
      <c r="V1144" s="382" t="str">
        <f>IF(H1144="","",VALUE(IFERROR(CHOOSE(MATCH(H1144,{0,1,2,3,4,5},0),2.5,3.5,4.5,5.5,6.5,7.5),"")))</f>
        <v/>
      </c>
      <c r="W1144" s="382" t="str">
        <f>IF(AND(I1144="YES",COUNTIFS(F$19:F1144,F1144,I$19:I1144,"YES")=1),1,"")</f>
        <v/>
      </c>
      <c r="Z1144" s="32"/>
    </row>
    <row r="1145" spans="1:26" x14ac:dyDescent="0.2">
      <c r="A1145" s="32" t="str">
        <f t="shared" si="34"/>
        <v xml:space="preserve"> UNIT </v>
      </c>
      <c r="B1145" s="130">
        <v>1127</v>
      </c>
      <c r="C1145" s="197"/>
      <c r="D1145" s="398"/>
      <c r="E1145" s="398"/>
      <c r="F1145" s="398"/>
      <c r="G1145" s="399"/>
      <c r="H1145" s="398"/>
      <c r="I1145" s="400"/>
      <c r="J1145" s="400"/>
      <c r="K1145" s="401"/>
      <c r="L1145" s="398"/>
      <c r="M1145" s="398"/>
      <c r="N1145" s="398"/>
      <c r="O1145" s="402"/>
      <c r="P1145" s="402"/>
      <c r="Q1145" s="171" t="str">
        <f>Calculator!M1129</f>
        <v/>
      </c>
      <c r="R1145" s="340" t="str">
        <f t="shared" si="35"/>
        <v/>
      </c>
      <c r="S1145" s="380" t="str" cm="1">
        <f t="array" ref="S1145">_xlfn.IFS(Q1145="YES",IF(G1145&lt;=Calculator!AS1129*97%,"",IF(G1145&gt;=Calculator!AS1129*97%,ROUNDUP(Calculator!AS1129*97%,0),ROUNDUP(Calculator!AS1129*97%,0))),Q1145="NO","",Q1145="NA","",Q1145="","")</f>
        <v/>
      </c>
      <c r="T1145" s="381" cm="1">
        <f t="array" ref="T1145">IF(LEN(F1145)=0,2,IF(SUMPRODUCT(($F$19:$F$1518=F1145)*($C$19:$C$1518=C1145))&gt;1, 1, 0))</f>
        <v>2</v>
      </c>
      <c r="U1145" s="381">
        <f t="array" ref="U1145">IFERROR(1/SUMPRODUCT(($F$19:$F$1518=F1145)*($C$19:$C$1518=C1145)), IF(LEN(F1145)&gt;0, 1, ""))</f>
        <v>6.6755674232309744E-4</v>
      </c>
      <c r="V1145" s="382" t="str">
        <f>IF(H1145="","",VALUE(IFERROR(CHOOSE(MATCH(H1145,{0,1,2,3,4,5},0),2.5,3.5,4.5,5.5,6.5,7.5),"")))</f>
        <v/>
      </c>
      <c r="W1145" s="382" t="str">
        <f>IF(AND(I1145="YES",COUNTIFS(F$19:F1145,F1145,I$19:I1145,"YES")=1),1,"")</f>
        <v/>
      </c>
      <c r="Z1145" s="32"/>
    </row>
    <row r="1146" spans="1:26" x14ac:dyDescent="0.2">
      <c r="A1146" s="32" t="str">
        <f t="shared" si="34"/>
        <v xml:space="preserve"> UNIT </v>
      </c>
      <c r="B1146" s="130">
        <v>1128</v>
      </c>
      <c r="C1146" s="197"/>
      <c r="D1146" s="398"/>
      <c r="E1146" s="398"/>
      <c r="F1146" s="398"/>
      <c r="G1146" s="399"/>
      <c r="H1146" s="398"/>
      <c r="I1146" s="400"/>
      <c r="J1146" s="400"/>
      <c r="K1146" s="401"/>
      <c r="L1146" s="398"/>
      <c r="M1146" s="398"/>
      <c r="N1146" s="398"/>
      <c r="O1146" s="402"/>
      <c r="P1146" s="402"/>
      <c r="Q1146" s="171" t="str">
        <f>Calculator!M1130</f>
        <v/>
      </c>
      <c r="R1146" s="340" t="str">
        <f t="shared" si="35"/>
        <v/>
      </c>
      <c r="S1146" s="380" t="str" cm="1">
        <f t="array" ref="S1146">_xlfn.IFS(Q1146="YES",IF(G1146&lt;=Calculator!AS1130*97%,"",IF(G1146&gt;=Calculator!AS1130*97%,ROUNDUP(Calculator!AS1130*97%,0),ROUNDUP(Calculator!AS1130*97%,0))),Q1146="NO","",Q1146="NA","",Q1146="","")</f>
        <v/>
      </c>
      <c r="T1146" s="381" cm="1">
        <f t="array" ref="T1146">IF(LEN(F1146)=0,2,IF(SUMPRODUCT(($F$19:$F$1518=F1146)*($C$19:$C$1518=C1146))&gt;1, 1, 0))</f>
        <v>2</v>
      </c>
      <c r="U1146" s="381">
        <f t="array" ref="U1146">IFERROR(1/SUMPRODUCT(($F$19:$F$1518=F1146)*($C$19:$C$1518=C1146)), IF(LEN(F1146)&gt;0, 1, ""))</f>
        <v>6.6755674232309744E-4</v>
      </c>
      <c r="V1146" s="382" t="str">
        <f>IF(H1146="","",VALUE(IFERROR(CHOOSE(MATCH(H1146,{0,1,2,3,4,5},0),2.5,3.5,4.5,5.5,6.5,7.5),"")))</f>
        <v/>
      </c>
      <c r="W1146" s="382" t="str">
        <f>IF(AND(I1146="YES",COUNTIFS(F$19:F1146,F1146,I$19:I1146,"YES")=1),1,"")</f>
        <v/>
      </c>
      <c r="Z1146" s="32"/>
    </row>
    <row r="1147" spans="1:26" x14ac:dyDescent="0.2">
      <c r="A1147" s="32" t="str">
        <f t="shared" si="34"/>
        <v xml:space="preserve"> UNIT </v>
      </c>
      <c r="B1147" s="130">
        <v>1129</v>
      </c>
      <c r="C1147" s="197"/>
      <c r="D1147" s="398"/>
      <c r="E1147" s="398"/>
      <c r="F1147" s="398"/>
      <c r="G1147" s="399"/>
      <c r="H1147" s="398"/>
      <c r="I1147" s="400"/>
      <c r="J1147" s="400"/>
      <c r="K1147" s="401"/>
      <c r="L1147" s="398"/>
      <c r="M1147" s="398"/>
      <c r="N1147" s="398"/>
      <c r="O1147" s="402"/>
      <c r="P1147" s="402"/>
      <c r="Q1147" s="171" t="str">
        <f>Calculator!M1131</f>
        <v/>
      </c>
      <c r="R1147" s="340" t="str">
        <f t="shared" si="35"/>
        <v/>
      </c>
      <c r="S1147" s="380" t="str" cm="1">
        <f t="array" ref="S1147">_xlfn.IFS(Q1147="YES",IF(G1147&lt;=Calculator!AS1131*97%,"",IF(G1147&gt;=Calculator!AS1131*97%,ROUNDUP(Calculator!AS1131*97%,0),ROUNDUP(Calculator!AS1131*97%,0))),Q1147="NO","",Q1147="NA","",Q1147="","")</f>
        <v/>
      </c>
      <c r="T1147" s="381" cm="1">
        <f t="array" ref="T1147">IF(LEN(F1147)=0,2,IF(SUMPRODUCT(($F$19:$F$1518=F1147)*($C$19:$C$1518=C1147))&gt;1, 1, 0))</f>
        <v>2</v>
      </c>
      <c r="U1147" s="381">
        <f t="array" ref="U1147">IFERROR(1/SUMPRODUCT(($F$19:$F$1518=F1147)*($C$19:$C$1518=C1147)), IF(LEN(F1147)&gt;0, 1, ""))</f>
        <v>6.6755674232309744E-4</v>
      </c>
      <c r="V1147" s="382" t="str">
        <f>IF(H1147="","",VALUE(IFERROR(CHOOSE(MATCH(H1147,{0,1,2,3,4,5},0),2.5,3.5,4.5,5.5,6.5,7.5),"")))</f>
        <v/>
      </c>
      <c r="W1147" s="382" t="str">
        <f>IF(AND(I1147="YES",COUNTIFS(F$19:F1147,F1147,I$19:I1147,"YES")=1),1,"")</f>
        <v/>
      </c>
      <c r="Z1147" s="32"/>
    </row>
    <row r="1148" spans="1:26" x14ac:dyDescent="0.2">
      <c r="A1148" s="32" t="str">
        <f t="shared" si="34"/>
        <v xml:space="preserve"> UNIT </v>
      </c>
      <c r="B1148" s="130">
        <v>1130</v>
      </c>
      <c r="C1148" s="197"/>
      <c r="D1148" s="398"/>
      <c r="E1148" s="398"/>
      <c r="F1148" s="398"/>
      <c r="G1148" s="399"/>
      <c r="H1148" s="398"/>
      <c r="I1148" s="400"/>
      <c r="J1148" s="400"/>
      <c r="K1148" s="401"/>
      <c r="L1148" s="398"/>
      <c r="M1148" s="398"/>
      <c r="N1148" s="398"/>
      <c r="O1148" s="402"/>
      <c r="P1148" s="402"/>
      <c r="Q1148" s="171" t="str">
        <f>Calculator!M1132</f>
        <v/>
      </c>
      <c r="R1148" s="340" t="str">
        <f t="shared" si="35"/>
        <v/>
      </c>
      <c r="S1148" s="380" t="str" cm="1">
        <f t="array" ref="S1148">_xlfn.IFS(Q1148="YES",IF(G1148&lt;=Calculator!AS1132*97%,"",IF(G1148&gt;=Calculator!AS1132*97%,ROUNDUP(Calculator!AS1132*97%,0),ROUNDUP(Calculator!AS1132*97%,0))),Q1148="NO","",Q1148="NA","",Q1148="","")</f>
        <v/>
      </c>
      <c r="T1148" s="381" cm="1">
        <f t="array" ref="T1148">IF(LEN(F1148)=0,2,IF(SUMPRODUCT(($F$19:$F$1518=F1148)*($C$19:$C$1518=C1148))&gt;1, 1, 0))</f>
        <v>2</v>
      </c>
      <c r="U1148" s="381">
        <f t="array" ref="U1148">IFERROR(1/SUMPRODUCT(($F$19:$F$1518=F1148)*($C$19:$C$1518=C1148)), IF(LEN(F1148)&gt;0, 1, ""))</f>
        <v>6.6755674232309744E-4</v>
      </c>
      <c r="V1148" s="382" t="str">
        <f>IF(H1148="","",VALUE(IFERROR(CHOOSE(MATCH(H1148,{0,1,2,3,4,5},0),2.5,3.5,4.5,5.5,6.5,7.5),"")))</f>
        <v/>
      </c>
      <c r="W1148" s="382" t="str">
        <f>IF(AND(I1148="YES",COUNTIFS(F$19:F1148,F1148,I$19:I1148,"YES")=1),1,"")</f>
        <v/>
      </c>
      <c r="Z1148" s="32"/>
    </row>
    <row r="1149" spans="1:26" x14ac:dyDescent="0.2">
      <c r="A1149" s="32" t="str">
        <f t="shared" si="34"/>
        <v xml:space="preserve"> UNIT </v>
      </c>
      <c r="B1149" s="130">
        <v>1131</v>
      </c>
      <c r="C1149" s="197"/>
      <c r="D1149" s="398"/>
      <c r="E1149" s="398"/>
      <c r="F1149" s="398"/>
      <c r="G1149" s="399"/>
      <c r="H1149" s="398"/>
      <c r="I1149" s="400"/>
      <c r="J1149" s="400"/>
      <c r="K1149" s="401"/>
      <c r="L1149" s="398"/>
      <c r="M1149" s="398"/>
      <c r="N1149" s="398"/>
      <c r="O1149" s="402"/>
      <c r="P1149" s="402"/>
      <c r="Q1149" s="171" t="str">
        <f>Calculator!M1133</f>
        <v/>
      </c>
      <c r="R1149" s="340" t="str">
        <f t="shared" si="35"/>
        <v/>
      </c>
      <c r="S1149" s="380" t="str" cm="1">
        <f t="array" ref="S1149">_xlfn.IFS(Q1149="YES",IF(G1149&lt;=Calculator!AS1133*97%,"",IF(G1149&gt;=Calculator!AS1133*97%,ROUNDUP(Calculator!AS1133*97%,0),ROUNDUP(Calculator!AS1133*97%,0))),Q1149="NO","",Q1149="NA","",Q1149="","")</f>
        <v/>
      </c>
      <c r="T1149" s="381" cm="1">
        <f t="array" ref="T1149">IF(LEN(F1149)=0,2,IF(SUMPRODUCT(($F$19:$F$1518=F1149)*($C$19:$C$1518=C1149))&gt;1, 1, 0))</f>
        <v>2</v>
      </c>
      <c r="U1149" s="381">
        <f t="array" ref="U1149">IFERROR(1/SUMPRODUCT(($F$19:$F$1518=F1149)*($C$19:$C$1518=C1149)), IF(LEN(F1149)&gt;0, 1, ""))</f>
        <v>6.6755674232309744E-4</v>
      </c>
      <c r="V1149" s="382" t="str">
        <f>IF(H1149="","",VALUE(IFERROR(CHOOSE(MATCH(H1149,{0,1,2,3,4,5},0),2.5,3.5,4.5,5.5,6.5,7.5),"")))</f>
        <v/>
      </c>
      <c r="W1149" s="382" t="str">
        <f>IF(AND(I1149="YES",COUNTIFS(F$19:F1149,F1149,I$19:I1149,"YES")=1),1,"")</f>
        <v/>
      </c>
      <c r="Z1149" s="32"/>
    </row>
    <row r="1150" spans="1:26" x14ac:dyDescent="0.2">
      <c r="A1150" s="32" t="str">
        <f t="shared" si="34"/>
        <v xml:space="preserve"> UNIT </v>
      </c>
      <c r="B1150" s="130">
        <v>1132</v>
      </c>
      <c r="C1150" s="197"/>
      <c r="D1150" s="398"/>
      <c r="E1150" s="398"/>
      <c r="F1150" s="398"/>
      <c r="G1150" s="399"/>
      <c r="H1150" s="398"/>
      <c r="I1150" s="400"/>
      <c r="J1150" s="400"/>
      <c r="K1150" s="401"/>
      <c r="L1150" s="398"/>
      <c r="M1150" s="398"/>
      <c r="N1150" s="398"/>
      <c r="O1150" s="402"/>
      <c r="P1150" s="402"/>
      <c r="Q1150" s="171" t="str">
        <f>Calculator!M1134</f>
        <v/>
      </c>
      <c r="R1150" s="340" t="str">
        <f t="shared" si="35"/>
        <v/>
      </c>
      <c r="S1150" s="380" t="str" cm="1">
        <f t="array" ref="S1150">_xlfn.IFS(Q1150="YES",IF(G1150&lt;=Calculator!AS1134*97%,"",IF(G1150&gt;=Calculator!AS1134*97%,ROUNDUP(Calculator!AS1134*97%,0),ROUNDUP(Calculator!AS1134*97%,0))),Q1150="NO","",Q1150="NA","",Q1150="","")</f>
        <v/>
      </c>
      <c r="T1150" s="381" cm="1">
        <f t="array" ref="T1150">IF(LEN(F1150)=0,2,IF(SUMPRODUCT(($F$19:$F$1518=F1150)*($C$19:$C$1518=C1150))&gt;1, 1, 0))</f>
        <v>2</v>
      </c>
      <c r="U1150" s="381">
        <f t="array" ref="U1150">IFERROR(1/SUMPRODUCT(($F$19:$F$1518=F1150)*($C$19:$C$1518=C1150)), IF(LEN(F1150)&gt;0, 1, ""))</f>
        <v>6.6755674232309744E-4</v>
      </c>
      <c r="V1150" s="382" t="str">
        <f>IF(H1150="","",VALUE(IFERROR(CHOOSE(MATCH(H1150,{0,1,2,3,4,5},0),2.5,3.5,4.5,5.5,6.5,7.5),"")))</f>
        <v/>
      </c>
      <c r="W1150" s="382" t="str">
        <f>IF(AND(I1150="YES",COUNTIFS(F$19:F1150,F1150,I$19:I1150,"YES")=1),1,"")</f>
        <v/>
      </c>
      <c r="Z1150" s="32"/>
    </row>
    <row r="1151" spans="1:26" x14ac:dyDescent="0.2">
      <c r="A1151" s="32" t="str">
        <f t="shared" si="34"/>
        <v xml:space="preserve"> UNIT </v>
      </c>
      <c r="B1151" s="130">
        <v>1133</v>
      </c>
      <c r="C1151" s="197"/>
      <c r="D1151" s="398"/>
      <c r="E1151" s="398"/>
      <c r="F1151" s="398"/>
      <c r="G1151" s="399"/>
      <c r="H1151" s="398"/>
      <c r="I1151" s="400"/>
      <c r="J1151" s="400"/>
      <c r="K1151" s="401"/>
      <c r="L1151" s="398"/>
      <c r="M1151" s="398"/>
      <c r="N1151" s="398"/>
      <c r="O1151" s="402"/>
      <c r="P1151" s="402"/>
      <c r="Q1151" s="171" t="str">
        <f>Calculator!M1135</f>
        <v/>
      </c>
      <c r="R1151" s="340" t="str">
        <f t="shared" si="35"/>
        <v/>
      </c>
      <c r="S1151" s="380" t="str" cm="1">
        <f t="array" ref="S1151">_xlfn.IFS(Q1151="YES",IF(G1151&lt;=Calculator!AS1135*97%,"",IF(G1151&gt;=Calculator!AS1135*97%,ROUNDUP(Calculator!AS1135*97%,0),ROUNDUP(Calculator!AS1135*97%,0))),Q1151="NO","",Q1151="NA","",Q1151="","")</f>
        <v/>
      </c>
      <c r="T1151" s="381" cm="1">
        <f t="array" ref="T1151">IF(LEN(F1151)=0,2,IF(SUMPRODUCT(($F$19:$F$1518=F1151)*($C$19:$C$1518=C1151))&gt;1, 1, 0))</f>
        <v>2</v>
      </c>
      <c r="U1151" s="381">
        <f t="array" ref="U1151">IFERROR(1/SUMPRODUCT(($F$19:$F$1518=F1151)*($C$19:$C$1518=C1151)), IF(LEN(F1151)&gt;0, 1, ""))</f>
        <v>6.6755674232309744E-4</v>
      </c>
      <c r="V1151" s="382" t="str">
        <f>IF(H1151="","",VALUE(IFERROR(CHOOSE(MATCH(H1151,{0,1,2,3,4,5},0),2.5,3.5,4.5,5.5,6.5,7.5),"")))</f>
        <v/>
      </c>
      <c r="W1151" s="382" t="str">
        <f>IF(AND(I1151="YES",COUNTIFS(F$19:F1151,F1151,I$19:I1151,"YES")=1),1,"")</f>
        <v/>
      </c>
      <c r="Z1151" s="32"/>
    </row>
    <row r="1152" spans="1:26" x14ac:dyDescent="0.2">
      <c r="A1152" s="32" t="str">
        <f t="shared" si="34"/>
        <v xml:space="preserve"> UNIT </v>
      </c>
      <c r="B1152" s="130">
        <v>1134</v>
      </c>
      <c r="C1152" s="197"/>
      <c r="D1152" s="398"/>
      <c r="E1152" s="398"/>
      <c r="F1152" s="398"/>
      <c r="G1152" s="399"/>
      <c r="H1152" s="398"/>
      <c r="I1152" s="400"/>
      <c r="J1152" s="400"/>
      <c r="K1152" s="401"/>
      <c r="L1152" s="398"/>
      <c r="M1152" s="398"/>
      <c r="N1152" s="398"/>
      <c r="O1152" s="402"/>
      <c r="P1152" s="402"/>
      <c r="Q1152" s="171" t="str">
        <f>Calculator!M1136</f>
        <v/>
      </c>
      <c r="R1152" s="340" t="str">
        <f t="shared" si="35"/>
        <v/>
      </c>
      <c r="S1152" s="380" t="str" cm="1">
        <f t="array" ref="S1152">_xlfn.IFS(Q1152="YES",IF(G1152&lt;=Calculator!AS1136*97%,"",IF(G1152&gt;=Calculator!AS1136*97%,ROUNDUP(Calculator!AS1136*97%,0),ROUNDUP(Calculator!AS1136*97%,0))),Q1152="NO","",Q1152="NA","",Q1152="","")</f>
        <v/>
      </c>
      <c r="T1152" s="381" cm="1">
        <f t="array" ref="T1152">IF(LEN(F1152)=0,2,IF(SUMPRODUCT(($F$19:$F$1518=F1152)*($C$19:$C$1518=C1152))&gt;1, 1, 0))</f>
        <v>2</v>
      </c>
      <c r="U1152" s="381">
        <f t="array" ref="U1152">IFERROR(1/SUMPRODUCT(($F$19:$F$1518=F1152)*($C$19:$C$1518=C1152)), IF(LEN(F1152)&gt;0, 1, ""))</f>
        <v>6.6755674232309744E-4</v>
      </c>
      <c r="V1152" s="382" t="str">
        <f>IF(H1152="","",VALUE(IFERROR(CHOOSE(MATCH(H1152,{0,1,2,3,4,5},0),2.5,3.5,4.5,5.5,6.5,7.5),"")))</f>
        <v/>
      </c>
      <c r="W1152" s="382" t="str">
        <f>IF(AND(I1152="YES",COUNTIFS(F$19:F1152,F1152,I$19:I1152,"YES")=1),1,"")</f>
        <v/>
      </c>
      <c r="Z1152" s="32"/>
    </row>
    <row r="1153" spans="1:26" x14ac:dyDescent="0.2">
      <c r="A1153" s="32" t="str">
        <f t="shared" si="34"/>
        <v xml:space="preserve"> UNIT </v>
      </c>
      <c r="B1153" s="130">
        <v>1135</v>
      </c>
      <c r="C1153" s="197"/>
      <c r="D1153" s="398"/>
      <c r="E1153" s="398"/>
      <c r="F1153" s="398"/>
      <c r="G1153" s="399"/>
      <c r="H1153" s="398"/>
      <c r="I1153" s="400"/>
      <c r="J1153" s="400"/>
      <c r="K1153" s="401"/>
      <c r="L1153" s="398"/>
      <c r="M1153" s="398"/>
      <c r="N1153" s="398"/>
      <c r="O1153" s="402"/>
      <c r="P1153" s="402"/>
      <c r="Q1153" s="171" t="str">
        <f>Calculator!M1137</f>
        <v/>
      </c>
      <c r="R1153" s="340" t="str">
        <f t="shared" si="35"/>
        <v/>
      </c>
      <c r="S1153" s="380" t="str" cm="1">
        <f t="array" ref="S1153">_xlfn.IFS(Q1153="YES",IF(G1153&lt;=Calculator!AS1137*97%,"",IF(G1153&gt;=Calculator!AS1137*97%,ROUNDUP(Calculator!AS1137*97%,0),ROUNDUP(Calculator!AS1137*97%,0))),Q1153="NO","",Q1153="NA","",Q1153="","")</f>
        <v/>
      </c>
      <c r="T1153" s="381" cm="1">
        <f t="array" ref="T1153">IF(LEN(F1153)=0,2,IF(SUMPRODUCT(($F$19:$F$1518=F1153)*($C$19:$C$1518=C1153))&gt;1, 1, 0))</f>
        <v>2</v>
      </c>
      <c r="U1153" s="381">
        <f t="array" ref="U1153">IFERROR(1/SUMPRODUCT(($F$19:$F$1518=F1153)*($C$19:$C$1518=C1153)), IF(LEN(F1153)&gt;0, 1, ""))</f>
        <v>6.6755674232309744E-4</v>
      </c>
      <c r="V1153" s="382" t="str">
        <f>IF(H1153="","",VALUE(IFERROR(CHOOSE(MATCH(H1153,{0,1,2,3,4,5},0),2.5,3.5,4.5,5.5,6.5,7.5),"")))</f>
        <v/>
      </c>
      <c r="W1153" s="382" t="str">
        <f>IF(AND(I1153="YES",COUNTIFS(F$19:F1153,F1153,I$19:I1153,"YES")=1),1,"")</f>
        <v/>
      </c>
      <c r="Z1153" s="32"/>
    </row>
    <row r="1154" spans="1:26" x14ac:dyDescent="0.2">
      <c r="A1154" s="32" t="str">
        <f t="shared" si="34"/>
        <v xml:space="preserve"> UNIT </v>
      </c>
      <c r="B1154" s="130">
        <v>1136</v>
      </c>
      <c r="C1154" s="197"/>
      <c r="D1154" s="398"/>
      <c r="E1154" s="398"/>
      <c r="F1154" s="398"/>
      <c r="G1154" s="399"/>
      <c r="H1154" s="398"/>
      <c r="I1154" s="400"/>
      <c r="J1154" s="400"/>
      <c r="K1154" s="401"/>
      <c r="L1154" s="398"/>
      <c r="M1154" s="398"/>
      <c r="N1154" s="398"/>
      <c r="O1154" s="402"/>
      <c r="P1154" s="402"/>
      <c r="Q1154" s="171" t="str">
        <f>Calculator!M1138</f>
        <v/>
      </c>
      <c r="R1154" s="340" t="str">
        <f t="shared" si="35"/>
        <v/>
      </c>
      <c r="S1154" s="380" t="str" cm="1">
        <f t="array" ref="S1154">_xlfn.IFS(Q1154="YES",IF(G1154&lt;=Calculator!AS1138*97%,"",IF(G1154&gt;=Calculator!AS1138*97%,ROUNDUP(Calculator!AS1138*97%,0),ROUNDUP(Calculator!AS1138*97%,0))),Q1154="NO","",Q1154="NA","",Q1154="","")</f>
        <v/>
      </c>
      <c r="T1154" s="381" cm="1">
        <f t="array" ref="T1154">IF(LEN(F1154)=0,2,IF(SUMPRODUCT(($F$19:$F$1518=F1154)*($C$19:$C$1518=C1154))&gt;1, 1, 0))</f>
        <v>2</v>
      </c>
      <c r="U1154" s="381">
        <f t="array" ref="U1154">IFERROR(1/SUMPRODUCT(($F$19:$F$1518=F1154)*($C$19:$C$1518=C1154)), IF(LEN(F1154)&gt;0, 1, ""))</f>
        <v>6.6755674232309744E-4</v>
      </c>
      <c r="V1154" s="382" t="str">
        <f>IF(H1154="","",VALUE(IFERROR(CHOOSE(MATCH(H1154,{0,1,2,3,4,5},0),2.5,3.5,4.5,5.5,6.5,7.5),"")))</f>
        <v/>
      </c>
      <c r="W1154" s="382" t="str">
        <f>IF(AND(I1154="YES",COUNTIFS(F$19:F1154,F1154,I$19:I1154,"YES")=1),1,"")</f>
        <v/>
      </c>
      <c r="Z1154" s="32"/>
    </row>
    <row r="1155" spans="1:26" x14ac:dyDescent="0.2">
      <c r="A1155" s="32" t="str">
        <f t="shared" si="34"/>
        <v xml:space="preserve"> UNIT </v>
      </c>
      <c r="B1155" s="130">
        <v>1137</v>
      </c>
      <c r="C1155" s="197"/>
      <c r="D1155" s="398"/>
      <c r="E1155" s="398"/>
      <c r="F1155" s="398"/>
      <c r="G1155" s="399"/>
      <c r="H1155" s="398"/>
      <c r="I1155" s="400"/>
      <c r="J1155" s="400"/>
      <c r="K1155" s="401"/>
      <c r="L1155" s="398"/>
      <c r="M1155" s="398"/>
      <c r="N1155" s="398"/>
      <c r="O1155" s="402"/>
      <c r="P1155" s="402"/>
      <c r="Q1155" s="171" t="str">
        <f>Calculator!M1139</f>
        <v/>
      </c>
      <c r="R1155" s="340" t="str">
        <f t="shared" si="35"/>
        <v/>
      </c>
      <c r="S1155" s="380" t="str" cm="1">
        <f t="array" ref="S1155">_xlfn.IFS(Q1155="YES",IF(G1155&lt;=Calculator!AS1139*97%,"",IF(G1155&gt;=Calculator!AS1139*97%,ROUNDUP(Calculator!AS1139*97%,0),ROUNDUP(Calculator!AS1139*97%,0))),Q1155="NO","",Q1155="NA","",Q1155="","")</f>
        <v/>
      </c>
      <c r="T1155" s="381" cm="1">
        <f t="array" ref="T1155">IF(LEN(F1155)=0,2,IF(SUMPRODUCT(($F$19:$F$1518=F1155)*($C$19:$C$1518=C1155))&gt;1, 1, 0))</f>
        <v>2</v>
      </c>
      <c r="U1155" s="381">
        <f t="array" ref="U1155">IFERROR(1/SUMPRODUCT(($F$19:$F$1518=F1155)*($C$19:$C$1518=C1155)), IF(LEN(F1155)&gt;0, 1, ""))</f>
        <v>6.6755674232309744E-4</v>
      </c>
      <c r="V1155" s="382" t="str">
        <f>IF(H1155="","",VALUE(IFERROR(CHOOSE(MATCH(H1155,{0,1,2,3,4,5},0),2.5,3.5,4.5,5.5,6.5,7.5),"")))</f>
        <v/>
      </c>
      <c r="W1155" s="382" t="str">
        <f>IF(AND(I1155="YES",COUNTIFS(F$19:F1155,F1155,I$19:I1155,"YES")=1),1,"")</f>
        <v/>
      </c>
      <c r="Z1155" s="32"/>
    </row>
    <row r="1156" spans="1:26" x14ac:dyDescent="0.2">
      <c r="A1156" s="32" t="str">
        <f t="shared" si="34"/>
        <v xml:space="preserve"> UNIT </v>
      </c>
      <c r="B1156" s="130">
        <v>1138</v>
      </c>
      <c r="C1156" s="197"/>
      <c r="D1156" s="398"/>
      <c r="E1156" s="398"/>
      <c r="F1156" s="398"/>
      <c r="G1156" s="399"/>
      <c r="H1156" s="398"/>
      <c r="I1156" s="400"/>
      <c r="J1156" s="400"/>
      <c r="K1156" s="401"/>
      <c r="L1156" s="398"/>
      <c r="M1156" s="398"/>
      <c r="N1156" s="398"/>
      <c r="O1156" s="402"/>
      <c r="P1156" s="402"/>
      <c r="Q1156" s="171" t="str">
        <f>Calculator!M1140</f>
        <v/>
      </c>
      <c r="R1156" s="340" t="str">
        <f t="shared" si="35"/>
        <v/>
      </c>
      <c r="S1156" s="380" t="str" cm="1">
        <f t="array" ref="S1156">_xlfn.IFS(Q1156="YES",IF(G1156&lt;=Calculator!AS1140*97%,"",IF(G1156&gt;=Calculator!AS1140*97%,ROUNDUP(Calculator!AS1140*97%,0),ROUNDUP(Calculator!AS1140*97%,0))),Q1156="NO","",Q1156="NA","",Q1156="","")</f>
        <v/>
      </c>
      <c r="T1156" s="381" cm="1">
        <f t="array" ref="T1156">IF(LEN(F1156)=0,2,IF(SUMPRODUCT(($F$19:$F$1518=F1156)*($C$19:$C$1518=C1156))&gt;1, 1, 0))</f>
        <v>2</v>
      </c>
      <c r="U1156" s="381">
        <f t="array" ref="U1156">IFERROR(1/SUMPRODUCT(($F$19:$F$1518=F1156)*($C$19:$C$1518=C1156)), IF(LEN(F1156)&gt;0, 1, ""))</f>
        <v>6.6755674232309744E-4</v>
      </c>
      <c r="V1156" s="382" t="str">
        <f>IF(H1156="","",VALUE(IFERROR(CHOOSE(MATCH(H1156,{0,1,2,3,4,5},0),2.5,3.5,4.5,5.5,6.5,7.5),"")))</f>
        <v/>
      </c>
      <c r="W1156" s="382" t="str">
        <f>IF(AND(I1156="YES",COUNTIFS(F$19:F1156,F1156,I$19:I1156,"YES")=1),1,"")</f>
        <v/>
      </c>
      <c r="Z1156" s="32"/>
    </row>
    <row r="1157" spans="1:26" x14ac:dyDescent="0.2">
      <c r="A1157" s="32" t="str">
        <f t="shared" si="34"/>
        <v xml:space="preserve"> UNIT </v>
      </c>
      <c r="B1157" s="130">
        <v>1139</v>
      </c>
      <c r="C1157" s="197"/>
      <c r="D1157" s="398"/>
      <c r="E1157" s="398"/>
      <c r="F1157" s="398"/>
      <c r="G1157" s="399"/>
      <c r="H1157" s="398"/>
      <c r="I1157" s="400"/>
      <c r="J1157" s="400"/>
      <c r="K1157" s="401"/>
      <c r="L1157" s="398"/>
      <c r="M1157" s="398"/>
      <c r="N1157" s="398"/>
      <c r="O1157" s="402"/>
      <c r="P1157" s="402"/>
      <c r="Q1157" s="171" t="str">
        <f>Calculator!M1141</f>
        <v/>
      </c>
      <c r="R1157" s="340" t="str">
        <f t="shared" si="35"/>
        <v/>
      </c>
      <c r="S1157" s="380" t="str" cm="1">
        <f t="array" ref="S1157">_xlfn.IFS(Q1157="YES",IF(G1157&lt;=Calculator!AS1141*97%,"",IF(G1157&gt;=Calculator!AS1141*97%,ROUNDUP(Calculator!AS1141*97%,0),ROUNDUP(Calculator!AS1141*97%,0))),Q1157="NO","",Q1157="NA","",Q1157="","")</f>
        <v/>
      </c>
      <c r="T1157" s="381" cm="1">
        <f t="array" ref="T1157">IF(LEN(F1157)=0,2,IF(SUMPRODUCT(($F$19:$F$1518=F1157)*($C$19:$C$1518=C1157))&gt;1, 1, 0))</f>
        <v>2</v>
      </c>
      <c r="U1157" s="381">
        <f t="array" ref="U1157">IFERROR(1/SUMPRODUCT(($F$19:$F$1518=F1157)*($C$19:$C$1518=C1157)), IF(LEN(F1157)&gt;0, 1, ""))</f>
        <v>6.6755674232309744E-4</v>
      </c>
      <c r="V1157" s="382" t="str">
        <f>IF(H1157="","",VALUE(IFERROR(CHOOSE(MATCH(H1157,{0,1,2,3,4,5},0),2.5,3.5,4.5,5.5,6.5,7.5),"")))</f>
        <v/>
      </c>
      <c r="W1157" s="382" t="str">
        <f>IF(AND(I1157="YES",COUNTIFS(F$19:F1157,F1157,I$19:I1157,"YES")=1),1,"")</f>
        <v/>
      </c>
      <c r="Z1157" s="32"/>
    </row>
    <row r="1158" spans="1:26" x14ac:dyDescent="0.2">
      <c r="A1158" s="32" t="str">
        <f t="shared" si="34"/>
        <v xml:space="preserve"> UNIT </v>
      </c>
      <c r="B1158" s="130">
        <v>1140</v>
      </c>
      <c r="C1158" s="197"/>
      <c r="D1158" s="398"/>
      <c r="E1158" s="398"/>
      <c r="F1158" s="398"/>
      <c r="G1158" s="399"/>
      <c r="H1158" s="398"/>
      <c r="I1158" s="400"/>
      <c r="J1158" s="400"/>
      <c r="K1158" s="401"/>
      <c r="L1158" s="398"/>
      <c r="M1158" s="398"/>
      <c r="N1158" s="398"/>
      <c r="O1158" s="402"/>
      <c r="P1158" s="402"/>
      <c r="Q1158" s="171" t="str">
        <f>Calculator!M1142</f>
        <v/>
      </c>
      <c r="R1158" s="340" t="str">
        <f t="shared" si="35"/>
        <v/>
      </c>
      <c r="S1158" s="380" t="str" cm="1">
        <f t="array" ref="S1158">_xlfn.IFS(Q1158="YES",IF(G1158&lt;=Calculator!AS1142*97%,"",IF(G1158&gt;=Calculator!AS1142*97%,ROUNDUP(Calculator!AS1142*97%,0),ROUNDUP(Calculator!AS1142*97%,0))),Q1158="NO","",Q1158="NA","",Q1158="","")</f>
        <v/>
      </c>
      <c r="T1158" s="381" cm="1">
        <f t="array" ref="T1158">IF(LEN(F1158)=0,2,IF(SUMPRODUCT(($F$19:$F$1518=F1158)*($C$19:$C$1518=C1158))&gt;1, 1, 0))</f>
        <v>2</v>
      </c>
      <c r="U1158" s="381">
        <f t="array" ref="U1158">IFERROR(1/SUMPRODUCT(($F$19:$F$1518=F1158)*($C$19:$C$1518=C1158)), IF(LEN(F1158)&gt;0, 1, ""))</f>
        <v>6.6755674232309744E-4</v>
      </c>
      <c r="V1158" s="382" t="str">
        <f>IF(H1158="","",VALUE(IFERROR(CHOOSE(MATCH(H1158,{0,1,2,3,4,5},0),2.5,3.5,4.5,5.5,6.5,7.5),"")))</f>
        <v/>
      </c>
      <c r="W1158" s="382" t="str">
        <f>IF(AND(I1158="YES",COUNTIFS(F$19:F1158,F1158,I$19:I1158,"YES")=1),1,"")</f>
        <v/>
      </c>
      <c r="Z1158" s="32"/>
    </row>
    <row r="1159" spans="1:26" x14ac:dyDescent="0.2">
      <c r="A1159" s="32" t="str">
        <f t="shared" si="34"/>
        <v xml:space="preserve"> UNIT </v>
      </c>
      <c r="B1159" s="130">
        <v>1141</v>
      </c>
      <c r="C1159" s="197"/>
      <c r="D1159" s="398"/>
      <c r="E1159" s="398"/>
      <c r="F1159" s="398"/>
      <c r="G1159" s="399"/>
      <c r="H1159" s="398"/>
      <c r="I1159" s="400"/>
      <c r="J1159" s="400"/>
      <c r="K1159" s="401"/>
      <c r="L1159" s="398"/>
      <c r="M1159" s="398"/>
      <c r="N1159" s="398"/>
      <c r="O1159" s="402"/>
      <c r="P1159" s="402"/>
      <c r="Q1159" s="171" t="str">
        <f>Calculator!M1143</f>
        <v/>
      </c>
      <c r="R1159" s="340" t="str">
        <f t="shared" si="35"/>
        <v/>
      </c>
      <c r="S1159" s="380" t="str" cm="1">
        <f t="array" ref="S1159">_xlfn.IFS(Q1159="YES",IF(G1159&lt;=Calculator!AS1143*97%,"",IF(G1159&gt;=Calculator!AS1143*97%,ROUNDUP(Calculator!AS1143*97%,0),ROUNDUP(Calculator!AS1143*97%,0))),Q1159="NO","",Q1159="NA","",Q1159="","")</f>
        <v/>
      </c>
      <c r="T1159" s="381" cm="1">
        <f t="array" ref="T1159">IF(LEN(F1159)=0,2,IF(SUMPRODUCT(($F$19:$F$1518=F1159)*($C$19:$C$1518=C1159))&gt;1, 1, 0))</f>
        <v>2</v>
      </c>
      <c r="U1159" s="381">
        <f t="array" ref="U1159">IFERROR(1/SUMPRODUCT(($F$19:$F$1518=F1159)*($C$19:$C$1518=C1159)), IF(LEN(F1159)&gt;0, 1, ""))</f>
        <v>6.6755674232309744E-4</v>
      </c>
      <c r="V1159" s="382" t="str">
        <f>IF(H1159="","",VALUE(IFERROR(CHOOSE(MATCH(H1159,{0,1,2,3,4,5},0),2.5,3.5,4.5,5.5,6.5,7.5),"")))</f>
        <v/>
      </c>
      <c r="W1159" s="382" t="str">
        <f>IF(AND(I1159="YES",COUNTIFS(F$19:F1159,F1159,I$19:I1159,"YES")=1),1,"")</f>
        <v/>
      </c>
      <c r="Z1159" s="32"/>
    </row>
    <row r="1160" spans="1:26" x14ac:dyDescent="0.2">
      <c r="A1160" s="32" t="str">
        <f t="shared" si="34"/>
        <v xml:space="preserve"> UNIT </v>
      </c>
      <c r="B1160" s="130">
        <v>1142</v>
      </c>
      <c r="C1160" s="197"/>
      <c r="D1160" s="398"/>
      <c r="E1160" s="398"/>
      <c r="F1160" s="398"/>
      <c r="G1160" s="399"/>
      <c r="H1160" s="398"/>
      <c r="I1160" s="400"/>
      <c r="J1160" s="400"/>
      <c r="K1160" s="401"/>
      <c r="L1160" s="398"/>
      <c r="M1160" s="398"/>
      <c r="N1160" s="398"/>
      <c r="O1160" s="402"/>
      <c r="P1160" s="402"/>
      <c r="Q1160" s="171" t="str">
        <f>Calculator!M1144</f>
        <v/>
      </c>
      <c r="R1160" s="340" t="str">
        <f t="shared" si="35"/>
        <v/>
      </c>
      <c r="S1160" s="380" t="str" cm="1">
        <f t="array" ref="S1160">_xlfn.IFS(Q1160="YES",IF(G1160&lt;=Calculator!AS1144*97%,"",IF(G1160&gt;=Calculator!AS1144*97%,ROUNDUP(Calculator!AS1144*97%,0),ROUNDUP(Calculator!AS1144*97%,0))),Q1160="NO","",Q1160="NA","",Q1160="","")</f>
        <v/>
      </c>
      <c r="T1160" s="381" cm="1">
        <f t="array" ref="T1160">IF(LEN(F1160)=0,2,IF(SUMPRODUCT(($F$19:$F$1518=F1160)*($C$19:$C$1518=C1160))&gt;1, 1, 0))</f>
        <v>2</v>
      </c>
      <c r="U1160" s="381">
        <f t="array" ref="U1160">IFERROR(1/SUMPRODUCT(($F$19:$F$1518=F1160)*($C$19:$C$1518=C1160)), IF(LEN(F1160)&gt;0, 1, ""))</f>
        <v>6.6755674232309744E-4</v>
      </c>
      <c r="V1160" s="382" t="str">
        <f>IF(H1160="","",VALUE(IFERROR(CHOOSE(MATCH(H1160,{0,1,2,3,4,5},0),2.5,3.5,4.5,5.5,6.5,7.5),"")))</f>
        <v/>
      </c>
      <c r="W1160" s="382" t="str">
        <f>IF(AND(I1160="YES",COUNTIFS(F$19:F1160,F1160,I$19:I1160,"YES")=1),1,"")</f>
        <v/>
      </c>
      <c r="Z1160" s="32"/>
    </row>
    <row r="1161" spans="1:26" x14ac:dyDescent="0.2">
      <c r="A1161" s="32" t="str">
        <f t="shared" si="34"/>
        <v xml:space="preserve"> UNIT </v>
      </c>
      <c r="B1161" s="130">
        <v>1143</v>
      </c>
      <c r="C1161" s="197"/>
      <c r="D1161" s="398"/>
      <c r="E1161" s="398"/>
      <c r="F1161" s="398"/>
      <c r="G1161" s="399"/>
      <c r="H1161" s="398"/>
      <c r="I1161" s="400"/>
      <c r="J1161" s="400"/>
      <c r="K1161" s="401"/>
      <c r="L1161" s="398"/>
      <c r="M1161" s="398"/>
      <c r="N1161" s="398"/>
      <c r="O1161" s="402"/>
      <c r="P1161" s="402"/>
      <c r="Q1161" s="171" t="str">
        <f>Calculator!M1145</f>
        <v/>
      </c>
      <c r="R1161" s="340" t="str">
        <f t="shared" si="35"/>
        <v/>
      </c>
      <c r="S1161" s="380" t="str" cm="1">
        <f t="array" ref="S1161">_xlfn.IFS(Q1161="YES",IF(G1161&lt;=Calculator!AS1145*97%,"",IF(G1161&gt;=Calculator!AS1145*97%,ROUNDUP(Calculator!AS1145*97%,0),ROUNDUP(Calculator!AS1145*97%,0))),Q1161="NO","",Q1161="NA","",Q1161="","")</f>
        <v/>
      </c>
      <c r="T1161" s="381" cm="1">
        <f t="array" ref="T1161">IF(LEN(F1161)=0,2,IF(SUMPRODUCT(($F$19:$F$1518=F1161)*($C$19:$C$1518=C1161))&gt;1, 1, 0))</f>
        <v>2</v>
      </c>
      <c r="U1161" s="381">
        <f t="array" ref="U1161">IFERROR(1/SUMPRODUCT(($F$19:$F$1518=F1161)*($C$19:$C$1518=C1161)), IF(LEN(F1161)&gt;0, 1, ""))</f>
        <v>6.6755674232309744E-4</v>
      </c>
      <c r="V1161" s="382" t="str">
        <f>IF(H1161="","",VALUE(IFERROR(CHOOSE(MATCH(H1161,{0,1,2,3,4,5},0),2.5,3.5,4.5,5.5,6.5,7.5),"")))</f>
        <v/>
      </c>
      <c r="W1161" s="382" t="str">
        <f>IF(AND(I1161="YES",COUNTIFS(F$19:F1161,F1161,I$19:I1161,"YES")=1),1,"")</f>
        <v/>
      </c>
      <c r="Z1161" s="32"/>
    </row>
    <row r="1162" spans="1:26" x14ac:dyDescent="0.2">
      <c r="A1162" s="32" t="str">
        <f t="shared" si="34"/>
        <v xml:space="preserve"> UNIT </v>
      </c>
      <c r="B1162" s="130">
        <v>1144</v>
      </c>
      <c r="C1162" s="197"/>
      <c r="D1162" s="398"/>
      <c r="E1162" s="398"/>
      <c r="F1162" s="398"/>
      <c r="G1162" s="399"/>
      <c r="H1162" s="398"/>
      <c r="I1162" s="400"/>
      <c r="J1162" s="400"/>
      <c r="K1162" s="401"/>
      <c r="L1162" s="398"/>
      <c r="M1162" s="398"/>
      <c r="N1162" s="398"/>
      <c r="O1162" s="402"/>
      <c r="P1162" s="402"/>
      <c r="Q1162" s="171" t="str">
        <f>Calculator!M1146</f>
        <v/>
      </c>
      <c r="R1162" s="340" t="str">
        <f t="shared" si="35"/>
        <v/>
      </c>
      <c r="S1162" s="380" t="str" cm="1">
        <f t="array" ref="S1162">_xlfn.IFS(Q1162="YES",IF(G1162&lt;=Calculator!AS1146*97%,"",IF(G1162&gt;=Calculator!AS1146*97%,ROUNDUP(Calculator!AS1146*97%,0),ROUNDUP(Calculator!AS1146*97%,0))),Q1162="NO","",Q1162="NA","",Q1162="","")</f>
        <v/>
      </c>
      <c r="T1162" s="381" cm="1">
        <f t="array" ref="T1162">IF(LEN(F1162)=0,2,IF(SUMPRODUCT(($F$19:$F$1518=F1162)*($C$19:$C$1518=C1162))&gt;1, 1, 0))</f>
        <v>2</v>
      </c>
      <c r="U1162" s="381">
        <f t="array" ref="U1162">IFERROR(1/SUMPRODUCT(($F$19:$F$1518=F1162)*($C$19:$C$1518=C1162)), IF(LEN(F1162)&gt;0, 1, ""))</f>
        <v>6.6755674232309744E-4</v>
      </c>
      <c r="V1162" s="382" t="str">
        <f>IF(H1162="","",VALUE(IFERROR(CHOOSE(MATCH(H1162,{0,1,2,3,4,5},0),2.5,3.5,4.5,5.5,6.5,7.5),"")))</f>
        <v/>
      </c>
      <c r="W1162" s="382" t="str">
        <f>IF(AND(I1162="YES",COUNTIFS(F$19:F1162,F1162,I$19:I1162,"YES")=1),1,"")</f>
        <v/>
      </c>
      <c r="Z1162" s="32"/>
    </row>
    <row r="1163" spans="1:26" x14ac:dyDescent="0.2">
      <c r="A1163" s="32" t="str">
        <f t="shared" si="34"/>
        <v xml:space="preserve"> UNIT </v>
      </c>
      <c r="B1163" s="130">
        <v>1145</v>
      </c>
      <c r="C1163" s="197"/>
      <c r="D1163" s="398"/>
      <c r="E1163" s="398"/>
      <c r="F1163" s="398"/>
      <c r="G1163" s="399"/>
      <c r="H1163" s="398"/>
      <c r="I1163" s="400"/>
      <c r="J1163" s="400"/>
      <c r="K1163" s="401"/>
      <c r="L1163" s="398"/>
      <c r="M1163" s="398"/>
      <c r="N1163" s="398"/>
      <c r="O1163" s="402"/>
      <c r="P1163" s="402"/>
      <c r="Q1163" s="171" t="str">
        <f>Calculator!M1147</f>
        <v/>
      </c>
      <c r="R1163" s="340" t="str">
        <f t="shared" si="35"/>
        <v/>
      </c>
      <c r="S1163" s="380" t="str" cm="1">
        <f t="array" ref="S1163">_xlfn.IFS(Q1163="YES",IF(G1163&lt;=Calculator!AS1147*97%,"",IF(G1163&gt;=Calculator!AS1147*97%,ROUNDUP(Calculator!AS1147*97%,0),ROUNDUP(Calculator!AS1147*97%,0))),Q1163="NO","",Q1163="NA","",Q1163="","")</f>
        <v/>
      </c>
      <c r="T1163" s="381" cm="1">
        <f t="array" ref="T1163">IF(LEN(F1163)=0,2,IF(SUMPRODUCT(($F$19:$F$1518=F1163)*($C$19:$C$1518=C1163))&gt;1, 1, 0))</f>
        <v>2</v>
      </c>
      <c r="U1163" s="381">
        <f t="array" ref="U1163">IFERROR(1/SUMPRODUCT(($F$19:$F$1518=F1163)*($C$19:$C$1518=C1163)), IF(LEN(F1163)&gt;0, 1, ""))</f>
        <v>6.6755674232309744E-4</v>
      </c>
      <c r="V1163" s="382" t="str">
        <f>IF(H1163="","",VALUE(IFERROR(CHOOSE(MATCH(H1163,{0,1,2,3,4,5},0),2.5,3.5,4.5,5.5,6.5,7.5),"")))</f>
        <v/>
      </c>
      <c r="W1163" s="382" t="str">
        <f>IF(AND(I1163="YES",COUNTIFS(F$19:F1163,F1163,I$19:I1163,"YES")=1),1,"")</f>
        <v/>
      </c>
      <c r="Z1163" s="32"/>
    </row>
    <row r="1164" spans="1:26" x14ac:dyDescent="0.2">
      <c r="A1164" s="32" t="str">
        <f t="shared" si="34"/>
        <v xml:space="preserve"> UNIT </v>
      </c>
      <c r="B1164" s="130">
        <v>1146</v>
      </c>
      <c r="C1164" s="197"/>
      <c r="D1164" s="398"/>
      <c r="E1164" s="398"/>
      <c r="F1164" s="398"/>
      <c r="G1164" s="399"/>
      <c r="H1164" s="398"/>
      <c r="I1164" s="400"/>
      <c r="J1164" s="400"/>
      <c r="K1164" s="401"/>
      <c r="L1164" s="398"/>
      <c r="M1164" s="398"/>
      <c r="N1164" s="398"/>
      <c r="O1164" s="402"/>
      <c r="P1164" s="402"/>
      <c r="Q1164" s="171" t="str">
        <f>Calculator!M1148</f>
        <v/>
      </c>
      <c r="R1164" s="340" t="str">
        <f t="shared" si="35"/>
        <v/>
      </c>
      <c r="S1164" s="380" t="str" cm="1">
        <f t="array" ref="S1164">_xlfn.IFS(Q1164="YES",IF(G1164&lt;=Calculator!AS1148*97%,"",IF(G1164&gt;=Calculator!AS1148*97%,ROUNDUP(Calculator!AS1148*97%,0),ROUNDUP(Calculator!AS1148*97%,0))),Q1164="NO","",Q1164="NA","",Q1164="","")</f>
        <v/>
      </c>
      <c r="T1164" s="381" cm="1">
        <f t="array" ref="T1164">IF(LEN(F1164)=0,2,IF(SUMPRODUCT(($F$19:$F$1518=F1164)*($C$19:$C$1518=C1164))&gt;1, 1, 0))</f>
        <v>2</v>
      </c>
      <c r="U1164" s="381">
        <f t="array" ref="U1164">IFERROR(1/SUMPRODUCT(($F$19:$F$1518=F1164)*($C$19:$C$1518=C1164)), IF(LEN(F1164)&gt;0, 1, ""))</f>
        <v>6.6755674232309744E-4</v>
      </c>
      <c r="V1164" s="382" t="str">
        <f>IF(H1164="","",VALUE(IFERROR(CHOOSE(MATCH(H1164,{0,1,2,3,4,5},0),2.5,3.5,4.5,5.5,6.5,7.5),"")))</f>
        <v/>
      </c>
      <c r="W1164" s="382" t="str">
        <f>IF(AND(I1164="YES",COUNTIFS(F$19:F1164,F1164,I$19:I1164,"YES")=1),1,"")</f>
        <v/>
      </c>
      <c r="Z1164" s="32"/>
    </row>
    <row r="1165" spans="1:26" x14ac:dyDescent="0.2">
      <c r="A1165" s="32" t="str">
        <f t="shared" si="34"/>
        <v xml:space="preserve"> UNIT </v>
      </c>
      <c r="B1165" s="130">
        <v>1147</v>
      </c>
      <c r="C1165" s="197"/>
      <c r="D1165" s="398"/>
      <c r="E1165" s="398"/>
      <c r="F1165" s="398"/>
      <c r="G1165" s="399"/>
      <c r="H1165" s="398"/>
      <c r="I1165" s="400"/>
      <c r="J1165" s="400"/>
      <c r="K1165" s="401"/>
      <c r="L1165" s="398"/>
      <c r="M1165" s="398"/>
      <c r="N1165" s="398"/>
      <c r="O1165" s="402"/>
      <c r="P1165" s="402"/>
      <c r="Q1165" s="171" t="str">
        <f>Calculator!M1149</f>
        <v/>
      </c>
      <c r="R1165" s="340" t="str">
        <f t="shared" si="35"/>
        <v/>
      </c>
      <c r="S1165" s="380" t="str" cm="1">
        <f t="array" ref="S1165">_xlfn.IFS(Q1165="YES",IF(G1165&lt;=Calculator!AS1149*97%,"",IF(G1165&gt;=Calculator!AS1149*97%,ROUNDUP(Calculator!AS1149*97%,0),ROUNDUP(Calculator!AS1149*97%,0))),Q1165="NO","",Q1165="NA","",Q1165="","")</f>
        <v/>
      </c>
      <c r="T1165" s="381" cm="1">
        <f t="array" ref="T1165">IF(LEN(F1165)=0,2,IF(SUMPRODUCT(($F$19:$F$1518=F1165)*($C$19:$C$1518=C1165))&gt;1, 1, 0))</f>
        <v>2</v>
      </c>
      <c r="U1165" s="381">
        <f t="array" ref="U1165">IFERROR(1/SUMPRODUCT(($F$19:$F$1518=F1165)*($C$19:$C$1518=C1165)), IF(LEN(F1165)&gt;0, 1, ""))</f>
        <v>6.6755674232309744E-4</v>
      </c>
      <c r="V1165" s="382" t="str">
        <f>IF(H1165="","",VALUE(IFERROR(CHOOSE(MATCH(H1165,{0,1,2,3,4,5},0),2.5,3.5,4.5,5.5,6.5,7.5),"")))</f>
        <v/>
      </c>
      <c r="W1165" s="382" t="str">
        <f>IF(AND(I1165="YES",COUNTIFS(F$19:F1165,F1165,I$19:I1165,"YES")=1),1,"")</f>
        <v/>
      </c>
      <c r="Z1165" s="32"/>
    </row>
    <row r="1166" spans="1:26" x14ac:dyDescent="0.2">
      <c r="A1166" s="32" t="str">
        <f t="shared" si="34"/>
        <v xml:space="preserve"> UNIT </v>
      </c>
      <c r="B1166" s="130">
        <v>1148</v>
      </c>
      <c r="C1166" s="197"/>
      <c r="D1166" s="398"/>
      <c r="E1166" s="398"/>
      <c r="F1166" s="398"/>
      <c r="G1166" s="399"/>
      <c r="H1166" s="398"/>
      <c r="I1166" s="400"/>
      <c r="J1166" s="400"/>
      <c r="K1166" s="401"/>
      <c r="L1166" s="398"/>
      <c r="M1166" s="398"/>
      <c r="N1166" s="398"/>
      <c r="O1166" s="402"/>
      <c r="P1166" s="402"/>
      <c r="Q1166" s="171" t="str">
        <f>Calculator!M1150</f>
        <v/>
      </c>
      <c r="R1166" s="340" t="str">
        <f t="shared" si="35"/>
        <v/>
      </c>
      <c r="S1166" s="380" t="str" cm="1">
        <f t="array" ref="S1166">_xlfn.IFS(Q1166="YES",IF(G1166&lt;=Calculator!AS1150*97%,"",IF(G1166&gt;=Calculator!AS1150*97%,ROUNDUP(Calculator!AS1150*97%,0),ROUNDUP(Calculator!AS1150*97%,0))),Q1166="NO","",Q1166="NA","",Q1166="","")</f>
        <v/>
      </c>
      <c r="T1166" s="381" cm="1">
        <f t="array" ref="T1166">IF(LEN(F1166)=0,2,IF(SUMPRODUCT(($F$19:$F$1518=F1166)*($C$19:$C$1518=C1166))&gt;1, 1, 0))</f>
        <v>2</v>
      </c>
      <c r="U1166" s="381">
        <f t="array" ref="U1166">IFERROR(1/SUMPRODUCT(($F$19:$F$1518=F1166)*($C$19:$C$1518=C1166)), IF(LEN(F1166)&gt;0, 1, ""))</f>
        <v>6.6755674232309744E-4</v>
      </c>
      <c r="V1166" s="382" t="str">
        <f>IF(H1166="","",VALUE(IFERROR(CHOOSE(MATCH(H1166,{0,1,2,3,4,5},0),2.5,3.5,4.5,5.5,6.5,7.5),"")))</f>
        <v/>
      </c>
      <c r="W1166" s="382" t="str">
        <f>IF(AND(I1166="YES",COUNTIFS(F$19:F1166,F1166,I$19:I1166,"YES")=1),1,"")</f>
        <v/>
      </c>
      <c r="Z1166" s="32"/>
    </row>
    <row r="1167" spans="1:26" x14ac:dyDescent="0.2">
      <c r="A1167" s="32" t="str">
        <f t="shared" si="34"/>
        <v xml:space="preserve"> UNIT </v>
      </c>
      <c r="B1167" s="130">
        <v>1149</v>
      </c>
      <c r="C1167" s="197"/>
      <c r="D1167" s="398"/>
      <c r="E1167" s="398"/>
      <c r="F1167" s="398"/>
      <c r="G1167" s="399"/>
      <c r="H1167" s="398"/>
      <c r="I1167" s="400"/>
      <c r="J1167" s="400"/>
      <c r="K1167" s="401"/>
      <c r="L1167" s="398"/>
      <c r="M1167" s="398"/>
      <c r="N1167" s="398"/>
      <c r="O1167" s="402"/>
      <c r="P1167" s="402"/>
      <c r="Q1167" s="171" t="str">
        <f>Calculator!M1151</f>
        <v/>
      </c>
      <c r="R1167" s="340" t="str">
        <f t="shared" si="35"/>
        <v/>
      </c>
      <c r="S1167" s="380" t="str" cm="1">
        <f t="array" ref="S1167">_xlfn.IFS(Q1167="YES",IF(G1167&lt;=Calculator!AS1151*97%,"",IF(G1167&gt;=Calculator!AS1151*97%,ROUNDUP(Calculator!AS1151*97%,0),ROUNDUP(Calculator!AS1151*97%,0))),Q1167="NO","",Q1167="NA","",Q1167="","")</f>
        <v/>
      </c>
      <c r="T1167" s="381" cm="1">
        <f t="array" ref="T1167">IF(LEN(F1167)=0,2,IF(SUMPRODUCT(($F$19:$F$1518=F1167)*($C$19:$C$1518=C1167))&gt;1, 1, 0))</f>
        <v>2</v>
      </c>
      <c r="U1167" s="381">
        <f t="array" ref="U1167">IFERROR(1/SUMPRODUCT(($F$19:$F$1518=F1167)*($C$19:$C$1518=C1167)), IF(LEN(F1167)&gt;0, 1, ""))</f>
        <v>6.6755674232309744E-4</v>
      </c>
      <c r="V1167" s="382" t="str">
        <f>IF(H1167="","",VALUE(IFERROR(CHOOSE(MATCH(H1167,{0,1,2,3,4,5},0),2.5,3.5,4.5,5.5,6.5,7.5),"")))</f>
        <v/>
      </c>
      <c r="W1167" s="382" t="str">
        <f>IF(AND(I1167="YES",COUNTIFS(F$19:F1167,F1167,I$19:I1167,"YES")=1),1,"")</f>
        <v/>
      </c>
      <c r="Z1167" s="32"/>
    </row>
    <row r="1168" spans="1:26" x14ac:dyDescent="0.2">
      <c r="A1168" s="32" t="str">
        <f t="shared" si="34"/>
        <v xml:space="preserve"> UNIT </v>
      </c>
      <c r="B1168" s="130">
        <v>1150</v>
      </c>
      <c r="C1168" s="197"/>
      <c r="D1168" s="398"/>
      <c r="E1168" s="398"/>
      <c r="F1168" s="398"/>
      <c r="G1168" s="399"/>
      <c r="H1168" s="398"/>
      <c r="I1168" s="400"/>
      <c r="J1168" s="400"/>
      <c r="K1168" s="401"/>
      <c r="L1168" s="398"/>
      <c r="M1168" s="398"/>
      <c r="N1168" s="398"/>
      <c r="O1168" s="402"/>
      <c r="P1168" s="402"/>
      <c r="Q1168" s="171" t="str">
        <f>Calculator!M1152</f>
        <v/>
      </c>
      <c r="R1168" s="340" t="str">
        <f t="shared" si="35"/>
        <v/>
      </c>
      <c r="S1168" s="380" t="str" cm="1">
        <f t="array" ref="S1168">_xlfn.IFS(Q1168="YES",IF(G1168&lt;=Calculator!AS1152*97%,"",IF(G1168&gt;=Calculator!AS1152*97%,ROUNDUP(Calculator!AS1152*97%,0),ROUNDUP(Calculator!AS1152*97%,0))),Q1168="NO","",Q1168="NA","",Q1168="","")</f>
        <v/>
      </c>
      <c r="T1168" s="381" cm="1">
        <f t="array" ref="T1168">IF(LEN(F1168)=0,2,IF(SUMPRODUCT(($F$19:$F$1518=F1168)*($C$19:$C$1518=C1168))&gt;1, 1, 0))</f>
        <v>2</v>
      </c>
      <c r="U1168" s="381">
        <f t="array" ref="U1168">IFERROR(1/SUMPRODUCT(($F$19:$F$1518=F1168)*($C$19:$C$1518=C1168)), IF(LEN(F1168)&gt;0, 1, ""))</f>
        <v>6.6755674232309744E-4</v>
      </c>
      <c r="V1168" s="382" t="str">
        <f>IF(H1168="","",VALUE(IFERROR(CHOOSE(MATCH(H1168,{0,1,2,3,4,5},0),2.5,3.5,4.5,5.5,6.5,7.5),"")))</f>
        <v/>
      </c>
      <c r="W1168" s="382" t="str">
        <f>IF(AND(I1168="YES",COUNTIFS(F$19:F1168,F1168,I$19:I1168,"YES")=1),1,"")</f>
        <v/>
      </c>
      <c r="Z1168" s="32"/>
    </row>
    <row r="1169" spans="1:26" x14ac:dyDescent="0.2">
      <c r="A1169" s="32" t="str">
        <f t="shared" si="34"/>
        <v xml:space="preserve"> UNIT </v>
      </c>
      <c r="B1169" s="130">
        <v>1151</v>
      </c>
      <c r="C1169" s="197"/>
      <c r="D1169" s="398"/>
      <c r="E1169" s="398"/>
      <c r="F1169" s="398"/>
      <c r="G1169" s="399"/>
      <c r="H1169" s="398"/>
      <c r="I1169" s="400"/>
      <c r="J1169" s="400"/>
      <c r="K1169" s="401"/>
      <c r="L1169" s="398"/>
      <c r="M1169" s="398"/>
      <c r="N1169" s="398"/>
      <c r="O1169" s="402"/>
      <c r="P1169" s="402"/>
      <c r="Q1169" s="171" t="str">
        <f>Calculator!M1153</f>
        <v/>
      </c>
      <c r="R1169" s="340" t="str">
        <f t="shared" si="35"/>
        <v/>
      </c>
      <c r="S1169" s="380" t="str" cm="1">
        <f t="array" ref="S1169">_xlfn.IFS(Q1169="YES",IF(G1169&lt;=Calculator!AS1153*97%,"",IF(G1169&gt;=Calculator!AS1153*97%,ROUNDUP(Calculator!AS1153*97%,0),ROUNDUP(Calculator!AS1153*97%,0))),Q1169="NO","",Q1169="NA","",Q1169="","")</f>
        <v/>
      </c>
      <c r="T1169" s="381" cm="1">
        <f t="array" ref="T1169">IF(LEN(F1169)=0,2,IF(SUMPRODUCT(($F$19:$F$1518=F1169)*($C$19:$C$1518=C1169))&gt;1, 1, 0))</f>
        <v>2</v>
      </c>
      <c r="U1169" s="381">
        <f t="array" ref="U1169">IFERROR(1/SUMPRODUCT(($F$19:$F$1518=F1169)*($C$19:$C$1518=C1169)), IF(LEN(F1169)&gt;0, 1, ""))</f>
        <v>6.6755674232309744E-4</v>
      </c>
      <c r="V1169" s="382" t="str">
        <f>IF(H1169="","",VALUE(IFERROR(CHOOSE(MATCH(H1169,{0,1,2,3,4,5},0),2.5,3.5,4.5,5.5,6.5,7.5),"")))</f>
        <v/>
      </c>
      <c r="W1169" s="382" t="str">
        <f>IF(AND(I1169="YES",COUNTIFS(F$19:F1169,F1169,I$19:I1169,"YES")=1),1,"")</f>
        <v/>
      </c>
      <c r="Z1169" s="32"/>
    </row>
    <row r="1170" spans="1:26" x14ac:dyDescent="0.2">
      <c r="A1170" s="32" t="str">
        <f t="shared" si="34"/>
        <v xml:space="preserve"> UNIT </v>
      </c>
      <c r="B1170" s="130">
        <v>1152</v>
      </c>
      <c r="C1170" s="197"/>
      <c r="D1170" s="398"/>
      <c r="E1170" s="398"/>
      <c r="F1170" s="398"/>
      <c r="G1170" s="399"/>
      <c r="H1170" s="398"/>
      <c r="I1170" s="400"/>
      <c r="J1170" s="400"/>
      <c r="K1170" s="401"/>
      <c r="L1170" s="398"/>
      <c r="M1170" s="398"/>
      <c r="N1170" s="398"/>
      <c r="O1170" s="402"/>
      <c r="P1170" s="402"/>
      <c r="Q1170" s="171" t="str">
        <f>Calculator!M1154</f>
        <v/>
      </c>
      <c r="R1170" s="340" t="str">
        <f t="shared" si="35"/>
        <v/>
      </c>
      <c r="S1170" s="380" t="str" cm="1">
        <f t="array" ref="S1170">_xlfn.IFS(Q1170="YES",IF(G1170&lt;=Calculator!AS1154*97%,"",IF(G1170&gt;=Calculator!AS1154*97%,ROUNDUP(Calculator!AS1154*97%,0),ROUNDUP(Calculator!AS1154*97%,0))),Q1170="NO","",Q1170="NA","",Q1170="","")</f>
        <v/>
      </c>
      <c r="T1170" s="381" cm="1">
        <f t="array" ref="T1170">IF(LEN(F1170)=0,2,IF(SUMPRODUCT(($F$19:$F$1518=F1170)*($C$19:$C$1518=C1170))&gt;1, 1, 0))</f>
        <v>2</v>
      </c>
      <c r="U1170" s="381">
        <f t="array" ref="U1170">IFERROR(1/SUMPRODUCT(($F$19:$F$1518=F1170)*($C$19:$C$1518=C1170)), IF(LEN(F1170)&gt;0, 1, ""))</f>
        <v>6.6755674232309744E-4</v>
      </c>
      <c r="V1170" s="382" t="str">
        <f>IF(H1170="","",VALUE(IFERROR(CHOOSE(MATCH(H1170,{0,1,2,3,4,5},0),2.5,3.5,4.5,5.5,6.5,7.5),"")))</f>
        <v/>
      </c>
      <c r="W1170" s="382" t="str">
        <f>IF(AND(I1170="YES",COUNTIFS(F$19:F1170,F1170,I$19:I1170,"YES")=1),1,"")</f>
        <v/>
      </c>
      <c r="Z1170" s="32"/>
    </row>
    <row r="1171" spans="1:26" x14ac:dyDescent="0.2">
      <c r="A1171" s="32" t="str">
        <f t="shared" ref="A1171:A1234" si="36">C1171&amp;" "&amp;"UNIT"&amp;" "&amp;F1171</f>
        <v xml:space="preserve"> UNIT </v>
      </c>
      <c r="B1171" s="130">
        <v>1153</v>
      </c>
      <c r="C1171" s="197"/>
      <c r="D1171" s="398"/>
      <c r="E1171" s="398"/>
      <c r="F1171" s="398"/>
      <c r="G1171" s="399"/>
      <c r="H1171" s="398"/>
      <c r="I1171" s="400"/>
      <c r="J1171" s="400"/>
      <c r="K1171" s="401"/>
      <c r="L1171" s="398"/>
      <c r="M1171" s="398"/>
      <c r="N1171" s="398"/>
      <c r="O1171" s="402"/>
      <c r="P1171" s="402"/>
      <c r="Q1171" s="171" t="str">
        <f>Calculator!M1155</f>
        <v/>
      </c>
      <c r="R1171" s="340" t="str">
        <f t="shared" si="35"/>
        <v/>
      </c>
      <c r="S1171" s="380" t="str" cm="1">
        <f t="array" ref="S1171">_xlfn.IFS(Q1171="YES",IF(G1171&lt;=Calculator!AS1155*97%,"",IF(G1171&gt;=Calculator!AS1155*97%,ROUNDUP(Calculator!AS1155*97%,0),ROUNDUP(Calculator!AS1155*97%,0))),Q1171="NO","",Q1171="NA","",Q1171="","")</f>
        <v/>
      </c>
      <c r="T1171" s="381" cm="1">
        <f t="array" ref="T1171">IF(LEN(F1171)=0,2,IF(SUMPRODUCT(($F$19:$F$1518=F1171)*($C$19:$C$1518=C1171))&gt;1, 1, 0))</f>
        <v>2</v>
      </c>
      <c r="U1171" s="381">
        <f t="array" ref="U1171">IFERROR(1/SUMPRODUCT(($F$19:$F$1518=F1171)*($C$19:$C$1518=C1171)), IF(LEN(F1171)&gt;0, 1, ""))</f>
        <v>6.6755674232309744E-4</v>
      </c>
      <c r="V1171" s="382" t="str">
        <f>IF(H1171="","",VALUE(IFERROR(CHOOSE(MATCH(H1171,{0,1,2,3,4,5},0),2.5,3.5,4.5,5.5,6.5,7.5),"")))</f>
        <v/>
      </c>
      <c r="W1171" s="382" t="str">
        <f>IF(AND(I1171="YES",COUNTIFS(F$19:F1171,F1171,I$19:I1171,"YES")=1),1,"")</f>
        <v/>
      </c>
      <c r="Z1171" s="32"/>
    </row>
    <row r="1172" spans="1:26" x14ac:dyDescent="0.2">
      <c r="A1172" s="32" t="str">
        <f t="shared" si="36"/>
        <v xml:space="preserve"> UNIT </v>
      </c>
      <c r="B1172" s="130">
        <v>1154</v>
      </c>
      <c r="C1172" s="197"/>
      <c r="D1172" s="398"/>
      <c r="E1172" s="398"/>
      <c r="F1172" s="398"/>
      <c r="G1172" s="399"/>
      <c r="H1172" s="398"/>
      <c r="I1172" s="400"/>
      <c r="J1172" s="400"/>
      <c r="K1172" s="401"/>
      <c r="L1172" s="398"/>
      <c r="M1172" s="398"/>
      <c r="N1172" s="398"/>
      <c r="O1172" s="402"/>
      <c r="P1172" s="402"/>
      <c r="Q1172" s="171" t="str">
        <f>Calculator!M1156</f>
        <v/>
      </c>
      <c r="R1172" s="340" t="str">
        <f t="shared" ref="R1172:R1235" si="37">IF(Q1172="YES",IF(S1172&lt;G1172,S1172,G1172),"")</f>
        <v/>
      </c>
      <c r="S1172" s="380" t="str" cm="1">
        <f t="array" ref="S1172">_xlfn.IFS(Q1172="YES",IF(G1172&lt;=Calculator!AS1156*97%,"",IF(G1172&gt;=Calculator!AS1156*97%,ROUNDUP(Calculator!AS1156*97%,0),ROUNDUP(Calculator!AS1156*97%,0))),Q1172="NO","",Q1172="NA","",Q1172="","")</f>
        <v/>
      </c>
      <c r="T1172" s="381" cm="1">
        <f t="array" ref="T1172">IF(LEN(F1172)=0,2,IF(SUMPRODUCT(($F$19:$F$1518=F1172)*($C$19:$C$1518=C1172))&gt;1, 1, 0))</f>
        <v>2</v>
      </c>
      <c r="U1172" s="381">
        <f t="array" ref="U1172">IFERROR(1/SUMPRODUCT(($F$19:$F$1518=F1172)*($C$19:$C$1518=C1172)), IF(LEN(F1172)&gt;0, 1, ""))</f>
        <v>6.6755674232309744E-4</v>
      </c>
      <c r="V1172" s="382" t="str">
        <f>IF(H1172="","",VALUE(IFERROR(CHOOSE(MATCH(H1172,{0,1,2,3,4,5},0),2.5,3.5,4.5,5.5,6.5,7.5),"")))</f>
        <v/>
      </c>
      <c r="W1172" s="382" t="str">
        <f>IF(AND(I1172="YES",COUNTIFS(F$19:F1172,F1172,I$19:I1172,"YES")=1),1,"")</f>
        <v/>
      </c>
      <c r="Z1172" s="32"/>
    </row>
    <row r="1173" spans="1:26" x14ac:dyDescent="0.2">
      <c r="A1173" s="32" t="str">
        <f t="shared" si="36"/>
        <v xml:space="preserve"> UNIT </v>
      </c>
      <c r="B1173" s="130">
        <v>1155</v>
      </c>
      <c r="C1173" s="197"/>
      <c r="D1173" s="398"/>
      <c r="E1173" s="398"/>
      <c r="F1173" s="398"/>
      <c r="G1173" s="399"/>
      <c r="H1173" s="398"/>
      <c r="I1173" s="400"/>
      <c r="J1173" s="400"/>
      <c r="K1173" s="401"/>
      <c r="L1173" s="398"/>
      <c r="M1173" s="398"/>
      <c r="N1173" s="398"/>
      <c r="O1173" s="402"/>
      <c r="P1173" s="402"/>
      <c r="Q1173" s="171" t="str">
        <f>Calculator!M1157</f>
        <v/>
      </c>
      <c r="R1173" s="340" t="str">
        <f t="shared" si="37"/>
        <v/>
      </c>
      <c r="S1173" s="380" t="str" cm="1">
        <f t="array" ref="S1173">_xlfn.IFS(Q1173="YES",IF(G1173&lt;=Calculator!AS1157*97%,"",IF(G1173&gt;=Calculator!AS1157*97%,ROUNDUP(Calculator!AS1157*97%,0),ROUNDUP(Calculator!AS1157*97%,0))),Q1173="NO","",Q1173="NA","",Q1173="","")</f>
        <v/>
      </c>
      <c r="T1173" s="381" cm="1">
        <f t="array" ref="T1173">IF(LEN(F1173)=0,2,IF(SUMPRODUCT(($F$19:$F$1518=F1173)*($C$19:$C$1518=C1173))&gt;1, 1, 0))</f>
        <v>2</v>
      </c>
      <c r="U1173" s="381">
        <f t="array" ref="U1173">IFERROR(1/SUMPRODUCT(($F$19:$F$1518=F1173)*($C$19:$C$1518=C1173)), IF(LEN(F1173)&gt;0, 1, ""))</f>
        <v>6.6755674232309744E-4</v>
      </c>
      <c r="V1173" s="382" t="str">
        <f>IF(H1173="","",VALUE(IFERROR(CHOOSE(MATCH(H1173,{0,1,2,3,4,5},0),2.5,3.5,4.5,5.5,6.5,7.5),"")))</f>
        <v/>
      </c>
      <c r="W1173" s="382" t="str">
        <f>IF(AND(I1173="YES",COUNTIFS(F$19:F1173,F1173,I$19:I1173,"YES")=1),1,"")</f>
        <v/>
      </c>
      <c r="Z1173" s="32"/>
    </row>
    <row r="1174" spans="1:26" x14ac:dyDescent="0.2">
      <c r="A1174" s="32" t="str">
        <f t="shared" si="36"/>
        <v xml:space="preserve"> UNIT </v>
      </c>
      <c r="B1174" s="130">
        <v>1156</v>
      </c>
      <c r="C1174" s="197"/>
      <c r="D1174" s="398"/>
      <c r="E1174" s="398"/>
      <c r="F1174" s="398"/>
      <c r="G1174" s="399"/>
      <c r="H1174" s="398"/>
      <c r="I1174" s="400"/>
      <c r="J1174" s="400"/>
      <c r="K1174" s="401"/>
      <c r="L1174" s="398"/>
      <c r="M1174" s="398"/>
      <c r="N1174" s="398"/>
      <c r="O1174" s="402"/>
      <c r="P1174" s="402"/>
      <c r="Q1174" s="171" t="str">
        <f>Calculator!M1158</f>
        <v/>
      </c>
      <c r="R1174" s="340" t="str">
        <f t="shared" si="37"/>
        <v/>
      </c>
      <c r="S1174" s="380" t="str" cm="1">
        <f t="array" ref="S1174">_xlfn.IFS(Q1174="YES",IF(G1174&lt;=Calculator!AS1158*97%,"",IF(G1174&gt;=Calculator!AS1158*97%,ROUNDUP(Calculator!AS1158*97%,0),ROUNDUP(Calculator!AS1158*97%,0))),Q1174="NO","",Q1174="NA","",Q1174="","")</f>
        <v/>
      </c>
      <c r="T1174" s="381" cm="1">
        <f t="array" ref="T1174">IF(LEN(F1174)=0,2,IF(SUMPRODUCT(($F$19:$F$1518=F1174)*($C$19:$C$1518=C1174))&gt;1, 1, 0))</f>
        <v>2</v>
      </c>
      <c r="U1174" s="381">
        <f t="array" ref="U1174">IFERROR(1/SUMPRODUCT(($F$19:$F$1518=F1174)*($C$19:$C$1518=C1174)), IF(LEN(F1174)&gt;0, 1, ""))</f>
        <v>6.6755674232309744E-4</v>
      </c>
      <c r="V1174" s="382" t="str">
        <f>IF(H1174="","",VALUE(IFERROR(CHOOSE(MATCH(H1174,{0,1,2,3,4,5},0),2.5,3.5,4.5,5.5,6.5,7.5),"")))</f>
        <v/>
      </c>
      <c r="W1174" s="382" t="str">
        <f>IF(AND(I1174="YES",COUNTIFS(F$19:F1174,F1174,I$19:I1174,"YES")=1),1,"")</f>
        <v/>
      </c>
      <c r="Z1174" s="32"/>
    </row>
    <row r="1175" spans="1:26" x14ac:dyDescent="0.2">
      <c r="A1175" s="32" t="str">
        <f t="shared" si="36"/>
        <v xml:space="preserve"> UNIT </v>
      </c>
      <c r="B1175" s="130">
        <v>1157</v>
      </c>
      <c r="C1175" s="197"/>
      <c r="D1175" s="398"/>
      <c r="E1175" s="398"/>
      <c r="F1175" s="398"/>
      <c r="G1175" s="399"/>
      <c r="H1175" s="398"/>
      <c r="I1175" s="400"/>
      <c r="J1175" s="400"/>
      <c r="K1175" s="401"/>
      <c r="L1175" s="398"/>
      <c r="M1175" s="398"/>
      <c r="N1175" s="398"/>
      <c r="O1175" s="402"/>
      <c r="P1175" s="402"/>
      <c r="Q1175" s="171" t="str">
        <f>Calculator!M1159</f>
        <v/>
      </c>
      <c r="R1175" s="340" t="str">
        <f t="shared" si="37"/>
        <v/>
      </c>
      <c r="S1175" s="380" t="str" cm="1">
        <f t="array" ref="S1175">_xlfn.IFS(Q1175="YES",IF(G1175&lt;=Calculator!AS1159*97%,"",IF(G1175&gt;=Calculator!AS1159*97%,ROUNDUP(Calculator!AS1159*97%,0),ROUNDUP(Calculator!AS1159*97%,0))),Q1175="NO","",Q1175="NA","",Q1175="","")</f>
        <v/>
      </c>
      <c r="T1175" s="381" cm="1">
        <f t="array" ref="T1175">IF(LEN(F1175)=0,2,IF(SUMPRODUCT(($F$19:$F$1518=F1175)*($C$19:$C$1518=C1175))&gt;1, 1, 0))</f>
        <v>2</v>
      </c>
      <c r="U1175" s="381">
        <f t="array" ref="U1175">IFERROR(1/SUMPRODUCT(($F$19:$F$1518=F1175)*($C$19:$C$1518=C1175)), IF(LEN(F1175)&gt;0, 1, ""))</f>
        <v>6.6755674232309744E-4</v>
      </c>
      <c r="V1175" s="382" t="str">
        <f>IF(H1175="","",VALUE(IFERROR(CHOOSE(MATCH(H1175,{0,1,2,3,4,5},0),2.5,3.5,4.5,5.5,6.5,7.5),"")))</f>
        <v/>
      </c>
      <c r="W1175" s="382" t="str">
        <f>IF(AND(I1175="YES",COUNTIFS(F$19:F1175,F1175,I$19:I1175,"YES")=1),1,"")</f>
        <v/>
      </c>
      <c r="Z1175" s="32"/>
    </row>
    <row r="1176" spans="1:26" x14ac:dyDescent="0.2">
      <c r="A1176" s="32" t="str">
        <f t="shared" si="36"/>
        <v xml:space="preserve"> UNIT </v>
      </c>
      <c r="B1176" s="130">
        <v>1158</v>
      </c>
      <c r="C1176" s="197"/>
      <c r="D1176" s="398"/>
      <c r="E1176" s="398"/>
      <c r="F1176" s="398"/>
      <c r="G1176" s="399"/>
      <c r="H1176" s="398"/>
      <c r="I1176" s="400"/>
      <c r="J1176" s="400"/>
      <c r="K1176" s="401"/>
      <c r="L1176" s="398"/>
      <c r="M1176" s="398"/>
      <c r="N1176" s="398"/>
      <c r="O1176" s="402"/>
      <c r="P1176" s="402"/>
      <c r="Q1176" s="171" t="str">
        <f>Calculator!M1160</f>
        <v/>
      </c>
      <c r="R1176" s="340" t="str">
        <f t="shared" si="37"/>
        <v/>
      </c>
      <c r="S1176" s="380" t="str" cm="1">
        <f t="array" ref="S1176">_xlfn.IFS(Q1176="YES",IF(G1176&lt;=Calculator!AS1160*97%,"",IF(G1176&gt;=Calculator!AS1160*97%,ROUNDUP(Calculator!AS1160*97%,0),ROUNDUP(Calculator!AS1160*97%,0))),Q1176="NO","",Q1176="NA","",Q1176="","")</f>
        <v/>
      </c>
      <c r="T1176" s="381" cm="1">
        <f t="array" ref="T1176">IF(LEN(F1176)=0,2,IF(SUMPRODUCT(($F$19:$F$1518=F1176)*($C$19:$C$1518=C1176))&gt;1, 1, 0))</f>
        <v>2</v>
      </c>
      <c r="U1176" s="381">
        <f t="array" ref="U1176">IFERROR(1/SUMPRODUCT(($F$19:$F$1518=F1176)*($C$19:$C$1518=C1176)), IF(LEN(F1176)&gt;0, 1, ""))</f>
        <v>6.6755674232309744E-4</v>
      </c>
      <c r="V1176" s="382" t="str">
        <f>IF(H1176="","",VALUE(IFERROR(CHOOSE(MATCH(H1176,{0,1,2,3,4,5},0),2.5,3.5,4.5,5.5,6.5,7.5),"")))</f>
        <v/>
      </c>
      <c r="W1176" s="382" t="str">
        <f>IF(AND(I1176="YES",COUNTIFS(F$19:F1176,F1176,I$19:I1176,"YES")=1),1,"")</f>
        <v/>
      </c>
      <c r="Z1176" s="32"/>
    </row>
    <row r="1177" spans="1:26" x14ac:dyDescent="0.2">
      <c r="A1177" s="32" t="str">
        <f t="shared" si="36"/>
        <v xml:space="preserve"> UNIT </v>
      </c>
      <c r="B1177" s="130">
        <v>1159</v>
      </c>
      <c r="C1177" s="197"/>
      <c r="D1177" s="398"/>
      <c r="E1177" s="398"/>
      <c r="F1177" s="398"/>
      <c r="G1177" s="399"/>
      <c r="H1177" s="398"/>
      <c r="I1177" s="400"/>
      <c r="J1177" s="400"/>
      <c r="K1177" s="401"/>
      <c r="L1177" s="398"/>
      <c r="M1177" s="398"/>
      <c r="N1177" s="398"/>
      <c r="O1177" s="402"/>
      <c r="P1177" s="402"/>
      <c r="Q1177" s="171" t="str">
        <f>Calculator!M1161</f>
        <v/>
      </c>
      <c r="R1177" s="340" t="str">
        <f t="shared" si="37"/>
        <v/>
      </c>
      <c r="S1177" s="380" t="str" cm="1">
        <f t="array" ref="S1177">_xlfn.IFS(Q1177="YES",IF(G1177&lt;=Calculator!AS1161*97%,"",IF(G1177&gt;=Calculator!AS1161*97%,ROUNDUP(Calculator!AS1161*97%,0),ROUNDUP(Calculator!AS1161*97%,0))),Q1177="NO","",Q1177="NA","",Q1177="","")</f>
        <v/>
      </c>
      <c r="T1177" s="381" cm="1">
        <f t="array" ref="T1177">IF(LEN(F1177)=0,2,IF(SUMPRODUCT(($F$19:$F$1518=F1177)*($C$19:$C$1518=C1177))&gt;1, 1, 0))</f>
        <v>2</v>
      </c>
      <c r="U1177" s="381">
        <f t="array" ref="U1177">IFERROR(1/SUMPRODUCT(($F$19:$F$1518=F1177)*($C$19:$C$1518=C1177)), IF(LEN(F1177)&gt;0, 1, ""))</f>
        <v>6.6755674232309744E-4</v>
      </c>
      <c r="V1177" s="382" t="str">
        <f>IF(H1177="","",VALUE(IFERROR(CHOOSE(MATCH(H1177,{0,1,2,3,4,5},0),2.5,3.5,4.5,5.5,6.5,7.5),"")))</f>
        <v/>
      </c>
      <c r="W1177" s="382" t="str">
        <f>IF(AND(I1177="YES",COUNTIFS(F$19:F1177,F1177,I$19:I1177,"YES")=1),1,"")</f>
        <v/>
      </c>
      <c r="Z1177" s="32"/>
    </row>
    <row r="1178" spans="1:26" x14ac:dyDescent="0.2">
      <c r="A1178" s="32" t="str">
        <f t="shared" si="36"/>
        <v xml:space="preserve"> UNIT </v>
      </c>
      <c r="B1178" s="130">
        <v>1160</v>
      </c>
      <c r="C1178" s="197"/>
      <c r="D1178" s="398"/>
      <c r="E1178" s="398"/>
      <c r="F1178" s="398"/>
      <c r="G1178" s="399"/>
      <c r="H1178" s="398"/>
      <c r="I1178" s="400"/>
      <c r="J1178" s="400"/>
      <c r="K1178" s="401"/>
      <c r="L1178" s="398"/>
      <c r="M1178" s="398"/>
      <c r="N1178" s="398"/>
      <c r="O1178" s="402"/>
      <c r="P1178" s="402"/>
      <c r="Q1178" s="171" t="str">
        <f>Calculator!M1162</f>
        <v/>
      </c>
      <c r="R1178" s="340" t="str">
        <f t="shared" si="37"/>
        <v/>
      </c>
      <c r="S1178" s="380" t="str" cm="1">
        <f t="array" ref="S1178">_xlfn.IFS(Q1178="YES",IF(G1178&lt;=Calculator!AS1162*97%,"",IF(G1178&gt;=Calculator!AS1162*97%,ROUNDUP(Calculator!AS1162*97%,0),ROUNDUP(Calculator!AS1162*97%,0))),Q1178="NO","",Q1178="NA","",Q1178="","")</f>
        <v/>
      </c>
      <c r="T1178" s="381" cm="1">
        <f t="array" ref="T1178">IF(LEN(F1178)=0,2,IF(SUMPRODUCT(($F$19:$F$1518=F1178)*($C$19:$C$1518=C1178))&gt;1, 1, 0))</f>
        <v>2</v>
      </c>
      <c r="U1178" s="381">
        <f t="array" ref="U1178">IFERROR(1/SUMPRODUCT(($F$19:$F$1518=F1178)*($C$19:$C$1518=C1178)), IF(LEN(F1178)&gt;0, 1, ""))</f>
        <v>6.6755674232309744E-4</v>
      </c>
      <c r="V1178" s="382" t="str">
        <f>IF(H1178="","",VALUE(IFERROR(CHOOSE(MATCH(H1178,{0,1,2,3,4,5},0),2.5,3.5,4.5,5.5,6.5,7.5),"")))</f>
        <v/>
      </c>
      <c r="W1178" s="382" t="str">
        <f>IF(AND(I1178="YES",COUNTIFS(F$19:F1178,F1178,I$19:I1178,"YES")=1),1,"")</f>
        <v/>
      </c>
      <c r="Z1178" s="32"/>
    </row>
    <row r="1179" spans="1:26" x14ac:dyDescent="0.2">
      <c r="A1179" s="32" t="str">
        <f t="shared" si="36"/>
        <v xml:space="preserve"> UNIT </v>
      </c>
      <c r="B1179" s="130">
        <v>1161</v>
      </c>
      <c r="C1179" s="197"/>
      <c r="D1179" s="398"/>
      <c r="E1179" s="398"/>
      <c r="F1179" s="398"/>
      <c r="G1179" s="399"/>
      <c r="H1179" s="398"/>
      <c r="I1179" s="400"/>
      <c r="J1179" s="400"/>
      <c r="K1179" s="401"/>
      <c r="L1179" s="398"/>
      <c r="M1179" s="398"/>
      <c r="N1179" s="398"/>
      <c r="O1179" s="402"/>
      <c r="P1179" s="402"/>
      <c r="Q1179" s="171" t="str">
        <f>Calculator!M1163</f>
        <v/>
      </c>
      <c r="R1179" s="340" t="str">
        <f t="shared" si="37"/>
        <v/>
      </c>
      <c r="S1179" s="380" t="str" cm="1">
        <f t="array" ref="S1179">_xlfn.IFS(Q1179="YES",IF(G1179&lt;=Calculator!AS1163*97%,"",IF(G1179&gt;=Calculator!AS1163*97%,ROUNDUP(Calculator!AS1163*97%,0),ROUNDUP(Calculator!AS1163*97%,0))),Q1179="NO","",Q1179="NA","",Q1179="","")</f>
        <v/>
      </c>
      <c r="T1179" s="381" cm="1">
        <f t="array" ref="T1179">IF(LEN(F1179)=0,2,IF(SUMPRODUCT(($F$19:$F$1518=F1179)*($C$19:$C$1518=C1179))&gt;1, 1, 0))</f>
        <v>2</v>
      </c>
      <c r="U1179" s="381">
        <f t="array" ref="U1179">IFERROR(1/SUMPRODUCT(($F$19:$F$1518=F1179)*($C$19:$C$1518=C1179)), IF(LEN(F1179)&gt;0, 1, ""))</f>
        <v>6.6755674232309744E-4</v>
      </c>
      <c r="V1179" s="382" t="str">
        <f>IF(H1179="","",VALUE(IFERROR(CHOOSE(MATCH(H1179,{0,1,2,3,4,5},0),2.5,3.5,4.5,5.5,6.5,7.5),"")))</f>
        <v/>
      </c>
      <c r="W1179" s="382" t="str">
        <f>IF(AND(I1179="YES",COUNTIFS(F$19:F1179,F1179,I$19:I1179,"YES")=1),1,"")</f>
        <v/>
      </c>
      <c r="Z1179" s="32"/>
    </row>
    <row r="1180" spans="1:26" x14ac:dyDescent="0.2">
      <c r="A1180" s="32" t="str">
        <f t="shared" si="36"/>
        <v xml:space="preserve"> UNIT </v>
      </c>
      <c r="B1180" s="130">
        <v>1162</v>
      </c>
      <c r="C1180" s="197"/>
      <c r="D1180" s="398"/>
      <c r="E1180" s="398"/>
      <c r="F1180" s="398"/>
      <c r="G1180" s="399"/>
      <c r="H1180" s="398"/>
      <c r="I1180" s="400"/>
      <c r="J1180" s="400"/>
      <c r="K1180" s="401"/>
      <c r="L1180" s="398"/>
      <c r="M1180" s="398"/>
      <c r="N1180" s="398"/>
      <c r="O1180" s="402"/>
      <c r="P1180" s="402"/>
      <c r="Q1180" s="171" t="str">
        <f>Calculator!M1164</f>
        <v/>
      </c>
      <c r="R1180" s="340" t="str">
        <f t="shared" si="37"/>
        <v/>
      </c>
      <c r="S1180" s="380" t="str" cm="1">
        <f t="array" ref="S1180">_xlfn.IFS(Q1180="YES",IF(G1180&lt;=Calculator!AS1164*97%,"",IF(G1180&gt;=Calculator!AS1164*97%,ROUNDUP(Calculator!AS1164*97%,0),ROUNDUP(Calculator!AS1164*97%,0))),Q1180="NO","",Q1180="NA","",Q1180="","")</f>
        <v/>
      </c>
      <c r="T1180" s="381" cm="1">
        <f t="array" ref="T1180">IF(LEN(F1180)=0,2,IF(SUMPRODUCT(($F$19:$F$1518=F1180)*($C$19:$C$1518=C1180))&gt;1, 1, 0))</f>
        <v>2</v>
      </c>
      <c r="U1180" s="381">
        <f t="array" ref="U1180">IFERROR(1/SUMPRODUCT(($F$19:$F$1518=F1180)*($C$19:$C$1518=C1180)), IF(LEN(F1180)&gt;0, 1, ""))</f>
        <v>6.6755674232309744E-4</v>
      </c>
      <c r="V1180" s="382" t="str">
        <f>IF(H1180="","",VALUE(IFERROR(CHOOSE(MATCH(H1180,{0,1,2,3,4,5},0),2.5,3.5,4.5,5.5,6.5,7.5),"")))</f>
        <v/>
      </c>
      <c r="W1180" s="382" t="str">
        <f>IF(AND(I1180="YES",COUNTIFS(F$19:F1180,F1180,I$19:I1180,"YES")=1),1,"")</f>
        <v/>
      </c>
      <c r="Z1180" s="32"/>
    </row>
    <row r="1181" spans="1:26" x14ac:dyDescent="0.2">
      <c r="A1181" s="32" t="str">
        <f t="shared" si="36"/>
        <v xml:space="preserve"> UNIT </v>
      </c>
      <c r="B1181" s="130">
        <v>1163</v>
      </c>
      <c r="C1181" s="197"/>
      <c r="D1181" s="398"/>
      <c r="E1181" s="398"/>
      <c r="F1181" s="398"/>
      <c r="G1181" s="399"/>
      <c r="H1181" s="398"/>
      <c r="I1181" s="400"/>
      <c r="J1181" s="400"/>
      <c r="K1181" s="401"/>
      <c r="L1181" s="398"/>
      <c r="M1181" s="398"/>
      <c r="N1181" s="398"/>
      <c r="O1181" s="402"/>
      <c r="P1181" s="402"/>
      <c r="Q1181" s="171" t="str">
        <f>Calculator!M1165</f>
        <v/>
      </c>
      <c r="R1181" s="340" t="str">
        <f t="shared" si="37"/>
        <v/>
      </c>
      <c r="S1181" s="380" t="str" cm="1">
        <f t="array" ref="S1181">_xlfn.IFS(Q1181="YES",IF(G1181&lt;=Calculator!AS1165*97%,"",IF(G1181&gt;=Calculator!AS1165*97%,ROUNDUP(Calculator!AS1165*97%,0),ROUNDUP(Calculator!AS1165*97%,0))),Q1181="NO","",Q1181="NA","",Q1181="","")</f>
        <v/>
      </c>
      <c r="T1181" s="381" cm="1">
        <f t="array" ref="T1181">IF(LEN(F1181)=0,2,IF(SUMPRODUCT(($F$19:$F$1518=F1181)*($C$19:$C$1518=C1181))&gt;1, 1, 0))</f>
        <v>2</v>
      </c>
      <c r="U1181" s="381">
        <f t="array" ref="U1181">IFERROR(1/SUMPRODUCT(($F$19:$F$1518=F1181)*($C$19:$C$1518=C1181)), IF(LEN(F1181)&gt;0, 1, ""))</f>
        <v>6.6755674232309744E-4</v>
      </c>
      <c r="V1181" s="382" t="str">
        <f>IF(H1181="","",VALUE(IFERROR(CHOOSE(MATCH(H1181,{0,1,2,3,4,5},0),2.5,3.5,4.5,5.5,6.5,7.5),"")))</f>
        <v/>
      </c>
      <c r="W1181" s="382" t="str">
        <f>IF(AND(I1181="YES",COUNTIFS(F$19:F1181,F1181,I$19:I1181,"YES")=1),1,"")</f>
        <v/>
      </c>
      <c r="Z1181" s="32"/>
    </row>
    <row r="1182" spans="1:26" x14ac:dyDescent="0.2">
      <c r="A1182" s="32" t="str">
        <f t="shared" si="36"/>
        <v xml:space="preserve"> UNIT </v>
      </c>
      <c r="B1182" s="130">
        <v>1164</v>
      </c>
      <c r="C1182" s="197"/>
      <c r="D1182" s="398"/>
      <c r="E1182" s="398"/>
      <c r="F1182" s="398"/>
      <c r="G1182" s="399"/>
      <c r="H1182" s="398"/>
      <c r="I1182" s="400"/>
      <c r="J1182" s="400"/>
      <c r="K1182" s="401"/>
      <c r="L1182" s="398"/>
      <c r="M1182" s="398"/>
      <c r="N1182" s="398"/>
      <c r="O1182" s="402"/>
      <c r="P1182" s="402"/>
      <c r="Q1182" s="171" t="str">
        <f>Calculator!M1166</f>
        <v/>
      </c>
      <c r="R1182" s="340" t="str">
        <f t="shared" si="37"/>
        <v/>
      </c>
      <c r="S1182" s="380" t="str" cm="1">
        <f t="array" ref="S1182">_xlfn.IFS(Q1182="YES",IF(G1182&lt;=Calculator!AS1166*97%,"",IF(G1182&gt;=Calculator!AS1166*97%,ROUNDUP(Calculator!AS1166*97%,0),ROUNDUP(Calculator!AS1166*97%,0))),Q1182="NO","",Q1182="NA","",Q1182="","")</f>
        <v/>
      </c>
      <c r="T1182" s="381" cm="1">
        <f t="array" ref="T1182">IF(LEN(F1182)=0,2,IF(SUMPRODUCT(($F$19:$F$1518=F1182)*($C$19:$C$1518=C1182))&gt;1, 1, 0))</f>
        <v>2</v>
      </c>
      <c r="U1182" s="381">
        <f t="array" ref="U1182">IFERROR(1/SUMPRODUCT(($F$19:$F$1518=F1182)*($C$19:$C$1518=C1182)), IF(LEN(F1182)&gt;0, 1, ""))</f>
        <v>6.6755674232309744E-4</v>
      </c>
      <c r="V1182" s="382" t="str">
        <f>IF(H1182="","",VALUE(IFERROR(CHOOSE(MATCH(H1182,{0,1,2,3,4,5},0),2.5,3.5,4.5,5.5,6.5,7.5),"")))</f>
        <v/>
      </c>
      <c r="W1182" s="382" t="str">
        <f>IF(AND(I1182="YES",COUNTIFS(F$19:F1182,F1182,I$19:I1182,"YES")=1),1,"")</f>
        <v/>
      </c>
      <c r="Z1182" s="32"/>
    </row>
    <row r="1183" spans="1:26" x14ac:dyDescent="0.2">
      <c r="A1183" s="32" t="str">
        <f t="shared" si="36"/>
        <v xml:space="preserve"> UNIT </v>
      </c>
      <c r="B1183" s="130">
        <v>1165</v>
      </c>
      <c r="C1183" s="197"/>
      <c r="D1183" s="398"/>
      <c r="E1183" s="398"/>
      <c r="F1183" s="398"/>
      <c r="G1183" s="399"/>
      <c r="H1183" s="398"/>
      <c r="I1183" s="400"/>
      <c r="J1183" s="400"/>
      <c r="K1183" s="401"/>
      <c r="L1183" s="398"/>
      <c r="M1183" s="398"/>
      <c r="N1183" s="398"/>
      <c r="O1183" s="402"/>
      <c r="P1183" s="402"/>
      <c r="Q1183" s="171" t="str">
        <f>Calculator!M1167</f>
        <v/>
      </c>
      <c r="R1183" s="340" t="str">
        <f t="shared" si="37"/>
        <v/>
      </c>
      <c r="S1183" s="380" t="str" cm="1">
        <f t="array" ref="S1183">_xlfn.IFS(Q1183="YES",IF(G1183&lt;=Calculator!AS1167*97%,"",IF(G1183&gt;=Calculator!AS1167*97%,ROUNDUP(Calculator!AS1167*97%,0),ROUNDUP(Calculator!AS1167*97%,0))),Q1183="NO","",Q1183="NA","",Q1183="","")</f>
        <v/>
      </c>
      <c r="T1183" s="381" cm="1">
        <f t="array" ref="T1183">IF(LEN(F1183)=0,2,IF(SUMPRODUCT(($F$19:$F$1518=F1183)*($C$19:$C$1518=C1183))&gt;1, 1, 0))</f>
        <v>2</v>
      </c>
      <c r="U1183" s="381">
        <f t="array" ref="U1183">IFERROR(1/SUMPRODUCT(($F$19:$F$1518=F1183)*($C$19:$C$1518=C1183)), IF(LEN(F1183)&gt;0, 1, ""))</f>
        <v>6.6755674232309744E-4</v>
      </c>
      <c r="V1183" s="382" t="str">
        <f>IF(H1183="","",VALUE(IFERROR(CHOOSE(MATCH(H1183,{0,1,2,3,4,5},0),2.5,3.5,4.5,5.5,6.5,7.5),"")))</f>
        <v/>
      </c>
      <c r="W1183" s="382" t="str">
        <f>IF(AND(I1183="YES",COUNTIFS(F$19:F1183,F1183,I$19:I1183,"YES")=1),1,"")</f>
        <v/>
      </c>
      <c r="Z1183" s="32"/>
    </row>
    <row r="1184" spans="1:26" x14ac:dyDescent="0.2">
      <c r="A1184" s="32" t="str">
        <f t="shared" si="36"/>
        <v xml:space="preserve"> UNIT </v>
      </c>
      <c r="B1184" s="130">
        <v>1166</v>
      </c>
      <c r="C1184" s="197"/>
      <c r="D1184" s="398"/>
      <c r="E1184" s="398"/>
      <c r="F1184" s="398"/>
      <c r="G1184" s="399"/>
      <c r="H1184" s="398"/>
      <c r="I1184" s="400"/>
      <c r="J1184" s="400"/>
      <c r="K1184" s="401"/>
      <c r="L1184" s="398"/>
      <c r="M1184" s="398"/>
      <c r="N1184" s="398"/>
      <c r="O1184" s="402"/>
      <c r="P1184" s="402"/>
      <c r="Q1184" s="171" t="str">
        <f>Calculator!M1168</f>
        <v/>
      </c>
      <c r="R1184" s="340" t="str">
        <f t="shared" si="37"/>
        <v/>
      </c>
      <c r="S1184" s="380" t="str" cm="1">
        <f t="array" ref="S1184">_xlfn.IFS(Q1184="YES",IF(G1184&lt;=Calculator!AS1168*97%,"",IF(G1184&gt;=Calculator!AS1168*97%,ROUNDUP(Calculator!AS1168*97%,0),ROUNDUP(Calculator!AS1168*97%,0))),Q1184="NO","",Q1184="NA","",Q1184="","")</f>
        <v/>
      </c>
      <c r="T1184" s="381" cm="1">
        <f t="array" ref="T1184">IF(LEN(F1184)=0,2,IF(SUMPRODUCT(($F$19:$F$1518=F1184)*($C$19:$C$1518=C1184))&gt;1, 1, 0))</f>
        <v>2</v>
      </c>
      <c r="U1184" s="381">
        <f t="array" ref="U1184">IFERROR(1/SUMPRODUCT(($F$19:$F$1518=F1184)*($C$19:$C$1518=C1184)), IF(LEN(F1184)&gt;0, 1, ""))</f>
        <v>6.6755674232309744E-4</v>
      </c>
      <c r="V1184" s="382" t="str">
        <f>IF(H1184="","",VALUE(IFERROR(CHOOSE(MATCH(H1184,{0,1,2,3,4,5},0),2.5,3.5,4.5,5.5,6.5,7.5),"")))</f>
        <v/>
      </c>
      <c r="W1184" s="382" t="str">
        <f>IF(AND(I1184="YES",COUNTIFS(F$19:F1184,F1184,I$19:I1184,"YES")=1),1,"")</f>
        <v/>
      </c>
      <c r="Z1184" s="32"/>
    </row>
    <row r="1185" spans="1:26" x14ac:dyDescent="0.2">
      <c r="A1185" s="32" t="str">
        <f t="shared" si="36"/>
        <v xml:space="preserve"> UNIT </v>
      </c>
      <c r="B1185" s="130">
        <v>1167</v>
      </c>
      <c r="C1185" s="197"/>
      <c r="D1185" s="398"/>
      <c r="E1185" s="398"/>
      <c r="F1185" s="398"/>
      <c r="G1185" s="399"/>
      <c r="H1185" s="398"/>
      <c r="I1185" s="400"/>
      <c r="J1185" s="400"/>
      <c r="K1185" s="401"/>
      <c r="L1185" s="398"/>
      <c r="M1185" s="398"/>
      <c r="N1185" s="398"/>
      <c r="O1185" s="402"/>
      <c r="P1185" s="402"/>
      <c r="Q1185" s="171" t="str">
        <f>Calculator!M1169</f>
        <v/>
      </c>
      <c r="R1185" s="340" t="str">
        <f t="shared" si="37"/>
        <v/>
      </c>
      <c r="S1185" s="380" t="str" cm="1">
        <f t="array" ref="S1185">_xlfn.IFS(Q1185="YES",IF(G1185&lt;=Calculator!AS1169*97%,"",IF(G1185&gt;=Calculator!AS1169*97%,ROUNDUP(Calculator!AS1169*97%,0),ROUNDUP(Calculator!AS1169*97%,0))),Q1185="NO","",Q1185="NA","",Q1185="","")</f>
        <v/>
      </c>
      <c r="T1185" s="381" cm="1">
        <f t="array" ref="T1185">IF(LEN(F1185)=0,2,IF(SUMPRODUCT(($F$19:$F$1518=F1185)*($C$19:$C$1518=C1185))&gt;1, 1, 0))</f>
        <v>2</v>
      </c>
      <c r="U1185" s="381">
        <f t="array" ref="U1185">IFERROR(1/SUMPRODUCT(($F$19:$F$1518=F1185)*($C$19:$C$1518=C1185)), IF(LEN(F1185)&gt;0, 1, ""))</f>
        <v>6.6755674232309744E-4</v>
      </c>
      <c r="V1185" s="382" t="str">
        <f>IF(H1185="","",VALUE(IFERROR(CHOOSE(MATCH(H1185,{0,1,2,3,4,5},0),2.5,3.5,4.5,5.5,6.5,7.5),"")))</f>
        <v/>
      </c>
      <c r="W1185" s="382" t="str">
        <f>IF(AND(I1185="YES",COUNTIFS(F$19:F1185,F1185,I$19:I1185,"YES")=1),1,"")</f>
        <v/>
      </c>
      <c r="Z1185" s="32"/>
    </row>
    <row r="1186" spans="1:26" x14ac:dyDescent="0.2">
      <c r="A1186" s="32" t="str">
        <f t="shared" si="36"/>
        <v xml:space="preserve"> UNIT </v>
      </c>
      <c r="B1186" s="130">
        <v>1168</v>
      </c>
      <c r="C1186" s="197"/>
      <c r="D1186" s="398"/>
      <c r="E1186" s="398"/>
      <c r="F1186" s="398"/>
      <c r="G1186" s="399"/>
      <c r="H1186" s="398"/>
      <c r="I1186" s="400"/>
      <c r="J1186" s="400"/>
      <c r="K1186" s="401"/>
      <c r="L1186" s="398"/>
      <c r="M1186" s="398"/>
      <c r="N1186" s="398"/>
      <c r="O1186" s="402"/>
      <c r="P1186" s="402"/>
      <c r="Q1186" s="171" t="str">
        <f>Calculator!M1170</f>
        <v/>
      </c>
      <c r="R1186" s="340" t="str">
        <f t="shared" si="37"/>
        <v/>
      </c>
      <c r="S1186" s="380" t="str" cm="1">
        <f t="array" ref="S1186">_xlfn.IFS(Q1186="YES",IF(G1186&lt;=Calculator!AS1170*97%,"",IF(G1186&gt;=Calculator!AS1170*97%,ROUNDUP(Calculator!AS1170*97%,0),ROUNDUP(Calculator!AS1170*97%,0))),Q1186="NO","",Q1186="NA","",Q1186="","")</f>
        <v/>
      </c>
      <c r="T1186" s="381" cm="1">
        <f t="array" ref="T1186">IF(LEN(F1186)=0,2,IF(SUMPRODUCT(($F$19:$F$1518=F1186)*($C$19:$C$1518=C1186))&gt;1, 1, 0))</f>
        <v>2</v>
      </c>
      <c r="U1186" s="381">
        <f t="array" ref="U1186">IFERROR(1/SUMPRODUCT(($F$19:$F$1518=F1186)*($C$19:$C$1518=C1186)), IF(LEN(F1186)&gt;0, 1, ""))</f>
        <v>6.6755674232309744E-4</v>
      </c>
      <c r="V1186" s="382" t="str">
        <f>IF(H1186="","",VALUE(IFERROR(CHOOSE(MATCH(H1186,{0,1,2,3,4,5},0),2.5,3.5,4.5,5.5,6.5,7.5),"")))</f>
        <v/>
      </c>
      <c r="W1186" s="382" t="str">
        <f>IF(AND(I1186="YES",COUNTIFS(F$19:F1186,F1186,I$19:I1186,"YES")=1),1,"")</f>
        <v/>
      </c>
      <c r="Z1186" s="32"/>
    </row>
    <row r="1187" spans="1:26" x14ac:dyDescent="0.2">
      <c r="A1187" s="32" t="str">
        <f t="shared" si="36"/>
        <v xml:space="preserve"> UNIT </v>
      </c>
      <c r="B1187" s="130">
        <v>1169</v>
      </c>
      <c r="C1187" s="197"/>
      <c r="D1187" s="398"/>
      <c r="E1187" s="398"/>
      <c r="F1187" s="398"/>
      <c r="G1187" s="399"/>
      <c r="H1187" s="398"/>
      <c r="I1187" s="400"/>
      <c r="J1187" s="400"/>
      <c r="K1187" s="401"/>
      <c r="L1187" s="398"/>
      <c r="M1187" s="398"/>
      <c r="N1187" s="398"/>
      <c r="O1187" s="402"/>
      <c r="P1187" s="402"/>
      <c r="Q1187" s="171" t="str">
        <f>Calculator!M1171</f>
        <v/>
      </c>
      <c r="R1187" s="340" t="str">
        <f t="shared" si="37"/>
        <v/>
      </c>
      <c r="S1187" s="380" t="str" cm="1">
        <f t="array" ref="S1187">_xlfn.IFS(Q1187="YES",IF(G1187&lt;=Calculator!AS1171*97%,"",IF(G1187&gt;=Calculator!AS1171*97%,ROUNDUP(Calculator!AS1171*97%,0),ROUNDUP(Calculator!AS1171*97%,0))),Q1187="NO","",Q1187="NA","",Q1187="","")</f>
        <v/>
      </c>
      <c r="T1187" s="381" cm="1">
        <f t="array" ref="T1187">IF(LEN(F1187)=0,2,IF(SUMPRODUCT(($F$19:$F$1518=F1187)*($C$19:$C$1518=C1187))&gt;1, 1, 0))</f>
        <v>2</v>
      </c>
      <c r="U1187" s="381">
        <f t="array" ref="U1187">IFERROR(1/SUMPRODUCT(($F$19:$F$1518=F1187)*($C$19:$C$1518=C1187)), IF(LEN(F1187)&gt;0, 1, ""))</f>
        <v>6.6755674232309744E-4</v>
      </c>
      <c r="V1187" s="382" t="str">
        <f>IF(H1187="","",VALUE(IFERROR(CHOOSE(MATCH(H1187,{0,1,2,3,4,5},0),2.5,3.5,4.5,5.5,6.5,7.5),"")))</f>
        <v/>
      </c>
      <c r="W1187" s="382" t="str">
        <f>IF(AND(I1187="YES",COUNTIFS(F$19:F1187,F1187,I$19:I1187,"YES")=1),1,"")</f>
        <v/>
      </c>
      <c r="Z1187" s="32"/>
    </row>
    <row r="1188" spans="1:26" x14ac:dyDescent="0.2">
      <c r="A1188" s="32" t="str">
        <f t="shared" si="36"/>
        <v xml:space="preserve"> UNIT </v>
      </c>
      <c r="B1188" s="130">
        <v>1170</v>
      </c>
      <c r="C1188" s="197"/>
      <c r="D1188" s="398"/>
      <c r="E1188" s="398"/>
      <c r="F1188" s="398"/>
      <c r="G1188" s="399"/>
      <c r="H1188" s="398"/>
      <c r="I1188" s="400"/>
      <c r="J1188" s="400"/>
      <c r="K1188" s="401"/>
      <c r="L1188" s="398"/>
      <c r="M1188" s="398"/>
      <c r="N1188" s="398"/>
      <c r="O1188" s="402"/>
      <c r="P1188" s="402"/>
      <c r="Q1188" s="171" t="str">
        <f>Calculator!M1172</f>
        <v/>
      </c>
      <c r="R1188" s="340" t="str">
        <f t="shared" si="37"/>
        <v/>
      </c>
      <c r="S1188" s="380" t="str" cm="1">
        <f t="array" ref="S1188">_xlfn.IFS(Q1188="YES",IF(G1188&lt;=Calculator!AS1172*97%,"",IF(G1188&gt;=Calculator!AS1172*97%,ROUNDUP(Calculator!AS1172*97%,0),ROUNDUP(Calculator!AS1172*97%,0))),Q1188="NO","",Q1188="NA","",Q1188="","")</f>
        <v/>
      </c>
      <c r="T1188" s="381" cm="1">
        <f t="array" ref="T1188">IF(LEN(F1188)=0,2,IF(SUMPRODUCT(($F$19:$F$1518=F1188)*($C$19:$C$1518=C1188))&gt;1, 1, 0))</f>
        <v>2</v>
      </c>
      <c r="U1188" s="381">
        <f t="array" ref="U1188">IFERROR(1/SUMPRODUCT(($F$19:$F$1518=F1188)*($C$19:$C$1518=C1188)), IF(LEN(F1188)&gt;0, 1, ""))</f>
        <v>6.6755674232309744E-4</v>
      </c>
      <c r="V1188" s="382" t="str">
        <f>IF(H1188="","",VALUE(IFERROR(CHOOSE(MATCH(H1188,{0,1,2,3,4,5},0),2.5,3.5,4.5,5.5,6.5,7.5),"")))</f>
        <v/>
      </c>
      <c r="W1188" s="382" t="str">
        <f>IF(AND(I1188="YES",COUNTIFS(F$19:F1188,F1188,I$19:I1188,"YES")=1),1,"")</f>
        <v/>
      </c>
      <c r="Z1188" s="32"/>
    </row>
    <row r="1189" spans="1:26" x14ac:dyDescent="0.2">
      <c r="A1189" s="32" t="str">
        <f t="shared" si="36"/>
        <v xml:space="preserve"> UNIT </v>
      </c>
      <c r="B1189" s="130">
        <v>1171</v>
      </c>
      <c r="C1189" s="197"/>
      <c r="D1189" s="398"/>
      <c r="E1189" s="398"/>
      <c r="F1189" s="398"/>
      <c r="G1189" s="399"/>
      <c r="H1189" s="398"/>
      <c r="I1189" s="400"/>
      <c r="J1189" s="400"/>
      <c r="K1189" s="401"/>
      <c r="L1189" s="398"/>
      <c r="M1189" s="398"/>
      <c r="N1189" s="398"/>
      <c r="O1189" s="402"/>
      <c r="P1189" s="402"/>
      <c r="Q1189" s="171" t="str">
        <f>Calculator!M1173</f>
        <v/>
      </c>
      <c r="R1189" s="340" t="str">
        <f t="shared" si="37"/>
        <v/>
      </c>
      <c r="S1189" s="380" t="str" cm="1">
        <f t="array" ref="S1189">_xlfn.IFS(Q1189="YES",IF(G1189&lt;=Calculator!AS1173*97%,"",IF(G1189&gt;=Calculator!AS1173*97%,ROUNDUP(Calculator!AS1173*97%,0),ROUNDUP(Calculator!AS1173*97%,0))),Q1189="NO","",Q1189="NA","",Q1189="","")</f>
        <v/>
      </c>
      <c r="T1189" s="381" cm="1">
        <f t="array" ref="T1189">IF(LEN(F1189)=0,2,IF(SUMPRODUCT(($F$19:$F$1518=F1189)*($C$19:$C$1518=C1189))&gt;1, 1, 0))</f>
        <v>2</v>
      </c>
      <c r="U1189" s="381">
        <f t="array" ref="U1189">IFERROR(1/SUMPRODUCT(($F$19:$F$1518=F1189)*($C$19:$C$1518=C1189)), IF(LEN(F1189)&gt;0, 1, ""))</f>
        <v>6.6755674232309744E-4</v>
      </c>
      <c r="V1189" s="382" t="str">
        <f>IF(H1189="","",VALUE(IFERROR(CHOOSE(MATCH(H1189,{0,1,2,3,4,5},0),2.5,3.5,4.5,5.5,6.5,7.5),"")))</f>
        <v/>
      </c>
      <c r="W1189" s="382" t="str">
        <f>IF(AND(I1189="YES",COUNTIFS(F$19:F1189,F1189,I$19:I1189,"YES")=1),1,"")</f>
        <v/>
      </c>
      <c r="Z1189" s="32"/>
    </row>
    <row r="1190" spans="1:26" x14ac:dyDescent="0.2">
      <c r="A1190" s="32" t="str">
        <f t="shared" si="36"/>
        <v xml:space="preserve"> UNIT </v>
      </c>
      <c r="B1190" s="130">
        <v>1172</v>
      </c>
      <c r="C1190" s="197"/>
      <c r="D1190" s="398"/>
      <c r="E1190" s="398"/>
      <c r="F1190" s="398"/>
      <c r="G1190" s="399"/>
      <c r="H1190" s="398"/>
      <c r="I1190" s="400"/>
      <c r="J1190" s="400"/>
      <c r="K1190" s="401"/>
      <c r="L1190" s="398"/>
      <c r="M1190" s="398"/>
      <c r="N1190" s="398"/>
      <c r="O1190" s="402"/>
      <c r="P1190" s="402"/>
      <c r="Q1190" s="171" t="str">
        <f>Calculator!M1174</f>
        <v/>
      </c>
      <c r="R1190" s="340" t="str">
        <f t="shared" si="37"/>
        <v/>
      </c>
      <c r="S1190" s="380" t="str" cm="1">
        <f t="array" ref="S1190">_xlfn.IFS(Q1190="YES",IF(G1190&lt;=Calculator!AS1174*97%,"",IF(G1190&gt;=Calculator!AS1174*97%,ROUNDUP(Calculator!AS1174*97%,0),ROUNDUP(Calculator!AS1174*97%,0))),Q1190="NO","",Q1190="NA","",Q1190="","")</f>
        <v/>
      </c>
      <c r="T1190" s="381" cm="1">
        <f t="array" ref="T1190">IF(LEN(F1190)=0,2,IF(SUMPRODUCT(($F$19:$F$1518=F1190)*($C$19:$C$1518=C1190))&gt;1, 1, 0))</f>
        <v>2</v>
      </c>
      <c r="U1190" s="381">
        <f t="array" ref="U1190">IFERROR(1/SUMPRODUCT(($F$19:$F$1518=F1190)*($C$19:$C$1518=C1190)), IF(LEN(F1190)&gt;0, 1, ""))</f>
        <v>6.6755674232309744E-4</v>
      </c>
      <c r="V1190" s="382" t="str">
        <f>IF(H1190="","",VALUE(IFERROR(CHOOSE(MATCH(H1190,{0,1,2,3,4,5},0),2.5,3.5,4.5,5.5,6.5,7.5),"")))</f>
        <v/>
      </c>
      <c r="W1190" s="382" t="str">
        <f>IF(AND(I1190="YES",COUNTIFS(F$19:F1190,F1190,I$19:I1190,"YES")=1),1,"")</f>
        <v/>
      </c>
      <c r="Z1190" s="32"/>
    </row>
    <row r="1191" spans="1:26" x14ac:dyDescent="0.2">
      <c r="A1191" s="32" t="str">
        <f t="shared" si="36"/>
        <v xml:space="preserve"> UNIT </v>
      </c>
      <c r="B1191" s="130">
        <v>1173</v>
      </c>
      <c r="C1191" s="197"/>
      <c r="D1191" s="398"/>
      <c r="E1191" s="398"/>
      <c r="F1191" s="398"/>
      <c r="G1191" s="399"/>
      <c r="H1191" s="398"/>
      <c r="I1191" s="400"/>
      <c r="J1191" s="400"/>
      <c r="K1191" s="401"/>
      <c r="L1191" s="398"/>
      <c r="M1191" s="398"/>
      <c r="N1191" s="398"/>
      <c r="O1191" s="402"/>
      <c r="P1191" s="402"/>
      <c r="Q1191" s="171" t="str">
        <f>Calculator!M1175</f>
        <v/>
      </c>
      <c r="R1191" s="340" t="str">
        <f t="shared" si="37"/>
        <v/>
      </c>
      <c r="S1191" s="380" t="str" cm="1">
        <f t="array" ref="S1191">_xlfn.IFS(Q1191="YES",IF(G1191&lt;=Calculator!AS1175*97%,"",IF(G1191&gt;=Calculator!AS1175*97%,ROUNDUP(Calculator!AS1175*97%,0),ROUNDUP(Calculator!AS1175*97%,0))),Q1191="NO","",Q1191="NA","",Q1191="","")</f>
        <v/>
      </c>
      <c r="T1191" s="381" cm="1">
        <f t="array" ref="T1191">IF(LEN(F1191)=0,2,IF(SUMPRODUCT(($F$19:$F$1518=F1191)*($C$19:$C$1518=C1191))&gt;1, 1, 0))</f>
        <v>2</v>
      </c>
      <c r="U1191" s="381">
        <f t="array" ref="U1191">IFERROR(1/SUMPRODUCT(($F$19:$F$1518=F1191)*($C$19:$C$1518=C1191)), IF(LEN(F1191)&gt;0, 1, ""))</f>
        <v>6.6755674232309744E-4</v>
      </c>
      <c r="V1191" s="382" t="str">
        <f>IF(H1191="","",VALUE(IFERROR(CHOOSE(MATCH(H1191,{0,1,2,3,4,5},0),2.5,3.5,4.5,5.5,6.5,7.5),"")))</f>
        <v/>
      </c>
      <c r="W1191" s="382" t="str">
        <f>IF(AND(I1191="YES",COUNTIFS(F$19:F1191,F1191,I$19:I1191,"YES")=1),1,"")</f>
        <v/>
      </c>
      <c r="Z1191" s="32"/>
    </row>
    <row r="1192" spans="1:26" x14ac:dyDescent="0.2">
      <c r="A1192" s="32" t="str">
        <f t="shared" si="36"/>
        <v xml:space="preserve"> UNIT </v>
      </c>
      <c r="B1192" s="130">
        <v>1174</v>
      </c>
      <c r="C1192" s="197"/>
      <c r="D1192" s="398"/>
      <c r="E1192" s="398"/>
      <c r="F1192" s="398"/>
      <c r="G1192" s="399"/>
      <c r="H1192" s="398"/>
      <c r="I1192" s="400"/>
      <c r="J1192" s="400"/>
      <c r="K1192" s="401"/>
      <c r="L1192" s="398"/>
      <c r="M1192" s="398"/>
      <c r="N1192" s="398"/>
      <c r="O1192" s="402"/>
      <c r="P1192" s="402"/>
      <c r="Q1192" s="171" t="str">
        <f>Calculator!M1176</f>
        <v/>
      </c>
      <c r="R1192" s="340" t="str">
        <f t="shared" si="37"/>
        <v/>
      </c>
      <c r="S1192" s="380" t="str" cm="1">
        <f t="array" ref="S1192">_xlfn.IFS(Q1192="YES",IF(G1192&lt;=Calculator!AS1176*97%,"",IF(G1192&gt;=Calculator!AS1176*97%,ROUNDUP(Calculator!AS1176*97%,0),ROUNDUP(Calculator!AS1176*97%,0))),Q1192="NO","",Q1192="NA","",Q1192="","")</f>
        <v/>
      </c>
      <c r="T1192" s="381" cm="1">
        <f t="array" ref="T1192">IF(LEN(F1192)=0,2,IF(SUMPRODUCT(($F$19:$F$1518=F1192)*($C$19:$C$1518=C1192))&gt;1, 1, 0))</f>
        <v>2</v>
      </c>
      <c r="U1192" s="381">
        <f t="array" ref="U1192">IFERROR(1/SUMPRODUCT(($F$19:$F$1518=F1192)*($C$19:$C$1518=C1192)), IF(LEN(F1192)&gt;0, 1, ""))</f>
        <v>6.6755674232309744E-4</v>
      </c>
      <c r="V1192" s="382" t="str">
        <f>IF(H1192="","",VALUE(IFERROR(CHOOSE(MATCH(H1192,{0,1,2,3,4,5},0),2.5,3.5,4.5,5.5,6.5,7.5),"")))</f>
        <v/>
      </c>
      <c r="W1192" s="382" t="str">
        <f>IF(AND(I1192="YES",COUNTIFS(F$19:F1192,F1192,I$19:I1192,"YES")=1),1,"")</f>
        <v/>
      </c>
      <c r="Z1192" s="32"/>
    </row>
    <row r="1193" spans="1:26" x14ac:dyDescent="0.2">
      <c r="A1193" s="32" t="str">
        <f t="shared" si="36"/>
        <v xml:space="preserve"> UNIT </v>
      </c>
      <c r="B1193" s="130">
        <v>1175</v>
      </c>
      <c r="C1193" s="197"/>
      <c r="D1193" s="398"/>
      <c r="E1193" s="398"/>
      <c r="F1193" s="398"/>
      <c r="G1193" s="399"/>
      <c r="H1193" s="398"/>
      <c r="I1193" s="400"/>
      <c r="J1193" s="400"/>
      <c r="K1193" s="401"/>
      <c r="L1193" s="398"/>
      <c r="M1193" s="398"/>
      <c r="N1193" s="398"/>
      <c r="O1193" s="402"/>
      <c r="P1193" s="402"/>
      <c r="Q1193" s="171" t="str">
        <f>Calculator!M1177</f>
        <v/>
      </c>
      <c r="R1193" s="340" t="str">
        <f t="shared" si="37"/>
        <v/>
      </c>
      <c r="S1193" s="380" t="str" cm="1">
        <f t="array" ref="S1193">_xlfn.IFS(Q1193="YES",IF(G1193&lt;=Calculator!AS1177*97%,"",IF(G1193&gt;=Calculator!AS1177*97%,ROUNDUP(Calculator!AS1177*97%,0),ROUNDUP(Calculator!AS1177*97%,0))),Q1193="NO","",Q1193="NA","",Q1193="","")</f>
        <v/>
      </c>
      <c r="T1193" s="381" cm="1">
        <f t="array" ref="T1193">IF(LEN(F1193)=0,2,IF(SUMPRODUCT(($F$19:$F$1518=F1193)*($C$19:$C$1518=C1193))&gt;1, 1, 0))</f>
        <v>2</v>
      </c>
      <c r="U1193" s="381">
        <f t="array" ref="U1193">IFERROR(1/SUMPRODUCT(($F$19:$F$1518=F1193)*($C$19:$C$1518=C1193)), IF(LEN(F1193)&gt;0, 1, ""))</f>
        <v>6.6755674232309744E-4</v>
      </c>
      <c r="V1193" s="382" t="str">
        <f>IF(H1193="","",VALUE(IFERROR(CHOOSE(MATCH(H1193,{0,1,2,3,4,5},0),2.5,3.5,4.5,5.5,6.5,7.5),"")))</f>
        <v/>
      </c>
      <c r="W1193" s="382" t="str">
        <f>IF(AND(I1193="YES",COUNTIFS(F$19:F1193,F1193,I$19:I1193,"YES")=1),1,"")</f>
        <v/>
      </c>
      <c r="Z1193" s="32"/>
    </row>
    <row r="1194" spans="1:26" x14ac:dyDescent="0.2">
      <c r="A1194" s="32" t="str">
        <f t="shared" si="36"/>
        <v xml:space="preserve"> UNIT </v>
      </c>
      <c r="B1194" s="130">
        <v>1176</v>
      </c>
      <c r="C1194" s="197"/>
      <c r="D1194" s="398"/>
      <c r="E1194" s="398"/>
      <c r="F1194" s="398"/>
      <c r="G1194" s="399"/>
      <c r="H1194" s="398"/>
      <c r="I1194" s="400"/>
      <c r="J1194" s="400"/>
      <c r="K1194" s="401"/>
      <c r="L1194" s="398"/>
      <c r="M1194" s="398"/>
      <c r="N1194" s="398"/>
      <c r="O1194" s="402"/>
      <c r="P1194" s="402"/>
      <c r="Q1194" s="171" t="str">
        <f>Calculator!M1178</f>
        <v/>
      </c>
      <c r="R1194" s="340" t="str">
        <f t="shared" si="37"/>
        <v/>
      </c>
      <c r="S1194" s="380" t="str" cm="1">
        <f t="array" ref="S1194">_xlfn.IFS(Q1194="YES",IF(G1194&lt;=Calculator!AS1178*97%,"",IF(G1194&gt;=Calculator!AS1178*97%,ROUNDUP(Calculator!AS1178*97%,0),ROUNDUP(Calculator!AS1178*97%,0))),Q1194="NO","",Q1194="NA","",Q1194="","")</f>
        <v/>
      </c>
      <c r="T1194" s="381" cm="1">
        <f t="array" ref="T1194">IF(LEN(F1194)=0,2,IF(SUMPRODUCT(($F$19:$F$1518=F1194)*($C$19:$C$1518=C1194))&gt;1, 1, 0))</f>
        <v>2</v>
      </c>
      <c r="U1194" s="381">
        <f t="array" ref="U1194">IFERROR(1/SUMPRODUCT(($F$19:$F$1518=F1194)*($C$19:$C$1518=C1194)), IF(LEN(F1194)&gt;0, 1, ""))</f>
        <v>6.6755674232309744E-4</v>
      </c>
      <c r="V1194" s="382" t="str">
        <f>IF(H1194="","",VALUE(IFERROR(CHOOSE(MATCH(H1194,{0,1,2,3,4,5},0),2.5,3.5,4.5,5.5,6.5,7.5),"")))</f>
        <v/>
      </c>
      <c r="W1194" s="382" t="str">
        <f>IF(AND(I1194="YES",COUNTIFS(F$19:F1194,F1194,I$19:I1194,"YES")=1),1,"")</f>
        <v/>
      </c>
      <c r="Z1194" s="32"/>
    </row>
    <row r="1195" spans="1:26" x14ac:dyDescent="0.2">
      <c r="A1195" s="32" t="str">
        <f t="shared" si="36"/>
        <v xml:space="preserve"> UNIT </v>
      </c>
      <c r="B1195" s="130">
        <v>1177</v>
      </c>
      <c r="C1195" s="197"/>
      <c r="D1195" s="398"/>
      <c r="E1195" s="398"/>
      <c r="F1195" s="398"/>
      <c r="G1195" s="399"/>
      <c r="H1195" s="398"/>
      <c r="I1195" s="400"/>
      <c r="J1195" s="400"/>
      <c r="K1195" s="401"/>
      <c r="L1195" s="398"/>
      <c r="M1195" s="398"/>
      <c r="N1195" s="398"/>
      <c r="O1195" s="402"/>
      <c r="P1195" s="402"/>
      <c r="Q1195" s="171" t="str">
        <f>Calculator!M1179</f>
        <v/>
      </c>
      <c r="R1195" s="340" t="str">
        <f t="shared" si="37"/>
        <v/>
      </c>
      <c r="S1195" s="380" t="str" cm="1">
        <f t="array" ref="S1195">_xlfn.IFS(Q1195="YES",IF(G1195&lt;=Calculator!AS1179*97%,"",IF(G1195&gt;=Calculator!AS1179*97%,ROUNDUP(Calculator!AS1179*97%,0),ROUNDUP(Calculator!AS1179*97%,0))),Q1195="NO","",Q1195="NA","",Q1195="","")</f>
        <v/>
      </c>
      <c r="T1195" s="381" cm="1">
        <f t="array" ref="T1195">IF(LEN(F1195)=0,2,IF(SUMPRODUCT(($F$19:$F$1518=F1195)*($C$19:$C$1518=C1195))&gt;1, 1, 0))</f>
        <v>2</v>
      </c>
      <c r="U1195" s="381">
        <f t="array" ref="U1195">IFERROR(1/SUMPRODUCT(($F$19:$F$1518=F1195)*($C$19:$C$1518=C1195)), IF(LEN(F1195)&gt;0, 1, ""))</f>
        <v>6.6755674232309744E-4</v>
      </c>
      <c r="V1195" s="382" t="str">
        <f>IF(H1195="","",VALUE(IFERROR(CHOOSE(MATCH(H1195,{0,1,2,3,4,5},0),2.5,3.5,4.5,5.5,6.5,7.5),"")))</f>
        <v/>
      </c>
      <c r="W1195" s="382" t="str">
        <f>IF(AND(I1195="YES",COUNTIFS(F$19:F1195,F1195,I$19:I1195,"YES")=1),1,"")</f>
        <v/>
      </c>
      <c r="Z1195" s="32"/>
    </row>
    <row r="1196" spans="1:26" x14ac:dyDescent="0.2">
      <c r="A1196" s="32" t="str">
        <f t="shared" si="36"/>
        <v xml:space="preserve"> UNIT </v>
      </c>
      <c r="B1196" s="130">
        <v>1178</v>
      </c>
      <c r="C1196" s="197"/>
      <c r="D1196" s="398"/>
      <c r="E1196" s="398"/>
      <c r="F1196" s="398"/>
      <c r="G1196" s="399"/>
      <c r="H1196" s="398"/>
      <c r="I1196" s="400"/>
      <c r="J1196" s="400"/>
      <c r="K1196" s="401"/>
      <c r="L1196" s="398"/>
      <c r="M1196" s="398"/>
      <c r="N1196" s="398"/>
      <c r="O1196" s="402"/>
      <c r="P1196" s="402"/>
      <c r="Q1196" s="171" t="str">
        <f>Calculator!M1180</f>
        <v/>
      </c>
      <c r="R1196" s="340" t="str">
        <f t="shared" si="37"/>
        <v/>
      </c>
      <c r="S1196" s="380" t="str" cm="1">
        <f t="array" ref="S1196">_xlfn.IFS(Q1196="YES",IF(G1196&lt;=Calculator!AS1180*97%,"",IF(G1196&gt;=Calculator!AS1180*97%,ROUNDUP(Calculator!AS1180*97%,0),ROUNDUP(Calculator!AS1180*97%,0))),Q1196="NO","",Q1196="NA","",Q1196="","")</f>
        <v/>
      </c>
      <c r="T1196" s="381" cm="1">
        <f t="array" ref="T1196">IF(LEN(F1196)=0,2,IF(SUMPRODUCT(($F$19:$F$1518=F1196)*($C$19:$C$1518=C1196))&gt;1, 1, 0))</f>
        <v>2</v>
      </c>
      <c r="U1196" s="381">
        <f t="array" ref="U1196">IFERROR(1/SUMPRODUCT(($F$19:$F$1518=F1196)*($C$19:$C$1518=C1196)), IF(LEN(F1196)&gt;0, 1, ""))</f>
        <v>6.6755674232309744E-4</v>
      </c>
      <c r="V1196" s="382" t="str">
        <f>IF(H1196="","",VALUE(IFERROR(CHOOSE(MATCH(H1196,{0,1,2,3,4,5},0),2.5,3.5,4.5,5.5,6.5,7.5),"")))</f>
        <v/>
      </c>
      <c r="W1196" s="382" t="str">
        <f>IF(AND(I1196="YES",COUNTIFS(F$19:F1196,F1196,I$19:I1196,"YES")=1),1,"")</f>
        <v/>
      </c>
      <c r="Z1196" s="32"/>
    </row>
    <row r="1197" spans="1:26" x14ac:dyDescent="0.2">
      <c r="A1197" s="32" t="str">
        <f t="shared" si="36"/>
        <v xml:space="preserve"> UNIT </v>
      </c>
      <c r="B1197" s="130">
        <v>1179</v>
      </c>
      <c r="C1197" s="197"/>
      <c r="D1197" s="398"/>
      <c r="E1197" s="398"/>
      <c r="F1197" s="398"/>
      <c r="G1197" s="399"/>
      <c r="H1197" s="398"/>
      <c r="I1197" s="400"/>
      <c r="J1197" s="400"/>
      <c r="K1197" s="401"/>
      <c r="L1197" s="398"/>
      <c r="M1197" s="398"/>
      <c r="N1197" s="398"/>
      <c r="O1197" s="402"/>
      <c r="P1197" s="402"/>
      <c r="Q1197" s="171" t="str">
        <f>Calculator!M1181</f>
        <v/>
      </c>
      <c r="R1197" s="340" t="str">
        <f t="shared" si="37"/>
        <v/>
      </c>
      <c r="S1197" s="380" t="str" cm="1">
        <f t="array" ref="S1197">_xlfn.IFS(Q1197="YES",IF(G1197&lt;=Calculator!AS1181*97%,"",IF(G1197&gt;=Calculator!AS1181*97%,ROUNDUP(Calculator!AS1181*97%,0),ROUNDUP(Calculator!AS1181*97%,0))),Q1197="NO","",Q1197="NA","",Q1197="","")</f>
        <v/>
      </c>
      <c r="T1197" s="381" cm="1">
        <f t="array" ref="T1197">IF(LEN(F1197)=0,2,IF(SUMPRODUCT(($F$19:$F$1518=F1197)*($C$19:$C$1518=C1197))&gt;1, 1, 0))</f>
        <v>2</v>
      </c>
      <c r="U1197" s="381">
        <f t="array" ref="U1197">IFERROR(1/SUMPRODUCT(($F$19:$F$1518=F1197)*($C$19:$C$1518=C1197)), IF(LEN(F1197)&gt;0, 1, ""))</f>
        <v>6.6755674232309744E-4</v>
      </c>
      <c r="V1197" s="382" t="str">
        <f>IF(H1197="","",VALUE(IFERROR(CHOOSE(MATCH(H1197,{0,1,2,3,4,5},0),2.5,3.5,4.5,5.5,6.5,7.5),"")))</f>
        <v/>
      </c>
      <c r="W1197" s="382" t="str">
        <f>IF(AND(I1197="YES",COUNTIFS(F$19:F1197,F1197,I$19:I1197,"YES")=1),1,"")</f>
        <v/>
      </c>
      <c r="Z1197" s="32"/>
    </row>
    <row r="1198" spans="1:26" x14ac:dyDescent="0.2">
      <c r="A1198" s="32" t="str">
        <f t="shared" si="36"/>
        <v xml:space="preserve"> UNIT </v>
      </c>
      <c r="B1198" s="130">
        <v>1180</v>
      </c>
      <c r="C1198" s="197"/>
      <c r="D1198" s="398"/>
      <c r="E1198" s="398"/>
      <c r="F1198" s="398"/>
      <c r="G1198" s="399"/>
      <c r="H1198" s="398"/>
      <c r="I1198" s="400"/>
      <c r="J1198" s="400"/>
      <c r="K1198" s="401"/>
      <c r="L1198" s="398"/>
      <c r="M1198" s="398"/>
      <c r="N1198" s="398"/>
      <c r="O1198" s="402"/>
      <c r="P1198" s="402"/>
      <c r="Q1198" s="171" t="str">
        <f>Calculator!M1182</f>
        <v/>
      </c>
      <c r="R1198" s="340" t="str">
        <f t="shared" si="37"/>
        <v/>
      </c>
      <c r="S1198" s="380" t="str" cm="1">
        <f t="array" ref="S1198">_xlfn.IFS(Q1198="YES",IF(G1198&lt;=Calculator!AS1182*97%,"",IF(G1198&gt;=Calculator!AS1182*97%,ROUNDUP(Calculator!AS1182*97%,0),ROUNDUP(Calculator!AS1182*97%,0))),Q1198="NO","",Q1198="NA","",Q1198="","")</f>
        <v/>
      </c>
      <c r="T1198" s="381" cm="1">
        <f t="array" ref="T1198">IF(LEN(F1198)=0,2,IF(SUMPRODUCT(($F$19:$F$1518=F1198)*($C$19:$C$1518=C1198))&gt;1, 1, 0))</f>
        <v>2</v>
      </c>
      <c r="U1198" s="381">
        <f t="array" ref="U1198">IFERROR(1/SUMPRODUCT(($F$19:$F$1518=F1198)*($C$19:$C$1518=C1198)), IF(LEN(F1198)&gt;0, 1, ""))</f>
        <v>6.6755674232309744E-4</v>
      </c>
      <c r="V1198" s="382" t="str">
        <f>IF(H1198="","",VALUE(IFERROR(CHOOSE(MATCH(H1198,{0,1,2,3,4,5},0),2.5,3.5,4.5,5.5,6.5,7.5),"")))</f>
        <v/>
      </c>
      <c r="W1198" s="382" t="str">
        <f>IF(AND(I1198="YES",COUNTIFS(F$19:F1198,F1198,I$19:I1198,"YES")=1),1,"")</f>
        <v/>
      </c>
      <c r="Z1198" s="32"/>
    </row>
    <row r="1199" spans="1:26" x14ac:dyDescent="0.2">
      <c r="A1199" s="32" t="str">
        <f t="shared" si="36"/>
        <v xml:space="preserve"> UNIT </v>
      </c>
      <c r="B1199" s="130">
        <v>1181</v>
      </c>
      <c r="C1199" s="197"/>
      <c r="D1199" s="398"/>
      <c r="E1199" s="398"/>
      <c r="F1199" s="398"/>
      <c r="G1199" s="399"/>
      <c r="H1199" s="398"/>
      <c r="I1199" s="400"/>
      <c r="J1199" s="400"/>
      <c r="K1199" s="401"/>
      <c r="L1199" s="398"/>
      <c r="M1199" s="398"/>
      <c r="N1199" s="398"/>
      <c r="O1199" s="402"/>
      <c r="P1199" s="402"/>
      <c r="Q1199" s="171" t="str">
        <f>Calculator!M1183</f>
        <v/>
      </c>
      <c r="R1199" s="340" t="str">
        <f t="shared" si="37"/>
        <v/>
      </c>
      <c r="S1199" s="380" t="str" cm="1">
        <f t="array" ref="S1199">_xlfn.IFS(Q1199="YES",IF(G1199&lt;=Calculator!AS1183*97%,"",IF(G1199&gt;=Calculator!AS1183*97%,ROUNDUP(Calculator!AS1183*97%,0),ROUNDUP(Calculator!AS1183*97%,0))),Q1199="NO","",Q1199="NA","",Q1199="","")</f>
        <v/>
      </c>
      <c r="T1199" s="381" cm="1">
        <f t="array" ref="T1199">IF(LEN(F1199)=0,2,IF(SUMPRODUCT(($F$19:$F$1518=F1199)*($C$19:$C$1518=C1199))&gt;1, 1, 0))</f>
        <v>2</v>
      </c>
      <c r="U1199" s="381">
        <f t="array" ref="U1199">IFERROR(1/SUMPRODUCT(($F$19:$F$1518=F1199)*($C$19:$C$1518=C1199)), IF(LEN(F1199)&gt;0, 1, ""))</f>
        <v>6.6755674232309744E-4</v>
      </c>
      <c r="V1199" s="382" t="str">
        <f>IF(H1199="","",VALUE(IFERROR(CHOOSE(MATCH(H1199,{0,1,2,3,4,5},0),2.5,3.5,4.5,5.5,6.5,7.5),"")))</f>
        <v/>
      </c>
      <c r="W1199" s="382" t="str">
        <f>IF(AND(I1199="YES",COUNTIFS(F$19:F1199,F1199,I$19:I1199,"YES")=1),1,"")</f>
        <v/>
      </c>
      <c r="Z1199" s="32"/>
    </row>
    <row r="1200" spans="1:26" x14ac:dyDescent="0.2">
      <c r="A1200" s="32" t="str">
        <f t="shared" si="36"/>
        <v xml:space="preserve"> UNIT </v>
      </c>
      <c r="B1200" s="130">
        <v>1182</v>
      </c>
      <c r="C1200" s="197"/>
      <c r="D1200" s="398"/>
      <c r="E1200" s="398"/>
      <c r="F1200" s="398"/>
      <c r="G1200" s="399"/>
      <c r="H1200" s="398"/>
      <c r="I1200" s="400"/>
      <c r="J1200" s="400"/>
      <c r="K1200" s="401"/>
      <c r="L1200" s="398"/>
      <c r="M1200" s="398"/>
      <c r="N1200" s="398"/>
      <c r="O1200" s="402"/>
      <c r="P1200" s="402"/>
      <c r="Q1200" s="171" t="str">
        <f>Calculator!M1184</f>
        <v/>
      </c>
      <c r="R1200" s="340" t="str">
        <f t="shared" si="37"/>
        <v/>
      </c>
      <c r="S1200" s="380" t="str" cm="1">
        <f t="array" ref="S1200">_xlfn.IFS(Q1200="YES",IF(G1200&lt;=Calculator!AS1184*97%,"",IF(G1200&gt;=Calculator!AS1184*97%,ROUNDUP(Calculator!AS1184*97%,0),ROUNDUP(Calculator!AS1184*97%,0))),Q1200="NO","",Q1200="NA","",Q1200="","")</f>
        <v/>
      </c>
      <c r="T1200" s="381" cm="1">
        <f t="array" ref="T1200">IF(LEN(F1200)=0,2,IF(SUMPRODUCT(($F$19:$F$1518=F1200)*($C$19:$C$1518=C1200))&gt;1, 1, 0))</f>
        <v>2</v>
      </c>
      <c r="U1200" s="381">
        <f t="array" ref="U1200">IFERROR(1/SUMPRODUCT(($F$19:$F$1518=F1200)*($C$19:$C$1518=C1200)), IF(LEN(F1200)&gt;0, 1, ""))</f>
        <v>6.6755674232309744E-4</v>
      </c>
      <c r="V1200" s="382" t="str">
        <f>IF(H1200="","",VALUE(IFERROR(CHOOSE(MATCH(H1200,{0,1,2,3,4,5},0),2.5,3.5,4.5,5.5,6.5,7.5),"")))</f>
        <v/>
      </c>
      <c r="W1200" s="382" t="str">
        <f>IF(AND(I1200="YES",COUNTIFS(F$19:F1200,F1200,I$19:I1200,"YES")=1),1,"")</f>
        <v/>
      </c>
      <c r="Z1200" s="32"/>
    </row>
    <row r="1201" spans="1:26" x14ac:dyDescent="0.2">
      <c r="A1201" s="32" t="str">
        <f t="shared" si="36"/>
        <v xml:space="preserve"> UNIT </v>
      </c>
      <c r="B1201" s="130">
        <v>1183</v>
      </c>
      <c r="C1201" s="197"/>
      <c r="D1201" s="398"/>
      <c r="E1201" s="398"/>
      <c r="F1201" s="398"/>
      <c r="G1201" s="399"/>
      <c r="H1201" s="398"/>
      <c r="I1201" s="400"/>
      <c r="J1201" s="400"/>
      <c r="K1201" s="401"/>
      <c r="L1201" s="398"/>
      <c r="M1201" s="398"/>
      <c r="N1201" s="398"/>
      <c r="O1201" s="402"/>
      <c r="P1201" s="402"/>
      <c r="Q1201" s="171" t="str">
        <f>Calculator!M1185</f>
        <v/>
      </c>
      <c r="R1201" s="340" t="str">
        <f t="shared" si="37"/>
        <v/>
      </c>
      <c r="S1201" s="380" t="str" cm="1">
        <f t="array" ref="S1201">_xlfn.IFS(Q1201="YES",IF(G1201&lt;=Calculator!AS1185*97%,"",IF(G1201&gt;=Calculator!AS1185*97%,ROUNDUP(Calculator!AS1185*97%,0),ROUNDUP(Calculator!AS1185*97%,0))),Q1201="NO","",Q1201="NA","",Q1201="","")</f>
        <v/>
      </c>
      <c r="T1201" s="381" cm="1">
        <f t="array" ref="T1201">IF(LEN(F1201)=0,2,IF(SUMPRODUCT(($F$19:$F$1518=F1201)*($C$19:$C$1518=C1201))&gt;1, 1, 0))</f>
        <v>2</v>
      </c>
      <c r="U1201" s="381">
        <f t="array" ref="U1201">IFERROR(1/SUMPRODUCT(($F$19:$F$1518=F1201)*($C$19:$C$1518=C1201)), IF(LEN(F1201)&gt;0, 1, ""))</f>
        <v>6.6755674232309744E-4</v>
      </c>
      <c r="V1201" s="382" t="str">
        <f>IF(H1201="","",VALUE(IFERROR(CHOOSE(MATCH(H1201,{0,1,2,3,4,5},0),2.5,3.5,4.5,5.5,6.5,7.5),"")))</f>
        <v/>
      </c>
      <c r="W1201" s="382" t="str">
        <f>IF(AND(I1201="YES",COUNTIFS(F$19:F1201,F1201,I$19:I1201,"YES")=1),1,"")</f>
        <v/>
      </c>
      <c r="Z1201" s="32"/>
    </row>
    <row r="1202" spans="1:26" x14ac:dyDescent="0.2">
      <c r="A1202" s="32" t="str">
        <f t="shared" si="36"/>
        <v xml:space="preserve"> UNIT </v>
      </c>
      <c r="B1202" s="130">
        <v>1184</v>
      </c>
      <c r="C1202" s="197"/>
      <c r="D1202" s="398"/>
      <c r="E1202" s="398"/>
      <c r="F1202" s="398"/>
      <c r="G1202" s="399"/>
      <c r="H1202" s="398"/>
      <c r="I1202" s="400"/>
      <c r="J1202" s="400"/>
      <c r="K1202" s="401"/>
      <c r="L1202" s="398"/>
      <c r="M1202" s="398"/>
      <c r="N1202" s="398"/>
      <c r="O1202" s="402"/>
      <c r="P1202" s="402"/>
      <c r="Q1202" s="171" t="str">
        <f>Calculator!M1186</f>
        <v/>
      </c>
      <c r="R1202" s="340" t="str">
        <f t="shared" si="37"/>
        <v/>
      </c>
      <c r="S1202" s="380" t="str" cm="1">
        <f t="array" ref="S1202">_xlfn.IFS(Q1202="YES",IF(G1202&lt;=Calculator!AS1186*97%,"",IF(G1202&gt;=Calculator!AS1186*97%,ROUNDUP(Calculator!AS1186*97%,0),ROUNDUP(Calculator!AS1186*97%,0))),Q1202="NO","",Q1202="NA","",Q1202="","")</f>
        <v/>
      </c>
      <c r="T1202" s="381" cm="1">
        <f t="array" ref="T1202">IF(LEN(F1202)=0,2,IF(SUMPRODUCT(($F$19:$F$1518=F1202)*($C$19:$C$1518=C1202))&gt;1, 1, 0))</f>
        <v>2</v>
      </c>
      <c r="U1202" s="381">
        <f t="array" ref="U1202">IFERROR(1/SUMPRODUCT(($F$19:$F$1518=F1202)*($C$19:$C$1518=C1202)), IF(LEN(F1202)&gt;0, 1, ""))</f>
        <v>6.6755674232309744E-4</v>
      </c>
      <c r="V1202" s="382" t="str">
        <f>IF(H1202="","",VALUE(IFERROR(CHOOSE(MATCH(H1202,{0,1,2,3,4,5},0),2.5,3.5,4.5,5.5,6.5,7.5),"")))</f>
        <v/>
      </c>
      <c r="W1202" s="382" t="str">
        <f>IF(AND(I1202="YES",COUNTIFS(F$19:F1202,F1202,I$19:I1202,"YES")=1),1,"")</f>
        <v/>
      </c>
      <c r="Z1202" s="32"/>
    </row>
    <row r="1203" spans="1:26" x14ac:dyDescent="0.2">
      <c r="A1203" s="32" t="str">
        <f t="shared" si="36"/>
        <v xml:space="preserve"> UNIT </v>
      </c>
      <c r="B1203" s="130">
        <v>1185</v>
      </c>
      <c r="C1203" s="197"/>
      <c r="D1203" s="398"/>
      <c r="E1203" s="398"/>
      <c r="F1203" s="398"/>
      <c r="G1203" s="399"/>
      <c r="H1203" s="398"/>
      <c r="I1203" s="400"/>
      <c r="J1203" s="400"/>
      <c r="K1203" s="401"/>
      <c r="L1203" s="398"/>
      <c r="M1203" s="398"/>
      <c r="N1203" s="398"/>
      <c r="O1203" s="402"/>
      <c r="P1203" s="402"/>
      <c r="Q1203" s="171" t="str">
        <f>Calculator!M1187</f>
        <v/>
      </c>
      <c r="R1203" s="340" t="str">
        <f t="shared" si="37"/>
        <v/>
      </c>
      <c r="S1203" s="380" t="str" cm="1">
        <f t="array" ref="S1203">_xlfn.IFS(Q1203="YES",IF(G1203&lt;=Calculator!AS1187*97%,"",IF(G1203&gt;=Calculator!AS1187*97%,ROUNDUP(Calculator!AS1187*97%,0),ROUNDUP(Calculator!AS1187*97%,0))),Q1203="NO","",Q1203="NA","",Q1203="","")</f>
        <v/>
      </c>
      <c r="T1203" s="381" cm="1">
        <f t="array" ref="T1203">IF(LEN(F1203)=0,2,IF(SUMPRODUCT(($F$19:$F$1518=F1203)*($C$19:$C$1518=C1203))&gt;1, 1, 0))</f>
        <v>2</v>
      </c>
      <c r="U1203" s="381">
        <f t="array" ref="U1203">IFERROR(1/SUMPRODUCT(($F$19:$F$1518=F1203)*($C$19:$C$1518=C1203)), IF(LEN(F1203)&gt;0, 1, ""))</f>
        <v>6.6755674232309744E-4</v>
      </c>
      <c r="V1203" s="382" t="str">
        <f>IF(H1203="","",VALUE(IFERROR(CHOOSE(MATCH(H1203,{0,1,2,3,4,5},0),2.5,3.5,4.5,5.5,6.5,7.5),"")))</f>
        <v/>
      </c>
      <c r="W1203" s="382" t="str">
        <f>IF(AND(I1203="YES",COUNTIFS(F$19:F1203,F1203,I$19:I1203,"YES")=1),1,"")</f>
        <v/>
      </c>
      <c r="Z1203" s="32"/>
    </row>
    <row r="1204" spans="1:26" x14ac:dyDescent="0.2">
      <c r="A1204" s="32" t="str">
        <f t="shared" si="36"/>
        <v xml:space="preserve"> UNIT </v>
      </c>
      <c r="B1204" s="130">
        <v>1186</v>
      </c>
      <c r="C1204" s="197"/>
      <c r="D1204" s="398"/>
      <c r="E1204" s="398"/>
      <c r="F1204" s="398"/>
      <c r="G1204" s="399"/>
      <c r="H1204" s="398"/>
      <c r="I1204" s="400"/>
      <c r="J1204" s="400"/>
      <c r="K1204" s="401"/>
      <c r="L1204" s="398"/>
      <c r="M1204" s="398"/>
      <c r="N1204" s="398"/>
      <c r="O1204" s="402"/>
      <c r="P1204" s="402"/>
      <c r="Q1204" s="171" t="str">
        <f>Calculator!M1188</f>
        <v/>
      </c>
      <c r="R1204" s="340" t="str">
        <f t="shared" si="37"/>
        <v/>
      </c>
      <c r="S1204" s="380" t="str" cm="1">
        <f t="array" ref="S1204">_xlfn.IFS(Q1204="YES",IF(G1204&lt;=Calculator!AS1188*97%,"",IF(G1204&gt;=Calculator!AS1188*97%,ROUNDUP(Calculator!AS1188*97%,0),ROUNDUP(Calculator!AS1188*97%,0))),Q1204="NO","",Q1204="NA","",Q1204="","")</f>
        <v/>
      </c>
      <c r="T1204" s="381" cm="1">
        <f t="array" ref="T1204">IF(LEN(F1204)=0,2,IF(SUMPRODUCT(($F$19:$F$1518=F1204)*($C$19:$C$1518=C1204))&gt;1, 1, 0))</f>
        <v>2</v>
      </c>
      <c r="U1204" s="381">
        <f t="array" ref="U1204">IFERROR(1/SUMPRODUCT(($F$19:$F$1518=F1204)*($C$19:$C$1518=C1204)), IF(LEN(F1204)&gt;0, 1, ""))</f>
        <v>6.6755674232309744E-4</v>
      </c>
      <c r="V1204" s="382" t="str">
        <f>IF(H1204="","",VALUE(IFERROR(CHOOSE(MATCH(H1204,{0,1,2,3,4,5},0),2.5,3.5,4.5,5.5,6.5,7.5),"")))</f>
        <v/>
      </c>
      <c r="W1204" s="382" t="str">
        <f>IF(AND(I1204="YES",COUNTIFS(F$19:F1204,F1204,I$19:I1204,"YES")=1),1,"")</f>
        <v/>
      </c>
      <c r="Z1204" s="32"/>
    </row>
    <row r="1205" spans="1:26" x14ac:dyDescent="0.2">
      <c r="A1205" s="32" t="str">
        <f t="shared" si="36"/>
        <v xml:space="preserve"> UNIT </v>
      </c>
      <c r="B1205" s="130">
        <v>1187</v>
      </c>
      <c r="C1205" s="197"/>
      <c r="D1205" s="398"/>
      <c r="E1205" s="398"/>
      <c r="F1205" s="398"/>
      <c r="G1205" s="399"/>
      <c r="H1205" s="398"/>
      <c r="I1205" s="400"/>
      <c r="J1205" s="400"/>
      <c r="K1205" s="401"/>
      <c r="L1205" s="398"/>
      <c r="M1205" s="398"/>
      <c r="N1205" s="398"/>
      <c r="O1205" s="402"/>
      <c r="P1205" s="402"/>
      <c r="Q1205" s="171" t="str">
        <f>Calculator!M1189</f>
        <v/>
      </c>
      <c r="R1205" s="340" t="str">
        <f t="shared" si="37"/>
        <v/>
      </c>
      <c r="S1205" s="380" t="str" cm="1">
        <f t="array" ref="S1205">_xlfn.IFS(Q1205="YES",IF(G1205&lt;=Calculator!AS1189*97%,"",IF(G1205&gt;=Calculator!AS1189*97%,ROUNDUP(Calculator!AS1189*97%,0),ROUNDUP(Calculator!AS1189*97%,0))),Q1205="NO","",Q1205="NA","",Q1205="","")</f>
        <v/>
      </c>
      <c r="T1205" s="381" cm="1">
        <f t="array" ref="T1205">IF(LEN(F1205)=0,2,IF(SUMPRODUCT(($F$19:$F$1518=F1205)*($C$19:$C$1518=C1205))&gt;1, 1, 0))</f>
        <v>2</v>
      </c>
      <c r="U1205" s="381">
        <f t="array" ref="U1205">IFERROR(1/SUMPRODUCT(($F$19:$F$1518=F1205)*($C$19:$C$1518=C1205)), IF(LEN(F1205)&gt;0, 1, ""))</f>
        <v>6.6755674232309744E-4</v>
      </c>
      <c r="V1205" s="382" t="str">
        <f>IF(H1205="","",VALUE(IFERROR(CHOOSE(MATCH(H1205,{0,1,2,3,4,5},0),2.5,3.5,4.5,5.5,6.5,7.5),"")))</f>
        <v/>
      </c>
      <c r="W1205" s="382" t="str">
        <f>IF(AND(I1205="YES",COUNTIFS(F$19:F1205,F1205,I$19:I1205,"YES")=1),1,"")</f>
        <v/>
      </c>
      <c r="Z1205" s="32"/>
    </row>
    <row r="1206" spans="1:26" x14ac:dyDescent="0.2">
      <c r="A1206" s="32" t="str">
        <f t="shared" si="36"/>
        <v xml:space="preserve"> UNIT </v>
      </c>
      <c r="B1206" s="130">
        <v>1188</v>
      </c>
      <c r="C1206" s="197"/>
      <c r="D1206" s="398"/>
      <c r="E1206" s="398"/>
      <c r="F1206" s="398"/>
      <c r="G1206" s="399"/>
      <c r="H1206" s="398"/>
      <c r="I1206" s="400"/>
      <c r="J1206" s="400"/>
      <c r="K1206" s="401"/>
      <c r="L1206" s="398"/>
      <c r="M1206" s="398"/>
      <c r="N1206" s="398"/>
      <c r="O1206" s="402"/>
      <c r="P1206" s="402"/>
      <c r="Q1206" s="171" t="str">
        <f>Calculator!M1190</f>
        <v/>
      </c>
      <c r="R1206" s="340" t="str">
        <f t="shared" si="37"/>
        <v/>
      </c>
      <c r="S1206" s="380" t="str" cm="1">
        <f t="array" ref="S1206">_xlfn.IFS(Q1206="YES",IF(G1206&lt;=Calculator!AS1190*97%,"",IF(G1206&gt;=Calculator!AS1190*97%,ROUNDUP(Calculator!AS1190*97%,0),ROUNDUP(Calculator!AS1190*97%,0))),Q1206="NO","",Q1206="NA","",Q1206="","")</f>
        <v/>
      </c>
      <c r="T1206" s="381" cm="1">
        <f t="array" ref="T1206">IF(LEN(F1206)=0,2,IF(SUMPRODUCT(($F$19:$F$1518=F1206)*($C$19:$C$1518=C1206))&gt;1, 1, 0))</f>
        <v>2</v>
      </c>
      <c r="U1206" s="381">
        <f t="array" ref="U1206">IFERROR(1/SUMPRODUCT(($F$19:$F$1518=F1206)*($C$19:$C$1518=C1206)), IF(LEN(F1206)&gt;0, 1, ""))</f>
        <v>6.6755674232309744E-4</v>
      </c>
      <c r="V1206" s="382" t="str">
        <f>IF(H1206="","",VALUE(IFERROR(CHOOSE(MATCH(H1206,{0,1,2,3,4,5},0),2.5,3.5,4.5,5.5,6.5,7.5),"")))</f>
        <v/>
      </c>
      <c r="W1206" s="382" t="str">
        <f>IF(AND(I1206="YES",COUNTIFS(F$19:F1206,F1206,I$19:I1206,"YES")=1),1,"")</f>
        <v/>
      </c>
      <c r="Z1206" s="32"/>
    </row>
    <row r="1207" spans="1:26" x14ac:dyDescent="0.2">
      <c r="A1207" s="32" t="str">
        <f t="shared" si="36"/>
        <v xml:space="preserve"> UNIT </v>
      </c>
      <c r="B1207" s="130">
        <v>1189</v>
      </c>
      <c r="C1207" s="197"/>
      <c r="D1207" s="398"/>
      <c r="E1207" s="398"/>
      <c r="F1207" s="398"/>
      <c r="G1207" s="399"/>
      <c r="H1207" s="398"/>
      <c r="I1207" s="400"/>
      <c r="J1207" s="400"/>
      <c r="K1207" s="401"/>
      <c r="L1207" s="398"/>
      <c r="M1207" s="398"/>
      <c r="N1207" s="398"/>
      <c r="O1207" s="402"/>
      <c r="P1207" s="402"/>
      <c r="Q1207" s="171" t="str">
        <f>Calculator!M1191</f>
        <v/>
      </c>
      <c r="R1207" s="340" t="str">
        <f t="shared" si="37"/>
        <v/>
      </c>
      <c r="S1207" s="380" t="str" cm="1">
        <f t="array" ref="S1207">_xlfn.IFS(Q1207="YES",IF(G1207&lt;=Calculator!AS1191*97%,"",IF(G1207&gt;=Calculator!AS1191*97%,ROUNDUP(Calculator!AS1191*97%,0),ROUNDUP(Calculator!AS1191*97%,0))),Q1207="NO","",Q1207="NA","",Q1207="","")</f>
        <v/>
      </c>
      <c r="T1207" s="381" cm="1">
        <f t="array" ref="T1207">IF(LEN(F1207)=0,2,IF(SUMPRODUCT(($F$19:$F$1518=F1207)*($C$19:$C$1518=C1207))&gt;1, 1, 0))</f>
        <v>2</v>
      </c>
      <c r="U1207" s="381">
        <f t="array" ref="U1207">IFERROR(1/SUMPRODUCT(($F$19:$F$1518=F1207)*($C$19:$C$1518=C1207)), IF(LEN(F1207)&gt;0, 1, ""))</f>
        <v>6.6755674232309744E-4</v>
      </c>
      <c r="V1207" s="382" t="str">
        <f>IF(H1207="","",VALUE(IFERROR(CHOOSE(MATCH(H1207,{0,1,2,3,4,5},0),2.5,3.5,4.5,5.5,6.5,7.5),"")))</f>
        <v/>
      </c>
      <c r="W1207" s="382" t="str">
        <f>IF(AND(I1207="YES",COUNTIFS(F$19:F1207,F1207,I$19:I1207,"YES")=1),1,"")</f>
        <v/>
      </c>
      <c r="Z1207" s="32"/>
    </row>
    <row r="1208" spans="1:26" x14ac:dyDescent="0.2">
      <c r="A1208" s="32" t="str">
        <f t="shared" si="36"/>
        <v xml:space="preserve"> UNIT </v>
      </c>
      <c r="B1208" s="130">
        <v>1190</v>
      </c>
      <c r="C1208" s="197"/>
      <c r="D1208" s="398"/>
      <c r="E1208" s="398"/>
      <c r="F1208" s="398"/>
      <c r="G1208" s="399"/>
      <c r="H1208" s="398"/>
      <c r="I1208" s="400"/>
      <c r="J1208" s="400"/>
      <c r="K1208" s="401"/>
      <c r="L1208" s="398"/>
      <c r="M1208" s="398"/>
      <c r="N1208" s="398"/>
      <c r="O1208" s="402"/>
      <c r="P1208" s="402"/>
      <c r="Q1208" s="171" t="str">
        <f>Calculator!M1192</f>
        <v/>
      </c>
      <c r="R1208" s="340" t="str">
        <f t="shared" si="37"/>
        <v/>
      </c>
      <c r="S1208" s="380" t="str" cm="1">
        <f t="array" ref="S1208">_xlfn.IFS(Q1208="YES",IF(G1208&lt;=Calculator!AS1192*97%,"",IF(G1208&gt;=Calculator!AS1192*97%,ROUNDUP(Calculator!AS1192*97%,0),ROUNDUP(Calculator!AS1192*97%,0))),Q1208="NO","",Q1208="NA","",Q1208="","")</f>
        <v/>
      </c>
      <c r="T1208" s="381" cm="1">
        <f t="array" ref="T1208">IF(LEN(F1208)=0,2,IF(SUMPRODUCT(($F$19:$F$1518=F1208)*($C$19:$C$1518=C1208))&gt;1, 1, 0))</f>
        <v>2</v>
      </c>
      <c r="U1208" s="381">
        <f t="array" ref="U1208">IFERROR(1/SUMPRODUCT(($F$19:$F$1518=F1208)*($C$19:$C$1518=C1208)), IF(LEN(F1208)&gt;0, 1, ""))</f>
        <v>6.6755674232309744E-4</v>
      </c>
      <c r="V1208" s="382" t="str">
        <f>IF(H1208="","",VALUE(IFERROR(CHOOSE(MATCH(H1208,{0,1,2,3,4,5},0),2.5,3.5,4.5,5.5,6.5,7.5),"")))</f>
        <v/>
      </c>
      <c r="W1208" s="382" t="str">
        <f>IF(AND(I1208="YES",COUNTIFS(F$19:F1208,F1208,I$19:I1208,"YES")=1),1,"")</f>
        <v/>
      </c>
      <c r="Z1208" s="32"/>
    </row>
    <row r="1209" spans="1:26" x14ac:dyDescent="0.2">
      <c r="A1209" s="32" t="str">
        <f t="shared" si="36"/>
        <v xml:space="preserve"> UNIT </v>
      </c>
      <c r="B1209" s="130">
        <v>1191</v>
      </c>
      <c r="C1209" s="197"/>
      <c r="D1209" s="398"/>
      <c r="E1209" s="398"/>
      <c r="F1209" s="398"/>
      <c r="G1209" s="399"/>
      <c r="H1209" s="398"/>
      <c r="I1209" s="400"/>
      <c r="J1209" s="400"/>
      <c r="K1209" s="401"/>
      <c r="L1209" s="398"/>
      <c r="M1209" s="398"/>
      <c r="N1209" s="398"/>
      <c r="O1209" s="402"/>
      <c r="P1209" s="402"/>
      <c r="Q1209" s="171" t="str">
        <f>Calculator!M1193</f>
        <v/>
      </c>
      <c r="R1209" s="340" t="str">
        <f t="shared" si="37"/>
        <v/>
      </c>
      <c r="S1209" s="380" t="str" cm="1">
        <f t="array" ref="S1209">_xlfn.IFS(Q1209="YES",IF(G1209&lt;=Calculator!AS1193*97%,"",IF(G1209&gt;=Calculator!AS1193*97%,ROUNDUP(Calculator!AS1193*97%,0),ROUNDUP(Calculator!AS1193*97%,0))),Q1209="NO","",Q1209="NA","",Q1209="","")</f>
        <v/>
      </c>
      <c r="T1209" s="381" cm="1">
        <f t="array" ref="T1209">IF(LEN(F1209)=0,2,IF(SUMPRODUCT(($F$19:$F$1518=F1209)*($C$19:$C$1518=C1209))&gt;1, 1, 0))</f>
        <v>2</v>
      </c>
      <c r="U1209" s="381">
        <f t="array" ref="U1209">IFERROR(1/SUMPRODUCT(($F$19:$F$1518=F1209)*($C$19:$C$1518=C1209)), IF(LEN(F1209)&gt;0, 1, ""))</f>
        <v>6.6755674232309744E-4</v>
      </c>
      <c r="V1209" s="382" t="str">
        <f>IF(H1209="","",VALUE(IFERROR(CHOOSE(MATCH(H1209,{0,1,2,3,4,5},0),2.5,3.5,4.5,5.5,6.5,7.5),"")))</f>
        <v/>
      </c>
      <c r="W1209" s="382" t="str">
        <f>IF(AND(I1209="YES",COUNTIFS(F$19:F1209,F1209,I$19:I1209,"YES")=1),1,"")</f>
        <v/>
      </c>
      <c r="Z1209" s="32"/>
    </row>
    <row r="1210" spans="1:26" x14ac:dyDescent="0.2">
      <c r="A1210" s="32" t="str">
        <f t="shared" si="36"/>
        <v xml:space="preserve"> UNIT </v>
      </c>
      <c r="B1210" s="130">
        <v>1192</v>
      </c>
      <c r="C1210" s="197"/>
      <c r="D1210" s="398"/>
      <c r="E1210" s="398"/>
      <c r="F1210" s="398"/>
      <c r="G1210" s="399"/>
      <c r="H1210" s="398"/>
      <c r="I1210" s="400"/>
      <c r="J1210" s="400"/>
      <c r="K1210" s="401"/>
      <c r="L1210" s="398"/>
      <c r="M1210" s="398"/>
      <c r="N1210" s="398"/>
      <c r="O1210" s="402"/>
      <c r="P1210" s="402"/>
      <c r="Q1210" s="171" t="str">
        <f>Calculator!M1194</f>
        <v/>
      </c>
      <c r="R1210" s="340" t="str">
        <f t="shared" si="37"/>
        <v/>
      </c>
      <c r="S1210" s="380" t="str" cm="1">
        <f t="array" ref="S1210">_xlfn.IFS(Q1210="YES",IF(G1210&lt;=Calculator!AS1194*97%,"",IF(G1210&gt;=Calculator!AS1194*97%,ROUNDUP(Calculator!AS1194*97%,0),ROUNDUP(Calculator!AS1194*97%,0))),Q1210="NO","",Q1210="NA","",Q1210="","")</f>
        <v/>
      </c>
      <c r="T1210" s="381" cm="1">
        <f t="array" ref="T1210">IF(LEN(F1210)=0,2,IF(SUMPRODUCT(($F$19:$F$1518=F1210)*($C$19:$C$1518=C1210))&gt;1, 1, 0))</f>
        <v>2</v>
      </c>
      <c r="U1210" s="381">
        <f t="array" ref="U1210">IFERROR(1/SUMPRODUCT(($F$19:$F$1518=F1210)*($C$19:$C$1518=C1210)), IF(LEN(F1210)&gt;0, 1, ""))</f>
        <v>6.6755674232309744E-4</v>
      </c>
      <c r="V1210" s="382" t="str">
        <f>IF(H1210="","",VALUE(IFERROR(CHOOSE(MATCH(H1210,{0,1,2,3,4,5},0),2.5,3.5,4.5,5.5,6.5,7.5),"")))</f>
        <v/>
      </c>
      <c r="W1210" s="382" t="str">
        <f>IF(AND(I1210="YES",COUNTIFS(F$19:F1210,F1210,I$19:I1210,"YES")=1),1,"")</f>
        <v/>
      </c>
      <c r="Z1210" s="32"/>
    </row>
    <row r="1211" spans="1:26" x14ac:dyDescent="0.2">
      <c r="A1211" s="32" t="str">
        <f t="shared" si="36"/>
        <v xml:space="preserve"> UNIT </v>
      </c>
      <c r="B1211" s="130">
        <v>1193</v>
      </c>
      <c r="C1211" s="197"/>
      <c r="D1211" s="398"/>
      <c r="E1211" s="398"/>
      <c r="F1211" s="398"/>
      <c r="G1211" s="399"/>
      <c r="H1211" s="398"/>
      <c r="I1211" s="400"/>
      <c r="J1211" s="400"/>
      <c r="K1211" s="401"/>
      <c r="L1211" s="398"/>
      <c r="M1211" s="398"/>
      <c r="N1211" s="398"/>
      <c r="O1211" s="402"/>
      <c r="P1211" s="402"/>
      <c r="Q1211" s="171" t="str">
        <f>Calculator!M1195</f>
        <v/>
      </c>
      <c r="R1211" s="340" t="str">
        <f t="shared" si="37"/>
        <v/>
      </c>
      <c r="S1211" s="380" t="str" cm="1">
        <f t="array" ref="S1211">_xlfn.IFS(Q1211="YES",IF(G1211&lt;=Calculator!AS1195*97%,"",IF(G1211&gt;=Calculator!AS1195*97%,ROUNDUP(Calculator!AS1195*97%,0),ROUNDUP(Calculator!AS1195*97%,0))),Q1211="NO","",Q1211="NA","",Q1211="","")</f>
        <v/>
      </c>
      <c r="T1211" s="381" cm="1">
        <f t="array" ref="T1211">IF(LEN(F1211)=0,2,IF(SUMPRODUCT(($F$19:$F$1518=F1211)*($C$19:$C$1518=C1211))&gt;1, 1, 0))</f>
        <v>2</v>
      </c>
      <c r="U1211" s="381">
        <f t="array" ref="U1211">IFERROR(1/SUMPRODUCT(($F$19:$F$1518=F1211)*($C$19:$C$1518=C1211)), IF(LEN(F1211)&gt;0, 1, ""))</f>
        <v>6.6755674232309744E-4</v>
      </c>
      <c r="V1211" s="382" t="str">
        <f>IF(H1211="","",VALUE(IFERROR(CHOOSE(MATCH(H1211,{0,1,2,3,4,5},0),2.5,3.5,4.5,5.5,6.5,7.5),"")))</f>
        <v/>
      </c>
      <c r="W1211" s="382" t="str">
        <f>IF(AND(I1211="YES",COUNTIFS(F$19:F1211,F1211,I$19:I1211,"YES")=1),1,"")</f>
        <v/>
      </c>
      <c r="Z1211" s="32"/>
    </row>
    <row r="1212" spans="1:26" x14ac:dyDescent="0.2">
      <c r="A1212" s="32" t="str">
        <f t="shared" si="36"/>
        <v xml:space="preserve"> UNIT </v>
      </c>
      <c r="B1212" s="130">
        <v>1194</v>
      </c>
      <c r="C1212" s="197"/>
      <c r="D1212" s="398"/>
      <c r="E1212" s="398"/>
      <c r="F1212" s="398"/>
      <c r="G1212" s="399"/>
      <c r="H1212" s="398"/>
      <c r="I1212" s="400"/>
      <c r="J1212" s="400"/>
      <c r="K1212" s="401"/>
      <c r="L1212" s="398"/>
      <c r="M1212" s="398"/>
      <c r="N1212" s="398"/>
      <c r="O1212" s="402"/>
      <c r="P1212" s="402"/>
      <c r="Q1212" s="171" t="str">
        <f>Calculator!M1196</f>
        <v/>
      </c>
      <c r="R1212" s="340" t="str">
        <f t="shared" si="37"/>
        <v/>
      </c>
      <c r="S1212" s="380" t="str" cm="1">
        <f t="array" ref="S1212">_xlfn.IFS(Q1212="YES",IF(G1212&lt;=Calculator!AS1196*97%,"",IF(G1212&gt;=Calculator!AS1196*97%,ROUNDUP(Calculator!AS1196*97%,0),ROUNDUP(Calculator!AS1196*97%,0))),Q1212="NO","",Q1212="NA","",Q1212="","")</f>
        <v/>
      </c>
      <c r="T1212" s="381" cm="1">
        <f t="array" ref="T1212">IF(LEN(F1212)=0,2,IF(SUMPRODUCT(($F$19:$F$1518=F1212)*($C$19:$C$1518=C1212))&gt;1, 1, 0))</f>
        <v>2</v>
      </c>
      <c r="U1212" s="381">
        <f t="array" ref="U1212">IFERROR(1/SUMPRODUCT(($F$19:$F$1518=F1212)*($C$19:$C$1518=C1212)), IF(LEN(F1212)&gt;0, 1, ""))</f>
        <v>6.6755674232309744E-4</v>
      </c>
      <c r="V1212" s="382" t="str">
        <f>IF(H1212="","",VALUE(IFERROR(CHOOSE(MATCH(H1212,{0,1,2,3,4,5},0),2.5,3.5,4.5,5.5,6.5,7.5),"")))</f>
        <v/>
      </c>
      <c r="W1212" s="382" t="str">
        <f>IF(AND(I1212="YES",COUNTIFS(F$19:F1212,F1212,I$19:I1212,"YES")=1),1,"")</f>
        <v/>
      </c>
      <c r="Z1212" s="32"/>
    </row>
    <row r="1213" spans="1:26" x14ac:dyDescent="0.2">
      <c r="A1213" s="32" t="str">
        <f t="shared" si="36"/>
        <v xml:space="preserve"> UNIT </v>
      </c>
      <c r="B1213" s="130">
        <v>1195</v>
      </c>
      <c r="C1213" s="197"/>
      <c r="D1213" s="398"/>
      <c r="E1213" s="398"/>
      <c r="F1213" s="398"/>
      <c r="G1213" s="399"/>
      <c r="H1213" s="398"/>
      <c r="I1213" s="400"/>
      <c r="J1213" s="400"/>
      <c r="K1213" s="401"/>
      <c r="L1213" s="398"/>
      <c r="M1213" s="398"/>
      <c r="N1213" s="398"/>
      <c r="O1213" s="402"/>
      <c r="P1213" s="402"/>
      <c r="Q1213" s="171" t="str">
        <f>Calculator!M1197</f>
        <v/>
      </c>
      <c r="R1213" s="340" t="str">
        <f t="shared" si="37"/>
        <v/>
      </c>
      <c r="S1213" s="380" t="str" cm="1">
        <f t="array" ref="S1213">_xlfn.IFS(Q1213="YES",IF(G1213&lt;=Calculator!AS1197*97%,"",IF(G1213&gt;=Calculator!AS1197*97%,ROUNDUP(Calculator!AS1197*97%,0),ROUNDUP(Calculator!AS1197*97%,0))),Q1213="NO","",Q1213="NA","",Q1213="","")</f>
        <v/>
      </c>
      <c r="T1213" s="381" cm="1">
        <f t="array" ref="T1213">IF(LEN(F1213)=0,2,IF(SUMPRODUCT(($F$19:$F$1518=F1213)*($C$19:$C$1518=C1213))&gt;1, 1, 0))</f>
        <v>2</v>
      </c>
      <c r="U1213" s="381">
        <f t="array" ref="U1213">IFERROR(1/SUMPRODUCT(($F$19:$F$1518=F1213)*($C$19:$C$1518=C1213)), IF(LEN(F1213)&gt;0, 1, ""))</f>
        <v>6.6755674232309744E-4</v>
      </c>
      <c r="V1213" s="382" t="str">
        <f>IF(H1213="","",VALUE(IFERROR(CHOOSE(MATCH(H1213,{0,1,2,3,4,5},0),2.5,3.5,4.5,5.5,6.5,7.5),"")))</f>
        <v/>
      </c>
      <c r="W1213" s="382" t="str">
        <f>IF(AND(I1213="YES",COUNTIFS(F$19:F1213,F1213,I$19:I1213,"YES")=1),1,"")</f>
        <v/>
      </c>
      <c r="Z1213" s="32"/>
    </row>
    <row r="1214" spans="1:26" x14ac:dyDescent="0.2">
      <c r="A1214" s="32" t="str">
        <f t="shared" si="36"/>
        <v xml:space="preserve"> UNIT </v>
      </c>
      <c r="B1214" s="130">
        <v>1196</v>
      </c>
      <c r="C1214" s="197"/>
      <c r="D1214" s="398"/>
      <c r="E1214" s="398"/>
      <c r="F1214" s="398"/>
      <c r="G1214" s="399"/>
      <c r="H1214" s="398"/>
      <c r="I1214" s="400"/>
      <c r="J1214" s="400"/>
      <c r="K1214" s="401"/>
      <c r="L1214" s="398"/>
      <c r="M1214" s="398"/>
      <c r="N1214" s="398"/>
      <c r="O1214" s="402"/>
      <c r="P1214" s="402"/>
      <c r="Q1214" s="171" t="str">
        <f>Calculator!M1198</f>
        <v/>
      </c>
      <c r="R1214" s="340" t="str">
        <f t="shared" si="37"/>
        <v/>
      </c>
      <c r="S1214" s="380" t="str" cm="1">
        <f t="array" ref="S1214">_xlfn.IFS(Q1214="YES",IF(G1214&lt;=Calculator!AS1198*97%,"",IF(G1214&gt;=Calculator!AS1198*97%,ROUNDUP(Calculator!AS1198*97%,0),ROUNDUP(Calculator!AS1198*97%,0))),Q1214="NO","",Q1214="NA","",Q1214="","")</f>
        <v/>
      </c>
      <c r="T1214" s="381" cm="1">
        <f t="array" ref="T1214">IF(LEN(F1214)=0,2,IF(SUMPRODUCT(($F$19:$F$1518=F1214)*($C$19:$C$1518=C1214))&gt;1, 1, 0))</f>
        <v>2</v>
      </c>
      <c r="U1214" s="381">
        <f t="array" ref="U1214">IFERROR(1/SUMPRODUCT(($F$19:$F$1518=F1214)*($C$19:$C$1518=C1214)), IF(LEN(F1214)&gt;0, 1, ""))</f>
        <v>6.6755674232309744E-4</v>
      </c>
      <c r="V1214" s="382" t="str">
        <f>IF(H1214="","",VALUE(IFERROR(CHOOSE(MATCH(H1214,{0,1,2,3,4,5},0),2.5,3.5,4.5,5.5,6.5,7.5),"")))</f>
        <v/>
      </c>
      <c r="W1214" s="382" t="str">
        <f>IF(AND(I1214="YES",COUNTIFS(F$19:F1214,F1214,I$19:I1214,"YES")=1),1,"")</f>
        <v/>
      </c>
      <c r="Z1214" s="32"/>
    </row>
    <row r="1215" spans="1:26" x14ac:dyDescent="0.2">
      <c r="A1215" s="32" t="str">
        <f t="shared" si="36"/>
        <v xml:space="preserve"> UNIT </v>
      </c>
      <c r="B1215" s="130">
        <v>1197</v>
      </c>
      <c r="C1215" s="197"/>
      <c r="D1215" s="398"/>
      <c r="E1215" s="398"/>
      <c r="F1215" s="398"/>
      <c r="G1215" s="399"/>
      <c r="H1215" s="398"/>
      <c r="I1215" s="400"/>
      <c r="J1215" s="400"/>
      <c r="K1215" s="401"/>
      <c r="L1215" s="398"/>
      <c r="M1215" s="398"/>
      <c r="N1215" s="398"/>
      <c r="O1215" s="402"/>
      <c r="P1215" s="402"/>
      <c r="Q1215" s="171" t="str">
        <f>Calculator!M1199</f>
        <v/>
      </c>
      <c r="R1215" s="340" t="str">
        <f t="shared" si="37"/>
        <v/>
      </c>
      <c r="S1215" s="380" t="str" cm="1">
        <f t="array" ref="S1215">_xlfn.IFS(Q1215="YES",IF(G1215&lt;=Calculator!AS1199*97%,"",IF(G1215&gt;=Calculator!AS1199*97%,ROUNDUP(Calculator!AS1199*97%,0),ROUNDUP(Calculator!AS1199*97%,0))),Q1215="NO","",Q1215="NA","",Q1215="","")</f>
        <v/>
      </c>
      <c r="T1215" s="381" cm="1">
        <f t="array" ref="T1215">IF(LEN(F1215)=0,2,IF(SUMPRODUCT(($F$19:$F$1518=F1215)*($C$19:$C$1518=C1215))&gt;1, 1, 0))</f>
        <v>2</v>
      </c>
      <c r="U1215" s="381">
        <f t="array" ref="U1215">IFERROR(1/SUMPRODUCT(($F$19:$F$1518=F1215)*($C$19:$C$1518=C1215)), IF(LEN(F1215)&gt;0, 1, ""))</f>
        <v>6.6755674232309744E-4</v>
      </c>
      <c r="V1215" s="382" t="str">
        <f>IF(H1215="","",VALUE(IFERROR(CHOOSE(MATCH(H1215,{0,1,2,3,4,5},0),2.5,3.5,4.5,5.5,6.5,7.5),"")))</f>
        <v/>
      </c>
      <c r="W1215" s="382" t="str">
        <f>IF(AND(I1215="YES",COUNTIFS(F$19:F1215,F1215,I$19:I1215,"YES")=1),1,"")</f>
        <v/>
      </c>
      <c r="Z1215" s="32"/>
    </row>
    <row r="1216" spans="1:26" x14ac:dyDescent="0.2">
      <c r="A1216" s="32" t="str">
        <f t="shared" si="36"/>
        <v xml:space="preserve"> UNIT </v>
      </c>
      <c r="B1216" s="130">
        <v>1198</v>
      </c>
      <c r="C1216" s="197"/>
      <c r="D1216" s="398"/>
      <c r="E1216" s="398"/>
      <c r="F1216" s="398"/>
      <c r="G1216" s="399"/>
      <c r="H1216" s="398"/>
      <c r="I1216" s="400"/>
      <c r="J1216" s="400"/>
      <c r="K1216" s="401"/>
      <c r="L1216" s="398"/>
      <c r="M1216" s="398"/>
      <c r="N1216" s="398"/>
      <c r="O1216" s="402"/>
      <c r="P1216" s="402"/>
      <c r="Q1216" s="171" t="str">
        <f>Calculator!M1200</f>
        <v/>
      </c>
      <c r="R1216" s="340" t="str">
        <f t="shared" si="37"/>
        <v/>
      </c>
      <c r="S1216" s="380" t="str" cm="1">
        <f t="array" ref="S1216">_xlfn.IFS(Q1216="YES",IF(G1216&lt;=Calculator!AS1200*97%,"",IF(G1216&gt;=Calculator!AS1200*97%,ROUNDUP(Calculator!AS1200*97%,0),ROUNDUP(Calculator!AS1200*97%,0))),Q1216="NO","",Q1216="NA","",Q1216="","")</f>
        <v/>
      </c>
      <c r="T1216" s="381" cm="1">
        <f t="array" ref="T1216">IF(LEN(F1216)=0,2,IF(SUMPRODUCT(($F$19:$F$1518=F1216)*($C$19:$C$1518=C1216))&gt;1, 1, 0))</f>
        <v>2</v>
      </c>
      <c r="U1216" s="381">
        <f t="array" ref="U1216">IFERROR(1/SUMPRODUCT(($F$19:$F$1518=F1216)*($C$19:$C$1518=C1216)), IF(LEN(F1216)&gt;0, 1, ""))</f>
        <v>6.6755674232309744E-4</v>
      </c>
      <c r="V1216" s="382" t="str">
        <f>IF(H1216="","",VALUE(IFERROR(CHOOSE(MATCH(H1216,{0,1,2,3,4,5},0),2.5,3.5,4.5,5.5,6.5,7.5),"")))</f>
        <v/>
      </c>
      <c r="W1216" s="382" t="str">
        <f>IF(AND(I1216="YES",COUNTIFS(F$19:F1216,F1216,I$19:I1216,"YES")=1),1,"")</f>
        <v/>
      </c>
      <c r="Z1216" s="32"/>
    </row>
    <row r="1217" spans="1:26" x14ac:dyDescent="0.2">
      <c r="A1217" s="32" t="str">
        <f t="shared" si="36"/>
        <v xml:space="preserve"> UNIT </v>
      </c>
      <c r="B1217" s="130">
        <v>1199</v>
      </c>
      <c r="C1217" s="197"/>
      <c r="D1217" s="398"/>
      <c r="E1217" s="398"/>
      <c r="F1217" s="398"/>
      <c r="G1217" s="399"/>
      <c r="H1217" s="398"/>
      <c r="I1217" s="400"/>
      <c r="J1217" s="400"/>
      <c r="K1217" s="401"/>
      <c r="L1217" s="398"/>
      <c r="M1217" s="398"/>
      <c r="N1217" s="398"/>
      <c r="O1217" s="402"/>
      <c r="P1217" s="402"/>
      <c r="Q1217" s="171" t="str">
        <f>Calculator!M1201</f>
        <v/>
      </c>
      <c r="R1217" s="340" t="str">
        <f t="shared" si="37"/>
        <v/>
      </c>
      <c r="S1217" s="380" t="str" cm="1">
        <f t="array" ref="S1217">_xlfn.IFS(Q1217="YES",IF(G1217&lt;=Calculator!AS1201*97%,"",IF(G1217&gt;=Calculator!AS1201*97%,ROUNDUP(Calculator!AS1201*97%,0),ROUNDUP(Calculator!AS1201*97%,0))),Q1217="NO","",Q1217="NA","",Q1217="","")</f>
        <v/>
      </c>
      <c r="T1217" s="381" cm="1">
        <f t="array" ref="T1217">IF(LEN(F1217)=0,2,IF(SUMPRODUCT(($F$19:$F$1518=F1217)*($C$19:$C$1518=C1217))&gt;1, 1, 0))</f>
        <v>2</v>
      </c>
      <c r="U1217" s="381">
        <f t="array" ref="U1217">IFERROR(1/SUMPRODUCT(($F$19:$F$1518=F1217)*($C$19:$C$1518=C1217)), IF(LEN(F1217)&gt;0, 1, ""))</f>
        <v>6.6755674232309744E-4</v>
      </c>
      <c r="V1217" s="382" t="str">
        <f>IF(H1217="","",VALUE(IFERROR(CHOOSE(MATCH(H1217,{0,1,2,3,4,5},0),2.5,3.5,4.5,5.5,6.5,7.5),"")))</f>
        <v/>
      </c>
      <c r="W1217" s="382" t="str">
        <f>IF(AND(I1217="YES",COUNTIFS(F$19:F1217,F1217,I$19:I1217,"YES")=1),1,"")</f>
        <v/>
      </c>
      <c r="Z1217" s="32"/>
    </row>
    <row r="1218" spans="1:26" x14ac:dyDescent="0.2">
      <c r="A1218" s="32" t="str">
        <f t="shared" si="36"/>
        <v xml:space="preserve"> UNIT </v>
      </c>
      <c r="B1218" s="130">
        <v>1200</v>
      </c>
      <c r="C1218" s="197"/>
      <c r="D1218" s="398"/>
      <c r="E1218" s="398"/>
      <c r="F1218" s="398"/>
      <c r="G1218" s="399"/>
      <c r="H1218" s="398"/>
      <c r="I1218" s="400"/>
      <c r="J1218" s="400"/>
      <c r="K1218" s="401"/>
      <c r="L1218" s="398"/>
      <c r="M1218" s="398"/>
      <c r="N1218" s="398"/>
      <c r="O1218" s="402"/>
      <c r="P1218" s="402"/>
      <c r="Q1218" s="171" t="str">
        <f>Calculator!M1202</f>
        <v/>
      </c>
      <c r="R1218" s="340" t="str">
        <f t="shared" si="37"/>
        <v/>
      </c>
      <c r="S1218" s="380" t="str" cm="1">
        <f t="array" ref="S1218">_xlfn.IFS(Q1218="YES",IF(G1218&lt;=Calculator!AS1202*97%,"",IF(G1218&gt;=Calculator!AS1202*97%,ROUNDUP(Calculator!AS1202*97%,0),ROUNDUP(Calculator!AS1202*97%,0))),Q1218="NO","",Q1218="NA","",Q1218="","")</f>
        <v/>
      </c>
      <c r="T1218" s="381" cm="1">
        <f t="array" ref="T1218">IF(LEN(F1218)=0,2,IF(SUMPRODUCT(($F$19:$F$1518=F1218)*($C$19:$C$1518=C1218))&gt;1, 1, 0))</f>
        <v>2</v>
      </c>
      <c r="U1218" s="381">
        <f t="array" ref="U1218">IFERROR(1/SUMPRODUCT(($F$19:$F$1518=F1218)*($C$19:$C$1518=C1218)), IF(LEN(F1218)&gt;0, 1, ""))</f>
        <v>6.6755674232309744E-4</v>
      </c>
      <c r="V1218" s="382" t="str">
        <f>IF(H1218="","",VALUE(IFERROR(CHOOSE(MATCH(H1218,{0,1,2,3,4,5},0),2.5,3.5,4.5,5.5,6.5,7.5),"")))</f>
        <v/>
      </c>
      <c r="W1218" s="382" t="str">
        <f>IF(AND(I1218="YES",COUNTIFS(F$19:F1218,F1218,I$19:I1218,"YES")=1),1,"")</f>
        <v/>
      </c>
      <c r="Z1218" s="32"/>
    </row>
    <row r="1219" spans="1:26" x14ac:dyDescent="0.2">
      <c r="A1219" s="32" t="str">
        <f t="shared" si="36"/>
        <v xml:space="preserve"> UNIT </v>
      </c>
      <c r="B1219" s="130">
        <v>1201</v>
      </c>
      <c r="C1219" s="197"/>
      <c r="D1219" s="398"/>
      <c r="E1219" s="398"/>
      <c r="F1219" s="398"/>
      <c r="G1219" s="399"/>
      <c r="H1219" s="398"/>
      <c r="I1219" s="400"/>
      <c r="J1219" s="400"/>
      <c r="K1219" s="401"/>
      <c r="L1219" s="398"/>
      <c r="M1219" s="398"/>
      <c r="N1219" s="398"/>
      <c r="O1219" s="402"/>
      <c r="P1219" s="402"/>
      <c r="Q1219" s="171" t="str">
        <f>Calculator!M1203</f>
        <v/>
      </c>
      <c r="R1219" s="340" t="str">
        <f t="shared" si="37"/>
        <v/>
      </c>
      <c r="S1219" s="380" t="str" cm="1">
        <f t="array" ref="S1219">_xlfn.IFS(Q1219="YES",IF(G1219&lt;=Calculator!AS1203*97%,"",IF(G1219&gt;=Calculator!AS1203*97%,ROUNDUP(Calculator!AS1203*97%,0),ROUNDUP(Calculator!AS1203*97%,0))),Q1219="NO","",Q1219="NA","",Q1219="","")</f>
        <v/>
      </c>
      <c r="T1219" s="381" cm="1">
        <f t="array" ref="T1219">IF(LEN(F1219)=0,2,IF(SUMPRODUCT(($F$19:$F$1518=F1219)*($C$19:$C$1518=C1219))&gt;1, 1, 0))</f>
        <v>2</v>
      </c>
      <c r="U1219" s="381">
        <f t="array" ref="U1219">IFERROR(1/SUMPRODUCT(($F$19:$F$1518=F1219)*($C$19:$C$1518=C1219)), IF(LEN(F1219)&gt;0, 1, ""))</f>
        <v>6.6755674232309744E-4</v>
      </c>
      <c r="V1219" s="382" t="str">
        <f>IF(H1219="","",VALUE(IFERROR(CHOOSE(MATCH(H1219,{0,1,2,3,4,5},0),2.5,3.5,4.5,5.5,6.5,7.5),"")))</f>
        <v/>
      </c>
      <c r="W1219" s="382" t="str">
        <f>IF(AND(I1219="YES",COUNTIFS(F$19:F1219,F1219,I$19:I1219,"YES")=1),1,"")</f>
        <v/>
      </c>
      <c r="Z1219" s="32"/>
    </row>
    <row r="1220" spans="1:26" x14ac:dyDescent="0.2">
      <c r="A1220" s="32" t="str">
        <f t="shared" si="36"/>
        <v xml:space="preserve"> UNIT </v>
      </c>
      <c r="B1220" s="130">
        <v>1202</v>
      </c>
      <c r="C1220" s="197"/>
      <c r="D1220" s="398"/>
      <c r="E1220" s="398"/>
      <c r="F1220" s="398"/>
      <c r="G1220" s="399"/>
      <c r="H1220" s="398"/>
      <c r="I1220" s="400"/>
      <c r="J1220" s="400"/>
      <c r="K1220" s="401"/>
      <c r="L1220" s="398"/>
      <c r="M1220" s="398"/>
      <c r="N1220" s="398"/>
      <c r="O1220" s="402"/>
      <c r="P1220" s="402"/>
      <c r="Q1220" s="171" t="str">
        <f>Calculator!M1204</f>
        <v/>
      </c>
      <c r="R1220" s="340" t="str">
        <f t="shared" si="37"/>
        <v/>
      </c>
      <c r="S1220" s="380" t="str" cm="1">
        <f t="array" ref="S1220">_xlfn.IFS(Q1220="YES",IF(G1220&lt;=Calculator!AS1204*97%,"",IF(G1220&gt;=Calculator!AS1204*97%,ROUNDUP(Calculator!AS1204*97%,0),ROUNDUP(Calculator!AS1204*97%,0))),Q1220="NO","",Q1220="NA","",Q1220="","")</f>
        <v/>
      </c>
      <c r="T1220" s="381" cm="1">
        <f t="array" ref="T1220">IF(LEN(F1220)=0,2,IF(SUMPRODUCT(($F$19:$F$1518=F1220)*($C$19:$C$1518=C1220))&gt;1, 1, 0))</f>
        <v>2</v>
      </c>
      <c r="U1220" s="381">
        <f t="array" ref="U1220">IFERROR(1/SUMPRODUCT(($F$19:$F$1518=F1220)*($C$19:$C$1518=C1220)), IF(LEN(F1220)&gt;0, 1, ""))</f>
        <v>6.6755674232309744E-4</v>
      </c>
      <c r="V1220" s="382" t="str">
        <f>IF(H1220="","",VALUE(IFERROR(CHOOSE(MATCH(H1220,{0,1,2,3,4,5},0),2.5,3.5,4.5,5.5,6.5,7.5),"")))</f>
        <v/>
      </c>
      <c r="W1220" s="382" t="str">
        <f>IF(AND(I1220="YES",COUNTIFS(F$19:F1220,F1220,I$19:I1220,"YES")=1),1,"")</f>
        <v/>
      </c>
      <c r="Z1220" s="32"/>
    </row>
    <row r="1221" spans="1:26" x14ac:dyDescent="0.2">
      <c r="A1221" s="32" t="str">
        <f t="shared" si="36"/>
        <v xml:space="preserve"> UNIT </v>
      </c>
      <c r="B1221" s="130">
        <v>1203</v>
      </c>
      <c r="C1221" s="197"/>
      <c r="D1221" s="398"/>
      <c r="E1221" s="398"/>
      <c r="F1221" s="398"/>
      <c r="G1221" s="399"/>
      <c r="H1221" s="398"/>
      <c r="I1221" s="400"/>
      <c r="J1221" s="400"/>
      <c r="K1221" s="401"/>
      <c r="L1221" s="398"/>
      <c r="M1221" s="398"/>
      <c r="N1221" s="398"/>
      <c r="O1221" s="402"/>
      <c r="P1221" s="402"/>
      <c r="Q1221" s="171" t="str">
        <f>Calculator!M1205</f>
        <v/>
      </c>
      <c r="R1221" s="340" t="str">
        <f t="shared" si="37"/>
        <v/>
      </c>
      <c r="S1221" s="380" t="str" cm="1">
        <f t="array" ref="S1221">_xlfn.IFS(Q1221="YES",IF(G1221&lt;=Calculator!AS1205*97%,"",IF(G1221&gt;=Calculator!AS1205*97%,ROUNDUP(Calculator!AS1205*97%,0),ROUNDUP(Calculator!AS1205*97%,0))),Q1221="NO","",Q1221="NA","",Q1221="","")</f>
        <v/>
      </c>
      <c r="T1221" s="381" cm="1">
        <f t="array" ref="T1221">IF(LEN(F1221)=0,2,IF(SUMPRODUCT(($F$19:$F$1518=F1221)*($C$19:$C$1518=C1221))&gt;1, 1, 0))</f>
        <v>2</v>
      </c>
      <c r="U1221" s="381">
        <f t="array" ref="U1221">IFERROR(1/SUMPRODUCT(($F$19:$F$1518=F1221)*($C$19:$C$1518=C1221)), IF(LEN(F1221)&gt;0, 1, ""))</f>
        <v>6.6755674232309744E-4</v>
      </c>
      <c r="V1221" s="382" t="str">
        <f>IF(H1221="","",VALUE(IFERROR(CHOOSE(MATCH(H1221,{0,1,2,3,4,5},0),2.5,3.5,4.5,5.5,6.5,7.5),"")))</f>
        <v/>
      </c>
      <c r="W1221" s="382" t="str">
        <f>IF(AND(I1221="YES",COUNTIFS(F$19:F1221,F1221,I$19:I1221,"YES")=1),1,"")</f>
        <v/>
      </c>
      <c r="Z1221" s="32"/>
    </row>
    <row r="1222" spans="1:26" x14ac:dyDescent="0.2">
      <c r="A1222" s="32" t="str">
        <f t="shared" si="36"/>
        <v xml:space="preserve"> UNIT </v>
      </c>
      <c r="B1222" s="130">
        <v>1204</v>
      </c>
      <c r="C1222" s="197"/>
      <c r="D1222" s="398"/>
      <c r="E1222" s="398"/>
      <c r="F1222" s="398"/>
      <c r="G1222" s="399"/>
      <c r="H1222" s="398"/>
      <c r="I1222" s="400"/>
      <c r="J1222" s="400"/>
      <c r="K1222" s="401"/>
      <c r="L1222" s="398"/>
      <c r="M1222" s="398"/>
      <c r="N1222" s="398"/>
      <c r="O1222" s="402"/>
      <c r="P1222" s="402"/>
      <c r="Q1222" s="171" t="str">
        <f>Calculator!M1206</f>
        <v/>
      </c>
      <c r="R1222" s="340" t="str">
        <f t="shared" si="37"/>
        <v/>
      </c>
      <c r="S1222" s="380" t="str" cm="1">
        <f t="array" ref="S1222">_xlfn.IFS(Q1222="YES",IF(G1222&lt;=Calculator!AS1206*97%,"",IF(G1222&gt;=Calculator!AS1206*97%,ROUNDUP(Calculator!AS1206*97%,0),ROUNDUP(Calculator!AS1206*97%,0))),Q1222="NO","",Q1222="NA","",Q1222="","")</f>
        <v/>
      </c>
      <c r="T1222" s="381" cm="1">
        <f t="array" ref="T1222">IF(LEN(F1222)=0,2,IF(SUMPRODUCT(($F$19:$F$1518=F1222)*($C$19:$C$1518=C1222))&gt;1, 1, 0))</f>
        <v>2</v>
      </c>
      <c r="U1222" s="381">
        <f t="array" ref="U1222">IFERROR(1/SUMPRODUCT(($F$19:$F$1518=F1222)*($C$19:$C$1518=C1222)), IF(LEN(F1222)&gt;0, 1, ""))</f>
        <v>6.6755674232309744E-4</v>
      </c>
      <c r="V1222" s="382" t="str">
        <f>IF(H1222="","",VALUE(IFERROR(CHOOSE(MATCH(H1222,{0,1,2,3,4,5},0),2.5,3.5,4.5,5.5,6.5,7.5),"")))</f>
        <v/>
      </c>
      <c r="W1222" s="382" t="str">
        <f>IF(AND(I1222="YES",COUNTIFS(F$19:F1222,F1222,I$19:I1222,"YES")=1),1,"")</f>
        <v/>
      </c>
      <c r="Z1222" s="32"/>
    </row>
    <row r="1223" spans="1:26" x14ac:dyDescent="0.2">
      <c r="A1223" s="32" t="str">
        <f t="shared" si="36"/>
        <v xml:space="preserve"> UNIT </v>
      </c>
      <c r="B1223" s="130">
        <v>1205</v>
      </c>
      <c r="C1223" s="197"/>
      <c r="D1223" s="398"/>
      <c r="E1223" s="398"/>
      <c r="F1223" s="398"/>
      <c r="G1223" s="399"/>
      <c r="H1223" s="398"/>
      <c r="I1223" s="400"/>
      <c r="J1223" s="400"/>
      <c r="K1223" s="401"/>
      <c r="L1223" s="398"/>
      <c r="M1223" s="398"/>
      <c r="N1223" s="398"/>
      <c r="O1223" s="402"/>
      <c r="P1223" s="402"/>
      <c r="Q1223" s="171" t="str">
        <f>Calculator!M1207</f>
        <v/>
      </c>
      <c r="R1223" s="340" t="str">
        <f t="shared" si="37"/>
        <v/>
      </c>
      <c r="S1223" s="380" t="str" cm="1">
        <f t="array" ref="S1223">_xlfn.IFS(Q1223="YES",IF(G1223&lt;=Calculator!AS1207*97%,"",IF(G1223&gt;=Calculator!AS1207*97%,ROUNDUP(Calculator!AS1207*97%,0),ROUNDUP(Calculator!AS1207*97%,0))),Q1223="NO","",Q1223="NA","",Q1223="","")</f>
        <v/>
      </c>
      <c r="T1223" s="381" cm="1">
        <f t="array" ref="T1223">IF(LEN(F1223)=0,2,IF(SUMPRODUCT(($F$19:$F$1518=F1223)*($C$19:$C$1518=C1223))&gt;1, 1, 0))</f>
        <v>2</v>
      </c>
      <c r="U1223" s="381">
        <f t="array" ref="U1223">IFERROR(1/SUMPRODUCT(($F$19:$F$1518=F1223)*($C$19:$C$1518=C1223)), IF(LEN(F1223)&gt;0, 1, ""))</f>
        <v>6.6755674232309744E-4</v>
      </c>
      <c r="V1223" s="382" t="str">
        <f>IF(H1223="","",VALUE(IFERROR(CHOOSE(MATCH(H1223,{0,1,2,3,4,5},0),2.5,3.5,4.5,5.5,6.5,7.5),"")))</f>
        <v/>
      </c>
      <c r="W1223" s="382" t="str">
        <f>IF(AND(I1223="YES",COUNTIFS(F$19:F1223,F1223,I$19:I1223,"YES")=1),1,"")</f>
        <v/>
      </c>
      <c r="Z1223" s="32"/>
    </row>
    <row r="1224" spans="1:26" x14ac:dyDescent="0.2">
      <c r="A1224" s="32" t="str">
        <f t="shared" si="36"/>
        <v xml:space="preserve"> UNIT </v>
      </c>
      <c r="B1224" s="130">
        <v>1206</v>
      </c>
      <c r="C1224" s="197"/>
      <c r="D1224" s="398"/>
      <c r="E1224" s="398"/>
      <c r="F1224" s="398"/>
      <c r="G1224" s="399"/>
      <c r="H1224" s="398"/>
      <c r="I1224" s="400"/>
      <c r="J1224" s="400"/>
      <c r="K1224" s="401"/>
      <c r="L1224" s="398"/>
      <c r="M1224" s="398"/>
      <c r="N1224" s="398"/>
      <c r="O1224" s="402"/>
      <c r="P1224" s="402"/>
      <c r="Q1224" s="171" t="str">
        <f>Calculator!M1208</f>
        <v/>
      </c>
      <c r="R1224" s="340" t="str">
        <f t="shared" si="37"/>
        <v/>
      </c>
      <c r="S1224" s="380" t="str" cm="1">
        <f t="array" ref="S1224">_xlfn.IFS(Q1224="YES",IF(G1224&lt;=Calculator!AS1208*97%,"",IF(G1224&gt;=Calculator!AS1208*97%,ROUNDUP(Calculator!AS1208*97%,0),ROUNDUP(Calculator!AS1208*97%,0))),Q1224="NO","",Q1224="NA","",Q1224="","")</f>
        <v/>
      </c>
      <c r="T1224" s="381" cm="1">
        <f t="array" ref="T1224">IF(LEN(F1224)=0,2,IF(SUMPRODUCT(($F$19:$F$1518=F1224)*($C$19:$C$1518=C1224))&gt;1, 1, 0))</f>
        <v>2</v>
      </c>
      <c r="U1224" s="381">
        <f t="array" ref="U1224">IFERROR(1/SUMPRODUCT(($F$19:$F$1518=F1224)*($C$19:$C$1518=C1224)), IF(LEN(F1224)&gt;0, 1, ""))</f>
        <v>6.6755674232309744E-4</v>
      </c>
      <c r="V1224" s="382" t="str">
        <f>IF(H1224="","",VALUE(IFERROR(CHOOSE(MATCH(H1224,{0,1,2,3,4,5},0),2.5,3.5,4.5,5.5,6.5,7.5),"")))</f>
        <v/>
      </c>
      <c r="W1224" s="382" t="str">
        <f>IF(AND(I1224="YES",COUNTIFS(F$19:F1224,F1224,I$19:I1224,"YES")=1),1,"")</f>
        <v/>
      </c>
      <c r="Z1224" s="32"/>
    </row>
    <row r="1225" spans="1:26" x14ac:dyDescent="0.2">
      <c r="A1225" s="32" t="str">
        <f t="shared" si="36"/>
        <v xml:space="preserve"> UNIT </v>
      </c>
      <c r="B1225" s="130">
        <v>1207</v>
      </c>
      <c r="C1225" s="197"/>
      <c r="D1225" s="398"/>
      <c r="E1225" s="398"/>
      <c r="F1225" s="398"/>
      <c r="G1225" s="399"/>
      <c r="H1225" s="398"/>
      <c r="I1225" s="400"/>
      <c r="J1225" s="400"/>
      <c r="K1225" s="401"/>
      <c r="L1225" s="398"/>
      <c r="M1225" s="398"/>
      <c r="N1225" s="398"/>
      <c r="O1225" s="402"/>
      <c r="P1225" s="402"/>
      <c r="Q1225" s="171" t="str">
        <f>Calculator!M1209</f>
        <v/>
      </c>
      <c r="R1225" s="340" t="str">
        <f t="shared" si="37"/>
        <v/>
      </c>
      <c r="S1225" s="380" t="str" cm="1">
        <f t="array" ref="S1225">_xlfn.IFS(Q1225="YES",IF(G1225&lt;=Calculator!AS1209*97%,"",IF(G1225&gt;=Calculator!AS1209*97%,ROUNDUP(Calculator!AS1209*97%,0),ROUNDUP(Calculator!AS1209*97%,0))),Q1225="NO","",Q1225="NA","",Q1225="","")</f>
        <v/>
      </c>
      <c r="T1225" s="381" cm="1">
        <f t="array" ref="T1225">IF(LEN(F1225)=0,2,IF(SUMPRODUCT(($F$19:$F$1518=F1225)*($C$19:$C$1518=C1225))&gt;1, 1, 0))</f>
        <v>2</v>
      </c>
      <c r="U1225" s="381">
        <f t="array" ref="U1225">IFERROR(1/SUMPRODUCT(($F$19:$F$1518=F1225)*($C$19:$C$1518=C1225)), IF(LEN(F1225)&gt;0, 1, ""))</f>
        <v>6.6755674232309744E-4</v>
      </c>
      <c r="V1225" s="382" t="str">
        <f>IF(H1225="","",VALUE(IFERROR(CHOOSE(MATCH(H1225,{0,1,2,3,4,5},0),2.5,3.5,4.5,5.5,6.5,7.5),"")))</f>
        <v/>
      </c>
      <c r="W1225" s="382" t="str">
        <f>IF(AND(I1225="YES",COUNTIFS(F$19:F1225,F1225,I$19:I1225,"YES")=1),1,"")</f>
        <v/>
      </c>
      <c r="Z1225" s="32"/>
    </row>
    <row r="1226" spans="1:26" x14ac:dyDescent="0.2">
      <c r="A1226" s="32" t="str">
        <f t="shared" si="36"/>
        <v xml:space="preserve"> UNIT </v>
      </c>
      <c r="B1226" s="130">
        <v>1208</v>
      </c>
      <c r="C1226" s="197"/>
      <c r="D1226" s="398"/>
      <c r="E1226" s="398"/>
      <c r="F1226" s="398"/>
      <c r="G1226" s="399"/>
      <c r="H1226" s="398"/>
      <c r="I1226" s="400"/>
      <c r="J1226" s="400"/>
      <c r="K1226" s="401"/>
      <c r="L1226" s="398"/>
      <c r="M1226" s="398"/>
      <c r="N1226" s="398"/>
      <c r="O1226" s="402"/>
      <c r="P1226" s="402"/>
      <c r="Q1226" s="171" t="str">
        <f>Calculator!M1210</f>
        <v/>
      </c>
      <c r="R1226" s="340" t="str">
        <f t="shared" si="37"/>
        <v/>
      </c>
      <c r="S1226" s="380" t="str" cm="1">
        <f t="array" ref="S1226">_xlfn.IFS(Q1226="YES",IF(G1226&lt;=Calculator!AS1210*97%,"",IF(G1226&gt;=Calculator!AS1210*97%,ROUNDUP(Calculator!AS1210*97%,0),ROUNDUP(Calculator!AS1210*97%,0))),Q1226="NO","",Q1226="NA","",Q1226="","")</f>
        <v/>
      </c>
      <c r="T1226" s="381" cm="1">
        <f t="array" ref="T1226">IF(LEN(F1226)=0,2,IF(SUMPRODUCT(($F$19:$F$1518=F1226)*($C$19:$C$1518=C1226))&gt;1, 1, 0))</f>
        <v>2</v>
      </c>
      <c r="U1226" s="381">
        <f t="array" ref="U1226">IFERROR(1/SUMPRODUCT(($F$19:$F$1518=F1226)*($C$19:$C$1518=C1226)), IF(LEN(F1226)&gt;0, 1, ""))</f>
        <v>6.6755674232309744E-4</v>
      </c>
      <c r="V1226" s="382" t="str">
        <f>IF(H1226="","",VALUE(IFERROR(CHOOSE(MATCH(H1226,{0,1,2,3,4,5},0),2.5,3.5,4.5,5.5,6.5,7.5),"")))</f>
        <v/>
      </c>
      <c r="W1226" s="382" t="str">
        <f>IF(AND(I1226="YES",COUNTIFS(F$19:F1226,F1226,I$19:I1226,"YES")=1),1,"")</f>
        <v/>
      </c>
      <c r="Z1226" s="32"/>
    </row>
    <row r="1227" spans="1:26" x14ac:dyDescent="0.2">
      <c r="A1227" s="32" t="str">
        <f t="shared" si="36"/>
        <v xml:space="preserve"> UNIT </v>
      </c>
      <c r="B1227" s="130">
        <v>1209</v>
      </c>
      <c r="C1227" s="197"/>
      <c r="D1227" s="398"/>
      <c r="E1227" s="398"/>
      <c r="F1227" s="398"/>
      <c r="G1227" s="399"/>
      <c r="H1227" s="398"/>
      <c r="I1227" s="400"/>
      <c r="J1227" s="400"/>
      <c r="K1227" s="401"/>
      <c r="L1227" s="398"/>
      <c r="M1227" s="398"/>
      <c r="N1227" s="398"/>
      <c r="O1227" s="402"/>
      <c r="P1227" s="402"/>
      <c r="Q1227" s="171" t="str">
        <f>Calculator!M1211</f>
        <v/>
      </c>
      <c r="R1227" s="340" t="str">
        <f t="shared" si="37"/>
        <v/>
      </c>
      <c r="S1227" s="380" t="str" cm="1">
        <f t="array" ref="S1227">_xlfn.IFS(Q1227="YES",IF(G1227&lt;=Calculator!AS1211*97%,"",IF(G1227&gt;=Calculator!AS1211*97%,ROUNDUP(Calculator!AS1211*97%,0),ROUNDUP(Calculator!AS1211*97%,0))),Q1227="NO","",Q1227="NA","",Q1227="","")</f>
        <v/>
      </c>
      <c r="T1227" s="381" cm="1">
        <f t="array" ref="T1227">IF(LEN(F1227)=0,2,IF(SUMPRODUCT(($F$19:$F$1518=F1227)*($C$19:$C$1518=C1227))&gt;1, 1, 0))</f>
        <v>2</v>
      </c>
      <c r="U1227" s="381">
        <f t="array" ref="U1227">IFERROR(1/SUMPRODUCT(($F$19:$F$1518=F1227)*($C$19:$C$1518=C1227)), IF(LEN(F1227)&gt;0, 1, ""))</f>
        <v>6.6755674232309744E-4</v>
      </c>
      <c r="V1227" s="382" t="str">
        <f>IF(H1227="","",VALUE(IFERROR(CHOOSE(MATCH(H1227,{0,1,2,3,4,5},0),2.5,3.5,4.5,5.5,6.5,7.5),"")))</f>
        <v/>
      </c>
      <c r="W1227" s="382" t="str">
        <f>IF(AND(I1227="YES",COUNTIFS(F$19:F1227,F1227,I$19:I1227,"YES")=1),1,"")</f>
        <v/>
      </c>
      <c r="Z1227" s="32"/>
    </row>
    <row r="1228" spans="1:26" x14ac:dyDescent="0.2">
      <c r="A1228" s="32" t="str">
        <f t="shared" si="36"/>
        <v xml:space="preserve"> UNIT </v>
      </c>
      <c r="B1228" s="130">
        <v>1210</v>
      </c>
      <c r="C1228" s="197"/>
      <c r="D1228" s="398"/>
      <c r="E1228" s="398"/>
      <c r="F1228" s="398"/>
      <c r="G1228" s="399"/>
      <c r="H1228" s="398"/>
      <c r="I1228" s="400"/>
      <c r="J1228" s="400"/>
      <c r="K1228" s="401"/>
      <c r="L1228" s="398"/>
      <c r="M1228" s="398"/>
      <c r="N1228" s="398"/>
      <c r="O1228" s="402"/>
      <c r="P1228" s="402"/>
      <c r="Q1228" s="171" t="str">
        <f>Calculator!M1212</f>
        <v/>
      </c>
      <c r="R1228" s="340" t="str">
        <f t="shared" si="37"/>
        <v/>
      </c>
      <c r="S1228" s="380" t="str" cm="1">
        <f t="array" ref="S1228">_xlfn.IFS(Q1228="YES",IF(G1228&lt;=Calculator!AS1212*97%,"",IF(G1228&gt;=Calculator!AS1212*97%,ROUNDUP(Calculator!AS1212*97%,0),ROUNDUP(Calculator!AS1212*97%,0))),Q1228="NO","",Q1228="NA","",Q1228="","")</f>
        <v/>
      </c>
      <c r="T1228" s="381" cm="1">
        <f t="array" ref="T1228">IF(LEN(F1228)=0,2,IF(SUMPRODUCT(($F$19:$F$1518=F1228)*($C$19:$C$1518=C1228))&gt;1, 1, 0))</f>
        <v>2</v>
      </c>
      <c r="U1228" s="381">
        <f t="array" ref="U1228">IFERROR(1/SUMPRODUCT(($F$19:$F$1518=F1228)*($C$19:$C$1518=C1228)), IF(LEN(F1228)&gt;0, 1, ""))</f>
        <v>6.6755674232309744E-4</v>
      </c>
      <c r="V1228" s="382" t="str">
        <f>IF(H1228="","",VALUE(IFERROR(CHOOSE(MATCH(H1228,{0,1,2,3,4,5},0),2.5,3.5,4.5,5.5,6.5,7.5),"")))</f>
        <v/>
      </c>
      <c r="W1228" s="382" t="str">
        <f>IF(AND(I1228="YES",COUNTIFS(F$19:F1228,F1228,I$19:I1228,"YES")=1),1,"")</f>
        <v/>
      </c>
      <c r="Z1228" s="32"/>
    </row>
    <row r="1229" spans="1:26" x14ac:dyDescent="0.2">
      <c r="A1229" s="32" t="str">
        <f t="shared" si="36"/>
        <v xml:space="preserve"> UNIT </v>
      </c>
      <c r="B1229" s="130">
        <v>1211</v>
      </c>
      <c r="C1229" s="197"/>
      <c r="D1229" s="398"/>
      <c r="E1229" s="398"/>
      <c r="F1229" s="398"/>
      <c r="G1229" s="399"/>
      <c r="H1229" s="398"/>
      <c r="I1229" s="400"/>
      <c r="J1229" s="400"/>
      <c r="K1229" s="401"/>
      <c r="L1229" s="398"/>
      <c r="M1229" s="398"/>
      <c r="N1229" s="398"/>
      <c r="O1229" s="402"/>
      <c r="P1229" s="402"/>
      <c r="Q1229" s="171" t="str">
        <f>Calculator!M1213</f>
        <v/>
      </c>
      <c r="R1229" s="340" t="str">
        <f t="shared" si="37"/>
        <v/>
      </c>
      <c r="S1229" s="380" t="str" cm="1">
        <f t="array" ref="S1229">_xlfn.IFS(Q1229="YES",IF(G1229&lt;=Calculator!AS1213*97%,"",IF(G1229&gt;=Calculator!AS1213*97%,ROUNDUP(Calculator!AS1213*97%,0),ROUNDUP(Calculator!AS1213*97%,0))),Q1229="NO","",Q1229="NA","",Q1229="","")</f>
        <v/>
      </c>
      <c r="T1229" s="381" cm="1">
        <f t="array" ref="T1229">IF(LEN(F1229)=0,2,IF(SUMPRODUCT(($F$19:$F$1518=F1229)*($C$19:$C$1518=C1229))&gt;1, 1, 0))</f>
        <v>2</v>
      </c>
      <c r="U1229" s="381">
        <f t="array" ref="U1229">IFERROR(1/SUMPRODUCT(($F$19:$F$1518=F1229)*($C$19:$C$1518=C1229)), IF(LEN(F1229)&gt;0, 1, ""))</f>
        <v>6.6755674232309744E-4</v>
      </c>
      <c r="V1229" s="382" t="str">
        <f>IF(H1229="","",VALUE(IFERROR(CHOOSE(MATCH(H1229,{0,1,2,3,4,5},0),2.5,3.5,4.5,5.5,6.5,7.5),"")))</f>
        <v/>
      </c>
      <c r="W1229" s="382" t="str">
        <f>IF(AND(I1229="YES",COUNTIFS(F$19:F1229,F1229,I$19:I1229,"YES")=1),1,"")</f>
        <v/>
      </c>
      <c r="Z1229" s="32"/>
    </row>
    <row r="1230" spans="1:26" x14ac:dyDescent="0.2">
      <c r="A1230" s="32" t="str">
        <f t="shared" si="36"/>
        <v xml:space="preserve"> UNIT </v>
      </c>
      <c r="B1230" s="130">
        <v>1212</v>
      </c>
      <c r="C1230" s="197"/>
      <c r="D1230" s="398"/>
      <c r="E1230" s="398"/>
      <c r="F1230" s="398"/>
      <c r="G1230" s="399"/>
      <c r="H1230" s="398"/>
      <c r="I1230" s="400"/>
      <c r="J1230" s="400"/>
      <c r="K1230" s="401"/>
      <c r="L1230" s="398"/>
      <c r="M1230" s="398"/>
      <c r="N1230" s="398"/>
      <c r="O1230" s="402"/>
      <c r="P1230" s="402"/>
      <c r="Q1230" s="171" t="str">
        <f>Calculator!M1214</f>
        <v/>
      </c>
      <c r="R1230" s="340" t="str">
        <f t="shared" si="37"/>
        <v/>
      </c>
      <c r="S1230" s="380" t="str" cm="1">
        <f t="array" ref="S1230">_xlfn.IFS(Q1230="YES",IF(G1230&lt;=Calculator!AS1214*97%,"",IF(G1230&gt;=Calculator!AS1214*97%,ROUNDUP(Calculator!AS1214*97%,0),ROUNDUP(Calculator!AS1214*97%,0))),Q1230="NO","",Q1230="NA","",Q1230="","")</f>
        <v/>
      </c>
      <c r="T1230" s="381" cm="1">
        <f t="array" ref="T1230">IF(LEN(F1230)=0,2,IF(SUMPRODUCT(($F$19:$F$1518=F1230)*($C$19:$C$1518=C1230))&gt;1, 1, 0))</f>
        <v>2</v>
      </c>
      <c r="U1230" s="381">
        <f t="array" ref="U1230">IFERROR(1/SUMPRODUCT(($F$19:$F$1518=F1230)*($C$19:$C$1518=C1230)), IF(LEN(F1230)&gt;0, 1, ""))</f>
        <v>6.6755674232309744E-4</v>
      </c>
      <c r="V1230" s="382" t="str">
        <f>IF(H1230="","",VALUE(IFERROR(CHOOSE(MATCH(H1230,{0,1,2,3,4,5},0),2.5,3.5,4.5,5.5,6.5,7.5),"")))</f>
        <v/>
      </c>
      <c r="W1230" s="382" t="str">
        <f>IF(AND(I1230="YES",COUNTIFS(F$19:F1230,F1230,I$19:I1230,"YES")=1),1,"")</f>
        <v/>
      </c>
      <c r="Z1230" s="32"/>
    </row>
    <row r="1231" spans="1:26" x14ac:dyDescent="0.2">
      <c r="A1231" s="32" t="str">
        <f t="shared" si="36"/>
        <v xml:space="preserve"> UNIT </v>
      </c>
      <c r="B1231" s="130">
        <v>1213</v>
      </c>
      <c r="C1231" s="197"/>
      <c r="D1231" s="398"/>
      <c r="E1231" s="398"/>
      <c r="F1231" s="398"/>
      <c r="G1231" s="399"/>
      <c r="H1231" s="398"/>
      <c r="I1231" s="400"/>
      <c r="J1231" s="400"/>
      <c r="K1231" s="401"/>
      <c r="L1231" s="398"/>
      <c r="M1231" s="398"/>
      <c r="N1231" s="398"/>
      <c r="O1231" s="402"/>
      <c r="P1231" s="402"/>
      <c r="Q1231" s="171" t="str">
        <f>Calculator!M1215</f>
        <v/>
      </c>
      <c r="R1231" s="340" t="str">
        <f t="shared" si="37"/>
        <v/>
      </c>
      <c r="S1231" s="380" t="str" cm="1">
        <f t="array" ref="S1231">_xlfn.IFS(Q1231="YES",IF(G1231&lt;=Calculator!AS1215*97%,"",IF(G1231&gt;=Calculator!AS1215*97%,ROUNDUP(Calculator!AS1215*97%,0),ROUNDUP(Calculator!AS1215*97%,0))),Q1231="NO","",Q1231="NA","",Q1231="","")</f>
        <v/>
      </c>
      <c r="T1231" s="381" cm="1">
        <f t="array" ref="T1231">IF(LEN(F1231)=0,2,IF(SUMPRODUCT(($F$19:$F$1518=F1231)*($C$19:$C$1518=C1231))&gt;1, 1, 0))</f>
        <v>2</v>
      </c>
      <c r="U1231" s="381">
        <f t="array" ref="U1231">IFERROR(1/SUMPRODUCT(($F$19:$F$1518=F1231)*($C$19:$C$1518=C1231)), IF(LEN(F1231)&gt;0, 1, ""))</f>
        <v>6.6755674232309744E-4</v>
      </c>
      <c r="V1231" s="382" t="str">
        <f>IF(H1231="","",VALUE(IFERROR(CHOOSE(MATCH(H1231,{0,1,2,3,4,5},0),2.5,3.5,4.5,5.5,6.5,7.5),"")))</f>
        <v/>
      </c>
      <c r="W1231" s="382" t="str">
        <f>IF(AND(I1231="YES",COUNTIFS(F$19:F1231,F1231,I$19:I1231,"YES")=1),1,"")</f>
        <v/>
      </c>
      <c r="Z1231" s="32"/>
    </row>
    <row r="1232" spans="1:26" x14ac:dyDescent="0.2">
      <c r="A1232" s="32" t="str">
        <f t="shared" si="36"/>
        <v xml:space="preserve"> UNIT </v>
      </c>
      <c r="B1232" s="130">
        <v>1214</v>
      </c>
      <c r="C1232" s="197"/>
      <c r="D1232" s="398"/>
      <c r="E1232" s="398"/>
      <c r="F1232" s="398"/>
      <c r="G1232" s="399"/>
      <c r="H1232" s="398"/>
      <c r="I1232" s="400"/>
      <c r="J1232" s="400"/>
      <c r="K1232" s="401"/>
      <c r="L1232" s="398"/>
      <c r="M1232" s="398"/>
      <c r="N1232" s="398"/>
      <c r="O1232" s="402"/>
      <c r="P1232" s="402"/>
      <c r="Q1232" s="171" t="str">
        <f>Calculator!M1216</f>
        <v/>
      </c>
      <c r="R1232" s="340" t="str">
        <f t="shared" si="37"/>
        <v/>
      </c>
      <c r="S1232" s="380" t="str" cm="1">
        <f t="array" ref="S1232">_xlfn.IFS(Q1232="YES",IF(G1232&lt;=Calculator!AS1216*97%,"",IF(G1232&gt;=Calculator!AS1216*97%,ROUNDUP(Calculator!AS1216*97%,0),ROUNDUP(Calculator!AS1216*97%,0))),Q1232="NO","",Q1232="NA","",Q1232="","")</f>
        <v/>
      </c>
      <c r="T1232" s="381" cm="1">
        <f t="array" ref="T1232">IF(LEN(F1232)=0,2,IF(SUMPRODUCT(($F$19:$F$1518=F1232)*($C$19:$C$1518=C1232))&gt;1, 1, 0))</f>
        <v>2</v>
      </c>
      <c r="U1232" s="381">
        <f t="array" ref="U1232">IFERROR(1/SUMPRODUCT(($F$19:$F$1518=F1232)*($C$19:$C$1518=C1232)), IF(LEN(F1232)&gt;0, 1, ""))</f>
        <v>6.6755674232309744E-4</v>
      </c>
      <c r="V1232" s="382" t="str">
        <f>IF(H1232="","",VALUE(IFERROR(CHOOSE(MATCH(H1232,{0,1,2,3,4,5},0),2.5,3.5,4.5,5.5,6.5,7.5),"")))</f>
        <v/>
      </c>
      <c r="W1232" s="382" t="str">
        <f>IF(AND(I1232="YES",COUNTIFS(F$19:F1232,F1232,I$19:I1232,"YES")=1),1,"")</f>
        <v/>
      </c>
      <c r="Z1232" s="32"/>
    </row>
    <row r="1233" spans="1:26" x14ac:dyDescent="0.2">
      <c r="A1233" s="32" t="str">
        <f t="shared" si="36"/>
        <v xml:space="preserve"> UNIT </v>
      </c>
      <c r="B1233" s="130">
        <v>1215</v>
      </c>
      <c r="C1233" s="197"/>
      <c r="D1233" s="398"/>
      <c r="E1233" s="398"/>
      <c r="F1233" s="398"/>
      <c r="G1233" s="399"/>
      <c r="H1233" s="398"/>
      <c r="I1233" s="400"/>
      <c r="J1233" s="400"/>
      <c r="K1233" s="401"/>
      <c r="L1233" s="398"/>
      <c r="M1233" s="398"/>
      <c r="N1233" s="398"/>
      <c r="O1233" s="402"/>
      <c r="P1233" s="402"/>
      <c r="Q1233" s="171" t="str">
        <f>Calculator!M1217</f>
        <v/>
      </c>
      <c r="R1233" s="340" t="str">
        <f t="shared" si="37"/>
        <v/>
      </c>
      <c r="S1233" s="380" t="str" cm="1">
        <f t="array" ref="S1233">_xlfn.IFS(Q1233="YES",IF(G1233&lt;=Calculator!AS1217*97%,"",IF(G1233&gt;=Calculator!AS1217*97%,ROUNDUP(Calculator!AS1217*97%,0),ROUNDUP(Calculator!AS1217*97%,0))),Q1233="NO","",Q1233="NA","",Q1233="","")</f>
        <v/>
      </c>
      <c r="T1233" s="381" cm="1">
        <f t="array" ref="T1233">IF(LEN(F1233)=0,2,IF(SUMPRODUCT(($F$19:$F$1518=F1233)*($C$19:$C$1518=C1233))&gt;1, 1, 0))</f>
        <v>2</v>
      </c>
      <c r="U1233" s="381">
        <f t="array" ref="U1233">IFERROR(1/SUMPRODUCT(($F$19:$F$1518=F1233)*($C$19:$C$1518=C1233)), IF(LEN(F1233)&gt;0, 1, ""))</f>
        <v>6.6755674232309744E-4</v>
      </c>
      <c r="V1233" s="382" t="str">
        <f>IF(H1233="","",VALUE(IFERROR(CHOOSE(MATCH(H1233,{0,1,2,3,4,5},0),2.5,3.5,4.5,5.5,6.5,7.5),"")))</f>
        <v/>
      </c>
      <c r="W1233" s="382" t="str">
        <f>IF(AND(I1233="YES",COUNTIFS(F$19:F1233,F1233,I$19:I1233,"YES")=1),1,"")</f>
        <v/>
      </c>
      <c r="Z1233" s="32"/>
    </row>
    <row r="1234" spans="1:26" x14ac:dyDescent="0.2">
      <c r="A1234" s="32" t="str">
        <f t="shared" si="36"/>
        <v xml:space="preserve"> UNIT </v>
      </c>
      <c r="B1234" s="130">
        <v>1216</v>
      </c>
      <c r="C1234" s="197"/>
      <c r="D1234" s="398"/>
      <c r="E1234" s="398"/>
      <c r="F1234" s="398"/>
      <c r="G1234" s="399"/>
      <c r="H1234" s="398"/>
      <c r="I1234" s="400"/>
      <c r="J1234" s="400"/>
      <c r="K1234" s="401"/>
      <c r="L1234" s="398"/>
      <c r="M1234" s="398"/>
      <c r="N1234" s="398"/>
      <c r="O1234" s="402"/>
      <c r="P1234" s="402"/>
      <c r="Q1234" s="171" t="str">
        <f>Calculator!M1218</f>
        <v/>
      </c>
      <c r="R1234" s="340" t="str">
        <f t="shared" si="37"/>
        <v/>
      </c>
      <c r="S1234" s="380" t="str" cm="1">
        <f t="array" ref="S1234">_xlfn.IFS(Q1234="YES",IF(G1234&lt;=Calculator!AS1218*97%,"",IF(G1234&gt;=Calculator!AS1218*97%,ROUNDUP(Calculator!AS1218*97%,0),ROUNDUP(Calculator!AS1218*97%,0))),Q1234="NO","",Q1234="NA","",Q1234="","")</f>
        <v/>
      </c>
      <c r="T1234" s="381" cm="1">
        <f t="array" ref="T1234">IF(LEN(F1234)=0,2,IF(SUMPRODUCT(($F$19:$F$1518=F1234)*($C$19:$C$1518=C1234))&gt;1, 1, 0))</f>
        <v>2</v>
      </c>
      <c r="U1234" s="381">
        <f t="array" ref="U1234">IFERROR(1/SUMPRODUCT(($F$19:$F$1518=F1234)*($C$19:$C$1518=C1234)), IF(LEN(F1234)&gt;0, 1, ""))</f>
        <v>6.6755674232309744E-4</v>
      </c>
      <c r="V1234" s="382" t="str">
        <f>IF(H1234="","",VALUE(IFERROR(CHOOSE(MATCH(H1234,{0,1,2,3,4,5},0),2.5,3.5,4.5,5.5,6.5,7.5),"")))</f>
        <v/>
      </c>
      <c r="W1234" s="382" t="str">
        <f>IF(AND(I1234="YES",COUNTIFS(F$19:F1234,F1234,I$19:I1234,"YES")=1),1,"")</f>
        <v/>
      </c>
      <c r="Z1234" s="32"/>
    </row>
    <row r="1235" spans="1:26" x14ac:dyDescent="0.2">
      <c r="A1235" s="32" t="str">
        <f t="shared" ref="A1235:A1298" si="38">C1235&amp;" "&amp;"UNIT"&amp;" "&amp;F1235</f>
        <v xml:space="preserve"> UNIT </v>
      </c>
      <c r="B1235" s="130">
        <v>1217</v>
      </c>
      <c r="C1235" s="197"/>
      <c r="D1235" s="398"/>
      <c r="E1235" s="398"/>
      <c r="F1235" s="398"/>
      <c r="G1235" s="399"/>
      <c r="H1235" s="398"/>
      <c r="I1235" s="400"/>
      <c r="J1235" s="400"/>
      <c r="K1235" s="401"/>
      <c r="L1235" s="398"/>
      <c r="M1235" s="398"/>
      <c r="N1235" s="398"/>
      <c r="O1235" s="402"/>
      <c r="P1235" s="402"/>
      <c r="Q1235" s="171" t="str">
        <f>Calculator!M1219</f>
        <v/>
      </c>
      <c r="R1235" s="340" t="str">
        <f t="shared" si="37"/>
        <v/>
      </c>
      <c r="S1235" s="380" t="str" cm="1">
        <f t="array" ref="S1235">_xlfn.IFS(Q1235="YES",IF(G1235&lt;=Calculator!AS1219*97%,"",IF(G1235&gt;=Calculator!AS1219*97%,ROUNDUP(Calculator!AS1219*97%,0),ROUNDUP(Calculator!AS1219*97%,0))),Q1235="NO","",Q1235="NA","",Q1235="","")</f>
        <v/>
      </c>
      <c r="T1235" s="381" cm="1">
        <f t="array" ref="T1235">IF(LEN(F1235)=0,2,IF(SUMPRODUCT(($F$19:$F$1518=F1235)*($C$19:$C$1518=C1235))&gt;1, 1, 0))</f>
        <v>2</v>
      </c>
      <c r="U1235" s="381">
        <f t="array" ref="U1235">IFERROR(1/SUMPRODUCT(($F$19:$F$1518=F1235)*($C$19:$C$1518=C1235)), IF(LEN(F1235)&gt;0, 1, ""))</f>
        <v>6.6755674232309744E-4</v>
      </c>
      <c r="V1235" s="382" t="str">
        <f>IF(H1235="","",VALUE(IFERROR(CHOOSE(MATCH(H1235,{0,1,2,3,4,5},0),2.5,3.5,4.5,5.5,6.5,7.5),"")))</f>
        <v/>
      </c>
      <c r="W1235" s="382" t="str">
        <f>IF(AND(I1235="YES",COUNTIFS(F$19:F1235,F1235,I$19:I1235,"YES")=1),1,"")</f>
        <v/>
      </c>
      <c r="Z1235" s="32"/>
    </row>
    <row r="1236" spans="1:26" x14ac:dyDescent="0.2">
      <c r="A1236" s="32" t="str">
        <f t="shared" si="38"/>
        <v xml:space="preserve"> UNIT </v>
      </c>
      <c r="B1236" s="130">
        <v>1218</v>
      </c>
      <c r="C1236" s="197"/>
      <c r="D1236" s="398"/>
      <c r="E1236" s="398"/>
      <c r="F1236" s="398"/>
      <c r="G1236" s="399"/>
      <c r="H1236" s="398"/>
      <c r="I1236" s="400"/>
      <c r="J1236" s="400"/>
      <c r="K1236" s="401"/>
      <c r="L1236" s="398"/>
      <c r="M1236" s="398"/>
      <c r="N1236" s="398"/>
      <c r="O1236" s="402"/>
      <c r="P1236" s="402"/>
      <c r="Q1236" s="171" t="str">
        <f>Calculator!M1220</f>
        <v/>
      </c>
      <c r="R1236" s="340" t="str">
        <f t="shared" ref="R1236:R1299" si="39">IF(Q1236="YES",IF(S1236&lt;G1236,S1236,G1236),"")</f>
        <v/>
      </c>
      <c r="S1236" s="380" t="str" cm="1">
        <f t="array" ref="S1236">_xlfn.IFS(Q1236="YES",IF(G1236&lt;=Calculator!AS1220*97%,"",IF(G1236&gt;=Calculator!AS1220*97%,ROUNDUP(Calculator!AS1220*97%,0),ROUNDUP(Calculator!AS1220*97%,0))),Q1236="NO","",Q1236="NA","",Q1236="","")</f>
        <v/>
      </c>
      <c r="T1236" s="381" cm="1">
        <f t="array" ref="T1236">IF(LEN(F1236)=0,2,IF(SUMPRODUCT(($F$19:$F$1518=F1236)*($C$19:$C$1518=C1236))&gt;1, 1, 0))</f>
        <v>2</v>
      </c>
      <c r="U1236" s="381">
        <f t="array" ref="U1236">IFERROR(1/SUMPRODUCT(($F$19:$F$1518=F1236)*($C$19:$C$1518=C1236)), IF(LEN(F1236)&gt;0, 1, ""))</f>
        <v>6.6755674232309744E-4</v>
      </c>
      <c r="V1236" s="382" t="str">
        <f>IF(H1236="","",VALUE(IFERROR(CHOOSE(MATCH(H1236,{0,1,2,3,4,5},0),2.5,3.5,4.5,5.5,6.5,7.5),"")))</f>
        <v/>
      </c>
      <c r="W1236" s="382" t="str">
        <f>IF(AND(I1236="YES",COUNTIFS(F$19:F1236,F1236,I$19:I1236,"YES")=1),1,"")</f>
        <v/>
      </c>
      <c r="Z1236" s="32"/>
    </row>
    <row r="1237" spans="1:26" x14ac:dyDescent="0.2">
      <c r="A1237" s="32" t="str">
        <f t="shared" si="38"/>
        <v xml:space="preserve"> UNIT </v>
      </c>
      <c r="B1237" s="130">
        <v>1219</v>
      </c>
      <c r="C1237" s="197"/>
      <c r="D1237" s="398"/>
      <c r="E1237" s="398"/>
      <c r="F1237" s="398"/>
      <c r="G1237" s="399"/>
      <c r="H1237" s="398"/>
      <c r="I1237" s="400"/>
      <c r="J1237" s="400"/>
      <c r="K1237" s="401"/>
      <c r="L1237" s="398"/>
      <c r="M1237" s="398"/>
      <c r="N1237" s="398"/>
      <c r="O1237" s="402"/>
      <c r="P1237" s="402"/>
      <c r="Q1237" s="171" t="str">
        <f>Calculator!M1221</f>
        <v/>
      </c>
      <c r="R1237" s="340" t="str">
        <f t="shared" si="39"/>
        <v/>
      </c>
      <c r="S1237" s="380" t="str" cm="1">
        <f t="array" ref="S1237">_xlfn.IFS(Q1237="YES",IF(G1237&lt;=Calculator!AS1221*97%,"",IF(G1237&gt;=Calculator!AS1221*97%,ROUNDUP(Calculator!AS1221*97%,0),ROUNDUP(Calculator!AS1221*97%,0))),Q1237="NO","",Q1237="NA","",Q1237="","")</f>
        <v/>
      </c>
      <c r="T1237" s="381" cm="1">
        <f t="array" ref="T1237">IF(LEN(F1237)=0,2,IF(SUMPRODUCT(($F$19:$F$1518=F1237)*($C$19:$C$1518=C1237))&gt;1, 1, 0))</f>
        <v>2</v>
      </c>
      <c r="U1237" s="381">
        <f t="array" ref="U1237">IFERROR(1/SUMPRODUCT(($F$19:$F$1518=F1237)*($C$19:$C$1518=C1237)), IF(LEN(F1237)&gt;0, 1, ""))</f>
        <v>6.6755674232309744E-4</v>
      </c>
      <c r="V1237" s="382" t="str">
        <f>IF(H1237="","",VALUE(IFERROR(CHOOSE(MATCH(H1237,{0,1,2,3,4,5},0),2.5,3.5,4.5,5.5,6.5,7.5),"")))</f>
        <v/>
      </c>
      <c r="W1237" s="382" t="str">
        <f>IF(AND(I1237="YES",COUNTIFS(F$19:F1237,F1237,I$19:I1237,"YES")=1),1,"")</f>
        <v/>
      </c>
      <c r="Z1237" s="32"/>
    </row>
    <row r="1238" spans="1:26" x14ac:dyDescent="0.2">
      <c r="A1238" s="32" t="str">
        <f t="shared" si="38"/>
        <v xml:space="preserve"> UNIT </v>
      </c>
      <c r="B1238" s="130">
        <v>1220</v>
      </c>
      <c r="C1238" s="197"/>
      <c r="D1238" s="398"/>
      <c r="E1238" s="398"/>
      <c r="F1238" s="398"/>
      <c r="G1238" s="399"/>
      <c r="H1238" s="398"/>
      <c r="I1238" s="400"/>
      <c r="J1238" s="400"/>
      <c r="K1238" s="401"/>
      <c r="L1238" s="398"/>
      <c r="M1238" s="398"/>
      <c r="N1238" s="398"/>
      <c r="O1238" s="402"/>
      <c r="P1238" s="402"/>
      <c r="Q1238" s="171" t="str">
        <f>Calculator!M1222</f>
        <v/>
      </c>
      <c r="R1238" s="340" t="str">
        <f t="shared" si="39"/>
        <v/>
      </c>
      <c r="S1238" s="380" t="str" cm="1">
        <f t="array" ref="S1238">_xlfn.IFS(Q1238="YES",IF(G1238&lt;=Calculator!AS1222*97%,"",IF(G1238&gt;=Calculator!AS1222*97%,ROUNDUP(Calculator!AS1222*97%,0),ROUNDUP(Calculator!AS1222*97%,0))),Q1238="NO","",Q1238="NA","",Q1238="","")</f>
        <v/>
      </c>
      <c r="T1238" s="381" cm="1">
        <f t="array" ref="T1238">IF(LEN(F1238)=0,2,IF(SUMPRODUCT(($F$19:$F$1518=F1238)*($C$19:$C$1518=C1238))&gt;1, 1, 0))</f>
        <v>2</v>
      </c>
      <c r="U1238" s="381">
        <f t="array" ref="U1238">IFERROR(1/SUMPRODUCT(($F$19:$F$1518=F1238)*($C$19:$C$1518=C1238)), IF(LEN(F1238)&gt;0, 1, ""))</f>
        <v>6.6755674232309744E-4</v>
      </c>
      <c r="V1238" s="382" t="str">
        <f>IF(H1238="","",VALUE(IFERROR(CHOOSE(MATCH(H1238,{0,1,2,3,4,5},0),2.5,3.5,4.5,5.5,6.5,7.5),"")))</f>
        <v/>
      </c>
      <c r="W1238" s="382" t="str">
        <f>IF(AND(I1238="YES",COUNTIFS(F$19:F1238,F1238,I$19:I1238,"YES")=1),1,"")</f>
        <v/>
      </c>
      <c r="Z1238" s="32"/>
    </row>
    <row r="1239" spans="1:26" x14ac:dyDescent="0.2">
      <c r="A1239" s="32" t="str">
        <f t="shared" si="38"/>
        <v xml:space="preserve"> UNIT </v>
      </c>
      <c r="B1239" s="130">
        <v>1221</v>
      </c>
      <c r="C1239" s="197"/>
      <c r="D1239" s="398"/>
      <c r="E1239" s="398"/>
      <c r="F1239" s="398"/>
      <c r="G1239" s="399"/>
      <c r="H1239" s="398"/>
      <c r="I1239" s="400"/>
      <c r="J1239" s="400"/>
      <c r="K1239" s="401"/>
      <c r="L1239" s="398"/>
      <c r="M1239" s="398"/>
      <c r="N1239" s="398"/>
      <c r="O1239" s="402"/>
      <c r="P1239" s="402"/>
      <c r="Q1239" s="171" t="str">
        <f>Calculator!M1223</f>
        <v/>
      </c>
      <c r="R1239" s="340" t="str">
        <f t="shared" si="39"/>
        <v/>
      </c>
      <c r="S1239" s="380" t="str" cm="1">
        <f t="array" ref="S1239">_xlfn.IFS(Q1239="YES",IF(G1239&lt;=Calculator!AS1223*97%,"",IF(G1239&gt;=Calculator!AS1223*97%,ROUNDUP(Calculator!AS1223*97%,0),ROUNDUP(Calculator!AS1223*97%,0))),Q1239="NO","",Q1239="NA","",Q1239="","")</f>
        <v/>
      </c>
      <c r="T1239" s="381" cm="1">
        <f t="array" ref="T1239">IF(LEN(F1239)=0,2,IF(SUMPRODUCT(($F$19:$F$1518=F1239)*($C$19:$C$1518=C1239))&gt;1, 1, 0))</f>
        <v>2</v>
      </c>
      <c r="U1239" s="381">
        <f t="array" ref="U1239">IFERROR(1/SUMPRODUCT(($F$19:$F$1518=F1239)*($C$19:$C$1518=C1239)), IF(LEN(F1239)&gt;0, 1, ""))</f>
        <v>6.6755674232309744E-4</v>
      </c>
      <c r="V1239" s="382" t="str">
        <f>IF(H1239="","",VALUE(IFERROR(CHOOSE(MATCH(H1239,{0,1,2,3,4,5},0),2.5,3.5,4.5,5.5,6.5,7.5),"")))</f>
        <v/>
      </c>
      <c r="W1239" s="382" t="str">
        <f>IF(AND(I1239="YES",COUNTIFS(F$19:F1239,F1239,I$19:I1239,"YES")=1),1,"")</f>
        <v/>
      </c>
      <c r="Z1239" s="32"/>
    </row>
    <row r="1240" spans="1:26" x14ac:dyDescent="0.2">
      <c r="A1240" s="32" t="str">
        <f t="shared" si="38"/>
        <v xml:space="preserve"> UNIT </v>
      </c>
      <c r="B1240" s="130">
        <v>1222</v>
      </c>
      <c r="C1240" s="197"/>
      <c r="D1240" s="398"/>
      <c r="E1240" s="398"/>
      <c r="F1240" s="398"/>
      <c r="G1240" s="399"/>
      <c r="H1240" s="398"/>
      <c r="I1240" s="400"/>
      <c r="J1240" s="400"/>
      <c r="K1240" s="401"/>
      <c r="L1240" s="398"/>
      <c r="M1240" s="398"/>
      <c r="N1240" s="398"/>
      <c r="O1240" s="402"/>
      <c r="P1240" s="402"/>
      <c r="Q1240" s="171" t="str">
        <f>Calculator!M1224</f>
        <v/>
      </c>
      <c r="R1240" s="340" t="str">
        <f t="shared" si="39"/>
        <v/>
      </c>
      <c r="S1240" s="380" t="str" cm="1">
        <f t="array" ref="S1240">_xlfn.IFS(Q1240="YES",IF(G1240&lt;=Calculator!AS1224*97%,"",IF(G1240&gt;=Calculator!AS1224*97%,ROUNDUP(Calculator!AS1224*97%,0),ROUNDUP(Calculator!AS1224*97%,0))),Q1240="NO","",Q1240="NA","",Q1240="","")</f>
        <v/>
      </c>
      <c r="T1240" s="381" cm="1">
        <f t="array" ref="T1240">IF(LEN(F1240)=0,2,IF(SUMPRODUCT(($F$19:$F$1518=F1240)*($C$19:$C$1518=C1240))&gt;1, 1, 0))</f>
        <v>2</v>
      </c>
      <c r="U1240" s="381">
        <f t="array" ref="U1240">IFERROR(1/SUMPRODUCT(($F$19:$F$1518=F1240)*($C$19:$C$1518=C1240)), IF(LEN(F1240)&gt;0, 1, ""))</f>
        <v>6.6755674232309744E-4</v>
      </c>
      <c r="V1240" s="382" t="str">
        <f>IF(H1240="","",VALUE(IFERROR(CHOOSE(MATCH(H1240,{0,1,2,3,4,5},0),2.5,3.5,4.5,5.5,6.5,7.5),"")))</f>
        <v/>
      </c>
      <c r="W1240" s="382" t="str">
        <f>IF(AND(I1240="YES",COUNTIFS(F$19:F1240,F1240,I$19:I1240,"YES")=1),1,"")</f>
        <v/>
      </c>
      <c r="Z1240" s="32"/>
    </row>
    <row r="1241" spans="1:26" x14ac:dyDescent="0.2">
      <c r="A1241" s="32" t="str">
        <f t="shared" si="38"/>
        <v xml:space="preserve"> UNIT </v>
      </c>
      <c r="B1241" s="130">
        <v>1223</v>
      </c>
      <c r="C1241" s="197"/>
      <c r="D1241" s="398"/>
      <c r="E1241" s="398"/>
      <c r="F1241" s="398"/>
      <c r="G1241" s="399"/>
      <c r="H1241" s="398"/>
      <c r="I1241" s="400"/>
      <c r="J1241" s="400"/>
      <c r="K1241" s="401"/>
      <c r="L1241" s="398"/>
      <c r="M1241" s="398"/>
      <c r="N1241" s="398"/>
      <c r="O1241" s="402"/>
      <c r="P1241" s="402"/>
      <c r="Q1241" s="171" t="str">
        <f>Calculator!M1225</f>
        <v/>
      </c>
      <c r="R1241" s="340" t="str">
        <f t="shared" si="39"/>
        <v/>
      </c>
      <c r="S1241" s="380" t="str" cm="1">
        <f t="array" ref="S1241">_xlfn.IFS(Q1241="YES",IF(G1241&lt;=Calculator!AS1225*97%,"",IF(G1241&gt;=Calculator!AS1225*97%,ROUNDUP(Calculator!AS1225*97%,0),ROUNDUP(Calculator!AS1225*97%,0))),Q1241="NO","",Q1241="NA","",Q1241="","")</f>
        <v/>
      </c>
      <c r="T1241" s="381" cm="1">
        <f t="array" ref="T1241">IF(LEN(F1241)=0,2,IF(SUMPRODUCT(($F$19:$F$1518=F1241)*($C$19:$C$1518=C1241))&gt;1, 1, 0))</f>
        <v>2</v>
      </c>
      <c r="U1241" s="381">
        <f t="array" ref="U1241">IFERROR(1/SUMPRODUCT(($F$19:$F$1518=F1241)*($C$19:$C$1518=C1241)), IF(LEN(F1241)&gt;0, 1, ""))</f>
        <v>6.6755674232309744E-4</v>
      </c>
      <c r="V1241" s="382" t="str">
        <f>IF(H1241="","",VALUE(IFERROR(CHOOSE(MATCH(H1241,{0,1,2,3,4,5},0),2.5,3.5,4.5,5.5,6.5,7.5),"")))</f>
        <v/>
      </c>
      <c r="W1241" s="382" t="str">
        <f>IF(AND(I1241="YES",COUNTIFS(F$19:F1241,F1241,I$19:I1241,"YES")=1),1,"")</f>
        <v/>
      </c>
      <c r="Z1241" s="32"/>
    </row>
    <row r="1242" spans="1:26" x14ac:dyDescent="0.2">
      <c r="A1242" s="32" t="str">
        <f t="shared" si="38"/>
        <v xml:space="preserve"> UNIT </v>
      </c>
      <c r="B1242" s="130">
        <v>1224</v>
      </c>
      <c r="C1242" s="197"/>
      <c r="D1242" s="398"/>
      <c r="E1242" s="398"/>
      <c r="F1242" s="398"/>
      <c r="G1242" s="399"/>
      <c r="H1242" s="398"/>
      <c r="I1242" s="400"/>
      <c r="J1242" s="400"/>
      <c r="K1242" s="401"/>
      <c r="L1242" s="398"/>
      <c r="M1242" s="398"/>
      <c r="N1242" s="398"/>
      <c r="O1242" s="402"/>
      <c r="P1242" s="402"/>
      <c r="Q1242" s="171" t="str">
        <f>Calculator!M1226</f>
        <v/>
      </c>
      <c r="R1242" s="340" t="str">
        <f t="shared" si="39"/>
        <v/>
      </c>
      <c r="S1242" s="380" t="str" cm="1">
        <f t="array" ref="S1242">_xlfn.IFS(Q1242="YES",IF(G1242&lt;=Calculator!AS1226*97%,"",IF(G1242&gt;=Calculator!AS1226*97%,ROUNDUP(Calculator!AS1226*97%,0),ROUNDUP(Calculator!AS1226*97%,0))),Q1242="NO","",Q1242="NA","",Q1242="","")</f>
        <v/>
      </c>
      <c r="T1242" s="381" cm="1">
        <f t="array" ref="T1242">IF(LEN(F1242)=0,2,IF(SUMPRODUCT(($F$19:$F$1518=F1242)*($C$19:$C$1518=C1242))&gt;1, 1, 0))</f>
        <v>2</v>
      </c>
      <c r="U1242" s="381">
        <f t="array" ref="U1242">IFERROR(1/SUMPRODUCT(($F$19:$F$1518=F1242)*($C$19:$C$1518=C1242)), IF(LEN(F1242)&gt;0, 1, ""))</f>
        <v>6.6755674232309744E-4</v>
      </c>
      <c r="V1242" s="382" t="str">
        <f>IF(H1242="","",VALUE(IFERROR(CHOOSE(MATCH(H1242,{0,1,2,3,4,5},0),2.5,3.5,4.5,5.5,6.5,7.5),"")))</f>
        <v/>
      </c>
      <c r="W1242" s="382" t="str">
        <f>IF(AND(I1242="YES",COUNTIFS(F$19:F1242,F1242,I$19:I1242,"YES")=1),1,"")</f>
        <v/>
      </c>
      <c r="Z1242" s="32"/>
    </row>
    <row r="1243" spans="1:26" x14ac:dyDescent="0.2">
      <c r="A1243" s="32" t="str">
        <f t="shared" si="38"/>
        <v xml:space="preserve"> UNIT </v>
      </c>
      <c r="B1243" s="130">
        <v>1225</v>
      </c>
      <c r="C1243" s="197"/>
      <c r="D1243" s="398"/>
      <c r="E1243" s="398"/>
      <c r="F1243" s="398"/>
      <c r="G1243" s="399"/>
      <c r="H1243" s="398"/>
      <c r="I1243" s="400"/>
      <c r="J1243" s="400"/>
      <c r="K1243" s="401"/>
      <c r="L1243" s="398"/>
      <c r="M1243" s="398"/>
      <c r="N1243" s="398"/>
      <c r="O1243" s="402"/>
      <c r="P1243" s="402"/>
      <c r="Q1243" s="171" t="str">
        <f>Calculator!M1227</f>
        <v/>
      </c>
      <c r="R1243" s="340" t="str">
        <f t="shared" si="39"/>
        <v/>
      </c>
      <c r="S1243" s="380" t="str" cm="1">
        <f t="array" ref="S1243">_xlfn.IFS(Q1243="YES",IF(G1243&lt;=Calculator!AS1227*97%,"",IF(G1243&gt;=Calculator!AS1227*97%,ROUNDUP(Calculator!AS1227*97%,0),ROUNDUP(Calculator!AS1227*97%,0))),Q1243="NO","",Q1243="NA","",Q1243="","")</f>
        <v/>
      </c>
      <c r="T1243" s="381" cm="1">
        <f t="array" ref="T1243">IF(LEN(F1243)=0,2,IF(SUMPRODUCT(($F$19:$F$1518=F1243)*($C$19:$C$1518=C1243))&gt;1, 1, 0))</f>
        <v>2</v>
      </c>
      <c r="U1243" s="381">
        <f t="array" ref="U1243">IFERROR(1/SUMPRODUCT(($F$19:$F$1518=F1243)*($C$19:$C$1518=C1243)), IF(LEN(F1243)&gt;0, 1, ""))</f>
        <v>6.6755674232309744E-4</v>
      </c>
      <c r="V1243" s="382" t="str">
        <f>IF(H1243="","",VALUE(IFERROR(CHOOSE(MATCH(H1243,{0,1,2,3,4,5},0),2.5,3.5,4.5,5.5,6.5,7.5),"")))</f>
        <v/>
      </c>
      <c r="W1243" s="382" t="str">
        <f>IF(AND(I1243="YES",COUNTIFS(F$19:F1243,F1243,I$19:I1243,"YES")=1),1,"")</f>
        <v/>
      </c>
      <c r="Z1243" s="32"/>
    </row>
    <row r="1244" spans="1:26" x14ac:dyDescent="0.2">
      <c r="A1244" s="32" t="str">
        <f t="shared" si="38"/>
        <v xml:space="preserve"> UNIT </v>
      </c>
      <c r="B1244" s="130">
        <v>1226</v>
      </c>
      <c r="C1244" s="197"/>
      <c r="D1244" s="398"/>
      <c r="E1244" s="398"/>
      <c r="F1244" s="398"/>
      <c r="G1244" s="399"/>
      <c r="H1244" s="398"/>
      <c r="I1244" s="400"/>
      <c r="J1244" s="400"/>
      <c r="K1244" s="401"/>
      <c r="L1244" s="398"/>
      <c r="M1244" s="398"/>
      <c r="N1244" s="398"/>
      <c r="O1244" s="402"/>
      <c r="P1244" s="402"/>
      <c r="Q1244" s="171" t="str">
        <f>Calculator!M1228</f>
        <v/>
      </c>
      <c r="R1244" s="340" t="str">
        <f t="shared" si="39"/>
        <v/>
      </c>
      <c r="S1244" s="380" t="str" cm="1">
        <f t="array" ref="S1244">_xlfn.IFS(Q1244="YES",IF(G1244&lt;=Calculator!AS1228*97%,"",IF(G1244&gt;=Calculator!AS1228*97%,ROUNDUP(Calculator!AS1228*97%,0),ROUNDUP(Calculator!AS1228*97%,0))),Q1244="NO","",Q1244="NA","",Q1244="","")</f>
        <v/>
      </c>
      <c r="T1244" s="381" cm="1">
        <f t="array" ref="T1244">IF(LEN(F1244)=0,2,IF(SUMPRODUCT(($F$19:$F$1518=F1244)*($C$19:$C$1518=C1244))&gt;1, 1, 0))</f>
        <v>2</v>
      </c>
      <c r="U1244" s="381">
        <f t="array" ref="U1244">IFERROR(1/SUMPRODUCT(($F$19:$F$1518=F1244)*($C$19:$C$1518=C1244)), IF(LEN(F1244)&gt;0, 1, ""))</f>
        <v>6.6755674232309744E-4</v>
      </c>
      <c r="V1244" s="382" t="str">
        <f>IF(H1244="","",VALUE(IFERROR(CHOOSE(MATCH(H1244,{0,1,2,3,4,5},0),2.5,3.5,4.5,5.5,6.5,7.5),"")))</f>
        <v/>
      </c>
      <c r="W1244" s="382" t="str">
        <f>IF(AND(I1244="YES",COUNTIFS(F$19:F1244,F1244,I$19:I1244,"YES")=1),1,"")</f>
        <v/>
      </c>
      <c r="Z1244" s="32"/>
    </row>
    <row r="1245" spans="1:26" x14ac:dyDescent="0.2">
      <c r="A1245" s="32" t="str">
        <f t="shared" si="38"/>
        <v xml:space="preserve"> UNIT </v>
      </c>
      <c r="B1245" s="130">
        <v>1227</v>
      </c>
      <c r="C1245" s="197"/>
      <c r="D1245" s="398"/>
      <c r="E1245" s="398"/>
      <c r="F1245" s="398"/>
      <c r="G1245" s="399"/>
      <c r="H1245" s="398"/>
      <c r="I1245" s="400"/>
      <c r="J1245" s="400"/>
      <c r="K1245" s="401"/>
      <c r="L1245" s="398"/>
      <c r="M1245" s="398"/>
      <c r="N1245" s="398"/>
      <c r="O1245" s="402"/>
      <c r="P1245" s="402"/>
      <c r="Q1245" s="171" t="str">
        <f>Calculator!M1229</f>
        <v/>
      </c>
      <c r="R1245" s="340" t="str">
        <f t="shared" si="39"/>
        <v/>
      </c>
      <c r="S1245" s="380" t="str" cm="1">
        <f t="array" ref="S1245">_xlfn.IFS(Q1245="YES",IF(G1245&lt;=Calculator!AS1229*97%,"",IF(G1245&gt;=Calculator!AS1229*97%,ROUNDUP(Calculator!AS1229*97%,0),ROUNDUP(Calculator!AS1229*97%,0))),Q1245="NO","",Q1245="NA","",Q1245="","")</f>
        <v/>
      </c>
      <c r="T1245" s="381" cm="1">
        <f t="array" ref="T1245">IF(LEN(F1245)=0,2,IF(SUMPRODUCT(($F$19:$F$1518=F1245)*($C$19:$C$1518=C1245))&gt;1, 1, 0))</f>
        <v>2</v>
      </c>
      <c r="U1245" s="381">
        <f t="array" ref="U1245">IFERROR(1/SUMPRODUCT(($F$19:$F$1518=F1245)*($C$19:$C$1518=C1245)), IF(LEN(F1245)&gt;0, 1, ""))</f>
        <v>6.6755674232309744E-4</v>
      </c>
      <c r="V1245" s="382" t="str">
        <f>IF(H1245="","",VALUE(IFERROR(CHOOSE(MATCH(H1245,{0,1,2,3,4,5},0),2.5,3.5,4.5,5.5,6.5,7.5),"")))</f>
        <v/>
      </c>
      <c r="W1245" s="382" t="str">
        <f>IF(AND(I1245="YES",COUNTIFS(F$19:F1245,F1245,I$19:I1245,"YES")=1),1,"")</f>
        <v/>
      </c>
      <c r="Z1245" s="32"/>
    </row>
    <row r="1246" spans="1:26" x14ac:dyDescent="0.2">
      <c r="A1246" s="32" t="str">
        <f t="shared" si="38"/>
        <v xml:space="preserve"> UNIT </v>
      </c>
      <c r="B1246" s="130">
        <v>1228</v>
      </c>
      <c r="C1246" s="197"/>
      <c r="D1246" s="398"/>
      <c r="E1246" s="398"/>
      <c r="F1246" s="398"/>
      <c r="G1246" s="399"/>
      <c r="H1246" s="398"/>
      <c r="I1246" s="400"/>
      <c r="J1246" s="400"/>
      <c r="K1246" s="401"/>
      <c r="L1246" s="398"/>
      <c r="M1246" s="398"/>
      <c r="N1246" s="398"/>
      <c r="O1246" s="402"/>
      <c r="P1246" s="402"/>
      <c r="Q1246" s="171" t="str">
        <f>Calculator!M1230</f>
        <v/>
      </c>
      <c r="R1246" s="340" t="str">
        <f t="shared" si="39"/>
        <v/>
      </c>
      <c r="S1246" s="380" t="str" cm="1">
        <f t="array" ref="S1246">_xlfn.IFS(Q1246="YES",IF(G1246&lt;=Calculator!AS1230*97%,"",IF(G1246&gt;=Calculator!AS1230*97%,ROUNDUP(Calculator!AS1230*97%,0),ROUNDUP(Calculator!AS1230*97%,0))),Q1246="NO","",Q1246="NA","",Q1246="","")</f>
        <v/>
      </c>
      <c r="T1246" s="381" cm="1">
        <f t="array" ref="T1246">IF(LEN(F1246)=0,2,IF(SUMPRODUCT(($F$19:$F$1518=F1246)*($C$19:$C$1518=C1246))&gt;1, 1, 0))</f>
        <v>2</v>
      </c>
      <c r="U1246" s="381">
        <f t="array" ref="U1246">IFERROR(1/SUMPRODUCT(($F$19:$F$1518=F1246)*($C$19:$C$1518=C1246)), IF(LEN(F1246)&gt;0, 1, ""))</f>
        <v>6.6755674232309744E-4</v>
      </c>
      <c r="V1246" s="382" t="str">
        <f>IF(H1246="","",VALUE(IFERROR(CHOOSE(MATCH(H1246,{0,1,2,3,4,5},0),2.5,3.5,4.5,5.5,6.5,7.5),"")))</f>
        <v/>
      </c>
      <c r="W1246" s="382" t="str">
        <f>IF(AND(I1246="YES",COUNTIFS(F$19:F1246,F1246,I$19:I1246,"YES")=1),1,"")</f>
        <v/>
      </c>
      <c r="Z1246" s="32"/>
    </row>
    <row r="1247" spans="1:26" x14ac:dyDescent="0.2">
      <c r="A1247" s="32" t="str">
        <f t="shared" si="38"/>
        <v xml:space="preserve"> UNIT </v>
      </c>
      <c r="B1247" s="130">
        <v>1229</v>
      </c>
      <c r="C1247" s="197"/>
      <c r="D1247" s="398"/>
      <c r="E1247" s="398"/>
      <c r="F1247" s="398"/>
      <c r="G1247" s="399"/>
      <c r="H1247" s="398"/>
      <c r="I1247" s="400"/>
      <c r="J1247" s="400"/>
      <c r="K1247" s="401"/>
      <c r="L1247" s="398"/>
      <c r="M1247" s="398"/>
      <c r="N1247" s="398"/>
      <c r="O1247" s="402"/>
      <c r="P1247" s="402"/>
      <c r="Q1247" s="171" t="str">
        <f>Calculator!M1231</f>
        <v/>
      </c>
      <c r="R1247" s="340" t="str">
        <f t="shared" si="39"/>
        <v/>
      </c>
      <c r="S1247" s="380" t="str" cm="1">
        <f t="array" ref="S1247">_xlfn.IFS(Q1247="YES",IF(G1247&lt;=Calculator!AS1231*97%,"",IF(G1247&gt;=Calculator!AS1231*97%,ROUNDUP(Calculator!AS1231*97%,0),ROUNDUP(Calculator!AS1231*97%,0))),Q1247="NO","",Q1247="NA","",Q1247="","")</f>
        <v/>
      </c>
      <c r="T1247" s="381" cm="1">
        <f t="array" ref="T1247">IF(LEN(F1247)=0,2,IF(SUMPRODUCT(($F$19:$F$1518=F1247)*($C$19:$C$1518=C1247))&gt;1, 1, 0))</f>
        <v>2</v>
      </c>
      <c r="U1247" s="381">
        <f t="array" ref="U1247">IFERROR(1/SUMPRODUCT(($F$19:$F$1518=F1247)*($C$19:$C$1518=C1247)), IF(LEN(F1247)&gt;0, 1, ""))</f>
        <v>6.6755674232309744E-4</v>
      </c>
      <c r="V1247" s="382" t="str">
        <f>IF(H1247="","",VALUE(IFERROR(CHOOSE(MATCH(H1247,{0,1,2,3,4,5},0),2.5,3.5,4.5,5.5,6.5,7.5),"")))</f>
        <v/>
      </c>
      <c r="W1247" s="382" t="str">
        <f>IF(AND(I1247="YES",COUNTIFS(F$19:F1247,F1247,I$19:I1247,"YES")=1),1,"")</f>
        <v/>
      </c>
      <c r="Z1247" s="32"/>
    </row>
    <row r="1248" spans="1:26" x14ac:dyDescent="0.2">
      <c r="A1248" s="32" t="str">
        <f t="shared" si="38"/>
        <v xml:space="preserve"> UNIT </v>
      </c>
      <c r="B1248" s="130">
        <v>1230</v>
      </c>
      <c r="C1248" s="197"/>
      <c r="D1248" s="398"/>
      <c r="E1248" s="398"/>
      <c r="F1248" s="398"/>
      <c r="G1248" s="399"/>
      <c r="H1248" s="398"/>
      <c r="I1248" s="400"/>
      <c r="J1248" s="400"/>
      <c r="K1248" s="401"/>
      <c r="L1248" s="398"/>
      <c r="M1248" s="398"/>
      <c r="N1248" s="398"/>
      <c r="O1248" s="402"/>
      <c r="P1248" s="402"/>
      <c r="Q1248" s="171" t="str">
        <f>Calculator!M1232</f>
        <v/>
      </c>
      <c r="R1248" s="340" t="str">
        <f t="shared" si="39"/>
        <v/>
      </c>
      <c r="S1248" s="380" t="str" cm="1">
        <f t="array" ref="S1248">_xlfn.IFS(Q1248="YES",IF(G1248&lt;=Calculator!AS1232*97%,"",IF(G1248&gt;=Calculator!AS1232*97%,ROUNDUP(Calculator!AS1232*97%,0),ROUNDUP(Calculator!AS1232*97%,0))),Q1248="NO","",Q1248="NA","",Q1248="","")</f>
        <v/>
      </c>
      <c r="T1248" s="381" cm="1">
        <f t="array" ref="T1248">IF(LEN(F1248)=0,2,IF(SUMPRODUCT(($F$19:$F$1518=F1248)*($C$19:$C$1518=C1248))&gt;1, 1, 0))</f>
        <v>2</v>
      </c>
      <c r="U1248" s="381">
        <f t="array" ref="U1248">IFERROR(1/SUMPRODUCT(($F$19:$F$1518=F1248)*($C$19:$C$1518=C1248)), IF(LEN(F1248)&gt;0, 1, ""))</f>
        <v>6.6755674232309744E-4</v>
      </c>
      <c r="V1248" s="382" t="str">
        <f>IF(H1248="","",VALUE(IFERROR(CHOOSE(MATCH(H1248,{0,1,2,3,4,5},0),2.5,3.5,4.5,5.5,6.5,7.5),"")))</f>
        <v/>
      </c>
      <c r="W1248" s="382" t="str">
        <f>IF(AND(I1248="YES",COUNTIFS(F$19:F1248,F1248,I$19:I1248,"YES")=1),1,"")</f>
        <v/>
      </c>
      <c r="Z1248" s="32"/>
    </row>
    <row r="1249" spans="1:26" x14ac:dyDescent="0.2">
      <c r="A1249" s="32" t="str">
        <f t="shared" si="38"/>
        <v xml:space="preserve"> UNIT </v>
      </c>
      <c r="B1249" s="130">
        <v>1231</v>
      </c>
      <c r="C1249" s="197"/>
      <c r="D1249" s="398"/>
      <c r="E1249" s="398"/>
      <c r="F1249" s="398"/>
      <c r="G1249" s="399"/>
      <c r="H1249" s="398"/>
      <c r="I1249" s="400"/>
      <c r="J1249" s="400"/>
      <c r="K1249" s="401"/>
      <c r="L1249" s="398"/>
      <c r="M1249" s="398"/>
      <c r="N1249" s="398"/>
      <c r="O1249" s="402"/>
      <c r="P1249" s="402"/>
      <c r="Q1249" s="171" t="str">
        <f>Calculator!M1233</f>
        <v/>
      </c>
      <c r="R1249" s="340" t="str">
        <f t="shared" si="39"/>
        <v/>
      </c>
      <c r="S1249" s="380" t="str" cm="1">
        <f t="array" ref="S1249">_xlfn.IFS(Q1249="YES",IF(G1249&lt;=Calculator!AS1233*97%,"",IF(G1249&gt;=Calculator!AS1233*97%,ROUNDUP(Calculator!AS1233*97%,0),ROUNDUP(Calculator!AS1233*97%,0))),Q1249="NO","",Q1249="NA","",Q1249="","")</f>
        <v/>
      </c>
      <c r="T1249" s="381" cm="1">
        <f t="array" ref="T1249">IF(LEN(F1249)=0,2,IF(SUMPRODUCT(($F$19:$F$1518=F1249)*($C$19:$C$1518=C1249))&gt;1, 1, 0))</f>
        <v>2</v>
      </c>
      <c r="U1249" s="381">
        <f t="array" ref="U1249">IFERROR(1/SUMPRODUCT(($F$19:$F$1518=F1249)*($C$19:$C$1518=C1249)), IF(LEN(F1249)&gt;0, 1, ""))</f>
        <v>6.6755674232309744E-4</v>
      </c>
      <c r="V1249" s="382" t="str">
        <f>IF(H1249="","",VALUE(IFERROR(CHOOSE(MATCH(H1249,{0,1,2,3,4,5},0),2.5,3.5,4.5,5.5,6.5,7.5),"")))</f>
        <v/>
      </c>
      <c r="W1249" s="382" t="str">
        <f>IF(AND(I1249="YES",COUNTIFS(F$19:F1249,F1249,I$19:I1249,"YES")=1),1,"")</f>
        <v/>
      </c>
      <c r="Z1249" s="32"/>
    </row>
    <row r="1250" spans="1:26" x14ac:dyDescent="0.2">
      <c r="A1250" s="32" t="str">
        <f t="shared" si="38"/>
        <v xml:space="preserve"> UNIT </v>
      </c>
      <c r="B1250" s="130">
        <v>1232</v>
      </c>
      <c r="C1250" s="197"/>
      <c r="D1250" s="398"/>
      <c r="E1250" s="398"/>
      <c r="F1250" s="398"/>
      <c r="G1250" s="399"/>
      <c r="H1250" s="398"/>
      <c r="I1250" s="400"/>
      <c r="J1250" s="400"/>
      <c r="K1250" s="401"/>
      <c r="L1250" s="398"/>
      <c r="M1250" s="398"/>
      <c r="N1250" s="398"/>
      <c r="O1250" s="402"/>
      <c r="P1250" s="402"/>
      <c r="Q1250" s="171" t="str">
        <f>Calculator!M1234</f>
        <v/>
      </c>
      <c r="R1250" s="340" t="str">
        <f t="shared" si="39"/>
        <v/>
      </c>
      <c r="S1250" s="380" t="str" cm="1">
        <f t="array" ref="S1250">_xlfn.IFS(Q1250="YES",IF(G1250&lt;=Calculator!AS1234*97%,"",IF(G1250&gt;=Calculator!AS1234*97%,ROUNDUP(Calculator!AS1234*97%,0),ROUNDUP(Calculator!AS1234*97%,0))),Q1250="NO","",Q1250="NA","",Q1250="","")</f>
        <v/>
      </c>
      <c r="T1250" s="381" cm="1">
        <f t="array" ref="T1250">IF(LEN(F1250)=0,2,IF(SUMPRODUCT(($F$19:$F$1518=F1250)*($C$19:$C$1518=C1250))&gt;1, 1, 0))</f>
        <v>2</v>
      </c>
      <c r="U1250" s="381">
        <f t="array" ref="U1250">IFERROR(1/SUMPRODUCT(($F$19:$F$1518=F1250)*($C$19:$C$1518=C1250)), IF(LEN(F1250)&gt;0, 1, ""))</f>
        <v>6.6755674232309744E-4</v>
      </c>
      <c r="V1250" s="382" t="str">
        <f>IF(H1250="","",VALUE(IFERROR(CHOOSE(MATCH(H1250,{0,1,2,3,4,5},0),2.5,3.5,4.5,5.5,6.5,7.5),"")))</f>
        <v/>
      </c>
      <c r="W1250" s="382" t="str">
        <f>IF(AND(I1250="YES",COUNTIFS(F$19:F1250,F1250,I$19:I1250,"YES")=1),1,"")</f>
        <v/>
      </c>
      <c r="Z1250" s="32"/>
    </row>
    <row r="1251" spans="1:26" x14ac:dyDescent="0.2">
      <c r="A1251" s="32" t="str">
        <f t="shared" si="38"/>
        <v xml:space="preserve"> UNIT </v>
      </c>
      <c r="B1251" s="130">
        <v>1233</v>
      </c>
      <c r="C1251" s="197"/>
      <c r="D1251" s="398"/>
      <c r="E1251" s="398"/>
      <c r="F1251" s="398"/>
      <c r="G1251" s="399"/>
      <c r="H1251" s="398"/>
      <c r="I1251" s="400"/>
      <c r="J1251" s="400"/>
      <c r="K1251" s="401"/>
      <c r="L1251" s="398"/>
      <c r="M1251" s="398"/>
      <c r="N1251" s="398"/>
      <c r="O1251" s="402"/>
      <c r="P1251" s="402"/>
      <c r="Q1251" s="171" t="str">
        <f>Calculator!M1235</f>
        <v/>
      </c>
      <c r="R1251" s="340" t="str">
        <f t="shared" si="39"/>
        <v/>
      </c>
      <c r="S1251" s="380" t="str" cm="1">
        <f t="array" ref="S1251">_xlfn.IFS(Q1251="YES",IF(G1251&lt;=Calculator!AS1235*97%,"",IF(G1251&gt;=Calculator!AS1235*97%,ROUNDUP(Calculator!AS1235*97%,0),ROUNDUP(Calculator!AS1235*97%,0))),Q1251="NO","",Q1251="NA","",Q1251="","")</f>
        <v/>
      </c>
      <c r="T1251" s="381" cm="1">
        <f t="array" ref="T1251">IF(LEN(F1251)=0,2,IF(SUMPRODUCT(($F$19:$F$1518=F1251)*($C$19:$C$1518=C1251))&gt;1, 1, 0))</f>
        <v>2</v>
      </c>
      <c r="U1251" s="381">
        <f t="array" ref="U1251">IFERROR(1/SUMPRODUCT(($F$19:$F$1518=F1251)*($C$19:$C$1518=C1251)), IF(LEN(F1251)&gt;0, 1, ""))</f>
        <v>6.6755674232309744E-4</v>
      </c>
      <c r="V1251" s="382" t="str">
        <f>IF(H1251="","",VALUE(IFERROR(CHOOSE(MATCH(H1251,{0,1,2,3,4,5},0),2.5,3.5,4.5,5.5,6.5,7.5),"")))</f>
        <v/>
      </c>
      <c r="W1251" s="382" t="str">
        <f>IF(AND(I1251="YES",COUNTIFS(F$19:F1251,F1251,I$19:I1251,"YES")=1),1,"")</f>
        <v/>
      </c>
      <c r="Z1251" s="32"/>
    </row>
    <row r="1252" spans="1:26" x14ac:dyDescent="0.2">
      <c r="A1252" s="32" t="str">
        <f t="shared" si="38"/>
        <v xml:space="preserve"> UNIT </v>
      </c>
      <c r="B1252" s="130">
        <v>1234</v>
      </c>
      <c r="C1252" s="197"/>
      <c r="D1252" s="398"/>
      <c r="E1252" s="398"/>
      <c r="F1252" s="398"/>
      <c r="G1252" s="399"/>
      <c r="H1252" s="398"/>
      <c r="I1252" s="400"/>
      <c r="J1252" s="400"/>
      <c r="K1252" s="401"/>
      <c r="L1252" s="398"/>
      <c r="M1252" s="398"/>
      <c r="N1252" s="398"/>
      <c r="O1252" s="402"/>
      <c r="P1252" s="402"/>
      <c r="Q1252" s="171" t="str">
        <f>Calculator!M1236</f>
        <v/>
      </c>
      <c r="R1252" s="340" t="str">
        <f t="shared" si="39"/>
        <v/>
      </c>
      <c r="S1252" s="380" t="str" cm="1">
        <f t="array" ref="S1252">_xlfn.IFS(Q1252="YES",IF(G1252&lt;=Calculator!AS1236*97%,"",IF(G1252&gt;=Calculator!AS1236*97%,ROUNDUP(Calculator!AS1236*97%,0),ROUNDUP(Calculator!AS1236*97%,0))),Q1252="NO","",Q1252="NA","",Q1252="","")</f>
        <v/>
      </c>
      <c r="T1252" s="381" cm="1">
        <f t="array" ref="T1252">IF(LEN(F1252)=0,2,IF(SUMPRODUCT(($F$19:$F$1518=F1252)*($C$19:$C$1518=C1252))&gt;1, 1, 0))</f>
        <v>2</v>
      </c>
      <c r="U1252" s="381">
        <f t="array" ref="U1252">IFERROR(1/SUMPRODUCT(($F$19:$F$1518=F1252)*($C$19:$C$1518=C1252)), IF(LEN(F1252)&gt;0, 1, ""))</f>
        <v>6.6755674232309744E-4</v>
      </c>
      <c r="V1252" s="382" t="str">
        <f>IF(H1252="","",VALUE(IFERROR(CHOOSE(MATCH(H1252,{0,1,2,3,4,5},0),2.5,3.5,4.5,5.5,6.5,7.5),"")))</f>
        <v/>
      </c>
      <c r="W1252" s="382" t="str">
        <f>IF(AND(I1252="YES",COUNTIFS(F$19:F1252,F1252,I$19:I1252,"YES")=1),1,"")</f>
        <v/>
      </c>
      <c r="Z1252" s="32"/>
    </row>
    <row r="1253" spans="1:26" x14ac:dyDescent="0.2">
      <c r="A1253" s="32" t="str">
        <f t="shared" si="38"/>
        <v xml:space="preserve"> UNIT </v>
      </c>
      <c r="B1253" s="130">
        <v>1235</v>
      </c>
      <c r="C1253" s="197"/>
      <c r="D1253" s="398"/>
      <c r="E1253" s="398"/>
      <c r="F1253" s="398"/>
      <c r="G1253" s="399"/>
      <c r="H1253" s="398"/>
      <c r="I1253" s="400"/>
      <c r="J1253" s="400"/>
      <c r="K1253" s="401"/>
      <c r="L1253" s="398"/>
      <c r="M1253" s="398"/>
      <c r="N1253" s="398"/>
      <c r="O1253" s="402"/>
      <c r="P1253" s="402"/>
      <c r="Q1253" s="171" t="str">
        <f>Calculator!M1237</f>
        <v/>
      </c>
      <c r="R1253" s="340" t="str">
        <f t="shared" si="39"/>
        <v/>
      </c>
      <c r="S1253" s="380" t="str" cm="1">
        <f t="array" ref="S1253">_xlfn.IFS(Q1253="YES",IF(G1253&lt;=Calculator!AS1237*97%,"",IF(G1253&gt;=Calculator!AS1237*97%,ROUNDUP(Calculator!AS1237*97%,0),ROUNDUP(Calculator!AS1237*97%,0))),Q1253="NO","",Q1253="NA","",Q1253="","")</f>
        <v/>
      </c>
      <c r="T1253" s="381" cm="1">
        <f t="array" ref="T1253">IF(LEN(F1253)=0,2,IF(SUMPRODUCT(($F$19:$F$1518=F1253)*($C$19:$C$1518=C1253))&gt;1, 1, 0))</f>
        <v>2</v>
      </c>
      <c r="U1253" s="381">
        <f t="array" ref="U1253">IFERROR(1/SUMPRODUCT(($F$19:$F$1518=F1253)*($C$19:$C$1518=C1253)), IF(LEN(F1253)&gt;0, 1, ""))</f>
        <v>6.6755674232309744E-4</v>
      </c>
      <c r="V1253" s="382" t="str">
        <f>IF(H1253="","",VALUE(IFERROR(CHOOSE(MATCH(H1253,{0,1,2,3,4,5},0),2.5,3.5,4.5,5.5,6.5,7.5),"")))</f>
        <v/>
      </c>
      <c r="W1253" s="382" t="str">
        <f>IF(AND(I1253="YES",COUNTIFS(F$19:F1253,F1253,I$19:I1253,"YES")=1),1,"")</f>
        <v/>
      </c>
      <c r="Z1253" s="32"/>
    </row>
    <row r="1254" spans="1:26" x14ac:dyDescent="0.2">
      <c r="A1254" s="32" t="str">
        <f t="shared" si="38"/>
        <v xml:space="preserve"> UNIT </v>
      </c>
      <c r="B1254" s="130">
        <v>1236</v>
      </c>
      <c r="C1254" s="197"/>
      <c r="D1254" s="398"/>
      <c r="E1254" s="398"/>
      <c r="F1254" s="398"/>
      <c r="G1254" s="399"/>
      <c r="H1254" s="398"/>
      <c r="I1254" s="400"/>
      <c r="J1254" s="400"/>
      <c r="K1254" s="401"/>
      <c r="L1254" s="398"/>
      <c r="M1254" s="398"/>
      <c r="N1254" s="398"/>
      <c r="O1254" s="402"/>
      <c r="P1254" s="402"/>
      <c r="Q1254" s="171" t="str">
        <f>Calculator!M1238</f>
        <v/>
      </c>
      <c r="R1254" s="340" t="str">
        <f t="shared" si="39"/>
        <v/>
      </c>
      <c r="S1254" s="380" t="str" cm="1">
        <f t="array" ref="S1254">_xlfn.IFS(Q1254="YES",IF(G1254&lt;=Calculator!AS1238*97%,"",IF(G1254&gt;=Calculator!AS1238*97%,ROUNDUP(Calculator!AS1238*97%,0),ROUNDUP(Calculator!AS1238*97%,0))),Q1254="NO","",Q1254="NA","",Q1254="","")</f>
        <v/>
      </c>
      <c r="T1254" s="381" cm="1">
        <f t="array" ref="T1254">IF(LEN(F1254)=0,2,IF(SUMPRODUCT(($F$19:$F$1518=F1254)*($C$19:$C$1518=C1254))&gt;1, 1, 0))</f>
        <v>2</v>
      </c>
      <c r="U1254" s="381">
        <f t="array" ref="U1254">IFERROR(1/SUMPRODUCT(($F$19:$F$1518=F1254)*($C$19:$C$1518=C1254)), IF(LEN(F1254)&gt;0, 1, ""))</f>
        <v>6.6755674232309744E-4</v>
      </c>
      <c r="V1254" s="382" t="str">
        <f>IF(H1254="","",VALUE(IFERROR(CHOOSE(MATCH(H1254,{0,1,2,3,4,5},0),2.5,3.5,4.5,5.5,6.5,7.5),"")))</f>
        <v/>
      </c>
      <c r="W1254" s="382" t="str">
        <f>IF(AND(I1254="YES",COUNTIFS(F$19:F1254,F1254,I$19:I1254,"YES")=1),1,"")</f>
        <v/>
      </c>
      <c r="Z1254" s="32"/>
    </row>
    <row r="1255" spans="1:26" x14ac:dyDescent="0.2">
      <c r="A1255" s="32" t="str">
        <f t="shared" si="38"/>
        <v xml:space="preserve"> UNIT </v>
      </c>
      <c r="B1255" s="130">
        <v>1237</v>
      </c>
      <c r="C1255" s="197"/>
      <c r="D1255" s="398"/>
      <c r="E1255" s="398"/>
      <c r="F1255" s="398"/>
      <c r="G1255" s="399"/>
      <c r="H1255" s="398"/>
      <c r="I1255" s="400"/>
      <c r="J1255" s="400"/>
      <c r="K1255" s="401"/>
      <c r="L1255" s="398"/>
      <c r="M1255" s="398"/>
      <c r="N1255" s="398"/>
      <c r="O1255" s="402"/>
      <c r="P1255" s="402"/>
      <c r="Q1255" s="171" t="str">
        <f>Calculator!M1239</f>
        <v/>
      </c>
      <c r="R1255" s="340" t="str">
        <f t="shared" si="39"/>
        <v/>
      </c>
      <c r="S1255" s="380" t="str" cm="1">
        <f t="array" ref="S1255">_xlfn.IFS(Q1255="YES",IF(G1255&lt;=Calculator!AS1239*97%,"",IF(G1255&gt;=Calculator!AS1239*97%,ROUNDUP(Calculator!AS1239*97%,0),ROUNDUP(Calculator!AS1239*97%,0))),Q1255="NO","",Q1255="NA","",Q1255="","")</f>
        <v/>
      </c>
      <c r="T1255" s="381" cm="1">
        <f t="array" ref="T1255">IF(LEN(F1255)=0,2,IF(SUMPRODUCT(($F$19:$F$1518=F1255)*($C$19:$C$1518=C1255))&gt;1, 1, 0))</f>
        <v>2</v>
      </c>
      <c r="U1255" s="381">
        <f t="array" ref="U1255">IFERROR(1/SUMPRODUCT(($F$19:$F$1518=F1255)*($C$19:$C$1518=C1255)), IF(LEN(F1255)&gt;0, 1, ""))</f>
        <v>6.6755674232309744E-4</v>
      </c>
      <c r="V1255" s="382" t="str">
        <f>IF(H1255="","",VALUE(IFERROR(CHOOSE(MATCH(H1255,{0,1,2,3,4,5},0),2.5,3.5,4.5,5.5,6.5,7.5),"")))</f>
        <v/>
      </c>
      <c r="W1255" s="382" t="str">
        <f>IF(AND(I1255="YES",COUNTIFS(F$19:F1255,F1255,I$19:I1255,"YES")=1),1,"")</f>
        <v/>
      </c>
      <c r="Z1255" s="32"/>
    </row>
    <row r="1256" spans="1:26" x14ac:dyDescent="0.2">
      <c r="A1256" s="32" t="str">
        <f t="shared" si="38"/>
        <v xml:space="preserve"> UNIT </v>
      </c>
      <c r="B1256" s="130">
        <v>1238</v>
      </c>
      <c r="C1256" s="197"/>
      <c r="D1256" s="398"/>
      <c r="E1256" s="398"/>
      <c r="F1256" s="398"/>
      <c r="G1256" s="399"/>
      <c r="H1256" s="398"/>
      <c r="I1256" s="400"/>
      <c r="J1256" s="400"/>
      <c r="K1256" s="401"/>
      <c r="L1256" s="398"/>
      <c r="M1256" s="398"/>
      <c r="N1256" s="398"/>
      <c r="O1256" s="402"/>
      <c r="P1256" s="402"/>
      <c r="Q1256" s="171" t="str">
        <f>Calculator!M1240</f>
        <v/>
      </c>
      <c r="R1256" s="340" t="str">
        <f t="shared" si="39"/>
        <v/>
      </c>
      <c r="S1256" s="380" t="str" cm="1">
        <f t="array" ref="S1256">_xlfn.IFS(Q1256="YES",IF(G1256&lt;=Calculator!AS1240*97%,"",IF(G1256&gt;=Calculator!AS1240*97%,ROUNDUP(Calculator!AS1240*97%,0),ROUNDUP(Calculator!AS1240*97%,0))),Q1256="NO","",Q1256="NA","",Q1256="","")</f>
        <v/>
      </c>
      <c r="T1256" s="381" cm="1">
        <f t="array" ref="T1256">IF(LEN(F1256)=0,2,IF(SUMPRODUCT(($F$19:$F$1518=F1256)*($C$19:$C$1518=C1256))&gt;1, 1, 0))</f>
        <v>2</v>
      </c>
      <c r="U1256" s="381">
        <f t="array" ref="U1256">IFERROR(1/SUMPRODUCT(($F$19:$F$1518=F1256)*($C$19:$C$1518=C1256)), IF(LEN(F1256)&gt;0, 1, ""))</f>
        <v>6.6755674232309744E-4</v>
      </c>
      <c r="V1256" s="382" t="str">
        <f>IF(H1256="","",VALUE(IFERROR(CHOOSE(MATCH(H1256,{0,1,2,3,4,5},0),2.5,3.5,4.5,5.5,6.5,7.5),"")))</f>
        <v/>
      </c>
      <c r="W1256" s="382" t="str">
        <f>IF(AND(I1256="YES",COUNTIFS(F$19:F1256,F1256,I$19:I1256,"YES")=1),1,"")</f>
        <v/>
      </c>
      <c r="Z1256" s="32"/>
    </row>
    <row r="1257" spans="1:26" x14ac:dyDescent="0.2">
      <c r="A1257" s="32" t="str">
        <f t="shared" si="38"/>
        <v xml:space="preserve"> UNIT </v>
      </c>
      <c r="B1257" s="130">
        <v>1239</v>
      </c>
      <c r="C1257" s="197"/>
      <c r="D1257" s="398"/>
      <c r="E1257" s="398"/>
      <c r="F1257" s="398"/>
      <c r="G1257" s="399"/>
      <c r="H1257" s="398"/>
      <c r="I1257" s="400"/>
      <c r="J1257" s="400"/>
      <c r="K1257" s="401"/>
      <c r="L1257" s="398"/>
      <c r="M1257" s="398"/>
      <c r="N1257" s="398"/>
      <c r="O1257" s="402"/>
      <c r="P1257" s="402"/>
      <c r="Q1257" s="171" t="str">
        <f>Calculator!M1241</f>
        <v/>
      </c>
      <c r="R1257" s="340" t="str">
        <f t="shared" si="39"/>
        <v/>
      </c>
      <c r="S1257" s="380" t="str" cm="1">
        <f t="array" ref="S1257">_xlfn.IFS(Q1257="YES",IF(G1257&lt;=Calculator!AS1241*97%,"",IF(G1257&gt;=Calculator!AS1241*97%,ROUNDUP(Calculator!AS1241*97%,0),ROUNDUP(Calculator!AS1241*97%,0))),Q1257="NO","",Q1257="NA","",Q1257="","")</f>
        <v/>
      </c>
      <c r="T1257" s="381" cm="1">
        <f t="array" ref="T1257">IF(LEN(F1257)=0,2,IF(SUMPRODUCT(($F$19:$F$1518=F1257)*($C$19:$C$1518=C1257))&gt;1, 1, 0))</f>
        <v>2</v>
      </c>
      <c r="U1257" s="381">
        <f t="array" ref="U1257">IFERROR(1/SUMPRODUCT(($F$19:$F$1518=F1257)*($C$19:$C$1518=C1257)), IF(LEN(F1257)&gt;0, 1, ""))</f>
        <v>6.6755674232309744E-4</v>
      </c>
      <c r="V1257" s="382" t="str">
        <f>IF(H1257="","",VALUE(IFERROR(CHOOSE(MATCH(H1257,{0,1,2,3,4,5},0),2.5,3.5,4.5,5.5,6.5,7.5),"")))</f>
        <v/>
      </c>
      <c r="W1257" s="382" t="str">
        <f>IF(AND(I1257="YES",COUNTIFS(F$19:F1257,F1257,I$19:I1257,"YES")=1),1,"")</f>
        <v/>
      </c>
      <c r="Z1257" s="32"/>
    </row>
    <row r="1258" spans="1:26" x14ac:dyDescent="0.2">
      <c r="A1258" s="32" t="str">
        <f t="shared" si="38"/>
        <v xml:space="preserve"> UNIT </v>
      </c>
      <c r="B1258" s="130">
        <v>1240</v>
      </c>
      <c r="C1258" s="197"/>
      <c r="D1258" s="398"/>
      <c r="E1258" s="398"/>
      <c r="F1258" s="398"/>
      <c r="G1258" s="399"/>
      <c r="H1258" s="398"/>
      <c r="I1258" s="400"/>
      <c r="J1258" s="400"/>
      <c r="K1258" s="401"/>
      <c r="L1258" s="398"/>
      <c r="M1258" s="398"/>
      <c r="N1258" s="398"/>
      <c r="O1258" s="402"/>
      <c r="P1258" s="402"/>
      <c r="Q1258" s="171" t="str">
        <f>Calculator!M1242</f>
        <v/>
      </c>
      <c r="R1258" s="340" t="str">
        <f t="shared" si="39"/>
        <v/>
      </c>
      <c r="S1258" s="380" t="str" cm="1">
        <f t="array" ref="S1258">_xlfn.IFS(Q1258="YES",IF(G1258&lt;=Calculator!AS1242*97%,"",IF(G1258&gt;=Calculator!AS1242*97%,ROUNDUP(Calculator!AS1242*97%,0),ROUNDUP(Calculator!AS1242*97%,0))),Q1258="NO","",Q1258="NA","",Q1258="","")</f>
        <v/>
      </c>
      <c r="T1258" s="381" cm="1">
        <f t="array" ref="T1258">IF(LEN(F1258)=0,2,IF(SUMPRODUCT(($F$19:$F$1518=F1258)*($C$19:$C$1518=C1258))&gt;1, 1, 0))</f>
        <v>2</v>
      </c>
      <c r="U1258" s="381">
        <f t="array" ref="U1258">IFERROR(1/SUMPRODUCT(($F$19:$F$1518=F1258)*($C$19:$C$1518=C1258)), IF(LEN(F1258)&gt;0, 1, ""))</f>
        <v>6.6755674232309744E-4</v>
      </c>
      <c r="V1258" s="382" t="str">
        <f>IF(H1258="","",VALUE(IFERROR(CHOOSE(MATCH(H1258,{0,1,2,3,4,5},0),2.5,3.5,4.5,5.5,6.5,7.5),"")))</f>
        <v/>
      </c>
      <c r="W1258" s="382" t="str">
        <f>IF(AND(I1258="YES",COUNTIFS(F$19:F1258,F1258,I$19:I1258,"YES")=1),1,"")</f>
        <v/>
      </c>
      <c r="Z1258" s="32"/>
    </row>
    <row r="1259" spans="1:26" x14ac:dyDescent="0.2">
      <c r="A1259" s="32" t="str">
        <f t="shared" si="38"/>
        <v xml:space="preserve"> UNIT </v>
      </c>
      <c r="B1259" s="130">
        <v>1241</v>
      </c>
      <c r="C1259" s="197"/>
      <c r="D1259" s="398"/>
      <c r="E1259" s="398"/>
      <c r="F1259" s="398"/>
      <c r="G1259" s="399"/>
      <c r="H1259" s="398"/>
      <c r="I1259" s="400"/>
      <c r="J1259" s="400"/>
      <c r="K1259" s="401"/>
      <c r="L1259" s="398"/>
      <c r="M1259" s="398"/>
      <c r="N1259" s="398"/>
      <c r="O1259" s="402"/>
      <c r="P1259" s="402"/>
      <c r="Q1259" s="171" t="str">
        <f>Calculator!M1243</f>
        <v/>
      </c>
      <c r="R1259" s="340" t="str">
        <f t="shared" si="39"/>
        <v/>
      </c>
      <c r="S1259" s="380" t="str" cm="1">
        <f t="array" ref="S1259">_xlfn.IFS(Q1259="YES",IF(G1259&lt;=Calculator!AS1243*97%,"",IF(G1259&gt;=Calculator!AS1243*97%,ROUNDUP(Calculator!AS1243*97%,0),ROUNDUP(Calculator!AS1243*97%,0))),Q1259="NO","",Q1259="NA","",Q1259="","")</f>
        <v/>
      </c>
      <c r="T1259" s="381" cm="1">
        <f t="array" ref="T1259">IF(LEN(F1259)=0,2,IF(SUMPRODUCT(($F$19:$F$1518=F1259)*($C$19:$C$1518=C1259))&gt;1, 1, 0))</f>
        <v>2</v>
      </c>
      <c r="U1259" s="381">
        <f t="array" ref="U1259">IFERROR(1/SUMPRODUCT(($F$19:$F$1518=F1259)*($C$19:$C$1518=C1259)), IF(LEN(F1259)&gt;0, 1, ""))</f>
        <v>6.6755674232309744E-4</v>
      </c>
      <c r="V1259" s="382" t="str">
        <f>IF(H1259="","",VALUE(IFERROR(CHOOSE(MATCH(H1259,{0,1,2,3,4,5},0),2.5,3.5,4.5,5.5,6.5,7.5),"")))</f>
        <v/>
      </c>
      <c r="W1259" s="382" t="str">
        <f>IF(AND(I1259="YES",COUNTIFS(F$19:F1259,F1259,I$19:I1259,"YES")=1),1,"")</f>
        <v/>
      </c>
      <c r="Z1259" s="32"/>
    </row>
    <row r="1260" spans="1:26" x14ac:dyDescent="0.2">
      <c r="A1260" s="32" t="str">
        <f t="shared" si="38"/>
        <v xml:space="preserve"> UNIT </v>
      </c>
      <c r="B1260" s="130">
        <v>1242</v>
      </c>
      <c r="C1260" s="197"/>
      <c r="D1260" s="398"/>
      <c r="E1260" s="398"/>
      <c r="F1260" s="398"/>
      <c r="G1260" s="399"/>
      <c r="H1260" s="398"/>
      <c r="I1260" s="400"/>
      <c r="J1260" s="400"/>
      <c r="K1260" s="401"/>
      <c r="L1260" s="398"/>
      <c r="M1260" s="398"/>
      <c r="N1260" s="398"/>
      <c r="O1260" s="402"/>
      <c r="P1260" s="402"/>
      <c r="Q1260" s="171" t="str">
        <f>Calculator!M1244</f>
        <v/>
      </c>
      <c r="R1260" s="340" t="str">
        <f t="shared" si="39"/>
        <v/>
      </c>
      <c r="S1260" s="380" t="str" cm="1">
        <f t="array" ref="S1260">_xlfn.IFS(Q1260="YES",IF(G1260&lt;=Calculator!AS1244*97%,"",IF(G1260&gt;=Calculator!AS1244*97%,ROUNDUP(Calculator!AS1244*97%,0),ROUNDUP(Calculator!AS1244*97%,0))),Q1260="NO","",Q1260="NA","",Q1260="","")</f>
        <v/>
      </c>
      <c r="T1260" s="381" cm="1">
        <f t="array" ref="T1260">IF(LEN(F1260)=0,2,IF(SUMPRODUCT(($F$19:$F$1518=F1260)*($C$19:$C$1518=C1260))&gt;1, 1, 0))</f>
        <v>2</v>
      </c>
      <c r="U1260" s="381">
        <f t="array" ref="U1260">IFERROR(1/SUMPRODUCT(($F$19:$F$1518=F1260)*($C$19:$C$1518=C1260)), IF(LEN(F1260)&gt;0, 1, ""))</f>
        <v>6.6755674232309744E-4</v>
      </c>
      <c r="V1260" s="382" t="str">
        <f>IF(H1260="","",VALUE(IFERROR(CHOOSE(MATCH(H1260,{0,1,2,3,4,5},0),2.5,3.5,4.5,5.5,6.5,7.5),"")))</f>
        <v/>
      </c>
      <c r="W1260" s="382" t="str">
        <f>IF(AND(I1260="YES",COUNTIFS(F$19:F1260,F1260,I$19:I1260,"YES")=1),1,"")</f>
        <v/>
      </c>
      <c r="Z1260" s="32"/>
    </row>
    <row r="1261" spans="1:26" x14ac:dyDescent="0.2">
      <c r="A1261" s="32" t="str">
        <f t="shared" si="38"/>
        <v xml:space="preserve"> UNIT </v>
      </c>
      <c r="B1261" s="130">
        <v>1243</v>
      </c>
      <c r="C1261" s="197"/>
      <c r="D1261" s="398"/>
      <c r="E1261" s="398"/>
      <c r="F1261" s="398"/>
      <c r="G1261" s="399"/>
      <c r="H1261" s="398"/>
      <c r="I1261" s="400"/>
      <c r="J1261" s="400"/>
      <c r="K1261" s="401"/>
      <c r="L1261" s="398"/>
      <c r="M1261" s="398"/>
      <c r="N1261" s="398"/>
      <c r="O1261" s="402"/>
      <c r="P1261" s="402"/>
      <c r="Q1261" s="171" t="str">
        <f>Calculator!M1245</f>
        <v/>
      </c>
      <c r="R1261" s="340" t="str">
        <f t="shared" si="39"/>
        <v/>
      </c>
      <c r="S1261" s="380" t="str" cm="1">
        <f t="array" ref="S1261">_xlfn.IFS(Q1261="YES",IF(G1261&lt;=Calculator!AS1245*97%,"",IF(G1261&gt;=Calculator!AS1245*97%,ROUNDUP(Calculator!AS1245*97%,0),ROUNDUP(Calculator!AS1245*97%,0))),Q1261="NO","",Q1261="NA","",Q1261="","")</f>
        <v/>
      </c>
      <c r="T1261" s="381" cm="1">
        <f t="array" ref="T1261">IF(LEN(F1261)=0,2,IF(SUMPRODUCT(($F$19:$F$1518=F1261)*($C$19:$C$1518=C1261))&gt;1, 1, 0))</f>
        <v>2</v>
      </c>
      <c r="U1261" s="381">
        <f t="array" ref="U1261">IFERROR(1/SUMPRODUCT(($F$19:$F$1518=F1261)*($C$19:$C$1518=C1261)), IF(LEN(F1261)&gt;0, 1, ""))</f>
        <v>6.6755674232309744E-4</v>
      </c>
      <c r="V1261" s="382" t="str">
        <f>IF(H1261="","",VALUE(IFERROR(CHOOSE(MATCH(H1261,{0,1,2,3,4,5},0),2.5,3.5,4.5,5.5,6.5,7.5),"")))</f>
        <v/>
      </c>
      <c r="W1261" s="382" t="str">
        <f>IF(AND(I1261="YES",COUNTIFS(F$19:F1261,F1261,I$19:I1261,"YES")=1),1,"")</f>
        <v/>
      </c>
      <c r="Z1261" s="32"/>
    </row>
    <row r="1262" spans="1:26" x14ac:dyDescent="0.2">
      <c r="A1262" s="32" t="str">
        <f t="shared" si="38"/>
        <v xml:space="preserve"> UNIT </v>
      </c>
      <c r="B1262" s="130">
        <v>1244</v>
      </c>
      <c r="C1262" s="197"/>
      <c r="D1262" s="398"/>
      <c r="E1262" s="398"/>
      <c r="F1262" s="398"/>
      <c r="G1262" s="399"/>
      <c r="H1262" s="398"/>
      <c r="I1262" s="400"/>
      <c r="J1262" s="400"/>
      <c r="K1262" s="401"/>
      <c r="L1262" s="398"/>
      <c r="M1262" s="398"/>
      <c r="N1262" s="398"/>
      <c r="O1262" s="402"/>
      <c r="P1262" s="402"/>
      <c r="Q1262" s="171" t="str">
        <f>Calculator!M1246</f>
        <v/>
      </c>
      <c r="R1262" s="340" t="str">
        <f t="shared" si="39"/>
        <v/>
      </c>
      <c r="S1262" s="380" t="str" cm="1">
        <f t="array" ref="S1262">_xlfn.IFS(Q1262="YES",IF(G1262&lt;=Calculator!AS1246*97%,"",IF(G1262&gt;=Calculator!AS1246*97%,ROUNDUP(Calculator!AS1246*97%,0),ROUNDUP(Calculator!AS1246*97%,0))),Q1262="NO","",Q1262="NA","",Q1262="","")</f>
        <v/>
      </c>
      <c r="T1262" s="381" cm="1">
        <f t="array" ref="T1262">IF(LEN(F1262)=0,2,IF(SUMPRODUCT(($F$19:$F$1518=F1262)*($C$19:$C$1518=C1262))&gt;1, 1, 0))</f>
        <v>2</v>
      </c>
      <c r="U1262" s="381">
        <f t="array" ref="U1262">IFERROR(1/SUMPRODUCT(($F$19:$F$1518=F1262)*($C$19:$C$1518=C1262)), IF(LEN(F1262)&gt;0, 1, ""))</f>
        <v>6.6755674232309744E-4</v>
      </c>
      <c r="V1262" s="382" t="str">
        <f>IF(H1262="","",VALUE(IFERROR(CHOOSE(MATCH(H1262,{0,1,2,3,4,5},0),2.5,3.5,4.5,5.5,6.5,7.5),"")))</f>
        <v/>
      </c>
      <c r="W1262" s="382" t="str">
        <f>IF(AND(I1262="YES",COUNTIFS(F$19:F1262,F1262,I$19:I1262,"YES")=1),1,"")</f>
        <v/>
      </c>
      <c r="Z1262" s="32"/>
    </row>
    <row r="1263" spans="1:26" x14ac:dyDescent="0.2">
      <c r="A1263" s="32" t="str">
        <f t="shared" si="38"/>
        <v xml:space="preserve"> UNIT </v>
      </c>
      <c r="B1263" s="130">
        <v>1245</v>
      </c>
      <c r="C1263" s="197"/>
      <c r="D1263" s="398"/>
      <c r="E1263" s="398"/>
      <c r="F1263" s="398"/>
      <c r="G1263" s="399"/>
      <c r="H1263" s="398"/>
      <c r="I1263" s="400"/>
      <c r="J1263" s="400"/>
      <c r="K1263" s="401"/>
      <c r="L1263" s="398"/>
      <c r="M1263" s="398"/>
      <c r="N1263" s="398"/>
      <c r="O1263" s="402"/>
      <c r="P1263" s="402"/>
      <c r="Q1263" s="171" t="str">
        <f>Calculator!M1247</f>
        <v/>
      </c>
      <c r="R1263" s="340" t="str">
        <f t="shared" si="39"/>
        <v/>
      </c>
      <c r="S1263" s="380" t="str" cm="1">
        <f t="array" ref="S1263">_xlfn.IFS(Q1263="YES",IF(G1263&lt;=Calculator!AS1247*97%,"",IF(G1263&gt;=Calculator!AS1247*97%,ROUNDUP(Calculator!AS1247*97%,0),ROUNDUP(Calculator!AS1247*97%,0))),Q1263="NO","",Q1263="NA","",Q1263="","")</f>
        <v/>
      </c>
      <c r="T1263" s="381" cm="1">
        <f t="array" ref="T1263">IF(LEN(F1263)=0,2,IF(SUMPRODUCT(($F$19:$F$1518=F1263)*($C$19:$C$1518=C1263))&gt;1, 1, 0))</f>
        <v>2</v>
      </c>
      <c r="U1263" s="381">
        <f t="array" ref="U1263">IFERROR(1/SUMPRODUCT(($F$19:$F$1518=F1263)*($C$19:$C$1518=C1263)), IF(LEN(F1263)&gt;0, 1, ""))</f>
        <v>6.6755674232309744E-4</v>
      </c>
      <c r="V1263" s="382" t="str">
        <f>IF(H1263="","",VALUE(IFERROR(CHOOSE(MATCH(H1263,{0,1,2,3,4,5},0),2.5,3.5,4.5,5.5,6.5,7.5),"")))</f>
        <v/>
      </c>
      <c r="W1263" s="382" t="str">
        <f>IF(AND(I1263="YES",COUNTIFS(F$19:F1263,F1263,I$19:I1263,"YES")=1),1,"")</f>
        <v/>
      </c>
      <c r="Z1263" s="32"/>
    </row>
    <row r="1264" spans="1:26" x14ac:dyDescent="0.2">
      <c r="A1264" s="32" t="str">
        <f t="shared" si="38"/>
        <v xml:space="preserve"> UNIT </v>
      </c>
      <c r="B1264" s="130">
        <v>1246</v>
      </c>
      <c r="C1264" s="197"/>
      <c r="D1264" s="398"/>
      <c r="E1264" s="398"/>
      <c r="F1264" s="398"/>
      <c r="G1264" s="399"/>
      <c r="H1264" s="398"/>
      <c r="I1264" s="400"/>
      <c r="J1264" s="400"/>
      <c r="K1264" s="401"/>
      <c r="L1264" s="398"/>
      <c r="M1264" s="398"/>
      <c r="N1264" s="398"/>
      <c r="O1264" s="402"/>
      <c r="P1264" s="402"/>
      <c r="Q1264" s="171" t="str">
        <f>Calculator!M1248</f>
        <v/>
      </c>
      <c r="R1264" s="340" t="str">
        <f t="shared" si="39"/>
        <v/>
      </c>
      <c r="S1264" s="380" t="str" cm="1">
        <f t="array" ref="S1264">_xlfn.IFS(Q1264="YES",IF(G1264&lt;=Calculator!AS1248*97%,"",IF(G1264&gt;=Calculator!AS1248*97%,ROUNDUP(Calculator!AS1248*97%,0),ROUNDUP(Calculator!AS1248*97%,0))),Q1264="NO","",Q1264="NA","",Q1264="","")</f>
        <v/>
      </c>
      <c r="T1264" s="381" cm="1">
        <f t="array" ref="T1264">IF(LEN(F1264)=0,2,IF(SUMPRODUCT(($F$19:$F$1518=F1264)*($C$19:$C$1518=C1264))&gt;1, 1, 0))</f>
        <v>2</v>
      </c>
      <c r="U1264" s="381">
        <f t="array" ref="U1264">IFERROR(1/SUMPRODUCT(($F$19:$F$1518=F1264)*($C$19:$C$1518=C1264)), IF(LEN(F1264)&gt;0, 1, ""))</f>
        <v>6.6755674232309744E-4</v>
      </c>
      <c r="V1264" s="382" t="str">
        <f>IF(H1264="","",VALUE(IFERROR(CHOOSE(MATCH(H1264,{0,1,2,3,4,5},0),2.5,3.5,4.5,5.5,6.5,7.5),"")))</f>
        <v/>
      </c>
      <c r="W1264" s="382" t="str">
        <f>IF(AND(I1264="YES",COUNTIFS(F$19:F1264,F1264,I$19:I1264,"YES")=1),1,"")</f>
        <v/>
      </c>
      <c r="Z1264" s="32"/>
    </row>
    <row r="1265" spans="1:26" x14ac:dyDescent="0.2">
      <c r="A1265" s="32" t="str">
        <f t="shared" si="38"/>
        <v xml:space="preserve"> UNIT </v>
      </c>
      <c r="B1265" s="130">
        <v>1247</v>
      </c>
      <c r="C1265" s="197"/>
      <c r="D1265" s="398"/>
      <c r="E1265" s="398"/>
      <c r="F1265" s="398"/>
      <c r="G1265" s="399"/>
      <c r="H1265" s="398"/>
      <c r="I1265" s="400"/>
      <c r="J1265" s="400"/>
      <c r="K1265" s="401"/>
      <c r="L1265" s="398"/>
      <c r="M1265" s="398"/>
      <c r="N1265" s="398"/>
      <c r="O1265" s="402"/>
      <c r="P1265" s="402"/>
      <c r="Q1265" s="171" t="str">
        <f>Calculator!M1249</f>
        <v/>
      </c>
      <c r="R1265" s="340" t="str">
        <f t="shared" si="39"/>
        <v/>
      </c>
      <c r="S1265" s="380" t="str" cm="1">
        <f t="array" ref="S1265">_xlfn.IFS(Q1265="YES",IF(G1265&lt;=Calculator!AS1249*97%,"",IF(G1265&gt;=Calculator!AS1249*97%,ROUNDUP(Calculator!AS1249*97%,0),ROUNDUP(Calculator!AS1249*97%,0))),Q1265="NO","",Q1265="NA","",Q1265="","")</f>
        <v/>
      </c>
      <c r="T1265" s="381" cm="1">
        <f t="array" ref="T1265">IF(LEN(F1265)=0,2,IF(SUMPRODUCT(($F$19:$F$1518=F1265)*($C$19:$C$1518=C1265))&gt;1, 1, 0))</f>
        <v>2</v>
      </c>
      <c r="U1265" s="381">
        <f t="array" ref="U1265">IFERROR(1/SUMPRODUCT(($F$19:$F$1518=F1265)*($C$19:$C$1518=C1265)), IF(LEN(F1265)&gt;0, 1, ""))</f>
        <v>6.6755674232309744E-4</v>
      </c>
      <c r="V1265" s="382" t="str">
        <f>IF(H1265="","",VALUE(IFERROR(CHOOSE(MATCH(H1265,{0,1,2,3,4,5},0),2.5,3.5,4.5,5.5,6.5,7.5),"")))</f>
        <v/>
      </c>
      <c r="W1265" s="382" t="str">
        <f>IF(AND(I1265="YES",COUNTIFS(F$19:F1265,F1265,I$19:I1265,"YES")=1),1,"")</f>
        <v/>
      </c>
      <c r="Z1265" s="32"/>
    </row>
    <row r="1266" spans="1:26" x14ac:dyDescent="0.2">
      <c r="A1266" s="32" t="str">
        <f t="shared" si="38"/>
        <v xml:space="preserve"> UNIT </v>
      </c>
      <c r="B1266" s="130">
        <v>1248</v>
      </c>
      <c r="C1266" s="197"/>
      <c r="D1266" s="398"/>
      <c r="E1266" s="398"/>
      <c r="F1266" s="398"/>
      <c r="G1266" s="399"/>
      <c r="H1266" s="398"/>
      <c r="I1266" s="400"/>
      <c r="J1266" s="400"/>
      <c r="K1266" s="401"/>
      <c r="L1266" s="398"/>
      <c r="M1266" s="398"/>
      <c r="N1266" s="398"/>
      <c r="O1266" s="402"/>
      <c r="P1266" s="402"/>
      <c r="Q1266" s="171" t="str">
        <f>Calculator!M1250</f>
        <v/>
      </c>
      <c r="R1266" s="340" t="str">
        <f t="shared" si="39"/>
        <v/>
      </c>
      <c r="S1266" s="380" t="str" cm="1">
        <f t="array" ref="S1266">_xlfn.IFS(Q1266="YES",IF(G1266&lt;=Calculator!AS1250*97%,"",IF(G1266&gt;=Calculator!AS1250*97%,ROUNDUP(Calculator!AS1250*97%,0),ROUNDUP(Calculator!AS1250*97%,0))),Q1266="NO","",Q1266="NA","",Q1266="","")</f>
        <v/>
      </c>
      <c r="T1266" s="381" cm="1">
        <f t="array" ref="T1266">IF(LEN(F1266)=0,2,IF(SUMPRODUCT(($F$19:$F$1518=F1266)*($C$19:$C$1518=C1266))&gt;1, 1, 0))</f>
        <v>2</v>
      </c>
      <c r="U1266" s="381">
        <f t="array" ref="U1266">IFERROR(1/SUMPRODUCT(($F$19:$F$1518=F1266)*($C$19:$C$1518=C1266)), IF(LEN(F1266)&gt;0, 1, ""))</f>
        <v>6.6755674232309744E-4</v>
      </c>
      <c r="V1266" s="382" t="str">
        <f>IF(H1266="","",VALUE(IFERROR(CHOOSE(MATCH(H1266,{0,1,2,3,4,5},0),2.5,3.5,4.5,5.5,6.5,7.5),"")))</f>
        <v/>
      </c>
      <c r="W1266" s="382" t="str">
        <f>IF(AND(I1266="YES",COUNTIFS(F$19:F1266,F1266,I$19:I1266,"YES")=1),1,"")</f>
        <v/>
      </c>
      <c r="Z1266" s="32"/>
    </row>
    <row r="1267" spans="1:26" x14ac:dyDescent="0.2">
      <c r="A1267" s="32" t="str">
        <f t="shared" si="38"/>
        <v xml:space="preserve"> UNIT </v>
      </c>
      <c r="B1267" s="130">
        <v>1249</v>
      </c>
      <c r="C1267" s="197"/>
      <c r="D1267" s="398"/>
      <c r="E1267" s="398"/>
      <c r="F1267" s="398"/>
      <c r="G1267" s="399"/>
      <c r="H1267" s="398"/>
      <c r="I1267" s="400"/>
      <c r="J1267" s="400"/>
      <c r="K1267" s="401"/>
      <c r="L1267" s="398"/>
      <c r="M1267" s="398"/>
      <c r="N1267" s="398"/>
      <c r="O1267" s="402"/>
      <c r="P1267" s="402"/>
      <c r="Q1267" s="171" t="str">
        <f>Calculator!M1251</f>
        <v/>
      </c>
      <c r="R1267" s="340" t="str">
        <f t="shared" si="39"/>
        <v/>
      </c>
      <c r="S1267" s="380" t="str" cm="1">
        <f t="array" ref="S1267">_xlfn.IFS(Q1267="YES",IF(G1267&lt;=Calculator!AS1251*97%,"",IF(G1267&gt;=Calculator!AS1251*97%,ROUNDUP(Calculator!AS1251*97%,0),ROUNDUP(Calculator!AS1251*97%,0))),Q1267="NO","",Q1267="NA","",Q1267="","")</f>
        <v/>
      </c>
      <c r="T1267" s="381" cm="1">
        <f t="array" ref="T1267">IF(LEN(F1267)=0,2,IF(SUMPRODUCT(($F$19:$F$1518=F1267)*($C$19:$C$1518=C1267))&gt;1, 1, 0))</f>
        <v>2</v>
      </c>
      <c r="U1267" s="381">
        <f t="array" ref="U1267">IFERROR(1/SUMPRODUCT(($F$19:$F$1518=F1267)*($C$19:$C$1518=C1267)), IF(LEN(F1267)&gt;0, 1, ""))</f>
        <v>6.6755674232309744E-4</v>
      </c>
      <c r="V1267" s="382" t="str">
        <f>IF(H1267="","",VALUE(IFERROR(CHOOSE(MATCH(H1267,{0,1,2,3,4,5},0),2.5,3.5,4.5,5.5,6.5,7.5),"")))</f>
        <v/>
      </c>
      <c r="W1267" s="382" t="str">
        <f>IF(AND(I1267="YES",COUNTIFS(F$19:F1267,F1267,I$19:I1267,"YES")=1),1,"")</f>
        <v/>
      </c>
      <c r="Z1267" s="32"/>
    </row>
    <row r="1268" spans="1:26" x14ac:dyDescent="0.2">
      <c r="A1268" s="32" t="str">
        <f t="shared" si="38"/>
        <v xml:space="preserve"> UNIT </v>
      </c>
      <c r="B1268" s="130">
        <v>1250</v>
      </c>
      <c r="C1268" s="197"/>
      <c r="D1268" s="398"/>
      <c r="E1268" s="398"/>
      <c r="F1268" s="398"/>
      <c r="G1268" s="399"/>
      <c r="H1268" s="398"/>
      <c r="I1268" s="400"/>
      <c r="J1268" s="400"/>
      <c r="K1268" s="401"/>
      <c r="L1268" s="398"/>
      <c r="M1268" s="398"/>
      <c r="N1268" s="398"/>
      <c r="O1268" s="402"/>
      <c r="P1268" s="402"/>
      <c r="Q1268" s="171" t="str">
        <f>Calculator!M1252</f>
        <v/>
      </c>
      <c r="R1268" s="340" t="str">
        <f t="shared" si="39"/>
        <v/>
      </c>
      <c r="S1268" s="380" t="str" cm="1">
        <f t="array" ref="S1268">_xlfn.IFS(Q1268="YES",IF(G1268&lt;=Calculator!AS1252*97%,"",IF(G1268&gt;=Calculator!AS1252*97%,ROUNDUP(Calculator!AS1252*97%,0),ROUNDUP(Calculator!AS1252*97%,0))),Q1268="NO","",Q1268="NA","",Q1268="","")</f>
        <v/>
      </c>
      <c r="T1268" s="381" cm="1">
        <f t="array" ref="T1268">IF(LEN(F1268)=0,2,IF(SUMPRODUCT(($F$19:$F$1518=F1268)*($C$19:$C$1518=C1268))&gt;1, 1, 0))</f>
        <v>2</v>
      </c>
      <c r="U1268" s="381">
        <f t="array" ref="U1268">IFERROR(1/SUMPRODUCT(($F$19:$F$1518=F1268)*($C$19:$C$1518=C1268)), IF(LEN(F1268)&gt;0, 1, ""))</f>
        <v>6.6755674232309744E-4</v>
      </c>
      <c r="V1268" s="382" t="str">
        <f>IF(H1268="","",VALUE(IFERROR(CHOOSE(MATCH(H1268,{0,1,2,3,4,5},0),2.5,3.5,4.5,5.5,6.5,7.5),"")))</f>
        <v/>
      </c>
      <c r="W1268" s="382" t="str">
        <f>IF(AND(I1268="YES",COUNTIFS(F$19:F1268,F1268,I$19:I1268,"YES")=1),1,"")</f>
        <v/>
      </c>
      <c r="Z1268" s="32"/>
    </row>
    <row r="1269" spans="1:26" x14ac:dyDescent="0.2">
      <c r="A1269" s="32" t="str">
        <f t="shared" si="38"/>
        <v xml:space="preserve"> UNIT </v>
      </c>
      <c r="B1269" s="130">
        <v>1251</v>
      </c>
      <c r="C1269" s="197"/>
      <c r="D1269" s="398"/>
      <c r="E1269" s="398"/>
      <c r="F1269" s="398"/>
      <c r="G1269" s="399"/>
      <c r="H1269" s="398"/>
      <c r="I1269" s="400"/>
      <c r="J1269" s="400"/>
      <c r="K1269" s="401"/>
      <c r="L1269" s="398"/>
      <c r="M1269" s="398"/>
      <c r="N1269" s="398"/>
      <c r="O1269" s="402"/>
      <c r="P1269" s="402"/>
      <c r="Q1269" s="171" t="str">
        <f>Calculator!M1253</f>
        <v/>
      </c>
      <c r="R1269" s="340" t="str">
        <f t="shared" si="39"/>
        <v/>
      </c>
      <c r="S1269" s="380" t="str" cm="1">
        <f t="array" ref="S1269">_xlfn.IFS(Q1269="YES",IF(G1269&lt;=Calculator!AS1253*97%,"",IF(G1269&gt;=Calculator!AS1253*97%,ROUNDUP(Calculator!AS1253*97%,0),ROUNDUP(Calculator!AS1253*97%,0))),Q1269="NO","",Q1269="NA","",Q1269="","")</f>
        <v/>
      </c>
      <c r="T1269" s="381" cm="1">
        <f t="array" ref="T1269">IF(LEN(F1269)=0,2,IF(SUMPRODUCT(($F$19:$F$1518=F1269)*($C$19:$C$1518=C1269))&gt;1, 1, 0))</f>
        <v>2</v>
      </c>
      <c r="U1269" s="381">
        <f t="array" ref="U1269">IFERROR(1/SUMPRODUCT(($F$19:$F$1518=F1269)*($C$19:$C$1518=C1269)), IF(LEN(F1269)&gt;0, 1, ""))</f>
        <v>6.6755674232309744E-4</v>
      </c>
      <c r="V1269" s="382" t="str">
        <f>IF(H1269="","",VALUE(IFERROR(CHOOSE(MATCH(H1269,{0,1,2,3,4,5},0),2.5,3.5,4.5,5.5,6.5,7.5),"")))</f>
        <v/>
      </c>
      <c r="W1269" s="382" t="str">
        <f>IF(AND(I1269="YES",COUNTIFS(F$19:F1269,F1269,I$19:I1269,"YES")=1),1,"")</f>
        <v/>
      </c>
      <c r="Z1269" s="32"/>
    </row>
    <row r="1270" spans="1:26" x14ac:dyDescent="0.2">
      <c r="A1270" s="32" t="str">
        <f t="shared" si="38"/>
        <v xml:space="preserve"> UNIT </v>
      </c>
      <c r="B1270" s="130">
        <v>1252</v>
      </c>
      <c r="C1270" s="197"/>
      <c r="D1270" s="398"/>
      <c r="E1270" s="398"/>
      <c r="F1270" s="398"/>
      <c r="G1270" s="399"/>
      <c r="H1270" s="398"/>
      <c r="I1270" s="400"/>
      <c r="J1270" s="400"/>
      <c r="K1270" s="401"/>
      <c r="L1270" s="398"/>
      <c r="M1270" s="398"/>
      <c r="N1270" s="398"/>
      <c r="O1270" s="402"/>
      <c r="P1270" s="402"/>
      <c r="Q1270" s="171" t="str">
        <f>Calculator!M1254</f>
        <v/>
      </c>
      <c r="R1270" s="340" t="str">
        <f t="shared" si="39"/>
        <v/>
      </c>
      <c r="S1270" s="380" t="str" cm="1">
        <f t="array" ref="S1270">_xlfn.IFS(Q1270="YES",IF(G1270&lt;=Calculator!AS1254*97%,"",IF(G1270&gt;=Calculator!AS1254*97%,ROUNDUP(Calculator!AS1254*97%,0),ROUNDUP(Calculator!AS1254*97%,0))),Q1270="NO","",Q1270="NA","",Q1270="","")</f>
        <v/>
      </c>
      <c r="T1270" s="381" cm="1">
        <f t="array" ref="T1270">IF(LEN(F1270)=0,2,IF(SUMPRODUCT(($F$19:$F$1518=F1270)*($C$19:$C$1518=C1270))&gt;1, 1, 0))</f>
        <v>2</v>
      </c>
      <c r="U1270" s="381">
        <f t="array" ref="U1270">IFERROR(1/SUMPRODUCT(($F$19:$F$1518=F1270)*($C$19:$C$1518=C1270)), IF(LEN(F1270)&gt;0, 1, ""))</f>
        <v>6.6755674232309744E-4</v>
      </c>
      <c r="V1270" s="382" t="str">
        <f>IF(H1270="","",VALUE(IFERROR(CHOOSE(MATCH(H1270,{0,1,2,3,4,5},0),2.5,3.5,4.5,5.5,6.5,7.5),"")))</f>
        <v/>
      </c>
      <c r="W1270" s="382" t="str">
        <f>IF(AND(I1270="YES",COUNTIFS(F$19:F1270,F1270,I$19:I1270,"YES")=1),1,"")</f>
        <v/>
      </c>
      <c r="Z1270" s="32"/>
    </row>
    <row r="1271" spans="1:26" x14ac:dyDescent="0.2">
      <c r="A1271" s="32" t="str">
        <f t="shared" si="38"/>
        <v xml:space="preserve"> UNIT </v>
      </c>
      <c r="B1271" s="130">
        <v>1253</v>
      </c>
      <c r="C1271" s="197"/>
      <c r="D1271" s="398"/>
      <c r="E1271" s="398"/>
      <c r="F1271" s="398"/>
      <c r="G1271" s="399"/>
      <c r="H1271" s="398"/>
      <c r="I1271" s="400"/>
      <c r="J1271" s="400"/>
      <c r="K1271" s="401"/>
      <c r="L1271" s="398"/>
      <c r="M1271" s="398"/>
      <c r="N1271" s="398"/>
      <c r="O1271" s="402"/>
      <c r="P1271" s="402"/>
      <c r="Q1271" s="171" t="str">
        <f>Calculator!M1255</f>
        <v/>
      </c>
      <c r="R1271" s="340" t="str">
        <f t="shared" si="39"/>
        <v/>
      </c>
      <c r="S1271" s="380" t="str" cm="1">
        <f t="array" ref="S1271">_xlfn.IFS(Q1271="YES",IF(G1271&lt;=Calculator!AS1255*97%,"",IF(G1271&gt;=Calculator!AS1255*97%,ROUNDUP(Calculator!AS1255*97%,0),ROUNDUP(Calculator!AS1255*97%,0))),Q1271="NO","",Q1271="NA","",Q1271="","")</f>
        <v/>
      </c>
      <c r="T1271" s="381" cm="1">
        <f t="array" ref="T1271">IF(LEN(F1271)=0,2,IF(SUMPRODUCT(($F$19:$F$1518=F1271)*($C$19:$C$1518=C1271))&gt;1, 1, 0))</f>
        <v>2</v>
      </c>
      <c r="U1271" s="381">
        <f t="array" ref="U1271">IFERROR(1/SUMPRODUCT(($F$19:$F$1518=F1271)*($C$19:$C$1518=C1271)), IF(LEN(F1271)&gt;0, 1, ""))</f>
        <v>6.6755674232309744E-4</v>
      </c>
      <c r="V1271" s="382" t="str">
        <f>IF(H1271="","",VALUE(IFERROR(CHOOSE(MATCH(H1271,{0,1,2,3,4,5},0),2.5,3.5,4.5,5.5,6.5,7.5),"")))</f>
        <v/>
      </c>
      <c r="W1271" s="382" t="str">
        <f>IF(AND(I1271="YES",COUNTIFS(F$19:F1271,F1271,I$19:I1271,"YES")=1),1,"")</f>
        <v/>
      </c>
      <c r="Z1271" s="32"/>
    </row>
    <row r="1272" spans="1:26" x14ac:dyDescent="0.2">
      <c r="A1272" s="32" t="str">
        <f t="shared" si="38"/>
        <v xml:space="preserve"> UNIT </v>
      </c>
      <c r="B1272" s="130">
        <v>1254</v>
      </c>
      <c r="C1272" s="197"/>
      <c r="D1272" s="398"/>
      <c r="E1272" s="398"/>
      <c r="F1272" s="398"/>
      <c r="G1272" s="399"/>
      <c r="H1272" s="398"/>
      <c r="I1272" s="400"/>
      <c r="J1272" s="400"/>
      <c r="K1272" s="401"/>
      <c r="L1272" s="398"/>
      <c r="M1272" s="398"/>
      <c r="N1272" s="398"/>
      <c r="O1272" s="402"/>
      <c r="P1272" s="402"/>
      <c r="Q1272" s="171" t="str">
        <f>Calculator!M1256</f>
        <v/>
      </c>
      <c r="R1272" s="340" t="str">
        <f t="shared" si="39"/>
        <v/>
      </c>
      <c r="S1272" s="380" t="str" cm="1">
        <f t="array" ref="S1272">_xlfn.IFS(Q1272="YES",IF(G1272&lt;=Calculator!AS1256*97%,"",IF(G1272&gt;=Calculator!AS1256*97%,ROUNDUP(Calculator!AS1256*97%,0),ROUNDUP(Calculator!AS1256*97%,0))),Q1272="NO","",Q1272="NA","",Q1272="","")</f>
        <v/>
      </c>
      <c r="T1272" s="381" cm="1">
        <f t="array" ref="T1272">IF(LEN(F1272)=0,2,IF(SUMPRODUCT(($F$19:$F$1518=F1272)*($C$19:$C$1518=C1272))&gt;1, 1, 0))</f>
        <v>2</v>
      </c>
      <c r="U1272" s="381">
        <f t="array" ref="U1272">IFERROR(1/SUMPRODUCT(($F$19:$F$1518=F1272)*($C$19:$C$1518=C1272)), IF(LEN(F1272)&gt;0, 1, ""))</f>
        <v>6.6755674232309744E-4</v>
      </c>
      <c r="V1272" s="382" t="str">
        <f>IF(H1272="","",VALUE(IFERROR(CHOOSE(MATCH(H1272,{0,1,2,3,4,5},0),2.5,3.5,4.5,5.5,6.5,7.5),"")))</f>
        <v/>
      </c>
      <c r="W1272" s="382" t="str">
        <f>IF(AND(I1272="YES",COUNTIFS(F$19:F1272,F1272,I$19:I1272,"YES")=1),1,"")</f>
        <v/>
      </c>
      <c r="Z1272" s="32"/>
    </row>
    <row r="1273" spans="1:26" x14ac:dyDescent="0.2">
      <c r="A1273" s="32" t="str">
        <f t="shared" si="38"/>
        <v xml:space="preserve"> UNIT </v>
      </c>
      <c r="B1273" s="130">
        <v>1255</v>
      </c>
      <c r="C1273" s="197"/>
      <c r="D1273" s="398"/>
      <c r="E1273" s="398"/>
      <c r="F1273" s="398"/>
      <c r="G1273" s="399"/>
      <c r="H1273" s="398"/>
      <c r="I1273" s="400"/>
      <c r="J1273" s="400"/>
      <c r="K1273" s="401"/>
      <c r="L1273" s="398"/>
      <c r="M1273" s="398"/>
      <c r="N1273" s="398"/>
      <c r="O1273" s="402"/>
      <c r="P1273" s="402"/>
      <c r="Q1273" s="171" t="str">
        <f>Calculator!M1257</f>
        <v/>
      </c>
      <c r="R1273" s="340" t="str">
        <f t="shared" si="39"/>
        <v/>
      </c>
      <c r="S1273" s="380" t="str" cm="1">
        <f t="array" ref="S1273">_xlfn.IFS(Q1273="YES",IF(G1273&lt;=Calculator!AS1257*97%,"",IF(G1273&gt;=Calculator!AS1257*97%,ROUNDUP(Calculator!AS1257*97%,0),ROUNDUP(Calculator!AS1257*97%,0))),Q1273="NO","",Q1273="NA","",Q1273="","")</f>
        <v/>
      </c>
      <c r="T1273" s="381" cm="1">
        <f t="array" ref="T1273">IF(LEN(F1273)=0,2,IF(SUMPRODUCT(($F$19:$F$1518=F1273)*($C$19:$C$1518=C1273))&gt;1, 1, 0))</f>
        <v>2</v>
      </c>
      <c r="U1273" s="381">
        <f t="array" ref="U1273">IFERROR(1/SUMPRODUCT(($F$19:$F$1518=F1273)*($C$19:$C$1518=C1273)), IF(LEN(F1273)&gt;0, 1, ""))</f>
        <v>6.6755674232309744E-4</v>
      </c>
      <c r="V1273" s="382" t="str">
        <f>IF(H1273="","",VALUE(IFERROR(CHOOSE(MATCH(H1273,{0,1,2,3,4,5},0),2.5,3.5,4.5,5.5,6.5,7.5),"")))</f>
        <v/>
      </c>
      <c r="W1273" s="382" t="str">
        <f>IF(AND(I1273="YES",COUNTIFS(F$19:F1273,F1273,I$19:I1273,"YES")=1),1,"")</f>
        <v/>
      </c>
      <c r="Z1273" s="32"/>
    </row>
    <row r="1274" spans="1:26" x14ac:dyDescent="0.2">
      <c r="A1274" s="32" t="str">
        <f t="shared" si="38"/>
        <v xml:space="preserve"> UNIT </v>
      </c>
      <c r="B1274" s="130">
        <v>1256</v>
      </c>
      <c r="C1274" s="197"/>
      <c r="D1274" s="398"/>
      <c r="E1274" s="398"/>
      <c r="F1274" s="398"/>
      <c r="G1274" s="399"/>
      <c r="H1274" s="398"/>
      <c r="I1274" s="400"/>
      <c r="J1274" s="400"/>
      <c r="K1274" s="401"/>
      <c r="L1274" s="398"/>
      <c r="M1274" s="398"/>
      <c r="N1274" s="398"/>
      <c r="O1274" s="402"/>
      <c r="P1274" s="402"/>
      <c r="Q1274" s="171" t="str">
        <f>Calculator!M1258</f>
        <v/>
      </c>
      <c r="R1274" s="340" t="str">
        <f t="shared" si="39"/>
        <v/>
      </c>
      <c r="S1274" s="380" t="str" cm="1">
        <f t="array" ref="S1274">_xlfn.IFS(Q1274="YES",IF(G1274&lt;=Calculator!AS1258*97%,"",IF(G1274&gt;=Calculator!AS1258*97%,ROUNDUP(Calculator!AS1258*97%,0),ROUNDUP(Calculator!AS1258*97%,0))),Q1274="NO","",Q1274="NA","",Q1274="","")</f>
        <v/>
      </c>
      <c r="T1274" s="381" cm="1">
        <f t="array" ref="T1274">IF(LEN(F1274)=0,2,IF(SUMPRODUCT(($F$19:$F$1518=F1274)*($C$19:$C$1518=C1274))&gt;1, 1, 0))</f>
        <v>2</v>
      </c>
      <c r="U1274" s="381">
        <f t="array" ref="U1274">IFERROR(1/SUMPRODUCT(($F$19:$F$1518=F1274)*($C$19:$C$1518=C1274)), IF(LEN(F1274)&gt;0, 1, ""))</f>
        <v>6.6755674232309744E-4</v>
      </c>
      <c r="V1274" s="382" t="str">
        <f>IF(H1274="","",VALUE(IFERROR(CHOOSE(MATCH(H1274,{0,1,2,3,4,5},0),2.5,3.5,4.5,5.5,6.5,7.5),"")))</f>
        <v/>
      </c>
      <c r="W1274" s="382" t="str">
        <f>IF(AND(I1274="YES",COUNTIFS(F$19:F1274,F1274,I$19:I1274,"YES")=1),1,"")</f>
        <v/>
      </c>
      <c r="Z1274" s="32"/>
    </row>
    <row r="1275" spans="1:26" x14ac:dyDescent="0.2">
      <c r="A1275" s="32" t="str">
        <f t="shared" si="38"/>
        <v xml:space="preserve"> UNIT </v>
      </c>
      <c r="B1275" s="130">
        <v>1257</v>
      </c>
      <c r="C1275" s="197"/>
      <c r="D1275" s="398"/>
      <c r="E1275" s="398"/>
      <c r="F1275" s="398"/>
      <c r="G1275" s="399"/>
      <c r="H1275" s="398"/>
      <c r="I1275" s="400"/>
      <c r="J1275" s="400"/>
      <c r="K1275" s="401"/>
      <c r="L1275" s="398"/>
      <c r="M1275" s="398"/>
      <c r="N1275" s="398"/>
      <c r="O1275" s="402"/>
      <c r="P1275" s="402"/>
      <c r="Q1275" s="171" t="str">
        <f>Calculator!M1259</f>
        <v/>
      </c>
      <c r="R1275" s="340" t="str">
        <f t="shared" si="39"/>
        <v/>
      </c>
      <c r="S1275" s="380" t="str" cm="1">
        <f t="array" ref="S1275">_xlfn.IFS(Q1275="YES",IF(G1275&lt;=Calculator!AS1259*97%,"",IF(G1275&gt;=Calculator!AS1259*97%,ROUNDUP(Calculator!AS1259*97%,0),ROUNDUP(Calculator!AS1259*97%,0))),Q1275="NO","",Q1275="NA","",Q1275="","")</f>
        <v/>
      </c>
      <c r="T1275" s="381" cm="1">
        <f t="array" ref="T1275">IF(LEN(F1275)=0,2,IF(SUMPRODUCT(($F$19:$F$1518=F1275)*($C$19:$C$1518=C1275))&gt;1, 1, 0))</f>
        <v>2</v>
      </c>
      <c r="U1275" s="381">
        <f t="array" ref="U1275">IFERROR(1/SUMPRODUCT(($F$19:$F$1518=F1275)*($C$19:$C$1518=C1275)), IF(LEN(F1275)&gt;0, 1, ""))</f>
        <v>6.6755674232309744E-4</v>
      </c>
      <c r="V1275" s="382" t="str">
        <f>IF(H1275="","",VALUE(IFERROR(CHOOSE(MATCH(H1275,{0,1,2,3,4,5},0),2.5,3.5,4.5,5.5,6.5,7.5),"")))</f>
        <v/>
      </c>
      <c r="W1275" s="382" t="str">
        <f>IF(AND(I1275="YES",COUNTIFS(F$19:F1275,F1275,I$19:I1275,"YES")=1),1,"")</f>
        <v/>
      </c>
      <c r="Z1275" s="32"/>
    </row>
    <row r="1276" spans="1:26" x14ac:dyDescent="0.2">
      <c r="A1276" s="32" t="str">
        <f t="shared" si="38"/>
        <v xml:space="preserve"> UNIT </v>
      </c>
      <c r="B1276" s="130">
        <v>1258</v>
      </c>
      <c r="C1276" s="197"/>
      <c r="D1276" s="398"/>
      <c r="E1276" s="398"/>
      <c r="F1276" s="398"/>
      <c r="G1276" s="399"/>
      <c r="H1276" s="398"/>
      <c r="I1276" s="400"/>
      <c r="J1276" s="400"/>
      <c r="K1276" s="401"/>
      <c r="L1276" s="398"/>
      <c r="M1276" s="398"/>
      <c r="N1276" s="398"/>
      <c r="O1276" s="402"/>
      <c r="P1276" s="402"/>
      <c r="Q1276" s="171" t="str">
        <f>Calculator!M1260</f>
        <v/>
      </c>
      <c r="R1276" s="340" t="str">
        <f t="shared" si="39"/>
        <v/>
      </c>
      <c r="S1276" s="380" t="str" cm="1">
        <f t="array" ref="S1276">_xlfn.IFS(Q1276="YES",IF(G1276&lt;=Calculator!AS1260*97%,"",IF(G1276&gt;=Calculator!AS1260*97%,ROUNDUP(Calculator!AS1260*97%,0),ROUNDUP(Calculator!AS1260*97%,0))),Q1276="NO","",Q1276="NA","",Q1276="","")</f>
        <v/>
      </c>
      <c r="T1276" s="381" cm="1">
        <f t="array" ref="T1276">IF(LEN(F1276)=0,2,IF(SUMPRODUCT(($F$19:$F$1518=F1276)*($C$19:$C$1518=C1276))&gt;1, 1, 0))</f>
        <v>2</v>
      </c>
      <c r="U1276" s="381">
        <f t="array" ref="U1276">IFERROR(1/SUMPRODUCT(($F$19:$F$1518=F1276)*($C$19:$C$1518=C1276)), IF(LEN(F1276)&gt;0, 1, ""))</f>
        <v>6.6755674232309744E-4</v>
      </c>
      <c r="V1276" s="382" t="str">
        <f>IF(H1276="","",VALUE(IFERROR(CHOOSE(MATCH(H1276,{0,1,2,3,4,5},0),2.5,3.5,4.5,5.5,6.5,7.5),"")))</f>
        <v/>
      </c>
      <c r="W1276" s="382" t="str">
        <f>IF(AND(I1276="YES",COUNTIFS(F$19:F1276,F1276,I$19:I1276,"YES")=1),1,"")</f>
        <v/>
      </c>
      <c r="Z1276" s="32"/>
    </row>
    <row r="1277" spans="1:26" x14ac:dyDescent="0.2">
      <c r="A1277" s="32" t="str">
        <f t="shared" si="38"/>
        <v xml:space="preserve"> UNIT </v>
      </c>
      <c r="B1277" s="130">
        <v>1259</v>
      </c>
      <c r="C1277" s="197"/>
      <c r="D1277" s="398"/>
      <c r="E1277" s="398"/>
      <c r="F1277" s="398"/>
      <c r="G1277" s="399"/>
      <c r="H1277" s="398"/>
      <c r="I1277" s="400"/>
      <c r="J1277" s="400"/>
      <c r="K1277" s="401"/>
      <c r="L1277" s="398"/>
      <c r="M1277" s="398"/>
      <c r="N1277" s="398"/>
      <c r="O1277" s="402"/>
      <c r="P1277" s="402"/>
      <c r="Q1277" s="171" t="str">
        <f>Calculator!M1261</f>
        <v/>
      </c>
      <c r="R1277" s="340" t="str">
        <f t="shared" si="39"/>
        <v/>
      </c>
      <c r="S1277" s="380" t="str" cm="1">
        <f t="array" ref="S1277">_xlfn.IFS(Q1277="YES",IF(G1277&lt;=Calculator!AS1261*97%,"",IF(G1277&gt;=Calculator!AS1261*97%,ROUNDUP(Calculator!AS1261*97%,0),ROUNDUP(Calculator!AS1261*97%,0))),Q1277="NO","",Q1277="NA","",Q1277="","")</f>
        <v/>
      </c>
      <c r="T1277" s="381" cm="1">
        <f t="array" ref="T1277">IF(LEN(F1277)=0,2,IF(SUMPRODUCT(($F$19:$F$1518=F1277)*($C$19:$C$1518=C1277))&gt;1, 1, 0))</f>
        <v>2</v>
      </c>
      <c r="U1277" s="381">
        <f t="array" ref="U1277">IFERROR(1/SUMPRODUCT(($F$19:$F$1518=F1277)*($C$19:$C$1518=C1277)), IF(LEN(F1277)&gt;0, 1, ""))</f>
        <v>6.6755674232309744E-4</v>
      </c>
      <c r="V1277" s="382" t="str">
        <f>IF(H1277="","",VALUE(IFERROR(CHOOSE(MATCH(H1277,{0,1,2,3,4,5},0),2.5,3.5,4.5,5.5,6.5,7.5),"")))</f>
        <v/>
      </c>
      <c r="W1277" s="382" t="str">
        <f>IF(AND(I1277="YES",COUNTIFS(F$19:F1277,F1277,I$19:I1277,"YES")=1),1,"")</f>
        <v/>
      </c>
      <c r="Z1277" s="32"/>
    </row>
    <row r="1278" spans="1:26" x14ac:dyDescent="0.2">
      <c r="A1278" s="32" t="str">
        <f t="shared" si="38"/>
        <v xml:space="preserve"> UNIT </v>
      </c>
      <c r="B1278" s="130">
        <v>1260</v>
      </c>
      <c r="C1278" s="197"/>
      <c r="D1278" s="398"/>
      <c r="E1278" s="398"/>
      <c r="F1278" s="398"/>
      <c r="G1278" s="399"/>
      <c r="H1278" s="398"/>
      <c r="I1278" s="400"/>
      <c r="J1278" s="400"/>
      <c r="K1278" s="401"/>
      <c r="L1278" s="398"/>
      <c r="M1278" s="398"/>
      <c r="N1278" s="398"/>
      <c r="O1278" s="402"/>
      <c r="P1278" s="402"/>
      <c r="Q1278" s="171" t="str">
        <f>Calculator!M1262</f>
        <v/>
      </c>
      <c r="R1278" s="340" t="str">
        <f t="shared" si="39"/>
        <v/>
      </c>
      <c r="S1278" s="380" t="str" cm="1">
        <f t="array" ref="S1278">_xlfn.IFS(Q1278="YES",IF(G1278&lt;=Calculator!AS1262*97%,"",IF(G1278&gt;=Calculator!AS1262*97%,ROUNDUP(Calculator!AS1262*97%,0),ROUNDUP(Calculator!AS1262*97%,0))),Q1278="NO","",Q1278="NA","",Q1278="","")</f>
        <v/>
      </c>
      <c r="T1278" s="381" cm="1">
        <f t="array" ref="T1278">IF(LEN(F1278)=0,2,IF(SUMPRODUCT(($F$19:$F$1518=F1278)*($C$19:$C$1518=C1278))&gt;1, 1, 0))</f>
        <v>2</v>
      </c>
      <c r="U1278" s="381">
        <f t="array" ref="U1278">IFERROR(1/SUMPRODUCT(($F$19:$F$1518=F1278)*($C$19:$C$1518=C1278)), IF(LEN(F1278)&gt;0, 1, ""))</f>
        <v>6.6755674232309744E-4</v>
      </c>
      <c r="V1278" s="382" t="str">
        <f>IF(H1278="","",VALUE(IFERROR(CHOOSE(MATCH(H1278,{0,1,2,3,4,5},0),2.5,3.5,4.5,5.5,6.5,7.5),"")))</f>
        <v/>
      </c>
      <c r="W1278" s="382" t="str">
        <f>IF(AND(I1278="YES",COUNTIFS(F$19:F1278,F1278,I$19:I1278,"YES")=1),1,"")</f>
        <v/>
      </c>
      <c r="Z1278" s="32"/>
    </row>
    <row r="1279" spans="1:26" x14ac:dyDescent="0.2">
      <c r="A1279" s="32" t="str">
        <f t="shared" si="38"/>
        <v xml:space="preserve"> UNIT </v>
      </c>
      <c r="B1279" s="130">
        <v>1261</v>
      </c>
      <c r="C1279" s="197"/>
      <c r="D1279" s="398"/>
      <c r="E1279" s="398"/>
      <c r="F1279" s="398"/>
      <c r="G1279" s="399"/>
      <c r="H1279" s="398"/>
      <c r="I1279" s="400"/>
      <c r="J1279" s="400"/>
      <c r="K1279" s="401"/>
      <c r="L1279" s="398"/>
      <c r="M1279" s="398"/>
      <c r="N1279" s="398"/>
      <c r="O1279" s="402"/>
      <c r="P1279" s="402"/>
      <c r="Q1279" s="171" t="str">
        <f>Calculator!M1263</f>
        <v/>
      </c>
      <c r="R1279" s="340" t="str">
        <f t="shared" si="39"/>
        <v/>
      </c>
      <c r="S1279" s="380" t="str" cm="1">
        <f t="array" ref="S1279">_xlfn.IFS(Q1279="YES",IF(G1279&lt;=Calculator!AS1263*97%,"",IF(G1279&gt;=Calculator!AS1263*97%,ROUNDUP(Calculator!AS1263*97%,0),ROUNDUP(Calculator!AS1263*97%,0))),Q1279="NO","",Q1279="NA","",Q1279="","")</f>
        <v/>
      </c>
      <c r="T1279" s="381" cm="1">
        <f t="array" ref="T1279">IF(LEN(F1279)=0,2,IF(SUMPRODUCT(($F$19:$F$1518=F1279)*($C$19:$C$1518=C1279))&gt;1, 1, 0))</f>
        <v>2</v>
      </c>
      <c r="U1279" s="381">
        <f t="array" ref="U1279">IFERROR(1/SUMPRODUCT(($F$19:$F$1518=F1279)*($C$19:$C$1518=C1279)), IF(LEN(F1279)&gt;0, 1, ""))</f>
        <v>6.6755674232309744E-4</v>
      </c>
      <c r="V1279" s="382" t="str">
        <f>IF(H1279="","",VALUE(IFERROR(CHOOSE(MATCH(H1279,{0,1,2,3,4,5},0),2.5,3.5,4.5,5.5,6.5,7.5),"")))</f>
        <v/>
      </c>
      <c r="W1279" s="382" t="str">
        <f>IF(AND(I1279="YES",COUNTIFS(F$19:F1279,F1279,I$19:I1279,"YES")=1),1,"")</f>
        <v/>
      </c>
      <c r="Z1279" s="32"/>
    </row>
    <row r="1280" spans="1:26" x14ac:dyDescent="0.2">
      <c r="A1280" s="32" t="str">
        <f t="shared" si="38"/>
        <v xml:space="preserve"> UNIT </v>
      </c>
      <c r="B1280" s="130">
        <v>1262</v>
      </c>
      <c r="C1280" s="197"/>
      <c r="D1280" s="398"/>
      <c r="E1280" s="398"/>
      <c r="F1280" s="398"/>
      <c r="G1280" s="399"/>
      <c r="H1280" s="398"/>
      <c r="I1280" s="400"/>
      <c r="J1280" s="400"/>
      <c r="K1280" s="401"/>
      <c r="L1280" s="398"/>
      <c r="M1280" s="398"/>
      <c r="N1280" s="398"/>
      <c r="O1280" s="402"/>
      <c r="P1280" s="402"/>
      <c r="Q1280" s="171" t="str">
        <f>Calculator!M1264</f>
        <v/>
      </c>
      <c r="R1280" s="340" t="str">
        <f t="shared" si="39"/>
        <v/>
      </c>
      <c r="S1280" s="380" t="str" cm="1">
        <f t="array" ref="S1280">_xlfn.IFS(Q1280="YES",IF(G1280&lt;=Calculator!AS1264*97%,"",IF(G1280&gt;=Calculator!AS1264*97%,ROUNDUP(Calculator!AS1264*97%,0),ROUNDUP(Calculator!AS1264*97%,0))),Q1280="NO","",Q1280="NA","",Q1280="","")</f>
        <v/>
      </c>
      <c r="T1280" s="381" cm="1">
        <f t="array" ref="T1280">IF(LEN(F1280)=0,2,IF(SUMPRODUCT(($F$19:$F$1518=F1280)*($C$19:$C$1518=C1280))&gt;1, 1, 0))</f>
        <v>2</v>
      </c>
      <c r="U1280" s="381">
        <f t="array" ref="U1280">IFERROR(1/SUMPRODUCT(($F$19:$F$1518=F1280)*($C$19:$C$1518=C1280)), IF(LEN(F1280)&gt;0, 1, ""))</f>
        <v>6.6755674232309744E-4</v>
      </c>
      <c r="V1280" s="382" t="str">
        <f>IF(H1280="","",VALUE(IFERROR(CHOOSE(MATCH(H1280,{0,1,2,3,4,5},0),2.5,3.5,4.5,5.5,6.5,7.5),"")))</f>
        <v/>
      </c>
      <c r="W1280" s="382" t="str">
        <f>IF(AND(I1280="YES",COUNTIFS(F$19:F1280,F1280,I$19:I1280,"YES")=1),1,"")</f>
        <v/>
      </c>
      <c r="Z1280" s="32"/>
    </row>
    <row r="1281" spans="1:26" x14ac:dyDescent="0.2">
      <c r="A1281" s="32" t="str">
        <f t="shared" si="38"/>
        <v xml:space="preserve"> UNIT </v>
      </c>
      <c r="B1281" s="130">
        <v>1263</v>
      </c>
      <c r="C1281" s="197"/>
      <c r="D1281" s="398"/>
      <c r="E1281" s="398"/>
      <c r="F1281" s="398"/>
      <c r="G1281" s="399"/>
      <c r="H1281" s="398"/>
      <c r="I1281" s="400"/>
      <c r="J1281" s="400"/>
      <c r="K1281" s="401"/>
      <c r="L1281" s="398"/>
      <c r="M1281" s="398"/>
      <c r="N1281" s="398"/>
      <c r="O1281" s="402"/>
      <c r="P1281" s="402"/>
      <c r="Q1281" s="171" t="str">
        <f>Calculator!M1265</f>
        <v/>
      </c>
      <c r="R1281" s="340" t="str">
        <f t="shared" si="39"/>
        <v/>
      </c>
      <c r="S1281" s="380" t="str" cm="1">
        <f t="array" ref="S1281">_xlfn.IFS(Q1281="YES",IF(G1281&lt;=Calculator!AS1265*97%,"",IF(G1281&gt;=Calculator!AS1265*97%,ROUNDUP(Calculator!AS1265*97%,0),ROUNDUP(Calculator!AS1265*97%,0))),Q1281="NO","",Q1281="NA","",Q1281="","")</f>
        <v/>
      </c>
      <c r="T1281" s="381" cm="1">
        <f t="array" ref="T1281">IF(LEN(F1281)=0,2,IF(SUMPRODUCT(($F$19:$F$1518=F1281)*($C$19:$C$1518=C1281))&gt;1, 1, 0))</f>
        <v>2</v>
      </c>
      <c r="U1281" s="381">
        <f t="array" ref="U1281">IFERROR(1/SUMPRODUCT(($F$19:$F$1518=F1281)*($C$19:$C$1518=C1281)), IF(LEN(F1281)&gt;0, 1, ""))</f>
        <v>6.6755674232309744E-4</v>
      </c>
      <c r="V1281" s="382" t="str">
        <f>IF(H1281="","",VALUE(IFERROR(CHOOSE(MATCH(H1281,{0,1,2,3,4,5},0),2.5,3.5,4.5,5.5,6.5,7.5),"")))</f>
        <v/>
      </c>
      <c r="W1281" s="382" t="str">
        <f>IF(AND(I1281="YES",COUNTIFS(F$19:F1281,F1281,I$19:I1281,"YES")=1),1,"")</f>
        <v/>
      </c>
      <c r="Z1281" s="32"/>
    </row>
    <row r="1282" spans="1:26" x14ac:dyDescent="0.2">
      <c r="A1282" s="32" t="str">
        <f t="shared" si="38"/>
        <v xml:space="preserve"> UNIT </v>
      </c>
      <c r="B1282" s="130">
        <v>1264</v>
      </c>
      <c r="C1282" s="197"/>
      <c r="D1282" s="398"/>
      <c r="E1282" s="398"/>
      <c r="F1282" s="398"/>
      <c r="G1282" s="399"/>
      <c r="H1282" s="398"/>
      <c r="I1282" s="400"/>
      <c r="J1282" s="400"/>
      <c r="K1282" s="401"/>
      <c r="L1282" s="398"/>
      <c r="M1282" s="398"/>
      <c r="N1282" s="398"/>
      <c r="O1282" s="402"/>
      <c r="P1282" s="402"/>
      <c r="Q1282" s="171" t="str">
        <f>Calculator!M1266</f>
        <v/>
      </c>
      <c r="R1282" s="340" t="str">
        <f t="shared" si="39"/>
        <v/>
      </c>
      <c r="S1282" s="380" t="str" cm="1">
        <f t="array" ref="S1282">_xlfn.IFS(Q1282="YES",IF(G1282&lt;=Calculator!AS1266*97%,"",IF(G1282&gt;=Calculator!AS1266*97%,ROUNDUP(Calculator!AS1266*97%,0),ROUNDUP(Calculator!AS1266*97%,0))),Q1282="NO","",Q1282="NA","",Q1282="","")</f>
        <v/>
      </c>
      <c r="T1282" s="381" cm="1">
        <f t="array" ref="T1282">IF(LEN(F1282)=0,2,IF(SUMPRODUCT(($F$19:$F$1518=F1282)*($C$19:$C$1518=C1282))&gt;1, 1, 0))</f>
        <v>2</v>
      </c>
      <c r="U1282" s="381">
        <f t="array" ref="U1282">IFERROR(1/SUMPRODUCT(($F$19:$F$1518=F1282)*($C$19:$C$1518=C1282)), IF(LEN(F1282)&gt;0, 1, ""))</f>
        <v>6.6755674232309744E-4</v>
      </c>
      <c r="V1282" s="382" t="str">
        <f>IF(H1282="","",VALUE(IFERROR(CHOOSE(MATCH(H1282,{0,1,2,3,4,5},0),2.5,3.5,4.5,5.5,6.5,7.5),"")))</f>
        <v/>
      </c>
      <c r="W1282" s="382" t="str">
        <f>IF(AND(I1282="YES",COUNTIFS(F$19:F1282,F1282,I$19:I1282,"YES")=1),1,"")</f>
        <v/>
      </c>
      <c r="Z1282" s="32"/>
    </row>
    <row r="1283" spans="1:26" x14ac:dyDescent="0.2">
      <c r="A1283" s="32" t="str">
        <f t="shared" si="38"/>
        <v xml:space="preserve"> UNIT </v>
      </c>
      <c r="B1283" s="130">
        <v>1265</v>
      </c>
      <c r="C1283" s="197"/>
      <c r="D1283" s="398"/>
      <c r="E1283" s="398"/>
      <c r="F1283" s="398"/>
      <c r="G1283" s="399"/>
      <c r="H1283" s="398"/>
      <c r="I1283" s="400"/>
      <c r="J1283" s="400"/>
      <c r="K1283" s="401"/>
      <c r="L1283" s="398"/>
      <c r="M1283" s="398"/>
      <c r="N1283" s="398"/>
      <c r="O1283" s="402"/>
      <c r="P1283" s="402"/>
      <c r="Q1283" s="171" t="str">
        <f>Calculator!M1267</f>
        <v/>
      </c>
      <c r="R1283" s="340" t="str">
        <f t="shared" si="39"/>
        <v/>
      </c>
      <c r="S1283" s="380" t="str" cm="1">
        <f t="array" ref="S1283">_xlfn.IFS(Q1283="YES",IF(G1283&lt;=Calculator!AS1267*97%,"",IF(G1283&gt;=Calculator!AS1267*97%,ROUNDUP(Calculator!AS1267*97%,0),ROUNDUP(Calculator!AS1267*97%,0))),Q1283="NO","",Q1283="NA","",Q1283="","")</f>
        <v/>
      </c>
      <c r="T1283" s="381" cm="1">
        <f t="array" ref="T1283">IF(LEN(F1283)=0,2,IF(SUMPRODUCT(($F$19:$F$1518=F1283)*($C$19:$C$1518=C1283))&gt;1, 1, 0))</f>
        <v>2</v>
      </c>
      <c r="U1283" s="381">
        <f t="array" ref="U1283">IFERROR(1/SUMPRODUCT(($F$19:$F$1518=F1283)*($C$19:$C$1518=C1283)), IF(LEN(F1283)&gt;0, 1, ""))</f>
        <v>6.6755674232309744E-4</v>
      </c>
      <c r="V1283" s="382" t="str">
        <f>IF(H1283="","",VALUE(IFERROR(CHOOSE(MATCH(H1283,{0,1,2,3,4,5},0),2.5,3.5,4.5,5.5,6.5,7.5),"")))</f>
        <v/>
      </c>
      <c r="W1283" s="382" t="str">
        <f>IF(AND(I1283="YES",COUNTIFS(F$19:F1283,F1283,I$19:I1283,"YES")=1),1,"")</f>
        <v/>
      </c>
      <c r="Z1283" s="32"/>
    </row>
    <row r="1284" spans="1:26" x14ac:dyDescent="0.2">
      <c r="A1284" s="32" t="str">
        <f t="shared" si="38"/>
        <v xml:space="preserve"> UNIT </v>
      </c>
      <c r="B1284" s="130">
        <v>1266</v>
      </c>
      <c r="C1284" s="197"/>
      <c r="D1284" s="398"/>
      <c r="E1284" s="398"/>
      <c r="F1284" s="398"/>
      <c r="G1284" s="399"/>
      <c r="H1284" s="398"/>
      <c r="I1284" s="400"/>
      <c r="J1284" s="400"/>
      <c r="K1284" s="401"/>
      <c r="L1284" s="398"/>
      <c r="M1284" s="398"/>
      <c r="N1284" s="398"/>
      <c r="O1284" s="402"/>
      <c r="P1284" s="402"/>
      <c r="Q1284" s="171" t="str">
        <f>Calculator!M1268</f>
        <v/>
      </c>
      <c r="R1284" s="340" t="str">
        <f t="shared" si="39"/>
        <v/>
      </c>
      <c r="S1284" s="380" t="str" cm="1">
        <f t="array" ref="S1284">_xlfn.IFS(Q1284="YES",IF(G1284&lt;=Calculator!AS1268*97%,"",IF(G1284&gt;=Calculator!AS1268*97%,ROUNDUP(Calculator!AS1268*97%,0),ROUNDUP(Calculator!AS1268*97%,0))),Q1284="NO","",Q1284="NA","",Q1284="","")</f>
        <v/>
      </c>
      <c r="T1284" s="381" cm="1">
        <f t="array" ref="T1284">IF(LEN(F1284)=0,2,IF(SUMPRODUCT(($F$19:$F$1518=F1284)*($C$19:$C$1518=C1284))&gt;1, 1, 0))</f>
        <v>2</v>
      </c>
      <c r="U1284" s="381">
        <f t="array" ref="U1284">IFERROR(1/SUMPRODUCT(($F$19:$F$1518=F1284)*($C$19:$C$1518=C1284)), IF(LEN(F1284)&gt;0, 1, ""))</f>
        <v>6.6755674232309744E-4</v>
      </c>
      <c r="V1284" s="382" t="str">
        <f>IF(H1284="","",VALUE(IFERROR(CHOOSE(MATCH(H1284,{0,1,2,3,4,5},0),2.5,3.5,4.5,5.5,6.5,7.5),"")))</f>
        <v/>
      </c>
      <c r="W1284" s="382" t="str">
        <f>IF(AND(I1284="YES",COUNTIFS(F$19:F1284,F1284,I$19:I1284,"YES")=1),1,"")</f>
        <v/>
      </c>
      <c r="Z1284" s="32"/>
    </row>
    <row r="1285" spans="1:26" x14ac:dyDescent="0.2">
      <c r="A1285" s="32" t="str">
        <f t="shared" si="38"/>
        <v xml:space="preserve"> UNIT </v>
      </c>
      <c r="B1285" s="130">
        <v>1267</v>
      </c>
      <c r="C1285" s="197"/>
      <c r="D1285" s="398"/>
      <c r="E1285" s="398"/>
      <c r="F1285" s="398"/>
      <c r="G1285" s="399"/>
      <c r="H1285" s="398"/>
      <c r="I1285" s="400"/>
      <c r="J1285" s="400"/>
      <c r="K1285" s="401"/>
      <c r="L1285" s="398"/>
      <c r="M1285" s="398"/>
      <c r="N1285" s="398"/>
      <c r="O1285" s="402"/>
      <c r="P1285" s="402"/>
      <c r="Q1285" s="171" t="str">
        <f>Calculator!M1269</f>
        <v/>
      </c>
      <c r="R1285" s="340" t="str">
        <f t="shared" si="39"/>
        <v/>
      </c>
      <c r="S1285" s="380" t="str" cm="1">
        <f t="array" ref="S1285">_xlfn.IFS(Q1285="YES",IF(G1285&lt;=Calculator!AS1269*97%,"",IF(G1285&gt;=Calculator!AS1269*97%,ROUNDUP(Calculator!AS1269*97%,0),ROUNDUP(Calculator!AS1269*97%,0))),Q1285="NO","",Q1285="NA","",Q1285="","")</f>
        <v/>
      </c>
      <c r="T1285" s="381" cm="1">
        <f t="array" ref="T1285">IF(LEN(F1285)=0,2,IF(SUMPRODUCT(($F$19:$F$1518=F1285)*($C$19:$C$1518=C1285))&gt;1, 1, 0))</f>
        <v>2</v>
      </c>
      <c r="U1285" s="381">
        <f t="array" ref="U1285">IFERROR(1/SUMPRODUCT(($F$19:$F$1518=F1285)*($C$19:$C$1518=C1285)), IF(LEN(F1285)&gt;0, 1, ""))</f>
        <v>6.6755674232309744E-4</v>
      </c>
      <c r="V1285" s="382" t="str">
        <f>IF(H1285="","",VALUE(IFERROR(CHOOSE(MATCH(H1285,{0,1,2,3,4,5},0),2.5,3.5,4.5,5.5,6.5,7.5),"")))</f>
        <v/>
      </c>
      <c r="W1285" s="382" t="str">
        <f>IF(AND(I1285="YES",COUNTIFS(F$19:F1285,F1285,I$19:I1285,"YES")=1),1,"")</f>
        <v/>
      </c>
      <c r="Z1285" s="32"/>
    </row>
    <row r="1286" spans="1:26" x14ac:dyDescent="0.2">
      <c r="A1286" s="32" t="str">
        <f t="shared" si="38"/>
        <v xml:space="preserve"> UNIT </v>
      </c>
      <c r="B1286" s="130">
        <v>1268</v>
      </c>
      <c r="C1286" s="197"/>
      <c r="D1286" s="398"/>
      <c r="E1286" s="398"/>
      <c r="F1286" s="398"/>
      <c r="G1286" s="399"/>
      <c r="H1286" s="398"/>
      <c r="I1286" s="400"/>
      <c r="J1286" s="400"/>
      <c r="K1286" s="401"/>
      <c r="L1286" s="398"/>
      <c r="M1286" s="398"/>
      <c r="N1286" s="398"/>
      <c r="O1286" s="402"/>
      <c r="P1286" s="402"/>
      <c r="Q1286" s="171" t="str">
        <f>Calculator!M1270</f>
        <v/>
      </c>
      <c r="R1286" s="340" t="str">
        <f t="shared" si="39"/>
        <v/>
      </c>
      <c r="S1286" s="380" t="str" cm="1">
        <f t="array" ref="S1286">_xlfn.IFS(Q1286="YES",IF(G1286&lt;=Calculator!AS1270*97%,"",IF(G1286&gt;=Calculator!AS1270*97%,ROUNDUP(Calculator!AS1270*97%,0),ROUNDUP(Calculator!AS1270*97%,0))),Q1286="NO","",Q1286="NA","",Q1286="","")</f>
        <v/>
      </c>
      <c r="T1286" s="381" cm="1">
        <f t="array" ref="T1286">IF(LEN(F1286)=0,2,IF(SUMPRODUCT(($F$19:$F$1518=F1286)*($C$19:$C$1518=C1286))&gt;1, 1, 0))</f>
        <v>2</v>
      </c>
      <c r="U1286" s="381">
        <f t="array" ref="U1286">IFERROR(1/SUMPRODUCT(($F$19:$F$1518=F1286)*($C$19:$C$1518=C1286)), IF(LEN(F1286)&gt;0, 1, ""))</f>
        <v>6.6755674232309744E-4</v>
      </c>
      <c r="V1286" s="382" t="str">
        <f>IF(H1286="","",VALUE(IFERROR(CHOOSE(MATCH(H1286,{0,1,2,3,4,5},0),2.5,3.5,4.5,5.5,6.5,7.5),"")))</f>
        <v/>
      </c>
      <c r="W1286" s="382" t="str">
        <f>IF(AND(I1286="YES",COUNTIFS(F$19:F1286,F1286,I$19:I1286,"YES")=1),1,"")</f>
        <v/>
      </c>
      <c r="Z1286" s="32"/>
    </row>
    <row r="1287" spans="1:26" x14ac:dyDescent="0.2">
      <c r="A1287" s="32" t="str">
        <f t="shared" si="38"/>
        <v xml:space="preserve"> UNIT </v>
      </c>
      <c r="B1287" s="130">
        <v>1269</v>
      </c>
      <c r="C1287" s="197"/>
      <c r="D1287" s="398"/>
      <c r="E1287" s="398"/>
      <c r="F1287" s="398"/>
      <c r="G1287" s="399"/>
      <c r="H1287" s="398"/>
      <c r="I1287" s="400"/>
      <c r="J1287" s="400"/>
      <c r="K1287" s="401"/>
      <c r="L1287" s="398"/>
      <c r="M1287" s="398"/>
      <c r="N1287" s="398"/>
      <c r="O1287" s="402"/>
      <c r="P1287" s="402"/>
      <c r="Q1287" s="171" t="str">
        <f>Calculator!M1271</f>
        <v/>
      </c>
      <c r="R1287" s="340" t="str">
        <f t="shared" si="39"/>
        <v/>
      </c>
      <c r="S1287" s="380" t="str" cm="1">
        <f t="array" ref="S1287">_xlfn.IFS(Q1287="YES",IF(G1287&lt;=Calculator!AS1271*97%,"",IF(G1287&gt;=Calculator!AS1271*97%,ROUNDUP(Calculator!AS1271*97%,0),ROUNDUP(Calculator!AS1271*97%,0))),Q1287="NO","",Q1287="NA","",Q1287="","")</f>
        <v/>
      </c>
      <c r="T1287" s="381" cm="1">
        <f t="array" ref="T1287">IF(LEN(F1287)=0,2,IF(SUMPRODUCT(($F$19:$F$1518=F1287)*($C$19:$C$1518=C1287))&gt;1, 1, 0))</f>
        <v>2</v>
      </c>
      <c r="U1287" s="381">
        <f t="array" ref="U1287">IFERROR(1/SUMPRODUCT(($F$19:$F$1518=F1287)*($C$19:$C$1518=C1287)), IF(LEN(F1287)&gt;0, 1, ""))</f>
        <v>6.6755674232309744E-4</v>
      </c>
      <c r="V1287" s="382" t="str">
        <f>IF(H1287="","",VALUE(IFERROR(CHOOSE(MATCH(H1287,{0,1,2,3,4,5},0),2.5,3.5,4.5,5.5,6.5,7.5),"")))</f>
        <v/>
      </c>
      <c r="W1287" s="382" t="str">
        <f>IF(AND(I1287="YES",COUNTIFS(F$19:F1287,F1287,I$19:I1287,"YES")=1),1,"")</f>
        <v/>
      </c>
      <c r="Z1287" s="32"/>
    </row>
    <row r="1288" spans="1:26" x14ac:dyDescent="0.2">
      <c r="A1288" s="32" t="str">
        <f t="shared" si="38"/>
        <v xml:space="preserve"> UNIT </v>
      </c>
      <c r="B1288" s="130">
        <v>1270</v>
      </c>
      <c r="C1288" s="197"/>
      <c r="D1288" s="398"/>
      <c r="E1288" s="398"/>
      <c r="F1288" s="398"/>
      <c r="G1288" s="399"/>
      <c r="H1288" s="398"/>
      <c r="I1288" s="400"/>
      <c r="J1288" s="400"/>
      <c r="K1288" s="401"/>
      <c r="L1288" s="398"/>
      <c r="M1288" s="398"/>
      <c r="N1288" s="398"/>
      <c r="O1288" s="402"/>
      <c r="P1288" s="402"/>
      <c r="Q1288" s="171" t="str">
        <f>Calculator!M1272</f>
        <v/>
      </c>
      <c r="R1288" s="340" t="str">
        <f t="shared" si="39"/>
        <v/>
      </c>
      <c r="S1288" s="380" t="str" cm="1">
        <f t="array" ref="S1288">_xlfn.IFS(Q1288="YES",IF(G1288&lt;=Calculator!AS1272*97%,"",IF(G1288&gt;=Calculator!AS1272*97%,ROUNDUP(Calculator!AS1272*97%,0),ROUNDUP(Calculator!AS1272*97%,0))),Q1288="NO","",Q1288="NA","",Q1288="","")</f>
        <v/>
      </c>
      <c r="T1288" s="381" cm="1">
        <f t="array" ref="T1288">IF(LEN(F1288)=0,2,IF(SUMPRODUCT(($F$19:$F$1518=F1288)*($C$19:$C$1518=C1288))&gt;1, 1, 0))</f>
        <v>2</v>
      </c>
      <c r="U1288" s="381">
        <f t="array" ref="U1288">IFERROR(1/SUMPRODUCT(($F$19:$F$1518=F1288)*($C$19:$C$1518=C1288)), IF(LEN(F1288)&gt;0, 1, ""))</f>
        <v>6.6755674232309744E-4</v>
      </c>
      <c r="V1288" s="382" t="str">
        <f>IF(H1288="","",VALUE(IFERROR(CHOOSE(MATCH(H1288,{0,1,2,3,4,5},0),2.5,3.5,4.5,5.5,6.5,7.5),"")))</f>
        <v/>
      </c>
      <c r="W1288" s="382" t="str">
        <f>IF(AND(I1288="YES",COUNTIFS(F$19:F1288,F1288,I$19:I1288,"YES")=1),1,"")</f>
        <v/>
      </c>
      <c r="Z1288" s="32"/>
    </row>
    <row r="1289" spans="1:26" x14ac:dyDescent="0.2">
      <c r="A1289" s="32" t="str">
        <f t="shared" si="38"/>
        <v xml:space="preserve"> UNIT </v>
      </c>
      <c r="B1289" s="130">
        <v>1271</v>
      </c>
      <c r="C1289" s="197"/>
      <c r="D1289" s="398"/>
      <c r="E1289" s="398"/>
      <c r="F1289" s="398"/>
      <c r="G1289" s="399"/>
      <c r="H1289" s="398"/>
      <c r="I1289" s="400"/>
      <c r="J1289" s="400"/>
      <c r="K1289" s="401"/>
      <c r="L1289" s="398"/>
      <c r="M1289" s="398"/>
      <c r="N1289" s="398"/>
      <c r="O1289" s="402"/>
      <c r="P1289" s="402"/>
      <c r="Q1289" s="171" t="str">
        <f>Calculator!M1273</f>
        <v/>
      </c>
      <c r="R1289" s="340" t="str">
        <f t="shared" si="39"/>
        <v/>
      </c>
      <c r="S1289" s="380" t="str" cm="1">
        <f t="array" ref="S1289">_xlfn.IFS(Q1289="YES",IF(G1289&lt;=Calculator!AS1273*97%,"",IF(G1289&gt;=Calculator!AS1273*97%,ROUNDUP(Calculator!AS1273*97%,0),ROUNDUP(Calculator!AS1273*97%,0))),Q1289="NO","",Q1289="NA","",Q1289="","")</f>
        <v/>
      </c>
      <c r="T1289" s="381" cm="1">
        <f t="array" ref="T1289">IF(LEN(F1289)=0,2,IF(SUMPRODUCT(($F$19:$F$1518=F1289)*($C$19:$C$1518=C1289))&gt;1, 1, 0))</f>
        <v>2</v>
      </c>
      <c r="U1289" s="381">
        <f t="array" ref="U1289">IFERROR(1/SUMPRODUCT(($F$19:$F$1518=F1289)*($C$19:$C$1518=C1289)), IF(LEN(F1289)&gt;0, 1, ""))</f>
        <v>6.6755674232309744E-4</v>
      </c>
      <c r="V1289" s="382" t="str">
        <f>IF(H1289="","",VALUE(IFERROR(CHOOSE(MATCH(H1289,{0,1,2,3,4,5},0),2.5,3.5,4.5,5.5,6.5,7.5),"")))</f>
        <v/>
      </c>
      <c r="W1289" s="382" t="str">
        <f>IF(AND(I1289="YES",COUNTIFS(F$19:F1289,F1289,I$19:I1289,"YES")=1),1,"")</f>
        <v/>
      </c>
      <c r="Z1289" s="32"/>
    </row>
    <row r="1290" spans="1:26" x14ac:dyDescent="0.2">
      <c r="A1290" s="32" t="str">
        <f t="shared" si="38"/>
        <v xml:space="preserve"> UNIT </v>
      </c>
      <c r="B1290" s="130">
        <v>1272</v>
      </c>
      <c r="C1290" s="197"/>
      <c r="D1290" s="398"/>
      <c r="E1290" s="398"/>
      <c r="F1290" s="398"/>
      <c r="G1290" s="399"/>
      <c r="H1290" s="398"/>
      <c r="I1290" s="400"/>
      <c r="J1290" s="400"/>
      <c r="K1290" s="401"/>
      <c r="L1290" s="398"/>
      <c r="M1290" s="398"/>
      <c r="N1290" s="398"/>
      <c r="O1290" s="402"/>
      <c r="P1290" s="402"/>
      <c r="Q1290" s="171" t="str">
        <f>Calculator!M1274</f>
        <v/>
      </c>
      <c r="R1290" s="340" t="str">
        <f t="shared" si="39"/>
        <v/>
      </c>
      <c r="S1290" s="380" t="str" cm="1">
        <f t="array" ref="S1290">_xlfn.IFS(Q1290="YES",IF(G1290&lt;=Calculator!AS1274*97%,"",IF(G1290&gt;=Calculator!AS1274*97%,ROUNDUP(Calculator!AS1274*97%,0),ROUNDUP(Calculator!AS1274*97%,0))),Q1290="NO","",Q1290="NA","",Q1290="","")</f>
        <v/>
      </c>
      <c r="T1290" s="381" cm="1">
        <f t="array" ref="T1290">IF(LEN(F1290)=0,2,IF(SUMPRODUCT(($F$19:$F$1518=F1290)*($C$19:$C$1518=C1290))&gt;1, 1, 0))</f>
        <v>2</v>
      </c>
      <c r="U1290" s="381">
        <f t="array" ref="U1290">IFERROR(1/SUMPRODUCT(($F$19:$F$1518=F1290)*($C$19:$C$1518=C1290)), IF(LEN(F1290)&gt;0, 1, ""))</f>
        <v>6.6755674232309744E-4</v>
      </c>
      <c r="V1290" s="382" t="str">
        <f>IF(H1290="","",VALUE(IFERROR(CHOOSE(MATCH(H1290,{0,1,2,3,4,5},0),2.5,3.5,4.5,5.5,6.5,7.5),"")))</f>
        <v/>
      </c>
      <c r="W1290" s="382" t="str">
        <f>IF(AND(I1290="YES",COUNTIFS(F$19:F1290,F1290,I$19:I1290,"YES")=1),1,"")</f>
        <v/>
      </c>
      <c r="Z1290" s="32"/>
    </row>
    <row r="1291" spans="1:26" x14ac:dyDescent="0.2">
      <c r="A1291" s="32" t="str">
        <f t="shared" si="38"/>
        <v xml:space="preserve"> UNIT </v>
      </c>
      <c r="B1291" s="130">
        <v>1273</v>
      </c>
      <c r="C1291" s="197"/>
      <c r="D1291" s="398"/>
      <c r="E1291" s="398"/>
      <c r="F1291" s="398"/>
      <c r="G1291" s="399"/>
      <c r="H1291" s="398"/>
      <c r="I1291" s="400"/>
      <c r="J1291" s="400"/>
      <c r="K1291" s="401"/>
      <c r="L1291" s="398"/>
      <c r="M1291" s="398"/>
      <c r="N1291" s="398"/>
      <c r="O1291" s="402"/>
      <c r="P1291" s="402"/>
      <c r="Q1291" s="171" t="str">
        <f>Calculator!M1275</f>
        <v/>
      </c>
      <c r="R1291" s="340" t="str">
        <f t="shared" si="39"/>
        <v/>
      </c>
      <c r="S1291" s="380" t="str" cm="1">
        <f t="array" ref="S1291">_xlfn.IFS(Q1291="YES",IF(G1291&lt;=Calculator!AS1275*97%,"",IF(G1291&gt;=Calculator!AS1275*97%,ROUNDUP(Calculator!AS1275*97%,0),ROUNDUP(Calculator!AS1275*97%,0))),Q1291="NO","",Q1291="NA","",Q1291="","")</f>
        <v/>
      </c>
      <c r="T1291" s="381" cm="1">
        <f t="array" ref="T1291">IF(LEN(F1291)=0,2,IF(SUMPRODUCT(($F$19:$F$1518=F1291)*($C$19:$C$1518=C1291))&gt;1, 1, 0))</f>
        <v>2</v>
      </c>
      <c r="U1291" s="381">
        <f t="array" ref="U1291">IFERROR(1/SUMPRODUCT(($F$19:$F$1518=F1291)*($C$19:$C$1518=C1291)), IF(LEN(F1291)&gt;0, 1, ""))</f>
        <v>6.6755674232309744E-4</v>
      </c>
      <c r="V1291" s="382" t="str">
        <f>IF(H1291="","",VALUE(IFERROR(CHOOSE(MATCH(H1291,{0,1,2,3,4,5},0),2.5,3.5,4.5,5.5,6.5,7.5),"")))</f>
        <v/>
      </c>
      <c r="W1291" s="382" t="str">
        <f>IF(AND(I1291="YES",COUNTIFS(F$19:F1291,F1291,I$19:I1291,"YES")=1),1,"")</f>
        <v/>
      </c>
      <c r="Z1291" s="32"/>
    </row>
    <row r="1292" spans="1:26" x14ac:dyDescent="0.2">
      <c r="A1292" s="32" t="str">
        <f t="shared" si="38"/>
        <v xml:space="preserve"> UNIT </v>
      </c>
      <c r="B1292" s="130">
        <v>1274</v>
      </c>
      <c r="C1292" s="197"/>
      <c r="D1292" s="398"/>
      <c r="E1292" s="398"/>
      <c r="F1292" s="398"/>
      <c r="G1292" s="399"/>
      <c r="H1292" s="398"/>
      <c r="I1292" s="400"/>
      <c r="J1292" s="400"/>
      <c r="K1292" s="401"/>
      <c r="L1292" s="398"/>
      <c r="M1292" s="398"/>
      <c r="N1292" s="398"/>
      <c r="O1292" s="402"/>
      <c r="P1292" s="402"/>
      <c r="Q1292" s="171" t="str">
        <f>Calculator!M1276</f>
        <v/>
      </c>
      <c r="R1292" s="340" t="str">
        <f t="shared" si="39"/>
        <v/>
      </c>
      <c r="S1292" s="380" t="str" cm="1">
        <f t="array" ref="S1292">_xlfn.IFS(Q1292="YES",IF(G1292&lt;=Calculator!AS1276*97%,"",IF(G1292&gt;=Calculator!AS1276*97%,ROUNDUP(Calculator!AS1276*97%,0),ROUNDUP(Calculator!AS1276*97%,0))),Q1292="NO","",Q1292="NA","",Q1292="","")</f>
        <v/>
      </c>
      <c r="T1292" s="381" cm="1">
        <f t="array" ref="T1292">IF(LEN(F1292)=0,2,IF(SUMPRODUCT(($F$19:$F$1518=F1292)*($C$19:$C$1518=C1292))&gt;1, 1, 0))</f>
        <v>2</v>
      </c>
      <c r="U1292" s="381">
        <f t="array" ref="U1292">IFERROR(1/SUMPRODUCT(($F$19:$F$1518=F1292)*($C$19:$C$1518=C1292)), IF(LEN(F1292)&gt;0, 1, ""))</f>
        <v>6.6755674232309744E-4</v>
      </c>
      <c r="V1292" s="382" t="str">
        <f>IF(H1292="","",VALUE(IFERROR(CHOOSE(MATCH(H1292,{0,1,2,3,4,5},0),2.5,3.5,4.5,5.5,6.5,7.5),"")))</f>
        <v/>
      </c>
      <c r="W1292" s="382" t="str">
        <f>IF(AND(I1292="YES",COUNTIFS(F$19:F1292,F1292,I$19:I1292,"YES")=1),1,"")</f>
        <v/>
      </c>
      <c r="Z1292" s="32"/>
    </row>
    <row r="1293" spans="1:26" x14ac:dyDescent="0.2">
      <c r="A1293" s="32" t="str">
        <f t="shared" si="38"/>
        <v xml:space="preserve"> UNIT </v>
      </c>
      <c r="B1293" s="130">
        <v>1275</v>
      </c>
      <c r="C1293" s="197"/>
      <c r="D1293" s="398"/>
      <c r="E1293" s="398"/>
      <c r="F1293" s="398"/>
      <c r="G1293" s="399"/>
      <c r="H1293" s="398"/>
      <c r="I1293" s="400"/>
      <c r="J1293" s="400"/>
      <c r="K1293" s="401"/>
      <c r="L1293" s="398"/>
      <c r="M1293" s="398"/>
      <c r="N1293" s="398"/>
      <c r="O1293" s="402"/>
      <c r="P1293" s="402"/>
      <c r="Q1293" s="171" t="str">
        <f>Calculator!M1277</f>
        <v/>
      </c>
      <c r="R1293" s="340" t="str">
        <f t="shared" si="39"/>
        <v/>
      </c>
      <c r="S1293" s="380" t="str" cm="1">
        <f t="array" ref="S1293">_xlfn.IFS(Q1293="YES",IF(G1293&lt;=Calculator!AS1277*97%,"",IF(G1293&gt;=Calculator!AS1277*97%,ROUNDUP(Calculator!AS1277*97%,0),ROUNDUP(Calculator!AS1277*97%,0))),Q1293="NO","",Q1293="NA","",Q1293="","")</f>
        <v/>
      </c>
      <c r="T1293" s="381" cm="1">
        <f t="array" ref="T1293">IF(LEN(F1293)=0,2,IF(SUMPRODUCT(($F$19:$F$1518=F1293)*($C$19:$C$1518=C1293))&gt;1, 1, 0))</f>
        <v>2</v>
      </c>
      <c r="U1293" s="381">
        <f t="array" ref="U1293">IFERROR(1/SUMPRODUCT(($F$19:$F$1518=F1293)*($C$19:$C$1518=C1293)), IF(LEN(F1293)&gt;0, 1, ""))</f>
        <v>6.6755674232309744E-4</v>
      </c>
      <c r="V1293" s="382" t="str">
        <f>IF(H1293="","",VALUE(IFERROR(CHOOSE(MATCH(H1293,{0,1,2,3,4,5},0),2.5,3.5,4.5,5.5,6.5,7.5),"")))</f>
        <v/>
      </c>
      <c r="W1293" s="382" t="str">
        <f>IF(AND(I1293="YES",COUNTIFS(F$19:F1293,F1293,I$19:I1293,"YES")=1),1,"")</f>
        <v/>
      </c>
      <c r="Z1293" s="32"/>
    </row>
    <row r="1294" spans="1:26" x14ac:dyDescent="0.2">
      <c r="A1294" s="32" t="str">
        <f t="shared" si="38"/>
        <v xml:space="preserve"> UNIT </v>
      </c>
      <c r="B1294" s="130">
        <v>1276</v>
      </c>
      <c r="C1294" s="197"/>
      <c r="D1294" s="398"/>
      <c r="E1294" s="398"/>
      <c r="F1294" s="398"/>
      <c r="G1294" s="399"/>
      <c r="H1294" s="398"/>
      <c r="I1294" s="400"/>
      <c r="J1294" s="400"/>
      <c r="K1294" s="401"/>
      <c r="L1294" s="398"/>
      <c r="M1294" s="398"/>
      <c r="N1294" s="398"/>
      <c r="O1294" s="402"/>
      <c r="P1294" s="402"/>
      <c r="Q1294" s="171" t="str">
        <f>Calculator!M1278</f>
        <v/>
      </c>
      <c r="R1294" s="340" t="str">
        <f t="shared" si="39"/>
        <v/>
      </c>
      <c r="S1294" s="380" t="str" cm="1">
        <f t="array" ref="S1294">_xlfn.IFS(Q1294="YES",IF(G1294&lt;=Calculator!AS1278*97%,"",IF(G1294&gt;=Calculator!AS1278*97%,ROUNDUP(Calculator!AS1278*97%,0),ROUNDUP(Calculator!AS1278*97%,0))),Q1294="NO","",Q1294="NA","",Q1294="","")</f>
        <v/>
      </c>
      <c r="T1294" s="381" cm="1">
        <f t="array" ref="T1294">IF(LEN(F1294)=0,2,IF(SUMPRODUCT(($F$19:$F$1518=F1294)*($C$19:$C$1518=C1294))&gt;1, 1, 0))</f>
        <v>2</v>
      </c>
      <c r="U1294" s="381">
        <f t="array" ref="U1294">IFERROR(1/SUMPRODUCT(($F$19:$F$1518=F1294)*($C$19:$C$1518=C1294)), IF(LEN(F1294)&gt;0, 1, ""))</f>
        <v>6.6755674232309744E-4</v>
      </c>
      <c r="V1294" s="382" t="str">
        <f>IF(H1294="","",VALUE(IFERROR(CHOOSE(MATCH(H1294,{0,1,2,3,4,5},0),2.5,3.5,4.5,5.5,6.5,7.5),"")))</f>
        <v/>
      </c>
      <c r="W1294" s="382" t="str">
        <f>IF(AND(I1294="YES",COUNTIFS(F$19:F1294,F1294,I$19:I1294,"YES")=1),1,"")</f>
        <v/>
      </c>
      <c r="Z1294" s="32"/>
    </row>
    <row r="1295" spans="1:26" x14ac:dyDescent="0.2">
      <c r="A1295" s="32" t="str">
        <f t="shared" si="38"/>
        <v xml:space="preserve"> UNIT </v>
      </c>
      <c r="B1295" s="130">
        <v>1277</v>
      </c>
      <c r="C1295" s="197"/>
      <c r="D1295" s="398"/>
      <c r="E1295" s="398"/>
      <c r="F1295" s="398"/>
      <c r="G1295" s="399"/>
      <c r="H1295" s="398"/>
      <c r="I1295" s="400"/>
      <c r="J1295" s="400"/>
      <c r="K1295" s="401"/>
      <c r="L1295" s="398"/>
      <c r="M1295" s="398"/>
      <c r="N1295" s="398"/>
      <c r="O1295" s="402"/>
      <c r="P1295" s="402"/>
      <c r="Q1295" s="171" t="str">
        <f>Calculator!M1279</f>
        <v/>
      </c>
      <c r="R1295" s="340" t="str">
        <f t="shared" si="39"/>
        <v/>
      </c>
      <c r="S1295" s="380" t="str" cm="1">
        <f t="array" ref="S1295">_xlfn.IFS(Q1295="YES",IF(G1295&lt;=Calculator!AS1279*97%,"",IF(G1295&gt;=Calculator!AS1279*97%,ROUNDUP(Calculator!AS1279*97%,0),ROUNDUP(Calculator!AS1279*97%,0))),Q1295="NO","",Q1295="NA","",Q1295="","")</f>
        <v/>
      </c>
      <c r="T1295" s="381" cm="1">
        <f t="array" ref="T1295">IF(LEN(F1295)=0,2,IF(SUMPRODUCT(($F$19:$F$1518=F1295)*($C$19:$C$1518=C1295))&gt;1, 1, 0))</f>
        <v>2</v>
      </c>
      <c r="U1295" s="381">
        <f t="array" ref="U1295">IFERROR(1/SUMPRODUCT(($F$19:$F$1518=F1295)*($C$19:$C$1518=C1295)), IF(LEN(F1295)&gt;0, 1, ""))</f>
        <v>6.6755674232309744E-4</v>
      </c>
      <c r="V1295" s="382" t="str">
        <f>IF(H1295="","",VALUE(IFERROR(CHOOSE(MATCH(H1295,{0,1,2,3,4,5},0),2.5,3.5,4.5,5.5,6.5,7.5),"")))</f>
        <v/>
      </c>
      <c r="W1295" s="382" t="str">
        <f>IF(AND(I1295="YES",COUNTIFS(F$19:F1295,F1295,I$19:I1295,"YES")=1),1,"")</f>
        <v/>
      </c>
      <c r="Z1295" s="32"/>
    </row>
    <row r="1296" spans="1:26" x14ac:dyDescent="0.2">
      <c r="A1296" s="32" t="str">
        <f t="shared" si="38"/>
        <v xml:space="preserve"> UNIT </v>
      </c>
      <c r="B1296" s="130">
        <v>1278</v>
      </c>
      <c r="C1296" s="197"/>
      <c r="D1296" s="398"/>
      <c r="E1296" s="398"/>
      <c r="F1296" s="398"/>
      <c r="G1296" s="399"/>
      <c r="H1296" s="398"/>
      <c r="I1296" s="400"/>
      <c r="J1296" s="400"/>
      <c r="K1296" s="401"/>
      <c r="L1296" s="398"/>
      <c r="M1296" s="398"/>
      <c r="N1296" s="398"/>
      <c r="O1296" s="402"/>
      <c r="P1296" s="402"/>
      <c r="Q1296" s="171" t="str">
        <f>Calculator!M1280</f>
        <v/>
      </c>
      <c r="R1296" s="340" t="str">
        <f t="shared" si="39"/>
        <v/>
      </c>
      <c r="S1296" s="380" t="str" cm="1">
        <f t="array" ref="S1296">_xlfn.IFS(Q1296="YES",IF(G1296&lt;=Calculator!AS1280*97%,"",IF(G1296&gt;=Calculator!AS1280*97%,ROUNDUP(Calculator!AS1280*97%,0),ROUNDUP(Calculator!AS1280*97%,0))),Q1296="NO","",Q1296="NA","",Q1296="","")</f>
        <v/>
      </c>
      <c r="T1296" s="381" cm="1">
        <f t="array" ref="T1296">IF(LEN(F1296)=0,2,IF(SUMPRODUCT(($F$19:$F$1518=F1296)*($C$19:$C$1518=C1296))&gt;1, 1, 0))</f>
        <v>2</v>
      </c>
      <c r="U1296" s="381">
        <f t="array" ref="U1296">IFERROR(1/SUMPRODUCT(($F$19:$F$1518=F1296)*($C$19:$C$1518=C1296)), IF(LEN(F1296)&gt;0, 1, ""))</f>
        <v>6.6755674232309744E-4</v>
      </c>
      <c r="V1296" s="382" t="str">
        <f>IF(H1296="","",VALUE(IFERROR(CHOOSE(MATCH(H1296,{0,1,2,3,4,5},0),2.5,3.5,4.5,5.5,6.5,7.5),"")))</f>
        <v/>
      </c>
      <c r="W1296" s="382" t="str">
        <f>IF(AND(I1296="YES",COUNTIFS(F$19:F1296,F1296,I$19:I1296,"YES")=1),1,"")</f>
        <v/>
      </c>
      <c r="Z1296" s="32"/>
    </row>
    <row r="1297" spans="1:26" x14ac:dyDescent="0.2">
      <c r="A1297" s="32" t="str">
        <f t="shared" si="38"/>
        <v xml:space="preserve"> UNIT </v>
      </c>
      <c r="B1297" s="130">
        <v>1279</v>
      </c>
      <c r="C1297" s="197"/>
      <c r="D1297" s="398"/>
      <c r="E1297" s="398"/>
      <c r="F1297" s="398"/>
      <c r="G1297" s="399"/>
      <c r="H1297" s="398"/>
      <c r="I1297" s="400"/>
      <c r="J1297" s="400"/>
      <c r="K1297" s="401"/>
      <c r="L1297" s="398"/>
      <c r="M1297" s="398"/>
      <c r="N1297" s="398"/>
      <c r="O1297" s="402"/>
      <c r="P1297" s="402"/>
      <c r="Q1297" s="171" t="str">
        <f>Calculator!M1281</f>
        <v/>
      </c>
      <c r="R1297" s="340" t="str">
        <f t="shared" si="39"/>
        <v/>
      </c>
      <c r="S1297" s="380" t="str" cm="1">
        <f t="array" ref="S1297">_xlfn.IFS(Q1297="YES",IF(G1297&lt;=Calculator!AS1281*97%,"",IF(G1297&gt;=Calculator!AS1281*97%,ROUNDUP(Calculator!AS1281*97%,0),ROUNDUP(Calculator!AS1281*97%,0))),Q1297="NO","",Q1297="NA","",Q1297="","")</f>
        <v/>
      </c>
      <c r="T1297" s="381" cm="1">
        <f t="array" ref="T1297">IF(LEN(F1297)=0,2,IF(SUMPRODUCT(($F$19:$F$1518=F1297)*($C$19:$C$1518=C1297))&gt;1, 1, 0))</f>
        <v>2</v>
      </c>
      <c r="U1297" s="381">
        <f t="array" ref="U1297">IFERROR(1/SUMPRODUCT(($F$19:$F$1518=F1297)*($C$19:$C$1518=C1297)), IF(LEN(F1297)&gt;0, 1, ""))</f>
        <v>6.6755674232309744E-4</v>
      </c>
      <c r="V1297" s="382" t="str">
        <f>IF(H1297="","",VALUE(IFERROR(CHOOSE(MATCH(H1297,{0,1,2,3,4,5},0),2.5,3.5,4.5,5.5,6.5,7.5),"")))</f>
        <v/>
      </c>
      <c r="W1297" s="382" t="str">
        <f>IF(AND(I1297="YES",COUNTIFS(F$19:F1297,F1297,I$19:I1297,"YES")=1),1,"")</f>
        <v/>
      </c>
      <c r="Z1297" s="32"/>
    </row>
    <row r="1298" spans="1:26" x14ac:dyDescent="0.2">
      <c r="A1298" s="32" t="str">
        <f t="shared" si="38"/>
        <v xml:space="preserve"> UNIT </v>
      </c>
      <c r="B1298" s="130">
        <v>1280</v>
      </c>
      <c r="C1298" s="197"/>
      <c r="D1298" s="398"/>
      <c r="E1298" s="398"/>
      <c r="F1298" s="398"/>
      <c r="G1298" s="399"/>
      <c r="H1298" s="398"/>
      <c r="I1298" s="400"/>
      <c r="J1298" s="400"/>
      <c r="K1298" s="401"/>
      <c r="L1298" s="398"/>
      <c r="M1298" s="398"/>
      <c r="N1298" s="398"/>
      <c r="O1298" s="402"/>
      <c r="P1298" s="402"/>
      <c r="Q1298" s="171" t="str">
        <f>Calculator!M1282</f>
        <v/>
      </c>
      <c r="R1298" s="340" t="str">
        <f t="shared" si="39"/>
        <v/>
      </c>
      <c r="S1298" s="380" t="str" cm="1">
        <f t="array" ref="S1298">_xlfn.IFS(Q1298="YES",IF(G1298&lt;=Calculator!AS1282*97%,"",IF(G1298&gt;=Calculator!AS1282*97%,ROUNDUP(Calculator!AS1282*97%,0),ROUNDUP(Calculator!AS1282*97%,0))),Q1298="NO","",Q1298="NA","",Q1298="","")</f>
        <v/>
      </c>
      <c r="T1298" s="381" cm="1">
        <f t="array" ref="T1298">IF(LEN(F1298)=0,2,IF(SUMPRODUCT(($F$19:$F$1518=F1298)*($C$19:$C$1518=C1298))&gt;1, 1, 0))</f>
        <v>2</v>
      </c>
      <c r="U1298" s="381">
        <f t="array" ref="U1298">IFERROR(1/SUMPRODUCT(($F$19:$F$1518=F1298)*($C$19:$C$1518=C1298)), IF(LEN(F1298)&gt;0, 1, ""))</f>
        <v>6.6755674232309744E-4</v>
      </c>
      <c r="V1298" s="382" t="str">
        <f>IF(H1298="","",VALUE(IFERROR(CHOOSE(MATCH(H1298,{0,1,2,3,4,5},0),2.5,3.5,4.5,5.5,6.5,7.5),"")))</f>
        <v/>
      </c>
      <c r="W1298" s="382" t="str">
        <f>IF(AND(I1298="YES",COUNTIFS(F$19:F1298,F1298,I$19:I1298,"YES")=1),1,"")</f>
        <v/>
      </c>
      <c r="Z1298" s="32"/>
    </row>
    <row r="1299" spans="1:26" x14ac:dyDescent="0.2">
      <c r="A1299" s="32" t="str">
        <f t="shared" ref="A1299:A1362" si="40">C1299&amp;" "&amp;"UNIT"&amp;" "&amp;F1299</f>
        <v xml:space="preserve"> UNIT </v>
      </c>
      <c r="B1299" s="130">
        <v>1281</v>
      </c>
      <c r="C1299" s="197"/>
      <c r="D1299" s="398"/>
      <c r="E1299" s="398"/>
      <c r="F1299" s="398"/>
      <c r="G1299" s="399"/>
      <c r="H1299" s="398"/>
      <c r="I1299" s="400"/>
      <c r="J1299" s="400"/>
      <c r="K1299" s="401"/>
      <c r="L1299" s="398"/>
      <c r="M1299" s="398"/>
      <c r="N1299" s="398"/>
      <c r="O1299" s="402"/>
      <c r="P1299" s="402"/>
      <c r="Q1299" s="171" t="str">
        <f>Calculator!M1283</f>
        <v/>
      </c>
      <c r="R1299" s="340" t="str">
        <f t="shared" si="39"/>
        <v/>
      </c>
      <c r="S1299" s="380" t="str" cm="1">
        <f t="array" ref="S1299">_xlfn.IFS(Q1299="YES",IF(G1299&lt;=Calculator!AS1283*97%,"",IF(G1299&gt;=Calculator!AS1283*97%,ROUNDUP(Calculator!AS1283*97%,0),ROUNDUP(Calculator!AS1283*97%,0))),Q1299="NO","",Q1299="NA","",Q1299="","")</f>
        <v/>
      </c>
      <c r="T1299" s="381" cm="1">
        <f t="array" ref="T1299">IF(LEN(F1299)=0,2,IF(SUMPRODUCT(($F$19:$F$1518=F1299)*($C$19:$C$1518=C1299))&gt;1, 1, 0))</f>
        <v>2</v>
      </c>
      <c r="U1299" s="381">
        <f t="array" ref="U1299">IFERROR(1/SUMPRODUCT(($F$19:$F$1518=F1299)*($C$19:$C$1518=C1299)), IF(LEN(F1299)&gt;0, 1, ""))</f>
        <v>6.6755674232309744E-4</v>
      </c>
      <c r="V1299" s="382" t="str">
        <f>IF(H1299="","",VALUE(IFERROR(CHOOSE(MATCH(H1299,{0,1,2,3,4,5},0),2.5,3.5,4.5,5.5,6.5,7.5),"")))</f>
        <v/>
      </c>
      <c r="W1299" s="382" t="str">
        <f>IF(AND(I1299="YES",COUNTIFS(F$19:F1299,F1299,I$19:I1299,"YES")=1),1,"")</f>
        <v/>
      </c>
      <c r="Z1299" s="32"/>
    </row>
    <row r="1300" spans="1:26" x14ac:dyDescent="0.2">
      <c r="A1300" s="32" t="str">
        <f t="shared" si="40"/>
        <v xml:space="preserve"> UNIT </v>
      </c>
      <c r="B1300" s="130">
        <v>1282</v>
      </c>
      <c r="C1300" s="197"/>
      <c r="D1300" s="398"/>
      <c r="E1300" s="398"/>
      <c r="F1300" s="398"/>
      <c r="G1300" s="399"/>
      <c r="H1300" s="398"/>
      <c r="I1300" s="400"/>
      <c r="J1300" s="400"/>
      <c r="K1300" s="401"/>
      <c r="L1300" s="398"/>
      <c r="M1300" s="398"/>
      <c r="N1300" s="398"/>
      <c r="O1300" s="402"/>
      <c r="P1300" s="402"/>
      <c r="Q1300" s="171" t="str">
        <f>Calculator!M1284</f>
        <v/>
      </c>
      <c r="R1300" s="340" t="str">
        <f t="shared" ref="R1300:R1363" si="41">IF(Q1300="YES",IF(S1300&lt;G1300,S1300,G1300),"")</f>
        <v/>
      </c>
      <c r="S1300" s="380" t="str" cm="1">
        <f t="array" ref="S1300">_xlfn.IFS(Q1300="YES",IF(G1300&lt;=Calculator!AS1284*97%,"",IF(G1300&gt;=Calculator!AS1284*97%,ROUNDUP(Calculator!AS1284*97%,0),ROUNDUP(Calculator!AS1284*97%,0))),Q1300="NO","",Q1300="NA","",Q1300="","")</f>
        <v/>
      </c>
      <c r="T1300" s="381" cm="1">
        <f t="array" ref="T1300">IF(LEN(F1300)=0,2,IF(SUMPRODUCT(($F$19:$F$1518=F1300)*($C$19:$C$1518=C1300))&gt;1, 1, 0))</f>
        <v>2</v>
      </c>
      <c r="U1300" s="381">
        <f t="array" ref="U1300">IFERROR(1/SUMPRODUCT(($F$19:$F$1518=F1300)*($C$19:$C$1518=C1300)), IF(LEN(F1300)&gt;0, 1, ""))</f>
        <v>6.6755674232309744E-4</v>
      </c>
      <c r="V1300" s="382" t="str">
        <f>IF(H1300="","",VALUE(IFERROR(CHOOSE(MATCH(H1300,{0,1,2,3,4,5},0),2.5,3.5,4.5,5.5,6.5,7.5),"")))</f>
        <v/>
      </c>
      <c r="W1300" s="382" t="str">
        <f>IF(AND(I1300="YES",COUNTIFS(F$19:F1300,F1300,I$19:I1300,"YES")=1),1,"")</f>
        <v/>
      </c>
      <c r="Z1300" s="32"/>
    </row>
    <row r="1301" spans="1:26" x14ac:dyDescent="0.2">
      <c r="A1301" s="32" t="str">
        <f t="shared" si="40"/>
        <v xml:space="preserve"> UNIT </v>
      </c>
      <c r="B1301" s="130">
        <v>1283</v>
      </c>
      <c r="C1301" s="197"/>
      <c r="D1301" s="398"/>
      <c r="E1301" s="398"/>
      <c r="F1301" s="398"/>
      <c r="G1301" s="399"/>
      <c r="H1301" s="398"/>
      <c r="I1301" s="400"/>
      <c r="J1301" s="400"/>
      <c r="K1301" s="401"/>
      <c r="L1301" s="398"/>
      <c r="M1301" s="398"/>
      <c r="N1301" s="398"/>
      <c r="O1301" s="402"/>
      <c r="P1301" s="402"/>
      <c r="Q1301" s="171" t="str">
        <f>Calculator!M1285</f>
        <v/>
      </c>
      <c r="R1301" s="340" t="str">
        <f t="shared" si="41"/>
        <v/>
      </c>
      <c r="S1301" s="380" t="str" cm="1">
        <f t="array" ref="S1301">_xlfn.IFS(Q1301="YES",IF(G1301&lt;=Calculator!AS1285*97%,"",IF(G1301&gt;=Calculator!AS1285*97%,ROUNDUP(Calculator!AS1285*97%,0),ROUNDUP(Calculator!AS1285*97%,0))),Q1301="NO","",Q1301="NA","",Q1301="","")</f>
        <v/>
      </c>
      <c r="T1301" s="381" cm="1">
        <f t="array" ref="T1301">IF(LEN(F1301)=0,2,IF(SUMPRODUCT(($F$19:$F$1518=F1301)*($C$19:$C$1518=C1301))&gt;1, 1, 0))</f>
        <v>2</v>
      </c>
      <c r="U1301" s="381">
        <f t="array" ref="U1301">IFERROR(1/SUMPRODUCT(($F$19:$F$1518=F1301)*($C$19:$C$1518=C1301)), IF(LEN(F1301)&gt;0, 1, ""))</f>
        <v>6.6755674232309744E-4</v>
      </c>
      <c r="V1301" s="382" t="str">
        <f>IF(H1301="","",VALUE(IFERROR(CHOOSE(MATCH(H1301,{0,1,2,3,4,5},0),2.5,3.5,4.5,5.5,6.5,7.5),"")))</f>
        <v/>
      </c>
      <c r="W1301" s="382" t="str">
        <f>IF(AND(I1301="YES",COUNTIFS(F$19:F1301,F1301,I$19:I1301,"YES")=1),1,"")</f>
        <v/>
      </c>
      <c r="Z1301" s="32"/>
    </row>
    <row r="1302" spans="1:26" x14ac:dyDescent="0.2">
      <c r="A1302" s="32" t="str">
        <f t="shared" si="40"/>
        <v xml:space="preserve"> UNIT </v>
      </c>
      <c r="B1302" s="130">
        <v>1284</v>
      </c>
      <c r="C1302" s="197"/>
      <c r="D1302" s="398"/>
      <c r="E1302" s="398"/>
      <c r="F1302" s="398"/>
      <c r="G1302" s="399"/>
      <c r="H1302" s="398"/>
      <c r="I1302" s="400"/>
      <c r="J1302" s="400"/>
      <c r="K1302" s="401"/>
      <c r="L1302" s="398"/>
      <c r="M1302" s="398"/>
      <c r="N1302" s="398"/>
      <c r="O1302" s="402"/>
      <c r="P1302" s="402"/>
      <c r="Q1302" s="171" t="str">
        <f>Calculator!M1286</f>
        <v/>
      </c>
      <c r="R1302" s="340" t="str">
        <f t="shared" si="41"/>
        <v/>
      </c>
      <c r="S1302" s="380" t="str" cm="1">
        <f t="array" ref="S1302">_xlfn.IFS(Q1302="YES",IF(G1302&lt;=Calculator!AS1286*97%,"",IF(G1302&gt;=Calculator!AS1286*97%,ROUNDUP(Calculator!AS1286*97%,0),ROUNDUP(Calculator!AS1286*97%,0))),Q1302="NO","",Q1302="NA","",Q1302="","")</f>
        <v/>
      </c>
      <c r="T1302" s="381" cm="1">
        <f t="array" ref="T1302">IF(LEN(F1302)=0,2,IF(SUMPRODUCT(($F$19:$F$1518=F1302)*($C$19:$C$1518=C1302))&gt;1, 1, 0))</f>
        <v>2</v>
      </c>
      <c r="U1302" s="381">
        <f t="array" ref="U1302">IFERROR(1/SUMPRODUCT(($F$19:$F$1518=F1302)*($C$19:$C$1518=C1302)), IF(LEN(F1302)&gt;0, 1, ""))</f>
        <v>6.6755674232309744E-4</v>
      </c>
      <c r="V1302" s="382" t="str">
        <f>IF(H1302="","",VALUE(IFERROR(CHOOSE(MATCH(H1302,{0,1,2,3,4,5},0),2.5,3.5,4.5,5.5,6.5,7.5),"")))</f>
        <v/>
      </c>
      <c r="W1302" s="382" t="str">
        <f>IF(AND(I1302="YES",COUNTIFS(F$19:F1302,F1302,I$19:I1302,"YES")=1),1,"")</f>
        <v/>
      </c>
      <c r="Z1302" s="32"/>
    </row>
    <row r="1303" spans="1:26" x14ac:dyDescent="0.2">
      <c r="A1303" s="32" t="str">
        <f t="shared" si="40"/>
        <v xml:space="preserve"> UNIT </v>
      </c>
      <c r="B1303" s="130">
        <v>1285</v>
      </c>
      <c r="C1303" s="197"/>
      <c r="D1303" s="398"/>
      <c r="E1303" s="398"/>
      <c r="F1303" s="398"/>
      <c r="G1303" s="399"/>
      <c r="H1303" s="398"/>
      <c r="I1303" s="400"/>
      <c r="J1303" s="400"/>
      <c r="K1303" s="401"/>
      <c r="L1303" s="398"/>
      <c r="M1303" s="398"/>
      <c r="N1303" s="398"/>
      <c r="O1303" s="402"/>
      <c r="P1303" s="402"/>
      <c r="Q1303" s="171" t="str">
        <f>Calculator!M1287</f>
        <v/>
      </c>
      <c r="R1303" s="340" t="str">
        <f t="shared" si="41"/>
        <v/>
      </c>
      <c r="S1303" s="380" t="str" cm="1">
        <f t="array" ref="S1303">_xlfn.IFS(Q1303="YES",IF(G1303&lt;=Calculator!AS1287*97%,"",IF(G1303&gt;=Calculator!AS1287*97%,ROUNDUP(Calculator!AS1287*97%,0),ROUNDUP(Calculator!AS1287*97%,0))),Q1303="NO","",Q1303="NA","",Q1303="","")</f>
        <v/>
      </c>
      <c r="T1303" s="381" cm="1">
        <f t="array" ref="T1303">IF(LEN(F1303)=0,2,IF(SUMPRODUCT(($F$19:$F$1518=F1303)*($C$19:$C$1518=C1303))&gt;1, 1, 0))</f>
        <v>2</v>
      </c>
      <c r="U1303" s="381">
        <f t="array" ref="U1303">IFERROR(1/SUMPRODUCT(($F$19:$F$1518=F1303)*($C$19:$C$1518=C1303)), IF(LEN(F1303)&gt;0, 1, ""))</f>
        <v>6.6755674232309744E-4</v>
      </c>
      <c r="V1303" s="382" t="str">
        <f>IF(H1303="","",VALUE(IFERROR(CHOOSE(MATCH(H1303,{0,1,2,3,4,5},0),2.5,3.5,4.5,5.5,6.5,7.5),"")))</f>
        <v/>
      </c>
      <c r="W1303" s="382" t="str">
        <f>IF(AND(I1303="YES",COUNTIFS(F$19:F1303,F1303,I$19:I1303,"YES")=1),1,"")</f>
        <v/>
      </c>
      <c r="Z1303" s="32"/>
    </row>
    <row r="1304" spans="1:26" x14ac:dyDescent="0.2">
      <c r="A1304" s="32" t="str">
        <f t="shared" si="40"/>
        <v xml:space="preserve"> UNIT </v>
      </c>
      <c r="B1304" s="130">
        <v>1286</v>
      </c>
      <c r="C1304" s="197"/>
      <c r="D1304" s="398"/>
      <c r="E1304" s="398"/>
      <c r="F1304" s="398"/>
      <c r="G1304" s="399"/>
      <c r="H1304" s="398"/>
      <c r="I1304" s="400"/>
      <c r="J1304" s="400"/>
      <c r="K1304" s="401"/>
      <c r="L1304" s="398"/>
      <c r="M1304" s="398"/>
      <c r="N1304" s="398"/>
      <c r="O1304" s="402"/>
      <c r="P1304" s="402"/>
      <c r="Q1304" s="171" t="str">
        <f>Calculator!M1288</f>
        <v/>
      </c>
      <c r="R1304" s="340" t="str">
        <f t="shared" si="41"/>
        <v/>
      </c>
      <c r="S1304" s="380" t="str" cm="1">
        <f t="array" ref="S1304">_xlfn.IFS(Q1304="YES",IF(G1304&lt;=Calculator!AS1288*97%,"",IF(G1304&gt;=Calculator!AS1288*97%,ROUNDUP(Calculator!AS1288*97%,0),ROUNDUP(Calculator!AS1288*97%,0))),Q1304="NO","",Q1304="NA","",Q1304="","")</f>
        <v/>
      </c>
      <c r="T1304" s="381" cm="1">
        <f t="array" ref="T1304">IF(LEN(F1304)=0,2,IF(SUMPRODUCT(($F$19:$F$1518=F1304)*($C$19:$C$1518=C1304))&gt;1, 1, 0))</f>
        <v>2</v>
      </c>
      <c r="U1304" s="381">
        <f t="array" ref="U1304">IFERROR(1/SUMPRODUCT(($F$19:$F$1518=F1304)*($C$19:$C$1518=C1304)), IF(LEN(F1304)&gt;0, 1, ""))</f>
        <v>6.6755674232309744E-4</v>
      </c>
      <c r="V1304" s="382" t="str">
        <f>IF(H1304="","",VALUE(IFERROR(CHOOSE(MATCH(H1304,{0,1,2,3,4,5},0),2.5,3.5,4.5,5.5,6.5,7.5),"")))</f>
        <v/>
      </c>
      <c r="W1304" s="382" t="str">
        <f>IF(AND(I1304="YES",COUNTIFS(F$19:F1304,F1304,I$19:I1304,"YES")=1),1,"")</f>
        <v/>
      </c>
      <c r="Z1304" s="32"/>
    </row>
    <row r="1305" spans="1:26" x14ac:dyDescent="0.2">
      <c r="A1305" s="32" t="str">
        <f t="shared" si="40"/>
        <v xml:space="preserve"> UNIT </v>
      </c>
      <c r="B1305" s="130">
        <v>1287</v>
      </c>
      <c r="C1305" s="197"/>
      <c r="D1305" s="398"/>
      <c r="E1305" s="398"/>
      <c r="F1305" s="398"/>
      <c r="G1305" s="399"/>
      <c r="H1305" s="398"/>
      <c r="I1305" s="400"/>
      <c r="J1305" s="400"/>
      <c r="K1305" s="401"/>
      <c r="L1305" s="398"/>
      <c r="M1305" s="398"/>
      <c r="N1305" s="398"/>
      <c r="O1305" s="402"/>
      <c r="P1305" s="402"/>
      <c r="Q1305" s="171" t="str">
        <f>Calculator!M1289</f>
        <v/>
      </c>
      <c r="R1305" s="340" t="str">
        <f t="shared" si="41"/>
        <v/>
      </c>
      <c r="S1305" s="380" t="str" cm="1">
        <f t="array" ref="S1305">_xlfn.IFS(Q1305="YES",IF(G1305&lt;=Calculator!AS1289*97%,"",IF(G1305&gt;=Calculator!AS1289*97%,ROUNDUP(Calculator!AS1289*97%,0),ROUNDUP(Calculator!AS1289*97%,0))),Q1305="NO","",Q1305="NA","",Q1305="","")</f>
        <v/>
      </c>
      <c r="T1305" s="381" cm="1">
        <f t="array" ref="T1305">IF(LEN(F1305)=0,2,IF(SUMPRODUCT(($F$19:$F$1518=F1305)*($C$19:$C$1518=C1305))&gt;1, 1, 0))</f>
        <v>2</v>
      </c>
      <c r="U1305" s="381">
        <f t="array" ref="U1305">IFERROR(1/SUMPRODUCT(($F$19:$F$1518=F1305)*($C$19:$C$1518=C1305)), IF(LEN(F1305)&gt;0, 1, ""))</f>
        <v>6.6755674232309744E-4</v>
      </c>
      <c r="V1305" s="382" t="str">
        <f>IF(H1305="","",VALUE(IFERROR(CHOOSE(MATCH(H1305,{0,1,2,3,4,5},0),2.5,3.5,4.5,5.5,6.5,7.5),"")))</f>
        <v/>
      </c>
      <c r="W1305" s="382" t="str">
        <f>IF(AND(I1305="YES",COUNTIFS(F$19:F1305,F1305,I$19:I1305,"YES")=1),1,"")</f>
        <v/>
      </c>
      <c r="Z1305" s="32"/>
    </row>
    <row r="1306" spans="1:26" x14ac:dyDescent="0.2">
      <c r="A1306" s="32" t="str">
        <f t="shared" si="40"/>
        <v xml:space="preserve"> UNIT </v>
      </c>
      <c r="B1306" s="130">
        <v>1288</v>
      </c>
      <c r="C1306" s="197"/>
      <c r="D1306" s="398"/>
      <c r="E1306" s="398"/>
      <c r="F1306" s="398"/>
      <c r="G1306" s="399"/>
      <c r="H1306" s="398"/>
      <c r="I1306" s="400"/>
      <c r="J1306" s="400"/>
      <c r="K1306" s="401"/>
      <c r="L1306" s="398"/>
      <c r="M1306" s="398"/>
      <c r="N1306" s="398"/>
      <c r="O1306" s="402"/>
      <c r="P1306" s="402"/>
      <c r="Q1306" s="171" t="str">
        <f>Calculator!M1290</f>
        <v/>
      </c>
      <c r="R1306" s="340" t="str">
        <f t="shared" si="41"/>
        <v/>
      </c>
      <c r="S1306" s="380" t="str" cm="1">
        <f t="array" ref="S1306">_xlfn.IFS(Q1306="YES",IF(G1306&lt;=Calculator!AS1290*97%,"",IF(G1306&gt;=Calculator!AS1290*97%,ROUNDUP(Calculator!AS1290*97%,0),ROUNDUP(Calculator!AS1290*97%,0))),Q1306="NO","",Q1306="NA","",Q1306="","")</f>
        <v/>
      </c>
      <c r="T1306" s="381" cm="1">
        <f t="array" ref="T1306">IF(LEN(F1306)=0,2,IF(SUMPRODUCT(($F$19:$F$1518=F1306)*($C$19:$C$1518=C1306))&gt;1, 1, 0))</f>
        <v>2</v>
      </c>
      <c r="U1306" s="381">
        <f t="array" ref="U1306">IFERROR(1/SUMPRODUCT(($F$19:$F$1518=F1306)*($C$19:$C$1518=C1306)), IF(LEN(F1306)&gt;0, 1, ""))</f>
        <v>6.6755674232309744E-4</v>
      </c>
      <c r="V1306" s="382" t="str">
        <f>IF(H1306="","",VALUE(IFERROR(CHOOSE(MATCH(H1306,{0,1,2,3,4,5},0),2.5,3.5,4.5,5.5,6.5,7.5),"")))</f>
        <v/>
      </c>
      <c r="W1306" s="382" t="str">
        <f>IF(AND(I1306="YES",COUNTIFS(F$19:F1306,F1306,I$19:I1306,"YES")=1),1,"")</f>
        <v/>
      </c>
      <c r="Z1306" s="32"/>
    </row>
    <row r="1307" spans="1:26" x14ac:dyDescent="0.2">
      <c r="A1307" s="32" t="str">
        <f t="shared" si="40"/>
        <v xml:space="preserve"> UNIT </v>
      </c>
      <c r="B1307" s="130">
        <v>1289</v>
      </c>
      <c r="C1307" s="197"/>
      <c r="D1307" s="398"/>
      <c r="E1307" s="398"/>
      <c r="F1307" s="398"/>
      <c r="G1307" s="399"/>
      <c r="H1307" s="398"/>
      <c r="I1307" s="400"/>
      <c r="J1307" s="400"/>
      <c r="K1307" s="401"/>
      <c r="L1307" s="398"/>
      <c r="M1307" s="398"/>
      <c r="N1307" s="398"/>
      <c r="O1307" s="402"/>
      <c r="P1307" s="402"/>
      <c r="Q1307" s="171" t="str">
        <f>Calculator!M1291</f>
        <v/>
      </c>
      <c r="R1307" s="340" t="str">
        <f t="shared" si="41"/>
        <v/>
      </c>
      <c r="S1307" s="380" t="str" cm="1">
        <f t="array" ref="S1307">_xlfn.IFS(Q1307="YES",IF(G1307&lt;=Calculator!AS1291*97%,"",IF(G1307&gt;=Calculator!AS1291*97%,ROUNDUP(Calculator!AS1291*97%,0),ROUNDUP(Calculator!AS1291*97%,0))),Q1307="NO","",Q1307="NA","",Q1307="","")</f>
        <v/>
      </c>
      <c r="T1307" s="381" cm="1">
        <f t="array" ref="T1307">IF(LEN(F1307)=0,2,IF(SUMPRODUCT(($F$19:$F$1518=F1307)*($C$19:$C$1518=C1307))&gt;1, 1, 0))</f>
        <v>2</v>
      </c>
      <c r="U1307" s="381">
        <f t="array" ref="U1307">IFERROR(1/SUMPRODUCT(($F$19:$F$1518=F1307)*($C$19:$C$1518=C1307)), IF(LEN(F1307)&gt;0, 1, ""))</f>
        <v>6.6755674232309744E-4</v>
      </c>
      <c r="V1307" s="382" t="str">
        <f>IF(H1307="","",VALUE(IFERROR(CHOOSE(MATCH(H1307,{0,1,2,3,4,5},0),2.5,3.5,4.5,5.5,6.5,7.5),"")))</f>
        <v/>
      </c>
      <c r="W1307" s="382" t="str">
        <f>IF(AND(I1307="YES",COUNTIFS(F$19:F1307,F1307,I$19:I1307,"YES")=1),1,"")</f>
        <v/>
      </c>
      <c r="Z1307" s="32"/>
    </row>
    <row r="1308" spans="1:26" x14ac:dyDescent="0.2">
      <c r="A1308" s="32" t="str">
        <f t="shared" si="40"/>
        <v xml:space="preserve"> UNIT </v>
      </c>
      <c r="B1308" s="130">
        <v>1290</v>
      </c>
      <c r="C1308" s="197"/>
      <c r="D1308" s="398"/>
      <c r="E1308" s="398"/>
      <c r="F1308" s="398"/>
      <c r="G1308" s="399"/>
      <c r="H1308" s="398"/>
      <c r="I1308" s="400"/>
      <c r="J1308" s="400"/>
      <c r="K1308" s="401"/>
      <c r="L1308" s="398"/>
      <c r="M1308" s="398"/>
      <c r="N1308" s="398"/>
      <c r="O1308" s="402"/>
      <c r="P1308" s="402"/>
      <c r="Q1308" s="171" t="str">
        <f>Calculator!M1292</f>
        <v/>
      </c>
      <c r="R1308" s="340" t="str">
        <f t="shared" si="41"/>
        <v/>
      </c>
      <c r="S1308" s="380" t="str" cm="1">
        <f t="array" ref="S1308">_xlfn.IFS(Q1308="YES",IF(G1308&lt;=Calculator!AS1292*97%,"",IF(G1308&gt;=Calculator!AS1292*97%,ROUNDUP(Calculator!AS1292*97%,0),ROUNDUP(Calculator!AS1292*97%,0))),Q1308="NO","",Q1308="NA","",Q1308="","")</f>
        <v/>
      </c>
      <c r="T1308" s="381" cm="1">
        <f t="array" ref="T1308">IF(LEN(F1308)=0,2,IF(SUMPRODUCT(($F$19:$F$1518=F1308)*($C$19:$C$1518=C1308))&gt;1, 1, 0))</f>
        <v>2</v>
      </c>
      <c r="U1308" s="381">
        <f t="array" ref="U1308">IFERROR(1/SUMPRODUCT(($F$19:$F$1518=F1308)*($C$19:$C$1518=C1308)), IF(LEN(F1308)&gt;0, 1, ""))</f>
        <v>6.6755674232309744E-4</v>
      </c>
      <c r="V1308" s="382" t="str">
        <f>IF(H1308="","",VALUE(IFERROR(CHOOSE(MATCH(H1308,{0,1,2,3,4,5},0),2.5,3.5,4.5,5.5,6.5,7.5),"")))</f>
        <v/>
      </c>
      <c r="W1308" s="382" t="str">
        <f>IF(AND(I1308="YES",COUNTIFS(F$19:F1308,F1308,I$19:I1308,"YES")=1),1,"")</f>
        <v/>
      </c>
      <c r="Z1308" s="32"/>
    </row>
    <row r="1309" spans="1:26" x14ac:dyDescent="0.2">
      <c r="A1309" s="32" t="str">
        <f t="shared" si="40"/>
        <v xml:space="preserve"> UNIT </v>
      </c>
      <c r="B1309" s="130">
        <v>1291</v>
      </c>
      <c r="C1309" s="197"/>
      <c r="D1309" s="398"/>
      <c r="E1309" s="398"/>
      <c r="F1309" s="398"/>
      <c r="G1309" s="399"/>
      <c r="H1309" s="398"/>
      <c r="I1309" s="400"/>
      <c r="J1309" s="400"/>
      <c r="K1309" s="401"/>
      <c r="L1309" s="398"/>
      <c r="M1309" s="398"/>
      <c r="N1309" s="398"/>
      <c r="O1309" s="402"/>
      <c r="P1309" s="402"/>
      <c r="Q1309" s="171" t="str">
        <f>Calculator!M1293</f>
        <v/>
      </c>
      <c r="R1309" s="340" t="str">
        <f t="shared" si="41"/>
        <v/>
      </c>
      <c r="S1309" s="380" t="str" cm="1">
        <f t="array" ref="S1309">_xlfn.IFS(Q1309="YES",IF(G1309&lt;=Calculator!AS1293*97%,"",IF(G1309&gt;=Calculator!AS1293*97%,ROUNDUP(Calculator!AS1293*97%,0),ROUNDUP(Calculator!AS1293*97%,0))),Q1309="NO","",Q1309="NA","",Q1309="","")</f>
        <v/>
      </c>
      <c r="T1309" s="381" cm="1">
        <f t="array" ref="T1309">IF(LEN(F1309)=0,2,IF(SUMPRODUCT(($F$19:$F$1518=F1309)*($C$19:$C$1518=C1309))&gt;1, 1, 0))</f>
        <v>2</v>
      </c>
      <c r="U1309" s="381">
        <f t="array" ref="U1309">IFERROR(1/SUMPRODUCT(($F$19:$F$1518=F1309)*($C$19:$C$1518=C1309)), IF(LEN(F1309)&gt;0, 1, ""))</f>
        <v>6.6755674232309744E-4</v>
      </c>
      <c r="V1309" s="382" t="str">
        <f>IF(H1309="","",VALUE(IFERROR(CHOOSE(MATCH(H1309,{0,1,2,3,4,5},0),2.5,3.5,4.5,5.5,6.5,7.5),"")))</f>
        <v/>
      </c>
      <c r="W1309" s="382" t="str">
        <f>IF(AND(I1309="YES",COUNTIFS(F$19:F1309,F1309,I$19:I1309,"YES")=1),1,"")</f>
        <v/>
      </c>
      <c r="Z1309" s="32"/>
    </row>
    <row r="1310" spans="1:26" x14ac:dyDescent="0.2">
      <c r="A1310" s="32" t="str">
        <f t="shared" si="40"/>
        <v xml:space="preserve"> UNIT </v>
      </c>
      <c r="B1310" s="130">
        <v>1292</v>
      </c>
      <c r="C1310" s="197"/>
      <c r="D1310" s="398"/>
      <c r="E1310" s="398"/>
      <c r="F1310" s="398"/>
      <c r="G1310" s="399"/>
      <c r="H1310" s="398"/>
      <c r="I1310" s="400"/>
      <c r="J1310" s="400"/>
      <c r="K1310" s="401"/>
      <c r="L1310" s="398"/>
      <c r="M1310" s="398"/>
      <c r="N1310" s="398"/>
      <c r="O1310" s="402"/>
      <c r="P1310" s="402"/>
      <c r="Q1310" s="171" t="str">
        <f>Calculator!M1294</f>
        <v/>
      </c>
      <c r="R1310" s="340" t="str">
        <f t="shared" si="41"/>
        <v/>
      </c>
      <c r="S1310" s="380" t="str" cm="1">
        <f t="array" ref="S1310">_xlfn.IFS(Q1310="YES",IF(G1310&lt;=Calculator!AS1294*97%,"",IF(G1310&gt;=Calculator!AS1294*97%,ROUNDUP(Calculator!AS1294*97%,0),ROUNDUP(Calculator!AS1294*97%,0))),Q1310="NO","",Q1310="NA","",Q1310="","")</f>
        <v/>
      </c>
      <c r="T1310" s="381" cm="1">
        <f t="array" ref="T1310">IF(LEN(F1310)=0,2,IF(SUMPRODUCT(($F$19:$F$1518=F1310)*($C$19:$C$1518=C1310))&gt;1, 1, 0))</f>
        <v>2</v>
      </c>
      <c r="U1310" s="381">
        <f t="array" ref="U1310">IFERROR(1/SUMPRODUCT(($F$19:$F$1518=F1310)*($C$19:$C$1518=C1310)), IF(LEN(F1310)&gt;0, 1, ""))</f>
        <v>6.6755674232309744E-4</v>
      </c>
      <c r="V1310" s="382" t="str">
        <f>IF(H1310="","",VALUE(IFERROR(CHOOSE(MATCH(H1310,{0,1,2,3,4,5},0),2.5,3.5,4.5,5.5,6.5,7.5),"")))</f>
        <v/>
      </c>
      <c r="W1310" s="382" t="str">
        <f>IF(AND(I1310="YES",COUNTIFS(F$19:F1310,F1310,I$19:I1310,"YES")=1),1,"")</f>
        <v/>
      </c>
      <c r="Z1310" s="32"/>
    </row>
    <row r="1311" spans="1:26" x14ac:dyDescent="0.2">
      <c r="A1311" s="32" t="str">
        <f t="shared" si="40"/>
        <v xml:space="preserve"> UNIT </v>
      </c>
      <c r="B1311" s="130">
        <v>1293</v>
      </c>
      <c r="C1311" s="197"/>
      <c r="D1311" s="398"/>
      <c r="E1311" s="398"/>
      <c r="F1311" s="398"/>
      <c r="G1311" s="399"/>
      <c r="H1311" s="398"/>
      <c r="I1311" s="400"/>
      <c r="J1311" s="400"/>
      <c r="K1311" s="401"/>
      <c r="L1311" s="398"/>
      <c r="M1311" s="398"/>
      <c r="N1311" s="398"/>
      <c r="O1311" s="402"/>
      <c r="P1311" s="402"/>
      <c r="Q1311" s="171" t="str">
        <f>Calculator!M1295</f>
        <v/>
      </c>
      <c r="R1311" s="340" t="str">
        <f t="shared" si="41"/>
        <v/>
      </c>
      <c r="S1311" s="380" t="str" cm="1">
        <f t="array" ref="S1311">_xlfn.IFS(Q1311="YES",IF(G1311&lt;=Calculator!AS1295*97%,"",IF(G1311&gt;=Calculator!AS1295*97%,ROUNDUP(Calculator!AS1295*97%,0),ROUNDUP(Calculator!AS1295*97%,0))),Q1311="NO","",Q1311="NA","",Q1311="","")</f>
        <v/>
      </c>
      <c r="T1311" s="381" cm="1">
        <f t="array" ref="T1311">IF(LEN(F1311)=0,2,IF(SUMPRODUCT(($F$19:$F$1518=F1311)*($C$19:$C$1518=C1311))&gt;1, 1, 0))</f>
        <v>2</v>
      </c>
      <c r="U1311" s="381">
        <f t="array" ref="U1311">IFERROR(1/SUMPRODUCT(($F$19:$F$1518=F1311)*($C$19:$C$1518=C1311)), IF(LEN(F1311)&gt;0, 1, ""))</f>
        <v>6.6755674232309744E-4</v>
      </c>
      <c r="V1311" s="382" t="str">
        <f>IF(H1311="","",VALUE(IFERROR(CHOOSE(MATCH(H1311,{0,1,2,3,4,5},0),2.5,3.5,4.5,5.5,6.5,7.5),"")))</f>
        <v/>
      </c>
      <c r="W1311" s="382" t="str">
        <f>IF(AND(I1311="YES",COUNTIFS(F$19:F1311,F1311,I$19:I1311,"YES")=1),1,"")</f>
        <v/>
      </c>
      <c r="Z1311" s="32"/>
    </row>
    <row r="1312" spans="1:26" x14ac:dyDescent="0.2">
      <c r="A1312" s="32" t="str">
        <f t="shared" si="40"/>
        <v xml:space="preserve"> UNIT </v>
      </c>
      <c r="B1312" s="130">
        <v>1294</v>
      </c>
      <c r="C1312" s="197"/>
      <c r="D1312" s="398"/>
      <c r="E1312" s="398"/>
      <c r="F1312" s="398"/>
      <c r="G1312" s="399"/>
      <c r="H1312" s="398"/>
      <c r="I1312" s="400"/>
      <c r="J1312" s="400"/>
      <c r="K1312" s="401"/>
      <c r="L1312" s="398"/>
      <c r="M1312" s="398"/>
      <c r="N1312" s="398"/>
      <c r="O1312" s="402"/>
      <c r="P1312" s="402"/>
      <c r="Q1312" s="171" t="str">
        <f>Calculator!M1296</f>
        <v/>
      </c>
      <c r="R1312" s="340" t="str">
        <f t="shared" si="41"/>
        <v/>
      </c>
      <c r="S1312" s="380" t="str" cm="1">
        <f t="array" ref="S1312">_xlfn.IFS(Q1312="YES",IF(G1312&lt;=Calculator!AS1296*97%,"",IF(G1312&gt;=Calculator!AS1296*97%,ROUNDUP(Calculator!AS1296*97%,0),ROUNDUP(Calculator!AS1296*97%,0))),Q1312="NO","",Q1312="NA","",Q1312="","")</f>
        <v/>
      </c>
      <c r="T1312" s="381" cm="1">
        <f t="array" ref="T1312">IF(LEN(F1312)=0,2,IF(SUMPRODUCT(($F$19:$F$1518=F1312)*($C$19:$C$1518=C1312))&gt;1, 1, 0))</f>
        <v>2</v>
      </c>
      <c r="U1312" s="381">
        <f t="array" ref="U1312">IFERROR(1/SUMPRODUCT(($F$19:$F$1518=F1312)*($C$19:$C$1518=C1312)), IF(LEN(F1312)&gt;0, 1, ""))</f>
        <v>6.6755674232309744E-4</v>
      </c>
      <c r="V1312" s="382" t="str">
        <f>IF(H1312="","",VALUE(IFERROR(CHOOSE(MATCH(H1312,{0,1,2,3,4,5},0),2.5,3.5,4.5,5.5,6.5,7.5),"")))</f>
        <v/>
      </c>
      <c r="W1312" s="382" t="str">
        <f>IF(AND(I1312="YES",COUNTIFS(F$19:F1312,F1312,I$19:I1312,"YES")=1),1,"")</f>
        <v/>
      </c>
      <c r="Z1312" s="32"/>
    </row>
    <row r="1313" spans="1:26" x14ac:dyDescent="0.2">
      <c r="A1313" s="32" t="str">
        <f t="shared" si="40"/>
        <v xml:space="preserve"> UNIT </v>
      </c>
      <c r="B1313" s="130">
        <v>1295</v>
      </c>
      <c r="C1313" s="197"/>
      <c r="D1313" s="398"/>
      <c r="E1313" s="398"/>
      <c r="F1313" s="398"/>
      <c r="G1313" s="399"/>
      <c r="H1313" s="398"/>
      <c r="I1313" s="400"/>
      <c r="J1313" s="400"/>
      <c r="K1313" s="401"/>
      <c r="L1313" s="398"/>
      <c r="M1313" s="398"/>
      <c r="N1313" s="398"/>
      <c r="O1313" s="402"/>
      <c r="P1313" s="402"/>
      <c r="Q1313" s="171" t="str">
        <f>Calculator!M1297</f>
        <v/>
      </c>
      <c r="R1313" s="340" t="str">
        <f t="shared" si="41"/>
        <v/>
      </c>
      <c r="S1313" s="380" t="str" cm="1">
        <f t="array" ref="S1313">_xlfn.IFS(Q1313="YES",IF(G1313&lt;=Calculator!AS1297*97%,"",IF(G1313&gt;=Calculator!AS1297*97%,ROUNDUP(Calculator!AS1297*97%,0),ROUNDUP(Calculator!AS1297*97%,0))),Q1313="NO","",Q1313="NA","",Q1313="","")</f>
        <v/>
      </c>
      <c r="T1313" s="381" cm="1">
        <f t="array" ref="T1313">IF(LEN(F1313)=0,2,IF(SUMPRODUCT(($F$19:$F$1518=F1313)*($C$19:$C$1518=C1313))&gt;1, 1, 0))</f>
        <v>2</v>
      </c>
      <c r="U1313" s="381">
        <f t="array" ref="U1313">IFERROR(1/SUMPRODUCT(($F$19:$F$1518=F1313)*($C$19:$C$1518=C1313)), IF(LEN(F1313)&gt;0, 1, ""))</f>
        <v>6.6755674232309744E-4</v>
      </c>
      <c r="V1313" s="382" t="str">
        <f>IF(H1313="","",VALUE(IFERROR(CHOOSE(MATCH(H1313,{0,1,2,3,4,5},0),2.5,3.5,4.5,5.5,6.5,7.5),"")))</f>
        <v/>
      </c>
      <c r="W1313" s="382" t="str">
        <f>IF(AND(I1313="YES",COUNTIFS(F$19:F1313,F1313,I$19:I1313,"YES")=1),1,"")</f>
        <v/>
      </c>
      <c r="Z1313" s="32"/>
    </row>
    <row r="1314" spans="1:26" x14ac:dyDescent="0.2">
      <c r="A1314" s="32" t="str">
        <f t="shared" si="40"/>
        <v xml:space="preserve"> UNIT </v>
      </c>
      <c r="B1314" s="130">
        <v>1296</v>
      </c>
      <c r="C1314" s="197"/>
      <c r="D1314" s="398"/>
      <c r="E1314" s="398"/>
      <c r="F1314" s="398"/>
      <c r="G1314" s="399"/>
      <c r="H1314" s="398"/>
      <c r="I1314" s="400"/>
      <c r="J1314" s="400"/>
      <c r="K1314" s="401"/>
      <c r="L1314" s="398"/>
      <c r="M1314" s="398"/>
      <c r="N1314" s="398"/>
      <c r="O1314" s="402"/>
      <c r="P1314" s="402"/>
      <c r="Q1314" s="171" t="str">
        <f>Calculator!M1298</f>
        <v/>
      </c>
      <c r="R1314" s="340" t="str">
        <f t="shared" si="41"/>
        <v/>
      </c>
      <c r="S1314" s="380" t="str" cm="1">
        <f t="array" ref="S1314">_xlfn.IFS(Q1314="YES",IF(G1314&lt;=Calculator!AS1298*97%,"",IF(G1314&gt;=Calculator!AS1298*97%,ROUNDUP(Calculator!AS1298*97%,0),ROUNDUP(Calculator!AS1298*97%,0))),Q1314="NO","",Q1314="NA","",Q1314="","")</f>
        <v/>
      </c>
      <c r="T1314" s="381" cm="1">
        <f t="array" ref="T1314">IF(LEN(F1314)=0,2,IF(SUMPRODUCT(($F$19:$F$1518=F1314)*($C$19:$C$1518=C1314))&gt;1, 1, 0))</f>
        <v>2</v>
      </c>
      <c r="U1314" s="381">
        <f t="array" ref="U1314">IFERROR(1/SUMPRODUCT(($F$19:$F$1518=F1314)*($C$19:$C$1518=C1314)), IF(LEN(F1314)&gt;0, 1, ""))</f>
        <v>6.6755674232309744E-4</v>
      </c>
      <c r="V1314" s="382" t="str">
        <f>IF(H1314="","",VALUE(IFERROR(CHOOSE(MATCH(H1314,{0,1,2,3,4,5},0),2.5,3.5,4.5,5.5,6.5,7.5),"")))</f>
        <v/>
      </c>
      <c r="W1314" s="382" t="str">
        <f>IF(AND(I1314="YES",COUNTIFS(F$19:F1314,F1314,I$19:I1314,"YES")=1),1,"")</f>
        <v/>
      </c>
      <c r="Z1314" s="32"/>
    </row>
    <row r="1315" spans="1:26" x14ac:dyDescent="0.2">
      <c r="A1315" s="32" t="str">
        <f t="shared" si="40"/>
        <v xml:space="preserve"> UNIT </v>
      </c>
      <c r="B1315" s="130">
        <v>1297</v>
      </c>
      <c r="C1315" s="197"/>
      <c r="D1315" s="398"/>
      <c r="E1315" s="398"/>
      <c r="F1315" s="398"/>
      <c r="G1315" s="399"/>
      <c r="H1315" s="398"/>
      <c r="I1315" s="400"/>
      <c r="J1315" s="400"/>
      <c r="K1315" s="401"/>
      <c r="L1315" s="398"/>
      <c r="M1315" s="398"/>
      <c r="N1315" s="398"/>
      <c r="O1315" s="402"/>
      <c r="P1315" s="402"/>
      <c r="Q1315" s="171" t="str">
        <f>Calculator!M1299</f>
        <v/>
      </c>
      <c r="R1315" s="340" t="str">
        <f t="shared" si="41"/>
        <v/>
      </c>
      <c r="S1315" s="380" t="str" cm="1">
        <f t="array" ref="S1315">_xlfn.IFS(Q1315="YES",IF(G1315&lt;=Calculator!AS1299*97%,"",IF(G1315&gt;=Calculator!AS1299*97%,ROUNDUP(Calculator!AS1299*97%,0),ROUNDUP(Calculator!AS1299*97%,0))),Q1315="NO","",Q1315="NA","",Q1315="","")</f>
        <v/>
      </c>
      <c r="T1315" s="381" cm="1">
        <f t="array" ref="T1315">IF(LEN(F1315)=0,2,IF(SUMPRODUCT(($F$19:$F$1518=F1315)*($C$19:$C$1518=C1315))&gt;1, 1, 0))</f>
        <v>2</v>
      </c>
      <c r="U1315" s="381">
        <f t="array" ref="U1315">IFERROR(1/SUMPRODUCT(($F$19:$F$1518=F1315)*($C$19:$C$1518=C1315)), IF(LEN(F1315)&gt;0, 1, ""))</f>
        <v>6.6755674232309744E-4</v>
      </c>
      <c r="V1315" s="382" t="str">
        <f>IF(H1315="","",VALUE(IFERROR(CHOOSE(MATCH(H1315,{0,1,2,3,4,5},0),2.5,3.5,4.5,5.5,6.5,7.5),"")))</f>
        <v/>
      </c>
      <c r="W1315" s="382" t="str">
        <f>IF(AND(I1315="YES",COUNTIFS(F$19:F1315,F1315,I$19:I1315,"YES")=1),1,"")</f>
        <v/>
      </c>
      <c r="Z1315" s="32"/>
    </row>
    <row r="1316" spans="1:26" x14ac:dyDescent="0.2">
      <c r="A1316" s="32" t="str">
        <f t="shared" si="40"/>
        <v xml:space="preserve"> UNIT </v>
      </c>
      <c r="B1316" s="130">
        <v>1298</v>
      </c>
      <c r="C1316" s="197"/>
      <c r="D1316" s="398"/>
      <c r="E1316" s="398"/>
      <c r="F1316" s="398"/>
      <c r="G1316" s="399"/>
      <c r="H1316" s="398"/>
      <c r="I1316" s="400"/>
      <c r="J1316" s="400"/>
      <c r="K1316" s="401"/>
      <c r="L1316" s="398"/>
      <c r="M1316" s="398"/>
      <c r="N1316" s="398"/>
      <c r="O1316" s="402"/>
      <c r="P1316" s="402"/>
      <c r="Q1316" s="171" t="str">
        <f>Calculator!M1300</f>
        <v/>
      </c>
      <c r="R1316" s="340" t="str">
        <f t="shared" si="41"/>
        <v/>
      </c>
      <c r="S1316" s="380" t="str" cm="1">
        <f t="array" ref="S1316">_xlfn.IFS(Q1316="YES",IF(G1316&lt;=Calculator!AS1300*97%,"",IF(G1316&gt;=Calculator!AS1300*97%,ROUNDUP(Calculator!AS1300*97%,0),ROUNDUP(Calculator!AS1300*97%,0))),Q1316="NO","",Q1316="NA","",Q1316="","")</f>
        <v/>
      </c>
      <c r="T1316" s="381" cm="1">
        <f t="array" ref="T1316">IF(LEN(F1316)=0,2,IF(SUMPRODUCT(($F$19:$F$1518=F1316)*($C$19:$C$1518=C1316))&gt;1, 1, 0))</f>
        <v>2</v>
      </c>
      <c r="U1316" s="381">
        <f t="array" ref="U1316">IFERROR(1/SUMPRODUCT(($F$19:$F$1518=F1316)*($C$19:$C$1518=C1316)), IF(LEN(F1316)&gt;0, 1, ""))</f>
        <v>6.6755674232309744E-4</v>
      </c>
      <c r="V1316" s="382" t="str">
        <f>IF(H1316="","",VALUE(IFERROR(CHOOSE(MATCH(H1316,{0,1,2,3,4,5},0),2.5,3.5,4.5,5.5,6.5,7.5),"")))</f>
        <v/>
      </c>
      <c r="W1316" s="382" t="str">
        <f>IF(AND(I1316="YES",COUNTIFS(F$19:F1316,F1316,I$19:I1316,"YES")=1),1,"")</f>
        <v/>
      </c>
      <c r="Z1316" s="32"/>
    </row>
    <row r="1317" spans="1:26" x14ac:dyDescent="0.2">
      <c r="A1317" s="32" t="str">
        <f t="shared" si="40"/>
        <v xml:space="preserve"> UNIT </v>
      </c>
      <c r="B1317" s="130">
        <v>1299</v>
      </c>
      <c r="C1317" s="197"/>
      <c r="D1317" s="398"/>
      <c r="E1317" s="398"/>
      <c r="F1317" s="398"/>
      <c r="G1317" s="399"/>
      <c r="H1317" s="398"/>
      <c r="I1317" s="400"/>
      <c r="J1317" s="400"/>
      <c r="K1317" s="401"/>
      <c r="L1317" s="398"/>
      <c r="M1317" s="398"/>
      <c r="N1317" s="398"/>
      <c r="O1317" s="402"/>
      <c r="P1317" s="402"/>
      <c r="Q1317" s="171" t="str">
        <f>Calculator!M1301</f>
        <v/>
      </c>
      <c r="R1317" s="340" t="str">
        <f t="shared" si="41"/>
        <v/>
      </c>
      <c r="S1317" s="380" t="str" cm="1">
        <f t="array" ref="S1317">_xlfn.IFS(Q1317="YES",IF(G1317&lt;=Calculator!AS1301*97%,"",IF(G1317&gt;=Calculator!AS1301*97%,ROUNDUP(Calculator!AS1301*97%,0),ROUNDUP(Calculator!AS1301*97%,0))),Q1317="NO","",Q1317="NA","",Q1317="","")</f>
        <v/>
      </c>
      <c r="T1317" s="381" cm="1">
        <f t="array" ref="T1317">IF(LEN(F1317)=0,2,IF(SUMPRODUCT(($F$19:$F$1518=F1317)*($C$19:$C$1518=C1317))&gt;1, 1, 0))</f>
        <v>2</v>
      </c>
      <c r="U1317" s="381">
        <f t="array" ref="U1317">IFERROR(1/SUMPRODUCT(($F$19:$F$1518=F1317)*($C$19:$C$1518=C1317)), IF(LEN(F1317)&gt;0, 1, ""))</f>
        <v>6.6755674232309744E-4</v>
      </c>
      <c r="V1317" s="382" t="str">
        <f>IF(H1317="","",VALUE(IFERROR(CHOOSE(MATCH(H1317,{0,1,2,3,4,5},0),2.5,3.5,4.5,5.5,6.5,7.5),"")))</f>
        <v/>
      </c>
      <c r="W1317" s="382" t="str">
        <f>IF(AND(I1317="YES",COUNTIFS(F$19:F1317,F1317,I$19:I1317,"YES")=1),1,"")</f>
        <v/>
      </c>
      <c r="Z1317" s="32"/>
    </row>
    <row r="1318" spans="1:26" x14ac:dyDescent="0.2">
      <c r="A1318" s="32" t="str">
        <f t="shared" si="40"/>
        <v xml:space="preserve"> UNIT </v>
      </c>
      <c r="B1318" s="130">
        <v>1300</v>
      </c>
      <c r="C1318" s="197"/>
      <c r="D1318" s="398"/>
      <c r="E1318" s="398"/>
      <c r="F1318" s="398"/>
      <c r="G1318" s="399"/>
      <c r="H1318" s="398"/>
      <c r="I1318" s="400"/>
      <c r="J1318" s="400"/>
      <c r="K1318" s="401"/>
      <c r="L1318" s="398"/>
      <c r="M1318" s="398"/>
      <c r="N1318" s="398"/>
      <c r="O1318" s="402"/>
      <c r="P1318" s="402"/>
      <c r="Q1318" s="171" t="str">
        <f>Calculator!M1302</f>
        <v/>
      </c>
      <c r="R1318" s="340" t="str">
        <f t="shared" si="41"/>
        <v/>
      </c>
      <c r="S1318" s="380" t="str" cm="1">
        <f t="array" ref="S1318">_xlfn.IFS(Q1318="YES",IF(G1318&lt;=Calculator!AS1302*97%,"",IF(G1318&gt;=Calculator!AS1302*97%,ROUNDUP(Calculator!AS1302*97%,0),ROUNDUP(Calculator!AS1302*97%,0))),Q1318="NO","",Q1318="NA","",Q1318="","")</f>
        <v/>
      </c>
      <c r="T1318" s="381" cm="1">
        <f t="array" ref="T1318">IF(LEN(F1318)=0,2,IF(SUMPRODUCT(($F$19:$F$1518=F1318)*($C$19:$C$1518=C1318))&gt;1, 1, 0))</f>
        <v>2</v>
      </c>
      <c r="U1318" s="381">
        <f t="array" ref="U1318">IFERROR(1/SUMPRODUCT(($F$19:$F$1518=F1318)*($C$19:$C$1518=C1318)), IF(LEN(F1318)&gt;0, 1, ""))</f>
        <v>6.6755674232309744E-4</v>
      </c>
      <c r="V1318" s="382" t="str">
        <f>IF(H1318="","",VALUE(IFERROR(CHOOSE(MATCH(H1318,{0,1,2,3,4,5},0),2.5,3.5,4.5,5.5,6.5,7.5),"")))</f>
        <v/>
      </c>
      <c r="W1318" s="382" t="str">
        <f>IF(AND(I1318="YES",COUNTIFS(F$19:F1318,F1318,I$19:I1318,"YES")=1),1,"")</f>
        <v/>
      </c>
      <c r="Z1318" s="32"/>
    </row>
    <row r="1319" spans="1:26" x14ac:dyDescent="0.2">
      <c r="A1319" s="32" t="str">
        <f t="shared" si="40"/>
        <v xml:space="preserve"> UNIT </v>
      </c>
      <c r="B1319" s="130">
        <v>1301</v>
      </c>
      <c r="C1319" s="197"/>
      <c r="D1319" s="398"/>
      <c r="E1319" s="398"/>
      <c r="F1319" s="398"/>
      <c r="G1319" s="399"/>
      <c r="H1319" s="398"/>
      <c r="I1319" s="400"/>
      <c r="J1319" s="400"/>
      <c r="K1319" s="401"/>
      <c r="L1319" s="398"/>
      <c r="M1319" s="398"/>
      <c r="N1319" s="398"/>
      <c r="O1319" s="402"/>
      <c r="P1319" s="402"/>
      <c r="Q1319" s="171" t="str">
        <f>Calculator!M1303</f>
        <v/>
      </c>
      <c r="R1319" s="340" t="str">
        <f t="shared" si="41"/>
        <v/>
      </c>
      <c r="S1319" s="380" t="str" cm="1">
        <f t="array" ref="S1319">_xlfn.IFS(Q1319="YES",IF(G1319&lt;=Calculator!AS1303*97%,"",IF(G1319&gt;=Calculator!AS1303*97%,ROUNDUP(Calculator!AS1303*97%,0),ROUNDUP(Calculator!AS1303*97%,0))),Q1319="NO","",Q1319="NA","",Q1319="","")</f>
        <v/>
      </c>
      <c r="T1319" s="381" cm="1">
        <f t="array" ref="T1319">IF(LEN(F1319)=0,2,IF(SUMPRODUCT(($F$19:$F$1518=F1319)*($C$19:$C$1518=C1319))&gt;1, 1, 0))</f>
        <v>2</v>
      </c>
      <c r="U1319" s="381">
        <f t="array" ref="U1319">IFERROR(1/SUMPRODUCT(($F$19:$F$1518=F1319)*($C$19:$C$1518=C1319)), IF(LEN(F1319)&gt;0, 1, ""))</f>
        <v>6.6755674232309744E-4</v>
      </c>
      <c r="V1319" s="382" t="str">
        <f>IF(H1319="","",VALUE(IFERROR(CHOOSE(MATCH(H1319,{0,1,2,3,4,5},0),2.5,3.5,4.5,5.5,6.5,7.5),"")))</f>
        <v/>
      </c>
      <c r="W1319" s="382" t="str">
        <f>IF(AND(I1319="YES",COUNTIFS(F$19:F1319,F1319,I$19:I1319,"YES")=1),1,"")</f>
        <v/>
      </c>
      <c r="Z1319" s="32"/>
    </row>
    <row r="1320" spans="1:26" x14ac:dyDescent="0.2">
      <c r="A1320" s="32" t="str">
        <f t="shared" si="40"/>
        <v xml:space="preserve"> UNIT </v>
      </c>
      <c r="B1320" s="130">
        <v>1302</v>
      </c>
      <c r="C1320" s="197"/>
      <c r="D1320" s="398"/>
      <c r="E1320" s="398"/>
      <c r="F1320" s="398"/>
      <c r="G1320" s="399"/>
      <c r="H1320" s="398"/>
      <c r="I1320" s="400"/>
      <c r="J1320" s="400"/>
      <c r="K1320" s="401"/>
      <c r="L1320" s="398"/>
      <c r="M1320" s="398"/>
      <c r="N1320" s="398"/>
      <c r="O1320" s="402"/>
      <c r="P1320" s="402"/>
      <c r="Q1320" s="171" t="str">
        <f>Calculator!M1304</f>
        <v/>
      </c>
      <c r="R1320" s="340" t="str">
        <f t="shared" si="41"/>
        <v/>
      </c>
      <c r="S1320" s="380" t="str" cm="1">
        <f t="array" ref="S1320">_xlfn.IFS(Q1320="YES",IF(G1320&lt;=Calculator!AS1304*97%,"",IF(G1320&gt;=Calculator!AS1304*97%,ROUNDUP(Calculator!AS1304*97%,0),ROUNDUP(Calculator!AS1304*97%,0))),Q1320="NO","",Q1320="NA","",Q1320="","")</f>
        <v/>
      </c>
      <c r="T1320" s="381" cm="1">
        <f t="array" ref="T1320">IF(LEN(F1320)=0,2,IF(SUMPRODUCT(($F$19:$F$1518=F1320)*($C$19:$C$1518=C1320))&gt;1, 1, 0))</f>
        <v>2</v>
      </c>
      <c r="U1320" s="381">
        <f t="array" ref="U1320">IFERROR(1/SUMPRODUCT(($F$19:$F$1518=F1320)*($C$19:$C$1518=C1320)), IF(LEN(F1320)&gt;0, 1, ""))</f>
        <v>6.6755674232309744E-4</v>
      </c>
      <c r="V1320" s="382" t="str">
        <f>IF(H1320="","",VALUE(IFERROR(CHOOSE(MATCH(H1320,{0,1,2,3,4,5},0),2.5,3.5,4.5,5.5,6.5,7.5),"")))</f>
        <v/>
      </c>
      <c r="W1320" s="382" t="str">
        <f>IF(AND(I1320="YES",COUNTIFS(F$19:F1320,F1320,I$19:I1320,"YES")=1),1,"")</f>
        <v/>
      </c>
      <c r="Z1320" s="32"/>
    </row>
    <row r="1321" spans="1:26" x14ac:dyDescent="0.2">
      <c r="A1321" s="32" t="str">
        <f t="shared" si="40"/>
        <v xml:space="preserve"> UNIT </v>
      </c>
      <c r="B1321" s="130">
        <v>1303</v>
      </c>
      <c r="C1321" s="197"/>
      <c r="D1321" s="398"/>
      <c r="E1321" s="398"/>
      <c r="F1321" s="398"/>
      <c r="G1321" s="399"/>
      <c r="H1321" s="398"/>
      <c r="I1321" s="400"/>
      <c r="J1321" s="400"/>
      <c r="K1321" s="401"/>
      <c r="L1321" s="398"/>
      <c r="M1321" s="398"/>
      <c r="N1321" s="398"/>
      <c r="O1321" s="402"/>
      <c r="P1321" s="402"/>
      <c r="Q1321" s="171" t="str">
        <f>Calculator!M1305</f>
        <v/>
      </c>
      <c r="R1321" s="340" t="str">
        <f t="shared" si="41"/>
        <v/>
      </c>
      <c r="S1321" s="380" t="str" cm="1">
        <f t="array" ref="S1321">_xlfn.IFS(Q1321="YES",IF(G1321&lt;=Calculator!AS1305*97%,"",IF(G1321&gt;=Calculator!AS1305*97%,ROUNDUP(Calculator!AS1305*97%,0),ROUNDUP(Calculator!AS1305*97%,0))),Q1321="NO","",Q1321="NA","",Q1321="","")</f>
        <v/>
      </c>
      <c r="T1321" s="381" cm="1">
        <f t="array" ref="T1321">IF(LEN(F1321)=0,2,IF(SUMPRODUCT(($F$19:$F$1518=F1321)*($C$19:$C$1518=C1321))&gt;1, 1, 0))</f>
        <v>2</v>
      </c>
      <c r="U1321" s="381">
        <f t="array" ref="U1321">IFERROR(1/SUMPRODUCT(($F$19:$F$1518=F1321)*($C$19:$C$1518=C1321)), IF(LEN(F1321)&gt;0, 1, ""))</f>
        <v>6.6755674232309744E-4</v>
      </c>
      <c r="V1321" s="382" t="str">
        <f>IF(H1321="","",VALUE(IFERROR(CHOOSE(MATCH(H1321,{0,1,2,3,4,5},0),2.5,3.5,4.5,5.5,6.5,7.5),"")))</f>
        <v/>
      </c>
      <c r="W1321" s="382" t="str">
        <f>IF(AND(I1321="YES",COUNTIFS(F$19:F1321,F1321,I$19:I1321,"YES")=1),1,"")</f>
        <v/>
      </c>
      <c r="Z1321" s="32"/>
    </row>
    <row r="1322" spans="1:26" x14ac:dyDescent="0.2">
      <c r="A1322" s="32" t="str">
        <f t="shared" si="40"/>
        <v xml:space="preserve"> UNIT </v>
      </c>
      <c r="B1322" s="130">
        <v>1304</v>
      </c>
      <c r="C1322" s="197"/>
      <c r="D1322" s="398"/>
      <c r="E1322" s="398"/>
      <c r="F1322" s="398"/>
      <c r="G1322" s="399"/>
      <c r="H1322" s="398"/>
      <c r="I1322" s="400"/>
      <c r="J1322" s="400"/>
      <c r="K1322" s="401"/>
      <c r="L1322" s="398"/>
      <c r="M1322" s="398"/>
      <c r="N1322" s="398"/>
      <c r="O1322" s="402"/>
      <c r="P1322" s="402"/>
      <c r="Q1322" s="171" t="str">
        <f>Calculator!M1306</f>
        <v/>
      </c>
      <c r="R1322" s="340" t="str">
        <f t="shared" si="41"/>
        <v/>
      </c>
      <c r="S1322" s="380" t="str" cm="1">
        <f t="array" ref="S1322">_xlfn.IFS(Q1322="YES",IF(G1322&lt;=Calculator!AS1306*97%,"",IF(G1322&gt;=Calculator!AS1306*97%,ROUNDUP(Calculator!AS1306*97%,0),ROUNDUP(Calculator!AS1306*97%,0))),Q1322="NO","",Q1322="NA","",Q1322="","")</f>
        <v/>
      </c>
      <c r="T1322" s="381" cm="1">
        <f t="array" ref="T1322">IF(LEN(F1322)=0,2,IF(SUMPRODUCT(($F$19:$F$1518=F1322)*($C$19:$C$1518=C1322))&gt;1, 1, 0))</f>
        <v>2</v>
      </c>
      <c r="U1322" s="381">
        <f t="array" ref="U1322">IFERROR(1/SUMPRODUCT(($F$19:$F$1518=F1322)*($C$19:$C$1518=C1322)), IF(LEN(F1322)&gt;0, 1, ""))</f>
        <v>6.6755674232309744E-4</v>
      </c>
      <c r="V1322" s="382" t="str">
        <f>IF(H1322="","",VALUE(IFERROR(CHOOSE(MATCH(H1322,{0,1,2,3,4,5},0),2.5,3.5,4.5,5.5,6.5,7.5),"")))</f>
        <v/>
      </c>
      <c r="W1322" s="382" t="str">
        <f>IF(AND(I1322="YES",COUNTIFS(F$19:F1322,F1322,I$19:I1322,"YES")=1),1,"")</f>
        <v/>
      </c>
      <c r="Z1322" s="32"/>
    </row>
    <row r="1323" spans="1:26" x14ac:dyDescent="0.2">
      <c r="A1323" s="32" t="str">
        <f t="shared" si="40"/>
        <v xml:space="preserve"> UNIT </v>
      </c>
      <c r="B1323" s="130">
        <v>1305</v>
      </c>
      <c r="C1323" s="197"/>
      <c r="D1323" s="398"/>
      <c r="E1323" s="398"/>
      <c r="F1323" s="398"/>
      <c r="G1323" s="399"/>
      <c r="H1323" s="398"/>
      <c r="I1323" s="400"/>
      <c r="J1323" s="400"/>
      <c r="K1323" s="401"/>
      <c r="L1323" s="398"/>
      <c r="M1323" s="398"/>
      <c r="N1323" s="398"/>
      <c r="O1323" s="402"/>
      <c r="P1323" s="402"/>
      <c r="Q1323" s="171" t="str">
        <f>Calculator!M1307</f>
        <v/>
      </c>
      <c r="R1323" s="340" t="str">
        <f t="shared" si="41"/>
        <v/>
      </c>
      <c r="S1323" s="380" t="str" cm="1">
        <f t="array" ref="S1323">_xlfn.IFS(Q1323="YES",IF(G1323&lt;=Calculator!AS1307*97%,"",IF(G1323&gt;=Calculator!AS1307*97%,ROUNDUP(Calculator!AS1307*97%,0),ROUNDUP(Calculator!AS1307*97%,0))),Q1323="NO","",Q1323="NA","",Q1323="","")</f>
        <v/>
      </c>
      <c r="T1323" s="381" cm="1">
        <f t="array" ref="T1323">IF(LEN(F1323)=0,2,IF(SUMPRODUCT(($F$19:$F$1518=F1323)*($C$19:$C$1518=C1323))&gt;1, 1, 0))</f>
        <v>2</v>
      </c>
      <c r="U1323" s="381">
        <f t="array" ref="U1323">IFERROR(1/SUMPRODUCT(($F$19:$F$1518=F1323)*($C$19:$C$1518=C1323)), IF(LEN(F1323)&gt;0, 1, ""))</f>
        <v>6.6755674232309744E-4</v>
      </c>
      <c r="V1323" s="382" t="str">
        <f>IF(H1323="","",VALUE(IFERROR(CHOOSE(MATCH(H1323,{0,1,2,3,4,5},0),2.5,3.5,4.5,5.5,6.5,7.5),"")))</f>
        <v/>
      </c>
      <c r="W1323" s="382" t="str">
        <f>IF(AND(I1323="YES",COUNTIFS(F$19:F1323,F1323,I$19:I1323,"YES")=1),1,"")</f>
        <v/>
      </c>
      <c r="Z1323" s="32"/>
    </row>
    <row r="1324" spans="1:26" x14ac:dyDescent="0.2">
      <c r="A1324" s="32" t="str">
        <f t="shared" si="40"/>
        <v xml:space="preserve"> UNIT </v>
      </c>
      <c r="B1324" s="130">
        <v>1306</v>
      </c>
      <c r="C1324" s="197"/>
      <c r="D1324" s="398"/>
      <c r="E1324" s="398"/>
      <c r="F1324" s="398"/>
      <c r="G1324" s="399"/>
      <c r="H1324" s="398"/>
      <c r="I1324" s="400"/>
      <c r="J1324" s="400"/>
      <c r="K1324" s="401"/>
      <c r="L1324" s="398"/>
      <c r="M1324" s="398"/>
      <c r="N1324" s="398"/>
      <c r="O1324" s="402"/>
      <c r="P1324" s="402"/>
      <c r="Q1324" s="171" t="str">
        <f>Calculator!M1308</f>
        <v/>
      </c>
      <c r="R1324" s="340" t="str">
        <f t="shared" si="41"/>
        <v/>
      </c>
      <c r="S1324" s="380" t="str" cm="1">
        <f t="array" ref="S1324">_xlfn.IFS(Q1324="YES",IF(G1324&lt;=Calculator!AS1308*97%,"",IF(G1324&gt;=Calculator!AS1308*97%,ROUNDUP(Calculator!AS1308*97%,0),ROUNDUP(Calculator!AS1308*97%,0))),Q1324="NO","",Q1324="NA","",Q1324="","")</f>
        <v/>
      </c>
      <c r="T1324" s="381" cm="1">
        <f t="array" ref="T1324">IF(LEN(F1324)=0,2,IF(SUMPRODUCT(($F$19:$F$1518=F1324)*($C$19:$C$1518=C1324))&gt;1, 1, 0))</f>
        <v>2</v>
      </c>
      <c r="U1324" s="381">
        <f t="array" ref="U1324">IFERROR(1/SUMPRODUCT(($F$19:$F$1518=F1324)*($C$19:$C$1518=C1324)), IF(LEN(F1324)&gt;0, 1, ""))</f>
        <v>6.6755674232309744E-4</v>
      </c>
      <c r="V1324" s="382" t="str">
        <f>IF(H1324="","",VALUE(IFERROR(CHOOSE(MATCH(H1324,{0,1,2,3,4,5},0),2.5,3.5,4.5,5.5,6.5,7.5),"")))</f>
        <v/>
      </c>
      <c r="W1324" s="382" t="str">
        <f>IF(AND(I1324="YES",COUNTIFS(F$19:F1324,F1324,I$19:I1324,"YES")=1),1,"")</f>
        <v/>
      </c>
      <c r="Z1324" s="32"/>
    </row>
    <row r="1325" spans="1:26" x14ac:dyDescent="0.2">
      <c r="A1325" s="32" t="str">
        <f t="shared" si="40"/>
        <v xml:space="preserve"> UNIT </v>
      </c>
      <c r="B1325" s="130">
        <v>1307</v>
      </c>
      <c r="C1325" s="197"/>
      <c r="D1325" s="398"/>
      <c r="E1325" s="398"/>
      <c r="F1325" s="398"/>
      <c r="G1325" s="399"/>
      <c r="H1325" s="398"/>
      <c r="I1325" s="400"/>
      <c r="J1325" s="400"/>
      <c r="K1325" s="401"/>
      <c r="L1325" s="398"/>
      <c r="M1325" s="398"/>
      <c r="N1325" s="398"/>
      <c r="O1325" s="402"/>
      <c r="P1325" s="402"/>
      <c r="Q1325" s="171" t="str">
        <f>Calculator!M1309</f>
        <v/>
      </c>
      <c r="R1325" s="340" t="str">
        <f t="shared" si="41"/>
        <v/>
      </c>
      <c r="S1325" s="380" t="str" cm="1">
        <f t="array" ref="S1325">_xlfn.IFS(Q1325="YES",IF(G1325&lt;=Calculator!AS1309*97%,"",IF(G1325&gt;=Calculator!AS1309*97%,ROUNDUP(Calculator!AS1309*97%,0),ROUNDUP(Calculator!AS1309*97%,0))),Q1325="NO","",Q1325="NA","",Q1325="","")</f>
        <v/>
      </c>
      <c r="T1325" s="381" cm="1">
        <f t="array" ref="T1325">IF(LEN(F1325)=0,2,IF(SUMPRODUCT(($F$19:$F$1518=F1325)*($C$19:$C$1518=C1325))&gt;1, 1, 0))</f>
        <v>2</v>
      </c>
      <c r="U1325" s="381">
        <f t="array" ref="U1325">IFERROR(1/SUMPRODUCT(($F$19:$F$1518=F1325)*($C$19:$C$1518=C1325)), IF(LEN(F1325)&gt;0, 1, ""))</f>
        <v>6.6755674232309744E-4</v>
      </c>
      <c r="V1325" s="382" t="str">
        <f>IF(H1325="","",VALUE(IFERROR(CHOOSE(MATCH(H1325,{0,1,2,3,4,5},0),2.5,3.5,4.5,5.5,6.5,7.5),"")))</f>
        <v/>
      </c>
      <c r="W1325" s="382" t="str">
        <f>IF(AND(I1325="YES",COUNTIFS(F$19:F1325,F1325,I$19:I1325,"YES")=1),1,"")</f>
        <v/>
      </c>
      <c r="Z1325" s="32"/>
    </row>
    <row r="1326" spans="1:26" x14ac:dyDescent="0.2">
      <c r="A1326" s="32" t="str">
        <f t="shared" si="40"/>
        <v xml:space="preserve"> UNIT </v>
      </c>
      <c r="B1326" s="130">
        <v>1308</v>
      </c>
      <c r="C1326" s="197"/>
      <c r="D1326" s="398"/>
      <c r="E1326" s="398"/>
      <c r="F1326" s="398"/>
      <c r="G1326" s="399"/>
      <c r="H1326" s="398"/>
      <c r="I1326" s="400"/>
      <c r="J1326" s="400"/>
      <c r="K1326" s="401"/>
      <c r="L1326" s="398"/>
      <c r="M1326" s="398"/>
      <c r="N1326" s="398"/>
      <c r="O1326" s="402"/>
      <c r="P1326" s="402"/>
      <c r="Q1326" s="171" t="str">
        <f>Calculator!M1310</f>
        <v/>
      </c>
      <c r="R1326" s="340" t="str">
        <f t="shared" si="41"/>
        <v/>
      </c>
      <c r="S1326" s="380" t="str" cm="1">
        <f t="array" ref="S1326">_xlfn.IFS(Q1326="YES",IF(G1326&lt;=Calculator!AS1310*97%,"",IF(G1326&gt;=Calculator!AS1310*97%,ROUNDUP(Calculator!AS1310*97%,0),ROUNDUP(Calculator!AS1310*97%,0))),Q1326="NO","",Q1326="NA","",Q1326="","")</f>
        <v/>
      </c>
      <c r="T1326" s="381" cm="1">
        <f t="array" ref="T1326">IF(LEN(F1326)=0,2,IF(SUMPRODUCT(($F$19:$F$1518=F1326)*($C$19:$C$1518=C1326))&gt;1, 1, 0))</f>
        <v>2</v>
      </c>
      <c r="U1326" s="381">
        <f t="array" ref="U1326">IFERROR(1/SUMPRODUCT(($F$19:$F$1518=F1326)*($C$19:$C$1518=C1326)), IF(LEN(F1326)&gt;0, 1, ""))</f>
        <v>6.6755674232309744E-4</v>
      </c>
      <c r="V1326" s="382" t="str">
        <f>IF(H1326="","",VALUE(IFERROR(CHOOSE(MATCH(H1326,{0,1,2,3,4,5},0),2.5,3.5,4.5,5.5,6.5,7.5),"")))</f>
        <v/>
      </c>
      <c r="W1326" s="382" t="str">
        <f>IF(AND(I1326="YES",COUNTIFS(F$19:F1326,F1326,I$19:I1326,"YES")=1),1,"")</f>
        <v/>
      </c>
      <c r="Z1326" s="32"/>
    </row>
    <row r="1327" spans="1:26" x14ac:dyDescent="0.2">
      <c r="A1327" s="32" t="str">
        <f t="shared" si="40"/>
        <v xml:space="preserve"> UNIT </v>
      </c>
      <c r="B1327" s="130">
        <v>1309</v>
      </c>
      <c r="C1327" s="197"/>
      <c r="D1327" s="398"/>
      <c r="E1327" s="398"/>
      <c r="F1327" s="398"/>
      <c r="G1327" s="399"/>
      <c r="H1327" s="398"/>
      <c r="I1327" s="400"/>
      <c r="J1327" s="400"/>
      <c r="K1327" s="401"/>
      <c r="L1327" s="398"/>
      <c r="M1327" s="398"/>
      <c r="N1327" s="398"/>
      <c r="O1327" s="402"/>
      <c r="P1327" s="402"/>
      <c r="Q1327" s="171" t="str">
        <f>Calculator!M1311</f>
        <v/>
      </c>
      <c r="R1327" s="340" t="str">
        <f t="shared" si="41"/>
        <v/>
      </c>
      <c r="S1327" s="380" t="str" cm="1">
        <f t="array" ref="S1327">_xlfn.IFS(Q1327="YES",IF(G1327&lt;=Calculator!AS1311*97%,"",IF(G1327&gt;=Calculator!AS1311*97%,ROUNDUP(Calculator!AS1311*97%,0),ROUNDUP(Calculator!AS1311*97%,0))),Q1327="NO","",Q1327="NA","",Q1327="","")</f>
        <v/>
      </c>
      <c r="T1327" s="381" cm="1">
        <f t="array" ref="T1327">IF(LEN(F1327)=0,2,IF(SUMPRODUCT(($F$19:$F$1518=F1327)*($C$19:$C$1518=C1327))&gt;1, 1, 0))</f>
        <v>2</v>
      </c>
      <c r="U1327" s="381">
        <f t="array" ref="U1327">IFERROR(1/SUMPRODUCT(($F$19:$F$1518=F1327)*($C$19:$C$1518=C1327)), IF(LEN(F1327)&gt;0, 1, ""))</f>
        <v>6.6755674232309744E-4</v>
      </c>
      <c r="V1327" s="382" t="str">
        <f>IF(H1327="","",VALUE(IFERROR(CHOOSE(MATCH(H1327,{0,1,2,3,4,5},0),2.5,3.5,4.5,5.5,6.5,7.5),"")))</f>
        <v/>
      </c>
      <c r="W1327" s="382" t="str">
        <f>IF(AND(I1327="YES",COUNTIFS(F$19:F1327,F1327,I$19:I1327,"YES")=1),1,"")</f>
        <v/>
      </c>
      <c r="Z1327" s="32"/>
    </row>
    <row r="1328" spans="1:26" x14ac:dyDescent="0.2">
      <c r="A1328" s="32" t="str">
        <f t="shared" si="40"/>
        <v xml:space="preserve"> UNIT </v>
      </c>
      <c r="B1328" s="130">
        <v>1310</v>
      </c>
      <c r="C1328" s="197"/>
      <c r="D1328" s="398"/>
      <c r="E1328" s="398"/>
      <c r="F1328" s="398"/>
      <c r="G1328" s="399"/>
      <c r="H1328" s="398"/>
      <c r="I1328" s="400"/>
      <c r="J1328" s="400"/>
      <c r="K1328" s="401"/>
      <c r="L1328" s="398"/>
      <c r="M1328" s="398"/>
      <c r="N1328" s="398"/>
      <c r="O1328" s="402"/>
      <c r="P1328" s="402"/>
      <c r="Q1328" s="171" t="str">
        <f>Calculator!M1312</f>
        <v/>
      </c>
      <c r="R1328" s="340" t="str">
        <f t="shared" si="41"/>
        <v/>
      </c>
      <c r="S1328" s="380" t="str" cm="1">
        <f t="array" ref="S1328">_xlfn.IFS(Q1328="YES",IF(G1328&lt;=Calculator!AS1312*97%,"",IF(G1328&gt;=Calculator!AS1312*97%,ROUNDUP(Calculator!AS1312*97%,0),ROUNDUP(Calculator!AS1312*97%,0))),Q1328="NO","",Q1328="NA","",Q1328="","")</f>
        <v/>
      </c>
      <c r="T1328" s="381" cm="1">
        <f t="array" ref="T1328">IF(LEN(F1328)=0,2,IF(SUMPRODUCT(($F$19:$F$1518=F1328)*($C$19:$C$1518=C1328))&gt;1, 1, 0))</f>
        <v>2</v>
      </c>
      <c r="U1328" s="381">
        <f t="array" ref="U1328">IFERROR(1/SUMPRODUCT(($F$19:$F$1518=F1328)*($C$19:$C$1518=C1328)), IF(LEN(F1328)&gt;0, 1, ""))</f>
        <v>6.6755674232309744E-4</v>
      </c>
      <c r="V1328" s="382" t="str">
        <f>IF(H1328="","",VALUE(IFERROR(CHOOSE(MATCH(H1328,{0,1,2,3,4,5},0),2.5,3.5,4.5,5.5,6.5,7.5),"")))</f>
        <v/>
      </c>
      <c r="W1328" s="382" t="str">
        <f>IF(AND(I1328="YES",COUNTIFS(F$19:F1328,F1328,I$19:I1328,"YES")=1),1,"")</f>
        <v/>
      </c>
      <c r="Z1328" s="32"/>
    </row>
    <row r="1329" spans="1:26" x14ac:dyDescent="0.2">
      <c r="A1329" s="32" t="str">
        <f t="shared" si="40"/>
        <v xml:space="preserve"> UNIT </v>
      </c>
      <c r="B1329" s="130">
        <v>1311</v>
      </c>
      <c r="C1329" s="197"/>
      <c r="D1329" s="398"/>
      <c r="E1329" s="398"/>
      <c r="F1329" s="398"/>
      <c r="G1329" s="399"/>
      <c r="H1329" s="398"/>
      <c r="I1329" s="400"/>
      <c r="J1329" s="400"/>
      <c r="K1329" s="401"/>
      <c r="L1329" s="398"/>
      <c r="M1329" s="398"/>
      <c r="N1329" s="398"/>
      <c r="O1329" s="402"/>
      <c r="P1329" s="402"/>
      <c r="Q1329" s="171" t="str">
        <f>Calculator!M1313</f>
        <v/>
      </c>
      <c r="R1329" s="340" t="str">
        <f t="shared" si="41"/>
        <v/>
      </c>
      <c r="S1329" s="380" t="str" cm="1">
        <f t="array" ref="S1329">_xlfn.IFS(Q1329="YES",IF(G1329&lt;=Calculator!AS1313*97%,"",IF(G1329&gt;=Calculator!AS1313*97%,ROUNDUP(Calculator!AS1313*97%,0),ROUNDUP(Calculator!AS1313*97%,0))),Q1329="NO","",Q1329="NA","",Q1329="","")</f>
        <v/>
      </c>
      <c r="T1329" s="381" cm="1">
        <f t="array" ref="T1329">IF(LEN(F1329)=0,2,IF(SUMPRODUCT(($F$19:$F$1518=F1329)*($C$19:$C$1518=C1329))&gt;1, 1, 0))</f>
        <v>2</v>
      </c>
      <c r="U1329" s="381">
        <f t="array" ref="U1329">IFERROR(1/SUMPRODUCT(($F$19:$F$1518=F1329)*($C$19:$C$1518=C1329)), IF(LEN(F1329)&gt;0, 1, ""))</f>
        <v>6.6755674232309744E-4</v>
      </c>
      <c r="V1329" s="382" t="str">
        <f>IF(H1329="","",VALUE(IFERROR(CHOOSE(MATCH(H1329,{0,1,2,3,4,5},0),2.5,3.5,4.5,5.5,6.5,7.5),"")))</f>
        <v/>
      </c>
      <c r="W1329" s="382" t="str">
        <f>IF(AND(I1329="YES",COUNTIFS(F$19:F1329,F1329,I$19:I1329,"YES")=1),1,"")</f>
        <v/>
      </c>
      <c r="Z1329" s="32"/>
    </row>
    <row r="1330" spans="1:26" x14ac:dyDescent="0.2">
      <c r="A1330" s="32" t="str">
        <f t="shared" si="40"/>
        <v xml:space="preserve"> UNIT </v>
      </c>
      <c r="B1330" s="130">
        <v>1312</v>
      </c>
      <c r="C1330" s="197"/>
      <c r="D1330" s="398"/>
      <c r="E1330" s="398"/>
      <c r="F1330" s="398"/>
      <c r="G1330" s="399"/>
      <c r="H1330" s="398"/>
      <c r="I1330" s="400"/>
      <c r="J1330" s="400"/>
      <c r="K1330" s="401"/>
      <c r="L1330" s="398"/>
      <c r="M1330" s="398"/>
      <c r="N1330" s="398"/>
      <c r="O1330" s="402"/>
      <c r="P1330" s="402"/>
      <c r="Q1330" s="171" t="str">
        <f>Calculator!M1314</f>
        <v/>
      </c>
      <c r="R1330" s="340" t="str">
        <f t="shared" si="41"/>
        <v/>
      </c>
      <c r="S1330" s="380" t="str" cm="1">
        <f t="array" ref="S1330">_xlfn.IFS(Q1330="YES",IF(G1330&lt;=Calculator!AS1314*97%,"",IF(G1330&gt;=Calculator!AS1314*97%,ROUNDUP(Calculator!AS1314*97%,0),ROUNDUP(Calculator!AS1314*97%,0))),Q1330="NO","",Q1330="NA","",Q1330="","")</f>
        <v/>
      </c>
      <c r="T1330" s="381" cm="1">
        <f t="array" ref="T1330">IF(LEN(F1330)=0,2,IF(SUMPRODUCT(($F$19:$F$1518=F1330)*($C$19:$C$1518=C1330))&gt;1, 1, 0))</f>
        <v>2</v>
      </c>
      <c r="U1330" s="381">
        <f t="array" ref="U1330">IFERROR(1/SUMPRODUCT(($F$19:$F$1518=F1330)*($C$19:$C$1518=C1330)), IF(LEN(F1330)&gt;0, 1, ""))</f>
        <v>6.6755674232309744E-4</v>
      </c>
      <c r="V1330" s="382" t="str">
        <f>IF(H1330="","",VALUE(IFERROR(CHOOSE(MATCH(H1330,{0,1,2,3,4,5},0),2.5,3.5,4.5,5.5,6.5,7.5),"")))</f>
        <v/>
      </c>
      <c r="W1330" s="382" t="str">
        <f>IF(AND(I1330="YES",COUNTIFS(F$19:F1330,F1330,I$19:I1330,"YES")=1),1,"")</f>
        <v/>
      </c>
      <c r="Z1330" s="32"/>
    </row>
    <row r="1331" spans="1:26" x14ac:dyDescent="0.2">
      <c r="A1331" s="32" t="str">
        <f t="shared" si="40"/>
        <v xml:space="preserve"> UNIT </v>
      </c>
      <c r="B1331" s="130">
        <v>1313</v>
      </c>
      <c r="C1331" s="197"/>
      <c r="D1331" s="398"/>
      <c r="E1331" s="398"/>
      <c r="F1331" s="398"/>
      <c r="G1331" s="399"/>
      <c r="H1331" s="398"/>
      <c r="I1331" s="400"/>
      <c r="J1331" s="400"/>
      <c r="K1331" s="401"/>
      <c r="L1331" s="398"/>
      <c r="M1331" s="398"/>
      <c r="N1331" s="398"/>
      <c r="O1331" s="402"/>
      <c r="P1331" s="402"/>
      <c r="Q1331" s="171" t="str">
        <f>Calculator!M1315</f>
        <v/>
      </c>
      <c r="R1331" s="340" t="str">
        <f t="shared" si="41"/>
        <v/>
      </c>
      <c r="S1331" s="380" t="str" cm="1">
        <f t="array" ref="S1331">_xlfn.IFS(Q1331="YES",IF(G1331&lt;=Calculator!AS1315*97%,"",IF(G1331&gt;=Calculator!AS1315*97%,ROUNDUP(Calculator!AS1315*97%,0),ROUNDUP(Calculator!AS1315*97%,0))),Q1331="NO","",Q1331="NA","",Q1331="","")</f>
        <v/>
      </c>
      <c r="T1331" s="381" cm="1">
        <f t="array" ref="T1331">IF(LEN(F1331)=0,2,IF(SUMPRODUCT(($F$19:$F$1518=F1331)*($C$19:$C$1518=C1331))&gt;1, 1, 0))</f>
        <v>2</v>
      </c>
      <c r="U1331" s="381">
        <f t="array" ref="U1331">IFERROR(1/SUMPRODUCT(($F$19:$F$1518=F1331)*($C$19:$C$1518=C1331)), IF(LEN(F1331)&gt;0, 1, ""))</f>
        <v>6.6755674232309744E-4</v>
      </c>
      <c r="V1331" s="382" t="str">
        <f>IF(H1331="","",VALUE(IFERROR(CHOOSE(MATCH(H1331,{0,1,2,3,4,5},0),2.5,3.5,4.5,5.5,6.5,7.5),"")))</f>
        <v/>
      </c>
      <c r="W1331" s="382" t="str">
        <f>IF(AND(I1331="YES",COUNTIFS(F$19:F1331,F1331,I$19:I1331,"YES")=1),1,"")</f>
        <v/>
      </c>
      <c r="Z1331" s="32"/>
    </row>
    <row r="1332" spans="1:26" x14ac:dyDescent="0.2">
      <c r="A1332" s="32" t="str">
        <f t="shared" si="40"/>
        <v xml:space="preserve"> UNIT </v>
      </c>
      <c r="B1332" s="130">
        <v>1314</v>
      </c>
      <c r="C1332" s="197"/>
      <c r="D1332" s="398"/>
      <c r="E1332" s="398"/>
      <c r="F1332" s="398"/>
      <c r="G1332" s="399"/>
      <c r="H1332" s="398"/>
      <c r="I1332" s="400"/>
      <c r="J1332" s="400"/>
      <c r="K1332" s="401"/>
      <c r="L1332" s="398"/>
      <c r="M1332" s="398"/>
      <c r="N1332" s="398"/>
      <c r="O1332" s="402"/>
      <c r="P1332" s="402"/>
      <c r="Q1332" s="171" t="str">
        <f>Calculator!M1316</f>
        <v/>
      </c>
      <c r="R1332" s="340" t="str">
        <f t="shared" si="41"/>
        <v/>
      </c>
      <c r="S1332" s="380" t="str" cm="1">
        <f t="array" ref="S1332">_xlfn.IFS(Q1332="YES",IF(G1332&lt;=Calculator!AS1316*97%,"",IF(G1332&gt;=Calculator!AS1316*97%,ROUNDUP(Calculator!AS1316*97%,0),ROUNDUP(Calculator!AS1316*97%,0))),Q1332="NO","",Q1332="NA","",Q1332="","")</f>
        <v/>
      </c>
      <c r="T1332" s="381" cm="1">
        <f t="array" ref="T1332">IF(LEN(F1332)=0,2,IF(SUMPRODUCT(($F$19:$F$1518=F1332)*($C$19:$C$1518=C1332))&gt;1, 1, 0))</f>
        <v>2</v>
      </c>
      <c r="U1332" s="381">
        <f t="array" ref="U1332">IFERROR(1/SUMPRODUCT(($F$19:$F$1518=F1332)*($C$19:$C$1518=C1332)), IF(LEN(F1332)&gt;0, 1, ""))</f>
        <v>6.6755674232309744E-4</v>
      </c>
      <c r="V1332" s="382" t="str">
        <f>IF(H1332="","",VALUE(IFERROR(CHOOSE(MATCH(H1332,{0,1,2,3,4,5},0),2.5,3.5,4.5,5.5,6.5,7.5),"")))</f>
        <v/>
      </c>
      <c r="W1332" s="382" t="str">
        <f>IF(AND(I1332="YES",COUNTIFS(F$19:F1332,F1332,I$19:I1332,"YES")=1),1,"")</f>
        <v/>
      </c>
      <c r="Z1332" s="32"/>
    </row>
    <row r="1333" spans="1:26" x14ac:dyDescent="0.2">
      <c r="A1333" s="32" t="str">
        <f t="shared" si="40"/>
        <v xml:space="preserve"> UNIT </v>
      </c>
      <c r="B1333" s="130">
        <v>1315</v>
      </c>
      <c r="C1333" s="197"/>
      <c r="D1333" s="398"/>
      <c r="E1333" s="398"/>
      <c r="F1333" s="398"/>
      <c r="G1333" s="399"/>
      <c r="H1333" s="398"/>
      <c r="I1333" s="400"/>
      <c r="J1333" s="400"/>
      <c r="K1333" s="401"/>
      <c r="L1333" s="398"/>
      <c r="M1333" s="398"/>
      <c r="N1333" s="398"/>
      <c r="O1333" s="402"/>
      <c r="P1333" s="402"/>
      <c r="Q1333" s="171" t="str">
        <f>Calculator!M1317</f>
        <v/>
      </c>
      <c r="R1333" s="340" t="str">
        <f t="shared" si="41"/>
        <v/>
      </c>
      <c r="S1333" s="380" t="str" cm="1">
        <f t="array" ref="S1333">_xlfn.IFS(Q1333="YES",IF(G1333&lt;=Calculator!AS1317*97%,"",IF(G1333&gt;=Calculator!AS1317*97%,ROUNDUP(Calculator!AS1317*97%,0),ROUNDUP(Calculator!AS1317*97%,0))),Q1333="NO","",Q1333="NA","",Q1333="","")</f>
        <v/>
      </c>
      <c r="T1333" s="381" cm="1">
        <f t="array" ref="T1333">IF(LEN(F1333)=0,2,IF(SUMPRODUCT(($F$19:$F$1518=F1333)*($C$19:$C$1518=C1333))&gt;1, 1, 0))</f>
        <v>2</v>
      </c>
      <c r="U1333" s="381">
        <f t="array" ref="U1333">IFERROR(1/SUMPRODUCT(($F$19:$F$1518=F1333)*($C$19:$C$1518=C1333)), IF(LEN(F1333)&gt;0, 1, ""))</f>
        <v>6.6755674232309744E-4</v>
      </c>
      <c r="V1333" s="382" t="str">
        <f>IF(H1333="","",VALUE(IFERROR(CHOOSE(MATCH(H1333,{0,1,2,3,4,5},0),2.5,3.5,4.5,5.5,6.5,7.5),"")))</f>
        <v/>
      </c>
      <c r="W1333" s="382" t="str">
        <f>IF(AND(I1333="YES",COUNTIFS(F$19:F1333,F1333,I$19:I1333,"YES")=1),1,"")</f>
        <v/>
      </c>
      <c r="Z1333" s="32"/>
    </row>
    <row r="1334" spans="1:26" x14ac:dyDescent="0.2">
      <c r="A1334" s="32" t="str">
        <f t="shared" si="40"/>
        <v xml:space="preserve"> UNIT </v>
      </c>
      <c r="B1334" s="130">
        <v>1316</v>
      </c>
      <c r="C1334" s="197"/>
      <c r="D1334" s="398"/>
      <c r="E1334" s="398"/>
      <c r="F1334" s="398"/>
      <c r="G1334" s="399"/>
      <c r="H1334" s="398"/>
      <c r="I1334" s="400"/>
      <c r="J1334" s="400"/>
      <c r="K1334" s="401"/>
      <c r="L1334" s="398"/>
      <c r="M1334" s="398"/>
      <c r="N1334" s="398"/>
      <c r="O1334" s="402"/>
      <c r="P1334" s="402"/>
      <c r="Q1334" s="171" t="str">
        <f>Calculator!M1318</f>
        <v/>
      </c>
      <c r="R1334" s="340" t="str">
        <f t="shared" si="41"/>
        <v/>
      </c>
      <c r="S1334" s="380" t="str" cm="1">
        <f t="array" ref="S1334">_xlfn.IFS(Q1334="YES",IF(G1334&lt;=Calculator!AS1318*97%,"",IF(G1334&gt;=Calculator!AS1318*97%,ROUNDUP(Calculator!AS1318*97%,0),ROUNDUP(Calculator!AS1318*97%,0))),Q1334="NO","",Q1334="NA","",Q1334="","")</f>
        <v/>
      </c>
      <c r="T1334" s="381" cm="1">
        <f t="array" ref="T1334">IF(LEN(F1334)=0,2,IF(SUMPRODUCT(($F$19:$F$1518=F1334)*($C$19:$C$1518=C1334))&gt;1, 1, 0))</f>
        <v>2</v>
      </c>
      <c r="U1334" s="381">
        <f t="array" ref="U1334">IFERROR(1/SUMPRODUCT(($F$19:$F$1518=F1334)*($C$19:$C$1518=C1334)), IF(LEN(F1334)&gt;0, 1, ""))</f>
        <v>6.6755674232309744E-4</v>
      </c>
      <c r="V1334" s="382" t="str">
        <f>IF(H1334="","",VALUE(IFERROR(CHOOSE(MATCH(H1334,{0,1,2,3,4,5},0),2.5,3.5,4.5,5.5,6.5,7.5),"")))</f>
        <v/>
      </c>
      <c r="W1334" s="382" t="str">
        <f>IF(AND(I1334="YES",COUNTIFS(F$19:F1334,F1334,I$19:I1334,"YES")=1),1,"")</f>
        <v/>
      </c>
      <c r="Z1334" s="32"/>
    </row>
    <row r="1335" spans="1:26" x14ac:dyDescent="0.2">
      <c r="A1335" s="32" t="str">
        <f t="shared" si="40"/>
        <v xml:space="preserve"> UNIT </v>
      </c>
      <c r="B1335" s="130">
        <v>1317</v>
      </c>
      <c r="C1335" s="197"/>
      <c r="D1335" s="398"/>
      <c r="E1335" s="398"/>
      <c r="F1335" s="398"/>
      <c r="G1335" s="399"/>
      <c r="H1335" s="398"/>
      <c r="I1335" s="400"/>
      <c r="J1335" s="400"/>
      <c r="K1335" s="401"/>
      <c r="L1335" s="398"/>
      <c r="M1335" s="398"/>
      <c r="N1335" s="398"/>
      <c r="O1335" s="402"/>
      <c r="P1335" s="402"/>
      <c r="Q1335" s="171" t="str">
        <f>Calculator!M1319</f>
        <v/>
      </c>
      <c r="R1335" s="340" t="str">
        <f t="shared" si="41"/>
        <v/>
      </c>
      <c r="S1335" s="380" t="str" cm="1">
        <f t="array" ref="S1335">_xlfn.IFS(Q1335="YES",IF(G1335&lt;=Calculator!AS1319*97%,"",IF(G1335&gt;=Calculator!AS1319*97%,ROUNDUP(Calculator!AS1319*97%,0),ROUNDUP(Calculator!AS1319*97%,0))),Q1335="NO","",Q1335="NA","",Q1335="","")</f>
        <v/>
      </c>
      <c r="T1335" s="381" cm="1">
        <f t="array" ref="T1335">IF(LEN(F1335)=0,2,IF(SUMPRODUCT(($F$19:$F$1518=F1335)*($C$19:$C$1518=C1335))&gt;1, 1, 0))</f>
        <v>2</v>
      </c>
      <c r="U1335" s="381">
        <f t="array" ref="U1335">IFERROR(1/SUMPRODUCT(($F$19:$F$1518=F1335)*($C$19:$C$1518=C1335)), IF(LEN(F1335)&gt;0, 1, ""))</f>
        <v>6.6755674232309744E-4</v>
      </c>
      <c r="V1335" s="382" t="str">
        <f>IF(H1335="","",VALUE(IFERROR(CHOOSE(MATCH(H1335,{0,1,2,3,4,5},0),2.5,3.5,4.5,5.5,6.5,7.5),"")))</f>
        <v/>
      </c>
      <c r="W1335" s="382" t="str">
        <f>IF(AND(I1335="YES",COUNTIFS(F$19:F1335,F1335,I$19:I1335,"YES")=1),1,"")</f>
        <v/>
      </c>
      <c r="Z1335" s="32"/>
    </row>
    <row r="1336" spans="1:26" x14ac:dyDescent="0.2">
      <c r="A1336" s="32" t="str">
        <f t="shared" si="40"/>
        <v xml:space="preserve"> UNIT </v>
      </c>
      <c r="B1336" s="130">
        <v>1318</v>
      </c>
      <c r="C1336" s="197"/>
      <c r="D1336" s="398"/>
      <c r="E1336" s="398"/>
      <c r="F1336" s="398"/>
      <c r="G1336" s="399"/>
      <c r="H1336" s="398"/>
      <c r="I1336" s="400"/>
      <c r="J1336" s="400"/>
      <c r="K1336" s="401"/>
      <c r="L1336" s="398"/>
      <c r="M1336" s="398"/>
      <c r="N1336" s="398"/>
      <c r="O1336" s="402"/>
      <c r="P1336" s="402"/>
      <c r="Q1336" s="171" t="str">
        <f>Calculator!M1320</f>
        <v/>
      </c>
      <c r="R1336" s="340" t="str">
        <f t="shared" si="41"/>
        <v/>
      </c>
      <c r="S1336" s="380" t="str" cm="1">
        <f t="array" ref="S1336">_xlfn.IFS(Q1336="YES",IF(G1336&lt;=Calculator!AS1320*97%,"",IF(G1336&gt;=Calculator!AS1320*97%,ROUNDUP(Calculator!AS1320*97%,0),ROUNDUP(Calculator!AS1320*97%,0))),Q1336="NO","",Q1336="NA","",Q1336="","")</f>
        <v/>
      </c>
      <c r="T1336" s="381" cm="1">
        <f t="array" ref="T1336">IF(LEN(F1336)=0,2,IF(SUMPRODUCT(($F$19:$F$1518=F1336)*($C$19:$C$1518=C1336))&gt;1, 1, 0))</f>
        <v>2</v>
      </c>
      <c r="U1336" s="381">
        <f t="array" ref="U1336">IFERROR(1/SUMPRODUCT(($F$19:$F$1518=F1336)*($C$19:$C$1518=C1336)), IF(LEN(F1336)&gt;0, 1, ""))</f>
        <v>6.6755674232309744E-4</v>
      </c>
      <c r="V1336" s="382" t="str">
        <f>IF(H1336="","",VALUE(IFERROR(CHOOSE(MATCH(H1336,{0,1,2,3,4,5},0),2.5,3.5,4.5,5.5,6.5,7.5),"")))</f>
        <v/>
      </c>
      <c r="W1336" s="382" t="str">
        <f>IF(AND(I1336="YES",COUNTIFS(F$19:F1336,F1336,I$19:I1336,"YES")=1),1,"")</f>
        <v/>
      </c>
      <c r="Z1336" s="32"/>
    </row>
    <row r="1337" spans="1:26" x14ac:dyDescent="0.2">
      <c r="A1337" s="32" t="str">
        <f t="shared" si="40"/>
        <v xml:space="preserve"> UNIT </v>
      </c>
      <c r="B1337" s="130">
        <v>1319</v>
      </c>
      <c r="C1337" s="197"/>
      <c r="D1337" s="398"/>
      <c r="E1337" s="398"/>
      <c r="F1337" s="398"/>
      <c r="G1337" s="399"/>
      <c r="H1337" s="398"/>
      <c r="I1337" s="400"/>
      <c r="J1337" s="400"/>
      <c r="K1337" s="401"/>
      <c r="L1337" s="398"/>
      <c r="M1337" s="398"/>
      <c r="N1337" s="398"/>
      <c r="O1337" s="402"/>
      <c r="P1337" s="402"/>
      <c r="Q1337" s="171" t="str">
        <f>Calculator!M1321</f>
        <v/>
      </c>
      <c r="R1337" s="340" t="str">
        <f t="shared" si="41"/>
        <v/>
      </c>
      <c r="S1337" s="380" t="str" cm="1">
        <f t="array" ref="S1337">_xlfn.IFS(Q1337="YES",IF(G1337&lt;=Calculator!AS1321*97%,"",IF(G1337&gt;=Calculator!AS1321*97%,ROUNDUP(Calculator!AS1321*97%,0),ROUNDUP(Calculator!AS1321*97%,0))),Q1337="NO","",Q1337="NA","",Q1337="","")</f>
        <v/>
      </c>
      <c r="T1337" s="381" cm="1">
        <f t="array" ref="T1337">IF(LEN(F1337)=0,2,IF(SUMPRODUCT(($F$19:$F$1518=F1337)*($C$19:$C$1518=C1337))&gt;1, 1, 0))</f>
        <v>2</v>
      </c>
      <c r="U1337" s="381">
        <f t="array" ref="U1337">IFERROR(1/SUMPRODUCT(($F$19:$F$1518=F1337)*($C$19:$C$1518=C1337)), IF(LEN(F1337)&gt;0, 1, ""))</f>
        <v>6.6755674232309744E-4</v>
      </c>
      <c r="V1337" s="382" t="str">
        <f>IF(H1337="","",VALUE(IFERROR(CHOOSE(MATCH(H1337,{0,1,2,3,4,5},0),2.5,3.5,4.5,5.5,6.5,7.5),"")))</f>
        <v/>
      </c>
      <c r="W1337" s="382" t="str">
        <f>IF(AND(I1337="YES",COUNTIFS(F$19:F1337,F1337,I$19:I1337,"YES")=1),1,"")</f>
        <v/>
      </c>
      <c r="Z1337" s="32"/>
    </row>
    <row r="1338" spans="1:26" x14ac:dyDescent="0.2">
      <c r="A1338" s="32" t="str">
        <f t="shared" si="40"/>
        <v xml:space="preserve"> UNIT </v>
      </c>
      <c r="B1338" s="130">
        <v>1320</v>
      </c>
      <c r="C1338" s="197"/>
      <c r="D1338" s="398"/>
      <c r="E1338" s="398"/>
      <c r="F1338" s="398"/>
      <c r="G1338" s="399"/>
      <c r="H1338" s="398"/>
      <c r="I1338" s="400"/>
      <c r="J1338" s="400"/>
      <c r="K1338" s="401"/>
      <c r="L1338" s="398"/>
      <c r="M1338" s="398"/>
      <c r="N1338" s="398"/>
      <c r="O1338" s="402"/>
      <c r="P1338" s="402"/>
      <c r="Q1338" s="171" t="str">
        <f>Calculator!M1322</f>
        <v/>
      </c>
      <c r="R1338" s="340" t="str">
        <f t="shared" si="41"/>
        <v/>
      </c>
      <c r="S1338" s="380" t="str" cm="1">
        <f t="array" ref="S1338">_xlfn.IFS(Q1338="YES",IF(G1338&lt;=Calculator!AS1322*97%,"",IF(G1338&gt;=Calculator!AS1322*97%,ROUNDUP(Calculator!AS1322*97%,0),ROUNDUP(Calculator!AS1322*97%,0))),Q1338="NO","",Q1338="NA","",Q1338="","")</f>
        <v/>
      </c>
      <c r="T1338" s="381" cm="1">
        <f t="array" ref="T1338">IF(LEN(F1338)=0,2,IF(SUMPRODUCT(($F$19:$F$1518=F1338)*($C$19:$C$1518=C1338))&gt;1, 1, 0))</f>
        <v>2</v>
      </c>
      <c r="U1338" s="381">
        <f t="array" ref="U1338">IFERROR(1/SUMPRODUCT(($F$19:$F$1518=F1338)*($C$19:$C$1518=C1338)), IF(LEN(F1338)&gt;0, 1, ""))</f>
        <v>6.6755674232309744E-4</v>
      </c>
      <c r="V1338" s="382" t="str">
        <f>IF(H1338="","",VALUE(IFERROR(CHOOSE(MATCH(H1338,{0,1,2,3,4,5},0),2.5,3.5,4.5,5.5,6.5,7.5),"")))</f>
        <v/>
      </c>
      <c r="W1338" s="382" t="str">
        <f>IF(AND(I1338="YES",COUNTIFS(F$19:F1338,F1338,I$19:I1338,"YES")=1),1,"")</f>
        <v/>
      </c>
      <c r="Z1338" s="32"/>
    </row>
    <row r="1339" spans="1:26" x14ac:dyDescent="0.2">
      <c r="A1339" s="32" t="str">
        <f t="shared" si="40"/>
        <v xml:space="preserve"> UNIT </v>
      </c>
      <c r="B1339" s="130">
        <v>1321</v>
      </c>
      <c r="C1339" s="197"/>
      <c r="D1339" s="398"/>
      <c r="E1339" s="398"/>
      <c r="F1339" s="398"/>
      <c r="G1339" s="399"/>
      <c r="H1339" s="398"/>
      <c r="I1339" s="400"/>
      <c r="J1339" s="400"/>
      <c r="K1339" s="401"/>
      <c r="L1339" s="398"/>
      <c r="M1339" s="398"/>
      <c r="N1339" s="398"/>
      <c r="O1339" s="402"/>
      <c r="P1339" s="402"/>
      <c r="Q1339" s="171" t="str">
        <f>Calculator!M1323</f>
        <v/>
      </c>
      <c r="R1339" s="340" t="str">
        <f t="shared" si="41"/>
        <v/>
      </c>
      <c r="S1339" s="380" t="str" cm="1">
        <f t="array" ref="S1339">_xlfn.IFS(Q1339="YES",IF(G1339&lt;=Calculator!AS1323*97%,"",IF(G1339&gt;=Calculator!AS1323*97%,ROUNDUP(Calculator!AS1323*97%,0),ROUNDUP(Calculator!AS1323*97%,0))),Q1339="NO","",Q1339="NA","",Q1339="","")</f>
        <v/>
      </c>
      <c r="T1339" s="381" cm="1">
        <f t="array" ref="T1339">IF(LEN(F1339)=0,2,IF(SUMPRODUCT(($F$19:$F$1518=F1339)*($C$19:$C$1518=C1339))&gt;1, 1, 0))</f>
        <v>2</v>
      </c>
      <c r="U1339" s="381">
        <f t="array" ref="U1339">IFERROR(1/SUMPRODUCT(($F$19:$F$1518=F1339)*($C$19:$C$1518=C1339)), IF(LEN(F1339)&gt;0, 1, ""))</f>
        <v>6.6755674232309744E-4</v>
      </c>
      <c r="V1339" s="382" t="str">
        <f>IF(H1339="","",VALUE(IFERROR(CHOOSE(MATCH(H1339,{0,1,2,3,4,5},0),2.5,3.5,4.5,5.5,6.5,7.5),"")))</f>
        <v/>
      </c>
      <c r="W1339" s="382" t="str">
        <f>IF(AND(I1339="YES",COUNTIFS(F$19:F1339,F1339,I$19:I1339,"YES")=1),1,"")</f>
        <v/>
      </c>
      <c r="Z1339" s="32"/>
    </row>
    <row r="1340" spans="1:26" x14ac:dyDescent="0.2">
      <c r="A1340" s="32" t="str">
        <f t="shared" si="40"/>
        <v xml:space="preserve"> UNIT </v>
      </c>
      <c r="B1340" s="130">
        <v>1322</v>
      </c>
      <c r="C1340" s="197"/>
      <c r="D1340" s="398"/>
      <c r="E1340" s="398"/>
      <c r="F1340" s="398"/>
      <c r="G1340" s="399"/>
      <c r="H1340" s="398"/>
      <c r="I1340" s="400"/>
      <c r="J1340" s="400"/>
      <c r="K1340" s="401"/>
      <c r="L1340" s="398"/>
      <c r="M1340" s="398"/>
      <c r="N1340" s="398"/>
      <c r="O1340" s="402"/>
      <c r="P1340" s="402"/>
      <c r="Q1340" s="171" t="str">
        <f>Calculator!M1324</f>
        <v/>
      </c>
      <c r="R1340" s="340" t="str">
        <f t="shared" si="41"/>
        <v/>
      </c>
      <c r="S1340" s="380" t="str" cm="1">
        <f t="array" ref="S1340">_xlfn.IFS(Q1340="YES",IF(G1340&lt;=Calculator!AS1324*97%,"",IF(G1340&gt;=Calculator!AS1324*97%,ROUNDUP(Calculator!AS1324*97%,0),ROUNDUP(Calculator!AS1324*97%,0))),Q1340="NO","",Q1340="NA","",Q1340="","")</f>
        <v/>
      </c>
      <c r="T1340" s="381" cm="1">
        <f t="array" ref="T1340">IF(LEN(F1340)=0,2,IF(SUMPRODUCT(($F$19:$F$1518=F1340)*($C$19:$C$1518=C1340))&gt;1, 1, 0))</f>
        <v>2</v>
      </c>
      <c r="U1340" s="381">
        <f t="array" ref="U1340">IFERROR(1/SUMPRODUCT(($F$19:$F$1518=F1340)*($C$19:$C$1518=C1340)), IF(LEN(F1340)&gt;0, 1, ""))</f>
        <v>6.6755674232309744E-4</v>
      </c>
      <c r="V1340" s="382" t="str">
        <f>IF(H1340="","",VALUE(IFERROR(CHOOSE(MATCH(H1340,{0,1,2,3,4,5},0),2.5,3.5,4.5,5.5,6.5,7.5),"")))</f>
        <v/>
      </c>
      <c r="W1340" s="382" t="str">
        <f>IF(AND(I1340="YES",COUNTIFS(F$19:F1340,F1340,I$19:I1340,"YES")=1),1,"")</f>
        <v/>
      </c>
      <c r="Z1340" s="32"/>
    </row>
    <row r="1341" spans="1:26" x14ac:dyDescent="0.2">
      <c r="A1341" s="32" t="str">
        <f t="shared" si="40"/>
        <v xml:space="preserve"> UNIT </v>
      </c>
      <c r="B1341" s="130">
        <v>1323</v>
      </c>
      <c r="C1341" s="197"/>
      <c r="D1341" s="398"/>
      <c r="E1341" s="398"/>
      <c r="F1341" s="398"/>
      <c r="G1341" s="399"/>
      <c r="H1341" s="398"/>
      <c r="I1341" s="400"/>
      <c r="J1341" s="400"/>
      <c r="K1341" s="401"/>
      <c r="L1341" s="398"/>
      <c r="M1341" s="398"/>
      <c r="N1341" s="398"/>
      <c r="O1341" s="402"/>
      <c r="P1341" s="402"/>
      <c r="Q1341" s="171" t="str">
        <f>Calculator!M1325</f>
        <v/>
      </c>
      <c r="R1341" s="340" t="str">
        <f t="shared" si="41"/>
        <v/>
      </c>
      <c r="S1341" s="380" t="str" cm="1">
        <f t="array" ref="S1341">_xlfn.IFS(Q1341="YES",IF(G1341&lt;=Calculator!AS1325*97%,"",IF(G1341&gt;=Calculator!AS1325*97%,ROUNDUP(Calculator!AS1325*97%,0),ROUNDUP(Calculator!AS1325*97%,0))),Q1341="NO","",Q1341="NA","",Q1341="","")</f>
        <v/>
      </c>
      <c r="T1341" s="381" cm="1">
        <f t="array" ref="T1341">IF(LEN(F1341)=0,2,IF(SUMPRODUCT(($F$19:$F$1518=F1341)*($C$19:$C$1518=C1341))&gt;1, 1, 0))</f>
        <v>2</v>
      </c>
      <c r="U1341" s="381">
        <f t="array" ref="U1341">IFERROR(1/SUMPRODUCT(($F$19:$F$1518=F1341)*($C$19:$C$1518=C1341)), IF(LEN(F1341)&gt;0, 1, ""))</f>
        <v>6.6755674232309744E-4</v>
      </c>
      <c r="V1341" s="382" t="str">
        <f>IF(H1341="","",VALUE(IFERROR(CHOOSE(MATCH(H1341,{0,1,2,3,4,5},0),2.5,3.5,4.5,5.5,6.5,7.5),"")))</f>
        <v/>
      </c>
      <c r="W1341" s="382" t="str">
        <f>IF(AND(I1341="YES",COUNTIFS(F$19:F1341,F1341,I$19:I1341,"YES")=1),1,"")</f>
        <v/>
      </c>
      <c r="Z1341" s="32"/>
    </row>
    <row r="1342" spans="1:26" x14ac:dyDescent="0.2">
      <c r="A1342" s="32" t="str">
        <f t="shared" si="40"/>
        <v xml:space="preserve"> UNIT </v>
      </c>
      <c r="B1342" s="130">
        <v>1324</v>
      </c>
      <c r="C1342" s="197"/>
      <c r="D1342" s="398"/>
      <c r="E1342" s="398"/>
      <c r="F1342" s="398"/>
      <c r="G1342" s="399"/>
      <c r="H1342" s="398"/>
      <c r="I1342" s="400"/>
      <c r="J1342" s="400"/>
      <c r="K1342" s="401"/>
      <c r="L1342" s="398"/>
      <c r="M1342" s="398"/>
      <c r="N1342" s="398"/>
      <c r="O1342" s="402"/>
      <c r="P1342" s="402"/>
      <c r="Q1342" s="171" t="str">
        <f>Calculator!M1326</f>
        <v/>
      </c>
      <c r="R1342" s="340" t="str">
        <f t="shared" si="41"/>
        <v/>
      </c>
      <c r="S1342" s="380" t="str" cm="1">
        <f t="array" ref="S1342">_xlfn.IFS(Q1342="YES",IF(G1342&lt;=Calculator!AS1326*97%,"",IF(G1342&gt;=Calculator!AS1326*97%,ROUNDUP(Calculator!AS1326*97%,0),ROUNDUP(Calculator!AS1326*97%,0))),Q1342="NO","",Q1342="NA","",Q1342="","")</f>
        <v/>
      </c>
      <c r="T1342" s="381" cm="1">
        <f t="array" ref="T1342">IF(LEN(F1342)=0,2,IF(SUMPRODUCT(($F$19:$F$1518=F1342)*($C$19:$C$1518=C1342))&gt;1, 1, 0))</f>
        <v>2</v>
      </c>
      <c r="U1342" s="381">
        <f t="array" ref="U1342">IFERROR(1/SUMPRODUCT(($F$19:$F$1518=F1342)*($C$19:$C$1518=C1342)), IF(LEN(F1342)&gt;0, 1, ""))</f>
        <v>6.6755674232309744E-4</v>
      </c>
      <c r="V1342" s="382" t="str">
        <f>IF(H1342="","",VALUE(IFERROR(CHOOSE(MATCH(H1342,{0,1,2,3,4,5},0),2.5,3.5,4.5,5.5,6.5,7.5),"")))</f>
        <v/>
      </c>
      <c r="W1342" s="382" t="str">
        <f>IF(AND(I1342="YES",COUNTIFS(F$19:F1342,F1342,I$19:I1342,"YES")=1),1,"")</f>
        <v/>
      </c>
      <c r="Z1342" s="32"/>
    </row>
    <row r="1343" spans="1:26" x14ac:dyDescent="0.2">
      <c r="A1343" s="32" t="str">
        <f t="shared" si="40"/>
        <v xml:space="preserve"> UNIT </v>
      </c>
      <c r="B1343" s="130">
        <v>1325</v>
      </c>
      <c r="C1343" s="197"/>
      <c r="D1343" s="398"/>
      <c r="E1343" s="398"/>
      <c r="F1343" s="398"/>
      <c r="G1343" s="399"/>
      <c r="H1343" s="398"/>
      <c r="I1343" s="400"/>
      <c r="J1343" s="400"/>
      <c r="K1343" s="401"/>
      <c r="L1343" s="398"/>
      <c r="M1343" s="398"/>
      <c r="N1343" s="398"/>
      <c r="O1343" s="402"/>
      <c r="P1343" s="402"/>
      <c r="Q1343" s="171" t="str">
        <f>Calculator!M1327</f>
        <v/>
      </c>
      <c r="R1343" s="340" t="str">
        <f t="shared" si="41"/>
        <v/>
      </c>
      <c r="S1343" s="380" t="str" cm="1">
        <f t="array" ref="S1343">_xlfn.IFS(Q1343="YES",IF(G1343&lt;=Calculator!AS1327*97%,"",IF(G1343&gt;=Calculator!AS1327*97%,ROUNDUP(Calculator!AS1327*97%,0),ROUNDUP(Calculator!AS1327*97%,0))),Q1343="NO","",Q1343="NA","",Q1343="","")</f>
        <v/>
      </c>
      <c r="T1343" s="381" cm="1">
        <f t="array" ref="T1343">IF(LEN(F1343)=0,2,IF(SUMPRODUCT(($F$19:$F$1518=F1343)*($C$19:$C$1518=C1343))&gt;1, 1, 0))</f>
        <v>2</v>
      </c>
      <c r="U1343" s="381">
        <f t="array" ref="U1343">IFERROR(1/SUMPRODUCT(($F$19:$F$1518=F1343)*($C$19:$C$1518=C1343)), IF(LEN(F1343)&gt;0, 1, ""))</f>
        <v>6.6755674232309744E-4</v>
      </c>
      <c r="V1343" s="382" t="str">
        <f>IF(H1343="","",VALUE(IFERROR(CHOOSE(MATCH(H1343,{0,1,2,3,4,5},0),2.5,3.5,4.5,5.5,6.5,7.5),"")))</f>
        <v/>
      </c>
      <c r="W1343" s="382" t="str">
        <f>IF(AND(I1343="YES",COUNTIFS(F$19:F1343,F1343,I$19:I1343,"YES")=1),1,"")</f>
        <v/>
      </c>
      <c r="Z1343" s="32"/>
    </row>
    <row r="1344" spans="1:26" x14ac:dyDescent="0.2">
      <c r="A1344" s="32" t="str">
        <f t="shared" si="40"/>
        <v xml:space="preserve"> UNIT </v>
      </c>
      <c r="B1344" s="130">
        <v>1326</v>
      </c>
      <c r="C1344" s="197"/>
      <c r="D1344" s="398"/>
      <c r="E1344" s="398"/>
      <c r="F1344" s="398"/>
      <c r="G1344" s="399"/>
      <c r="H1344" s="398"/>
      <c r="I1344" s="400"/>
      <c r="J1344" s="400"/>
      <c r="K1344" s="401"/>
      <c r="L1344" s="398"/>
      <c r="M1344" s="398"/>
      <c r="N1344" s="398"/>
      <c r="O1344" s="402"/>
      <c r="P1344" s="402"/>
      <c r="Q1344" s="171" t="str">
        <f>Calculator!M1328</f>
        <v/>
      </c>
      <c r="R1344" s="340" t="str">
        <f t="shared" si="41"/>
        <v/>
      </c>
      <c r="S1344" s="380" t="str" cm="1">
        <f t="array" ref="S1344">_xlfn.IFS(Q1344="YES",IF(G1344&lt;=Calculator!AS1328*97%,"",IF(G1344&gt;=Calculator!AS1328*97%,ROUNDUP(Calculator!AS1328*97%,0),ROUNDUP(Calculator!AS1328*97%,0))),Q1344="NO","",Q1344="NA","",Q1344="","")</f>
        <v/>
      </c>
      <c r="T1344" s="381" cm="1">
        <f t="array" ref="T1344">IF(LEN(F1344)=0,2,IF(SUMPRODUCT(($F$19:$F$1518=F1344)*($C$19:$C$1518=C1344))&gt;1, 1, 0))</f>
        <v>2</v>
      </c>
      <c r="U1344" s="381">
        <f t="array" ref="U1344">IFERROR(1/SUMPRODUCT(($F$19:$F$1518=F1344)*($C$19:$C$1518=C1344)), IF(LEN(F1344)&gt;0, 1, ""))</f>
        <v>6.6755674232309744E-4</v>
      </c>
      <c r="V1344" s="382" t="str">
        <f>IF(H1344="","",VALUE(IFERROR(CHOOSE(MATCH(H1344,{0,1,2,3,4,5},0),2.5,3.5,4.5,5.5,6.5,7.5),"")))</f>
        <v/>
      </c>
      <c r="W1344" s="382" t="str">
        <f>IF(AND(I1344="YES",COUNTIFS(F$19:F1344,F1344,I$19:I1344,"YES")=1),1,"")</f>
        <v/>
      </c>
      <c r="Z1344" s="32"/>
    </row>
    <row r="1345" spans="1:26" x14ac:dyDescent="0.2">
      <c r="A1345" s="32" t="str">
        <f t="shared" si="40"/>
        <v xml:space="preserve"> UNIT </v>
      </c>
      <c r="B1345" s="130">
        <v>1327</v>
      </c>
      <c r="C1345" s="197"/>
      <c r="D1345" s="398"/>
      <c r="E1345" s="398"/>
      <c r="F1345" s="398"/>
      <c r="G1345" s="399"/>
      <c r="H1345" s="398"/>
      <c r="I1345" s="400"/>
      <c r="J1345" s="400"/>
      <c r="K1345" s="401"/>
      <c r="L1345" s="398"/>
      <c r="M1345" s="398"/>
      <c r="N1345" s="398"/>
      <c r="O1345" s="402"/>
      <c r="P1345" s="402"/>
      <c r="Q1345" s="171" t="str">
        <f>Calculator!M1329</f>
        <v/>
      </c>
      <c r="R1345" s="340" t="str">
        <f t="shared" si="41"/>
        <v/>
      </c>
      <c r="S1345" s="380" t="str" cm="1">
        <f t="array" ref="S1345">_xlfn.IFS(Q1345="YES",IF(G1345&lt;=Calculator!AS1329*97%,"",IF(G1345&gt;=Calculator!AS1329*97%,ROUNDUP(Calculator!AS1329*97%,0),ROUNDUP(Calculator!AS1329*97%,0))),Q1345="NO","",Q1345="NA","",Q1345="","")</f>
        <v/>
      </c>
      <c r="T1345" s="381" cm="1">
        <f t="array" ref="T1345">IF(LEN(F1345)=0,2,IF(SUMPRODUCT(($F$19:$F$1518=F1345)*($C$19:$C$1518=C1345))&gt;1, 1, 0))</f>
        <v>2</v>
      </c>
      <c r="U1345" s="381">
        <f t="array" ref="U1345">IFERROR(1/SUMPRODUCT(($F$19:$F$1518=F1345)*($C$19:$C$1518=C1345)), IF(LEN(F1345)&gt;0, 1, ""))</f>
        <v>6.6755674232309744E-4</v>
      </c>
      <c r="V1345" s="382" t="str">
        <f>IF(H1345="","",VALUE(IFERROR(CHOOSE(MATCH(H1345,{0,1,2,3,4,5},0),2.5,3.5,4.5,5.5,6.5,7.5),"")))</f>
        <v/>
      </c>
      <c r="W1345" s="382" t="str">
        <f>IF(AND(I1345="YES",COUNTIFS(F$19:F1345,F1345,I$19:I1345,"YES")=1),1,"")</f>
        <v/>
      </c>
      <c r="Z1345" s="32"/>
    </row>
    <row r="1346" spans="1:26" x14ac:dyDescent="0.2">
      <c r="A1346" s="32" t="str">
        <f t="shared" si="40"/>
        <v xml:space="preserve"> UNIT </v>
      </c>
      <c r="B1346" s="130">
        <v>1328</v>
      </c>
      <c r="C1346" s="197"/>
      <c r="D1346" s="398"/>
      <c r="E1346" s="398"/>
      <c r="F1346" s="398"/>
      <c r="G1346" s="399"/>
      <c r="H1346" s="398"/>
      <c r="I1346" s="400"/>
      <c r="J1346" s="400"/>
      <c r="K1346" s="401"/>
      <c r="L1346" s="398"/>
      <c r="M1346" s="398"/>
      <c r="N1346" s="398"/>
      <c r="O1346" s="402"/>
      <c r="P1346" s="402"/>
      <c r="Q1346" s="171" t="str">
        <f>Calculator!M1330</f>
        <v/>
      </c>
      <c r="R1346" s="340" t="str">
        <f t="shared" si="41"/>
        <v/>
      </c>
      <c r="S1346" s="380" t="str" cm="1">
        <f t="array" ref="S1346">_xlfn.IFS(Q1346="YES",IF(G1346&lt;=Calculator!AS1330*97%,"",IF(G1346&gt;=Calculator!AS1330*97%,ROUNDUP(Calculator!AS1330*97%,0),ROUNDUP(Calculator!AS1330*97%,0))),Q1346="NO","",Q1346="NA","",Q1346="","")</f>
        <v/>
      </c>
      <c r="T1346" s="381" cm="1">
        <f t="array" ref="T1346">IF(LEN(F1346)=0,2,IF(SUMPRODUCT(($F$19:$F$1518=F1346)*($C$19:$C$1518=C1346))&gt;1, 1, 0))</f>
        <v>2</v>
      </c>
      <c r="U1346" s="381">
        <f t="array" ref="U1346">IFERROR(1/SUMPRODUCT(($F$19:$F$1518=F1346)*($C$19:$C$1518=C1346)), IF(LEN(F1346)&gt;0, 1, ""))</f>
        <v>6.6755674232309744E-4</v>
      </c>
      <c r="V1346" s="382" t="str">
        <f>IF(H1346="","",VALUE(IFERROR(CHOOSE(MATCH(H1346,{0,1,2,3,4,5},0),2.5,3.5,4.5,5.5,6.5,7.5),"")))</f>
        <v/>
      </c>
      <c r="W1346" s="382" t="str">
        <f>IF(AND(I1346="YES",COUNTIFS(F$19:F1346,F1346,I$19:I1346,"YES")=1),1,"")</f>
        <v/>
      </c>
      <c r="Z1346" s="32"/>
    </row>
    <row r="1347" spans="1:26" x14ac:dyDescent="0.2">
      <c r="A1347" s="32" t="str">
        <f t="shared" si="40"/>
        <v xml:space="preserve"> UNIT </v>
      </c>
      <c r="B1347" s="130">
        <v>1329</v>
      </c>
      <c r="C1347" s="197"/>
      <c r="D1347" s="398"/>
      <c r="E1347" s="398"/>
      <c r="F1347" s="398"/>
      <c r="G1347" s="399"/>
      <c r="H1347" s="398"/>
      <c r="I1347" s="400"/>
      <c r="J1347" s="400"/>
      <c r="K1347" s="401"/>
      <c r="L1347" s="398"/>
      <c r="M1347" s="398"/>
      <c r="N1347" s="398"/>
      <c r="O1347" s="402"/>
      <c r="P1347" s="402"/>
      <c r="Q1347" s="171" t="str">
        <f>Calculator!M1331</f>
        <v/>
      </c>
      <c r="R1347" s="340" t="str">
        <f t="shared" si="41"/>
        <v/>
      </c>
      <c r="S1347" s="380" t="str" cm="1">
        <f t="array" ref="S1347">_xlfn.IFS(Q1347="YES",IF(G1347&lt;=Calculator!AS1331*97%,"",IF(G1347&gt;=Calculator!AS1331*97%,ROUNDUP(Calculator!AS1331*97%,0),ROUNDUP(Calculator!AS1331*97%,0))),Q1347="NO","",Q1347="NA","",Q1347="","")</f>
        <v/>
      </c>
      <c r="T1347" s="381" cm="1">
        <f t="array" ref="T1347">IF(LEN(F1347)=0,2,IF(SUMPRODUCT(($F$19:$F$1518=F1347)*($C$19:$C$1518=C1347))&gt;1, 1, 0))</f>
        <v>2</v>
      </c>
      <c r="U1347" s="381">
        <f t="array" ref="U1347">IFERROR(1/SUMPRODUCT(($F$19:$F$1518=F1347)*($C$19:$C$1518=C1347)), IF(LEN(F1347)&gt;0, 1, ""))</f>
        <v>6.6755674232309744E-4</v>
      </c>
      <c r="V1347" s="382" t="str">
        <f>IF(H1347="","",VALUE(IFERROR(CHOOSE(MATCH(H1347,{0,1,2,3,4,5},0),2.5,3.5,4.5,5.5,6.5,7.5),"")))</f>
        <v/>
      </c>
      <c r="W1347" s="382" t="str">
        <f>IF(AND(I1347="YES",COUNTIFS(F$19:F1347,F1347,I$19:I1347,"YES")=1),1,"")</f>
        <v/>
      </c>
      <c r="Z1347" s="32"/>
    </row>
    <row r="1348" spans="1:26" x14ac:dyDescent="0.2">
      <c r="A1348" s="32" t="str">
        <f t="shared" si="40"/>
        <v xml:space="preserve"> UNIT </v>
      </c>
      <c r="B1348" s="130">
        <v>1330</v>
      </c>
      <c r="C1348" s="197"/>
      <c r="D1348" s="398"/>
      <c r="E1348" s="398"/>
      <c r="F1348" s="398"/>
      <c r="G1348" s="399"/>
      <c r="H1348" s="398"/>
      <c r="I1348" s="400"/>
      <c r="J1348" s="400"/>
      <c r="K1348" s="401"/>
      <c r="L1348" s="398"/>
      <c r="M1348" s="398"/>
      <c r="N1348" s="398"/>
      <c r="O1348" s="402"/>
      <c r="P1348" s="402"/>
      <c r="Q1348" s="171" t="str">
        <f>Calculator!M1332</f>
        <v/>
      </c>
      <c r="R1348" s="340" t="str">
        <f t="shared" si="41"/>
        <v/>
      </c>
      <c r="S1348" s="380" t="str" cm="1">
        <f t="array" ref="S1348">_xlfn.IFS(Q1348="YES",IF(G1348&lt;=Calculator!AS1332*97%,"",IF(G1348&gt;=Calculator!AS1332*97%,ROUNDUP(Calculator!AS1332*97%,0),ROUNDUP(Calculator!AS1332*97%,0))),Q1348="NO","",Q1348="NA","",Q1348="","")</f>
        <v/>
      </c>
      <c r="T1348" s="381" cm="1">
        <f t="array" ref="T1348">IF(LEN(F1348)=0,2,IF(SUMPRODUCT(($F$19:$F$1518=F1348)*($C$19:$C$1518=C1348))&gt;1, 1, 0))</f>
        <v>2</v>
      </c>
      <c r="U1348" s="381">
        <f t="array" ref="U1348">IFERROR(1/SUMPRODUCT(($F$19:$F$1518=F1348)*($C$19:$C$1518=C1348)), IF(LEN(F1348)&gt;0, 1, ""))</f>
        <v>6.6755674232309744E-4</v>
      </c>
      <c r="V1348" s="382" t="str">
        <f>IF(H1348="","",VALUE(IFERROR(CHOOSE(MATCH(H1348,{0,1,2,3,4,5},0),2.5,3.5,4.5,5.5,6.5,7.5),"")))</f>
        <v/>
      </c>
      <c r="W1348" s="382" t="str">
        <f>IF(AND(I1348="YES",COUNTIFS(F$19:F1348,F1348,I$19:I1348,"YES")=1),1,"")</f>
        <v/>
      </c>
      <c r="Z1348" s="32"/>
    </row>
    <row r="1349" spans="1:26" x14ac:dyDescent="0.2">
      <c r="A1349" s="32" t="str">
        <f t="shared" si="40"/>
        <v xml:space="preserve"> UNIT </v>
      </c>
      <c r="B1349" s="130">
        <v>1331</v>
      </c>
      <c r="C1349" s="197"/>
      <c r="D1349" s="398"/>
      <c r="E1349" s="398"/>
      <c r="F1349" s="398"/>
      <c r="G1349" s="399"/>
      <c r="H1349" s="398"/>
      <c r="I1349" s="400"/>
      <c r="J1349" s="400"/>
      <c r="K1349" s="401"/>
      <c r="L1349" s="398"/>
      <c r="M1349" s="398"/>
      <c r="N1349" s="398"/>
      <c r="O1349" s="402"/>
      <c r="P1349" s="402"/>
      <c r="Q1349" s="171" t="str">
        <f>Calculator!M1333</f>
        <v/>
      </c>
      <c r="R1349" s="340" t="str">
        <f t="shared" si="41"/>
        <v/>
      </c>
      <c r="S1349" s="380" t="str" cm="1">
        <f t="array" ref="S1349">_xlfn.IFS(Q1349="YES",IF(G1349&lt;=Calculator!AS1333*97%,"",IF(G1349&gt;=Calculator!AS1333*97%,ROUNDUP(Calculator!AS1333*97%,0),ROUNDUP(Calculator!AS1333*97%,0))),Q1349="NO","",Q1349="NA","",Q1349="","")</f>
        <v/>
      </c>
      <c r="T1349" s="381" cm="1">
        <f t="array" ref="T1349">IF(LEN(F1349)=0,2,IF(SUMPRODUCT(($F$19:$F$1518=F1349)*($C$19:$C$1518=C1349))&gt;1, 1, 0))</f>
        <v>2</v>
      </c>
      <c r="U1349" s="381">
        <f t="array" ref="U1349">IFERROR(1/SUMPRODUCT(($F$19:$F$1518=F1349)*($C$19:$C$1518=C1349)), IF(LEN(F1349)&gt;0, 1, ""))</f>
        <v>6.6755674232309744E-4</v>
      </c>
      <c r="V1349" s="382" t="str">
        <f>IF(H1349="","",VALUE(IFERROR(CHOOSE(MATCH(H1349,{0,1,2,3,4,5},0),2.5,3.5,4.5,5.5,6.5,7.5),"")))</f>
        <v/>
      </c>
      <c r="W1349" s="382" t="str">
        <f>IF(AND(I1349="YES",COUNTIFS(F$19:F1349,F1349,I$19:I1349,"YES")=1),1,"")</f>
        <v/>
      </c>
      <c r="Z1349" s="32"/>
    </row>
    <row r="1350" spans="1:26" x14ac:dyDescent="0.2">
      <c r="A1350" s="32" t="str">
        <f t="shared" si="40"/>
        <v xml:space="preserve"> UNIT </v>
      </c>
      <c r="B1350" s="130">
        <v>1332</v>
      </c>
      <c r="C1350" s="197"/>
      <c r="D1350" s="398"/>
      <c r="E1350" s="398"/>
      <c r="F1350" s="398"/>
      <c r="G1350" s="399"/>
      <c r="H1350" s="398"/>
      <c r="I1350" s="400"/>
      <c r="J1350" s="400"/>
      <c r="K1350" s="401"/>
      <c r="L1350" s="398"/>
      <c r="M1350" s="398"/>
      <c r="N1350" s="398"/>
      <c r="O1350" s="402"/>
      <c r="P1350" s="402"/>
      <c r="Q1350" s="171" t="str">
        <f>Calculator!M1334</f>
        <v/>
      </c>
      <c r="R1350" s="340" t="str">
        <f t="shared" si="41"/>
        <v/>
      </c>
      <c r="S1350" s="380" t="str" cm="1">
        <f t="array" ref="S1350">_xlfn.IFS(Q1350="YES",IF(G1350&lt;=Calculator!AS1334*97%,"",IF(G1350&gt;=Calculator!AS1334*97%,ROUNDUP(Calculator!AS1334*97%,0),ROUNDUP(Calculator!AS1334*97%,0))),Q1350="NO","",Q1350="NA","",Q1350="","")</f>
        <v/>
      </c>
      <c r="T1350" s="381" cm="1">
        <f t="array" ref="T1350">IF(LEN(F1350)=0,2,IF(SUMPRODUCT(($F$19:$F$1518=F1350)*($C$19:$C$1518=C1350))&gt;1, 1, 0))</f>
        <v>2</v>
      </c>
      <c r="U1350" s="381">
        <f t="array" ref="U1350">IFERROR(1/SUMPRODUCT(($F$19:$F$1518=F1350)*($C$19:$C$1518=C1350)), IF(LEN(F1350)&gt;0, 1, ""))</f>
        <v>6.6755674232309744E-4</v>
      </c>
      <c r="V1350" s="382" t="str">
        <f>IF(H1350="","",VALUE(IFERROR(CHOOSE(MATCH(H1350,{0,1,2,3,4,5},0),2.5,3.5,4.5,5.5,6.5,7.5),"")))</f>
        <v/>
      </c>
      <c r="W1350" s="382" t="str">
        <f>IF(AND(I1350="YES",COUNTIFS(F$19:F1350,F1350,I$19:I1350,"YES")=1),1,"")</f>
        <v/>
      </c>
      <c r="Z1350" s="32"/>
    </row>
    <row r="1351" spans="1:26" x14ac:dyDescent="0.2">
      <c r="A1351" s="32" t="str">
        <f t="shared" si="40"/>
        <v xml:space="preserve"> UNIT </v>
      </c>
      <c r="B1351" s="130">
        <v>1333</v>
      </c>
      <c r="C1351" s="197"/>
      <c r="D1351" s="398"/>
      <c r="E1351" s="398"/>
      <c r="F1351" s="398"/>
      <c r="G1351" s="399"/>
      <c r="H1351" s="398"/>
      <c r="I1351" s="400"/>
      <c r="J1351" s="400"/>
      <c r="K1351" s="401"/>
      <c r="L1351" s="398"/>
      <c r="M1351" s="398"/>
      <c r="N1351" s="398"/>
      <c r="O1351" s="402"/>
      <c r="P1351" s="402"/>
      <c r="Q1351" s="171" t="str">
        <f>Calculator!M1335</f>
        <v/>
      </c>
      <c r="R1351" s="340" t="str">
        <f t="shared" si="41"/>
        <v/>
      </c>
      <c r="S1351" s="380" t="str" cm="1">
        <f t="array" ref="S1351">_xlfn.IFS(Q1351="YES",IF(G1351&lt;=Calculator!AS1335*97%,"",IF(G1351&gt;=Calculator!AS1335*97%,ROUNDUP(Calculator!AS1335*97%,0),ROUNDUP(Calculator!AS1335*97%,0))),Q1351="NO","",Q1351="NA","",Q1351="","")</f>
        <v/>
      </c>
      <c r="T1351" s="381" cm="1">
        <f t="array" ref="T1351">IF(LEN(F1351)=0,2,IF(SUMPRODUCT(($F$19:$F$1518=F1351)*($C$19:$C$1518=C1351))&gt;1, 1, 0))</f>
        <v>2</v>
      </c>
      <c r="U1351" s="381">
        <f t="array" ref="U1351">IFERROR(1/SUMPRODUCT(($F$19:$F$1518=F1351)*($C$19:$C$1518=C1351)), IF(LEN(F1351)&gt;0, 1, ""))</f>
        <v>6.6755674232309744E-4</v>
      </c>
      <c r="V1351" s="382" t="str">
        <f>IF(H1351="","",VALUE(IFERROR(CHOOSE(MATCH(H1351,{0,1,2,3,4,5},0),2.5,3.5,4.5,5.5,6.5,7.5),"")))</f>
        <v/>
      </c>
      <c r="W1351" s="382" t="str">
        <f>IF(AND(I1351="YES",COUNTIFS(F$19:F1351,F1351,I$19:I1351,"YES")=1),1,"")</f>
        <v/>
      </c>
      <c r="Z1351" s="32"/>
    </row>
    <row r="1352" spans="1:26" x14ac:dyDescent="0.2">
      <c r="A1352" s="32" t="str">
        <f t="shared" si="40"/>
        <v xml:space="preserve"> UNIT </v>
      </c>
      <c r="B1352" s="130">
        <v>1334</v>
      </c>
      <c r="C1352" s="197"/>
      <c r="D1352" s="398"/>
      <c r="E1352" s="398"/>
      <c r="F1352" s="398"/>
      <c r="G1352" s="399"/>
      <c r="H1352" s="398"/>
      <c r="I1352" s="400"/>
      <c r="J1352" s="400"/>
      <c r="K1352" s="401"/>
      <c r="L1352" s="398"/>
      <c r="M1352" s="398"/>
      <c r="N1352" s="398"/>
      <c r="O1352" s="402"/>
      <c r="P1352" s="402"/>
      <c r="Q1352" s="171" t="str">
        <f>Calculator!M1336</f>
        <v/>
      </c>
      <c r="R1352" s="340" t="str">
        <f t="shared" si="41"/>
        <v/>
      </c>
      <c r="S1352" s="380" t="str" cm="1">
        <f t="array" ref="S1352">_xlfn.IFS(Q1352="YES",IF(G1352&lt;=Calculator!AS1336*97%,"",IF(G1352&gt;=Calculator!AS1336*97%,ROUNDUP(Calculator!AS1336*97%,0),ROUNDUP(Calculator!AS1336*97%,0))),Q1352="NO","",Q1352="NA","",Q1352="","")</f>
        <v/>
      </c>
      <c r="T1352" s="381" cm="1">
        <f t="array" ref="T1352">IF(LEN(F1352)=0,2,IF(SUMPRODUCT(($F$19:$F$1518=F1352)*($C$19:$C$1518=C1352))&gt;1, 1, 0))</f>
        <v>2</v>
      </c>
      <c r="U1352" s="381">
        <f t="array" ref="U1352">IFERROR(1/SUMPRODUCT(($F$19:$F$1518=F1352)*($C$19:$C$1518=C1352)), IF(LEN(F1352)&gt;0, 1, ""))</f>
        <v>6.6755674232309744E-4</v>
      </c>
      <c r="V1352" s="382" t="str">
        <f>IF(H1352="","",VALUE(IFERROR(CHOOSE(MATCH(H1352,{0,1,2,3,4,5},0),2.5,3.5,4.5,5.5,6.5,7.5),"")))</f>
        <v/>
      </c>
      <c r="W1352" s="382" t="str">
        <f>IF(AND(I1352="YES",COUNTIFS(F$19:F1352,F1352,I$19:I1352,"YES")=1),1,"")</f>
        <v/>
      </c>
      <c r="Z1352" s="32"/>
    </row>
    <row r="1353" spans="1:26" x14ac:dyDescent="0.2">
      <c r="A1353" s="32" t="str">
        <f t="shared" si="40"/>
        <v xml:space="preserve"> UNIT </v>
      </c>
      <c r="B1353" s="130">
        <v>1335</v>
      </c>
      <c r="C1353" s="197"/>
      <c r="D1353" s="398"/>
      <c r="E1353" s="398"/>
      <c r="F1353" s="398"/>
      <c r="G1353" s="399"/>
      <c r="H1353" s="398"/>
      <c r="I1353" s="400"/>
      <c r="J1353" s="400"/>
      <c r="K1353" s="401"/>
      <c r="L1353" s="398"/>
      <c r="M1353" s="398"/>
      <c r="N1353" s="398"/>
      <c r="O1353" s="402"/>
      <c r="P1353" s="402"/>
      <c r="Q1353" s="171" t="str">
        <f>Calculator!M1337</f>
        <v/>
      </c>
      <c r="R1353" s="340" t="str">
        <f t="shared" si="41"/>
        <v/>
      </c>
      <c r="S1353" s="380" t="str" cm="1">
        <f t="array" ref="S1353">_xlfn.IFS(Q1353="YES",IF(G1353&lt;=Calculator!AS1337*97%,"",IF(G1353&gt;=Calculator!AS1337*97%,ROUNDUP(Calculator!AS1337*97%,0),ROUNDUP(Calculator!AS1337*97%,0))),Q1353="NO","",Q1353="NA","",Q1353="","")</f>
        <v/>
      </c>
      <c r="T1353" s="381" cm="1">
        <f t="array" ref="T1353">IF(LEN(F1353)=0,2,IF(SUMPRODUCT(($F$19:$F$1518=F1353)*($C$19:$C$1518=C1353))&gt;1, 1, 0))</f>
        <v>2</v>
      </c>
      <c r="U1353" s="381">
        <f t="array" ref="U1353">IFERROR(1/SUMPRODUCT(($F$19:$F$1518=F1353)*($C$19:$C$1518=C1353)), IF(LEN(F1353)&gt;0, 1, ""))</f>
        <v>6.6755674232309744E-4</v>
      </c>
      <c r="V1353" s="382" t="str">
        <f>IF(H1353="","",VALUE(IFERROR(CHOOSE(MATCH(H1353,{0,1,2,3,4,5},0),2.5,3.5,4.5,5.5,6.5,7.5),"")))</f>
        <v/>
      </c>
      <c r="W1353" s="382" t="str">
        <f>IF(AND(I1353="YES",COUNTIFS(F$19:F1353,F1353,I$19:I1353,"YES")=1),1,"")</f>
        <v/>
      </c>
      <c r="Z1353" s="32"/>
    </row>
    <row r="1354" spans="1:26" x14ac:dyDescent="0.2">
      <c r="A1354" s="32" t="str">
        <f t="shared" si="40"/>
        <v xml:space="preserve"> UNIT </v>
      </c>
      <c r="B1354" s="130">
        <v>1336</v>
      </c>
      <c r="C1354" s="197"/>
      <c r="D1354" s="398"/>
      <c r="E1354" s="398"/>
      <c r="F1354" s="398"/>
      <c r="G1354" s="399"/>
      <c r="H1354" s="398"/>
      <c r="I1354" s="400"/>
      <c r="J1354" s="400"/>
      <c r="K1354" s="401"/>
      <c r="L1354" s="398"/>
      <c r="M1354" s="398"/>
      <c r="N1354" s="398"/>
      <c r="O1354" s="402"/>
      <c r="P1354" s="402"/>
      <c r="Q1354" s="171" t="str">
        <f>Calculator!M1338</f>
        <v/>
      </c>
      <c r="R1354" s="340" t="str">
        <f t="shared" si="41"/>
        <v/>
      </c>
      <c r="S1354" s="380" t="str" cm="1">
        <f t="array" ref="S1354">_xlfn.IFS(Q1354="YES",IF(G1354&lt;=Calculator!AS1338*97%,"",IF(G1354&gt;=Calculator!AS1338*97%,ROUNDUP(Calculator!AS1338*97%,0),ROUNDUP(Calculator!AS1338*97%,0))),Q1354="NO","",Q1354="NA","",Q1354="","")</f>
        <v/>
      </c>
      <c r="T1354" s="381" cm="1">
        <f t="array" ref="T1354">IF(LEN(F1354)=0,2,IF(SUMPRODUCT(($F$19:$F$1518=F1354)*($C$19:$C$1518=C1354))&gt;1, 1, 0))</f>
        <v>2</v>
      </c>
      <c r="U1354" s="381">
        <f t="array" ref="U1354">IFERROR(1/SUMPRODUCT(($F$19:$F$1518=F1354)*($C$19:$C$1518=C1354)), IF(LEN(F1354)&gt;0, 1, ""))</f>
        <v>6.6755674232309744E-4</v>
      </c>
      <c r="V1354" s="382" t="str">
        <f>IF(H1354="","",VALUE(IFERROR(CHOOSE(MATCH(H1354,{0,1,2,3,4,5},0),2.5,3.5,4.5,5.5,6.5,7.5),"")))</f>
        <v/>
      </c>
      <c r="W1354" s="382" t="str">
        <f>IF(AND(I1354="YES",COUNTIFS(F$19:F1354,F1354,I$19:I1354,"YES")=1),1,"")</f>
        <v/>
      </c>
      <c r="Z1354" s="32"/>
    </row>
    <row r="1355" spans="1:26" x14ac:dyDescent="0.2">
      <c r="A1355" s="32" t="str">
        <f t="shared" si="40"/>
        <v xml:space="preserve"> UNIT </v>
      </c>
      <c r="B1355" s="130">
        <v>1337</v>
      </c>
      <c r="C1355" s="197"/>
      <c r="D1355" s="398"/>
      <c r="E1355" s="398"/>
      <c r="F1355" s="398"/>
      <c r="G1355" s="399"/>
      <c r="H1355" s="398"/>
      <c r="I1355" s="400"/>
      <c r="J1355" s="400"/>
      <c r="K1355" s="401"/>
      <c r="L1355" s="398"/>
      <c r="M1355" s="398"/>
      <c r="N1355" s="398"/>
      <c r="O1355" s="402"/>
      <c r="P1355" s="402"/>
      <c r="Q1355" s="171" t="str">
        <f>Calculator!M1339</f>
        <v/>
      </c>
      <c r="R1355" s="340" t="str">
        <f t="shared" si="41"/>
        <v/>
      </c>
      <c r="S1355" s="380" t="str" cm="1">
        <f t="array" ref="S1355">_xlfn.IFS(Q1355="YES",IF(G1355&lt;=Calculator!AS1339*97%,"",IF(G1355&gt;=Calculator!AS1339*97%,ROUNDUP(Calculator!AS1339*97%,0),ROUNDUP(Calculator!AS1339*97%,0))),Q1355="NO","",Q1355="NA","",Q1355="","")</f>
        <v/>
      </c>
      <c r="T1355" s="381" cm="1">
        <f t="array" ref="T1355">IF(LEN(F1355)=0,2,IF(SUMPRODUCT(($F$19:$F$1518=F1355)*($C$19:$C$1518=C1355))&gt;1, 1, 0))</f>
        <v>2</v>
      </c>
      <c r="U1355" s="381">
        <f t="array" ref="U1355">IFERROR(1/SUMPRODUCT(($F$19:$F$1518=F1355)*($C$19:$C$1518=C1355)), IF(LEN(F1355)&gt;0, 1, ""))</f>
        <v>6.6755674232309744E-4</v>
      </c>
      <c r="V1355" s="382" t="str">
        <f>IF(H1355="","",VALUE(IFERROR(CHOOSE(MATCH(H1355,{0,1,2,3,4,5},0),2.5,3.5,4.5,5.5,6.5,7.5),"")))</f>
        <v/>
      </c>
      <c r="W1355" s="382" t="str">
        <f>IF(AND(I1355="YES",COUNTIFS(F$19:F1355,F1355,I$19:I1355,"YES")=1),1,"")</f>
        <v/>
      </c>
      <c r="Z1355" s="32"/>
    </row>
    <row r="1356" spans="1:26" x14ac:dyDescent="0.2">
      <c r="A1356" s="32" t="str">
        <f t="shared" si="40"/>
        <v xml:space="preserve"> UNIT </v>
      </c>
      <c r="B1356" s="130">
        <v>1338</v>
      </c>
      <c r="C1356" s="197"/>
      <c r="D1356" s="398"/>
      <c r="E1356" s="398"/>
      <c r="F1356" s="398"/>
      <c r="G1356" s="399"/>
      <c r="H1356" s="398"/>
      <c r="I1356" s="400"/>
      <c r="J1356" s="400"/>
      <c r="K1356" s="401"/>
      <c r="L1356" s="398"/>
      <c r="M1356" s="398"/>
      <c r="N1356" s="398"/>
      <c r="O1356" s="402"/>
      <c r="P1356" s="402"/>
      <c r="Q1356" s="171" t="str">
        <f>Calculator!M1340</f>
        <v/>
      </c>
      <c r="R1356" s="340" t="str">
        <f t="shared" si="41"/>
        <v/>
      </c>
      <c r="S1356" s="380" t="str" cm="1">
        <f t="array" ref="S1356">_xlfn.IFS(Q1356="YES",IF(G1356&lt;=Calculator!AS1340*97%,"",IF(G1356&gt;=Calculator!AS1340*97%,ROUNDUP(Calculator!AS1340*97%,0),ROUNDUP(Calculator!AS1340*97%,0))),Q1356="NO","",Q1356="NA","",Q1356="","")</f>
        <v/>
      </c>
      <c r="T1356" s="381" cm="1">
        <f t="array" ref="T1356">IF(LEN(F1356)=0,2,IF(SUMPRODUCT(($F$19:$F$1518=F1356)*($C$19:$C$1518=C1356))&gt;1, 1, 0))</f>
        <v>2</v>
      </c>
      <c r="U1356" s="381">
        <f t="array" ref="U1356">IFERROR(1/SUMPRODUCT(($F$19:$F$1518=F1356)*($C$19:$C$1518=C1356)), IF(LEN(F1356)&gt;0, 1, ""))</f>
        <v>6.6755674232309744E-4</v>
      </c>
      <c r="V1356" s="382" t="str">
        <f>IF(H1356="","",VALUE(IFERROR(CHOOSE(MATCH(H1356,{0,1,2,3,4,5},0),2.5,3.5,4.5,5.5,6.5,7.5),"")))</f>
        <v/>
      </c>
      <c r="W1356" s="382" t="str">
        <f>IF(AND(I1356="YES",COUNTIFS(F$19:F1356,F1356,I$19:I1356,"YES")=1),1,"")</f>
        <v/>
      </c>
      <c r="Z1356" s="32"/>
    </row>
    <row r="1357" spans="1:26" x14ac:dyDescent="0.2">
      <c r="A1357" s="32" t="str">
        <f t="shared" si="40"/>
        <v xml:space="preserve"> UNIT </v>
      </c>
      <c r="B1357" s="130">
        <v>1339</v>
      </c>
      <c r="C1357" s="197"/>
      <c r="D1357" s="398"/>
      <c r="E1357" s="398"/>
      <c r="F1357" s="398"/>
      <c r="G1357" s="399"/>
      <c r="H1357" s="398"/>
      <c r="I1357" s="400"/>
      <c r="J1357" s="400"/>
      <c r="K1357" s="401"/>
      <c r="L1357" s="398"/>
      <c r="M1357" s="398"/>
      <c r="N1357" s="398"/>
      <c r="O1357" s="402"/>
      <c r="P1357" s="402"/>
      <c r="Q1357" s="171" t="str">
        <f>Calculator!M1341</f>
        <v/>
      </c>
      <c r="R1357" s="340" t="str">
        <f t="shared" si="41"/>
        <v/>
      </c>
      <c r="S1357" s="380" t="str" cm="1">
        <f t="array" ref="S1357">_xlfn.IFS(Q1357="YES",IF(G1357&lt;=Calculator!AS1341*97%,"",IF(G1357&gt;=Calculator!AS1341*97%,ROUNDUP(Calculator!AS1341*97%,0),ROUNDUP(Calculator!AS1341*97%,0))),Q1357="NO","",Q1357="NA","",Q1357="","")</f>
        <v/>
      </c>
      <c r="T1357" s="381" cm="1">
        <f t="array" ref="T1357">IF(LEN(F1357)=0,2,IF(SUMPRODUCT(($F$19:$F$1518=F1357)*($C$19:$C$1518=C1357))&gt;1, 1, 0))</f>
        <v>2</v>
      </c>
      <c r="U1357" s="381">
        <f t="array" ref="U1357">IFERROR(1/SUMPRODUCT(($F$19:$F$1518=F1357)*($C$19:$C$1518=C1357)), IF(LEN(F1357)&gt;0, 1, ""))</f>
        <v>6.6755674232309744E-4</v>
      </c>
      <c r="V1357" s="382" t="str">
        <f>IF(H1357="","",VALUE(IFERROR(CHOOSE(MATCH(H1357,{0,1,2,3,4,5},0),2.5,3.5,4.5,5.5,6.5,7.5),"")))</f>
        <v/>
      </c>
      <c r="W1357" s="382" t="str">
        <f>IF(AND(I1357="YES",COUNTIFS(F$19:F1357,F1357,I$19:I1357,"YES")=1),1,"")</f>
        <v/>
      </c>
      <c r="Z1357" s="32"/>
    </row>
    <row r="1358" spans="1:26" x14ac:dyDescent="0.2">
      <c r="A1358" s="32" t="str">
        <f t="shared" si="40"/>
        <v xml:space="preserve"> UNIT </v>
      </c>
      <c r="B1358" s="130">
        <v>1340</v>
      </c>
      <c r="C1358" s="197"/>
      <c r="D1358" s="398"/>
      <c r="E1358" s="398"/>
      <c r="F1358" s="398"/>
      <c r="G1358" s="399"/>
      <c r="H1358" s="398"/>
      <c r="I1358" s="400"/>
      <c r="J1358" s="400"/>
      <c r="K1358" s="401"/>
      <c r="L1358" s="398"/>
      <c r="M1358" s="398"/>
      <c r="N1358" s="398"/>
      <c r="O1358" s="402"/>
      <c r="P1358" s="402"/>
      <c r="Q1358" s="171" t="str">
        <f>Calculator!M1342</f>
        <v/>
      </c>
      <c r="R1358" s="340" t="str">
        <f t="shared" si="41"/>
        <v/>
      </c>
      <c r="S1358" s="380" t="str" cm="1">
        <f t="array" ref="S1358">_xlfn.IFS(Q1358="YES",IF(G1358&lt;=Calculator!AS1342*97%,"",IF(G1358&gt;=Calculator!AS1342*97%,ROUNDUP(Calculator!AS1342*97%,0),ROUNDUP(Calculator!AS1342*97%,0))),Q1358="NO","",Q1358="NA","",Q1358="","")</f>
        <v/>
      </c>
      <c r="T1358" s="381" cm="1">
        <f t="array" ref="T1358">IF(LEN(F1358)=0,2,IF(SUMPRODUCT(($F$19:$F$1518=F1358)*($C$19:$C$1518=C1358))&gt;1, 1, 0))</f>
        <v>2</v>
      </c>
      <c r="U1358" s="381">
        <f t="array" ref="U1358">IFERROR(1/SUMPRODUCT(($F$19:$F$1518=F1358)*($C$19:$C$1518=C1358)), IF(LEN(F1358)&gt;0, 1, ""))</f>
        <v>6.6755674232309744E-4</v>
      </c>
      <c r="V1358" s="382" t="str">
        <f>IF(H1358="","",VALUE(IFERROR(CHOOSE(MATCH(H1358,{0,1,2,3,4,5},0),2.5,3.5,4.5,5.5,6.5,7.5),"")))</f>
        <v/>
      </c>
      <c r="W1358" s="382" t="str">
        <f>IF(AND(I1358="YES",COUNTIFS(F$19:F1358,F1358,I$19:I1358,"YES")=1),1,"")</f>
        <v/>
      </c>
      <c r="Z1358" s="32"/>
    </row>
    <row r="1359" spans="1:26" x14ac:dyDescent="0.2">
      <c r="A1359" s="32" t="str">
        <f t="shared" si="40"/>
        <v xml:space="preserve"> UNIT </v>
      </c>
      <c r="B1359" s="130">
        <v>1341</v>
      </c>
      <c r="C1359" s="197"/>
      <c r="D1359" s="398"/>
      <c r="E1359" s="398"/>
      <c r="F1359" s="398"/>
      <c r="G1359" s="399"/>
      <c r="H1359" s="398"/>
      <c r="I1359" s="400"/>
      <c r="J1359" s="400"/>
      <c r="K1359" s="401"/>
      <c r="L1359" s="398"/>
      <c r="M1359" s="398"/>
      <c r="N1359" s="398"/>
      <c r="O1359" s="402"/>
      <c r="P1359" s="402"/>
      <c r="Q1359" s="171" t="str">
        <f>Calculator!M1343</f>
        <v/>
      </c>
      <c r="R1359" s="340" t="str">
        <f t="shared" si="41"/>
        <v/>
      </c>
      <c r="S1359" s="380" t="str" cm="1">
        <f t="array" ref="S1359">_xlfn.IFS(Q1359="YES",IF(G1359&lt;=Calculator!AS1343*97%,"",IF(G1359&gt;=Calculator!AS1343*97%,ROUNDUP(Calculator!AS1343*97%,0),ROUNDUP(Calculator!AS1343*97%,0))),Q1359="NO","",Q1359="NA","",Q1359="","")</f>
        <v/>
      </c>
      <c r="T1359" s="381" cm="1">
        <f t="array" ref="T1359">IF(LEN(F1359)=0,2,IF(SUMPRODUCT(($F$19:$F$1518=F1359)*($C$19:$C$1518=C1359))&gt;1, 1, 0))</f>
        <v>2</v>
      </c>
      <c r="U1359" s="381">
        <f t="array" ref="U1359">IFERROR(1/SUMPRODUCT(($F$19:$F$1518=F1359)*($C$19:$C$1518=C1359)), IF(LEN(F1359)&gt;0, 1, ""))</f>
        <v>6.6755674232309744E-4</v>
      </c>
      <c r="V1359" s="382" t="str">
        <f>IF(H1359="","",VALUE(IFERROR(CHOOSE(MATCH(H1359,{0,1,2,3,4,5},0),2.5,3.5,4.5,5.5,6.5,7.5),"")))</f>
        <v/>
      </c>
      <c r="W1359" s="382" t="str">
        <f>IF(AND(I1359="YES",COUNTIFS(F$19:F1359,F1359,I$19:I1359,"YES")=1),1,"")</f>
        <v/>
      </c>
      <c r="Z1359" s="32"/>
    </row>
    <row r="1360" spans="1:26" x14ac:dyDescent="0.2">
      <c r="A1360" s="32" t="str">
        <f t="shared" si="40"/>
        <v xml:space="preserve"> UNIT </v>
      </c>
      <c r="B1360" s="130">
        <v>1342</v>
      </c>
      <c r="C1360" s="197"/>
      <c r="D1360" s="398"/>
      <c r="E1360" s="398"/>
      <c r="F1360" s="398"/>
      <c r="G1360" s="399"/>
      <c r="H1360" s="398"/>
      <c r="I1360" s="400"/>
      <c r="J1360" s="400"/>
      <c r="K1360" s="401"/>
      <c r="L1360" s="398"/>
      <c r="M1360" s="398"/>
      <c r="N1360" s="398"/>
      <c r="O1360" s="402"/>
      <c r="P1360" s="402"/>
      <c r="Q1360" s="171" t="str">
        <f>Calculator!M1344</f>
        <v/>
      </c>
      <c r="R1360" s="340" t="str">
        <f t="shared" si="41"/>
        <v/>
      </c>
      <c r="S1360" s="380" t="str" cm="1">
        <f t="array" ref="S1360">_xlfn.IFS(Q1360="YES",IF(G1360&lt;=Calculator!AS1344*97%,"",IF(G1360&gt;=Calculator!AS1344*97%,ROUNDUP(Calculator!AS1344*97%,0),ROUNDUP(Calculator!AS1344*97%,0))),Q1360="NO","",Q1360="NA","",Q1360="","")</f>
        <v/>
      </c>
      <c r="T1360" s="381" cm="1">
        <f t="array" ref="T1360">IF(LEN(F1360)=0,2,IF(SUMPRODUCT(($F$19:$F$1518=F1360)*($C$19:$C$1518=C1360))&gt;1, 1, 0))</f>
        <v>2</v>
      </c>
      <c r="U1360" s="381">
        <f t="array" ref="U1360">IFERROR(1/SUMPRODUCT(($F$19:$F$1518=F1360)*($C$19:$C$1518=C1360)), IF(LEN(F1360)&gt;0, 1, ""))</f>
        <v>6.6755674232309744E-4</v>
      </c>
      <c r="V1360" s="382" t="str">
        <f>IF(H1360="","",VALUE(IFERROR(CHOOSE(MATCH(H1360,{0,1,2,3,4,5},0),2.5,3.5,4.5,5.5,6.5,7.5),"")))</f>
        <v/>
      </c>
      <c r="W1360" s="382" t="str">
        <f>IF(AND(I1360="YES",COUNTIFS(F$19:F1360,F1360,I$19:I1360,"YES")=1),1,"")</f>
        <v/>
      </c>
      <c r="Z1360" s="32"/>
    </row>
    <row r="1361" spans="1:26" x14ac:dyDescent="0.2">
      <c r="A1361" s="32" t="str">
        <f t="shared" si="40"/>
        <v xml:space="preserve"> UNIT </v>
      </c>
      <c r="B1361" s="130">
        <v>1343</v>
      </c>
      <c r="C1361" s="197"/>
      <c r="D1361" s="398"/>
      <c r="E1361" s="398"/>
      <c r="F1361" s="398"/>
      <c r="G1361" s="399"/>
      <c r="H1361" s="398"/>
      <c r="I1361" s="400"/>
      <c r="J1361" s="400"/>
      <c r="K1361" s="401"/>
      <c r="L1361" s="398"/>
      <c r="M1361" s="398"/>
      <c r="N1361" s="398"/>
      <c r="O1361" s="402"/>
      <c r="P1361" s="402"/>
      <c r="Q1361" s="171" t="str">
        <f>Calculator!M1345</f>
        <v/>
      </c>
      <c r="R1361" s="340" t="str">
        <f t="shared" si="41"/>
        <v/>
      </c>
      <c r="S1361" s="380" t="str" cm="1">
        <f t="array" ref="S1361">_xlfn.IFS(Q1361="YES",IF(G1361&lt;=Calculator!AS1345*97%,"",IF(G1361&gt;=Calculator!AS1345*97%,ROUNDUP(Calculator!AS1345*97%,0),ROUNDUP(Calculator!AS1345*97%,0))),Q1361="NO","",Q1361="NA","",Q1361="","")</f>
        <v/>
      </c>
      <c r="T1361" s="381" cm="1">
        <f t="array" ref="T1361">IF(LEN(F1361)=0,2,IF(SUMPRODUCT(($F$19:$F$1518=F1361)*($C$19:$C$1518=C1361))&gt;1, 1, 0))</f>
        <v>2</v>
      </c>
      <c r="U1361" s="381">
        <f t="array" ref="U1361">IFERROR(1/SUMPRODUCT(($F$19:$F$1518=F1361)*($C$19:$C$1518=C1361)), IF(LEN(F1361)&gt;0, 1, ""))</f>
        <v>6.6755674232309744E-4</v>
      </c>
      <c r="V1361" s="382" t="str">
        <f>IF(H1361="","",VALUE(IFERROR(CHOOSE(MATCH(H1361,{0,1,2,3,4,5},0),2.5,3.5,4.5,5.5,6.5,7.5),"")))</f>
        <v/>
      </c>
      <c r="W1361" s="382" t="str">
        <f>IF(AND(I1361="YES",COUNTIFS(F$19:F1361,F1361,I$19:I1361,"YES")=1),1,"")</f>
        <v/>
      </c>
      <c r="Z1361" s="32"/>
    </row>
    <row r="1362" spans="1:26" x14ac:dyDescent="0.2">
      <c r="A1362" s="32" t="str">
        <f t="shared" si="40"/>
        <v xml:space="preserve"> UNIT </v>
      </c>
      <c r="B1362" s="130">
        <v>1344</v>
      </c>
      <c r="C1362" s="197"/>
      <c r="D1362" s="398"/>
      <c r="E1362" s="398"/>
      <c r="F1362" s="398"/>
      <c r="G1362" s="399"/>
      <c r="H1362" s="398"/>
      <c r="I1362" s="400"/>
      <c r="J1362" s="400"/>
      <c r="K1362" s="401"/>
      <c r="L1362" s="398"/>
      <c r="M1362" s="398"/>
      <c r="N1362" s="398"/>
      <c r="O1362" s="402"/>
      <c r="P1362" s="402"/>
      <c r="Q1362" s="171" t="str">
        <f>Calculator!M1346</f>
        <v/>
      </c>
      <c r="R1362" s="340" t="str">
        <f t="shared" si="41"/>
        <v/>
      </c>
      <c r="S1362" s="380" t="str" cm="1">
        <f t="array" ref="S1362">_xlfn.IFS(Q1362="YES",IF(G1362&lt;=Calculator!AS1346*97%,"",IF(G1362&gt;=Calculator!AS1346*97%,ROUNDUP(Calculator!AS1346*97%,0),ROUNDUP(Calculator!AS1346*97%,0))),Q1362="NO","",Q1362="NA","",Q1362="","")</f>
        <v/>
      </c>
      <c r="T1362" s="381" cm="1">
        <f t="array" ref="T1362">IF(LEN(F1362)=0,2,IF(SUMPRODUCT(($F$19:$F$1518=F1362)*($C$19:$C$1518=C1362))&gt;1, 1, 0))</f>
        <v>2</v>
      </c>
      <c r="U1362" s="381">
        <f t="array" ref="U1362">IFERROR(1/SUMPRODUCT(($F$19:$F$1518=F1362)*($C$19:$C$1518=C1362)), IF(LEN(F1362)&gt;0, 1, ""))</f>
        <v>6.6755674232309744E-4</v>
      </c>
      <c r="V1362" s="382" t="str">
        <f>IF(H1362="","",VALUE(IFERROR(CHOOSE(MATCH(H1362,{0,1,2,3,4,5},0),2.5,3.5,4.5,5.5,6.5,7.5),"")))</f>
        <v/>
      </c>
      <c r="W1362" s="382" t="str">
        <f>IF(AND(I1362="YES",COUNTIFS(F$19:F1362,F1362,I$19:I1362,"YES")=1),1,"")</f>
        <v/>
      </c>
      <c r="Z1362" s="32"/>
    </row>
    <row r="1363" spans="1:26" x14ac:dyDescent="0.2">
      <c r="A1363" s="32" t="str">
        <f t="shared" ref="A1363:A1426" si="42">C1363&amp;" "&amp;"UNIT"&amp;" "&amp;F1363</f>
        <v xml:space="preserve"> UNIT </v>
      </c>
      <c r="B1363" s="130">
        <v>1345</v>
      </c>
      <c r="C1363" s="197"/>
      <c r="D1363" s="398"/>
      <c r="E1363" s="398"/>
      <c r="F1363" s="398"/>
      <c r="G1363" s="399"/>
      <c r="H1363" s="398"/>
      <c r="I1363" s="400"/>
      <c r="J1363" s="400"/>
      <c r="K1363" s="401"/>
      <c r="L1363" s="398"/>
      <c r="M1363" s="398"/>
      <c r="N1363" s="398"/>
      <c r="O1363" s="402"/>
      <c r="P1363" s="402"/>
      <c r="Q1363" s="171" t="str">
        <f>Calculator!M1347</f>
        <v/>
      </c>
      <c r="R1363" s="340" t="str">
        <f t="shared" si="41"/>
        <v/>
      </c>
      <c r="S1363" s="380" t="str" cm="1">
        <f t="array" ref="S1363">_xlfn.IFS(Q1363="YES",IF(G1363&lt;=Calculator!AS1347*97%,"",IF(G1363&gt;=Calculator!AS1347*97%,ROUNDUP(Calculator!AS1347*97%,0),ROUNDUP(Calculator!AS1347*97%,0))),Q1363="NO","",Q1363="NA","",Q1363="","")</f>
        <v/>
      </c>
      <c r="T1363" s="381" cm="1">
        <f t="array" ref="T1363">IF(LEN(F1363)=0,2,IF(SUMPRODUCT(($F$19:$F$1518=F1363)*($C$19:$C$1518=C1363))&gt;1, 1, 0))</f>
        <v>2</v>
      </c>
      <c r="U1363" s="381">
        <f t="array" ref="U1363">IFERROR(1/SUMPRODUCT(($F$19:$F$1518=F1363)*($C$19:$C$1518=C1363)), IF(LEN(F1363)&gt;0, 1, ""))</f>
        <v>6.6755674232309744E-4</v>
      </c>
      <c r="V1363" s="382" t="str">
        <f>IF(H1363="","",VALUE(IFERROR(CHOOSE(MATCH(H1363,{0,1,2,3,4,5},0),2.5,3.5,4.5,5.5,6.5,7.5),"")))</f>
        <v/>
      </c>
      <c r="W1363" s="382" t="str">
        <f>IF(AND(I1363="YES",COUNTIFS(F$19:F1363,F1363,I$19:I1363,"YES")=1),1,"")</f>
        <v/>
      </c>
      <c r="Z1363" s="32"/>
    </row>
    <row r="1364" spans="1:26" x14ac:dyDescent="0.2">
      <c r="A1364" s="32" t="str">
        <f t="shared" si="42"/>
        <v xml:space="preserve"> UNIT </v>
      </c>
      <c r="B1364" s="130">
        <v>1346</v>
      </c>
      <c r="C1364" s="197"/>
      <c r="D1364" s="398"/>
      <c r="E1364" s="398"/>
      <c r="F1364" s="398"/>
      <c r="G1364" s="399"/>
      <c r="H1364" s="398"/>
      <c r="I1364" s="400"/>
      <c r="J1364" s="400"/>
      <c r="K1364" s="401"/>
      <c r="L1364" s="398"/>
      <c r="M1364" s="398"/>
      <c r="N1364" s="398"/>
      <c r="O1364" s="402"/>
      <c r="P1364" s="402"/>
      <c r="Q1364" s="171" t="str">
        <f>Calculator!M1348</f>
        <v/>
      </c>
      <c r="R1364" s="340" t="str">
        <f t="shared" ref="R1364:R1427" si="43">IF(Q1364="YES",IF(S1364&lt;G1364,S1364,G1364),"")</f>
        <v/>
      </c>
      <c r="S1364" s="380" t="str" cm="1">
        <f t="array" ref="S1364">_xlfn.IFS(Q1364="YES",IF(G1364&lt;=Calculator!AS1348*97%,"",IF(G1364&gt;=Calculator!AS1348*97%,ROUNDUP(Calculator!AS1348*97%,0),ROUNDUP(Calculator!AS1348*97%,0))),Q1364="NO","",Q1364="NA","",Q1364="","")</f>
        <v/>
      </c>
      <c r="T1364" s="381" cm="1">
        <f t="array" ref="T1364">IF(LEN(F1364)=0,2,IF(SUMPRODUCT(($F$19:$F$1518=F1364)*($C$19:$C$1518=C1364))&gt;1, 1, 0))</f>
        <v>2</v>
      </c>
      <c r="U1364" s="381">
        <f t="array" ref="U1364">IFERROR(1/SUMPRODUCT(($F$19:$F$1518=F1364)*($C$19:$C$1518=C1364)), IF(LEN(F1364)&gt;0, 1, ""))</f>
        <v>6.6755674232309744E-4</v>
      </c>
      <c r="V1364" s="382" t="str">
        <f>IF(H1364="","",VALUE(IFERROR(CHOOSE(MATCH(H1364,{0,1,2,3,4,5},0),2.5,3.5,4.5,5.5,6.5,7.5),"")))</f>
        <v/>
      </c>
      <c r="W1364" s="382" t="str">
        <f>IF(AND(I1364="YES",COUNTIFS(F$19:F1364,F1364,I$19:I1364,"YES")=1),1,"")</f>
        <v/>
      </c>
      <c r="Z1364" s="32"/>
    </row>
    <row r="1365" spans="1:26" x14ac:dyDescent="0.2">
      <c r="A1365" s="32" t="str">
        <f t="shared" si="42"/>
        <v xml:space="preserve"> UNIT </v>
      </c>
      <c r="B1365" s="130">
        <v>1347</v>
      </c>
      <c r="C1365" s="197"/>
      <c r="D1365" s="398"/>
      <c r="E1365" s="398"/>
      <c r="F1365" s="398"/>
      <c r="G1365" s="399"/>
      <c r="H1365" s="398"/>
      <c r="I1365" s="400"/>
      <c r="J1365" s="400"/>
      <c r="K1365" s="401"/>
      <c r="L1365" s="398"/>
      <c r="M1365" s="398"/>
      <c r="N1365" s="398"/>
      <c r="O1365" s="402"/>
      <c r="P1365" s="402"/>
      <c r="Q1365" s="171" t="str">
        <f>Calculator!M1349</f>
        <v/>
      </c>
      <c r="R1365" s="340" t="str">
        <f t="shared" si="43"/>
        <v/>
      </c>
      <c r="S1365" s="380" t="str" cm="1">
        <f t="array" ref="S1365">_xlfn.IFS(Q1365="YES",IF(G1365&lt;=Calculator!AS1349*97%,"",IF(G1365&gt;=Calculator!AS1349*97%,ROUNDUP(Calculator!AS1349*97%,0),ROUNDUP(Calculator!AS1349*97%,0))),Q1365="NO","",Q1365="NA","",Q1365="","")</f>
        <v/>
      </c>
      <c r="T1365" s="381" cm="1">
        <f t="array" ref="T1365">IF(LEN(F1365)=0,2,IF(SUMPRODUCT(($F$19:$F$1518=F1365)*($C$19:$C$1518=C1365))&gt;1, 1, 0))</f>
        <v>2</v>
      </c>
      <c r="U1365" s="381">
        <f t="array" ref="U1365">IFERROR(1/SUMPRODUCT(($F$19:$F$1518=F1365)*($C$19:$C$1518=C1365)), IF(LEN(F1365)&gt;0, 1, ""))</f>
        <v>6.6755674232309744E-4</v>
      </c>
      <c r="V1365" s="382" t="str">
        <f>IF(H1365="","",VALUE(IFERROR(CHOOSE(MATCH(H1365,{0,1,2,3,4,5},0),2.5,3.5,4.5,5.5,6.5,7.5),"")))</f>
        <v/>
      </c>
      <c r="W1365" s="382" t="str">
        <f>IF(AND(I1365="YES",COUNTIFS(F$19:F1365,F1365,I$19:I1365,"YES")=1),1,"")</f>
        <v/>
      </c>
      <c r="Z1365" s="32"/>
    </row>
    <row r="1366" spans="1:26" x14ac:dyDescent="0.2">
      <c r="A1366" s="32" t="str">
        <f t="shared" si="42"/>
        <v xml:space="preserve"> UNIT </v>
      </c>
      <c r="B1366" s="130">
        <v>1348</v>
      </c>
      <c r="C1366" s="197"/>
      <c r="D1366" s="398"/>
      <c r="E1366" s="398"/>
      <c r="F1366" s="398"/>
      <c r="G1366" s="399"/>
      <c r="H1366" s="398"/>
      <c r="I1366" s="400"/>
      <c r="J1366" s="400"/>
      <c r="K1366" s="401"/>
      <c r="L1366" s="398"/>
      <c r="M1366" s="398"/>
      <c r="N1366" s="398"/>
      <c r="O1366" s="402"/>
      <c r="P1366" s="402"/>
      <c r="Q1366" s="171" t="str">
        <f>Calculator!M1350</f>
        <v/>
      </c>
      <c r="R1366" s="340" t="str">
        <f t="shared" si="43"/>
        <v/>
      </c>
      <c r="S1366" s="380" t="str" cm="1">
        <f t="array" ref="S1366">_xlfn.IFS(Q1366="YES",IF(G1366&lt;=Calculator!AS1350*97%,"",IF(G1366&gt;=Calculator!AS1350*97%,ROUNDUP(Calculator!AS1350*97%,0),ROUNDUP(Calculator!AS1350*97%,0))),Q1366="NO","",Q1366="NA","",Q1366="","")</f>
        <v/>
      </c>
      <c r="T1366" s="381" cm="1">
        <f t="array" ref="T1366">IF(LEN(F1366)=0,2,IF(SUMPRODUCT(($F$19:$F$1518=F1366)*($C$19:$C$1518=C1366))&gt;1, 1, 0))</f>
        <v>2</v>
      </c>
      <c r="U1366" s="381">
        <f t="array" ref="U1366">IFERROR(1/SUMPRODUCT(($F$19:$F$1518=F1366)*($C$19:$C$1518=C1366)), IF(LEN(F1366)&gt;0, 1, ""))</f>
        <v>6.6755674232309744E-4</v>
      </c>
      <c r="V1366" s="382" t="str">
        <f>IF(H1366="","",VALUE(IFERROR(CHOOSE(MATCH(H1366,{0,1,2,3,4,5},0),2.5,3.5,4.5,5.5,6.5,7.5),"")))</f>
        <v/>
      </c>
      <c r="W1366" s="382" t="str">
        <f>IF(AND(I1366="YES",COUNTIFS(F$19:F1366,F1366,I$19:I1366,"YES")=1),1,"")</f>
        <v/>
      </c>
      <c r="Z1366" s="32"/>
    </row>
    <row r="1367" spans="1:26" x14ac:dyDescent="0.2">
      <c r="A1367" s="32" t="str">
        <f t="shared" si="42"/>
        <v xml:space="preserve"> UNIT </v>
      </c>
      <c r="B1367" s="130">
        <v>1349</v>
      </c>
      <c r="C1367" s="197"/>
      <c r="D1367" s="398"/>
      <c r="E1367" s="398"/>
      <c r="F1367" s="398"/>
      <c r="G1367" s="399"/>
      <c r="H1367" s="398"/>
      <c r="I1367" s="400"/>
      <c r="J1367" s="400"/>
      <c r="K1367" s="401"/>
      <c r="L1367" s="398"/>
      <c r="M1367" s="398"/>
      <c r="N1367" s="398"/>
      <c r="O1367" s="402"/>
      <c r="P1367" s="402"/>
      <c r="Q1367" s="171" t="str">
        <f>Calculator!M1351</f>
        <v/>
      </c>
      <c r="R1367" s="340" t="str">
        <f t="shared" si="43"/>
        <v/>
      </c>
      <c r="S1367" s="380" t="str" cm="1">
        <f t="array" ref="S1367">_xlfn.IFS(Q1367="YES",IF(G1367&lt;=Calculator!AS1351*97%,"",IF(G1367&gt;=Calculator!AS1351*97%,ROUNDUP(Calculator!AS1351*97%,0),ROUNDUP(Calculator!AS1351*97%,0))),Q1367="NO","",Q1367="NA","",Q1367="","")</f>
        <v/>
      </c>
      <c r="T1367" s="381" cm="1">
        <f t="array" ref="T1367">IF(LEN(F1367)=0,2,IF(SUMPRODUCT(($F$19:$F$1518=F1367)*($C$19:$C$1518=C1367))&gt;1, 1, 0))</f>
        <v>2</v>
      </c>
      <c r="U1367" s="381">
        <f t="array" ref="U1367">IFERROR(1/SUMPRODUCT(($F$19:$F$1518=F1367)*($C$19:$C$1518=C1367)), IF(LEN(F1367)&gt;0, 1, ""))</f>
        <v>6.6755674232309744E-4</v>
      </c>
      <c r="V1367" s="382" t="str">
        <f>IF(H1367="","",VALUE(IFERROR(CHOOSE(MATCH(H1367,{0,1,2,3,4,5},0),2.5,3.5,4.5,5.5,6.5,7.5),"")))</f>
        <v/>
      </c>
      <c r="W1367" s="382" t="str">
        <f>IF(AND(I1367="YES",COUNTIFS(F$19:F1367,F1367,I$19:I1367,"YES")=1),1,"")</f>
        <v/>
      </c>
      <c r="Z1367" s="32"/>
    </row>
    <row r="1368" spans="1:26" x14ac:dyDescent="0.2">
      <c r="A1368" s="32" t="str">
        <f t="shared" si="42"/>
        <v xml:space="preserve"> UNIT </v>
      </c>
      <c r="B1368" s="130">
        <v>1350</v>
      </c>
      <c r="C1368" s="197"/>
      <c r="D1368" s="398"/>
      <c r="E1368" s="398"/>
      <c r="F1368" s="398"/>
      <c r="G1368" s="399"/>
      <c r="H1368" s="398"/>
      <c r="I1368" s="400"/>
      <c r="J1368" s="400"/>
      <c r="K1368" s="401"/>
      <c r="L1368" s="398"/>
      <c r="M1368" s="398"/>
      <c r="N1368" s="398"/>
      <c r="O1368" s="402"/>
      <c r="P1368" s="402"/>
      <c r="Q1368" s="171" t="str">
        <f>Calculator!M1352</f>
        <v/>
      </c>
      <c r="R1368" s="340" t="str">
        <f t="shared" si="43"/>
        <v/>
      </c>
      <c r="S1368" s="380" t="str" cm="1">
        <f t="array" ref="S1368">_xlfn.IFS(Q1368="YES",IF(G1368&lt;=Calculator!AS1352*97%,"",IF(G1368&gt;=Calculator!AS1352*97%,ROUNDUP(Calculator!AS1352*97%,0),ROUNDUP(Calculator!AS1352*97%,0))),Q1368="NO","",Q1368="NA","",Q1368="","")</f>
        <v/>
      </c>
      <c r="T1368" s="381" cm="1">
        <f t="array" ref="T1368">IF(LEN(F1368)=0,2,IF(SUMPRODUCT(($F$19:$F$1518=F1368)*($C$19:$C$1518=C1368))&gt;1, 1, 0))</f>
        <v>2</v>
      </c>
      <c r="U1368" s="381">
        <f t="array" ref="U1368">IFERROR(1/SUMPRODUCT(($F$19:$F$1518=F1368)*($C$19:$C$1518=C1368)), IF(LEN(F1368)&gt;0, 1, ""))</f>
        <v>6.6755674232309744E-4</v>
      </c>
      <c r="V1368" s="382" t="str">
        <f>IF(H1368="","",VALUE(IFERROR(CHOOSE(MATCH(H1368,{0,1,2,3,4,5},0),2.5,3.5,4.5,5.5,6.5,7.5),"")))</f>
        <v/>
      </c>
      <c r="W1368" s="382" t="str">
        <f>IF(AND(I1368="YES",COUNTIFS(F$19:F1368,F1368,I$19:I1368,"YES")=1),1,"")</f>
        <v/>
      </c>
      <c r="Z1368" s="32"/>
    </row>
    <row r="1369" spans="1:26" x14ac:dyDescent="0.2">
      <c r="A1369" s="32" t="str">
        <f t="shared" si="42"/>
        <v xml:space="preserve"> UNIT </v>
      </c>
      <c r="B1369" s="130">
        <v>1351</v>
      </c>
      <c r="C1369" s="197"/>
      <c r="D1369" s="398"/>
      <c r="E1369" s="398"/>
      <c r="F1369" s="398"/>
      <c r="G1369" s="399"/>
      <c r="H1369" s="398"/>
      <c r="I1369" s="400"/>
      <c r="J1369" s="400"/>
      <c r="K1369" s="401"/>
      <c r="L1369" s="398"/>
      <c r="M1369" s="398"/>
      <c r="N1369" s="398"/>
      <c r="O1369" s="402"/>
      <c r="P1369" s="402"/>
      <c r="Q1369" s="171" t="str">
        <f>Calculator!M1353</f>
        <v/>
      </c>
      <c r="R1369" s="340" t="str">
        <f t="shared" si="43"/>
        <v/>
      </c>
      <c r="S1369" s="380" t="str" cm="1">
        <f t="array" ref="S1369">_xlfn.IFS(Q1369="YES",IF(G1369&lt;=Calculator!AS1353*97%,"",IF(G1369&gt;=Calculator!AS1353*97%,ROUNDUP(Calculator!AS1353*97%,0),ROUNDUP(Calculator!AS1353*97%,0))),Q1369="NO","",Q1369="NA","",Q1369="","")</f>
        <v/>
      </c>
      <c r="T1369" s="381" cm="1">
        <f t="array" ref="T1369">IF(LEN(F1369)=0,2,IF(SUMPRODUCT(($F$19:$F$1518=F1369)*($C$19:$C$1518=C1369))&gt;1, 1, 0))</f>
        <v>2</v>
      </c>
      <c r="U1369" s="381">
        <f t="array" ref="U1369">IFERROR(1/SUMPRODUCT(($F$19:$F$1518=F1369)*($C$19:$C$1518=C1369)), IF(LEN(F1369)&gt;0, 1, ""))</f>
        <v>6.6755674232309744E-4</v>
      </c>
      <c r="V1369" s="382" t="str">
        <f>IF(H1369="","",VALUE(IFERROR(CHOOSE(MATCH(H1369,{0,1,2,3,4,5},0),2.5,3.5,4.5,5.5,6.5,7.5),"")))</f>
        <v/>
      </c>
      <c r="W1369" s="382" t="str">
        <f>IF(AND(I1369="YES",COUNTIFS(F$19:F1369,F1369,I$19:I1369,"YES")=1),1,"")</f>
        <v/>
      </c>
      <c r="Z1369" s="32"/>
    </row>
    <row r="1370" spans="1:26" x14ac:dyDescent="0.2">
      <c r="A1370" s="32" t="str">
        <f t="shared" si="42"/>
        <v xml:space="preserve"> UNIT </v>
      </c>
      <c r="B1370" s="130">
        <v>1352</v>
      </c>
      <c r="C1370" s="197"/>
      <c r="D1370" s="398"/>
      <c r="E1370" s="398"/>
      <c r="F1370" s="398"/>
      <c r="G1370" s="399"/>
      <c r="H1370" s="398"/>
      <c r="I1370" s="400"/>
      <c r="J1370" s="400"/>
      <c r="K1370" s="401"/>
      <c r="L1370" s="398"/>
      <c r="M1370" s="398"/>
      <c r="N1370" s="398"/>
      <c r="O1370" s="402"/>
      <c r="P1370" s="402"/>
      <c r="Q1370" s="171" t="str">
        <f>Calculator!M1354</f>
        <v/>
      </c>
      <c r="R1370" s="340" t="str">
        <f t="shared" si="43"/>
        <v/>
      </c>
      <c r="S1370" s="380" t="str" cm="1">
        <f t="array" ref="S1370">_xlfn.IFS(Q1370="YES",IF(G1370&lt;=Calculator!AS1354*97%,"",IF(G1370&gt;=Calculator!AS1354*97%,ROUNDUP(Calculator!AS1354*97%,0),ROUNDUP(Calculator!AS1354*97%,0))),Q1370="NO","",Q1370="NA","",Q1370="","")</f>
        <v/>
      </c>
      <c r="T1370" s="381" cm="1">
        <f t="array" ref="T1370">IF(LEN(F1370)=0,2,IF(SUMPRODUCT(($F$19:$F$1518=F1370)*($C$19:$C$1518=C1370))&gt;1, 1, 0))</f>
        <v>2</v>
      </c>
      <c r="U1370" s="381">
        <f t="array" ref="U1370">IFERROR(1/SUMPRODUCT(($F$19:$F$1518=F1370)*($C$19:$C$1518=C1370)), IF(LEN(F1370)&gt;0, 1, ""))</f>
        <v>6.6755674232309744E-4</v>
      </c>
      <c r="V1370" s="382" t="str">
        <f>IF(H1370="","",VALUE(IFERROR(CHOOSE(MATCH(H1370,{0,1,2,3,4,5},0),2.5,3.5,4.5,5.5,6.5,7.5),"")))</f>
        <v/>
      </c>
      <c r="W1370" s="382" t="str">
        <f>IF(AND(I1370="YES",COUNTIFS(F$19:F1370,F1370,I$19:I1370,"YES")=1),1,"")</f>
        <v/>
      </c>
      <c r="Z1370" s="32"/>
    </row>
    <row r="1371" spans="1:26" x14ac:dyDescent="0.2">
      <c r="A1371" s="32" t="str">
        <f t="shared" si="42"/>
        <v xml:space="preserve"> UNIT </v>
      </c>
      <c r="B1371" s="130">
        <v>1353</v>
      </c>
      <c r="C1371" s="197"/>
      <c r="D1371" s="398"/>
      <c r="E1371" s="398"/>
      <c r="F1371" s="398"/>
      <c r="G1371" s="399"/>
      <c r="H1371" s="398"/>
      <c r="I1371" s="400"/>
      <c r="J1371" s="400"/>
      <c r="K1371" s="401"/>
      <c r="L1371" s="398"/>
      <c r="M1371" s="398"/>
      <c r="N1371" s="398"/>
      <c r="O1371" s="402"/>
      <c r="P1371" s="402"/>
      <c r="Q1371" s="171" t="str">
        <f>Calculator!M1355</f>
        <v/>
      </c>
      <c r="R1371" s="340" t="str">
        <f t="shared" si="43"/>
        <v/>
      </c>
      <c r="S1371" s="380" t="str" cm="1">
        <f t="array" ref="S1371">_xlfn.IFS(Q1371="YES",IF(G1371&lt;=Calculator!AS1355*97%,"",IF(G1371&gt;=Calculator!AS1355*97%,ROUNDUP(Calculator!AS1355*97%,0),ROUNDUP(Calculator!AS1355*97%,0))),Q1371="NO","",Q1371="NA","",Q1371="","")</f>
        <v/>
      </c>
      <c r="T1371" s="381" cm="1">
        <f t="array" ref="T1371">IF(LEN(F1371)=0,2,IF(SUMPRODUCT(($F$19:$F$1518=F1371)*($C$19:$C$1518=C1371))&gt;1, 1, 0))</f>
        <v>2</v>
      </c>
      <c r="U1371" s="381">
        <f t="array" ref="U1371">IFERROR(1/SUMPRODUCT(($F$19:$F$1518=F1371)*($C$19:$C$1518=C1371)), IF(LEN(F1371)&gt;0, 1, ""))</f>
        <v>6.6755674232309744E-4</v>
      </c>
      <c r="V1371" s="382" t="str">
        <f>IF(H1371="","",VALUE(IFERROR(CHOOSE(MATCH(H1371,{0,1,2,3,4,5},0),2.5,3.5,4.5,5.5,6.5,7.5),"")))</f>
        <v/>
      </c>
      <c r="W1371" s="382" t="str">
        <f>IF(AND(I1371="YES",COUNTIFS(F$19:F1371,F1371,I$19:I1371,"YES")=1),1,"")</f>
        <v/>
      </c>
      <c r="Z1371" s="32"/>
    </row>
    <row r="1372" spans="1:26" x14ac:dyDescent="0.2">
      <c r="A1372" s="32" t="str">
        <f t="shared" si="42"/>
        <v xml:space="preserve"> UNIT </v>
      </c>
      <c r="B1372" s="130">
        <v>1354</v>
      </c>
      <c r="C1372" s="197"/>
      <c r="D1372" s="398"/>
      <c r="E1372" s="398"/>
      <c r="F1372" s="398"/>
      <c r="G1372" s="399"/>
      <c r="H1372" s="398"/>
      <c r="I1372" s="400"/>
      <c r="J1372" s="400"/>
      <c r="K1372" s="401"/>
      <c r="L1372" s="398"/>
      <c r="M1372" s="398"/>
      <c r="N1372" s="398"/>
      <c r="O1372" s="402"/>
      <c r="P1372" s="402"/>
      <c r="Q1372" s="171" t="str">
        <f>Calculator!M1356</f>
        <v/>
      </c>
      <c r="R1372" s="340" t="str">
        <f t="shared" si="43"/>
        <v/>
      </c>
      <c r="S1372" s="380" t="str" cm="1">
        <f t="array" ref="S1372">_xlfn.IFS(Q1372="YES",IF(G1372&lt;=Calculator!AS1356*97%,"",IF(G1372&gt;=Calculator!AS1356*97%,ROUNDUP(Calculator!AS1356*97%,0),ROUNDUP(Calculator!AS1356*97%,0))),Q1372="NO","",Q1372="NA","",Q1372="","")</f>
        <v/>
      </c>
      <c r="T1372" s="381" cm="1">
        <f t="array" ref="T1372">IF(LEN(F1372)=0,2,IF(SUMPRODUCT(($F$19:$F$1518=F1372)*($C$19:$C$1518=C1372))&gt;1, 1, 0))</f>
        <v>2</v>
      </c>
      <c r="U1372" s="381">
        <f t="array" ref="U1372">IFERROR(1/SUMPRODUCT(($F$19:$F$1518=F1372)*($C$19:$C$1518=C1372)), IF(LEN(F1372)&gt;0, 1, ""))</f>
        <v>6.6755674232309744E-4</v>
      </c>
      <c r="V1372" s="382" t="str">
        <f>IF(H1372="","",VALUE(IFERROR(CHOOSE(MATCH(H1372,{0,1,2,3,4,5},0),2.5,3.5,4.5,5.5,6.5,7.5),"")))</f>
        <v/>
      </c>
      <c r="W1372" s="382" t="str">
        <f>IF(AND(I1372="YES",COUNTIFS(F$19:F1372,F1372,I$19:I1372,"YES")=1),1,"")</f>
        <v/>
      </c>
      <c r="Z1372" s="32"/>
    </row>
    <row r="1373" spans="1:26" x14ac:dyDescent="0.2">
      <c r="A1373" s="32" t="str">
        <f t="shared" si="42"/>
        <v xml:space="preserve"> UNIT </v>
      </c>
      <c r="B1373" s="130">
        <v>1355</v>
      </c>
      <c r="C1373" s="197"/>
      <c r="D1373" s="398"/>
      <c r="E1373" s="398"/>
      <c r="F1373" s="398"/>
      <c r="G1373" s="399"/>
      <c r="H1373" s="398"/>
      <c r="I1373" s="400"/>
      <c r="J1373" s="400"/>
      <c r="K1373" s="401"/>
      <c r="L1373" s="398"/>
      <c r="M1373" s="398"/>
      <c r="N1373" s="398"/>
      <c r="O1373" s="402"/>
      <c r="P1373" s="402"/>
      <c r="Q1373" s="171" t="str">
        <f>Calculator!M1357</f>
        <v/>
      </c>
      <c r="R1373" s="340" t="str">
        <f t="shared" si="43"/>
        <v/>
      </c>
      <c r="S1373" s="380" t="str" cm="1">
        <f t="array" ref="S1373">_xlfn.IFS(Q1373="YES",IF(G1373&lt;=Calculator!AS1357*97%,"",IF(G1373&gt;=Calculator!AS1357*97%,ROUNDUP(Calculator!AS1357*97%,0),ROUNDUP(Calculator!AS1357*97%,0))),Q1373="NO","",Q1373="NA","",Q1373="","")</f>
        <v/>
      </c>
      <c r="T1373" s="381" cm="1">
        <f t="array" ref="T1373">IF(LEN(F1373)=0,2,IF(SUMPRODUCT(($F$19:$F$1518=F1373)*($C$19:$C$1518=C1373))&gt;1, 1, 0))</f>
        <v>2</v>
      </c>
      <c r="U1373" s="381">
        <f t="array" ref="U1373">IFERROR(1/SUMPRODUCT(($F$19:$F$1518=F1373)*($C$19:$C$1518=C1373)), IF(LEN(F1373)&gt;0, 1, ""))</f>
        <v>6.6755674232309744E-4</v>
      </c>
      <c r="V1373" s="382" t="str">
        <f>IF(H1373="","",VALUE(IFERROR(CHOOSE(MATCH(H1373,{0,1,2,3,4,5},0),2.5,3.5,4.5,5.5,6.5,7.5),"")))</f>
        <v/>
      </c>
      <c r="W1373" s="382" t="str">
        <f>IF(AND(I1373="YES",COUNTIFS(F$19:F1373,F1373,I$19:I1373,"YES")=1),1,"")</f>
        <v/>
      </c>
      <c r="Z1373" s="32"/>
    </row>
    <row r="1374" spans="1:26" x14ac:dyDescent="0.2">
      <c r="A1374" s="32" t="str">
        <f t="shared" si="42"/>
        <v xml:space="preserve"> UNIT </v>
      </c>
      <c r="B1374" s="130">
        <v>1356</v>
      </c>
      <c r="C1374" s="197"/>
      <c r="D1374" s="398"/>
      <c r="E1374" s="398"/>
      <c r="F1374" s="398"/>
      <c r="G1374" s="399"/>
      <c r="H1374" s="398"/>
      <c r="I1374" s="400"/>
      <c r="J1374" s="400"/>
      <c r="K1374" s="401"/>
      <c r="L1374" s="398"/>
      <c r="M1374" s="398"/>
      <c r="N1374" s="398"/>
      <c r="O1374" s="402"/>
      <c r="P1374" s="402"/>
      <c r="Q1374" s="171" t="str">
        <f>Calculator!M1358</f>
        <v/>
      </c>
      <c r="R1374" s="340" t="str">
        <f t="shared" si="43"/>
        <v/>
      </c>
      <c r="S1374" s="380" t="str" cm="1">
        <f t="array" ref="S1374">_xlfn.IFS(Q1374="YES",IF(G1374&lt;=Calculator!AS1358*97%,"",IF(G1374&gt;=Calculator!AS1358*97%,ROUNDUP(Calculator!AS1358*97%,0),ROUNDUP(Calculator!AS1358*97%,0))),Q1374="NO","",Q1374="NA","",Q1374="","")</f>
        <v/>
      </c>
      <c r="T1374" s="381" cm="1">
        <f t="array" ref="T1374">IF(LEN(F1374)=0,2,IF(SUMPRODUCT(($F$19:$F$1518=F1374)*($C$19:$C$1518=C1374))&gt;1, 1, 0))</f>
        <v>2</v>
      </c>
      <c r="U1374" s="381">
        <f t="array" ref="U1374">IFERROR(1/SUMPRODUCT(($F$19:$F$1518=F1374)*($C$19:$C$1518=C1374)), IF(LEN(F1374)&gt;0, 1, ""))</f>
        <v>6.6755674232309744E-4</v>
      </c>
      <c r="V1374" s="382" t="str">
        <f>IF(H1374="","",VALUE(IFERROR(CHOOSE(MATCH(H1374,{0,1,2,3,4,5},0),2.5,3.5,4.5,5.5,6.5,7.5),"")))</f>
        <v/>
      </c>
      <c r="W1374" s="382" t="str">
        <f>IF(AND(I1374="YES",COUNTIFS(F$19:F1374,F1374,I$19:I1374,"YES")=1),1,"")</f>
        <v/>
      </c>
      <c r="Z1374" s="32"/>
    </row>
    <row r="1375" spans="1:26" x14ac:dyDescent="0.2">
      <c r="A1375" s="32" t="str">
        <f t="shared" si="42"/>
        <v xml:space="preserve"> UNIT </v>
      </c>
      <c r="B1375" s="130">
        <v>1357</v>
      </c>
      <c r="C1375" s="197"/>
      <c r="D1375" s="398"/>
      <c r="E1375" s="398"/>
      <c r="F1375" s="398"/>
      <c r="G1375" s="399"/>
      <c r="H1375" s="398"/>
      <c r="I1375" s="400"/>
      <c r="J1375" s="400"/>
      <c r="K1375" s="401"/>
      <c r="L1375" s="398"/>
      <c r="M1375" s="398"/>
      <c r="N1375" s="398"/>
      <c r="O1375" s="402"/>
      <c r="P1375" s="402"/>
      <c r="Q1375" s="171" t="str">
        <f>Calculator!M1359</f>
        <v/>
      </c>
      <c r="R1375" s="340" t="str">
        <f t="shared" si="43"/>
        <v/>
      </c>
      <c r="S1375" s="380" t="str" cm="1">
        <f t="array" ref="S1375">_xlfn.IFS(Q1375="YES",IF(G1375&lt;=Calculator!AS1359*97%,"",IF(G1375&gt;=Calculator!AS1359*97%,ROUNDUP(Calculator!AS1359*97%,0),ROUNDUP(Calculator!AS1359*97%,0))),Q1375="NO","",Q1375="NA","",Q1375="","")</f>
        <v/>
      </c>
      <c r="T1375" s="381" cm="1">
        <f t="array" ref="T1375">IF(LEN(F1375)=0,2,IF(SUMPRODUCT(($F$19:$F$1518=F1375)*($C$19:$C$1518=C1375))&gt;1, 1, 0))</f>
        <v>2</v>
      </c>
      <c r="U1375" s="381">
        <f t="array" ref="U1375">IFERROR(1/SUMPRODUCT(($F$19:$F$1518=F1375)*($C$19:$C$1518=C1375)), IF(LEN(F1375)&gt;0, 1, ""))</f>
        <v>6.6755674232309744E-4</v>
      </c>
      <c r="V1375" s="382" t="str">
        <f>IF(H1375="","",VALUE(IFERROR(CHOOSE(MATCH(H1375,{0,1,2,3,4,5},0),2.5,3.5,4.5,5.5,6.5,7.5),"")))</f>
        <v/>
      </c>
      <c r="W1375" s="382" t="str">
        <f>IF(AND(I1375="YES",COUNTIFS(F$19:F1375,F1375,I$19:I1375,"YES")=1),1,"")</f>
        <v/>
      </c>
      <c r="Z1375" s="32"/>
    </row>
    <row r="1376" spans="1:26" x14ac:dyDescent="0.2">
      <c r="A1376" s="32" t="str">
        <f t="shared" si="42"/>
        <v xml:space="preserve"> UNIT </v>
      </c>
      <c r="B1376" s="130">
        <v>1358</v>
      </c>
      <c r="C1376" s="197"/>
      <c r="D1376" s="398"/>
      <c r="E1376" s="398"/>
      <c r="F1376" s="398"/>
      <c r="G1376" s="399"/>
      <c r="H1376" s="398"/>
      <c r="I1376" s="400"/>
      <c r="J1376" s="400"/>
      <c r="K1376" s="401"/>
      <c r="L1376" s="398"/>
      <c r="M1376" s="398"/>
      <c r="N1376" s="398"/>
      <c r="O1376" s="402"/>
      <c r="P1376" s="402"/>
      <c r="Q1376" s="171" t="str">
        <f>Calculator!M1360</f>
        <v/>
      </c>
      <c r="R1376" s="340" t="str">
        <f t="shared" si="43"/>
        <v/>
      </c>
      <c r="S1376" s="380" t="str" cm="1">
        <f t="array" ref="S1376">_xlfn.IFS(Q1376="YES",IF(G1376&lt;=Calculator!AS1360*97%,"",IF(G1376&gt;=Calculator!AS1360*97%,ROUNDUP(Calculator!AS1360*97%,0),ROUNDUP(Calculator!AS1360*97%,0))),Q1376="NO","",Q1376="NA","",Q1376="","")</f>
        <v/>
      </c>
      <c r="T1376" s="381" cm="1">
        <f t="array" ref="T1376">IF(LEN(F1376)=0,2,IF(SUMPRODUCT(($F$19:$F$1518=F1376)*($C$19:$C$1518=C1376))&gt;1, 1, 0))</f>
        <v>2</v>
      </c>
      <c r="U1376" s="381">
        <f t="array" ref="U1376">IFERROR(1/SUMPRODUCT(($F$19:$F$1518=F1376)*($C$19:$C$1518=C1376)), IF(LEN(F1376)&gt;0, 1, ""))</f>
        <v>6.6755674232309744E-4</v>
      </c>
      <c r="V1376" s="382" t="str">
        <f>IF(H1376="","",VALUE(IFERROR(CHOOSE(MATCH(H1376,{0,1,2,3,4,5},0),2.5,3.5,4.5,5.5,6.5,7.5),"")))</f>
        <v/>
      </c>
      <c r="W1376" s="382" t="str">
        <f>IF(AND(I1376="YES",COUNTIFS(F$19:F1376,F1376,I$19:I1376,"YES")=1),1,"")</f>
        <v/>
      </c>
      <c r="Z1376" s="32"/>
    </row>
    <row r="1377" spans="1:26" x14ac:dyDescent="0.2">
      <c r="A1377" s="32" t="str">
        <f t="shared" si="42"/>
        <v xml:space="preserve"> UNIT </v>
      </c>
      <c r="B1377" s="130">
        <v>1359</v>
      </c>
      <c r="C1377" s="197"/>
      <c r="D1377" s="398"/>
      <c r="E1377" s="398"/>
      <c r="F1377" s="398"/>
      <c r="G1377" s="399"/>
      <c r="H1377" s="398"/>
      <c r="I1377" s="400"/>
      <c r="J1377" s="400"/>
      <c r="K1377" s="401"/>
      <c r="L1377" s="398"/>
      <c r="M1377" s="398"/>
      <c r="N1377" s="398"/>
      <c r="O1377" s="402"/>
      <c r="P1377" s="402"/>
      <c r="Q1377" s="171" t="str">
        <f>Calculator!M1361</f>
        <v/>
      </c>
      <c r="R1377" s="340" t="str">
        <f t="shared" si="43"/>
        <v/>
      </c>
      <c r="S1377" s="380" t="str" cm="1">
        <f t="array" ref="S1377">_xlfn.IFS(Q1377="YES",IF(G1377&lt;=Calculator!AS1361*97%,"",IF(G1377&gt;=Calculator!AS1361*97%,ROUNDUP(Calculator!AS1361*97%,0),ROUNDUP(Calculator!AS1361*97%,0))),Q1377="NO","",Q1377="NA","",Q1377="","")</f>
        <v/>
      </c>
      <c r="T1377" s="381" cm="1">
        <f t="array" ref="T1377">IF(LEN(F1377)=0,2,IF(SUMPRODUCT(($F$19:$F$1518=F1377)*($C$19:$C$1518=C1377))&gt;1, 1, 0))</f>
        <v>2</v>
      </c>
      <c r="U1377" s="381">
        <f t="array" ref="U1377">IFERROR(1/SUMPRODUCT(($F$19:$F$1518=F1377)*($C$19:$C$1518=C1377)), IF(LEN(F1377)&gt;0, 1, ""))</f>
        <v>6.6755674232309744E-4</v>
      </c>
      <c r="V1377" s="382" t="str">
        <f>IF(H1377="","",VALUE(IFERROR(CHOOSE(MATCH(H1377,{0,1,2,3,4,5},0),2.5,3.5,4.5,5.5,6.5,7.5),"")))</f>
        <v/>
      </c>
      <c r="W1377" s="382" t="str">
        <f>IF(AND(I1377="YES",COUNTIFS(F$19:F1377,F1377,I$19:I1377,"YES")=1),1,"")</f>
        <v/>
      </c>
      <c r="Z1377" s="32"/>
    </row>
    <row r="1378" spans="1:26" x14ac:dyDescent="0.2">
      <c r="A1378" s="32" t="str">
        <f t="shared" si="42"/>
        <v xml:space="preserve"> UNIT </v>
      </c>
      <c r="B1378" s="130">
        <v>1360</v>
      </c>
      <c r="C1378" s="197"/>
      <c r="D1378" s="398"/>
      <c r="E1378" s="398"/>
      <c r="F1378" s="398"/>
      <c r="G1378" s="399"/>
      <c r="H1378" s="398"/>
      <c r="I1378" s="400"/>
      <c r="J1378" s="400"/>
      <c r="K1378" s="401"/>
      <c r="L1378" s="398"/>
      <c r="M1378" s="398"/>
      <c r="N1378" s="398"/>
      <c r="O1378" s="402"/>
      <c r="P1378" s="402"/>
      <c r="Q1378" s="171" t="str">
        <f>Calculator!M1362</f>
        <v/>
      </c>
      <c r="R1378" s="340" t="str">
        <f t="shared" si="43"/>
        <v/>
      </c>
      <c r="S1378" s="380" t="str" cm="1">
        <f t="array" ref="S1378">_xlfn.IFS(Q1378="YES",IF(G1378&lt;=Calculator!AS1362*97%,"",IF(G1378&gt;=Calculator!AS1362*97%,ROUNDUP(Calculator!AS1362*97%,0),ROUNDUP(Calculator!AS1362*97%,0))),Q1378="NO","",Q1378="NA","",Q1378="","")</f>
        <v/>
      </c>
      <c r="T1378" s="381" cm="1">
        <f t="array" ref="T1378">IF(LEN(F1378)=0,2,IF(SUMPRODUCT(($F$19:$F$1518=F1378)*($C$19:$C$1518=C1378))&gt;1, 1, 0))</f>
        <v>2</v>
      </c>
      <c r="U1378" s="381">
        <f t="array" ref="U1378">IFERROR(1/SUMPRODUCT(($F$19:$F$1518=F1378)*($C$19:$C$1518=C1378)), IF(LEN(F1378)&gt;0, 1, ""))</f>
        <v>6.6755674232309744E-4</v>
      </c>
      <c r="V1378" s="382" t="str">
        <f>IF(H1378="","",VALUE(IFERROR(CHOOSE(MATCH(H1378,{0,1,2,3,4,5},0),2.5,3.5,4.5,5.5,6.5,7.5),"")))</f>
        <v/>
      </c>
      <c r="W1378" s="382" t="str">
        <f>IF(AND(I1378="YES",COUNTIFS(F$19:F1378,F1378,I$19:I1378,"YES")=1),1,"")</f>
        <v/>
      </c>
      <c r="Z1378" s="32"/>
    </row>
    <row r="1379" spans="1:26" x14ac:dyDescent="0.2">
      <c r="A1379" s="32" t="str">
        <f t="shared" si="42"/>
        <v xml:space="preserve"> UNIT </v>
      </c>
      <c r="B1379" s="130">
        <v>1361</v>
      </c>
      <c r="C1379" s="197"/>
      <c r="D1379" s="398"/>
      <c r="E1379" s="398"/>
      <c r="F1379" s="398"/>
      <c r="G1379" s="399"/>
      <c r="H1379" s="398"/>
      <c r="I1379" s="400"/>
      <c r="J1379" s="400"/>
      <c r="K1379" s="401"/>
      <c r="L1379" s="398"/>
      <c r="M1379" s="398"/>
      <c r="N1379" s="398"/>
      <c r="O1379" s="402"/>
      <c r="P1379" s="402"/>
      <c r="Q1379" s="171" t="str">
        <f>Calculator!M1363</f>
        <v/>
      </c>
      <c r="R1379" s="340" t="str">
        <f t="shared" si="43"/>
        <v/>
      </c>
      <c r="S1379" s="380" t="str" cm="1">
        <f t="array" ref="S1379">_xlfn.IFS(Q1379="YES",IF(G1379&lt;=Calculator!AS1363*97%,"",IF(G1379&gt;=Calculator!AS1363*97%,ROUNDUP(Calculator!AS1363*97%,0),ROUNDUP(Calculator!AS1363*97%,0))),Q1379="NO","",Q1379="NA","",Q1379="","")</f>
        <v/>
      </c>
      <c r="T1379" s="381" cm="1">
        <f t="array" ref="T1379">IF(LEN(F1379)=0,2,IF(SUMPRODUCT(($F$19:$F$1518=F1379)*($C$19:$C$1518=C1379))&gt;1, 1, 0))</f>
        <v>2</v>
      </c>
      <c r="U1379" s="381">
        <f t="array" ref="U1379">IFERROR(1/SUMPRODUCT(($F$19:$F$1518=F1379)*($C$19:$C$1518=C1379)), IF(LEN(F1379)&gt;0, 1, ""))</f>
        <v>6.6755674232309744E-4</v>
      </c>
      <c r="V1379" s="382" t="str">
        <f>IF(H1379="","",VALUE(IFERROR(CHOOSE(MATCH(H1379,{0,1,2,3,4,5},0),2.5,3.5,4.5,5.5,6.5,7.5),"")))</f>
        <v/>
      </c>
      <c r="W1379" s="382" t="str">
        <f>IF(AND(I1379="YES",COUNTIFS(F$19:F1379,F1379,I$19:I1379,"YES")=1),1,"")</f>
        <v/>
      </c>
      <c r="Z1379" s="32"/>
    </row>
    <row r="1380" spans="1:26" x14ac:dyDescent="0.2">
      <c r="A1380" s="32" t="str">
        <f t="shared" si="42"/>
        <v xml:space="preserve"> UNIT </v>
      </c>
      <c r="B1380" s="130">
        <v>1362</v>
      </c>
      <c r="C1380" s="197"/>
      <c r="D1380" s="398"/>
      <c r="E1380" s="398"/>
      <c r="F1380" s="398"/>
      <c r="G1380" s="399"/>
      <c r="H1380" s="398"/>
      <c r="I1380" s="400"/>
      <c r="J1380" s="400"/>
      <c r="K1380" s="401"/>
      <c r="L1380" s="398"/>
      <c r="M1380" s="398"/>
      <c r="N1380" s="398"/>
      <c r="O1380" s="402"/>
      <c r="P1380" s="402"/>
      <c r="Q1380" s="171" t="str">
        <f>Calculator!M1364</f>
        <v/>
      </c>
      <c r="R1380" s="340" t="str">
        <f t="shared" si="43"/>
        <v/>
      </c>
      <c r="S1380" s="380" t="str" cm="1">
        <f t="array" ref="S1380">_xlfn.IFS(Q1380="YES",IF(G1380&lt;=Calculator!AS1364*97%,"",IF(G1380&gt;=Calculator!AS1364*97%,ROUNDUP(Calculator!AS1364*97%,0),ROUNDUP(Calculator!AS1364*97%,0))),Q1380="NO","",Q1380="NA","",Q1380="","")</f>
        <v/>
      </c>
      <c r="T1380" s="381" cm="1">
        <f t="array" ref="T1380">IF(LEN(F1380)=0,2,IF(SUMPRODUCT(($F$19:$F$1518=F1380)*($C$19:$C$1518=C1380))&gt;1, 1, 0))</f>
        <v>2</v>
      </c>
      <c r="U1380" s="381">
        <f t="array" ref="U1380">IFERROR(1/SUMPRODUCT(($F$19:$F$1518=F1380)*($C$19:$C$1518=C1380)), IF(LEN(F1380)&gt;0, 1, ""))</f>
        <v>6.6755674232309744E-4</v>
      </c>
      <c r="V1380" s="382" t="str">
        <f>IF(H1380="","",VALUE(IFERROR(CHOOSE(MATCH(H1380,{0,1,2,3,4,5},0),2.5,3.5,4.5,5.5,6.5,7.5),"")))</f>
        <v/>
      </c>
      <c r="W1380" s="382" t="str">
        <f>IF(AND(I1380="YES",COUNTIFS(F$19:F1380,F1380,I$19:I1380,"YES")=1),1,"")</f>
        <v/>
      </c>
      <c r="Z1380" s="32"/>
    </row>
    <row r="1381" spans="1:26" x14ac:dyDescent="0.2">
      <c r="A1381" s="32" t="str">
        <f t="shared" si="42"/>
        <v xml:space="preserve"> UNIT </v>
      </c>
      <c r="B1381" s="130">
        <v>1363</v>
      </c>
      <c r="C1381" s="197"/>
      <c r="D1381" s="398"/>
      <c r="E1381" s="398"/>
      <c r="F1381" s="398"/>
      <c r="G1381" s="399"/>
      <c r="H1381" s="398"/>
      <c r="I1381" s="400"/>
      <c r="J1381" s="400"/>
      <c r="K1381" s="401"/>
      <c r="L1381" s="398"/>
      <c r="M1381" s="398"/>
      <c r="N1381" s="398"/>
      <c r="O1381" s="402"/>
      <c r="P1381" s="402"/>
      <c r="Q1381" s="171" t="str">
        <f>Calculator!M1365</f>
        <v/>
      </c>
      <c r="R1381" s="340" t="str">
        <f t="shared" si="43"/>
        <v/>
      </c>
      <c r="S1381" s="380" t="str" cm="1">
        <f t="array" ref="S1381">_xlfn.IFS(Q1381="YES",IF(G1381&lt;=Calculator!AS1365*97%,"",IF(G1381&gt;=Calculator!AS1365*97%,ROUNDUP(Calculator!AS1365*97%,0),ROUNDUP(Calculator!AS1365*97%,0))),Q1381="NO","",Q1381="NA","",Q1381="","")</f>
        <v/>
      </c>
      <c r="T1381" s="381" cm="1">
        <f t="array" ref="T1381">IF(LEN(F1381)=0,2,IF(SUMPRODUCT(($F$19:$F$1518=F1381)*($C$19:$C$1518=C1381))&gt;1, 1, 0))</f>
        <v>2</v>
      </c>
      <c r="U1381" s="381">
        <f t="array" ref="U1381">IFERROR(1/SUMPRODUCT(($F$19:$F$1518=F1381)*($C$19:$C$1518=C1381)), IF(LEN(F1381)&gt;0, 1, ""))</f>
        <v>6.6755674232309744E-4</v>
      </c>
      <c r="V1381" s="382" t="str">
        <f>IF(H1381="","",VALUE(IFERROR(CHOOSE(MATCH(H1381,{0,1,2,3,4,5},0),2.5,3.5,4.5,5.5,6.5,7.5),"")))</f>
        <v/>
      </c>
      <c r="W1381" s="382" t="str">
        <f>IF(AND(I1381="YES",COUNTIFS(F$19:F1381,F1381,I$19:I1381,"YES")=1),1,"")</f>
        <v/>
      </c>
      <c r="Z1381" s="32"/>
    </row>
    <row r="1382" spans="1:26" x14ac:dyDescent="0.2">
      <c r="A1382" s="32" t="str">
        <f t="shared" si="42"/>
        <v xml:space="preserve"> UNIT </v>
      </c>
      <c r="B1382" s="130">
        <v>1364</v>
      </c>
      <c r="C1382" s="197"/>
      <c r="D1382" s="398"/>
      <c r="E1382" s="398"/>
      <c r="F1382" s="398"/>
      <c r="G1382" s="399"/>
      <c r="H1382" s="398"/>
      <c r="I1382" s="400"/>
      <c r="J1382" s="400"/>
      <c r="K1382" s="401"/>
      <c r="L1382" s="398"/>
      <c r="M1382" s="398"/>
      <c r="N1382" s="398"/>
      <c r="O1382" s="402"/>
      <c r="P1382" s="402"/>
      <c r="Q1382" s="171" t="str">
        <f>Calculator!M1366</f>
        <v/>
      </c>
      <c r="R1382" s="340" t="str">
        <f t="shared" si="43"/>
        <v/>
      </c>
      <c r="S1382" s="380" t="str" cm="1">
        <f t="array" ref="S1382">_xlfn.IFS(Q1382="YES",IF(G1382&lt;=Calculator!AS1366*97%,"",IF(G1382&gt;=Calculator!AS1366*97%,ROUNDUP(Calculator!AS1366*97%,0),ROUNDUP(Calculator!AS1366*97%,0))),Q1382="NO","",Q1382="NA","",Q1382="","")</f>
        <v/>
      </c>
      <c r="T1382" s="381" cm="1">
        <f t="array" ref="T1382">IF(LEN(F1382)=0,2,IF(SUMPRODUCT(($F$19:$F$1518=F1382)*($C$19:$C$1518=C1382))&gt;1, 1, 0))</f>
        <v>2</v>
      </c>
      <c r="U1382" s="381">
        <f t="array" ref="U1382">IFERROR(1/SUMPRODUCT(($F$19:$F$1518=F1382)*($C$19:$C$1518=C1382)), IF(LEN(F1382)&gt;0, 1, ""))</f>
        <v>6.6755674232309744E-4</v>
      </c>
      <c r="V1382" s="382" t="str">
        <f>IF(H1382="","",VALUE(IFERROR(CHOOSE(MATCH(H1382,{0,1,2,3,4,5},0),2.5,3.5,4.5,5.5,6.5,7.5),"")))</f>
        <v/>
      </c>
      <c r="W1382" s="382" t="str">
        <f>IF(AND(I1382="YES",COUNTIFS(F$19:F1382,F1382,I$19:I1382,"YES")=1),1,"")</f>
        <v/>
      </c>
      <c r="Z1382" s="32"/>
    </row>
    <row r="1383" spans="1:26" x14ac:dyDescent="0.2">
      <c r="A1383" s="32" t="str">
        <f t="shared" si="42"/>
        <v xml:space="preserve"> UNIT </v>
      </c>
      <c r="B1383" s="130">
        <v>1365</v>
      </c>
      <c r="C1383" s="197"/>
      <c r="D1383" s="398"/>
      <c r="E1383" s="398"/>
      <c r="F1383" s="398"/>
      <c r="G1383" s="399"/>
      <c r="H1383" s="398"/>
      <c r="I1383" s="400"/>
      <c r="J1383" s="400"/>
      <c r="K1383" s="401"/>
      <c r="L1383" s="398"/>
      <c r="M1383" s="398"/>
      <c r="N1383" s="398"/>
      <c r="O1383" s="402"/>
      <c r="P1383" s="402"/>
      <c r="Q1383" s="171" t="str">
        <f>Calculator!M1367</f>
        <v/>
      </c>
      <c r="R1383" s="340" t="str">
        <f t="shared" si="43"/>
        <v/>
      </c>
      <c r="S1383" s="380" t="str" cm="1">
        <f t="array" ref="S1383">_xlfn.IFS(Q1383="YES",IF(G1383&lt;=Calculator!AS1367*97%,"",IF(G1383&gt;=Calculator!AS1367*97%,ROUNDUP(Calculator!AS1367*97%,0),ROUNDUP(Calculator!AS1367*97%,0))),Q1383="NO","",Q1383="NA","",Q1383="","")</f>
        <v/>
      </c>
      <c r="T1383" s="381" cm="1">
        <f t="array" ref="T1383">IF(LEN(F1383)=0,2,IF(SUMPRODUCT(($F$19:$F$1518=F1383)*($C$19:$C$1518=C1383))&gt;1, 1, 0))</f>
        <v>2</v>
      </c>
      <c r="U1383" s="381">
        <f t="array" ref="U1383">IFERROR(1/SUMPRODUCT(($F$19:$F$1518=F1383)*($C$19:$C$1518=C1383)), IF(LEN(F1383)&gt;0, 1, ""))</f>
        <v>6.6755674232309744E-4</v>
      </c>
      <c r="V1383" s="382" t="str">
        <f>IF(H1383="","",VALUE(IFERROR(CHOOSE(MATCH(H1383,{0,1,2,3,4,5},0),2.5,3.5,4.5,5.5,6.5,7.5),"")))</f>
        <v/>
      </c>
      <c r="W1383" s="382" t="str">
        <f>IF(AND(I1383="YES",COUNTIFS(F$19:F1383,F1383,I$19:I1383,"YES")=1),1,"")</f>
        <v/>
      </c>
      <c r="Z1383" s="32"/>
    </row>
    <row r="1384" spans="1:26" x14ac:dyDescent="0.2">
      <c r="A1384" s="32" t="str">
        <f t="shared" si="42"/>
        <v xml:space="preserve"> UNIT </v>
      </c>
      <c r="B1384" s="130">
        <v>1366</v>
      </c>
      <c r="C1384" s="197"/>
      <c r="D1384" s="398"/>
      <c r="E1384" s="398"/>
      <c r="F1384" s="398"/>
      <c r="G1384" s="399"/>
      <c r="H1384" s="398"/>
      <c r="I1384" s="400"/>
      <c r="J1384" s="400"/>
      <c r="K1384" s="401"/>
      <c r="L1384" s="398"/>
      <c r="M1384" s="398"/>
      <c r="N1384" s="398"/>
      <c r="O1384" s="402"/>
      <c r="P1384" s="402"/>
      <c r="Q1384" s="171" t="str">
        <f>Calculator!M1368</f>
        <v/>
      </c>
      <c r="R1384" s="340" t="str">
        <f t="shared" si="43"/>
        <v/>
      </c>
      <c r="S1384" s="380" t="str" cm="1">
        <f t="array" ref="S1384">_xlfn.IFS(Q1384="YES",IF(G1384&lt;=Calculator!AS1368*97%,"",IF(G1384&gt;=Calculator!AS1368*97%,ROUNDUP(Calculator!AS1368*97%,0),ROUNDUP(Calculator!AS1368*97%,0))),Q1384="NO","",Q1384="NA","",Q1384="","")</f>
        <v/>
      </c>
      <c r="T1384" s="381" cm="1">
        <f t="array" ref="T1384">IF(LEN(F1384)=0,2,IF(SUMPRODUCT(($F$19:$F$1518=F1384)*($C$19:$C$1518=C1384))&gt;1, 1, 0))</f>
        <v>2</v>
      </c>
      <c r="U1384" s="381">
        <f t="array" ref="U1384">IFERROR(1/SUMPRODUCT(($F$19:$F$1518=F1384)*($C$19:$C$1518=C1384)), IF(LEN(F1384)&gt;0, 1, ""))</f>
        <v>6.6755674232309744E-4</v>
      </c>
      <c r="V1384" s="382" t="str">
        <f>IF(H1384="","",VALUE(IFERROR(CHOOSE(MATCH(H1384,{0,1,2,3,4,5},0),2.5,3.5,4.5,5.5,6.5,7.5),"")))</f>
        <v/>
      </c>
      <c r="W1384" s="382" t="str">
        <f>IF(AND(I1384="YES",COUNTIFS(F$19:F1384,F1384,I$19:I1384,"YES")=1),1,"")</f>
        <v/>
      </c>
      <c r="Z1384" s="32"/>
    </row>
    <row r="1385" spans="1:26" x14ac:dyDescent="0.2">
      <c r="A1385" s="32" t="str">
        <f t="shared" si="42"/>
        <v xml:space="preserve"> UNIT </v>
      </c>
      <c r="B1385" s="130">
        <v>1367</v>
      </c>
      <c r="C1385" s="197"/>
      <c r="D1385" s="398"/>
      <c r="E1385" s="398"/>
      <c r="F1385" s="398"/>
      <c r="G1385" s="399"/>
      <c r="H1385" s="398"/>
      <c r="I1385" s="400"/>
      <c r="J1385" s="400"/>
      <c r="K1385" s="401"/>
      <c r="L1385" s="398"/>
      <c r="M1385" s="398"/>
      <c r="N1385" s="398"/>
      <c r="O1385" s="402"/>
      <c r="P1385" s="402"/>
      <c r="Q1385" s="171" t="str">
        <f>Calculator!M1369</f>
        <v/>
      </c>
      <c r="R1385" s="340" t="str">
        <f t="shared" si="43"/>
        <v/>
      </c>
      <c r="S1385" s="380" t="str" cm="1">
        <f t="array" ref="S1385">_xlfn.IFS(Q1385="YES",IF(G1385&lt;=Calculator!AS1369*97%,"",IF(G1385&gt;=Calculator!AS1369*97%,ROUNDUP(Calculator!AS1369*97%,0),ROUNDUP(Calculator!AS1369*97%,0))),Q1385="NO","",Q1385="NA","",Q1385="","")</f>
        <v/>
      </c>
      <c r="T1385" s="381" cm="1">
        <f t="array" ref="T1385">IF(LEN(F1385)=0,2,IF(SUMPRODUCT(($F$19:$F$1518=F1385)*($C$19:$C$1518=C1385))&gt;1, 1, 0))</f>
        <v>2</v>
      </c>
      <c r="U1385" s="381">
        <f t="array" ref="U1385">IFERROR(1/SUMPRODUCT(($F$19:$F$1518=F1385)*($C$19:$C$1518=C1385)), IF(LEN(F1385)&gt;0, 1, ""))</f>
        <v>6.6755674232309744E-4</v>
      </c>
      <c r="V1385" s="382" t="str">
        <f>IF(H1385="","",VALUE(IFERROR(CHOOSE(MATCH(H1385,{0,1,2,3,4,5},0),2.5,3.5,4.5,5.5,6.5,7.5),"")))</f>
        <v/>
      </c>
      <c r="W1385" s="382" t="str">
        <f>IF(AND(I1385="YES",COUNTIFS(F$19:F1385,F1385,I$19:I1385,"YES")=1),1,"")</f>
        <v/>
      </c>
      <c r="Z1385" s="32"/>
    </row>
    <row r="1386" spans="1:26" x14ac:dyDescent="0.2">
      <c r="A1386" s="32" t="str">
        <f t="shared" si="42"/>
        <v xml:space="preserve"> UNIT </v>
      </c>
      <c r="B1386" s="130">
        <v>1368</v>
      </c>
      <c r="C1386" s="197"/>
      <c r="D1386" s="398"/>
      <c r="E1386" s="398"/>
      <c r="F1386" s="398"/>
      <c r="G1386" s="399"/>
      <c r="H1386" s="398"/>
      <c r="I1386" s="400"/>
      <c r="J1386" s="400"/>
      <c r="K1386" s="401"/>
      <c r="L1386" s="398"/>
      <c r="M1386" s="398"/>
      <c r="N1386" s="398"/>
      <c r="O1386" s="402"/>
      <c r="P1386" s="402"/>
      <c r="Q1386" s="171" t="str">
        <f>Calculator!M1370</f>
        <v/>
      </c>
      <c r="R1386" s="340" t="str">
        <f t="shared" si="43"/>
        <v/>
      </c>
      <c r="S1386" s="380" t="str" cm="1">
        <f t="array" ref="S1386">_xlfn.IFS(Q1386="YES",IF(G1386&lt;=Calculator!AS1370*97%,"",IF(G1386&gt;=Calculator!AS1370*97%,ROUNDUP(Calculator!AS1370*97%,0),ROUNDUP(Calculator!AS1370*97%,0))),Q1386="NO","",Q1386="NA","",Q1386="","")</f>
        <v/>
      </c>
      <c r="T1386" s="381" cm="1">
        <f t="array" ref="T1386">IF(LEN(F1386)=0,2,IF(SUMPRODUCT(($F$19:$F$1518=F1386)*($C$19:$C$1518=C1386))&gt;1, 1, 0))</f>
        <v>2</v>
      </c>
      <c r="U1386" s="381">
        <f t="array" ref="U1386">IFERROR(1/SUMPRODUCT(($F$19:$F$1518=F1386)*($C$19:$C$1518=C1386)), IF(LEN(F1386)&gt;0, 1, ""))</f>
        <v>6.6755674232309744E-4</v>
      </c>
      <c r="V1386" s="382" t="str">
        <f>IF(H1386="","",VALUE(IFERROR(CHOOSE(MATCH(H1386,{0,1,2,3,4,5},0),2.5,3.5,4.5,5.5,6.5,7.5),"")))</f>
        <v/>
      </c>
      <c r="W1386" s="382" t="str">
        <f>IF(AND(I1386="YES",COUNTIFS(F$19:F1386,F1386,I$19:I1386,"YES")=1),1,"")</f>
        <v/>
      </c>
      <c r="Z1386" s="32"/>
    </row>
    <row r="1387" spans="1:26" x14ac:dyDescent="0.2">
      <c r="A1387" s="32" t="str">
        <f t="shared" si="42"/>
        <v xml:space="preserve"> UNIT </v>
      </c>
      <c r="B1387" s="130">
        <v>1369</v>
      </c>
      <c r="C1387" s="197"/>
      <c r="D1387" s="398"/>
      <c r="E1387" s="398"/>
      <c r="F1387" s="398"/>
      <c r="G1387" s="399"/>
      <c r="H1387" s="398"/>
      <c r="I1387" s="400"/>
      <c r="J1387" s="400"/>
      <c r="K1387" s="401"/>
      <c r="L1387" s="398"/>
      <c r="M1387" s="398"/>
      <c r="N1387" s="398"/>
      <c r="O1387" s="402"/>
      <c r="P1387" s="402"/>
      <c r="Q1387" s="171" t="str">
        <f>Calculator!M1371</f>
        <v/>
      </c>
      <c r="R1387" s="340" t="str">
        <f t="shared" si="43"/>
        <v/>
      </c>
      <c r="S1387" s="380" t="str" cm="1">
        <f t="array" ref="S1387">_xlfn.IFS(Q1387="YES",IF(G1387&lt;=Calculator!AS1371*97%,"",IF(G1387&gt;=Calculator!AS1371*97%,ROUNDUP(Calculator!AS1371*97%,0),ROUNDUP(Calculator!AS1371*97%,0))),Q1387="NO","",Q1387="NA","",Q1387="","")</f>
        <v/>
      </c>
      <c r="T1387" s="381" cm="1">
        <f t="array" ref="T1387">IF(LEN(F1387)=0,2,IF(SUMPRODUCT(($F$19:$F$1518=F1387)*($C$19:$C$1518=C1387))&gt;1, 1, 0))</f>
        <v>2</v>
      </c>
      <c r="U1387" s="381">
        <f t="array" ref="U1387">IFERROR(1/SUMPRODUCT(($F$19:$F$1518=F1387)*($C$19:$C$1518=C1387)), IF(LEN(F1387)&gt;0, 1, ""))</f>
        <v>6.6755674232309744E-4</v>
      </c>
      <c r="V1387" s="382" t="str">
        <f>IF(H1387="","",VALUE(IFERROR(CHOOSE(MATCH(H1387,{0,1,2,3,4,5},0),2.5,3.5,4.5,5.5,6.5,7.5),"")))</f>
        <v/>
      </c>
      <c r="W1387" s="382" t="str">
        <f>IF(AND(I1387="YES",COUNTIFS(F$19:F1387,F1387,I$19:I1387,"YES")=1),1,"")</f>
        <v/>
      </c>
      <c r="Z1387" s="32"/>
    </row>
    <row r="1388" spans="1:26" x14ac:dyDescent="0.2">
      <c r="A1388" s="32" t="str">
        <f t="shared" si="42"/>
        <v xml:space="preserve"> UNIT </v>
      </c>
      <c r="B1388" s="130">
        <v>1370</v>
      </c>
      <c r="C1388" s="197"/>
      <c r="D1388" s="398"/>
      <c r="E1388" s="398"/>
      <c r="F1388" s="398"/>
      <c r="G1388" s="399"/>
      <c r="H1388" s="398"/>
      <c r="I1388" s="400"/>
      <c r="J1388" s="400"/>
      <c r="K1388" s="401"/>
      <c r="L1388" s="398"/>
      <c r="M1388" s="398"/>
      <c r="N1388" s="398"/>
      <c r="O1388" s="402"/>
      <c r="P1388" s="402"/>
      <c r="Q1388" s="171" t="str">
        <f>Calculator!M1372</f>
        <v/>
      </c>
      <c r="R1388" s="340" t="str">
        <f t="shared" si="43"/>
        <v/>
      </c>
      <c r="S1388" s="380" t="str" cm="1">
        <f t="array" ref="S1388">_xlfn.IFS(Q1388="YES",IF(G1388&lt;=Calculator!AS1372*97%,"",IF(G1388&gt;=Calculator!AS1372*97%,ROUNDUP(Calculator!AS1372*97%,0),ROUNDUP(Calculator!AS1372*97%,0))),Q1388="NO","",Q1388="NA","",Q1388="","")</f>
        <v/>
      </c>
      <c r="T1388" s="381" cm="1">
        <f t="array" ref="T1388">IF(LEN(F1388)=0,2,IF(SUMPRODUCT(($F$19:$F$1518=F1388)*($C$19:$C$1518=C1388))&gt;1, 1, 0))</f>
        <v>2</v>
      </c>
      <c r="U1388" s="381">
        <f t="array" ref="U1388">IFERROR(1/SUMPRODUCT(($F$19:$F$1518=F1388)*($C$19:$C$1518=C1388)), IF(LEN(F1388)&gt;0, 1, ""))</f>
        <v>6.6755674232309744E-4</v>
      </c>
      <c r="V1388" s="382" t="str">
        <f>IF(H1388="","",VALUE(IFERROR(CHOOSE(MATCH(H1388,{0,1,2,3,4,5},0),2.5,3.5,4.5,5.5,6.5,7.5),"")))</f>
        <v/>
      </c>
      <c r="W1388" s="382" t="str">
        <f>IF(AND(I1388="YES",COUNTIFS(F$19:F1388,F1388,I$19:I1388,"YES")=1),1,"")</f>
        <v/>
      </c>
      <c r="Z1388" s="32"/>
    </row>
    <row r="1389" spans="1:26" x14ac:dyDescent="0.2">
      <c r="A1389" s="32" t="str">
        <f t="shared" si="42"/>
        <v xml:space="preserve"> UNIT </v>
      </c>
      <c r="B1389" s="130">
        <v>1371</v>
      </c>
      <c r="C1389" s="197"/>
      <c r="D1389" s="398"/>
      <c r="E1389" s="398"/>
      <c r="F1389" s="398"/>
      <c r="G1389" s="399"/>
      <c r="H1389" s="398"/>
      <c r="I1389" s="400"/>
      <c r="J1389" s="400"/>
      <c r="K1389" s="401"/>
      <c r="L1389" s="398"/>
      <c r="M1389" s="398"/>
      <c r="N1389" s="398"/>
      <c r="O1389" s="402"/>
      <c r="P1389" s="402"/>
      <c r="Q1389" s="171" t="str">
        <f>Calculator!M1373</f>
        <v/>
      </c>
      <c r="R1389" s="340" t="str">
        <f t="shared" si="43"/>
        <v/>
      </c>
      <c r="S1389" s="380" t="str" cm="1">
        <f t="array" ref="S1389">_xlfn.IFS(Q1389="YES",IF(G1389&lt;=Calculator!AS1373*97%,"",IF(G1389&gt;=Calculator!AS1373*97%,ROUNDUP(Calculator!AS1373*97%,0),ROUNDUP(Calculator!AS1373*97%,0))),Q1389="NO","",Q1389="NA","",Q1389="","")</f>
        <v/>
      </c>
      <c r="T1389" s="381" cm="1">
        <f t="array" ref="T1389">IF(LEN(F1389)=0,2,IF(SUMPRODUCT(($F$19:$F$1518=F1389)*($C$19:$C$1518=C1389))&gt;1, 1, 0))</f>
        <v>2</v>
      </c>
      <c r="U1389" s="381">
        <f t="array" ref="U1389">IFERROR(1/SUMPRODUCT(($F$19:$F$1518=F1389)*($C$19:$C$1518=C1389)), IF(LEN(F1389)&gt;0, 1, ""))</f>
        <v>6.6755674232309744E-4</v>
      </c>
      <c r="V1389" s="382" t="str">
        <f>IF(H1389="","",VALUE(IFERROR(CHOOSE(MATCH(H1389,{0,1,2,3,4,5},0),2.5,3.5,4.5,5.5,6.5,7.5),"")))</f>
        <v/>
      </c>
      <c r="W1389" s="382" t="str">
        <f>IF(AND(I1389="YES",COUNTIFS(F$19:F1389,F1389,I$19:I1389,"YES")=1),1,"")</f>
        <v/>
      </c>
      <c r="Z1389" s="32"/>
    </row>
    <row r="1390" spans="1:26" x14ac:dyDescent="0.2">
      <c r="A1390" s="32" t="str">
        <f t="shared" si="42"/>
        <v xml:space="preserve"> UNIT </v>
      </c>
      <c r="B1390" s="130">
        <v>1372</v>
      </c>
      <c r="C1390" s="197"/>
      <c r="D1390" s="398"/>
      <c r="E1390" s="398"/>
      <c r="F1390" s="398"/>
      <c r="G1390" s="399"/>
      <c r="H1390" s="398"/>
      <c r="I1390" s="400"/>
      <c r="J1390" s="400"/>
      <c r="K1390" s="401"/>
      <c r="L1390" s="398"/>
      <c r="M1390" s="398"/>
      <c r="N1390" s="398"/>
      <c r="O1390" s="402"/>
      <c r="P1390" s="402"/>
      <c r="Q1390" s="171" t="str">
        <f>Calculator!M1374</f>
        <v/>
      </c>
      <c r="R1390" s="340" t="str">
        <f t="shared" si="43"/>
        <v/>
      </c>
      <c r="S1390" s="380" t="str" cm="1">
        <f t="array" ref="S1390">_xlfn.IFS(Q1390="YES",IF(G1390&lt;=Calculator!AS1374*97%,"",IF(G1390&gt;=Calculator!AS1374*97%,ROUNDUP(Calculator!AS1374*97%,0),ROUNDUP(Calculator!AS1374*97%,0))),Q1390="NO","",Q1390="NA","",Q1390="","")</f>
        <v/>
      </c>
      <c r="T1390" s="381" cm="1">
        <f t="array" ref="T1390">IF(LEN(F1390)=0,2,IF(SUMPRODUCT(($F$19:$F$1518=F1390)*($C$19:$C$1518=C1390))&gt;1, 1, 0))</f>
        <v>2</v>
      </c>
      <c r="U1390" s="381">
        <f t="array" ref="U1390">IFERROR(1/SUMPRODUCT(($F$19:$F$1518=F1390)*($C$19:$C$1518=C1390)), IF(LEN(F1390)&gt;0, 1, ""))</f>
        <v>6.6755674232309744E-4</v>
      </c>
      <c r="V1390" s="382" t="str">
        <f>IF(H1390="","",VALUE(IFERROR(CHOOSE(MATCH(H1390,{0,1,2,3,4,5},0),2.5,3.5,4.5,5.5,6.5,7.5),"")))</f>
        <v/>
      </c>
      <c r="W1390" s="382" t="str">
        <f>IF(AND(I1390="YES",COUNTIFS(F$19:F1390,F1390,I$19:I1390,"YES")=1),1,"")</f>
        <v/>
      </c>
      <c r="Z1390" s="32"/>
    </row>
    <row r="1391" spans="1:26" x14ac:dyDescent="0.2">
      <c r="A1391" s="32" t="str">
        <f t="shared" si="42"/>
        <v xml:space="preserve"> UNIT </v>
      </c>
      <c r="B1391" s="130">
        <v>1373</v>
      </c>
      <c r="C1391" s="197"/>
      <c r="D1391" s="398"/>
      <c r="E1391" s="398"/>
      <c r="F1391" s="398"/>
      <c r="G1391" s="399"/>
      <c r="H1391" s="398"/>
      <c r="I1391" s="400"/>
      <c r="J1391" s="400"/>
      <c r="K1391" s="401"/>
      <c r="L1391" s="398"/>
      <c r="M1391" s="398"/>
      <c r="N1391" s="398"/>
      <c r="O1391" s="402"/>
      <c r="P1391" s="402"/>
      <c r="Q1391" s="171" t="str">
        <f>Calculator!M1375</f>
        <v/>
      </c>
      <c r="R1391" s="340" t="str">
        <f t="shared" si="43"/>
        <v/>
      </c>
      <c r="S1391" s="380" t="str" cm="1">
        <f t="array" ref="S1391">_xlfn.IFS(Q1391="YES",IF(G1391&lt;=Calculator!AS1375*97%,"",IF(G1391&gt;=Calculator!AS1375*97%,ROUNDUP(Calculator!AS1375*97%,0),ROUNDUP(Calculator!AS1375*97%,0))),Q1391="NO","",Q1391="NA","",Q1391="","")</f>
        <v/>
      </c>
      <c r="T1391" s="381" cm="1">
        <f t="array" ref="T1391">IF(LEN(F1391)=0,2,IF(SUMPRODUCT(($F$19:$F$1518=F1391)*($C$19:$C$1518=C1391))&gt;1, 1, 0))</f>
        <v>2</v>
      </c>
      <c r="U1391" s="381">
        <f t="array" ref="U1391">IFERROR(1/SUMPRODUCT(($F$19:$F$1518=F1391)*($C$19:$C$1518=C1391)), IF(LEN(F1391)&gt;0, 1, ""))</f>
        <v>6.6755674232309744E-4</v>
      </c>
      <c r="V1391" s="382" t="str">
        <f>IF(H1391="","",VALUE(IFERROR(CHOOSE(MATCH(H1391,{0,1,2,3,4,5},0),2.5,3.5,4.5,5.5,6.5,7.5),"")))</f>
        <v/>
      </c>
      <c r="W1391" s="382" t="str">
        <f>IF(AND(I1391="YES",COUNTIFS(F$19:F1391,F1391,I$19:I1391,"YES")=1),1,"")</f>
        <v/>
      </c>
      <c r="Z1391" s="32"/>
    </row>
    <row r="1392" spans="1:26" x14ac:dyDescent="0.2">
      <c r="A1392" s="32" t="str">
        <f t="shared" si="42"/>
        <v xml:space="preserve"> UNIT </v>
      </c>
      <c r="B1392" s="130">
        <v>1374</v>
      </c>
      <c r="C1392" s="197"/>
      <c r="D1392" s="398"/>
      <c r="E1392" s="398"/>
      <c r="F1392" s="398"/>
      <c r="G1392" s="399"/>
      <c r="H1392" s="398"/>
      <c r="I1392" s="400"/>
      <c r="J1392" s="400"/>
      <c r="K1392" s="401"/>
      <c r="L1392" s="398"/>
      <c r="M1392" s="398"/>
      <c r="N1392" s="398"/>
      <c r="O1392" s="402"/>
      <c r="P1392" s="402"/>
      <c r="Q1392" s="171" t="str">
        <f>Calculator!M1376</f>
        <v/>
      </c>
      <c r="R1392" s="340" t="str">
        <f t="shared" si="43"/>
        <v/>
      </c>
      <c r="S1392" s="380" t="str" cm="1">
        <f t="array" ref="S1392">_xlfn.IFS(Q1392="YES",IF(G1392&lt;=Calculator!AS1376*97%,"",IF(G1392&gt;=Calculator!AS1376*97%,ROUNDUP(Calculator!AS1376*97%,0),ROUNDUP(Calculator!AS1376*97%,0))),Q1392="NO","",Q1392="NA","",Q1392="","")</f>
        <v/>
      </c>
      <c r="T1392" s="381" cm="1">
        <f t="array" ref="T1392">IF(LEN(F1392)=0,2,IF(SUMPRODUCT(($F$19:$F$1518=F1392)*($C$19:$C$1518=C1392))&gt;1, 1, 0))</f>
        <v>2</v>
      </c>
      <c r="U1392" s="381">
        <f t="array" ref="U1392">IFERROR(1/SUMPRODUCT(($F$19:$F$1518=F1392)*($C$19:$C$1518=C1392)), IF(LEN(F1392)&gt;0, 1, ""))</f>
        <v>6.6755674232309744E-4</v>
      </c>
      <c r="V1392" s="382" t="str">
        <f>IF(H1392="","",VALUE(IFERROR(CHOOSE(MATCH(H1392,{0,1,2,3,4,5},0),2.5,3.5,4.5,5.5,6.5,7.5),"")))</f>
        <v/>
      </c>
      <c r="W1392" s="382" t="str">
        <f>IF(AND(I1392="YES",COUNTIFS(F$19:F1392,F1392,I$19:I1392,"YES")=1),1,"")</f>
        <v/>
      </c>
      <c r="Z1392" s="32"/>
    </row>
    <row r="1393" spans="1:26" x14ac:dyDescent="0.2">
      <c r="A1393" s="32" t="str">
        <f t="shared" si="42"/>
        <v xml:space="preserve"> UNIT </v>
      </c>
      <c r="B1393" s="130">
        <v>1375</v>
      </c>
      <c r="C1393" s="197"/>
      <c r="D1393" s="398"/>
      <c r="E1393" s="398"/>
      <c r="F1393" s="398"/>
      <c r="G1393" s="399"/>
      <c r="H1393" s="398"/>
      <c r="I1393" s="400"/>
      <c r="J1393" s="400"/>
      <c r="K1393" s="401"/>
      <c r="L1393" s="398"/>
      <c r="M1393" s="398"/>
      <c r="N1393" s="398"/>
      <c r="O1393" s="402"/>
      <c r="P1393" s="402"/>
      <c r="Q1393" s="171" t="str">
        <f>Calculator!M1377</f>
        <v/>
      </c>
      <c r="R1393" s="340" t="str">
        <f t="shared" si="43"/>
        <v/>
      </c>
      <c r="S1393" s="380" t="str" cm="1">
        <f t="array" ref="S1393">_xlfn.IFS(Q1393="YES",IF(G1393&lt;=Calculator!AS1377*97%,"",IF(G1393&gt;=Calculator!AS1377*97%,ROUNDUP(Calculator!AS1377*97%,0),ROUNDUP(Calculator!AS1377*97%,0))),Q1393="NO","",Q1393="NA","",Q1393="","")</f>
        <v/>
      </c>
      <c r="T1393" s="381" cm="1">
        <f t="array" ref="T1393">IF(LEN(F1393)=0,2,IF(SUMPRODUCT(($F$19:$F$1518=F1393)*($C$19:$C$1518=C1393))&gt;1, 1, 0))</f>
        <v>2</v>
      </c>
      <c r="U1393" s="381">
        <f t="array" ref="U1393">IFERROR(1/SUMPRODUCT(($F$19:$F$1518=F1393)*($C$19:$C$1518=C1393)), IF(LEN(F1393)&gt;0, 1, ""))</f>
        <v>6.6755674232309744E-4</v>
      </c>
      <c r="V1393" s="382" t="str">
        <f>IF(H1393="","",VALUE(IFERROR(CHOOSE(MATCH(H1393,{0,1,2,3,4,5},0),2.5,3.5,4.5,5.5,6.5,7.5),"")))</f>
        <v/>
      </c>
      <c r="W1393" s="382" t="str">
        <f>IF(AND(I1393="YES",COUNTIFS(F$19:F1393,F1393,I$19:I1393,"YES")=1),1,"")</f>
        <v/>
      </c>
      <c r="Z1393" s="32"/>
    </row>
    <row r="1394" spans="1:26" x14ac:dyDescent="0.2">
      <c r="A1394" s="32" t="str">
        <f t="shared" si="42"/>
        <v xml:space="preserve"> UNIT </v>
      </c>
      <c r="B1394" s="130">
        <v>1376</v>
      </c>
      <c r="C1394" s="197"/>
      <c r="D1394" s="398"/>
      <c r="E1394" s="398"/>
      <c r="F1394" s="398"/>
      <c r="G1394" s="399"/>
      <c r="H1394" s="398"/>
      <c r="I1394" s="400"/>
      <c r="J1394" s="400"/>
      <c r="K1394" s="401"/>
      <c r="L1394" s="398"/>
      <c r="M1394" s="398"/>
      <c r="N1394" s="398"/>
      <c r="O1394" s="402"/>
      <c r="P1394" s="402"/>
      <c r="Q1394" s="171" t="str">
        <f>Calculator!M1378</f>
        <v/>
      </c>
      <c r="R1394" s="340" t="str">
        <f t="shared" si="43"/>
        <v/>
      </c>
      <c r="S1394" s="380" t="str" cm="1">
        <f t="array" ref="S1394">_xlfn.IFS(Q1394="YES",IF(G1394&lt;=Calculator!AS1378*97%,"",IF(G1394&gt;=Calculator!AS1378*97%,ROUNDUP(Calculator!AS1378*97%,0),ROUNDUP(Calculator!AS1378*97%,0))),Q1394="NO","",Q1394="NA","",Q1394="","")</f>
        <v/>
      </c>
      <c r="T1394" s="381" cm="1">
        <f t="array" ref="T1394">IF(LEN(F1394)=0,2,IF(SUMPRODUCT(($F$19:$F$1518=F1394)*($C$19:$C$1518=C1394))&gt;1, 1, 0))</f>
        <v>2</v>
      </c>
      <c r="U1394" s="381">
        <f t="array" ref="U1394">IFERROR(1/SUMPRODUCT(($F$19:$F$1518=F1394)*($C$19:$C$1518=C1394)), IF(LEN(F1394)&gt;0, 1, ""))</f>
        <v>6.6755674232309744E-4</v>
      </c>
      <c r="V1394" s="382" t="str">
        <f>IF(H1394="","",VALUE(IFERROR(CHOOSE(MATCH(H1394,{0,1,2,3,4,5},0),2.5,3.5,4.5,5.5,6.5,7.5),"")))</f>
        <v/>
      </c>
      <c r="W1394" s="382" t="str">
        <f>IF(AND(I1394="YES",COUNTIFS(F$19:F1394,F1394,I$19:I1394,"YES")=1),1,"")</f>
        <v/>
      </c>
      <c r="Z1394" s="32"/>
    </row>
    <row r="1395" spans="1:26" x14ac:dyDescent="0.2">
      <c r="A1395" s="32" t="str">
        <f t="shared" si="42"/>
        <v xml:space="preserve"> UNIT </v>
      </c>
      <c r="B1395" s="130">
        <v>1377</v>
      </c>
      <c r="C1395" s="197"/>
      <c r="D1395" s="398"/>
      <c r="E1395" s="398"/>
      <c r="F1395" s="398"/>
      <c r="G1395" s="399"/>
      <c r="H1395" s="398"/>
      <c r="I1395" s="400"/>
      <c r="J1395" s="400"/>
      <c r="K1395" s="401"/>
      <c r="L1395" s="398"/>
      <c r="M1395" s="398"/>
      <c r="N1395" s="398"/>
      <c r="O1395" s="402"/>
      <c r="P1395" s="402"/>
      <c r="Q1395" s="171" t="str">
        <f>Calculator!M1379</f>
        <v/>
      </c>
      <c r="R1395" s="340" t="str">
        <f t="shared" si="43"/>
        <v/>
      </c>
      <c r="S1395" s="380" t="str" cm="1">
        <f t="array" ref="S1395">_xlfn.IFS(Q1395="YES",IF(G1395&lt;=Calculator!AS1379*97%,"",IF(G1395&gt;=Calculator!AS1379*97%,ROUNDUP(Calculator!AS1379*97%,0),ROUNDUP(Calculator!AS1379*97%,0))),Q1395="NO","",Q1395="NA","",Q1395="","")</f>
        <v/>
      </c>
      <c r="T1395" s="381" cm="1">
        <f t="array" ref="T1395">IF(LEN(F1395)=0,2,IF(SUMPRODUCT(($F$19:$F$1518=F1395)*($C$19:$C$1518=C1395))&gt;1, 1, 0))</f>
        <v>2</v>
      </c>
      <c r="U1395" s="381">
        <f t="array" ref="U1395">IFERROR(1/SUMPRODUCT(($F$19:$F$1518=F1395)*($C$19:$C$1518=C1395)), IF(LEN(F1395)&gt;0, 1, ""))</f>
        <v>6.6755674232309744E-4</v>
      </c>
      <c r="V1395" s="382" t="str">
        <f>IF(H1395="","",VALUE(IFERROR(CHOOSE(MATCH(H1395,{0,1,2,3,4,5},0),2.5,3.5,4.5,5.5,6.5,7.5),"")))</f>
        <v/>
      </c>
      <c r="W1395" s="382" t="str">
        <f>IF(AND(I1395="YES",COUNTIFS(F$19:F1395,F1395,I$19:I1395,"YES")=1),1,"")</f>
        <v/>
      </c>
      <c r="Z1395" s="32"/>
    </row>
    <row r="1396" spans="1:26" x14ac:dyDescent="0.2">
      <c r="A1396" s="32" t="str">
        <f t="shared" si="42"/>
        <v xml:space="preserve"> UNIT </v>
      </c>
      <c r="B1396" s="130">
        <v>1378</v>
      </c>
      <c r="C1396" s="197"/>
      <c r="D1396" s="398"/>
      <c r="E1396" s="398"/>
      <c r="F1396" s="398"/>
      <c r="G1396" s="399"/>
      <c r="H1396" s="398"/>
      <c r="I1396" s="400"/>
      <c r="J1396" s="400"/>
      <c r="K1396" s="401"/>
      <c r="L1396" s="398"/>
      <c r="M1396" s="398"/>
      <c r="N1396" s="398"/>
      <c r="O1396" s="402"/>
      <c r="P1396" s="402"/>
      <c r="Q1396" s="171" t="str">
        <f>Calculator!M1380</f>
        <v/>
      </c>
      <c r="R1396" s="340" t="str">
        <f t="shared" si="43"/>
        <v/>
      </c>
      <c r="S1396" s="380" t="str" cm="1">
        <f t="array" ref="S1396">_xlfn.IFS(Q1396="YES",IF(G1396&lt;=Calculator!AS1380*97%,"",IF(G1396&gt;=Calculator!AS1380*97%,ROUNDUP(Calculator!AS1380*97%,0),ROUNDUP(Calculator!AS1380*97%,0))),Q1396="NO","",Q1396="NA","",Q1396="","")</f>
        <v/>
      </c>
      <c r="T1396" s="381" cm="1">
        <f t="array" ref="T1396">IF(LEN(F1396)=0,2,IF(SUMPRODUCT(($F$19:$F$1518=F1396)*($C$19:$C$1518=C1396))&gt;1, 1, 0))</f>
        <v>2</v>
      </c>
      <c r="U1396" s="381">
        <f t="array" ref="U1396">IFERROR(1/SUMPRODUCT(($F$19:$F$1518=F1396)*($C$19:$C$1518=C1396)), IF(LEN(F1396)&gt;0, 1, ""))</f>
        <v>6.6755674232309744E-4</v>
      </c>
      <c r="V1396" s="382" t="str">
        <f>IF(H1396="","",VALUE(IFERROR(CHOOSE(MATCH(H1396,{0,1,2,3,4,5},0),2.5,3.5,4.5,5.5,6.5,7.5),"")))</f>
        <v/>
      </c>
      <c r="W1396" s="382" t="str">
        <f>IF(AND(I1396="YES",COUNTIFS(F$19:F1396,F1396,I$19:I1396,"YES")=1),1,"")</f>
        <v/>
      </c>
      <c r="Z1396" s="32"/>
    </row>
    <row r="1397" spans="1:26" x14ac:dyDescent="0.2">
      <c r="A1397" s="32" t="str">
        <f t="shared" si="42"/>
        <v xml:space="preserve"> UNIT </v>
      </c>
      <c r="B1397" s="130">
        <v>1379</v>
      </c>
      <c r="C1397" s="197"/>
      <c r="D1397" s="398"/>
      <c r="E1397" s="398"/>
      <c r="F1397" s="398"/>
      <c r="G1397" s="399"/>
      <c r="H1397" s="398"/>
      <c r="I1397" s="400"/>
      <c r="J1397" s="400"/>
      <c r="K1397" s="401"/>
      <c r="L1397" s="398"/>
      <c r="M1397" s="398"/>
      <c r="N1397" s="398"/>
      <c r="O1397" s="402"/>
      <c r="P1397" s="402"/>
      <c r="Q1397" s="171" t="str">
        <f>Calculator!M1381</f>
        <v/>
      </c>
      <c r="R1397" s="340" t="str">
        <f t="shared" si="43"/>
        <v/>
      </c>
      <c r="S1397" s="380" t="str" cm="1">
        <f t="array" ref="S1397">_xlfn.IFS(Q1397="YES",IF(G1397&lt;=Calculator!AS1381*97%,"",IF(G1397&gt;=Calculator!AS1381*97%,ROUNDUP(Calculator!AS1381*97%,0),ROUNDUP(Calculator!AS1381*97%,0))),Q1397="NO","",Q1397="NA","",Q1397="","")</f>
        <v/>
      </c>
      <c r="T1397" s="381" cm="1">
        <f t="array" ref="T1397">IF(LEN(F1397)=0,2,IF(SUMPRODUCT(($F$19:$F$1518=F1397)*($C$19:$C$1518=C1397))&gt;1, 1, 0))</f>
        <v>2</v>
      </c>
      <c r="U1397" s="381">
        <f t="array" ref="U1397">IFERROR(1/SUMPRODUCT(($F$19:$F$1518=F1397)*($C$19:$C$1518=C1397)), IF(LEN(F1397)&gt;0, 1, ""))</f>
        <v>6.6755674232309744E-4</v>
      </c>
      <c r="V1397" s="382" t="str">
        <f>IF(H1397="","",VALUE(IFERROR(CHOOSE(MATCH(H1397,{0,1,2,3,4,5},0),2.5,3.5,4.5,5.5,6.5,7.5),"")))</f>
        <v/>
      </c>
      <c r="W1397" s="382" t="str">
        <f>IF(AND(I1397="YES",COUNTIFS(F$19:F1397,F1397,I$19:I1397,"YES")=1),1,"")</f>
        <v/>
      </c>
      <c r="Z1397" s="32"/>
    </row>
    <row r="1398" spans="1:26" x14ac:dyDescent="0.2">
      <c r="A1398" s="32" t="str">
        <f t="shared" si="42"/>
        <v xml:space="preserve"> UNIT </v>
      </c>
      <c r="B1398" s="130">
        <v>1380</v>
      </c>
      <c r="C1398" s="197"/>
      <c r="D1398" s="398"/>
      <c r="E1398" s="398"/>
      <c r="F1398" s="398"/>
      <c r="G1398" s="399"/>
      <c r="H1398" s="398"/>
      <c r="I1398" s="400"/>
      <c r="J1398" s="400"/>
      <c r="K1398" s="401"/>
      <c r="L1398" s="398"/>
      <c r="M1398" s="398"/>
      <c r="N1398" s="398"/>
      <c r="O1398" s="402"/>
      <c r="P1398" s="402"/>
      <c r="Q1398" s="171" t="str">
        <f>Calculator!M1382</f>
        <v/>
      </c>
      <c r="R1398" s="340" t="str">
        <f t="shared" si="43"/>
        <v/>
      </c>
      <c r="S1398" s="380" t="str" cm="1">
        <f t="array" ref="S1398">_xlfn.IFS(Q1398="YES",IF(G1398&lt;=Calculator!AS1382*97%,"",IF(G1398&gt;=Calculator!AS1382*97%,ROUNDUP(Calculator!AS1382*97%,0),ROUNDUP(Calculator!AS1382*97%,0))),Q1398="NO","",Q1398="NA","",Q1398="","")</f>
        <v/>
      </c>
      <c r="T1398" s="381" cm="1">
        <f t="array" ref="T1398">IF(LEN(F1398)=0,2,IF(SUMPRODUCT(($F$19:$F$1518=F1398)*($C$19:$C$1518=C1398))&gt;1, 1, 0))</f>
        <v>2</v>
      </c>
      <c r="U1398" s="381">
        <f t="array" ref="U1398">IFERROR(1/SUMPRODUCT(($F$19:$F$1518=F1398)*($C$19:$C$1518=C1398)), IF(LEN(F1398)&gt;0, 1, ""))</f>
        <v>6.6755674232309744E-4</v>
      </c>
      <c r="V1398" s="382" t="str">
        <f>IF(H1398="","",VALUE(IFERROR(CHOOSE(MATCH(H1398,{0,1,2,3,4,5},0),2.5,3.5,4.5,5.5,6.5,7.5),"")))</f>
        <v/>
      </c>
      <c r="W1398" s="382" t="str">
        <f>IF(AND(I1398="YES",COUNTIFS(F$19:F1398,F1398,I$19:I1398,"YES")=1),1,"")</f>
        <v/>
      </c>
      <c r="Z1398" s="32"/>
    </row>
    <row r="1399" spans="1:26" x14ac:dyDescent="0.2">
      <c r="A1399" s="32" t="str">
        <f t="shared" si="42"/>
        <v xml:space="preserve"> UNIT </v>
      </c>
      <c r="B1399" s="130">
        <v>1381</v>
      </c>
      <c r="C1399" s="197"/>
      <c r="D1399" s="398"/>
      <c r="E1399" s="398"/>
      <c r="F1399" s="398"/>
      <c r="G1399" s="399"/>
      <c r="H1399" s="398"/>
      <c r="I1399" s="400"/>
      <c r="J1399" s="400"/>
      <c r="K1399" s="401"/>
      <c r="L1399" s="398"/>
      <c r="M1399" s="398"/>
      <c r="N1399" s="398"/>
      <c r="O1399" s="402"/>
      <c r="P1399" s="402"/>
      <c r="Q1399" s="171" t="str">
        <f>Calculator!M1383</f>
        <v/>
      </c>
      <c r="R1399" s="340" t="str">
        <f t="shared" si="43"/>
        <v/>
      </c>
      <c r="S1399" s="380" t="str" cm="1">
        <f t="array" ref="S1399">_xlfn.IFS(Q1399="YES",IF(G1399&lt;=Calculator!AS1383*97%,"",IF(G1399&gt;=Calculator!AS1383*97%,ROUNDUP(Calculator!AS1383*97%,0),ROUNDUP(Calculator!AS1383*97%,0))),Q1399="NO","",Q1399="NA","",Q1399="","")</f>
        <v/>
      </c>
      <c r="T1399" s="381" cm="1">
        <f t="array" ref="T1399">IF(LEN(F1399)=0,2,IF(SUMPRODUCT(($F$19:$F$1518=F1399)*($C$19:$C$1518=C1399))&gt;1, 1, 0))</f>
        <v>2</v>
      </c>
      <c r="U1399" s="381">
        <f t="array" ref="U1399">IFERROR(1/SUMPRODUCT(($F$19:$F$1518=F1399)*($C$19:$C$1518=C1399)), IF(LEN(F1399)&gt;0, 1, ""))</f>
        <v>6.6755674232309744E-4</v>
      </c>
      <c r="V1399" s="382" t="str">
        <f>IF(H1399="","",VALUE(IFERROR(CHOOSE(MATCH(H1399,{0,1,2,3,4,5},0),2.5,3.5,4.5,5.5,6.5,7.5),"")))</f>
        <v/>
      </c>
      <c r="W1399" s="382" t="str">
        <f>IF(AND(I1399="YES",COUNTIFS(F$19:F1399,F1399,I$19:I1399,"YES")=1),1,"")</f>
        <v/>
      </c>
      <c r="Z1399" s="32"/>
    </row>
    <row r="1400" spans="1:26" x14ac:dyDescent="0.2">
      <c r="A1400" s="32" t="str">
        <f t="shared" si="42"/>
        <v xml:space="preserve"> UNIT </v>
      </c>
      <c r="B1400" s="130">
        <v>1382</v>
      </c>
      <c r="C1400" s="197"/>
      <c r="D1400" s="398"/>
      <c r="E1400" s="398"/>
      <c r="F1400" s="398"/>
      <c r="G1400" s="399"/>
      <c r="H1400" s="398"/>
      <c r="I1400" s="400"/>
      <c r="J1400" s="400"/>
      <c r="K1400" s="401"/>
      <c r="L1400" s="398"/>
      <c r="M1400" s="398"/>
      <c r="N1400" s="398"/>
      <c r="O1400" s="402"/>
      <c r="P1400" s="402"/>
      <c r="Q1400" s="171" t="str">
        <f>Calculator!M1384</f>
        <v/>
      </c>
      <c r="R1400" s="340" t="str">
        <f t="shared" si="43"/>
        <v/>
      </c>
      <c r="S1400" s="380" t="str" cm="1">
        <f t="array" ref="S1400">_xlfn.IFS(Q1400="YES",IF(G1400&lt;=Calculator!AS1384*97%,"",IF(G1400&gt;=Calculator!AS1384*97%,ROUNDUP(Calculator!AS1384*97%,0),ROUNDUP(Calculator!AS1384*97%,0))),Q1400="NO","",Q1400="NA","",Q1400="","")</f>
        <v/>
      </c>
      <c r="T1400" s="381" cm="1">
        <f t="array" ref="T1400">IF(LEN(F1400)=0,2,IF(SUMPRODUCT(($F$19:$F$1518=F1400)*($C$19:$C$1518=C1400))&gt;1, 1, 0))</f>
        <v>2</v>
      </c>
      <c r="U1400" s="381">
        <f t="array" ref="U1400">IFERROR(1/SUMPRODUCT(($F$19:$F$1518=F1400)*($C$19:$C$1518=C1400)), IF(LEN(F1400)&gt;0, 1, ""))</f>
        <v>6.6755674232309744E-4</v>
      </c>
      <c r="V1400" s="382" t="str">
        <f>IF(H1400="","",VALUE(IFERROR(CHOOSE(MATCH(H1400,{0,1,2,3,4,5},0),2.5,3.5,4.5,5.5,6.5,7.5),"")))</f>
        <v/>
      </c>
      <c r="W1400" s="382" t="str">
        <f>IF(AND(I1400="YES",COUNTIFS(F$19:F1400,F1400,I$19:I1400,"YES")=1),1,"")</f>
        <v/>
      </c>
      <c r="Z1400" s="32"/>
    </row>
    <row r="1401" spans="1:26" x14ac:dyDescent="0.2">
      <c r="A1401" s="32" t="str">
        <f t="shared" si="42"/>
        <v xml:space="preserve"> UNIT </v>
      </c>
      <c r="B1401" s="130">
        <v>1383</v>
      </c>
      <c r="C1401" s="197"/>
      <c r="D1401" s="398"/>
      <c r="E1401" s="398"/>
      <c r="F1401" s="398"/>
      <c r="G1401" s="399"/>
      <c r="H1401" s="398"/>
      <c r="I1401" s="400"/>
      <c r="J1401" s="400"/>
      <c r="K1401" s="401"/>
      <c r="L1401" s="398"/>
      <c r="M1401" s="398"/>
      <c r="N1401" s="398"/>
      <c r="O1401" s="402"/>
      <c r="P1401" s="402"/>
      <c r="Q1401" s="171" t="str">
        <f>Calculator!M1385</f>
        <v/>
      </c>
      <c r="R1401" s="340" t="str">
        <f t="shared" si="43"/>
        <v/>
      </c>
      <c r="S1401" s="380" t="str" cm="1">
        <f t="array" ref="S1401">_xlfn.IFS(Q1401="YES",IF(G1401&lt;=Calculator!AS1385*97%,"",IF(G1401&gt;=Calculator!AS1385*97%,ROUNDUP(Calculator!AS1385*97%,0),ROUNDUP(Calculator!AS1385*97%,0))),Q1401="NO","",Q1401="NA","",Q1401="","")</f>
        <v/>
      </c>
      <c r="T1401" s="381" cm="1">
        <f t="array" ref="T1401">IF(LEN(F1401)=0,2,IF(SUMPRODUCT(($F$19:$F$1518=F1401)*($C$19:$C$1518=C1401))&gt;1, 1, 0))</f>
        <v>2</v>
      </c>
      <c r="U1401" s="381">
        <f t="array" ref="U1401">IFERROR(1/SUMPRODUCT(($F$19:$F$1518=F1401)*($C$19:$C$1518=C1401)), IF(LEN(F1401)&gt;0, 1, ""))</f>
        <v>6.6755674232309744E-4</v>
      </c>
      <c r="V1401" s="382" t="str">
        <f>IF(H1401="","",VALUE(IFERROR(CHOOSE(MATCH(H1401,{0,1,2,3,4,5},0),2.5,3.5,4.5,5.5,6.5,7.5),"")))</f>
        <v/>
      </c>
      <c r="W1401" s="382" t="str">
        <f>IF(AND(I1401="YES",COUNTIFS(F$19:F1401,F1401,I$19:I1401,"YES")=1),1,"")</f>
        <v/>
      </c>
      <c r="Z1401" s="32"/>
    </row>
    <row r="1402" spans="1:26" x14ac:dyDescent="0.2">
      <c r="A1402" s="32" t="str">
        <f t="shared" si="42"/>
        <v xml:space="preserve"> UNIT </v>
      </c>
      <c r="B1402" s="130">
        <v>1384</v>
      </c>
      <c r="C1402" s="197"/>
      <c r="D1402" s="398"/>
      <c r="E1402" s="398"/>
      <c r="F1402" s="398"/>
      <c r="G1402" s="399"/>
      <c r="H1402" s="398"/>
      <c r="I1402" s="400"/>
      <c r="J1402" s="400"/>
      <c r="K1402" s="401"/>
      <c r="L1402" s="398"/>
      <c r="M1402" s="398"/>
      <c r="N1402" s="398"/>
      <c r="O1402" s="402"/>
      <c r="P1402" s="402"/>
      <c r="Q1402" s="171" t="str">
        <f>Calculator!M1386</f>
        <v/>
      </c>
      <c r="R1402" s="340" t="str">
        <f t="shared" si="43"/>
        <v/>
      </c>
      <c r="S1402" s="380" t="str" cm="1">
        <f t="array" ref="S1402">_xlfn.IFS(Q1402="YES",IF(G1402&lt;=Calculator!AS1386*97%,"",IF(G1402&gt;=Calculator!AS1386*97%,ROUNDUP(Calculator!AS1386*97%,0),ROUNDUP(Calculator!AS1386*97%,0))),Q1402="NO","",Q1402="NA","",Q1402="","")</f>
        <v/>
      </c>
      <c r="T1402" s="381" cm="1">
        <f t="array" ref="T1402">IF(LEN(F1402)=0,2,IF(SUMPRODUCT(($F$19:$F$1518=F1402)*($C$19:$C$1518=C1402))&gt;1, 1, 0))</f>
        <v>2</v>
      </c>
      <c r="U1402" s="381">
        <f t="array" ref="U1402">IFERROR(1/SUMPRODUCT(($F$19:$F$1518=F1402)*($C$19:$C$1518=C1402)), IF(LEN(F1402)&gt;0, 1, ""))</f>
        <v>6.6755674232309744E-4</v>
      </c>
      <c r="V1402" s="382" t="str">
        <f>IF(H1402="","",VALUE(IFERROR(CHOOSE(MATCH(H1402,{0,1,2,3,4,5},0),2.5,3.5,4.5,5.5,6.5,7.5),"")))</f>
        <v/>
      </c>
      <c r="W1402" s="382" t="str">
        <f>IF(AND(I1402="YES",COUNTIFS(F$19:F1402,F1402,I$19:I1402,"YES")=1),1,"")</f>
        <v/>
      </c>
      <c r="Z1402" s="32"/>
    </row>
    <row r="1403" spans="1:26" x14ac:dyDescent="0.2">
      <c r="A1403" s="32" t="str">
        <f t="shared" si="42"/>
        <v xml:space="preserve"> UNIT </v>
      </c>
      <c r="B1403" s="130">
        <v>1385</v>
      </c>
      <c r="C1403" s="197"/>
      <c r="D1403" s="398"/>
      <c r="E1403" s="398"/>
      <c r="F1403" s="398"/>
      <c r="G1403" s="399"/>
      <c r="H1403" s="398"/>
      <c r="I1403" s="400"/>
      <c r="J1403" s="400"/>
      <c r="K1403" s="401"/>
      <c r="L1403" s="398"/>
      <c r="M1403" s="398"/>
      <c r="N1403" s="398"/>
      <c r="O1403" s="402"/>
      <c r="P1403" s="402"/>
      <c r="Q1403" s="171" t="str">
        <f>Calculator!M1387</f>
        <v/>
      </c>
      <c r="R1403" s="340" t="str">
        <f t="shared" si="43"/>
        <v/>
      </c>
      <c r="S1403" s="380" t="str" cm="1">
        <f t="array" ref="S1403">_xlfn.IFS(Q1403="YES",IF(G1403&lt;=Calculator!AS1387*97%,"",IF(G1403&gt;=Calculator!AS1387*97%,ROUNDUP(Calculator!AS1387*97%,0),ROUNDUP(Calculator!AS1387*97%,0))),Q1403="NO","",Q1403="NA","",Q1403="","")</f>
        <v/>
      </c>
      <c r="T1403" s="381" cm="1">
        <f t="array" ref="T1403">IF(LEN(F1403)=0,2,IF(SUMPRODUCT(($F$19:$F$1518=F1403)*($C$19:$C$1518=C1403))&gt;1, 1, 0))</f>
        <v>2</v>
      </c>
      <c r="U1403" s="381">
        <f t="array" ref="U1403">IFERROR(1/SUMPRODUCT(($F$19:$F$1518=F1403)*($C$19:$C$1518=C1403)), IF(LEN(F1403)&gt;0, 1, ""))</f>
        <v>6.6755674232309744E-4</v>
      </c>
      <c r="V1403" s="382" t="str">
        <f>IF(H1403="","",VALUE(IFERROR(CHOOSE(MATCH(H1403,{0,1,2,3,4,5},0),2.5,3.5,4.5,5.5,6.5,7.5),"")))</f>
        <v/>
      </c>
      <c r="W1403" s="382" t="str">
        <f>IF(AND(I1403="YES",COUNTIFS(F$19:F1403,F1403,I$19:I1403,"YES")=1),1,"")</f>
        <v/>
      </c>
      <c r="Z1403" s="32"/>
    </row>
    <row r="1404" spans="1:26" x14ac:dyDescent="0.2">
      <c r="A1404" s="32" t="str">
        <f t="shared" si="42"/>
        <v xml:space="preserve"> UNIT </v>
      </c>
      <c r="B1404" s="130">
        <v>1386</v>
      </c>
      <c r="C1404" s="197"/>
      <c r="D1404" s="398"/>
      <c r="E1404" s="398"/>
      <c r="F1404" s="398"/>
      <c r="G1404" s="399"/>
      <c r="H1404" s="398"/>
      <c r="I1404" s="400"/>
      <c r="J1404" s="400"/>
      <c r="K1404" s="401"/>
      <c r="L1404" s="398"/>
      <c r="M1404" s="398"/>
      <c r="N1404" s="398"/>
      <c r="O1404" s="402"/>
      <c r="P1404" s="402"/>
      <c r="Q1404" s="171" t="str">
        <f>Calculator!M1388</f>
        <v/>
      </c>
      <c r="R1404" s="340" t="str">
        <f t="shared" si="43"/>
        <v/>
      </c>
      <c r="S1404" s="380" t="str" cm="1">
        <f t="array" ref="S1404">_xlfn.IFS(Q1404="YES",IF(G1404&lt;=Calculator!AS1388*97%,"",IF(G1404&gt;=Calculator!AS1388*97%,ROUNDUP(Calculator!AS1388*97%,0),ROUNDUP(Calculator!AS1388*97%,0))),Q1404="NO","",Q1404="NA","",Q1404="","")</f>
        <v/>
      </c>
      <c r="T1404" s="381" cm="1">
        <f t="array" ref="T1404">IF(LEN(F1404)=0,2,IF(SUMPRODUCT(($F$19:$F$1518=F1404)*($C$19:$C$1518=C1404))&gt;1, 1, 0))</f>
        <v>2</v>
      </c>
      <c r="U1404" s="381">
        <f t="array" ref="U1404">IFERROR(1/SUMPRODUCT(($F$19:$F$1518=F1404)*($C$19:$C$1518=C1404)), IF(LEN(F1404)&gt;0, 1, ""))</f>
        <v>6.6755674232309744E-4</v>
      </c>
      <c r="V1404" s="382" t="str">
        <f>IF(H1404="","",VALUE(IFERROR(CHOOSE(MATCH(H1404,{0,1,2,3,4,5},0),2.5,3.5,4.5,5.5,6.5,7.5),"")))</f>
        <v/>
      </c>
      <c r="W1404" s="382" t="str">
        <f>IF(AND(I1404="YES",COUNTIFS(F$19:F1404,F1404,I$19:I1404,"YES")=1),1,"")</f>
        <v/>
      </c>
      <c r="Z1404" s="32"/>
    </row>
    <row r="1405" spans="1:26" x14ac:dyDescent="0.2">
      <c r="A1405" s="32" t="str">
        <f t="shared" si="42"/>
        <v xml:space="preserve"> UNIT </v>
      </c>
      <c r="B1405" s="130">
        <v>1387</v>
      </c>
      <c r="C1405" s="197"/>
      <c r="D1405" s="398"/>
      <c r="E1405" s="398"/>
      <c r="F1405" s="398"/>
      <c r="G1405" s="399"/>
      <c r="H1405" s="398"/>
      <c r="I1405" s="400"/>
      <c r="J1405" s="400"/>
      <c r="K1405" s="401"/>
      <c r="L1405" s="398"/>
      <c r="M1405" s="398"/>
      <c r="N1405" s="398"/>
      <c r="O1405" s="402"/>
      <c r="P1405" s="402"/>
      <c r="Q1405" s="171" t="str">
        <f>Calculator!M1389</f>
        <v/>
      </c>
      <c r="R1405" s="340" t="str">
        <f t="shared" si="43"/>
        <v/>
      </c>
      <c r="S1405" s="380" t="str" cm="1">
        <f t="array" ref="S1405">_xlfn.IFS(Q1405="YES",IF(G1405&lt;=Calculator!AS1389*97%,"",IF(G1405&gt;=Calculator!AS1389*97%,ROUNDUP(Calculator!AS1389*97%,0),ROUNDUP(Calculator!AS1389*97%,0))),Q1405="NO","",Q1405="NA","",Q1405="","")</f>
        <v/>
      </c>
      <c r="T1405" s="381" cm="1">
        <f t="array" ref="T1405">IF(LEN(F1405)=0,2,IF(SUMPRODUCT(($F$19:$F$1518=F1405)*($C$19:$C$1518=C1405))&gt;1, 1, 0))</f>
        <v>2</v>
      </c>
      <c r="U1405" s="381">
        <f t="array" ref="U1405">IFERROR(1/SUMPRODUCT(($F$19:$F$1518=F1405)*($C$19:$C$1518=C1405)), IF(LEN(F1405)&gt;0, 1, ""))</f>
        <v>6.6755674232309744E-4</v>
      </c>
      <c r="V1405" s="382" t="str">
        <f>IF(H1405="","",VALUE(IFERROR(CHOOSE(MATCH(H1405,{0,1,2,3,4,5},0),2.5,3.5,4.5,5.5,6.5,7.5),"")))</f>
        <v/>
      </c>
      <c r="W1405" s="382" t="str">
        <f>IF(AND(I1405="YES",COUNTIFS(F$19:F1405,F1405,I$19:I1405,"YES")=1),1,"")</f>
        <v/>
      </c>
      <c r="Z1405" s="32"/>
    </row>
    <row r="1406" spans="1:26" x14ac:dyDescent="0.2">
      <c r="A1406" s="32" t="str">
        <f t="shared" si="42"/>
        <v xml:space="preserve"> UNIT </v>
      </c>
      <c r="B1406" s="130">
        <v>1388</v>
      </c>
      <c r="C1406" s="197"/>
      <c r="D1406" s="398"/>
      <c r="E1406" s="398"/>
      <c r="F1406" s="398"/>
      <c r="G1406" s="399"/>
      <c r="H1406" s="398"/>
      <c r="I1406" s="400"/>
      <c r="J1406" s="400"/>
      <c r="K1406" s="401"/>
      <c r="L1406" s="398"/>
      <c r="M1406" s="398"/>
      <c r="N1406" s="398"/>
      <c r="O1406" s="402"/>
      <c r="P1406" s="402"/>
      <c r="Q1406" s="171" t="str">
        <f>Calculator!M1390</f>
        <v/>
      </c>
      <c r="R1406" s="340" t="str">
        <f t="shared" si="43"/>
        <v/>
      </c>
      <c r="S1406" s="380" t="str" cm="1">
        <f t="array" ref="S1406">_xlfn.IFS(Q1406="YES",IF(G1406&lt;=Calculator!AS1390*97%,"",IF(G1406&gt;=Calculator!AS1390*97%,ROUNDUP(Calculator!AS1390*97%,0),ROUNDUP(Calculator!AS1390*97%,0))),Q1406="NO","",Q1406="NA","",Q1406="","")</f>
        <v/>
      </c>
      <c r="T1406" s="381" cm="1">
        <f t="array" ref="T1406">IF(LEN(F1406)=0,2,IF(SUMPRODUCT(($F$19:$F$1518=F1406)*($C$19:$C$1518=C1406))&gt;1, 1, 0))</f>
        <v>2</v>
      </c>
      <c r="U1406" s="381">
        <f t="array" ref="U1406">IFERROR(1/SUMPRODUCT(($F$19:$F$1518=F1406)*($C$19:$C$1518=C1406)), IF(LEN(F1406)&gt;0, 1, ""))</f>
        <v>6.6755674232309744E-4</v>
      </c>
      <c r="V1406" s="382" t="str">
        <f>IF(H1406="","",VALUE(IFERROR(CHOOSE(MATCH(H1406,{0,1,2,3,4,5},0),2.5,3.5,4.5,5.5,6.5,7.5),"")))</f>
        <v/>
      </c>
      <c r="W1406" s="382" t="str">
        <f>IF(AND(I1406="YES",COUNTIFS(F$19:F1406,F1406,I$19:I1406,"YES")=1),1,"")</f>
        <v/>
      </c>
      <c r="Z1406" s="32"/>
    </row>
    <row r="1407" spans="1:26" x14ac:dyDescent="0.2">
      <c r="A1407" s="32" t="str">
        <f t="shared" si="42"/>
        <v xml:space="preserve"> UNIT </v>
      </c>
      <c r="B1407" s="130">
        <v>1389</v>
      </c>
      <c r="C1407" s="197"/>
      <c r="D1407" s="398"/>
      <c r="E1407" s="398"/>
      <c r="F1407" s="398"/>
      <c r="G1407" s="399"/>
      <c r="H1407" s="398"/>
      <c r="I1407" s="400"/>
      <c r="J1407" s="400"/>
      <c r="K1407" s="401"/>
      <c r="L1407" s="398"/>
      <c r="M1407" s="398"/>
      <c r="N1407" s="398"/>
      <c r="O1407" s="402"/>
      <c r="P1407" s="402"/>
      <c r="Q1407" s="171" t="str">
        <f>Calculator!M1391</f>
        <v/>
      </c>
      <c r="R1407" s="340" t="str">
        <f t="shared" si="43"/>
        <v/>
      </c>
      <c r="S1407" s="380" t="str" cm="1">
        <f t="array" ref="S1407">_xlfn.IFS(Q1407="YES",IF(G1407&lt;=Calculator!AS1391*97%,"",IF(G1407&gt;=Calculator!AS1391*97%,ROUNDUP(Calculator!AS1391*97%,0),ROUNDUP(Calculator!AS1391*97%,0))),Q1407="NO","",Q1407="NA","",Q1407="","")</f>
        <v/>
      </c>
      <c r="T1407" s="381" cm="1">
        <f t="array" ref="T1407">IF(LEN(F1407)=0,2,IF(SUMPRODUCT(($F$19:$F$1518=F1407)*($C$19:$C$1518=C1407))&gt;1, 1, 0))</f>
        <v>2</v>
      </c>
      <c r="U1407" s="381">
        <f t="array" ref="U1407">IFERROR(1/SUMPRODUCT(($F$19:$F$1518=F1407)*($C$19:$C$1518=C1407)), IF(LEN(F1407)&gt;0, 1, ""))</f>
        <v>6.6755674232309744E-4</v>
      </c>
      <c r="V1407" s="382" t="str">
        <f>IF(H1407="","",VALUE(IFERROR(CHOOSE(MATCH(H1407,{0,1,2,3,4,5},0),2.5,3.5,4.5,5.5,6.5,7.5),"")))</f>
        <v/>
      </c>
      <c r="W1407" s="382" t="str">
        <f>IF(AND(I1407="YES",COUNTIFS(F$19:F1407,F1407,I$19:I1407,"YES")=1),1,"")</f>
        <v/>
      </c>
      <c r="Z1407" s="32"/>
    </row>
    <row r="1408" spans="1:26" x14ac:dyDescent="0.2">
      <c r="A1408" s="32" t="str">
        <f t="shared" si="42"/>
        <v xml:space="preserve"> UNIT </v>
      </c>
      <c r="B1408" s="130">
        <v>1390</v>
      </c>
      <c r="C1408" s="197"/>
      <c r="D1408" s="398"/>
      <c r="E1408" s="398"/>
      <c r="F1408" s="398"/>
      <c r="G1408" s="399"/>
      <c r="H1408" s="398"/>
      <c r="I1408" s="400"/>
      <c r="J1408" s="400"/>
      <c r="K1408" s="401"/>
      <c r="L1408" s="398"/>
      <c r="M1408" s="398"/>
      <c r="N1408" s="398"/>
      <c r="O1408" s="402"/>
      <c r="P1408" s="402"/>
      <c r="Q1408" s="171" t="str">
        <f>Calculator!M1392</f>
        <v/>
      </c>
      <c r="R1408" s="340" t="str">
        <f t="shared" si="43"/>
        <v/>
      </c>
      <c r="S1408" s="380" t="str" cm="1">
        <f t="array" ref="S1408">_xlfn.IFS(Q1408="YES",IF(G1408&lt;=Calculator!AS1392*97%,"",IF(G1408&gt;=Calculator!AS1392*97%,ROUNDUP(Calculator!AS1392*97%,0),ROUNDUP(Calculator!AS1392*97%,0))),Q1408="NO","",Q1408="NA","",Q1408="","")</f>
        <v/>
      </c>
      <c r="T1408" s="381" cm="1">
        <f t="array" ref="T1408">IF(LEN(F1408)=0,2,IF(SUMPRODUCT(($F$19:$F$1518=F1408)*($C$19:$C$1518=C1408))&gt;1, 1, 0))</f>
        <v>2</v>
      </c>
      <c r="U1408" s="381">
        <f t="array" ref="U1408">IFERROR(1/SUMPRODUCT(($F$19:$F$1518=F1408)*($C$19:$C$1518=C1408)), IF(LEN(F1408)&gt;0, 1, ""))</f>
        <v>6.6755674232309744E-4</v>
      </c>
      <c r="V1408" s="382" t="str">
        <f>IF(H1408="","",VALUE(IFERROR(CHOOSE(MATCH(H1408,{0,1,2,3,4,5},0),2.5,3.5,4.5,5.5,6.5,7.5),"")))</f>
        <v/>
      </c>
      <c r="W1408" s="382" t="str">
        <f>IF(AND(I1408="YES",COUNTIFS(F$19:F1408,F1408,I$19:I1408,"YES")=1),1,"")</f>
        <v/>
      </c>
      <c r="Z1408" s="32"/>
    </row>
    <row r="1409" spans="1:26" x14ac:dyDescent="0.2">
      <c r="A1409" s="32" t="str">
        <f t="shared" si="42"/>
        <v xml:space="preserve"> UNIT </v>
      </c>
      <c r="B1409" s="130">
        <v>1391</v>
      </c>
      <c r="C1409" s="197"/>
      <c r="D1409" s="398"/>
      <c r="E1409" s="398"/>
      <c r="F1409" s="398"/>
      <c r="G1409" s="399"/>
      <c r="H1409" s="398"/>
      <c r="I1409" s="400"/>
      <c r="J1409" s="400"/>
      <c r="K1409" s="401"/>
      <c r="L1409" s="398"/>
      <c r="M1409" s="398"/>
      <c r="N1409" s="398"/>
      <c r="O1409" s="402"/>
      <c r="P1409" s="402"/>
      <c r="Q1409" s="171" t="str">
        <f>Calculator!M1393</f>
        <v/>
      </c>
      <c r="R1409" s="340" t="str">
        <f t="shared" si="43"/>
        <v/>
      </c>
      <c r="S1409" s="380" t="str" cm="1">
        <f t="array" ref="S1409">_xlfn.IFS(Q1409="YES",IF(G1409&lt;=Calculator!AS1393*97%,"",IF(G1409&gt;=Calculator!AS1393*97%,ROUNDUP(Calculator!AS1393*97%,0),ROUNDUP(Calculator!AS1393*97%,0))),Q1409="NO","",Q1409="NA","",Q1409="","")</f>
        <v/>
      </c>
      <c r="T1409" s="381" cm="1">
        <f t="array" ref="T1409">IF(LEN(F1409)=0,2,IF(SUMPRODUCT(($F$19:$F$1518=F1409)*($C$19:$C$1518=C1409))&gt;1, 1, 0))</f>
        <v>2</v>
      </c>
      <c r="U1409" s="381">
        <f t="array" ref="U1409">IFERROR(1/SUMPRODUCT(($F$19:$F$1518=F1409)*($C$19:$C$1518=C1409)), IF(LEN(F1409)&gt;0, 1, ""))</f>
        <v>6.6755674232309744E-4</v>
      </c>
      <c r="V1409" s="382" t="str">
        <f>IF(H1409="","",VALUE(IFERROR(CHOOSE(MATCH(H1409,{0,1,2,3,4,5},0),2.5,3.5,4.5,5.5,6.5,7.5),"")))</f>
        <v/>
      </c>
      <c r="W1409" s="382" t="str">
        <f>IF(AND(I1409="YES",COUNTIFS(F$19:F1409,F1409,I$19:I1409,"YES")=1),1,"")</f>
        <v/>
      </c>
      <c r="Z1409" s="32"/>
    </row>
    <row r="1410" spans="1:26" x14ac:dyDescent="0.2">
      <c r="A1410" s="32" t="str">
        <f t="shared" si="42"/>
        <v xml:space="preserve"> UNIT </v>
      </c>
      <c r="B1410" s="130">
        <v>1392</v>
      </c>
      <c r="C1410" s="197"/>
      <c r="D1410" s="398"/>
      <c r="E1410" s="398"/>
      <c r="F1410" s="398"/>
      <c r="G1410" s="399"/>
      <c r="H1410" s="398"/>
      <c r="I1410" s="400"/>
      <c r="J1410" s="400"/>
      <c r="K1410" s="401"/>
      <c r="L1410" s="398"/>
      <c r="M1410" s="398"/>
      <c r="N1410" s="398"/>
      <c r="O1410" s="402"/>
      <c r="P1410" s="402"/>
      <c r="Q1410" s="171" t="str">
        <f>Calculator!M1394</f>
        <v/>
      </c>
      <c r="R1410" s="340" t="str">
        <f t="shared" si="43"/>
        <v/>
      </c>
      <c r="S1410" s="380" t="str" cm="1">
        <f t="array" ref="S1410">_xlfn.IFS(Q1410="YES",IF(G1410&lt;=Calculator!AS1394*97%,"",IF(G1410&gt;=Calculator!AS1394*97%,ROUNDUP(Calculator!AS1394*97%,0),ROUNDUP(Calculator!AS1394*97%,0))),Q1410="NO","",Q1410="NA","",Q1410="","")</f>
        <v/>
      </c>
      <c r="T1410" s="381" cm="1">
        <f t="array" ref="T1410">IF(LEN(F1410)=0,2,IF(SUMPRODUCT(($F$19:$F$1518=F1410)*($C$19:$C$1518=C1410))&gt;1, 1, 0))</f>
        <v>2</v>
      </c>
      <c r="U1410" s="381">
        <f t="array" ref="U1410">IFERROR(1/SUMPRODUCT(($F$19:$F$1518=F1410)*($C$19:$C$1518=C1410)), IF(LEN(F1410)&gt;0, 1, ""))</f>
        <v>6.6755674232309744E-4</v>
      </c>
      <c r="V1410" s="382" t="str">
        <f>IF(H1410="","",VALUE(IFERROR(CHOOSE(MATCH(H1410,{0,1,2,3,4,5},0),2.5,3.5,4.5,5.5,6.5,7.5),"")))</f>
        <v/>
      </c>
      <c r="W1410" s="382" t="str">
        <f>IF(AND(I1410="YES",COUNTIFS(F$19:F1410,F1410,I$19:I1410,"YES")=1),1,"")</f>
        <v/>
      </c>
      <c r="Z1410" s="32"/>
    </row>
    <row r="1411" spans="1:26" x14ac:dyDescent="0.2">
      <c r="A1411" s="32" t="str">
        <f t="shared" si="42"/>
        <v xml:space="preserve"> UNIT </v>
      </c>
      <c r="B1411" s="130">
        <v>1393</v>
      </c>
      <c r="C1411" s="197"/>
      <c r="D1411" s="398"/>
      <c r="E1411" s="398"/>
      <c r="F1411" s="398"/>
      <c r="G1411" s="399"/>
      <c r="H1411" s="398"/>
      <c r="I1411" s="400"/>
      <c r="J1411" s="400"/>
      <c r="K1411" s="401"/>
      <c r="L1411" s="398"/>
      <c r="M1411" s="398"/>
      <c r="N1411" s="398"/>
      <c r="O1411" s="402"/>
      <c r="P1411" s="402"/>
      <c r="Q1411" s="171" t="str">
        <f>Calculator!M1395</f>
        <v/>
      </c>
      <c r="R1411" s="340" t="str">
        <f t="shared" si="43"/>
        <v/>
      </c>
      <c r="S1411" s="380" t="str" cm="1">
        <f t="array" ref="S1411">_xlfn.IFS(Q1411="YES",IF(G1411&lt;=Calculator!AS1395*97%,"",IF(G1411&gt;=Calculator!AS1395*97%,ROUNDUP(Calculator!AS1395*97%,0),ROUNDUP(Calculator!AS1395*97%,0))),Q1411="NO","",Q1411="NA","",Q1411="","")</f>
        <v/>
      </c>
      <c r="T1411" s="381" cm="1">
        <f t="array" ref="T1411">IF(LEN(F1411)=0,2,IF(SUMPRODUCT(($F$19:$F$1518=F1411)*($C$19:$C$1518=C1411))&gt;1, 1, 0))</f>
        <v>2</v>
      </c>
      <c r="U1411" s="381">
        <f t="array" ref="U1411">IFERROR(1/SUMPRODUCT(($F$19:$F$1518=F1411)*($C$19:$C$1518=C1411)), IF(LEN(F1411)&gt;0, 1, ""))</f>
        <v>6.6755674232309744E-4</v>
      </c>
      <c r="V1411" s="382" t="str">
        <f>IF(H1411="","",VALUE(IFERROR(CHOOSE(MATCH(H1411,{0,1,2,3,4,5},0),2.5,3.5,4.5,5.5,6.5,7.5),"")))</f>
        <v/>
      </c>
      <c r="W1411" s="382" t="str">
        <f>IF(AND(I1411="YES",COUNTIFS(F$19:F1411,F1411,I$19:I1411,"YES")=1),1,"")</f>
        <v/>
      </c>
      <c r="Z1411" s="32"/>
    </row>
    <row r="1412" spans="1:26" x14ac:dyDescent="0.2">
      <c r="A1412" s="32" t="str">
        <f t="shared" si="42"/>
        <v xml:space="preserve"> UNIT </v>
      </c>
      <c r="B1412" s="130">
        <v>1394</v>
      </c>
      <c r="C1412" s="197"/>
      <c r="D1412" s="398"/>
      <c r="E1412" s="398"/>
      <c r="F1412" s="398"/>
      <c r="G1412" s="399"/>
      <c r="H1412" s="398"/>
      <c r="I1412" s="400"/>
      <c r="J1412" s="400"/>
      <c r="K1412" s="401"/>
      <c r="L1412" s="398"/>
      <c r="M1412" s="398"/>
      <c r="N1412" s="398"/>
      <c r="O1412" s="402"/>
      <c r="P1412" s="402"/>
      <c r="Q1412" s="171" t="str">
        <f>Calculator!M1396</f>
        <v/>
      </c>
      <c r="R1412" s="340" t="str">
        <f t="shared" si="43"/>
        <v/>
      </c>
      <c r="S1412" s="380" t="str" cm="1">
        <f t="array" ref="S1412">_xlfn.IFS(Q1412="YES",IF(G1412&lt;=Calculator!AS1396*97%,"",IF(G1412&gt;=Calculator!AS1396*97%,ROUNDUP(Calculator!AS1396*97%,0),ROUNDUP(Calculator!AS1396*97%,0))),Q1412="NO","",Q1412="NA","",Q1412="","")</f>
        <v/>
      </c>
      <c r="T1412" s="381" cm="1">
        <f t="array" ref="T1412">IF(LEN(F1412)=0,2,IF(SUMPRODUCT(($F$19:$F$1518=F1412)*($C$19:$C$1518=C1412))&gt;1, 1, 0))</f>
        <v>2</v>
      </c>
      <c r="U1412" s="381">
        <f t="array" ref="U1412">IFERROR(1/SUMPRODUCT(($F$19:$F$1518=F1412)*($C$19:$C$1518=C1412)), IF(LEN(F1412)&gt;0, 1, ""))</f>
        <v>6.6755674232309744E-4</v>
      </c>
      <c r="V1412" s="382" t="str">
        <f>IF(H1412="","",VALUE(IFERROR(CHOOSE(MATCH(H1412,{0,1,2,3,4,5},0),2.5,3.5,4.5,5.5,6.5,7.5),"")))</f>
        <v/>
      </c>
      <c r="W1412" s="382" t="str">
        <f>IF(AND(I1412="YES",COUNTIFS(F$19:F1412,F1412,I$19:I1412,"YES")=1),1,"")</f>
        <v/>
      </c>
      <c r="Z1412" s="32"/>
    </row>
    <row r="1413" spans="1:26" x14ac:dyDescent="0.2">
      <c r="A1413" s="32" t="str">
        <f t="shared" si="42"/>
        <v xml:space="preserve"> UNIT </v>
      </c>
      <c r="B1413" s="130">
        <v>1395</v>
      </c>
      <c r="C1413" s="197"/>
      <c r="D1413" s="398"/>
      <c r="E1413" s="398"/>
      <c r="F1413" s="398"/>
      <c r="G1413" s="399"/>
      <c r="H1413" s="398"/>
      <c r="I1413" s="400"/>
      <c r="J1413" s="400"/>
      <c r="K1413" s="401"/>
      <c r="L1413" s="398"/>
      <c r="M1413" s="398"/>
      <c r="N1413" s="398"/>
      <c r="O1413" s="402"/>
      <c r="P1413" s="402"/>
      <c r="Q1413" s="171" t="str">
        <f>Calculator!M1397</f>
        <v/>
      </c>
      <c r="R1413" s="340" t="str">
        <f t="shared" si="43"/>
        <v/>
      </c>
      <c r="S1413" s="380" t="str" cm="1">
        <f t="array" ref="S1413">_xlfn.IFS(Q1413="YES",IF(G1413&lt;=Calculator!AS1397*97%,"",IF(G1413&gt;=Calculator!AS1397*97%,ROUNDUP(Calculator!AS1397*97%,0),ROUNDUP(Calculator!AS1397*97%,0))),Q1413="NO","",Q1413="NA","",Q1413="","")</f>
        <v/>
      </c>
      <c r="T1413" s="381" cm="1">
        <f t="array" ref="T1413">IF(LEN(F1413)=0,2,IF(SUMPRODUCT(($F$19:$F$1518=F1413)*($C$19:$C$1518=C1413))&gt;1, 1, 0))</f>
        <v>2</v>
      </c>
      <c r="U1413" s="381">
        <f t="array" ref="U1413">IFERROR(1/SUMPRODUCT(($F$19:$F$1518=F1413)*($C$19:$C$1518=C1413)), IF(LEN(F1413)&gt;0, 1, ""))</f>
        <v>6.6755674232309744E-4</v>
      </c>
      <c r="V1413" s="382" t="str">
        <f>IF(H1413="","",VALUE(IFERROR(CHOOSE(MATCH(H1413,{0,1,2,3,4,5},0),2.5,3.5,4.5,5.5,6.5,7.5),"")))</f>
        <v/>
      </c>
      <c r="W1413" s="382" t="str">
        <f>IF(AND(I1413="YES",COUNTIFS(F$19:F1413,F1413,I$19:I1413,"YES")=1),1,"")</f>
        <v/>
      </c>
      <c r="Z1413" s="32"/>
    </row>
    <row r="1414" spans="1:26" x14ac:dyDescent="0.2">
      <c r="A1414" s="32" t="str">
        <f t="shared" si="42"/>
        <v xml:space="preserve"> UNIT </v>
      </c>
      <c r="B1414" s="130">
        <v>1396</v>
      </c>
      <c r="C1414" s="197"/>
      <c r="D1414" s="398"/>
      <c r="E1414" s="398"/>
      <c r="F1414" s="398"/>
      <c r="G1414" s="399"/>
      <c r="H1414" s="398"/>
      <c r="I1414" s="400"/>
      <c r="J1414" s="400"/>
      <c r="K1414" s="401"/>
      <c r="L1414" s="398"/>
      <c r="M1414" s="398"/>
      <c r="N1414" s="398"/>
      <c r="O1414" s="402"/>
      <c r="P1414" s="402"/>
      <c r="Q1414" s="171" t="str">
        <f>Calculator!M1398</f>
        <v/>
      </c>
      <c r="R1414" s="340" t="str">
        <f t="shared" si="43"/>
        <v/>
      </c>
      <c r="S1414" s="380" t="str" cm="1">
        <f t="array" ref="S1414">_xlfn.IFS(Q1414="YES",IF(G1414&lt;=Calculator!AS1398*97%,"",IF(G1414&gt;=Calculator!AS1398*97%,ROUNDUP(Calculator!AS1398*97%,0),ROUNDUP(Calculator!AS1398*97%,0))),Q1414="NO","",Q1414="NA","",Q1414="","")</f>
        <v/>
      </c>
      <c r="T1414" s="381" cm="1">
        <f t="array" ref="T1414">IF(LEN(F1414)=0,2,IF(SUMPRODUCT(($F$19:$F$1518=F1414)*($C$19:$C$1518=C1414))&gt;1, 1, 0))</f>
        <v>2</v>
      </c>
      <c r="U1414" s="381">
        <f t="array" ref="U1414">IFERROR(1/SUMPRODUCT(($F$19:$F$1518=F1414)*($C$19:$C$1518=C1414)), IF(LEN(F1414)&gt;0, 1, ""))</f>
        <v>6.6755674232309744E-4</v>
      </c>
      <c r="V1414" s="382" t="str">
        <f>IF(H1414="","",VALUE(IFERROR(CHOOSE(MATCH(H1414,{0,1,2,3,4,5},0),2.5,3.5,4.5,5.5,6.5,7.5),"")))</f>
        <v/>
      </c>
      <c r="W1414" s="382" t="str">
        <f>IF(AND(I1414="YES",COUNTIFS(F$19:F1414,F1414,I$19:I1414,"YES")=1),1,"")</f>
        <v/>
      </c>
      <c r="Z1414" s="32"/>
    </row>
    <row r="1415" spans="1:26" x14ac:dyDescent="0.2">
      <c r="A1415" s="32" t="str">
        <f t="shared" si="42"/>
        <v xml:space="preserve"> UNIT </v>
      </c>
      <c r="B1415" s="130">
        <v>1397</v>
      </c>
      <c r="C1415" s="197"/>
      <c r="D1415" s="398"/>
      <c r="E1415" s="398"/>
      <c r="F1415" s="398"/>
      <c r="G1415" s="399"/>
      <c r="H1415" s="398"/>
      <c r="I1415" s="400"/>
      <c r="J1415" s="400"/>
      <c r="K1415" s="401"/>
      <c r="L1415" s="398"/>
      <c r="M1415" s="398"/>
      <c r="N1415" s="398"/>
      <c r="O1415" s="402"/>
      <c r="P1415" s="402"/>
      <c r="Q1415" s="171" t="str">
        <f>Calculator!M1399</f>
        <v/>
      </c>
      <c r="R1415" s="340" t="str">
        <f t="shared" si="43"/>
        <v/>
      </c>
      <c r="S1415" s="380" t="str" cm="1">
        <f t="array" ref="S1415">_xlfn.IFS(Q1415="YES",IF(G1415&lt;=Calculator!AS1399*97%,"",IF(G1415&gt;=Calculator!AS1399*97%,ROUNDUP(Calculator!AS1399*97%,0),ROUNDUP(Calculator!AS1399*97%,0))),Q1415="NO","",Q1415="NA","",Q1415="","")</f>
        <v/>
      </c>
      <c r="T1415" s="381" cm="1">
        <f t="array" ref="T1415">IF(LEN(F1415)=0,2,IF(SUMPRODUCT(($F$19:$F$1518=F1415)*($C$19:$C$1518=C1415))&gt;1, 1, 0))</f>
        <v>2</v>
      </c>
      <c r="U1415" s="381">
        <f t="array" ref="U1415">IFERROR(1/SUMPRODUCT(($F$19:$F$1518=F1415)*($C$19:$C$1518=C1415)), IF(LEN(F1415)&gt;0, 1, ""))</f>
        <v>6.6755674232309744E-4</v>
      </c>
      <c r="V1415" s="382" t="str">
        <f>IF(H1415="","",VALUE(IFERROR(CHOOSE(MATCH(H1415,{0,1,2,3,4,5},0),2.5,3.5,4.5,5.5,6.5,7.5),"")))</f>
        <v/>
      </c>
      <c r="W1415" s="382" t="str">
        <f>IF(AND(I1415="YES",COUNTIFS(F$19:F1415,F1415,I$19:I1415,"YES")=1),1,"")</f>
        <v/>
      </c>
      <c r="Z1415" s="32"/>
    </row>
    <row r="1416" spans="1:26" x14ac:dyDescent="0.2">
      <c r="A1416" s="32" t="str">
        <f t="shared" si="42"/>
        <v xml:space="preserve"> UNIT </v>
      </c>
      <c r="B1416" s="130">
        <v>1398</v>
      </c>
      <c r="C1416" s="197"/>
      <c r="D1416" s="398"/>
      <c r="E1416" s="398"/>
      <c r="F1416" s="398"/>
      <c r="G1416" s="399"/>
      <c r="H1416" s="398"/>
      <c r="I1416" s="400"/>
      <c r="J1416" s="400"/>
      <c r="K1416" s="401"/>
      <c r="L1416" s="398"/>
      <c r="M1416" s="398"/>
      <c r="N1416" s="398"/>
      <c r="O1416" s="402"/>
      <c r="P1416" s="402"/>
      <c r="Q1416" s="171" t="str">
        <f>Calculator!M1400</f>
        <v/>
      </c>
      <c r="R1416" s="340" t="str">
        <f t="shared" si="43"/>
        <v/>
      </c>
      <c r="S1416" s="380" t="str" cm="1">
        <f t="array" ref="S1416">_xlfn.IFS(Q1416="YES",IF(G1416&lt;=Calculator!AS1400*97%,"",IF(G1416&gt;=Calculator!AS1400*97%,ROUNDUP(Calculator!AS1400*97%,0),ROUNDUP(Calculator!AS1400*97%,0))),Q1416="NO","",Q1416="NA","",Q1416="","")</f>
        <v/>
      </c>
      <c r="T1416" s="381" cm="1">
        <f t="array" ref="T1416">IF(LEN(F1416)=0,2,IF(SUMPRODUCT(($F$19:$F$1518=F1416)*($C$19:$C$1518=C1416))&gt;1, 1, 0))</f>
        <v>2</v>
      </c>
      <c r="U1416" s="381">
        <f t="array" ref="U1416">IFERROR(1/SUMPRODUCT(($F$19:$F$1518=F1416)*($C$19:$C$1518=C1416)), IF(LEN(F1416)&gt;0, 1, ""))</f>
        <v>6.6755674232309744E-4</v>
      </c>
      <c r="V1416" s="382" t="str">
        <f>IF(H1416="","",VALUE(IFERROR(CHOOSE(MATCH(H1416,{0,1,2,3,4,5},0),2.5,3.5,4.5,5.5,6.5,7.5),"")))</f>
        <v/>
      </c>
      <c r="W1416" s="382" t="str">
        <f>IF(AND(I1416="YES",COUNTIFS(F$19:F1416,F1416,I$19:I1416,"YES")=1),1,"")</f>
        <v/>
      </c>
      <c r="Z1416" s="32"/>
    </row>
    <row r="1417" spans="1:26" x14ac:dyDescent="0.2">
      <c r="A1417" s="32" t="str">
        <f t="shared" si="42"/>
        <v xml:space="preserve"> UNIT </v>
      </c>
      <c r="B1417" s="130">
        <v>1399</v>
      </c>
      <c r="C1417" s="197"/>
      <c r="D1417" s="398"/>
      <c r="E1417" s="398"/>
      <c r="F1417" s="398"/>
      <c r="G1417" s="399"/>
      <c r="H1417" s="398"/>
      <c r="I1417" s="400"/>
      <c r="J1417" s="400"/>
      <c r="K1417" s="401"/>
      <c r="L1417" s="398"/>
      <c r="M1417" s="398"/>
      <c r="N1417" s="398"/>
      <c r="O1417" s="402"/>
      <c r="P1417" s="402"/>
      <c r="Q1417" s="171" t="str">
        <f>Calculator!M1401</f>
        <v/>
      </c>
      <c r="R1417" s="340" t="str">
        <f t="shared" si="43"/>
        <v/>
      </c>
      <c r="S1417" s="380" t="str" cm="1">
        <f t="array" ref="S1417">_xlfn.IFS(Q1417="YES",IF(G1417&lt;=Calculator!AS1401*97%,"",IF(G1417&gt;=Calculator!AS1401*97%,ROUNDUP(Calculator!AS1401*97%,0),ROUNDUP(Calculator!AS1401*97%,0))),Q1417="NO","",Q1417="NA","",Q1417="","")</f>
        <v/>
      </c>
      <c r="T1417" s="381" cm="1">
        <f t="array" ref="T1417">IF(LEN(F1417)=0,2,IF(SUMPRODUCT(($F$19:$F$1518=F1417)*($C$19:$C$1518=C1417))&gt;1, 1, 0))</f>
        <v>2</v>
      </c>
      <c r="U1417" s="381">
        <f t="array" ref="U1417">IFERROR(1/SUMPRODUCT(($F$19:$F$1518=F1417)*($C$19:$C$1518=C1417)), IF(LEN(F1417)&gt;0, 1, ""))</f>
        <v>6.6755674232309744E-4</v>
      </c>
      <c r="V1417" s="382" t="str">
        <f>IF(H1417="","",VALUE(IFERROR(CHOOSE(MATCH(H1417,{0,1,2,3,4,5},0),2.5,3.5,4.5,5.5,6.5,7.5),"")))</f>
        <v/>
      </c>
      <c r="W1417" s="382" t="str">
        <f>IF(AND(I1417="YES",COUNTIFS(F$19:F1417,F1417,I$19:I1417,"YES")=1),1,"")</f>
        <v/>
      </c>
      <c r="Z1417" s="32"/>
    </row>
    <row r="1418" spans="1:26" x14ac:dyDescent="0.2">
      <c r="A1418" s="32" t="str">
        <f t="shared" si="42"/>
        <v xml:space="preserve"> UNIT </v>
      </c>
      <c r="B1418" s="130">
        <v>1400</v>
      </c>
      <c r="C1418" s="197"/>
      <c r="D1418" s="398"/>
      <c r="E1418" s="398"/>
      <c r="F1418" s="398"/>
      <c r="G1418" s="399"/>
      <c r="H1418" s="398"/>
      <c r="I1418" s="400"/>
      <c r="J1418" s="400"/>
      <c r="K1418" s="401"/>
      <c r="L1418" s="398"/>
      <c r="M1418" s="398"/>
      <c r="N1418" s="398"/>
      <c r="O1418" s="402"/>
      <c r="P1418" s="402"/>
      <c r="Q1418" s="171" t="str">
        <f>Calculator!M1402</f>
        <v/>
      </c>
      <c r="R1418" s="340" t="str">
        <f t="shared" si="43"/>
        <v/>
      </c>
      <c r="S1418" s="380" t="str" cm="1">
        <f t="array" ref="S1418">_xlfn.IFS(Q1418="YES",IF(G1418&lt;=Calculator!AS1402*97%,"",IF(G1418&gt;=Calculator!AS1402*97%,ROUNDUP(Calculator!AS1402*97%,0),ROUNDUP(Calculator!AS1402*97%,0))),Q1418="NO","",Q1418="NA","",Q1418="","")</f>
        <v/>
      </c>
      <c r="T1418" s="381" cm="1">
        <f t="array" ref="T1418">IF(LEN(F1418)=0,2,IF(SUMPRODUCT(($F$19:$F$1518=F1418)*($C$19:$C$1518=C1418))&gt;1, 1, 0))</f>
        <v>2</v>
      </c>
      <c r="U1418" s="381">
        <f t="array" ref="U1418">IFERROR(1/SUMPRODUCT(($F$19:$F$1518=F1418)*($C$19:$C$1518=C1418)), IF(LEN(F1418)&gt;0, 1, ""))</f>
        <v>6.6755674232309744E-4</v>
      </c>
      <c r="V1418" s="382" t="str">
        <f>IF(H1418="","",VALUE(IFERROR(CHOOSE(MATCH(H1418,{0,1,2,3,4,5},0),2.5,3.5,4.5,5.5,6.5,7.5),"")))</f>
        <v/>
      </c>
      <c r="W1418" s="382" t="str">
        <f>IF(AND(I1418="YES",COUNTIFS(F$19:F1418,F1418,I$19:I1418,"YES")=1),1,"")</f>
        <v/>
      </c>
      <c r="Z1418" s="32"/>
    </row>
    <row r="1419" spans="1:26" x14ac:dyDescent="0.2">
      <c r="A1419" s="32" t="str">
        <f t="shared" si="42"/>
        <v xml:space="preserve"> UNIT </v>
      </c>
      <c r="B1419" s="130">
        <v>1401</v>
      </c>
      <c r="C1419" s="197"/>
      <c r="D1419" s="398"/>
      <c r="E1419" s="398"/>
      <c r="F1419" s="398"/>
      <c r="G1419" s="399"/>
      <c r="H1419" s="398"/>
      <c r="I1419" s="400"/>
      <c r="J1419" s="400"/>
      <c r="K1419" s="401"/>
      <c r="L1419" s="398"/>
      <c r="M1419" s="398"/>
      <c r="N1419" s="398"/>
      <c r="O1419" s="402"/>
      <c r="P1419" s="402"/>
      <c r="Q1419" s="171" t="str">
        <f>Calculator!M1403</f>
        <v/>
      </c>
      <c r="R1419" s="340" t="str">
        <f t="shared" si="43"/>
        <v/>
      </c>
      <c r="S1419" s="380" t="str" cm="1">
        <f t="array" ref="S1419">_xlfn.IFS(Q1419="YES",IF(G1419&lt;=Calculator!AS1403*97%,"",IF(G1419&gt;=Calculator!AS1403*97%,ROUNDUP(Calculator!AS1403*97%,0),ROUNDUP(Calculator!AS1403*97%,0))),Q1419="NO","",Q1419="NA","",Q1419="","")</f>
        <v/>
      </c>
      <c r="T1419" s="381" cm="1">
        <f t="array" ref="T1419">IF(LEN(F1419)=0,2,IF(SUMPRODUCT(($F$19:$F$1518=F1419)*($C$19:$C$1518=C1419))&gt;1, 1, 0))</f>
        <v>2</v>
      </c>
      <c r="U1419" s="381">
        <f t="array" ref="U1419">IFERROR(1/SUMPRODUCT(($F$19:$F$1518=F1419)*($C$19:$C$1518=C1419)), IF(LEN(F1419)&gt;0, 1, ""))</f>
        <v>6.6755674232309744E-4</v>
      </c>
      <c r="V1419" s="382" t="str">
        <f>IF(H1419="","",VALUE(IFERROR(CHOOSE(MATCH(H1419,{0,1,2,3,4,5},0),2.5,3.5,4.5,5.5,6.5,7.5),"")))</f>
        <v/>
      </c>
      <c r="W1419" s="382" t="str">
        <f>IF(AND(I1419="YES",COUNTIFS(F$19:F1419,F1419,I$19:I1419,"YES")=1),1,"")</f>
        <v/>
      </c>
      <c r="Z1419" s="32"/>
    </row>
    <row r="1420" spans="1:26" x14ac:dyDescent="0.2">
      <c r="A1420" s="32" t="str">
        <f t="shared" si="42"/>
        <v xml:space="preserve"> UNIT </v>
      </c>
      <c r="B1420" s="130">
        <v>1402</v>
      </c>
      <c r="C1420" s="197"/>
      <c r="D1420" s="398"/>
      <c r="E1420" s="398"/>
      <c r="F1420" s="398"/>
      <c r="G1420" s="399"/>
      <c r="H1420" s="398"/>
      <c r="I1420" s="400"/>
      <c r="J1420" s="400"/>
      <c r="K1420" s="401"/>
      <c r="L1420" s="398"/>
      <c r="M1420" s="398"/>
      <c r="N1420" s="398"/>
      <c r="O1420" s="402"/>
      <c r="P1420" s="402"/>
      <c r="Q1420" s="171" t="str">
        <f>Calculator!M1404</f>
        <v/>
      </c>
      <c r="R1420" s="340" t="str">
        <f t="shared" si="43"/>
        <v/>
      </c>
      <c r="S1420" s="380" t="str" cm="1">
        <f t="array" ref="S1420">_xlfn.IFS(Q1420="YES",IF(G1420&lt;=Calculator!AS1404*97%,"",IF(G1420&gt;=Calculator!AS1404*97%,ROUNDUP(Calculator!AS1404*97%,0),ROUNDUP(Calculator!AS1404*97%,0))),Q1420="NO","",Q1420="NA","",Q1420="","")</f>
        <v/>
      </c>
      <c r="T1420" s="381" cm="1">
        <f t="array" ref="T1420">IF(LEN(F1420)=0,2,IF(SUMPRODUCT(($F$19:$F$1518=F1420)*($C$19:$C$1518=C1420))&gt;1, 1, 0))</f>
        <v>2</v>
      </c>
      <c r="U1420" s="381">
        <f t="array" ref="U1420">IFERROR(1/SUMPRODUCT(($F$19:$F$1518=F1420)*($C$19:$C$1518=C1420)), IF(LEN(F1420)&gt;0, 1, ""))</f>
        <v>6.6755674232309744E-4</v>
      </c>
      <c r="V1420" s="382" t="str">
        <f>IF(H1420="","",VALUE(IFERROR(CHOOSE(MATCH(H1420,{0,1,2,3,4,5},0),2.5,3.5,4.5,5.5,6.5,7.5),"")))</f>
        <v/>
      </c>
      <c r="W1420" s="382" t="str">
        <f>IF(AND(I1420="YES",COUNTIFS(F$19:F1420,F1420,I$19:I1420,"YES")=1),1,"")</f>
        <v/>
      </c>
      <c r="Z1420" s="32"/>
    </row>
    <row r="1421" spans="1:26" x14ac:dyDescent="0.2">
      <c r="A1421" s="32" t="str">
        <f t="shared" si="42"/>
        <v xml:space="preserve"> UNIT </v>
      </c>
      <c r="B1421" s="130">
        <v>1403</v>
      </c>
      <c r="C1421" s="197"/>
      <c r="D1421" s="398"/>
      <c r="E1421" s="398"/>
      <c r="F1421" s="398"/>
      <c r="G1421" s="399"/>
      <c r="H1421" s="398"/>
      <c r="I1421" s="400"/>
      <c r="J1421" s="400"/>
      <c r="K1421" s="401"/>
      <c r="L1421" s="398"/>
      <c r="M1421" s="398"/>
      <c r="N1421" s="398"/>
      <c r="O1421" s="402"/>
      <c r="P1421" s="402"/>
      <c r="Q1421" s="171" t="str">
        <f>Calculator!M1405</f>
        <v/>
      </c>
      <c r="R1421" s="340" t="str">
        <f t="shared" si="43"/>
        <v/>
      </c>
      <c r="S1421" s="380" t="str" cm="1">
        <f t="array" ref="S1421">_xlfn.IFS(Q1421="YES",IF(G1421&lt;=Calculator!AS1405*97%,"",IF(G1421&gt;=Calculator!AS1405*97%,ROUNDUP(Calculator!AS1405*97%,0),ROUNDUP(Calculator!AS1405*97%,0))),Q1421="NO","",Q1421="NA","",Q1421="","")</f>
        <v/>
      </c>
      <c r="T1421" s="381" cm="1">
        <f t="array" ref="T1421">IF(LEN(F1421)=0,2,IF(SUMPRODUCT(($F$19:$F$1518=F1421)*($C$19:$C$1518=C1421))&gt;1, 1, 0))</f>
        <v>2</v>
      </c>
      <c r="U1421" s="381">
        <f t="array" ref="U1421">IFERROR(1/SUMPRODUCT(($F$19:$F$1518=F1421)*($C$19:$C$1518=C1421)), IF(LEN(F1421)&gt;0, 1, ""))</f>
        <v>6.6755674232309744E-4</v>
      </c>
      <c r="V1421" s="382" t="str">
        <f>IF(H1421="","",VALUE(IFERROR(CHOOSE(MATCH(H1421,{0,1,2,3,4,5},0),2.5,3.5,4.5,5.5,6.5,7.5),"")))</f>
        <v/>
      </c>
      <c r="W1421" s="382" t="str">
        <f>IF(AND(I1421="YES",COUNTIFS(F$19:F1421,F1421,I$19:I1421,"YES")=1),1,"")</f>
        <v/>
      </c>
      <c r="Z1421" s="32"/>
    </row>
    <row r="1422" spans="1:26" x14ac:dyDescent="0.2">
      <c r="A1422" s="32" t="str">
        <f t="shared" si="42"/>
        <v xml:space="preserve"> UNIT </v>
      </c>
      <c r="B1422" s="130">
        <v>1404</v>
      </c>
      <c r="C1422" s="197"/>
      <c r="D1422" s="398"/>
      <c r="E1422" s="398"/>
      <c r="F1422" s="398"/>
      <c r="G1422" s="399"/>
      <c r="H1422" s="398"/>
      <c r="I1422" s="400"/>
      <c r="J1422" s="400"/>
      <c r="K1422" s="401"/>
      <c r="L1422" s="398"/>
      <c r="M1422" s="398"/>
      <c r="N1422" s="398"/>
      <c r="O1422" s="402"/>
      <c r="P1422" s="402"/>
      <c r="Q1422" s="171" t="str">
        <f>Calculator!M1406</f>
        <v/>
      </c>
      <c r="R1422" s="340" t="str">
        <f t="shared" si="43"/>
        <v/>
      </c>
      <c r="S1422" s="380" t="str" cm="1">
        <f t="array" ref="S1422">_xlfn.IFS(Q1422="YES",IF(G1422&lt;=Calculator!AS1406*97%,"",IF(G1422&gt;=Calculator!AS1406*97%,ROUNDUP(Calculator!AS1406*97%,0),ROUNDUP(Calculator!AS1406*97%,0))),Q1422="NO","",Q1422="NA","",Q1422="","")</f>
        <v/>
      </c>
      <c r="T1422" s="381" cm="1">
        <f t="array" ref="T1422">IF(LEN(F1422)=0,2,IF(SUMPRODUCT(($F$19:$F$1518=F1422)*($C$19:$C$1518=C1422))&gt;1, 1, 0))</f>
        <v>2</v>
      </c>
      <c r="U1422" s="381">
        <f t="array" ref="U1422">IFERROR(1/SUMPRODUCT(($F$19:$F$1518=F1422)*($C$19:$C$1518=C1422)), IF(LEN(F1422)&gt;0, 1, ""))</f>
        <v>6.6755674232309744E-4</v>
      </c>
      <c r="V1422" s="382" t="str">
        <f>IF(H1422="","",VALUE(IFERROR(CHOOSE(MATCH(H1422,{0,1,2,3,4,5},0),2.5,3.5,4.5,5.5,6.5,7.5),"")))</f>
        <v/>
      </c>
      <c r="W1422" s="382" t="str">
        <f>IF(AND(I1422="YES",COUNTIFS(F$19:F1422,F1422,I$19:I1422,"YES")=1),1,"")</f>
        <v/>
      </c>
      <c r="Z1422" s="32"/>
    </row>
    <row r="1423" spans="1:26" x14ac:dyDescent="0.2">
      <c r="A1423" s="32" t="str">
        <f t="shared" si="42"/>
        <v xml:space="preserve"> UNIT </v>
      </c>
      <c r="B1423" s="130">
        <v>1405</v>
      </c>
      <c r="C1423" s="197"/>
      <c r="D1423" s="398"/>
      <c r="E1423" s="398"/>
      <c r="F1423" s="398"/>
      <c r="G1423" s="399"/>
      <c r="H1423" s="398"/>
      <c r="I1423" s="400"/>
      <c r="J1423" s="400"/>
      <c r="K1423" s="401"/>
      <c r="L1423" s="398"/>
      <c r="M1423" s="398"/>
      <c r="N1423" s="398"/>
      <c r="O1423" s="402"/>
      <c r="P1423" s="402"/>
      <c r="Q1423" s="171" t="str">
        <f>Calculator!M1407</f>
        <v/>
      </c>
      <c r="R1423" s="340" t="str">
        <f t="shared" si="43"/>
        <v/>
      </c>
      <c r="S1423" s="380" t="str" cm="1">
        <f t="array" ref="S1423">_xlfn.IFS(Q1423="YES",IF(G1423&lt;=Calculator!AS1407*97%,"",IF(G1423&gt;=Calculator!AS1407*97%,ROUNDUP(Calculator!AS1407*97%,0),ROUNDUP(Calculator!AS1407*97%,0))),Q1423="NO","",Q1423="NA","",Q1423="","")</f>
        <v/>
      </c>
      <c r="T1423" s="381" cm="1">
        <f t="array" ref="T1423">IF(LEN(F1423)=0,2,IF(SUMPRODUCT(($F$19:$F$1518=F1423)*($C$19:$C$1518=C1423))&gt;1, 1, 0))</f>
        <v>2</v>
      </c>
      <c r="U1423" s="381">
        <f t="array" ref="U1423">IFERROR(1/SUMPRODUCT(($F$19:$F$1518=F1423)*($C$19:$C$1518=C1423)), IF(LEN(F1423)&gt;0, 1, ""))</f>
        <v>6.6755674232309744E-4</v>
      </c>
      <c r="V1423" s="382" t="str">
        <f>IF(H1423="","",VALUE(IFERROR(CHOOSE(MATCH(H1423,{0,1,2,3,4,5},0),2.5,3.5,4.5,5.5,6.5,7.5),"")))</f>
        <v/>
      </c>
      <c r="W1423" s="382" t="str">
        <f>IF(AND(I1423="YES",COUNTIFS(F$19:F1423,F1423,I$19:I1423,"YES")=1),1,"")</f>
        <v/>
      </c>
      <c r="Z1423" s="32"/>
    </row>
    <row r="1424" spans="1:26" x14ac:dyDescent="0.2">
      <c r="A1424" s="32" t="str">
        <f t="shared" si="42"/>
        <v xml:space="preserve"> UNIT </v>
      </c>
      <c r="B1424" s="130">
        <v>1406</v>
      </c>
      <c r="C1424" s="197"/>
      <c r="D1424" s="398"/>
      <c r="E1424" s="398"/>
      <c r="F1424" s="398"/>
      <c r="G1424" s="399"/>
      <c r="H1424" s="398"/>
      <c r="I1424" s="400"/>
      <c r="J1424" s="400"/>
      <c r="K1424" s="401"/>
      <c r="L1424" s="398"/>
      <c r="M1424" s="398"/>
      <c r="N1424" s="398"/>
      <c r="O1424" s="402"/>
      <c r="P1424" s="402"/>
      <c r="Q1424" s="171" t="str">
        <f>Calculator!M1408</f>
        <v/>
      </c>
      <c r="R1424" s="340" t="str">
        <f t="shared" si="43"/>
        <v/>
      </c>
      <c r="S1424" s="380" t="str" cm="1">
        <f t="array" ref="S1424">_xlfn.IFS(Q1424="YES",IF(G1424&lt;=Calculator!AS1408*97%,"",IF(G1424&gt;=Calculator!AS1408*97%,ROUNDUP(Calculator!AS1408*97%,0),ROUNDUP(Calculator!AS1408*97%,0))),Q1424="NO","",Q1424="NA","",Q1424="","")</f>
        <v/>
      </c>
      <c r="T1424" s="381" cm="1">
        <f t="array" ref="T1424">IF(LEN(F1424)=0,2,IF(SUMPRODUCT(($F$19:$F$1518=F1424)*($C$19:$C$1518=C1424))&gt;1, 1, 0))</f>
        <v>2</v>
      </c>
      <c r="U1424" s="381">
        <f t="array" ref="U1424">IFERROR(1/SUMPRODUCT(($F$19:$F$1518=F1424)*($C$19:$C$1518=C1424)), IF(LEN(F1424)&gt;0, 1, ""))</f>
        <v>6.6755674232309744E-4</v>
      </c>
      <c r="V1424" s="382" t="str">
        <f>IF(H1424="","",VALUE(IFERROR(CHOOSE(MATCH(H1424,{0,1,2,3,4,5},0),2.5,3.5,4.5,5.5,6.5,7.5),"")))</f>
        <v/>
      </c>
      <c r="W1424" s="382" t="str">
        <f>IF(AND(I1424="YES",COUNTIFS(F$19:F1424,F1424,I$19:I1424,"YES")=1),1,"")</f>
        <v/>
      </c>
      <c r="Z1424" s="32"/>
    </row>
    <row r="1425" spans="1:26" x14ac:dyDescent="0.2">
      <c r="A1425" s="32" t="str">
        <f t="shared" si="42"/>
        <v xml:space="preserve"> UNIT </v>
      </c>
      <c r="B1425" s="130">
        <v>1407</v>
      </c>
      <c r="C1425" s="197"/>
      <c r="D1425" s="398"/>
      <c r="E1425" s="398"/>
      <c r="F1425" s="398"/>
      <c r="G1425" s="399"/>
      <c r="H1425" s="398"/>
      <c r="I1425" s="400"/>
      <c r="J1425" s="400"/>
      <c r="K1425" s="401"/>
      <c r="L1425" s="398"/>
      <c r="M1425" s="398"/>
      <c r="N1425" s="398"/>
      <c r="O1425" s="402"/>
      <c r="P1425" s="402"/>
      <c r="Q1425" s="171" t="str">
        <f>Calculator!M1409</f>
        <v/>
      </c>
      <c r="R1425" s="340" t="str">
        <f t="shared" si="43"/>
        <v/>
      </c>
      <c r="S1425" s="380" t="str" cm="1">
        <f t="array" ref="S1425">_xlfn.IFS(Q1425="YES",IF(G1425&lt;=Calculator!AS1409*97%,"",IF(G1425&gt;=Calculator!AS1409*97%,ROUNDUP(Calculator!AS1409*97%,0),ROUNDUP(Calculator!AS1409*97%,0))),Q1425="NO","",Q1425="NA","",Q1425="","")</f>
        <v/>
      </c>
      <c r="T1425" s="381" cm="1">
        <f t="array" ref="T1425">IF(LEN(F1425)=0,2,IF(SUMPRODUCT(($F$19:$F$1518=F1425)*($C$19:$C$1518=C1425))&gt;1, 1, 0))</f>
        <v>2</v>
      </c>
      <c r="U1425" s="381">
        <f t="array" ref="U1425">IFERROR(1/SUMPRODUCT(($F$19:$F$1518=F1425)*($C$19:$C$1518=C1425)), IF(LEN(F1425)&gt;0, 1, ""))</f>
        <v>6.6755674232309744E-4</v>
      </c>
      <c r="V1425" s="382" t="str">
        <f>IF(H1425="","",VALUE(IFERROR(CHOOSE(MATCH(H1425,{0,1,2,3,4,5},0),2.5,3.5,4.5,5.5,6.5,7.5),"")))</f>
        <v/>
      </c>
      <c r="W1425" s="382" t="str">
        <f>IF(AND(I1425="YES",COUNTIFS(F$19:F1425,F1425,I$19:I1425,"YES")=1),1,"")</f>
        <v/>
      </c>
      <c r="Z1425" s="32"/>
    </row>
    <row r="1426" spans="1:26" x14ac:dyDescent="0.2">
      <c r="A1426" s="32" t="str">
        <f t="shared" si="42"/>
        <v xml:space="preserve"> UNIT </v>
      </c>
      <c r="B1426" s="130">
        <v>1408</v>
      </c>
      <c r="C1426" s="197"/>
      <c r="D1426" s="398"/>
      <c r="E1426" s="398"/>
      <c r="F1426" s="398"/>
      <c r="G1426" s="399"/>
      <c r="H1426" s="398"/>
      <c r="I1426" s="400"/>
      <c r="J1426" s="400"/>
      <c r="K1426" s="401"/>
      <c r="L1426" s="398"/>
      <c r="M1426" s="398"/>
      <c r="N1426" s="398"/>
      <c r="O1426" s="402"/>
      <c r="P1426" s="402"/>
      <c r="Q1426" s="171" t="str">
        <f>Calculator!M1410</f>
        <v/>
      </c>
      <c r="R1426" s="340" t="str">
        <f t="shared" si="43"/>
        <v/>
      </c>
      <c r="S1426" s="380" t="str" cm="1">
        <f t="array" ref="S1426">_xlfn.IFS(Q1426="YES",IF(G1426&lt;=Calculator!AS1410*97%,"",IF(G1426&gt;=Calculator!AS1410*97%,ROUNDUP(Calculator!AS1410*97%,0),ROUNDUP(Calculator!AS1410*97%,0))),Q1426="NO","",Q1426="NA","",Q1426="","")</f>
        <v/>
      </c>
      <c r="T1426" s="381" cm="1">
        <f t="array" ref="T1426">IF(LEN(F1426)=0,2,IF(SUMPRODUCT(($F$19:$F$1518=F1426)*($C$19:$C$1518=C1426))&gt;1, 1, 0))</f>
        <v>2</v>
      </c>
      <c r="U1426" s="381">
        <f t="array" ref="U1426">IFERROR(1/SUMPRODUCT(($F$19:$F$1518=F1426)*($C$19:$C$1518=C1426)), IF(LEN(F1426)&gt;0, 1, ""))</f>
        <v>6.6755674232309744E-4</v>
      </c>
      <c r="V1426" s="382" t="str">
        <f>IF(H1426="","",VALUE(IFERROR(CHOOSE(MATCH(H1426,{0,1,2,3,4,5},0),2.5,3.5,4.5,5.5,6.5,7.5),"")))</f>
        <v/>
      </c>
      <c r="W1426" s="382" t="str">
        <f>IF(AND(I1426="YES",COUNTIFS(F$19:F1426,F1426,I$19:I1426,"YES")=1),1,"")</f>
        <v/>
      </c>
      <c r="Z1426" s="32"/>
    </row>
    <row r="1427" spans="1:26" x14ac:dyDescent="0.2">
      <c r="A1427" s="32" t="str">
        <f t="shared" ref="A1427:A1490" si="44">C1427&amp;" "&amp;"UNIT"&amp;" "&amp;F1427</f>
        <v xml:space="preserve"> UNIT </v>
      </c>
      <c r="B1427" s="130">
        <v>1409</v>
      </c>
      <c r="C1427" s="197"/>
      <c r="D1427" s="398"/>
      <c r="E1427" s="398"/>
      <c r="F1427" s="398"/>
      <c r="G1427" s="399"/>
      <c r="H1427" s="398"/>
      <c r="I1427" s="400"/>
      <c r="J1427" s="400"/>
      <c r="K1427" s="401"/>
      <c r="L1427" s="398"/>
      <c r="M1427" s="398"/>
      <c r="N1427" s="398"/>
      <c r="O1427" s="402"/>
      <c r="P1427" s="402"/>
      <c r="Q1427" s="171" t="str">
        <f>Calculator!M1411</f>
        <v/>
      </c>
      <c r="R1427" s="340" t="str">
        <f t="shared" si="43"/>
        <v/>
      </c>
      <c r="S1427" s="380" t="str" cm="1">
        <f t="array" ref="S1427">_xlfn.IFS(Q1427="YES",IF(G1427&lt;=Calculator!AS1411*97%,"",IF(G1427&gt;=Calculator!AS1411*97%,ROUNDUP(Calculator!AS1411*97%,0),ROUNDUP(Calculator!AS1411*97%,0))),Q1427="NO","",Q1427="NA","",Q1427="","")</f>
        <v/>
      </c>
      <c r="T1427" s="381" cm="1">
        <f t="array" ref="T1427">IF(LEN(F1427)=0,2,IF(SUMPRODUCT(($F$19:$F$1518=F1427)*($C$19:$C$1518=C1427))&gt;1, 1, 0))</f>
        <v>2</v>
      </c>
      <c r="U1427" s="381">
        <f t="array" ref="U1427">IFERROR(1/SUMPRODUCT(($F$19:$F$1518=F1427)*($C$19:$C$1518=C1427)), IF(LEN(F1427)&gt;0, 1, ""))</f>
        <v>6.6755674232309744E-4</v>
      </c>
      <c r="V1427" s="382" t="str">
        <f>IF(H1427="","",VALUE(IFERROR(CHOOSE(MATCH(H1427,{0,1,2,3,4,5},0),2.5,3.5,4.5,5.5,6.5,7.5),"")))</f>
        <v/>
      </c>
      <c r="W1427" s="382" t="str">
        <f>IF(AND(I1427="YES",COUNTIFS(F$19:F1427,F1427,I$19:I1427,"YES")=1),1,"")</f>
        <v/>
      </c>
      <c r="Z1427" s="32"/>
    </row>
    <row r="1428" spans="1:26" x14ac:dyDescent="0.2">
      <c r="A1428" s="32" t="str">
        <f t="shared" si="44"/>
        <v xml:space="preserve"> UNIT </v>
      </c>
      <c r="B1428" s="130">
        <v>1410</v>
      </c>
      <c r="C1428" s="197"/>
      <c r="D1428" s="398"/>
      <c r="E1428" s="398"/>
      <c r="F1428" s="398"/>
      <c r="G1428" s="399"/>
      <c r="H1428" s="398"/>
      <c r="I1428" s="400"/>
      <c r="J1428" s="400"/>
      <c r="K1428" s="401"/>
      <c r="L1428" s="398"/>
      <c r="M1428" s="398"/>
      <c r="N1428" s="398"/>
      <c r="O1428" s="402"/>
      <c r="P1428" s="402"/>
      <c r="Q1428" s="171" t="str">
        <f>Calculator!M1412</f>
        <v/>
      </c>
      <c r="R1428" s="340" t="str">
        <f t="shared" ref="R1428:R1491" si="45">IF(Q1428="YES",IF(S1428&lt;G1428,S1428,G1428),"")</f>
        <v/>
      </c>
      <c r="S1428" s="380" t="str" cm="1">
        <f t="array" ref="S1428">_xlfn.IFS(Q1428="YES",IF(G1428&lt;=Calculator!AS1412*97%,"",IF(G1428&gt;=Calculator!AS1412*97%,ROUNDUP(Calculator!AS1412*97%,0),ROUNDUP(Calculator!AS1412*97%,0))),Q1428="NO","",Q1428="NA","",Q1428="","")</f>
        <v/>
      </c>
      <c r="T1428" s="381" cm="1">
        <f t="array" ref="T1428">IF(LEN(F1428)=0,2,IF(SUMPRODUCT(($F$19:$F$1518=F1428)*($C$19:$C$1518=C1428))&gt;1, 1, 0))</f>
        <v>2</v>
      </c>
      <c r="U1428" s="381">
        <f t="array" ref="U1428">IFERROR(1/SUMPRODUCT(($F$19:$F$1518=F1428)*($C$19:$C$1518=C1428)), IF(LEN(F1428)&gt;0, 1, ""))</f>
        <v>6.6755674232309744E-4</v>
      </c>
      <c r="V1428" s="382" t="str">
        <f>IF(H1428="","",VALUE(IFERROR(CHOOSE(MATCH(H1428,{0,1,2,3,4,5},0),2.5,3.5,4.5,5.5,6.5,7.5),"")))</f>
        <v/>
      </c>
      <c r="W1428" s="382" t="str">
        <f>IF(AND(I1428="YES",COUNTIFS(F$19:F1428,F1428,I$19:I1428,"YES")=1),1,"")</f>
        <v/>
      </c>
      <c r="Z1428" s="32"/>
    </row>
    <row r="1429" spans="1:26" x14ac:dyDescent="0.2">
      <c r="A1429" s="32" t="str">
        <f t="shared" si="44"/>
        <v xml:space="preserve"> UNIT </v>
      </c>
      <c r="B1429" s="130">
        <v>1411</v>
      </c>
      <c r="C1429" s="197"/>
      <c r="D1429" s="398"/>
      <c r="E1429" s="398"/>
      <c r="F1429" s="398"/>
      <c r="G1429" s="399"/>
      <c r="H1429" s="398"/>
      <c r="I1429" s="400"/>
      <c r="J1429" s="400"/>
      <c r="K1429" s="401"/>
      <c r="L1429" s="398"/>
      <c r="M1429" s="398"/>
      <c r="N1429" s="398"/>
      <c r="O1429" s="402"/>
      <c r="P1429" s="402"/>
      <c r="Q1429" s="171" t="str">
        <f>Calculator!M1413</f>
        <v/>
      </c>
      <c r="R1429" s="340" t="str">
        <f t="shared" si="45"/>
        <v/>
      </c>
      <c r="S1429" s="380" t="str" cm="1">
        <f t="array" ref="S1429">_xlfn.IFS(Q1429="YES",IF(G1429&lt;=Calculator!AS1413*97%,"",IF(G1429&gt;=Calculator!AS1413*97%,ROUNDUP(Calculator!AS1413*97%,0),ROUNDUP(Calculator!AS1413*97%,0))),Q1429="NO","",Q1429="NA","",Q1429="","")</f>
        <v/>
      </c>
      <c r="T1429" s="381" cm="1">
        <f t="array" ref="T1429">IF(LEN(F1429)=0,2,IF(SUMPRODUCT(($F$19:$F$1518=F1429)*($C$19:$C$1518=C1429))&gt;1, 1, 0))</f>
        <v>2</v>
      </c>
      <c r="U1429" s="381">
        <f t="array" ref="U1429">IFERROR(1/SUMPRODUCT(($F$19:$F$1518=F1429)*($C$19:$C$1518=C1429)), IF(LEN(F1429)&gt;0, 1, ""))</f>
        <v>6.6755674232309744E-4</v>
      </c>
      <c r="V1429" s="382" t="str">
        <f>IF(H1429="","",VALUE(IFERROR(CHOOSE(MATCH(H1429,{0,1,2,3,4,5},0),2.5,3.5,4.5,5.5,6.5,7.5),"")))</f>
        <v/>
      </c>
      <c r="W1429" s="382" t="str">
        <f>IF(AND(I1429="YES",COUNTIFS(F$19:F1429,F1429,I$19:I1429,"YES")=1),1,"")</f>
        <v/>
      </c>
      <c r="Z1429" s="32"/>
    </row>
    <row r="1430" spans="1:26" x14ac:dyDescent="0.2">
      <c r="A1430" s="32" t="str">
        <f t="shared" si="44"/>
        <v xml:space="preserve"> UNIT </v>
      </c>
      <c r="B1430" s="130">
        <v>1412</v>
      </c>
      <c r="C1430" s="197"/>
      <c r="D1430" s="398"/>
      <c r="E1430" s="398"/>
      <c r="F1430" s="398"/>
      <c r="G1430" s="399"/>
      <c r="H1430" s="398"/>
      <c r="I1430" s="400"/>
      <c r="J1430" s="400"/>
      <c r="K1430" s="401"/>
      <c r="L1430" s="398"/>
      <c r="M1430" s="398"/>
      <c r="N1430" s="398"/>
      <c r="O1430" s="402"/>
      <c r="P1430" s="402"/>
      <c r="Q1430" s="171" t="str">
        <f>Calculator!M1414</f>
        <v/>
      </c>
      <c r="R1430" s="340" t="str">
        <f t="shared" si="45"/>
        <v/>
      </c>
      <c r="S1430" s="380" t="str" cm="1">
        <f t="array" ref="S1430">_xlfn.IFS(Q1430="YES",IF(G1430&lt;=Calculator!AS1414*97%,"",IF(G1430&gt;=Calculator!AS1414*97%,ROUNDUP(Calculator!AS1414*97%,0),ROUNDUP(Calculator!AS1414*97%,0))),Q1430="NO","",Q1430="NA","",Q1430="","")</f>
        <v/>
      </c>
      <c r="T1430" s="381" cm="1">
        <f t="array" ref="T1430">IF(LEN(F1430)=0,2,IF(SUMPRODUCT(($F$19:$F$1518=F1430)*($C$19:$C$1518=C1430))&gt;1, 1, 0))</f>
        <v>2</v>
      </c>
      <c r="U1430" s="381">
        <f t="array" ref="U1430">IFERROR(1/SUMPRODUCT(($F$19:$F$1518=F1430)*($C$19:$C$1518=C1430)), IF(LEN(F1430)&gt;0, 1, ""))</f>
        <v>6.6755674232309744E-4</v>
      </c>
      <c r="V1430" s="382" t="str">
        <f>IF(H1430="","",VALUE(IFERROR(CHOOSE(MATCH(H1430,{0,1,2,3,4,5},0),2.5,3.5,4.5,5.5,6.5,7.5),"")))</f>
        <v/>
      </c>
      <c r="W1430" s="382" t="str">
        <f>IF(AND(I1430="YES",COUNTIFS(F$19:F1430,F1430,I$19:I1430,"YES")=1),1,"")</f>
        <v/>
      </c>
      <c r="Z1430" s="32"/>
    </row>
    <row r="1431" spans="1:26" x14ac:dyDescent="0.2">
      <c r="A1431" s="32" t="str">
        <f t="shared" si="44"/>
        <v xml:space="preserve"> UNIT </v>
      </c>
      <c r="B1431" s="130">
        <v>1413</v>
      </c>
      <c r="C1431" s="197"/>
      <c r="D1431" s="398"/>
      <c r="E1431" s="398"/>
      <c r="F1431" s="398"/>
      <c r="G1431" s="399"/>
      <c r="H1431" s="398"/>
      <c r="I1431" s="400"/>
      <c r="J1431" s="400"/>
      <c r="K1431" s="401"/>
      <c r="L1431" s="398"/>
      <c r="M1431" s="398"/>
      <c r="N1431" s="398"/>
      <c r="O1431" s="402"/>
      <c r="P1431" s="402"/>
      <c r="Q1431" s="171" t="str">
        <f>Calculator!M1415</f>
        <v/>
      </c>
      <c r="R1431" s="340" t="str">
        <f t="shared" si="45"/>
        <v/>
      </c>
      <c r="S1431" s="380" t="str" cm="1">
        <f t="array" ref="S1431">_xlfn.IFS(Q1431="YES",IF(G1431&lt;=Calculator!AS1415*97%,"",IF(G1431&gt;=Calculator!AS1415*97%,ROUNDUP(Calculator!AS1415*97%,0),ROUNDUP(Calculator!AS1415*97%,0))),Q1431="NO","",Q1431="NA","",Q1431="","")</f>
        <v/>
      </c>
      <c r="T1431" s="381" cm="1">
        <f t="array" ref="T1431">IF(LEN(F1431)=0,2,IF(SUMPRODUCT(($F$19:$F$1518=F1431)*($C$19:$C$1518=C1431))&gt;1, 1, 0))</f>
        <v>2</v>
      </c>
      <c r="U1431" s="381">
        <f t="array" ref="U1431">IFERROR(1/SUMPRODUCT(($F$19:$F$1518=F1431)*($C$19:$C$1518=C1431)), IF(LEN(F1431)&gt;0, 1, ""))</f>
        <v>6.6755674232309744E-4</v>
      </c>
      <c r="V1431" s="382" t="str">
        <f>IF(H1431="","",VALUE(IFERROR(CHOOSE(MATCH(H1431,{0,1,2,3,4,5},0),2.5,3.5,4.5,5.5,6.5,7.5),"")))</f>
        <v/>
      </c>
      <c r="W1431" s="382" t="str">
        <f>IF(AND(I1431="YES",COUNTIFS(F$19:F1431,F1431,I$19:I1431,"YES")=1),1,"")</f>
        <v/>
      </c>
      <c r="Z1431" s="32"/>
    </row>
    <row r="1432" spans="1:26" x14ac:dyDescent="0.2">
      <c r="A1432" s="32" t="str">
        <f t="shared" si="44"/>
        <v xml:space="preserve"> UNIT </v>
      </c>
      <c r="B1432" s="130">
        <v>1414</v>
      </c>
      <c r="C1432" s="197"/>
      <c r="D1432" s="398"/>
      <c r="E1432" s="398"/>
      <c r="F1432" s="398"/>
      <c r="G1432" s="399"/>
      <c r="H1432" s="398"/>
      <c r="I1432" s="400"/>
      <c r="J1432" s="400"/>
      <c r="K1432" s="401"/>
      <c r="L1432" s="398"/>
      <c r="M1432" s="398"/>
      <c r="N1432" s="398"/>
      <c r="O1432" s="402"/>
      <c r="P1432" s="402"/>
      <c r="Q1432" s="171" t="str">
        <f>Calculator!M1416</f>
        <v/>
      </c>
      <c r="R1432" s="340" t="str">
        <f t="shared" si="45"/>
        <v/>
      </c>
      <c r="S1432" s="380" t="str" cm="1">
        <f t="array" ref="S1432">_xlfn.IFS(Q1432="YES",IF(G1432&lt;=Calculator!AS1416*97%,"",IF(G1432&gt;=Calculator!AS1416*97%,ROUNDUP(Calculator!AS1416*97%,0),ROUNDUP(Calculator!AS1416*97%,0))),Q1432="NO","",Q1432="NA","",Q1432="","")</f>
        <v/>
      </c>
      <c r="T1432" s="381" cm="1">
        <f t="array" ref="T1432">IF(LEN(F1432)=0,2,IF(SUMPRODUCT(($F$19:$F$1518=F1432)*($C$19:$C$1518=C1432))&gt;1, 1, 0))</f>
        <v>2</v>
      </c>
      <c r="U1432" s="381">
        <f t="array" ref="U1432">IFERROR(1/SUMPRODUCT(($F$19:$F$1518=F1432)*($C$19:$C$1518=C1432)), IF(LEN(F1432)&gt;0, 1, ""))</f>
        <v>6.6755674232309744E-4</v>
      </c>
      <c r="V1432" s="382" t="str">
        <f>IF(H1432="","",VALUE(IFERROR(CHOOSE(MATCH(H1432,{0,1,2,3,4,5},0),2.5,3.5,4.5,5.5,6.5,7.5),"")))</f>
        <v/>
      </c>
      <c r="W1432" s="382" t="str">
        <f>IF(AND(I1432="YES",COUNTIFS(F$19:F1432,F1432,I$19:I1432,"YES")=1),1,"")</f>
        <v/>
      </c>
      <c r="Z1432" s="32"/>
    </row>
    <row r="1433" spans="1:26" x14ac:dyDescent="0.2">
      <c r="A1433" s="32" t="str">
        <f t="shared" si="44"/>
        <v xml:space="preserve"> UNIT </v>
      </c>
      <c r="B1433" s="130">
        <v>1415</v>
      </c>
      <c r="C1433" s="197"/>
      <c r="D1433" s="398"/>
      <c r="E1433" s="398"/>
      <c r="F1433" s="398"/>
      <c r="G1433" s="399"/>
      <c r="H1433" s="398"/>
      <c r="I1433" s="400"/>
      <c r="J1433" s="400"/>
      <c r="K1433" s="401"/>
      <c r="L1433" s="398"/>
      <c r="M1433" s="398"/>
      <c r="N1433" s="398"/>
      <c r="O1433" s="402"/>
      <c r="P1433" s="402"/>
      <c r="Q1433" s="171" t="str">
        <f>Calculator!M1417</f>
        <v/>
      </c>
      <c r="R1433" s="340" t="str">
        <f t="shared" si="45"/>
        <v/>
      </c>
      <c r="S1433" s="380" t="str" cm="1">
        <f t="array" ref="S1433">_xlfn.IFS(Q1433="YES",IF(G1433&lt;=Calculator!AS1417*97%,"",IF(G1433&gt;=Calculator!AS1417*97%,ROUNDUP(Calculator!AS1417*97%,0),ROUNDUP(Calculator!AS1417*97%,0))),Q1433="NO","",Q1433="NA","",Q1433="","")</f>
        <v/>
      </c>
      <c r="T1433" s="381" cm="1">
        <f t="array" ref="T1433">IF(LEN(F1433)=0,2,IF(SUMPRODUCT(($F$19:$F$1518=F1433)*($C$19:$C$1518=C1433))&gt;1, 1, 0))</f>
        <v>2</v>
      </c>
      <c r="U1433" s="381">
        <f t="array" ref="U1433">IFERROR(1/SUMPRODUCT(($F$19:$F$1518=F1433)*($C$19:$C$1518=C1433)), IF(LEN(F1433)&gt;0, 1, ""))</f>
        <v>6.6755674232309744E-4</v>
      </c>
      <c r="V1433" s="382" t="str">
        <f>IF(H1433="","",VALUE(IFERROR(CHOOSE(MATCH(H1433,{0,1,2,3,4,5},0),2.5,3.5,4.5,5.5,6.5,7.5),"")))</f>
        <v/>
      </c>
      <c r="W1433" s="382" t="str">
        <f>IF(AND(I1433="YES",COUNTIFS(F$19:F1433,F1433,I$19:I1433,"YES")=1),1,"")</f>
        <v/>
      </c>
      <c r="Z1433" s="32"/>
    </row>
    <row r="1434" spans="1:26" x14ac:dyDescent="0.2">
      <c r="A1434" s="32" t="str">
        <f t="shared" si="44"/>
        <v xml:space="preserve"> UNIT </v>
      </c>
      <c r="B1434" s="130">
        <v>1416</v>
      </c>
      <c r="C1434" s="197"/>
      <c r="D1434" s="398"/>
      <c r="E1434" s="398"/>
      <c r="F1434" s="398"/>
      <c r="G1434" s="399"/>
      <c r="H1434" s="398"/>
      <c r="I1434" s="400"/>
      <c r="J1434" s="400"/>
      <c r="K1434" s="401"/>
      <c r="L1434" s="398"/>
      <c r="M1434" s="398"/>
      <c r="N1434" s="398"/>
      <c r="O1434" s="402"/>
      <c r="P1434" s="402"/>
      <c r="Q1434" s="171" t="str">
        <f>Calculator!M1418</f>
        <v/>
      </c>
      <c r="R1434" s="340" t="str">
        <f t="shared" si="45"/>
        <v/>
      </c>
      <c r="S1434" s="380" t="str" cm="1">
        <f t="array" ref="S1434">_xlfn.IFS(Q1434="YES",IF(G1434&lt;=Calculator!AS1418*97%,"",IF(G1434&gt;=Calculator!AS1418*97%,ROUNDUP(Calculator!AS1418*97%,0),ROUNDUP(Calculator!AS1418*97%,0))),Q1434="NO","",Q1434="NA","",Q1434="","")</f>
        <v/>
      </c>
      <c r="T1434" s="381" cm="1">
        <f t="array" ref="T1434">IF(LEN(F1434)=0,2,IF(SUMPRODUCT(($F$19:$F$1518=F1434)*($C$19:$C$1518=C1434))&gt;1, 1, 0))</f>
        <v>2</v>
      </c>
      <c r="U1434" s="381">
        <f t="array" ref="U1434">IFERROR(1/SUMPRODUCT(($F$19:$F$1518=F1434)*($C$19:$C$1518=C1434)), IF(LEN(F1434)&gt;0, 1, ""))</f>
        <v>6.6755674232309744E-4</v>
      </c>
      <c r="V1434" s="382" t="str">
        <f>IF(H1434="","",VALUE(IFERROR(CHOOSE(MATCH(H1434,{0,1,2,3,4,5},0),2.5,3.5,4.5,5.5,6.5,7.5),"")))</f>
        <v/>
      </c>
      <c r="W1434" s="382" t="str">
        <f>IF(AND(I1434="YES",COUNTIFS(F$19:F1434,F1434,I$19:I1434,"YES")=1),1,"")</f>
        <v/>
      </c>
      <c r="Z1434" s="32"/>
    </row>
    <row r="1435" spans="1:26" x14ac:dyDescent="0.2">
      <c r="A1435" s="32" t="str">
        <f t="shared" si="44"/>
        <v xml:space="preserve"> UNIT </v>
      </c>
      <c r="B1435" s="130">
        <v>1417</v>
      </c>
      <c r="C1435" s="197"/>
      <c r="D1435" s="398"/>
      <c r="E1435" s="398"/>
      <c r="F1435" s="398"/>
      <c r="G1435" s="399"/>
      <c r="H1435" s="398"/>
      <c r="I1435" s="400"/>
      <c r="J1435" s="400"/>
      <c r="K1435" s="401"/>
      <c r="L1435" s="398"/>
      <c r="M1435" s="398"/>
      <c r="N1435" s="398"/>
      <c r="O1435" s="402"/>
      <c r="P1435" s="402"/>
      <c r="Q1435" s="171" t="str">
        <f>Calculator!M1419</f>
        <v/>
      </c>
      <c r="R1435" s="340" t="str">
        <f t="shared" si="45"/>
        <v/>
      </c>
      <c r="S1435" s="380" t="str" cm="1">
        <f t="array" ref="S1435">_xlfn.IFS(Q1435="YES",IF(G1435&lt;=Calculator!AS1419*97%,"",IF(G1435&gt;=Calculator!AS1419*97%,ROUNDUP(Calculator!AS1419*97%,0),ROUNDUP(Calculator!AS1419*97%,0))),Q1435="NO","",Q1435="NA","",Q1435="","")</f>
        <v/>
      </c>
      <c r="T1435" s="381" cm="1">
        <f t="array" ref="T1435">IF(LEN(F1435)=0,2,IF(SUMPRODUCT(($F$19:$F$1518=F1435)*($C$19:$C$1518=C1435))&gt;1, 1, 0))</f>
        <v>2</v>
      </c>
      <c r="U1435" s="381">
        <f t="array" ref="U1435">IFERROR(1/SUMPRODUCT(($F$19:$F$1518=F1435)*($C$19:$C$1518=C1435)), IF(LEN(F1435)&gt;0, 1, ""))</f>
        <v>6.6755674232309744E-4</v>
      </c>
      <c r="V1435" s="382" t="str">
        <f>IF(H1435="","",VALUE(IFERROR(CHOOSE(MATCH(H1435,{0,1,2,3,4,5},0),2.5,3.5,4.5,5.5,6.5,7.5),"")))</f>
        <v/>
      </c>
      <c r="W1435" s="382" t="str">
        <f>IF(AND(I1435="YES",COUNTIFS(F$19:F1435,F1435,I$19:I1435,"YES")=1),1,"")</f>
        <v/>
      </c>
      <c r="Z1435" s="32"/>
    </row>
    <row r="1436" spans="1:26" x14ac:dyDescent="0.2">
      <c r="A1436" s="32" t="str">
        <f t="shared" si="44"/>
        <v xml:space="preserve"> UNIT </v>
      </c>
      <c r="B1436" s="130">
        <v>1418</v>
      </c>
      <c r="C1436" s="197"/>
      <c r="D1436" s="398"/>
      <c r="E1436" s="398"/>
      <c r="F1436" s="398"/>
      <c r="G1436" s="399"/>
      <c r="H1436" s="398"/>
      <c r="I1436" s="400"/>
      <c r="J1436" s="400"/>
      <c r="K1436" s="401"/>
      <c r="L1436" s="398"/>
      <c r="M1436" s="398"/>
      <c r="N1436" s="398"/>
      <c r="O1436" s="402"/>
      <c r="P1436" s="402"/>
      <c r="Q1436" s="171" t="str">
        <f>Calculator!M1420</f>
        <v/>
      </c>
      <c r="R1436" s="340" t="str">
        <f t="shared" si="45"/>
        <v/>
      </c>
      <c r="S1436" s="380" t="str" cm="1">
        <f t="array" ref="S1436">_xlfn.IFS(Q1436="YES",IF(G1436&lt;=Calculator!AS1420*97%,"",IF(G1436&gt;=Calculator!AS1420*97%,ROUNDUP(Calculator!AS1420*97%,0),ROUNDUP(Calculator!AS1420*97%,0))),Q1436="NO","",Q1436="NA","",Q1436="","")</f>
        <v/>
      </c>
      <c r="T1436" s="381" cm="1">
        <f t="array" ref="T1436">IF(LEN(F1436)=0,2,IF(SUMPRODUCT(($F$19:$F$1518=F1436)*($C$19:$C$1518=C1436))&gt;1, 1, 0))</f>
        <v>2</v>
      </c>
      <c r="U1436" s="381">
        <f t="array" ref="U1436">IFERROR(1/SUMPRODUCT(($F$19:$F$1518=F1436)*($C$19:$C$1518=C1436)), IF(LEN(F1436)&gt;0, 1, ""))</f>
        <v>6.6755674232309744E-4</v>
      </c>
      <c r="V1436" s="382" t="str">
        <f>IF(H1436="","",VALUE(IFERROR(CHOOSE(MATCH(H1436,{0,1,2,3,4,5},0),2.5,3.5,4.5,5.5,6.5,7.5),"")))</f>
        <v/>
      </c>
      <c r="W1436" s="382" t="str">
        <f>IF(AND(I1436="YES",COUNTIFS(F$19:F1436,F1436,I$19:I1436,"YES")=1),1,"")</f>
        <v/>
      </c>
      <c r="Z1436" s="32"/>
    </row>
    <row r="1437" spans="1:26" x14ac:dyDescent="0.2">
      <c r="A1437" s="32" t="str">
        <f t="shared" si="44"/>
        <v xml:space="preserve"> UNIT </v>
      </c>
      <c r="B1437" s="130">
        <v>1419</v>
      </c>
      <c r="C1437" s="197"/>
      <c r="D1437" s="398"/>
      <c r="E1437" s="398"/>
      <c r="F1437" s="398"/>
      <c r="G1437" s="399"/>
      <c r="H1437" s="398"/>
      <c r="I1437" s="400"/>
      <c r="J1437" s="400"/>
      <c r="K1437" s="401"/>
      <c r="L1437" s="398"/>
      <c r="M1437" s="398"/>
      <c r="N1437" s="398"/>
      <c r="O1437" s="402"/>
      <c r="P1437" s="402"/>
      <c r="Q1437" s="171" t="str">
        <f>Calculator!M1421</f>
        <v/>
      </c>
      <c r="R1437" s="340" t="str">
        <f t="shared" si="45"/>
        <v/>
      </c>
      <c r="S1437" s="380" t="str" cm="1">
        <f t="array" ref="S1437">_xlfn.IFS(Q1437="YES",IF(G1437&lt;=Calculator!AS1421*97%,"",IF(G1437&gt;=Calculator!AS1421*97%,ROUNDUP(Calculator!AS1421*97%,0),ROUNDUP(Calculator!AS1421*97%,0))),Q1437="NO","",Q1437="NA","",Q1437="","")</f>
        <v/>
      </c>
      <c r="T1437" s="381" cm="1">
        <f t="array" ref="T1437">IF(LEN(F1437)=0,2,IF(SUMPRODUCT(($F$19:$F$1518=F1437)*($C$19:$C$1518=C1437))&gt;1, 1, 0))</f>
        <v>2</v>
      </c>
      <c r="U1437" s="381">
        <f t="array" ref="U1437">IFERROR(1/SUMPRODUCT(($F$19:$F$1518=F1437)*($C$19:$C$1518=C1437)), IF(LEN(F1437)&gt;0, 1, ""))</f>
        <v>6.6755674232309744E-4</v>
      </c>
      <c r="V1437" s="382" t="str">
        <f>IF(H1437="","",VALUE(IFERROR(CHOOSE(MATCH(H1437,{0,1,2,3,4,5},0),2.5,3.5,4.5,5.5,6.5,7.5),"")))</f>
        <v/>
      </c>
      <c r="W1437" s="382" t="str">
        <f>IF(AND(I1437="YES",COUNTIFS(F$19:F1437,F1437,I$19:I1437,"YES")=1),1,"")</f>
        <v/>
      </c>
      <c r="Z1437" s="32"/>
    </row>
    <row r="1438" spans="1:26" x14ac:dyDescent="0.2">
      <c r="A1438" s="32" t="str">
        <f t="shared" si="44"/>
        <v xml:space="preserve"> UNIT </v>
      </c>
      <c r="B1438" s="130">
        <v>1420</v>
      </c>
      <c r="C1438" s="197"/>
      <c r="D1438" s="398"/>
      <c r="E1438" s="398"/>
      <c r="F1438" s="398"/>
      <c r="G1438" s="399"/>
      <c r="H1438" s="398"/>
      <c r="I1438" s="400"/>
      <c r="J1438" s="400"/>
      <c r="K1438" s="401"/>
      <c r="L1438" s="398"/>
      <c r="M1438" s="398"/>
      <c r="N1438" s="398"/>
      <c r="O1438" s="402"/>
      <c r="P1438" s="402"/>
      <c r="Q1438" s="171" t="str">
        <f>Calculator!M1422</f>
        <v/>
      </c>
      <c r="R1438" s="340" t="str">
        <f t="shared" si="45"/>
        <v/>
      </c>
      <c r="S1438" s="380" t="str" cm="1">
        <f t="array" ref="S1438">_xlfn.IFS(Q1438="YES",IF(G1438&lt;=Calculator!AS1422*97%,"",IF(G1438&gt;=Calculator!AS1422*97%,ROUNDUP(Calculator!AS1422*97%,0),ROUNDUP(Calculator!AS1422*97%,0))),Q1438="NO","",Q1438="NA","",Q1438="","")</f>
        <v/>
      </c>
      <c r="T1438" s="381" cm="1">
        <f t="array" ref="T1438">IF(LEN(F1438)=0,2,IF(SUMPRODUCT(($F$19:$F$1518=F1438)*($C$19:$C$1518=C1438))&gt;1, 1, 0))</f>
        <v>2</v>
      </c>
      <c r="U1438" s="381">
        <f t="array" ref="U1438">IFERROR(1/SUMPRODUCT(($F$19:$F$1518=F1438)*($C$19:$C$1518=C1438)), IF(LEN(F1438)&gt;0, 1, ""))</f>
        <v>6.6755674232309744E-4</v>
      </c>
      <c r="V1438" s="382" t="str">
        <f>IF(H1438="","",VALUE(IFERROR(CHOOSE(MATCH(H1438,{0,1,2,3,4,5},0),2.5,3.5,4.5,5.5,6.5,7.5),"")))</f>
        <v/>
      </c>
      <c r="W1438" s="382" t="str">
        <f>IF(AND(I1438="YES",COUNTIFS(F$19:F1438,F1438,I$19:I1438,"YES")=1),1,"")</f>
        <v/>
      </c>
      <c r="Z1438" s="32"/>
    </row>
    <row r="1439" spans="1:26" x14ac:dyDescent="0.2">
      <c r="A1439" s="32" t="str">
        <f t="shared" si="44"/>
        <v xml:space="preserve"> UNIT </v>
      </c>
      <c r="B1439" s="130">
        <v>1421</v>
      </c>
      <c r="C1439" s="197"/>
      <c r="D1439" s="398"/>
      <c r="E1439" s="398"/>
      <c r="F1439" s="398"/>
      <c r="G1439" s="399"/>
      <c r="H1439" s="398"/>
      <c r="I1439" s="400"/>
      <c r="J1439" s="400"/>
      <c r="K1439" s="401"/>
      <c r="L1439" s="398"/>
      <c r="M1439" s="398"/>
      <c r="N1439" s="398"/>
      <c r="O1439" s="402"/>
      <c r="P1439" s="402"/>
      <c r="Q1439" s="171" t="str">
        <f>Calculator!M1423</f>
        <v/>
      </c>
      <c r="R1439" s="340" t="str">
        <f t="shared" si="45"/>
        <v/>
      </c>
      <c r="S1439" s="380" t="str" cm="1">
        <f t="array" ref="S1439">_xlfn.IFS(Q1439="YES",IF(G1439&lt;=Calculator!AS1423*97%,"",IF(G1439&gt;=Calculator!AS1423*97%,ROUNDUP(Calculator!AS1423*97%,0),ROUNDUP(Calculator!AS1423*97%,0))),Q1439="NO","",Q1439="NA","",Q1439="","")</f>
        <v/>
      </c>
      <c r="T1439" s="381" cm="1">
        <f t="array" ref="T1439">IF(LEN(F1439)=0,2,IF(SUMPRODUCT(($F$19:$F$1518=F1439)*($C$19:$C$1518=C1439))&gt;1, 1, 0))</f>
        <v>2</v>
      </c>
      <c r="U1439" s="381">
        <f t="array" ref="U1439">IFERROR(1/SUMPRODUCT(($F$19:$F$1518=F1439)*($C$19:$C$1518=C1439)), IF(LEN(F1439)&gt;0, 1, ""))</f>
        <v>6.6755674232309744E-4</v>
      </c>
      <c r="V1439" s="382" t="str">
        <f>IF(H1439="","",VALUE(IFERROR(CHOOSE(MATCH(H1439,{0,1,2,3,4,5},0),2.5,3.5,4.5,5.5,6.5,7.5),"")))</f>
        <v/>
      </c>
      <c r="W1439" s="382" t="str">
        <f>IF(AND(I1439="YES",COUNTIFS(F$19:F1439,F1439,I$19:I1439,"YES")=1),1,"")</f>
        <v/>
      </c>
      <c r="Z1439" s="32"/>
    </row>
    <row r="1440" spans="1:26" x14ac:dyDescent="0.2">
      <c r="A1440" s="32" t="str">
        <f t="shared" si="44"/>
        <v xml:space="preserve"> UNIT </v>
      </c>
      <c r="B1440" s="130">
        <v>1422</v>
      </c>
      <c r="C1440" s="197"/>
      <c r="D1440" s="398"/>
      <c r="E1440" s="398"/>
      <c r="F1440" s="398"/>
      <c r="G1440" s="399"/>
      <c r="H1440" s="398"/>
      <c r="I1440" s="400"/>
      <c r="J1440" s="400"/>
      <c r="K1440" s="401"/>
      <c r="L1440" s="398"/>
      <c r="M1440" s="398"/>
      <c r="N1440" s="398"/>
      <c r="O1440" s="402"/>
      <c r="P1440" s="402"/>
      <c r="Q1440" s="171" t="str">
        <f>Calculator!M1424</f>
        <v/>
      </c>
      <c r="R1440" s="340" t="str">
        <f t="shared" si="45"/>
        <v/>
      </c>
      <c r="S1440" s="380" t="str" cm="1">
        <f t="array" ref="S1440">_xlfn.IFS(Q1440="YES",IF(G1440&lt;=Calculator!AS1424*97%,"",IF(G1440&gt;=Calculator!AS1424*97%,ROUNDUP(Calculator!AS1424*97%,0),ROUNDUP(Calculator!AS1424*97%,0))),Q1440="NO","",Q1440="NA","",Q1440="","")</f>
        <v/>
      </c>
      <c r="T1440" s="381" cm="1">
        <f t="array" ref="T1440">IF(LEN(F1440)=0,2,IF(SUMPRODUCT(($F$19:$F$1518=F1440)*($C$19:$C$1518=C1440))&gt;1, 1, 0))</f>
        <v>2</v>
      </c>
      <c r="U1440" s="381">
        <f t="array" ref="U1440">IFERROR(1/SUMPRODUCT(($F$19:$F$1518=F1440)*($C$19:$C$1518=C1440)), IF(LEN(F1440)&gt;0, 1, ""))</f>
        <v>6.6755674232309744E-4</v>
      </c>
      <c r="V1440" s="382" t="str">
        <f>IF(H1440="","",VALUE(IFERROR(CHOOSE(MATCH(H1440,{0,1,2,3,4,5},0),2.5,3.5,4.5,5.5,6.5,7.5),"")))</f>
        <v/>
      </c>
      <c r="W1440" s="382" t="str">
        <f>IF(AND(I1440="YES",COUNTIFS(F$19:F1440,F1440,I$19:I1440,"YES")=1),1,"")</f>
        <v/>
      </c>
      <c r="Z1440" s="32"/>
    </row>
    <row r="1441" spans="1:26" x14ac:dyDescent="0.2">
      <c r="A1441" s="32" t="str">
        <f t="shared" si="44"/>
        <v xml:space="preserve"> UNIT </v>
      </c>
      <c r="B1441" s="130">
        <v>1423</v>
      </c>
      <c r="C1441" s="197"/>
      <c r="D1441" s="398"/>
      <c r="E1441" s="398"/>
      <c r="F1441" s="398"/>
      <c r="G1441" s="399"/>
      <c r="H1441" s="398"/>
      <c r="I1441" s="400"/>
      <c r="J1441" s="400"/>
      <c r="K1441" s="401"/>
      <c r="L1441" s="398"/>
      <c r="M1441" s="398"/>
      <c r="N1441" s="398"/>
      <c r="O1441" s="402"/>
      <c r="P1441" s="402"/>
      <c r="Q1441" s="171" t="str">
        <f>Calculator!M1425</f>
        <v/>
      </c>
      <c r="R1441" s="340" t="str">
        <f t="shared" si="45"/>
        <v/>
      </c>
      <c r="S1441" s="380" t="str" cm="1">
        <f t="array" ref="S1441">_xlfn.IFS(Q1441="YES",IF(G1441&lt;=Calculator!AS1425*97%,"",IF(G1441&gt;=Calculator!AS1425*97%,ROUNDUP(Calculator!AS1425*97%,0),ROUNDUP(Calculator!AS1425*97%,0))),Q1441="NO","",Q1441="NA","",Q1441="","")</f>
        <v/>
      </c>
      <c r="T1441" s="381" cm="1">
        <f t="array" ref="T1441">IF(LEN(F1441)=0,2,IF(SUMPRODUCT(($F$19:$F$1518=F1441)*($C$19:$C$1518=C1441))&gt;1, 1, 0))</f>
        <v>2</v>
      </c>
      <c r="U1441" s="381">
        <f t="array" ref="U1441">IFERROR(1/SUMPRODUCT(($F$19:$F$1518=F1441)*($C$19:$C$1518=C1441)), IF(LEN(F1441)&gt;0, 1, ""))</f>
        <v>6.6755674232309744E-4</v>
      </c>
      <c r="V1441" s="382" t="str">
        <f>IF(H1441="","",VALUE(IFERROR(CHOOSE(MATCH(H1441,{0,1,2,3,4,5},0),2.5,3.5,4.5,5.5,6.5,7.5),"")))</f>
        <v/>
      </c>
      <c r="W1441" s="382" t="str">
        <f>IF(AND(I1441="YES",COUNTIFS(F$19:F1441,F1441,I$19:I1441,"YES")=1),1,"")</f>
        <v/>
      </c>
      <c r="Z1441" s="32"/>
    </row>
    <row r="1442" spans="1:26" x14ac:dyDescent="0.2">
      <c r="A1442" s="32" t="str">
        <f t="shared" si="44"/>
        <v xml:space="preserve"> UNIT </v>
      </c>
      <c r="B1442" s="130">
        <v>1424</v>
      </c>
      <c r="C1442" s="197"/>
      <c r="D1442" s="398"/>
      <c r="E1442" s="398"/>
      <c r="F1442" s="398"/>
      <c r="G1442" s="399"/>
      <c r="H1442" s="398"/>
      <c r="I1442" s="400"/>
      <c r="J1442" s="400"/>
      <c r="K1442" s="401"/>
      <c r="L1442" s="398"/>
      <c r="M1442" s="398"/>
      <c r="N1442" s="398"/>
      <c r="O1442" s="402"/>
      <c r="P1442" s="402"/>
      <c r="Q1442" s="171" t="str">
        <f>Calculator!M1426</f>
        <v/>
      </c>
      <c r="R1442" s="340" t="str">
        <f t="shared" si="45"/>
        <v/>
      </c>
      <c r="S1442" s="380" t="str" cm="1">
        <f t="array" ref="S1442">_xlfn.IFS(Q1442="YES",IF(G1442&lt;=Calculator!AS1426*97%,"",IF(G1442&gt;=Calculator!AS1426*97%,ROUNDUP(Calculator!AS1426*97%,0),ROUNDUP(Calculator!AS1426*97%,0))),Q1442="NO","",Q1442="NA","",Q1442="","")</f>
        <v/>
      </c>
      <c r="T1442" s="381" cm="1">
        <f t="array" ref="T1442">IF(LEN(F1442)=0,2,IF(SUMPRODUCT(($F$19:$F$1518=F1442)*($C$19:$C$1518=C1442))&gt;1, 1, 0))</f>
        <v>2</v>
      </c>
      <c r="U1442" s="381">
        <f t="array" ref="U1442">IFERROR(1/SUMPRODUCT(($F$19:$F$1518=F1442)*($C$19:$C$1518=C1442)), IF(LEN(F1442)&gt;0, 1, ""))</f>
        <v>6.6755674232309744E-4</v>
      </c>
      <c r="V1442" s="382" t="str">
        <f>IF(H1442="","",VALUE(IFERROR(CHOOSE(MATCH(H1442,{0,1,2,3,4,5},0),2.5,3.5,4.5,5.5,6.5,7.5),"")))</f>
        <v/>
      </c>
      <c r="W1442" s="382" t="str">
        <f>IF(AND(I1442="YES",COUNTIFS(F$19:F1442,F1442,I$19:I1442,"YES")=1),1,"")</f>
        <v/>
      </c>
      <c r="Z1442" s="32"/>
    </row>
    <row r="1443" spans="1:26" x14ac:dyDescent="0.2">
      <c r="A1443" s="32" t="str">
        <f t="shared" si="44"/>
        <v xml:space="preserve"> UNIT </v>
      </c>
      <c r="B1443" s="130">
        <v>1425</v>
      </c>
      <c r="C1443" s="197"/>
      <c r="D1443" s="398"/>
      <c r="E1443" s="398"/>
      <c r="F1443" s="398"/>
      <c r="G1443" s="399"/>
      <c r="H1443" s="398"/>
      <c r="I1443" s="400"/>
      <c r="J1443" s="400"/>
      <c r="K1443" s="401"/>
      <c r="L1443" s="398"/>
      <c r="M1443" s="398"/>
      <c r="N1443" s="398"/>
      <c r="O1443" s="402"/>
      <c r="P1443" s="402"/>
      <c r="Q1443" s="171" t="str">
        <f>Calculator!M1427</f>
        <v/>
      </c>
      <c r="R1443" s="340" t="str">
        <f t="shared" si="45"/>
        <v/>
      </c>
      <c r="S1443" s="380" t="str" cm="1">
        <f t="array" ref="S1443">_xlfn.IFS(Q1443="YES",IF(G1443&lt;=Calculator!AS1427*97%,"",IF(G1443&gt;=Calculator!AS1427*97%,ROUNDUP(Calculator!AS1427*97%,0),ROUNDUP(Calculator!AS1427*97%,0))),Q1443="NO","",Q1443="NA","",Q1443="","")</f>
        <v/>
      </c>
      <c r="T1443" s="381" cm="1">
        <f t="array" ref="T1443">IF(LEN(F1443)=0,2,IF(SUMPRODUCT(($F$19:$F$1518=F1443)*($C$19:$C$1518=C1443))&gt;1, 1, 0))</f>
        <v>2</v>
      </c>
      <c r="U1443" s="381">
        <f t="array" ref="U1443">IFERROR(1/SUMPRODUCT(($F$19:$F$1518=F1443)*($C$19:$C$1518=C1443)), IF(LEN(F1443)&gt;0, 1, ""))</f>
        <v>6.6755674232309744E-4</v>
      </c>
      <c r="V1443" s="382" t="str">
        <f>IF(H1443="","",VALUE(IFERROR(CHOOSE(MATCH(H1443,{0,1,2,3,4,5},0),2.5,3.5,4.5,5.5,6.5,7.5),"")))</f>
        <v/>
      </c>
      <c r="W1443" s="382" t="str">
        <f>IF(AND(I1443="YES",COUNTIFS(F$19:F1443,F1443,I$19:I1443,"YES")=1),1,"")</f>
        <v/>
      </c>
      <c r="Z1443" s="32"/>
    </row>
    <row r="1444" spans="1:26" x14ac:dyDescent="0.2">
      <c r="A1444" s="32" t="str">
        <f t="shared" si="44"/>
        <v xml:space="preserve"> UNIT </v>
      </c>
      <c r="B1444" s="130">
        <v>1426</v>
      </c>
      <c r="C1444" s="197"/>
      <c r="D1444" s="398"/>
      <c r="E1444" s="398"/>
      <c r="F1444" s="398"/>
      <c r="G1444" s="399"/>
      <c r="H1444" s="398"/>
      <c r="I1444" s="400"/>
      <c r="J1444" s="400"/>
      <c r="K1444" s="401"/>
      <c r="L1444" s="398"/>
      <c r="M1444" s="398"/>
      <c r="N1444" s="398"/>
      <c r="O1444" s="402"/>
      <c r="P1444" s="402"/>
      <c r="Q1444" s="171" t="str">
        <f>Calculator!M1428</f>
        <v/>
      </c>
      <c r="R1444" s="340" t="str">
        <f t="shared" si="45"/>
        <v/>
      </c>
      <c r="S1444" s="380" t="str" cm="1">
        <f t="array" ref="S1444">_xlfn.IFS(Q1444="YES",IF(G1444&lt;=Calculator!AS1428*97%,"",IF(G1444&gt;=Calculator!AS1428*97%,ROUNDUP(Calculator!AS1428*97%,0),ROUNDUP(Calculator!AS1428*97%,0))),Q1444="NO","",Q1444="NA","",Q1444="","")</f>
        <v/>
      </c>
      <c r="T1444" s="381" cm="1">
        <f t="array" ref="T1444">IF(LEN(F1444)=0,2,IF(SUMPRODUCT(($F$19:$F$1518=F1444)*($C$19:$C$1518=C1444))&gt;1, 1, 0))</f>
        <v>2</v>
      </c>
      <c r="U1444" s="381">
        <f t="array" ref="U1444">IFERROR(1/SUMPRODUCT(($F$19:$F$1518=F1444)*($C$19:$C$1518=C1444)), IF(LEN(F1444)&gt;0, 1, ""))</f>
        <v>6.6755674232309744E-4</v>
      </c>
      <c r="V1444" s="382" t="str">
        <f>IF(H1444="","",VALUE(IFERROR(CHOOSE(MATCH(H1444,{0,1,2,3,4,5},0),2.5,3.5,4.5,5.5,6.5,7.5),"")))</f>
        <v/>
      </c>
      <c r="W1444" s="382" t="str">
        <f>IF(AND(I1444="YES",COUNTIFS(F$19:F1444,F1444,I$19:I1444,"YES")=1),1,"")</f>
        <v/>
      </c>
      <c r="Z1444" s="32"/>
    </row>
    <row r="1445" spans="1:26" x14ac:dyDescent="0.2">
      <c r="A1445" s="32" t="str">
        <f t="shared" si="44"/>
        <v xml:space="preserve"> UNIT </v>
      </c>
      <c r="B1445" s="130">
        <v>1427</v>
      </c>
      <c r="C1445" s="197"/>
      <c r="D1445" s="398"/>
      <c r="E1445" s="398"/>
      <c r="F1445" s="398"/>
      <c r="G1445" s="399"/>
      <c r="H1445" s="398"/>
      <c r="I1445" s="400"/>
      <c r="J1445" s="400"/>
      <c r="K1445" s="401"/>
      <c r="L1445" s="398"/>
      <c r="M1445" s="398"/>
      <c r="N1445" s="398"/>
      <c r="O1445" s="402"/>
      <c r="P1445" s="402"/>
      <c r="Q1445" s="171" t="str">
        <f>Calculator!M1429</f>
        <v/>
      </c>
      <c r="R1445" s="340" t="str">
        <f t="shared" si="45"/>
        <v/>
      </c>
      <c r="S1445" s="380" t="str" cm="1">
        <f t="array" ref="S1445">_xlfn.IFS(Q1445="YES",IF(G1445&lt;=Calculator!AS1429*97%,"",IF(G1445&gt;=Calculator!AS1429*97%,ROUNDUP(Calculator!AS1429*97%,0),ROUNDUP(Calculator!AS1429*97%,0))),Q1445="NO","",Q1445="NA","",Q1445="","")</f>
        <v/>
      </c>
      <c r="T1445" s="381" cm="1">
        <f t="array" ref="T1445">IF(LEN(F1445)=0,2,IF(SUMPRODUCT(($F$19:$F$1518=F1445)*($C$19:$C$1518=C1445))&gt;1, 1, 0))</f>
        <v>2</v>
      </c>
      <c r="U1445" s="381">
        <f t="array" ref="U1445">IFERROR(1/SUMPRODUCT(($F$19:$F$1518=F1445)*($C$19:$C$1518=C1445)), IF(LEN(F1445)&gt;0, 1, ""))</f>
        <v>6.6755674232309744E-4</v>
      </c>
      <c r="V1445" s="382" t="str">
        <f>IF(H1445="","",VALUE(IFERROR(CHOOSE(MATCH(H1445,{0,1,2,3,4,5},0),2.5,3.5,4.5,5.5,6.5,7.5),"")))</f>
        <v/>
      </c>
      <c r="W1445" s="382" t="str">
        <f>IF(AND(I1445="YES",COUNTIFS(F$19:F1445,F1445,I$19:I1445,"YES")=1),1,"")</f>
        <v/>
      </c>
      <c r="Z1445" s="32"/>
    </row>
    <row r="1446" spans="1:26" x14ac:dyDescent="0.2">
      <c r="A1446" s="32" t="str">
        <f t="shared" si="44"/>
        <v xml:space="preserve"> UNIT </v>
      </c>
      <c r="B1446" s="130">
        <v>1428</v>
      </c>
      <c r="C1446" s="197"/>
      <c r="D1446" s="398"/>
      <c r="E1446" s="398"/>
      <c r="F1446" s="398"/>
      <c r="G1446" s="399"/>
      <c r="H1446" s="398"/>
      <c r="I1446" s="400"/>
      <c r="J1446" s="400"/>
      <c r="K1446" s="401"/>
      <c r="L1446" s="398"/>
      <c r="M1446" s="398"/>
      <c r="N1446" s="398"/>
      <c r="O1446" s="402"/>
      <c r="P1446" s="402"/>
      <c r="Q1446" s="171" t="str">
        <f>Calculator!M1430</f>
        <v/>
      </c>
      <c r="R1446" s="340" t="str">
        <f t="shared" si="45"/>
        <v/>
      </c>
      <c r="S1446" s="380" t="str" cm="1">
        <f t="array" ref="S1446">_xlfn.IFS(Q1446="YES",IF(G1446&lt;=Calculator!AS1430*97%,"",IF(G1446&gt;=Calculator!AS1430*97%,ROUNDUP(Calculator!AS1430*97%,0),ROUNDUP(Calculator!AS1430*97%,0))),Q1446="NO","",Q1446="NA","",Q1446="","")</f>
        <v/>
      </c>
      <c r="T1446" s="381" cm="1">
        <f t="array" ref="T1446">IF(LEN(F1446)=0,2,IF(SUMPRODUCT(($F$19:$F$1518=F1446)*($C$19:$C$1518=C1446))&gt;1, 1, 0))</f>
        <v>2</v>
      </c>
      <c r="U1446" s="381">
        <f t="array" ref="U1446">IFERROR(1/SUMPRODUCT(($F$19:$F$1518=F1446)*($C$19:$C$1518=C1446)), IF(LEN(F1446)&gt;0, 1, ""))</f>
        <v>6.6755674232309744E-4</v>
      </c>
      <c r="V1446" s="382" t="str">
        <f>IF(H1446="","",VALUE(IFERROR(CHOOSE(MATCH(H1446,{0,1,2,3,4,5},0),2.5,3.5,4.5,5.5,6.5,7.5),"")))</f>
        <v/>
      </c>
      <c r="W1446" s="382" t="str">
        <f>IF(AND(I1446="YES",COUNTIFS(F$19:F1446,F1446,I$19:I1446,"YES")=1),1,"")</f>
        <v/>
      </c>
      <c r="Z1446" s="32"/>
    </row>
    <row r="1447" spans="1:26" x14ac:dyDescent="0.2">
      <c r="A1447" s="32" t="str">
        <f t="shared" si="44"/>
        <v xml:space="preserve"> UNIT </v>
      </c>
      <c r="B1447" s="130">
        <v>1429</v>
      </c>
      <c r="C1447" s="197"/>
      <c r="D1447" s="398"/>
      <c r="E1447" s="398"/>
      <c r="F1447" s="398"/>
      <c r="G1447" s="399"/>
      <c r="H1447" s="398"/>
      <c r="I1447" s="400"/>
      <c r="J1447" s="400"/>
      <c r="K1447" s="401"/>
      <c r="L1447" s="398"/>
      <c r="M1447" s="398"/>
      <c r="N1447" s="398"/>
      <c r="O1447" s="402"/>
      <c r="P1447" s="402"/>
      <c r="Q1447" s="171" t="str">
        <f>Calculator!M1431</f>
        <v/>
      </c>
      <c r="R1447" s="340" t="str">
        <f t="shared" si="45"/>
        <v/>
      </c>
      <c r="S1447" s="380" t="str" cm="1">
        <f t="array" ref="S1447">_xlfn.IFS(Q1447="YES",IF(G1447&lt;=Calculator!AS1431*97%,"",IF(G1447&gt;=Calculator!AS1431*97%,ROUNDUP(Calculator!AS1431*97%,0),ROUNDUP(Calculator!AS1431*97%,0))),Q1447="NO","",Q1447="NA","",Q1447="","")</f>
        <v/>
      </c>
      <c r="T1447" s="381" cm="1">
        <f t="array" ref="T1447">IF(LEN(F1447)=0,2,IF(SUMPRODUCT(($F$19:$F$1518=F1447)*($C$19:$C$1518=C1447))&gt;1, 1, 0))</f>
        <v>2</v>
      </c>
      <c r="U1447" s="381">
        <f t="array" ref="U1447">IFERROR(1/SUMPRODUCT(($F$19:$F$1518=F1447)*($C$19:$C$1518=C1447)), IF(LEN(F1447)&gt;0, 1, ""))</f>
        <v>6.6755674232309744E-4</v>
      </c>
      <c r="V1447" s="382" t="str">
        <f>IF(H1447="","",VALUE(IFERROR(CHOOSE(MATCH(H1447,{0,1,2,3,4,5},0),2.5,3.5,4.5,5.5,6.5,7.5),"")))</f>
        <v/>
      </c>
      <c r="W1447" s="382" t="str">
        <f>IF(AND(I1447="YES",COUNTIFS(F$19:F1447,F1447,I$19:I1447,"YES")=1),1,"")</f>
        <v/>
      </c>
      <c r="Z1447" s="32"/>
    </row>
    <row r="1448" spans="1:26" x14ac:dyDescent="0.2">
      <c r="A1448" s="32" t="str">
        <f t="shared" si="44"/>
        <v xml:space="preserve"> UNIT </v>
      </c>
      <c r="B1448" s="130">
        <v>1430</v>
      </c>
      <c r="C1448" s="197"/>
      <c r="D1448" s="398"/>
      <c r="E1448" s="398"/>
      <c r="F1448" s="398"/>
      <c r="G1448" s="399"/>
      <c r="H1448" s="398"/>
      <c r="I1448" s="400"/>
      <c r="J1448" s="400"/>
      <c r="K1448" s="401"/>
      <c r="L1448" s="398"/>
      <c r="M1448" s="398"/>
      <c r="N1448" s="398"/>
      <c r="O1448" s="402"/>
      <c r="P1448" s="402"/>
      <c r="Q1448" s="171" t="str">
        <f>Calculator!M1432</f>
        <v/>
      </c>
      <c r="R1448" s="340" t="str">
        <f t="shared" si="45"/>
        <v/>
      </c>
      <c r="S1448" s="380" t="str" cm="1">
        <f t="array" ref="S1448">_xlfn.IFS(Q1448="YES",IF(G1448&lt;=Calculator!AS1432*97%,"",IF(G1448&gt;=Calculator!AS1432*97%,ROUNDUP(Calculator!AS1432*97%,0),ROUNDUP(Calculator!AS1432*97%,0))),Q1448="NO","",Q1448="NA","",Q1448="","")</f>
        <v/>
      </c>
      <c r="T1448" s="381" cm="1">
        <f t="array" ref="T1448">IF(LEN(F1448)=0,2,IF(SUMPRODUCT(($F$19:$F$1518=F1448)*($C$19:$C$1518=C1448))&gt;1, 1, 0))</f>
        <v>2</v>
      </c>
      <c r="U1448" s="381">
        <f t="array" ref="U1448">IFERROR(1/SUMPRODUCT(($F$19:$F$1518=F1448)*($C$19:$C$1518=C1448)), IF(LEN(F1448)&gt;0, 1, ""))</f>
        <v>6.6755674232309744E-4</v>
      </c>
      <c r="V1448" s="382" t="str">
        <f>IF(H1448="","",VALUE(IFERROR(CHOOSE(MATCH(H1448,{0,1,2,3,4,5},0),2.5,3.5,4.5,5.5,6.5,7.5),"")))</f>
        <v/>
      </c>
      <c r="W1448" s="382" t="str">
        <f>IF(AND(I1448="YES",COUNTIFS(F$19:F1448,F1448,I$19:I1448,"YES")=1),1,"")</f>
        <v/>
      </c>
      <c r="Z1448" s="32"/>
    </row>
    <row r="1449" spans="1:26" x14ac:dyDescent="0.2">
      <c r="A1449" s="32" t="str">
        <f t="shared" si="44"/>
        <v xml:space="preserve"> UNIT </v>
      </c>
      <c r="B1449" s="130">
        <v>1431</v>
      </c>
      <c r="C1449" s="197"/>
      <c r="D1449" s="398"/>
      <c r="E1449" s="398"/>
      <c r="F1449" s="398"/>
      <c r="G1449" s="399"/>
      <c r="H1449" s="398"/>
      <c r="I1449" s="400"/>
      <c r="J1449" s="400"/>
      <c r="K1449" s="401"/>
      <c r="L1449" s="398"/>
      <c r="M1449" s="398"/>
      <c r="N1449" s="398"/>
      <c r="O1449" s="402"/>
      <c r="P1449" s="402"/>
      <c r="Q1449" s="171" t="str">
        <f>Calculator!M1433</f>
        <v/>
      </c>
      <c r="R1449" s="340" t="str">
        <f t="shared" si="45"/>
        <v/>
      </c>
      <c r="S1449" s="380" t="str" cm="1">
        <f t="array" ref="S1449">_xlfn.IFS(Q1449="YES",IF(G1449&lt;=Calculator!AS1433*97%,"",IF(G1449&gt;=Calculator!AS1433*97%,ROUNDUP(Calculator!AS1433*97%,0),ROUNDUP(Calculator!AS1433*97%,0))),Q1449="NO","",Q1449="NA","",Q1449="","")</f>
        <v/>
      </c>
      <c r="T1449" s="381" cm="1">
        <f t="array" ref="T1449">IF(LEN(F1449)=0,2,IF(SUMPRODUCT(($F$19:$F$1518=F1449)*($C$19:$C$1518=C1449))&gt;1, 1, 0))</f>
        <v>2</v>
      </c>
      <c r="U1449" s="381">
        <f t="array" ref="U1449">IFERROR(1/SUMPRODUCT(($F$19:$F$1518=F1449)*($C$19:$C$1518=C1449)), IF(LEN(F1449)&gt;0, 1, ""))</f>
        <v>6.6755674232309744E-4</v>
      </c>
      <c r="V1449" s="382" t="str">
        <f>IF(H1449="","",VALUE(IFERROR(CHOOSE(MATCH(H1449,{0,1,2,3,4,5},0),2.5,3.5,4.5,5.5,6.5,7.5),"")))</f>
        <v/>
      </c>
      <c r="W1449" s="382" t="str">
        <f>IF(AND(I1449="YES",COUNTIFS(F$19:F1449,F1449,I$19:I1449,"YES")=1),1,"")</f>
        <v/>
      </c>
      <c r="Z1449" s="32"/>
    </row>
    <row r="1450" spans="1:26" x14ac:dyDescent="0.2">
      <c r="A1450" s="32" t="str">
        <f t="shared" si="44"/>
        <v xml:space="preserve"> UNIT </v>
      </c>
      <c r="B1450" s="130">
        <v>1432</v>
      </c>
      <c r="C1450" s="197"/>
      <c r="D1450" s="398"/>
      <c r="E1450" s="398"/>
      <c r="F1450" s="398"/>
      <c r="G1450" s="399"/>
      <c r="H1450" s="398"/>
      <c r="I1450" s="400"/>
      <c r="J1450" s="400"/>
      <c r="K1450" s="401"/>
      <c r="L1450" s="398"/>
      <c r="M1450" s="398"/>
      <c r="N1450" s="398"/>
      <c r="O1450" s="402"/>
      <c r="P1450" s="402"/>
      <c r="Q1450" s="171" t="str">
        <f>Calculator!M1434</f>
        <v/>
      </c>
      <c r="R1450" s="340" t="str">
        <f t="shared" si="45"/>
        <v/>
      </c>
      <c r="S1450" s="380" t="str" cm="1">
        <f t="array" ref="S1450">_xlfn.IFS(Q1450="YES",IF(G1450&lt;=Calculator!AS1434*97%,"",IF(G1450&gt;=Calculator!AS1434*97%,ROUNDUP(Calculator!AS1434*97%,0),ROUNDUP(Calculator!AS1434*97%,0))),Q1450="NO","",Q1450="NA","",Q1450="","")</f>
        <v/>
      </c>
      <c r="T1450" s="381" cm="1">
        <f t="array" ref="T1450">IF(LEN(F1450)=0,2,IF(SUMPRODUCT(($F$19:$F$1518=F1450)*($C$19:$C$1518=C1450))&gt;1, 1, 0))</f>
        <v>2</v>
      </c>
      <c r="U1450" s="381">
        <f t="array" ref="U1450">IFERROR(1/SUMPRODUCT(($F$19:$F$1518=F1450)*($C$19:$C$1518=C1450)), IF(LEN(F1450)&gt;0, 1, ""))</f>
        <v>6.6755674232309744E-4</v>
      </c>
      <c r="V1450" s="382" t="str">
        <f>IF(H1450="","",VALUE(IFERROR(CHOOSE(MATCH(H1450,{0,1,2,3,4,5},0),2.5,3.5,4.5,5.5,6.5,7.5),"")))</f>
        <v/>
      </c>
      <c r="W1450" s="382" t="str">
        <f>IF(AND(I1450="YES",COUNTIFS(F$19:F1450,F1450,I$19:I1450,"YES")=1),1,"")</f>
        <v/>
      </c>
      <c r="Z1450" s="32"/>
    </row>
    <row r="1451" spans="1:26" x14ac:dyDescent="0.2">
      <c r="A1451" s="32" t="str">
        <f t="shared" si="44"/>
        <v xml:space="preserve"> UNIT </v>
      </c>
      <c r="B1451" s="130">
        <v>1433</v>
      </c>
      <c r="C1451" s="197"/>
      <c r="D1451" s="398"/>
      <c r="E1451" s="398"/>
      <c r="F1451" s="398"/>
      <c r="G1451" s="399"/>
      <c r="H1451" s="398"/>
      <c r="I1451" s="400"/>
      <c r="J1451" s="400"/>
      <c r="K1451" s="401"/>
      <c r="L1451" s="398"/>
      <c r="M1451" s="398"/>
      <c r="N1451" s="398"/>
      <c r="O1451" s="402"/>
      <c r="P1451" s="402"/>
      <c r="Q1451" s="171" t="str">
        <f>Calculator!M1435</f>
        <v/>
      </c>
      <c r="R1451" s="340" t="str">
        <f t="shared" si="45"/>
        <v/>
      </c>
      <c r="S1451" s="380" t="str" cm="1">
        <f t="array" ref="S1451">_xlfn.IFS(Q1451="YES",IF(G1451&lt;=Calculator!AS1435*97%,"",IF(G1451&gt;=Calculator!AS1435*97%,ROUNDUP(Calculator!AS1435*97%,0),ROUNDUP(Calculator!AS1435*97%,0))),Q1451="NO","",Q1451="NA","",Q1451="","")</f>
        <v/>
      </c>
      <c r="T1451" s="381" cm="1">
        <f t="array" ref="T1451">IF(LEN(F1451)=0,2,IF(SUMPRODUCT(($F$19:$F$1518=F1451)*($C$19:$C$1518=C1451))&gt;1, 1, 0))</f>
        <v>2</v>
      </c>
      <c r="U1451" s="381">
        <f t="array" ref="U1451">IFERROR(1/SUMPRODUCT(($F$19:$F$1518=F1451)*($C$19:$C$1518=C1451)), IF(LEN(F1451)&gt;0, 1, ""))</f>
        <v>6.6755674232309744E-4</v>
      </c>
      <c r="V1451" s="382" t="str">
        <f>IF(H1451="","",VALUE(IFERROR(CHOOSE(MATCH(H1451,{0,1,2,3,4,5},0),2.5,3.5,4.5,5.5,6.5,7.5),"")))</f>
        <v/>
      </c>
      <c r="W1451" s="382" t="str">
        <f>IF(AND(I1451="YES",COUNTIFS(F$19:F1451,F1451,I$19:I1451,"YES")=1),1,"")</f>
        <v/>
      </c>
      <c r="Z1451" s="32"/>
    </row>
    <row r="1452" spans="1:26" x14ac:dyDescent="0.2">
      <c r="A1452" s="32" t="str">
        <f t="shared" si="44"/>
        <v xml:space="preserve"> UNIT </v>
      </c>
      <c r="B1452" s="130">
        <v>1434</v>
      </c>
      <c r="C1452" s="197"/>
      <c r="D1452" s="398"/>
      <c r="E1452" s="398"/>
      <c r="F1452" s="398"/>
      <c r="G1452" s="399"/>
      <c r="H1452" s="398"/>
      <c r="I1452" s="400"/>
      <c r="J1452" s="400"/>
      <c r="K1452" s="401"/>
      <c r="L1452" s="398"/>
      <c r="M1452" s="398"/>
      <c r="N1452" s="398"/>
      <c r="O1452" s="402"/>
      <c r="P1452" s="402"/>
      <c r="Q1452" s="171" t="str">
        <f>Calculator!M1436</f>
        <v/>
      </c>
      <c r="R1452" s="340" t="str">
        <f t="shared" si="45"/>
        <v/>
      </c>
      <c r="S1452" s="380" t="str" cm="1">
        <f t="array" ref="S1452">_xlfn.IFS(Q1452="YES",IF(G1452&lt;=Calculator!AS1436*97%,"",IF(G1452&gt;=Calculator!AS1436*97%,ROUNDUP(Calculator!AS1436*97%,0),ROUNDUP(Calculator!AS1436*97%,0))),Q1452="NO","",Q1452="NA","",Q1452="","")</f>
        <v/>
      </c>
      <c r="T1452" s="381" cm="1">
        <f t="array" ref="T1452">IF(LEN(F1452)=0,2,IF(SUMPRODUCT(($F$19:$F$1518=F1452)*($C$19:$C$1518=C1452))&gt;1, 1, 0))</f>
        <v>2</v>
      </c>
      <c r="U1452" s="381">
        <f t="array" ref="U1452">IFERROR(1/SUMPRODUCT(($F$19:$F$1518=F1452)*($C$19:$C$1518=C1452)), IF(LEN(F1452)&gt;0, 1, ""))</f>
        <v>6.6755674232309744E-4</v>
      </c>
      <c r="V1452" s="382" t="str">
        <f>IF(H1452="","",VALUE(IFERROR(CHOOSE(MATCH(H1452,{0,1,2,3,4,5},0),2.5,3.5,4.5,5.5,6.5,7.5),"")))</f>
        <v/>
      </c>
      <c r="W1452" s="382" t="str">
        <f>IF(AND(I1452="YES",COUNTIFS(F$19:F1452,F1452,I$19:I1452,"YES")=1),1,"")</f>
        <v/>
      </c>
      <c r="Z1452" s="32"/>
    </row>
    <row r="1453" spans="1:26" x14ac:dyDescent="0.2">
      <c r="A1453" s="32" t="str">
        <f t="shared" si="44"/>
        <v xml:space="preserve"> UNIT </v>
      </c>
      <c r="B1453" s="130">
        <v>1435</v>
      </c>
      <c r="C1453" s="197"/>
      <c r="D1453" s="398"/>
      <c r="E1453" s="398"/>
      <c r="F1453" s="398"/>
      <c r="G1453" s="399"/>
      <c r="H1453" s="398"/>
      <c r="I1453" s="400"/>
      <c r="J1453" s="400"/>
      <c r="K1453" s="401"/>
      <c r="L1453" s="398"/>
      <c r="M1453" s="398"/>
      <c r="N1453" s="398"/>
      <c r="O1453" s="402"/>
      <c r="P1453" s="402"/>
      <c r="Q1453" s="171" t="str">
        <f>Calculator!M1437</f>
        <v/>
      </c>
      <c r="R1453" s="340" t="str">
        <f t="shared" si="45"/>
        <v/>
      </c>
      <c r="S1453" s="380" t="str" cm="1">
        <f t="array" ref="S1453">_xlfn.IFS(Q1453="YES",IF(G1453&lt;=Calculator!AS1437*97%,"",IF(G1453&gt;=Calculator!AS1437*97%,ROUNDUP(Calculator!AS1437*97%,0),ROUNDUP(Calculator!AS1437*97%,0))),Q1453="NO","",Q1453="NA","",Q1453="","")</f>
        <v/>
      </c>
      <c r="T1453" s="381" cm="1">
        <f t="array" ref="T1453">IF(LEN(F1453)=0,2,IF(SUMPRODUCT(($F$19:$F$1518=F1453)*($C$19:$C$1518=C1453))&gt;1, 1, 0))</f>
        <v>2</v>
      </c>
      <c r="U1453" s="381">
        <f t="array" ref="U1453">IFERROR(1/SUMPRODUCT(($F$19:$F$1518=F1453)*($C$19:$C$1518=C1453)), IF(LEN(F1453)&gt;0, 1, ""))</f>
        <v>6.6755674232309744E-4</v>
      </c>
      <c r="V1453" s="382" t="str">
        <f>IF(H1453="","",VALUE(IFERROR(CHOOSE(MATCH(H1453,{0,1,2,3,4,5},0),2.5,3.5,4.5,5.5,6.5,7.5),"")))</f>
        <v/>
      </c>
      <c r="W1453" s="382" t="str">
        <f>IF(AND(I1453="YES",COUNTIFS(F$19:F1453,F1453,I$19:I1453,"YES")=1),1,"")</f>
        <v/>
      </c>
      <c r="Z1453" s="32"/>
    </row>
    <row r="1454" spans="1:26" x14ac:dyDescent="0.2">
      <c r="A1454" s="32" t="str">
        <f t="shared" si="44"/>
        <v xml:space="preserve"> UNIT </v>
      </c>
      <c r="B1454" s="130">
        <v>1436</v>
      </c>
      <c r="C1454" s="197"/>
      <c r="D1454" s="398"/>
      <c r="E1454" s="398"/>
      <c r="F1454" s="398"/>
      <c r="G1454" s="399"/>
      <c r="H1454" s="398"/>
      <c r="I1454" s="400"/>
      <c r="J1454" s="400"/>
      <c r="K1454" s="401"/>
      <c r="L1454" s="398"/>
      <c r="M1454" s="398"/>
      <c r="N1454" s="398"/>
      <c r="O1454" s="402"/>
      <c r="P1454" s="402"/>
      <c r="Q1454" s="171" t="str">
        <f>Calculator!M1438</f>
        <v/>
      </c>
      <c r="R1454" s="340" t="str">
        <f t="shared" si="45"/>
        <v/>
      </c>
      <c r="S1454" s="380" t="str" cm="1">
        <f t="array" ref="S1454">_xlfn.IFS(Q1454="YES",IF(G1454&lt;=Calculator!AS1438*97%,"",IF(G1454&gt;=Calculator!AS1438*97%,ROUNDUP(Calculator!AS1438*97%,0),ROUNDUP(Calculator!AS1438*97%,0))),Q1454="NO","",Q1454="NA","",Q1454="","")</f>
        <v/>
      </c>
      <c r="T1454" s="381" cm="1">
        <f t="array" ref="T1454">IF(LEN(F1454)=0,2,IF(SUMPRODUCT(($F$19:$F$1518=F1454)*($C$19:$C$1518=C1454))&gt;1, 1, 0))</f>
        <v>2</v>
      </c>
      <c r="U1454" s="381">
        <f t="array" ref="U1454">IFERROR(1/SUMPRODUCT(($F$19:$F$1518=F1454)*($C$19:$C$1518=C1454)), IF(LEN(F1454)&gt;0, 1, ""))</f>
        <v>6.6755674232309744E-4</v>
      </c>
      <c r="V1454" s="382" t="str">
        <f>IF(H1454="","",VALUE(IFERROR(CHOOSE(MATCH(H1454,{0,1,2,3,4,5},0),2.5,3.5,4.5,5.5,6.5,7.5),"")))</f>
        <v/>
      </c>
      <c r="W1454" s="382" t="str">
        <f>IF(AND(I1454="YES",COUNTIFS(F$19:F1454,F1454,I$19:I1454,"YES")=1),1,"")</f>
        <v/>
      </c>
      <c r="Z1454" s="32"/>
    </row>
    <row r="1455" spans="1:26" x14ac:dyDescent="0.2">
      <c r="A1455" s="32" t="str">
        <f t="shared" si="44"/>
        <v xml:space="preserve"> UNIT </v>
      </c>
      <c r="B1455" s="130">
        <v>1437</v>
      </c>
      <c r="C1455" s="197"/>
      <c r="D1455" s="398"/>
      <c r="E1455" s="398"/>
      <c r="F1455" s="398"/>
      <c r="G1455" s="399"/>
      <c r="H1455" s="398"/>
      <c r="I1455" s="400"/>
      <c r="J1455" s="400"/>
      <c r="K1455" s="401"/>
      <c r="L1455" s="398"/>
      <c r="M1455" s="398"/>
      <c r="N1455" s="398"/>
      <c r="O1455" s="402"/>
      <c r="P1455" s="402"/>
      <c r="Q1455" s="171" t="str">
        <f>Calculator!M1439</f>
        <v/>
      </c>
      <c r="R1455" s="340" t="str">
        <f t="shared" si="45"/>
        <v/>
      </c>
      <c r="S1455" s="380" t="str" cm="1">
        <f t="array" ref="S1455">_xlfn.IFS(Q1455="YES",IF(G1455&lt;=Calculator!AS1439*97%,"",IF(G1455&gt;=Calculator!AS1439*97%,ROUNDUP(Calculator!AS1439*97%,0),ROUNDUP(Calculator!AS1439*97%,0))),Q1455="NO","",Q1455="NA","",Q1455="","")</f>
        <v/>
      </c>
      <c r="T1455" s="381" cm="1">
        <f t="array" ref="T1455">IF(LEN(F1455)=0,2,IF(SUMPRODUCT(($F$19:$F$1518=F1455)*($C$19:$C$1518=C1455))&gt;1, 1, 0))</f>
        <v>2</v>
      </c>
      <c r="U1455" s="381">
        <f t="array" ref="U1455">IFERROR(1/SUMPRODUCT(($F$19:$F$1518=F1455)*($C$19:$C$1518=C1455)), IF(LEN(F1455)&gt;0, 1, ""))</f>
        <v>6.6755674232309744E-4</v>
      </c>
      <c r="V1455" s="382" t="str">
        <f>IF(H1455="","",VALUE(IFERROR(CHOOSE(MATCH(H1455,{0,1,2,3,4,5},0),2.5,3.5,4.5,5.5,6.5,7.5),"")))</f>
        <v/>
      </c>
      <c r="W1455" s="382" t="str">
        <f>IF(AND(I1455="YES",COUNTIFS(F$19:F1455,F1455,I$19:I1455,"YES")=1),1,"")</f>
        <v/>
      </c>
      <c r="Z1455" s="32"/>
    </row>
    <row r="1456" spans="1:26" x14ac:dyDescent="0.2">
      <c r="A1456" s="32" t="str">
        <f t="shared" si="44"/>
        <v xml:space="preserve"> UNIT </v>
      </c>
      <c r="B1456" s="130">
        <v>1438</v>
      </c>
      <c r="C1456" s="197"/>
      <c r="D1456" s="398"/>
      <c r="E1456" s="398"/>
      <c r="F1456" s="398"/>
      <c r="G1456" s="399"/>
      <c r="H1456" s="398"/>
      <c r="I1456" s="400"/>
      <c r="J1456" s="400"/>
      <c r="K1456" s="401"/>
      <c r="L1456" s="398"/>
      <c r="M1456" s="398"/>
      <c r="N1456" s="398"/>
      <c r="O1456" s="402"/>
      <c r="P1456" s="402"/>
      <c r="Q1456" s="171" t="str">
        <f>Calculator!M1440</f>
        <v/>
      </c>
      <c r="R1456" s="340" t="str">
        <f t="shared" si="45"/>
        <v/>
      </c>
      <c r="S1456" s="380" t="str" cm="1">
        <f t="array" ref="S1456">_xlfn.IFS(Q1456="YES",IF(G1456&lt;=Calculator!AS1440*97%,"",IF(G1456&gt;=Calculator!AS1440*97%,ROUNDUP(Calculator!AS1440*97%,0),ROUNDUP(Calculator!AS1440*97%,0))),Q1456="NO","",Q1456="NA","",Q1456="","")</f>
        <v/>
      </c>
      <c r="T1456" s="381" cm="1">
        <f t="array" ref="T1456">IF(LEN(F1456)=0,2,IF(SUMPRODUCT(($F$19:$F$1518=F1456)*($C$19:$C$1518=C1456))&gt;1, 1, 0))</f>
        <v>2</v>
      </c>
      <c r="U1456" s="381">
        <f t="array" ref="U1456">IFERROR(1/SUMPRODUCT(($F$19:$F$1518=F1456)*($C$19:$C$1518=C1456)), IF(LEN(F1456)&gt;0, 1, ""))</f>
        <v>6.6755674232309744E-4</v>
      </c>
      <c r="V1456" s="382" t="str">
        <f>IF(H1456="","",VALUE(IFERROR(CHOOSE(MATCH(H1456,{0,1,2,3,4,5},0),2.5,3.5,4.5,5.5,6.5,7.5),"")))</f>
        <v/>
      </c>
      <c r="W1456" s="382" t="str">
        <f>IF(AND(I1456="YES",COUNTIFS(F$19:F1456,F1456,I$19:I1456,"YES")=1),1,"")</f>
        <v/>
      </c>
      <c r="Z1456" s="32"/>
    </row>
    <row r="1457" spans="1:26" x14ac:dyDescent="0.2">
      <c r="A1457" s="32" t="str">
        <f t="shared" si="44"/>
        <v xml:space="preserve"> UNIT </v>
      </c>
      <c r="B1457" s="130">
        <v>1439</v>
      </c>
      <c r="C1457" s="197"/>
      <c r="D1457" s="398"/>
      <c r="E1457" s="398"/>
      <c r="F1457" s="398"/>
      <c r="G1457" s="399"/>
      <c r="H1457" s="398"/>
      <c r="I1457" s="400"/>
      <c r="J1457" s="400"/>
      <c r="K1457" s="401"/>
      <c r="L1457" s="398"/>
      <c r="M1457" s="398"/>
      <c r="N1457" s="398"/>
      <c r="O1457" s="402"/>
      <c r="P1457" s="402"/>
      <c r="Q1457" s="171" t="str">
        <f>Calculator!M1441</f>
        <v/>
      </c>
      <c r="R1457" s="340" t="str">
        <f t="shared" si="45"/>
        <v/>
      </c>
      <c r="S1457" s="380" t="str" cm="1">
        <f t="array" ref="S1457">_xlfn.IFS(Q1457="YES",IF(G1457&lt;=Calculator!AS1441*97%,"",IF(G1457&gt;=Calculator!AS1441*97%,ROUNDUP(Calculator!AS1441*97%,0),ROUNDUP(Calculator!AS1441*97%,0))),Q1457="NO","",Q1457="NA","",Q1457="","")</f>
        <v/>
      </c>
      <c r="T1457" s="381" cm="1">
        <f t="array" ref="T1457">IF(LEN(F1457)=0,2,IF(SUMPRODUCT(($F$19:$F$1518=F1457)*($C$19:$C$1518=C1457))&gt;1, 1, 0))</f>
        <v>2</v>
      </c>
      <c r="U1457" s="381">
        <f t="array" ref="U1457">IFERROR(1/SUMPRODUCT(($F$19:$F$1518=F1457)*($C$19:$C$1518=C1457)), IF(LEN(F1457)&gt;0, 1, ""))</f>
        <v>6.6755674232309744E-4</v>
      </c>
      <c r="V1457" s="382" t="str">
        <f>IF(H1457="","",VALUE(IFERROR(CHOOSE(MATCH(H1457,{0,1,2,3,4,5},0),2.5,3.5,4.5,5.5,6.5,7.5),"")))</f>
        <v/>
      </c>
      <c r="W1457" s="382" t="str">
        <f>IF(AND(I1457="YES",COUNTIFS(F$19:F1457,F1457,I$19:I1457,"YES")=1),1,"")</f>
        <v/>
      </c>
      <c r="Z1457" s="32"/>
    </row>
    <row r="1458" spans="1:26" x14ac:dyDescent="0.2">
      <c r="A1458" s="32" t="str">
        <f t="shared" si="44"/>
        <v xml:space="preserve"> UNIT </v>
      </c>
      <c r="B1458" s="130">
        <v>1440</v>
      </c>
      <c r="C1458" s="197"/>
      <c r="D1458" s="398"/>
      <c r="E1458" s="398"/>
      <c r="F1458" s="398"/>
      <c r="G1458" s="399"/>
      <c r="H1458" s="398"/>
      <c r="I1458" s="400"/>
      <c r="J1458" s="400"/>
      <c r="K1458" s="401"/>
      <c r="L1458" s="398"/>
      <c r="M1458" s="398"/>
      <c r="N1458" s="398"/>
      <c r="O1458" s="402"/>
      <c r="P1458" s="402"/>
      <c r="Q1458" s="171" t="str">
        <f>Calculator!M1442</f>
        <v/>
      </c>
      <c r="R1458" s="340" t="str">
        <f t="shared" si="45"/>
        <v/>
      </c>
      <c r="S1458" s="380" t="str" cm="1">
        <f t="array" ref="S1458">_xlfn.IFS(Q1458="YES",IF(G1458&lt;=Calculator!AS1442*97%,"",IF(G1458&gt;=Calculator!AS1442*97%,ROUNDUP(Calculator!AS1442*97%,0),ROUNDUP(Calculator!AS1442*97%,0))),Q1458="NO","",Q1458="NA","",Q1458="","")</f>
        <v/>
      </c>
      <c r="T1458" s="381" cm="1">
        <f t="array" ref="T1458">IF(LEN(F1458)=0,2,IF(SUMPRODUCT(($F$19:$F$1518=F1458)*($C$19:$C$1518=C1458))&gt;1, 1, 0))</f>
        <v>2</v>
      </c>
      <c r="U1458" s="381">
        <f t="array" ref="U1458">IFERROR(1/SUMPRODUCT(($F$19:$F$1518=F1458)*($C$19:$C$1518=C1458)), IF(LEN(F1458)&gt;0, 1, ""))</f>
        <v>6.6755674232309744E-4</v>
      </c>
      <c r="V1458" s="382" t="str">
        <f>IF(H1458="","",VALUE(IFERROR(CHOOSE(MATCH(H1458,{0,1,2,3,4,5},0),2.5,3.5,4.5,5.5,6.5,7.5),"")))</f>
        <v/>
      </c>
      <c r="W1458" s="382" t="str">
        <f>IF(AND(I1458="YES",COUNTIFS(F$19:F1458,F1458,I$19:I1458,"YES")=1),1,"")</f>
        <v/>
      </c>
      <c r="Z1458" s="32"/>
    </row>
    <row r="1459" spans="1:26" x14ac:dyDescent="0.2">
      <c r="A1459" s="32" t="str">
        <f t="shared" si="44"/>
        <v xml:space="preserve"> UNIT </v>
      </c>
      <c r="B1459" s="130">
        <v>1441</v>
      </c>
      <c r="C1459" s="197"/>
      <c r="D1459" s="398"/>
      <c r="E1459" s="398"/>
      <c r="F1459" s="398"/>
      <c r="G1459" s="399"/>
      <c r="H1459" s="398"/>
      <c r="I1459" s="400"/>
      <c r="J1459" s="400"/>
      <c r="K1459" s="401"/>
      <c r="L1459" s="398"/>
      <c r="M1459" s="398"/>
      <c r="N1459" s="398"/>
      <c r="O1459" s="402"/>
      <c r="P1459" s="402"/>
      <c r="Q1459" s="171" t="str">
        <f>Calculator!M1443</f>
        <v/>
      </c>
      <c r="R1459" s="340" t="str">
        <f t="shared" si="45"/>
        <v/>
      </c>
      <c r="S1459" s="380" t="str" cm="1">
        <f t="array" ref="S1459">_xlfn.IFS(Q1459="YES",IF(G1459&lt;=Calculator!AS1443*97%,"",IF(G1459&gt;=Calculator!AS1443*97%,ROUNDUP(Calculator!AS1443*97%,0),ROUNDUP(Calculator!AS1443*97%,0))),Q1459="NO","",Q1459="NA","",Q1459="","")</f>
        <v/>
      </c>
      <c r="T1459" s="381" cm="1">
        <f t="array" ref="T1459">IF(LEN(F1459)=0,2,IF(SUMPRODUCT(($F$19:$F$1518=F1459)*($C$19:$C$1518=C1459))&gt;1, 1, 0))</f>
        <v>2</v>
      </c>
      <c r="U1459" s="381">
        <f t="array" ref="U1459">IFERROR(1/SUMPRODUCT(($F$19:$F$1518=F1459)*($C$19:$C$1518=C1459)), IF(LEN(F1459)&gt;0, 1, ""))</f>
        <v>6.6755674232309744E-4</v>
      </c>
      <c r="V1459" s="382" t="str">
        <f>IF(H1459="","",VALUE(IFERROR(CHOOSE(MATCH(H1459,{0,1,2,3,4,5},0),2.5,3.5,4.5,5.5,6.5,7.5),"")))</f>
        <v/>
      </c>
      <c r="W1459" s="382" t="str">
        <f>IF(AND(I1459="YES",COUNTIFS(F$19:F1459,F1459,I$19:I1459,"YES")=1),1,"")</f>
        <v/>
      </c>
      <c r="Z1459" s="32"/>
    </row>
    <row r="1460" spans="1:26" x14ac:dyDescent="0.2">
      <c r="A1460" s="32" t="str">
        <f t="shared" si="44"/>
        <v xml:space="preserve"> UNIT </v>
      </c>
      <c r="B1460" s="130">
        <v>1442</v>
      </c>
      <c r="C1460" s="197"/>
      <c r="D1460" s="398"/>
      <c r="E1460" s="398"/>
      <c r="F1460" s="398"/>
      <c r="G1460" s="399"/>
      <c r="H1460" s="398"/>
      <c r="I1460" s="400"/>
      <c r="J1460" s="400"/>
      <c r="K1460" s="401"/>
      <c r="L1460" s="398"/>
      <c r="M1460" s="398"/>
      <c r="N1460" s="398"/>
      <c r="O1460" s="402"/>
      <c r="P1460" s="402"/>
      <c r="Q1460" s="171" t="str">
        <f>Calculator!M1444</f>
        <v/>
      </c>
      <c r="R1460" s="340" t="str">
        <f t="shared" si="45"/>
        <v/>
      </c>
      <c r="S1460" s="380" t="str" cm="1">
        <f t="array" ref="S1460">_xlfn.IFS(Q1460="YES",IF(G1460&lt;=Calculator!AS1444*97%,"",IF(G1460&gt;=Calculator!AS1444*97%,ROUNDUP(Calculator!AS1444*97%,0),ROUNDUP(Calculator!AS1444*97%,0))),Q1460="NO","",Q1460="NA","",Q1460="","")</f>
        <v/>
      </c>
      <c r="T1460" s="381" cm="1">
        <f t="array" ref="T1460">IF(LEN(F1460)=0,2,IF(SUMPRODUCT(($F$19:$F$1518=F1460)*($C$19:$C$1518=C1460))&gt;1, 1, 0))</f>
        <v>2</v>
      </c>
      <c r="U1460" s="381">
        <f t="array" ref="U1460">IFERROR(1/SUMPRODUCT(($F$19:$F$1518=F1460)*($C$19:$C$1518=C1460)), IF(LEN(F1460)&gt;0, 1, ""))</f>
        <v>6.6755674232309744E-4</v>
      </c>
      <c r="V1460" s="382" t="str">
        <f>IF(H1460="","",VALUE(IFERROR(CHOOSE(MATCH(H1460,{0,1,2,3,4,5},0),2.5,3.5,4.5,5.5,6.5,7.5),"")))</f>
        <v/>
      </c>
      <c r="W1460" s="382" t="str">
        <f>IF(AND(I1460="YES",COUNTIFS(F$19:F1460,F1460,I$19:I1460,"YES")=1),1,"")</f>
        <v/>
      </c>
      <c r="Z1460" s="32"/>
    </row>
    <row r="1461" spans="1:26" x14ac:dyDescent="0.2">
      <c r="A1461" s="32" t="str">
        <f t="shared" si="44"/>
        <v xml:space="preserve"> UNIT </v>
      </c>
      <c r="B1461" s="130">
        <v>1443</v>
      </c>
      <c r="C1461" s="197"/>
      <c r="D1461" s="398"/>
      <c r="E1461" s="398"/>
      <c r="F1461" s="398"/>
      <c r="G1461" s="399"/>
      <c r="H1461" s="398"/>
      <c r="I1461" s="400"/>
      <c r="J1461" s="400"/>
      <c r="K1461" s="401"/>
      <c r="L1461" s="398"/>
      <c r="M1461" s="398"/>
      <c r="N1461" s="398"/>
      <c r="O1461" s="402"/>
      <c r="P1461" s="402"/>
      <c r="Q1461" s="171" t="str">
        <f>Calculator!M1445</f>
        <v/>
      </c>
      <c r="R1461" s="340" t="str">
        <f t="shared" si="45"/>
        <v/>
      </c>
      <c r="S1461" s="380" t="str" cm="1">
        <f t="array" ref="S1461">_xlfn.IFS(Q1461="YES",IF(G1461&lt;=Calculator!AS1445*97%,"",IF(G1461&gt;=Calculator!AS1445*97%,ROUNDUP(Calculator!AS1445*97%,0),ROUNDUP(Calculator!AS1445*97%,0))),Q1461="NO","",Q1461="NA","",Q1461="","")</f>
        <v/>
      </c>
      <c r="T1461" s="381" cm="1">
        <f t="array" ref="T1461">IF(LEN(F1461)=0,2,IF(SUMPRODUCT(($F$19:$F$1518=F1461)*($C$19:$C$1518=C1461))&gt;1, 1, 0))</f>
        <v>2</v>
      </c>
      <c r="U1461" s="381">
        <f t="array" ref="U1461">IFERROR(1/SUMPRODUCT(($F$19:$F$1518=F1461)*($C$19:$C$1518=C1461)), IF(LEN(F1461)&gt;0, 1, ""))</f>
        <v>6.6755674232309744E-4</v>
      </c>
      <c r="V1461" s="382" t="str">
        <f>IF(H1461="","",VALUE(IFERROR(CHOOSE(MATCH(H1461,{0,1,2,3,4,5},0),2.5,3.5,4.5,5.5,6.5,7.5),"")))</f>
        <v/>
      </c>
      <c r="W1461" s="382" t="str">
        <f>IF(AND(I1461="YES",COUNTIFS(F$19:F1461,F1461,I$19:I1461,"YES")=1),1,"")</f>
        <v/>
      </c>
      <c r="Z1461" s="32"/>
    </row>
    <row r="1462" spans="1:26" x14ac:dyDescent="0.2">
      <c r="A1462" s="32" t="str">
        <f t="shared" si="44"/>
        <v xml:space="preserve"> UNIT </v>
      </c>
      <c r="B1462" s="130">
        <v>1444</v>
      </c>
      <c r="C1462" s="197"/>
      <c r="D1462" s="398"/>
      <c r="E1462" s="398"/>
      <c r="F1462" s="398"/>
      <c r="G1462" s="399"/>
      <c r="H1462" s="398"/>
      <c r="I1462" s="400"/>
      <c r="J1462" s="400"/>
      <c r="K1462" s="401"/>
      <c r="L1462" s="398"/>
      <c r="M1462" s="398"/>
      <c r="N1462" s="398"/>
      <c r="O1462" s="402"/>
      <c r="P1462" s="402"/>
      <c r="Q1462" s="171" t="str">
        <f>Calculator!M1446</f>
        <v/>
      </c>
      <c r="R1462" s="340" t="str">
        <f t="shared" si="45"/>
        <v/>
      </c>
      <c r="S1462" s="380" t="str" cm="1">
        <f t="array" ref="S1462">_xlfn.IFS(Q1462="YES",IF(G1462&lt;=Calculator!AS1446*97%,"",IF(G1462&gt;=Calculator!AS1446*97%,ROUNDUP(Calculator!AS1446*97%,0),ROUNDUP(Calculator!AS1446*97%,0))),Q1462="NO","",Q1462="NA","",Q1462="","")</f>
        <v/>
      </c>
      <c r="T1462" s="381" cm="1">
        <f t="array" ref="T1462">IF(LEN(F1462)=0,2,IF(SUMPRODUCT(($F$19:$F$1518=F1462)*($C$19:$C$1518=C1462))&gt;1, 1, 0))</f>
        <v>2</v>
      </c>
      <c r="U1462" s="381">
        <f t="array" ref="U1462">IFERROR(1/SUMPRODUCT(($F$19:$F$1518=F1462)*($C$19:$C$1518=C1462)), IF(LEN(F1462)&gt;0, 1, ""))</f>
        <v>6.6755674232309744E-4</v>
      </c>
      <c r="V1462" s="382" t="str">
        <f>IF(H1462="","",VALUE(IFERROR(CHOOSE(MATCH(H1462,{0,1,2,3,4,5},0),2.5,3.5,4.5,5.5,6.5,7.5),"")))</f>
        <v/>
      </c>
      <c r="W1462" s="382" t="str">
        <f>IF(AND(I1462="YES",COUNTIFS(F$19:F1462,F1462,I$19:I1462,"YES")=1),1,"")</f>
        <v/>
      </c>
      <c r="Z1462" s="32"/>
    </row>
    <row r="1463" spans="1:26" x14ac:dyDescent="0.2">
      <c r="A1463" s="32" t="str">
        <f t="shared" si="44"/>
        <v xml:space="preserve"> UNIT </v>
      </c>
      <c r="B1463" s="130">
        <v>1445</v>
      </c>
      <c r="C1463" s="197"/>
      <c r="D1463" s="398"/>
      <c r="E1463" s="398"/>
      <c r="F1463" s="398"/>
      <c r="G1463" s="399"/>
      <c r="H1463" s="398"/>
      <c r="I1463" s="400"/>
      <c r="J1463" s="400"/>
      <c r="K1463" s="401"/>
      <c r="L1463" s="398"/>
      <c r="M1463" s="398"/>
      <c r="N1463" s="398"/>
      <c r="O1463" s="402"/>
      <c r="P1463" s="402"/>
      <c r="Q1463" s="171" t="str">
        <f>Calculator!M1447</f>
        <v/>
      </c>
      <c r="R1463" s="340" t="str">
        <f t="shared" si="45"/>
        <v/>
      </c>
      <c r="S1463" s="380" t="str" cm="1">
        <f t="array" ref="S1463">_xlfn.IFS(Q1463="YES",IF(G1463&lt;=Calculator!AS1447*97%,"",IF(G1463&gt;=Calculator!AS1447*97%,ROUNDUP(Calculator!AS1447*97%,0),ROUNDUP(Calculator!AS1447*97%,0))),Q1463="NO","",Q1463="NA","",Q1463="","")</f>
        <v/>
      </c>
      <c r="T1463" s="381" cm="1">
        <f t="array" ref="T1463">IF(LEN(F1463)=0,2,IF(SUMPRODUCT(($F$19:$F$1518=F1463)*($C$19:$C$1518=C1463))&gt;1, 1, 0))</f>
        <v>2</v>
      </c>
      <c r="U1463" s="381">
        <f t="array" ref="U1463">IFERROR(1/SUMPRODUCT(($F$19:$F$1518=F1463)*($C$19:$C$1518=C1463)), IF(LEN(F1463)&gt;0, 1, ""))</f>
        <v>6.6755674232309744E-4</v>
      </c>
      <c r="V1463" s="382" t="str">
        <f>IF(H1463="","",VALUE(IFERROR(CHOOSE(MATCH(H1463,{0,1,2,3,4,5},0),2.5,3.5,4.5,5.5,6.5,7.5),"")))</f>
        <v/>
      </c>
      <c r="W1463" s="382" t="str">
        <f>IF(AND(I1463="YES",COUNTIFS(F$19:F1463,F1463,I$19:I1463,"YES")=1),1,"")</f>
        <v/>
      </c>
      <c r="Z1463" s="32"/>
    </row>
    <row r="1464" spans="1:26" x14ac:dyDescent="0.2">
      <c r="A1464" s="32" t="str">
        <f t="shared" si="44"/>
        <v xml:space="preserve"> UNIT </v>
      </c>
      <c r="B1464" s="130">
        <v>1446</v>
      </c>
      <c r="C1464" s="197"/>
      <c r="D1464" s="398"/>
      <c r="E1464" s="398"/>
      <c r="F1464" s="398"/>
      <c r="G1464" s="399"/>
      <c r="H1464" s="398"/>
      <c r="I1464" s="400"/>
      <c r="J1464" s="400"/>
      <c r="K1464" s="401"/>
      <c r="L1464" s="398"/>
      <c r="M1464" s="398"/>
      <c r="N1464" s="398"/>
      <c r="O1464" s="402"/>
      <c r="P1464" s="402"/>
      <c r="Q1464" s="171" t="str">
        <f>Calculator!M1448</f>
        <v/>
      </c>
      <c r="R1464" s="340" t="str">
        <f t="shared" si="45"/>
        <v/>
      </c>
      <c r="S1464" s="380" t="str" cm="1">
        <f t="array" ref="S1464">_xlfn.IFS(Q1464="YES",IF(G1464&lt;=Calculator!AS1448*97%,"",IF(G1464&gt;=Calculator!AS1448*97%,ROUNDUP(Calculator!AS1448*97%,0),ROUNDUP(Calculator!AS1448*97%,0))),Q1464="NO","",Q1464="NA","",Q1464="","")</f>
        <v/>
      </c>
      <c r="T1464" s="381" cm="1">
        <f t="array" ref="T1464">IF(LEN(F1464)=0,2,IF(SUMPRODUCT(($F$19:$F$1518=F1464)*($C$19:$C$1518=C1464))&gt;1, 1, 0))</f>
        <v>2</v>
      </c>
      <c r="U1464" s="381">
        <f t="array" ref="U1464">IFERROR(1/SUMPRODUCT(($F$19:$F$1518=F1464)*($C$19:$C$1518=C1464)), IF(LEN(F1464)&gt;0, 1, ""))</f>
        <v>6.6755674232309744E-4</v>
      </c>
      <c r="V1464" s="382" t="str">
        <f>IF(H1464="","",VALUE(IFERROR(CHOOSE(MATCH(H1464,{0,1,2,3,4,5},0),2.5,3.5,4.5,5.5,6.5,7.5),"")))</f>
        <v/>
      </c>
      <c r="W1464" s="382" t="str">
        <f>IF(AND(I1464="YES",COUNTIFS(F$19:F1464,F1464,I$19:I1464,"YES")=1),1,"")</f>
        <v/>
      </c>
      <c r="Z1464" s="32"/>
    </row>
    <row r="1465" spans="1:26" x14ac:dyDescent="0.2">
      <c r="A1465" s="32" t="str">
        <f t="shared" si="44"/>
        <v xml:space="preserve"> UNIT </v>
      </c>
      <c r="B1465" s="130">
        <v>1447</v>
      </c>
      <c r="C1465" s="197"/>
      <c r="D1465" s="398"/>
      <c r="E1465" s="398"/>
      <c r="F1465" s="398"/>
      <c r="G1465" s="399"/>
      <c r="H1465" s="398"/>
      <c r="I1465" s="400"/>
      <c r="J1465" s="400"/>
      <c r="K1465" s="401"/>
      <c r="L1465" s="398"/>
      <c r="M1465" s="398"/>
      <c r="N1465" s="398"/>
      <c r="O1465" s="402"/>
      <c r="P1465" s="402"/>
      <c r="Q1465" s="171" t="str">
        <f>Calculator!M1449</f>
        <v/>
      </c>
      <c r="R1465" s="340" t="str">
        <f t="shared" si="45"/>
        <v/>
      </c>
      <c r="S1465" s="380" t="str" cm="1">
        <f t="array" ref="S1465">_xlfn.IFS(Q1465="YES",IF(G1465&lt;=Calculator!AS1449*97%,"",IF(G1465&gt;=Calculator!AS1449*97%,ROUNDUP(Calculator!AS1449*97%,0),ROUNDUP(Calculator!AS1449*97%,0))),Q1465="NO","",Q1465="NA","",Q1465="","")</f>
        <v/>
      </c>
      <c r="T1465" s="381" cm="1">
        <f t="array" ref="T1465">IF(LEN(F1465)=0,2,IF(SUMPRODUCT(($F$19:$F$1518=F1465)*($C$19:$C$1518=C1465))&gt;1, 1, 0))</f>
        <v>2</v>
      </c>
      <c r="U1465" s="381">
        <f t="array" ref="U1465">IFERROR(1/SUMPRODUCT(($F$19:$F$1518=F1465)*($C$19:$C$1518=C1465)), IF(LEN(F1465)&gt;0, 1, ""))</f>
        <v>6.6755674232309744E-4</v>
      </c>
      <c r="V1465" s="382" t="str">
        <f>IF(H1465="","",VALUE(IFERROR(CHOOSE(MATCH(H1465,{0,1,2,3,4,5},0),2.5,3.5,4.5,5.5,6.5,7.5),"")))</f>
        <v/>
      </c>
      <c r="W1465" s="382" t="str">
        <f>IF(AND(I1465="YES",COUNTIFS(F$19:F1465,F1465,I$19:I1465,"YES")=1),1,"")</f>
        <v/>
      </c>
      <c r="Z1465" s="32"/>
    </row>
    <row r="1466" spans="1:26" x14ac:dyDescent="0.2">
      <c r="A1466" s="32" t="str">
        <f t="shared" si="44"/>
        <v xml:space="preserve"> UNIT </v>
      </c>
      <c r="B1466" s="130">
        <v>1448</v>
      </c>
      <c r="C1466" s="197"/>
      <c r="D1466" s="398"/>
      <c r="E1466" s="398"/>
      <c r="F1466" s="398"/>
      <c r="G1466" s="399"/>
      <c r="H1466" s="398"/>
      <c r="I1466" s="400"/>
      <c r="J1466" s="400"/>
      <c r="K1466" s="401"/>
      <c r="L1466" s="398"/>
      <c r="M1466" s="398"/>
      <c r="N1466" s="398"/>
      <c r="O1466" s="402"/>
      <c r="P1466" s="402"/>
      <c r="Q1466" s="171" t="str">
        <f>Calculator!M1450</f>
        <v/>
      </c>
      <c r="R1466" s="340" t="str">
        <f t="shared" si="45"/>
        <v/>
      </c>
      <c r="S1466" s="380" t="str" cm="1">
        <f t="array" ref="S1466">_xlfn.IFS(Q1466="YES",IF(G1466&lt;=Calculator!AS1450*97%,"",IF(G1466&gt;=Calculator!AS1450*97%,ROUNDUP(Calculator!AS1450*97%,0),ROUNDUP(Calculator!AS1450*97%,0))),Q1466="NO","",Q1466="NA","",Q1466="","")</f>
        <v/>
      </c>
      <c r="T1466" s="381" cm="1">
        <f t="array" ref="T1466">IF(LEN(F1466)=0,2,IF(SUMPRODUCT(($F$19:$F$1518=F1466)*($C$19:$C$1518=C1466))&gt;1, 1, 0))</f>
        <v>2</v>
      </c>
      <c r="U1466" s="381">
        <f t="array" ref="U1466">IFERROR(1/SUMPRODUCT(($F$19:$F$1518=F1466)*($C$19:$C$1518=C1466)), IF(LEN(F1466)&gt;0, 1, ""))</f>
        <v>6.6755674232309744E-4</v>
      </c>
      <c r="V1466" s="382" t="str">
        <f>IF(H1466="","",VALUE(IFERROR(CHOOSE(MATCH(H1466,{0,1,2,3,4,5},0),2.5,3.5,4.5,5.5,6.5,7.5),"")))</f>
        <v/>
      </c>
      <c r="W1466" s="382" t="str">
        <f>IF(AND(I1466="YES",COUNTIFS(F$19:F1466,F1466,I$19:I1466,"YES")=1),1,"")</f>
        <v/>
      </c>
      <c r="Z1466" s="32"/>
    </row>
    <row r="1467" spans="1:26" x14ac:dyDescent="0.2">
      <c r="A1467" s="32" t="str">
        <f t="shared" si="44"/>
        <v xml:space="preserve"> UNIT </v>
      </c>
      <c r="B1467" s="130">
        <v>1449</v>
      </c>
      <c r="C1467" s="197"/>
      <c r="D1467" s="398"/>
      <c r="E1467" s="398"/>
      <c r="F1467" s="398"/>
      <c r="G1467" s="399"/>
      <c r="H1467" s="398"/>
      <c r="I1467" s="400"/>
      <c r="J1467" s="400"/>
      <c r="K1467" s="401"/>
      <c r="L1467" s="398"/>
      <c r="M1467" s="398"/>
      <c r="N1467" s="398"/>
      <c r="O1467" s="402"/>
      <c r="P1467" s="402"/>
      <c r="Q1467" s="171" t="str">
        <f>Calculator!M1451</f>
        <v/>
      </c>
      <c r="R1467" s="340" t="str">
        <f t="shared" si="45"/>
        <v/>
      </c>
      <c r="S1467" s="380" t="str" cm="1">
        <f t="array" ref="S1467">_xlfn.IFS(Q1467="YES",IF(G1467&lt;=Calculator!AS1451*97%,"",IF(G1467&gt;=Calculator!AS1451*97%,ROUNDUP(Calculator!AS1451*97%,0),ROUNDUP(Calculator!AS1451*97%,0))),Q1467="NO","",Q1467="NA","",Q1467="","")</f>
        <v/>
      </c>
      <c r="T1467" s="381" cm="1">
        <f t="array" ref="T1467">IF(LEN(F1467)=0,2,IF(SUMPRODUCT(($F$19:$F$1518=F1467)*($C$19:$C$1518=C1467))&gt;1, 1, 0))</f>
        <v>2</v>
      </c>
      <c r="U1467" s="381">
        <f t="array" ref="U1467">IFERROR(1/SUMPRODUCT(($F$19:$F$1518=F1467)*($C$19:$C$1518=C1467)), IF(LEN(F1467)&gt;0, 1, ""))</f>
        <v>6.6755674232309744E-4</v>
      </c>
      <c r="V1467" s="382" t="str">
        <f>IF(H1467="","",VALUE(IFERROR(CHOOSE(MATCH(H1467,{0,1,2,3,4,5},0),2.5,3.5,4.5,5.5,6.5,7.5),"")))</f>
        <v/>
      </c>
      <c r="W1467" s="382" t="str">
        <f>IF(AND(I1467="YES",COUNTIFS(F$19:F1467,F1467,I$19:I1467,"YES")=1),1,"")</f>
        <v/>
      </c>
      <c r="Z1467" s="32"/>
    </row>
    <row r="1468" spans="1:26" x14ac:dyDescent="0.2">
      <c r="A1468" s="32" t="str">
        <f t="shared" si="44"/>
        <v xml:space="preserve"> UNIT </v>
      </c>
      <c r="B1468" s="130">
        <v>1450</v>
      </c>
      <c r="C1468" s="197"/>
      <c r="D1468" s="398"/>
      <c r="E1468" s="398"/>
      <c r="F1468" s="398"/>
      <c r="G1468" s="399"/>
      <c r="H1468" s="398"/>
      <c r="I1468" s="400"/>
      <c r="J1468" s="400"/>
      <c r="K1468" s="401"/>
      <c r="L1468" s="398"/>
      <c r="M1468" s="398"/>
      <c r="N1468" s="398"/>
      <c r="O1468" s="402"/>
      <c r="P1468" s="402"/>
      <c r="Q1468" s="171" t="str">
        <f>Calculator!M1452</f>
        <v/>
      </c>
      <c r="R1468" s="340" t="str">
        <f t="shared" si="45"/>
        <v/>
      </c>
      <c r="S1468" s="380" t="str" cm="1">
        <f t="array" ref="S1468">_xlfn.IFS(Q1468="YES",IF(G1468&lt;=Calculator!AS1452*97%,"",IF(G1468&gt;=Calculator!AS1452*97%,ROUNDUP(Calculator!AS1452*97%,0),ROUNDUP(Calculator!AS1452*97%,0))),Q1468="NO","",Q1468="NA","",Q1468="","")</f>
        <v/>
      </c>
      <c r="T1468" s="381" cm="1">
        <f t="array" ref="T1468">IF(LEN(F1468)=0,2,IF(SUMPRODUCT(($F$19:$F$1518=F1468)*($C$19:$C$1518=C1468))&gt;1, 1, 0))</f>
        <v>2</v>
      </c>
      <c r="U1468" s="381">
        <f t="array" ref="U1468">IFERROR(1/SUMPRODUCT(($F$19:$F$1518=F1468)*($C$19:$C$1518=C1468)), IF(LEN(F1468)&gt;0, 1, ""))</f>
        <v>6.6755674232309744E-4</v>
      </c>
      <c r="V1468" s="382" t="str">
        <f>IF(H1468="","",VALUE(IFERROR(CHOOSE(MATCH(H1468,{0,1,2,3,4,5},0),2.5,3.5,4.5,5.5,6.5,7.5),"")))</f>
        <v/>
      </c>
      <c r="W1468" s="382" t="str">
        <f>IF(AND(I1468="YES",COUNTIFS(F$19:F1468,F1468,I$19:I1468,"YES")=1),1,"")</f>
        <v/>
      </c>
      <c r="Z1468" s="32"/>
    </row>
    <row r="1469" spans="1:26" x14ac:dyDescent="0.2">
      <c r="A1469" s="32" t="str">
        <f t="shared" si="44"/>
        <v xml:space="preserve"> UNIT </v>
      </c>
      <c r="B1469" s="130">
        <v>1451</v>
      </c>
      <c r="C1469" s="197"/>
      <c r="D1469" s="398"/>
      <c r="E1469" s="398"/>
      <c r="F1469" s="398"/>
      <c r="G1469" s="399"/>
      <c r="H1469" s="398"/>
      <c r="I1469" s="400"/>
      <c r="J1469" s="400"/>
      <c r="K1469" s="401"/>
      <c r="L1469" s="398"/>
      <c r="M1469" s="398"/>
      <c r="N1469" s="398"/>
      <c r="O1469" s="402"/>
      <c r="P1469" s="402"/>
      <c r="Q1469" s="171" t="str">
        <f>Calculator!M1453</f>
        <v/>
      </c>
      <c r="R1469" s="340" t="str">
        <f t="shared" si="45"/>
        <v/>
      </c>
      <c r="S1469" s="380" t="str" cm="1">
        <f t="array" ref="S1469">_xlfn.IFS(Q1469="YES",IF(G1469&lt;=Calculator!AS1453*97%,"",IF(G1469&gt;=Calculator!AS1453*97%,ROUNDUP(Calculator!AS1453*97%,0),ROUNDUP(Calculator!AS1453*97%,0))),Q1469="NO","",Q1469="NA","",Q1469="","")</f>
        <v/>
      </c>
      <c r="T1469" s="381" cm="1">
        <f t="array" ref="T1469">IF(LEN(F1469)=0,2,IF(SUMPRODUCT(($F$19:$F$1518=F1469)*($C$19:$C$1518=C1469))&gt;1, 1, 0))</f>
        <v>2</v>
      </c>
      <c r="U1469" s="381">
        <f t="array" ref="U1469">IFERROR(1/SUMPRODUCT(($F$19:$F$1518=F1469)*($C$19:$C$1518=C1469)), IF(LEN(F1469)&gt;0, 1, ""))</f>
        <v>6.6755674232309744E-4</v>
      </c>
      <c r="V1469" s="382" t="str">
        <f>IF(H1469="","",VALUE(IFERROR(CHOOSE(MATCH(H1469,{0,1,2,3,4,5},0),2.5,3.5,4.5,5.5,6.5,7.5),"")))</f>
        <v/>
      </c>
      <c r="W1469" s="382" t="str">
        <f>IF(AND(I1469="YES",COUNTIFS(F$19:F1469,F1469,I$19:I1469,"YES")=1),1,"")</f>
        <v/>
      </c>
      <c r="Z1469" s="32"/>
    </row>
    <row r="1470" spans="1:26" x14ac:dyDescent="0.2">
      <c r="A1470" s="32" t="str">
        <f t="shared" si="44"/>
        <v xml:space="preserve"> UNIT </v>
      </c>
      <c r="B1470" s="130">
        <v>1452</v>
      </c>
      <c r="C1470" s="197"/>
      <c r="D1470" s="398"/>
      <c r="E1470" s="398"/>
      <c r="F1470" s="398"/>
      <c r="G1470" s="399"/>
      <c r="H1470" s="398"/>
      <c r="I1470" s="400"/>
      <c r="J1470" s="400"/>
      <c r="K1470" s="401"/>
      <c r="L1470" s="398"/>
      <c r="M1470" s="398"/>
      <c r="N1470" s="398"/>
      <c r="O1470" s="402"/>
      <c r="P1470" s="402"/>
      <c r="Q1470" s="171" t="str">
        <f>Calculator!M1454</f>
        <v/>
      </c>
      <c r="R1470" s="340" t="str">
        <f t="shared" si="45"/>
        <v/>
      </c>
      <c r="S1470" s="380" t="str" cm="1">
        <f t="array" ref="S1470">_xlfn.IFS(Q1470="YES",IF(G1470&lt;=Calculator!AS1454*97%,"",IF(G1470&gt;=Calculator!AS1454*97%,ROUNDUP(Calculator!AS1454*97%,0),ROUNDUP(Calculator!AS1454*97%,0))),Q1470="NO","",Q1470="NA","",Q1470="","")</f>
        <v/>
      </c>
      <c r="T1470" s="381" cm="1">
        <f t="array" ref="T1470">IF(LEN(F1470)=0,2,IF(SUMPRODUCT(($F$19:$F$1518=F1470)*($C$19:$C$1518=C1470))&gt;1, 1, 0))</f>
        <v>2</v>
      </c>
      <c r="U1470" s="381">
        <f t="array" ref="U1470">IFERROR(1/SUMPRODUCT(($F$19:$F$1518=F1470)*($C$19:$C$1518=C1470)), IF(LEN(F1470)&gt;0, 1, ""))</f>
        <v>6.6755674232309744E-4</v>
      </c>
      <c r="V1470" s="382" t="str">
        <f>IF(H1470="","",VALUE(IFERROR(CHOOSE(MATCH(H1470,{0,1,2,3,4,5},0),2.5,3.5,4.5,5.5,6.5,7.5),"")))</f>
        <v/>
      </c>
      <c r="W1470" s="382" t="str">
        <f>IF(AND(I1470="YES",COUNTIFS(F$19:F1470,F1470,I$19:I1470,"YES")=1),1,"")</f>
        <v/>
      </c>
      <c r="Z1470" s="32"/>
    </row>
    <row r="1471" spans="1:26" x14ac:dyDescent="0.2">
      <c r="A1471" s="32" t="str">
        <f t="shared" si="44"/>
        <v xml:space="preserve"> UNIT </v>
      </c>
      <c r="B1471" s="130">
        <v>1453</v>
      </c>
      <c r="C1471" s="197"/>
      <c r="D1471" s="398"/>
      <c r="E1471" s="398"/>
      <c r="F1471" s="398"/>
      <c r="G1471" s="399"/>
      <c r="H1471" s="398"/>
      <c r="I1471" s="400"/>
      <c r="J1471" s="400"/>
      <c r="K1471" s="401"/>
      <c r="L1471" s="398"/>
      <c r="M1471" s="398"/>
      <c r="N1471" s="398"/>
      <c r="O1471" s="402"/>
      <c r="P1471" s="402"/>
      <c r="Q1471" s="171" t="str">
        <f>Calculator!M1455</f>
        <v/>
      </c>
      <c r="R1471" s="340" t="str">
        <f t="shared" si="45"/>
        <v/>
      </c>
      <c r="S1471" s="380" t="str" cm="1">
        <f t="array" ref="S1471">_xlfn.IFS(Q1471="YES",IF(G1471&lt;=Calculator!AS1455*97%,"",IF(G1471&gt;=Calculator!AS1455*97%,ROUNDUP(Calculator!AS1455*97%,0),ROUNDUP(Calculator!AS1455*97%,0))),Q1471="NO","",Q1471="NA","",Q1471="","")</f>
        <v/>
      </c>
      <c r="T1471" s="381" cm="1">
        <f t="array" ref="T1471">IF(LEN(F1471)=0,2,IF(SUMPRODUCT(($F$19:$F$1518=F1471)*($C$19:$C$1518=C1471))&gt;1, 1, 0))</f>
        <v>2</v>
      </c>
      <c r="U1471" s="381">
        <f t="array" ref="U1471">IFERROR(1/SUMPRODUCT(($F$19:$F$1518=F1471)*($C$19:$C$1518=C1471)), IF(LEN(F1471)&gt;0, 1, ""))</f>
        <v>6.6755674232309744E-4</v>
      </c>
      <c r="V1471" s="382" t="str">
        <f>IF(H1471="","",VALUE(IFERROR(CHOOSE(MATCH(H1471,{0,1,2,3,4,5},0),2.5,3.5,4.5,5.5,6.5,7.5),"")))</f>
        <v/>
      </c>
      <c r="W1471" s="382" t="str">
        <f>IF(AND(I1471="YES",COUNTIFS(F$19:F1471,F1471,I$19:I1471,"YES")=1),1,"")</f>
        <v/>
      </c>
      <c r="Z1471" s="32"/>
    </row>
    <row r="1472" spans="1:26" x14ac:dyDescent="0.2">
      <c r="A1472" s="32" t="str">
        <f t="shared" si="44"/>
        <v xml:space="preserve"> UNIT </v>
      </c>
      <c r="B1472" s="130">
        <v>1454</v>
      </c>
      <c r="C1472" s="197"/>
      <c r="D1472" s="398"/>
      <c r="E1472" s="398"/>
      <c r="F1472" s="398"/>
      <c r="G1472" s="399"/>
      <c r="H1472" s="398"/>
      <c r="I1472" s="400"/>
      <c r="J1472" s="400"/>
      <c r="K1472" s="401"/>
      <c r="L1472" s="398"/>
      <c r="M1472" s="398"/>
      <c r="N1472" s="398"/>
      <c r="O1472" s="402"/>
      <c r="P1472" s="402"/>
      <c r="Q1472" s="171" t="str">
        <f>Calculator!M1456</f>
        <v/>
      </c>
      <c r="R1472" s="340" t="str">
        <f t="shared" si="45"/>
        <v/>
      </c>
      <c r="S1472" s="380" t="str" cm="1">
        <f t="array" ref="S1472">_xlfn.IFS(Q1472="YES",IF(G1472&lt;=Calculator!AS1456*97%,"",IF(G1472&gt;=Calculator!AS1456*97%,ROUNDUP(Calculator!AS1456*97%,0),ROUNDUP(Calculator!AS1456*97%,0))),Q1472="NO","",Q1472="NA","",Q1472="","")</f>
        <v/>
      </c>
      <c r="T1472" s="381" cm="1">
        <f t="array" ref="T1472">IF(LEN(F1472)=0,2,IF(SUMPRODUCT(($F$19:$F$1518=F1472)*($C$19:$C$1518=C1472))&gt;1, 1, 0))</f>
        <v>2</v>
      </c>
      <c r="U1472" s="381">
        <f t="array" ref="U1472">IFERROR(1/SUMPRODUCT(($F$19:$F$1518=F1472)*($C$19:$C$1518=C1472)), IF(LEN(F1472)&gt;0, 1, ""))</f>
        <v>6.6755674232309744E-4</v>
      </c>
      <c r="V1472" s="382" t="str">
        <f>IF(H1472="","",VALUE(IFERROR(CHOOSE(MATCH(H1472,{0,1,2,3,4,5},0),2.5,3.5,4.5,5.5,6.5,7.5),"")))</f>
        <v/>
      </c>
      <c r="W1472" s="382" t="str">
        <f>IF(AND(I1472="YES",COUNTIFS(F$19:F1472,F1472,I$19:I1472,"YES")=1),1,"")</f>
        <v/>
      </c>
      <c r="Z1472" s="32"/>
    </row>
    <row r="1473" spans="1:26" x14ac:dyDescent="0.2">
      <c r="A1473" s="32" t="str">
        <f t="shared" si="44"/>
        <v xml:space="preserve"> UNIT </v>
      </c>
      <c r="B1473" s="130">
        <v>1455</v>
      </c>
      <c r="C1473" s="197"/>
      <c r="D1473" s="398"/>
      <c r="E1473" s="398"/>
      <c r="F1473" s="398"/>
      <c r="G1473" s="399"/>
      <c r="H1473" s="398"/>
      <c r="I1473" s="400"/>
      <c r="J1473" s="400"/>
      <c r="K1473" s="401"/>
      <c r="L1473" s="398"/>
      <c r="M1473" s="398"/>
      <c r="N1473" s="398"/>
      <c r="O1473" s="402"/>
      <c r="P1473" s="402"/>
      <c r="Q1473" s="171" t="str">
        <f>Calculator!M1457</f>
        <v/>
      </c>
      <c r="R1473" s="340" t="str">
        <f t="shared" si="45"/>
        <v/>
      </c>
      <c r="S1473" s="380" t="str" cm="1">
        <f t="array" ref="S1473">_xlfn.IFS(Q1473="YES",IF(G1473&lt;=Calculator!AS1457*97%,"",IF(G1473&gt;=Calculator!AS1457*97%,ROUNDUP(Calculator!AS1457*97%,0),ROUNDUP(Calculator!AS1457*97%,0))),Q1473="NO","",Q1473="NA","",Q1473="","")</f>
        <v/>
      </c>
      <c r="T1473" s="381" cm="1">
        <f t="array" ref="T1473">IF(LEN(F1473)=0,2,IF(SUMPRODUCT(($F$19:$F$1518=F1473)*($C$19:$C$1518=C1473))&gt;1, 1, 0))</f>
        <v>2</v>
      </c>
      <c r="U1473" s="381">
        <f t="array" ref="U1473">IFERROR(1/SUMPRODUCT(($F$19:$F$1518=F1473)*($C$19:$C$1518=C1473)), IF(LEN(F1473)&gt;0, 1, ""))</f>
        <v>6.6755674232309744E-4</v>
      </c>
      <c r="V1473" s="382" t="str">
        <f>IF(H1473="","",VALUE(IFERROR(CHOOSE(MATCH(H1473,{0,1,2,3,4,5},0),2.5,3.5,4.5,5.5,6.5,7.5),"")))</f>
        <v/>
      </c>
      <c r="W1473" s="382" t="str">
        <f>IF(AND(I1473="YES",COUNTIFS(F$19:F1473,F1473,I$19:I1473,"YES")=1),1,"")</f>
        <v/>
      </c>
      <c r="Z1473" s="32"/>
    </row>
    <row r="1474" spans="1:26" x14ac:dyDescent="0.2">
      <c r="A1474" s="32" t="str">
        <f t="shared" si="44"/>
        <v xml:space="preserve"> UNIT </v>
      </c>
      <c r="B1474" s="130">
        <v>1456</v>
      </c>
      <c r="C1474" s="197"/>
      <c r="D1474" s="398"/>
      <c r="E1474" s="398"/>
      <c r="F1474" s="398"/>
      <c r="G1474" s="399"/>
      <c r="H1474" s="398"/>
      <c r="I1474" s="400"/>
      <c r="J1474" s="400"/>
      <c r="K1474" s="401"/>
      <c r="L1474" s="398"/>
      <c r="M1474" s="398"/>
      <c r="N1474" s="398"/>
      <c r="O1474" s="402"/>
      <c r="P1474" s="402"/>
      <c r="Q1474" s="171" t="str">
        <f>Calculator!M1458</f>
        <v/>
      </c>
      <c r="R1474" s="340" t="str">
        <f t="shared" si="45"/>
        <v/>
      </c>
      <c r="S1474" s="380" t="str" cm="1">
        <f t="array" ref="S1474">_xlfn.IFS(Q1474="YES",IF(G1474&lt;=Calculator!AS1458*97%,"",IF(G1474&gt;=Calculator!AS1458*97%,ROUNDUP(Calculator!AS1458*97%,0),ROUNDUP(Calculator!AS1458*97%,0))),Q1474="NO","",Q1474="NA","",Q1474="","")</f>
        <v/>
      </c>
      <c r="T1474" s="381" cm="1">
        <f t="array" ref="T1474">IF(LEN(F1474)=0,2,IF(SUMPRODUCT(($F$19:$F$1518=F1474)*($C$19:$C$1518=C1474))&gt;1, 1, 0))</f>
        <v>2</v>
      </c>
      <c r="U1474" s="381">
        <f t="array" ref="U1474">IFERROR(1/SUMPRODUCT(($F$19:$F$1518=F1474)*($C$19:$C$1518=C1474)), IF(LEN(F1474)&gt;0, 1, ""))</f>
        <v>6.6755674232309744E-4</v>
      </c>
      <c r="V1474" s="382" t="str">
        <f>IF(H1474="","",VALUE(IFERROR(CHOOSE(MATCH(H1474,{0,1,2,3,4,5},0),2.5,3.5,4.5,5.5,6.5,7.5),"")))</f>
        <v/>
      </c>
      <c r="W1474" s="382" t="str">
        <f>IF(AND(I1474="YES",COUNTIFS(F$19:F1474,F1474,I$19:I1474,"YES")=1),1,"")</f>
        <v/>
      </c>
      <c r="Z1474" s="32"/>
    </row>
    <row r="1475" spans="1:26" x14ac:dyDescent="0.2">
      <c r="A1475" s="32" t="str">
        <f t="shared" si="44"/>
        <v xml:space="preserve"> UNIT </v>
      </c>
      <c r="B1475" s="130">
        <v>1457</v>
      </c>
      <c r="C1475" s="197"/>
      <c r="D1475" s="398"/>
      <c r="E1475" s="398"/>
      <c r="F1475" s="398"/>
      <c r="G1475" s="399"/>
      <c r="H1475" s="398"/>
      <c r="I1475" s="400"/>
      <c r="J1475" s="400"/>
      <c r="K1475" s="401"/>
      <c r="L1475" s="398"/>
      <c r="M1475" s="398"/>
      <c r="N1475" s="398"/>
      <c r="O1475" s="402"/>
      <c r="P1475" s="402"/>
      <c r="Q1475" s="171" t="str">
        <f>Calculator!M1459</f>
        <v/>
      </c>
      <c r="R1475" s="340" t="str">
        <f t="shared" si="45"/>
        <v/>
      </c>
      <c r="S1475" s="380" t="str" cm="1">
        <f t="array" ref="S1475">_xlfn.IFS(Q1475="YES",IF(G1475&lt;=Calculator!AS1459*97%,"",IF(G1475&gt;=Calculator!AS1459*97%,ROUNDUP(Calculator!AS1459*97%,0),ROUNDUP(Calculator!AS1459*97%,0))),Q1475="NO","",Q1475="NA","",Q1475="","")</f>
        <v/>
      </c>
      <c r="T1475" s="381" cm="1">
        <f t="array" ref="T1475">IF(LEN(F1475)=0,2,IF(SUMPRODUCT(($F$19:$F$1518=F1475)*($C$19:$C$1518=C1475))&gt;1, 1, 0))</f>
        <v>2</v>
      </c>
      <c r="U1475" s="381">
        <f t="array" ref="U1475">IFERROR(1/SUMPRODUCT(($F$19:$F$1518=F1475)*($C$19:$C$1518=C1475)), IF(LEN(F1475)&gt;0, 1, ""))</f>
        <v>6.6755674232309744E-4</v>
      </c>
      <c r="V1475" s="382" t="str">
        <f>IF(H1475="","",VALUE(IFERROR(CHOOSE(MATCH(H1475,{0,1,2,3,4,5},0),2.5,3.5,4.5,5.5,6.5,7.5),"")))</f>
        <v/>
      </c>
      <c r="W1475" s="382" t="str">
        <f>IF(AND(I1475="YES",COUNTIFS(F$19:F1475,F1475,I$19:I1475,"YES")=1),1,"")</f>
        <v/>
      </c>
      <c r="Z1475" s="32"/>
    </row>
    <row r="1476" spans="1:26" x14ac:dyDescent="0.2">
      <c r="A1476" s="32" t="str">
        <f t="shared" si="44"/>
        <v xml:space="preserve"> UNIT </v>
      </c>
      <c r="B1476" s="130">
        <v>1458</v>
      </c>
      <c r="C1476" s="197"/>
      <c r="D1476" s="398"/>
      <c r="E1476" s="398"/>
      <c r="F1476" s="398"/>
      <c r="G1476" s="399"/>
      <c r="H1476" s="398"/>
      <c r="I1476" s="400"/>
      <c r="J1476" s="400"/>
      <c r="K1476" s="401"/>
      <c r="L1476" s="398"/>
      <c r="M1476" s="398"/>
      <c r="N1476" s="398"/>
      <c r="O1476" s="402"/>
      <c r="P1476" s="402"/>
      <c r="Q1476" s="171" t="str">
        <f>Calculator!M1460</f>
        <v/>
      </c>
      <c r="R1476" s="340" t="str">
        <f t="shared" si="45"/>
        <v/>
      </c>
      <c r="S1476" s="380" t="str" cm="1">
        <f t="array" ref="S1476">_xlfn.IFS(Q1476="YES",IF(G1476&lt;=Calculator!AS1460*97%,"",IF(G1476&gt;=Calculator!AS1460*97%,ROUNDUP(Calculator!AS1460*97%,0),ROUNDUP(Calculator!AS1460*97%,0))),Q1476="NO","",Q1476="NA","",Q1476="","")</f>
        <v/>
      </c>
      <c r="T1476" s="381" cm="1">
        <f t="array" ref="T1476">IF(LEN(F1476)=0,2,IF(SUMPRODUCT(($F$19:$F$1518=F1476)*($C$19:$C$1518=C1476))&gt;1, 1, 0))</f>
        <v>2</v>
      </c>
      <c r="U1476" s="381">
        <f t="array" ref="U1476">IFERROR(1/SUMPRODUCT(($F$19:$F$1518=F1476)*($C$19:$C$1518=C1476)), IF(LEN(F1476)&gt;0, 1, ""))</f>
        <v>6.6755674232309744E-4</v>
      </c>
      <c r="V1476" s="382" t="str">
        <f>IF(H1476="","",VALUE(IFERROR(CHOOSE(MATCH(H1476,{0,1,2,3,4,5},0),2.5,3.5,4.5,5.5,6.5,7.5),"")))</f>
        <v/>
      </c>
      <c r="W1476" s="382" t="str">
        <f>IF(AND(I1476="YES",COUNTIFS(F$19:F1476,F1476,I$19:I1476,"YES")=1),1,"")</f>
        <v/>
      </c>
      <c r="Z1476" s="32"/>
    </row>
    <row r="1477" spans="1:26" x14ac:dyDescent="0.2">
      <c r="A1477" s="32" t="str">
        <f t="shared" si="44"/>
        <v xml:space="preserve"> UNIT </v>
      </c>
      <c r="B1477" s="130">
        <v>1459</v>
      </c>
      <c r="C1477" s="197"/>
      <c r="D1477" s="398"/>
      <c r="E1477" s="398"/>
      <c r="F1477" s="398"/>
      <c r="G1477" s="399"/>
      <c r="H1477" s="398"/>
      <c r="I1477" s="400"/>
      <c r="J1477" s="400"/>
      <c r="K1477" s="401"/>
      <c r="L1477" s="398"/>
      <c r="M1477" s="398"/>
      <c r="N1477" s="398"/>
      <c r="O1477" s="402"/>
      <c r="P1477" s="402"/>
      <c r="Q1477" s="171" t="str">
        <f>Calculator!M1461</f>
        <v/>
      </c>
      <c r="R1477" s="340" t="str">
        <f t="shared" si="45"/>
        <v/>
      </c>
      <c r="S1477" s="380" t="str" cm="1">
        <f t="array" ref="S1477">_xlfn.IFS(Q1477="YES",IF(G1477&lt;=Calculator!AS1461*97%,"",IF(G1477&gt;=Calculator!AS1461*97%,ROUNDUP(Calculator!AS1461*97%,0),ROUNDUP(Calculator!AS1461*97%,0))),Q1477="NO","",Q1477="NA","",Q1477="","")</f>
        <v/>
      </c>
      <c r="T1477" s="381" cm="1">
        <f t="array" ref="T1477">IF(LEN(F1477)=0,2,IF(SUMPRODUCT(($F$19:$F$1518=F1477)*($C$19:$C$1518=C1477))&gt;1, 1, 0))</f>
        <v>2</v>
      </c>
      <c r="U1477" s="381">
        <f t="array" ref="U1477">IFERROR(1/SUMPRODUCT(($F$19:$F$1518=F1477)*($C$19:$C$1518=C1477)), IF(LEN(F1477)&gt;0, 1, ""))</f>
        <v>6.6755674232309744E-4</v>
      </c>
      <c r="V1477" s="382" t="str">
        <f>IF(H1477="","",VALUE(IFERROR(CHOOSE(MATCH(H1477,{0,1,2,3,4,5},0),2.5,3.5,4.5,5.5,6.5,7.5),"")))</f>
        <v/>
      </c>
      <c r="W1477" s="382" t="str">
        <f>IF(AND(I1477="YES",COUNTIFS(F$19:F1477,F1477,I$19:I1477,"YES")=1),1,"")</f>
        <v/>
      </c>
      <c r="Z1477" s="32"/>
    </row>
    <row r="1478" spans="1:26" x14ac:dyDescent="0.2">
      <c r="A1478" s="32" t="str">
        <f t="shared" si="44"/>
        <v xml:space="preserve"> UNIT </v>
      </c>
      <c r="B1478" s="130">
        <v>1460</v>
      </c>
      <c r="C1478" s="197"/>
      <c r="D1478" s="398"/>
      <c r="E1478" s="398"/>
      <c r="F1478" s="398"/>
      <c r="G1478" s="399"/>
      <c r="H1478" s="398"/>
      <c r="I1478" s="400"/>
      <c r="J1478" s="400"/>
      <c r="K1478" s="401"/>
      <c r="L1478" s="398"/>
      <c r="M1478" s="398"/>
      <c r="N1478" s="398"/>
      <c r="O1478" s="402"/>
      <c r="P1478" s="402"/>
      <c r="Q1478" s="171" t="str">
        <f>Calculator!M1462</f>
        <v/>
      </c>
      <c r="R1478" s="340" t="str">
        <f t="shared" si="45"/>
        <v/>
      </c>
      <c r="S1478" s="380" t="str" cm="1">
        <f t="array" ref="S1478">_xlfn.IFS(Q1478="YES",IF(G1478&lt;=Calculator!AS1462*97%,"",IF(G1478&gt;=Calculator!AS1462*97%,ROUNDUP(Calculator!AS1462*97%,0),ROUNDUP(Calculator!AS1462*97%,0))),Q1478="NO","",Q1478="NA","",Q1478="","")</f>
        <v/>
      </c>
      <c r="T1478" s="381" cm="1">
        <f t="array" ref="T1478">IF(LEN(F1478)=0,2,IF(SUMPRODUCT(($F$19:$F$1518=F1478)*($C$19:$C$1518=C1478))&gt;1, 1, 0))</f>
        <v>2</v>
      </c>
      <c r="U1478" s="381">
        <f t="array" ref="U1478">IFERROR(1/SUMPRODUCT(($F$19:$F$1518=F1478)*($C$19:$C$1518=C1478)), IF(LEN(F1478)&gt;0, 1, ""))</f>
        <v>6.6755674232309744E-4</v>
      </c>
      <c r="V1478" s="382" t="str">
        <f>IF(H1478="","",VALUE(IFERROR(CHOOSE(MATCH(H1478,{0,1,2,3,4,5},0),2.5,3.5,4.5,5.5,6.5,7.5),"")))</f>
        <v/>
      </c>
      <c r="W1478" s="382" t="str">
        <f>IF(AND(I1478="YES",COUNTIFS(F$19:F1478,F1478,I$19:I1478,"YES")=1),1,"")</f>
        <v/>
      </c>
      <c r="Z1478" s="32"/>
    </row>
    <row r="1479" spans="1:26" x14ac:dyDescent="0.2">
      <c r="A1479" s="32" t="str">
        <f t="shared" si="44"/>
        <v xml:space="preserve"> UNIT </v>
      </c>
      <c r="B1479" s="130">
        <v>1461</v>
      </c>
      <c r="C1479" s="197"/>
      <c r="D1479" s="398"/>
      <c r="E1479" s="398"/>
      <c r="F1479" s="398"/>
      <c r="G1479" s="399"/>
      <c r="H1479" s="398"/>
      <c r="I1479" s="400"/>
      <c r="J1479" s="400"/>
      <c r="K1479" s="401"/>
      <c r="L1479" s="398"/>
      <c r="M1479" s="398"/>
      <c r="N1479" s="398"/>
      <c r="O1479" s="402"/>
      <c r="P1479" s="402"/>
      <c r="Q1479" s="171" t="str">
        <f>Calculator!M1463</f>
        <v/>
      </c>
      <c r="R1479" s="340" t="str">
        <f t="shared" si="45"/>
        <v/>
      </c>
      <c r="S1479" s="380" t="str" cm="1">
        <f t="array" ref="S1479">_xlfn.IFS(Q1479="YES",IF(G1479&lt;=Calculator!AS1463*97%,"",IF(G1479&gt;=Calculator!AS1463*97%,ROUNDUP(Calculator!AS1463*97%,0),ROUNDUP(Calculator!AS1463*97%,0))),Q1479="NO","",Q1479="NA","",Q1479="","")</f>
        <v/>
      </c>
      <c r="T1479" s="381" cm="1">
        <f t="array" ref="T1479">IF(LEN(F1479)=0,2,IF(SUMPRODUCT(($F$19:$F$1518=F1479)*($C$19:$C$1518=C1479))&gt;1, 1, 0))</f>
        <v>2</v>
      </c>
      <c r="U1479" s="381">
        <f t="array" ref="U1479">IFERROR(1/SUMPRODUCT(($F$19:$F$1518=F1479)*($C$19:$C$1518=C1479)), IF(LEN(F1479)&gt;0, 1, ""))</f>
        <v>6.6755674232309744E-4</v>
      </c>
      <c r="V1479" s="382" t="str">
        <f>IF(H1479="","",VALUE(IFERROR(CHOOSE(MATCH(H1479,{0,1,2,3,4,5},0),2.5,3.5,4.5,5.5,6.5,7.5),"")))</f>
        <v/>
      </c>
      <c r="W1479" s="382" t="str">
        <f>IF(AND(I1479="YES",COUNTIFS(F$19:F1479,F1479,I$19:I1479,"YES")=1),1,"")</f>
        <v/>
      </c>
      <c r="Z1479" s="32"/>
    </row>
    <row r="1480" spans="1:26" x14ac:dyDescent="0.2">
      <c r="A1480" s="32" t="str">
        <f t="shared" si="44"/>
        <v xml:space="preserve"> UNIT </v>
      </c>
      <c r="B1480" s="130">
        <v>1462</v>
      </c>
      <c r="C1480" s="197"/>
      <c r="D1480" s="398"/>
      <c r="E1480" s="398"/>
      <c r="F1480" s="398"/>
      <c r="G1480" s="399"/>
      <c r="H1480" s="398"/>
      <c r="I1480" s="400"/>
      <c r="J1480" s="400"/>
      <c r="K1480" s="401"/>
      <c r="L1480" s="398"/>
      <c r="M1480" s="398"/>
      <c r="N1480" s="398"/>
      <c r="O1480" s="402"/>
      <c r="P1480" s="402"/>
      <c r="Q1480" s="171" t="str">
        <f>Calculator!M1464</f>
        <v/>
      </c>
      <c r="R1480" s="340" t="str">
        <f t="shared" si="45"/>
        <v/>
      </c>
      <c r="S1480" s="380" t="str" cm="1">
        <f t="array" ref="S1480">_xlfn.IFS(Q1480="YES",IF(G1480&lt;=Calculator!AS1464*97%,"",IF(G1480&gt;=Calculator!AS1464*97%,ROUNDUP(Calculator!AS1464*97%,0),ROUNDUP(Calculator!AS1464*97%,0))),Q1480="NO","",Q1480="NA","",Q1480="","")</f>
        <v/>
      </c>
      <c r="T1480" s="381" cm="1">
        <f t="array" ref="T1480">IF(LEN(F1480)=0,2,IF(SUMPRODUCT(($F$19:$F$1518=F1480)*($C$19:$C$1518=C1480))&gt;1, 1, 0))</f>
        <v>2</v>
      </c>
      <c r="U1480" s="381">
        <f t="array" ref="U1480">IFERROR(1/SUMPRODUCT(($F$19:$F$1518=F1480)*($C$19:$C$1518=C1480)), IF(LEN(F1480)&gt;0, 1, ""))</f>
        <v>6.6755674232309744E-4</v>
      </c>
      <c r="V1480" s="382" t="str">
        <f>IF(H1480="","",VALUE(IFERROR(CHOOSE(MATCH(H1480,{0,1,2,3,4,5},0),2.5,3.5,4.5,5.5,6.5,7.5),"")))</f>
        <v/>
      </c>
      <c r="W1480" s="382" t="str">
        <f>IF(AND(I1480="YES",COUNTIFS(F$19:F1480,F1480,I$19:I1480,"YES")=1),1,"")</f>
        <v/>
      </c>
      <c r="Z1480" s="32"/>
    </row>
    <row r="1481" spans="1:26" x14ac:dyDescent="0.2">
      <c r="A1481" s="32" t="str">
        <f t="shared" si="44"/>
        <v xml:space="preserve"> UNIT </v>
      </c>
      <c r="B1481" s="130">
        <v>1463</v>
      </c>
      <c r="C1481" s="197"/>
      <c r="D1481" s="398"/>
      <c r="E1481" s="398"/>
      <c r="F1481" s="398"/>
      <c r="G1481" s="399"/>
      <c r="H1481" s="398"/>
      <c r="I1481" s="400"/>
      <c r="J1481" s="400"/>
      <c r="K1481" s="401"/>
      <c r="L1481" s="398"/>
      <c r="M1481" s="398"/>
      <c r="N1481" s="398"/>
      <c r="O1481" s="402"/>
      <c r="P1481" s="402"/>
      <c r="Q1481" s="171" t="str">
        <f>Calculator!M1465</f>
        <v/>
      </c>
      <c r="R1481" s="340" t="str">
        <f t="shared" si="45"/>
        <v/>
      </c>
      <c r="S1481" s="380" t="str" cm="1">
        <f t="array" ref="S1481">_xlfn.IFS(Q1481="YES",IF(G1481&lt;=Calculator!AS1465*97%,"",IF(G1481&gt;=Calculator!AS1465*97%,ROUNDUP(Calculator!AS1465*97%,0),ROUNDUP(Calculator!AS1465*97%,0))),Q1481="NO","",Q1481="NA","",Q1481="","")</f>
        <v/>
      </c>
      <c r="T1481" s="381" cm="1">
        <f t="array" ref="T1481">IF(LEN(F1481)=0,2,IF(SUMPRODUCT(($F$19:$F$1518=F1481)*($C$19:$C$1518=C1481))&gt;1, 1, 0))</f>
        <v>2</v>
      </c>
      <c r="U1481" s="381">
        <f t="array" ref="U1481">IFERROR(1/SUMPRODUCT(($F$19:$F$1518=F1481)*($C$19:$C$1518=C1481)), IF(LEN(F1481)&gt;0, 1, ""))</f>
        <v>6.6755674232309744E-4</v>
      </c>
      <c r="V1481" s="382" t="str">
        <f>IF(H1481="","",VALUE(IFERROR(CHOOSE(MATCH(H1481,{0,1,2,3,4,5},0),2.5,3.5,4.5,5.5,6.5,7.5),"")))</f>
        <v/>
      </c>
      <c r="W1481" s="382" t="str">
        <f>IF(AND(I1481="YES",COUNTIFS(F$19:F1481,F1481,I$19:I1481,"YES")=1),1,"")</f>
        <v/>
      </c>
      <c r="Z1481" s="32"/>
    </row>
    <row r="1482" spans="1:26" x14ac:dyDescent="0.2">
      <c r="A1482" s="32" t="str">
        <f t="shared" si="44"/>
        <v xml:space="preserve"> UNIT </v>
      </c>
      <c r="B1482" s="130">
        <v>1464</v>
      </c>
      <c r="C1482" s="197"/>
      <c r="D1482" s="398"/>
      <c r="E1482" s="398"/>
      <c r="F1482" s="398"/>
      <c r="G1482" s="399"/>
      <c r="H1482" s="398"/>
      <c r="I1482" s="400"/>
      <c r="J1482" s="400"/>
      <c r="K1482" s="401"/>
      <c r="L1482" s="398"/>
      <c r="M1482" s="398"/>
      <c r="N1482" s="398"/>
      <c r="O1482" s="402"/>
      <c r="P1482" s="402"/>
      <c r="Q1482" s="171" t="str">
        <f>Calculator!M1466</f>
        <v/>
      </c>
      <c r="R1482" s="340" t="str">
        <f t="shared" si="45"/>
        <v/>
      </c>
      <c r="S1482" s="380" t="str" cm="1">
        <f t="array" ref="S1482">_xlfn.IFS(Q1482="YES",IF(G1482&lt;=Calculator!AS1466*97%,"",IF(G1482&gt;=Calculator!AS1466*97%,ROUNDUP(Calculator!AS1466*97%,0),ROUNDUP(Calculator!AS1466*97%,0))),Q1482="NO","",Q1482="NA","",Q1482="","")</f>
        <v/>
      </c>
      <c r="T1482" s="381" cm="1">
        <f t="array" ref="T1482">IF(LEN(F1482)=0,2,IF(SUMPRODUCT(($F$19:$F$1518=F1482)*($C$19:$C$1518=C1482))&gt;1, 1, 0))</f>
        <v>2</v>
      </c>
      <c r="U1482" s="381">
        <f t="array" ref="U1482">IFERROR(1/SUMPRODUCT(($F$19:$F$1518=F1482)*($C$19:$C$1518=C1482)), IF(LEN(F1482)&gt;0, 1, ""))</f>
        <v>6.6755674232309744E-4</v>
      </c>
      <c r="V1482" s="382" t="str">
        <f>IF(H1482="","",VALUE(IFERROR(CHOOSE(MATCH(H1482,{0,1,2,3,4,5},0),2.5,3.5,4.5,5.5,6.5,7.5),"")))</f>
        <v/>
      </c>
      <c r="W1482" s="382" t="str">
        <f>IF(AND(I1482="YES",COUNTIFS(F$19:F1482,F1482,I$19:I1482,"YES")=1),1,"")</f>
        <v/>
      </c>
      <c r="Z1482" s="32"/>
    </row>
    <row r="1483" spans="1:26" x14ac:dyDescent="0.2">
      <c r="A1483" s="32" t="str">
        <f t="shared" si="44"/>
        <v xml:space="preserve"> UNIT </v>
      </c>
      <c r="B1483" s="130">
        <v>1465</v>
      </c>
      <c r="C1483" s="197"/>
      <c r="D1483" s="398"/>
      <c r="E1483" s="398"/>
      <c r="F1483" s="398"/>
      <c r="G1483" s="399"/>
      <c r="H1483" s="398"/>
      <c r="I1483" s="400"/>
      <c r="J1483" s="400"/>
      <c r="K1483" s="401"/>
      <c r="L1483" s="398"/>
      <c r="M1483" s="398"/>
      <c r="N1483" s="398"/>
      <c r="O1483" s="402"/>
      <c r="P1483" s="402"/>
      <c r="Q1483" s="171" t="str">
        <f>Calculator!M1467</f>
        <v/>
      </c>
      <c r="R1483" s="340" t="str">
        <f t="shared" si="45"/>
        <v/>
      </c>
      <c r="S1483" s="380" t="str" cm="1">
        <f t="array" ref="S1483">_xlfn.IFS(Q1483="YES",IF(G1483&lt;=Calculator!AS1467*97%,"",IF(G1483&gt;=Calculator!AS1467*97%,ROUNDUP(Calculator!AS1467*97%,0),ROUNDUP(Calculator!AS1467*97%,0))),Q1483="NO","",Q1483="NA","",Q1483="","")</f>
        <v/>
      </c>
      <c r="T1483" s="381" cm="1">
        <f t="array" ref="T1483">IF(LEN(F1483)=0,2,IF(SUMPRODUCT(($F$19:$F$1518=F1483)*($C$19:$C$1518=C1483))&gt;1, 1, 0))</f>
        <v>2</v>
      </c>
      <c r="U1483" s="381">
        <f t="array" ref="U1483">IFERROR(1/SUMPRODUCT(($F$19:$F$1518=F1483)*($C$19:$C$1518=C1483)), IF(LEN(F1483)&gt;0, 1, ""))</f>
        <v>6.6755674232309744E-4</v>
      </c>
      <c r="V1483" s="382" t="str">
        <f>IF(H1483="","",VALUE(IFERROR(CHOOSE(MATCH(H1483,{0,1,2,3,4,5},0),2.5,3.5,4.5,5.5,6.5,7.5),"")))</f>
        <v/>
      </c>
      <c r="W1483" s="382" t="str">
        <f>IF(AND(I1483="YES",COUNTIFS(F$19:F1483,F1483,I$19:I1483,"YES")=1),1,"")</f>
        <v/>
      </c>
      <c r="Z1483" s="32"/>
    </row>
    <row r="1484" spans="1:26" x14ac:dyDescent="0.2">
      <c r="A1484" s="32" t="str">
        <f t="shared" si="44"/>
        <v xml:space="preserve"> UNIT </v>
      </c>
      <c r="B1484" s="130">
        <v>1466</v>
      </c>
      <c r="C1484" s="197"/>
      <c r="D1484" s="398"/>
      <c r="E1484" s="398"/>
      <c r="F1484" s="398"/>
      <c r="G1484" s="399"/>
      <c r="H1484" s="398"/>
      <c r="I1484" s="400"/>
      <c r="J1484" s="400"/>
      <c r="K1484" s="401"/>
      <c r="L1484" s="398"/>
      <c r="M1484" s="398"/>
      <c r="N1484" s="398"/>
      <c r="O1484" s="402"/>
      <c r="P1484" s="402"/>
      <c r="Q1484" s="171" t="str">
        <f>Calculator!M1468</f>
        <v/>
      </c>
      <c r="R1484" s="340" t="str">
        <f t="shared" si="45"/>
        <v/>
      </c>
      <c r="S1484" s="380" t="str" cm="1">
        <f t="array" ref="S1484">_xlfn.IFS(Q1484="YES",IF(G1484&lt;=Calculator!AS1468*97%,"",IF(G1484&gt;=Calculator!AS1468*97%,ROUNDUP(Calculator!AS1468*97%,0),ROUNDUP(Calculator!AS1468*97%,0))),Q1484="NO","",Q1484="NA","",Q1484="","")</f>
        <v/>
      </c>
      <c r="T1484" s="381" cm="1">
        <f t="array" ref="T1484">IF(LEN(F1484)=0,2,IF(SUMPRODUCT(($F$19:$F$1518=F1484)*($C$19:$C$1518=C1484))&gt;1, 1, 0))</f>
        <v>2</v>
      </c>
      <c r="U1484" s="381">
        <f t="array" ref="U1484">IFERROR(1/SUMPRODUCT(($F$19:$F$1518=F1484)*($C$19:$C$1518=C1484)), IF(LEN(F1484)&gt;0, 1, ""))</f>
        <v>6.6755674232309744E-4</v>
      </c>
      <c r="V1484" s="382" t="str">
        <f>IF(H1484="","",VALUE(IFERROR(CHOOSE(MATCH(H1484,{0,1,2,3,4,5},0),2.5,3.5,4.5,5.5,6.5,7.5),"")))</f>
        <v/>
      </c>
      <c r="W1484" s="382" t="str">
        <f>IF(AND(I1484="YES",COUNTIFS(F$19:F1484,F1484,I$19:I1484,"YES")=1),1,"")</f>
        <v/>
      </c>
      <c r="Z1484" s="32"/>
    </row>
    <row r="1485" spans="1:26" x14ac:dyDescent="0.2">
      <c r="A1485" s="32" t="str">
        <f t="shared" si="44"/>
        <v xml:space="preserve"> UNIT </v>
      </c>
      <c r="B1485" s="130">
        <v>1467</v>
      </c>
      <c r="C1485" s="197"/>
      <c r="D1485" s="398"/>
      <c r="E1485" s="398"/>
      <c r="F1485" s="398"/>
      <c r="G1485" s="399"/>
      <c r="H1485" s="398"/>
      <c r="I1485" s="400"/>
      <c r="J1485" s="400"/>
      <c r="K1485" s="401"/>
      <c r="L1485" s="398"/>
      <c r="M1485" s="398"/>
      <c r="N1485" s="398"/>
      <c r="O1485" s="402"/>
      <c r="P1485" s="402"/>
      <c r="Q1485" s="171" t="str">
        <f>Calculator!M1469</f>
        <v/>
      </c>
      <c r="R1485" s="340" t="str">
        <f t="shared" si="45"/>
        <v/>
      </c>
      <c r="S1485" s="380" t="str" cm="1">
        <f t="array" ref="S1485">_xlfn.IFS(Q1485="YES",IF(G1485&lt;=Calculator!AS1469*97%,"",IF(G1485&gt;=Calculator!AS1469*97%,ROUNDUP(Calculator!AS1469*97%,0),ROUNDUP(Calculator!AS1469*97%,0))),Q1485="NO","",Q1485="NA","",Q1485="","")</f>
        <v/>
      </c>
      <c r="T1485" s="381" cm="1">
        <f t="array" ref="T1485">IF(LEN(F1485)=0,2,IF(SUMPRODUCT(($F$19:$F$1518=F1485)*($C$19:$C$1518=C1485))&gt;1, 1, 0))</f>
        <v>2</v>
      </c>
      <c r="U1485" s="381">
        <f t="array" ref="U1485">IFERROR(1/SUMPRODUCT(($F$19:$F$1518=F1485)*($C$19:$C$1518=C1485)), IF(LEN(F1485)&gt;0, 1, ""))</f>
        <v>6.6755674232309744E-4</v>
      </c>
      <c r="V1485" s="382" t="str">
        <f>IF(H1485="","",VALUE(IFERROR(CHOOSE(MATCH(H1485,{0,1,2,3,4,5},0),2.5,3.5,4.5,5.5,6.5,7.5),"")))</f>
        <v/>
      </c>
      <c r="W1485" s="382" t="str">
        <f>IF(AND(I1485="YES",COUNTIFS(F$19:F1485,F1485,I$19:I1485,"YES")=1),1,"")</f>
        <v/>
      </c>
      <c r="Z1485" s="32"/>
    </row>
    <row r="1486" spans="1:26" x14ac:dyDescent="0.2">
      <c r="A1486" s="32" t="str">
        <f t="shared" si="44"/>
        <v xml:space="preserve"> UNIT </v>
      </c>
      <c r="B1486" s="130">
        <v>1468</v>
      </c>
      <c r="C1486" s="197"/>
      <c r="D1486" s="398"/>
      <c r="E1486" s="398"/>
      <c r="F1486" s="398"/>
      <c r="G1486" s="399"/>
      <c r="H1486" s="398"/>
      <c r="I1486" s="400"/>
      <c r="J1486" s="400"/>
      <c r="K1486" s="401"/>
      <c r="L1486" s="398"/>
      <c r="M1486" s="398"/>
      <c r="N1486" s="398"/>
      <c r="O1486" s="402"/>
      <c r="P1486" s="402"/>
      <c r="Q1486" s="171" t="str">
        <f>Calculator!M1470</f>
        <v/>
      </c>
      <c r="R1486" s="340" t="str">
        <f t="shared" si="45"/>
        <v/>
      </c>
      <c r="S1486" s="380" t="str" cm="1">
        <f t="array" ref="S1486">_xlfn.IFS(Q1486="YES",IF(G1486&lt;=Calculator!AS1470*97%,"",IF(G1486&gt;=Calculator!AS1470*97%,ROUNDUP(Calculator!AS1470*97%,0),ROUNDUP(Calculator!AS1470*97%,0))),Q1486="NO","",Q1486="NA","",Q1486="","")</f>
        <v/>
      </c>
      <c r="T1486" s="381" cm="1">
        <f t="array" ref="T1486">IF(LEN(F1486)=0,2,IF(SUMPRODUCT(($F$19:$F$1518=F1486)*($C$19:$C$1518=C1486))&gt;1, 1, 0))</f>
        <v>2</v>
      </c>
      <c r="U1486" s="381">
        <f t="array" ref="U1486">IFERROR(1/SUMPRODUCT(($F$19:$F$1518=F1486)*($C$19:$C$1518=C1486)), IF(LEN(F1486)&gt;0, 1, ""))</f>
        <v>6.6755674232309744E-4</v>
      </c>
      <c r="V1486" s="382" t="str">
        <f>IF(H1486="","",VALUE(IFERROR(CHOOSE(MATCH(H1486,{0,1,2,3,4,5},0),2.5,3.5,4.5,5.5,6.5,7.5),"")))</f>
        <v/>
      </c>
      <c r="W1486" s="382" t="str">
        <f>IF(AND(I1486="YES",COUNTIFS(F$19:F1486,F1486,I$19:I1486,"YES")=1),1,"")</f>
        <v/>
      </c>
      <c r="Z1486" s="32"/>
    </row>
    <row r="1487" spans="1:26" x14ac:dyDescent="0.2">
      <c r="A1487" s="32" t="str">
        <f t="shared" si="44"/>
        <v xml:space="preserve"> UNIT </v>
      </c>
      <c r="B1487" s="130">
        <v>1469</v>
      </c>
      <c r="C1487" s="197"/>
      <c r="D1487" s="398"/>
      <c r="E1487" s="398"/>
      <c r="F1487" s="398"/>
      <c r="G1487" s="399"/>
      <c r="H1487" s="398"/>
      <c r="I1487" s="400"/>
      <c r="J1487" s="400"/>
      <c r="K1487" s="401"/>
      <c r="L1487" s="398"/>
      <c r="M1487" s="398"/>
      <c r="N1487" s="398"/>
      <c r="O1487" s="402"/>
      <c r="P1487" s="402"/>
      <c r="Q1487" s="171" t="str">
        <f>Calculator!M1471</f>
        <v/>
      </c>
      <c r="R1487" s="340" t="str">
        <f t="shared" si="45"/>
        <v/>
      </c>
      <c r="S1487" s="380" t="str" cm="1">
        <f t="array" ref="S1487">_xlfn.IFS(Q1487="YES",IF(G1487&lt;=Calculator!AS1471*97%,"",IF(G1487&gt;=Calculator!AS1471*97%,ROUNDUP(Calculator!AS1471*97%,0),ROUNDUP(Calculator!AS1471*97%,0))),Q1487="NO","",Q1487="NA","",Q1487="","")</f>
        <v/>
      </c>
      <c r="T1487" s="381" cm="1">
        <f t="array" ref="T1487">IF(LEN(F1487)=0,2,IF(SUMPRODUCT(($F$19:$F$1518=F1487)*($C$19:$C$1518=C1487))&gt;1, 1, 0))</f>
        <v>2</v>
      </c>
      <c r="U1487" s="381">
        <f t="array" ref="U1487">IFERROR(1/SUMPRODUCT(($F$19:$F$1518=F1487)*($C$19:$C$1518=C1487)), IF(LEN(F1487)&gt;0, 1, ""))</f>
        <v>6.6755674232309744E-4</v>
      </c>
      <c r="V1487" s="382" t="str">
        <f>IF(H1487="","",VALUE(IFERROR(CHOOSE(MATCH(H1487,{0,1,2,3,4,5},0),2.5,3.5,4.5,5.5,6.5,7.5),"")))</f>
        <v/>
      </c>
      <c r="W1487" s="382" t="str">
        <f>IF(AND(I1487="YES",COUNTIFS(F$19:F1487,F1487,I$19:I1487,"YES")=1),1,"")</f>
        <v/>
      </c>
      <c r="Z1487" s="32"/>
    </row>
    <row r="1488" spans="1:26" x14ac:dyDescent="0.2">
      <c r="A1488" s="32" t="str">
        <f t="shared" si="44"/>
        <v xml:space="preserve"> UNIT </v>
      </c>
      <c r="B1488" s="130">
        <v>1470</v>
      </c>
      <c r="C1488" s="197"/>
      <c r="D1488" s="398"/>
      <c r="E1488" s="398"/>
      <c r="F1488" s="398"/>
      <c r="G1488" s="399"/>
      <c r="H1488" s="398"/>
      <c r="I1488" s="400"/>
      <c r="J1488" s="400"/>
      <c r="K1488" s="401"/>
      <c r="L1488" s="398"/>
      <c r="M1488" s="398"/>
      <c r="N1488" s="398"/>
      <c r="O1488" s="402"/>
      <c r="P1488" s="402"/>
      <c r="Q1488" s="171" t="str">
        <f>Calculator!M1472</f>
        <v/>
      </c>
      <c r="R1488" s="340" t="str">
        <f t="shared" si="45"/>
        <v/>
      </c>
      <c r="S1488" s="380" t="str" cm="1">
        <f t="array" ref="S1488">_xlfn.IFS(Q1488="YES",IF(G1488&lt;=Calculator!AS1472*97%,"",IF(G1488&gt;=Calculator!AS1472*97%,ROUNDUP(Calculator!AS1472*97%,0),ROUNDUP(Calculator!AS1472*97%,0))),Q1488="NO","",Q1488="NA","",Q1488="","")</f>
        <v/>
      </c>
      <c r="T1488" s="381" cm="1">
        <f t="array" ref="T1488">IF(LEN(F1488)=0,2,IF(SUMPRODUCT(($F$19:$F$1518=F1488)*($C$19:$C$1518=C1488))&gt;1, 1, 0))</f>
        <v>2</v>
      </c>
      <c r="U1488" s="381">
        <f t="array" ref="U1488">IFERROR(1/SUMPRODUCT(($F$19:$F$1518=F1488)*($C$19:$C$1518=C1488)), IF(LEN(F1488)&gt;0, 1, ""))</f>
        <v>6.6755674232309744E-4</v>
      </c>
      <c r="V1488" s="382" t="str">
        <f>IF(H1488="","",VALUE(IFERROR(CHOOSE(MATCH(H1488,{0,1,2,3,4,5},0),2.5,3.5,4.5,5.5,6.5,7.5),"")))</f>
        <v/>
      </c>
      <c r="W1488" s="382" t="str">
        <f>IF(AND(I1488="YES",COUNTIFS(F$19:F1488,F1488,I$19:I1488,"YES")=1),1,"")</f>
        <v/>
      </c>
      <c r="Z1488" s="32"/>
    </row>
    <row r="1489" spans="1:26" x14ac:dyDescent="0.2">
      <c r="A1489" s="32" t="str">
        <f t="shared" si="44"/>
        <v xml:space="preserve"> UNIT </v>
      </c>
      <c r="B1489" s="130">
        <v>1471</v>
      </c>
      <c r="C1489" s="197"/>
      <c r="D1489" s="398"/>
      <c r="E1489" s="398"/>
      <c r="F1489" s="398"/>
      <c r="G1489" s="399"/>
      <c r="H1489" s="398"/>
      <c r="I1489" s="400"/>
      <c r="J1489" s="400"/>
      <c r="K1489" s="401"/>
      <c r="L1489" s="398"/>
      <c r="M1489" s="398"/>
      <c r="N1489" s="398"/>
      <c r="O1489" s="402"/>
      <c r="P1489" s="402"/>
      <c r="Q1489" s="171" t="str">
        <f>Calculator!M1473</f>
        <v/>
      </c>
      <c r="R1489" s="340" t="str">
        <f t="shared" si="45"/>
        <v/>
      </c>
      <c r="S1489" s="380" t="str" cm="1">
        <f t="array" ref="S1489">_xlfn.IFS(Q1489="YES",IF(G1489&lt;=Calculator!AS1473*97%,"",IF(G1489&gt;=Calculator!AS1473*97%,ROUNDUP(Calculator!AS1473*97%,0),ROUNDUP(Calculator!AS1473*97%,0))),Q1489="NO","",Q1489="NA","",Q1489="","")</f>
        <v/>
      </c>
      <c r="T1489" s="381" cm="1">
        <f t="array" ref="T1489">IF(LEN(F1489)=0,2,IF(SUMPRODUCT(($F$19:$F$1518=F1489)*($C$19:$C$1518=C1489))&gt;1, 1, 0))</f>
        <v>2</v>
      </c>
      <c r="U1489" s="381">
        <f t="array" ref="U1489">IFERROR(1/SUMPRODUCT(($F$19:$F$1518=F1489)*($C$19:$C$1518=C1489)), IF(LEN(F1489)&gt;0, 1, ""))</f>
        <v>6.6755674232309744E-4</v>
      </c>
      <c r="V1489" s="382" t="str">
        <f>IF(H1489="","",VALUE(IFERROR(CHOOSE(MATCH(H1489,{0,1,2,3,4,5},0),2.5,3.5,4.5,5.5,6.5,7.5),"")))</f>
        <v/>
      </c>
      <c r="W1489" s="382" t="str">
        <f>IF(AND(I1489="YES",COUNTIFS(F$19:F1489,F1489,I$19:I1489,"YES")=1),1,"")</f>
        <v/>
      </c>
      <c r="Z1489" s="32"/>
    </row>
    <row r="1490" spans="1:26" x14ac:dyDescent="0.2">
      <c r="A1490" s="32" t="str">
        <f t="shared" si="44"/>
        <v xml:space="preserve"> UNIT </v>
      </c>
      <c r="B1490" s="130">
        <v>1472</v>
      </c>
      <c r="C1490" s="197"/>
      <c r="D1490" s="398"/>
      <c r="E1490" s="398"/>
      <c r="F1490" s="398"/>
      <c r="G1490" s="399"/>
      <c r="H1490" s="398"/>
      <c r="I1490" s="400"/>
      <c r="J1490" s="400"/>
      <c r="K1490" s="401"/>
      <c r="L1490" s="398"/>
      <c r="M1490" s="398"/>
      <c r="N1490" s="398"/>
      <c r="O1490" s="402"/>
      <c r="P1490" s="402"/>
      <c r="Q1490" s="171" t="str">
        <f>Calculator!M1474</f>
        <v/>
      </c>
      <c r="R1490" s="340" t="str">
        <f t="shared" si="45"/>
        <v/>
      </c>
      <c r="S1490" s="380" t="str" cm="1">
        <f t="array" ref="S1490">_xlfn.IFS(Q1490="YES",IF(G1490&lt;=Calculator!AS1474*97%,"",IF(G1490&gt;=Calculator!AS1474*97%,ROUNDUP(Calculator!AS1474*97%,0),ROUNDUP(Calculator!AS1474*97%,0))),Q1490="NO","",Q1490="NA","",Q1490="","")</f>
        <v/>
      </c>
      <c r="T1490" s="381" cm="1">
        <f t="array" ref="T1490">IF(LEN(F1490)=0,2,IF(SUMPRODUCT(($F$19:$F$1518=F1490)*($C$19:$C$1518=C1490))&gt;1, 1, 0))</f>
        <v>2</v>
      </c>
      <c r="U1490" s="381">
        <f t="array" ref="U1490">IFERROR(1/SUMPRODUCT(($F$19:$F$1518=F1490)*($C$19:$C$1518=C1490)), IF(LEN(F1490)&gt;0, 1, ""))</f>
        <v>6.6755674232309744E-4</v>
      </c>
      <c r="V1490" s="382" t="str">
        <f>IF(H1490="","",VALUE(IFERROR(CHOOSE(MATCH(H1490,{0,1,2,3,4,5},0),2.5,3.5,4.5,5.5,6.5,7.5),"")))</f>
        <v/>
      </c>
      <c r="W1490" s="382" t="str">
        <f>IF(AND(I1490="YES",COUNTIFS(F$19:F1490,F1490,I$19:I1490,"YES")=1),1,"")</f>
        <v/>
      </c>
      <c r="Z1490" s="32"/>
    </row>
    <row r="1491" spans="1:26" x14ac:dyDescent="0.2">
      <c r="A1491" s="32" t="str">
        <f t="shared" ref="A1491:A1518" si="46">C1491&amp;" "&amp;"UNIT"&amp;" "&amp;F1491</f>
        <v xml:space="preserve"> UNIT </v>
      </c>
      <c r="B1491" s="130">
        <v>1473</v>
      </c>
      <c r="C1491" s="197"/>
      <c r="D1491" s="398"/>
      <c r="E1491" s="398"/>
      <c r="F1491" s="398"/>
      <c r="G1491" s="399"/>
      <c r="H1491" s="398"/>
      <c r="I1491" s="400"/>
      <c r="J1491" s="400"/>
      <c r="K1491" s="401"/>
      <c r="L1491" s="398"/>
      <c r="M1491" s="398"/>
      <c r="N1491" s="398"/>
      <c r="O1491" s="402"/>
      <c r="P1491" s="402"/>
      <c r="Q1491" s="171" t="str">
        <f>Calculator!M1475</f>
        <v/>
      </c>
      <c r="R1491" s="340" t="str">
        <f t="shared" si="45"/>
        <v/>
      </c>
      <c r="S1491" s="380" t="str" cm="1">
        <f t="array" ref="S1491">_xlfn.IFS(Q1491="YES",IF(G1491&lt;=Calculator!AS1475*97%,"",IF(G1491&gt;=Calculator!AS1475*97%,ROUNDUP(Calculator!AS1475*97%,0),ROUNDUP(Calculator!AS1475*97%,0))),Q1491="NO","",Q1491="NA","",Q1491="","")</f>
        <v/>
      </c>
      <c r="T1491" s="381" cm="1">
        <f t="array" ref="T1491">IF(LEN(F1491)=0,2,IF(SUMPRODUCT(($F$19:$F$1518=F1491)*($C$19:$C$1518=C1491))&gt;1, 1, 0))</f>
        <v>2</v>
      </c>
      <c r="U1491" s="381">
        <f t="array" ref="U1491">IFERROR(1/SUMPRODUCT(($F$19:$F$1518=F1491)*($C$19:$C$1518=C1491)), IF(LEN(F1491)&gt;0, 1, ""))</f>
        <v>6.6755674232309744E-4</v>
      </c>
      <c r="V1491" s="382" t="str">
        <f>IF(H1491="","",VALUE(IFERROR(CHOOSE(MATCH(H1491,{0,1,2,3,4,5},0),2.5,3.5,4.5,5.5,6.5,7.5),"")))</f>
        <v/>
      </c>
      <c r="W1491" s="382" t="str">
        <f>IF(AND(I1491="YES",COUNTIFS(F$19:F1491,F1491,I$19:I1491,"YES")=1),1,"")</f>
        <v/>
      </c>
      <c r="Z1491" s="32"/>
    </row>
    <row r="1492" spans="1:26" x14ac:dyDescent="0.2">
      <c r="A1492" s="32" t="str">
        <f t="shared" si="46"/>
        <v xml:space="preserve"> UNIT </v>
      </c>
      <c r="B1492" s="130">
        <v>1474</v>
      </c>
      <c r="C1492" s="197"/>
      <c r="D1492" s="398"/>
      <c r="E1492" s="398"/>
      <c r="F1492" s="398"/>
      <c r="G1492" s="399"/>
      <c r="H1492" s="398"/>
      <c r="I1492" s="400"/>
      <c r="J1492" s="400"/>
      <c r="K1492" s="401"/>
      <c r="L1492" s="398"/>
      <c r="M1492" s="398"/>
      <c r="N1492" s="398"/>
      <c r="O1492" s="402"/>
      <c r="P1492" s="402"/>
      <c r="Q1492" s="171" t="str">
        <f>Calculator!M1476</f>
        <v/>
      </c>
      <c r="R1492" s="340" t="str">
        <f t="shared" ref="R1492:R1518" si="47">IF(Q1492="YES",IF(S1492&lt;G1492,S1492,G1492),"")</f>
        <v/>
      </c>
      <c r="S1492" s="380" t="str" cm="1">
        <f t="array" ref="S1492">_xlfn.IFS(Q1492="YES",IF(G1492&lt;=Calculator!AS1476*97%,"",IF(G1492&gt;=Calculator!AS1476*97%,ROUNDUP(Calculator!AS1476*97%,0),ROUNDUP(Calculator!AS1476*97%,0))),Q1492="NO","",Q1492="NA","",Q1492="","")</f>
        <v/>
      </c>
      <c r="T1492" s="381" cm="1">
        <f t="array" ref="T1492">IF(LEN(F1492)=0,2,IF(SUMPRODUCT(($F$19:$F$1518=F1492)*($C$19:$C$1518=C1492))&gt;1, 1, 0))</f>
        <v>2</v>
      </c>
      <c r="U1492" s="381">
        <f t="array" ref="U1492">IFERROR(1/SUMPRODUCT(($F$19:$F$1518=F1492)*($C$19:$C$1518=C1492)), IF(LEN(F1492)&gt;0, 1, ""))</f>
        <v>6.6755674232309744E-4</v>
      </c>
      <c r="V1492" s="382" t="str">
        <f>IF(H1492="","",VALUE(IFERROR(CHOOSE(MATCH(H1492,{0,1,2,3,4,5},0),2.5,3.5,4.5,5.5,6.5,7.5),"")))</f>
        <v/>
      </c>
      <c r="W1492" s="382" t="str">
        <f>IF(AND(I1492="YES",COUNTIFS(F$19:F1492,F1492,I$19:I1492,"YES")=1),1,"")</f>
        <v/>
      </c>
      <c r="Z1492" s="32"/>
    </row>
    <row r="1493" spans="1:26" x14ac:dyDescent="0.2">
      <c r="A1493" s="32" t="str">
        <f t="shared" si="46"/>
        <v xml:space="preserve"> UNIT </v>
      </c>
      <c r="B1493" s="130">
        <v>1475</v>
      </c>
      <c r="C1493" s="197"/>
      <c r="D1493" s="398"/>
      <c r="E1493" s="398"/>
      <c r="F1493" s="398"/>
      <c r="G1493" s="399"/>
      <c r="H1493" s="398"/>
      <c r="I1493" s="400"/>
      <c r="J1493" s="400"/>
      <c r="K1493" s="401"/>
      <c r="L1493" s="398"/>
      <c r="M1493" s="398"/>
      <c r="N1493" s="398"/>
      <c r="O1493" s="402"/>
      <c r="P1493" s="402"/>
      <c r="Q1493" s="171" t="str">
        <f>Calculator!M1477</f>
        <v/>
      </c>
      <c r="R1493" s="340" t="str">
        <f t="shared" si="47"/>
        <v/>
      </c>
      <c r="S1493" s="380" t="str" cm="1">
        <f t="array" ref="S1493">_xlfn.IFS(Q1493="YES",IF(G1493&lt;=Calculator!AS1477*97%,"",IF(G1493&gt;=Calculator!AS1477*97%,ROUNDUP(Calculator!AS1477*97%,0),ROUNDUP(Calculator!AS1477*97%,0))),Q1493="NO","",Q1493="NA","",Q1493="","")</f>
        <v/>
      </c>
      <c r="T1493" s="381" cm="1">
        <f t="array" ref="T1493">IF(LEN(F1493)=0,2,IF(SUMPRODUCT(($F$19:$F$1518=F1493)*($C$19:$C$1518=C1493))&gt;1, 1, 0))</f>
        <v>2</v>
      </c>
      <c r="U1493" s="381">
        <f t="array" ref="U1493">IFERROR(1/SUMPRODUCT(($F$19:$F$1518=F1493)*($C$19:$C$1518=C1493)), IF(LEN(F1493)&gt;0, 1, ""))</f>
        <v>6.6755674232309744E-4</v>
      </c>
      <c r="V1493" s="382" t="str">
        <f>IF(H1493="","",VALUE(IFERROR(CHOOSE(MATCH(H1493,{0,1,2,3,4,5},0),2.5,3.5,4.5,5.5,6.5,7.5),"")))</f>
        <v/>
      </c>
      <c r="W1493" s="382" t="str">
        <f>IF(AND(I1493="YES",COUNTIFS(F$19:F1493,F1493,I$19:I1493,"YES")=1),1,"")</f>
        <v/>
      </c>
      <c r="Z1493" s="32"/>
    </row>
    <row r="1494" spans="1:26" x14ac:dyDescent="0.2">
      <c r="A1494" s="32" t="str">
        <f t="shared" si="46"/>
        <v xml:space="preserve"> UNIT </v>
      </c>
      <c r="B1494" s="130">
        <v>1476</v>
      </c>
      <c r="C1494" s="197"/>
      <c r="D1494" s="398"/>
      <c r="E1494" s="398"/>
      <c r="F1494" s="398"/>
      <c r="G1494" s="399"/>
      <c r="H1494" s="398"/>
      <c r="I1494" s="400"/>
      <c r="J1494" s="400"/>
      <c r="K1494" s="401"/>
      <c r="L1494" s="398"/>
      <c r="M1494" s="398"/>
      <c r="N1494" s="398"/>
      <c r="O1494" s="402"/>
      <c r="P1494" s="402"/>
      <c r="Q1494" s="171" t="str">
        <f>Calculator!M1478</f>
        <v/>
      </c>
      <c r="R1494" s="340" t="str">
        <f t="shared" si="47"/>
        <v/>
      </c>
      <c r="S1494" s="380" t="str" cm="1">
        <f t="array" ref="S1494">_xlfn.IFS(Q1494="YES",IF(G1494&lt;=Calculator!AS1478*97%,"",IF(G1494&gt;=Calculator!AS1478*97%,ROUNDUP(Calculator!AS1478*97%,0),ROUNDUP(Calculator!AS1478*97%,0))),Q1494="NO","",Q1494="NA","",Q1494="","")</f>
        <v/>
      </c>
      <c r="T1494" s="381" cm="1">
        <f t="array" ref="T1494">IF(LEN(F1494)=0,2,IF(SUMPRODUCT(($F$19:$F$1518=F1494)*($C$19:$C$1518=C1494))&gt;1, 1, 0))</f>
        <v>2</v>
      </c>
      <c r="U1494" s="381">
        <f t="array" ref="U1494">IFERROR(1/SUMPRODUCT(($F$19:$F$1518=F1494)*($C$19:$C$1518=C1494)), IF(LEN(F1494)&gt;0, 1, ""))</f>
        <v>6.6755674232309744E-4</v>
      </c>
      <c r="V1494" s="382" t="str">
        <f>IF(H1494="","",VALUE(IFERROR(CHOOSE(MATCH(H1494,{0,1,2,3,4,5},0),2.5,3.5,4.5,5.5,6.5,7.5),"")))</f>
        <v/>
      </c>
      <c r="W1494" s="382" t="str">
        <f>IF(AND(I1494="YES",COUNTIFS(F$19:F1494,F1494,I$19:I1494,"YES")=1),1,"")</f>
        <v/>
      </c>
      <c r="Z1494" s="32"/>
    </row>
    <row r="1495" spans="1:26" x14ac:dyDescent="0.2">
      <c r="A1495" s="32" t="str">
        <f t="shared" si="46"/>
        <v xml:space="preserve"> UNIT </v>
      </c>
      <c r="B1495" s="130">
        <v>1477</v>
      </c>
      <c r="C1495" s="197"/>
      <c r="D1495" s="398"/>
      <c r="E1495" s="398"/>
      <c r="F1495" s="398"/>
      <c r="G1495" s="399"/>
      <c r="H1495" s="398"/>
      <c r="I1495" s="400"/>
      <c r="J1495" s="400"/>
      <c r="K1495" s="401"/>
      <c r="L1495" s="398"/>
      <c r="M1495" s="398"/>
      <c r="N1495" s="398"/>
      <c r="O1495" s="402"/>
      <c r="P1495" s="402"/>
      <c r="Q1495" s="171" t="str">
        <f>Calculator!M1479</f>
        <v/>
      </c>
      <c r="R1495" s="340" t="str">
        <f t="shared" si="47"/>
        <v/>
      </c>
      <c r="S1495" s="380" t="str" cm="1">
        <f t="array" ref="S1495">_xlfn.IFS(Q1495="YES",IF(G1495&lt;=Calculator!AS1479*97%,"",IF(G1495&gt;=Calculator!AS1479*97%,ROUNDUP(Calculator!AS1479*97%,0),ROUNDUP(Calculator!AS1479*97%,0))),Q1495="NO","",Q1495="NA","",Q1495="","")</f>
        <v/>
      </c>
      <c r="T1495" s="381" cm="1">
        <f t="array" ref="T1495">IF(LEN(F1495)=0,2,IF(SUMPRODUCT(($F$19:$F$1518=F1495)*($C$19:$C$1518=C1495))&gt;1, 1, 0))</f>
        <v>2</v>
      </c>
      <c r="U1495" s="381">
        <f t="array" ref="U1495">IFERROR(1/SUMPRODUCT(($F$19:$F$1518=F1495)*($C$19:$C$1518=C1495)), IF(LEN(F1495)&gt;0, 1, ""))</f>
        <v>6.6755674232309744E-4</v>
      </c>
      <c r="V1495" s="382" t="str">
        <f>IF(H1495="","",VALUE(IFERROR(CHOOSE(MATCH(H1495,{0,1,2,3,4,5},0),2.5,3.5,4.5,5.5,6.5,7.5),"")))</f>
        <v/>
      </c>
      <c r="W1495" s="382" t="str">
        <f>IF(AND(I1495="YES",COUNTIFS(F$19:F1495,F1495,I$19:I1495,"YES")=1),1,"")</f>
        <v/>
      </c>
      <c r="Z1495" s="32"/>
    </row>
    <row r="1496" spans="1:26" x14ac:dyDescent="0.2">
      <c r="A1496" s="32" t="str">
        <f t="shared" si="46"/>
        <v xml:space="preserve"> UNIT </v>
      </c>
      <c r="B1496" s="130">
        <v>1478</v>
      </c>
      <c r="C1496" s="197"/>
      <c r="D1496" s="398"/>
      <c r="E1496" s="398"/>
      <c r="F1496" s="398"/>
      <c r="G1496" s="399"/>
      <c r="H1496" s="398"/>
      <c r="I1496" s="400"/>
      <c r="J1496" s="400"/>
      <c r="K1496" s="401"/>
      <c r="L1496" s="398"/>
      <c r="M1496" s="398"/>
      <c r="N1496" s="398"/>
      <c r="O1496" s="402"/>
      <c r="P1496" s="402"/>
      <c r="Q1496" s="171" t="str">
        <f>Calculator!M1480</f>
        <v/>
      </c>
      <c r="R1496" s="340" t="str">
        <f t="shared" si="47"/>
        <v/>
      </c>
      <c r="S1496" s="380" t="str" cm="1">
        <f t="array" ref="S1496">_xlfn.IFS(Q1496="YES",IF(G1496&lt;=Calculator!AS1480*97%,"",IF(G1496&gt;=Calculator!AS1480*97%,ROUNDUP(Calculator!AS1480*97%,0),ROUNDUP(Calculator!AS1480*97%,0))),Q1496="NO","",Q1496="NA","",Q1496="","")</f>
        <v/>
      </c>
      <c r="T1496" s="381" cm="1">
        <f t="array" ref="T1496">IF(LEN(F1496)=0,2,IF(SUMPRODUCT(($F$19:$F$1518=F1496)*($C$19:$C$1518=C1496))&gt;1, 1, 0))</f>
        <v>2</v>
      </c>
      <c r="U1496" s="381">
        <f t="array" ref="U1496">IFERROR(1/SUMPRODUCT(($F$19:$F$1518=F1496)*($C$19:$C$1518=C1496)), IF(LEN(F1496)&gt;0, 1, ""))</f>
        <v>6.6755674232309744E-4</v>
      </c>
      <c r="V1496" s="382" t="str">
        <f>IF(H1496="","",VALUE(IFERROR(CHOOSE(MATCH(H1496,{0,1,2,3,4,5},0),2.5,3.5,4.5,5.5,6.5,7.5),"")))</f>
        <v/>
      </c>
      <c r="W1496" s="382" t="str">
        <f>IF(AND(I1496="YES",COUNTIFS(F$19:F1496,F1496,I$19:I1496,"YES")=1),1,"")</f>
        <v/>
      </c>
      <c r="Z1496" s="32"/>
    </row>
    <row r="1497" spans="1:26" x14ac:dyDescent="0.2">
      <c r="A1497" s="32" t="str">
        <f t="shared" si="46"/>
        <v xml:space="preserve"> UNIT </v>
      </c>
      <c r="B1497" s="130">
        <v>1479</v>
      </c>
      <c r="C1497" s="197"/>
      <c r="D1497" s="398"/>
      <c r="E1497" s="398"/>
      <c r="F1497" s="398"/>
      <c r="G1497" s="399"/>
      <c r="H1497" s="398"/>
      <c r="I1497" s="400"/>
      <c r="J1497" s="400"/>
      <c r="K1497" s="401"/>
      <c r="L1497" s="398"/>
      <c r="M1497" s="398"/>
      <c r="N1497" s="398"/>
      <c r="O1497" s="402"/>
      <c r="P1497" s="402"/>
      <c r="Q1497" s="171" t="str">
        <f>Calculator!M1481</f>
        <v/>
      </c>
      <c r="R1497" s="340" t="str">
        <f t="shared" si="47"/>
        <v/>
      </c>
      <c r="S1497" s="380" t="str" cm="1">
        <f t="array" ref="S1497">_xlfn.IFS(Q1497="YES",IF(G1497&lt;=Calculator!AS1481*97%,"",IF(G1497&gt;=Calculator!AS1481*97%,ROUNDUP(Calculator!AS1481*97%,0),ROUNDUP(Calculator!AS1481*97%,0))),Q1497="NO","",Q1497="NA","",Q1497="","")</f>
        <v/>
      </c>
      <c r="T1497" s="381" cm="1">
        <f t="array" ref="T1497">IF(LEN(F1497)=0,2,IF(SUMPRODUCT(($F$19:$F$1518=F1497)*($C$19:$C$1518=C1497))&gt;1, 1, 0))</f>
        <v>2</v>
      </c>
      <c r="U1497" s="381">
        <f t="array" ref="U1497">IFERROR(1/SUMPRODUCT(($F$19:$F$1518=F1497)*($C$19:$C$1518=C1497)), IF(LEN(F1497)&gt;0, 1, ""))</f>
        <v>6.6755674232309744E-4</v>
      </c>
      <c r="V1497" s="382" t="str">
        <f>IF(H1497="","",VALUE(IFERROR(CHOOSE(MATCH(H1497,{0,1,2,3,4,5},0),2.5,3.5,4.5,5.5,6.5,7.5),"")))</f>
        <v/>
      </c>
      <c r="W1497" s="382" t="str">
        <f>IF(AND(I1497="YES",COUNTIFS(F$19:F1497,F1497,I$19:I1497,"YES")=1),1,"")</f>
        <v/>
      </c>
      <c r="Z1497" s="32"/>
    </row>
    <row r="1498" spans="1:26" x14ac:dyDescent="0.2">
      <c r="A1498" s="32" t="str">
        <f t="shared" si="46"/>
        <v xml:space="preserve"> UNIT </v>
      </c>
      <c r="B1498" s="130">
        <v>1480</v>
      </c>
      <c r="C1498" s="197"/>
      <c r="D1498" s="398"/>
      <c r="E1498" s="398"/>
      <c r="F1498" s="398"/>
      <c r="G1498" s="399"/>
      <c r="H1498" s="398"/>
      <c r="I1498" s="400"/>
      <c r="J1498" s="400"/>
      <c r="K1498" s="401"/>
      <c r="L1498" s="398"/>
      <c r="M1498" s="398"/>
      <c r="N1498" s="398"/>
      <c r="O1498" s="402"/>
      <c r="P1498" s="402"/>
      <c r="Q1498" s="171" t="str">
        <f>Calculator!M1482</f>
        <v/>
      </c>
      <c r="R1498" s="340" t="str">
        <f t="shared" si="47"/>
        <v/>
      </c>
      <c r="S1498" s="380" t="str" cm="1">
        <f t="array" ref="S1498">_xlfn.IFS(Q1498="YES",IF(G1498&lt;=Calculator!AS1482*97%,"",IF(G1498&gt;=Calculator!AS1482*97%,ROUNDUP(Calculator!AS1482*97%,0),ROUNDUP(Calculator!AS1482*97%,0))),Q1498="NO","",Q1498="NA","",Q1498="","")</f>
        <v/>
      </c>
      <c r="T1498" s="381" cm="1">
        <f t="array" ref="T1498">IF(LEN(F1498)=0,2,IF(SUMPRODUCT(($F$19:$F$1518=F1498)*($C$19:$C$1518=C1498))&gt;1, 1, 0))</f>
        <v>2</v>
      </c>
      <c r="U1498" s="381">
        <f t="array" ref="U1498">IFERROR(1/SUMPRODUCT(($F$19:$F$1518=F1498)*($C$19:$C$1518=C1498)), IF(LEN(F1498)&gt;0, 1, ""))</f>
        <v>6.6755674232309744E-4</v>
      </c>
      <c r="V1498" s="382" t="str">
        <f>IF(H1498="","",VALUE(IFERROR(CHOOSE(MATCH(H1498,{0,1,2,3,4,5},0),2.5,3.5,4.5,5.5,6.5,7.5),"")))</f>
        <v/>
      </c>
      <c r="W1498" s="382" t="str">
        <f>IF(AND(I1498="YES",COUNTIFS(F$19:F1498,F1498,I$19:I1498,"YES")=1),1,"")</f>
        <v/>
      </c>
      <c r="Z1498" s="32"/>
    </row>
    <row r="1499" spans="1:26" x14ac:dyDescent="0.2">
      <c r="A1499" s="32" t="str">
        <f t="shared" si="46"/>
        <v xml:space="preserve"> UNIT </v>
      </c>
      <c r="B1499" s="130">
        <v>1481</v>
      </c>
      <c r="C1499" s="197"/>
      <c r="D1499" s="398"/>
      <c r="E1499" s="398"/>
      <c r="F1499" s="398"/>
      <c r="G1499" s="399"/>
      <c r="H1499" s="398"/>
      <c r="I1499" s="400"/>
      <c r="J1499" s="400"/>
      <c r="K1499" s="401"/>
      <c r="L1499" s="398"/>
      <c r="M1499" s="398"/>
      <c r="N1499" s="398"/>
      <c r="O1499" s="402"/>
      <c r="P1499" s="402"/>
      <c r="Q1499" s="171" t="str">
        <f>Calculator!M1483</f>
        <v/>
      </c>
      <c r="R1499" s="340" t="str">
        <f t="shared" si="47"/>
        <v/>
      </c>
      <c r="S1499" s="380" t="str" cm="1">
        <f t="array" ref="S1499">_xlfn.IFS(Q1499="YES",IF(G1499&lt;=Calculator!AS1483*97%,"",IF(G1499&gt;=Calculator!AS1483*97%,ROUNDUP(Calculator!AS1483*97%,0),ROUNDUP(Calculator!AS1483*97%,0))),Q1499="NO","",Q1499="NA","",Q1499="","")</f>
        <v/>
      </c>
      <c r="T1499" s="381" cm="1">
        <f t="array" ref="T1499">IF(LEN(F1499)=0,2,IF(SUMPRODUCT(($F$19:$F$1518=F1499)*($C$19:$C$1518=C1499))&gt;1, 1, 0))</f>
        <v>2</v>
      </c>
      <c r="U1499" s="381">
        <f t="array" ref="U1499">IFERROR(1/SUMPRODUCT(($F$19:$F$1518=F1499)*($C$19:$C$1518=C1499)), IF(LEN(F1499)&gt;0, 1, ""))</f>
        <v>6.6755674232309744E-4</v>
      </c>
      <c r="V1499" s="382" t="str">
        <f>IF(H1499="","",VALUE(IFERROR(CHOOSE(MATCH(H1499,{0,1,2,3,4,5},0),2.5,3.5,4.5,5.5,6.5,7.5),"")))</f>
        <v/>
      </c>
      <c r="W1499" s="382" t="str">
        <f>IF(AND(I1499="YES",COUNTIFS(F$19:F1499,F1499,I$19:I1499,"YES")=1),1,"")</f>
        <v/>
      </c>
      <c r="Z1499" s="32"/>
    </row>
    <row r="1500" spans="1:26" x14ac:dyDescent="0.2">
      <c r="A1500" s="32" t="str">
        <f t="shared" si="46"/>
        <v xml:space="preserve"> UNIT </v>
      </c>
      <c r="B1500" s="130">
        <v>1482</v>
      </c>
      <c r="C1500" s="197"/>
      <c r="D1500" s="398"/>
      <c r="E1500" s="398"/>
      <c r="F1500" s="398"/>
      <c r="G1500" s="399"/>
      <c r="H1500" s="398"/>
      <c r="I1500" s="400"/>
      <c r="J1500" s="400"/>
      <c r="K1500" s="401"/>
      <c r="L1500" s="398"/>
      <c r="M1500" s="398"/>
      <c r="N1500" s="398"/>
      <c r="O1500" s="402"/>
      <c r="P1500" s="402"/>
      <c r="Q1500" s="171" t="str">
        <f>Calculator!M1484</f>
        <v/>
      </c>
      <c r="R1500" s="340" t="str">
        <f t="shared" si="47"/>
        <v/>
      </c>
      <c r="S1500" s="380" t="str" cm="1">
        <f t="array" ref="S1500">_xlfn.IFS(Q1500="YES",IF(G1500&lt;=Calculator!AS1484*97%,"",IF(G1500&gt;=Calculator!AS1484*97%,ROUNDUP(Calculator!AS1484*97%,0),ROUNDUP(Calculator!AS1484*97%,0))),Q1500="NO","",Q1500="NA","",Q1500="","")</f>
        <v/>
      </c>
      <c r="T1500" s="381" cm="1">
        <f t="array" ref="T1500">IF(LEN(F1500)=0,2,IF(SUMPRODUCT(($F$19:$F$1518=F1500)*($C$19:$C$1518=C1500))&gt;1, 1, 0))</f>
        <v>2</v>
      </c>
      <c r="U1500" s="381">
        <f t="array" ref="U1500">IFERROR(1/SUMPRODUCT(($F$19:$F$1518=F1500)*($C$19:$C$1518=C1500)), IF(LEN(F1500)&gt;0, 1, ""))</f>
        <v>6.6755674232309744E-4</v>
      </c>
      <c r="V1500" s="382" t="str">
        <f>IF(H1500="","",VALUE(IFERROR(CHOOSE(MATCH(H1500,{0,1,2,3,4,5},0),2.5,3.5,4.5,5.5,6.5,7.5),"")))</f>
        <v/>
      </c>
      <c r="W1500" s="382" t="str">
        <f>IF(AND(I1500="YES",COUNTIFS(F$19:F1500,F1500,I$19:I1500,"YES")=1),1,"")</f>
        <v/>
      </c>
      <c r="Z1500" s="32"/>
    </row>
    <row r="1501" spans="1:26" x14ac:dyDescent="0.2">
      <c r="A1501" s="32" t="str">
        <f t="shared" si="46"/>
        <v xml:space="preserve"> UNIT </v>
      </c>
      <c r="B1501" s="130">
        <v>1483</v>
      </c>
      <c r="C1501" s="197"/>
      <c r="D1501" s="398"/>
      <c r="E1501" s="398"/>
      <c r="F1501" s="398"/>
      <c r="G1501" s="399"/>
      <c r="H1501" s="398"/>
      <c r="I1501" s="400"/>
      <c r="J1501" s="400"/>
      <c r="K1501" s="401"/>
      <c r="L1501" s="398"/>
      <c r="M1501" s="398"/>
      <c r="N1501" s="398"/>
      <c r="O1501" s="402"/>
      <c r="P1501" s="402"/>
      <c r="Q1501" s="171" t="str">
        <f>Calculator!M1485</f>
        <v/>
      </c>
      <c r="R1501" s="340" t="str">
        <f t="shared" si="47"/>
        <v/>
      </c>
      <c r="S1501" s="380" t="str" cm="1">
        <f t="array" ref="S1501">_xlfn.IFS(Q1501="YES",IF(G1501&lt;=Calculator!AS1485*97%,"",IF(G1501&gt;=Calculator!AS1485*97%,ROUNDUP(Calculator!AS1485*97%,0),ROUNDUP(Calculator!AS1485*97%,0))),Q1501="NO","",Q1501="NA","",Q1501="","")</f>
        <v/>
      </c>
      <c r="T1501" s="381" cm="1">
        <f t="array" ref="T1501">IF(LEN(F1501)=0,2,IF(SUMPRODUCT(($F$19:$F$1518=F1501)*($C$19:$C$1518=C1501))&gt;1, 1, 0))</f>
        <v>2</v>
      </c>
      <c r="U1501" s="381">
        <f t="array" ref="U1501">IFERROR(1/SUMPRODUCT(($F$19:$F$1518=F1501)*($C$19:$C$1518=C1501)), IF(LEN(F1501)&gt;0, 1, ""))</f>
        <v>6.6755674232309744E-4</v>
      </c>
      <c r="V1501" s="382" t="str">
        <f>IF(H1501="","",VALUE(IFERROR(CHOOSE(MATCH(H1501,{0,1,2,3,4,5},0),2.5,3.5,4.5,5.5,6.5,7.5),"")))</f>
        <v/>
      </c>
      <c r="W1501" s="382" t="str">
        <f>IF(AND(I1501="YES",COUNTIFS(F$19:F1501,F1501,I$19:I1501,"YES")=1),1,"")</f>
        <v/>
      </c>
      <c r="Z1501" s="32"/>
    </row>
    <row r="1502" spans="1:26" x14ac:dyDescent="0.2">
      <c r="A1502" s="32" t="str">
        <f t="shared" si="46"/>
        <v xml:space="preserve"> UNIT </v>
      </c>
      <c r="B1502" s="130">
        <v>1484</v>
      </c>
      <c r="C1502" s="197"/>
      <c r="D1502" s="398"/>
      <c r="E1502" s="398"/>
      <c r="F1502" s="398"/>
      <c r="G1502" s="399"/>
      <c r="H1502" s="398"/>
      <c r="I1502" s="400"/>
      <c r="J1502" s="400"/>
      <c r="K1502" s="401"/>
      <c r="L1502" s="398"/>
      <c r="M1502" s="398"/>
      <c r="N1502" s="398"/>
      <c r="O1502" s="402"/>
      <c r="P1502" s="402"/>
      <c r="Q1502" s="171" t="str">
        <f>Calculator!M1486</f>
        <v/>
      </c>
      <c r="R1502" s="340" t="str">
        <f t="shared" si="47"/>
        <v/>
      </c>
      <c r="S1502" s="380" t="str" cm="1">
        <f t="array" ref="S1502">_xlfn.IFS(Q1502="YES",IF(G1502&lt;=Calculator!AS1486*97%,"",IF(G1502&gt;=Calculator!AS1486*97%,ROUNDUP(Calculator!AS1486*97%,0),ROUNDUP(Calculator!AS1486*97%,0))),Q1502="NO","",Q1502="NA","",Q1502="","")</f>
        <v/>
      </c>
      <c r="T1502" s="381" cm="1">
        <f t="array" ref="T1502">IF(LEN(F1502)=0,2,IF(SUMPRODUCT(($F$19:$F$1518=F1502)*($C$19:$C$1518=C1502))&gt;1, 1, 0))</f>
        <v>2</v>
      </c>
      <c r="U1502" s="381">
        <f t="array" ref="U1502">IFERROR(1/SUMPRODUCT(($F$19:$F$1518=F1502)*($C$19:$C$1518=C1502)), IF(LEN(F1502)&gt;0, 1, ""))</f>
        <v>6.6755674232309744E-4</v>
      </c>
      <c r="V1502" s="382" t="str">
        <f>IF(H1502="","",VALUE(IFERROR(CHOOSE(MATCH(H1502,{0,1,2,3,4,5},0),2.5,3.5,4.5,5.5,6.5,7.5),"")))</f>
        <v/>
      </c>
      <c r="W1502" s="382" t="str">
        <f>IF(AND(I1502="YES",COUNTIFS(F$19:F1502,F1502,I$19:I1502,"YES")=1),1,"")</f>
        <v/>
      </c>
      <c r="Z1502" s="32"/>
    </row>
    <row r="1503" spans="1:26" x14ac:dyDescent="0.2">
      <c r="A1503" s="32" t="str">
        <f t="shared" si="46"/>
        <v xml:space="preserve"> UNIT </v>
      </c>
      <c r="B1503" s="130">
        <v>1485</v>
      </c>
      <c r="C1503" s="197"/>
      <c r="D1503" s="398"/>
      <c r="E1503" s="398"/>
      <c r="F1503" s="398"/>
      <c r="G1503" s="399"/>
      <c r="H1503" s="398"/>
      <c r="I1503" s="400"/>
      <c r="J1503" s="400"/>
      <c r="K1503" s="401"/>
      <c r="L1503" s="398"/>
      <c r="M1503" s="398"/>
      <c r="N1503" s="398"/>
      <c r="O1503" s="402"/>
      <c r="P1503" s="402"/>
      <c r="Q1503" s="171" t="str">
        <f>Calculator!M1487</f>
        <v/>
      </c>
      <c r="R1503" s="340" t="str">
        <f t="shared" si="47"/>
        <v/>
      </c>
      <c r="S1503" s="380" t="str" cm="1">
        <f t="array" ref="S1503">_xlfn.IFS(Q1503="YES",IF(G1503&lt;=Calculator!AS1487*97%,"",IF(G1503&gt;=Calculator!AS1487*97%,ROUNDUP(Calculator!AS1487*97%,0),ROUNDUP(Calculator!AS1487*97%,0))),Q1503="NO","",Q1503="NA","",Q1503="","")</f>
        <v/>
      </c>
      <c r="T1503" s="381" cm="1">
        <f t="array" ref="T1503">IF(LEN(F1503)=0,2,IF(SUMPRODUCT(($F$19:$F$1518=F1503)*($C$19:$C$1518=C1503))&gt;1, 1, 0))</f>
        <v>2</v>
      </c>
      <c r="U1503" s="381">
        <f t="array" ref="U1503">IFERROR(1/SUMPRODUCT(($F$19:$F$1518=F1503)*($C$19:$C$1518=C1503)), IF(LEN(F1503)&gt;0, 1, ""))</f>
        <v>6.6755674232309744E-4</v>
      </c>
      <c r="V1503" s="382" t="str">
        <f>IF(H1503="","",VALUE(IFERROR(CHOOSE(MATCH(H1503,{0,1,2,3,4,5},0),2.5,3.5,4.5,5.5,6.5,7.5),"")))</f>
        <v/>
      </c>
      <c r="W1503" s="382" t="str">
        <f>IF(AND(I1503="YES",COUNTIFS(F$19:F1503,F1503,I$19:I1503,"YES")=1),1,"")</f>
        <v/>
      </c>
      <c r="Z1503" s="32"/>
    </row>
    <row r="1504" spans="1:26" x14ac:dyDescent="0.2">
      <c r="A1504" s="32" t="str">
        <f t="shared" si="46"/>
        <v xml:space="preserve"> UNIT </v>
      </c>
      <c r="B1504" s="130">
        <v>1486</v>
      </c>
      <c r="C1504" s="197"/>
      <c r="D1504" s="398"/>
      <c r="E1504" s="398"/>
      <c r="F1504" s="398"/>
      <c r="G1504" s="399"/>
      <c r="H1504" s="398"/>
      <c r="I1504" s="400"/>
      <c r="J1504" s="400"/>
      <c r="K1504" s="401"/>
      <c r="L1504" s="398"/>
      <c r="M1504" s="398"/>
      <c r="N1504" s="398"/>
      <c r="O1504" s="402"/>
      <c r="P1504" s="402"/>
      <c r="Q1504" s="171" t="str">
        <f>Calculator!M1488</f>
        <v/>
      </c>
      <c r="R1504" s="340" t="str">
        <f t="shared" si="47"/>
        <v/>
      </c>
      <c r="S1504" s="380" t="str" cm="1">
        <f t="array" ref="S1504">_xlfn.IFS(Q1504="YES",IF(G1504&lt;=Calculator!AS1488*97%,"",IF(G1504&gt;=Calculator!AS1488*97%,ROUNDUP(Calculator!AS1488*97%,0),ROUNDUP(Calculator!AS1488*97%,0))),Q1504="NO","",Q1504="NA","",Q1504="","")</f>
        <v/>
      </c>
      <c r="T1504" s="381" cm="1">
        <f t="array" ref="T1504">IF(LEN(F1504)=0,2,IF(SUMPRODUCT(($F$19:$F$1518=F1504)*($C$19:$C$1518=C1504))&gt;1, 1, 0))</f>
        <v>2</v>
      </c>
      <c r="U1504" s="381">
        <f t="array" ref="U1504">IFERROR(1/SUMPRODUCT(($F$19:$F$1518=F1504)*($C$19:$C$1518=C1504)), IF(LEN(F1504)&gt;0, 1, ""))</f>
        <v>6.6755674232309744E-4</v>
      </c>
      <c r="V1504" s="382" t="str">
        <f>IF(H1504="","",VALUE(IFERROR(CHOOSE(MATCH(H1504,{0,1,2,3,4,5},0),2.5,3.5,4.5,5.5,6.5,7.5),"")))</f>
        <v/>
      </c>
      <c r="W1504" s="382" t="str">
        <f>IF(AND(I1504="YES",COUNTIFS(F$19:F1504,F1504,I$19:I1504,"YES")=1),1,"")</f>
        <v/>
      </c>
      <c r="Z1504" s="32"/>
    </row>
    <row r="1505" spans="1:26" x14ac:dyDescent="0.2">
      <c r="A1505" s="32" t="str">
        <f t="shared" si="46"/>
        <v xml:space="preserve"> UNIT </v>
      </c>
      <c r="B1505" s="130">
        <v>1487</v>
      </c>
      <c r="C1505" s="197"/>
      <c r="D1505" s="398"/>
      <c r="E1505" s="398"/>
      <c r="F1505" s="398"/>
      <c r="G1505" s="399"/>
      <c r="H1505" s="398"/>
      <c r="I1505" s="400"/>
      <c r="J1505" s="400"/>
      <c r="K1505" s="401"/>
      <c r="L1505" s="398"/>
      <c r="M1505" s="398"/>
      <c r="N1505" s="398"/>
      <c r="O1505" s="402"/>
      <c r="P1505" s="402"/>
      <c r="Q1505" s="171" t="str">
        <f>Calculator!M1489</f>
        <v/>
      </c>
      <c r="R1505" s="340" t="str">
        <f t="shared" si="47"/>
        <v/>
      </c>
      <c r="S1505" s="380" t="str" cm="1">
        <f t="array" ref="S1505">_xlfn.IFS(Q1505="YES",IF(G1505&lt;=Calculator!AS1489*97%,"",IF(G1505&gt;=Calculator!AS1489*97%,ROUNDUP(Calculator!AS1489*97%,0),ROUNDUP(Calculator!AS1489*97%,0))),Q1505="NO","",Q1505="NA","",Q1505="","")</f>
        <v/>
      </c>
      <c r="T1505" s="381" cm="1">
        <f t="array" ref="T1505">IF(LEN(F1505)=0,2,IF(SUMPRODUCT(($F$19:$F$1518=F1505)*($C$19:$C$1518=C1505))&gt;1, 1, 0))</f>
        <v>2</v>
      </c>
      <c r="U1505" s="381">
        <f t="array" ref="U1505">IFERROR(1/SUMPRODUCT(($F$19:$F$1518=F1505)*($C$19:$C$1518=C1505)), IF(LEN(F1505)&gt;0, 1, ""))</f>
        <v>6.6755674232309744E-4</v>
      </c>
      <c r="V1505" s="382" t="str">
        <f>IF(H1505="","",VALUE(IFERROR(CHOOSE(MATCH(H1505,{0,1,2,3,4,5},0),2.5,3.5,4.5,5.5,6.5,7.5),"")))</f>
        <v/>
      </c>
      <c r="W1505" s="382" t="str">
        <f>IF(AND(I1505="YES",COUNTIFS(F$19:F1505,F1505,I$19:I1505,"YES")=1),1,"")</f>
        <v/>
      </c>
      <c r="Z1505" s="32"/>
    </row>
    <row r="1506" spans="1:26" x14ac:dyDescent="0.2">
      <c r="A1506" s="32" t="str">
        <f t="shared" si="46"/>
        <v xml:space="preserve"> UNIT </v>
      </c>
      <c r="B1506" s="130">
        <v>1488</v>
      </c>
      <c r="C1506" s="197"/>
      <c r="D1506" s="398"/>
      <c r="E1506" s="398"/>
      <c r="F1506" s="398"/>
      <c r="G1506" s="399"/>
      <c r="H1506" s="398"/>
      <c r="I1506" s="400"/>
      <c r="J1506" s="400"/>
      <c r="K1506" s="401"/>
      <c r="L1506" s="398"/>
      <c r="M1506" s="398"/>
      <c r="N1506" s="398"/>
      <c r="O1506" s="402"/>
      <c r="P1506" s="402"/>
      <c r="Q1506" s="171" t="str">
        <f>Calculator!M1490</f>
        <v/>
      </c>
      <c r="R1506" s="340" t="str">
        <f t="shared" si="47"/>
        <v/>
      </c>
      <c r="S1506" s="380" t="str" cm="1">
        <f t="array" ref="S1506">_xlfn.IFS(Q1506="YES",IF(G1506&lt;=Calculator!AS1490*97%,"",IF(G1506&gt;=Calculator!AS1490*97%,ROUNDUP(Calculator!AS1490*97%,0),ROUNDUP(Calculator!AS1490*97%,0))),Q1506="NO","",Q1506="NA","",Q1506="","")</f>
        <v/>
      </c>
      <c r="T1506" s="381" cm="1">
        <f t="array" ref="T1506">IF(LEN(F1506)=0,2,IF(SUMPRODUCT(($F$19:$F$1518=F1506)*($C$19:$C$1518=C1506))&gt;1, 1, 0))</f>
        <v>2</v>
      </c>
      <c r="U1506" s="381">
        <f t="array" ref="U1506">IFERROR(1/SUMPRODUCT(($F$19:$F$1518=F1506)*($C$19:$C$1518=C1506)), IF(LEN(F1506)&gt;0, 1, ""))</f>
        <v>6.6755674232309744E-4</v>
      </c>
      <c r="V1506" s="382" t="str">
        <f>IF(H1506="","",VALUE(IFERROR(CHOOSE(MATCH(H1506,{0,1,2,3,4,5},0),2.5,3.5,4.5,5.5,6.5,7.5),"")))</f>
        <v/>
      </c>
      <c r="W1506" s="382" t="str">
        <f>IF(AND(I1506="YES",COUNTIFS(F$19:F1506,F1506,I$19:I1506,"YES")=1),1,"")</f>
        <v/>
      </c>
      <c r="Z1506" s="32"/>
    </row>
    <row r="1507" spans="1:26" x14ac:dyDescent="0.2">
      <c r="A1507" s="32" t="str">
        <f t="shared" si="46"/>
        <v xml:space="preserve"> UNIT </v>
      </c>
      <c r="B1507" s="130">
        <v>1489</v>
      </c>
      <c r="C1507" s="197"/>
      <c r="D1507" s="398"/>
      <c r="E1507" s="398"/>
      <c r="F1507" s="398"/>
      <c r="G1507" s="399"/>
      <c r="H1507" s="398"/>
      <c r="I1507" s="400"/>
      <c r="J1507" s="400"/>
      <c r="K1507" s="401"/>
      <c r="L1507" s="398"/>
      <c r="M1507" s="398"/>
      <c r="N1507" s="398"/>
      <c r="O1507" s="402"/>
      <c r="P1507" s="402"/>
      <c r="Q1507" s="171" t="str">
        <f>Calculator!M1491</f>
        <v/>
      </c>
      <c r="R1507" s="340" t="str">
        <f t="shared" si="47"/>
        <v/>
      </c>
      <c r="S1507" s="380" t="str" cm="1">
        <f t="array" ref="S1507">_xlfn.IFS(Q1507="YES",IF(G1507&lt;=Calculator!AS1491*97%,"",IF(G1507&gt;=Calculator!AS1491*97%,ROUNDUP(Calculator!AS1491*97%,0),ROUNDUP(Calculator!AS1491*97%,0))),Q1507="NO","",Q1507="NA","",Q1507="","")</f>
        <v/>
      </c>
      <c r="T1507" s="381" cm="1">
        <f t="array" ref="T1507">IF(LEN(F1507)=0,2,IF(SUMPRODUCT(($F$19:$F$1518=F1507)*($C$19:$C$1518=C1507))&gt;1, 1, 0))</f>
        <v>2</v>
      </c>
      <c r="U1507" s="381">
        <f t="array" ref="U1507">IFERROR(1/SUMPRODUCT(($F$19:$F$1518=F1507)*($C$19:$C$1518=C1507)), IF(LEN(F1507)&gt;0, 1, ""))</f>
        <v>6.6755674232309744E-4</v>
      </c>
      <c r="V1507" s="382" t="str">
        <f>IF(H1507="","",VALUE(IFERROR(CHOOSE(MATCH(H1507,{0,1,2,3,4,5},0),2.5,3.5,4.5,5.5,6.5,7.5),"")))</f>
        <v/>
      </c>
      <c r="W1507" s="382" t="str">
        <f>IF(AND(I1507="YES",COUNTIFS(F$19:F1507,F1507,I$19:I1507,"YES")=1),1,"")</f>
        <v/>
      </c>
      <c r="Z1507" s="32"/>
    </row>
    <row r="1508" spans="1:26" x14ac:dyDescent="0.2">
      <c r="A1508" s="32" t="str">
        <f t="shared" si="46"/>
        <v xml:space="preserve"> UNIT </v>
      </c>
      <c r="B1508" s="130">
        <v>1490</v>
      </c>
      <c r="C1508" s="197"/>
      <c r="D1508" s="398"/>
      <c r="E1508" s="398"/>
      <c r="F1508" s="398"/>
      <c r="G1508" s="399"/>
      <c r="H1508" s="398"/>
      <c r="I1508" s="400"/>
      <c r="J1508" s="400"/>
      <c r="K1508" s="401"/>
      <c r="L1508" s="398"/>
      <c r="M1508" s="398"/>
      <c r="N1508" s="398"/>
      <c r="O1508" s="402"/>
      <c r="P1508" s="402"/>
      <c r="Q1508" s="171" t="str">
        <f>Calculator!M1492</f>
        <v/>
      </c>
      <c r="R1508" s="340" t="str">
        <f t="shared" si="47"/>
        <v/>
      </c>
      <c r="S1508" s="380" t="str" cm="1">
        <f t="array" ref="S1508">_xlfn.IFS(Q1508="YES",IF(G1508&lt;=Calculator!AS1492*97%,"",IF(G1508&gt;=Calculator!AS1492*97%,ROUNDUP(Calculator!AS1492*97%,0),ROUNDUP(Calculator!AS1492*97%,0))),Q1508="NO","",Q1508="NA","",Q1508="","")</f>
        <v/>
      </c>
      <c r="T1508" s="381" cm="1">
        <f t="array" ref="T1508">IF(LEN(F1508)=0,2,IF(SUMPRODUCT(($F$19:$F$1518=F1508)*($C$19:$C$1518=C1508))&gt;1, 1, 0))</f>
        <v>2</v>
      </c>
      <c r="U1508" s="381">
        <f t="array" ref="U1508">IFERROR(1/SUMPRODUCT(($F$19:$F$1518=F1508)*($C$19:$C$1518=C1508)), IF(LEN(F1508)&gt;0, 1, ""))</f>
        <v>6.6755674232309744E-4</v>
      </c>
      <c r="V1508" s="382" t="str">
        <f>IF(H1508="","",VALUE(IFERROR(CHOOSE(MATCH(H1508,{0,1,2,3,4,5},0),2.5,3.5,4.5,5.5,6.5,7.5),"")))</f>
        <v/>
      </c>
      <c r="W1508" s="382" t="str">
        <f>IF(AND(I1508="YES",COUNTIFS(F$19:F1508,F1508,I$19:I1508,"YES")=1),1,"")</f>
        <v/>
      </c>
      <c r="Z1508" s="32"/>
    </row>
    <row r="1509" spans="1:26" x14ac:dyDescent="0.2">
      <c r="A1509" s="32" t="str">
        <f t="shared" si="46"/>
        <v xml:space="preserve"> UNIT </v>
      </c>
      <c r="B1509" s="130">
        <v>1491</v>
      </c>
      <c r="C1509" s="197"/>
      <c r="D1509" s="398"/>
      <c r="E1509" s="398"/>
      <c r="F1509" s="398"/>
      <c r="G1509" s="399"/>
      <c r="H1509" s="398"/>
      <c r="I1509" s="400"/>
      <c r="J1509" s="400"/>
      <c r="K1509" s="401"/>
      <c r="L1509" s="398"/>
      <c r="M1509" s="398"/>
      <c r="N1509" s="398"/>
      <c r="O1509" s="402"/>
      <c r="P1509" s="402"/>
      <c r="Q1509" s="171" t="str">
        <f>Calculator!M1493</f>
        <v/>
      </c>
      <c r="R1509" s="340" t="str">
        <f t="shared" si="47"/>
        <v/>
      </c>
      <c r="S1509" s="380" t="str" cm="1">
        <f t="array" ref="S1509">_xlfn.IFS(Q1509="YES",IF(G1509&lt;=Calculator!AS1493*97%,"",IF(G1509&gt;=Calculator!AS1493*97%,ROUNDUP(Calculator!AS1493*97%,0),ROUNDUP(Calculator!AS1493*97%,0))),Q1509="NO","",Q1509="NA","",Q1509="","")</f>
        <v/>
      </c>
      <c r="T1509" s="381" cm="1">
        <f t="array" ref="T1509">IF(LEN(F1509)=0,2,IF(SUMPRODUCT(($F$19:$F$1518=F1509)*($C$19:$C$1518=C1509))&gt;1, 1, 0))</f>
        <v>2</v>
      </c>
      <c r="U1509" s="381">
        <f t="array" ref="U1509">IFERROR(1/SUMPRODUCT(($F$19:$F$1518=F1509)*($C$19:$C$1518=C1509)), IF(LEN(F1509)&gt;0, 1, ""))</f>
        <v>6.6755674232309744E-4</v>
      </c>
      <c r="V1509" s="382" t="str">
        <f>IF(H1509="","",VALUE(IFERROR(CHOOSE(MATCH(H1509,{0,1,2,3,4,5},0),2.5,3.5,4.5,5.5,6.5,7.5),"")))</f>
        <v/>
      </c>
      <c r="W1509" s="382" t="str">
        <f>IF(AND(I1509="YES",COUNTIFS(F$19:F1509,F1509,I$19:I1509,"YES")=1),1,"")</f>
        <v/>
      </c>
      <c r="Z1509" s="32"/>
    </row>
    <row r="1510" spans="1:26" x14ac:dyDescent="0.2">
      <c r="A1510" s="32" t="str">
        <f t="shared" si="46"/>
        <v xml:space="preserve"> UNIT </v>
      </c>
      <c r="B1510" s="130">
        <v>1492</v>
      </c>
      <c r="C1510" s="197"/>
      <c r="D1510" s="398"/>
      <c r="E1510" s="398"/>
      <c r="F1510" s="398"/>
      <c r="G1510" s="399"/>
      <c r="H1510" s="398"/>
      <c r="I1510" s="400"/>
      <c r="J1510" s="400"/>
      <c r="K1510" s="401"/>
      <c r="L1510" s="398"/>
      <c r="M1510" s="398"/>
      <c r="N1510" s="398"/>
      <c r="O1510" s="402"/>
      <c r="P1510" s="402"/>
      <c r="Q1510" s="171" t="str">
        <f>Calculator!M1494</f>
        <v/>
      </c>
      <c r="R1510" s="340" t="str">
        <f t="shared" si="47"/>
        <v/>
      </c>
      <c r="S1510" s="380" t="str" cm="1">
        <f t="array" ref="S1510">_xlfn.IFS(Q1510="YES",IF(G1510&lt;=Calculator!AS1494*97%,"",IF(G1510&gt;=Calculator!AS1494*97%,ROUNDUP(Calculator!AS1494*97%,0),ROUNDUP(Calculator!AS1494*97%,0))),Q1510="NO","",Q1510="NA","",Q1510="","")</f>
        <v/>
      </c>
      <c r="T1510" s="381" cm="1">
        <f t="array" ref="T1510">IF(LEN(F1510)=0,2,IF(SUMPRODUCT(($F$19:$F$1518=F1510)*($C$19:$C$1518=C1510))&gt;1, 1, 0))</f>
        <v>2</v>
      </c>
      <c r="U1510" s="381">
        <f t="array" ref="U1510">IFERROR(1/SUMPRODUCT(($F$19:$F$1518=F1510)*($C$19:$C$1518=C1510)), IF(LEN(F1510)&gt;0, 1, ""))</f>
        <v>6.6755674232309744E-4</v>
      </c>
      <c r="V1510" s="382" t="str">
        <f>IF(H1510="","",VALUE(IFERROR(CHOOSE(MATCH(H1510,{0,1,2,3,4,5},0),2.5,3.5,4.5,5.5,6.5,7.5),"")))</f>
        <v/>
      </c>
      <c r="W1510" s="382" t="str">
        <f>IF(AND(I1510="YES",COUNTIFS(F$19:F1510,F1510,I$19:I1510,"YES")=1),1,"")</f>
        <v/>
      </c>
      <c r="Z1510" s="32"/>
    </row>
    <row r="1511" spans="1:26" x14ac:dyDescent="0.2">
      <c r="A1511" s="32" t="str">
        <f t="shared" si="46"/>
        <v xml:space="preserve"> UNIT </v>
      </c>
      <c r="B1511" s="130">
        <v>1493</v>
      </c>
      <c r="C1511" s="197"/>
      <c r="D1511" s="398"/>
      <c r="E1511" s="398"/>
      <c r="F1511" s="398"/>
      <c r="G1511" s="399"/>
      <c r="H1511" s="398"/>
      <c r="I1511" s="400"/>
      <c r="J1511" s="400"/>
      <c r="K1511" s="401"/>
      <c r="L1511" s="398"/>
      <c r="M1511" s="398"/>
      <c r="N1511" s="398"/>
      <c r="O1511" s="402"/>
      <c r="P1511" s="402"/>
      <c r="Q1511" s="171" t="str">
        <f>Calculator!M1495</f>
        <v/>
      </c>
      <c r="R1511" s="340" t="str">
        <f t="shared" si="47"/>
        <v/>
      </c>
      <c r="S1511" s="380" t="str" cm="1">
        <f t="array" ref="S1511">_xlfn.IFS(Q1511="YES",IF(G1511&lt;=Calculator!AS1495*97%,"",IF(G1511&gt;=Calculator!AS1495*97%,ROUNDUP(Calculator!AS1495*97%,0),ROUNDUP(Calculator!AS1495*97%,0))),Q1511="NO","",Q1511="NA","",Q1511="","")</f>
        <v/>
      </c>
      <c r="T1511" s="381" cm="1">
        <f t="array" ref="T1511">IF(LEN(F1511)=0,2,IF(SUMPRODUCT(($F$19:$F$1518=F1511)*($C$19:$C$1518=C1511))&gt;1, 1, 0))</f>
        <v>2</v>
      </c>
      <c r="U1511" s="381">
        <f t="array" ref="U1511">IFERROR(1/SUMPRODUCT(($F$19:$F$1518=F1511)*($C$19:$C$1518=C1511)), IF(LEN(F1511)&gt;0, 1, ""))</f>
        <v>6.6755674232309744E-4</v>
      </c>
      <c r="V1511" s="382" t="str">
        <f>IF(H1511="","",VALUE(IFERROR(CHOOSE(MATCH(H1511,{0,1,2,3,4,5},0),2.5,3.5,4.5,5.5,6.5,7.5),"")))</f>
        <v/>
      </c>
      <c r="W1511" s="382" t="str">
        <f>IF(AND(I1511="YES",COUNTIFS(F$19:F1511,F1511,I$19:I1511,"YES")=1),1,"")</f>
        <v/>
      </c>
      <c r="Z1511" s="32"/>
    </row>
    <row r="1512" spans="1:26" x14ac:dyDescent="0.2">
      <c r="A1512" s="32" t="str">
        <f t="shared" si="46"/>
        <v xml:space="preserve"> UNIT </v>
      </c>
      <c r="B1512" s="130">
        <v>1494</v>
      </c>
      <c r="C1512" s="197"/>
      <c r="D1512" s="398"/>
      <c r="E1512" s="398"/>
      <c r="F1512" s="398"/>
      <c r="G1512" s="399"/>
      <c r="H1512" s="398"/>
      <c r="I1512" s="400"/>
      <c r="J1512" s="400"/>
      <c r="K1512" s="401"/>
      <c r="L1512" s="398"/>
      <c r="M1512" s="398"/>
      <c r="N1512" s="398"/>
      <c r="O1512" s="402"/>
      <c r="P1512" s="402"/>
      <c r="Q1512" s="171" t="str">
        <f>Calculator!M1496</f>
        <v/>
      </c>
      <c r="R1512" s="340" t="str">
        <f t="shared" si="47"/>
        <v/>
      </c>
      <c r="S1512" s="380" t="str" cm="1">
        <f t="array" ref="S1512">_xlfn.IFS(Q1512="YES",IF(G1512&lt;=Calculator!AS1496*97%,"",IF(G1512&gt;=Calculator!AS1496*97%,ROUNDUP(Calculator!AS1496*97%,0),ROUNDUP(Calculator!AS1496*97%,0))),Q1512="NO","",Q1512="NA","",Q1512="","")</f>
        <v/>
      </c>
      <c r="T1512" s="381" cm="1">
        <f t="array" ref="T1512">IF(LEN(F1512)=0,2,IF(SUMPRODUCT(($F$19:$F$1518=F1512)*($C$19:$C$1518=C1512))&gt;1, 1, 0))</f>
        <v>2</v>
      </c>
      <c r="U1512" s="381">
        <f t="array" ref="U1512">IFERROR(1/SUMPRODUCT(($F$19:$F$1518=F1512)*($C$19:$C$1518=C1512)), IF(LEN(F1512)&gt;0, 1, ""))</f>
        <v>6.6755674232309744E-4</v>
      </c>
      <c r="V1512" s="382" t="str">
        <f>IF(H1512="","",VALUE(IFERROR(CHOOSE(MATCH(H1512,{0,1,2,3,4,5},0),2.5,3.5,4.5,5.5,6.5,7.5),"")))</f>
        <v/>
      </c>
      <c r="W1512" s="382" t="str">
        <f>IF(AND(I1512="YES",COUNTIFS(F$19:F1512,F1512,I$19:I1512,"YES")=1),1,"")</f>
        <v/>
      </c>
      <c r="Z1512" s="32"/>
    </row>
    <row r="1513" spans="1:26" x14ac:dyDescent="0.2">
      <c r="A1513" s="32" t="str">
        <f t="shared" si="46"/>
        <v xml:space="preserve"> UNIT </v>
      </c>
      <c r="B1513" s="130">
        <v>1495</v>
      </c>
      <c r="C1513" s="197"/>
      <c r="D1513" s="398"/>
      <c r="E1513" s="398"/>
      <c r="F1513" s="398"/>
      <c r="G1513" s="399"/>
      <c r="H1513" s="398"/>
      <c r="I1513" s="400"/>
      <c r="J1513" s="400"/>
      <c r="K1513" s="401"/>
      <c r="L1513" s="398"/>
      <c r="M1513" s="398"/>
      <c r="N1513" s="398"/>
      <c r="O1513" s="402"/>
      <c r="P1513" s="402"/>
      <c r="Q1513" s="171" t="str">
        <f>Calculator!M1497</f>
        <v/>
      </c>
      <c r="R1513" s="340" t="str">
        <f t="shared" si="47"/>
        <v/>
      </c>
      <c r="S1513" s="380" t="str" cm="1">
        <f t="array" ref="S1513">_xlfn.IFS(Q1513="YES",IF(G1513&lt;=Calculator!AS1497*97%,"",IF(G1513&gt;=Calculator!AS1497*97%,ROUNDUP(Calculator!AS1497*97%,0),ROUNDUP(Calculator!AS1497*97%,0))),Q1513="NO","",Q1513="NA","",Q1513="","")</f>
        <v/>
      </c>
      <c r="T1513" s="381" cm="1">
        <f t="array" ref="T1513">IF(LEN(F1513)=0,2,IF(SUMPRODUCT(($F$19:$F$1518=F1513)*($C$19:$C$1518=C1513))&gt;1, 1, 0))</f>
        <v>2</v>
      </c>
      <c r="U1513" s="381">
        <f t="array" ref="U1513">IFERROR(1/SUMPRODUCT(($F$19:$F$1518=F1513)*($C$19:$C$1518=C1513)), IF(LEN(F1513)&gt;0, 1, ""))</f>
        <v>6.6755674232309744E-4</v>
      </c>
      <c r="V1513" s="382" t="str">
        <f>IF(H1513="","",VALUE(IFERROR(CHOOSE(MATCH(H1513,{0,1,2,3,4,5},0),2.5,3.5,4.5,5.5,6.5,7.5),"")))</f>
        <v/>
      </c>
      <c r="W1513" s="382" t="str">
        <f>IF(AND(I1513="YES",COUNTIFS(F$19:F1513,F1513,I$19:I1513,"YES")=1),1,"")</f>
        <v/>
      </c>
      <c r="Z1513" s="32"/>
    </row>
    <row r="1514" spans="1:26" x14ac:dyDescent="0.2">
      <c r="A1514" s="32" t="str">
        <f t="shared" si="46"/>
        <v xml:space="preserve"> UNIT </v>
      </c>
      <c r="B1514" s="130">
        <v>1496</v>
      </c>
      <c r="C1514" s="197"/>
      <c r="D1514" s="398"/>
      <c r="E1514" s="398"/>
      <c r="F1514" s="398"/>
      <c r="G1514" s="399"/>
      <c r="H1514" s="398"/>
      <c r="I1514" s="400"/>
      <c r="J1514" s="400"/>
      <c r="K1514" s="401"/>
      <c r="L1514" s="398"/>
      <c r="M1514" s="398"/>
      <c r="N1514" s="398"/>
      <c r="O1514" s="402"/>
      <c r="P1514" s="402"/>
      <c r="Q1514" s="171" t="str">
        <f>Calculator!M1498</f>
        <v/>
      </c>
      <c r="R1514" s="340" t="str">
        <f t="shared" si="47"/>
        <v/>
      </c>
      <c r="S1514" s="380" t="str" cm="1">
        <f t="array" ref="S1514">_xlfn.IFS(Q1514="YES",IF(G1514&lt;=Calculator!AS1498*97%,"",IF(G1514&gt;=Calculator!AS1498*97%,ROUNDUP(Calculator!AS1498*97%,0),ROUNDUP(Calculator!AS1498*97%,0))),Q1514="NO","",Q1514="NA","",Q1514="","")</f>
        <v/>
      </c>
      <c r="T1514" s="381" cm="1">
        <f t="array" ref="T1514">IF(LEN(F1514)=0,2,IF(SUMPRODUCT(($F$19:$F$1518=F1514)*($C$19:$C$1518=C1514))&gt;1, 1, 0))</f>
        <v>2</v>
      </c>
      <c r="U1514" s="381">
        <f t="array" ref="U1514">IFERROR(1/SUMPRODUCT(($F$19:$F$1518=F1514)*($C$19:$C$1518=C1514)), IF(LEN(F1514)&gt;0, 1, ""))</f>
        <v>6.6755674232309744E-4</v>
      </c>
      <c r="V1514" s="382" t="str">
        <f>IF(H1514="","",VALUE(IFERROR(CHOOSE(MATCH(H1514,{0,1,2,3,4,5},0),2.5,3.5,4.5,5.5,6.5,7.5),"")))</f>
        <v/>
      </c>
      <c r="W1514" s="382" t="str">
        <f>IF(AND(I1514="YES",COUNTIFS(F$19:F1514,F1514,I$19:I1514,"YES")=1),1,"")</f>
        <v/>
      </c>
      <c r="Z1514" s="32"/>
    </row>
    <row r="1515" spans="1:26" x14ac:dyDescent="0.2">
      <c r="A1515" s="32" t="str">
        <f t="shared" si="46"/>
        <v xml:space="preserve"> UNIT </v>
      </c>
      <c r="B1515" s="130">
        <v>1497</v>
      </c>
      <c r="C1515" s="197"/>
      <c r="D1515" s="398"/>
      <c r="E1515" s="398"/>
      <c r="F1515" s="398"/>
      <c r="G1515" s="399"/>
      <c r="H1515" s="398"/>
      <c r="I1515" s="400"/>
      <c r="J1515" s="400"/>
      <c r="K1515" s="401"/>
      <c r="L1515" s="398"/>
      <c r="M1515" s="398"/>
      <c r="N1515" s="398"/>
      <c r="O1515" s="402"/>
      <c r="P1515" s="402"/>
      <c r="Q1515" s="171" t="str">
        <f>Calculator!M1499</f>
        <v/>
      </c>
      <c r="R1515" s="340" t="str">
        <f t="shared" si="47"/>
        <v/>
      </c>
      <c r="S1515" s="380" t="str" cm="1">
        <f t="array" ref="S1515">_xlfn.IFS(Q1515="YES",IF(G1515&lt;=Calculator!AS1499*97%,"",IF(G1515&gt;=Calculator!AS1499*97%,ROUNDUP(Calculator!AS1499*97%,0),ROUNDUP(Calculator!AS1499*97%,0))),Q1515="NO","",Q1515="NA","",Q1515="","")</f>
        <v/>
      </c>
      <c r="T1515" s="381" cm="1">
        <f t="array" ref="T1515">IF(LEN(F1515)=0,2,IF(SUMPRODUCT(($F$19:$F$1518=F1515)*($C$19:$C$1518=C1515))&gt;1, 1, 0))</f>
        <v>2</v>
      </c>
      <c r="U1515" s="381">
        <f t="array" ref="U1515">IFERROR(1/SUMPRODUCT(($F$19:$F$1518=F1515)*($C$19:$C$1518=C1515)), IF(LEN(F1515)&gt;0, 1, ""))</f>
        <v>6.6755674232309744E-4</v>
      </c>
      <c r="V1515" s="382" t="str">
        <f>IF(H1515="","",VALUE(IFERROR(CHOOSE(MATCH(H1515,{0,1,2,3,4,5},0),2.5,3.5,4.5,5.5,6.5,7.5),"")))</f>
        <v/>
      </c>
      <c r="W1515" s="382" t="str">
        <f>IF(AND(I1515="YES",COUNTIFS(F$19:F1515,F1515,I$19:I1515,"YES")=1),1,"")</f>
        <v/>
      </c>
      <c r="Z1515" s="32"/>
    </row>
    <row r="1516" spans="1:26" x14ac:dyDescent="0.2">
      <c r="A1516" s="32" t="str">
        <f t="shared" si="46"/>
        <v xml:space="preserve"> UNIT </v>
      </c>
      <c r="B1516" s="130">
        <v>1498</v>
      </c>
      <c r="C1516" s="197"/>
      <c r="D1516" s="398"/>
      <c r="E1516" s="398"/>
      <c r="F1516" s="398"/>
      <c r="G1516" s="399"/>
      <c r="H1516" s="398"/>
      <c r="I1516" s="400"/>
      <c r="J1516" s="400"/>
      <c r="K1516" s="401"/>
      <c r="L1516" s="398"/>
      <c r="M1516" s="398"/>
      <c r="N1516" s="398"/>
      <c r="O1516" s="402"/>
      <c r="P1516" s="402"/>
      <c r="Q1516" s="171" t="str">
        <f>Calculator!M1500</f>
        <v/>
      </c>
      <c r="R1516" s="340" t="str">
        <f t="shared" si="47"/>
        <v/>
      </c>
      <c r="S1516" s="380" t="str" cm="1">
        <f t="array" ref="S1516">_xlfn.IFS(Q1516="YES",IF(G1516&lt;=Calculator!AS1500*97%,"",IF(G1516&gt;=Calculator!AS1500*97%,ROUNDUP(Calculator!AS1500*97%,0),ROUNDUP(Calculator!AS1500*97%,0))),Q1516="NO","",Q1516="NA","",Q1516="","")</f>
        <v/>
      </c>
      <c r="T1516" s="381" cm="1">
        <f t="array" ref="T1516">IF(LEN(F1516)=0,2,IF(SUMPRODUCT(($F$19:$F$1518=F1516)*($C$19:$C$1518=C1516))&gt;1, 1, 0))</f>
        <v>2</v>
      </c>
      <c r="U1516" s="381">
        <f t="array" ref="U1516">IFERROR(1/SUMPRODUCT(($F$19:$F$1518=F1516)*($C$19:$C$1518=C1516)), IF(LEN(F1516)&gt;0, 1, ""))</f>
        <v>6.6755674232309744E-4</v>
      </c>
      <c r="V1516" s="382" t="str">
        <f>IF(H1516="","",VALUE(IFERROR(CHOOSE(MATCH(H1516,{0,1,2,3,4,5},0),2.5,3.5,4.5,5.5,6.5,7.5),"")))</f>
        <v/>
      </c>
      <c r="W1516" s="382" t="str">
        <f>IF(AND(I1516="YES",COUNTIFS(F$19:F1516,F1516,I$19:I1516,"YES")=1),1,"")</f>
        <v/>
      </c>
      <c r="Z1516" s="32"/>
    </row>
    <row r="1517" spans="1:26" x14ac:dyDescent="0.2">
      <c r="A1517" s="32" t="str">
        <f t="shared" si="46"/>
        <v xml:space="preserve"> UNIT </v>
      </c>
      <c r="B1517" s="130">
        <v>1499</v>
      </c>
      <c r="C1517" s="197"/>
      <c r="D1517" s="398"/>
      <c r="E1517" s="398"/>
      <c r="F1517" s="398"/>
      <c r="G1517" s="399"/>
      <c r="H1517" s="398"/>
      <c r="I1517" s="400"/>
      <c r="J1517" s="400"/>
      <c r="K1517" s="401"/>
      <c r="L1517" s="398"/>
      <c r="M1517" s="398"/>
      <c r="N1517" s="398"/>
      <c r="O1517" s="402"/>
      <c r="P1517" s="402"/>
      <c r="Q1517" s="171" t="str">
        <f>Calculator!M1501</f>
        <v/>
      </c>
      <c r="R1517" s="340" t="str">
        <f t="shared" si="47"/>
        <v/>
      </c>
      <c r="S1517" s="380" t="str" cm="1">
        <f t="array" ref="S1517">_xlfn.IFS(Q1517="YES",IF(G1517&lt;=Calculator!AS1501*97%,"",IF(G1517&gt;=Calculator!AS1501*97%,ROUNDUP(Calculator!AS1501*97%,0),ROUNDUP(Calculator!AS1501*97%,0))),Q1517="NO","",Q1517="NA","",Q1517="","")</f>
        <v/>
      </c>
      <c r="T1517" s="381" cm="1">
        <f t="array" ref="T1517">IF(LEN(F1517)=0,2,IF(SUMPRODUCT(($F$19:$F$1518=F1517)*($C$19:$C$1518=C1517))&gt;1, 1, 0))</f>
        <v>2</v>
      </c>
      <c r="U1517" s="381">
        <f t="array" ref="U1517">IFERROR(1/SUMPRODUCT(($F$19:$F$1518=F1517)*($C$19:$C$1518=C1517)), IF(LEN(F1517)&gt;0, 1, ""))</f>
        <v>6.6755674232309744E-4</v>
      </c>
      <c r="V1517" s="382" t="str">
        <f>IF(H1517="","",VALUE(IFERROR(CHOOSE(MATCH(H1517,{0,1,2,3,4,5},0),2.5,3.5,4.5,5.5,6.5,7.5),"")))</f>
        <v/>
      </c>
      <c r="W1517" s="382" t="str">
        <f>IF(AND(I1517="YES",COUNTIFS(F$19:F1517,F1517,I$19:I1517,"YES")=1),1,"")</f>
        <v/>
      </c>
      <c r="Z1517" s="32"/>
    </row>
    <row r="1518" spans="1:26" x14ac:dyDescent="0.2">
      <c r="A1518" s="32" t="str">
        <f t="shared" si="46"/>
        <v xml:space="preserve"> UNIT </v>
      </c>
      <c r="B1518" s="130">
        <v>1500</v>
      </c>
      <c r="C1518" s="197"/>
      <c r="D1518" s="398"/>
      <c r="E1518" s="398"/>
      <c r="F1518" s="398"/>
      <c r="G1518" s="399"/>
      <c r="H1518" s="398"/>
      <c r="I1518" s="400"/>
      <c r="J1518" s="400"/>
      <c r="K1518" s="401"/>
      <c r="L1518" s="398"/>
      <c r="M1518" s="398"/>
      <c r="N1518" s="398"/>
      <c r="O1518" s="402"/>
      <c r="P1518" s="402"/>
      <c r="Q1518" s="171" t="str">
        <f>Calculator!M1502</f>
        <v/>
      </c>
      <c r="R1518" s="340" t="str">
        <f t="shared" si="47"/>
        <v/>
      </c>
      <c r="S1518" s="380" t="str" cm="1">
        <f t="array" ref="S1518">_xlfn.IFS(Q1518="YES",IF(G1518&lt;=Calculator!AS1502*97%,"",IF(G1518&gt;=Calculator!AS1502*97%,ROUNDUP(Calculator!AS1502*97%,0),ROUNDUP(Calculator!AS1502*97%,0))),Q1518="NO","",Q1518="NA","",Q1518="","")</f>
        <v/>
      </c>
      <c r="T1518" s="381" cm="1">
        <f t="array" ref="T1518">IF(LEN(F1518)=0,2,IF(SUMPRODUCT(($F$19:$F$1518=F1518)*($C$19:$C$1518=C1518))&gt;1, 1, 0))</f>
        <v>2</v>
      </c>
      <c r="U1518" s="381">
        <f t="array" ref="U1518">IFERROR(1/SUMPRODUCT(($F$19:$F$1518=F1518)*($C$19:$C$1518=C1518)), IF(LEN(F1518)&gt;0, 1, ""))</f>
        <v>6.6755674232309744E-4</v>
      </c>
      <c r="V1518" s="382" t="str">
        <f>IF(H1518="","",VALUE(IFERROR(CHOOSE(MATCH(H1518,{0,1,2,3,4,5},0),2.5,3.5,4.5,5.5,6.5,7.5),"")))</f>
        <v/>
      </c>
      <c r="W1518" s="382" t="str">
        <f>IF(AND(I1518="YES",COUNTIFS(F$19:F1518,F1518,I$19:I1518,"YES")=1),1,"")</f>
        <v/>
      </c>
      <c r="Z1518" s="32"/>
    </row>
  </sheetData>
  <sheetProtection algorithmName="SHA-512" hashValue="F9bWOuBDWej5iPMHgPF5uMCgjxjZesEg5cx57OJt464weO0cgchbnslSFlB2bXxe5pGWjW0TeTooH6UKlgky4w==" saltValue="Pm4aqarYvBxCpidfne2Rsg==" spinCount="100000" sheet="1" selectLockedCells="1" sort="0" autoFilter="0" pivotTables="0"/>
  <autoFilter ref="B18:W1518" xr:uid="{00000000-0001-0000-0100-000000000000}"/>
  <dataConsolidate/>
  <mergeCells count="12">
    <mergeCell ref="B1:R1"/>
    <mergeCell ref="B2:R2"/>
    <mergeCell ref="B3:R3"/>
    <mergeCell ref="B4:R4"/>
    <mergeCell ref="D11:G11"/>
    <mergeCell ref="D6:G6"/>
    <mergeCell ref="D7:G7"/>
    <mergeCell ref="H7:H10"/>
    <mergeCell ref="J8:J9"/>
    <mergeCell ref="D8:G8"/>
    <mergeCell ref="D9:G9"/>
    <mergeCell ref="D10:G10"/>
  </mergeCells>
  <conditionalFormatting sqref="H16">
    <cfRule type="cellIs" dxfId="99" priority="94" operator="equal">
      <formula>"Fail"</formula>
    </cfRule>
  </conditionalFormatting>
  <conditionalFormatting sqref="H16:I16">
    <cfRule type="cellIs" dxfId="98" priority="92" operator="equal">
      <formula>"Pass"</formula>
    </cfRule>
    <cfRule type="cellIs" dxfId="97" priority="93" operator="equal">
      <formula>"Fail"</formula>
    </cfRule>
  </conditionalFormatting>
  <conditionalFormatting sqref="Q19:Q1518 V19:W1518 S19:S1518">
    <cfRule type="cellIs" dxfId="96" priority="89" operator="equal">
      <formula>"No"</formula>
    </cfRule>
    <cfRule type="cellIs" dxfId="95" priority="90" operator="equal">
      <formula>"NA"</formula>
    </cfRule>
    <cfRule type="cellIs" dxfId="94" priority="91" operator="equal">
      <formula>"Yes"</formula>
    </cfRule>
  </conditionalFormatting>
  <conditionalFormatting sqref="M13">
    <cfRule type="cellIs" dxfId="93" priority="87" operator="equal">
      <formula>"Pass"</formula>
    </cfRule>
  </conditionalFormatting>
  <conditionalFormatting sqref="M15">
    <cfRule type="cellIs" dxfId="92" priority="23" operator="equal">
      <formula>"Pass"</formula>
    </cfRule>
    <cfRule type="cellIs" dxfId="91" priority="62" operator="equal">
      <formula>"Lower AMIs Needed"</formula>
    </cfRule>
    <cfRule type="cellIs" dxfId="90" priority="63" operator="equal">
      <formula>"Consult with HPD"</formula>
    </cfRule>
  </conditionalFormatting>
  <conditionalFormatting sqref="M17">
    <cfRule type="cellIs" dxfId="89" priority="32" operator="equal">
      <formula>"Pass"</formula>
    </cfRule>
  </conditionalFormatting>
  <conditionalFormatting sqref="R19:R1518">
    <cfRule type="expression" dxfId="88" priority="21">
      <formula>$Q19=""</formula>
    </cfRule>
    <cfRule type="expression" dxfId="87" priority="22">
      <formula>$Q19="NA"</formula>
    </cfRule>
    <cfRule type="expression" dxfId="86" priority="24">
      <formula>$Q19="NO"</formula>
    </cfRule>
    <cfRule type="expression" dxfId="85" priority="26">
      <formula>$Q19="YES"</formula>
    </cfRule>
  </conditionalFormatting>
  <conditionalFormatting sqref="M13 M16:M17">
    <cfRule type="cellIs" dxfId="84" priority="2" operator="equal">
      <formula>"Consult with HPD"</formula>
    </cfRule>
    <cfRule type="cellIs" dxfId="83" priority="33" operator="equal">
      <formula>"Fail"</formula>
    </cfRule>
  </conditionalFormatting>
  <conditionalFormatting sqref="M14">
    <cfRule type="cellIs" dxfId="82" priority="81" operator="equal">
      <formula>"Pass"</formula>
    </cfRule>
    <cfRule type="cellIs" dxfId="81" priority="82" operator="equal">
      <formula>"Fail"</formula>
    </cfRule>
  </conditionalFormatting>
  <conditionalFormatting sqref="C19:C1518">
    <cfRule type="expression" dxfId="80" priority="16">
      <formula>$K$7&gt;1</formula>
    </cfRule>
  </conditionalFormatting>
  <conditionalFormatting sqref="C18">
    <cfRule type="expression" dxfId="79" priority="15">
      <formula>$K$7&gt;1</formula>
    </cfRule>
  </conditionalFormatting>
  <conditionalFormatting sqref="G13">
    <cfRule type="cellIs" dxfId="78" priority="9" operator="equal">
      <formula>"Review Tests"</formula>
    </cfRule>
    <cfRule type="cellIs" dxfId="77" priority="10" operator="equal">
      <formula>"Consult with HPD"</formula>
    </cfRule>
    <cfRule type="cellIs" dxfId="76" priority="11" operator="equal">
      <formula>"Check Unit Count"</formula>
    </cfRule>
    <cfRule type="cellIs" dxfId="75" priority="12" operator="equal">
      <formula>"Eligible for Review"</formula>
    </cfRule>
    <cfRule type="cellIs" dxfId="74" priority="13" operator="equal">
      <formula>"Pass"</formula>
    </cfRule>
    <cfRule type="cellIs" dxfId="73" priority="14" operator="equal">
      <formula>"Fail"</formula>
    </cfRule>
  </conditionalFormatting>
  <conditionalFormatting sqref="G14">
    <cfRule type="cellIs" dxfId="72" priority="3" operator="equal">
      <formula>"Review Tests"</formula>
    </cfRule>
    <cfRule type="cellIs" dxfId="71" priority="4" operator="equal">
      <formula>"Consult with HPD"</formula>
    </cfRule>
    <cfRule type="cellIs" dxfId="70" priority="5" operator="equal">
      <formula>"Check Unit Count"</formula>
    </cfRule>
    <cfRule type="cellIs" dxfId="69" priority="6" operator="equal">
      <formula>"Eligible for Review"</formula>
    </cfRule>
    <cfRule type="cellIs" dxfId="68" priority="7" operator="equal">
      <formula>"Pass"</formula>
    </cfRule>
    <cfRule type="cellIs" dxfId="67" priority="8" operator="equal">
      <formula>"Fail"</formula>
    </cfRule>
  </conditionalFormatting>
  <conditionalFormatting sqref="M16">
    <cfRule type="cellIs" dxfId="66" priority="1" operator="equal">
      <formula>"Pass"</formula>
    </cfRule>
  </conditionalFormatting>
  <dataValidations count="31">
    <dataValidation operator="greaterThanOrEqual" allowBlank="1" showInputMessage="1" showErrorMessage="1" sqref="I16" xr:uid="{00000000-0002-0000-0100-000001000000}"/>
    <dataValidation type="textLength" errorStyle="information" allowBlank="1" showInputMessage="1" showErrorMessage="1" errorTitle="Length Check" error="Input only the first nine (9) characters of the DOB Job # issued through DOB NOW or DOB BIS" promptTitle="DOB Job" prompt="Input only the first nine (9) characters of the DOB Job # issued through DOB NOW or DOB BIS" sqref="O7" xr:uid="{F7F2797E-C830-4E3C-8E73-CA58EC81FA61}">
      <formula1>0</formula1>
      <formula2>9</formula2>
    </dataValidation>
    <dataValidation allowBlank="1" showInputMessage="1" showErrorMessage="1" promptTitle="Recorded Document ID" prompt="ACRIS Users: Type in the 15-digit Document ID for the recorded document on ACRIS. Separate each Document ID by a semi-colon (;)._x000a__x000a_Staten Island/Richmond County: Enter the 6-digit Land Document ID for the recorded document assigned by the Clerk's office." sqref="O8" xr:uid="{83A2CBE9-3510-42F7-A00F-D2794F670BBD}"/>
    <dataValidation allowBlank="1" showInputMessage="1" showErrorMessage="1" promptTitle="Other Utilities" prompt="Enter the total amount associated with any other tenant-paid utilities not previously disclosed." sqref="P18" xr:uid="{4432F564-5E81-4C6E-B177-0BDDE10AA767}"/>
    <dataValidation allowBlank="1" showInputMessage="1" showErrorMessage="1" promptTitle="Maximum Rent" prompt="This demonstrates the maximum amount of monthly rent HPD will permit to be charged to the household that initially occupies the affordable housing unit." sqref="R18" xr:uid="{C9879942-C9AE-48E5-B1E8-EF7627B9B523}"/>
    <dataValidation allowBlank="1" showInputMessage="1" showErrorMessage="1" promptTitle="Affordable Unit" prompt="Select whether the unit will be an affordable housing unit. Every unit must have a &quot;YES&quot; or &quot;NO&quot; value selected." sqref="I18" xr:uid="{C2BB90B3-274E-4792-8428-1075791B62CF}"/>
    <dataValidation allowBlank="1" showInputMessage="1" showErrorMessage="1" promptTitle="Bedroom Count" prompt="Select the total number of legal bedrooms in the dwelling unit as shown on the DOB-approved floorplans." sqref="H18" xr:uid="{C1644E79-6C10-42F0-B7BA-0654243B2F9A}"/>
    <dataValidation allowBlank="1" showInputMessage="1" showErrorMessage="1" promptTitle="Proposed Initial Monthly Rent" prompt="Enter the proposed initial monthly rent for the dwelling unit. Every apartment must have an initial monthly rent. Multistory apartments do not need to list proposed rents more than once." sqref="G18" xr:uid="{034EC907-C83E-4EA4-BEBD-1CD5E7E88ACE}"/>
    <dataValidation allowBlank="1" showInputMessage="1" showErrorMessage="1" promptTitle="Apartment Name" prompt="The name of the apartment as it will appear on all plans and as-built, inclusive of the marketing story (e.g. 1A, 1B, etc.)" sqref="F18" xr:uid="{12904BF1-1E07-48E0-9D58-5B452671879A}"/>
    <dataValidation allowBlank="1" showInputMessage="1" showErrorMessage="1" promptTitle="Construction Story" prompt="The proposed Construction Story for the dwelling unit as it will appear on the approved Department of Building's Schedule of Occupancy/Schedule A documentation." sqref="D18" xr:uid="{355F09DA-F78E-489E-AA1D-343DFEAC26D3}"/>
    <dataValidation allowBlank="1" showInputMessage="1" showErrorMessage="1" promptTitle="Marketing Story" prompt="Input the number of the proposed Marketing Story of the dwelling unit. If the same as the Construction Story, duplicate the Construction Story values in this column." sqref="E18" xr:uid="{19421F12-7EB5-4DA4-A1EA-8F601347A465}"/>
    <dataValidation allowBlank="1" showInputMessage="1" showErrorMessage="1" promptTitle="485-x AMI Band" prompt="Select the proposed area median income (AMI) band for each affordable housing unit." sqref="J18" xr:uid="{FB508807-3DA8-4A07-95C9-487E8F15BD38}"/>
    <dataValidation allowBlank="1" showInputMessage="1" showErrorMessage="1" promptTitle="Affordability Test" prompt="This determines whether the proposed affordable housing unit has a proposed monthly rent that meets the proposed rule requirements." sqref="Q18" xr:uid="{33DDBF08-887F-4712-A167-0E0B79871FC2}"/>
    <dataValidation allowBlank="1" showInputMessage="1" showErrorMessage="1" promptTitle="Tenant Paid Heat" prompt="Select &quot;Electric - ccASHP split&quot; if heat is generated by a split-system, cold climate Air Source Heat Pump. Select &quot;Electric-Other&quot; if heat is generated by any electric heat source other than split-system, cold climate Air Source Heat Pump." sqref="O18" xr:uid="{0CADF30B-50DC-419A-954A-78E5DE57F391}"/>
    <dataValidation allowBlank="1" showInputMessage="1" showErrorMessage="1" promptTitle="Tenant Paid Hot Water" prompt="Select &quot;Electric - Heat Pump&quot; if hot water is generated by a Hybrid Electric Heat Pump water heater. Select &quot;Electric-Other&quot; if hot water is generated by any electric source other than a Hybrid Electric Heat Pump water heater." sqref="N18" xr:uid="{E091154B-8D35-43DA-AA19-83BF109EDF6C}"/>
    <dataValidation allowBlank="1" showInputMessage="1" showErrorMessage="1" promptTitle="Tenant Paid Gas" prompt="Select &quot;YES&quot; if tenant will pay for gas for a gas-powered cooking stove." sqref="M18" xr:uid="{3E9675CC-7627-483C-B3D1-791D48599867}"/>
    <dataValidation allowBlank="1" showInputMessage="1" showErrorMessage="1" promptTitle="Tenant Paid Electric" prompt="Select the appropriate dropdown option. Please mind the distinction between WITH and WITHOUT electric stoves." sqref="L18" xr:uid="{3415D4A2-4DFF-4AE8-8DFF-6CD5A1C0DC62}"/>
    <dataValidation allowBlank="1" showInputMessage="1" showErrorMessage="1" promptTitle="Building Affordability" prompt="Checks for 3 or less AMI bands, at least 5% affordable units at or below 40% AMI, and if the minimum % of affordable units is included per the Affordability Requirement." sqref="L17" xr:uid="{04B5ABB2-9C54-41B7-B860-AE0AFAEF3F35}"/>
    <dataValidation allowBlank="1" showInputMessage="1" showErrorMessage="1" promptTitle="Non-Isolation" prompt="This test measures if there is too great a percentage of affordable housing units on any given story than is allowed by proposed rules. " sqref="L16" xr:uid="{BEF04A44-3490-4695-99E4-3BE530FACE13}"/>
    <dataValidation allowBlank="1" showInputMessage="1" showErrorMessage="1" promptTitle="WAAMI" prompt="This measures the WAAMI of the project's affordable units, based on the Affordability Requirement. If the WAAMI is too high, the test will fail." sqref="L15" xr:uid="{53035AF9-B2B4-4307-8C0B-DBD85F5318AE}"/>
    <dataValidation allowBlank="1" showInputMessage="1" showErrorMessage="1" promptTitle="Unit Affordability" prompt="Each affordable unit is tested for an affordable rent. If any rent is not affordable, the test fails." sqref="L14" xr:uid="{AF870ABC-1ED5-40D0-9CDF-C6E75D83F7EB}"/>
    <dataValidation allowBlank="1" showInputMessage="1" showErrorMessage="1" promptTitle="Building Unit Mix" prompt="Passes if either Test A or Test B on the Unit Mix worksheet is acceptable. Each building must complete a separate unit mix test." sqref="L13" xr:uid="{EC40D096-80D5-43C0-81C2-E444A14752BD}"/>
    <dataValidation allowBlank="1" showInputMessage="1" showErrorMessage="1" promptTitle="Required Workbook Fee" prompt="This determines the required fee payment to be sent to HPD based upon the proposed rules. HPD will review the project workbook only in conjunction with the received fee payment." sqref="F14" xr:uid="{0B586312-C21A-463F-ADFB-D3F9E92232C9}"/>
    <dataValidation allowBlank="1" showInputMessage="1" showErrorMessage="1" promptTitle="Tests" prompt="This checks if all five tests in L13:L17 pass based upon the law and proposed rules. Keep in mind each project with two+ buildings will separately need to show passing of the building unit mix test." sqref="F13" xr:uid="{56A23097-40D6-48C7-BF78-4177560667A9}"/>
    <dataValidation allowBlank="1" showInputMessage="1" showErrorMessage="1" promptTitle="Building Segment Name" prompt="If a building has multiple segments, denote each segment by different names (e.g. 100 Main Street, 102 Main Street)" sqref="C18" xr:uid="{06606C30-6FC9-4143-8419-4C740F061895}"/>
    <dataValidation allowBlank="1" showInputMessage="1" showErrorMessage="1" promptTitle="Other Affordability Restrictions" prompt="If a proposed affordable housing unit is subject to the additional affordability restrictions (e.g. Inclusionary Housing), select the AMI band for the unit associated with that program." sqref="K18" xr:uid="{AC3D0B89-BF76-47FF-A882-C97FC47DBBB7}"/>
    <dataValidation allowBlank="1" showInputMessage="1" showErrorMessage="1" promptTitle="Building Identification Number" prompt="Enter the seven (7) digit DOB BIN assigned to the multiple dwelling." sqref="O6" xr:uid="{1EFEC349-6D92-4474-B366-DE6CC8608A37}"/>
    <dataValidation allowBlank="1" showInputMessage="1" showErrorMessage="1" promptTitle="Tax Lot(s)" prompt="Enter the property tax lot(s) on which the project will be constructed. If there will be multiple tax lots, separate with a semicolon (e.g. 35;36;1001;1002)" sqref="D10:G10" xr:uid="{5D4592CA-CE1E-47EE-9945-A578464E0526}"/>
    <dataValidation allowBlank="1" showInputMessage="1" showErrorMessage="1" promptTitle="Tax Block" prompt="Enter the property tax block on which the project will be constructed." sqref="D9:G9" xr:uid="{FDDFF4E9-2F68-4118-9CD0-23378ACEC8F3}"/>
    <dataValidation allowBlank="1" showInputMessage="1" showErrorMessage="1" promptTitle="Address" prompt="Write the property's primary house number and street address (e.g. 100 Gold Street)" sqref="D7:G7" xr:uid="{256D0E7F-1A83-4D10-AFDA-B89D649BCBF2}"/>
    <dataValidation allowBlank="1" showInputMessage="1" showErrorMessage="1" promptTitle="Reminder" prompt="You should always press the Calculate button below prior to saving and sending this file to HPD. This ensures the latest information is correctly included." sqref="B4:R4" xr:uid="{F6B5672E-9014-404C-8B7D-DBC7D7A4D96A}"/>
  </dataValidations>
  <hyperlinks>
    <hyperlink ref="L16" r:id="rId1" location="Stacking!A1" xr:uid="{C20C1A8C-F70D-45B0-8C41-F50FEC291F9C}"/>
  </hyperlinks>
  <pageMargins left="0.5" right="0.5" top="0.5" bottom="2" header="0.5" footer="0.5"/>
  <pageSetup paperSize="5" scale="56" fitToHeight="0" orientation="landscape" cellComments="asDisplayed" r:id="rId2"/>
  <headerFooter alignWithMargins="0">
    <oddFooter>&amp;L&amp;F
&amp;A
Page &amp;P of &amp;N
version: May 2025&amp;CTo be completed by HPD 467-m Program: 
WORKBOOK APPROVED: __________________________
WORKBOOK REJECTED:______________________
DATE: ___________</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2063" r:id="rId5" name="Button 15">
              <controlPr defaultSize="0" print="0" autoFill="0" autoPict="0" macro="[0]!UnprotectSpecificWorksheet">
                <anchor moveWithCells="1" sizeWithCells="1">
                  <from>
                    <xdr:col>7</xdr:col>
                    <xdr:colOff>809625</xdr:colOff>
                    <xdr:row>12</xdr:row>
                    <xdr:rowOff>0</xdr:rowOff>
                  </from>
                  <to>
                    <xdr:col>9</xdr:col>
                    <xdr:colOff>276225</xdr:colOff>
                    <xdr:row>12</xdr:row>
                    <xdr:rowOff>409575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Projected Completion Date Year" prompt="Select the year of the anticipated completion date." xr:uid="{171BD0B9-669F-4478-9029-03E2FA5C3347}">
          <x14:formula1>
            <xm:f>piv!$AE$2:$AV$2</xm:f>
          </x14:formula1>
          <xm:sqref>L9</xm:sqref>
        </x14:dataValidation>
        <x14:dataValidation type="list" allowBlank="1" showInputMessage="1" showErrorMessage="1" xr:uid="{00000000-0002-0000-0100-000003000000}">
          <x14:formula1>
            <xm:f>piv!$B$4:$B$5</xm:f>
          </x14:formula1>
          <xm:sqref>I21:I1518</xm:sqref>
        </x14:dataValidation>
        <x14:dataValidation type="list" allowBlank="1" showInputMessage="1" showErrorMessage="1" promptTitle="Building Segments" prompt="See the Instructions worksheet for the definition of a Building Segment as per the definition set forth in the New York City Zoning Resolution." xr:uid="{00000000-0002-0000-0100-000006000000}">
          <x14:formula1>
            <xm:f>piv!$J$3:$J$12</xm:f>
          </x14:formula1>
          <xm:sqref>K7</xm:sqref>
        </x14:dataValidation>
        <x14:dataValidation type="list" allowBlank="1" showInputMessage="1" showErrorMessage="1" xr:uid="{00000000-0002-0000-0100-000007000000}">
          <x14:formula1>
            <xm:f>piv!$Q$3:$Q$7</xm:f>
          </x14:formula1>
          <xm:sqref>O21:O1518</xm:sqref>
        </x14:dataValidation>
        <x14:dataValidation type="list" allowBlank="1" showInputMessage="1" showErrorMessage="1" xr:uid="{00000000-0002-0000-0100-00000A000000}">
          <x14:formula1>
            <xm:f>piv!$P$3:$P$4</xm:f>
          </x14:formula1>
          <xm:sqref>M21:M1518</xm:sqref>
        </x14:dataValidation>
        <x14:dataValidation type="list" allowBlank="1" showInputMessage="1" showErrorMessage="1" xr:uid="{00000000-0002-0000-0100-00000C000000}">
          <x14:formula1>
            <xm:f>piv!$O$3:$O$5</xm:f>
          </x14:formula1>
          <xm:sqref>L21:L1518</xm:sqref>
        </x14:dataValidation>
        <x14:dataValidation type="list" allowBlank="1" showInputMessage="1" showErrorMessage="1" xr:uid="{A6FFCFD5-9FC6-4BF9-95B3-FF5C9A10E083}">
          <x14:formula1>
            <xm:f>piv!$R$3:$R$7</xm:f>
          </x14:formula1>
          <xm:sqref>N21:N1518</xm:sqref>
        </x14:dataValidation>
        <x14:dataValidation type="list" allowBlank="1" showInputMessage="1" showErrorMessage="1" promptTitle="Borough" prompt="Select the property's borough." xr:uid="{DA03B1ED-256D-47A3-ADD9-F3570CF14461}">
          <x14:formula1>
            <xm:f>piv!$W$3:$W$7</xm:f>
          </x14:formula1>
          <xm:sqref>D8:G8</xm:sqref>
        </x14:dataValidation>
        <x14:dataValidation type="list" allowBlank="1" showInputMessage="1" showErrorMessage="1" promptTitle="100% Affordable Project" prompt="If every unit in the project will be an affordable housing unit, except for any superintendent unit required by law, select &quot;Yes&quot;." xr:uid="{00000000-0002-0000-0100-000002000000}">
          <x14:formula1>
            <xm:f>piv!$K$3:$K$4</xm:f>
          </x14:formula1>
          <xm:sqref>Q11</xm:sqref>
        </x14:dataValidation>
        <x14:dataValidation type="list" allowBlank="1" showInputMessage="1" showErrorMessage="1" xr:uid="{A9229683-F365-4C68-8641-A0025672ABFA}">
          <x14:formula1>
            <xm:f>piv!$A$3:$A$12</xm:f>
          </x14:formula1>
          <xm:sqref>J21:K1518</xm:sqref>
        </x14:dataValidation>
        <x14:dataValidation type="list" allowBlank="1" showInputMessage="1" showErrorMessage="1" promptTitle="Projected Completion Date Month" prompt="Select the month of the anticipated completion date." xr:uid="{00000000-0002-0000-0100-000009000000}">
          <x14:formula1>
            <xm:f>piv!$AE$3:$AP$3</xm:f>
          </x14:formula1>
          <xm:sqref>K9</xm:sqref>
        </x14:dataValidation>
        <x14:dataValidation type="list" allowBlank="1" showInputMessage="1" showErrorMessage="1" errorTitle="Bedroom Check" error="Enter 0 for studios, 1 for 1-bedrooms, etc. up to 5-bedroom units." xr:uid="{8498EE1E-F5C3-4D15-8447-0958E6604AB1}">
          <x14:formula1>
            <xm:f>piv!$H$3:$H$8</xm:f>
          </x14:formula1>
          <xm:sqref>H21:H1518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9" tint="0.79998168889431442"/>
  </sheetPr>
  <dimension ref="A1:P3012"/>
  <sheetViews>
    <sheetView showGridLines="0" view="pageBreakPreview" zoomScale="80" zoomScaleNormal="100" zoomScaleSheetLayoutView="80" zoomScalePageLayoutView="85" workbookViewId="0"/>
  </sheetViews>
  <sheetFormatPr defaultColWidth="8.85546875" defaultRowHeight="15" x14ac:dyDescent="0.2"/>
  <cols>
    <col min="1" max="1" width="13.5703125" style="48" customWidth="1"/>
    <col min="2" max="2" width="14.140625" style="48" customWidth="1"/>
    <col min="3" max="3" width="13.42578125" style="48" customWidth="1"/>
    <col min="4" max="4" width="17.140625" style="146" hidden="1" customWidth="1"/>
    <col min="5" max="5" width="16.42578125" style="347" bestFit="1" customWidth="1"/>
    <col min="6" max="6" width="12.140625" style="146" bestFit="1" customWidth="1"/>
    <col min="7" max="7" width="28.5703125" style="144" bestFit="1" customWidth="1"/>
    <col min="8" max="8" width="27.140625" style="48" bestFit="1" customWidth="1"/>
    <col min="9" max="9" width="24.140625" style="48" bestFit="1" customWidth="1"/>
    <col min="10" max="10" width="8.85546875" style="48"/>
    <col min="11" max="11" width="13.85546875" style="48" bestFit="1" customWidth="1"/>
    <col min="12" max="12" width="35.140625" style="48" bestFit="1" customWidth="1"/>
    <col min="13" max="13" width="19.5703125" style="48" bestFit="1" customWidth="1"/>
    <col min="14" max="16384" width="8.85546875" style="48"/>
  </cols>
  <sheetData>
    <row r="1" spans="1:16" ht="15.75" x14ac:dyDescent="0.25">
      <c r="A1" s="49"/>
      <c r="B1" s="49"/>
      <c r="C1" s="49"/>
      <c r="D1" s="145"/>
      <c r="E1" s="346"/>
      <c r="I1" s="45" t="str">
        <f>Input!B2</f>
        <v>RPTL § 467-m Affordable Housing from Commercial Conversions (AHCC) Workbook - May 2025</v>
      </c>
    </row>
    <row r="2" spans="1:16" ht="15.75" x14ac:dyDescent="0.25">
      <c r="A2" s="49"/>
      <c r="B2" s="50"/>
      <c r="C2" s="50"/>
      <c r="D2" s="147"/>
      <c r="I2" s="45" t="s">
        <v>544</v>
      </c>
    </row>
    <row r="3" spans="1:16" ht="15.75" x14ac:dyDescent="0.25">
      <c r="A3" s="51" t="s">
        <v>10</v>
      </c>
      <c r="B3" s="54" t="str">
        <f>'Unit Mix'!C7</f>
        <v>[ASSIGNED BY HPD AT WORKBOOK INTAKE AND LISTED HERE AT WORKBOOK APPROVAL]</v>
      </c>
      <c r="C3" s="208"/>
      <c r="D3" s="153"/>
      <c r="E3" s="348"/>
      <c r="F3" s="73"/>
      <c r="G3" s="136"/>
      <c r="H3" s="73"/>
      <c r="I3" s="74"/>
    </row>
    <row r="4" spans="1:16" ht="15.75" x14ac:dyDescent="0.25">
      <c r="A4" s="51" t="s">
        <v>7</v>
      </c>
      <c r="B4" s="209">
        <f>'Unit Mix'!C8</f>
        <v>0</v>
      </c>
      <c r="C4" s="209"/>
      <c r="D4" s="154"/>
      <c r="E4" s="349"/>
      <c r="F4" s="155"/>
      <c r="G4" s="156"/>
      <c r="H4" s="141"/>
      <c r="I4" s="47"/>
    </row>
    <row r="5" spans="1:16" ht="15.75" x14ac:dyDescent="0.25">
      <c r="A5" s="51" t="s">
        <v>9</v>
      </c>
      <c r="B5" s="210" t="str">
        <f>'Unit Mix'!C9</f>
        <v>BOROUGH: BLOCK: LOT(S):</v>
      </c>
      <c r="C5" s="211"/>
      <c r="D5" s="157"/>
      <c r="E5" s="349"/>
      <c r="F5" s="155"/>
      <c r="G5" s="156"/>
      <c r="H5" s="141"/>
      <c r="I5" s="47"/>
    </row>
    <row r="6" spans="1:16" ht="15.75" x14ac:dyDescent="0.25">
      <c r="A6" s="52"/>
      <c r="B6" s="53"/>
      <c r="C6" s="54"/>
      <c r="D6" s="148"/>
      <c r="E6" s="350"/>
      <c r="F6" s="155"/>
      <c r="G6" s="156"/>
      <c r="H6" s="141"/>
      <c r="I6" s="47"/>
    </row>
    <row r="7" spans="1:16" ht="95.1" customHeight="1" x14ac:dyDescent="0.2">
      <c r="A7" s="688" t="s">
        <v>542</v>
      </c>
      <c r="B7" s="689"/>
      <c r="C7" s="689"/>
      <c r="D7" s="689"/>
      <c r="E7" s="689"/>
      <c r="F7" s="689"/>
      <c r="G7" s="689"/>
      <c r="H7" s="689"/>
      <c r="I7" s="689"/>
    </row>
    <row r="9" spans="1:16" ht="15.75" x14ac:dyDescent="0.2">
      <c r="B9" s="690" t="s">
        <v>33</v>
      </c>
      <c r="C9" s="690"/>
      <c r="D9" s="690"/>
      <c r="E9" s="690"/>
      <c r="F9" s="690"/>
      <c r="G9" s="690"/>
      <c r="H9" s="690"/>
      <c r="I9" s="690"/>
    </row>
    <row r="10" spans="1:16" hidden="1" x14ac:dyDescent="0.2">
      <c r="D10" s="217" t="s">
        <v>43</v>
      </c>
      <c r="E10" s="217" t="s">
        <v>757</v>
      </c>
      <c r="K10"/>
      <c r="L10"/>
    </row>
    <row r="11" spans="1:16" x14ac:dyDescent="0.2">
      <c r="A11" s="158"/>
      <c r="B11" s="158"/>
      <c r="C11" s="159"/>
      <c r="D11" s="159"/>
    </row>
    <row r="12" spans="1:16" x14ac:dyDescent="0.2">
      <c r="D12" s="217" t="s">
        <v>222</v>
      </c>
      <c r="E12" s="351" t="s">
        <v>238</v>
      </c>
      <c r="F12" s="330" t="s">
        <v>40</v>
      </c>
      <c r="G12" s="330" t="s">
        <v>42</v>
      </c>
      <c r="H12" s="217" t="s">
        <v>541</v>
      </c>
      <c r="I12"/>
      <c r="K12"/>
      <c r="L12"/>
      <c r="M12"/>
      <c r="N12"/>
      <c r="O12"/>
      <c r="P12"/>
    </row>
    <row r="13" spans="1:16" x14ac:dyDescent="0.2">
      <c r="D13" s="217">
        <v>1</v>
      </c>
      <c r="E13" s="331">
        <v>0</v>
      </c>
      <c r="F13" s="217" t="s">
        <v>717</v>
      </c>
      <c r="G13" s="217">
        <v>1</v>
      </c>
      <c r="H13" s="332">
        <v>0.4</v>
      </c>
      <c r="I13"/>
      <c r="K13"/>
      <c r="L13"/>
      <c r="M13"/>
      <c r="N13"/>
      <c r="O13"/>
      <c r="P13"/>
    </row>
    <row r="14" spans="1:16" x14ac:dyDescent="0.2">
      <c r="D14" s="217">
        <v>2</v>
      </c>
      <c r="E14" s="331">
        <v>0</v>
      </c>
      <c r="F14" s="217" t="s">
        <v>719</v>
      </c>
      <c r="G14" s="217">
        <v>2</v>
      </c>
      <c r="H14" s="332">
        <v>0</v>
      </c>
      <c r="I14"/>
      <c r="K14"/>
      <c r="L14"/>
      <c r="M14"/>
      <c r="N14"/>
      <c r="O14"/>
      <c r="P14"/>
    </row>
    <row r="15" spans="1:16" x14ac:dyDescent="0.2">
      <c r="D15" s="217">
        <v>3</v>
      </c>
      <c r="E15" s="331">
        <v>0</v>
      </c>
      <c r="F15" s="217">
        <v>0</v>
      </c>
      <c r="G15" s="217">
        <v>0</v>
      </c>
      <c r="H15" s="332">
        <v>0</v>
      </c>
      <c r="I15"/>
      <c r="K15"/>
      <c r="L15"/>
      <c r="M15"/>
      <c r="N15"/>
      <c r="O15"/>
      <c r="P15"/>
    </row>
    <row r="16" spans="1:16" x14ac:dyDescent="0.2">
      <c r="D16" s="217">
        <v>4</v>
      </c>
      <c r="E16" s="331">
        <v>0</v>
      </c>
      <c r="F16" s="217">
        <v>0</v>
      </c>
      <c r="G16" s="217">
        <v>0</v>
      </c>
      <c r="H16" s="332">
        <v>0</v>
      </c>
      <c r="I16"/>
      <c r="K16"/>
      <c r="L16"/>
      <c r="M16"/>
      <c r="N16"/>
      <c r="O16"/>
      <c r="P16"/>
    </row>
    <row r="17" spans="4:16" x14ac:dyDescent="0.2">
      <c r="D17" s="217">
        <v>5</v>
      </c>
      <c r="E17" s="331">
        <v>0</v>
      </c>
      <c r="F17" s="217">
        <v>0</v>
      </c>
      <c r="G17" s="217">
        <v>0</v>
      </c>
      <c r="H17" s="332">
        <v>0</v>
      </c>
      <c r="I17"/>
      <c r="K17"/>
      <c r="L17"/>
      <c r="M17"/>
      <c r="N17"/>
      <c r="O17"/>
      <c r="P17"/>
    </row>
    <row r="18" spans="4:16" x14ac:dyDescent="0.2">
      <c r="D18" s="217">
        <v>6</v>
      </c>
      <c r="E18" s="331">
        <v>0</v>
      </c>
      <c r="F18" s="217">
        <v>0</v>
      </c>
      <c r="G18" s="217">
        <v>0</v>
      </c>
      <c r="H18" s="332">
        <v>0</v>
      </c>
      <c r="I18"/>
      <c r="K18"/>
      <c r="L18"/>
      <c r="M18"/>
      <c r="N18"/>
      <c r="O18"/>
      <c r="P18"/>
    </row>
    <row r="19" spans="4:16" x14ac:dyDescent="0.2">
      <c r="D19" s="217">
        <v>7</v>
      </c>
      <c r="E19" s="331">
        <v>0</v>
      </c>
      <c r="F19" s="217">
        <v>0</v>
      </c>
      <c r="G19" s="217">
        <v>0</v>
      </c>
      <c r="H19" s="332">
        <v>0</v>
      </c>
      <c r="I19"/>
      <c r="K19"/>
      <c r="L19"/>
      <c r="M19"/>
      <c r="N19"/>
      <c r="O19"/>
      <c r="P19"/>
    </row>
    <row r="20" spans="4:16" x14ac:dyDescent="0.2">
      <c r="D20" s="217">
        <v>8</v>
      </c>
      <c r="E20" s="331">
        <v>0</v>
      </c>
      <c r="F20" s="217">
        <v>0</v>
      </c>
      <c r="G20" s="217">
        <v>0</v>
      </c>
      <c r="H20" s="332">
        <v>0</v>
      </c>
      <c r="I20"/>
      <c r="K20"/>
      <c r="L20"/>
      <c r="M20"/>
    </row>
    <row r="21" spans="4:16" x14ac:dyDescent="0.2">
      <c r="D21" s="217">
        <v>9</v>
      </c>
      <c r="E21" s="331">
        <v>0</v>
      </c>
      <c r="F21" s="217">
        <v>0</v>
      </c>
      <c r="G21" s="217">
        <v>0</v>
      </c>
      <c r="H21" s="332">
        <v>0</v>
      </c>
      <c r="I21"/>
      <c r="K21"/>
      <c r="L21"/>
      <c r="M21"/>
    </row>
    <row r="22" spans="4:16" x14ac:dyDescent="0.2">
      <c r="D22" s="217">
        <v>10</v>
      </c>
      <c r="E22" s="331">
        <v>0</v>
      </c>
      <c r="F22" s="217">
        <v>0</v>
      </c>
      <c r="G22" s="217">
        <v>0</v>
      </c>
      <c r="H22" s="332">
        <v>0</v>
      </c>
      <c r="I22"/>
      <c r="K22"/>
      <c r="L22"/>
      <c r="M22"/>
    </row>
    <row r="23" spans="4:16" x14ac:dyDescent="0.2">
      <c r="D23" s="217">
        <v>11</v>
      </c>
      <c r="E23" s="331">
        <v>0</v>
      </c>
      <c r="F23" s="217">
        <v>0</v>
      </c>
      <c r="G23" s="217">
        <v>0</v>
      </c>
      <c r="H23" s="332">
        <v>0</v>
      </c>
      <c r="I23"/>
      <c r="K23"/>
      <c r="L23"/>
      <c r="M23"/>
    </row>
    <row r="24" spans="4:16" x14ac:dyDescent="0.2">
      <c r="D24" s="217">
        <v>12</v>
      </c>
      <c r="E24" s="331">
        <v>0</v>
      </c>
      <c r="F24" s="217">
        <v>0</v>
      </c>
      <c r="G24" s="217">
        <v>0</v>
      </c>
      <c r="H24" s="332">
        <v>0</v>
      </c>
      <c r="I24"/>
      <c r="K24"/>
      <c r="L24"/>
      <c r="M24"/>
    </row>
    <row r="25" spans="4:16" x14ac:dyDescent="0.2">
      <c r="D25" s="217">
        <v>13</v>
      </c>
      <c r="E25" s="331">
        <v>0</v>
      </c>
      <c r="F25" s="217">
        <v>0</v>
      </c>
      <c r="G25" s="217">
        <v>0</v>
      </c>
      <c r="H25" s="332">
        <v>0</v>
      </c>
      <c r="I25"/>
      <c r="K25"/>
      <c r="L25"/>
      <c r="M25"/>
    </row>
    <row r="26" spans="4:16" x14ac:dyDescent="0.2">
      <c r="D26" s="217">
        <v>14</v>
      </c>
      <c r="E26" s="331">
        <v>0</v>
      </c>
      <c r="F26" s="217">
        <v>0</v>
      </c>
      <c r="G26" s="217">
        <v>0</v>
      </c>
      <c r="H26" s="332">
        <v>0</v>
      </c>
      <c r="I26"/>
      <c r="K26"/>
      <c r="L26"/>
      <c r="M26"/>
    </row>
    <row r="27" spans="4:16" x14ac:dyDescent="0.2">
      <c r="D27" s="217">
        <v>15</v>
      </c>
      <c r="E27" s="331">
        <v>0</v>
      </c>
      <c r="F27" s="217">
        <v>0</v>
      </c>
      <c r="G27" s="217">
        <v>0</v>
      </c>
      <c r="H27" s="332">
        <v>0</v>
      </c>
      <c r="I27"/>
      <c r="K27"/>
      <c r="L27"/>
      <c r="M27"/>
    </row>
    <row r="28" spans="4:16" x14ac:dyDescent="0.2">
      <c r="D28" s="217">
        <v>16</v>
      </c>
      <c r="E28" s="331">
        <v>0</v>
      </c>
      <c r="F28" s="217">
        <v>0</v>
      </c>
      <c r="G28" s="217">
        <v>0</v>
      </c>
      <c r="H28" s="332">
        <v>0</v>
      </c>
      <c r="I28"/>
      <c r="K28"/>
      <c r="L28"/>
      <c r="M28"/>
    </row>
    <row r="29" spans="4:16" x14ac:dyDescent="0.2">
      <c r="D29" s="217">
        <v>17</v>
      </c>
      <c r="E29" s="331">
        <v>0</v>
      </c>
      <c r="F29" s="217">
        <v>0</v>
      </c>
      <c r="G29" s="217">
        <v>0</v>
      </c>
      <c r="H29" s="332">
        <v>0</v>
      </c>
      <c r="I29"/>
      <c r="K29"/>
      <c r="L29"/>
      <c r="M29"/>
    </row>
    <row r="30" spans="4:16" x14ac:dyDescent="0.2">
      <c r="D30" s="217">
        <v>18</v>
      </c>
      <c r="E30" s="331">
        <v>0</v>
      </c>
      <c r="F30" s="217">
        <v>0</v>
      </c>
      <c r="G30" s="217">
        <v>0</v>
      </c>
      <c r="H30" s="332">
        <v>0</v>
      </c>
      <c r="I30"/>
      <c r="K30"/>
      <c r="L30"/>
    </row>
    <row r="31" spans="4:16" x14ac:dyDescent="0.2">
      <c r="D31" s="217">
        <v>19</v>
      </c>
      <c r="E31" s="331">
        <v>0</v>
      </c>
      <c r="F31" s="217">
        <v>0</v>
      </c>
      <c r="G31" s="217">
        <v>0</v>
      </c>
      <c r="H31" s="332">
        <v>0</v>
      </c>
      <c r="I31"/>
      <c r="K31"/>
      <c r="L31"/>
    </row>
    <row r="32" spans="4:16" x14ac:dyDescent="0.2">
      <c r="D32" s="217">
        <v>20</v>
      </c>
      <c r="E32" s="331">
        <v>0</v>
      </c>
      <c r="F32" s="217">
        <v>0</v>
      </c>
      <c r="G32" s="217">
        <v>0</v>
      </c>
      <c r="H32" s="332">
        <v>0</v>
      </c>
      <c r="I32"/>
      <c r="K32"/>
      <c r="L32"/>
    </row>
    <row r="33" spans="4:12" x14ac:dyDescent="0.2">
      <c r="D33" s="217">
        <v>21</v>
      </c>
      <c r="E33" s="331">
        <v>0</v>
      </c>
      <c r="F33" s="217">
        <v>0</v>
      </c>
      <c r="G33" s="217">
        <v>0</v>
      </c>
      <c r="H33" s="332">
        <v>0</v>
      </c>
      <c r="I33"/>
      <c r="K33"/>
      <c r="L33"/>
    </row>
    <row r="34" spans="4:12" x14ac:dyDescent="0.2">
      <c r="D34" s="217">
        <v>22</v>
      </c>
      <c r="E34" s="331">
        <v>0</v>
      </c>
      <c r="F34" s="217">
        <v>0</v>
      </c>
      <c r="G34" s="217">
        <v>0</v>
      </c>
      <c r="H34" s="332">
        <v>0</v>
      </c>
      <c r="I34"/>
      <c r="K34"/>
      <c r="L34"/>
    </row>
    <row r="35" spans="4:12" x14ac:dyDescent="0.2">
      <c r="D35" s="217">
        <v>23</v>
      </c>
      <c r="E35" s="331">
        <v>0</v>
      </c>
      <c r="F35" s="217">
        <v>0</v>
      </c>
      <c r="G35" s="217">
        <v>0</v>
      </c>
      <c r="H35" s="332">
        <v>0</v>
      </c>
      <c r="I35"/>
      <c r="K35"/>
      <c r="L35"/>
    </row>
    <row r="36" spans="4:12" x14ac:dyDescent="0.2">
      <c r="D36" s="217">
        <v>24</v>
      </c>
      <c r="E36" s="331">
        <v>0</v>
      </c>
      <c r="F36" s="217">
        <v>0</v>
      </c>
      <c r="G36" s="217">
        <v>0</v>
      </c>
      <c r="H36" s="332">
        <v>0</v>
      </c>
      <c r="I36"/>
      <c r="K36"/>
      <c r="L36"/>
    </row>
    <row r="37" spans="4:12" x14ac:dyDescent="0.2">
      <c r="D37" s="217">
        <v>25</v>
      </c>
      <c r="E37" s="331">
        <v>0</v>
      </c>
      <c r="F37" s="217">
        <v>0</v>
      </c>
      <c r="G37" s="217">
        <v>0</v>
      </c>
      <c r="H37" s="332">
        <v>0</v>
      </c>
      <c r="I37"/>
      <c r="K37"/>
      <c r="L37"/>
    </row>
    <row r="38" spans="4:12" x14ac:dyDescent="0.2">
      <c r="D38" s="217">
        <v>26</v>
      </c>
      <c r="E38" s="331">
        <v>0</v>
      </c>
      <c r="F38" s="217">
        <v>0</v>
      </c>
      <c r="G38" s="217">
        <v>0</v>
      </c>
      <c r="H38" s="332">
        <v>0</v>
      </c>
      <c r="I38"/>
      <c r="K38"/>
      <c r="L38"/>
    </row>
    <row r="39" spans="4:12" x14ac:dyDescent="0.2">
      <c r="D39" s="217">
        <v>27</v>
      </c>
      <c r="E39" s="331">
        <v>0</v>
      </c>
      <c r="F39" s="217">
        <v>0</v>
      </c>
      <c r="G39" s="217">
        <v>0</v>
      </c>
      <c r="H39" s="332">
        <v>0</v>
      </c>
      <c r="I39"/>
      <c r="K39"/>
      <c r="L39"/>
    </row>
    <row r="40" spans="4:12" x14ac:dyDescent="0.2">
      <c r="D40" s="217">
        <v>28</v>
      </c>
      <c r="E40" s="331">
        <v>0</v>
      </c>
      <c r="F40" s="217">
        <v>0</v>
      </c>
      <c r="G40" s="217">
        <v>0</v>
      </c>
      <c r="H40" s="332">
        <v>0</v>
      </c>
      <c r="I40"/>
      <c r="K40"/>
      <c r="L40"/>
    </row>
    <row r="41" spans="4:12" x14ac:dyDescent="0.2">
      <c r="D41" s="217">
        <v>29</v>
      </c>
      <c r="E41" s="331">
        <v>0</v>
      </c>
      <c r="F41" s="217">
        <v>0</v>
      </c>
      <c r="G41" s="217">
        <v>0</v>
      </c>
      <c r="H41" s="332">
        <v>0</v>
      </c>
      <c r="I41"/>
      <c r="K41"/>
      <c r="L41"/>
    </row>
    <row r="42" spans="4:12" x14ac:dyDescent="0.2">
      <c r="D42" s="217">
        <v>30</v>
      </c>
      <c r="E42" s="331">
        <v>0</v>
      </c>
      <c r="F42" s="217">
        <v>0</v>
      </c>
      <c r="G42" s="217">
        <v>0</v>
      </c>
      <c r="H42" s="332">
        <v>0</v>
      </c>
      <c r="I42"/>
      <c r="K42"/>
      <c r="L42"/>
    </row>
    <row r="43" spans="4:12" x14ac:dyDescent="0.2">
      <c r="D43" s="217">
        <v>31</v>
      </c>
      <c r="E43" s="331">
        <v>0</v>
      </c>
      <c r="F43" s="217">
        <v>0</v>
      </c>
      <c r="G43" s="217">
        <v>0</v>
      </c>
      <c r="H43" s="332">
        <v>0</v>
      </c>
      <c r="I43"/>
      <c r="K43"/>
      <c r="L43"/>
    </row>
    <row r="44" spans="4:12" x14ac:dyDescent="0.2">
      <c r="D44" s="217">
        <v>32</v>
      </c>
      <c r="E44" s="331">
        <v>0</v>
      </c>
      <c r="F44" s="217">
        <v>0</v>
      </c>
      <c r="G44" s="217">
        <v>0</v>
      </c>
      <c r="H44" s="332">
        <v>0</v>
      </c>
      <c r="I44"/>
      <c r="K44"/>
      <c r="L44"/>
    </row>
    <row r="45" spans="4:12" x14ac:dyDescent="0.2">
      <c r="D45" s="217">
        <v>33</v>
      </c>
      <c r="E45" s="331">
        <v>0</v>
      </c>
      <c r="F45" s="217">
        <v>0</v>
      </c>
      <c r="G45" s="217">
        <v>0</v>
      </c>
      <c r="H45" s="332">
        <v>0</v>
      </c>
      <c r="I45"/>
      <c r="K45"/>
      <c r="L45"/>
    </row>
    <row r="46" spans="4:12" x14ac:dyDescent="0.2">
      <c r="D46" s="217">
        <v>34</v>
      </c>
      <c r="E46" s="331">
        <v>0</v>
      </c>
      <c r="F46" s="217">
        <v>0</v>
      </c>
      <c r="G46" s="217">
        <v>0</v>
      </c>
      <c r="H46" s="332">
        <v>0</v>
      </c>
      <c r="I46"/>
      <c r="K46"/>
      <c r="L46"/>
    </row>
    <row r="47" spans="4:12" x14ac:dyDescent="0.2">
      <c r="D47" s="217">
        <v>35</v>
      </c>
      <c r="E47" s="331">
        <v>0</v>
      </c>
      <c r="F47" s="217">
        <v>0</v>
      </c>
      <c r="G47" s="217">
        <v>0</v>
      </c>
      <c r="H47" s="332">
        <v>0</v>
      </c>
      <c r="I47"/>
      <c r="K47"/>
      <c r="L47"/>
    </row>
    <row r="48" spans="4:12" x14ac:dyDescent="0.2">
      <c r="D48" s="217">
        <v>36</v>
      </c>
      <c r="E48" s="331">
        <v>0</v>
      </c>
      <c r="F48" s="217">
        <v>0</v>
      </c>
      <c r="G48" s="217">
        <v>0</v>
      </c>
      <c r="H48" s="332">
        <v>0</v>
      </c>
      <c r="I48"/>
      <c r="K48"/>
      <c r="L48"/>
    </row>
    <row r="49" spans="4:12" x14ac:dyDescent="0.2">
      <c r="D49" s="217">
        <v>37</v>
      </c>
      <c r="E49" s="331">
        <v>0</v>
      </c>
      <c r="F49" s="217">
        <v>0</v>
      </c>
      <c r="G49" s="217">
        <v>0</v>
      </c>
      <c r="H49" s="332">
        <v>0</v>
      </c>
      <c r="I49"/>
      <c r="K49"/>
      <c r="L49"/>
    </row>
    <row r="50" spans="4:12" x14ac:dyDescent="0.2">
      <c r="D50" s="217">
        <v>38</v>
      </c>
      <c r="E50" s="331">
        <v>0</v>
      </c>
      <c r="F50" s="217">
        <v>0</v>
      </c>
      <c r="G50" s="217">
        <v>0</v>
      </c>
      <c r="H50" s="332">
        <v>0</v>
      </c>
      <c r="I50"/>
      <c r="K50"/>
      <c r="L50"/>
    </row>
    <row r="51" spans="4:12" x14ac:dyDescent="0.2">
      <c r="D51" s="217">
        <v>39</v>
      </c>
      <c r="E51" s="331">
        <v>0</v>
      </c>
      <c r="F51" s="217">
        <v>0</v>
      </c>
      <c r="G51" s="217">
        <v>0</v>
      </c>
      <c r="H51" s="332">
        <v>0</v>
      </c>
      <c r="I51"/>
      <c r="K51"/>
      <c r="L51"/>
    </row>
    <row r="52" spans="4:12" x14ac:dyDescent="0.2">
      <c r="D52" s="217">
        <v>40</v>
      </c>
      <c r="E52" s="331">
        <v>0</v>
      </c>
      <c r="F52" s="217">
        <v>0</v>
      </c>
      <c r="G52" s="217">
        <v>0</v>
      </c>
      <c r="H52" s="332">
        <v>0</v>
      </c>
      <c r="I52"/>
      <c r="K52"/>
      <c r="L52"/>
    </row>
    <row r="53" spans="4:12" x14ac:dyDescent="0.2">
      <c r="D53" s="217">
        <v>41</v>
      </c>
      <c r="E53" s="331">
        <v>0</v>
      </c>
      <c r="F53" s="217">
        <v>0</v>
      </c>
      <c r="G53" s="217">
        <v>0</v>
      </c>
      <c r="H53" s="332">
        <v>0</v>
      </c>
      <c r="I53"/>
      <c r="K53"/>
      <c r="L53"/>
    </row>
    <row r="54" spans="4:12" x14ac:dyDescent="0.2">
      <c r="D54" s="217">
        <v>42</v>
      </c>
      <c r="E54" s="331">
        <v>0</v>
      </c>
      <c r="F54" s="217">
        <v>0</v>
      </c>
      <c r="G54" s="217">
        <v>0</v>
      </c>
      <c r="H54" s="332">
        <v>0</v>
      </c>
      <c r="I54"/>
      <c r="K54"/>
      <c r="L54"/>
    </row>
    <row r="55" spans="4:12" x14ac:dyDescent="0.2">
      <c r="D55" s="217">
        <v>43</v>
      </c>
      <c r="E55" s="331">
        <v>0</v>
      </c>
      <c r="F55" s="217">
        <v>0</v>
      </c>
      <c r="G55" s="217">
        <v>0</v>
      </c>
      <c r="H55" s="332">
        <v>0</v>
      </c>
      <c r="I55"/>
      <c r="K55"/>
      <c r="L55"/>
    </row>
    <row r="56" spans="4:12" x14ac:dyDescent="0.2">
      <c r="D56" s="217">
        <v>44</v>
      </c>
      <c r="E56" s="331">
        <v>0</v>
      </c>
      <c r="F56" s="217">
        <v>0</v>
      </c>
      <c r="G56" s="217">
        <v>0</v>
      </c>
      <c r="H56" s="332">
        <v>0</v>
      </c>
      <c r="I56"/>
      <c r="K56"/>
      <c r="L56"/>
    </row>
    <row r="57" spans="4:12" x14ac:dyDescent="0.2">
      <c r="D57" s="217">
        <v>45</v>
      </c>
      <c r="E57" s="331">
        <v>0</v>
      </c>
      <c r="F57" s="217">
        <v>0</v>
      </c>
      <c r="G57" s="217">
        <v>0</v>
      </c>
      <c r="H57" s="332">
        <v>0</v>
      </c>
      <c r="I57"/>
      <c r="K57"/>
      <c r="L57"/>
    </row>
    <row r="58" spans="4:12" x14ac:dyDescent="0.2">
      <c r="D58" s="217">
        <v>46</v>
      </c>
      <c r="E58" s="331">
        <v>0</v>
      </c>
      <c r="F58" s="217">
        <v>0</v>
      </c>
      <c r="G58" s="217">
        <v>0</v>
      </c>
      <c r="H58" s="332">
        <v>0</v>
      </c>
      <c r="I58"/>
      <c r="K58"/>
      <c r="L58"/>
    </row>
    <row r="59" spans="4:12" x14ac:dyDescent="0.2">
      <c r="D59" s="217">
        <v>47</v>
      </c>
      <c r="E59" s="331">
        <v>0</v>
      </c>
      <c r="F59" s="217">
        <v>0</v>
      </c>
      <c r="G59" s="217">
        <v>0</v>
      </c>
      <c r="H59" s="332">
        <v>0</v>
      </c>
      <c r="I59"/>
      <c r="K59"/>
      <c r="L59"/>
    </row>
    <row r="60" spans="4:12" x14ac:dyDescent="0.2">
      <c r="D60" s="217">
        <v>48</v>
      </c>
      <c r="E60" s="331">
        <v>0</v>
      </c>
      <c r="F60" s="217">
        <v>0</v>
      </c>
      <c r="G60" s="217">
        <v>0</v>
      </c>
      <c r="H60" s="332">
        <v>0</v>
      </c>
      <c r="I60"/>
      <c r="K60"/>
      <c r="L60"/>
    </row>
    <row r="61" spans="4:12" x14ac:dyDescent="0.2">
      <c r="D61" s="217">
        <v>49</v>
      </c>
      <c r="E61" s="331">
        <v>0</v>
      </c>
      <c r="F61" s="217">
        <v>0</v>
      </c>
      <c r="G61" s="217">
        <v>0</v>
      </c>
      <c r="H61" s="332">
        <v>0</v>
      </c>
      <c r="K61"/>
      <c r="L61"/>
    </row>
    <row r="62" spans="4:12" x14ac:dyDescent="0.2">
      <c r="D62" s="217">
        <v>50</v>
      </c>
      <c r="E62" s="331">
        <v>0</v>
      </c>
      <c r="F62" s="217">
        <v>0</v>
      </c>
      <c r="G62" s="217">
        <v>0</v>
      </c>
      <c r="H62" s="332">
        <v>0</v>
      </c>
      <c r="K62"/>
      <c r="L62"/>
    </row>
    <row r="63" spans="4:12" x14ac:dyDescent="0.2">
      <c r="D63" s="217">
        <v>51</v>
      </c>
      <c r="E63" s="331">
        <v>0</v>
      </c>
      <c r="F63" s="217">
        <v>0</v>
      </c>
      <c r="G63" s="217">
        <v>0</v>
      </c>
      <c r="H63" s="332">
        <v>0</v>
      </c>
      <c r="K63"/>
      <c r="L63"/>
    </row>
    <row r="64" spans="4:12" x14ac:dyDescent="0.2">
      <c r="D64" s="217">
        <v>52</v>
      </c>
      <c r="E64" s="331">
        <v>0</v>
      </c>
      <c r="F64" s="217">
        <v>0</v>
      </c>
      <c r="G64" s="217">
        <v>0</v>
      </c>
      <c r="H64" s="332">
        <v>0</v>
      </c>
      <c r="K64"/>
      <c r="L64"/>
    </row>
    <row r="65" spans="4:12" x14ac:dyDescent="0.2">
      <c r="D65" s="217">
        <v>53</v>
      </c>
      <c r="E65" s="331">
        <v>0</v>
      </c>
      <c r="F65" s="217">
        <v>0</v>
      </c>
      <c r="G65" s="217">
        <v>0</v>
      </c>
      <c r="H65" s="332">
        <v>0</v>
      </c>
      <c r="K65"/>
      <c r="L65"/>
    </row>
    <row r="66" spans="4:12" x14ac:dyDescent="0.2">
      <c r="D66" s="217">
        <v>54</v>
      </c>
      <c r="E66" s="331">
        <v>0</v>
      </c>
      <c r="F66" s="217">
        <v>0</v>
      </c>
      <c r="G66" s="217">
        <v>0</v>
      </c>
      <c r="H66" s="332">
        <v>0</v>
      </c>
      <c r="K66"/>
      <c r="L66"/>
    </row>
    <row r="67" spans="4:12" x14ac:dyDescent="0.2">
      <c r="D67" s="217">
        <v>55</v>
      </c>
      <c r="E67" s="331">
        <v>0</v>
      </c>
      <c r="F67" s="217">
        <v>0</v>
      </c>
      <c r="G67" s="217">
        <v>0</v>
      </c>
      <c r="H67" s="332">
        <v>0</v>
      </c>
      <c r="K67"/>
      <c r="L67"/>
    </row>
    <row r="68" spans="4:12" x14ac:dyDescent="0.2">
      <c r="D68" s="217">
        <v>56</v>
      </c>
      <c r="E68" s="331">
        <v>0</v>
      </c>
      <c r="F68" s="217">
        <v>0</v>
      </c>
      <c r="G68" s="217">
        <v>0</v>
      </c>
      <c r="H68" s="332">
        <v>0</v>
      </c>
      <c r="K68"/>
      <c r="L68"/>
    </row>
    <row r="69" spans="4:12" x14ac:dyDescent="0.2">
      <c r="D69" s="217">
        <v>57</v>
      </c>
      <c r="E69" s="331">
        <v>0</v>
      </c>
      <c r="F69" s="217">
        <v>0</v>
      </c>
      <c r="G69" s="217">
        <v>0</v>
      </c>
      <c r="H69" s="332">
        <v>0</v>
      </c>
      <c r="K69"/>
      <c r="L69"/>
    </row>
    <row r="70" spans="4:12" x14ac:dyDescent="0.2">
      <c r="D70" s="217">
        <v>58</v>
      </c>
      <c r="E70" s="331">
        <v>0</v>
      </c>
      <c r="F70" s="217">
        <v>0</v>
      </c>
      <c r="G70" s="217">
        <v>0</v>
      </c>
      <c r="H70" s="332">
        <v>0</v>
      </c>
      <c r="K70"/>
      <c r="L70"/>
    </row>
    <row r="71" spans="4:12" x14ac:dyDescent="0.2">
      <c r="D71" s="217">
        <v>59</v>
      </c>
      <c r="E71" s="331">
        <v>0</v>
      </c>
      <c r="F71" s="217">
        <v>0</v>
      </c>
      <c r="G71" s="217">
        <v>0</v>
      </c>
      <c r="H71" s="332">
        <v>0</v>
      </c>
      <c r="K71"/>
      <c r="L71"/>
    </row>
    <row r="72" spans="4:12" x14ac:dyDescent="0.2">
      <c r="D72" s="217">
        <v>60</v>
      </c>
      <c r="E72" s="331">
        <v>0</v>
      </c>
      <c r="F72" s="217">
        <v>0</v>
      </c>
      <c r="G72" s="217">
        <v>0</v>
      </c>
      <c r="H72" s="332">
        <v>0</v>
      </c>
      <c r="K72"/>
      <c r="L72"/>
    </row>
    <row r="73" spans="4:12" x14ac:dyDescent="0.2">
      <c r="D73" s="217">
        <v>61</v>
      </c>
      <c r="E73" s="331">
        <v>0</v>
      </c>
      <c r="F73" s="217">
        <v>0</v>
      </c>
      <c r="G73" s="217">
        <v>0</v>
      </c>
      <c r="H73" s="332">
        <v>0</v>
      </c>
      <c r="K73"/>
      <c r="L73"/>
    </row>
    <row r="74" spans="4:12" x14ac:dyDescent="0.2">
      <c r="D74" s="217">
        <v>62</v>
      </c>
      <c r="E74" s="331">
        <v>0</v>
      </c>
      <c r="F74" s="217">
        <v>0</v>
      </c>
      <c r="G74" s="217">
        <v>0</v>
      </c>
      <c r="H74" s="332">
        <v>0</v>
      </c>
      <c r="K74"/>
      <c r="L74"/>
    </row>
    <row r="75" spans="4:12" x14ac:dyDescent="0.2">
      <c r="D75" s="217">
        <v>63</v>
      </c>
      <c r="E75" s="331">
        <v>0</v>
      </c>
      <c r="F75" s="217">
        <v>0</v>
      </c>
      <c r="G75" s="217">
        <v>0</v>
      </c>
      <c r="H75" s="332">
        <v>0</v>
      </c>
      <c r="K75"/>
      <c r="L75"/>
    </row>
    <row r="76" spans="4:12" x14ac:dyDescent="0.2">
      <c r="D76" s="217">
        <v>64</v>
      </c>
      <c r="E76" s="331">
        <v>0</v>
      </c>
      <c r="F76" s="217">
        <v>0</v>
      </c>
      <c r="G76" s="217">
        <v>0</v>
      </c>
      <c r="H76" s="332">
        <v>0</v>
      </c>
      <c r="K76"/>
      <c r="L76"/>
    </row>
    <row r="77" spans="4:12" x14ac:dyDescent="0.2">
      <c r="D77" s="217">
        <v>65</v>
      </c>
      <c r="E77" s="331">
        <v>0</v>
      </c>
      <c r="F77" s="217">
        <v>0</v>
      </c>
      <c r="G77" s="217">
        <v>0</v>
      </c>
      <c r="H77" s="332">
        <v>0</v>
      </c>
      <c r="K77"/>
      <c r="L77"/>
    </row>
    <row r="78" spans="4:12" x14ac:dyDescent="0.2">
      <c r="D78" s="217">
        <v>66</v>
      </c>
      <c r="E78" s="331">
        <v>0</v>
      </c>
      <c r="F78" s="217">
        <v>0</v>
      </c>
      <c r="G78" s="217">
        <v>0</v>
      </c>
      <c r="H78" s="332">
        <v>0</v>
      </c>
      <c r="K78"/>
      <c r="L78"/>
    </row>
    <row r="79" spans="4:12" x14ac:dyDescent="0.2">
      <c r="D79" s="217">
        <v>67</v>
      </c>
      <c r="E79" s="331">
        <v>0</v>
      </c>
      <c r="F79" s="217">
        <v>0</v>
      </c>
      <c r="G79" s="217">
        <v>0</v>
      </c>
      <c r="H79" s="332">
        <v>0</v>
      </c>
      <c r="K79"/>
      <c r="L79"/>
    </row>
    <row r="80" spans="4:12" x14ac:dyDescent="0.2">
      <c r="D80" s="217">
        <v>68</v>
      </c>
      <c r="E80" s="331">
        <v>0</v>
      </c>
      <c r="F80" s="217">
        <v>0</v>
      </c>
      <c r="G80" s="217">
        <v>0</v>
      </c>
      <c r="H80" s="332">
        <v>0</v>
      </c>
      <c r="K80"/>
      <c r="L80"/>
    </row>
    <row r="81" spans="4:12" x14ac:dyDescent="0.2">
      <c r="D81" s="217">
        <v>69</v>
      </c>
      <c r="E81" s="331">
        <v>0</v>
      </c>
      <c r="F81" s="217">
        <v>0</v>
      </c>
      <c r="G81" s="217">
        <v>0</v>
      </c>
      <c r="H81" s="332">
        <v>0</v>
      </c>
      <c r="K81"/>
      <c r="L81"/>
    </row>
    <row r="82" spans="4:12" x14ac:dyDescent="0.2">
      <c r="D82" s="217">
        <v>70</v>
      </c>
      <c r="E82" s="331">
        <v>0</v>
      </c>
      <c r="F82" s="217">
        <v>0</v>
      </c>
      <c r="G82" s="217">
        <v>0</v>
      </c>
      <c r="H82" s="332">
        <v>0</v>
      </c>
      <c r="K82"/>
      <c r="L82"/>
    </row>
    <row r="83" spans="4:12" x14ac:dyDescent="0.2">
      <c r="D83" s="217">
        <v>71</v>
      </c>
      <c r="E83" s="331">
        <v>0</v>
      </c>
      <c r="F83" s="217">
        <v>0</v>
      </c>
      <c r="G83" s="217">
        <v>0</v>
      </c>
      <c r="H83" s="332">
        <v>0</v>
      </c>
      <c r="K83"/>
      <c r="L83"/>
    </row>
    <row r="84" spans="4:12" x14ac:dyDescent="0.2">
      <c r="D84" s="217">
        <v>72</v>
      </c>
      <c r="E84" s="331">
        <v>0</v>
      </c>
      <c r="F84" s="217">
        <v>0</v>
      </c>
      <c r="G84" s="217">
        <v>0</v>
      </c>
      <c r="H84" s="332">
        <v>0</v>
      </c>
      <c r="K84"/>
      <c r="L84"/>
    </row>
    <row r="85" spans="4:12" x14ac:dyDescent="0.2">
      <c r="D85" s="217">
        <v>73</v>
      </c>
      <c r="E85" s="331">
        <v>0</v>
      </c>
      <c r="F85" s="217">
        <v>0</v>
      </c>
      <c r="G85" s="217">
        <v>0</v>
      </c>
      <c r="H85" s="332">
        <v>0</v>
      </c>
      <c r="K85"/>
      <c r="L85"/>
    </row>
    <row r="86" spans="4:12" x14ac:dyDescent="0.2">
      <c r="D86" s="217">
        <v>74</v>
      </c>
      <c r="E86" s="331">
        <v>0</v>
      </c>
      <c r="F86" s="217">
        <v>0</v>
      </c>
      <c r="G86" s="217">
        <v>0</v>
      </c>
      <c r="H86" s="332">
        <v>0</v>
      </c>
      <c r="K86"/>
      <c r="L86"/>
    </row>
    <row r="87" spans="4:12" x14ac:dyDescent="0.2">
      <c r="D87" s="217">
        <v>75</v>
      </c>
      <c r="E87" s="331">
        <v>0</v>
      </c>
      <c r="F87" s="217">
        <v>0</v>
      </c>
      <c r="G87" s="217">
        <v>0</v>
      </c>
      <c r="H87" s="332">
        <v>0</v>
      </c>
      <c r="K87"/>
      <c r="L87"/>
    </row>
    <row r="88" spans="4:12" x14ac:dyDescent="0.2">
      <c r="D88" s="217">
        <v>76</v>
      </c>
      <c r="E88" s="331">
        <v>0</v>
      </c>
      <c r="F88" s="217">
        <v>0</v>
      </c>
      <c r="G88" s="217">
        <v>0</v>
      </c>
      <c r="H88" s="332">
        <v>0</v>
      </c>
      <c r="K88"/>
      <c r="L88"/>
    </row>
    <row r="89" spans="4:12" x14ac:dyDescent="0.2">
      <c r="D89" s="217">
        <v>77</v>
      </c>
      <c r="E89" s="331">
        <v>0</v>
      </c>
      <c r="F89" s="217">
        <v>0</v>
      </c>
      <c r="G89" s="217">
        <v>0</v>
      </c>
      <c r="H89" s="332">
        <v>0</v>
      </c>
      <c r="K89"/>
      <c r="L89"/>
    </row>
    <row r="90" spans="4:12" x14ac:dyDescent="0.2">
      <c r="D90" s="217">
        <v>78</v>
      </c>
      <c r="E90" s="331">
        <v>0</v>
      </c>
      <c r="F90" s="217">
        <v>0</v>
      </c>
      <c r="G90" s="217">
        <v>0</v>
      </c>
      <c r="H90" s="332">
        <v>0</v>
      </c>
      <c r="K90"/>
      <c r="L90"/>
    </row>
    <row r="91" spans="4:12" x14ac:dyDescent="0.2">
      <c r="D91" s="217">
        <v>79</v>
      </c>
      <c r="E91" s="331">
        <v>0</v>
      </c>
      <c r="F91" s="217">
        <v>0</v>
      </c>
      <c r="G91" s="217">
        <v>0</v>
      </c>
      <c r="H91" s="332">
        <v>0</v>
      </c>
      <c r="K91"/>
      <c r="L91"/>
    </row>
    <row r="92" spans="4:12" x14ac:dyDescent="0.2">
      <c r="D92" s="217">
        <v>80</v>
      </c>
      <c r="E92" s="331">
        <v>0</v>
      </c>
      <c r="F92" s="217">
        <v>0</v>
      </c>
      <c r="G92" s="217">
        <v>0</v>
      </c>
      <c r="H92" s="332">
        <v>0</v>
      </c>
      <c r="K92"/>
      <c r="L92"/>
    </row>
    <row r="93" spans="4:12" x14ac:dyDescent="0.2">
      <c r="D93" s="217">
        <v>81</v>
      </c>
      <c r="E93" s="331">
        <v>0</v>
      </c>
      <c r="F93" s="217">
        <v>0</v>
      </c>
      <c r="G93" s="217">
        <v>0</v>
      </c>
      <c r="H93" s="332">
        <v>0</v>
      </c>
      <c r="K93"/>
      <c r="L93"/>
    </row>
    <row r="94" spans="4:12" x14ac:dyDescent="0.2">
      <c r="D94" s="217">
        <v>82</v>
      </c>
      <c r="E94" s="331">
        <v>0</v>
      </c>
      <c r="F94" s="217">
        <v>0</v>
      </c>
      <c r="G94" s="217">
        <v>0</v>
      </c>
      <c r="H94" s="332">
        <v>0</v>
      </c>
      <c r="K94"/>
      <c r="L94"/>
    </row>
    <row r="95" spans="4:12" x14ac:dyDescent="0.2">
      <c r="D95" s="217">
        <v>83</v>
      </c>
      <c r="E95" s="331">
        <v>0</v>
      </c>
      <c r="F95" s="217">
        <v>0</v>
      </c>
      <c r="G95" s="217">
        <v>0</v>
      </c>
      <c r="H95" s="332">
        <v>0</v>
      </c>
      <c r="K95"/>
      <c r="L95"/>
    </row>
    <row r="96" spans="4:12" x14ac:dyDescent="0.2">
      <c r="D96" s="217">
        <v>84</v>
      </c>
      <c r="E96" s="331">
        <v>0</v>
      </c>
      <c r="F96" s="217">
        <v>0</v>
      </c>
      <c r="G96" s="217">
        <v>0</v>
      </c>
      <c r="H96" s="332">
        <v>0</v>
      </c>
      <c r="K96"/>
      <c r="L96"/>
    </row>
    <row r="97" spans="4:12" x14ac:dyDescent="0.2">
      <c r="D97" s="217">
        <v>85</v>
      </c>
      <c r="E97" s="331">
        <v>0</v>
      </c>
      <c r="F97" s="217">
        <v>0</v>
      </c>
      <c r="G97" s="217">
        <v>0</v>
      </c>
      <c r="H97" s="332">
        <v>0</v>
      </c>
      <c r="K97"/>
      <c r="L97"/>
    </row>
    <row r="98" spans="4:12" x14ac:dyDescent="0.2">
      <c r="D98" s="217">
        <v>86</v>
      </c>
      <c r="E98" s="331">
        <v>0</v>
      </c>
      <c r="F98" s="217">
        <v>0</v>
      </c>
      <c r="G98" s="217">
        <v>0</v>
      </c>
      <c r="H98" s="332">
        <v>0</v>
      </c>
      <c r="K98"/>
      <c r="L98"/>
    </row>
    <row r="99" spans="4:12" x14ac:dyDescent="0.2">
      <c r="D99" s="217">
        <v>87</v>
      </c>
      <c r="E99" s="331">
        <v>0</v>
      </c>
      <c r="F99" s="217">
        <v>0</v>
      </c>
      <c r="G99" s="217">
        <v>0</v>
      </c>
      <c r="H99" s="332">
        <v>0</v>
      </c>
      <c r="K99"/>
      <c r="L99"/>
    </row>
    <row r="100" spans="4:12" x14ac:dyDescent="0.2">
      <c r="D100" s="217">
        <v>88</v>
      </c>
      <c r="E100" s="331">
        <v>0</v>
      </c>
      <c r="F100" s="217">
        <v>0</v>
      </c>
      <c r="G100" s="217">
        <v>0</v>
      </c>
      <c r="H100" s="332">
        <v>0</v>
      </c>
      <c r="K100"/>
      <c r="L100"/>
    </row>
    <row r="101" spans="4:12" x14ac:dyDescent="0.2">
      <c r="D101" s="217">
        <v>89</v>
      </c>
      <c r="E101" s="331">
        <v>0</v>
      </c>
      <c r="F101" s="217">
        <v>0</v>
      </c>
      <c r="G101" s="217">
        <v>0</v>
      </c>
      <c r="H101" s="332">
        <v>0</v>
      </c>
      <c r="K101"/>
      <c r="L101"/>
    </row>
    <row r="102" spans="4:12" x14ac:dyDescent="0.2">
      <c r="D102" s="217">
        <v>90</v>
      </c>
      <c r="E102" s="331">
        <v>0</v>
      </c>
      <c r="F102" s="217">
        <v>0</v>
      </c>
      <c r="G102" s="217">
        <v>0</v>
      </c>
      <c r="H102" s="332">
        <v>0</v>
      </c>
      <c r="K102"/>
      <c r="L102"/>
    </row>
    <row r="103" spans="4:12" x14ac:dyDescent="0.2">
      <c r="D103" s="217">
        <v>91</v>
      </c>
      <c r="E103" s="331">
        <v>0</v>
      </c>
      <c r="F103" s="217">
        <v>0</v>
      </c>
      <c r="G103" s="217">
        <v>0</v>
      </c>
      <c r="H103" s="332">
        <v>0</v>
      </c>
      <c r="K103"/>
      <c r="L103"/>
    </row>
    <row r="104" spans="4:12" x14ac:dyDescent="0.2">
      <c r="D104" s="217">
        <v>92</v>
      </c>
      <c r="E104" s="331">
        <v>0</v>
      </c>
      <c r="F104" s="217">
        <v>0</v>
      </c>
      <c r="G104" s="217">
        <v>0</v>
      </c>
      <c r="H104" s="332">
        <v>0</v>
      </c>
      <c r="K104"/>
      <c r="L104"/>
    </row>
    <row r="105" spans="4:12" x14ac:dyDescent="0.2">
      <c r="D105" s="217">
        <v>93</v>
      </c>
      <c r="E105" s="331">
        <v>0</v>
      </c>
      <c r="F105" s="217">
        <v>0</v>
      </c>
      <c r="G105" s="217">
        <v>0</v>
      </c>
      <c r="H105" s="332">
        <v>0</v>
      </c>
      <c r="K105"/>
      <c r="L105"/>
    </row>
    <row r="106" spans="4:12" x14ac:dyDescent="0.2">
      <c r="D106" s="217">
        <v>94</v>
      </c>
      <c r="E106" s="331">
        <v>0</v>
      </c>
      <c r="F106" s="217">
        <v>0</v>
      </c>
      <c r="G106" s="217">
        <v>0</v>
      </c>
      <c r="H106" s="332">
        <v>0</v>
      </c>
      <c r="K106"/>
      <c r="L106"/>
    </row>
    <row r="107" spans="4:12" x14ac:dyDescent="0.2">
      <c r="D107" s="217">
        <v>95</v>
      </c>
      <c r="E107" s="331">
        <v>0</v>
      </c>
      <c r="F107" s="217">
        <v>0</v>
      </c>
      <c r="G107" s="217">
        <v>0</v>
      </c>
      <c r="H107" s="332">
        <v>0</v>
      </c>
      <c r="K107"/>
      <c r="L107"/>
    </row>
    <row r="108" spans="4:12" x14ac:dyDescent="0.2">
      <c r="D108" s="217">
        <v>96</v>
      </c>
      <c r="E108" s="331">
        <v>0</v>
      </c>
      <c r="F108" s="217">
        <v>0</v>
      </c>
      <c r="G108" s="217">
        <v>0</v>
      </c>
      <c r="H108" s="332">
        <v>0</v>
      </c>
      <c r="K108"/>
      <c r="L108"/>
    </row>
    <row r="109" spans="4:12" x14ac:dyDescent="0.2">
      <c r="D109" s="217">
        <v>97</v>
      </c>
      <c r="E109" s="331">
        <v>0</v>
      </c>
      <c r="F109" s="217">
        <v>0</v>
      </c>
      <c r="G109" s="217">
        <v>0</v>
      </c>
      <c r="H109" s="332">
        <v>0</v>
      </c>
      <c r="K109"/>
      <c r="L109"/>
    </row>
    <row r="110" spans="4:12" x14ac:dyDescent="0.2">
      <c r="D110" s="217">
        <v>98</v>
      </c>
      <c r="E110" s="331">
        <v>0</v>
      </c>
      <c r="F110" s="217">
        <v>0</v>
      </c>
      <c r="G110" s="217">
        <v>0</v>
      </c>
      <c r="H110" s="332">
        <v>0</v>
      </c>
      <c r="K110"/>
      <c r="L110"/>
    </row>
    <row r="111" spans="4:12" x14ac:dyDescent="0.2">
      <c r="D111" s="217">
        <v>99</v>
      </c>
      <c r="E111" s="331">
        <v>0</v>
      </c>
      <c r="F111" s="217">
        <v>0</v>
      </c>
      <c r="G111" s="217">
        <v>0</v>
      </c>
      <c r="H111" s="332">
        <v>0</v>
      </c>
      <c r="K111"/>
      <c r="L111"/>
    </row>
    <row r="112" spans="4:12" x14ac:dyDescent="0.2">
      <c r="D112" s="217">
        <v>100</v>
      </c>
      <c r="E112" s="331">
        <v>0</v>
      </c>
      <c r="F112" s="217">
        <v>0</v>
      </c>
      <c r="G112" s="217">
        <v>0</v>
      </c>
      <c r="H112" s="332">
        <v>0</v>
      </c>
      <c r="K112"/>
      <c r="L112"/>
    </row>
    <row r="113" spans="4:12" x14ac:dyDescent="0.2">
      <c r="D113" s="217">
        <v>101</v>
      </c>
      <c r="E113" s="331">
        <v>0</v>
      </c>
      <c r="F113" s="217">
        <v>0</v>
      </c>
      <c r="G113" s="217">
        <v>0</v>
      </c>
      <c r="H113" s="332">
        <v>0</v>
      </c>
      <c r="K113"/>
      <c r="L113"/>
    </row>
    <row r="114" spans="4:12" x14ac:dyDescent="0.2">
      <c r="D114" s="217">
        <v>102</v>
      </c>
      <c r="E114" s="331">
        <v>0</v>
      </c>
      <c r="F114" s="217">
        <v>0</v>
      </c>
      <c r="G114" s="217">
        <v>0</v>
      </c>
      <c r="H114" s="332">
        <v>0</v>
      </c>
      <c r="K114"/>
      <c r="L114"/>
    </row>
    <row r="115" spans="4:12" x14ac:dyDescent="0.2">
      <c r="D115" s="217">
        <v>103</v>
      </c>
      <c r="E115" s="331">
        <v>0</v>
      </c>
      <c r="F115" s="217">
        <v>0</v>
      </c>
      <c r="G115" s="217">
        <v>0</v>
      </c>
      <c r="H115" s="332">
        <v>0</v>
      </c>
      <c r="K115"/>
      <c r="L115"/>
    </row>
    <row r="116" spans="4:12" x14ac:dyDescent="0.2">
      <c r="D116" s="217">
        <v>104</v>
      </c>
      <c r="E116" s="331">
        <v>0</v>
      </c>
      <c r="F116" s="217">
        <v>0</v>
      </c>
      <c r="G116" s="217">
        <v>0</v>
      </c>
      <c r="H116" s="332">
        <v>0</v>
      </c>
      <c r="K116"/>
      <c r="L116"/>
    </row>
    <row r="117" spans="4:12" x14ac:dyDescent="0.2">
      <c r="D117" s="217">
        <v>105</v>
      </c>
      <c r="E117" s="331">
        <v>0</v>
      </c>
      <c r="F117" s="217">
        <v>0</v>
      </c>
      <c r="G117" s="217">
        <v>0</v>
      </c>
      <c r="H117" s="332">
        <v>0</v>
      </c>
      <c r="K117"/>
      <c r="L117"/>
    </row>
    <row r="118" spans="4:12" x14ac:dyDescent="0.2">
      <c r="D118" s="217">
        <v>106</v>
      </c>
      <c r="E118" s="331">
        <v>0</v>
      </c>
      <c r="F118" s="217">
        <v>0</v>
      </c>
      <c r="G118" s="217">
        <v>0</v>
      </c>
      <c r="H118" s="332">
        <v>0</v>
      </c>
      <c r="K118"/>
      <c r="L118"/>
    </row>
    <row r="119" spans="4:12" x14ac:dyDescent="0.2">
      <c r="D119" s="217">
        <v>107</v>
      </c>
      <c r="E119" s="331">
        <v>0</v>
      </c>
      <c r="F119" s="217">
        <v>0</v>
      </c>
      <c r="G119" s="217">
        <v>0</v>
      </c>
      <c r="H119" s="332">
        <v>0</v>
      </c>
      <c r="K119"/>
      <c r="L119"/>
    </row>
    <row r="120" spans="4:12" x14ac:dyDescent="0.2">
      <c r="D120" s="217">
        <v>108</v>
      </c>
      <c r="E120" s="331">
        <v>0</v>
      </c>
      <c r="F120" s="217">
        <v>0</v>
      </c>
      <c r="G120" s="217">
        <v>0</v>
      </c>
      <c r="H120" s="332">
        <v>0</v>
      </c>
      <c r="K120"/>
      <c r="L120"/>
    </row>
    <row r="121" spans="4:12" x14ac:dyDescent="0.2">
      <c r="D121" s="217">
        <v>109</v>
      </c>
      <c r="E121" s="331">
        <v>0</v>
      </c>
      <c r="F121" s="217">
        <v>0</v>
      </c>
      <c r="G121" s="217">
        <v>0</v>
      </c>
      <c r="H121" s="332">
        <v>0</v>
      </c>
      <c r="K121"/>
      <c r="L121"/>
    </row>
    <row r="122" spans="4:12" x14ac:dyDescent="0.2">
      <c r="D122" s="217">
        <v>110</v>
      </c>
      <c r="E122" s="331">
        <v>0</v>
      </c>
      <c r="F122" s="217">
        <v>0</v>
      </c>
      <c r="G122" s="217">
        <v>0</v>
      </c>
      <c r="H122" s="332">
        <v>0</v>
      </c>
      <c r="K122"/>
      <c r="L122"/>
    </row>
    <row r="123" spans="4:12" x14ac:dyDescent="0.2">
      <c r="D123" s="217">
        <v>111</v>
      </c>
      <c r="E123" s="331">
        <v>0</v>
      </c>
      <c r="F123" s="217">
        <v>0</v>
      </c>
      <c r="G123" s="217">
        <v>0</v>
      </c>
      <c r="H123" s="332">
        <v>0</v>
      </c>
      <c r="K123"/>
      <c r="L123"/>
    </row>
    <row r="124" spans="4:12" x14ac:dyDescent="0.2">
      <c r="D124" s="217">
        <v>112</v>
      </c>
      <c r="E124" s="331">
        <v>0</v>
      </c>
      <c r="F124" s="217">
        <v>0</v>
      </c>
      <c r="G124" s="217">
        <v>0</v>
      </c>
      <c r="H124" s="332">
        <v>0</v>
      </c>
      <c r="K124"/>
      <c r="L124"/>
    </row>
    <row r="125" spans="4:12" x14ac:dyDescent="0.2">
      <c r="D125" s="217">
        <v>113</v>
      </c>
      <c r="E125" s="331">
        <v>0</v>
      </c>
      <c r="F125" s="217">
        <v>0</v>
      </c>
      <c r="G125" s="217">
        <v>0</v>
      </c>
      <c r="H125" s="332">
        <v>0</v>
      </c>
      <c r="K125"/>
      <c r="L125"/>
    </row>
    <row r="126" spans="4:12" x14ac:dyDescent="0.2">
      <c r="D126" s="217">
        <v>114</v>
      </c>
      <c r="E126" s="331">
        <v>0</v>
      </c>
      <c r="F126" s="217">
        <v>0</v>
      </c>
      <c r="G126" s="217">
        <v>0</v>
      </c>
      <c r="H126" s="332">
        <v>0</v>
      </c>
      <c r="K126"/>
      <c r="L126"/>
    </row>
    <row r="127" spans="4:12" x14ac:dyDescent="0.2">
      <c r="D127" s="217">
        <v>115</v>
      </c>
      <c r="E127" s="331">
        <v>0</v>
      </c>
      <c r="F127" s="217">
        <v>0</v>
      </c>
      <c r="G127" s="217">
        <v>0</v>
      </c>
      <c r="H127" s="332">
        <v>0</v>
      </c>
      <c r="K127"/>
      <c r="L127"/>
    </row>
    <row r="128" spans="4:12" x14ac:dyDescent="0.2">
      <c r="D128" s="217">
        <v>116</v>
      </c>
      <c r="E128" s="331">
        <v>0</v>
      </c>
      <c r="F128" s="217">
        <v>0</v>
      </c>
      <c r="G128" s="217">
        <v>0</v>
      </c>
      <c r="H128" s="332">
        <v>0</v>
      </c>
      <c r="K128"/>
      <c r="L128"/>
    </row>
    <row r="129" spans="4:12" x14ac:dyDescent="0.2">
      <c r="D129" s="217">
        <v>117</v>
      </c>
      <c r="E129" s="331">
        <v>0</v>
      </c>
      <c r="F129" s="217">
        <v>0</v>
      </c>
      <c r="G129" s="217">
        <v>0</v>
      </c>
      <c r="H129" s="332">
        <v>0</v>
      </c>
      <c r="K129"/>
      <c r="L129"/>
    </row>
    <row r="130" spans="4:12" x14ac:dyDescent="0.2">
      <c r="D130" s="217">
        <v>118</v>
      </c>
      <c r="E130" s="331">
        <v>0</v>
      </c>
      <c r="F130" s="217">
        <v>0</v>
      </c>
      <c r="G130" s="217">
        <v>0</v>
      </c>
      <c r="H130" s="332">
        <v>0</v>
      </c>
      <c r="K130"/>
      <c r="L130"/>
    </row>
    <row r="131" spans="4:12" x14ac:dyDescent="0.2">
      <c r="D131" s="217">
        <v>119</v>
      </c>
      <c r="E131" s="331">
        <v>0</v>
      </c>
      <c r="F131" s="217">
        <v>0</v>
      </c>
      <c r="G131" s="217">
        <v>0</v>
      </c>
      <c r="H131" s="332">
        <v>0</v>
      </c>
      <c r="K131"/>
      <c r="L131"/>
    </row>
    <row r="132" spans="4:12" x14ac:dyDescent="0.2">
      <c r="D132" s="217">
        <v>120</v>
      </c>
      <c r="E132" s="331">
        <v>0</v>
      </c>
      <c r="F132" s="217">
        <v>0</v>
      </c>
      <c r="G132" s="217">
        <v>0</v>
      </c>
      <c r="H132" s="332">
        <v>0</v>
      </c>
      <c r="K132"/>
      <c r="L132"/>
    </row>
    <row r="133" spans="4:12" x14ac:dyDescent="0.2">
      <c r="D133" s="217">
        <v>121</v>
      </c>
      <c r="E133" s="331">
        <v>0</v>
      </c>
      <c r="F133" s="217">
        <v>0</v>
      </c>
      <c r="G133" s="217">
        <v>0</v>
      </c>
      <c r="H133" s="332">
        <v>0</v>
      </c>
      <c r="K133"/>
      <c r="L133"/>
    </row>
    <row r="134" spans="4:12" x14ac:dyDescent="0.2">
      <c r="D134" s="217">
        <v>122</v>
      </c>
      <c r="E134" s="331">
        <v>0</v>
      </c>
      <c r="F134" s="217">
        <v>0</v>
      </c>
      <c r="G134" s="217">
        <v>0</v>
      </c>
      <c r="H134" s="332">
        <v>0</v>
      </c>
      <c r="K134"/>
      <c r="L134"/>
    </row>
    <row r="135" spans="4:12" x14ac:dyDescent="0.2">
      <c r="D135" s="217">
        <v>123</v>
      </c>
      <c r="E135" s="331">
        <v>0</v>
      </c>
      <c r="F135" s="217">
        <v>0</v>
      </c>
      <c r="G135" s="217">
        <v>0</v>
      </c>
      <c r="H135" s="332">
        <v>0</v>
      </c>
      <c r="K135"/>
      <c r="L135"/>
    </row>
    <row r="136" spans="4:12" x14ac:dyDescent="0.2">
      <c r="D136" s="217">
        <v>124</v>
      </c>
      <c r="E136" s="331">
        <v>0</v>
      </c>
      <c r="F136" s="217">
        <v>0</v>
      </c>
      <c r="G136" s="217">
        <v>0</v>
      </c>
      <c r="H136" s="332">
        <v>0</v>
      </c>
      <c r="K136"/>
      <c r="L136"/>
    </row>
    <row r="137" spans="4:12" x14ac:dyDescent="0.2">
      <c r="D137" s="217">
        <v>125</v>
      </c>
      <c r="E137" s="331">
        <v>0</v>
      </c>
      <c r="F137" s="217">
        <v>0</v>
      </c>
      <c r="G137" s="217">
        <v>0</v>
      </c>
      <c r="H137" s="332">
        <v>0</v>
      </c>
      <c r="K137"/>
      <c r="L137"/>
    </row>
    <row r="138" spans="4:12" x14ac:dyDescent="0.2">
      <c r="D138" s="217">
        <v>126</v>
      </c>
      <c r="E138" s="331">
        <v>0</v>
      </c>
      <c r="F138" s="217">
        <v>0</v>
      </c>
      <c r="G138" s="217">
        <v>0</v>
      </c>
      <c r="H138" s="332">
        <v>0</v>
      </c>
      <c r="K138"/>
      <c r="L138"/>
    </row>
    <row r="139" spans="4:12" x14ac:dyDescent="0.2">
      <c r="D139" s="217">
        <v>127</v>
      </c>
      <c r="E139" s="331">
        <v>0</v>
      </c>
      <c r="F139" s="217">
        <v>0</v>
      </c>
      <c r="G139" s="217">
        <v>0</v>
      </c>
      <c r="H139" s="332">
        <v>0</v>
      </c>
      <c r="K139"/>
      <c r="L139"/>
    </row>
    <row r="140" spans="4:12" x14ac:dyDescent="0.2">
      <c r="D140" s="217">
        <v>128</v>
      </c>
      <c r="E140" s="331">
        <v>0</v>
      </c>
      <c r="F140" s="217">
        <v>0</v>
      </c>
      <c r="G140" s="217">
        <v>0</v>
      </c>
      <c r="H140" s="332">
        <v>0</v>
      </c>
      <c r="K140"/>
      <c r="L140"/>
    </row>
    <row r="141" spans="4:12" x14ac:dyDescent="0.2">
      <c r="D141" s="217">
        <v>129</v>
      </c>
      <c r="E141" s="331">
        <v>0</v>
      </c>
      <c r="F141" s="217">
        <v>0</v>
      </c>
      <c r="G141" s="217">
        <v>0</v>
      </c>
      <c r="H141" s="332">
        <v>0</v>
      </c>
      <c r="K141"/>
      <c r="L141"/>
    </row>
    <row r="142" spans="4:12" x14ac:dyDescent="0.2">
      <c r="D142" s="217">
        <v>130</v>
      </c>
      <c r="E142" s="331">
        <v>0</v>
      </c>
      <c r="F142" s="217">
        <v>0</v>
      </c>
      <c r="G142" s="217">
        <v>0</v>
      </c>
      <c r="H142" s="332">
        <v>0</v>
      </c>
      <c r="K142"/>
      <c r="L142"/>
    </row>
    <row r="143" spans="4:12" x14ac:dyDescent="0.2">
      <c r="D143" s="217">
        <v>131</v>
      </c>
      <c r="E143" s="331">
        <v>0</v>
      </c>
      <c r="F143" s="217">
        <v>0</v>
      </c>
      <c r="G143" s="217">
        <v>0</v>
      </c>
      <c r="H143" s="332">
        <v>0</v>
      </c>
      <c r="K143"/>
      <c r="L143"/>
    </row>
    <row r="144" spans="4:12" x14ac:dyDescent="0.2">
      <c r="D144" s="217">
        <v>132</v>
      </c>
      <c r="E144" s="331">
        <v>0</v>
      </c>
      <c r="F144" s="217">
        <v>0</v>
      </c>
      <c r="G144" s="217">
        <v>0</v>
      </c>
      <c r="H144" s="332">
        <v>0</v>
      </c>
      <c r="K144"/>
      <c r="L144"/>
    </row>
    <row r="145" spans="4:12" x14ac:dyDescent="0.2">
      <c r="D145" s="217">
        <v>133</v>
      </c>
      <c r="E145" s="331">
        <v>0</v>
      </c>
      <c r="F145" s="217">
        <v>0</v>
      </c>
      <c r="G145" s="217">
        <v>0</v>
      </c>
      <c r="H145" s="332">
        <v>0</v>
      </c>
      <c r="K145"/>
      <c r="L145"/>
    </row>
    <row r="146" spans="4:12" x14ac:dyDescent="0.2">
      <c r="D146" s="217">
        <v>134</v>
      </c>
      <c r="E146" s="331">
        <v>0</v>
      </c>
      <c r="F146" s="217">
        <v>0</v>
      </c>
      <c r="G146" s="217">
        <v>0</v>
      </c>
      <c r="H146" s="332">
        <v>0</v>
      </c>
      <c r="K146"/>
      <c r="L146"/>
    </row>
    <row r="147" spans="4:12" x14ac:dyDescent="0.2">
      <c r="D147" s="217">
        <v>135</v>
      </c>
      <c r="E147" s="331">
        <v>0</v>
      </c>
      <c r="F147" s="217">
        <v>0</v>
      </c>
      <c r="G147" s="217">
        <v>0</v>
      </c>
      <c r="H147" s="332">
        <v>0</v>
      </c>
      <c r="K147"/>
      <c r="L147"/>
    </row>
    <row r="148" spans="4:12" x14ac:dyDescent="0.2">
      <c r="D148" s="217">
        <v>136</v>
      </c>
      <c r="E148" s="331">
        <v>0</v>
      </c>
      <c r="F148" s="217">
        <v>0</v>
      </c>
      <c r="G148" s="217">
        <v>0</v>
      </c>
      <c r="H148" s="332">
        <v>0</v>
      </c>
      <c r="K148"/>
      <c r="L148"/>
    </row>
    <row r="149" spans="4:12" x14ac:dyDescent="0.2">
      <c r="D149" s="217">
        <v>137</v>
      </c>
      <c r="E149" s="331">
        <v>0</v>
      </c>
      <c r="F149" s="217">
        <v>0</v>
      </c>
      <c r="G149" s="217">
        <v>0</v>
      </c>
      <c r="H149" s="332">
        <v>0</v>
      </c>
      <c r="K149"/>
      <c r="L149"/>
    </row>
    <row r="150" spans="4:12" x14ac:dyDescent="0.2">
      <c r="D150" s="217">
        <v>138</v>
      </c>
      <c r="E150" s="331">
        <v>0</v>
      </c>
      <c r="F150" s="217">
        <v>0</v>
      </c>
      <c r="G150" s="217">
        <v>0</v>
      </c>
      <c r="H150" s="332">
        <v>0</v>
      </c>
      <c r="K150"/>
      <c r="L150"/>
    </row>
    <row r="151" spans="4:12" x14ac:dyDescent="0.2">
      <c r="D151" s="217">
        <v>139</v>
      </c>
      <c r="E151" s="331">
        <v>0</v>
      </c>
      <c r="F151" s="217">
        <v>0</v>
      </c>
      <c r="G151" s="217">
        <v>0</v>
      </c>
      <c r="H151" s="332">
        <v>0</v>
      </c>
      <c r="K151"/>
      <c r="L151"/>
    </row>
    <row r="152" spans="4:12" x14ac:dyDescent="0.2">
      <c r="D152" s="217">
        <v>140</v>
      </c>
      <c r="E152" s="331">
        <v>0</v>
      </c>
      <c r="F152" s="217">
        <v>0</v>
      </c>
      <c r="G152" s="217">
        <v>0</v>
      </c>
      <c r="H152" s="332">
        <v>0</v>
      </c>
      <c r="K152"/>
      <c r="L152"/>
    </row>
    <row r="153" spans="4:12" x14ac:dyDescent="0.2">
      <c r="D153" s="217">
        <v>141</v>
      </c>
      <c r="E153" s="331">
        <v>0</v>
      </c>
      <c r="F153" s="217">
        <v>0</v>
      </c>
      <c r="G153" s="217">
        <v>0</v>
      </c>
      <c r="H153" s="332">
        <v>0</v>
      </c>
      <c r="K153"/>
      <c r="L153"/>
    </row>
    <row r="154" spans="4:12" x14ac:dyDescent="0.2">
      <c r="D154" s="217">
        <v>142</v>
      </c>
      <c r="E154" s="331">
        <v>0</v>
      </c>
      <c r="F154" s="217">
        <v>0</v>
      </c>
      <c r="G154" s="217">
        <v>0</v>
      </c>
      <c r="H154" s="332">
        <v>0</v>
      </c>
      <c r="K154"/>
      <c r="L154"/>
    </row>
    <row r="155" spans="4:12" x14ac:dyDescent="0.2">
      <c r="D155" s="217">
        <v>143</v>
      </c>
      <c r="E155" s="331">
        <v>0</v>
      </c>
      <c r="F155" s="217">
        <v>0</v>
      </c>
      <c r="G155" s="217">
        <v>0</v>
      </c>
      <c r="H155" s="332">
        <v>0</v>
      </c>
      <c r="K155"/>
      <c r="L155"/>
    </row>
    <row r="156" spans="4:12" x14ac:dyDescent="0.2">
      <c r="D156" s="217">
        <v>144</v>
      </c>
      <c r="E156" s="331">
        <v>0</v>
      </c>
      <c r="F156" s="217">
        <v>0</v>
      </c>
      <c r="G156" s="217">
        <v>0</v>
      </c>
      <c r="H156" s="332">
        <v>0</v>
      </c>
      <c r="K156"/>
      <c r="L156"/>
    </row>
    <row r="157" spans="4:12" x14ac:dyDescent="0.2">
      <c r="D157" s="217">
        <v>145</v>
      </c>
      <c r="E157" s="331">
        <v>0</v>
      </c>
      <c r="F157" s="217">
        <v>0</v>
      </c>
      <c r="G157" s="217">
        <v>0</v>
      </c>
      <c r="H157" s="332">
        <v>0</v>
      </c>
      <c r="K157"/>
      <c r="L157"/>
    </row>
    <row r="158" spans="4:12" x14ac:dyDescent="0.2">
      <c r="D158" s="217">
        <v>146</v>
      </c>
      <c r="E158" s="331">
        <v>0</v>
      </c>
      <c r="F158" s="217">
        <v>0</v>
      </c>
      <c r="G158" s="217">
        <v>0</v>
      </c>
      <c r="H158" s="332">
        <v>0</v>
      </c>
      <c r="K158"/>
      <c r="L158"/>
    </row>
    <row r="159" spans="4:12" x14ac:dyDescent="0.2">
      <c r="D159" s="217">
        <v>147</v>
      </c>
      <c r="E159" s="331">
        <v>0</v>
      </c>
      <c r="F159" s="217">
        <v>0</v>
      </c>
      <c r="G159" s="217">
        <v>0</v>
      </c>
      <c r="H159" s="332">
        <v>0</v>
      </c>
      <c r="K159"/>
      <c r="L159"/>
    </row>
    <row r="160" spans="4:12" x14ac:dyDescent="0.2">
      <c r="D160" s="217">
        <v>148</v>
      </c>
      <c r="E160" s="331">
        <v>0</v>
      </c>
      <c r="F160" s="217">
        <v>0</v>
      </c>
      <c r="G160" s="217">
        <v>0</v>
      </c>
      <c r="H160" s="332">
        <v>0</v>
      </c>
      <c r="K160"/>
      <c r="L160"/>
    </row>
    <row r="161" spans="4:12" x14ac:dyDescent="0.2">
      <c r="D161" s="217">
        <v>149</v>
      </c>
      <c r="E161" s="331">
        <v>0</v>
      </c>
      <c r="F161" s="217">
        <v>0</v>
      </c>
      <c r="G161" s="217">
        <v>0</v>
      </c>
      <c r="H161" s="332">
        <v>0</v>
      </c>
      <c r="K161"/>
      <c r="L161"/>
    </row>
    <row r="162" spans="4:12" x14ac:dyDescent="0.2">
      <c r="D162" s="217">
        <v>150</v>
      </c>
      <c r="E162" s="331">
        <v>0</v>
      </c>
      <c r="F162" s="217">
        <v>0</v>
      </c>
      <c r="G162" s="217">
        <v>0</v>
      </c>
      <c r="H162" s="332">
        <v>0</v>
      </c>
      <c r="K162"/>
      <c r="L162"/>
    </row>
    <row r="163" spans="4:12" x14ac:dyDescent="0.2">
      <c r="D163" s="217">
        <v>151</v>
      </c>
      <c r="E163" s="331">
        <v>0</v>
      </c>
      <c r="F163" s="217">
        <v>0</v>
      </c>
      <c r="G163" s="217">
        <v>0</v>
      </c>
      <c r="H163" s="332">
        <v>0</v>
      </c>
      <c r="K163"/>
      <c r="L163"/>
    </row>
    <row r="164" spans="4:12" x14ac:dyDescent="0.2">
      <c r="D164" s="217">
        <v>152</v>
      </c>
      <c r="E164" s="331">
        <v>0</v>
      </c>
      <c r="F164" s="217">
        <v>0</v>
      </c>
      <c r="G164" s="217">
        <v>0</v>
      </c>
      <c r="H164" s="332">
        <v>0</v>
      </c>
      <c r="K164"/>
      <c r="L164"/>
    </row>
    <row r="165" spans="4:12" x14ac:dyDescent="0.2">
      <c r="D165" s="217">
        <v>153</v>
      </c>
      <c r="E165" s="331">
        <v>0</v>
      </c>
      <c r="F165" s="217">
        <v>0</v>
      </c>
      <c r="G165" s="217">
        <v>0</v>
      </c>
      <c r="H165" s="332">
        <v>0</v>
      </c>
      <c r="K165"/>
      <c r="L165"/>
    </row>
    <row r="166" spans="4:12" x14ac:dyDescent="0.2">
      <c r="D166" s="217">
        <v>154</v>
      </c>
      <c r="E166" s="331">
        <v>0</v>
      </c>
      <c r="F166" s="217">
        <v>0</v>
      </c>
      <c r="G166" s="217">
        <v>0</v>
      </c>
      <c r="H166" s="332">
        <v>0</v>
      </c>
      <c r="K166"/>
      <c r="L166"/>
    </row>
    <row r="167" spans="4:12" x14ac:dyDescent="0.2">
      <c r="D167" s="217">
        <v>155</v>
      </c>
      <c r="E167" s="331">
        <v>0</v>
      </c>
      <c r="F167" s="217">
        <v>0</v>
      </c>
      <c r="G167" s="217">
        <v>0</v>
      </c>
      <c r="H167" s="332">
        <v>0</v>
      </c>
      <c r="K167"/>
      <c r="L167"/>
    </row>
    <row r="168" spans="4:12" x14ac:dyDescent="0.2">
      <c r="D168" s="217">
        <v>156</v>
      </c>
      <c r="E168" s="331">
        <v>0</v>
      </c>
      <c r="F168" s="217">
        <v>0</v>
      </c>
      <c r="G168" s="217">
        <v>0</v>
      </c>
      <c r="H168" s="332">
        <v>0</v>
      </c>
      <c r="K168"/>
      <c r="L168"/>
    </row>
    <row r="169" spans="4:12" x14ac:dyDescent="0.2">
      <c r="D169" s="217">
        <v>157</v>
      </c>
      <c r="E169" s="331">
        <v>0</v>
      </c>
      <c r="F169" s="217">
        <v>0</v>
      </c>
      <c r="G169" s="217">
        <v>0</v>
      </c>
      <c r="H169" s="332">
        <v>0</v>
      </c>
      <c r="K169"/>
      <c r="L169"/>
    </row>
    <row r="170" spans="4:12" x14ac:dyDescent="0.2">
      <c r="D170" s="217">
        <v>158</v>
      </c>
      <c r="E170" s="331">
        <v>0</v>
      </c>
      <c r="F170" s="217">
        <v>0</v>
      </c>
      <c r="G170" s="217">
        <v>0</v>
      </c>
      <c r="H170" s="332">
        <v>0</v>
      </c>
      <c r="K170"/>
      <c r="L170"/>
    </row>
    <row r="171" spans="4:12" x14ac:dyDescent="0.2">
      <c r="D171" s="217">
        <v>159</v>
      </c>
      <c r="E171" s="331">
        <v>0</v>
      </c>
      <c r="F171" s="217">
        <v>0</v>
      </c>
      <c r="G171" s="217">
        <v>0</v>
      </c>
      <c r="H171" s="332">
        <v>0</v>
      </c>
      <c r="K171"/>
      <c r="L171"/>
    </row>
    <row r="172" spans="4:12" x14ac:dyDescent="0.2">
      <c r="D172" s="217">
        <v>160</v>
      </c>
      <c r="E172" s="331">
        <v>0</v>
      </c>
      <c r="F172" s="217">
        <v>0</v>
      </c>
      <c r="G172" s="217">
        <v>0</v>
      </c>
      <c r="H172" s="332">
        <v>0</v>
      </c>
      <c r="K172"/>
      <c r="L172"/>
    </row>
    <row r="173" spans="4:12" x14ac:dyDescent="0.2">
      <c r="D173" s="217">
        <v>161</v>
      </c>
      <c r="E173" s="331">
        <v>0</v>
      </c>
      <c r="F173" s="217">
        <v>0</v>
      </c>
      <c r="G173" s="217">
        <v>0</v>
      </c>
      <c r="H173" s="332">
        <v>0</v>
      </c>
      <c r="K173"/>
      <c r="L173"/>
    </row>
    <row r="174" spans="4:12" x14ac:dyDescent="0.2">
      <c r="D174" s="217">
        <v>162</v>
      </c>
      <c r="E174" s="331">
        <v>0</v>
      </c>
      <c r="F174" s="217">
        <v>0</v>
      </c>
      <c r="G174" s="217">
        <v>0</v>
      </c>
      <c r="H174" s="332">
        <v>0</v>
      </c>
      <c r="K174"/>
      <c r="L174"/>
    </row>
    <row r="175" spans="4:12" x14ac:dyDescent="0.2">
      <c r="D175" s="217">
        <v>163</v>
      </c>
      <c r="E175" s="331">
        <v>0</v>
      </c>
      <c r="F175" s="217">
        <v>0</v>
      </c>
      <c r="G175" s="217">
        <v>0</v>
      </c>
      <c r="H175" s="332">
        <v>0</v>
      </c>
      <c r="K175"/>
      <c r="L175"/>
    </row>
    <row r="176" spans="4:12" x14ac:dyDescent="0.2">
      <c r="D176" s="217">
        <v>164</v>
      </c>
      <c r="E176" s="331">
        <v>0</v>
      </c>
      <c r="F176" s="217">
        <v>0</v>
      </c>
      <c r="G176" s="217">
        <v>0</v>
      </c>
      <c r="H176" s="332">
        <v>0</v>
      </c>
      <c r="K176"/>
      <c r="L176"/>
    </row>
    <row r="177" spans="4:12" x14ac:dyDescent="0.2">
      <c r="D177" s="217">
        <v>165</v>
      </c>
      <c r="E177" s="331">
        <v>0</v>
      </c>
      <c r="F177" s="217">
        <v>0</v>
      </c>
      <c r="G177" s="217">
        <v>0</v>
      </c>
      <c r="H177" s="332">
        <v>0</v>
      </c>
      <c r="K177"/>
      <c r="L177"/>
    </row>
    <row r="178" spans="4:12" x14ac:dyDescent="0.2">
      <c r="D178" s="217">
        <v>166</v>
      </c>
      <c r="E178" s="331">
        <v>0</v>
      </c>
      <c r="F178" s="217">
        <v>0</v>
      </c>
      <c r="G178" s="217">
        <v>0</v>
      </c>
      <c r="H178" s="332">
        <v>0</v>
      </c>
      <c r="K178"/>
      <c r="L178"/>
    </row>
    <row r="179" spans="4:12" x14ac:dyDescent="0.2">
      <c r="D179" s="217">
        <v>167</v>
      </c>
      <c r="E179" s="331">
        <v>0</v>
      </c>
      <c r="F179" s="217">
        <v>0</v>
      </c>
      <c r="G179" s="217">
        <v>0</v>
      </c>
      <c r="H179" s="332">
        <v>0</v>
      </c>
      <c r="K179"/>
      <c r="L179"/>
    </row>
    <row r="180" spans="4:12" x14ac:dyDescent="0.2">
      <c r="D180" s="217">
        <v>168</v>
      </c>
      <c r="E180" s="331">
        <v>0</v>
      </c>
      <c r="F180" s="217">
        <v>0</v>
      </c>
      <c r="G180" s="217">
        <v>0</v>
      </c>
      <c r="H180" s="332">
        <v>0</v>
      </c>
      <c r="K180"/>
      <c r="L180"/>
    </row>
    <row r="181" spans="4:12" x14ac:dyDescent="0.2">
      <c r="D181" s="217">
        <v>169</v>
      </c>
      <c r="E181" s="331">
        <v>0</v>
      </c>
      <c r="F181" s="217">
        <v>0</v>
      </c>
      <c r="G181" s="217">
        <v>0</v>
      </c>
      <c r="H181" s="332">
        <v>0</v>
      </c>
      <c r="K181"/>
      <c r="L181"/>
    </row>
    <row r="182" spans="4:12" x14ac:dyDescent="0.2">
      <c r="D182" s="217">
        <v>170</v>
      </c>
      <c r="E182" s="331">
        <v>0</v>
      </c>
      <c r="F182" s="217">
        <v>0</v>
      </c>
      <c r="G182" s="217">
        <v>0</v>
      </c>
      <c r="H182" s="332">
        <v>0</v>
      </c>
      <c r="K182"/>
      <c r="L182"/>
    </row>
    <row r="183" spans="4:12" x14ac:dyDescent="0.2">
      <c r="D183" s="217">
        <v>171</v>
      </c>
      <c r="E183" s="331">
        <v>0</v>
      </c>
      <c r="F183" s="217">
        <v>0</v>
      </c>
      <c r="G183" s="217">
        <v>0</v>
      </c>
      <c r="H183" s="332">
        <v>0</v>
      </c>
      <c r="K183"/>
      <c r="L183"/>
    </row>
    <row r="184" spans="4:12" x14ac:dyDescent="0.2">
      <c r="D184" s="217">
        <v>172</v>
      </c>
      <c r="E184" s="331">
        <v>0</v>
      </c>
      <c r="F184" s="217">
        <v>0</v>
      </c>
      <c r="G184" s="217">
        <v>0</v>
      </c>
      <c r="H184" s="332">
        <v>0</v>
      </c>
      <c r="K184"/>
      <c r="L184"/>
    </row>
    <row r="185" spans="4:12" x14ac:dyDescent="0.2">
      <c r="D185" s="217">
        <v>173</v>
      </c>
      <c r="E185" s="331">
        <v>0</v>
      </c>
      <c r="F185" s="217">
        <v>0</v>
      </c>
      <c r="G185" s="217">
        <v>0</v>
      </c>
      <c r="H185" s="332">
        <v>0</v>
      </c>
      <c r="K185"/>
      <c r="L185"/>
    </row>
    <row r="186" spans="4:12" x14ac:dyDescent="0.2">
      <c r="D186" s="217">
        <v>174</v>
      </c>
      <c r="E186" s="331">
        <v>0</v>
      </c>
      <c r="F186" s="217">
        <v>0</v>
      </c>
      <c r="G186" s="217">
        <v>0</v>
      </c>
      <c r="H186" s="332">
        <v>0</v>
      </c>
      <c r="K186"/>
      <c r="L186"/>
    </row>
    <row r="187" spans="4:12" x14ac:dyDescent="0.2">
      <c r="D187" s="217">
        <v>175</v>
      </c>
      <c r="E187" s="331">
        <v>0</v>
      </c>
      <c r="F187" s="217">
        <v>0</v>
      </c>
      <c r="G187" s="217">
        <v>0</v>
      </c>
      <c r="H187" s="332">
        <v>0</v>
      </c>
      <c r="K187"/>
      <c r="L187"/>
    </row>
    <row r="188" spans="4:12" x14ac:dyDescent="0.2">
      <c r="D188" s="217">
        <v>176</v>
      </c>
      <c r="E188" s="331">
        <v>0</v>
      </c>
      <c r="F188" s="217">
        <v>0</v>
      </c>
      <c r="G188" s="217">
        <v>0</v>
      </c>
      <c r="H188" s="332">
        <v>0</v>
      </c>
      <c r="K188"/>
      <c r="L188"/>
    </row>
    <row r="189" spans="4:12" x14ac:dyDescent="0.2">
      <c r="D189" s="217">
        <v>177</v>
      </c>
      <c r="E189" s="331">
        <v>0</v>
      </c>
      <c r="F189" s="217">
        <v>0</v>
      </c>
      <c r="G189" s="217">
        <v>0</v>
      </c>
      <c r="H189" s="332">
        <v>0</v>
      </c>
      <c r="K189"/>
      <c r="L189"/>
    </row>
    <row r="190" spans="4:12" x14ac:dyDescent="0.2">
      <c r="D190" s="217">
        <v>178</v>
      </c>
      <c r="E190" s="331">
        <v>0</v>
      </c>
      <c r="F190" s="217">
        <v>0</v>
      </c>
      <c r="G190" s="217">
        <v>0</v>
      </c>
      <c r="H190" s="332">
        <v>0</v>
      </c>
      <c r="K190"/>
      <c r="L190"/>
    </row>
    <row r="191" spans="4:12" x14ac:dyDescent="0.2">
      <c r="D191" s="217">
        <v>179</v>
      </c>
      <c r="E191" s="331">
        <v>0</v>
      </c>
      <c r="F191" s="217">
        <v>0</v>
      </c>
      <c r="G191" s="217">
        <v>0</v>
      </c>
      <c r="H191" s="332">
        <v>0</v>
      </c>
      <c r="K191"/>
      <c r="L191"/>
    </row>
    <row r="192" spans="4:12" x14ac:dyDescent="0.2">
      <c r="D192" s="217">
        <v>180</v>
      </c>
      <c r="E192" s="331">
        <v>0</v>
      </c>
      <c r="F192" s="217">
        <v>0</v>
      </c>
      <c r="G192" s="217">
        <v>0</v>
      </c>
      <c r="H192" s="332">
        <v>0</v>
      </c>
      <c r="K192"/>
      <c r="L192"/>
    </row>
    <row r="193" spans="4:12" x14ac:dyDescent="0.2">
      <c r="D193" s="217">
        <v>181</v>
      </c>
      <c r="E193" s="331">
        <v>0</v>
      </c>
      <c r="F193" s="217">
        <v>0</v>
      </c>
      <c r="G193" s="217">
        <v>0</v>
      </c>
      <c r="H193" s="332">
        <v>0</v>
      </c>
      <c r="K193"/>
      <c r="L193"/>
    </row>
    <row r="194" spans="4:12" x14ac:dyDescent="0.2">
      <c r="D194" s="217">
        <v>182</v>
      </c>
      <c r="E194" s="331">
        <v>0</v>
      </c>
      <c r="F194" s="217">
        <v>0</v>
      </c>
      <c r="G194" s="217">
        <v>0</v>
      </c>
      <c r="H194" s="332">
        <v>0</v>
      </c>
      <c r="K194"/>
      <c r="L194"/>
    </row>
    <row r="195" spans="4:12" x14ac:dyDescent="0.2">
      <c r="D195" s="217">
        <v>183</v>
      </c>
      <c r="E195" s="331">
        <v>0</v>
      </c>
      <c r="F195" s="217">
        <v>0</v>
      </c>
      <c r="G195" s="217">
        <v>0</v>
      </c>
      <c r="H195" s="332">
        <v>0</v>
      </c>
      <c r="K195"/>
      <c r="L195"/>
    </row>
    <row r="196" spans="4:12" x14ac:dyDescent="0.2">
      <c r="D196" s="217">
        <v>184</v>
      </c>
      <c r="E196" s="331">
        <v>0</v>
      </c>
      <c r="F196" s="217">
        <v>0</v>
      </c>
      <c r="G196" s="217">
        <v>0</v>
      </c>
      <c r="H196" s="332">
        <v>0</v>
      </c>
      <c r="K196"/>
      <c r="L196"/>
    </row>
    <row r="197" spans="4:12" x14ac:dyDescent="0.2">
      <c r="D197" s="217">
        <v>185</v>
      </c>
      <c r="E197" s="331">
        <v>0</v>
      </c>
      <c r="F197" s="217">
        <v>0</v>
      </c>
      <c r="G197" s="217">
        <v>0</v>
      </c>
      <c r="H197" s="332">
        <v>0</v>
      </c>
      <c r="K197"/>
      <c r="L197"/>
    </row>
    <row r="198" spans="4:12" x14ac:dyDescent="0.2">
      <c r="D198" s="217">
        <v>186</v>
      </c>
      <c r="E198" s="331">
        <v>0</v>
      </c>
      <c r="F198" s="217">
        <v>0</v>
      </c>
      <c r="G198" s="217">
        <v>0</v>
      </c>
      <c r="H198" s="332">
        <v>0</v>
      </c>
      <c r="K198"/>
      <c r="L198"/>
    </row>
    <row r="199" spans="4:12" x14ac:dyDescent="0.2">
      <c r="D199" s="217">
        <v>187</v>
      </c>
      <c r="E199" s="331">
        <v>0</v>
      </c>
      <c r="F199" s="217">
        <v>0</v>
      </c>
      <c r="G199" s="217">
        <v>0</v>
      </c>
      <c r="H199" s="332">
        <v>0</v>
      </c>
      <c r="K199"/>
      <c r="L199"/>
    </row>
    <row r="200" spans="4:12" x14ac:dyDescent="0.2">
      <c r="D200" s="217">
        <v>188</v>
      </c>
      <c r="E200" s="331">
        <v>0</v>
      </c>
      <c r="F200" s="217">
        <v>0</v>
      </c>
      <c r="G200" s="217">
        <v>0</v>
      </c>
      <c r="H200" s="332">
        <v>0</v>
      </c>
      <c r="K200"/>
      <c r="L200"/>
    </row>
    <row r="201" spans="4:12" x14ac:dyDescent="0.2">
      <c r="D201" s="217">
        <v>189</v>
      </c>
      <c r="E201" s="331">
        <v>0</v>
      </c>
      <c r="F201" s="217">
        <v>0</v>
      </c>
      <c r="G201" s="217">
        <v>0</v>
      </c>
      <c r="H201" s="332">
        <v>0</v>
      </c>
      <c r="K201"/>
      <c r="L201"/>
    </row>
    <row r="202" spans="4:12" x14ac:dyDescent="0.2">
      <c r="D202" s="217">
        <v>190</v>
      </c>
      <c r="E202" s="331">
        <v>0</v>
      </c>
      <c r="F202" s="217">
        <v>0</v>
      </c>
      <c r="G202" s="217">
        <v>0</v>
      </c>
      <c r="H202" s="332">
        <v>0</v>
      </c>
      <c r="K202"/>
      <c r="L202"/>
    </row>
    <row r="203" spans="4:12" x14ac:dyDescent="0.2">
      <c r="D203" s="217">
        <v>191</v>
      </c>
      <c r="E203" s="331">
        <v>0</v>
      </c>
      <c r="F203" s="217">
        <v>0</v>
      </c>
      <c r="G203" s="217">
        <v>0</v>
      </c>
      <c r="H203" s="332">
        <v>0</v>
      </c>
      <c r="K203"/>
      <c r="L203"/>
    </row>
    <row r="204" spans="4:12" x14ac:dyDescent="0.2">
      <c r="D204" s="217">
        <v>192</v>
      </c>
      <c r="E204" s="331">
        <v>0</v>
      </c>
      <c r="F204" s="217">
        <v>0</v>
      </c>
      <c r="G204" s="217">
        <v>0</v>
      </c>
      <c r="H204" s="332">
        <v>0</v>
      </c>
      <c r="K204"/>
      <c r="L204"/>
    </row>
    <row r="205" spans="4:12" x14ac:dyDescent="0.2">
      <c r="D205" s="217">
        <v>193</v>
      </c>
      <c r="E205" s="331">
        <v>0</v>
      </c>
      <c r="F205" s="217">
        <v>0</v>
      </c>
      <c r="G205" s="217">
        <v>0</v>
      </c>
      <c r="H205" s="332">
        <v>0</v>
      </c>
      <c r="K205"/>
      <c r="L205"/>
    </row>
    <row r="206" spans="4:12" x14ac:dyDescent="0.2">
      <c r="D206" s="217">
        <v>194</v>
      </c>
      <c r="E206" s="331">
        <v>0</v>
      </c>
      <c r="F206" s="217">
        <v>0</v>
      </c>
      <c r="G206" s="217">
        <v>0</v>
      </c>
      <c r="H206" s="332">
        <v>0</v>
      </c>
      <c r="K206"/>
      <c r="L206"/>
    </row>
    <row r="207" spans="4:12" x14ac:dyDescent="0.2">
      <c r="D207" s="217">
        <v>195</v>
      </c>
      <c r="E207" s="331">
        <v>0</v>
      </c>
      <c r="F207" s="217">
        <v>0</v>
      </c>
      <c r="G207" s="217">
        <v>0</v>
      </c>
      <c r="H207" s="332">
        <v>0</v>
      </c>
      <c r="K207"/>
      <c r="L207"/>
    </row>
    <row r="208" spans="4:12" x14ac:dyDescent="0.2">
      <c r="D208" s="217">
        <v>196</v>
      </c>
      <c r="E208" s="331">
        <v>0</v>
      </c>
      <c r="F208" s="217">
        <v>0</v>
      </c>
      <c r="G208" s="217">
        <v>0</v>
      </c>
      <c r="H208" s="332">
        <v>0</v>
      </c>
      <c r="K208"/>
      <c r="L208"/>
    </row>
    <row r="209" spans="4:12" x14ac:dyDescent="0.2">
      <c r="D209" s="217">
        <v>197</v>
      </c>
      <c r="E209" s="331">
        <v>0</v>
      </c>
      <c r="F209" s="217">
        <v>0</v>
      </c>
      <c r="G209" s="217">
        <v>0</v>
      </c>
      <c r="H209" s="332">
        <v>0</v>
      </c>
      <c r="K209"/>
      <c r="L209"/>
    </row>
    <row r="210" spans="4:12" x14ac:dyDescent="0.2">
      <c r="D210" s="217">
        <v>198</v>
      </c>
      <c r="E210" s="331">
        <v>0</v>
      </c>
      <c r="F210" s="217">
        <v>0</v>
      </c>
      <c r="G210" s="217">
        <v>0</v>
      </c>
      <c r="H210" s="332">
        <v>0</v>
      </c>
      <c r="K210"/>
      <c r="L210"/>
    </row>
    <row r="211" spans="4:12" x14ac:dyDescent="0.2">
      <c r="D211" s="217">
        <v>199</v>
      </c>
      <c r="E211" s="331">
        <v>0</v>
      </c>
      <c r="F211" s="217">
        <v>0</v>
      </c>
      <c r="G211" s="217">
        <v>0</v>
      </c>
      <c r="H211" s="332">
        <v>0</v>
      </c>
      <c r="K211"/>
      <c r="L211"/>
    </row>
    <row r="212" spans="4:12" x14ac:dyDescent="0.2">
      <c r="D212" s="217">
        <v>200</v>
      </c>
      <c r="E212" s="331">
        <v>0</v>
      </c>
      <c r="F212" s="217">
        <v>0</v>
      </c>
      <c r="G212" s="217">
        <v>0</v>
      </c>
      <c r="H212" s="332">
        <v>0</v>
      </c>
      <c r="K212"/>
      <c r="L212"/>
    </row>
    <row r="213" spans="4:12" x14ac:dyDescent="0.2">
      <c r="D213" s="217">
        <v>201</v>
      </c>
      <c r="E213" s="331">
        <v>0</v>
      </c>
      <c r="F213" s="217">
        <v>0</v>
      </c>
      <c r="G213" s="217">
        <v>0</v>
      </c>
      <c r="H213" s="332">
        <v>0</v>
      </c>
      <c r="K213"/>
      <c r="L213"/>
    </row>
    <row r="214" spans="4:12" x14ac:dyDescent="0.2">
      <c r="D214" s="217">
        <v>202</v>
      </c>
      <c r="E214" s="331">
        <v>0</v>
      </c>
      <c r="F214" s="217">
        <v>0</v>
      </c>
      <c r="G214" s="217">
        <v>0</v>
      </c>
      <c r="H214" s="332">
        <v>0</v>
      </c>
      <c r="K214"/>
      <c r="L214"/>
    </row>
    <row r="215" spans="4:12" x14ac:dyDescent="0.2">
      <c r="D215" s="217">
        <v>203</v>
      </c>
      <c r="E215" s="331">
        <v>0</v>
      </c>
      <c r="F215" s="217">
        <v>0</v>
      </c>
      <c r="G215" s="217">
        <v>0</v>
      </c>
      <c r="H215" s="332">
        <v>0</v>
      </c>
      <c r="K215"/>
      <c r="L215"/>
    </row>
    <row r="216" spans="4:12" x14ac:dyDescent="0.2">
      <c r="D216" s="217">
        <v>204</v>
      </c>
      <c r="E216" s="331">
        <v>0</v>
      </c>
      <c r="F216" s="217">
        <v>0</v>
      </c>
      <c r="G216" s="217">
        <v>0</v>
      </c>
      <c r="H216" s="332">
        <v>0</v>
      </c>
      <c r="K216"/>
      <c r="L216"/>
    </row>
    <row r="217" spans="4:12" x14ac:dyDescent="0.2">
      <c r="D217" s="217">
        <v>205</v>
      </c>
      <c r="E217" s="331">
        <v>0</v>
      </c>
      <c r="F217" s="217">
        <v>0</v>
      </c>
      <c r="G217" s="217">
        <v>0</v>
      </c>
      <c r="H217" s="332">
        <v>0</v>
      </c>
      <c r="K217"/>
      <c r="L217"/>
    </row>
    <row r="218" spans="4:12" x14ac:dyDescent="0.2">
      <c r="D218" s="217">
        <v>206</v>
      </c>
      <c r="E218" s="331">
        <v>0</v>
      </c>
      <c r="F218" s="217">
        <v>0</v>
      </c>
      <c r="G218" s="217">
        <v>0</v>
      </c>
      <c r="H218" s="332">
        <v>0</v>
      </c>
      <c r="K218"/>
      <c r="L218"/>
    </row>
    <row r="219" spans="4:12" x14ac:dyDescent="0.2">
      <c r="D219" s="217">
        <v>207</v>
      </c>
      <c r="E219" s="331">
        <v>0</v>
      </c>
      <c r="F219" s="217">
        <v>0</v>
      </c>
      <c r="G219" s="217">
        <v>0</v>
      </c>
      <c r="H219" s="332">
        <v>0</v>
      </c>
      <c r="K219"/>
      <c r="L219"/>
    </row>
    <row r="220" spans="4:12" x14ac:dyDescent="0.2">
      <c r="D220" s="217">
        <v>208</v>
      </c>
      <c r="E220" s="331">
        <v>0</v>
      </c>
      <c r="F220" s="217">
        <v>0</v>
      </c>
      <c r="G220" s="217">
        <v>0</v>
      </c>
      <c r="H220" s="332">
        <v>0</v>
      </c>
      <c r="K220"/>
      <c r="L220"/>
    </row>
    <row r="221" spans="4:12" x14ac:dyDescent="0.2">
      <c r="D221" s="217">
        <v>209</v>
      </c>
      <c r="E221" s="331">
        <v>0</v>
      </c>
      <c r="F221" s="217">
        <v>0</v>
      </c>
      <c r="G221" s="217">
        <v>0</v>
      </c>
      <c r="H221" s="332">
        <v>0</v>
      </c>
      <c r="K221"/>
      <c r="L221"/>
    </row>
    <row r="222" spans="4:12" x14ac:dyDescent="0.2">
      <c r="D222" s="217">
        <v>210</v>
      </c>
      <c r="E222" s="331">
        <v>0</v>
      </c>
      <c r="F222" s="217">
        <v>0</v>
      </c>
      <c r="G222" s="217">
        <v>0</v>
      </c>
      <c r="H222" s="332">
        <v>0</v>
      </c>
      <c r="K222"/>
      <c r="L222"/>
    </row>
    <row r="223" spans="4:12" x14ac:dyDescent="0.2">
      <c r="D223" s="217">
        <v>211</v>
      </c>
      <c r="E223" s="331">
        <v>0</v>
      </c>
      <c r="F223" s="217">
        <v>0</v>
      </c>
      <c r="G223" s="217">
        <v>0</v>
      </c>
      <c r="H223" s="332">
        <v>0</v>
      </c>
      <c r="K223"/>
      <c r="L223"/>
    </row>
    <row r="224" spans="4:12" x14ac:dyDescent="0.2">
      <c r="D224" s="217">
        <v>212</v>
      </c>
      <c r="E224" s="331">
        <v>0</v>
      </c>
      <c r="F224" s="217">
        <v>0</v>
      </c>
      <c r="G224" s="217">
        <v>0</v>
      </c>
      <c r="H224" s="332">
        <v>0</v>
      </c>
      <c r="K224"/>
      <c r="L224"/>
    </row>
    <row r="225" spans="4:12" x14ac:dyDescent="0.2">
      <c r="D225" s="217">
        <v>213</v>
      </c>
      <c r="E225" s="331">
        <v>0</v>
      </c>
      <c r="F225" s="217">
        <v>0</v>
      </c>
      <c r="G225" s="217">
        <v>0</v>
      </c>
      <c r="H225" s="332">
        <v>0</v>
      </c>
      <c r="K225"/>
      <c r="L225"/>
    </row>
    <row r="226" spans="4:12" x14ac:dyDescent="0.2">
      <c r="D226" s="217">
        <v>214</v>
      </c>
      <c r="E226" s="331">
        <v>0</v>
      </c>
      <c r="F226" s="217">
        <v>0</v>
      </c>
      <c r="G226" s="217">
        <v>0</v>
      </c>
      <c r="H226" s="332">
        <v>0</v>
      </c>
      <c r="K226"/>
      <c r="L226"/>
    </row>
    <row r="227" spans="4:12" x14ac:dyDescent="0.2">
      <c r="D227" s="217">
        <v>215</v>
      </c>
      <c r="E227" s="331">
        <v>0</v>
      </c>
      <c r="F227" s="217">
        <v>0</v>
      </c>
      <c r="G227" s="217">
        <v>0</v>
      </c>
      <c r="H227" s="332">
        <v>0</v>
      </c>
      <c r="K227"/>
      <c r="L227"/>
    </row>
    <row r="228" spans="4:12" x14ac:dyDescent="0.2">
      <c r="D228" s="217">
        <v>216</v>
      </c>
      <c r="E228" s="331">
        <v>0</v>
      </c>
      <c r="F228" s="217">
        <v>0</v>
      </c>
      <c r="G228" s="217">
        <v>0</v>
      </c>
      <c r="H228" s="332">
        <v>0</v>
      </c>
      <c r="K228"/>
      <c r="L228"/>
    </row>
    <row r="229" spans="4:12" x14ac:dyDescent="0.2">
      <c r="D229" s="217">
        <v>217</v>
      </c>
      <c r="E229" s="331">
        <v>0</v>
      </c>
      <c r="F229" s="217">
        <v>0</v>
      </c>
      <c r="G229" s="217">
        <v>0</v>
      </c>
      <c r="H229" s="332">
        <v>0</v>
      </c>
      <c r="K229"/>
      <c r="L229"/>
    </row>
    <row r="230" spans="4:12" x14ac:dyDescent="0.2">
      <c r="D230" s="217">
        <v>218</v>
      </c>
      <c r="E230" s="331">
        <v>0</v>
      </c>
      <c r="F230" s="217">
        <v>0</v>
      </c>
      <c r="G230" s="217">
        <v>0</v>
      </c>
      <c r="H230" s="332">
        <v>0</v>
      </c>
      <c r="K230"/>
      <c r="L230"/>
    </row>
    <row r="231" spans="4:12" x14ac:dyDescent="0.2">
      <c r="D231" s="217">
        <v>219</v>
      </c>
      <c r="E231" s="331">
        <v>0</v>
      </c>
      <c r="F231" s="217">
        <v>0</v>
      </c>
      <c r="G231" s="217">
        <v>0</v>
      </c>
      <c r="H231" s="332">
        <v>0</v>
      </c>
      <c r="K231"/>
      <c r="L231"/>
    </row>
    <row r="232" spans="4:12" x14ac:dyDescent="0.2">
      <c r="D232" s="217">
        <v>220</v>
      </c>
      <c r="E232" s="331">
        <v>0</v>
      </c>
      <c r="F232" s="217">
        <v>0</v>
      </c>
      <c r="G232" s="217">
        <v>0</v>
      </c>
      <c r="H232" s="332">
        <v>0</v>
      </c>
      <c r="K232"/>
      <c r="L232"/>
    </row>
    <row r="233" spans="4:12" x14ac:dyDescent="0.2">
      <c r="D233" s="217">
        <v>221</v>
      </c>
      <c r="E233" s="331">
        <v>0</v>
      </c>
      <c r="F233" s="217">
        <v>0</v>
      </c>
      <c r="G233" s="217">
        <v>0</v>
      </c>
      <c r="H233" s="332">
        <v>0</v>
      </c>
      <c r="K233"/>
      <c r="L233"/>
    </row>
    <row r="234" spans="4:12" x14ac:dyDescent="0.2">
      <c r="D234" s="217">
        <v>222</v>
      </c>
      <c r="E234" s="331">
        <v>0</v>
      </c>
      <c r="F234" s="217">
        <v>0</v>
      </c>
      <c r="G234" s="217">
        <v>0</v>
      </c>
      <c r="H234" s="332">
        <v>0</v>
      </c>
      <c r="K234"/>
      <c r="L234"/>
    </row>
    <row r="235" spans="4:12" x14ac:dyDescent="0.2">
      <c r="D235" s="217">
        <v>223</v>
      </c>
      <c r="E235" s="331">
        <v>0</v>
      </c>
      <c r="F235" s="217">
        <v>0</v>
      </c>
      <c r="G235" s="217">
        <v>0</v>
      </c>
      <c r="H235" s="332">
        <v>0</v>
      </c>
      <c r="K235"/>
      <c r="L235"/>
    </row>
    <row r="236" spans="4:12" x14ac:dyDescent="0.2">
      <c r="D236" s="217">
        <v>224</v>
      </c>
      <c r="E236" s="331">
        <v>0</v>
      </c>
      <c r="F236" s="217">
        <v>0</v>
      </c>
      <c r="G236" s="217">
        <v>0</v>
      </c>
      <c r="H236" s="332">
        <v>0</v>
      </c>
      <c r="K236"/>
      <c r="L236"/>
    </row>
    <row r="237" spans="4:12" x14ac:dyDescent="0.2">
      <c r="D237" s="217">
        <v>225</v>
      </c>
      <c r="E237" s="331">
        <v>0</v>
      </c>
      <c r="F237" s="217">
        <v>0</v>
      </c>
      <c r="G237" s="217">
        <v>0</v>
      </c>
      <c r="H237" s="332">
        <v>0</v>
      </c>
      <c r="K237"/>
      <c r="L237"/>
    </row>
    <row r="238" spans="4:12" x14ac:dyDescent="0.2">
      <c r="D238" s="217">
        <v>226</v>
      </c>
      <c r="E238" s="331">
        <v>0</v>
      </c>
      <c r="F238" s="217">
        <v>0</v>
      </c>
      <c r="G238" s="217">
        <v>0</v>
      </c>
      <c r="H238" s="332">
        <v>0</v>
      </c>
      <c r="K238"/>
      <c r="L238"/>
    </row>
    <row r="239" spans="4:12" x14ac:dyDescent="0.2">
      <c r="D239" s="217">
        <v>227</v>
      </c>
      <c r="E239" s="331">
        <v>0</v>
      </c>
      <c r="F239" s="217">
        <v>0</v>
      </c>
      <c r="G239" s="217">
        <v>0</v>
      </c>
      <c r="H239" s="332">
        <v>0</v>
      </c>
      <c r="K239"/>
      <c r="L239"/>
    </row>
    <row r="240" spans="4:12" x14ac:dyDescent="0.2">
      <c r="D240" s="217">
        <v>228</v>
      </c>
      <c r="E240" s="331">
        <v>0</v>
      </c>
      <c r="F240" s="217">
        <v>0</v>
      </c>
      <c r="G240" s="217">
        <v>0</v>
      </c>
      <c r="H240" s="332">
        <v>0</v>
      </c>
      <c r="K240"/>
      <c r="L240"/>
    </row>
    <row r="241" spans="4:12" x14ac:dyDescent="0.2">
      <c r="D241" s="217">
        <v>229</v>
      </c>
      <c r="E241" s="331">
        <v>0</v>
      </c>
      <c r="F241" s="217">
        <v>0</v>
      </c>
      <c r="G241" s="217">
        <v>0</v>
      </c>
      <c r="H241" s="332">
        <v>0</v>
      </c>
      <c r="K241"/>
      <c r="L241"/>
    </row>
    <row r="242" spans="4:12" x14ac:dyDescent="0.2">
      <c r="D242" s="217">
        <v>230</v>
      </c>
      <c r="E242" s="331">
        <v>0</v>
      </c>
      <c r="F242" s="217">
        <v>0</v>
      </c>
      <c r="G242" s="217">
        <v>0</v>
      </c>
      <c r="H242" s="332">
        <v>0</v>
      </c>
      <c r="K242"/>
      <c r="L242"/>
    </row>
    <row r="243" spans="4:12" x14ac:dyDescent="0.2">
      <c r="D243" s="217">
        <v>231</v>
      </c>
      <c r="E243" s="331">
        <v>0</v>
      </c>
      <c r="F243" s="217">
        <v>0</v>
      </c>
      <c r="G243" s="217">
        <v>0</v>
      </c>
      <c r="H243" s="332">
        <v>0</v>
      </c>
      <c r="K243"/>
      <c r="L243"/>
    </row>
    <row r="244" spans="4:12" x14ac:dyDescent="0.2">
      <c r="D244" s="217">
        <v>232</v>
      </c>
      <c r="E244" s="331">
        <v>0</v>
      </c>
      <c r="F244" s="217">
        <v>0</v>
      </c>
      <c r="G244" s="217">
        <v>0</v>
      </c>
      <c r="H244" s="332">
        <v>0</v>
      </c>
      <c r="K244"/>
      <c r="L244"/>
    </row>
    <row r="245" spans="4:12" x14ac:dyDescent="0.2">
      <c r="D245" s="217">
        <v>233</v>
      </c>
      <c r="E245" s="331">
        <v>0</v>
      </c>
      <c r="F245" s="217">
        <v>0</v>
      </c>
      <c r="G245" s="217">
        <v>0</v>
      </c>
      <c r="H245" s="332">
        <v>0</v>
      </c>
      <c r="K245"/>
      <c r="L245"/>
    </row>
    <row r="246" spans="4:12" x14ac:dyDescent="0.2">
      <c r="D246" s="217">
        <v>234</v>
      </c>
      <c r="E246" s="331">
        <v>0</v>
      </c>
      <c r="F246" s="217">
        <v>0</v>
      </c>
      <c r="G246" s="217">
        <v>0</v>
      </c>
      <c r="H246" s="332">
        <v>0</v>
      </c>
      <c r="K246"/>
      <c r="L246"/>
    </row>
    <row r="247" spans="4:12" x14ac:dyDescent="0.2">
      <c r="D247" s="217">
        <v>235</v>
      </c>
      <c r="E247" s="331">
        <v>0</v>
      </c>
      <c r="F247" s="217">
        <v>0</v>
      </c>
      <c r="G247" s="217">
        <v>0</v>
      </c>
      <c r="H247" s="332">
        <v>0</v>
      </c>
      <c r="K247"/>
      <c r="L247"/>
    </row>
    <row r="248" spans="4:12" x14ac:dyDescent="0.2">
      <c r="D248" s="217">
        <v>236</v>
      </c>
      <c r="E248" s="331">
        <v>0</v>
      </c>
      <c r="F248" s="217">
        <v>0</v>
      </c>
      <c r="G248" s="217">
        <v>0</v>
      </c>
      <c r="H248" s="332">
        <v>0</v>
      </c>
      <c r="K248"/>
      <c r="L248"/>
    </row>
    <row r="249" spans="4:12" x14ac:dyDescent="0.2">
      <c r="D249" s="217">
        <v>237</v>
      </c>
      <c r="E249" s="331">
        <v>0</v>
      </c>
      <c r="F249" s="217">
        <v>0</v>
      </c>
      <c r="G249" s="217">
        <v>0</v>
      </c>
      <c r="H249" s="332">
        <v>0</v>
      </c>
      <c r="K249"/>
      <c r="L249"/>
    </row>
    <row r="250" spans="4:12" x14ac:dyDescent="0.2">
      <c r="D250" s="217">
        <v>238</v>
      </c>
      <c r="E250" s="331">
        <v>0</v>
      </c>
      <c r="F250" s="217">
        <v>0</v>
      </c>
      <c r="G250" s="217">
        <v>0</v>
      </c>
      <c r="H250" s="332">
        <v>0</v>
      </c>
      <c r="K250"/>
      <c r="L250"/>
    </row>
    <row r="251" spans="4:12" x14ac:dyDescent="0.2">
      <c r="D251" s="217">
        <v>239</v>
      </c>
      <c r="E251" s="331">
        <v>0</v>
      </c>
      <c r="F251" s="217">
        <v>0</v>
      </c>
      <c r="G251" s="217">
        <v>0</v>
      </c>
      <c r="H251" s="332">
        <v>0</v>
      </c>
      <c r="K251"/>
      <c r="L251"/>
    </row>
    <row r="252" spans="4:12" x14ac:dyDescent="0.2">
      <c r="D252" s="217">
        <v>240</v>
      </c>
      <c r="E252" s="331">
        <v>0</v>
      </c>
      <c r="F252" s="217">
        <v>0</v>
      </c>
      <c r="G252" s="217">
        <v>0</v>
      </c>
      <c r="H252" s="332">
        <v>0</v>
      </c>
      <c r="K252"/>
      <c r="L252"/>
    </row>
    <row r="253" spans="4:12" x14ac:dyDescent="0.2">
      <c r="D253" s="217">
        <v>241</v>
      </c>
      <c r="E253" s="331">
        <v>0</v>
      </c>
      <c r="F253" s="217">
        <v>0</v>
      </c>
      <c r="G253" s="217">
        <v>0</v>
      </c>
      <c r="H253" s="332">
        <v>0</v>
      </c>
      <c r="K253"/>
      <c r="L253"/>
    </row>
    <row r="254" spans="4:12" x14ac:dyDescent="0.2">
      <c r="D254" s="217">
        <v>242</v>
      </c>
      <c r="E254" s="331">
        <v>0</v>
      </c>
      <c r="F254" s="217">
        <v>0</v>
      </c>
      <c r="G254" s="217">
        <v>0</v>
      </c>
      <c r="H254" s="332">
        <v>0</v>
      </c>
      <c r="K254"/>
      <c r="L254"/>
    </row>
    <row r="255" spans="4:12" x14ac:dyDescent="0.2">
      <c r="D255" s="217">
        <v>243</v>
      </c>
      <c r="E255" s="331">
        <v>0</v>
      </c>
      <c r="F255" s="217">
        <v>0</v>
      </c>
      <c r="G255" s="217">
        <v>0</v>
      </c>
      <c r="H255" s="332">
        <v>0</v>
      </c>
      <c r="K255"/>
      <c r="L255"/>
    </row>
    <row r="256" spans="4:12" x14ac:dyDescent="0.2">
      <c r="D256" s="217">
        <v>244</v>
      </c>
      <c r="E256" s="331">
        <v>0</v>
      </c>
      <c r="F256" s="217">
        <v>0</v>
      </c>
      <c r="G256" s="217">
        <v>0</v>
      </c>
      <c r="H256" s="332">
        <v>0</v>
      </c>
      <c r="K256"/>
      <c r="L256"/>
    </row>
    <row r="257" spans="4:12" x14ac:dyDescent="0.2">
      <c r="D257" s="217">
        <v>245</v>
      </c>
      <c r="E257" s="331">
        <v>0</v>
      </c>
      <c r="F257" s="217">
        <v>0</v>
      </c>
      <c r="G257" s="217">
        <v>0</v>
      </c>
      <c r="H257" s="332">
        <v>0</v>
      </c>
      <c r="K257"/>
      <c r="L257"/>
    </row>
    <row r="258" spans="4:12" x14ac:dyDescent="0.2">
      <c r="D258" s="217">
        <v>246</v>
      </c>
      <c r="E258" s="331">
        <v>0</v>
      </c>
      <c r="F258" s="217">
        <v>0</v>
      </c>
      <c r="G258" s="217">
        <v>0</v>
      </c>
      <c r="H258" s="332">
        <v>0</v>
      </c>
      <c r="K258"/>
      <c r="L258"/>
    </row>
    <row r="259" spans="4:12" x14ac:dyDescent="0.2">
      <c r="D259" s="217">
        <v>247</v>
      </c>
      <c r="E259" s="331">
        <v>0</v>
      </c>
      <c r="F259" s="217">
        <v>0</v>
      </c>
      <c r="G259" s="217">
        <v>0</v>
      </c>
      <c r="H259" s="332">
        <v>0</v>
      </c>
      <c r="K259"/>
      <c r="L259"/>
    </row>
    <row r="260" spans="4:12" x14ac:dyDescent="0.2">
      <c r="D260" s="217">
        <v>248</v>
      </c>
      <c r="E260" s="331">
        <v>0</v>
      </c>
      <c r="F260" s="217">
        <v>0</v>
      </c>
      <c r="G260" s="217">
        <v>0</v>
      </c>
      <c r="H260" s="332">
        <v>0</v>
      </c>
      <c r="K260"/>
      <c r="L260"/>
    </row>
    <row r="261" spans="4:12" x14ac:dyDescent="0.2">
      <c r="D261" s="217">
        <v>249</v>
      </c>
      <c r="E261" s="331">
        <v>0</v>
      </c>
      <c r="F261" s="217">
        <v>0</v>
      </c>
      <c r="G261" s="217">
        <v>0</v>
      </c>
      <c r="H261" s="332">
        <v>0</v>
      </c>
      <c r="K261"/>
      <c r="L261"/>
    </row>
    <row r="262" spans="4:12" x14ac:dyDescent="0.2">
      <c r="D262" s="217">
        <v>250</v>
      </c>
      <c r="E262" s="331">
        <v>0</v>
      </c>
      <c r="F262" s="217">
        <v>0</v>
      </c>
      <c r="G262" s="217">
        <v>0</v>
      </c>
      <c r="H262" s="332">
        <v>0</v>
      </c>
      <c r="K262"/>
      <c r="L262"/>
    </row>
    <row r="263" spans="4:12" x14ac:dyDescent="0.2">
      <c r="D263" s="217">
        <v>251</v>
      </c>
      <c r="E263" s="331">
        <v>0</v>
      </c>
      <c r="F263" s="217">
        <v>0</v>
      </c>
      <c r="G263" s="217">
        <v>0</v>
      </c>
      <c r="H263" s="332">
        <v>0</v>
      </c>
      <c r="K263"/>
      <c r="L263"/>
    </row>
    <row r="264" spans="4:12" x14ac:dyDescent="0.2">
      <c r="D264" s="217">
        <v>252</v>
      </c>
      <c r="E264" s="331">
        <v>0</v>
      </c>
      <c r="F264" s="217">
        <v>0</v>
      </c>
      <c r="G264" s="217">
        <v>0</v>
      </c>
      <c r="H264" s="332">
        <v>0</v>
      </c>
      <c r="K264"/>
      <c r="L264"/>
    </row>
    <row r="265" spans="4:12" x14ac:dyDescent="0.2">
      <c r="D265" s="217">
        <v>253</v>
      </c>
      <c r="E265" s="331">
        <v>0</v>
      </c>
      <c r="F265" s="217">
        <v>0</v>
      </c>
      <c r="G265" s="217">
        <v>0</v>
      </c>
      <c r="H265" s="332">
        <v>0</v>
      </c>
      <c r="K265"/>
      <c r="L265"/>
    </row>
    <row r="266" spans="4:12" x14ac:dyDescent="0.2">
      <c r="D266" s="217">
        <v>254</v>
      </c>
      <c r="E266" s="331">
        <v>0</v>
      </c>
      <c r="F266" s="217">
        <v>0</v>
      </c>
      <c r="G266" s="217">
        <v>0</v>
      </c>
      <c r="H266" s="332">
        <v>0</v>
      </c>
      <c r="K266"/>
      <c r="L266"/>
    </row>
    <row r="267" spans="4:12" x14ac:dyDescent="0.2">
      <c r="D267" s="217">
        <v>255</v>
      </c>
      <c r="E267" s="331">
        <v>0</v>
      </c>
      <c r="F267" s="217">
        <v>0</v>
      </c>
      <c r="G267" s="217">
        <v>0</v>
      </c>
      <c r="H267" s="332">
        <v>0</v>
      </c>
      <c r="K267"/>
      <c r="L267"/>
    </row>
    <row r="268" spans="4:12" x14ac:dyDescent="0.2">
      <c r="D268" s="217">
        <v>256</v>
      </c>
      <c r="E268" s="331">
        <v>0</v>
      </c>
      <c r="F268" s="217">
        <v>0</v>
      </c>
      <c r="G268" s="217">
        <v>0</v>
      </c>
      <c r="H268" s="332">
        <v>0</v>
      </c>
      <c r="K268"/>
      <c r="L268"/>
    </row>
    <row r="269" spans="4:12" x14ac:dyDescent="0.2">
      <c r="D269" s="217">
        <v>257</v>
      </c>
      <c r="E269" s="331">
        <v>0</v>
      </c>
      <c r="F269" s="217">
        <v>0</v>
      </c>
      <c r="G269" s="217">
        <v>0</v>
      </c>
      <c r="H269" s="332">
        <v>0</v>
      </c>
      <c r="K269"/>
      <c r="L269"/>
    </row>
    <row r="270" spans="4:12" x14ac:dyDescent="0.2">
      <c r="D270" s="217">
        <v>258</v>
      </c>
      <c r="E270" s="331">
        <v>0</v>
      </c>
      <c r="F270" s="217">
        <v>0</v>
      </c>
      <c r="G270" s="217">
        <v>0</v>
      </c>
      <c r="H270" s="332">
        <v>0</v>
      </c>
      <c r="K270"/>
      <c r="L270"/>
    </row>
    <row r="271" spans="4:12" x14ac:dyDescent="0.2">
      <c r="D271" s="217">
        <v>259</v>
      </c>
      <c r="E271" s="331">
        <v>0</v>
      </c>
      <c r="F271" s="217">
        <v>0</v>
      </c>
      <c r="G271" s="217">
        <v>0</v>
      </c>
      <c r="H271" s="332">
        <v>0</v>
      </c>
      <c r="K271"/>
      <c r="L271"/>
    </row>
    <row r="272" spans="4:12" x14ac:dyDescent="0.2">
      <c r="D272" s="217">
        <v>260</v>
      </c>
      <c r="E272" s="331">
        <v>0</v>
      </c>
      <c r="F272" s="217">
        <v>0</v>
      </c>
      <c r="G272" s="217">
        <v>0</v>
      </c>
      <c r="H272" s="332">
        <v>0</v>
      </c>
      <c r="K272"/>
      <c r="L272"/>
    </row>
    <row r="273" spans="4:12" x14ac:dyDescent="0.2">
      <c r="D273" s="217">
        <v>261</v>
      </c>
      <c r="E273" s="331">
        <v>0</v>
      </c>
      <c r="F273" s="217">
        <v>0</v>
      </c>
      <c r="G273" s="217">
        <v>0</v>
      </c>
      <c r="H273" s="332">
        <v>0</v>
      </c>
      <c r="K273"/>
      <c r="L273"/>
    </row>
    <row r="274" spans="4:12" x14ac:dyDescent="0.2">
      <c r="D274" s="217">
        <v>262</v>
      </c>
      <c r="E274" s="331">
        <v>0</v>
      </c>
      <c r="F274" s="217">
        <v>0</v>
      </c>
      <c r="G274" s="217">
        <v>0</v>
      </c>
      <c r="H274" s="332">
        <v>0</v>
      </c>
      <c r="K274"/>
      <c r="L274"/>
    </row>
    <row r="275" spans="4:12" x14ac:dyDescent="0.2">
      <c r="D275" s="217">
        <v>263</v>
      </c>
      <c r="E275" s="331">
        <v>0</v>
      </c>
      <c r="F275" s="217">
        <v>0</v>
      </c>
      <c r="G275" s="217">
        <v>0</v>
      </c>
      <c r="H275" s="332">
        <v>0</v>
      </c>
      <c r="K275"/>
      <c r="L275"/>
    </row>
    <row r="276" spans="4:12" x14ac:dyDescent="0.2">
      <c r="D276" s="217">
        <v>264</v>
      </c>
      <c r="E276" s="331">
        <v>0</v>
      </c>
      <c r="F276" s="217">
        <v>0</v>
      </c>
      <c r="G276" s="217">
        <v>0</v>
      </c>
      <c r="H276" s="332">
        <v>0</v>
      </c>
      <c r="K276"/>
      <c r="L276"/>
    </row>
    <row r="277" spans="4:12" x14ac:dyDescent="0.2">
      <c r="D277" s="217">
        <v>265</v>
      </c>
      <c r="E277" s="331">
        <v>0</v>
      </c>
      <c r="F277" s="217">
        <v>0</v>
      </c>
      <c r="G277" s="217">
        <v>0</v>
      </c>
      <c r="H277" s="332">
        <v>0</v>
      </c>
      <c r="K277"/>
      <c r="L277"/>
    </row>
    <row r="278" spans="4:12" x14ac:dyDescent="0.2">
      <c r="D278" s="217">
        <v>266</v>
      </c>
      <c r="E278" s="331">
        <v>0</v>
      </c>
      <c r="F278" s="217">
        <v>0</v>
      </c>
      <c r="G278" s="217">
        <v>0</v>
      </c>
      <c r="H278" s="332">
        <v>0</v>
      </c>
      <c r="K278"/>
      <c r="L278"/>
    </row>
    <row r="279" spans="4:12" x14ac:dyDescent="0.2">
      <c r="D279" s="217">
        <v>267</v>
      </c>
      <c r="E279" s="331">
        <v>0</v>
      </c>
      <c r="F279" s="217">
        <v>0</v>
      </c>
      <c r="G279" s="217">
        <v>0</v>
      </c>
      <c r="H279" s="332">
        <v>0</v>
      </c>
      <c r="K279"/>
      <c r="L279"/>
    </row>
    <row r="280" spans="4:12" x14ac:dyDescent="0.2">
      <c r="D280" s="217">
        <v>268</v>
      </c>
      <c r="E280" s="331">
        <v>0</v>
      </c>
      <c r="F280" s="217">
        <v>0</v>
      </c>
      <c r="G280" s="217">
        <v>0</v>
      </c>
      <c r="H280" s="332">
        <v>0</v>
      </c>
      <c r="K280"/>
      <c r="L280"/>
    </row>
    <row r="281" spans="4:12" x14ac:dyDescent="0.2">
      <c r="D281" s="217">
        <v>269</v>
      </c>
      <c r="E281" s="331">
        <v>0</v>
      </c>
      <c r="F281" s="217">
        <v>0</v>
      </c>
      <c r="G281" s="217">
        <v>0</v>
      </c>
      <c r="H281" s="332">
        <v>0</v>
      </c>
      <c r="K281"/>
      <c r="L281"/>
    </row>
    <row r="282" spans="4:12" x14ac:dyDescent="0.2">
      <c r="D282" s="217">
        <v>270</v>
      </c>
      <c r="E282" s="331">
        <v>0</v>
      </c>
      <c r="F282" s="217">
        <v>0</v>
      </c>
      <c r="G282" s="217">
        <v>0</v>
      </c>
      <c r="H282" s="332">
        <v>0</v>
      </c>
      <c r="K282"/>
      <c r="L282"/>
    </row>
    <row r="283" spans="4:12" x14ac:dyDescent="0.2">
      <c r="D283" s="217">
        <v>271</v>
      </c>
      <c r="E283" s="331">
        <v>0</v>
      </c>
      <c r="F283" s="217">
        <v>0</v>
      </c>
      <c r="G283" s="217">
        <v>0</v>
      </c>
      <c r="H283" s="332">
        <v>0</v>
      </c>
      <c r="K283"/>
      <c r="L283"/>
    </row>
    <row r="284" spans="4:12" x14ac:dyDescent="0.2">
      <c r="D284" s="217">
        <v>272</v>
      </c>
      <c r="E284" s="331">
        <v>0</v>
      </c>
      <c r="F284" s="217">
        <v>0</v>
      </c>
      <c r="G284" s="217">
        <v>0</v>
      </c>
      <c r="H284" s="332">
        <v>0</v>
      </c>
      <c r="K284"/>
      <c r="L284"/>
    </row>
    <row r="285" spans="4:12" x14ac:dyDescent="0.2">
      <c r="D285" s="217">
        <v>273</v>
      </c>
      <c r="E285" s="331">
        <v>0</v>
      </c>
      <c r="F285" s="217">
        <v>0</v>
      </c>
      <c r="G285" s="217">
        <v>0</v>
      </c>
      <c r="H285" s="332">
        <v>0</v>
      </c>
      <c r="K285"/>
      <c r="L285"/>
    </row>
    <row r="286" spans="4:12" x14ac:dyDescent="0.2">
      <c r="D286" s="217">
        <v>274</v>
      </c>
      <c r="E286" s="331">
        <v>0</v>
      </c>
      <c r="F286" s="217">
        <v>0</v>
      </c>
      <c r="G286" s="217">
        <v>0</v>
      </c>
      <c r="H286" s="332">
        <v>0</v>
      </c>
      <c r="K286"/>
      <c r="L286"/>
    </row>
    <row r="287" spans="4:12" x14ac:dyDescent="0.2">
      <c r="D287" s="217">
        <v>275</v>
      </c>
      <c r="E287" s="331">
        <v>0</v>
      </c>
      <c r="F287" s="217">
        <v>0</v>
      </c>
      <c r="G287" s="217">
        <v>0</v>
      </c>
      <c r="H287" s="332">
        <v>0</v>
      </c>
      <c r="K287"/>
      <c r="L287"/>
    </row>
    <row r="288" spans="4:12" x14ac:dyDescent="0.2">
      <c r="D288" s="217">
        <v>276</v>
      </c>
      <c r="E288" s="331">
        <v>0</v>
      </c>
      <c r="F288" s="217">
        <v>0</v>
      </c>
      <c r="G288" s="217">
        <v>0</v>
      </c>
      <c r="H288" s="332">
        <v>0</v>
      </c>
      <c r="K288"/>
      <c r="L288"/>
    </row>
    <row r="289" spans="4:12" x14ac:dyDescent="0.2">
      <c r="D289" s="217">
        <v>277</v>
      </c>
      <c r="E289" s="331">
        <v>0</v>
      </c>
      <c r="F289" s="217">
        <v>0</v>
      </c>
      <c r="G289" s="217">
        <v>0</v>
      </c>
      <c r="H289" s="332">
        <v>0</v>
      </c>
      <c r="K289"/>
      <c r="L289"/>
    </row>
    <row r="290" spans="4:12" x14ac:dyDescent="0.2">
      <c r="D290" s="217">
        <v>278</v>
      </c>
      <c r="E290" s="331">
        <v>0</v>
      </c>
      <c r="F290" s="217">
        <v>0</v>
      </c>
      <c r="G290" s="217">
        <v>0</v>
      </c>
      <c r="H290" s="332">
        <v>0</v>
      </c>
      <c r="K290"/>
      <c r="L290"/>
    </row>
    <row r="291" spans="4:12" x14ac:dyDescent="0.2">
      <c r="D291" s="217">
        <v>279</v>
      </c>
      <c r="E291" s="331">
        <v>0</v>
      </c>
      <c r="F291" s="217">
        <v>0</v>
      </c>
      <c r="G291" s="217">
        <v>0</v>
      </c>
      <c r="H291" s="332">
        <v>0</v>
      </c>
      <c r="K291"/>
      <c r="L291"/>
    </row>
    <row r="292" spans="4:12" x14ac:dyDescent="0.2">
      <c r="D292" s="217">
        <v>280</v>
      </c>
      <c r="E292" s="331">
        <v>0</v>
      </c>
      <c r="F292" s="217">
        <v>0</v>
      </c>
      <c r="G292" s="217">
        <v>0</v>
      </c>
      <c r="H292" s="332">
        <v>0</v>
      </c>
      <c r="K292"/>
      <c r="L292"/>
    </row>
    <row r="293" spans="4:12" x14ac:dyDescent="0.2">
      <c r="D293" s="217">
        <v>281</v>
      </c>
      <c r="E293" s="331">
        <v>0</v>
      </c>
      <c r="F293" s="217">
        <v>0</v>
      </c>
      <c r="G293" s="217">
        <v>0</v>
      </c>
      <c r="H293" s="332">
        <v>0</v>
      </c>
      <c r="K293"/>
      <c r="L293"/>
    </row>
    <row r="294" spans="4:12" x14ac:dyDescent="0.2">
      <c r="D294" s="217">
        <v>282</v>
      </c>
      <c r="E294" s="331">
        <v>0</v>
      </c>
      <c r="F294" s="217">
        <v>0</v>
      </c>
      <c r="G294" s="217">
        <v>0</v>
      </c>
      <c r="H294" s="332">
        <v>0</v>
      </c>
      <c r="K294"/>
      <c r="L294"/>
    </row>
    <row r="295" spans="4:12" x14ac:dyDescent="0.2">
      <c r="D295" s="217">
        <v>283</v>
      </c>
      <c r="E295" s="331">
        <v>0</v>
      </c>
      <c r="F295" s="217">
        <v>0</v>
      </c>
      <c r="G295" s="217">
        <v>0</v>
      </c>
      <c r="H295" s="332">
        <v>0</v>
      </c>
      <c r="K295"/>
      <c r="L295"/>
    </row>
    <row r="296" spans="4:12" x14ac:dyDescent="0.2">
      <c r="D296" s="217">
        <v>284</v>
      </c>
      <c r="E296" s="331">
        <v>0</v>
      </c>
      <c r="F296" s="217">
        <v>0</v>
      </c>
      <c r="G296" s="217">
        <v>0</v>
      </c>
      <c r="H296" s="332">
        <v>0</v>
      </c>
      <c r="K296"/>
      <c r="L296"/>
    </row>
    <row r="297" spans="4:12" x14ac:dyDescent="0.2">
      <c r="D297" s="217">
        <v>285</v>
      </c>
      <c r="E297" s="331">
        <v>0</v>
      </c>
      <c r="F297" s="217">
        <v>0</v>
      </c>
      <c r="G297" s="217">
        <v>0</v>
      </c>
      <c r="H297" s="332">
        <v>0</v>
      </c>
      <c r="K297"/>
      <c r="L297"/>
    </row>
    <row r="298" spans="4:12" x14ac:dyDescent="0.2">
      <c r="D298" s="217">
        <v>286</v>
      </c>
      <c r="E298" s="331">
        <v>0</v>
      </c>
      <c r="F298" s="217">
        <v>0</v>
      </c>
      <c r="G298" s="217">
        <v>0</v>
      </c>
      <c r="H298" s="332">
        <v>0</v>
      </c>
      <c r="K298"/>
      <c r="L298"/>
    </row>
    <row r="299" spans="4:12" x14ac:dyDescent="0.2">
      <c r="D299" s="217">
        <v>287</v>
      </c>
      <c r="E299" s="331">
        <v>0</v>
      </c>
      <c r="F299" s="217">
        <v>0</v>
      </c>
      <c r="G299" s="217">
        <v>0</v>
      </c>
      <c r="H299" s="332">
        <v>0</v>
      </c>
      <c r="K299"/>
      <c r="L299"/>
    </row>
    <row r="300" spans="4:12" x14ac:dyDescent="0.2">
      <c r="D300" s="217">
        <v>288</v>
      </c>
      <c r="E300" s="331">
        <v>0</v>
      </c>
      <c r="F300" s="217">
        <v>0</v>
      </c>
      <c r="G300" s="217">
        <v>0</v>
      </c>
      <c r="H300" s="332">
        <v>0</v>
      </c>
      <c r="K300"/>
      <c r="L300"/>
    </row>
    <row r="301" spans="4:12" x14ac:dyDescent="0.2">
      <c r="D301" s="217">
        <v>289</v>
      </c>
      <c r="E301" s="331">
        <v>0</v>
      </c>
      <c r="F301" s="217">
        <v>0</v>
      </c>
      <c r="G301" s="217">
        <v>0</v>
      </c>
      <c r="H301" s="332">
        <v>0</v>
      </c>
      <c r="K301"/>
      <c r="L301"/>
    </row>
    <row r="302" spans="4:12" x14ac:dyDescent="0.2">
      <c r="D302" s="217">
        <v>290</v>
      </c>
      <c r="E302" s="331">
        <v>0</v>
      </c>
      <c r="F302" s="217">
        <v>0</v>
      </c>
      <c r="G302" s="217">
        <v>0</v>
      </c>
      <c r="H302" s="332">
        <v>0</v>
      </c>
      <c r="K302"/>
      <c r="L302"/>
    </row>
    <row r="303" spans="4:12" x14ac:dyDescent="0.2">
      <c r="D303" s="217">
        <v>291</v>
      </c>
      <c r="E303" s="331">
        <v>0</v>
      </c>
      <c r="F303" s="217">
        <v>0</v>
      </c>
      <c r="G303" s="217">
        <v>0</v>
      </c>
      <c r="H303" s="332">
        <v>0</v>
      </c>
      <c r="K303"/>
      <c r="L303"/>
    </row>
    <row r="304" spans="4:12" x14ac:dyDescent="0.2">
      <c r="D304" s="217">
        <v>292</v>
      </c>
      <c r="E304" s="331">
        <v>0</v>
      </c>
      <c r="F304" s="217">
        <v>0</v>
      </c>
      <c r="G304" s="217">
        <v>0</v>
      </c>
      <c r="H304" s="332">
        <v>0</v>
      </c>
      <c r="K304"/>
      <c r="L304"/>
    </row>
    <row r="305" spans="4:12" x14ac:dyDescent="0.2">
      <c r="D305" s="217">
        <v>293</v>
      </c>
      <c r="E305" s="331">
        <v>0</v>
      </c>
      <c r="F305" s="217">
        <v>0</v>
      </c>
      <c r="G305" s="217">
        <v>0</v>
      </c>
      <c r="H305" s="332">
        <v>0</v>
      </c>
      <c r="K305"/>
      <c r="L305"/>
    </row>
    <row r="306" spans="4:12" x14ac:dyDescent="0.2">
      <c r="D306" s="217">
        <v>294</v>
      </c>
      <c r="E306" s="331">
        <v>0</v>
      </c>
      <c r="F306" s="217">
        <v>0</v>
      </c>
      <c r="G306" s="217">
        <v>0</v>
      </c>
      <c r="H306" s="332">
        <v>0</v>
      </c>
      <c r="K306"/>
      <c r="L306"/>
    </row>
    <row r="307" spans="4:12" x14ac:dyDescent="0.2">
      <c r="D307" s="217">
        <v>295</v>
      </c>
      <c r="E307" s="331">
        <v>0</v>
      </c>
      <c r="F307" s="217">
        <v>0</v>
      </c>
      <c r="G307" s="217">
        <v>0</v>
      </c>
      <c r="H307" s="332">
        <v>0</v>
      </c>
      <c r="K307"/>
      <c r="L307"/>
    </row>
    <row r="308" spans="4:12" x14ac:dyDescent="0.2">
      <c r="D308" s="217">
        <v>296</v>
      </c>
      <c r="E308" s="331">
        <v>0</v>
      </c>
      <c r="F308" s="217">
        <v>0</v>
      </c>
      <c r="G308" s="217">
        <v>0</v>
      </c>
      <c r="H308" s="332">
        <v>0</v>
      </c>
      <c r="K308"/>
      <c r="L308"/>
    </row>
    <row r="309" spans="4:12" x14ac:dyDescent="0.2">
      <c r="D309" s="217">
        <v>297</v>
      </c>
      <c r="E309" s="331">
        <v>0</v>
      </c>
      <c r="F309" s="217">
        <v>0</v>
      </c>
      <c r="G309" s="217">
        <v>0</v>
      </c>
      <c r="H309" s="332">
        <v>0</v>
      </c>
      <c r="K309"/>
      <c r="L309"/>
    </row>
    <row r="310" spans="4:12" x14ac:dyDescent="0.2">
      <c r="D310" s="217">
        <v>298</v>
      </c>
      <c r="E310" s="331">
        <v>0</v>
      </c>
      <c r="F310" s="217">
        <v>0</v>
      </c>
      <c r="G310" s="217">
        <v>0</v>
      </c>
      <c r="H310" s="332">
        <v>0</v>
      </c>
      <c r="K310"/>
      <c r="L310"/>
    </row>
    <row r="311" spans="4:12" x14ac:dyDescent="0.2">
      <c r="D311" s="217">
        <v>299</v>
      </c>
      <c r="E311" s="331">
        <v>0</v>
      </c>
      <c r="F311" s="217">
        <v>0</v>
      </c>
      <c r="G311" s="217">
        <v>0</v>
      </c>
      <c r="H311" s="332">
        <v>0</v>
      </c>
      <c r="K311"/>
      <c r="L311"/>
    </row>
    <row r="312" spans="4:12" x14ac:dyDescent="0.2">
      <c r="D312" s="217">
        <v>300</v>
      </c>
      <c r="E312" s="331">
        <v>0</v>
      </c>
      <c r="F312" s="217">
        <v>0</v>
      </c>
      <c r="G312" s="217">
        <v>0</v>
      </c>
      <c r="H312" s="332">
        <v>0</v>
      </c>
      <c r="K312"/>
      <c r="L312"/>
    </row>
    <row r="313" spans="4:12" x14ac:dyDescent="0.2">
      <c r="D313" s="217">
        <v>301</v>
      </c>
      <c r="E313" s="331">
        <v>0</v>
      </c>
      <c r="F313" s="217">
        <v>0</v>
      </c>
      <c r="G313" s="217">
        <v>0</v>
      </c>
      <c r="H313" s="332">
        <v>0</v>
      </c>
      <c r="K313"/>
      <c r="L313"/>
    </row>
    <row r="314" spans="4:12" x14ac:dyDescent="0.2">
      <c r="D314" s="217">
        <v>302</v>
      </c>
      <c r="E314" s="331">
        <v>0</v>
      </c>
      <c r="F314" s="217">
        <v>0</v>
      </c>
      <c r="G314" s="217">
        <v>0</v>
      </c>
      <c r="H314" s="332">
        <v>0</v>
      </c>
      <c r="K314"/>
      <c r="L314"/>
    </row>
    <row r="315" spans="4:12" x14ac:dyDescent="0.2">
      <c r="D315" s="217">
        <v>303</v>
      </c>
      <c r="E315" s="331">
        <v>0</v>
      </c>
      <c r="F315" s="217">
        <v>0</v>
      </c>
      <c r="G315" s="217">
        <v>0</v>
      </c>
      <c r="H315" s="332">
        <v>0</v>
      </c>
      <c r="K315"/>
      <c r="L315"/>
    </row>
    <row r="316" spans="4:12" x14ac:dyDescent="0.2">
      <c r="D316" s="217">
        <v>304</v>
      </c>
      <c r="E316" s="331">
        <v>0</v>
      </c>
      <c r="F316" s="217">
        <v>0</v>
      </c>
      <c r="G316" s="217">
        <v>0</v>
      </c>
      <c r="H316" s="332">
        <v>0</v>
      </c>
      <c r="K316"/>
      <c r="L316"/>
    </row>
    <row r="317" spans="4:12" x14ac:dyDescent="0.2">
      <c r="D317" s="217">
        <v>305</v>
      </c>
      <c r="E317" s="331">
        <v>0</v>
      </c>
      <c r="F317" s="217">
        <v>0</v>
      </c>
      <c r="G317" s="217">
        <v>0</v>
      </c>
      <c r="H317" s="332">
        <v>0</v>
      </c>
      <c r="K317"/>
      <c r="L317"/>
    </row>
    <row r="318" spans="4:12" x14ac:dyDescent="0.2">
      <c r="D318" s="217">
        <v>306</v>
      </c>
      <c r="E318" s="331">
        <v>0</v>
      </c>
      <c r="F318" s="217">
        <v>0</v>
      </c>
      <c r="G318" s="217">
        <v>0</v>
      </c>
      <c r="H318" s="332">
        <v>0</v>
      </c>
      <c r="K318"/>
      <c r="L318"/>
    </row>
    <row r="319" spans="4:12" x14ac:dyDescent="0.2">
      <c r="D319" s="217">
        <v>307</v>
      </c>
      <c r="E319" s="331">
        <v>0</v>
      </c>
      <c r="F319" s="217">
        <v>0</v>
      </c>
      <c r="G319" s="217">
        <v>0</v>
      </c>
      <c r="H319" s="332">
        <v>0</v>
      </c>
      <c r="K319"/>
      <c r="L319"/>
    </row>
    <row r="320" spans="4:12" x14ac:dyDescent="0.2">
      <c r="D320" s="217">
        <v>308</v>
      </c>
      <c r="E320" s="331">
        <v>0</v>
      </c>
      <c r="F320" s="217">
        <v>0</v>
      </c>
      <c r="G320" s="217">
        <v>0</v>
      </c>
      <c r="H320" s="332">
        <v>0</v>
      </c>
      <c r="K320"/>
      <c r="L320"/>
    </row>
    <row r="321" spans="4:12" x14ac:dyDescent="0.2">
      <c r="D321" s="217">
        <v>309</v>
      </c>
      <c r="E321" s="331">
        <v>0</v>
      </c>
      <c r="F321" s="217">
        <v>0</v>
      </c>
      <c r="G321" s="217">
        <v>0</v>
      </c>
      <c r="H321" s="332">
        <v>0</v>
      </c>
      <c r="K321"/>
      <c r="L321"/>
    </row>
    <row r="322" spans="4:12" x14ac:dyDescent="0.2">
      <c r="D322" s="217">
        <v>310</v>
      </c>
      <c r="E322" s="331">
        <v>0</v>
      </c>
      <c r="F322" s="217">
        <v>0</v>
      </c>
      <c r="G322" s="217">
        <v>0</v>
      </c>
      <c r="H322" s="332">
        <v>0</v>
      </c>
      <c r="K322"/>
      <c r="L322"/>
    </row>
    <row r="323" spans="4:12" x14ac:dyDescent="0.2">
      <c r="D323" s="217">
        <v>311</v>
      </c>
      <c r="E323" s="331">
        <v>0</v>
      </c>
      <c r="F323" s="217">
        <v>0</v>
      </c>
      <c r="G323" s="217">
        <v>0</v>
      </c>
      <c r="H323" s="332">
        <v>0</v>
      </c>
      <c r="K323"/>
      <c r="L323"/>
    </row>
    <row r="324" spans="4:12" x14ac:dyDescent="0.2">
      <c r="D324" s="217">
        <v>312</v>
      </c>
      <c r="E324" s="331">
        <v>0</v>
      </c>
      <c r="F324" s="217">
        <v>0</v>
      </c>
      <c r="G324" s="217">
        <v>0</v>
      </c>
      <c r="H324" s="332">
        <v>0</v>
      </c>
      <c r="K324"/>
      <c r="L324"/>
    </row>
    <row r="325" spans="4:12" x14ac:dyDescent="0.2">
      <c r="D325" s="217">
        <v>313</v>
      </c>
      <c r="E325" s="331">
        <v>0</v>
      </c>
      <c r="F325" s="217">
        <v>0</v>
      </c>
      <c r="G325" s="217">
        <v>0</v>
      </c>
      <c r="H325" s="332">
        <v>0</v>
      </c>
      <c r="K325"/>
      <c r="L325"/>
    </row>
    <row r="326" spans="4:12" x14ac:dyDescent="0.2">
      <c r="D326" s="217">
        <v>314</v>
      </c>
      <c r="E326" s="331">
        <v>0</v>
      </c>
      <c r="F326" s="217">
        <v>0</v>
      </c>
      <c r="G326" s="217">
        <v>0</v>
      </c>
      <c r="H326" s="332">
        <v>0</v>
      </c>
      <c r="K326"/>
      <c r="L326"/>
    </row>
    <row r="327" spans="4:12" x14ac:dyDescent="0.2">
      <c r="D327" s="217">
        <v>315</v>
      </c>
      <c r="E327" s="331">
        <v>0</v>
      </c>
      <c r="F327" s="217">
        <v>0</v>
      </c>
      <c r="G327" s="217">
        <v>0</v>
      </c>
      <c r="H327" s="332">
        <v>0</v>
      </c>
      <c r="K327"/>
      <c r="L327"/>
    </row>
    <row r="328" spans="4:12" x14ac:dyDescent="0.2">
      <c r="D328" s="217">
        <v>316</v>
      </c>
      <c r="E328" s="331">
        <v>0</v>
      </c>
      <c r="F328" s="217">
        <v>0</v>
      </c>
      <c r="G328" s="217">
        <v>0</v>
      </c>
      <c r="H328" s="332">
        <v>0</v>
      </c>
      <c r="K328"/>
      <c r="L328"/>
    </row>
    <row r="329" spans="4:12" x14ac:dyDescent="0.2">
      <c r="D329" s="217">
        <v>317</v>
      </c>
      <c r="E329" s="331">
        <v>0</v>
      </c>
      <c r="F329" s="217">
        <v>0</v>
      </c>
      <c r="G329" s="217">
        <v>0</v>
      </c>
      <c r="H329" s="332">
        <v>0</v>
      </c>
      <c r="K329"/>
      <c r="L329"/>
    </row>
    <row r="330" spans="4:12" x14ac:dyDescent="0.2">
      <c r="D330" s="217">
        <v>318</v>
      </c>
      <c r="E330" s="331">
        <v>0</v>
      </c>
      <c r="F330" s="217">
        <v>0</v>
      </c>
      <c r="G330" s="217">
        <v>0</v>
      </c>
      <c r="H330" s="332">
        <v>0</v>
      </c>
      <c r="K330"/>
      <c r="L330"/>
    </row>
    <row r="331" spans="4:12" x14ac:dyDescent="0.2">
      <c r="D331" s="217">
        <v>319</v>
      </c>
      <c r="E331" s="331">
        <v>0</v>
      </c>
      <c r="F331" s="217">
        <v>0</v>
      </c>
      <c r="G331" s="217">
        <v>0</v>
      </c>
      <c r="H331" s="332">
        <v>0</v>
      </c>
      <c r="K331"/>
      <c r="L331"/>
    </row>
    <row r="332" spans="4:12" x14ac:dyDescent="0.2">
      <c r="D332" s="217">
        <v>320</v>
      </c>
      <c r="E332" s="331">
        <v>0</v>
      </c>
      <c r="F332" s="217">
        <v>0</v>
      </c>
      <c r="G332" s="217">
        <v>0</v>
      </c>
      <c r="H332" s="332">
        <v>0</v>
      </c>
      <c r="K332"/>
      <c r="L332"/>
    </row>
    <row r="333" spans="4:12" x14ac:dyDescent="0.2">
      <c r="D333" s="217">
        <v>321</v>
      </c>
      <c r="E333" s="331">
        <v>0</v>
      </c>
      <c r="F333" s="217">
        <v>0</v>
      </c>
      <c r="G333" s="217">
        <v>0</v>
      </c>
      <c r="H333" s="332">
        <v>0</v>
      </c>
      <c r="K333"/>
      <c r="L333"/>
    </row>
    <row r="334" spans="4:12" x14ac:dyDescent="0.2">
      <c r="D334" s="217">
        <v>322</v>
      </c>
      <c r="E334" s="331">
        <v>0</v>
      </c>
      <c r="F334" s="217">
        <v>0</v>
      </c>
      <c r="G334" s="217">
        <v>0</v>
      </c>
      <c r="H334" s="332">
        <v>0</v>
      </c>
      <c r="K334"/>
      <c r="L334"/>
    </row>
    <row r="335" spans="4:12" x14ac:dyDescent="0.2">
      <c r="D335" s="217">
        <v>323</v>
      </c>
      <c r="E335" s="331">
        <v>0</v>
      </c>
      <c r="F335" s="217">
        <v>0</v>
      </c>
      <c r="G335" s="217">
        <v>0</v>
      </c>
      <c r="H335" s="332">
        <v>0</v>
      </c>
      <c r="K335"/>
      <c r="L335"/>
    </row>
    <row r="336" spans="4:12" x14ac:dyDescent="0.2">
      <c r="D336" s="217">
        <v>324</v>
      </c>
      <c r="E336" s="331">
        <v>0</v>
      </c>
      <c r="F336" s="217">
        <v>0</v>
      </c>
      <c r="G336" s="217">
        <v>0</v>
      </c>
      <c r="H336" s="332">
        <v>0</v>
      </c>
      <c r="K336"/>
      <c r="L336"/>
    </row>
    <row r="337" spans="4:12" x14ac:dyDescent="0.2">
      <c r="D337" s="217">
        <v>325</v>
      </c>
      <c r="E337" s="331">
        <v>0</v>
      </c>
      <c r="F337" s="217">
        <v>0</v>
      </c>
      <c r="G337" s="217">
        <v>0</v>
      </c>
      <c r="H337" s="332">
        <v>0</v>
      </c>
      <c r="K337"/>
      <c r="L337"/>
    </row>
    <row r="338" spans="4:12" x14ac:dyDescent="0.2">
      <c r="D338" s="217">
        <v>326</v>
      </c>
      <c r="E338" s="331">
        <v>0</v>
      </c>
      <c r="F338" s="217">
        <v>0</v>
      </c>
      <c r="G338" s="217">
        <v>0</v>
      </c>
      <c r="H338" s="332">
        <v>0</v>
      </c>
      <c r="K338"/>
      <c r="L338"/>
    </row>
    <row r="339" spans="4:12" x14ac:dyDescent="0.2">
      <c r="D339" s="217">
        <v>327</v>
      </c>
      <c r="E339" s="331">
        <v>0</v>
      </c>
      <c r="F339" s="217">
        <v>0</v>
      </c>
      <c r="G339" s="217">
        <v>0</v>
      </c>
      <c r="H339" s="332">
        <v>0</v>
      </c>
      <c r="K339"/>
      <c r="L339"/>
    </row>
    <row r="340" spans="4:12" x14ac:dyDescent="0.2">
      <c r="D340" s="217">
        <v>328</v>
      </c>
      <c r="E340" s="331">
        <v>0</v>
      </c>
      <c r="F340" s="217">
        <v>0</v>
      </c>
      <c r="G340" s="217">
        <v>0</v>
      </c>
      <c r="H340" s="332">
        <v>0</v>
      </c>
      <c r="K340"/>
      <c r="L340"/>
    </row>
    <row r="341" spans="4:12" x14ac:dyDescent="0.2">
      <c r="D341" s="217">
        <v>329</v>
      </c>
      <c r="E341" s="331">
        <v>0</v>
      </c>
      <c r="F341" s="217">
        <v>0</v>
      </c>
      <c r="G341" s="217">
        <v>0</v>
      </c>
      <c r="H341" s="332">
        <v>0</v>
      </c>
      <c r="K341"/>
      <c r="L341"/>
    </row>
    <row r="342" spans="4:12" x14ac:dyDescent="0.2">
      <c r="D342" s="217">
        <v>330</v>
      </c>
      <c r="E342" s="331">
        <v>0</v>
      </c>
      <c r="F342" s="217">
        <v>0</v>
      </c>
      <c r="G342" s="217">
        <v>0</v>
      </c>
      <c r="H342" s="332">
        <v>0</v>
      </c>
      <c r="K342"/>
      <c r="L342"/>
    </row>
    <row r="343" spans="4:12" x14ac:dyDescent="0.2">
      <c r="D343" s="217">
        <v>331</v>
      </c>
      <c r="E343" s="331">
        <v>0</v>
      </c>
      <c r="F343" s="217">
        <v>0</v>
      </c>
      <c r="G343" s="217">
        <v>0</v>
      </c>
      <c r="H343" s="332">
        <v>0</v>
      </c>
      <c r="K343"/>
      <c r="L343"/>
    </row>
    <row r="344" spans="4:12" x14ac:dyDescent="0.2">
      <c r="D344" s="217">
        <v>332</v>
      </c>
      <c r="E344" s="331">
        <v>0</v>
      </c>
      <c r="F344" s="217">
        <v>0</v>
      </c>
      <c r="G344" s="217">
        <v>0</v>
      </c>
      <c r="H344" s="332">
        <v>0</v>
      </c>
      <c r="K344"/>
      <c r="L344"/>
    </row>
    <row r="345" spans="4:12" x14ac:dyDescent="0.2">
      <c r="D345" s="217">
        <v>333</v>
      </c>
      <c r="E345" s="331">
        <v>0</v>
      </c>
      <c r="F345" s="217">
        <v>0</v>
      </c>
      <c r="G345" s="217">
        <v>0</v>
      </c>
      <c r="H345" s="332">
        <v>0</v>
      </c>
      <c r="K345"/>
      <c r="L345"/>
    </row>
    <row r="346" spans="4:12" x14ac:dyDescent="0.2">
      <c r="D346" s="217">
        <v>334</v>
      </c>
      <c r="E346" s="331">
        <v>0</v>
      </c>
      <c r="F346" s="217">
        <v>0</v>
      </c>
      <c r="G346" s="217">
        <v>0</v>
      </c>
      <c r="H346" s="332">
        <v>0</v>
      </c>
      <c r="K346"/>
      <c r="L346"/>
    </row>
    <row r="347" spans="4:12" x14ac:dyDescent="0.2">
      <c r="D347" s="217">
        <v>335</v>
      </c>
      <c r="E347" s="331">
        <v>0</v>
      </c>
      <c r="F347" s="217">
        <v>0</v>
      </c>
      <c r="G347" s="217">
        <v>0</v>
      </c>
      <c r="H347" s="332">
        <v>0</v>
      </c>
      <c r="K347"/>
      <c r="L347"/>
    </row>
    <row r="348" spans="4:12" x14ac:dyDescent="0.2">
      <c r="D348" s="217">
        <v>336</v>
      </c>
      <c r="E348" s="331">
        <v>0</v>
      </c>
      <c r="F348" s="217">
        <v>0</v>
      </c>
      <c r="G348" s="217">
        <v>0</v>
      </c>
      <c r="H348" s="332">
        <v>0</v>
      </c>
      <c r="K348"/>
      <c r="L348"/>
    </row>
    <row r="349" spans="4:12" x14ac:dyDescent="0.2">
      <c r="D349" s="217">
        <v>337</v>
      </c>
      <c r="E349" s="331">
        <v>0</v>
      </c>
      <c r="F349" s="217">
        <v>0</v>
      </c>
      <c r="G349" s="217">
        <v>0</v>
      </c>
      <c r="H349" s="332">
        <v>0</v>
      </c>
      <c r="K349"/>
      <c r="L349"/>
    </row>
    <row r="350" spans="4:12" x14ac:dyDescent="0.2">
      <c r="D350" s="217">
        <v>338</v>
      </c>
      <c r="E350" s="331">
        <v>0</v>
      </c>
      <c r="F350" s="217">
        <v>0</v>
      </c>
      <c r="G350" s="217">
        <v>0</v>
      </c>
      <c r="H350" s="332">
        <v>0</v>
      </c>
      <c r="K350"/>
      <c r="L350"/>
    </row>
    <row r="351" spans="4:12" x14ac:dyDescent="0.2">
      <c r="D351" s="217">
        <v>339</v>
      </c>
      <c r="E351" s="331">
        <v>0</v>
      </c>
      <c r="F351" s="217">
        <v>0</v>
      </c>
      <c r="G351" s="217">
        <v>0</v>
      </c>
      <c r="H351" s="332">
        <v>0</v>
      </c>
      <c r="K351"/>
      <c r="L351"/>
    </row>
    <row r="352" spans="4:12" x14ac:dyDescent="0.2">
      <c r="D352" s="217">
        <v>340</v>
      </c>
      <c r="E352" s="331">
        <v>0</v>
      </c>
      <c r="F352" s="217">
        <v>0</v>
      </c>
      <c r="G352" s="217">
        <v>0</v>
      </c>
      <c r="H352" s="332">
        <v>0</v>
      </c>
      <c r="K352"/>
      <c r="L352"/>
    </row>
    <row r="353" spans="4:12" x14ac:dyDescent="0.2">
      <c r="D353" s="217">
        <v>341</v>
      </c>
      <c r="E353" s="331">
        <v>0</v>
      </c>
      <c r="F353" s="217">
        <v>0</v>
      </c>
      <c r="G353" s="217">
        <v>0</v>
      </c>
      <c r="H353" s="332">
        <v>0</v>
      </c>
      <c r="K353"/>
      <c r="L353"/>
    </row>
    <row r="354" spans="4:12" x14ac:dyDescent="0.2">
      <c r="D354" s="217">
        <v>342</v>
      </c>
      <c r="E354" s="331">
        <v>0</v>
      </c>
      <c r="F354" s="217">
        <v>0</v>
      </c>
      <c r="G354" s="217">
        <v>0</v>
      </c>
      <c r="H354" s="332">
        <v>0</v>
      </c>
      <c r="K354"/>
      <c r="L354"/>
    </row>
    <row r="355" spans="4:12" x14ac:dyDescent="0.2">
      <c r="D355" s="217">
        <v>343</v>
      </c>
      <c r="E355" s="331">
        <v>0</v>
      </c>
      <c r="F355" s="217">
        <v>0</v>
      </c>
      <c r="G355" s="217">
        <v>0</v>
      </c>
      <c r="H355" s="332">
        <v>0</v>
      </c>
      <c r="K355"/>
      <c r="L355"/>
    </row>
    <row r="356" spans="4:12" x14ac:dyDescent="0.2">
      <c r="D356" s="217">
        <v>344</v>
      </c>
      <c r="E356" s="331">
        <v>0</v>
      </c>
      <c r="F356" s="217">
        <v>0</v>
      </c>
      <c r="G356" s="217">
        <v>0</v>
      </c>
      <c r="H356" s="332">
        <v>0</v>
      </c>
      <c r="K356"/>
      <c r="L356"/>
    </row>
    <row r="357" spans="4:12" x14ac:dyDescent="0.2">
      <c r="D357" s="217">
        <v>345</v>
      </c>
      <c r="E357" s="331">
        <v>0</v>
      </c>
      <c r="F357" s="217">
        <v>0</v>
      </c>
      <c r="G357" s="217">
        <v>0</v>
      </c>
      <c r="H357" s="332">
        <v>0</v>
      </c>
      <c r="K357"/>
      <c r="L357"/>
    </row>
    <row r="358" spans="4:12" x14ac:dyDescent="0.2">
      <c r="D358" s="217">
        <v>346</v>
      </c>
      <c r="E358" s="331">
        <v>0</v>
      </c>
      <c r="F358" s="217">
        <v>0</v>
      </c>
      <c r="G358" s="217">
        <v>0</v>
      </c>
      <c r="H358" s="332">
        <v>0</v>
      </c>
      <c r="K358"/>
      <c r="L358"/>
    </row>
    <row r="359" spans="4:12" x14ac:dyDescent="0.2">
      <c r="D359" s="217">
        <v>347</v>
      </c>
      <c r="E359" s="331">
        <v>0</v>
      </c>
      <c r="F359" s="217">
        <v>0</v>
      </c>
      <c r="G359" s="217">
        <v>0</v>
      </c>
      <c r="H359" s="332">
        <v>0</v>
      </c>
      <c r="K359"/>
      <c r="L359"/>
    </row>
    <row r="360" spans="4:12" x14ac:dyDescent="0.2">
      <c r="D360" s="217">
        <v>348</v>
      </c>
      <c r="E360" s="331">
        <v>0</v>
      </c>
      <c r="F360" s="217">
        <v>0</v>
      </c>
      <c r="G360" s="217">
        <v>0</v>
      </c>
      <c r="H360" s="332">
        <v>0</v>
      </c>
      <c r="K360"/>
      <c r="L360"/>
    </row>
    <row r="361" spans="4:12" x14ac:dyDescent="0.2">
      <c r="D361" s="217">
        <v>349</v>
      </c>
      <c r="E361" s="331">
        <v>0</v>
      </c>
      <c r="F361" s="217">
        <v>0</v>
      </c>
      <c r="G361" s="217">
        <v>0</v>
      </c>
      <c r="H361" s="332">
        <v>0</v>
      </c>
      <c r="K361"/>
      <c r="L361"/>
    </row>
    <row r="362" spans="4:12" x14ac:dyDescent="0.2">
      <c r="D362" s="217">
        <v>350</v>
      </c>
      <c r="E362" s="331">
        <v>0</v>
      </c>
      <c r="F362" s="217">
        <v>0</v>
      </c>
      <c r="G362" s="217">
        <v>0</v>
      </c>
      <c r="H362" s="332">
        <v>0</v>
      </c>
      <c r="K362"/>
      <c r="L362"/>
    </row>
    <row r="363" spans="4:12" x14ac:dyDescent="0.2">
      <c r="D363" s="217">
        <v>351</v>
      </c>
      <c r="E363" s="331">
        <v>0</v>
      </c>
      <c r="F363" s="217">
        <v>0</v>
      </c>
      <c r="G363" s="217">
        <v>0</v>
      </c>
      <c r="H363" s="332">
        <v>0</v>
      </c>
      <c r="K363"/>
      <c r="L363"/>
    </row>
    <row r="364" spans="4:12" x14ac:dyDescent="0.2">
      <c r="D364" s="217">
        <v>352</v>
      </c>
      <c r="E364" s="331">
        <v>0</v>
      </c>
      <c r="F364" s="217">
        <v>0</v>
      </c>
      <c r="G364" s="217">
        <v>0</v>
      </c>
      <c r="H364" s="332">
        <v>0</v>
      </c>
      <c r="K364"/>
      <c r="L364"/>
    </row>
    <row r="365" spans="4:12" x14ac:dyDescent="0.2">
      <c r="D365" s="217">
        <v>353</v>
      </c>
      <c r="E365" s="331">
        <v>0</v>
      </c>
      <c r="F365" s="217">
        <v>0</v>
      </c>
      <c r="G365" s="217">
        <v>0</v>
      </c>
      <c r="H365" s="332">
        <v>0</v>
      </c>
      <c r="K365"/>
      <c r="L365"/>
    </row>
    <row r="366" spans="4:12" x14ac:dyDescent="0.2">
      <c r="D366" s="217">
        <v>354</v>
      </c>
      <c r="E366" s="331">
        <v>0</v>
      </c>
      <c r="F366" s="217">
        <v>0</v>
      </c>
      <c r="G366" s="217">
        <v>0</v>
      </c>
      <c r="H366" s="332">
        <v>0</v>
      </c>
      <c r="K366"/>
      <c r="L366"/>
    </row>
    <row r="367" spans="4:12" x14ac:dyDescent="0.2">
      <c r="D367" s="217">
        <v>355</v>
      </c>
      <c r="E367" s="331">
        <v>0</v>
      </c>
      <c r="F367" s="217">
        <v>0</v>
      </c>
      <c r="G367" s="217">
        <v>0</v>
      </c>
      <c r="H367" s="332">
        <v>0</v>
      </c>
      <c r="K367"/>
      <c r="L367"/>
    </row>
    <row r="368" spans="4:12" x14ac:dyDescent="0.2">
      <c r="D368" s="217">
        <v>356</v>
      </c>
      <c r="E368" s="331">
        <v>0</v>
      </c>
      <c r="F368" s="217">
        <v>0</v>
      </c>
      <c r="G368" s="217">
        <v>0</v>
      </c>
      <c r="H368" s="332">
        <v>0</v>
      </c>
      <c r="K368"/>
      <c r="L368"/>
    </row>
    <row r="369" spans="4:12" x14ac:dyDescent="0.2">
      <c r="D369" s="217">
        <v>357</v>
      </c>
      <c r="E369" s="331">
        <v>0</v>
      </c>
      <c r="F369" s="217">
        <v>0</v>
      </c>
      <c r="G369" s="217">
        <v>0</v>
      </c>
      <c r="H369" s="332">
        <v>0</v>
      </c>
      <c r="K369"/>
      <c r="L369"/>
    </row>
    <row r="370" spans="4:12" x14ac:dyDescent="0.2">
      <c r="D370" s="217">
        <v>358</v>
      </c>
      <c r="E370" s="331">
        <v>0</v>
      </c>
      <c r="F370" s="217">
        <v>0</v>
      </c>
      <c r="G370" s="217">
        <v>0</v>
      </c>
      <c r="H370" s="332">
        <v>0</v>
      </c>
      <c r="K370"/>
      <c r="L370"/>
    </row>
    <row r="371" spans="4:12" x14ac:dyDescent="0.2">
      <c r="D371" s="217">
        <v>359</v>
      </c>
      <c r="E371" s="331">
        <v>0</v>
      </c>
      <c r="F371" s="217">
        <v>0</v>
      </c>
      <c r="G371" s="217">
        <v>0</v>
      </c>
      <c r="H371" s="332">
        <v>0</v>
      </c>
      <c r="K371"/>
      <c r="L371"/>
    </row>
    <row r="372" spans="4:12" x14ac:dyDescent="0.2">
      <c r="D372" s="217">
        <v>360</v>
      </c>
      <c r="E372" s="331">
        <v>0</v>
      </c>
      <c r="F372" s="217">
        <v>0</v>
      </c>
      <c r="G372" s="217">
        <v>0</v>
      </c>
      <c r="H372" s="332">
        <v>0</v>
      </c>
      <c r="K372"/>
      <c r="L372"/>
    </row>
    <row r="373" spans="4:12" x14ac:dyDescent="0.2">
      <c r="D373" s="217">
        <v>361</v>
      </c>
      <c r="E373" s="331">
        <v>0</v>
      </c>
      <c r="F373" s="217">
        <v>0</v>
      </c>
      <c r="G373" s="217">
        <v>0</v>
      </c>
      <c r="H373" s="332">
        <v>0</v>
      </c>
      <c r="K373"/>
      <c r="L373"/>
    </row>
    <row r="374" spans="4:12" x14ac:dyDescent="0.2">
      <c r="D374" s="217">
        <v>362</v>
      </c>
      <c r="E374" s="331">
        <v>0</v>
      </c>
      <c r="F374" s="217">
        <v>0</v>
      </c>
      <c r="G374" s="217">
        <v>0</v>
      </c>
      <c r="H374" s="332">
        <v>0</v>
      </c>
      <c r="K374"/>
      <c r="L374"/>
    </row>
    <row r="375" spans="4:12" x14ac:dyDescent="0.2">
      <c r="D375" s="217">
        <v>363</v>
      </c>
      <c r="E375" s="331">
        <v>0</v>
      </c>
      <c r="F375" s="217">
        <v>0</v>
      </c>
      <c r="G375" s="217">
        <v>0</v>
      </c>
      <c r="H375" s="332">
        <v>0</v>
      </c>
      <c r="K375"/>
      <c r="L375"/>
    </row>
    <row r="376" spans="4:12" x14ac:dyDescent="0.2">
      <c r="D376" s="217">
        <v>364</v>
      </c>
      <c r="E376" s="331">
        <v>0</v>
      </c>
      <c r="F376" s="217">
        <v>0</v>
      </c>
      <c r="G376" s="217">
        <v>0</v>
      </c>
      <c r="H376" s="332">
        <v>0</v>
      </c>
      <c r="K376"/>
      <c r="L376"/>
    </row>
    <row r="377" spans="4:12" x14ac:dyDescent="0.2">
      <c r="D377" s="217">
        <v>365</v>
      </c>
      <c r="E377" s="331">
        <v>0</v>
      </c>
      <c r="F377" s="217">
        <v>0</v>
      </c>
      <c r="G377" s="217">
        <v>0</v>
      </c>
      <c r="H377" s="332">
        <v>0</v>
      </c>
      <c r="K377"/>
      <c r="L377"/>
    </row>
    <row r="378" spans="4:12" x14ac:dyDescent="0.2">
      <c r="D378" s="217">
        <v>366</v>
      </c>
      <c r="E378" s="331">
        <v>0</v>
      </c>
      <c r="F378" s="217">
        <v>0</v>
      </c>
      <c r="G378" s="217">
        <v>0</v>
      </c>
      <c r="H378" s="332">
        <v>0</v>
      </c>
      <c r="K378"/>
      <c r="L378"/>
    </row>
    <row r="379" spans="4:12" x14ac:dyDescent="0.2">
      <c r="D379" s="217">
        <v>367</v>
      </c>
      <c r="E379" s="331">
        <v>0</v>
      </c>
      <c r="F379" s="217">
        <v>0</v>
      </c>
      <c r="G379" s="217">
        <v>0</v>
      </c>
      <c r="H379" s="332">
        <v>0</v>
      </c>
      <c r="K379"/>
      <c r="L379"/>
    </row>
    <row r="380" spans="4:12" x14ac:dyDescent="0.2">
      <c r="D380" s="217">
        <v>368</v>
      </c>
      <c r="E380" s="331">
        <v>0</v>
      </c>
      <c r="F380" s="217">
        <v>0</v>
      </c>
      <c r="G380" s="217">
        <v>0</v>
      </c>
      <c r="H380" s="332">
        <v>0</v>
      </c>
      <c r="K380"/>
      <c r="L380"/>
    </row>
    <row r="381" spans="4:12" x14ac:dyDescent="0.2">
      <c r="D381" s="217">
        <v>369</v>
      </c>
      <c r="E381" s="331">
        <v>0</v>
      </c>
      <c r="F381" s="217">
        <v>0</v>
      </c>
      <c r="G381" s="217">
        <v>0</v>
      </c>
      <c r="H381" s="332">
        <v>0</v>
      </c>
      <c r="K381"/>
      <c r="L381"/>
    </row>
    <row r="382" spans="4:12" x14ac:dyDescent="0.2">
      <c r="D382" s="217">
        <v>370</v>
      </c>
      <c r="E382" s="331">
        <v>0</v>
      </c>
      <c r="F382" s="217">
        <v>0</v>
      </c>
      <c r="G382" s="217">
        <v>0</v>
      </c>
      <c r="H382" s="332">
        <v>0</v>
      </c>
      <c r="K382"/>
      <c r="L382"/>
    </row>
    <row r="383" spans="4:12" x14ac:dyDescent="0.2">
      <c r="D383" s="217">
        <v>371</v>
      </c>
      <c r="E383" s="331">
        <v>0</v>
      </c>
      <c r="F383" s="217">
        <v>0</v>
      </c>
      <c r="G383" s="217">
        <v>0</v>
      </c>
      <c r="H383" s="332">
        <v>0</v>
      </c>
      <c r="K383"/>
      <c r="L383"/>
    </row>
    <row r="384" spans="4:12" x14ac:dyDescent="0.2">
      <c r="D384" s="217">
        <v>372</v>
      </c>
      <c r="E384" s="331">
        <v>0</v>
      </c>
      <c r="F384" s="217">
        <v>0</v>
      </c>
      <c r="G384" s="217">
        <v>0</v>
      </c>
      <c r="H384" s="332">
        <v>0</v>
      </c>
      <c r="K384"/>
      <c r="L384"/>
    </row>
    <row r="385" spans="4:12" x14ac:dyDescent="0.2">
      <c r="D385" s="217">
        <v>373</v>
      </c>
      <c r="E385" s="331">
        <v>0</v>
      </c>
      <c r="F385" s="217">
        <v>0</v>
      </c>
      <c r="G385" s="217">
        <v>0</v>
      </c>
      <c r="H385" s="332">
        <v>0</v>
      </c>
      <c r="K385"/>
      <c r="L385"/>
    </row>
    <row r="386" spans="4:12" x14ac:dyDescent="0.2">
      <c r="D386" s="217">
        <v>374</v>
      </c>
      <c r="E386" s="331">
        <v>0</v>
      </c>
      <c r="F386" s="217">
        <v>0</v>
      </c>
      <c r="G386" s="217">
        <v>0</v>
      </c>
      <c r="H386" s="332">
        <v>0</v>
      </c>
      <c r="K386"/>
      <c r="L386"/>
    </row>
    <row r="387" spans="4:12" x14ac:dyDescent="0.2">
      <c r="D387" s="217">
        <v>375</v>
      </c>
      <c r="E387" s="331">
        <v>0</v>
      </c>
      <c r="F387" s="217">
        <v>0</v>
      </c>
      <c r="G387" s="217">
        <v>0</v>
      </c>
      <c r="H387" s="332">
        <v>0</v>
      </c>
      <c r="K387"/>
      <c r="L387"/>
    </row>
    <row r="388" spans="4:12" x14ac:dyDescent="0.2">
      <c r="D388" s="217">
        <v>376</v>
      </c>
      <c r="E388" s="331">
        <v>0</v>
      </c>
      <c r="F388" s="217">
        <v>0</v>
      </c>
      <c r="G388" s="217">
        <v>0</v>
      </c>
      <c r="H388" s="332">
        <v>0</v>
      </c>
      <c r="K388"/>
      <c r="L388"/>
    </row>
    <row r="389" spans="4:12" x14ac:dyDescent="0.2">
      <c r="D389" s="217">
        <v>377</v>
      </c>
      <c r="E389" s="331">
        <v>0</v>
      </c>
      <c r="F389" s="217">
        <v>0</v>
      </c>
      <c r="G389" s="217">
        <v>0</v>
      </c>
      <c r="H389" s="332">
        <v>0</v>
      </c>
      <c r="K389"/>
      <c r="L389"/>
    </row>
    <row r="390" spans="4:12" x14ac:dyDescent="0.2">
      <c r="D390" s="217">
        <v>378</v>
      </c>
      <c r="E390" s="331">
        <v>0</v>
      </c>
      <c r="F390" s="217">
        <v>0</v>
      </c>
      <c r="G390" s="217">
        <v>0</v>
      </c>
      <c r="H390" s="332">
        <v>0</v>
      </c>
      <c r="K390"/>
      <c r="L390"/>
    </row>
    <row r="391" spans="4:12" x14ac:dyDescent="0.2">
      <c r="D391" s="217">
        <v>379</v>
      </c>
      <c r="E391" s="331">
        <v>0</v>
      </c>
      <c r="F391" s="217">
        <v>0</v>
      </c>
      <c r="G391" s="217">
        <v>0</v>
      </c>
      <c r="H391" s="332">
        <v>0</v>
      </c>
      <c r="K391"/>
      <c r="L391"/>
    </row>
    <row r="392" spans="4:12" x14ac:dyDescent="0.2">
      <c r="D392" s="217">
        <v>380</v>
      </c>
      <c r="E392" s="331">
        <v>0</v>
      </c>
      <c r="F392" s="217">
        <v>0</v>
      </c>
      <c r="G392" s="217">
        <v>0</v>
      </c>
      <c r="H392" s="332">
        <v>0</v>
      </c>
      <c r="K392"/>
      <c r="L392"/>
    </row>
    <row r="393" spans="4:12" x14ac:dyDescent="0.2">
      <c r="D393" s="217">
        <v>381</v>
      </c>
      <c r="E393" s="331">
        <v>0</v>
      </c>
      <c r="F393" s="217">
        <v>0</v>
      </c>
      <c r="G393" s="217">
        <v>0</v>
      </c>
      <c r="H393" s="332">
        <v>0</v>
      </c>
      <c r="K393"/>
      <c r="L393"/>
    </row>
    <row r="394" spans="4:12" x14ac:dyDescent="0.2">
      <c r="D394" s="217">
        <v>382</v>
      </c>
      <c r="E394" s="331">
        <v>0</v>
      </c>
      <c r="F394" s="217">
        <v>0</v>
      </c>
      <c r="G394" s="217">
        <v>0</v>
      </c>
      <c r="H394" s="332">
        <v>0</v>
      </c>
      <c r="K394"/>
      <c r="L394"/>
    </row>
    <row r="395" spans="4:12" x14ac:dyDescent="0.2">
      <c r="D395" s="217">
        <v>383</v>
      </c>
      <c r="E395" s="331">
        <v>0</v>
      </c>
      <c r="F395" s="217">
        <v>0</v>
      </c>
      <c r="G395" s="217">
        <v>0</v>
      </c>
      <c r="H395" s="332">
        <v>0</v>
      </c>
      <c r="K395"/>
      <c r="L395"/>
    </row>
    <row r="396" spans="4:12" x14ac:dyDescent="0.2">
      <c r="D396" s="217">
        <v>384</v>
      </c>
      <c r="E396" s="331">
        <v>0</v>
      </c>
      <c r="F396" s="217">
        <v>0</v>
      </c>
      <c r="G396" s="217">
        <v>0</v>
      </c>
      <c r="H396" s="332">
        <v>0</v>
      </c>
      <c r="K396"/>
      <c r="L396"/>
    </row>
    <row r="397" spans="4:12" x14ac:dyDescent="0.2">
      <c r="D397" s="217">
        <v>385</v>
      </c>
      <c r="E397" s="331">
        <v>0</v>
      </c>
      <c r="F397" s="217">
        <v>0</v>
      </c>
      <c r="G397" s="217">
        <v>0</v>
      </c>
      <c r="H397" s="332">
        <v>0</v>
      </c>
      <c r="K397"/>
      <c r="L397"/>
    </row>
    <row r="398" spans="4:12" x14ac:dyDescent="0.2">
      <c r="D398" s="217">
        <v>386</v>
      </c>
      <c r="E398" s="331">
        <v>0</v>
      </c>
      <c r="F398" s="217">
        <v>0</v>
      </c>
      <c r="G398" s="217">
        <v>0</v>
      </c>
      <c r="H398" s="332">
        <v>0</v>
      </c>
      <c r="K398"/>
      <c r="L398"/>
    </row>
    <row r="399" spans="4:12" x14ac:dyDescent="0.2">
      <c r="D399" s="217">
        <v>387</v>
      </c>
      <c r="E399" s="331">
        <v>0</v>
      </c>
      <c r="F399" s="217">
        <v>0</v>
      </c>
      <c r="G399" s="217">
        <v>0</v>
      </c>
      <c r="H399" s="332">
        <v>0</v>
      </c>
      <c r="K399"/>
      <c r="L399"/>
    </row>
    <row r="400" spans="4:12" x14ac:dyDescent="0.2">
      <c r="D400" s="217">
        <v>388</v>
      </c>
      <c r="E400" s="331">
        <v>0</v>
      </c>
      <c r="F400" s="217">
        <v>0</v>
      </c>
      <c r="G400" s="217">
        <v>0</v>
      </c>
      <c r="H400" s="332">
        <v>0</v>
      </c>
      <c r="K400"/>
      <c r="L400"/>
    </row>
    <row r="401" spans="4:12" x14ac:dyDescent="0.2">
      <c r="D401" s="217">
        <v>389</v>
      </c>
      <c r="E401" s="331">
        <v>0</v>
      </c>
      <c r="F401" s="217">
        <v>0</v>
      </c>
      <c r="G401" s="217">
        <v>0</v>
      </c>
      <c r="H401" s="332">
        <v>0</v>
      </c>
      <c r="K401"/>
      <c r="L401"/>
    </row>
    <row r="402" spans="4:12" x14ac:dyDescent="0.2">
      <c r="D402" s="217">
        <v>390</v>
      </c>
      <c r="E402" s="331">
        <v>0</v>
      </c>
      <c r="F402" s="217">
        <v>0</v>
      </c>
      <c r="G402" s="217">
        <v>0</v>
      </c>
      <c r="H402" s="332">
        <v>0</v>
      </c>
      <c r="K402"/>
      <c r="L402"/>
    </row>
    <row r="403" spans="4:12" x14ac:dyDescent="0.2">
      <c r="D403" s="217">
        <v>391</v>
      </c>
      <c r="E403" s="331">
        <v>0</v>
      </c>
      <c r="F403" s="217">
        <v>0</v>
      </c>
      <c r="G403" s="217">
        <v>0</v>
      </c>
      <c r="H403" s="332">
        <v>0</v>
      </c>
      <c r="K403"/>
      <c r="L403"/>
    </row>
    <row r="404" spans="4:12" x14ac:dyDescent="0.2">
      <c r="D404" s="217">
        <v>392</v>
      </c>
      <c r="E404" s="331">
        <v>0</v>
      </c>
      <c r="F404" s="217">
        <v>0</v>
      </c>
      <c r="G404" s="217">
        <v>0</v>
      </c>
      <c r="H404" s="332">
        <v>0</v>
      </c>
      <c r="K404"/>
      <c r="L404"/>
    </row>
    <row r="405" spans="4:12" x14ac:dyDescent="0.2">
      <c r="D405" s="217">
        <v>393</v>
      </c>
      <c r="E405" s="331">
        <v>0</v>
      </c>
      <c r="F405" s="217">
        <v>0</v>
      </c>
      <c r="G405" s="217">
        <v>0</v>
      </c>
      <c r="H405" s="332">
        <v>0</v>
      </c>
      <c r="K405"/>
      <c r="L405"/>
    </row>
    <row r="406" spans="4:12" x14ac:dyDescent="0.2">
      <c r="D406" s="217">
        <v>394</v>
      </c>
      <c r="E406" s="331">
        <v>0</v>
      </c>
      <c r="F406" s="217">
        <v>0</v>
      </c>
      <c r="G406" s="217">
        <v>0</v>
      </c>
      <c r="H406" s="332">
        <v>0</v>
      </c>
      <c r="K406"/>
      <c r="L406"/>
    </row>
    <row r="407" spans="4:12" x14ac:dyDescent="0.2">
      <c r="D407" s="217">
        <v>395</v>
      </c>
      <c r="E407" s="331">
        <v>0</v>
      </c>
      <c r="F407" s="217">
        <v>0</v>
      </c>
      <c r="G407" s="217">
        <v>0</v>
      </c>
      <c r="H407" s="332">
        <v>0</v>
      </c>
      <c r="K407"/>
      <c r="L407"/>
    </row>
    <row r="408" spans="4:12" x14ac:dyDescent="0.2">
      <c r="D408" s="217">
        <v>396</v>
      </c>
      <c r="E408" s="331">
        <v>0</v>
      </c>
      <c r="F408" s="217">
        <v>0</v>
      </c>
      <c r="G408" s="217">
        <v>0</v>
      </c>
      <c r="H408" s="332">
        <v>0</v>
      </c>
      <c r="K408"/>
      <c r="L408"/>
    </row>
    <row r="409" spans="4:12" x14ac:dyDescent="0.2">
      <c r="D409" s="217">
        <v>397</v>
      </c>
      <c r="E409" s="331">
        <v>0</v>
      </c>
      <c r="F409" s="217">
        <v>0</v>
      </c>
      <c r="G409" s="217">
        <v>0</v>
      </c>
      <c r="H409" s="332">
        <v>0</v>
      </c>
      <c r="K409"/>
      <c r="L409"/>
    </row>
    <row r="410" spans="4:12" x14ac:dyDescent="0.2">
      <c r="D410" s="217">
        <v>398</v>
      </c>
      <c r="E410" s="331">
        <v>0</v>
      </c>
      <c r="F410" s="217">
        <v>0</v>
      </c>
      <c r="G410" s="217">
        <v>0</v>
      </c>
      <c r="H410" s="332">
        <v>0</v>
      </c>
      <c r="K410"/>
      <c r="L410"/>
    </row>
    <row r="411" spans="4:12" x14ac:dyDescent="0.2">
      <c r="D411" s="217">
        <v>399</v>
      </c>
      <c r="E411" s="331">
        <v>0</v>
      </c>
      <c r="F411" s="217">
        <v>0</v>
      </c>
      <c r="G411" s="217">
        <v>0</v>
      </c>
      <c r="H411" s="332">
        <v>0</v>
      </c>
      <c r="K411"/>
      <c r="L411"/>
    </row>
    <row r="412" spans="4:12" x14ac:dyDescent="0.2">
      <c r="D412" s="217">
        <v>400</v>
      </c>
      <c r="E412" s="331">
        <v>0</v>
      </c>
      <c r="F412" s="217">
        <v>0</v>
      </c>
      <c r="G412" s="217">
        <v>0</v>
      </c>
      <c r="H412" s="332">
        <v>0</v>
      </c>
      <c r="K412"/>
      <c r="L412"/>
    </row>
    <row r="413" spans="4:12" x14ac:dyDescent="0.2">
      <c r="D413" s="217">
        <v>401</v>
      </c>
      <c r="E413" s="331">
        <v>0</v>
      </c>
      <c r="F413" s="217">
        <v>0</v>
      </c>
      <c r="G413" s="217">
        <v>0</v>
      </c>
      <c r="H413" s="332">
        <v>0</v>
      </c>
      <c r="K413"/>
      <c r="L413"/>
    </row>
    <row r="414" spans="4:12" x14ac:dyDescent="0.2">
      <c r="D414" s="217">
        <v>402</v>
      </c>
      <c r="E414" s="331">
        <v>0</v>
      </c>
      <c r="F414" s="217">
        <v>0</v>
      </c>
      <c r="G414" s="217">
        <v>0</v>
      </c>
      <c r="H414" s="332">
        <v>0</v>
      </c>
      <c r="K414"/>
      <c r="L414"/>
    </row>
    <row r="415" spans="4:12" x14ac:dyDescent="0.2">
      <c r="D415" s="217">
        <v>403</v>
      </c>
      <c r="E415" s="331">
        <v>0</v>
      </c>
      <c r="F415" s="217">
        <v>0</v>
      </c>
      <c r="G415" s="217">
        <v>0</v>
      </c>
      <c r="H415" s="332">
        <v>0</v>
      </c>
      <c r="K415"/>
      <c r="L415"/>
    </row>
    <row r="416" spans="4:12" x14ac:dyDescent="0.2">
      <c r="D416" s="217">
        <v>404</v>
      </c>
      <c r="E416" s="331">
        <v>0</v>
      </c>
      <c r="F416" s="217">
        <v>0</v>
      </c>
      <c r="G416" s="217">
        <v>0</v>
      </c>
      <c r="H416" s="332">
        <v>0</v>
      </c>
      <c r="K416"/>
      <c r="L416"/>
    </row>
    <row r="417" spans="4:12" x14ac:dyDescent="0.2">
      <c r="D417" s="217">
        <v>405</v>
      </c>
      <c r="E417" s="331">
        <v>0</v>
      </c>
      <c r="F417" s="217">
        <v>0</v>
      </c>
      <c r="G417" s="217">
        <v>0</v>
      </c>
      <c r="H417" s="332">
        <v>0</v>
      </c>
      <c r="K417"/>
      <c r="L417"/>
    </row>
    <row r="418" spans="4:12" x14ac:dyDescent="0.2">
      <c r="D418" s="217">
        <v>406</v>
      </c>
      <c r="E418" s="331">
        <v>0</v>
      </c>
      <c r="F418" s="217">
        <v>0</v>
      </c>
      <c r="G418" s="217">
        <v>0</v>
      </c>
      <c r="H418" s="332">
        <v>0</v>
      </c>
      <c r="K418"/>
      <c r="L418"/>
    </row>
    <row r="419" spans="4:12" x14ac:dyDescent="0.2">
      <c r="D419" s="217">
        <v>407</v>
      </c>
      <c r="E419" s="331">
        <v>0</v>
      </c>
      <c r="F419" s="217">
        <v>0</v>
      </c>
      <c r="G419" s="217">
        <v>0</v>
      </c>
      <c r="H419" s="332">
        <v>0</v>
      </c>
      <c r="K419"/>
      <c r="L419"/>
    </row>
    <row r="420" spans="4:12" x14ac:dyDescent="0.2">
      <c r="D420" s="217">
        <v>408</v>
      </c>
      <c r="E420" s="331">
        <v>0</v>
      </c>
      <c r="F420" s="217">
        <v>0</v>
      </c>
      <c r="G420" s="217">
        <v>0</v>
      </c>
      <c r="H420" s="332">
        <v>0</v>
      </c>
      <c r="K420"/>
      <c r="L420"/>
    </row>
    <row r="421" spans="4:12" x14ac:dyDescent="0.2">
      <c r="D421" s="217">
        <v>409</v>
      </c>
      <c r="E421" s="331">
        <v>0</v>
      </c>
      <c r="F421" s="217">
        <v>0</v>
      </c>
      <c r="G421" s="217">
        <v>0</v>
      </c>
      <c r="H421" s="332">
        <v>0</v>
      </c>
      <c r="K421"/>
      <c r="L421"/>
    </row>
    <row r="422" spans="4:12" x14ac:dyDescent="0.2">
      <c r="D422" s="217">
        <v>410</v>
      </c>
      <c r="E422" s="331">
        <v>0</v>
      </c>
      <c r="F422" s="217">
        <v>0</v>
      </c>
      <c r="G422" s="217">
        <v>0</v>
      </c>
      <c r="H422" s="332">
        <v>0</v>
      </c>
      <c r="K422"/>
      <c r="L422"/>
    </row>
    <row r="423" spans="4:12" x14ac:dyDescent="0.2">
      <c r="D423" s="217">
        <v>411</v>
      </c>
      <c r="E423" s="331">
        <v>0</v>
      </c>
      <c r="F423" s="217">
        <v>0</v>
      </c>
      <c r="G423" s="217">
        <v>0</v>
      </c>
      <c r="H423" s="332">
        <v>0</v>
      </c>
      <c r="K423"/>
      <c r="L423"/>
    </row>
    <row r="424" spans="4:12" x14ac:dyDescent="0.2">
      <c r="D424" s="217">
        <v>412</v>
      </c>
      <c r="E424" s="331">
        <v>0</v>
      </c>
      <c r="F424" s="217">
        <v>0</v>
      </c>
      <c r="G424" s="217">
        <v>0</v>
      </c>
      <c r="H424" s="332">
        <v>0</v>
      </c>
      <c r="K424"/>
      <c r="L424"/>
    </row>
    <row r="425" spans="4:12" x14ac:dyDescent="0.2">
      <c r="D425" s="217">
        <v>413</v>
      </c>
      <c r="E425" s="331">
        <v>0</v>
      </c>
      <c r="F425" s="217">
        <v>0</v>
      </c>
      <c r="G425" s="217">
        <v>0</v>
      </c>
      <c r="H425" s="332">
        <v>0</v>
      </c>
      <c r="K425"/>
      <c r="L425"/>
    </row>
    <row r="426" spans="4:12" x14ac:dyDescent="0.2">
      <c r="D426" s="217">
        <v>414</v>
      </c>
      <c r="E426" s="331">
        <v>0</v>
      </c>
      <c r="F426" s="217">
        <v>0</v>
      </c>
      <c r="G426" s="217">
        <v>0</v>
      </c>
      <c r="H426" s="332">
        <v>0</v>
      </c>
      <c r="K426"/>
      <c r="L426"/>
    </row>
    <row r="427" spans="4:12" x14ac:dyDescent="0.2">
      <c r="D427" s="217">
        <v>415</v>
      </c>
      <c r="E427" s="331">
        <v>0</v>
      </c>
      <c r="F427" s="217">
        <v>0</v>
      </c>
      <c r="G427" s="217">
        <v>0</v>
      </c>
      <c r="H427" s="332">
        <v>0</v>
      </c>
      <c r="K427"/>
      <c r="L427"/>
    </row>
    <row r="428" spans="4:12" x14ac:dyDescent="0.2">
      <c r="D428" s="217">
        <v>416</v>
      </c>
      <c r="E428" s="331">
        <v>0</v>
      </c>
      <c r="F428" s="217">
        <v>0</v>
      </c>
      <c r="G428" s="217">
        <v>0</v>
      </c>
      <c r="H428" s="332">
        <v>0</v>
      </c>
      <c r="K428"/>
      <c r="L428"/>
    </row>
    <row r="429" spans="4:12" x14ac:dyDescent="0.2">
      <c r="D429" s="217">
        <v>417</v>
      </c>
      <c r="E429" s="331">
        <v>0</v>
      </c>
      <c r="F429" s="217">
        <v>0</v>
      </c>
      <c r="G429" s="217">
        <v>0</v>
      </c>
      <c r="H429" s="332">
        <v>0</v>
      </c>
      <c r="K429"/>
      <c r="L429"/>
    </row>
    <row r="430" spans="4:12" x14ac:dyDescent="0.2">
      <c r="D430" s="217">
        <v>418</v>
      </c>
      <c r="E430" s="331">
        <v>0</v>
      </c>
      <c r="F430" s="217">
        <v>0</v>
      </c>
      <c r="G430" s="217">
        <v>0</v>
      </c>
      <c r="H430" s="332">
        <v>0</v>
      </c>
      <c r="K430"/>
      <c r="L430"/>
    </row>
    <row r="431" spans="4:12" x14ac:dyDescent="0.2">
      <c r="D431" s="217">
        <v>419</v>
      </c>
      <c r="E431" s="331">
        <v>0</v>
      </c>
      <c r="F431" s="217">
        <v>0</v>
      </c>
      <c r="G431" s="217">
        <v>0</v>
      </c>
      <c r="H431" s="332">
        <v>0</v>
      </c>
      <c r="K431"/>
      <c r="L431"/>
    </row>
    <row r="432" spans="4:12" x14ac:dyDescent="0.2">
      <c r="D432" s="217">
        <v>420</v>
      </c>
      <c r="E432" s="331">
        <v>0</v>
      </c>
      <c r="F432" s="217">
        <v>0</v>
      </c>
      <c r="G432" s="217">
        <v>0</v>
      </c>
      <c r="H432" s="332">
        <v>0</v>
      </c>
      <c r="K432"/>
      <c r="L432"/>
    </row>
    <row r="433" spans="4:12" x14ac:dyDescent="0.2">
      <c r="D433" s="217">
        <v>421</v>
      </c>
      <c r="E433" s="331">
        <v>0</v>
      </c>
      <c r="F433" s="217">
        <v>0</v>
      </c>
      <c r="G433" s="217">
        <v>0</v>
      </c>
      <c r="H433" s="332">
        <v>0</v>
      </c>
      <c r="K433"/>
      <c r="L433"/>
    </row>
    <row r="434" spans="4:12" x14ac:dyDescent="0.2">
      <c r="D434" s="217">
        <v>422</v>
      </c>
      <c r="E434" s="331">
        <v>0</v>
      </c>
      <c r="F434" s="217">
        <v>0</v>
      </c>
      <c r="G434" s="217">
        <v>0</v>
      </c>
      <c r="H434" s="332">
        <v>0</v>
      </c>
      <c r="K434"/>
      <c r="L434"/>
    </row>
    <row r="435" spans="4:12" x14ac:dyDescent="0.2">
      <c r="D435" s="217">
        <v>423</v>
      </c>
      <c r="E435" s="331">
        <v>0</v>
      </c>
      <c r="F435" s="217">
        <v>0</v>
      </c>
      <c r="G435" s="217">
        <v>0</v>
      </c>
      <c r="H435" s="332">
        <v>0</v>
      </c>
      <c r="K435"/>
      <c r="L435"/>
    </row>
    <row r="436" spans="4:12" x14ac:dyDescent="0.2">
      <c r="D436" s="217">
        <v>424</v>
      </c>
      <c r="E436" s="331">
        <v>0</v>
      </c>
      <c r="F436" s="217">
        <v>0</v>
      </c>
      <c r="G436" s="217">
        <v>0</v>
      </c>
      <c r="H436" s="332">
        <v>0</v>
      </c>
      <c r="K436"/>
      <c r="L436"/>
    </row>
    <row r="437" spans="4:12" x14ac:dyDescent="0.2">
      <c r="D437" s="217">
        <v>425</v>
      </c>
      <c r="E437" s="331">
        <v>0</v>
      </c>
      <c r="F437" s="217">
        <v>0</v>
      </c>
      <c r="G437" s="217">
        <v>0</v>
      </c>
      <c r="H437" s="332">
        <v>0</v>
      </c>
      <c r="K437"/>
      <c r="L437"/>
    </row>
    <row r="438" spans="4:12" x14ac:dyDescent="0.2">
      <c r="D438" s="217">
        <v>426</v>
      </c>
      <c r="E438" s="331">
        <v>0</v>
      </c>
      <c r="F438" s="217">
        <v>0</v>
      </c>
      <c r="G438" s="217">
        <v>0</v>
      </c>
      <c r="H438" s="332">
        <v>0</v>
      </c>
      <c r="K438"/>
      <c r="L438"/>
    </row>
    <row r="439" spans="4:12" x14ac:dyDescent="0.2">
      <c r="D439" s="217">
        <v>427</v>
      </c>
      <c r="E439" s="331">
        <v>0</v>
      </c>
      <c r="F439" s="217">
        <v>0</v>
      </c>
      <c r="G439" s="217">
        <v>0</v>
      </c>
      <c r="H439" s="332">
        <v>0</v>
      </c>
      <c r="K439"/>
      <c r="L439"/>
    </row>
    <row r="440" spans="4:12" x14ac:dyDescent="0.2">
      <c r="D440" s="217">
        <v>428</v>
      </c>
      <c r="E440" s="331">
        <v>0</v>
      </c>
      <c r="F440" s="217">
        <v>0</v>
      </c>
      <c r="G440" s="217">
        <v>0</v>
      </c>
      <c r="H440" s="332">
        <v>0</v>
      </c>
      <c r="K440"/>
      <c r="L440"/>
    </row>
    <row r="441" spans="4:12" x14ac:dyDescent="0.2">
      <c r="D441" s="217">
        <v>429</v>
      </c>
      <c r="E441" s="331">
        <v>0</v>
      </c>
      <c r="F441" s="217">
        <v>0</v>
      </c>
      <c r="G441" s="217">
        <v>0</v>
      </c>
      <c r="H441" s="332">
        <v>0</v>
      </c>
      <c r="K441"/>
      <c r="L441"/>
    </row>
    <row r="442" spans="4:12" x14ac:dyDescent="0.2">
      <c r="D442" s="217">
        <v>430</v>
      </c>
      <c r="E442" s="331">
        <v>0</v>
      </c>
      <c r="F442" s="217">
        <v>0</v>
      </c>
      <c r="G442" s="217">
        <v>0</v>
      </c>
      <c r="H442" s="332">
        <v>0</v>
      </c>
      <c r="K442"/>
      <c r="L442"/>
    </row>
    <row r="443" spans="4:12" x14ac:dyDescent="0.2">
      <c r="D443" s="217">
        <v>431</v>
      </c>
      <c r="E443" s="331">
        <v>0</v>
      </c>
      <c r="F443" s="217">
        <v>0</v>
      </c>
      <c r="G443" s="217">
        <v>0</v>
      </c>
      <c r="H443" s="332">
        <v>0</v>
      </c>
      <c r="K443"/>
      <c r="L443"/>
    </row>
    <row r="444" spans="4:12" x14ac:dyDescent="0.2">
      <c r="D444" s="217">
        <v>432</v>
      </c>
      <c r="E444" s="331">
        <v>0</v>
      </c>
      <c r="F444" s="217">
        <v>0</v>
      </c>
      <c r="G444" s="217">
        <v>0</v>
      </c>
      <c r="H444" s="332">
        <v>0</v>
      </c>
      <c r="K444"/>
      <c r="L444"/>
    </row>
    <row r="445" spans="4:12" x14ac:dyDescent="0.2">
      <c r="D445" s="217">
        <v>433</v>
      </c>
      <c r="E445" s="331">
        <v>0</v>
      </c>
      <c r="F445" s="217">
        <v>0</v>
      </c>
      <c r="G445" s="217">
        <v>0</v>
      </c>
      <c r="H445" s="332">
        <v>0</v>
      </c>
      <c r="K445"/>
      <c r="L445"/>
    </row>
    <row r="446" spans="4:12" x14ac:dyDescent="0.2">
      <c r="D446" s="217">
        <v>434</v>
      </c>
      <c r="E446" s="331">
        <v>0</v>
      </c>
      <c r="F446" s="217">
        <v>0</v>
      </c>
      <c r="G446" s="217">
        <v>0</v>
      </c>
      <c r="H446" s="332">
        <v>0</v>
      </c>
      <c r="K446"/>
      <c r="L446"/>
    </row>
    <row r="447" spans="4:12" x14ac:dyDescent="0.2">
      <c r="D447" s="217">
        <v>435</v>
      </c>
      <c r="E447" s="331">
        <v>0</v>
      </c>
      <c r="F447" s="217">
        <v>0</v>
      </c>
      <c r="G447" s="217">
        <v>0</v>
      </c>
      <c r="H447" s="332">
        <v>0</v>
      </c>
      <c r="K447"/>
      <c r="L447"/>
    </row>
    <row r="448" spans="4:12" x14ac:dyDescent="0.2">
      <c r="D448" s="217">
        <v>436</v>
      </c>
      <c r="E448" s="331">
        <v>0</v>
      </c>
      <c r="F448" s="217">
        <v>0</v>
      </c>
      <c r="G448" s="217">
        <v>0</v>
      </c>
      <c r="H448" s="332">
        <v>0</v>
      </c>
      <c r="K448"/>
      <c r="L448"/>
    </row>
    <row r="449" spans="4:12" x14ac:dyDescent="0.2">
      <c r="D449" s="217">
        <v>437</v>
      </c>
      <c r="E449" s="331">
        <v>0</v>
      </c>
      <c r="F449" s="217">
        <v>0</v>
      </c>
      <c r="G449" s="217">
        <v>0</v>
      </c>
      <c r="H449" s="332">
        <v>0</v>
      </c>
      <c r="K449"/>
      <c r="L449"/>
    </row>
    <row r="450" spans="4:12" x14ac:dyDescent="0.2">
      <c r="D450" s="217">
        <v>438</v>
      </c>
      <c r="E450" s="331">
        <v>0</v>
      </c>
      <c r="F450" s="217">
        <v>0</v>
      </c>
      <c r="G450" s="217">
        <v>0</v>
      </c>
      <c r="H450" s="332">
        <v>0</v>
      </c>
      <c r="K450"/>
      <c r="L450"/>
    </row>
    <row r="451" spans="4:12" x14ac:dyDescent="0.2">
      <c r="D451" s="217">
        <v>439</v>
      </c>
      <c r="E451" s="331">
        <v>0</v>
      </c>
      <c r="F451" s="217">
        <v>0</v>
      </c>
      <c r="G451" s="217">
        <v>0</v>
      </c>
      <c r="H451" s="332">
        <v>0</v>
      </c>
      <c r="K451"/>
      <c r="L451"/>
    </row>
    <row r="452" spans="4:12" x14ac:dyDescent="0.2">
      <c r="D452" s="217">
        <v>440</v>
      </c>
      <c r="E452" s="331">
        <v>0</v>
      </c>
      <c r="F452" s="217">
        <v>0</v>
      </c>
      <c r="G452" s="217">
        <v>0</v>
      </c>
      <c r="H452" s="332">
        <v>0</v>
      </c>
      <c r="K452"/>
      <c r="L452"/>
    </row>
    <row r="453" spans="4:12" x14ac:dyDescent="0.2">
      <c r="D453" s="217">
        <v>441</v>
      </c>
      <c r="E453" s="331">
        <v>0</v>
      </c>
      <c r="F453" s="217">
        <v>0</v>
      </c>
      <c r="G453" s="217">
        <v>0</v>
      </c>
      <c r="H453" s="332">
        <v>0</v>
      </c>
      <c r="K453"/>
      <c r="L453"/>
    </row>
    <row r="454" spans="4:12" x14ac:dyDescent="0.2">
      <c r="D454" s="217">
        <v>442</v>
      </c>
      <c r="E454" s="331">
        <v>0</v>
      </c>
      <c r="F454" s="217">
        <v>0</v>
      </c>
      <c r="G454" s="217">
        <v>0</v>
      </c>
      <c r="H454" s="332">
        <v>0</v>
      </c>
      <c r="K454"/>
      <c r="L454"/>
    </row>
    <row r="455" spans="4:12" x14ac:dyDescent="0.2">
      <c r="D455" s="217">
        <v>443</v>
      </c>
      <c r="E455" s="331">
        <v>0</v>
      </c>
      <c r="F455" s="217">
        <v>0</v>
      </c>
      <c r="G455" s="217">
        <v>0</v>
      </c>
      <c r="H455" s="332">
        <v>0</v>
      </c>
      <c r="K455"/>
      <c r="L455"/>
    </row>
    <row r="456" spans="4:12" x14ac:dyDescent="0.2">
      <c r="D456" s="217">
        <v>444</v>
      </c>
      <c r="E456" s="331">
        <v>0</v>
      </c>
      <c r="F456" s="217">
        <v>0</v>
      </c>
      <c r="G456" s="217">
        <v>0</v>
      </c>
      <c r="H456" s="332">
        <v>0</v>
      </c>
      <c r="K456"/>
      <c r="L456"/>
    </row>
    <row r="457" spans="4:12" x14ac:dyDescent="0.2">
      <c r="D457" s="217">
        <v>445</v>
      </c>
      <c r="E457" s="331">
        <v>0</v>
      </c>
      <c r="F457" s="217">
        <v>0</v>
      </c>
      <c r="G457" s="217">
        <v>0</v>
      </c>
      <c r="H457" s="332">
        <v>0</v>
      </c>
      <c r="K457"/>
      <c r="L457"/>
    </row>
    <row r="458" spans="4:12" x14ac:dyDescent="0.2">
      <c r="D458" s="217">
        <v>446</v>
      </c>
      <c r="E458" s="331">
        <v>0</v>
      </c>
      <c r="F458" s="217">
        <v>0</v>
      </c>
      <c r="G458" s="217">
        <v>0</v>
      </c>
      <c r="H458" s="332">
        <v>0</v>
      </c>
      <c r="K458"/>
      <c r="L458"/>
    </row>
    <row r="459" spans="4:12" x14ac:dyDescent="0.2">
      <c r="D459" s="217">
        <v>447</v>
      </c>
      <c r="E459" s="331">
        <v>0</v>
      </c>
      <c r="F459" s="217">
        <v>0</v>
      </c>
      <c r="G459" s="217">
        <v>0</v>
      </c>
      <c r="H459" s="332">
        <v>0</v>
      </c>
      <c r="K459"/>
      <c r="L459"/>
    </row>
    <row r="460" spans="4:12" x14ac:dyDescent="0.2">
      <c r="D460" s="217">
        <v>448</v>
      </c>
      <c r="E460" s="331">
        <v>0</v>
      </c>
      <c r="F460" s="217">
        <v>0</v>
      </c>
      <c r="G460" s="217">
        <v>0</v>
      </c>
      <c r="H460" s="332">
        <v>0</v>
      </c>
      <c r="K460"/>
      <c r="L460"/>
    </row>
    <row r="461" spans="4:12" x14ac:dyDescent="0.2">
      <c r="D461" s="217">
        <v>449</v>
      </c>
      <c r="E461" s="331">
        <v>0</v>
      </c>
      <c r="F461" s="217">
        <v>0</v>
      </c>
      <c r="G461" s="217">
        <v>0</v>
      </c>
      <c r="H461" s="332">
        <v>0</v>
      </c>
      <c r="K461"/>
      <c r="L461"/>
    </row>
    <row r="462" spans="4:12" x14ac:dyDescent="0.2">
      <c r="D462" s="217">
        <v>450</v>
      </c>
      <c r="E462" s="331">
        <v>0</v>
      </c>
      <c r="F462" s="217">
        <v>0</v>
      </c>
      <c r="G462" s="217">
        <v>0</v>
      </c>
      <c r="H462" s="332">
        <v>0</v>
      </c>
      <c r="K462"/>
      <c r="L462"/>
    </row>
    <row r="463" spans="4:12" x14ac:dyDescent="0.2">
      <c r="D463" s="217">
        <v>451</v>
      </c>
      <c r="E463" s="331">
        <v>0</v>
      </c>
      <c r="F463" s="217">
        <v>0</v>
      </c>
      <c r="G463" s="217">
        <v>0</v>
      </c>
      <c r="H463" s="332">
        <v>0</v>
      </c>
      <c r="K463"/>
      <c r="L463"/>
    </row>
    <row r="464" spans="4:12" x14ac:dyDescent="0.2">
      <c r="D464" s="217">
        <v>452</v>
      </c>
      <c r="E464" s="331">
        <v>0</v>
      </c>
      <c r="F464" s="217">
        <v>0</v>
      </c>
      <c r="G464" s="217">
        <v>0</v>
      </c>
      <c r="H464" s="332">
        <v>0</v>
      </c>
      <c r="K464"/>
      <c r="L464"/>
    </row>
    <row r="465" spans="4:12" x14ac:dyDescent="0.2">
      <c r="D465" s="217">
        <v>453</v>
      </c>
      <c r="E465" s="331">
        <v>0</v>
      </c>
      <c r="F465" s="217">
        <v>0</v>
      </c>
      <c r="G465" s="217">
        <v>0</v>
      </c>
      <c r="H465" s="332">
        <v>0</v>
      </c>
      <c r="K465"/>
      <c r="L465"/>
    </row>
    <row r="466" spans="4:12" x14ac:dyDescent="0.2">
      <c r="D466" s="217">
        <v>454</v>
      </c>
      <c r="E466" s="331">
        <v>0</v>
      </c>
      <c r="F466" s="217">
        <v>0</v>
      </c>
      <c r="G466" s="217">
        <v>0</v>
      </c>
      <c r="H466" s="332">
        <v>0</v>
      </c>
      <c r="K466"/>
      <c r="L466"/>
    </row>
    <row r="467" spans="4:12" x14ac:dyDescent="0.2">
      <c r="D467" s="217">
        <v>455</v>
      </c>
      <c r="E467" s="331">
        <v>0</v>
      </c>
      <c r="F467" s="217">
        <v>0</v>
      </c>
      <c r="G467" s="217">
        <v>0</v>
      </c>
      <c r="H467" s="332">
        <v>0</v>
      </c>
      <c r="K467"/>
      <c r="L467"/>
    </row>
    <row r="468" spans="4:12" x14ac:dyDescent="0.2">
      <c r="D468" s="217">
        <v>456</v>
      </c>
      <c r="E468" s="331">
        <v>0</v>
      </c>
      <c r="F468" s="217">
        <v>0</v>
      </c>
      <c r="G468" s="217">
        <v>0</v>
      </c>
      <c r="H468" s="332">
        <v>0</v>
      </c>
      <c r="K468"/>
      <c r="L468"/>
    </row>
    <row r="469" spans="4:12" x14ac:dyDescent="0.2">
      <c r="D469" s="217">
        <v>457</v>
      </c>
      <c r="E469" s="331">
        <v>0</v>
      </c>
      <c r="F469" s="217">
        <v>0</v>
      </c>
      <c r="G469" s="217">
        <v>0</v>
      </c>
      <c r="H469" s="332">
        <v>0</v>
      </c>
      <c r="K469"/>
      <c r="L469"/>
    </row>
    <row r="470" spans="4:12" x14ac:dyDescent="0.2">
      <c r="D470" s="217">
        <v>458</v>
      </c>
      <c r="E470" s="331">
        <v>0</v>
      </c>
      <c r="F470" s="217">
        <v>0</v>
      </c>
      <c r="G470" s="217">
        <v>0</v>
      </c>
      <c r="H470" s="332">
        <v>0</v>
      </c>
      <c r="K470"/>
      <c r="L470"/>
    </row>
    <row r="471" spans="4:12" x14ac:dyDescent="0.2">
      <c r="D471" s="217">
        <v>459</v>
      </c>
      <c r="E471" s="331">
        <v>0</v>
      </c>
      <c r="F471" s="217">
        <v>0</v>
      </c>
      <c r="G471" s="217">
        <v>0</v>
      </c>
      <c r="H471" s="332">
        <v>0</v>
      </c>
      <c r="K471"/>
      <c r="L471"/>
    </row>
    <row r="472" spans="4:12" x14ac:dyDescent="0.2">
      <c r="D472" s="217">
        <v>460</v>
      </c>
      <c r="E472" s="331">
        <v>0</v>
      </c>
      <c r="F472" s="217">
        <v>0</v>
      </c>
      <c r="G472" s="217">
        <v>0</v>
      </c>
      <c r="H472" s="332">
        <v>0</v>
      </c>
      <c r="K472"/>
      <c r="L472"/>
    </row>
    <row r="473" spans="4:12" x14ac:dyDescent="0.2">
      <c r="D473" s="217">
        <v>461</v>
      </c>
      <c r="E473" s="331">
        <v>0</v>
      </c>
      <c r="F473" s="217">
        <v>0</v>
      </c>
      <c r="G473" s="217">
        <v>0</v>
      </c>
      <c r="H473" s="332">
        <v>0</v>
      </c>
      <c r="K473"/>
      <c r="L473"/>
    </row>
    <row r="474" spans="4:12" x14ac:dyDescent="0.2">
      <c r="D474" s="217">
        <v>462</v>
      </c>
      <c r="E474" s="331">
        <v>0</v>
      </c>
      <c r="F474" s="217">
        <v>0</v>
      </c>
      <c r="G474" s="217">
        <v>0</v>
      </c>
      <c r="H474" s="332">
        <v>0</v>
      </c>
      <c r="K474"/>
      <c r="L474"/>
    </row>
    <row r="475" spans="4:12" x14ac:dyDescent="0.2">
      <c r="D475" s="217">
        <v>463</v>
      </c>
      <c r="E475" s="331">
        <v>0</v>
      </c>
      <c r="F475" s="217">
        <v>0</v>
      </c>
      <c r="G475" s="217">
        <v>0</v>
      </c>
      <c r="H475" s="332">
        <v>0</v>
      </c>
      <c r="K475"/>
      <c r="L475"/>
    </row>
    <row r="476" spans="4:12" x14ac:dyDescent="0.2">
      <c r="D476" s="217">
        <v>464</v>
      </c>
      <c r="E476" s="331">
        <v>0</v>
      </c>
      <c r="F476" s="217">
        <v>0</v>
      </c>
      <c r="G476" s="217">
        <v>0</v>
      </c>
      <c r="H476" s="332">
        <v>0</v>
      </c>
      <c r="K476"/>
      <c r="L476"/>
    </row>
    <row r="477" spans="4:12" x14ac:dyDescent="0.2">
      <c r="D477" s="217">
        <v>465</v>
      </c>
      <c r="E477" s="331">
        <v>0</v>
      </c>
      <c r="F477" s="217">
        <v>0</v>
      </c>
      <c r="G477" s="217">
        <v>0</v>
      </c>
      <c r="H477" s="332">
        <v>0</v>
      </c>
      <c r="K477"/>
      <c r="L477"/>
    </row>
    <row r="478" spans="4:12" x14ac:dyDescent="0.2">
      <c r="D478" s="217">
        <v>466</v>
      </c>
      <c r="E478" s="331">
        <v>0</v>
      </c>
      <c r="F478" s="217">
        <v>0</v>
      </c>
      <c r="G478" s="217">
        <v>0</v>
      </c>
      <c r="H478" s="332">
        <v>0</v>
      </c>
      <c r="K478"/>
      <c r="L478"/>
    </row>
    <row r="479" spans="4:12" x14ac:dyDescent="0.2">
      <c r="D479" s="217">
        <v>467</v>
      </c>
      <c r="E479" s="331">
        <v>0</v>
      </c>
      <c r="F479" s="217">
        <v>0</v>
      </c>
      <c r="G479" s="217">
        <v>0</v>
      </c>
      <c r="H479" s="332">
        <v>0</v>
      </c>
      <c r="K479"/>
      <c r="L479"/>
    </row>
    <row r="480" spans="4:12" x14ac:dyDescent="0.2">
      <c r="D480" s="217">
        <v>468</v>
      </c>
      <c r="E480" s="331">
        <v>0</v>
      </c>
      <c r="F480" s="217">
        <v>0</v>
      </c>
      <c r="G480" s="217">
        <v>0</v>
      </c>
      <c r="H480" s="332">
        <v>0</v>
      </c>
      <c r="K480"/>
      <c r="L480"/>
    </row>
    <row r="481" spans="4:12" x14ac:dyDescent="0.2">
      <c r="D481" s="217">
        <v>469</v>
      </c>
      <c r="E481" s="331">
        <v>0</v>
      </c>
      <c r="F481" s="217">
        <v>0</v>
      </c>
      <c r="G481" s="217">
        <v>0</v>
      </c>
      <c r="H481" s="332">
        <v>0</v>
      </c>
      <c r="K481"/>
      <c r="L481"/>
    </row>
    <row r="482" spans="4:12" x14ac:dyDescent="0.2">
      <c r="D482" s="217">
        <v>470</v>
      </c>
      <c r="E482" s="331">
        <v>0</v>
      </c>
      <c r="F482" s="217">
        <v>0</v>
      </c>
      <c r="G482" s="217">
        <v>0</v>
      </c>
      <c r="H482" s="332">
        <v>0</v>
      </c>
      <c r="K482"/>
      <c r="L482"/>
    </row>
    <row r="483" spans="4:12" x14ac:dyDescent="0.2">
      <c r="D483" s="217">
        <v>471</v>
      </c>
      <c r="E483" s="331">
        <v>0</v>
      </c>
      <c r="F483" s="217">
        <v>0</v>
      </c>
      <c r="G483" s="217">
        <v>0</v>
      </c>
      <c r="H483" s="332">
        <v>0</v>
      </c>
      <c r="K483"/>
      <c r="L483"/>
    </row>
    <row r="484" spans="4:12" x14ac:dyDescent="0.2">
      <c r="D484" s="217">
        <v>472</v>
      </c>
      <c r="E484" s="331">
        <v>0</v>
      </c>
      <c r="F484" s="217">
        <v>0</v>
      </c>
      <c r="G484" s="217">
        <v>0</v>
      </c>
      <c r="H484" s="332">
        <v>0</v>
      </c>
      <c r="K484"/>
      <c r="L484"/>
    </row>
    <row r="485" spans="4:12" x14ac:dyDescent="0.2">
      <c r="D485" s="217">
        <v>473</v>
      </c>
      <c r="E485" s="331">
        <v>0</v>
      </c>
      <c r="F485" s="217">
        <v>0</v>
      </c>
      <c r="G485" s="217">
        <v>0</v>
      </c>
      <c r="H485" s="332">
        <v>0</v>
      </c>
      <c r="K485"/>
      <c r="L485"/>
    </row>
    <row r="486" spans="4:12" x14ac:dyDescent="0.2">
      <c r="D486" s="217">
        <v>474</v>
      </c>
      <c r="E486" s="331">
        <v>0</v>
      </c>
      <c r="F486" s="217">
        <v>0</v>
      </c>
      <c r="G486" s="217">
        <v>0</v>
      </c>
      <c r="H486" s="332">
        <v>0</v>
      </c>
      <c r="K486"/>
      <c r="L486"/>
    </row>
    <row r="487" spans="4:12" x14ac:dyDescent="0.2">
      <c r="D487" s="217">
        <v>475</v>
      </c>
      <c r="E487" s="331">
        <v>0</v>
      </c>
      <c r="F487" s="217">
        <v>0</v>
      </c>
      <c r="G487" s="217">
        <v>0</v>
      </c>
      <c r="H487" s="332">
        <v>0</v>
      </c>
      <c r="K487"/>
      <c r="L487"/>
    </row>
    <row r="488" spans="4:12" x14ac:dyDescent="0.2">
      <c r="D488" s="217">
        <v>476</v>
      </c>
      <c r="E488" s="331">
        <v>0</v>
      </c>
      <c r="F488" s="217">
        <v>0</v>
      </c>
      <c r="G488" s="217">
        <v>0</v>
      </c>
      <c r="H488" s="332">
        <v>0</v>
      </c>
      <c r="K488"/>
      <c r="L488"/>
    </row>
    <row r="489" spans="4:12" x14ac:dyDescent="0.2">
      <c r="D489" s="217">
        <v>477</v>
      </c>
      <c r="E489" s="331">
        <v>0</v>
      </c>
      <c r="F489" s="217">
        <v>0</v>
      </c>
      <c r="G489" s="217">
        <v>0</v>
      </c>
      <c r="H489" s="332">
        <v>0</v>
      </c>
      <c r="K489"/>
      <c r="L489"/>
    </row>
    <row r="490" spans="4:12" x14ac:dyDescent="0.2">
      <c r="D490" s="217">
        <v>478</v>
      </c>
      <c r="E490" s="331">
        <v>0</v>
      </c>
      <c r="F490" s="217">
        <v>0</v>
      </c>
      <c r="G490" s="217">
        <v>0</v>
      </c>
      <c r="H490" s="332">
        <v>0</v>
      </c>
      <c r="K490"/>
      <c r="L490"/>
    </row>
    <row r="491" spans="4:12" x14ac:dyDescent="0.2">
      <c r="D491" s="217">
        <v>479</v>
      </c>
      <c r="E491" s="331">
        <v>0</v>
      </c>
      <c r="F491" s="217">
        <v>0</v>
      </c>
      <c r="G491" s="217">
        <v>0</v>
      </c>
      <c r="H491" s="332">
        <v>0</v>
      </c>
      <c r="K491"/>
      <c r="L491"/>
    </row>
    <row r="492" spans="4:12" x14ac:dyDescent="0.2">
      <c r="D492" s="217">
        <v>480</v>
      </c>
      <c r="E492" s="331">
        <v>0</v>
      </c>
      <c r="F492" s="217">
        <v>0</v>
      </c>
      <c r="G492" s="217">
        <v>0</v>
      </c>
      <c r="H492" s="332">
        <v>0</v>
      </c>
      <c r="K492"/>
      <c r="L492"/>
    </row>
    <row r="493" spans="4:12" x14ac:dyDescent="0.2">
      <c r="D493" s="217">
        <v>481</v>
      </c>
      <c r="E493" s="331">
        <v>0</v>
      </c>
      <c r="F493" s="217">
        <v>0</v>
      </c>
      <c r="G493" s="217">
        <v>0</v>
      </c>
      <c r="H493" s="332">
        <v>0</v>
      </c>
      <c r="K493"/>
      <c r="L493"/>
    </row>
    <row r="494" spans="4:12" x14ac:dyDescent="0.2">
      <c r="D494" s="217">
        <v>482</v>
      </c>
      <c r="E494" s="331">
        <v>0</v>
      </c>
      <c r="F494" s="217">
        <v>0</v>
      </c>
      <c r="G494" s="217">
        <v>0</v>
      </c>
      <c r="H494" s="332">
        <v>0</v>
      </c>
      <c r="K494"/>
      <c r="L494"/>
    </row>
    <row r="495" spans="4:12" x14ac:dyDescent="0.2">
      <c r="D495" s="217">
        <v>483</v>
      </c>
      <c r="E495" s="331">
        <v>0</v>
      </c>
      <c r="F495" s="217">
        <v>0</v>
      </c>
      <c r="G495" s="217">
        <v>0</v>
      </c>
      <c r="H495" s="332">
        <v>0</v>
      </c>
      <c r="K495"/>
      <c r="L495"/>
    </row>
    <row r="496" spans="4:12" x14ac:dyDescent="0.2">
      <c r="D496" s="217">
        <v>484</v>
      </c>
      <c r="E496" s="331">
        <v>0</v>
      </c>
      <c r="F496" s="217">
        <v>0</v>
      </c>
      <c r="G496" s="217">
        <v>0</v>
      </c>
      <c r="H496" s="332">
        <v>0</v>
      </c>
      <c r="K496"/>
      <c r="L496"/>
    </row>
    <row r="497" spans="4:12" x14ac:dyDescent="0.2">
      <c r="D497" s="217">
        <v>485</v>
      </c>
      <c r="E497" s="331">
        <v>0</v>
      </c>
      <c r="F497" s="217">
        <v>0</v>
      </c>
      <c r="G497" s="217">
        <v>0</v>
      </c>
      <c r="H497" s="332">
        <v>0</v>
      </c>
      <c r="K497"/>
      <c r="L497"/>
    </row>
    <row r="498" spans="4:12" x14ac:dyDescent="0.2">
      <c r="D498" s="217">
        <v>486</v>
      </c>
      <c r="E498" s="331">
        <v>0</v>
      </c>
      <c r="F498" s="217">
        <v>0</v>
      </c>
      <c r="G498" s="217">
        <v>0</v>
      </c>
      <c r="H498" s="332">
        <v>0</v>
      </c>
      <c r="K498"/>
      <c r="L498"/>
    </row>
    <row r="499" spans="4:12" x14ac:dyDescent="0.2">
      <c r="D499" s="217">
        <v>487</v>
      </c>
      <c r="E499" s="331">
        <v>0</v>
      </c>
      <c r="F499" s="217">
        <v>0</v>
      </c>
      <c r="G499" s="217">
        <v>0</v>
      </c>
      <c r="H499" s="332">
        <v>0</v>
      </c>
      <c r="K499"/>
      <c r="L499"/>
    </row>
    <row r="500" spans="4:12" x14ac:dyDescent="0.2">
      <c r="D500" s="217">
        <v>488</v>
      </c>
      <c r="E500" s="331">
        <v>0</v>
      </c>
      <c r="F500" s="217">
        <v>0</v>
      </c>
      <c r="G500" s="217">
        <v>0</v>
      </c>
      <c r="H500" s="332">
        <v>0</v>
      </c>
      <c r="K500"/>
      <c r="L500"/>
    </row>
    <row r="501" spans="4:12" x14ac:dyDescent="0.2">
      <c r="D501" s="217">
        <v>489</v>
      </c>
      <c r="E501" s="331">
        <v>0</v>
      </c>
      <c r="F501" s="217">
        <v>0</v>
      </c>
      <c r="G501" s="217">
        <v>0</v>
      </c>
      <c r="H501" s="332">
        <v>0</v>
      </c>
      <c r="K501"/>
      <c r="L501"/>
    </row>
    <row r="502" spans="4:12" x14ac:dyDescent="0.2">
      <c r="D502" s="217">
        <v>490</v>
      </c>
      <c r="E502" s="331">
        <v>0</v>
      </c>
      <c r="F502" s="217">
        <v>0</v>
      </c>
      <c r="G502" s="217">
        <v>0</v>
      </c>
      <c r="H502" s="332">
        <v>0</v>
      </c>
      <c r="K502"/>
      <c r="L502"/>
    </row>
    <row r="503" spans="4:12" x14ac:dyDescent="0.2">
      <c r="D503" s="217">
        <v>491</v>
      </c>
      <c r="E503" s="331">
        <v>0</v>
      </c>
      <c r="F503" s="217">
        <v>0</v>
      </c>
      <c r="G503" s="217">
        <v>0</v>
      </c>
      <c r="H503" s="332">
        <v>0</v>
      </c>
      <c r="K503"/>
      <c r="L503"/>
    </row>
    <row r="504" spans="4:12" x14ac:dyDescent="0.2">
      <c r="D504" s="217">
        <v>492</v>
      </c>
      <c r="E504" s="331">
        <v>0</v>
      </c>
      <c r="F504" s="217">
        <v>0</v>
      </c>
      <c r="G504" s="217">
        <v>0</v>
      </c>
      <c r="H504" s="332">
        <v>0</v>
      </c>
      <c r="K504"/>
      <c r="L504"/>
    </row>
    <row r="505" spans="4:12" x14ac:dyDescent="0.2">
      <c r="D505" s="217">
        <v>493</v>
      </c>
      <c r="E505" s="331">
        <v>0</v>
      </c>
      <c r="F505" s="217">
        <v>0</v>
      </c>
      <c r="G505" s="217">
        <v>0</v>
      </c>
      <c r="H505" s="332">
        <v>0</v>
      </c>
      <c r="K505"/>
      <c r="L505"/>
    </row>
    <row r="506" spans="4:12" x14ac:dyDescent="0.2">
      <c r="D506" s="217">
        <v>494</v>
      </c>
      <c r="E506" s="331">
        <v>0</v>
      </c>
      <c r="F506" s="217">
        <v>0</v>
      </c>
      <c r="G506" s="217">
        <v>0</v>
      </c>
      <c r="H506" s="332">
        <v>0</v>
      </c>
      <c r="K506"/>
      <c r="L506"/>
    </row>
    <row r="507" spans="4:12" x14ac:dyDescent="0.2">
      <c r="D507" s="217">
        <v>495</v>
      </c>
      <c r="E507" s="331">
        <v>0</v>
      </c>
      <c r="F507" s="217">
        <v>0</v>
      </c>
      <c r="G507" s="217">
        <v>0</v>
      </c>
      <c r="H507" s="332">
        <v>0</v>
      </c>
      <c r="K507"/>
      <c r="L507"/>
    </row>
    <row r="508" spans="4:12" x14ac:dyDescent="0.2">
      <c r="D508" s="217">
        <v>496</v>
      </c>
      <c r="E508" s="331">
        <v>0</v>
      </c>
      <c r="F508" s="217">
        <v>0</v>
      </c>
      <c r="G508" s="217">
        <v>0</v>
      </c>
      <c r="H508" s="332">
        <v>0</v>
      </c>
      <c r="K508"/>
      <c r="L508"/>
    </row>
    <row r="509" spans="4:12" x14ac:dyDescent="0.2">
      <c r="D509" s="217">
        <v>497</v>
      </c>
      <c r="E509" s="331">
        <v>0</v>
      </c>
      <c r="F509" s="217">
        <v>0</v>
      </c>
      <c r="G509" s="217">
        <v>0</v>
      </c>
      <c r="H509" s="332">
        <v>0</v>
      </c>
      <c r="K509"/>
      <c r="L509"/>
    </row>
    <row r="510" spans="4:12" x14ac:dyDescent="0.2">
      <c r="D510" s="217">
        <v>498</v>
      </c>
      <c r="E510" s="331">
        <v>0</v>
      </c>
      <c r="F510" s="217">
        <v>0</v>
      </c>
      <c r="G510" s="217">
        <v>0</v>
      </c>
      <c r="H510" s="332">
        <v>0</v>
      </c>
      <c r="K510"/>
      <c r="L510"/>
    </row>
    <row r="511" spans="4:12" x14ac:dyDescent="0.2">
      <c r="D511" s="217">
        <v>499</v>
      </c>
      <c r="E511" s="331">
        <v>0</v>
      </c>
      <c r="F511" s="217">
        <v>0</v>
      </c>
      <c r="G511" s="217">
        <v>0</v>
      </c>
      <c r="H511" s="332">
        <v>0</v>
      </c>
      <c r="K511"/>
      <c r="L511"/>
    </row>
    <row r="512" spans="4:12" x14ac:dyDescent="0.2">
      <c r="D512" s="217">
        <v>500</v>
      </c>
      <c r="E512" s="331">
        <v>0</v>
      </c>
      <c r="F512" s="217">
        <v>0</v>
      </c>
      <c r="G512" s="217">
        <v>0</v>
      </c>
      <c r="H512" s="332">
        <v>0</v>
      </c>
      <c r="K512"/>
      <c r="L512"/>
    </row>
    <row r="513" spans="4:12" x14ac:dyDescent="0.2">
      <c r="D513" s="217">
        <v>501</v>
      </c>
      <c r="E513" s="331">
        <v>0</v>
      </c>
      <c r="F513" s="217">
        <v>0</v>
      </c>
      <c r="G513" s="217">
        <v>0</v>
      </c>
      <c r="H513" s="332">
        <v>0</v>
      </c>
      <c r="K513"/>
      <c r="L513"/>
    </row>
    <row r="514" spans="4:12" x14ac:dyDescent="0.2">
      <c r="D514" s="217">
        <v>502</v>
      </c>
      <c r="E514" s="331">
        <v>0</v>
      </c>
      <c r="F514" s="217">
        <v>0</v>
      </c>
      <c r="G514" s="217">
        <v>0</v>
      </c>
      <c r="H514" s="332">
        <v>0</v>
      </c>
      <c r="K514"/>
      <c r="L514"/>
    </row>
    <row r="515" spans="4:12" x14ac:dyDescent="0.2">
      <c r="D515" s="217">
        <v>503</v>
      </c>
      <c r="E515" s="331">
        <v>0</v>
      </c>
      <c r="F515" s="217">
        <v>0</v>
      </c>
      <c r="G515" s="217">
        <v>0</v>
      </c>
      <c r="H515" s="332">
        <v>0</v>
      </c>
      <c r="K515"/>
      <c r="L515"/>
    </row>
    <row r="516" spans="4:12" x14ac:dyDescent="0.2">
      <c r="D516" s="217">
        <v>504</v>
      </c>
      <c r="E516" s="331">
        <v>0</v>
      </c>
      <c r="F516" s="217">
        <v>0</v>
      </c>
      <c r="G516" s="217">
        <v>0</v>
      </c>
      <c r="H516" s="332">
        <v>0</v>
      </c>
      <c r="K516"/>
      <c r="L516"/>
    </row>
    <row r="517" spans="4:12" x14ac:dyDescent="0.2">
      <c r="D517" s="217">
        <v>505</v>
      </c>
      <c r="E517" s="331">
        <v>0</v>
      </c>
      <c r="F517" s="217">
        <v>0</v>
      </c>
      <c r="G517" s="217">
        <v>0</v>
      </c>
      <c r="H517" s="332">
        <v>0</v>
      </c>
      <c r="K517"/>
      <c r="L517"/>
    </row>
    <row r="518" spans="4:12" x14ac:dyDescent="0.2">
      <c r="D518" s="217">
        <v>506</v>
      </c>
      <c r="E518" s="331">
        <v>0</v>
      </c>
      <c r="F518" s="217">
        <v>0</v>
      </c>
      <c r="G518" s="217">
        <v>0</v>
      </c>
      <c r="H518" s="332">
        <v>0</v>
      </c>
      <c r="K518"/>
      <c r="L518"/>
    </row>
    <row r="519" spans="4:12" x14ac:dyDescent="0.2">
      <c r="D519" s="217">
        <v>507</v>
      </c>
      <c r="E519" s="331">
        <v>0</v>
      </c>
      <c r="F519" s="217">
        <v>0</v>
      </c>
      <c r="G519" s="217">
        <v>0</v>
      </c>
      <c r="H519" s="332">
        <v>0</v>
      </c>
      <c r="K519"/>
      <c r="L519"/>
    </row>
    <row r="520" spans="4:12" x14ac:dyDescent="0.2">
      <c r="D520" s="217">
        <v>508</v>
      </c>
      <c r="E520" s="331">
        <v>0</v>
      </c>
      <c r="F520" s="217">
        <v>0</v>
      </c>
      <c r="G520" s="217">
        <v>0</v>
      </c>
      <c r="H520" s="332">
        <v>0</v>
      </c>
      <c r="K520"/>
      <c r="L520"/>
    </row>
    <row r="521" spans="4:12" x14ac:dyDescent="0.2">
      <c r="D521" s="217">
        <v>509</v>
      </c>
      <c r="E521" s="331">
        <v>0</v>
      </c>
      <c r="F521" s="217">
        <v>0</v>
      </c>
      <c r="G521" s="217">
        <v>0</v>
      </c>
      <c r="H521" s="332">
        <v>0</v>
      </c>
      <c r="K521"/>
      <c r="L521"/>
    </row>
    <row r="522" spans="4:12" x14ac:dyDescent="0.2">
      <c r="D522" s="217">
        <v>510</v>
      </c>
      <c r="E522" s="331">
        <v>0</v>
      </c>
      <c r="F522" s="217">
        <v>0</v>
      </c>
      <c r="G522" s="217">
        <v>0</v>
      </c>
      <c r="H522" s="332">
        <v>0</v>
      </c>
      <c r="K522"/>
      <c r="L522"/>
    </row>
    <row r="523" spans="4:12" x14ac:dyDescent="0.2">
      <c r="D523" s="217">
        <v>511</v>
      </c>
      <c r="E523" s="331">
        <v>0</v>
      </c>
      <c r="F523" s="217">
        <v>0</v>
      </c>
      <c r="G523" s="217">
        <v>0</v>
      </c>
      <c r="H523" s="332">
        <v>0</v>
      </c>
      <c r="K523"/>
      <c r="L523"/>
    </row>
    <row r="524" spans="4:12" x14ac:dyDescent="0.2">
      <c r="D524" s="217">
        <v>512</v>
      </c>
      <c r="E524" s="331">
        <v>0</v>
      </c>
      <c r="F524" s="217">
        <v>0</v>
      </c>
      <c r="G524" s="217">
        <v>0</v>
      </c>
      <c r="H524" s="332">
        <v>0</v>
      </c>
      <c r="K524"/>
      <c r="L524"/>
    </row>
    <row r="525" spans="4:12" x14ac:dyDescent="0.2">
      <c r="D525" s="217">
        <v>513</v>
      </c>
      <c r="E525" s="331">
        <v>0</v>
      </c>
      <c r="F525" s="217">
        <v>0</v>
      </c>
      <c r="G525" s="217">
        <v>0</v>
      </c>
      <c r="H525" s="332">
        <v>0</v>
      </c>
      <c r="K525"/>
      <c r="L525"/>
    </row>
    <row r="526" spans="4:12" x14ac:dyDescent="0.2">
      <c r="D526" s="217">
        <v>514</v>
      </c>
      <c r="E526" s="331">
        <v>0</v>
      </c>
      <c r="F526" s="217">
        <v>0</v>
      </c>
      <c r="G526" s="217">
        <v>0</v>
      </c>
      <c r="H526" s="332">
        <v>0</v>
      </c>
      <c r="K526"/>
      <c r="L526"/>
    </row>
    <row r="527" spans="4:12" x14ac:dyDescent="0.2">
      <c r="D527" s="217">
        <v>515</v>
      </c>
      <c r="E527" s="331">
        <v>0</v>
      </c>
      <c r="F527" s="217">
        <v>0</v>
      </c>
      <c r="G527" s="217">
        <v>0</v>
      </c>
      <c r="H527" s="332">
        <v>0</v>
      </c>
      <c r="K527"/>
      <c r="L527"/>
    </row>
    <row r="528" spans="4:12" x14ac:dyDescent="0.2">
      <c r="D528" s="217">
        <v>516</v>
      </c>
      <c r="E528" s="331">
        <v>0</v>
      </c>
      <c r="F528" s="217">
        <v>0</v>
      </c>
      <c r="G528" s="217">
        <v>0</v>
      </c>
      <c r="H528" s="332">
        <v>0</v>
      </c>
      <c r="K528"/>
      <c r="L528"/>
    </row>
    <row r="529" spans="4:12" x14ac:dyDescent="0.2">
      <c r="D529" s="217">
        <v>517</v>
      </c>
      <c r="E529" s="331">
        <v>0</v>
      </c>
      <c r="F529" s="217">
        <v>0</v>
      </c>
      <c r="G529" s="217">
        <v>0</v>
      </c>
      <c r="H529" s="332">
        <v>0</v>
      </c>
      <c r="K529"/>
      <c r="L529"/>
    </row>
    <row r="530" spans="4:12" x14ac:dyDescent="0.2">
      <c r="D530" s="217">
        <v>518</v>
      </c>
      <c r="E530" s="331">
        <v>0</v>
      </c>
      <c r="F530" s="217">
        <v>0</v>
      </c>
      <c r="G530" s="217">
        <v>0</v>
      </c>
      <c r="H530" s="332">
        <v>0</v>
      </c>
      <c r="K530"/>
      <c r="L530"/>
    </row>
    <row r="531" spans="4:12" x14ac:dyDescent="0.2">
      <c r="D531" s="217">
        <v>519</v>
      </c>
      <c r="E531" s="331">
        <v>0</v>
      </c>
      <c r="F531" s="217">
        <v>0</v>
      </c>
      <c r="G531" s="217">
        <v>0</v>
      </c>
      <c r="H531" s="332">
        <v>0</v>
      </c>
      <c r="K531"/>
      <c r="L531"/>
    </row>
    <row r="532" spans="4:12" x14ac:dyDescent="0.2">
      <c r="D532" s="217">
        <v>520</v>
      </c>
      <c r="E532" s="331">
        <v>0</v>
      </c>
      <c r="F532" s="217">
        <v>0</v>
      </c>
      <c r="G532" s="217">
        <v>0</v>
      </c>
      <c r="H532" s="332">
        <v>0</v>
      </c>
      <c r="K532"/>
      <c r="L532"/>
    </row>
    <row r="533" spans="4:12" x14ac:dyDescent="0.2">
      <c r="D533" s="217">
        <v>521</v>
      </c>
      <c r="E533" s="331">
        <v>0</v>
      </c>
      <c r="F533" s="217">
        <v>0</v>
      </c>
      <c r="G533" s="217">
        <v>0</v>
      </c>
      <c r="H533" s="332">
        <v>0</v>
      </c>
      <c r="K533"/>
      <c r="L533"/>
    </row>
    <row r="534" spans="4:12" x14ac:dyDescent="0.2">
      <c r="D534" s="217">
        <v>522</v>
      </c>
      <c r="E534" s="331">
        <v>0</v>
      </c>
      <c r="F534" s="217">
        <v>0</v>
      </c>
      <c r="G534" s="217">
        <v>0</v>
      </c>
      <c r="H534" s="332">
        <v>0</v>
      </c>
      <c r="K534"/>
      <c r="L534"/>
    </row>
    <row r="535" spans="4:12" x14ac:dyDescent="0.2">
      <c r="D535" s="217">
        <v>523</v>
      </c>
      <c r="E535" s="331">
        <v>0</v>
      </c>
      <c r="F535" s="217">
        <v>0</v>
      </c>
      <c r="G535" s="217">
        <v>0</v>
      </c>
      <c r="H535" s="332">
        <v>0</v>
      </c>
      <c r="K535"/>
      <c r="L535"/>
    </row>
    <row r="536" spans="4:12" x14ac:dyDescent="0.2">
      <c r="D536" s="217">
        <v>524</v>
      </c>
      <c r="E536" s="331">
        <v>0</v>
      </c>
      <c r="F536" s="217">
        <v>0</v>
      </c>
      <c r="G536" s="217">
        <v>0</v>
      </c>
      <c r="H536" s="332">
        <v>0</v>
      </c>
      <c r="K536"/>
      <c r="L536"/>
    </row>
    <row r="537" spans="4:12" x14ac:dyDescent="0.2">
      <c r="D537" s="217">
        <v>525</v>
      </c>
      <c r="E537" s="331">
        <v>0</v>
      </c>
      <c r="F537" s="217">
        <v>0</v>
      </c>
      <c r="G537" s="217">
        <v>0</v>
      </c>
      <c r="H537" s="332">
        <v>0</v>
      </c>
      <c r="K537"/>
      <c r="L537"/>
    </row>
    <row r="538" spans="4:12" x14ac:dyDescent="0.2">
      <c r="D538" s="217">
        <v>526</v>
      </c>
      <c r="E538" s="331">
        <v>0</v>
      </c>
      <c r="F538" s="217">
        <v>0</v>
      </c>
      <c r="G538" s="217">
        <v>0</v>
      </c>
      <c r="H538" s="332">
        <v>0</v>
      </c>
      <c r="K538"/>
      <c r="L538"/>
    </row>
    <row r="539" spans="4:12" x14ac:dyDescent="0.2">
      <c r="D539" s="217">
        <v>527</v>
      </c>
      <c r="E539" s="331">
        <v>0</v>
      </c>
      <c r="F539" s="217">
        <v>0</v>
      </c>
      <c r="G539" s="217">
        <v>0</v>
      </c>
      <c r="H539" s="332">
        <v>0</v>
      </c>
      <c r="K539"/>
      <c r="L539"/>
    </row>
    <row r="540" spans="4:12" x14ac:dyDescent="0.2">
      <c r="D540" s="217">
        <v>528</v>
      </c>
      <c r="E540" s="331">
        <v>0</v>
      </c>
      <c r="F540" s="217">
        <v>0</v>
      </c>
      <c r="G540" s="217">
        <v>0</v>
      </c>
      <c r="H540" s="332">
        <v>0</v>
      </c>
      <c r="K540"/>
      <c r="L540"/>
    </row>
    <row r="541" spans="4:12" x14ac:dyDescent="0.2">
      <c r="D541" s="217">
        <v>529</v>
      </c>
      <c r="E541" s="331">
        <v>0</v>
      </c>
      <c r="F541" s="217">
        <v>0</v>
      </c>
      <c r="G541" s="217">
        <v>0</v>
      </c>
      <c r="H541" s="332">
        <v>0</v>
      </c>
      <c r="K541"/>
      <c r="L541"/>
    </row>
    <row r="542" spans="4:12" x14ac:dyDescent="0.2">
      <c r="D542" s="217">
        <v>530</v>
      </c>
      <c r="E542" s="331">
        <v>0</v>
      </c>
      <c r="F542" s="217">
        <v>0</v>
      </c>
      <c r="G542" s="217">
        <v>0</v>
      </c>
      <c r="H542" s="332">
        <v>0</v>
      </c>
      <c r="K542"/>
      <c r="L542"/>
    </row>
    <row r="543" spans="4:12" x14ac:dyDescent="0.2">
      <c r="D543" s="217">
        <v>531</v>
      </c>
      <c r="E543" s="331">
        <v>0</v>
      </c>
      <c r="F543" s="217">
        <v>0</v>
      </c>
      <c r="G543" s="217">
        <v>0</v>
      </c>
      <c r="H543" s="332">
        <v>0</v>
      </c>
      <c r="K543"/>
      <c r="L543"/>
    </row>
    <row r="544" spans="4:12" x14ac:dyDescent="0.2">
      <c r="D544" s="217">
        <v>532</v>
      </c>
      <c r="E544" s="331">
        <v>0</v>
      </c>
      <c r="F544" s="217">
        <v>0</v>
      </c>
      <c r="G544" s="217">
        <v>0</v>
      </c>
      <c r="H544" s="332">
        <v>0</v>
      </c>
      <c r="K544"/>
      <c r="L544"/>
    </row>
    <row r="545" spans="4:12" x14ac:dyDescent="0.2">
      <c r="D545" s="217">
        <v>533</v>
      </c>
      <c r="E545" s="331">
        <v>0</v>
      </c>
      <c r="F545" s="217">
        <v>0</v>
      </c>
      <c r="G545" s="217">
        <v>0</v>
      </c>
      <c r="H545" s="332">
        <v>0</v>
      </c>
      <c r="K545"/>
      <c r="L545"/>
    </row>
    <row r="546" spans="4:12" x14ac:dyDescent="0.2">
      <c r="D546" s="217">
        <v>534</v>
      </c>
      <c r="E546" s="331">
        <v>0</v>
      </c>
      <c r="F546" s="217">
        <v>0</v>
      </c>
      <c r="G546" s="217">
        <v>0</v>
      </c>
      <c r="H546" s="332">
        <v>0</v>
      </c>
      <c r="K546"/>
      <c r="L546"/>
    </row>
    <row r="547" spans="4:12" x14ac:dyDescent="0.2">
      <c r="D547" s="217">
        <v>535</v>
      </c>
      <c r="E547" s="331">
        <v>0</v>
      </c>
      <c r="F547" s="217">
        <v>0</v>
      </c>
      <c r="G547" s="217">
        <v>0</v>
      </c>
      <c r="H547" s="332">
        <v>0</v>
      </c>
      <c r="K547"/>
      <c r="L547"/>
    </row>
    <row r="548" spans="4:12" x14ac:dyDescent="0.2">
      <c r="D548" s="217">
        <v>536</v>
      </c>
      <c r="E548" s="331">
        <v>0</v>
      </c>
      <c r="F548" s="217">
        <v>0</v>
      </c>
      <c r="G548" s="217">
        <v>0</v>
      </c>
      <c r="H548" s="332">
        <v>0</v>
      </c>
      <c r="K548"/>
      <c r="L548"/>
    </row>
    <row r="549" spans="4:12" x14ac:dyDescent="0.2">
      <c r="D549" s="217">
        <v>537</v>
      </c>
      <c r="E549" s="331">
        <v>0</v>
      </c>
      <c r="F549" s="217">
        <v>0</v>
      </c>
      <c r="G549" s="217">
        <v>0</v>
      </c>
      <c r="H549" s="332">
        <v>0</v>
      </c>
      <c r="K549"/>
      <c r="L549"/>
    </row>
    <row r="550" spans="4:12" x14ac:dyDescent="0.2">
      <c r="D550" s="217">
        <v>538</v>
      </c>
      <c r="E550" s="331">
        <v>0</v>
      </c>
      <c r="F550" s="217">
        <v>0</v>
      </c>
      <c r="G550" s="217">
        <v>0</v>
      </c>
      <c r="H550" s="332">
        <v>0</v>
      </c>
      <c r="K550"/>
      <c r="L550"/>
    </row>
    <row r="551" spans="4:12" x14ac:dyDescent="0.2">
      <c r="D551" s="217">
        <v>539</v>
      </c>
      <c r="E551" s="331">
        <v>0</v>
      </c>
      <c r="F551" s="217">
        <v>0</v>
      </c>
      <c r="G551" s="217">
        <v>0</v>
      </c>
      <c r="H551" s="332">
        <v>0</v>
      </c>
      <c r="K551"/>
      <c r="L551"/>
    </row>
    <row r="552" spans="4:12" x14ac:dyDescent="0.2">
      <c r="D552" s="217">
        <v>540</v>
      </c>
      <c r="E552" s="331">
        <v>0</v>
      </c>
      <c r="F552" s="217">
        <v>0</v>
      </c>
      <c r="G552" s="217">
        <v>0</v>
      </c>
      <c r="H552" s="332">
        <v>0</v>
      </c>
      <c r="K552"/>
      <c r="L552"/>
    </row>
    <row r="553" spans="4:12" x14ac:dyDescent="0.2">
      <c r="D553" s="217">
        <v>541</v>
      </c>
      <c r="E553" s="331">
        <v>0</v>
      </c>
      <c r="F553" s="217">
        <v>0</v>
      </c>
      <c r="G553" s="217">
        <v>0</v>
      </c>
      <c r="H553" s="332">
        <v>0</v>
      </c>
      <c r="K553"/>
      <c r="L553"/>
    </row>
    <row r="554" spans="4:12" x14ac:dyDescent="0.2">
      <c r="D554" s="217">
        <v>542</v>
      </c>
      <c r="E554" s="331">
        <v>0</v>
      </c>
      <c r="F554" s="217">
        <v>0</v>
      </c>
      <c r="G554" s="217">
        <v>0</v>
      </c>
      <c r="H554" s="332">
        <v>0</v>
      </c>
      <c r="K554"/>
      <c r="L554"/>
    </row>
    <row r="555" spans="4:12" x14ac:dyDescent="0.2">
      <c r="D555" s="217">
        <v>543</v>
      </c>
      <c r="E555" s="331">
        <v>0</v>
      </c>
      <c r="F555" s="217">
        <v>0</v>
      </c>
      <c r="G555" s="217">
        <v>0</v>
      </c>
      <c r="H555" s="332">
        <v>0</v>
      </c>
      <c r="K555"/>
      <c r="L555"/>
    </row>
    <row r="556" spans="4:12" x14ac:dyDescent="0.2">
      <c r="D556" s="217">
        <v>544</v>
      </c>
      <c r="E556" s="331">
        <v>0</v>
      </c>
      <c r="F556" s="217">
        <v>0</v>
      </c>
      <c r="G556" s="217">
        <v>0</v>
      </c>
      <c r="H556" s="332">
        <v>0</v>
      </c>
      <c r="K556"/>
      <c r="L556"/>
    </row>
    <row r="557" spans="4:12" x14ac:dyDescent="0.2">
      <c r="D557" s="217">
        <v>545</v>
      </c>
      <c r="E557" s="331">
        <v>0</v>
      </c>
      <c r="F557" s="217">
        <v>0</v>
      </c>
      <c r="G557" s="217">
        <v>0</v>
      </c>
      <c r="H557" s="332">
        <v>0</v>
      </c>
      <c r="K557"/>
      <c r="L557"/>
    </row>
    <row r="558" spans="4:12" x14ac:dyDescent="0.2">
      <c r="D558" s="217">
        <v>546</v>
      </c>
      <c r="E558" s="331">
        <v>0</v>
      </c>
      <c r="F558" s="217">
        <v>0</v>
      </c>
      <c r="G558" s="217">
        <v>0</v>
      </c>
      <c r="H558" s="332">
        <v>0</v>
      </c>
      <c r="K558"/>
      <c r="L558"/>
    </row>
    <row r="559" spans="4:12" x14ac:dyDescent="0.2">
      <c r="D559" s="217">
        <v>547</v>
      </c>
      <c r="E559" s="331">
        <v>0</v>
      </c>
      <c r="F559" s="217">
        <v>0</v>
      </c>
      <c r="G559" s="217">
        <v>0</v>
      </c>
      <c r="H559" s="332">
        <v>0</v>
      </c>
      <c r="K559"/>
      <c r="L559"/>
    </row>
    <row r="560" spans="4:12" x14ac:dyDescent="0.2">
      <c r="D560" s="217">
        <v>548</v>
      </c>
      <c r="E560" s="331">
        <v>0</v>
      </c>
      <c r="F560" s="217">
        <v>0</v>
      </c>
      <c r="G560" s="217">
        <v>0</v>
      </c>
      <c r="H560" s="332">
        <v>0</v>
      </c>
      <c r="K560"/>
      <c r="L560"/>
    </row>
    <row r="561" spans="4:12" x14ac:dyDescent="0.2">
      <c r="D561" s="217">
        <v>549</v>
      </c>
      <c r="E561" s="331">
        <v>0</v>
      </c>
      <c r="F561" s="217">
        <v>0</v>
      </c>
      <c r="G561" s="217">
        <v>0</v>
      </c>
      <c r="H561" s="332">
        <v>0</v>
      </c>
      <c r="K561"/>
      <c r="L561"/>
    </row>
    <row r="562" spans="4:12" x14ac:dyDescent="0.2">
      <c r="D562" s="217">
        <v>550</v>
      </c>
      <c r="E562" s="331">
        <v>0</v>
      </c>
      <c r="F562" s="217">
        <v>0</v>
      </c>
      <c r="G562" s="217">
        <v>0</v>
      </c>
      <c r="H562" s="332">
        <v>0</v>
      </c>
      <c r="K562"/>
      <c r="L562"/>
    </row>
    <row r="563" spans="4:12" x14ac:dyDescent="0.2">
      <c r="D563" s="217">
        <v>551</v>
      </c>
      <c r="E563" s="331">
        <v>0</v>
      </c>
      <c r="F563" s="217">
        <v>0</v>
      </c>
      <c r="G563" s="217">
        <v>0</v>
      </c>
      <c r="H563" s="332">
        <v>0</v>
      </c>
      <c r="K563"/>
      <c r="L563"/>
    </row>
    <row r="564" spans="4:12" x14ac:dyDescent="0.2">
      <c r="D564" s="217">
        <v>552</v>
      </c>
      <c r="E564" s="331">
        <v>0</v>
      </c>
      <c r="F564" s="217">
        <v>0</v>
      </c>
      <c r="G564" s="217">
        <v>0</v>
      </c>
      <c r="H564" s="332">
        <v>0</v>
      </c>
      <c r="K564"/>
      <c r="L564"/>
    </row>
    <row r="565" spans="4:12" x14ac:dyDescent="0.2">
      <c r="D565" s="217">
        <v>553</v>
      </c>
      <c r="E565" s="331">
        <v>0</v>
      </c>
      <c r="F565" s="217">
        <v>0</v>
      </c>
      <c r="G565" s="217">
        <v>0</v>
      </c>
      <c r="H565" s="332">
        <v>0</v>
      </c>
      <c r="K565"/>
      <c r="L565"/>
    </row>
    <row r="566" spans="4:12" x14ac:dyDescent="0.2">
      <c r="D566" s="217">
        <v>554</v>
      </c>
      <c r="E566" s="331">
        <v>0</v>
      </c>
      <c r="F566" s="217">
        <v>0</v>
      </c>
      <c r="G566" s="217">
        <v>0</v>
      </c>
      <c r="H566" s="332">
        <v>0</v>
      </c>
      <c r="K566"/>
      <c r="L566"/>
    </row>
    <row r="567" spans="4:12" x14ac:dyDescent="0.2">
      <c r="D567" s="217">
        <v>555</v>
      </c>
      <c r="E567" s="331">
        <v>0</v>
      </c>
      <c r="F567" s="217">
        <v>0</v>
      </c>
      <c r="G567" s="217">
        <v>0</v>
      </c>
      <c r="H567" s="332">
        <v>0</v>
      </c>
      <c r="K567"/>
      <c r="L567"/>
    </row>
    <row r="568" spans="4:12" x14ac:dyDescent="0.2">
      <c r="D568" s="217">
        <v>556</v>
      </c>
      <c r="E568" s="331">
        <v>0</v>
      </c>
      <c r="F568" s="217">
        <v>0</v>
      </c>
      <c r="G568" s="217">
        <v>0</v>
      </c>
      <c r="H568" s="332">
        <v>0</v>
      </c>
      <c r="K568"/>
      <c r="L568"/>
    </row>
    <row r="569" spans="4:12" x14ac:dyDescent="0.2">
      <c r="D569" s="217">
        <v>557</v>
      </c>
      <c r="E569" s="331">
        <v>0</v>
      </c>
      <c r="F569" s="217">
        <v>0</v>
      </c>
      <c r="G569" s="217">
        <v>0</v>
      </c>
      <c r="H569" s="332">
        <v>0</v>
      </c>
      <c r="K569"/>
      <c r="L569"/>
    </row>
    <row r="570" spans="4:12" x14ac:dyDescent="0.2">
      <c r="D570" s="217">
        <v>558</v>
      </c>
      <c r="E570" s="331">
        <v>0</v>
      </c>
      <c r="F570" s="217">
        <v>0</v>
      </c>
      <c r="G570" s="217">
        <v>0</v>
      </c>
      <c r="H570" s="332">
        <v>0</v>
      </c>
      <c r="K570"/>
      <c r="L570"/>
    </row>
    <row r="571" spans="4:12" x14ac:dyDescent="0.2">
      <c r="D571" s="217">
        <v>559</v>
      </c>
      <c r="E571" s="331">
        <v>0</v>
      </c>
      <c r="F571" s="217">
        <v>0</v>
      </c>
      <c r="G571" s="217">
        <v>0</v>
      </c>
      <c r="H571" s="332">
        <v>0</v>
      </c>
      <c r="K571"/>
      <c r="L571"/>
    </row>
    <row r="572" spans="4:12" x14ac:dyDescent="0.2">
      <c r="D572" s="217">
        <v>560</v>
      </c>
      <c r="E572" s="331">
        <v>0</v>
      </c>
      <c r="F572" s="217">
        <v>0</v>
      </c>
      <c r="G572" s="217">
        <v>0</v>
      </c>
      <c r="H572" s="332">
        <v>0</v>
      </c>
      <c r="K572"/>
      <c r="L572"/>
    </row>
    <row r="573" spans="4:12" x14ac:dyDescent="0.2">
      <c r="D573" s="217">
        <v>561</v>
      </c>
      <c r="E573" s="331">
        <v>0</v>
      </c>
      <c r="F573" s="217">
        <v>0</v>
      </c>
      <c r="G573" s="217">
        <v>0</v>
      </c>
      <c r="H573" s="332">
        <v>0</v>
      </c>
      <c r="K573"/>
      <c r="L573"/>
    </row>
    <row r="574" spans="4:12" x14ac:dyDescent="0.2">
      <c r="D574" s="217">
        <v>562</v>
      </c>
      <c r="E574" s="331">
        <v>0</v>
      </c>
      <c r="F574" s="217">
        <v>0</v>
      </c>
      <c r="G574" s="217">
        <v>0</v>
      </c>
      <c r="H574" s="332">
        <v>0</v>
      </c>
      <c r="K574"/>
      <c r="L574"/>
    </row>
    <row r="575" spans="4:12" x14ac:dyDescent="0.2">
      <c r="D575" s="217">
        <v>563</v>
      </c>
      <c r="E575" s="331">
        <v>0</v>
      </c>
      <c r="F575" s="217">
        <v>0</v>
      </c>
      <c r="G575" s="217">
        <v>0</v>
      </c>
      <c r="H575" s="332">
        <v>0</v>
      </c>
      <c r="K575"/>
      <c r="L575"/>
    </row>
    <row r="576" spans="4:12" x14ac:dyDescent="0.2">
      <c r="D576" s="217">
        <v>564</v>
      </c>
      <c r="E576" s="331">
        <v>0</v>
      </c>
      <c r="F576" s="217">
        <v>0</v>
      </c>
      <c r="G576" s="217">
        <v>0</v>
      </c>
      <c r="H576" s="332">
        <v>0</v>
      </c>
      <c r="K576"/>
      <c r="L576"/>
    </row>
    <row r="577" spans="4:12" x14ac:dyDescent="0.2">
      <c r="D577" s="217">
        <v>565</v>
      </c>
      <c r="E577" s="331">
        <v>0</v>
      </c>
      <c r="F577" s="217">
        <v>0</v>
      </c>
      <c r="G577" s="217">
        <v>0</v>
      </c>
      <c r="H577" s="332">
        <v>0</v>
      </c>
      <c r="K577"/>
      <c r="L577"/>
    </row>
    <row r="578" spans="4:12" x14ac:dyDescent="0.2">
      <c r="D578" s="217">
        <v>566</v>
      </c>
      <c r="E578" s="331">
        <v>0</v>
      </c>
      <c r="F578" s="217">
        <v>0</v>
      </c>
      <c r="G578" s="217">
        <v>0</v>
      </c>
      <c r="H578" s="332">
        <v>0</v>
      </c>
      <c r="K578"/>
      <c r="L578"/>
    </row>
    <row r="579" spans="4:12" x14ac:dyDescent="0.2">
      <c r="D579" s="217">
        <v>567</v>
      </c>
      <c r="E579" s="331">
        <v>0</v>
      </c>
      <c r="F579" s="217">
        <v>0</v>
      </c>
      <c r="G579" s="217">
        <v>0</v>
      </c>
      <c r="H579" s="332">
        <v>0</v>
      </c>
      <c r="K579"/>
      <c r="L579"/>
    </row>
    <row r="580" spans="4:12" x14ac:dyDescent="0.2">
      <c r="D580" s="217">
        <v>568</v>
      </c>
      <c r="E580" s="331">
        <v>0</v>
      </c>
      <c r="F580" s="217">
        <v>0</v>
      </c>
      <c r="G580" s="217">
        <v>0</v>
      </c>
      <c r="H580" s="332">
        <v>0</v>
      </c>
      <c r="K580"/>
      <c r="L580"/>
    </row>
    <row r="581" spans="4:12" x14ac:dyDescent="0.2">
      <c r="D581" s="217">
        <v>569</v>
      </c>
      <c r="E581" s="331">
        <v>0</v>
      </c>
      <c r="F581" s="217">
        <v>0</v>
      </c>
      <c r="G581" s="217">
        <v>0</v>
      </c>
      <c r="H581" s="332">
        <v>0</v>
      </c>
      <c r="K581"/>
      <c r="L581"/>
    </row>
    <row r="582" spans="4:12" x14ac:dyDescent="0.2">
      <c r="D582" s="217">
        <v>570</v>
      </c>
      <c r="E582" s="331">
        <v>0</v>
      </c>
      <c r="F582" s="217">
        <v>0</v>
      </c>
      <c r="G582" s="217">
        <v>0</v>
      </c>
      <c r="H582" s="332">
        <v>0</v>
      </c>
      <c r="K582"/>
      <c r="L582"/>
    </row>
    <row r="583" spans="4:12" x14ac:dyDescent="0.2">
      <c r="D583" s="217">
        <v>571</v>
      </c>
      <c r="E583" s="331">
        <v>0</v>
      </c>
      <c r="F583" s="217">
        <v>0</v>
      </c>
      <c r="G583" s="217">
        <v>0</v>
      </c>
      <c r="H583" s="332">
        <v>0</v>
      </c>
      <c r="K583"/>
      <c r="L583"/>
    </row>
    <row r="584" spans="4:12" x14ac:dyDescent="0.2">
      <c r="D584" s="217">
        <v>572</v>
      </c>
      <c r="E584" s="331">
        <v>0</v>
      </c>
      <c r="F584" s="217">
        <v>0</v>
      </c>
      <c r="G584" s="217">
        <v>0</v>
      </c>
      <c r="H584" s="332">
        <v>0</v>
      </c>
      <c r="K584"/>
      <c r="L584"/>
    </row>
    <row r="585" spans="4:12" x14ac:dyDescent="0.2">
      <c r="D585" s="217">
        <v>573</v>
      </c>
      <c r="E585" s="331">
        <v>0</v>
      </c>
      <c r="F585" s="217">
        <v>0</v>
      </c>
      <c r="G585" s="217">
        <v>0</v>
      </c>
      <c r="H585" s="332">
        <v>0</v>
      </c>
      <c r="K585"/>
      <c r="L585"/>
    </row>
    <row r="586" spans="4:12" x14ac:dyDescent="0.2">
      <c r="D586" s="217">
        <v>574</v>
      </c>
      <c r="E586" s="331">
        <v>0</v>
      </c>
      <c r="F586" s="217">
        <v>0</v>
      </c>
      <c r="G586" s="217">
        <v>0</v>
      </c>
      <c r="H586" s="332">
        <v>0</v>
      </c>
      <c r="K586"/>
      <c r="L586"/>
    </row>
    <row r="587" spans="4:12" x14ac:dyDescent="0.2">
      <c r="D587" s="217">
        <v>575</v>
      </c>
      <c r="E587" s="331">
        <v>0</v>
      </c>
      <c r="F587" s="217">
        <v>0</v>
      </c>
      <c r="G587" s="217">
        <v>0</v>
      </c>
      <c r="H587" s="332">
        <v>0</v>
      </c>
      <c r="K587"/>
      <c r="L587"/>
    </row>
    <row r="588" spans="4:12" x14ac:dyDescent="0.2">
      <c r="D588" s="217">
        <v>576</v>
      </c>
      <c r="E588" s="331">
        <v>0</v>
      </c>
      <c r="F588" s="217">
        <v>0</v>
      </c>
      <c r="G588" s="217">
        <v>0</v>
      </c>
      <c r="H588" s="332">
        <v>0</v>
      </c>
      <c r="K588"/>
      <c r="L588"/>
    </row>
    <row r="589" spans="4:12" x14ac:dyDescent="0.2">
      <c r="D589" s="217">
        <v>577</v>
      </c>
      <c r="E589" s="331">
        <v>0</v>
      </c>
      <c r="F589" s="217">
        <v>0</v>
      </c>
      <c r="G589" s="217">
        <v>0</v>
      </c>
      <c r="H589" s="332">
        <v>0</v>
      </c>
      <c r="K589"/>
      <c r="L589"/>
    </row>
    <row r="590" spans="4:12" x14ac:dyDescent="0.2">
      <c r="D590" s="217">
        <v>578</v>
      </c>
      <c r="E590" s="331">
        <v>0</v>
      </c>
      <c r="F590" s="217">
        <v>0</v>
      </c>
      <c r="G590" s="217">
        <v>0</v>
      </c>
      <c r="H590" s="332">
        <v>0</v>
      </c>
      <c r="K590"/>
      <c r="L590"/>
    </row>
    <row r="591" spans="4:12" x14ac:dyDescent="0.2">
      <c r="D591" s="217">
        <v>579</v>
      </c>
      <c r="E591" s="331">
        <v>0</v>
      </c>
      <c r="F591" s="217">
        <v>0</v>
      </c>
      <c r="G591" s="217">
        <v>0</v>
      </c>
      <c r="H591" s="332">
        <v>0</v>
      </c>
      <c r="K591"/>
      <c r="L591"/>
    </row>
    <row r="592" spans="4:12" x14ac:dyDescent="0.2">
      <c r="D592" s="217">
        <v>580</v>
      </c>
      <c r="E592" s="331">
        <v>0</v>
      </c>
      <c r="F592" s="217">
        <v>0</v>
      </c>
      <c r="G592" s="217">
        <v>0</v>
      </c>
      <c r="H592" s="332">
        <v>0</v>
      </c>
      <c r="K592"/>
      <c r="L592"/>
    </row>
    <row r="593" spans="4:12" x14ac:dyDescent="0.2">
      <c r="D593" s="217">
        <v>581</v>
      </c>
      <c r="E593" s="331">
        <v>0</v>
      </c>
      <c r="F593" s="217">
        <v>0</v>
      </c>
      <c r="G593" s="217">
        <v>0</v>
      </c>
      <c r="H593" s="332">
        <v>0</v>
      </c>
      <c r="K593"/>
      <c r="L593"/>
    </row>
    <row r="594" spans="4:12" x14ac:dyDescent="0.2">
      <c r="D594" s="217">
        <v>582</v>
      </c>
      <c r="E594" s="331">
        <v>0</v>
      </c>
      <c r="F594" s="217">
        <v>0</v>
      </c>
      <c r="G594" s="217">
        <v>0</v>
      </c>
      <c r="H594" s="332">
        <v>0</v>
      </c>
      <c r="K594"/>
      <c r="L594"/>
    </row>
    <row r="595" spans="4:12" x14ac:dyDescent="0.2">
      <c r="D595" s="217">
        <v>583</v>
      </c>
      <c r="E595" s="331">
        <v>0</v>
      </c>
      <c r="F595" s="217">
        <v>0</v>
      </c>
      <c r="G595" s="217">
        <v>0</v>
      </c>
      <c r="H595" s="332">
        <v>0</v>
      </c>
      <c r="K595"/>
      <c r="L595"/>
    </row>
    <row r="596" spans="4:12" x14ac:dyDescent="0.2">
      <c r="D596" s="217">
        <v>584</v>
      </c>
      <c r="E596" s="331">
        <v>0</v>
      </c>
      <c r="F596" s="217">
        <v>0</v>
      </c>
      <c r="G596" s="217">
        <v>0</v>
      </c>
      <c r="H596" s="332">
        <v>0</v>
      </c>
      <c r="K596"/>
      <c r="L596"/>
    </row>
    <row r="597" spans="4:12" x14ac:dyDescent="0.2">
      <c r="D597" s="217">
        <v>585</v>
      </c>
      <c r="E597" s="331">
        <v>0</v>
      </c>
      <c r="F597" s="217">
        <v>0</v>
      </c>
      <c r="G597" s="217">
        <v>0</v>
      </c>
      <c r="H597" s="332">
        <v>0</v>
      </c>
      <c r="K597"/>
      <c r="L597"/>
    </row>
    <row r="598" spans="4:12" x14ac:dyDescent="0.2">
      <c r="D598" s="217">
        <v>586</v>
      </c>
      <c r="E598" s="331">
        <v>0</v>
      </c>
      <c r="F598" s="217">
        <v>0</v>
      </c>
      <c r="G598" s="217">
        <v>0</v>
      </c>
      <c r="H598" s="332">
        <v>0</v>
      </c>
      <c r="K598"/>
      <c r="L598"/>
    </row>
    <row r="599" spans="4:12" x14ac:dyDescent="0.2">
      <c r="D599" s="217">
        <v>587</v>
      </c>
      <c r="E599" s="331">
        <v>0</v>
      </c>
      <c r="F599" s="217">
        <v>0</v>
      </c>
      <c r="G599" s="217">
        <v>0</v>
      </c>
      <c r="H599" s="332">
        <v>0</v>
      </c>
      <c r="K599"/>
      <c r="L599"/>
    </row>
    <row r="600" spans="4:12" x14ac:dyDescent="0.2">
      <c r="D600" s="217">
        <v>588</v>
      </c>
      <c r="E600" s="331">
        <v>0</v>
      </c>
      <c r="F600" s="217">
        <v>0</v>
      </c>
      <c r="G600" s="217">
        <v>0</v>
      </c>
      <c r="H600" s="332">
        <v>0</v>
      </c>
      <c r="K600"/>
      <c r="L600"/>
    </row>
    <row r="601" spans="4:12" x14ac:dyDescent="0.2">
      <c r="D601" s="217">
        <v>589</v>
      </c>
      <c r="E601" s="331">
        <v>0</v>
      </c>
      <c r="F601" s="217">
        <v>0</v>
      </c>
      <c r="G601" s="217">
        <v>0</v>
      </c>
      <c r="H601" s="332">
        <v>0</v>
      </c>
      <c r="K601"/>
      <c r="L601"/>
    </row>
    <row r="602" spans="4:12" x14ac:dyDescent="0.2">
      <c r="D602" s="217">
        <v>590</v>
      </c>
      <c r="E602" s="331">
        <v>0</v>
      </c>
      <c r="F602" s="217">
        <v>0</v>
      </c>
      <c r="G602" s="217">
        <v>0</v>
      </c>
      <c r="H602" s="332">
        <v>0</v>
      </c>
      <c r="K602"/>
      <c r="L602"/>
    </row>
    <row r="603" spans="4:12" x14ac:dyDescent="0.2">
      <c r="D603" s="217">
        <v>591</v>
      </c>
      <c r="E603" s="331">
        <v>0</v>
      </c>
      <c r="F603" s="217">
        <v>0</v>
      </c>
      <c r="G603" s="217">
        <v>0</v>
      </c>
      <c r="H603" s="332">
        <v>0</v>
      </c>
      <c r="K603"/>
      <c r="L603"/>
    </row>
    <row r="604" spans="4:12" x14ac:dyDescent="0.2">
      <c r="D604" s="217">
        <v>592</v>
      </c>
      <c r="E604" s="331">
        <v>0</v>
      </c>
      <c r="F604" s="217">
        <v>0</v>
      </c>
      <c r="G604" s="217">
        <v>0</v>
      </c>
      <c r="H604" s="332">
        <v>0</v>
      </c>
      <c r="K604"/>
      <c r="L604"/>
    </row>
    <row r="605" spans="4:12" x14ac:dyDescent="0.2">
      <c r="D605" s="217">
        <v>593</v>
      </c>
      <c r="E605" s="331">
        <v>0</v>
      </c>
      <c r="F605" s="217">
        <v>0</v>
      </c>
      <c r="G605" s="217">
        <v>0</v>
      </c>
      <c r="H605" s="332">
        <v>0</v>
      </c>
      <c r="K605"/>
      <c r="L605"/>
    </row>
    <row r="606" spans="4:12" x14ac:dyDescent="0.2">
      <c r="D606" s="217">
        <v>594</v>
      </c>
      <c r="E606" s="331">
        <v>0</v>
      </c>
      <c r="F606" s="217">
        <v>0</v>
      </c>
      <c r="G606" s="217">
        <v>0</v>
      </c>
      <c r="H606" s="332">
        <v>0</v>
      </c>
      <c r="K606"/>
      <c r="L606"/>
    </row>
    <row r="607" spans="4:12" x14ac:dyDescent="0.2">
      <c r="D607" s="217">
        <v>595</v>
      </c>
      <c r="E607" s="331">
        <v>0</v>
      </c>
      <c r="F607" s="217">
        <v>0</v>
      </c>
      <c r="G607" s="217">
        <v>0</v>
      </c>
      <c r="H607" s="332">
        <v>0</v>
      </c>
      <c r="K607"/>
      <c r="L607"/>
    </row>
    <row r="608" spans="4:12" x14ac:dyDescent="0.2">
      <c r="D608" s="217">
        <v>596</v>
      </c>
      <c r="E608" s="331">
        <v>0</v>
      </c>
      <c r="F608" s="217">
        <v>0</v>
      </c>
      <c r="G608" s="217">
        <v>0</v>
      </c>
      <c r="H608" s="332">
        <v>0</v>
      </c>
      <c r="K608"/>
      <c r="L608"/>
    </row>
    <row r="609" spans="4:12" x14ac:dyDescent="0.2">
      <c r="D609" s="217">
        <v>597</v>
      </c>
      <c r="E609" s="331">
        <v>0</v>
      </c>
      <c r="F609" s="217">
        <v>0</v>
      </c>
      <c r="G609" s="217">
        <v>0</v>
      </c>
      <c r="H609" s="332">
        <v>0</v>
      </c>
      <c r="K609"/>
      <c r="L609"/>
    </row>
    <row r="610" spans="4:12" x14ac:dyDescent="0.2">
      <c r="D610" s="217">
        <v>598</v>
      </c>
      <c r="E610" s="331">
        <v>0</v>
      </c>
      <c r="F610" s="217">
        <v>0</v>
      </c>
      <c r="G610" s="217">
        <v>0</v>
      </c>
      <c r="H610" s="332">
        <v>0</v>
      </c>
      <c r="K610"/>
      <c r="L610"/>
    </row>
    <row r="611" spans="4:12" x14ac:dyDescent="0.2">
      <c r="D611" s="217">
        <v>599</v>
      </c>
      <c r="E611" s="331">
        <v>0</v>
      </c>
      <c r="F611" s="217">
        <v>0</v>
      </c>
      <c r="G611" s="217">
        <v>0</v>
      </c>
      <c r="H611" s="332">
        <v>0</v>
      </c>
      <c r="K611"/>
      <c r="L611"/>
    </row>
    <row r="612" spans="4:12" x14ac:dyDescent="0.2">
      <c r="D612" s="217">
        <v>600</v>
      </c>
      <c r="E612" s="331">
        <v>0</v>
      </c>
      <c r="F612" s="217">
        <v>0</v>
      </c>
      <c r="G612" s="217">
        <v>0</v>
      </c>
      <c r="H612" s="332">
        <v>0</v>
      </c>
      <c r="K612"/>
      <c r="L612"/>
    </row>
    <row r="613" spans="4:12" x14ac:dyDescent="0.2">
      <c r="D613" s="217">
        <v>601</v>
      </c>
      <c r="E613" s="331">
        <v>0</v>
      </c>
      <c r="F613" s="217">
        <v>0</v>
      </c>
      <c r="G613" s="217">
        <v>0</v>
      </c>
      <c r="H613" s="332">
        <v>0</v>
      </c>
      <c r="K613"/>
      <c r="L613"/>
    </row>
    <row r="614" spans="4:12" x14ac:dyDescent="0.2">
      <c r="D614" s="217">
        <v>602</v>
      </c>
      <c r="E614" s="331">
        <v>0</v>
      </c>
      <c r="F614" s="217">
        <v>0</v>
      </c>
      <c r="G614" s="217">
        <v>0</v>
      </c>
      <c r="H614" s="332">
        <v>0</v>
      </c>
      <c r="K614"/>
      <c r="L614"/>
    </row>
    <row r="615" spans="4:12" x14ac:dyDescent="0.2">
      <c r="D615" s="217">
        <v>603</v>
      </c>
      <c r="E615" s="331">
        <v>0</v>
      </c>
      <c r="F615" s="217">
        <v>0</v>
      </c>
      <c r="G615" s="217">
        <v>0</v>
      </c>
      <c r="H615" s="332">
        <v>0</v>
      </c>
      <c r="K615"/>
      <c r="L615"/>
    </row>
    <row r="616" spans="4:12" x14ac:dyDescent="0.2">
      <c r="D616" s="217">
        <v>604</v>
      </c>
      <c r="E616" s="331">
        <v>0</v>
      </c>
      <c r="F616" s="217">
        <v>0</v>
      </c>
      <c r="G616" s="217">
        <v>0</v>
      </c>
      <c r="H616" s="332">
        <v>0</v>
      </c>
      <c r="K616"/>
      <c r="L616"/>
    </row>
    <row r="617" spans="4:12" x14ac:dyDescent="0.2">
      <c r="D617" s="217">
        <v>605</v>
      </c>
      <c r="E617" s="331">
        <v>0</v>
      </c>
      <c r="F617" s="217">
        <v>0</v>
      </c>
      <c r="G617" s="217">
        <v>0</v>
      </c>
      <c r="H617" s="332">
        <v>0</v>
      </c>
      <c r="K617"/>
      <c r="L617"/>
    </row>
    <row r="618" spans="4:12" x14ac:dyDescent="0.2">
      <c r="D618" s="217">
        <v>606</v>
      </c>
      <c r="E618" s="331">
        <v>0</v>
      </c>
      <c r="F618" s="217">
        <v>0</v>
      </c>
      <c r="G618" s="217">
        <v>0</v>
      </c>
      <c r="H618" s="332">
        <v>0</v>
      </c>
      <c r="K618"/>
      <c r="L618"/>
    </row>
    <row r="619" spans="4:12" x14ac:dyDescent="0.2">
      <c r="D619" s="217">
        <v>607</v>
      </c>
      <c r="E619" s="331">
        <v>0</v>
      </c>
      <c r="F619" s="217">
        <v>0</v>
      </c>
      <c r="G619" s="217">
        <v>0</v>
      </c>
      <c r="H619" s="332">
        <v>0</v>
      </c>
      <c r="K619"/>
      <c r="L619"/>
    </row>
    <row r="620" spans="4:12" x14ac:dyDescent="0.2">
      <c r="D620" s="217">
        <v>608</v>
      </c>
      <c r="E620" s="331">
        <v>0</v>
      </c>
      <c r="F620" s="217">
        <v>0</v>
      </c>
      <c r="G620" s="217">
        <v>0</v>
      </c>
      <c r="H620" s="332">
        <v>0</v>
      </c>
      <c r="K620"/>
      <c r="L620"/>
    </row>
    <row r="621" spans="4:12" x14ac:dyDescent="0.2">
      <c r="D621" s="217">
        <v>609</v>
      </c>
      <c r="E621" s="331">
        <v>0</v>
      </c>
      <c r="F621" s="217">
        <v>0</v>
      </c>
      <c r="G621" s="217">
        <v>0</v>
      </c>
      <c r="H621" s="332">
        <v>0</v>
      </c>
      <c r="K621"/>
      <c r="L621"/>
    </row>
    <row r="622" spans="4:12" x14ac:dyDescent="0.2">
      <c r="D622" s="217">
        <v>610</v>
      </c>
      <c r="E622" s="331">
        <v>0</v>
      </c>
      <c r="F622" s="217">
        <v>0</v>
      </c>
      <c r="G622" s="217">
        <v>0</v>
      </c>
      <c r="H622" s="332">
        <v>0</v>
      </c>
      <c r="K622"/>
      <c r="L622"/>
    </row>
    <row r="623" spans="4:12" x14ac:dyDescent="0.2">
      <c r="D623" s="217">
        <v>611</v>
      </c>
      <c r="E623" s="331">
        <v>0</v>
      </c>
      <c r="F623" s="217">
        <v>0</v>
      </c>
      <c r="G623" s="217">
        <v>0</v>
      </c>
      <c r="H623" s="332">
        <v>0</v>
      </c>
      <c r="K623"/>
      <c r="L623"/>
    </row>
    <row r="624" spans="4:12" x14ac:dyDescent="0.2">
      <c r="D624" s="217">
        <v>612</v>
      </c>
      <c r="E624" s="331">
        <v>0</v>
      </c>
      <c r="F624" s="217">
        <v>0</v>
      </c>
      <c r="G624" s="217">
        <v>0</v>
      </c>
      <c r="H624" s="332">
        <v>0</v>
      </c>
      <c r="K624"/>
      <c r="L624"/>
    </row>
    <row r="625" spans="4:12" x14ac:dyDescent="0.2">
      <c r="D625" s="217">
        <v>613</v>
      </c>
      <c r="E625" s="331">
        <v>0</v>
      </c>
      <c r="F625" s="217">
        <v>0</v>
      </c>
      <c r="G625" s="217">
        <v>0</v>
      </c>
      <c r="H625" s="332">
        <v>0</v>
      </c>
      <c r="K625"/>
      <c r="L625"/>
    </row>
    <row r="626" spans="4:12" x14ac:dyDescent="0.2">
      <c r="D626" s="217">
        <v>614</v>
      </c>
      <c r="E626" s="331">
        <v>0</v>
      </c>
      <c r="F626" s="217">
        <v>0</v>
      </c>
      <c r="G626" s="217">
        <v>0</v>
      </c>
      <c r="H626" s="332">
        <v>0</v>
      </c>
      <c r="K626"/>
      <c r="L626"/>
    </row>
    <row r="627" spans="4:12" x14ac:dyDescent="0.2">
      <c r="D627" s="217">
        <v>615</v>
      </c>
      <c r="E627" s="331">
        <v>0</v>
      </c>
      <c r="F627" s="217">
        <v>0</v>
      </c>
      <c r="G627" s="217">
        <v>0</v>
      </c>
      <c r="H627" s="332">
        <v>0</v>
      </c>
      <c r="K627"/>
      <c r="L627"/>
    </row>
    <row r="628" spans="4:12" x14ac:dyDescent="0.2">
      <c r="D628" s="217">
        <v>616</v>
      </c>
      <c r="E628" s="331">
        <v>0</v>
      </c>
      <c r="F628" s="217">
        <v>0</v>
      </c>
      <c r="G628" s="217">
        <v>0</v>
      </c>
      <c r="H628" s="332">
        <v>0</v>
      </c>
      <c r="K628"/>
      <c r="L628"/>
    </row>
    <row r="629" spans="4:12" x14ac:dyDescent="0.2">
      <c r="D629" s="217">
        <v>617</v>
      </c>
      <c r="E629" s="331">
        <v>0</v>
      </c>
      <c r="F629" s="217">
        <v>0</v>
      </c>
      <c r="G629" s="217">
        <v>0</v>
      </c>
      <c r="H629" s="332">
        <v>0</v>
      </c>
      <c r="K629"/>
      <c r="L629"/>
    </row>
    <row r="630" spans="4:12" x14ac:dyDescent="0.2">
      <c r="D630" s="217">
        <v>618</v>
      </c>
      <c r="E630" s="331">
        <v>0</v>
      </c>
      <c r="F630" s="217">
        <v>0</v>
      </c>
      <c r="G630" s="217">
        <v>0</v>
      </c>
      <c r="H630" s="332">
        <v>0</v>
      </c>
      <c r="K630"/>
      <c r="L630"/>
    </row>
    <row r="631" spans="4:12" x14ac:dyDescent="0.2">
      <c r="D631" s="217">
        <v>619</v>
      </c>
      <c r="E631" s="331">
        <v>0</v>
      </c>
      <c r="F631" s="217">
        <v>0</v>
      </c>
      <c r="G631" s="217">
        <v>0</v>
      </c>
      <c r="H631" s="332">
        <v>0</v>
      </c>
      <c r="K631"/>
      <c r="L631"/>
    </row>
    <row r="632" spans="4:12" x14ac:dyDescent="0.2">
      <c r="D632" s="217">
        <v>620</v>
      </c>
      <c r="E632" s="331">
        <v>0</v>
      </c>
      <c r="F632" s="217">
        <v>0</v>
      </c>
      <c r="G632" s="217">
        <v>0</v>
      </c>
      <c r="H632" s="332">
        <v>0</v>
      </c>
      <c r="K632"/>
      <c r="L632"/>
    </row>
    <row r="633" spans="4:12" x14ac:dyDescent="0.2">
      <c r="D633" s="217">
        <v>621</v>
      </c>
      <c r="E633" s="331">
        <v>0</v>
      </c>
      <c r="F633" s="217">
        <v>0</v>
      </c>
      <c r="G633" s="217">
        <v>0</v>
      </c>
      <c r="H633" s="332">
        <v>0</v>
      </c>
      <c r="K633"/>
      <c r="L633"/>
    </row>
    <row r="634" spans="4:12" x14ac:dyDescent="0.2">
      <c r="D634" s="217">
        <v>622</v>
      </c>
      <c r="E634" s="331">
        <v>0</v>
      </c>
      <c r="F634" s="217">
        <v>0</v>
      </c>
      <c r="G634" s="217">
        <v>0</v>
      </c>
      <c r="H634" s="332">
        <v>0</v>
      </c>
      <c r="K634"/>
      <c r="L634"/>
    </row>
    <row r="635" spans="4:12" x14ac:dyDescent="0.2">
      <c r="D635" s="217">
        <v>623</v>
      </c>
      <c r="E635" s="331">
        <v>0</v>
      </c>
      <c r="F635" s="217">
        <v>0</v>
      </c>
      <c r="G635" s="217">
        <v>0</v>
      </c>
      <c r="H635" s="332">
        <v>0</v>
      </c>
      <c r="K635"/>
      <c r="L635"/>
    </row>
    <row r="636" spans="4:12" x14ac:dyDescent="0.2">
      <c r="D636" s="217">
        <v>624</v>
      </c>
      <c r="E636" s="331">
        <v>0</v>
      </c>
      <c r="F636" s="217">
        <v>0</v>
      </c>
      <c r="G636" s="217">
        <v>0</v>
      </c>
      <c r="H636" s="332">
        <v>0</v>
      </c>
      <c r="K636"/>
      <c r="L636"/>
    </row>
    <row r="637" spans="4:12" x14ac:dyDescent="0.2">
      <c r="D637" s="217">
        <v>625</v>
      </c>
      <c r="E637" s="331">
        <v>0</v>
      </c>
      <c r="F637" s="217">
        <v>0</v>
      </c>
      <c r="G637" s="217">
        <v>0</v>
      </c>
      <c r="H637" s="332">
        <v>0</v>
      </c>
      <c r="K637"/>
      <c r="L637"/>
    </row>
    <row r="638" spans="4:12" x14ac:dyDescent="0.2">
      <c r="D638" s="217">
        <v>626</v>
      </c>
      <c r="E638" s="331">
        <v>0</v>
      </c>
      <c r="F638" s="217">
        <v>0</v>
      </c>
      <c r="G638" s="217">
        <v>0</v>
      </c>
      <c r="H638" s="332">
        <v>0</v>
      </c>
      <c r="K638"/>
      <c r="L638"/>
    </row>
    <row r="639" spans="4:12" x14ac:dyDescent="0.2">
      <c r="D639" s="217">
        <v>627</v>
      </c>
      <c r="E639" s="331">
        <v>0</v>
      </c>
      <c r="F639" s="217">
        <v>0</v>
      </c>
      <c r="G639" s="217">
        <v>0</v>
      </c>
      <c r="H639" s="332">
        <v>0</v>
      </c>
      <c r="K639"/>
      <c r="L639"/>
    </row>
    <row r="640" spans="4:12" x14ac:dyDescent="0.2">
      <c r="D640" s="217">
        <v>628</v>
      </c>
      <c r="E640" s="331">
        <v>0</v>
      </c>
      <c r="F640" s="217">
        <v>0</v>
      </c>
      <c r="G640" s="217">
        <v>0</v>
      </c>
      <c r="H640" s="332">
        <v>0</v>
      </c>
      <c r="K640"/>
      <c r="L640"/>
    </row>
    <row r="641" spans="4:12" x14ac:dyDescent="0.2">
      <c r="D641" s="217">
        <v>629</v>
      </c>
      <c r="E641" s="331">
        <v>0</v>
      </c>
      <c r="F641" s="217">
        <v>0</v>
      </c>
      <c r="G641" s="217">
        <v>0</v>
      </c>
      <c r="H641" s="332">
        <v>0</v>
      </c>
      <c r="K641"/>
      <c r="L641"/>
    </row>
    <row r="642" spans="4:12" x14ac:dyDescent="0.2">
      <c r="D642" s="217">
        <v>630</v>
      </c>
      <c r="E642" s="331">
        <v>0</v>
      </c>
      <c r="F642" s="217">
        <v>0</v>
      </c>
      <c r="G642" s="217">
        <v>0</v>
      </c>
      <c r="H642" s="332">
        <v>0</v>
      </c>
      <c r="K642"/>
      <c r="L642"/>
    </row>
    <row r="643" spans="4:12" x14ac:dyDescent="0.2">
      <c r="D643" s="217">
        <v>631</v>
      </c>
      <c r="E643" s="331">
        <v>0</v>
      </c>
      <c r="F643" s="217">
        <v>0</v>
      </c>
      <c r="G643" s="217">
        <v>0</v>
      </c>
      <c r="H643" s="332">
        <v>0</v>
      </c>
      <c r="K643"/>
      <c r="L643"/>
    </row>
    <row r="644" spans="4:12" x14ac:dyDescent="0.2">
      <c r="D644" s="217">
        <v>632</v>
      </c>
      <c r="E644" s="331">
        <v>0</v>
      </c>
      <c r="F644" s="217">
        <v>0</v>
      </c>
      <c r="G644" s="217">
        <v>0</v>
      </c>
      <c r="H644" s="332">
        <v>0</v>
      </c>
      <c r="K644"/>
      <c r="L644"/>
    </row>
    <row r="645" spans="4:12" x14ac:dyDescent="0.2">
      <c r="D645" s="217">
        <v>633</v>
      </c>
      <c r="E645" s="331">
        <v>0</v>
      </c>
      <c r="F645" s="217">
        <v>0</v>
      </c>
      <c r="G645" s="217">
        <v>0</v>
      </c>
      <c r="H645" s="332">
        <v>0</v>
      </c>
      <c r="K645"/>
      <c r="L645"/>
    </row>
    <row r="646" spans="4:12" x14ac:dyDescent="0.2">
      <c r="D646" s="217">
        <v>634</v>
      </c>
      <c r="E646" s="331">
        <v>0</v>
      </c>
      <c r="F646" s="217">
        <v>0</v>
      </c>
      <c r="G646" s="217">
        <v>0</v>
      </c>
      <c r="H646" s="332">
        <v>0</v>
      </c>
      <c r="K646"/>
      <c r="L646"/>
    </row>
    <row r="647" spans="4:12" x14ac:dyDescent="0.2">
      <c r="D647" s="217">
        <v>635</v>
      </c>
      <c r="E647" s="331">
        <v>0</v>
      </c>
      <c r="F647" s="217">
        <v>0</v>
      </c>
      <c r="G647" s="217">
        <v>0</v>
      </c>
      <c r="H647" s="332">
        <v>0</v>
      </c>
      <c r="K647"/>
      <c r="L647"/>
    </row>
    <row r="648" spans="4:12" x14ac:dyDescent="0.2">
      <c r="D648" s="217">
        <v>636</v>
      </c>
      <c r="E648" s="331">
        <v>0</v>
      </c>
      <c r="F648" s="217">
        <v>0</v>
      </c>
      <c r="G648" s="217">
        <v>0</v>
      </c>
      <c r="H648" s="332">
        <v>0</v>
      </c>
      <c r="K648"/>
      <c r="L648"/>
    </row>
    <row r="649" spans="4:12" x14ac:dyDescent="0.2">
      <c r="D649" s="217">
        <v>637</v>
      </c>
      <c r="E649" s="331">
        <v>0</v>
      </c>
      <c r="F649" s="217">
        <v>0</v>
      </c>
      <c r="G649" s="217">
        <v>0</v>
      </c>
      <c r="H649" s="332">
        <v>0</v>
      </c>
      <c r="K649"/>
      <c r="L649"/>
    </row>
    <row r="650" spans="4:12" x14ac:dyDescent="0.2">
      <c r="D650" s="217">
        <v>638</v>
      </c>
      <c r="E650" s="331">
        <v>0</v>
      </c>
      <c r="F650" s="217">
        <v>0</v>
      </c>
      <c r="G650" s="217">
        <v>0</v>
      </c>
      <c r="H650" s="332">
        <v>0</v>
      </c>
      <c r="K650"/>
      <c r="L650"/>
    </row>
    <row r="651" spans="4:12" x14ac:dyDescent="0.2">
      <c r="D651" s="217">
        <v>639</v>
      </c>
      <c r="E651" s="331">
        <v>0</v>
      </c>
      <c r="F651" s="217">
        <v>0</v>
      </c>
      <c r="G651" s="217">
        <v>0</v>
      </c>
      <c r="H651" s="332">
        <v>0</v>
      </c>
      <c r="K651"/>
      <c r="L651"/>
    </row>
    <row r="652" spans="4:12" x14ac:dyDescent="0.2">
      <c r="D652" s="217">
        <v>640</v>
      </c>
      <c r="E652" s="331">
        <v>0</v>
      </c>
      <c r="F652" s="217">
        <v>0</v>
      </c>
      <c r="G652" s="217">
        <v>0</v>
      </c>
      <c r="H652" s="332">
        <v>0</v>
      </c>
      <c r="K652"/>
      <c r="L652"/>
    </row>
    <row r="653" spans="4:12" x14ac:dyDescent="0.2">
      <c r="D653" s="217">
        <v>641</v>
      </c>
      <c r="E653" s="331">
        <v>0</v>
      </c>
      <c r="F653" s="217">
        <v>0</v>
      </c>
      <c r="G653" s="217">
        <v>0</v>
      </c>
      <c r="H653" s="332">
        <v>0</v>
      </c>
      <c r="K653"/>
      <c r="L653"/>
    </row>
    <row r="654" spans="4:12" x14ac:dyDescent="0.2">
      <c r="D654" s="217">
        <v>642</v>
      </c>
      <c r="E654" s="331">
        <v>0</v>
      </c>
      <c r="F654" s="217">
        <v>0</v>
      </c>
      <c r="G654" s="217">
        <v>0</v>
      </c>
      <c r="H654" s="332">
        <v>0</v>
      </c>
      <c r="K654"/>
      <c r="L654"/>
    </row>
    <row r="655" spans="4:12" x14ac:dyDescent="0.2">
      <c r="D655" s="217">
        <v>643</v>
      </c>
      <c r="E655" s="331">
        <v>0</v>
      </c>
      <c r="F655" s="217">
        <v>0</v>
      </c>
      <c r="G655" s="217">
        <v>0</v>
      </c>
      <c r="H655" s="332">
        <v>0</v>
      </c>
      <c r="K655"/>
      <c r="L655"/>
    </row>
    <row r="656" spans="4:12" x14ac:dyDescent="0.2">
      <c r="D656" s="217">
        <v>644</v>
      </c>
      <c r="E656" s="331">
        <v>0</v>
      </c>
      <c r="F656" s="217">
        <v>0</v>
      </c>
      <c r="G656" s="217">
        <v>0</v>
      </c>
      <c r="H656" s="332">
        <v>0</v>
      </c>
      <c r="K656"/>
      <c r="L656"/>
    </row>
    <row r="657" spans="4:12" x14ac:dyDescent="0.2">
      <c r="D657" s="217">
        <v>645</v>
      </c>
      <c r="E657" s="331">
        <v>0</v>
      </c>
      <c r="F657" s="217">
        <v>0</v>
      </c>
      <c r="G657" s="217">
        <v>0</v>
      </c>
      <c r="H657" s="332">
        <v>0</v>
      </c>
      <c r="K657"/>
      <c r="L657"/>
    </row>
    <row r="658" spans="4:12" x14ac:dyDescent="0.2">
      <c r="D658" s="217">
        <v>646</v>
      </c>
      <c r="E658" s="331">
        <v>0</v>
      </c>
      <c r="F658" s="217">
        <v>0</v>
      </c>
      <c r="G658" s="217">
        <v>0</v>
      </c>
      <c r="H658" s="332">
        <v>0</v>
      </c>
      <c r="K658"/>
      <c r="L658"/>
    </row>
    <row r="659" spans="4:12" x14ac:dyDescent="0.2">
      <c r="D659" s="217">
        <v>647</v>
      </c>
      <c r="E659" s="331">
        <v>0</v>
      </c>
      <c r="F659" s="217">
        <v>0</v>
      </c>
      <c r="G659" s="217">
        <v>0</v>
      </c>
      <c r="H659" s="332">
        <v>0</v>
      </c>
      <c r="K659"/>
      <c r="L659"/>
    </row>
    <row r="660" spans="4:12" x14ac:dyDescent="0.2">
      <c r="D660" s="217">
        <v>648</v>
      </c>
      <c r="E660" s="331">
        <v>0</v>
      </c>
      <c r="F660" s="217">
        <v>0</v>
      </c>
      <c r="G660" s="217">
        <v>0</v>
      </c>
      <c r="H660" s="332">
        <v>0</v>
      </c>
      <c r="K660"/>
      <c r="L660"/>
    </row>
    <row r="661" spans="4:12" x14ac:dyDescent="0.2">
      <c r="D661" s="217">
        <v>649</v>
      </c>
      <c r="E661" s="331">
        <v>0</v>
      </c>
      <c r="F661" s="217">
        <v>0</v>
      </c>
      <c r="G661" s="217">
        <v>0</v>
      </c>
      <c r="H661" s="332">
        <v>0</v>
      </c>
      <c r="K661"/>
      <c r="L661"/>
    </row>
    <row r="662" spans="4:12" x14ac:dyDescent="0.2">
      <c r="D662" s="217">
        <v>650</v>
      </c>
      <c r="E662" s="331">
        <v>0</v>
      </c>
      <c r="F662" s="217">
        <v>0</v>
      </c>
      <c r="G662" s="217">
        <v>0</v>
      </c>
      <c r="H662" s="332">
        <v>0</v>
      </c>
      <c r="K662"/>
      <c r="L662"/>
    </row>
    <row r="663" spans="4:12" x14ac:dyDescent="0.2">
      <c r="D663" s="217">
        <v>651</v>
      </c>
      <c r="E663" s="331">
        <v>0</v>
      </c>
      <c r="F663" s="217">
        <v>0</v>
      </c>
      <c r="G663" s="217">
        <v>0</v>
      </c>
      <c r="H663" s="332">
        <v>0</v>
      </c>
      <c r="K663"/>
      <c r="L663"/>
    </row>
    <row r="664" spans="4:12" x14ac:dyDescent="0.2">
      <c r="D664" s="217">
        <v>652</v>
      </c>
      <c r="E664" s="331">
        <v>0</v>
      </c>
      <c r="F664" s="217">
        <v>0</v>
      </c>
      <c r="G664" s="217">
        <v>0</v>
      </c>
      <c r="H664" s="332">
        <v>0</v>
      </c>
      <c r="K664"/>
      <c r="L664"/>
    </row>
    <row r="665" spans="4:12" x14ac:dyDescent="0.2">
      <c r="D665" s="217">
        <v>653</v>
      </c>
      <c r="E665" s="331">
        <v>0</v>
      </c>
      <c r="F665" s="217">
        <v>0</v>
      </c>
      <c r="G665" s="217">
        <v>0</v>
      </c>
      <c r="H665" s="332">
        <v>0</v>
      </c>
      <c r="K665"/>
      <c r="L665"/>
    </row>
    <row r="666" spans="4:12" x14ac:dyDescent="0.2">
      <c r="D666" s="217">
        <v>654</v>
      </c>
      <c r="E666" s="331">
        <v>0</v>
      </c>
      <c r="F666" s="217">
        <v>0</v>
      </c>
      <c r="G666" s="217">
        <v>0</v>
      </c>
      <c r="H666" s="332">
        <v>0</v>
      </c>
      <c r="K666"/>
      <c r="L666"/>
    </row>
    <row r="667" spans="4:12" x14ac:dyDescent="0.2">
      <c r="D667" s="217">
        <v>655</v>
      </c>
      <c r="E667" s="331">
        <v>0</v>
      </c>
      <c r="F667" s="217">
        <v>0</v>
      </c>
      <c r="G667" s="217">
        <v>0</v>
      </c>
      <c r="H667" s="332">
        <v>0</v>
      </c>
      <c r="K667"/>
      <c r="L667"/>
    </row>
    <row r="668" spans="4:12" x14ac:dyDescent="0.2">
      <c r="D668" s="217">
        <v>656</v>
      </c>
      <c r="E668" s="331">
        <v>0</v>
      </c>
      <c r="F668" s="217">
        <v>0</v>
      </c>
      <c r="G668" s="217">
        <v>0</v>
      </c>
      <c r="H668" s="332">
        <v>0</v>
      </c>
      <c r="K668"/>
      <c r="L668"/>
    </row>
    <row r="669" spans="4:12" x14ac:dyDescent="0.2">
      <c r="D669" s="217">
        <v>657</v>
      </c>
      <c r="E669" s="331">
        <v>0</v>
      </c>
      <c r="F669" s="217">
        <v>0</v>
      </c>
      <c r="G669" s="217">
        <v>0</v>
      </c>
      <c r="H669" s="332">
        <v>0</v>
      </c>
      <c r="K669"/>
      <c r="L669"/>
    </row>
    <row r="670" spans="4:12" x14ac:dyDescent="0.2">
      <c r="D670" s="217">
        <v>658</v>
      </c>
      <c r="E670" s="331">
        <v>0</v>
      </c>
      <c r="F670" s="217">
        <v>0</v>
      </c>
      <c r="G670" s="217">
        <v>0</v>
      </c>
      <c r="H670" s="332">
        <v>0</v>
      </c>
      <c r="K670"/>
      <c r="L670"/>
    </row>
    <row r="671" spans="4:12" x14ac:dyDescent="0.2">
      <c r="D671" s="217">
        <v>659</v>
      </c>
      <c r="E671" s="331">
        <v>0</v>
      </c>
      <c r="F671" s="217">
        <v>0</v>
      </c>
      <c r="G671" s="217">
        <v>0</v>
      </c>
      <c r="H671" s="332">
        <v>0</v>
      </c>
      <c r="K671"/>
      <c r="L671"/>
    </row>
    <row r="672" spans="4:12" x14ac:dyDescent="0.2">
      <c r="D672" s="217">
        <v>660</v>
      </c>
      <c r="E672" s="331">
        <v>0</v>
      </c>
      <c r="F672" s="217">
        <v>0</v>
      </c>
      <c r="G672" s="217">
        <v>0</v>
      </c>
      <c r="H672" s="332">
        <v>0</v>
      </c>
      <c r="K672"/>
      <c r="L672"/>
    </row>
    <row r="673" spans="4:12" x14ac:dyDescent="0.2">
      <c r="D673" s="217">
        <v>661</v>
      </c>
      <c r="E673" s="331">
        <v>0</v>
      </c>
      <c r="F673" s="217">
        <v>0</v>
      </c>
      <c r="G673" s="217">
        <v>0</v>
      </c>
      <c r="H673" s="332">
        <v>0</v>
      </c>
      <c r="K673"/>
      <c r="L673"/>
    </row>
    <row r="674" spans="4:12" x14ac:dyDescent="0.2">
      <c r="D674" s="217">
        <v>662</v>
      </c>
      <c r="E674" s="331">
        <v>0</v>
      </c>
      <c r="F674" s="217">
        <v>0</v>
      </c>
      <c r="G674" s="217">
        <v>0</v>
      </c>
      <c r="H674" s="332">
        <v>0</v>
      </c>
      <c r="K674"/>
      <c r="L674"/>
    </row>
    <row r="675" spans="4:12" x14ac:dyDescent="0.2">
      <c r="D675" s="217">
        <v>663</v>
      </c>
      <c r="E675" s="331">
        <v>0</v>
      </c>
      <c r="F675" s="217">
        <v>0</v>
      </c>
      <c r="G675" s="217">
        <v>0</v>
      </c>
      <c r="H675" s="332">
        <v>0</v>
      </c>
      <c r="K675"/>
      <c r="L675"/>
    </row>
    <row r="676" spans="4:12" x14ac:dyDescent="0.2">
      <c r="D676" s="217">
        <v>664</v>
      </c>
      <c r="E676" s="331">
        <v>0</v>
      </c>
      <c r="F676" s="217">
        <v>0</v>
      </c>
      <c r="G676" s="217">
        <v>0</v>
      </c>
      <c r="H676" s="332">
        <v>0</v>
      </c>
      <c r="K676"/>
      <c r="L676"/>
    </row>
    <row r="677" spans="4:12" x14ac:dyDescent="0.2">
      <c r="D677" s="217">
        <v>665</v>
      </c>
      <c r="E677" s="331">
        <v>0</v>
      </c>
      <c r="F677" s="217">
        <v>0</v>
      </c>
      <c r="G677" s="217">
        <v>0</v>
      </c>
      <c r="H677" s="332">
        <v>0</v>
      </c>
      <c r="K677"/>
      <c r="L677"/>
    </row>
    <row r="678" spans="4:12" x14ac:dyDescent="0.2">
      <c r="D678" s="217">
        <v>666</v>
      </c>
      <c r="E678" s="331">
        <v>0</v>
      </c>
      <c r="F678" s="217">
        <v>0</v>
      </c>
      <c r="G678" s="217">
        <v>0</v>
      </c>
      <c r="H678" s="332">
        <v>0</v>
      </c>
      <c r="K678"/>
      <c r="L678"/>
    </row>
    <row r="679" spans="4:12" x14ac:dyDescent="0.2">
      <c r="D679" s="217">
        <v>667</v>
      </c>
      <c r="E679" s="331">
        <v>0</v>
      </c>
      <c r="F679" s="217">
        <v>0</v>
      </c>
      <c r="G679" s="217">
        <v>0</v>
      </c>
      <c r="H679" s="332">
        <v>0</v>
      </c>
      <c r="K679"/>
      <c r="L679"/>
    </row>
    <row r="680" spans="4:12" x14ac:dyDescent="0.2">
      <c r="D680" s="217">
        <v>668</v>
      </c>
      <c r="E680" s="331">
        <v>0</v>
      </c>
      <c r="F680" s="217">
        <v>0</v>
      </c>
      <c r="G680" s="217">
        <v>0</v>
      </c>
      <c r="H680" s="332">
        <v>0</v>
      </c>
      <c r="K680"/>
      <c r="L680"/>
    </row>
    <row r="681" spans="4:12" x14ac:dyDescent="0.2">
      <c r="D681" s="217">
        <v>669</v>
      </c>
      <c r="E681" s="331">
        <v>0</v>
      </c>
      <c r="F681" s="217">
        <v>0</v>
      </c>
      <c r="G681" s="217">
        <v>0</v>
      </c>
      <c r="H681" s="332">
        <v>0</v>
      </c>
      <c r="K681"/>
      <c r="L681"/>
    </row>
    <row r="682" spans="4:12" x14ac:dyDescent="0.2">
      <c r="D682" s="217">
        <v>670</v>
      </c>
      <c r="E682" s="331">
        <v>0</v>
      </c>
      <c r="F682" s="217">
        <v>0</v>
      </c>
      <c r="G682" s="217">
        <v>0</v>
      </c>
      <c r="H682" s="332">
        <v>0</v>
      </c>
      <c r="K682"/>
      <c r="L682"/>
    </row>
    <row r="683" spans="4:12" x14ac:dyDescent="0.2">
      <c r="D683" s="217">
        <v>671</v>
      </c>
      <c r="E683" s="331">
        <v>0</v>
      </c>
      <c r="F683" s="217">
        <v>0</v>
      </c>
      <c r="G683" s="217">
        <v>0</v>
      </c>
      <c r="H683" s="332">
        <v>0</v>
      </c>
      <c r="K683"/>
      <c r="L683"/>
    </row>
    <row r="684" spans="4:12" x14ac:dyDescent="0.2">
      <c r="D684" s="217">
        <v>672</v>
      </c>
      <c r="E684" s="331">
        <v>0</v>
      </c>
      <c r="F684" s="217">
        <v>0</v>
      </c>
      <c r="G684" s="217">
        <v>0</v>
      </c>
      <c r="H684" s="332">
        <v>0</v>
      </c>
      <c r="K684"/>
      <c r="L684"/>
    </row>
    <row r="685" spans="4:12" x14ac:dyDescent="0.2">
      <c r="D685" s="217">
        <v>673</v>
      </c>
      <c r="E685" s="331">
        <v>0</v>
      </c>
      <c r="F685" s="217">
        <v>0</v>
      </c>
      <c r="G685" s="217">
        <v>0</v>
      </c>
      <c r="H685" s="332">
        <v>0</v>
      </c>
      <c r="K685"/>
      <c r="L685"/>
    </row>
    <row r="686" spans="4:12" x14ac:dyDescent="0.2">
      <c r="D686" s="217">
        <v>674</v>
      </c>
      <c r="E686" s="331">
        <v>0</v>
      </c>
      <c r="F686" s="217">
        <v>0</v>
      </c>
      <c r="G686" s="217">
        <v>0</v>
      </c>
      <c r="H686" s="332">
        <v>0</v>
      </c>
      <c r="K686"/>
      <c r="L686"/>
    </row>
    <row r="687" spans="4:12" x14ac:dyDescent="0.2">
      <c r="D687" s="217">
        <v>675</v>
      </c>
      <c r="E687" s="331">
        <v>0</v>
      </c>
      <c r="F687" s="217">
        <v>0</v>
      </c>
      <c r="G687" s="217">
        <v>0</v>
      </c>
      <c r="H687" s="332">
        <v>0</v>
      </c>
      <c r="K687"/>
      <c r="L687"/>
    </row>
    <row r="688" spans="4:12" x14ac:dyDescent="0.2">
      <c r="D688" s="217">
        <v>676</v>
      </c>
      <c r="E688" s="331">
        <v>0</v>
      </c>
      <c r="F688" s="217">
        <v>0</v>
      </c>
      <c r="G688" s="217">
        <v>0</v>
      </c>
      <c r="H688" s="332">
        <v>0</v>
      </c>
      <c r="K688"/>
      <c r="L688"/>
    </row>
    <row r="689" spans="4:12" x14ac:dyDescent="0.2">
      <c r="D689" s="217">
        <v>677</v>
      </c>
      <c r="E689" s="331">
        <v>0</v>
      </c>
      <c r="F689" s="217">
        <v>0</v>
      </c>
      <c r="G689" s="217">
        <v>0</v>
      </c>
      <c r="H689" s="332">
        <v>0</v>
      </c>
      <c r="K689"/>
      <c r="L689"/>
    </row>
    <row r="690" spans="4:12" x14ac:dyDescent="0.2">
      <c r="D690" s="217">
        <v>678</v>
      </c>
      <c r="E690" s="331">
        <v>0</v>
      </c>
      <c r="F690" s="217">
        <v>0</v>
      </c>
      <c r="G690" s="217">
        <v>0</v>
      </c>
      <c r="H690" s="332">
        <v>0</v>
      </c>
      <c r="K690"/>
      <c r="L690"/>
    </row>
    <row r="691" spans="4:12" x14ac:dyDescent="0.2">
      <c r="D691" s="217">
        <v>679</v>
      </c>
      <c r="E691" s="331">
        <v>0</v>
      </c>
      <c r="F691" s="217">
        <v>0</v>
      </c>
      <c r="G691" s="217">
        <v>0</v>
      </c>
      <c r="H691" s="332">
        <v>0</v>
      </c>
      <c r="K691"/>
      <c r="L691"/>
    </row>
    <row r="692" spans="4:12" x14ac:dyDescent="0.2">
      <c r="D692" s="217">
        <v>680</v>
      </c>
      <c r="E692" s="331">
        <v>0</v>
      </c>
      <c r="F692" s="217">
        <v>0</v>
      </c>
      <c r="G692" s="217">
        <v>0</v>
      </c>
      <c r="H692" s="332">
        <v>0</v>
      </c>
      <c r="K692"/>
      <c r="L692"/>
    </row>
    <row r="693" spans="4:12" x14ac:dyDescent="0.2">
      <c r="D693" s="217">
        <v>681</v>
      </c>
      <c r="E693" s="331">
        <v>0</v>
      </c>
      <c r="F693" s="217">
        <v>0</v>
      </c>
      <c r="G693" s="217">
        <v>0</v>
      </c>
      <c r="H693" s="332">
        <v>0</v>
      </c>
      <c r="K693"/>
      <c r="L693"/>
    </row>
    <row r="694" spans="4:12" x14ac:dyDescent="0.2">
      <c r="D694" s="217">
        <v>682</v>
      </c>
      <c r="E694" s="331">
        <v>0</v>
      </c>
      <c r="F694" s="217">
        <v>0</v>
      </c>
      <c r="G694" s="217">
        <v>0</v>
      </c>
      <c r="H694" s="332">
        <v>0</v>
      </c>
      <c r="K694"/>
      <c r="L694"/>
    </row>
    <row r="695" spans="4:12" x14ac:dyDescent="0.2">
      <c r="D695" s="217">
        <v>683</v>
      </c>
      <c r="E695" s="331">
        <v>0</v>
      </c>
      <c r="F695" s="217">
        <v>0</v>
      </c>
      <c r="G695" s="217">
        <v>0</v>
      </c>
      <c r="H695" s="332">
        <v>0</v>
      </c>
      <c r="K695"/>
      <c r="L695"/>
    </row>
    <row r="696" spans="4:12" x14ac:dyDescent="0.2">
      <c r="D696" s="217">
        <v>684</v>
      </c>
      <c r="E696" s="331">
        <v>0</v>
      </c>
      <c r="F696" s="217">
        <v>0</v>
      </c>
      <c r="G696" s="217">
        <v>0</v>
      </c>
      <c r="H696" s="332">
        <v>0</v>
      </c>
      <c r="K696"/>
      <c r="L696"/>
    </row>
    <row r="697" spans="4:12" x14ac:dyDescent="0.2">
      <c r="D697" s="217">
        <v>685</v>
      </c>
      <c r="E697" s="331">
        <v>0</v>
      </c>
      <c r="F697" s="217">
        <v>0</v>
      </c>
      <c r="G697" s="217">
        <v>0</v>
      </c>
      <c r="H697" s="332">
        <v>0</v>
      </c>
      <c r="K697"/>
      <c r="L697"/>
    </row>
    <row r="698" spans="4:12" x14ac:dyDescent="0.2">
      <c r="D698" s="217">
        <v>686</v>
      </c>
      <c r="E698" s="331">
        <v>0</v>
      </c>
      <c r="F698" s="217">
        <v>0</v>
      </c>
      <c r="G698" s="217">
        <v>0</v>
      </c>
      <c r="H698" s="332">
        <v>0</v>
      </c>
      <c r="K698"/>
      <c r="L698"/>
    </row>
    <row r="699" spans="4:12" x14ac:dyDescent="0.2">
      <c r="D699" s="217">
        <v>687</v>
      </c>
      <c r="E699" s="331">
        <v>0</v>
      </c>
      <c r="F699" s="217">
        <v>0</v>
      </c>
      <c r="G699" s="217">
        <v>0</v>
      </c>
      <c r="H699" s="332">
        <v>0</v>
      </c>
      <c r="K699"/>
      <c r="L699"/>
    </row>
    <row r="700" spans="4:12" x14ac:dyDescent="0.2">
      <c r="D700" s="217">
        <v>688</v>
      </c>
      <c r="E700" s="331">
        <v>0</v>
      </c>
      <c r="F700" s="217">
        <v>0</v>
      </c>
      <c r="G700" s="217">
        <v>0</v>
      </c>
      <c r="H700" s="332">
        <v>0</v>
      </c>
      <c r="K700"/>
      <c r="L700"/>
    </row>
    <row r="701" spans="4:12" x14ac:dyDescent="0.2">
      <c r="D701" s="217">
        <v>689</v>
      </c>
      <c r="E701" s="331">
        <v>0</v>
      </c>
      <c r="F701" s="217">
        <v>0</v>
      </c>
      <c r="G701" s="217">
        <v>0</v>
      </c>
      <c r="H701" s="332">
        <v>0</v>
      </c>
      <c r="K701"/>
      <c r="L701"/>
    </row>
    <row r="702" spans="4:12" x14ac:dyDescent="0.2">
      <c r="D702" s="217">
        <v>690</v>
      </c>
      <c r="E702" s="331">
        <v>0</v>
      </c>
      <c r="F702" s="217">
        <v>0</v>
      </c>
      <c r="G702" s="217">
        <v>0</v>
      </c>
      <c r="H702" s="332">
        <v>0</v>
      </c>
      <c r="K702"/>
      <c r="L702"/>
    </row>
    <row r="703" spans="4:12" x14ac:dyDescent="0.2">
      <c r="D703" s="217">
        <v>691</v>
      </c>
      <c r="E703" s="331">
        <v>0</v>
      </c>
      <c r="F703" s="217">
        <v>0</v>
      </c>
      <c r="G703" s="217">
        <v>0</v>
      </c>
      <c r="H703" s="332">
        <v>0</v>
      </c>
      <c r="K703"/>
      <c r="L703"/>
    </row>
    <row r="704" spans="4:12" x14ac:dyDescent="0.2">
      <c r="D704" s="217">
        <v>692</v>
      </c>
      <c r="E704" s="331">
        <v>0</v>
      </c>
      <c r="F704" s="217">
        <v>0</v>
      </c>
      <c r="G704" s="217">
        <v>0</v>
      </c>
      <c r="H704" s="332">
        <v>0</v>
      </c>
      <c r="K704"/>
      <c r="L704"/>
    </row>
    <row r="705" spans="4:12" x14ac:dyDescent="0.2">
      <c r="D705" s="217">
        <v>693</v>
      </c>
      <c r="E705" s="331">
        <v>0</v>
      </c>
      <c r="F705" s="217">
        <v>0</v>
      </c>
      <c r="G705" s="217">
        <v>0</v>
      </c>
      <c r="H705" s="332">
        <v>0</v>
      </c>
      <c r="K705"/>
      <c r="L705"/>
    </row>
    <row r="706" spans="4:12" x14ac:dyDescent="0.2">
      <c r="D706" s="217">
        <v>694</v>
      </c>
      <c r="E706" s="331">
        <v>0</v>
      </c>
      <c r="F706" s="217">
        <v>0</v>
      </c>
      <c r="G706" s="217">
        <v>0</v>
      </c>
      <c r="H706" s="332">
        <v>0</v>
      </c>
      <c r="K706"/>
      <c r="L706"/>
    </row>
    <row r="707" spans="4:12" x14ac:dyDescent="0.2">
      <c r="D707" s="217">
        <v>695</v>
      </c>
      <c r="E707" s="331">
        <v>0</v>
      </c>
      <c r="F707" s="217">
        <v>0</v>
      </c>
      <c r="G707" s="217">
        <v>0</v>
      </c>
      <c r="H707" s="332">
        <v>0</v>
      </c>
      <c r="K707"/>
      <c r="L707"/>
    </row>
    <row r="708" spans="4:12" x14ac:dyDescent="0.2">
      <c r="D708" s="217">
        <v>696</v>
      </c>
      <c r="E708" s="331">
        <v>0</v>
      </c>
      <c r="F708" s="217">
        <v>0</v>
      </c>
      <c r="G708" s="217">
        <v>0</v>
      </c>
      <c r="H708" s="332">
        <v>0</v>
      </c>
      <c r="K708"/>
      <c r="L708"/>
    </row>
    <row r="709" spans="4:12" x14ac:dyDescent="0.2">
      <c r="D709" s="217">
        <v>697</v>
      </c>
      <c r="E709" s="331">
        <v>0</v>
      </c>
      <c r="F709" s="217">
        <v>0</v>
      </c>
      <c r="G709" s="217">
        <v>0</v>
      </c>
      <c r="H709" s="332">
        <v>0</v>
      </c>
      <c r="K709"/>
      <c r="L709"/>
    </row>
    <row r="710" spans="4:12" x14ac:dyDescent="0.2">
      <c r="D710" s="217">
        <v>698</v>
      </c>
      <c r="E710" s="331">
        <v>0</v>
      </c>
      <c r="F710" s="217">
        <v>0</v>
      </c>
      <c r="G710" s="217">
        <v>0</v>
      </c>
      <c r="H710" s="332">
        <v>0</v>
      </c>
      <c r="K710"/>
      <c r="L710"/>
    </row>
    <row r="711" spans="4:12" x14ac:dyDescent="0.2">
      <c r="D711" s="217">
        <v>699</v>
      </c>
      <c r="E711" s="331">
        <v>0</v>
      </c>
      <c r="F711" s="217">
        <v>0</v>
      </c>
      <c r="G711" s="217">
        <v>0</v>
      </c>
      <c r="H711" s="332">
        <v>0</v>
      </c>
      <c r="K711"/>
      <c r="L711"/>
    </row>
    <row r="712" spans="4:12" x14ac:dyDescent="0.2">
      <c r="D712" s="217">
        <v>700</v>
      </c>
      <c r="E712" s="331">
        <v>0</v>
      </c>
      <c r="F712" s="217">
        <v>0</v>
      </c>
      <c r="G712" s="217">
        <v>0</v>
      </c>
      <c r="H712" s="332">
        <v>0</v>
      </c>
      <c r="K712"/>
      <c r="L712"/>
    </row>
    <row r="713" spans="4:12" x14ac:dyDescent="0.2">
      <c r="D713" s="217">
        <v>701</v>
      </c>
      <c r="E713" s="331">
        <v>0</v>
      </c>
      <c r="F713" s="217">
        <v>0</v>
      </c>
      <c r="G713" s="217">
        <v>0</v>
      </c>
      <c r="H713" s="332">
        <v>0</v>
      </c>
      <c r="K713"/>
      <c r="L713"/>
    </row>
    <row r="714" spans="4:12" x14ac:dyDescent="0.2">
      <c r="D714" s="217">
        <v>702</v>
      </c>
      <c r="E714" s="331">
        <v>0</v>
      </c>
      <c r="F714" s="217">
        <v>0</v>
      </c>
      <c r="G714" s="217">
        <v>0</v>
      </c>
      <c r="H714" s="332">
        <v>0</v>
      </c>
      <c r="K714"/>
      <c r="L714"/>
    </row>
    <row r="715" spans="4:12" x14ac:dyDescent="0.2">
      <c r="D715" s="217">
        <v>703</v>
      </c>
      <c r="E715" s="331">
        <v>0</v>
      </c>
      <c r="F715" s="217">
        <v>0</v>
      </c>
      <c r="G715" s="217">
        <v>0</v>
      </c>
      <c r="H715" s="332">
        <v>0</v>
      </c>
      <c r="K715"/>
      <c r="L715"/>
    </row>
    <row r="716" spans="4:12" x14ac:dyDescent="0.2">
      <c r="D716" s="217">
        <v>704</v>
      </c>
      <c r="E716" s="331">
        <v>0</v>
      </c>
      <c r="F716" s="217">
        <v>0</v>
      </c>
      <c r="G716" s="217">
        <v>0</v>
      </c>
      <c r="H716" s="332">
        <v>0</v>
      </c>
      <c r="K716"/>
      <c r="L716"/>
    </row>
    <row r="717" spans="4:12" x14ac:dyDescent="0.2">
      <c r="D717" s="217">
        <v>705</v>
      </c>
      <c r="E717" s="331">
        <v>0</v>
      </c>
      <c r="F717" s="217">
        <v>0</v>
      </c>
      <c r="G717" s="217">
        <v>0</v>
      </c>
      <c r="H717" s="332">
        <v>0</v>
      </c>
      <c r="K717"/>
      <c r="L717"/>
    </row>
    <row r="718" spans="4:12" x14ac:dyDescent="0.2">
      <c r="D718" s="217">
        <v>706</v>
      </c>
      <c r="E718" s="331">
        <v>0</v>
      </c>
      <c r="F718" s="217">
        <v>0</v>
      </c>
      <c r="G718" s="217">
        <v>0</v>
      </c>
      <c r="H718" s="332">
        <v>0</v>
      </c>
      <c r="K718"/>
      <c r="L718"/>
    </row>
    <row r="719" spans="4:12" x14ac:dyDescent="0.2">
      <c r="D719" s="217">
        <v>707</v>
      </c>
      <c r="E719" s="331">
        <v>0</v>
      </c>
      <c r="F719" s="217">
        <v>0</v>
      </c>
      <c r="G719" s="217">
        <v>0</v>
      </c>
      <c r="H719" s="332">
        <v>0</v>
      </c>
      <c r="K719"/>
      <c r="L719"/>
    </row>
    <row r="720" spans="4:12" x14ac:dyDescent="0.2">
      <c r="D720" s="217">
        <v>708</v>
      </c>
      <c r="E720" s="331">
        <v>0</v>
      </c>
      <c r="F720" s="217">
        <v>0</v>
      </c>
      <c r="G720" s="217">
        <v>0</v>
      </c>
      <c r="H720" s="332">
        <v>0</v>
      </c>
      <c r="K720"/>
      <c r="L720"/>
    </row>
    <row r="721" spans="4:12" x14ac:dyDescent="0.2">
      <c r="D721" s="217">
        <v>709</v>
      </c>
      <c r="E721" s="331">
        <v>0</v>
      </c>
      <c r="F721" s="217">
        <v>0</v>
      </c>
      <c r="G721" s="217">
        <v>0</v>
      </c>
      <c r="H721" s="332">
        <v>0</v>
      </c>
      <c r="K721"/>
      <c r="L721"/>
    </row>
    <row r="722" spans="4:12" x14ac:dyDescent="0.2">
      <c r="D722" s="217">
        <v>710</v>
      </c>
      <c r="E722" s="331">
        <v>0</v>
      </c>
      <c r="F722" s="217">
        <v>0</v>
      </c>
      <c r="G722" s="217">
        <v>0</v>
      </c>
      <c r="H722" s="332">
        <v>0</v>
      </c>
      <c r="K722"/>
      <c r="L722"/>
    </row>
    <row r="723" spans="4:12" x14ac:dyDescent="0.2">
      <c r="D723" s="217">
        <v>711</v>
      </c>
      <c r="E723" s="331">
        <v>0</v>
      </c>
      <c r="F723" s="217">
        <v>0</v>
      </c>
      <c r="G723" s="217">
        <v>0</v>
      </c>
      <c r="H723" s="332">
        <v>0</v>
      </c>
      <c r="K723"/>
      <c r="L723"/>
    </row>
    <row r="724" spans="4:12" x14ac:dyDescent="0.2">
      <c r="D724" s="217">
        <v>712</v>
      </c>
      <c r="E724" s="331">
        <v>0</v>
      </c>
      <c r="F724" s="217">
        <v>0</v>
      </c>
      <c r="G724" s="217">
        <v>0</v>
      </c>
      <c r="H724" s="332">
        <v>0</v>
      </c>
      <c r="K724"/>
      <c r="L724"/>
    </row>
    <row r="725" spans="4:12" x14ac:dyDescent="0.2">
      <c r="D725" s="217">
        <v>713</v>
      </c>
      <c r="E725" s="331">
        <v>0</v>
      </c>
      <c r="F725" s="217">
        <v>0</v>
      </c>
      <c r="G725" s="217">
        <v>0</v>
      </c>
      <c r="H725" s="332">
        <v>0</v>
      </c>
      <c r="K725"/>
      <c r="L725"/>
    </row>
    <row r="726" spans="4:12" x14ac:dyDescent="0.2">
      <c r="D726" s="217">
        <v>714</v>
      </c>
      <c r="E726" s="331">
        <v>0</v>
      </c>
      <c r="F726" s="217">
        <v>0</v>
      </c>
      <c r="G726" s="217">
        <v>0</v>
      </c>
      <c r="H726" s="332">
        <v>0</v>
      </c>
      <c r="K726"/>
      <c r="L726"/>
    </row>
    <row r="727" spans="4:12" x14ac:dyDescent="0.2">
      <c r="D727" s="217">
        <v>715</v>
      </c>
      <c r="E727" s="331">
        <v>0</v>
      </c>
      <c r="F727" s="217">
        <v>0</v>
      </c>
      <c r="G727" s="217">
        <v>0</v>
      </c>
      <c r="H727" s="332">
        <v>0</v>
      </c>
      <c r="K727"/>
      <c r="L727"/>
    </row>
    <row r="728" spans="4:12" x14ac:dyDescent="0.2">
      <c r="D728" s="217">
        <v>716</v>
      </c>
      <c r="E728" s="331">
        <v>0</v>
      </c>
      <c r="F728" s="217">
        <v>0</v>
      </c>
      <c r="G728" s="217">
        <v>0</v>
      </c>
      <c r="H728" s="332">
        <v>0</v>
      </c>
      <c r="K728"/>
      <c r="L728"/>
    </row>
    <row r="729" spans="4:12" x14ac:dyDescent="0.2">
      <c r="D729" s="217">
        <v>717</v>
      </c>
      <c r="E729" s="331">
        <v>0</v>
      </c>
      <c r="F729" s="217">
        <v>0</v>
      </c>
      <c r="G729" s="217">
        <v>0</v>
      </c>
      <c r="H729" s="332">
        <v>0</v>
      </c>
      <c r="K729"/>
      <c r="L729"/>
    </row>
    <row r="730" spans="4:12" x14ac:dyDescent="0.2">
      <c r="D730" s="217">
        <v>718</v>
      </c>
      <c r="E730" s="331">
        <v>0</v>
      </c>
      <c r="F730" s="217">
        <v>0</v>
      </c>
      <c r="G730" s="217">
        <v>0</v>
      </c>
      <c r="H730" s="332">
        <v>0</v>
      </c>
      <c r="K730"/>
      <c r="L730"/>
    </row>
    <row r="731" spans="4:12" x14ac:dyDescent="0.2">
      <c r="D731" s="217">
        <v>719</v>
      </c>
      <c r="E731" s="331">
        <v>0</v>
      </c>
      <c r="F731" s="217">
        <v>0</v>
      </c>
      <c r="G731" s="217">
        <v>0</v>
      </c>
      <c r="H731" s="332">
        <v>0</v>
      </c>
      <c r="K731"/>
      <c r="L731"/>
    </row>
    <row r="732" spans="4:12" x14ac:dyDescent="0.2">
      <c r="D732" s="217">
        <v>720</v>
      </c>
      <c r="E732" s="331">
        <v>0</v>
      </c>
      <c r="F732" s="217">
        <v>0</v>
      </c>
      <c r="G732" s="217">
        <v>0</v>
      </c>
      <c r="H732" s="332">
        <v>0</v>
      </c>
      <c r="K732"/>
      <c r="L732"/>
    </row>
    <row r="733" spans="4:12" x14ac:dyDescent="0.2">
      <c r="D733" s="217">
        <v>721</v>
      </c>
      <c r="E733" s="331">
        <v>0</v>
      </c>
      <c r="F733" s="217">
        <v>0</v>
      </c>
      <c r="G733" s="217">
        <v>0</v>
      </c>
      <c r="H733" s="332">
        <v>0</v>
      </c>
      <c r="K733"/>
      <c r="L733"/>
    </row>
    <row r="734" spans="4:12" x14ac:dyDescent="0.2">
      <c r="D734" s="217">
        <v>722</v>
      </c>
      <c r="E734" s="331">
        <v>0</v>
      </c>
      <c r="F734" s="217">
        <v>0</v>
      </c>
      <c r="G734" s="217">
        <v>0</v>
      </c>
      <c r="H734" s="332">
        <v>0</v>
      </c>
      <c r="K734"/>
      <c r="L734"/>
    </row>
    <row r="735" spans="4:12" x14ac:dyDescent="0.2">
      <c r="D735" s="217">
        <v>723</v>
      </c>
      <c r="E735" s="331">
        <v>0</v>
      </c>
      <c r="F735" s="217">
        <v>0</v>
      </c>
      <c r="G735" s="217">
        <v>0</v>
      </c>
      <c r="H735" s="332">
        <v>0</v>
      </c>
      <c r="K735"/>
      <c r="L735"/>
    </row>
    <row r="736" spans="4:12" x14ac:dyDescent="0.2">
      <c r="D736" s="217">
        <v>724</v>
      </c>
      <c r="E736" s="331">
        <v>0</v>
      </c>
      <c r="F736" s="217">
        <v>0</v>
      </c>
      <c r="G736" s="217">
        <v>0</v>
      </c>
      <c r="H736" s="332">
        <v>0</v>
      </c>
      <c r="K736"/>
      <c r="L736"/>
    </row>
    <row r="737" spans="4:12" x14ac:dyDescent="0.2">
      <c r="D737" s="217">
        <v>725</v>
      </c>
      <c r="E737" s="331">
        <v>0</v>
      </c>
      <c r="F737" s="217">
        <v>0</v>
      </c>
      <c r="G737" s="217">
        <v>0</v>
      </c>
      <c r="H737" s="332">
        <v>0</v>
      </c>
      <c r="K737"/>
      <c r="L737"/>
    </row>
    <row r="738" spans="4:12" x14ac:dyDescent="0.2">
      <c r="D738" s="217">
        <v>726</v>
      </c>
      <c r="E738" s="331">
        <v>0</v>
      </c>
      <c r="F738" s="217">
        <v>0</v>
      </c>
      <c r="G738" s="217">
        <v>0</v>
      </c>
      <c r="H738" s="332">
        <v>0</v>
      </c>
      <c r="K738"/>
      <c r="L738"/>
    </row>
    <row r="739" spans="4:12" x14ac:dyDescent="0.2">
      <c r="D739" s="217">
        <v>727</v>
      </c>
      <c r="E739" s="331">
        <v>0</v>
      </c>
      <c r="F739" s="217">
        <v>0</v>
      </c>
      <c r="G739" s="217">
        <v>0</v>
      </c>
      <c r="H739" s="332">
        <v>0</v>
      </c>
      <c r="K739"/>
      <c r="L739"/>
    </row>
    <row r="740" spans="4:12" x14ac:dyDescent="0.2">
      <c r="D740" s="217">
        <v>728</v>
      </c>
      <c r="E740" s="331">
        <v>0</v>
      </c>
      <c r="F740" s="217">
        <v>0</v>
      </c>
      <c r="G740" s="217">
        <v>0</v>
      </c>
      <c r="H740" s="332">
        <v>0</v>
      </c>
      <c r="K740"/>
      <c r="L740"/>
    </row>
    <row r="741" spans="4:12" x14ac:dyDescent="0.2">
      <c r="D741" s="217">
        <v>729</v>
      </c>
      <c r="E741" s="331">
        <v>0</v>
      </c>
      <c r="F741" s="217">
        <v>0</v>
      </c>
      <c r="G741" s="217">
        <v>0</v>
      </c>
      <c r="H741" s="332">
        <v>0</v>
      </c>
      <c r="K741"/>
      <c r="L741"/>
    </row>
    <row r="742" spans="4:12" x14ac:dyDescent="0.2">
      <c r="D742" s="217">
        <v>730</v>
      </c>
      <c r="E742" s="331">
        <v>0</v>
      </c>
      <c r="F742" s="217">
        <v>0</v>
      </c>
      <c r="G742" s="217">
        <v>0</v>
      </c>
      <c r="H742" s="332">
        <v>0</v>
      </c>
      <c r="K742"/>
      <c r="L742"/>
    </row>
    <row r="743" spans="4:12" x14ac:dyDescent="0.2">
      <c r="D743" s="217">
        <v>731</v>
      </c>
      <c r="E743" s="331">
        <v>0</v>
      </c>
      <c r="F743" s="217">
        <v>0</v>
      </c>
      <c r="G743" s="217">
        <v>0</v>
      </c>
      <c r="H743" s="332">
        <v>0</v>
      </c>
      <c r="K743"/>
      <c r="L743"/>
    </row>
    <row r="744" spans="4:12" x14ac:dyDescent="0.2">
      <c r="D744" s="217">
        <v>732</v>
      </c>
      <c r="E744" s="331">
        <v>0</v>
      </c>
      <c r="F744" s="217">
        <v>0</v>
      </c>
      <c r="G744" s="217">
        <v>0</v>
      </c>
      <c r="H744" s="332">
        <v>0</v>
      </c>
      <c r="K744"/>
      <c r="L744"/>
    </row>
    <row r="745" spans="4:12" x14ac:dyDescent="0.2">
      <c r="D745" s="217">
        <v>733</v>
      </c>
      <c r="E745" s="331">
        <v>0</v>
      </c>
      <c r="F745" s="217">
        <v>0</v>
      </c>
      <c r="G745" s="217">
        <v>0</v>
      </c>
      <c r="H745" s="332">
        <v>0</v>
      </c>
      <c r="K745"/>
      <c r="L745"/>
    </row>
    <row r="746" spans="4:12" x14ac:dyDescent="0.2">
      <c r="D746" s="217">
        <v>734</v>
      </c>
      <c r="E746" s="331">
        <v>0</v>
      </c>
      <c r="F746" s="217">
        <v>0</v>
      </c>
      <c r="G746" s="217">
        <v>0</v>
      </c>
      <c r="H746" s="332">
        <v>0</v>
      </c>
      <c r="K746"/>
      <c r="L746"/>
    </row>
    <row r="747" spans="4:12" x14ac:dyDescent="0.2">
      <c r="D747" s="217">
        <v>735</v>
      </c>
      <c r="E747" s="331">
        <v>0</v>
      </c>
      <c r="F747" s="217">
        <v>0</v>
      </c>
      <c r="G747" s="217">
        <v>0</v>
      </c>
      <c r="H747" s="332">
        <v>0</v>
      </c>
      <c r="K747"/>
      <c r="L747"/>
    </row>
    <row r="748" spans="4:12" x14ac:dyDescent="0.2">
      <c r="D748" s="217">
        <v>736</v>
      </c>
      <c r="E748" s="331">
        <v>0</v>
      </c>
      <c r="F748" s="217">
        <v>0</v>
      </c>
      <c r="G748" s="217">
        <v>0</v>
      </c>
      <c r="H748" s="332">
        <v>0</v>
      </c>
      <c r="K748"/>
      <c r="L748"/>
    </row>
    <row r="749" spans="4:12" x14ac:dyDescent="0.2">
      <c r="D749" s="217">
        <v>737</v>
      </c>
      <c r="E749" s="331">
        <v>0</v>
      </c>
      <c r="F749" s="217">
        <v>0</v>
      </c>
      <c r="G749" s="217">
        <v>0</v>
      </c>
      <c r="H749" s="332">
        <v>0</v>
      </c>
      <c r="K749"/>
      <c r="L749"/>
    </row>
    <row r="750" spans="4:12" x14ac:dyDescent="0.2">
      <c r="D750" s="217">
        <v>738</v>
      </c>
      <c r="E750" s="331">
        <v>0</v>
      </c>
      <c r="F750" s="217">
        <v>0</v>
      </c>
      <c r="G750" s="217">
        <v>0</v>
      </c>
      <c r="H750" s="332">
        <v>0</v>
      </c>
      <c r="K750"/>
      <c r="L750"/>
    </row>
    <row r="751" spans="4:12" x14ac:dyDescent="0.2">
      <c r="D751" s="217">
        <v>739</v>
      </c>
      <c r="E751" s="331">
        <v>0</v>
      </c>
      <c r="F751" s="217">
        <v>0</v>
      </c>
      <c r="G751" s="217">
        <v>0</v>
      </c>
      <c r="H751" s="332">
        <v>0</v>
      </c>
      <c r="K751"/>
      <c r="L751"/>
    </row>
    <row r="752" spans="4:12" x14ac:dyDescent="0.2">
      <c r="D752" s="217">
        <v>740</v>
      </c>
      <c r="E752" s="331">
        <v>0</v>
      </c>
      <c r="F752" s="217">
        <v>0</v>
      </c>
      <c r="G752" s="217">
        <v>0</v>
      </c>
      <c r="H752" s="332">
        <v>0</v>
      </c>
      <c r="K752"/>
      <c r="L752"/>
    </row>
    <row r="753" spans="4:12" x14ac:dyDescent="0.2">
      <c r="D753" s="217">
        <v>741</v>
      </c>
      <c r="E753" s="331">
        <v>0</v>
      </c>
      <c r="F753" s="217">
        <v>0</v>
      </c>
      <c r="G753" s="217">
        <v>0</v>
      </c>
      <c r="H753" s="332">
        <v>0</v>
      </c>
      <c r="K753"/>
      <c r="L753"/>
    </row>
    <row r="754" spans="4:12" x14ac:dyDescent="0.2">
      <c r="D754" s="217">
        <v>742</v>
      </c>
      <c r="E754" s="331">
        <v>0</v>
      </c>
      <c r="F754" s="217">
        <v>0</v>
      </c>
      <c r="G754" s="217">
        <v>0</v>
      </c>
      <c r="H754" s="332">
        <v>0</v>
      </c>
      <c r="K754"/>
      <c r="L754"/>
    </row>
    <row r="755" spans="4:12" x14ac:dyDescent="0.2">
      <c r="D755" s="217">
        <v>743</v>
      </c>
      <c r="E755" s="331">
        <v>0</v>
      </c>
      <c r="F755" s="217">
        <v>0</v>
      </c>
      <c r="G755" s="217">
        <v>0</v>
      </c>
      <c r="H755" s="332">
        <v>0</v>
      </c>
      <c r="K755"/>
      <c r="L755"/>
    </row>
    <row r="756" spans="4:12" x14ac:dyDescent="0.2">
      <c r="D756" s="217">
        <v>744</v>
      </c>
      <c r="E756" s="331">
        <v>0</v>
      </c>
      <c r="F756" s="217">
        <v>0</v>
      </c>
      <c r="G756" s="217">
        <v>0</v>
      </c>
      <c r="H756" s="332">
        <v>0</v>
      </c>
      <c r="K756"/>
      <c r="L756"/>
    </row>
    <row r="757" spans="4:12" x14ac:dyDescent="0.2">
      <c r="D757" s="217">
        <v>745</v>
      </c>
      <c r="E757" s="331">
        <v>0</v>
      </c>
      <c r="F757" s="217">
        <v>0</v>
      </c>
      <c r="G757" s="217">
        <v>0</v>
      </c>
      <c r="H757" s="332">
        <v>0</v>
      </c>
      <c r="K757"/>
      <c r="L757"/>
    </row>
    <row r="758" spans="4:12" x14ac:dyDescent="0.2">
      <c r="D758" s="217">
        <v>746</v>
      </c>
      <c r="E758" s="331">
        <v>0</v>
      </c>
      <c r="F758" s="217">
        <v>0</v>
      </c>
      <c r="G758" s="217">
        <v>0</v>
      </c>
      <c r="H758" s="332">
        <v>0</v>
      </c>
      <c r="K758"/>
      <c r="L758"/>
    </row>
    <row r="759" spans="4:12" x14ac:dyDescent="0.2">
      <c r="D759" s="217">
        <v>747</v>
      </c>
      <c r="E759" s="331">
        <v>0</v>
      </c>
      <c r="F759" s="217">
        <v>0</v>
      </c>
      <c r="G759" s="217">
        <v>0</v>
      </c>
      <c r="H759" s="332">
        <v>0</v>
      </c>
      <c r="K759"/>
      <c r="L759"/>
    </row>
    <row r="760" spans="4:12" x14ac:dyDescent="0.2">
      <c r="D760" s="217">
        <v>748</v>
      </c>
      <c r="E760" s="331">
        <v>0</v>
      </c>
      <c r="F760" s="217">
        <v>0</v>
      </c>
      <c r="G760" s="217">
        <v>0</v>
      </c>
      <c r="H760" s="332">
        <v>0</v>
      </c>
      <c r="K760"/>
      <c r="L760"/>
    </row>
    <row r="761" spans="4:12" x14ac:dyDescent="0.2">
      <c r="D761" s="217">
        <v>749</v>
      </c>
      <c r="E761" s="331">
        <v>0</v>
      </c>
      <c r="F761" s="217">
        <v>0</v>
      </c>
      <c r="G761" s="217">
        <v>0</v>
      </c>
      <c r="H761" s="332">
        <v>0</v>
      </c>
      <c r="K761"/>
      <c r="L761"/>
    </row>
    <row r="762" spans="4:12" x14ac:dyDescent="0.2">
      <c r="D762" s="217">
        <v>750</v>
      </c>
      <c r="E762" s="331">
        <v>0</v>
      </c>
      <c r="F762" s="217">
        <v>0</v>
      </c>
      <c r="G762" s="217">
        <v>0</v>
      </c>
      <c r="H762" s="332">
        <v>0</v>
      </c>
      <c r="K762"/>
      <c r="L762"/>
    </row>
    <row r="763" spans="4:12" x14ac:dyDescent="0.2">
      <c r="D763" s="217">
        <v>751</v>
      </c>
      <c r="E763" s="331">
        <v>0</v>
      </c>
      <c r="F763" s="217">
        <v>0</v>
      </c>
      <c r="G763" s="217">
        <v>0</v>
      </c>
      <c r="H763" s="332">
        <v>0</v>
      </c>
      <c r="K763"/>
      <c r="L763"/>
    </row>
    <row r="764" spans="4:12" x14ac:dyDescent="0.2">
      <c r="D764" s="217">
        <v>752</v>
      </c>
      <c r="E764" s="331">
        <v>0</v>
      </c>
      <c r="F764" s="217">
        <v>0</v>
      </c>
      <c r="G764" s="217">
        <v>0</v>
      </c>
      <c r="H764" s="332">
        <v>0</v>
      </c>
      <c r="K764"/>
      <c r="L764"/>
    </row>
    <row r="765" spans="4:12" x14ac:dyDescent="0.2">
      <c r="D765" s="217">
        <v>753</v>
      </c>
      <c r="E765" s="331">
        <v>0</v>
      </c>
      <c r="F765" s="217">
        <v>0</v>
      </c>
      <c r="G765" s="217">
        <v>0</v>
      </c>
      <c r="H765" s="332">
        <v>0</v>
      </c>
      <c r="K765"/>
      <c r="L765"/>
    </row>
    <row r="766" spans="4:12" x14ac:dyDescent="0.2">
      <c r="D766" s="217">
        <v>754</v>
      </c>
      <c r="E766" s="331">
        <v>0</v>
      </c>
      <c r="F766" s="217">
        <v>0</v>
      </c>
      <c r="G766" s="217">
        <v>0</v>
      </c>
      <c r="H766" s="332">
        <v>0</v>
      </c>
      <c r="K766"/>
      <c r="L766"/>
    </row>
    <row r="767" spans="4:12" x14ac:dyDescent="0.2">
      <c r="D767" s="217">
        <v>755</v>
      </c>
      <c r="E767" s="331">
        <v>0</v>
      </c>
      <c r="F767" s="217">
        <v>0</v>
      </c>
      <c r="G767" s="217">
        <v>0</v>
      </c>
      <c r="H767" s="332">
        <v>0</v>
      </c>
      <c r="K767"/>
      <c r="L767"/>
    </row>
    <row r="768" spans="4:12" x14ac:dyDescent="0.2">
      <c r="D768" s="217">
        <v>756</v>
      </c>
      <c r="E768" s="331">
        <v>0</v>
      </c>
      <c r="F768" s="217">
        <v>0</v>
      </c>
      <c r="G768" s="217">
        <v>0</v>
      </c>
      <c r="H768" s="332">
        <v>0</v>
      </c>
      <c r="K768"/>
      <c r="L768"/>
    </row>
    <row r="769" spans="4:12" x14ac:dyDescent="0.2">
      <c r="D769" s="217">
        <v>757</v>
      </c>
      <c r="E769" s="331">
        <v>0</v>
      </c>
      <c r="F769" s="217">
        <v>0</v>
      </c>
      <c r="G769" s="217">
        <v>0</v>
      </c>
      <c r="H769" s="332">
        <v>0</v>
      </c>
      <c r="K769"/>
      <c r="L769"/>
    </row>
    <row r="770" spans="4:12" x14ac:dyDescent="0.2">
      <c r="D770" s="217">
        <v>758</v>
      </c>
      <c r="E770" s="331">
        <v>0</v>
      </c>
      <c r="F770" s="217">
        <v>0</v>
      </c>
      <c r="G770" s="217">
        <v>0</v>
      </c>
      <c r="H770" s="332">
        <v>0</v>
      </c>
      <c r="K770"/>
      <c r="L770"/>
    </row>
    <row r="771" spans="4:12" x14ac:dyDescent="0.2">
      <c r="D771" s="217">
        <v>759</v>
      </c>
      <c r="E771" s="331">
        <v>0</v>
      </c>
      <c r="F771" s="217">
        <v>0</v>
      </c>
      <c r="G771" s="217">
        <v>0</v>
      </c>
      <c r="H771" s="332">
        <v>0</v>
      </c>
      <c r="K771"/>
      <c r="L771"/>
    </row>
    <row r="772" spans="4:12" x14ac:dyDescent="0.2">
      <c r="D772" s="217">
        <v>760</v>
      </c>
      <c r="E772" s="331">
        <v>0</v>
      </c>
      <c r="F772" s="217">
        <v>0</v>
      </c>
      <c r="G772" s="217">
        <v>0</v>
      </c>
      <c r="H772" s="332">
        <v>0</v>
      </c>
      <c r="K772"/>
      <c r="L772"/>
    </row>
    <row r="773" spans="4:12" x14ac:dyDescent="0.2">
      <c r="D773" s="217">
        <v>761</v>
      </c>
      <c r="E773" s="331">
        <v>0</v>
      </c>
      <c r="F773" s="217">
        <v>0</v>
      </c>
      <c r="G773" s="217">
        <v>0</v>
      </c>
      <c r="H773" s="332">
        <v>0</v>
      </c>
      <c r="K773"/>
      <c r="L773"/>
    </row>
    <row r="774" spans="4:12" x14ac:dyDescent="0.2">
      <c r="D774" s="217">
        <v>762</v>
      </c>
      <c r="E774" s="331">
        <v>0</v>
      </c>
      <c r="F774" s="217">
        <v>0</v>
      </c>
      <c r="G774" s="217">
        <v>0</v>
      </c>
      <c r="H774" s="332">
        <v>0</v>
      </c>
      <c r="K774"/>
      <c r="L774"/>
    </row>
    <row r="775" spans="4:12" x14ac:dyDescent="0.2">
      <c r="D775" s="217">
        <v>763</v>
      </c>
      <c r="E775" s="331">
        <v>0</v>
      </c>
      <c r="F775" s="217">
        <v>0</v>
      </c>
      <c r="G775" s="217">
        <v>0</v>
      </c>
      <c r="H775" s="332">
        <v>0</v>
      </c>
      <c r="K775"/>
      <c r="L775"/>
    </row>
    <row r="776" spans="4:12" x14ac:dyDescent="0.2">
      <c r="D776" s="217">
        <v>764</v>
      </c>
      <c r="E776" s="331">
        <v>0</v>
      </c>
      <c r="F776" s="217">
        <v>0</v>
      </c>
      <c r="G776" s="217">
        <v>0</v>
      </c>
      <c r="H776" s="332">
        <v>0</v>
      </c>
      <c r="K776"/>
      <c r="L776"/>
    </row>
    <row r="777" spans="4:12" x14ac:dyDescent="0.2">
      <c r="D777" s="217">
        <v>765</v>
      </c>
      <c r="E777" s="331">
        <v>0</v>
      </c>
      <c r="F777" s="217">
        <v>0</v>
      </c>
      <c r="G777" s="217">
        <v>0</v>
      </c>
      <c r="H777" s="332">
        <v>0</v>
      </c>
      <c r="K777"/>
      <c r="L777"/>
    </row>
    <row r="778" spans="4:12" x14ac:dyDescent="0.2">
      <c r="D778" s="217">
        <v>766</v>
      </c>
      <c r="E778" s="331">
        <v>0</v>
      </c>
      <c r="F778" s="217">
        <v>0</v>
      </c>
      <c r="G778" s="217">
        <v>0</v>
      </c>
      <c r="H778" s="332">
        <v>0</v>
      </c>
      <c r="K778"/>
      <c r="L778"/>
    </row>
    <row r="779" spans="4:12" x14ac:dyDescent="0.2">
      <c r="D779" s="217">
        <v>767</v>
      </c>
      <c r="E779" s="331">
        <v>0</v>
      </c>
      <c r="F779" s="217">
        <v>0</v>
      </c>
      <c r="G779" s="217">
        <v>0</v>
      </c>
      <c r="H779" s="332">
        <v>0</v>
      </c>
      <c r="K779"/>
      <c r="L779"/>
    </row>
    <row r="780" spans="4:12" x14ac:dyDescent="0.2">
      <c r="D780" s="217">
        <v>768</v>
      </c>
      <c r="E780" s="331">
        <v>0</v>
      </c>
      <c r="F780" s="217">
        <v>0</v>
      </c>
      <c r="G780" s="217">
        <v>0</v>
      </c>
      <c r="H780" s="332">
        <v>0</v>
      </c>
      <c r="K780"/>
      <c r="L780"/>
    </row>
    <row r="781" spans="4:12" x14ac:dyDescent="0.2">
      <c r="D781" s="217">
        <v>769</v>
      </c>
      <c r="E781" s="331">
        <v>0</v>
      </c>
      <c r="F781" s="217">
        <v>0</v>
      </c>
      <c r="G781" s="217">
        <v>0</v>
      </c>
      <c r="H781" s="332">
        <v>0</v>
      </c>
      <c r="K781"/>
      <c r="L781"/>
    </row>
    <row r="782" spans="4:12" x14ac:dyDescent="0.2">
      <c r="D782" s="217">
        <v>770</v>
      </c>
      <c r="E782" s="331">
        <v>0</v>
      </c>
      <c r="F782" s="217">
        <v>0</v>
      </c>
      <c r="G782" s="217">
        <v>0</v>
      </c>
      <c r="H782" s="332">
        <v>0</v>
      </c>
      <c r="K782"/>
      <c r="L782"/>
    </row>
    <row r="783" spans="4:12" x14ac:dyDescent="0.2">
      <c r="D783" s="217">
        <v>771</v>
      </c>
      <c r="E783" s="331">
        <v>0</v>
      </c>
      <c r="F783" s="217">
        <v>0</v>
      </c>
      <c r="G783" s="217">
        <v>0</v>
      </c>
      <c r="H783" s="332">
        <v>0</v>
      </c>
      <c r="K783"/>
      <c r="L783"/>
    </row>
    <row r="784" spans="4:12" x14ac:dyDescent="0.2">
      <c r="D784" s="217">
        <v>772</v>
      </c>
      <c r="E784" s="331">
        <v>0</v>
      </c>
      <c r="F784" s="217">
        <v>0</v>
      </c>
      <c r="G784" s="217">
        <v>0</v>
      </c>
      <c r="H784" s="332">
        <v>0</v>
      </c>
      <c r="K784"/>
      <c r="L784"/>
    </row>
    <row r="785" spans="4:12" x14ac:dyDescent="0.2">
      <c r="D785" s="217">
        <v>773</v>
      </c>
      <c r="E785" s="331">
        <v>0</v>
      </c>
      <c r="F785" s="217">
        <v>0</v>
      </c>
      <c r="G785" s="217">
        <v>0</v>
      </c>
      <c r="H785" s="332">
        <v>0</v>
      </c>
      <c r="K785"/>
      <c r="L785"/>
    </row>
    <row r="786" spans="4:12" x14ac:dyDescent="0.2">
      <c r="D786" s="217">
        <v>774</v>
      </c>
      <c r="E786" s="331">
        <v>0</v>
      </c>
      <c r="F786" s="217">
        <v>0</v>
      </c>
      <c r="G786" s="217">
        <v>0</v>
      </c>
      <c r="H786" s="332">
        <v>0</v>
      </c>
      <c r="K786"/>
      <c r="L786"/>
    </row>
    <row r="787" spans="4:12" x14ac:dyDescent="0.2">
      <c r="D787" s="217">
        <v>775</v>
      </c>
      <c r="E787" s="331">
        <v>0</v>
      </c>
      <c r="F787" s="217">
        <v>0</v>
      </c>
      <c r="G787" s="217">
        <v>0</v>
      </c>
      <c r="H787" s="332">
        <v>0</v>
      </c>
      <c r="K787"/>
      <c r="L787"/>
    </row>
    <row r="788" spans="4:12" x14ac:dyDescent="0.2">
      <c r="D788" s="217">
        <v>776</v>
      </c>
      <c r="E788" s="331">
        <v>0</v>
      </c>
      <c r="F788" s="217">
        <v>0</v>
      </c>
      <c r="G788" s="217">
        <v>0</v>
      </c>
      <c r="H788" s="332">
        <v>0</v>
      </c>
      <c r="K788"/>
      <c r="L788"/>
    </row>
    <row r="789" spans="4:12" x14ac:dyDescent="0.2">
      <c r="D789" s="217">
        <v>777</v>
      </c>
      <c r="E789" s="331">
        <v>0</v>
      </c>
      <c r="F789" s="217">
        <v>0</v>
      </c>
      <c r="G789" s="217">
        <v>0</v>
      </c>
      <c r="H789" s="332">
        <v>0</v>
      </c>
      <c r="K789"/>
      <c r="L789"/>
    </row>
    <row r="790" spans="4:12" x14ac:dyDescent="0.2">
      <c r="D790" s="217">
        <v>778</v>
      </c>
      <c r="E790" s="331">
        <v>0</v>
      </c>
      <c r="F790" s="217">
        <v>0</v>
      </c>
      <c r="G790" s="217">
        <v>0</v>
      </c>
      <c r="H790" s="332">
        <v>0</v>
      </c>
      <c r="K790"/>
      <c r="L790"/>
    </row>
    <row r="791" spans="4:12" x14ac:dyDescent="0.2">
      <c r="D791" s="217">
        <v>779</v>
      </c>
      <c r="E791" s="331">
        <v>0</v>
      </c>
      <c r="F791" s="217">
        <v>0</v>
      </c>
      <c r="G791" s="217">
        <v>0</v>
      </c>
      <c r="H791" s="332">
        <v>0</v>
      </c>
      <c r="K791"/>
      <c r="L791"/>
    </row>
    <row r="792" spans="4:12" x14ac:dyDescent="0.2">
      <c r="D792" s="217">
        <v>780</v>
      </c>
      <c r="E792" s="331">
        <v>0</v>
      </c>
      <c r="F792" s="217">
        <v>0</v>
      </c>
      <c r="G792" s="217">
        <v>0</v>
      </c>
      <c r="H792" s="332">
        <v>0</v>
      </c>
      <c r="K792"/>
      <c r="L792"/>
    </row>
    <row r="793" spans="4:12" x14ac:dyDescent="0.2">
      <c r="D793" s="217">
        <v>781</v>
      </c>
      <c r="E793" s="331">
        <v>0</v>
      </c>
      <c r="F793" s="217">
        <v>0</v>
      </c>
      <c r="G793" s="217">
        <v>0</v>
      </c>
      <c r="H793" s="332">
        <v>0</v>
      </c>
      <c r="K793"/>
      <c r="L793"/>
    </row>
    <row r="794" spans="4:12" x14ac:dyDescent="0.2">
      <c r="D794" s="217">
        <v>782</v>
      </c>
      <c r="E794" s="331">
        <v>0</v>
      </c>
      <c r="F794" s="217">
        <v>0</v>
      </c>
      <c r="G794" s="217">
        <v>0</v>
      </c>
      <c r="H794" s="332">
        <v>0</v>
      </c>
      <c r="K794"/>
      <c r="L794"/>
    </row>
    <row r="795" spans="4:12" x14ac:dyDescent="0.2">
      <c r="D795" s="217">
        <v>783</v>
      </c>
      <c r="E795" s="331">
        <v>0</v>
      </c>
      <c r="F795" s="217">
        <v>0</v>
      </c>
      <c r="G795" s="217">
        <v>0</v>
      </c>
      <c r="H795" s="332">
        <v>0</v>
      </c>
      <c r="K795"/>
      <c r="L795"/>
    </row>
    <row r="796" spans="4:12" x14ac:dyDescent="0.2">
      <c r="D796" s="217">
        <v>784</v>
      </c>
      <c r="E796" s="331">
        <v>0</v>
      </c>
      <c r="F796" s="217">
        <v>0</v>
      </c>
      <c r="G796" s="217">
        <v>0</v>
      </c>
      <c r="H796" s="332">
        <v>0</v>
      </c>
      <c r="K796"/>
      <c r="L796"/>
    </row>
    <row r="797" spans="4:12" x14ac:dyDescent="0.2">
      <c r="D797" s="217">
        <v>785</v>
      </c>
      <c r="E797" s="331">
        <v>0</v>
      </c>
      <c r="F797" s="217">
        <v>0</v>
      </c>
      <c r="G797" s="217">
        <v>0</v>
      </c>
      <c r="H797" s="332">
        <v>0</v>
      </c>
      <c r="K797"/>
      <c r="L797"/>
    </row>
    <row r="798" spans="4:12" x14ac:dyDescent="0.2">
      <c r="D798" s="217">
        <v>786</v>
      </c>
      <c r="E798" s="331">
        <v>0</v>
      </c>
      <c r="F798" s="217">
        <v>0</v>
      </c>
      <c r="G798" s="217">
        <v>0</v>
      </c>
      <c r="H798" s="332">
        <v>0</v>
      </c>
      <c r="K798"/>
      <c r="L798"/>
    </row>
    <row r="799" spans="4:12" x14ac:dyDescent="0.2">
      <c r="D799" s="217">
        <v>787</v>
      </c>
      <c r="E799" s="331">
        <v>0</v>
      </c>
      <c r="F799" s="217">
        <v>0</v>
      </c>
      <c r="G799" s="217">
        <v>0</v>
      </c>
      <c r="H799" s="332">
        <v>0</v>
      </c>
      <c r="K799"/>
      <c r="L799"/>
    </row>
    <row r="800" spans="4:12" x14ac:dyDescent="0.2">
      <c r="D800" s="217">
        <v>788</v>
      </c>
      <c r="E800" s="331">
        <v>0</v>
      </c>
      <c r="F800" s="217">
        <v>0</v>
      </c>
      <c r="G800" s="217">
        <v>0</v>
      </c>
      <c r="H800" s="332">
        <v>0</v>
      </c>
      <c r="K800"/>
      <c r="L800"/>
    </row>
    <row r="801" spans="4:12" x14ac:dyDescent="0.2">
      <c r="D801" s="217">
        <v>789</v>
      </c>
      <c r="E801" s="331">
        <v>0</v>
      </c>
      <c r="F801" s="217">
        <v>0</v>
      </c>
      <c r="G801" s="217">
        <v>0</v>
      </c>
      <c r="H801" s="332">
        <v>0</v>
      </c>
      <c r="K801"/>
      <c r="L801"/>
    </row>
    <row r="802" spans="4:12" x14ac:dyDescent="0.2">
      <c r="D802" s="217">
        <v>790</v>
      </c>
      <c r="E802" s="331">
        <v>0</v>
      </c>
      <c r="F802" s="217">
        <v>0</v>
      </c>
      <c r="G802" s="217">
        <v>0</v>
      </c>
      <c r="H802" s="332">
        <v>0</v>
      </c>
      <c r="K802"/>
      <c r="L802"/>
    </row>
    <row r="803" spans="4:12" x14ac:dyDescent="0.2">
      <c r="D803" s="217">
        <v>791</v>
      </c>
      <c r="E803" s="331">
        <v>0</v>
      </c>
      <c r="F803" s="217">
        <v>0</v>
      </c>
      <c r="G803" s="217">
        <v>0</v>
      </c>
      <c r="H803" s="332">
        <v>0</v>
      </c>
      <c r="K803"/>
      <c r="L803"/>
    </row>
    <row r="804" spans="4:12" x14ac:dyDescent="0.2">
      <c r="D804" s="217">
        <v>792</v>
      </c>
      <c r="E804" s="331">
        <v>0</v>
      </c>
      <c r="F804" s="217">
        <v>0</v>
      </c>
      <c r="G804" s="217">
        <v>0</v>
      </c>
      <c r="H804" s="332">
        <v>0</v>
      </c>
      <c r="K804"/>
      <c r="L804"/>
    </row>
    <row r="805" spans="4:12" x14ac:dyDescent="0.2">
      <c r="D805" s="217">
        <v>793</v>
      </c>
      <c r="E805" s="331">
        <v>0</v>
      </c>
      <c r="F805" s="217">
        <v>0</v>
      </c>
      <c r="G805" s="217">
        <v>0</v>
      </c>
      <c r="H805" s="332">
        <v>0</v>
      </c>
      <c r="K805"/>
      <c r="L805"/>
    </row>
    <row r="806" spans="4:12" x14ac:dyDescent="0.2">
      <c r="D806" s="217">
        <v>794</v>
      </c>
      <c r="E806" s="331">
        <v>0</v>
      </c>
      <c r="F806" s="217">
        <v>0</v>
      </c>
      <c r="G806" s="217">
        <v>0</v>
      </c>
      <c r="H806" s="332">
        <v>0</v>
      </c>
      <c r="K806"/>
      <c r="L806"/>
    </row>
    <row r="807" spans="4:12" x14ac:dyDescent="0.2">
      <c r="D807" s="217">
        <v>795</v>
      </c>
      <c r="E807" s="331">
        <v>0</v>
      </c>
      <c r="F807" s="217">
        <v>0</v>
      </c>
      <c r="G807" s="217">
        <v>0</v>
      </c>
      <c r="H807" s="332">
        <v>0</v>
      </c>
      <c r="K807"/>
      <c r="L807"/>
    </row>
    <row r="808" spans="4:12" x14ac:dyDescent="0.2">
      <c r="D808" s="217">
        <v>796</v>
      </c>
      <c r="E808" s="331">
        <v>0</v>
      </c>
      <c r="F808" s="217">
        <v>0</v>
      </c>
      <c r="G808" s="217">
        <v>0</v>
      </c>
      <c r="H808" s="332">
        <v>0</v>
      </c>
      <c r="K808"/>
      <c r="L808"/>
    </row>
    <row r="809" spans="4:12" x14ac:dyDescent="0.2">
      <c r="D809" s="217">
        <v>797</v>
      </c>
      <c r="E809" s="331">
        <v>0</v>
      </c>
      <c r="F809" s="217">
        <v>0</v>
      </c>
      <c r="G809" s="217">
        <v>0</v>
      </c>
      <c r="H809" s="332">
        <v>0</v>
      </c>
      <c r="K809"/>
      <c r="L809"/>
    </row>
    <row r="810" spans="4:12" x14ac:dyDescent="0.2">
      <c r="D810" s="217">
        <v>798</v>
      </c>
      <c r="E810" s="331">
        <v>0</v>
      </c>
      <c r="F810" s="217">
        <v>0</v>
      </c>
      <c r="G810" s="217">
        <v>0</v>
      </c>
      <c r="H810" s="332">
        <v>0</v>
      </c>
      <c r="K810"/>
      <c r="L810"/>
    </row>
    <row r="811" spans="4:12" x14ac:dyDescent="0.2">
      <c r="D811" s="217">
        <v>799</v>
      </c>
      <c r="E811" s="331">
        <v>0</v>
      </c>
      <c r="F811" s="217">
        <v>0</v>
      </c>
      <c r="G811" s="217">
        <v>0</v>
      </c>
      <c r="H811" s="332">
        <v>0</v>
      </c>
      <c r="K811"/>
      <c r="L811"/>
    </row>
    <row r="812" spans="4:12" x14ac:dyDescent="0.2">
      <c r="D812" s="217">
        <v>800</v>
      </c>
      <c r="E812" s="331">
        <v>0</v>
      </c>
      <c r="F812" s="217">
        <v>0</v>
      </c>
      <c r="G812" s="217">
        <v>0</v>
      </c>
      <c r="H812" s="332">
        <v>0</v>
      </c>
      <c r="K812"/>
      <c r="L812"/>
    </row>
    <row r="813" spans="4:12" x14ac:dyDescent="0.2">
      <c r="D813" s="217">
        <v>801</v>
      </c>
      <c r="E813" s="331">
        <v>0</v>
      </c>
      <c r="F813" s="217">
        <v>0</v>
      </c>
      <c r="G813" s="217">
        <v>0</v>
      </c>
      <c r="H813" s="332">
        <v>0</v>
      </c>
      <c r="K813"/>
      <c r="L813"/>
    </row>
    <row r="814" spans="4:12" x14ac:dyDescent="0.2">
      <c r="D814" s="217">
        <v>802</v>
      </c>
      <c r="E814" s="331">
        <v>0</v>
      </c>
      <c r="F814" s="217">
        <v>0</v>
      </c>
      <c r="G814" s="217">
        <v>0</v>
      </c>
      <c r="H814" s="332">
        <v>0</v>
      </c>
      <c r="K814"/>
      <c r="L814"/>
    </row>
    <row r="815" spans="4:12" x14ac:dyDescent="0.2">
      <c r="D815" s="217">
        <v>803</v>
      </c>
      <c r="E815" s="331">
        <v>0</v>
      </c>
      <c r="F815" s="217">
        <v>0</v>
      </c>
      <c r="G815" s="217">
        <v>0</v>
      </c>
      <c r="H815" s="332">
        <v>0</v>
      </c>
      <c r="K815"/>
      <c r="L815"/>
    </row>
    <row r="816" spans="4:12" x14ac:dyDescent="0.2">
      <c r="D816" s="217">
        <v>804</v>
      </c>
      <c r="E816" s="331">
        <v>0</v>
      </c>
      <c r="F816" s="217">
        <v>0</v>
      </c>
      <c r="G816" s="217">
        <v>0</v>
      </c>
      <c r="H816" s="332">
        <v>0</v>
      </c>
      <c r="K816"/>
      <c r="L816"/>
    </row>
    <row r="817" spans="4:12" x14ac:dyDescent="0.2">
      <c r="D817" s="217">
        <v>805</v>
      </c>
      <c r="E817" s="331">
        <v>0</v>
      </c>
      <c r="F817" s="217">
        <v>0</v>
      </c>
      <c r="G817" s="217">
        <v>0</v>
      </c>
      <c r="H817" s="332">
        <v>0</v>
      </c>
      <c r="K817"/>
      <c r="L817"/>
    </row>
    <row r="818" spans="4:12" x14ac:dyDescent="0.2">
      <c r="D818" s="217">
        <v>806</v>
      </c>
      <c r="E818" s="331">
        <v>0</v>
      </c>
      <c r="F818" s="217">
        <v>0</v>
      </c>
      <c r="G818" s="217">
        <v>0</v>
      </c>
      <c r="H818" s="332">
        <v>0</v>
      </c>
      <c r="K818"/>
      <c r="L818"/>
    </row>
    <row r="819" spans="4:12" x14ac:dyDescent="0.2">
      <c r="D819" s="217">
        <v>807</v>
      </c>
      <c r="E819" s="331">
        <v>0</v>
      </c>
      <c r="F819" s="217">
        <v>0</v>
      </c>
      <c r="G819" s="217">
        <v>0</v>
      </c>
      <c r="H819" s="332">
        <v>0</v>
      </c>
      <c r="K819"/>
      <c r="L819"/>
    </row>
    <row r="820" spans="4:12" x14ac:dyDescent="0.2">
      <c r="D820" s="217">
        <v>808</v>
      </c>
      <c r="E820" s="331">
        <v>0</v>
      </c>
      <c r="F820" s="217">
        <v>0</v>
      </c>
      <c r="G820" s="217">
        <v>0</v>
      </c>
      <c r="H820" s="332">
        <v>0</v>
      </c>
      <c r="K820"/>
      <c r="L820"/>
    </row>
    <row r="821" spans="4:12" x14ac:dyDescent="0.2">
      <c r="D821" s="217">
        <v>809</v>
      </c>
      <c r="E821" s="331">
        <v>0</v>
      </c>
      <c r="F821" s="217">
        <v>0</v>
      </c>
      <c r="G821" s="217">
        <v>0</v>
      </c>
      <c r="H821" s="332">
        <v>0</v>
      </c>
      <c r="K821"/>
      <c r="L821"/>
    </row>
    <row r="822" spans="4:12" x14ac:dyDescent="0.2">
      <c r="D822" s="217">
        <v>810</v>
      </c>
      <c r="E822" s="331">
        <v>0</v>
      </c>
      <c r="F822" s="217">
        <v>0</v>
      </c>
      <c r="G822" s="217">
        <v>0</v>
      </c>
      <c r="H822" s="332">
        <v>0</v>
      </c>
      <c r="K822"/>
      <c r="L822"/>
    </row>
    <row r="823" spans="4:12" x14ac:dyDescent="0.2">
      <c r="D823" s="217">
        <v>811</v>
      </c>
      <c r="E823" s="331">
        <v>0</v>
      </c>
      <c r="F823" s="217">
        <v>0</v>
      </c>
      <c r="G823" s="217">
        <v>0</v>
      </c>
      <c r="H823" s="332">
        <v>0</v>
      </c>
      <c r="K823"/>
      <c r="L823"/>
    </row>
    <row r="824" spans="4:12" x14ac:dyDescent="0.2">
      <c r="D824" s="217">
        <v>812</v>
      </c>
      <c r="E824" s="331">
        <v>0</v>
      </c>
      <c r="F824" s="217">
        <v>0</v>
      </c>
      <c r="G824" s="217">
        <v>0</v>
      </c>
      <c r="H824" s="332">
        <v>0</v>
      </c>
      <c r="K824"/>
      <c r="L824"/>
    </row>
    <row r="825" spans="4:12" x14ac:dyDescent="0.2">
      <c r="D825" s="217">
        <v>813</v>
      </c>
      <c r="E825" s="331">
        <v>0</v>
      </c>
      <c r="F825" s="217">
        <v>0</v>
      </c>
      <c r="G825" s="217">
        <v>0</v>
      </c>
      <c r="H825" s="332">
        <v>0</v>
      </c>
      <c r="K825"/>
      <c r="L825"/>
    </row>
    <row r="826" spans="4:12" x14ac:dyDescent="0.2">
      <c r="D826" s="217">
        <v>814</v>
      </c>
      <c r="E826" s="331">
        <v>0</v>
      </c>
      <c r="F826" s="217">
        <v>0</v>
      </c>
      <c r="G826" s="217">
        <v>0</v>
      </c>
      <c r="H826" s="332">
        <v>0</v>
      </c>
      <c r="K826"/>
      <c r="L826"/>
    </row>
    <row r="827" spans="4:12" x14ac:dyDescent="0.2">
      <c r="D827" s="217">
        <v>815</v>
      </c>
      <c r="E827" s="331">
        <v>0</v>
      </c>
      <c r="F827" s="217">
        <v>0</v>
      </c>
      <c r="G827" s="217">
        <v>0</v>
      </c>
      <c r="H827" s="332">
        <v>0</v>
      </c>
      <c r="K827"/>
      <c r="L827"/>
    </row>
    <row r="828" spans="4:12" x14ac:dyDescent="0.2">
      <c r="D828" s="217">
        <v>816</v>
      </c>
      <c r="E828" s="331">
        <v>0</v>
      </c>
      <c r="F828" s="217">
        <v>0</v>
      </c>
      <c r="G828" s="217">
        <v>0</v>
      </c>
      <c r="H828" s="332">
        <v>0</v>
      </c>
      <c r="K828"/>
      <c r="L828"/>
    </row>
    <row r="829" spans="4:12" x14ac:dyDescent="0.2">
      <c r="D829" s="217">
        <v>817</v>
      </c>
      <c r="E829" s="331">
        <v>0</v>
      </c>
      <c r="F829" s="217">
        <v>0</v>
      </c>
      <c r="G829" s="217">
        <v>0</v>
      </c>
      <c r="H829" s="332">
        <v>0</v>
      </c>
      <c r="K829"/>
      <c r="L829"/>
    </row>
    <row r="830" spans="4:12" x14ac:dyDescent="0.2">
      <c r="D830" s="217">
        <v>818</v>
      </c>
      <c r="E830" s="331">
        <v>0</v>
      </c>
      <c r="F830" s="217">
        <v>0</v>
      </c>
      <c r="G830" s="217">
        <v>0</v>
      </c>
      <c r="H830" s="332">
        <v>0</v>
      </c>
      <c r="K830"/>
      <c r="L830"/>
    </row>
    <row r="831" spans="4:12" x14ac:dyDescent="0.2">
      <c r="D831" s="217">
        <v>819</v>
      </c>
      <c r="E831" s="331">
        <v>0</v>
      </c>
      <c r="F831" s="217">
        <v>0</v>
      </c>
      <c r="G831" s="217">
        <v>0</v>
      </c>
      <c r="H831" s="332">
        <v>0</v>
      </c>
      <c r="K831"/>
      <c r="L831"/>
    </row>
    <row r="832" spans="4:12" x14ac:dyDescent="0.2">
      <c r="D832" s="217">
        <v>820</v>
      </c>
      <c r="E832" s="331">
        <v>0</v>
      </c>
      <c r="F832" s="217">
        <v>0</v>
      </c>
      <c r="G832" s="217">
        <v>0</v>
      </c>
      <c r="H832" s="332">
        <v>0</v>
      </c>
      <c r="K832"/>
      <c r="L832"/>
    </row>
    <row r="833" spans="4:12" x14ac:dyDescent="0.2">
      <c r="D833" s="217">
        <v>821</v>
      </c>
      <c r="E833" s="331">
        <v>0</v>
      </c>
      <c r="F833" s="217">
        <v>0</v>
      </c>
      <c r="G833" s="217">
        <v>0</v>
      </c>
      <c r="H833" s="332">
        <v>0</v>
      </c>
      <c r="K833"/>
      <c r="L833"/>
    </row>
    <row r="834" spans="4:12" x14ac:dyDescent="0.2">
      <c r="D834" s="217">
        <v>822</v>
      </c>
      <c r="E834" s="331">
        <v>0</v>
      </c>
      <c r="F834" s="217">
        <v>0</v>
      </c>
      <c r="G834" s="217">
        <v>0</v>
      </c>
      <c r="H834" s="332">
        <v>0</v>
      </c>
      <c r="K834"/>
      <c r="L834"/>
    </row>
    <row r="835" spans="4:12" x14ac:dyDescent="0.2">
      <c r="D835" s="217">
        <v>823</v>
      </c>
      <c r="E835" s="331">
        <v>0</v>
      </c>
      <c r="F835" s="217">
        <v>0</v>
      </c>
      <c r="G835" s="217">
        <v>0</v>
      </c>
      <c r="H835" s="332">
        <v>0</v>
      </c>
      <c r="K835"/>
      <c r="L835"/>
    </row>
    <row r="836" spans="4:12" x14ac:dyDescent="0.2">
      <c r="D836" s="217">
        <v>824</v>
      </c>
      <c r="E836" s="331">
        <v>0</v>
      </c>
      <c r="F836" s="217">
        <v>0</v>
      </c>
      <c r="G836" s="217">
        <v>0</v>
      </c>
      <c r="H836" s="332">
        <v>0</v>
      </c>
      <c r="K836"/>
      <c r="L836"/>
    </row>
    <row r="837" spans="4:12" x14ac:dyDescent="0.2">
      <c r="D837" s="217">
        <v>825</v>
      </c>
      <c r="E837" s="331">
        <v>0</v>
      </c>
      <c r="F837" s="217">
        <v>0</v>
      </c>
      <c r="G837" s="217">
        <v>0</v>
      </c>
      <c r="H837" s="332">
        <v>0</v>
      </c>
      <c r="K837"/>
      <c r="L837"/>
    </row>
    <row r="838" spans="4:12" x14ac:dyDescent="0.2">
      <c r="D838" s="217">
        <v>826</v>
      </c>
      <c r="E838" s="331">
        <v>0</v>
      </c>
      <c r="F838" s="217">
        <v>0</v>
      </c>
      <c r="G838" s="217">
        <v>0</v>
      </c>
      <c r="H838" s="332">
        <v>0</v>
      </c>
      <c r="K838"/>
      <c r="L838"/>
    </row>
    <row r="839" spans="4:12" x14ac:dyDescent="0.2">
      <c r="D839" s="217">
        <v>827</v>
      </c>
      <c r="E839" s="331">
        <v>0</v>
      </c>
      <c r="F839" s="217">
        <v>0</v>
      </c>
      <c r="G839" s="217">
        <v>0</v>
      </c>
      <c r="H839" s="332">
        <v>0</v>
      </c>
      <c r="K839"/>
      <c r="L839"/>
    </row>
    <row r="840" spans="4:12" x14ac:dyDescent="0.2">
      <c r="D840" s="217">
        <v>828</v>
      </c>
      <c r="E840" s="331">
        <v>0</v>
      </c>
      <c r="F840" s="217">
        <v>0</v>
      </c>
      <c r="G840" s="217">
        <v>0</v>
      </c>
      <c r="H840" s="332">
        <v>0</v>
      </c>
      <c r="K840"/>
      <c r="L840"/>
    </row>
    <row r="841" spans="4:12" x14ac:dyDescent="0.2">
      <c r="D841" s="217">
        <v>829</v>
      </c>
      <c r="E841" s="331">
        <v>0</v>
      </c>
      <c r="F841" s="217">
        <v>0</v>
      </c>
      <c r="G841" s="217">
        <v>0</v>
      </c>
      <c r="H841" s="332">
        <v>0</v>
      </c>
      <c r="K841"/>
      <c r="L841"/>
    </row>
    <row r="842" spans="4:12" x14ac:dyDescent="0.2">
      <c r="D842" s="217">
        <v>830</v>
      </c>
      <c r="E842" s="331">
        <v>0</v>
      </c>
      <c r="F842" s="217">
        <v>0</v>
      </c>
      <c r="G842" s="217">
        <v>0</v>
      </c>
      <c r="H842" s="332">
        <v>0</v>
      </c>
      <c r="K842"/>
      <c r="L842"/>
    </row>
    <row r="843" spans="4:12" x14ac:dyDescent="0.2">
      <c r="D843" s="217">
        <v>831</v>
      </c>
      <c r="E843" s="331">
        <v>0</v>
      </c>
      <c r="F843" s="217">
        <v>0</v>
      </c>
      <c r="G843" s="217">
        <v>0</v>
      </c>
      <c r="H843" s="332">
        <v>0</v>
      </c>
      <c r="K843"/>
      <c r="L843"/>
    </row>
    <row r="844" spans="4:12" x14ac:dyDescent="0.2">
      <c r="D844" s="217">
        <v>832</v>
      </c>
      <c r="E844" s="331">
        <v>0</v>
      </c>
      <c r="F844" s="217">
        <v>0</v>
      </c>
      <c r="G844" s="217">
        <v>0</v>
      </c>
      <c r="H844" s="332">
        <v>0</v>
      </c>
      <c r="K844"/>
      <c r="L844"/>
    </row>
    <row r="845" spans="4:12" x14ac:dyDescent="0.2">
      <c r="D845" s="217">
        <v>833</v>
      </c>
      <c r="E845" s="331">
        <v>0</v>
      </c>
      <c r="F845" s="217">
        <v>0</v>
      </c>
      <c r="G845" s="217">
        <v>0</v>
      </c>
      <c r="H845" s="332">
        <v>0</v>
      </c>
      <c r="K845"/>
      <c r="L845"/>
    </row>
    <row r="846" spans="4:12" x14ac:dyDescent="0.2">
      <c r="D846" s="217">
        <v>834</v>
      </c>
      <c r="E846" s="331">
        <v>0</v>
      </c>
      <c r="F846" s="217">
        <v>0</v>
      </c>
      <c r="G846" s="217">
        <v>0</v>
      </c>
      <c r="H846" s="332">
        <v>0</v>
      </c>
      <c r="K846"/>
      <c r="L846"/>
    </row>
    <row r="847" spans="4:12" x14ac:dyDescent="0.2">
      <c r="D847" s="217">
        <v>835</v>
      </c>
      <c r="E847" s="331">
        <v>0</v>
      </c>
      <c r="F847" s="217">
        <v>0</v>
      </c>
      <c r="G847" s="217">
        <v>0</v>
      </c>
      <c r="H847" s="332">
        <v>0</v>
      </c>
      <c r="K847"/>
      <c r="L847"/>
    </row>
    <row r="848" spans="4:12" x14ac:dyDescent="0.2">
      <c r="D848" s="217">
        <v>836</v>
      </c>
      <c r="E848" s="331">
        <v>0</v>
      </c>
      <c r="F848" s="217">
        <v>0</v>
      </c>
      <c r="G848" s="217">
        <v>0</v>
      </c>
      <c r="H848" s="332">
        <v>0</v>
      </c>
      <c r="K848"/>
      <c r="L848"/>
    </row>
    <row r="849" spans="4:12" x14ac:dyDescent="0.2">
      <c r="D849" s="217">
        <v>837</v>
      </c>
      <c r="E849" s="331">
        <v>0</v>
      </c>
      <c r="F849" s="217">
        <v>0</v>
      </c>
      <c r="G849" s="217">
        <v>0</v>
      </c>
      <c r="H849" s="332">
        <v>0</v>
      </c>
      <c r="K849"/>
      <c r="L849"/>
    </row>
    <row r="850" spans="4:12" x14ac:dyDescent="0.2">
      <c r="D850" s="217">
        <v>838</v>
      </c>
      <c r="E850" s="331">
        <v>0</v>
      </c>
      <c r="F850" s="217">
        <v>0</v>
      </c>
      <c r="G850" s="217">
        <v>0</v>
      </c>
      <c r="H850" s="332">
        <v>0</v>
      </c>
      <c r="K850"/>
      <c r="L850"/>
    </row>
    <row r="851" spans="4:12" x14ac:dyDescent="0.2">
      <c r="D851" s="217">
        <v>839</v>
      </c>
      <c r="E851" s="331">
        <v>0</v>
      </c>
      <c r="F851" s="217">
        <v>0</v>
      </c>
      <c r="G851" s="217">
        <v>0</v>
      </c>
      <c r="H851" s="332">
        <v>0</v>
      </c>
      <c r="K851"/>
      <c r="L851"/>
    </row>
    <row r="852" spans="4:12" x14ac:dyDescent="0.2">
      <c r="D852" s="217">
        <v>840</v>
      </c>
      <c r="E852" s="331">
        <v>0</v>
      </c>
      <c r="F852" s="217">
        <v>0</v>
      </c>
      <c r="G852" s="217">
        <v>0</v>
      </c>
      <c r="H852" s="332">
        <v>0</v>
      </c>
      <c r="K852"/>
      <c r="L852"/>
    </row>
    <row r="853" spans="4:12" x14ac:dyDescent="0.2">
      <c r="D853" s="217">
        <v>841</v>
      </c>
      <c r="E853" s="331">
        <v>0</v>
      </c>
      <c r="F853" s="217">
        <v>0</v>
      </c>
      <c r="G853" s="217">
        <v>0</v>
      </c>
      <c r="H853" s="332">
        <v>0</v>
      </c>
      <c r="K853"/>
      <c r="L853"/>
    </row>
    <row r="854" spans="4:12" x14ac:dyDescent="0.2">
      <c r="D854" s="217">
        <v>842</v>
      </c>
      <c r="E854" s="331">
        <v>0</v>
      </c>
      <c r="F854" s="217">
        <v>0</v>
      </c>
      <c r="G854" s="217">
        <v>0</v>
      </c>
      <c r="H854" s="332">
        <v>0</v>
      </c>
      <c r="K854"/>
      <c r="L854"/>
    </row>
    <row r="855" spans="4:12" x14ac:dyDescent="0.2">
      <c r="D855" s="217">
        <v>843</v>
      </c>
      <c r="E855" s="331">
        <v>0</v>
      </c>
      <c r="F855" s="217">
        <v>0</v>
      </c>
      <c r="G855" s="217">
        <v>0</v>
      </c>
      <c r="H855" s="332">
        <v>0</v>
      </c>
      <c r="K855"/>
      <c r="L855"/>
    </row>
    <row r="856" spans="4:12" x14ac:dyDescent="0.2">
      <c r="D856" s="217">
        <v>844</v>
      </c>
      <c r="E856" s="331">
        <v>0</v>
      </c>
      <c r="F856" s="217">
        <v>0</v>
      </c>
      <c r="G856" s="217">
        <v>0</v>
      </c>
      <c r="H856" s="332">
        <v>0</v>
      </c>
      <c r="K856"/>
      <c r="L856"/>
    </row>
    <row r="857" spans="4:12" x14ac:dyDescent="0.2">
      <c r="D857" s="217">
        <v>845</v>
      </c>
      <c r="E857" s="331">
        <v>0</v>
      </c>
      <c r="F857" s="217">
        <v>0</v>
      </c>
      <c r="G857" s="217">
        <v>0</v>
      </c>
      <c r="H857" s="332">
        <v>0</v>
      </c>
      <c r="K857"/>
      <c r="L857"/>
    </row>
    <row r="858" spans="4:12" x14ac:dyDescent="0.2">
      <c r="D858" s="217">
        <v>846</v>
      </c>
      <c r="E858" s="331">
        <v>0</v>
      </c>
      <c r="F858" s="217">
        <v>0</v>
      </c>
      <c r="G858" s="217">
        <v>0</v>
      </c>
      <c r="H858" s="332">
        <v>0</v>
      </c>
      <c r="K858"/>
      <c r="L858"/>
    </row>
    <row r="859" spans="4:12" x14ac:dyDescent="0.2">
      <c r="D859" s="217">
        <v>847</v>
      </c>
      <c r="E859" s="331">
        <v>0</v>
      </c>
      <c r="F859" s="217">
        <v>0</v>
      </c>
      <c r="G859" s="217">
        <v>0</v>
      </c>
      <c r="H859" s="332">
        <v>0</v>
      </c>
      <c r="K859"/>
      <c r="L859"/>
    </row>
    <row r="860" spans="4:12" x14ac:dyDescent="0.2">
      <c r="D860" s="217">
        <v>848</v>
      </c>
      <c r="E860" s="331">
        <v>0</v>
      </c>
      <c r="F860" s="217">
        <v>0</v>
      </c>
      <c r="G860" s="217">
        <v>0</v>
      </c>
      <c r="H860" s="332">
        <v>0</v>
      </c>
      <c r="K860"/>
      <c r="L860"/>
    </row>
    <row r="861" spans="4:12" x14ac:dyDescent="0.2">
      <c r="D861" s="217">
        <v>849</v>
      </c>
      <c r="E861" s="331">
        <v>0</v>
      </c>
      <c r="F861" s="217">
        <v>0</v>
      </c>
      <c r="G861" s="217">
        <v>0</v>
      </c>
      <c r="H861" s="332">
        <v>0</v>
      </c>
      <c r="K861"/>
      <c r="L861"/>
    </row>
    <row r="862" spans="4:12" x14ac:dyDescent="0.2">
      <c r="D862" s="217">
        <v>850</v>
      </c>
      <c r="E862" s="331">
        <v>0</v>
      </c>
      <c r="F862" s="217">
        <v>0</v>
      </c>
      <c r="G862" s="217">
        <v>0</v>
      </c>
      <c r="H862" s="332">
        <v>0</v>
      </c>
      <c r="K862"/>
      <c r="L862"/>
    </row>
    <row r="863" spans="4:12" x14ac:dyDescent="0.2">
      <c r="D863" s="217">
        <v>851</v>
      </c>
      <c r="E863" s="331">
        <v>0</v>
      </c>
      <c r="F863" s="217">
        <v>0</v>
      </c>
      <c r="G863" s="217">
        <v>0</v>
      </c>
      <c r="H863" s="332">
        <v>0</v>
      </c>
      <c r="K863"/>
      <c r="L863"/>
    </row>
    <row r="864" spans="4:12" x14ac:dyDescent="0.2">
      <c r="D864" s="217">
        <v>852</v>
      </c>
      <c r="E864" s="331">
        <v>0</v>
      </c>
      <c r="F864" s="217">
        <v>0</v>
      </c>
      <c r="G864" s="217">
        <v>0</v>
      </c>
      <c r="H864" s="332">
        <v>0</v>
      </c>
      <c r="K864"/>
      <c r="L864"/>
    </row>
    <row r="865" spans="4:12" x14ac:dyDescent="0.2">
      <c r="D865" s="217">
        <v>853</v>
      </c>
      <c r="E865" s="331">
        <v>0</v>
      </c>
      <c r="F865" s="217">
        <v>0</v>
      </c>
      <c r="G865" s="217">
        <v>0</v>
      </c>
      <c r="H865" s="332">
        <v>0</v>
      </c>
      <c r="K865"/>
      <c r="L865"/>
    </row>
    <row r="866" spans="4:12" x14ac:dyDescent="0.2">
      <c r="D866" s="217">
        <v>854</v>
      </c>
      <c r="E866" s="331">
        <v>0</v>
      </c>
      <c r="F866" s="217">
        <v>0</v>
      </c>
      <c r="G866" s="217">
        <v>0</v>
      </c>
      <c r="H866" s="332">
        <v>0</v>
      </c>
      <c r="K866"/>
      <c r="L866"/>
    </row>
    <row r="867" spans="4:12" x14ac:dyDescent="0.2">
      <c r="D867" s="217">
        <v>855</v>
      </c>
      <c r="E867" s="331">
        <v>0</v>
      </c>
      <c r="F867" s="217">
        <v>0</v>
      </c>
      <c r="G867" s="217">
        <v>0</v>
      </c>
      <c r="H867" s="332">
        <v>0</v>
      </c>
      <c r="K867"/>
      <c r="L867"/>
    </row>
    <row r="868" spans="4:12" x14ac:dyDescent="0.2">
      <c r="D868" s="217">
        <v>856</v>
      </c>
      <c r="E868" s="331">
        <v>0</v>
      </c>
      <c r="F868" s="217">
        <v>0</v>
      </c>
      <c r="G868" s="217">
        <v>0</v>
      </c>
      <c r="H868" s="332">
        <v>0</v>
      </c>
      <c r="K868"/>
      <c r="L868"/>
    </row>
    <row r="869" spans="4:12" x14ac:dyDescent="0.2">
      <c r="D869" s="217">
        <v>857</v>
      </c>
      <c r="E869" s="331">
        <v>0</v>
      </c>
      <c r="F869" s="217">
        <v>0</v>
      </c>
      <c r="G869" s="217">
        <v>0</v>
      </c>
      <c r="H869" s="332">
        <v>0</v>
      </c>
      <c r="K869"/>
      <c r="L869"/>
    </row>
    <row r="870" spans="4:12" x14ac:dyDescent="0.2">
      <c r="D870" s="217">
        <v>858</v>
      </c>
      <c r="E870" s="331">
        <v>0</v>
      </c>
      <c r="F870" s="217">
        <v>0</v>
      </c>
      <c r="G870" s="217">
        <v>0</v>
      </c>
      <c r="H870" s="332">
        <v>0</v>
      </c>
      <c r="K870"/>
      <c r="L870"/>
    </row>
    <row r="871" spans="4:12" x14ac:dyDescent="0.2">
      <c r="D871" s="217">
        <v>859</v>
      </c>
      <c r="E871" s="331">
        <v>0</v>
      </c>
      <c r="F871" s="217">
        <v>0</v>
      </c>
      <c r="G871" s="217">
        <v>0</v>
      </c>
      <c r="H871" s="332">
        <v>0</v>
      </c>
      <c r="K871"/>
      <c r="L871"/>
    </row>
    <row r="872" spans="4:12" x14ac:dyDescent="0.2">
      <c r="D872" s="217">
        <v>860</v>
      </c>
      <c r="E872" s="331">
        <v>0</v>
      </c>
      <c r="F872" s="217">
        <v>0</v>
      </c>
      <c r="G872" s="217">
        <v>0</v>
      </c>
      <c r="H872" s="332">
        <v>0</v>
      </c>
      <c r="K872"/>
      <c r="L872"/>
    </row>
    <row r="873" spans="4:12" x14ac:dyDescent="0.2">
      <c r="D873" s="217">
        <v>861</v>
      </c>
      <c r="E873" s="331">
        <v>0</v>
      </c>
      <c r="F873" s="217">
        <v>0</v>
      </c>
      <c r="G873" s="217">
        <v>0</v>
      </c>
      <c r="H873" s="332">
        <v>0</v>
      </c>
      <c r="K873"/>
      <c r="L873"/>
    </row>
    <row r="874" spans="4:12" x14ac:dyDescent="0.2">
      <c r="D874" s="217">
        <v>862</v>
      </c>
      <c r="E874" s="331">
        <v>0</v>
      </c>
      <c r="F874" s="217">
        <v>0</v>
      </c>
      <c r="G874" s="217">
        <v>0</v>
      </c>
      <c r="H874" s="332">
        <v>0</v>
      </c>
      <c r="K874"/>
      <c r="L874"/>
    </row>
    <row r="875" spans="4:12" x14ac:dyDescent="0.2">
      <c r="D875" s="217">
        <v>863</v>
      </c>
      <c r="E875" s="331">
        <v>0</v>
      </c>
      <c r="F875" s="217">
        <v>0</v>
      </c>
      <c r="G875" s="217">
        <v>0</v>
      </c>
      <c r="H875" s="332">
        <v>0</v>
      </c>
      <c r="K875"/>
      <c r="L875"/>
    </row>
    <row r="876" spans="4:12" x14ac:dyDescent="0.2">
      <c r="D876" s="217">
        <v>864</v>
      </c>
      <c r="E876" s="331">
        <v>0</v>
      </c>
      <c r="F876" s="217">
        <v>0</v>
      </c>
      <c r="G876" s="217">
        <v>0</v>
      </c>
      <c r="H876" s="332">
        <v>0</v>
      </c>
      <c r="K876"/>
      <c r="L876"/>
    </row>
    <row r="877" spans="4:12" x14ac:dyDescent="0.2">
      <c r="D877" s="217">
        <v>865</v>
      </c>
      <c r="E877" s="331">
        <v>0</v>
      </c>
      <c r="F877" s="217">
        <v>0</v>
      </c>
      <c r="G877" s="217">
        <v>0</v>
      </c>
      <c r="H877" s="332">
        <v>0</v>
      </c>
      <c r="K877"/>
      <c r="L877"/>
    </row>
    <row r="878" spans="4:12" x14ac:dyDescent="0.2">
      <c r="D878" s="217">
        <v>866</v>
      </c>
      <c r="E878" s="331">
        <v>0</v>
      </c>
      <c r="F878" s="217">
        <v>0</v>
      </c>
      <c r="G878" s="217">
        <v>0</v>
      </c>
      <c r="H878" s="332">
        <v>0</v>
      </c>
      <c r="K878"/>
      <c r="L878"/>
    </row>
    <row r="879" spans="4:12" x14ac:dyDescent="0.2">
      <c r="D879" s="217">
        <v>867</v>
      </c>
      <c r="E879" s="331">
        <v>0</v>
      </c>
      <c r="F879" s="217">
        <v>0</v>
      </c>
      <c r="G879" s="217">
        <v>0</v>
      </c>
      <c r="H879" s="332">
        <v>0</v>
      </c>
      <c r="K879"/>
      <c r="L879"/>
    </row>
    <row r="880" spans="4:12" x14ac:dyDescent="0.2">
      <c r="D880" s="217">
        <v>868</v>
      </c>
      <c r="E880" s="331">
        <v>0</v>
      </c>
      <c r="F880" s="217">
        <v>0</v>
      </c>
      <c r="G880" s="217">
        <v>0</v>
      </c>
      <c r="H880" s="332">
        <v>0</v>
      </c>
      <c r="K880"/>
      <c r="L880"/>
    </row>
    <row r="881" spans="4:12" x14ac:dyDescent="0.2">
      <c r="D881" s="217">
        <v>869</v>
      </c>
      <c r="E881" s="331">
        <v>0</v>
      </c>
      <c r="F881" s="217">
        <v>0</v>
      </c>
      <c r="G881" s="217">
        <v>0</v>
      </c>
      <c r="H881" s="332">
        <v>0</v>
      </c>
      <c r="K881"/>
      <c r="L881"/>
    </row>
    <row r="882" spans="4:12" x14ac:dyDescent="0.2">
      <c r="D882" s="217">
        <v>870</v>
      </c>
      <c r="E882" s="331">
        <v>0</v>
      </c>
      <c r="F882" s="217">
        <v>0</v>
      </c>
      <c r="G882" s="217">
        <v>0</v>
      </c>
      <c r="H882" s="332">
        <v>0</v>
      </c>
      <c r="K882"/>
      <c r="L882"/>
    </row>
    <row r="883" spans="4:12" x14ac:dyDescent="0.2">
      <c r="D883" s="217">
        <v>871</v>
      </c>
      <c r="E883" s="331">
        <v>0</v>
      </c>
      <c r="F883" s="217">
        <v>0</v>
      </c>
      <c r="G883" s="217">
        <v>0</v>
      </c>
      <c r="H883" s="332">
        <v>0</v>
      </c>
      <c r="K883"/>
      <c r="L883"/>
    </row>
    <row r="884" spans="4:12" x14ac:dyDescent="0.2">
      <c r="D884" s="217">
        <v>872</v>
      </c>
      <c r="E884" s="331">
        <v>0</v>
      </c>
      <c r="F884" s="217">
        <v>0</v>
      </c>
      <c r="G884" s="217">
        <v>0</v>
      </c>
      <c r="H884" s="332">
        <v>0</v>
      </c>
      <c r="K884"/>
      <c r="L884"/>
    </row>
    <row r="885" spans="4:12" x14ac:dyDescent="0.2">
      <c r="D885" s="217">
        <v>873</v>
      </c>
      <c r="E885" s="331">
        <v>0</v>
      </c>
      <c r="F885" s="217">
        <v>0</v>
      </c>
      <c r="G885" s="217">
        <v>0</v>
      </c>
      <c r="H885" s="332">
        <v>0</v>
      </c>
      <c r="K885"/>
      <c r="L885"/>
    </row>
    <row r="886" spans="4:12" x14ac:dyDescent="0.2">
      <c r="D886" s="217">
        <v>874</v>
      </c>
      <c r="E886" s="331">
        <v>0</v>
      </c>
      <c r="F886" s="217">
        <v>0</v>
      </c>
      <c r="G886" s="217">
        <v>0</v>
      </c>
      <c r="H886" s="332">
        <v>0</v>
      </c>
      <c r="K886"/>
      <c r="L886"/>
    </row>
    <row r="887" spans="4:12" x14ac:dyDescent="0.2">
      <c r="D887" s="217">
        <v>875</v>
      </c>
      <c r="E887" s="331">
        <v>0</v>
      </c>
      <c r="F887" s="217">
        <v>0</v>
      </c>
      <c r="G887" s="217">
        <v>0</v>
      </c>
      <c r="H887" s="332">
        <v>0</v>
      </c>
      <c r="K887"/>
      <c r="L887"/>
    </row>
    <row r="888" spans="4:12" x14ac:dyDescent="0.2">
      <c r="D888" s="217">
        <v>876</v>
      </c>
      <c r="E888" s="331">
        <v>0</v>
      </c>
      <c r="F888" s="217">
        <v>0</v>
      </c>
      <c r="G888" s="217">
        <v>0</v>
      </c>
      <c r="H888" s="332">
        <v>0</v>
      </c>
      <c r="K888"/>
      <c r="L888"/>
    </row>
    <row r="889" spans="4:12" x14ac:dyDescent="0.2">
      <c r="D889" s="217">
        <v>877</v>
      </c>
      <c r="E889" s="331">
        <v>0</v>
      </c>
      <c r="F889" s="217">
        <v>0</v>
      </c>
      <c r="G889" s="217">
        <v>0</v>
      </c>
      <c r="H889" s="332">
        <v>0</v>
      </c>
      <c r="K889"/>
      <c r="L889"/>
    </row>
    <row r="890" spans="4:12" x14ac:dyDescent="0.2">
      <c r="D890" s="217">
        <v>878</v>
      </c>
      <c r="E890" s="331">
        <v>0</v>
      </c>
      <c r="F890" s="217">
        <v>0</v>
      </c>
      <c r="G890" s="217">
        <v>0</v>
      </c>
      <c r="H890" s="332">
        <v>0</v>
      </c>
      <c r="K890"/>
      <c r="L890"/>
    </row>
    <row r="891" spans="4:12" x14ac:dyDescent="0.2">
      <c r="D891" s="217">
        <v>879</v>
      </c>
      <c r="E891" s="331">
        <v>0</v>
      </c>
      <c r="F891" s="217">
        <v>0</v>
      </c>
      <c r="G891" s="217">
        <v>0</v>
      </c>
      <c r="H891" s="332">
        <v>0</v>
      </c>
      <c r="K891"/>
      <c r="L891"/>
    </row>
    <row r="892" spans="4:12" x14ac:dyDescent="0.2">
      <c r="D892" s="217">
        <v>880</v>
      </c>
      <c r="E892" s="331">
        <v>0</v>
      </c>
      <c r="F892" s="217">
        <v>0</v>
      </c>
      <c r="G892" s="217">
        <v>0</v>
      </c>
      <c r="H892" s="332">
        <v>0</v>
      </c>
      <c r="K892"/>
      <c r="L892"/>
    </row>
    <row r="893" spans="4:12" x14ac:dyDescent="0.2">
      <c r="D893" s="217">
        <v>881</v>
      </c>
      <c r="E893" s="331">
        <v>0</v>
      </c>
      <c r="F893" s="217">
        <v>0</v>
      </c>
      <c r="G893" s="217">
        <v>0</v>
      </c>
      <c r="H893" s="332">
        <v>0</v>
      </c>
      <c r="K893"/>
      <c r="L893"/>
    </row>
    <row r="894" spans="4:12" x14ac:dyDescent="0.2">
      <c r="D894" s="217">
        <v>882</v>
      </c>
      <c r="E894" s="331">
        <v>0</v>
      </c>
      <c r="F894" s="217">
        <v>0</v>
      </c>
      <c r="G894" s="217">
        <v>0</v>
      </c>
      <c r="H894" s="332">
        <v>0</v>
      </c>
      <c r="K894"/>
      <c r="L894"/>
    </row>
    <row r="895" spans="4:12" x14ac:dyDescent="0.2">
      <c r="D895" s="217">
        <v>883</v>
      </c>
      <c r="E895" s="331">
        <v>0</v>
      </c>
      <c r="F895" s="217">
        <v>0</v>
      </c>
      <c r="G895" s="217">
        <v>0</v>
      </c>
      <c r="H895" s="332">
        <v>0</v>
      </c>
      <c r="K895"/>
      <c r="L895"/>
    </row>
    <row r="896" spans="4:12" x14ac:dyDescent="0.2">
      <c r="D896" s="217">
        <v>884</v>
      </c>
      <c r="E896" s="331">
        <v>0</v>
      </c>
      <c r="F896" s="217">
        <v>0</v>
      </c>
      <c r="G896" s="217">
        <v>0</v>
      </c>
      <c r="H896" s="332">
        <v>0</v>
      </c>
      <c r="K896"/>
      <c r="L896"/>
    </row>
    <row r="897" spans="4:12" x14ac:dyDescent="0.2">
      <c r="D897" s="217">
        <v>885</v>
      </c>
      <c r="E897" s="331">
        <v>0</v>
      </c>
      <c r="F897" s="217">
        <v>0</v>
      </c>
      <c r="G897" s="217">
        <v>0</v>
      </c>
      <c r="H897" s="332">
        <v>0</v>
      </c>
      <c r="K897"/>
      <c r="L897"/>
    </row>
    <row r="898" spans="4:12" x14ac:dyDescent="0.2">
      <c r="D898" s="217">
        <v>886</v>
      </c>
      <c r="E898" s="331">
        <v>0</v>
      </c>
      <c r="F898" s="217">
        <v>0</v>
      </c>
      <c r="G898" s="217">
        <v>0</v>
      </c>
      <c r="H898" s="332">
        <v>0</v>
      </c>
      <c r="K898"/>
      <c r="L898"/>
    </row>
    <row r="899" spans="4:12" x14ac:dyDescent="0.2">
      <c r="D899" s="217">
        <v>887</v>
      </c>
      <c r="E899" s="331">
        <v>0</v>
      </c>
      <c r="F899" s="217">
        <v>0</v>
      </c>
      <c r="G899" s="217">
        <v>0</v>
      </c>
      <c r="H899" s="332">
        <v>0</v>
      </c>
      <c r="K899"/>
      <c r="L899"/>
    </row>
    <row r="900" spans="4:12" x14ac:dyDescent="0.2">
      <c r="D900" s="217">
        <v>888</v>
      </c>
      <c r="E900" s="331">
        <v>0</v>
      </c>
      <c r="F900" s="217">
        <v>0</v>
      </c>
      <c r="G900" s="217">
        <v>0</v>
      </c>
      <c r="H900" s="332">
        <v>0</v>
      </c>
      <c r="K900"/>
      <c r="L900"/>
    </row>
    <row r="901" spans="4:12" x14ac:dyDescent="0.2">
      <c r="D901" s="217">
        <v>889</v>
      </c>
      <c r="E901" s="331">
        <v>0</v>
      </c>
      <c r="F901" s="217">
        <v>0</v>
      </c>
      <c r="G901" s="217">
        <v>0</v>
      </c>
      <c r="H901" s="332">
        <v>0</v>
      </c>
      <c r="K901"/>
      <c r="L901"/>
    </row>
    <row r="902" spans="4:12" x14ac:dyDescent="0.2">
      <c r="D902" s="217">
        <v>890</v>
      </c>
      <c r="E902" s="331">
        <v>0</v>
      </c>
      <c r="F902" s="217">
        <v>0</v>
      </c>
      <c r="G902" s="217">
        <v>0</v>
      </c>
      <c r="H902" s="332">
        <v>0</v>
      </c>
      <c r="K902"/>
      <c r="L902"/>
    </row>
    <row r="903" spans="4:12" x14ac:dyDescent="0.2">
      <c r="D903" s="217">
        <v>891</v>
      </c>
      <c r="E903" s="331">
        <v>0</v>
      </c>
      <c r="F903" s="217">
        <v>0</v>
      </c>
      <c r="G903" s="217">
        <v>0</v>
      </c>
      <c r="H903" s="332">
        <v>0</v>
      </c>
      <c r="K903"/>
      <c r="L903"/>
    </row>
    <row r="904" spans="4:12" x14ac:dyDescent="0.2">
      <c r="D904" s="217">
        <v>892</v>
      </c>
      <c r="E904" s="331">
        <v>0</v>
      </c>
      <c r="F904" s="217">
        <v>0</v>
      </c>
      <c r="G904" s="217">
        <v>0</v>
      </c>
      <c r="H904" s="332">
        <v>0</v>
      </c>
      <c r="K904"/>
      <c r="L904"/>
    </row>
    <row r="905" spans="4:12" x14ac:dyDescent="0.2">
      <c r="D905" s="217">
        <v>893</v>
      </c>
      <c r="E905" s="331">
        <v>0</v>
      </c>
      <c r="F905" s="217">
        <v>0</v>
      </c>
      <c r="G905" s="217">
        <v>0</v>
      </c>
      <c r="H905" s="332">
        <v>0</v>
      </c>
      <c r="K905"/>
      <c r="L905"/>
    </row>
    <row r="906" spans="4:12" x14ac:dyDescent="0.2">
      <c r="D906" s="217">
        <v>894</v>
      </c>
      <c r="E906" s="331">
        <v>0</v>
      </c>
      <c r="F906" s="217">
        <v>0</v>
      </c>
      <c r="G906" s="217">
        <v>0</v>
      </c>
      <c r="H906" s="332">
        <v>0</v>
      </c>
      <c r="K906"/>
      <c r="L906"/>
    </row>
    <row r="907" spans="4:12" x14ac:dyDescent="0.2">
      <c r="D907" s="217">
        <v>895</v>
      </c>
      <c r="E907" s="331">
        <v>0</v>
      </c>
      <c r="F907" s="217">
        <v>0</v>
      </c>
      <c r="G907" s="217">
        <v>0</v>
      </c>
      <c r="H907" s="332">
        <v>0</v>
      </c>
      <c r="K907"/>
      <c r="L907"/>
    </row>
    <row r="908" spans="4:12" x14ac:dyDescent="0.2">
      <c r="D908" s="217">
        <v>896</v>
      </c>
      <c r="E908" s="331">
        <v>0</v>
      </c>
      <c r="F908" s="217">
        <v>0</v>
      </c>
      <c r="G908" s="217">
        <v>0</v>
      </c>
      <c r="H908" s="332">
        <v>0</v>
      </c>
      <c r="K908"/>
      <c r="L908"/>
    </row>
    <row r="909" spans="4:12" x14ac:dyDescent="0.2">
      <c r="D909" s="217">
        <v>897</v>
      </c>
      <c r="E909" s="331">
        <v>0</v>
      </c>
      <c r="F909" s="217">
        <v>0</v>
      </c>
      <c r="G909" s="217">
        <v>0</v>
      </c>
      <c r="H909" s="332">
        <v>0</v>
      </c>
      <c r="K909"/>
      <c r="L909"/>
    </row>
    <row r="910" spans="4:12" x14ac:dyDescent="0.2">
      <c r="D910" s="217">
        <v>898</v>
      </c>
      <c r="E910" s="331">
        <v>0</v>
      </c>
      <c r="F910" s="217">
        <v>0</v>
      </c>
      <c r="G910" s="217">
        <v>0</v>
      </c>
      <c r="H910" s="332">
        <v>0</v>
      </c>
      <c r="K910"/>
      <c r="L910"/>
    </row>
    <row r="911" spans="4:12" x14ac:dyDescent="0.2">
      <c r="D911" s="217">
        <v>899</v>
      </c>
      <c r="E911" s="331">
        <v>0</v>
      </c>
      <c r="F911" s="217">
        <v>0</v>
      </c>
      <c r="G911" s="217">
        <v>0</v>
      </c>
      <c r="H911" s="332">
        <v>0</v>
      </c>
      <c r="K911"/>
      <c r="L911"/>
    </row>
    <row r="912" spans="4:12" x14ac:dyDescent="0.2">
      <c r="D912" s="217">
        <v>900</v>
      </c>
      <c r="E912" s="331">
        <v>0</v>
      </c>
      <c r="F912" s="217">
        <v>0</v>
      </c>
      <c r="G912" s="217">
        <v>0</v>
      </c>
      <c r="H912" s="332">
        <v>0</v>
      </c>
      <c r="K912"/>
      <c r="L912"/>
    </row>
    <row r="913" spans="4:12" x14ac:dyDescent="0.2">
      <c r="D913" s="217">
        <v>901</v>
      </c>
      <c r="E913" s="331">
        <v>0</v>
      </c>
      <c r="F913" s="217">
        <v>0</v>
      </c>
      <c r="G913" s="217">
        <v>0</v>
      </c>
      <c r="H913" s="332">
        <v>0</v>
      </c>
      <c r="K913"/>
      <c r="L913"/>
    </row>
    <row r="914" spans="4:12" x14ac:dyDescent="0.2">
      <c r="D914" s="217">
        <v>902</v>
      </c>
      <c r="E914" s="331">
        <v>0</v>
      </c>
      <c r="F914" s="217">
        <v>0</v>
      </c>
      <c r="G914" s="217">
        <v>0</v>
      </c>
      <c r="H914" s="332">
        <v>0</v>
      </c>
      <c r="K914"/>
      <c r="L914"/>
    </row>
    <row r="915" spans="4:12" x14ac:dyDescent="0.2">
      <c r="D915" s="217">
        <v>903</v>
      </c>
      <c r="E915" s="331">
        <v>0</v>
      </c>
      <c r="F915" s="217">
        <v>0</v>
      </c>
      <c r="G915" s="217">
        <v>0</v>
      </c>
      <c r="H915" s="332">
        <v>0</v>
      </c>
      <c r="K915"/>
      <c r="L915"/>
    </row>
    <row r="916" spans="4:12" x14ac:dyDescent="0.2">
      <c r="D916" s="217">
        <v>904</v>
      </c>
      <c r="E916" s="331">
        <v>0</v>
      </c>
      <c r="F916" s="217">
        <v>0</v>
      </c>
      <c r="G916" s="217">
        <v>0</v>
      </c>
      <c r="H916" s="332">
        <v>0</v>
      </c>
      <c r="K916"/>
      <c r="L916"/>
    </row>
    <row r="917" spans="4:12" x14ac:dyDescent="0.2">
      <c r="D917" s="217">
        <v>905</v>
      </c>
      <c r="E917" s="331">
        <v>0</v>
      </c>
      <c r="F917" s="217">
        <v>0</v>
      </c>
      <c r="G917" s="217">
        <v>0</v>
      </c>
      <c r="H917" s="332">
        <v>0</v>
      </c>
      <c r="K917"/>
      <c r="L917"/>
    </row>
    <row r="918" spans="4:12" x14ac:dyDescent="0.2">
      <c r="D918" s="217">
        <v>906</v>
      </c>
      <c r="E918" s="331">
        <v>0</v>
      </c>
      <c r="F918" s="217">
        <v>0</v>
      </c>
      <c r="G918" s="217">
        <v>0</v>
      </c>
      <c r="H918" s="332">
        <v>0</v>
      </c>
      <c r="K918"/>
      <c r="L918"/>
    </row>
    <row r="919" spans="4:12" x14ac:dyDescent="0.2">
      <c r="D919" s="217">
        <v>907</v>
      </c>
      <c r="E919" s="331">
        <v>0</v>
      </c>
      <c r="F919" s="217">
        <v>0</v>
      </c>
      <c r="G919" s="217">
        <v>0</v>
      </c>
      <c r="H919" s="332">
        <v>0</v>
      </c>
      <c r="K919"/>
      <c r="L919"/>
    </row>
    <row r="920" spans="4:12" x14ac:dyDescent="0.2">
      <c r="D920" s="217">
        <v>908</v>
      </c>
      <c r="E920" s="331">
        <v>0</v>
      </c>
      <c r="F920" s="217">
        <v>0</v>
      </c>
      <c r="G920" s="217">
        <v>0</v>
      </c>
      <c r="H920" s="332">
        <v>0</v>
      </c>
      <c r="K920"/>
      <c r="L920"/>
    </row>
    <row r="921" spans="4:12" x14ac:dyDescent="0.2">
      <c r="D921" s="217">
        <v>909</v>
      </c>
      <c r="E921" s="331">
        <v>0</v>
      </c>
      <c r="F921" s="217">
        <v>0</v>
      </c>
      <c r="G921" s="217">
        <v>0</v>
      </c>
      <c r="H921" s="332">
        <v>0</v>
      </c>
      <c r="K921"/>
      <c r="L921"/>
    </row>
    <row r="922" spans="4:12" x14ac:dyDescent="0.2">
      <c r="D922" s="217">
        <v>910</v>
      </c>
      <c r="E922" s="331">
        <v>0</v>
      </c>
      <c r="F922" s="217">
        <v>0</v>
      </c>
      <c r="G922" s="217">
        <v>0</v>
      </c>
      <c r="H922" s="332">
        <v>0</v>
      </c>
      <c r="K922"/>
      <c r="L922"/>
    </row>
    <row r="923" spans="4:12" x14ac:dyDescent="0.2">
      <c r="D923" s="217">
        <v>911</v>
      </c>
      <c r="E923" s="331">
        <v>0</v>
      </c>
      <c r="F923" s="217">
        <v>0</v>
      </c>
      <c r="G923" s="217">
        <v>0</v>
      </c>
      <c r="H923" s="332">
        <v>0</v>
      </c>
      <c r="K923"/>
      <c r="L923"/>
    </row>
    <row r="924" spans="4:12" x14ac:dyDescent="0.2">
      <c r="D924" s="217">
        <v>912</v>
      </c>
      <c r="E924" s="331">
        <v>0</v>
      </c>
      <c r="F924" s="217">
        <v>0</v>
      </c>
      <c r="G924" s="217">
        <v>0</v>
      </c>
      <c r="H924" s="332">
        <v>0</v>
      </c>
      <c r="K924"/>
      <c r="L924"/>
    </row>
    <row r="925" spans="4:12" x14ac:dyDescent="0.2">
      <c r="D925" s="217">
        <v>913</v>
      </c>
      <c r="E925" s="331">
        <v>0</v>
      </c>
      <c r="F925" s="217">
        <v>0</v>
      </c>
      <c r="G925" s="217">
        <v>0</v>
      </c>
      <c r="H925" s="332">
        <v>0</v>
      </c>
      <c r="K925"/>
      <c r="L925"/>
    </row>
    <row r="926" spans="4:12" x14ac:dyDescent="0.2">
      <c r="D926" s="217">
        <v>914</v>
      </c>
      <c r="E926" s="331">
        <v>0</v>
      </c>
      <c r="F926" s="217">
        <v>0</v>
      </c>
      <c r="G926" s="217">
        <v>0</v>
      </c>
      <c r="H926" s="332">
        <v>0</v>
      </c>
      <c r="K926"/>
      <c r="L926"/>
    </row>
    <row r="927" spans="4:12" x14ac:dyDescent="0.2">
      <c r="D927" s="217">
        <v>915</v>
      </c>
      <c r="E927" s="331">
        <v>0</v>
      </c>
      <c r="F927" s="217">
        <v>0</v>
      </c>
      <c r="G927" s="217">
        <v>0</v>
      </c>
      <c r="H927" s="332">
        <v>0</v>
      </c>
      <c r="K927"/>
      <c r="L927"/>
    </row>
    <row r="928" spans="4:12" x14ac:dyDescent="0.2">
      <c r="D928" s="217">
        <v>916</v>
      </c>
      <c r="E928" s="331">
        <v>0</v>
      </c>
      <c r="F928" s="217">
        <v>0</v>
      </c>
      <c r="G928" s="217">
        <v>0</v>
      </c>
      <c r="H928" s="332">
        <v>0</v>
      </c>
      <c r="K928"/>
      <c r="L928"/>
    </row>
    <row r="929" spans="4:12" x14ac:dyDescent="0.2">
      <c r="D929" s="217">
        <v>917</v>
      </c>
      <c r="E929" s="331">
        <v>0</v>
      </c>
      <c r="F929" s="217">
        <v>0</v>
      </c>
      <c r="G929" s="217">
        <v>0</v>
      </c>
      <c r="H929" s="332">
        <v>0</v>
      </c>
      <c r="K929"/>
      <c r="L929"/>
    </row>
    <row r="930" spans="4:12" x14ac:dyDescent="0.2">
      <c r="D930" s="217">
        <v>918</v>
      </c>
      <c r="E930" s="331">
        <v>0</v>
      </c>
      <c r="F930" s="217">
        <v>0</v>
      </c>
      <c r="G930" s="217">
        <v>0</v>
      </c>
      <c r="H930" s="332">
        <v>0</v>
      </c>
      <c r="K930"/>
      <c r="L930"/>
    </row>
    <row r="931" spans="4:12" x14ac:dyDescent="0.2">
      <c r="D931" s="217">
        <v>919</v>
      </c>
      <c r="E931" s="331">
        <v>0</v>
      </c>
      <c r="F931" s="217">
        <v>0</v>
      </c>
      <c r="G931" s="217">
        <v>0</v>
      </c>
      <c r="H931" s="332">
        <v>0</v>
      </c>
      <c r="K931"/>
      <c r="L931"/>
    </row>
    <row r="932" spans="4:12" x14ac:dyDescent="0.2">
      <c r="D932" s="217">
        <v>920</v>
      </c>
      <c r="E932" s="331">
        <v>0</v>
      </c>
      <c r="F932" s="217">
        <v>0</v>
      </c>
      <c r="G932" s="217">
        <v>0</v>
      </c>
      <c r="H932" s="332">
        <v>0</v>
      </c>
      <c r="K932"/>
      <c r="L932"/>
    </row>
    <row r="933" spans="4:12" x14ac:dyDescent="0.2">
      <c r="D933" s="217">
        <v>921</v>
      </c>
      <c r="E933" s="331">
        <v>0</v>
      </c>
      <c r="F933" s="217">
        <v>0</v>
      </c>
      <c r="G933" s="217">
        <v>0</v>
      </c>
      <c r="H933" s="332">
        <v>0</v>
      </c>
      <c r="K933"/>
      <c r="L933"/>
    </row>
    <row r="934" spans="4:12" x14ac:dyDescent="0.2">
      <c r="D934" s="217">
        <v>922</v>
      </c>
      <c r="E934" s="331">
        <v>0</v>
      </c>
      <c r="F934" s="217">
        <v>0</v>
      </c>
      <c r="G934" s="217">
        <v>0</v>
      </c>
      <c r="H934" s="332">
        <v>0</v>
      </c>
      <c r="K934"/>
      <c r="L934"/>
    </row>
    <row r="935" spans="4:12" x14ac:dyDescent="0.2">
      <c r="D935" s="217">
        <v>923</v>
      </c>
      <c r="E935" s="331">
        <v>0</v>
      </c>
      <c r="F935" s="217">
        <v>0</v>
      </c>
      <c r="G935" s="217">
        <v>0</v>
      </c>
      <c r="H935" s="332">
        <v>0</v>
      </c>
      <c r="K935"/>
      <c r="L935"/>
    </row>
    <row r="936" spans="4:12" x14ac:dyDescent="0.2">
      <c r="D936" s="217">
        <v>924</v>
      </c>
      <c r="E936" s="331">
        <v>0</v>
      </c>
      <c r="F936" s="217">
        <v>0</v>
      </c>
      <c r="G936" s="217">
        <v>0</v>
      </c>
      <c r="H936" s="332">
        <v>0</v>
      </c>
      <c r="K936"/>
      <c r="L936"/>
    </row>
    <row r="937" spans="4:12" x14ac:dyDescent="0.2">
      <c r="D937" s="217">
        <v>925</v>
      </c>
      <c r="E937" s="331">
        <v>0</v>
      </c>
      <c r="F937" s="217">
        <v>0</v>
      </c>
      <c r="G937" s="217">
        <v>0</v>
      </c>
      <c r="H937" s="332">
        <v>0</v>
      </c>
      <c r="K937"/>
      <c r="L937"/>
    </row>
    <row r="938" spans="4:12" x14ac:dyDescent="0.2">
      <c r="D938" s="217">
        <v>926</v>
      </c>
      <c r="E938" s="331">
        <v>0</v>
      </c>
      <c r="F938" s="217">
        <v>0</v>
      </c>
      <c r="G938" s="217">
        <v>0</v>
      </c>
      <c r="H938" s="332">
        <v>0</v>
      </c>
      <c r="K938"/>
      <c r="L938"/>
    </row>
    <row r="939" spans="4:12" x14ac:dyDescent="0.2">
      <c r="D939" s="217">
        <v>927</v>
      </c>
      <c r="E939" s="331">
        <v>0</v>
      </c>
      <c r="F939" s="217">
        <v>0</v>
      </c>
      <c r="G939" s="217">
        <v>0</v>
      </c>
      <c r="H939" s="332">
        <v>0</v>
      </c>
      <c r="K939"/>
      <c r="L939"/>
    </row>
    <row r="940" spans="4:12" x14ac:dyDescent="0.2">
      <c r="D940" s="217">
        <v>928</v>
      </c>
      <c r="E940" s="331">
        <v>0</v>
      </c>
      <c r="F940" s="217">
        <v>0</v>
      </c>
      <c r="G940" s="217">
        <v>0</v>
      </c>
      <c r="H940" s="332">
        <v>0</v>
      </c>
      <c r="K940"/>
      <c r="L940"/>
    </row>
    <row r="941" spans="4:12" x14ac:dyDescent="0.2">
      <c r="D941" s="217">
        <v>929</v>
      </c>
      <c r="E941" s="331">
        <v>0</v>
      </c>
      <c r="F941" s="217">
        <v>0</v>
      </c>
      <c r="G941" s="217">
        <v>0</v>
      </c>
      <c r="H941" s="332">
        <v>0</v>
      </c>
      <c r="K941"/>
      <c r="L941"/>
    </row>
    <row r="942" spans="4:12" x14ac:dyDescent="0.2">
      <c r="D942" s="217">
        <v>930</v>
      </c>
      <c r="E942" s="331">
        <v>0</v>
      </c>
      <c r="F942" s="217">
        <v>0</v>
      </c>
      <c r="G942" s="217">
        <v>0</v>
      </c>
      <c r="H942" s="332">
        <v>0</v>
      </c>
      <c r="K942"/>
      <c r="L942"/>
    </row>
    <row r="943" spans="4:12" x14ac:dyDescent="0.2">
      <c r="D943" s="217">
        <v>931</v>
      </c>
      <c r="E943" s="331">
        <v>0</v>
      </c>
      <c r="F943" s="217">
        <v>0</v>
      </c>
      <c r="G943" s="217">
        <v>0</v>
      </c>
      <c r="H943" s="332">
        <v>0</v>
      </c>
      <c r="K943"/>
      <c r="L943"/>
    </row>
    <row r="944" spans="4:12" x14ac:dyDescent="0.2">
      <c r="D944" s="217">
        <v>932</v>
      </c>
      <c r="E944" s="331">
        <v>0</v>
      </c>
      <c r="F944" s="217">
        <v>0</v>
      </c>
      <c r="G944" s="217">
        <v>0</v>
      </c>
      <c r="H944" s="332">
        <v>0</v>
      </c>
      <c r="K944"/>
      <c r="L944"/>
    </row>
    <row r="945" spans="4:12" x14ac:dyDescent="0.2">
      <c r="D945" s="217">
        <v>933</v>
      </c>
      <c r="E945" s="331">
        <v>0</v>
      </c>
      <c r="F945" s="217">
        <v>0</v>
      </c>
      <c r="G945" s="217">
        <v>0</v>
      </c>
      <c r="H945" s="332">
        <v>0</v>
      </c>
      <c r="K945"/>
      <c r="L945"/>
    </row>
    <row r="946" spans="4:12" x14ac:dyDescent="0.2">
      <c r="D946" s="217">
        <v>934</v>
      </c>
      <c r="E946" s="331">
        <v>0</v>
      </c>
      <c r="F946" s="217">
        <v>0</v>
      </c>
      <c r="G946" s="217">
        <v>0</v>
      </c>
      <c r="H946" s="332">
        <v>0</v>
      </c>
      <c r="K946"/>
      <c r="L946"/>
    </row>
    <row r="947" spans="4:12" x14ac:dyDescent="0.2">
      <c r="D947" s="217">
        <v>935</v>
      </c>
      <c r="E947" s="331">
        <v>0</v>
      </c>
      <c r="F947" s="217">
        <v>0</v>
      </c>
      <c r="G947" s="217">
        <v>0</v>
      </c>
      <c r="H947" s="332">
        <v>0</v>
      </c>
      <c r="K947"/>
      <c r="L947"/>
    </row>
    <row r="948" spans="4:12" x14ac:dyDescent="0.2">
      <c r="D948" s="217">
        <v>936</v>
      </c>
      <c r="E948" s="331">
        <v>0</v>
      </c>
      <c r="F948" s="217">
        <v>0</v>
      </c>
      <c r="G948" s="217">
        <v>0</v>
      </c>
      <c r="H948" s="332">
        <v>0</v>
      </c>
      <c r="K948"/>
      <c r="L948"/>
    </row>
    <row r="949" spans="4:12" x14ac:dyDescent="0.2">
      <c r="D949" s="217">
        <v>937</v>
      </c>
      <c r="E949" s="331">
        <v>0</v>
      </c>
      <c r="F949" s="217">
        <v>0</v>
      </c>
      <c r="G949" s="217">
        <v>0</v>
      </c>
      <c r="H949" s="332">
        <v>0</v>
      </c>
      <c r="K949"/>
      <c r="L949"/>
    </row>
    <row r="950" spans="4:12" x14ac:dyDescent="0.2">
      <c r="D950" s="217">
        <v>938</v>
      </c>
      <c r="E950" s="331">
        <v>0</v>
      </c>
      <c r="F950" s="217">
        <v>0</v>
      </c>
      <c r="G950" s="217">
        <v>0</v>
      </c>
      <c r="H950" s="332">
        <v>0</v>
      </c>
      <c r="K950"/>
      <c r="L950"/>
    </row>
    <row r="951" spans="4:12" x14ac:dyDescent="0.2">
      <c r="D951" s="217">
        <v>939</v>
      </c>
      <c r="E951" s="331">
        <v>0</v>
      </c>
      <c r="F951" s="217">
        <v>0</v>
      </c>
      <c r="G951" s="217">
        <v>0</v>
      </c>
      <c r="H951" s="332">
        <v>0</v>
      </c>
      <c r="K951"/>
      <c r="L951"/>
    </row>
    <row r="952" spans="4:12" x14ac:dyDescent="0.2">
      <c r="D952" s="217">
        <v>940</v>
      </c>
      <c r="E952" s="331">
        <v>0</v>
      </c>
      <c r="F952" s="217">
        <v>0</v>
      </c>
      <c r="G952" s="217">
        <v>0</v>
      </c>
      <c r="H952" s="332">
        <v>0</v>
      </c>
      <c r="K952"/>
      <c r="L952"/>
    </row>
    <row r="953" spans="4:12" x14ac:dyDescent="0.2">
      <c r="D953" s="217">
        <v>941</v>
      </c>
      <c r="E953" s="331">
        <v>0</v>
      </c>
      <c r="F953" s="217">
        <v>0</v>
      </c>
      <c r="G953" s="217">
        <v>0</v>
      </c>
      <c r="H953" s="332">
        <v>0</v>
      </c>
      <c r="K953"/>
      <c r="L953"/>
    </row>
    <row r="954" spans="4:12" x14ac:dyDescent="0.2">
      <c r="D954" s="217">
        <v>942</v>
      </c>
      <c r="E954" s="331">
        <v>0</v>
      </c>
      <c r="F954" s="217">
        <v>0</v>
      </c>
      <c r="G954" s="217">
        <v>0</v>
      </c>
      <c r="H954" s="332">
        <v>0</v>
      </c>
      <c r="K954"/>
      <c r="L954"/>
    </row>
    <row r="955" spans="4:12" x14ac:dyDescent="0.2">
      <c r="D955" s="217">
        <v>943</v>
      </c>
      <c r="E955" s="331">
        <v>0</v>
      </c>
      <c r="F955" s="217">
        <v>0</v>
      </c>
      <c r="G955" s="217">
        <v>0</v>
      </c>
      <c r="H955" s="332">
        <v>0</v>
      </c>
      <c r="K955"/>
      <c r="L955"/>
    </row>
    <row r="956" spans="4:12" x14ac:dyDescent="0.2">
      <c r="D956" s="217">
        <v>944</v>
      </c>
      <c r="E956" s="331">
        <v>0</v>
      </c>
      <c r="F956" s="217">
        <v>0</v>
      </c>
      <c r="G956" s="217">
        <v>0</v>
      </c>
      <c r="H956" s="332">
        <v>0</v>
      </c>
      <c r="K956"/>
      <c r="L956"/>
    </row>
    <row r="957" spans="4:12" x14ac:dyDescent="0.2">
      <c r="D957" s="217">
        <v>945</v>
      </c>
      <c r="E957" s="331">
        <v>0</v>
      </c>
      <c r="F957" s="217">
        <v>0</v>
      </c>
      <c r="G957" s="217">
        <v>0</v>
      </c>
      <c r="H957" s="332">
        <v>0</v>
      </c>
      <c r="K957"/>
      <c r="L957"/>
    </row>
    <row r="958" spans="4:12" x14ac:dyDescent="0.2">
      <c r="D958" s="217">
        <v>946</v>
      </c>
      <c r="E958" s="331">
        <v>0</v>
      </c>
      <c r="F958" s="217">
        <v>0</v>
      </c>
      <c r="G958" s="217">
        <v>0</v>
      </c>
      <c r="H958" s="332">
        <v>0</v>
      </c>
      <c r="K958"/>
      <c r="L958"/>
    </row>
    <row r="959" spans="4:12" x14ac:dyDescent="0.2">
      <c r="D959" s="217">
        <v>947</v>
      </c>
      <c r="E959" s="331">
        <v>0</v>
      </c>
      <c r="F959" s="217">
        <v>0</v>
      </c>
      <c r="G959" s="217">
        <v>0</v>
      </c>
      <c r="H959" s="332">
        <v>0</v>
      </c>
      <c r="K959"/>
      <c r="L959"/>
    </row>
    <row r="960" spans="4:12" x14ac:dyDescent="0.2">
      <c r="D960" s="217">
        <v>948</v>
      </c>
      <c r="E960" s="331">
        <v>0</v>
      </c>
      <c r="F960" s="217">
        <v>0</v>
      </c>
      <c r="G960" s="217">
        <v>0</v>
      </c>
      <c r="H960" s="332">
        <v>0</v>
      </c>
      <c r="K960"/>
      <c r="L960"/>
    </row>
    <row r="961" spans="4:12" x14ac:dyDescent="0.2">
      <c r="D961" s="217">
        <v>949</v>
      </c>
      <c r="E961" s="331">
        <v>0</v>
      </c>
      <c r="F961" s="217">
        <v>0</v>
      </c>
      <c r="G961" s="217">
        <v>0</v>
      </c>
      <c r="H961" s="332">
        <v>0</v>
      </c>
      <c r="K961"/>
      <c r="L961"/>
    </row>
    <row r="962" spans="4:12" x14ac:dyDescent="0.2">
      <c r="D962" s="217">
        <v>950</v>
      </c>
      <c r="E962" s="331">
        <v>0</v>
      </c>
      <c r="F962" s="217">
        <v>0</v>
      </c>
      <c r="G962" s="217">
        <v>0</v>
      </c>
      <c r="H962" s="332">
        <v>0</v>
      </c>
      <c r="K962"/>
      <c r="L962"/>
    </row>
    <row r="963" spans="4:12" x14ac:dyDescent="0.2">
      <c r="D963" s="217">
        <v>951</v>
      </c>
      <c r="E963" s="331">
        <v>0</v>
      </c>
      <c r="F963" s="217">
        <v>0</v>
      </c>
      <c r="G963" s="217">
        <v>0</v>
      </c>
      <c r="H963" s="332">
        <v>0</v>
      </c>
      <c r="K963"/>
      <c r="L963"/>
    </row>
    <row r="964" spans="4:12" x14ac:dyDescent="0.2">
      <c r="D964" s="217">
        <v>952</v>
      </c>
      <c r="E964" s="331">
        <v>0</v>
      </c>
      <c r="F964" s="217">
        <v>0</v>
      </c>
      <c r="G964" s="217">
        <v>0</v>
      </c>
      <c r="H964" s="332">
        <v>0</v>
      </c>
      <c r="K964"/>
      <c r="L964"/>
    </row>
    <row r="965" spans="4:12" x14ac:dyDescent="0.2">
      <c r="D965" s="217">
        <v>953</v>
      </c>
      <c r="E965" s="331">
        <v>0</v>
      </c>
      <c r="F965" s="217">
        <v>0</v>
      </c>
      <c r="G965" s="217">
        <v>0</v>
      </c>
      <c r="H965" s="332">
        <v>0</v>
      </c>
      <c r="K965"/>
      <c r="L965"/>
    </row>
    <row r="966" spans="4:12" x14ac:dyDescent="0.2">
      <c r="D966" s="217">
        <v>954</v>
      </c>
      <c r="E966" s="331">
        <v>0</v>
      </c>
      <c r="F966" s="217">
        <v>0</v>
      </c>
      <c r="G966" s="217">
        <v>0</v>
      </c>
      <c r="H966" s="332">
        <v>0</v>
      </c>
      <c r="K966"/>
      <c r="L966"/>
    </row>
    <row r="967" spans="4:12" x14ac:dyDescent="0.2">
      <c r="D967" s="217">
        <v>955</v>
      </c>
      <c r="E967" s="331">
        <v>0</v>
      </c>
      <c r="F967" s="217">
        <v>0</v>
      </c>
      <c r="G967" s="217">
        <v>0</v>
      </c>
      <c r="H967" s="332">
        <v>0</v>
      </c>
      <c r="K967"/>
      <c r="L967"/>
    </row>
    <row r="968" spans="4:12" x14ac:dyDescent="0.2">
      <c r="D968" s="217">
        <v>956</v>
      </c>
      <c r="E968" s="331">
        <v>0</v>
      </c>
      <c r="F968" s="217">
        <v>0</v>
      </c>
      <c r="G968" s="217">
        <v>0</v>
      </c>
      <c r="H968" s="332">
        <v>0</v>
      </c>
      <c r="K968"/>
      <c r="L968"/>
    </row>
    <row r="969" spans="4:12" x14ac:dyDescent="0.2">
      <c r="D969" s="217">
        <v>957</v>
      </c>
      <c r="E969" s="331">
        <v>0</v>
      </c>
      <c r="F969" s="217">
        <v>0</v>
      </c>
      <c r="G969" s="217">
        <v>0</v>
      </c>
      <c r="H969" s="332">
        <v>0</v>
      </c>
      <c r="K969"/>
      <c r="L969"/>
    </row>
    <row r="970" spans="4:12" x14ac:dyDescent="0.2">
      <c r="D970" s="217">
        <v>958</v>
      </c>
      <c r="E970" s="331">
        <v>0</v>
      </c>
      <c r="F970" s="217">
        <v>0</v>
      </c>
      <c r="G970" s="217">
        <v>0</v>
      </c>
      <c r="H970" s="332">
        <v>0</v>
      </c>
      <c r="K970"/>
      <c r="L970"/>
    </row>
    <row r="971" spans="4:12" x14ac:dyDescent="0.2">
      <c r="D971" s="217">
        <v>959</v>
      </c>
      <c r="E971" s="331">
        <v>0</v>
      </c>
      <c r="F971" s="217">
        <v>0</v>
      </c>
      <c r="G971" s="217">
        <v>0</v>
      </c>
      <c r="H971" s="332">
        <v>0</v>
      </c>
      <c r="K971"/>
      <c r="L971"/>
    </row>
    <row r="972" spans="4:12" x14ac:dyDescent="0.2">
      <c r="D972" s="217">
        <v>960</v>
      </c>
      <c r="E972" s="331">
        <v>0</v>
      </c>
      <c r="F972" s="217">
        <v>0</v>
      </c>
      <c r="G972" s="217">
        <v>0</v>
      </c>
      <c r="H972" s="332">
        <v>0</v>
      </c>
      <c r="K972"/>
      <c r="L972"/>
    </row>
    <row r="973" spans="4:12" x14ac:dyDescent="0.2">
      <c r="D973" s="217">
        <v>961</v>
      </c>
      <c r="E973" s="331">
        <v>0</v>
      </c>
      <c r="F973" s="217">
        <v>0</v>
      </c>
      <c r="G973" s="217">
        <v>0</v>
      </c>
      <c r="H973" s="332">
        <v>0</v>
      </c>
      <c r="K973"/>
      <c r="L973"/>
    </row>
    <row r="974" spans="4:12" x14ac:dyDescent="0.2">
      <c r="D974" s="217">
        <v>962</v>
      </c>
      <c r="E974" s="331">
        <v>0</v>
      </c>
      <c r="F974" s="217">
        <v>0</v>
      </c>
      <c r="G974" s="217">
        <v>0</v>
      </c>
      <c r="H974" s="332">
        <v>0</v>
      </c>
      <c r="K974"/>
      <c r="L974"/>
    </row>
    <row r="975" spans="4:12" x14ac:dyDescent="0.2">
      <c r="D975" s="217">
        <v>963</v>
      </c>
      <c r="E975" s="331">
        <v>0</v>
      </c>
      <c r="F975" s="217">
        <v>0</v>
      </c>
      <c r="G975" s="217">
        <v>0</v>
      </c>
      <c r="H975" s="332">
        <v>0</v>
      </c>
      <c r="K975"/>
      <c r="L975"/>
    </row>
    <row r="976" spans="4:12" x14ac:dyDescent="0.2">
      <c r="D976" s="217">
        <v>964</v>
      </c>
      <c r="E976" s="331">
        <v>0</v>
      </c>
      <c r="F976" s="217">
        <v>0</v>
      </c>
      <c r="G976" s="217">
        <v>0</v>
      </c>
      <c r="H976" s="332">
        <v>0</v>
      </c>
      <c r="K976"/>
      <c r="L976"/>
    </row>
    <row r="977" spans="4:12" x14ac:dyDescent="0.2">
      <c r="D977" s="217">
        <v>965</v>
      </c>
      <c r="E977" s="331">
        <v>0</v>
      </c>
      <c r="F977" s="217">
        <v>0</v>
      </c>
      <c r="G977" s="217">
        <v>0</v>
      </c>
      <c r="H977" s="332">
        <v>0</v>
      </c>
      <c r="K977"/>
      <c r="L977"/>
    </row>
    <row r="978" spans="4:12" x14ac:dyDescent="0.2">
      <c r="D978" s="217">
        <v>966</v>
      </c>
      <c r="E978" s="331">
        <v>0</v>
      </c>
      <c r="F978" s="217">
        <v>0</v>
      </c>
      <c r="G978" s="217">
        <v>0</v>
      </c>
      <c r="H978" s="332">
        <v>0</v>
      </c>
      <c r="K978"/>
      <c r="L978"/>
    </row>
    <row r="979" spans="4:12" x14ac:dyDescent="0.2">
      <c r="D979" s="217">
        <v>967</v>
      </c>
      <c r="E979" s="331">
        <v>0</v>
      </c>
      <c r="F979" s="217">
        <v>0</v>
      </c>
      <c r="G979" s="217">
        <v>0</v>
      </c>
      <c r="H979" s="332">
        <v>0</v>
      </c>
      <c r="K979"/>
      <c r="L979"/>
    </row>
    <row r="980" spans="4:12" x14ac:dyDescent="0.2">
      <c r="D980" s="217">
        <v>968</v>
      </c>
      <c r="E980" s="331">
        <v>0</v>
      </c>
      <c r="F980" s="217">
        <v>0</v>
      </c>
      <c r="G980" s="217">
        <v>0</v>
      </c>
      <c r="H980" s="332">
        <v>0</v>
      </c>
      <c r="K980"/>
      <c r="L980"/>
    </row>
    <row r="981" spans="4:12" x14ac:dyDescent="0.2">
      <c r="D981" s="217">
        <v>969</v>
      </c>
      <c r="E981" s="331">
        <v>0</v>
      </c>
      <c r="F981" s="217">
        <v>0</v>
      </c>
      <c r="G981" s="217">
        <v>0</v>
      </c>
      <c r="H981" s="332">
        <v>0</v>
      </c>
      <c r="K981"/>
      <c r="L981"/>
    </row>
    <row r="982" spans="4:12" x14ac:dyDescent="0.2">
      <c r="D982" s="217">
        <v>970</v>
      </c>
      <c r="E982" s="331">
        <v>0</v>
      </c>
      <c r="F982" s="217">
        <v>0</v>
      </c>
      <c r="G982" s="217">
        <v>0</v>
      </c>
      <c r="H982" s="332">
        <v>0</v>
      </c>
      <c r="K982"/>
      <c r="L982"/>
    </row>
    <row r="983" spans="4:12" x14ac:dyDescent="0.2">
      <c r="D983" s="217">
        <v>971</v>
      </c>
      <c r="E983" s="331">
        <v>0</v>
      </c>
      <c r="F983" s="217">
        <v>0</v>
      </c>
      <c r="G983" s="217">
        <v>0</v>
      </c>
      <c r="H983" s="332">
        <v>0</v>
      </c>
      <c r="K983"/>
      <c r="L983"/>
    </row>
    <row r="984" spans="4:12" x14ac:dyDescent="0.2">
      <c r="D984" s="217">
        <v>972</v>
      </c>
      <c r="E984" s="331">
        <v>0</v>
      </c>
      <c r="F984" s="217">
        <v>0</v>
      </c>
      <c r="G984" s="217">
        <v>0</v>
      </c>
      <c r="H984" s="332">
        <v>0</v>
      </c>
      <c r="K984"/>
      <c r="L984"/>
    </row>
    <row r="985" spans="4:12" x14ac:dyDescent="0.2">
      <c r="D985" s="217">
        <v>973</v>
      </c>
      <c r="E985" s="331">
        <v>0</v>
      </c>
      <c r="F985" s="217">
        <v>0</v>
      </c>
      <c r="G985" s="217">
        <v>0</v>
      </c>
      <c r="H985" s="332">
        <v>0</v>
      </c>
      <c r="K985"/>
      <c r="L985"/>
    </row>
    <row r="986" spans="4:12" x14ac:dyDescent="0.2">
      <c r="D986" s="217">
        <v>974</v>
      </c>
      <c r="E986" s="331">
        <v>0</v>
      </c>
      <c r="F986" s="217">
        <v>0</v>
      </c>
      <c r="G986" s="217">
        <v>0</v>
      </c>
      <c r="H986" s="332">
        <v>0</v>
      </c>
      <c r="K986"/>
      <c r="L986"/>
    </row>
    <row r="987" spans="4:12" x14ac:dyDescent="0.2">
      <c r="D987" s="217">
        <v>975</v>
      </c>
      <c r="E987" s="331">
        <v>0</v>
      </c>
      <c r="F987" s="217">
        <v>0</v>
      </c>
      <c r="G987" s="217">
        <v>0</v>
      </c>
      <c r="H987" s="332">
        <v>0</v>
      </c>
      <c r="K987"/>
      <c r="L987"/>
    </row>
    <row r="988" spans="4:12" x14ac:dyDescent="0.2">
      <c r="D988" s="217">
        <v>976</v>
      </c>
      <c r="E988" s="331">
        <v>0</v>
      </c>
      <c r="F988" s="217">
        <v>0</v>
      </c>
      <c r="G988" s="217">
        <v>0</v>
      </c>
      <c r="H988" s="332">
        <v>0</v>
      </c>
      <c r="K988"/>
      <c r="L988"/>
    </row>
    <row r="989" spans="4:12" x14ac:dyDescent="0.2">
      <c r="D989" s="217">
        <v>977</v>
      </c>
      <c r="E989" s="331">
        <v>0</v>
      </c>
      <c r="F989" s="217">
        <v>0</v>
      </c>
      <c r="G989" s="217">
        <v>0</v>
      </c>
      <c r="H989" s="332">
        <v>0</v>
      </c>
      <c r="K989"/>
      <c r="L989"/>
    </row>
    <row r="990" spans="4:12" x14ac:dyDescent="0.2">
      <c r="D990" s="217">
        <v>978</v>
      </c>
      <c r="E990" s="331">
        <v>0</v>
      </c>
      <c r="F990" s="217">
        <v>0</v>
      </c>
      <c r="G990" s="217">
        <v>0</v>
      </c>
      <c r="H990" s="332">
        <v>0</v>
      </c>
      <c r="K990"/>
      <c r="L990"/>
    </row>
    <row r="991" spans="4:12" x14ac:dyDescent="0.2">
      <c r="D991" s="217">
        <v>979</v>
      </c>
      <c r="E991" s="331">
        <v>0</v>
      </c>
      <c r="F991" s="217">
        <v>0</v>
      </c>
      <c r="G991" s="217">
        <v>0</v>
      </c>
      <c r="H991" s="332">
        <v>0</v>
      </c>
      <c r="K991"/>
      <c r="L991"/>
    </row>
    <row r="992" spans="4:12" x14ac:dyDescent="0.2">
      <c r="D992" s="217">
        <v>980</v>
      </c>
      <c r="E992" s="331">
        <v>0</v>
      </c>
      <c r="F992" s="217">
        <v>0</v>
      </c>
      <c r="G992" s="217">
        <v>0</v>
      </c>
      <c r="H992" s="332">
        <v>0</v>
      </c>
      <c r="K992"/>
      <c r="L992"/>
    </row>
    <row r="993" spans="4:12" x14ac:dyDescent="0.2">
      <c r="D993" s="217">
        <v>981</v>
      </c>
      <c r="E993" s="331">
        <v>0</v>
      </c>
      <c r="F993" s="217">
        <v>0</v>
      </c>
      <c r="G993" s="217">
        <v>0</v>
      </c>
      <c r="H993" s="332">
        <v>0</v>
      </c>
      <c r="K993"/>
      <c r="L993"/>
    </row>
    <row r="994" spans="4:12" x14ac:dyDescent="0.2">
      <c r="D994" s="217">
        <v>982</v>
      </c>
      <c r="E994" s="331">
        <v>0</v>
      </c>
      <c r="F994" s="217">
        <v>0</v>
      </c>
      <c r="G994" s="217">
        <v>0</v>
      </c>
      <c r="H994" s="332">
        <v>0</v>
      </c>
      <c r="K994"/>
      <c r="L994"/>
    </row>
    <row r="995" spans="4:12" x14ac:dyDescent="0.2">
      <c r="D995" s="217">
        <v>983</v>
      </c>
      <c r="E995" s="331">
        <v>0</v>
      </c>
      <c r="F995" s="217">
        <v>0</v>
      </c>
      <c r="G995" s="217">
        <v>0</v>
      </c>
      <c r="H995" s="332">
        <v>0</v>
      </c>
      <c r="K995"/>
      <c r="L995"/>
    </row>
    <row r="996" spans="4:12" x14ac:dyDescent="0.2">
      <c r="D996" s="217">
        <v>984</v>
      </c>
      <c r="E996" s="331">
        <v>0</v>
      </c>
      <c r="F996" s="217">
        <v>0</v>
      </c>
      <c r="G996" s="217">
        <v>0</v>
      </c>
      <c r="H996" s="332">
        <v>0</v>
      </c>
      <c r="K996"/>
      <c r="L996"/>
    </row>
    <row r="997" spans="4:12" x14ac:dyDescent="0.2">
      <c r="D997" s="217">
        <v>985</v>
      </c>
      <c r="E997" s="331">
        <v>0</v>
      </c>
      <c r="F997" s="217">
        <v>0</v>
      </c>
      <c r="G997" s="217">
        <v>0</v>
      </c>
      <c r="H997" s="332">
        <v>0</v>
      </c>
      <c r="K997"/>
      <c r="L997"/>
    </row>
    <row r="998" spans="4:12" x14ac:dyDescent="0.2">
      <c r="D998" s="217">
        <v>986</v>
      </c>
      <c r="E998" s="331">
        <v>0</v>
      </c>
      <c r="F998" s="217">
        <v>0</v>
      </c>
      <c r="G998" s="217">
        <v>0</v>
      </c>
      <c r="H998" s="332">
        <v>0</v>
      </c>
      <c r="K998"/>
      <c r="L998"/>
    </row>
    <row r="999" spans="4:12" x14ac:dyDescent="0.2">
      <c r="D999" s="217">
        <v>987</v>
      </c>
      <c r="E999" s="331">
        <v>0</v>
      </c>
      <c r="F999" s="217">
        <v>0</v>
      </c>
      <c r="G999" s="217">
        <v>0</v>
      </c>
      <c r="H999" s="332">
        <v>0</v>
      </c>
      <c r="K999"/>
      <c r="L999"/>
    </row>
    <row r="1000" spans="4:12" x14ac:dyDescent="0.2">
      <c r="D1000" s="217">
        <v>988</v>
      </c>
      <c r="E1000" s="331">
        <v>0</v>
      </c>
      <c r="F1000" s="217">
        <v>0</v>
      </c>
      <c r="G1000" s="217">
        <v>0</v>
      </c>
      <c r="H1000" s="332">
        <v>0</v>
      </c>
      <c r="K1000"/>
      <c r="L1000"/>
    </row>
    <row r="1001" spans="4:12" x14ac:dyDescent="0.2">
      <c r="D1001" s="217">
        <v>989</v>
      </c>
      <c r="E1001" s="331">
        <v>0</v>
      </c>
      <c r="F1001" s="217">
        <v>0</v>
      </c>
      <c r="G1001" s="217">
        <v>0</v>
      </c>
      <c r="H1001" s="332">
        <v>0</v>
      </c>
      <c r="K1001"/>
      <c r="L1001"/>
    </row>
    <row r="1002" spans="4:12" x14ac:dyDescent="0.2">
      <c r="D1002" s="217">
        <v>990</v>
      </c>
      <c r="E1002" s="331">
        <v>0</v>
      </c>
      <c r="F1002" s="217">
        <v>0</v>
      </c>
      <c r="G1002" s="217">
        <v>0</v>
      </c>
      <c r="H1002" s="332">
        <v>0</v>
      </c>
      <c r="K1002"/>
      <c r="L1002"/>
    </row>
    <row r="1003" spans="4:12" x14ac:dyDescent="0.2">
      <c r="D1003" s="217">
        <v>991</v>
      </c>
      <c r="E1003" s="331">
        <v>0</v>
      </c>
      <c r="F1003" s="217">
        <v>0</v>
      </c>
      <c r="G1003" s="217">
        <v>0</v>
      </c>
      <c r="H1003" s="332">
        <v>0</v>
      </c>
      <c r="K1003"/>
      <c r="L1003"/>
    </row>
    <row r="1004" spans="4:12" x14ac:dyDescent="0.2">
      <c r="D1004" s="217">
        <v>992</v>
      </c>
      <c r="E1004" s="331">
        <v>0</v>
      </c>
      <c r="F1004" s="217">
        <v>0</v>
      </c>
      <c r="G1004" s="217">
        <v>0</v>
      </c>
      <c r="H1004" s="332">
        <v>0</v>
      </c>
      <c r="K1004"/>
      <c r="L1004"/>
    </row>
    <row r="1005" spans="4:12" x14ac:dyDescent="0.2">
      <c r="D1005" s="217">
        <v>993</v>
      </c>
      <c r="E1005" s="331">
        <v>0</v>
      </c>
      <c r="F1005" s="217">
        <v>0</v>
      </c>
      <c r="G1005" s="217">
        <v>0</v>
      </c>
      <c r="H1005" s="332">
        <v>0</v>
      </c>
      <c r="K1005"/>
      <c r="L1005"/>
    </row>
    <row r="1006" spans="4:12" x14ac:dyDescent="0.2">
      <c r="D1006" s="217">
        <v>994</v>
      </c>
      <c r="E1006" s="331">
        <v>0</v>
      </c>
      <c r="F1006" s="217">
        <v>0</v>
      </c>
      <c r="G1006" s="217">
        <v>0</v>
      </c>
      <c r="H1006" s="332">
        <v>0</v>
      </c>
      <c r="K1006"/>
      <c r="L1006"/>
    </row>
    <row r="1007" spans="4:12" x14ac:dyDescent="0.2">
      <c r="D1007" s="217">
        <v>995</v>
      </c>
      <c r="E1007" s="331">
        <v>0</v>
      </c>
      <c r="F1007" s="217">
        <v>0</v>
      </c>
      <c r="G1007" s="217">
        <v>0</v>
      </c>
      <c r="H1007" s="332">
        <v>0</v>
      </c>
      <c r="K1007"/>
      <c r="L1007"/>
    </row>
    <row r="1008" spans="4:12" x14ac:dyDescent="0.2">
      <c r="D1008" s="217">
        <v>996</v>
      </c>
      <c r="E1008" s="331">
        <v>0</v>
      </c>
      <c r="F1008" s="217">
        <v>0</v>
      </c>
      <c r="G1008" s="217">
        <v>0</v>
      </c>
      <c r="H1008" s="332">
        <v>0</v>
      </c>
      <c r="K1008"/>
      <c r="L1008"/>
    </row>
    <row r="1009" spans="4:12" x14ac:dyDescent="0.2">
      <c r="D1009" s="217">
        <v>997</v>
      </c>
      <c r="E1009" s="331">
        <v>0</v>
      </c>
      <c r="F1009" s="217">
        <v>0</v>
      </c>
      <c r="G1009" s="217">
        <v>0</v>
      </c>
      <c r="H1009" s="332">
        <v>0</v>
      </c>
      <c r="K1009"/>
      <c r="L1009"/>
    </row>
    <row r="1010" spans="4:12" x14ac:dyDescent="0.2">
      <c r="D1010" s="217">
        <v>998</v>
      </c>
      <c r="E1010" s="331">
        <v>0</v>
      </c>
      <c r="F1010" s="217">
        <v>0</v>
      </c>
      <c r="G1010" s="217">
        <v>0</v>
      </c>
      <c r="H1010" s="332">
        <v>0</v>
      </c>
      <c r="K1010"/>
      <c r="L1010"/>
    </row>
    <row r="1011" spans="4:12" x14ac:dyDescent="0.2">
      <c r="D1011" s="217">
        <v>999</v>
      </c>
      <c r="E1011" s="331">
        <v>0</v>
      </c>
      <c r="F1011" s="217">
        <v>0</v>
      </c>
      <c r="G1011" s="217">
        <v>0</v>
      </c>
      <c r="H1011" s="332">
        <v>0</v>
      </c>
      <c r="K1011"/>
      <c r="L1011"/>
    </row>
    <row r="1012" spans="4:12" x14ac:dyDescent="0.2">
      <c r="D1012" s="217">
        <v>1000</v>
      </c>
      <c r="E1012" s="331">
        <v>0</v>
      </c>
      <c r="F1012" s="217">
        <v>0</v>
      </c>
      <c r="G1012" s="217">
        <v>0</v>
      </c>
      <c r="H1012" s="332">
        <v>0</v>
      </c>
      <c r="K1012"/>
      <c r="L1012"/>
    </row>
    <row r="1013" spans="4:12" x14ac:dyDescent="0.2">
      <c r="D1013" s="217">
        <v>1001</v>
      </c>
      <c r="E1013" s="331">
        <v>0</v>
      </c>
      <c r="F1013" s="217">
        <v>0</v>
      </c>
      <c r="G1013" s="217">
        <v>0</v>
      </c>
      <c r="H1013" s="332">
        <v>0</v>
      </c>
      <c r="K1013"/>
      <c r="L1013"/>
    </row>
    <row r="1014" spans="4:12" x14ac:dyDescent="0.2">
      <c r="D1014" s="217">
        <v>1002</v>
      </c>
      <c r="E1014" s="331">
        <v>0</v>
      </c>
      <c r="F1014" s="217">
        <v>0</v>
      </c>
      <c r="G1014" s="217">
        <v>0</v>
      </c>
      <c r="H1014" s="332">
        <v>0</v>
      </c>
      <c r="K1014"/>
      <c r="L1014"/>
    </row>
    <row r="1015" spans="4:12" x14ac:dyDescent="0.2">
      <c r="D1015" s="217">
        <v>1003</v>
      </c>
      <c r="E1015" s="331">
        <v>0</v>
      </c>
      <c r="F1015" s="217">
        <v>0</v>
      </c>
      <c r="G1015" s="217">
        <v>0</v>
      </c>
      <c r="H1015" s="332">
        <v>0</v>
      </c>
      <c r="K1015"/>
      <c r="L1015"/>
    </row>
    <row r="1016" spans="4:12" x14ac:dyDescent="0.2">
      <c r="D1016" s="217">
        <v>1004</v>
      </c>
      <c r="E1016" s="331">
        <v>0</v>
      </c>
      <c r="F1016" s="217">
        <v>0</v>
      </c>
      <c r="G1016" s="217">
        <v>0</v>
      </c>
      <c r="H1016" s="332">
        <v>0</v>
      </c>
      <c r="K1016"/>
      <c r="L1016"/>
    </row>
    <row r="1017" spans="4:12" x14ac:dyDescent="0.2">
      <c r="D1017" s="217">
        <v>1005</v>
      </c>
      <c r="E1017" s="331">
        <v>0</v>
      </c>
      <c r="F1017" s="217">
        <v>0</v>
      </c>
      <c r="G1017" s="217">
        <v>0</v>
      </c>
      <c r="H1017" s="332">
        <v>0</v>
      </c>
      <c r="K1017"/>
      <c r="L1017"/>
    </row>
    <row r="1018" spans="4:12" x14ac:dyDescent="0.2">
      <c r="D1018" s="217">
        <v>1006</v>
      </c>
      <c r="E1018" s="331">
        <v>0</v>
      </c>
      <c r="F1018" s="217">
        <v>0</v>
      </c>
      <c r="G1018" s="217">
        <v>0</v>
      </c>
      <c r="H1018" s="332">
        <v>0</v>
      </c>
      <c r="K1018"/>
      <c r="L1018"/>
    </row>
    <row r="1019" spans="4:12" x14ac:dyDescent="0.2">
      <c r="D1019" s="217">
        <v>1007</v>
      </c>
      <c r="E1019" s="331">
        <v>0</v>
      </c>
      <c r="F1019" s="217">
        <v>0</v>
      </c>
      <c r="G1019" s="217">
        <v>0</v>
      </c>
      <c r="H1019" s="332">
        <v>0</v>
      </c>
      <c r="K1019"/>
      <c r="L1019"/>
    </row>
    <row r="1020" spans="4:12" x14ac:dyDescent="0.2">
      <c r="D1020" s="217">
        <v>1008</v>
      </c>
      <c r="E1020" s="331">
        <v>0</v>
      </c>
      <c r="F1020" s="217">
        <v>0</v>
      </c>
      <c r="G1020" s="217">
        <v>0</v>
      </c>
      <c r="H1020" s="332">
        <v>0</v>
      </c>
      <c r="K1020"/>
      <c r="L1020"/>
    </row>
    <row r="1021" spans="4:12" x14ac:dyDescent="0.2">
      <c r="D1021" s="217">
        <v>1009</v>
      </c>
      <c r="E1021" s="331">
        <v>0</v>
      </c>
      <c r="F1021" s="217">
        <v>0</v>
      </c>
      <c r="G1021" s="217">
        <v>0</v>
      </c>
      <c r="H1021" s="332">
        <v>0</v>
      </c>
      <c r="K1021"/>
      <c r="L1021"/>
    </row>
    <row r="1022" spans="4:12" x14ac:dyDescent="0.2">
      <c r="D1022" s="217">
        <v>1010</v>
      </c>
      <c r="E1022" s="331">
        <v>0</v>
      </c>
      <c r="F1022" s="217">
        <v>0</v>
      </c>
      <c r="G1022" s="217">
        <v>0</v>
      </c>
      <c r="H1022" s="332">
        <v>0</v>
      </c>
      <c r="K1022"/>
      <c r="L1022"/>
    </row>
    <row r="1023" spans="4:12" x14ac:dyDescent="0.2">
      <c r="D1023" s="217">
        <v>1011</v>
      </c>
      <c r="E1023" s="331">
        <v>0</v>
      </c>
      <c r="F1023" s="217">
        <v>0</v>
      </c>
      <c r="G1023" s="217">
        <v>0</v>
      </c>
      <c r="H1023" s="332">
        <v>0</v>
      </c>
      <c r="K1023"/>
      <c r="L1023"/>
    </row>
    <row r="1024" spans="4:12" x14ac:dyDescent="0.2">
      <c r="D1024" s="217">
        <v>1012</v>
      </c>
      <c r="E1024" s="331">
        <v>0</v>
      </c>
      <c r="F1024" s="217">
        <v>0</v>
      </c>
      <c r="G1024" s="217">
        <v>0</v>
      </c>
      <c r="H1024" s="332">
        <v>0</v>
      </c>
      <c r="K1024"/>
      <c r="L1024"/>
    </row>
    <row r="1025" spans="4:12" x14ac:dyDescent="0.2">
      <c r="D1025" s="217">
        <v>1013</v>
      </c>
      <c r="E1025" s="331">
        <v>0</v>
      </c>
      <c r="F1025" s="217">
        <v>0</v>
      </c>
      <c r="G1025" s="217">
        <v>0</v>
      </c>
      <c r="H1025" s="332">
        <v>0</v>
      </c>
      <c r="K1025"/>
      <c r="L1025"/>
    </row>
    <row r="1026" spans="4:12" x14ac:dyDescent="0.2">
      <c r="D1026" s="217">
        <v>1014</v>
      </c>
      <c r="E1026" s="331">
        <v>0</v>
      </c>
      <c r="F1026" s="217">
        <v>0</v>
      </c>
      <c r="G1026" s="217">
        <v>0</v>
      </c>
      <c r="H1026" s="332">
        <v>0</v>
      </c>
      <c r="K1026"/>
      <c r="L1026"/>
    </row>
    <row r="1027" spans="4:12" x14ac:dyDescent="0.2">
      <c r="D1027" s="217">
        <v>1015</v>
      </c>
      <c r="E1027" s="331">
        <v>0</v>
      </c>
      <c r="F1027" s="217">
        <v>0</v>
      </c>
      <c r="G1027" s="217">
        <v>0</v>
      </c>
      <c r="H1027" s="332">
        <v>0</v>
      </c>
      <c r="K1027"/>
      <c r="L1027"/>
    </row>
    <row r="1028" spans="4:12" x14ac:dyDescent="0.2">
      <c r="D1028" s="217">
        <v>1016</v>
      </c>
      <c r="E1028" s="331">
        <v>0</v>
      </c>
      <c r="F1028" s="217">
        <v>0</v>
      </c>
      <c r="G1028" s="217">
        <v>0</v>
      </c>
      <c r="H1028" s="332">
        <v>0</v>
      </c>
      <c r="K1028"/>
      <c r="L1028"/>
    </row>
    <row r="1029" spans="4:12" x14ac:dyDescent="0.2">
      <c r="D1029" s="217">
        <v>1017</v>
      </c>
      <c r="E1029" s="331">
        <v>0</v>
      </c>
      <c r="F1029" s="217">
        <v>0</v>
      </c>
      <c r="G1029" s="217">
        <v>0</v>
      </c>
      <c r="H1029" s="332">
        <v>0</v>
      </c>
      <c r="K1029"/>
      <c r="L1029"/>
    </row>
    <row r="1030" spans="4:12" x14ac:dyDescent="0.2">
      <c r="D1030" s="217">
        <v>1018</v>
      </c>
      <c r="E1030" s="331">
        <v>0</v>
      </c>
      <c r="F1030" s="217">
        <v>0</v>
      </c>
      <c r="G1030" s="217">
        <v>0</v>
      </c>
      <c r="H1030" s="332">
        <v>0</v>
      </c>
      <c r="K1030"/>
      <c r="L1030"/>
    </row>
    <row r="1031" spans="4:12" x14ac:dyDescent="0.2">
      <c r="D1031" s="217">
        <v>1019</v>
      </c>
      <c r="E1031" s="331">
        <v>0</v>
      </c>
      <c r="F1031" s="217">
        <v>0</v>
      </c>
      <c r="G1031" s="217">
        <v>0</v>
      </c>
      <c r="H1031" s="332">
        <v>0</v>
      </c>
      <c r="K1031"/>
      <c r="L1031"/>
    </row>
    <row r="1032" spans="4:12" x14ac:dyDescent="0.2">
      <c r="D1032" s="217">
        <v>1020</v>
      </c>
      <c r="E1032" s="331">
        <v>0</v>
      </c>
      <c r="F1032" s="217">
        <v>0</v>
      </c>
      <c r="G1032" s="217">
        <v>0</v>
      </c>
      <c r="H1032" s="332">
        <v>0</v>
      </c>
      <c r="K1032"/>
      <c r="L1032"/>
    </row>
    <row r="1033" spans="4:12" x14ac:dyDescent="0.2">
      <c r="D1033" s="217">
        <v>1021</v>
      </c>
      <c r="E1033" s="331">
        <v>0</v>
      </c>
      <c r="F1033" s="217">
        <v>0</v>
      </c>
      <c r="G1033" s="217">
        <v>0</v>
      </c>
      <c r="H1033" s="332">
        <v>0</v>
      </c>
      <c r="K1033"/>
      <c r="L1033"/>
    </row>
    <row r="1034" spans="4:12" x14ac:dyDescent="0.2">
      <c r="D1034" s="217">
        <v>1022</v>
      </c>
      <c r="E1034" s="331">
        <v>0</v>
      </c>
      <c r="F1034" s="217">
        <v>0</v>
      </c>
      <c r="G1034" s="217">
        <v>0</v>
      </c>
      <c r="H1034" s="332">
        <v>0</v>
      </c>
      <c r="K1034"/>
      <c r="L1034"/>
    </row>
    <row r="1035" spans="4:12" x14ac:dyDescent="0.2">
      <c r="D1035" s="217">
        <v>1023</v>
      </c>
      <c r="E1035" s="331">
        <v>0</v>
      </c>
      <c r="F1035" s="217">
        <v>0</v>
      </c>
      <c r="G1035" s="217">
        <v>0</v>
      </c>
      <c r="H1035" s="332">
        <v>0</v>
      </c>
      <c r="K1035"/>
      <c r="L1035"/>
    </row>
    <row r="1036" spans="4:12" x14ac:dyDescent="0.2">
      <c r="D1036" s="217">
        <v>1024</v>
      </c>
      <c r="E1036" s="331">
        <v>0</v>
      </c>
      <c r="F1036" s="217">
        <v>0</v>
      </c>
      <c r="G1036" s="217">
        <v>0</v>
      </c>
      <c r="H1036" s="332">
        <v>0</v>
      </c>
      <c r="K1036"/>
      <c r="L1036"/>
    </row>
    <row r="1037" spans="4:12" x14ac:dyDescent="0.2">
      <c r="D1037" s="217">
        <v>1025</v>
      </c>
      <c r="E1037" s="331">
        <v>0</v>
      </c>
      <c r="F1037" s="217">
        <v>0</v>
      </c>
      <c r="G1037" s="217">
        <v>0</v>
      </c>
      <c r="H1037" s="332">
        <v>0</v>
      </c>
      <c r="K1037"/>
      <c r="L1037"/>
    </row>
    <row r="1038" spans="4:12" x14ac:dyDescent="0.2">
      <c r="D1038" s="217">
        <v>1026</v>
      </c>
      <c r="E1038" s="331">
        <v>0</v>
      </c>
      <c r="F1038" s="217">
        <v>0</v>
      </c>
      <c r="G1038" s="217">
        <v>0</v>
      </c>
      <c r="H1038" s="332">
        <v>0</v>
      </c>
      <c r="K1038"/>
      <c r="L1038"/>
    </row>
    <row r="1039" spans="4:12" x14ac:dyDescent="0.2">
      <c r="D1039" s="217">
        <v>1027</v>
      </c>
      <c r="E1039" s="331">
        <v>0</v>
      </c>
      <c r="F1039" s="217">
        <v>0</v>
      </c>
      <c r="G1039" s="217">
        <v>0</v>
      </c>
      <c r="H1039" s="332">
        <v>0</v>
      </c>
      <c r="K1039"/>
      <c r="L1039"/>
    </row>
    <row r="1040" spans="4:12" x14ac:dyDescent="0.2">
      <c r="D1040" s="217">
        <v>1028</v>
      </c>
      <c r="E1040" s="331">
        <v>0</v>
      </c>
      <c r="F1040" s="217">
        <v>0</v>
      </c>
      <c r="G1040" s="217">
        <v>0</v>
      </c>
      <c r="H1040" s="332">
        <v>0</v>
      </c>
      <c r="K1040"/>
      <c r="L1040"/>
    </row>
    <row r="1041" spans="4:12" x14ac:dyDescent="0.2">
      <c r="D1041" s="217">
        <v>1029</v>
      </c>
      <c r="E1041" s="331">
        <v>0</v>
      </c>
      <c r="F1041" s="217">
        <v>0</v>
      </c>
      <c r="G1041" s="217">
        <v>0</v>
      </c>
      <c r="H1041" s="332">
        <v>0</v>
      </c>
      <c r="K1041"/>
      <c r="L1041"/>
    </row>
    <row r="1042" spans="4:12" x14ac:dyDescent="0.2">
      <c r="D1042" s="217">
        <v>1030</v>
      </c>
      <c r="E1042" s="331">
        <v>0</v>
      </c>
      <c r="F1042" s="217">
        <v>0</v>
      </c>
      <c r="G1042" s="217">
        <v>0</v>
      </c>
      <c r="H1042" s="332">
        <v>0</v>
      </c>
      <c r="K1042"/>
      <c r="L1042"/>
    </row>
    <row r="1043" spans="4:12" x14ac:dyDescent="0.2">
      <c r="D1043" s="217">
        <v>1031</v>
      </c>
      <c r="E1043" s="331">
        <v>0</v>
      </c>
      <c r="F1043" s="217">
        <v>0</v>
      </c>
      <c r="G1043" s="217">
        <v>0</v>
      </c>
      <c r="H1043" s="332">
        <v>0</v>
      </c>
      <c r="K1043"/>
      <c r="L1043"/>
    </row>
    <row r="1044" spans="4:12" x14ac:dyDescent="0.2">
      <c r="D1044" s="217">
        <v>1032</v>
      </c>
      <c r="E1044" s="331">
        <v>0</v>
      </c>
      <c r="F1044" s="217">
        <v>0</v>
      </c>
      <c r="G1044" s="217">
        <v>0</v>
      </c>
      <c r="H1044" s="332">
        <v>0</v>
      </c>
      <c r="K1044"/>
      <c r="L1044"/>
    </row>
    <row r="1045" spans="4:12" x14ac:dyDescent="0.2">
      <c r="D1045" s="217">
        <v>1033</v>
      </c>
      <c r="E1045" s="331">
        <v>0</v>
      </c>
      <c r="F1045" s="217">
        <v>0</v>
      </c>
      <c r="G1045" s="217">
        <v>0</v>
      </c>
      <c r="H1045" s="332">
        <v>0</v>
      </c>
      <c r="K1045"/>
      <c r="L1045"/>
    </row>
    <row r="1046" spans="4:12" x14ac:dyDescent="0.2">
      <c r="D1046" s="217">
        <v>1034</v>
      </c>
      <c r="E1046" s="331">
        <v>0</v>
      </c>
      <c r="F1046" s="217">
        <v>0</v>
      </c>
      <c r="G1046" s="217">
        <v>0</v>
      </c>
      <c r="H1046" s="332">
        <v>0</v>
      </c>
      <c r="K1046"/>
      <c r="L1046"/>
    </row>
    <row r="1047" spans="4:12" x14ac:dyDescent="0.2">
      <c r="D1047" s="217">
        <v>1035</v>
      </c>
      <c r="E1047" s="331">
        <v>0</v>
      </c>
      <c r="F1047" s="217">
        <v>0</v>
      </c>
      <c r="G1047" s="217">
        <v>0</v>
      </c>
      <c r="H1047" s="332">
        <v>0</v>
      </c>
      <c r="K1047"/>
      <c r="L1047"/>
    </row>
    <row r="1048" spans="4:12" x14ac:dyDescent="0.2">
      <c r="D1048" s="217">
        <v>1036</v>
      </c>
      <c r="E1048" s="331">
        <v>0</v>
      </c>
      <c r="F1048" s="217">
        <v>0</v>
      </c>
      <c r="G1048" s="217">
        <v>0</v>
      </c>
      <c r="H1048" s="332">
        <v>0</v>
      </c>
      <c r="K1048"/>
      <c r="L1048"/>
    </row>
    <row r="1049" spans="4:12" x14ac:dyDescent="0.2">
      <c r="D1049" s="217">
        <v>1037</v>
      </c>
      <c r="E1049" s="331">
        <v>0</v>
      </c>
      <c r="F1049" s="217">
        <v>0</v>
      </c>
      <c r="G1049" s="217">
        <v>0</v>
      </c>
      <c r="H1049" s="332">
        <v>0</v>
      </c>
      <c r="K1049"/>
      <c r="L1049"/>
    </row>
    <row r="1050" spans="4:12" x14ac:dyDescent="0.2">
      <c r="D1050" s="217">
        <v>1038</v>
      </c>
      <c r="E1050" s="331">
        <v>0</v>
      </c>
      <c r="F1050" s="217">
        <v>0</v>
      </c>
      <c r="G1050" s="217">
        <v>0</v>
      </c>
      <c r="H1050" s="332">
        <v>0</v>
      </c>
      <c r="K1050"/>
      <c r="L1050"/>
    </row>
    <row r="1051" spans="4:12" x14ac:dyDescent="0.2">
      <c r="D1051" s="217">
        <v>1039</v>
      </c>
      <c r="E1051" s="331">
        <v>0</v>
      </c>
      <c r="F1051" s="217">
        <v>0</v>
      </c>
      <c r="G1051" s="217">
        <v>0</v>
      </c>
      <c r="H1051" s="332">
        <v>0</v>
      </c>
      <c r="K1051"/>
      <c r="L1051"/>
    </row>
    <row r="1052" spans="4:12" x14ac:dyDescent="0.2">
      <c r="D1052" s="217">
        <v>1040</v>
      </c>
      <c r="E1052" s="331">
        <v>0</v>
      </c>
      <c r="F1052" s="217">
        <v>0</v>
      </c>
      <c r="G1052" s="217">
        <v>0</v>
      </c>
      <c r="H1052" s="332">
        <v>0</v>
      </c>
      <c r="K1052"/>
      <c r="L1052"/>
    </row>
    <row r="1053" spans="4:12" x14ac:dyDescent="0.2">
      <c r="D1053" s="217">
        <v>1041</v>
      </c>
      <c r="E1053" s="331">
        <v>0</v>
      </c>
      <c r="F1053" s="217">
        <v>0</v>
      </c>
      <c r="G1053" s="217">
        <v>0</v>
      </c>
      <c r="H1053" s="332">
        <v>0</v>
      </c>
      <c r="K1053"/>
      <c r="L1053"/>
    </row>
    <row r="1054" spans="4:12" x14ac:dyDescent="0.2">
      <c r="D1054" s="217">
        <v>1042</v>
      </c>
      <c r="E1054" s="331">
        <v>0</v>
      </c>
      <c r="F1054" s="217">
        <v>0</v>
      </c>
      <c r="G1054" s="217">
        <v>0</v>
      </c>
      <c r="H1054" s="332">
        <v>0</v>
      </c>
      <c r="K1054"/>
      <c r="L1054"/>
    </row>
    <row r="1055" spans="4:12" x14ac:dyDescent="0.2">
      <c r="D1055" s="217">
        <v>1043</v>
      </c>
      <c r="E1055" s="331">
        <v>0</v>
      </c>
      <c r="F1055" s="217">
        <v>0</v>
      </c>
      <c r="G1055" s="217">
        <v>0</v>
      </c>
      <c r="H1055" s="332">
        <v>0</v>
      </c>
      <c r="K1055"/>
      <c r="L1055"/>
    </row>
    <row r="1056" spans="4:12" x14ac:dyDescent="0.2">
      <c r="D1056" s="217">
        <v>1044</v>
      </c>
      <c r="E1056" s="331">
        <v>0</v>
      </c>
      <c r="F1056" s="217">
        <v>0</v>
      </c>
      <c r="G1056" s="217">
        <v>0</v>
      </c>
      <c r="H1056" s="332">
        <v>0</v>
      </c>
      <c r="K1056"/>
      <c r="L1056"/>
    </row>
    <row r="1057" spans="4:12" x14ac:dyDescent="0.2">
      <c r="D1057" s="217">
        <v>1045</v>
      </c>
      <c r="E1057" s="331">
        <v>0</v>
      </c>
      <c r="F1057" s="217">
        <v>0</v>
      </c>
      <c r="G1057" s="217">
        <v>0</v>
      </c>
      <c r="H1057" s="332">
        <v>0</v>
      </c>
      <c r="K1057"/>
      <c r="L1057"/>
    </row>
    <row r="1058" spans="4:12" x14ac:dyDescent="0.2">
      <c r="D1058" s="217">
        <v>1046</v>
      </c>
      <c r="E1058" s="331">
        <v>0</v>
      </c>
      <c r="F1058" s="217">
        <v>0</v>
      </c>
      <c r="G1058" s="217">
        <v>0</v>
      </c>
      <c r="H1058" s="332">
        <v>0</v>
      </c>
      <c r="K1058"/>
      <c r="L1058"/>
    </row>
    <row r="1059" spans="4:12" x14ac:dyDescent="0.2">
      <c r="D1059" s="217">
        <v>1047</v>
      </c>
      <c r="E1059" s="331">
        <v>0</v>
      </c>
      <c r="F1059" s="217">
        <v>0</v>
      </c>
      <c r="G1059" s="217">
        <v>0</v>
      </c>
      <c r="H1059" s="332">
        <v>0</v>
      </c>
      <c r="K1059"/>
      <c r="L1059"/>
    </row>
    <row r="1060" spans="4:12" x14ac:dyDescent="0.2">
      <c r="D1060" s="217">
        <v>1048</v>
      </c>
      <c r="E1060" s="331">
        <v>0</v>
      </c>
      <c r="F1060" s="217">
        <v>0</v>
      </c>
      <c r="G1060" s="217">
        <v>0</v>
      </c>
      <c r="H1060" s="332">
        <v>0</v>
      </c>
      <c r="K1060"/>
      <c r="L1060"/>
    </row>
    <row r="1061" spans="4:12" x14ac:dyDescent="0.2">
      <c r="D1061" s="217">
        <v>1049</v>
      </c>
      <c r="E1061" s="331">
        <v>0</v>
      </c>
      <c r="F1061" s="217">
        <v>0</v>
      </c>
      <c r="G1061" s="217">
        <v>0</v>
      </c>
      <c r="H1061" s="332">
        <v>0</v>
      </c>
      <c r="K1061"/>
      <c r="L1061"/>
    </row>
    <row r="1062" spans="4:12" x14ac:dyDescent="0.2">
      <c r="D1062" s="217">
        <v>1050</v>
      </c>
      <c r="E1062" s="331">
        <v>0</v>
      </c>
      <c r="F1062" s="217">
        <v>0</v>
      </c>
      <c r="G1062" s="217">
        <v>0</v>
      </c>
      <c r="H1062" s="332">
        <v>0</v>
      </c>
      <c r="K1062"/>
      <c r="L1062"/>
    </row>
    <row r="1063" spans="4:12" x14ac:dyDescent="0.2">
      <c r="D1063" s="217">
        <v>1051</v>
      </c>
      <c r="E1063" s="331">
        <v>0</v>
      </c>
      <c r="F1063" s="217">
        <v>0</v>
      </c>
      <c r="G1063" s="217">
        <v>0</v>
      </c>
      <c r="H1063" s="332">
        <v>0</v>
      </c>
      <c r="K1063"/>
      <c r="L1063"/>
    </row>
    <row r="1064" spans="4:12" x14ac:dyDescent="0.2">
      <c r="D1064" s="217">
        <v>1052</v>
      </c>
      <c r="E1064" s="331">
        <v>0</v>
      </c>
      <c r="F1064" s="217">
        <v>0</v>
      </c>
      <c r="G1064" s="217">
        <v>0</v>
      </c>
      <c r="H1064" s="332">
        <v>0</v>
      </c>
      <c r="K1064"/>
      <c r="L1064"/>
    </row>
    <row r="1065" spans="4:12" x14ac:dyDescent="0.2">
      <c r="D1065" s="217">
        <v>1053</v>
      </c>
      <c r="E1065" s="331">
        <v>0</v>
      </c>
      <c r="F1065" s="217">
        <v>0</v>
      </c>
      <c r="G1065" s="217">
        <v>0</v>
      </c>
      <c r="H1065" s="332">
        <v>0</v>
      </c>
      <c r="K1065"/>
      <c r="L1065"/>
    </row>
    <row r="1066" spans="4:12" x14ac:dyDescent="0.2">
      <c r="D1066" s="217">
        <v>1054</v>
      </c>
      <c r="E1066" s="331">
        <v>0</v>
      </c>
      <c r="F1066" s="217">
        <v>0</v>
      </c>
      <c r="G1066" s="217">
        <v>0</v>
      </c>
      <c r="H1066" s="332">
        <v>0</v>
      </c>
      <c r="K1066"/>
      <c r="L1066"/>
    </row>
    <row r="1067" spans="4:12" x14ac:dyDescent="0.2">
      <c r="D1067" s="217">
        <v>1055</v>
      </c>
      <c r="E1067" s="331">
        <v>0</v>
      </c>
      <c r="F1067" s="217">
        <v>0</v>
      </c>
      <c r="G1067" s="217">
        <v>0</v>
      </c>
      <c r="H1067" s="332">
        <v>0</v>
      </c>
      <c r="K1067"/>
      <c r="L1067"/>
    </row>
    <row r="1068" spans="4:12" x14ac:dyDescent="0.2">
      <c r="D1068" s="217">
        <v>1056</v>
      </c>
      <c r="E1068" s="331">
        <v>0</v>
      </c>
      <c r="F1068" s="217">
        <v>0</v>
      </c>
      <c r="G1068" s="217">
        <v>0</v>
      </c>
      <c r="H1068" s="332">
        <v>0</v>
      </c>
      <c r="K1068"/>
      <c r="L1068"/>
    </row>
    <row r="1069" spans="4:12" x14ac:dyDescent="0.2">
      <c r="D1069" s="217">
        <v>1057</v>
      </c>
      <c r="E1069" s="331">
        <v>0</v>
      </c>
      <c r="F1069" s="217">
        <v>0</v>
      </c>
      <c r="G1069" s="217">
        <v>0</v>
      </c>
      <c r="H1069" s="332">
        <v>0</v>
      </c>
      <c r="K1069"/>
      <c r="L1069"/>
    </row>
    <row r="1070" spans="4:12" x14ac:dyDescent="0.2">
      <c r="D1070" s="217">
        <v>1058</v>
      </c>
      <c r="E1070" s="331">
        <v>0</v>
      </c>
      <c r="F1070" s="217">
        <v>0</v>
      </c>
      <c r="G1070" s="217">
        <v>0</v>
      </c>
      <c r="H1070" s="332">
        <v>0</v>
      </c>
      <c r="K1070"/>
      <c r="L1070"/>
    </row>
    <row r="1071" spans="4:12" x14ac:dyDescent="0.2">
      <c r="D1071" s="217">
        <v>1059</v>
      </c>
      <c r="E1071" s="331">
        <v>0</v>
      </c>
      <c r="F1071" s="217">
        <v>0</v>
      </c>
      <c r="G1071" s="217">
        <v>0</v>
      </c>
      <c r="H1071" s="332">
        <v>0</v>
      </c>
      <c r="K1071"/>
      <c r="L1071"/>
    </row>
    <row r="1072" spans="4:12" x14ac:dyDescent="0.2">
      <c r="D1072" s="217">
        <v>1060</v>
      </c>
      <c r="E1072" s="331">
        <v>0</v>
      </c>
      <c r="F1072" s="217">
        <v>0</v>
      </c>
      <c r="G1072" s="217">
        <v>0</v>
      </c>
      <c r="H1072" s="332">
        <v>0</v>
      </c>
      <c r="K1072"/>
      <c r="L1072"/>
    </row>
    <row r="1073" spans="4:12" x14ac:dyDescent="0.2">
      <c r="D1073" s="217">
        <v>1061</v>
      </c>
      <c r="E1073" s="331">
        <v>0</v>
      </c>
      <c r="F1073" s="217">
        <v>0</v>
      </c>
      <c r="G1073" s="217">
        <v>0</v>
      </c>
      <c r="H1073" s="332">
        <v>0</v>
      </c>
      <c r="K1073"/>
      <c r="L1073"/>
    </row>
    <row r="1074" spans="4:12" x14ac:dyDescent="0.2">
      <c r="D1074" s="217">
        <v>1062</v>
      </c>
      <c r="E1074" s="331">
        <v>0</v>
      </c>
      <c r="F1074" s="217">
        <v>0</v>
      </c>
      <c r="G1074" s="217">
        <v>0</v>
      </c>
      <c r="H1074" s="332">
        <v>0</v>
      </c>
      <c r="K1074"/>
      <c r="L1074"/>
    </row>
    <row r="1075" spans="4:12" x14ac:dyDescent="0.2">
      <c r="D1075" s="217">
        <v>1063</v>
      </c>
      <c r="E1075" s="331">
        <v>0</v>
      </c>
      <c r="F1075" s="217">
        <v>0</v>
      </c>
      <c r="G1075" s="217">
        <v>0</v>
      </c>
      <c r="H1075" s="332">
        <v>0</v>
      </c>
      <c r="K1075"/>
      <c r="L1075"/>
    </row>
    <row r="1076" spans="4:12" x14ac:dyDescent="0.2">
      <c r="D1076" s="217">
        <v>1064</v>
      </c>
      <c r="E1076" s="331">
        <v>0</v>
      </c>
      <c r="F1076" s="217">
        <v>0</v>
      </c>
      <c r="G1076" s="217">
        <v>0</v>
      </c>
      <c r="H1076" s="332">
        <v>0</v>
      </c>
      <c r="K1076"/>
      <c r="L1076"/>
    </row>
    <row r="1077" spans="4:12" x14ac:dyDescent="0.2">
      <c r="D1077" s="217">
        <v>1065</v>
      </c>
      <c r="E1077" s="331">
        <v>0</v>
      </c>
      <c r="F1077" s="217">
        <v>0</v>
      </c>
      <c r="G1077" s="217">
        <v>0</v>
      </c>
      <c r="H1077" s="332">
        <v>0</v>
      </c>
      <c r="K1077"/>
      <c r="L1077"/>
    </row>
    <row r="1078" spans="4:12" x14ac:dyDescent="0.2">
      <c r="D1078" s="217">
        <v>1066</v>
      </c>
      <c r="E1078" s="331">
        <v>0</v>
      </c>
      <c r="F1078" s="217">
        <v>0</v>
      </c>
      <c r="G1078" s="217">
        <v>0</v>
      </c>
      <c r="H1078" s="332">
        <v>0</v>
      </c>
      <c r="K1078"/>
      <c r="L1078"/>
    </row>
    <row r="1079" spans="4:12" x14ac:dyDescent="0.2">
      <c r="D1079" s="217">
        <v>1067</v>
      </c>
      <c r="E1079" s="331">
        <v>0</v>
      </c>
      <c r="F1079" s="217">
        <v>0</v>
      </c>
      <c r="G1079" s="217">
        <v>0</v>
      </c>
      <c r="H1079" s="332">
        <v>0</v>
      </c>
      <c r="K1079"/>
      <c r="L1079"/>
    </row>
    <row r="1080" spans="4:12" x14ac:dyDescent="0.2">
      <c r="D1080" s="217">
        <v>1068</v>
      </c>
      <c r="E1080" s="331">
        <v>0</v>
      </c>
      <c r="F1080" s="217">
        <v>0</v>
      </c>
      <c r="G1080" s="217">
        <v>0</v>
      </c>
      <c r="H1080" s="332">
        <v>0</v>
      </c>
      <c r="K1080"/>
      <c r="L1080"/>
    </row>
    <row r="1081" spans="4:12" x14ac:dyDescent="0.2">
      <c r="D1081" s="217">
        <v>1069</v>
      </c>
      <c r="E1081" s="331">
        <v>0</v>
      </c>
      <c r="F1081" s="217">
        <v>0</v>
      </c>
      <c r="G1081" s="217">
        <v>0</v>
      </c>
      <c r="H1081" s="332">
        <v>0</v>
      </c>
      <c r="K1081"/>
      <c r="L1081"/>
    </row>
    <row r="1082" spans="4:12" x14ac:dyDescent="0.2">
      <c r="D1082" s="217">
        <v>1070</v>
      </c>
      <c r="E1082" s="331">
        <v>0</v>
      </c>
      <c r="F1082" s="217">
        <v>0</v>
      </c>
      <c r="G1082" s="217">
        <v>0</v>
      </c>
      <c r="H1082" s="332">
        <v>0</v>
      </c>
      <c r="K1082"/>
      <c r="L1082"/>
    </row>
    <row r="1083" spans="4:12" x14ac:dyDescent="0.2">
      <c r="D1083" s="217">
        <v>1071</v>
      </c>
      <c r="E1083" s="331">
        <v>0</v>
      </c>
      <c r="F1083" s="217">
        <v>0</v>
      </c>
      <c r="G1083" s="217">
        <v>0</v>
      </c>
      <c r="H1083" s="332">
        <v>0</v>
      </c>
      <c r="K1083"/>
      <c r="L1083"/>
    </row>
    <row r="1084" spans="4:12" x14ac:dyDescent="0.2">
      <c r="D1084" s="217">
        <v>1072</v>
      </c>
      <c r="E1084" s="331">
        <v>0</v>
      </c>
      <c r="F1084" s="217">
        <v>0</v>
      </c>
      <c r="G1084" s="217">
        <v>0</v>
      </c>
      <c r="H1084" s="332">
        <v>0</v>
      </c>
      <c r="K1084"/>
      <c r="L1084"/>
    </row>
    <row r="1085" spans="4:12" x14ac:dyDescent="0.2">
      <c r="D1085" s="217">
        <v>1073</v>
      </c>
      <c r="E1085" s="331">
        <v>0</v>
      </c>
      <c r="F1085" s="217">
        <v>0</v>
      </c>
      <c r="G1085" s="217">
        <v>0</v>
      </c>
      <c r="H1085" s="332">
        <v>0</v>
      </c>
      <c r="K1085"/>
      <c r="L1085"/>
    </row>
    <row r="1086" spans="4:12" x14ac:dyDescent="0.2">
      <c r="D1086" s="217">
        <v>1074</v>
      </c>
      <c r="E1086" s="331">
        <v>0</v>
      </c>
      <c r="F1086" s="217">
        <v>0</v>
      </c>
      <c r="G1086" s="217">
        <v>0</v>
      </c>
      <c r="H1086" s="332">
        <v>0</v>
      </c>
      <c r="K1086"/>
      <c r="L1086"/>
    </row>
    <row r="1087" spans="4:12" x14ac:dyDescent="0.2">
      <c r="D1087" s="217">
        <v>1075</v>
      </c>
      <c r="E1087" s="331">
        <v>0</v>
      </c>
      <c r="F1087" s="217">
        <v>0</v>
      </c>
      <c r="G1087" s="217">
        <v>0</v>
      </c>
      <c r="H1087" s="332">
        <v>0</v>
      </c>
      <c r="K1087"/>
      <c r="L1087"/>
    </row>
    <row r="1088" spans="4:12" x14ac:dyDescent="0.2">
      <c r="D1088" s="217">
        <v>1076</v>
      </c>
      <c r="E1088" s="331">
        <v>0</v>
      </c>
      <c r="F1088" s="217">
        <v>0</v>
      </c>
      <c r="G1088" s="217">
        <v>0</v>
      </c>
      <c r="H1088" s="332">
        <v>0</v>
      </c>
      <c r="K1088"/>
      <c r="L1088"/>
    </row>
    <row r="1089" spans="4:12" x14ac:dyDescent="0.2">
      <c r="D1089" s="217">
        <v>1077</v>
      </c>
      <c r="E1089" s="331">
        <v>0</v>
      </c>
      <c r="F1089" s="217">
        <v>0</v>
      </c>
      <c r="G1089" s="217">
        <v>0</v>
      </c>
      <c r="H1089" s="332">
        <v>0</v>
      </c>
      <c r="K1089"/>
      <c r="L1089"/>
    </row>
    <row r="1090" spans="4:12" x14ac:dyDescent="0.2">
      <c r="D1090" s="217">
        <v>1078</v>
      </c>
      <c r="E1090" s="331">
        <v>0</v>
      </c>
      <c r="F1090" s="217">
        <v>0</v>
      </c>
      <c r="G1090" s="217">
        <v>0</v>
      </c>
      <c r="H1090" s="332">
        <v>0</v>
      </c>
      <c r="K1090"/>
      <c r="L1090"/>
    </row>
    <row r="1091" spans="4:12" x14ac:dyDescent="0.2">
      <c r="D1091" s="217">
        <v>1079</v>
      </c>
      <c r="E1091" s="331">
        <v>0</v>
      </c>
      <c r="F1091" s="217">
        <v>0</v>
      </c>
      <c r="G1091" s="217">
        <v>0</v>
      </c>
      <c r="H1091" s="332">
        <v>0</v>
      </c>
      <c r="K1091"/>
      <c r="L1091"/>
    </row>
    <row r="1092" spans="4:12" x14ac:dyDescent="0.2">
      <c r="D1092" s="217">
        <v>1080</v>
      </c>
      <c r="E1092" s="331">
        <v>0</v>
      </c>
      <c r="F1092" s="217">
        <v>0</v>
      </c>
      <c r="G1092" s="217">
        <v>0</v>
      </c>
      <c r="H1092" s="332">
        <v>0</v>
      </c>
      <c r="K1092"/>
      <c r="L1092"/>
    </row>
    <row r="1093" spans="4:12" x14ac:dyDescent="0.2">
      <c r="D1093" s="217">
        <v>1081</v>
      </c>
      <c r="E1093" s="331">
        <v>0</v>
      </c>
      <c r="F1093" s="217">
        <v>0</v>
      </c>
      <c r="G1093" s="217">
        <v>0</v>
      </c>
      <c r="H1093" s="332">
        <v>0</v>
      </c>
      <c r="K1093"/>
      <c r="L1093"/>
    </row>
    <row r="1094" spans="4:12" x14ac:dyDescent="0.2">
      <c r="D1094" s="217">
        <v>1082</v>
      </c>
      <c r="E1094" s="331">
        <v>0</v>
      </c>
      <c r="F1094" s="217">
        <v>0</v>
      </c>
      <c r="G1094" s="217">
        <v>0</v>
      </c>
      <c r="H1094" s="332">
        <v>0</v>
      </c>
      <c r="K1094"/>
      <c r="L1094"/>
    </row>
    <row r="1095" spans="4:12" x14ac:dyDescent="0.2">
      <c r="D1095" s="217">
        <v>1083</v>
      </c>
      <c r="E1095" s="331">
        <v>0</v>
      </c>
      <c r="F1095" s="217">
        <v>0</v>
      </c>
      <c r="G1095" s="217">
        <v>0</v>
      </c>
      <c r="H1095" s="332">
        <v>0</v>
      </c>
      <c r="K1095"/>
      <c r="L1095"/>
    </row>
    <row r="1096" spans="4:12" x14ac:dyDescent="0.2">
      <c r="D1096" s="217">
        <v>1084</v>
      </c>
      <c r="E1096" s="331">
        <v>0</v>
      </c>
      <c r="F1096" s="217">
        <v>0</v>
      </c>
      <c r="G1096" s="217">
        <v>0</v>
      </c>
      <c r="H1096" s="332">
        <v>0</v>
      </c>
      <c r="K1096"/>
      <c r="L1096"/>
    </row>
    <row r="1097" spans="4:12" x14ac:dyDescent="0.2">
      <c r="D1097" s="217">
        <v>1085</v>
      </c>
      <c r="E1097" s="331">
        <v>0</v>
      </c>
      <c r="F1097" s="217">
        <v>0</v>
      </c>
      <c r="G1097" s="217">
        <v>0</v>
      </c>
      <c r="H1097" s="332">
        <v>0</v>
      </c>
      <c r="K1097"/>
      <c r="L1097"/>
    </row>
    <row r="1098" spans="4:12" x14ac:dyDescent="0.2">
      <c r="D1098" s="217">
        <v>1086</v>
      </c>
      <c r="E1098" s="331">
        <v>0</v>
      </c>
      <c r="F1098" s="217">
        <v>0</v>
      </c>
      <c r="G1098" s="217">
        <v>0</v>
      </c>
      <c r="H1098" s="332">
        <v>0</v>
      </c>
      <c r="K1098"/>
      <c r="L1098"/>
    </row>
    <row r="1099" spans="4:12" x14ac:dyDescent="0.2">
      <c r="D1099" s="217">
        <v>1087</v>
      </c>
      <c r="E1099" s="331">
        <v>0</v>
      </c>
      <c r="F1099" s="217">
        <v>0</v>
      </c>
      <c r="G1099" s="217">
        <v>0</v>
      </c>
      <c r="H1099" s="332">
        <v>0</v>
      </c>
      <c r="K1099"/>
      <c r="L1099"/>
    </row>
    <row r="1100" spans="4:12" x14ac:dyDescent="0.2">
      <c r="D1100" s="217">
        <v>1088</v>
      </c>
      <c r="E1100" s="331">
        <v>0</v>
      </c>
      <c r="F1100" s="217">
        <v>0</v>
      </c>
      <c r="G1100" s="217">
        <v>0</v>
      </c>
      <c r="H1100" s="332">
        <v>0</v>
      </c>
      <c r="K1100"/>
      <c r="L1100"/>
    </row>
    <row r="1101" spans="4:12" x14ac:dyDescent="0.2">
      <c r="D1101" s="217">
        <v>1089</v>
      </c>
      <c r="E1101" s="331">
        <v>0</v>
      </c>
      <c r="F1101" s="217">
        <v>0</v>
      </c>
      <c r="G1101" s="217">
        <v>0</v>
      </c>
      <c r="H1101" s="332">
        <v>0</v>
      </c>
      <c r="K1101"/>
      <c r="L1101"/>
    </row>
    <row r="1102" spans="4:12" x14ac:dyDescent="0.2">
      <c r="D1102" s="217">
        <v>1090</v>
      </c>
      <c r="E1102" s="331">
        <v>0</v>
      </c>
      <c r="F1102" s="217">
        <v>0</v>
      </c>
      <c r="G1102" s="217">
        <v>0</v>
      </c>
      <c r="H1102" s="332">
        <v>0</v>
      </c>
      <c r="K1102"/>
      <c r="L1102"/>
    </row>
    <row r="1103" spans="4:12" x14ac:dyDescent="0.2">
      <c r="D1103" s="217">
        <v>1091</v>
      </c>
      <c r="E1103" s="331">
        <v>0</v>
      </c>
      <c r="F1103" s="217">
        <v>0</v>
      </c>
      <c r="G1103" s="217">
        <v>0</v>
      </c>
      <c r="H1103" s="332">
        <v>0</v>
      </c>
      <c r="K1103"/>
      <c r="L1103"/>
    </row>
    <row r="1104" spans="4:12" x14ac:dyDescent="0.2">
      <c r="D1104" s="217">
        <v>1092</v>
      </c>
      <c r="E1104" s="331">
        <v>0</v>
      </c>
      <c r="F1104" s="217">
        <v>0</v>
      </c>
      <c r="G1104" s="217">
        <v>0</v>
      </c>
      <c r="H1104" s="332">
        <v>0</v>
      </c>
      <c r="K1104"/>
      <c r="L1104"/>
    </row>
    <row r="1105" spans="4:12" x14ac:dyDescent="0.2">
      <c r="D1105" s="217">
        <v>1093</v>
      </c>
      <c r="E1105" s="331">
        <v>0</v>
      </c>
      <c r="F1105" s="217">
        <v>0</v>
      </c>
      <c r="G1105" s="217">
        <v>0</v>
      </c>
      <c r="H1105" s="332">
        <v>0</v>
      </c>
      <c r="K1105"/>
      <c r="L1105"/>
    </row>
    <row r="1106" spans="4:12" x14ac:dyDescent="0.2">
      <c r="D1106" s="217">
        <v>1094</v>
      </c>
      <c r="E1106" s="331">
        <v>0</v>
      </c>
      <c r="F1106" s="217">
        <v>0</v>
      </c>
      <c r="G1106" s="217">
        <v>0</v>
      </c>
      <c r="H1106" s="332">
        <v>0</v>
      </c>
      <c r="K1106"/>
      <c r="L1106"/>
    </row>
    <row r="1107" spans="4:12" x14ac:dyDescent="0.2">
      <c r="D1107" s="217">
        <v>1095</v>
      </c>
      <c r="E1107" s="331">
        <v>0</v>
      </c>
      <c r="F1107" s="217">
        <v>0</v>
      </c>
      <c r="G1107" s="217">
        <v>0</v>
      </c>
      <c r="H1107" s="332">
        <v>0</v>
      </c>
      <c r="K1107"/>
      <c r="L1107"/>
    </row>
    <row r="1108" spans="4:12" x14ac:dyDescent="0.2">
      <c r="D1108" s="217">
        <v>1096</v>
      </c>
      <c r="E1108" s="331">
        <v>0</v>
      </c>
      <c r="F1108" s="217">
        <v>0</v>
      </c>
      <c r="G1108" s="217">
        <v>0</v>
      </c>
      <c r="H1108" s="332">
        <v>0</v>
      </c>
      <c r="K1108"/>
      <c r="L1108"/>
    </row>
    <row r="1109" spans="4:12" x14ac:dyDescent="0.2">
      <c r="D1109" s="217">
        <v>1097</v>
      </c>
      <c r="E1109" s="331">
        <v>0</v>
      </c>
      <c r="F1109" s="217">
        <v>0</v>
      </c>
      <c r="G1109" s="217">
        <v>0</v>
      </c>
      <c r="H1109" s="332">
        <v>0</v>
      </c>
      <c r="K1109"/>
      <c r="L1109"/>
    </row>
    <row r="1110" spans="4:12" x14ac:dyDescent="0.2">
      <c r="D1110" s="217">
        <v>1098</v>
      </c>
      <c r="E1110" s="331">
        <v>0</v>
      </c>
      <c r="F1110" s="217">
        <v>0</v>
      </c>
      <c r="G1110" s="217">
        <v>0</v>
      </c>
      <c r="H1110" s="332">
        <v>0</v>
      </c>
      <c r="K1110"/>
      <c r="L1110"/>
    </row>
    <row r="1111" spans="4:12" x14ac:dyDescent="0.2">
      <c r="D1111" s="217">
        <v>1099</v>
      </c>
      <c r="E1111" s="331">
        <v>0</v>
      </c>
      <c r="F1111" s="217">
        <v>0</v>
      </c>
      <c r="G1111" s="217">
        <v>0</v>
      </c>
      <c r="H1111" s="332">
        <v>0</v>
      </c>
      <c r="K1111"/>
      <c r="L1111"/>
    </row>
    <row r="1112" spans="4:12" x14ac:dyDescent="0.2">
      <c r="D1112" s="217">
        <v>1100</v>
      </c>
      <c r="E1112" s="331">
        <v>0</v>
      </c>
      <c r="F1112" s="217">
        <v>0</v>
      </c>
      <c r="G1112" s="217">
        <v>0</v>
      </c>
      <c r="H1112" s="332">
        <v>0</v>
      </c>
      <c r="K1112"/>
      <c r="L1112"/>
    </row>
    <row r="1113" spans="4:12" x14ac:dyDescent="0.2">
      <c r="D1113" s="217">
        <v>1101</v>
      </c>
      <c r="E1113" s="331">
        <v>0</v>
      </c>
      <c r="F1113" s="217">
        <v>0</v>
      </c>
      <c r="G1113" s="217">
        <v>0</v>
      </c>
      <c r="H1113" s="332">
        <v>0</v>
      </c>
      <c r="K1113"/>
      <c r="L1113"/>
    </row>
    <row r="1114" spans="4:12" x14ac:dyDescent="0.2">
      <c r="D1114" s="217">
        <v>1102</v>
      </c>
      <c r="E1114" s="331">
        <v>0</v>
      </c>
      <c r="F1114" s="217">
        <v>0</v>
      </c>
      <c r="G1114" s="217">
        <v>0</v>
      </c>
      <c r="H1114" s="332">
        <v>0</v>
      </c>
      <c r="K1114"/>
      <c r="L1114"/>
    </row>
    <row r="1115" spans="4:12" x14ac:dyDescent="0.2">
      <c r="D1115" s="217">
        <v>1103</v>
      </c>
      <c r="E1115" s="331">
        <v>0</v>
      </c>
      <c r="F1115" s="217">
        <v>0</v>
      </c>
      <c r="G1115" s="217">
        <v>0</v>
      </c>
      <c r="H1115" s="332">
        <v>0</v>
      </c>
      <c r="K1115"/>
      <c r="L1115"/>
    </row>
    <row r="1116" spans="4:12" x14ac:dyDescent="0.2">
      <c r="D1116" s="217">
        <v>1104</v>
      </c>
      <c r="E1116" s="331">
        <v>0</v>
      </c>
      <c r="F1116" s="217">
        <v>0</v>
      </c>
      <c r="G1116" s="217">
        <v>0</v>
      </c>
      <c r="H1116" s="332">
        <v>0</v>
      </c>
      <c r="K1116"/>
      <c r="L1116"/>
    </row>
    <row r="1117" spans="4:12" x14ac:dyDescent="0.2">
      <c r="D1117" s="217">
        <v>1105</v>
      </c>
      <c r="E1117" s="331">
        <v>0</v>
      </c>
      <c r="F1117" s="217">
        <v>0</v>
      </c>
      <c r="G1117" s="217">
        <v>0</v>
      </c>
      <c r="H1117" s="332">
        <v>0</v>
      </c>
      <c r="K1117"/>
      <c r="L1117"/>
    </row>
    <row r="1118" spans="4:12" x14ac:dyDescent="0.2">
      <c r="D1118" s="217">
        <v>1106</v>
      </c>
      <c r="E1118" s="331">
        <v>0</v>
      </c>
      <c r="F1118" s="217">
        <v>0</v>
      </c>
      <c r="G1118" s="217">
        <v>0</v>
      </c>
      <c r="H1118" s="332">
        <v>0</v>
      </c>
      <c r="K1118"/>
      <c r="L1118"/>
    </row>
    <row r="1119" spans="4:12" x14ac:dyDescent="0.2">
      <c r="D1119" s="217">
        <v>1107</v>
      </c>
      <c r="E1119" s="331">
        <v>0</v>
      </c>
      <c r="F1119" s="217">
        <v>0</v>
      </c>
      <c r="G1119" s="217">
        <v>0</v>
      </c>
      <c r="H1119" s="332">
        <v>0</v>
      </c>
      <c r="K1119"/>
      <c r="L1119"/>
    </row>
    <row r="1120" spans="4:12" x14ac:dyDescent="0.2">
      <c r="D1120" s="217">
        <v>1108</v>
      </c>
      <c r="E1120" s="331">
        <v>0</v>
      </c>
      <c r="F1120" s="217">
        <v>0</v>
      </c>
      <c r="G1120" s="217">
        <v>0</v>
      </c>
      <c r="H1120" s="332">
        <v>0</v>
      </c>
      <c r="K1120"/>
      <c r="L1120"/>
    </row>
    <row r="1121" spans="4:12" x14ac:dyDescent="0.2">
      <c r="D1121" s="217">
        <v>1109</v>
      </c>
      <c r="E1121" s="331">
        <v>0</v>
      </c>
      <c r="F1121" s="217">
        <v>0</v>
      </c>
      <c r="G1121" s="217">
        <v>0</v>
      </c>
      <c r="H1121" s="332">
        <v>0</v>
      </c>
      <c r="K1121"/>
      <c r="L1121"/>
    </row>
    <row r="1122" spans="4:12" x14ac:dyDescent="0.2">
      <c r="D1122" s="217">
        <v>1110</v>
      </c>
      <c r="E1122" s="331">
        <v>0</v>
      </c>
      <c r="F1122" s="217">
        <v>0</v>
      </c>
      <c r="G1122" s="217">
        <v>0</v>
      </c>
      <c r="H1122" s="332">
        <v>0</v>
      </c>
      <c r="K1122"/>
      <c r="L1122"/>
    </row>
    <row r="1123" spans="4:12" x14ac:dyDescent="0.2">
      <c r="D1123" s="217">
        <v>1111</v>
      </c>
      <c r="E1123" s="331">
        <v>0</v>
      </c>
      <c r="F1123" s="217">
        <v>0</v>
      </c>
      <c r="G1123" s="217">
        <v>0</v>
      </c>
      <c r="H1123" s="332">
        <v>0</v>
      </c>
      <c r="K1123"/>
      <c r="L1123"/>
    </row>
    <row r="1124" spans="4:12" x14ac:dyDescent="0.2">
      <c r="D1124" s="217">
        <v>1112</v>
      </c>
      <c r="E1124" s="331">
        <v>0</v>
      </c>
      <c r="F1124" s="217">
        <v>0</v>
      </c>
      <c r="G1124" s="217">
        <v>0</v>
      </c>
      <c r="H1124" s="332">
        <v>0</v>
      </c>
      <c r="K1124"/>
      <c r="L1124"/>
    </row>
    <row r="1125" spans="4:12" x14ac:dyDescent="0.2">
      <c r="D1125" s="217">
        <v>1113</v>
      </c>
      <c r="E1125" s="331">
        <v>0</v>
      </c>
      <c r="F1125" s="217">
        <v>0</v>
      </c>
      <c r="G1125" s="217">
        <v>0</v>
      </c>
      <c r="H1125" s="332">
        <v>0</v>
      </c>
      <c r="K1125"/>
      <c r="L1125"/>
    </row>
    <row r="1126" spans="4:12" x14ac:dyDescent="0.2">
      <c r="D1126" s="217">
        <v>1114</v>
      </c>
      <c r="E1126" s="331">
        <v>0</v>
      </c>
      <c r="F1126" s="217">
        <v>0</v>
      </c>
      <c r="G1126" s="217">
        <v>0</v>
      </c>
      <c r="H1126" s="332">
        <v>0</v>
      </c>
      <c r="K1126"/>
      <c r="L1126"/>
    </row>
    <row r="1127" spans="4:12" x14ac:dyDescent="0.2">
      <c r="D1127" s="217">
        <v>1115</v>
      </c>
      <c r="E1127" s="331">
        <v>0</v>
      </c>
      <c r="F1127" s="217">
        <v>0</v>
      </c>
      <c r="G1127" s="217">
        <v>0</v>
      </c>
      <c r="H1127" s="332">
        <v>0</v>
      </c>
      <c r="K1127"/>
      <c r="L1127"/>
    </row>
    <row r="1128" spans="4:12" x14ac:dyDescent="0.2">
      <c r="D1128" s="217">
        <v>1116</v>
      </c>
      <c r="E1128" s="331">
        <v>0</v>
      </c>
      <c r="F1128" s="217">
        <v>0</v>
      </c>
      <c r="G1128" s="217">
        <v>0</v>
      </c>
      <c r="H1128" s="332">
        <v>0</v>
      </c>
      <c r="K1128"/>
      <c r="L1128"/>
    </row>
    <row r="1129" spans="4:12" x14ac:dyDescent="0.2">
      <c r="D1129" s="217">
        <v>1117</v>
      </c>
      <c r="E1129" s="331">
        <v>0</v>
      </c>
      <c r="F1129" s="217">
        <v>0</v>
      </c>
      <c r="G1129" s="217">
        <v>0</v>
      </c>
      <c r="H1129" s="332">
        <v>0</v>
      </c>
      <c r="K1129"/>
      <c r="L1129"/>
    </row>
    <row r="1130" spans="4:12" x14ac:dyDescent="0.2">
      <c r="D1130" s="217">
        <v>1118</v>
      </c>
      <c r="E1130" s="331">
        <v>0</v>
      </c>
      <c r="F1130" s="217">
        <v>0</v>
      </c>
      <c r="G1130" s="217">
        <v>0</v>
      </c>
      <c r="H1130" s="332">
        <v>0</v>
      </c>
      <c r="K1130"/>
      <c r="L1130"/>
    </row>
    <row r="1131" spans="4:12" x14ac:dyDescent="0.2">
      <c r="D1131" s="217">
        <v>1119</v>
      </c>
      <c r="E1131" s="331">
        <v>0</v>
      </c>
      <c r="F1131" s="217">
        <v>0</v>
      </c>
      <c r="G1131" s="217">
        <v>0</v>
      </c>
      <c r="H1131" s="332">
        <v>0</v>
      </c>
      <c r="K1131"/>
      <c r="L1131"/>
    </row>
    <row r="1132" spans="4:12" x14ac:dyDescent="0.2">
      <c r="D1132" s="217">
        <v>1120</v>
      </c>
      <c r="E1132" s="331">
        <v>0</v>
      </c>
      <c r="F1132" s="217">
        <v>0</v>
      </c>
      <c r="G1132" s="217">
        <v>0</v>
      </c>
      <c r="H1132" s="332">
        <v>0</v>
      </c>
      <c r="K1132"/>
      <c r="L1132"/>
    </row>
    <row r="1133" spans="4:12" x14ac:dyDescent="0.2">
      <c r="D1133" s="217">
        <v>1121</v>
      </c>
      <c r="E1133" s="331">
        <v>0</v>
      </c>
      <c r="F1133" s="217">
        <v>0</v>
      </c>
      <c r="G1133" s="217">
        <v>0</v>
      </c>
      <c r="H1133" s="332">
        <v>0</v>
      </c>
      <c r="K1133"/>
      <c r="L1133"/>
    </row>
    <row r="1134" spans="4:12" x14ac:dyDescent="0.2">
      <c r="D1134" s="217">
        <v>1122</v>
      </c>
      <c r="E1134" s="331">
        <v>0</v>
      </c>
      <c r="F1134" s="217">
        <v>0</v>
      </c>
      <c r="G1134" s="217">
        <v>0</v>
      </c>
      <c r="H1134" s="332">
        <v>0</v>
      </c>
      <c r="K1134"/>
      <c r="L1134"/>
    </row>
    <row r="1135" spans="4:12" x14ac:dyDescent="0.2">
      <c r="D1135" s="217">
        <v>1123</v>
      </c>
      <c r="E1135" s="331">
        <v>0</v>
      </c>
      <c r="F1135" s="217">
        <v>0</v>
      </c>
      <c r="G1135" s="217">
        <v>0</v>
      </c>
      <c r="H1135" s="332">
        <v>0</v>
      </c>
      <c r="K1135"/>
      <c r="L1135"/>
    </row>
    <row r="1136" spans="4:12" x14ac:dyDescent="0.2">
      <c r="D1136" s="217">
        <v>1124</v>
      </c>
      <c r="E1136" s="331">
        <v>0</v>
      </c>
      <c r="F1136" s="217">
        <v>0</v>
      </c>
      <c r="G1136" s="217">
        <v>0</v>
      </c>
      <c r="H1136" s="332">
        <v>0</v>
      </c>
      <c r="K1136"/>
      <c r="L1136"/>
    </row>
    <row r="1137" spans="4:12" x14ac:dyDescent="0.2">
      <c r="D1137" s="217">
        <v>1125</v>
      </c>
      <c r="E1137" s="331">
        <v>0</v>
      </c>
      <c r="F1137" s="217">
        <v>0</v>
      </c>
      <c r="G1137" s="217">
        <v>0</v>
      </c>
      <c r="H1137" s="332">
        <v>0</v>
      </c>
      <c r="K1137"/>
      <c r="L1137"/>
    </row>
    <row r="1138" spans="4:12" x14ac:dyDescent="0.2">
      <c r="D1138" s="217">
        <v>1126</v>
      </c>
      <c r="E1138" s="331">
        <v>0</v>
      </c>
      <c r="F1138" s="217">
        <v>0</v>
      </c>
      <c r="G1138" s="217">
        <v>0</v>
      </c>
      <c r="H1138" s="332">
        <v>0</v>
      </c>
      <c r="K1138"/>
      <c r="L1138"/>
    </row>
    <row r="1139" spans="4:12" x14ac:dyDescent="0.2">
      <c r="D1139" s="217">
        <v>1127</v>
      </c>
      <c r="E1139" s="331">
        <v>0</v>
      </c>
      <c r="F1139" s="217">
        <v>0</v>
      </c>
      <c r="G1139" s="217">
        <v>0</v>
      </c>
      <c r="H1139" s="332">
        <v>0</v>
      </c>
      <c r="K1139"/>
      <c r="L1139"/>
    </row>
    <row r="1140" spans="4:12" x14ac:dyDescent="0.2">
      <c r="D1140" s="217">
        <v>1128</v>
      </c>
      <c r="E1140" s="331">
        <v>0</v>
      </c>
      <c r="F1140" s="217">
        <v>0</v>
      </c>
      <c r="G1140" s="217">
        <v>0</v>
      </c>
      <c r="H1140" s="332">
        <v>0</v>
      </c>
      <c r="K1140"/>
      <c r="L1140"/>
    </row>
    <row r="1141" spans="4:12" x14ac:dyDescent="0.2">
      <c r="D1141" s="217">
        <v>1129</v>
      </c>
      <c r="E1141" s="331">
        <v>0</v>
      </c>
      <c r="F1141" s="217">
        <v>0</v>
      </c>
      <c r="G1141" s="217">
        <v>0</v>
      </c>
      <c r="H1141" s="332">
        <v>0</v>
      </c>
      <c r="K1141"/>
      <c r="L1141"/>
    </row>
    <row r="1142" spans="4:12" x14ac:dyDescent="0.2">
      <c r="D1142" s="217">
        <v>1130</v>
      </c>
      <c r="E1142" s="331">
        <v>0</v>
      </c>
      <c r="F1142" s="217">
        <v>0</v>
      </c>
      <c r="G1142" s="217">
        <v>0</v>
      </c>
      <c r="H1142" s="332">
        <v>0</v>
      </c>
      <c r="K1142"/>
      <c r="L1142"/>
    </row>
    <row r="1143" spans="4:12" x14ac:dyDescent="0.2">
      <c r="D1143" s="217">
        <v>1131</v>
      </c>
      <c r="E1143" s="331">
        <v>0</v>
      </c>
      <c r="F1143" s="217">
        <v>0</v>
      </c>
      <c r="G1143" s="217">
        <v>0</v>
      </c>
      <c r="H1143" s="332">
        <v>0</v>
      </c>
      <c r="K1143"/>
      <c r="L1143"/>
    </row>
    <row r="1144" spans="4:12" x14ac:dyDescent="0.2">
      <c r="D1144" s="217">
        <v>1132</v>
      </c>
      <c r="E1144" s="331">
        <v>0</v>
      </c>
      <c r="F1144" s="217">
        <v>0</v>
      </c>
      <c r="G1144" s="217">
        <v>0</v>
      </c>
      <c r="H1144" s="332">
        <v>0</v>
      </c>
      <c r="K1144"/>
      <c r="L1144"/>
    </row>
    <row r="1145" spans="4:12" x14ac:dyDescent="0.2">
      <c r="D1145" s="217">
        <v>1133</v>
      </c>
      <c r="E1145" s="331">
        <v>0</v>
      </c>
      <c r="F1145" s="217">
        <v>0</v>
      </c>
      <c r="G1145" s="217">
        <v>0</v>
      </c>
      <c r="H1145" s="332">
        <v>0</v>
      </c>
      <c r="K1145"/>
      <c r="L1145"/>
    </row>
    <row r="1146" spans="4:12" x14ac:dyDescent="0.2">
      <c r="D1146" s="217">
        <v>1134</v>
      </c>
      <c r="E1146" s="331">
        <v>0</v>
      </c>
      <c r="F1146" s="217">
        <v>0</v>
      </c>
      <c r="G1146" s="217">
        <v>0</v>
      </c>
      <c r="H1146" s="332">
        <v>0</v>
      </c>
      <c r="K1146"/>
      <c r="L1146"/>
    </row>
    <row r="1147" spans="4:12" x14ac:dyDescent="0.2">
      <c r="D1147" s="217">
        <v>1135</v>
      </c>
      <c r="E1147" s="331">
        <v>0</v>
      </c>
      <c r="F1147" s="217">
        <v>0</v>
      </c>
      <c r="G1147" s="217">
        <v>0</v>
      </c>
      <c r="H1147" s="332">
        <v>0</v>
      </c>
      <c r="K1147"/>
      <c r="L1147"/>
    </row>
    <row r="1148" spans="4:12" x14ac:dyDescent="0.2">
      <c r="D1148" s="217">
        <v>1136</v>
      </c>
      <c r="E1148" s="331">
        <v>0</v>
      </c>
      <c r="F1148" s="217">
        <v>0</v>
      </c>
      <c r="G1148" s="217">
        <v>0</v>
      </c>
      <c r="H1148" s="332">
        <v>0</v>
      </c>
      <c r="K1148"/>
      <c r="L1148"/>
    </row>
    <row r="1149" spans="4:12" x14ac:dyDescent="0.2">
      <c r="D1149" s="217">
        <v>1137</v>
      </c>
      <c r="E1149" s="331">
        <v>0</v>
      </c>
      <c r="F1149" s="217">
        <v>0</v>
      </c>
      <c r="G1149" s="217">
        <v>0</v>
      </c>
      <c r="H1149" s="332">
        <v>0</v>
      </c>
      <c r="K1149"/>
      <c r="L1149"/>
    </row>
    <row r="1150" spans="4:12" x14ac:dyDescent="0.2">
      <c r="D1150" s="217">
        <v>1138</v>
      </c>
      <c r="E1150" s="331">
        <v>0</v>
      </c>
      <c r="F1150" s="217">
        <v>0</v>
      </c>
      <c r="G1150" s="217">
        <v>0</v>
      </c>
      <c r="H1150" s="332">
        <v>0</v>
      </c>
      <c r="K1150"/>
      <c r="L1150"/>
    </row>
    <row r="1151" spans="4:12" x14ac:dyDescent="0.2">
      <c r="D1151" s="217">
        <v>1139</v>
      </c>
      <c r="E1151" s="331">
        <v>0</v>
      </c>
      <c r="F1151" s="217">
        <v>0</v>
      </c>
      <c r="G1151" s="217">
        <v>0</v>
      </c>
      <c r="H1151" s="332">
        <v>0</v>
      </c>
      <c r="K1151"/>
      <c r="L1151"/>
    </row>
    <row r="1152" spans="4:12" x14ac:dyDescent="0.2">
      <c r="D1152" s="217">
        <v>1140</v>
      </c>
      <c r="E1152" s="331">
        <v>0</v>
      </c>
      <c r="F1152" s="217">
        <v>0</v>
      </c>
      <c r="G1152" s="217">
        <v>0</v>
      </c>
      <c r="H1152" s="332">
        <v>0</v>
      </c>
      <c r="K1152"/>
      <c r="L1152"/>
    </row>
    <row r="1153" spans="4:12" x14ac:dyDescent="0.2">
      <c r="D1153" s="217">
        <v>1141</v>
      </c>
      <c r="E1153" s="331">
        <v>0</v>
      </c>
      <c r="F1153" s="217">
        <v>0</v>
      </c>
      <c r="G1153" s="217">
        <v>0</v>
      </c>
      <c r="H1153" s="332">
        <v>0</v>
      </c>
      <c r="K1153"/>
      <c r="L1153"/>
    </row>
    <row r="1154" spans="4:12" x14ac:dyDescent="0.2">
      <c r="D1154" s="217">
        <v>1142</v>
      </c>
      <c r="E1154" s="331">
        <v>0</v>
      </c>
      <c r="F1154" s="217">
        <v>0</v>
      </c>
      <c r="G1154" s="217">
        <v>0</v>
      </c>
      <c r="H1154" s="332">
        <v>0</v>
      </c>
      <c r="K1154"/>
      <c r="L1154"/>
    </row>
    <row r="1155" spans="4:12" x14ac:dyDescent="0.2">
      <c r="D1155" s="217">
        <v>1143</v>
      </c>
      <c r="E1155" s="331">
        <v>0</v>
      </c>
      <c r="F1155" s="217">
        <v>0</v>
      </c>
      <c r="G1155" s="217">
        <v>0</v>
      </c>
      <c r="H1155" s="332">
        <v>0</v>
      </c>
      <c r="K1155"/>
      <c r="L1155"/>
    </row>
    <row r="1156" spans="4:12" x14ac:dyDescent="0.2">
      <c r="D1156" s="217">
        <v>1144</v>
      </c>
      <c r="E1156" s="331">
        <v>0</v>
      </c>
      <c r="F1156" s="217">
        <v>0</v>
      </c>
      <c r="G1156" s="217">
        <v>0</v>
      </c>
      <c r="H1156" s="332">
        <v>0</v>
      </c>
      <c r="K1156"/>
      <c r="L1156"/>
    </row>
    <row r="1157" spans="4:12" x14ac:dyDescent="0.2">
      <c r="D1157" s="217">
        <v>1145</v>
      </c>
      <c r="E1157" s="331">
        <v>0</v>
      </c>
      <c r="F1157" s="217">
        <v>0</v>
      </c>
      <c r="G1157" s="217">
        <v>0</v>
      </c>
      <c r="H1157" s="332">
        <v>0</v>
      </c>
      <c r="K1157"/>
      <c r="L1157"/>
    </row>
    <row r="1158" spans="4:12" x14ac:dyDescent="0.2">
      <c r="D1158" s="217">
        <v>1146</v>
      </c>
      <c r="E1158" s="331">
        <v>0</v>
      </c>
      <c r="F1158" s="217">
        <v>0</v>
      </c>
      <c r="G1158" s="217">
        <v>0</v>
      </c>
      <c r="H1158" s="332">
        <v>0</v>
      </c>
      <c r="K1158"/>
      <c r="L1158"/>
    </row>
    <row r="1159" spans="4:12" x14ac:dyDescent="0.2">
      <c r="D1159" s="217">
        <v>1147</v>
      </c>
      <c r="E1159" s="331">
        <v>0</v>
      </c>
      <c r="F1159" s="217">
        <v>0</v>
      </c>
      <c r="G1159" s="217">
        <v>0</v>
      </c>
      <c r="H1159" s="332">
        <v>0</v>
      </c>
      <c r="K1159"/>
      <c r="L1159"/>
    </row>
    <row r="1160" spans="4:12" x14ac:dyDescent="0.2">
      <c r="D1160" s="217">
        <v>1148</v>
      </c>
      <c r="E1160" s="331">
        <v>0</v>
      </c>
      <c r="F1160" s="217">
        <v>0</v>
      </c>
      <c r="G1160" s="217">
        <v>0</v>
      </c>
      <c r="H1160" s="332">
        <v>0</v>
      </c>
      <c r="K1160"/>
      <c r="L1160"/>
    </row>
    <row r="1161" spans="4:12" x14ac:dyDescent="0.2">
      <c r="D1161" s="217">
        <v>1149</v>
      </c>
      <c r="E1161" s="331">
        <v>0</v>
      </c>
      <c r="F1161" s="217">
        <v>0</v>
      </c>
      <c r="G1161" s="217">
        <v>0</v>
      </c>
      <c r="H1161" s="332">
        <v>0</v>
      </c>
      <c r="K1161"/>
      <c r="L1161"/>
    </row>
    <row r="1162" spans="4:12" x14ac:dyDescent="0.2">
      <c r="D1162" s="217">
        <v>1150</v>
      </c>
      <c r="E1162" s="331">
        <v>0</v>
      </c>
      <c r="F1162" s="217">
        <v>0</v>
      </c>
      <c r="G1162" s="217">
        <v>0</v>
      </c>
      <c r="H1162" s="332">
        <v>0</v>
      </c>
      <c r="K1162"/>
      <c r="L1162"/>
    </row>
    <row r="1163" spans="4:12" x14ac:dyDescent="0.2">
      <c r="D1163" s="217">
        <v>1151</v>
      </c>
      <c r="E1163" s="331">
        <v>0</v>
      </c>
      <c r="F1163" s="217">
        <v>0</v>
      </c>
      <c r="G1163" s="217">
        <v>0</v>
      </c>
      <c r="H1163" s="332">
        <v>0</v>
      </c>
      <c r="K1163"/>
      <c r="L1163"/>
    </row>
    <row r="1164" spans="4:12" x14ac:dyDescent="0.2">
      <c r="D1164" s="217">
        <v>1152</v>
      </c>
      <c r="E1164" s="331">
        <v>0</v>
      </c>
      <c r="F1164" s="217">
        <v>0</v>
      </c>
      <c r="G1164" s="217">
        <v>0</v>
      </c>
      <c r="H1164" s="332">
        <v>0</v>
      </c>
      <c r="K1164"/>
      <c r="L1164"/>
    </row>
    <row r="1165" spans="4:12" x14ac:dyDescent="0.2">
      <c r="D1165" s="217">
        <v>1153</v>
      </c>
      <c r="E1165" s="331">
        <v>0</v>
      </c>
      <c r="F1165" s="217">
        <v>0</v>
      </c>
      <c r="G1165" s="217">
        <v>0</v>
      </c>
      <c r="H1165" s="332">
        <v>0</v>
      </c>
      <c r="K1165"/>
      <c r="L1165"/>
    </row>
    <row r="1166" spans="4:12" x14ac:dyDescent="0.2">
      <c r="D1166" s="217">
        <v>1154</v>
      </c>
      <c r="E1166" s="331">
        <v>0</v>
      </c>
      <c r="F1166" s="217">
        <v>0</v>
      </c>
      <c r="G1166" s="217">
        <v>0</v>
      </c>
      <c r="H1166" s="332">
        <v>0</v>
      </c>
      <c r="K1166"/>
      <c r="L1166"/>
    </row>
    <row r="1167" spans="4:12" x14ac:dyDescent="0.2">
      <c r="D1167" s="217">
        <v>1155</v>
      </c>
      <c r="E1167" s="331">
        <v>0</v>
      </c>
      <c r="F1167" s="217">
        <v>0</v>
      </c>
      <c r="G1167" s="217">
        <v>0</v>
      </c>
      <c r="H1167" s="332">
        <v>0</v>
      </c>
      <c r="K1167"/>
      <c r="L1167"/>
    </row>
    <row r="1168" spans="4:12" x14ac:dyDescent="0.2">
      <c r="D1168" s="217">
        <v>1156</v>
      </c>
      <c r="E1168" s="331">
        <v>0</v>
      </c>
      <c r="F1168" s="217">
        <v>0</v>
      </c>
      <c r="G1168" s="217">
        <v>0</v>
      </c>
      <c r="H1168" s="332">
        <v>0</v>
      </c>
      <c r="K1168"/>
      <c r="L1168"/>
    </row>
    <row r="1169" spans="4:12" x14ac:dyDescent="0.2">
      <c r="D1169" s="217">
        <v>1157</v>
      </c>
      <c r="E1169" s="331">
        <v>0</v>
      </c>
      <c r="F1169" s="217">
        <v>0</v>
      </c>
      <c r="G1169" s="217">
        <v>0</v>
      </c>
      <c r="H1169" s="332">
        <v>0</v>
      </c>
      <c r="K1169"/>
      <c r="L1169"/>
    </row>
    <row r="1170" spans="4:12" x14ac:dyDescent="0.2">
      <c r="D1170" s="217">
        <v>1158</v>
      </c>
      <c r="E1170" s="331">
        <v>0</v>
      </c>
      <c r="F1170" s="217">
        <v>0</v>
      </c>
      <c r="G1170" s="217">
        <v>0</v>
      </c>
      <c r="H1170" s="332">
        <v>0</v>
      </c>
      <c r="K1170"/>
      <c r="L1170"/>
    </row>
    <row r="1171" spans="4:12" x14ac:dyDescent="0.2">
      <c r="D1171" s="217">
        <v>1159</v>
      </c>
      <c r="E1171" s="331">
        <v>0</v>
      </c>
      <c r="F1171" s="217">
        <v>0</v>
      </c>
      <c r="G1171" s="217">
        <v>0</v>
      </c>
      <c r="H1171" s="332">
        <v>0</v>
      </c>
      <c r="K1171"/>
      <c r="L1171"/>
    </row>
    <row r="1172" spans="4:12" x14ac:dyDescent="0.2">
      <c r="D1172" s="217">
        <v>1160</v>
      </c>
      <c r="E1172" s="331">
        <v>0</v>
      </c>
      <c r="F1172" s="217">
        <v>0</v>
      </c>
      <c r="G1172" s="217">
        <v>0</v>
      </c>
      <c r="H1172" s="332">
        <v>0</v>
      </c>
      <c r="K1172"/>
      <c r="L1172"/>
    </row>
    <row r="1173" spans="4:12" x14ac:dyDescent="0.2">
      <c r="D1173" s="217">
        <v>1161</v>
      </c>
      <c r="E1173" s="331">
        <v>0</v>
      </c>
      <c r="F1173" s="217">
        <v>0</v>
      </c>
      <c r="G1173" s="217">
        <v>0</v>
      </c>
      <c r="H1173" s="332">
        <v>0</v>
      </c>
      <c r="K1173"/>
      <c r="L1173"/>
    </row>
    <row r="1174" spans="4:12" x14ac:dyDescent="0.2">
      <c r="D1174" s="217">
        <v>1162</v>
      </c>
      <c r="E1174" s="331">
        <v>0</v>
      </c>
      <c r="F1174" s="217">
        <v>0</v>
      </c>
      <c r="G1174" s="217">
        <v>0</v>
      </c>
      <c r="H1174" s="332">
        <v>0</v>
      </c>
      <c r="K1174"/>
      <c r="L1174"/>
    </row>
    <row r="1175" spans="4:12" x14ac:dyDescent="0.2">
      <c r="D1175" s="217">
        <v>1163</v>
      </c>
      <c r="E1175" s="331">
        <v>0</v>
      </c>
      <c r="F1175" s="217">
        <v>0</v>
      </c>
      <c r="G1175" s="217">
        <v>0</v>
      </c>
      <c r="H1175" s="332">
        <v>0</v>
      </c>
      <c r="K1175"/>
      <c r="L1175"/>
    </row>
    <row r="1176" spans="4:12" x14ac:dyDescent="0.2">
      <c r="D1176" s="217">
        <v>1164</v>
      </c>
      <c r="E1176" s="331">
        <v>0</v>
      </c>
      <c r="F1176" s="217">
        <v>0</v>
      </c>
      <c r="G1176" s="217">
        <v>0</v>
      </c>
      <c r="H1176" s="332">
        <v>0</v>
      </c>
      <c r="K1176"/>
      <c r="L1176"/>
    </row>
    <row r="1177" spans="4:12" x14ac:dyDescent="0.2">
      <c r="D1177" s="217">
        <v>1165</v>
      </c>
      <c r="E1177" s="331">
        <v>0</v>
      </c>
      <c r="F1177" s="217">
        <v>0</v>
      </c>
      <c r="G1177" s="217">
        <v>0</v>
      </c>
      <c r="H1177" s="332">
        <v>0</v>
      </c>
      <c r="K1177"/>
      <c r="L1177"/>
    </row>
    <row r="1178" spans="4:12" x14ac:dyDescent="0.2">
      <c r="D1178" s="217">
        <v>1166</v>
      </c>
      <c r="E1178" s="331">
        <v>0</v>
      </c>
      <c r="F1178" s="217">
        <v>0</v>
      </c>
      <c r="G1178" s="217">
        <v>0</v>
      </c>
      <c r="H1178" s="332">
        <v>0</v>
      </c>
      <c r="K1178"/>
      <c r="L1178"/>
    </row>
    <row r="1179" spans="4:12" x14ac:dyDescent="0.2">
      <c r="D1179" s="217">
        <v>1167</v>
      </c>
      <c r="E1179" s="331">
        <v>0</v>
      </c>
      <c r="F1179" s="217">
        <v>0</v>
      </c>
      <c r="G1179" s="217">
        <v>0</v>
      </c>
      <c r="H1179" s="332">
        <v>0</v>
      </c>
      <c r="K1179"/>
      <c r="L1179"/>
    </row>
    <row r="1180" spans="4:12" x14ac:dyDescent="0.2">
      <c r="D1180" s="217">
        <v>1168</v>
      </c>
      <c r="E1180" s="331">
        <v>0</v>
      </c>
      <c r="F1180" s="217">
        <v>0</v>
      </c>
      <c r="G1180" s="217">
        <v>0</v>
      </c>
      <c r="H1180" s="332">
        <v>0</v>
      </c>
      <c r="K1180"/>
      <c r="L1180"/>
    </row>
    <row r="1181" spans="4:12" x14ac:dyDescent="0.2">
      <c r="D1181" s="217">
        <v>1169</v>
      </c>
      <c r="E1181" s="331">
        <v>0</v>
      </c>
      <c r="F1181" s="217">
        <v>0</v>
      </c>
      <c r="G1181" s="217">
        <v>0</v>
      </c>
      <c r="H1181" s="332">
        <v>0</v>
      </c>
      <c r="K1181"/>
      <c r="L1181"/>
    </row>
    <row r="1182" spans="4:12" x14ac:dyDescent="0.2">
      <c r="D1182" s="217">
        <v>1170</v>
      </c>
      <c r="E1182" s="331">
        <v>0</v>
      </c>
      <c r="F1182" s="217">
        <v>0</v>
      </c>
      <c r="G1182" s="217">
        <v>0</v>
      </c>
      <c r="H1182" s="332">
        <v>0</v>
      </c>
      <c r="K1182"/>
      <c r="L1182"/>
    </row>
    <row r="1183" spans="4:12" x14ac:dyDescent="0.2">
      <c r="D1183" s="217">
        <v>1171</v>
      </c>
      <c r="E1183" s="331">
        <v>0</v>
      </c>
      <c r="F1183" s="217">
        <v>0</v>
      </c>
      <c r="G1183" s="217">
        <v>0</v>
      </c>
      <c r="H1183" s="332">
        <v>0</v>
      </c>
      <c r="K1183"/>
      <c r="L1183"/>
    </row>
    <row r="1184" spans="4:12" x14ac:dyDescent="0.2">
      <c r="D1184" s="217">
        <v>1172</v>
      </c>
      <c r="E1184" s="331">
        <v>0</v>
      </c>
      <c r="F1184" s="217">
        <v>0</v>
      </c>
      <c r="G1184" s="217">
        <v>0</v>
      </c>
      <c r="H1184" s="332">
        <v>0</v>
      </c>
      <c r="K1184"/>
      <c r="L1184"/>
    </row>
    <row r="1185" spans="4:12" x14ac:dyDescent="0.2">
      <c r="D1185" s="217">
        <v>1173</v>
      </c>
      <c r="E1185" s="331">
        <v>0</v>
      </c>
      <c r="F1185" s="217">
        <v>0</v>
      </c>
      <c r="G1185" s="217">
        <v>0</v>
      </c>
      <c r="H1185" s="332">
        <v>0</v>
      </c>
      <c r="K1185"/>
      <c r="L1185"/>
    </row>
    <row r="1186" spans="4:12" x14ac:dyDescent="0.2">
      <c r="D1186" s="217">
        <v>1174</v>
      </c>
      <c r="E1186" s="331">
        <v>0</v>
      </c>
      <c r="F1186" s="217">
        <v>0</v>
      </c>
      <c r="G1186" s="217">
        <v>0</v>
      </c>
      <c r="H1186" s="332">
        <v>0</v>
      </c>
      <c r="K1186"/>
      <c r="L1186"/>
    </row>
    <row r="1187" spans="4:12" x14ac:dyDescent="0.2">
      <c r="D1187" s="217">
        <v>1175</v>
      </c>
      <c r="E1187" s="331">
        <v>0</v>
      </c>
      <c r="F1187" s="217">
        <v>0</v>
      </c>
      <c r="G1187" s="217">
        <v>0</v>
      </c>
      <c r="H1187" s="332">
        <v>0</v>
      </c>
      <c r="K1187"/>
      <c r="L1187"/>
    </row>
    <row r="1188" spans="4:12" x14ac:dyDescent="0.2">
      <c r="D1188" s="217">
        <v>1176</v>
      </c>
      <c r="E1188" s="331">
        <v>0</v>
      </c>
      <c r="F1188" s="217">
        <v>0</v>
      </c>
      <c r="G1188" s="217">
        <v>0</v>
      </c>
      <c r="H1188" s="332">
        <v>0</v>
      </c>
      <c r="K1188"/>
      <c r="L1188"/>
    </row>
    <row r="1189" spans="4:12" x14ac:dyDescent="0.2">
      <c r="D1189" s="217">
        <v>1177</v>
      </c>
      <c r="E1189" s="331">
        <v>0</v>
      </c>
      <c r="F1189" s="217">
        <v>0</v>
      </c>
      <c r="G1189" s="217">
        <v>0</v>
      </c>
      <c r="H1189" s="332">
        <v>0</v>
      </c>
      <c r="K1189"/>
      <c r="L1189"/>
    </row>
    <row r="1190" spans="4:12" x14ac:dyDescent="0.2">
      <c r="D1190" s="217">
        <v>1178</v>
      </c>
      <c r="E1190" s="331">
        <v>0</v>
      </c>
      <c r="F1190" s="217">
        <v>0</v>
      </c>
      <c r="G1190" s="217">
        <v>0</v>
      </c>
      <c r="H1190" s="332">
        <v>0</v>
      </c>
      <c r="K1190"/>
      <c r="L1190"/>
    </row>
    <row r="1191" spans="4:12" x14ac:dyDescent="0.2">
      <c r="D1191" s="217">
        <v>1179</v>
      </c>
      <c r="E1191" s="331">
        <v>0</v>
      </c>
      <c r="F1191" s="217">
        <v>0</v>
      </c>
      <c r="G1191" s="217">
        <v>0</v>
      </c>
      <c r="H1191" s="332">
        <v>0</v>
      </c>
      <c r="K1191"/>
      <c r="L1191"/>
    </row>
    <row r="1192" spans="4:12" x14ac:dyDescent="0.2">
      <c r="D1192" s="217">
        <v>1180</v>
      </c>
      <c r="E1192" s="331">
        <v>0</v>
      </c>
      <c r="F1192" s="217">
        <v>0</v>
      </c>
      <c r="G1192" s="217">
        <v>0</v>
      </c>
      <c r="H1192" s="332">
        <v>0</v>
      </c>
      <c r="K1192"/>
      <c r="L1192"/>
    </row>
    <row r="1193" spans="4:12" x14ac:dyDescent="0.2">
      <c r="D1193" s="217">
        <v>1181</v>
      </c>
      <c r="E1193" s="331">
        <v>0</v>
      </c>
      <c r="F1193" s="217">
        <v>0</v>
      </c>
      <c r="G1193" s="217">
        <v>0</v>
      </c>
      <c r="H1193" s="332">
        <v>0</v>
      </c>
      <c r="K1193"/>
      <c r="L1193"/>
    </row>
    <row r="1194" spans="4:12" x14ac:dyDescent="0.2">
      <c r="D1194" s="217">
        <v>1182</v>
      </c>
      <c r="E1194" s="331">
        <v>0</v>
      </c>
      <c r="F1194" s="217">
        <v>0</v>
      </c>
      <c r="G1194" s="217">
        <v>0</v>
      </c>
      <c r="H1194" s="332">
        <v>0</v>
      </c>
      <c r="K1194"/>
      <c r="L1194"/>
    </row>
    <row r="1195" spans="4:12" x14ac:dyDescent="0.2">
      <c r="D1195" s="217">
        <v>1183</v>
      </c>
      <c r="E1195" s="331">
        <v>0</v>
      </c>
      <c r="F1195" s="217">
        <v>0</v>
      </c>
      <c r="G1195" s="217">
        <v>0</v>
      </c>
      <c r="H1195" s="332">
        <v>0</v>
      </c>
      <c r="K1195"/>
      <c r="L1195"/>
    </row>
    <row r="1196" spans="4:12" x14ac:dyDescent="0.2">
      <c r="D1196" s="217">
        <v>1184</v>
      </c>
      <c r="E1196" s="331">
        <v>0</v>
      </c>
      <c r="F1196" s="217">
        <v>0</v>
      </c>
      <c r="G1196" s="217">
        <v>0</v>
      </c>
      <c r="H1196" s="332">
        <v>0</v>
      </c>
      <c r="K1196"/>
      <c r="L1196"/>
    </row>
    <row r="1197" spans="4:12" x14ac:dyDescent="0.2">
      <c r="D1197" s="217">
        <v>1185</v>
      </c>
      <c r="E1197" s="331">
        <v>0</v>
      </c>
      <c r="F1197" s="217">
        <v>0</v>
      </c>
      <c r="G1197" s="217">
        <v>0</v>
      </c>
      <c r="H1197" s="332">
        <v>0</v>
      </c>
      <c r="K1197"/>
      <c r="L1197"/>
    </row>
    <row r="1198" spans="4:12" x14ac:dyDescent="0.2">
      <c r="D1198" s="217">
        <v>1186</v>
      </c>
      <c r="E1198" s="331">
        <v>0</v>
      </c>
      <c r="F1198" s="217">
        <v>0</v>
      </c>
      <c r="G1198" s="217">
        <v>0</v>
      </c>
      <c r="H1198" s="332">
        <v>0</v>
      </c>
      <c r="K1198"/>
      <c r="L1198"/>
    </row>
    <row r="1199" spans="4:12" x14ac:dyDescent="0.2">
      <c r="D1199" s="217">
        <v>1187</v>
      </c>
      <c r="E1199" s="331">
        <v>0</v>
      </c>
      <c r="F1199" s="217">
        <v>0</v>
      </c>
      <c r="G1199" s="217">
        <v>0</v>
      </c>
      <c r="H1199" s="332">
        <v>0</v>
      </c>
      <c r="K1199"/>
      <c r="L1199"/>
    </row>
    <row r="1200" spans="4:12" x14ac:dyDescent="0.2">
      <c r="D1200" s="217">
        <v>1188</v>
      </c>
      <c r="E1200" s="331">
        <v>0</v>
      </c>
      <c r="F1200" s="217">
        <v>0</v>
      </c>
      <c r="G1200" s="217">
        <v>0</v>
      </c>
      <c r="H1200" s="332">
        <v>0</v>
      </c>
      <c r="K1200"/>
      <c r="L1200"/>
    </row>
    <row r="1201" spans="4:12" x14ac:dyDescent="0.2">
      <c r="D1201" s="217">
        <v>1189</v>
      </c>
      <c r="E1201" s="331">
        <v>0</v>
      </c>
      <c r="F1201" s="217">
        <v>0</v>
      </c>
      <c r="G1201" s="217">
        <v>0</v>
      </c>
      <c r="H1201" s="332">
        <v>0</v>
      </c>
      <c r="K1201"/>
      <c r="L1201"/>
    </row>
    <row r="1202" spans="4:12" x14ac:dyDescent="0.2">
      <c r="D1202" s="217">
        <v>1190</v>
      </c>
      <c r="E1202" s="331">
        <v>0</v>
      </c>
      <c r="F1202" s="217">
        <v>0</v>
      </c>
      <c r="G1202" s="217">
        <v>0</v>
      </c>
      <c r="H1202" s="332">
        <v>0</v>
      </c>
      <c r="K1202"/>
      <c r="L1202"/>
    </row>
    <row r="1203" spans="4:12" x14ac:dyDescent="0.2">
      <c r="D1203" s="217">
        <v>1191</v>
      </c>
      <c r="E1203" s="331">
        <v>0</v>
      </c>
      <c r="F1203" s="217">
        <v>0</v>
      </c>
      <c r="G1203" s="217">
        <v>0</v>
      </c>
      <c r="H1203" s="332">
        <v>0</v>
      </c>
      <c r="K1203"/>
      <c r="L1203"/>
    </row>
    <row r="1204" spans="4:12" x14ac:dyDescent="0.2">
      <c r="D1204" s="217">
        <v>1192</v>
      </c>
      <c r="E1204" s="331">
        <v>0</v>
      </c>
      <c r="F1204" s="217">
        <v>0</v>
      </c>
      <c r="G1204" s="217">
        <v>0</v>
      </c>
      <c r="H1204" s="332">
        <v>0</v>
      </c>
      <c r="K1204"/>
      <c r="L1204"/>
    </row>
    <row r="1205" spans="4:12" x14ac:dyDescent="0.2">
      <c r="D1205" s="217">
        <v>1193</v>
      </c>
      <c r="E1205" s="331">
        <v>0</v>
      </c>
      <c r="F1205" s="217">
        <v>0</v>
      </c>
      <c r="G1205" s="217">
        <v>0</v>
      </c>
      <c r="H1205" s="332">
        <v>0</v>
      </c>
      <c r="K1205"/>
      <c r="L1205"/>
    </row>
    <row r="1206" spans="4:12" x14ac:dyDescent="0.2">
      <c r="D1206" s="217">
        <v>1194</v>
      </c>
      <c r="E1206" s="331">
        <v>0</v>
      </c>
      <c r="F1206" s="217">
        <v>0</v>
      </c>
      <c r="G1206" s="217">
        <v>0</v>
      </c>
      <c r="H1206" s="332">
        <v>0</v>
      </c>
      <c r="K1206"/>
      <c r="L1206"/>
    </row>
    <row r="1207" spans="4:12" x14ac:dyDescent="0.2">
      <c r="D1207" s="217">
        <v>1195</v>
      </c>
      <c r="E1207" s="331">
        <v>0</v>
      </c>
      <c r="F1207" s="217">
        <v>0</v>
      </c>
      <c r="G1207" s="217">
        <v>0</v>
      </c>
      <c r="H1207" s="332">
        <v>0</v>
      </c>
      <c r="K1207"/>
      <c r="L1207"/>
    </row>
    <row r="1208" spans="4:12" x14ac:dyDescent="0.2">
      <c r="D1208" s="217">
        <v>1196</v>
      </c>
      <c r="E1208" s="331">
        <v>0</v>
      </c>
      <c r="F1208" s="217">
        <v>0</v>
      </c>
      <c r="G1208" s="217">
        <v>0</v>
      </c>
      <c r="H1208" s="332">
        <v>0</v>
      </c>
      <c r="K1208"/>
      <c r="L1208"/>
    </row>
    <row r="1209" spans="4:12" x14ac:dyDescent="0.2">
      <c r="D1209" s="217">
        <v>1197</v>
      </c>
      <c r="E1209" s="331">
        <v>0</v>
      </c>
      <c r="F1209" s="217">
        <v>0</v>
      </c>
      <c r="G1209" s="217">
        <v>0</v>
      </c>
      <c r="H1209" s="332">
        <v>0</v>
      </c>
      <c r="K1209"/>
      <c r="L1209"/>
    </row>
    <row r="1210" spans="4:12" x14ac:dyDescent="0.2">
      <c r="D1210" s="217">
        <v>1198</v>
      </c>
      <c r="E1210" s="331">
        <v>0</v>
      </c>
      <c r="F1210" s="217">
        <v>0</v>
      </c>
      <c r="G1210" s="217">
        <v>0</v>
      </c>
      <c r="H1210" s="332">
        <v>0</v>
      </c>
      <c r="K1210"/>
      <c r="L1210"/>
    </row>
    <row r="1211" spans="4:12" x14ac:dyDescent="0.2">
      <c r="D1211" s="217">
        <v>1199</v>
      </c>
      <c r="E1211" s="331">
        <v>0</v>
      </c>
      <c r="F1211" s="217">
        <v>0</v>
      </c>
      <c r="G1211" s="217">
        <v>0</v>
      </c>
      <c r="H1211" s="332">
        <v>0</v>
      </c>
      <c r="K1211"/>
      <c r="L1211"/>
    </row>
    <row r="1212" spans="4:12" x14ac:dyDescent="0.2">
      <c r="D1212" s="217">
        <v>1200</v>
      </c>
      <c r="E1212" s="331">
        <v>0</v>
      </c>
      <c r="F1212" s="217">
        <v>0</v>
      </c>
      <c r="G1212" s="217">
        <v>0</v>
      </c>
      <c r="H1212" s="332">
        <v>0</v>
      </c>
      <c r="K1212"/>
      <c r="L1212"/>
    </row>
    <row r="1213" spans="4:12" x14ac:dyDescent="0.2">
      <c r="D1213" s="217">
        <v>1201</v>
      </c>
      <c r="E1213" s="331">
        <v>0</v>
      </c>
      <c r="F1213" s="217">
        <v>0</v>
      </c>
      <c r="G1213" s="217">
        <v>0</v>
      </c>
      <c r="H1213" s="332">
        <v>0</v>
      </c>
      <c r="K1213"/>
      <c r="L1213"/>
    </row>
    <row r="1214" spans="4:12" x14ac:dyDescent="0.2">
      <c r="D1214" s="217">
        <v>1202</v>
      </c>
      <c r="E1214" s="331">
        <v>0</v>
      </c>
      <c r="F1214" s="217">
        <v>0</v>
      </c>
      <c r="G1214" s="217">
        <v>0</v>
      </c>
      <c r="H1214" s="332">
        <v>0</v>
      </c>
      <c r="K1214"/>
      <c r="L1214"/>
    </row>
    <row r="1215" spans="4:12" x14ac:dyDescent="0.2">
      <c r="D1215" s="217">
        <v>1203</v>
      </c>
      <c r="E1215" s="331">
        <v>0</v>
      </c>
      <c r="F1215" s="217">
        <v>0</v>
      </c>
      <c r="G1215" s="217">
        <v>0</v>
      </c>
      <c r="H1215" s="332">
        <v>0</v>
      </c>
      <c r="K1215"/>
      <c r="L1215"/>
    </row>
    <row r="1216" spans="4:12" x14ac:dyDescent="0.2">
      <c r="D1216" s="217">
        <v>1204</v>
      </c>
      <c r="E1216" s="331">
        <v>0</v>
      </c>
      <c r="F1216" s="217">
        <v>0</v>
      </c>
      <c r="G1216" s="217">
        <v>0</v>
      </c>
      <c r="H1216" s="332">
        <v>0</v>
      </c>
      <c r="K1216"/>
      <c r="L1216"/>
    </row>
    <row r="1217" spans="4:12" x14ac:dyDescent="0.2">
      <c r="D1217" s="217">
        <v>1205</v>
      </c>
      <c r="E1217" s="331">
        <v>0</v>
      </c>
      <c r="F1217" s="217">
        <v>0</v>
      </c>
      <c r="G1217" s="217">
        <v>0</v>
      </c>
      <c r="H1217" s="332">
        <v>0</v>
      </c>
      <c r="K1217"/>
      <c r="L1217"/>
    </row>
    <row r="1218" spans="4:12" x14ac:dyDescent="0.2">
      <c r="D1218" s="217">
        <v>1206</v>
      </c>
      <c r="E1218" s="331">
        <v>0</v>
      </c>
      <c r="F1218" s="217">
        <v>0</v>
      </c>
      <c r="G1218" s="217">
        <v>0</v>
      </c>
      <c r="H1218" s="332">
        <v>0</v>
      </c>
      <c r="K1218"/>
      <c r="L1218"/>
    </row>
    <row r="1219" spans="4:12" x14ac:dyDescent="0.2">
      <c r="D1219" s="217">
        <v>1207</v>
      </c>
      <c r="E1219" s="331">
        <v>0</v>
      </c>
      <c r="F1219" s="217">
        <v>0</v>
      </c>
      <c r="G1219" s="217">
        <v>0</v>
      </c>
      <c r="H1219" s="332">
        <v>0</v>
      </c>
      <c r="K1219"/>
      <c r="L1219"/>
    </row>
    <row r="1220" spans="4:12" x14ac:dyDescent="0.2">
      <c r="D1220" s="217">
        <v>1208</v>
      </c>
      <c r="E1220" s="331">
        <v>0</v>
      </c>
      <c r="F1220" s="217">
        <v>0</v>
      </c>
      <c r="G1220" s="217">
        <v>0</v>
      </c>
      <c r="H1220" s="332">
        <v>0</v>
      </c>
      <c r="K1220"/>
      <c r="L1220"/>
    </row>
    <row r="1221" spans="4:12" x14ac:dyDescent="0.2">
      <c r="D1221" s="217">
        <v>1209</v>
      </c>
      <c r="E1221" s="331">
        <v>0</v>
      </c>
      <c r="F1221" s="217">
        <v>0</v>
      </c>
      <c r="G1221" s="217">
        <v>0</v>
      </c>
      <c r="H1221" s="332">
        <v>0</v>
      </c>
      <c r="K1221"/>
      <c r="L1221"/>
    </row>
    <row r="1222" spans="4:12" x14ac:dyDescent="0.2">
      <c r="D1222" s="217">
        <v>1210</v>
      </c>
      <c r="E1222" s="331">
        <v>0</v>
      </c>
      <c r="F1222" s="217">
        <v>0</v>
      </c>
      <c r="G1222" s="217">
        <v>0</v>
      </c>
      <c r="H1222" s="332">
        <v>0</v>
      </c>
      <c r="K1222"/>
      <c r="L1222"/>
    </row>
    <row r="1223" spans="4:12" x14ac:dyDescent="0.2">
      <c r="D1223" s="217">
        <v>1211</v>
      </c>
      <c r="E1223" s="331">
        <v>0</v>
      </c>
      <c r="F1223" s="217">
        <v>0</v>
      </c>
      <c r="G1223" s="217">
        <v>0</v>
      </c>
      <c r="H1223" s="332">
        <v>0</v>
      </c>
      <c r="K1223"/>
      <c r="L1223"/>
    </row>
    <row r="1224" spans="4:12" x14ac:dyDescent="0.2">
      <c r="D1224" s="217">
        <v>1212</v>
      </c>
      <c r="E1224" s="331">
        <v>0</v>
      </c>
      <c r="F1224" s="217">
        <v>0</v>
      </c>
      <c r="G1224" s="217">
        <v>0</v>
      </c>
      <c r="H1224" s="332">
        <v>0</v>
      </c>
      <c r="K1224"/>
      <c r="L1224"/>
    </row>
    <row r="1225" spans="4:12" x14ac:dyDescent="0.2">
      <c r="D1225" s="217">
        <v>1213</v>
      </c>
      <c r="E1225" s="331">
        <v>0</v>
      </c>
      <c r="F1225" s="217">
        <v>0</v>
      </c>
      <c r="G1225" s="217">
        <v>0</v>
      </c>
      <c r="H1225" s="332">
        <v>0</v>
      </c>
      <c r="K1225"/>
      <c r="L1225"/>
    </row>
    <row r="1226" spans="4:12" x14ac:dyDescent="0.2">
      <c r="D1226" s="217">
        <v>1214</v>
      </c>
      <c r="E1226" s="331">
        <v>0</v>
      </c>
      <c r="F1226" s="217">
        <v>0</v>
      </c>
      <c r="G1226" s="217">
        <v>0</v>
      </c>
      <c r="H1226" s="332">
        <v>0</v>
      </c>
      <c r="K1226"/>
      <c r="L1226"/>
    </row>
    <row r="1227" spans="4:12" x14ac:dyDescent="0.2">
      <c r="D1227" s="217">
        <v>1215</v>
      </c>
      <c r="E1227" s="331">
        <v>0</v>
      </c>
      <c r="F1227" s="217">
        <v>0</v>
      </c>
      <c r="G1227" s="217">
        <v>0</v>
      </c>
      <c r="H1227" s="332">
        <v>0</v>
      </c>
      <c r="K1227"/>
      <c r="L1227"/>
    </row>
    <row r="1228" spans="4:12" x14ac:dyDescent="0.2">
      <c r="D1228" s="217">
        <v>1216</v>
      </c>
      <c r="E1228" s="331">
        <v>0</v>
      </c>
      <c r="F1228" s="217">
        <v>0</v>
      </c>
      <c r="G1228" s="217">
        <v>0</v>
      </c>
      <c r="H1228" s="332">
        <v>0</v>
      </c>
      <c r="K1228"/>
      <c r="L1228"/>
    </row>
    <row r="1229" spans="4:12" x14ac:dyDescent="0.2">
      <c r="D1229" s="217">
        <v>1217</v>
      </c>
      <c r="E1229" s="331">
        <v>0</v>
      </c>
      <c r="F1229" s="217">
        <v>0</v>
      </c>
      <c r="G1229" s="217">
        <v>0</v>
      </c>
      <c r="H1229" s="332">
        <v>0</v>
      </c>
      <c r="K1229"/>
      <c r="L1229"/>
    </row>
    <row r="1230" spans="4:12" x14ac:dyDescent="0.2">
      <c r="D1230" s="217">
        <v>1218</v>
      </c>
      <c r="E1230" s="331">
        <v>0</v>
      </c>
      <c r="F1230" s="217">
        <v>0</v>
      </c>
      <c r="G1230" s="217">
        <v>0</v>
      </c>
      <c r="H1230" s="332">
        <v>0</v>
      </c>
      <c r="K1230"/>
      <c r="L1230"/>
    </row>
    <row r="1231" spans="4:12" x14ac:dyDescent="0.2">
      <c r="D1231" s="217">
        <v>1219</v>
      </c>
      <c r="E1231" s="331">
        <v>0</v>
      </c>
      <c r="F1231" s="217">
        <v>0</v>
      </c>
      <c r="G1231" s="217">
        <v>0</v>
      </c>
      <c r="H1231" s="332">
        <v>0</v>
      </c>
      <c r="K1231"/>
      <c r="L1231"/>
    </row>
    <row r="1232" spans="4:12" x14ac:dyDescent="0.2">
      <c r="D1232" s="217">
        <v>1220</v>
      </c>
      <c r="E1232" s="331">
        <v>0</v>
      </c>
      <c r="F1232" s="217">
        <v>0</v>
      </c>
      <c r="G1232" s="217">
        <v>0</v>
      </c>
      <c r="H1232" s="332">
        <v>0</v>
      </c>
      <c r="K1232"/>
      <c r="L1232"/>
    </row>
    <row r="1233" spans="4:12" x14ac:dyDescent="0.2">
      <c r="D1233" s="217">
        <v>1221</v>
      </c>
      <c r="E1233" s="331">
        <v>0</v>
      </c>
      <c r="F1233" s="217">
        <v>0</v>
      </c>
      <c r="G1233" s="217">
        <v>0</v>
      </c>
      <c r="H1233" s="332">
        <v>0</v>
      </c>
      <c r="K1233"/>
      <c r="L1233"/>
    </row>
    <row r="1234" spans="4:12" x14ac:dyDescent="0.2">
      <c r="D1234" s="217">
        <v>1222</v>
      </c>
      <c r="E1234" s="331">
        <v>0</v>
      </c>
      <c r="F1234" s="217">
        <v>0</v>
      </c>
      <c r="G1234" s="217">
        <v>0</v>
      </c>
      <c r="H1234" s="332">
        <v>0</v>
      </c>
      <c r="K1234"/>
      <c r="L1234"/>
    </row>
    <row r="1235" spans="4:12" x14ac:dyDescent="0.2">
      <c r="D1235" s="217">
        <v>1223</v>
      </c>
      <c r="E1235" s="331">
        <v>0</v>
      </c>
      <c r="F1235" s="217">
        <v>0</v>
      </c>
      <c r="G1235" s="217">
        <v>0</v>
      </c>
      <c r="H1235" s="332">
        <v>0</v>
      </c>
      <c r="K1235"/>
      <c r="L1235"/>
    </row>
    <row r="1236" spans="4:12" x14ac:dyDescent="0.2">
      <c r="D1236" s="217">
        <v>1224</v>
      </c>
      <c r="E1236" s="331">
        <v>0</v>
      </c>
      <c r="F1236" s="217">
        <v>0</v>
      </c>
      <c r="G1236" s="217">
        <v>0</v>
      </c>
      <c r="H1236" s="332">
        <v>0</v>
      </c>
      <c r="K1236"/>
      <c r="L1236"/>
    </row>
    <row r="1237" spans="4:12" x14ac:dyDescent="0.2">
      <c r="D1237" s="217">
        <v>1225</v>
      </c>
      <c r="E1237" s="331">
        <v>0</v>
      </c>
      <c r="F1237" s="217">
        <v>0</v>
      </c>
      <c r="G1237" s="217">
        <v>0</v>
      </c>
      <c r="H1237" s="332">
        <v>0</v>
      </c>
      <c r="K1237"/>
      <c r="L1237"/>
    </row>
    <row r="1238" spans="4:12" x14ac:dyDescent="0.2">
      <c r="D1238" s="217">
        <v>1226</v>
      </c>
      <c r="E1238" s="331">
        <v>0</v>
      </c>
      <c r="F1238" s="217">
        <v>0</v>
      </c>
      <c r="G1238" s="217">
        <v>0</v>
      </c>
      <c r="H1238" s="332">
        <v>0</v>
      </c>
      <c r="K1238"/>
      <c r="L1238"/>
    </row>
    <row r="1239" spans="4:12" x14ac:dyDescent="0.2">
      <c r="D1239" s="217">
        <v>1227</v>
      </c>
      <c r="E1239" s="331">
        <v>0</v>
      </c>
      <c r="F1239" s="217">
        <v>0</v>
      </c>
      <c r="G1239" s="217">
        <v>0</v>
      </c>
      <c r="H1239" s="332">
        <v>0</v>
      </c>
      <c r="K1239"/>
      <c r="L1239"/>
    </row>
    <row r="1240" spans="4:12" x14ac:dyDescent="0.2">
      <c r="D1240" s="217">
        <v>1228</v>
      </c>
      <c r="E1240" s="331">
        <v>0</v>
      </c>
      <c r="F1240" s="217">
        <v>0</v>
      </c>
      <c r="G1240" s="217">
        <v>0</v>
      </c>
      <c r="H1240" s="332">
        <v>0</v>
      </c>
      <c r="K1240"/>
      <c r="L1240"/>
    </row>
    <row r="1241" spans="4:12" x14ac:dyDescent="0.2">
      <c r="D1241" s="217">
        <v>1229</v>
      </c>
      <c r="E1241" s="331">
        <v>0</v>
      </c>
      <c r="F1241" s="217">
        <v>0</v>
      </c>
      <c r="G1241" s="217">
        <v>0</v>
      </c>
      <c r="H1241" s="332">
        <v>0</v>
      </c>
      <c r="K1241"/>
      <c r="L1241"/>
    </row>
    <row r="1242" spans="4:12" x14ac:dyDescent="0.2">
      <c r="D1242" s="217">
        <v>1230</v>
      </c>
      <c r="E1242" s="331">
        <v>0</v>
      </c>
      <c r="F1242" s="217">
        <v>0</v>
      </c>
      <c r="G1242" s="217">
        <v>0</v>
      </c>
      <c r="H1242" s="332">
        <v>0</v>
      </c>
      <c r="K1242"/>
      <c r="L1242"/>
    </row>
    <row r="1243" spans="4:12" x14ac:dyDescent="0.2">
      <c r="D1243" s="217">
        <v>1231</v>
      </c>
      <c r="E1243" s="331">
        <v>0</v>
      </c>
      <c r="F1243" s="217">
        <v>0</v>
      </c>
      <c r="G1243" s="217">
        <v>0</v>
      </c>
      <c r="H1243" s="332">
        <v>0</v>
      </c>
      <c r="K1243"/>
      <c r="L1243"/>
    </row>
    <row r="1244" spans="4:12" x14ac:dyDescent="0.2">
      <c r="D1244" s="217">
        <v>1232</v>
      </c>
      <c r="E1244" s="331">
        <v>0</v>
      </c>
      <c r="F1244" s="217">
        <v>0</v>
      </c>
      <c r="G1244" s="217">
        <v>0</v>
      </c>
      <c r="H1244" s="332">
        <v>0</v>
      </c>
      <c r="K1244"/>
      <c r="L1244"/>
    </row>
    <row r="1245" spans="4:12" x14ac:dyDescent="0.2">
      <c r="D1245" s="217">
        <v>1233</v>
      </c>
      <c r="E1245" s="331">
        <v>0</v>
      </c>
      <c r="F1245" s="217">
        <v>0</v>
      </c>
      <c r="G1245" s="217">
        <v>0</v>
      </c>
      <c r="H1245" s="332">
        <v>0</v>
      </c>
      <c r="K1245"/>
      <c r="L1245"/>
    </row>
    <row r="1246" spans="4:12" x14ac:dyDescent="0.2">
      <c r="D1246" s="217">
        <v>1234</v>
      </c>
      <c r="E1246" s="331">
        <v>0</v>
      </c>
      <c r="F1246" s="217">
        <v>0</v>
      </c>
      <c r="G1246" s="217">
        <v>0</v>
      </c>
      <c r="H1246" s="332">
        <v>0</v>
      </c>
      <c r="K1246"/>
      <c r="L1246"/>
    </row>
    <row r="1247" spans="4:12" x14ac:dyDescent="0.2">
      <c r="D1247" s="217">
        <v>1235</v>
      </c>
      <c r="E1247" s="331">
        <v>0</v>
      </c>
      <c r="F1247" s="217">
        <v>0</v>
      </c>
      <c r="G1247" s="217">
        <v>0</v>
      </c>
      <c r="H1247" s="332">
        <v>0</v>
      </c>
      <c r="K1247"/>
      <c r="L1247"/>
    </row>
    <row r="1248" spans="4:12" x14ac:dyDescent="0.2">
      <c r="D1248" s="217">
        <v>1236</v>
      </c>
      <c r="E1248" s="331">
        <v>0</v>
      </c>
      <c r="F1248" s="217">
        <v>0</v>
      </c>
      <c r="G1248" s="217">
        <v>0</v>
      </c>
      <c r="H1248" s="332">
        <v>0</v>
      </c>
      <c r="K1248"/>
      <c r="L1248"/>
    </row>
    <row r="1249" spans="4:12" x14ac:dyDescent="0.2">
      <c r="D1249" s="217">
        <v>1237</v>
      </c>
      <c r="E1249" s="331">
        <v>0</v>
      </c>
      <c r="F1249" s="217">
        <v>0</v>
      </c>
      <c r="G1249" s="217">
        <v>0</v>
      </c>
      <c r="H1249" s="332">
        <v>0</v>
      </c>
      <c r="K1249"/>
      <c r="L1249"/>
    </row>
    <row r="1250" spans="4:12" x14ac:dyDescent="0.2">
      <c r="D1250" s="217">
        <v>1238</v>
      </c>
      <c r="E1250" s="331">
        <v>0</v>
      </c>
      <c r="F1250" s="217">
        <v>0</v>
      </c>
      <c r="G1250" s="217">
        <v>0</v>
      </c>
      <c r="H1250" s="332">
        <v>0</v>
      </c>
      <c r="K1250"/>
      <c r="L1250"/>
    </row>
    <row r="1251" spans="4:12" x14ac:dyDescent="0.2">
      <c r="D1251" s="217">
        <v>1239</v>
      </c>
      <c r="E1251" s="331">
        <v>0</v>
      </c>
      <c r="F1251" s="217">
        <v>0</v>
      </c>
      <c r="G1251" s="217">
        <v>0</v>
      </c>
      <c r="H1251" s="332">
        <v>0</v>
      </c>
      <c r="K1251"/>
      <c r="L1251"/>
    </row>
    <row r="1252" spans="4:12" x14ac:dyDescent="0.2">
      <c r="D1252" s="217">
        <v>1240</v>
      </c>
      <c r="E1252" s="331">
        <v>0</v>
      </c>
      <c r="F1252" s="217">
        <v>0</v>
      </c>
      <c r="G1252" s="217">
        <v>0</v>
      </c>
      <c r="H1252" s="332">
        <v>0</v>
      </c>
      <c r="K1252"/>
      <c r="L1252"/>
    </row>
    <row r="1253" spans="4:12" x14ac:dyDescent="0.2">
      <c r="D1253" s="217">
        <v>1241</v>
      </c>
      <c r="E1253" s="331">
        <v>0</v>
      </c>
      <c r="F1253" s="217">
        <v>0</v>
      </c>
      <c r="G1253" s="217">
        <v>0</v>
      </c>
      <c r="H1253" s="332">
        <v>0</v>
      </c>
      <c r="K1253"/>
      <c r="L1253"/>
    </row>
    <row r="1254" spans="4:12" x14ac:dyDescent="0.2">
      <c r="D1254" s="217">
        <v>1242</v>
      </c>
      <c r="E1254" s="331">
        <v>0</v>
      </c>
      <c r="F1254" s="217">
        <v>0</v>
      </c>
      <c r="G1254" s="217">
        <v>0</v>
      </c>
      <c r="H1254" s="332">
        <v>0</v>
      </c>
      <c r="K1254"/>
      <c r="L1254"/>
    </row>
    <row r="1255" spans="4:12" x14ac:dyDescent="0.2">
      <c r="D1255" s="217">
        <v>1243</v>
      </c>
      <c r="E1255" s="331">
        <v>0</v>
      </c>
      <c r="F1255" s="217">
        <v>0</v>
      </c>
      <c r="G1255" s="217">
        <v>0</v>
      </c>
      <c r="H1255" s="332">
        <v>0</v>
      </c>
      <c r="K1255"/>
      <c r="L1255"/>
    </row>
    <row r="1256" spans="4:12" x14ac:dyDescent="0.2">
      <c r="D1256" s="217">
        <v>1244</v>
      </c>
      <c r="E1256" s="331">
        <v>0</v>
      </c>
      <c r="F1256" s="217">
        <v>0</v>
      </c>
      <c r="G1256" s="217">
        <v>0</v>
      </c>
      <c r="H1256" s="332">
        <v>0</v>
      </c>
      <c r="K1256"/>
      <c r="L1256"/>
    </row>
    <row r="1257" spans="4:12" x14ac:dyDescent="0.2">
      <c r="D1257" s="217">
        <v>1245</v>
      </c>
      <c r="E1257" s="331">
        <v>0</v>
      </c>
      <c r="F1257" s="217">
        <v>0</v>
      </c>
      <c r="G1257" s="217">
        <v>0</v>
      </c>
      <c r="H1257" s="332">
        <v>0</v>
      </c>
      <c r="K1257"/>
      <c r="L1257"/>
    </row>
    <row r="1258" spans="4:12" x14ac:dyDescent="0.2">
      <c r="D1258" s="217">
        <v>1246</v>
      </c>
      <c r="E1258" s="331">
        <v>0</v>
      </c>
      <c r="F1258" s="217">
        <v>0</v>
      </c>
      <c r="G1258" s="217">
        <v>0</v>
      </c>
      <c r="H1258" s="332">
        <v>0</v>
      </c>
      <c r="K1258"/>
      <c r="L1258"/>
    </row>
    <row r="1259" spans="4:12" x14ac:dyDescent="0.2">
      <c r="D1259" s="217">
        <v>1247</v>
      </c>
      <c r="E1259" s="331">
        <v>0</v>
      </c>
      <c r="F1259" s="217">
        <v>0</v>
      </c>
      <c r="G1259" s="217">
        <v>0</v>
      </c>
      <c r="H1259" s="332">
        <v>0</v>
      </c>
      <c r="K1259"/>
      <c r="L1259"/>
    </row>
    <row r="1260" spans="4:12" x14ac:dyDescent="0.2">
      <c r="D1260" s="217">
        <v>1248</v>
      </c>
      <c r="E1260" s="331">
        <v>0</v>
      </c>
      <c r="F1260" s="217">
        <v>0</v>
      </c>
      <c r="G1260" s="217">
        <v>0</v>
      </c>
      <c r="H1260" s="332">
        <v>0</v>
      </c>
      <c r="K1260"/>
      <c r="L1260"/>
    </row>
    <row r="1261" spans="4:12" x14ac:dyDescent="0.2">
      <c r="D1261" s="217">
        <v>1249</v>
      </c>
      <c r="E1261" s="331">
        <v>0</v>
      </c>
      <c r="F1261" s="217">
        <v>0</v>
      </c>
      <c r="G1261" s="217">
        <v>0</v>
      </c>
      <c r="H1261" s="332">
        <v>0</v>
      </c>
      <c r="K1261"/>
      <c r="L1261"/>
    </row>
    <row r="1262" spans="4:12" x14ac:dyDescent="0.2">
      <c r="D1262" s="217">
        <v>1250</v>
      </c>
      <c r="E1262" s="331">
        <v>0</v>
      </c>
      <c r="F1262" s="217">
        <v>0</v>
      </c>
      <c r="G1262" s="217">
        <v>0</v>
      </c>
      <c r="H1262" s="332">
        <v>0</v>
      </c>
      <c r="K1262"/>
      <c r="L1262"/>
    </row>
    <row r="1263" spans="4:12" x14ac:dyDescent="0.2">
      <c r="D1263" s="217">
        <v>1251</v>
      </c>
      <c r="E1263" s="331">
        <v>0</v>
      </c>
      <c r="F1263" s="217">
        <v>0</v>
      </c>
      <c r="G1263" s="217">
        <v>0</v>
      </c>
      <c r="H1263" s="332">
        <v>0</v>
      </c>
      <c r="K1263"/>
      <c r="L1263"/>
    </row>
    <row r="1264" spans="4:12" x14ac:dyDescent="0.2">
      <c r="D1264" s="217">
        <v>1252</v>
      </c>
      <c r="E1264" s="331">
        <v>0</v>
      </c>
      <c r="F1264" s="217">
        <v>0</v>
      </c>
      <c r="G1264" s="217">
        <v>0</v>
      </c>
      <c r="H1264" s="332">
        <v>0</v>
      </c>
      <c r="K1264"/>
      <c r="L1264"/>
    </row>
    <row r="1265" spans="4:12" x14ac:dyDescent="0.2">
      <c r="D1265" s="217">
        <v>1253</v>
      </c>
      <c r="E1265" s="331">
        <v>0</v>
      </c>
      <c r="F1265" s="217">
        <v>0</v>
      </c>
      <c r="G1265" s="217">
        <v>0</v>
      </c>
      <c r="H1265" s="332">
        <v>0</v>
      </c>
      <c r="K1265"/>
      <c r="L1265"/>
    </row>
    <row r="1266" spans="4:12" x14ac:dyDescent="0.2">
      <c r="D1266" s="217">
        <v>1254</v>
      </c>
      <c r="E1266" s="331">
        <v>0</v>
      </c>
      <c r="F1266" s="217">
        <v>0</v>
      </c>
      <c r="G1266" s="217">
        <v>0</v>
      </c>
      <c r="H1266" s="332">
        <v>0</v>
      </c>
      <c r="K1266"/>
      <c r="L1266"/>
    </row>
    <row r="1267" spans="4:12" x14ac:dyDescent="0.2">
      <c r="D1267" s="217">
        <v>1255</v>
      </c>
      <c r="E1267" s="331">
        <v>0</v>
      </c>
      <c r="F1267" s="217">
        <v>0</v>
      </c>
      <c r="G1267" s="217">
        <v>0</v>
      </c>
      <c r="H1267" s="332">
        <v>0</v>
      </c>
      <c r="K1267"/>
      <c r="L1267"/>
    </row>
    <row r="1268" spans="4:12" x14ac:dyDescent="0.2">
      <c r="D1268" s="217">
        <v>1256</v>
      </c>
      <c r="E1268" s="331">
        <v>0</v>
      </c>
      <c r="F1268" s="217">
        <v>0</v>
      </c>
      <c r="G1268" s="217">
        <v>0</v>
      </c>
      <c r="H1268" s="332">
        <v>0</v>
      </c>
      <c r="K1268"/>
      <c r="L1268"/>
    </row>
    <row r="1269" spans="4:12" x14ac:dyDescent="0.2">
      <c r="D1269" s="217">
        <v>1257</v>
      </c>
      <c r="E1269" s="331">
        <v>0</v>
      </c>
      <c r="F1269" s="217">
        <v>0</v>
      </c>
      <c r="G1269" s="217">
        <v>0</v>
      </c>
      <c r="H1269" s="332">
        <v>0</v>
      </c>
      <c r="K1269"/>
      <c r="L1269"/>
    </row>
    <row r="1270" spans="4:12" x14ac:dyDescent="0.2">
      <c r="D1270" s="217">
        <v>1258</v>
      </c>
      <c r="E1270" s="331">
        <v>0</v>
      </c>
      <c r="F1270" s="217">
        <v>0</v>
      </c>
      <c r="G1270" s="217">
        <v>0</v>
      </c>
      <c r="H1270" s="332">
        <v>0</v>
      </c>
      <c r="K1270"/>
      <c r="L1270"/>
    </row>
    <row r="1271" spans="4:12" x14ac:dyDescent="0.2">
      <c r="D1271" s="217">
        <v>1259</v>
      </c>
      <c r="E1271" s="331">
        <v>0</v>
      </c>
      <c r="F1271" s="217">
        <v>0</v>
      </c>
      <c r="G1271" s="217">
        <v>0</v>
      </c>
      <c r="H1271" s="332">
        <v>0</v>
      </c>
      <c r="K1271"/>
      <c r="L1271"/>
    </row>
    <row r="1272" spans="4:12" x14ac:dyDescent="0.2">
      <c r="D1272" s="217">
        <v>1260</v>
      </c>
      <c r="E1272" s="331">
        <v>0</v>
      </c>
      <c r="F1272" s="217">
        <v>0</v>
      </c>
      <c r="G1272" s="217">
        <v>0</v>
      </c>
      <c r="H1272" s="332">
        <v>0</v>
      </c>
      <c r="K1272"/>
      <c r="L1272"/>
    </row>
    <row r="1273" spans="4:12" x14ac:dyDescent="0.2">
      <c r="D1273" s="217">
        <v>1261</v>
      </c>
      <c r="E1273" s="331">
        <v>0</v>
      </c>
      <c r="F1273" s="217">
        <v>0</v>
      </c>
      <c r="G1273" s="217">
        <v>0</v>
      </c>
      <c r="H1273" s="332">
        <v>0</v>
      </c>
      <c r="K1273"/>
      <c r="L1273"/>
    </row>
    <row r="1274" spans="4:12" x14ac:dyDescent="0.2">
      <c r="D1274" s="217">
        <v>1262</v>
      </c>
      <c r="E1274" s="331">
        <v>0</v>
      </c>
      <c r="F1274" s="217">
        <v>0</v>
      </c>
      <c r="G1274" s="217">
        <v>0</v>
      </c>
      <c r="H1274" s="332">
        <v>0</v>
      </c>
      <c r="K1274"/>
      <c r="L1274"/>
    </row>
    <row r="1275" spans="4:12" x14ac:dyDescent="0.2">
      <c r="D1275" s="217">
        <v>1263</v>
      </c>
      <c r="E1275" s="331">
        <v>0</v>
      </c>
      <c r="F1275" s="217">
        <v>0</v>
      </c>
      <c r="G1275" s="217">
        <v>0</v>
      </c>
      <c r="H1275" s="332">
        <v>0</v>
      </c>
      <c r="K1275"/>
      <c r="L1275"/>
    </row>
    <row r="1276" spans="4:12" x14ac:dyDescent="0.2">
      <c r="D1276" s="217">
        <v>1264</v>
      </c>
      <c r="E1276" s="331">
        <v>0</v>
      </c>
      <c r="F1276" s="217">
        <v>0</v>
      </c>
      <c r="G1276" s="217">
        <v>0</v>
      </c>
      <c r="H1276" s="332">
        <v>0</v>
      </c>
      <c r="K1276"/>
      <c r="L1276"/>
    </row>
    <row r="1277" spans="4:12" x14ac:dyDescent="0.2">
      <c r="D1277" s="217">
        <v>1265</v>
      </c>
      <c r="E1277" s="331">
        <v>0</v>
      </c>
      <c r="F1277" s="217">
        <v>0</v>
      </c>
      <c r="G1277" s="217">
        <v>0</v>
      </c>
      <c r="H1277" s="332">
        <v>0</v>
      </c>
      <c r="K1277"/>
      <c r="L1277"/>
    </row>
    <row r="1278" spans="4:12" x14ac:dyDescent="0.2">
      <c r="D1278" s="217">
        <v>1266</v>
      </c>
      <c r="E1278" s="331">
        <v>0</v>
      </c>
      <c r="F1278" s="217">
        <v>0</v>
      </c>
      <c r="G1278" s="217">
        <v>0</v>
      </c>
      <c r="H1278" s="332">
        <v>0</v>
      </c>
      <c r="K1278"/>
      <c r="L1278"/>
    </row>
    <row r="1279" spans="4:12" x14ac:dyDescent="0.2">
      <c r="D1279" s="217">
        <v>1267</v>
      </c>
      <c r="E1279" s="331">
        <v>0</v>
      </c>
      <c r="F1279" s="217">
        <v>0</v>
      </c>
      <c r="G1279" s="217">
        <v>0</v>
      </c>
      <c r="H1279" s="332">
        <v>0</v>
      </c>
      <c r="K1279"/>
      <c r="L1279"/>
    </row>
    <row r="1280" spans="4:12" x14ac:dyDescent="0.2">
      <c r="D1280" s="217">
        <v>1268</v>
      </c>
      <c r="E1280" s="331">
        <v>0</v>
      </c>
      <c r="F1280" s="217">
        <v>0</v>
      </c>
      <c r="G1280" s="217">
        <v>0</v>
      </c>
      <c r="H1280" s="332">
        <v>0</v>
      </c>
      <c r="K1280"/>
      <c r="L1280"/>
    </row>
    <row r="1281" spans="4:12" x14ac:dyDescent="0.2">
      <c r="D1281" s="217">
        <v>1269</v>
      </c>
      <c r="E1281" s="331">
        <v>0</v>
      </c>
      <c r="F1281" s="217">
        <v>0</v>
      </c>
      <c r="G1281" s="217">
        <v>0</v>
      </c>
      <c r="H1281" s="332">
        <v>0</v>
      </c>
      <c r="K1281"/>
      <c r="L1281"/>
    </row>
    <row r="1282" spans="4:12" x14ac:dyDescent="0.2">
      <c r="D1282" s="217">
        <v>1270</v>
      </c>
      <c r="E1282" s="331">
        <v>0</v>
      </c>
      <c r="F1282" s="217">
        <v>0</v>
      </c>
      <c r="G1282" s="217">
        <v>0</v>
      </c>
      <c r="H1282" s="332">
        <v>0</v>
      </c>
      <c r="K1282"/>
      <c r="L1282"/>
    </row>
    <row r="1283" spans="4:12" x14ac:dyDescent="0.2">
      <c r="D1283" s="217">
        <v>1271</v>
      </c>
      <c r="E1283" s="331">
        <v>0</v>
      </c>
      <c r="F1283" s="217">
        <v>0</v>
      </c>
      <c r="G1283" s="217">
        <v>0</v>
      </c>
      <c r="H1283" s="332">
        <v>0</v>
      </c>
      <c r="K1283"/>
      <c r="L1283"/>
    </row>
    <row r="1284" spans="4:12" x14ac:dyDescent="0.2">
      <c r="D1284" s="217">
        <v>1272</v>
      </c>
      <c r="E1284" s="331">
        <v>0</v>
      </c>
      <c r="F1284" s="217">
        <v>0</v>
      </c>
      <c r="G1284" s="217">
        <v>0</v>
      </c>
      <c r="H1284" s="332">
        <v>0</v>
      </c>
      <c r="K1284"/>
      <c r="L1284"/>
    </row>
    <row r="1285" spans="4:12" x14ac:dyDescent="0.2">
      <c r="D1285" s="217">
        <v>1273</v>
      </c>
      <c r="E1285" s="331">
        <v>0</v>
      </c>
      <c r="F1285" s="217">
        <v>0</v>
      </c>
      <c r="G1285" s="217">
        <v>0</v>
      </c>
      <c r="H1285" s="332">
        <v>0</v>
      </c>
      <c r="K1285"/>
      <c r="L1285"/>
    </row>
    <row r="1286" spans="4:12" x14ac:dyDescent="0.2">
      <c r="D1286" s="217">
        <v>1274</v>
      </c>
      <c r="E1286" s="331">
        <v>0</v>
      </c>
      <c r="F1286" s="217">
        <v>0</v>
      </c>
      <c r="G1286" s="217">
        <v>0</v>
      </c>
      <c r="H1286" s="332">
        <v>0</v>
      </c>
      <c r="K1286"/>
      <c r="L1286"/>
    </row>
    <row r="1287" spans="4:12" x14ac:dyDescent="0.2">
      <c r="D1287" s="217">
        <v>1275</v>
      </c>
      <c r="E1287" s="331">
        <v>0</v>
      </c>
      <c r="F1287" s="217">
        <v>0</v>
      </c>
      <c r="G1287" s="217">
        <v>0</v>
      </c>
      <c r="H1287" s="332">
        <v>0</v>
      </c>
      <c r="K1287"/>
      <c r="L1287"/>
    </row>
    <row r="1288" spans="4:12" x14ac:dyDescent="0.2">
      <c r="D1288" s="217">
        <v>1276</v>
      </c>
      <c r="E1288" s="331">
        <v>0</v>
      </c>
      <c r="F1288" s="217">
        <v>0</v>
      </c>
      <c r="G1288" s="217">
        <v>0</v>
      </c>
      <c r="H1288" s="332">
        <v>0</v>
      </c>
      <c r="K1288"/>
      <c r="L1288"/>
    </row>
    <row r="1289" spans="4:12" x14ac:dyDescent="0.2">
      <c r="D1289" s="217">
        <v>1277</v>
      </c>
      <c r="E1289" s="331">
        <v>0</v>
      </c>
      <c r="F1289" s="217">
        <v>0</v>
      </c>
      <c r="G1289" s="217">
        <v>0</v>
      </c>
      <c r="H1289" s="332">
        <v>0</v>
      </c>
      <c r="K1289"/>
      <c r="L1289"/>
    </row>
    <row r="1290" spans="4:12" x14ac:dyDescent="0.2">
      <c r="D1290" s="217">
        <v>1278</v>
      </c>
      <c r="E1290" s="331">
        <v>0</v>
      </c>
      <c r="F1290" s="217">
        <v>0</v>
      </c>
      <c r="G1290" s="217">
        <v>0</v>
      </c>
      <c r="H1290" s="332">
        <v>0</v>
      </c>
      <c r="K1290"/>
      <c r="L1290"/>
    </row>
    <row r="1291" spans="4:12" x14ac:dyDescent="0.2">
      <c r="D1291" s="217">
        <v>1279</v>
      </c>
      <c r="E1291" s="331">
        <v>0</v>
      </c>
      <c r="F1291" s="217">
        <v>0</v>
      </c>
      <c r="G1291" s="217">
        <v>0</v>
      </c>
      <c r="H1291" s="332">
        <v>0</v>
      </c>
      <c r="K1291"/>
      <c r="L1291"/>
    </row>
    <row r="1292" spans="4:12" x14ac:dyDescent="0.2">
      <c r="D1292" s="217">
        <v>1280</v>
      </c>
      <c r="E1292" s="331">
        <v>0</v>
      </c>
      <c r="F1292" s="217">
        <v>0</v>
      </c>
      <c r="G1292" s="217">
        <v>0</v>
      </c>
      <c r="H1292" s="332">
        <v>0</v>
      </c>
      <c r="K1292"/>
      <c r="L1292"/>
    </row>
    <row r="1293" spans="4:12" x14ac:dyDescent="0.2">
      <c r="D1293" s="217">
        <v>1281</v>
      </c>
      <c r="E1293" s="331">
        <v>0</v>
      </c>
      <c r="F1293" s="217">
        <v>0</v>
      </c>
      <c r="G1293" s="217">
        <v>0</v>
      </c>
      <c r="H1293" s="332">
        <v>0</v>
      </c>
      <c r="K1293"/>
      <c r="L1293"/>
    </row>
    <row r="1294" spans="4:12" x14ac:dyDescent="0.2">
      <c r="D1294" s="217">
        <v>1282</v>
      </c>
      <c r="E1294" s="331">
        <v>0</v>
      </c>
      <c r="F1294" s="217">
        <v>0</v>
      </c>
      <c r="G1294" s="217">
        <v>0</v>
      </c>
      <c r="H1294" s="332">
        <v>0</v>
      </c>
      <c r="K1294"/>
      <c r="L1294"/>
    </row>
    <row r="1295" spans="4:12" x14ac:dyDescent="0.2">
      <c r="D1295" s="217">
        <v>1283</v>
      </c>
      <c r="E1295" s="331">
        <v>0</v>
      </c>
      <c r="F1295" s="217">
        <v>0</v>
      </c>
      <c r="G1295" s="217">
        <v>0</v>
      </c>
      <c r="H1295" s="332">
        <v>0</v>
      </c>
      <c r="K1295"/>
      <c r="L1295"/>
    </row>
    <row r="1296" spans="4:12" x14ac:dyDescent="0.2">
      <c r="D1296" s="217">
        <v>1284</v>
      </c>
      <c r="E1296" s="331">
        <v>0</v>
      </c>
      <c r="F1296" s="217">
        <v>0</v>
      </c>
      <c r="G1296" s="217">
        <v>0</v>
      </c>
      <c r="H1296" s="332">
        <v>0</v>
      </c>
      <c r="K1296"/>
      <c r="L1296"/>
    </row>
    <row r="1297" spans="4:12" x14ac:dyDescent="0.2">
      <c r="D1297" s="217">
        <v>1285</v>
      </c>
      <c r="E1297" s="331">
        <v>0</v>
      </c>
      <c r="F1297" s="217">
        <v>0</v>
      </c>
      <c r="G1297" s="217">
        <v>0</v>
      </c>
      <c r="H1297" s="332">
        <v>0</v>
      </c>
      <c r="K1297"/>
      <c r="L1297"/>
    </row>
    <row r="1298" spans="4:12" x14ac:dyDescent="0.2">
      <c r="D1298" s="217">
        <v>1286</v>
      </c>
      <c r="E1298" s="331">
        <v>0</v>
      </c>
      <c r="F1298" s="217">
        <v>0</v>
      </c>
      <c r="G1298" s="217">
        <v>0</v>
      </c>
      <c r="H1298" s="332">
        <v>0</v>
      </c>
      <c r="K1298"/>
      <c r="L1298"/>
    </row>
    <row r="1299" spans="4:12" x14ac:dyDescent="0.2">
      <c r="D1299" s="217">
        <v>1287</v>
      </c>
      <c r="E1299" s="331">
        <v>0</v>
      </c>
      <c r="F1299" s="217">
        <v>0</v>
      </c>
      <c r="G1299" s="217">
        <v>0</v>
      </c>
      <c r="H1299" s="332">
        <v>0</v>
      </c>
      <c r="K1299"/>
      <c r="L1299"/>
    </row>
    <row r="1300" spans="4:12" x14ac:dyDescent="0.2">
      <c r="D1300" s="217">
        <v>1288</v>
      </c>
      <c r="E1300" s="331">
        <v>0</v>
      </c>
      <c r="F1300" s="217">
        <v>0</v>
      </c>
      <c r="G1300" s="217">
        <v>0</v>
      </c>
      <c r="H1300" s="332">
        <v>0</v>
      </c>
      <c r="K1300"/>
      <c r="L1300"/>
    </row>
    <row r="1301" spans="4:12" x14ac:dyDescent="0.2">
      <c r="D1301" s="217">
        <v>1289</v>
      </c>
      <c r="E1301" s="331">
        <v>0</v>
      </c>
      <c r="F1301" s="217">
        <v>0</v>
      </c>
      <c r="G1301" s="217">
        <v>0</v>
      </c>
      <c r="H1301" s="332">
        <v>0</v>
      </c>
      <c r="K1301"/>
      <c r="L1301"/>
    </row>
    <row r="1302" spans="4:12" x14ac:dyDescent="0.2">
      <c r="D1302" s="217">
        <v>1290</v>
      </c>
      <c r="E1302" s="331">
        <v>0</v>
      </c>
      <c r="F1302" s="217">
        <v>0</v>
      </c>
      <c r="G1302" s="217">
        <v>0</v>
      </c>
      <c r="H1302" s="332">
        <v>0</v>
      </c>
      <c r="K1302"/>
      <c r="L1302"/>
    </row>
    <row r="1303" spans="4:12" x14ac:dyDescent="0.2">
      <c r="D1303" s="217">
        <v>1291</v>
      </c>
      <c r="E1303" s="331">
        <v>0</v>
      </c>
      <c r="F1303" s="217">
        <v>0</v>
      </c>
      <c r="G1303" s="217">
        <v>0</v>
      </c>
      <c r="H1303" s="332">
        <v>0</v>
      </c>
      <c r="K1303"/>
      <c r="L1303"/>
    </row>
    <row r="1304" spans="4:12" x14ac:dyDescent="0.2">
      <c r="D1304" s="217">
        <v>1292</v>
      </c>
      <c r="E1304" s="331">
        <v>0</v>
      </c>
      <c r="F1304" s="217">
        <v>0</v>
      </c>
      <c r="G1304" s="217">
        <v>0</v>
      </c>
      <c r="H1304" s="332">
        <v>0</v>
      </c>
      <c r="K1304"/>
      <c r="L1304"/>
    </row>
    <row r="1305" spans="4:12" x14ac:dyDescent="0.2">
      <c r="D1305" s="217">
        <v>1293</v>
      </c>
      <c r="E1305" s="331">
        <v>0</v>
      </c>
      <c r="F1305" s="217">
        <v>0</v>
      </c>
      <c r="G1305" s="217">
        <v>0</v>
      </c>
      <c r="H1305" s="332">
        <v>0</v>
      </c>
      <c r="K1305"/>
      <c r="L1305"/>
    </row>
    <row r="1306" spans="4:12" x14ac:dyDescent="0.2">
      <c r="D1306" s="217">
        <v>1294</v>
      </c>
      <c r="E1306" s="331">
        <v>0</v>
      </c>
      <c r="F1306" s="217">
        <v>0</v>
      </c>
      <c r="G1306" s="217">
        <v>0</v>
      </c>
      <c r="H1306" s="332">
        <v>0</v>
      </c>
      <c r="K1306"/>
      <c r="L1306"/>
    </row>
    <row r="1307" spans="4:12" x14ac:dyDescent="0.2">
      <c r="D1307" s="217">
        <v>1295</v>
      </c>
      <c r="E1307" s="331">
        <v>0</v>
      </c>
      <c r="F1307" s="217">
        <v>0</v>
      </c>
      <c r="G1307" s="217">
        <v>0</v>
      </c>
      <c r="H1307" s="332">
        <v>0</v>
      </c>
      <c r="K1307"/>
      <c r="L1307"/>
    </row>
    <row r="1308" spans="4:12" x14ac:dyDescent="0.2">
      <c r="D1308" s="217">
        <v>1296</v>
      </c>
      <c r="E1308" s="331">
        <v>0</v>
      </c>
      <c r="F1308" s="217">
        <v>0</v>
      </c>
      <c r="G1308" s="217">
        <v>0</v>
      </c>
      <c r="H1308" s="332">
        <v>0</v>
      </c>
      <c r="K1308"/>
      <c r="L1308"/>
    </row>
    <row r="1309" spans="4:12" x14ac:dyDescent="0.2">
      <c r="D1309" s="217">
        <v>1297</v>
      </c>
      <c r="E1309" s="331">
        <v>0</v>
      </c>
      <c r="F1309" s="217">
        <v>0</v>
      </c>
      <c r="G1309" s="217">
        <v>0</v>
      </c>
      <c r="H1309" s="332">
        <v>0</v>
      </c>
      <c r="K1309"/>
      <c r="L1309"/>
    </row>
    <row r="1310" spans="4:12" x14ac:dyDescent="0.2">
      <c r="D1310" s="217">
        <v>1298</v>
      </c>
      <c r="E1310" s="331">
        <v>0</v>
      </c>
      <c r="F1310" s="217">
        <v>0</v>
      </c>
      <c r="G1310" s="217">
        <v>0</v>
      </c>
      <c r="H1310" s="332">
        <v>0</v>
      </c>
      <c r="K1310"/>
      <c r="L1310"/>
    </row>
    <row r="1311" spans="4:12" x14ac:dyDescent="0.2">
      <c r="D1311" s="217">
        <v>1299</v>
      </c>
      <c r="E1311" s="331">
        <v>0</v>
      </c>
      <c r="F1311" s="217">
        <v>0</v>
      </c>
      <c r="G1311" s="217">
        <v>0</v>
      </c>
      <c r="H1311" s="332">
        <v>0</v>
      </c>
      <c r="K1311"/>
      <c r="L1311"/>
    </row>
    <row r="1312" spans="4:12" x14ac:dyDescent="0.2">
      <c r="D1312" s="217">
        <v>1300</v>
      </c>
      <c r="E1312" s="331">
        <v>0</v>
      </c>
      <c r="F1312" s="217">
        <v>0</v>
      </c>
      <c r="G1312" s="217">
        <v>0</v>
      </c>
      <c r="H1312" s="332">
        <v>0</v>
      </c>
      <c r="K1312"/>
      <c r="L1312"/>
    </row>
    <row r="1313" spans="4:12" x14ac:dyDescent="0.2">
      <c r="D1313" s="217">
        <v>1301</v>
      </c>
      <c r="E1313" s="331">
        <v>0</v>
      </c>
      <c r="F1313" s="217">
        <v>0</v>
      </c>
      <c r="G1313" s="217">
        <v>0</v>
      </c>
      <c r="H1313" s="332">
        <v>0</v>
      </c>
      <c r="K1313"/>
      <c r="L1313"/>
    </row>
    <row r="1314" spans="4:12" x14ac:dyDescent="0.2">
      <c r="D1314" s="217">
        <v>1302</v>
      </c>
      <c r="E1314" s="331">
        <v>0</v>
      </c>
      <c r="F1314" s="217">
        <v>0</v>
      </c>
      <c r="G1314" s="217">
        <v>0</v>
      </c>
      <c r="H1314" s="332">
        <v>0</v>
      </c>
      <c r="K1314"/>
      <c r="L1314"/>
    </row>
    <row r="1315" spans="4:12" x14ac:dyDescent="0.2">
      <c r="D1315" s="217">
        <v>1303</v>
      </c>
      <c r="E1315" s="331">
        <v>0</v>
      </c>
      <c r="F1315" s="217">
        <v>0</v>
      </c>
      <c r="G1315" s="217">
        <v>0</v>
      </c>
      <c r="H1315" s="332">
        <v>0</v>
      </c>
      <c r="K1315"/>
      <c r="L1315"/>
    </row>
    <row r="1316" spans="4:12" x14ac:dyDescent="0.2">
      <c r="D1316" s="217">
        <v>1304</v>
      </c>
      <c r="E1316" s="331">
        <v>0</v>
      </c>
      <c r="F1316" s="217">
        <v>0</v>
      </c>
      <c r="G1316" s="217">
        <v>0</v>
      </c>
      <c r="H1316" s="332">
        <v>0</v>
      </c>
      <c r="K1316"/>
      <c r="L1316"/>
    </row>
    <row r="1317" spans="4:12" x14ac:dyDescent="0.2">
      <c r="D1317" s="217">
        <v>1305</v>
      </c>
      <c r="E1317" s="331">
        <v>0</v>
      </c>
      <c r="F1317" s="217">
        <v>0</v>
      </c>
      <c r="G1317" s="217">
        <v>0</v>
      </c>
      <c r="H1317" s="332">
        <v>0</v>
      </c>
      <c r="K1317"/>
      <c r="L1317"/>
    </row>
    <row r="1318" spans="4:12" x14ac:dyDescent="0.2">
      <c r="D1318" s="217">
        <v>1306</v>
      </c>
      <c r="E1318" s="331">
        <v>0</v>
      </c>
      <c r="F1318" s="217">
        <v>0</v>
      </c>
      <c r="G1318" s="217">
        <v>0</v>
      </c>
      <c r="H1318" s="332">
        <v>0</v>
      </c>
      <c r="K1318"/>
      <c r="L1318"/>
    </row>
    <row r="1319" spans="4:12" x14ac:dyDescent="0.2">
      <c r="D1319" s="217">
        <v>1307</v>
      </c>
      <c r="E1319" s="331">
        <v>0</v>
      </c>
      <c r="F1319" s="217">
        <v>0</v>
      </c>
      <c r="G1319" s="217">
        <v>0</v>
      </c>
      <c r="H1319" s="332">
        <v>0</v>
      </c>
      <c r="K1319"/>
      <c r="L1319"/>
    </row>
    <row r="1320" spans="4:12" x14ac:dyDescent="0.2">
      <c r="D1320" s="217">
        <v>1308</v>
      </c>
      <c r="E1320" s="331">
        <v>0</v>
      </c>
      <c r="F1320" s="217">
        <v>0</v>
      </c>
      <c r="G1320" s="217">
        <v>0</v>
      </c>
      <c r="H1320" s="332">
        <v>0</v>
      </c>
      <c r="K1320"/>
      <c r="L1320"/>
    </row>
    <row r="1321" spans="4:12" x14ac:dyDescent="0.2">
      <c r="D1321" s="217">
        <v>1309</v>
      </c>
      <c r="E1321" s="331">
        <v>0</v>
      </c>
      <c r="F1321" s="217">
        <v>0</v>
      </c>
      <c r="G1321" s="217">
        <v>0</v>
      </c>
      <c r="H1321" s="332">
        <v>0</v>
      </c>
      <c r="K1321"/>
      <c r="L1321"/>
    </row>
    <row r="1322" spans="4:12" x14ac:dyDescent="0.2">
      <c r="D1322" s="217">
        <v>1310</v>
      </c>
      <c r="E1322" s="331">
        <v>0</v>
      </c>
      <c r="F1322" s="217">
        <v>0</v>
      </c>
      <c r="G1322" s="217">
        <v>0</v>
      </c>
      <c r="H1322" s="332">
        <v>0</v>
      </c>
      <c r="K1322"/>
      <c r="L1322"/>
    </row>
    <row r="1323" spans="4:12" x14ac:dyDescent="0.2">
      <c r="D1323" s="217">
        <v>1311</v>
      </c>
      <c r="E1323" s="331">
        <v>0</v>
      </c>
      <c r="F1323" s="217">
        <v>0</v>
      </c>
      <c r="G1323" s="217">
        <v>0</v>
      </c>
      <c r="H1323" s="332">
        <v>0</v>
      </c>
      <c r="K1323"/>
      <c r="L1323"/>
    </row>
    <row r="1324" spans="4:12" x14ac:dyDescent="0.2">
      <c r="D1324" s="217">
        <v>1312</v>
      </c>
      <c r="E1324" s="331">
        <v>0</v>
      </c>
      <c r="F1324" s="217">
        <v>0</v>
      </c>
      <c r="G1324" s="217">
        <v>0</v>
      </c>
      <c r="H1324" s="332">
        <v>0</v>
      </c>
      <c r="K1324"/>
      <c r="L1324"/>
    </row>
    <row r="1325" spans="4:12" x14ac:dyDescent="0.2">
      <c r="D1325" s="217">
        <v>1313</v>
      </c>
      <c r="E1325" s="331">
        <v>0</v>
      </c>
      <c r="F1325" s="217">
        <v>0</v>
      </c>
      <c r="G1325" s="217">
        <v>0</v>
      </c>
      <c r="H1325" s="332">
        <v>0</v>
      </c>
      <c r="K1325"/>
      <c r="L1325"/>
    </row>
    <row r="1326" spans="4:12" x14ac:dyDescent="0.2">
      <c r="D1326" s="217">
        <v>1314</v>
      </c>
      <c r="E1326" s="331">
        <v>0</v>
      </c>
      <c r="F1326" s="217">
        <v>0</v>
      </c>
      <c r="G1326" s="217">
        <v>0</v>
      </c>
      <c r="H1326" s="332">
        <v>0</v>
      </c>
      <c r="K1326"/>
      <c r="L1326"/>
    </row>
    <row r="1327" spans="4:12" x14ac:dyDescent="0.2">
      <c r="D1327" s="217">
        <v>1315</v>
      </c>
      <c r="E1327" s="331">
        <v>0</v>
      </c>
      <c r="F1327" s="217">
        <v>0</v>
      </c>
      <c r="G1327" s="217">
        <v>0</v>
      </c>
      <c r="H1327" s="332">
        <v>0</v>
      </c>
      <c r="K1327"/>
      <c r="L1327"/>
    </row>
    <row r="1328" spans="4:12" x14ac:dyDescent="0.2">
      <c r="D1328" s="217">
        <v>1316</v>
      </c>
      <c r="E1328" s="331">
        <v>0</v>
      </c>
      <c r="F1328" s="217">
        <v>0</v>
      </c>
      <c r="G1328" s="217">
        <v>0</v>
      </c>
      <c r="H1328" s="332">
        <v>0</v>
      </c>
      <c r="K1328"/>
      <c r="L1328"/>
    </row>
    <row r="1329" spans="4:12" x14ac:dyDescent="0.2">
      <c r="D1329" s="217">
        <v>1317</v>
      </c>
      <c r="E1329" s="331">
        <v>0</v>
      </c>
      <c r="F1329" s="217">
        <v>0</v>
      </c>
      <c r="G1329" s="217">
        <v>0</v>
      </c>
      <c r="H1329" s="332">
        <v>0</v>
      </c>
      <c r="K1329"/>
      <c r="L1329"/>
    </row>
    <row r="1330" spans="4:12" x14ac:dyDescent="0.2">
      <c r="D1330" s="217">
        <v>1318</v>
      </c>
      <c r="E1330" s="331">
        <v>0</v>
      </c>
      <c r="F1330" s="217">
        <v>0</v>
      </c>
      <c r="G1330" s="217">
        <v>0</v>
      </c>
      <c r="H1330" s="332">
        <v>0</v>
      </c>
      <c r="K1330"/>
      <c r="L1330"/>
    </row>
    <row r="1331" spans="4:12" x14ac:dyDescent="0.2">
      <c r="D1331" s="217">
        <v>1319</v>
      </c>
      <c r="E1331" s="331">
        <v>0</v>
      </c>
      <c r="F1331" s="217">
        <v>0</v>
      </c>
      <c r="G1331" s="217">
        <v>0</v>
      </c>
      <c r="H1331" s="332">
        <v>0</v>
      </c>
      <c r="K1331"/>
      <c r="L1331"/>
    </row>
    <row r="1332" spans="4:12" x14ac:dyDescent="0.2">
      <c r="D1332" s="217">
        <v>1320</v>
      </c>
      <c r="E1332" s="331">
        <v>0</v>
      </c>
      <c r="F1332" s="217">
        <v>0</v>
      </c>
      <c r="G1332" s="217">
        <v>0</v>
      </c>
      <c r="H1332" s="332">
        <v>0</v>
      </c>
      <c r="K1332"/>
      <c r="L1332"/>
    </row>
    <row r="1333" spans="4:12" x14ac:dyDescent="0.2">
      <c r="D1333" s="217">
        <v>1321</v>
      </c>
      <c r="E1333" s="331">
        <v>0</v>
      </c>
      <c r="F1333" s="217">
        <v>0</v>
      </c>
      <c r="G1333" s="217">
        <v>0</v>
      </c>
      <c r="H1333" s="332">
        <v>0</v>
      </c>
      <c r="K1333"/>
      <c r="L1333"/>
    </row>
    <row r="1334" spans="4:12" x14ac:dyDescent="0.2">
      <c r="D1334" s="217">
        <v>1322</v>
      </c>
      <c r="E1334" s="331">
        <v>0</v>
      </c>
      <c r="F1334" s="217">
        <v>0</v>
      </c>
      <c r="G1334" s="217">
        <v>0</v>
      </c>
      <c r="H1334" s="332">
        <v>0</v>
      </c>
      <c r="K1334"/>
      <c r="L1334"/>
    </row>
    <row r="1335" spans="4:12" x14ac:dyDescent="0.2">
      <c r="D1335" s="217">
        <v>1323</v>
      </c>
      <c r="E1335" s="331">
        <v>0</v>
      </c>
      <c r="F1335" s="217">
        <v>0</v>
      </c>
      <c r="G1335" s="217">
        <v>0</v>
      </c>
      <c r="H1335" s="332">
        <v>0</v>
      </c>
      <c r="K1335"/>
      <c r="L1335"/>
    </row>
    <row r="1336" spans="4:12" x14ac:dyDescent="0.2">
      <c r="D1336" s="217">
        <v>1324</v>
      </c>
      <c r="E1336" s="331">
        <v>0</v>
      </c>
      <c r="F1336" s="217">
        <v>0</v>
      </c>
      <c r="G1336" s="217">
        <v>0</v>
      </c>
      <c r="H1336" s="332">
        <v>0</v>
      </c>
      <c r="K1336"/>
      <c r="L1336"/>
    </row>
    <row r="1337" spans="4:12" x14ac:dyDescent="0.2">
      <c r="D1337" s="217">
        <v>1325</v>
      </c>
      <c r="E1337" s="331">
        <v>0</v>
      </c>
      <c r="F1337" s="217">
        <v>0</v>
      </c>
      <c r="G1337" s="217">
        <v>0</v>
      </c>
      <c r="H1337" s="332">
        <v>0</v>
      </c>
      <c r="K1337"/>
      <c r="L1337"/>
    </row>
    <row r="1338" spans="4:12" x14ac:dyDescent="0.2">
      <c r="D1338" s="217">
        <v>1326</v>
      </c>
      <c r="E1338" s="331">
        <v>0</v>
      </c>
      <c r="F1338" s="217">
        <v>0</v>
      </c>
      <c r="G1338" s="217">
        <v>0</v>
      </c>
      <c r="H1338" s="332">
        <v>0</v>
      </c>
      <c r="K1338"/>
      <c r="L1338"/>
    </row>
    <row r="1339" spans="4:12" x14ac:dyDescent="0.2">
      <c r="D1339" s="217">
        <v>1327</v>
      </c>
      <c r="E1339" s="331">
        <v>0</v>
      </c>
      <c r="F1339" s="217">
        <v>0</v>
      </c>
      <c r="G1339" s="217">
        <v>0</v>
      </c>
      <c r="H1339" s="332">
        <v>0</v>
      </c>
      <c r="K1339"/>
      <c r="L1339"/>
    </row>
    <row r="1340" spans="4:12" x14ac:dyDescent="0.2">
      <c r="D1340" s="217">
        <v>1328</v>
      </c>
      <c r="E1340" s="331">
        <v>0</v>
      </c>
      <c r="F1340" s="217">
        <v>0</v>
      </c>
      <c r="G1340" s="217">
        <v>0</v>
      </c>
      <c r="H1340" s="332">
        <v>0</v>
      </c>
      <c r="K1340"/>
      <c r="L1340"/>
    </row>
    <row r="1341" spans="4:12" x14ac:dyDescent="0.2">
      <c r="D1341" s="217">
        <v>1329</v>
      </c>
      <c r="E1341" s="331">
        <v>0</v>
      </c>
      <c r="F1341" s="217">
        <v>0</v>
      </c>
      <c r="G1341" s="217">
        <v>0</v>
      </c>
      <c r="H1341" s="332">
        <v>0</v>
      </c>
      <c r="K1341"/>
      <c r="L1341"/>
    </row>
    <row r="1342" spans="4:12" x14ac:dyDescent="0.2">
      <c r="D1342" s="217">
        <v>1330</v>
      </c>
      <c r="E1342" s="331">
        <v>0</v>
      </c>
      <c r="F1342" s="217">
        <v>0</v>
      </c>
      <c r="G1342" s="217">
        <v>0</v>
      </c>
      <c r="H1342" s="332">
        <v>0</v>
      </c>
      <c r="K1342"/>
      <c r="L1342"/>
    </row>
    <row r="1343" spans="4:12" x14ac:dyDescent="0.2">
      <c r="D1343" s="217">
        <v>1331</v>
      </c>
      <c r="E1343" s="331">
        <v>0</v>
      </c>
      <c r="F1343" s="217">
        <v>0</v>
      </c>
      <c r="G1343" s="217">
        <v>0</v>
      </c>
      <c r="H1343" s="332">
        <v>0</v>
      </c>
      <c r="K1343"/>
      <c r="L1343"/>
    </row>
    <row r="1344" spans="4:12" x14ac:dyDescent="0.2">
      <c r="D1344" s="217">
        <v>1332</v>
      </c>
      <c r="E1344" s="331">
        <v>0</v>
      </c>
      <c r="F1344" s="217">
        <v>0</v>
      </c>
      <c r="G1344" s="217">
        <v>0</v>
      </c>
      <c r="H1344" s="332">
        <v>0</v>
      </c>
      <c r="K1344"/>
      <c r="L1344"/>
    </row>
    <row r="1345" spans="4:12" x14ac:dyDescent="0.2">
      <c r="D1345" s="217">
        <v>1333</v>
      </c>
      <c r="E1345" s="331">
        <v>0</v>
      </c>
      <c r="F1345" s="217">
        <v>0</v>
      </c>
      <c r="G1345" s="217">
        <v>0</v>
      </c>
      <c r="H1345" s="332">
        <v>0</v>
      </c>
      <c r="K1345"/>
      <c r="L1345"/>
    </row>
    <row r="1346" spans="4:12" x14ac:dyDescent="0.2">
      <c r="D1346" s="217">
        <v>1334</v>
      </c>
      <c r="E1346" s="331">
        <v>0</v>
      </c>
      <c r="F1346" s="217">
        <v>0</v>
      </c>
      <c r="G1346" s="217">
        <v>0</v>
      </c>
      <c r="H1346" s="332">
        <v>0</v>
      </c>
      <c r="K1346"/>
      <c r="L1346"/>
    </row>
    <row r="1347" spans="4:12" x14ac:dyDescent="0.2">
      <c r="D1347" s="217">
        <v>1335</v>
      </c>
      <c r="E1347" s="331">
        <v>0</v>
      </c>
      <c r="F1347" s="217">
        <v>0</v>
      </c>
      <c r="G1347" s="217">
        <v>0</v>
      </c>
      <c r="H1347" s="332">
        <v>0</v>
      </c>
      <c r="K1347"/>
      <c r="L1347"/>
    </row>
    <row r="1348" spans="4:12" x14ac:dyDescent="0.2">
      <c r="D1348" s="217">
        <v>1336</v>
      </c>
      <c r="E1348" s="331">
        <v>0</v>
      </c>
      <c r="F1348" s="217">
        <v>0</v>
      </c>
      <c r="G1348" s="217">
        <v>0</v>
      </c>
      <c r="H1348" s="332">
        <v>0</v>
      </c>
      <c r="K1348"/>
      <c r="L1348"/>
    </row>
    <row r="1349" spans="4:12" x14ac:dyDescent="0.2">
      <c r="D1349" s="217">
        <v>1337</v>
      </c>
      <c r="E1349" s="331">
        <v>0</v>
      </c>
      <c r="F1349" s="217">
        <v>0</v>
      </c>
      <c r="G1349" s="217">
        <v>0</v>
      </c>
      <c r="H1349" s="332">
        <v>0</v>
      </c>
      <c r="K1349"/>
      <c r="L1349"/>
    </row>
    <row r="1350" spans="4:12" x14ac:dyDescent="0.2">
      <c r="D1350" s="217">
        <v>1338</v>
      </c>
      <c r="E1350" s="331">
        <v>0</v>
      </c>
      <c r="F1350" s="217">
        <v>0</v>
      </c>
      <c r="G1350" s="217">
        <v>0</v>
      </c>
      <c r="H1350" s="332">
        <v>0</v>
      </c>
      <c r="K1350"/>
      <c r="L1350"/>
    </row>
    <row r="1351" spans="4:12" x14ac:dyDescent="0.2">
      <c r="D1351" s="217">
        <v>1339</v>
      </c>
      <c r="E1351" s="331">
        <v>0</v>
      </c>
      <c r="F1351" s="217">
        <v>0</v>
      </c>
      <c r="G1351" s="217">
        <v>0</v>
      </c>
      <c r="H1351" s="332">
        <v>0</v>
      </c>
      <c r="K1351"/>
      <c r="L1351"/>
    </row>
    <row r="1352" spans="4:12" x14ac:dyDescent="0.2">
      <c r="D1352" s="217">
        <v>1340</v>
      </c>
      <c r="E1352" s="331">
        <v>0</v>
      </c>
      <c r="F1352" s="217">
        <v>0</v>
      </c>
      <c r="G1352" s="217">
        <v>0</v>
      </c>
      <c r="H1352" s="332">
        <v>0</v>
      </c>
      <c r="K1352"/>
      <c r="L1352"/>
    </row>
    <row r="1353" spans="4:12" x14ac:dyDescent="0.2">
      <c r="D1353" s="217">
        <v>1341</v>
      </c>
      <c r="E1353" s="331">
        <v>0</v>
      </c>
      <c r="F1353" s="217">
        <v>0</v>
      </c>
      <c r="G1353" s="217">
        <v>0</v>
      </c>
      <c r="H1353" s="332">
        <v>0</v>
      </c>
      <c r="K1353"/>
      <c r="L1353"/>
    </row>
    <row r="1354" spans="4:12" x14ac:dyDescent="0.2">
      <c r="D1354" s="217">
        <v>1342</v>
      </c>
      <c r="E1354" s="331">
        <v>0</v>
      </c>
      <c r="F1354" s="217">
        <v>0</v>
      </c>
      <c r="G1354" s="217">
        <v>0</v>
      </c>
      <c r="H1354" s="332">
        <v>0</v>
      </c>
      <c r="K1354"/>
      <c r="L1354"/>
    </row>
    <row r="1355" spans="4:12" x14ac:dyDescent="0.2">
      <c r="D1355" s="217">
        <v>1343</v>
      </c>
      <c r="E1355" s="331">
        <v>0</v>
      </c>
      <c r="F1355" s="217">
        <v>0</v>
      </c>
      <c r="G1355" s="217">
        <v>0</v>
      </c>
      <c r="H1355" s="332">
        <v>0</v>
      </c>
      <c r="K1355"/>
      <c r="L1355"/>
    </row>
    <row r="1356" spans="4:12" x14ac:dyDescent="0.2">
      <c r="D1356" s="217">
        <v>1344</v>
      </c>
      <c r="E1356" s="331">
        <v>0</v>
      </c>
      <c r="F1356" s="217">
        <v>0</v>
      </c>
      <c r="G1356" s="217">
        <v>0</v>
      </c>
      <c r="H1356" s="332">
        <v>0</v>
      </c>
      <c r="K1356"/>
      <c r="L1356"/>
    </row>
    <row r="1357" spans="4:12" x14ac:dyDescent="0.2">
      <c r="D1357" s="217">
        <v>1345</v>
      </c>
      <c r="E1357" s="331">
        <v>0</v>
      </c>
      <c r="F1357" s="217">
        <v>0</v>
      </c>
      <c r="G1357" s="217">
        <v>0</v>
      </c>
      <c r="H1357" s="332">
        <v>0</v>
      </c>
      <c r="K1357"/>
      <c r="L1357"/>
    </row>
    <row r="1358" spans="4:12" x14ac:dyDescent="0.2">
      <c r="D1358" s="217">
        <v>1346</v>
      </c>
      <c r="E1358" s="331">
        <v>0</v>
      </c>
      <c r="F1358" s="217">
        <v>0</v>
      </c>
      <c r="G1358" s="217">
        <v>0</v>
      </c>
      <c r="H1358" s="332">
        <v>0</v>
      </c>
      <c r="K1358"/>
      <c r="L1358"/>
    </row>
    <row r="1359" spans="4:12" x14ac:dyDescent="0.2">
      <c r="D1359" s="217">
        <v>1347</v>
      </c>
      <c r="E1359" s="331">
        <v>0</v>
      </c>
      <c r="F1359" s="217">
        <v>0</v>
      </c>
      <c r="G1359" s="217">
        <v>0</v>
      </c>
      <c r="H1359" s="332">
        <v>0</v>
      </c>
      <c r="K1359"/>
      <c r="L1359"/>
    </row>
    <row r="1360" spans="4:12" x14ac:dyDescent="0.2">
      <c r="D1360" s="217">
        <v>1348</v>
      </c>
      <c r="E1360" s="331">
        <v>0</v>
      </c>
      <c r="F1360" s="217">
        <v>0</v>
      </c>
      <c r="G1360" s="217">
        <v>0</v>
      </c>
      <c r="H1360" s="332">
        <v>0</v>
      </c>
      <c r="K1360"/>
      <c r="L1360"/>
    </row>
    <row r="1361" spans="4:12" x14ac:dyDescent="0.2">
      <c r="D1361" s="217">
        <v>1349</v>
      </c>
      <c r="E1361" s="331">
        <v>0</v>
      </c>
      <c r="F1361" s="217">
        <v>0</v>
      </c>
      <c r="G1361" s="217">
        <v>0</v>
      </c>
      <c r="H1361" s="332">
        <v>0</v>
      </c>
      <c r="K1361"/>
      <c r="L1361"/>
    </row>
    <row r="1362" spans="4:12" x14ac:dyDescent="0.2">
      <c r="D1362" s="217">
        <v>1350</v>
      </c>
      <c r="E1362" s="331">
        <v>0</v>
      </c>
      <c r="F1362" s="217">
        <v>0</v>
      </c>
      <c r="G1362" s="217">
        <v>0</v>
      </c>
      <c r="H1362" s="332">
        <v>0</v>
      </c>
      <c r="K1362"/>
      <c r="L1362"/>
    </row>
    <row r="1363" spans="4:12" x14ac:dyDescent="0.2">
      <c r="D1363" s="217">
        <v>1351</v>
      </c>
      <c r="E1363" s="331">
        <v>0</v>
      </c>
      <c r="F1363" s="217">
        <v>0</v>
      </c>
      <c r="G1363" s="217">
        <v>0</v>
      </c>
      <c r="H1363" s="332">
        <v>0</v>
      </c>
      <c r="K1363"/>
      <c r="L1363"/>
    </row>
    <row r="1364" spans="4:12" x14ac:dyDescent="0.2">
      <c r="D1364" s="217">
        <v>1352</v>
      </c>
      <c r="E1364" s="331">
        <v>0</v>
      </c>
      <c r="F1364" s="217">
        <v>0</v>
      </c>
      <c r="G1364" s="217">
        <v>0</v>
      </c>
      <c r="H1364" s="332">
        <v>0</v>
      </c>
      <c r="K1364"/>
      <c r="L1364"/>
    </row>
    <row r="1365" spans="4:12" x14ac:dyDescent="0.2">
      <c r="D1365" s="217">
        <v>1353</v>
      </c>
      <c r="E1365" s="331">
        <v>0</v>
      </c>
      <c r="F1365" s="217">
        <v>0</v>
      </c>
      <c r="G1365" s="217">
        <v>0</v>
      </c>
      <c r="H1365" s="332">
        <v>0</v>
      </c>
      <c r="K1365"/>
      <c r="L1365"/>
    </row>
    <row r="1366" spans="4:12" x14ac:dyDescent="0.2">
      <c r="D1366" s="217">
        <v>1354</v>
      </c>
      <c r="E1366" s="331">
        <v>0</v>
      </c>
      <c r="F1366" s="217">
        <v>0</v>
      </c>
      <c r="G1366" s="217">
        <v>0</v>
      </c>
      <c r="H1366" s="332">
        <v>0</v>
      </c>
      <c r="K1366"/>
      <c r="L1366"/>
    </row>
    <row r="1367" spans="4:12" x14ac:dyDescent="0.2">
      <c r="D1367" s="217">
        <v>1355</v>
      </c>
      <c r="E1367" s="331">
        <v>0</v>
      </c>
      <c r="F1367" s="217">
        <v>0</v>
      </c>
      <c r="G1367" s="217">
        <v>0</v>
      </c>
      <c r="H1367" s="332">
        <v>0</v>
      </c>
      <c r="K1367"/>
      <c r="L1367"/>
    </row>
    <row r="1368" spans="4:12" x14ac:dyDescent="0.2">
      <c r="D1368" s="217">
        <v>1356</v>
      </c>
      <c r="E1368" s="331">
        <v>0</v>
      </c>
      <c r="F1368" s="217">
        <v>0</v>
      </c>
      <c r="G1368" s="217">
        <v>0</v>
      </c>
      <c r="H1368" s="332">
        <v>0</v>
      </c>
      <c r="K1368"/>
      <c r="L1368"/>
    </row>
    <row r="1369" spans="4:12" x14ac:dyDescent="0.2">
      <c r="D1369" s="217">
        <v>1357</v>
      </c>
      <c r="E1369" s="331">
        <v>0</v>
      </c>
      <c r="F1369" s="217">
        <v>0</v>
      </c>
      <c r="G1369" s="217">
        <v>0</v>
      </c>
      <c r="H1369" s="332">
        <v>0</v>
      </c>
      <c r="K1369"/>
      <c r="L1369"/>
    </row>
    <row r="1370" spans="4:12" x14ac:dyDescent="0.2">
      <c r="D1370" s="217">
        <v>1358</v>
      </c>
      <c r="E1370" s="331">
        <v>0</v>
      </c>
      <c r="F1370" s="217">
        <v>0</v>
      </c>
      <c r="G1370" s="217">
        <v>0</v>
      </c>
      <c r="H1370" s="332">
        <v>0</v>
      </c>
      <c r="K1370"/>
      <c r="L1370"/>
    </row>
    <row r="1371" spans="4:12" x14ac:dyDescent="0.2">
      <c r="D1371" s="217">
        <v>1359</v>
      </c>
      <c r="E1371" s="331">
        <v>0</v>
      </c>
      <c r="F1371" s="217">
        <v>0</v>
      </c>
      <c r="G1371" s="217">
        <v>0</v>
      </c>
      <c r="H1371" s="332">
        <v>0</v>
      </c>
      <c r="K1371"/>
      <c r="L1371"/>
    </row>
    <row r="1372" spans="4:12" x14ac:dyDescent="0.2">
      <c r="D1372" s="217">
        <v>1360</v>
      </c>
      <c r="E1372" s="331">
        <v>0</v>
      </c>
      <c r="F1372" s="217">
        <v>0</v>
      </c>
      <c r="G1372" s="217">
        <v>0</v>
      </c>
      <c r="H1372" s="332">
        <v>0</v>
      </c>
      <c r="K1372"/>
      <c r="L1372"/>
    </row>
    <row r="1373" spans="4:12" x14ac:dyDescent="0.2">
      <c r="D1373" s="217">
        <v>1361</v>
      </c>
      <c r="E1373" s="331">
        <v>0</v>
      </c>
      <c r="F1373" s="217">
        <v>0</v>
      </c>
      <c r="G1373" s="217">
        <v>0</v>
      </c>
      <c r="H1373" s="332">
        <v>0</v>
      </c>
      <c r="K1373"/>
      <c r="L1373"/>
    </row>
    <row r="1374" spans="4:12" x14ac:dyDescent="0.2">
      <c r="D1374" s="217">
        <v>1362</v>
      </c>
      <c r="E1374" s="331">
        <v>0</v>
      </c>
      <c r="F1374" s="217">
        <v>0</v>
      </c>
      <c r="G1374" s="217">
        <v>0</v>
      </c>
      <c r="H1374" s="332">
        <v>0</v>
      </c>
      <c r="K1374"/>
      <c r="L1374"/>
    </row>
    <row r="1375" spans="4:12" x14ac:dyDescent="0.2">
      <c r="D1375" s="217">
        <v>1363</v>
      </c>
      <c r="E1375" s="331">
        <v>0</v>
      </c>
      <c r="F1375" s="217">
        <v>0</v>
      </c>
      <c r="G1375" s="217">
        <v>0</v>
      </c>
      <c r="H1375" s="332">
        <v>0</v>
      </c>
      <c r="K1375"/>
      <c r="L1375"/>
    </row>
    <row r="1376" spans="4:12" x14ac:dyDescent="0.2">
      <c r="D1376" s="217">
        <v>1364</v>
      </c>
      <c r="E1376" s="331">
        <v>0</v>
      </c>
      <c r="F1376" s="217">
        <v>0</v>
      </c>
      <c r="G1376" s="217">
        <v>0</v>
      </c>
      <c r="H1376" s="332">
        <v>0</v>
      </c>
      <c r="K1376"/>
      <c r="L1376"/>
    </row>
    <row r="1377" spans="4:12" x14ac:dyDescent="0.2">
      <c r="D1377" s="217">
        <v>1365</v>
      </c>
      <c r="E1377" s="331">
        <v>0</v>
      </c>
      <c r="F1377" s="217">
        <v>0</v>
      </c>
      <c r="G1377" s="217">
        <v>0</v>
      </c>
      <c r="H1377" s="332">
        <v>0</v>
      </c>
      <c r="K1377"/>
      <c r="L1377"/>
    </row>
    <row r="1378" spans="4:12" x14ac:dyDescent="0.2">
      <c r="D1378" s="217">
        <v>1366</v>
      </c>
      <c r="E1378" s="331">
        <v>0</v>
      </c>
      <c r="F1378" s="217">
        <v>0</v>
      </c>
      <c r="G1378" s="217">
        <v>0</v>
      </c>
      <c r="H1378" s="332">
        <v>0</v>
      </c>
      <c r="K1378"/>
      <c r="L1378"/>
    </row>
    <row r="1379" spans="4:12" x14ac:dyDescent="0.2">
      <c r="D1379" s="217">
        <v>1367</v>
      </c>
      <c r="E1379" s="331">
        <v>0</v>
      </c>
      <c r="F1379" s="217">
        <v>0</v>
      </c>
      <c r="G1379" s="217">
        <v>0</v>
      </c>
      <c r="H1379" s="332">
        <v>0</v>
      </c>
      <c r="K1379"/>
      <c r="L1379"/>
    </row>
    <row r="1380" spans="4:12" x14ac:dyDescent="0.2">
      <c r="D1380" s="217">
        <v>1368</v>
      </c>
      <c r="E1380" s="331">
        <v>0</v>
      </c>
      <c r="F1380" s="217">
        <v>0</v>
      </c>
      <c r="G1380" s="217">
        <v>0</v>
      </c>
      <c r="H1380" s="332">
        <v>0</v>
      </c>
      <c r="K1380"/>
      <c r="L1380"/>
    </row>
    <row r="1381" spans="4:12" x14ac:dyDescent="0.2">
      <c r="D1381" s="217">
        <v>1369</v>
      </c>
      <c r="E1381" s="331">
        <v>0</v>
      </c>
      <c r="F1381" s="217">
        <v>0</v>
      </c>
      <c r="G1381" s="217">
        <v>0</v>
      </c>
      <c r="H1381" s="332">
        <v>0</v>
      </c>
      <c r="K1381"/>
      <c r="L1381"/>
    </row>
    <row r="1382" spans="4:12" x14ac:dyDescent="0.2">
      <c r="D1382" s="217">
        <v>1370</v>
      </c>
      <c r="E1382" s="331">
        <v>0</v>
      </c>
      <c r="F1382" s="217">
        <v>0</v>
      </c>
      <c r="G1382" s="217">
        <v>0</v>
      </c>
      <c r="H1382" s="332">
        <v>0</v>
      </c>
      <c r="K1382"/>
      <c r="L1382"/>
    </row>
    <row r="1383" spans="4:12" x14ac:dyDescent="0.2">
      <c r="D1383" s="217">
        <v>1371</v>
      </c>
      <c r="E1383" s="331">
        <v>0</v>
      </c>
      <c r="F1383" s="217">
        <v>0</v>
      </c>
      <c r="G1383" s="217">
        <v>0</v>
      </c>
      <c r="H1383" s="332">
        <v>0</v>
      </c>
      <c r="K1383"/>
      <c r="L1383"/>
    </row>
    <row r="1384" spans="4:12" x14ac:dyDescent="0.2">
      <c r="D1384" s="217">
        <v>1372</v>
      </c>
      <c r="E1384" s="331">
        <v>0</v>
      </c>
      <c r="F1384" s="217">
        <v>0</v>
      </c>
      <c r="G1384" s="217">
        <v>0</v>
      </c>
      <c r="H1384" s="332">
        <v>0</v>
      </c>
      <c r="K1384"/>
      <c r="L1384"/>
    </row>
    <row r="1385" spans="4:12" x14ac:dyDescent="0.2">
      <c r="D1385" s="217">
        <v>1373</v>
      </c>
      <c r="E1385" s="331">
        <v>0</v>
      </c>
      <c r="F1385" s="217">
        <v>0</v>
      </c>
      <c r="G1385" s="217">
        <v>0</v>
      </c>
      <c r="H1385" s="332">
        <v>0</v>
      </c>
      <c r="K1385"/>
      <c r="L1385"/>
    </row>
    <row r="1386" spans="4:12" x14ac:dyDescent="0.2">
      <c r="D1386" s="217">
        <v>1374</v>
      </c>
      <c r="E1386" s="331">
        <v>0</v>
      </c>
      <c r="F1386" s="217">
        <v>0</v>
      </c>
      <c r="G1386" s="217">
        <v>0</v>
      </c>
      <c r="H1386" s="332">
        <v>0</v>
      </c>
      <c r="K1386"/>
      <c r="L1386"/>
    </row>
    <row r="1387" spans="4:12" x14ac:dyDescent="0.2">
      <c r="D1387" s="217">
        <v>1375</v>
      </c>
      <c r="E1387" s="331">
        <v>0</v>
      </c>
      <c r="F1387" s="217">
        <v>0</v>
      </c>
      <c r="G1387" s="217">
        <v>0</v>
      </c>
      <c r="H1387" s="332">
        <v>0</v>
      </c>
      <c r="K1387"/>
      <c r="L1387"/>
    </row>
    <row r="1388" spans="4:12" x14ac:dyDescent="0.2">
      <c r="D1388" s="217">
        <v>1376</v>
      </c>
      <c r="E1388" s="331">
        <v>0</v>
      </c>
      <c r="F1388" s="217">
        <v>0</v>
      </c>
      <c r="G1388" s="217">
        <v>0</v>
      </c>
      <c r="H1388" s="332">
        <v>0</v>
      </c>
      <c r="K1388"/>
      <c r="L1388"/>
    </row>
    <row r="1389" spans="4:12" x14ac:dyDescent="0.2">
      <c r="D1389" s="217">
        <v>1377</v>
      </c>
      <c r="E1389" s="331">
        <v>0</v>
      </c>
      <c r="F1389" s="217">
        <v>0</v>
      </c>
      <c r="G1389" s="217">
        <v>0</v>
      </c>
      <c r="H1389" s="332">
        <v>0</v>
      </c>
      <c r="K1389"/>
      <c r="L1389"/>
    </row>
    <row r="1390" spans="4:12" x14ac:dyDescent="0.2">
      <c r="D1390" s="217">
        <v>1378</v>
      </c>
      <c r="E1390" s="331">
        <v>0</v>
      </c>
      <c r="F1390" s="217">
        <v>0</v>
      </c>
      <c r="G1390" s="217">
        <v>0</v>
      </c>
      <c r="H1390" s="332">
        <v>0</v>
      </c>
      <c r="K1390"/>
      <c r="L1390"/>
    </row>
    <row r="1391" spans="4:12" x14ac:dyDescent="0.2">
      <c r="D1391" s="217">
        <v>1379</v>
      </c>
      <c r="E1391" s="331">
        <v>0</v>
      </c>
      <c r="F1391" s="217">
        <v>0</v>
      </c>
      <c r="G1391" s="217">
        <v>0</v>
      </c>
      <c r="H1391" s="332">
        <v>0</v>
      </c>
      <c r="K1391"/>
      <c r="L1391"/>
    </row>
    <row r="1392" spans="4:12" x14ac:dyDescent="0.2">
      <c r="D1392" s="217">
        <v>1380</v>
      </c>
      <c r="E1392" s="331">
        <v>0</v>
      </c>
      <c r="F1392" s="217">
        <v>0</v>
      </c>
      <c r="G1392" s="217">
        <v>0</v>
      </c>
      <c r="H1392" s="332">
        <v>0</v>
      </c>
      <c r="K1392"/>
      <c r="L1392"/>
    </row>
    <row r="1393" spans="4:12" x14ac:dyDescent="0.2">
      <c r="D1393" s="217">
        <v>1381</v>
      </c>
      <c r="E1393" s="331">
        <v>0</v>
      </c>
      <c r="F1393" s="217">
        <v>0</v>
      </c>
      <c r="G1393" s="217">
        <v>0</v>
      </c>
      <c r="H1393" s="332">
        <v>0</v>
      </c>
      <c r="K1393"/>
      <c r="L1393"/>
    </row>
    <row r="1394" spans="4:12" x14ac:dyDescent="0.2">
      <c r="D1394" s="217">
        <v>1382</v>
      </c>
      <c r="E1394" s="331">
        <v>0</v>
      </c>
      <c r="F1394" s="217">
        <v>0</v>
      </c>
      <c r="G1394" s="217">
        <v>0</v>
      </c>
      <c r="H1394" s="332">
        <v>0</v>
      </c>
      <c r="K1394"/>
      <c r="L1394"/>
    </row>
    <row r="1395" spans="4:12" x14ac:dyDescent="0.2">
      <c r="D1395" s="217">
        <v>1383</v>
      </c>
      <c r="E1395" s="331">
        <v>0</v>
      </c>
      <c r="F1395" s="217">
        <v>0</v>
      </c>
      <c r="G1395" s="217">
        <v>0</v>
      </c>
      <c r="H1395" s="332">
        <v>0</v>
      </c>
      <c r="K1395"/>
      <c r="L1395"/>
    </row>
    <row r="1396" spans="4:12" x14ac:dyDescent="0.2">
      <c r="D1396" s="217">
        <v>1384</v>
      </c>
      <c r="E1396" s="331">
        <v>0</v>
      </c>
      <c r="F1396" s="217">
        <v>0</v>
      </c>
      <c r="G1396" s="217">
        <v>0</v>
      </c>
      <c r="H1396" s="332">
        <v>0</v>
      </c>
      <c r="K1396"/>
      <c r="L1396"/>
    </row>
    <row r="1397" spans="4:12" x14ac:dyDescent="0.2">
      <c r="D1397" s="217">
        <v>1385</v>
      </c>
      <c r="E1397" s="331">
        <v>0</v>
      </c>
      <c r="F1397" s="217">
        <v>0</v>
      </c>
      <c r="G1397" s="217">
        <v>0</v>
      </c>
      <c r="H1397" s="332">
        <v>0</v>
      </c>
      <c r="K1397"/>
      <c r="L1397"/>
    </row>
    <row r="1398" spans="4:12" x14ac:dyDescent="0.2">
      <c r="D1398" s="217">
        <v>1386</v>
      </c>
      <c r="E1398" s="331">
        <v>0</v>
      </c>
      <c r="F1398" s="217">
        <v>0</v>
      </c>
      <c r="G1398" s="217">
        <v>0</v>
      </c>
      <c r="H1398" s="332">
        <v>0</v>
      </c>
      <c r="K1398"/>
      <c r="L1398"/>
    </row>
    <row r="1399" spans="4:12" x14ac:dyDescent="0.2">
      <c r="D1399" s="217">
        <v>1387</v>
      </c>
      <c r="E1399" s="331">
        <v>0</v>
      </c>
      <c r="F1399" s="217">
        <v>0</v>
      </c>
      <c r="G1399" s="217">
        <v>0</v>
      </c>
      <c r="H1399" s="332">
        <v>0</v>
      </c>
      <c r="K1399"/>
      <c r="L1399"/>
    </row>
    <row r="1400" spans="4:12" x14ac:dyDescent="0.2">
      <c r="D1400" s="217">
        <v>1388</v>
      </c>
      <c r="E1400" s="331">
        <v>0</v>
      </c>
      <c r="F1400" s="217">
        <v>0</v>
      </c>
      <c r="G1400" s="217">
        <v>0</v>
      </c>
      <c r="H1400" s="332">
        <v>0</v>
      </c>
      <c r="K1400"/>
      <c r="L1400"/>
    </row>
    <row r="1401" spans="4:12" x14ac:dyDescent="0.2">
      <c r="D1401" s="217">
        <v>1389</v>
      </c>
      <c r="E1401" s="331">
        <v>0</v>
      </c>
      <c r="F1401" s="217">
        <v>0</v>
      </c>
      <c r="G1401" s="217">
        <v>0</v>
      </c>
      <c r="H1401" s="332">
        <v>0</v>
      </c>
      <c r="K1401"/>
      <c r="L1401"/>
    </row>
    <row r="1402" spans="4:12" x14ac:dyDescent="0.2">
      <c r="D1402" s="217">
        <v>1390</v>
      </c>
      <c r="E1402" s="331">
        <v>0</v>
      </c>
      <c r="F1402" s="217">
        <v>0</v>
      </c>
      <c r="G1402" s="217">
        <v>0</v>
      </c>
      <c r="H1402" s="332">
        <v>0</v>
      </c>
      <c r="K1402"/>
      <c r="L1402"/>
    </row>
    <row r="1403" spans="4:12" x14ac:dyDescent="0.2">
      <c r="D1403" s="217">
        <v>1391</v>
      </c>
      <c r="E1403" s="331">
        <v>0</v>
      </c>
      <c r="F1403" s="217">
        <v>0</v>
      </c>
      <c r="G1403" s="217">
        <v>0</v>
      </c>
      <c r="H1403" s="332">
        <v>0</v>
      </c>
      <c r="K1403"/>
      <c r="L1403"/>
    </row>
    <row r="1404" spans="4:12" x14ac:dyDescent="0.2">
      <c r="D1404" s="217">
        <v>1392</v>
      </c>
      <c r="E1404" s="331">
        <v>0</v>
      </c>
      <c r="F1404" s="217">
        <v>0</v>
      </c>
      <c r="G1404" s="217">
        <v>0</v>
      </c>
      <c r="H1404" s="332">
        <v>0</v>
      </c>
      <c r="K1404"/>
      <c r="L1404"/>
    </row>
    <row r="1405" spans="4:12" x14ac:dyDescent="0.2">
      <c r="D1405" s="217">
        <v>1393</v>
      </c>
      <c r="E1405" s="331">
        <v>0</v>
      </c>
      <c r="F1405" s="217">
        <v>0</v>
      </c>
      <c r="G1405" s="217">
        <v>0</v>
      </c>
      <c r="H1405" s="332">
        <v>0</v>
      </c>
      <c r="K1405"/>
      <c r="L1405"/>
    </row>
    <row r="1406" spans="4:12" x14ac:dyDescent="0.2">
      <c r="D1406" s="217">
        <v>1394</v>
      </c>
      <c r="E1406" s="331">
        <v>0</v>
      </c>
      <c r="F1406" s="217">
        <v>0</v>
      </c>
      <c r="G1406" s="217">
        <v>0</v>
      </c>
      <c r="H1406" s="332">
        <v>0</v>
      </c>
      <c r="K1406"/>
      <c r="L1406"/>
    </row>
    <row r="1407" spans="4:12" x14ac:dyDescent="0.2">
      <c r="D1407" s="217">
        <v>1395</v>
      </c>
      <c r="E1407" s="331">
        <v>0</v>
      </c>
      <c r="F1407" s="217">
        <v>0</v>
      </c>
      <c r="G1407" s="217">
        <v>0</v>
      </c>
      <c r="H1407" s="332">
        <v>0</v>
      </c>
      <c r="K1407"/>
      <c r="L1407"/>
    </row>
    <row r="1408" spans="4:12" x14ac:dyDescent="0.2">
      <c r="D1408" s="217">
        <v>1396</v>
      </c>
      <c r="E1408" s="331">
        <v>0</v>
      </c>
      <c r="F1408" s="217">
        <v>0</v>
      </c>
      <c r="G1408" s="217">
        <v>0</v>
      </c>
      <c r="H1408" s="332">
        <v>0</v>
      </c>
      <c r="K1408"/>
      <c r="L1408"/>
    </row>
    <row r="1409" spans="4:12" x14ac:dyDescent="0.2">
      <c r="D1409" s="217">
        <v>1397</v>
      </c>
      <c r="E1409" s="331">
        <v>0</v>
      </c>
      <c r="F1409" s="217">
        <v>0</v>
      </c>
      <c r="G1409" s="217">
        <v>0</v>
      </c>
      <c r="H1409" s="332">
        <v>0</v>
      </c>
      <c r="K1409"/>
      <c r="L1409"/>
    </row>
    <row r="1410" spans="4:12" x14ac:dyDescent="0.2">
      <c r="D1410" s="217">
        <v>1398</v>
      </c>
      <c r="E1410" s="331">
        <v>0</v>
      </c>
      <c r="F1410" s="217">
        <v>0</v>
      </c>
      <c r="G1410" s="217">
        <v>0</v>
      </c>
      <c r="H1410" s="332">
        <v>0</v>
      </c>
      <c r="K1410"/>
      <c r="L1410"/>
    </row>
    <row r="1411" spans="4:12" x14ac:dyDescent="0.2">
      <c r="D1411" s="217">
        <v>1399</v>
      </c>
      <c r="E1411" s="331">
        <v>0</v>
      </c>
      <c r="F1411" s="217">
        <v>0</v>
      </c>
      <c r="G1411" s="217">
        <v>0</v>
      </c>
      <c r="H1411" s="332">
        <v>0</v>
      </c>
      <c r="K1411"/>
      <c r="L1411"/>
    </row>
    <row r="1412" spans="4:12" x14ac:dyDescent="0.2">
      <c r="D1412" s="217">
        <v>1400</v>
      </c>
      <c r="E1412" s="331">
        <v>0</v>
      </c>
      <c r="F1412" s="217">
        <v>0</v>
      </c>
      <c r="G1412" s="217">
        <v>0</v>
      </c>
      <c r="H1412" s="332">
        <v>0</v>
      </c>
      <c r="K1412"/>
      <c r="L1412"/>
    </row>
    <row r="1413" spans="4:12" x14ac:dyDescent="0.2">
      <c r="D1413" s="217">
        <v>1401</v>
      </c>
      <c r="E1413" s="331">
        <v>0</v>
      </c>
      <c r="F1413" s="217">
        <v>0</v>
      </c>
      <c r="G1413" s="217">
        <v>0</v>
      </c>
      <c r="H1413" s="332">
        <v>0</v>
      </c>
      <c r="K1413"/>
      <c r="L1413"/>
    </row>
    <row r="1414" spans="4:12" x14ac:dyDescent="0.2">
      <c r="D1414" s="217">
        <v>1402</v>
      </c>
      <c r="E1414" s="331">
        <v>0</v>
      </c>
      <c r="F1414" s="217">
        <v>0</v>
      </c>
      <c r="G1414" s="217">
        <v>0</v>
      </c>
      <c r="H1414" s="332">
        <v>0</v>
      </c>
      <c r="K1414"/>
      <c r="L1414"/>
    </row>
    <row r="1415" spans="4:12" x14ac:dyDescent="0.2">
      <c r="D1415" s="217">
        <v>1403</v>
      </c>
      <c r="E1415" s="331">
        <v>0</v>
      </c>
      <c r="F1415" s="217">
        <v>0</v>
      </c>
      <c r="G1415" s="217">
        <v>0</v>
      </c>
      <c r="H1415" s="332">
        <v>0</v>
      </c>
      <c r="K1415"/>
      <c r="L1415"/>
    </row>
    <row r="1416" spans="4:12" x14ac:dyDescent="0.2">
      <c r="D1416" s="217">
        <v>1404</v>
      </c>
      <c r="E1416" s="331">
        <v>0</v>
      </c>
      <c r="F1416" s="217">
        <v>0</v>
      </c>
      <c r="G1416" s="217">
        <v>0</v>
      </c>
      <c r="H1416" s="332">
        <v>0</v>
      </c>
      <c r="K1416"/>
      <c r="L1416"/>
    </row>
    <row r="1417" spans="4:12" x14ac:dyDescent="0.2">
      <c r="D1417" s="217">
        <v>1405</v>
      </c>
      <c r="E1417" s="331">
        <v>0</v>
      </c>
      <c r="F1417" s="217">
        <v>0</v>
      </c>
      <c r="G1417" s="217">
        <v>0</v>
      </c>
      <c r="H1417" s="332">
        <v>0</v>
      </c>
      <c r="K1417"/>
      <c r="L1417"/>
    </row>
    <row r="1418" spans="4:12" x14ac:dyDescent="0.2">
      <c r="D1418" s="217">
        <v>1406</v>
      </c>
      <c r="E1418" s="331">
        <v>0</v>
      </c>
      <c r="F1418" s="217">
        <v>0</v>
      </c>
      <c r="G1418" s="217">
        <v>0</v>
      </c>
      <c r="H1418" s="332">
        <v>0</v>
      </c>
      <c r="K1418"/>
      <c r="L1418"/>
    </row>
    <row r="1419" spans="4:12" x14ac:dyDescent="0.2">
      <c r="D1419" s="217">
        <v>1407</v>
      </c>
      <c r="E1419" s="331">
        <v>0</v>
      </c>
      <c r="F1419" s="217">
        <v>0</v>
      </c>
      <c r="G1419" s="217">
        <v>0</v>
      </c>
      <c r="H1419" s="332">
        <v>0</v>
      </c>
      <c r="K1419"/>
      <c r="L1419"/>
    </row>
    <row r="1420" spans="4:12" x14ac:dyDescent="0.2">
      <c r="D1420" s="217">
        <v>1408</v>
      </c>
      <c r="E1420" s="331">
        <v>0</v>
      </c>
      <c r="F1420" s="217">
        <v>0</v>
      </c>
      <c r="G1420" s="217">
        <v>0</v>
      </c>
      <c r="H1420" s="332">
        <v>0</v>
      </c>
      <c r="K1420"/>
      <c r="L1420"/>
    </row>
    <row r="1421" spans="4:12" x14ac:dyDescent="0.2">
      <c r="D1421" s="217">
        <v>1409</v>
      </c>
      <c r="E1421" s="331">
        <v>0</v>
      </c>
      <c r="F1421" s="217">
        <v>0</v>
      </c>
      <c r="G1421" s="217">
        <v>0</v>
      </c>
      <c r="H1421" s="332">
        <v>0</v>
      </c>
      <c r="K1421"/>
      <c r="L1421"/>
    </row>
    <row r="1422" spans="4:12" x14ac:dyDescent="0.2">
      <c r="D1422" s="217">
        <v>1410</v>
      </c>
      <c r="E1422" s="331">
        <v>0</v>
      </c>
      <c r="F1422" s="217">
        <v>0</v>
      </c>
      <c r="G1422" s="217">
        <v>0</v>
      </c>
      <c r="H1422" s="332">
        <v>0</v>
      </c>
      <c r="K1422"/>
      <c r="L1422"/>
    </row>
    <row r="1423" spans="4:12" x14ac:dyDescent="0.2">
      <c r="D1423" s="217">
        <v>1411</v>
      </c>
      <c r="E1423" s="331">
        <v>0</v>
      </c>
      <c r="F1423" s="217">
        <v>0</v>
      </c>
      <c r="G1423" s="217">
        <v>0</v>
      </c>
      <c r="H1423" s="332">
        <v>0</v>
      </c>
      <c r="K1423"/>
      <c r="L1423"/>
    </row>
    <row r="1424" spans="4:12" x14ac:dyDescent="0.2">
      <c r="D1424" s="217">
        <v>1412</v>
      </c>
      <c r="E1424" s="331">
        <v>0</v>
      </c>
      <c r="F1424" s="217">
        <v>0</v>
      </c>
      <c r="G1424" s="217">
        <v>0</v>
      </c>
      <c r="H1424" s="332">
        <v>0</v>
      </c>
      <c r="K1424"/>
      <c r="L1424"/>
    </row>
    <row r="1425" spans="4:12" x14ac:dyDescent="0.2">
      <c r="D1425" s="217">
        <v>1413</v>
      </c>
      <c r="E1425" s="331">
        <v>0</v>
      </c>
      <c r="F1425" s="217">
        <v>0</v>
      </c>
      <c r="G1425" s="217">
        <v>0</v>
      </c>
      <c r="H1425" s="332">
        <v>0</v>
      </c>
      <c r="K1425"/>
      <c r="L1425"/>
    </row>
    <row r="1426" spans="4:12" x14ac:dyDescent="0.2">
      <c r="D1426" s="217">
        <v>1414</v>
      </c>
      <c r="E1426" s="331">
        <v>0</v>
      </c>
      <c r="F1426" s="217">
        <v>0</v>
      </c>
      <c r="G1426" s="217">
        <v>0</v>
      </c>
      <c r="H1426" s="332">
        <v>0</v>
      </c>
      <c r="K1426"/>
      <c r="L1426"/>
    </row>
    <row r="1427" spans="4:12" x14ac:dyDescent="0.2">
      <c r="D1427" s="217">
        <v>1415</v>
      </c>
      <c r="E1427" s="331">
        <v>0</v>
      </c>
      <c r="F1427" s="217">
        <v>0</v>
      </c>
      <c r="G1427" s="217">
        <v>0</v>
      </c>
      <c r="H1427" s="332">
        <v>0</v>
      </c>
      <c r="K1427"/>
      <c r="L1427"/>
    </row>
    <row r="1428" spans="4:12" x14ac:dyDescent="0.2">
      <c r="D1428" s="217">
        <v>1416</v>
      </c>
      <c r="E1428" s="331">
        <v>0</v>
      </c>
      <c r="F1428" s="217">
        <v>0</v>
      </c>
      <c r="G1428" s="217">
        <v>0</v>
      </c>
      <c r="H1428" s="332">
        <v>0</v>
      </c>
      <c r="K1428"/>
      <c r="L1428"/>
    </row>
    <row r="1429" spans="4:12" x14ac:dyDescent="0.2">
      <c r="D1429" s="217">
        <v>1417</v>
      </c>
      <c r="E1429" s="331">
        <v>0</v>
      </c>
      <c r="F1429" s="217">
        <v>0</v>
      </c>
      <c r="G1429" s="217">
        <v>0</v>
      </c>
      <c r="H1429" s="332">
        <v>0</v>
      </c>
      <c r="K1429"/>
      <c r="L1429"/>
    </row>
    <row r="1430" spans="4:12" x14ac:dyDescent="0.2">
      <c r="D1430" s="217">
        <v>1418</v>
      </c>
      <c r="E1430" s="331">
        <v>0</v>
      </c>
      <c r="F1430" s="217">
        <v>0</v>
      </c>
      <c r="G1430" s="217">
        <v>0</v>
      </c>
      <c r="H1430" s="332">
        <v>0</v>
      </c>
      <c r="K1430"/>
      <c r="L1430"/>
    </row>
    <row r="1431" spans="4:12" x14ac:dyDescent="0.2">
      <c r="D1431" s="217">
        <v>1419</v>
      </c>
      <c r="E1431" s="331">
        <v>0</v>
      </c>
      <c r="F1431" s="217">
        <v>0</v>
      </c>
      <c r="G1431" s="217">
        <v>0</v>
      </c>
      <c r="H1431" s="332">
        <v>0</v>
      </c>
      <c r="K1431"/>
      <c r="L1431"/>
    </row>
    <row r="1432" spans="4:12" x14ac:dyDescent="0.2">
      <c r="D1432" s="217">
        <v>1420</v>
      </c>
      <c r="E1432" s="331">
        <v>0</v>
      </c>
      <c r="F1432" s="217">
        <v>0</v>
      </c>
      <c r="G1432" s="217">
        <v>0</v>
      </c>
      <c r="H1432" s="332">
        <v>0</v>
      </c>
      <c r="K1432"/>
      <c r="L1432"/>
    </row>
    <row r="1433" spans="4:12" x14ac:dyDescent="0.2">
      <c r="D1433" s="217">
        <v>1421</v>
      </c>
      <c r="E1433" s="331">
        <v>0</v>
      </c>
      <c r="F1433" s="217">
        <v>0</v>
      </c>
      <c r="G1433" s="217">
        <v>0</v>
      </c>
      <c r="H1433" s="332">
        <v>0</v>
      </c>
      <c r="K1433"/>
      <c r="L1433"/>
    </row>
    <row r="1434" spans="4:12" x14ac:dyDescent="0.2">
      <c r="D1434" s="217">
        <v>1422</v>
      </c>
      <c r="E1434" s="331">
        <v>0</v>
      </c>
      <c r="F1434" s="217">
        <v>0</v>
      </c>
      <c r="G1434" s="217">
        <v>0</v>
      </c>
      <c r="H1434" s="332">
        <v>0</v>
      </c>
      <c r="K1434"/>
      <c r="L1434"/>
    </row>
    <row r="1435" spans="4:12" x14ac:dyDescent="0.2">
      <c r="D1435" s="217">
        <v>1423</v>
      </c>
      <c r="E1435" s="331">
        <v>0</v>
      </c>
      <c r="F1435" s="217">
        <v>0</v>
      </c>
      <c r="G1435" s="217">
        <v>0</v>
      </c>
      <c r="H1435" s="332">
        <v>0</v>
      </c>
      <c r="K1435"/>
      <c r="L1435"/>
    </row>
    <row r="1436" spans="4:12" x14ac:dyDescent="0.2">
      <c r="D1436" s="217">
        <v>1424</v>
      </c>
      <c r="E1436" s="331">
        <v>0</v>
      </c>
      <c r="F1436" s="217">
        <v>0</v>
      </c>
      <c r="G1436" s="217">
        <v>0</v>
      </c>
      <c r="H1436" s="332">
        <v>0</v>
      </c>
      <c r="K1436"/>
      <c r="L1436"/>
    </row>
    <row r="1437" spans="4:12" x14ac:dyDescent="0.2">
      <c r="D1437" s="217">
        <v>1425</v>
      </c>
      <c r="E1437" s="331">
        <v>0</v>
      </c>
      <c r="F1437" s="217">
        <v>0</v>
      </c>
      <c r="G1437" s="217">
        <v>0</v>
      </c>
      <c r="H1437" s="332">
        <v>0</v>
      </c>
      <c r="K1437"/>
      <c r="L1437"/>
    </row>
    <row r="1438" spans="4:12" x14ac:dyDescent="0.2">
      <c r="D1438" s="217">
        <v>1426</v>
      </c>
      <c r="E1438" s="331">
        <v>0</v>
      </c>
      <c r="F1438" s="217">
        <v>0</v>
      </c>
      <c r="G1438" s="217">
        <v>0</v>
      </c>
      <c r="H1438" s="332">
        <v>0</v>
      </c>
      <c r="K1438"/>
      <c r="L1438"/>
    </row>
    <row r="1439" spans="4:12" x14ac:dyDescent="0.2">
      <c r="D1439" s="217">
        <v>1427</v>
      </c>
      <c r="E1439" s="331">
        <v>0</v>
      </c>
      <c r="F1439" s="217">
        <v>0</v>
      </c>
      <c r="G1439" s="217">
        <v>0</v>
      </c>
      <c r="H1439" s="332">
        <v>0</v>
      </c>
      <c r="K1439"/>
      <c r="L1439"/>
    </row>
    <row r="1440" spans="4:12" x14ac:dyDescent="0.2">
      <c r="D1440" s="217">
        <v>1428</v>
      </c>
      <c r="E1440" s="331">
        <v>0</v>
      </c>
      <c r="F1440" s="217">
        <v>0</v>
      </c>
      <c r="G1440" s="217">
        <v>0</v>
      </c>
      <c r="H1440" s="332">
        <v>0</v>
      </c>
      <c r="K1440"/>
      <c r="L1440"/>
    </row>
    <row r="1441" spans="4:12" x14ac:dyDescent="0.2">
      <c r="D1441" s="217">
        <v>1429</v>
      </c>
      <c r="E1441" s="331">
        <v>0</v>
      </c>
      <c r="F1441" s="217">
        <v>0</v>
      </c>
      <c r="G1441" s="217">
        <v>0</v>
      </c>
      <c r="H1441" s="332">
        <v>0</v>
      </c>
      <c r="K1441"/>
      <c r="L1441"/>
    </row>
    <row r="1442" spans="4:12" x14ac:dyDescent="0.2">
      <c r="D1442" s="217">
        <v>1430</v>
      </c>
      <c r="E1442" s="331">
        <v>0</v>
      </c>
      <c r="F1442" s="217">
        <v>0</v>
      </c>
      <c r="G1442" s="217">
        <v>0</v>
      </c>
      <c r="H1442" s="332">
        <v>0</v>
      </c>
      <c r="K1442"/>
      <c r="L1442"/>
    </row>
    <row r="1443" spans="4:12" x14ac:dyDescent="0.2">
      <c r="D1443" s="217">
        <v>1431</v>
      </c>
      <c r="E1443" s="331">
        <v>0</v>
      </c>
      <c r="F1443" s="217">
        <v>0</v>
      </c>
      <c r="G1443" s="217">
        <v>0</v>
      </c>
      <c r="H1443" s="332">
        <v>0</v>
      </c>
      <c r="K1443"/>
      <c r="L1443"/>
    </row>
    <row r="1444" spans="4:12" x14ac:dyDescent="0.2">
      <c r="D1444" s="217">
        <v>1432</v>
      </c>
      <c r="E1444" s="331">
        <v>0</v>
      </c>
      <c r="F1444" s="217">
        <v>0</v>
      </c>
      <c r="G1444" s="217">
        <v>0</v>
      </c>
      <c r="H1444" s="332">
        <v>0</v>
      </c>
      <c r="K1444"/>
      <c r="L1444"/>
    </row>
    <row r="1445" spans="4:12" x14ac:dyDescent="0.2">
      <c r="D1445" s="217">
        <v>1433</v>
      </c>
      <c r="E1445" s="331">
        <v>0</v>
      </c>
      <c r="F1445" s="217">
        <v>0</v>
      </c>
      <c r="G1445" s="217">
        <v>0</v>
      </c>
      <c r="H1445" s="332">
        <v>0</v>
      </c>
      <c r="K1445"/>
      <c r="L1445"/>
    </row>
    <row r="1446" spans="4:12" x14ac:dyDescent="0.2">
      <c r="D1446" s="217">
        <v>1434</v>
      </c>
      <c r="E1446" s="331">
        <v>0</v>
      </c>
      <c r="F1446" s="217">
        <v>0</v>
      </c>
      <c r="G1446" s="217">
        <v>0</v>
      </c>
      <c r="H1446" s="332">
        <v>0</v>
      </c>
      <c r="K1446"/>
      <c r="L1446"/>
    </row>
    <row r="1447" spans="4:12" x14ac:dyDescent="0.2">
      <c r="D1447" s="217">
        <v>1435</v>
      </c>
      <c r="E1447" s="331">
        <v>0</v>
      </c>
      <c r="F1447" s="217">
        <v>0</v>
      </c>
      <c r="G1447" s="217">
        <v>0</v>
      </c>
      <c r="H1447" s="332">
        <v>0</v>
      </c>
      <c r="K1447"/>
      <c r="L1447"/>
    </row>
    <row r="1448" spans="4:12" x14ac:dyDescent="0.2">
      <c r="D1448" s="217">
        <v>1436</v>
      </c>
      <c r="E1448" s="331">
        <v>0</v>
      </c>
      <c r="F1448" s="217">
        <v>0</v>
      </c>
      <c r="G1448" s="217">
        <v>0</v>
      </c>
      <c r="H1448" s="332">
        <v>0</v>
      </c>
      <c r="K1448"/>
      <c r="L1448"/>
    </row>
    <row r="1449" spans="4:12" x14ac:dyDescent="0.2">
      <c r="D1449" s="217">
        <v>1437</v>
      </c>
      <c r="E1449" s="331">
        <v>0</v>
      </c>
      <c r="F1449" s="217">
        <v>0</v>
      </c>
      <c r="G1449" s="217">
        <v>0</v>
      </c>
      <c r="H1449" s="332">
        <v>0</v>
      </c>
      <c r="K1449"/>
      <c r="L1449"/>
    </row>
    <row r="1450" spans="4:12" x14ac:dyDescent="0.2">
      <c r="D1450" s="217">
        <v>1438</v>
      </c>
      <c r="E1450" s="331">
        <v>0</v>
      </c>
      <c r="F1450" s="217">
        <v>0</v>
      </c>
      <c r="G1450" s="217">
        <v>0</v>
      </c>
      <c r="H1450" s="332">
        <v>0</v>
      </c>
      <c r="K1450"/>
      <c r="L1450"/>
    </row>
    <row r="1451" spans="4:12" x14ac:dyDescent="0.2">
      <c r="D1451" s="217">
        <v>1439</v>
      </c>
      <c r="E1451" s="331">
        <v>0</v>
      </c>
      <c r="F1451" s="217">
        <v>0</v>
      </c>
      <c r="G1451" s="217">
        <v>0</v>
      </c>
      <c r="H1451" s="332">
        <v>0</v>
      </c>
      <c r="K1451"/>
      <c r="L1451"/>
    </row>
    <row r="1452" spans="4:12" x14ac:dyDescent="0.2">
      <c r="D1452" s="217">
        <v>1440</v>
      </c>
      <c r="E1452" s="331">
        <v>0</v>
      </c>
      <c r="F1452" s="217">
        <v>0</v>
      </c>
      <c r="G1452" s="217">
        <v>0</v>
      </c>
      <c r="H1452" s="332">
        <v>0</v>
      </c>
      <c r="K1452"/>
      <c r="L1452"/>
    </row>
    <row r="1453" spans="4:12" x14ac:dyDescent="0.2">
      <c r="D1453" s="217">
        <v>1441</v>
      </c>
      <c r="E1453" s="331">
        <v>0</v>
      </c>
      <c r="F1453" s="217">
        <v>0</v>
      </c>
      <c r="G1453" s="217">
        <v>0</v>
      </c>
      <c r="H1453" s="332">
        <v>0</v>
      </c>
      <c r="K1453"/>
      <c r="L1453"/>
    </row>
    <row r="1454" spans="4:12" x14ac:dyDescent="0.2">
      <c r="D1454" s="217">
        <v>1442</v>
      </c>
      <c r="E1454" s="331">
        <v>0</v>
      </c>
      <c r="F1454" s="217">
        <v>0</v>
      </c>
      <c r="G1454" s="217">
        <v>0</v>
      </c>
      <c r="H1454" s="332">
        <v>0</v>
      </c>
      <c r="K1454"/>
      <c r="L1454"/>
    </row>
    <row r="1455" spans="4:12" x14ac:dyDescent="0.2">
      <c r="D1455" s="217">
        <v>1443</v>
      </c>
      <c r="E1455" s="331">
        <v>0</v>
      </c>
      <c r="F1455" s="217">
        <v>0</v>
      </c>
      <c r="G1455" s="217">
        <v>0</v>
      </c>
      <c r="H1455" s="332">
        <v>0</v>
      </c>
      <c r="K1455"/>
      <c r="L1455"/>
    </row>
    <row r="1456" spans="4:12" x14ac:dyDescent="0.2">
      <c r="D1456" s="217">
        <v>1444</v>
      </c>
      <c r="E1456" s="331">
        <v>0</v>
      </c>
      <c r="F1456" s="217">
        <v>0</v>
      </c>
      <c r="G1456" s="217">
        <v>0</v>
      </c>
      <c r="H1456" s="332">
        <v>0</v>
      </c>
      <c r="K1456"/>
      <c r="L1456"/>
    </row>
    <row r="1457" spans="4:12" x14ac:dyDescent="0.2">
      <c r="D1457" s="217">
        <v>1445</v>
      </c>
      <c r="E1457" s="331">
        <v>0</v>
      </c>
      <c r="F1457" s="217">
        <v>0</v>
      </c>
      <c r="G1457" s="217">
        <v>0</v>
      </c>
      <c r="H1457" s="332">
        <v>0</v>
      </c>
      <c r="K1457"/>
      <c r="L1457"/>
    </row>
    <row r="1458" spans="4:12" x14ac:dyDescent="0.2">
      <c r="D1458" s="217">
        <v>1446</v>
      </c>
      <c r="E1458" s="331">
        <v>0</v>
      </c>
      <c r="F1458" s="217">
        <v>0</v>
      </c>
      <c r="G1458" s="217">
        <v>0</v>
      </c>
      <c r="H1458" s="332">
        <v>0</v>
      </c>
      <c r="K1458"/>
      <c r="L1458"/>
    </row>
    <row r="1459" spans="4:12" x14ac:dyDescent="0.2">
      <c r="D1459" s="217">
        <v>1447</v>
      </c>
      <c r="E1459" s="331">
        <v>0</v>
      </c>
      <c r="F1459" s="217">
        <v>0</v>
      </c>
      <c r="G1459" s="217">
        <v>0</v>
      </c>
      <c r="H1459" s="332">
        <v>0</v>
      </c>
      <c r="K1459"/>
      <c r="L1459"/>
    </row>
    <row r="1460" spans="4:12" x14ac:dyDescent="0.2">
      <c r="D1460" s="217">
        <v>1448</v>
      </c>
      <c r="E1460" s="331">
        <v>0</v>
      </c>
      <c r="F1460" s="217">
        <v>0</v>
      </c>
      <c r="G1460" s="217">
        <v>0</v>
      </c>
      <c r="H1460" s="332">
        <v>0</v>
      </c>
      <c r="K1460"/>
      <c r="L1460"/>
    </row>
    <row r="1461" spans="4:12" x14ac:dyDescent="0.2">
      <c r="D1461" s="217">
        <v>1449</v>
      </c>
      <c r="E1461" s="331">
        <v>0</v>
      </c>
      <c r="F1461" s="217">
        <v>0</v>
      </c>
      <c r="G1461" s="217">
        <v>0</v>
      </c>
      <c r="H1461" s="332">
        <v>0</v>
      </c>
      <c r="K1461"/>
      <c r="L1461"/>
    </row>
    <row r="1462" spans="4:12" x14ac:dyDescent="0.2">
      <c r="D1462" s="217">
        <v>1450</v>
      </c>
      <c r="E1462" s="331">
        <v>0</v>
      </c>
      <c r="F1462" s="217">
        <v>0</v>
      </c>
      <c r="G1462" s="217">
        <v>0</v>
      </c>
      <c r="H1462" s="332">
        <v>0</v>
      </c>
      <c r="K1462"/>
      <c r="L1462"/>
    </row>
    <row r="1463" spans="4:12" x14ac:dyDescent="0.2">
      <c r="D1463" s="217">
        <v>1451</v>
      </c>
      <c r="E1463" s="331">
        <v>0</v>
      </c>
      <c r="F1463" s="217">
        <v>0</v>
      </c>
      <c r="G1463" s="217">
        <v>0</v>
      </c>
      <c r="H1463" s="332">
        <v>0</v>
      </c>
      <c r="K1463"/>
      <c r="L1463"/>
    </row>
    <row r="1464" spans="4:12" x14ac:dyDescent="0.2">
      <c r="D1464" s="217">
        <v>1452</v>
      </c>
      <c r="E1464" s="331">
        <v>0</v>
      </c>
      <c r="F1464" s="217">
        <v>0</v>
      </c>
      <c r="G1464" s="217">
        <v>0</v>
      </c>
      <c r="H1464" s="332">
        <v>0</v>
      </c>
      <c r="K1464"/>
      <c r="L1464"/>
    </row>
    <row r="1465" spans="4:12" x14ac:dyDescent="0.2">
      <c r="D1465" s="217">
        <v>1453</v>
      </c>
      <c r="E1465" s="331">
        <v>0</v>
      </c>
      <c r="F1465" s="217">
        <v>0</v>
      </c>
      <c r="G1465" s="217">
        <v>0</v>
      </c>
      <c r="H1465" s="332">
        <v>0</v>
      </c>
      <c r="K1465"/>
      <c r="L1465"/>
    </row>
    <row r="1466" spans="4:12" x14ac:dyDescent="0.2">
      <c r="D1466" s="217">
        <v>1454</v>
      </c>
      <c r="E1466" s="331">
        <v>0</v>
      </c>
      <c r="F1466" s="217">
        <v>0</v>
      </c>
      <c r="G1466" s="217">
        <v>0</v>
      </c>
      <c r="H1466" s="332">
        <v>0</v>
      </c>
      <c r="K1466"/>
      <c r="L1466"/>
    </row>
    <row r="1467" spans="4:12" x14ac:dyDescent="0.2">
      <c r="D1467" s="217">
        <v>1455</v>
      </c>
      <c r="E1467" s="331">
        <v>0</v>
      </c>
      <c r="F1467" s="217">
        <v>0</v>
      </c>
      <c r="G1467" s="217">
        <v>0</v>
      </c>
      <c r="H1467" s="332">
        <v>0</v>
      </c>
      <c r="K1467"/>
      <c r="L1467"/>
    </row>
    <row r="1468" spans="4:12" x14ac:dyDescent="0.2">
      <c r="D1468" s="217">
        <v>1456</v>
      </c>
      <c r="E1468" s="331">
        <v>0</v>
      </c>
      <c r="F1468" s="217">
        <v>0</v>
      </c>
      <c r="G1468" s="217">
        <v>0</v>
      </c>
      <c r="H1468" s="332">
        <v>0</v>
      </c>
      <c r="K1468"/>
      <c r="L1468"/>
    </row>
    <row r="1469" spans="4:12" x14ac:dyDescent="0.2">
      <c r="D1469" s="217">
        <v>1457</v>
      </c>
      <c r="E1469" s="331">
        <v>0</v>
      </c>
      <c r="F1469" s="217">
        <v>0</v>
      </c>
      <c r="G1469" s="217">
        <v>0</v>
      </c>
      <c r="H1469" s="332">
        <v>0</v>
      </c>
      <c r="K1469"/>
      <c r="L1469"/>
    </row>
    <row r="1470" spans="4:12" x14ac:dyDescent="0.2">
      <c r="D1470" s="217">
        <v>1458</v>
      </c>
      <c r="E1470" s="331">
        <v>0</v>
      </c>
      <c r="F1470" s="217">
        <v>0</v>
      </c>
      <c r="G1470" s="217">
        <v>0</v>
      </c>
      <c r="H1470" s="332">
        <v>0</v>
      </c>
      <c r="K1470"/>
      <c r="L1470"/>
    </row>
    <row r="1471" spans="4:12" x14ac:dyDescent="0.2">
      <c r="D1471" s="217">
        <v>1459</v>
      </c>
      <c r="E1471" s="331">
        <v>0</v>
      </c>
      <c r="F1471" s="217">
        <v>0</v>
      </c>
      <c r="G1471" s="217">
        <v>0</v>
      </c>
      <c r="H1471" s="332">
        <v>0</v>
      </c>
      <c r="K1471"/>
      <c r="L1471"/>
    </row>
    <row r="1472" spans="4:12" x14ac:dyDescent="0.2">
      <c r="D1472" s="217">
        <v>1460</v>
      </c>
      <c r="E1472" s="331">
        <v>0</v>
      </c>
      <c r="F1472" s="217">
        <v>0</v>
      </c>
      <c r="G1472" s="217">
        <v>0</v>
      </c>
      <c r="H1472" s="332">
        <v>0</v>
      </c>
      <c r="K1472"/>
      <c r="L1472"/>
    </row>
    <row r="1473" spans="4:12" x14ac:dyDescent="0.2">
      <c r="D1473" s="217">
        <v>1461</v>
      </c>
      <c r="E1473" s="331">
        <v>0</v>
      </c>
      <c r="F1473" s="217">
        <v>0</v>
      </c>
      <c r="G1473" s="217">
        <v>0</v>
      </c>
      <c r="H1473" s="332">
        <v>0</v>
      </c>
      <c r="K1473"/>
      <c r="L1473"/>
    </row>
    <row r="1474" spans="4:12" x14ac:dyDescent="0.2">
      <c r="D1474" s="217">
        <v>1462</v>
      </c>
      <c r="E1474" s="331">
        <v>0</v>
      </c>
      <c r="F1474" s="217">
        <v>0</v>
      </c>
      <c r="G1474" s="217">
        <v>0</v>
      </c>
      <c r="H1474" s="332">
        <v>0</v>
      </c>
      <c r="K1474"/>
      <c r="L1474"/>
    </row>
    <row r="1475" spans="4:12" x14ac:dyDescent="0.2">
      <c r="D1475" s="217">
        <v>1463</v>
      </c>
      <c r="E1475" s="331">
        <v>0</v>
      </c>
      <c r="F1475" s="217">
        <v>0</v>
      </c>
      <c r="G1475" s="217">
        <v>0</v>
      </c>
      <c r="H1475" s="332">
        <v>0</v>
      </c>
      <c r="K1475"/>
      <c r="L1475"/>
    </row>
    <row r="1476" spans="4:12" x14ac:dyDescent="0.2">
      <c r="D1476" s="217">
        <v>1464</v>
      </c>
      <c r="E1476" s="331">
        <v>0</v>
      </c>
      <c r="F1476" s="217">
        <v>0</v>
      </c>
      <c r="G1476" s="217">
        <v>0</v>
      </c>
      <c r="H1476" s="332">
        <v>0</v>
      </c>
      <c r="K1476"/>
      <c r="L1476"/>
    </row>
    <row r="1477" spans="4:12" x14ac:dyDescent="0.2">
      <c r="D1477" s="217">
        <v>1465</v>
      </c>
      <c r="E1477" s="331">
        <v>0</v>
      </c>
      <c r="F1477" s="217">
        <v>0</v>
      </c>
      <c r="G1477" s="217">
        <v>0</v>
      </c>
      <c r="H1477" s="332">
        <v>0</v>
      </c>
      <c r="K1477"/>
      <c r="L1477"/>
    </row>
    <row r="1478" spans="4:12" x14ac:dyDescent="0.2">
      <c r="D1478" s="217">
        <v>1466</v>
      </c>
      <c r="E1478" s="331">
        <v>0</v>
      </c>
      <c r="F1478" s="217">
        <v>0</v>
      </c>
      <c r="G1478" s="217">
        <v>0</v>
      </c>
      <c r="H1478" s="332">
        <v>0</v>
      </c>
      <c r="K1478"/>
      <c r="L1478"/>
    </row>
    <row r="1479" spans="4:12" x14ac:dyDescent="0.2">
      <c r="D1479" s="217">
        <v>1467</v>
      </c>
      <c r="E1479" s="331">
        <v>0</v>
      </c>
      <c r="F1479" s="217">
        <v>0</v>
      </c>
      <c r="G1479" s="217">
        <v>0</v>
      </c>
      <c r="H1479" s="332">
        <v>0</v>
      </c>
      <c r="K1479"/>
      <c r="L1479"/>
    </row>
    <row r="1480" spans="4:12" x14ac:dyDescent="0.2">
      <c r="D1480" s="217">
        <v>1468</v>
      </c>
      <c r="E1480" s="331">
        <v>0</v>
      </c>
      <c r="F1480" s="217">
        <v>0</v>
      </c>
      <c r="G1480" s="217">
        <v>0</v>
      </c>
      <c r="H1480" s="332">
        <v>0</v>
      </c>
      <c r="K1480"/>
      <c r="L1480"/>
    </row>
    <row r="1481" spans="4:12" x14ac:dyDescent="0.2">
      <c r="D1481" s="217">
        <v>1469</v>
      </c>
      <c r="E1481" s="331">
        <v>0</v>
      </c>
      <c r="F1481" s="217">
        <v>0</v>
      </c>
      <c r="G1481" s="217">
        <v>0</v>
      </c>
      <c r="H1481" s="332">
        <v>0</v>
      </c>
      <c r="K1481"/>
      <c r="L1481"/>
    </row>
    <row r="1482" spans="4:12" x14ac:dyDescent="0.2">
      <c r="D1482" s="217">
        <v>1470</v>
      </c>
      <c r="E1482" s="331">
        <v>0</v>
      </c>
      <c r="F1482" s="217">
        <v>0</v>
      </c>
      <c r="G1482" s="217">
        <v>0</v>
      </c>
      <c r="H1482" s="332">
        <v>0</v>
      </c>
      <c r="K1482"/>
      <c r="L1482"/>
    </row>
    <row r="1483" spans="4:12" x14ac:dyDescent="0.2">
      <c r="D1483" s="217">
        <v>1471</v>
      </c>
      <c r="E1483" s="331">
        <v>0</v>
      </c>
      <c r="F1483" s="217">
        <v>0</v>
      </c>
      <c r="G1483" s="217">
        <v>0</v>
      </c>
      <c r="H1483" s="332">
        <v>0</v>
      </c>
      <c r="K1483"/>
      <c r="L1483"/>
    </row>
    <row r="1484" spans="4:12" x14ac:dyDescent="0.2">
      <c r="D1484" s="217">
        <v>1472</v>
      </c>
      <c r="E1484" s="331">
        <v>0</v>
      </c>
      <c r="F1484" s="217">
        <v>0</v>
      </c>
      <c r="G1484" s="217">
        <v>0</v>
      </c>
      <c r="H1484" s="332">
        <v>0</v>
      </c>
      <c r="K1484"/>
      <c r="L1484"/>
    </row>
    <row r="1485" spans="4:12" x14ac:dyDescent="0.2">
      <c r="D1485" s="217">
        <v>1473</v>
      </c>
      <c r="E1485" s="331">
        <v>0</v>
      </c>
      <c r="F1485" s="217">
        <v>0</v>
      </c>
      <c r="G1485" s="217">
        <v>0</v>
      </c>
      <c r="H1485" s="332">
        <v>0</v>
      </c>
      <c r="K1485"/>
      <c r="L1485"/>
    </row>
    <row r="1486" spans="4:12" x14ac:dyDescent="0.2">
      <c r="D1486" s="217">
        <v>1474</v>
      </c>
      <c r="E1486" s="331">
        <v>0</v>
      </c>
      <c r="F1486" s="217">
        <v>0</v>
      </c>
      <c r="G1486" s="217">
        <v>0</v>
      </c>
      <c r="H1486" s="332">
        <v>0</v>
      </c>
      <c r="K1486"/>
      <c r="L1486"/>
    </row>
    <row r="1487" spans="4:12" x14ac:dyDescent="0.2">
      <c r="D1487" s="217">
        <v>1475</v>
      </c>
      <c r="E1487" s="331">
        <v>0</v>
      </c>
      <c r="F1487" s="217">
        <v>0</v>
      </c>
      <c r="G1487" s="217">
        <v>0</v>
      </c>
      <c r="H1487" s="332">
        <v>0</v>
      </c>
      <c r="K1487"/>
      <c r="L1487"/>
    </row>
    <row r="1488" spans="4:12" x14ac:dyDescent="0.2">
      <c r="D1488" s="217">
        <v>1476</v>
      </c>
      <c r="E1488" s="331">
        <v>0</v>
      </c>
      <c r="F1488" s="217">
        <v>0</v>
      </c>
      <c r="G1488" s="217">
        <v>0</v>
      </c>
      <c r="H1488" s="332">
        <v>0</v>
      </c>
      <c r="K1488"/>
      <c r="L1488"/>
    </row>
    <row r="1489" spans="4:12" x14ac:dyDescent="0.2">
      <c r="D1489" s="217">
        <v>1477</v>
      </c>
      <c r="E1489" s="331">
        <v>0</v>
      </c>
      <c r="F1489" s="217">
        <v>0</v>
      </c>
      <c r="G1489" s="217">
        <v>0</v>
      </c>
      <c r="H1489" s="332">
        <v>0</v>
      </c>
      <c r="K1489"/>
      <c r="L1489"/>
    </row>
    <row r="1490" spans="4:12" x14ac:dyDescent="0.2">
      <c r="D1490" s="217">
        <v>1478</v>
      </c>
      <c r="E1490" s="331">
        <v>0</v>
      </c>
      <c r="F1490" s="217">
        <v>0</v>
      </c>
      <c r="G1490" s="217">
        <v>0</v>
      </c>
      <c r="H1490" s="332">
        <v>0</v>
      </c>
      <c r="K1490"/>
      <c r="L1490"/>
    </row>
    <row r="1491" spans="4:12" x14ac:dyDescent="0.2">
      <c r="D1491" s="217">
        <v>1479</v>
      </c>
      <c r="E1491" s="331">
        <v>0</v>
      </c>
      <c r="F1491" s="217">
        <v>0</v>
      </c>
      <c r="G1491" s="217">
        <v>0</v>
      </c>
      <c r="H1491" s="332">
        <v>0</v>
      </c>
      <c r="K1491"/>
      <c r="L1491"/>
    </row>
    <row r="1492" spans="4:12" x14ac:dyDescent="0.2">
      <c r="D1492" s="217">
        <v>1480</v>
      </c>
      <c r="E1492" s="331">
        <v>0</v>
      </c>
      <c r="F1492" s="217">
        <v>0</v>
      </c>
      <c r="G1492" s="217">
        <v>0</v>
      </c>
      <c r="H1492" s="332">
        <v>0</v>
      </c>
      <c r="K1492"/>
      <c r="L1492"/>
    </row>
    <row r="1493" spans="4:12" x14ac:dyDescent="0.2">
      <c r="D1493" s="217">
        <v>1481</v>
      </c>
      <c r="E1493" s="331">
        <v>0</v>
      </c>
      <c r="F1493" s="217">
        <v>0</v>
      </c>
      <c r="G1493" s="217">
        <v>0</v>
      </c>
      <c r="H1493" s="332">
        <v>0</v>
      </c>
      <c r="K1493"/>
      <c r="L1493"/>
    </row>
    <row r="1494" spans="4:12" x14ac:dyDescent="0.2">
      <c r="D1494" s="217">
        <v>1482</v>
      </c>
      <c r="E1494" s="331">
        <v>0</v>
      </c>
      <c r="F1494" s="217">
        <v>0</v>
      </c>
      <c r="G1494" s="217">
        <v>0</v>
      </c>
      <c r="H1494" s="332">
        <v>0</v>
      </c>
      <c r="K1494"/>
      <c r="L1494"/>
    </row>
    <row r="1495" spans="4:12" x14ac:dyDescent="0.2">
      <c r="D1495" s="217">
        <v>1483</v>
      </c>
      <c r="E1495" s="331">
        <v>0</v>
      </c>
      <c r="F1495" s="217">
        <v>0</v>
      </c>
      <c r="G1495" s="217">
        <v>0</v>
      </c>
      <c r="H1495" s="332">
        <v>0</v>
      </c>
      <c r="K1495"/>
      <c r="L1495"/>
    </row>
    <row r="1496" spans="4:12" x14ac:dyDescent="0.2">
      <c r="D1496" s="217">
        <v>1484</v>
      </c>
      <c r="E1496" s="331">
        <v>0</v>
      </c>
      <c r="F1496" s="217">
        <v>0</v>
      </c>
      <c r="G1496" s="217">
        <v>0</v>
      </c>
      <c r="H1496" s="332">
        <v>0</v>
      </c>
      <c r="K1496"/>
      <c r="L1496"/>
    </row>
    <row r="1497" spans="4:12" x14ac:dyDescent="0.2">
      <c r="D1497" s="217">
        <v>1485</v>
      </c>
      <c r="E1497" s="331">
        <v>0</v>
      </c>
      <c r="F1497" s="217">
        <v>0</v>
      </c>
      <c r="G1497" s="217">
        <v>0</v>
      </c>
      <c r="H1497" s="332">
        <v>0</v>
      </c>
      <c r="K1497"/>
      <c r="L1497"/>
    </row>
    <row r="1498" spans="4:12" x14ac:dyDescent="0.2">
      <c r="D1498" s="217">
        <v>1486</v>
      </c>
      <c r="E1498" s="331">
        <v>0</v>
      </c>
      <c r="F1498" s="217">
        <v>0</v>
      </c>
      <c r="G1498" s="217">
        <v>0</v>
      </c>
      <c r="H1498" s="332">
        <v>0</v>
      </c>
      <c r="K1498"/>
      <c r="L1498"/>
    </row>
    <row r="1499" spans="4:12" x14ac:dyDescent="0.2">
      <c r="D1499" s="217">
        <v>1487</v>
      </c>
      <c r="E1499" s="331">
        <v>0</v>
      </c>
      <c r="F1499" s="217">
        <v>0</v>
      </c>
      <c r="G1499" s="217">
        <v>0</v>
      </c>
      <c r="H1499" s="332">
        <v>0</v>
      </c>
      <c r="K1499"/>
      <c r="L1499"/>
    </row>
    <row r="1500" spans="4:12" x14ac:dyDescent="0.2">
      <c r="D1500" s="217">
        <v>1488</v>
      </c>
      <c r="E1500" s="331">
        <v>0</v>
      </c>
      <c r="F1500" s="217">
        <v>0</v>
      </c>
      <c r="G1500" s="217">
        <v>0</v>
      </c>
      <c r="H1500" s="332">
        <v>0</v>
      </c>
      <c r="K1500"/>
      <c r="L1500"/>
    </row>
    <row r="1501" spans="4:12" x14ac:dyDescent="0.2">
      <c r="D1501" s="217">
        <v>1489</v>
      </c>
      <c r="E1501" s="331">
        <v>0</v>
      </c>
      <c r="F1501" s="217">
        <v>0</v>
      </c>
      <c r="G1501" s="217">
        <v>0</v>
      </c>
      <c r="H1501" s="332">
        <v>0</v>
      </c>
      <c r="K1501"/>
      <c r="L1501"/>
    </row>
    <row r="1502" spans="4:12" x14ac:dyDescent="0.2">
      <c r="D1502" s="217">
        <v>1490</v>
      </c>
      <c r="E1502" s="331">
        <v>0</v>
      </c>
      <c r="F1502" s="217">
        <v>0</v>
      </c>
      <c r="G1502" s="217">
        <v>0</v>
      </c>
      <c r="H1502" s="332">
        <v>0</v>
      </c>
      <c r="K1502"/>
      <c r="L1502"/>
    </row>
    <row r="1503" spans="4:12" x14ac:dyDescent="0.2">
      <c r="D1503" s="217">
        <v>1491</v>
      </c>
      <c r="E1503" s="331">
        <v>0</v>
      </c>
      <c r="F1503" s="217">
        <v>0</v>
      </c>
      <c r="G1503" s="217">
        <v>0</v>
      </c>
      <c r="H1503" s="332">
        <v>0</v>
      </c>
      <c r="K1503"/>
      <c r="L1503"/>
    </row>
    <row r="1504" spans="4:12" x14ac:dyDescent="0.2">
      <c r="D1504" s="217">
        <v>1492</v>
      </c>
      <c r="E1504" s="331">
        <v>0</v>
      </c>
      <c r="F1504" s="217">
        <v>0</v>
      </c>
      <c r="G1504" s="217">
        <v>0</v>
      </c>
      <c r="H1504" s="332">
        <v>0</v>
      </c>
      <c r="K1504"/>
      <c r="L1504"/>
    </row>
    <row r="1505" spans="4:12" x14ac:dyDescent="0.2">
      <c r="D1505" s="217">
        <v>1493</v>
      </c>
      <c r="E1505" s="331">
        <v>0</v>
      </c>
      <c r="F1505" s="217">
        <v>0</v>
      </c>
      <c r="G1505" s="217">
        <v>0</v>
      </c>
      <c r="H1505" s="332">
        <v>0</v>
      </c>
      <c r="K1505"/>
      <c r="L1505"/>
    </row>
    <row r="1506" spans="4:12" x14ac:dyDescent="0.2">
      <c r="D1506" s="217">
        <v>1494</v>
      </c>
      <c r="E1506" s="331">
        <v>0</v>
      </c>
      <c r="F1506" s="217">
        <v>0</v>
      </c>
      <c r="G1506" s="217">
        <v>0</v>
      </c>
      <c r="H1506" s="332">
        <v>0</v>
      </c>
      <c r="K1506"/>
      <c r="L1506"/>
    </row>
    <row r="1507" spans="4:12" x14ac:dyDescent="0.2">
      <c r="D1507" s="217">
        <v>1495</v>
      </c>
      <c r="E1507" s="331">
        <v>0</v>
      </c>
      <c r="F1507" s="217">
        <v>0</v>
      </c>
      <c r="G1507" s="217">
        <v>0</v>
      </c>
      <c r="H1507" s="332">
        <v>0</v>
      </c>
      <c r="K1507"/>
      <c r="L1507"/>
    </row>
    <row r="1508" spans="4:12" x14ac:dyDescent="0.2">
      <c r="D1508" s="217">
        <v>1496</v>
      </c>
      <c r="E1508" s="331">
        <v>0</v>
      </c>
      <c r="F1508" s="217">
        <v>0</v>
      </c>
      <c r="G1508" s="217">
        <v>0</v>
      </c>
      <c r="H1508" s="332">
        <v>0</v>
      </c>
      <c r="K1508"/>
      <c r="L1508"/>
    </row>
    <row r="1509" spans="4:12" x14ac:dyDescent="0.2">
      <c r="D1509" s="217">
        <v>1497</v>
      </c>
      <c r="E1509" s="331">
        <v>0</v>
      </c>
      <c r="F1509" s="217">
        <v>0</v>
      </c>
      <c r="G1509" s="217">
        <v>0</v>
      </c>
      <c r="H1509" s="332">
        <v>0</v>
      </c>
      <c r="K1509"/>
      <c r="L1509"/>
    </row>
    <row r="1510" spans="4:12" x14ac:dyDescent="0.2">
      <c r="D1510" s="217">
        <v>1498</v>
      </c>
      <c r="E1510" s="331">
        <v>0</v>
      </c>
      <c r="F1510" s="217">
        <v>0</v>
      </c>
      <c r="G1510" s="217">
        <v>0</v>
      </c>
      <c r="H1510" s="332">
        <v>0</v>
      </c>
      <c r="K1510"/>
      <c r="L1510"/>
    </row>
    <row r="1511" spans="4:12" x14ac:dyDescent="0.2">
      <c r="D1511" s="217">
        <v>1499</v>
      </c>
      <c r="E1511" s="331">
        <v>0</v>
      </c>
      <c r="F1511" s="217">
        <v>0</v>
      </c>
      <c r="G1511" s="217">
        <v>0</v>
      </c>
      <c r="H1511" s="332">
        <v>0</v>
      </c>
      <c r="K1511"/>
      <c r="L1511"/>
    </row>
    <row r="1512" spans="4:12" x14ac:dyDescent="0.2">
      <c r="D1512" s="217">
        <v>1500</v>
      </c>
      <c r="E1512" s="331">
        <v>0</v>
      </c>
      <c r="F1512" s="217">
        <v>0</v>
      </c>
      <c r="G1512" s="217">
        <v>0</v>
      </c>
      <c r="H1512" s="332">
        <v>0</v>
      </c>
      <c r="K1512"/>
      <c r="L1512"/>
    </row>
    <row r="1513" spans="4:12" x14ac:dyDescent="0.2">
      <c r="D1513"/>
      <c r="E1513"/>
      <c r="F1513"/>
      <c r="G1513"/>
      <c r="H1513"/>
      <c r="K1513"/>
      <c r="L1513"/>
    </row>
    <row r="1514" spans="4:12" x14ac:dyDescent="0.2">
      <c r="D1514"/>
      <c r="E1514"/>
      <c r="F1514"/>
      <c r="G1514"/>
      <c r="H1514"/>
    </row>
    <row r="1515" spans="4:12" x14ac:dyDescent="0.2">
      <c r="D1515"/>
      <c r="E1515"/>
      <c r="F1515"/>
      <c r="G1515"/>
      <c r="H1515"/>
    </row>
    <row r="1516" spans="4:12" x14ac:dyDescent="0.2">
      <c r="D1516"/>
      <c r="E1516"/>
      <c r="F1516"/>
      <c r="G1516"/>
      <c r="H1516"/>
    </row>
    <row r="1517" spans="4:12" x14ac:dyDescent="0.2">
      <c r="D1517"/>
      <c r="E1517"/>
      <c r="F1517"/>
      <c r="G1517"/>
      <c r="H1517"/>
    </row>
    <row r="1518" spans="4:12" x14ac:dyDescent="0.2">
      <c r="D1518"/>
      <c r="E1518"/>
      <c r="F1518"/>
      <c r="G1518"/>
      <c r="H1518"/>
    </row>
    <row r="1519" spans="4:12" x14ac:dyDescent="0.2">
      <c r="D1519"/>
      <c r="E1519"/>
      <c r="F1519"/>
      <c r="G1519"/>
      <c r="H1519"/>
    </row>
    <row r="1520" spans="4:12" x14ac:dyDescent="0.2">
      <c r="D1520"/>
      <c r="E1520"/>
      <c r="F1520"/>
      <c r="G1520"/>
      <c r="H1520"/>
    </row>
    <row r="1521" spans="4:8" x14ac:dyDescent="0.2">
      <c r="D1521"/>
      <c r="E1521"/>
      <c r="F1521"/>
      <c r="G1521"/>
      <c r="H1521"/>
    </row>
    <row r="1522" spans="4:8" x14ac:dyDescent="0.2">
      <c r="D1522"/>
      <c r="E1522"/>
      <c r="F1522"/>
      <c r="G1522"/>
      <c r="H1522"/>
    </row>
    <row r="1523" spans="4:8" x14ac:dyDescent="0.2">
      <c r="D1523"/>
      <c r="E1523"/>
      <c r="F1523"/>
      <c r="G1523"/>
      <c r="H1523"/>
    </row>
    <row r="1524" spans="4:8" x14ac:dyDescent="0.2">
      <c r="D1524"/>
      <c r="E1524"/>
      <c r="F1524"/>
      <c r="G1524"/>
      <c r="H1524"/>
    </row>
    <row r="1525" spans="4:8" x14ac:dyDescent="0.2">
      <c r="D1525"/>
      <c r="E1525"/>
      <c r="F1525"/>
      <c r="G1525"/>
      <c r="H1525"/>
    </row>
    <row r="1526" spans="4:8" x14ac:dyDescent="0.2">
      <c r="D1526"/>
      <c r="E1526"/>
      <c r="F1526"/>
      <c r="G1526"/>
      <c r="H1526"/>
    </row>
    <row r="1527" spans="4:8" x14ac:dyDescent="0.2">
      <c r="D1527"/>
      <c r="E1527"/>
      <c r="F1527"/>
      <c r="G1527"/>
      <c r="H1527"/>
    </row>
    <row r="1528" spans="4:8" x14ac:dyDescent="0.2">
      <c r="D1528"/>
      <c r="E1528"/>
      <c r="F1528"/>
      <c r="G1528"/>
      <c r="H1528"/>
    </row>
    <row r="1529" spans="4:8" x14ac:dyDescent="0.2">
      <c r="D1529"/>
      <c r="E1529"/>
      <c r="F1529"/>
      <c r="G1529"/>
      <c r="H1529"/>
    </row>
    <row r="1530" spans="4:8" x14ac:dyDescent="0.2">
      <c r="D1530"/>
      <c r="E1530"/>
      <c r="F1530"/>
      <c r="G1530"/>
      <c r="H1530"/>
    </row>
    <row r="1531" spans="4:8" x14ac:dyDescent="0.2">
      <c r="D1531"/>
      <c r="E1531"/>
      <c r="F1531"/>
      <c r="G1531"/>
      <c r="H1531"/>
    </row>
    <row r="1532" spans="4:8" x14ac:dyDescent="0.2">
      <c r="D1532"/>
      <c r="E1532"/>
      <c r="F1532"/>
      <c r="G1532"/>
      <c r="H1532"/>
    </row>
    <row r="1533" spans="4:8" x14ac:dyDescent="0.2">
      <c r="D1533"/>
      <c r="E1533"/>
      <c r="F1533"/>
      <c r="G1533"/>
      <c r="H1533"/>
    </row>
    <row r="1534" spans="4:8" x14ac:dyDescent="0.2">
      <c r="D1534"/>
      <c r="E1534"/>
      <c r="F1534"/>
      <c r="G1534"/>
      <c r="H1534"/>
    </row>
    <row r="1535" spans="4:8" x14ac:dyDescent="0.2">
      <c r="D1535"/>
      <c r="E1535"/>
      <c r="F1535"/>
      <c r="G1535"/>
      <c r="H1535"/>
    </row>
    <row r="1536" spans="4:8" x14ac:dyDescent="0.2">
      <c r="D1536"/>
      <c r="E1536"/>
      <c r="F1536"/>
      <c r="G1536"/>
      <c r="H1536"/>
    </row>
    <row r="1537" spans="4:8" x14ac:dyDescent="0.2">
      <c r="D1537"/>
      <c r="E1537"/>
      <c r="F1537"/>
      <c r="G1537"/>
      <c r="H1537"/>
    </row>
    <row r="1538" spans="4:8" x14ac:dyDescent="0.2">
      <c r="D1538"/>
      <c r="E1538"/>
      <c r="F1538"/>
      <c r="G1538"/>
      <c r="H1538"/>
    </row>
    <row r="1539" spans="4:8" x14ac:dyDescent="0.2">
      <c r="D1539"/>
      <c r="E1539"/>
      <c r="F1539"/>
      <c r="G1539"/>
      <c r="H1539"/>
    </row>
    <row r="1540" spans="4:8" x14ac:dyDescent="0.2">
      <c r="D1540"/>
      <c r="E1540"/>
      <c r="F1540"/>
      <c r="G1540"/>
      <c r="H1540"/>
    </row>
    <row r="1541" spans="4:8" x14ac:dyDescent="0.2">
      <c r="D1541"/>
      <c r="E1541"/>
      <c r="F1541"/>
      <c r="G1541"/>
      <c r="H1541"/>
    </row>
    <row r="1542" spans="4:8" x14ac:dyDescent="0.2">
      <c r="D1542"/>
      <c r="E1542"/>
      <c r="F1542"/>
      <c r="G1542"/>
      <c r="H1542"/>
    </row>
    <row r="1543" spans="4:8" x14ac:dyDescent="0.2">
      <c r="D1543"/>
      <c r="E1543"/>
      <c r="F1543"/>
      <c r="G1543"/>
      <c r="H1543"/>
    </row>
    <row r="1544" spans="4:8" x14ac:dyDescent="0.2">
      <c r="D1544"/>
      <c r="E1544"/>
      <c r="F1544"/>
      <c r="G1544"/>
      <c r="H1544"/>
    </row>
    <row r="1545" spans="4:8" x14ac:dyDescent="0.2">
      <c r="D1545"/>
      <c r="E1545"/>
      <c r="F1545"/>
      <c r="G1545"/>
      <c r="H1545"/>
    </row>
    <row r="1546" spans="4:8" x14ac:dyDescent="0.2">
      <c r="D1546"/>
      <c r="E1546"/>
      <c r="F1546"/>
      <c r="G1546"/>
      <c r="H1546"/>
    </row>
    <row r="1547" spans="4:8" x14ac:dyDescent="0.2">
      <c r="D1547"/>
      <c r="E1547"/>
      <c r="F1547"/>
      <c r="G1547"/>
      <c r="H1547"/>
    </row>
    <row r="1548" spans="4:8" x14ac:dyDescent="0.2">
      <c r="D1548"/>
      <c r="E1548"/>
      <c r="F1548"/>
      <c r="G1548"/>
      <c r="H1548"/>
    </row>
    <row r="1549" spans="4:8" x14ac:dyDescent="0.2">
      <c r="D1549"/>
      <c r="E1549"/>
      <c r="F1549"/>
      <c r="G1549"/>
      <c r="H1549"/>
    </row>
    <row r="1550" spans="4:8" x14ac:dyDescent="0.2">
      <c r="D1550"/>
      <c r="E1550"/>
      <c r="F1550"/>
      <c r="G1550"/>
      <c r="H1550"/>
    </row>
    <row r="1551" spans="4:8" x14ac:dyDescent="0.2">
      <c r="D1551"/>
      <c r="E1551"/>
      <c r="F1551"/>
      <c r="G1551"/>
      <c r="H1551"/>
    </row>
    <row r="1552" spans="4:8" x14ac:dyDescent="0.2">
      <c r="D1552"/>
      <c r="E1552"/>
      <c r="F1552"/>
      <c r="G1552"/>
      <c r="H1552"/>
    </row>
    <row r="1553" spans="4:8" x14ac:dyDescent="0.2">
      <c r="D1553"/>
      <c r="E1553"/>
      <c r="F1553"/>
      <c r="G1553"/>
      <c r="H1553"/>
    </row>
    <row r="1554" spans="4:8" x14ac:dyDescent="0.2">
      <c r="D1554"/>
      <c r="E1554"/>
      <c r="F1554"/>
      <c r="G1554"/>
      <c r="H1554"/>
    </row>
    <row r="1555" spans="4:8" x14ac:dyDescent="0.2">
      <c r="D1555"/>
      <c r="E1555"/>
      <c r="F1555"/>
      <c r="G1555"/>
      <c r="H1555"/>
    </row>
    <row r="1556" spans="4:8" x14ac:dyDescent="0.2">
      <c r="D1556"/>
      <c r="E1556"/>
      <c r="F1556"/>
      <c r="G1556"/>
      <c r="H1556"/>
    </row>
    <row r="1557" spans="4:8" x14ac:dyDescent="0.2">
      <c r="D1557"/>
      <c r="E1557"/>
      <c r="F1557"/>
      <c r="G1557"/>
      <c r="H1557"/>
    </row>
    <row r="1558" spans="4:8" x14ac:dyDescent="0.2">
      <c r="D1558"/>
      <c r="E1558"/>
      <c r="F1558"/>
      <c r="G1558"/>
      <c r="H1558"/>
    </row>
    <row r="1559" spans="4:8" x14ac:dyDescent="0.2">
      <c r="D1559"/>
      <c r="E1559"/>
      <c r="F1559"/>
      <c r="G1559"/>
      <c r="H1559"/>
    </row>
    <row r="1560" spans="4:8" x14ac:dyDescent="0.2">
      <c r="D1560"/>
      <c r="E1560"/>
      <c r="F1560"/>
      <c r="G1560"/>
      <c r="H1560"/>
    </row>
    <row r="1561" spans="4:8" x14ac:dyDescent="0.2">
      <c r="D1561"/>
      <c r="E1561"/>
      <c r="F1561"/>
      <c r="G1561"/>
      <c r="H1561"/>
    </row>
    <row r="1562" spans="4:8" x14ac:dyDescent="0.2">
      <c r="D1562"/>
      <c r="E1562"/>
      <c r="F1562"/>
      <c r="G1562"/>
      <c r="H1562"/>
    </row>
    <row r="1563" spans="4:8" x14ac:dyDescent="0.2">
      <c r="D1563"/>
      <c r="E1563"/>
      <c r="F1563"/>
      <c r="G1563"/>
      <c r="H1563"/>
    </row>
    <row r="1564" spans="4:8" x14ac:dyDescent="0.2">
      <c r="D1564"/>
      <c r="E1564"/>
      <c r="F1564"/>
      <c r="G1564"/>
      <c r="H1564"/>
    </row>
    <row r="1565" spans="4:8" x14ac:dyDescent="0.2">
      <c r="D1565"/>
      <c r="E1565"/>
      <c r="F1565"/>
      <c r="G1565"/>
      <c r="H1565"/>
    </row>
    <row r="1566" spans="4:8" x14ac:dyDescent="0.2">
      <c r="D1566"/>
      <c r="E1566"/>
      <c r="F1566"/>
      <c r="G1566"/>
      <c r="H1566"/>
    </row>
    <row r="1567" spans="4:8" x14ac:dyDescent="0.2">
      <c r="D1567"/>
      <c r="E1567"/>
      <c r="F1567"/>
      <c r="G1567"/>
      <c r="H1567"/>
    </row>
    <row r="1568" spans="4:8" x14ac:dyDescent="0.2">
      <c r="D1568"/>
      <c r="E1568"/>
      <c r="F1568"/>
      <c r="G1568"/>
      <c r="H1568"/>
    </row>
    <row r="1569" spans="4:8" x14ac:dyDescent="0.2">
      <c r="D1569"/>
      <c r="E1569"/>
      <c r="F1569"/>
      <c r="G1569"/>
      <c r="H1569"/>
    </row>
    <row r="1570" spans="4:8" x14ac:dyDescent="0.2">
      <c r="D1570"/>
      <c r="E1570"/>
      <c r="F1570"/>
      <c r="G1570"/>
      <c r="H1570"/>
    </row>
    <row r="1571" spans="4:8" x14ac:dyDescent="0.2">
      <c r="D1571"/>
      <c r="E1571"/>
      <c r="F1571"/>
      <c r="G1571"/>
      <c r="H1571"/>
    </row>
    <row r="1572" spans="4:8" x14ac:dyDescent="0.2">
      <c r="D1572"/>
      <c r="E1572"/>
      <c r="F1572"/>
      <c r="G1572"/>
      <c r="H1572"/>
    </row>
    <row r="1573" spans="4:8" x14ac:dyDescent="0.2">
      <c r="D1573"/>
      <c r="E1573"/>
      <c r="F1573"/>
      <c r="G1573"/>
      <c r="H1573"/>
    </row>
    <row r="1574" spans="4:8" x14ac:dyDescent="0.2">
      <c r="D1574"/>
      <c r="E1574"/>
      <c r="F1574"/>
      <c r="G1574"/>
      <c r="H1574"/>
    </row>
    <row r="1575" spans="4:8" x14ac:dyDescent="0.2">
      <c r="D1575"/>
      <c r="E1575"/>
      <c r="F1575"/>
      <c r="G1575"/>
      <c r="H1575"/>
    </row>
    <row r="1576" spans="4:8" x14ac:dyDescent="0.2">
      <c r="D1576"/>
      <c r="E1576"/>
      <c r="F1576"/>
      <c r="G1576"/>
      <c r="H1576"/>
    </row>
    <row r="1577" spans="4:8" x14ac:dyDescent="0.2">
      <c r="D1577"/>
      <c r="E1577"/>
      <c r="F1577"/>
      <c r="G1577"/>
      <c r="H1577"/>
    </row>
    <row r="1578" spans="4:8" x14ac:dyDescent="0.2">
      <c r="D1578"/>
      <c r="E1578"/>
      <c r="F1578"/>
      <c r="G1578"/>
      <c r="H1578"/>
    </row>
    <row r="1579" spans="4:8" x14ac:dyDescent="0.2">
      <c r="D1579"/>
      <c r="E1579"/>
      <c r="F1579"/>
      <c r="G1579"/>
      <c r="H1579"/>
    </row>
    <row r="1580" spans="4:8" x14ac:dyDescent="0.2">
      <c r="D1580"/>
      <c r="E1580"/>
      <c r="F1580"/>
      <c r="G1580"/>
      <c r="H1580"/>
    </row>
    <row r="1581" spans="4:8" x14ac:dyDescent="0.2">
      <c r="D1581"/>
      <c r="E1581"/>
      <c r="F1581"/>
      <c r="G1581"/>
      <c r="H1581"/>
    </row>
    <row r="1582" spans="4:8" x14ac:dyDescent="0.2">
      <c r="D1582"/>
      <c r="E1582"/>
      <c r="F1582"/>
      <c r="G1582"/>
      <c r="H1582"/>
    </row>
    <row r="1583" spans="4:8" x14ac:dyDescent="0.2">
      <c r="D1583"/>
      <c r="E1583"/>
      <c r="F1583"/>
      <c r="G1583"/>
      <c r="H1583"/>
    </row>
    <row r="1584" spans="4:8" x14ac:dyDescent="0.2">
      <c r="D1584"/>
      <c r="E1584"/>
      <c r="F1584"/>
      <c r="G1584"/>
      <c r="H1584"/>
    </row>
    <row r="1585" spans="4:8" x14ac:dyDescent="0.2">
      <c r="D1585"/>
      <c r="E1585"/>
      <c r="F1585"/>
      <c r="G1585"/>
      <c r="H1585"/>
    </row>
    <row r="1586" spans="4:8" x14ac:dyDescent="0.2">
      <c r="D1586"/>
      <c r="E1586"/>
      <c r="F1586"/>
      <c r="G1586"/>
      <c r="H1586"/>
    </row>
    <row r="1587" spans="4:8" x14ac:dyDescent="0.2">
      <c r="D1587"/>
      <c r="E1587"/>
      <c r="F1587"/>
      <c r="G1587"/>
      <c r="H1587"/>
    </row>
    <row r="1588" spans="4:8" x14ac:dyDescent="0.2">
      <c r="D1588"/>
      <c r="E1588"/>
      <c r="F1588"/>
      <c r="G1588"/>
      <c r="H1588"/>
    </row>
    <row r="1589" spans="4:8" x14ac:dyDescent="0.2">
      <c r="D1589"/>
      <c r="E1589"/>
      <c r="F1589"/>
      <c r="G1589"/>
      <c r="H1589"/>
    </row>
    <row r="1590" spans="4:8" x14ac:dyDescent="0.2">
      <c r="D1590"/>
      <c r="E1590"/>
      <c r="F1590"/>
      <c r="G1590"/>
      <c r="H1590"/>
    </row>
    <row r="1591" spans="4:8" x14ac:dyDescent="0.2">
      <c r="D1591"/>
      <c r="E1591"/>
      <c r="F1591"/>
      <c r="G1591"/>
      <c r="H1591"/>
    </row>
    <row r="1592" spans="4:8" x14ac:dyDescent="0.2">
      <c r="D1592"/>
      <c r="E1592"/>
      <c r="F1592"/>
      <c r="G1592"/>
      <c r="H1592"/>
    </row>
    <row r="1593" spans="4:8" x14ac:dyDescent="0.2">
      <c r="D1593"/>
      <c r="E1593"/>
      <c r="F1593"/>
      <c r="G1593"/>
      <c r="H1593"/>
    </row>
    <row r="1594" spans="4:8" x14ac:dyDescent="0.2">
      <c r="D1594"/>
      <c r="E1594"/>
      <c r="F1594"/>
      <c r="G1594"/>
      <c r="H1594"/>
    </row>
    <row r="1595" spans="4:8" x14ac:dyDescent="0.2">
      <c r="D1595"/>
      <c r="E1595"/>
      <c r="F1595"/>
      <c r="G1595"/>
      <c r="H1595"/>
    </row>
    <row r="1596" spans="4:8" x14ac:dyDescent="0.2">
      <c r="D1596"/>
      <c r="E1596"/>
      <c r="F1596"/>
      <c r="G1596"/>
      <c r="H1596"/>
    </row>
    <row r="1597" spans="4:8" x14ac:dyDescent="0.2">
      <c r="D1597"/>
      <c r="E1597"/>
      <c r="F1597"/>
      <c r="G1597"/>
      <c r="H1597"/>
    </row>
    <row r="1598" spans="4:8" x14ac:dyDescent="0.2">
      <c r="D1598"/>
      <c r="E1598"/>
      <c r="F1598"/>
      <c r="G1598"/>
      <c r="H1598"/>
    </row>
    <row r="1599" spans="4:8" x14ac:dyDescent="0.2">
      <c r="D1599"/>
      <c r="E1599"/>
      <c r="F1599"/>
      <c r="G1599"/>
      <c r="H1599"/>
    </row>
    <row r="1600" spans="4:8" x14ac:dyDescent="0.2">
      <c r="D1600"/>
      <c r="E1600"/>
      <c r="F1600"/>
      <c r="G1600"/>
      <c r="H1600"/>
    </row>
    <row r="1601" spans="4:8" x14ac:dyDescent="0.2">
      <c r="D1601"/>
      <c r="E1601"/>
      <c r="F1601"/>
      <c r="G1601"/>
      <c r="H1601"/>
    </row>
    <row r="1602" spans="4:8" x14ac:dyDescent="0.2">
      <c r="D1602"/>
      <c r="E1602"/>
      <c r="F1602"/>
      <c r="G1602"/>
      <c r="H1602"/>
    </row>
    <row r="1603" spans="4:8" x14ac:dyDescent="0.2">
      <c r="D1603"/>
      <c r="E1603"/>
      <c r="F1603"/>
      <c r="G1603"/>
      <c r="H1603"/>
    </row>
    <row r="1604" spans="4:8" x14ac:dyDescent="0.2">
      <c r="D1604"/>
      <c r="E1604"/>
      <c r="F1604"/>
      <c r="G1604"/>
      <c r="H1604"/>
    </row>
    <row r="1605" spans="4:8" x14ac:dyDescent="0.2">
      <c r="D1605"/>
      <c r="E1605"/>
      <c r="F1605"/>
      <c r="G1605"/>
      <c r="H1605"/>
    </row>
    <row r="1606" spans="4:8" x14ac:dyDescent="0.2">
      <c r="D1606"/>
      <c r="E1606"/>
      <c r="F1606"/>
      <c r="G1606"/>
      <c r="H1606"/>
    </row>
    <row r="1607" spans="4:8" x14ac:dyDescent="0.2">
      <c r="D1607"/>
      <c r="E1607"/>
      <c r="F1607"/>
      <c r="G1607"/>
      <c r="H1607"/>
    </row>
    <row r="1608" spans="4:8" x14ac:dyDescent="0.2">
      <c r="D1608"/>
      <c r="E1608"/>
      <c r="F1608"/>
      <c r="G1608"/>
      <c r="H1608"/>
    </row>
    <row r="1609" spans="4:8" x14ac:dyDescent="0.2">
      <c r="D1609"/>
      <c r="E1609"/>
      <c r="F1609"/>
      <c r="G1609"/>
      <c r="H1609"/>
    </row>
    <row r="1610" spans="4:8" x14ac:dyDescent="0.2">
      <c r="D1610"/>
      <c r="E1610"/>
      <c r="F1610"/>
      <c r="G1610"/>
      <c r="H1610"/>
    </row>
    <row r="1611" spans="4:8" x14ac:dyDescent="0.2">
      <c r="D1611"/>
      <c r="E1611"/>
      <c r="F1611"/>
      <c r="G1611"/>
      <c r="H1611"/>
    </row>
    <row r="1612" spans="4:8" x14ac:dyDescent="0.2">
      <c r="D1612"/>
      <c r="E1612"/>
      <c r="F1612"/>
      <c r="G1612"/>
      <c r="H1612"/>
    </row>
    <row r="1613" spans="4:8" x14ac:dyDescent="0.2">
      <c r="D1613"/>
      <c r="E1613"/>
      <c r="F1613"/>
      <c r="G1613"/>
      <c r="H1613"/>
    </row>
    <row r="1614" spans="4:8" x14ac:dyDescent="0.2">
      <c r="D1614"/>
      <c r="E1614"/>
      <c r="F1614"/>
      <c r="G1614"/>
      <c r="H1614"/>
    </row>
    <row r="1615" spans="4:8" x14ac:dyDescent="0.2">
      <c r="D1615"/>
      <c r="E1615"/>
      <c r="F1615"/>
      <c r="G1615"/>
      <c r="H1615"/>
    </row>
    <row r="1616" spans="4:8" x14ac:dyDescent="0.2">
      <c r="D1616"/>
      <c r="E1616"/>
      <c r="F1616"/>
      <c r="G1616"/>
      <c r="H1616"/>
    </row>
    <row r="1617" spans="4:8" x14ac:dyDescent="0.2">
      <c r="D1617"/>
      <c r="E1617"/>
      <c r="F1617"/>
      <c r="G1617"/>
      <c r="H1617"/>
    </row>
    <row r="1618" spans="4:8" x14ac:dyDescent="0.2">
      <c r="D1618"/>
      <c r="E1618"/>
      <c r="F1618"/>
      <c r="G1618"/>
      <c r="H1618"/>
    </row>
    <row r="1619" spans="4:8" x14ac:dyDescent="0.2">
      <c r="D1619"/>
      <c r="E1619"/>
      <c r="F1619"/>
      <c r="G1619"/>
      <c r="H1619"/>
    </row>
    <row r="1620" spans="4:8" x14ac:dyDescent="0.2">
      <c r="D1620"/>
      <c r="E1620"/>
      <c r="F1620"/>
      <c r="G1620"/>
      <c r="H1620"/>
    </row>
    <row r="1621" spans="4:8" x14ac:dyDescent="0.2">
      <c r="D1621"/>
      <c r="E1621"/>
      <c r="F1621"/>
      <c r="G1621"/>
      <c r="H1621"/>
    </row>
    <row r="1622" spans="4:8" x14ac:dyDescent="0.2">
      <c r="D1622"/>
      <c r="E1622"/>
      <c r="F1622"/>
      <c r="G1622"/>
      <c r="H1622"/>
    </row>
    <row r="1623" spans="4:8" x14ac:dyDescent="0.2">
      <c r="D1623"/>
      <c r="E1623"/>
      <c r="F1623"/>
      <c r="G1623"/>
      <c r="H1623"/>
    </row>
    <row r="1624" spans="4:8" x14ac:dyDescent="0.2">
      <c r="D1624"/>
      <c r="E1624"/>
      <c r="F1624"/>
      <c r="G1624"/>
      <c r="H1624"/>
    </row>
    <row r="1625" spans="4:8" x14ac:dyDescent="0.2">
      <c r="D1625"/>
      <c r="E1625"/>
      <c r="F1625"/>
      <c r="G1625"/>
      <c r="H1625"/>
    </row>
    <row r="1626" spans="4:8" x14ac:dyDescent="0.2">
      <c r="D1626"/>
      <c r="E1626"/>
      <c r="F1626"/>
      <c r="G1626"/>
      <c r="H1626"/>
    </row>
    <row r="1627" spans="4:8" x14ac:dyDescent="0.2">
      <c r="D1627"/>
      <c r="E1627"/>
      <c r="F1627"/>
      <c r="G1627"/>
      <c r="H1627"/>
    </row>
    <row r="1628" spans="4:8" x14ac:dyDescent="0.2">
      <c r="D1628"/>
      <c r="E1628"/>
      <c r="F1628"/>
      <c r="G1628"/>
      <c r="H1628"/>
    </row>
    <row r="1629" spans="4:8" x14ac:dyDescent="0.2">
      <c r="D1629"/>
      <c r="E1629"/>
      <c r="F1629"/>
      <c r="G1629"/>
      <c r="H1629"/>
    </row>
    <row r="1630" spans="4:8" x14ac:dyDescent="0.2">
      <c r="D1630"/>
      <c r="E1630"/>
      <c r="F1630"/>
      <c r="G1630"/>
      <c r="H1630"/>
    </row>
    <row r="1631" spans="4:8" x14ac:dyDescent="0.2">
      <c r="D1631"/>
      <c r="E1631"/>
      <c r="F1631"/>
      <c r="G1631"/>
      <c r="H1631"/>
    </row>
    <row r="1632" spans="4:8" x14ac:dyDescent="0.2">
      <c r="D1632"/>
      <c r="E1632"/>
      <c r="F1632"/>
      <c r="G1632"/>
      <c r="H1632"/>
    </row>
    <row r="1633" spans="4:8" x14ac:dyDescent="0.2">
      <c r="D1633"/>
      <c r="E1633"/>
      <c r="F1633"/>
      <c r="G1633"/>
      <c r="H1633"/>
    </row>
    <row r="1634" spans="4:8" x14ac:dyDescent="0.2">
      <c r="D1634"/>
      <c r="E1634"/>
      <c r="F1634"/>
      <c r="G1634"/>
      <c r="H1634"/>
    </row>
    <row r="1635" spans="4:8" x14ac:dyDescent="0.2">
      <c r="D1635"/>
      <c r="E1635"/>
      <c r="F1635"/>
      <c r="G1635"/>
      <c r="H1635"/>
    </row>
    <row r="1636" spans="4:8" x14ac:dyDescent="0.2">
      <c r="D1636"/>
      <c r="E1636"/>
      <c r="F1636"/>
      <c r="G1636"/>
      <c r="H1636"/>
    </row>
    <row r="1637" spans="4:8" x14ac:dyDescent="0.2">
      <c r="D1637"/>
      <c r="E1637"/>
      <c r="F1637"/>
      <c r="G1637"/>
      <c r="H1637"/>
    </row>
    <row r="1638" spans="4:8" x14ac:dyDescent="0.2">
      <c r="D1638"/>
      <c r="E1638"/>
      <c r="F1638"/>
      <c r="G1638"/>
      <c r="H1638"/>
    </row>
    <row r="1639" spans="4:8" x14ac:dyDescent="0.2">
      <c r="D1639"/>
      <c r="E1639"/>
      <c r="F1639"/>
      <c r="G1639"/>
      <c r="H1639"/>
    </row>
    <row r="1640" spans="4:8" x14ac:dyDescent="0.2">
      <c r="D1640"/>
      <c r="E1640"/>
      <c r="F1640"/>
      <c r="G1640"/>
      <c r="H1640"/>
    </row>
    <row r="1641" spans="4:8" x14ac:dyDescent="0.2">
      <c r="D1641"/>
      <c r="E1641"/>
      <c r="F1641"/>
      <c r="G1641"/>
      <c r="H1641"/>
    </row>
    <row r="1642" spans="4:8" x14ac:dyDescent="0.2">
      <c r="D1642"/>
      <c r="E1642"/>
      <c r="F1642"/>
      <c r="G1642"/>
      <c r="H1642"/>
    </row>
    <row r="1643" spans="4:8" x14ac:dyDescent="0.2">
      <c r="D1643"/>
      <c r="E1643"/>
      <c r="F1643"/>
      <c r="G1643"/>
      <c r="H1643"/>
    </row>
    <row r="1644" spans="4:8" x14ac:dyDescent="0.2">
      <c r="D1644"/>
      <c r="E1644"/>
      <c r="F1644"/>
      <c r="G1644"/>
      <c r="H1644"/>
    </row>
    <row r="1645" spans="4:8" x14ac:dyDescent="0.2">
      <c r="D1645"/>
      <c r="E1645"/>
      <c r="F1645"/>
      <c r="G1645"/>
      <c r="H1645"/>
    </row>
    <row r="1646" spans="4:8" x14ac:dyDescent="0.2">
      <c r="D1646"/>
      <c r="E1646"/>
      <c r="F1646"/>
      <c r="G1646"/>
      <c r="H1646"/>
    </row>
    <row r="1647" spans="4:8" x14ac:dyDescent="0.2">
      <c r="D1647"/>
      <c r="E1647"/>
      <c r="F1647"/>
      <c r="G1647"/>
      <c r="H1647"/>
    </row>
    <row r="1648" spans="4:8" x14ac:dyDescent="0.2">
      <c r="D1648"/>
      <c r="E1648"/>
      <c r="F1648"/>
      <c r="G1648"/>
      <c r="H1648"/>
    </row>
    <row r="1649" spans="4:8" x14ac:dyDescent="0.2">
      <c r="D1649"/>
      <c r="E1649"/>
      <c r="F1649"/>
      <c r="G1649"/>
      <c r="H1649"/>
    </row>
    <row r="1650" spans="4:8" x14ac:dyDescent="0.2">
      <c r="D1650"/>
      <c r="E1650"/>
      <c r="F1650"/>
      <c r="G1650"/>
      <c r="H1650"/>
    </row>
    <row r="1651" spans="4:8" x14ac:dyDescent="0.2">
      <c r="D1651"/>
      <c r="E1651"/>
      <c r="F1651"/>
      <c r="G1651"/>
      <c r="H1651"/>
    </row>
    <row r="1652" spans="4:8" x14ac:dyDescent="0.2">
      <c r="D1652"/>
      <c r="E1652"/>
      <c r="F1652"/>
      <c r="G1652"/>
      <c r="H1652"/>
    </row>
    <row r="1653" spans="4:8" x14ac:dyDescent="0.2">
      <c r="D1653"/>
      <c r="E1653"/>
      <c r="F1653"/>
      <c r="G1653"/>
      <c r="H1653"/>
    </row>
    <row r="1654" spans="4:8" x14ac:dyDescent="0.2">
      <c r="D1654"/>
      <c r="E1654"/>
      <c r="F1654"/>
      <c r="G1654"/>
      <c r="H1654"/>
    </row>
    <row r="1655" spans="4:8" x14ac:dyDescent="0.2">
      <c r="D1655"/>
      <c r="E1655"/>
      <c r="F1655"/>
      <c r="G1655"/>
      <c r="H1655"/>
    </row>
    <row r="1656" spans="4:8" x14ac:dyDescent="0.2">
      <c r="D1656"/>
      <c r="E1656"/>
      <c r="F1656"/>
      <c r="G1656"/>
      <c r="H1656"/>
    </row>
    <row r="1657" spans="4:8" x14ac:dyDescent="0.2">
      <c r="D1657"/>
      <c r="E1657"/>
      <c r="F1657"/>
      <c r="G1657"/>
      <c r="H1657"/>
    </row>
    <row r="1658" spans="4:8" x14ac:dyDescent="0.2">
      <c r="D1658"/>
      <c r="E1658"/>
      <c r="F1658"/>
      <c r="G1658"/>
      <c r="H1658"/>
    </row>
    <row r="1659" spans="4:8" x14ac:dyDescent="0.2">
      <c r="D1659"/>
      <c r="E1659"/>
      <c r="F1659"/>
      <c r="G1659"/>
      <c r="H1659"/>
    </row>
    <row r="1660" spans="4:8" x14ac:dyDescent="0.2">
      <c r="D1660"/>
      <c r="E1660"/>
      <c r="F1660"/>
      <c r="G1660"/>
      <c r="H1660"/>
    </row>
    <row r="1661" spans="4:8" x14ac:dyDescent="0.2">
      <c r="D1661"/>
      <c r="E1661"/>
      <c r="F1661"/>
      <c r="G1661"/>
      <c r="H1661"/>
    </row>
    <row r="1662" spans="4:8" x14ac:dyDescent="0.2">
      <c r="D1662"/>
      <c r="E1662"/>
      <c r="F1662"/>
      <c r="G1662"/>
      <c r="H1662"/>
    </row>
    <row r="1663" spans="4:8" x14ac:dyDescent="0.2">
      <c r="D1663"/>
      <c r="E1663"/>
      <c r="F1663"/>
      <c r="G1663"/>
      <c r="H1663"/>
    </row>
    <row r="1664" spans="4:8" x14ac:dyDescent="0.2">
      <c r="D1664"/>
      <c r="E1664"/>
      <c r="F1664"/>
      <c r="G1664"/>
      <c r="H1664"/>
    </row>
    <row r="1665" spans="4:8" x14ac:dyDescent="0.2">
      <c r="D1665"/>
      <c r="E1665"/>
      <c r="F1665"/>
      <c r="G1665"/>
      <c r="H1665"/>
    </row>
    <row r="1666" spans="4:8" x14ac:dyDescent="0.2">
      <c r="D1666"/>
      <c r="E1666"/>
      <c r="F1666"/>
      <c r="G1666"/>
      <c r="H1666"/>
    </row>
    <row r="1667" spans="4:8" x14ac:dyDescent="0.2">
      <c r="D1667"/>
      <c r="E1667"/>
      <c r="F1667"/>
      <c r="G1667"/>
      <c r="H1667"/>
    </row>
    <row r="1668" spans="4:8" x14ac:dyDescent="0.2">
      <c r="D1668"/>
      <c r="E1668"/>
      <c r="F1668"/>
      <c r="G1668"/>
      <c r="H1668"/>
    </row>
    <row r="1669" spans="4:8" x14ac:dyDescent="0.2">
      <c r="D1669"/>
      <c r="E1669"/>
      <c r="F1669"/>
      <c r="G1669"/>
      <c r="H1669"/>
    </row>
    <row r="1670" spans="4:8" x14ac:dyDescent="0.2">
      <c r="D1670"/>
      <c r="E1670"/>
      <c r="F1670"/>
      <c r="G1670"/>
      <c r="H1670"/>
    </row>
    <row r="1671" spans="4:8" x14ac:dyDescent="0.2">
      <c r="D1671"/>
      <c r="E1671"/>
      <c r="F1671"/>
      <c r="G1671"/>
      <c r="H1671"/>
    </row>
    <row r="1672" spans="4:8" x14ac:dyDescent="0.2">
      <c r="D1672"/>
      <c r="E1672"/>
      <c r="F1672"/>
      <c r="G1672"/>
      <c r="H1672"/>
    </row>
    <row r="1673" spans="4:8" x14ac:dyDescent="0.2">
      <c r="D1673"/>
      <c r="E1673"/>
      <c r="F1673"/>
      <c r="G1673"/>
      <c r="H1673"/>
    </row>
    <row r="1674" spans="4:8" x14ac:dyDescent="0.2">
      <c r="D1674"/>
      <c r="E1674"/>
      <c r="F1674"/>
      <c r="G1674"/>
      <c r="H1674"/>
    </row>
    <row r="1675" spans="4:8" x14ac:dyDescent="0.2">
      <c r="D1675"/>
      <c r="E1675"/>
      <c r="F1675"/>
      <c r="G1675"/>
      <c r="H1675"/>
    </row>
    <row r="1676" spans="4:8" x14ac:dyDescent="0.2">
      <c r="D1676"/>
      <c r="E1676"/>
      <c r="F1676"/>
      <c r="G1676"/>
      <c r="H1676"/>
    </row>
    <row r="1677" spans="4:8" x14ac:dyDescent="0.2">
      <c r="D1677"/>
      <c r="E1677"/>
      <c r="F1677"/>
      <c r="G1677"/>
      <c r="H1677"/>
    </row>
    <row r="1678" spans="4:8" x14ac:dyDescent="0.2">
      <c r="D1678"/>
      <c r="E1678"/>
      <c r="F1678"/>
      <c r="G1678"/>
      <c r="H1678"/>
    </row>
    <row r="1679" spans="4:8" x14ac:dyDescent="0.2">
      <c r="D1679"/>
      <c r="E1679"/>
      <c r="F1679"/>
      <c r="G1679"/>
      <c r="H1679"/>
    </row>
    <row r="1680" spans="4:8" x14ac:dyDescent="0.2">
      <c r="D1680"/>
      <c r="E1680"/>
      <c r="F1680"/>
      <c r="G1680"/>
      <c r="H1680"/>
    </row>
    <row r="1681" spans="4:8" x14ac:dyDescent="0.2">
      <c r="D1681"/>
      <c r="E1681"/>
      <c r="F1681"/>
      <c r="G1681"/>
      <c r="H1681"/>
    </row>
    <row r="1682" spans="4:8" x14ac:dyDescent="0.2">
      <c r="D1682"/>
      <c r="E1682"/>
      <c r="F1682"/>
      <c r="G1682"/>
      <c r="H1682"/>
    </row>
    <row r="1683" spans="4:8" x14ac:dyDescent="0.2">
      <c r="D1683"/>
      <c r="E1683"/>
      <c r="F1683"/>
      <c r="G1683"/>
      <c r="H1683"/>
    </row>
    <row r="1684" spans="4:8" x14ac:dyDescent="0.2">
      <c r="D1684"/>
      <c r="E1684"/>
      <c r="F1684"/>
      <c r="G1684"/>
      <c r="H1684"/>
    </row>
    <row r="1685" spans="4:8" x14ac:dyDescent="0.2">
      <c r="D1685"/>
      <c r="E1685"/>
      <c r="F1685"/>
      <c r="G1685"/>
      <c r="H1685"/>
    </row>
    <row r="1686" spans="4:8" x14ac:dyDescent="0.2">
      <c r="D1686"/>
      <c r="E1686"/>
      <c r="F1686"/>
      <c r="G1686"/>
      <c r="H1686"/>
    </row>
    <row r="1687" spans="4:8" x14ac:dyDescent="0.2">
      <c r="D1687"/>
      <c r="E1687"/>
      <c r="F1687"/>
      <c r="G1687"/>
      <c r="H1687"/>
    </row>
    <row r="1688" spans="4:8" x14ac:dyDescent="0.2">
      <c r="D1688"/>
      <c r="E1688"/>
      <c r="F1688"/>
      <c r="G1688"/>
      <c r="H1688"/>
    </row>
    <row r="1689" spans="4:8" x14ac:dyDescent="0.2">
      <c r="D1689"/>
      <c r="E1689"/>
      <c r="F1689"/>
      <c r="G1689"/>
      <c r="H1689"/>
    </row>
    <row r="1690" spans="4:8" x14ac:dyDescent="0.2">
      <c r="D1690"/>
      <c r="E1690"/>
      <c r="F1690"/>
      <c r="G1690"/>
      <c r="H1690"/>
    </row>
    <row r="1691" spans="4:8" x14ac:dyDescent="0.2">
      <c r="D1691"/>
      <c r="E1691"/>
      <c r="F1691"/>
      <c r="G1691"/>
      <c r="H1691"/>
    </row>
    <row r="1692" spans="4:8" x14ac:dyDescent="0.2">
      <c r="D1692"/>
      <c r="E1692"/>
      <c r="F1692"/>
      <c r="G1692"/>
      <c r="H1692"/>
    </row>
    <row r="1693" spans="4:8" x14ac:dyDescent="0.2">
      <c r="D1693"/>
      <c r="E1693"/>
      <c r="F1693"/>
      <c r="G1693"/>
      <c r="H1693"/>
    </row>
    <row r="1694" spans="4:8" x14ac:dyDescent="0.2">
      <c r="D1694"/>
      <c r="E1694"/>
      <c r="F1694"/>
      <c r="G1694"/>
      <c r="H1694"/>
    </row>
    <row r="1695" spans="4:8" x14ac:dyDescent="0.2">
      <c r="D1695"/>
      <c r="E1695"/>
      <c r="F1695"/>
      <c r="G1695"/>
      <c r="H1695"/>
    </row>
    <row r="1696" spans="4:8" x14ac:dyDescent="0.2">
      <c r="D1696"/>
      <c r="E1696"/>
      <c r="F1696"/>
      <c r="G1696"/>
      <c r="H1696"/>
    </row>
    <row r="1697" spans="4:8" x14ac:dyDescent="0.2">
      <c r="D1697"/>
      <c r="E1697"/>
      <c r="F1697"/>
      <c r="G1697"/>
      <c r="H1697"/>
    </row>
    <row r="1698" spans="4:8" x14ac:dyDescent="0.2">
      <c r="D1698"/>
      <c r="E1698"/>
      <c r="F1698"/>
      <c r="G1698"/>
      <c r="H1698"/>
    </row>
    <row r="1699" spans="4:8" x14ac:dyDescent="0.2">
      <c r="D1699"/>
      <c r="E1699"/>
      <c r="F1699"/>
      <c r="G1699"/>
      <c r="H1699"/>
    </row>
    <row r="1700" spans="4:8" x14ac:dyDescent="0.2">
      <c r="D1700"/>
      <c r="E1700"/>
      <c r="F1700"/>
      <c r="G1700"/>
      <c r="H1700"/>
    </row>
    <row r="1701" spans="4:8" x14ac:dyDescent="0.2">
      <c r="D1701"/>
      <c r="E1701"/>
      <c r="F1701"/>
      <c r="G1701"/>
      <c r="H1701"/>
    </row>
    <row r="1702" spans="4:8" x14ac:dyDescent="0.2">
      <c r="D1702"/>
      <c r="E1702"/>
      <c r="F1702"/>
      <c r="G1702"/>
      <c r="H1702"/>
    </row>
    <row r="1703" spans="4:8" x14ac:dyDescent="0.2">
      <c r="D1703"/>
      <c r="E1703"/>
      <c r="F1703"/>
      <c r="G1703"/>
      <c r="H1703"/>
    </row>
    <row r="1704" spans="4:8" x14ac:dyDescent="0.2">
      <c r="D1704"/>
      <c r="E1704"/>
      <c r="F1704"/>
      <c r="G1704"/>
      <c r="H1704"/>
    </row>
    <row r="1705" spans="4:8" x14ac:dyDescent="0.2">
      <c r="D1705"/>
      <c r="E1705"/>
      <c r="F1705"/>
      <c r="G1705"/>
      <c r="H1705"/>
    </row>
    <row r="1706" spans="4:8" x14ac:dyDescent="0.2">
      <c r="D1706"/>
      <c r="E1706"/>
      <c r="F1706"/>
      <c r="G1706"/>
      <c r="H1706"/>
    </row>
    <row r="1707" spans="4:8" x14ac:dyDescent="0.2">
      <c r="D1707"/>
      <c r="E1707"/>
      <c r="F1707"/>
      <c r="G1707"/>
      <c r="H1707"/>
    </row>
    <row r="1708" spans="4:8" x14ac:dyDescent="0.2">
      <c r="D1708"/>
      <c r="E1708"/>
      <c r="F1708"/>
      <c r="G1708"/>
      <c r="H1708"/>
    </row>
    <row r="1709" spans="4:8" x14ac:dyDescent="0.2">
      <c r="D1709"/>
      <c r="E1709"/>
      <c r="F1709"/>
      <c r="G1709"/>
      <c r="H1709"/>
    </row>
    <row r="1710" spans="4:8" x14ac:dyDescent="0.2">
      <c r="D1710"/>
      <c r="E1710"/>
      <c r="F1710"/>
      <c r="G1710"/>
      <c r="H1710"/>
    </row>
    <row r="1711" spans="4:8" x14ac:dyDescent="0.2">
      <c r="D1711"/>
      <c r="E1711"/>
      <c r="F1711"/>
      <c r="G1711"/>
      <c r="H1711"/>
    </row>
    <row r="1712" spans="4:8" x14ac:dyDescent="0.2">
      <c r="D1712"/>
      <c r="E1712"/>
      <c r="F1712"/>
      <c r="G1712"/>
      <c r="H1712"/>
    </row>
    <row r="1713" spans="4:8" x14ac:dyDescent="0.2">
      <c r="D1713"/>
      <c r="E1713"/>
      <c r="F1713"/>
      <c r="G1713"/>
      <c r="H1713"/>
    </row>
    <row r="1714" spans="4:8" x14ac:dyDescent="0.2">
      <c r="D1714"/>
      <c r="E1714"/>
      <c r="F1714"/>
      <c r="G1714"/>
      <c r="H1714"/>
    </row>
    <row r="1715" spans="4:8" x14ac:dyDescent="0.2">
      <c r="D1715"/>
      <c r="E1715"/>
      <c r="F1715"/>
      <c r="G1715"/>
      <c r="H1715"/>
    </row>
    <row r="1716" spans="4:8" x14ac:dyDescent="0.2">
      <c r="D1716"/>
      <c r="E1716"/>
      <c r="F1716"/>
      <c r="G1716"/>
      <c r="H1716"/>
    </row>
    <row r="1717" spans="4:8" x14ac:dyDescent="0.2">
      <c r="D1717"/>
      <c r="E1717"/>
      <c r="F1717"/>
      <c r="G1717"/>
      <c r="H1717"/>
    </row>
    <row r="1718" spans="4:8" x14ac:dyDescent="0.2">
      <c r="D1718"/>
      <c r="E1718"/>
      <c r="F1718"/>
      <c r="G1718"/>
      <c r="H1718"/>
    </row>
    <row r="1719" spans="4:8" x14ac:dyDescent="0.2">
      <c r="D1719"/>
      <c r="E1719"/>
      <c r="F1719"/>
      <c r="G1719"/>
      <c r="H1719"/>
    </row>
    <row r="1720" spans="4:8" x14ac:dyDescent="0.2">
      <c r="D1720"/>
      <c r="E1720"/>
      <c r="F1720"/>
      <c r="G1720"/>
      <c r="H1720"/>
    </row>
    <row r="1721" spans="4:8" x14ac:dyDescent="0.2">
      <c r="D1721"/>
      <c r="E1721"/>
      <c r="F1721"/>
      <c r="G1721"/>
      <c r="H1721"/>
    </row>
    <row r="1722" spans="4:8" x14ac:dyDescent="0.2">
      <c r="D1722"/>
      <c r="E1722"/>
      <c r="F1722"/>
      <c r="G1722"/>
      <c r="H1722"/>
    </row>
    <row r="1723" spans="4:8" x14ac:dyDescent="0.2">
      <c r="D1723"/>
      <c r="E1723"/>
      <c r="F1723"/>
      <c r="G1723"/>
      <c r="H1723"/>
    </row>
    <row r="1724" spans="4:8" x14ac:dyDescent="0.2">
      <c r="D1724"/>
      <c r="E1724"/>
      <c r="F1724"/>
      <c r="G1724"/>
      <c r="H1724"/>
    </row>
    <row r="1725" spans="4:8" x14ac:dyDescent="0.2">
      <c r="D1725"/>
      <c r="E1725"/>
      <c r="F1725"/>
      <c r="G1725"/>
      <c r="H1725"/>
    </row>
    <row r="1726" spans="4:8" x14ac:dyDescent="0.2">
      <c r="D1726"/>
      <c r="E1726"/>
      <c r="F1726"/>
      <c r="G1726"/>
      <c r="H1726"/>
    </row>
    <row r="1727" spans="4:8" x14ac:dyDescent="0.2">
      <c r="D1727"/>
      <c r="E1727"/>
      <c r="F1727"/>
      <c r="G1727"/>
      <c r="H1727"/>
    </row>
    <row r="1728" spans="4:8" x14ac:dyDescent="0.2">
      <c r="D1728"/>
      <c r="E1728"/>
      <c r="F1728"/>
      <c r="G1728"/>
      <c r="H1728"/>
    </row>
    <row r="1729" spans="4:8" x14ac:dyDescent="0.2">
      <c r="D1729"/>
      <c r="E1729"/>
      <c r="F1729"/>
      <c r="G1729"/>
      <c r="H1729"/>
    </row>
    <row r="1730" spans="4:8" x14ac:dyDescent="0.2">
      <c r="D1730"/>
      <c r="E1730"/>
      <c r="F1730"/>
      <c r="G1730"/>
      <c r="H1730"/>
    </row>
    <row r="1731" spans="4:8" x14ac:dyDescent="0.2">
      <c r="D1731"/>
      <c r="E1731"/>
      <c r="F1731"/>
      <c r="G1731"/>
      <c r="H1731"/>
    </row>
    <row r="1732" spans="4:8" x14ac:dyDescent="0.2">
      <c r="D1732"/>
      <c r="E1732"/>
      <c r="F1732"/>
      <c r="G1732"/>
      <c r="H1732"/>
    </row>
    <row r="1733" spans="4:8" x14ac:dyDescent="0.2">
      <c r="D1733"/>
      <c r="E1733"/>
      <c r="F1733"/>
      <c r="G1733"/>
      <c r="H1733"/>
    </row>
    <row r="1734" spans="4:8" x14ac:dyDescent="0.2">
      <c r="D1734"/>
      <c r="E1734"/>
      <c r="F1734"/>
      <c r="G1734"/>
      <c r="H1734"/>
    </row>
    <row r="1735" spans="4:8" x14ac:dyDescent="0.2">
      <c r="D1735"/>
      <c r="E1735"/>
      <c r="F1735"/>
      <c r="G1735"/>
      <c r="H1735"/>
    </row>
    <row r="1736" spans="4:8" x14ac:dyDescent="0.2">
      <c r="D1736"/>
      <c r="E1736"/>
      <c r="F1736"/>
      <c r="G1736"/>
      <c r="H1736"/>
    </row>
    <row r="1737" spans="4:8" x14ac:dyDescent="0.2">
      <c r="D1737"/>
      <c r="E1737"/>
      <c r="F1737"/>
      <c r="G1737"/>
      <c r="H1737"/>
    </row>
    <row r="1738" spans="4:8" x14ac:dyDescent="0.2">
      <c r="D1738"/>
      <c r="E1738"/>
      <c r="F1738"/>
      <c r="G1738"/>
      <c r="H1738"/>
    </row>
    <row r="1739" spans="4:8" x14ac:dyDescent="0.2">
      <c r="D1739"/>
      <c r="E1739"/>
      <c r="F1739"/>
      <c r="G1739"/>
      <c r="H1739"/>
    </row>
    <row r="1740" spans="4:8" x14ac:dyDescent="0.2">
      <c r="D1740"/>
      <c r="E1740"/>
      <c r="F1740"/>
      <c r="G1740"/>
      <c r="H1740"/>
    </row>
    <row r="1741" spans="4:8" x14ac:dyDescent="0.2">
      <c r="D1741"/>
      <c r="E1741"/>
      <c r="F1741"/>
      <c r="G1741"/>
      <c r="H1741"/>
    </row>
    <row r="1742" spans="4:8" x14ac:dyDescent="0.2">
      <c r="D1742"/>
      <c r="E1742"/>
      <c r="F1742"/>
      <c r="G1742"/>
      <c r="H1742"/>
    </row>
    <row r="1743" spans="4:8" x14ac:dyDescent="0.2">
      <c r="D1743"/>
      <c r="E1743"/>
      <c r="F1743"/>
      <c r="G1743"/>
      <c r="H1743"/>
    </row>
    <row r="1744" spans="4:8" x14ac:dyDescent="0.2">
      <c r="D1744"/>
      <c r="E1744"/>
      <c r="F1744"/>
      <c r="G1744"/>
      <c r="H1744"/>
    </row>
    <row r="1745" spans="4:8" x14ac:dyDescent="0.2">
      <c r="D1745"/>
      <c r="E1745"/>
      <c r="F1745"/>
      <c r="G1745"/>
      <c r="H1745"/>
    </row>
    <row r="1746" spans="4:8" x14ac:dyDescent="0.2">
      <c r="D1746"/>
      <c r="E1746"/>
      <c r="F1746"/>
      <c r="G1746"/>
      <c r="H1746"/>
    </row>
    <row r="1747" spans="4:8" x14ac:dyDescent="0.2">
      <c r="D1747"/>
      <c r="E1747"/>
      <c r="F1747"/>
      <c r="G1747"/>
      <c r="H1747"/>
    </row>
    <row r="1748" spans="4:8" x14ac:dyDescent="0.2">
      <c r="D1748"/>
      <c r="E1748"/>
      <c r="F1748"/>
      <c r="G1748"/>
      <c r="H1748"/>
    </row>
    <row r="1749" spans="4:8" x14ac:dyDescent="0.2">
      <c r="D1749"/>
      <c r="E1749"/>
      <c r="F1749"/>
      <c r="G1749"/>
      <c r="H1749"/>
    </row>
    <row r="1750" spans="4:8" x14ac:dyDescent="0.2">
      <c r="D1750"/>
      <c r="E1750"/>
      <c r="F1750"/>
      <c r="G1750"/>
      <c r="H1750"/>
    </row>
    <row r="1751" spans="4:8" x14ac:dyDescent="0.2">
      <c r="D1751"/>
      <c r="E1751"/>
      <c r="F1751"/>
      <c r="G1751"/>
      <c r="H1751"/>
    </row>
    <row r="1752" spans="4:8" x14ac:dyDescent="0.2">
      <c r="D1752"/>
      <c r="E1752"/>
      <c r="F1752"/>
      <c r="G1752"/>
      <c r="H1752"/>
    </row>
    <row r="1753" spans="4:8" x14ac:dyDescent="0.2">
      <c r="D1753"/>
      <c r="E1753"/>
      <c r="F1753"/>
      <c r="G1753"/>
      <c r="H1753"/>
    </row>
    <row r="1754" spans="4:8" x14ac:dyDescent="0.2">
      <c r="D1754"/>
      <c r="E1754"/>
      <c r="F1754"/>
      <c r="G1754"/>
      <c r="H1754"/>
    </row>
    <row r="1755" spans="4:8" x14ac:dyDescent="0.2">
      <c r="D1755"/>
      <c r="E1755"/>
      <c r="F1755"/>
      <c r="G1755"/>
      <c r="H1755"/>
    </row>
    <row r="1756" spans="4:8" x14ac:dyDescent="0.2">
      <c r="D1756"/>
      <c r="E1756"/>
      <c r="F1756"/>
      <c r="G1756"/>
      <c r="H1756"/>
    </row>
    <row r="1757" spans="4:8" x14ac:dyDescent="0.2">
      <c r="D1757"/>
      <c r="E1757"/>
      <c r="F1757"/>
      <c r="G1757"/>
      <c r="H1757"/>
    </row>
    <row r="1758" spans="4:8" x14ac:dyDescent="0.2">
      <c r="D1758"/>
      <c r="E1758"/>
      <c r="F1758"/>
      <c r="G1758"/>
      <c r="H1758"/>
    </row>
    <row r="1759" spans="4:8" x14ac:dyDescent="0.2">
      <c r="D1759"/>
      <c r="E1759"/>
      <c r="F1759"/>
      <c r="G1759"/>
      <c r="H1759"/>
    </row>
    <row r="1760" spans="4:8" x14ac:dyDescent="0.2">
      <c r="D1760"/>
      <c r="E1760"/>
      <c r="F1760"/>
      <c r="G1760"/>
      <c r="H1760"/>
    </row>
    <row r="1761" spans="4:8" x14ac:dyDescent="0.2">
      <c r="D1761"/>
      <c r="E1761"/>
      <c r="F1761"/>
      <c r="G1761"/>
      <c r="H1761"/>
    </row>
    <row r="1762" spans="4:8" x14ac:dyDescent="0.2">
      <c r="D1762"/>
      <c r="E1762"/>
      <c r="F1762"/>
      <c r="G1762"/>
      <c r="H1762"/>
    </row>
    <row r="1763" spans="4:8" x14ac:dyDescent="0.2">
      <c r="D1763"/>
      <c r="E1763"/>
      <c r="F1763"/>
      <c r="G1763"/>
      <c r="H1763"/>
    </row>
    <row r="1764" spans="4:8" x14ac:dyDescent="0.2">
      <c r="D1764"/>
      <c r="E1764"/>
      <c r="F1764"/>
      <c r="G1764"/>
      <c r="H1764"/>
    </row>
    <row r="1765" spans="4:8" x14ac:dyDescent="0.2">
      <c r="D1765"/>
      <c r="E1765"/>
      <c r="F1765"/>
      <c r="G1765"/>
      <c r="H1765"/>
    </row>
    <row r="1766" spans="4:8" x14ac:dyDescent="0.2">
      <c r="D1766"/>
      <c r="E1766"/>
      <c r="F1766"/>
      <c r="G1766"/>
      <c r="H1766"/>
    </row>
    <row r="1767" spans="4:8" x14ac:dyDescent="0.2">
      <c r="D1767"/>
      <c r="E1767"/>
      <c r="F1767"/>
      <c r="G1767"/>
      <c r="H1767"/>
    </row>
    <row r="1768" spans="4:8" x14ac:dyDescent="0.2">
      <c r="D1768"/>
      <c r="E1768"/>
      <c r="F1768"/>
      <c r="G1768"/>
      <c r="H1768"/>
    </row>
    <row r="1769" spans="4:8" x14ac:dyDescent="0.2">
      <c r="D1769"/>
      <c r="E1769"/>
      <c r="F1769"/>
      <c r="G1769"/>
      <c r="H1769"/>
    </row>
    <row r="1770" spans="4:8" x14ac:dyDescent="0.2">
      <c r="D1770"/>
      <c r="E1770"/>
      <c r="F1770"/>
      <c r="G1770"/>
      <c r="H1770"/>
    </row>
    <row r="1771" spans="4:8" x14ac:dyDescent="0.2">
      <c r="D1771"/>
      <c r="E1771"/>
      <c r="F1771"/>
      <c r="G1771"/>
      <c r="H1771"/>
    </row>
    <row r="1772" spans="4:8" x14ac:dyDescent="0.2">
      <c r="D1772"/>
      <c r="E1772"/>
      <c r="F1772"/>
      <c r="G1772"/>
      <c r="H1772"/>
    </row>
    <row r="1773" spans="4:8" x14ac:dyDescent="0.2">
      <c r="D1773"/>
      <c r="E1773"/>
      <c r="F1773"/>
      <c r="G1773"/>
      <c r="H1773"/>
    </row>
    <row r="1774" spans="4:8" x14ac:dyDescent="0.2">
      <c r="D1774"/>
      <c r="E1774"/>
      <c r="F1774"/>
      <c r="G1774"/>
      <c r="H1774"/>
    </row>
    <row r="1775" spans="4:8" x14ac:dyDescent="0.2">
      <c r="D1775"/>
      <c r="E1775"/>
      <c r="F1775"/>
      <c r="G1775"/>
      <c r="H1775"/>
    </row>
    <row r="1776" spans="4:8" x14ac:dyDescent="0.2">
      <c r="D1776"/>
      <c r="E1776"/>
      <c r="F1776"/>
      <c r="G1776"/>
      <c r="H1776"/>
    </row>
    <row r="1777" spans="4:8" x14ac:dyDescent="0.2">
      <c r="D1777"/>
      <c r="E1777"/>
      <c r="F1777"/>
      <c r="G1777"/>
      <c r="H1777"/>
    </row>
    <row r="1778" spans="4:8" x14ac:dyDescent="0.2">
      <c r="D1778"/>
      <c r="E1778"/>
      <c r="F1778"/>
      <c r="G1778"/>
      <c r="H1778"/>
    </row>
    <row r="1779" spans="4:8" x14ac:dyDescent="0.2">
      <c r="D1779"/>
      <c r="E1779"/>
      <c r="F1779"/>
      <c r="G1779"/>
      <c r="H1779"/>
    </row>
    <row r="1780" spans="4:8" x14ac:dyDescent="0.2">
      <c r="D1780"/>
      <c r="E1780"/>
      <c r="F1780"/>
      <c r="G1780"/>
      <c r="H1780"/>
    </row>
    <row r="1781" spans="4:8" x14ac:dyDescent="0.2">
      <c r="D1781"/>
      <c r="E1781"/>
      <c r="F1781"/>
      <c r="G1781"/>
      <c r="H1781"/>
    </row>
    <row r="1782" spans="4:8" x14ac:dyDescent="0.2">
      <c r="D1782"/>
      <c r="E1782"/>
      <c r="F1782"/>
      <c r="G1782"/>
      <c r="H1782"/>
    </row>
    <row r="1783" spans="4:8" x14ac:dyDescent="0.2">
      <c r="D1783"/>
      <c r="E1783"/>
      <c r="F1783"/>
      <c r="G1783"/>
      <c r="H1783"/>
    </row>
    <row r="1784" spans="4:8" x14ac:dyDescent="0.2">
      <c r="D1784"/>
      <c r="E1784"/>
      <c r="F1784"/>
      <c r="G1784"/>
      <c r="H1784"/>
    </row>
    <row r="1785" spans="4:8" x14ac:dyDescent="0.2">
      <c r="D1785"/>
      <c r="E1785"/>
      <c r="F1785"/>
      <c r="G1785"/>
      <c r="H1785"/>
    </row>
    <row r="1786" spans="4:8" x14ac:dyDescent="0.2">
      <c r="D1786"/>
      <c r="E1786"/>
      <c r="F1786"/>
      <c r="G1786"/>
      <c r="H1786"/>
    </row>
    <row r="1787" spans="4:8" x14ac:dyDescent="0.2">
      <c r="D1787"/>
      <c r="E1787"/>
      <c r="F1787"/>
      <c r="G1787"/>
      <c r="H1787"/>
    </row>
    <row r="1788" spans="4:8" x14ac:dyDescent="0.2">
      <c r="D1788"/>
      <c r="E1788"/>
      <c r="F1788"/>
      <c r="G1788"/>
      <c r="H1788"/>
    </row>
    <row r="1789" spans="4:8" x14ac:dyDescent="0.2">
      <c r="D1789"/>
      <c r="E1789"/>
      <c r="F1789"/>
      <c r="G1789"/>
      <c r="H1789"/>
    </row>
    <row r="1790" spans="4:8" x14ac:dyDescent="0.2">
      <c r="D1790"/>
      <c r="E1790"/>
      <c r="F1790"/>
      <c r="G1790"/>
      <c r="H1790"/>
    </row>
    <row r="1791" spans="4:8" x14ac:dyDescent="0.2">
      <c r="D1791"/>
      <c r="E1791"/>
      <c r="F1791"/>
      <c r="G1791"/>
      <c r="H1791"/>
    </row>
    <row r="1792" spans="4:8" x14ac:dyDescent="0.2">
      <c r="D1792"/>
      <c r="E1792"/>
      <c r="F1792"/>
      <c r="G1792"/>
      <c r="H1792"/>
    </row>
    <row r="1793" spans="4:8" x14ac:dyDescent="0.2">
      <c r="D1793"/>
      <c r="E1793"/>
      <c r="F1793"/>
      <c r="G1793"/>
      <c r="H1793"/>
    </row>
    <row r="1794" spans="4:8" x14ac:dyDescent="0.2">
      <c r="D1794"/>
      <c r="E1794"/>
      <c r="F1794"/>
      <c r="G1794"/>
      <c r="H1794"/>
    </row>
    <row r="1795" spans="4:8" x14ac:dyDescent="0.2">
      <c r="D1795"/>
      <c r="E1795"/>
      <c r="F1795"/>
      <c r="G1795"/>
      <c r="H1795"/>
    </row>
    <row r="1796" spans="4:8" x14ac:dyDescent="0.2">
      <c r="D1796"/>
      <c r="E1796"/>
      <c r="F1796"/>
      <c r="G1796"/>
      <c r="H1796"/>
    </row>
    <row r="1797" spans="4:8" x14ac:dyDescent="0.2">
      <c r="D1797"/>
      <c r="E1797"/>
      <c r="F1797"/>
      <c r="G1797"/>
      <c r="H1797"/>
    </row>
    <row r="1798" spans="4:8" x14ac:dyDescent="0.2">
      <c r="D1798"/>
      <c r="E1798"/>
      <c r="F1798"/>
      <c r="G1798"/>
      <c r="H1798"/>
    </row>
    <row r="1799" spans="4:8" x14ac:dyDescent="0.2">
      <c r="D1799"/>
      <c r="E1799"/>
      <c r="F1799"/>
      <c r="G1799"/>
      <c r="H1799"/>
    </row>
    <row r="1800" spans="4:8" x14ac:dyDescent="0.2">
      <c r="D1800"/>
      <c r="E1800"/>
      <c r="F1800"/>
      <c r="G1800"/>
      <c r="H1800"/>
    </row>
    <row r="1801" spans="4:8" x14ac:dyDescent="0.2">
      <c r="D1801"/>
      <c r="E1801"/>
      <c r="F1801"/>
      <c r="G1801"/>
      <c r="H1801"/>
    </row>
    <row r="1802" spans="4:8" x14ac:dyDescent="0.2">
      <c r="D1802"/>
      <c r="E1802"/>
      <c r="F1802"/>
      <c r="G1802"/>
      <c r="H1802"/>
    </row>
    <row r="1803" spans="4:8" x14ac:dyDescent="0.2">
      <c r="D1803"/>
      <c r="E1803"/>
      <c r="F1803"/>
      <c r="G1803"/>
      <c r="H1803"/>
    </row>
    <row r="1804" spans="4:8" x14ac:dyDescent="0.2">
      <c r="D1804"/>
      <c r="E1804"/>
      <c r="F1804"/>
      <c r="G1804"/>
      <c r="H1804"/>
    </row>
    <row r="1805" spans="4:8" x14ac:dyDescent="0.2">
      <c r="D1805"/>
      <c r="E1805"/>
      <c r="F1805"/>
      <c r="G1805"/>
      <c r="H1805"/>
    </row>
    <row r="1806" spans="4:8" x14ac:dyDescent="0.2">
      <c r="D1806"/>
      <c r="E1806"/>
      <c r="F1806"/>
      <c r="G1806"/>
      <c r="H1806"/>
    </row>
    <row r="1807" spans="4:8" x14ac:dyDescent="0.2">
      <c r="D1807"/>
      <c r="E1807"/>
      <c r="F1807"/>
      <c r="G1807"/>
      <c r="H1807"/>
    </row>
    <row r="1808" spans="4:8" x14ac:dyDescent="0.2">
      <c r="D1808"/>
      <c r="E1808"/>
      <c r="F1808"/>
      <c r="G1808"/>
      <c r="H1808"/>
    </row>
    <row r="1809" spans="4:8" x14ac:dyDescent="0.2">
      <c r="D1809"/>
      <c r="E1809"/>
      <c r="F1809"/>
      <c r="G1809"/>
      <c r="H1809"/>
    </row>
    <row r="1810" spans="4:8" x14ac:dyDescent="0.2">
      <c r="D1810"/>
      <c r="E1810"/>
      <c r="F1810"/>
      <c r="G1810"/>
      <c r="H1810"/>
    </row>
    <row r="1811" spans="4:8" x14ac:dyDescent="0.2">
      <c r="D1811"/>
      <c r="E1811"/>
      <c r="F1811"/>
      <c r="G1811"/>
      <c r="H1811"/>
    </row>
    <row r="1812" spans="4:8" x14ac:dyDescent="0.2">
      <c r="D1812"/>
      <c r="E1812"/>
      <c r="F1812"/>
      <c r="G1812"/>
      <c r="H1812"/>
    </row>
    <row r="1813" spans="4:8" x14ac:dyDescent="0.2">
      <c r="D1813"/>
      <c r="E1813"/>
      <c r="F1813"/>
      <c r="G1813"/>
      <c r="H1813"/>
    </row>
    <row r="1814" spans="4:8" x14ac:dyDescent="0.2">
      <c r="D1814"/>
      <c r="E1814"/>
      <c r="F1814"/>
      <c r="G1814"/>
      <c r="H1814"/>
    </row>
    <row r="1815" spans="4:8" x14ac:dyDescent="0.2">
      <c r="D1815"/>
      <c r="E1815"/>
      <c r="F1815"/>
      <c r="G1815"/>
      <c r="H1815"/>
    </row>
    <row r="1816" spans="4:8" x14ac:dyDescent="0.2">
      <c r="D1816"/>
      <c r="E1816"/>
      <c r="F1816"/>
      <c r="G1816"/>
      <c r="H1816"/>
    </row>
    <row r="1817" spans="4:8" x14ac:dyDescent="0.2">
      <c r="D1817"/>
      <c r="E1817"/>
      <c r="F1817"/>
      <c r="G1817"/>
      <c r="H1817"/>
    </row>
    <row r="1818" spans="4:8" x14ac:dyDescent="0.2">
      <c r="D1818"/>
      <c r="E1818"/>
      <c r="F1818"/>
      <c r="G1818"/>
      <c r="H1818"/>
    </row>
    <row r="1819" spans="4:8" x14ac:dyDescent="0.2">
      <c r="D1819"/>
      <c r="E1819"/>
      <c r="F1819"/>
      <c r="G1819"/>
      <c r="H1819"/>
    </row>
    <row r="1820" spans="4:8" x14ac:dyDescent="0.2">
      <c r="D1820"/>
      <c r="E1820"/>
      <c r="F1820"/>
      <c r="G1820"/>
      <c r="H1820"/>
    </row>
    <row r="1821" spans="4:8" x14ac:dyDescent="0.2">
      <c r="D1821"/>
      <c r="E1821"/>
      <c r="F1821"/>
      <c r="G1821"/>
      <c r="H1821"/>
    </row>
    <row r="1822" spans="4:8" x14ac:dyDescent="0.2">
      <c r="D1822"/>
      <c r="E1822"/>
      <c r="F1822"/>
      <c r="G1822"/>
      <c r="H1822"/>
    </row>
    <row r="1823" spans="4:8" x14ac:dyDescent="0.2">
      <c r="D1823"/>
      <c r="E1823"/>
      <c r="F1823"/>
      <c r="G1823"/>
      <c r="H1823"/>
    </row>
    <row r="1824" spans="4:8" x14ac:dyDescent="0.2">
      <c r="D1824"/>
      <c r="E1824"/>
      <c r="F1824"/>
      <c r="G1824"/>
      <c r="H1824"/>
    </row>
    <row r="1825" spans="4:8" x14ac:dyDescent="0.2">
      <c r="D1825"/>
      <c r="E1825"/>
      <c r="F1825"/>
      <c r="G1825"/>
      <c r="H1825"/>
    </row>
    <row r="1826" spans="4:8" x14ac:dyDescent="0.2">
      <c r="D1826"/>
      <c r="E1826"/>
      <c r="F1826"/>
      <c r="G1826"/>
      <c r="H1826"/>
    </row>
    <row r="1827" spans="4:8" x14ac:dyDescent="0.2">
      <c r="D1827"/>
      <c r="E1827"/>
      <c r="F1827"/>
      <c r="G1827"/>
      <c r="H1827"/>
    </row>
    <row r="1828" spans="4:8" x14ac:dyDescent="0.2">
      <c r="D1828"/>
      <c r="E1828"/>
      <c r="F1828"/>
      <c r="G1828"/>
      <c r="H1828"/>
    </row>
    <row r="1829" spans="4:8" x14ac:dyDescent="0.2">
      <c r="D1829"/>
      <c r="E1829"/>
      <c r="F1829"/>
      <c r="G1829"/>
      <c r="H1829"/>
    </row>
    <row r="1830" spans="4:8" x14ac:dyDescent="0.2">
      <c r="D1830"/>
      <c r="E1830"/>
      <c r="F1830"/>
      <c r="G1830"/>
      <c r="H1830"/>
    </row>
    <row r="1831" spans="4:8" x14ac:dyDescent="0.2">
      <c r="D1831"/>
      <c r="E1831"/>
      <c r="F1831"/>
      <c r="G1831"/>
      <c r="H1831"/>
    </row>
    <row r="1832" spans="4:8" x14ac:dyDescent="0.2">
      <c r="D1832"/>
      <c r="E1832"/>
      <c r="F1832"/>
      <c r="G1832"/>
      <c r="H1832"/>
    </row>
    <row r="1833" spans="4:8" x14ac:dyDescent="0.2">
      <c r="D1833"/>
      <c r="E1833"/>
      <c r="F1833"/>
      <c r="G1833"/>
      <c r="H1833"/>
    </row>
    <row r="1834" spans="4:8" x14ac:dyDescent="0.2">
      <c r="D1834"/>
      <c r="E1834"/>
      <c r="F1834"/>
      <c r="G1834"/>
      <c r="H1834"/>
    </row>
    <row r="1835" spans="4:8" x14ac:dyDescent="0.2">
      <c r="D1835"/>
      <c r="E1835"/>
      <c r="F1835"/>
      <c r="G1835"/>
      <c r="H1835"/>
    </row>
    <row r="1836" spans="4:8" x14ac:dyDescent="0.2">
      <c r="D1836"/>
      <c r="E1836"/>
      <c r="F1836"/>
      <c r="G1836"/>
      <c r="H1836"/>
    </row>
    <row r="1837" spans="4:8" x14ac:dyDescent="0.2">
      <c r="D1837"/>
      <c r="E1837"/>
      <c r="F1837"/>
      <c r="G1837"/>
      <c r="H1837"/>
    </row>
    <row r="1838" spans="4:8" x14ac:dyDescent="0.2">
      <c r="D1838"/>
      <c r="E1838"/>
      <c r="F1838"/>
      <c r="G1838"/>
      <c r="H1838"/>
    </row>
    <row r="1839" spans="4:8" x14ac:dyDescent="0.2">
      <c r="D1839"/>
      <c r="E1839"/>
      <c r="F1839"/>
      <c r="G1839"/>
      <c r="H1839"/>
    </row>
    <row r="1840" spans="4:8" x14ac:dyDescent="0.2">
      <c r="D1840"/>
      <c r="E1840"/>
      <c r="F1840"/>
      <c r="G1840"/>
      <c r="H1840"/>
    </row>
    <row r="1841" spans="4:8" x14ac:dyDescent="0.2">
      <c r="D1841"/>
      <c r="E1841"/>
      <c r="F1841"/>
      <c r="G1841"/>
      <c r="H1841"/>
    </row>
    <row r="1842" spans="4:8" x14ac:dyDescent="0.2">
      <c r="D1842"/>
      <c r="E1842"/>
      <c r="F1842"/>
      <c r="G1842"/>
      <c r="H1842"/>
    </row>
    <row r="1843" spans="4:8" x14ac:dyDescent="0.2">
      <c r="D1843"/>
      <c r="E1843"/>
      <c r="F1843"/>
      <c r="G1843"/>
      <c r="H1843"/>
    </row>
    <row r="1844" spans="4:8" x14ac:dyDescent="0.2">
      <c r="D1844"/>
      <c r="E1844"/>
      <c r="F1844"/>
      <c r="G1844"/>
      <c r="H1844"/>
    </row>
    <row r="1845" spans="4:8" x14ac:dyDescent="0.2">
      <c r="D1845"/>
      <c r="E1845"/>
      <c r="F1845"/>
      <c r="G1845"/>
      <c r="H1845"/>
    </row>
    <row r="1846" spans="4:8" x14ac:dyDescent="0.2">
      <c r="D1846"/>
      <c r="E1846"/>
      <c r="F1846"/>
      <c r="G1846"/>
      <c r="H1846"/>
    </row>
    <row r="1847" spans="4:8" x14ac:dyDescent="0.2">
      <c r="D1847"/>
      <c r="E1847"/>
      <c r="F1847"/>
      <c r="G1847"/>
      <c r="H1847"/>
    </row>
    <row r="1848" spans="4:8" x14ac:dyDescent="0.2">
      <c r="D1848"/>
      <c r="E1848"/>
      <c r="F1848"/>
      <c r="G1848"/>
      <c r="H1848"/>
    </row>
    <row r="1849" spans="4:8" x14ac:dyDescent="0.2">
      <c r="D1849"/>
      <c r="E1849"/>
      <c r="F1849"/>
      <c r="G1849"/>
      <c r="H1849"/>
    </row>
    <row r="1850" spans="4:8" x14ac:dyDescent="0.2">
      <c r="D1850"/>
      <c r="E1850"/>
      <c r="F1850"/>
      <c r="G1850"/>
      <c r="H1850"/>
    </row>
    <row r="1851" spans="4:8" x14ac:dyDescent="0.2">
      <c r="D1851"/>
      <c r="E1851"/>
      <c r="F1851"/>
      <c r="G1851"/>
      <c r="H1851"/>
    </row>
    <row r="1852" spans="4:8" x14ac:dyDescent="0.2">
      <c r="D1852"/>
      <c r="E1852"/>
      <c r="F1852"/>
      <c r="G1852"/>
      <c r="H1852"/>
    </row>
    <row r="1853" spans="4:8" x14ac:dyDescent="0.2">
      <c r="D1853"/>
      <c r="E1853"/>
      <c r="F1853"/>
      <c r="G1853"/>
      <c r="H1853"/>
    </row>
    <row r="1854" spans="4:8" x14ac:dyDescent="0.2">
      <c r="D1854"/>
      <c r="E1854"/>
      <c r="F1854"/>
      <c r="G1854"/>
      <c r="H1854"/>
    </row>
    <row r="1855" spans="4:8" x14ac:dyDescent="0.2">
      <c r="D1855"/>
      <c r="E1855"/>
      <c r="F1855"/>
      <c r="G1855"/>
      <c r="H1855"/>
    </row>
    <row r="1856" spans="4:8" x14ac:dyDescent="0.2">
      <c r="D1856"/>
      <c r="E1856"/>
      <c r="F1856"/>
      <c r="G1856"/>
      <c r="H1856"/>
    </row>
    <row r="1857" spans="4:8" x14ac:dyDescent="0.2">
      <c r="D1857"/>
      <c r="E1857"/>
      <c r="F1857"/>
      <c r="G1857"/>
      <c r="H1857"/>
    </row>
    <row r="1858" spans="4:8" x14ac:dyDescent="0.2">
      <c r="D1858"/>
      <c r="E1858"/>
      <c r="F1858"/>
      <c r="G1858"/>
      <c r="H1858"/>
    </row>
    <row r="1859" spans="4:8" x14ac:dyDescent="0.2">
      <c r="D1859"/>
      <c r="E1859"/>
      <c r="F1859"/>
      <c r="G1859"/>
      <c r="H1859"/>
    </row>
    <row r="1860" spans="4:8" x14ac:dyDescent="0.2">
      <c r="D1860"/>
      <c r="E1860"/>
      <c r="F1860"/>
      <c r="G1860"/>
      <c r="H1860"/>
    </row>
    <row r="1861" spans="4:8" x14ac:dyDescent="0.2">
      <c r="D1861"/>
      <c r="E1861"/>
      <c r="F1861"/>
      <c r="G1861"/>
      <c r="H1861"/>
    </row>
    <row r="1862" spans="4:8" x14ac:dyDescent="0.2">
      <c r="D1862"/>
      <c r="E1862"/>
      <c r="F1862"/>
      <c r="G1862"/>
      <c r="H1862"/>
    </row>
    <row r="1863" spans="4:8" x14ac:dyDescent="0.2">
      <c r="D1863"/>
      <c r="E1863"/>
      <c r="F1863"/>
      <c r="G1863"/>
      <c r="H1863"/>
    </row>
    <row r="1864" spans="4:8" x14ac:dyDescent="0.2">
      <c r="D1864"/>
      <c r="E1864"/>
      <c r="F1864"/>
      <c r="G1864"/>
      <c r="H1864"/>
    </row>
    <row r="1865" spans="4:8" x14ac:dyDescent="0.2">
      <c r="D1865"/>
      <c r="E1865"/>
      <c r="F1865"/>
      <c r="G1865"/>
      <c r="H1865"/>
    </row>
    <row r="1866" spans="4:8" x14ac:dyDescent="0.2">
      <c r="D1866"/>
      <c r="E1866"/>
      <c r="F1866"/>
      <c r="G1866"/>
      <c r="H1866"/>
    </row>
    <row r="1867" spans="4:8" x14ac:dyDescent="0.2">
      <c r="D1867"/>
      <c r="E1867"/>
      <c r="F1867"/>
      <c r="G1867"/>
      <c r="H1867"/>
    </row>
    <row r="1868" spans="4:8" x14ac:dyDescent="0.2">
      <c r="D1868"/>
      <c r="E1868"/>
      <c r="F1868"/>
      <c r="G1868"/>
      <c r="H1868"/>
    </row>
    <row r="1869" spans="4:8" x14ac:dyDescent="0.2">
      <c r="D1869"/>
      <c r="E1869"/>
      <c r="F1869"/>
      <c r="G1869"/>
      <c r="H1869"/>
    </row>
    <row r="1870" spans="4:8" x14ac:dyDescent="0.2">
      <c r="D1870"/>
      <c r="E1870"/>
      <c r="F1870"/>
      <c r="G1870"/>
      <c r="H1870"/>
    </row>
    <row r="1871" spans="4:8" x14ac:dyDescent="0.2">
      <c r="D1871"/>
      <c r="E1871"/>
      <c r="F1871"/>
      <c r="G1871"/>
      <c r="H1871"/>
    </row>
    <row r="1872" spans="4:8" x14ac:dyDescent="0.2">
      <c r="D1872"/>
      <c r="E1872"/>
      <c r="F1872"/>
      <c r="G1872"/>
      <c r="H1872"/>
    </row>
    <row r="1873" spans="4:8" x14ac:dyDescent="0.2">
      <c r="D1873"/>
      <c r="E1873"/>
      <c r="F1873"/>
      <c r="G1873"/>
      <c r="H1873"/>
    </row>
    <row r="1874" spans="4:8" x14ac:dyDescent="0.2">
      <c r="D1874"/>
      <c r="E1874"/>
      <c r="F1874"/>
      <c r="G1874"/>
      <c r="H1874"/>
    </row>
    <row r="1875" spans="4:8" x14ac:dyDescent="0.2">
      <c r="D1875"/>
      <c r="E1875"/>
      <c r="F1875"/>
      <c r="G1875"/>
      <c r="H1875"/>
    </row>
    <row r="1876" spans="4:8" x14ac:dyDescent="0.2">
      <c r="D1876"/>
      <c r="E1876"/>
      <c r="F1876"/>
      <c r="G1876"/>
      <c r="H1876"/>
    </row>
    <row r="1877" spans="4:8" x14ac:dyDescent="0.2">
      <c r="D1877"/>
      <c r="E1877"/>
      <c r="F1877"/>
      <c r="G1877"/>
      <c r="H1877"/>
    </row>
    <row r="1878" spans="4:8" x14ac:dyDescent="0.2">
      <c r="D1878"/>
      <c r="E1878"/>
      <c r="F1878"/>
      <c r="G1878"/>
      <c r="H1878"/>
    </row>
    <row r="1879" spans="4:8" x14ac:dyDescent="0.2">
      <c r="D1879"/>
      <c r="E1879"/>
      <c r="F1879"/>
      <c r="G1879"/>
      <c r="H1879"/>
    </row>
    <row r="1880" spans="4:8" x14ac:dyDescent="0.2">
      <c r="D1880"/>
      <c r="E1880"/>
      <c r="F1880"/>
      <c r="G1880"/>
      <c r="H1880"/>
    </row>
    <row r="1881" spans="4:8" x14ac:dyDescent="0.2">
      <c r="D1881"/>
      <c r="E1881"/>
      <c r="F1881"/>
      <c r="G1881"/>
      <c r="H1881"/>
    </row>
    <row r="1882" spans="4:8" x14ac:dyDescent="0.2">
      <c r="D1882"/>
      <c r="E1882"/>
      <c r="F1882"/>
      <c r="G1882"/>
      <c r="H1882"/>
    </row>
    <row r="1883" spans="4:8" x14ac:dyDescent="0.2">
      <c r="D1883"/>
      <c r="E1883"/>
      <c r="F1883"/>
      <c r="G1883"/>
      <c r="H1883"/>
    </row>
    <row r="1884" spans="4:8" x14ac:dyDescent="0.2">
      <c r="D1884"/>
      <c r="E1884"/>
      <c r="F1884"/>
      <c r="G1884"/>
      <c r="H1884"/>
    </row>
    <row r="1885" spans="4:8" x14ac:dyDescent="0.2">
      <c r="D1885"/>
      <c r="E1885"/>
      <c r="F1885"/>
      <c r="G1885"/>
      <c r="H1885"/>
    </row>
    <row r="1886" spans="4:8" x14ac:dyDescent="0.2">
      <c r="D1886"/>
      <c r="E1886"/>
      <c r="F1886"/>
      <c r="G1886"/>
      <c r="H1886"/>
    </row>
    <row r="1887" spans="4:8" x14ac:dyDescent="0.2">
      <c r="D1887"/>
      <c r="E1887"/>
      <c r="F1887"/>
      <c r="G1887"/>
      <c r="H1887"/>
    </row>
    <row r="1888" spans="4:8" x14ac:dyDescent="0.2">
      <c r="D1888"/>
      <c r="E1888"/>
      <c r="F1888"/>
      <c r="G1888"/>
      <c r="H1888"/>
    </row>
    <row r="1889" spans="4:8" x14ac:dyDescent="0.2">
      <c r="D1889"/>
      <c r="E1889"/>
      <c r="F1889"/>
      <c r="G1889"/>
      <c r="H1889"/>
    </row>
    <row r="1890" spans="4:8" x14ac:dyDescent="0.2">
      <c r="D1890"/>
      <c r="E1890"/>
      <c r="F1890"/>
      <c r="G1890"/>
      <c r="H1890"/>
    </row>
    <row r="1891" spans="4:8" x14ac:dyDescent="0.2">
      <c r="D1891"/>
      <c r="E1891"/>
      <c r="F1891"/>
      <c r="G1891"/>
      <c r="H1891"/>
    </row>
    <row r="1892" spans="4:8" x14ac:dyDescent="0.2">
      <c r="D1892"/>
      <c r="E1892"/>
      <c r="F1892"/>
      <c r="G1892"/>
      <c r="H1892"/>
    </row>
    <row r="1893" spans="4:8" x14ac:dyDescent="0.2">
      <c r="D1893"/>
      <c r="E1893"/>
      <c r="F1893"/>
      <c r="G1893"/>
      <c r="H1893"/>
    </row>
    <row r="1894" spans="4:8" x14ac:dyDescent="0.2">
      <c r="D1894"/>
      <c r="E1894"/>
      <c r="F1894"/>
      <c r="G1894"/>
      <c r="H1894"/>
    </row>
    <row r="1895" spans="4:8" x14ac:dyDescent="0.2">
      <c r="D1895"/>
      <c r="E1895"/>
      <c r="F1895"/>
      <c r="G1895"/>
      <c r="H1895"/>
    </row>
    <row r="1896" spans="4:8" x14ac:dyDescent="0.2">
      <c r="D1896"/>
      <c r="E1896"/>
      <c r="F1896"/>
      <c r="G1896"/>
      <c r="H1896"/>
    </row>
    <row r="1897" spans="4:8" x14ac:dyDescent="0.2">
      <c r="D1897"/>
      <c r="E1897"/>
      <c r="F1897"/>
      <c r="G1897"/>
      <c r="H1897"/>
    </row>
    <row r="1898" spans="4:8" x14ac:dyDescent="0.2">
      <c r="D1898"/>
      <c r="E1898"/>
      <c r="F1898"/>
      <c r="G1898"/>
      <c r="H1898"/>
    </row>
    <row r="1899" spans="4:8" x14ac:dyDescent="0.2">
      <c r="D1899"/>
      <c r="E1899"/>
      <c r="F1899"/>
      <c r="G1899"/>
      <c r="H1899"/>
    </row>
    <row r="1900" spans="4:8" x14ac:dyDescent="0.2">
      <c r="D1900"/>
      <c r="E1900"/>
      <c r="F1900"/>
      <c r="G1900"/>
      <c r="H1900"/>
    </row>
    <row r="1901" spans="4:8" x14ac:dyDescent="0.2">
      <c r="D1901"/>
      <c r="E1901"/>
      <c r="F1901"/>
      <c r="G1901"/>
      <c r="H1901"/>
    </row>
    <row r="1902" spans="4:8" x14ac:dyDescent="0.2">
      <c r="D1902"/>
      <c r="E1902"/>
      <c r="F1902"/>
      <c r="G1902"/>
      <c r="H1902"/>
    </row>
    <row r="1903" spans="4:8" x14ac:dyDescent="0.2">
      <c r="D1903"/>
      <c r="E1903"/>
      <c r="F1903"/>
      <c r="G1903"/>
      <c r="H1903"/>
    </row>
    <row r="1904" spans="4:8" x14ac:dyDescent="0.2">
      <c r="D1904"/>
      <c r="E1904"/>
      <c r="F1904"/>
      <c r="G1904"/>
      <c r="H1904"/>
    </row>
    <row r="1905" spans="4:8" x14ac:dyDescent="0.2">
      <c r="D1905"/>
      <c r="E1905"/>
      <c r="F1905"/>
      <c r="G1905"/>
      <c r="H1905"/>
    </row>
    <row r="1906" spans="4:8" x14ac:dyDescent="0.2">
      <c r="D1906"/>
      <c r="E1906"/>
      <c r="F1906"/>
      <c r="G1906"/>
      <c r="H1906"/>
    </row>
    <row r="1907" spans="4:8" x14ac:dyDescent="0.2">
      <c r="D1907"/>
      <c r="E1907"/>
      <c r="F1907"/>
      <c r="G1907"/>
      <c r="H1907"/>
    </row>
    <row r="1908" spans="4:8" x14ac:dyDescent="0.2">
      <c r="D1908"/>
      <c r="E1908"/>
      <c r="F1908"/>
      <c r="G1908"/>
      <c r="H1908"/>
    </row>
    <row r="1909" spans="4:8" x14ac:dyDescent="0.2">
      <c r="D1909"/>
      <c r="E1909"/>
      <c r="F1909"/>
      <c r="G1909"/>
      <c r="H1909"/>
    </row>
    <row r="1910" spans="4:8" x14ac:dyDescent="0.2">
      <c r="D1910"/>
      <c r="E1910"/>
      <c r="F1910"/>
      <c r="G1910"/>
      <c r="H1910"/>
    </row>
    <row r="1911" spans="4:8" x14ac:dyDescent="0.2">
      <c r="D1911"/>
      <c r="E1911"/>
      <c r="F1911"/>
      <c r="G1911"/>
      <c r="H1911"/>
    </row>
    <row r="1912" spans="4:8" x14ac:dyDescent="0.2">
      <c r="D1912"/>
      <c r="E1912"/>
      <c r="F1912"/>
      <c r="G1912"/>
      <c r="H1912"/>
    </row>
    <row r="1913" spans="4:8" x14ac:dyDescent="0.2">
      <c r="D1913"/>
      <c r="E1913"/>
      <c r="F1913"/>
      <c r="G1913"/>
      <c r="H1913"/>
    </row>
    <row r="1914" spans="4:8" x14ac:dyDescent="0.2">
      <c r="D1914"/>
      <c r="E1914"/>
      <c r="F1914"/>
      <c r="G1914"/>
      <c r="H1914"/>
    </row>
    <row r="1915" spans="4:8" x14ac:dyDescent="0.2">
      <c r="D1915"/>
      <c r="E1915"/>
      <c r="F1915"/>
      <c r="G1915"/>
      <c r="H1915"/>
    </row>
    <row r="1916" spans="4:8" x14ac:dyDescent="0.2">
      <c r="D1916"/>
      <c r="E1916"/>
      <c r="F1916"/>
      <c r="G1916"/>
      <c r="H1916"/>
    </row>
    <row r="1917" spans="4:8" x14ac:dyDescent="0.2">
      <c r="D1917"/>
      <c r="E1917"/>
      <c r="F1917"/>
      <c r="G1917"/>
      <c r="H1917"/>
    </row>
    <row r="1918" spans="4:8" x14ac:dyDescent="0.2">
      <c r="D1918"/>
      <c r="E1918"/>
      <c r="F1918"/>
      <c r="G1918"/>
      <c r="H1918"/>
    </row>
    <row r="1919" spans="4:8" x14ac:dyDescent="0.2">
      <c r="D1919"/>
      <c r="E1919"/>
      <c r="F1919"/>
      <c r="G1919"/>
      <c r="H1919"/>
    </row>
    <row r="1920" spans="4:8" x14ac:dyDescent="0.2">
      <c r="D1920"/>
      <c r="E1920"/>
      <c r="F1920"/>
      <c r="G1920"/>
      <c r="H1920"/>
    </row>
    <row r="1921" spans="4:8" x14ac:dyDescent="0.2">
      <c r="D1921"/>
      <c r="E1921"/>
      <c r="F1921"/>
      <c r="G1921"/>
      <c r="H1921"/>
    </row>
    <row r="1922" spans="4:8" x14ac:dyDescent="0.2">
      <c r="D1922"/>
      <c r="E1922"/>
      <c r="F1922"/>
      <c r="G1922"/>
      <c r="H1922"/>
    </row>
    <row r="1923" spans="4:8" x14ac:dyDescent="0.2">
      <c r="D1923"/>
      <c r="E1923"/>
      <c r="F1923"/>
      <c r="G1923"/>
      <c r="H1923"/>
    </row>
    <row r="1924" spans="4:8" x14ac:dyDescent="0.2">
      <c r="D1924"/>
      <c r="E1924"/>
      <c r="F1924"/>
      <c r="G1924"/>
      <c r="H1924"/>
    </row>
    <row r="1925" spans="4:8" x14ac:dyDescent="0.2">
      <c r="D1925"/>
      <c r="E1925"/>
      <c r="F1925"/>
      <c r="G1925"/>
      <c r="H1925"/>
    </row>
    <row r="1926" spans="4:8" x14ac:dyDescent="0.2">
      <c r="D1926"/>
      <c r="E1926"/>
      <c r="F1926"/>
      <c r="G1926"/>
      <c r="H1926"/>
    </row>
    <row r="1927" spans="4:8" x14ac:dyDescent="0.2">
      <c r="D1927"/>
      <c r="E1927"/>
      <c r="F1927"/>
      <c r="G1927"/>
      <c r="H1927"/>
    </row>
    <row r="1928" spans="4:8" x14ac:dyDescent="0.2">
      <c r="D1928"/>
      <c r="E1928"/>
      <c r="F1928"/>
      <c r="G1928"/>
      <c r="H1928"/>
    </row>
    <row r="1929" spans="4:8" x14ac:dyDescent="0.2">
      <c r="D1929"/>
      <c r="E1929"/>
      <c r="F1929"/>
      <c r="G1929"/>
      <c r="H1929"/>
    </row>
    <row r="1930" spans="4:8" x14ac:dyDescent="0.2">
      <c r="D1930"/>
      <c r="E1930"/>
      <c r="F1930"/>
      <c r="G1930"/>
      <c r="H1930"/>
    </row>
    <row r="1931" spans="4:8" x14ac:dyDescent="0.2">
      <c r="D1931"/>
      <c r="E1931"/>
      <c r="F1931"/>
      <c r="G1931"/>
      <c r="H1931"/>
    </row>
    <row r="1932" spans="4:8" x14ac:dyDescent="0.2">
      <c r="D1932"/>
      <c r="E1932"/>
      <c r="F1932"/>
      <c r="G1932"/>
      <c r="H1932"/>
    </row>
    <row r="1933" spans="4:8" x14ac:dyDescent="0.2">
      <c r="D1933"/>
      <c r="E1933"/>
      <c r="F1933"/>
      <c r="G1933"/>
      <c r="H1933"/>
    </row>
    <row r="1934" spans="4:8" x14ac:dyDescent="0.2">
      <c r="D1934"/>
      <c r="E1934"/>
      <c r="F1934"/>
      <c r="G1934"/>
      <c r="H1934"/>
    </row>
    <row r="1935" spans="4:8" x14ac:dyDescent="0.2">
      <c r="D1935"/>
      <c r="E1935"/>
      <c r="F1935"/>
      <c r="G1935"/>
      <c r="H1935"/>
    </row>
    <row r="1936" spans="4:8" x14ac:dyDescent="0.2">
      <c r="D1936"/>
      <c r="E1936"/>
      <c r="F1936"/>
      <c r="G1936"/>
      <c r="H1936"/>
    </row>
    <row r="1937" spans="4:8" x14ac:dyDescent="0.2">
      <c r="D1937"/>
      <c r="E1937"/>
      <c r="F1937"/>
      <c r="G1937"/>
      <c r="H1937"/>
    </row>
    <row r="1938" spans="4:8" x14ac:dyDescent="0.2">
      <c r="D1938"/>
      <c r="E1938"/>
      <c r="F1938"/>
      <c r="G1938"/>
      <c r="H1938"/>
    </row>
    <row r="1939" spans="4:8" x14ac:dyDescent="0.2">
      <c r="D1939"/>
      <c r="E1939"/>
      <c r="F1939"/>
      <c r="G1939"/>
      <c r="H1939"/>
    </row>
    <row r="1940" spans="4:8" x14ac:dyDescent="0.2">
      <c r="D1940"/>
      <c r="E1940"/>
      <c r="F1940"/>
      <c r="G1940"/>
      <c r="H1940"/>
    </row>
    <row r="1941" spans="4:8" x14ac:dyDescent="0.2">
      <c r="D1941"/>
      <c r="E1941"/>
      <c r="F1941"/>
      <c r="G1941"/>
      <c r="H1941"/>
    </row>
    <row r="1942" spans="4:8" x14ac:dyDescent="0.2">
      <c r="D1942"/>
      <c r="E1942"/>
      <c r="F1942"/>
      <c r="G1942"/>
      <c r="H1942"/>
    </row>
    <row r="1943" spans="4:8" x14ac:dyDescent="0.2">
      <c r="D1943"/>
      <c r="E1943"/>
      <c r="F1943"/>
      <c r="G1943"/>
      <c r="H1943"/>
    </row>
    <row r="1944" spans="4:8" x14ac:dyDescent="0.2">
      <c r="D1944"/>
      <c r="E1944"/>
      <c r="F1944"/>
      <c r="G1944"/>
      <c r="H1944"/>
    </row>
    <row r="1945" spans="4:8" x14ac:dyDescent="0.2">
      <c r="D1945"/>
      <c r="E1945"/>
      <c r="F1945"/>
      <c r="G1945"/>
      <c r="H1945"/>
    </row>
    <row r="1946" spans="4:8" x14ac:dyDescent="0.2">
      <c r="D1946"/>
      <c r="E1946"/>
      <c r="F1946"/>
      <c r="G1946"/>
      <c r="H1946"/>
    </row>
    <row r="1947" spans="4:8" x14ac:dyDescent="0.2">
      <c r="D1947"/>
      <c r="E1947"/>
      <c r="F1947"/>
      <c r="G1947"/>
      <c r="H1947"/>
    </row>
    <row r="1948" spans="4:8" x14ac:dyDescent="0.2">
      <c r="D1948"/>
      <c r="E1948"/>
      <c r="F1948"/>
      <c r="G1948"/>
      <c r="H1948"/>
    </row>
    <row r="1949" spans="4:8" x14ac:dyDescent="0.2">
      <c r="D1949"/>
      <c r="E1949"/>
      <c r="F1949"/>
      <c r="G1949"/>
      <c r="H1949"/>
    </row>
    <row r="1950" spans="4:8" x14ac:dyDescent="0.2">
      <c r="D1950"/>
      <c r="E1950"/>
      <c r="F1950"/>
      <c r="G1950"/>
      <c r="H1950"/>
    </row>
    <row r="1951" spans="4:8" x14ac:dyDescent="0.2">
      <c r="D1951"/>
      <c r="E1951"/>
      <c r="F1951"/>
      <c r="G1951"/>
      <c r="H1951"/>
    </row>
    <row r="1952" spans="4:8" x14ac:dyDescent="0.2">
      <c r="D1952"/>
      <c r="E1952"/>
      <c r="F1952"/>
      <c r="G1952"/>
      <c r="H1952"/>
    </row>
    <row r="1953" spans="4:8" x14ac:dyDescent="0.2">
      <c r="D1953"/>
      <c r="E1953"/>
      <c r="F1953"/>
      <c r="G1953"/>
      <c r="H1953"/>
    </row>
    <row r="1954" spans="4:8" x14ac:dyDescent="0.2">
      <c r="D1954"/>
      <c r="E1954"/>
      <c r="F1954"/>
      <c r="G1954"/>
      <c r="H1954"/>
    </row>
    <row r="1955" spans="4:8" x14ac:dyDescent="0.2">
      <c r="D1955"/>
      <c r="E1955"/>
      <c r="F1955"/>
      <c r="G1955"/>
      <c r="H1955"/>
    </row>
    <row r="1956" spans="4:8" x14ac:dyDescent="0.2">
      <c r="D1956"/>
      <c r="E1956"/>
      <c r="F1956"/>
      <c r="G1956"/>
      <c r="H1956"/>
    </row>
    <row r="1957" spans="4:8" x14ac:dyDescent="0.2">
      <c r="D1957"/>
      <c r="E1957"/>
      <c r="F1957"/>
      <c r="G1957"/>
      <c r="H1957"/>
    </row>
    <row r="1958" spans="4:8" x14ac:dyDescent="0.2">
      <c r="D1958"/>
      <c r="E1958"/>
      <c r="F1958"/>
      <c r="G1958"/>
      <c r="H1958"/>
    </row>
    <row r="1959" spans="4:8" x14ac:dyDescent="0.2">
      <c r="D1959"/>
      <c r="E1959"/>
      <c r="F1959"/>
      <c r="G1959"/>
      <c r="H1959"/>
    </row>
    <row r="1960" spans="4:8" x14ac:dyDescent="0.2">
      <c r="D1960"/>
      <c r="E1960"/>
      <c r="F1960"/>
      <c r="G1960"/>
      <c r="H1960"/>
    </row>
    <row r="1961" spans="4:8" x14ac:dyDescent="0.2">
      <c r="D1961"/>
      <c r="E1961"/>
      <c r="F1961"/>
      <c r="G1961"/>
      <c r="H1961"/>
    </row>
    <row r="1962" spans="4:8" x14ac:dyDescent="0.2">
      <c r="D1962"/>
      <c r="E1962"/>
      <c r="F1962"/>
      <c r="G1962"/>
      <c r="H1962"/>
    </row>
    <row r="1963" spans="4:8" x14ac:dyDescent="0.2">
      <c r="D1963"/>
      <c r="E1963"/>
      <c r="F1963"/>
      <c r="G1963"/>
      <c r="H1963"/>
    </row>
    <row r="1964" spans="4:8" x14ac:dyDescent="0.2">
      <c r="D1964"/>
      <c r="E1964"/>
      <c r="F1964"/>
      <c r="G1964"/>
      <c r="H1964"/>
    </row>
    <row r="1965" spans="4:8" x14ac:dyDescent="0.2">
      <c r="D1965"/>
      <c r="E1965"/>
      <c r="F1965"/>
      <c r="G1965"/>
      <c r="H1965"/>
    </row>
    <row r="1966" spans="4:8" x14ac:dyDescent="0.2">
      <c r="D1966"/>
      <c r="E1966"/>
      <c r="F1966"/>
      <c r="G1966"/>
      <c r="H1966"/>
    </row>
    <row r="1967" spans="4:8" x14ac:dyDescent="0.2">
      <c r="D1967"/>
      <c r="E1967"/>
      <c r="F1967"/>
      <c r="G1967"/>
      <c r="H1967"/>
    </row>
    <row r="1968" spans="4:8" x14ac:dyDescent="0.2">
      <c r="D1968"/>
      <c r="E1968"/>
      <c r="F1968"/>
      <c r="G1968"/>
      <c r="H1968"/>
    </row>
    <row r="1969" spans="4:8" x14ac:dyDescent="0.2">
      <c r="D1969"/>
      <c r="E1969"/>
      <c r="F1969"/>
      <c r="G1969"/>
      <c r="H1969"/>
    </row>
    <row r="1970" spans="4:8" x14ac:dyDescent="0.2">
      <c r="D1970"/>
      <c r="E1970"/>
      <c r="F1970"/>
      <c r="G1970"/>
      <c r="H1970"/>
    </row>
    <row r="1971" spans="4:8" x14ac:dyDescent="0.2">
      <c r="D1971"/>
      <c r="E1971"/>
      <c r="F1971"/>
      <c r="G1971"/>
      <c r="H1971"/>
    </row>
    <row r="1972" spans="4:8" x14ac:dyDescent="0.2">
      <c r="D1972"/>
      <c r="E1972"/>
      <c r="F1972"/>
      <c r="G1972"/>
      <c r="H1972"/>
    </row>
    <row r="1973" spans="4:8" x14ac:dyDescent="0.2">
      <c r="D1973"/>
      <c r="E1973"/>
      <c r="F1973"/>
      <c r="G1973"/>
      <c r="H1973"/>
    </row>
    <row r="1974" spans="4:8" x14ac:dyDescent="0.2">
      <c r="D1974"/>
      <c r="E1974"/>
      <c r="F1974"/>
      <c r="G1974"/>
      <c r="H1974"/>
    </row>
    <row r="1975" spans="4:8" x14ac:dyDescent="0.2">
      <c r="D1975"/>
      <c r="E1975"/>
      <c r="F1975"/>
      <c r="G1975"/>
      <c r="H1975"/>
    </row>
    <row r="1976" spans="4:8" x14ac:dyDescent="0.2">
      <c r="D1976"/>
      <c r="E1976"/>
      <c r="F1976"/>
      <c r="G1976"/>
      <c r="H1976"/>
    </row>
    <row r="1977" spans="4:8" x14ac:dyDescent="0.2">
      <c r="D1977"/>
      <c r="E1977"/>
      <c r="F1977"/>
      <c r="G1977"/>
      <c r="H1977"/>
    </row>
    <row r="1978" spans="4:8" x14ac:dyDescent="0.2">
      <c r="D1978"/>
      <c r="E1978"/>
      <c r="F1978"/>
      <c r="G1978"/>
      <c r="H1978"/>
    </row>
    <row r="1979" spans="4:8" x14ac:dyDescent="0.2">
      <c r="D1979"/>
      <c r="E1979"/>
      <c r="F1979"/>
      <c r="G1979"/>
      <c r="H1979"/>
    </row>
    <row r="1980" spans="4:8" x14ac:dyDescent="0.2">
      <c r="D1980"/>
      <c r="E1980"/>
      <c r="F1980"/>
      <c r="G1980"/>
      <c r="H1980"/>
    </row>
    <row r="1981" spans="4:8" x14ac:dyDescent="0.2">
      <c r="D1981"/>
      <c r="E1981"/>
      <c r="F1981"/>
      <c r="G1981"/>
      <c r="H1981"/>
    </row>
    <row r="1982" spans="4:8" x14ac:dyDescent="0.2">
      <c r="D1982"/>
      <c r="E1982"/>
      <c r="F1982"/>
      <c r="G1982"/>
      <c r="H1982"/>
    </row>
    <row r="1983" spans="4:8" x14ac:dyDescent="0.2">
      <c r="D1983"/>
      <c r="E1983"/>
      <c r="F1983"/>
      <c r="G1983"/>
      <c r="H1983"/>
    </row>
    <row r="1984" spans="4:8" x14ac:dyDescent="0.2">
      <c r="D1984"/>
      <c r="E1984"/>
      <c r="F1984"/>
      <c r="G1984"/>
      <c r="H1984"/>
    </row>
    <row r="1985" spans="4:8" x14ac:dyDescent="0.2">
      <c r="D1985"/>
      <c r="E1985"/>
      <c r="F1985"/>
      <c r="G1985"/>
      <c r="H1985"/>
    </row>
    <row r="1986" spans="4:8" x14ac:dyDescent="0.2">
      <c r="D1986"/>
      <c r="E1986"/>
      <c r="F1986"/>
      <c r="G1986"/>
      <c r="H1986"/>
    </row>
    <row r="1987" spans="4:8" x14ac:dyDescent="0.2">
      <c r="D1987"/>
      <c r="E1987"/>
      <c r="F1987"/>
      <c r="G1987"/>
      <c r="H1987"/>
    </row>
    <row r="1988" spans="4:8" x14ac:dyDescent="0.2">
      <c r="D1988"/>
      <c r="E1988"/>
      <c r="F1988"/>
      <c r="G1988"/>
      <c r="H1988"/>
    </row>
    <row r="1989" spans="4:8" x14ac:dyDescent="0.2">
      <c r="D1989"/>
      <c r="E1989"/>
      <c r="F1989"/>
      <c r="G1989"/>
      <c r="H1989"/>
    </row>
    <row r="1990" spans="4:8" x14ac:dyDescent="0.2">
      <c r="D1990"/>
      <c r="E1990"/>
      <c r="F1990"/>
      <c r="G1990"/>
      <c r="H1990"/>
    </row>
    <row r="1991" spans="4:8" x14ac:dyDescent="0.2">
      <c r="D1991"/>
      <c r="E1991"/>
      <c r="F1991"/>
      <c r="G1991"/>
      <c r="H1991"/>
    </row>
    <row r="1992" spans="4:8" x14ac:dyDescent="0.2">
      <c r="D1992"/>
      <c r="E1992"/>
      <c r="F1992"/>
      <c r="G1992"/>
      <c r="H1992"/>
    </row>
    <row r="1993" spans="4:8" x14ac:dyDescent="0.2">
      <c r="D1993"/>
      <c r="E1993"/>
      <c r="F1993"/>
      <c r="G1993"/>
      <c r="H1993"/>
    </row>
    <row r="1994" spans="4:8" x14ac:dyDescent="0.2">
      <c r="D1994"/>
      <c r="E1994"/>
      <c r="F1994"/>
      <c r="G1994"/>
      <c r="H1994"/>
    </row>
    <row r="1995" spans="4:8" x14ac:dyDescent="0.2">
      <c r="D1995"/>
      <c r="E1995"/>
      <c r="F1995"/>
      <c r="G1995"/>
      <c r="H1995"/>
    </row>
    <row r="1996" spans="4:8" x14ac:dyDescent="0.2">
      <c r="D1996"/>
      <c r="E1996"/>
      <c r="F1996"/>
      <c r="G1996"/>
      <c r="H1996"/>
    </row>
    <row r="1997" spans="4:8" x14ac:dyDescent="0.2">
      <c r="D1997"/>
      <c r="E1997"/>
      <c r="F1997"/>
      <c r="G1997"/>
      <c r="H1997"/>
    </row>
    <row r="1998" spans="4:8" x14ac:dyDescent="0.2">
      <c r="D1998"/>
      <c r="E1998"/>
      <c r="F1998"/>
      <c r="G1998"/>
      <c r="H1998"/>
    </row>
    <row r="1999" spans="4:8" x14ac:dyDescent="0.2">
      <c r="D1999"/>
      <c r="E1999"/>
      <c r="F1999"/>
      <c r="G1999"/>
      <c r="H1999"/>
    </row>
    <row r="2000" spans="4:8" x14ac:dyDescent="0.2">
      <c r="D2000"/>
      <c r="E2000"/>
      <c r="F2000"/>
      <c r="G2000"/>
      <c r="H2000"/>
    </row>
    <row r="2001" spans="4:8" x14ac:dyDescent="0.2">
      <c r="D2001"/>
      <c r="E2001"/>
      <c r="F2001"/>
      <c r="G2001"/>
      <c r="H2001"/>
    </row>
    <row r="2002" spans="4:8" x14ac:dyDescent="0.2">
      <c r="D2002"/>
      <c r="E2002"/>
      <c r="F2002"/>
      <c r="G2002"/>
      <c r="H2002"/>
    </row>
    <row r="2003" spans="4:8" x14ac:dyDescent="0.2">
      <c r="D2003"/>
      <c r="E2003"/>
      <c r="F2003"/>
      <c r="G2003"/>
      <c r="H2003"/>
    </row>
    <row r="2004" spans="4:8" x14ac:dyDescent="0.2">
      <c r="D2004"/>
      <c r="E2004"/>
      <c r="F2004"/>
      <c r="G2004"/>
      <c r="H2004"/>
    </row>
    <row r="2005" spans="4:8" x14ac:dyDescent="0.2">
      <c r="D2005"/>
      <c r="E2005"/>
      <c r="F2005"/>
      <c r="G2005"/>
      <c r="H2005"/>
    </row>
    <row r="2006" spans="4:8" x14ac:dyDescent="0.2">
      <c r="D2006"/>
      <c r="E2006"/>
      <c r="F2006"/>
      <c r="G2006"/>
      <c r="H2006"/>
    </row>
    <row r="2007" spans="4:8" x14ac:dyDescent="0.2">
      <c r="D2007"/>
      <c r="E2007"/>
      <c r="F2007"/>
      <c r="G2007"/>
      <c r="H2007"/>
    </row>
    <row r="2008" spans="4:8" x14ac:dyDescent="0.2">
      <c r="D2008"/>
      <c r="E2008"/>
      <c r="F2008"/>
      <c r="G2008"/>
      <c r="H2008"/>
    </row>
    <row r="2009" spans="4:8" x14ac:dyDescent="0.2">
      <c r="D2009"/>
      <c r="E2009"/>
      <c r="F2009"/>
      <c r="G2009"/>
      <c r="H2009"/>
    </row>
    <row r="2010" spans="4:8" x14ac:dyDescent="0.2">
      <c r="D2010"/>
      <c r="E2010"/>
      <c r="F2010"/>
      <c r="G2010"/>
      <c r="H2010"/>
    </row>
    <row r="2011" spans="4:8" x14ac:dyDescent="0.2">
      <c r="D2011"/>
      <c r="E2011"/>
      <c r="F2011"/>
      <c r="G2011"/>
      <c r="H2011"/>
    </row>
    <row r="2012" spans="4:8" x14ac:dyDescent="0.2">
      <c r="D2012"/>
      <c r="E2012"/>
      <c r="F2012"/>
      <c r="G2012"/>
      <c r="H2012"/>
    </row>
    <row r="2013" spans="4:8" x14ac:dyDescent="0.2">
      <c r="D2013"/>
      <c r="E2013"/>
      <c r="F2013"/>
      <c r="G2013"/>
      <c r="H2013"/>
    </row>
    <row r="2014" spans="4:8" x14ac:dyDescent="0.2">
      <c r="D2014"/>
      <c r="E2014"/>
      <c r="F2014"/>
      <c r="G2014"/>
      <c r="H2014"/>
    </row>
    <row r="2015" spans="4:8" x14ac:dyDescent="0.2">
      <c r="D2015"/>
      <c r="E2015"/>
      <c r="F2015"/>
      <c r="G2015"/>
      <c r="H2015"/>
    </row>
    <row r="2016" spans="4:8" x14ac:dyDescent="0.2">
      <c r="D2016"/>
      <c r="E2016"/>
      <c r="F2016"/>
      <c r="G2016"/>
      <c r="H2016"/>
    </row>
    <row r="2017" spans="4:8" x14ac:dyDescent="0.2">
      <c r="D2017"/>
      <c r="E2017"/>
      <c r="F2017"/>
      <c r="G2017"/>
      <c r="H2017"/>
    </row>
    <row r="2018" spans="4:8" x14ac:dyDescent="0.2">
      <c r="D2018"/>
      <c r="E2018"/>
      <c r="F2018"/>
      <c r="G2018"/>
      <c r="H2018"/>
    </row>
    <row r="2019" spans="4:8" x14ac:dyDescent="0.2">
      <c r="D2019"/>
      <c r="E2019"/>
      <c r="F2019"/>
      <c r="G2019"/>
      <c r="H2019"/>
    </row>
    <row r="2020" spans="4:8" x14ac:dyDescent="0.2">
      <c r="D2020"/>
      <c r="E2020"/>
      <c r="F2020"/>
      <c r="G2020"/>
      <c r="H2020"/>
    </row>
    <row r="2021" spans="4:8" x14ac:dyDescent="0.2">
      <c r="D2021"/>
      <c r="E2021"/>
      <c r="F2021"/>
      <c r="G2021"/>
      <c r="H2021"/>
    </row>
    <row r="2022" spans="4:8" x14ac:dyDescent="0.2">
      <c r="D2022"/>
      <c r="E2022"/>
      <c r="F2022"/>
      <c r="G2022"/>
      <c r="H2022"/>
    </row>
    <row r="2023" spans="4:8" x14ac:dyDescent="0.2">
      <c r="D2023"/>
      <c r="E2023"/>
      <c r="F2023"/>
      <c r="G2023"/>
      <c r="H2023"/>
    </row>
    <row r="2024" spans="4:8" x14ac:dyDescent="0.2">
      <c r="D2024"/>
      <c r="E2024"/>
      <c r="F2024"/>
      <c r="G2024"/>
      <c r="H2024"/>
    </row>
    <row r="2025" spans="4:8" x14ac:dyDescent="0.2">
      <c r="D2025"/>
      <c r="E2025"/>
      <c r="F2025"/>
      <c r="G2025"/>
      <c r="H2025"/>
    </row>
    <row r="2026" spans="4:8" x14ac:dyDescent="0.2">
      <c r="D2026"/>
      <c r="E2026"/>
      <c r="F2026"/>
      <c r="G2026"/>
      <c r="H2026"/>
    </row>
    <row r="2027" spans="4:8" x14ac:dyDescent="0.2">
      <c r="D2027"/>
      <c r="E2027"/>
      <c r="F2027"/>
      <c r="G2027"/>
      <c r="H2027"/>
    </row>
    <row r="2028" spans="4:8" x14ac:dyDescent="0.2">
      <c r="D2028"/>
      <c r="E2028"/>
      <c r="F2028"/>
      <c r="G2028"/>
      <c r="H2028"/>
    </row>
    <row r="2029" spans="4:8" x14ac:dyDescent="0.2">
      <c r="D2029"/>
      <c r="E2029"/>
      <c r="F2029"/>
      <c r="G2029"/>
      <c r="H2029"/>
    </row>
    <row r="2030" spans="4:8" x14ac:dyDescent="0.2">
      <c r="D2030"/>
      <c r="E2030"/>
      <c r="F2030"/>
      <c r="G2030"/>
      <c r="H2030"/>
    </row>
    <row r="2031" spans="4:8" x14ac:dyDescent="0.2">
      <c r="D2031"/>
      <c r="E2031"/>
      <c r="F2031"/>
      <c r="G2031"/>
      <c r="H2031"/>
    </row>
    <row r="2032" spans="4:8" x14ac:dyDescent="0.2">
      <c r="D2032"/>
      <c r="E2032"/>
      <c r="F2032"/>
      <c r="G2032"/>
      <c r="H2032"/>
    </row>
    <row r="2033" spans="4:8" x14ac:dyDescent="0.2">
      <c r="D2033"/>
      <c r="E2033"/>
      <c r="F2033"/>
      <c r="G2033"/>
      <c r="H2033"/>
    </row>
    <row r="2034" spans="4:8" x14ac:dyDescent="0.2">
      <c r="D2034"/>
      <c r="E2034"/>
      <c r="F2034"/>
      <c r="G2034"/>
      <c r="H2034"/>
    </row>
    <row r="2035" spans="4:8" x14ac:dyDescent="0.2">
      <c r="D2035"/>
      <c r="E2035"/>
      <c r="F2035"/>
      <c r="G2035"/>
      <c r="H2035"/>
    </row>
    <row r="2036" spans="4:8" x14ac:dyDescent="0.2">
      <c r="D2036"/>
      <c r="E2036"/>
      <c r="F2036"/>
      <c r="G2036"/>
      <c r="H2036"/>
    </row>
    <row r="2037" spans="4:8" x14ac:dyDescent="0.2">
      <c r="D2037"/>
      <c r="E2037"/>
      <c r="F2037"/>
      <c r="G2037"/>
      <c r="H2037"/>
    </row>
    <row r="2038" spans="4:8" x14ac:dyDescent="0.2">
      <c r="D2038"/>
      <c r="E2038"/>
      <c r="F2038"/>
      <c r="G2038"/>
      <c r="H2038"/>
    </row>
    <row r="2039" spans="4:8" x14ac:dyDescent="0.2">
      <c r="D2039"/>
      <c r="E2039"/>
      <c r="F2039"/>
      <c r="G2039"/>
      <c r="H2039"/>
    </row>
    <row r="2040" spans="4:8" x14ac:dyDescent="0.2">
      <c r="D2040"/>
      <c r="E2040"/>
      <c r="F2040"/>
      <c r="G2040"/>
      <c r="H2040"/>
    </row>
    <row r="2041" spans="4:8" x14ac:dyDescent="0.2">
      <c r="D2041"/>
      <c r="E2041"/>
      <c r="F2041"/>
      <c r="G2041"/>
      <c r="H2041"/>
    </row>
    <row r="2042" spans="4:8" x14ac:dyDescent="0.2">
      <c r="D2042"/>
      <c r="E2042"/>
      <c r="F2042"/>
      <c r="G2042"/>
      <c r="H2042"/>
    </row>
    <row r="2043" spans="4:8" x14ac:dyDescent="0.2">
      <c r="D2043"/>
      <c r="E2043"/>
      <c r="F2043"/>
      <c r="G2043"/>
      <c r="H2043"/>
    </row>
    <row r="2044" spans="4:8" x14ac:dyDescent="0.2">
      <c r="D2044"/>
      <c r="E2044"/>
      <c r="F2044"/>
      <c r="G2044"/>
      <c r="H2044"/>
    </row>
    <row r="2045" spans="4:8" x14ac:dyDescent="0.2">
      <c r="D2045"/>
      <c r="E2045"/>
      <c r="F2045"/>
      <c r="G2045"/>
      <c r="H2045"/>
    </row>
    <row r="2046" spans="4:8" x14ac:dyDescent="0.2">
      <c r="D2046"/>
      <c r="E2046"/>
      <c r="F2046"/>
      <c r="G2046"/>
      <c r="H2046"/>
    </row>
    <row r="2047" spans="4:8" x14ac:dyDescent="0.2">
      <c r="D2047"/>
      <c r="E2047"/>
      <c r="F2047"/>
      <c r="G2047"/>
      <c r="H2047"/>
    </row>
    <row r="2048" spans="4:8" x14ac:dyDescent="0.2">
      <c r="D2048"/>
      <c r="E2048"/>
      <c r="F2048"/>
      <c r="G2048"/>
      <c r="H2048"/>
    </row>
    <row r="2049" spans="4:8" x14ac:dyDescent="0.2">
      <c r="D2049"/>
      <c r="E2049"/>
      <c r="F2049"/>
      <c r="G2049"/>
      <c r="H2049"/>
    </row>
    <row r="2050" spans="4:8" x14ac:dyDescent="0.2">
      <c r="D2050"/>
      <c r="E2050"/>
      <c r="F2050"/>
      <c r="G2050"/>
      <c r="H2050"/>
    </row>
    <row r="2051" spans="4:8" x14ac:dyDescent="0.2">
      <c r="D2051"/>
      <c r="E2051"/>
      <c r="F2051"/>
      <c r="G2051"/>
      <c r="H2051"/>
    </row>
    <row r="2052" spans="4:8" x14ac:dyDescent="0.2">
      <c r="D2052"/>
      <c r="E2052"/>
      <c r="F2052"/>
      <c r="G2052"/>
      <c r="H2052"/>
    </row>
    <row r="2053" spans="4:8" x14ac:dyDescent="0.2">
      <c r="D2053"/>
      <c r="E2053"/>
      <c r="F2053"/>
      <c r="G2053"/>
      <c r="H2053"/>
    </row>
    <row r="2054" spans="4:8" x14ac:dyDescent="0.2">
      <c r="D2054"/>
      <c r="E2054"/>
      <c r="F2054"/>
      <c r="G2054"/>
      <c r="H2054"/>
    </row>
    <row r="2055" spans="4:8" x14ac:dyDescent="0.2">
      <c r="D2055"/>
      <c r="E2055"/>
      <c r="F2055"/>
      <c r="G2055"/>
      <c r="H2055"/>
    </row>
    <row r="2056" spans="4:8" x14ac:dyDescent="0.2">
      <c r="D2056"/>
      <c r="E2056"/>
      <c r="F2056"/>
      <c r="G2056"/>
      <c r="H2056"/>
    </row>
    <row r="2057" spans="4:8" x14ac:dyDescent="0.2">
      <c r="D2057"/>
      <c r="E2057"/>
      <c r="F2057"/>
      <c r="G2057"/>
      <c r="H2057"/>
    </row>
    <row r="2058" spans="4:8" x14ac:dyDescent="0.2">
      <c r="D2058"/>
      <c r="E2058"/>
      <c r="F2058"/>
      <c r="G2058"/>
      <c r="H2058"/>
    </row>
    <row r="2059" spans="4:8" x14ac:dyDescent="0.2">
      <c r="D2059"/>
      <c r="E2059"/>
      <c r="F2059"/>
      <c r="G2059"/>
      <c r="H2059"/>
    </row>
    <row r="2060" spans="4:8" x14ac:dyDescent="0.2">
      <c r="D2060"/>
      <c r="E2060"/>
      <c r="F2060"/>
      <c r="G2060"/>
      <c r="H2060"/>
    </row>
    <row r="2061" spans="4:8" x14ac:dyDescent="0.2">
      <c r="D2061"/>
      <c r="E2061"/>
      <c r="F2061"/>
      <c r="G2061"/>
      <c r="H2061"/>
    </row>
    <row r="2062" spans="4:8" x14ac:dyDescent="0.2">
      <c r="D2062"/>
      <c r="E2062"/>
      <c r="F2062"/>
      <c r="G2062"/>
      <c r="H2062"/>
    </row>
    <row r="2063" spans="4:8" x14ac:dyDescent="0.2">
      <c r="D2063"/>
      <c r="E2063"/>
      <c r="F2063"/>
      <c r="G2063"/>
      <c r="H2063"/>
    </row>
    <row r="2064" spans="4:8" x14ac:dyDescent="0.2">
      <c r="D2064"/>
      <c r="E2064"/>
      <c r="F2064"/>
      <c r="G2064"/>
      <c r="H2064"/>
    </row>
    <row r="2065" spans="4:8" x14ac:dyDescent="0.2">
      <c r="D2065"/>
      <c r="E2065"/>
      <c r="F2065"/>
      <c r="G2065"/>
      <c r="H2065"/>
    </row>
    <row r="2066" spans="4:8" x14ac:dyDescent="0.2">
      <c r="D2066"/>
      <c r="E2066"/>
      <c r="F2066"/>
      <c r="G2066"/>
      <c r="H2066"/>
    </row>
    <row r="2067" spans="4:8" x14ac:dyDescent="0.2">
      <c r="D2067"/>
      <c r="E2067"/>
      <c r="F2067"/>
      <c r="G2067"/>
      <c r="H2067"/>
    </row>
    <row r="2068" spans="4:8" x14ac:dyDescent="0.2">
      <c r="D2068"/>
      <c r="E2068"/>
      <c r="F2068"/>
      <c r="G2068"/>
      <c r="H2068"/>
    </row>
    <row r="2069" spans="4:8" x14ac:dyDescent="0.2">
      <c r="D2069"/>
      <c r="E2069"/>
      <c r="F2069"/>
      <c r="G2069"/>
      <c r="H2069"/>
    </row>
    <row r="2070" spans="4:8" x14ac:dyDescent="0.2">
      <c r="D2070"/>
      <c r="E2070"/>
      <c r="F2070"/>
      <c r="G2070"/>
      <c r="H2070"/>
    </row>
    <row r="2071" spans="4:8" x14ac:dyDescent="0.2">
      <c r="D2071"/>
      <c r="E2071"/>
      <c r="F2071"/>
      <c r="G2071"/>
      <c r="H2071"/>
    </row>
    <row r="2072" spans="4:8" x14ac:dyDescent="0.2">
      <c r="D2072"/>
      <c r="E2072"/>
      <c r="F2072"/>
      <c r="G2072"/>
      <c r="H2072"/>
    </row>
    <row r="2073" spans="4:8" x14ac:dyDescent="0.2">
      <c r="D2073"/>
      <c r="E2073"/>
      <c r="F2073"/>
      <c r="G2073"/>
      <c r="H2073"/>
    </row>
    <row r="2074" spans="4:8" x14ac:dyDescent="0.2">
      <c r="D2074"/>
      <c r="E2074"/>
      <c r="F2074"/>
      <c r="G2074"/>
      <c r="H2074"/>
    </row>
    <row r="2075" spans="4:8" x14ac:dyDescent="0.2">
      <c r="D2075"/>
      <c r="E2075"/>
      <c r="F2075"/>
      <c r="G2075"/>
      <c r="H2075"/>
    </row>
    <row r="2076" spans="4:8" x14ac:dyDescent="0.2">
      <c r="D2076"/>
      <c r="E2076"/>
      <c r="F2076"/>
      <c r="G2076"/>
      <c r="H2076"/>
    </row>
    <row r="2077" spans="4:8" x14ac:dyDescent="0.2">
      <c r="D2077"/>
      <c r="E2077"/>
      <c r="F2077"/>
      <c r="G2077"/>
      <c r="H2077"/>
    </row>
    <row r="2078" spans="4:8" x14ac:dyDescent="0.2">
      <c r="D2078"/>
      <c r="E2078"/>
      <c r="F2078"/>
      <c r="G2078"/>
      <c r="H2078"/>
    </row>
    <row r="2079" spans="4:8" x14ac:dyDescent="0.2">
      <c r="D2079"/>
      <c r="E2079"/>
      <c r="F2079"/>
      <c r="G2079"/>
      <c r="H2079"/>
    </row>
    <row r="2080" spans="4:8" x14ac:dyDescent="0.2">
      <c r="D2080"/>
      <c r="E2080"/>
      <c r="F2080"/>
      <c r="G2080"/>
      <c r="H2080"/>
    </row>
    <row r="2081" spans="4:8" x14ac:dyDescent="0.2">
      <c r="D2081"/>
      <c r="E2081"/>
      <c r="F2081"/>
      <c r="G2081"/>
      <c r="H2081"/>
    </row>
    <row r="2082" spans="4:8" x14ac:dyDescent="0.2">
      <c r="D2082"/>
      <c r="E2082"/>
      <c r="F2082"/>
      <c r="G2082"/>
      <c r="H2082"/>
    </row>
    <row r="2083" spans="4:8" x14ac:dyDescent="0.2">
      <c r="D2083"/>
      <c r="E2083"/>
      <c r="F2083"/>
      <c r="G2083"/>
      <c r="H2083"/>
    </row>
    <row r="2084" spans="4:8" x14ac:dyDescent="0.2">
      <c r="D2084"/>
      <c r="E2084"/>
      <c r="F2084"/>
      <c r="G2084"/>
      <c r="H2084"/>
    </row>
    <row r="2085" spans="4:8" x14ac:dyDescent="0.2">
      <c r="D2085"/>
      <c r="E2085"/>
      <c r="F2085"/>
      <c r="G2085"/>
      <c r="H2085"/>
    </row>
    <row r="2086" spans="4:8" x14ac:dyDescent="0.2">
      <c r="D2086"/>
      <c r="E2086"/>
      <c r="F2086"/>
      <c r="G2086"/>
      <c r="H2086"/>
    </row>
    <row r="2087" spans="4:8" x14ac:dyDescent="0.2">
      <c r="D2087"/>
      <c r="E2087"/>
      <c r="F2087"/>
      <c r="G2087"/>
      <c r="H2087"/>
    </row>
    <row r="2088" spans="4:8" x14ac:dyDescent="0.2">
      <c r="D2088"/>
      <c r="E2088"/>
      <c r="F2088"/>
      <c r="G2088"/>
      <c r="H2088"/>
    </row>
    <row r="2089" spans="4:8" x14ac:dyDescent="0.2">
      <c r="D2089"/>
      <c r="E2089"/>
      <c r="F2089"/>
      <c r="G2089"/>
      <c r="H2089"/>
    </row>
    <row r="2090" spans="4:8" x14ac:dyDescent="0.2">
      <c r="D2090"/>
      <c r="E2090"/>
      <c r="F2090"/>
      <c r="G2090"/>
      <c r="H2090"/>
    </row>
    <row r="2091" spans="4:8" x14ac:dyDescent="0.2">
      <c r="D2091"/>
      <c r="E2091"/>
      <c r="F2091"/>
      <c r="G2091"/>
      <c r="H2091"/>
    </row>
    <row r="2092" spans="4:8" x14ac:dyDescent="0.2">
      <c r="D2092"/>
      <c r="E2092"/>
      <c r="F2092"/>
      <c r="G2092"/>
      <c r="H2092"/>
    </row>
    <row r="2093" spans="4:8" x14ac:dyDescent="0.2">
      <c r="D2093"/>
      <c r="E2093"/>
      <c r="F2093"/>
      <c r="G2093"/>
      <c r="H2093"/>
    </row>
    <row r="2094" spans="4:8" x14ac:dyDescent="0.2">
      <c r="D2094"/>
      <c r="E2094"/>
      <c r="F2094"/>
      <c r="G2094"/>
      <c r="H2094"/>
    </row>
    <row r="2095" spans="4:8" x14ac:dyDescent="0.2">
      <c r="D2095"/>
      <c r="E2095"/>
      <c r="F2095"/>
      <c r="G2095"/>
      <c r="H2095"/>
    </row>
    <row r="2096" spans="4:8" x14ac:dyDescent="0.2">
      <c r="D2096"/>
      <c r="E2096"/>
      <c r="F2096"/>
      <c r="G2096"/>
      <c r="H2096"/>
    </row>
    <row r="2097" spans="4:8" x14ac:dyDescent="0.2">
      <c r="D2097"/>
      <c r="E2097"/>
      <c r="F2097"/>
      <c r="G2097"/>
      <c r="H2097"/>
    </row>
    <row r="2098" spans="4:8" x14ac:dyDescent="0.2">
      <c r="D2098"/>
      <c r="E2098"/>
      <c r="F2098"/>
      <c r="G2098"/>
      <c r="H2098"/>
    </row>
    <row r="2099" spans="4:8" x14ac:dyDescent="0.2">
      <c r="D2099"/>
      <c r="E2099"/>
      <c r="F2099"/>
      <c r="G2099"/>
      <c r="H2099"/>
    </row>
    <row r="2100" spans="4:8" x14ac:dyDescent="0.2">
      <c r="D2100"/>
      <c r="E2100"/>
      <c r="F2100"/>
      <c r="G2100"/>
      <c r="H2100"/>
    </row>
    <row r="2101" spans="4:8" x14ac:dyDescent="0.2">
      <c r="D2101"/>
      <c r="E2101"/>
      <c r="F2101"/>
      <c r="G2101"/>
      <c r="H2101"/>
    </row>
    <row r="2102" spans="4:8" x14ac:dyDescent="0.2">
      <c r="D2102"/>
      <c r="E2102"/>
      <c r="F2102"/>
      <c r="G2102"/>
      <c r="H2102"/>
    </row>
    <row r="2103" spans="4:8" x14ac:dyDescent="0.2">
      <c r="D2103"/>
      <c r="E2103"/>
      <c r="F2103"/>
      <c r="G2103"/>
      <c r="H2103"/>
    </row>
    <row r="2104" spans="4:8" x14ac:dyDescent="0.2">
      <c r="D2104"/>
      <c r="E2104"/>
      <c r="F2104"/>
      <c r="G2104"/>
      <c r="H2104"/>
    </row>
    <row r="2105" spans="4:8" x14ac:dyDescent="0.2">
      <c r="D2105"/>
      <c r="E2105"/>
      <c r="F2105"/>
      <c r="G2105"/>
      <c r="H2105"/>
    </row>
    <row r="2106" spans="4:8" x14ac:dyDescent="0.2">
      <c r="D2106"/>
      <c r="E2106"/>
      <c r="F2106"/>
      <c r="G2106"/>
      <c r="H2106"/>
    </row>
    <row r="2107" spans="4:8" x14ac:dyDescent="0.2">
      <c r="D2107"/>
      <c r="E2107"/>
      <c r="F2107"/>
      <c r="G2107"/>
      <c r="H2107"/>
    </row>
    <row r="2108" spans="4:8" x14ac:dyDescent="0.2">
      <c r="D2108"/>
      <c r="E2108"/>
      <c r="F2108"/>
      <c r="G2108"/>
      <c r="H2108"/>
    </row>
    <row r="2109" spans="4:8" x14ac:dyDescent="0.2">
      <c r="D2109"/>
      <c r="E2109"/>
      <c r="F2109"/>
      <c r="G2109"/>
      <c r="H2109"/>
    </row>
    <row r="2110" spans="4:8" x14ac:dyDescent="0.2">
      <c r="D2110"/>
      <c r="E2110"/>
      <c r="F2110"/>
      <c r="G2110"/>
      <c r="H2110"/>
    </row>
    <row r="2111" spans="4:8" x14ac:dyDescent="0.2">
      <c r="D2111"/>
      <c r="E2111"/>
      <c r="F2111"/>
      <c r="G2111"/>
      <c r="H2111"/>
    </row>
    <row r="2112" spans="4:8" x14ac:dyDescent="0.2">
      <c r="D2112"/>
      <c r="E2112"/>
      <c r="F2112"/>
      <c r="G2112"/>
      <c r="H2112"/>
    </row>
    <row r="2113" spans="4:8" x14ac:dyDescent="0.2">
      <c r="D2113"/>
      <c r="E2113"/>
      <c r="F2113"/>
      <c r="G2113"/>
      <c r="H2113"/>
    </row>
    <row r="2114" spans="4:8" x14ac:dyDescent="0.2">
      <c r="D2114"/>
      <c r="E2114"/>
      <c r="F2114"/>
      <c r="G2114"/>
      <c r="H2114"/>
    </row>
    <row r="2115" spans="4:8" x14ac:dyDescent="0.2">
      <c r="D2115"/>
      <c r="E2115"/>
      <c r="F2115"/>
      <c r="G2115"/>
      <c r="H2115"/>
    </row>
    <row r="2116" spans="4:8" x14ac:dyDescent="0.2">
      <c r="D2116"/>
      <c r="E2116"/>
      <c r="F2116"/>
      <c r="G2116"/>
      <c r="H2116"/>
    </row>
    <row r="2117" spans="4:8" x14ac:dyDescent="0.2">
      <c r="D2117"/>
      <c r="E2117"/>
      <c r="F2117"/>
      <c r="G2117"/>
      <c r="H2117"/>
    </row>
    <row r="2118" spans="4:8" x14ac:dyDescent="0.2">
      <c r="D2118"/>
      <c r="E2118"/>
      <c r="F2118"/>
      <c r="G2118"/>
      <c r="H2118"/>
    </row>
    <row r="2119" spans="4:8" x14ac:dyDescent="0.2">
      <c r="D2119"/>
      <c r="E2119"/>
      <c r="F2119"/>
      <c r="G2119"/>
      <c r="H2119"/>
    </row>
    <row r="2120" spans="4:8" x14ac:dyDescent="0.2">
      <c r="D2120"/>
      <c r="E2120"/>
      <c r="F2120"/>
      <c r="G2120"/>
      <c r="H2120"/>
    </row>
    <row r="2121" spans="4:8" x14ac:dyDescent="0.2">
      <c r="D2121"/>
      <c r="E2121"/>
      <c r="F2121"/>
      <c r="G2121"/>
      <c r="H2121"/>
    </row>
    <row r="2122" spans="4:8" x14ac:dyDescent="0.2">
      <c r="D2122"/>
      <c r="E2122"/>
      <c r="F2122"/>
      <c r="G2122"/>
      <c r="H2122"/>
    </row>
    <row r="2123" spans="4:8" x14ac:dyDescent="0.2">
      <c r="D2123"/>
      <c r="E2123"/>
      <c r="F2123"/>
      <c r="G2123"/>
      <c r="H2123"/>
    </row>
    <row r="2124" spans="4:8" x14ac:dyDescent="0.2">
      <c r="D2124"/>
      <c r="E2124"/>
      <c r="F2124"/>
      <c r="G2124"/>
      <c r="H2124"/>
    </row>
    <row r="2125" spans="4:8" x14ac:dyDescent="0.2">
      <c r="D2125"/>
      <c r="E2125"/>
      <c r="F2125"/>
      <c r="G2125"/>
      <c r="H2125"/>
    </row>
    <row r="2126" spans="4:8" x14ac:dyDescent="0.2">
      <c r="D2126"/>
      <c r="E2126"/>
      <c r="F2126"/>
      <c r="G2126"/>
      <c r="H2126"/>
    </row>
    <row r="2127" spans="4:8" x14ac:dyDescent="0.2">
      <c r="D2127"/>
      <c r="E2127"/>
      <c r="F2127"/>
      <c r="G2127"/>
      <c r="H2127"/>
    </row>
    <row r="2128" spans="4:8" x14ac:dyDescent="0.2">
      <c r="D2128"/>
      <c r="E2128"/>
      <c r="F2128"/>
      <c r="G2128"/>
      <c r="H2128"/>
    </row>
    <row r="2129" spans="4:8" x14ac:dyDescent="0.2">
      <c r="D2129"/>
      <c r="E2129"/>
      <c r="F2129"/>
      <c r="G2129"/>
      <c r="H2129"/>
    </row>
    <row r="2130" spans="4:8" x14ac:dyDescent="0.2">
      <c r="D2130"/>
      <c r="E2130"/>
      <c r="F2130"/>
      <c r="G2130"/>
      <c r="H2130"/>
    </row>
    <row r="2131" spans="4:8" x14ac:dyDescent="0.2">
      <c r="D2131"/>
      <c r="E2131"/>
      <c r="F2131"/>
      <c r="G2131"/>
      <c r="H2131"/>
    </row>
    <row r="2132" spans="4:8" x14ac:dyDescent="0.2">
      <c r="D2132"/>
      <c r="E2132"/>
      <c r="F2132"/>
      <c r="G2132"/>
      <c r="H2132"/>
    </row>
    <row r="2133" spans="4:8" x14ac:dyDescent="0.2">
      <c r="D2133"/>
      <c r="E2133"/>
      <c r="F2133"/>
      <c r="G2133"/>
      <c r="H2133"/>
    </row>
    <row r="2134" spans="4:8" x14ac:dyDescent="0.2">
      <c r="D2134"/>
      <c r="E2134"/>
      <c r="F2134"/>
      <c r="G2134"/>
      <c r="H2134"/>
    </row>
    <row r="2135" spans="4:8" x14ac:dyDescent="0.2">
      <c r="D2135"/>
      <c r="E2135"/>
      <c r="F2135"/>
      <c r="G2135"/>
      <c r="H2135"/>
    </row>
    <row r="2136" spans="4:8" x14ac:dyDescent="0.2">
      <c r="D2136"/>
      <c r="E2136"/>
      <c r="F2136"/>
      <c r="G2136"/>
      <c r="H2136"/>
    </row>
    <row r="2137" spans="4:8" x14ac:dyDescent="0.2">
      <c r="D2137"/>
      <c r="E2137"/>
      <c r="F2137"/>
      <c r="G2137"/>
      <c r="H2137"/>
    </row>
    <row r="2138" spans="4:8" x14ac:dyDescent="0.2">
      <c r="D2138"/>
      <c r="E2138"/>
      <c r="F2138"/>
      <c r="G2138"/>
      <c r="H2138"/>
    </row>
    <row r="2139" spans="4:8" x14ac:dyDescent="0.2">
      <c r="D2139"/>
      <c r="E2139"/>
      <c r="F2139"/>
      <c r="G2139"/>
      <c r="H2139"/>
    </row>
    <row r="2140" spans="4:8" x14ac:dyDescent="0.2">
      <c r="D2140"/>
      <c r="E2140"/>
      <c r="F2140"/>
      <c r="G2140"/>
      <c r="H2140"/>
    </row>
    <row r="2141" spans="4:8" x14ac:dyDescent="0.2">
      <c r="D2141"/>
      <c r="E2141"/>
      <c r="F2141"/>
      <c r="G2141"/>
      <c r="H2141"/>
    </row>
    <row r="2142" spans="4:8" x14ac:dyDescent="0.2">
      <c r="D2142"/>
      <c r="E2142"/>
      <c r="F2142"/>
      <c r="G2142"/>
      <c r="H2142"/>
    </row>
    <row r="2143" spans="4:8" x14ac:dyDescent="0.2">
      <c r="D2143"/>
      <c r="E2143"/>
      <c r="F2143"/>
      <c r="G2143"/>
      <c r="H2143"/>
    </row>
    <row r="2144" spans="4:8" x14ac:dyDescent="0.2">
      <c r="D2144"/>
      <c r="E2144"/>
      <c r="F2144"/>
      <c r="G2144"/>
      <c r="H2144"/>
    </row>
    <row r="2145" spans="4:8" x14ac:dyDescent="0.2">
      <c r="D2145"/>
      <c r="E2145"/>
      <c r="F2145"/>
      <c r="G2145"/>
      <c r="H2145"/>
    </row>
    <row r="2146" spans="4:8" x14ac:dyDescent="0.2">
      <c r="D2146"/>
      <c r="E2146"/>
      <c r="F2146"/>
      <c r="G2146"/>
      <c r="H2146"/>
    </row>
    <row r="2147" spans="4:8" x14ac:dyDescent="0.2">
      <c r="D2147"/>
      <c r="E2147"/>
      <c r="F2147"/>
      <c r="G2147"/>
      <c r="H2147"/>
    </row>
    <row r="2148" spans="4:8" x14ac:dyDescent="0.2">
      <c r="D2148"/>
      <c r="E2148"/>
      <c r="F2148"/>
      <c r="G2148"/>
      <c r="H2148"/>
    </row>
    <row r="2149" spans="4:8" x14ac:dyDescent="0.2">
      <c r="D2149"/>
      <c r="E2149"/>
      <c r="F2149"/>
      <c r="G2149"/>
      <c r="H2149"/>
    </row>
    <row r="2150" spans="4:8" x14ac:dyDescent="0.2">
      <c r="D2150"/>
      <c r="E2150"/>
      <c r="F2150"/>
      <c r="G2150"/>
      <c r="H2150"/>
    </row>
    <row r="2151" spans="4:8" x14ac:dyDescent="0.2">
      <c r="D2151"/>
      <c r="E2151"/>
      <c r="F2151"/>
      <c r="G2151"/>
      <c r="H2151"/>
    </row>
    <row r="2152" spans="4:8" x14ac:dyDescent="0.2">
      <c r="D2152"/>
      <c r="E2152"/>
      <c r="F2152"/>
      <c r="G2152"/>
      <c r="H2152"/>
    </row>
    <row r="2153" spans="4:8" x14ac:dyDescent="0.2">
      <c r="D2153"/>
      <c r="E2153"/>
      <c r="F2153"/>
      <c r="G2153"/>
      <c r="H2153"/>
    </row>
    <row r="2154" spans="4:8" x14ac:dyDescent="0.2">
      <c r="D2154"/>
      <c r="E2154"/>
      <c r="F2154"/>
      <c r="G2154"/>
      <c r="H2154"/>
    </row>
    <row r="2155" spans="4:8" x14ac:dyDescent="0.2">
      <c r="D2155"/>
      <c r="E2155"/>
      <c r="F2155"/>
      <c r="G2155"/>
      <c r="H2155"/>
    </row>
    <row r="2156" spans="4:8" x14ac:dyDescent="0.2">
      <c r="D2156"/>
      <c r="E2156"/>
      <c r="F2156"/>
      <c r="G2156"/>
      <c r="H2156"/>
    </row>
    <row r="2157" spans="4:8" x14ac:dyDescent="0.2">
      <c r="D2157"/>
      <c r="E2157"/>
      <c r="F2157"/>
      <c r="G2157"/>
      <c r="H2157"/>
    </row>
    <row r="2158" spans="4:8" x14ac:dyDescent="0.2">
      <c r="D2158"/>
      <c r="E2158"/>
      <c r="F2158"/>
      <c r="G2158"/>
      <c r="H2158"/>
    </row>
    <row r="2159" spans="4:8" x14ac:dyDescent="0.2">
      <c r="D2159"/>
      <c r="E2159"/>
      <c r="F2159"/>
      <c r="G2159"/>
      <c r="H2159"/>
    </row>
    <row r="2160" spans="4:8" x14ac:dyDescent="0.2">
      <c r="D2160"/>
      <c r="E2160"/>
      <c r="F2160"/>
      <c r="G2160"/>
      <c r="H2160"/>
    </row>
    <row r="2161" spans="4:8" x14ac:dyDescent="0.2">
      <c r="D2161"/>
      <c r="E2161"/>
      <c r="F2161"/>
      <c r="G2161"/>
      <c r="H2161"/>
    </row>
    <row r="2162" spans="4:8" x14ac:dyDescent="0.2">
      <c r="D2162"/>
      <c r="E2162"/>
      <c r="F2162"/>
      <c r="G2162"/>
      <c r="H2162"/>
    </row>
    <row r="2163" spans="4:8" x14ac:dyDescent="0.2">
      <c r="D2163"/>
      <c r="E2163"/>
      <c r="F2163"/>
      <c r="G2163"/>
      <c r="H2163"/>
    </row>
    <row r="2164" spans="4:8" x14ac:dyDescent="0.2">
      <c r="D2164"/>
      <c r="E2164"/>
      <c r="F2164"/>
      <c r="G2164"/>
      <c r="H2164"/>
    </row>
    <row r="2165" spans="4:8" x14ac:dyDescent="0.2">
      <c r="D2165"/>
      <c r="E2165"/>
      <c r="F2165"/>
      <c r="G2165"/>
      <c r="H2165"/>
    </row>
    <row r="2166" spans="4:8" x14ac:dyDescent="0.2">
      <c r="D2166"/>
      <c r="E2166"/>
      <c r="F2166"/>
      <c r="G2166"/>
      <c r="H2166"/>
    </row>
    <row r="2167" spans="4:8" x14ac:dyDescent="0.2">
      <c r="D2167"/>
      <c r="E2167"/>
      <c r="F2167"/>
      <c r="G2167"/>
      <c r="H2167"/>
    </row>
    <row r="2168" spans="4:8" x14ac:dyDescent="0.2">
      <c r="D2168"/>
      <c r="E2168"/>
      <c r="F2168"/>
      <c r="G2168"/>
      <c r="H2168"/>
    </row>
    <row r="2169" spans="4:8" x14ac:dyDescent="0.2">
      <c r="D2169"/>
      <c r="E2169"/>
      <c r="F2169"/>
      <c r="G2169"/>
      <c r="H2169"/>
    </row>
    <row r="2170" spans="4:8" x14ac:dyDescent="0.2">
      <c r="D2170"/>
      <c r="E2170"/>
      <c r="F2170"/>
      <c r="G2170"/>
      <c r="H2170"/>
    </row>
    <row r="2171" spans="4:8" x14ac:dyDescent="0.2">
      <c r="D2171"/>
      <c r="E2171"/>
      <c r="F2171"/>
      <c r="G2171"/>
      <c r="H2171"/>
    </row>
    <row r="2172" spans="4:8" x14ac:dyDescent="0.2">
      <c r="D2172"/>
      <c r="E2172"/>
      <c r="F2172"/>
      <c r="G2172"/>
      <c r="H2172"/>
    </row>
    <row r="2173" spans="4:8" x14ac:dyDescent="0.2">
      <c r="D2173"/>
      <c r="E2173"/>
      <c r="F2173"/>
      <c r="G2173"/>
      <c r="H2173"/>
    </row>
    <row r="2174" spans="4:8" x14ac:dyDescent="0.2">
      <c r="D2174"/>
      <c r="E2174"/>
      <c r="F2174"/>
      <c r="G2174"/>
      <c r="H2174"/>
    </row>
    <row r="2175" spans="4:8" x14ac:dyDescent="0.2">
      <c r="D2175"/>
      <c r="E2175"/>
      <c r="F2175"/>
      <c r="G2175"/>
      <c r="H2175"/>
    </row>
    <row r="2176" spans="4:8" x14ac:dyDescent="0.2">
      <c r="D2176"/>
      <c r="E2176"/>
      <c r="F2176"/>
      <c r="G2176"/>
      <c r="H2176"/>
    </row>
    <row r="2177" spans="4:8" x14ac:dyDescent="0.2">
      <c r="D2177"/>
      <c r="E2177"/>
      <c r="F2177"/>
      <c r="G2177"/>
      <c r="H2177"/>
    </row>
    <row r="2178" spans="4:8" x14ac:dyDescent="0.2">
      <c r="D2178"/>
      <c r="E2178"/>
      <c r="F2178"/>
      <c r="G2178"/>
      <c r="H2178"/>
    </row>
    <row r="2179" spans="4:8" x14ac:dyDescent="0.2">
      <c r="D2179"/>
      <c r="E2179"/>
      <c r="F2179"/>
      <c r="G2179"/>
      <c r="H2179"/>
    </row>
    <row r="2180" spans="4:8" x14ac:dyDescent="0.2">
      <c r="D2180"/>
      <c r="E2180"/>
      <c r="F2180"/>
      <c r="G2180"/>
      <c r="H2180"/>
    </row>
    <row r="2181" spans="4:8" x14ac:dyDescent="0.2">
      <c r="D2181"/>
      <c r="E2181"/>
      <c r="F2181"/>
      <c r="G2181"/>
      <c r="H2181"/>
    </row>
    <row r="2182" spans="4:8" x14ac:dyDescent="0.2">
      <c r="D2182"/>
      <c r="E2182"/>
      <c r="F2182"/>
      <c r="G2182"/>
      <c r="H2182"/>
    </row>
    <row r="2183" spans="4:8" x14ac:dyDescent="0.2">
      <c r="D2183"/>
      <c r="E2183"/>
      <c r="F2183"/>
      <c r="G2183"/>
      <c r="H2183"/>
    </row>
    <row r="2184" spans="4:8" x14ac:dyDescent="0.2">
      <c r="D2184"/>
      <c r="E2184"/>
      <c r="F2184"/>
      <c r="G2184"/>
      <c r="H2184"/>
    </row>
    <row r="2185" spans="4:8" x14ac:dyDescent="0.2">
      <c r="D2185"/>
      <c r="E2185"/>
      <c r="F2185"/>
      <c r="G2185"/>
      <c r="H2185"/>
    </row>
    <row r="2186" spans="4:8" x14ac:dyDescent="0.2">
      <c r="D2186"/>
      <c r="E2186"/>
      <c r="F2186"/>
      <c r="G2186"/>
      <c r="H2186"/>
    </row>
    <row r="2187" spans="4:8" x14ac:dyDescent="0.2">
      <c r="D2187"/>
      <c r="E2187"/>
      <c r="F2187"/>
      <c r="G2187"/>
      <c r="H2187"/>
    </row>
    <row r="2188" spans="4:8" x14ac:dyDescent="0.2">
      <c r="D2188"/>
      <c r="E2188"/>
      <c r="F2188"/>
      <c r="G2188"/>
      <c r="H2188"/>
    </row>
    <row r="2189" spans="4:8" x14ac:dyDescent="0.2">
      <c r="D2189"/>
      <c r="E2189"/>
      <c r="F2189"/>
      <c r="G2189"/>
      <c r="H2189"/>
    </row>
    <row r="2190" spans="4:8" x14ac:dyDescent="0.2">
      <c r="D2190"/>
      <c r="E2190"/>
      <c r="F2190"/>
      <c r="G2190"/>
      <c r="H2190"/>
    </row>
    <row r="2191" spans="4:8" x14ac:dyDescent="0.2">
      <c r="D2191"/>
      <c r="E2191"/>
      <c r="F2191"/>
      <c r="G2191"/>
      <c r="H2191"/>
    </row>
    <row r="2192" spans="4:8" x14ac:dyDescent="0.2">
      <c r="D2192"/>
      <c r="E2192"/>
      <c r="F2192"/>
      <c r="G2192"/>
      <c r="H2192"/>
    </row>
    <row r="2193" spans="4:8" x14ac:dyDescent="0.2">
      <c r="D2193"/>
      <c r="E2193"/>
      <c r="F2193"/>
      <c r="G2193"/>
      <c r="H2193"/>
    </row>
    <row r="2194" spans="4:8" x14ac:dyDescent="0.2">
      <c r="D2194"/>
      <c r="E2194"/>
      <c r="F2194"/>
      <c r="G2194"/>
      <c r="H2194"/>
    </row>
    <row r="2195" spans="4:8" x14ac:dyDescent="0.2">
      <c r="D2195"/>
      <c r="E2195"/>
      <c r="F2195"/>
      <c r="G2195"/>
      <c r="H2195"/>
    </row>
    <row r="2196" spans="4:8" x14ac:dyDescent="0.2">
      <c r="D2196"/>
      <c r="E2196"/>
      <c r="F2196"/>
      <c r="G2196"/>
      <c r="H2196"/>
    </row>
    <row r="2197" spans="4:8" x14ac:dyDescent="0.2">
      <c r="D2197"/>
      <c r="E2197"/>
      <c r="F2197"/>
      <c r="G2197"/>
      <c r="H2197"/>
    </row>
    <row r="2198" spans="4:8" x14ac:dyDescent="0.2">
      <c r="D2198"/>
      <c r="E2198"/>
      <c r="F2198"/>
      <c r="G2198"/>
      <c r="H2198"/>
    </row>
    <row r="2199" spans="4:8" x14ac:dyDescent="0.2">
      <c r="D2199"/>
      <c r="E2199"/>
      <c r="F2199"/>
      <c r="G2199"/>
      <c r="H2199"/>
    </row>
    <row r="2200" spans="4:8" x14ac:dyDescent="0.2">
      <c r="D2200"/>
      <c r="E2200"/>
      <c r="F2200"/>
      <c r="G2200"/>
      <c r="H2200"/>
    </row>
    <row r="2201" spans="4:8" x14ac:dyDescent="0.2">
      <c r="D2201"/>
      <c r="E2201"/>
      <c r="F2201"/>
      <c r="G2201"/>
      <c r="H2201"/>
    </row>
    <row r="2202" spans="4:8" x14ac:dyDescent="0.2">
      <c r="D2202"/>
      <c r="E2202"/>
      <c r="F2202"/>
      <c r="G2202"/>
      <c r="H2202"/>
    </row>
    <row r="2203" spans="4:8" x14ac:dyDescent="0.2">
      <c r="D2203"/>
      <c r="E2203"/>
      <c r="F2203"/>
      <c r="G2203"/>
      <c r="H2203"/>
    </row>
    <row r="2204" spans="4:8" x14ac:dyDescent="0.2">
      <c r="D2204"/>
      <c r="E2204"/>
      <c r="F2204"/>
      <c r="G2204"/>
      <c r="H2204"/>
    </row>
    <row r="2205" spans="4:8" x14ac:dyDescent="0.2">
      <c r="D2205"/>
      <c r="E2205"/>
      <c r="F2205"/>
      <c r="G2205"/>
      <c r="H2205"/>
    </row>
    <row r="2206" spans="4:8" x14ac:dyDescent="0.2">
      <c r="D2206"/>
      <c r="E2206"/>
      <c r="F2206"/>
      <c r="G2206"/>
      <c r="H2206"/>
    </row>
    <row r="2207" spans="4:8" x14ac:dyDescent="0.2">
      <c r="D2207"/>
      <c r="E2207"/>
      <c r="F2207"/>
      <c r="G2207"/>
      <c r="H2207"/>
    </row>
    <row r="2208" spans="4:8" x14ac:dyDescent="0.2">
      <c r="D2208"/>
      <c r="E2208"/>
      <c r="F2208"/>
      <c r="G2208"/>
      <c r="H2208"/>
    </row>
    <row r="2209" spans="4:8" x14ac:dyDescent="0.2">
      <c r="D2209"/>
      <c r="E2209"/>
      <c r="F2209"/>
      <c r="G2209"/>
      <c r="H2209"/>
    </row>
    <row r="2210" spans="4:8" x14ac:dyDescent="0.2">
      <c r="D2210"/>
      <c r="E2210"/>
      <c r="F2210"/>
      <c r="G2210"/>
      <c r="H2210"/>
    </row>
    <row r="2211" spans="4:8" x14ac:dyDescent="0.2">
      <c r="D2211"/>
      <c r="E2211"/>
      <c r="F2211"/>
      <c r="G2211"/>
      <c r="H2211"/>
    </row>
    <row r="2212" spans="4:8" x14ac:dyDescent="0.2">
      <c r="D2212"/>
      <c r="E2212"/>
      <c r="F2212"/>
      <c r="G2212"/>
      <c r="H2212"/>
    </row>
    <row r="2213" spans="4:8" x14ac:dyDescent="0.2">
      <c r="D2213"/>
      <c r="E2213"/>
      <c r="F2213"/>
      <c r="G2213"/>
      <c r="H2213"/>
    </row>
    <row r="2214" spans="4:8" x14ac:dyDescent="0.2">
      <c r="D2214"/>
      <c r="E2214"/>
      <c r="F2214"/>
      <c r="G2214"/>
      <c r="H2214"/>
    </row>
    <row r="2215" spans="4:8" x14ac:dyDescent="0.2">
      <c r="D2215"/>
      <c r="E2215"/>
      <c r="F2215"/>
      <c r="G2215"/>
      <c r="H2215"/>
    </row>
    <row r="2216" spans="4:8" x14ac:dyDescent="0.2">
      <c r="D2216"/>
      <c r="E2216"/>
      <c r="F2216"/>
      <c r="G2216"/>
      <c r="H2216"/>
    </row>
    <row r="2217" spans="4:8" x14ac:dyDescent="0.2">
      <c r="D2217"/>
      <c r="E2217"/>
      <c r="F2217"/>
      <c r="G2217"/>
      <c r="H2217"/>
    </row>
    <row r="2218" spans="4:8" x14ac:dyDescent="0.2">
      <c r="D2218"/>
      <c r="E2218"/>
      <c r="F2218"/>
      <c r="G2218"/>
      <c r="H2218"/>
    </row>
    <row r="2219" spans="4:8" x14ac:dyDescent="0.2">
      <c r="D2219"/>
      <c r="E2219"/>
      <c r="F2219"/>
      <c r="G2219"/>
      <c r="H2219"/>
    </row>
    <row r="2220" spans="4:8" x14ac:dyDescent="0.2">
      <c r="D2220"/>
      <c r="E2220"/>
      <c r="F2220"/>
      <c r="G2220"/>
      <c r="H2220"/>
    </row>
    <row r="2221" spans="4:8" x14ac:dyDescent="0.2">
      <c r="D2221"/>
      <c r="E2221"/>
      <c r="F2221"/>
      <c r="G2221"/>
      <c r="H2221"/>
    </row>
    <row r="2222" spans="4:8" x14ac:dyDescent="0.2">
      <c r="D2222"/>
      <c r="E2222"/>
      <c r="F2222"/>
      <c r="G2222"/>
      <c r="H2222"/>
    </row>
    <row r="2223" spans="4:8" x14ac:dyDescent="0.2">
      <c r="D2223"/>
      <c r="E2223"/>
      <c r="F2223"/>
      <c r="G2223"/>
      <c r="H2223"/>
    </row>
    <row r="2224" spans="4:8" x14ac:dyDescent="0.2">
      <c r="D2224"/>
      <c r="E2224"/>
      <c r="F2224"/>
      <c r="G2224"/>
      <c r="H2224"/>
    </row>
    <row r="2225" spans="4:8" x14ac:dyDescent="0.2">
      <c r="D2225"/>
      <c r="E2225"/>
      <c r="F2225"/>
      <c r="G2225"/>
      <c r="H2225"/>
    </row>
    <row r="2226" spans="4:8" x14ac:dyDescent="0.2">
      <c r="D2226"/>
      <c r="E2226"/>
      <c r="F2226"/>
      <c r="G2226"/>
      <c r="H2226"/>
    </row>
    <row r="2227" spans="4:8" x14ac:dyDescent="0.2">
      <c r="D2227"/>
      <c r="E2227"/>
      <c r="F2227"/>
      <c r="G2227"/>
      <c r="H2227"/>
    </row>
    <row r="2228" spans="4:8" x14ac:dyDescent="0.2">
      <c r="D2228"/>
      <c r="E2228"/>
      <c r="F2228"/>
      <c r="G2228"/>
      <c r="H2228"/>
    </row>
    <row r="2229" spans="4:8" x14ac:dyDescent="0.2">
      <c r="D2229"/>
      <c r="E2229"/>
      <c r="F2229"/>
      <c r="G2229"/>
      <c r="H2229"/>
    </row>
    <row r="2230" spans="4:8" x14ac:dyDescent="0.2">
      <c r="D2230"/>
      <c r="E2230"/>
      <c r="F2230"/>
      <c r="G2230"/>
      <c r="H2230"/>
    </row>
    <row r="2231" spans="4:8" x14ac:dyDescent="0.2">
      <c r="D2231"/>
      <c r="E2231"/>
      <c r="F2231"/>
      <c r="G2231"/>
      <c r="H2231"/>
    </row>
    <row r="2232" spans="4:8" x14ac:dyDescent="0.2">
      <c r="D2232"/>
      <c r="E2232"/>
      <c r="F2232"/>
      <c r="G2232"/>
      <c r="H2232"/>
    </row>
    <row r="2233" spans="4:8" x14ac:dyDescent="0.2">
      <c r="D2233"/>
      <c r="E2233"/>
      <c r="F2233"/>
      <c r="G2233"/>
      <c r="H2233"/>
    </row>
    <row r="2234" spans="4:8" x14ac:dyDescent="0.2">
      <c r="D2234"/>
      <c r="E2234"/>
      <c r="F2234"/>
      <c r="G2234"/>
      <c r="H2234"/>
    </row>
    <row r="2235" spans="4:8" x14ac:dyDescent="0.2">
      <c r="D2235"/>
      <c r="E2235"/>
      <c r="F2235"/>
      <c r="G2235"/>
      <c r="H2235"/>
    </row>
    <row r="2236" spans="4:8" x14ac:dyDescent="0.2">
      <c r="D2236"/>
      <c r="E2236"/>
      <c r="F2236"/>
      <c r="G2236"/>
      <c r="H2236"/>
    </row>
    <row r="2237" spans="4:8" x14ac:dyDescent="0.2">
      <c r="D2237"/>
      <c r="E2237"/>
      <c r="F2237"/>
      <c r="G2237"/>
      <c r="H2237"/>
    </row>
    <row r="2238" spans="4:8" x14ac:dyDescent="0.2">
      <c r="D2238"/>
      <c r="E2238"/>
      <c r="F2238"/>
      <c r="G2238"/>
      <c r="H2238"/>
    </row>
    <row r="2239" spans="4:8" x14ac:dyDescent="0.2">
      <c r="D2239"/>
      <c r="E2239"/>
      <c r="F2239"/>
      <c r="G2239"/>
      <c r="H2239"/>
    </row>
    <row r="2240" spans="4:8" x14ac:dyDescent="0.2">
      <c r="D2240"/>
      <c r="E2240"/>
      <c r="F2240"/>
      <c r="G2240"/>
      <c r="H2240"/>
    </row>
    <row r="2241" spans="4:8" x14ac:dyDescent="0.2">
      <c r="D2241"/>
      <c r="E2241"/>
      <c r="F2241"/>
      <c r="G2241"/>
      <c r="H2241"/>
    </row>
    <row r="2242" spans="4:8" x14ac:dyDescent="0.2">
      <c r="D2242"/>
      <c r="E2242"/>
      <c r="F2242"/>
      <c r="G2242"/>
      <c r="H2242"/>
    </row>
    <row r="2243" spans="4:8" x14ac:dyDescent="0.2">
      <c r="D2243"/>
      <c r="E2243"/>
      <c r="F2243"/>
      <c r="G2243"/>
      <c r="H2243"/>
    </row>
    <row r="2244" spans="4:8" x14ac:dyDescent="0.2">
      <c r="D2244"/>
      <c r="E2244"/>
      <c r="F2244"/>
      <c r="G2244"/>
      <c r="H2244"/>
    </row>
    <row r="2245" spans="4:8" x14ac:dyDescent="0.2">
      <c r="D2245"/>
      <c r="E2245"/>
      <c r="F2245"/>
      <c r="G2245"/>
      <c r="H2245"/>
    </row>
    <row r="2246" spans="4:8" x14ac:dyDescent="0.2">
      <c r="D2246"/>
      <c r="E2246"/>
      <c r="F2246"/>
      <c r="G2246"/>
      <c r="H2246"/>
    </row>
    <row r="2247" spans="4:8" x14ac:dyDescent="0.2">
      <c r="D2247"/>
      <c r="E2247"/>
      <c r="F2247"/>
      <c r="G2247"/>
      <c r="H2247"/>
    </row>
    <row r="2248" spans="4:8" x14ac:dyDescent="0.2">
      <c r="D2248"/>
      <c r="E2248"/>
      <c r="F2248"/>
      <c r="G2248"/>
      <c r="H2248"/>
    </row>
    <row r="2249" spans="4:8" x14ac:dyDescent="0.2">
      <c r="D2249"/>
      <c r="E2249"/>
      <c r="F2249"/>
      <c r="G2249"/>
      <c r="H2249"/>
    </row>
    <row r="2250" spans="4:8" x14ac:dyDescent="0.2">
      <c r="D2250"/>
      <c r="E2250"/>
      <c r="F2250"/>
      <c r="G2250"/>
      <c r="H2250"/>
    </row>
    <row r="2251" spans="4:8" x14ac:dyDescent="0.2">
      <c r="D2251"/>
      <c r="E2251"/>
      <c r="F2251"/>
      <c r="G2251"/>
      <c r="H2251"/>
    </row>
    <row r="2252" spans="4:8" x14ac:dyDescent="0.2">
      <c r="D2252"/>
      <c r="E2252"/>
      <c r="F2252"/>
      <c r="G2252"/>
      <c r="H2252"/>
    </row>
    <row r="2253" spans="4:8" x14ac:dyDescent="0.2">
      <c r="D2253"/>
      <c r="E2253"/>
      <c r="F2253"/>
      <c r="G2253"/>
      <c r="H2253"/>
    </row>
    <row r="2254" spans="4:8" x14ac:dyDescent="0.2">
      <c r="D2254"/>
      <c r="E2254"/>
      <c r="F2254"/>
      <c r="G2254"/>
      <c r="H2254"/>
    </row>
    <row r="2255" spans="4:8" x14ac:dyDescent="0.2">
      <c r="D2255"/>
      <c r="E2255"/>
      <c r="F2255"/>
      <c r="G2255"/>
      <c r="H2255"/>
    </row>
    <row r="2256" spans="4:8" x14ac:dyDescent="0.2">
      <c r="D2256"/>
      <c r="E2256"/>
      <c r="F2256"/>
      <c r="G2256"/>
      <c r="H2256"/>
    </row>
    <row r="2257" spans="4:8" x14ac:dyDescent="0.2">
      <c r="D2257"/>
      <c r="E2257"/>
      <c r="F2257"/>
      <c r="G2257"/>
      <c r="H2257"/>
    </row>
    <row r="2258" spans="4:8" x14ac:dyDescent="0.2">
      <c r="D2258"/>
      <c r="E2258"/>
      <c r="F2258"/>
      <c r="G2258"/>
      <c r="H2258"/>
    </row>
    <row r="2259" spans="4:8" x14ac:dyDescent="0.2">
      <c r="D2259"/>
      <c r="E2259"/>
      <c r="F2259"/>
      <c r="G2259"/>
      <c r="H2259"/>
    </row>
    <row r="2260" spans="4:8" x14ac:dyDescent="0.2">
      <c r="D2260"/>
      <c r="E2260"/>
      <c r="F2260"/>
      <c r="G2260"/>
      <c r="H2260"/>
    </row>
    <row r="2261" spans="4:8" x14ac:dyDescent="0.2">
      <c r="D2261"/>
      <c r="E2261"/>
      <c r="F2261"/>
      <c r="G2261"/>
      <c r="H2261"/>
    </row>
    <row r="2262" spans="4:8" x14ac:dyDescent="0.2">
      <c r="D2262"/>
      <c r="E2262"/>
      <c r="F2262"/>
      <c r="G2262"/>
      <c r="H2262"/>
    </row>
    <row r="2263" spans="4:8" x14ac:dyDescent="0.2">
      <c r="D2263"/>
      <c r="E2263"/>
      <c r="F2263"/>
      <c r="G2263"/>
      <c r="H2263"/>
    </row>
    <row r="2264" spans="4:8" x14ac:dyDescent="0.2">
      <c r="D2264"/>
      <c r="E2264"/>
      <c r="F2264"/>
      <c r="G2264"/>
      <c r="H2264"/>
    </row>
    <row r="2265" spans="4:8" x14ac:dyDescent="0.2">
      <c r="D2265"/>
      <c r="E2265"/>
      <c r="F2265"/>
      <c r="G2265"/>
      <c r="H2265"/>
    </row>
    <row r="2266" spans="4:8" x14ac:dyDescent="0.2">
      <c r="D2266"/>
      <c r="E2266"/>
      <c r="F2266"/>
      <c r="G2266"/>
      <c r="H2266"/>
    </row>
    <row r="2267" spans="4:8" x14ac:dyDescent="0.2">
      <c r="D2267"/>
      <c r="E2267"/>
      <c r="F2267"/>
      <c r="G2267"/>
      <c r="H2267"/>
    </row>
    <row r="2268" spans="4:8" x14ac:dyDescent="0.2">
      <c r="D2268"/>
      <c r="E2268"/>
      <c r="F2268"/>
      <c r="G2268"/>
      <c r="H2268"/>
    </row>
    <row r="2269" spans="4:8" x14ac:dyDescent="0.2">
      <c r="D2269"/>
      <c r="E2269"/>
      <c r="F2269"/>
      <c r="G2269"/>
      <c r="H2269"/>
    </row>
    <row r="2270" spans="4:8" x14ac:dyDescent="0.2">
      <c r="D2270"/>
      <c r="E2270"/>
      <c r="F2270"/>
      <c r="G2270"/>
      <c r="H2270"/>
    </row>
    <row r="2271" spans="4:8" x14ac:dyDescent="0.2">
      <c r="D2271"/>
      <c r="E2271"/>
      <c r="F2271"/>
      <c r="G2271"/>
      <c r="H2271"/>
    </row>
    <row r="2272" spans="4:8" x14ac:dyDescent="0.2">
      <c r="D2272"/>
      <c r="E2272"/>
      <c r="F2272"/>
      <c r="G2272"/>
      <c r="H2272"/>
    </row>
    <row r="2273" spans="4:8" x14ac:dyDescent="0.2">
      <c r="D2273"/>
      <c r="E2273"/>
      <c r="F2273"/>
      <c r="G2273"/>
      <c r="H2273"/>
    </row>
    <row r="2274" spans="4:8" x14ac:dyDescent="0.2">
      <c r="D2274"/>
      <c r="E2274"/>
      <c r="F2274"/>
      <c r="G2274"/>
      <c r="H2274"/>
    </row>
    <row r="2275" spans="4:8" x14ac:dyDescent="0.2">
      <c r="D2275"/>
      <c r="E2275"/>
      <c r="F2275"/>
      <c r="G2275"/>
      <c r="H2275"/>
    </row>
    <row r="2276" spans="4:8" x14ac:dyDescent="0.2">
      <c r="D2276"/>
      <c r="E2276"/>
      <c r="F2276"/>
      <c r="G2276"/>
      <c r="H2276"/>
    </row>
    <row r="2277" spans="4:8" x14ac:dyDescent="0.2">
      <c r="D2277"/>
      <c r="E2277"/>
      <c r="F2277"/>
      <c r="G2277"/>
      <c r="H2277"/>
    </row>
    <row r="2278" spans="4:8" x14ac:dyDescent="0.2">
      <c r="D2278"/>
      <c r="E2278"/>
      <c r="F2278"/>
      <c r="G2278"/>
      <c r="H2278"/>
    </row>
    <row r="2279" spans="4:8" x14ac:dyDescent="0.2">
      <c r="D2279"/>
      <c r="E2279"/>
      <c r="F2279"/>
      <c r="G2279"/>
      <c r="H2279"/>
    </row>
    <row r="2280" spans="4:8" x14ac:dyDescent="0.2">
      <c r="D2280"/>
      <c r="E2280"/>
      <c r="F2280"/>
      <c r="G2280"/>
      <c r="H2280"/>
    </row>
    <row r="2281" spans="4:8" x14ac:dyDescent="0.2">
      <c r="D2281"/>
      <c r="E2281"/>
      <c r="F2281"/>
      <c r="G2281"/>
      <c r="H2281"/>
    </row>
    <row r="2282" spans="4:8" x14ac:dyDescent="0.2">
      <c r="D2282"/>
      <c r="E2282"/>
      <c r="F2282"/>
      <c r="G2282"/>
      <c r="H2282"/>
    </row>
    <row r="2283" spans="4:8" x14ac:dyDescent="0.2">
      <c r="D2283"/>
      <c r="E2283"/>
      <c r="F2283"/>
      <c r="G2283"/>
      <c r="H2283"/>
    </row>
    <row r="2284" spans="4:8" x14ac:dyDescent="0.2">
      <c r="D2284"/>
      <c r="E2284"/>
      <c r="F2284"/>
      <c r="G2284"/>
      <c r="H2284"/>
    </row>
    <row r="2285" spans="4:8" x14ac:dyDescent="0.2">
      <c r="D2285"/>
      <c r="E2285"/>
      <c r="F2285"/>
      <c r="G2285"/>
      <c r="H2285"/>
    </row>
    <row r="2286" spans="4:8" x14ac:dyDescent="0.2">
      <c r="D2286"/>
      <c r="E2286"/>
      <c r="F2286"/>
      <c r="G2286"/>
      <c r="H2286"/>
    </row>
    <row r="2287" spans="4:8" x14ac:dyDescent="0.2">
      <c r="D2287"/>
      <c r="E2287"/>
      <c r="F2287"/>
      <c r="G2287"/>
      <c r="H2287"/>
    </row>
    <row r="2288" spans="4:8" x14ac:dyDescent="0.2">
      <c r="D2288"/>
      <c r="E2288"/>
      <c r="F2288"/>
      <c r="G2288"/>
      <c r="H2288"/>
    </row>
    <row r="2289" spans="4:8" x14ac:dyDescent="0.2">
      <c r="D2289"/>
      <c r="E2289"/>
      <c r="F2289"/>
      <c r="G2289"/>
      <c r="H2289"/>
    </row>
    <row r="2290" spans="4:8" x14ac:dyDescent="0.2">
      <c r="D2290"/>
      <c r="E2290"/>
      <c r="F2290"/>
      <c r="G2290"/>
      <c r="H2290"/>
    </row>
    <row r="2291" spans="4:8" x14ac:dyDescent="0.2">
      <c r="D2291"/>
      <c r="E2291"/>
      <c r="F2291"/>
      <c r="G2291"/>
      <c r="H2291"/>
    </row>
    <row r="2292" spans="4:8" x14ac:dyDescent="0.2">
      <c r="D2292"/>
      <c r="E2292"/>
      <c r="F2292"/>
      <c r="G2292"/>
      <c r="H2292"/>
    </row>
    <row r="2293" spans="4:8" x14ac:dyDescent="0.2">
      <c r="D2293"/>
      <c r="E2293"/>
      <c r="F2293"/>
      <c r="G2293"/>
      <c r="H2293"/>
    </row>
    <row r="2294" spans="4:8" x14ac:dyDescent="0.2">
      <c r="D2294"/>
      <c r="E2294"/>
      <c r="F2294"/>
      <c r="G2294"/>
      <c r="H2294"/>
    </row>
    <row r="2295" spans="4:8" x14ac:dyDescent="0.2">
      <c r="D2295"/>
      <c r="E2295"/>
      <c r="F2295"/>
      <c r="G2295"/>
      <c r="H2295"/>
    </row>
    <row r="2296" spans="4:8" x14ac:dyDescent="0.2">
      <c r="D2296"/>
      <c r="E2296"/>
      <c r="F2296"/>
      <c r="G2296"/>
      <c r="H2296"/>
    </row>
    <row r="2297" spans="4:8" x14ac:dyDescent="0.2">
      <c r="D2297"/>
      <c r="E2297"/>
      <c r="F2297"/>
      <c r="G2297"/>
      <c r="H2297"/>
    </row>
    <row r="2298" spans="4:8" x14ac:dyDescent="0.2">
      <c r="D2298"/>
      <c r="E2298"/>
      <c r="F2298"/>
      <c r="G2298"/>
      <c r="H2298"/>
    </row>
    <row r="2299" spans="4:8" x14ac:dyDescent="0.2">
      <c r="D2299"/>
      <c r="E2299"/>
      <c r="F2299"/>
      <c r="G2299"/>
      <c r="H2299"/>
    </row>
    <row r="2300" spans="4:8" x14ac:dyDescent="0.2">
      <c r="D2300"/>
      <c r="E2300"/>
      <c r="F2300"/>
      <c r="G2300"/>
      <c r="H2300"/>
    </row>
    <row r="2301" spans="4:8" x14ac:dyDescent="0.2">
      <c r="D2301"/>
      <c r="E2301"/>
      <c r="F2301"/>
      <c r="G2301"/>
      <c r="H2301"/>
    </row>
    <row r="2302" spans="4:8" x14ac:dyDescent="0.2">
      <c r="D2302"/>
      <c r="E2302"/>
      <c r="F2302"/>
      <c r="G2302"/>
      <c r="H2302"/>
    </row>
    <row r="2303" spans="4:8" x14ac:dyDescent="0.2">
      <c r="D2303"/>
      <c r="E2303"/>
      <c r="F2303"/>
      <c r="G2303"/>
      <c r="H2303"/>
    </row>
    <row r="2304" spans="4:8" x14ac:dyDescent="0.2">
      <c r="D2304"/>
      <c r="E2304"/>
      <c r="F2304"/>
      <c r="G2304"/>
      <c r="H2304"/>
    </row>
    <row r="2305" spans="4:8" x14ac:dyDescent="0.2">
      <c r="D2305"/>
      <c r="E2305"/>
      <c r="F2305"/>
      <c r="G2305"/>
      <c r="H2305"/>
    </row>
    <row r="2306" spans="4:8" x14ac:dyDescent="0.2">
      <c r="D2306"/>
      <c r="E2306"/>
      <c r="F2306"/>
      <c r="G2306"/>
      <c r="H2306"/>
    </row>
    <row r="2307" spans="4:8" x14ac:dyDescent="0.2">
      <c r="D2307"/>
      <c r="E2307"/>
      <c r="F2307"/>
      <c r="G2307"/>
      <c r="H2307"/>
    </row>
    <row r="2308" spans="4:8" x14ac:dyDescent="0.2">
      <c r="D2308"/>
      <c r="E2308"/>
      <c r="F2308"/>
      <c r="G2308"/>
      <c r="H2308"/>
    </row>
    <row r="2309" spans="4:8" x14ac:dyDescent="0.2">
      <c r="D2309"/>
      <c r="E2309"/>
      <c r="F2309"/>
      <c r="G2309"/>
      <c r="H2309"/>
    </row>
    <row r="2310" spans="4:8" x14ac:dyDescent="0.2">
      <c r="D2310"/>
      <c r="E2310"/>
      <c r="F2310"/>
      <c r="G2310"/>
      <c r="H2310"/>
    </row>
    <row r="2311" spans="4:8" x14ac:dyDescent="0.2">
      <c r="D2311"/>
      <c r="E2311"/>
      <c r="F2311"/>
      <c r="G2311"/>
      <c r="H2311"/>
    </row>
    <row r="2312" spans="4:8" x14ac:dyDescent="0.2">
      <c r="D2312"/>
      <c r="E2312"/>
      <c r="F2312"/>
      <c r="G2312"/>
      <c r="H2312"/>
    </row>
    <row r="2313" spans="4:8" x14ac:dyDescent="0.2">
      <c r="D2313"/>
      <c r="E2313"/>
      <c r="F2313"/>
      <c r="G2313"/>
      <c r="H2313"/>
    </row>
    <row r="2314" spans="4:8" x14ac:dyDescent="0.2">
      <c r="D2314"/>
      <c r="E2314"/>
      <c r="F2314"/>
      <c r="G2314"/>
      <c r="H2314"/>
    </row>
    <row r="2315" spans="4:8" x14ac:dyDescent="0.2">
      <c r="D2315"/>
      <c r="E2315"/>
      <c r="F2315"/>
      <c r="G2315"/>
      <c r="H2315"/>
    </row>
    <row r="2316" spans="4:8" x14ac:dyDescent="0.2">
      <c r="D2316"/>
      <c r="E2316"/>
      <c r="F2316"/>
      <c r="G2316"/>
      <c r="H2316"/>
    </row>
    <row r="2317" spans="4:8" x14ac:dyDescent="0.2">
      <c r="D2317"/>
      <c r="E2317"/>
      <c r="F2317"/>
      <c r="G2317"/>
      <c r="H2317"/>
    </row>
    <row r="2318" spans="4:8" x14ac:dyDescent="0.2">
      <c r="D2318"/>
      <c r="E2318"/>
      <c r="F2318"/>
      <c r="G2318"/>
      <c r="H2318"/>
    </row>
    <row r="2319" spans="4:8" x14ac:dyDescent="0.2">
      <c r="D2319"/>
      <c r="E2319"/>
      <c r="F2319"/>
      <c r="G2319"/>
      <c r="H2319"/>
    </row>
    <row r="2320" spans="4:8" x14ac:dyDescent="0.2">
      <c r="D2320"/>
      <c r="E2320"/>
      <c r="F2320"/>
      <c r="G2320"/>
      <c r="H2320"/>
    </row>
    <row r="2321" spans="4:8" x14ac:dyDescent="0.2">
      <c r="D2321"/>
      <c r="E2321"/>
      <c r="F2321"/>
      <c r="G2321"/>
      <c r="H2321"/>
    </row>
    <row r="2322" spans="4:8" x14ac:dyDescent="0.2">
      <c r="D2322"/>
      <c r="E2322"/>
      <c r="F2322"/>
      <c r="G2322"/>
      <c r="H2322"/>
    </row>
    <row r="2323" spans="4:8" x14ac:dyDescent="0.2">
      <c r="D2323"/>
      <c r="E2323"/>
      <c r="F2323"/>
      <c r="G2323"/>
      <c r="H2323"/>
    </row>
    <row r="2324" spans="4:8" x14ac:dyDescent="0.2">
      <c r="D2324"/>
      <c r="E2324"/>
      <c r="F2324"/>
      <c r="G2324"/>
      <c r="H2324"/>
    </row>
    <row r="2325" spans="4:8" x14ac:dyDescent="0.2">
      <c r="D2325"/>
      <c r="E2325"/>
      <c r="F2325"/>
      <c r="G2325"/>
      <c r="H2325"/>
    </row>
    <row r="2326" spans="4:8" x14ac:dyDescent="0.2">
      <c r="D2326"/>
      <c r="E2326"/>
      <c r="F2326"/>
      <c r="G2326"/>
      <c r="H2326"/>
    </row>
    <row r="2327" spans="4:8" x14ac:dyDescent="0.2">
      <c r="D2327"/>
      <c r="E2327"/>
      <c r="F2327"/>
      <c r="G2327"/>
      <c r="H2327"/>
    </row>
    <row r="2328" spans="4:8" x14ac:dyDescent="0.2">
      <c r="D2328"/>
      <c r="E2328"/>
      <c r="F2328"/>
      <c r="G2328"/>
      <c r="H2328"/>
    </row>
    <row r="2329" spans="4:8" x14ac:dyDescent="0.2">
      <c r="D2329"/>
      <c r="E2329"/>
      <c r="F2329"/>
      <c r="G2329"/>
      <c r="H2329"/>
    </row>
    <row r="2330" spans="4:8" x14ac:dyDescent="0.2">
      <c r="D2330"/>
      <c r="E2330"/>
      <c r="F2330"/>
      <c r="G2330"/>
      <c r="H2330"/>
    </row>
    <row r="2331" spans="4:8" x14ac:dyDescent="0.2">
      <c r="D2331"/>
      <c r="E2331"/>
      <c r="F2331"/>
      <c r="G2331"/>
      <c r="H2331"/>
    </row>
    <row r="2332" spans="4:8" x14ac:dyDescent="0.2">
      <c r="D2332"/>
      <c r="E2332"/>
      <c r="F2332"/>
      <c r="G2332"/>
      <c r="H2332"/>
    </row>
    <row r="2333" spans="4:8" x14ac:dyDescent="0.2">
      <c r="D2333"/>
      <c r="E2333"/>
      <c r="F2333"/>
      <c r="G2333"/>
      <c r="H2333"/>
    </row>
    <row r="2334" spans="4:8" x14ac:dyDescent="0.2">
      <c r="D2334"/>
      <c r="E2334"/>
      <c r="F2334"/>
      <c r="G2334"/>
      <c r="H2334"/>
    </row>
    <row r="2335" spans="4:8" x14ac:dyDescent="0.2">
      <c r="D2335"/>
      <c r="E2335"/>
      <c r="F2335"/>
      <c r="G2335"/>
      <c r="H2335"/>
    </row>
    <row r="2336" spans="4:8" x14ac:dyDescent="0.2">
      <c r="D2336"/>
      <c r="E2336"/>
      <c r="F2336"/>
      <c r="G2336"/>
      <c r="H2336"/>
    </row>
    <row r="2337" spans="4:8" x14ac:dyDescent="0.2">
      <c r="D2337"/>
      <c r="E2337"/>
      <c r="F2337"/>
      <c r="G2337"/>
      <c r="H2337"/>
    </row>
    <row r="2338" spans="4:8" x14ac:dyDescent="0.2">
      <c r="D2338"/>
      <c r="E2338"/>
      <c r="F2338"/>
      <c r="G2338"/>
      <c r="H2338"/>
    </row>
    <row r="2339" spans="4:8" x14ac:dyDescent="0.2">
      <c r="D2339"/>
      <c r="E2339"/>
      <c r="F2339"/>
      <c r="G2339"/>
      <c r="H2339"/>
    </row>
    <row r="2340" spans="4:8" x14ac:dyDescent="0.2">
      <c r="D2340"/>
      <c r="E2340"/>
      <c r="F2340"/>
      <c r="G2340"/>
      <c r="H2340"/>
    </row>
    <row r="2341" spans="4:8" x14ac:dyDescent="0.2">
      <c r="D2341"/>
      <c r="E2341"/>
      <c r="F2341"/>
      <c r="G2341"/>
      <c r="H2341"/>
    </row>
    <row r="2342" spans="4:8" x14ac:dyDescent="0.2">
      <c r="D2342"/>
      <c r="E2342"/>
      <c r="F2342"/>
      <c r="G2342"/>
      <c r="H2342"/>
    </row>
    <row r="2343" spans="4:8" x14ac:dyDescent="0.2">
      <c r="D2343"/>
      <c r="E2343"/>
      <c r="F2343"/>
      <c r="G2343"/>
      <c r="H2343"/>
    </row>
    <row r="2344" spans="4:8" x14ac:dyDescent="0.2">
      <c r="D2344"/>
      <c r="E2344"/>
      <c r="F2344"/>
      <c r="G2344"/>
      <c r="H2344"/>
    </row>
    <row r="2345" spans="4:8" x14ac:dyDescent="0.2">
      <c r="D2345"/>
      <c r="E2345"/>
      <c r="F2345"/>
      <c r="G2345"/>
      <c r="H2345"/>
    </row>
    <row r="2346" spans="4:8" x14ac:dyDescent="0.2">
      <c r="D2346"/>
      <c r="E2346"/>
      <c r="F2346"/>
      <c r="G2346"/>
      <c r="H2346"/>
    </row>
    <row r="2347" spans="4:8" x14ac:dyDescent="0.2">
      <c r="D2347"/>
      <c r="E2347"/>
      <c r="F2347"/>
      <c r="G2347"/>
      <c r="H2347"/>
    </row>
    <row r="2348" spans="4:8" x14ac:dyDescent="0.2">
      <c r="D2348"/>
      <c r="E2348"/>
      <c r="F2348"/>
      <c r="G2348"/>
      <c r="H2348"/>
    </row>
    <row r="2349" spans="4:8" x14ac:dyDescent="0.2">
      <c r="D2349"/>
      <c r="E2349"/>
      <c r="F2349"/>
      <c r="G2349"/>
      <c r="H2349"/>
    </row>
    <row r="2350" spans="4:8" x14ac:dyDescent="0.2">
      <c r="D2350"/>
      <c r="E2350"/>
      <c r="F2350"/>
      <c r="G2350"/>
      <c r="H2350"/>
    </row>
    <row r="2351" spans="4:8" x14ac:dyDescent="0.2">
      <c r="D2351"/>
      <c r="E2351"/>
      <c r="F2351"/>
      <c r="G2351"/>
      <c r="H2351"/>
    </row>
    <row r="2352" spans="4:8" x14ac:dyDescent="0.2">
      <c r="D2352"/>
      <c r="E2352"/>
      <c r="F2352"/>
      <c r="G2352"/>
      <c r="H2352"/>
    </row>
    <row r="2353" spans="4:8" x14ac:dyDescent="0.2">
      <c r="D2353"/>
      <c r="E2353"/>
      <c r="F2353"/>
      <c r="G2353"/>
      <c r="H2353"/>
    </row>
    <row r="2354" spans="4:8" x14ac:dyDescent="0.2">
      <c r="D2354"/>
      <c r="E2354"/>
      <c r="F2354"/>
      <c r="G2354"/>
      <c r="H2354"/>
    </row>
    <row r="2355" spans="4:8" x14ac:dyDescent="0.2">
      <c r="D2355"/>
      <c r="E2355"/>
      <c r="F2355"/>
      <c r="G2355"/>
      <c r="H2355"/>
    </row>
    <row r="2356" spans="4:8" x14ac:dyDescent="0.2">
      <c r="D2356"/>
      <c r="E2356"/>
      <c r="F2356"/>
      <c r="G2356"/>
      <c r="H2356"/>
    </row>
    <row r="2357" spans="4:8" x14ac:dyDescent="0.2">
      <c r="D2357"/>
      <c r="E2357"/>
      <c r="F2357"/>
      <c r="G2357"/>
      <c r="H2357"/>
    </row>
    <row r="2358" spans="4:8" x14ac:dyDescent="0.2">
      <c r="D2358"/>
      <c r="E2358"/>
      <c r="F2358"/>
      <c r="G2358"/>
      <c r="H2358"/>
    </row>
    <row r="2359" spans="4:8" x14ac:dyDescent="0.2">
      <c r="D2359"/>
      <c r="E2359"/>
      <c r="F2359"/>
      <c r="G2359"/>
      <c r="H2359"/>
    </row>
    <row r="2360" spans="4:8" x14ac:dyDescent="0.2">
      <c r="D2360"/>
      <c r="E2360"/>
      <c r="F2360"/>
      <c r="G2360"/>
      <c r="H2360"/>
    </row>
    <row r="2361" spans="4:8" x14ac:dyDescent="0.2">
      <c r="D2361"/>
      <c r="E2361"/>
      <c r="F2361"/>
      <c r="G2361"/>
      <c r="H2361"/>
    </row>
    <row r="2362" spans="4:8" x14ac:dyDescent="0.2">
      <c r="D2362"/>
      <c r="E2362"/>
      <c r="F2362"/>
      <c r="G2362"/>
      <c r="H2362"/>
    </row>
    <row r="2363" spans="4:8" x14ac:dyDescent="0.2">
      <c r="D2363"/>
      <c r="E2363"/>
      <c r="F2363"/>
      <c r="G2363"/>
      <c r="H2363"/>
    </row>
    <row r="2364" spans="4:8" x14ac:dyDescent="0.2">
      <c r="D2364"/>
      <c r="E2364"/>
      <c r="F2364"/>
      <c r="G2364"/>
      <c r="H2364"/>
    </row>
    <row r="2365" spans="4:8" x14ac:dyDescent="0.2">
      <c r="D2365"/>
      <c r="E2365"/>
      <c r="F2365"/>
      <c r="G2365"/>
      <c r="H2365"/>
    </row>
    <row r="2366" spans="4:8" x14ac:dyDescent="0.2">
      <c r="D2366"/>
      <c r="E2366"/>
      <c r="F2366"/>
      <c r="G2366"/>
      <c r="H2366"/>
    </row>
    <row r="2367" spans="4:8" x14ac:dyDescent="0.2">
      <c r="D2367"/>
      <c r="E2367"/>
      <c r="F2367"/>
      <c r="G2367"/>
      <c r="H2367"/>
    </row>
    <row r="2368" spans="4:8" x14ac:dyDescent="0.2">
      <c r="D2368"/>
      <c r="E2368"/>
      <c r="F2368"/>
      <c r="G2368"/>
      <c r="H2368"/>
    </row>
    <row r="2369" spans="4:8" x14ac:dyDescent="0.2">
      <c r="D2369"/>
      <c r="E2369"/>
      <c r="F2369"/>
      <c r="G2369"/>
      <c r="H2369"/>
    </row>
    <row r="2370" spans="4:8" x14ac:dyDescent="0.2">
      <c r="D2370"/>
      <c r="E2370"/>
      <c r="F2370"/>
      <c r="G2370"/>
      <c r="H2370"/>
    </row>
    <row r="2371" spans="4:8" x14ac:dyDescent="0.2">
      <c r="D2371"/>
      <c r="E2371"/>
      <c r="F2371"/>
      <c r="G2371"/>
      <c r="H2371"/>
    </row>
    <row r="2372" spans="4:8" x14ac:dyDescent="0.2">
      <c r="D2372"/>
      <c r="E2372"/>
      <c r="F2372"/>
      <c r="G2372"/>
      <c r="H2372"/>
    </row>
    <row r="2373" spans="4:8" x14ac:dyDescent="0.2">
      <c r="D2373"/>
      <c r="E2373"/>
      <c r="F2373"/>
      <c r="G2373"/>
      <c r="H2373"/>
    </row>
    <row r="2374" spans="4:8" x14ac:dyDescent="0.2">
      <c r="D2374"/>
      <c r="E2374"/>
      <c r="F2374"/>
      <c r="G2374"/>
      <c r="H2374"/>
    </row>
    <row r="2375" spans="4:8" x14ac:dyDescent="0.2">
      <c r="D2375"/>
      <c r="E2375"/>
      <c r="F2375"/>
      <c r="G2375"/>
      <c r="H2375"/>
    </row>
    <row r="2376" spans="4:8" x14ac:dyDescent="0.2">
      <c r="D2376"/>
      <c r="E2376"/>
      <c r="F2376"/>
      <c r="G2376"/>
      <c r="H2376"/>
    </row>
    <row r="2377" spans="4:8" x14ac:dyDescent="0.2">
      <c r="D2377"/>
      <c r="E2377"/>
      <c r="F2377"/>
      <c r="G2377"/>
      <c r="H2377"/>
    </row>
    <row r="2378" spans="4:8" x14ac:dyDescent="0.2">
      <c r="D2378"/>
      <c r="E2378"/>
      <c r="F2378"/>
      <c r="G2378"/>
      <c r="H2378"/>
    </row>
    <row r="2379" spans="4:8" x14ac:dyDescent="0.2">
      <c r="D2379"/>
      <c r="E2379"/>
      <c r="F2379"/>
      <c r="G2379"/>
      <c r="H2379"/>
    </row>
    <row r="2380" spans="4:8" x14ac:dyDescent="0.2">
      <c r="D2380"/>
      <c r="E2380"/>
      <c r="F2380"/>
      <c r="G2380"/>
      <c r="H2380"/>
    </row>
    <row r="2381" spans="4:8" x14ac:dyDescent="0.2">
      <c r="D2381"/>
      <c r="E2381"/>
      <c r="F2381"/>
      <c r="G2381"/>
      <c r="H2381"/>
    </row>
    <row r="2382" spans="4:8" x14ac:dyDescent="0.2">
      <c r="D2382"/>
      <c r="E2382"/>
      <c r="F2382"/>
      <c r="G2382"/>
      <c r="H2382"/>
    </row>
    <row r="2383" spans="4:8" x14ac:dyDescent="0.2">
      <c r="D2383"/>
      <c r="E2383"/>
      <c r="F2383"/>
      <c r="G2383"/>
      <c r="H2383"/>
    </row>
    <row r="2384" spans="4:8" x14ac:dyDescent="0.2">
      <c r="D2384"/>
      <c r="E2384"/>
      <c r="F2384"/>
      <c r="G2384"/>
      <c r="H2384"/>
    </row>
    <row r="2385" spans="4:8" x14ac:dyDescent="0.2">
      <c r="D2385"/>
      <c r="E2385"/>
      <c r="F2385"/>
      <c r="G2385"/>
      <c r="H2385"/>
    </row>
    <row r="2386" spans="4:8" x14ac:dyDescent="0.2">
      <c r="D2386"/>
      <c r="E2386"/>
      <c r="F2386"/>
      <c r="G2386"/>
      <c r="H2386"/>
    </row>
    <row r="2387" spans="4:8" x14ac:dyDescent="0.2">
      <c r="D2387"/>
      <c r="E2387"/>
      <c r="F2387"/>
      <c r="G2387"/>
      <c r="H2387"/>
    </row>
    <row r="2388" spans="4:8" x14ac:dyDescent="0.2">
      <c r="D2388"/>
      <c r="E2388"/>
      <c r="F2388"/>
      <c r="G2388"/>
      <c r="H2388"/>
    </row>
    <row r="2389" spans="4:8" x14ac:dyDescent="0.2">
      <c r="D2389"/>
      <c r="E2389"/>
      <c r="F2389"/>
      <c r="G2389"/>
      <c r="H2389"/>
    </row>
    <row r="2390" spans="4:8" x14ac:dyDescent="0.2">
      <c r="D2390"/>
      <c r="E2390"/>
      <c r="F2390"/>
      <c r="G2390"/>
      <c r="H2390"/>
    </row>
    <row r="2391" spans="4:8" x14ac:dyDescent="0.2">
      <c r="D2391"/>
      <c r="E2391"/>
      <c r="F2391"/>
      <c r="G2391"/>
      <c r="H2391"/>
    </row>
    <row r="2392" spans="4:8" x14ac:dyDescent="0.2">
      <c r="D2392"/>
      <c r="E2392"/>
      <c r="F2392"/>
      <c r="G2392"/>
      <c r="H2392"/>
    </row>
    <row r="2393" spans="4:8" x14ac:dyDescent="0.2">
      <c r="D2393"/>
      <c r="E2393"/>
      <c r="F2393"/>
      <c r="G2393"/>
      <c r="H2393"/>
    </row>
    <row r="2394" spans="4:8" x14ac:dyDescent="0.2">
      <c r="D2394"/>
      <c r="E2394"/>
      <c r="F2394"/>
      <c r="G2394"/>
      <c r="H2394"/>
    </row>
    <row r="2395" spans="4:8" x14ac:dyDescent="0.2">
      <c r="D2395"/>
      <c r="E2395"/>
      <c r="F2395"/>
      <c r="G2395"/>
      <c r="H2395"/>
    </row>
    <row r="2396" spans="4:8" x14ac:dyDescent="0.2">
      <c r="D2396"/>
      <c r="E2396"/>
      <c r="F2396"/>
      <c r="G2396"/>
      <c r="H2396"/>
    </row>
    <row r="2397" spans="4:8" x14ac:dyDescent="0.2">
      <c r="D2397"/>
      <c r="E2397"/>
      <c r="F2397"/>
      <c r="G2397"/>
      <c r="H2397"/>
    </row>
    <row r="2398" spans="4:8" x14ac:dyDescent="0.2">
      <c r="D2398"/>
      <c r="E2398"/>
      <c r="F2398"/>
      <c r="G2398"/>
      <c r="H2398"/>
    </row>
    <row r="2399" spans="4:8" x14ac:dyDescent="0.2">
      <c r="D2399"/>
      <c r="E2399"/>
      <c r="F2399"/>
      <c r="G2399"/>
      <c r="H2399"/>
    </row>
    <row r="2400" spans="4:8" x14ac:dyDescent="0.2">
      <c r="D2400"/>
      <c r="E2400"/>
      <c r="F2400"/>
      <c r="G2400"/>
      <c r="H2400"/>
    </row>
    <row r="2401" spans="4:8" x14ac:dyDescent="0.2">
      <c r="D2401"/>
      <c r="E2401"/>
      <c r="F2401"/>
      <c r="G2401"/>
      <c r="H2401"/>
    </row>
    <row r="2402" spans="4:8" x14ac:dyDescent="0.2">
      <c r="D2402"/>
      <c r="E2402"/>
      <c r="F2402"/>
      <c r="G2402"/>
      <c r="H2402"/>
    </row>
    <row r="2403" spans="4:8" x14ac:dyDescent="0.2">
      <c r="D2403"/>
      <c r="E2403"/>
      <c r="F2403"/>
      <c r="G2403"/>
      <c r="H2403"/>
    </row>
    <row r="2404" spans="4:8" x14ac:dyDescent="0.2">
      <c r="D2404"/>
      <c r="E2404"/>
      <c r="F2404"/>
      <c r="G2404"/>
      <c r="H2404"/>
    </row>
    <row r="2405" spans="4:8" x14ac:dyDescent="0.2">
      <c r="D2405"/>
      <c r="E2405"/>
      <c r="F2405"/>
      <c r="G2405"/>
      <c r="H2405"/>
    </row>
    <row r="2406" spans="4:8" x14ac:dyDescent="0.2">
      <c r="D2406"/>
      <c r="E2406"/>
      <c r="F2406"/>
      <c r="G2406"/>
      <c r="H2406"/>
    </row>
    <row r="2407" spans="4:8" x14ac:dyDescent="0.2">
      <c r="D2407"/>
      <c r="E2407"/>
      <c r="F2407"/>
      <c r="G2407"/>
      <c r="H2407"/>
    </row>
    <row r="2408" spans="4:8" x14ac:dyDescent="0.2">
      <c r="D2408"/>
      <c r="E2408"/>
      <c r="F2408"/>
      <c r="G2408"/>
      <c r="H2408"/>
    </row>
    <row r="2409" spans="4:8" x14ac:dyDescent="0.2">
      <c r="D2409"/>
      <c r="E2409"/>
      <c r="F2409"/>
      <c r="G2409"/>
      <c r="H2409"/>
    </row>
    <row r="2410" spans="4:8" x14ac:dyDescent="0.2">
      <c r="D2410"/>
      <c r="E2410"/>
      <c r="F2410"/>
      <c r="G2410"/>
      <c r="H2410"/>
    </row>
    <row r="2411" spans="4:8" x14ac:dyDescent="0.2">
      <c r="D2411"/>
      <c r="E2411"/>
      <c r="F2411"/>
      <c r="G2411"/>
      <c r="H2411"/>
    </row>
    <row r="2412" spans="4:8" x14ac:dyDescent="0.2">
      <c r="D2412"/>
      <c r="E2412"/>
      <c r="F2412"/>
      <c r="G2412"/>
      <c r="H2412"/>
    </row>
    <row r="2413" spans="4:8" x14ac:dyDescent="0.2">
      <c r="D2413"/>
      <c r="E2413"/>
      <c r="F2413"/>
      <c r="G2413"/>
      <c r="H2413"/>
    </row>
    <row r="2414" spans="4:8" x14ac:dyDescent="0.2">
      <c r="D2414"/>
      <c r="E2414"/>
      <c r="F2414"/>
      <c r="G2414"/>
      <c r="H2414"/>
    </row>
    <row r="2415" spans="4:8" x14ac:dyDescent="0.2">
      <c r="D2415"/>
      <c r="E2415"/>
      <c r="F2415"/>
      <c r="G2415"/>
      <c r="H2415"/>
    </row>
    <row r="2416" spans="4:8" x14ac:dyDescent="0.2">
      <c r="D2416"/>
      <c r="E2416"/>
      <c r="F2416"/>
      <c r="G2416"/>
      <c r="H2416"/>
    </row>
    <row r="2417" spans="4:8" x14ac:dyDescent="0.2">
      <c r="D2417"/>
      <c r="E2417"/>
      <c r="F2417"/>
      <c r="G2417"/>
      <c r="H2417"/>
    </row>
    <row r="2418" spans="4:8" x14ac:dyDescent="0.2">
      <c r="D2418"/>
      <c r="E2418"/>
      <c r="F2418"/>
      <c r="G2418"/>
      <c r="H2418"/>
    </row>
    <row r="2419" spans="4:8" x14ac:dyDescent="0.2">
      <c r="D2419"/>
      <c r="E2419"/>
      <c r="F2419"/>
      <c r="G2419"/>
      <c r="H2419"/>
    </row>
    <row r="2420" spans="4:8" x14ac:dyDescent="0.2">
      <c r="D2420"/>
      <c r="E2420"/>
      <c r="F2420"/>
      <c r="G2420"/>
      <c r="H2420"/>
    </row>
    <row r="2421" spans="4:8" x14ac:dyDescent="0.2">
      <c r="D2421"/>
      <c r="E2421"/>
      <c r="F2421"/>
      <c r="G2421"/>
      <c r="H2421"/>
    </row>
    <row r="2422" spans="4:8" x14ac:dyDescent="0.2">
      <c r="D2422"/>
      <c r="E2422"/>
      <c r="F2422"/>
      <c r="G2422"/>
      <c r="H2422"/>
    </row>
    <row r="2423" spans="4:8" x14ac:dyDescent="0.2">
      <c r="D2423"/>
      <c r="E2423"/>
      <c r="F2423"/>
      <c r="G2423"/>
      <c r="H2423"/>
    </row>
    <row r="2424" spans="4:8" x14ac:dyDescent="0.2">
      <c r="D2424"/>
      <c r="E2424"/>
      <c r="F2424"/>
      <c r="G2424"/>
      <c r="H2424"/>
    </row>
    <row r="2425" spans="4:8" x14ac:dyDescent="0.2">
      <c r="D2425"/>
      <c r="E2425"/>
      <c r="F2425"/>
      <c r="G2425"/>
      <c r="H2425"/>
    </row>
    <row r="2426" spans="4:8" x14ac:dyDescent="0.2">
      <c r="D2426"/>
      <c r="E2426"/>
      <c r="F2426"/>
      <c r="G2426"/>
      <c r="H2426"/>
    </row>
    <row r="2427" spans="4:8" x14ac:dyDescent="0.2">
      <c r="D2427"/>
      <c r="E2427"/>
      <c r="F2427"/>
      <c r="G2427"/>
      <c r="H2427"/>
    </row>
    <row r="2428" spans="4:8" x14ac:dyDescent="0.2">
      <c r="D2428"/>
      <c r="E2428"/>
      <c r="F2428"/>
      <c r="G2428"/>
      <c r="H2428"/>
    </row>
    <row r="2429" spans="4:8" x14ac:dyDescent="0.2">
      <c r="D2429"/>
      <c r="E2429"/>
      <c r="F2429"/>
      <c r="G2429"/>
      <c r="H2429"/>
    </row>
    <row r="2430" spans="4:8" x14ac:dyDescent="0.2">
      <c r="D2430"/>
      <c r="E2430"/>
      <c r="F2430"/>
      <c r="G2430"/>
      <c r="H2430"/>
    </row>
    <row r="2431" spans="4:8" x14ac:dyDescent="0.2">
      <c r="D2431"/>
      <c r="E2431"/>
      <c r="F2431"/>
      <c r="G2431"/>
      <c r="H2431"/>
    </row>
    <row r="2432" spans="4:8" x14ac:dyDescent="0.2">
      <c r="D2432"/>
      <c r="E2432"/>
      <c r="F2432"/>
      <c r="G2432"/>
      <c r="H2432"/>
    </row>
    <row r="2433" spans="4:8" x14ac:dyDescent="0.2">
      <c r="D2433"/>
      <c r="E2433"/>
      <c r="F2433"/>
      <c r="G2433"/>
      <c r="H2433"/>
    </row>
    <row r="2434" spans="4:8" x14ac:dyDescent="0.2">
      <c r="D2434"/>
      <c r="E2434"/>
      <c r="F2434"/>
      <c r="G2434"/>
      <c r="H2434"/>
    </row>
    <row r="2435" spans="4:8" x14ac:dyDescent="0.2">
      <c r="D2435"/>
      <c r="E2435"/>
      <c r="F2435"/>
      <c r="G2435"/>
      <c r="H2435"/>
    </row>
    <row r="2436" spans="4:8" x14ac:dyDescent="0.2">
      <c r="D2436"/>
      <c r="E2436"/>
      <c r="F2436"/>
      <c r="G2436"/>
      <c r="H2436"/>
    </row>
    <row r="2437" spans="4:8" x14ac:dyDescent="0.2">
      <c r="D2437"/>
      <c r="E2437"/>
      <c r="F2437"/>
      <c r="G2437"/>
      <c r="H2437"/>
    </row>
    <row r="2438" spans="4:8" x14ac:dyDescent="0.2">
      <c r="D2438"/>
      <c r="E2438"/>
      <c r="F2438"/>
      <c r="G2438"/>
      <c r="H2438"/>
    </row>
    <row r="2439" spans="4:8" x14ac:dyDescent="0.2">
      <c r="D2439"/>
      <c r="E2439"/>
      <c r="F2439"/>
      <c r="G2439"/>
      <c r="H2439"/>
    </row>
    <row r="2440" spans="4:8" x14ac:dyDescent="0.2">
      <c r="D2440"/>
      <c r="E2440"/>
      <c r="F2440"/>
      <c r="G2440"/>
      <c r="H2440"/>
    </row>
    <row r="2441" spans="4:8" x14ac:dyDescent="0.2">
      <c r="D2441"/>
      <c r="E2441"/>
      <c r="F2441"/>
      <c r="G2441"/>
      <c r="H2441"/>
    </row>
    <row r="2442" spans="4:8" x14ac:dyDescent="0.2">
      <c r="D2442"/>
      <c r="E2442"/>
      <c r="F2442"/>
      <c r="G2442"/>
      <c r="H2442"/>
    </row>
    <row r="2443" spans="4:8" x14ac:dyDescent="0.2">
      <c r="D2443"/>
      <c r="E2443"/>
      <c r="F2443"/>
      <c r="G2443"/>
      <c r="H2443"/>
    </row>
    <row r="2444" spans="4:8" x14ac:dyDescent="0.2">
      <c r="D2444"/>
      <c r="E2444"/>
      <c r="F2444"/>
      <c r="G2444"/>
      <c r="H2444"/>
    </row>
    <row r="2445" spans="4:8" x14ac:dyDescent="0.2">
      <c r="D2445"/>
      <c r="E2445"/>
      <c r="F2445"/>
      <c r="G2445"/>
      <c r="H2445"/>
    </row>
    <row r="2446" spans="4:8" x14ac:dyDescent="0.2">
      <c r="D2446"/>
      <c r="E2446"/>
      <c r="F2446"/>
      <c r="G2446"/>
      <c r="H2446"/>
    </row>
    <row r="2447" spans="4:8" x14ac:dyDescent="0.2">
      <c r="D2447"/>
      <c r="E2447"/>
      <c r="F2447"/>
      <c r="G2447"/>
      <c r="H2447"/>
    </row>
    <row r="2448" spans="4:8" x14ac:dyDescent="0.2">
      <c r="D2448"/>
      <c r="E2448"/>
      <c r="F2448"/>
      <c r="G2448"/>
      <c r="H2448"/>
    </row>
    <row r="2449" spans="4:8" x14ac:dyDescent="0.2">
      <c r="D2449"/>
      <c r="E2449"/>
      <c r="F2449"/>
      <c r="G2449"/>
      <c r="H2449"/>
    </row>
    <row r="2450" spans="4:8" x14ac:dyDescent="0.2">
      <c r="D2450"/>
      <c r="E2450"/>
      <c r="F2450"/>
      <c r="G2450"/>
      <c r="H2450"/>
    </row>
    <row r="2451" spans="4:8" x14ac:dyDescent="0.2">
      <c r="D2451"/>
      <c r="E2451"/>
      <c r="F2451"/>
      <c r="G2451"/>
      <c r="H2451"/>
    </row>
    <row r="2452" spans="4:8" x14ac:dyDescent="0.2">
      <c r="D2452"/>
      <c r="E2452"/>
      <c r="F2452"/>
      <c r="G2452"/>
      <c r="H2452"/>
    </row>
    <row r="2453" spans="4:8" x14ac:dyDescent="0.2">
      <c r="D2453"/>
      <c r="E2453"/>
      <c r="F2453"/>
      <c r="G2453"/>
      <c r="H2453"/>
    </row>
    <row r="2454" spans="4:8" x14ac:dyDescent="0.2">
      <c r="D2454"/>
      <c r="E2454"/>
      <c r="F2454"/>
      <c r="G2454"/>
      <c r="H2454"/>
    </row>
    <row r="2455" spans="4:8" x14ac:dyDescent="0.2">
      <c r="D2455"/>
      <c r="E2455"/>
      <c r="F2455"/>
      <c r="G2455"/>
      <c r="H2455"/>
    </row>
    <row r="2456" spans="4:8" x14ac:dyDescent="0.2">
      <c r="D2456"/>
      <c r="E2456"/>
      <c r="F2456"/>
      <c r="G2456"/>
      <c r="H2456"/>
    </row>
    <row r="2457" spans="4:8" x14ac:dyDescent="0.2">
      <c r="D2457"/>
      <c r="E2457"/>
      <c r="F2457"/>
      <c r="G2457"/>
      <c r="H2457"/>
    </row>
    <row r="2458" spans="4:8" x14ac:dyDescent="0.2">
      <c r="D2458"/>
      <c r="E2458"/>
      <c r="F2458"/>
      <c r="G2458"/>
      <c r="H2458"/>
    </row>
    <row r="2459" spans="4:8" x14ac:dyDescent="0.2">
      <c r="D2459"/>
      <c r="E2459"/>
      <c r="F2459"/>
      <c r="G2459"/>
      <c r="H2459"/>
    </row>
    <row r="2460" spans="4:8" x14ac:dyDescent="0.2">
      <c r="D2460"/>
      <c r="E2460"/>
      <c r="F2460"/>
      <c r="G2460"/>
      <c r="H2460"/>
    </row>
    <row r="2461" spans="4:8" x14ac:dyDescent="0.2">
      <c r="D2461"/>
      <c r="E2461"/>
      <c r="F2461"/>
      <c r="G2461"/>
      <c r="H2461"/>
    </row>
    <row r="2462" spans="4:8" x14ac:dyDescent="0.2">
      <c r="D2462"/>
      <c r="E2462"/>
      <c r="F2462"/>
      <c r="G2462"/>
      <c r="H2462"/>
    </row>
    <row r="2463" spans="4:8" x14ac:dyDescent="0.2">
      <c r="D2463"/>
      <c r="E2463"/>
      <c r="F2463"/>
      <c r="G2463"/>
      <c r="H2463"/>
    </row>
    <row r="2464" spans="4:8" x14ac:dyDescent="0.2">
      <c r="D2464"/>
      <c r="E2464"/>
      <c r="F2464"/>
      <c r="G2464"/>
      <c r="H2464"/>
    </row>
    <row r="2465" spans="4:8" x14ac:dyDescent="0.2">
      <c r="D2465"/>
      <c r="E2465"/>
      <c r="F2465"/>
      <c r="G2465"/>
      <c r="H2465"/>
    </row>
    <row r="2466" spans="4:8" x14ac:dyDescent="0.2">
      <c r="D2466"/>
      <c r="E2466"/>
      <c r="F2466"/>
      <c r="G2466"/>
      <c r="H2466"/>
    </row>
    <row r="2467" spans="4:8" x14ac:dyDescent="0.2">
      <c r="D2467"/>
      <c r="E2467"/>
      <c r="F2467"/>
      <c r="G2467"/>
      <c r="H2467"/>
    </row>
    <row r="2468" spans="4:8" x14ac:dyDescent="0.2">
      <c r="D2468"/>
      <c r="E2468"/>
      <c r="F2468"/>
      <c r="G2468"/>
      <c r="H2468"/>
    </row>
    <row r="2469" spans="4:8" x14ac:dyDescent="0.2">
      <c r="D2469"/>
      <c r="E2469"/>
      <c r="F2469"/>
      <c r="G2469"/>
      <c r="H2469"/>
    </row>
    <row r="2470" spans="4:8" x14ac:dyDescent="0.2">
      <c r="D2470"/>
      <c r="E2470"/>
      <c r="F2470"/>
      <c r="G2470"/>
      <c r="H2470"/>
    </row>
    <row r="2471" spans="4:8" x14ac:dyDescent="0.2">
      <c r="D2471"/>
      <c r="E2471"/>
      <c r="F2471"/>
      <c r="G2471"/>
      <c r="H2471"/>
    </row>
    <row r="2472" spans="4:8" x14ac:dyDescent="0.2">
      <c r="D2472"/>
      <c r="E2472"/>
      <c r="F2472"/>
      <c r="G2472"/>
      <c r="H2472"/>
    </row>
    <row r="2473" spans="4:8" x14ac:dyDescent="0.2">
      <c r="D2473"/>
      <c r="E2473"/>
      <c r="F2473"/>
      <c r="G2473"/>
      <c r="H2473"/>
    </row>
    <row r="2474" spans="4:8" x14ac:dyDescent="0.2">
      <c r="D2474"/>
      <c r="E2474"/>
      <c r="F2474"/>
      <c r="G2474"/>
      <c r="H2474"/>
    </row>
    <row r="2475" spans="4:8" x14ac:dyDescent="0.2">
      <c r="D2475"/>
      <c r="E2475"/>
      <c r="F2475"/>
      <c r="G2475"/>
      <c r="H2475"/>
    </row>
    <row r="2476" spans="4:8" x14ac:dyDescent="0.2">
      <c r="D2476"/>
      <c r="E2476"/>
      <c r="F2476"/>
      <c r="G2476"/>
      <c r="H2476"/>
    </row>
    <row r="2477" spans="4:8" x14ac:dyDescent="0.2">
      <c r="D2477"/>
      <c r="E2477"/>
      <c r="F2477"/>
      <c r="G2477"/>
      <c r="H2477"/>
    </row>
    <row r="2478" spans="4:8" x14ac:dyDescent="0.2">
      <c r="D2478"/>
      <c r="E2478"/>
      <c r="F2478"/>
      <c r="G2478"/>
      <c r="H2478"/>
    </row>
    <row r="2479" spans="4:8" x14ac:dyDescent="0.2">
      <c r="D2479"/>
      <c r="E2479"/>
      <c r="F2479"/>
      <c r="G2479"/>
      <c r="H2479"/>
    </row>
    <row r="2480" spans="4:8" x14ac:dyDescent="0.2">
      <c r="D2480"/>
      <c r="E2480"/>
      <c r="F2480"/>
      <c r="G2480"/>
      <c r="H2480"/>
    </row>
    <row r="2481" spans="4:8" x14ac:dyDescent="0.2">
      <c r="D2481"/>
      <c r="E2481"/>
      <c r="F2481"/>
      <c r="G2481"/>
      <c r="H2481"/>
    </row>
    <row r="2482" spans="4:8" x14ac:dyDescent="0.2">
      <c r="D2482"/>
      <c r="E2482"/>
      <c r="F2482"/>
      <c r="G2482"/>
      <c r="H2482"/>
    </row>
    <row r="2483" spans="4:8" x14ac:dyDescent="0.2">
      <c r="D2483"/>
      <c r="E2483"/>
      <c r="F2483"/>
      <c r="G2483"/>
      <c r="H2483"/>
    </row>
    <row r="2484" spans="4:8" x14ac:dyDescent="0.2">
      <c r="D2484"/>
      <c r="E2484"/>
      <c r="F2484"/>
      <c r="G2484"/>
      <c r="H2484"/>
    </row>
    <row r="2485" spans="4:8" x14ac:dyDescent="0.2">
      <c r="D2485"/>
      <c r="E2485"/>
      <c r="F2485"/>
      <c r="G2485"/>
      <c r="H2485"/>
    </row>
    <row r="2486" spans="4:8" x14ac:dyDescent="0.2">
      <c r="D2486"/>
      <c r="E2486"/>
      <c r="F2486"/>
      <c r="G2486"/>
      <c r="H2486"/>
    </row>
    <row r="2487" spans="4:8" x14ac:dyDescent="0.2">
      <c r="D2487"/>
      <c r="E2487"/>
      <c r="F2487"/>
      <c r="G2487"/>
      <c r="H2487"/>
    </row>
    <row r="2488" spans="4:8" x14ac:dyDescent="0.2">
      <c r="D2488"/>
      <c r="E2488"/>
      <c r="F2488"/>
      <c r="G2488"/>
      <c r="H2488"/>
    </row>
    <row r="2489" spans="4:8" x14ac:dyDescent="0.2">
      <c r="D2489"/>
      <c r="E2489"/>
      <c r="F2489"/>
      <c r="G2489"/>
      <c r="H2489"/>
    </row>
    <row r="2490" spans="4:8" x14ac:dyDescent="0.2">
      <c r="D2490"/>
      <c r="E2490"/>
      <c r="F2490"/>
      <c r="G2490"/>
      <c r="H2490"/>
    </row>
    <row r="2491" spans="4:8" x14ac:dyDescent="0.2">
      <c r="D2491"/>
      <c r="E2491"/>
      <c r="F2491"/>
      <c r="G2491"/>
      <c r="H2491"/>
    </row>
    <row r="2492" spans="4:8" x14ac:dyDescent="0.2">
      <c r="D2492"/>
      <c r="E2492"/>
      <c r="F2492"/>
      <c r="G2492"/>
      <c r="H2492"/>
    </row>
    <row r="2493" spans="4:8" x14ac:dyDescent="0.2">
      <c r="D2493"/>
      <c r="E2493"/>
      <c r="F2493"/>
      <c r="G2493"/>
      <c r="H2493"/>
    </row>
    <row r="2494" spans="4:8" x14ac:dyDescent="0.2">
      <c r="D2494"/>
      <c r="E2494"/>
      <c r="F2494"/>
      <c r="G2494"/>
      <c r="H2494"/>
    </row>
    <row r="2495" spans="4:8" x14ac:dyDescent="0.2">
      <c r="D2495"/>
      <c r="E2495"/>
      <c r="F2495"/>
      <c r="G2495"/>
      <c r="H2495"/>
    </row>
    <row r="2496" spans="4:8" x14ac:dyDescent="0.2">
      <c r="D2496"/>
      <c r="E2496"/>
      <c r="F2496"/>
      <c r="G2496"/>
      <c r="H2496"/>
    </row>
    <row r="2497" spans="4:8" x14ac:dyDescent="0.2">
      <c r="D2497"/>
      <c r="E2497"/>
      <c r="F2497"/>
      <c r="G2497"/>
      <c r="H2497"/>
    </row>
    <row r="2498" spans="4:8" x14ac:dyDescent="0.2">
      <c r="D2498"/>
      <c r="E2498"/>
      <c r="F2498"/>
      <c r="G2498"/>
      <c r="H2498"/>
    </row>
    <row r="2499" spans="4:8" x14ac:dyDescent="0.2">
      <c r="D2499"/>
      <c r="E2499"/>
      <c r="F2499"/>
      <c r="G2499"/>
      <c r="H2499"/>
    </row>
    <row r="2500" spans="4:8" x14ac:dyDescent="0.2">
      <c r="D2500"/>
      <c r="E2500"/>
      <c r="F2500"/>
      <c r="G2500"/>
      <c r="H2500"/>
    </row>
    <row r="2501" spans="4:8" x14ac:dyDescent="0.2">
      <c r="D2501"/>
      <c r="E2501"/>
      <c r="F2501"/>
      <c r="G2501"/>
      <c r="H2501"/>
    </row>
    <row r="2502" spans="4:8" x14ac:dyDescent="0.2">
      <c r="D2502"/>
      <c r="E2502"/>
      <c r="F2502"/>
      <c r="G2502"/>
      <c r="H2502"/>
    </row>
    <row r="2503" spans="4:8" x14ac:dyDescent="0.2">
      <c r="D2503"/>
      <c r="E2503"/>
      <c r="F2503"/>
      <c r="G2503"/>
      <c r="H2503"/>
    </row>
    <row r="2504" spans="4:8" x14ac:dyDescent="0.2">
      <c r="D2504"/>
      <c r="E2504"/>
      <c r="F2504"/>
      <c r="G2504"/>
      <c r="H2504"/>
    </row>
    <row r="2505" spans="4:8" x14ac:dyDescent="0.2">
      <c r="D2505"/>
      <c r="E2505"/>
      <c r="F2505"/>
      <c r="G2505"/>
      <c r="H2505"/>
    </row>
    <row r="2506" spans="4:8" x14ac:dyDescent="0.2">
      <c r="D2506"/>
      <c r="E2506"/>
      <c r="F2506"/>
      <c r="G2506"/>
      <c r="H2506"/>
    </row>
    <row r="2507" spans="4:8" x14ac:dyDescent="0.2">
      <c r="D2507"/>
      <c r="E2507"/>
      <c r="F2507"/>
      <c r="G2507"/>
      <c r="H2507"/>
    </row>
    <row r="2508" spans="4:8" x14ac:dyDescent="0.2">
      <c r="D2508"/>
      <c r="E2508"/>
      <c r="F2508"/>
      <c r="G2508"/>
      <c r="H2508"/>
    </row>
    <row r="2509" spans="4:8" x14ac:dyDescent="0.2">
      <c r="D2509"/>
      <c r="E2509"/>
      <c r="F2509"/>
      <c r="G2509"/>
      <c r="H2509"/>
    </row>
    <row r="2510" spans="4:8" x14ac:dyDescent="0.2">
      <c r="D2510"/>
      <c r="E2510"/>
      <c r="F2510"/>
      <c r="G2510"/>
      <c r="H2510"/>
    </row>
    <row r="2511" spans="4:8" x14ac:dyDescent="0.2">
      <c r="D2511"/>
      <c r="E2511"/>
      <c r="F2511"/>
      <c r="G2511"/>
      <c r="H2511"/>
    </row>
    <row r="2512" spans="4:8" x14ac:dyDescent="0.2">
      <c r="D2512"/>
      <c r="E2512"/>
      <c r="F2512"/>
      <c r="G2512"/>
      <c r="H2512"/>
    </row>
    <row r="2513" spans="4:8" x14ac:dyDescent="0.2">
      <c r="D2513"/>
      <c r="E2513"/>
      <c r="F2513"/>
      <c r="G2513"/>
      <c r="H2513"/>
    </row>
    <row r="2514" spans="4:8" x14ac:dyDescent="0.2">
      <c r="D2514"/>
      <c r="E2514"/>
      <c r="F2514"/>
      <c r="G2514"/>
      <c r="H2514"/>
    </row>
    <row r="2515" spans="4:8" x14ac:dyDescent="0.2">
      <c r="D2515"/>
      <c r="E2515"/>
      <c r="F2515"/>
      <c r="G2515"/>
      <c r="H2515"/>
    </row>
    <row r="2516" spans="4:8" x14ac:dyDescent="0.2">
      <c r="D2516"/>
      <c r="E2516"/>
      <c r="F2516"/>
      <c r="G2516"/>
      <c r="H2516"/>
    </row>
    <row r="2517" spans="4:8" x14ac:dyDescent="0.2">
      <c r="D2517"/>
      <c r="E2517"/>
      <c r="F2517"/>
      <c r="G2517"/>
      <c r="H2517"/>
    </row>
    <row r="2518" spans="4:8" x14ac:dyDescent="0.2">
      <c r="D2518"/>
      <c r="E2518"/>
      <c r="F2518"/>
      <c r="G2518"/>
      <c r="H2518"/>
    </row>
    <row r="2519" spans="4:8" x14ac:dyDescent="0.2">
      <c r="D2519"/>
      <c r="E2519"/>
      <c r="F2519"/>
      <c r="G2519"/>
      <c r="H2519"/>
    </row>
    <row r="2520" spans="4:8" x14ac:dyDescent="0.2">
      <c r="D2520"/>
      <c r="E2520"/>
      <c r="F2520"/>
      <c r="G2520"/>
      <c r="H2520"/>
    </row>
    <row r="2521" spans="4:8" x14ac:dyDescent="0.2">
      <c r="D2521"/>
      <c r="E2521"/>
      <c r="F2521"/>
      <c r="G2521"/>
      <c r="H2521"/>
    </row>
    <row r="2522" spans="4:8" x14ac:dyDescent="0.2">
      <c r="D2522"/>
      <c r="E2522"/>
      <c r="F2522"/>
      <c r="G2522"/>
      <c r="H2522"/>
    </row>
    <row r="2523" spans="4:8" x14ac:dyDescent="0.2">
      <c r="D2523"/>
      <c r="E2523"/>
      <c r="F2523"/>
      <c r="G2523"/>
      <c r="H2523"/>
    </row>
    <row r="2524" spans="4:8" x14ac:dyDescent="0.2">
      <c r="D2524"/>
      <c r="E2524"/>
      <c r="F2524"/>
      <c r="G2524"/>
      <c r="H2524"/>
    </row>
    <row r="2525" spans="4:8" x14ac:dyDescent="0.2">
      <c r="D2525"/>
      <c r="E2525"/>
      <c r="F2525"/>
      <c r="G2525"/>
      <c r="H2525"/>
    </row>
    <row r="2526" spans="4:8" x14ac:dyDescent="0.2">
      <c r="D2526"/>
      <c r="E2526"/>
      <c r="F2526"/>
      <c r="G2526"/>
      <c r="H2526"/>
    </row>
    <row r="2527" spans="4:8" x14ac:dyDescent="0.2">
      <c r="D2527"/>
      <c r="E2527"/>
      <c r="F2527"/>
      <c r="G2527"/>
      <c r="H2527"/>
    </row>
    <row r="2528" spans="4:8" x14ac:dyDescent="0.2">
      <c r="D2528"/>
      <c r="E2528"/>
      <c r="F2528"/>
      <c r="G2528"/>
      <c r="H2528"/>
    </row>
    <row r="2529" spans="4:8" x14ac:dyDescent="0.2">
      <c r="D2529"/>
      <c r="E2529"/>
      <c r="F2529"/>
      <c r="G2529"/>
      <c r="H2529"/>
    </row>
    <row r="2530" spans="4:8" x14ac:dyDescent="0.2">
      <c r="D2530"/>
      <c r="E2530"/>
      <c r="F2530"/>
      <c r="G2530"/>
      <c r="H2530"/>
    </row>
    <row r="2531" spans="4:8" x14ac:dyDescent="0.2">
      <c r="D2531"/>
      <c r="E2531"/>
      <c r="F2531"/>
      <c r="G2531"/>
      <c r="H2531"/>
    </row>
    <row r="2532" spans="4:8" x14ac:dyDescent="0.2">
      <c r="D2532"/>
      <c r="E2532"/>
      <c r="F2532"/>
      <c r="G2532"/>
      <c r="H2532"/>
    </row>
    <row r="2533" spans="4:8" x14ac:dyDescent="0.2">
      <c r="D2533"/>
      <c r="E2533"/>
      <c r="F2533"/>
      <c r="G2533"/>
      <c r="H2533"/>
    </row>
    <row r="2534" spans="4:8" x14ac:dyDescent="0.2">
      <c r="D2534"/>
      <c r="E2534"/>
      <c r="F2534"/>
      <c r="G2534"/>
      <c r="H2534"/>
    </row>
    <row r="2535" spans="4:8" x14ac:dyDescent="0.2">
      <c r="D2535"/>
      <c r="E2535"/>
      <c r="F2535"/>
      <c r="G2535"/>
      <c r="H2535"/>
    </row>
    <row r="2536" spans="4:8" x14ac:dyDescent="0.2">
      <c r="D2536"/>
      <c r="E2536"/>
      <c r="F2536"/>
      <c r="G2536"/>
      <c r="H2536"/>
    </row>
    <row r="2537" spans="4:8" x14ac:dyDescent="0.2">
      <c r="D2537"/>
      <c r="E2537"/>
      <c r="F2537"/>
      <c r="G2537"/>
      <c r="H2537"/>
    </row>
    <row r="2538" spans="4:8" x14ac:dyDescent="0.2">
      <c r="D2538"/>
      <c r="E2538"/>
      <c r="F2538"/>
      <c r="G2538"/>
      <c r="H2538"/>
    </row>
    <row r="2539" spans="4:8" x14ac:dyDescent="0.2">
      <c r="D2539"/>
      <c r="E2539"/>
      <c r="F2539"/>
      <c r="G2539"/>
      <c r="H2539"/>
    </row>
    <row r="2540" spans="4:8" x14ac:dyDescent="0.2">
      <c r="D2540"/>
      <c r="E2540"/>
      <c r="F2540"/>
      <c r="G2540"/>
      <c r="H2540"/>
    </row>
    <row r="2541" spans="4:8" x14ac:dyDescent="0.2">
      <c r="D2541"/>
      <c r="E2541"/>
      <c r="F2541"/>
      <c r="G2541"/>
      <c r="H2541"/>
    </row>
    <row r="2542" spans="4:8" x14ac:dyDescent="0.2">
      <c r="D2542"/>
      <c r="E2542"/>
      <c r="F2542"/>
      <c r="G2542"/>
      <c r="H2542"/>
    </row>
    <row r="2543" spans="4:8" x14ac:dyDescent="0.2">
      <c r="D2543"/>
      <c r="E2543"/>
      <c r="F2543"/>
      <c r="G2543"/>
      <c r="H2543"/>
    </row>
    <row r="2544" spans="4:8" x14ac:dyDescent="0.2">
      <c r="D2544"/>
      <c r="E2544"/>
      <c r="F2544"/>
      <c r="G2544"/>
      <c r="H2544"/>
    </row>
    <row r="2545" spans="4:8" x14ac:dyDescent="0.2">
      <c r="D2545"/>
      <c r="E2545"/>
      <c r="F2545"/>
      <c r="G2545"/>
      <c r="H2545"/>
    </row>
    <row r="2546" spans="4:8" x14ac:dyDescent="0.2">
      <c r="D2546"/>
      <c r="E2546"/>
      <c r="F2546"/>
      <c r="G2546"/>
      <c r="H2546"/>
    </row>
    <row r="2547" spans="4:8" x14ac:dyDescent="0.2">
      <c r="D2547"/>
      <c r="E2547"/>
      <c r="F2547"/>
      <c r="G2547"/>
      <c r="H2547"/>
    </row>
    <row r="2548" spans="4:8" x14ac:dyDescent="0.2">
      <c r="D2548"/>
      <c r="E2548"/>
      <c r="F2548"/>
      <c r="G2548"/>
      <c r="H2548"/>
    </row>
    <row r="2549" spans="4:8" x14ac:dyDescent="0.2">
      <c r="D2549"/>
      <c r="E2549"/>
      <c r="F2549"/>
      <c r="G2549"/>
      <c r="H2549"/>
    </row>
    <row r="2550" spans="4:8" x14ac:dyDescent="0.2">
      <c r="D2550"/>
      <c r="E2550"/>
      <c r="F2550"/>
      <c r="G2550"/>
      <c r="H2550"/>
    </row>
    <row r="2551" spans="4:8" x14ac:dyDescent="0.2">
      <c r="D2551"/>
      <c r="E2551"/>
      <c r="F2551"/>
      <c r="G2551"/>
      <c r="H2551"/>
    </row>
    <row r="2552" spans="4:8" x14ac:dyDescent="0.2">
      <c r="D2552"/>
      <c r="E2552"/>
      <c r="F2552"/>
      <c r="G2552"/>
      <c r="H2552"/>
    </row>
    <row r="2553" spans="4:8" x14ac:dyDescent="0.2">
      <c r="D2553"/>
      <c r="E2553"/>
      <c r="F2553"/>
      <c r="G2553"/>
      <c r="H2553"/>
    </row>
    <row r="2554" spans="4:8" x14ac:dyDescent="0.2">
      <c r="D2554"/>
      <c r="E2554"/>
      <c r="F2554"/>
      <c r="G2554"/>
      <c r="H2554"/>
    </row>
    <row r="2555" spans="4:8" x14ac:dyDescent="0.2">
      <c r="D2555"/>
      <c r="E2555"/>
      <c r="F2555"/>
      <c r="G2555"/>
      <c r="H2555"/>
    </row>
    <row r="2556" spans="4:8" x14ac:dyDescent="0.2">
      <c r="D2556"/>
      <c r="E2556"/>
      <c r="F2556"/>
      <c r="G2556"/>
      <c r="H2556"/>
    </row>
    <row r="2557" spans="4:8" x14ac:dyDescent="0.2">
      <c r="D2557"/>
      <c r="E2557"/>
      <c r="F2557"/>
      <c r="G2557"/>
      <c r="H2557"/>
    </row>
    <row r="2558" spans="4:8" x14ac:dyDescent="0.2">
      <c r="D2558"/>
      <c r="E2558"/>
      <c r="F2558"/>
      <c r="G2558"/>
      <c r="H2558"/>
    </row>
    <row r="2559" spans="4:8" x14ac:dyDescent="0.2">
      <c r="D2559"/>
      <c r="E2559"/>
      <c r="F2559"/>
      <c r="G2559"/>
      <c r="H2559"/>
    </row>
    <row r="2560" spans="4:8" x14ac:dyDescent="0.2">
      <c r="D2560"/>
      <c r="E2560"/>
      <c r="F2560"/>
      <c r="G2560"/>
      <c r="H2560"/>
    </row>
    <row r="2561" spans="4:8" x14ac:dyDescent="0.2">
      <c r="D2561"/>
      <c r="E2561"/>
      <c r="F2561"/>
      <c r="G2561"/>
      <c r="H2561"/>
    </row>
    <row r="2562" spans="4:8" x14ac:dyDescent="0.2">
      <c r="D2562"/>
      <c r="E2562"/>
      <c r="F2562"/>
      <c r="G2562"/>
      <c r="H2562"/>
    </row>
    <row r="2563" spans="4:8" x14ac:dyDescent="0.2">
      <c r="D2563"/>
      <c r="E2563"/>
      <c r="F2563"/>
      <c r="G2563"/>
      <c r="H2563"/>
    </row>
    <row r="2564" spans="4:8" x14ac:dyDescent="0.2">
      <c r="D2564"/>
      <c r="E2564"/>
      <c r="F2564"/>
      <c r="G2564"/>
      <c r="H2564"/>
    </row>
    <row r="2565" spans="4:8" x14ac:dyDescent="0.2">
      <c r="D2565"/>
      <c r="E2565"/>
      <c r="F2565"/>
      <c r="G2565"/>
      <c r="H2565"/>
    </row>
    <row r="2566" spans="4:8" x14ac:dyDescent="0.2">
      <c r="D2566"/>
      <c r="E2566"/>
      <c r="F2566"/>
      <c r="G2566"/>
      <c r="H2566"/>
    </row>
    <row r="2567" spans="4:8" x14ac:dyDescent="0.2">
      <c r="D2567"/>
      <c r="E2567"/>
      <c r="F2567"/>
      <c r="G2567"/>
      <c r="H2567"/>
    </row>
    <row r="2568" spans="4:8" x14ac:dyDescent="0.2">
      <c r="D2568"/>
      <c r="E2568"/>
      <c r="F2568"/>
      <c r="G2568"/>
      <c r="H2568"/>
    </row>
    <row r="2569" spans="4:8" x14ac:dyDescent="0.2">
      <c r="D2569"/>
      <c r="E2569"/>
      <c r="F2569"/>
      <c r="G2569"/>
      <c r="H2569"/>
    </row>
    <row r="2570" spans="4:8" x14ac:dyDescent="0.2">
      <c r="D2570"/>
      <c r="E2570"/>
      <c r="F2570"/>
      <c r="G2570"/>
      <c r="H2570"/>
    </row>
    <row r="2571" spans="4:8" x14ac:dyDescent="0.2">
      <c r="D2571"/>
      <c r="E2571"/>
      <c r="F2571"/>
      <c r="G2571"/>
      <c r="H2571"/>
    </row>
    <row r="2572" spans="4:8" x14ac:dyDescent="0.2">
      <c r="D2572"/>
      <c r="E2572"/>
      <c r="F2572"/>
      <c r="G2572"/>
      <c r="H2572"/>
    </row>
    <row r="2573" spans="4:8" x14ac:dyDescent="0.2">
      <c r="D2573"/>
      <c r="E2573"/>
      <c r="F2573"/>
      <c r="G2573"/>
      <c r="H2573"/>
    </row>
    <row r="2574" spans="4:8" x14ac:dyDescent="0.2">
      <c r="D2574"/>
      <c r="E2574"/>
      <c r="F2574"/>
      <c r="G2574"/>
      <c r="H2574"/>
    </row>
    <row r="2575" spans="4:8" x14ac:dyDescent="0.2">
      <c r="D2575"/>
      <c r="E2575"/>
      <c r="F2575"/>
      <c r="G2575"/>
      <c r="H2575"/>
    </row>
    <row r="2576" spans="4:8" x14ac:dyDescent="0.2">
      <c r="D2576"/>
      <c r="E2576"/>
      <c r="F2576"/>
      <c r="G2576"/>
      <c r="H2576"/>
    </row>
    <row r="2577" spans="4:8" x14ac:dyDescent="0.2">
      <c r="D2577"/>
      <c r="E2577"/>
      <c r="F2577"/>
      <c r="G2577"/>
      <c r="H2577"/>
    </row>
    <row r="2578" spans="4:8" x14ac:dyDescent="0.2">
      <c r="D2578"/>
      <c r="E2578"/>
      <c r="F2578"/>
      <c r="G2578"/>
      <c r="H2578"/>
    </row>
    <row r="2579" spans="4:8" x14ac:dyDescent="0.2">
      <c r="D2579"/>
      <c r="E2579"/>
      <c r="F2579"/>
      <c r="G2579"/>
      <c r="H2579"/>
    </row>
    <row r="2580" spans="4:8" x14ac:dyDescent="0.2">
      <c r="D2580"/>
      <c r="E2580"/>
      <c r="F2580"/>
      <c r="G2580"/>
      <c r="H2580"/>
    </row>
    <row r="2581" spans="4:8" x14ac:dyDescent="0.2">
      <c r="D2581"/>
      <c r="E2581"/>
      <c r="F2581"/>
      <c r="G2581"/>
      <c r="H2581"/>
    </row>
    <row r="2582" spans="4:8" x14ac:dyDescent="0.2">
      <c r="D2582"/>
      <c r="E2582"/>
      <c r="F2582"/>
      <c r="G2582"/>
      <c r="H2582"/>
    </row>
    <row r="2583" spans="4:8" x14ac:dyDescent="0.2">
      <c r="D2583"/>
      <c r="E2583"/>
      <c r="F2583"/>
      <c r="G2583"/>
      <c r="H2583"/>
    </row>
    <row r="2584" spans="4:8" x14ac:dyDescent="0.2">
      <c r="D2584"/>
      <c r="E2584"/>
      <c r="F2584"/>
      <c r="G2584"/>
      <c r="H2584"/>
    </row>
    <row r="2585" spans="4:8" x14ac:dyDescent="0.2">
      <c r="D2585"/>
      <c r="E2585"/>
      <c r="F2585"/>
      <c r="G2585"/>
      <c r="H2585"/>
    </row>
    <row r="2586" spans="4:8" x14ac:dyDescent="0.2">
      <c r="D2586"/>
      <c r="E2586"/>
      <c r="F2586"/>
      <c r="G2586"/>
      <c r="H2586"/>
    </row>
    <row r="2587" spans="4:8" x14ac:dyDescent="0.2">
      <c r="D2587"/>
      <c r="E2587"/>
      <c r="F2587"/>
      <c r="G2587"/>
      <c r="H2587"/>
    </row>
    <row r="2588" spans="4:8" x14ac:dyDescent="0.2">
      <c r="D2588"/>
      <c r="E2588"/>
      <c r="F2588"/>
      <c r="G2588"/>
      <c r="H2588"/>
    </row>
    <row r="2589" spans="4:8" x14ac:dyDescent="0.2">
      <c r="D2589"/>
      <c r="E2589"/>
      <c r="F2589"/>
      <c r="G2589"/>
      <c r="H2589"/>
    </row>
    <row r="2590" spans="4:8" x14ac:dyDescent="0.2">
      <c r="D2590"/>
      <c r="E2590"/>
      <c r="F2590"/>
      <c r="G2590"/>
      <c r="H2590"/>
    </row>
    <row r="2591" spans="4:8" x14ac:dyDescent="0.2">
      <c r="D2591"/>
      <c r="E2591"/>
      <c r="F2591"/>
      <c r="G2591"/>
      <c r="H2591"/>
    </row>
    <row r="2592" spans="4:8" x14ac:dyDescent="0.2">
      <c r="D2592"/>
      <c r="E2592"/>
      <c r="F2592"/>
      <c r="G2592"/>
      <c r="H2592"/>
    </row>
    <row r="2593" spans="4:8" x14ac:dyDescent="0.2">
      <c r="D2593"/>
      <c r="E2593"/>
      <c r="F2593"/>
      <c r="G2593"/>
      <c r="H2593"/>
    </row>
    <row r="2594" spans="4:8" x14ac:dyDescent="0.2">
      <c r="D2594"/>
      <c r="E2594"/>
      <c r="F2594"/>
      <c r="G2594"/>
      <c r="H2594"/>
    </row>
    <row r="2595" spans="4:8" x14ac:dyDescent="0.2">
      <c r="D2595"/>
      <c r="E2595"/>
      <c r="F2595"/>
      <c r="G2595"/>
      <c r="H2595"/>
    </row>
    <row r="2596" spans="4:8" x14ac:dyDescent="0.2">
      <c r="D2596"/>
      <c r="E2596"/>
      <c r="F2596"/>
      <c r="G2596"/>
      <c r="H2596"/>
    </row>
    <row r="2597" spans="4:8" x14ac:dyDescent="0.2">
      <c r="D2597"/>
      <c r="E2597"/>
      <c r="F2597"/>
      <c r="G2597"/>
      <c r="H2597"/>
    </row>
    <row r="2598" spans="4:8" x14ac:dyDescent="0.2">
      <c r="D2598"/>
      <c r="E2598"/>
      <c r="F2598"/>
      <c r="G2598"/>
      <c r="H2598"/>
    </row>
    <row r="2599" spans="4:8" x14ac:dyDescent="0.2">
      <c r="D2599"/>
      <c r="E2599"/>
      <c r="F2599"/>
      <c r="G2599"/>
      <c r="H2599"/>
    </row>
    <row r="2600" spans="4:8" x14ac:dyDescent="0.2">
      <c r="D2600"/>
      <c r="E2600"/>
      <c r="F2600"/>
      <c r="G2600"/>
      <c r="H2600"/>
    </row>
    <row r="2601" spans="4:8" x14ac:dyDescent="0.2">
      <c r="D2601"/>
      <c r="E2601"/>
      <c r="F2601"/>
      <c r="G2601"/>
      <c r="H2601"/>
    </row>
    <row r="2602" spans="4:8" x14ac:dyDescent="0.2">
      <c r="D2602"/>
      <c r="E2602"/>
      <c r="F2602"/>
      <c r="G2602"/>
      <c r="H2602"/>
    </row>
    <row r="2603" spans="4:8" x14ac:dyDescent="0.2">
      <c r="D2603"/>
      <c r="E2603"/>
      <c r="F2603"/>
      <c r="G2603"/>
      <c r="H2603"/>
    </row>
    <row r="2604" spans="4:8" x14ac:dyDescent="0.2">
      <c r="D2604"/>
      <c r="E2604"/>
      <c r="F2604"/>
      <c r="G2604"/>
      <c r="H2604"/>
    </row>
    <row r="2605" spans="4:8" x14ac:dyDescent="0.2">
      <c r="D2605"/>
      <c r="E2605"/>
      <c r="F2605"/>
      <c r="G2605"/>
      <c r="H2605"/>
    </row>
    <row r="2606" spans="4:8" x14ac:dyDescent="0.2">
      <c r="D2606"/>
      <c r="E2606"/>
      <c r="F2606"/>
      <c r="G2606"/>
      <c r="H2606"/>
    </row>
    <row r="2607" spans="4:8" x14ac:dyDescent="0.2">
      <c r="D2607"/>
      <c r="E2607"/>
      <c r="F2607"/>
      <c r="G2607"/>
      <c r="H2607"/>
    </row>
    <row r="2608" spans="4:8" x14ac:dyDescent="0.2">
      <c r="D2608"/>
      <c r="E2608"/>
      <c r="F2608"/>
      <c r="G2608"/>
      <c r="H2608"/>
    </row>
    <row r="2609" spans="4:8" x14ac:dyDescent="0.2">
      <c r="D2609"/>
      <c r="E2609"/>
      <c r="F2609"/>
      <c r="G2609"/>
      <c r="H2609"/>
    </row>
    <row r="2610" spans="4:8" x14ac:dyDescent="0.2">
      <c r="D2610"/>
      <c r="E2610"/>
      <c r="F2610"/>
      <c r="G2610"/>
      <c r="H2610"/>
    </row>
    <row r="2611" spans="4:8" x14ac:dyDescent="0.2">
      <c r="D2611"/>
      <c r="E2611"/>
      <c r="F2611"/>
      <c r="G2611"/>
      <c r="H2611"/>
    </row>
    <row r="2612" spans="4:8" x14ac:dyDescent="0.2">
      <c r="D2612"/>
      <c r="E2612"/>
      <c r="F2612"/>
      <c r="G2612"/>
      <c r="H2612"/>
    </row>
    <row r="2613" spans="4:8" x14ac:dyDescent="0.2">
      <c r="D2613"/>
      <c r="E2613"/>
      <c r="F2613"/>
      <c r="G2613"/>
      <c r="H2613"/>
    </row>
    <row r="2614" spans="4:8" x14ac:dyDescent="0.2">
      <c r="D2614"/>
      <c r="E2614"/>
      <c r="F2614"/>
      <c r="G2614"/>
      <c r="H2614"/>
    </row>
    <row r="2615" spans="4:8" x14ac:dyDescent="0.2">
      <c r="D2615"/>
      <c r="E2615"/>
      <c r="F2615"/>
      <c r="G2615"/>
      <c r="H2615"/>
    </row>
    <row r="2616" spans="4:8" x14ac:dyDescent="0.2">
      <c r="D2616"/>
      <c r="E2616"/>
      <c r="F2616"/>
      <c r="G2616"/>
      <c r="H2616"/>
    </row>
    <row r="2617" spans="4:8" x14ac:dyDescent="0.2">
      <c r="D2617"/>
      <c r="E2617"/>
      <c r="F2617"/>
      <c r="G2617"/>
      <c r="H2617"/>
    </row>
    <row r="2618" spans="4:8" x14ac:dyDescent="0.2">
      <c r="D2618"/>
      <c r="E2618"/>
      <c r="F2618"/>
      <c r="G2618"/>
      <c r="H2618"/>
    </row>
    <row r="2619" spans="4:8" x14ac:dyDescent="0.2">
      <c r="D2619"/>
      <c r="E2619"/>
      <c r="F2619"/>
      <c r="G2619"/>
      <c r="H2619"/>
    </row>
    <row r="2620" spans="4:8" x14ac:dyDescent="0.2">
      <c r="D2620"/>
      <c r="E2620"/>
      <c r="F2620"/>
      <c r="G2620"/>
      <c r="H2620"/>
    </row>
    <row r="2621" spans="4:8" x14ac:dyDescent="0.2">
      <c r="D2621"/>
      <c r="E2621"/>
      <c r="F2621"/>
      <c r="G2621"/>
      <c r="H2621"/>
    </row>
    <row r="2622" spans="4:8" x14ac:dyDescent="0.2">
      <c r="D2622"/>
      <c r="E2622"/>
      <c r="F2622"/>
      <c r="G2622"/>
      <c r="H2622"/>
    </row>
    <row r="2623" spans="4:8" x14ac:dyDescent="0.2">
      <c r="D2623"/>
      <c r="E2623"/>
      <c r="F2623"/>
      <c r="G2623"/>
      <c r="H2623"/>
    </row>
    <row r="2624" spans="4:8" x14ac:dyDescent="0.2">
      <c r="D2624"/>
      <c r="E2624"/>
      <c r="F2624"/>
      <c r="G2624"/>
      <c r="H2624"/>
    </row>
    <row r="2625" spans="4:8" x14ac:dyDescent="0.2">
      <c r="D2625"/>
      <c r="E2625"/>
      <c r="F2625"/>
      <c r="G2625"/>
      <c r="H2625"/>
    </row>
    <row r="2626" spans="4:8" x14ac:dyDescent="0.2">
      <c r="D2626"/>
      <c r="E2626"/>
      <c r="F2626"/>
      <c r="G2626"/>
      <c r="H2626"/>
    </row>
    <row r="2627" spans="4:8" x14ac:dyDescent="0.2">
      <c r="D2627"/>
      <c r="E2627"/>
      <c r="F2627"/>
      <c r="G2627"/>
      <c r="H2627"/>
    </row>
    <row r="2628" spans="4:8" x14ac:dyDescent="0.2">
      <c r="D2628"/>
      <c r="E2628"/>
      <c r="F2628"/>
      <c r="G2628"/>
      <c r="H2628"/>
    </row>
    <row r="2629" spans="4:8" x14ac:dyDescent="0.2">
      <c r="D2629"/>
      <c r="E2629"/>
      <c r="F2629"/>
      <c r="G2629"/>
      <c r="H2629"/>
    </row>
    <row r="2630" spans="4:8" x14ac:dyDescent="0.2">
      <c r="D2630"/>
      <c r="E2630"/>
      <c r="F2630"/>
      <c r="G2630"/>
      <c r="H2630"/>
    </row>
    <row r="2631" spans="4:8" x14ac:dyDescent="0.2">
      <c r="D2631"/>
      <c r="E2631"/>
      <c r="F2631"/>
      <c r="G2631"/>
      <c r="H2631"/>
    </row>
    <row r="2632" spans="4:8" x14ac:dyDescent="0.2">
      <c r="D2632"/>
      <c r="E2632"/>
      <c r="F2632"/>
      <c r="G2632"/>
      <c r="H2632"/>
    </row>
    <row r="2633" spans="4:8" x14ac:dyDescent="0.2">
      <c r="D2633"/>
      <c r="E2633"/>
      <c r="F2633"/>
      <c r="G2633"/>
      <c r="H2633"/>
    </row>
    <row r="2634" spans="4:8" x14ac:dyDescent="0.2">
      <c r="D2634"/>
      <c r="E2634"/>
      <c r="F2634"/>
      <c r="G2634"/>
      <c r="H2634"/>
    </row>
    <row r="2635" spans="4:8" x14ac:dyDescent="0.2">
      <c r="D2635"/>
      <c r="E2635"/>
      <c r="F2635"/>
      <c r="G2635"/>
      <c r="H2635"/>
    </row>
    <row r="2636" spans="4:8" x14ac:dyDescent="0.2">
      <c r="D2636"/>
      <c r="E2636"/>
      <c r="F2636"/>
      <c r="G2636"/>
      <c r="H2636"/>
    </row>
    <row r="2637" spans="4:8" x14ac:dyDescent="0.2">
      <c r="D2637"/>
      <c r="E2637"/>
      <c r="F2637"/>
      <c r="G2637"/>
      <c r="H2637"/>
    </row>
    <row r="2638" spans="4:8" x14ac:dyDescent="0.2">
      <c r="D2638"/>
      <c r="E2638"/>
      <c r="F2638"/>
      <c r="G2638"/>
      <c r="H2638"/>
    </row>
    <row r="2639" spans="4:8" x14ac:dyDescent="0.2">
      <c r="D2639"/>
      <c r="E2639"/>
      <c r="F2639"/>
      <c r="G2639"/>
      <c r="H2639"/>
    </row>
    <row r="2640" spans="4:8" x14ac:dyDescent="0.2">
      <c r="D2640"/>
      <c r="E2640"/>
      <c r="F2640"/>
      <c r="G2640"/>
      <c r="H2640"/>
    </row>
    <row r="2641" spans="4:8" x14ac:dyDescent="0.2">
      <c r="D2641"/>
      <c r="E2641"/>
      <c r="F2641"/>
      <c r="G2641"/>
      <c r="H2641"/>
    </row>
    <row r="2642" spans="4:8" x14ac:dyDescent="0.2">
      <c r="D2642"/>
      <c r="E2642"/>
      <c r="F2642"/>
      <c r="G2642"/>
      <c r="H2642"/>
    </row>
    <row r="2643" spans="4:8" x14ac:dyDescent="0.2">
      <c r="D2643"/>
      <c r="E2643"/>
      <c r="F2643"/>
      <c r="G2643"/>
      <c r="H2643"/>
    </row>
    <row r="2644" spans="4:8" x14ac:dyDescent="0.2">
      <c r="D2644"/>
      <c r="E2644"/>
      <c r="F2644"/>
      <c r="G2644"/>
      <c r="H2644"/>
    </row>
    <row r="2645" spans="4:8" x14ac:dyDescent="0.2">
      <c r="D2645"/>
      <c r="E2645"/>
      <c r="F2645"/>
      <c r="G2645"/>
      <c r="H2645"/>
    </row>
    <row r="2646" spans="4:8" x14ac:dyDescent="0.2">
      <c r="D2646"/>
      <c r="E2646"/>
      <c r="F2646"/>
      <c r="G2646"/>
      <c r="H2646"/>
    </row>
    <row r="2647" spans="4:8" x14ac:dyDescent="0.2">
      <c r="D2647"/>
      <c r="E2647"/>
      <c r="F2647"/>
      <c r="G2647"/>
      <c r="H2647"/>
    </row>
    <row r="2648" spans="4:8" x14ac:dyDescent="0.2">
      <c r="D2648"/>
      <c r="E2648"/>
      <c r="F2648"/>
      <c r="G2648"/>
      <c r="H2648"/>
    </row>
    <row r="2649" spans="4:8" x14ac:dyDescent="0.2">
      <c r="D2649"/>
      <c r="E2649"/>
      <c r="F2649"/>
      <c r="G2649"/>
      <c r="H2649"/>
    </row>
    <row r="2650" spans="4:8" x14ac:dyDescent="0.2">
      <c r="D2650"/>
      <c r="E2650"/>
      <c r="F2650"/>
      <c r="G2650"/>
      <c r="H2650"/>
    </row>
    <row r="2651" spans="4:8" x14ac:dyDescent="0.2">
      <c r="D2651"/>
      <c r="E2651"/>
      <c r="F2651"/>
      <c r="G2651"/>
      <c r="H2651"/>
    </row>
    <row r="2652" spans="4:8" x14ac:dyDescent="0.2">
      <c r="D2652"/>
      <c r="E2652"/>
      <c r="F2652"/>
      <c r="G2652"/>
      <c r="H2652"/>
    </row>
    <row r="2653" spans="4:8" x14ac:dyDescent="0.2">
      <c r="D2653"/>
      <c r="E2653"/>
      <c r="F2653"/>
      <c r="G2653"/>
      <c r="H2653"/>
    </row>
    <row r="2654" spans="4:8" x14ac:dyDescent="0.2">
      <c r="D2654"/>
      <c r="E2654"/>
      <c r="F2654"/>
      <c r="G2654"/>
      <c r="H2654"/>
    </row>
    <row r="2655" spans="4:8" x14ac:dyDescent="0.2">
      <c r="D2655"/>
      <c r="E2655"/>
      <c r="F2655"/>
      <c r="G2655"/>
      <c r="H2655"/>
    </row>
    <row r="2656" spans="4:8" x14ac:dyDescent="0.2">
      <c r="D2656"/>
      <c r="E2656"/>
      <c r="F2656"/>
      <c r="G2656"/>
      <c r="H2656"/>
    </row>
    <row r="2657" spans="4:8" x14ac:dyDescent="0.2">
      <c r="D2657"/>
      <c r="E2657"/>
      <c r="F2657"/>
      <c r="G2657"/>
      <c r="H2657"/>
    </row>
    <row r="2658" spans="4:8" x14ac:dyDescent="0.2">
      <c r="D2658"/>
      <c r="E2658"/>
      <c r="F2658"/>
      <c r="G2658"/>
      <c r="H2658"/>
    </row>
    <row r="2659" spans="4:8" x14ac:dyDescent="0.2">
      <c r="D2659"/>
      <c r="E2659"/>
      <c r="F2659"/>
      <c r="G2659"/>
      <c r="H2659"/>
    </row>
    <row r="2660" spans="4:8" x14ac:dyDescent="0.2">
      <c r="D2660"/>
      <c r="E2660"/>
      <c r="F2660"/>
      <c r="G2660"/>
      <c r="H2660"/>
    </row>
    <row r="2661" spans="4:8" x14ac:dyDescent="0.2">
      <c r="D2661"/>
      <c r="E2661"/>
      <c r="F2661"/>
      <c r="G2661"/>
      <c r="H2661"/>
    </row>
    <row r="2662" spans="4:8" x14ac:dyDescent="0.2">
      <c r="D2662"/>
      <c r="E2662"/>
      <c r="F2662"/>
      <c r="G2662"/>
      <c r="H2662"/>
    </row>
    <row r="2663" spans="4:8" x14ac:dyDescent="0.2">
      <c r="D2663"/>
      <c r="E2663"/>
      <c r="F2663"/>
      <c r="G2663"/>
      <c r="H2663"/>
    </row>
    <row r="2664" spans="4:8" x14ac:dyDescent="0.2">
      <c r="D2664"/>
      <c r="E2664"/>
      <c r="F2664"/>
      <c r="G2664"/>
      <c r="H2664"/>
    </row>
    <row r="2665" spans="4:8" x14ac:dyDescent="0.2">
      <c r="D2665"/>
      <c r="E2665"/>
      <c r="F2665"/>
      <c r="G2665"/>
      <c r="H2665"/>
    </row>
    <row r="2666" spans="4:8" x14ac:dyDescent="0.2">
      <c r="D2666"/>
      <c r="E2666"/>
      <c r="F2666"/>
      <c r="G2666"/>
      <c r="H2666"/>
    </row>
    <row r="2667" spans="4:8" x14ac:dyDescent="0.2">
      <c r="D2667"/>
      <c r="E2667"/>
      <c r="F2667"/>
      <c r="G2667"/>
      <c r="H2667"/>
    </row>
    <row r="2668" spans="4:8" x14ac:dyDescent="0.2">
      <c r="D2668"/>
      <c r="E2668"/>
      <c r="F2668"/>
      <c r="G2668"/>
      <c r="H2668"/>
    </row>
    <row r="2669" spans="4:8" x14ac:dyDescent="0.2">
      <c r="D2669"/>
      <c r="E2669"/>
      <c r="F2669"/>
      <c r="G2669"/>
      <c r="H2669"/>
    </row>
    <row r="2670" spans="4:8" x14ac:dyDescent="0.2">
      <c r="D2670"/>
      <c r="E2670"/>
      <c r="F2670"/>
      <c r="G2670"/>
      <c r="H2670"/>
    </row>
    <row r="2671" spans="4:8" x14ac:dyDescent="0.2">
      <c r="D2671"/>
      <c r="E2671"/>
      <c r="F2671"/>
      <c r="G2671"/>
      <c r="H2671"/>
    </row>
    <row r="2672" spans="4:8" x14ac:dyDescent="0.2">
      <c r="D2672"/>
      <c r="E2672"/>
      <c r="F2672"/>
      <c r="G2672"/>
      <c r="H2672"/>
    </row>
    <row r="2673" spans="4:8" x14ac:dyDescent="0.2">
      <c r="D2673"/>
      <c r="E2673"/>
      <c r="F2673"/>
      <c r="G2673"/>
      <c r="H2673"/>
    </row>
    <row r="2674" spans="4:8" x14ac:dyDescent="0.2">
      <c r="D2674"/>
      <c r="E2674"/>
      <c r="F2674"/>
      <c r="G2674"/>
      <c r="H2674"/>
    </row>
    <row r="2675" spans="4:8" x14ac:dyDescent="0.2">
      <c r="D2675"/>
      <c r="E2675"/>
      <c r="F2675"/>
      <c r="G2675"/>
      <c r="H2675"/>
    </row>
    <row r="2676" spans="4:8" x14ac:dyDescent="0.2">
      <c r="D2676"/>
      <c r="E2676"/>
      <c r="F2676"/>
      <c r="G2676"/>
      <c r="H2676"/>
    </row>
    <row r="2677" spans="4:8" x14ac:dyDescent="0.2">
      <c r="D2677"/>
      <c r="E2677"/>
      <c r="F2677"/>
      <c r="G2677"/>
      <c r="H2677"/>
    </row>
    <row r="2678" spans="4:8" x14ac:dyDescent="0.2">
      <c r="D2678"/>
      <c r="E2678"/>
      <c r="F2678"/>
      <c r="G2678"/>
      <c r="H2678"/>
    </row>
    <row r="2679" spans="4:8" x14ac:dyDescent="0.2">
      <c r="D2679"/>
      <c r="E2679"/>
      <c r="F2679"/>
      <c r="G2679"/>
      <c r="H2679"/>
    </row>
    <row r="2680" spans="4:8" x14ac:dyDescent="0.2">
      <c r="D2680"/>
      <c r="E2680"/>
      <c r="F2680"/>
      <c r="G2680"/>
      <c r="H2680"/>
    </row>
    <row r="2681" spans="4:8" x14ac:dyDescent="0.2">
      <c r="D2681"/>
      <c r="E2681"/>
      <c r="F2681"/>
      <c r="G2681"/>
      <c r="H2681"/>
    </row>
    <row r="2682" spans="4:8" x14ac:dyDescent="0.2">
      <c r="D2682"/>
      <c r="E2682"/>
      <c r="F2682"/>
      <c r="G2682"/>
      <c r="H2682"/>
    </row>
    <row r="2683" spans="4:8" x14ac:dyDescent="0.2">
      <c r="D2683"/>
      <c r="E2683"/>
      <c r="F2683"/>
      <c r="G2683"/>
      <c r="H2683"/>
    </row>
    <row r="2684" spans="4:8" x14ac:dyDescent="0.2">
      <c r="D2684"/>
      <c r="E2684"/>
      <c r="F2684"/>
      <c r="G2684"/>
      <c r="H2684"/>
    </row>
    <row r="2685" spans="4:8" x14ac:dyDescent="0.2">
      <c r="D2685"/>
      <c r="E2685"/>
      <c r="F2685"/>
      <c r="G2685"/>
      <c r="H2685"/>
    </row>
    <row r="2686" spans="4:8" x14ac:dyDescent="0.2">
      <c r="D2686"/>
      <c r="E2686"/>
      <c r="F2686"/>
      <c r="G2686"/>
      <c r="H2686"/>
    </row>
    <row r="2687" spans="4:8" x14ac:dyDescent="0.2">
      <c r="D2687"/>
      <c r="E2687"/>
      <c r="F2687"/>
      <c r="G2687"/>
      <c r="H2687"/>
    </row>
    <row r="2688" spans="4:8" x14ac:dyDescent="0.2">
      <c r="D2688"/>
      <c r="E2688"/>
      <c r="F2688"/>
      <c r="G2688"/>
      <c r="H2688"/>
    </row>
    <row r="2689" spans="4:8" x14ac:dyDescent="0.2">
      <c r="D2689"/>
      <c r="E2689"/>
      <c r="F2689"/>
      <c r="G2689"/>
      <c r="H2689"/>
    </row>
    <row r="2690" spans="4:8" x14ac:dyDescent="0.2">
      <c r="D2690"/>
      <c r="E2690"/>
      <c r="F2690"/>
      <c r="G2690"/>
      <c r="H2690"/>
    </row>
    <row r="2691" spans="4:8" x14ac:dyDescent="0.2">
      <c r="D2691"/>
      <c r="E2691"/>
      <c r="F2691"/>
      <c r="G2691"/>
      <c r="H2691"/>
    </row>
    <row r="2692" spans="4:8" x14ac:dyDescent="0.2">
      <c r="D2692"/>
      <c r="E2692"/>
      <c r="F2692"/>
      <c r="G2692"/>
      <c r="H2692"/>
    </row>
    <row r="2693" spans="4:8" x14ac:dyDescent="0.2">
      <c r="D2693"/>
      <c r="E2693"/>
      <c r="F2693"/>
      <c r="G2693"/>
      <c r="H2693"/>
    </row>
    <row r="2694" spans="4:8" x14ac:dyDescent="0.2">
      <c r="D2694"/>
      <c r="E2694"/>
      <c r="F2694"/>
      <c r="G2694"/>
      <c r="H2694"/>
    </row>
    <row r="2695" spans="4:8" x14ac:dyDescent="0.2">
      <c r="D2695"/>
      <c r="E2695"/>
      <c r="F2695"/>
      <c r="G2695"/>
      <c r="H2695"/>
    </row>
    <row r="2696" spans="4:8" x14ac:dyDescent="0.2">
      <c r="D2696"/>
      <c r="E2696"/>
      <c r="F2696"/>
      <c r="G2696"/>
      <c r="H2696"/>
    </row>
    <row r="2697" spans="4:8" x14ac:dyDescent="0.2">
      <c r="D2697"/>
      <c r="E2697"/>
      <c r="F2697"/>
      <c r="G2697"/>
      <c r="H2697"/>
    </row>
    <row r="2698" spans="4:8" x14ac:dyDescent="0.2">
      <c r="D2698"/>
      <c r="E2698"/>
      <c r="F2698"/>
      <c r="G2698"/>
      <c r="H2698"/>
    </row>
    <row r="2699" spans="4:8" x14ac:dyDescent="0.2">
      <c r="D2699"/>
      <c r="E2699"/>
      <c r="F2699"/>
      <c r="G2699"/>
      <c r="H2699"/>
    </row>
    <row r="2700" spans="4:8" x14ac:dyDescent="0.2">
      <c r="D2700"/>
      <c r="E2700"/>
      <c r="F2700"/>
      <c r="G2700"/>
      <c r="H2700"/>
    </row>
    <row r="2701" spans="4:8" x14ac:dyDescent="0.2">
      <c r="D2701"/>
      <c r="E2701"/>
      <c r="F2701"/>
      <c r="G2701"/>
      <c r="H2701"/>
    </row>
    <row r="2702" spans="4:8" x14ac:dyDescent="0.2">
      <c r="D2702"/>
      <c r="E2702"/>
      <c r="F2702"/>
      <c r="G2702"/>
      <c r="H2702"/>
    </row>
    <row r="2703" spans="4:8" x14ac:dyDescent="0.2">
      <c r="D2703"/>
      <c r="E2703"/>
      <c r="F2703"/>
      <c r="G2703"/>
      <c r="H2703"/>
    </row>
    <row r="2704" spans="4:8" x14ac:dyDescent="0.2">
      <c r="D2704"/>
      <c r="E2704"/>
      <c r="F2704"/>
      <c r="G2704"/>
      <c r="H2704"/>
    </row>
    <row r="2705" spans="4:8" x14ac:dyDescent="0.2">
      <c r="D2705"/>
      <c r="E2705"/>
      <c r="F2705"/>
      <c r="G2705"/>
      <c r="H2705"/>
    </row>
    <row r="2706" spans="4:8" x14ac:dyDescent="0.2">
      <c r="D2706"/>
      <c r="E2706"/>
      <c r="F2706"/>
      <c r="G2706"/>
      <c r="H2706"/>
    </row>
    <row r="2707" spans="4:8" x14ac:dyDescent="0.2">
      <c r="D2707"/>
      <c r="E2707"/>
      <c r="F2707"/>
      <c r="G2707"/>
      <c r="H2707"/>
    </row>
    <row r="2708" spans="4:8" x14ac:dyDescent="0.2">
      <c r="D2708"/>
      <c r="E2708"/>
      <c r="F2708"/>
      <c r="G2708"/>
      <c r="H2708"/>
    </row>
    <row r="2709" spans="4:8" x14ac:dyDescent="0.2">
      <c r="D2709"/>
      <c r="E2709"/>
      <c r="F2709"/>
      <c r="G2709"/>
      <c r="H2709"/>
    </row>
    <row r="2710" spans="4:8" x14ac:dyDescent="0.2">
      <c r="D2710"/>
      <c r="E2710"/>
      <c r="F2710"/>
      <c r="G2710"/>
      <c r="H2710"/>
    </row>
    <row r="2711" spans="4:8" x14ac:dyDescent="0.2">
      <c r="D2711"/>
      <c r="E2711"/>
      <c r="F2711"/>
      <c r="G2711"/>
      <c r="H2711"/>
    </row>
    <row r="2712" spans="4:8" x14ac:dyDescent="0.2">
      <c r="D2712"/>
      <c r="E2712"/>
      <c r="F2712"/>
      <c r="G2712"/>
      <c r="H2712"/>
    </row>
    <row r="2713" spans="4:8" x14ac:dyDescent="0.2">
      <c r="D2713"/>
      <c r="E2713"/>
      <c r="F2713"/>
      <c r="G2713"/>
      <c r="H2713"/>
    </row>
    <row r="2714" spans="4:8" x14ac:dyDescent="0.2">
      <c r="D2714"/>
      <c r="E2714"/>
      <c r="F2714"/>
      <c r="G2714"/>
      <c r="H2714"/>
    </row>
    <row r="2715" spans="4:8" x14ac:dyDescent="0.2">
      <c r="D2715"/>
      <c r="E2715"/>
      <c r="F2715"/>
      <c r="G2715"/>
      <c r="H2715"/>
    </row>
    <row r="2716" spans="4:8" x14ac:dyDescent="0.2">
      <c r="D2716"/>
      <c r="E2716"/>
      <c r="F2716"/>
      <c r="G2716"/>
      <c r="H2716"/>
    </row>
    <row r="2717" spans="4:8" x14ac:dyDescent="0.2">
      <c r="D2717"/>
      <c r="E2717"/>
      <c r="F2717"/>
      <c r="G2717"/>
      <c r="H2717"/>
    </row>
    <row r="2718" spans="4:8" x14ac:dyDescent="0.2">
      <c r="D2718"/>
      <c r="E2718"/>
      <c r="F2718"/>
      <c r="G2718"/>
      <c r="H2718"/>
    </row>
    <row r="2719" spans="4:8" x14ac:dyDescent="0.2">
      <c r="D2719"/>
      <c r="E2719"/>
      <c r="F2719"/>
      <c r="G2719"/>
      <c r="H2719"/>
    </row>
    <row r="2720" spans="4:8" x14ac:dyDescent="0.2">
      <c r="D2720"/>
      <c r="E2720"/>
      <c r="F2720"/>
      <c r="G2720"/>
      <c r="H2720"/>
    </row>
    <row r="2721" spans="4:8" x14ac:dyDescent="0.2">
      <c r="D2721"/>
      <c r="E2721"/>
      <c r="F2721"/>
      <c r="G2721"/>
      <c r="H2721"/>
    </row>
    <row r="2722" spans="4:8" x14ac:dyDescent="0.2">
      <c r="D2722"/>
      <c r="E2722"/>
      <c r="F2722"/>
      <c r="G2722"/>
      <c r="H2722"/>
    </row>
    <row r="2723" spans="4:8" x14ac:dyDescent="0.2">
      <c r="D2723"/>
      <c r="E2723"/>
      <c r="F2723"/>
      <c r="G2723"/>
      <c r="H2723"/>
    </row>
    <row r="2724" spans="4:8" x14ac:dyDescent="0.2">
      <c r="D2724"/>
      <c r="E2724"/>
      <c r="F2724"/>
      <c r="G2724"/>
      <c r="H2724"/>
    </row>
    <row r="2725" spans="4:8" x14ac:dyDescent="0.2">
      <c r="D2725"/>
      <c r="E2725"/>
      <c r="F2725"/>
      <c r="G2725"/>
      <c r="H2725"/>
    </row>
    <row r="2726" spans="4:8" x14ac:dyDescent="0.2">
      <c r="D2726"/>
      <c r="E2726"/>
      <c r="F2726"/>
      <c r="G2726"/>
      <c r="H2726"/>
    </row>
    <row r="2727" spans="4:8" x14ac:dyDescent="0.2">
      <c r="D2727"/>
      <c r="E2727"/>
      <c r="F2727"/>
      <c r="G2727"/>
      <c r="H2727"/>
    </row>
    <row r="2728" spans="4:8" x14ac:dyDescent="0.2">
      <c r="D2728"/>
      <c r="E2728"/>
      <c r="F2728"/>
      <c r="G2728"/>
      <c r="H2728"/>
    </row>
    <row r="2729" spans="4:8" x14ac:dyDescent="0.2">
      <c r="D2729"/>
      <c r="E2729"/>
      <c r="F2729"/>
      <c r="G2729"/>
      <c r="H2729"/>
    </row>
    <row r="2730" spans="4:8" x14ac:dyDescent="0.2">
      <c r="D2730"/>
      <c r="E2730"/>
      <c r="F2730"/>
      <c r="G2730"/>
      <c r="H2730"/>
    </row>
    <row r="2731" spans="4:8" x14ac:dyDescent="0.2">
      <c r="D2731"/>
      <c r="E2731"/>
      <c r="F2731"/>
      <c r="G2731"/>
      <c r="H2731"/>
    </row>
    <row r="2732" spans="4:8" x14ac:dyDescent="0.2">
      <c r="D2732"/>
      <c r="E2732"/>
      <c r="F2732"/>
      <c r="G2732"/>
      <c r="H2732"/>
    </row>
    <row r="2733" spans="4:8" x14ac:dyDescent="0.2">
      <c r="D2733"/>
      <c r="E2733"/>
      <c r="F2733"/>
      <c r="G2733"/>
      <c r="H2733"/>
    </row>
    <row r="2734" spans="4:8" x14ac:dyDescent="0.2">
      <c r="D2734"/>
      <c r="E2734"/>
      <c r="F2734"/>
      <c r="G2734"/>
      <c r="H2734"/>
    </row>
    <row r="2735" spans="4:8" x14ac:dyDescent="0.2">
      <c r="D2735"/>
      <c r="E2735"/>
      <c r="F2735"/>
      <c r="G2735"/>
      <c r="H2735"/>
    </row>
    <row r="2736" spans="4:8" x14ac:dyDescent="0.2">
      <c r="D2736"/>
      <c r="E2736"/>
      <c r="F2736"/>
      <c r="G2736"/>
      <c r="H2736"/>
    </row>
    <row r="2737" spans="4:8" x14ac:dyDescent="0.2">
      <c r="D2737"/>
      <c r="E2737"/>
      <c r="F2737"/>
      <c r="G2737"/>
      <c r="H2737"/>
    </row>
    <row r="2738" spans="4:8" x14ac:dyDescent="0.2">
      <c r="D2738"/>
      <c r="E2738"/>
      <c r="F2738"/>
      <c r="G2738"/>
      <c r="H2738"/>
    </row>
    <row r="2739" spans="4:8" x14ac:dyDescent="0.2">
      <c r="D2739"/>
      <c r="E2739"/>
      <c r="F2739"/>
      <c r="G2739"/>
      <c r="H2739"/>
    </row>
    <row r="2740" spans="4:8" x14ac:dyDescent="0.2">
      <c r="D2740"/>
      <c r="E2740"/>
      <c r="F2740"/>
      <c r="G2740"/>
      <c r="H2740"/>
    </row>
    <row r="2741" spans="4:8" x14ac:dyDescent="0.2">
      <c r="D2741"/>
      <c r="E2741"/>
      <c r="F2741"/>
      <c r="G2741"/>
      <c r="H2741"/>
    </row>
    <row r="2742" spans="4:8" x14ac:dyDescent="0.2">
      <c r="D2742"/>
      <c r="E2742"/>
      <c r="F2742"/>
      <c r="G2742"/>
      <c r="H2742"/>
    </row>
    <row r="2743" spans="4:8" x14ac:dyDescent="0.2">
      <c r="D2743"/>
      <c r="E2743"/>
      <c r="F2743"/>
      <c r="G2743"/>
      <c r="H2743"/>
    </row>
    <row r="2744" spans="4:8" x14ac:dyDescent="0.2">
      <c r="D2744"/>
      <c r="E2744"/>
      <c r="F2744"/>
      <c r="G2744"/>
      <c r="H2744"/>
    </row>
    <row r="2745" spans="4:8" x14ac:dyDescent="0.2">
      <c r="D2745"/>
      <c r="E2745"/>
      <c r="F2745"/>
      <c r="G2745"/>
      <c r="H2745"/>
    </row>
    <row r="2746" spans="4:8" x14ac:dyDescent="0.2">
      <c r="D2746"/>
      <c r="E2746"/>
      <c r="F2746"/>
      <c r="G2746"/>
      <c r="H2746"/>
    </row>
    <row r="2747" spans="4:8" x14ac:dyDescent="0.2">
      <c r="D2747"/>
      <c r="E2747"/>
      <c r="F2747"/>
      <c r="G2747"/>
      <c r="H2747"/>
    </row>
    <row r="2748" spans="4:8" x14ac:dyDescent="0.2">
      <c r="D2748"/>
      <c r="E2748"/>
      <c r="F2748"/>
      <c r="G2748"/>
      <c r="H2748"/>
    </row>
    <row r="2749" spans="4:8" x14ac:dyDescent="0.2">
      <c r="D2749"/>
      <c r="E2749"/>
      <c r="F2749"/>
      <c r="G2749"/>
      <c r="H2749"/>
    </row>
    <row r="2750" spans="4:8" x14ac:dyDescent="0.2">
      <c r="D2750"/>
      <c r="E2750"/>
      <c r="F2750"/>
      <c r="G2750"/>
      <c r="H2750"/>
    </row>
    <row r="2751" spans="4:8" x14ac:dyDescent="0.2">
      <c r="D2751"/>
      <c r="E2751"/>
      <c r="F2751"/>
      <c r="G2751"/>
      <c r="H2751"/>
    </row>
    <row r="2752" spans="4:8" x14ac:dyDescent="0.2">
      <c r="D2752"/>
      <c r="E2752"/>
      <c r="F2752"/>
      <c r="G2752"/>
      <c r="H2752"/>
    </row>
    <row r="2753" spans="4:8" x14ac:dyDescent="0.2">
      <c r="D2753"/>
      <c r="E2753"/>
      <c r="F2753"/>
      <c r="G2753"/>
      <c r="H2753"/>
    </row>
    <row r="2754" spans="4:8" x14ac:dyDescent="0.2">
      <c r="D2754"/>
      <c r="E2754"/>
      <c r="F2754"/>
      <c r="G2754"/>
      <c r="H2754"/>
    </row>
    <row r="2755" spans="4:8" x14ac:dyDescent="0.2">
      <c r="D2755"/>
      <c r="E2755"/>
      <c r="F2755"/>
      <c r="G2755"/>
      <c r="H2755"/>
    </row>
    <row r="2756" spans="4:8" x14ac:dyDescent="0.2">
      <c r="D2756"/>
      <c r="E2756"/>
      <c r="F2756"/>
      <c r="G2756"/>
      <c r="H2756"/>
    </row>
    <row r="2757" spans="4:8" x14ac:dyDescent="0.2">
      <c r="D2757"/>
      <c r="E2757"/>
      <c r="F2757"/>
      <c r="G2757"/>
      <c r="H2757"/>
    </row>
    <row r="2758" spans="4:8" x14ac:dyDescent="0.2">
      <c r="D2758"/>
      <c r="E2758"/>
      <c r="F2758"/>
      <c r="G2758"/>
      <c r="H2758"/>
    </row>
    <row r="2759" spans="4:8" x14ac:dyDescent="0.2">
      <c r="D2759"/>
      <c r="E2759"/>
      <c r="F2759"/>
      <c r="G2759"/>
      <c r="H2759"/>
    </row>
    <row r="2760" spans="4:8" x14ac:dyDescent="0.2">
      <c r="D2760"/>
      <c r="E2760"/>
      <c r="F2760"/>
      <c r="G2760"/>
      <c r="H2760"/>
    </row>
    <row r="2761" spans="4:8" x14ac:dyDescent="0.2">
      <c r="D2761"/>
      <c r="E2761"/>
      <c r="F2761"/>
      <c r="G2761"/>
      <c r="H2761"/>
    </row>
    <row r="2762" spans="4:8" x14ac:dyDescent="0.2">
      <c r="D2762"/>
      <c r="E2762"/>
      <c r="F2762"/>
      <c r="G2762"/>
      <c r="H2762"/>
    </row>
    <row r="2763" spans="4:8" x14ac:dyDescent="0.2">
      <c r="D2763"/>
      <c r="E2763"/>
      <c r="F2763"/>
      <c r="G2763"/>
      <c r="H2763"/>
    </row>
    <row r="2764" spans="4:8" x14ac:dyDescent="0.2">
      <c r="D2764"/>
      <c r="E2764"/>
      <c r="F2764"/>
      <c r="G2764"/>
      <c r="H2764"/>
    </row>
    <row r="2765" spans="4:8" x14ac:dyDescent="0.2">
      <c r="D2765"/>
      <c r="E2765"/>
      <c r="F2765"/>
      <c r="G2765"/>
      <c r="H2765"/>
    </row>
    <row r="2766" spans="4:8" x14ac:dyDescent="0.2">
      <c r="D2766"/>
      <c r="E2766"/>
      <c r="F2766"/>
      <c r="G2766"/>
      <c r="H2766"/>
    </row>
    <row r="2767" spans="4:8" x14ac:dyDescent="0.2">
      <c r="D2767"/>
      <c r="E2767"/>
      <c r="F2767"/>
      <c r="G2767"/>
      <c r="H2767"/>
    </row>
    <row r="2768" spans="4:8" x14ac:dyDescent="0.2">
      <c r="D2768"/>
      <c r="E2768"/>
      <c r="F2768"/>
      <c r="G2768"/>
      <c r="H2768"/>
    </row>
    <row r="2769" spans="4:8" x14ac:dyDescent="0.2">
      <c r="D2769"/>
      <c r="E2769"/>
      <c r="F2769"/>
      <c r="G2769"/>
      <c r="H2769"/>
    </row>
    <row r="2770" spans="4:8" x14ac:dyDescent="0.2">
      <c r="D2770"/>
      <c r="E2770"/>
      <c r="F2770"/>
      <c r="G2770"/>
      <c r="H2770"/>
    </row>
    <row r="2771" spans="4:8" x14ac:dyDescent="0.2">
      <c r="D2771"/>
      <c r="E2771"/>
      <c r="F2771"/>
      <c r="G2771"/>
      <c r="H2771"/>
    </row>
    <row r="2772" spans="4:8" x14ac:dyDescent="0.2">
      <c r="D2772"/>
      <c r="E2772"/>
      <c r="F2772"/>
      <c r="G2772"/>
      <c r="H2772"/>
    </row>
    <row r="2773" spans="4:8" x14ac:dyDescent="0.2">
      <c r="D2773"/>
      <c r="E2773"/>
      <c r="F2773"/>
      <c r="G2773"/>
      <c r="H2773"/>
    </row>
    <row r="2774" spans="4:8" x14ac:dyDescent="0.2">
      <c r="D2774"/>
      <c r="E2774"/>
      <c r="F2774"/>
      <c r="G2774"/>
      <c r="H2774"/>
    </row>
    <row r="2775" spans="4:8" x14ac:dyDescent="0.2">
      <c r="D2775"/>
      <c r="E2775"/>
      <c r="F2775"/>
      <c r="G2775"/>
      <c r="H2775"/>
    </row>
    <row r="2776" spans="4:8" x14ac:dyDescent="0.2">
      <c r="D2776"/>
      <c r="E2776"/>
      <c r="F2776"/>
      <c r="G2776"/>
      <c r="H2776"/>
    </row>
    <row r="2777" spans="4:8" x14ac:dyDescent="0.2">
      <c r="D2777"/>
      <c r="E2777"/>
      <c r="F2777"/>
      <c r="G2777"/>
      <c r="H2777"/>
    </row>
    <row r="2778" spans="4:8" x14ac:dyDescent="0.2">
      <c r="D2778"/>
      <c r="E2778"/>
      <c r="F2778"/>
      <c r="G2778"/>
      <c r="H2778"/>
    </row>
    <row r="2779" spans="4:8" x14ac:dyDescent="0.2">
      <c r="D2779"/>
      <c r="E2779"/>
      <c r="F2779"/>
      <c r="G2779"/>
      <c r="H2779"/>
    </row>
    <row r="2780" spans="4:8" x14ac:dyDescent="0.2">
      <c r="D2780"/>
      <c r="E2780"/>
      <c r="F2780"/>
      <c r="G2780"/>
      <c r="H2780"/>
    </row>
    <row r="2781" spans="4:8" x14ac:dyDescent="0.2">
      <c r="D2781"/>
      <c r="E2781"/>
      <c r="F2781"/>
      <c r="G2781"/>
      <c r="H2781"/>
    </row>
    <row r="2782" spans="4:8" x14ac:dyDescent="0.2">
      <c r="D2782"/>
      <c r="E2782"/>
      <c r="F2782"/>
      <c r="G2782"/>
      <c r="H2782"/>
    </row>
    <row r="2783" spans="4:8" x14ac:dyDescent="0.2">
      <c r="D2783"/>
      <c r="E2783"/>
      <c r="F2783"/>
      <c r="G2783"/>
      <c r="H2783"/>
    </row>
    <row r="2784" spans="4:8" x14ac:dyDescent="0.2">
      <c r="D2784"/>
      <c r="E2784"/>
      <c r="F2784"/>
      <c r="G2784"/>
      <c r="H2784"/>
    </row>
    <row r="2785" spans="4:8" x14ac:dyDescent="0.2">
      <c r="D2785"/>
      <c r="E2785"/>
      <c r="F2785"/>
      <c r="G2785"/>
      <c r="H2785"/>
    </row>
    <row r="2786" spans="4:8" x14ac:dyDescent="0.2">
      <c r="D2786"/>
      <c r="E2786"/>
      <c r="F2786"/>
      <c r="G2786"/>
      <c r="H2786"/>
    </row>
    <row r="2787" spans="4:8" x14ac:dyDescent="0.2">
      <c r="D2787"/>
      <c r="E2787"/>
      <c r="F2787"/>
      <c r="G2787"/>
      <c r="H2787"/>
    </row>
    <row r="2788" spans="4:8" x14ac:dyDescent="0.2">
      <c r="D2788"/>
      <c r="E2788"/>
      <c r="F2788"/>
      <c r="G2788"/>
      <c r="H2788"/>
    </row>
    <row r="2789" spans="4:8" x14ac:dyDescent="0.2">
      <c r="D2789"/>
      <c r="E2789"/>
      <c r="F2789"/>
      <c r="G2789"/>
      <c r="H2789"/>
    </row>
    <row r="2790" spans="4:8" x14ac:dyDescent="0.2">
      <c r="D2790"/>
      <c r="E2790"/>
      <c r="F2790"/>
      <c r="G2790"/>
      <c r="H2790"/>
    </row>
    <row r="2791" spans="4:8" x14ac:dyDescent="0.2">
      <c r="D2791"/>
      <c r="E2791"/>
      <c r="F2791"/>
      <c r="G2791"/>
      <c r="H2791"/>
    </row>
    <row r="2792" spans="4:8" x14ac:dyDescent="0.2">
      <c r="D2792"/>
      <c r="E2792"/>
      <c r="F2792"/>
      <c r="G2792"/>
      <c r="H2792"/>
    </row>
    <row r="2793" spans="4:8" x14ac:dyDescent="0.2">
      <c r="D2793"/>
      <c r="E2793"/>
      <c r="F2793"/>
      <c r="G2793"/>
      <c r="H2793"/>
    </row>
    <row r="2794" spans="4:8" x14ac:dyDescent="0.2">
      <c r="D2794"/>
      <c r="E2794"/>
      <c r="F2794"/>
      <c r="G2794"/>
      <c r="H2794"/>
    </row>
    <row r="2795" spans="4:8" x14ac:dyDescent="0.2">
      <c r="D2795"/>
      <c r="E2795"/>
      <c r="F2795"/>
      <c r="G2795"/>
      <c r="H2795"/>
    </row>
    <row r="2796" spans="4:8" x14ac:dyDescent="0.2">
      <c r="D2796"/>
      <c r="E2796"/>
      <c r="F2796"/>
      <c r="G2796"/>
      <c r="H2796"/>
    </row>
    <row r="2797" spans="4:8" x14ac:dyDescent="0.2">
      <c r="D2797"/>
      <c r="E2797"/>
      <c r="F2797"/>
      <c r="G2797"/>
      <c r="H2797"/>
    </row>
    <row r="2798" spans="4:8" x14ac:dyDescent="0.2">
      <c r="D2798"/>
      <c r="E2798"/>
      <c r="F2798"/>
      <c r="G2798"/>
      <c r="H2798"/>
    </row>
    <row r="2799" spans="4:8" x14ac:dyDescent="0.2">
      <c r="D2799"/>
      <c r="E2799"/>
      <c r="F2799"/>
      <c r="G2799"/>
      <c r="H2799"/>
    </row>
    <row r="2800" spans="4:8" x14ac:dyDescent="0.2">
      <c r="D2800"/>
      <c r="E2800"/>
      <c r="F2800"/>
      <c r="G2800"/>
      <c r="H2800"/>
    </row>
    <row r="2801" spans="4:8" x14ac:dyDescent="0.2">
      <c r="D2801"/>
      <c r="E2801"/>
      <c r="F2801"/>
      <c r="G2801"/>
      <c r="H2801"/>
    </row>
    <row r="2802" spans="4:8" x14ac:dyDescent="0.2">
      <c r="D2802"/>
      <c r="E2802"/>
      <c r="F2802"/>
      <c r="G2802"/>
      <c r="H2802"/>
    </row>
    <row r="2803" spans="4:8" x14ac:dyDescent="0.2">
      <c r="D2803"/>
      <c r="E2803"/>
      <c r="F2803"/>
      <c r="G2803"/>
      <c r="H2803"/>
    </row>
    <row r="2804" spans="4:8" x14ac:dyDescent="0.2">
      <c r="D2804"/>
      <c r="E2804"/>
      <c r="F2804"/>
      <c r="G2804"/>
      <c r="H2804"/>
    </row>
    <row r="2805" spans="4:8" x14ac:dyDescent="0.2">
      <c r="D2805"/>
      <c r="E2805"/>
      <c r="F2805"/>
      <c r="G2805"/>
      <c r="H2805"/>
    </row>
    <row r="2806" spans="4:8" x14ac:dyDescent="0.2">
      <c r="D2806"/>
      <c r="E2806"/>
      <c r="F2806"/>
      <c r="G2806"/>
      <c r="H2806"/>
    </row>
    <row r="2807" spans="4:8" x14ac:dyDescent="0.2">
      <c r="D2807"/>
      <c r="E2807"/>
      <c r="F2807"/>
      <c r="G2807"/>
      <c r="H2807"/>
    </row>
    <row r="2808" spans="4:8" x14ac:dyDescent="0.2">
      <c r="D2808"/>
      <c r="E2808"/>
      <c r="F2808"/>
      <c r="G2808"/>
      <c r="H2808"/>
    </row>
    <row r="2809" spans="4:8" x14ac:dyDescent="0.2">
      <c r="D2809"/>
      <c r="E2809"/>
      <c r="F2809"/>
      <c r="G2809"/>
      <c r="H2809"/>
    </row>
    <row r="2810" spans="4:8" x14ac:dyDescent="0.2">
      <c r="D2810"/>
      <c r="E2810"/>
      <c r="F2810"/>
      <c r="G2810"/>
      <c r="H2810"/>
    </row>
    <row r="2811" spans="4:8" x14ac:dyDescent="0.2">
      <c r="D2811"/>
      <c r="E2811"/>
      <c r="F2811"/>
      <c r="G2811"/>
      <c r="H2811"/>
    </row>
    <row r="2812" spans="4:8" x14ac:dyDescent="0.2">
      <c r="D2812"/>
      <c r="E2812"/>
      <c r="F2812"/>
      <c r="G2812"/>
      <c r="H2812"/>
    </row>
    <row r="2813" spans="4:8" x14ac:dyDescent="0.2">
      <c r="D2813"/>
      <c r="E2813"/>
      <c r="F2813"/>
      <c r="G2813"/>
      <c r="H2813"/>
    </row>
    <row r="2814" spans="4:8" x14ac:dyDescent="0.2">
      <c r="D2814"/>
      <c r="E2814"/>
      <c r="F2814"/>
      <c r="G2814"/>
      <c r="H2814"/>
    </row>
    <row r="2815" spans="4:8" x14ac:dyDescent="0.2">
      <c r="D2815"/>
      <c r="E2815"/>
      <c r="F2815"/>
      <c r="G2815"/>
      <c r="H2815"/>
    </row>
    <row r="2816" spans="4:8" x14ac:dyDescent="0.2">
      <c r="D2816"/>
      <c r="E2816"/>
      <c r="F2816"/>
      <c r="G2816"/>
      <c r="H2816"/>
    </row>
    <row r="2817" spans="4:8" x14ac:dyDescent="0.2">
      <c r="D2817"/>
      <c r="E2817"/>
      <c r="F2817"/>
      <c r="G2817"/>
      <c r="H2817"/>
    </row>
    <row r="2818" spans="4:8" x14ac:dyDescent="0.2">
      <c r="D2818"/>
      <c r="E2818"/>
      <c r="F2818"/>
      <c r="G2818"/>
      <c r="H2818"/>
    </row>
    <row r="2819" spans="4:8" x14ac:dyDescent="0.2">
      <c r="D2819"/>
      <c r="E2819"/>
      <c r="F2819"/>
      <c r="G2819"/>
      <c r="H2819"/>
    </row>
    <row r="2820" spans="4:8" x14ac:dyDescent="0.2">
      <c r="D2820"/>
      <c r="E2820"/>
      <c r="F2820"/>
      <c r="G2820"/>
      <c r="H2820"/>
    </row>
    <row r="2821" spans="4:8" x14ac:dyDescent="0.2">
      <c r="D2821"/>
      <c r="E2821"/>
      <c r="F2821"/>
      <c r="G2821"/>
      <c r="H2821"/>
    </row>
    <row r="2822" spans="4:8" x14ac:dyDescent="0.2">
      <c r="D2822"/>
      <c r="E2822"/>
      <c r="F2822"/>
      <c r="G2822"/>
      <c r="H2822"/>
    </row>
    <row r="2823" spans="4:8" x14ac:dyDescent="0.2">
      <c r="D2823"/>
      <c r="E2823"/>
      <c r="F2823"/>
      <c r="G2823"/>
      <c r="H2823"/>
    </row>
    <row r="2824" spans="4:8" x14ac:dyDescent="0.2">
      <c r="D2824"/>
      <c r="E2824"/>
      <c r="F2824"/>
      <c r="G2824"/>
      <c r="H2824"/>
    </row>
    <row r="2825" spans="4:8" x14ac:dyDescent="0.2">
      <c r="D2825"/>
      <c r="E2825"/>
      <c r="F2825"/>
      <c r="G2825"/>
      <c r="H2825"/>
    </row>
    <row r="2826" spans="4:8" x14ac:dyDescent="0.2">
      <c r="D2826"/>
      <c r="E2826"/>
      <c r="F2826"/>
      <c r="G2826"/>
      <c r="H2826"/>
    </row>
    <row r="2827" spans="4:8" x14ac:dyDescent="0.2">
      <c r="D2827"/>
      <c r="E2827"/>
      <c r="F2827"/>
      <c r="G2827"/>
      <c r="H2827"/>
    </row>
    <row r="2828" spans="4:8" x14ac:dyDescent="0.2">
      <c r="D2828"/>
      <c r="E2828"/>
      <c r="F2828"/>
      <c r="G2828"/>
      <c r="H2828"/>
    </row>
    <row r="2829" spans="4:8" x14ac:dyDescent="0.2">
      <c r="D2829"/>
      <c r="E2829"/>
      <c r="F2829"/>
      <c r="G2829"/>
      <c r="H2829"/>
    </row>
    <row r="2830" spans="4:8" x14ac:dyDescent="0.2">
      <c r="D2830"/>
      <c r="E2830"/>
      <c r="F2830"/>
      <c r="G2830"/>
      <c r="H2830"/>
    </row>
    <row r="2831" spans="4:8" x14ac:dyDescent="0.2">
      <c r="D2831"/>
      <c r="E2831"/>
      <c r="F2831"/>
      <c r="G2831"/>
      <c r="H2831"/>
    </row>
    <row r="2832" spans="4:8" x14ac:dyDescent="0.2">
      <c r="D2832"/>
      <c r="E2832"/>
      <c r="F2832"/>
      <c r="G2832"/>
      <c r="H2832"/>
    </row>
    <row r="2833" spans="4:8" x14ac:dyDescent="0.2">
      <c r="D2833"/>
      <c r="E2833"/>
      <c r="F2833"/>
      <c r="G2833"/>
      <c r="H2833"/>
    </row>
    <row r="2834" spans="4:8" x14ac:dyDescent="0.2">
      <c r="D2834"/>
      <c r="E2834"/>
      <c r="F2834"/>
      <c r="G2834"/>
      <c r="H2834"/>
    </row>
    <row r="2835" spans="4:8" x14ac:dyDescent="0.2">
      <c r="D2835"/>
      <c r="E2835"/>
      <c r="F2835"/>
      <c r="G2835"/>
      <c r="H2835"/>
    </row>
    <row r="2836" spans="4:8" x14ac:dyDescent="0.2">
      <c r="D2836"/>
      <c r="E2836"/>
      <c r="F2836"/>
      <c r="G2836"/>
      <c r="H2836"/>
    </row>
    <row r="2837" spans="4:8" x14ac:dyDescent="0.2">
      <c r="D2837"/>
      <c r="E2837"/>
      <c r="F2837"/>
      <c r="G2837"/>
      <c r="H2837"/>
    </row>
    <row r="2838" spans="4:8" x14ac:dyDescent="0.2">
      <c r="D2838"/>
      <c r="E2838"/>
      <c r="F2838"/>
      <c r="G2838"/>
      <c r="H2838"/>
    </row>
    <row r="2839" spans="4:8" x14ac:dyDescent="0.2">
      <c r="D2839"/>
      <c r="E2839"/>
      <c r="F2839"/>
      <c r="G2839"/>
      <c r="H2839"/>
    </row>
    <row r="2840" spans="4:8" x14ac:dyDescent="0.2">
      <c r="D2840"/>
      <c r="E2840"/>
      <c r="F2840"/>
      <c r="G2840"/>
      <c r="H2840"/>
    </row>
    <row r="2841" spans="4:8" x14ac:dyDescent="0.2">
      <c r="D2841"/>
      <c r="E2841"/>
      <c r="F2841"/>
      <c r="G2841"/>
      <c r="H2841"/>
    </row>
    <row r="2842" spans="4:8" x14ac:dyDescent="0.2">
      <c r="D2842"/>
      <c r="E2842"/>
      <c r="F2842"/>
      <c r="G2842"/>
      <c r="H2842"/>
    </row>
    <row r="2843" spans="4:8" x14ac:dyDescent="0.2">
      <c r="D2843"/>
      <c r="E2843"/>
      <c r="F2843"/>
      <c r="G2843"/>
      <c r="H2843"/>
    </row>
    <row r="2844" spans="4:8" x14ac:dyDescent="0.2">
      <c r="D2844"/>
      <c r="E2844"/>
      <c r="F2844"/>
      <c r="G2844"/>
      <c r="H2844"/>
    </row>
    <row r="2845" spans="4:8" x14ac:dyDescent="0.2">
      <c r="D2845"/>
      <c r="E2845"/>
      <c r="F2845"/>
      <c r="G2845"/>
      <c r="H2845"/>
    </row>
    <row r="2846" spans="4:8" x14ac:dyDescent="0.2">
      <c r="D2846"/>
      <c r="E2846"/>
      <c r="F2846"/>
      <c r="G2846"/>
      <c r="H2846"/>
    </row>
    <row r="2847" spans="4:8" x14ac:dyDescent="0.2">
      <c r="D2847"/>
      <c r="E2847"/>
      <c r="F2847"/>
      <c r="G2847"/>
      <c r="H2847"/>
    </row>
    <row r="2848" spans="4:8" x14ac:dyDescent="0.2">
      <c r="D2848"/>
      <c r="E2848"/>
      <c r="F2848"/>
      <c r="G2848"/>
      <c r="H2848"/>
    </row>
    <row r="2849" spans="4:8" x14ac:dyDescent="0.2">
      <c r="D2849"/>
      <c r="E2849"/>
      <c r="F2849"/>
      <c r="G2849"/>
      <c r="H2849"/>
    </row>
    <row r="2850" spans="4:8" x14ac:dyDescent="0.2">
      <c r="D2850"/>
      <c r="E2850"/>
      <c r="F2850"/>
      <c r="G2850"/>
      <c r="H2850"/>
    </row>
    <row r="2851" spans="4:8" x14ac:dyDescent="0.2">
      <c r="D2851"/>
      <c r="E2851"/>
      <c r="F2851"/>
      <c r="G2851"/>
      <c r="H2851"/>
    </row>
    <row r="2852" spans="4:8" x14ac:dyDescent="0.2">
      <c r="D2852"/>
      <c r="E2852"/>
      <c r="F2852"/>
      <c r="G2852"/>
      <c r="H2852"/>
    </row>
    <row r="2853" spans="4:8" x14ac:dyDescent="0.2">
      <c r="D2853"/>
      <c r="E2853"/>
      <c r="F2853"/>
      <c r="G2853"/>
      <c r="H2853"/>
    </row>
    <row r="2854" spans="4:8" x14ac:dyDescent="0.2">
      <c r="D2854"/>
      <c r="E2854"/>
      <c r="F2854"/>
      <c r="G2854"/>
      <c r="H2854"/>
    </row>
    <row r="2855" spans="4:8" x14ac:dyDescent="0.2">
      <c r="D2855"/>
      <c r="E2855"/>
      <c r="F2855"/>
      <c r="G2855"/>
      <c r="H2855"/>
    </row>
    <row r="2856" spans="4:8" x14ac:dyDescent="0.2">
      <c r="D2856"/>
      <c r="E2856"/>
      <c r="F2856"/>
      <c r="G2856"/>
      <c r="H2856"/>
    </row>
    <row r="2857" spans="4:8" x14ac:dyDescent="0.2">
      <c r="D2857"/>
      <c r="E2857"/>
      <c r="F2857"/>
      <c r="G2857"/>
      <c r="H2857"/>
    </row>
    <row r="2858" spans="4:8" x14ac:dyDescent="0.2">
      <c r="D2858"/>
      <c r="E2858"/>
      <c r="F2858"/>
      <c r="G2858"/>
      <c r="H2858"/>
    </row>
    <row r="2859" spans="4:8" x14ac:dyDescent="0.2">
      <c r="D2859"/>
      <c r="E2859"/>
      <c r="F2859"/>
      <c r="G2859"/>
      <c r="H2859"/>
    </row>
    <row r="2860" spans="4:8" x14ac:dyDescent="0.2">
      <c r="D2860"/>
      <c r="E2860"/>
      <c r="F2860"/>
      <c r="G2860"/>
      <c r="H2860"/>
    </row>
    <row r="2861" spans="4:8" x14ac:dyDescent="0.2">
      <c r="D2861"/>
      <c r="E2861"/>
      <c r="F2861"/>
      <c r="G2861"/>
      <c r="H2861"/>
    </row>
    <row r="2862" spans="4:8" x14ac:dyDescent="0.2">
      <c r="D2862"/>
      <c r="E2862"/>
      <c r="F2862"/>
      <c r="G2862"/>
      <c r="H2862"/>
    </row>
    <row r="2863" spans="4:8" x14ac:dyDescent="0.2">
      <c r="D2863"/>
      <c r="E2863"/>
      <c r="F2863"/>
      <c r="G2863"/>
      <c r="H2863"/>
    </row>
    <row r="2864" spans="4:8" x14ac:dyDescent="0.2">
      <c r="D2864"/>
      <c r="E2864"/>
      <c r="F2864"/>
      <c r="G2864"/>
      <c r="H2864"/>
    </row>
    <row r="2865" spans="4:8" x14ac:dyDescent="0.2">
      <c r="D2865"/>
      <c r="E2865"/>
      <c r="F2865"/>
      <c r="G2865"/>
      <c r="H2865"/>
    </row>
    <row r="2866" spans="4:8" x14ac:dyDescent="0.2">
      <c r="D2866"/>
      <c r="E2866"/>
      <c r="F2866"/>
      <c r="G2866"/>
      <c r="H2866"/>
    </row>
    <row r="2867" spans="4:8" x14ac:dyDescent="0.2">
      <c r="D2867"/>
      <c r="E2867"/>
      <c r="F2867"/>
      <c r="G2867"/>
      <c r="H2867"/>
    </row>
    <row r="2868" spans="4:8" x14ac:dyDescent="0.2">
      <c r="D2868"/>
      <c r="E2868"/>
      <c r="F2868"/>
      <c r="G2868"/>
      <c r="H2868"/>
    </row>
    <row r="2869" spans="4:8" x14ac:dyDescent="0.2">
      <c r="D2869"/>
      <c r="E2869"/>
      <c r="F2869"/>
      <c r="G2869"/>
      <c r="H2869"/>
    </row>
    <row r="2870" spans="4:8" x14ac:dyDescent="0.2">
      <c r="D2870"/>
      <c r="E2870"/>
      <c r="F2870"/>
      <c r="G2870"/>
      <c r="H2870"/>
    </row>
    <row r="2871" spans="4:8" x14ac:dyDescent="0.2">
      <c r="D2871"/>
      <c r="E2871"/>
      <c r="F2871"/>
      <c r="G2871"/>
      <c r="H2871"/>
    </row>
    <row r="2872" spans="4:8" x14ac:dyDescent="0.2">
      <c r="D2872"/>
      <c r="E2872"/>
      <c r="F2872"/>
      <c r="G2872"/>
      <c r="H2872"/>
    </row>
    <row r="2873" spans="4:8" x14ac:dyDescent="0.2">
      <c r="D2873"/>
      <c r="E2873"/>
      <c r="F2873"/>
      <c r="G2873"/>
      <c r="H2873"/>
    </row>
    <row r="2874" spans="4:8" x14ac:dyDescent="0.2">
      <c r="D2874"/>
      <c r="E2874"/>
      <c r="F2874"/>
      <c r="G2874"/>
      <c r="H2874"/>
    </row>
    <row r="2875" spans="4:8" x14ac:dyDescent="0.2">
      <c r="D2875"/>
      <c r="E2875"/>
      <c r="F2875"/>
      <c r="G2875"/>
      <c r="H2875"/>
    </row>
    <row r="2876" spans="4:8" x14ac:dyDescent="0.2">
      <c r="D2876"/>
      <c r="E2876"/>
      <c r="F2876"/>
      <c r="G2876"/>
      <c r="H2876"/>
    </row>
    <row r="2877" spans="4:8" x14ac:dyDescent="0.2">
      <c r="D2877"/>
      <c r="E2877"/>
      <c r="F2877"/>
      <c r="G2877"/>
      <c r="H2877"/>
    </row>
    <row r="2878" spans="4:8" x14ac:dyDescent="0.2">
      <c r="D2878"/>
      <c r="E2878"/>
      <c r="F2878"/>
      <c r="G2878"/>
      <c r="H2878"/>
    </row>
    <row r="2879" spans="4:8" x14ac:dyDescent="0.2">
      <c r="D2879"/>
      <c r="E2879"/>
      <c r="F2879"/>
      <c r="G2879"/>
      <c r="H2879"/>
    </row>
    <row r="2880" spans="4:8" x14ac:dyDescent="0.2">
      <c r="D2880"/>
      <c r="E2880"/>
      <c r="F2880"/>
      <c r="G2880"/>
      <c r="H2880"/>
    </row>
    <row r="2881" spans="4:8" x14ac:dyDescent="0.2">
      <c r="D2881"/>
      <c r="E2881"/>
      <c r="F2881"/>
      <c r="G2881"/>
      <c r="H2881"/>
    </row>
    <row r="2882" spans="4:8" x14ac:dyDescent="0.2">
      <c r="D2882"/>
      <c r="E2882"/>
      <c r="F2882"/>
      <c r="G2882"/>
      <c r="H2882"/>
    </row>
    <row r="2883" spans="4:8" x14ac:dyDescent="0.2">
      <c r="D2883"/>
      <c r="E2883"/>
      <c r="F2883"/>
      <c r="G2883"/>
      <c r="H2883"/>
    </row>
    <row r="2884" spans="4:8" x14ac:dyDescent="0.2">
      <c r="D2884"/>
      <c r="E2884"/>
      <c r="F2884"/>
      <c r="G2884"/>
      <c r="H2884"/>
    </row>
    <row r="2885" spans="4:8" x14ac:dyDescent="0.2">
      <c r="D2885"/>
      <c r="E2885"/>
      <c r="F2885"/>
      <c r="G2885"/>
      <c r="H2885"/>
    </row>
    <row r="2886" spans="4:8" x14ac:dyDescent="0.2">
      <c r="D2886"/>
      <c r="E2886"/>
      <c r="F2886"/>
      <c r="G2886"/>
      <c r="H2886"/>
    </row>
    <row r="2887" spans="4:8" x14ac:dyDescent="0.2">
      <c r="D2887"/>
      <c r="E2887"/>
      <c r="F2887"/>
      <c r="G2887"/>
      <c r="H2887"/>
    </row>
    <row r="2888" spans="4:8" x14ac:dyDescent="0.2">
      <c r="D2888"/>
      <c r="E2888"/>
      <c r="F2888"/>
      <c r="G2888"/>
      <c r="H2888"/>
    </row>
    <row r="2889" spans="4:8" x14ac:dyDescent="0.2">
      <c r="D2889"/>
      <c r="E2889"/>
      <c r="F2889"/>
      <c r="G2889"/>
      <c r="H2889"/>
    </row>
    <row r="2890" spans="4:8" x14ac:dyDescent="0.2">
      <c r="D2890"/>
      <c r="E2890"/>
      <c r="F2890"/>
      <c r="G2890"/>
      <c r="H2890"/>
    </row>
    <row r="2891" spans="4:8" x14ac:dyDescent="0.2">
      <c r="D2891"/>
      <c r="E2891"/>
      <c r="F2891"/>
      <c r="G2891"/>
      <c r="H2891"/>
    </row>
    <row r="2892" spans="4:8" x14ac:dyDescent="0.2">
      <c r="D2892"/>
      <c r="E2892"/>
      <c r="F2892"/>
      <c r="G2892"/>
      <c r="H2892"/>
    </row>
    <row r="2893" spans="4:8" x14ac:dyDescent="0.2">
      <c r="D2893"/>
      <c r="E2893"/>
      <c r="F2893"/>
      <c r="G2893"/>
      <c r="H2893"/>
    </row>
    <row r="2894" spans="4:8" x14ac:dyDescent="0.2">
      <c r="D2894"/>
      <c r="E2894"/>
      <c r="F2894"/>
      <c r="G2894"/>
      <c r="H2894"/>
    </row>
    <row r="2895" spans="4:8" x14ac:dyDescent="0.2">
      <c r="D2895"/>
      <c r="E2895"/>
      <c r="F2895"/>
      <c r="G2895"/>
      <c r="H2895"/>
    </row>
    <row r="2896" spans="4:8" x14ac:dyDescent="0.2">
      <c r="D2896"/>
      <c r="E2896"/>
      <c r="F2896"/>
      <c r="G2896"/>
      <c r="H2896"/>
    </row>
    <row r="2897" spans="4:8" x14ac:dyDescent="0.2">
      <c r="D2897"/>
      <c r="E2897"/>
      <c r="F2897"/>
      <c r="G2897"/>
      <c r="H2897"/>
    </row>
    <row r="2898" spans="4:8" x14ac:dyDescent="0.2">
      <c r="D2898"/>
      <c r="E2898"/>
      <c r="F2898"/>
      <c r="G2898"/>
      <c r="H2898"/>
    </row>
    <row r="2899" spans="4:8" x14ac:dyDescent="0.2">
      <c r="D2899"/>
      <c r="E2899"/>
      <c r="F2899"/>
      <c r="G2899"/>
      <c r="H2899"/>
    </row>
    <row r="2900" spans="4:8" x14ac:dyDescent="0.2">
      <c r="D2900"/>
      <c r="E2900"/>
      <c r="F2900"/>
      <c r="G2900"/>
      <c r="H2900"/>
    </row>
    <row r="2901" spans="4:8" x14ac:dyDescent="0.2">
      <c r="D2901"/>
      <c r="E2901"/>
      <c r="F2901"/>
      <c r="G2901"/>
      <c r="H2901"/>
    </row>
    <row r="2902" spans="4:8" x14ac:dyDescent="0.2">
      <c r="D2902"/>
      <c r="E2902"/>
      <c r="F2902"/>
      <c r="G2902"/>
      <c r="H2902"/>
    </row>
    <row r="2903" spans="4:8" x14ac:dyDescent="0.2">
      <c r="D2903"/>
      <c r="E2903"/>
      <c r="F2903"/>
      <c r="G2903"/>
      <c r="H2903"/>
    </row>
    <row r="2904" spans="4:8" x14ac:dyDescent="0.2">
      <c r="D2904"/>
      <c r="E2904"/>
      <c r="F2904"/>
      <c r="G2904"/>
      <c r="H2904"/>
    </row>
    <row r="2905" spans="4:8" x14ac:dyDescent="0.2">
      <c r="D2905"/>
      <c r="E2905"/>
      <c r="F2905"/>
      <c r="G2905"/>
      <c r="H2905"/>
    </row>
    <row r="2906" spans="4:8" x14ac:dyDescent="0.2">
      <c r="D2906"/>
      <c r="E2906"/>
      <c r="F2906"/>
      <c r="G2906"/>
      <c r="H2906"/>
    </row>
    <row r="2907" spans="4:8" x14ac:dyDescent="0.2">
      <c r="D2907"/>
      <c r="E2907"/>
      <c r="F2907"/>
      <c r="G2907"/>
      <c r="H2907"/>
    </row>
    <row r="2908" spans="4:8" x14ac:dyDescent="0.2">
      <c r="D2908"/>
      <c r="E2908"/>
      <c r="F2908"/>
      <c r="G2908"/>
      <c r="H2908"/>
    </row>
    <row r="2909" spans="4:8" x14ac:dyDescent="0.2">
      <c r="D2909"/>
      <c r="E2909"/>
      <c r="F2909"/>
      <c r="G2909"/>
      <c r="H2909"/>
    </row>
    <row r="2910" spans="4:8" x14ac:dyDescent="0.2">
      <c r="D2910"/>
      <c r="E2910"/>
      <c r="F2910"/>
      <c r="G2910"/>
      <c r="H2910"/>
    </row>
    <row r="2911" spans="4:8" x14ac:dyDescent="0.2">
      <c r="D2911"/>
      <c r="E2911"/>
      <c r="F2911"/>
      <c r="G2911"/>
      <c r="H2911"/>
    </row>
    <row r="2912" spans="4:8" x14ac:dyDescent="0.2">
      <c r="D2912"/>
      <c r="E2912"/>
      <c r="F2912"/>
      <c r="G2912"/>
      <c r="H2912"/>
    </row>
    <row r="2913" spans="4:8" x14ac:dyDescent="0.2">
      <c r="D2913"/>
      <c r="E2913"/>
      <c r="F2913"/>
      <c r="G2913"/>
      <c r="H2913"/>
    </row>
    <row r="2914" spans="4:8" x14ac:dyDescent="0.2">
      <c r="D2914"/>
      <c r="E2914"/>
      <c r="F2914"/>
      <c r="G2914"/>
      <c r="H2914"/>
    </row>
    <row r="2915" spans="4:8" x14ac:dyDescent="0.2">
      <c r="D2915"/>
      <c r="E2915"/>
      <c r="F2915"/>
      <c r="G2915"/>
      <c r="H2915"/>
    </row>
    <row r="2916" spans="4:8" x14ac:dyDescent="0.2">
      <c r="D2916"/>
      <c r="E2916"/>
      <c r="F2916"/>
      <c r="G2916"/>
      <c r="H2916"/>
    </row>
    <row r="2917" spans="4:8" x14ac:dyDescent="0.2">
      <c r="D2917"/>
      <c r="E2917"/>
      <c r="F2917"/>
      <c r="G2917"/>
      <c r="H2917"/>
    </row>
    <row r="2918" spans="4:8" x14ac:dyDescent="0.2">
      <c r="D2918"/>
      <c r="E2918"/>
      <c r="F2918"/>
      <c r="G2918"/>
      <c r="H2918"/>
    </row>
    <row r="2919" spans="4:8" x14ac:dyDescent="0.2">
      <c r="D2919"/>
      <c r="E2919"/>
      <c r="F2919"/>
      <c r="G2919"/>
      <c r="H2919"/>
    </row>
    <row r="2920" spans="4:8" x14ac:dyDescent="0.2">
      <c r="D2920"/>
      <c r="E2920"/>
      <c r="F2920"/>
      <c r="G2920"/>
      <c r="H2920"/>
    </row>
    <row r="2921" spans="4:8" x14ac:dyDescent="0.2">
      <c r="D2921"/>
      <c r="E2921"/>
      <c r="F2921"/>
      <c r="G2921"/>
      <c r="H2921"/>
    </row>
    <row r="2922" spans="4:8" x14ac:dyDescent="0.2">
      <c r="D2922"/>
      <c r="E2922"/>
      <c r="F2922"/>
      <c r="G2922"/>
      <c r="H2922"/>
    </row>
    <row r="2923" spans="4:8" x14ac:dyDescent="0.2">
      <c r="D2923"/>
      <c r="E2923"/>
      <c r="F2923"/>
      <c r="G2923"/>
      <c r="H2923"/>
    </row>
    <row r="2924" spans="4:8" x14ac:dyDescent="0.2">
      <c r="D2924"/>
      <c r="E2924"/>
      <c r="F2924"/>
      <c r="G2924"/>
      <c r="H2924"/>
    </row>
    <row r="2925" spans="4:8" x14ac:dyDescent="0.2">
      <c r="D2925"/>
      <c r="E2925"/>
      <c r="F2925"/>
      <c r="G2925"/>
      <c r="H2925"/>
    </row>
    <row r="2926" spans="4:8" x14ac:dyDescent="0.2">
      <c r="D2926"/>
      <c r="E2926"/>
      <c r="F2926"/>
      <c r="G2926"/>
      <c r="H2926"/>
    </row>
    <row r="2927" spans="4:8" x14ac:dyDescent="0.2">
      <c r="D2927"/>
      <c r="E2927"/>
      <c r="F2927"/>
      <c r="G2927"/>
      <c r="H2927"/>
    </row>
    <row r="2928" spans="4:8" x14ac:dyDescent="0.2">
      <c r="D2928"/>
      <c r="E2928"/>
      <c r="F2928"/>
      <c r="G2928"/>
      <c r="H2928"/>
    </row>
    <row r="2929" spans="4:8" x14ac:dyDescent="0.2">
      <c r="D2929"/>
      <c r="E2929"/>
      <c r="F2929"/>
      <c r="G2929"/>
      <c r="H2929"/>
    </row>
    <row r="2930" spans="4:8" x14ac:dyDescent="0.2">
      <c r="D2930"/>
      <c r="E2930"/>
      <c r="F2930"/>
      <c r="G2930"/>
      <c r="H2930"/>
    </row>
    <row r="2931" spans="4:8" x14ac:dyDescent="0.2">
      <c r="D2931"/>
      <c r="E2931"/>
      <c r="F2931"/>
      <c r="G2931"/>
      <c r="H2931"/>
    </row>
    <row r="2932" spans="4:8" x14ac:dyDescent="0.2">
      <c r="D2932"/>
      <c r="E2932"/>
      <c r="F2932"/>
      <c r="G2932"/>
      <c r="H2932"/>
    </row>
    <row r="2933" spans="4:8" x14ac:dyDescent="0.2">
      <c r="D2933"/>
      <c r="E2933"/>
      <c r="F2933"/>
      <c r="G2933"/>
      <c r="H2933"/>
    </row>
    <row r="2934" spans="4:8" x14ac:dyDescent="0.2">
      <c r="D2934"/>
      <c r="E2934"/>
      <c r="F2934"/>
      <c r="G2934"/>
      <c r="H2934"/>
    </row>
    <row r="2935" spans="4:8" x14ac:dyDescent="0.2">
      <c r="D2935"/>
      <c r="E2935"/>
      <c r="F2935"/>
      <c r="G2935"/>
      <c r="H2935"/>
    </row>
    <row r="2936" spans="4:8" x14ac:dyDescent="0.2">
      <c r="D2936"/>
      <c r="E2936"/>
      <c r="F2936"/>
      <c r="G2936"/>
      <c r="H2936"/>
    </row>
    <row r="2937" spans="4:8" x14ac:dyDescent="0.2">
      <c r="D2937"/>
      <c r="E2937"/>
      <c r="F2937"/>
      <c r="G2937"/>
      <c r="H2937"/>
    </row>
    <row r="2938" spans="4:8" x14ac:dyDescent="0.2">
      <c r="D2938"/>
      <c r="E2938"/>
      <c r="F2938"/>
      <c r="G2938"/>
      <c r="H2938"/>
    </row>
    <row r="2939" spans="4:8" x14ac:dyDescent="0.2">
      <c r="D2939"/>
      <c r="E2939"/>
      <c r="F2939"/>
      <c r="G2939"/>
      <c r="H2939"/>
    </row>
    <row r="2940" spans="4:8" x14ac:dyDescent="0.2">
      <c r="D2940"/>
      <c r="E2940"/>
      <c r="F2940"/>
      <c r="G2940"/>
      <c r="H2940"/>
    </row>
    <row r="2941" spans="4:8" x14ac:dyDescent="0.2">
      <c r="D2941"/>
      <c r="E2941"/>
      <c r="F2941"/>
      <c r="G2941"/>
      <c r="H2941"/>
    </row>
    <row r="2942" spans="4:8" x14ac:dyDescent="0.2">
      <c r="D2942"/>
      <c r="E2942"/>
      <c r="F2942"/>
      <c r="G2942"/>
      <c r="H2942"/>
    </row>
    <row r="2943" spans="4:8" x14ac:dyDescent="0.2">
      <c r="D2943"/>
      <c r="E2943"/>
      <c r="F2943"/>
      <c r="G2943"/>
      <c r="H2943"/>
    </row>
    <row r="2944" spans="4:8" x14ac:dyDescent="0.2">
      <c r="D2944"/>
      <c r="E2944"/>
      <c r="F2944"/>
      <c r="G2944"/>
      <c r="H2944"/>
    </row>
    <row r="2945" spans="4:8" x14ac:dyDescent="0.2">
      <c r="D2945"/>
      <c r="E2945"/>
      <c r="F2945"/>
      <c r="G2945"/>
      <c r="H2945"/>
    </row>
    <row r="2946" spans="4:8" x14ac:dyDescent="0.2">
      <c r="D2946"/>
      <c r="E2946"/>
      <c r="F2946"/>
      <c r="G2946"/>
      <c r="H2946"/>
    </row>
    <row r="2947" spans="4:8" x14ac:dyDescent="0.2">
      <c r="D2947"/>
      <c r="E2947"/>
      <c r="F2947"/>
      <c r="G2947"/>
      <c r="H2947"/>
    </row>
    <row r="2948" spans="4:8" x14ac:dyDescent="0.2">
      <c r="D2948"/>
      <c r="E2948"/>
      <c r="F2948"/>
      <c r="G2948"/>
      <c r="H2948"/>
    </row>
    <row r="2949" spans="4:8" x14ac:dyDescent="0.2">
      <c r="D2949"/>
      <c r="E2949"/>
      <c r="F2949"/>
      <c r="G2949"/>
      <c r="H2949"/>
    </row>
    <row r="2950" spans="4:8" x14ac:dyDescent="0.2">
      <c r="D2950"/>
      <c r="E2950"/>
      <c r="F2950"/>
      <c r="G2950"/>
      <c r="H2950"/>
    </row>
    <row r="2951" spans="4:8" x14ac:dyDescent="0.2">
      <c r="D2951"/>
      <c r="E2951"/>
      <c r="F2951"/>
      <c r="G2951"/>
      <c r="H2951"/>
    </row>
    <row r="2952" spans="4:8" x14ac:dyDescent="0.2">
      <c r="D2952"/>
      <c r="E2952"/>
      <c r="F2952"/>
      <c r="G2952"/>
      <c r="H2952"/>
    </row>
    <row r="2953" spans="4:8" x14ac:dyDescent="0.2">
      <c r="D2953"/>
      <c r="E2953"/>
      <c r="F2953"/>
      <c r="G2953"/>
      <c r="H2953"/>
    </row>
    <row r="2954" spans="4:8" x14ac:dyDescent="0.2">
      <c r="D2954"/>
      <c r="E2954"/>
      <c r="F2954"/>
      <c r="G2954"/>
      <c r="H2954"/>
    </row>
    <row r="2955" spans="4:8" x14ac:dyDescent="0.2">
      <c r="D2955"/>
      <c r="E2955"/>
      <c r="F2955"/>
      <c r="G2955"/>
      <c r="H2955"/>
    </row>
    <row r="2956" spans="4:8" x14ac:dyDescent="0.2">
      <c r="D2956"/>
      <c r="E2956"/>
      <c r="F2956"/>
      <c r="G2956"/>
      <c r="H2956"/>
    </row>
    <row r="2957" spans="4:8" x14ac:dyDescent="0.2">
      <c r="D2957"/>
      <c r="E2957"/>
      <c r="F2957"/>
      <c r="G2957"/>
      <c r="H2957"/>
    </row>
    <row r="2958" spans="4:8" x14ac:dyDescent="0.2">
      <c r="D2958"/>
      <c r="E2958"/>
      <c r="F2958"/>
      <c r="G2958"/>
      <c r="H2958"/>
    </row>
    <row r="2959" spans="4:8" x14ac:dyDescent="0.2">
      <c r="D2959"/>
      <c r="E2959"/>
      <c r="F2959"/>
      <c r="G2959"/>
      <c r="H2959"/>
    </row>
    <row r="2960" spans="4:8" x14ac:dyDescent="0.2">
      <c r="D2960"/>
      <c r="E2960"/>
      <c r="F2960"/>
      <c r="G2960"/>
      <c r="H2960"/>
    </row>
    <row r="2961" spans="4:8" x14ac:dyDescent="0.2">
      <c r="D2961"/>
      <c r="E2961"/>
      <c r="F2961"/>
      <c r="G2961"/>
      <c r="H2961"/>
    </row>
    <row r="2962" spans="4:8" x14ac:dyDescent="0.2">
      <c r="D2962"/>
      <c r="E2962"/>
      <c r="F2962"/>
      <c r="G2962"/>
      <c r="H2962"/>
    </row>
    <row r="2963" spans="4:8" x14ac:dyDescent="0.2">
      <c r="D2963"/>
      <c r="E2963"/>
      <c r="F2963"/>
      <c r="G2963"/>
      <c r="H2963"/>
    </row>
    <row r="2964" spans="4:8" x14ac:dyDescent="0.2">
      <c r="D2964"/>
      <c r="E2964"/>
      <c r="F2964"/>
      <c r="G2964"/>
      <c r="H2964"/>
    </row>
    <row r="2965" spans="4:8" x14ac:dyDescent="0.2">
      <c r="D2965"/>
      <c r="E2965"/>
      <c r="F2965"/>
      <c r="G2965"/>
      <c r="H2965"/>
    </row>
    <row r="2966" spans="4:8" x14ac:dyDescent="0.2">
      <c r="D2966"/>
      <c r="E2966"/>
      <c r="F2966"/>
      <c r="G2966"/>
      <c r="H2966"/>
    </row>
    <row r="2967" spans="4:8" x14ac:dyDescent="0.2">
      <c r="D2967"/>
      <c r="E2967"/>
      <c r="F2967"/>
      <c r="G2967"/>
      <c r="H2967"/>
    </row>
    <row r="2968" spans="4:8" x14ac:dyDescent="0.2">
      <c r="D2968"/>
      <c r="E2968"/>
      <c r="F2968"/>
      <c r="G2968"/>
      <c r="H2968"/>
    </row>
    <row r="2969" spans="4:8" x14ac:dyDescent="0.2">
      <c r="D2969"/>
      <c r="E2969"/>
      <c r="F2969"/>
      <c r="G2969"/>
      <c r="H2969"/>
    </row>
    <row r="2970" spans="4:8" x14ac:dyDescent="0.2">
      <c r="D2970"/>
      <c r="E2970"/>
      <c r="F2970"/>
      <c r="G2970"/>
      <c r="H2970"/>
    </row>
    <row r="2971" spans="4:8" x14ac:dyDescent="0.2">
      <c r="D2971"/>
      <c r="E2971"/>
      <c r="F2971"/>
      <c r="G2971"/>
      <c r="H2971"/>
    </row>
    <row r="2972" spans="4:8" x14ac:dyDescent="0.2">
      <c r="D2972"/>
      <c r="E2972"/>
      <c r="F2972"/>
      <c r="G2972"/>
      <c r="H2972"/>
    </row>
    <row r="2973" spans="4:8" x14ac:dyDescent="0.2">
      <c r="D2973"/>
      <c r="E2973"/>
      <c r="F2973"/>
      <c r="G2973"/>
      <c r="H2973"/>
    </row>
    <row r="2974" spans="4:8" x14ac:dyDescent="0.2">
      <c r="D2974"/>
      <c r="E2974"/>
      <c r="F2974"/>
      <c r="G2974"/>
      <c r="H2974"/>
    </row>
    <row r="2975" spans="4:8" x14ac:dyDescent="0.2">
      <c r="D2975"/>
      <c r="E2975"/>
      <c r="F2975"/>
      <c r="G2975"/>
      <c r="H2975"/>
    </row>
    <row r="2976" spans="4:8" x14ac:dyDescent="0.2">
      <c r="D2976"/>
      <c r="E2976"/>
      <c r="F2976"/>
      <c r="G2976"/>
      <c r="H2976"/>
    </row>
    <row r="2977" spans="4:8" x14ac:dyDescent="0.2">
      <c r="D2977"/>
      <c r="E2977"/>
      <c r="F2977"/>
      <c r="G2977"/>
      <c r="H2977"/>
    </row>
    <row r="2978" spans="4:8" x14ac:dyDescent="0.2">
      <c r="D2978"/>
      <c r="E2978"/>
      <c r="F2978"/>
      <c r="G2978"/>
      <c r="H2978"/>
    </row>
    <row r="2979" spans="4:8" x14ac:dyDescent="0.2">
      <c r="D2979"/>
      <c r="E2979"/>
      <c r="F2979"/>
      <c r="G2979"/>
      <c r="H2979"/>
    </row>
    <row r="2980" spans="4:8" x14ac:dyDescent="0.2">
      <c r="D2980"/>
      <c r="E2980"/>
      <c r="F2980"/>
      <c r="G2980"/>
      <c r="H2980"/>
    </row>
    <row r="2981" spans="4:8" x14ac:dyDescent="0.2">
      <c r="D2981"/>
      <c r="E2981"/>
      <c r="F2981"/>
      <c r="G2981"/>
      <c r="H2981"/>
    </row>
    <row r="2982" spans="4:8" x14ac:dyDescent="0.2">
      <c r="D2982"/>
      <c r="E2982"/>
      <c r="F2982"/>
      <c r="G2982"/>
      <c r="H2982"/>
    </row>
    <row r="2983" spans="4:8" x14ac:dyDescent="0.2">
      <c r="D2983"/>
      <c r="E2983"/>
      <c r="F2983"/>
      <c r="G2983"/>
      <c r="H2983"/>
    </row>
    <row r="2984" spans="4:8" x14ac:dyDescent="0.2">
      <c r="D2984"/>
      <c r="E2984"/>
      <c r="F2984"/>
      <c r="G2984"/>
      <c r="H2984"/>
    </row>
    <row r="2985" spans="4:8" x14ac:dyDescent="0.2">
      <c r="D2985"/>
      <c r="E2985"/>
      <c r="F2985"/>
      <c r="G2985"/>
      <c r="H2985"/>
    </row>
    <row r="2986" spans="4:8" x14ac:dyDescent="0.2">
      <c r="D2986"/>
      <c r="E2986"/>
      <c r="F2986"/>
      <c r="G2986"/>
      <c r="H2986"/>
    </row>
    <row r="2987" spans="4:8" x14ac:dyDescent="0.2">
      <c r="D2987"/>
      <c r="E2987"/>
      <c r="F2987"/>
      <c r="G2987"/>
      <c r="H2987"/>
    </row>
    <row r="2988" spans="4:8" x14ac:dyDescent="0.2">
      <c r="D2988"/>
      <c r="E2988"/>
      <c r="F2988"/>
      <c r="G2988"/>
      <c r="H2988"/>
    </row>
    <row r="2989" spans="4:8" x14ac:dyDescent="0.2">
      <c r="D2989"/>
      <c r="E2989"/>
      <c r="F2989"/>
      <c r="G2989"/>
      <c r="H2989"/>
    </row>
    <row r="2990" spans="4:8" x14ac:dyDescent="0.2">
      <c r="D2990"/>
      <c r="E2990"/>
      <c r="F2990"/>
      <c r="G2990"/>
      <c r="H2990"/>
    </row>
    <row r="2991" spans="4:8" x14ac:dyDescent="0.2">
      <c r="D2991"/>
      <c r="E2991"/>
      <c r="F2991"/>
      <c r="G2991"/>
      <c r="H2991"/>
    </row>
    <row r="2992" spans="4:8" x14ac:dyDescent="0.2">
      <c r="D2992"/>
      <c r="E2992"/>
      <c r="F2992"/>
      <c r="G2992"/>
      <c r="H2992"/>
    </row>
    <row r="2993" spans="4:8" x14ac:dyDescent="0.2">
      <c r="D2993"/>
      <c r="E2993"/>
      <c r="F2993"/>
      <c r="G2993"/>
      <c r="H2993"/>
    </row>
    <row r="2994" spans="4:8" x14ac:dyDescent="0.2">
      <c r="D2994"/>
      <c r="E2994"/>
      <c r="F2994"/>
      <c r="G2994"/>
      <c r="H2994"/>
    </row>
    <row r="2995" spans="4:8" x14ac:dyDescent="0.2">
      <c r="D2995"/>
      <c r="E2995"/>
      <c r="F2995"/>
      <c r="G2995"/>
      <c r="H2995"/>
    </row>
    <row r="2996" spans="4:8" x14ac:dyDescent="0.2">
      <c r="D2996"/>
      <c r="E2996"/>
      <c r="F2996"/>
      <c r="G2996"/>
      <c r="H2996"/>
    </row>
    <row r="2997" spans="4:8" x14ac:dyDescent="0.2">
      <c r="D2997"/>
      <c r="E2997"/>
      <c r="F2997"/>
      <c r="G2997"/>
      <c r="H2997"/>
    </row>
    <row r="2998" spans="4:8" x14ac:dyDescent="0.2">
      <c r="D2998"/>
      <c r="E2998"/>
      <c r="F2998"/>
      <c r="G2998"/>
      <c r="H2998"/>
    </row>
    <row r="2999" spans="4:8" x14ac:dyDescent="0.2">
      <c r="D2999"/>
      <c r="E2999"/>
      <c r="F2999"/>
      <c r="G2999"/>
      <c r="H2999"/>
    </row>
    <row r="3000" spans="4:8" x14ac:dyDescent="0.2">
      <c r="D3000"/>
      <c r="E3000"/>
      <c r="F3000"/>
      <c r="G3000"/>
      <c r="H3000"/>
    </row>
    <row r="3001" spans="4:8" x14ac:dyDescent="0.2">
      <c r="D3001"/>
      <c r="E3001"/>
      <c r="F3001"/>
      <c r="G3001"/>
      <c r="H3001"/>
    </row>
    <row r="3002" spans="4:8" x14ac:dyDescent="0.2">
      <c r="D3002"/>
      <c r="E3002"/>
      <c r="F3002"/>
      <c r="G3002"/>
      <c r="H3002"/>
    </row>
    <row r="3003" spans="4:8" x14ac:dyDescent="0.2">
      <c r="D3003"/>
      <c r="E3003"/>
      <c r="F3003"/>
      <c r="G3003"/>
      <c r="H3003"/>
    </row>
    <row r="3004" spans="4:8" x14ac:dyDescent="0.2">
      <c r="D3004"/>
      <c r="E3004"/>
      <c r="F3004"/>
      <c r="G3004"/>
      <c r="H3004"/>
    </row>
    <row r="3005" spans="4:8" x14ac:dyDescent="0.2">
      <c r="D3005"/>
      <c r="E3005"/>
      <c r="F3005"/>
      <c r="G3005"/>
      <c r="H3005"/>
    </row>
    <row r="3006" spans="4:8" x14ac:dyDescent="0.2">
      <c r="D3006"/>
      <c r="E3006"/>
      <c r="F3006"/>
      <c r="G3006"/>
      <c r="H3006"/>
    </row>
    <row r="3007" spans="4:8" x14ac:dyDescent="0.2">
      <c r="D3007"/>
      <c r="E3007"/>
      <c r="F3007"/>
      <c r="G3007"/>
      <c r="H3007"/>
    </row>
    <row r="3008" spans="4:8" x14ac:dyDescent="0.2">
      <c r="D3008"/>
      <c r="E3008"/>
      <c r="F3008"/>
      <c r="G3008"/>
      <c r="H3008"/>
    </row>
    <row r="3009" spans="4:8" x14ac:dyDescent="0.2">
      <c r="D3009"/>
      <c r="E3009"/>
      <c r="F3009"/>
      <c r="G3009"/>
      <c r="H3009"/>
    </row>
    <row r="3010" spans="4:8" x14ac:dyDescent="0.2">
      <c r="D3010"/>
      <c r="E3010"/>
      <c r="F3010"/>
      <c r="G3010"/>
      <c r="H3010"/>
    </row>
    <row r="3011" spans="4:8" x14ac:dyDescent="0.2">
      <c r="D3011"/>
      <c r="E3011"/>
      <c r="F3011"/>
      <c r="G3011"/>
      <c r="H3011"/>
    </row>
    <row r="3012" spans="4:8" x14ac:dyDescent="0.2">
      <c r="D3012"/>
      <c r="E3012"/>
      <c r="F3012"/>
      <c r="G3012"/>
      <c r="H3012"/>
    </row>
  </sheetData>
  <sheetProtection algorithmName="SHA-512" hashValue="DoPm2oWM2r1pfUdoG799d7Kz1+FtPinBqDFgxI242LPwtdQW0DpdxWcuqWFFz6Ueca/4Z1A/Ro3Wk1E8/klmqw==" saltValue="Q23TEYX3gISCILBOdtjTHw==" spinCount="100000" sheet="1" objects="1" scenarios="1" selectLockedCells="1"/>
  <mergeCells count="2">
    <mergeCell ref="A7:I7"/>
    <mergeCell ref="B9:I9"/>
  </mergeCells>
  <pageMargins left="0.2" right="0.2" top="0.25" bottom="2" header="0" footer="0.8"/>
  <pageSetup paperSize="5" scale="67" orientation="portrait" r:id="rId2"/>
  <headerFooter>
    <oddFooter>&amp;L&amp;F
&amp;A
Page &amp;P of &amp;N
version: May 2025&amp;CTo be completed by HPD 467-m Program: 
EXHIBIT A APPROVED: __________________________
EXHIBIT A REJECTED:______________________
DATE: ___________</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FDE9D9"/>
    <pageSetUpPr fitToPage="1"/>
  </sheetPr>
  <dimension ref="A1:AE44"/>
  <sheetViews>
    <sheetView showGridLines="0" view="pageBreakPreview" zoomScaleNormal="100" zoomScaleSheetLayoutView="100" workbookViewId="0"/>
  </sheetViews>
  <sheetFormatPr defaultRowHeight="12.75" x14ac:dyDescent="0.2"/>
  <cols>
    <col min="1" max="1" width="15.140625" style="8" customWidth="1"/>
    <col min="2" max="2" width="13.7109375" style="9" customWidth="1"/>
    <col min="3" max="3" width="16" style="9" customWidth="1"/>
    <col min="4" max="4" width="15.28515625" style="9" customWidth="1"/>
    <col min="5" max="5" width="18.85546875" style="9" customWidth="1"/>
    <col min="6" max="6" width="10.85546875" style="8" customWidth="1"/>
    <col min="7" max="7" width="8.85546875" style="8"/>
    <col min="8" max="8" width="9.140625" style="8" customWidth="1"/>
    <col min="9" max="11" width="8.85546875" style="8" customWidth="1"/>
    <col min="12" max="12" width="5.140625" style="8" customWidth="1"/>
    <col min="13" max="13" width="8.140625" style="9" bestFit="1" customWidth="1"/>
    <col min="14" max="14" width="9.42578125" style="9" customWidth="1"/>
    <col min="15" max="15" width="3.85546875" style="9" customWidth="1"/>
    <col min="16" max="16" width="8.85546875" style="8" customWidth="1"/>
    <col min="17" max="17" width="9.140625" style="7" customWidth="1"/>
    <col min="18" max="18" width="5.140625" style="8" customWidth="1"/>
    <col min="19" max="256" width="8.85546875" style="8"/>
    <col min="257" max="257" width="11.140625" style="8" bestFit="1" customWidth="1"/>
    <col min="258" max="259" width="9.140625" style="8" customWidth="1"/>
    <col min="260" max="260" width="12" style="8" customWidth="1"/>
    <col min="261" max="261" width="10.85546875" style="8" customWidth="1"/>
    <col min="262" max="262" width="8.85546875" style="8"/>
    <col min="263" max="266" width="9.140625" style="8" customWidth="1"/>
    <col min="267" max="267" width="5.140625" style="8" customWidth="1"/>
    <col min="268" max="268" width="13.42578125" style="8" customWidth="1"/>
    <col min="269" max="269" width="12.42578125" style="8" customWidth="1"/>
    <col min="270" max="270" width="11.42578125" style="8" customWidth="1"/>
    <col min="271" max="271" width="10.42578125" style="8" customWidth="1"/>
    <col min="272" max="512" width="8.85546875" style="8"/>
    <col min="513" max="513" width="11.140625" style="8" bestFit="1" customWidth="1"/>
    <col min="514" max="515" width="9.140625" style="8" customWidth="1"/>
    <col min="516" max="516" width="12" style="8" customWidth="1"/>
    <col min="517" max="517" width="10.85546875" style="8" customWidth="1"/>
    <col min="518" max="518" width="8.85546875" style="8"/>
    <col min="519" max="522" width="9.140625" style="8" customWidth="1"/>
    <col min="523" max="523" width="5.140625" style="8" customWidth="1"/>
    <col min="524" max="524" width="13.42578125" style="8" customWidth="1"/>
    <col min="525" max="525" width="12.42578125" style="8" customWidth="1"/>
    <col min="526" max="526" width="11.42578125" style="8" customWidth="1"/>
    <col min="527" max="527" width="10.42578125" style="8" customWidth="1"/>
    <col min="528" max="768" width="8.85546875" style="8"/>
    <col min="769" max="769" width="11.140625" style="8" bestFit="1" customWidth="1"/>
    <col min="770" max="771" width="9.140625" style="8" customWidth="1"/>
    <col min="772" max="772" width="12" style="8" customWidth="1"/>
    <col min="773" max="773" width="10.85546875" style="8" customWidth="1"/>
    <col min="774" max="774" width="8.85546875" style="8"/>
    <col min="775" max="778" width="9.140625" style="8" customWidth="1"/>
    <col min="779" max="779" width="5.140625" style="8" customWidth="1"/>
    <col min="780" max="780" width="13.42578125" style="8" customWidth="1"/>
    <col min="781" max="781" width="12.42578125" style="8" customWidth="1"/>
    <col min="782" max="782" width="11.42578125" style="8" customWidth="1"/>
    <col min="783" max="783" width="10.42578125" style="8" customWidth="1"/>
    <col min="784" max="1024" width="8.85546875" style="8"/>
    <col min="1025" max="1025" width="11.140625" style="8" bestFit="1" customWidth="1"/>
    <col min="1026" max="1027" width="9.140625" style="8" customWidth="1"/>
    <col min="1028" max="1028" width="12" style="8" customWidth="1"/>
    <col min="1029" max="1029" width="10.85546875" style="8" customWidth="1"/>
    <col min="1030" max="1030" width="8.85546875" style="8"/>
    <col min="1031" max="1034" width="9.140625" style="8" customWidth="1"/>
    <col min="1035" max="1035" width="5.140625" style="8" customWidth="1"/>
    <col min="1036" max="1036" width="13.42578125" style="8" customWidth="1"/>
    <col min="1037" max="1037" width="12.42578125" style="8" customWidth="1"/>
    <col min="1038" max="1038" width="11.42578125" style="8" customWidth="1"/>
    <col min="1039" max="1039" width="10.42578125" style="8" customWidth="1"/>
    <col min="1040" max="1280" width="8.85546875" style="8"/>
    <col min="1281" max="1281" width="11.140625" style="8" bestFit="1" customWidth="1"/>
    <col min="1282" max="1283" width="9.140625" style="8" customWidth="1"/>
    <col min="1284" max="1284" width="12" style="8" customWidth="1"/>
    <col min="1285" max="1285" width="10.85546875" style="8" customWidth="1"/>
    <col min="1286" max="1286" width="8.85546875" style="8"/>
    <col min="1287" max="1290" width="9.140625" style="8" customWidth="1"/>
    <col min="1291" max="1291" width="5.140625" style="8" customWidth="1"/>
    <col min="1292" max="1292" width="13.42578125" style="8" customWidth="1"/>
    <col min="1293" max="1293" width="12.42578125" style="8" customWidth="1"/>
    <col min="1294" max="1294" width="11.42578125" style="8" customWidth="1"/>
    <col min="1295" max="1295" width="10.42578125" style="8" customWidth="1"/>
    <col min="1296" max="1536" width="8.85546875" style="8"/>
    <col min="1537" max="1537" width="11.140625" style="8" bestFit="1" customWidth="1"/>
    <col min="1538" max="1539" width="9.140625" style="8" customWidth="1"/>
    <col min="1540" max="1540" width="12" style="8" customWidth="1"/>
    <col min="1541" max="1541" width="10.85546875" style="8" customWidth="1"/>
    <col min="1542" max="1542" width="8.85546875" style="8"/>
    <col min="1543" max="1546" width="9.140625" style="8" customWidth="1"/>
    <col min="1547" max="1547" width="5.140625" style="8" customWidth="1"/>
    <col min="1548" max="1548" width="13.42578125" style="8" customWidth="1"/>
    <col min="1549" max="1549" width="12.42578125" style="8" customWidth="1"/>
    <col min="1550" max="1550" width="11.42578125" style="8" customWidth="1"/>
    <col min="1551" max="1551" width="10.42578125" style="8" customWidth="1"/>
    <col min="1552" max="1792" width="8.85546875" style="8"/>
    <col min="1793" max="1793" width="11.140625" style="8" bestFit="1" customWidth="1"/>
    <col min="1794" max="1795" width="9.140625" style="8" customWidth="1"/>
    <col min="1796" max="1796" width="12" style="8" customWidth="1"/>
    <col min="1797" max="1797" width="10.85546875" style="8" customWidth="1"/>
    <col min="1798" max="1798" width="8.85546875" style="8"/>
    <col min="1799" max="1802" width="9.140625" style="8" customWidth="1"/>
    <col min="1803" max="1803" width="5.140625" style="8" customWidth="1"/>
    <col min="1804" max="1804" width="13.42578125" style="8" customWidth="1"/>
    <col min="1805" max="1805" width="12.42578125" style="8" customWidth="1"/>
    <col min="1806" max="1806" width="11.42578125" style="8" customWidth="1"/>
    <col min="1807" max="1807" width="10.42578125" style="8" customWidth="1"/>
    <col min="1808" max="2048" width="8.85546875" style="8"/>
    <col min="2049" max="2049" width="11.140625" style="8" bestFit="1" customWidth="1"/>
    <col min="2050" max="2051" width="9.140625" style="8" customWidth="1"/>
    <col min="2052" max="2052" width="12" style="8" customWidth="1"/>
    <col min="2053" max="2053" width="10.85546875" style="8" customWidth="1"/>
    <col min="2054" max="2054" width="8.85546875" style="8"/>
    <col min="2055" max="2058" width="9.140625" style="8" customWidth="1"/>
    <col min="2059" max="2059" width="5.140625" style="8" customWidth="1"/>
    <col min="2060" max="2060" width="13.42578125" style="8" customWidth="1"/>
    <col min="2061" max="2061" width="12.42578125" style="8" customWidth="1"/>
    <col min="2062" max="2062" width="11.42578125" style="8" customWidth="1"/>
    <col min="2063" max="2063" width="10.42578125" style="8" customWidth="1"/>
    <col min="2064" max="2304" width="8.85546875" style="8"/>
    <col min="2305" max="2305" width="11.140625" style="8" bestFit="1" customWidth="1"/>
    <col min="2306" max="2307" width="9.140625" style="8" customWidth="1"/>
    <col min="2308" max="2308" width="12" style="8" customWidth="1"/>
    <col min="2309" max="2309" width="10.85546875" style="8" customWidth="1"/>
    <col min="2310" max="2310" width="8.85546875" style="8"/>
    <col min="2311" max="2314" width="9.140625" style="8" customWidth="1"/>
    <col min="2315" max="2315" width="5.140625" style="8" customWidth="1"/>
    <col min="2316" max="2316" width="13.42578125" style="8" customWidth="1"/>
    <col min="2317" max="2317" width="12.42578125" style="8" customWidth="1"/>
    <col min="2318" max="2318" width="11.42578125" style="8" customWidth="1"/>
    <col min="2319" max="2319" width="10.42578125" style="8" customWidth="1"/>
    <col min="2320" max="2560" width="8.85546875" style="8"/>
    <col min="2561" max="2561" width="11.140625" style="8" bestFit="1" customWidth="1"/>
    <col min="2562" max="2563" width="9.140625" style="8" customWidth="1"/>
    <col min="2564" max="2564" width="12" style="8" customWidth="1"/>
    <col min="2565" max="2565" width="10.85546875" style="8" customWidth="1"/>
    <col min="2566" max="2566" width="8.85546875" style="8"/>
    <col min="2567" max="2570" width="9.140625" style="8" customWidth="1"/>
    <col min="2571" max="2571" width="5.140625" style="8" customWidth="1"/>
    <col min="2572" max="2572" width="13.42578125" style="8" customWidth="1"/>
    <col min="2573" max="2573" width="12.42578125" style="8" customWidth="1"/>
    <col min="2574" max="2574" width="11.42578125" style="8" customWidth="1"/>
    <col min="2575" max="2575" width="10.42578125" style="8" customWidth="1"/>
    <col min="2576" max="2816" width="8.85546875" style="8"/>
    <col min="2817" max="2817" width="11.140625" style="8" bestFit="1" customWidth="1"/>
    <col min="2818" max="2819" width="9.140625" style="8" customWidth="1"/>
    <col min="2820" max="2820" width="12" style="8" customWidth="1"/>
    <col min="2821" max="2821" width="10.85546875" style="8" customWidth="1"/>
    <col min="2822" max="2822" width="8.85546875" style="8"/>
    <col min="2823" max="2826" width="9.140625" style="8" customWidth="1"/>
    <col min="2827" max="2827" width="5.140625" style="8" customWidth="1"/>
    <col min="2828" max="2828" width="13.42578125" style="8" customWidth="1"/>
    <col min="2829" max="2829" width="12.42578125" style="8" customWidth="1"/>
    <col min="2830" max="2830" width="11.42578125" style="8" customWidth="1"/>
    <col min="2831" max="2831" width="10.42578125" style="8" customWidth="1"/>
    <col min="2832" max="3072" width="8.85546875" style="8"/>
    <col min="3073" max="3073" width="11.140625" style="8" bestFit="1" customWidth="1"/>
    <col min="3074" max="3075" width="9.140625" style="8" customWidth="1"/>
    <col min="3076" max="3076" width="12" style="8" customWidth="1"/>
    <col min="3077" max="3077" width="10.85546875" style="8" customWidth="1"/>
    <col min="3078" max="3078" width="8.85546875" style="8"/>
    <col min="3079" max="3082" width="9.140625" style="8" customWidth="1"/>
    <col min="3083" max="3083" width="5.140625" style="8" customWidth="1"/>
    <col min="3084" max="3084" width="13.42578125" style="8" customWidth="1"/>
    <col min="3085" max="3085" width="12.42578125" style="8" customWidth="1"/>
    <col min="3086" max="3086" width="11.42578125" style="8" customWidth="1"/>
    <col min="3087" max="3087" width="10.42578125" style="8" customWidth="1"/>
    <col min="3088" max="3328" width="8.85546875" style="8"/>
    <col min="3329" max="3329" width="11.140625" style="8" bestFit="1" customWidth="1"/>
    <col min="3330" max="3331" width="9.140625" style="8" customWidth="1"/>
    <col min="3332" max="3332" width="12" style="8" customWidth="1"/>
    <col min="3333" max="3333" width="10.85546875" style="8" customWidth="1"/>
    <col min="3334" max="3334" width="8.85546875" style="8"/>
    <col min="3335" max="3338" width="9.140625" style="8" customWidth="1"/>
    <col min="3339" max="3339" width="5.140625" style="8" customWidth="1"/>
    <col min="3340" max="3340" width="13.42578125" style="8" customWidth="1"/>
    <col min="3341" max="3341" width="12.42578125" style="8" customWidth="1"/>
    <col min="3342" max="3342" width="11.42578125" style="8" customWidth="1"/>
    <col min="3343" max="3343" width="10.42578125" style="8" customWidth="1"/>
    <col min="3344" max="3584" width="8.85546875" style="8"/>
    <col min="3585" max="3585" width="11.140625" style="8" bestFit="1" customWidth="1"/>
    <col min="3586" max="3587" width="9.140625" style="8" customWidth="1"/>
    <col min="3588" max="3588" width="12" style="8" customWidth="1"/>
    <col min="3589" max="3589" width="10.85546875" style="8" customWidth="1"/>
    <col min="3590" max="3590" width="8.85546875" style="8"/>
    <col min="3591" max="3594" width="9.140625" style="8" customWidth="1"/>
    <col min="3595" max="3595" width="5.140625" style="8" customWidth="1"/>
    <col min="3596" max="3596" width="13.42578125" style="8" customWidth="1"/>
    <col min="3597" max="3597" width="12.42578125" style="8" customWidth="1"/>
    <col min="3598" max="3598" width="11.42578125" style="8" customWidth="1"/>
    <col min="3599" max="3599" width="10.42578125" style="8" customWidth="1"/>
    <col min="3600" max="3840" width="8.85546875" style="8"/>
    <col min="3841" max="3841" width="11.140625" style="8" bestFit="1" customWidth="1"/>
    <col min="3842" max="3843" width="9.140625" style="8" customWidth="1"/>
    <col min="3844" max="3844" width="12" style="8" customWidth="1"/>
    <col min="3845" max="3845" width="10.85546875" style="8" customWidth="1"/>
    <col min="3846" max="3846" width="8.85546875" style="8"/>
    <col min="3847" max="3850" width="9.140625" style="8" customWidth="1"/>
    <col min="3851" max="3851" width="5.140625" style="8" customWidth="1"/>
    <col min="3852" max="3852" width="13.42578125" style="8" customWidth="1"/>
    <col min="3853" max="3853" width="12.42578125" style="8" customWidth="1"/>
    <col min="3854" max="3854" width="11.42578125" style="8" customWidth="1"/>
    <col min="3855" max="3855" width="10.42578125" style="8" customWidth="1"/>
    <col min="3856" max="4096" width="8.85546875" style="8"/>
    <col min="4097" max="4097" width="11.140625" style="8" bestFit="1" customWidth="1"/>
    <col min="4098" max="4099" width="9.140625" style="8" customWidth="1"/>
    <col min="4100" max="4100" width="12" style="8" customWidth="1"/>
    <col min="4101" max="4101" width="10.85546875" style="8" customWidth="1"/>
    <col min="4102" max="4102" width="8.85546875" style="8"/>
    <col min="4103" max="4106" width="9.140625" style="8" customWidth="1"/>
    <col min="4107" max="4107" width="5.140625" style="8" customWidth="1"/>
    <col min="4108" max="4108" width="13.42578125" style="8" customWidth="1"/>
    <col min="4109" max="4109" width="12.42578125" style="8" customWidth="1"/>
    <col min="4110" max="4110" width="11.42578125" style="8" customWidth="1"/>
    <col min="4111" max="4111" width="10.42578125" style="8" customWidth="1"/>
    <col min="4112" max="4352" width="8.85546875" style="8"/>
    <col min="4353" max="4353" width="11.140625" style="8" bestFit="1" customWidth="1"/>
    <col min="4354" max="4355" width="9.140625" style="8" customWidth="1"/>
    <col min="4356" max="4356" width="12" style="8" customWidth="1"/>
    <col min="4357" max="4357" width="10.85546875" style="8" customWidth="1"/>
    <col min="4358" max="4358" width="8.85546875" style="8"/>
    <col min="4359" max="4362" width="9.140625" style="8" customWidth="1"/>
    <col min="4363" max="4363" width="5.140625" style="8" customWidth="1"/>
    <col min="4364" max="4364" width="13.42578125" style="8" customWidth="1"/>
    <col min="4365" max="4365" width="12.42578125" style="8" customWidth="1"/>
    <col min="4366" max="4366" width="11.42578125" style="8" customWidth="1"/>
    <col min="4367" max="4367" width="10.42578125" style="8" customWidth="1"/>
    <col min="4368" max="4608" width="8.85546875" style="8"/>
    <col min="4609" max="4609" width="11.140625" style="8" bestFit="1" customWidth="1"/>
    <col min="4610" max="4611" width="9.140625" style="8" customWidth="1"/>
    <col min="4612" max="4612" width="12" style="8" customWidth="1"/>
    <col min="4613" max="4613" width="10.85546875" style="8" customWidth="1"/>
    <col min="4614" max="4614" width="8.85546875" style="8"/>
    <col min="4615" max="4618" width="9.140625" style="8" customWidth="1"/>
    <col min="4619" max="4619" width="5.140625" style="8" customWidth="1"/>
    <col min="4620" max="4620" width="13.42578125" style="8" customWidth="1"/>
    <col min="4621" max="4621" width="12.42578125" style="8" customWidth="1"/>
    <col min="4622" max="4622" width="11.42578125" style="8" customWidth="1"/>
    <col min="4623" max="4623" width="10.42578125" style="8" customWidth="1"/>
    <col min="4624" max="4864" width="8.85546875" style="8"/>
    <col min="4865" max="4865" width="11.140625" style="8" bestFit="1" customWidth="1"/>
    <col min="4866" max="4867" width="9.140625" style="8" customWidth="1"/>
    <col min="4868" max="4868" width="12" style="8" customWidth="1"/>
    <col min="4869" max="4869" width="10.85546875" style="8" customWidth="1"/>
    <col min="4870" max="4870" width="8.85546875" style="8"/>
    <col min="4871" max="4874" width="9.140625" style="8" customWidth="1"/>
    <col min="4875" max="4875" width="5.140625" style="8" customWidth="1"/>
    <col min="4876" max="4876" width="13.42578125" style="8" customWidth="1"/>
    <col min="4877" max="4877" width="12.42578125" style="8" customWidth="1"/>
    <col min="4878" max="4878" width="11.42578125" style="8" customWidth="1"/>
    <col min="4879" max="4879" width="10.42578125" style="8" customWidth="1"/>
    <col min="4880" max="5120" width="8.85546875" style="8"/>
    <col min="5121" max="5121" width="11.140625" style="8" bestFit="1" customWidth="1"/>
    <col min="5122" max="5123" width="9.140625" style="8" customWidth="1"/>
    <col min="5124" max="5124" width="12" style="8" customWidth="1"/>
    <col min="5125" max="5125" width="10.85546875" style="8" customWidth="1"/>
    <col min="5126" max="5126" width="8.85546875" style="8"/>
    <col min="5127" max="5130" width="9.140625" style="8" customWidth="1"/>
    <col min="5131" max="5131" width="5.140625" style="8" customWidth="1"/>
    <col min="5132" max="5132" width="13.42578125" style="8" customWidth="1"/>
    <col min="5133" max="5133" width="12.42578125" style="8" customWidth="1"/>
    <col min="5134" max="5134" width="11.42578125" style="8" customWidth="1"/>
    <col min="5135" max="5135" width="10.42578125" style="8" customWidth="1"/>
    <col min="5136" max="5376" width="8.85546875" style="8"/>
    <col min="5377" max="5377" width="11.140625" style="8" bestFit="1" customWidth="1"/>
    <col min="5378" max="5379" width="9.140625" style="8" customWidth="1"/>
    <col min="5380" max="5380" width="12" style="8" customWidth="1"/>
    <col min="5381" max="5381" width="10.85546875" style="8" customWidth="1"/>
    <col min="5382" max="5382" width="8.85546875" style="8"/>
    <col min="5383" max="5386" width="9.140625" style="8" customWidth="1"/>
    <col min="5387" max="5387" width="5.140625" style="8" customWidth="1"/>
    <col min="5388" max="5388" width="13.42578125" style="8" customWidth="1"/>
    <col min="5389" max="5389" width="12.42578125" style="8" customWidth="1"/>
    <col min="5390" max="5390" width="11.42578125" style="8" customWidth="1"/>
    <col min="5391" max="5391" width="10.42578125" style="8" customWidth="1"/>
    <col min="5392" max="5632" width="8.85546875" style="8"/>
    <col min="5633" max="5633" width="11.140625" style="8" bestFit="1" customWidth="1"/>
    <col min="5634" max="5635" width="9.140625" style="8" customWidth="1"/>
    <col min="5636" max="5636" width="12" style="8" customWidth="1"/>
    <col min="5637" max="5637" width="10.85546875" style="8" customWidth="1"/>
    <col min="5638" max="5638" width="8.85546875" style="8"/>
    <col min="5639" max="5642" width="9.140625" style="8" customWidth="1"/>
    <col min="5643" max="5643" width="5.140625" style="8" customWidth="1"/>
    <col min="5644" max="5644" width="13.42578125" style="8" customWidth="1"/>
    <col min="5645" max="5645" width="12.42578125" style="8" customWidth="1"/>
    <col min="5646" max="5646" width="11.42578125" style="8" customWidth="1"/>
    <col min="5647" max="5647" width="10.42578125" style="8" customWidth="1"/>
    <col min="5648" max="5888" width="8.85546875" style="8"/>
    <col min="5889" max="5889" width="11.140625" style="8" bestFit="1" customWidth="1"/>
    <col min="5890" max="5891" width="9.140625" style="8" customWidth="1"/>
    <col min="5892" max="5892" width="12" style="8" customWidth="1"/>
    <col min="5893" max="5893" width="10.85546875" style="8" customWidth="1"/>
    <col min="5894" max="5894" width="8.85546875" style="8"/>
    <col min="5895" max="5898" width="9.140625" style="8" customWidth="1"/>
    <col min="5899" max="5899" width="5.140625" style="8" customWidth="1"/>
    <col min="5900" max="5900" width="13.42578125" style="8" customWidth="1"/>
    <col min="5901" max="5901" width="12.42578125" style="8" customWidth="1"/>
    <col min="5902" max="5902" width="11.42578125" style="8" customWidth="1"/>
    <col min="5903" max="5903" width="10.42578125" style="8" customWidth="1"/>
    <col min="5904" max="6144" width="8.85546875" style="8"/>
    <col min="6145" max="6145" width="11.140625" style="8" bestFit="1" customWidth="1"/>
    <col min="6146" max="6147" width="9.140625" style="8" customWidth="1"/>
    <col min="6148" max="6148" width="12" style="8" customWidth="1"/>
    <col min="6149" max="6149" width="10.85546875" style="8" customWidth="1"/>
    <col min="6150" max="6150" width="8.85546875" style="8"/>
    <col min="6151" max="6154" width="9.140625" style="8" customWidth="1"/>
    <col min="6155" max="6155" width="5.140625" style="8" customWidth="1"/>
    <col min="6156" max="6156" width="13.42578125" style="8" customWidth="1"/>
    <col min="6157" max="6157" width="12.42578125" style="8" customWidth="1"/>
    <col min="6158" max="6158" width="11.42578125" style="8" customWidth="1"/>
    <col min="6159" max="6159" width="10.42578125" style="8" customWidth="1"/>
    <col min="6160" max="6400" width="8.85546875" style="8"/>
    <col min="6401" max="6401" width="11.140625" style="8" bestFit="1" customWidth="1"/>
    <col min="6402" max="6403" width="9.140625" style="8" customWidth="1"/>
    <col min="6404" max="6404" width="12" style="8" customWidth="1"/>
    <col min="6405" max="6405" width="10.85546875" style="8" customWidth="1"/>
    <col min="6406" max="6406" width="8.85546875" style="8"/>
    <col min="6407" max="6410" width="9.140625" style="8" customWidth="1"/>
    <col min="6411" max="6411" width="5.140625" style="8" customWidth="1"/>
    <col min="6412" max="6412" width="13.42578125" style="8" customWidth="1"/>
    <col min="6413" max="6413" width="12.42578125" style="8" customWidth="1"/>
    <col min="6414" max="6414" width="11.42578125" style="8" customWidth="1"/>
    <col min="6415" max="6415" width="10.42578125" style="8" customWidth="1"/>
    <col min="6416" max="6656" width="8.85546875" style="8"/>
    <col min="6657" max="6657" width="11.140625" style="8" bestFit="1" customWidth="1"/>
    <col min="6658" max="6659" width="9.140625" style="8" customWidth="1"/>
    <col min="6660" max="6660" width="12" style="8" customWidth="1"/>
    <col min="6661" max="6661" width="10.85546875" style="8" customWidth="1"/>
    <col min="6662" max="6662" width="8.85546875" style="8"/>
    <col min="6663" max="6666" width="9.140625" style="8" customWidth="1"/>
    <col min="6667" max="6667" width="5.140625" style="8" customWidth="1"/>
    <col min="6668" max="6668" width="13.42578125" style="8" customWidth="1"/>
    <col min="6669" max="6669" width="12.42578125" style="8" customWidth="1"/>
    <col min="6670" max="6670" width="11.42578125" style="8" customWidth="1"/>
    <col min="6671" max="6671" width="10.42578125" style="8" customWidth="1"/>
    <col min="6672" max="6912" width="8.85546875" style="8"/>
    <col min="6913" max="6913" width="11.140625" style="8" bestFit="1" customWidth="1"/>
    <col min="6914" max="6915" width="9.140625" style="8" customWidth="1"/>
    <col min="6916" max="6916" width="12" style="8" customWidth="1"/>
    <col min="6917" max="6917" width="10.85546875" style="8" customWidth="1"/>
    <col min="6918" max="6918" width="8.85546875" style="8"/>
    <col min="6919" max="6922" width="9.140625" style="8" customWidth="1"/>
    <col min="6923" max="6923" width="5.140625" style="8" customWidth="1"/>
    <col min="6924" max="6924" width="13.42578125" style="8" customWidth="1"/>
    <col min="6925" max="6925" width="12.42578125" style="8" customWidth="1"/>
    <col min="6926" max="6926" width="11.42578125" style="8" customWidth="1"/>
    <col min="6927" max="6927" width="10.42578125" style="8" customWidth="1"/>
    <col min="6928" max="7168" width="8.85546875" style="8"/>
    <col min="7169" max="7169" width="11.140625" style="8" bestFit="1" customWidth="1"/>
    <col min="7170" max="7171" width="9.140625" style="8" customWidth="1"/>
    <col min="7172" max="7172" width="12" style="8" customWidth="1"/>
    <col min="7173" max="7173" width="10.85546875" style="8" customWidth="1"/>
    <col min="7174" max="7174" width="8.85546875" style="8"/>
    <col min="7175" max="7178" width="9.140625" style="8" customWidth="1"/>
    <col min="7179" max="7179" width="5.140625" style="8" customWidth="1"/>
    <col min="7180" max="7180" width="13.42578125" style="8" customWidth="1"/>
    <col min="7181" max="7181" width="12.42578125" style="8" customWidth="1"/>
    <col min="7182" max="7182" width="11.42578125" style="8" customWidth="1"/>
    <col min="7183" max="7183" width="10.42578125" style="8" customWidth="1"/>
    <col min="7184" max="7424" width="8.85546875" style="8"/>
    <col min="7425" max="7425" width="11.140625" style="8" bestFit="1" customWidth="1"/>
    <col min="7426" max="7427" width="9.140625" style="8" customWidth="1"/>
    <col min="7428" max="7428" width="12" style="8" customWidth="1"/>
    <col min="7429" max="7429" width="10.85546875" style="8" customWidth="1"/>
    <col min="7430" max="7430" width="8.85546875" style="8"/>
    <col min="7431" max="7434" width="9.140625" style="8" customWidth="1"/>
    <col min="7435" max="7435" width="5.140625" style="8" customWidth="1"/>
    <col min="7436" max="7436" width="13.42578125" style="8" customWidth="1"/>
    <col min="7437" max="7437" width="12.42578125" style="8" customWidth="1"/>
    <col min="7438" max="7438" width="11.42578125" style="8" customWidth="1"/>
    <col min="7439" max="7439" width="10.42578125" style="8" customWidth="1"/>
    <col min="7440" max="7680" width="8.85546875" style="8"/>
    <col min="7681" max="7681" width="11.140625" style="8" bestFit="1" customWidth="1"/>
    <col min="7682" max="7683" width="9.140625" style="8" customWidth="1"/>
    <col min="7684" max="7684" width="12" style="8" customWidth="1"/>
    <col min="7685" max="7685" width="10.85546875" style="8" customWidth="1"/>
    <col min="7686" max="7686" width="8.85546875" style="8"/>
    <col min="7687" max="7690" width="9.140625" style="8" customWidth="1"/>
    <col min="7691" max="7691" width="5.140625" style="8" customWidth="1"/>
    <col min="7692" max="7692" width="13.42578125" style="8" customWidth="1"/>
    <col min="7693" max="7693" width="12.42578125" style="8" customWidth="1"/>
    <col min="7694" max="7694" width="11.42578125" style="8" customWidth="1"/>
    <col min="7695" max="7695" width="10.42578125" style="8" customWidth="1"/>
    <col min="7696" max="7936" width="8.85546875" style="8"/>
    <col min="7937" max="7937" width="11.140625" style="8" bestFit="1" customWidth="1"/>
    <col min="7938" max="7939" width="9.140625" style="8" customWidth="1"/>
    <col min="7940" max="7940" width="12" style="8" customWidth="1"/>
    <col min="7941" max="7941" width="10.85546875" style="8" customWidth="1"/>
    <col min="7942" max="7942" width="8.85546875" style="8"/>
    <col min="7943" max="7946" width="9.140625" style="8" customWidth="1"/>
    <col min="7947" max="7947" width="5.140625" style="8" customWidth="1"/>
    <col min="7948" max="7948" width="13.42578125" style="8" customWidth="1"/>
    <col min="7949" max="7949" width="12.42578125" style="8" customWidth="1"/>
    <col min="7950" max="7950" width="11.42578125" style="8" customWidth="1"/>
    <col min="7951" max="7951" width="10.42578125" style="8" customWidth="1"/>
    <col min="7952" max="8192" width="8.85546875" style="8"/>
    <col min="8193" max="8193" width="11.140625" style="8" bestFit="1" customWidth="1"/>
    <col min="8194" max="8195" width="9.140625" style="8" customWidth="1"/>
    <col min="8196" max="8196" width="12" style="8" customWidth="1"/>
    <col min="8197" max="8197" width="10.85546875" style="8" customWidth="1"/>
    <col min="8198" max="8198" width="8.85546875" style="8"/>
    <col min="8199" max="8202" width="9.140625" style="8" customWidth="1"/>
    <col min="8203" max="8203" width="5.140625" style="8" customWidth="1"/>
    <col min="8204" max="8204" width="13.42578125" style="8" customWidth="1"/>
    <col min="8205" max="8205" width="12.42578125" style="8" customWidth="1"/>
    <col min="8206" max="8206" width="11.42578125" style="8" customWidth="1"/>
    <col min="8207" max="8207" width="10.42578125" style="8" customWidth="1"/>
    <col min="8208" max="8448" width="8.85546875" style="8"/>
    <col min="8449" max="8449" width="11.140625" style="8" bestFit="1" customWidth="1"/>
    <col min="8450" max="8451" width="9.140625" style="8" customWidth="1"/>
    <col min="8452" max="8452" width="12" style="8" customWidth="1"/>
    <col min="8453" max="8453" width="10.85546875" style="8" customWidth="1"/>
    <col min="8454" max="8454" width="8.85546875" style="8"/>
    <col min="8455" max="8458" width="9.140625" style="8" customWidth="1"/>
    <col min="8459" max="8459" width="5.140625" style="8" customWidth="1"/>
    <col min="8460" max="8460" width="13.42578125" style="8" customWidth="1"/>
    <col min="8461" max="8461" width="12.42578125" style="8" customWidth="1"/>
    <col min="8462" max="8462" width="11.42578125" style="8" customWidth="1"/>
    <col min="8463" max="8463" width="10.42578125" style="8" customWidth="1"/>
    <col min="8464" max="8704" width="8.85546875" style="8"/>
    <col min="8705" max="8705" width="11.140625" style="8" bestFit="1" customWidth="1"/>
    <col min="8706" max="8707" width="9.140625" style="8" customWidth="1"/>
    <col min="8708" max="8708" width="12" style="8" customWidth="1"/>
    <col min="8709" max="8709" width="10.85546875" style="8" customWidth="1"/>
    <col min="8710" max="8710" width="8.85546875" style="8"/>
    <col min="8711" max="8714" width="9.140625" style="8" customWidth="1"/>
    <col min="8715" max="8715" width="5.140625" style="8" customWidth="1"/>
    <col min="8716" max="8716" width="13.42578125" style="8" customWidth="1"/>
    <col min="8717" max="8717" width="12.42578125" style="8" customWidth="1"/>
    <col min="8718" max="8718" width="11.42578125" style="8" customWidth="1"/>
    <col min="8719" max="8719" width="10.42578125" style="8" customWidth="1"/>
    <col min="8720" max="8960" width="8.85546875" style="8"/>
    <col min="8961" max="8961" width="11.140625" style="8" bestFit="1" customWidth="1"/>
    <col min="8962" max="8963" width="9.140625" style="8" customWidth="1"/>
    <col min="8964" max="8964" width="12" style="8" customWidth="1"/>
    <col min="8965" max="8965" width="10.85546875" style="8" customWidth="1"/>
    <col min="8966" max="8966" width="8.85546875" style="8"/>
    <col min="8967" max="8970" width="9.140625" style="8" customWidth="1"/>
    <col min="8971" max="8971" width="5.140625" style="8" customWidth="1"/>
    <col min="8972" max="8972" width="13.42578125" style="8" customWidth="1"/>
    <col min="8973" max="8973" width="12.42578125" style="8" customWidth="1"/>
    <col min="8974" max="8974" width="11.42578125" style="8" customWidth="1"/>
    <col min="8975" max="8975" width="10.42578125" style="8" customWidth="1"/>
    <col min="8976" max="9216" width="8.85546875" style="8"/>
    <col min="9217" max="9217" width="11.140625" style="8" bestFit="1" customWidth="1"/>
    <col min="9218" max="9219" width="9.140625" style="8" customWidth="1"/>
    <col min="9220" max="9220" width="12" style="8" customWidth="1"/>
    <col min="9221" max="9221" width="10.85546875" style="8" customWidth="1"/>
    <col min="9222" max="9222" width="8.85546875" style="8"/>
    <col min="9223" max="9226" width="9.140625" style="8" customWidth="1"/>
    <col min="9227" max="9227" width="5.140625" style="8" customWidth="1"/>
    <col min="9228" max="9228" width="13.42578125" style="8" customWidth="1"/>
    <col min="9229" max="9229" width="12.42578125" style="8" customWidth="1"/>
    <col min="9230" max="9230" width="11.42578125" style="8" customWidth="1"/>
    <col min="9231" max="9231" width="10.42578125" style="8" customWidth="1"/>
    <col min="9232" max="9472" width="8.85546875" style="8"/>
    <col min="9473" max="9473" width="11.140625" style="8" bestFit="1" customWidth="1"/>
    <col min="9474" max="9475" width="9.140625" style="8" customWidth="1"/>
    <col min="9476" max="9476" width="12" style="8" customWidth="1"/>
    <col min="9477" max="9477" width="10.85546875" style="8" customWidth="1"/>
    <col min="9478" max="9478" width="8.85546875" style="8"/>
    <col min="9479" max="9482" width="9.140625" style="8" customWidth="1"/>
    <col min="9483" max="9483" width="5.140625" style="8" customWidth="1"/>
    <col min="9484" max="9484" width="13.42578125" style="8" customWidth="1"/>
    <col min="9485" max="9485" width="12.42578125" style="8" customWidth="1"/>
    <col min="9486" max="9486" width="11.42578125" style="8" customWidth="1"/>
    <col min="9487" max="9487" width="10.42578125" style="8" customWidth="1"/>
    <col min="9488" max="9728" width="8.85546875" style="8"/>
    <col min="9729" max="9729" width="11.140625" style="8" bestFit="1" customWidth="1"/>
    <col min="9730" max="9731" width="9.140625" style="8" customWidth="1"/>
    <col min="9732" max="9732" width="12" style="8" customWidth="1"/>
    <col min="9733" max="9733" width="10.85546875" style="8" customWidth="1"/>
    <col min="9734" max="9734" width="8.85546875" style="8"/>
    <col min="9735" max="9738" width="9.140625" style="8" customWidth="1"/>
    <col min="9739" max="9739" width="5.140625" style="8" customWidth="1"/>
    <col min="9740" max="9740" width="13.42578125" style="8" customWidth="1"/>
    <col min="9741" max="9741" width="12.42578125" style="8" customWidth="1"/>
    <col min="9742" max="9742" width="11.42578125" style="8" customWidth="1"/>
    <col min="9743" max="9743" width="10.42578125" style="8" customWidth="1"/>
    <col min="9744" max="9984" width="8.85546875" style="8"/>
    <col min="9985" max="9985" width="11.140625" style="8" bestFit="1" customWidth="1"/>
    <col min="9986" max="9987" width="9.140625" style="8" customWidth="1"/>
    <col min="9988" max="9988" width="12" style="8" customWidth="1"/>
    <col min="9989" max="9989" width="10.85546875" style="8" customWidth="1"/>
    <col min="9990" max="9990" width="8.85546875" style="8"/>
    <col min="9991" max="9994" width="9.140625" style="8" customWidth="1"/>
    <col min="9995" max="9995" width="5.140625" style="8" customWidth="1"/>
    <col min="9996" max="9996" width="13.42578125" style="8" customWidth="1"/>
    <col min="9997" max="9997" width="12.42578125" style="8" customWidth="1"/>
    <col min="9998" max="9998" width="11.42578125" style="8" customWidth="1"/>
    <col min="9999" max="9999" width="10.42578125" style="8" customWidth="1"/>
    <col min="10000" max="10240" width="8.85546875" style="8"/>
    <col min="10241" max="10241" width="11.140625" style="8" bestFit="1" customWidth="1"/>
    <col min="10242" max="10243" width="9.140625" style="8" customWidth="1"/>
    <col min="10244" max="10244" width="12" style="8" customWidth="1"/>
    <col min="10245" max="10245" width="10.85546875" style="8" customWidth="1"/>
    <col min="10246" max="10246" width="8.85546875" style="8"/>
    <col min="10247" max="10250" width="9.140625" style="8" customWidth="1"/>
    <col min="10251" max="10251" width="5.140625" style="8" customWidth="1"/>
    <col min="10252" max="10252" width="13.42578125" style="8" customWidth="1"/>
    <col min="10253" max="10253" width="12.42578125" style="8" customWidth="1"/>
    <col min="10254" max="10254" width="11.42578125" style="8" customWidth="1"/>
    <col min="10255" max="10255" width="10.42578125" style="8" customWidth="1"/>
    <col min="10256" max="10496" width="8.85546875" style="8"/>
    <col min="10497" max="10497" width="11.140625" style="8" bestFit="1" customWidth="1"/>
    <col min="10498" max="10499" width="9.140625" style="8" customWidth="1"/>
    <col min="10500" max="10500" width="12" style="8" customWidth="1"/>
    <col min="10501" max="10501" width="10.85546875" style="8" customWidth="1"/>
    <col min="10502" max="10502" width="8.85546875" style="8"/>
    <col min="10503" max="10506" width="9.140625" style="8" customWidth="1"/>
    <col min="10507" max="10507" width="5.140625" style="8" customWidth="1"/>
    <col min="10508" max="10508" width="13.42578125" style="8" customWidth="1"/>
    <col min="10509" max="10509" width="12.42578125" style="8" customWidth="1"/>
    <col min="10510" max="10510" width="11.42578125" style="8" customWidth="1"/>
    <col min="10511" max="10511" width="10.42578125" style="8" customWidth="1"/>
    <col min="10512" max="10752" width="8.85546875" style="8"/>
    <col min="10753" max="10753" width="11.140625" style="8" bestFit="1" customWidth="1"/>
    <col min="10754" max="10755" width="9.140625" style="8" customWidth="1"/>
    <col min="10756" max="10756" width="12" style="8" customWidth="1"/>
    <col min="10757" max="10757" width="10.85546875" style="8" customWidth="1"/>
    <col min="10758" max="10758" width="8.85546875" style="8"/>
    <col min="10759" max="10762" width="9.140625" style="8" customWidth="1"/>
    <col min="10763" max="10763" width="5.140625" style="8" customWidth="1"/>
    <col min="10764" max="10764" width="13.42578125" style="8" customWidth="1"/>
    <col min="10765" max="10765" width="12.42578125" style="8" customWidth="1"/>
    <col min="10766" max="10766" width="11.42578125" style="8" customWidth="1"/>
    <col min="10767" max="10767" width="10.42578125" style="8" customWidth="1"/>
    <col min="10768" max="11008" width="8.85546875" style="8"/>
    <col min="11009" max="11009" width="11.140625" style="8" bestFit="1" customWidth="1"/>
    <col min="11010" max="11011" width="9.140625" style="8" customWidth="1"/>
    <col min="11012" max="11012" width="12" style="8" customWidth="1"/>
    <col min="11013" max="11013" width="10.85546875" style="8" customWidth="1"/>
    <col min="11014" max="11014" width="8.85546875" style="8"/>
    <col min="11015" max="11018" width="9.140625" style="8" customWidth="1"/>
    <col min="11019" max="11019" width="5.140625" style="8" customWidth="1"/>
    <col min="11020" max="11020" width="13.42578125" style="8" customWidth="1"/>
    <col min="11021" max="11021" width="12.42578125" style="8" customWidth="1"/>
    <col min="11022" max="11022" width="11.42578125" style="8" customWidth="1"/>
    <col min="11023" max="11023" width="10.42578125" style="8" customWidth="1"/>
    <col min="11024" max="11264" width="8.85546875" style="8"/>
    <col min="11265" max="11265" width="11.140625" style="8" bestFit="1" customWidth="1"/>
    <col min="11266" max="11267" width="9.140625" style="8" customWidth="1"/>
    <col min="11268" max="11268" width="12" style="8" customWidth="1"/>
    <col min="11269" max="11269" width="10.85546875" style="8" customWidth="1"/>
    <col min="11270" max="11270" width="8.85546875" style="8"/>
    <col min="11271" max="11274" width="9.140625" style="8" customWidth="1"/>
    <col min="11275" max="11275" width="5.140625" style="8" customWidth="1"/>
    <col min="11276" max="11276" width="13.42578125" style="8" customWidth="1"/>
    <col min="11277" max="11277" width="12.42578125" style="8" customWidth="1"/>
    <col min="11278" max="11278" width="11.42578125" style="8" customWidth="1"/>
    <col min="11279" max="11279" width="10.42578125" style="8" customWidth="1"/>
    <col min="11280" max="11520" width="8.85546875" style="8"/>
    <col min="11521" max="11521" width="11.140625" style="8" bestFit="1" customWidth="1"/>
    <col min="11522" max="11523" width="9.140625" style="8" customWidth="1"/>
    <col min="11524" max="11524" width="12" style="8" customWidth="1"/>
    <col min="11525" max="11525" width="10.85546875" style="8" customWidth="1"/>
    <col min="11526" max="11526" width="8.85546875" style="8"/>
    <col min="11527" max="11530" width="9.140625" style="8" customWidth="1"/>
    <col min="11531" max="11531" width="5.140625" style="8" customWidth="1"/>
    <col min="11532" max="11532" width="13.42578125" style="8" customWidth="1"/>
    <col min="11533" max="11533" width="12.42578125" style="8" customWidth="1"/>
    <col min="11534" max="11534" width="11.42578125" style="8" customWidth="1"/>
    <col min="11535" max="11535" width="10.42578125" style="8" customWidth="1"/>
    <col min="11536" max="11776" width="8.85546875" style="8"/>
    <col min="11777" max="11777" width="11.140625" style="8" bestFit="1" customWidth="1"/>
    <col min="11778" max="11779" width="9.140625" style="8" customWidth="1"/>
    <col min="11780" max="11780" width="12" style="8" customWidth="1"/>
    <col min="11781" max="11781" width="10.85546875" style="8" customWidth="1"/>
    <col min="11782" max="11782" width="8.85546875" style="8"/>
    <col min="11783" max="11786" width="9.140625" style="8" customWidth="1"/>
    <col min="11787" max="11787" width="5.140625" style="8" customWidth="1"/>
    <col min="11788" max="11788" width="13.42578125" style="8" customWidth="1"/>
    <col min="11789" max="11789" width="12.42578125" style="8" customWidth="1"/>
    <col min="11790" max="11790" width="11.42578125" style="8" customWidth="1"/>
    <col min="11791" max="11791" width="10.42578125" style="8" customWidth="1"/>
    <col min="11792" max="12032" width="8.85546875" style="8"/>
    <col min="12033" max="12033" width="11.140625" style="8" bestFit="1" customWidth="1"/>
    <col min="12034" max="12035" width="9.140625" style="8" customWidth="1"/>
    <col min="12036" max="12036" width="12" style="8" customWidth="1"/>
    <col min="12037" max="12037" width="10.85546875" style="8" customWidth="1"/>
    <col min="12038" max="12038" width="8.85546875" style="8"/>
    <col min="12039" max="12042" width="9.140625" style="8" customWidth="1"/>
    <col min="12043" max="12043" width="5.140625" style="8" customWidth="1"/>
    <col min="12044" max="12044" width="13.42578125" style="8" customWidth="1"/>
    <col min="12045" max="12045" width="12.42578125" style="8" customWidth="1"/>
    <col min="12046" max="12046" width="11.42578125" style="8" customWidth="1"/>
    <col min="12047" max="12047" width="10.42578125" style="8" customWidth="1"/>
    <col min="12048" max="12288" width="8.85546875" style="8"/>
    <col min="12289" max="12289" width="11.140625" style="8" bestFit="1" customWidth="1"/>
    <col min="12290" max="12291" width="9.140625" style="8" customWidth="1"/>
    <col min="12292" max="12292" width="12" style="8" customWidth="1"/>
    <col min="12293" max="12293" width="10.85546875" style="8" customWidth="1"/>
    <col min="12294" max="12294" width="8.85546875" style="8"/>
    <col min="12295" max="12298" width="9.140625" style="8" customWidth="1"/>
    <col min="12299" max="12299" width="5.140625" style="8" customWidth="1"/>
    <col min="12300" max="12300" width="13.42578125" style="8" customWidth="1"/>
    <col min="12301" max="12301" width="12.42578125" style="8" customWidth="1"/>
    <col min="12302" max="12302" width="11.42578125" style="8" customWidth="1"/>
    <col min="12303" max="12303" width="10.42578125" style="8" customWidth="1"/>
    <col min="12304" max="12544" width="8.85546875" style="8"/>
    <col min="12545" max="12545" width="11.140625" style="8" bestFit="1" customWidth="1"/>
    <col min="12546" max="12547" width="9.140625" style="8" customWidth="1"/>
    <col min="12548" max="12548" width="12" style="8" customWidth="1"/>
    <col min="12549" max="12549" width="10.85546875" style="8" customWidth="1"/>
    <col min="12550" max="12550" width="8.85546875" style="8"/>
    <col min="12551" max="12554" width="9.140625" style="8" customWidth="1"/>
    <col min="12555" max="12555" width="5.140625" style="8" customWidth="1"/>
    <col min="12556" max="12556" width="13.42578125" style="8" customWidth="1"/>
    <col min="12557" max="12557" width="12.42578125" style="8" customWidth="1"/>
    <col min="12558" max="12558" width="11.42578125" style="8" customWidth="1"/>
    <col min="12559" max="12559" width="10.42578125" style="8" customWidth="1"/>
    <col min="12560" max="12800" width="8.85546875" style="8"/>
    <col min="12801" max="12801" width="11.140625" style="8" bestFit="1" customWidth="1"/>
    <col min="12802" max="12803" width="9.140625" style="8" customWidth="1"/>
    <col min="12804" max="12804" width="12" style="8" customWidth="1"/>
    <col min="12805" max="12805" width="10.85546875" style="8" customWidth="1"/>
    <col min="12806" max="12806" width="8.85546875" style="8"/>
    <col min="12807" max="12810" width="9.140625" style="8" customWidth="1"/>
    <col min="12811" max="12811" width="5.140625" style="8" customWidth="1"/>
    <col min="12812" max="12812" width="13.42578125" style="8" customWidth="1"/>
    <col min="12813" max="12813" width="12.42578125" style="8" customWidth="1"/>
    <col min="12814" max="12814" width="11.42578125" style="8" customWidth="1"/>
    <col min="12815" max="12815" width="10.42578125" style="8" customWidth="1"/>
    <col min="12816" max="13056" width="8.85546875" style="8"/>
    <col min="13057" max="13057" width="11.140625" style="8" bestFit="1" customWidth="1"/>
    <col min="13058" max="13059" width="9.140625" style="8" customWidth="1"/>
    <col min="13060" max="13060" width="12" style="8" customWidth="1"/>
    <col min="13061" max="13061" width="10.85546875" style="8" customWidth="1"/>
    <col min="13062" max="13062" width="8.85546875" style="8"/>
    <col min="13063" max="13066" width="9.140625" style="8" customWidth="1"/>
    <col min="13067" max="13067" width="5.140625" style="8" customWidth="1"/>
    <col min="13068" max="13068" width="13.42578125" style="8" customWidth="1"/>
    <col min="13069" max="13069" width="12.42578125" style="8" customWidth="1"/>
    <col min="13070" max="13070" width="11.42578125" style="8" customWidth="1"/>
    <col min="13071" max="13071" width="10.42578125" style="8" customWidth="1"/>
    <col min="13072" max="13312" width="8.85546875" style="8"/>
    <col min="13313" max="13313" width="11.140625" style="8" bestFit="1" customWidth="1"/>
    <col min="13314" max="13315" width="9.140625" style="8" customWidth="1"/>
    <col min="13316" max="13316" width="12" style="8" customWidth="1"/>
    <col min="13317" max="13317" width="10.85546875" style="8" customWidth="1"/>
    <col min="13318" max="13318" width="8.85546875" style="8"/>
    <col min="13319" max="13322" width="9.140625" style="8" customWidth="1"/>
    <col min="13323" max="13323" width="5.140625" style="8" customWidth="1"/>
    <col min="13324" max="13324" width="13.42578125" style="8" customWidth="1"/>
    <col min="13325" max="13325" width="12.42578125" style="8" customWidth="1"/>
    <col min="13326" max="13326" width="11.42578125" style="8" customWidth="1"/>
    <col min="13327" max="13327" width="10.42578125" style="8" customWidth="1"/>
    <col min="13328" max="13568" width="8.85546875" style="8"/>
    <col min="13569" max="13569" width="11.140625" style="8" bestFit="1" customWidth="1"/>
    <col min="13570" max="13571" width="9.140625" style="8" customWidth="1"/>
    <col min="13572" max="13572" width="12" style="8" customWidth="1"/>
    <col min="13573" max="13573" width="10.85546875" style="8" customWidth="1"/>
    <col min="13574" max="13574" width="8.85546875" style="8"/>
    <col min="13575" max="13578" width="9.140625" style="8" customWidth="1"/>
    <col min="13579" max="13579" width="5.140625" style="8" customWidth="1"/>
    <col min="13580" max="13580" width="13.42578125" style="8" customWidth="1"/>
    <col min="13581" max="13581" width="12.42578125" style="8" customWidth="1"/>
    <col min="13582" max="13582" width="11.42578125" style="8" customWidth="1"/>
    <col min="13583" max="13583" width="10.42578125" style="8" customWidth="1"/>
    <col min="13584" max="13824" width="8.85546875" style="8"/>
    <col min="13825" max="13825" width="11.140625" style="8" bestFit="1" customWidth="1"/>
    <col min="13826" max="13827" width="9.140625" style="8" customWidth="1"/>
    <col min="13828" max="13828" width="12" style="8" customWidth="1"/>
    <col min="13829" max="13829" width="10.85546875" style="8" customWidth="1"/>
    <col min="13830" max="13830" width="8.85546875" style="8"/>
    <col min="13831" max="13834" width="9.140625" style="8" customWidth="1"/>
    <col min="13835" max="13835" width="5.140625" style="8" customWidth="1"/>
    <col min="13836" max="13836" width="13.42578125" style="8" customWidth="1"/>
    <col min="13837" max="13837" width="12.42578125" style="8" customWidth="1"/>
    <col min="13838" max="13838" width="11.42578125" style="8" customWidth="1"/>
    <col min="13839" max="13839" width="10.42578125" style="8" customWidth="1"/>
    <col min="13840" max="14080" width="8.85546875" style="8"/>
    <col min="14081" max="14081" width="11.140625" style="8" bestFit="1" customWidth="1"/>
    <col min="14082" max="14083" width="9.140625" style="8" customWidth="1"/>
    <col min="14084" max="14084" width="12" style="8" customWidth="1"/>
    <col min="14085" max="14085" width="10.85546875" style="8" customWidth="1"/>
    <col min="14086" max="14086" width="8.85546875" style="8"/>
    <col min="14087" max="14090" width="9.140625" style="8" customWidth="1"/>
    <col min="14091" max="14091" width="5.140625" style="8" customWidth="1"/>
    <col min="14092" max="14092" width="13.42578125" style="8" customWidth="1"/>
    <col min="14093" max="14093" width="12.42578125" style="8" customWidth="1"/>
    <col min="14094" max="14094" width="11.42578125" style="8" customWidth="1"/>
    <col min="14095" max="14095" width="10.42578125" style="8" customWidth="1"/>
    <col min="14096" max="14336" width="8.85546875" style="8"/>
    <col min="14337" max="14337" width="11.140625" style="8" bestFit="1" customWidth="1"/>
    <col min="14338" max="14339" width="9.140625" style="8" customWidth="1"/>
    <col min="14340" max="14340" width="12" style="8" customWidth="1"/>
    <col min="14341" max="14341" width="10.85546875" style="8" customWidth="1"/>
    <col min="14342" max="14342" width="8.85546875" style="8"/>
    <col min="14343" max="14346" width="9.140625" style="8" customWidth="1"/>
    <col min="14347" max="14347" width="5.140625" style="8" customWidth="1"/>
    <col min="14348" max="14348" width="13.42578125" style="8" customWidth="1"/>
    <col min="14349" max="14349" width="12.42578125" style="8" customWidth="1"/>
    <col min="14350" max="14350" width="11.42578125" style="8" customWidth="1"/>
    <col min="14351" max="14351" width="10.42578125" style="8" customWidth="1"/>
    <col min="14352" max="14592" width="8.85546875" style="8"/>
    <col min="14593" max="14593" width="11.140625" style="8" bestFit="1" customWidth="1"/>
    <col min="14594" max="14595" width="9.140625" style="8" customWidth="1"/>
    <col min="14596" max="14596" width="12" style="8" customWidth="1"/>
    <col min="14597" max="14597" width="10.85546875" style="8" customWidth="1"/>
    <col min="14598" max="14598" width="8.85546875" style="8"/>
    <col min="14599" max="14602" width="9.140625" style="8" customWidth="1"/>
    <col min="14603" max="14603" width="5.140625" style="8" customWidth="1"/>
    <col min="14604" max="14604" width="13.42578125" style="8" customWidth="1"/>
    <col min="14605" max="14605" width="12.42578125" style="8" customWidth="1"/>
    <col min="14606" max="14606" width="11.42578125" style="8" customWidth="1"/>
    <col min="14607" max="14607" width="10.42578125" style="8" customWidth="1"/>
    <col min="14608" max="14848" width="8.85546875" style="8"/>
    <col min="14849" max="14849" width="11.140625" style="8" bestFit="1" customWidth="1"/>
    <col min="14850" max="14851" width="9.140625" style="8" customWidth="1"/>
    <col min="14852" max="14852" width="12" style="8" customWidth="1"/>
    <col min="14853" max="14853" width="10.85546875" style="8" customWidth="1"/>
    <col min="14854" max="14854" width="8.85546875" style="8"/>
    <col min="14855" max="14858" width="9.140625" style="8" customWidth="1"/>
    <col min="14859" max="14859" width="5.140625" style="8" customWidth="1"/>
    <col min="14860" max="14860" width="13.42578125" style="8" customWidth="1"/>
    <col min="14861" max="14861" width="12.42578125" style="8" customWidth="1"/>
    <col min="14862" max="14862" width="11.42578125" style="8" customWidth="1"/>
    <col min="14863" max="14863" width="10.42578125" style="8" customWidth="1"/>
    <col min="14864" max="15104" width="8.85546875" style="8"/>
    <col min="15105" max="15105" width="11.140625" style="8" bestFit="1" customWidth="1"/>
    <col min="15106" max="15107" width="9.140625" style="8" customWidth="1"/>
    <col min="15108" max="15108" width="12" style="8" customWidth="1"/>
    <col min="15109" max="15109" width="10.85546875" style="8" customWidth="1"/>
    <col min="15110" max="15110" width="8.85546875" style="8"/>
    <col min="15111" max="15114" width="9.140625" style="8" customWidth="1"/>
    <col min="15115" max="15115" width="5.140625" style="8" customWidth="1"/>
    <col min="15116" max="15116" width="13.42578125" style="8" customWidth="1"/>
    <col min="15117" max="15117" width="12.42578125" style="8" customWidth="1"/>
    <col min="15118" max="15118" width="11.42578125" style="8" customWidth="1"/>
    <col min="15119" max="15119" width="10.42578125" style="8" customWidth="1"/>
    <col min="15120" max="15360" width="8.85546875" style="8"/>
    <col min="15361" max="15361" width="11.140625" style="8" bestFit="1" customWidth="1"/>
    <col min="15362" max="15363" width="9.140625" style="8" customWidth="1"/>
    <col min="15364" max="15364" width="12" style="8" customWidth="1"/>
    <col min="15365" max="15365" width="10.85546875" style="8" customWidth="1"/>
    <col min="15366" max="15366" width="8.85546875" style="8"/>
    <col min="15367" max="15370" width="9.140625" style="8" customWidth="1"/>
    <col min="15371" max="15371" width="5.140625" style="8" customWidth="1"/>
    <col min="15372" max="15372" width="13.42578125" style="8" customWidth="1"/>
    <col min="15373" max="15373" width="12.42578125" style="8" customWidth="1"/>
    <col min="15374" max="15374" width="11.42578125" style="8" customWidth="1"/>
    <col min="15375" max="15375" width="10.42578125" style="8" customWidth="1"/>
    <col min="15376" max="15616" width="8.85546875" style="8"/>
    <col min="15617" max="15617" width="11.140625" style="8" bestFit="1" customWidth="1"/>
    <col min="15618" max="15619" width="9.140625" style="8" customWidth="1"/>
    <col min="15620" max="15620" width="12" style="8" customWidth="1"/>
    <col min="15621" max="15621" width="10.85546875" style="8" customWidth="1"/>
    <col min="15622" max="15622" width="8.85546875" style="8"/>
    <col min="15623" max="15626" width="9.140625" style="8" customWidth="1"/>
    <col min="15627" max="15627" width="5.140625" style="8" customWidth="1"/>
    <col min="15628" max="15628" width="13.42578125" style="8" customWidth="1"/>
    <col min="15629" max="15629" width="12.42578125" style="8" customWidth="1"/>
    <col min="15630" max="15630" width="11.42578125" style="8" customWidth="1"/>
    <col min="15631" max="15631" width="10.42578125" style="8" customWidth="1"/>
    <col min="15632" max="15872" width="8.85546875" style="8"/>
    <col min="15873" max="15873" width="11.140625" style="8" bestFit="1" customWidth="1"/>
    <col min="15874" max="15875" width="9.140625" style="8" customWidth="1"/>
    <col min="15876" max="15876" width="12" style="8" customWidth="1"/>
    <col min="15877" max="15877" width="10.85546875" style="8" customWidth="1"/>
    <col min="15878" max="15878" width="8.85546875" style="8"/>
    <col min="15879" max="15882" width="9.140625" style="8" customWidth="1"/>
    <col min="15883" max="15883" width="5.140625" style="8" customWidth="1"/>
    <col min="15884" max="15884" width="13.42578125" style="8" customWidth="1"/>
    <col min="15885" max="15885" width="12.42578125" style="8" customWidth="1"/>
    <col min="15886" max="15886" width="11.42578125" style="8" customWidth="1"/>
    <col min="15887" max="15887" width="10.42578125" style="8" customWidth="1"/>
    <col min="15888" max="16128" width="8.85546875" style="8"/>
    <col min="16129" max="16129" width="11.140625" style="8" bestFit="1" customWidth="1"/>
    <col min="16130" max="16131" width="9.140625" style="8" customWidth="1"/>
    <col min="16132" max="16132" width="12" style="8" customWidth="1"/>
    <col min="16133" max="16133" width="10.85546875" style="8" customWidth="1"/>
    <col min="16134" max="16134" width="8.85546875" style="8"/>
    <col min="16135" max="16138" width="9.140625" style="8" customWidth="1"/>
    <col min="16139" max="16139" width="5.140625" style="8" customWidth="1"/>
    <col min="16140" max="16140" width="13.42578125" style="8" customWidth="1"/>
    <col min="16141" max="16141" width="12.42578125" style="8" customWidth="1"/>
    <col min="16142" max="16142" width="11.42578125" style="8" customWidth="1"/>
    <col min="16143" max="16143" width="10.42578125" style="8" customWidth="1"/>
    <col min="16144" max="16383" width="8.85546875" style="8"/>
    <col min="16384" max="16384" width="8.85546875" style="8" customWidth="1"/>
  </cols>
  <sheetData>
    <row r="1" spans="1:31" x14ac:dyDescent="0.2">
      <c r="P1" s="45" t="str">
        <f>Input!B2</f>
        <v>RPTL § 467-m Affordable Housing from Commercial Conversions (AHCC) Workbook - May 2025</v>
      </c>
    </row>
    <row r="2" spans="1:31" x14ac:dyDescent="0.2">
      <c r="P2" s="45" t="str">
        <f>Input!L13</f>
        <v>Building Unit Mix Test</v>
      </c>
    </row>
    <row r="4" spans="1:31" s="4" customFormat="1" x14ac:dyDescent="0.2">
      <c r="A4" s="13"/>
      <c r="B4" s="6"/>
      <c r="C4" s="6"/>
      <c r="D4" s="6"/>
      <c r="E4" s="6"/>
      <c r="M4" s="181"/>
      <c r="N4" s="45"/>
      <c r="O4" s="181"/>
      <c r="Q4" s="5"/>
    </row>
    <row r="5" spans="1:31" s="4" customFormat="1" x14ac:dyDescent="0.2">
      <c r="A5" s="13"/>
      <c r="B5" s="6"/>
      <c r="C5" s="181"/>
      <c r="D5" s="181"/>
      <c r="E5" s="181"/>
      <c r="M5" s="181"/>
      <c r="N5" s="46"/>
      <c r="O5" s="181"/>
      <c r="Q5" s="5"/>
    </row>
    <row r="6" spans="1:31" s="4" customFormat="1" x14ac:dyDescent="0.2">
      <c r="A6" s="13"/>
      <c r="B6" s="6"/>
      <c r="C6" s="181"/>
      <c r="D6" s="181"/>
      <c r="E6" s="181"/>
      <c r="M6" s="181"/>
      <c r="N6" s="46"/>
      <c r="O6" s="181"/>
      <c r="P6" s="5"/>
      <c r="Q6" s="5"/>
    </row>
    <row r="7" spans="1:31" s="3" customFormat="1" x14ac:dyDescent="0.2">
      <c r="A7" s="692" t="s">
        <v>10</v>
      </c>
      <c r="B7" s="693"/>
      <c r="C7" s="185" t="str">
        <f>Input!D6</f>
        <v>[ASSIGNED BY HPD AT WORKBOOK INTAKE AND LISTED HERE AT WORKBOOK APPROVAL]</v>
      </c>
      <c r="D7" s="185"/>
      <c r="E7" s="185"/>
      <c r="L7" s="137"/>
      <c r="M7" s="137"/>
      <c r="N7" s="137"/>
      <c r="P7" s="32"/>
      <c r="Q7" s="32"/>
    </row>
    <row r="8" spans="1:31" s="3" customFormat="1" x14ac:dyDescent="0.2">
      <c r="A8" s="692" t="s">
        <v>7</v>
      </c>
      <c r="B8" s="693"/>
      <c r="C8" s="33">
        <f>Input!D7</f>
        <v>0</v>
      </c>
      <c r="D8" s="185"/>
      <c r="E8" s="212"/>
      <c r="L8" s="137"/>
      <c r="M8" s="137"/>
      <c r="N8" s="137"/>
      <c r="P8" s="32"/>
      <c r="Q8" s="32"/>
    </row>
    <row r="9" spans="1:31" s="3" customFormat="1" x14ac:dyDescent="0.2">
      <c r="A9" s="692" t="s">
        <v>9</v>
      </c>
      <c r="B9" s="693"/>
      <c r="C9" s="33" t="str">
        <f>"BOROUGH:" &amp;LEFT(Input!D8,1)&amp;" BLOCK:" &amp;Input!D9&amp;" LOT(S):" &amp;Input!D10</f>
        <v>BOROUGH: BLOCK: LOT(S):</v>
      </c>
      <c r="D9" s="185"/>
      <c r="E9" s="32"/>
      <c r="L9" s="137"/>
      <c r="M9" s="137"/>
      <c r="N9" s="137"/>
      <c r="P9" s="32"/>
      <c r="Q9" s="32"/>
    </row>
    <row r="10" spans="1:31" s="4" customFormat="1" x14ac:dyDescent="0.2">
      <c r="A10" s="13"/>
      <c r="B10" s="6"/>
      <c r="C10" s="181"/>
      <c r="D10" s="181"/>
      <c r="E10" s="181"/>
      <c r="M10" s="181"/>
      <c r="N10" s="181"/>
      <c r="O10" s="181"/>
      <c r="Q10" s="5"/>
    </row>
    <row r="11" spans="1:31" s="5" customFormat="1" ht="18" customHeight="1" x14ac:dyDescent="0.2">
      <c r="A11" s="695" t="s">
        <v>556</v>
      </c>
      <c r="B11" s="695"/>
      <c r="C11" s="695"/>
      <c r="D11" s="695"/>
      <c r="E11" s="695"/>
      <c r="F11" s="695"/>
      <c r="G11" s="695"/>
      <c r="H11" s="695"/>
      <c r="I11" s="695"/>
      <c r="J11" s="695"/>
      <c r="K11" s="695"/>
      <c r="L11" s="695"/>
      <c r="M11" s="695"/>
      <c r="N11" s="695"/>
      <c r="O11" s="695"/>
      <c r="P11" s="695"/>
    </row>
    <row r="12" spans="1:31" s="4" customFormat="1" ht="15" customHeight="1" x14ac:dyDescent="0.2">
      <c r="A12" s="691" t="s">
        <v>8</v>
      </c>
      <c r="B12" s="691"/>
      <c r="C12" s="691"/>
      <c r="D12" s="691"/>
      <c r="E12" s="691"/>
      <c r="F12" s="691"/>
      <c r="G12" s="691"/>
      <c r="H12" s="691"/>
      <c r="I12" s="691"/>
      <c r="J12" s="691"/>
      <c r="K12" s="691"/>
      <c r="L12" s="691"/>
      <c r="M12" s="691"/>
      <c r="N12" s="691"/>
      <c r="O12" s="20"/>
      <c r="P12" s="20"/>
      <c r="Q12" s="44"/>
      <c r="R12" s="18"/>
      <c r="S12" s="18"/>
      <c r="T12" s="18"/>
      <c r="U12" s="18"/>
      <c r="V12" s="18"/>
      <c r="W12" s="18"/>
      <c r="X12" s="18"/>
      <c r="Y12" s="18"/>
      <c r="Z12" s="18"/>
      <c r="AA12" s="18"/>
      <c r="AB12" s="18"/>
      <c r="AC12" s="18"/>
      <c r="AD12" s="18"/>
      <c r="AE12" s="18"/>
    </row>
    <row r="13" spans="1:31" s="4" customFormat="1" ht="16.5" customHeight="1" x14ac:dyDescent="0.2">
      <c r="A13" s="21"/>
      <c r="B13" s="29" t="s">
        <v>557</v>
      </c>
      <c r="C13" s="22"/>
      <c r="D13" s="22"/>
      <c r="E13" s="22"/>
      <c r="F13" s="23"/>
      <c r="G13" s="23"/>
      <c r="H13" s="23"/>
      <c r="I13" s="23"/>
      <c r="J13" s="23"/>
      <c r="K13" s="23"/>
      <c r="L13" s="23"/>
      <c r="M13" s="22"/>
      <c r="N13" s="22"/>
      <c r="O13" s="22"/>
      <c r="P13" s="23"/>
      <c r="Q13" s="5"/>
    </row>
    <row r="14" spans="1:31" s="5" customFormat="1" ht="28.5" customHeight="1" x14ac:dyDescent="0.2">
      <c r="A14" s="24"/>
      <c r="B14" s="694" t="s">
        <v>558</v>
      </c>
      <c r="C14" s="694"/>
      <c r="D14" s="694"/>
      <c r="E14" s="694"/>
      <c r="F14" s="694"/>
      <c r="G14" s="694"/>
      <c r="H14" s="694"/>
      <c r="I14" s="694"/>
      <c r="J14" s="694"/>
      <c r="K14" s="694"/>
      <c r="L14" s="694"/>
      <c r="M14" s="694"/>
      <c r="N14" s="694"/>
      <c r="O14" s="694"/>
      <c r="P14" s="694"/>
    </row>
    <row r="15" spans="1:31" s="5" customFormat="1" ht="10.5" customHeight="1" x14ac:dyDescent="0.2">
      <c r="B15" s="30"/>
      <c r="C15" s="30"/>
      <c r="D15" s="30"/>
      <c r="E15" s="30"/>
      <c r="F15" s="30"/>
      <c r="G15" s="30"/>
      <c r="H15" s="30"/>
      <c r="I15" s="30"/>
      <c r="J15" s="30"/>
      <c r="K15" s="30"/>
      <c r="L15" s="30"/>
      <c r="M15" s="30"/>
      <c r="N15" s="30"/>
      <c r="O15" s="30"/>
      <c r="P15" s="30"/>
    </row>
    <row r="16" spans="1:31" s="16" customFormat="1" ht="18.75" customHeight="1" x14ac:dyDescent="0.25">
      <c r="A16" s="179"/>
      <c r="B16" s="179"/>
      <c r="C16" s="179"/>
      <c r="D16" s="179"/>
      <c r="E16" s="179"/>
      <c r="F16" s="179"/>
      <c r="G16" s="179"/>
      <c r="H16" s="179"/>
      <c r="I16" s="179"/>
      <c r="J16" s="179"/>
      <c r="K16" s="179"/>
      <c r="L16" s="179"/>
      <c r="M16" s="179"/>
      <c r="N16" s="179"/>
      <c r="O16" s="178"/>
    </row>
    <row r="17" spans="1:19" s="16" customFormat="1" ht="11.25" customHeight="1" x14ac:dyDescent="0.25">
      <c r="B17" s="31"/>
      <c r="C17" s="17"/>
      <c r="D17" s="17"/>
      <c r="E17" s="17"/>
      <c r="M17" s="17"/>
      <c r="N17" s="17"/>
      <c r="O17" s="17"/>
    </row>
    <row r="18" spans="1:19" s="4" customFormat="1" ht="13.5" thickBot="1" x14ac:dyDescent="0.25">
      <c r="A18" s="14" t="s">
        <v>19</v>
      </c>
      <c r="B18" s="15"/>
      <c r="C18" s="15"/>
      <c r="D18" s="181"/>
      <c r="E18" s="181"/>
      <c r="M18" s="181"/>
      <c r="N18" s="181"/>
      <c r="O18" s="181"/>
      <c r="Q18" s="5"/>
    </row>
    <row r="19" spans="1:19" ht="13.5" thickBot="1" x14ac:dyDescent="0.25">
      <c r="A19" s="387" t="s">
        <v>559</v>
      </c>
      <c r="B19" s="702" t="s">
        <v>23</v>
      </c>
      <c r="C19" s="703"/>
      <c r="D19" s="704" t="s">
        <v>22</v>
      </c>
      <c r="E19" s="703"/>
      <c r="F19" s="704" t="s">
        <v>20</v>
      </c>
      <c r="G19" s="703"/>
      <c r="M19" s="706" t="s">
        <v>28</v>
      </c>
      <c r="N19" s="706"/>
      <c r="O19" s="8"/>
    </row>
    <row r="20" spans="1:19" x14ac:dyDescent="0.2">
      <c r="A20" s="441" t="s">
        <v>560</v>
      </c>
      <c r="B20" s="439" t="s">
        <v>561</v>
      </c>
      <c r="C20" s="445" t="s">
        <v>562</v>
      </c>
      <c r="D20" s="439" t="s">
        <v>561</v>
      </c>
      <c r="E20" s="445" t="s">
        <v>563</v>
      </c>
      <c r="F20" s="439" t="s">
        <v>561</v>
      </c>
      <c r="G20" s="25" t="s">
        <v>0</v>
      </c>
      <c r="M20" s="707" t="s">
        <v>29</v>
      </c>
      <c r="N20" s="707"/>
      <c r="O20" s="8"/>
    </row>
    <row r="21" spans="1:19" ht="15" x14ac:dyDescent="0.25">
      <c r="A21" s="442" t="s">
        <v>1</v>
      </c>
      <c r="B21" s="440">
        <f>IFERROR(VLOOKUP(A21,piv!F:H,MATCH('Unit Mix'!$B$19:$C$19,piv!$F$21:$H$21,0),FALSE),0)</f>
        <v>0</v>
      </c>
      <c r="C21" s="10">
        <f t="shared" ref="C21:C26" si="0">IFERROR(B21/$B$27,0)</f>
        <v>0</v>
      </c>
      <c r="D21" s="440">
        <f>IFERROR(VLOOKUP(A21,piv!F:H,MATCH('Unit Mix'!$D$19,piv!$F$21:$H$21,0),FALSE),0)</f>
        <v>0</v>
      </c>
      <c r="E21" s="10">
        <f t="shared" ref="E21:E26" si="1">IFERROR(D21/$D$27,0)</f>
        <v>0</v>
      </c>
      <c r="F21" s="447">
        <f t="shared" ref="F21:F26" si="2">B21+D21</f>
        <v>0</v>
      </c>
      <c r="G21" s="11">
        <f t="shared" ref="G21:G26" si="3">IFERROR(F21/$F$27,0)</f>
        <v>0</v>
      </c>
      <c r="M21" s="708">
        <f t="shared" ref="M21:M26" si="4">C21-E21</f>
        <v>0</v>
      </c>
      <c r="N21" s="709"/>
      <c r="O21" s="8"/>
      <c r="P21" s="7" t="str">
        <f t="shared" ref="P21:P26" si="5">IF(AND(M21&lt;1%,M21&gt;-1%),"Pass","Fail")</f>
        <v>Pass</v>
      </c>
    </row>
    <row r="22" spans="1:19" ht="15" x14ac:dyDescent="0.25">
      <c r="A22" s="442" t="s">
        <v>2</v>
      </c>
      <c r="B22" s="440">
        <f>IFERROR(VLOOKUP(A22,piv!F:H,MATCH('Unit Mix'!$B$19:$C$19,piv!$F$21:$H$21,0),FALSE),0)</f>
        <v>0</v>
      </c>
      <c r="C22" s="10">
        <f t="shared" si="0"/>
        <v>0</v>
      </c>
      <c r="D22" s="440">
        <f>IFERROR(VLOOKUP(A22,piv!F:H,MATCH('Unit Mix'!$D$19,piv!$F$21:$H$21,0),FALSE),0)</f>
        <v>1</v>
      </c>
      <c r="E22" s="10">
        <f t="shared" si="1"/>
        <v>1</v>
      </c>
      <c r="F22" s="447">
        <f t="shared" si="2"/>
        <v>1</v>
      </c>
      <c r="G22" s="11">
        <f t="shared" si="3"/>
        <v>0.5</v>
      </c>
      <c r="M22" s="708">
        <f t="shared" si="4"/>
        <v>-1</v>
      </c>
      <c r="N22" s="709"/>
      <c r="O22" s="8"/>
      <c r="P22" s="7" t="str">
        <f t="shared" si="5"/>
        <v>Fail</v>
      </c>
    </row>
    <row r="23" spans="1:19" ht="15" x14ac:dyDescent="0.25">
      <c r="A23" s="442" t="s">
        <v>3</v>
      </c>
      <c r="B23" s="440">
        <f>IFERROR(VLOOKUP(A23,piv!F:H,MATCH('Unit Mix'!$B$19:$C$19,piv!$F$21:$H$21,0),FALSE),0)</f>
        <v>1</v>
      </c>
      <c r="C23" s="10">
        <f t="shared" si="0"/>
        <v>1</v>
      </c>
      <c r="D23" s="440">
        <f>IFERROR(VLOOKUP(A23,piv!F:H,MATCH('Unit Mix'!$D$19,piv!$F$21:$H$21,0),FALSE),0)</f>
        <v>0</v>
      </c>
      <c r="E23" s="10">
        <f t="shared" si="1"/>
        <v>0</v>
      </c>
      <c r="F23" s="447">
        <f t="shared" si="2"/>
        <v>1</v>
      </c>
      <c r="G23" s="11">
        <f t="shared" si="3"/>
        <v>0.5</v>
      </c>
      <c r="M23" s="708">
        <f t="shared" si="4"/>
        <v>1</v>
      </c>
      <c r="N23" s="709"/>
      <c r="O23" s="8"/>
      <c r="P23" s="7" t="str">
        <f t="shared" si="5"/>
        <v>Fail</v>
      </c>
    </row>
    <row r="24" spans="1:19" ht="15" x14ac:dyDescent="0.25">
      <c r="A24" s="443" t="s">
        <v>4</v>
      </c>
      <c r="B24" s="440">
        <f>IFERROR(VLOOKUP(A24,piv!F:H,MATCH('Unit Mix'!$B$19:$C$19,piv!$F$21:$H$21,0),FALSE),0)</f>
        <v>0</v>
      </c>
      <c r="C24" s="10">
        <f t="shared" si="0"/>
        <v>0</v>
      </c>
      <c r="D24" s="440">
        <f>IFERROR(VLOOKUP(A24,piv!F:H,MATCH('Unit Mix'!$D$19,piv!$F$21:$H$21,0),FALSE),0)</f>
        <v>0</v>
      </c>
      <c r="E24" s="10">
        <f t="shared" si="1"/>
        <v>0</v>
      </c>
      <c r="F24" s="447">
        <f t="shared" si="2"/>
        <v>0</v>
      </c>
      <c r="G24" s="11">
        <f t="shared" si="3"/>
        <v>0</v>
      </c>
      <c r="M24" s="708">
        <f t="shared" si="4"/>
        <v>0</v>
      </c>
      <c r="N24" s="709"/>
      <c r="O24" s="8"/>
      <c r="P24" s="7" t="str">
        <f t="shared" si="5"/>
        <v>Pass</v>
      </c>
    </row>
    <row r="25" spans="1:19" ht="15" x14ac:dyDescent="0.25">
      <c r="A25" s="443" t="s">
        <v>5</v>
      </c>
      <c r="B25" s="440">
        <f>IFERROR(VLOOKUP(A25,piv!F:H,MATCH('Unit Mix'!$B$19:$C$19,piv!$F$21:$H$21,0),FALSE),0)</f>
        <v>0</v>
      </c>
      <c r="C25" s="10">
        <f t="shared" si="0"/>
        <v>0</v>
      </c>
      <c r="D25" s="440">
        <f>IFERROR(VLOOKUP(A25,piv!F:H,MATCH('Unit Mix'!$D$19,piv!$F$21:$H$21,0),FALSE),0)</f>
        <v>0</v>
      </c>
      <c r="E25" s="10">
        <f t="shared" si="1"/>
        <v>0</v>
      </c>
      <c r="F25" s="447">
        <f t="shared" si="2"/>
        <v>0</v>
      </c>
      <c r="G25" s="11">
        <f t="shared" si="3"/>
        <v>0</v>
      </c>
      <c r="M25" s="708">
        <f t="shared" si="4"/>
        <v>0</v>
      </c>
      <c r="N25" s="709"/>
      <c r="O25" s="8"/>
      <c r="P25" s="7" t="str">
        <f t="shared" si="5"/>
        <v>Pass</v>
      </c>
    </row>
    <row r="26" spans="1:19" ht="15.75" thickBot="1" x14ac:dyDescent="0.3">
      <c r="A26" s="444" t="s">
        <v>6</v>
      </c>
      <c r="B26" s="440">
        <f>IFERROR(VLOOKUP(A26,piv!F:H,MATCH('Unit Mix'!$B$19:$C$19,piv!$F$21:$H$21,0),FALSE),0)</f>
        <v>0</v>
      </c>
      <c r="C26" s="446">
        <f t="shared" si="0"/>
        <v>0</v>
      </c>
      <c r="D26" s="440">
        <f>IFERROR(VLOOKUP(A26,piv!F:H,MATCH('Unit Mix'!$D$19,piv!$F$21:$H$21,0),FALSE),0)</f>
        <v>0</v>
      </c>
      <c r="E26" s="446">
        <f t="shared" si="1"/>
        <v>0</v>
      </c>
      <c r="F26" s="447">
        <f t="shared" si="2"/>
        <v>0</v>
      </c>
      <c r="G26" s="11">
        <f t="shared" si="3"/>
        <v>0</v>
      </c>
      <c r="M26" s="708">
        <f t="shared" si="4"/>
        <v>0</v>
      </c>
      <c r="N26" s="709"/>
      <c r="O26" s="8"/>
      <c r="P26" s="7" t="str">
        <f t="shared" si="5"/>
        <v>Pass</v>
      </c>
    </row>
    <row r="27" spans="1:19" s="7" customFormat="1" ht="18" customHeight="1" thickBot="1" x14ac:dyDescent="0.25">
      <c r="A27" s="391" t="s">
        <v>21</v>
      </c>
      <c r="B27" s="180">
        <f>SUM(B21:B26)</f>
        <v>1</v>
      </c>
      <c r="C27" s="388" t="s">
        <v>547</v>
      </c>
      <c r="D27" s="448">
        <f>SUM(D21:D26)</f>
        <v>1</v>
      </c>
      <c r="E27" s="388" t="s">
        <v>547</v>
      </c>
      <c r="F27" s="448">
        <f>SUM(F21:F26)</f>
        <v>2</v>
      </c>
      <c r="G27" s="388" t="s">
        <v>547</v>
      </c>
      <c r="M27" s="122"/>
      <c r="N27" s="122"/>
      <c r="O27" s="182"/>
      <c r="P27" s="7" t="str">
        <f>IF(COUNTIF(P21:P26,"*"&amp;"Fail"&amp;"*"),"Fail","Pass")</f>
        <v>Fail</v>
      </c>
      <c r="S27" s="44"/>
    </row>
    <row r="28" spans="1:19" s="12" customFormat="1" ht="41.25" customHeight="1" x14ac:dyDescent="0.2">
      <c r="A28" s="705" t="s">
        <v>540</v>
      </c>
      <c r="B28" s="705"/>
      <c r="C28" s="705"/>
      <c r="D28" s="705"/>
      <c r="E28" s="705"/>
      <c r="F28" s="705"/>
      <c r="G28" s="705"/>
      <c r="H28" s="705"/>
      <c r="I28" s="705"/>
      <c r="J28" s="705"/>
      <c r="K28" s="705"/>
      <c r="L28" s="705"/>
      <c r="M28" s="705"/>
      <c r="N28" s="705"/>
      <c r="O28" s="705"/>
      <c r="Q28" s="44"/>
    </row>
    <row r="29" spans="1:19" x14ac:dyDescent="0.2">
      <c r="Q29" s="5"/>
    </row>
    <row r="30" spans="1:19" s="4" customFormat="1" ht="13.5" thickBot="1" x14ac:dyDescent="0.25">
      <c r="A30" s="14" t="s">
        <v>564</v>
      </c>
      <c r="B30" s="15"/>
      <c r="C30" s="15"/>
      <c r="D30" s="15"/>
      <c r="E30" s="15"/>
      <c r="F30" s="14"/>
      <c r="G30" s="14"/>
      <c r="M30" s="181"/>
      <c r="N30" s="181"/>
      <c r="O30" s="181"/>
      <c r="Q30" s="7"/>
    </row>
    <row r="31" spans="1:19" ht="13.5" thickBot="1" x14ac:dyDescent="0.25">
      <c r="A31" s="450"/>
      <c r="B31" s="702" t="s">
        <v>22</v>
      </c>
      <c r="C31" s="703"/>
      <c r="D31" s="8"/>
      <c r="E31" s="8"/>
      <c r="M31" s="8"/>
      <c r="N31" s="8"/>
    </row>
    <row r="32" spans="1:19" x14ac:dyDescent="0.2">
      <c r="A32" s="449" t="s">
        <v>560</v>
      </c>
      <c r="B32" s="449" t="s">
        <v>561</v>
      </c>
      <c r="C32" s="451" t="s">
        <v>565</v>
      </c>
      <c r="D32" s="8"/>
      <c r="E32" s="8"/>
      <c r="M32" s="8"/>
      <c r="N32" s="8"/>
      <c r="Q32" s="121"/>
    </row>
    <row r="33" spans="1:14" x14ac:dyDescent="0.2">
      <c r="A33" s="442" t="s">
        <v>1</v>
      </c>
      <c r="B33" s="183">
        <f>IFERROR(VLOOKUP(A33,piv!F:H,MATCH($B$31,piv!$F$21:$H$21,0),FALSE),0)</f>
        <v>0</v>
      </c>
      <c r="C33" s="10">
        <f t="shared" ref="C33:C38" si="6">IFERROR(B33/$B$39,0)</f>
        <v>0</v>
      </c>
      <c r="D33" s="8"/>
      <c r="E33" s="8"/>
      <c r="M33" s="8"/>
      <c r="N33" s="8"/>
    </row>
    <row r="34" spans="1:14" x14ac:dyDescent="0.2">
      <c r="A34" s="442" t="s">
        <v>2</v>
      </c>
      <c r="B34" s="183">
        <f>IFERROR(VLOOKUP(A34,piv!F:H,MATCH($B$31,piv!$F$21:$H$21,0),FALSE),0)</f>
        <v>1</v>
      </c>
      <c r="C34" s="10">
        <f t="shared" si="6"/>
        <v>1</v>
      </c>
      <c r="D34" s="8"/>
      <c r="E34" s="8"/>
      <c r="M34" s="8"/>
      <c r="N34" s="8"/>
    </row>
    <row r="35" spans="1:14" x14ac:dyDescent="0.2">
      <c r="A35" s="442" t="s">
        <v>3</v>
      </c>
      <c r="B35" s="183">
        <f>IFERROR(VLOOKUP(A35,piv!F:H,MATCH($B$31,piv!$F$21:$H$21,0),FALSE),0)</f>
        <v>0</v>
      </c>
      <c r="C35" s="10">
        <f t="shared" si="6"/>
        <v>0</v>
      </c>
      <c r="D35" s="8"/>
      <c r="E35" s="8"/>
      <c r="M35" s="8"/>
      <c r="N35" s="8"/>
    </row>
    <row r="36" spans="1:14" x14ac:dyDescent="0.2">
      <c r="A36" s="443" t="s">
        <v>4</v>
      </c>
      <c r="B36" s="183">
        <f>IFERROR(VLOOKUP(A36,piv!F:H,MATCH($B$31,piv!$F$21:$H$21,0),FALSE),0)</f>
        <v>0</v>
      </c>
      <c r="C36" s="10">
        <f t="shared" si="6"/>
        <v>0</v>
      </c>
      <c r="D36" s="8"/>
      <c r="E36" s="8"/>
      <c r="F36" s="696" t="s">
        <v>552</v>
      </c>
      <c r="G36" s="697"/>
      <c r="H36" s="697"/>
      <c r="I36" s="697"/>
      <c r="J36" s="697"/>
      <c r="K36" s="697"/>
      <c r="L36" s="697"/>
      <c r="M36" s="697"/>
      <c r="N36" s="698"/>
    </row>
    <row r="37" spans="1:14" x14ac:dyDescent="0.2">
      <c r="A37" s="443" t="s">
        <v>5</v>
      </c>
      <c r="B37" s="183">
        <f>IFERROR(VLOOKUP(A37,piv!F:H,MATCH($B$31,piv!$F$21:$H$21,0),FALSE),0)</f>
        <v>0</v>
      </c>
      <c r="C37" s="10">
        <f t="shared" si="6"/>
        <v>0</v>
      </c>
      <c r="D37" s="8"/>
      <c r="E37" s="8"/>
      <c r="F37" s="699" t="s">
        <v>551</v>
      </c>
      <c r="G37" s="700"/>
      <c r="H37" s="700"/>
      <c r="I37" s="700"/>
      <c r="J37" s="700"/>
      <c r="K37" s="700"/>
      <c r="L37" s="700"/>
      <c r="M37" s="700"/>
      <c r="N37" s="701"/>
    </row>
    <row r="38" spans="1:14" ht="13.5" thickBot="1" x14ac:dyDescent="0.25">
      <c r="A38" s="444" t="s">
        <v>6</v>
      </c>
      <c r="B38" s="183">
        <f>IFERROR(VLOOKUP(A38,piv!F:H,MATCH($B$31,piv!$F$21:$H$21,0),FALSE),0)</f>
        <v>0</v>
      </c>
      <c r="C38" s="10">
        <f t="shared" si="6"/>
        <v>0</v>
      </c>
      <c r="D38" s="8"/>
      <c r="E38" s="8"/>
      <c r="F38" s="699" t="s">
        <v>550</v>
      </c>
      <c r="G38" s="700"/>
      <c r="H38" s="700"/>
      <c r="I38" s="700"/>
      <c r="J38" s="700"/>
      <c r="K38" s="700"/>
      <c r="L38" s="700"/>
      <c r="M38" s="700"/>
      <c r="N38" s="701"/>
    </row>
    <row r="39" spans="1:14" ht="13.5" thickBot="1" x14ac:dyDescent="0.25">
      <c r="A39" s="391" t="s">
        <v>21</v>
      </c>
      <c r="B39" s="438">
        <f>SUM(B33:B38)</f>
        <v>1</v>
      </c>
      <c r="C39" s="118" t="str">
        <f>IF(AND(SUM(C35:C38)&gt;=50%,C33&lt;25.01%),"Pass","Fail")</f>
        <v>Fail</v>
      </c>
      <c r="D39" s="8"/>
      <c r="E39" s="8"/>
      <c r="F39" s="203" t="s">
        <v>27</v>
      </c>
      <c r="G39" s="204"/>
      <c r="H39" s="204"/>
      <c r="I39" s="204"/>
      <c r="J39" s="204"/>
      <c r="K39" s="205"/>
      <c r="L39" s="205"/>
      <c r="M39" s="204"/>
      <c r="N39" s="206"/>
    </row>
    <row r="41" spans="1:14" x14ac:dyDescent="0.2">
      <c r="B41" s="8"/>
      <c r="C41" s="8"/>
      <c r="D41" s="8"/>
      <c r="E41" s="8"/>
    </row>
    <row r="42" spans="1:14" ht="17.25" customHeight="1" x14ac:dyDescent="0.2">
      <c r="B42" s="8"/>
      <c r="C42" s="8"/>
      <c r="D42" s="8"/>
      <c r="E42" s="8"/>
    </row>
    <row r="43" spans="1:14" ht="20.25" customHeight="1" x14ac:dyDescent="0.2">
      <c r="B43" s="8"/>
      <c r="C43" s="8"/>
      <c r="D43" s="8"/>
      <c r="E43" s="8"/>
    </row>
    <row r="44" spans="1:14" x14ac:dyDescent="0.2">
      <c r="B44" s="8"/>
      <c r="C44" s="8"/>
      <c r="D44" s="8"/>
      <c r="E44" s="8"/>
    </row>
  </sheetData>
  <sheetProtection algorithmName="SHA-512" hashValue="RUHszbtF4jec6xgVTOWuoKqLJx8TghBoPqTT4VcQRzOCGh7cSDzEesDNukauQSKGSwSb3ye/fOPneVWCm3xEQA==" saltValue="fE/tP89/RPW5ncQbjkCDLA==" spinCount="100000" sheet="1" selectLockedCells="1"/>
  <mergeCells count="22">
    <mergeCell ref="F36:N36"/>
    <mergeCell ref="F37:N37"/>
    <mergeCell ref="F38:N38"/>
    <mergeCell ref="B31:C31"/>
    <mergeCell ref="B19:C19"/>
    <mergeCell ref="D19:E19"/>
    <mergeCell ref="F19:G19"/>
    <mergeCell ref="A28:O28"/>
    <mergeCell ref="M19:N19"/>
    <mergeCell ref="M20:N20"/>
    <mergeCell ref="M21:N21"/>
    <mergeCell ref="M22:N22"/>
    <mergeCell ref="M23:N23"/>
    <mergeCell ref="M24:N24"/>
    <mergeCell ref="M25:N25"/>
    <mergeCell ref="M26:N26"/>
    <mergeCell ref="A12:N12"/>
    <mergeCell ref="A7:B7"/>
    <mergeCell ref="A8:B8"/>
    <mergeCell ref="A9:B9"/>
    <mergeCell ref="B14:P14"/>
    <mergeCell ref="A11:P11"/>
  </mergeCells>
  <conditionalFormatting sqref="C21:C26">
    <cfRule type="expression" dxfId="53" priority="24">
      <formula>P21=FALSE</formula>
    </cfRule>
  </conditionalFormatting>
  <conditionalFormatting sqref="B21:B26 D21:D26">
    <cfRule type="expression" dxfId="52" priority="23">
      <formula>"r10=""FALSE"""</formula>
    </cfRule>
  </conditionalFormatting>
  <conditionalFormatting sqref="E21:E26">
    <cfRule type="expression" dxfId="51" priority="22">
      <formula>P21=FALSE</formula>
    </cfRule>
  </conditionalFormatting>
  <conditionalFormatting sqref="N20">
    <cfRule type="containsText" dxfId="50" priority="17" operator="containsText" text="Passes">
      <formula>NOT(ISERROR(SEARCH("Passes",N20)))</formula>
    </cfRule>
  </conditionalFormatting>
  <conditionalFormatting sqref="N19:N20">
    <cfRule type="containsText" dxfId="49" priority="16" operator="containsText" text="Fails">
      <formula>NOT(ISERROR(SEARCH("Fails",N19)))</formula>
    </cfRule>
  </conditionalFormatting>
  <conditionalFormatting sqref="C39">
    <cfRule type="cellIs" dxfId="48" priority="9" operator="equal">
      <formula>"Pass"</formula>
    </cfRule>
    <cfRule type="cellIs" dxfId="47" priority="10" operator="equal">
      <formula>"Fail"</formula>
    </cfRule>
  </conditionalFormatting>
  <conditionalFormatting sqref="P27">
    <cfRule type="cellIs" dxfId="46" priority="4" operator="equal">
      <formula>"Pass"</formula>
    </cfRule>
    <cfRule type="cellIs" dxfId="45" priority="5" operator="equal">
      <formula>"Fail"</formula>
    </cfRule>
    <cfRule type="cellIs" dxfId="44" priority="6" operator="equal">
      <formula>"Fail"</formula>
    </cfRule>
  </conditionalFormatting>
  <dataValidations disablePrompts="1" count="1">
    <dataValidation type="list" allowBlank="1" showInputMessage="1" showErrorMessage="1" sqref="F64615:F65575 F130151:F131111 F195687:F196647 F261223:F262183 F326759:F327719 F392295:F393255 F457831:F458791 F523367:F524327 F588903:F589863 F654439:F655399 F719975:F720935 F785511:F786471 F851047:F852007 F916583:F917543 F982119:F983079 WVK982120:WVM983080 D64616:E65576 IY64616:JA65576 SU64616:SW65576 ACQ64616:ACS65576 AMM64616:AMO65576 AWI64616:AWK65576 BGE64616:BGG65576 BQA64616:BQC65576 BZW64616:BZY65576 CJS64616:CJU65576 CTO64616:CTQ65576 DDK64616:DDM65576 DNG64616:DNI65576 DXC64616:DXE65576 EGY64616:EHA65576 EQU64616:EQW65576 FAQ64616:FAS65576 FKM64616:FKO65576 FUI64616:FUK65576 GEE64616:GEG65576 GOA64616:GOC65576 GXW64616:GXY65576 HHS64616:HHU65576 HRO64616:HRQ65576 IBK64616:IBM65576 ILG64616:ILI65576 IVC64616:IVE65576 JEY64616:JFA65576 JOU64616:JOW65576 JYQ64616:JYS65576 KIM64616:KIO65576 KSI64616:KSK65576 LCE64616:LCG65576 LMA64616:LMC65576 LVW64616:LVY65576 MFS64616:MFU65576 MPO64616:MPQ65576 MZK64616:MZM65576 NJG64616:NJI65576 NTC64616:NTE65576 OCY64616:ODA65576 OMU64616:OMW65576 OWQ64616:OWS65576 PGM64616:PGO65576 PQI64616:PQK65576 QAE64616:QAG65576 QKA64616:QKC65576 QTW64616:QTY65576 RDS64616:RDU65576 RNO64616:RNQ65576 RXK64616:RXM65576 SHG64616:SHI65576 SRC64616:SRE65576 TAY64616:TBA65576 TKU64616:TKW65576 TUQ64616:TUS65576 UEM64616:UEO65576 UOI64616:UOK65576 UYE64616:UYG65576 VIA64616:VIC65576 VRW64616:VRY65576 WBS64616:WBU65576 WLO64616:WLQ65576 WVK64616:WVM65576 D130152:E131112 IY130152:JA131112 SU130152:SW131112 ACQ130152:ACS131112 AMM130152:AMO131112 AWI130152:AWK131112 BGE130152:BGG131112 BQA130152:BQC131112 BZW130152:BZY131112 CJS130152:CJU131112 CTO130152:CTQ131112 DDK130152:DDM131112 DNG130152:DNI131112 DXC130152:DXE131112 EGY130152:EHA131112 EQU130152:EQW131112 FAQ130152:FAS131112 FKM130152:FKO131112 FUI130152:FUK131112 GEE130152:GEG131112 GOA130152:GOC131112 GXW130152:GXY131112 HHS130152:HHU131112 HRO130152:HRQ131112 IBK130152:IBM131112 ILG130152:ILI131112 IVC130152:IVE131112 JEY130152:JFA131112 JOU130152:JOW131112 JYQ130152:JYS131112 KIM130152:KIO131112 KSI130152:KSK131112 LCE130152:LCG131112 LMA130152:LMC131112 LVW130152:LVY131112 MFS130152:MFU131112 MPO130152:MPQ131112 MZK130152:MZM131112 NJG130152:NJI131112 NTC130152:NTE131112 OCY130152:ODA131112 OMU130152:OMW131112 OWQ130152:OWS131112 PGM130152:PGO131112 PQI130152:PQK131112 QAE130152:QAG131112 QKA130152:QKC131112 QTW130152:QTY131112 RDS130152:RDU131112 RNO130152:RNQ131112 RXK130152:RXM131112 SHG130152:SHI131112 SRC130152:SRE131112 TAY130152:TBA131112 TKU130152:TKW131112 TUQ130152:TUS131112 UEM130152:UEO131112 UOI130152:UOK131112 UYE130152:UYG131112 VIA130152:VIC131112 VRW130152:VRY131112 WBS130152:WBU131112 WLO130152:WLQ131112 WVK130152:WVM131112 D195688:E196648 IY195688:JA196648 SU195688:SW196648 ACQ195688:ACS196648 AMM195688:AMO196648 AWI195688:AWK196648 BGE195688:BGG196648 BQA195688:BQC196648 BZW195688:BZY196648 CJS195688:CJU196648 CTO195688:CTQ196648 DDK195688:DDM196648 DNG195688:DNI196648 DXC195688:DXE196648 EGY195688:EHA196648 EQU195688:EQW196648 FAQ195688:FAS196648 FKM195688:FKO196648 FUI195688:FUK196648 GEE195688:GEG196648 GOA195688:GOC196648 GXW195688:GXY196648 HHS195688:HHU196648 HRO195688:HRQ196648 IBK195688:IBM196648 ILG195688:ILI196648 IVC195688:IVE196648 JEY195688:JFA196648 JOU195688:JOW196648 JYQ195688:JYS196648 KIM195688:KIO196648 KSI195688:KSK196648 LCE195688:LCG196648 LMA195688:LMC196648 LVW195688:LVY196648 MFS195688:MFU196648 MPO195688:MPQ196648 MZK195688:MZM196648 NJG195688:NJI196648 NTC195688:NTE196648 OCY195688:ODA196648 OMU195688:OMW196648 OWQ195688:OWS196648 PGM195688:PGO196648 PQI195688:PQK196648 QAE195688:QAG196648 QKA195688:QKC196648 QTW195688:QTY196648 RDS195688:RDU196648 RNO195688:RNQ196648 RXK195688:RXM196648 SHG195688:SHI196648 SRC195688:SRE196648 TAY195688:TBA196648 TKU195688:TKW196648 TUQ195688:TUS196648 UEM195688:UEO196648 UOI195688:UOK196648 UYE195688:UYG196648 VIA195688:VIC196648 VRW195688:VRY196648 WBS195688:WBU196648 WLO195688:WLQ196648 WVK195688:WVM196648 D261224:E262184 IY261224:JA262184 SU261224:SW262184 ACQ261224:ACS262184 AMM261224:AMO262184 AWI261224:AWK262184 BGE261224:BGG262184 BQA261224:BQC262184 BZW261224:BZY262184 CJS261224:CJU262184 CTO261224:CTQ262184 DDK261224:DDM262184 DNG261224:DNI262184 DXC261224:DXE262184 EGY261224:EHA262184 EQU261224:EQW262184 FAQ261224:FAS262184 FKM261224:FKO262184 FUI261224:FUK262184 GEE261224:GEG262184 GOA261224:GOC262184 GXW261224:GXY262184 HHS261224:HHU262184 HRO261224:HRQ262184 IBK261224:IBM262184 ILG261224:ILI262184 IVC261224:IVE262184 JEY261224:JFA262184 JOU261224:JOW262184 JYQ261224:JYS262184 KIM261224:KIO262184 KSI261224:KSK262184 LCE261224:LCG262184 LMA261224:LMC262184 LVW261224:LVY262184 MFS261224:MFU262184 MPO261224:MPQ262184 MZK261224:MZM262184 NJG261224:NJI262184 NTC261224:NTE262184 OCY261224:ODA262184 OMU261224:OMW262184 OWQ261224:OWS262184 PGM261224:PGO262184 PQI261224:PQK262184 QAE261224:QAG262184 QKA261224:QKC262184 QTW261224:QTY262184 RDS261224:RDU262184 RNO261224:RNQ262184 RXK261224:RXM262184 SHG261224:SHI262184 SRC261224:SRE262184 TAY261224:TBA262184 TKU261224:TKW262184 TUQ261224:TUS262184 UEM261224:UEO262184 UOI261224:UOK262184 UYE261224:UYG262184 VIA261224:VIC262184 VRW261224:VRY262184 WBS261224:WBU262184 WLO261224:WLQ262184 WVK261224:WVM262184 D326760:E327720 IY326760:JA327720 SU326760:SW327720 ACQ326760:ACS327720 AMM326760:AMO327720 AWI326760:AWK327720 BGE326760:BGG327720 BQA326760:BQC327720 BZW326760:BZY327720 CJS326760:CJU327720 CTO326760:CTQ327720 DDK326760:DDM327720 DNG326760:DNI327720 DXC326760:DXE327720 EGY326760:EHA327720 EQU326760:EQW327720 FAQ326760:FAS327720 FKM326760:FKO327720 FUI326760:FUK327720 GEE326760:GEG327720 GOA326760:GOC327720 GXW326760:GXY327720 HHS326760:HHU327720 HRO326760:HRQ327720 IBK326760:IBM327720 ILG326760:ILI327720 IVC326760:IVE327720 JEY326760:JFA327720 JOU326760:JOW327720 JYQ326760:JYS327720 KIM326760:KIO327720 KSI326760:KSK327720 LCE326760:LCG327720 LMA326760:LMC327720 LVW326760:LVY327720 MFS326760:MFU327720 MPO326760:MPQ327720 MZK326760:MZM327720 NJG326760:NJI327720 NTC326760:NTE327720 OCY326760:ODA327720 OMU326760:OMW327720 OWQ326760:OWS327720 PGM326760:PGO327720 PQI326760:PQK327720 QAE326760:QAG327720 QKA326760:QKC327720 QTW326760:QTY327720 RDS326760:RDU327720 RNO326760:RNQ327720 RXK326760:RXM327720 SHG326760:SHI327720 SRC326760:SRE327720 TAY326760:TBA327720 TKU326760:TKW327720 TUQ326760:TUS327720 UEM326760:UEO327720 UOI326760:UOK327720 UYE326760:UYG327720 VIA326760:VIC327720 VRW326760:VRY327720 WBS326760:WBU327720 WLO326760:WLQ327720 WVK326760:WVM327720 D392296:E393256 IY392296:JA393256 SU392296:SW393256 ACQ392296:ACS393256 AMM392296:AMO393256 AWI392296:AWK393256 BGE392296:BGG393256 BQA392296:BQC393256 BZW392296:BZY393256 CJS392296:CJU393256 CTO392296:CTQ393256 DDK392296:DDM393256 DNG392296:DNI393256 DXC392296:DXE393256 EGY392296:EHA393256 EQU392296:EQW393256 FAQ392296:FAS393256 FKM392296:FKO393256 FUI392296:FUK393256 GEE392296:GEG393256 GOA392296:GOC393256 GXW392296:GXY393256 HHS392296:HHU393256 HRO392296:HRQ393256 IBK392296:IBM393256 ILG392296:ILI393256 IVC392296:IVE393256 JEY392296:JFA393256 JOU392296:JOW393256 JYQ392296:JYS393256 KIM392296:KIO393256 KSI392296:KSK393256 LCE392296:LCG393256 LMA392296:LMC393256 LVW392296:LVY393256 MFS392296:MFU393256 MPO392296:MPQ393256 MZK392296:MZM393256 NJG392296:NJI393256 NTC392296:NTE393256 OCY392296:ODA393256 OMU392296:OMW393256 OWQ392296:OWS393256 PGM392296:PGO393256 PQI392296:PQK393256 QAE392296:QAG393256 QKA392296:QKC393256 QTW392296:QTY393256 RDS392296:RDU393256 RNO392296:RNQ393256 RXK392296:RXM393256 SHG392296:SHI393256 SRC392296:SRE393256 TAY392296:TBA393256 TKU392296:TKW393256 TUQ392296:TUS393256 UEM392296:UEO393256 UOI392296:UOK393256 UYE392296:UYG393256 VIA392296:VIC393256 VRW392296:VRY393256 WBS392296:WBU393256 WLO392296:WLQ393256 WVK392296:WVM393256 D457832:E458792 IY457832:JA458792 SU457832:SW458792 ACQ457832:ACS458792 AMM457832:AMO458792 AWI457832:AWK458792 BGE457832:BGG458792 BQA457832:BQC458792 BZW457832:BZY458792 CJS457832:CJU458792 CTO457832:CTQ458792 DDK457832:DDM458792 DNG457832:DNI458792 DXC457832:DXE458792 EGY457832:EHA458792 EQU457832:EQW458792 FAQ457832:FAS458792 FKM457832:FKO458792 FUI457832:FUK458792 GEE457832:GEG458792 GOA457832:GOC458792 GXW457832:GXY458792 HHS457832:HHU458792 HRO457832:HRQ458792 IBK457832:IBM458792 ILG457832:ILI458792 IVC457832:IVE458792 JEY457832:JFA458792 JOU457832:JOW458792 JYQ457832:JYS458792 KIM457832:KIO458792 KSI457832:KSK458792 LCE457832:LCG458792 LMA457832:LMC458792 LVW457832:LVY458792 MFS457832:MFU458792 MPO457832:MPQ458792 MZK457832:MZM458792 NJG457832:NJI458792 NTC457832:NTE458792 OCY457832:ODA458792 OMU457832:OMW458792 OWQ457832:OWS458792 PGM457832:PGO458792 PQI457832:PQK458792 QAE457832:QAG458792 QKA457832:QKC458792 QTW457832:QTY458792 RDS457832:RDU458792 RNO457832:RNQ458792 RXK457832:RXM458792 SHG457832:SHI458792 SRC457832:SRE458792 TAY457832:TBA458792 TKU457832:TKW458792 TUQ457832:TUS458792 UEM457832:UEO458792 UOI457832:UOK458792 UYE457832:UYG458792 VIA457832:VIC458792 VRW457832:VRY458792 WBS457832:WBU458792 WLO457832:WLQ458792 WVK457832:WVM458792 D523368:E524328 IY523368:JA524328 SU523368:SW524328 ACQ523368:ACS524328 AMM523368:AMO524328 AWI523368:AWK524328 BGE523368:BGG524328 BQA523368:BQC524328 BZW523368:BZY524328 CJS523368:CJU524328 CTO523368:CTQ524328 DDK523368:DDM524328 DNG523368:DNI524328 DXC523368:DXE524328 EGY523368:EHA524328 EQU523368:EQW524328 FAQ523368:FAS524328 FKM523368:FKO524328 FUI523368:FUK524328 GEE523368:GEG524328 GOA523368:GOC524328 GXW523368:GXY524328 HHS523368:HHU524328 HRO523368:HRQ524328 IBK523368:IBM524328 ILG523368:ILI524328 IVC523368:IVE524328 JEY523368:JFA524328 JOU523368:JOW524328 JYQ523368:JYS524328 KIM523368:KIO524328 KSI523368:KSK524328 LCE523368:LCG524328 LMA523368:LMC524328 LVW523368:LVY524328 MFS523368:MFU524328 MPO523368:MPQ524328 MZK523368:MZM524328 NJG523368:NJI524328 NTC523368:NTE524328 OCY523368:ODA524328 OMU523368:OMW524328 OWQ523368:OWS524328 PGM523368:PGO524328 PQI523368:PQK524328 QAE523368:QAG524328 QKA523368:QKC524328 QTW523368:QTY524328 RDS523368:RDU524328 RNO523368:RNQ524328 RXK523368:RXM524328 SHG523368:SHI524328 SRC523368:SRE524328 TAY523368:TBA524328 TKU523368:TKW524328 TUQ523368:TUS524328 UEM523368:UEO524328 UOI523368:UOK524328 UYE523368:UYG524328 VIA523368:VIC524328 VRW523368:VRY524328 WBS523368:WBU524328 WLO523368:WLQ524328 WVK523368:WVM524328 D588904:E589864 IY588904:JA589864 SU588904:SW589864 ACQ588904:ACS589864 AMM588904:AMO589864 AWI588904:AWK589864 BGE588904:BGG589864 BQA588904:BQC589864 BZW588904:BZY589864 CJS588904:CJU589864 CTO588904:CTQ589864 DDK588904:DDM589864 DNG588904:DNI589864 DXC588904:DXE589864 EGY588904:EHA589864 EQU588904:EQW589864 FAQ588904:FAS589864 FKM588904:FKO589864 FUI588904:FUK589864 GEE588904:GEG589864 GOA588904:GOC589864 GXW588904:GXY589864 HHS588904:HHU589864 HRO588904:HRQ589864 IBK588904:IBM589864 ILG588904:ILI589864 IVC588904:IVE589864 JEY588904:JFA589864 JOU588904:JOW589864 JYQ588904:JYS589864 KIM588904:KIO589864 KSI588904:KSK589864 LCE588904:LCG589864 LMA588904:LMC589864 LVW588904:LVY589864 MFS588904:MFU589864 MPO588904:MPQ589864 MZK588904:MZM589864 NJG588904:NJI589864 NTC588904:NTE589864 OCY588904:ODA589864 OMU588904:OMW589864 OWQ588904:OWS589864 PGM588904:PGO589864 PQI588904:PQK589864 QAE588904:QAG589864 QKA588904:QKC589864 QTW588904:QTY589864 RDS588904:RDU589864 RNO588904:RNQ589864 RXK588904:RXM589864 SHG588904:SHI589864 SRC588904:SRE589864 TAY588904:TBA589864 TKU588904:TKW589864 TUQ588904:TUS589864 UEM588904:UEO589864 UOI588904:UOK589864 UYE588904:UYG589864 VIA588904:VIC589864 VRW588904:VRY589864 WBS588904:WBU589864 WLO588904:WLQ589864 WVK588904:WVM589864 D654440:E655400 IY654440:JA655400 SU654440:SW655400 ACQ654440:ACS655400 AMM654440:AMO655400 AWI654440:AWK655400 BGE654440:BGG655400 BQA654440:BQC655400 BZW654440:BZY655400 CJS654440:CJU655400 CTO654440:CTQ655400 DDK654440:DDM655400 DNG654440:DNI655400 DXC654440:DXE655400 EGY654440:EHA655400 EQU654440:EQW655400 FAQ654440:FAS655400 FKM654440:FKO655400 FUI654440:FUK655400 GEE654440:GEG655400 GOA654440:GOC655400 GXW654440:GXY655400 HHS654440:HHU655400 HRO654440:HRQ655400 IBK654440:IBM655400 ILG654440:ILI655400 IVC654440:IVE655400 JEY654440:JFA655400 JOU654440:JOW655400 JYQ654440:JYS655400 KIM654440:KIO655400 KSI654440:KSK655400 LCE654440:LCG655400 LMA654440:LMC655400 LVW654440:LVY655400 MFS654440:MFU655400 MPO654440:MPQ655400 MZK654440:MZM655400 NJG654440:NJI655400 NTC654440:NTE655400 OCY654440:ODA655400 OMU654440:OMW655400 OWQ654440:OWS655400 PGM654440:PGO655400 PQI654440:PQK655400 QAE654440:QAG655400 QKA654440:QKC655400 QTW654440:QTY655400 RDS654440:RDU655400 RNO654440:RNQ655400 RXK654440:RXM655400 SHG654440:SHI655400 SRC654440:SRE655400 TAY654440:TBA655400 TKU654440:TKW655400 TUQ654440:TUS655400 UEM654440:UEO655400 UOI654440:UOK655400 UYE654440:UYG655400 VIA654440:VIC655400 VRW654440:VRY655400 WBS654440:WBU655400 WLO654440:WLQ655400 WVK654440:WVM655400 D719976:E720936 IY719976:JA720936 SU719976:SW720936 ACQ719976:ACS720936 AMM719976:AMO720936 AWI719976:AWK720936 BGE719976:BGG720936 BQA719976:BQC720936 BZW719976:BZY720936 CJS719976:CJU720936 CTO719976:CTQ720936 DDK719976:DDM720936 DNG719976:DNI720936 DXC719976:DXE720936 EGY719976:EHA720936 EQU719976:EQW720936 FAQ719976:FAS720936 FKM719976:FKO720936 FUI719976:FUK720936 GEE719976:GEG720936 GOA719976:GOC720936 GXW719976:GXY720936 HHS719976:HHU720936 HRO719976:HRQ720936 IBK719976:IBM720936 ILG719976:ILI720936 IVC719976:IVE720936 JEY719976:JFA720936 JOU719976:JOW720936 JYQ719976:JYS720936 KIM719976:KIO720936 KSI719976:KSK720936 LCE719976:LCG720936 LMA719976:LMC720936 LVW719976:LVY720936 MFS719976:MFU720936 MPO719976:MPQ720936 MZK719976:MZM720936 NJG719976:NJI720936 NTC719976:NTE720936 OCY719976:ODA720936 OMU719976:OMW720936 OWQ719976:OWS720936 PGM719976:PGO720936 PQI719976:PQK720936 QAE719976:QAG720936 QKA719976:QKC720936 QTW719976:QTY720936 RDS719976:RDU720936 RNO719976:RNQ720936 RXK719976:RXM720936 SHG719976:SHI720936 SRC719976:SRE720936 TAY719976:TBA720936 TKU719976:TKW720936 TUQ719976:TUS720936 UEM719976:UEO720936 UOI719976:UOK720936 UYE719976:UYG720936 VIA719976:VIC720936 VRW719976:VRY720936 WBS719976:WBU720936 WLO719976:WLQ720936 WVK719976:WVM720936 D785512:E786472 IY785512:JA786472 SU785512:SW786472 ACQ785512:ACS786472 AMM785512:AMO786472 AWI785512:AWK786472 BGE785512:BGG786472 BQA785512:BQC786472 BZW785512:BZY786472 CJS785512:CJU786472 CTO785512:CTQ786472 DDK785512:DDM786472 DNG785512:DNI786472 DXC785512:DXE786472 EGY785512:EHA786472 EQU785512:EQW786472 FAQ785512:FAS786472 FKM785512:FKO786472 FUI785512:FUK786472 GEE785512:GEG786472 GOA785512:GOC786472 GXW785512:GXY786472 HHS785512:HHU786472 HRO785512:HRQ786472 IBK785512:IBM786472 ILG785512:ILI786472 IVC785512:IVE786472 JEY785512:JFA786472 JOU785512:JOW786472 JYQ785512:JYS786472 KIM785512:KIO786472 KSI785512:KSK786472 LCE785512:LCG786472 LMA785512:LMC786472 LVW785512:LVY786472 MFS785512:MFU786472 MPO785512:MPQ786472 MZK785512:MZM786472 NJG785512:NJI786472 NTC785512:NTE786472 OCY785512:ODA786472 OMU785512:OMW786472 OWQ785512:OWS786472 PGM785512:PGO786472 PQI785512:PQK786472 QAE785512:QAG786472 QKA785512:QKC786472 QTW785512:QTY786472 RDS785512:RDU786472 RNO785512:RNQ786472 RXK785512:RXM786472 SHG785512:SHI786472 SRC785512:SRE786472 TAY785512:TBA786472 TKU785512:TKW786472 TUQ785512:TUS786472 UEM785512:UEO786472 UOI785512:UOK786472 UYE785512:UYG786472 VIA785512:VIC786472 VRW785512:VRY786472 WBS785512:WBU786472 WLO785512:WLQ786472 WVK785512:WVM786472 D851048:E852008 IY851048:JA852008 SU851048:SW852008 ACQ851048:ACS852008 AMM851048:AMO852008 AWI851048:AWK852008 BGE851048:BGG852008 BQA851048:BQC852008 BZW851048:BZY852008 CJS851048:CJU852008 CTO851048:CTQ852008 DDK851048:DDM852008 DNG851048:DNI852008 DXC851048:DXE852008 EGY851048:EHA852008 EQU851048:EQW852008 FAQ851048:FAS852008 FKM851048:FKO852008 FUI851048:FUK852008 GEE851048:GEG852008 GOA851048:GOC852008 GXW851048:GXY852008 HHS851048:HHU852008 HRO851048:HRQ852008 IBK851048:IBM852008 ILG851048:ILI852008 IVC851048:IVE852008 JEY851048:JFA852008 JOU851048:JOW852008 JYQ851048:JYS852008 KIM851048:KIO852008 KSI851048:KSK852008 LCE851048:LCG852008 LMA851048:LMC852008 LVW851048:LVY852008 MFS851048:MFU852008 MPO851048:MPQ852008 MZK851048:MZM852008 NJG851048:NJI852008 NTC851048:NTE852008 OCY851048:ODA852008 OMU851048:OMW852008 OWQ851048:OWS852008 PGM851048:PGO852008 PQI851048:PQK852008 QAE851048:QAG852008 QKA851048:QKC852008 QTW851048:QTY852008 RDS851048:RDU852008 RNO851048:RNQ852008 RXK851048:RXM852008 SHG851048:SHI852008 SRC851048:SRE852008 TAY851048:TBA852008 TKU851048:TKW852008 TUQ851048:TUS852008 UEM851048:UEO852008 UOI851048:UOK852008 UYE851048:UYG852008 VIA851048:VIC852008 VRW851048:VRY852008 WBS851048:WBU852008 WLO851048:WLQ852008 WVK851048:WVM852008 D916584:E917544 IY916584:JA917544 SU916584:SW917544 ACQ916584:ACS917544 AMM916584:AMO917544 AWI916584:AWK917544 BGE916584:BGG917544 BQA916584:BQC917544 BZW916584:BZY917544 CJS916584:CJU917544 CTO916584:CTQ917544 DDK916584:DDM917544 DNG916584:DNI917544 DXC916584:DXE917544 EGY916584:EHA917544 EQU916584:EQW917544 FAQ916584:FAS917544 FKM916584:FKO917544 FUI916584:FUK917544 GEE916584:GEG917544 GOA916584:GOC917544 GXW916584:GXY917544 HHS916584:HHU917544 HRO916584:HRQ917544 IBK916584:IBM917544 ILG916584:ILI917544 IVC916584:IVE917544 JEY916584:JFA917544 JOU916584:JOW917544 JYQ916584:JYS917544 KIM916584:KIO917544 KSI916584:KSK917544 LCE916584:LCG917544 LMA916584:LMC917544 LVW916584:LVY917544 MFS916584:MFU917544 MPO916584:MPQ917544 MZK916584:MZM917544 NJG916584:NJI917544 NTC916584:NTE917544 OCY916584:ODA917544 OMU916584:OMW917544 OWQ916584:OWS917544 PGM916584:PGO917544 PQI916584:PQK917544 QAE916584:QAG917544 QKA916584:QKC917544 QTW916584:QTY917544 RDS916584:RDU917544 RNO916584:RNQ917544 RXK916584:RXM917544 SHG916584:SHI917544 SRC916584:SRE917544 TAY916584:TBA917544 TKU916584:TKW917544 TUQ916584:TUS917544 UEM916584:UEO917544 UOI916584:UOK917544 UYE916584:UYG917544 VIA916584:VIC917544 VRW916584:VRY917544 WBS916584:WBU917544 WLO916584:WLQ917544 WVK916584:WVM917544 D982120:E983080 IY982120:JA983080 SU982120:SW983080 ACQ982120:ACS983080 AMM982120:AMO983080 AWI982120:AWK983080 BGE982120:BGG983080 BQA982120:BQC983080 BZW982120:BZY983080 CJS982120:CJU983080 CTO982120:CTQ983080 DDK982120:DDM983080 DNG982120:DNI983080 DXC982120:DXE983080 EGY982120:EHA983080 EQU982120:EQW983080 FAQ982120:FAS983080 FKM982120:FKO983080 FUI982120:FUK983080 GEE982120:GEG983080 GOA982120:GOC983080 GXW982120:GXY983080 HHS982120:HHU983080 HRO982120:HRQ983080 IBK982120:IBM983080 ILG982120:ILI983080 IVC982120:IVE983080 JEY982120:JFA983080 JOU982120:JOW983080 JYQ982120:JYS983080 KIM982120:KIO983080 KSI982120:KSK983080 LCE982120:LCG983080 LMA982120:LMC983080 LVW982120:LVY983080 MFS982120:MFU983080 MPO982120:MPQ983080 MZK982120:MZM983080 NJG982120:NJI983080 NTC982120:NTE983080 OCY982120:ODA983080 OMU982120:OMW983080 OWQ982120:OWS983080 PGM982120:PGO983080 PQI982120:PQK983080 QAE982120:QAG983080 QKA982120:QKC983080 QTW982120:QTY983080 RDS982120:RDU983080 RNO982120:RNQ983080 RXK982120:RXM983080 SHG982120:SHI983080 SRC982120:SRE983080 TAY982120:TBA983080 TKU982120:TKW983080 TUQ982120:TUS983080 UEM982120:UEO983080 UOI982120:UOK983080 UYE982120:UYG983080 VIA982120:VIC983080 VRW982120:VRY983080 WBS982120:WBU983080 WLO982120:WLQ983080" xr:uid="{00000000-0002-0000-0300-000000000000}">
      <formula1>#REF!</formula1>
    </dataValidation>
  </dataValidations>
  <pageMargins left="0.5" right="0.5" top="0.75" bottom="1.1032291666666667" header="0.5" footer="0.5"/>
  <pageSetup paperSize="5" scale="83" orientation="landscape" r:id="rId1"/>
  <headerFooter alignWithMargins="0">
    <oddFooter>&amp;R&amp;F
&amp;A
Page &amp;P of &amp;N
version: May 2025</oddFooter>
    <firstHeader xml:space="preserve">&amp;C&amp;"Arial,Bold"&amp;11Department of Housing Preservation and Development
421-a Program -- 100 Gold St, Rm. 8-C09
New York, NY 10038
</firstHeader>
    <firstFooter>&amp;R ver. May 9 2018</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theme="9" tint="0.79998168889431442"/>
    <pageSetUpPr fitToPage="1"/>
  </sheetPr>
  <dimension ref="A1:AN3018"/>
  <sheetViews>
    <sheetView showGridLines="0" view="pageBreakPreview" zoomScale="80" zoomScaleNormal="100" zoomScaleSheetLayoutView="80" zoomScalePageLayoutView="85" workbookViewId="0">
      <selection activeCell="A9" sqref="A9:Y9"/>
    </sheetView>
  </sheetViews>
  <sheetFormatPr defaultColWidth="8.85546875" defaultRowHeight="12.75" x14ac:dyDescent="0.2"/>
  <cols>
    <col min="1" max="1" width="13.140625" style="43" customWidth="1"/>
    <col min="2" max="2" width="11.85546875" style="36" customWidth="1"/>
    <col min="3" max="3" width="26.5703125" style="36" bestFit="1" customWidth="1"/>
    <col min="4" max="4" width="25.85546875" style="36" bestFit="1" customWidth="1"/>
    <col min="5" max="5" width="10.140625" style="36" bestFit="1" customWidth="1"/>
    <col min="6" max="6" width="18.5703125" style="36" bestFit="1" customWidth="1"/>
    <col min="7" max="7" width="9.42578125" style="36" bestFit="1" customWidth="1"/>
    <col min="8" max="8" width="8.85546875" style="36" hidden="1" customWidth="1"/>
    <col min="9" max="9" width="8" style="36" hidden="1" customWidth="1"/>
    <col min="10" max="10" width="7.85546875" style="36" hidden="1" customWidth="1"/>
    <col min="11" max="11" width="18.7109375" style="36" hidden="1" customWidth="1"/>
    <col min="12" max="12" width="28.5703125" style="36" hidden="1" customWidth="1"/>
    <col min="13" max="14" width="12.140625" style="36" hidden="1" customWidth="1"/>
    <col min="15" max="15" width="7.7109375" style="36" hidden="1" customWidth="1"/>
    <col min="16" max="17" width="9.42578125" style="36" hidden="1" customWidth="1"/>
    <col min="18" max="18" width="13.140625" style="139" customWidth="1"/>
    <col min="19" max="19" width="13.42578125" style="139" customWidth="1"/>
    <col min="20" max="20" width="10.5703125" style="139" customWidth="1"/>
    <col min="21" max="21" width="12" style="139" customWidth="1"/>
    <col min="22" max="22" width="10.140625" style="139" customWidth="1"/>
    <col min="23" max="23" width="13.85546875" style="139" bestFit="1" customWidth="1"/>
    <col min="24" max="24" width="20.140625" style="139" customWidth="1"/>
    <col min="25" max="25" width="17.28515625" style="139" customWidth="1"/>
    <col min="26" max="29" width="3.140625" style="139" bestFit="1" customWidth="1"/>
    <col min="30" max="39" width="3.140625" style="36" bestFit="1" customWidth="1"/>
    <col min="40" max="40" width="11.85546875" style="36" bestFit="1" customWidth="1"/>
    <col min="41" max="16384" width="8.85546875" style="36"/>
  </cols>
  <sheetData>
    <row r="1" spans="1:29" x14ac:dyDescent="0.2">
      <c r="Y1" s="352" t="str">
        <f>Input!B2</f>
        <v>RPTL § 467-m Affordable Housing from Commercial Conversions (AHCC) Workbook - May 2025</v>
      </c>
    </row>
    <row r="2" spans="1:29" s="1" customFormat="1" ht="13.5" customHeight="1" x14ac:dyDescent="0.2">
      <c r="A2" s="2"/>
      <c r="S2" s="138"/>
      <c r="T2" s="138"/>
      <c r="U2" s="138"/>
      <c r="V2" s="138"/>
      <c r="W2" s="138"/>
      <c r="X2" s="138"/>
      <c r="Y2" s="384" t="str">
        <f>Input!L16</f>
        <v>Stacking Test</v>
      </c>
      <c r="Z2" s="138"/>
      <c r="AA2" s="138"/>
      <c r="AB2" s="138"/>
      <c r="AC2" s="138"/>
    </row>
    <row r="3" spans="1:29" s="1" customFormat="1" ht="13.5" customHeight="1" x14ac:dyDescent="0.2">
      <c r="A3" s="2"/>
      <c r="R3" s="138"/>
      <c r="S3" s="138"/>
      <c r="T3" s="138"/>
      <c r="U3" s="138"/>
      <c r="V3" s="138"/>
      <c r="W3" s="138"/>
      <c r="X3" s="138"/>
      <c r="Y3" s="138"/>
      <c r="Z3" s="138"/>
      <c r="AA3" s="138"/>
      <c r="AB3" s="138"/>
      <c r="AC3" s="138"/>
    </row>
    <row r="4" spans="1:29" s="3" customFormat="1" x14ac:dyDescent="0.2">
      <c r="A4" s="692" t="s">
        <v>10</v>
      </c>
      <c r="B4" s="692"/>
      <c r="C4" s="185" t="str">
        <f>'Unit Mix'!C7</f>
        <v>[ASSIGNED BY HPD AT WORKBOOK INTAKE AND LISTED HERE AT WORKBOOK APPROVAL]</v>
      </c>
      <c r="D4" s="185"/>
      <c r="E4" s="185"/>
      <c r="F4" s="32"/>
      <c r="R4" s="137"/>
      <c r="S4" s="137"/>
      <c r="T4" s="137"/>
      <c r="U4" s="137"/>
      <c r="V4" s="137"/>
      <c r="W4" s="137"/>
      <c r="X4" s="137"/>
      <c r="Y4" s="137"/>
      <c r="Z4" s="137"/>
      <c r="AA4" s="137"/>
      <c r="AB4" s="137"/>
      <c r="AC4" s="137"/>
    </row>
    <row r="5" spans="1:29" s="3" customFormat="1" x14ac:dyDescent="0.2">
      <c r="A5" s="692" t="s">
        <v>7</v>
      </c>
      <c r="B5" s="692"/>
      <c r="C5" s="33">
        <f>'Unit Mix'!C8</f>
        <v>0</v>
      </c>
      <c r="D5" s="185"/>
      <c r="E5" s="185"/>
      <c r="F5" s="32"/>
      <c r="R5" s="137"/>
      <c r="S5" s="137"/>
      <c r="T5" s="137"/>
      <c r="U5" s="137"/>
      <c r="V5" s="137"/>
      <c r="W5" s="137"/>
      <c r="X5" s="137"/>
      <c r="Y5" s="137"/>
      <c r="Z5" s="137"/>
      <c r="AA5" s="137"/>
      <c r="AB5" s="137"/>
      <c r="AC5" s="137"/>
    </row>
    <row r="6" spans="1:29" s="3" customFormat="1" x14ac:dyDescent="0.2">
      <c r="A6" s="143"/>
      <c r="B6" s="143" t="s">
        <v>9</v>
      </c>
      <c r="C6" s="213" t="str">
        <f>'Unit Mix'!C9</f>
        <v>BOROUGH: BLOCK: LOT(S):</v>
      </c>
      <c r="D6" s="214"/>
      <c r="E6" s="212" t="s">
        <v>755</v>
      </c>
      <c r="F6" s="79">
        <f>Input!K7</f>
        <v>1</v>
      </c>
      <c r="S6" s="137"/>
      <c r="T6" s="137"/>
      <c r="U6" s="137"/>
      <c r="V6" s="137"/>
      <c r="W6" s="137"/>
      <c r="X6" s="137"/>
      <c r="Y6" s="137"/>
      <c r="Z6" s="137"/>
      <c r="AA6" s="137"/>
      <c r="AB6" s="137"/>
      <c r="AC6" s="137"/>
    </row>
    <row r="7" spans="1:29" s="3" customFormat="1" ht="8.25" customHeight="1" x14ac:dyDescent="0.2">
      <c r="A7" s="143"/>
      <c r="B7" s="143"/>
      <c r="C7" s="33"/>
      <c r="D7" s="27"/>
      <c r="E7" s="27"/>
      <c r="F7" s="32"/>
      <c r="R7" s="137"/>
      <c r="S7" s="137"/>
      <c r="T7" s="137"/>
      <c r="U7" s="137"/>
      <c r="V7" s="137"/>
      <c r="W7" s="137"/>
      <c r="X7" s="137"/>
      <c r="Y7" s="137"/>
      <c r="Z7" s="137"/>
      <c r="AA7" s="137"/>
      <c r="AB7" s="137"/>
      <c r="AC7" s="137"/>
    </row>
    <row r="8" spans="1:29" s="3" customFormat="1" ht="14.25" customHeight="1" x14ac:dyDescent="0.2">
      <c r="A8" s="695" t="s">
        <v>602</v>
      </c>
      <c r="B8" s="695"/>
      <c r="C8" s="695"/>
      <c r="D8" s="695"/>
      <c r="E8" s="695"/>
      <c r="F8" s="695"/>
      <c r="G8" s="695"/>
      <c r="H8" s="695"/>
      <c r="I8" s="695"/>
      <c r="J8" s="695"/>
      <c r="K8" s="695"/>
      <c r="L8" s="695"/>
      <c r="M8" s="695"/>
      <c r="N8" s="695"/>
      <c r="O8" s="695"/>
      <c r="P8" s="695"/>
      <c r="Q8" s="695"/>
      <c r="R8" s="695"/>
      <c r="S8" s="695"/>
      <c r="T8" s="695"/>
      <c r="U8" s="695"/>
      <c r="V8" s="695"/>
      <c r="W8" s="695"/>
      <c r="X8" s="695"/>
      <c r="Y8" s="695"/>
      <c r="Z8" s="137"/>
      <c r="AA8" s="137"/>
      <c r="AB8" s="137"/>
      <c r="AC8" s="137"/>
    </row>
    <row r="9" spans="1:29" s="3" customFormat="1" ht="32.25" customHeight="1" x14ac:dyDescent="0.2">
      <c r="A9" s="710" t="s">
        <v>601</v>
      </c>
      <c r="B9" s="711"/>
      <c r="C9" s="711"/>
      <c r="D9" s="711"/>
      <c r="E9" s="711"/>
      <c r="F9" s="711"/>
      <c r="G9" s="711"/>
      <c r="H9" s="711"/>
      <c r="I9" s="711"/>
      <c r="J9" s="711"/>
      <c r="K9" s="711"/>
      <c r="L9" s="711"/>
      <c r="M9" s="711"/>
      <c r="N9" s="711"/>
      <c r="O9" s="711"/>
      <c r="P9" s="711"/>
      <c r="Q9" s="711"/>
      <c r="R9" s="711"/>
      <c r="S9" s="711"/>
      <c r="T9" s="711"/>
      <c r="U9" s="711"/>
      <c r="V9" s="711"/>
      <c r="W9" s="711"/>
      <c r="X9" s="711"/>
      <c r="Y9" s="711"/>
      <c r="Z9" s="137"/>
      <c r="AA9" s="137"/>
      <c r="AB9" s="137"/>
      <c r="AC9" s="137"/>
    </row>
    <row r="10" spans="1:29" s="3" customFormat="1" ht="8.25" customHeight="1" x14ac:dyDescent="0.2">
      <c r="A10" s="34"/>
      <c r="B10" s="34"/>
      <c r="C10" s="34"/>
      <c r="D10" s="34"/>
      <c r="E10" s="34"/>
      <c r="F10" s="34"/>
      <c r="G10" s="34"/>
      <c r="H10" s="34"/>
      <c r="I10" s="34"/>
      <c r="J10" s="34"/>
      <c r="K10" s="34"/>
      <c r="L10" s="34"/>
      <c r="M10" s="34"/>
      <c r="N10" s="34"/>
      <c r="O10" s="34"/>
      <c r="P10" s="34"/>
      <c r="Q10" s="34"/>
      <c r="R10" s="34"/>
      <c r="S10" s="34"/>
      <c r="T10" s="34"/>
      <c r="U10" s="34"/>
      <c r="V10" s="34"/>
      <c r="W10" s="34"/>
      <c r="X10" s="34"/>
      <c r="Y10" s="34"/>
      <c r="Z10" s="137"/>
      <c r="AA10" s="137"/>
      <c r="AB10" s="137"/>
      <c r="AC10" s="137"/>
    </row>
    <row r="11" spans="1:29" ht="6.75" customHeight="1" x14ac:dyDescent="0.2">
      <c r="A11" s="35"/>
    </row>
    <row r="12" spans="1:29" s="3" customFormat="1" ht="13.5" customHeight="1" thickBot="1" x14ac:dyDescent="0.25">
      <c r="A12" s="37"/>
      <c r="R12" s="137"/>
      <c r="S12" s="137"/>
      <c r="T12" s="137"/>
      <c r="U12" s="137"/>
      <c r="V12" s="137"/>
      <c r="W12" s="137"/>
      <c r="X12" s="137"/>
      <c r="Y12" s="137"/>
      <c r="Z12" s="137"/>
      <c r="AA12" s="137"/>
      <c r="AB12" s="137"/>
      <c r="AC12" s="137"/>
    </row>
    <row r="13" spans="1:29" s="1" customFormat="1" ht="13.5" customHeight="1" x14ac:dyDescent="0.2">
      <c r="A13" s="2"/>
      <c r="R13" s="138"/>
      <c r="S13" s="138"/>
      <c r="T13" s="617" t="s">
        <v>568</v>
      </c>
      <c r="U13" s="618"/>
      <c r="V13" s="618"/>
      <c r="W13" s="618"/>
      <c r="X13" s="618"/>
      <c r="Y13" s="619"/>
      <c r="Z13" s="138"/>
      <c r="AA13" s="138"/>
      <c r="AB13" s="138"/>
      <c r="AC13" s="138"/>
    </row>
    <row r="14" spans="1:29" s="1" customFormat="1" ht="19.5" customHeight="1" thickBot="1" x14ac:dyDescent="0.25">
      <c r="A14" s="138"/>
      <c r="B14" s="138"/>
      <c r="C14"/>
      <c r="D14"/>
      <c r="E14" s="138"/>
      <c r="F14" s="138"/>
      <c r="T14" s="620"/>
      <c r="U14" s="577"/>
      <c r="V14" s="207" t="s">
        <v>566</v>
      </c>
      <c r="W14" s="202" t="s">
        <v>603</v>
      </c>
      <c r="X14" s="577"/>
      <c r="Y14" s="621"/>
    </row>
    <row r="15" spans="1:29" s="38" customFormat="1" ht="13.5" thickBot="1" x14ac:dyDescent="0.25">
      <c r="A15" s="39"/>
      <c r="B15" s="39"/>
      <c r="C15" s="149"/>
      <c r="D15" s="150"/>
      <c r="E15" s="150"/>
      <c r="F15" s="26"/>
      <c r="T15" s="622"/>
      <c r="U15" s="202"/>
      <c r="V15" s="207" t="s">
        <v>567</v>
      </c>
      <c r="W15" s="202" t="s">
        <v>603</v>
      </c>
      <c r="X15" s="577"/>
      <c r="Y15" s="621"/>
    </row>
    <row r="16" spans="1:29" s="41" customFormat="1" ht="26.25" customHeight="1" thickBot="1" x14ac:dyDescent="0.25">
      <c r="A16" s="40"/>
      <c r="B16" s="40"/>
      <c r="C16" s="336" t="s">
        <v>497</v>
      </c>
      <c r="D16" s="339"/>
      <c r="E16" s="151" t="s">
        <v>232</v>
      </c>
      <c r="F16" s="9"/>
      <c r="G16" s="9"/>
      <c r="H16"/>
      <c r="I16"/>
      <c r="J16"/>
      <c r="K16" s="151" t="s">
        <v>254</v>
      </c>
      <c r="L16" s="9"/>
      <c r="M16" s="151" t="s">
        <v>232</v>
      </c>
      <c r="N16" s="9"/>
      <c r="O16" s="9"/>
      <c r="P16" s="9"/>
      <c r="Q16" s="9"/>
      <c r="T16" s="623"/>
      <c r="U16" s="624"/>
      <c r="V16" s="625" t="s">
        <v>274</v>
      </c>
      <c r="W16" s="626" t="s">
        <v>603</v>
      </c>
      <c r="X16" s="624"/>
      <c r="Y16" s="627"/>
    </row>
    <row r="17" spans="1:40" s="42" customFormat="1" ht="51.75" customHeight="1" thickBot="1" x14ac:dyDescent="0.25">
      <c r="A17" s="134"/>
      <c r="B17" s="135"/>
      <c r="C17" s="151" t="s">
        <v>291</v>
      </c>
      <c r="D17" s="151" t="s">
        <v>283</v>
      </c>
      <c r="E17" s="152" t="s">
        <v>26</v>
      </c>
      <c r="F17" s="152" t="s">
        <v>248</v>
      </c>
      <c r="G17" s="152" t="s">
        <v>251</v>
      </c>
      <c r="H17"/>
      <c r="I17"/>
      <c r="J17"/>
      <c r="K17" s="151" t="s">
        <v>238</v>
      </c>
      <c r="L17" s="151" t="s">
        <v>283</v>
      </c>
      <c r="M17" s="152" t="s">
        <v>26</v>
      </c>
      <c r="N17" s="152" t="s">
        <v>248</v>
      </c>
      <c r="O17" s="152" t="s">
        <v>251</v>
      </c>
      <c r="P17" s="152"/>
      <c r="Q17" s="152"/>
      <c r="R17" s="125" t="s">
        <v>25</v>
      </c>
      <c r="S17" s="166" t="s">
        <v>248</v>
      </c>
      <c r="T17" s="616" t="s">
        <v>245</v>
      </c>
      <c r="U17" s="576" t="str" cm="1">
        <f t="array" ref="U17">_xlfn.IFS(Input!Q11="YES","100% Affordable Building Per Input Worksheet",OR(D18="",COUNTIF(S18:S617,"Fail")&gt;0),"Fail",TRUE,"Pass")</f>
        <v>Fail</v>
      </c>
      <c r="V17" s="8"/>
      <c r="W17"/>
      <c r="X17"/>
      <c r="Y17"/>
      <c r="Z17"/>
      <c r="AA17"/>
      <c r="AB17"/>
      <c r="AC17"/>
      <c r="AD17"/>
      <c r="AE17"/>
      <c r="AF17"/>
      <c r="AG17"/>
      <c r="AH17"/>
      <c r="AI17"/>
      <c r="AJ17"/>
      <c r="AK17"/>
      <c r="AL17"/>
      <c r="AM17"/>
      <c r="AN17"/>
    </row>
    <row r="18" spans="1:40" x14ac:dyDescent="0.2">
      <c r="A18" s="126"/>
      <c r="B18" s="126"/>
      <c r="C18" s="9" t="s">
        <v>249</v>
      </c>
      <c r="D18" s="9">
        <v>1</v>
      </c>
      <c r="E18" s="383">
        <v>0</v>
      </c>
      <c r="F18" s="383">
        <v>1</v>
      </c>
      <c r="G18" s="383">
        <v>1</v>
      </c>
      <c r="H18"/>
      <c r="I18" t="str">
        <f>C18&amp;D18</f>
        <v>(blank)1</v>
      </c>
      <c r="J18"/>
      <c r="K18" s="9" t="s">
        <v>249</v>
      </c>
      <c r="L18" s="9">
        <v>1</v>
      </c>
      <c r="M18" s="167">
        <v>0</v>
      </c>
      <c r="N18" s="167">
        <v>1</v>
      </c>
      <c r="O18" s="167">
        <v>1</v>
      </c>
      <c r="P18" s="36" t="str">
        <f>IF($M$17="Affordable Housing Units Per Story",M18,"0")</f>
        <v>0</v>
      </c>
      <c r="Q18" s="36">
        <f>N18</f>
        <v>1</v>
      </c>
      <c r="R18" s="190">
        <f t="shared" ref="R18:R81" si="0">IFERROR(ROUNDUP(VLOOKUP(I18,I:O,MATCH($S$17,$I$17:$O$17,FALSE),FALSE)/O18,4),(P18/Q18))</f>
        <v>1</v>
      </c>
      <c r="S18" s="8" t="str">
        <f>IF(R18&lt;=70%,"Pass","Fail")</f>
        <v>Fail</v>
      </c>
      <c r="Z18"/>
      <c r="AA18"/>
      <c r="AB18"/>
      <c r="AC18"/>
      <c r="AD18"/>
      <c r="AE18"/>
      <c r="AF18"/>
      <c r="AG18"/>
      <c r="AH18"/>
      <c r="AI18"/>
      <c r="AJ18"/>
      <c r="AK18"/>
      <c r="AL18"/>
      <c r="AM18"/>
      <c r="AN18"/>
    </row>
    <row r="19" spans="1:40" x14ac:dyDescent="0.2">
      <c r="A19" s="126"/>
      <c r="B19" s="126"/>
      <c r="C19" s="9" t="s">
        <v>249</v>
      </c>
      <c r="D19" s="9">
        <v>2</v>
      </c>
      <c r="E19" s="383">
        <v>1</v>
      </c>
      <c r="F19" s="383">
        <v>0</v>
      </c>
      <c r="G19" s="383">
        <v>1</v>
      </c>
      <c r="H19"/>
      <c r="I19" t="str">
        <f t="shared" ref="I19:I82" si="1">C19&amp;D19</f>
        <v>(blank)2</v>
      </c>
      <c r="J19"/>
      <c r="K19" s="9" t="s">
        <v>249</v>
      </c>
      <c r="L19" s="9">
        <v>2</v>
      </c>
      <c r="M19" s="167">
        <v>1</v>
      </c>
      <c r="N19" s="167">
        <v>0</v>
      </c>
      <c r="O19" s="167">
        <v>1</v>
      </c>
      <c r="P19" s="193" t="str">
        <f t="shared" ref="P19:P82" si="2">IF($M$17="Affordable Housing Units Per Story",M19,"0")</f>
        <v>0</v>
      </c>
      <c r="Q19" s="36">
        <f t="shared" ref="Q19:Q82" si="3">N19</f>
        <v>0</v>
      </c>
      <c r="R19" s="190">
        <f t="shared" si="0"/>
        <v>0</v>
      </c>
      <c r="S19" s="8" t="str">
        <f t="shared" ref="S19:S82" si="4">IF(R19&lt;=70%,"Pass","Fail")</f>
        <v>Pass</v>
      </c>
      <c r="Z19"/>
      <c r="AA19"/>
      <c r="AB19"/>
      <c r="AC19"/>
      <c r="AD19"/>
      <c r="AE19"/>
      <c r="AF19"/>
      <c r="AG19"/>
      <c r="AH19"/>
      <c r="AI19"/>
      <c r="AJ19"/>
      <c r="AK19"/>
      <c r="AL19"/>
      <c r="AM19"/>
      <c r="AN19"/>
    </row>
    <row r="20" spans="1:40" x14ac:dyDescent="0.2">
      <c r="A20" s="126"/>
      <c r="B20" s="126"/>
      <c r="C20" s="9" t="s">
        <v>251</v>
      </c>
      <c r="D20" s="9"/>
      <c r="E20" s="383">
        <v>1</v>
      </c>
      <c r="F20" s="383">
        <v>1</v>
      </c>
      <c r="G20" s="383">
        <v>2</v>
      </c>
      <c r="H20"/>
      <c r="I20" t="str">
        <f t="shared" si="1"/>
        <v>Total # of Units</v>
      </c>
      <c r="J20"/>
      <c r="K20" s="9" t="s">
        <v>251</v>
      </c>
      <c r="L20" s="9"/>
      <c r="M20" s="167">
        <v>1</v>
      </c>
      <c r="N20" s="167">
        <v>1</v>
      </c>
      <c r="O20" s="167">
        <v>2</v>
      </c>
      <c r="P20" s="193" t="str">
        <f t="shared" si="2"/>
        <v>0</v>
      </c>
      <c r="Q20" s="36">
        <f t="shared" si="3"/>
        <v>1</v>
      </c>
      <c r="R20" s="190">
        <f t="shared" si="0"/>
        <v>0.5</v>
      </c>
      <c r="S20" s="8" t="str">
        <f t="shared" si="4"/>
        <v>Pass</v>
      </c>
      <c r="Z20"/>
      <c r="AA20"/>
      <c r="AB20"/>
      <c r="AC20"/>
      <c r="AD20"/>
      <c r="AE20"/>
      <c r="AF20"/>
      <c r="AG20"/>
      <c r="AH20"/>
      <c r="AI20"/>
      <c r="AJ20"/>
      <c r="AK20"/>
      <c r="AL20"/>
      <c r="AM20"/>
      <c r="AN20"/>
    </row>
    <row r="21" spans="1:40" x14ac:dyDescent="0.2">
      <c r="A21" s="126"/>
      <c r="B21" s="126"/>
      <c r="C21"/>
      <c r="D21"/>
      <c r="E21"/>
      <c r="F21"/>
      <c r="G21"/>
      <c r="H21"/>
      <c r="I21" t="str">
        <f t="shared" si="1"/>
        <v/>
      </c>
      <c r="J21"/>
      <c r="K21"/>
      <c r="L21"/>
      <c r="M21"/>
      <c r="N21"/>
      <c r="O21"/>
      <c r="P21" s="193" t="str">
        <f t="shared" si="2"/>
        <v>0</v>
      </c>
      <c r="Q21" s="36">
        <f t="shared" si="3"/>
        <v>0</v>
      </c>
      <c r="R21" s="190" t="e">
        <f t="shared" si="0"/>
        <v>#DIV/0!</v>
      </c>
      <c r="S21" s="8" t="e">
        <f t="shared" si="4"/>
        <v>#DIV/0!</v>
      </c>
      <c r="Z21"/>
      <c r="AA21"/>
      <c r="AB21"/>
      <c r="AC21" s="36"/>
    </row>
    <row r="22" spans="1:40" x14ac:dyDescent="0.2">
      <c r="A22" s="126"/>
      <c r="B22" s="126"/>
      <c r="C22"/>
      <c r="D22"/>
      <c r="E22"/>
      <c r="F22"/>
      <c r="G22"/>
      <c r="H22"/>
      <c r="I22" t="str">
        <f t="shared" si="1"/>
        <v/>
      </c>
      <c r="J22"/>
      <c r="K22"/>
      <c r="L22"/>
      <c r="M22"/>
      <c r="N22"/>
      <c r="O22"/>
      <c r="P22" s="193" t="str">
        <f t="shared" si="2"/>
        <v>0</v>
      </c>
      <c r="Q22" s="36">
        <f t="shared" si="3"/>
        <v>0</v>
      </c>
      <c r="R22" s="190" t="e">
        <f t="shared" si="0"/>
        <v>#DIV/0!</v>
      </c>
      <c r="S22" s="8" t="e">
        <f t="shared" si="4"/>
        <v>#DIV/0!</v>
      </c>
      <c r="T22" s="8"/>
      <c r="U22" s="8"/>
      <c r="V22" s="8"/>
      <c r="W22"/>
      <c r="X22"/>
      <c r="Y22"/>
      <c r="Z22"/>
      <c r="AA22"/>
      <c r="AB22"/>
      <c r="AC22" s="36"/>
    </row>
    <row r="23" spans="1:40" x14ac:dyDescent="0.2">
      <c r="A23" s="126"/>
      <c r="B23" s="126"/>
      <c r="C23"/>
      <c r="D23"/>
      <c r="E23"/>
      <c r="F23"/>
      <c r="G23"/>
      <c r="H23"/>
      <c r="I23" t="str">
        <f t="shared" si="1"/>
        <v/>
      </c>
      <c r="J23"/>
      <c r="K23"/>
      <c r="L23"/>
      <c r="M23"/>
      <c r="N23"/>
      <c r="O23"/>
      <c r="P23" s="193" t="str">
        <f t="shared" si="2"/>
        <v>0</v>
      </c>
      <c r="Q23" s="36">
        <f t="shared" si="3"/>
        <v>0</v>
      </c>
      <c r="R23" s="190" t="e">
        <f t="shared" si="0"/>
        <v>#DIV/0!</v>
      </c>
      <c r="S23" s="8" t="e">
        <f t="shared" si="4"/>
        <v>#DIV/0!</v>
      </c>
      <c r="T23" s="8"/>
      <c r="U23" s="8"/>
      <c r="V23" s="8"/>
      <c r="W23"/>
      <c r="X23"/>
      <c r="Y23"/>
      <c r="Z23"/>
      <c r="AA23"/>
      <c r="AB23"/>
      <c r="AC23" s="36"/>
    </row>
    <row r="24" spans="1:40" x14ac:dyDescent="0.2">
      <c r="A24" s="126"/>
      <c r="B24" s="126"/>
      <c r="C24"/>
      <c r="D24"/>
      <c r="E24"/>
      <c r="F24"/>
      <c r="G24"/>
      <c r="H24"/>
      <c r="I24" t="str">
        <f t="shared" si="1"/>
        <v/>
      </c>
      <c r="J24"/>
      <c r="K24"/>
      <c r="L24"/>
      <c r="M24"/>
      <c r="N24"/>
      <c r="O24"/>
      <c r="P24" s="193" t="str">
        <f t="shared" si="2"/>
        <v>0</v>
      </c>
      <c r="Q24" s="36">
        <f t="shared" si="3"/>
        <v>0</v>
      </c>
      <c r="R24" s="190" t="e">
        <f t="shared" si="0"/>
        <v>#DIV/0!</v>
      </c>
      <c r="S24" s="8" t="e">
        <f t="shared" si="4"/>
        <v>#DIV/0!</v>
      </c>
      <c r="T24" s="8"/>
      <c r="U24" s="8"/>
      <c r="V24" s="8"/>
      <c r="W24"/>
      <c r="X24"/>
      <c r="Y24"/>
      <c r="Z24"/>
      <c r="AA24"/>
      <c r="AB24"/>
      <c r="AC24" s="36"/>
    </row>
    <row r="25" spans="1:40" x14ac:dyDescent="0.2">
      <c r="A25" s="126"/>
      <c r="B25" s="126"/>
      <c r="C25"/>
      <c r="D25"/>
      <c r="E25"/>
      <c r="F25"/>
      <c r="G25"/>
      <c r="H25"/>
      <c r="I25" t="str">
        <f t="shared" si="1"/>
        <v/>
      </c>
      <c r="J25"/>
      <c r="K25"/>
      <c r="L25"/>
      <c r="M25"/>
      <c r="N25"/>
      <c r="O25"/>
      <c r="P25" s="193" t="str">
        <f t="shared" si="2"/>
        <v>0</v>
      </c>
      <c r="Q25" s="36">
        <f t="shared" si="3"/>
        <v>0</v>
      </c>
      <c r="R25" s="190" t="e">
        <f t="shared" si="0"/>
        <v>#DIV/0!</v>
      </c>
      <c r="S25" s="8" t="e">
        <f t="shared" si="4"/>
        <v>#DIV/0!</v>
      </c>
      <c r="T25" s="8"/>
      <c r="U25" s="8"/>
      <c r="V25" s="8"/>
      <c r="W25"/>
      <c r="X25"/>
      <c r="Y25"/>
      <c r="Z25"/>
      <c r="AA25"/>
      <c r="AB25"/>
      <c r="AC25" s="36"/>
    </row>
    <row r="26" spans="1:40" x14ac:dyDescent="0.2">
      <c r="A26" s="126"/>
      <c r="B26" s="126"/>
      <c r="C26"/>
      <c r="D26"/>
      <c r="E26"/>
      <c r="F26"/>
      <c r="G26"/>
      <c r="H26" s="167"/>
      <c r="I26" t="str">
        <f t="shared" si="1"/>
        <v/>
      </c>
      <c r="K26"/>
      <c r="L26"/>
      <c r="M26"/>
      <c r="N26"/>
      <c r="O26"/>
      <c r="P26" s="193" t="str">
        <f t="shared" si="2"/>
        <v>0</v>
      </c>
      <c r="Q26" s="36">
        <f t="shared" si="3"/>
        <v>0</v>
      </c>
      <c r="R26" s="190" t="e">
        <f t="shared" si="0"/>
        <v>#DIV/0!</v>
      </c>
      <c r="S26" s="8" t="e">
        <f t="shared" si="4"/>
        <v>#DIV/0!</v>
      </c>
      <c r="T26" s="8"/>
      <c r="U26" s="8"/>
      <c r="V26" s="8"/>
      <c r="W26"/>
      <c r="X26"/>
      <c r="Y26"/>
      <c r="Z26"/>
      <c r="AA26"/>
      <c r="AB26" s="36"/>
      <c r="AC26" s="36"/>
    </row>
    <row r="27" spans="1:40" x14ac:dyDescent="0.2">
      <c r="A27" s="126"/>
      <c r="B27" s="126"/>
      <c r="C27"/>
      <c r="D27"/>
      <c r="E27"/>
      <c r="F27"/>
      <c r="G27"/>
      <c r="H27" s="167"/>
      <c r="I27" t="str">
        <f t="shared" si="1"/>
        <v/>
      </c>
      <c r="K27"/>
      <c r="L27"/>
      <c r="M27"/>
      <c r="N27"/>
      <c r="O27"/>
      <c r="P27" s="193" t="str">
        <f t="shared" si="2"/>
        <v>0</v>
      </c>
      <c r="Q27" s="36">
        <f t="shared" si="3"/>
        <v>0</v>
      </c>
      <c r="R27" s="190" t="e">
        <f t="shared" si="0"/>
        <v>#DIV/0!</v>
      </c>
      <c r="S27" s="8" t="e">
        <f t="shared" si="4"/>
        <v>#DIV/0!</v>
      </c>
      <c r="T27" s="8"/>
      <c r="U27" s="8"/>
      <c r="V27" s="8"/>
      <c r="W27"/>
      <c r="X27"/>
      <c r="Y27"/>
      <c r="Z27"/>
      <c r="AA27"/>
      <c r="AB27" s="36"/>
      <c r="AC27" s="36"/>
    </row>
    <row r="28" spans="1:40" x14ac:dyDescent="0.2">
      <c r="A28" s="126"/>
      <c r="B28" s="126"/>
      <c r="C28"/>
      <c r="D28"/>
      <c r="E28"/>
      <c r="F28"/>
      <c r="G28"/>
      <c r="H28" s="167"/>
      <c r="I28" t="str">
        <f t="shared" si="1"/>
        <v/>
      </c>
      <c r="K28"/>
      <c r="L28"/>
      <c r="M28"/>
      <c r="N28"/>
      <c r="O28"/>
      <c r="P28" s="193" t="str">
        <f t="shared" si="2"/>
        <v>0</v>
      </c>
      <c r="Q28" s="36">
        <f t="shared" si="3"/>
        <v>0</v>
      </c>
      <c r="R28" s="190" t="e">
        <f t="shared" si="0"/>
        <v>#DIV/0!</v>
      </c>
      <c r="S28" s="8" t="e">
        <f t="shared" si="4"/>
        <v>#DIV/0!</v>
      </c>
      <c r="T28" s="8"/>
      <c r="U28" s="8"/>
      <c r="V28" s="8"/>
      <c r="W28"/>
      <c r="X28"/>
      <c r="Y28"/>
      <c r="Z28"/>
      <c r="AA28"/>
      <c r="AB28" s="36"/>
      <c r="AC28" s="36"/>
    </row>
    <row r="29" spans="1:40" x14ac:dyDescent="0.2">
      <c r="A29" s="126"/>
      <c r="B29" s="126"/>
      <c r="C29"/>
      <c r="D29"/>
      <c r="E29"/>
      <c r="F29"/>
      <c r="G29"/>
      <c r="H29" s="167"/>
      <c r="I29" t="str">
        <f t="shared" si="1"/>
        <v/>
      </c>
      <c r="K29"/>
      <c r="L29"/>
      <c r="M29"/>
      <c r="N29"/>
      <c r="O29"/>
      <c r="P29" s="193" t="str">
        <f t="shared" si="2"/>
        <v>0</v>
      </c>
      <c r="Q29" s="36">
        <f t="shared" si="3"/>
        <v>0</v>
      </c>
      <c r="R29" s="190" t="e">
        <f t="shared" si="0"/>
        <v>#DIV/0!</v>
      </c>
      <c r="S29" s="8" t="e">
        <f t="shared" si="4"/>
        <v>#DIV/0!</v>
      </c>
      <c r="T29" s="8"/>
      <c r="U29" s="8"/>
      <c r="V29" s="8"/>
      <c r="W29"/>
      <c r="X29"/>
      <c r="Y29"/>
      <c r="Z29"/>
      <c r="AA29"/>
      <c r="AB29" s="36"/>
      <c r="AC29" s="36"/>
    </row>
    <row r="30" spans="1:40" x14ac:dyDescent="0.2">
      <c r="A30" s="126"/>
      <c r="B30" s="126"/>
      <c r="C30"/>
      <c r="D30"/>
      <c r="E30"/>
      <c r="F30"/>
      <c r="G30"/>
      <c r="H30" s="167"/>
      <c r="I30" t="str">
        <f t="shared" si="1"/>
        <v/>
      </c>
      <c r="K30"/>
      <c r="L30"/>
      <c r="M30"/>
      <c r="N30"/>
      <c r="O30"/>
      <c r="P30" s="193" t="str">
        <f t="shared" si="2"/>
        <v>0</v>
      </c>
      <c r="Q30" s="36">
        <f t="shared" si="3"/>
        <v>0</v>
      </c>
      <c r="R30" s="190" t="e">
        <f t="shared" si="0"/>
        <v>#DIV/0!</v>
      </c>
      <c r="S30" s="8" t="e">
        <f t="shared" si="4"/>
        <v>#DIV/0!</v>
      </c>
      <c r="T30" s="8"/>
      <c r="U30" s="8"/>
      <c r="V30" s="8"/>
      <c r="W30"/>
      <c r="X30"/>
      <c r="Y30"/>
      <c r="Z30"/>
      <c r="AA30"/>
      <c r="AB30" s="36"/>
      <c r="AC30" s="36"/>
    </row>
    <row r="31" spans="1:40" x14ac:dyDescent="0.2">
      <c r="A31" s="126"/>
      <c r="B31" s="126"/>
      <c r="C31"/>
      <c r="D31"/>
      <c r="E31"/>
      <c r="F31"/>
      <c r="G31"/>
      <c r="H31" s="167"/>
      <c r="I31" t="str">
        <f t="shared" si="1"/>
        <v/>
      </c>
      <c r="K31"/>
      <c r="L31"/>
      <c r="M31"/>
      <c r="N31"/>
      <c r="O31"/>
      <c r="P31" s="193" t="str">
        <f t="shared" si="2"/>
        <v>0</v>
      </c>
      <c r="Q31" s="36">
        <f t="shared" si="3"/>
        <v>0</v>
      </c>
      <c r="R31" s="190" t="e">
        <f t="shared" si="0"/>
        <v>#DIV/0!</v>
      </c>
      <c r="S31" s="8" t="e">
        <f t="shared" si="4"/>
        <v>#DIV/0!</v>
      </c>
      <c r="T31" s="8"/>
      <c r="U31" s="8"/>
      <c r="V31" s="8"/>
      <c r="W31"/>
      <c r="X31"/>
      <c r="Y31"/>
      <c r="Z31"/>
      <c r="AA31"/>
      <c r="AB31" s="36"/>
      <c r="AC31" s="36"/>
    </row>
    <row r="32" spans="1:40" x14ac:dyDescent="0.2">
      <c r="A32" s="126"/>
      <c r="B32" s="126"/>
      <c r="C32"/>
      <c r="D32"/>
      <c r="E32"/>
      <c r="F32"/>
      <c r="G32"/>
      <c r="H32" s="167"/>
      <c r="I32" t="str">
        <f t="shared" si="1"/>
        <v/>
      </c>
      <c r="K32"/>
      <c r="L32"/>
      <c r="M32"/>
      <c r="N32"/>
      <c r="O32"/>
      <c r="P32" s="193" t="str">
        <f t="shared" si="2"/>
        <v>0</v>
      </c>
      <c r="Q32" s="36">
        <f t="shared" si="3"/>
        <v>0</v>
      </c>
      <c r="R32" s="190" t="e">
        <f t="shared" si="0"/>
        <v>#DIV/0!</v>
      </c>
      <c r="S32" s="8" t="e">
        <f t="shared" si="4"/>
        <v>#DIV/0!</v>
      </c>
      <c r="T32" s="8"/>
      <c r="U32" s="8"/>
      <c r="V32" s="8"/>
      <c r="W32"/>
      <c r="X32"/>
      <c r="Y32"/>
      <c r="Z32"/>
      <c r="AA32"/>
      <c r="AB32" s="36"/>
      <c r="AC32" s="36"/>
    </row>
    <row r="33" spans="1:29" x14ac:dyDescent="0.2">
      <c r="A33" s="126"/>
      <c r="B33" s="126"/>
      <c r="C33"/>
      <c r="D33"/>
      <c r="E33"/>
      <c r="F33"/>
      <c r="G33"/>
      <c r="H33" s="167"/>
      <c r="I33" t="str">
        <f t="shared" si="1"/>
        <v/>
      </c>
      <c r="K33"/>
      <c r="L33"/>
      <c r="M33"/>
      <c r="N33"/>
      <c r="O33"/>
      <c r="P33" s="193" t="str">
        <f t="shared" si="2"/>
        <v>0</v>
      </c>
      <c r="Q33" s="36">
        <f t="shared" si="3"/>
        <v>0</v>
      </c>
      <c r="R33" s="190" t="e">
        <f t="shared" si="0"/>
        <v>#DIV/0!</v>
      </c>
      <c r="S33" s="8" t="e">
        <f t="shared" si="4"/>
        <v>#DIV/0!</v>
      </c>
      <c r="T33" s="8"/>
      <c r="U33" s="8"/>
      <c r="V33" s="8"/>
      <c r="W33"/>
      <c r="X33"/>
      <c r="Y33"/>
      <c r="Z33"/>
      <c r="AA33"/>
      <c r="AB33" s="36"/>
      <c r="AC33" s="36"/>
    </row>
    <row r="34" spans="1:29" x14ac:dyDescent="0.2">
      <c r="A34" s="126"/>
      <c r="B34" s="126"/>
      <c r="C34"/>
      <c r="D34"/>
      <c r="E34"/>
      <c r="F34"/>
      <c r="G34"/>
      <c r="H34"/>
      <c r="I34" t="str">
        <f t="shared" si="1"/>
        <v/>
      </c>
      <c r="J34" s="36" t="str">
        <f t="shared" ref="J34:J96" si="5">K34&amp;L34</f>
        <v/>
      </c>
      <c r="K34"/>
      <c r="L34"/>
      <c r="M34"/>
      <c r="N34"/>
      <c r="O34"/>
      <c r="P34" s="193" t="str">
        <f t="shared" si="2"/>
        <v>0</v>
      </c>
      <c r="Q34" s="36">
        <f t="shared" si="3"/>
        <v>0</v>
      </c>
      <c r="R34" s="190" t="e">
        <f t="shared" si="0"/>
        <v>#DIV/0!</v>
      </c>
      <c r="S34" s="8" t="e">
        <f t="shared" si="4"/>
        <v>#DIV/0!</v>
      </c>
      <c r="T34" s="8"/>
      <c r="U34" s="8"/>
      <c r="V34" s="8"/>
      <c r="W34"/>
      <c r="X34"/>
      <c r="Y34"/>
      <c r="Z34"/>
      <c r="AA34"/>
      <c r="AB34" s="36"/>
      <c r="AC34" s="36"/>
    </row>
    <row r="35" spans="1:29" x14ac:dyDescent="0.2">
      <c r="A35" s="126"/>
      <c r="B35" s="126"/>
      <c r="C35"/>
      <c r="D35"/>
      <c r="E35"/>
      <c r="F35"/>
      <c r="G35"/>
      <c r="H35"/>
      <c r="I35" t="str">
        <f t="shared" si="1"/>
        <v/>
      </c>
      <c r="J35" s="36" t="str">
        <f t="shared" si="5"/>
        <v/>
      </c>
      <c r="K35"/>
      <c r="L35"/>
      <c r="M35"/>
      <c r="N35"/>
      <c r="O35"/>
      <c r="P35" s="193" t="str">
        <f t="shared" si="2"/>
        <v>0</v>
      </c>
      <c r="Q35" s="36">
        <f t="shared" si="3"/>
        <v>0</v>
      </c>
      <c r="R35" s="190" t="e">
        <f t="shared" si="0"/>
        <v>#DIV/0!</v>
      </c>
      <c r="S35" s="8" t="e">
        <f t="shared" si="4"/>
        <v>#DIV/0!</v>
      </c>
      <c r="T35" s="8"/>
      <c r="U35" s="8"/>
      <c r="V35" s="8"/>
      <c r="W35" s="8"/>
      <c r="X35"/>
      <c r="Y35" s="36"/>
      <c r="Z35" s="36"/>
      <c r="AA35" s="36"/>
      <c r="AB35" s="36"/>
      <c r="AC35" s="36"/>
    </row>
    <row r="36" spans="1:29" x14ac:dyDescent="0.2">
      <c r="A36" s="126"/>
      <c r="B36" s="126"/>
      <c r="C36"/>
      <c r="D36"/>
      <c r="E36"/>
      <c r="F36"/>
      <c r="G36"/>
      <c r="H36"/>
      <c r="I36" t="str">
        <f t="shared" si="1"/>
        <v/>
      </c>
      <c r="J36" s="36" t="str">
        <f t="shared" si="5"/>
        <v/>
      </c>
      <c r="K36"/>
      <c r="L36"/>
      <c r="M36"/>
      <c r="N36"/>
      <c r="O36"/>
      <c r="P36" s="193" t="str">
        <f t="shared" si="2"/>
        <v>0</v>
      </c>
      <c r="Q36" s="36">
        <f t="shared" si="3"/>
        <v>0</v>
      </c>
      <c r="R36" s="190" t="e">
        <f t="shared" si="0"/>
        <v>#DIV/0!</v>
      </c>
      <c r="S36" s="8" t="e">
        <f t="shared" si="4"/>
        <v>#DIV/0!</v>
      </c>
      <c r="T36" s="8"/>
      <c r="U36" s="8"/>
      <c r="V36" s="8"/>
      <c r="W36" s="8"/>
      <c r="X36" s="8"/>
      <c r="Y36" s="36"/>
      <c r="Z36" s="36"/>
      <c r="AA36" s="36"/>
      <c r="AB36" s="36"/>
      <c r="AC36" s="36"/>
    </row>
    <row r="37" spans="1:29" x14ac:dyDescent="0.2">
      <c r="A37" s="126"/>
      <c r="B37" s="126"/>
      <c r="C37"/>
      <c r="D37"/>
      <c r="E37"/>
      <c r="F37"/>
      <c r="G37"/>
      <c r="H37"/>
      <c r="I37" t="str">
        <f t="shared" si="1"/>
        <v/>
      </c>
      <c r="J37" s="36" t="str">
        <f t="shared" si="5"/>
        <v/>
      </c>
      <c r="K37"/>
      <c r="L37"/>
      <c r="M37"/>
      <c r="N37"/>
      <c r="O37"/>
      <c r="P37" s="193" t="str">
        <f t="shared" si="2"/>
        <v>0</v>
      </c>
      <c r="Q37" s="36">
        <f t="shared" si="3"/>
        <v>0</v>
      </c>
      <c r="R37" s="190" t="e">
        <f t="shared" si="0"/>
        <v>#DIV/0!</v>
      </c>
      <c r="S37" s="8" t="e">
        <f t="shared" si="4"/>
        <v>#DIV/0!</v>
      </c>
      <c r="T37" s="8"/>
      <c r="U37" s="8"/>
      <c r="V37" s="8"/>
      <c r="W37" s="8"/>
      <c r="X37" s="8"/>
      <c r="Y37" s="36"/>
      <c r="Z37" s="36"/>
      <c r="AA37" s="36"/>
      <c r="AB37" s="36"/>
      <c r="AC37" s="36"/>
    </row>
    <row r="38" spans="1:29" x14ac:dyDescent="0.2">
      <c r="A38" s="126"/>
      <c r="B38" s="126"/>
      <c r="C38"/>
      <c r="D38"/>
      <c r="E38"/>
      <c r="F38"/>
      <c r="G38"/>
      <c r="H38"/>
      <c r="I38" t="str">
        <f t="shared" si="1"/>
        <v/>
      </c>
      <c r="J38" s="36" t="str">
        <f t="shared" si="5"/>
        <v/>
      </c>
      <c r="K38"/>
      <c r="L38"/>
      <c r="M38"/>
      <c r="N38"/>
      <c r="O38"/>
      <c r="P38" s="193" t="str">
        <f t="shared" si="2"/>
        <v>0</v>
      </c>
      <c r="Q38" s="36">
        <f t="shared" si="3"/>
        <v>0</v>
      </c>
      <c r="R38" s="190" t="e">
        <f t="shared" si="0"/>
        <v>#DIV/0!</v>
      </c>
      <c r="S38" s="8" t="e">
        <f t="shared" si="4"/>
        <v>#DIV/0!</v>
      </c>
      <c r="T38" s="8"/>
      <c r="U38" s="8"/>
      <c r="V38" s="8"/>
      <c r="W38" s="8"/>
      <c r="X38" s="8"/>
      <c r="Y38" s="36"/>
      <c r="Z38" s="36"/>
      <c r="AA38" s="36"/>
      <c r="AB38" s="36"/>
      <c r="AC38" s="36"/>
    </row>
    <row r="39" spans="1:29" x14ac:dyDescent="0.2">
      <c r="A39" s="126"/>
      <c r="B39" s="126"/>
      <c r="C39"/>
      <c r="D39"/>
      <c r="E39"/>
      <c r="F39"/>
      <c r="G39"/>
      <c r="H39"/>
      <c r="I39" t="str">
        <f t="shared" si="1"/>
        <v/>
      </c>
      <c r="J39" s="36" t="str">
        <f t="shared" si="5"/>
        <v/>
      </c>
      <c r="K39"/>
      <c r="L39"/>
      <c r="M39"/>
      <c r="N39"/>
      <c r="O39"/>
      <c r="P39" s="193" t="str">
        <f t="shared" si="2"/>
        <v>0</v>
      </c>
      <c r="Q39" s="36">
        <f t="shared" si="3"/>
        <v>0</v>
      </c>
      <c r="R39" s="190" t="e">
        <f t="shared" si="0"/>
        <v>#DIV/0!</v>
      </c>
      <c r="S39" s="8" t="e">
        <f t="shared" si="4"/>
        <v>#DIV/0!</v>
      </c>
      <c r="T39" s="8"/>
      <c r="U39" s="8"/>
      <c r="V39" s="8"/>
      <c r="W39" s="8"/>
      <c r="X39" s="8"/>
      <c r="Y39" s="36"/>
      <c r="Z39" s="36"/>
      <c r="AA39" s="36"/>
      <c r="AB39" s="36"/>
      <c r="AC39" s="36"/>
    </row>
    <row r="40" spans="1:29" x14ac:dyDescent="0.2">
      <c r="A40" s="126"/>
      <c r="B40" s="126"/>
      <c r="C40"/>
      <c r="D40"/>
      <c r="E40"/>
      <c r="F40"/>
      <c r="G40"/>
      <c r="H40"/>
      <c r="I40" t="str">
        <f t="shared" si="1"/>
        <v/>
      </c>
      <c r="J40" s="36" t="str">
        <f t="shared" si="5"/>
        <v/>
      </c>
      <c r="K40"/>
      <c r="L40"/>
      <c r="M40"/>
      <c r="N40"/>
      <c r="O40"/>
      <c r="P40" s="193" t="str">
        <f t="shared" si="2"/>
        <v>0</v>
      </c>
      <c r="Q40" s="36">
        <f t="shared" si="3"/>
        <v>0</v>
      </c>
      <c r="R40" s="190" t="e">
        <f t="shared" si="0"/>
        <v>#DIV/0!</v>
      </c>
      <c r="S40" s="8" t="e">
        <f t="shared" si="4"/>
        <v>#DIV/0!</v>
      </c>
      <c r="T40" s="8"/>
      <c r="U40" s="8"/>
      <c r="V40" s="8"/>
      <c r="W40" s="8"/>
      <c r="X40" s="8"/>
      <c r="Y40" s="36"/>
      <c r="Z40" s="36"/>
      <c r="AA40" s="36"/>
      <c r="AB40" s="36"/>
      <c r="AC40" s="36"/>
    </row>
    <row r="41" spans="1:29" x14ac:dyDescent="0.2">
      <c r="A41" s="126"/>
      <c r="B41" s="126"/>
      <c r="C41"/>
      <c r="D41"/>
      <c r="E41"/>
      <c r="F41"/>
      <c r="G41"/>
      <c r="H41"/>
      <c r="I41" t="str">
        <f t="shared" si="1"/>
        <v/>
      </c>
      <c r="J41" s="36" t="str">
        <f t="shared" si="5"/>
        <v/>
      </c>
      <c r="K41"/>
      <c r="L41"/>
      <c r="M41"/>
      <c r="N41"/>
      <c r="O41"/>
      <c r="P41" s="193" t="str">
        <f t="shared" si="2"/>
        <v>0</v>
      </c>
      <c r="Q41" s="36">
        <f t="shared" si="3"/>
        <v>0</v>
      </c>
      <c r="R41" s="190" t="e">
        <f t="shared" si="0"/>
        <v>#DIV/0!</v>
      </c>
      <c r="S41" s="8" t="e">
        <f t="shared" si="4"/>
        <v>#DIV/0!</v>
      </c>
      <c r="T41" s="8"/>
      <c r="U41" s="8"/>
      <c r="V41" s="8"/>
      <c r="W41" s="8"/>
      <c r="X41" s="8"/>
      <c r="Y41" s="36"/>
      <c r="Z41" s="36"/>
      <c r="AA41" s="36"/>
      <c r="AB41" s="36"/>
      <c r="AC41" s="36"/>
    </row>
    <row r="42" spans="1:29" x14ac:dyDescent="0.2">
      <c r="A42" s="126"/>
      <c r="B42" s="126"/>
      <c r="C42"/>
      <c r="D42"/>
      <c r="E42"/>
      <c r="F42"/>
      <c r="G42"/>
      <c r="H42"/>
      <c r="I42" t="str">
        <f t="shared" si="1"/>
        <v/>
      </c>
      <c r="J42" s="36" t="str">
        <f t="shared" si="5"/>
        <v/>
      </c>
      <c r="K42"/>
      <c r="L42"/>
      <c r="M42"/>
      <c r="N42"/>
      <c r="O42"/>
      <c r="P42" s="193" t="str">
        <f t="shared" si="2"/>
        <v>0</v>
      </c>
      <c r="Q42" s="36">
        <f t="shared" si="3"/>
        <v>0</v>
      </c>
      <c r="R42" s="190" t="e">
        <f t="shared" si="0"/>
        <v>#DIV/0!</v>
      </c>
      <c r="S42" s="8" t="e">
        <f t="shared" si="4"/>
        <v>#DIV/0!</v>
      </c>
      <c r="T42" s="8"/>
      <c r="U42" s="8"/>
      <c r="V42" s="8"/>
      <c r="W42" s="8"/>
      <c r="X42" s="8"/>
      <c r="Y42" s="36"/>
      <c r="Z42" s="36"/>
      <c r="AA42" s="36"/>
      <c r="AB42" s="36"/>
      <c r="AC42" s="36"/>
    </row>
    <row r="43" spans="1:29" x14ac:dyDescent="0.2">
      <c r="A43" s="126"/>
      <c r="B43" s="126"/>
      <c r="C43"/>
      <c r="D43"/>
      <c r="E43"/>
      <c r="F43"/>
      <c r="G43"/>
      <c r="H43"/>
      <c r="I43" t="str">
        <f t="shared" si="1"/>
        <v/>
      </c>
      <c r="J43" s="36" t="str">
        <f t="shared" si="5"/>
        <v/>
      </c>
      <c r="K43"/>
      <c r="L43"/>
      <c r="M43"/>
      <c r="N43"/>
      <c r="O43"/>
      <c r="P43" s="193" t="str">
        <f t="shared" si="2"/>
        <v>0</v>
      </c>
      <c r="Q43" s="36">
        <f t="shared" si="3"/>
        <v>0</v>
      </c>
      <c r="R43" s="190" t="e">
        <f t="shared" si="0"/>
        <v>#DIV/0!</v>
      </c>
      <c r="S43" s="8" t="e">
        <f t="shared" si="4"/>
        <v>#DIV/0!</v>
      </c>
      <c r="T43" s="8"/>
      <c r="U43" s="8"/>
      <c r="V43" s="8"/>
      <c r="W43" s="8"/>
      <c r="X43" s="8"/>
      <c r="Y43" s="36"/>
      <c r="Z43" s="36"/>
      <c r="AA43" s="36"/>
      <c r="AB43" s="36"/>
      <c r="AC43" s="36"/>
    </row>
    <row r="44" spans="1:29" x14ac:dyDescent="0.2">
      <c r="A44" s="126"/>
      <c r="B44" s="126"/>
      <c r="C44"/>
      <c r="D44"/>
      <c r="E44"/>
      <c r="F44"/>
      <c r="G44"/>
      <c r="H44"/>
      <c r="I44" t="str">
        <f t="shared" si="1"/>
        <v/>
      </c>
      <c r="J44" s="36" t="str">
        <f t="shared" si="5"/>
        <v/>
      </c>
      <c r="K44"/>
      <c r="L44"/>
      <c r="M44"/>
      <c r="N44"/>
      <c r="O44"/>
      <c r="P44" s="193" t="str">
        <f t="shared" si="2"/>
        <v>0</v>
      </c>
      <c r="Q44" s="36">
        <f t="shared" si="3"/>
        <v>0</v>
      </c>
      <c r="R44" s="190" t="e">
        <f t="shared" si="0"/>
        <v>#DIV/0!</v>
      </c>
      <c r="S44" s="8" t="e">
        <f t="shared" si="4"/>
        <v>#DIV/0!</v>
      </c>
      <c r="T44" s="8"/>
      <c r="U44" s="8"/>
      <c r="V44" s="8"/>
      <c r="W44" s="8"/>
      <c r="X44" s="8"/>
      <c r="Y44" s="36"/>
      <c r="Z44" s="36"/>
      <c r="AA44" s="36"/>
      <c r="AB44" s="36"/>
      <c r="AC44" s="36"/>
    </row>
    <row r="45" spans="1:29" x14ac:dyDescent="0.2">
      <c r="A45" s="126"/>
      <c r="B45" s="126"/>
      <c r="C45"/>
      <c r="D45"/>
      <c r="E45"/>
      <c r="F45"/>
      <c r="G45"/>
      <c r="H45"/>
      <c r="I45" t="str">
        <f t="shared" si="1"/>
        <v/>
      </c>
      <c r="J45" s="36" t="str">
        <f t="shared" si="5"/>
        <v/>
      </c>
      <c r="K45"/>
      <c r="L45"/>
      <c r="M45"/>
      <c r="N45"/>
      <c r="O45"/>
      <c r="P45" s="193" t="str">
        <f t="shared" si="2"/>
        <v>0</v>
      </c>
      <c r="Q45" s="36">
        <f t="shared" si="3"/>
        <v>0</v>
      </c>
      <c r="R45" s="190" t="e">
        <f t="shared" si="0"/>
        <v>#DIV/0!</v>
      </c>
      <c r="S45" s="8" t="e">
        <f t="shared" si="4"/>
        <v>#DIV/0!</v>
      </c>
      <c r="T45" s="8"/>
      <c r="U45" s="8"/>
      <c r="V45" s="8"/>
      <c r="W45" s="8"/>
      <c r="X45" s="8"/>
      <c r="Y45" s="36"/>
      <c r="Z45" s="36"/>
      <c r="AA45" s="36"/>
      <c r="AB45" s="36"/>
      <c r="AC45" s="36"/>
    </row>
    <row r="46" spans="1:29" x14ac:dyDescent="0.2">
      <c r="A46" s="126"/>
      <c r="B46" s="126"/>
      <c r="C46"/>
      <c r="D46"/>
      <c r="E46"/>
      <c r="F46"/>
      <c r="G46"/>
      <c r="H46"/>
      <c r="I46" t="str">
        <f t="shared" si="1"/>
        <v/>
      </c>
      <c r="J46" s="36" t="str">
        <f t="shared" si="5"/>
        <v/>
      </c>
      <c r="K46"/>
      <c r="L46"/>
      <c r="M46"/>
      <c r="N46"/>
      <c r="O46"/>
      <c r="P46" s="193" t="str">
        <f t="shared" si="2"/>
        <v>0</v>
      </c>
      <c r="Q46" s="36">
        <f t="shared" si="3"/>
        <v>0</v>
      </c>
      <c r="R46" s="190" t="e">
        <f t="shared" si="0"/>
        <v>#DIV/0!</v>
      </c>
      <c r="S46" s="8" t="e">
        <f t="shared" si="4"/>
        <v>#DIV/0!</v>
      </c>
      <c r="T46" s="8"/>
      <c r="U46" s="8"/>
      <c r="V46" s="8"/>
      <c r="W46" s="8"/>
      <c r="X46" s="8"/>
      <c r="Y46" s="36"/>
      <c r="Z46" s="36"/>
      <c r="AA46" s="36"/>
      <c r="AB46" s="36"/>
      <c r="AC46" s="36"/>
    </row>
    <row r="47" spans="1:29" x14ac:dyDescent="0.2">
      <c r="A47" s="126"/>
      <c r="B47" s="126"/>
      <c r="C47"/>
      <c r="D47"/>
      <c r="E47"/>
      <c r="F47"/>
      <c r="G47"/>
      <c r="H47"/>
      <c r="I47" t="str">
        <f t="shared" si="1"/>
        <v/>
      </c>
      <c r="J47" s="36" t="str">
        <f t="shared" si="5"/>
        <v/>
      </c>
      <c r="K47"/>
      <c r="L47"/>
      <c r="M47"/>
      <c r="N47"/>
      <c r="O47"/>
      <c r="P47" s="193" t="str">
        <f t="shared" si="2"/>
        <v>0</v>
      </c>
      <c r="Q47" s="36">
        <f t="shared" si="3"/>
        <v>0</v>
      </c>
      <c r="R47" s="190" t="e">
        <f t="shared" si="0"/>
        <v>#DIV/0!</v>
      </c>
      <c r="S47" s="8" t="e">
        <f t="shared" si="4"/>
        <v>#DIV/0!</v>
      </c>
      <c r="T47" s="8"/>
      <c r="U47" s="8"/>
      <c r="V47" s="8"/>
      <c r="W47" s="8"/>
      <c r="X47" s="8"/>
      <c r="Y47" s="36"/>
      <c r="Z47" s="36"/>
      <c r="AA47" s="36"/>
      <c r="AB47" s="36"/>
      <c r="AC47" s="36"/>
    </row>
    <row r="48" spans="1:29" x14ac:dyDescent="0.2">
      <c r="A48" s="126"/>
      <c r="B48" s="126"/>
      <c r="C48"/>
      <c r="D48"/>
      <c r="E48"/>
      <c r="F48"/>
      <c r="G48"/>
      <c r="H48"/>
      <c r="I48" t="str">
        <f t="shared" si="1"/>
        <v/>
      </c>
      <c r="J48" s="36" t="str">
        <f t="shared" si="5"/>
        <v/>
      </c>
      <c r="K48"/>
      <c r="L48"/>
      <c r="M48"/>
      <c r="N48"/>
      <c r="O48"/>
      <c r="P48" s="193" t="str">
        <f t="shared" si="2"/>
        <v>0</v>
      </c>
      <c r="Q48" s="36">
        <f t="shared" si="3"/>
        <v>0</v>
      </c>
      <c r="R48" s="190" t="e">
        <f t="shared" si="0"/>
        <v>#DIV/0!</v>
      </c>
      <c r="S48" s="8" t="e">
        <f t="shared" si="4"/>
        <v>#DIV/0!</v>
      </c>
      <c r="T48" s="8"/>
      <c r="U48" s="8"/>
      <c r="V48" s="8"/>
      <c r="W48" s="8"/>
      <c r="X48" s="8"/>
      <c r="Y48" s="36"/>
      <c r="Z48" s="36"/>
      <c r="AA48" s="36"/>
      <c r="AB48" s="36"/>
      <c r="AC48" s="36"/>
    </row>
    <row r="49" spans="1:29" x14ac:dyDescent="0.2">
      <c r="A49" s="126"/>
      <c r="B49" s="126"/>
      <c r="C49"/>
      <c r="D49"/>
      <c r="E49"/>
      <c r="F49"/>
      <c r="G49"/>
      <c r="H49"/>
      <c r="I49" t="str">
        <f t="shared" si="1"/>
        <v/>
      </c>
      <c r="J49" s="36" t="str">
        <f t="shared" si="5"/>
        <v/>
      </c>
      <c r="K49"/>
      <c r="L49"/>
      <c r="M49"/>
      <c r="N49"/>
      <c r="O49"/>
      <c r="P49" s="193" t="str">
        <f t="shared" si="2"/>
        <v>0</v>
      </c>
      <c r="Q49" s="36">
        <f t="shared" si="3"/>
        <v>0</v>
      </c>
      <c r="R49" s="190" t="e">
        <f t="shared" si="0"/>
        <v>#DIV/0!</v>
      </c>
      <c r="S49" s="8" t="e">
        <f t="shared" si="4"/>
        <v>#DIV/0!</v>
      </c>
      <c r="T49" s="8"/>
      <c r="U49" s="8"/>
      <c r="V49" s="8"/>
      <c r="W49" s="8"/>
      <c r="X49" s="8"/>
      <c r="Y49" s="36"/>
      <c r="Z49" s="36"/>
      <c r="AA49" s="36"/>
      <c r="AB49" s="36"/>
      <c r="AC49" s="36"/>
    </row>
    <row r="50" spans="1:29" x14ac:dyDescent="0.2">
      <c r="A50" s="126"/>
      <c r="B50" s="126"/>
      <c r="C50"/>
      <c r="D50"/>
      <c r="E50"/>
      <c r="F50"/>
      <c r="G50"/>
      <c r="H50"/>
      <c r="I50" t="str">
        <f t="shared" si="1"/>
        <v/>
      </c>
      <c r="J50" s="36" t="str">
        <f t="shared" si="5"/>
        <v/>
      </c>
      <c r="K50"/>
      <c r="L50"/>
      <c r="M50"/>
      <c r="N50"/>
      <c r="O50"/>
      <c r="P50" s="193" t="str">
        <f t="shared" si="2"/>
        <v>0</v>
      </c>
      <c r="Q50" s="36">
        <f t="shared" si="3"/>
        <v>0</v>
      </c>
      <c r="R50" s="190" t="e">
        <f t="shared" si="0"/>
        <v>#DIV/0!</v>
      </c>
      <c r="S50" s="8" t="e">
        <f t="shared" si="4"/>
        <v>#DIV/0!</v>
      </c>
      <c r="T50" s="8"/>
      <c r="U50" s="8"/>
      <c r="V50" s="8"/>
      <c r="W50" s="8"/>
      <c r="X50" s="8"/>
      <c r="Y50" s="36"/>
      <c r="Z50" s="36"/>
      <c r="AA50" s="36"/>
      <c r="AB50" s="36"/>
      <c r="AC50" s="36"/>
    </row>
    <row r="51" spans="1:29" x14ac:dyDescent="0.2">
      <c r="A51" s="126"/>
      <c r="B51" s="126"/>
      <c r="C51"/>
      <c r="D51"/>
      <c r="E51"/>
      <c r="F51"/>
      <c r="G51"/>
      <c r="H51"/>
      <c r="I51" t="str">
        <f t="shared" si="1"/>
        <v/>
      </c>
      <c r="J51" s="36" t="str">
        <f t="shared" si="5"/>
        <v/>
      </c>
      <c r="K51"/>
      <c r="L51"/>
      <c r="M51"/>
      <c r="N51"/>
      <c r="O51"/>
      <c r="P51" s="193" t="str">
        <f t="shared" si="2"/>
        <v>0</v>
      </c>
      <c r="Q51" s="36">
        <f t="shared" si="3"/>
        <v>0</v>
      </c>
      <c r="R51" s="190" t="e">
        <f t="shared" si="0"/>
        <v>#DIV/0!</v>
      </c>
      <c r="S51" s="8" t="e">
        <f t="shared" si="4"/>
        <v>#DIV/0!</v>
      </c>
      <c r="T51" s="8"/>
      <c r="U51" s="8"/>
      <c r="V51" s="8"/>
      <c r="W51" s="8"/>
      <c r="X51" s="8"/>
      <c r="Y51" s="36"/>
      <c r="Z51" s="36"/>
      <c r="AA51" s="36"/>
      <c r="AB51" s="36"/>
      <c r="AC51" s="36"/>
    </row>
    <row r="52" spans="1:29" x14ac:dyDescent="0.2">
      <c r="A52" s="126"/>
      <c r="B52" s="126"/>
      <c r="C52"/>
      <c r="D52"/>
      <c r="E52"/>
      <c r="F52"/>
      <c r="G52"/>
      <c r="H52"/>
      <c r="I52" t="str">
        <f t="shared" si="1"/>
        <v/>
      </c>
      <c r="J52" s="36" t="str">
        <f t="shared" si="5"/>
        <v/>
      </c>
      <c r="K52"/>
      <c r="L52"/>
      <c r="M52"/>
      <c r="N52"/>
      <c r="O52"/>
      <c r="P52" s="193" t="str">
        <f t="shared" si="2"/>
        <v>0</v>
      </c>
      <c r="Q52" s="36">
        <f t="shared" si="3"/>
        <v>0</v>
      </c>
      <c r="R52" s="190" t="e">
        <f t="shared" si="0"/>
        <v>#DIV/0!</v>
      </c>
      <c r="S52" s="8" t="e">
        <f t="shared" si="4"/>
        <v>#DIV/0!</v>
      </c>
      <c r="T52" s="8"/>
      <c r="U52" s="8"/>
      <c r="V52" s="8"/>
      <c r="W52" s="8"/>
      <c r="X52" s="8"/>
      <c r="Y52" s="36"/>
      <c r="Z52" s="36"/>
      <c r="AA52" s="36"/>
      <c r="AB52" s="36"/>
      <c r="AC52" s="36"/>
    </row>
    <row r="53" spans="1:29" x14ac:dyDescent="0.2">
      <c r="A53" s="126"/>
      <c r="B53" s="126"/>
      <c r="C53"/>
      <c r="D53"/>
      <c r="E53"/>
      <c r="F53"/>
      <c r="G53"/>
      <c r="H53"/>
      <c r="I53" t="str">
        <f t="shared" si="1"/>
        <v/>
      </c>
      <c r="J53" s="36" t="str">
        <f t="shared" si="5"/>
        <v/>
      </c>
      <c r="K53"/>
      <c r="L53"/>
      <c r="M53"/>
      <c r="N53"/>
      <c r="O53"/>
      <c r="P53" s="193" t="str">
        <f t="shared" si="2"/>
        <v>0</v>
      </c>
      <c r="Q53" s="36">
        <f t="shared" si="3"/>
        <v>0</v>
      </c>
      <c r="R53" s="190" t="e">
        <f t="shared" si="0"/>
        <v>#DIV/0!</v>
      </c>
      <c r="S53" s="8" t="e">
        <f t="shared" si="4"/>
        <v>#DIV/0!</v>
      </c>
      <c r="T53" s="8"/>
      <c r="U53" s="8"/>
      <c r="V53" s="8"/>
      <c r="W53" s="8"/>
      <c r="X53" s="8"/>
      <c r="Y53" s="36"/>
      <c r="Z53" s="36"/>
      <c r="AA53" s="36"/>
      <c r="AB53" s="36"/>
      <c r="AC53" s="36"/>
    </row>
    <row r="54" spans="1:29" x14ac:dyDescent="0.2">
      <c r="A54" s="126"/>
      <c r="B54" s="126"/>
      <c r="C54"/>
      <c r="D54"/>
      <c r="E54"/>
      <c r="F54"/>
      <c r="G54"/>
      <c r="H54"/>
      <c r="I54" t="str">
        <f t="shared" si="1"/>
        <v/>
      </c>
      <c r="J54" s="36" t="str">
        <f t="shared" si="5"/>
        <v/>
      </c>
      <c r="K54"/>
      <c r="L54"/>
      <c r="M54"/>
      <c r="N54"/>
      <c r="O54"/>
      <c r="P54" s="193" t="str">
        <f t="shared" si="2"/>
        <v>0</v>
      </c>
      <c r="Q54" s="36">
        <f t="shared" si="3"/>
        <v>0</v>
      </c>
      <c r="R54" s="190" t="e">
        <f t="shared" si="0"/>
        <v>#DIV/0!</v>
      </c>
      <c r="S54" s="8" t="e">
        <f t="shared" si="4"/>
        <v>#DIV/0!</v>
      </c>
      <c r="T54" s="8"/>
      <c r="U54" s="8"/>
      <c r="V54" s="8"/>
      <c r="W54" s="8"/>
      <c r="X54" s="8"/>
      <c r="Y54" s="36"/>
      <c r="Z54" s="36"/>
      <c r="AA54" s="36"/>
      <c r="AB54" s="36"/>
      <c r="AC54" s="36"/>
    </row>
    <row r="55" spans="1:29" x14ac:dyDescent="0.2">
      <c r="A55" s="126"/>
      <c r="B55" s="126"/>
      <c r="C55"/>
      <c r="D55"/>
      <c r="E55"/>
      <c r="F55"/>
      <c r="G55"/>
      <c r="H55"/>
      <c r="I55" t="str">
        <f t="shared" si="1"/>
        <v/>
      </c>
      <c r="J55" s="36" t="str">
        <f t="shared" si="5"/>
        <v/>
      </c>
      <c r="K55"/>
      <c r="L55"/>
      <c r="M55"/>
      <c r="N55"/>
      <c r="O55"/>
      <c r="P55" s="193" t="str">
        <f t="shared" si="2"/>
        <v>0</v>
      </c>
      <c r="Q55" s="36">
        <f t="shared" si="3"/>
        <v>0</v>
      </c>
      <c r="R55" s="190" t="e">
        <f t="shared" si="0"/>
        <v>#DIV/0!</v>
      </c>
      <c r="S55" s="8" t="e">
        <f t="shared" si="4"/>
        <v>#DIV/0!</v>
      </c>
      <c r="T55" s="8"/>
      <c r="U55" s="8"/>
      <c r="V55" s="8"/>
      <c r="W55" s="8"/>
      <c r="X55" s="8"/>
      <c r="Y55" s="36"/>
      <c r="Z55" s="36"/>
      <c r="AA55" s="36"/>
      <c r="AB55" s="36"/>
      <c r="AC55" s="36"/>
    </row>
    <row r="56" spans="1:29" x14ac:dyDescent="0.2">
      <c r="A56" s="126"/>
      <c r="B56" s="126"/>
      <c r="C56"/>
      <c r="D56"/>
      <c r="E56"/>
      <c r="F56"/>
      <c r="G56"/>
      <c r="H56"/>
      <c r="I56" t="str">
        <f t="shared" si="1"/>
        <v/>
      </c>
      <c r="J56" s="36" t="str">
        <f t="shared" si="5"/>
        <v/>
      </c>
      <c r="K56"/>
      <c r="L56"/>
      <c r="M56"/>
      <c r="N56"/>
      <c r="O56"/>
      <c r="P56" s="193" t="str">
        <f t="shared" si="2"/>
        <v>0</v>
      </c>
      <c r="Q56" s="36">
        <f t="shared" si="3"/>
        <v>0</v>
      </c>
      <c r="R56" s="190" t="e">
        <f t="shared" si="0"/>
        <v>#DIV/0!</v>
      </c>
      <c r="S56" s="8" t="e">
        <f t="shared" si="4"/>
        <v>#DIV/0!</v>
      </c>
      <c r="T56" s="8"/>
      <c r="U56" s="8"/>
      <c r="V56" s="8"/>
      <c r="W56" s="8"/>
      <c r="X56" s="8"/>
      <c r="Y56" s="36"/>
      <c r="Z56" s="36"/>
      <c r="AA56" s="36"/>
      <c r="AB56" s="36"/>
      <c r="AC56" s="36"/>
    </row>
    <row r="57" spans="1:29" x14ac:dyDescent="0.2">
      <c r="A57" s="126"/>
      <c r="B57" s="126"/>
      <c r="C57"/>
      <c r="D57"/>
      <c r="E57"/>
      <c r="F57"/>
      <c r="G57"/>
      <c r="H57"/>
      <c r="I57" t="str">
        <f t="shared" si="1"/>
        <v/>
      </c>
      <c r="J57" s="36" t="str">
        <f t="shared" si="5"/>
        <v/>
      </c>
      <c r="K57"/>
      <c r="L57"/>
      <c r="M57"/>
      <c r="N57"/>
      <c r="O57"/>
      <c r="P57" s="193" t="str">
        <f t="shared" si="2"/>
        <v>0</v>
      </c>
      <c r="Q57" s="36">
        <f t="shared" si="3"/>
        <v>0</v>
      </c>
      <c r="R57" s="190" t="e">
        <f t="shared" si="0"/>
        <v>#DIV/0!</v>
      </c>
      <c r="S57" s="8" t="e">
        <f t="shared" si="4"/>
        <v>#DIV/0!</v>
      </c>
      <c r="T57" s="8"/>
      <c r="U57" s="8"/>
      <c r="V57" s="8"/>
      <c r="W57" s="8"/>
      <c r="X57" s="8"/>
      <c r="Y57" s="36"/>
      <c r="Z57" s="36"/>
      <c r="AA57" s="36"/>
      <c r="AB57" s="36"/>
      <c r="AC57" s="36"/>
    </row>
    <row r="58" spans="1:29" x14ac:dyDescent="0.2">
      <c r="A58" s="126"/>
      <c r="B58" s="126"/>
      <c r="C58"/>
      <c r="D58"/>
      <c r="E58"/>
      <c r="F58"/>
      <c r="G58"/>
      <c r="H58"/>
      <c r="I58" t="str">
        <f t="shared" si="1"/>
        <v/>
      </c>
      <c r="J58" s="36" t="str">
        <f t="shared" si="5"/>
        <v/>
      </c>
      <c r="K58"/>
      <c r="L58"/>
      <c r="M58"/>
      <c r="N58"/>
      <c r="O58"/>
      <c r="P58" s="193" t="str">
        <f t="shared" si="2"/>
        <v>0</v>
      </c>
      <c r="Q58" s="36">
        <f t="shared" si="3"/>
        <v>0</v>
      </c>
      <c r="R58" s="190" t="e">
        <f t="shared" si="0"/>
        <v>#DIV/0!</v>
      </c>
      <c r="S58" s="8" t="e">
        <f t="shared" si="4"/>
        <v>#DIV/0!</v>
      </c>
      <c r="T58" s="8"/>
      <c r="U58" s="8"/>
      <c r="V58" s="8"/>
      <c r="W58" s="8"/>
      <c r="X58" s="8"/>
      <c r="Y58" s="36"/>
      <c r="Z58" s="36"/>
      <c r="AA58" s="36"/>
      <c r="AB58" s="36"/>
      <c r="AC58" s="36"/>
    </row>
    <row r="59" spans="1:29" x14ac:dyDescent="0.2">
      <c r="A59" s="126"/>
      <c r="B59" s="126"/>
      <c r="C59"/>
      <c r="D59"/>
      <c r="E59"/>
      <c r="F59"/>
      <c r="G59"/>
      <c r="H59"/>
      <c r="I59" t="str">
        <f t="shared" si="1"/>
        <v/>
      </c>
      <c r="J59" s="36" t="str">
        <f t="shared" si="5"/>
        <v/>
      </c>
      <c r="K59"/>
      <c r="L59"/>
      <c r="M59"/>
      <c r="N59"/>
      <c r="O59"/>
      <c r="P59" s="193" t="str">
        <f t="shared" si="2"/>
        <v>0</v>
      </c>
      <c r="Q59" s="36">
        <f t="shared" si="3"/>
        <v>0</v>
      </c>
      <c r="R59" s="190" t="e">
        <f t="shared" si="0"/>
        <v>#DIV/0!</v>
      </c>
      <c r="S59" s="8" t="e">
        <f t="shared" si="4"/>
        <v>#DIV/0!</v>
      </c>
      <c r="T59" s="8"/>
      <c r="U59" s="8"/>
      <c r="V59" s="8"/>
      <c r="W59" s="8"/>
      <c r="X59" s="8"/>
      <c r="Y59" s="36"/>
      <c r="Z59" s="36"/>
      <c r="AA59" s="36"/>
      <c r="AB59" s="36"/>
      <c r="AC59" s="36"/>
    </row>
    <row r="60" spans="1:29" x14ac:dyDescent="0.2">
      <c r="A60" s="126"/>
      <c r="B60" s="126"/>
      <c r="C60"/>
      <c r="D60"/>
      <c r="E60"/>
      <c r="F60"/>
      <c r="G60"/>
      <c r="H60"/>
      <c r="I60" t="str">
        <f t="shared" si="1"/>
        <v/>
      </c>
      <c r="J60" s="36" t="str">
        <f t="shared" si="5"/>
        <v/>
      </c>
      <c r="K60"/>
      <c r="L60"/>
      <c r="M60"/>
      <c r="N60"/>
      <c r="O60"/>
      <c r="P60" s="193" t="str">
        <f t="shared" si="2"/>
        <v>0</v>
      </c>
      <c r="Q60" s="36">
        <f t="shared" si="3"/>
        <v>0</v>
      </c>
      <c r="R60" s="190" t="e">
        <f t="shared" si="0"/>
        <v>#DIV/0!</v>
      </c>
      <c r="S60" s="8" t="e">
        <f t="shared" si="4"/>
        <v>#DIV/0!</v>
      </c>
      <c r="T60" s="8"/>
      <c r="U60" s="8"/>
      <c r="V60" s="8"/>
      <c r="W60" s="8"/>
      <c r="X60" s="8"/>
      <c r="Y60" s="36"/>
      <c r="Z60" s="36"/>
      <c r="AA60" s="36"/>
      <c r="AB60" s="36"/>
      <c r="AC60" s="36"/>
    </row>
    <row r="61" spans="1:29" x14ac:dyDescent="0.2">
      <c r="A61" s="126"/>
      <c r="B61" s="126"/>
      <c r="C61"/>
      <c r="D61"/>
      <c r="E61"/>
      <c r="F61"/>
      <c r="G61"/>
      <c r="H61"/>
      <c r="I61" t="str">
        <f t="shared" si="1"/>
        <v/>
      </c>
      <c r="J61" s="36" t="str">
        <f t="shared" si="5"/>
        <v/>
      </c>
      <c r="K61"/>
      <c r="L61"/>
      <c r="M61"/>
      <c r="N61"/>
      <c r="O61"/>
      <c r="P61" s="193" t="str">
        <f t="shared" si="2"/>
        <v>0</v>
      </c>
      <c r="Q61" s="36">
        <f t="shared" si="3"/>
        <v>0</v>
      </c>
      <c r="R61" s="190" t="e">
        <f t="shared" si="0"/>
        <v>#DIV/0!</v>
      </c>
      <c r="S61" s="8" t="e">
        <f t="shared" si="4"/>
        <v>#DIV/0!</v>
      </c>
      <c r="T61" s="8"/>
      <c r="U61" s="8"/>
      <c r="V61" s="8"/>
      <c r="W61" s="8"/>
      <c r="X61" s="8"/>
      <c r="Y61" s="36"/>
      <c r="Z61" s="36"/>
      <c r="AA61" s="36"/>
      <c r="AB61" s="36"/>
      <c r="AC61" s="36"/>
    </row>
    <row r="62" spans="1:29" x14ac:dyDescent="0.2">
      <c r="A62" s="126"/>
      <c r="B62" s="126"/>
      <c r="C62"/>
      <c r="D62"/>
      <c r="E62"/>
      <c r="F62"/>
      <c r="G62"/>
      <c r="H62"/>
      <c r="I62" t="str">
        <f t="shared" si="1"/>
        <v/>
      </c>
      <c r="J62" s="36" t="str">
        <f t="shared" si="5"/>
        <v/>
      </c>
      <c r="K62"/>
      <c r="L62"/>
      <c r="M62"/>
      <c r="N62"/>
      <c r="O62"/>
      <c r="P62" s="193" t="str">
        <f t="shared" si="2"/>
        <v>0</v>
      </c>
      <c r="Q62" s="36">
        <f t="shared" si="3"/>
        <v>0</v>
      </c>
      <c r="R62" s="190" t="e">
        <f t="shared" si="0"/>
        <v>#DIV/0!</v>
      </c>
      <c r="S62" s="8" t="e">
        <f t="shared" si="4"/>
        <v>#DIV/0!</v>
      </c>
      <c r="T62" s="8"/>
      <c r="U62" s="8"/>
      <c r="V62" s="8"/>
      <c r="W62" s="8"/>
      <c r="X62" s="8"/>
      <c r="Y62" s="36"/>
      <c r="Z62" s="36"/>
      <c r="AA62" s="36"/>
      <c r="AB62" s="36"/>
      <c r="AC62" s="36"/>
    </row>
    <row r="63" spans="1:29" x14ac:dyDescent="0.2">
      <c r="A63" s="126"/>
      <c r="B63" s="126"/>
      <c r="C63"/>
      <c r="D63"/>
      <c r="E63"/>
      <c r="F63"/>
      <c r="G63"/>
      <c r="H63"/>
      <c r="I63" t="str">
        <f t="shared" si="1"/>
        <v/>
      </c>
      <c r="J63" s="36" t="str">
        <f t="shared" si="5"/>
        <v/>
      </c>
      <c r="K63"/>
      <c r="L63"/>
      <c r="M63"/>
      <c r="N63"/>
      <c r="O63"/>
      <c r="P63" s="193" t="str">
        <f t="shared" si="2"/>
        <v>0</v>
      </c>
      <c r="Q63" s="36">
        <f t="shared" si="3"/>
        <v>0</v>
      </c>
      <c r="R63" s="190" t="e">
        <f t="shared" si="0"/>
        <v>#DIV/0!</v>
      </c>
      <c r="S63" s="8" t="e">
        <f t="shared" si="4"/>
        <v>#DIV/0!</v>
      </c>
      <c r="T63" s="8"/>
      <c r="U63" s="8"/>
      <c r="V63" s="8"/>
      <c r="W63" s="8"/>
      <c r="X63" s="8"/>
      <c r="Y63" s="36"/>
      <c r="Z63" s="36"/>
      <c r="AA63" s="36"/>
      <c r="AB63" s="36"/>
      <c r="AC63" s="36"/>
    </row>
    <row r="64" spans="1:29" x14ac:dyDescent="0.2">
      <c r="A64" s="126"/>
      <c r="B64" s="126"/>
      <c r="C64"/>
      <c r="D64"/>
      <c r="E64"/>
      <c r="F64"/>
      <c r="G64"/>
      <c r="H64"/>
      <c r="I64" t="str">
        <f t="shared" si="1"/>
        <v/>
      </c>
      <c r="J64" s="36" t="str">
        <f t="shared" si="5"/>
        <v/>
      </c>
      <c r="K64"/>
      <c r="L64"/>
      <c r="M64"/>
      <c r="N64"/>
      <c r="O64"/>
      <c r="P64" s="193" t="str">
        <f t="shared" si="2"/>
        <v>0</v>
      </c>
      <c r="Q64" s="36">
        <f t="shared" si="3"/>
        <v>0</v>
      </c>
      <c r="R64" s="190" t="e">
        <f t="shared" si="0"/>
        <v>#DIV/0!</v>
      </c>
      <c r="S64" s="8" t="e">
        <f t="shared" si="4"/>
        <v>#DIV/0!</v>
      </c>
      <c r="T64" s="8"/>
      <c r="U64" s="8"/>
      <c r="V64" s="8"/>
      <c r="W64" s="8"/>
      <c r="X64" s="8"/>
      <c r="Y64" s="36"/>
      <c r="Z64" s="36"/>
      <c r="AA64" s="36"/>
      <c r="AB64" s="36"/>
      <c r="AC64" s="36"/>
    </row>
    <row r="65" spans="1:29" x14ac:dyDescent="0.2">
      <c r="A65" s="126"/>
      <c r="B65" s="126"/>
      <c r="C65"/>
      <c r="D65"/>
      <c r="E65"/>
      <c r="F65"/>
      <c r="G65"/>
      <c r="H65"/>
      <c r="I65" t="str">
        <f t="shared" si="1"/>
        <v/>
      </c>
      <c r="J65" s="36" t="str">
        <f t="shared" si="5"/>
        <v/>
      </c>
      <c r="K65"/>
      <c r="L65"/>
      <c r="M65"/>
      <c r="N65"/>
      <c r="O65"/>
      <c r="P65" s="193" t="str">
        <f t="shared" si="2"/>
        <v>0</v>
      </c>
      <c r="Q65" s="36">
        <f t="shared" si="3"/>
        <v>0</v>
      </c>
      <c r="R65" s="190" t="e">
        <f t="shared" si="0"/>
        <v>#DIV/0!</v>
      </c>
      <c r="S65" s="8" t="e">
        <f t="shared" si="4"/>
        <v>#DIV/0!</v>
      </c>
      <c r="T65" s="8"/>
      <c r="U65" s="8"/>
      <c r="V65" s="8"/>
      <c r="W65" s="8"/>
      <c r="X65" s="8"/>
      <c r="Y65" s="36"/>
      <c r="Z65" s="36"/>
      <c r="AA65" s="36"/>
      <c r="AB65" s="36"/>
      <c r="AC65" s="36"/>
    </row>
    <row r="66" spans="1:29" x14ac:dyDescent="0.2">
      <c r="A66" s="126"/>
      <c r="B66" s="126"/>
      <c r="C66"/>
      <c r="D66"/>
      <c r="E66"/>
      <c r="F66"/>
      <c r="G66"/>
      <c r="H66"/>
      <c r="I66" t="str">
        <f t="shared" si="1"/>
        <v/>
      </c>
      <c r="J66" s="36" t="str">
        <f t="shared" si="5"/>
        <v/>
      </c>
      <c r="K66"/>
      <c r="L66"/>
      <c r="M66"/>
      <c r="N66"/>
      <c r="O66"/>
      <c r="P66" s="193" t="str">
        <f t="shared" si="2"/>
        <v>0</v>
      </c>
      <c r="Q66" s="36">
        <f t="shared" si="3"/>
        <v>0</v>
      </c>
      <c r="R66" s="190" t="e">
        <f t="shared" si="0"/>
        <v>#DIV/0!</v>
      </c>
      <c r="S66" s="8" t="e">
        <f t="shared" si="4"/>
        <v>#DIV/0!</v>
      </c>
      <c r="T66" s="8"/>
      <c r="U66" s="8"/>
      <c r="V66" s="8"/>
      <c r="W66" s="8"/>
      <c r="X66" s="8"/>
      <c r="Y66" s="36"/>
      <c r="Z66" s="36"/>
      <c r="AA66" s="36"/>
      <c r="AB66" s="36"/>
      <c r="AC66" s="36"/>
    </row>
    <row r="67" spans="1:29" x14ac:dyDescent="0.2">
      <c r="A67" s="126"/>
      <c r="B67" s="126"/>
      <c r="C67"/>
      <c r="D67"/>
      <c r="E67"/>
      <c r="F67"/>
      <c r="G67"/>
      <c r="H67"/>
      <c r="I67" t="str">
        <f t="shared" si="1"/>
        <v/>
      </c>
      <c r="J67" s="36" t="str">
        <f t="shared" si="5"/>
        <v/>
      </c>
      <c r="K67"/>
      <c r="L67"/>
      <c r="M67"/>
      <c r="N67"/>
      <c r="O67"/>
      <c r="P67" s="193" t="str">
        <f t="shared" si="2"/>
        <v>0</v>
      </c>
      <c r="Q67" s="36">
        <f t="shared" si="3"/>
        <v>0</v>
      </c>
      <c r="R67" s="190" t="e">
        <f t="shared" si="0"/>
        <v>#DIV/0!</v>
      </c>
      <c r="S67" s="8" t="e">
        <f t="shared" si="4"/>
        <v>#DIV/0!</v>
      </c>
      <c r="T67" s="8"/>
      <c r="U67" s="8"/>
      <c r="V67" s="8"/>
      <c r="W67" s="8"/>
      <c r="X67" s="8"/>
      <c r="Y67" s="36"/>
      <c r="Z67" s="36"/>
      <c r="AA67" s="36"/>
      <c r="AB67" s="36"/>
      <c r="AC67" s="36"/>
    </row>
    <row r="68" spans="1:29" x14ac:dyDescent="0.2">
      <c r="A68" s="139"/>
      <c r="B68" s="139"/>
      <c r="C68"/>
      <c r="D68"/>
      <c r="E68"/>
      <c r="F68"/>
      <c r="G68"/>
      <c r="H68"/>
      <c r="I68" t="str">
        <f t="shared" si="1"/>
        <v/>
      </c>
      <c r="J68" s="36" t="str">
        <f t="shared" si="5"/>
        <v/>
      </c>
      <c r="K68"/>
      <c r="L68"/>
      <c r="M68"/>
      <c r="N68"/>
      <c r="O68"/>
      <c r="P68" s="193" t="str">
        <f t="shared" si="2"/>
        <v>0</v>
      </c>
      <c r="Q68" s="36">
        <f t="shared" si="3"/>
        <v>0</v>
      </c>
      <c r="R68" s="190" t="e">
        <f t="shared" si="0"/>
        <v>#DIV/0!</v>
      </c>
      <c r="S68" s="8" t="e">
        <f t="shared" si="4"/>
        <v>#DIV/0!</v>
      </c>
      <c r="T68" s="8"/>
      <c r="U68" s="8"/>
      <c r="V68" s="8"/>
      <c r="W68" s="8"/>
      <c r="X68" s="8"/>
      <c r="Y68" s="36"/>
      <c r="Z68" s="36"/>
      <c r="AA68" s="36"/>
      <c r="AB68" s="36"/>
      <c r="AC68" s="36"/>
    </row>
    <row r="69" spans="1:29" x14ac:dyDescent="0.2">
      <c r="A69" s="139"/>
      <c r="B69" s="139"/>
      <c r="C69"/>
      <c r="D69"/>
      <c r="E69"/>
      <c r="F69"/>
      <c r="G69"/>
      <c r="H69"/>
      <c r="I69" t="str">
        <f t="shared" si="1"/>
        <v/>
      </c>
      <c r="J69" s="36" t="str">
        <f t="shared" si="5"/>
        <v/>
      </c>
      <c r="K69"/>
      <c r="L69"/>
      <c r="M69"/>
      <c r="N69"/>
      <c r="O69"/>
      <c r="P69" s="193" t="str">
        <f t="shared" si="2"/>
        <v>0</v>
      </c>
      <c r="Q69" s="36">
        <f t="shared" si="3"/>
        <v>0</v>
      </c>
      <c r="R69" s="190" t="e">
        <f t="shared" si="0"/>
        <v>#DIV/0!</v>
      </c>
      <c r="S69" s="8" t="e">
        <f t="shared" si="4"/>
        <v>#DIV/0!</v>
      </c>
      <c r="T69" s="8"/>
      <c r="U69" s="8"/>
      <c r="V69" s="8"/>
      <c r="W69" s="8"/>
      <c r="X69" s="8"/>
      <c r="Y69" s="36"/>
      <c r="Z69" s="36"/>
      <c r="AA69" s="36"/>
      <c r="AB69" s="36"/>
      <c r="AC69" s="36"/>
    </row>
    <row r="70" spans="1:29" x14ac:dyDescent="0.2">
      <c r="A70" s="139"/>
      <c r="B70" s="139"/>
      <c r="C70"/>
      <c r="D70"/>
      <c r="E70"/>
      <c r="F70"/>
      <c r="G70"/>
      <c r="H70"/>
      <c r="I70" t="str">
        <f t="shared" si="1"/>
        <v/>
      </c>
      <c r="J70" s="36" t="str">
        <f t="shared" si="5"/>
        <v/>
      </c>
      <c r="K70"/>
      <c r="L70"/>
      <c r="M70"/>
      <c r="N70"/>
      <c r="O70"/>
      <c r="P70" s="193" t="str">
        <f t="shared" si="2"/>
        <v>0</v>
      </c>
      <c r="Q70" s="36">
        <f t="shared" si="3"/>
        <v>0</v>
      </c>
      <c r="R70" s="190" t="e">
        <f t="shared" si="0"/>
        <v>#DIV/0!</v>
      </c>
      <c r="S70" s="8" t="e">
        <f t="shared" si="4"/>
        <v>#DIV/0!</v>
      </c>
      <c r="T70" s="8"/>
      <c r="U70" s="8"/>
      <c r="V70" s="8"/>
      <c r="W70" s="8"/>
      <c r="X70" s="8"/>
      <c r="Y70" s="36"/>
      <c r="Z70" s="36"/>
      <c r="AA70" s="36"/>
      <c r="AB70" s="36"/>
      <c r="AC70" s="36"/>
    </row>
    <row r="71" spans="1:29" x14ac:dyDescent="0.2">
      <c r="A71" s="139"/>
      <c r="B71" s="139"/>
      <c r="C71"/>
      <c r="D71"/>
      <c r="E71"/>
      <c r="F71"/>
      <c r="G71"/>
      <c r="H71"/>
      <c r="I71" t="str">
        <f t="shared" si="1"/>
        <v/>
      </c>
      <c r="J71" s="36" t="str">
        <f t="shared" si="5"/>
        <v/>
      </c>
      <c r="K71"/>
      <c r="L71"/>
      <c r="M71"/>
      <c r="N71"/>
      <c r="O71"/>
      <c r="P71" s="193" t="str">
        <f t="shared" si="2"/>
        <v>0</v>
      </c>
      <c r="Q71" s="36">
        <f t="shared" si="3"/>
        <v>0</v>
      </c>
      <c r="R71" s="190" t="e">
        <f t="shared" si="0"/>
        <v>#DIV/0!</v>
      </c>
      <c r="S71" s="8" t="e">
        <f t="shared" si="4"/>
        <v>#DIV/0!</v>
      </c>
      <c r="T71" s="8"/>
      <c r="U71" s="8"/>
      <c r="V71" s="8"/>
      <c r="W71" s="8"/>
      <c r="X71" s="8"/>
      <c r="Y71" s="36"/>
      <c r="Z71" s="36"/>
      <c r="AA71" s="36"/>
      <c r="AB71" s="36"/>
      <c r="AC71" s="36"/>
    </row>
    <row r="72" spans="1:29" x14ac:dyDescent="0.2">
      <c r="A72" s="139"/>
      <c r="B72" s="139"/>
      <c r="C72"/>
      <c r="D72"/>
      <c r="E72"/>
      <c r="F72"/>
      <c r="G72"/>
      <c r="H72"/>
      <c r="I72" t="str">
        <f t="shared" si="1"/>
        <v/>
      </c>
      <c r="J72" s="36" t="str">
        <f t="shared" si="5"/>
        <v/>
      </c>
      <c r="K72"/>
      <c r="L72"/>
      <c r="M72"/>
      <c r="N72"/>
      <c r="O72"/>
      <c r="P72" s="193" t="str">
        <f t="shared" si="2"/>
        <v>0</v>
      </c>
      <c r="Q72" s="36">
        <f t="shared" si="3"/>
        <v>0</v>
      </c>
      <c r="R72" s="190" t="e">
        <f t="shared" si="0"/>
        <v>#DIV/0!</v>
      </c>
      <c r="S72" s="8" t="e">
        <f t="shared" si="4"/>
        <v>#DIV/0!</v>
      </c>
      <c r="T72" s="8"/>
      <c r="U72" s="8"/>
      <c r="V72" s="8"/>
      <c r="W72" s="8"/>
      <c r="X72" s="8"/>
      <c r="Y72" s="36"/>
      <c r="Z72" s="36"/>
      <c r="AA72" s="36"/>
      <c r="AB72" s="36"/>
      <c r="AC72" s="36"/>
    </row>
    <row r="73" spans="1:29" x14ac:dyDescent="0.2">
      <c r="A73" s="139"/>
      <c r="B73" s="139"/>
      <c r="C73"/>
      <c r="D73"/>
      <c r="E73"/>
      <c r="F73"/>
      <c r="G73"/>
      <c r="I73" t="str">
        <f t="shared" si="1"/>
        <v/>
      </c>
      <c r="J73" s="36" t="str">
        <f t="shared" si="5"/>
        <v/>
      </c>
      <c r="K73"/>
      <c r="L73"/>
      <c r="M73"/>
      <c r="N73"/>
      <c r="O73"/>
      <c r="P73" s="193" t="str">
        <f t="shared" si="2"/>
        <v>0</v>
      </c>
      <c r="Q73" s="36">
        <f t="shared" si="3"/>
        <v>0</v>
      </c>
      <c r="R73" s="190" t="e">
        <f t="shared" si="0"/>
        <v>#DIV/0!</v>
      </c>
      <c r="S73" s="8" t="e">
        <f t="shared" si="4"/>
        <v>#DIV/0!</v>
      </c>
      <c r="T73" s="8"/>
      <c r="U73" s="8"/>
      <c r="V73" s="8"/>
      <c r="W73" s="8"/>
      <c r="X73" s="8"/>
      <c r="Y73" s="36"/>
      <c r="Z73" s="36"/>
      <c r="AA73" s="36"/>
      <c r="AB73" s="36"/>
      <c r="AC73" s="36"/>
    </row>
    <row r="74" spans="1:29" x14ac:dyDescent="0.2">
      <c r="A74" s="139"/>
      <c r="B74" s="139"/>
      <c r="C74"/>
      <c r="D74"/>
      <c r="E74"/>
      <c r="F74"/>
      <c r="G74"/>
      <c r="I74" t="str">
        <f t="shared" si="1"/>
        <v/>
      </c>
      <c r="J74" s="36" t="str">
        <f t="shared" si="5"/>
        <v/>
      </c>
      <c r="K74"/>
      <c r="L74"/>
      <c r="M74"/>
      <c r="N74"/>
      <c r="O74"/>
      <c r="P74" s="193" t="str">
        <f t="shared" si="2"/>
        <v>0</v>
      </c>
      <c r="Q74" s="36">
        <f t="shared" si="3"/>
        <v>0</v>
      </c>
      <c r="R74" s="190" t="e">
        <f t="shared" si="0"/>
        <v>#DIV/0!</v>
      </c>
      <c r="S74" s="8" t="e">
        <f t="shared" si="4"/>
        <v>#DIV/0!</v>
      </c>
      <c r="T74" s="8"/>
      <c r="U74" s="8"/>
      <c r="V74" s="8"/>
      <c r="W74" s="8"/>
      <c r="X74" s="8"/>
      <c r="Y74" s="36"/>
      <c r="Z74" s="36"/>
      <c r="AA74" s="36"/>
      <c r="AB74" s="36"/>
      <c r="AC74" s="36"/>
    </row>
    <row r="75" spans="1:29" x14ac:dyDescent="0.2">
      <c r="A75" s="139"/>
      <c r="B75" s="139"/>
      <c r="C75"/>
      <c r="D75"/>
      <c r="E75"/>
      <c r="F75"/>
      <c r="G75"/>
      <c r="I75" t="str">
        <f t="shared" si="1"/>
        <v/>
      </c>
      <c r="J75" s="36" t="str">
        <f t="shared" si="5"/>
        <v/>
      </c>
      <c r="K75"/>
      <c r="L75"/>
      <c r="M75"/>
      <c r="N75"/>
      <c r="O75"/>
      <c r="P75" s="193" t="str">
        <f t="shared" si="2"/>
        <v>0</v>
      </c>
      <c r="Q75" s="36">
        <f t="shared" si="3"/>
        <v>0</v>
      </c>
      <c r="R75" s="190" t="e">
        <f t="shared" si="0"/>
        <v>#DIV/0!</v>
      </c>
      <c r="S75" s="8" t="e">
        <f t="shared" si="4"/>
        <v>#DIV/0!</v>
      </c>
      <c r="T75" s="8"/>
      <c r="U75" s="8"/>
      <c r="V75" s="8"/>
      <c r="W75" s="8"/>
      <c r="X75" s="8"/>
      <c r="Y75" s="36"/>
      <c r="Z75" s="36"/>
      <c r="AA75" s="36"/>
      <c r="AB75" s="36"/>
      <c r="AC75" s="36"/>
    </row>
    <row r="76" spans="1:29" x14ac:dyDescent="0.2">
      <c r="A76" s="139"/>
      <c r="B76" s="139"/>
      <c r="C76"/>
      <c r="D76"/>
      <c r="E76"/>
      <c r="F76"/>
      <c r="G76"/>
      <c r="I76" t="str">
        <f t="shared" si="1"/>
        <v/>
      </c>
      <c r="J76" s="36" t="str">
        <f t="shared" si="5"/>
        <v/>
      </c>
      <c r="K76"/>
      <c r="L76"/>
      <c r="M76"/>
      <c r="N76"/>
      <c r="O76"/>
      <c r="P76" s="193" t="str">
        <f t="shared" si="2"/>
        <v>0</v>
      </c>
      <c r="Q76" s="36">
        <f t="shared" si="3"/>
        <v>0</v>
      </c>
      <c r="R76" s="190" t="e">
        <f t="shared" si="0"/>
        <v>#DIV/0!</v>
      </c>
      <c r="S76" s="8" t="e">
        <f t="shared" si="4"/>
        <v>#DIV/0!</v>
      </c>
      <c r="T76" s="8"/>
      <c r="U76" s="8"/>
      <c r="V76" s="8"/>
      <c r="W76" s="8"/>
      <c r="X76" s="8"/>
      <c r="Y76" s="36"/>
      <c r="Z76" s="36"/>
      <c r="AA76" s="36"/>
      <c r="AB76" s="36"/>
      <c r="AC76" s="36"/>
    </row>
    <row r="77" spans="1:29" x14ac:dyDescent="0.2">
      <c r="A77" s="139"/>
      <c r="B77" s="139"/>
      <c r="C77"/>
      <c r="D77"/>
      <c r="E77"/>
      <c r="F77"/>
      <c r="G77"/>
      <c r="I77" t="str">
        <f t="shared" si="1"/>
        <v/>
      </c>
      <c r="J77" s="36" t="str">
        <f t="shared" si="5"/>
        <v/>
      </c>
      <c r="K77"/>
      <c r="L77"/>
      <c r="M77"/>
      <c r="N77"/>
      <c r="O77"/>
      <c r="P77" s="193" t="str">
        <f t="shared" si="2"/>
        <v>0</v>
      </c>
      <c r="Q77" s="36">
        <f t="shared" si="3"/>
        <v>0</v>
      </c>
      <c r="R77" s="190" t="e">
        <f t="shared" si="0"/>
        <v>#DIV/0!</v>
      </c>
      <c r="S77" s="8" t="e">
        <f t="shared" si="4"/>
        <v>#DIV/0!</v>
      </c>
      <c r="T77" s="8"/>
      <c r="U77" s="8"/>
      <c r="V77" s="8"/>
      <c r="W77" s="8"/>
      <c r="X77" s="8"/>
      <c r="Y77" s="36"/>
      <c r="Z77" s="36"/>
      <c r="AA77" s="36"/>
      <c r="AB77" s="36"/>
      <c r="AC77" s="36"/>
    </row>
    <row r="78" spans="1:29" x14ac:dyDescent="0.2">
      <c r="A78" s="139"/>
      <c r="B78" s="139"/>
      <c r="C78"/>
      <c r="D78"/>
      <c r="E78"/>
      <c r="F78"/>
      <c r="G78"/>
      <c r="I78" t="str">
        <f t="shared" si="1"/>
        <v/>
      </c>
      <c r="J78" s="36" t="str">
        <f t="shared" si="5"/>
        <v/>
      </c>
      <c r="K78"/>
      <c r="L78"/>
      <c r="M78"/>
      <c r="N78"/>
      <c r="O78"/>
      <c r="P78" s="193" t="str">
        <f t="shared" si="2"/>
        <v>0</v>
      </c>
      <c r="Q78" s="36">
        <f t="shared" si="3"/>
        <v>0</v>
      </c>
      <c r="R78" s="190" t="e">
        <f t="shared" si="0"/>
        <v>#DIV/0!</v>
      </c>
      <c r="S78" s="8" t="e">
        <f t="shared" si="4"/>
        <v>#DIV/0!</v>
      </c>
      <c r="T78" s="8"/>
      <c r="U78" s="8"/>
      <c r="V78" s="8"/>
      <c r="W78" s="8"/>
      <c r="X78" s="8"/>
      <c r="Y78" s="36"/>
      <c r="Z78" s="36"/>
      <c r="AA78" s="36"/>
      <c r="AB78" s="36"/>
      <c r="AC78" s="36"/>
    </row>
    <row r="79" spans="1:29" x14ac:dyDescent="0.2">
      <c r="A79" s="139"/>
      <c r="B79" s="139"/>
      <c r="C79"/>
      <c r="D79"/>
      <c r="E79"/>
      <c r="F79"/>
      <c r="G79"/>
      <c r="I79" t="str">
        <f t="shared" si="1"/>
        <v/>
      </c>
      <c r="J79" s="36" t="str">
        <f t="shared" si="5"/>
        <v/>
      </c>
      <c r="K79"/>
      <c r="L79"/>
      <c r="M79"/>
      <c r="N79"/>
      <c r="O79"/>
      <c r="P79" s="193" t="str">
        <f t="shared" si="2"/>
        <v>0</v>
      </c>
      <c r="Q79" s="36">
        <f t="shared" si="3"/>
        <v>0</v>
      </c>
      <c r="R79" s="190" t="e">
        <f t="shared" si="0"/>
        <v>#DIV/0!</v>
      </c>
      <c r="S79" s="8" t="e">
        <f t="shared" si="4"/>
        <v>#DIV/0!</v>
      </c>
      <c r="T79" s="8"/>
      <c r="U79" s="8"/>
      <c r="V79" s="8"/>
      <c r="W79" s="8"/>
      <c r="X79" s="8"/>
      <c r="Y79" s="36"/>
      <c r="Z79" s="36"/>
      <c r="AA79" s="36"/>
      <c r="AB79" s="36"/>
      <c r="AC79" s="36"/>
    </row>
    <row r="80" spans="1:29" x14ac:dyDescent="0.2">
      <c r="A80" s="139"/>
      <c r="B80" s="139"/>
      <c r="C80"/>
      <c r="D80"/>
      <c r="E80"/>
      <c r="F80"/>
      <c r="G80"/>
      <c r="I80" t="str">
        <f t="shared" si="1"/>
        <v/>
      </c>
      <c r="J80" s="36" t="str">
        <f t="shared" si="5"/>
        <v/>
      </c>
      <c r="K80"/>
      <c r="L80"/>
      <c r="M80"/>
      <c r="N80"/>
      <c r="O80"/>
      <c r="P80" s="193" t="str">
        <f t="shared" si="2"/>
        <v>0</v>
      </c>
      <c r="Q80" s="36">
        <f t="shared" si="3"/>
        <v>0</v>
      </c>
      <c r="R80" s="190" t="e">
        <f t="shared" si="0"/>
        <v>#DIV/0!</v>
      </c>
      <c r="S80" s="8" t="e">
        <f t="shared" si="4"/>
        <v>#DIV/0!</v>
      </c>
      <c r="T80" s="8"/>
      <c r="U80" s="8"/>
      <c r="V80" s="8"/>
      <c r="W80" s="8"/>
      <c r="X80" s="8"/>
      <c r="Y80" s="36"/>
      <c r="Z80" s="36"/>
      <c r="AA80" s="36"/>
      <c r="AB80" s="36"/>
      <c r="AC80" s="36"/>
    </row>
    <row r="81" spans="1:29" x14ac:dyDescent="0.2">
      <c r="A81" s="139"/>
      <c r="B81" s="139"/>
      <c r="C81"/>
      <c r="D81"/>
      <c r="E81"/>
      <c r="F81"/>
      <c r="G81"/>
      <c r="I81" t="str">
        <f t="shared" si="1"/>
        <v/>
      </c>
      <c r="J81" s="36" t="str">
        <f t="shared" si="5"/>
        <v/>
      </c>
      <c r="K81"/>
      <c r="L81"/>
      <c r="M81"/>
      <c r="N81"/>
      <c r="O81"/>
      <c r="P81" s="193" t="str">
        <f t="shared" si="2"/>
        <v>0</v>
      </c>
      <c r="Q81" s="36">
        <f t="shared" si="3"/>
        <v>0</v>
      </c>
      <c r="R81" s="190" t="e">
        <f t="shared" si="0"/>
        <v>#DIV/0!</v>
      </c>
      <c r="S81" s="8" t="e">
        <f t="shared" si="4"/>
        <v>#DIV/0!</v>
      </c>
      <c r="T81" s="8"/>
      <c r="U81" s="8"/>
      <c r="V81" s="8"/>
      <c r="W81" s="8"/>
      <c r="X81" s="8"/>
      <c r="Y81" s="36"/>
      <c r="Z81" s="36"/>
      <c r="AA81" s="36"/>
      <c r="AB81" s="36"/>
      <c r="AC81" s="36"/>
    </row>
    <row r="82" spans="1:29" x14ac:dyDescent="0.2">
      <c r="A82" s="139"/>
      <c r="B82" s="139"/>
      <c r="C82"/>
      <c r="D82"/>
      <c r="E82"/>
      <c r="F82"/>
      <c r="G82"/>
      <c r="I82" t="str">
        <f t="shared" si="1"/>
        <v/>
      </c>
      <c r="J82" s="36" t="str">
        <f t="shared" si="5"/>
        <v/>
      </c>
      <c r="K82"/>
      <c r="L82"/>
      <c r="M82"/>
      <c r="N82"/>
      <c r="O82"/>
      <c r="P82" s="193" t="str">
        <f t="shared" si="2"/>
        <v>0</v>
      </c>
      <c r="Q82" s="36">
        <f t="shared" si="3"/>
        <v>0</v>
      </c>
      <c r="R82" s="190" t="e">
        <f t="shared" ref="R82:R145" si="6">IFERROR(ROUNDUP(VLOOKUP(I82,I:O,MATCH($S$17,$I$17:$O$17,FALSE),FALSE)/O82,4),(P82/Q82))</f>
        <v>#DIV/0!</v>
      </c>
      <c r="S82" s="8" t="e">
        <f t="shared" si="4"/>
        <v>#DIV/0!</v>
      </c>
      <c r="T82" s="8"/>
      <c r="U82" s="8"/>
      <c r="V82" s="8"/>
      <c r="W82" s="8"/>
      <c r="X82" s="8"/>
      <c r="Y82" s="36"/>
      <c r="Z82" s="36"/>
      <c r="AA82" s="36"/>
      <c r="AB82" s="36"/>
      <c r="AC82" s="36"/>
    </row>
    <row r="83" spans="1:29" x14ac:dyDescent="0.2">
      <c r="A83" s="139"/>
      <c r="B83" s="139"/>
      <c r="C83"/>
      <c r="D83"/>
      <c r="E83"/>
      <c r="F83"/>
      <c r="G83"/>
      <c r="I83" t="str">
        <f t="shared" ref="I83:I146" si="7">C83&amp;D83</f>
        <v/>
      </c>
      <c r="J83" s="36" t="str">
        <f t="shared" si="5"/>
        <v/>
      </c>
      <c r="K83"/>
      <c r="L83"/>
      <c r="M83"/>
      <c r="N83"/>
      <c r="O83"/>
      <c r="P83" s="193" t="str">
        <f t="shared" ref="P83:P146" si="8">IF($M$17="Affordable Housing Units Per Story",M83,"0")</f>
        <v>0</v>
      </c>
      <c r="Q83" s="36">
        <f t="shared" ref="Q83:Q146" si="9">N83</f>
        <v>0</v>
      </c>
      <c r="R83" s="190" t="e">
        <f t="shared" si="6"/>
        <v>#DIV/0!</v>
      </c>
      <c r="S83" s="8" t="e">
        <f t="shared" ref="S83:S146" si="10">IF(R83&lt;=70%,"Pass","Fail")</f>
        <v>#DIV/0!</v>
      </c>
      <c r="T83" s="8"/>
      <c r="U83" s="8"/>
      <c r="V83" s="8"/>
      <c r="W83" s="8"/>
      <c r="X83" s="8"/>
      <c r="Y83" s="36"/>
      <c r="Z83" s="36"/>
      <c r="AA83" s="36"/>
      <c r="AB83" s="36"/>
      <c r="AC83" s="36"/>
    </row>
    <row r="84" spans="1:29" x14ac:dyDescent="0.2">
      <c r="A84" s="139"/>
      <c r="B84" s="139"/>
      <c r="C84"/>
      <c r="D84"/>
      <c r="E84"/>
      <c r="F84"/>
      <c r="G84"/>
      <c r="I84" t="str">
        <f t="shared" si="7"/>
        <v/>
      </c>
      <c r="J84" s="36" t="str">
        <f t="shared" si="5"/>
        <v/>
      </c>
      <c r="K84"/>
      <c r="L84"/>
      <c r="M84"/>
      <c r="N84"/>
      <c r="O84"/>
      <c r="P84" s="193" t="str">
        <f t="shared" si="8"/>
        <v>0</v>
      </c>
      <c r="Q84" s="36">
        <f t="shared" si="9"/>
        <v>0</v>
      </c>
      <c r="R84" s="190" t="e">
        <f t="shared" si="6"/>
        <v>#DIV/0!</v>
      </c>
      <c r="S84" s="8" t="e">
        <f t="shared" si="10"/>
        <v>#DIV/0!</v>
      </c>
      <c r="T84" s="8"/>
      <c r="U84" s="8"/>
      <c r="V84" s="8"/>
      <c r="W84" s="8"/>
      <c r="X84" s="8"/>
      <c r="Y84" s="36"/>
      <c r="Z84" s="36"/>
      <c r="AA84" s="36"/>
      <c r="AB84" s="36"/>
      <c r="AC84" s="36"/>
    </row>
    <row r="85" spans="1:29" x14ac:dyDescent="0.2">
      <c r="A85" s="139"/>
      <c r="B85" s="139"/>
      <c r="C85"/>
      <c r="D85"/>
      <c r="E85"/>
      <c r="F85"/>
      <c r="G85"/>
      <c r="I85" t="str">
        <f t="shared" si="7"/>
        <v/>
      </c>
      <c r="J85" s="36" t="str">
        <f t="shared" si="5"/>
        <v/>
      </c>
      <c r="K85"/>
      <c r="L85"/>
      <c r="M85"/>
      <c r="N85"/>
      <c r="O85"/>
      <c r="P85" s="193" t="str">
        <f t="shared" si="8"/>
        <v>0</v>
      </c>
      <c r="Q85" s="36">
        <f t="shared" si="9"/>
        <v>0</v>
      </c>
      <c r="R85" s="190" t="e">
        <f t="shared" si="6"/>
        <v>#DIV/0!</v>
      </c>
      <c r="S85" s="8" t="e">
        <f t="shared" si="10"/>
        <v>#DIV/0!</v>
      </c>
      <c r="T85" s="8"/>
      <c r="U85" s="8"/>
      <c r="V85" s="8"/>
      <c r="W85" s="8"/>
      <c r="X85" s="8"/>
      <c r="Y85" s="36"/>
      <c r="Z85" s="36"/>
      <c r="AA85" s="36"/>
      <c r="AB85" s="36"/>
      <c r="AC85" s="36"/>
    </row>
    <row r="86" spans="1:29" x14ac:dyDescent="0.2">
      <c r="A86" s="139"/>
      <c r="B86" s="139"/>
      <c r="C86"/>
      <c r="D86"/>
      <c r="E86"/>
      <c r="F86"/>
      <c r="G86"/>
      <c r="I86" t="str">
        <f t="shared" si="7"/>
        <v/>
      </c>
      <c r="J86" s="36" t="str">
        <f t="shared" si="5"/>
        <v/>
      </c>
      <c r="K86"/>
      <c r="L86"/>
      <c r="M86"/>
      <c r="N86"/>
      <c r="O86"/>
      <c r="P86" s="193" t="str">
        <f t="shared" si="8"/>
        <v>0</v>
      </c>
      <c r="Q86" s="36">
        <f t="shared" si="9"/>
        <v>0</v>
      </c>
      <c r="R86" s="190" t="e">
        <f t="shared" si="6"/>
        <v>#DIV/0!</v>
      </c>
      <c r="S86" s="8" t="e">
        <f t="shared" si="10"/>
        <v>#DIV/0!</v>
      </c>
      <c r="T86" s="8"/>
      <c r="U86" s="8"/>
      <c r="V86" s="8"/>
      <c r="W86" s="8"/>
      <c r="X86" s="8"/>
      <c r="Y86" s="36"/>
      <c r="Z86" s="36"/>
      <c r="AA86" s="36"/>
      <c r="AB86" s="36"/>
      <c r="AC86" s="36"/>
    </row>
    <row r="87" spans="1:29" x14ac:dyDescent="0.2">
      <c r="A87" s="139"/>
      <c r="B87" s="139"/>
      <c r="C87"/>
      <c r="D87"/>
      <c r="E87"/>
      <c r="F87"/>
      <c r="G87"/>
      <c r="I87" t="str">
        <f t="shared" si="7"/>
        <v/>
      </c>
      <c r="J87" s="36" t="str">
        <f t="shared" si="5"/>
        <v/>
      </c>
      <c r="K87"/>
      <c r="L87"/>
      <c r="M87"/>
      <c r="N87"/>
      <c r="O87"/>
      <c r="P87" s="193" t="str">
        <f t="shared" si="8"/>
        <v>0</v>
      </c>
      <c r="Q87" s="36">
        <f t="shared" si="9"/>
        <v>0</v>
      </c>
      <c r="R87" s="190" t="e">
        <f t="shared" si="6"/>
        <v>#DIV/0!</v>
      </c>
      <c r="S87" s="8" t="e">
        <f t="shared" si="10"/>
        <v>#DIV/0!</v>
      </c>
      <c r="T87" s="8"/>
      <c r="U87" s="8"/>
      <c r="V87" s="8"/>
      <c r="W87" s="8"/>
      <c r="X87" s="8"/>
      <c r="Y87" s="36"/>
      <c r="Z87" s="36"/>
      <c r="AA87" s="36"/>
      <c r="AB87" s="36"/>
      <c r="AC87" s="36"/>
    </row>
    <row r="88" spans="1:29" x14ac:dyDescent="0.2">
      <c r="A88" s="139"/>
      <c r="B88" s="139"/>
      <c r="C88"/>
      <c r="D88"/>
      <c r="E88"/>
      <c r="F88"/>
      <c r="G88"/>
      <c r="I88" t="str">
        <f t="shared" si="7"/>
        <v/>
      </c>
      <c r="J88" s="36" t="str">
        <f t="shared" si="5"/>
        <v/>
      </c>
      <c r="K88"/>
      <c r="L88"/>
      <c r="M88"/>
      <c r="N88"/>
      <c r="O88"/>
      <c r="P88" s="193" t="str">
        <f t="shared" si="8"/>
        <v>0</v>
      </c>
      <c r="Q88" s="36">
        <f t="shared" si="9"/>
        <v>0</v>
      </c>
      <c r="R88" s="190" t="e">
        <f t="shared" si="6"/>
        <v>#DIV/0!</v>
      </c>
      <c r="S88" s="8" t="e">
        <f t="shared" si="10"/>
        <v>#DIV/0!</v>
      </c>
      <c r="T88" s="8"/>
      <c r="U88" s="8"/>
      <c r="V88" s="8"/>
      <c r="W88" s="8"/>
      <c r="X88" s="8"/>
      <c r="Y88" s="36"/>
      <c r="Z88" s="36"/>
      <c r="AA88" s="36"/>
      <c r="AB88" s="36"/>
      <c r="AC88" s="36"/>
    </row>
    <row r="89" spans="1:29" x14ac:dyDescent="0.2">
      <c r="A89" s="139"/>
      <c r="B89" s="139"/>
      <c r="C89"/>
      <c r="D89"/>
      <c r="E89"/>
      <c r="F89"/>
      <c r="G89"/>
      <c r="I89" t="str">
        <f t="shared" si="7"/>
        <v/>
      </c>
      <c r="J89" s="36" t="str">
        <f t="shared" si="5"/>
        <v/>
      </c>
      <c r="K89"/>
      <c r="L89"/>
      <c r="M89"/>
      <c r="N89"/>
      <c r="O89"/>
      <c r="P89" s="193" t="str">
        <f t="shared" si="8"/>
        <v>0</v>
      </c>
      <c r="Q89" s="36">
        <f t="shared" si="9"/>
        <v>0</v>
      </c>
      <c r="R89" s="190" t="e">
        <f t="shared" si="6"/>
        <v>#DIV/0!</v>
      </c>
      <c r="S89" s="8" t="e">
        <f t="shared" si="10"/>
        <v>#DIV/0!</v>
      </c>
      <c r="T89" s="8"/>
      <c r="U89" s="8"/>
      <c r="V89" s="8"/>
      <c r="W89" s="8"/>
      <c r="X89" s="8"/>
      <c r="Y89" s="36"/>
      <c r="Z89" s="36"/>
      <c r="AA89" s="36"/>
      <c r="AB89" s="36"/>
      <c r="AC89" s="36"/>
    </row>
    <row r="90" spans="1:29" x14ac:dyDescent="0.2">
      <c r="A90" s="139"/>
      <c r="B90" s="139"/>
      <c r="C90"/>
      <c r="D90"/>
      <c r="E90"/>
      <c r="F90"/>
      <c r="G90"/>
      <c r="I90" t="str">
        <f t="shared" si="7"/>
        <v/>
      </c>
      <c r="J90" s="36" t="str">
        <f t="shared" si="5"/>
        <v/>
      </c>
      <c r="K90"/>
      <c r="L90"/>
      <c r="M90"/>
      <c r="N90"/>
      <c r="O90"/>
      <c r="P90" s="193" t="str">
        <f t="shared" si="8"/>
        <v>0</v>
      </c>
      <c r="Q90" s="36">
        <f t="shared" si="9"/>
        <v>0</v>
      </c>
      <c r="R90" s="190" t="e">
        <f t="shared" si="6"/>
        <v>#DIV/0!</v>
      </c>
      <c r="S90" s="8" t="e">
        <f t="shared" si="10"/>
        <v>#DIV/0!</v>
      </c>
      <c r="T90" s="8"/>
      <c r="U90" s="8"/>
      <c r="V90" s="8"/>
      <c r="W90" s="8"/>
      <c r="X90" s="8"/>
      <c r="Y90" s="36"/>
      <c r="Z90" s="36"/>
      <c r="AA90" s="36"/>
      <c r="AB90" s="36"/>
      <c r="AC90" s="36"/>
    </row>
    <row r="91" spans="1:29" x14ac:dyDescent="0.2">
      <c r="A91" s="139"/>
      <c r="B91" s="139"/>
      <c r="C91"/>
      <c r="D91"/>
      <c r="E91"/>
      <c r="F91"/>
      <c r="G91"/>
      <c r="I91" t="str">
        <f t="shared" si="7"/>
        <v/>
      </c>
      <c r="J91" s="36" t="str">
        <f t="shared" si="5"/>
        <v/>
      </c>
      <c r="K91"/>
      <c r="L91"/>
      <c r="M91"/>
      <c r="N91"/>
      <c r="O91"/>
      <c r="P91" s="193" t="str">
        <f t="shared" si="8"/>
        <v>0</v>
      </c>
      <c r="Q91" s="36">
        <f t="shared" si="9"/>
        <v>0</v>
      </c>
      <c r="R91" s="190" t="e">
        <f t="shared" si="6"/>
        <v>#DIV/0!</v>
      </c>
      <c r="S91" s="8" t="e">
        <f t="shared" si="10"/>
        <v>#DIV/0!</v>
      </c>
      <c r="T91" s="8"/>
      <c r="U91" s="8"/>
      <c r="V91" s="8"/>
      <c r="W91" s="8"/>
      <c r="X91" s="8"/>
      <c r="Y91" s="36"/>
      <c r="Z91" s="36"/>
      <c r="AA91" s="36"/>
      <c r="AB91" s="36"/>
      <c r="AC91" s="36"/>
    </row>
    <row r="92" spans="1:29" x14ac:dyDescent="0.2">
      <c r="A92" s="139"/>
      <c r="B92" s="139"/>
      <c r="C92"/>
      <c r="D92"/>
      <c r="E92"/>
      <c r="F92"/>
      <c r="G92"/>
      <c r="I92" t="str">
        <f t="shared" si="7"/>
        <v/>
      </c>
      <c r="J92" s="36" t="str">
        <f t="shared" si="5"/>
        <v/>
      </c>
      <c r="K92"/>
      <c r="L92"/>
      <c r="M92"/>
      <c r="N92"/>
      <c r="O92"/>
      <c r="P92" s="193" t="str">
        <f t="shared" si="8"/>
        <v>0</v>
      </c>
      <c r="Q92" s="36">
        <f t="shared" si="9"/>
        <v>0</v>
      </c>
      <c r="R92" s="190" t="e">
        <f t="shared" si="6"/>
        <v>#DIV/0!</v>
      </c>
      <c r="S92" s="8" t="e">
        <f t="shared" si="10"/>
        <v>#DIV/0!</v>
      </c>
      <c r="T92" s="8"/>
      <c r="U92" s="8"/>
      <c r="V92" s="8"/>
      <c r="W92" s="8"/>
      <c r="X92" s="8"/>
      <c r="Y92" s="36"/>
      <c r="Z92" s="36"/>
      <c r="AA92" s="36"/>
      <c r="AB92" s="36"/>
      <c r="AC92" s="36"/>
    </row>
    <row r="93" spans="1:29" x14ac:dyDescent="0.2">
      <c r="A93" s="139"/>
      <c r="B93" s="139"/>
      <c r="C93"/>
      <c r="D93"/>
      <c r="E93"/>
      <c r="F93"/>
      <c r="G93"/>
      <c r="I93" t="str">
        <f t="shared" si="7"/>
        <v/>
      </c>
      <c r="J93" s="36" t="str">
        <f t="shared" si="5"/>
        <v/>
      </c>
      <c r="K93"/>
      <c r="L93"/>
      <c r="M93"/>
      <c r="N93"/>
      <c r="O93"/>
      <c r="P93" s="193" t="str">
        <f t="shared" si="8"/>
        <v>0</v>
      </c>
      <c r="Q93" s="36">
        <f t="shared" si="9"/>
        <v>0</v>
      </c>
      <c r="R93" s="190" t="e">
        <f t="shared" si="6"/>
        <v>#DIV/0!</v>
      </c>
      <c r="S93" s="8" t="e">
        <f t="shared" si="10"/>
        <v>#DIV/0!</v>
      </c>
      <c r="T93" s="8"/>
      <c r="U93" s="8"/>
      <c r="V93" s="8"/>
      <c r="W93" s="8"/>
      <c r="X93" s="8"/>
      <c r="Y93" s="36"/>
      <c r="Z93" s="36"/>
      <c r="AA93" s="36"/>
      <c r="AB93" s="36"/>
      <c r="AC93" s="36"/>
    </row>
    <row r="94" spans="1:29" x14ac:dyDescent="0.2">
      <c r="A94" s="139"/>
      <c r="B94" s="139"/>
      <c r="C94"/>
      <c r="D94"/>
      <c r="E94"/>
      <c r="F94"/>
      <c r="G94"/>
      <c r="I94" t="str">
        <f t="shared" si="7"/>
        <v/>
      </c>
      <c r="J94" s="36" t="str">
        <f t="shared" si="5"/>
        <v/>
      </c>
      <c r="K94"/>
      <c r="L94"/>
      <c r="M94"/>
      <c r="N94"/>
      <c r="O94"/>
      <c r="P94" s="193" t="str">
        <f t="shared" si="8"/>
        <v>0</v>
      </c>
      <c r="Q94" s="36">
        <f t="shared" si="9"/>
        <v>0</v>
      </c>
      <c r="R94" s="190" t="e">
        <f t="shared" si="6"/>
        <v>#DIV/0!</v>
      </c>
      <c r="S94" s="8" t="e">
        <f t="shared" si="10"/>
        <v>#DIV/0!</v>
      </c>
      <c r="T94" s="8"/>
      <c r="U94" s="8"/>
      <c r="V94" s="8"/>
      <c r="W94" s="8"/>
      <c r="X94" s="8"/>
      <c r="Y94" s="36"/>
      <c r="Z94" s="36"/>
      <c r="AA94" s="36"/>
      <c r="AB94" s="36"/>
      <c r="AC94" s="36"/>
    </row>
    <row r="95" spans="1:29" x14ac:dyDescent="0.2">
      <c r="A95" s="139"/>
      <c r="B95" s="139"/>
      <c r="C95"/>
      <c r="D95"/>
      <c r="E95"/>
      <c r="F95"/>
      <c r="G95"/>
      <c r="I95" t="str">
        <f t="shared" si="7"/>
        <v/>
      </c>
      <c r="J95" s="36" t="str">
        <f t="shared" si="5"/>
        <v/>
      </c>
      <c r="K95"/>
      <c r="L95"/>
      <c r="M95"/>
      <c r="N95"/>
      <c r="O95"/>
      <c r="P95" s="193" t="str">
        <f t="shared" si="8"/>
        <v>0</v>
      </c>
      <c r="Q95" s="36">
        <f t="shared" si="9"/>
        <v>0</v>
      </c>
      <c r="R95" s="190" t="e">
        <f t="shared" si="6"/>
        <v>#DIV/0!</v>
      </c>
      <c r="S95" s="8" t="e">
        <f t="shared" si="10"/>
        <v>#DIV/0!</v>
      </c>
      <c r="T95" s="8"/>
      <c r="U95" s="8"/>
      <c r="V95" s="8"/>
      <c r="W95" s="8"/>
      <c r="X95" s="8"/>
      <c r="Y95" s="36"/>
      <c r="Z95" s="36"/>
      <c r="AA95" s="36"/>
      <c r="AB95" s="36"/>
      <c r="AC95" s="36"/>
    </row>
    <row r="96" spans="1:29" x14ac:dyDescent="0.2">
      <c r="A96" s="139"/>
      <c r="B96" s="139"/>
      <c r="C96"/>
      <c r="D96"/>
      <c r="E96"/>
      <c r="F96"/>
      <c r="G96"/>
      <c r="I96" t="str">
        <f t="shared" si="7"/>
        <v/>
      </c>
      <c r="J96" s="36" t="str">
        <f t="shared" si="5"/>
        <v/>
      </c>
      <c r="K96"/>
      <c r="L96"/>
      <c r="M96"/>
      <c r="N96"/>
      <c r="O96"/>
      <c r="P96" s="193" t="str">
        <f t="shared" si="8"/>
        <v>0</v>
      </c>
      <c r="Q96" s="36">
        <f t="shared" si="9"/>
        <v>0</v>
      </c>
      <c r="R96" s="190" t="e">
        <f t="shared" si="6"/>
        <v>#DIV/0!</v>
      </c>
      <c r="S96" s="8" t="e">
        <f t="shared" si="10"/>
        <v>#DIV/0!</v>
      </c>
      <c r="T96" s="8"/>
      <c r="U96" s="8"/>
      <c r="V96" s="8"/>
      <c r="W96" s="8"/>
      <c r="X96" s="8"/>
      <c r="Y96" s="36"/>
      <c r="Z96" s="36"/>
      <c r="AA96" s="36"/>
      <c r="AB96" s="36"/>
      <c r="AC96" s="36"/>
    </row>
    <row r="97" spans="1:29" x14ac:dyDescent="0.2">
      <c r="A97" s="139"/>
      <c r="B97" s="139"/>
      <c r="C97"/>
      <c r="D97"/>
      <c r="E97"/>
      <c r="F97"/>
      <c r="G97"/>
      <c r="I97" t="str">
        <f t="shared" si="7"/>
        <v/>
      </c>
      <c r="J97" s="36" t="str">
        <f t="shared" ref="J97:J160" si="11">K97&amp;L97</f>
        <v/>
      </c>
      <c r="K97"/>
      <c r="L97"/>
      <c r="M97"/>
      <c r="N97"/>
      <c r="O97"/>
      <c r="P97" s="193" t="str">
        <f t="shared" si="8"/>
        <v>0</v>
      </c>
      <c r="Q97" s="36">
        <f t="shared" si="9"/>
        <v>0</v>
      </c>
      <c r="R97" s="190" t="e">
        <f t="shared" si="6"/>
        <v>#DIV/0!</v>
      </c>
      <c r="S97" s="8" t="e">
        <f t="shared" si="10"/>
        <v>#DIV/0!</v>
      </c>
      <c r="T97" s="8"/>
      <c r="U97" s="8"/>
      <c r="V97" s="8"/>
      <c r="W97" s="8"/>
      <c r="X97" s="8"/>
      <c r="Y97" s="36"/>
      <c r="Z97" s="36"/>
      <c r="AA97" s="36"/>
      <c r="AB97" s="36"/>
      <c r="AC97" s="36"/>
    </row>
    <row r="98" spans="1:29" x14ac:dyDescent="0.2">
      <c r="A98" s="139"/>
      <c r="B98" s="139"/>
      <c r="C98"/>
      <c r="D98"/>
      <c r="E98"/>
      <c r="F98"/>
      <c r="G98"/>
      <c r="I98" t="str">
        <f t="shared" si="7"/>
        <v/>
      </c>
      <c r="J98" s="36" t="str">
        <f t="shared" si="11"/>
        <v/>
      </c>
      <c r="K98"/>
      <c r="L98"/>
      <c r="M98"/>
      <c r="N98"/>
      <c r="O98"/>
      <c r="P98" s="193" t="str">
        <f t="shared" si="8"/>
        <v>0</v>
      </c>
      <c r="Q98" s="36">
        <f t="shared" si="9"/>
        <v>0</v>
      </c>
      <c r="R98" s="190" t="e">
        <f t="shared" si="6"/>
        <v>#DIV/0!</v>
      </c>
      <c r="S98" s="8" t="e">
        <f t="shared" si="10"/>
        <v>#DIV/0!</v>
      </c>
      <c r="T98" s="8"/>
      <c r="U98" s="8"/>
      <c r="V98" s="8"/>
      <c r="W98" s="8"/>
      <c r="X98" s="8"/>
      <c r="Y98" s="36"/>
      <c r="Z98" s="36"/>
      <c r="AA98" s="36"/>
      <c r="AB98" s="36"/>
      <c r="AC98" s="36"/>
    </row>
    <row r="99" spans="1:29" x14ac:dyDescent="0.2">
      <c r="A99" s="139"/>
      <c r="B99" s="139"/>
      <c r="C99"/>
      <c r="D99"/>
      <c r="E99"/>
      <c r="F99"/>
      <c r="G99"/>
      <c r="I99" t="str">
        <f t="shared" si="7"/>
        <v/>
      </c>
      <c r="J99" s="36" t="str">
        <f t="shared" si="11"/>
        <v/>
      </c>
      <c r="K99"/>
      <c r="L99"/>
      <c r="M99"/>
      <c r="N99"/>
      <c r="O99"/>
      <c r="P99" s="193" t="str">
        <f t="shared" si="8"/>
        <v>0</v>
      </c>
      <c r="Q99" s="36">
        <f t="shared" si="9"/>
        <v>0</v>
      </c>
      <c r="R99" s="190" t="e">
        <f t="shared" si="6"/>
        <v>#DIV/0!</v>
      </c>
      <c r="S99" s="8" t="e">
        <f t="shared" si="10"/>
        <v>#DIV/0!</v>
      </c>
      <c r="T99" s="8"/>
      <c r="U99" s="8"/>
      <c r="V99" s="8"/>
      <c r="W99" s="8"/>
      <c r="X99" s="8"/>
      <c r="Y99" s="36"/>
      <c r="Z99" s="36"/>
      <c r="AA99" s="36"/>
      <c r="AB99" s="36"/>
      <c r="AC99" s="36"/>
    </row>
    <row r="100" spans="1:29" x14ac:dyDescent="0.2">
      <c r="A100" s="139"/>
      <c r="B100" s="139"/>
      <c r="C100"/>
      <c r="D100"/>
      <c r="E100"/>
      <c r="F100"/>
      <c r="G100"/>
      <c r="I100" t="str">
        <f t="shared" si="7"/>
        <v/>
      </c>
      <c r="J100" s="36" t="str">
        <f t="shared" si="11"/>
        <v/>
      </c>
      <c r="K100"/>
      <c r="L100"/>
      <c r="M100"/>
      <c r="N100"/>
      <c r="O100"/>
      <c r="P100" s="193" t="str">
        <f t="shared" si="8"/>
        <v>0</v>
      </c>
      <c r="Q100" s="36">
        <f t="shared" si="9"/>
        <v>0</v>
      </c>
      <c r="R100" s="190" t="e">
        <f t="shared" si="6"/>
        <v>#DIV/0!</v>
      </c>
      <c r="S100" s="8" t="e">
        <f t="shared" si="10"/>
        <v>#DIV/0!</v>
      </c>
      <c r="T100" s="8"/>
      <c r="U100" s="8"/>
      <c r="V100" s="8"/>
      <c r="W100" s="8"/>
      <c r="X100" s="8"/>
      <c r="Y100" s="36"/>
      <c r="Z100" s="36"/>
      <c r="AA100" s="36"/>
      <c r="AB100" s="36"/>
      <c r="AC100" s="36"/>
    </row>
    <row r="101" spans="1:29" x14ac:dyDescent="0.2">
      <c r="A101" s="139"/>
      <c r="B101" s="139"/>
      <c r="C101"/>
      <c r="D101"/>
      <c r="E101"/>
      <c r="F101"/>
      <c r="G101"/>
      <c r="I101" t="str">
        <f t="shared" si="7"/>
        <v/>
      </c>
      <c r="J101" s="36" t="str">
        <f t="shared" si="11"/>
        <v/>
      </c>
      <c r="K101"/>
      <c r="L101"/>
      <c r="M101"/>
      <c r="N101"/>
      <c r="O101"/>
      <c r="P101" s="193" t="str">
        <f t="shared" si="8"/>
        <v>0</v>
      </c>
      <c r="Q101" s="36">
        <f t="shared" si="9"/>
        <v>0</v>
      </c>
      <c r="R101" s="190" t="e">
        <f t="shared" si="6"/>
        <v>#DIV/0!</v>
      </c>
      <c r="S101" s="8" t="e">
        <f t="shared" si="10"/>
        <v>#DIV/0!</v>
      </c>
      <c r="T101" s="8"/>
      <c r="U101" s="8"/>
      <c r="V101" s="8"/>
      <c r="W101" s="8"/>
      <c r="X101" s="8"/>
      <c r="Y101" s="36"/>
      <c r="Z101" s="36"/>
      <c r="AA101" s="36"/>
      <c r="AB101" s="36"/>
      <c r="AC101" s="36"/>
    </row>
    <row r="102" spans="1:29" x14ac:dyDescent="0.2">
      <c r="A102" s="139"/>
      <c r="B102" s="139"/>
      <c r="C102"/>
      <c r="D102"/>
      <c r="E102"/>
      <c r="F102"/>
      <c r="G102"/>
      <c r="I102" t="str">
        <f t="shared" si="7"/>
        <v/>
      </c>
      <c r="J102" s="36" t="str">
        <f t="shared" si="11"/>
        <v/>
      </c>
      <c r="K102"/>
      <c r="L102"/>
      <c r="M102"/>
      <c r="N102"/>
      <c r="O102"/>
      <c r="P102" s="193" t="str">
        <f t="shared" si="8"/>
        <v>0</v>
      </c>
      <c r="Q102" s="36">
        <f t="shared" si="9"/>
        <v>0</v>
      </c>
      <c r="R102" s="190" t="e">
        <f t="shared" si="6"/>
        <v>#DIV/0!</v>
      </c>
      <c r="S102" s="8" t="e">
        <f t="shared" si="10"/>
        <v>#DIV/0!</v>
      </c>
      <c r="T102" s="8"/>
      <c r="U102" s="8"/>
      <c r="V102" s="8"/>
      <c r="W102" s="8"/>
      <c r="X102" s="8"/>
      <c r="Y102" s="36"/>
      <c r="Z102" s="36"/>
      <c r="AA102" s="36"/>
      <c r="AB102" s="36"/>
      <c r="AC102" s="36"/>
    </row>
    <row r="103" spans="1:29" x14ac:dyDescent="0.2">
      <c r="A103" s="139"/>
      <c r="B103" s="139"/>
      <c r="C103"/>
      <c r="D103"/>
      <c r="E103"/>
      <c r="F103"/>
      <c r="G103"/>
      <c r="I103" t="str">
        <f t="shared" si="7"/>
        <v/>
      </c>
      <c r="J103" s="36" t="str">
        <f t="shared" si="11"/>
        <v/>
      </c>
      <c r="K103"/>
      <c r="L103"/>
      <c r="M103"/>
      <c r="N103"/>
      <c r="O103"/>
      <c r="P103" s="193" t="str">
        <f t="shared" si="8"/>
        <v>0</v>
      </c>
      <c r="Q103" s="36">
        <f t="shared" si="9"/>
        <v>0</v>
      </c>
      <c r="R103" s="190" t="e">
        <f t="shared" si="6"/>
        <v>#DIV/0!</v>
      </c>
      <c r="S103" s="8" t="e">
        <f t="shared" si="10"/>
        <v>#DIV/0!</v>
      </c>
      <c r="T103" s="8"/>
      <c r="U103" s="8"/>
      <c r="V103" s="8"/>
      <c r="W103" s="8"/>
      <c r="X103" s="8"/>
      <c r="Y103" s="36"/>
      <c r="Z103" s="36"/>
      <c r="AA103" s="36"/>
      <c r="AB103" s="36"/>
      <c r="AC103" s="36"/>
    </row>
    <row r="104" spans="1:29" x14ac:dyDescent="0.2">
      <c r="A104" s="139"/>
      <c r="B104" s="139"/>
      <c r="C104"/>
      <c r="D104"/>
      <c r="E104"/>
      <c r="F104"/>
      <c r="G104"/>
      <c r="I104" t="str">
        <f t="shared" si="7"/>
        <v/>
      </c>
      <c r="J104" s="36" t="str">
        <f t="shared" si="11"/>
        <v/>
      </c>
      <c r="K104"/>
      <c r="L104"/>
      <c r="M104"/>
      <c r="N104"/>
      <c r="O104"/>
      <c r="P104" s="193" t="str">
        <f t="shared" si="8"/>
        <v>0</v>
      </c>
      <c r="Q104" s="36">
        <f t="shared" si="9"/>
        <v>0</v>
      </c>
      <c r="R104" s="190" t="e">
        <f t="shared" si="6"/>
        <v>#DIV/0!</v>
      </c>
      <c r="S104" s="8" t="e">
        <f t="shared" si="10"/>
        <v>#DIV/0!</v>
      </c>
      <c r="T104" s="8"/>
      <c r="U104" s="8"/>
      <c r="V104" s="8"/>
      <c r="W104" s="8"/>
      <c r="X104" s="8"/>
      <c r="Y104" s="36"/>
      <c r="Z104" s="36"/>
      <c r="AA104" s="36"/>
      <c r="AB104" s="36"/>
      <c r="AC104" s="36"/>
    </row>
    <row r="105" spans="1:29" x14ac:dyDescent="0.2">
      <c r="A105" s="139"/>
      <c r="B105" s="139"/>
      <c r="C105"/>
      <c r="D105"/>
      <c r="E105"/>
      <c r="F105"/>
      <c r="G105"/>
      <c r="I105" t="str">
        <f t="shared" si="7"/>
        <v/>
      </c>
      <c r="J105" s="36" t="str">
        <f t="shared" si="11"/>
        <v/>
      </c>
      <c r="K105"/>
      <c r="L105"/>
      <c r="M105"/>
      <c r="N105"/>
      <c r="O105"/>
      <c r="P105" s="193" t="str">
        <f t="shared" si="8"/>
        <v>0</v>
      </c>
      <c r="Q105" s="36">
        <f t="shared" si="9"/>
        <v>0</v>
      </c>
      <c r="R105" s="190" t="e">
        <f t="shared" si="6"/>
        <v>#DIV/0!</v>
      </c>
      <c r="S105" s="8" t="e">
        <f t="shared" si="10"/>
        <v>#DIV/0!</v>
      </c>
      <c r="T105" s="8"/>
      <c r="U105" s="8"/>
      <c r="V105" s="8"/>
      <c r="W105" s="8"/>
      <c r="X105" s="8"/>
      <c r="Y105" s="36"/>
      <c r="Z105" s="36"/>
      <c r="AA105" s="36"/>
      <c r="AB105" s="36"/>
      <c r="AC105" s="36"/>
    </row>
    <row r="106" spans="1:29" x14ac:dyDescent="0.2">
      <c r="A106" s="139"/>
      <c r="B106" s="139"/>
      <c r="C106" s="9"/>
      <c r="D106" s="9"/>
      <c r="E106" s="9"/>
      <c r="F106" s="9"/>
      <c r="I106" t="str">
        <f t="shared" si="7"/>
        <v/>
      </c>
      <c r="J106" s="36" t="str">
        <f t="shared" si="11"/>
        <v/>
      </c>
      <c r="P106" s="193" t="str">
        <f t="shared" si="8"/>
        <v>0</v>
      </c>
      <c r="Q106" s="36">
        <f t="shared" si="9"/>
        <v>0</v>
      </c>
      <c r="R106" s="190" t="e">
        <f t="shared" si="6"/>
        <v>#DIV/0!</v>
      </c>
      <c r="S106" s="8" t="e">
        <f t="shared" si="10"/>
        <v>#DIV/0!</v>
      </c>
      <c r="T106" s="8"/>
      <c r="U106" s="8"/>
      <c r="V106" s="8"/>
      <c r="W106" s="8"/>
      <c r="X106" s="8"/>
      <c r="Y106" s="36"/>
      <c r="Z106" s="36"/>
      <c r="AA106" s="36"/>
      <c r="AB106" s="36"/>
      <c r="AC106" s="36"/>
    </row>
    <row r="107" spans="1:29" x14ac:dyDescent="0.2">
      <c r="A107" s="139"/>
      <c r="B107" s="139"/>
      <c r="C107" s="9"/>
      <c r="D107" s="9"/>
      <c r="E107" s="9"/>
      <c r="F107" s="9"/>
      <c r="I107" t="str">
        <f t="shared" si="7"/>
        <v/>
      </c>
      <c r="J107" s="36" t="str">
        <f t="shared" si="11"/>
        <v/>
      </c>
      <c r="P107" s="193" t="str">
        <f t="shared" si="8"/>
        <v>0</v>
      </c>
      <c r="Q107" s="36">
        <f t="shared" si="9"/>
        <v>0</v>
      </c>
      <c r="R107" s="190" t="e">
        <f t="shared" si="6"/>
        <v>#DIV/0!</v>
      </c>
      <c r="S107" s="8" t="e">
        <f t="shared" si="10"/>
        <v>#DIV/0!</v>
      </c>
      <c r="T107" s="8"/>
      <c r="U107" s="8"/>
      <c r="V107" s="8"/>
      <c r="W107" s="8"/>
      <c r="X107" s="8"/>
      <c r="Y107" s="36"/>
      <c r="Z107" s="36"/>
      <c r="AA107" s="36"/>
      <c r="AB107" s="36"/>
      <c r="AC107" s="36"/>
    </row>
    <row r="108" spans="1:29" x14ac:dyDescent="0.2">
      <c r="A108" s="139"/>
      <c r="B108" s="139"/>
      <c r="C108" s="9"/>
      <c r="D108" s="9"/>
      <c r="E108" s="9"/>
      <c r="F108" s="9"/>
      <c r="I108" t="str">
        <f t="shared" si="7"/>
        <v/>
      </c>
      <c r="J108" s="36" t="str">
        <f t="shared" si="11"/>
        <v/>
      </c>
      <c r="P108" s="193" t="str">
        <f t="shared" si="8"/>
        <v>0</v>
      </c>
      <c r="Q108" s="36">
        <f t="shared" si="9"/>
        <v>0</v>
      </c>
      <c r="R108" s="190" t="e">
        <f t="shared" si="6"/>
        <v>#DIV/0!</v>
      </c>
      <c r="S108" s="8" t="e">
        <f t="shared" si="10"/>
        <v>#DIV/0!</v>
      </c>
      <c r="T108" s="8"/>
      <c r="U108" s="8"/>
      <c r="V108" s="8"/>
      <c r="W108" s="8"/>
      <c r="X108" s="8"/>
      <c r="Y108" s="36"/>
      <c r="Z108" s="36"/>
      <c r="AA108" s="36"/>
      <c r="AB108" s="36"/>
      <c r="AC108" s="36"/>
    </row>
    <row r="109" spans="1:29" x14ac:dyDescent="0.2">
      <c r="A109" s="139"/>
      <c r="B109" s="139"/>
      <c r="C109" s="9"/>
      <c r="D109" s="9"/>
      <c r="E109" s="9"/>
      <c r="F109" s="9"/>
      <c r="I109" t="str">
        <f t="shared" si="7"/>
        <v/>
      </c>
      <c r="J109" s="36" t="str">
        <f t="shared" si="11"/>
        <v/>
      </c>
      <c r="P109" s="193" t="str">
        <f t="shared" si="8"/>
        <v>0</v>
      </c>
      <c r="Q109" s="36">
        <f t="shared" si="9"/>
        <v>0</v>
      </c>
      <c r="R109" s="190" t="e">
        <f t="shared" si="6"/>
        <v>#DIV/0!</v>
      </c>
      <c r="S109" s="8" t="e">
        <f t="shared" si="10"/>
        <v>#DIV/0!</v>
      </c>
      <c r="T109" s="8"/>
      <c r="U109" s="8"/>
      <c r="V109" s="8"/>
      <c r="W109" s="8"/>
      <c r="X109" s="8"/>
      <c r="Y109" s="36"/>
      <c r="Z109" s="36"/>
      <c r="AA109" s="36"/>
      <c r="AB109" s="36"/>
      <c r="AC109" s="36"/>
    </row>
    <row r="110" spans="1:29" x14ac:dyDescent="0.2">
      <c r="A110" s="139"/>
      <c r="B110" s="139"/>
      <c r="C110" s="9"/>
      <c r="D110" s="9"/>
      <c r="E110" s="9"/>
      <c r="F110" s="9"/>
      <c r="I110" t="str">
        <f t="shared" si="7"/>
        <v/>
      </c>
      <c r="J110" s="36" t="str">
        <f t="shared" si="11"/>
        <v/>
      </c>
      <c r="P110" s="193" t="str">
        <f t="shared" si="8"/>
        <v>0</v>
      </c>
      <c r="Q110" s="36">
        <f t="shared" si="9"/>
        <v>0</v>
      </c>
      <c r="R110" s="190" t="e">
        <f t="shared" si="6"/>
        <v>#DIV/0!</v>
      </c>
      <c r="S110" s="8" t="e">
        <f t="shared" si="10"/>
        <v>#DIV/0!</v>
      </c>
      <c r="T110" s="8"/>
      <c r="U110" s="8"/>
      <c r="V110" s="8"/>
      <c r="W110" s="8"/>
      <c r="X110" s="8"/>
      <c r="Y110" s="36"/>
      <c r="Z110" s="36"/>
      <c r="AA110" s="36"/>
      <c r="AB110" s="36"/>
      <c r="AC110" s="36"/>
    </row>
    <row r="111" spans="1:29" x14ac:dyDescent="0.2">
      <c r="A111" s="139"/>
      <c r="B111" s="139"/>
      <c r="C111" s="9"/>
      <c r="D111" s="9"/>
      <c r="E111" s="9"/>
      <c r="F111" s="9"/>
      <c r="I111" t="str">
        <f t="shared" si="7"/>
        <v/>
      </c>
      <c r="J111" s="36" t="str">
        <f t="shared" si="11"/>
        <v/>
      </c>
      <c r="P111" s="193" t="str">
        <f t="shared" si="8"/>
        <v>0</v>
      </c>
      <c r="Q111" s="36">
        <f t="shared" si="9"/>
        <v>0</v>
      </c>
      <c r="R111" s="190" t="e">
        <f t="shared" si="6"/>
        <v>#DIV/0!</v>
      </c>
      <c r="S111" s="8" t="e">
        <f t="shared" si="10"/>
        <v>#DIV/0!</v>
      </c>
      <c r="T111" s="8"/>
      <c r="U111" s="8"/>
      <c r="V111" s="8"/>
      <c r="W111" s="8"/>
      <c r="X111" s="8"/>
      <c r="Y111" s="36"/>
      <c r="Z111" s="36"/>
      <c r="AA111" s="36"/>
      <c r="AB111" s="36"/>
      <c r="AC111" s="36"/>
    </row>
    <row r="112" spans="1:29" x14ac:dyDescent="0.2">
      <c r="A112" s="139"/>
      <c r="B112" s="139"/>
      <c r="C112" s="9"/>
      <c r="D112" s="9"/>
      <c r="E112" s="9"/>
      <c r="F112" s="9"/>
      <c r="I112" t="str">
        <f t="shared" si="7"/>
        <v/>
      </c>
      <c r="J112" s="36" t="str">
        <f t="shared" si="11"/>
        <v/>
      </c>
      <c r="P112" s="193" t="str">
        <f t="shared" si="8"/>
        <v>0</v>
      </c>
      <c r="Q112" s="36">
        <f t="shared" si="9"/>
        <v>0</v>
      </c>
      <c r="R112" s="190" t="e">
        <f t="shared" si="6"/>
        <v>#DIV/0!</v>
      </c>
      <c r="S112" s="8" t="e">
        <f t="shared" si="10"/>
        <v>#DIV/0!</v>
      </c>
      <c r="T112" s="8"/>
      <c r="U112" s="8"/>
      <c r="V112" s="8"/>
      <c r="W112" s="8"/>
      <c r="X112" s="8"/>
      <c r="Y112" s="36"/>
      <c r="Z112" s="36"/>
      <c r="AA112" s="36"/>
      <c r="AB112" s="36"/>
      <c r="AC112" s="36"/>
    </row>
    <row r="113" spans="1:29" x14ac:dyDescent="0.2">
      <c r="A113" s="139"/>
      <c r="B113" s="139"/>
      <c r="C113" s="9"/>
      <c r="D113" s="9"/>
      <c r="E113" s="9"/>
      <c r="F113" s="9"/>
      <c r="I113" t="str">
        <f t="shared" si="7"/>
        <v/>
      </c>
      <c r="J113" s="36" t="str">
        <f t="shared" si="11"/>
        <v/>
      </c>
      <c r="P113" s="193" t="str">
        <f t="shared" si="8"/>
        <v>0</v>
      </c>
      <c r="Q113" s="36">
        <f t="shared" si="9"/>
        <v>0</v>
      </c>
      <c r="R113" s="190" t="e">
        <f t="shared" si="6"/>
        <v>#DIV/0!</v>
      </c>
      <c r="S113" s="8" t="e">
        <f t="shared" si="10"/>
        <v>#DIV/0!</v>
      </c>
      <c r="T113" s="8"/>
      <c r="U113" s="8"/>
      <c r="V113" s="8"/>
      <c r="W113" s="8"/>
      <c r="X113" s="8"/>
      <c r="Y113" s="36"/>
      <c r="Z113" s="36"/>
      <c r="AA113" s="36"/>
      <c r="AB113" s="36"/>
      <c r="AC113" s="36"/>
    </row>
    <row r="114" spans="1:29" x14ac:dyDescent="0.2">
      <c r="A114" s="139"/>
      <c r="B114" s="139"/>
      <c r="C114" s="9"/>
      <c r="D114" s="9"/>
      <c r="E114" s="9"/>
      <c r="F114" s="9"/>
      <c r="I114" t="str">
        <f t="shared" si="7"/>
        <v/>
      </c>
      <c r="J114" s="36" t="str">
        <f t="shared" si="11"/>
        <v/>
      </c>
      <c r="P114" s="193" t="str">
        <f t="shared" si="8"/>
        <v>0</v>
      </c>
      <c r="Q114" s="36">
        <f t="shared" si="9"/>
        <v>0</v>
      </c>
      <c r="R114" s="190" t="e">
        <f t="shared" si="6"/>
        <v>#DIV/0!</v>
      </c>
      <c r="S114" s="8" t="e">
        <f t="shared" si="10"/>
        <v>#DIV/0!</v>
      </c>
      <c r="T114" s="8"/>
      <c r="U114" s="8"/>
      <c r="V114" s="8"/>
      <c r="W114" s="8"/>
      <c r="X114" s="8"/>
      <c r="Y114" s="36"/>
      <c r="Z114" s="36"/>
      <c r="AA114" s="36"/>
      <c r="AB114" s="36"/>
      <c r="AC114" s="36"/>
    </row>
    <row r="115" spans="1:29" x14ac:dyDescent="0.2">
      <c r="A115" s="139"/>
      <c r="B115" s="139"/>
      <c r="C115" s="9"/>
      <c r="D115" s="9"/>
      <c r="E115" s="9"/>
      <c r="F115" s="9"/>
      <c r="I115" t="str">
        <f t="shared" si="7"/>
        <v/>
      </c>
      <c r="J115" s="36" t="str">
        <f t="shared" si="11"/>
        <v/>
      </c>
      <c r="P115" s="193" t="str">
        <f t="shared" si="8"/>
        <v>0</v>
      </c>
      <c r="Q115" s="36">
        <f t="shared" si="9"/>
        <v>0</v>
      </c>
      <c r="R115" s="190" t="e">
        <f t="shared" si="6"/>
        <v>#DIV/0!</v>
      </c>
      <c r="S115" s="8" t="e">
        <f t="shared" si="10"/>
        <v>#DIV/0!</v>
      </c>
      <c r="T115" s="8"/>
      <c r="U115" s="8"/>
      <c r="V115" s="8"/>
      <c r="W115" s="8"/>
      <c r="X115" s="8"/>
      <c r="Y115" s="36"/>
      <c r="Z115" s="36"/>
      <c r="AA115" s="36"/>
      <c r="AB115" s="36"/>
      <c r="AC115" s="36"/>
    </row>
    <row r="116" spans="1:29" x14ac:dyDescent="0.2">
      <c r="A116" s="139"/>
      <c r="B116" s="139"/>
      <c r="C116" s="9"/>
      <c r="D116" s="9"/>
      <c r="E116" s="9"/>
      <c r="F116" s="9"/>
      <c r="I116" t="str">
        <f t="shared" si="7"/>
        <v/>
      </c>
      <c r="J116" s="36" t="str">
        <f t="shared" si="11"/>
        <v/>
      </c>
      <c r="P116" s="193" t="str">
        <f t="shared" si="8"/>
        <v>0</v>
      </c>
      <c r="Q116" s="36">
        <f t="shared" si="9"/>
        <v>0</v>
      </c>
      <c r="R116" s="190" t="e">
        <f t="shared" si="6"/>
        <v>#DIV/0!</v>
      </c>
      <c r="S116" s="8" t="e">
        <f t="shared" si="10"/>
        <v>#DIV/0!</v>
      </c>
      <c r="T116" s="8"/>
      <c r="U116" s="8"/>
      <c r="V116" s="8"/>
      <c r="W116" s="8"/>
      <c r="X116" s="8"/>
      <c r="Y116" s="36"/>
      <c r="Z116" s="36"/>
      <c r="AA116" s="36"/>
      <c r="AB116" s="36"/>
      <c r="AC116" s="36"/>
    </row>
    <row r="117" spans="1:29" x14ac:dyDescent="0.2">
      <c r="A117" s="139"/>
      <c r="B117" s="139"/>
      <c r="C117" s="9"/>
      <c r="D117" s="9"/>
      <c r="E117" s="9"/>
      <c r="F117" s="9"/>
      <c r="I117" t="str">
        <f t="shared" si="7"/>
        <v/>
      </c>
      <c r="J117" s="36" t="str">
        <f t="shared" si="11"/>
        <v/>
      </c>
      <c r="P117" s="193" t="str">
        <f t="shared" si="8"/>
        <v>0</v>
      </c>
      <c r="Q117" s="36">
        <f t="shared" si="9"/>
        <v>0</v>
      </c>
      <c r="R117" s="190" t="e">
        <f t="shared" si="6"/>
        <v>#DIV/0!</v>
      </c>
      <c r="S117" s="8" t="e">
        <f t="shared" si="10"/>
        <v>#DIV/0!</v>
      </c>
      <c r="T117" s="8"/>
      <c r="U117" s="8"/>
      <c r="V117" s="8"/>
      <c r="W117" s="8"/>
      <c r="X117" s="8"/>
      <c r="Y117" s="36"/>
      <c r="Z117" s="36"/>
      <c r="AA117" s="36"/>
      <c r="AB117" s="36"/>
      <c r="AC117" s="36"/>
    </row>
    <row r="118" spans="1:29" x14ac:dyDescent="0.2">
      <c r="A118" s="139"/>
      <c r="B118" s="139"/>
      <c r="C118" s="9"/>
      <c r="D118" s="9"/>
      <c r="E118" s="9"/>
      <c r="F118" s="9"/>
      <c r="I118" t="str">
        <f t="shared" si="7"/>
        <v/>
      </c>
      <c r="J118" s="36" t="str">
        <f t="shared" si="11"/>
        <v/>
      </c>
      <c r="P118" s="193" t="str">
        <f t="shared" si="8"/>
        <v>0</v>
      </c>
      <c r="Q118" s="36">
        <f t="shared" si="9"/>
        <v>0</v>
      </c>
      <c r="R118" s="190" t="e">
        <f t="shared" si="6"/>
        <v>#DIV/0!</v>
      </c>
      <c r="S118" s="8" t="e">
        <f t="shared" si="10"/>
        <v>#DIV/0!</v>
      </c>
      <c r="T118" s="8"/>
      <c r="U118" s="8"/>
      <c r="V118" s="8"/>
      <c r="W118" s="8"/>
      <c r="X118" s="8"/>
      <c r="Y118" s="36"/>
      <c r="Z118" s="36"/>
      <c r="AA118" s="36"/>
      <c r="AB118" s="36"/>
      <c r="AC118" s="36"/>
    </row>
    <row r="119" spans="1:29" x14ac:dyDescent="0.2">
      <c r="A119" s="139"/>
      <c r="B119" s="139"/>
      <c r="C119" s="9"/>
      <c r="D119" s="9"/>
      <c r="E119" s="9"/>
      <c r="F119" s="9"/>
      <c r="I119" t="str">
        <f t="shared" si="7"/>
        <v/>
      </c>
      <c r="J119" s="36" t="str">
        <f t="shared" si="11"/>
        <v/>
      </c>
      <c r="P119" s="193" t="str">
        <f t="shared" si="8"/>
        <v>0</v>
      </c>
      <c r="Q119" s="36">
        <f t="shared" si="9"/>
        <v>0</v>
      </c>
      <c r="R119" s="190" t="e">
        <f t="shared" si="6"/>
        <v>#DIV/0!</v>
      </c>
      <c r="S119" s="8" t="e">
        <f t="shared" si="10"/>
        <v>#DIV/0!</v>
      </c>
      <c r="T119" s="8"/>
      <c r="U119" s="8"/>
      <c r="V119" s="8"/>
      <c r="W119" s="8"/>
      <c r="X119" s="8"/>
      <c r="Y119" s="36"/>
      <c r="Z119" s="36"/>
      <c r="AA119" s="36"/>
      <c r="AB119" s="36"/>
      <c r="AC119" s="36"/>
    </row>
    <row r="120" spans="1:29" x14ac:dyDescent="0.2">
      <c r="A120" s="139"/>
      <c r="B120" s="139"/>
      <c r="C120" s="9"/>
      <c r="D120" s="9"/>
      <c r="E120" s="9"/>
      <c r="F120" s="9"/>
      <c r="I120" t="str">
        <f t="shared" si="7"/>
        <v/>
      </c>
      <c r="J120" s="36" t="str">
        <f t="shared" si="11"/>
        <v/>
      </c>
      <c r="P120" s="193" t="str">
        <f t="shared" si="8"/>
        <v>0</v>
      </c>
      <c r="Q120" s="36">
        <f t="shared" si="9"/>
        <v>0</v>
      </c>
      <c r="R120" s="190" t="e">
        <f t="shared" si="6"/>
        <v>#DIV/0!</v>
      </c>
      <c r="S120" s="8" t="e">
        <f t="shared" si="10"/>
        <v>#DIV/0!</v>
      </c>
      <c r="T120" s="8"/>
      <c r="U120" s="8"/>
      <c r="V120" s="8"/>
      <c r="W120" s="8"/>
      <c r="X120" s="8"/>
      <c r="Y120" s="36"/>
      <c r="Z120" s="36"/>
      <c r="AA120" s="36"/>
      <c r="AB120" s="36"/>
      <c r="AC120" s="36"/>
    </row>
    <row r="121" spans="1:29" x14ac:dyDescent="0.2">
      <c r="A121" s="139"/>
      <c r="B121" s="139"/>
      <c r="C121" s="9"/>
      <c r="D121" s="9"/>
      <c r="E121" s="9"/>
      <c r="F121" s="9"/>
      <c r="I121" t="str">
        <f t="shared" si="7"/>
        <v/>
      </c>
      <c r="J121" s="36" t="str">
        <f t="shared" si="11"/>
        <v/>
      </c>
      <c r="P121" s="193" t="str">
        <f t="shared" si="8"/>
        <v>0</v>
      </c>
      <c r="Q121" s="36">
        <f t="shared" si="9"/>
        <v>0</v>
      </c>
      <c r="R121" s="190" t="e">
        <f t="shared" si="6"/>
        <v>#DIV/0!</v>
      </c>
      <c r="S121" s="8" t="e">
        <f t="shared" si="10"/>
        <v>#DIV/0!</v>
      </c>
      <c r="T121" s="8"/>
      <c r="U121" s="8"/>
      <c r="V121" s="8"/>
      <c r="W121" s="8"/>
      <c r="X121" s="8"/>
      <c r="Y121" s="36"/>
      <c r="Z121" s="36"/>
      <c r="AA121" s="36"/>
      <c r="AB121" s="36"/>
      <c r="AC121" s="36"/>
    </row>
    <row r="122" spans="1:29" x14ac:dyDescent="0.2">
      <c r="A122" s="139"/>
      <c r="B122" s="139"/>
      <c r="C122" s="9"/>
      <c r="D122" s="9"/>
      <c r="E122" s="9"/>
      <c r="F122" s="9"/>
      <c r="I122" t="str">
        <f t="shared" si="7"/>
        <v/>
      </c>
      <c r="J122" s="36" t="str">
        <f t="shared" si="11"/>
        <v/>
      </c>
      <c r="P122" s="193" t="str">
        <f t="shared" si="8"/>
        <v>0</v>
      </c>
      <c r="Q122" s="36">
        <f t="shared" si="9"/>
        <v>0</v>
      </c>
      <c r="R122" s="190" t="e">
        <f t="shared" si="6"/>
        <v>#DIV/0!</v>
      </c>
      <c r="S122" s="8" t="e">
        <f t="shared" si="10"/>
        <v>#DIV/0!</v>
      </c>
      <c r="T122" s="8"/>
      <c r="U122" s="8"/>
      <c r="V122" s="8"/>
      <c r="W122" s="8"/>
      <c r="X122" s="8"/>
      <c r="Y122" s="36"/>
      <c r="Z122" s="36"/>
      <c r="AA122" s="36"/>
      <c r="AB122" s="36"/>
      <c r="AC122" s="36"/>
    </row>
    <row r="123" spans="1:29" x14ac:dyDescent="0.2">
      <c r="A123" s="139"/>
      <c r="B123" s="139"/>
      <c r="C123" s="9"/>
      <c r="D123" s="9"/>
      <c r="E123" s="9"/>
      <c r="F123" s="9"/>
      <c r="I123" t="str">
        <f t="shared" si="7"/>
        <v/>
      </c>
      <c r="J123" s="36" t="str">
        <f t="shared" si="11"/>
        <v/>
      </c>
      <c r="P123" s="193" t="str">
        <f t="shared" si="8"/>
        <v>0</v>
      </c>
      <c r="Q123" s="36">
        <f t="shared" si="9"/>
        <v>0</v>
      </c>
      <c r="R123" s="190" t="e">
        <f t="shared" si="6"/>
        <v>#DIV/0!</v>
      </c>
      <c r="S123" s="8" t="e">
        <f t="shared" si="10"/>
        <v>#DIV/0!</v>
      </c>
      <c r="T123" s="8"/>
      <c r="U123" s="8"/>
      <c r="V123" s="8"/>
      <c r="W123" s="8"/>
      <c r="X123" s="8"/>
      <c r="Y123" s="36"/>
      <c r="Z123" s="36"/>
      <c r="AA123" s="36"/>
      <c r="AB123" s="36"/>
      <c r="AC123" s="36"/>
    </row>
    <row r="124" spans="1:29" x14ac:dyDescent="0.2">
      <c r="A124" s="139"/>
      <c r="B124" s="139"/>
      <c r="C124" s="9"/>
      <c r="D124" s="9"/>
      <c r="E124" s="9"/>
      <c r="F124" s="9"/>
      <c r="I124" t="str">
        <f t="shared" si="7"/>
        <v/>
      </c>
      <c r="J124" s="36" t="str">
        <f t="shared" si="11"/>
        <v/>
      </c>
      <c r="P124" s="193" t="str">
        <f t="shared" si="8"/>
        <v>0</v>
      </c>
      <c r="Q124" s="36">
        <f t="shared" si="9"/>
        <v>0</v>
      </c>
      <c r="R124" s="190" t="e">
        <f t="shared" si="6"/>
        <v>#DIV/0!</v>
      </c>
      <c r="S124" s="8" t="e">
        <f t="shared" si="10"/>
        <v>#DIV/0!</v>
      </c>
      <c r="T124" s="8"/>
      <c r="U124" s="8"/>
      <c r="V124" s="8"/>
      <c r="W124" s="8"/>
      <c r="X124" s="8"/>
      <c r="Y124" s="36"/>
      <c r="Z124" s="36"/>
      <c r="AA124" s="36"/>
      <c r="AB124" s="36"/>
      <c r="AC124" s="36"/>
    </row>
    <row r="125" spans="1:29" x14ac:dyDescent="0.2">
      <c r="A125" s="139"/>
      <c r="B125" s="139"/>
      <c r="C125" s="9"/>
      <c r="D125" s="9"/>
      <c r="E125" s="9"/>
      <c r="F125" s="9"/>
      <c r="I125" t="str">
        <f t="shared" si="7"/>
        <v/>
      </c>
      <c r="J125" s="36" t="str">
        <f t="shared" si="11"/>
        <v/>
      </c>
      <c r="P125" s="193" t="str">
        <f t="shared" si="8"/>
        <v>0</v>
      </c>
      <c r="Q125" s="36">
        <f t="shared" si="9"/>
        <v>0</v>
      </c>
      <c r="R125" s="190" t="e">
        <f t="shared" si="6"/>
        <v>#DIV/0!</v>
      </c>
      <c r="S125" s="8" t="e">
        <f t="shared" si="10"/>
        <v>#DIV/0!</v>
      </c>
      <c r="T125" s="8"/>
      <c r="U125" s="8"/>
      <c r="V125" s="8"/>
      <c r="W125" s="8"/>
      <c r="X125" s="8"/>
      <c r="Y125" s="36"/>
      <c r="Z125" s="36"/>
      <c r="AA125" s="36"/>
      <c r="AB125" s="36"/>
      <c r="AC125" s="36"/>
    </row>
    <row r="126" spans="1:29" x14ac:dyDescent="0.2">
      <c r="A126" s="139"/>
      <c r="B126" s="139"/>
      <c r="C126" s="9"/>
      <c r="D126" s="9"/>
      <c r="E126" s="9"/>
      <c r="F126" s="9"/>
      <c r="I126" t="str">
        <f t="shared" si="7"/>
        <v/>
      </c>
      <c r="J126" s="36" t="str">
        <f t="shared" si="11"/>
        <v/>
      </c>
      <c r="P126" s="193" t="str">
        <f t="shared" si="8"/>
        <v>0</v>
      </c>
      <c r="Q126" s="36">
        <f t="shared" si="9"/>
        <v>0</v>
      </c>
      <c r="R126" s="190" t="e">
        <f t="shared" si="6"/>
        <v>#DIV/0!</v>
      </c>
      <c r="S126" s="8" t="e">
        <f t="shared" si="10"/>
        <v>#DIV/0!</v>
      </c>
      <c r="T126" s="8"/>
      <c r="U126" s="8"/>
      <c r="V126" s="8"/>
      <c r="W126" s="8"/>
      <c r="X126" s="8"/>
      <c r="Y126" s="36"/>
      <c r="Z126" s="36"/>
      <c r="AA126" s="36"/>
      <c r="AB126" s="36"/>
      <c r="AC126" s="36"/>
    </row>
    <row r="127" spans="1:29" x14ac:dyDescent="0.2">
      <c r="A127" s="139"/>
      <c r="B127" s="139"/>
      <c r="C127" s="9"/>
      <c r="D127" s="9"/>
      <c r="E127" s="9"/>
      <c r="F127" s="9"/>
      <c r="I127" t="str">
        <f t="shared" si="7"/>
        <v/>
      </c>
      <c r="J127" s="36" t="str">
        <f t="shared" si="11"/>
        <v/>
      </c>
      <c r="P127" s="193" t="str">
        <f t="shared" si="8"/>
        <v>0</v>
      </c>
      <c r="Q127" s="36">
        <f t="shared" si="9"/>
        <v>0</v>
      </c>
      <c r="R127" s="190" t="e">
        <f t="shared" si="6"/>
        <v>#DIV/0!</v>
      </c>
      <c r="S127" s="8" t="e">
        <f t="shared" si="10"/>
        <v>#DIV/0!</v>
      </c>
      <c r="T127" s="8"/>
      <c r="U127" s="8"/>
      <c r="V127" s="8"/>
      <c r="W127" s="8"/>
      <c r="X127" s="8"/>
      <c r="Y127" s="36"/>
      <c r="Z127" s="36"/>
      <c r="AA127" s="36"/>
      <c r="AB127" s="36"/>
      <c r="AC127" s="36"/>
    </row>
    <row r="128" spans="1:29" x14ac:dyDescent="0.2">
      <c r="A128" s="139"/>
      <c r="B128" s="139"/>
      <c r="C128" s="9"/>
      <c r="D128" s="9"/>
      <c r="E128" s="9"/>
      <c r="F128" s="9"/>
      <c r="I128" t="str">
        <f t="shared" si="7"/>
        <v/>
      </c>
      <c r="J128" s="36" t="str">
        <f t="shared" si="11"/>
        <v/>
      </c>
      <c r="P128" s="193" t="str">
        <f t="shared" si="8"/>
        <v>0</v>
      </c>
      <c r="Q128" s="36">
        <f t="shared" si="9"/>
        <v>0</v>
      </c>
      <c r="R128" s="190" t="e">
        <f t="shared" si="6"/>
        <v>#DIV/0!</v>
      </c>
      <c r="S128" s="8" t="e">
        <f t="shared" si="10"/>
        <v>#DIV/0!</v>
      </c>
      <c r="T128" s="8"/>
      <c r="U128" s="8"/>
      <c r="V128" s="8"/>
      <c r="W128" s="8"/>
      <c r="X128" s="8"/>
      <c r="Y128" s="36"/>
      <c r="Z128" s="36"/>
      <c r="AA128" s="36"/>
      <c r="AB128" s="36"/>
      <c r="AC128" s="36"/>
    </row>
    <row r="129" spans="1:29" x14ac:dyDescent="0.2">
      <c r="A129" s="139"/>
      <c r="B129" s="139"/>
      <c r="C129" s="9"/>
      <c r="D129" s="9"/>
      <c r="E129" s="9"/>
      <c r="F129" s="9"/>
      <c r="I129" t="str">
        <f t="shared" si="7"/>
        <v/>
      </c>
      <c r="J129" s="36" t="str">
        <f t="shared" si="11"/>
        <v/>
      </c>
      <c r="P129" s="193" t="str">
        <f t="shared" si="8"/>
        <v>0</v>
      </c>
      <c r="Q129" s="36">
        <f t="shared" si="9"/>
        <v>0</v>
      </c>
      <c r="R129" s="190" t="e">
        <f t="shared" si="6"/>
        <v>#DIV/0!</v>
      </c>
      <c r="S129" s="8" t="e">
        <f t="shared" si="10"/>
        <v>#DIV/0!</v>
      </c>
      <c r="T129" s="8"/>
      <c r="U129" s="8"/>
      <c r="V129" s="8"/>
      <c r="W129" s="8"/>
      <c r="X129" s="8"/>
      <c r="Y129" s="36"/>
      <c r="Z129" s="36"/>
      <c r="AA129" s="36"/>
      <c r="AB129" s="36"/>
      <c r="AC129" s="36"/>
    </row>
    <row r="130" spans="1:29" x14ac:dyDescent="0.2">
      <c r="A130" s="139"/>
      <c r="B130" s="139"/>
      <c r="C130" s="9"/>
      <c r="D130" s="9"/>
      <c r="E130" s="9"/>
      <c r="F130" s="9"/>
      <c r="I130" t="str">
        <f t="shared" si="7"/>
        <v/>
      </c>
      <c r="J130" s="36" t="str">
        <f t="shared" si="11"/>
        <v/>
      </c>
      <c r="P130" s="193" t="str">
        <f t="shared" si="8"/>
        <v>0</v>
      </c>
      <c r="Q130" s="36">
        <f t="shared" si="9"/>
        <v>0</v>
      </c>
      <c r="R130" s="190" t="e">
        <f t="shared" si="6"/>
        <v>#DIV/0!</v>
      </c>
      <c r="S130" s="8" t="e">
        <f t="shared" si="10"/>
        <v>#DIV/0!</v>
      </c>
      <c r="T130" s="8"/>
      <c r="U130" s="8"/>
      <c r="V130" s="8"/>
      <c r="W130" s="8"/>
      <c r="X130" s="8"/>
      <c r="Y130" s="36"/>
      <c r="Z130" s="36"/>
      <c r="AA130" s="36"/>
      <c r="AB130" s="36"/>
      <c r="AC130" s="36"/>
    </row>
    <row r="131" spans="1:29" x14ac:dyDescent="0.2">
      <c r="A131" s="139"/>
      <c r="B131" s="139"/>
      <c r="C131" s="9"/>
      <c r="D131" s="9"/>
      <c r="E131" s="9"/>
      <c r="F131" s="9"/>
      <c r="I131" t="str">
        <f t="shared" si="7"/>
        <v/>
      </c>
      <c r="J131" s="36" t="str">
        <f t="shared" si="11"/>
        <v/>
      </c>
      <c r="P131" s="193" t="str">
        <f t="shared" si="8"/>
        <v>0</v>
      </c>
      <c r="Q131" s="36">
        <f t="shared" si="9"/>
        <v>0</v>
      </c>
      <c r="R131" s="190" t="e">
        <f t="shared" si="6"/>
        <v>#DIV/0!</v>
      </c>
      <c r="S131" s="8" t="e">
        <f t="shared" si="10"/>
        <v>#DIV/0!</v>
      </c>
      <c r="T131" s="8"/>
      <c r="U131" s="8"/>
      <c r="V131" s="8"/>
      <c r="W131" s="8"/>
      <c r="X131" s="8"/>
      <c r="Y131" s="36"/>
      <c r="Z131" s="36"/>
      <c r="AA131" s="36"/>
      <c r="AB131" s="36"/>
      <c r="AC131" s="36"/>
    </row>
    <row r="132" spans="1:29" x14ac:dyDescent="0.2">
      <c r="A132" s="139"/>
      <c r="B132" s="139"/>
      <c r="C132" s="9"/>
      <c r="D132" s="9"/>
      <c r="E132" s="9"/>
      <c r="F132" s="9"/>
      <c r="I132" t="str">
        <f t="shared" si="7"/>
        <v/>
      </c>
      <c r="J132" s="36" t="str">
        <f t="shared" si="11"/>
        <v/>
      </c>
      <c r="P132" s="193" t="str">
        <f t="shared" si="8"/>
        <v>0</v>
      </c>
      <c r="Q132" s="36">
        <f t="shared" si="9"/>
        <v>0</v>
      </c>
      <c r="R132" s="190" t="e">
        <f t="shared" si="6"/>
        <v>#DIV/0!</v>
      </c>
      <c r="S132" s="8" t="e">
        <f t="shared" si="10"/>
        <v>#DIV/0!</v>
      </c>
      <c r="T132" s="8"/>
      <c r="U132" s="8"/>
      <c r="V132" s="8"/>
      <c r="W132" s="8"/>
      <c r="X132" s="8"/>
      <c r="Y132" s="36"/>
      <c r="Z132" s="36"/>
      <c r="AA132" s="36"/>
      <c r="AB132" s="36"/>
      <c r="AC132" s="36"/>
    </row>
    <row r="133" spans="1:29" x14ac:dyDescent="0.2">
      <c r="A133" s="139"/>
      <c r="B133" s="139"/>
      <c r="C133" s="9"/>
      <c r="D133" s="9"/>
      <c r="E133" s="9"/>
      <c r="F133" s="9"/>
      <c r="I133" t="str">
        <f t="shared" si="7"/>
        <v/>
      </c>
      <c r="J133" s="36" t="str">
        <f t="shared" si="11"/>
        <v/>
      </c>
      <c r="P133" s="193" t="str">
        <f t="shared" si="8"/>
        <v>0</v>
      </c>
      <c r="Q133" s="36">
        <f t="shared" si="9"/>
        <v>0</v>
      </c>
      <c r="R133" s="190" t="e">
        <f t="shared" si="6"/>
        <v>#DIV/0!</v>
      </c>
      <c r="S133" s="8" t="e">
        <f t="shared" si="10"/>
        <v>#DIV/0!</v>
      </c>
      <c r="T133" s="8"/>
      <c r="U133" s="8"/>
      <c r="V133" s="8"/>
      <c r="W133" s="8"/>
      <c r="X133" s="8"/>
      <c r="Y133" s="36"/>
      <c r="Z133" s="36"/>
      <c r="AA133" s="36"/>
      <c r="AB133" s="36"/>
      <c r="AC133" s="36"/>
    </row>
    <row r="134" spans="1:29" x14ac:dyDescent="0.2">
      <c r="A134" s="139"/>
      <c r="B134" s="139"/>
      <c r="C134" s="9"/>
      <c r="D134" s="9"/>
      <c r="E134" s="9"/>
      <c r="F134" s="9"/>
      <c r="I134" t="str">
        <f t="shared" si="7"/>
        <v/>
      </c>
      <c r="J134" s="36" t="str">
        <f t="shared" si="11"/>
        <v/>
      </c>
      <c r="P134" s="193" t="str">
        <f t="shared" si="8"/>
        <v>0</v>
      </c>
      <c r="Q134" s="36">
        <f t="shared" si="9"/>
        <v>0</v>
      </c>
      <c r="R134" s="190" t="e">
        <f t="shared" si="6"/>
        <v>#DIV/0!</v>
      </c>
      <c r="S134" s="8" t="e">
        <f t="shared" si="10"/>
        <v>#DIV/0!</v>
      </c>
      <c r="T134" s="8"/>
      <c r="U134" s="8"/>
      <c r="V134" s="8"/>
      <c r="W134" s="8"/>
      <c r="X134" s="8"/>
      <c r="Y134" s="36"/>
      <c r="Z134" s="36"/>
      <c r="AA134" s="36"/>
      <c r="AB134" s="36"/>
      <c r="AC134" s="36"/>
    </row>
    <row r="135" spans="1:29" x14ac:dyDescent="0.2">
      <c r="A135" s="139"/>
      <c r="B135" s="139"/>
      <c r="C135" s="9"/>
      <c r="D135" s="9"/>
      <c r="E135" s="9"/>
      <c r="F135" s="9"/>
      <c r="I135" t="str">
        <f t="shared" si="7"/>
        <v/>
      </c>
      <c r="J135" s="36" t="str">
        <f t="shared" si="11"/>
        <v/>
      </c>
      <c r="P135" s="193" t="str">
        <f t="shared" si="8"/>
        <v>0</v>
      </c>
      <c r="Q135" s="36">
        <f t="shared" si="9"/>
        <v>0</v>
      </c>
      <c r="R135" s="190" t="e">
        <f t="shared" si="6"/>
        <v>#DIV/0!</v>
      </c>
      <c r="S135" s="8" t="e">
        <f t="shared" si="10"/>
        <v>#DIV/0!</v>
      </c>
      <c r="T135" s="8"/>
      <c r="U135" s="8"/>
      <c r="V135" s="8"/>
      <c r="W135" s="8"/>
      <c r="X135" s="8"/>
      <c r="Y135" s="36"/>
      <c r="Z135" s="36"/>
      <c r="AA135" s="36"/>
      <c r="AB135" s="36"/>
      <c r="AC135" s="36"/>
    </row>
    <row r="136" spans="1:29" x14ac:dyDescent="0.2">
      <c r="A136" s="139"/>
      <c r="B136" s="139"/>
      <c r="C136" s="9"/>
      <c r="D136" s="9"/>
      <c r="E136" s="9"/>
      <c r="F136" s="9"/>
      <c r="I136" t="str">
        <f t="shared" si="7"/>
        <v/>
      </c>
      <c r="J136" s="36" t="str">
        <f t="shared" si="11"/>
        <v/>
      </c>
      <c r="P136" s="193" t="str">
        <f t="shared" si="8"/>
        <v>0</v>
      </c>
      <c r="Q136" s="36">
        <f t="shared" si="9"/>
        <v>0</v>
      </c>
      <c r="R136" s="190" t="e">
        <f t="shared" si="6"/>
        <v>#DIV/0!</v>
      </c>
      <c r="S136" s="8" t="e">
        <f t="shared" si="10"/>
        <v>#DIV/0!</v>
      </c>
      <c r="T136" s="8"/>
      <c r="U136" s="8"/>
      <c r="V136" s="8"/>
      <c r="W136" s="8"/>
      <c r="X136" s="8"/>
      <c r="Y136" s="36"/>
      <c r="Z136" s="36"/>
      <c r="AA136" s="36"/>
      <c r="AB136" s="36"/>
      <c r="AC136" s="36"/>
    </row>
    <row r="137" spans="1:29" x14ac:dyDescent="0.2">
      <c r="A137" s="139"/>
      <c r="B137" s="139"/>
      <c r="C137" s="9"/>
      <c r="D137" s="9"/>
      <c r="E137" s="9"/>
      <c r="F137" s="9"/>
      <c r="I137" t="str">
        <f t="shared" si="7"/>
        <v/>
      </c>
      <c r="J137" s="36" t="str">
        <f t="shared" si="11"/>
        <v/>
      </c>
      <c r="P137" s="193" t="str">
        <f t="shared" si="8"/>
        <v>0</v>
      </c>
      <c r="Q137" s="36">
        <f t="shared" si="9"/>
        <v>0</v>
      </c>
      <c r="R137" s="190" t="e">
        <f t="shared" si="6"/>
        <v>#DIV/0!</v>
      </c>
      <c r="S137" s="8" t="e">
        <f t="shared" si="10"/>
        <v>#DIV/0!</v>
      </c>
      <c r="T137" s="8"/>
      <c r="U137" s="8"/>
      <c r="V137" s="8"/>
      <c r="W137" s="8"/>
      <c r="X137" s="8"/>
      <c r="Y137" s="36"/>
      <c r="Z137" s="36"/>
      <c r="AA137" s="36"/>
      <c r="AB137" s="36"/>
      <c r="AC137" s="36"/>
    </row>
    <row r="138" spans="1:29" x14ac:dyDescent="0.2">
      <c r="A138" s="139"/>
      <c r="B138" s="139"/>
      <c r="C138" s="9"/>
      <c r="D138" s="9"/>
      <c r="E138" s="9"/>
      <c r="F138" s="9"/>
      <c r="I138" t="str">
        <f t="shared" si="7"/>
        <v/>
      </c>
      <c r="J138" s="36" t="str">
        <f t="shared" si="11"/>
        <v/>
      </c>
      <c r="P138" s="193" t="str">
        <f t="shared" si="8"/>
        <v>0</v>
      </c>
      <c r="Q138" s="36">
        <f t="shared" si="9"/>
        <v>0</v>
      </c>
      <c r="R138" s="190" t="e">
        <f t="shared" si="6"/>
        <v>#DIV/0!</v>
      </c>
      <c r="S138" s="8" t="e">
        <f t="shared" si="10"/>
        <v>#DIV/0!</v>
      </c>
      <c r="T138" s="8"/>
      <c r="U138" s="8"/>
      <c r="V138" s="8"/>
      <c r="W138" s="8"/>
      <c r="X138" s="8"/>
      <c r="Y138" s="36"/>
      <c r="Z138" s="36"/>
      <c r="AA138" s="36"/>
      <c r="AB138" s="36"/>
      <c r="AC138" s="36"/>
    </row>
    <row r="139" spans="1:29" x14ac:dyDescent="0.2">
      <c r="A139" s="139"/>
      <c r="B139" s="139"/>
      <c r="C139" s="9"/>
      <c r="D139" s="9"/>
      <c r="E139" s="9"/>
      <c r="F139" s="9"/>
      <c r="I139" t="str">
        <f t="shared" si="7"/>
        <v/>
      </c>
      <c r="J139" s="36" t="str">
        <f t="shared" si="11"/>
        <v/>
      </c>
      <c r="P139" s="193" t="str">
        <f t="shared" si="8"/>
        <v>0</v>
      </c>
      <c r="Q139" s="36">
        <f t="shared" si="9"/>
        <v>0</v>
      </c>
      <c r="R139" s="190" t="e">
        <f t="shared" si="6"/>
        <v>#DIV/0!</v>
      </c>
      <c r="S139" s="8" t="e">
        <f t="shared" si="10"/>
        <v>#DIV/0!</v>
      </c>
      <c r="T139" s="8"/>
      <c r="U139" s="8"/>
      <c r="V139" s="8"/>
      <c r="W139" s="8"/>
      <c r="X139" s="8"/>
      <c r="Y139" s="36"/>
      <c r="Z139" s="36"/>
      <c r="AA139" s="36"/>
      <c r="AB139" s="36"/>
      <c r="AC139" s="36"/>
    </row>
    <row r="140" spans="1:29" x14ac:dyDescent="0.2">
      <c r="A140" s="139"/>
      <c r="B140" s="139"/>
      <c r="C140" s="9"/>
      <c r="D140" s="9"/>
      <c r="E140" s="9"/>
      <c r="F140" s="9"/>
      <c r="I140" t="str">
        <f t="shared" si="7"/>
        <v/>
      </c>
      <c r="J140" s="36" t="str">
        <f t="shared" si="11"/>
        <v/>
      </c>
      <c r="P140" s="193" t="str">
        <f t="shared" si="8"/>
        <v>0</v>
      </c>
      <c r="Q140" s="36">
        <f t="shared" si="9"/>
        <v>0</v>
      </c>
      <c r="R140" s="190" t="e">
        <f t="shared" si="6"/>
        <v>#DIV/0!</v>
      </c>
      <c r="S140" s="8" t="e">
        <f t="shared" si="10"/>
        <v>#DIV/0!</v>
      </c>
      <c r="T140" s="8"/>
      <c r="U140" s="8"/>
      <c r="V140" s="8"/>
      <c r="W140" s="8"/>
      <c r="X140" s="8"/>
      <c r="Y140" s="36"/>
      <c r="Z140" s="36"/>
      <c r="AA140" s="36"/>
      <c r="AB140" s="36"/>
      <c r="AC140" s="36"/>
    </row>
    <row r="141" spans="1:29" x14ac:dyDescent="0.2">
      <c r="A141" s="139"/>
      <c r="B141" s="139"/>
      <c r="C141" s="9"/>
      <c r="D141" s="9"/>
      <c r="E141" s="9"/>
      <c r="F141" s="9"/>
      <c r="I141" t="str">
        <f t="shared" si="7"/>
        <v/>
      </c>
      <c r="J141" s="36" t="str">
        <f t="shared" si="11"/>
        <v/>
      </c>
      <c r="P141" s="193" t="str">
        <f t="shared" si="8"/>
        <v>0</v>
      </c>
      <c r="Q141" s="36">
        <f t="shared" si="9"/>
        <v>0</v>
      </c>
      <c r="R141" s="190" t="e">
        <f t="shared" si="6"/>
        <v>#DIV/0!</v>
      </c>
      <c r="S141" s="8" t="e">
        <f t="shared" si="10"/>
        <v>#DIV/0!</v>
      </c>
      <c r="T141" s="8"/>
      <c r="U141" s="8"/>
      <c r="V141" s="8"/>
      <c r="W141" s="8"/>
      <c r="X141" s="8"/>
      <c r="Y141" s="36"/>
      <c r="Z141" s="36"/>
      <c r="AA141" s="36"/>
      <c r="AB141" s="36"/>
      <c r="AC141" s="36"/>
    </row>
    <row r="142" spans="1:29" x14ac:dyDescent="0.2">
      <c r="A142" s="139"/>
      <c r="B142" s="139"/>
      <c r="C142" s="9"/>
      <c r="D142" s="9"/>
      <c r="E142" s="9"/>
      <c r="F142" s="9"/>
      <c r="I142" t="str">
        <f t="shared" si="7"/>
        <v/>
      </c>
      <c r="J142" s="36" t="str">
        <f t="shared" si="11"/>
        <v/>
      </c>
      <c r="P142" s="193" t="str">
        <f t="shared" si="8"/>
        <v>0</v>
      </c>
      <c r="Q142" s="36">
        <f t="shared" si="9"/>
        <v>0</v>
      </c>
      <c r="R142" s="190" t="e">
        <f t="shared" si="6"/>
        <v>#DIV/0!</v>
      </c>
      <c r="S142" s="8" t="e">
        <f t="shared" si="10"/>
        <v>#DIV/0!</v>
      </c>
      <c r="T142" s="8"/>
      <c r="U142" s="8"/>
      <c r="V142" s="8"/>
      <c r="W142" s="8"/>
      <c r="X142" s="8"/>
      <c r="Y142" s="36"/>
      <c r="Z142" s="36"/>
      <c r="AA142" s="36"/>
      <c r="AB142" s="36"/>
      <c r="AC142" s="36"/>
    </row>
    <row r="143" spans="1:29" x14ac:dyDescent="0.2">
      <c r="A143" s="139"/>
      <c r="B143" s="139"/>
      <c r="C143" s="9"/>
      <c r="D143" s="9"/>
      <c r="E143" s="9"/>
      <c r="F143" s="9"/>
      <c r="I143" t="str">
        <f t="shared" si="7"/>
        <v/>
      </c>
      <c r="J143" s="36" t="str">
        <f t="shared" si="11"/>
        <v/>
      </c>
      <c r="P143" s="193" t="str">
        <f t="shared" si="8"/>
        <v>0</v>
      </c>
      <c r="Q143" s="36">
        <f t="shared" si="9"/>
        <v>0</v>
      </c>
      <c r="R143" s="190" t="e">
        <f t="shared" si="6"/>
        <v>#DIV/0!</v>
      </c>
      <c r="S143" s="8" t="e">
        <f t="shared" si="10"/>
        <v>#DIV/0!</v>
      </c>
      <c r="T143" s="8"/>
      <c r="U143" s="8"/>
      <c r="V143" s="8"/>
      <c r="W143" s="8"/>
      <c r="X143" s="8"/>
      <c r="Y143" s="36"/>
      <c r="Z143" s="36"/>
      <c r="AA143" s="36"/>
      <c r="AB143" s="36"/>
      <c r="AC143" s="36"/>
    </row>
    <row r="144" spans="1:29" x14ac:dyDescent="0.2">
      <c r="A144" s="139"/>
      <c r="B144" s="139"/>
      <c r="C144" s="9"/>
      <c r="D144" s="9"/>
      <c r="E144" s="9"/>
      <c r="F144" s="9"/>
      <c r="I144" t="str">
        <f t="shared" si="7"/>
        <v/>
      </c>
      <c r="J144" s="36" t="str">
        <f t="shared" si="11"/>
        <v/>
      </c>
      <c r="P144" s="193" t="str">
        <f t="shared" si="8"/>
        <v>0</v>
      </c>
      <c r="Q144" s="36">
        <f t="shared" si="9"/>
        <v>0</v>
      </c>
      <c r="R144" s="190" t="e">
        <f t="shared" si="6"/>
        <v>#DIV/0!</v>
      </c>
      <c r="S144" s="8" t="e">
        <f t="shared" si="10"/>
        <v>#DIV/0!</v>
      </c>
      <c r="T144" s="8"/>
      <c r="U144" s="8"/>
      <c r="V144" s="8"/>
      <c r="W144" s="8"/>
      <c r="X144" s="8"/>
      <c r="Y144" s="36"/>
      <c r="Z144" s="36"/>
      <c r="AA144" s="36"/>
      <c r="AB144" s="36"/>
      <c r="AC144" s="36"/>
    </row>
    <row r="145" spans="1:29" x14ac:dyDescent="0.2">
      <c r="A145" s="139"/>
      <c r="B145" s="139"/>
      <c r="C145" s="9"/>
      <c r="D145" s="9"/>
      <c r="E145" s="9"/>
      <c r="F145" s="9"/>
      <c r="I145" t="str">
        <f t="shared" si="7"/>
        <v/>
      </c>
      <c r="J145" s="36" t="str">
        <f t="shared" si="11"/>
        <v/>
      </c>
      <c r="P145" s="193" t="str">
        <f t="shared" si="8"/>
        <v>0</v>
      </c>
      <c r="Q145" s="36">
        <f t="shared" si="9"/>
        <v>0</v>
      </c>
      <c r="R145" s="190" t="e">
        <f t="shared" si="6"/>
        <v>#DIV/0!</v>
      </c>
      <c r="S145" s="8" t="e">
        <f t="shared" si="10"/>
        <v>#DIV/0!</v>
      </c>
      <c r="T145" s="8"/>
      <c r="U145" s="8"/>
      <c r="V145" s="8"/>
      <c r="W145" s="8"/>
      <c r="X145" s="8"/>
      <c r="Y145" s="36"/>
      <c r="Z145" s="36"/>
      <c r="AA145" s="36"/>
      <c r="AB145" s="36"/>
      <c r="AC145" s="36"/>
    </row>
    <row r="146" spans="1:29" x14ac:dyDescent="0.2">
      <c r="A146" s="139"/>
      <c r="B146" s="139"/>
      <c r="C146" s="9"/>
      <c r="D146" s="9"/>
      <c r="E146" s="9"/>
      <c r="F146" s="9"/>
      <c r="I146" t="str">
        <f t="shared" si="7"/>
        <v/>
      </c>
      <c r="J146" s="36" t="str">
        <f t="shared" si="11"/>
        <v/>
      </c>
      <c r="P146" s="193" t="str">
        <f t="shared" si="8"/>
        <v>0</v>
      </c>
      <c r="Q146" s="36">
        <f t="shared" si="9"/>
        <v>0</v>
      </c>
      <c r="R146" s="190" t="e">
        <f t="shared" ref="R146:R209" si="12">IFERROR(ROUNDUP(VLOOKUP(I146,I:O,MATCH($S$17,$I$17:$O$17,FALSE),FALSE)/O146,4),(P146/Q146))</f>
        <v>#DIV/0!</v>
      </c>
      <c r="S146" s="8" t="e">
        <f t="shared" si="10"/>
        <v>#DIV/0!</v>
      </c>
      <c r="T146" s="8"/>
      <c r="U146" s="8"/>
      <c r="V146" s="8"/>
      <c r="W146" s="8"/>
      <c r="X146" s="8"/>
      <c r="Y146" s="36"/>
      <c r="Z146" s="36"/>
      <c r="AA146" s="36"/>
      <c r="AB146" s="36"/>
      <c r="AC146" s="36"/>
    </row>
    <row r="147" spans="1:29" x14ac:dyDescent="0.2">
      <c r="A147" s="139"/>
      <c r="B147" s="139"/>
      <c r="C147" s="9"/>
      <c r="D147" s="9"/>
      <c r="E147" s="9"/>
      <c r="F147" s="9"/>
      <c r="I147" t="str">
        <f t="shared" ref="I147:I210" si="13">C147&amp;D147</f>
        <v/>
      </c>
      <c r="J147" s="36" t="str">
        <f t="shared" si="11"/>
        <v/>
      </c>
      <c r="P147" s="193" t="str">
        <f t="shared" ref="P147:P210" si="14">IF($M$17="Affordable Housing Units Per Story",M147,"0")</f>
        <v>0</v>
      </c>
      <c r="Q147" s="36">
        <f t="shared" ref="Q147:Q210" si="15">N147</f>
        <v>0</v>
      </c>
      <c r="R147" s="190" t="e">
        <f t="shared" si="12"/>
        <v>#DIV/0!</v>
      </c>
      <c r="S147" s="8" t="e">
        <f t="shared" ref="S147:S210" si="16">IF(R147&lt;=70%,"Pass","Fail")</f>
        <v>#DIV/0!</v>
      </c>
      <c r="T147" s="8"/>
      <c r="U147" s="8"/>
      <c r="V147" s="8"/>
      <c r="W147" s="8"/>
      <c r="X147" s="8"/>
      <c r="Y147" s="36"/>
      <c r="Z147" s="36"/>
      <c r="AA147" s="36"/>
      <c r="AB147" s="36"/>
      <c r="AC147" s="36"/>
    </row>
    <row r="148" spans="1:29" x14ac:dyDescent="0.2">
      <c r="A148" s="139"/>
      <c r="B148" s="139"/>
      <c r="C148" s="9"/>
      <c r="D148" s="9"/>
      <c r="E148" s="9"/>
      <c r="F148" s="9"/>
      <c r="I148" t="str">
        <f t="shared" si="13"/>
        <v/>
      </c>
      <c r="J148" s="36" t="str">
        <f t="shared" si="11"/>
        <v/>
      </c>
      <c r="P148" s="193" t="str">
        <f t="shared" si="14"/>
        <v>0</v>
      </c>
      <c r="Q148" s="36">
        <f t="shared" si="15"/>
        <v>0</v>
      </c>
      <c r="R148" s="190" t="e">
        <f t="shared" si="12"/>
        <v>#DIV/0!</v>
      </c>
      <c r="S148" s="8" t="e">
        <f t="shared" si="16"/>
        <v>#DIV/0!</v>
      </c>
      <c r="T148" s="8"/>
      <c r="U148" s="8"/>
      <c r="V148" s="8"/>
      <c r="W148" s="8"/>
      <c r="X148" s="8"/>
      <c r="Y148" s="36"/>
      <c r="Z148" s="36"/>
      <c r="AA148" s="36"/>
      <c r="AB148" s="36"/>
      <c r="AC148" s="36"/>
    </row>
    <row r="149" spans="1:29" x14ac:dyDescent="0.2">
      <c r="A149" s="139"/>
      <c r="B149" s="139"/>
      <c r="C149" s="9"/>
      <c r="D149" s="9"/>
      <c r="E149" s="9"/>
      <c r="F149" s="9"/>
      <c r="I149" t="str">
        <f t="shared" si="13"/>
        <v/>
      </c>
      <c r="J149" s="36" t="str">
        <f t="shared" si="11"/>
        <v/>
      </c>
      <c r="P149" s="193" t="str">
        <f t="shared" si="14"/>
        <v>0</v>
      </c>
      <c r="Q149" s="36">
        <f t="shared" si="15"/>
        <v>0</v>
      </c>
      <c r="R149" s="190" t="e">
        <f t="shared" si="12"/>
        <v>#DIV/0!</v>
      </c>
      <c r="S149" s="8" t="e">
        <f t="shared" si="16"/>
        <v>#DIV/0!</v>
      </c>
      <c r="T149" s="8"/>
      <c r="U149" s="8"/>
      <c r="V149" s="8"/>
      <c r="W149" s="8"/>
      <c r="X149" s="8"/>
      <c r="Y149" s="36"/>
      <c r="Z149" s="36"/>
      <c r="AA149" s="36"/>
      <c r="AB149" s="36"/>
      <c r="AC149" s="36"/>
    </row>
    <row r="150" spans="1:29" x14ac:dyDescent="0.2">
      <c r="A150" s="139"/>
      <c r="B150" s="139"/>
      <c r="C150" s="9"/>
      <c r="D150" s="9"/>
      <c r="E150" s="9"/>
      <c r="F150" s="9"/>
      <c r="I150" t="str">
        <f t="shared" si="13"/>
        <v/>
      </c>
      <c r="J150" s="36" t="str">
        <f t="shared" si="11"/>
        <v/>
      </c>
      <c r="P150" s="193" t="str">
        <f t="shared" si="14"/>
        <v>0</v>
      </c>
      <c r="Q150" s="36">
        <f t="shared" si="15"/>
        <v>0</v>
      </c>
      <c r="R150" s="190" t="e">
        <f t="shared" si="12"/>
        <v>#DIV/0!</v>
      </c>
      <c r="S150" s="8" t="e">
        <f t="shared" si="16"/>
        <v>#DIV/0!</v>
      </c>
      <c r="T150" s="8"/>
      <c r="U150" s="8"/>
      <c r="V150" s="8"/>
      <c r="W150" s="8"/>
      <c r="X150" s="8"/>
      <c r="Y150" s="36"/>
      <c r="Z150" s="36"/>
      <c r="AA150" s="36"/>
      <c r="AB150" s="36"/>
      <c r="AC150" s="36"/>
    </row>
    <row r="151" spans="1:29" x14ac:dyDescent="0.2">
      <c r="A151" s="139"/>
      <c r="B151" s="139"/>
      <c r="C151" s="9"/>
      <c r="D151" s="9"/>
      <c r="E151" s="9"/>
      <c r="F151" s="9"/>
      <c r="I151" t="str">
        <f t="shared" si="13"/>
        <v/>
      </c>
      <c r="J151" s="36" t="str">
        <f t="shared" si="11"/>
        <v/>
      </c>
      <c r="P151" s="193" t="str">
        <f t="shared" si="14"/>
        <v>0</v>
      </c>
      <c r="Q151" s="36">
        <f t="shared" si="15"/>
        <v>0</v>
      </c>
      <c r="R151" s="190" t="e">
        <f t="shared" si="12"/>
        <v>#DIV/0!</v>
      </c>
      <c r="S151" s="8" t="e">
        <f t="shared" si="16"/>
        <v>#DIV/0!</v>
      </c>
      <c r="T151" s="8"/>
      <c r="U151" s="8"/>
      <c r="V151" s="8"/>
      <c r="W151" s="8"/>
      <c r="X151" s="8"/>
      <c r="Y151" s="36"/>
      <c r="Z151" s="36"/>
      <c r="AA151" s="36"/>
      <c r="AB151" s="36"/>
      <c r="AC151" s="36"/>
    </row>
    <row r="152" spans="1:29" x14ac:dyDescent="0.2">
      <c r="A152" s="139"/>
      <c r="B152" s="139"/>
      <c r="C152" s="9"/>
      <c r="D152" s="9"/>
      <c r="E152" s="9"/>
      <c r="F152" s="9"/>
      <c r="I152" t="str">
        <f t="shared" si="13"/>
        <v/>
      </c>
      <c r="J152" s="36" t="str">
        <f t="shared" si="11"/>
        <v/>
      </c>
      <c r="P152" s="193" t="str">
        <f t="shared" si="14"/>
        <v>0</v>
      </c>
      <c r="Q152" s="36">
        <f t="shared" si="15"/>
        <v>0</v>
      </c>
      <c r="R152" s="190" t="e">
        <f t="shared" si="12"/>
        <v>#DIV/0!</v>
      </c>
      <c r="S152" s="8" t="e">
        <f t="shared" si="16"/>
        <v>#DIV/0!</v>
      </c>
      <c r="T152" s="8"/>
      <c r="U152" s="8"/>
      <c r="V152" s="8"/>
      <c r="W152" s="8"/>
      <c r="X152" s="8"/>
      <c r="Y152" s="36"/>
      <c r="Z152" s="36"/>
      <c r="AA152" s="36"/>
      <c r="AB152" s="36"/>
      <c r="AC152" s="36"/>
    </row>
    <row r="153" spans="1:29" x14ac:dyDescent="0.2">
      <c r="A153" s="139"/>
      <c r="B153" s="139"/>
      <c r="C153" s="9"/>
      <c r="D153" s="9"/>
      <c r="E153" s="9"/>
      <c r="F153" s="9"/>
      <c r="I153" t="str">
        <f t="shared" si="13"/>
        <v/>
      </c>
      <c r="J153" s="36" t="str">
        <f t="shared" si="11"/>
        <v/>
      </c>
      <c r="P153" s="193" t="str">
        <f t="shared" si="14"/>
        <v>0</v>
      </c>
      <c r="Q153" s="36">
        <f t="shared" si="15"/>
        <v>0</v>
      </c>
      <c r="R153" s="190" t="e">
        <f t="shared" si="12"/>
        <v>#DIV/0!</v>
      </c>
      <c r="S153" s="8" t="e">
        <f t="shared" si="16"/>
        <v>#DIV/0!</v>
      </c>
      <c r="T153" s="8"/>
      <c r="U153" s="8"/>
      <c r="V153" s="8"/>
      <c r="W153" s="8"/>
      <c r="X153" s="8"/>
      <c r="Y153" s="36"/>
      <c r="Z153" s="36"/>
      <c r="AA153" s="36"/>
      <c r="AB153" s="36"/>
      <c r="AC153" s="36"/>
    </row>
    <row r="154" spans="1:29" x14ac:dyDescent="0.2">
      <c r="A154" s="139"/>
      <c r="B154" s="139"/>
      <c r="C154" s="9"/>
      <c r="D154" s="9"/>
      <c r="E154" s="9"/>
      <c r="F154" s="9"/>
      <c r="I154" t="str">
        <f t="shared" si="13"/>
        <v/>
      </c>
      <c r="J154" s="36" t="str">
        <f t="shared" si="11"/>
        <v/>
      </c>
      <c r="P154" s="193" t="str">
        <f t="shared" si="14"/>
        <v>0</v>
      </c>
      <c r="Q154" s="36">
        <f t="shared" si="15"/>
        <v>0</v>
      </c>
      <c r="R154" s="190" t="e">
        <f t="shared" si="12"/>
        <v>#DIV/0!</v>
      </c>
      <c r="S154" s="8" t="e">
        <f t="shared" si="16"/>
        <v>#DIV/0!</v>
      </c>
      <c r="T154" s="8"/>
      <c r="U154" s="8"/>
      <c r="V154" s="8"/>
      <c r="W154" s="8"/>
      <c r="X154" s="8"/>
      <c r="Y154" s="36"/>
      <c r="Z154" s="36"/>
      <c r="AA154" s="36"/>
      <c r="AB154" s="36"/>
      <c r="AC154" s="36"/>
    </row>
    <row r="155" spans="1:29" x14ac:dyDescent="0.2">
      <c r="A155" s="139"/>
      <c r="B155" s="139"/>
      <c r="C155" s="9"/>
      <c r="D155" s="9"/>
      <c r="E155" s="9"/>
      <c r="F155" s="9"/>
      <c r="I155" t="str">
        <f t="shared" si="13"/>
        <v/>
      </c>
      <c r="J155" s="36" t="str">
        <f t="shared" si="11"/>
        <v/>
      </c>
      <c r="P155" s="193" t="str">
        <f t="shared" si="14"/>
        <v>0</v>
      </c>
      <c r="Q155" s="36">
        <f t="shared" si="15"/>
        <v>0</v>
      </c>
      <c r="R155" s="190" t="e">
        <f t="shared" si="12"/>
        <v>#DIV/0!</v>
      </c>
      <c r="S155" s="8" t="e">
        <f t="shared" si="16"/>
        <v>#DIV/0!</v>
      </c>
      <c r="T155" s="8"/>
      <c r="U155" s="8"/>
      <c r="V155" s="8"/>
      <c r="W155" s="8"/>
      <c r="X155" s="8"/>
      <c r="Y155" s="36"/>
      <c r="Z155" s="36"/>
      <c r="AA155" s="36"/>
      <c r="AB155" s="36"/>
      <c r="AC155" s="36"/>
    </row>
    <row r="156" spans="1:29" x14ac:dyDescent="0.2">
      <c r="A156" s="139"/>
      <c r="B156" s="139"/>
      <c r="C156" s="9"/>
      <c r="D156" s="9"/>
      <c r="E156" s="9"/>
      <c r="F156" s="9"/>
      <c r="I156" t="str">
        <f t="shared" si="13"/>
        <v/>
      </c>
      <c r="J156" s="36" t="str">
        <f t="shared" si="11"/>
        <v/>
      </c>
      <c r="P156" s="193" t="str">
        <f t="shared" si="14"/>
        <v>0</v>
      </c>
      <c r="Q156" s="36">
        <f t="shared" si="15"/>
        <v>0</v>
      </c>
      <c r="R156" s="190" t="e">
        <f t="shared" si="12"/>
        <v>#DIV/0!</v>
      </c>
      <c r="S156" s="8" t="e">
        <f t="shared" si="16"/>
        <v>#DIV/0!</v>
      </c>
      <c r="T156" s="8"/>
      <c r="U156" s="8"/>
      <c r="V156" s="8"/>
      <c r="W156" s="8"/>
      <c r="X156" s="8"/>
      <c r="Y156" s="36"/>
      <c r="Z156" s="36"/>
      <c r="AA156" s="36"/>
      <c r="AB156" s="36"/>
      <c r="AC156" s="36"/>
    </row>
    <row r="157" spans="1:29" x14ac:dyDescent="0.2">
      <c r="A157" s="139"/>
      <c r="B157" s="139"/>
      <c r="C157" s="9"/>
      <c r="D157" s="9"/>
      <c r="E157" s="9"/>
      <c r="F157" s="9"/>
      <c r="I157" t="str">
        <f t="shared" si="13"/>
        <v/>
      </c>
      <c r="J157" s="36" t="str">
        <f t="shared" si="11"/>
        <v/>
      </c>
      <c r="P157" s="193" t="str">
        <f t="shared" si="14"/>
        <v>0</v>
      </c>
      <c r="Q157" s="36">
        <f t="shared" si="15"/>
        <v>0</v>
      </c>
      <c r="R157" s="190" t="e">
        <f t="shared" si="12"/>
        <v>#DIV/0!</v>
      </c>
      <c r="S157" s="8" t="e">
        <f t="shared" si="16"/>
        <v>#DIV/0!</v>
      </c>
      <c r="T157" s="8"/>
      <c r="U157" s="8"/>
      <c r="V157" s="8"/>
      <c r="W157" s="8"/>
      <c r="X157" s="8"/>
      <c r="Y157" s="36"/>
      <c r="Z157" s="36"/>
      <c r="AA157" s="36"/>
      <c r="AB157" s="36"/>
      <c r="AC157" s="36"/>
    </row>
    <row r="158" spans="1:29" x14ac:dyDescent="0.2">
      <c r="A158" s="139"/>
      <c r="B158" s="139"/>
      <c r="C158" s="9"/>
      <c r="D158" s="9"/>
      <c r="E158" s="9"/>
      <c r="F158" s="9"/>
      <c r="I158" t="str">
        <f t="shared" si="13"/>
        <v/>
      </c>
      <c r="J158" s="36" t="str">
        <f t="shared" si="11"/>
        <v/>
      </c>
      <c r="P158" s="193" t="str">
        <f t="shared" si="14"/>
        <v>0</v>
      </c>
      <c r="Q158" s="36">
        <f t="shared" si="15"/>
        <v>0</v>
      </c>
      <c r="R158" s="190" t="e">
        <f t="shared" si="12"/>
        <v>#DIV/0!</v>
      </c>
      <c r="S158" s="8" t="e">
        <f t="shared" si="16"/>
        <v>#DIV/0!</v>
      </c>
      <c r="T158" s="8"/>
      <c r="U158" s="8"/>
      <c r="V158" s="8"/>
      <c r="W158" s="8"/>
      <c r="X158" s="8"/>
      <c r="Y158" s="36"/>
      <c r="Z158" s="36"/>
      <c r="AA158" s="36"/>
      <c r="AB158" s="36"/>
      <c r="AC158" s="36"/>
    </row>
    <row r="159" spans="1:29" x14ac:dyDescent="0.2">
      <c r="A159" s="139"/>
      <c r="B159" s="139"/>
      <c r="C159" s="9"/>
      <c r="D159" s="9"/>
      <c r="E159" s="9"/>
      <c r="F159" s="9"/>
      <c r="I159" t="str">
        <f t="shared" si="13"/>
        <v/>
      </c>
      <c r="J159" s="36" t="str">
        <f t="shared" si="11"/>
        <v/>
      </c>
      <c r="P159" s="193" t="str">
        <f t="shared" si="14"/>
        <v>0</v>
      </c>
      <c r="Q159" s="36">
        <f t="shared" si="15"/>
        <v>0</v>
      </c>
      <c r="R159" s="190" t="e">
        <f t="shared" si="12"/>
        <v>#DIV/0!</v>
      </c>
      <c r="S159" s="8" t="e">
        <f t="shared" si="16"/>
        <v>#DIV/0!</v>
      </c>
      <c r="T159" s="8"/>
      <c r="U159" s="8"/>
      <c r="V159" s="8"/>
      <c r="W159" s="8"/>
      <c r="X159" s="8"/>
      <c r="Y159" s="36"/>
      <c r="Z159" s="36"/>
      <c r="AA159" s="36"/>
      <c r="AB159" s="36"/>
      <c r="AC159" s="36"/>
    </row>
    <row r="160" spans="1:29" x14ac:dyDescent="0.2">
      <c r="A160" s="139"/>
      <c r="B160" s="139"/>
      <c r="C160" s="9"/>
      <c r="D160" s="9"/>
      <c r="E160" s="9"/>
      <c r="F160" s="9"/>
      <c r="I160" t="str">
        <f t="shared" si="13"/>
        <v/>
      </c>
      <c r="J160" s="36" t="str">
        <f t="shared" si="11"/>
        <v/>
      </c>
      <c r="P160" s="193" t="str">
        <f t="shared" si="14"/>
        <v>0</v>
      </c>
      <c r="Q160" s="36">
        <f t="shared" si="15"/>
        <v>0</v>
      </c>
      <c r="R160" s="190" t="e">
        <f t="shared" si="12"/>
        <v>#DIV/0!</v>
      </c>
      <c r="S160" s="8" t="e">
        <f t="shared" si="16"/>
        <v>#DIV/0!</v>
      </c>
      <c r="T160" s="8"/>
      <c r="U160" s="8"/>
      <c r="V160" s="8"/>
      <c r="W160" s="8"/>
      <c r="X160" s="8"/>
      <c r="Y160" s="36"/>
      <c r="Z160" s="36"/>
      <c r="AA160" s="36"/>
      <c r="AB160" s="36"/>
      <c r="AC160" s="36"/>
    </row>
    <row r="161" spans="1:29" x14ac:dyDescent="0.2">
      <c r="A161" s="139"/>
      <c r="B161" s="139"/>
      <c r="C161" s="9"/>
      <c r="D161" s="9"/>
      <c r="E161" s="9"/>
      <c r="F161" s="9"/>
      <c r="I161" t="str">
        <f t="shared" si="13"/>
        <v/>
      </c>
      <c r="J161" s="36" t="str">
        <f t="shared" ref="J161:J224" si="17">K161&amp;L161</f>
        <v/>
      </c>
      <c r="P161" s="193" t="str">
        <f t="shared" si="14"/>
        <v>0</v>
      </c>
      <c r="Q161" s="36">
        <f t="shared" si="15"/>
        <v>0</v>
      </c>
      <c r="R161" s="190" t="e">
        <f t="shared" si="12"/>
        <v>#DIV/0!</v>
      </c>
      <c r="S161" s="8" t="e">
        <f t="shared" si="16"/>
        <v>#DIV/0!</v>
      </c>
      <c r="T161" s="8"/>
      <c r="U161" s="8"/>
      <c r="V161" s="8"/>
      <c r="W161" s="8"/>
      <c r="X161" s="8"/>
      <c r="Y161" s="36"/>
      <c r="Z161" s="36"/>
      <c r="AA161" s="36"/>
      <c r="AB161" s="36"/>
      <c r="AC161" s="36"/>
    </row>
    <row r="162" spans="1:29" x14ac:dyDescent="0.2">
      <c r="A162" s="139"/>
      <c r="B162" s="139"/>
      <c r="C162" s="9"/>
      <c r="D162" s="9"/>
      <c r="E162" s="9"/>
      <c r="F162" s="9"/>
      <c r="I162" t="str">
        <f t="shared" si="13"/>
        <v/>
      </c>
      <c r="J162" s="36" t="str">
        <f t="shared" si="17"/>
        <v/>
      </c>
      <c r="P162" s="193" t="str">
        <f t="shared" si="14"/>
        <v>0</v>
      </c>
      <c r="Q162" s="36">
        <f t="shared" si="15"/>
        <v>0</v>
      </c>
      <c r="R162" s="190" t="e">
        <f t="shared" si="12"/>
        <v>#DIV/0!</v>
      </c>
      <c r="S162" s="8" t="e">
        <f t="shared" si="16"/>
        <v>#DIV/0!</v>
      </c>
      <c r="T162" s="8"/>
      <c r="U162" s="8"/>
      <c r="V162" s="8"/>
      <c r="W162" s="8"/>
      <c r="X162" s="8"/>
      <c r="Y162" s="36"/>
      <c r="Z162" s="36"/>
      <c r="AA162" s="36"/>
      <c r="AB162" s="36"/>
      <c r="AC162" s="36"/>
    </row>
    <row r="163" spans="1:29" x14ac:dyDescent="0.2">
      <c r="A163" s="139"/>
      <c r="B163" s="139"/>
      <c r="C163" s="9"/>
      <c r="D163" s="9"/>
      <c r="E163" s="9"/>
      <c r="F163" s="9"/>
      <c r="I163" t="str">
        <f t="shared" si="13"/>
        <v/>
      </c>
      <c r="J163" s="36" t="str">
        <f t="shared" si="17"/>
        <v/>
      </c>
      <c r="P163" s="193" t="str">
        <f t="shared" si="14"/>
        <v>0</v>
      </c>
      <c r="Q163" s="36">
        <f t="shared" si="15"/>
        <v>0</v>
      </c>
      <c r="R163" s="190" t="e">
        <f t="shared" si="12"/>
        <v>#DIV/0!</v>
      </c>
      <c r="S163" s="8" t="e">
        <f t="shared" si="16"/>
        <v>#DIV/0!</v>
      </c>
      <c r="T163" s="8"/>
      <c r="U163" s="8"/>
      <c r="V163" s="8"/>
      <c r="W163" s="8"/>
      <c r="X163" s="8"/>
      <c r="Y163" s="36"/>
      <c r="Z163" s="36"/>
      <c r="AA163" s="36"/>
      <c r="AB163" s="36"/>
      <c r="AC163" s="36"/>
    </row>
    <row r="164" spans="1:29" x14ac:dyDescent="0.2">
      <c r="A164" s="139"/>
      <c r="B164" s="139"/>
      <c r="C164" s="9"/>
      <c r="D164" s="9"/>
      <c r="E164" s="9"/>
      <c r="F164" s="9"/>
      <c r="I164" t="str">
        <f t="shared" si="13"/>
        <v/>
      </c>
      <c r="J164" s="36" t="str">
        <f t="shared" si="17"/>
        <v/>
      </c>
      <c r="P164" s="193" t="str">
        <f t="shared" si="14"/>
        <v>0</v>
      </c>
      <c r="Q164" s="36">
        <f t="shared" si="15"/>
        <v>0</v>
      </c>
      <c r="R164" s="190" t="e">
        <f t="shared" si="12"/>
        <v>#DIV/0!</v>
      </c>
      <c r="S164" s="8" t="e">
        <f t="shared" si="16"/>
        <v>#DIV/0!</v>
      </c>
      <c r="T164" s="8"/>
      <c r="U164" s="8"/>
      <c r="V164" s="8"/>
      <c r="W164" s="8"/>
      <c r="X164" s="8"/>
      <c r="Y164" s="36"/>
      <c r="Z164" s="36"/>
      <c r="AA164" s="36"/>
      <c r="AB164" s="36"/>
      <c r="AC164" s="36"/>
    </row>
    <row r="165" spans="1:29" x14ac:dyDescent="0.2">
      <c r="A165" s="139"/>
      <c r="B165" s="139"/>
      <c r="C165" s="9"/>
      <c r="D165" s="9"/>
      <c r="E165" s="9"/>
      <c r="F165" s="9"/>
      <c r="I165" t="str">
        <f t="shared" si="13"/>
        <v/>
      </c>
      <c r="J165" s="36" t="str">
        <f t="shared" si="17"/>
        <v/>
      </c>
      <c r="P165" s="193" t="str">
        <f t="shared" si="14"/>
        <v>0</v>
      </c>
      <c r="Q165" s="36">
        <f t="shared" si="15"/>
        <v>0</v>
      </c>
      <c r="R165" s="190" t="e">
        <f t="shared" si="12"/>
        <v>#DIV/0!</v>
      </c>
      <c r="S165" s="8" t="e">
        <f t="shared" si="16"/>
        <v>#DIV/0!</v>
      </c>
      <c r="T165" s="8"/>
      <c r="U165" s="8"/>
      <c r="V165" s="8"/>
      <c r="W165" s="8"/>
      <c r="X165" s="8"/>
      <c r="Y165" s="36"/>
      <c r="Z165" s="36"/>
      <c r="AA165" s="36"/>
      <c r="AB165" s="36"/>
      <c r="AC165" s="36"/>
    </row>
    <row r="166" spans="1:29" x14ac:dyDescent="0.2">
      <c r="A166" s="139"/>
      <c r="B166" s="139"/>
      <c r="C166" s="9"/>
      <c r="D166" s="9"/>
      <c r="E166" s="9"/>
      <c r="F166" s="9"/>
      <c r="I166" t="str">
        <f t="shared" si="13"/>
        <v/>
      </c>
      <c r="J166" s="36" t="str">
        <f t="shared" si="17"/>
        <v/>
      </c>
      <c r="P166" s="193" t="str">
        <f t="shared" si="14"/>
        <v>0</v>
      </c>
      <c r="Q166" s="36">
        <f t="shared" si="15"/>
        <v>0</v>
      </c>
      <c r="R166" s="190" t="e">
        <f t="shared" si="12"/>
        <v>#DIV/0!</v>
      </c>
      <c r="S166" s="8" t="e">
        <f t="shared" si="16"/>
        <v>#DIV/0!</v>
      </c>
      <c r="T166" s="8"/>
      <c r="U166" s="8"/>
      <c r="V166" s="8"/>
      <c r="W166" s="8"/>
      <c r="X166" s="8"/>
      <c r="Y166" s="36"/>
      <c r="Z166" s="36"/>
      <c r="AA166" s="36"/>
      <c r="AB166" s="36"/>
      <c r="AC166" s="36"/>
    </row>
    <row r="167" spans="1:29" x14ac:dyDescent="0.2">
      <c r="A167" s="139"/>
      <c r="B167" s="139"/>
      <c r="C167" s="9"/>
      <c r="D167" s="9"/>
      <c r="E167" s="9"/>
      <c r="F167" s="9"/>
      <c r="I167" t="str">
        <f t="shared" si="13"/>
        <v/>
      </c>
      <c r="J167" s="36" t="str">
        <f t="shared" si="17"/>
        <v/>
      </c>
      <c r="P167" s="193" t="str">
        <f t="shared" si="14"/>
        <v>0</v>
      </c>
      <c r="Q167" s="36">
        <f t="shared" si="15"/>
        <v>0</v>
      </c>
      <c r="R167" s="190" t="e">
        <f t="shared" si="12"/>
        <v>#DIV/0!</v>
      </c>
      <c r="S167" s="8" t="e">
        <f t="shared" si="16"/>
        <v>#DIV/0!</v>
      </c>
      <c r="T167" s="8"/>
      <c r="U167" s="8"/>
      <c r="V167" s="8"/>
      <c r="W167" s="8"/>
      <c r="X167" s="8"/>
      <c r="Y167" s="36"/>
      <c r="Z167" s="36"/>
      <c r="AA167" s="36"/>
      <c r="AB167" s="36"/>
      <c r="AC167" s="36"/>
    </row>
    <row r="168" spans="1:29" x14ac:dyDescent="0.2">
      <c r="A168" s="139"/>
      <c r="B168" s="139"/>
      <c r="C168" s="9"/>
      <c r="D168" s="9"/>
      <c r="E168" s="9"/>
      <c r="F168" s="9"/>
      <c r="I168" t="str">
        <f t="shared" si="13"/>
        <v/>
      </c>
      <c r="J168" s="36" t="str">
        <f t="shared" si="17"/>
        <v/>
      </c>
      <c r="P168" s="193" t="str">
        <f t="shared" si="14"/>
        <v>0</v>
      </c>
      <c r="Q168" s="36">
        <f t="shared" si="15"/>
        <v>0</v>
      </c>
      <c r="R168" s="190" t="e">
        <f t="shared" si="12"/>
        <v>#DIV/0!</v>
      </c>
      <c r="S168" s="8" t="e">
        <f t="shared" si="16"/>
        <v>#DIV/0!</v>
      </c>
      <c r="T168" s="8"/>
      <c r="U168" s="8"/>
      <c r="V168" s="8"/>
      <c r="W168" s="8"/>
      <c r="X168" s="8"/>
      <c r="Y168" s="36"/>
      <c r="Z168" s="36"/>
      <c r="AA168" s="36"/>
      <c r="AB168" s="36"/>
      <c r="AC168" s="36"/>
    </row>
    <row r="169" spans="1:29" x14ac:dyDescent="0.2">
      <c r="A169" s="139"/>
      <c r="B169" s="139"/>
      <c r="C169" s="9"/>
      <c r="D169" s="9"/>
      <c r="E169" s="9"/>
      <c r="F169" s="9"/>
      <c r="I169" t="str">
        <f t="shared" si="13"/>
        <v/>
      </c>
      <c r="J169" s="36" t="str">
        <f t="shared" si="17"/>
        <v/>
      </c>
      <c r="P169" s="193" t="str">
        <f t="shared" si="14"/>
        <v>0</v>
      </c>
      <c r="Q169" s="36">
        <f t="shared" si="15"/>
        <v>0</v>
      </c>
      <c r="R169" s="190" t="e">
        <f t="shared" si="12"/>
        <v>#DIV/0!</v>
      </c>
      <c r="S169" s="8" t="e">
        <f t="shared" si="16"/>
        <v>#DIV/0!</v>
      </c>
      <c r="T169" s="8"/>
      <c r="U169" s="8"/>
      <c r="V169" s="8"/>
      <c r="W169" s="8"/>
      <c r="X169" s="8"/>
      <c r="Y169" s="36"/>
      <c r="Z169" s="36"/>
      <c r="AA169" s="36"/>
      <c r="AB169" s="36"/>
      <c r="AC169" s="36"/>
    </row>
    <row r="170" spans="1:29" x14ac:dyDescent="0.2">
      <c r="A170" s="139"/>
      <c r="B170" s="139"/>
      <c r="C170" s="9"/>
      <c r="D170" s="9"/>
      <c r="E170" s="9"/>
      <c r="F170" s="9"/>
      <c r="I170" t="str">
        <f t="shared" si="13"/>
        <v/>
      </c>
      <c r="J170" s="36" t="str">
        <f t="shared" si="17"/>
        <v/>
      </c>
      <c r="P170" s="193" t="str">
        <f t="shared" si="14"/>
        <v>0</v>
      </c>
      <c r="Q170" s="36">
        <f t="shared" si="15"/>
        <v>0</v>
      </c>
      <c r="R170" s="190" t="e">
        <f t="shared" si="12"/>
        <v>#DIV/0!</v>
      </c>
      <c r="S170" s="8" t="e">
        <f t="shared" si="16"/>
        <v>#DIV/0!</v>
      </c>
      <c r="T170" s="8"/>
      <c r="U170" s="8"/>
      <c r="V170" s="8"/>
      <c r="W170" s="8"/>
      <c r="X170" s="8"/>
      <c r="Y170" s="36"/>
      <c r="Z170" s="36"/>
      <c r="AA170" s="36"/>
      <c r="AB170" s="36"/>
      <c r="AC170" s="36"/>
    </row>
    <row r="171" spans="1:29" x14ac:dyDescent="0.2">
      <c r="A171" s="139"/>
      <c r="B171" s="139"/>
      <c r="C171" s="9"/>
      <c r="D171" s="9"/>
      <c r="E171" s="9"/>
      <c r="F171" s="9"/>
      <c r="I171" t="str">
        <f t="shared" si="13"/>
        <v/>
      </c>
      <c r="J171" s="36" t="str">
        <f t="shared" si="17"/>
        <v/>
      </c>
      <c r="P171" s="193" t="str">
        <f t="shared" si="14"/>
        <v>0</v>
      </c>
      <c r="Q171" s="36">
        <f t="shared" si="15"/>
        <v>0</v>
      </c>
      <c r="R171" s="190" t="e">
        <f t="shared" si="12"/>
        <v>#DIV/0!</v>
      </c>
      <c r="S171" s="8" t="e">
        <f t="shared" si="16"/>
        <v>#DIV/0!</v>
      </c>
      <c r="T171" s="8"/>
      <c r="U171" s="8"/>
      <c r="V171" s="8"/>
      <c r="W171" s="8"/>
      <c r="X171" s="8"/>
      <c r="Y171" s="36"/>
      <c r="Z171" s="36"/>
      <c r="AA171" s="36"/>
      <c r="AB171" s="36"/>
      <c r="AC171" s="36"/>
    </row>
    <row r="172" spans="1:29" x14ac:dyDescent="0.2">
      <c r="A172" s="139"/>
      <c r="B172" s="139"/>
      <c r="C172" s="9"/>
      <c r="D172" s="9"/>
      <c r="E172" s="9"/>
      <c r="F172" s="9"/>
      <c r="I172" t="str">
        <f t="shared" si="13"/>
        <v/>
      </c>
      <c r="J172" s="36" t="str">
        <f t="shared" si="17"/>
        <v/>
      </c>
      <c r="P172" s="193" t="str">
        <f t="shared" si="14"/>
        <v>0</v>
      </c>
      <c r="Q172" s="36">
        <f t="shared" si="15"/>
        <v>0</v>
      </c>
      <c r="R172" s="190" t="e">
        <f t="shared" si="12"/>
        <v>#DIV/0!</v>
      </c>
      <c r="S172" s="8" t="e">
        <f t="shared" si="16"/>
        <v>#DIV/0!</v>
      </c>
      <c r="T172" s="8"/>
      <c r="U172" s="8"/>
      <c r="V172" s="8"/>
      <c r="W172" s="8"/>
      <c r="X172" s="8"/>
      <c r="Y172" s="36"/>
      <c r="Z172" s="36"/>
      <c r="AA172" s="36"/>
      <c r="AB172" s="36"/>
      <c r="AC172" s="36"/>
    </row>
    <row r="173" spans="1:29" x14ac:dyDescent="0.2">
      <c r="A173" s="139"/>
      <c r="B173" s="139"/>
      <c r="C173" s="9"/>
      <c r="D173" s="9"/>
      <c r="E173" s="9"/>
      <c r="F173" s="9"/>
      <c r="I173" t="str">
        <f t="shared" si="13"/>
        <v/>
      </c>
      <c r="J173" s="36" t="str">
        <f t="shared" si="17"/>
        <v/>
      </c>
      <c r="P173" s="193" t="str">
        <f t="shared" si="14"/>
        <v>0</v>
      </c>
      <c r="Q173" s="36">
        <f t="shared" si="15"/>
        <v>0</v>
      </c>
      <c r="R173" s="190" t="e">
        <f t="shared" si="12"/>
        <v>#DIV/0!</v>
      </c>
      <c r="S173" s="8" t="e">
        <f t="shared" si="16"/>
        <v>#DIV/0!</v>
      </c>
      <c r="T173" s="8"/>
      <c r="U173" s="8"/>
      <c r="V173" s="8"/>
      <c r="W173" s="8"/>
      <c r="X173" s="8"/>
      <c r="Y173" s="36"/>
      <c r="Z173" s="36"/>
      <c r="AA173" s="36"/>
      <c r="AB173" s="36"/>
      <c r="AC173" s="36"/>
    </row>
    <row r="174" spans="1:29" x14ac:dyDescent="0.2">
      <c r="A174" s="139"/>
      <c r="B174" s="139"/>
      <c r="C174" s="9"/>
      <c r="D174" s="9"/>
      <c r="E174" s="9"/>
      <c r="F174" s="9"/>
      <c r="I174" t="str">
        <f t="shared" si="13"/>
        <v/>
      </c>
      <c r="J174" s="36" t="str">
        <f t="shared" si="17"/>
        <v/>
      </c>
      <c r="P174" s="193" t="str">
        <f t="shared" si="14"/>
        <v>0</v>
      </c>
      <c r="Q174" s="36">
        <f t="shared" si="15"/>
        <v>0</v>
      </c>
      <c r="R174" s="190" t="e">
        <f t="shared" si="12"/>
        <v>#DIV/0!</v>
      </c>
      <c r="S174" s="8" t="e">
        <f t="shared" si="16"/>
        <v>#DIV/0!</v>
      </c>
      <c r="T174" s="8"/>
      <c r="U174" s="8"/>
      <c r="V174" s="8"/>
      <c r="W174" s="8"/>
      <c r="X174" s="8"/>
      <c r="Y174" s="36"/>
      <c r="Z174" s="36"/>
      <c r="AA174" s="36"/>
      <c r="AB174" s="36"/>
      <c r="AC174" s="36"/>
    </row>
    <row r="175" spans="1:29" x14ac:dyDescent="0.2">
      <c r="A175" s="139"/>
      <c r="B175" s="139"/>
      <c r="C175" s="9"/>
      <c r="D175" s="9"/>
      <c r="E175" s="9"/>
      <c r="F175" s="9"/>
      <c r="I175" t="str">
        <f t="shared" si="13"/>
        <v/>
      </c>
      <c r="J175" s="36" t="str">
        <f t="shared" si="17"/>
        <v/>
      </c>
      <c r="P175" s="193" t="str">
        <f t="shared" si="14"/>
        <v>0</v>
      </c>
      <c r="Q175" s="36">
        <f t="shared" si="15"/>
        <v>0</v>
      </c>
      <c r="R175" s="190" t="e">
        <f t="shared" si="12"/>
        <v>#DIV/0!</v>
      </c>
      <c r="S175" s="8" t="e">
        <f t="shared" si="16"/>
        <v>#DIV/0!</v>
      </c>
      <c r="T175" s="8"/>
      <c r="U175" s="8"/>
      <c r="V175" s="8"/>
      <c r="W175" s="8"/>
      <c r="X175" s="8"/>
      <c r="Y175" s="36"/>
      <c r="Z175" s="36"/>
      <c r="AA175" s="36"/>
      <c r="AB175" s="36"/>
      <c r="AC175" s="36"/>
    </row>
    <row r="176" spans="1:29" x14ac:dyDescent="0.2">
      <c r="A176" s="139"/>
      <c r="B176" s="139"/>
      <c r="C176" s="9"/>
      <c r="D176" s="9"/>
      <c r="E176" s="9"/>
      <c r="F176" s="9"/>
      <c r="I176" t="str">
        <f t="shared" si="13"/>
        <v/>
      </c>
      <c r="J176" s="36" t="str">
        <f t="shared" si="17"/>
        <v/>
      </c>
      <c r="P176" s="193" t="str">
        <f t="shared" si="14"/>
        <v>0</v>
      </c>
      <c r="Q176" s="36">
        <f t="shared" si="15"/>
        <v>0</v>
      </c>
      <c r="R176" s="190" t="e">
        <f t="shared" si="12"/>
        <v>#DIV/0!</v>
      </c>
      <c r="S176" s="8" t="e">
        <f t="shared" si="16"/>
        <v>#DIV/0!</v>
      </c>
      <c r="T176" s="8"/>
      <c r="U176" s="8"/>
      <c r="V176" s="8"/>
      <c r="W176" s="8"/>
      <c r="X176" s="8"/>
      <c r="Y176" s="36"/>
      <c r="Z176" s="36"/>
      <c r="AA176" s="36"/>
      <c r="AB176" s="36"/>
      <c r="AC176" s="36"/>
    </row>
    <row r="177" spans="1:29" x14ac:dyDescent="0.2">
      <c r="A177" s="139"/>
      <c r="B177" s="139"/>
      <c r="C177" s="9"/>
      <c r="D177" s="9"/>
      <c r="E177" s="9"/>
      <c r="F177" s="9"/>
      <c r="I177" t="str">
        <f t="shared" si="13"/>
        <v/>
      </c>
      <c r="J177" s="36" t="str">
        <f t="shared" si="17"/>
        <v/>
      </c>
      <c r="P177" s="193" t="str">
        <f t="shared" si="14"/>
        <v>0</v>
      </c>
      <c r="Q177" s="36">
        <f t="shared" si="15"/>
        <v>0</v>
      </c>
      <c r="R177" s="190" t="e">
        <f t="shared" si="12"/>
        <v>#DIV/0!</v>
      </c>
      <c r="S177" s="8" t="e">
        <f t="shared" si="16"/>
        <v>#DIV/0!</v>
      </c>
      <c r="T177" s="8"/>
      <c r="U177" s="8"/>
      <c r="V177" s="8"/>
      <c r="W177" s="8"/>
      <c r="X177" s="8"/>
      <c r="Y177" s="36"/>
      <c r="Z177" s="36"/>
      <c r="AA177" s="36"/>
      <c r="AB177" s="36"/>
      <c r="AC177" s="36"/>
    </row>
    <row r="178" spans="1:29" x14ac:dyDescent="0.2">
      <c r="A178" s="139"/>
      <c r="B178" s="139"/>
      <c r="C178" s="9"/>
      <c r="D178" s="9"/>
      <c r="E178" s="9"/>
      <c r="F178" s="9"/>
      <c r="I178" t="str">
        <f t="shared" si="13"/>
        <v/>
      </c>
      <c r="J178" s="36" t="str">
        <f t="shared" si="17"/>
        <v/>
      </c>
      <c r="P178" s="193" t="str">
        <f t="shared" si="14"/>
        <v>0</v>
      </c>
      <c r="Q178" s="36">
        <f t="shared" si="15"/>
        <v>0</v>
      </c>
      <c r="R178" s="190" t="e">
        <f t="shared" si="12"/>
        <v>#DIV/0!</v>
      </c>
      <c r="S178" s="8" t="e">
        <f t="shared" si="16"/>
        <v>#DIV/0!</v>
      </c>
      <c r="T178" s="8"/>
      <c r="U178" s="8"/>
      <c r="V178" s="8"/>
      <c r="W178" s="8"/>
      <c r="X178" s="8"/>
      <c r="Y178" s="36"/>
      <c r="Z178" s="36"/>
      <c r="AA178" s="36"/>
      <c r="AB178" s="36"/>
      <c r="AC178" s="36"/>
    </row>
    <row r="179" spans="1:29" x14ac:dyDescent="0.2">
      <c r="A179" s="139"/>
      <c r="B179" s="139"/>
      <c r="C179" s="9"/>
      <c r="D179" s="9"/>
      <c r="E179" s="9"/>
      <c r="F179" s="9"/>
      <c r="I179" t="str">
        <f t="shared" si="13"/>
        <v/>
      </c>
      <c r="J179" s="36" t="str">
        <f t="shared" si="17"/>
        <v/>
      </c>
      <c r="P179" s="193" t="str">
        <f t="shared" si="14"/>
        <v>0</v>
      </c>
      <c r="Q179" s="36">
        <f t="shared" si="15"/>
        <v>0</v>
      </c>
      <c r="R179" s="190" t="e">
        <f t="shared" si="12"/>
        <v>#DIV/0!</v>
      </c>
      <c r="S179" s="8" t="e">
        <f t="shared" si="16"/>
        <v>#DIV/0!</v>
      </c>
      <c r="T179" s="8"/>
      <c r="U179" s="8"/>
      <c r="V179" s="8"/>
      <c r="W179" s="8"/>
      <c r="X179" s="8"/>
      <c r="Y179" s="36"/>
      <c r="Z179" s="36"/>
      <c r="AA179" s="36"/>
      <c r="AB179" s="36"/>
      <c r="AC179" s="36"/>
    </row>
    <row r="180" spans="1:29" x14ac:dyDescent="0.2">
      <c r="A180" s="139"/>
      <c r="B180" s="139"/>
      <c r="C180" s="9"/>
      <c r="D180" s="9"/>
      <c r="E180" s="9"/>
      <c r="F180" s="9"/>
      <c r="I180" t="str">
        <f t="shared" si="13"/>
        <v/>
      </c>
      <c r="J180" s="36" t="str">
        <f t="shared" si="17"/>
        <v/>
      </c>
      <c r="P180" s="193" t="str">
        <f t="shared" si="14"/>
        <v>0</v>
      </c>
      <c r="Q180" s="36">
        <f t="shared" si="15"/>
        <v>0</v>
      </c>
      <c r="R180" s="190" t="e">
        <f t="shared" si="12"/>
        <v>#DIV/0!</v>
      </c>
      <c r="S180" s="8" t="e">
        <f t="shared" si="16"/>
        <v>#DIV/0!</v>
      </c>
      <c r="T180" s="8"/>
      <c r="U180" s="8"/>
      <c r="V180" s="8"/>
      <c r="W180" s="8"/>
      <c r="X180" s="8"/>
      <c r="Y180" s="36"/>
      <c r="Z180" s="36"/>
      <c r="AA180" s="36"/>
      <c r="AB180" s="36"/>
      <c r="AC180" s="36"/>
    </row>
    <row r="181" spans="1:29" x14ac:dyDescent="0.2">
      <c r="A181" s="139"/>
      <c r="B181" s="139"/>
      <c r="C181" s="9"/>
      <c r="D181" s="9"/>
      <c r="E181" s="9"/>
      <c r="F181" s="9"/>
      <c r="I181" t="str">
        <f t="shared" si="13"/>
        <v/>
      </c>
      <c r="J181" s="36" t="str">
        <f t="shared" si="17"/>
        <v/>
      </c>
      <c r="P181" s="193" t="str">
        <f t="shared" si="14"/>
        <v>0</v>
      </c>
      <c r="Q181" s="36">
        <f t="shared" si="15"/>
        <v>0</v>
      </c>
      <c r="R181" s="190" t="e">
        <f t="shared" si="12"/>
        <v>#DIV/0!</v>
      </c>
      <c r="S181" s="8" t="e">
        <f t="shared" si="16"/>
        <v>#DIV/0!</v>
      </c>
      <c r="T181" s="8"/>
      <c r="U181" s="8"/>
      <c r="V181" s="8"/>
      <c r="W181" s="8"/>
      <c r="X181" s="8"/>
      <c r="Y181" s="36"/>
      <c r="Z181" s="36"/>
      <c r="AA181" s="36"/>
      <c r="AB181" s="36"/>
      <c r="AC181" s="36"/>
    </row>
    <row r="182" spans="1:29" x14ac:dyDescent="0.2">
      <c r="A182" s="139"/>
      <c r="B182" s="139"/>
      <c r="C182" s="9"/>
      <c r="D182" s="9"/>
      <c r="E182" s="9"/>
      <c r="F182" s="9"/>
      <c r="I182" t="str">
        <f t="shared" si="13"/>
        <v/>
      </c>
      <c r="J182" s="36" t="str">
        <f t="shared" si="17"/>
        <v/>
      </c>
      <c r="P182" s="193" t="str">
        <f t="shared" si="14"/>
        <v>0</v>
      </c>
      <c r="Q182" s="36">
        <f t="shared" si="15"/>
        <v>0</v>
      </c>
      <c r="R182" s="190" t="e">
        <f t="shared" si="12"/>
        <v>#DIV/0!</v>
      </c>
      <c r="S182" s="8" t="e">
        <f t="shared" si="16"/>
        <v>#DIV/0!</v>
      </c>
      <c r="T182" s="8"/>
      <c r="U182" s="8"/>
      <c r="V182" s="8"/>
      <c r="W182" s="8"/>
      <c r="X182" s="8"/>
      <c r="Y182" s="36"/>
      <c r="Z182" s="36"/>
      <c r="AA182" s="36"/>
      <c r="AB182" s="36"/>
      <c r="AC182" s="36"/>
    </row>
    <row r="183" spans="1:29" x14ac:dyDescent="0.2">
      <c r="A183" s="139"/>
      <c r="B183" s="139"/>
      <c r="C183" s="9"/>
      <c r="D183" s="9"/>
      <c r="E183" s="9"/>
      <c r="F183" s="9"/>
      <c r="I183" t="str">
        <f t="shared" si="13"/>
        <v/>
      </c>
      <c r="J183" s="36" t="str">
        <f t="shared" si="17"/>
        <v/>
      </c>
      <c r="P183" s="193" t="str">
        <f t="shared" si="14"/>
        <v>0</v>
      </c>
      <c r="Q183" s="36">
        <f t="shared" si="15"/>
        <v>0</v>
      </c>
      <c r="R183" s="190" t="e">
        <f t="shared" si="12"/>
        <v>#DIV/0!</v>
      </c>
      <c r="S183" s="8" t="e">
        <f t="shared" si="16"/>
        <v>#DIV/0!</v>
      </c>
      <c r="T183" s="8"/>
      <c r="U183" s="8"/>
      <c r="V183" s="8"/>
      <c r="W183" s="8"/>
      <c r="X183" s="8"/>
      <c r="Y183" s="36"/>
      <c r="Z183" s="36"/>
      <c r="AA183" s="36"/>
      <c r="AB183" s="36"/>
      <c r="AC183" s="36"/>
    </row>
    <row r="184" spans="1:29" x14ac:dyDescent="0.2">
      <c r="A184" s="139"/>
      <c r="B184" s="139"/>
      <c r="C184" s="9"/>
      <c r="D184" s="9"/>
      <c r="E184" s="9"/>
      <c r="F184" s="9"/>
      <c r="I184" t="str">
        <f t="shared" si="13"/>
        <v/>
      </c>
      <c r="J184" s="36" t="str">
        <f t="shared" si="17"/>
        <v/>
      </c>
      <c r="P184" s="193" t="str">
        <f t="shared" si="14"/>
        <v>0</v>
      </c>
      <c r="Q184" s="36">
        <f t="shared" si="15"/>
        <v>0</v>
      </c>
      <c r="R184" s="190" t="e">
        <f t="shared" si="12"/>
        <v>#DIV/0!</v>
      </c>
      <c r="S184" s="8" t="e">
        <f t="shared" si="16"/>
        <v>#DIV/0!</v>
      </c>
      <c r="T184" s="8"/>
      <c r="U184" s="8"/>
      <c r="V184" s="8"/>
      <c r="W184" s="8"/>
      <c r="X184" s="8"/>
      <c r="Y184" s="36"/>
      <c r="Z184" s="36"/>
      <c r="AA184" s="36"/>
      <c r="AB184" s="36"/>
      <c r="AC184" s="36"/>
    </row>
    <row r="185" spans="1:29" x14ac:dyDescent="0.2">
      <c r="A185" s="139"/>
      <c r="B185" s="139"/>
      <c r="C185" s="9"/>
      <c r="D185" s="9"/>
      <c r="E185" s="9"/>
      <c r="F185" s="9"/>
      <c r="I185" t="str">
        <f t="shared" si="13"/>
        <v/>
      </c>
      <c r="J185" s="36" t="str">
        <f t="shared" si="17"/>
        <v/>
      </c>
      <c r="P185" s="193" t="str">
        <f t="shared" si="14"/>
        <v>0</v>
      </c>
      <c r="Q185" s="36">
        <f t="shared" si="15"/>
        <v>0</v>
      </c>
      <c r="R185" s="190" t="e">
        <f t="shared" si="12"/>
        <v>#DIV/0!</v>
      </c>
      <c r="S185" s="8" t="e">
        <f t="shared" si="16"/>
        <v>#DIV/0!</v>
      </c>
      <c r="T185" s="8"/>
      <c r="U185" s="8"/>
      <c r="V185" s="8"/>
      <c r="W185" s="8"/>
      <c r="X185" s="8"/>
      <c r="Y185" s="36"/>
      <c r="Z185" s="36"/>
      <c r="AA185" s="36"/>
      <c r="AB185" s="36"/>
      <c r="AC185" s="36"/>
    </row>
    <row r="186" spans="1:29" x14ac:dyDescent="0.2">
      <c r="A186" s="139"/>
      <c r="B186" s="139"/>
      <c r="C186" s="9"/>
      <c r="D186" s="9"/>
      <c r="E186" s="9"/>
      <c r="F186" s="9"/>
      <c r="I186" t="str">
        <f t="shared" si="13"/>
        <v/>
      </c>
      <c r="J186" s="36" t="str">
        <f t="shared" si="17"/>
        <v/>
      </c>
      <c r="P186" s="193" t="str">
        <f t="shared" si="14"/>
        <v>0</v>
      </c>
      <c r="Q186" s="36">
        <f t="shared" si="15"/>
        <v>0</v>
      </c>
      <c r="R186" s="190" t="e">
        <f t="shared" si="12"/>
        <v>#DIV/0!</v>
      </c>
      <c r="S186" s="8" t="e">
        <f t="shared" si="16"/>
        <v>#DIV/0!</v>
      </c>
      <c r="T186" s="8"/>
      <c r="U186" s="8"/>
      <c r="V186" s="8"/>
      <c r="W186" s="8"/>
      <c r="X186" s="8"/>
      <c r="Y186" s="36"/>
      <c r="Z186" s="36"/>
      <c r="AA186" s="36"/>
      <c r="AB186" s="36"/>
      <c r="AC186" s="36"/>
    </row>
    <row r="187" spans="1:29" x14ac:dyDescent="0.2">
      <c r="A187" s="139"/>
      <c r="B187" s="139"/>
      <c r="C187" s="9"/>
      <c r="D187" s="9"/>
      <c r="E187" s="9"/>
      <c r="F187" s="9"/>
      <c r="I187" t="str">
        <f t="shared" si="13"/>
        <v/>
      </c>
      <c r="J187" s="36" t="str">
        <f t="shared" si="17"/>
        <v/>
      </c>
      <c r="P187" s="193" t="str">
        <f t="shared" si="14"/>
        <v>0</v>
      </c>
      <c r="Q187" s="36">
        <f t="shared" si="15"/>
        <v>0</v>
      </c>
      <c r="R187" s="190" t="e">
        <f t="shared" si="12"/>
        <v>#DIV/0!</v>
      </c>
      <c r="S187" s="8" t="e">
        <f t="shared" si="16"/>
        <v>#DIV/0!</v>
      </c>
      <c r="T187" s="8"/>
      <c r="U187" s="8"/>
      <c r="V187" s="8"/>
      <c r="W187" s="8"/>
      <c r="X187" s="8"/>
      <c r="Y187" s="36"/>
      <c r="Z187" s="36"/>
      <c r="AA187" s="36"/>
      <c r="AB187" s="36"/>
      <c r="AC187" s="36"/>
    </row>
    <row r="188" spans="1:29" x14ac:dyDescent="0.2">
      <c r="A188" s="139"/>
      <c r="B188" s="139"/>
      <c r="C188" s="9"/>
      <c r="D188" s="9"/>
      <c r="E188" s="9"/>
      <c r="F188" s="9"/>
      <c r="I188" t="str">
        <f t="shared" si="13"/>
        <v/>
      </c>
      <c r="J188" s="36" t="str">
        <f t="shared" si="17"/>
        <v/>
      </c>
      <c r="P188" s="193" t="str">
        <f t="shared" si="14"/>
        <v>0</v>
      </c>
      <c r="Q188" s="36">
        <f t="shared" si="15"/>
        <v>0</v>
      </c>
      <c r="R188" s="190" t="e">
        <f t="shared" si="12"/>
        <v>#DIV/0!</v>
      </c>
      <c r="S188" s="8" t="e">
        <f t="shared" si="16"/>
        <v>#DIV/0!</v>
      </c>
      <c r="T188" s="8"/>
      <c r="U188" s="8"/>
      <c r="V188" s="8"/>
      <c r="W188" s="8"/>
      <c r="X188" s="8"/>
      <c r="Y188" s="36"/>
      <c r="Z188" s="36"/>
      <c r="AA188" s="36"/>
      <c r="AB188" s="36"/>
      <c r="AC188" s="36"/>
    </row>
    <row r="189" spans="1:29" x14ac:dyDescent="0.2">
      <c r="A189" s="139"/>
      <c r="B189" s="139"/>
      <c r="C189" s="9"/>
      <c r="D189" s="9"/>
      <c r="E189" s="9"/>
      <c r="F189" s="9"/>
      <c r="I189" t="str">
        <f t="shared" si="13"/>
        <v/>
      </c>
      <c r="J189" s="36" t="str">
        <f t="shared" si="17"/>
        <v/>
      </c>
      <c r="P189" s="193" t="str">
        <f t="shared" si="14"/>
        <v>0</v>
      </c>
      <c r="Q189" s="36">
        <f t="shared" si="15"/>
        <v>0</v>
      </c>
      <c r="R189" s="190" t="e">
        <f t="shared" si="12"/>
        <v>#DIV/0!</v>
      </c>
      <c r="S189" s="8" t="e">
        <f t="shared" si="16"/>
        <v>#DIV/0!</v>
      </c>
      <c r="T189" s="8"/>
      <c r="U189" s="8"/>
      <c r="V189" s="8"/>
      <c r="W189" s="8"/>
      <c r="X189" s="8"/>
      <c r="Y189" s="36"/>
      <c r="Z189" s="36"/>
      <c r="AA189" s="36"/>
      <c r="AB189" s="36"/>
      <c r="AC189" s="36"/>
    </row>
    <row r="190" spans="1:29" x14ac:dyDescent="0.2">
      <c r="A190" s="139"/>
      <c r="B190" s="139"/>
      <c r="C190" s="9"/>
      <c r="D190" s="9"/>
      <c r="E190" s="9"/>
      <c r="F190" s="9"/>
      <c r="I190" t="str">
        <f t="shared" si="13"/>
        <v/>
      </c>
      <c r="J190" s="36" t="str">
        <f t="shared" si="17"/>
        <v/>
      </c>
      <c r="P190" s="193" t="str">
        <f t="shared" si="14"/>
        <v>0</v>
      </c>
      <c r="Q190" s="36">
        <f t="shared" si="15"/>
        <v>0</v>
      </c>
      <c r="R190" s="190" t="e">
        <f t="shared" si="12"/>
        <v>#DIV/0!</v>
      </c>
      <c r="S190" s="8" t="e">
        <f t="shared" si="16"/>
        <v>#DIV/0!</v>
      </c>
      <c r="T190" s="8"/>
      <c r="U190" s="8"/>
      <c r="V190" s="8"/>
      <c r="W190" s="8"/>
      <c r="X190" s="8"/>
      <c r="Y190" s="36"/>
      <c r="Z190" s="36"/>
      <c r="AA190" s="36"/>
      <c r="AB190" s="36"/>
      <c r="AC190" s="36"/>
    </row>
    <row r="191" spans="1:29" x14ac:dyDescent="0.2">
      <c r="A191" s="139"/>
      <c r="B191" s="139"/>
      <c r="C191" s="9"/>
      <c r="D191" s="9"/>
      <c r="E191" s="9"/>
      <c r="F191" s="9"/>
      <c r="I191" t="str">
        <f t="shared" si="13"/>
        <v/>
      </c>
      <c r="J191" s="36" t="str">
        <f t="shared" si="17"/>
        <v/>
      </c>
      <c r="P191" s="193" t="str">
        <f t="shared" si="14"/>
        <v>0</v>
      </c>
      <c r="Q191" s="36">
        <f t="shared" si="15"/>
        <v>0</v>
      </c>
      <c r="R191" s="190" t="e">
        <f t="shared" si="12"/>
        <v>#DIV/0!</v>
      </c>
      <c r="S191" s="8" t="e">
        <f t="shared" si="16"/>
        <v>#DIV/0!</v>
      </c>
      <c r="T191" s="8"/>
      <c r="U191" s="8"/>
      <c r="V191" s="8"/>
      <c r="W191" s="8"/>
      <c r="X191" s="8"/>
      <c r="Y191" s="36"/>
      <c r="Z191" s="36"/>
      <c r="AA191" s="36"/>
      <c r="AB191" s="36"/>
      <c r="AC191" s="36"/>
    </row>
    <row r="192" spans="1:29" x14ac:dyDescent="0.2">
      <c r="A192" s="139"/>
      <c r="B192" s="139"/>
      <c r="C192" s="9"/>
      <c r="D192" s="9"/>
      <c r="E192" s="9"/>
      <c r="F192" s="9"/>
      <c r="I192" t="str">
        <f t="shared" si="13"/>
        <v/>
      </c>
      <c r="J192" s="36" t="str">
        <f t="shared" si="17"/>
        <v/>
      </c>
      <c r="P192" s="193" t="str">
        <f t="shared" si="14"/>
        <v>0</v>
      </c>
      <c r="Q192" s="36">
        <f t="shared" si="15"/>
        <v>0</v>
      </c>
      <c r="R192" s="190" t="e">
        <f t="shared" si="12"/>
        <v>#DIV/0!</v>
      </c>
      <c r="S192" s="8" t="e">
        <f t="shared" si="16"/>
        <v>#DIV/0!</v>
      </c>
      <c r="T192" s="8"/>
      <c r="U192" s="8"/>
      <c r="V192" s="8"/>
      <c r="W192" s="8"/>
      <c r="X192" s="8"/>
      <c r="Y192" s="36"/>
      <c r="Z192" s="36"/>
      <c r="AA192" s="36"/>
      <c r="AB192" s="36"/>
      <c r="AC192" s="36"/>
    </row>
    <row r="193" spans="1:29" x14ac:dyDescent="0.2">
      <c r="A193" s="139"/>
      <c r="B193" s="139"/>
      <c r="C193" s="9"/>
      <c r="D193" s="9"/>
      <c r="E193" s="9"/>
      <c r="F193" s="9"/>
      <c r="I193" t="str">
        <f t="shared" si="13"/>
        <v/>
      </c>
      <c r="J193" s="36" t="str">
        <f t="shared" si="17"/>
        <v/>
      </c>
      <c r="P193" s="193" t="str">
        <f t="shared" si="14"/>
        <v>0</v>
      </c>
      <c r="Q193" s="36">
        <f t="shared" si="15"/>
        <v>0</v>
      </c>
      <c r="R193" s="190" t="e">
        <f t="shared" si="12"/>
        <v>#DIV/0!</v>
      </c>
      <c r="S193" s="8" t="e">
        <f t="shared" si="16"/>
        <v>#DIV/0!</v>
      </c>
      <c r="T193" s="8"/>
      <c r="U193" s="8"/>
      <c r="V193" s="8"/>
      <c r="W193" s="8"/>
      <c r="X193" s="8"/>
      <c r="Y193" s="36"/>
      <c r="Z193" s="36"/>
      <c r="AA193" s="36"/>
      <c r="AB193" s="36"/>
      <c r="AC193" s="36"/>
    </row>
    <row r="194" spans="1:29" x14ac:dyDescent="0.2">
      <c r="A194" s="139"/>
      <c r="B194" s="139"/>
      <c r="C194" s="9"/>
      <c r="D194" s="9"/>
      <c r="E194" s="9"/>
      <c r="F194" s="9"/>
      <c r="I194" t="str">
        <f t="shared" si="13"/>
        <v/>
      </c>
      <c r="J194" s="36" t="str">
        <f t="shared" si="17"/>
        <v/>
      </c>
      <c r="P194" s="193" t="str">
        <f t="shared" si="14"/>
        <v>0</v>
      </c>
      <c r="Q194" s="36">
        <f t="shared" si="15"/>
        <v>0</v>
      </c>
      <c r="R194" s="190" t="e">
        <f t="shared" si="12"/>
        <v>#DIV/0!</v>
      </c>
      <c r="S194" s="8" t="e">
        <f t="shared" si="16"/>
        <v>#DIV/0!</v>
      </c>
      <c r="T194" s="8"/>
      <c r="U194" s="8"/>
      <c r="V194" s="8"/>
      <c r="W194" s="8"/>
      <c r="X194" s="8"/>
      <c r="Y194" s="36"/>
      <c r="Z194" s="36"/>
      <c r="AA194" s="36"/>
      <c r="AB194" s="36"/>
      <c r="AC194" s="36"/>
    </row>
    <row r="195" spans="1:29" x14ac:dyDescent="0.2">
      <c r="A195" s="139"/>
      <c r="B195" s="139"/>
      <c r="C195" s="9"/>
      <c r="D195" s="9"/>
      <c r="E195" s="9"/>
      <c r="F195" s="9"/>
      <c r="I195" t="str">
        <f t="shared" si="13"/>
        <v/>
      </c>
      <c r="J195" s="36" t="str">
        <f t="shared" si="17"/>
        <v/>
      </c>
      <c r="P195" s="193" t="str">
        <f t="shared" si="14"/>
        <v>0</v>
      </c>
      <c r="Q195" s="36">
        <f t="shared" si="15"/>
        <v>0</v>
      </c>
      <c r="R195" s="190" t="e">
        <f t="shared" si="12"/>
        <v>#DIV/0!</v>
      </c>
      <c r="S195" s="8" t="e">
        <f t="shared" si="16"/>
        <v>#DIV/0!</v>
      </c>
      <c r="T195" s="8"/>
      <c r="U195" s="8"/>
      <c r="V195" s="8"/>
      <c r="W195" s="8"/>
      <c r="X195" s="8"/>
      <c r="Y195" s="36"/>
      <c r="Z195" s="36"/>
      <c r="AA195" s="36"/>
      <c r="AB195" s="36"/>
      <c r="AC195" s="36"/>
    </row>
    <row r="196" spans="1:29" x14ac:dyDescent="0.2">
      <c r="A196" s="139"/>
      <c r="B196" s="139"/>
      <c r="C196" s="9"/>
      <c r="D196" s="9"/>
      <c r="E196" s="9"/>
      <c r="F196" s="9"/>
      <c r="I196" t="str">
        <f t="shared" si="13"/>
        <v/>
      </c>
      <c r="J196" s="36" t="str">
        <f t="shared" si="17"/>
        <v/>
      </c>
      <c r="P196" s="193" t="str">
        <f t="shared" si="14"/>
        <v>0</v>
      </c>
      <c r="Q196" s="36">
        <f t="shared" si="15"/>
        <v>0</v>
      </c>
      <c r="R196" s="190" t="e">
        <f t="shared" si="12"/>
        <v>#DIV/0!</v>
      </c>
      <c r="S196" s="8" t="e">
        <f t="shared" si="16"/>
        <v>#DIV/0!</v>
      </c>
      <c r="T196" s="8"/>
      <c r="U196" s="8"/>
      <c r="V196" s="8"/>
      <c r="W196" s="8"/>
      <c r="X196" s="8"/>
      <c r="Y196" s="36"/>
      <c r="Z196" s="36"/>
      <c r="AA196" s="36"/>
      <c r="AB196" s="36"/>
      <c r="AC196" s="36"/>
    </row>
    <row r="197" spans="1:29" x14ac:dyDescent="0.2">
      <c r="A197" s="139"/>
      <c r="B197" s="139"/>
      <c r="C197" s="9"/>
      <c r="D197" s="9"/>
      <c r="E197" s="9"/>
      <c r="F197" s="9"/>
      <c r="I197" t="str">
        <f t="shared" si="13"/>
        <v/>
      </c>
      <c r="J197" s="36" t="str">
        <f t="shared" si="17"/>
        <v/>
      </c>
      <c r="P197" s="193" t="str">
        <f t="shared" si="14"/>
        <v>0</v>
      </c>
      <c r="Q197" s="36">
        <f t="shared" si="15"/>
        <v>0</v>
      </c>
      <c r="R197" s="190" t="e">
        <f t="shared" si="12"/>
        <v>#DIV/0!</v>
      </c>
      <c r="S197" s="8" t="e">
        <f t="shared" si="16"/>
        <v>#DIV/0!</v>
      </c>
      <c r="T197" s="8"/>
      <c r="U197" s="8"/>
      <c r="V197" s="8"/>
      <c r="W197" s="8"/>
      <c r="X197" s="8"/>
      <c r="Y197" s="36"/>
      <c r="Z197" s="36"/>
      <c r="AA197" s="36"/>
      <c r="AB197" s="36"/>
      <c r="AC197" s="36"/>
    </row>
    <row r="198" spans="1:29" x14ac:dyDescent="0.2">
      <c r="A198" s="139"/>
      <c r="B198" s="139"/>
      <c r="C198" s="9"/>
      <c r="D198" s="9"/>
      <c r="E198" s="9"/>
      <c r="F198" s="9"/>
      <c r="I198" t="str">
        <f t="shared" si="13"/>
        <v/>
      </c>
      <c r="J198" s="36" t="str">
        <f t="shared" si="17"/>
        <v/>
      </c>
      <c r="P198" s="193" t="str">
        <f t="shared" si="14"/>
        <v>0</v>
      </c>
      <c r="Q198" s="36">
        <f t="shared" si="15"/>
        <v>0</v>
      </c>
      <c r="R198" s="190" t="e">
        <f t="shared" si="12"/>
        <v>#DIV/0!</v>
      </c>
      <c r="S198" s="8" t="e">
        <f t="shared" si="16"/>
        <v>#DIV/0!</v>
      </c>
      <c r="T198" s="8"/>
      <c r="U198" s="8"/>
      <c r="V198" s="8"/>
      <c r="W198" s="8"/>
      <c r="X198" s="8"/>
      <c r="Y198" s="36"/>
      <c r="Z198" s="36"/>
      <c r="AA198" s="36"/>
      <c r="AB198" s="36"/>
      <c r="AC198" s="36"/>
    </row>
    <row r="199" spans="1:29" x14ac:dyDescent="0.2">
      <c r="A199" s="139"/>
      <c r="B199" s="139"/>
      <c r="C199" s="9"/>
      <c r="D199" s="9"/>
      <c r="E199" s="9"/>
      <c r="F199" s="9"/>
      <c r="I199" t="str">
        <f t="shared" si="13"/>
        <v/>
      </c>
      <c r="J199" s="36" t="str">
        <f t="shared" si="17"/>
        <v/>
      </c>
      <c r="P199" s="193" t="str">
        <f t="shared" si="14"/>
        <v>0</v>
      </c>
      <c r="Q199" s="36">
        <f t="shared" si="15"/>
        <v>0</v>
      </c>
      <c r="R199" s="190" t="e">
        <f t="shared" si="12"/>
        <v>#DIV/0!</v>
      </c>
      <c r="S199" s="8" t="e">
        <f t="shared" si="16"/>
        <v>#DIV/0!</v>
      </c>
      <c r="T199" s="8"/>
      <c r="U199" s="8"/>
      <c r="V199" s="8"/>
      <c r="W199" s="8"/>
      <c r="X199" s="8"/>
      <c r="Y199" s="36"/>
      <c r="Z199" s="36"/>
      <c r="AA199" s="36"/>
      <c r="AB199" s="36"/>
      <c r="AC199" s="36"/>
    </row>
    <row r="200" spans="1:29" x14ac:dyDescent="0.2">
      <c r="A200" s="139"/>
      <c r="B200" s="139"/>
      <c r="C200" s="9"/>
      <c r="D200" s="9"/>
      <c r="E200" s="9"/>
      <c r="F200" s="9"/>
      <c r="I200" t="str">
        <f t="shared" si="13"/>
        <v/>
      </c>
      <c r="J200" s="36" t="str">
        <f t="shared" si="17"/>
        <v/>
      </c>
      <c r="P200" s="193" t="str">
        <f t="shared" si="14"/>
        <v>0</v>
      </c>
      <c r="Q200" s="36">
        <f t="shared" si="15"/>
        <v>0</v>
      </c>
      <c r="R200" s="190" t="e">
        <f t="shared" si="12"/>
        <v>#DIV/0!</v>
      </c>
      <c r="S200" s="8" t="e">
        <f t="shared" si="16"/>
        <v>#DIV/0!</v>
      </c>
      <c r="T200" s="8"/>
      <c r="U200" s="8"/>
      <c r="V200" s="8"/>
      <c r="W200" s="8"/>
      <c r="X200" s="8"/>
      <c r="Y200" s="36"/>
      <c r="Z200" s="36"/>
      <c r="AA200" s="36"/>
      <c r="AB200" s="36"/>
      <c r="AC200" s="36"/>
    </row>
    <row r="201" spans="1:29" x14ac:dyDescent="0.2">
      <c r="A201" s="139"/>
      <c r="B201" s="139"/>
      <c r="C201" s="9"/>
      <c r="D201" s="9"/>
      <c r="E201" s="9"/>
      <c r="F201" s="9"/>
      <c r="I201" t="str">
        <f t="shared" si="13"/>
        <v/>
      </c>
      <c r="J201" s="36" t="str">
        <f t="shared" si="17"/>
        <v/>
      </c>
      <c r="P201" s="193" t="str">
        <f t="shared" si="14"/>
        <v>0</v>
      </c>
      <c r="Q201" s="36">
        <f t="shared" si="15"/>
        <v>0</v>
      </c>
      <c r="R201" s="190" t="e">
        <f t="shared" si="12"/>
        <v>#DIV/0!</v>
      </c>
      <c r="S201" s="8" t="e">
        <f t="shared" si="16"/>
        <v>#DIV/0!</v>
      </c>
      <c r="T201" s="8"/>
      <c r="U201" s="8"/>
      <c r="V201" s="8"/>
      <c r="W201" s="8"/>
      <c r="X201" s="8"/>
      <c r="Y201" s="36"/>
      <c r="Z201" s="36"/>
      <c r="AA201" s="36"/>
      <c r="AB201" s="36"/>
      <c r="AC201" s="36"/>
    </row>
    <row r="202" spans="1:29" x14ac:dyDescent="0.2">
      <c r="A202" s="139"/>
      <c r="B202" s="139"/>
      <c r="C202" s="9"/>
      <c r="D202" s="9"/>
      <c r="E202" s="9"/>
      <c r="F202" s="9"/>
      <c r="I202" t="str">
        <f t="shared" si="13"/>
        <v/>
      </c>
      <c r="J202" s="36" t="str">
        <f t="shared" si="17"/>
        <v/>
      </c>
      <c r="P202" s="193" t="str">
        <f t="shared" si="14"/>
        <v>0</v>
      </c>
      <c r="Q202" s="36">
        <f t="shared" si="15"/>
        <v>0</v>
      </c>
      <c r="R202" s="190" t="e">
        <f t="shared" si="12"/>
        <v>#DIV/0!</v>
      </c>
      <c r="S202" s="8" t="e">
        <f t="shared" si="16"/>
        <v>#DIV/0!</v>
      </c>
      <c r="T202" s="8"/>
      <c r="U202" s="8"/>
      <c r="V202" s="8"/>
      <c r="W202" s="8"/>
      <c r="X202" s="8"/>
      <c r="Y202" s="36"/>
      <c r="Z202" s="36"/>
      <c r="AA202" s="36"/>
      <c r="AB202" s="36"/>
      <c r="AC202" s="36"/>
    </row>
    <row r="203" spans="1:29" x14ac:dyDescent="0.2">
      <c r="A203" s="139"/>
      <c r="B203" s="139"/>
      <c r="C203" s="9"/>
      <c r="D203" s="9"/>
      <c r="E203" s="9"/>
      <c r="F203" s="9"/>
      <c r="I203" t="str">
        <f t="shared" si="13"/>
        <v/>
      </c>
      <c r="J203" s="36" t="str">
        <f t="shared" si="17"/>
        <v/>
      </c>
      <c r="P203" s="193" t="str">
        <f t="shared" si="14"/>
        <v>0</v>
      </c>
      <c r="Q203" s="36">
        <f t="shared" si="15"/>
        <v>0</v>
      </c>
      <c r="R203" s="190" t="e">
        <f t="shared" si="12"/>
        <v>#DIV/0!</v>
      </c>
      <c r="S203" s="8" t="e">
        <f t="shared" si="16"/>
        <v>#DIV/0!</v>
      </c>
      <c r="T203" s="8"/>
      <c r="U203" s="8"/>
      <c r="V203" s="8"/>
      <c r="W203" s="8"/>
      <c r="X203" s="8"/>
      <c r="Y203" s="36"/>
      <c r="Z203" s="36"/>
      <c r="AA203" s="36"/>
      <c r="AB203" s="36"/>
      <c r="AC203" s="36"/>
    </row>
    <row r="204" spans="1:29" x14ac:dyDescent="0.2">
      <c r="A204" s="139"/>
      <c r="B204" s="139"/>
      <c r="C204" s="9"/>
      <c r="D204" s="9"/>
      <c r="E204" s="9"/>
      <c r="F204" s="9"/>
      <c r="I204" t="str">
        <f t="shared" si="13"/>
        <v/>
      </c>
      <c r="J204" s="36" t="str">
        <f t="shared" si="17"/>
        <v/>
      </c>
      <c r="P204" s="193" t="str">
        <f t="shared" si="14"/>
        <v>0</v>
      </c>
      <c r="Q204" s="36">
        <f t="shared" si="15"/>
        <v>0</v>
      </c>
      <c r="R204" s="190" t="e">
        <f t="shared" si="12"/>
        <v>#DIV/0!</v>
      </c>
      <c r="S204" s="8" t="e">
        <f t="shared" si="16"/>
        <v>#DIV/0!</v>
      </c>
      <c r="T204" s="8"/>
      <c r="U204" s="8"/>
      <c r="V204" s="8"/>
      <c r="W204" s="8"/>
      <c r="X204" s="8"/>
      <c r="Y204" s="36"/>
      <c r="Z204" s="36"/>
      <c r="AA204" s="36"/>
      <c r="AB204" s="36"/>
      <c r="AC204" s="36"/>
    </row>
    <row r="205" spans="1:29" x14ac:dyDescent="0.2">
      <c r="A205" s="139"/>
      <c r="B205" s="139"/>
      <c r="C205" s="9"/>
      <c r="D205" s="9"/>
      <c r="E205" s="9"/>
      <c r="F205" s="9"/>
      <c r="I205" t="str">
        <f t="shared" si="13"/>
        <v/>
      </c>
      <c r="J205" s="36" t="str">
        <f t="shared" si="17"/>
        <v/>
      </c>
      <c r="P205" s="193" t="str">
        <f t="shared" si="14"/>
        <v>0</v>
      </c>
      <c r="Q205" s="36">
        <f t="shared" si="15"/>
        <v>0</v>
      </c>
      <c r="R205" s="190" t="e">
        <f t="shared" si="12"/>
        <v>#DIV/0!</v>
      </c>
      <c r="S205" s="8" t="e">
        <f t="shared" si="16"/>
        <v>#DIV/0!</v>
      </c>
      <c r="T205" s="8"/>
      <c r="U205" s="8"/>
      <c r="V205" s="8"/>
      <c r="W205" s="8"/>
      <c r="X205" s="8"/>
      <c r="Y205" s="36"/>
      <c r="Z205" s="36"/>
      <c r="AA205" s="36"/>
      <c r="AB205" s="36"/>
      <c r="AC205" s="36"/>
    </row>
    <row r="206" spans="1:29" x14ac:dyDescent="0.2">
      <c r="A206" s="139"/>
      <c r="B206" s="139"/>
      <c r="C206" s="9"/>
      <c r="D206" s="9"/>
      <c r="E206" s="9"/>
      <c r="F206" s="9"/>
      <c r="I206" t="str">
        <f t="shared" si="13"/>
        <v/>
      </c>
      <c r="J206" s="36" t="str">
        <f t="shared" si="17"/>
        <v/>
      </c>
      <c r="P206" s="193" t="str">
        <f t="shared" si="14"/>
        <v>0</v>
      </c>
      <c r="Q206" s="36">
        <f t="shared" si="15"/>
        <v>0</v>
      </c>
      <c r="R206" s="190" t="e">
        <f t="shared" si="12"/>
        <v>#DIV/0!</v>
      </c>
      <c r="S206" s="8" t="e">
        <f t="shared" si="16"/>
        <v>#DIV/0!</v>
      </c>
      <c r="T206" s="8"/>
      <c r="U206" s="8"/>
      <c r="V206" s="8"/>
      <c r="W206" s="8"/>
      <c r="X206" s="8"/>
      <c r="Y206" s="36"/>
      <c r="Z206" s="36"/>
      <c r="AA206" s="36"/>
      <c r="AB206" s="36"/>
      <c r="AC206" s="36"/>
    </row>
    <row r="207" spans="1:29" x14ac:dyDescent="0.2">
      <c r="A207" s="139"/>
      <c r="B207" s="139"/>
      <c r="C207" s="9"/>
      <c r="D207" s="9"/>
      <c r="E207" s="9"/>
      <c r="F207" s="9"/>
      <c r="I207" t="str">
        <f t="shared" si="13"/>
        <v/>
      </c>
      <c r="J207" s="36" t="str">
        <f t="shared" si="17"/>
        <v/>
      </c>
      <c r="P207" s="193" t="str">
        <f t="shared" si="14"/>
        <v>0</v>
      </c>
      <c r="Q207" s="36">
        <f t="shared" si="15"/>
        <v>0</v>
      </c>
      <c r="R207" s="190" t="e">
        <f t="shared" si="12"/>
        <v>#DIV/0!</v>
      </c>
      <c r="S207" s="8" t="e">
        <f t="shared" si="16"/>
        <v>#DIV/0!</v>
      </c>
      <c r="T207" s="8"/>
      <c r="U207" s="8"/>
      <c r="V207" s="8"/>
      <c r="W207" s="8"/>
      <c r="X207" s="8"/>
      <c r="Y207" s="36"/>
      <c r="Z207" s="36"/>
      <c r="AA207" s="36"/>
      <c r="AB207" s="36"/>
      <c r="AC207" s="36"/>
    </row>
    <row r="208" spans="1:29" x14ac:dyDescent="0.2">
      <c r="A208" s="139"/>
      <c r="B208" s="139"/>
      <c r="C208" s="9"/>
      <c r="D208" s="9"/>
      <c r="E208" s="9"/>
      <c r="F208" s="9"/>
      <c r="I208" t="str">
        <f t="shared" si="13"/>
        <v/>
      </c>
      <c r="J208" s="36" t="str">
        <f t="shared" si="17"/>
        <v/>
      </c>
      <c r="P208" s="193" t="str">
        <f t="shared" si="14"/>
        <v>0</v>
      </c>
      <c r="Q208" s="36">
        <f t="shared" si="15"/>
        <v>0</v>
      </c>
      <c r="R208" s="190" t="e">
        <f t="shared" si="12"/>
        <v>#DIV/0!</v>
      </c>
      <c r="S208" s="8" t="e">
        <f t="shared" si="16"/>
        <v>#DIV/0!</v>
      </c>
      <c r="T208" s="8"/>
      <c r="U208" s="8"/>
      <c r="V208" s="8"/>
      <c r="W208" s="8"/>
      <c r="X208" s="8"/>
      <c r="Y208" s="36"/>
      <c r="Z208" s="36"/>
      <c r="AA208" s="36"/>
      <c r="AB208" s="36"/>
      <c r="AC208" s="36"/>
    </row>
    <row r="209" spans="1:29" x14ac:dyDescent="0.2">
      <c r="A209" s="139"/>
      <c r="B209" s="139"/>
      <c r="C209" s="9"/>
      <c r="D209" s="9"/>
      <c r="E209" s="9"/>
      <c r="F209" s="9"/>
      <c r="I209" t="str">
        <f t="shared" si="13"/>
        <v/>
      </c>
      <c r="J209" s="36" t="str">
        <f t="shared" si="17"/>
        <v/>
      </c>
      <c r="P209" s="193" t="str">
        <f t="shared" si="14"/>
        <v>0</v>
      </c>
      <c r="Q209" s="36">
        <f t="shared" si="15"/>
        <v>0</v>
      </c>
      <c r="R209" s="190" t="e">
        <f t="shared" si="12"/>
        <v>#DIV/0!</v>
      </c>
      <c r="S209" s="8" t="e">
        <f t="shared" si="16"/>
        <v>#DIV/0!</v>
      </c>
      <c r="T209" s="8"/>
      <c r="U209" s="8"/>
      <c r="V209" s="8"/>
      <c r="W209" s="8"/>
      <c r="X209" s="8"/>
      <c r="Y209" s="36"/>
      <c r="Z209" s="36"/>
      <c r="AA209" s="36"/>
      <c r="AB209" s="36"/>
      <c r="AC209" s="36"/>
    </row>
    <row r="210" spans="1:29" x14ac:dyDescent="0.2">
      <c r="A210" s="139"/>
      <c r="B210" s="139"/>
      <c r="C210" s="9"/>
      <c r="D210" s="9"/>
      <c r="E210" s="9"/>
      <c r="F210" s="9"/>
      <c r="I210" t="str">
        <f t="shared" si="13"/>
        <v/>
      </c>
      <c r="J210" s="36" t="str">
        <f t="shared" si="17"/>
        <v/>
      </c>
      <c r="P210" s="193" t="str">
        <f t="shared" si="14"/>
        <v>0</v>
      </c>
      <c r="Q210" s="36">
        <f t="shared" si="15"/>
        <v>0</v>
      </c>
      <c r="R210" s="190" t="e">
        <f t="shared" ref="R210:R273" si="18">IFERROR(ROUNDUP(VLOOKUP(I210,I:O,MATCH($S$17,$I$17:$O$17,FALSE),FALSE)/O210,4),(P210/Q210))</f>
        <v>#DIV/0!</v>
      </c>
      <c r="S210" s="8" t="e">
        <f t="shared" si="16"/>
        <v>#DIV/0!</v>
      </c>
      <c r="T210" s="8"/>
      <c r="U210" s="8"/>
      <c r="V210" s="8"/>
      <c r="W210" s="8"/>
      <c r="X210" s="8"/>
      <c r="Y210" s="36"/>
      <c r="Z210" s="36"/>
      <c r="AA210" s="36"/>
      <c r="AB210" s="36"/>
      <c r="AC210" s="36"/>
    </row>
    <row r="211" spans="1:29" x14ac:dyDescent="0.2">
      <c r="A211" s="139"/>
      <c r="B211" s="139"/>
      <c r="C211" s="9"/>
      <c r="D211" s="9"/>
      <c r="E211" s="9"/>
      <c r="F211" s="9"/>
      <c r="I211" t="str">
        <f t="shared" ref="I211:I274" si="19">C211&amp;D211</f>
        <v/>
      </c>
      <c r="J211" s="36" t="str">
        <f t="shared" si="17"/>
        <v/>
      </c>
      <c r="P211" s="193" t="str">
        <f t="shared" ref="P211:P274" si="20">IF($M$17="Affordable Housing Units Per Story",M211,"0")</f>
        <v>0</v>
      </c>
      <c r="Q211" s="36">
        <f t="shared" ref="Q211:Q274" si="21">N211</f>
        <v>0</v>
      </c>
      <c r="R211" s="190" t="e">
        <f t="shared" si="18"/>
        <v>#DIV/0!</v>
      </c>
      <c r="S211" s="8" t="e">
        <f t="shared" ref="S211:S274" si="22">IF(R211&lt;=70%,"Pass","Fail")</f>
        <v>#DIV/0!</v>
      </c>
      <c r="T211" s="8"/>
      <c r="U211" s="8"/>
      <c r="V211" s="8"/>
      <c r="W211" s="8"/>
      <c r="X211" s="8"/>
      <c r="Y211" s="36"/>
      <c r="Z211" s="36"/>
      <c r="AA211" s="36"/>
      <c r="AB211" s="36"/>
      <c r="AC211" s="36"/>
    </row>
    <row r="212" spans="1:29" x14ac:dyDescent="0.2">
      <c r="A212" s="139"/>
      <c r="B212" s="139"/>
      <c r="C212" s="9"/>
      <c r="D212" s="9"/>
      <c r="E212" s="9"/>
      <c r="F212" s="9"/>
      <c r="I212" t="str">
        <f t="shared" si="19"/>
        <v/>
      </c>
      <c r="J212" s="36" t="str">
        <f t="shared" si="17"/>
        <v/>
      </c>
      <c r="P212" s="193" t="str">
        <f t="shared" si="20"/>
        <v>0</v>
      </c>
      <c r="Q212" s="36">
        <f t="shared" si="21"/>
        <v>0</v>
      </c>
      <c r="R212" s="190" t="e">
        <f t="shared" si="18"/>
        <v>#DIV/0!</v>
      </c>
      <c r="S212" s="8" t="e">
        <f t="shared" si="22"/>
        <v>#DIV/0!</v>
      </c>
      <c r="T212" s="8"/>
      <c r="U212" s="8"/>
      <c r="V212" s="8"/>
      <c r="W212" s="8"/>
      <c r="X212" s="8"/>
      <c r="Y212" s="36"/>
      <c r="Z212" s="36"/>
      <c r="AA212" s="36"/>
      <c r="AB212" s="36"/>
      <c r="AC212" s="36"/>
    </row>
    <row r="213" spans="1:29" x14ac:dyDescent="0.2">
      <c r="A213" s="139"/>
      <c r="B213" s="139"/>
      <c r="C213" s="9"/>
      <c r="D213" s="9"/>
      <c r="E213" s="9"/>
      <c r="F213" s="9"/>
      <c r="I213" t="str">
        <f t="shared" si="19"/>
        <v/>
      </c>
      <c r="J213" s="36" t="str">
        <f t="shared" si="17"/>
        <v/>
      </c>
      <c r="P213" s="193" t="str">
        <f t="shared" si="20"/>
        <v>0</v>
      </c>
      <c r="Q213" s="36">
        <f t="shared" si="21"/>
        <v>0</v>
      </c>
      <c r="R213" s="190" t="e">
        <f t="shared" si="18"/>
        <v>#DIV/0!</v>
      </c>
      <c r="S213" s="8" t="e">
        <f t="shared" si="22"/>
        <v>#DIV/0!</v>
      </c>
      <c r="T213" s="8"/>
      <c r="U213" s="8"/>
      <c r="V213" s="8"/>
      <c r="W213" s="8"/>
      <c r="X213" s="8"/>
      <c r="Y213" s="36"/>
      <c r="Z213" s="36"/>
      <c r="AA213" s="36"/>
      <c r="AB213" s="36"/>
      <c r="AC213" s="36"/>
    </row>
    <row r="214" spans="1:29" x14ac:dyDescent="0.2">
      <c r="A214" s="139"/>
      <c r="B214" s="139"/>
      <c r="C214" s="9"/>
      <c r="D214" s="9"/>
      <c r="E214" s="9"/>
      <c r="F214" s="9"/>
      <c r="I214" t="str">
        <f t="shared" si="19"/>
        <v/>
      </c>
      <c r="J214" s="36" t="str">
        <f t="shared" si="17"/>
        <v/>
      </c>
      <c r="P214" s="193" t="str">
        <f t="shared" si="20"/>
        <v>0</v>
      </c>
      <c r="Q214" s="36">
        <f t="shared" si="21"/>
        <v>0</v>
      </c>
      <c r="R214" s="190" t="e">
        <f t="shared" si="18"/>
        <v>#DIV/0!</v>
      </c>
      <c r="S214" s="8" t="e">
        <f t="shared" si="22"/>
        <v>#DIV/0!</v>
      </c>
      <c r="T214" s="8"/>
      <c r="U214" s="8"/>
      <c r="V214" s="8"/>
      <c r="W214" s="8"/>
      <c r="X214" s="8"/>
      <c r="Y214" s="36"/>
      <c r="Z214" s="36"/>
      <c r="AA214" s="36"/>
      <c r="AB214" s="36"/>
      <c r="AC214" s="36"/>
    </row>
    <row r="215" spans="1:29" x14ac:dyDescent="0.2">
      <c r="A215" s="139"/>
      <c r="B215" s="139"/>
      <c r="C215" s="9"/>
      <c r="D215" s="9"/>
      <c r="E215" s="9"/>
      <c r="F215" s="9"/>
      <c r="I215" t="str">
        <f t="shared" si="19"/>
        <v/>
      </c>
      <c r="J215" s="36" t="str">
        <f t="shared" si="17"/>
        <v/>
      </c>
      <c r="P215" s="193" t="str">
        <f t="shared" si="20"/>
        <v>0</v>
      </c>
      <c r="Q215" s="36">
        <f t="shared" si="21"/>
        <v>0</v>
      </c>
      <c r="R215" s="190" t="e">
        <f t="shared" si="18"/>
        <v>#DIV/0!</v>
      </c>
      <c r="S215" s="8" t="e">
        <f t="shared" si="22"/>
        <v>#DIV/0!</v>
      </c>
      <c r="T215" s="8"/>
      <c r="U215" s="8"/>
      <c r="V215" s="8"/>
      <c r="W215" s="8"/>
      <c r="X215" s="8"/>
      <c r="Y215" s="36"/>
      <c r="Z215" s="36"/>
      <c r="AA215" s="36"/>
      <c r="AB215" s="36"/>
      <c r="AC215" s="36"/>
    </row>
    <row r="216" spans="1:29" x14ac:dyDescent="0.2">
      <c r="A216" s="139"/>
      <c r="B216" s="139"/>
      <c r="C216" s="9"/>
      <c r="D216" s="9"/>
      <c r="E216" s="9"/>
      <c r="F216" s="9"/>
      <c r="I216" t="str">
        <f t="shared" si="19"/>
        <v/>
      </c>
      <c r="J216" s="36" t="str">
        <f t="shared" si="17"/>
        <v/>
      </c>
      <c r="P216" s="193" t="str">
        <f t="shared" si="20"/>
        <v>0</v>
      </c>
      <c r="Q216" s="36">
        <f t="shared" si="21"/>
        <v>0</v>
      </c>
      <c r="R216" s="190" t="e">
        <f t="shared" si="18"/>
        <v>#DIV/0!</v>
      </c>
      <c r="S216" s="8" t="e">
        <f t="shared" si="22"/>
        <v>#DIV/0!</v>
      </c>
      <c r="T216" s="8"/>
      <c r="U216" s="8"/>
      <c r="V216" s="8"/>
      <c r="W216" s="8"/>
      <c r="X216" s="8"/>
      <c r="Y216" s="36"/>
      <c r="Z216" s="36"/>
      <c r="AA216" s="36"/>
      <c r="AB216" s="36"/>
      <c r="AC216" s="36"/>
    </row>
    <row r="217" spans="1:29" x14ac:dyDescent="0.2">
      <c r="A217" s="139"/>
      <c r="B217" s="139"/>
      <c r="C217" s="9"/>
      <c r="D217" s="9"/>
      <c r="E217" s="9"/>
      <c r="F217" s="9"/>
      <c r="I217" t="str">
        <f t="shared" si="19"/>
        <v/>
      </c>
      <c r="J217" s="36" t="str">
        <f t="shared" si="17"/>
        <v/>
      </c>
      <c r="P217" s="193" t="str">
        <f t="shared" si="20"/>
        <v>0</v>
      </c>
      <c r="Q217" s="36">
        <f t="shared" si="21"/>
        <v>0</v>
      </c>
      <c r="R217" s="190" t="e">
        <f t="shared" si="18"/>
        <v>#DIV/0!</v>
      </c>
      <c r="S217" s="8" t="e">
        <f t="shared" si="22"/>
        <v>#DIV/0!</v>
      </c>
      <c r="T217" s="8"/>
      <c r="U217" s="8"/>
      <c r="V217" s="8"/>
      <c r="W217" s="8"/>
      <c r="X217" s="8"/>
      <c r="Y217" s="36"/>
      <c r="Z217" s="36"/>
      <c r="AA217" s="36"/>
      <c r="AB217" s="36"/>
      <c r="AC217" s="36"/>
    </row>
    <row r="218" spans="1:29" x14ac:dyDescent="0.2">
      <c r="A218" s="139"/>
      <c r="B218" s="139"/>
      <c r="C218" s="9"/>
      <c r="D218" s="9"/>
      <c r="E218" s="9"/>
      <c r="F218" s="9"/>
      <c r="I218" t="str">
        <f t="shared" si="19"/>
        <v/>
      </c>
      <c r="J218" s="36" t="str">
        <f t="shared" si="17"/>
        <v/>
      </c>
      <c r="P218" s="193" t="str">
        <f t="shared" si="20"/>
        <v>0</v>
      </c>
      <c r="Q218" s="36">
        <f t="shared" si="21"/>
        <v>0</v>
      </c>
      <c r="R218" s="190" t="e">
        <f t="shared" si="18"/>
        <v>#DIV/0!</v>
      </c>
      <c r="S218" s="8" t="e">
        <f t="shared" si="22"/>
        <v>#DIV/0!</v>
      </c>
      <c r="T218" s="8"/>
      <c r="U218" s="8"/>
      <c r="V218" s="8"/>
      <c r="W218" s="8"/>
      <c r="X218" s="8"/>
      <c r="Y218" s="36"/>
      <c r="Z218" s="36"/>
      <c r="AA218" s="36"/>
      <c r="AB218" s="36"/>
      <c r="AC218" s="36"/>
    </row>
    <row r="219" spans="1:29" x14ac:dyDescent="0.2">
      <c r="A219" s="139"/>
      <c r="B219" s="139"/>
      <c r="C219" s="9"/>
      <c r="D219" s="9"/>
      <c r="E219" s="9"/>
      <c r="F219" s="9"/>
      <c r="I219" t="str">
        <f t="shared" si="19"/>
        <v/>
      </c>
      <c r="J219" s="36" t="str">
        <f t="shared" si="17"/>
        <v/>
      </c>
      <c r="P219" s="193" t="str">
        <f t="shared" si="20"/>
        <v>0</v>
      </c>
      <c r="Q219" s="36">
        <f t="shared" si="21"/>
        <v>0</v>
      </c>
      <c r="R219" s="190" t="e">
        <f t="shared" si="18"/>
        <v>#DIV/0!</v>
      </c>
      <c r="S219" s="8" t="e">
        <f t="shared" si="22"/>
        <v>#DIV/0!</v>
      </c>
      <c r="T219" s="8"/>
      <c r="U219" s="8"/>
      <c r="V219" s="8"/>
      <c r="W219" s="8"/>
      <c r="X219" s="8"/>
      <c r="Y219" s="36"/>
      <c r="Z219" s="36"/>
      <c r="AA219" s="36"/>
      <c r="AB219" s="36"/>
      <c r="AC219" s="36"/>
    </row>
    <row r="220" spans="1:29" x14ac:dyDescent="0.2">
      <c r="A220" s="139"/>
      <c r="B220" s="139"/>
      <c r="C220" s="9"/>
      <c r="D220" s="9"/>
      <c r="E220" s="9"/>
      <c r="F220" s="9"/>
      <c r="I220" t="str">
        <f t="shared" si="19"/>
        <v/>
      </c>
      <c r="J220" s="36" t="str">
        <f t="shared" si="17"/>
        <v/>
      </c>
      <c r="P220" s="193" t="str">
        <f t="shared" si="20"/>
        <v>0</v>
      </c>
      <c r="Q220" s="36">
        <f t="shared" si="21"/>
        <v>0</v>
      </c>
      <c r="R220" s="190" t="e">
        <f t="shared" si="18"/>
        <v>#DIV/0!</v>
      </c>
      <c r="S220" s="8" t="e">
        <f t="shared" si="22"/>
        <v>#DIV/0!</v>
      </c>
      <c r="T220" s="8"/>
      <c r="U220" s="8"/>
      <c r="V220" s="8"/>
      <c r="W220" s="8"/>
      <c r="X220" s="8"/>
      <c r="Y220" s="36"/>
      <c r="Z220" s="36"/>
      <c r="AA220" s="36"/>
      <c r="AB220" s="36"/>
      <c r="AC220" s="36"/>
    </row>
    <row r="221" spans="1:29" x14ac:dyDescent="0.2">
      <c r="A221" s="139"/>
      <c r="B221" s="139"/>
      <c r="C221" s="9"/>
      <c r="D221" s="9"/>
      <c r="E221" s="9"/>
      <c r="F221" s="9"/>
      <c r="I221" t="str">
        <f t="shared" si="19"/>
        <v/>
      </c>
      <c r="J221" s="36" t="str">
        <f t="shared" si="17"/>
        <v/>
      </c>
      <c r="P221" s="193" t="str">
        <f t="shared" si="20"/>
        <v>0</v>
      </c>
      <c r="Q221" s="36">
        <f t="shared" si="21"/>
        <v>0</v>
      </c>
      <c r="R221" s="190" t="e">
        <f t="shared" si="18"/>
        <v>#DIV/0!</v>
      </c>
      <c r="S221" s="8" t="e">
        <f t="shared" si="22"/>
        <v>#DIV/0!</v>
      </c>
      <c r="T221" s="8"/>
      <c r="U221" s="8"/>
      <c r="V221" s="8"/>
      <c r="W221" s="8"/>
      <c r="X221" s="8"/>
      <c r="Y221" s="36"/>
      <c r="Z221" s="36"/>
      <c r="AA221" s="36"/>
      <c r="AB221" s="36"/>
      <c r="AC221" s="36"/>
    </row>
    <row r="222" spans="1:29" x14ac:dyDescent="0.2">
      <c r="A222" s="139"/>
      <c r="B222" s="139"/>
      <c r="C222" s="9"/>
      <c r="D222" s="9"/>
      <c r="E222" s="9"/>
      <c r="F222" s="9"/>
      <c r="I222" t="str">
        <f t="shared" si="19"/>
        <v/>
      </c>
      <c r="J222" s="36" t="str">
        <f t="shared" si="17"/>
        <v/>
      </c>
      <c r="P222" s="193" t="str">
        <f t="shared" si="20"/>
        <v>0</v>
      </c>
      <c r="Q222" s="36">
        <f t="shared" si="21"/>
        <v>0</v>
      </c>
      <c r="R222" s="190" t="e">
        <f t="shared" si="18"/>
        <v>#DIV/0!</v>
      </c>
      <c r="S222" s="8" t="e">
        <f t="shared" si="22"/>
        <v>#DIV/0!</v>
      </c>
      <c r="T222" s="8"/>
      <c r="U222" s="8"/>
      <c r="V222" s="8"/>
      <c r="W222" s="8"/>
      <c r="X222" s="8"/>
      <c r="Y222" s="36"/>
      <c r="Z222" s="36"/>
      <c r="AA222" s="36"/>
      <c r="AB222" s="36"/>
      <c r="AC222" s="36"/>
    </row>
    <row r="223" spans="1:29" x14ac:dyDescent="0.2">
      <c r="A223" s="139"/>
      <c r="B223" s="139"/>
      <c r="C223" s="9"/>
      <c r="D223" s="9"/>
      <c r="E223" s="9"/>
      <c r="F223" s="9"/>
      <c r="I223" t="str">
        <f t="shared" si="19"/>
        <v/>
      </c>
      <c r="J223" s="36" t="str">
        <f t="shared" si="17"/>
        <v/>
      </c>
      <c r="P223" s="193" t="str">
        <f t="shared" si="20"/>
        <v>0</v>
      </c>
      <c r="Q223" s="36">
        <f t="shared" si="21"/>
        <v>0</v>
      </c>
      <c r="R223" s="190" t="e">
        <f t="shared" si="18"/>
        <v>#DIV/0!</v>
      </c>
      <c r="S223" s="8" t="e">
        <f t="shared" si="22"/>
        <v>#DIV/0!</v>
      </c>
      <c r="T223" s="8"/>
      <c r="U223" s="8"/>
      <c r="V223" s="8"/>
      <c r="W223" s="8"/>
      <c r="X223" s="8"/>
      <c r="Y223" s="36"/>
      <c r="Z223" s="36"/>
      <c r="AA223" s="36"/>
      <c r="AB223" s="36"/>
      <c r="AC223" s="36"/>
    </row>
    <row r="224" spans="1:29" x14ac:dyDescent="0.2">
      <c r="A224" s="139"/>
      <c r="B224" s="139"/>
      <c r="C224" s="9"/>
      <c r="D224" s="9"/>
      <c r="E224" s="9"/>
      <c r="F224" s="9"/>
      <c r="I224" t="str">
        <f t="shared" si="19"/>
        <v/>
      </c>
      <c r="J224" s="36" t="str">
        <f t="shared" si="17"/>
        <v/>
      </c>
      <c r="P224" s="193" t="str">
        <f t="shared" si="20"/>
        <v>0</v>
      </c>
      <c r="Q224" s="36">
        <f t="shared" si="21"/>
        <v>0</v>
      </c>
      <c r="R224" s="190" t="e">
        <f t="shared" si="18"/>
        <v>#DIV/0!</v>
      </c>
      <c r="S224" s="8" t="e">
        <f t="shared" si="22"/>
        <v>#DIV/0!</v>
      </c>
      <c r="T224" s="8"/>
      <c r="U224" s="8"/>
      <c r="V224" s="8"/>
      <c r="W224" s="8"/>
      <c r="X224" s="8"/>
      <c r="Y224" s="36"/>
      <c r="Z224" s="36"/>
      <c r="AA224" s="36"/>
      <c r="AB224" s="36"/>
      <c r="AC224" s="36"/>
    </row>
    <row r="225" spans="1:29" x14ac:dyDescent="0.2">
      <c r="A225" s="139"/>
      <c r="B225" s="139"/>
      <c r="C225" s="9"/>
      <c r="D225" s="9"/>
      <c r="E225" s="9"/>
      <c r="F225" s="9"/>
      <c r="I225" t="str">
        <f t="shared" si="19"/>
        <v/>
      </c>
      <c r="J225" s="36" t="str">
        <f t="shared" ref="J225:J265" si="23">K225&amp;L225</f>
        <v/>
      </c>
      <c r="P225" s="193" t="str">
        <f t="shared" si="20"/>
        <v>0</v>
      </c>
      <c r="Q225" s="36">
        <f t="shared" si="21"/>
        <v>0</v>
      </c>
      <c r="R225" s="190" t="e">
        <f t="shared" si="18"/>
        <v>#DIV/0!</v>
      </c>
      <c r="S225" s="8" t="e">
        <f t="shared" si="22"/>
        <v>#DIV/0!</v>
      </c>
      <c r="T225" s="8"/>
      <c r="U225" s="8"/>
      <c r="V225" s="8"/>
      <c r="W225" s="8"/>
      <c r="X225" s="8"/>
      <c r="Y225" s="36"/>
      <c r="Z225" s="36"/>
      <c r="AA225" s="36"/>
      <c r="AB225" s="36"/>
      <c r="AC225" s="36"/>
    </row>
    <row r="226" spans="1:29" x14ac:dyDescent="0.2">
      <c r="A226" s="139"/>
      <c r="B226" s="139"/>
      <c r="C226" s="9"/>
      <c r="D226" s="9"/>
      <c r="E226" s="9"/>
      <c r="F226" s="9"/>
      <c r="I226" t="str">
        <f t="shared" si="19"/>
        <v/>
      </c>
      <c r="J226" s="36" t="str">
        <f t="shared" si="23"/>
        <v/>
      </c>
      <c r="P226" s="193" t="str">
        <f t="shared" si="20"/>
        <v>0</v>
      </c>
      <c r="Q226" s="36">
        <f t="shared" si="21"/>
        <v>0</v>
      </c>
      <c r="R226" s="190" t="e">
        <f t="shared" si="18"/>
        <v>#DIV/0!</v>
      </c>
      <c r="S226" s="8" t="e">
        <f t="shared" si="22"/>
        <v>#DIV/0!</v>
      </c>
      <c r="T226" s="8"/>
      <c r="U226" s="8"/>
      <c r="V226" s="8"/>
      <c r="W226" s="8"/>
      <c r="X226" s="8"/>
      <c r="Y226" s="36"/>
      <c r="Z226" s="36"/>
      <c r="AA226" s="36"/>
      <c r="AB226" s="36"/>
      <c r="AC226" s="36"/>
    </row>
    <row r="227" spans="1:29" x14ac:dyDescent="0.2">
      <c r="A227" s="139"/>
      <c r="B227" s="139"/>
      <c r="C227" s="9"/>
      <c r="D227" s="9"/>
      <c r="E227" s="9"/>
      <c r="F227" s="9"/>
      <c r="I227" t="str">
        <f t="shared" si="19"/>
        <v/>
      </c>
      <c r="J227" s="36" t="str">
        <f t="shared" si="23"/>
        <v/>
      </c>
      <c r="P227" s="193" t="str">
        <f t="shared" si="20"/>
        <v>0</v>
      </c>
      <c r="Q227" s="36">
        <f t="shared" si="21"/>
        <v>0</v>
      </c>
      <c r="R227" s="190" t="e">
        <f t="shared" si="18"/>
        <v>#DIV/0!</v>
      </c>
      <c r="S227" s="8" t="e">
        <f t="shared" si="22"/>
        <v>#DIV/0!</v>
      </c>
      <c r="T227" s="8"/>
      <c r="U227" s="8"/>
      <c r="V227" s="8"/>
      <c r="W227" s="8"/>
      <c r="X227" s="8"/>
      <c r="Y227" s="36"/>
      <c r="Z227" s="36"/>
      <c r="AA227" s="36"/>
      <c r="AB227" s="36"/>
      <c r="AC227" s="36"/>
    </row>
    <row r="228" spans="1:29" x14ac:dyDescent="0.2">
      <c r="A228" s="139"/>
      <c r="B228" s="139"/>
      <c r="C228" s="9"/>
      <c r="D228" s="9"/>
      <c r="E228" s="9"/>
      <c r="F228" s="9"/>
      <c r="I228" t="str">
        <f t="shared" si="19"/>
        <v/>
      </c>
      <c r="J228" s="36" t="str">
        <f t="shared" si="23"/>
        <v/>
      </c>
      <c r="P228" s="193" t="str">
        <f t="shared" si="20"/>
        <v>0</v>
      </c>
      <c r="Q228" s="36">
        <f t="shared" si="21"/>
        <v>0</v>
      </c>
      <c r="R228" s="190" t="e">
        <f t="shared" si="18"/>
        <v>#DIV/0!</v>
      </c>
      <c r="S228" s="8" t="e">
        <f t="shared" si="22"/>
        <v>#DIV/0!</v>
      </c>
      <c r="T228" s="8"/>
      <c r="U228" s="8"/>
      <c r="V228" s="8"/>
      <c r="W228" s="8"/>
      <c r="X228" s="8"/>
      <c r="Y228" s="36"/>
      <c r="Z228" s="36"/>
      <c r="AA228" s="36"/>
      <c r="AB228" s="36"/>
      <c r="AC228" s="36"/>
    </row>
    <row r="229" spans="1:29" x14ac:dyDescent="0.2">
      <c r="A229" s="139"/>
      <c r="B229" s="139"/>
      <c r="C229" s="9"/>
      <c r="D229" s="9"/>
      <c r="E229" s="9"/>
      <c r="F229" s="9"/>
      <c r="I229" t="str">
        <f t="shared" si="19"/>
        <v/>
      </c>
      <c r="J229" s="36" t="str">
        <f t="shared" si="23"/>
        <v/>
      </c>
      <c r="P229" s="193" t="str">
        <f t="shared" si="20"/>
        <v>0</v>
      </c>
      <c r="Q229" s="36">
        <f t="shared" si="21"/>
        <v>0</v>
      </c>
      <c r="R229" s="190" t="e">
        <f t="shared" si="18"/>
        <v>#DIV/0!</v>
      </c>
      <c r="S229" s="8" t="e">
        <f t="shared" si="22"/>
        <v>#DIV/0!</v>
      </c>
      <c r="T229" s="8"/>
      <c r="U229" s="8"/>
      <c r="V229" s="8"/>
      <c r="W229" s="8"/>
      <c r="X229" s="8"/>
      <c r="Y229" s="36"/>
      <c r="Z229" s="36"/>
      <c r="AA229" s="36"/>
      <c r="AB229" s="36"/>
      <c r="AC229" s="36"/>
    </row>
    <row r="230" spans="1:29" x14ac:dyDescent="0.2">
      <c r="A230" s="139"/>
      <c r="B230" s="139"/>
      <c r="C230" s="9"/>
      <c r="D230" s="9"/>
      <c r="E230" s="9"/>
      <c r="F230" s="9"/>
      <c r="I230" t="str">
        <f t="shared" si="19"/>
        <v/>
      </c>
      <c r="J230" s="36" t="str">
        <f t="shared" si="23"/>
        <v/>
      </c>
      <c r="P230" s="193" t="str">
        <f t="shared" si="20"/>
        <v>0</v>
      </c>
      <c r="Q230" s="36">
        <f t="shared" si="21"/>
        <v>0</v>
      </c>
      <c r="R230" s="190" t="e">
        <f t="shared" si="18"/>
        <v>#DIV/0!</v>
      </c>
      <c r="S230" s="8" t="e">
        <f t="shared" si="22"/>
        <v>#DIV/0!</v>
      </c>
      <c r="T230" s="8"/>
      <c r="U230" s="8"/>
      <c r="V230" s="8"/>
      <c r="W230" s="8"/>
      <c r="X230" s="8"/>
      <c r="Y230" s="36"/>
      <c r="Z230" s="36"/>
      <c r="AA230" s="36"/>
      <c r="AB230" s="36"/>
      <c r="AC230" s="36"/>
    </row>
    <row r="231" spans="1:29" x14ac:dyDescent="0.2">
      <c r="A231" s="139"/>
      <c r="B231" s="139"/>
      <c r="C231" s="9"/>
      <c r="D231" s="9"/>
      <c r="E231" s="9"/>
      <c r="F231" s="9"/>
      <c r="I231" t="str">
        <f t="shared" si="19"/>
        <v/>
      </c>
      <c r="J231" s="36" t="str">
        <f t="shared" si="23"/>
        <v/>
      </c>
      <c r="P231" s="193" t="str">
        <f t="shared" si="20"/>
        <v>0</v>
      </c>
      <c r="Q231" s="36">
        <f t="shared" si="21"/>
        <v>0</v>
      </c>
      <c r="R231" s="190" t="e">
        <f t="shared" si="18"/>
        <v>#DIV/0!</v>
      </c>
      <c r="S231" s="8" t="e">
        <f t="shared" si="22"/>
        <v>#DIV/0!</v>
      </c>
      <c r="T231" s="8"/>
      <c r="U231" s="8"/>
      <c r="V231" s="8"/>
      <c r="W231" s="8"/>
      <c r="X231" s="8"/>
      <c r="Y231" s="36"/>
      <c r="Z231" s="36"/>
      <c r="AA231" s="36"/>
      <c r="AB231" s="36"/>
      <c r="AC231" s="36"/>
    </row>
    <row r="232" spans="1:29" x14ac:dyDescent="0.2">
      <c r="A232" s="139"/>
      <c r="B232" s="139"/>
      <c r="C232" s="9"/>
      <c r="D232" s="9"/>
      <c r="E232" s="9"/>
      <c r="F232" s="9"/>
      <c r="I232" t="str">
        <f t="shared" si="19"/>
        <v/>
      </c>
      <c r="J232" s="36" t="str">
        <f t="shared" si="23"/>
        <v/>
      </c>
      <c r="P232" s="193" t="str">
        <f t="shared" si="20"/>
        <v>0</v>
      </c>
      <c r="Q232" s="36">
        <f t="shared" si="21"/>
        <v>0</v>
      </c>
      <c r="R232" s="190" t="e">
        <f t="shared" si="18"/>
        <v>#DIV/0!</v>
      </c>
      <c r="S232" s="8" t="e">
        <f t="shared" si="22"/>
        <v>#DIV/0!</v>
      </c>
      <c r="T232" s="8"/>
      <c r="U232" s="8"/>
      <c r="V232" s="8"/>
      <c r="W232" s="8"/>
      <c r="X232" s="8"/>
      <c r="Y232" s="36"/>
      <c r="Z232" s="36"/>
      <c r="AA232" s="36"/>
      <c r="AB232" s="36"/>
      <c r="AC232" s="36"/>
    </row>
    <row r="233" spans="1:29" x14ac:dyDescent="0.2">
      <c r="A233" s="139"/>
      <c r="B233" s="139"/>
      <c r="C233" s="9"/>
      <c r="D233" s="9"/>
      <c r="E233" s="9"/>
      <c r="F233" s="9"/>
      <c r="I233" t="str">
        <f t="shared" si="19"/>
        <v/>
      </c>
      <c r="J233" s="36" t="str">
        <f t="shared" si="23"/>
        <v/>
      </c>
      <c r="P233" s="193" t="str">
        <f t="shared" si="20"/>
        <v>0</v>
      </c>
      <c r="Q233" s="36">
        <f t="shared" si="21"/>
        <v>0</v>
      </c>
      <c r="R233" s="190" t="e">
        <f t="shared" si="18"/>
        <v>#DIV/0!</v>
      </c>
      <c r="S233" s="8" t="e">
        <f t="shared" si="22"/>
        <v>#DIV/0!</v>
      </c>
      <c r="T233" s="8"/>
      <c r="U233" s="8"/>
      <c r="V233" s="8"/>
      <c r="W233" s="8"/>
      <c r="X233" s="8"/>
      <c r="Y233" s="36"/>
      <c r="Z233" s="36"/>
      <c r="AA233" s="36"/>
      <c r="AB233" s="36"/>
      <c r="AC233" s="36"/>
    </row>
    <row r="234" spans="1:29" x14ac:dyDescent="0.2">
      <c r="A234" s="139"/>
      <c r="B234" s="139"/>
      <c r="C234" s="9"/>
      <c r="D234" s="9"/>
      <c r="E234" s="9"/>
      <c r="F234" s="9"/>
      <c r="I234" t="str">
        <f t="shared" si="19"/>
        <v/>
      </c>
      <c r="J234" s="36" t="str">
        <f t="shared" si="23"/>
        <v/>
      </c>
      <c r="P234" s="193" t="str">
        <f t="shared" si="20"/>
        <v>0</v>
      </c>
      <c r="Q234" s="36">
        <f t="shared" si="21"/>
        <v>0</v>
      </c>
      <c r="R234" s="190" t="e">
        <f t="shared" si="18"/>
        <v>#DIV/0!</v>
      </c>
      <c r="S234" s="8" t="e">
        <f t="shared" si="22"/>
        <v>#DIV/0!</v>
      </c>
      <c r="T234" s="8"/>
      <c r="U234" s="8"/>
      <c r="V234" s="8"/>
      <c r="W234" s="8"/>
      <c r="X234" s="8"/>
      <c r="Y234" s="36"/>
      <c r="Z234" s="36"/>
      <c r="AA234" s="36"/>
      <c r="AB234" s="36"/>
      <c r="AC234" s="36"/>
    </row>
    <row r="235" spans="1:29" x14ac:dyDescent="0.2">
      <c r="A235" s="139"/>
      <c r="B235" s="139"/>
      <c r="C235" s="9"/>
      <c r="D235" s="9"/>
      <c r="E235" s="9"/>
      <c r="F235" s="9"/>
      <c r="I235" t="str">
        <f t="shared" si="19"/>
        <v/>
      </c>
      <c r="J235" s="36" t="str">
        <f t="shared" si="23"/>
        <v/>
      </c>
      <c r="P235" s="193" t="str">
        <f t="shared" si="20"/>
        <v>0</v>
      </c>
      <c r="Q235" s="36">
        <f t="shared" si="21"/>
        <v>0</v>
      </c>
      <c r="R235" s="190" t="e">
        <f t="shared" si="18"/>
        <v>#DIV/0!</v>
      </c>
      <c r="S235" s="8" t="e">
        <f t="shared" si="22"/>
        <v>#DIV/0!</v>
      </c>
      <c r="T235" s="8"/>
      <c r="U235" s="8"/>
      <c r="V235" s="8"/>
      <c r="W235" s="8"/>
      <c r="X235" s="8"/>
      <c r="Y235" s="36"/>
      <c r="Z235" s="36"/>
      <c r="AA235" s="36"/>
      <c r="AB235" s="36"/>
      <c r="AC235" s="36"/>
    </row>
    <row r="236" spans="1:29" x14ac:dyDescent="0.2">
      <c r="A236" s="139"/>
      <c r="B236" s="139"/>
      <c r="C236" s="9"/>
      <c r="D236" s="9"/>
      <c r="E236" s="9"/>
      <c r="F236" s="9"/>
      <c r="I236" t="str">
        <f t="shared" si="19"/>
        <v/>
      </c>
      <c r="J236" s="36" t="str">
        <f t="shared" si="23"/>
        <v/>
      </c>
      <c r="P236" s="193" t="str">
        <f t="shared" si="20"/>
        <v>0</v>
      </c>
      <c r="Q236" s="36">
        <f t="shared" si="21"/>
        <v>0</v>
      </c>
      <c r="R236" s="190" t="e">
        <f t="shared" si="18"/>
        <v>#DIV/0!</v>
      </c>
      <c r="S236" s="8" t="e">
        <f t="shared" si="22"/>
        <v>#DIV/0!</v>
      </c>
      <c r="T236" s="8"/>
      <c r="U236" s="8"/>
      <c r="V236" s="8"/>
      <c r="W236" s="8"/>
      <c r="X236" s="8"/>
      <c r="Y236" s="36"/>
      <c r="Z236" s="36"/>
      <c r="AA236" s="36"/>
      <c r="AB236" s="36"/>
      <c r="AC236" s="36"/>
    </row>
    <row r="237" spans="1:29" x14ac:dyDescent="0.2">
      <c r="A237" s="139"/>
      <c r="B237" s="139"/>
      <c r="C237" s="9"/>
      <c r="D237" s="9"/>
      <c r="E237" s="9"/>
      <c r="F237" s="9"/>
      <c r="I237" t="str">
        <f t="shared" si="19"/>
        <v/>
      </c>
      <c r="J237" s="36" t="str">
        <f t="shared" si="23"/>
        <v/>
      </c>
      <c r="P237" s="193" t="str">
        <f t="shared" si="20"/>
        <v>0</v>
      </c>
      <c r="Q237" s="36">
        <f t="shared" si="21"/>
        <v>0</v>
      </c>
      <c r="R237" s="190" t="e">
        <f t="shared" si="18"/>
        <v>#DIV/0!</v>
      </c>
      <c r="S237" s="8" t="e">
        <f t="shared" si="22"/>
        <v>#DIV/0!</v>
      </c>
      <c r="T237" s="8"/>
      <c r="U237" s="8"/>
      <c r="V237" s="8"/>
      <c r="W237" s="8"/>
      <c r="X237" s="8"/>
      <c r="Y237" s="36"/>
      <c r="Z237" s="36"/>
      <c r="AA237" s="36"/>
      <c r="AB237" s="36"/>
      <c r="AC237" s="36"/>
    </row>
    <row r="238" spans="1:29" x14ac:dyDescent="0.2">
      <c r="A238" s="139"/>
      <c r="B238" s="139"/>
      <c r="C238" s="9"/>
      <c r="D238" s="9"/>
      <c r="E238" s="9"/>
      <c r="F238" s="9"/>
      <c r="I238" t="str">
        <f t="shared" si="19"/>
        <v/>
      </c>
      <c r="J238" s="36" t="str">
        <f t="shared" si="23"/>
        <v/>
      </c>
      <c r="P238" s="193" t="str">
        <f t="shared" si="20"/>
        <v>0</v>
      </c>
      <c r="Q238" s="36">
        <f t="shared" si="21"/>
        <v>0</v>
      </c>
      <c r="R238" s="190" t="e">
        <f t="shared" si="18"/>
        <v>#DIV/0!</v>
      </c>
      <c r="S238" s="8" t="e">
        <f t="shared" si="22"/>
        <v>#DIV/0!</v>
      </c>
      <c r="T238" s="8"/>
      <c r="U238" s="8"/>
      <c r="V238" s="8"/>
      <c r="W238" s="8"/>
      <c r="X238" s="8"/>
      <c r="Y238" s="36"/>
      <c r="Z238" s="36"/>
      <c r="AA238" s="36"/>
      <c r="AB238" s="36"/>
      <c r="AC238" s="36"/>
    </row>
    <row r="239" spans="1:29" x14ac:dyDescent="0.2">
      <c r="A239" s="139"/>
      <c r="B239" s="139"/>
      <c r="C239" s="9"/>
      <c r="D239" s="9"/>
      <c r="E239" s="9"/>
      <c r="F239" s="9"/>
      <c r="I239" t="str">
        <f t="shared" si="19"/>
        <v/>
      </c>
      <c r="J239" s="36" t="str">
        <f t="shared" si="23"/>
        <v/>
      </c>
      <c r="P239" s="193" t="str">
        <f t="shared" si="20"/>
        <v>0</v>
      </c>
      <c r="Q239" s="36">
        <f t="shared" si="21"/>
        <v>0</v>
      </c>
      <c r="R239" s="190" t="e">
        <f t="shared" si="18"/>
        <v>#DIV/0!</v>
      </c>
      <c r="S239" s="8" t="e">
        <f t="shared" si="22"/>
        <v>#DIV/0!</v>
      </c>
      <c r="T239" s="8"/>
      <c r="U239" s="8"/>
      <c r="V239" s="8"/>
      <c r="W239" s="8"/>
      <c r="X239" s="8"/>
      <c r="Y239" s="36"/>
      <c r="Z239" s="36"/>
      <c r="AA239" s="36"/>
      <c r="AB239" s="36"/>
      <c r="AC239" s="36"/>
    </row>
    <row r="240" spans="1:29" x14ac:dyDescent="0.2">
      <c r="A240" s="139"/>
      <c r="B240" s="139"/>
      <c r="C240" s="9"/>
      <c r="D240" s="9"/>
      <c r="E240" s="9"/>
      <c r="F240" s="9"/>
      <c r="I240" t="str">
        <f t="shared" si="19"/>
        <v/>
      </c>
      <c r="J240" s="36" t="str">
        <f t="shared" si="23"/>
        <v/>
      </c>
      <c r="P240" s="193" t="str">
        <f t="shared" si="20"/>
        <v>0</v>
      </c>
      <c r="Q240" s="36">
        <f t="shared" si="21"/>
        <v>0</v>
      </c>
      <c r="R240" s="190" t="e">
        <f t="shared" si="18"/>
        <v>#DIV/0!</v>
      </c>
      <c r="S240" s="8" t="e">
        <f t="shared" si="22"/>
        <v>#DIV/0!</v>
      </c>
      <c r="T240" s="8"/>
      <c r="U240" s="8"/>
      <c r="V240" s="8"/>
      <c r="W240" s="8"/>
      <c r="X240" s="8"/>
      <c r="Y240" s="36"/>
      <c r="Z240" s="36"/>
      <c r="AA240" s="36"/>
      <c r="AB240" s="36"/>
      <c r="AC240" s="36"/>
    </row>
    <row r="241" spans="1:29" x14ac:dyDescent="0.2">
      <c r="A241" s="139"/>
      <c r="B241" s="139"/>
      <c r="C241" s="9"/>
      <c r="D241" s="9"/>
      <c r="E241" s="9"/>
      <c r="F241" s="9"/>
      <c r="I241" t="str">
        <f t="shared" si="19"/>
        <v/>
      </c>
      <c r="J241" s="36" t="str">
        <f t="shared" si="23"/>
        <v/>
      </c>
      <c r="P241" s="193" t="str">
        <f t="shared" si="20"/>
        <v>0</v>
      </c>
      <c r="Q241" s="36">
        <f t="shared" si="21"/>
        <v>0</v>
      </c>
      <c r="R241" s="190" t="e">
        <f t="shared" si="18"/>
        <v>#DIV/0!</v>
      </c>
      <c r="S241" s="8" t="e">
        <f t="shared" si="22"/>
        <v>#DIV/0!</v>
      </c>
      <c r="T241" s="8"/>
      <c r="U241" s="8"/>
      <c r="V241" s="8"/>
      <c r="W241" s="8"/>
      <c r="X241" s="8"/>
      <c r="Y241" s="36"/>
      <c r="Z241" s="36"/>
      <c r="AA241" s="36"/>
      <c r="AB241" s="36"/>
      <c r="AC241" s="36"/>
    </row>
    <row r="242" spans="1:29" x14ac:dyDescent="0.2">
      <c r="A242" s="139"/>
      <c r="B242" s="139"/>
      <c r="C242" s="9"/>
      <c r="D242" s="9"/>
      <c r="E242" s="9"/>
      <c r="F242" s="9"/>
      <c r="I242" t="str">
        <f t="shared" si="19"/>
        <v/>
      </c>
      <c r="J242" s="36" t="str">
        <f t="shared" si="23"/>
        <v/>
      </c>
      <c r="P242" s="193" t="str">
        <f t="shared" si="20"/>
        <v>0</v>
      </c>
      <c r="Q242" s="36">
        <f t="shared" si="21"/>
        <v>0</v>
      </c>
      <c r="R242" s="190" t="e">
        <f t="shared" si="18"/>
        <v>#DIV/0!</v>
      </c>
      <c r="S242" s="8" t="e">
        <f t="shared" si="22"/>
        <v>#DIV/0!</v>
      </c>
      <c r="T242" s="8"/>
      <c r="U242" s="8"/>
      <c r="V242" s="8"/>
      <c r="W242" s="8"/>
      <c r="X242" s="8"/>
      <c r="Y242" s="36"/>
      <c r="Z242" s="36"/>
      <c r="AA242" s="36"/>
      <c r="AB242" s="36"/>
      <c r="AC242" s="36"/>
    </row>
    <row r="243" spans="1:29" x14ac:dyDescent="0.2">
      <c r="A243" s="139"/>
      <c r="B243" s="139"/>
      <c r="C243" s="9"/>
      <c r="D243" s="9"/>
      <c r="E243" s="9"/>
      <c r="F243" s="9"/>
      <c r="I243" t="str">
        <f t="shared" si="19"/>
        <v/>
      </c>
      <c r="J243" s="36" t="str">
        <f t="shared" si="23"/>
        <v/>
      </c>
      <c r="P243" s="193" t="str">
        <f t="shared" si="20"/>
        <v>0</v>
      </c>
      <c r="Q243" s="36">
        <f t="shared" si="21"/>
        <v>0</v>
      </c>
      <c r="R243" s="190" t="e">
        <f t="shared" si="18"/>
        <v>#DIV/0!</v>
      </c>
      <c r="S243" s="8" t="e">
        <f t="shared" si="22"/>
        <v>#DIV/0!</v>
      </c>
      <c r="T243" s="8"/>
      <c r="U243" s="8"/>
      <c r="V243" s="8"/>
      <c r="W243" s="8"/>
      <c r="X243" s="8"/>
      <c r="Y243" s="36"/>
      <c r="Z243" s="36"/>
      <c r="AA243" s="36"/>
      <c r="AB243" s="36"/>
      <c r="AC243" s="36"/>
    </row>
    <row r="244" spans="1:29" x14ac:dyDescent="0.2">
      <c r="A244" s="139"/>
      <c r="B244" s="139"/>
      <c r="C244" s="9"/>
      <c r="D244" s="9"/>
      <c r="E244" s="9"/>
      <c r="F244" s="9"/>
      <c r="I244" t="str">
        <f t="shared" si="19"/>
        <v/>
      </c>
      <c r="J244" s="36" t="str">
        <f t="shared" si="23"/>
        <v/>
      </c>
      <c r="P244" s="193" t="str">
        <f t="shared" si="20"/>
        <v>0</v>
      </c>
      <c r="Q244" s="36">
        <f t="shared" si="21"/>
        <v>0</v>
      </c>
      <c r="R244" s="190" t="e">
        <f t="shared" si="18"/>
        <v>#DIV/0!</v>
      </c>
      <c r="S244" s="8" t="e">
        <f t="shared" si="22"/>
        <v>#DIV/0!</v>
      </c>
      <c r="T244" s="8"/>
      <c r="U244" s="8"/>
      <c r="V244" s="8"/>
      <c r="W244" s="8"/>
      <c r="X244" s="8"/>
      <c r="Y244" s="36"/>
      <c r="Z244" s="36"/>
      <c r="AA244" s="36"/>
      <c r="AB244" s="36"/>
      <c r="AC244" s="36"/>
    </row>
    <row r="245" spans="1:29" x14ac:dyDescent="0.2">
      <c r="A245" s="139"/>
      <c r="B245" s="139"/>
      <c r="C245" s="9"/>
      <c r="D245" s="9"/>
      <c r="E245" s="9"/>
      <c r="F245" s="9"/>
      <c r="I245" t="str">
        <f t="shared" si="19"/>
        <v/>
      </c>
      <c r="J245" s="36" t="str">
        <f t="shared" si="23"/>
        <v/>
      </c>
      <c r="P245" s="193" t="str">
        <f t="shared" si="20"/>
        <v>0</v>
      </c>
      <c r="Q245" s="36">
        <f t="shared" si="21"/>
        <v>0</v>
      </c>
      <c r="R245" s="190" t="e">
        <f t="shared" si="18"/>
        <v>#DIV/0!</v>
      </c>
      <c r="S245" s="8" t="e">
        <f t="shared" si="22"/>
        <v>#DIV/0!</v>
      </c>
      <c r="T245" s="8"/>
      <c r="U245" s="8"/>
      <c r="V245" s="8"/>
      <c r="W245" s="8"/>
      <c r="X245" s="8"/>
      <c r="Y245" s="36"/>
      <c r="Z245" s="36"/>
      <c r="AA245" s="36"/>
      <c r="AB245" s="36"/>
      <c r="AC245" s="36"/>
    </row>
    <row r="246" spans="1:29" x14ac:dyDescent="0.2">
      <c r="A246" s="139"/>
      <c r="B246" s="139"/>
      <c r="C246" s="9"/>
      <c r="D246" s="9"/>
      <c r="E246" s="9"/>
      <c r="F246" s="9"/>
      <c r="I246" t="str">
        <f t="shared" si="19"/>
        <v/>
      </c>
      <c r="J246" s="36" t="str">
        <f t="shared" si="23"/>
        <v/>
      </c>
      <c r="P246" s="193" t="str">
        <f t="shared" si="20"/>
        <v>0</v>
      </c>
      <c r="Q246" s="36">
        <f t="shared" si="21"/>
        <v>0</v>
      </c>
      <c r="R246" s="190" t="e">
        <f t="shared" si="18"/>
        <v>#DIV/0!</v>
      </c>
      <c r="S246" s="8" t="e">
        <f t="shared" si="22"/>
        <v>#DIV/0!</v>
      </c>
      <c r="T246" s="8"/>
      <c r="U246" s="8"/>
      <c r="V246" s="8"/>
      <c r="W246" s="8"/>
      <c r="X246" s="8"/>
      <c r="Y246" s="36"/>
      <c r="Z246" s="36"/>
      <c r="AA246" s="36"/>
      <c r="AB246" s="36"/>
      <c r="AC246" s="36"/>
    </row>
    <row r="247" spans="1:29" x14ac:dyDescent="0.2">
      <c r="A247" s="139"/>
      <c r="B247" s="139"/>
      <c r="C247" s="9"/>
      <c r="D247" s="9"/>
      <c r="E247" s="9"/>
      <c r="F247" s="9"/>
      <c r="I247" t="str">
        <f t="shared" si="19"/>
        <v/>
      </c>
      <c r="J247" s="36" t="str">
        <f t="shared" si="23"/>
        <v/>
      </c>
      <c r="P247" s="193" t="str">
        <f t="shared" si="20"/>
        <v>0</v>
      </c>
      <c r="Q247" s="36">
        <f t="shared" si="21"/>
        <v>0</v>
      </c>
      <c r="R247" s="190" t="e">
        <f t="shared" si="18"/>
        <v>#DIV/0!</v>
      </c>
      <c r="S247" s="8" t="e">
        <f t="shared" si="22"/>
        <v>#DIV/0!</v>
      </c>
      <c r="T247" s="8"/>
      <c r="U247" s="8"/>
      <c r="V247" s="8"/>
      <c r="W247" s="8"/>
      <c r="X247" s="8"/>
      <c r="Y247" s="36"/>
      <c r="Z247" s="36"/>
      <c r="AA247" s="36"/>
      <c r="AB247" s="36"/>
      <c r="AC247" s="36"/>
    </row>
    <row r="248" spans="1:29" x14ac:dyDescent="0.2">
      <c r="A248" s="139"/>
      <c r="B248" s="139"/>
      <c r="C248" s="9"/>
      <c r="D248" s="9"/>
      <c r="E248" s="9"/>
      <c r="F248" s="9"/>
      <c r="I248" t="str">
        <f t="shared" si="19"/>
        <v/>
      </c>
      <c r="J248" s="36" t="str">
        <f t="shared" si="23"/>
        <v/>
      </c>
      <c r="P248" s="193" t="str">
        <f t="shared" si="20"/>
        <v>0</v>
      </c>
      <c r="Q248" s="36">
        <f t="shared" si="21"/>
        <v>0</v>
      </c>
      <c r="R248" s="190" t="e">
        <f t="shared" si="18"/>
        <v>#DIV/0!</v>
      </c>
      <c r="S248" s="8" t="e">
        <f t="shared" si="22"/>
        <v>#DIV/0!</v>
      </c>
      <c r="T248" s="8"/>
      <c r="U248" s="8"/>
      <c r="V248" s="8"/>
      <c r="W248" s="8"/>
      <c r="X248" s="8"/>
      <c r="Y248" s="36"/>
      <c r="Z248" s="36"/>
      <c r="AA248" s="36"/>
      <c r="AB248" s="36"/>
      <c r="AC248" s="36"/>
    </row>
    <row r="249" spans="1:29" x14ac:dyDescent="0.2">
      <c r="A249" s="139"/>
      <c r="B249" s="139"/>
      <c r="C249" s="9"/>
      <c r="D249" s="9"/>
      <c r="E249" s="9"/>
      <c r="F249" s="9"/>
      <c r="I249" t="str">
        <f t="shared" si="19"/>
        <v/>
      </c>
      <c r="J249" s="36" t="str">
        <f t="shared" si="23"/>
        <v/>
      </c>
      <c r="P249" s="193" t="str">
        <f t="shared" si="20"/>
        <v>0</v>
      </c>
      <c r="Q249" s="36">
        <f t="shared" si="21"/>
        <v>0</v>
      </c>
      <c r="R249" s="190" t="e">
        <f t="shared" si="18"/>
        <v>#DIV/0!</v>
      </c>
      <c r="S249" s="8" t="e">
        <f t="shared" si="22"/>
        <v>#DIV/0!</v>
      </c>
      <c r="T249" s="8"/>
      <c r="U249" s="8"/>
      <c r="V249" s="8"/>
      <c r="W249" s="8"/>
      <c r="X249" s="8"/>
      <c r="Y249" s="36"/>
      <c r="Z249" s="36"/>
      <c r="AA249" s="36"/>
      <c r="AB249" s="36"/>
      <c r="AC249" s="36"/>
    </row>
    <row r="250" spans="1:29" x14ac:dyDescent="0.2">
      <c r="A250" s="139"/>
      <c r="B250" s="139"/>
      <c r="C250" s="9"/>
      <c r="D250" s="9"/>
      <c r="E250" s="9"/>
      <c r="F250" s="9"/>
      <c r="I250" t="str">
        <f t="shared" si="19"/>
        <v/>
      </c>
      <c r="J250" s="36" t="str">
        <f t="shared" si="23"/>
        <v/>
      </c>
      <c r="P250" s="193" t="str">
        <f t="shared" si="20"/>
        <v>0</v>
      </c>
      <c r="Q250" s="36">
        <f t="shared" si="21"/>
        <v>0</v>
      </c>
      <c r="R250" s="190" t="e">
        <f t="shared" si="18"/>
        <v>#DIV/0!</v>
      </c>
      <c r="S250" s="8" t="e">
        <f t="shared" si="22"/>
        <v>#DIV/0!</v>
      </c>
      <c r="T250" s="8"/>
      <c r="U250" s="8"/>
      <c r="V250" s="8"/>
      <c r="W250" s="8"/>
      <c r="X250" s="8"/>
      <c r="Y250" s="36"/>
      <c r="Z250" s="36"/>
      <c r="AA250" s="36"/>
      <c r="AB250" s="36"/>
      <c r="AC250" s="36"/>
    </row>
    <row r="251" spans="1:29" x14ac:dyDescent="0.2">
      <c r="A251" s="139"/>
      <c r="B251" s="139"/>
      <c r="C251" s="9"/>
      <c r="D251" s="9"/>
      <c r="E251" s="9"/>
      <c r="F251" s="9"/>
      <c r="I251" t="str">
        <f t="shared" si="19"/>
        <v/>
      </c>
      <c r="J251" s="36" t="str">
        <f t="shared" si="23"/>
        <v/>
      </c>
      <c r="P251" s="193" t="str">
        <f t="shared" si="20"/>
        <v>0</v>
      </c>
      <c r="Q251" s="36">
        <f t="shared" si="21"/>
        <v>0</v>
      </c>
      <c r="R251" s="190" t="e">
        <f t="shared" si="18"/>
        <v>#DIV/0!</v>
      </c>
      <c r="S251" s="8" t="e">
        <f t="shared" si="22"/>
        <v>#DIV/0!</v>
      </c>
      <c r="T251" s="8"/>
      <c r="U251" s="8"/>
      <c r="V251" s="8"/>
      <c r="W251" s="8"/>
      <c r="X251" s="8"/>
      <c r="Y251" s="36"/>
      <c r="Z251" s="36"/>
      <c r="AA251" s="36"/>
      <c r="AB251" s="36"/>
      <c r="AC251" s="36"/>
    </row>
    <row r="252" spans="1:29" x14ac:dyDescent="0.2">
      <c r="A252" s="139"/>
      <c r="B252" s="139"/>
      <c r="C252" s="9"/>
      <c r="D252" s="9"/>
      <c r="E252" s="9"/>
      <c r="F252" s="9"/>
      <c r="I252" t="str">
        <f t="shared" si="19"/>
        <v/>
      </c>
      <c r="J252" s="36" t="str">
        <f t="shared" si="23"/>
        <v/>
      </c>
      <c r="P252" s="193" t="str">
        <f t="shared" si="20"/>
        <v>0</v>
      </c>
      <c r="Q252" s="36">
        <f t="shared" si="21"/>
        <v>0</v>
      </c>
      <c r="R252" s="190" t="e">
        <f t="shared" si="18"/>
        <v>#DIV/0!</v>
      </c>
      <c r="S252" s="8" t="e">
        <f t="shared" si="22"/>
        <v>#DIV/0!</v>
      </c>
      <c r="T252" s="8"/>
      <c r="U252" s="8"/>
      <c r="V252" s="8"/>
      <c r="W252" s="8"/>
      <c r="X252" s="8"/>
      <c r="Y252" s="36"/>
      <c r="Z252" s="36"/>
      <c r="AA252" s="36"/>
      <c r="AB252" s="36"/>
      <c r="AC252" s="36"/>
    </row>
    <row r="253" spans="1:29" x14ac:dyDescent="0.2">
      <c r="A253" s="139"/>
      <c r="B253" s="139"/>
      <c r="C253" s="9"/>
      <c r="D253" s="9"/>
      <c r="E253" s="9"/>
      <c r="F253" s="9"/>
      <c r="I253" t="str">
        <f t="shared" si="19"/>
        <v/>
      </c>
      <c r="J253" s="36" t="str">
        <f t="shared" si="23"/>
        <v/>
      </c>
      <c r="P253" s="193" t="str">
        <f t="shared" si="20"/>
        <v>0</v>
      </c>
      <c r="Q253" s="36">
        <f t="shared" si="21"/>
        <v>0</v>
      </c>
      <c r="R253" s="190" t="e">
        <f t="shared" si="18"/>
        <v>#DIV/0!</v>
      </c>
      <c r="S253" s="8" t="e">
        <f t="shared" si="22"/>
        <v>#DIV/0!</v>
      </c>
      <c r="T253" s="8"/>
      <c r="U253" s="8"/>
      <c r="V253" s="8"/>
      <c r="W253" s="8"/>
      <c r="X253" s="8"/>
      <c r="Y253" s="36"/>
      <c r="Z253" s="36"/>
      <c r="AA253" s="36"/>
      <c r="AB253" s="36"/>
      <c r="AC253" s="36"/>
    </row>
    <row r="254" spans="1:29" x14ac:dyDescent="0.2">
      <c r="A254" s="139"/>
      <c r="B254" s="139"/>
      <c r="C254" s="9"/>
      <c r="D254" s="9"/>
      <c r="E254" s="9"/>
      <c r="F254" s="9"/>
      <c r="I254" t="str">
        <f t="shared" si="19"/>
        <v/>
      </c>
      <c r="J254" s="36" t="str">
        <f t="shared" si="23"/>
        <v/>
      </c>
      <c r="P254" s="193" t="str">
        <f t="shared" si="20"/>
        <v>0</v>
      </c>
      <c r="Q254" s="36">
        <f t="shared" si="21"/>
        <v>0</v>
      </c>
      <c r="R254" s="190" t="e">
        <f t="shared" si="18"/>
        <v>#DIV/0!</v>
      </c>
      <c r="S254" s="8" t="e">
        <f t="shared" si="22"/>
        <v>#DIV/0!</v>
      </c>
      <c r="T254" s="8"/>
      <c r="U254" s="8"/>
      <c r="V254" s="8"/>
      <c r="W254" s="8"/>
      <c r="X254" s="8"/>
      <c r="Y254" s="36"/>
      <c r="Z254" s="36"/>
      <c r="AA254" s="36"/>
      <c r="AB254" s="36"/>
      <c r="AC254" s="36"/>
    </row>
    <row r="255" spans="1:29" x14ac:dyDescent="0.2">
      <c r="A255" s="139"/>
      <c r="B255" s="139"/>
      <c r="C255" s="9"/>
      <c r="D255" s="9"/>
      <c r="E255" s="9"/>
      <c r="F255" s="9"/>
      <c r="I255" t="str">
        <f t="shared" si="19"/>
        <v/>
      </c>
      <c r="J255" s="36" t="str">
        <f t="shared" si="23"/>
        <v/>
      </c>
      <c r="P255" s="193" t="str">
        <f t="shared" si="20"/>
        <v>0</v>
      </c>
      <c r="Q255" s="36">
        <f t="shared" si="21"/>
        <v>0</v>
      </c>
      <c r="R255" s="190" t="e">
        <f t="shared" si="18"/>
        <v>#DIV/0!</v>
      </c>
      <c r="S255" s="8" t="e">
        <f t="shared" si="22"/>
        <v>#DIV/0!</v>
      </c>
      <c r="T255" s="8"/>
      <c r="U255" s="8"/>
      <c r="V255" s="8"/>
      <c r="W255" s="8"/>
      <c r="X255" s="8"/>
      <c r="Y255" s="36"/>
      <c r="Z255" s="36"/>
      <c r="AA255" s="36"/>
      <c r="AB255" s="36"/>
      <c r="AC255" s="36"/>
    </row>
    <row r="256" spans="1:29" x14ac:dyDescent="0.2">
      <c r="A256" s="139"/>
      <c r="B256" s="139"/>
      <c r="C256" s="9"/>
      <c r="D256" s="9"/>
      <c r="E256" s="9"/>
      <c r="F256" s="9"/>
      <c r="I256" t="str">
        <f t="shared" si="19"/>
        <v/>
      </c>
      <c r="J256" s="36" t="str">
        <f t="shared" si="23"/>
        <v/>
      </c>
      <c r="P256" s="193" t="str">
        <f t="shared" si="20"/>
        <v>0</v>
      </c>
      <c r="Q256" s="36">
        <f t="shared" si="21"/>
        <v>0</v>
      </c>
      <c r="R256" s="190" t="e">
        <f t="shared" si="18"/>
        <v>#DIV/0!</v>
      </c>
      <c r="S256" s="8" t="e">
        <f t="shared" si="22"/>
        <v>#DIV/0!</v>
      </c>
      <c r="T256" s="8"/>
      <c r="U256" s="8"/>
      <c r="V256" s="8"/>
      <c r="W256" s="8"/>
      <c r="X256" s="8"/>
      <c r="Y256" s="36"/>
      <c r="Z256" s="36"/>
      <c r="AA256" s="36"/>
      <c r="AB256" s="36"/>
      <c r="AC256" s="36"/>
    </row>
    <row r="257" spans="1:29" x14ac:dyDescent="0.2">
      <c r="A257" s="139"/>
      <c r="B257" s="139"/>
      <c r="C257" s="9"/>
      <c r="D257" s="9"/>
      <c r="E257" s="9"/>
      <c r="F257" s="9"/>
      <c r="I257" t="str">
        <f t="shared" si="19"/>
        <v/>
      </c>
      <c r="J257" s="36" t="str">
        <f t="shared" si="23"/>
        <v/>
      </c>
      <c r="P257" s="193" t="str">
        <f t="shared" si="20"/>
        <v>0</v>
      </c>
      <c r="Q257" s="36">
        <f t="shared" si="21"/>
        <v>0</v>
      </c>
      <c r="R257" s="190" t="e">
        <f t="shared" si="18"/>
        <v>#DIV/0!</v>
      </c>
      <c r="S257" s="8" t="e">
        <f t="shared" si="22"/>
        <v>#DIV/0!</v>
      </c>
      <c r="T257" s="8"/>
      <c r="U257" s="8"/>
      <c r="V257" s="8"/>
      <c r="W257" s="8"/>
      <c r="X257" s="8"/>
      <c r="Y257" s="36"/>
      <c r="Z257" s="36"/>
      <c r="AA257" s="36"/>
      <c r="AB257" s="36"/>
      <c r="AC257" s="36"/>
    </row>
    <row r="258" spans="1:29" x14ac:dyDescent="0.2">
      <c r="A258" s="139"/>
      <c r="B258" s="139"/>
      <c r="C258" s="9"/>
      <c r="D258" s="9"/>
      <c r="E258" s="9"/>
      <c r="F258" s="9"/>
      <c r="I258" t="str">
        <f t="shared" si="19"/>
        <v/>
      </c>
      <c r="J258" s="36" t="str">
        <f t="shared" si="23"/>
        <v/>
      </c>
      <c r="P258" s="193" t="str">
        <f t="shared" si="20"/>
        <v>0</v>
      </c>
      <c r="Q258" s="36">
        <f t="shared" si="21"/>
        <v>0</v>
      </c>
      <c r="R258" s="190" t="e">
        <f t="shared" si="18"/>
        <v>#DIV/0!</v>
      </c>
      <c r="S258" s="8" t="e">
        <f t="shared" si="22"/>
        <v>#DIV/0!</v>
      </c>
      <c r="T258" s="8"/>
      <c r="U258" s="8"/>
      <c r="V258" s="8"/>
      <c r="W258" s="8"/>
      <c r="X258" s="8"/>
      <c r="Y258" s="36"/>
      <c r="Z258" s="36"/>
      <c r="AA258" s="36"/>
      <c r="AB258" s="36"/>
      <c r="AC258" s="36"/>
    </row>
    <row r="259" spans="1:29" x14ac:dyDescent="0.2">
      <c r="A259" s="139"/>
      <c r="B259" s="139"/>
      <c r="C259" s="9"/>
      <c r="D259" s="9"/>
      <c r="E259" s="9"/>
      <c r="F259" s="9"/>
      <c r="I259" t="str">
        <f t="shared" si="19"/>
        <v/>
      </c>
      <c r="J259" s="36" t="str">
        <f t="shared" si="23"/>
        <v/>
      </c>
      <c r="P259" s="193" t="str">
        <f t="shared" si="20"/>
        <v>0</v>
      </c>
      <c r="Q259" s="36">
        <f t="shared" si="21"/>
        <v>0</v>
      </c>
      <c r="R259" s="190" t="e">
        <f t="shared" si="18"/>
        <v>#DIV/0!</v>
      </c>
      <c r="S259" s="8" t="e">
        <f t="shared" si="22"/>
        <v>#DIV/0!</v>
      </c>
      <c r="T259" s="8"/>
      <c r="U259" s="8"/>
      <c r="V259" s="8"/>
      <c r="W259" s="8"/>
      <c r="X259" s="8"/>
      <c r="Y259" s="36"/>
      <c r="Z259" s="36"/>
      <c r="AA259" s="36"/>
      <c r="AB259" s="36"/>
      <c r="AC259" s="36"/>
    </row>
    <row r="260" spans="1:29" x14ac:dyDescent="0.2">
      <c r="A260" s="139"/>
      <c r="B260" s="139"/>
      <c r="C260" s="9"/>
      <c r="D260" s="9"/>
      <c r="E260" s="9"/>
      <c r="F260" s="9"/>
      <c r="I260" t="str">
        <f t="shared" si="19"/>
        <v/>
      </c>
      <c r="J260" s="36" t="str">
        <f t="shared" si="23"/>
        <v/>
      </c>
      <c r="P260" s="193" t="str">
        <f t="shared" si="20"/>
        <v>0</v>
      </c>
      <c r="Q260" s="36">
        <f t="shared" si="21"/>
        <v>0</v>
      </c>
      <c r="R260" s="190" t="e">
        <f t="shared" si="18"/>
        <v>#DIV/0!</v>
      </c>
      <c r="S260" s="8" t="e">
        <f t="shared" si="22"/>
        <v>#DIV/0!</v>
      </c>
      <c r="T260" s="8"/>
      <c r="U260" s="8"/>
      <c r="V260" s="8"/>
      <c r="W260" s="8"/>
      <c r="X260" s="8"/>
      <c r="Y260" s="36"/>
      <c r="Z260" s="36"/>
      <c r="AA260" s="36"/>
      <c r="AB260" s="36"/>
      <c r="AC260" s="36"/>
    </row>
    <row r="261" spans="1:29" x14ac:dyDescent="0.2">
      <c r="A261" s="139"/>
      <c r="B261" s="139"/>
      <c r="C261" s="9"/>
      <c r="D261" s="9"/>
      <c r="E261" s="9"/>
      <c r="F261" s="9"/>
      <c r="I261" t="str">
        <f t="shared" si="19"/>
        <v/>
      </c>
      <c r="J261" s="36" t="str">
        <f t="shared" si="23"/>
        <v/>
      </c>
      <c r="P261" s="193" t="str">
        <f t="shared" si="20"/>
        <v>0</v>
      </c>
      <c r="Q261" s="36">
        <f t="shared" si="21"/>
        <v>0</v>
      </c>
      <c r="R261" s="190" t="e">
        <f t="shared" si="18"/>
        <v>#DIV/0!</v>
      </c>
      <c r="S261" s="8" t="e">
        <f t="shared" si="22"/>
        <v>#DIV/0!</v>
      </c>
      <c r="T261" s="8"/>
      <c r="U261" s="8"/>
      <c r="V261" s="8"/>
      <c r="W261" s="8"/>
      <c r="X261" s="8"/>
      <c r="Y261" s="36"/>
      <c r="Z261" s="36"/>
      <c r="AA261" s="36"/>
      <c r="AB261" s="36"/>
      <c r="AC261" s="36"/>
    </row>
    <row r="262" spans="1:29" x14ac:dyDescent="0.2">
      <c r="A262" s="139"/>
      <c r="B262" s="139"/>
      <c r="C262" s="9"/>
      <c r="D262" s="9"/>
      <c r="E262" s="9"/>
      <c r="F262" s="9"/>
      <c r="I262" t="str">
        <f t="shared" si="19"/>
        <v/>
      </c>
      <c r="J262" s="36" t="str">
        <f t="shared" si="23"/>
        <v/>
      </c>
      <c r="P262" s="193" t="str">
        <f t="shared" si="20"/>
        <v>0</v>
      </c>
      <c r="Q262" s="36">
        <f t="shared" si="21"/>
        <v>0</v>
      </c>
      <c r="R262" s="190" t="e">
        <f t="shared" si="18"/>
        <v>#DIV/0!</v>
      </c>
      <c r="S262" s="8" t="e">
        <f t="shared" si="22"/>
        <v>#DIV/0!</v>
      </c>
      <c r="T262" s="8"/>
      <c r="U262" s="8"/>
      <c r="V262" s="8"/>
      <c r="W262" s="8"/>
      <c r="X262" s="8"/>
      <c r="Y262" s="36"/>
      <c r="Z262" s="36"/>
      <c r="AA262" s="36"/>
      <c r="AB262" s="36"/>
      <c r="AC262" s="36"/>
    </row>
    <row r="263" spans="1:29" x14ac:dyDescent="0.2">
      <c r="A263" s="139"/>
      <c r="B263" s="139"/>
      <c r="C263" s="9"/>
      <c r="D263" s="9"/>
      <c r="E263" s="9"/>
      <c r="F263" s="9"/>
      <c r="I263" t="str">
        <f t="shared" si="19"/>
        <v/>
      </c>
      <c r="J263" s="36" t="str">
        <f t="shared" si="23"/>
        <v/>
      </c>
      <c r="P263" s="193" t="str">
        <f t="shared" si="20"/>
        <v>0</v>
      </c>
      <c r="Q263" s="36">
        <f t="shared" si="21"/>
        <v>0</v>
      </c>
      <c r="R263" s="190" t="e">
        <f t="shared" si="18"/>
        <v>#DIV/0!</v>
      </c>
      <c r="S263" s="8" t="e">
        <f t="shared" si="22"/>
        <v>#DIV/0!</v>
      </c>
      <c r="T263" s="8"/>
      <c r="U263" s="8"/>
      <c r="V263" s="8"/>
      <c r="W263" s="8"/>
      <c r="X263" s="8"/>
      <c r="Y263" s="36"/>
      <c r="Z263" s="36"/>
      <c r="AA263" s="36"/>
      <c r="AB263" s="36"/>
      <c r="AC263" s="36"/>
    </row>
    <row r="264" spans="1:29" x14ac:dyDescent="0.2">
      <c r="A264" s="139"/>
      <c r="B264" s="139"/>
      <c r="C264" s="9"/>
      <c r="D264" s="9"/>
      <c r="E264" s="9"/>
      <c r="F264" s="9"/>
      <c r="I264" t="str">
        <f t="shared" si="19"/>
        <v/>
      </c>
      <c r="J264" s="36" t="str">
        <f t="shared" si="23"/>
        <v/>
      </c>
      <c r="P264" s="193" t="str">
        <f t="shared" si="20"/>
        <v>0</v>
      </c>
      <c r="Q264" s="36">
        <f t="shared" si="21"/>
        <v>0</v>
      </c>
      <c r="R264" s="190" t="e">
        <f t="shared" si="18"/>
        <v>#DIV/0!</v>
      </c>
      <c r="S264" s="8" t="e">
        <f t="shared" si="22"/>
        <v>#DIV/0!</v>
      </c>
      <c r="T264" s="8"/>
      <c r="U264" s="8"/>
      <c r="V264" s="8"/>
      <c r="W264" s="8"/>
      <c r="X264" s="8"/>
      <c r="Y264" s="36"/>
      <c r="Z264" s="36"/>
      <c r="AA264" s="36"/>
      <c r="AB264" s="36"/>
      <c r="AC264" s="36"/>
    </row>
    <row r="265" spans="1:29" x14ac:dyDescent="0.2">
      <c r="A265" s="139"/>
      <c r="B265" s="139"/>
      <c r="C265" s="9"/>
      <c r="D265" s="9"/>
      <c r="E265" s="9"/>
      <c r="F265" s="9"/>
      <c r="I265" t="str">
        <f t="shared" si="19"/>
        <v/>
      </c>
      <c r="J265" s="36" t="str">
        <f t="shared" si="23"/>
        <v/>
      </c>
      <c r="P265" s="193" t="str">
        <f t="shared" si="20"/>
        <v>0</v>
      </c>
      <c r="Q265" s="36">
        <f t="shared" si="21"/>
        <v>0</v>
      </c>
      <c r="R265" s="190" t="e">
        <f t="shared" si="18"/>
        <v>#DIV/0!</v>
      </c>
      <c r="S265" s="8" t="e">
        <f t="shared" si="22"/>
        <v>#DIV/0!</v>
      </c>
      <c r="T265" s="8"/>
      <c r="U265" s="8"/>
      <c r="V265" s="8"/>
      <c r="W265" s="8"/>
      <c r="X265" s="8"/>
      <c r="Y265" s="36"/>
      <c r="Z265" s="36"/>
      <c r="AA265" s="36"/>
      <c r="AB265" s="36"/>
      <c r="AC265" s="36"/>
    </row>
    <row r="266" spans="1:29" x14ac:dyDescent="0.2">
      <c r="A266" s="139"/>
      <c r="B266" s="139"/>
      <c r="C266" s="9"/>
      <c r="D266" s="9"/>
      <c r="E266" s="9"/>
      <c r="F266" s="9"/>
      <c r="I266" t="str">
        <f t="shared" si="19"/>
        <v/>
      </c>
      <c r="P266" s="193" t="str">
        <f t="shared" si="20"/>
        <v>0</v>
      </c>
      <c r="Q266" s="36">
        <f t="shared" si="21"/>
        <v>0</v>
      </c>
      <c r="R266" s="190" t="e">
        <f t="shared" si="18"/>
        <v>#DIV/0!</v>
      </c>
      <c r="S266" s="8" t="e">
        <f t="shared" si="22"/>
        <v>#DIV/0!</v>
      </c>
      <c r="T266" s="8"/>
      <c r="U266" s="8"/>
      <c r="V266" s="8"/>
      <c r="W266" s="8"/>
      <c r="X266" s="8"/>
      <c r="Y266" s="36"/>
      <c r="Z266" s="36"/>
      <c r="AA266" s="36"/>
      <c r="AB266" s="36"/>
      <c r="AC266" s="36"/>
    </row>
    <row r="267" spans="1:29" x14ac:dyDescent="0.2">
      <c r="A267" s="139"/>
      <c r="B267" s="139"/>
      <c r="C267" s="9"/>
      <c r="D267" s="9"/>
      <c r="E267" s="9"/>
      <c r="F267" s="9"/>
      <c r="I267" t="str">
        <f t="shared" si="19"/>
        <v/>
      </c>
      <c r="P267" s="193" t="str">
        <f t="shared" si="20"/>
        <v>0</v>
      </c>
      <c r="Q267" s="36">
        <f t="shared" si="21"/>
        <v>0</v>
      </c>
      <c r="R267" s="190" t="e">
        <f t="shared" si="18"/>
        <v>#DIV/0!</v>
      </c>
      <c r="S267" s="8" t="e">
        <f t="shared" si="22"/>
        <v>#DIV/0!</v>
      </c>
      <c r="T267" s="8"/>
      <c r="U267" s="8"/>
      <c r="V267" s="8"/>
      <c r="W267" s="8"/>
      <c r="X267" s="8"/>
      <c r="Y267" s="36"/>
      <c r="Z267" s="36"/>
      <c r="AA267" s="36"/>
      <c r="AB267" s="36"/>
      <c r="AC267" s="36"/>
    </row>
    <row r="268" spans="1:29" x14ac:dyDescent="0.2">
      <c r="A268" s="139"/>
      <c r="B268" s="139"/>
      <c r="C268" s="9"/>
      <c r="D268" s="9"/>
      <c r="E268" s="9"/>
      <c r="F268" s="9"/>
      <c r="I268" t="str">
        <f t="shared" si="19"/>
        <v/>
      </c>
      <c r="P268" s="193" t="str">
        <f t="shared" si="20"/>
        <v>0</v>
      </c>
      <c r="Q268" s="36">
        <f t="shared" si="21"/>
        <v>0</v>
      </c>
      <c r="R268" s="190" t="e">
        <f t="shared" si="18"/>
        <v>#DIV/0!</v>
      </c>
      <c r="S268" s="8" t="e">
        <f t="shared" si="22"/>
        <v>#DIV/0!</v>
      </c>
      <c r="T268" s="8"/>
      <c r="U268" s="8"/>
      <c r="V268" s="8"/>
      <c r="W268" s="8"/>
      <c r="X268" s="8"/>
      <c r="Y268" s="36"/>
      <c r="Z268" s="36"/>
      <c r="AA268" s="36"/>
      <c r="AB268" s="36"/>
      <c r="AC268" s="36"/>
    </row>
    <row r="269" spans="1:29" x14ac:dyDescent="0.2">
      <c r="A269" s="139"/>
      <c r="B269" s="139"/>
      <c r="C269" s="9"/>
      <c r="D269" s="9"/>
      <c r="E269" s="9"/>
      <c r="F269" s="9"/>
      <c r="I269" t="str">
        <f t="shared" si="19"/>
        <v/>
      </c>
      <c r="P269" s="193" t="str">
        <f t="shared" si="20"/>
        <v>0</v>
      </c>
      <c r="Q269" s="36">
        <f t="shared" si="21"/>
        <v>0</v>
      </c>
      <c r="R269" s="190" t="e">
        <f t="shared" si="18"/>
        <v>#DIV/0!</v>
      </c>
      <c r="S269" s="8" t="e">
        <f t="shared" si="22"/>
        <v>#DIV/0!</v>
      </c>
      <c r="T269" s="8"/>
      <c r="U269" s="8"/>
      <c r="V269" s="8"/>
      <c r="W269" s="8"/>
      <c r="X269" s="8"/>
      <c r="Y269" s="36"/>
      <c r="Z269" s="36"/>
      <c r="AA269" s="36"/>
      <c r="AB269" s="36"/>
      <c r="AC269" s="36"/>
    </row>
    <row r="270" spans="1:29" x14ac:dyDescent="0.2">
      <c r="A270" s="139"/>
      <c r="B270" s="139"/>
      <c r="C270" s="9"/>
      <c r="D270" s="9"/>
      <c r="E270" s="9"/>
      <c r="F270" s="9"/>
      <c r="I270" t="str">
        <f t="shared" si="19"/>
        <v/>
      </c>
      <c r="P270" s="193" t="str">
        <f t="shared" si="20"/>
        <v>0</v>
      </c>
      <c r="Q270" s="36">
        <f t="shared" si="21"/>
        <v>0</v>
      </c>
      <c r="R270" s="190" t="e">
        <f t="shared" si="18"/>
        <v>#DIV/0!</v>
      </c>
      <c r="S270" s="8" t="e">
        <f t="shared" si="22"/>
        <v>#DIV/0!</v>
      </c>
      <c r="T270" s="8"/>
      <c r="U270" s="8"/>
      <c r="V270" s="8"/>
      <c r="W270" s="8"/>
      <c r="X270" s="8"/>
      <c r="Y270" s="36"/>
      <c r="Z270" s="36"/>
      <c r="AA270" s="36"/>
      <c r="AB270" s="36"/>
      <c r="AC270" s="36"/>
    </row>
    <row r="271" spans="1:29" x14ac:dyDescent="0.2">
      <c r="A271" s="139"/>
      <c r="B271" s="139"/>
      <c r="C271" s="9"/>
      <c r="D271" s="9"/>
      <c r="E271" s="9"/>
      <c r="F271" s="9"/>
      <c r="I271" t="str">
        <f t="shared" si="19"/>
        <v/>
      </c>
      <c r="P271" s="193" t="str">
        <f t="shared" si="20"/>
        <v>0</v>
      </c>
      <c r="Q271" s="36">
        <f t="shared" si="21"/>
        <v>0</v>
      </c>
      <c r="R271" s="190" t="e">
        <f t="shared" si="18"/>
        <v>#DIV/0!</v>
      </c>
      <c r="S271" s="8" t="e">
        <f t="shared" si="22"/>
        <v>#DIV/0!</v>
      </c>
      <c r="T271" s="8"/>
      <c r="U271" s="8"/>
      <c r="V271" s="8"/>
      <c r="W271" s="8"/>
      <c r="X271" s="8"/>
      <c r="Y271" s="36"/>
      <c r="Z271" s="36"/>
      <c r="AA271" s="36"/>
      <c r="AB271" s="36"/>
      <c r="AC271" s="36"/>
    </row>
    <row r="272" spans="1:29" x14ac:dyDescent="0.2">
      <c r="A272" s="139"/>
      <c r="B272" s="139"/>
      <c r="C272" s="9"/>
      <c r="D272" s="9"/>
      <c r="E272" s="9"/>
      <c r="F272" s="9"/>
      <c r="I272" t="str">
        <f t="shared" si="19"/>
        <v/>
      </c>
      <c r="P272" s="193" t="str">
        <f t="shared" si="20"/>
        <v>0</v>
      </c>
      <c r="Q272" s="36">
        <f t="shared" si="21"/>
        <v>0</v>
      </c>
      <c r="R272" s="190" t="e">
        <f t="shared" si="18"/>
        <v>#DIV/0!</v>
      </c>
      <c r="S272" s="8" t="e">
        <f t="shared" si="22"/>
        <v>#DIV/0!</v>
      </c>
      <c r="T272" s="8"/>
      <c r="U272" s="8"/>
      <c r="V272" s="8"/>
      <c r="W272" s="8"/>
      <c r="X272" s="8"/>
      <c r="Y272" s="36"/>
      <c r="Z272" s="36"/>
      <c r="AA272" s="36"/>
      <c r="AB272" s="36"/>
      <c r="AC272" s="36"/>
    </row>
    <row r="273" spans="1:29" x14ac:dyDescent="0.2">
      <c r="A273" s="139"/>
      <c r="B273" s="139"/>
      <c r="C273" s="9"/>
      <c r="D273" s="9"/>
      <c r="E273" s="9"/>
      <c r="F273" s="9"/>
      <c r="I273" t="str">
        <f t="shared" si="19"/>
        <v/>
      </c>
      <c r="P273" s="193" t="str">
        <f t="shared" si="20"/>
        <v>0</v>
      </c>
      <c r="Q273" s="36">
        <f t="shared" si="21"/>
        <v>0</v>
      </c>
      <c r="R273" s="190" t="e">
        <f t="shared" si="18"/>
        <v>#DIV/0!</v>
      </c>
      <c r="S273" s="8" t="e">
        <f t="shared" si="22"/>
        <v>#DIV/0!</v>
      </c>
      <c r="T273" s="8"/>
      <c r="U273" s="8"/>
      <c r="V273" s="8"/>
      <c r="W273" s="8"/>
      <c r="X273" s="8"/>
      <c r="Y273" s="36"/>
      <c r="Z273" s="36"/>
      <c r="AA273" s="36"/>
      <c r="AB273" s="36"/>
      <c r="AC273" s="36"/>
    </row>
    <row r="274" spans="1:29" x14ac:dyDescent="0.2">
      <c r="A274" s="139"/>
      <c r="B274" s="139"/>
      <c r="C274" s="9"/>
      <c r="D274" s="9"/>
      <c r="E274" s="9"/>
      <c r="F274" s="9"/>
      <c r="I274" t="str">
        <f t="shared" si="19"/>
        <v/>
      </c>
      <c r="P274" s="193" t="str">
        <f t="shared" si="20"/>
        <v>0</v>
      </c>
      <c r="Q274" s="36">
        <f t="shared" si="21"/>
        <v>0</v>
      </c>
      <c r="R274" s="190" t="e">
        <f t="shared" ref="R274:R295" si="24">IFERROR(ROUNDUP(VLOOKUP(I274,I:O,MATCH($S$17,$I$17:$O$17,FALSE),FALSE)/O274,4),(P274/Q274))</f>
        <v>#DIV/0!</v>
      </c>
      <c r="S274" s="8" t="e">
        <f t="shared" si="22"/>
        <v>#DIV/0!</v>
      </c>
      <c r="T274" s="8"/>
      <c r="U274" s="8"/>
      <c r="V274" s="8"/>
      <c r="W274" s="8"/>
      <c r="X274" s="8"/>
      <c r="Y274" s="36"/>
      <c r="Z274" s="36"/>
      <c r="AA274" s="36"/>
      <c r="AB274" s="36"/>
      <c r="AC274" s="36"/>
    </row>
    <row r="275" spans="1:29" x14ac:dyDescent="0.2">
      <c r="A275" s="139"/>
      <c r="B275" s="139"/>
      <c r="C275" s="9"/>
      <c r="D275" s="9"/>
      <c r="E275" s="9"/>
      <c r="F275" s="9"/>
      <c r="I275" t="str">
        <f t="shared" ref="I275:I293" si="25">C275&amp;D275</f>
        <v/>
      </c>
      <c r="P275" s="193" t="str">
        <f t="shared" ref="P275:P295" si="26">IF($M$17="Affordable Housing Units Per Story",M275,"0")</f>
        <v>0</v>
      </c>
      <c r="Q275" s="36">
        <f t="shared" ref="Q275:Q295" si="27">N275</f>
        <v>0</v>
      </c>
      <c r="R275" s="190" t="e">
        <f t="shared" si="24"/>
        <v>#DIV/0!</v>
      </c>
      <c r="S275" s="8" t="e">
        <f t="shared" ref="S275:S295" si="28">IF(R275&lt;=70%,"Pass","Fail")</f>
        <v>#DIV/0!</v>
      </c>
      <c r="T275" s="8"/>
      <c r="U275" s="8"/>
      <c r="V275" s="8"/>
      <c r="W275" s="8"/>
      <c r="X275" s="8"/>
      <c r="Y275" s="36"/>
      <c r="Z275" s="36"/>
      <c r="AA275" s="36"/>
      <c r="AB275" s="36"/>
      <c r="AC275" s="36"/>
    </row>
    <row r="276" spans="1:29" x14ac:dyDescent="0.2">
      <c r="A276" s="139"/>
      <c r="B276" s="139"/>
      <c r="C276" s="9"/>
      <c r="D276" s="9"/>
      <c r="E276" s="9"/>
      <c r="F276" s="9"/>
      <c r="I276" t="str">
        <f t="shared" si="25"/>
        <v/>
      </c>
      <c r="P276" s="193" t="str">
        <f t="shared" si="26"/>
        <v>0</v>
      </c>
      <c r="Q276" s="36">
        <f t="shared" si="27"/>
        <v>0</v>
      </c>
      <c r="R276" s="190" t="e">
        <f t="shared" si="24"/>
        <v>#DIV/0!</v>
      </c>
      <c r="S276" s="8" t="e">
        <f t="shared" si="28"/>
        <v>#DIV/0!</v>
      </c>
      <c r="T276" s="8"/>
      <c r="U276" s="8"/>
      <c r="V276" s="8"/>
      <c r="W276" s="8"/>
      <c r="X276" s="8"/>
      <c r="Y276" s="36"/>
      <c r="Z276" s="36"/>
      <c r="AA276" s="36"/>
      <c r="AB276" s="36"/>
      <c r="AC276" s="36"/>
    </row>
    <row r="277" spans="1:29" x14ac:dyDescent="0.2">
      <c r="A277" s="139"/>
      <c r="B277" s="139"/>
      <c r="C277" s="9"/>
      <c r="D277" s="9"/>
      <c r="E277" s="9"/>
      <c r="F277" s="9"/>
      <c r="I277" t="str">
        <f t="shared" si="25"/>
        <v/>
      </c>
      <c r="P277" s="193" t="str">
        <f t="shared" si="26"/>
        <v>0</v>
      </c>
      <c r="Q277" s="36">
        <f t="shared" si="27"/>
        <v>0</v>
      </c>
      <c r="R277" s="190" t="e">
        <f t="shared" si="24"/>
        <v>#DIV/0!</v>
      </c>
      <c r="S277" s="8" t="e">
        <f t="shared" si="28"/>
        <v>#DIV/0!</v>
      </c>
      <c r="T277" s="8"/>
      <c r="U277" s="8"/>
      <c r="V277" s="8"/>
      <c r="W277" s="8"/>
      <c r="X277" s="8"/>
      <c r="Y277" s="36"/>
      <c r="Z277" s="36"/>
      <c r="AA277" s="36"/>
      <c r="AB277" s="36"/>
      <c r="AC277" s="36"/>
    </row>
    <row r="278" spans="1:29" x14ac:dyDescent="0.2">
      <c r="A278" s="139"/>
      <c r="B278" s="139"/>
      <c r="C278" s="9"/>
      <c r="D278" s="9"/>
      <c r="E278" s="9"/>
      <c r="F278" s="9"/>
      <c r="I278" t="str">
        <f t="shared" si="25"/>
        <v/>
      </c>
      <c r="P278" s="193" t="str">
        <f t="shared" si="26"/>
        <v>0</v>
      </c>
      <c r="Q278" s="36">
        <f t="shared" si="27"/>
        <v>0</v>
      </c>
      <c r="R278" s="190" t="e">
        <f t="shared" si="24"/>
        <v>#DIV/0!</v>
      </c>
      <c r="S278" s="8" t="e">
        <f t="shared" si="28"/>
        <v>#DIV/0!</v>
      </c>
      <c r="T278" s="8"/>
      <c r="U278" s="8"/>
      <c r="V278" s="8"/>
      <c r="W278" s="8"/>
      <c r="X278" s="8"/>
      <c r="Y278" s="36"/>
      <c r="Z278" s="36"/>
      <c r="AA278" s="36"/>
      <c r="AB278" s="36"/>
      <c r="AC278" s="36"/>
    </row>
    <row r="279" spans="1:29" x14ac:dyDescent="0.2">
      <c r="A279" s="139"/>
      <c r="B279" s="139"/>
      <c r="C279" s="9"/>
      <c r="D279" s="9"/>
      <c r="E279" s="9"/>
      <c r="F279" s="9"/>
      <c r="I279" t="str">
        <f t="shared" si="25"/>
        <v/>
      </c>
      <c r="P279" s="193" t="str">
        <f t="shared" si="26"/>
        <v>0</v>
      </c>
      <c r="Q279" s="36">
        <f t="shared" si="27"/>
        <v>0</v>
      </c>
      <c r="R279" s="190" t="e">
        <f t="shared" si="24"/>
        <v>#DIV/0!</v>
      </c>
      <c r="S279" s="8" t="e">
        <f t="shared" si="28"/>
        <v>#DIV/0!</v>
      </c>
      <c r="T279" s="8"/>
      <c r="U279" s="8"/>
      <c r="V279" s="8"/>
      <c r="W279" s="8"/>
      <c r="X279" s="8"/>
      <c r="Y279" s="36"/>
      <c r="Z279" s="36"/>
      <c r="AA279" s="36"/>
      <c r="AB279" s="36"/>
      <c r="AC279" s="36"/>
    </row>
    <row r="280" spans="1:29" x14ac:dyDescent="0.2">
      <c r="A280" s="139"/>
      <c r="B280" s="139"/>
      <c r="C280" s="9"/>
      <c r="D280" s="9"/>
      <c r="E280" s="9"/>
      <c r="F280" s="9"/>
      <c r="I280" t="str">
        <f t="shared" si="25"/>
        <v/>
      </c>
      <c r="P280" s="193" t="str">
        <f t="shared" si="26"/>
        <v>0</v>
      </c>
      <c r="Q280" s="36">
        <f t="shared" si="27"/>
        <v>0</v>
      </c>
      <c r="R280" s="190" t="e">
        <f t="shared" si="24"/>
        <v>#DIV/0!</v>
      </c>
      <c r="S280" s="8" t="e">
        <f t="shared" si="28"/>
        <v>#DIV/0!</v>
      </c>
      <c r="T280" s="8"/>
      <c r="U280" s="8"/>
      <c r="V280" s="8"/>
      <c r="W280" s="8"/>
      <c r="X280" s="8"/>
      <c r="Y280" s="36"/>
      <c r="Z280" s="36"/>
      <c r="AA280" s="36"/>
      <c r="AB280" s="36"/>
      <c r="AC280" s="36"/>
    </row>
    <row r="281" spans="1:29" x14ac:dyDescent="0.2">
      <c r="A281" s="139"/>
      <c r="B281" s="139"/>
      <c r="C281" s="9"/>
      <c r="D281" s="9"/>
      <c r="E281" s="9"/>
      <c r="F281" s="9"/>
      <c r="I281" t="str">
        <f t="shared" si="25"/>
        <v/>
      </c>
      <c r="P281" s="193" t="str">
        <f t="shared" si="26"/>
        <v>0</v>
      </c>
      <c r="Q281" s="36">
        <f t="shared" si="27"/>
        <v>0</v>
      </c>
      <c r="R281" s="190" t="e">
        <f t="shared" si="24"/>
        <v>#DIV/0!</v>
      </c>
      <c r="S281" s="8" t="e">
        <f t="shared" si="28"/>
        <v>#DIV/0!</v>
      </c>
      <c r="T281" s="8"/>
      <c r="U281" s="8"/>
      <c r="V281" s="8"/>
      <c r="W281" s="8"/>
      <c r="X281" s="8"/>
      <c r="Y281" s="36"/>
      <c r="Z281" s="36"/>
      <c r="AA281" s="36"/>
      <c r="AB281" s="36"/>
      <c r="AC281" s="36"/>
    </row>
    <row r="282" spans="1:29" x14ac:dyDescent="0.2">
      <c r="A282" s="139"/>
      <c r="B282" s="139"/>
      <c r="C282" s="9"/>
      <c r="D282" s="9"/>
      <c r="E282" s="9"/>
      <c r="F282" s="9"/>
      <c r="I282" t="str">
        <f t="shared" si="25"/>
        <v/>
      </c>
      <c r="P282" s="193" t="str">
        <f t="shared" si="26"/>
        <v>0</v>
      </c>
      <c r="Q282" s="36">
        <f t="shared" si="27"/>
        <v>0</v>
      </c>
      <c r="R282" s="190" t="e">
        <f t="shared" si="24"/>
        <v>#DIV/0!</v>
      </c>
      <c r="S282" s="8" t="e">
        <f t="shared" si="28"/>
        <v>#DIV/0!</v>
      </c>
      <c r="T282" s="8"/>
      <c r="U282" s="8"/>
      <c r="V282" s="8"/>
      <c r="W282" s="8"/>
      <c r="X282" s="8"/>
      <c r="Y282" s="36"/>
      <c r="Z282" s="36"/>
      <c r="AA282" s="36"/>
      <c r="AB282" s="36"/>
      <c r="AC282" s="36"/>
    </row>
    <row r="283" spans="1:29" x14ac:dyDescent="0.2">
      <c r="A283" s="139"/>
      <c r="B283" s="139"/>
      <c r="C283" s="9"/>
      <c r="D283" s="9"/>
      <c r="E283" s="9"/>
      <c r="F283" s="9"/>
      <c r="I283" t="str">
        <f t="shared" si="25"/>
        <v/>
      </c>
      <c r="P283" s="193" t="str">
        <f t="shared" si="26"/>
        <v>0</v>
      </c>
      <c r="Q283" s="36">
        <f t="shared" si="27"/>
        <v>0</v>
      </c>
      <c r="R283" s="190" t="e">
        <f t="shared" si="24"/>
        <v>#DIV/0!</v>
      </c>
      <c r="S283" s="8" t="e">
        <f t="shared" si="28"/>
        <v>#DIV/0!</v>
      </c>
      <c r="T283" s="8"/>
      <c r="U283" s="8"/>
      <c r="V283" s="8"/>
      <c r="W283" s="8"/>
      <c r="X283" s="8"/>
      <c r="Y283" s="36"/>
      <c r="Z283" s="36"/>
      <c r="AA283" s="36"/>
      <c r="AB283" s="36"/>
      <c r="AC283" s="36"/>
    </row>
    <row r="284" spans="1:29" x14ac:dyDescent="0.2">
      <c r="A284" s="139"/>
      <c r="B284" s="139"/>
      <c r="C284" s="9"/>
      <c r="D284" s="9"/>
      <c r="E284" s="9"/>
      <c r="F284" s="9"/>
      <c r="I284" t="str">
        <f t="shared" si="25"/>
        <v/>
      </c>
      <c r="P284" s="193" t="str">
        <f t="shared" si="26"/>
        <v>0</v>
      </c>
      <c r="Q284" s="36">
        <f t="shared" si="27"/>
        <v>0</v>
      </c>
      <c r="R284" s="190" t="e">
        <f t="shared" si="24"/>
        <v>#DIV/0!</v>
      </c>
      <c r="S284" s="8" t="e">
        <f t="shared" si="28"/>
        <v>#DIV/0!</v>
      </c>
      <c r="T284" s="8"/>
      <c r="U284" s="8"/>
      <c r="V284" s="8"/>
      <c r="W284" s="8"/>
      <c r="X284" s="8"/>
      <c r="Y284" s="36"/>
      <c r="Z284" s="36"/>
      <c r="AA284" s="36"/>
      <c r="AB284" s="36"/>
      <c r="AC284" s="36"/>
    </row>
    <row r="285" spans="1:29" x14ac:dyDescent="0.2">
      <c r="A285" s="139"/>
      <c r="B285" s="139"/>
      <c r="C285" s="9"/>
      <c r="D285" s="9"/>
      <c r="E285" s="9"/>
      <c r="F285" s="9"/>
      <c r="I285" t="str">
        <f t="shared" si="25"/>
        <v/>
      </c>
      <c r="P285" s="193" t="str">
        <f t="shared" si="26"/>
        <v>0</v>
      </c>
      <c r="Q285" s="36">
        <f t="shared" si="27"/>
        <v>0</v>
      </c>
      <c r="R285" s="190" t="e">
        <f t="shared" si="24"/>
        <v>#DIV/0!</v>
      </c>
      <c r="S285" s="8" t="e">
        <f t="shared" si="28"/>
        <v>#DIV/0!</v>
      </c>
      <c r="T285" s="8"/>
      <c r="U285" s="8"/>
      <c r="V285" s="8"/>
      <c r="W285" s="8"/>
      <c r="X285" s="8"/>
      <c r="Y285" s="36"/>
      <c r="Z285" s="36"/>
      <c r="AA285" s="36"/>
      <c r="AB285" s="36"/>
      <c r="AC285" s="36"/>
    </row>
    <row r="286" spans="1:29" x14ac:dyDescent="0.2">
      <c r="A286" s="139"/>
      <c r="B286" s="139"/>
      <c r="C286" s="9"/>
      <c r="D286" s="9"/>
      <c r="E286" s="9"/>
      <c r="F286" s="9"/>
      <c r="I286" t="str">
        <f t="shared" si="25"/>
        <v/>
      </c>
      <c r="P286" s="193" t="str">
        <f t="shared" si="26"/>
        <v>0</v>
      </c>
      <c r="Q286" s="36">
        <f t="shared" si="27"/>
        <v>0</v>
      </c>
      <c r="R286" s="190" t="e">
        <f t="shared" si="24"/>
        <v>#DIV/0!</v>
      </c>
      <c r="S286" s="8" t="e">
        <f t="shared" si="28"/>
        <v>#DIV/0!</v>
      </c>
      <c r="T286" s="8"/>
      <c r="U286" s="8"/>
      <c r="V286" s="8"/>
      <c r="W286" s="8"/>
      <c r="X286" s="8"/>
      <c r="Y286" s="36"/>
      <c r="Z286" s="36"/>
      <c r="AA286" s="36"/>
      <c r="AB286" s="36"/>
      <c r="AC286" s="36"/>
    </row>
    <row r="287" spans="1:29" x14ac:dyDescent="0.2">
      <c r="A287" s="139"/>
      <c r="B287" s="139"/>
      <c r="C287" s="9"/>
      <c r="D287" s="9"/>
      <c r="E287" s="9"/>
      <c r="F287" s="9"/>
      <c r="I287" t="str">
        <f t="shared" si="25"/>
        <v/>
      </c>
      <c r="P287" s="193" t="str">
        <f t="shared" si="26"/>
        <v>0</v>
      </c>
      <c r="Q287" s="36">
        <f t="shared" si="27"/>
        <v>0</v>
      </c>
      <c r="R287" s="190" t="e">
        <f t="shared" si="24"/>
        <v>#DIV/0!</v>
      </c>
      <c r="S287" s="8" t="e">
        <f t="shared" si="28"/>
        <v>#DIV/0!</v>
      </c>
      <c r="T287" s="8"/>
      <c r="U287" s="8"/>
      <c r="V287" s="8"/>
      <c r="W287" s="8"/>
      <c r="X287" s="8"/>
      <c r="Y287" s="36"/>
      <c r="Z287" s="36"/>
      <c r="AA287" s="36"/>
      <c r="AB287" s="36"/>
      <c r="AC287" s="36"/>
    </row>
    <row r="288" spans="1:29" x14ac:dyDescent="0.2">
      <c r="A288" s="139"/>
      <c r="B288" s="139"/>
      <c r="C288" s="9"/>
      <c r="D288" s="9"/>
      <c r="E288" s="9"/>
      <c r="F288" s="9"/>
      <c r="I288" t="str">
        <f t="shared" si="25"/>
        <v/>
      </c>
      <c r="P288" s="193" t="str">
        <f t="shared" si="26"/>
        <v>0</v>
      </c>
      <c r="Q288" s="36">
        <f t="shared" si="27"/>
        <v>0</v>
      </c>
      <c r="R288" s="190" t="e">
        <f t="shared" si="24"/>
        <v>#DIV/0!</v>
      </c>
      <c r="S288" s="8" t="e">
        <f t="shared" si="28"/>
        <v>#DIV/0!</v>
      </c>
      <c r="T288" s="8"/>
      <c r="U288" s="8"/>
      <c r="V288" s="8"/>
      <c r="W288" s="8"/>
      <c r="X288" s="8"/>
      <c r="Y288" s="36"/>
      <c r="Z288" s="36"/>
      <c r="AA288" s="36"/>
      <c r="AB288" s="36"/>
      <c r="AC288" s="36"/>
    </row>
    <row r="289" spans="1:37" x14ac:dyDescent="0.2">
      <c r="A289" s="139"/>
      <c r="B289" s="139"/>
      <c r="C289" s="9"/>
      <c r="D289" s="9"/>
      <c r="E289" s="9"/>
      <c r="F289" s="9"/>
      <c r="I289" t="str">
        <f t="shared" si="25"/>
        <v/>
      </c>
      <c r="P289" s="193" t="str">
        <f t="shared" si="26"/>
        <v>0</v>
      </c>
      <c r="Q289" s="36">
        <f t="shared" si="27"/>
        <v>0</v>
      </c>
      <c r="R289" s="190" t="e">
        <f t="shared" si="24"/>
        <v>#DIV/0!</v>
      </c>
      <c r="S289" s="8" t="e">
        <f t="shared" si="28"/>
        <v>#DIV/0!</v>
      </c>
      <c r="T289" s="8"/>
      <c r="U289" s="8"/>
      <c r="V289" s="8"/>
      <c r="W289" s="8"/>
      <c r="X289" s="8"/>
      <c r="Y289" s="36"/>
      <c r="Z289" s="36"/>
      <c r="AA289" s="36"/>
      <c r="AB289" s="36"/>
      <c r="AC289" s="36"/>
    </row>
    <row r="290" spans="1:37" x14ac:dyDescent="0.2">
      <c r="A290" s="139"/>
      <c r="B290" s="139"/>
      <c r="C290" s="9"/>
      <c r="D290" s="9"/>
      <c r="E290" s="9"/>
      <c r="F290" s="9"/>
      <c r="I290" t="str">
        <f t="shared" si="25"/>
        <v/>
      </c>
      <c r="P290" s="193" t="str">
        <f t="shared" si="26"/>
        <v>0</v>
      </c>
      <c r="Q290" s="36">
        <f t="shared" si="27"/>
        <v>0</v>
      </c>
      <c r="R290" s="190" t="e">
        <f t="shared" si="24"/>
        <v>#DIV/0!</v>
      </c>
      <c r="S290" s="8" t="e">
        <f t="shared" si="28"/>
        <v>#DIV/0!</v>
      </c>
      <c r="T290" s="8"/>
      <c r="U290" s="8"/>
      <c r="V290" s="8"/>
      <c r="W290" s="8"/>
      <c r="X290" s="8"/>
      <c r="Y290" s="36"/>
      <c r="Z290" s="36"/>
      <c r="AA290" s="36"/>
      <c r="AB290" s="36"/>
      <c r="AC290" s="36"/>
    </row>
    <row r="291" spans="1:37" x14ac:dyDescent="0.2">
      <c r="A291" s="139"/>
      <c r="B291" s="139"/>
      <c r="C291" s="9"/>
      <c r="D291" s="9"/>
      <c r="E291" s="9"/>
      <c r="F291" s="9"/>
      <c r="I291" t="str">
        <f t="shared" si="25"/>
        <v/>
      </c>
      <c r="P291" s="193" t="str">
        <f t="shared" si="26"/>
        <v>0</v>
      </c>
      <c r="Q291" s="36">
        <f t="shared" si="27"/>
        <v>0</v>
      </c>
      <c r="R291" s="190" t="e">
        <f t="shared" si="24"/>
        <v>#DIV/0!</v>
      </c>
      <c r="S291" s="8" t="e">
        <f t="shared" si="28"/>
        <v>#DIV/0!</v>
      </c>
      <c r="T291" s="8"/>
      <c r="U291" s="8"/>
      <c r="V291" s="8"/>
      <c r="W291" s="8"/>
      <c r="X291" s="8"/>
      <c r="Y291" s="36"/>
      <c r="Z291" s="36"/>
      <c r="AA291" s="36"/>
      <c r="AB291" s="36"/>
      <c r="AC291" s="36"/>
    </row>
    <row r="292" spans="1:37" x14ac:dyDescent="0.2">
      <c r="A292" s="139"/>
      <c r="B292" s="139"/>
      <c r="C292" s="9"/>
      <c r="D292" s="9"/>
      <c r="E292" s="9"/>
      <c r="F292" s="9"/>
      <c r="I292" t="str">
        <f t="shared" si="25"/>
        <v/>
      </c>
      <c r="P292" s="193" t="str">
        <f t="shared" si="26"/>
        <v>0</v>
      </c>
      <c r="Q292" s="36">
        <f t="shared" si="27"/>
        <v>0</v>
      </c>
      <c r="R292" s="190" t="e">
        <f t="shared" si="24"/>
        <v>#DIV/0!</v>
      </c>
      <c r="S292" s="8" t="e">
        <f t="shared" si="28"/>
        <v>#DIV/0!</v>
      </c>
      <c r="T292" s="8"/>
      <c r="U292" s="8"/>
      <c r="V292" s="8"/>
      <c r="W292" s="8"/>
      <c r="X292" s="8"/>
      <c r="Y292" s="36"/>
      <c r="Z292" s="36"/>
      <c r="AA292" s="36"/>
      <c r="AB292" s="36"/>
      <c r="AC292" s="36"/>
    </row>
    <row r="293" spans="1:37" x14ac:dyDescent="0.2">
      <c r="A293" s="139"/>
      <c r="B293" s="139"/>
      <c r="C293" s="9"/>
      <c r="D293" s="9"/>
      <c r="E293" s="9"/>
      <c r="F293" s="9"/>
      <c r="I293" t="str">
        <f t="shared" si="25"/>
        <v/>
      </c>
      <c r="P293" s="193" t="str">
        <f t="shared" si="26"/>
        <v>0</v>
      </c>
      <c r="Q293" s="36">
        <f t="shared" si="27"/>
        <v>0</v>
      </c>
      <c r="R293" s="190" t="e">
        <f t="shared" si="24"/>
        <v>#DIV/0!</v>
      </c>
      <c r="S293" s="8" t="e">
        <f t="shared" si="28"/>
        <v>#DIV/0!</v>
      </c>
      <c r="T293" s="8"/>
      <c r="U293" s="8"/>
      <c r="V293" s="8"/>
      <c r="W293" s="8"/>
      <c r="X293" s="8"/>
      <c r="Y293" s="36"/>
      <c r="Z293" s="36"/>
      <c r="AA293" s="36"/>
      <c r="AB293" s="36"/>
      <c r="AC293" s="36"/>
    </row>
    <row r="294" spans="1:37" x14ac:dyDescent="0.2">
      <c r="A294" s="139"/>
      <c r="B294" s="139"/>
      <c r="C294" s="9"/>
      <c r="D294" s="9"/>
      <c r="E294" s="9"/>
      <c r="F294" s="9"/>
      <c r="P294" s="193" t="str">
        <f t="shared" si="26"/>
        <v>0</v>
      </c>
      <c r="Q294" s="36">
        <f t="shared" si="27"/>
        <v>0</v>
      </c>
      <c r="R294" s="190" t="e">
        <f t="shared" si="24"/>
        <v>#DIV/0!</v>
      </c>
      <c r="S294" s="8" t="e">
        <f t="shared" si="28"/>
        <v>#DIV/0!</v>
      </c>
      <c r="T294" s="8"/>
      <c r="U294" s="8"/>
      <c r="V294" s="8"/>
      <c r="W294" s="8"/>
      <c r="X294" s="8"/>
      <c r="Y294" s="36"/>
      <c r="Z294" s="36"/>
      <c r="AA294" s="36"/>
      <c r="AB294" s="36"/>
      <c r="AC294" s="36"/>
    </row>
    <row r="295" spans="1:37" x14ac:dyDescent="0.2">
      <c r="A295" s="139"/>
      <c r="B295" s="139"/>
      <c r="C295" s="9"/>
      <c r="D295" s="9"/>
      <c r="E295" s="9"/>
      <c r="F295" s="9"/>
      <c r="P295" s="193" t="str">
        <f t="shared" si="26"/>
        <v>0</v>
      </c>
      <c r="Q295" s="36">
        <f t="shared" si="27"/>
        <v>0</v>
      </c>
      <c r="R295" s="190" t="e">
        <f t="shared" si="24"/>
        <v>#DIV/0!</v>
      </c>
      <c r="S295" s="8" t="e">
        <f t="shared" si="28"/>
        <v>#DIV/0!</v>
      </c>
      <c r="T295" s="8"/>
      <c r="U295" s="8"/>
      <c r="V295" s="8"/>
      <c r="W295" s="8"/>
      <c r="X295" s="8"/>
      <c r="Y295" s="36"/>
      <c r="Z295" s="36"/>
      <c r="AA295" s="36"/>
      <c r="AB295" s="36"/>
      <c r="AC295" s="36"/>
    </row>
    <row r="296" spans="1:37" x14ac:dyDescent="0.2">
      <c r="A296" s="139"/>
      <c r="B296" s="139"/>
      <c r="C296" s="9"/>
      <c r="D296" s="9"/>
      <c r="E296" s="9"/>
      <c r="F296" s="9"/>
      <c r="G296" s="8"/>
      <c r="H296" s="8"/>
      <c r="I296" s="8"/>
      <c r="J296" s="8"/>
      <c r="K296" s="8"/>
      <c r="L296" s="8"/>
      <c r="M296" s="8"/>
      <c r="N296" s="8"/>
      <c r="O296" s="8"/>
      <c r="P296" s="8"/>
      <c r="Q296" s="8"/>
      <c r="R296" s="8"/>
      <c r="S296" s="8"/>
      <c r="T296" s="8"/>
      <c r="U296" s="8"/>
      <c r="V296" s="8"/>
      <c r="W296" s="8"/>
      <c r="X296" s="8"/>
      <c r="Y296" s="36"/>
      <c r="Z296" s="36"/>
      <c r="AA296" s="36"/>
      <c r="AB296" s="36"/>
      <c r="AC296" s="36"/>
    </row>
    <row r="297" spans="1:37" x14ac:dyDescent="0.2">
      <c r="Z297" s="9"/>
      <c r="AA297" s="9"/>
      <c r="AB297" s="9"/>
      <c r="AC297" s="9"/>
      <c r="AD297" s="8"/>
      <c r="AE297" s="8"/>
      <c r="AF297" s="8"/>
      <c r="AG297" s="8"/>
      <c r="AH297" s="8"/>
      <c r="AI297" s="8"/>
      <c r="AJ297" s="8"/>
      <c r="AK297" s="8"/>
    </row>
    <row r="298" spans="1:37" x14ac:dyDescent="0.2">
      <c r="Z298" s="9"/>
      <c r="AA298" s="9"/>
      <c r="AB298" s="9"/>
      <c r="AC298" s="9"/>
      <c r="AD298" s="8"/>
      <c r="AE298" s="8"/>
      <c r="AF298" s="8"/>
      <c r="AG298" s="8"/>
      <c r="AH298" s="8"/>
      <c r="AI298" s="8"/>
      <c r="AJ298" s="8"/>
      <c r="AK298" s="8"/>
    </row>
    <row r="299" spans="1:37" x14ac:dyDescent="0.2">
      <c r="Z299" s="9"/>
      <c r="AA299" s="9"/>
      <c r="AB299" s="9"/>
      <c r="AC299" s="9"/>
      <c r="AD299" s="8"/>
      <c r="AE299" s="8"/>
      <c r="AF299" s="8"/>
      <c r="AG299" s="8"/>
      <c r="AH299" s="8"/>
      <c r="AI299" s="8"/>
      <c r="AJ299" s="8"/>
      <c r="AK299" s="8"/>
    </row>
    <row r="300" spans="1:37" x14ac:dyDescent="0.2">
      <c r="Z300" s="9"/>
      <c r="AA300" s="9"/>
      <c r="AB300" s="9"/>
      <c r="AC300" s="9"/>
      <c r="AD300" s="8"/>
      <c r="AE300" s="8"/>
      <c r="AF300" s="8"/>
      <c r="AG300" s="8"/>
      <c r="AH300" s="8"/>
      <c r="AI300" s="8"/>
      <c r="AJ300" s="8"/>
      <c r="AK300" s="8"/>
    </row>
    <row r="301" spans="1:37" x14ac:dyDescent="0.2">
      <c r="Z301" s="9"/>
      <c r="AA301" s="9"/>
      <c r="AB301" s="9"/>
      <c r="AC301" s="9"/>
      <c r="AD301" s="8"/>
      <c r="AE301" s="8"/>
      <c r="AF301" s="8"/>
      <c r="AG301" s="8"/>
      <c r="AH301" s="8"/>
      <c r="AI301" s="8"/>
      <c r="AJ301" s="8"/>
      <c r="AK301" s="8"/>
    </row>
    <row r="302" spans="1:37" x14ac:dyDescent="0.2">
      <c r="Z302" s="9"/>
      <c r="AA302" s="9"/>
      <c r="AB302" s="9"/>
      <c r="AC302" s="9"/>
      <c r="AD302" s="8"/>
      <c r="AE302" s="8"/>
      <c r="AF302" s="8"/>
      <c r="AG302" s="8"/>
      <c r="AH302" s="8"/>
      <c r="AI302" s="8"/>
      <c r="AJ302" s="8"/>
      <c r="AK302" s="8"/>
    </row>
    <row r="303" spans="1:37" x14ac:dyDescent="0.2">
      <c r="Z303" s="9"/>
      <c r="AA303" s="9"/>
      <c r="AB303" s="9"/>
      <c r="AC303" s="9"/>
      <c r="AD303" s="8"/>
      <c r="AE303" s="8"/>
      <c r="AF303" s="8"/>
      <c r="AG303" s="8"/>
      <c r="AH303" s="8"/>
      <c r="AI303" s="8"/>
      <c r="AJ303" s="8"/>
      <c r="AK303" s="8"/>
    </row>
    <row r="304" spans="1:37" x14ac:dyDescent="0.2">
      <c r="Z304" s="9"/>
      <c r="AA304" s="9"/>
      <c r="AB304" s="9"/>
      <c r="AC304" s="9"/>
      <c r="AD304" s="8"/>
      <c r="AE304" s="8"/>
      <c r="AF304" s="8"/>
      <c r="AG304" s="8"/>
      <c r="AH304" s="8"/>
      <c r="AI304" s="8"/>
      <c r="AJ304" s="8"/>
      <c r="AK304" s="8"/>
    </row>
    <row r="305" spans="26:37" x14ac:dyDescent="0.2">
      <c r="Z305" s="9"/>
      <c r="AA305" s="9"/>
      <c r="AB305" s="9"/>
      <c r="AC305" s="9"/>
      <c r="AD305" s="8"/>
      <c r="AE305" s="8"/>
      <c r="AF305" s="8"/>
      <c r="AG305" s="8"/>
      <c r="AH305" s="8"/>
      <c r="AI305" s="8"/>
      <c r="AJ305" s="8"/>
      <c r="AK305" s="8"/>
    </row>
    <row r="306" spans="26:37" x14ac:dyDescent="0.2">
      <c r="Z306" s="9"/>
      <c r="AA306" s="9"/>
      <c r="AB306" s="9"/>
      <c r="AC306" s="9"/>
      <c r="AD306" s="8"/>
      <c r="AE306" s="8"/>
      <c r="AF306" s="8"/>
      <c r="AG306" s="8"/>
      <c r="AH306" s="8"/>
      <c r="AI306" s="8"/>
      <c r="AJ306" s="8"/>
      <c r="AK306" s="8"/>
    </row>
    <row r="307" spans="26:37" x14ac:dyDescent="0.2">
      <c r="Z307" s="9"/>
      <c r="AA307" s="9"/>
      <c r="AB307" s="9"/>
      <c r="AC307" s="9"/>
      <c r="AD307" s="8"/>
      <c r="AE307" s="8"/>
      <c r="AF307" s="8"/>
      <c r="AG307" s="8"/>
      <c r="AH307" s="8"/>
      <c r="AI307" s="8"/>
      <c r="AJ307" s="8"/>
      <c r="AK307" s="8"/>
    </row>
    <row r="308" spans="26:37" x14ac:dyDescent="0.2">
      <c r="Z308" s="9"/>
      <c r="AA308" s="9"/>
      <c r="AB308" s="9"/>
      <c r="AC308" s="9"/>
      <c r="AD308" s="8"/>
      <c r="AE308" s="8"/>
      <c r="AF308" s="8"/>
      <c r="AG308" s="8"/>
      <c r="AH308" s="8"/>
      <c r="AI308" s="8"/>
      <c r="AJ308" s="8"/>
      <c r="AK308" s="8"/>
    </row>
    <row r="309" spans="26:37" x14ac:dyDescent="0.2">
      <c r="Z309" s="9"/>
      <c r="AA309" s="9"/>
      <c r="AB309" s="9"/>
      <c r="AC309" s="9"/>
      <c r="AD309" s="8"/>
      <c r="AE309" s="8"/>
      <c r="AF309" s="8"/>
      <c r="AG309" s="8"/>
      <c r="AH309" s="8"/>
      <c r="AI309" s="8"/>
      <c r="AJ309" s="8"/>
      <c r="AK309" s="8"/>
    </row>
    <row r="310" spans="26:37" x14ac:dyDescent="0.2">
      <c r="Z310" s="9"/>
      <c r="AA310" s="9"/>
      <c r="AB310" s="9"/>
      <c r="AC310" s="9"/>
      <c r="AD310" s="8"/>
      <c r="AE310" s="8"/>
      <c r="AF310" s="8"/>
      <c r="AG310" s="8"/>
      <c r="AH310" s="8"/>
      <c r="AI310" s="8"/>
      <c r="AJ310" s="8"/>
      <c r="AK310" s="8"/>
    </row>
    <row r="311" spans="26:37" x14ac:dyDescent="0.2">
      <c r="Z311" s="9"/>
      <c r="AA311" s="9"/>
      <c r="AB311" s="9"/>
      <c r="AC311" s="9"/>
      <c r="AD311" s="8"/>
      <c r="AE311" s="8"/>
      <c r="AF311" s="8"/>
      <c r="AG311" s="8"/>
      <c r="AH311" s="8"/>
      <c r="AI311" s="8"/>
      <c r="AJ311" s="8"/>
      <c r="AK311" s="8"/>
    </row>
    <row r="312" spans="26:37" x14ac:dyDescent="0.2">
      <c r="Z312" s="9"/>
      <c r="AA312" s="9"/>
      <c r="AB312" s="9"/>
      <c r="AC312" s="9"/>
      <c r="AD312" s="8"/>
      <c r="AE312" s="8"/>
      <c r="AF312" s="8"/>
      <c r="AG312" s="8"/>
      <c r="AH312" s="8"/>
      <c r="AI312" s="8"/>
      <c r="AJ312" s="8"/>
      <c r="AK312" s="8"/>
    </row>
    <row r="313" spans="26:37" x14ac:dyDescent="0.2">
      <c r="Z313" s="9"/>
      <c r="AA313" s="9"/>
      <c r="AB313" s="9"/>
      <c r="AC313" s="9"/>
      <c r="AD313" s="8"/>
      <c r="AE313" s="8"/>
      <c r="AF313" s="8"/>
      <c r="AG313" s="8"/>
      <c r="AH313" s="8"/>
      <c r="AI313" s="8"/>
      <c r="AJ313" s="8"/>
      <c r="AK313" s="8"/>
    </row>
    <row r="314" spans="26:37" x14ac:dyDescent="0.2">
      <c r="Z314" s="9"/>
      <c r="AA314" s="9"/>
      <c r="AB314" s="9"/>
      <c r="AC314" s="9"/>
      <c r="AD314" s="8"/>
      <c r="AE314" s="8"/>
      <c r="AF314" s="8"/>
      <c r="AG314" s="8"/>
      <c r="AH314" s="8"/>
      <c r="AI314" s="8"/>
      <c r="AJ314" s="8"/>
      <c r="AK314" s="8"/>
    </row>
    <row r="315" spans="26:37" x14ac:dyDescent="0.2">
      <c r="Z315" s="9"/>
      <c r="AA315" s="9"/>
      <c r="AB315" s="9"/>
      <c r="AC315" s="9"/>
      <c r="AD315" s="8"/>
      <c r="AE315" s="8"/>
      <c r="AF315" s="8"/>
      <c r="AG315" s="8"/>
      <c r="AH315" s="8"/>
      <c r="AI315" s="8"/>
      <c r="AJ315" s="8"/>
      <c r="AK315" s="8"/>
    </row>
    <row r="316" spans="26:37" x14ac:dyDescent="0.2">
      <c r="Z316" s="9"/>
      <c r="AA316" s="9"/>
      <c r="AB316" s="9"/>
      <c r="AC316" s="9"/>
      <c r="AD316" s="8"/>
      <c r="AE316" s="8"/>
      <c r="AF316" s="8"/>
      <c r="AG316" s="8"/>
      <c r="AH316" s="8"/>
      <c r="AI316" s="8"/>
      <c r="AJ316" s="8"/>
      <c r="AK316" s="8"/>
    </row>
    <row r="317" spans="26:37" x14ac:dyDescent="0.2">
      <c r="Z317" s="9"/>
      <c r="AA317" s="9"/>
      <c r="AB317" s="9"/>
      <c r="AC317" s="9"/>
      <c r="AD317" s="8"/>
      <c r="AE317" s="8"/>
      <c r="AF317" s="8"/>
      <c r="AG317" s="8"/>
      <c r="AH317" s="8"/>
      <c r="AI317" s="8"/>
      <c r="AJ317" s="8"/>
      <c r="AK317" s="8"/>
    </row>
    <row r="318" spans="26:37" x14ac:dyDescent="0.2">
      <c r="Z318" s="9"/>
      <c r="AA318" s="9"/>
      <c r="AB318" s="9"/>
      <c r="AC318" s="9"/>
      <c r="AD318" s="8"/>
      <c r="AE318" s="8"/>
      <c r="AF318" s="8"/>
      <c r="AG318" s="8"/>
      <c r="AH318" s="8"/>
      <c r="AI318" s="8"/>
      <c r="AJ318" s="8"/>
      <c r="AK318" s="8"/>
    </row>
    <row r="319" spans="26:37" x14ac:dyDescent="0.2">
      <c r="Z319" s="9"/>
      <c r="AA319" s="9"/>
      <c r="AB319" s="9"/>
      <c r="AC319" s="9"/>
      <c r="AD319" s="8"/>
      <c r="AE319" s="8"/>
      <c r="AF319" s="8"/>
      <c r="AG319" s="8"/>
      <c r="AH319" s="8"/>
      <c r="AI319" s="8"/>
      <c r="AJ319" s="8"/>
      <c r="AK319" s="8"/>
    </row>
    <row r="320" spans="26:37" x14ac:dyDescent="0.2">
      <c r="Z320" s="9"/>
      <c r="AA320" s="9"/>
      <c r="AB320" s="9"/>
      <c r="AC320" s="9"/>
      <c r="AD320" s="8"/>
      <c r="AE320" s="8"/>
      <c r="AF320" s="8"/>
      <c r="AG320" s="8"/>
      <c r="AH320" s="8"/>
      <c r="AI320" s="8"/>
      <c r="AJ320" s="8"/>
      <c r="AK320" s="8"/>
    </row>
    <row r="321" spans="26:37" x14ac:dyDescent="0.2">
      <c r="Z321" s="9"/>
      <c r="AA321" s="9"/>
      <c r="AB321" s="9"/>
      <c r="AC321" s="9"/>
      <c r="AD321" s="8"/>
      <c r="AE321" s="8"/>
      <c r="AF321" s="8"/>
      <c r="AG321" s="8"/>
      <c r="AH321" s="8"/>
      <c r="AI321" s="8"/>
      <c r="AJ321" s="8"/>
      <c r="AK321" s="8"/>
    </row>
    <row r="322" spans="26:37" x14ac:dyDescent="0.2">
      <c r="Z322" s="9"/>
      <c r="AA322" s="9"/>
      <c r="AB322" s="9"/>
      <c r="AC322" s="9"/>
      <c r="AD322" s="8"/>
      <c r="AE322" s="8"/>
      <c r="AF322" s="8"/>
      <c r="AG322" s="8"/>
      <c r="AH322" s="8"/>
      <c r="AI322" s="8"/>
      <c r="AJ322" s="8"/>
      <c r="AK322" s="8"/>
    </row>
    <row r="323" spans="26:37" x14ac:dyDescent="0.2">
      <c r="Z323" s="9"/>
      <c r="AA323" s="9"/>
      <c r="AB323" s="9"/>
      <c r="AC323" s="9"/>
      <c r="AD323" s="8"/>
      <c r="AE323" s="8"/>
      <c r="AF323" s="8"/>
      <c r="AG323" s="8"/>
      <c r="AH323" s="8"/>
      <c r="AI323" s="8"/>
      <c r="AJ323" s="8"/>
      <c r="AK323" s="8"/>
    </row>
    <row r="324" spans="26:37" x14ac:dyDescent="0.2">
      <c r="Z324" s="9"/>
      <c r="AA324" s="9"/>
      <c r="AB324" s="9"/>
      <c r="AC324" s="9"/>
      <c r="AD324" s="8"/>
      <c r="AE324" s="8"/>
      <c r="AF324" s="8"/>
      <c r="AG324" s="8"/>
      <c r="AH324" s="8"/>
      <c r="AI324" s="8"/>
      <c r="AJ324" s="8"/>
      <c r="AK324" s="8"/>
    </row>
    <row r="325" spans="26:37" x14ac:dyDescent="0.2">
      <c r="Z325" s="9"/>
      <c r="AA325" s="9"/>
      <c r="AB325" s="9"/>
      <c r="AC325" s="9"/>
      <c r="AD325" s="8"/>
      <c r="AE325" s="8"/>
      <c r="AF325" s="8"/>
      <c r="AG325" s="8"/>
      <c r="AH325" s="8"/>
      <c r="AI325" s="8"/>
      <c r="AJ325" s="8"/>
      <c r="AK325" s="8"/>
    </row>
    <row r="326" spans="26:37" x14ac:dyDescent="0.2">
      <c r="Z326" s="9"/>
      <c r="AA326" s="9"/>
      <c r="AB326" s="9"/>
      <c r="AC326" s="9"/>
      <c r="AD326" s="8"/>
      <c r="AE326" s="8"/>
      <c r="AF326" s="8"/>
      <c r="AG326" s="8"/>
      <c r="AH326" s="8"/>
      <c r="AI326" s="8"/>
      <c r="AJ326" s="8"/>
      <c r="AK326" s="8"/>
    </row>
    <row r="327" spans="26:37" x14ac:dyDescent="0.2">
      <c r="Z327" s="9"/>
      <c r="AA327" s="9"/>
      <c r="AB327" s="9"/>
      <c r="AC327" s="9"/>
      <c r="AD327" s="8"/>
      <c r="AE327" s="8"/>
      <c r="AF327" s="8"/>
      <c r="AG327" s="8"/>
      <c r="AH327" s="8"/>
      <c r="AI327" s="8"/>
      <c r="AJ327" s="8"/>
      <c r="AK327" s="8"/>
    </row>
    <row r="328" spans="26:37" x14ac:dyDescent="0.2">
      <c r="Z328" s="9"/>
      <c r="AA328" s="9"/>
      <c r="AB328" s="9"/>
      <c r="AC328" s="9"/>
      <c r="AD328" s="8"/>
      <c r="AE328" s="8"/>
      <c r="AF328" s="8"/>
      <c r="AG328" s="8"/>
      <c r="AH328" s="8"/>
      <c r="AI328" s="8"/>
      <c r="AJ328" s="8"/>
      <c r="AK328" s="8"/>
    </row>
    <row r="329" spans="26:37" x14ac:dyDescent="0.2">
      <c r="Z329" s="9"/>
      <c r="AA329" s="9"/>
      <c r="AB329" s="9"/>
      <c r="AC329" s="9"/>
      <c r="AD329" s="8"/>
      <c r="AE329" s="8"/>
      <c r="AF329" s="8"/>
      <c r="AG329" s="8"/>
      <c r="AH329" s="8"/>
      <c r="AI329" s="8"/>
      <c r="AJ329" s="8"/>
      <c r="AK329" s="8"/>
    </row>
    <row r="330" spans="26:37" x14ac:dyDescent="0.2">
      <c r="Z330" s="9"/>
      <c r="AA330" s="9"/>
      <c r="AB330" s="9"/>
      <c r="AC330" s="9"/>
      <c r="AD330" s="8"/>
      <c r="AE330" s="8"/>
      <c r="AF330" s="8"/>
      <c r="AG330" s="8"/>
      <c r="AH330" s="8"/>
      <c r="AI330" s="8"/>
      <c r="AJ330" s="8"/>
      <c r="AK330" s="8"/>
    </row>
    <row r="331" spans="26:37" x14ac:dyDescent="0.2">
      <c r="Z331" s="9"/>
      <c r="AA331" s="9"/>
      <c r="AB331" s="9"/>
      <c r="AC331" s="9"/>
      <c r="AD331" s="8"/>
      <c r="AE331" s="8"/>
      <c r="AF331" s="8"/>
      <c r="AG331" s="8"/>
      <c r="AH331" s="8"/>
      <c r="AI331" s="8"/>
      <c r="AJ331" s="8"/>
      <c r="AK331" s="8"/>
    </row>
    <row r="332" spans="26:37" x14ac:dyDescent="0.2">
      <c r="Z332" s="9"/>
      <c r="AA332" s="9"/>
      <c r="AB332" s="9"/>
      <c r="AC332" s="9"/>
      <c r="AD332" s="8"/>
      <c r="AE332" s="8"/>
      <c r="AF332" s="8"/>
      <c r="AG332" s="8"/>
      <c r="AH332" s="8"/>
      <c r="AI332" s="8"/>
      <c r="AJ332" s="8"/>
      <c r="AK332" s="8"/>
    </row>
    <row r="333" spans="26:37" x14ac:dyDescent="0.2">
      <c r="Z333" s="9"/>
      <c r="AA333" s="9"/>
      <c r="AB333" s="9"/>
      <c r="AC333" s="9"/>
      <c r="AD333" s="8"/>
      <c r="AE333" s="8"/>
      <c r="AF333" s="8"/>
      <c r="AG333" s="8"/>
      <c r="AH333" s="8"/>
      <c r="AI333" s="8"/>
      <c r="AJ333" s="8"/>
      <c r="AK333" s="8"/>
    </row>
    <row r="334" spans="26:37" x14ac:dyDescent="0.2">
      <c r="Z334" s="9"/>
      <c r="AA334" s="9"/>
      <c r="AB334" s="9"/>
      <c r="AC334" s="9"/>
      <c r="AD334" s="8"/>
      <c r="AE334" s="8"/>
      <c r="AF334" s="8"/>
      <c r="AG334" s="8"/>
      <c r="AH334" s="8"/>
      <c r="AI334" s="8"/>
      <c r="AJ334" s="8"/>
      <c r="AK334" s="8"/>
    </row>
    <row r="335" spans="26:37" x14ac:dyDescent="0.2">
      <c r="Z335" s="9"/>
      <c r="AA335" s="9"/>
      <c r="AB335" s="9"/>
      <c r="AC335" s="9"/>
      <c r="AD335" s="8"/>
      <c r="AE335" s="8"/>
      <c r="AF335" s="8"/>
      <c r="AG335" s="8"/>
      <c r="AH335" s="8"/>
      <c r="AI335" s="8"/>
      <c r="AJ335" s="8"/>
      <c r="AK335" s="8"/>
    </row>
    <row r="336" spans="26:37" x14ac:dyDescent="0.2">
      <c r="Z336" s="9"/>
      <c r="AA336" s="9"/>
      <c r="AB336" s="9"/>
      <c r="AC336" s="9"/>
      <c r="AD336" s="8"/>
      <c r="AE336" s="8"/>
      <c r="AF336" s="8"/>
      <c r="AG336" s="8"/>
      <c r="AH336" s="8"/>
      <c r="AI336" s="8"/>
      <c r="AJ336" s="8"/>
      <c r="AK336" s="8"/>
    </row>
    <row r="337" spans="26:37" x14ac:dyDescent="0.2">
      <c r="Z337" s="9"/>
      <c r="AA337" s="9"/>
      <c r="AB337" s="9"/>
      <c r="AC337" s="9"/>
      <c r="AD337" s="8"/>
      <c r="AE337" s="8"/>
      <c r="AF337" s="8"/>
      <c r="AG337" s="8"/>
      <c r="AH337" s="8"/>
      <c r="AI337" s="8"/>
      <c r="AJ337" s="8"/>
      <c r="AK337" s="8"/>
    </row>
    <row r="338" spans="26:37" x14ac:dyDescent="0.2">
      <c r="Z338" s="9"/>
      <c r="AA338" s="9"/>
      <c r="AB338" s="9"/>
      <c r="AC338" s="9"/>
      <c r="AD338" s="8"/>
      <c r="AE338" s="8"/>
      <c r="AF338" s="8"/>
      <c r="AG338" s="8"/>
      <c r="AH338" s="8"/>
      <c r="AI338" s="8"/>
      <c r="AJ338" s="8"/>
      <c r="AK338" s="8"/>
    </row>
    <row r="339" spans="26:37" x14ac:dyDescent="0.2">
      <c r="Z339" s="9"/>
      <c r="AA339" s="9"/>
      <c r="AB339" s="9"/>
      <c r="AC339" s="9"/>
      <c r="AD339" s="8"/>
      <c r="AE339" s="8"/>
      <c r="AF339" s="8"/>
      <c r="AG339" s="8"/>
      <c r="AH339" s="8"/>
      <c r="AI339" s="8"/>
      <c r="AJ339" s="8"/>
      <c r="AK339" s="8"/>
    </row>
    <row r="340" spans="26:37" x14ac:dyDescent="0.2">
      <c r="Z340" s="9"/>
      <c r="AA340" s="9"/>
      <c r="AB340" s="9"/>
      <c r="AC340" s="9"/>
      <c r="AD340" s="8"/>
      <c r="AE340" s="8"/>
      <c r="AF340" s="8"/>
      <c r="AG340" s="8"/>
      <c r="AH340" s="8"/>
      <c r="AI340" s="8"/>
      <c r="AJ340" s="8"/>
      <c r="AK340" s="8"/>
    </row>
    <row r="341" spans="26:37" x14ac:dyDescent="0.2">
      <c r="Z341" s="9"/>
      <c r="AA341" s="9"/>
      <c r="AB341" s="9"/>
      <c r="AC341" s="9"/>
      <c r="AD341" s="8"/>
      <c r="AE341" s="8"/>
      <c r="AF341" s="8"/>
      <c r="AG341" s="8"/>
      <c r="AH341" s="8"/>
      <c r="AI341" s="8"/>
      <c r="AJ341" s="8"/>
      <c r="AK341" s="8"/>
    </row>
    <row r="342" spans="26:37" x14ac:dyDescent="0.2">
      <c r="Z342" s="9"/>
      <c r="AA342" s="9"/>
      <c r="AB342" s="9"/>
      <c r="AC342" s="9"/>
      <c r="AD342" s="8"/>
      <c r="AE342" s="8"/>
      <c r="AF342" s="8"/>
      <c r="AG342" s="8"/>
      <c r="AH342" s="8"/>
      <c r="AI342" s="8"/>
      <c r="AJ342" s="8"/>
      <c r="AK342" s="8"/>
    </row>
    <row r="343" spans="26:37" x14ac:dyDescent="0.2">
      <c r="Z343" s="9"/>
      <c r="AA343" s="9"/>
      <c r="AB343" s="9"/>
      <c r="AC343" s="9"/>
      <c r="AD343" s="8"/>
      <c r="AE343" s="8"/>
      <c r="AF343" s="8"/>
      <c r="AG343" s="8"/>
      <c r="AH343" s="8"/>
      <c r="AI343" s="8"/>
      <c r="AJ343" s="8"/>
      <c r="AK343" s="8"/>
    </row>
    <row r="344" spans="26:37" x14ac:dyDescent="0.2">
      <c r="Z344" s="9"/>
      <c r="AA344" s="9"/>
      <c r="AB344" s="9"/>
      <c r="AC344" s="9"/>
      <c r="AD344" s="8"/>
      <c r="AE344" s="8"/>
      <c r="AF344" s="8"/>
      <c r="AG344" s="8"/>
      <c r="AH344" s="8"/>
      <c r="AI344" s="8"/>
      <c r="AJ344" s="8"/>
      <c r="AK344" s="8"/>
    </row>
    <row r="345" spans="26:37" x14ac:dyDescent="0.2">
      <c r="Z345" s="9"/>
      <c r="AA345" s="9"/>
      <c r="AB345" s="9"/>
      <c r="AC345" s="9"/>
      <c r="AD345" s="8"/>
      <c r="AE345" s="8"/>
      <c r="AF345" s="8"/>
      <c r="AG345" s="8"/>
      <c r="AH345" s="8"/>
      <c r="AI345" s="8"/>
      <c r="AJ345" s="8"/>
      <c r="AK345" s="8"/>
    </row>
    <row r="346" spans="26:37" x14ac:dyDescent="0.2">
      <c r="Z346" s="9"/>
      <c r="AA346" s="9"/>
      <c r="AB346" s="9"/>
      <c r="AC346" s="9"/>
      <c r="AD346" s="8"/>
      <c r="AE346" s="8"/>
      <c r="AF346" s="8"/>
      <c r="AG346" s="8"/>
      <c r="AH346" s="8"/>
      <c r="AI346" s="8"/>
      <c r="AJ346" s="8"/>
      <c r="AK346" s="8"/>
    </row>
    <row r="347" spans="26:37" x14ac:dyDescent="0.2">
      <c r="Z347" s="9"/>
      <c r="AA347" s="9"/>
      <c r="AB347" s="9"/>
      <c r="AC347" s="9"/>
      <c r="AD347" s="8"/>
      <c r="AE347" s="8"/>
      <c r="AF347" s="8"/>
      <c r="AG347" s="8"/>
      <c r="AH347" s="8"/>
      <c r="AI347" s="8"/>
      <c r="AJ347" s="8"/>
      <c r="AK347" s="8"/>
    </row>
    <row r="348" spans="26:37" x14ac:dyDescent="0.2">
      <c r="Z348" s="9"/>
      <c r="AA348" s="9"/>
      <c r="AB348" s="9"/>
      <c r="AC348" s="9"/>
      <c r="AD348" s="8"/>
      <c r="AE348" s="8"/>
      <c r="AF348" s="8"/>
      <c r="AG348" s="8"/>
      <c r="AH348" s="8"/>
      <c r="AI348" s="8"/>
      <c r="AJ348" s="8"/>
      <c r="AK348" s="8"/>
    </row>
    <row r="349" spans="26:37" x14ac:dyDescent="0.2">
      <c r="Z349" s="9"/>
      <c r="AA349" s="9"/>
      <c r="AB349" s="9"/>
      <c r="AC349" s="9"/>
      <c r="AD349" s="8"/>
      <c r="AE349" s="8"/>
      <c r="AF349" s="8"/>
      <c r="AG349" s="8"/>
      <c r="AH349" s="8"/>
      <c r="AI349" s="8"/>
      <c r="AJ349" s="8"/>
      <c r="AK349" s="8"/>
    </row>
    <row r="350" spans="26:37" x14ac:dyDescent="0.2">
      <c r="Z350" s="9"/>
      <c r="AA350" s="9"/>
      <c r="AB350" s="9"/>
      <c r="AC350" s="9"/>
      <c r="AD350" s="8"/>
      <c r="AE350" s="8"/>
      <c r="AF350" s="8"/>
      <c r="AG350" s="8"/>
      <c r="AH350" s="8"/>
      <c r="AI350" s="8"/>
      <c r="AJ350" s="8"/>
      <c r="AK350" s="8"/>
    </row>
    <row r="351" spans="26:37" x14ac:dyDescent="0.2">
      <c r="Z351" s="9"/>
      <c r="AA351" s="9"/>
      <c r="AB351" s="9"/>
      <c r="AC351" s="9"/>
      <c r="AD351" s="8"/>
      <c r="AE351" s="8"/>
      <c r="AF351" s="8"/>
      <c r="AG351" s="8"/>
      <c r="AH351" s="8"/>
      <c r="AI351" s="8"/>
      <c r="AJ351" s="8"/>
      <c r="AK351" s="8"/>
    </row>
    <row r="352" spans="26:37" x14ac:dyDescent="0.2">
      <c r="Z352" s="9"/>
      <c r="AA352" s="9"/>
      <c r="AB352" s="9"/>
      <c r="AC352" s="9"/>
      <c r="AD352" s="8"/>
      <c r="AE352" s="8"/>
      <c r="AF352" s="8"/>
      <c r="AG352" s="8"/>
      <c r="AH352" s="8"/>
      <c r="AI352" s="8"/>
      <c r="AJ352" s="8"/>
      <c r="AK352" s="8"/>
    </row>
    <row r="353" spans="26:37" x14ac:dyDescent="0.2">
      <c r="Z353" s="9"/>
      <c r="AA353" s="9"/>
      <c r="AB353" s="9"/>
      <c r="AC353" s="9"/>
      <c r="AD353" s="8"/>
      <c r="AE353" s="8"/>
      <c r="AF353" s="8"/>
      <c r="AG353" s="8"/>
      <c r="AH353" s="8"/>
      <c r="AI353" s="8"/>
      <c r="AJ353" s="8"/>
      <c r="AK353" s="8"/>
    </row>
    <row r="354" spans="26:37" x14ac:dyDescent="0.2">
      <c r="Z354" s="9"/>
      <c r="AA354" s="9"/>
      <c r="AB354" s="9"/>
      <c r="AC354" s="9"/>
      <c r="AD354" s="8"/>
      <c r="AE354" s="8"/>
      <c r="AF354" s="8"/>
      <c r="AG354" s="8"/>
      <c r="AH354" s="8"/>
      <c r="AI354" s="8"/>
      <c r="AJ354" s="8"/>
      <c r="AK354" s="8"/>
    </row>
    <row r="355" spans="26:37" x14ac:dyDescent="0.2">
      <c r="Z355" s="9"/>
      <c r="AA355" s="9"/>
      <c r="AB355" s="9"/>
      <c r="AC355" s="9"/>
      <c r="AD355" s="8"/>
      <c r="AE355" s="8"/>
      <c r="AF355" s="8"/>
      <c r="AG355" s="8"/>
      <c r="AH355" s="8"/>
      <c r="AI355" s="8"/>
      <c r="AJ355" s="8"/>
      <c r="AK355" s="8"/>
    </row>
    <row r="356" spans="26:37" x14ac:dyDescent="0.2">
      <c r="Z356" s="9"/>
      <c r="AA356" s="9"/>
      <c r="AB356" s="9"/>
      <c r="AC356" s="9"/>
      <c r="AD356" s="8"/>
      <c r="AE356" s="8"/>
      <c r="AF356" s="8"/>
      <c r="AG356" s="8"/>
      <c r="AH356" s="8"/>
      <c r="AI356" s="8"/>
      <c r="AJ356" s="8"/>
      <c r="AK356" s="8"/>
    </row>
    <row r="357" spans="26:37" x14ac:dyDescent="0.2">
      <c r="Z357" s="9"/>
      <c r="AA357" s="9"/>
      <c r="AB357" s="9"/>
      <c r="AC357" s="9"/>
      <c r="AD357" s="8"/>
      <c r="AE357" s="8"/>
      <c r="AF357" s="8"/>
      <c r="AG357" s="8"/>
      <c r="AH357" s="8"/>
      <c r="AI357" s="8"/>
      <c r="AJ357" s="8"/>
      <c r="AK357" s="8"/>
    </row>
    <row r="358" spans="26:37" x14ac:dyDescent="0.2">
      <c r="Z358" s="9"/>
      <c r="AA358" s="9"/>
      <c r="AB358" s="9"/>
      <c r="AC358" s="9"/>
      <c r="AD358" s="8"/>
      <c r="AE358" s="8"/>
      <c r="AF358" s="8"/>
      <c r="AG358" s="8"/>
      <c r="AH358" s="8"/>
      <c r="AI358" s="8"/>
      <c r="AJ358" s="8"/>
      <c r="AK358" s="8"/>
    </row>
    <row r="359" spans="26:37" x14ac:dyDescent="0.2">
      <c r="Z359" s="9"/>
      <c r="AA359" s="9"/>
      <c r="AB359" s="9"/>
      <c r="AC359" s="9"/>
      <c r="AD359" s="8"/>
      <c r="AE359" s="8"/>
      <c r="AF359" s="8"/>
      <c r="AG359" s="8"/>
      <c r="AH359" s="8"/>
      <c r="AI359" s="8"/>
      <c r="AJ359" s="8"/>
      <c r="AK359" s="8"/>
    </row>
    <row r="360" spans="26:37" x14ac:dyDescent="0.2">
      <c r="Z360" s="9"/>
      <c r="AA360" s="9"/>
      <c r="AB360" s="9"/>
      <c r="AC360" s="9"/>
      <c r="AD360" s="8"/>
      <c r="AE360" s="8"/>
      <c r="AF360" s="8"/>
      <c r="AG360" s="8"/>
      <c r="AH360" s="8"/>
      <c r="AI360" s="8"/>
      <c r="AJ360" s="8"/>
      <c r="AK360" s="8"/>
    </row>
    <row r="361" spans="26:37" x14ac:dyDescent="0.2">
      <c r="Z361" s="9"/>
      <c r="AA361" s="9"/>
      <c r="AB361" s="9"/>
      <c r="AC361" s="9"/>
      <c r="AD361" s="8"/>
      <c r="AE361" s="8"/>
      <c r="AF361" s="8"/>
      <c r="AG361" s="8"/>
      <c r="AH361" s="8"/>
      <c r="AI361" s="8"/>
      <c r="AJ361" s="8"/>
      <c r="AK361" s="8"/>
    </row>
    <row r="362" spans="26:37" x14ac:dyDescent="0.2">
      <c r="Z362" s="9"/>
      <c r="AA362" s="9"/>
      <c r="AB362" s="9"/>
      <c r="AC362" s="9"/>
      <c r="AD362" s="8"/>
      <c r="AE362" s="8"/>
      <c r="AF362" s="8"/>
      <c r="AG362" s="8"/>
      <c r="AH362" s="8"/>
      <c r="AI362" s="8"/>
      <c r="AJ362" s="8"/>
      <c r="AK362" s="8"/>
    </row>
    <row r="363" spans="26:37" x14ac:dyDescent="0.2">
      <c r="Z363" s="9"/>
      <c r="AA363" s="9"/>
      <c r="AB363" s="9"/>
      <c r="AC363" s="9"/>
      <c r="AD363" s="8"/>
      <c r="AE363" s="8"/>
      <c r="AF363" s="8"/>
      <c r="AG363" s="8"/>
      <c r="AH363" s="8"/>
      <c r="AI363" s="8"/>
      <c r="AJ363" s="8"/>
      <c r="AK363" s="8"/>
    </row>
    <row r="364" spans="26:37" x14ac:dyDescent="0.2">
      <c r="Z364" s="9"/>
      <c r="AA364" s="9"/>
      <c r="AB364" s="9"/>
      <c r="AC364" s="9"/>
      <c r="AD364" s="8"/>
      <c r="AE364" s="8"/>
      <c r="AF364" s="8"/>
      <c r="AG364" s="8"/>
      <c r="AH364" s="8"/>
      <c r="AI364" s="8"/>
      <c r="AJ364" s="8"/>
      <c r="AK364" s="8"/>
    </row>
    <row r="365" spans="26:37" x14ac:dyDescent="0.2">
      <c r="Z365" s="9"/>
      <c r="AA365" s="9"/>
      <c r="AB365" s="9"/>
      <c r="AC365" s="9"/>
      <c r="AD365" s="8"/>
      <c r="AE365" s="8"/>
      <c r="AF365" s="8"/>
      <c r="AG365" s="8"/>
      <c r="AH365" s="8"/>
      <c r="AI365" s="8"/>
      <c r="AJ365" s="8"/>
      <c r="AK365" s="8"/>
    </row>
    <row r="366" spans="26:37" x14ac:dyDescent="0.2">
      <c r="Z366" s="9"/>
      <c r="AA366" s="9"/>
      <c r="AB366" s="9"/>
      <c r="AC366" s="9"/>
      <c r="AD366" s="8"/>
      <c r="AE366" s="8"/>
      <c r="AF366" s="8"/>
      <c r="AG366" s="8"/>
      <c r="AH366" s="8"/>
      <c r="AI366" s="8"/>
      <c r="AJ366" s="8"/>
      <c r="AK366" s="8"/>
    </row>
    <row r="367" spans="26:37" x14ac:dyDescent="0.2">
      <c r="Z367" s="9"/>
      <c r="AA367" s="9"/>
      <c r="AB367" s="9"/>
      <c r="AC367" s="9"/>
      <c r="AD367" s="8"/>
      <c r="AE367" s="8"/>
      <c r="AF367" s="8"/>
      <c r="AG367" s="8"/>
      <c r="AH367" s="8"/>
      <c r="AI367" s="8"/>
      <c r="AJ367" s="8"/>
      <c r="AK367" s="8"/>
    </row>
    <row r="368" spans="26:37" x14ac:dyDescent="0.2">
      <c r="Z368" s="9"/>
      <c r="AA368" s="9"/>
      <c r="AB368" s="9"/>
      <c r="AC368" s="9"/>
      <c r="AD368" s="8"/>
      <c r="AE368" s="8"/>
      <c r="AF368" s="8"/>
      <c r="AG368" s="8"/>
      <c r="AH368" s="8"/>
      <c r="AI368" s="8"/>
      <c r="AJ368" s="8"/>
      <c r="AK368" s="8"/>
    </row>
    <row r="369" spans="26:37" x14ac:dyDescent="0.2">
      <c r="Z369" s="9"/>
      <c r="AA369" s="9"/>
      <c r="AB369" s="9"/>
      <c r="AC369" s="9"/>
      <c r="AD369" s="8"/>
      <c r="AE369" s="8"/>
      <c r="AF369" s="8"/>
      <c r="AG369" s="8"/>
      <c r="AH369" s="8"/>
      <c r="AI369" s="8"/>
      <c r="AJ369" s="8"/>
      <c r="AK369" s="8"/>
    </row>
    <row r="370" spans="26:37" x14ac:dyDescent="0.2">
      <c r="Z370" s="9"/>
      <c r="AA370" s="9"/>
      <c r="AB370" s="9"/>
      <c r="AC370" s="9"/>
      <c r="AD370" s="8"/>
      <c r="AE370" s="8"/>
      <c r="AF370" s="8"/>
      <c r="AG370" s="8"/>
      <c r="AH370" s="8"/>
      <c r="AI370" s="8"/>
      <c r="AJ370" s="8"/>
      <c r="AK370" s="8"/>
    </row>
    <row r="371" spans="26:37" x14ac:dyDescent="0.2">
      <c r="Z371" s="9"/>
      <c r="AA371" s="9"/>
      <c r="AB371" s="9"/>
      <c r="AC371" s="9"/>
      <c r="AD371" s="8"/>
      <c r="AE371" s="8"/>
      <c r="AF371" s="8"/>
      <c r="AG371" s="8"/>
      <c r="AH371" s="8"/>
      <c r="AI371" s="8"/>
      <c r="AJ371" s="8"/>
      <c r="AK371" s="8"/>
    </row>
    <row r="372" spans="26:37" x14ac:dyDescent="0.2">
      <c r="Z372" s="9"/>
      <c r="AA372" s="9"/>
      <c r="AB372" s="9"/>
      <c r="AC372" s="9"/>
      <c r="AD372" s="8"/>
      <c r="AE372" s="8"/>
      <c r="AF372" s="8"/>
      <c r="AG372" s="8"/>
      <c r="AH372" s="8"/>
      <c r="AI372" s="8"/>
      <c r="AJ372" s="8"/>
      <c r="AK372" s="8"/>
    </row>
    <row r="373" spans="26:37" x14ac:dyDescent="0.2">
      <c r="Z373" s="9"/>
      <c r="AA373" s="9"/>
      <c r="AB373" s="9"/>
      <c r="AC373" s="9"/>
      <c r="AD373" s="8"/>
      <c r="AE373" s="8"/>
      <c r="AF373" s="8"/>
      <c r="AG373" s="8"/>
      <c r="AH373" s="8"/>
      <c r="AI373" s="8"/>
      <c r="AJ373" s="8"/>
      <c r="AK373" s="8"/>
    </row>
    <row r="374" spans="26:37" x14ac:dyDescent="0.2">
      <c r="Z374" s="9"/>
      <c r="AA374" s="9"/>
      <c r="AB374" s="9"/>
      <c r="AC374" s="9"/>
      <c r="AD374" s="8"/>
      <c r="AE374" s="8"/>
      <c r="AF374" s="8"/>
      <c r="AG374" s="8"/>
      <c r="AH374" s="8"/>
      <c r="AI374" s="8"/>
      <c r="AJ374" s="8"/>
      <c r="AK374" s="8"/>
    </row>
    <row r="375" spans="26:37" x14ac:dyDescent="0.2">
      <c r="Z375" s="9"/>
      <c r="AA375" s="9"/>
      <c r="AB375" s="9"/>
      <c r="AC375" s="9"/>
      <c r="AD375" s="8"/>
      <c r="AE375" s="8"/>
      <c r="AF375" s="8"/>
      <c r="AG375" s="8"/>
      <c r="AH375" s="8"/>
      <c r="AI375" s="8"/>
      <c r="AJ375" s="8"/>
      <c r="AK375" s="8"/>
    </row>
    <row r="376" spans="26:37" x14ac:dyDescent="0.2">
      <c r="Z376" s="9"/>
      <c r="AA376" s="9"/>
      <c r="AB376" s="9"/>
      <c r="AC376" s="9"/>
      <c r="AD376" s="8"/>
      <c r="AE376" s="8"/>
      <c r="AF376" s="8"/>
      <c r="AG376" s="8"/>
      <c r="AH376" s="8"/>
      <c r="AI376" s="8"/>
      <c r="AJ376" s="8"/>
      <c r="AK376" s="8"/>
    </row>
    <row r="377" spans="26:37" x14ac:dyDescent="0.2">
      <c r="Z377" s="9"/>
      <c r="AA377" s="9"/>
      <c r="AB377" s="9"/>
      <c r="AC377" s="9"/>
      <c r="AD377" s="8"/>
      <c r="AE377" s="8"/>
      <c r="AF377" s="8"/>
      <c r="AG377" s="8"/>
      <c r="AH377" s="8"/>
      <c r="AI377" s="8"/>
      <c r="AJ377" s="8"/>
      <c r="AK377" s="8"/>
    </row>
    <row r="378" spans="26:37" x14ac:dyDescent="0.2">
      <c r="Z378" s="9"/>
      <c r="AA378" s="9"/>
      <c r="AB378" s="9"/>
      <c r="AC378" s="9"/>
      <c r="AD378" s="8"/>
      <c r="AE378" s="8"/>
      <c r="AF378" s="8"/>
      <c r="AG378" s="8"/>
      <c r="AH378" s="8"/>
      <c r="AI378" s="8"/>
      <c r="AJ378" s="8"/>
      <c r="AK378" s="8"/>
    </row>
    <row r="379" spans="26:37" x14ac:dyDescent="0.2">
      <c r="Z379" s="9"/>
      <c r="AA379" s="9"/>
      <c r="AB379" s="9"/>
      <c r="AC379" s="9"/>
      <c r="AD379" s="8"/>
      <c r="AE379" s="8"/>
      <c r="AF379" s="8"/>
      <c r="AG379" s="8"/>
      <c r="AH379" s="8"/>
      <c r="AI379" s="8"/>
      <c r="AJ379" s="8"/>
      <c r="AK379" s="8"/>
    </row>
    <row r="380" spans="26:37" x14ac:dyDescent="0.2">
      <c r="Z380" s="9"/>
      <c r="AA380" s="9"/>
      <c r="AB380" s="9"/>
      <c r="AC380" s="9"/>
      <c r="AD380" s="8"/>
      <c r="AE380" s="8"/>
      <c r="AF380" s="8"/>
      <c r="AG380" s="8"/>
      <c r="AH380" s="8"/>
      <c r="AI380" s="8"/>
      <c r="AJ380" s="8"/>
      <c r="AK380" s="8"/>
    </row>
    <row r="381" spans="26:37" x14ac:dyDescent="0.2">
      <c r="Z381" s="9"/>
      <c r="AA381" s="9"/>
      <c r="AB381" s="9"/>
      <c r="AC381" s="9"/>
      <c r="AD381" s="8"/>
      <c r="AE381" s="8"/>
      <c r="AF381" s="8"/>
      <c r="AG381" s="8"/>
      <c r="AH381" s="8"/>
      <c r="AI381" s="8"/>
      <c r="AJ381" s="8"/>
      <c r="AK381" s="8"/>
    </row>
    <row r="382" spans="26:37" x14ac:dyDescent="0.2">
      <c r="Z382" s="9"/>
      <c r="AA382" s="9"/>
      <c r="AB382" s="9"/>
      <c r="AC382" s="9"/>
      <c r="AD382" s="8"/>
      <c r="AE382" s="8"/>
      <c r="AF382" s="8"/>
      <c r="AG382" s="8"/>
      <c r="AH382" s="8"/>
      <c r="AI382" s="8"/>
      <c r="AJ382" s="8"/>
      <c r="AK382" s="8"/>
    </row>
    <row r="383" spans="26:37" x14ac:dyDescent="0.2">
      <c r="Z383" s="9"/>
      <c r="AA383" s="9"/>
      <c r="AB383" s="9"/>
      <c r="AC383" s="9"/>
      <c r="AD383" s="8"/>
      <c r="AE383" s="8"/>
      <c r="AF383" s="8"/>
      <c r="AG383" s="8"/>
      <c r="AH383" s="8"/>
      <c r="AI383" s="8"/>
      <c r="AJ383" s="8"/>
      <c r="AK383" s="8"/>
    </row>
    <row r="384" spans="26:37" x14ac:dyDescent="0.2">
      <c r="Z384" s="9"/>
      <c r="AA384" s="9"/>
      <c r="AB384" s="9"/>
      <c r="AC384" s="9"/>
      <c r="AD384" s="8"/>
      <c r="AE384" s="8"/>
      <c r="AF384" s="8"/>
      <c r="AG384" s="8"/>
      <c r="AH384" s="8"/>
      <c r="AI384" s="8"/>
      <c r="AJ384" s="8"/>
      <c r="AK384" s="8"/>
    </row>
    <row r="385" spans="26:37" x14ac:dyDescent="0.2">
      <c r="Z385" s="9"/>
      <c r="AA385" s="9"/>
      <c r="AB385" s="9"/>
      <c r="AC385" s="9"/>
      <c r="AD385" s="8"/>
      <c r="AE385" s="8"/>
      <c r="AF385" s="8"/>
      <c r="AG385" s="8"/>
      <c r="AH385" s="8"/>
      <c r="AI385" s="8"/>
      <c r="AJ385" s="8"/>
      <c r="AK385" s="8"/>
    </row>
    <row r="386" spans="26:37" x14ac:dyDescent="0.2">
      <c r="Z386" s="9"/>
      <c r="AA386" s="9"/>
      <c r="AB386" s="9"/>
      <c r="AC386" s="9"/>
      <c r="AD386" s="8"/>
      <c r="AE386" s="8"/>
      <c r="AF386" s="8"/>
      <c r="AG386" s="8"/>
      <c r="AH386" s="8"/>
      <c r="AI386" s="8"/>
      <c r="AJ386" s="8"/>
      <c r="AK386" s="8"/>
    </row>
    <row r="387" spans="26:37" x14ac:dyDescent="0.2">
      <c r="Z387" s="9"/>
      <c r="AA387" s="9"/>
      <c r="AB387" s="9"/>
      <c r="AC387" s="9"/>
      <c r="AD387" s="8"/>
      <c r="AE387" s="8"/>
      <c r="AF387" s="8"/>
      <c r="AG387" s="8"/>
      <c r="AH387" s="8"/>
      <c r="AI387" s="8"/>
      <c r="AJ387" s="8"/>
      <c r="AK387" s="8"/>
    </row>
    <row r="388" spans="26:37" x14ac:dyDescent="0.2">
      <c r="Z388" s="9"/>
      <c r="AA388" s="9"/>
      <c r="AB388" s="9"/>
      <c r="AC388" s="9"/>
      <c r="AD388" s="8"/>
      <c r="AE388" s="8"/>
      <c r="AF388" s="8"/>
      <c r="AG388" s="8"/>
      <c r="AH388" s="8"/>
      <c r="AI388" s="8"/>
      <c r="AJ388" s="8"/>
      <c r="AK388" s="8"/>
    </row>
    <row r="389" spans="26:37" x14ac:dyDescent="0.2">
      <c r="Z389" s="9"/>
      <c r="AA389" s="9"/>
      <c r="AB389" s="9"/>
      <c r="AC389" s="9"/>
      <c r="AD389" s="8"/>
      <c r="AE389" s="8"/>
      <c r="AF389" s="8"/>
      <c r="AG389" s="8"/>
      <c r="AH389" s="8"/>
      <c r="AI389" s="8"/>
      <c r="AJ389" s="8"/>
      <c r="AK389" s="8"/>
    </row>
    <row r="390" spans="26:37" x14ac:dyDescent="0.2">
      <c r="Z390" s="9"/>
      <c r="AA390" s="9"/>
      <c r="AB390" s="9"/>
      <c r="AC390" s="9"/>
      <c r="AD390" s="8"/>
      <c r="AE390" s="8"/>
      <c r="AF390" s="8"/>
      <c r="AG390" s="8"/>
      <c r="AH390" s="8"/>
      <c r="AI390" s="8"/>
      <c r="AJ390" s="8"/>
      <c r="AK390" s="8"/>
    </row>
    <row r="391" spans="26:37" x14ac:dyDescent="0.2">
      <c r="Z391" s="9"/>
      <c r="AA391" s="9"/>
      <c r="AB391" s="9"/>
      <c r="AC391" s="9"/>
      <c r="AD391" s="8"/>
      <c r="AE391" s="8"/>
      <c r="AF391" s="8"/>
      <c r="AG391" s="8"/>
      <c r="AH391" s="8"/>
      <c r="AI391" s="8"/>
      <c r="AJ391" s="8"/>
      <c r="AK391" s="8"/>
    </row>
    <row r="392" spans="26:37" x14ac:dyDescent="0.2">
      <c r="Z392" s="9"/>
      <c r="AA392" s="9"/>
      <c r="AB392" s="9"/>
      <c r="AC392" s="9"/>
      <c r="AD392" s="8"/>
      <c r="AE392" s="8"/>
      <c r="AF392" s="8"/>
      <c r="AG392" s="8"/>
      <c r="AH392" s="8"/>
      <c r="AI392" s="8"/>
      <c r="AJ392" s="8"/>
      <c r="AK392" s="8"/>
    </row>
    <row r="393" spans="26:37" x14ac:dyDescent="0.2">
      <c r="Z393" s="9"/>
      <c r="AA393" s="9"/>
      <c r="AB393" s="9"/>
      <c r="AC393" s="9"/>
      <c r="AD393" s="8"/>
      <c r="AE393" s="8"/>
      <c r="AF393" s="8"/>
      <c r="AG393" s="8"/>
      <c r="AH393" s="8"/>
      <c r="AI393" s="8"/>
      <c r="AJ393" s="8"/>
      <c r="AK393" s="8"/>
    </row>
    <row r="394" spans="26:37" x14ac:dyDescent="0.2">
      <c r="Z394" s="9"/>
      <c r="AA394" s="9"/>
      <c r="AB394" s="9"/>
      <c r="AC394" s="9"/>
      <c r="AD394" s="8"/>
      <c r="AE394" s="8"/>
      <c r="AF394" s="8"/>
      <c r="AG394" s="8"/>
      <c r="AH394" s="8"/>
      <c r="AI394" s="8"/>
      <c r="AJ394" s="8"/>
      <c r="AK394" s="8"/>
    </row>
    <row r="395" spans="26:37" x14ac:dyDescent="0.2">
      <c r="Z395" s="9"/>
      <c r="AA395" s="9"/>
      <c r="AB395" s="9"/>
      <c r="AC395" s="9"/>
      <c r="AD395" s="8"/>
      <c r="AE395" s="8"/>
      <c r="AF395" s="8"/>
      <c r="AG395" s="8"/>
      <c r="AH395" s="8"/>
      <c r="AI395" s="8"/>
      <c r="AJ395" s="8"/>
      <c r="AK395" s="8"/>
    </row>
    <row r="396" spans="26:37" x14ac:dyDescent="0.2">
      <c r="Z396" s="9"/>
      <c r="AA396" s="9"/>
      <c r="AB396" s="9"/>
      <c r="AC396" s="9"/>
      <c r="AD396" s="8"/>
      <c r="AE396" s="8"/>
      <c r="AF396" s="8"/>
      <c r="AG396" s="8"/>
      <c r="AH396" s="8"/>
      <c r="AI396" s="8"/>
      <c r="AJ396" s="8"/>
      <c r="AK396" s="8"/>
    </row>
    <row r="397" spans="26:37" x14ac:dyDescent="0.2">
      <c r="Z397" s="9"/>
      <c r="AA397" s="9"/>
      <c r="AB397" s="9"/>
      <c r="AC397" s="9"/>
      <c r="AD397" s="8"/>
      <c r="AE397" s="8"/>
      <c r="AF397" s="8"/>
      <c r="AG397" s="8"/>
      <c r="AH397" s="8"/>
      <c r="AI397" s="8"/>
      <c r="AJ397" s="8"/>
      <c r="AK397" s="8"/>
    </row>
    <row r="398" spans="26:37" x14ac:dyDescent="0.2">
      <c r="Z398" s="9"/>
      <c r="AA398" s="9"/>
      <c r="AB398" s="9"/>
      <c r="AC398" s="9"/>
      <c r="AD398" s="8"/>
      <c r="AE398" s="8"/>
      <c r="AF398" s="8"/>
      <c r="AG398" s="8"/>
      <c r="AH398" s="8"/>
      <c r="AI398" s="8"/>
      <c r="AJ398" s="8"/>
      <c r="AK398" s="8"/>
    </row>
    <row r="399" spans="26:37" x14ac:dyDescent="0.2">
      <c r="Z399" s="9"/>
      <c r="AA399" s="9"/>
      <c r="AB399" s="9"/>
      <c r="AC399" s="9"/>
      <c r="AD399" s="8"/>
      <c r="AE399" s="8"/>
      <c r="AF399" s="8"/>
      <c r="AG399" s="8"/>
      <c r="AH399" s="8"/>
      <c r="AI399" s="8"/>
      <c r="AJ399" s="8"/>
      <c r="AK399" s="8"/>
    </row>
    <row r="400" spans="26:37" x14ac:dyDescent="0.2">
      <c r="Z400" s="9"/>
      <c r="AA400" s="9"/>
      <c r="AB400" s="9"/>
      <c r="AC400" s="9"/>
      <c r="AD400" s="8"/>
      <c r="AE400" s="8"/>
      <c r="AF400" s="8"/>
      <c r="AG400" s="8"/>
      <c r="AH400" s="8"/>
      <c r="AI400" s="8"/>
      <c r="AJ400" s="8"/>
      <c r="AK400" s="8"/>
    </row>
    <row r="401" spans="26:37" x14ac:dyDescent="0.2">
      <c r="Z401" s="9"/>
      <c r="AA401" s="9"/>
      <c r="AB401" s="9"/>
      <c r="AC401" s="9"/>
      <c r="AD401" s="8"/>
      <c r="AE401" s="8"/>
      <c r="AF401" s="8"/>
      <c r="AG401" s="8"/>
      <c r="AH401" s="8"/>
      <c r="AI401" s="8"/>
      <c r="AJ401" s="8"/>
      <c r="AK401" s="8"/>
    </row>
    <row r="402" spans="26:37" x14ac:dyDescent="0.2">
      <c r="Z402" s="9"/>
      <c r="AA402" s="9"/>
      <c r="AB402" s="9"/>
      <c r="AC402" s="9"/>
      <c r="AD402" s="8"/>
      <c r="AE402" s="8"/>
      <c r="AF402" s="8"/>
      <c r="AG402" s="8"/>
      <c r="AH402" s="8"/>
      <c r="AI402" s="8"/>
      <c r="AJ402" s="8"/>
      <c r="AK402" s="8"/>
    </row>
    <row r="403" spans="26:37" x14ac:dyDescent="0.2">
      <c r="Z403" s="9"/>
      <c r="AA403" s="9"/>
      <c r="AB403" s="9"/>
      <c r="AC403" s="9"/>
      <c r="AD403" s="8"/>
      <c r="AE403" s="8"/>
      <c r="AF403" s="8"/>
      <c r="AG403" s="8"/>
      <c r="AH403" s="8"/>
      <c r="AI403" s="8"/>
      <c r="AJ403" s="8"/>
      <c r="AK403" s="8"/>
    </row>
    <row r="404" spans="26:37" x14ac:dyDescent="0.2">
      <c r="Z404" s="9"/>
      <c r="AA404" s="9"/>
      <c r="AB404" s="9"/>
      <c r="AC404" s="9"/>
      <c r="AD404" s="8"/>
      <c r="AE404" s="8"/>
      <c r="AF404" s="8"/>
      <c r="AG404" s="8"/>
      <c r="AH404" s="8"/>
      <c r="AI404" s="8"/>
      <c r="AJ404" s="8"/>
      <c r="AK404" s="8"/>
    </row>
    <row r="405" spans="26:37" x14ac:dyDescent="0.2">
      <c r="Z405" s="9"/>
      <c r="AA405" s="9"/>
      <c r="AB405" s="9"/>
      <c r="AC405" s="9"/>
      <c r="AD405" s="8"/>
      <c r="AE405" s="8"/>
      <c r="AF405" s="8"/>
      <c r="AG405" s="8"/>
      <c r="AH405" s="8"/>
      <c r="AI405" s="8"/>
      <c r="AJ405" s="8"/>
      <c r="AK405" s="8"/>
    </row>
    <row r="406" spans="26:37" x14ac:dyDescent="0.2">
      <c r="Z406" s="9"/>
      <c r="AA406" s="9"/>
      <c r="AB406" s="9"/>
      <c r="AC406" s="9"/>
      <c r="AD406" s="8"/>
      <c r="AE406" s="8"/>
      <c r="AF406" s="8"/>
      <c r="AG406" s="8"/>
      <c r="AH406" s="8"/>
      <c r="AI406" s="8"/>
      <c r="AJ406" s="8"/>
      <c r="AK406" s="8"/>
    </row>
    <row r="407" spans="26:37" x14ac:dyDescent="0.2">
      <c r="Z407" s="9"/>
      <c r="AA407" s="9"/>
      <c r="AB407" s="9"/>
      <c r="AC407" s="9"/>
      <c r="AD407" s="8"/>
      <c r="AE407" s="8"/>
      <c r="AF407" s="8"/>
      <c r="AG407" s="8"/>
      <c r="AH407" s="8"/>
      <c r="AI407" s="8"/>
      <c r="AJ407" s="8"/>
      <c r="AK407" s="8"/>
    </row>
    <row r="408" spans="26:37" x14ac:dyDescent="0.2">
      <c r="Z408" s="9"/>
      <c r="AA408" s="9"/>
      <c r="AB408" s="9"/>
      <c r="AC408" s="9"/>
      <c r="AD408" s="8"/>
      <c r="AE408" s="8"/>
      <c r="AF408" s="8"/>
      <c r="AG408" s="8"/>
      <c r="AH408" s="8"/>
      <c r="AI408" s="8"/>
      <c r="AJ408" s="8"/>
      <c r="AK408" s="8"/>
    </row>
    <row r="409" spans="26:37" x14ac:dyDescent="0.2">
      <c r="Z409" s="9"/>
      <c r="AA409" s="9"/>
      <c r="AB409" s="9"/>
      <c r="AC409" s="9"/>
      <c r="AD409" s="8"/>
      <c r="AE409" s="8"/>
      <c r="AF409" s="8"/>
      <c r="AG409" s="8"/>
      <c r="AH409" s="8"/>
      <c r="AI409" s="8"/>
      <c r="AJ409" s="8"/>
      <c r="AK409" s="8"/>
    </row>
    <row r="410" spans="26:37" x14ac:dyDescent="0.2">
      <c r="Z410" s="9"/>
      <c r="AA410" s="9"/>
      <c r="AB410" s="9"/>
      <c r="AC410" s="9"/>
      <c r="AD410" s="8"/>
      <c r="AE410" s="8"/>
      <c r="AF410" s="8"/>
      <c r="AG410" s="8"/>
      <c r="AH410" s="8"/>
      <c r="AI410" s="8"/>
      <c r="AJ410" s="8"/>
      <c r="AK410" s="8"/>
    </row>
    <row r="411" spans="26:37" x14ac:dyDescent="0.2">
      <c r="Z411" s="9"/>
      <c r="AA411" s="9"/>
      <c r="AB411" s="9"/>
      <c r="AC411" s="9"/>
      <c r="AD411" s="8"/>
      <c r="AE411" s="8"/>
      <c r="AF411" s="8"/>
      <c r="AG411" s="8"/>
      <c r="AH411" s="8"/>
      <c r="AI411" s="8"/>
      <c r="AJ411" s="8"/>
      <c r="AK411" s="8"/>
    </row>
    <row r="412" spans="26:37" x14ac:dyDescent="0.2">
      <c r="Z412" s="9"/>
      <c r="AA412" s="9"/>
      <c r="AB412" s="9"/>
      <c r="AC412" s="9"/>
      <c r="AD412" s="8"/>
      <c r="AE412" s="8"/>
      <c r="AF412" s="8"/>
      <c r="AG412" s="8"/>
      <c r="AH412" s="8"/>
      <c r="AI412" s="8"/>
      <c r="AJ412" s="8"/>
      <c r="AK412" s="8"/>
    </row>
    <row r="413" spans="26:37" x14ac:dyDescent="0.2">
      <c r="Z413" s="9"/>
      <c r="AA413" s="9"/>
      <c r="AB413" s="9"/>
      <c r="AC413" s="9"/>
      <c r="AD413" s="8"/>
      <c r="AE413" s="8"/>
      <c r="AF413" s="8"/>
      <c r="AG413" s="8"/>
      <c r="AH413" s="8"/>
      <c r="AI413" s="8"/>
      <c r="AJ413" s="8"/>
      <c r="AK413" s="8"/>
    </row>
    <row r="414" spans="26:37" x14ac:dyDescent="0.2">
      <c r="Z414" s="9"/>
      <c r="AA414" s="9"/>
      <c r="AB414" s="9"/>
      <c r="AC414" s="9"/>
      <c r="AD414" s="8"/>
      <c r="AE414" s="8"/>
      <c r="AF414" s="8"/>
      <c r="AG414" s="8"/>
      <c r="AH414" s="8"/>
      <c r="AI414" s="8"/>
      <c r="AJ414" s="8"/>
      <c r="AK414" s="8"/>
    </row>
    <row r="415" spans="26:37" x14ac:dyDescent="0.2">
      <c r="Z415" s="9"/>
      <c r="AA415" s="9"/>
      <c r="AB415" s="9"/>
      <c r="AC415" s="9"/>
      <c r="AD415" s="8"/>
      <c r="AE415" s="8"/>
      <c r="AF415" s="8"/>
      <c r="AG415" s="8"/>
      <c r="AH415" s="8"/>
      <c r="AI415" s="8"/>
      <c r="AJ415" s="8"/>
      <c r="AK415" s="8"/>
    </row>
    <row r="416" spans="26:37" x14ac:dyDescent="0.2">
      <c r="Z416" s="9"/>
      <c r="AA416" s="9"/>
      <c r="AB416" s="9"/>
      <c r="AC416" s="9"/>
      <c r="AD416" s="8"/>
      <c r="AE416" s="8"/>
      <c r="AF416" s="8"/>
      <c r="AG416" s="8"/>
      <c r="AH416" s="8"/>
      <c r="AI416" s="8"/>
      <c r="AJ416" s="8"/>
      <c r="AK416" s="8"/>
    </row>
    <row r="417" spans="26:37" x14ac:dyDescent="0.2">
      <c r="Z417" s="9"/>
      <c r="AA417" s="9"/>
      <c r="AB417" s="9"/>
      <c r="AC417" s="9"/>
      <c r="AD417" s="8"/>
      <c r="AE417" s="8"/>
      <c r="AF417" s="8"/>
      <c r="AG417" s="8"/>
      <c r="AH417" s="8"/>
      <c r="AI417" s="8"/>
      <c r="AJ417" s="8"/>
      <c r="AK417" s="8"/>
    </row>
    <row r="418" spans="26:37" x14ac:dyDescent="0.2">
      <c r="Z418" s="9"/>
      <c r="AA418" s="9"/>
      <c r="AB418" s="9"/>
      <c r="AC418" s="9"/>
      <c r="AD418" s="8"/>
      <c r="AE418" s="8"/>
      <c r="AF418" s="8"/>
      <c r="AG418" s="8"/>
      <c r="AH418" s="8"/>
      <c r="AI418" s="8"/>
      <c r="AJ418" s="8"/>
      <c r="AK418" s="8"/>
    </row>
    <row r="419" spans="26:37" x14ac:dyDescent="0.2">
      <c r="Z419" s="9"/>
      <c r="AA419" s="9"/>
      <c r="AB419" s="9"/>
      <c r="AC419" s="9"/>
      <c r="AD419" s="8"/>
      <c r="AE419" s="8"/>
      <c r="AF419" s="8"/>
      <c r="AG419" s="8"/>
      <c r="AH419" s="8"/>
      <c r="AI419" s="8"/>
      <c r="AJ419" s="8"/>
      <c r="AK419" s="8"/>
    </row>
    <row r="420" spans="26:37" x14ac:dyDescent="0.2">
      <c r="Z420" s="9"/>
      <c r="AA420" s="9"/>
      <c r="AB420" s="9"/>
      <c r="AC420" s="9"/>
      <c r="AD420" s="8"/>
      <c r="AE420" s="8"/>
      <c r="AF420" s="8"/>
      <c r="AG420" s="8"/>
      <c r="AH420" s="8"/>
      <c r="AI420" s="8"/>
      <c r="AJ420" s="8"/>
      <c r="AK420" s="8"/>
    </row>
    <row r="421" spans="26:37" x14ac:dyDescent="0.2">
      <c r="Z421" s="9"/>
      <c r="AA421" s="9"/>
      <c r="AB421" s="9"/>
      <c r="AC421" s="9"/>
      <c r="AD421" s="8"/>
      <c r="AE421" s="8"/>
      <c r="AF421" s="8"/>
      <c r="AG421" s="8"/>
      <c r="AH421" s="8"/>
      <c r="AI421" s="8"/>
      <c r="AJ421" s="8"/>
      <c r="AK421" s="8"/>
    </row>
    <row r="422" spans="26:37" x14ac:dyDescent="0.2">
      <c r="Z422" s="9"/>
      <c r="AA422" s="9"/>
      <c r="AB422" s="9"/>
      <c r="AC422" s="9"/>
      <c r="AD422" s="8"/>
      <c r="AE422" s="8"/>
      <c r="AF422" s="8"/>
      <c r="AG422" s="8"/>
      <c r="AH422" s="8"/>
      <c r="AI422" s="8"/>
      <c r="AJ422" s="8"/>
      <c r="AK422" s="8"/>
    </row>
    <row r="423" spans="26:37" x14ac:dyDescent="0.2">
      <c r="Z423" s="9"/>
      <c r="AA423" s="9"/>
      <c r="AB423" s="9"/>
      <c r="AC423" s="9"/>
      <c r="AD423" s="8"/>
      <c r="AE423" s="8"/>
      <c r="AF423" s="8"/>
      <c r="AG423" s="8"/>
      <c r="AH423" s="8"/>
      <c r="AI423" s="8"/>
      <c r="AJ423" s="8"/>
      <c r="AK423" s="8"/>
    </row>
    <row r="424" spans="26:37" x14ac:dyDescent="0.2">
      <c r="Z424" s="9"/>
      <c r="AA424" s="9"/>
      <c r="AB424" s="9"/>
      <c r="AC424" s="9"/>
      <c r="AD424" s="8"/>
      <c r="AE424" s="8"/>
      <c r="AF424" s="8"/>
      <c r="AG424" s="8"/>
      <c r="AH424" s="8"/>
      <c r="AI424" s="8"/>
      <c r="AJ424" s="8"/>
      <c r="AK424" s="8"/>
    </row>
    <row r="425" spans="26:37" x14ac:dyDescent="0.2">
      <c r="Z425" s="9"/>
      <c r="AA425" s="9"/>
      <c r="AB425" s="9"/>
      <c r="AC425" s="9"/>
      <c r="AD425" s="8"/>
      <c r="AE425" s="8"/>
      <c r="AF425" s="8"/>
      <c r="AG425" s="8"/>
      <c r="AH425" s="8"/>
      <c r="AI425" s="8"/>
      <c r="AJ425" s="8"/>
      <c r="AK425" s="8"/>
    </row>
    <row r="426" spans="26:37" x14ac:dyDescent="0.2">
      <c r="Z426" s="9"/>
      <c r="AA426" s="9"/>
      <c r="AB426" s="9"/>
      <c r="AC426" s="9"/>
      <c r="AD426" s="8"/>
      <c r="AE426" s="8"/>
      <c r="AF426" s="8"/>
      <c r="AG426" s="8"/>
      <c r="AH426" s="8"/>
      <c r="AI426" s="8"/>
      <c r="AJ426" s="8"/>
      <c r="AK426" s="8"/>
    </row>
    <row r="427" spans="26:37" x14ac:dyDescent="0.2">
      <c r="Z427" s="9"/>
      <c r="AA427" s="9"/>
      <c r="AB427" s="9"/>
      <c r="AC427" s="9"/>
      <c r="AD427" s="8"/>
      <c r="AE427" s="8"/>
      <c r="AF427" s="8"/>
      <c r="AG427" s="8"/>
      <c r="AH427" s="8"/>
      <c r="AI427" s="8"/>
      <c r="AJ427" s="8"/>
      <c r="AK427" s="8"/>
    </row>
    <row r="428" spans="26:37" x14ac:dyDescent="0.2">
      <c r="Z428" s="9"/>
      <c r="AA428" s="9"/>
      <c r="AB428" s="9"/>
      <c r="AC428" s="9"/>
      <c r="AD428" s="8"/>
      <c r="AE428" s="8"/>
      <c r="AF428" s="8"/>
      <c r="AG428" s="8"/>
      <c r="AH428" s="8"/>
      <c r="AI428" s="8"/>
      <c r="AJ428" s="8"/>
      <c r="AK428" s="8"/>
    </row>
    <row r="429" spans="26:37" x14ac:dyDescent="0.2">
      <c r="Z429" s="9"/>
      <c r="AA429" s="9"/>
      <c r="AB429" s="9"/>
      <c r="AC429" s="9"/>
      <c r="AD429" s="8"/>
      <c r="AE429" s="8"/>
      <c r="AF429" s="8"/>
      <c r="AG429" s="8"/>
      <c r="AH429" s="8"/>
      <c r="AI429" s="8"/>
      <c r="AJ429" s="8"/>
      <c r="AK429" s="8"/>
    </row>
    <row r="430" spans="26:37" x14ac:dyDescent="0.2">
      <c r="Z430" s="9"/>
      <c r="AA430" s="9"/>
      <c r="AB430" s="9"/>
      <c r="AC430" s="9"/>
      <c r="AD430" s="8"/>
      <c r="AE430" s="8"/>
      <c r="AF430" s="8"/>
      <c r="AG430" s="8"/>
      <c r="AH430" s="8"/>
      <c r="AI430" s="8"/>
      <c r="AJ430" s="8"/>
      <c r="AK430" s="8"/>
    </row>
    <row r="431" spans="26:37" x14ac:dyDescent="0.2">
      <c r="Z431" s="9"/>
      <c r="AA431" s="9"/>
      <c r="AB431" s="9"/>
      <c r="AC431" s="9"/>
      <c r="AD431" s="8"/>
      <c r="AE431" s="8"/>
      <c r="AF431" s="8"/>
      <c r="AG431" s="8"/>
      <c r="AH431" s="8"/>
      <c r="AI431" s="8"/>
      <c r="AJ431" s="8"/>
      <c r="AK431" s="8"/>
    </row>
    <row r="432" spans="26:37" x14ac:dyDescent="0.2">
      <c r="Z432" s="9"/>
      <c r="AA432" s="9"/>
      <c r="AB432" s="9"/>
      <c r="AC432" s="9"/>
      <c r="AD432" s="8"/>
      <c r="AE432" s="8"/>
      <c r="AF432" s="8"/>
      <c r="AG432" s="8"/>
      <c r="AH432" s="8"/>
      <c r="AI432" s="8"/>
      <c r="AJ432" s="8"/>
      <c r="AK432" s="8"/>
    </row>
    <row r="433" spans="26:37" x14ac:dyDescent="0.2">
      <c r="Z433" s="9"/>
      <c r="AA433" s="9"/>
      <c r="AB433" s="9"/>
      <c r="AC433" s="9"/>
      <c r="AD433" s="8"/>
      <c r="AE433" s="8"/>
      <c r="AF433" s="8"/>
      <c r="AG433" s="8"/>
      <c r="AH433" s="8"/>
      <c r="AI433" s="8"/>
      <c r="AJ433" s="8"/>
      <c r="AK433" s="8"/>
    </row>
    <row r="434" spans="26:37" x14ac:dyDescent="0.2">
      <c r="Z434" s="9"/>
      <c r="AA434" s="9"/>
      <c r="AB434" s="9"/>
      <c r="AC434" s="9"/>
      <c r="AD434" s="8"/>
      <c r="AE434" s="8"/>
      <c r="AF434" s="8"/>
      <c r="AG434" s="8"/>
      <c r="AH434" s="8"/>
      <c r="AI434" s="8"/>
      <c r="AJ434" s="8"/>
      <c r="AK434" s="8"/>
    </row>
    <row r="435" spans="26:37" x14ac:dyDescent="0.2">
      <c r="Z435" s="9"/>
      <c r="AA435" s="9"/>
      <c r="AB435" s="9"/>
      <c r="AC435" s="9"/>
      <c r="AD435" s="8"/>
      <c r="AE435" s="8"/>
      <c r="AF435" s="8"/>
      <c r="AG435" s="8"/>
      <c r="AH435" s="8"/>
      <c r="AI435" s="8"/>
      <c r="AJ435" s="8"/>
      <c r="AK435" s="8"/>
    </row>
    <row r="436" spans="26:37" x14ac:dyDescent="0.2">
      <c r="Z436" s="9"/>
      <c r="AA436" s="9"/>
      <c r="AB436" s="9"/>
      <c r="AC436" s="9"/>
      <c r="AD436" s="8"/>
      <c r="AE436" s="8"/>
      <c r="AF436" s="8"/>
      <c r="AG436" s="8"/>
      <c r="AH436" s="8"/>
      <c r="AI436" s="8"/>
      <c r="AJ436" s="8"/>
      <c r="AK436" s="8"/>
    </row>
    <row r="437" spans="26:37" x14ac:dyDescent="0.2">
      <c r="Z437" s="9"/>
      <c r="AA437" s="9"/>
      <c r="AB437" s="9"/>
      <c r="AC437" s="9"/>
      <c r="AD437" s="8"/>
      <c r="AE437" s="8"/>
      <c r="AF437" s="8"/>
      <c r="AG437" s="8"/>
      <c r="AH437" s="8"/>
      <c r="AI437" s="8"/>
      <c r="AJ437" s="8"/>
      <c r="AK437" s="8"/>
    </row>
    <row r="438" spans="26:37" x14ac:dyDescent="0.2">
      <c r="Z438" s="9"/>
      <c r="AA438" s="9"/>
      <c r="AB438" s="9"/>
      <c r="AC438" s="9"/>
      <c r="AD438" s="8"/>
      <c r="AE438" s="8"/>
      <c r="AF438" s="8"/>
      <c r="AG438" s="8"/>
      <c r="AH438" s="8"/>
      <c r="AI438" s="8"/>
      <c r="AJ438" s="8"/>
      <c r="AK438" s="8"/>
    </row>
    <row r="439" spans="26:37" x14ac:dyDescent="0.2">
      <c r="Z439" s="9"/>
      <c r="AA439" s="9"/>
      <c r="AB439" s="9"/>
      <c r="AC439" s="9"/>
      <c r="AD439" s="8"/>
      <c r="AE439" s="8"/>
      <c r="AF439" s="8"/>
      <c r="AG439" s="8"/>
      <c r="AH439" s="8"/>
      <c r="AI439" s="8"/>
      <c r="AJ439" s="8"/>
      <c r="AK439" s="8"/>
    </row>
    <row r="440" spans="26:37" x14ac:dyDescent="0.2">
      <c r="Z440" s="9"/>
      <c r="AA440" s="9"/>
      <c r="AB440" s="9"/>
      <c r="AC440" s="9"/>
      <c r="AD440" s="8"/>
      <c r="AE440" s="8"/>
      <c r="AF440" s="8"/>
      <c r="AG440" s="8"/>
      <c r="AH440" s="8"/>
      <c r="AI440" s="8"/>
      <c r="AJ440" s="8"/>
      <c r="AK440" s="8"/>
    </row>
    <row r="441" spans="26:37" x14ac:dyDescent="0.2">
      <c r="Z441" s="9"/>
      <c r="AA441" s="9"/>
      <c r="AB441" s="9"/>
      <c r="AC441" s="9"/>
      <c r="AD441" s="8"/>
      <c r="AE441" s="8"/>
      <c r="AF441" s="8"/>
      <c r="AG441" s="8"/>
      <c r="AH441" s="8"/>
      <c r="AI441" s="8"/>
      <c r="AJ441" s="8"/>
      <c r="AK441" s="8"/>
    </row>
    <row r="442" spans="26:37" x14ac:dyDescent="0.2">
      <c r="Z442" s="9"/>
      <c r="AA442" s="9"/>
      <c r="AB442" s="9"/>
      <c r="AC442" s="9"/>
      <c r="AD442" s="8"/>
      <c r="AE442" s="8"/>
      <c r="AF442" s="8"/>
      <c r="AG442" s="8"/>
      <c r="AH442" s="8"/>
      <c r="AI442" s="8"/>
      <c r="AJ442" s="8"/>
      <c r="AK442" s="8"/>
    </row>
    <row r="443" spans="26:37" x14ac:dyDescent="0.2">
      <c r="Z443" s="9"/>
      <c r="AA443" s="9"/>
      <c r="AB443" s="9"/>
      <c r="AC443" s="9"/>
      <c r="AD443" s="8"/>
      <c r="AE443" s="8"/>
      <c r="AF443" s="8"/>
      <c r="AG443" s="8"/>
      <c r="AH443" s="8"/>
      <c r="AI443" s="8"/>
      <c r="AJ443" s="8"/>
      <c r="AK443" s="8"/>
    </row>
    <row r="444" spans="26:37" x14ac:dyDescent="0.2">
      <c r="Z444" s="9"/>
      <c r="AA444" s="9"/>
      <c r="AB444" s="9"/>
      <c r="AC444" s="9"/>
      <c r="AD444" s="8"/>
      <c r="AE444" s="8"/>
      <c r="AF444" s="8"/>
      <c r="AG444" s="8"/>
      <c r="AH444" s="8"/>
      <c r="AI444" s="8"/>
      <c r="AJ444" s="8"/>
      <c r="AK444" s="8"/>
    </row>
    <row r="445" spans="26:37" x14ac:dyDescent="0.2">
      <c r="Z445" s="9"/>
      <c r="AA445" s="9"/>
      <c r="AB445" s="9"/>
      <c r="AC445" s="9"/>
      <c r="AD445" s="8"/>
      <c r="AE445" s="8"/>
      <c r="AF445" s="8"/>
      <c r="AG445" s="8"/>
      <c r="AH445" s="8"/>
      <c r="AI445" s="8"/>
      <c r="AJ445" s="8"/>
      <c r="AK445" s="8"/>
    </row>
    <row r="446" spans="26:37" x14ac:dyDescent="0.2">
      <c r="Z446" s="9"/>
      <c r="AA446" s="9"/>
      <c r="AB446" s="9"/>
      <c r="AC446" s="9"/>
      <c r="AD446" s="8"/>
      <c r="AE446" s="8"/>
      <c r="AF446" s="8"/>
      <c r="AG446" s="8"/>
      <c r="AH446" s="8"/>
      <c r="AI446" s="8"/>
      <c r="AJ446" s="8"/>
      <c r="AK446" s="8"/>
    </row>
    <row r="447" spans="26:37" x14ac:dyDescent="0.2">
      <c r="Z447" s="9"/>
      <c r="AA447" s="9"/>
      <c r="AB447" s="9"/>
      <c r="AC447" s="9"/>
      <c r="AD447" s="8"/>
      <c r="AE447" s="8"/>
      <c r="AF447" s="8"/>
      <c r="AG447" s="8"/>
      <c r="AH447" s="8"/>
      <c r="AI447" s="8"/>
      <c r="AJ447" s="8"/>
      <c r="AK447" s="8"/>
    </row>
    <row r="448" spans="26:37" x14ac:dyDescent="0.2">
      <c r="Z448" s="9"/>
      <c r="AA448" s="9"/>
      <c r="AB448" s="9"/>
      <c r="AC448" s="9"/>
      <c r="AD448" s="8"/>
      <c r="AE448" s="8"/>
      <c r="AF448" s="8"/>
      <c r="AG448" s="8"/>
      <c r="AH448" s="8"/>
      <c r="AI448" s="8"/>
      <c r="AJ448" s="8"/>
      <c r="AK448" s="8"/>
    </row>
    <row r="449" spans="26:37" x14ac:dyDescent="0.2">
      <c r="Z449" s="9"/>
      <c r="AA449" s="9"/>
      <c r="AB449" s="9"/>
      <c r="AC449" s="9"/>
      <c r="AD449" s="8"/>
      <c r="AE449" s="8"/>
      <c r="AF449" s="8"/>
      <c r="AG449" s="8"/>
      <c r="AH449" s="8"/>
      <c r="AI449" s="8"/>
      <c r="AJ449" s="8"/>
      <c r="AK449" s="8"/>
    </row>
    <row r="450" spans="26:37" x14ac:dyDescent="0.2">
      <c r="Z450" s="9"/>
      <c r="AA450" s="9"/>
      <c r="AB450" s="9"/>
      <c r="AC450" s="9"/>
      <c r="AD450" s="8"/>
      <c r="AE450" s="8"/>
      <c r="AF450" s="8"/>
      <c r="AG450" s="8"/>
      <c r="AH450" s="8"/>
      <c r="AI450" s="8"/>
      <c r="AJ450" s="8"/>
      <c r="AK450" s="8"/>
    </row>
    <row r="451" spans="26:37" x14ac:dyDescent="0.2">
      <c r="Z451" s="9"/>
      <c r="AA451" s="9"/>
      <c r="AB451" s="9"/>
      <c r="AC451" s="9"/>
      <c r="AD451" s="8"/>
      <c r="AE451" s="8"/>
      <c r="AF451" s="8"/>
      <c r="AG451" s="8"/>
      <c r="AH451" s="8"/>
      <c r="AI451" s="8"/>
      <c r="AJ451" s="8"/>
      <c r="AK451" s="8"/>
    </row>
    <row r="452" spans="26:37" x14ac:dyDescent="0.2">
      <c r="Z452" s="9"/>
      <c r="AA452" s="9"/>
      <c r="AB452" s="9"/>
      <c r="AC452" s="9"/>
      <c r="AD452" s="8"/>
      <c r="AE452" s="8"/>
      <c r="AF452" s="8"/>
      <c r="AG452" s="8"/>
      <c r="AH452" s="8"/>
      <c r="AI452" s="8"/>
      <c r="AJ452" s="8"/>
      <c r="AK452" s="8"/>
    </row>
    <row r="453" spans="26:37" x14ac:dyDescent="0.2">
      <c r="Z453" s="9"/>
      <c r="AA453" s="9"/>
      <c r="AB453" s="9"/>
      <c r="AC453" s="9"/>
      <c r="AD453" s="8"/>
      <c r="AE453" s="8"/>
      <c r="AF453" s="8"/>
      <c r="AG453" s="8"/>
      <c r="AH453" s="8"/>
      <c r="AI453" s="8"/>
      <c r="AJ453" s="8"/>
      <c r="AK453" s="8"/>
    </row>
    <row r="454" spans="26:37" x14ac:dyDescent="0.2">
      <c r="Z454" s="9"/>
      <c r="AA454" s="9"/>
      <c r="AB454" s="9"/>
      <c r="AC454" s="9"/>
      <c r="AD454" s="8"/>
      <c r="AE454" s="8"/>
      <c r="AF454" s="8"/>
      <c r="AG454" s="8"/>
      <c r="AH454" s="8"/>
      <c r="AI454" s="8"/>
      <c r="AJ454" s="8"/>
      <c r="AK454" s="8"/>
    </row>
    <row r="455" spans="26:37" x14ac:dyDescent="0.2">
      <c r="Z455" s="9"/>
      <c r="AA455" s="9"/>
      <c r="AB455" s="9"/>
      <c r="AC455" s="9"/>
      <c r="AD455" s="8"/>
      <c r="AE455" s="8"/>
      <c r="AF455" s="8"/>
      <c r="AG455" s="8"/>
      <c r="AH455" s="8"/>
      <c r="AI455" s="8"/>
      <c r="AJ455" s="8"/>
      <c r="AK455" s="8"/>
    </row>
    <row r="456" spans="26:37" x14ac:dyDescent="0.2">
      <c r="Z456" s="9"/>
      <c r="AA456" s="9"/>
      <c r="AB456" s="9"/>
      <c r="AC456" s="9"/>
      <c r="AD456" s="8"/>
      <c r="AE456" s="8"/>
      <c r="AF456" s="8"/>
      <c r="AG456" s="8"/>
      <c r="AH456" s="8"/>
      <c r="AI456" s="8"/>
      <c r="AJ456" s="8"/>
      <c r="AK456" s="8"/>
    </row>
    <row r="457" spans="26:37" x14ac:dyDescent="0.2">
      <c r="Z457" s="9"/>
      <c r="AA457" s="9"/>
      <c r="AB457" s="9"/>
      <c r="AC457" s="9"/>
      <c r="AD457" s="8"/>
      <c r="AE457" s="8"/>
      <c r="AF457" s="8"/>
      <c r="AG457" s="8"/>
      <c r="AH457" s="8"/>
      <c r="AI457" s="8"/>
      <c r="AJ457" s="8"/>
      <c r="AK457" s="8"/>
    </row>
    <row r="458" spans="26:37" x14ac:dyDescent="0.2">
      <c r="Z458" s="9"/>
      <c r="AA458" s="9"/>
      <c r="AB458" s="9"/>
      <c r="AC458" s="9"/>
      <c r="AD458" s="8"/>
      <c r="AE458" s="8"/>
      <c r="AF458" s="8"/>
      <c r="AG458" s="8"/>
      <c r="AH458" s="8"/>
      <c r="AI458" s="8"/>
      <c r="AJ458" s="8"/>
      <c r="AK458" s="8"/>
    </row>
    <row r="459" spans="26:37" x14ac:dyDescent="0.2">
      <c r="Z459" s="9"/>
      <c r="AA459" s="9"/>
      <c r="AB459" s="9"/>
      <c r="AC459" s="9"/>
      <c r="AD459" s="8"/>
      <c r="AE459" s="8"/>
      <c r="AF459" s="8"/>
      <c r="AG459" s="8"/>
      <c r="AH459" s="8"/>
      <c r="AI459" s="8"/>
      <c r="AJ459" s="8"/>
      <c r="AK459" s="8"/>
    </row>
    <row r="460" spans="26:37" x14ac:dyDescent="0.2">
      <c r="Z460" s="9"/>
      <c r="AA460" s="9"/>
      <c r="AB460" s="9"/>
      <c r="AC460" s="9"/>
      <c r="AD460" s="8"/>
      <c r="AE460" s="8"/>
      <c r="AF460" s="8"/>
      <c r="AG460" s="8"/>
      <c r="AH460" s="8"/>
      <c r="AI460" s="8"/>
      <c r="AJ460" s="8"/>
      <c r="AK460" s="8"/>
    </row>
    <row r="461" spans="26:37" x14ac:dyDescent="0.2">
      <c r="Z461" s="9"/>
      <c r="AA461" s="9"/>
      <c r="AB461" s="9"/>
      <c r="AC461" s="9"/>
      <c r="AD461" s="8"/>
      <c r="AE461" s="8"/>
      <c r="AF461" s="8"/>
      <c r="AG461" s="8"/>
      <c r="AH461" s="8"/>
      <c r="AI461" s="8"/>
      <c r="AJ461" s="8"/>
      <c r="AK461" s="8"/>
    </row>
    <row r="462" spans="26:37" x14ac:dyDescent="0.2">
      <c r="Z462" s="9"/>
      <c r="AA462" s="9"/>
      <c r="AB462" s="9"/>
      <c r="AC462" s="9"/>
      <c r="AD462" s="8"/>
      <c r="AE462" s="8"/>
      <c r="AF462" s="8"/>
      <c r="AG462" s="8"/>
      <c r="AH462" s="8"/>
      <c r="AI462" s="8"/>
      <c r="AJ462" s="8"/>
      <c r="AK462" s="8"/>
    </row>
    <row r="463" spans="26:37" x14ac:dyDescent="0.2">
      <c r="Z463" s="9"/>
      <c r="AA463" s="9"/>
      <c r="AB463" s="9"/>
      <c r="AC463" s="9"/>
      <c r="AD463" s="8"/>
      <c r="AE463" s="8"/>
      <c r="AF463" s="8"/>
      <c r="AG463" s="8"/>
      <c r="AH463" s="8"/>
      <c r="AI463" s="8"/>
      <c r="AJ463" s="8"/>
      <c r="AK463" s="8"/>
    </row>
    <row r="464" spans="26:37" x14ac:dyDescent="0.2">
      <c r="Z464" s="9"/>
      <c r="AA464" s="9"/>
      <c r="AB464" s="9"/>
      <c r="AC464" s="9"/>
      <c r="AD464" s="8"/>
      <c r="AE464" s="8"/>
      <c r="AF464" s="8"/>
      <c r="AG464" s="8"/>
      <c r="AH464" s="8"/>
      <c r="AI464" s="8"/>
      <c r="AJ464" s="8"/>
      <c r="AK464" s="8"/>
    </row>
    <row r="465" spans="26:37" x14ac:dyDescent="0.2">
      <c r="Z465" s="9"/>
      <c r="AA465" s="9"/>
      <c r="AB465" s="9"/>
      <c r="AC465" s="9"/>
      <c r="AD465" s="8"/>
      <c r="AE465" s="8"/>
      <c r="AF465" s="8"/>
      <c r="AG465" s="8"/>
      <c r="AH465" s="8"/>
      <c r="AI465" s="8"/>
      <c r="AJ465" s="8"/>
      <c r="AK465" s="8"/>
    </row>
    <row r="466" spans="26:37" x14ac:dyDescent="0.2">
      <c r="Z466" s="9"/>
      <c r="AA466" s="9"/>
      <c r="AB466" s="9"/>
      <c r="AC466" s="9"/>
      <c r="AD466" s="8"/>
      <c r="AE466" s="8"/>
      <c r="AF466" s="8"/>
      <c r="AG466" s="8"/>
      <c r="AH466" s="8"/>
      <c r="AI466" s="8"/>
      <c r="AJ466" s="8"/>
      <c r="AK466" s="8"/>
    </row>
    <row r="467" spans="26:37" x14ac:dyDescent="0.2">
      <c r="Z467" s="9"/>
      <c r="AA467" s="9"/>
      <c r="AB467" s="9"/>
      <c r="AC467" s="9"/>
      <c r="AD467" s="8"/>
      <c r="AE467" s="8"/>
      <c r="AF467" s="8"/>
      <c r="AG467" s="8"/>
      <c r="AH467" s="8"/>
      <c r="AI467" s="8"/>
      <c r="AJ467" s="8"/>
      <c r="AK467" s="8"/>
    </row>
    <row r="468" spans="26:37" x14ac:dyDescent="0.2">
      <c r="Z468" s="9"/>
      <c r="AA468" s="9"/>
      <c r="AB468" s="9"/>
      <c r="AC468" s="9"/>
      <c r="AD468" s="8"/>
      <c r="AE468" s="8"/>
      <c r="AF468" s="8"/>
      <c r="AG468" s="8"/>
      <c r="AH468" s="8"/>
      <c r="AI468" s="8"/>
      <c r="AJ468" s="8"/>
      <c r="AK468" s="8"/>
    </row>
    <row r="469" spans="26:37" x14ac:dyDescent="0.2">
      <c r="Z469" s="9"/>
      <c r="AA469" s="9"/>
      <c r="AB469" s="9"/>
      <c r="AC469" s="9"/>
      <c r="AD469" s="8"/>
      <c r="AE469" s="8"/>
      <c r="AF469" s="8"/>
      <c r="AG469" s="8"/>
      <c r="AH469" s="8"/>
      <c r="AI469" s="8"/>
      <c r="AJ469" s="8"/>
      <c r="AK469" s="8"/>
    </row>
    <row r="470" spans="26:37" x14ac:dyDescent="0.2">
      <c r="Z470" s="9"/>
      <c r="AA470" s="9"/>
      <c r="AB470" s="9"/>
      <c r="AC470" s="9"/>
      <c r="AD470" s="8"/>
      <c r="AE470" s="8"/>
      <c r="AF470" s="8"/>
      <c r="AG470" s="8"/>
      <c r="AH470" s="8"/>
      <c r="AI470" s="8"/>
      <c r="AJ470" s="8"/>
      <c r="AK470" s="8"/>
    </row>
    <row r="471" spans="26:37" x14ac:dyDescent="0.2">
      <c r="Z471" s="9"/>
      <c r="AA471" s="9"/>
      <c r="AB471" s="9"/>
      <c r="AC471" s="9"/>
      <c r="AD471" s="8"/>
      <c r="AE471" s="8"/>
      <c r="AF471" s="8"/>
      <c r="AG471" s="8"/>
      <c r="AH471" s="8"/>
      <c r="AI471" s="8"/>
      <c r="AJ471" s="8"/>
      <c r="AK471" s="8"/>
    </row>
    <row r="472" spans="26:37" x14ac:dyDescent="0.2">
      <c r="Z472" s="9"/>
      <c r="AA472" s="9"/>
      <c r="AB472" s="9"/>
      <c r="AC472" s="9"/>
      <c r="AD472" s="8"/>
      <c r="AE472" s="8"/>
      <c r="AF472" s="8"/>
      <c r="AG472" s="8"/>
      <c r="AH472" s="8"/>
      <c r="AI472" s="8"/>
      <c r="AJ472" s="8"/>
      <c r="AK472" s="8"/>
    </row>
    <row r="473" spans="26:37" x14ac:dyDescent="0.2">
      <c r="Z473" s="9"/>
      <c r="AA473" s="9"/>
      <c r="AB473" s="9"/>
      <c r="AC473" s="9"/>
      <c r="AD473" s="8"/>
      <c r="AE473" s="8"/>
      <c r="AF473" s="8"/>
      <c r="AG473" s="8"/>
      <c r="AH473" s="8"/>
      <c r="AI473" s="8"/>
      <c r="AJ473" s="8"/>
      <c r="AK473" s="8"/>
    </row>
    <row r="474" spans="26:37" x14ac:dyDescent="0.2">
      <c r="Z474" s="9"/>
      <c r="AA474" s="9"/>
      <c r="AB474" s="9"/>
      <c r="AC474" s="9"/>
      <c r="AD474" s="8"/>
      <c r="AE474" s="8"/>
      <c r="AF474" s="8"/>
      <c r="AG474" s="8"/>
      <c r="AH474" s="8"/>
      <c r="AI474" s="8"/>
      <c r="AJ474" s="8"/>
      <c r="AK474" s="8"/>
    </row>
    <row r="475" spans="26:37" x14ac:dyDescent="0.2">
      <c r="Z475" s="9"/>
      <c r="AA475" s="9"/>
      <c r="AB475" s="9"/>
      <c r="AC475" s="9"/>
      <c r="AD475" s="8"/>
      <c r="AE475" s="8"/>
      <c r="AF475" s="8"/>
      <c r="AG475" s="8"/>
      <c r="AH475" s="8"/>
      <c r="AI475" s="8"/>
      <c r="AJ475" s="8"/>
      <c r="AK475" s="8"/>
    </row>
    <row r="476" spans="26:37" x14ac:dyDescent="0.2">
      <c r="Z476" s="9"/>
      <c r="AA476" s="9"/>
      <c r="AB476" s="9"/>
      <c r="AC476" s="9"/>
      <c r="AD476" s="8"/>
      <c r="AE476" s="8"/>
      <c r="AF476" s="8"/>
      <c r="AG476" s="8"/>
      <c r="AH476" s="8"/>
      <c r="AI476" s="8"/>
      <c r="AJ476" s="8"/>
      <c r="AK476" s="8"/>
    </row>
    <row r="477" spans="26:37" x14ac:dyDescent="0.2">
      <c r="Z477" s="9"/>
      <c r="AA477" s="9"/>
      <c r="AB477" s="9"/>
      <c r="AC477" s="9"/>
      <c r="AD477" s="8"/>
      <c r="AE477" s="8"/>
      <c r="AF477" s="8"/>
      <c r="AG477" s="8"/>
      <c r="AH477" s="8"/>
      <c r="AI477" s="8"/>
      <c r="AJ477" s="8"/>
      <c r="AK477" s="8"/>
    </row>
    <row r="478" spans="26:37" x14ac:dyDescent="0.2">
      <c r="Z478" s="9"/>
      <c r="AA478" s="9"/>
      <c r="AB478" s="9"/>
      <c r="AC478" s="9"/>
      <c r="AD478" s="8"/>
      <c r="AE478" s="8"/>
      <c r="AF478" s="8"/>
      <c r="AG478" s="8"/>
      <c r="AH478" s="8"/>
      <c r="AI478" s="8"/>
      <c r="AJ478" s="8"/>
      <c r="AK478" s="8"/>
    </row>
    <row r="479" spans="26:37" x14ac:dyDescent="0.2">
      <c r="Z479" s="9"/>
      <c r="AA479" s="9"/>
      <c r="AB479" s="9"/>
      <c r="AC479" s="9"/>
      <c r="AD479" s="8"/>
      <c r="AE479" s="8"/>
      <c r="AF479" s="8"/>
      <c r="AG479" s="8"/>
      <c r="AH479" s="8"/>
      <c r="AI479" s="8"/>
      <c r="AJ479" s="8"/>
      <c r="AK479" s="8"/>
    </row>
    <row r="480" spans="26:37" x14ac:dyDescent="0.2">
      <c r="Z480" s="9"/>
      <c r="AA480" s="9"/>
      <c r="AB480" s="9"/>
      <c r="AC480" s="9"/>
      <c r="AD480" s="8"/>
      <c r="AE480" s="8"/>
      <c r="AF480" s="8"/>
      <c r="AG480" s="8"/>
      <c r="AH480" s="8"/>
      <c r="AI480" s="8"/>
      <c r="AJ480" s="8"/>
      <c r="AK480" s="8"/>
    </row>
    <row r="481" spans="26:37" x14ac:dyDescent="0.2">
      <c r="Z481" s="9"/>
      <c r="AA481" s="9"/>
      <c r="AB481" s="9"/>
      <c r="AC481" s="9"/>
      <c r="AD481" s="8"/>
      <c r="AE481" s="8"/>
      <c r="AF481" s="8"/>
      <c r="AG481" s="8"/>
      <c r="AH481" s="8"/>
      <c r="AI481" s="8"/>
      <c r="AJ481" s="8"/>
      <c r="AK481" s="8"/>
    </row>
    <row r="482" spans="26:37" x14ac:dyDescent="0.2">
      <c r="Z482" s="9"/>
      <c r="AA482" s="9"/>
      <c r="AB482" s="9"/>
      <c r="AC482" s="9"/>
      <c r="AD482" s="8"/>
      <c r="AE482" s="8"/>
      <c r="AF482" s="8"/>
      <c r="AG482" s="8"/>
      <c r="AH482" s="8"/>
      <c r="AI482" s="8"/>
      <c r="AJ482" s="8"/>
      <c r="AK482" s="8"/>
    </row>
    <row r="483" spans="26:37" x14ac:dyDescent="0.2">
      <c r="Z483" s="9"/>
      <c r="AA483" s="9"/>
      <c r="AB483" s="9"/>
      <c r="AC483" s="9"/>
      <c r="AD483" s="8"/>
      <c r="AE483" s="8"/>
      <c r="AF483" s="8"/>
      <c r="AG483" s="8"/>
      <c r="AH483" s="8"/>
      <c r="AI483" s="8"/>
      <c r="AJ483" s="8"/>
      <c r="AK483" s="8"/>
    </row>
    <row r="484" spans="26:37" x14ac:dyDescent="0.2">
      <c r="Z484" s="9"/>
      <c r="AA484" s="9"/>
      <c r="AB484" s="9"/>
      <c r="AC484" s="9"/>
      <c r="AD484" s="8"/>
      <c r="AE484" s="8"/>
      <c r="AF484" s="8"/>
      <c r="AG484" s="8"/>
      <c r="AH484" s="8"/>
      <c r="AI484" s="8"/>
      <c r="AJ484" s="8"/>
      <c r="AK484" s="8"/>
    </row>
    <row r="485" spans="26:37" x14ac:dyDescent="0.2">
      <c r="Z485" s="9"/>
      <c r="AA485" s="9"/>
      <c r="AB485" s="9"/>
      <c r="AC485" s="9"/>
      <c r="AD485" s="8"/>
      <c r="AE485" s="8"/>
      <c r="AF485" s="8"/>
      <c r="AG485" s="8"/>
      <c r="AH485" s="8"/>
      <c r="AI485" s="8"/>
      <c r="AJ485" s="8"/>
      <c r="AK485" s="8"/>
    </row>
    <row r="486" spans="26:37" x14ac:dyDescent="0.2">
      <c r="Z486" s="9"/>
      <c r="AA486" s="9"/>
      <c r="AB486" s="9"/>
      <c r="AC486" s="9"/>
      <c r="AD486" s="8"/>
      <c r="AE486" s="8"/>
      <c r="AF486" s="8"/>
      <c r="AG486" s="8"/>
      <c r="AH486" s="8"/>
      <c r="AI486" s="8"/>
      <c r="AJ486" s="8"/>
      <c r="AK486" s="8"/>
    </row>
    <row r="487" spans="26:37" x14ac:dyDescent="0.2">
      <c r="Z487" s="9"/>
      <c r="AA487" s="9"/>
      <c r="AB487" s="9"/>
      <c r="AC487" s="9"/>
      <c r="AD487" s="8"/>
      <c r="AE487" s="8"/>
      <c r="AF487" s="8"/>
      <c r="AG487" s="8"/>
      <c r="AH487" s="8"/>
      <c r="AI487" s="8"/>
      <c r="AJ487" s="8"/>
      <c r="AK487" s="8"/>
    </row>
    <row r="488" spans="26:37" x14ac:dyDescent="0.2">
      <c r="Z488" s="9"/>
      <c r="AA488" s="9"/>
      <c r="AB488" s="9"/>
      <c r="AC488" s="9"/>
      <c r="AD488" s="8"/>
      <c r="AE488" s="8"/>
      <c r="AF488" s="8"/>
      <c r="AG488" s="8"/>
      <c r="AH488" s="8"/>
      <c r="AI488" s="8"/>
      <c r="AJ488" s="8"/>
      <c r="AK488" s="8"/>
    </row>
    <row r="489" spans="26:37" x14ac:dyDescent="0.2">
      <c r="Z489" s="9"/>
      <c r="AA489" s="9"/>
      <c r="AB489" s="9"/>
      <c r="AC489" s="9"/>
      <c r="AD489" s="8"/>
      <c r="AE489" s="8"/>
      <c r="AF489" s="8"/>
      <c r="AG489" s="8"/>
      <c r="AH489" s="8"/>
      <c r="AI489" s="8"/>
      <c r="AJ489" s="8"/>
      <c r="AK489" s="8"/>
    </row>
    <row r="490" spans="26:37" x14ac:dyDescent="0.2">
      <c r="Z490" s="9"/>
      <c r="AA490" s="9"/>
      <c r="AB490" s="9"/>
      <c r="AC490" s="9"/>
      <c r="AD490" s="8"/>
      <c r="AE490" s="8"/>
      <c r="AF490" s="8"/>
      <c r="AG490" s="8"/>
      <c r="AH490" s="8"/>
      <c r="AI490" s="8"/>
      <c r="AJ490" s="8"/>
      <c r="AK490" s="8"/>
    </row>
    <row r="491" spans="26:37" x14ac:dyDescent="0.2">
      <c r="Z491" s="9"/>
      <c r="AA491" s="9"/>
      <c r="AB491" s="9"/>
      <c r="AC491" s="9"/>
      <c r="AD491" s="8"/>
      <c r="AE491" s="8"/>
      <c r="AF491" s="8"/>
      <c r="AG491" s="8"/>
      <c r="AH491" s="8"/>
      <c r="AI491" s="8"/>
      <c r="AJ491" s="8"/>
      <c r="AK491" s="8"/>
    </row>
    <row r="492" spans="26:37" x14ac:dyDescent="0.2">
      <c r="Z492" s="9"/>
      <c r="AA492" s="9"/>
      <c r="AB492" s="9"/>
      <c r="AC492" s="9"/>
      <c r="AD492" s="8"/>
      <c r="AE492" s="8"/>
      <c r="AF492" s="8"/>
      <c r="AG492" s="8"/>
      <c r="AH492" s="8"/>
      <c r="AI492" s="8"/>
      <c r="AJ492" s="8"/>
      <c r="AK492" s="8"/>
    </row>
    <row r="493" spans="26:37" x14ac:dyDescent="0.2">
      <c r="Z493" s="9"/>
      <c r="AA493" s="9"/>
      <c r="AB493" s="9"/>
      <c r="AC493" s="9"/>
      <c r="AD493" s="8"/>
      <c r="AE493" s="8"/>
      <c r="AF493" s="8"/>
      <c r="AG493" s="8"/>
      <c r="AH493" s="8"/>
      <c r="AI493" s="8"/>
      <c r="AJ493" s="8"/>
      <c r="AK493" s="8"/>
    </row>
    <row r="494" spans="26:37" x14ac:dyDescent="0.2">
      <c r="Z494" s="9"/>
      <c r="AA494" s="9"/>
      <c r="AB494" s="9"/>
      <c r="AC494" s="9"/>
      <c r="AD494" s="8"/>
      <c r="AE494" s="8"/>
      <c r="AF494" s="8"/>
      <c r="AG494" s="8"/>
      <c r="AH494" s="8"/>
      <c r="AI494" s="8"/>
      <c r="AJ494" s="8"/>
      <c r="AK494" s="8"/>
    </row>
    <row r="495" spans="26:37" x14ac:dyDescent="0.2">
      <c r="Z495" s="9"/>
      <c r="AA495" s="9"/>
      <c r="AB495" s="9"/>
      <c r="AC495" s="9"/>
      <c r="AD495" s="8"/>
      <c r="AE495" s="8"/>
      <c r="AF495" s="8"/>
      <c r="AG495" s="8"/>
      <c r="AH495" s="8"/>
      <c r="AI495" s="8"/>
      <c r="AJ495" s="8"/>
      <c r="AK495" s="8"/>
    </row>
    <row r="496" spans="26:37" x14ac:dyDescent="0.2">
      <c r="Z496" s="9"/>
      <c r="AA496" s="9"/>
      <c r="AB496" s="9"/>
      <c r="AC496" s="9"/>
      <c r="AD496" s="8"/>
      <c r="AE496" s="8"/>
      <c r="AF496" s="8"/>
      <c r="AG496" s="8"/>
      <c r="AH496" s="8"/>
      <c r="AI496" s="8"/>
      <c r="AJ496" s="8"/>
      <c r="AK496" s="8"/>
    </row>
    <row r="497" spans="26:37" x14ac:dyDescent="0.2">
      <c r="Z497" s="9"/>
      <c r="AA497" s="9"/>
      <c r="AB497" s="9"/>
      <c r="AC497" s="9"/>
      <c r="AD497" s="8"/>
      <c r="AE497" s="8"/>
      <c r="AF497" s="8"/>
      <c r="AG497" s="8"/>
      <c r="AH497" s="8"/>
      <c r="AI497" s="8"/>
      <c r="AJ497" s="8"/>
      <c r="AK497" s="8"/>
    </row>
    <row r="498" spans="26:37" x14ac:dyDescent="0.2">
      <c r="Z498" s="9"/>
      <c r="AA498" s="9"/>
      <c r="AB498" s="9"/>
      <c r="AC498" s="9"/>
      <c r="AD498" s="8"/>
      <c r="AE498" s="8"/>
      <c r="AF498" s="8"/>
      <c r="AG498" s="8"/>
      <c r="AH498" s="8"/>
      <c r="AI498" s="8"/>
      <c r="AJ498" s="8"/>
      <c r="AK498" s="8"/>
    </row>
    <row r="499" spans="26:37" x14ac:dyDescent="0.2">
      <c r="Z499" s="9"/>
      <c r="AA499" s="9"/>
      <c r="AB499" s="9"/>
      <c r="AC499" s="9"/>
      <c r="AD499" s="8"/>
      <c r="AE499" s="8"/>
      <c r="AF499" s="8"/>
      <c r="AG499" s="8"/>
      <c r="AH499" s="8"/>
      <c r="AI499" s="8"/>
      <c r="AJ499" s="8"/>
      <c r="AK499" s="8"/>
    </row>
    <row r="500" spans="26:37" x14ac:dyDescent="0.2">
      <c r="Z500" s="9"/>
      <c r="AA500" s="9"/>
      <c r="AB500" s="9"/>
      <c r="AC500" s="9"/>
      <c r="AD500" s="8"/>
      <c r="AE500" s="8"/>
      <c r="AF500" s="8"/>
      <c r="AG500" s="8"/>
      <c r="AH500" s="8"/>
      <c r="AI500" s="8"/>
      <c r="AJ500" s="8"/>
      <c r="AK500" s="8"/>
    </row>
    <row r="501" spans="26:37" x14ac:dyDescent="0.2">
      <c r="Z501" s="9"/>
      <c r="AA501" s="9"/>
      <c r="AB501" s="9"/>
      <c r="AC501" s="9"/>
      <c r="AD501" s="8"/>
      <c r="AE501" s="8"/>
      <c r="AF501" s="8"/>
      <c r="AG501" s="8"/>
      <c r="AH501" s="8"/>
      <c r="AI501" s="8"/>
      <c r="AJ501" s="8"/>
      <c r="AK501" s="8"/>
    </row>
    <row r="502" spans="26:37" x14ac:dyDescent="0.2">
      <c r="Z502" s="9"/>
      <c r="AA502" s="9"/>
      <c r="AB502" s="9"/>
      <c r="AC502" s="9"/>
      <c r="AD502" s="8"/>
      <c r="AE502" s="8"/>
      <c r="AF502" s="8"/>
      <c r="AG502" s="8"/>
      <c r="AH502" s="8"/>
      <c r="AI502" s="8"/>
      <c r="AJ502" s="8"/>
      <c r="AK502" s="8"/>
    </row>
    <row r="503" spans="26:37" x14ac:dyDescent="0.2">
      <c r="Z503" s="9"/>
      <c r="AA503" s="9"/>
      <c r="AB503" s="9"/>
      <c r="AC503" s="9"/>
      <c r="AD503" s="8"/>
      <c r="AE503" s="8"/>
      <c r="AF503" s="8"/>
      <c r="AG503" s="8"/>
      <c r="AH503" s="8"/>
      <c r="AI503" s="8"/>
      <c r="AJ503" s="8"/>
      <c r="AK503" s="8"/>
    </row>
    <row r="504" spans="26:37" x14ac:dyDescent="0.2">
      <c r="Z504" s="9"/>
      <c r="AA504" s="9"/>
      <c r="AB504" s="9"/>
      <c r="AC504" s="9"/>
      <c r="AD504" s="8"/>
      <c r="AE504" s="8"/>
      <c r="AF504" s="8"/>
      <c r="AG504" s="8"/>
      <c r="AH504" s="8"/>
      <c r="AI504" s="8"/>
      <c r="AJ504" s="8"/>
      <c r="AK504" s="8"/>
    </row>
    <row r="505" spans="26:37" x14ac:dyDescent="0.2">
      <c r="Z505" s="9"/>
      <c r="AA505" s="9"/>
      <c r="AB505" s="9"/>
      <c r="AC505" s="9"/>
      <c r="AD505" s="8"/>
      <c r="AE505" s="8"/>
      <c r="AF505" s="8"/>
      <c r="AG505" s="8"/>
      <c r="AH505" s="8"/>
      <c r="AI505" s="8"/>
      <c r="AJ505" s="8"/>
      <c r="AK505" s="8"/>
    </row>
    <row r="506" spans="26:37" x14ac:dyDescent="0.2">
      <c r="Z506" s="9"/>
      <c r="AA506" s="9"/>
      <c r="AB506" s="9"/>
      <c r="AC506" s="9"/>
      <c r="AD506" s="8"/>
      <c r="AE506" s="8"/>
      <c r="AF506" s="8"/>
      <c r="AG506" s="8"/>
      <c r="AH506" s="8"/>
      <c r="AI506" s="8"/>
      <c r="AJ506" s="8"/>
      <c r="AK506" s="8"/>
    </row>
    <row r="507" spans="26:37" x14ac:dyDescent="0.2">
      <c r="Z507" s="9"/>
      <c r="AA507" s="9"/>
      <c r="AB507" s="9"/>
      <c r="AC507" s="9"/>
      <c r="AD507" s="8"/>
      <c r="AE507" s="8"/>
      <c r="AF507" s="8"/>
      <c r="AG507" s="8"/>
      <c r="AH507" s="8"/>
      <c r="AI507" s="8"/>
      <c r="AJ507" s="8"/>
      <c r="AK507" s="8"/>
    </row>
    <row r="508" spans="26:37" x14ac:dyDescent="0.2">
      <c r="Z508" s="9"/>
      <c r="AA508" s="9"/>
      <c r="AB508" s="9"/>
      <c r="AC508" s="9"/>
      <c r="AD508" s="8"/>
      <c r="AE508" s="8"/>
      <c r="AF508" s="8"/>
      <c r="AG508" s="8"/>
      <c r="AH508" s="8"/>
      <c r="AI508" s="8"/>
      <c r="AJ508" s="8"/>
      <c r="AK508" s="8"/>
    </row>
    <row r="509" spans="26:37" x14ac:dyDescent="0.2">
      <c r="Z509" s="9"/>
      <c r="AA509" s="9"/>
      <c r="AB509" s="9"/>
      <c r="AC509" s="9"/>
      <c r="AD509" s="8"/>
      <c r="AE509" s="8"/>
      <c r="AF509" s="8"/>
      <c r="AG509" s="8"/>
      <c r="AH509" s="8"/>
      <c r="AI509" s="8"/>
      <c r="AJ509" s="8"/>
      <c r="AK509" s="8"/>
    </row>
    <row r="510" spans="26:37" x14ac:dyDescent="0.2">
      <c r="Z510" s="9"/>
      <c r="AA510" s="9"/>
      <c r="AB510" s="9"/>
      <c r="AC510" s="9"/>
      <c r="AD510" s="8"/>
      <c r="AE510" s="8"/>
      <c r="AF510" s="8"/>
      <c r="AG510" s="8"/>
      <c r="AH510" s="8"/>
      <c r="AI510" s="8"/>
      <c r="AJ510" s="8"/>
      <c r="AK510" s="8"/>
    </row>
    <row r="511" spans="26:37" x14ac:dyDescent="0.2">
      <c r="Z511" s="9"/>
      <c r="AA511" s="9"/>
      <c r="AB511" s="9"/>
      <c r="AC511" s="9"/>
      <c r="AD511" s="8"/>
      <c r="AE511" s="8"/>
      <c r="AF511" s="8"/>
      <c r="AG511" s="8"/>
      <c r="AH511" s="8"/>
      <c r="AI511" s="8"/>
      <c r="AJ511" s="8"/>
      <c r="AK511" s="8"/>
    </row>
    <row r="512" spans="26:37" x14ac:dyDescent="0.2">
      <c r="Z512" s="9"/>
      <c r="AA512" s="9"/>
      <c r="AB512" s="9"/>
      <c r="AC512" s="9"/>
      <c r="AD512" s="8"/>
      <c r="AE512" s="8"/>
      <c r="AF512" s="8"/>
      <c r="AG512" s="8"/>
      <c r="AH512" s="8"/>
      <c r="AI512" s="8"/>
      <c r="AJ512" s="8"/>
      <c r="AK512" s="8"/>
    </row>
    <row r="513" spans="26:37" x14ac:dyDescent="0.2">
      <c r="Z513" s="9"/>
      <c r="AA513" s="9"/>
      <c r="AB513" s="9"/>
      <c r="AC513" s="9"/>
      <c r="AD513" s="8"/>
      <c r="AE513" s="8"/>
      <c r="AF513" s="8"/>
      <c r="AG513" s="8"/>
      <c r="AH513" s="8"/>
      <c r="AI513" s="8"/>
      <c r="AJ513" s="8"/>
      <c r="AK513" s="8"/>
    </row>
    <row r="514" spans="26:37" x14ac:dyDescent="0.2">
      <c r="Z514" s="9"/>
      <c r="AA514" s="9"/>
      <c r="AB514" s="9"/>
      <c r="AC514" s="9"/>
      <c r="AD514" s="8"/>
      <c r="AE514" s="8"/>
      <c r="AF514" s="8"/>
      <c r="AG514" s="8"/>
      <c r="AH514" s="8"/>
      <c r="AI514" s="8"/>
      <c r="AJ514" s="8"/>
      <c r="AK514" s="8"/>
    </row>
    <row r="515" spans="26:37" x14ac:dyDescent="0.2">
      <c r="Z515" s="9"/>
      <c r="AA515" s="9"/>
      <c r="AB515" s="9"/>
      <c r="AC515" s="9"/>
      <c r="AD515" s="8"/>
      <c r="AE515" s="8"/>
      <c r="AF515" s="8"/>
      <c r="AG515" s="8"/>
      <c r="AH515" s="8"/>
      <c r="AI515" s="8"/>
      <c r="AJ515" s="8"/>
      <c r="AK515" s="8"/>
    </row>
    <row r="516" spans="26:37" x14ac:dyDescent="0.2">
      <c r="Z516" s="9"/>
      <c r="AA516" s="9"/>
      <c r="AB516" s="9"/>
      <c r="AC516" s="9"/>
      <c r="AD516" s="8"/>
      <c r="AE516" s="8"/>
      <c r="AF516" s="8"/>
      <c r="AG516" s="8"/>
      <c r="AH516" s="8"/>
      <c r="AI516" s="8"/>
      <c r="AJ516" s="8"/>
      <c r="AK516" s="8"/>
    </row>
    <row r="517" spans="26:37" x14ac:dyDescent="0.2">
      <c r="Z517" s="9"/>
      <c r="AA517" s="9"/>
      <c r="AB517" s="9"/>
      <c r="AC517" s="9"/>
      <c r="AD517" s="8"/>
      <c r="AE517" s="8"/>
      <c r="AF517" s="8"/>
      <c r="AG517" s="8"/>
      <c r="AH517" s="8"/>
      <c r="AI517" s="8"/>
      <c r="AJ517" s="8"/>
      <c r="AK517" s="8"/>
    </row>
    <row r="518" spans="26:37" x14ac:dyDescent="0.2">
      <c r="Z518" s="9"/>
      <c r="AA518" s="9"/>
      <c r="AB518" s="9"/>
      <c r="AC518" s="9"/>
      <c r="AD518" s="8"/>
      <c r="AE518" s="8"/>
      <c r="AF518" s="8"/>
      <c r="AG518" s="8"/>
      <c r="AH518" s="8"/>
      <c r="AI518" s="8"/>
      <c r="AJ518" s="8"/>
      <c r="AK518" s="8"/>
    </row>
    <row r="519" spans="26:37" x14ac:dyDescent="0.2">
      <c r="Z519" s="9"/>
      <c r="AA519" s="9"/>
      <c r="AB519" s="9"/>
      <c r="AC519" s="9"/>
      <c r="AD519" s="8"/>
      <c r="AE519" s="8"/>
      <c r="AF519" s="8"/>
      <c r="AG519" s="8"/>
      <c r="AH519" s="8"/>
      <c r="AI519" s="8"/>
      <c r="AJ519" s="8"/>
      <c r="AK519" s="8"/>
    </row>
    <row r="520" spans="26:37" x14ac:dyDescent="0.2">
      <c r="Z520" s="9"/>
      <c r="AA520" s="9"/>
      <c r="AB520" s="9"/>
      <c r="AC520" s="9"/>
      <c r="AD520" s="8"/>
      <c r="AE520" s="8"/>
      <c r="AF520" s="8"/>
      <c r="AG520" s="8"/>
      <c r="AH520" s="8"/>
      <c r="AI520" s="8"/>
      <c r="AJ520" s="8"/>
      <c r="AK520" s="8"/>
    </row>
    <row r="521" spans="26:37" x14ac:dyDescent="0.2">
      <c r="Z521" s="9"/>
      <c r="AA521" s="9"/>
      <c r="AB521" s="9"/>
      <c r="AC521" s="9"/>
      <c r="AD521" s="8"/>
      <c r="AE521" s="8"/>
      <c r="AF521" s="8"/>
      <c r="AG521" s="8"/>
      <c r="AH521" s="8"/>
      <c r="AI521" s="8"/>
      <c r="AJ521" s="8"/>
      <c r="AK521" s="8"/>
    </row>
    <row r="522" spans="26:37" x14ac:dyDescent="0.2">
      <c r="Z522" s="9"/>
      <c r="AA522" s="9"/>
      <c r="AB522" s="9"/>
      <c r="AC522" s="9"/>
      <c r="AD522" s="8"/>
      <c r="AE522" s="8"/>
      <c r="AF522" s="8"/>
      <c r="AG522" s="8"/>
      <c r="AH522" s="8"/>
      <c r="AI522" s="8"/>
      <c r="AJ522" s="8"/>
      <c r="AK522" s="8"/>
    </row>
    <row r="523" spans="26:37" x14ac:dyDescent="0.2">
      <c r="Z523" s="9"/>
      <c r="AA523" s="9"/>
      <c r="AB523" s="9"/>
      <c r="AC523" s="9"/>
      <c r="AD523" s="8"/>
      <c r="AE523" s="8"/>
      <c r="AF523" s="8"/>
      <c r="AG523" s="8"/>
      <c r="AH523" s="8"/>
      <c r="AI523" s="8"/>
      <c r="AJ523" s="8"/>
      <c r="AK523" s="8"/>
    </row>
    <row r="524" spans="26:37" x14ac:dyDescent="0.2">
      <c r="Z524" s="9"/>
      <c r="AA524" s="9"/>
      <c r="AB524" s="9"/>
      <c r="AC524" s="9"/>
      <c r="AD524" s="8"/>
      <c r="AE524" s="8"/>
      <c r="AF524" s="8"/>
      <c r="AG524" s="8"/>
      <c r="AH524" s="8"/>
      <c r="AI524" s="8"/>
      <c r="AJ524" s="8"/>
      <c r="AK524" s="8"/>
    </row>
    <row r="525" spans="26:37" x14ac:dyDescent="0.2">
      <c r="Z525" s="9"/>
      <c r="AA525" s="9"/>
      <c r="AB525" s="9"/>
      <c r="AC525" s="9"/>
      <c r="AD525" s="8"/>
      <c r="AE525" s="8"/>
      <c r="AF525" s="8"/>
      <c r="AG525" s="8"/>
      <c r="AH525" s="8"/>
      <c r="AI525" s="8"/>
      <c r="AJ525" s="8"/>
      <c r="AK525" s="8"/>
    </row>
    <row r="526" spans="26:37" x14ac:dyDescent="0.2">
      <c r="Z526" s="9"/>
      <c r="AA526" s="9"/>
      <c r="AB526" s="9"/>
      <c r="AC526" s="9"/>
      <c r="AD526" s="8"/>
      <c r="AE526" s="8"/>
      <c r="AF526" s="8"/>
      <c r="AG526" s="8"/>
      <c r="AH526" s="8"/>
      <c r="AI526" s="8"/>
      <c r="AJ526" s="8"/>
      <c r="AK526" s="8"/>
    </row>
    <row r="527" spans="26:37" x14ac:dyDescent="0.2">
      <c r="Z527" s="9"/>
      <c r="AA527" s="9"/>
      <c r="AB527" s="9"/>
      <c r="AC527" s="9"/>
      <c r="AD527" s="8"/>
      <c r="AE527" s="8"/>
      <c r="AF527" s="8"/>
      <c r="AG527" s="8"/>
      <c r="AH527" s="8"/>
      <c r="AI527" s="8"/>
      <c r="AJ527" s="8"/>
      <c r="AK527" s="8"/>
    </row>
    <row r="528" spans="26:37" x14ac:dyDescent="0.2">
      <c r="Z528" s="9"/>
      <c r="AA528" s="9"/>
      <c r="AB528" s="9"/>
      <c r="AC528" s="9"/>
      <c r="AD528" s="8"/>
      <c r="AE528" s="8"/>
      <c r="AF528" s="8"/>
      <c r="AG528" s="8"/>
      <c r="AH528" s="8"/>
      <c r="AI528" s="8"/>
      <c r="AJ528" s="8"/>
      <c r="AK528" s="8"/>
    </row>
    <row r="529" spans="26:37" x14ac:dyDescent="0.2">
      <c r="Z529" s="9"/>
      <c r="AA529" s="9"/>
      <c r="AB529" s="9"/>
      <c r="AC529" s="9"/>
      <c r="AD529" s="8"/>
      <c r="AE529" s="8"/>
      <c r="AF529" s="8"/>
      <c r="AG529" s="8"/>
      <c r="AH529" s="8"/>
      <c r="AI529" s="8"/>
      <c r="AJ529" s="8"/>
      <c r="AK529" s="8"/>
    </row>
    <row r="530" spans="26:37" x14ac:dyDescent="0.2">
      <c r="Z530" s="9"/>
      <c r="AA530" s="9"/>
      <c r="AB530" s="9"/>
      <c r="AC530" s="9"/>
      <c r="AD530" s="8"/>
      <c r="AE530" s="8"/>
      <c r="AF530" s="8"/>
      <c r="AG530" s="8"/>
      <c r="AH530" s="8"/>
      <c r="AI530" s="8"/>
      <c r="AJ530" s="8"/>
      <c r="AK530" s="8"/>
    </row>
    <row r="531" spans="26:37" x14ac:dyDescent="0.2">
      <c r="Z531" s="9"/>
      <c r="AA531" s="9"/>
      <c r="AB531" s="9"/>
      <c r="AC531" s="9"/>
      <c r="AD531" s="8"/>
      <c r="AE531" s="8"/>
      <c r="AF531" s="8"/>
      <c r="AG531" s="8"/>
      <c r="AH531" s="8"/>
      <c r="AI531" s="8"/>
      <c r="AJ531" s="8"/>
      <c r="AK531" s="8"/>
    </row>
    <row r="532" spans="26:37" x14ac:dyDescent="0.2">
      <c r="Z532" s="9"/>
      <c r="AA532" s="9"/>
      <c r="AB532" s="9"/>
      <c r="AC532" s="9"/>
      <c r="AD532" s="8"/>
      <c r="AE532" s="8"/>
      <c r="AF532" s="8"/>
      <c r="AG532" s="8"/>
      <c r="AH532" s="8"/>
      <c r="AI532" s="8"/>
      <c r="AJ532" s="8"/>
      <c r="AK532" s="8"/>
    </row>
    <row r="533" spans="26:37" x14ac:dyDescent="0.2">
      <c r="Z533" s="9"/>
      <c r="AA533" s="9"/>
      <c r="AB533" s="9"/>
      <c r="AC533" s="9"/>
      <c r="AD533" s="8"/>
      <c r="AE533" s="8"/>
      <c r="AF533" s="8"/>
      <c r="AG533" s="8"/>
      <c r="AH533" s="8"/>
      <c r="AI533" s="8"/>
      <c r="AJ533" s="8"/>
      <c r="AK533" s="8"/>
    </row>
    <row r="534" spans="26:37" x14ac:dyDescent="0.2">
      <c r="Z534" s="9"/>
      <c r="AA534" s="9"/>
      <c r="AB534" s="9"/>
      <c r="AC534" s="9"/>
      <c r="AD534" s="8"/>
      <c r="AE534" s="8"/>
      <c r="AF534" s="8"/>
      <c r="AG534" s="8"/>
      <c r="AH534" s="8"/>
      <c r="AI534" s="8"/>
      <c r="AJ534" s="8"/>
      <c r="AK534" s="8"/>
    </row>
    <row r="535" spans="26:37" x14ac:dyDescent="0.2">
      <c r="Z535" s="9"/>
      <c r="AA535" s="9"/>
      <c r="AB535" s="9"/>
      <c r="AC535" s="9"/>
      <c r="AD535" s="8"/>
      <c r="AE535" s="8"/>
      <c r="AF535" s="8"/>
      <c r="AG535" s="8"/>
      <c r="AH535" s="8"/>
      <c r="AI535" s="8"/>
      <c r="AJ535" s="8"/>
      <c r="AK535" s="8"/>
    </row>
    <row r="536" spans="26:37" x14ac:dyDescent="0.2">
      <c r="Z536" s="9"/>
      <c r="AA536" s="9"/>
      <c r="AB536" s="9"/>
      <c r="AC536" s="9"/>
      <c r="AD536" s="8"/>
      <c r="AE536" s="8"/>
      <c r="AF536" s="8"/>
      <c r="AG536" s="8"/>
      <c r="AH536" s="8"/>
      <c r="AI536" s="8"/>
      <c r="AJ536" s="8"/>
      <c r="AK536" s="8"/>
    </row>
    <row r="537" spans="26:37" x14ac:dyDescent="0.2">
      <c r="Z537" s="9"/>
      <c r="AA537" s="9"/>
      <c r="AB537" s="9"/>
      <c r="AC537" s="9"/>
      <c r="AD537" s="8"/>
      <c r="AE537" s="8"/>
      <c r="AF537" s="8"/>
      <c r="AG537" s="8"/>
      <c r="AH537" s="8"/>
      <c r="AI537" s="8"/>
      <c r="AJ537" s="8"/>
      <c r="AK537" s="8"/>
    </row>
    <row r="538" spans="26:37" x14ac:dyDescent="0.2">
      <c r="Z538" s="9"/>
      <c r="AA538" s="9"/>
      <c r="AB538" s="9"/>
      <c r="AC538" s="9"/>
      <c r="AD538" s="8"/>
      <c r="AE538" s="8"/>
      <c r="AF538" s="8"/>
      <c r="AG538" s="8"/>
      <c r="AH538" s="8"/>
      <c r="AI538" s="8"/>
      <c r="AJ538" s="8"/>
      <c r="AK538" s="8"/>
    </row>
    <row r="539" spans="26:37" x14ac:dyDescent="0.2">
      <c r="Z539" s="9"/>
      <c r="AA539" s="9"/>
      <c r="AB539" s="9"/>
      <c r="AC539" s="9"/>
      <c r="AD539" s="8"/>
      <c r="AE539" s="8"/>
      <c r="AF539" s="8"/>
      <c r="AG539" s="8"/>
      <c r="AH539" s="8"/>
      <c r="AI539" s="8"/>
      <c r="AJ539" s="8"/>
      <c r="AK539" s="8"/>
    </row>
    <row r="540" spans="26:37" x14ac:dyDescent="0.2">
      <c r="Z540" s="9"/>
      <c r="AA540" s="9"/>
      <c r="AB540" s="9"/>
      <c r="AC540" s="9"/>
      <c r="AD540" s="8"/>
      <c r="AE540" s="8"/>
      <c r="AF540" s="8"/>
      <c r="AG540" s="8"/>
      <c r="AH540" s="8"/>
      <c r="AI540" s="8"/>
      <c r="AJ540" s="8"/>
      <c r="AK540" s="8"/>
    </row>
    <row r="541" spans="26:37" x14ac:dyDescent="0.2">
      <c r="Z541" s="9"/>
      <c r="AA541" s="9"/>
      <c r="AB541" s="9"/>
      <c r="AC541" s="9"/>
      <c r="AD541" s="8"/>
      <c r="AE541" s="8"/>
      <c r="AF541" s="8"/>
      <c r="AG541" s="8"/>
      <c r="AH541" s="8"/>
      <c r="AI541" s="8"/>
      <c r="AJ541" s="8"/>
      <c r="AK541" s="8"/>
    </row>
    <row r="542" spans="26:37" x14ac:dyDescent="0.2">
      <c r="Z542" s="9"/>
      <c r="AA542" s="9"/>
      <c r="AB542" s="9"/>
      <c r="AC542" s="9"/>
      <c r="AD542" s="8"/>
      <c r="AE542" s="8"/>
      <c r="AF542" s="8"/>
      <c r="AG542" s="8"/>
      <c r="AH542" s="8"/>
      <c r="AI542" s="8"/>
      <c r="AJ542" s="8"/>
      <c r="AK542" s="8"/>
    </row>
    <row r="543" spans="26:37" x14ac:dyDescent="0.2">
      <c r="Z543" s="9"/>
      <c r="AA543" s="9"/>
      <c r="AB543" s="9"/>
      <c r="AC543" s="9"/>
      <c r="AD543" s="8"/>
      <c r="AE543" s="8"/>
      <c r="AF543" s="8"/>
      <c r="AG543" s="8"/>
      <c r="AH543" s="8"/>
      <c r="AI543" s="8"/>
      <c r="AJ543" s="8"/>
      <c r="AK543" s="8"/>
    </row>
    <row r="544" spans="26:37" x14ac:dyDescent="0.2">
      <c r="Z544" s="9"/>
      <c r="AA544" s="9"/>
      <c r="AB544" s="9"/>
      <c r="AC544" s="9"/>
      <c r="AD544" s="8"/>
      <c r="AE544" s="8"/>
      <c r="AF544" s="8"/>
      <c r="AG544" s="8"/>
      <c r="AH544" s="8"/>
      <c r="AI544" s="8"/>
      <c r="AJ544" s="8"/>
      <c r="AK544" s="8"/>
    </row>
    <row r="545" spans="26:37" x14ac:dyDescent="0.2">
      <c r="Z545" s="9"/>
      <c r="AA545" s="9"/>
      <c r="AB545" s="9"/>
      <c r="AC545" s="9"/>
      <c r="AD545" s="8"/>
      <c r="AE545" s="8"/>
      <c r="AF545" s="8"/>
      <c r="AG545" s="8"/>
      <c r="AH545" s="8"/>
      <c r="AI545" s="8"/>
      <c r="AJ545" s="8"/>
      <c r="AK545" s="8"/>
    </row>
    <row r="546" spans="26:37" x14ac:dyDescent="0.2">
      <c r="Z546" s="9"/>
      <c r="AA546" s="9"/>
      <c r="AB546" s="9"/>
      <c r="AC546" s="9"/>
      <c r="AD546" s="8"/>
      <c r="AE546" s="8"/>
      <c r="AF546" s="8"/>
      <c r="AG546" s="8"/>
      <c r="AH546" s="8"/>
      <c r="AI546" s="8"/>
      <c r="AJ546" s="8"/>
      <c r="AK546" s="8"/>
    </row>
    <row r="547" spans="26:37" x14ac:dyDescent="0.2">
      <c r="Z547" s="9"/>
      <c r="AA547" s="9"/>
      <c r="AB547" s="9"/>
      <c r="AC547" s="9"/>
      <c r="AD547" s="8"/>
      <c r="AE547" s="8"/>
      <c r="AF547" s="8"/>
      <c r="AG547" s="8"/>
      <c r="AH547" s="8"/>
      <c r="AI547" s="8"/>
      <c r="AJ547" s="8"/>
      <c r="AK547" s="8"/>
    </row>
    <row r="548" spans="26:37" x14ac:dyDescent="0.2">
      <c r="Z548" s="9"/>
      <c r="AA548" s="9"/>
      <c r="AB548" s="9"/>
      <c r="AC548" s="9"/>
      <c r="AD548" s="8"/>
      <c r="AE548" s="8"/>
      <c r="AF548" s="8"/>
      <c r="AG548" s="8"/>
      <c r="AH548" s="8"/>
      <c r="AI548" s="8"/>
      <c r="AJ548" s="8"/>
      <c r="AK548" s="8"/>
    </row>
    <row r="549" spans="26:37" x14ac:dyDescent="0.2">
      <c r="Z549" s="9"/>
      <c r="AA549" s="9"/>
      <c r="AB549" s="9"/>
      <c r="AC549" s="9"/>
      <c r="AD549" s="8"/>
      <c r="AE549" s="8"/>
      <c r="AF549" s="8"/>
      <c r="AG549" s="8"/>
      <c r="AH549" s="8"/>
      <c r="AI549" s="8"/>
      <c r="AJ549" s="8"/>
      <c r="AK549" s="8"/>
    </row>
    <row r="550" spans="26:37" x14ac:dyDescent="0.2">
      <c r="Z550" s="9"/>
      <c r="AA550" s="9"/>
      <c r="AB550" s="9"/>
      <c r="AC550" s="9"/>
      <c r="AD550" s="8"/>
      <c r="AE550" s="8"/>
      <c r="AF550" s="8"/>
      <c r="AG550" s="8"/>
      <c r="AH550" s="8"/>
      <c r="AI550" s="8"/>
      <c r="AJ550" s="8"/>
      <c r="AK550" s="8"/>
    </row>
    <row r="551" spans="26:37" x14ac:dyDescent="0.2">
      <c r="Z551" s="9"/>
      <c r="AA551" s="9"/>
      <c r="AB551" s="9"/>
      <c r="AC551" s="9"/>
      <c r="AD551" s="8"/>
      <c r="AE551" s="8"/>
      <c r="AF551" s="8"/>
      <c r="AG551" s="8"/>
      <c r="AH551" s="8"/>
      <c r="AI551" s="8"/>
      <c r="AJ551" s="8"/>
      <c r="AK551" s="8"/>
    </row>
    <row r="552" spans="26:37" x14ac:dyDescent="0.2">
      <c r="Z552" s="9"/>
      <c r="AA552" s="9"/>
      <c r="AB552" s="9"/>
      <c r="AC552" s="9"/>
      <c r="AD552" s="8"/>
      <c r="AE552" s="8"/>
      <c r="AF552" s="8"/>
      <c r="AG552" s="8"/>
      <c r="AH552" s="8"/>
      <c r="AI552" s="8"/>
      <c r="AJ552" s="8"/>
      <c r="AK552" s="8"/>
    </row>
    <row r="553" spans="26:37" x14ac:dyDescent="0.2">
      <c r="Z553" s="9"/>
      <c r="AA553" s="9"/>
      <c r="AB553" s="9"/>
      <c r="AC553" s="9"/>
      <c r="AD553" s="8"/>
      <c r="AE553" s="8"/>
      <c r="AF553" s="8"/>
      <c r="AG553" s="8"/>
      <c r="AH553" s="8"/>
      <c r="AI553" s="8"/>
      <c r="AJ553" s="8"/>
      <c r="AK553" s="8"/>
    </row>
    <row r="554" spans="26:37" x14ac:dyDescent="0.2">
      <c r="Z554" s="9"/>
      <c r="AA554" s="9"/>
      <c r="AB554" s="9"/>
      <c r="AC554" s="9"/>
      <c r="AD554" s="8"/>
      <c r="AE554" s="8"/>
      <c r="AF554" s="8"/>
      <c r="AG554" s="8"/>
      <c r="AH554" s="8"/>
      <c r="AI554" s="8"/>
      <c r="AJ554" s="8"/>
      <c r="AK554" s="8"/>
    </row>
    <row r="555" spans="26:37" x14ac:dyDescent="0.2">
      <c r="Z555" s="9"/>
      <c r="AA555" s="9"/>
      <c r="AB555" s="9"/>
      <c r="AC555" s="9"/>
      <c r="AD555" s="8"/>
      <c r="AE555" s="8"/>
      <c r="AF555" s="8"/>
      <c r="AG555" s="8"/>
      <c r="AH555" s="8"/>
      <c r="AI555" s="8"/>
      <c r="AJ555" s="8"/>
      <c r="AK555" s="8"/>
    </row>
    <row r="556" spans="26:37" x14ac:dyDescent="0.2">
      <c r="Z556" s="9"/>
      <c r="AA556" s="9"/>
      <c r="AB556" s="9"/>
      <c r="AC556" s="9"/>
      <c r="AD556" s="8"/>
      <c r="AE556" s="8"/>
      <c r="AF556" s="8"/>
      <c r="AG556" s="8"/>
      <c r="AH556" s="8"/>
      <c r="AI556" s="8"/>
      <c r="AJ556" s="8"/>
      <c r="AK556" s="8"/>
    </row>
    <row r="557" spans="26:37" x14ac:dyDescent="0.2">
      <c r="Z557" s="9"/>
      <c r="AA557" s="9"/>
      <c r="AB557" s="9"/>
      <c r="AC557" s="9"/>
      <c r="AD557" s="8"/>
      <c r="AE557" s="8"/>
      <c r="AF557" s="8"/>
      <c r="AG557" s="8"/>
      <c r="AH557" s="8"/>
      <c r="AI557" s="8"/>
      <c r="AJ557" s="8"/>
      <c r="AK557" s="8"/>
    </row>
    <row r="558" spans="26:37" x14ac:dyDescent="0.2">
      <c r="Z558" s="9"/>
      <c r="AA558" s="9"/>
      <c r="AB558" s="9"/>
      <c r="AC558" s="9"/>
      <c r="AD558" s="8"/>
      <c r="AE558" s="8"/>
      <c r="AF558" s="8"/>
      <c r="AG558" s="8"/>
      <c r="AH558" s="8"/>
      <c r="AI558" s="8"/>
      <c r="AJ558" s="8"/>
      <c r="AK558" s="8"/>
    </row>
    <row r="559" spans="26:37" x14ac:dyDescent="0.2">
      <c r="Z559" s="9"/>
      <c r="AA559" s="9"/>
      <c r="AB559" s="9"/>
      <c r="AC559" s="9"/>
      <c r="AD559" s="8"/>
      <c r="AE559" s="8"/>
      <c r="AF559" s="8"/>
      <c r="AG559" s="8"/>
      <c r="AH559" s="8"/>
      <c r="AI559" s="8"/>
      <c r="AJ559" s="8"/>
      <c r="AK559" s="8"/>
    </row>
    <row r="560" spans="26:37" x14ac:dyDescent="0.2">
      <c r="Z560" s="9"/>
      <c r="AA560" s="9"/>
      <c r="AB560" s="9"/>
      <c r="AC560" s="9"/>
      <c r="AD560" s="8"/>
      <c r="AE560" s="8"/>
      <c r="AF560" s="8"/>
      <c r="AG560" s="8"/>
      <c r="AH560" s="8"/>
      <c r="AI560" s="8"/>
      <c r="AJ560" s="8"/>
      <c r="AK560" s="8"/>
    </row>
    <row r="561" spans="26:37" x14ac:dyDescent="0.2">
      <c r="Z561" s="9"/>
      <c r="AA561" s="9"/>
      <c r="AB561" s="9"/>
      <c r="AC561" s="9"/>
      <c r="AD561" s="8"/>
      <c r="AE561" s="8"/>
      <c r="AF561" s="8"/>
      <c r="AG561" s="8"/>
      <c r="AH561" s="8"/>
      <c r="AI561" s="8"/>
      <c r="AJ561" s="8"/>
      <c r="AK561" s="8"/>
    </row>
    <row r="562" spans="26:37" x14ac:dyDescent="0.2">
      <c r="Z562" s="9"/>
      <c r="AA562" s="9"/>
      <c r="AB562" s="9"/>
      <c r="AC562" s="9"/>
      <c r="AD562" s="8"/>
      <c r="AE562" s="8"/>
      <c r="AF562" s="8"/>
      <c r="AG562" s="8"/>
      <c r="AH562" s="8"/>
      <c r="AI562" s="8"/>
      <c r="AJ562" s="8"/>
      <c r="AK562" s="8"/>
    </row>
    <row r="563" spans="26:37" x14ac:dyDescent="0.2">
      <c r="Z563" s="9"/>
      <c r="AA563" s="9"/>
      <c r="AB563" s="9"/>
      <c r="AC563" s="9"/>
      <c r="AD563" s="8"/>
      <c r="AE563" s="8"/>
      <c r="AF563" s="8"/>
      <c r="AG563" s="8"/>
      <c r="AH563" s="8"/>
      <c r="AI563" s="8"/>
      <c r="AJ563" s="8"/>
      <c r="AK563" s="8"/>
    </row>
    <row r="564" spans="26:37" x14ac:dyDescent="0.2">
      <c r="Z564" s="9"/>
      <c r="AA564" s="9"/>
      <c r="AB564" s="9"/>
      <c r="AC564" s="9"/>
      <c r="AD564" s="8"/>
      <c r="AE564" s="8"/>
      <c r="AF564" s="8"/>
      <c r="AG564" s="8"/>
      <c r="AH564" s="8"/>
      <c r="AI564" s="8"/>
      <c r="AJ564" s="8"/>
      <c r="AK564" s="8"/>
    </row>
    <row r="565" spans="26:37" x14ac:dyDescent="0.2">
      <c r="Z565" s="9"/>
      <c r="AA565" s="9"/>
      <c r="AB565" s="9"/>
      <c r="AC565" s="9"/>
      <c r="AD565" s="8"/>
      <c r="AE565" s="8"/>
      <c r="AF565" s="8"/>
      <c r="AG565" s="8"/>
      <c r="AH565" s="8"/>
      <c r="AI565" s="8"/>
      <c r="AJ565" s="8"/>
      <c r="AK565" s="8"/>
    </row>
    <row r="566" spans="26:37" x14ac:dyDescent="0.2">
      <c r="Z566" s="9"/>
      <c r="AA566" s="9"/>
      <c r="AB566" s="9"/>
      <c r="AC566" s="9"/>
      <c r="AD566" s="8"/>
      <c r="AE566" s="8"/>
      <c r="AF566" s="8"/>
      <c r="AG566" s="8"/>
      <c r="AH566" s="8"/>
      <c r="AI566" s="8"/>
      <c r="AJ566" s="8"/>
      <c r="AK566" s="8"/>
    </row>
    <row r="567" spans="26:37" x14ac:dyDescent="0.2">
      <c r="Z567" s="9"/>
      <c r="AA567" s="9"/>
      <c r="AB567" s="9"/>
      <c r="AC567" s="9"/>
      <c r="AD567" s="8"/>
      <c r="AE567" s="8"/>
      <c r="AF567" s="8"/>
      <c r="AG567" s="8"/>
      <c r="AH567" s="8"/>
      <c r="AI567" s="8"/>
      <c r="AJ567" s="8"/>
      <c r="AK567" s="8"/>
    </row>
    <row r="568" spans="26:37" x14ac:dyDescent="0.2">
      <c r="Z568" s="9"/>
      <c r="AA568" s="9"/>
      <c r="AB568" s="9"/>
      <c r="AC568" s="9"/>
      <c r="AD568" s="8"/>
      <c r="AE568" s="8"/>
      <c r="AF568" s="8"/>
      <c r="AG568" s="8"/>
      <c r="AH568" s="8"/>
      <c r="AI568" s="8"/>
      <c r="AJ568" s="8"/>
      <c r="AK568" s="8"/>
    </row>
    <row r="569" spans="26:37" x14ac:dyDescent="0.2">
      <c r="Z569" s="9"/>
      <c r="AA569" s="9"/>
      <c r="AB569" s="9"/>
      <c r="AC569" s="9"/>
      <c r="AD569" s="8"/>
      <c r="AE569" s="8"/>
      <c r="AF569" s="8"/>
      <c r="AG569" s="8"/>
      <c r="AH569" s="8"/>
      <c r="AI569" s="8"/>
      <c r="AJ569" s="8"/>
      <c r="AK569" s="8"/>
    </row>
    <row r="570" spans="26:37" x14ac:dyDescent="0.2">
      <c r="Z570" s="9"/>
      <c r="AA570" s="9"/>
      <c r="AB570" s="9"/>
      <c r="AC570" s="9"/>
      <c r="AD570" s="8"/>
      <c r="AE570" s="8"/>
      <c r="AF570" s="8"/>
      <c r="AG570" s="8"/>
      <c r="AH570" s="8"/>
      <c r="AI570" s="8"/>
      <c r="AJ570" s="8"/>
      <c r="AK570" s="8"/>
    </row>
    <row r="571" spans="26:37" x14ac:dyDescent="0.2">
      <c r="Z571" s="9"/>
      <c r="AA571" s="9"/>
      <c r="AB571" s="9"/>
      <c r="AC571" s="9"/>
      <c r="AD571" s="8"/>
      <c r="AE571" s="8"/>
      <c r="AF571" s="8"/>
      <c r="AG571" s="8"/>
      <c r="AH571" s="8"/>
      <c r="AI571" s="8"/>
      <c r="AJ571" s="8"/>
      <c r="AK571" s="8"/>
    </row>
    <row r="572" spans="26:37" x14ac:dyDescent="0.2">
      <c r="Z572" s="9"/>
      <c r="AA572" s="9"/>
      <c r="AB572" s="9"/>
      <c r="AC572" s="9"/>
      <c r="AD572" s="8"/>
      <c r="AE572" s="8"/>
      <c r="AF572" s="8"/>
      <c r="AG572" s="8"/>
      <c r="AH572" s="8"/>
      <c r="AI572" s="8"/>
      <c r="AJ572" s="8"/>
      <c r="AK572" s="8"/>
    </row>
    <row r="573" spans="26:37" x14ac:dyDescent="0.2">
      <c r="Z573" s="9"/>
      <c r="AA573" s="9"/>
      <c r="AB573" s="9"/>
      <c r="AC573" s="9"/>
      <c r="AD573" s="8"/>
      <c r="AE573" s="8"/>
      <c r="AF573" s="8"/>
      <c r="AG573" s="8"/>
      <c r="AH573" s="8"/>
      <c r="AI573" s="8"/>
      <c r="AJ573" s="8"/>
      <c r="AK573" s="8"/>
    </row>
    <row r="574" spans="26:37" x14ac:dyDescent="0.2">
      <c r="Z574" s="9"/>
      <c r="AA574" s="9"/>
      <c r="AB574" s="9"/>
      <c r="AC574" s="9"/>
      <c r="AD574" s="8"/>
      <c r="AE574" s="8"/>
      <c r="AF574" s="8"/>
      <c r="AG574" s="8"/>
      <c r="AH574" s="8"/>
      <c r="AI574" s="8"/>
      <c r="AJ574" s="8"/>
      <c r="AK574" s="8"/>
    </row>
    <row r="575" spans="26:37" x14ac:dyDescent="0.2">
      <c r="Z575" s="9"/>
      <c r="AA575" s="9"/>
      <c r="AB575" s="9"/>
      <c r="AC575" s="9"/>
      <c r="AD575" s="8"/>
      <c r="AE575" s="8"/>
      <c r="AF575" s="8"/>
      <c r="AG575" s="8"/>
      <c r="AH575" s="8"/>
      <c r="AI575" s="8"/>
      <c r="AJ575" s="8"/>
      <c r="AK575" s="8"/>
    </row>
    <row r="576" spans="26:37" x14ac:dyDescent="0.2">
      <c r="Z576" s="9"/>
      <c r="AA576" s="9"/>
      <c r="AB576" s="9"/>
      <c r="AC576" s="9"/>
      <c r="AD576" s="8"/>
      <c r="AE576" s="8"/>
      <c r="AF576" s="8"/>
      <c r="AG576" s="8"/>
      <c r="AH576" s="8"/>
      <c r="AI576" s="8"/>
      <c r="AJ576" s="8"/>
      <c r="AK576" s="8"/>
    </row>
    <row r="577" spans="26:37" x14ac:dyDescent="0.2">
      <c r="Z577" s="9"/>
      <c r="AA577" s="9"/>
      <c r="AB577" s="9"/>
      <c r="AC577" s="9"/>
      <c r="AD577" s="8"/>
      <c r="AE577" s="8"/>
      <c r="AF577" s="8"/>
      <c r="AG577" s="8"/>
      <c r="AH577" s="8"/>
      <c r="AI577" s="8"/>
      <c r="AJ577" s="8"/>
      <c r="AK577" s="8"/>
    </row>
    <row r="578" spans="26:37" x14ac:dyDescent="0.2">
      <c r="Z578" s="9"/>
      <c r="AA578" s="9"/>
      <c r="AB578" s="9"/>
      <c r="AC578" s="9"/>
      <c r="AD578" s="8"/>
      <c r="AE578" s="8"/>
      <c r="AF578" s="8"/>
      <c r="AG578" s="8"/>
      <c r="AH578" s="8"/>
      <c r="AI578" s="8"/>
      <c r="AJ578" s="8"/>
      <c r="AK578" s="8"/>
    </row>
    <row r="579" spans="26:37" x14ac:dyDescent="0.2">
      <c r="Z579" s="9"/>
      <c r="AA579" s="9"/>
      <c r="AB579" s="9"/>
      <c r="AC579" s="9"/>
      <c r="AD579" s="8"/>
      <c r="AE579" s="8"/>
      <c r="AF579" s="8"/>
      <c r="AG579" s="8"/>
      <c r="AH579" s="8"/>
      <c r="AI579" s="8"/>
      <c r="AJ579" s="8"/>
      <c r="AK579" s="8"/>
    </row>
    <row r="580" spans="26:37" x14ac:dyDescent="0.2">
      <c r="Z580" s="9"/>
      <c r="AA580" s="9"/>
      <c r="AB580" s="9"/>
      <c r="AC580" s="9"/>
      <c r="AD580" s="8"/>
      <c r="AE580" s="8"/>
      <c r="AF580" s="8"/>
      <c r="AG580" s="8"/>
      <c r="AH580" s="8"/>
      <c r="AI580" s="8"/>
      <c r="AJ580" s="8"/>
      <c r="AK580" s="8"/>
    </row>
    <row r="581" spans="26:37" x14ac:dyDescent="0.2">
      <c r="Z581" s="9"/>
      <c r="AA581" s="9"/>
      <c r="AB581" s="9"/>
      <c r="AC581" s="9"/>
      <c r="AD581" s="8"/>
      <c r="AE581" s="8"/>
      <c r="AF581" s="8"/>
      <c r="AG581" s="8"/>
      <c r="AH581" s="8"/>
      <c r="AI581" s="8"/>
      <c r="AJ581" s="8"/>
      <c r="AK581" s="8"/>
    </row>
    <row r="582" spans="26:37" x14ac:dyDescent="0.2">
      <c r="Z582" s="9"/>
      <c r="AA582" s="9"/>
      <c r="AB582" s="9"/>
      <c r="AC582" s="9"/>
      <c r="AD582" s="8"/>
      <c r="AE582" s="8"/>
      <c r="AF582" s="8"/>
      <c r="AG582" s="8"/>
      <c r="AH582" s="8"/>
      <c r="AI582" s="8"/>
      <c r="AJ582" s="8"/>
      <c r="AK582" s="8"/>
    </row>
    <row r="583" spans="26:37" x14ac:dyDescent="0.2">
      <c r="Z583" s="9"/>
      <c r="AA583" s="9"/>
      <c r="AB583" s="9"/>
      <c r="AC583" s="9"/>
      <c r="AD583" s="8"/>
      <c r="AE583" s="8"/>
      <c r="AF583" s="8"/>
      <c r="AG583" s="8"/>
      <c r="AH583" s="8"/>
      <c r="AI583" s="8"/>
      <c r="AJ583" s="8"/>
      <c r="AK583" s="8"/>
    </row>
    <row r="584" spans="26:37" x14ac:dyDescent="0.2">
      <c r="Z584" s="9"/>
      <c r="AA584" s="9"/>
      <c r="AB584" s="9"/>
      <c r="AC584" s="9"/>
      <c r="AD584" s="8"/>
      <c r="AE584" s="8"/>
      <c r="AF584" s="8"/>
      <c r="AG584" s="8"/>
      <c r="AH584" s="8"/>
      <c r="AI584" s="8"/>
      <c r="AJ584" s="8"/>
      <c r="AK584" s="8"/>
    </row>
    <row r="585" spans="26:37" x14ac:dyDescent="0.2">
      <c r="Z585" s="9"/>
      <c r="AA585" s="9"/>
      <c r="AB585" s="9"/>
      <c r="AC585" s="9"/>
      <c r="AD585" s="8"/>
      <c r="AE585" s="8"/>
      <c r="AF585" s="8"/>
      <c r="AG585" s="8"/>
      <c r="AH585" s="8"/>
      <c r="AI585" s="8"/>
      <c r="AJ585" s="8"/>
      <c r="AK585" s="8"/>
    </row>
    <row r="586" spans="26:37" x14ac:dyDescent="0.2">
      <c r="Z586" s="9"/>
      <c r="AA586" s="9"/>
      <c r="AB586" s="9"/>
      <c r="AC586" s="9"/>
      <c r="AD586" s="8"/>
      <c r="AE586" s="8"/>
      <c r="AF586" s="8"/>
      <c r="AG586" s="8"/>
      <c r="AH586" s="8"/>
      <c r="AI586" s="8"/>
      <c r="AJ586" s="8"/>
      <c r="AK586" s="8"/>
    </row>
    <row r="587" spans="26:37" x14ac:dyDescent="0.2">
      <c r="Z587" s="9"/>
      <c r="AA587" s="9"/>
      <c r="AB587" s="9"/>
      <c r="AC587" s="9"/>
      <c r="AD587" s="8"/>
      <c r="AE587" s="8"/>
      <c r="AF587" s="8"/>
      <c r="AG587" s="8"/>
      <c r="AH587" s="8"/>
      <c r="AI587" s="8"/>
      <c r="AJ587" s="8"/>
      <c r="AK587" s="8"/>
    </row>
    <row r="588" spans="26:37" x14ac:dyDescent="0.2">
      <c r="Z588" s="9"/>
      <c r="AA588" s="9"/>
      <c r="AB588" s="9"/>
      <c r="AC588" s="9"/>
      <c r="AD588" s="8"/>
      <c r="AE588" s="8"/>
      <c r="AF588" s="8"/>
      <c r="AG588" s="8"/>
      <c r="AH588" s="8"/>
      <c r="AI588" s="8"/>
      <c r="AJ588" s="8"/>
      <c r="AK588" s="8"/>
    </row>
    <row r="589" spans="26:37" x14ac:dyDescent="0.2">
      <c r="Z589" s="9"/>
      <c r="AA589" s="9"/>
      <c r="AB589" s="9"/>
      <c r="AC589" s="9"/>
      <c r="AD589" s="8"/>
      <c r="AE589" s="8"/>
      <c r="AF589" s="8"/>
      <c r="AG589" s="8"/>
      <c r="AH589" s="8"/>
      <c r="AI589" s="8"/>
      <c r="AJ589" s="8"/>
      <c r="AK589" s="8"/>
    </row>
    <row r="590" spans="26:37" x14ac:dyDescent="0.2">
      <c r="Z590" s="9"/>
      <c r="AA590" s="9"/>
      <c r="AB590" s="9"/>
      <c r="AC590" s="9"/>
      <c r="AD590" s="8"/>
      <c r="AE590" s="8"/>
      <c r="AF590" s="8"/>
      <c r="AG590" s="8"/>
      <c r="AH590" s="8"/>
      <c r="AI590" s="8"/>
      <c r="AJ590" s="8"/>
      <c r="AK590" s="8"/>
    </row>
    <row r="591" spans="26:37" x14ac:dyDescent="0.2">
      <c r="Z591" s="9"/>
      <c r="AA591" s="9"/>
      <c r="AB591" s="9"/>
      <c r="AC591" s="9"/>
      <c r="AD591" s="8"/>
      <c r="AE591" s="8"/>
      <c r="AF591" s="8"/>
      <c r="AG591" s="8"/>
      <c r="AH591" s="8"/>
      <c r="AI591" s="8"/>
      <c r="AJ591" s="8"/>
      <c r="AK591" s="8"/>
    </row>
    <row r="592" spans="26:37" x14ac:dyDescent="0.2">
      <c r="Z592" s="9"/>
      <c r="AA592" s="9"/>
      <c r="AB592" s="9"/>
      <c r="AC592" s="9"/>
      <c r="AD592" s="8"/>
      <c r="AE592" s="8"/>
      <c r="AF592" s="8"/>
      <c r="AG592" s="8"/>
      <c r="AH592" s="8"/>
      <c r="AI592" s="8"/>
      <c r="AJ592" s="8"/>
      <c r="AK592" s="8"/>
    </row>
    <row r="593" spans="26:37" x14ac:dyDescent="0.2">
      <c r="Z593" s="9"/>
      <c r="AA593" s="9"/>
      <c r="AB593" s="9"/>
      <c r="AC593" s="9"/>
      <c r="AD593" s="8"/>
      <c r="AE593" s="8"/>
      <c r="AF593" s="8"/>
      <c r="AG593" s="8"/>
      <c r="AH593" s="8"/>
      <c r="AI593" s="8"/>
      <c r="AJ593" s="8"/>
      <c r="AK593" s="8"/>
    </row>
    <row r="594" spans="26:37" x14ac:dyDescent="0.2">
      <c r="Z594" s="9"/>
      <c r="AA594" s="9"/>
      <c r="AB594" s="9"/>
      <c r="AC594" s="9"/>
      <c r="AD594" s="8"/>
      <c r="AE594" s="8"/>
      <c r="AF594" s="8"/>
      <c r="AG594" s="8"/>
      <c r="AH594" s="8"/>
      <c r="AI594" s="8"/>
      <c r="AJ594" s="8"/>
      <c r="AK594" s="8"/>
    </row>
    <row r="595" spans="26:37" x14ac:dyDescent="0.2">
      <c r="Z595" s="9"/>
      <c r="AA595" s="9"/>
      <c r="AB595" s="9"/>
      <c r="AC595" s="9"/>
      <c r="AD595" s="8"/>
      <c r="AE595" s="8"/>
      <c r="AF595" s="8"/>
      <c r="AG595" s="8"/>
      <c r="AH595" s="8"/>
      <c r="AI595" s="8"/>
      <c r="AJ595" s="8"/>
      <c r="AK595" s="8"/>
    </row>
    <row r="596" spans="26:37" x14ac:dyDescent="0.2">
      <c r="Z596" s="9"/>
      <c r="AA596" s="9"/>
      <c r="AB596" s="9"/>
      <c r="AC596" s="9"/>
      <c r="AD596" s="8"/>
      <c r="AE596" s="8"/>
      <c r="AF596" s="8"/>
      <c r="AG596" s="8"/>
      <c r="AH596" s="8"/>
      <c r="AI596" s="8"/>
      <c r="AJ596" s="8"/>
      <c r="AK596" s="8"/>
    </row>
    <row r="597" spans="26:37" x14ac:dyDescent="0.2">
      <c r="Z597" s="9"/>
      <c r="AA597" s="9"/>
      <c r="AB597" s="9"/>
      <c r="AC597" s="9"/>
      <c r="AD597" s="8"/>
      <c r="AE597" s="8"/>
      <c r="AF597" s="8"/>
      <c r="AG597" s="8"/>
      <c r="AH597" s="8"/>
      <c r="AI597" s="8"/>
      <c r="AJ597" s="8"/>
      <c r="AK597" s="8"/>
    </row>
    <row r="598" spans="26:37" x14ac:dyDescent="0.2">
      <c r="Z598" s="9"/>
      <c r="AA598" s="9"/>
      <c r="AB598" s="9"/>
      <c r="AC598" s="9"/>
      <c r="AD598" s="8"/>
      <c r="AE598" s="8"/>
      <c r="AF598" s="8"/>
      <c r="AG598" s="8"/>
      <c r="AH598" s="8"/>
      <c r="AI598" s="8"/>
      <c r="AJ598" s="8"/>
      <c r="AK598" s="8"/>
    </row>
    <row r="599" spans="26:37" x14ac:dyDescent="0.2">
      <c r="Z599" s="9"/>
      <c r="AA599" s="9"/>
      <c r="AB599" s="9"/>
      <c r="AC599" s="9"/>
      <c r="AD599" s="8"/>
      <c r="AE599" s="8"/>
      <c r="AF599" s="8"/>
      <c r="AG599" s="8"/>
      <c r="AH599" s="8"/>
      <c r="AI599" s="8"/>
      <c r="AJ599" s="8"/>
      <c r="AK599" s="8"/>
    </row>
    <row r="600" spans="26:37" x14ac:dyDescent="0.2">
      <c r="Z600" s="9"/>
      <c r="AA600" s="9"/>
      <c r="AB600" s="9"/>
      <c r="AC600" s="9"/>
      <c r="AD600" s="8"/>
      <c r="AE600" s="8"/>
      <c r="AF600" s="8"/>
      <c r="AG600" s="8"/>
      <c r="AH600" s="8"/>
      <c r="AI600" s="8"/>
      <c r="AJ600" s="8"/>
      <c r="AK600" s="8"/>
    </row>
    <row r="601" spans="26:37" x14ac:dyDescent="0.2">
      <c r="Z601" s="9"/>
      <c r="AA601" s="9"/>
      <c r="AB601" s="9"/>
      <c r="AC601" s="9"/>
      <c r="AD601" s="8"/>
      <c r="AE601" s="8"/>
      <c r="AF601" s="8"/>
      <c r="AG601" s="8"/>
      <c r="AH601" s="8"/>
      <c r="AI601" s="8"/>
      <c r="AJ601" s="8"/>
      <c r="AK601" s="8"/>
    </row>
    <row r="602" spans="26:37" x14ac:dyDescent="0.2">
      <c r="Z602" s="9"/>
      <c r="AA602" s="9"/>
      <c r="AB602" s="9"/>
      <c r="AC602" s="9"/>
      <c r="AD602" s="8"/>
      <c r="AE602" s="8"/>
      <c r="AF602" s="8"/>
      <c r="AG602" s="8"/>
      <c r="AH602" s="8"/>
      <c r="AI602" s="8"/>
      <c r="AJ602" s="8"/>
      <c r="AK602" s="8"/>
    </row>
    <row r="603" spans="26:37" x14ac:dyDescent="0.2">
      <c r="Z603" s="9"/>
      <c r="AA603" s="9"/>
      <c r="AB603" s="9"/>
      <c r="AC603" s="9"/>
      <c r="AD603" s="8"/>
      <c r="AE603" s="8"/>
      <c r="AF603" s="8"/>
      <c r="AG603" s="8"/>
      <c r="AH603" s="8"/>
      <c r="AI603" s="8"/>
      <c r="AJ603" s="8"/>
      <c r="AK603" s="8"/>
    </row>
    <row r="604" spans="26:37" x14ac:dyDescent="0.2">
      <c r="Z604" s="9"/>
      <c r="AA604" s="9"/>
      <c r="AB604" s="9"/>
      <c r="AC604" s="9"/>
      <c r="AD604" s="8"/>
      <c r="AE604" s="8"/>
      <c r="AF604" s="8"/>
      <c r="AG604" s="8"/>
      <c r="AH604" s="8"/>
      <c r="AI604" s="8"/>
      <c r="AJ604" s="8"/>
      <c r="AK604" s="8"/>
    </row>
    <row r="605" spans="26:37" x14ac:dyDescent="0.2">
      <c r="Z605" s="9"/>
      <c r="AA605" s="9"/>
      <c r="AB605" s="9"/>
      <c r="AC605" s="9"/>
      <c r="AD605" s="8"/>
      <c r="AE605" s="8"/>
      <c r="AF605" s="8"/>
      <c r="AG605" s="8"/>
      <c r="AH605" s="8"/>
      <c r="AI605" s="8"/>
      <c r="AJ605" s="8"/>
      <c r="AK605" s="8"/>
    </row>
    <row r="606" spans="26:37" x14ac:dyDescent="0.2">
      <c r="Z606" s="9"/>
      <c r="AA606" s="9"/>
      <c r="AB606" s="9"/>
      <c r="AC606" s="9"/>
      <c r="AD606" s="8"/>
      <c r="AE606" s="8"/>
      <c r="AF606" s="8"/>
      <c r="AG606" s="8"/>
      <c r="AH606" s="8"/>
      <c r="AI606" s="8"/>
      <c r="AJ606" s="8"/>
      <c r="AK606" s="8"/>
    </row>
    <row r="607" spans="26:37" x14ac:dyDescent="0.2">
      <c r="Z607" s="9"/>
      <c r="AA607" s="9"/>
      <c r="AB607" s="9"/>
      <c r="AC607" s="9"/>
      <c r="AD607" s="8"/>
      <c r="AE607" s="8"/>
      <c r="AF607" s="8"/>
      <c r="AG607" s="8"/>
      <c r="AH607" s="8"/>
      <c r="AI607" s="8"/>
      <c r="AJ607" s="8"/>
      <c r="AK607" s="8"/>
    </row>
    <row r="608" spans="26:37" x14ac:dyDescent="0.2">
      <c r="Z608" s="9"/>
      <c r="AA608" s="9"/>
      <c r="AB608" s="9"/>
      <c r="AC608" s="9"/>
      <c r="AD608" s="8"/>
      <c r="AE608" s="8"/>
      <c r="AF608" s="8"/>
      <c r="AG608" s="8"/>
      <c r="AH608" s="8"/>
      <c r="AI608" s="8"/>
      <c r="AJ608" s="8"/>
      <c r="AK608" s="8"/>
    </row>
    <row r="609" spans="26:37" x14ac:dyDescent="0.2">
      <c r="Z609" s="9"/>
      <c r="AA609" s="9"/>
      <c r="AB609" s="9"/>
      <c r="AC609" s="9"/>
      <c r="AD609" s="8"/>
      <c r="AE609" s="8"/>
      <c r="AF609" s="8"/>
      <c r="AG609" s="8"/>
      <c r="AH609" s="8"/>
      <c r="AI609" s="8"/>
      <c r="AJ609" s="8"/>
      <c r="AK609" s="8"/>
    </row>
    <row r="610" spans="26:37" x14ac:dyDescent="0.2">
      <c r="Z610" s="9"/>
      <c r="AA610" s="9"/>
      <c r="AB610" s="9"/>
      <c r="AC610" s="9"/>
      <c r="AD610" s="8"/>
      <c r="AE610" s="8"/>
      <c r="AF610" s="8"/>
      <c r="AG610" s="8"/>
      <c r="AH610" s="8"/>
      <c r="AI610" s="8"/>
      <c r="AJ610" s="8"/>
      <c r="AK610" s="8"/>
    </row>
    <row r="611" spans="26:37" x14ac:dyDescent="0.2">
      <c r="Z611" s="9"/>
      <c r="AA611" s="9"/>
      <c r="AB611" s="9"/>
      <c r="AC611" s="9"/>
      <c r="AD611" s="8"/>
      <c r="AE611" s="8"/>
      <c r="AF611" s="8"/>
      <c r="AG611" s="8"/>
      <c r="AH611" s="8"/>
      <c r="AI611" s="8"/>
      <c r="AJ611" s="8"/>
      <c r="AK611" s="8"/>
    </row>
    <row r="612" spans="26:37" x14ac:dyDescent="0.2">
      <c r="Z612" s="9"/>
      <c r="AA612" s="9"/>
      <c r="AB612" s="9"/>
      <c r="AC612" s="9"/>
      <c r="AD612" s="8"/>
      <c r="AE612" s="8"/>
      <c r="AF612" s="8"/>
      <c r="AG612" s="8"/>
      <c r="AH612" s="8"/>
      <c r="AI612" s="8"/>
      <c r="AJ612" s="8"/>
      <c r="AK612" s="8"/>
    </row>
    <row r="613" spans="26:37" x14ac:dyDescent="0.2">
      <c r="Z613" s="9"/>
      <c r="AA613" s="9"/>
      <c r="AB613" s="9"/>
      <c r="AC613" s="9"/>
      <c r="AD613" s="8"/>
      <c r="AE613" s="8"/>
      <c r="AF613" s="8"/>
      <c r="AG613" s="8"/>
      <c r="AH613" s="8"/>
      <c r="AI613" s="8"/>
      <c r="AJ613" s="8"/>
      <c r="AK613" s="8"/>
    </row>
    <row r="614" spans="26:37" x14ac:dyDescent="0.2">
      <c r="Z614" s="9"/>
      <c r="AA614" s="9"/>
      <c r="AB614" s="9"/>
      <c r="AC614" s="9"/>
      <c r="AD614" s="8"/>
      <c r="AE614" s="8"/>
      <c r="AF614" s="8"/>
      <c r="AG614" s="8"/>
      <c r="AH614" s="8"/>
      <c r="AI614" s="8"/>
      <c r="AJ614" s="8"/>
      <c r="AK614" s="8"/>
    </row>
    <row r="615" spans="26:37" x14ac:dyDescent="0.2">
      <c r="Z615" s="9"/>
      <c r="AA615" s="9"/>
      <c r="AB615" s="9"/>
      <c r="AC615" s="9"/>
      <c r="AD615" s="8"/>
      <c r="AE615" s="8"/>
      <c r="AF615" s="8"/>
      <c r="AG615" s="8"/>
      <c r="AH615" s="8"/>
      <c r="AI615" s="8"/>
      <c r="AJ615" s="8"/>
      <c r="AK615" s="8"/>
    </row>
    <row r="616" spans="26:37" x14ac:dyDescent="0.2">
      <c r="Z616" s="9"/>
      <c r="AA616" s="9"/>
      <c r="AB616" s="9"/>
      <c r="AC616" s="9"/>
      <c r="AD616" s="8"/>
      <c r="AE616" s="8"/>
      <c r="AF616" s="8"/>
      <c r="AG616" s="8"/>
      <c r="AH616" s="8"/>
      <c r="AI616" s="8"/>
      <c r="AJ616" s="8"/>
      <c r="AK616" s="8"/>
    </row>
    <row r="617" spans="26:37" x14ac:dyDescent="0.2">
      <c r="Z617" s="9"/>
      <c r="AA617" s="9"/>
      <c r="AB617" s="9"/>
      <c r="AC617" s="9"/>
      <c r="AD617" s="8"/>
      <c r="AE617" s="8"/>
      <c r="AF617" s="8"/>
      <c r="AG617" s="8"/>
      <c r="AH617" s="8"/>
      <c r="AI617" s="8"/>
      <c r="AJ617" s="8"/>
      <c r="AK617" s="8"/>
    </row>
    <row r="618" spans="26:37" x14ac:dyDescent="0.2">
      <c r="Z618" s="9"/>
      <c r="AA618" s="9"/>
      <c r="AB618" s="9"/>
      <c r="AC618" s="9"/>
      <c r="AD618" s="8"/>
      <c r="AE618" s="8"/>
      <c r="AF618" s="8"/>
      <c r="AG618" s="8"/>
      <c r="AH618" s="8"/>
      <c r="AI618" s="8"/>
      <c r="AJ618" s="8"/>
      <c r="AK618" s="8"/>
    </row>
    <row r="619" spans="26:37" x14ac:dyDescent="0.2">
      <c r="Z619" s="9"/>
      <c r="AA619" s="9"/>
      <c r="AB619" s="9"/>
      <c r="AC619" s="9"/>
      <c r="AD619" s="8"/>
      <c r="AE619" s="8"/>
      <c r="AF619" s="8"/>
      <c r="AG619" s="8"/>
      <c r="AH619" s="8"/>
      <c r="AI619" s="8"/>
      <c r="AJ619" s="8"/>
      <c r="AK619" s="8"/>
    </row>
    <row r="620" spans="26:37" x14ac:dyDescent="0.2">
      <c r="Z620" s="9"/>
      <c r="AA620" s="9"/>
      <c r="AB620" s="9"/>
      <c r="AC620" s="9"/>
      <c r="AD620" s="8"/>
      <c r="AE620" s="8"/>
      <c r="AF620" s="8"/>
      <c r="AG620" s="8"/>
      <c r="AH620" s="8"/>
      <c r="AI620" s="8"/>
      <c r="AJ620" s="8"/>
      <c r="AK620" s="8"/>
    </row>
    <row r="621" spans="26:37" x14ac:dyDescent="0.2">
      <c r="Z621" s="9"/>
      <c r="AA621" s="9"/>
      <c r="AB621" s="9"/>
      <c r="AC621" s="9"/>
      <c r="AD621" s="8"/>
      <c r="AE621" s="8"/>
      <c r="AF621" s="8"/>
      <c r="AG621" s="8"/>
      <c r="AH621" s="8"/>
      <c r="AI621" s="8"/>
      <c r="AJ621" s="8"/>
      <c r="AK621" s="8"/>
    </row>
    <row r="622" spans="26:37" x14ac:dyDescent="0.2">
      <c r="Z622" s="9"/>
      <c r="AA622" s="9"/>
      <c r="AB622" s="9"/>
      <c r="AC622" s="9"/>
      <c r="AD622" s="8"/>
      <c r="AE622" s="8"/>
      <c r="AF622" s="8"/>
      <c r="AG622" s="8"/>
      <c r="AH622" s="8"/>
      <c r="AI622" s="8"/>
      <c r="AJ622" s="8"/>
      <c r="AK622" s="8"/>
    </row>
    <row r="623" spans="26:37" x14ac:dyDescent="0.2">
      <c r="Z623" s="9"/>
      <c r="AA623" s="9"/>
      <c r="AB623" s="9"/>
      <c r="AC623" s="9"/>
      <c r="AD623" s="8"/>
      <c r="AE623" s="8"/>
      <c r="AF623" s="8"/>
      <c r="AG623" s="8"/>
      <c r="AH623" s="8"/>
      <c r="AI623" s="8"/>
      <c r="AJ623" s="8"/>
      <c r="AK623" s="8"/>
    </row>
    <row r="624" spans="26:37" x14ac:dyDescent="0.2">
      <c r="Z624" s="9"/>
      <c r="AA624" s="9"/>
      <c r="AB624" s="9"/>
      <c r="AC624" s="9"/>
      <c r="AD624" s="8"/>
      <c r="AE624" s="8"/>
      <c r="AF624" s="8"/>
      <c r="AG624" s="8"/>
      <c r="AH624" s="8"/>
      <c r="AI624" s="8"/>
      <c r="AJ624" s="8"/>
      <c r="AK624" s="8"/>
    </row>
    <row r="625" spans="26:37" x14ac:dyDescent="0.2">
      <c r="Z625" s="9"/>
      <c r="AA625" s="9"/>
      <c r="AB625" s="9"/>
      <c r="AC625" s="9"/>
      <c r="AD625" s="8"/>
      <c r="AE625" s="8"/>
      <c r="AF625" s="8"/>
      <c r="AG625" s="8"/>
      <c r="AH625" s="8"/>
      <c r="AI625" s="8"/>
      <c r="AJ625" s="8"/>
      <c r="AK625" s="8"/>
    </row>
    <row r="626" spans="26:37" x14ac:dyDescent="0.2">
      <c r="Z626" s="9"/>
      <c r="AA626" s="9"/>
      <c r="AB626" s="9"/>
      <c r="AC626" s="9"/>
      <c r="AD626" s="8"/>
      <c r="AE626" s="8"/>
      <c r="AF626" s="8"/>
      <c r="AG626" s="8"/>
      <c r="AH626" s="8"/>
      <c r="AI626" s="8"/>
      <c r="AJ626" s="8"/>
      <c r="AK626" s="8"/>
    </row>
    <row r="627" spans="26:37" x14ac:dyDescent="0.2">
      <c r="Z627" s="9"/>
      <c r="AA627" s="9"/>
      <c r="AB627" s="9"/>
      <c r="AC627" s="9"/>
      <c r="AD627" s="8"/>
      <c r="AE627" s="8"/>
      <c r="AF627" s="8"/>
      <c r="AG627" s="8"/>
      <c r="AH627" s="8"/>
      <c r="AI627" s="8"/>
      <c r="AJ627" s="8"/>
      <c r="AK627" s="8"/>
    </row>
    <row r="628" spans="26:37" x14ac:dyDescent="0.2">
      <c r="Z628" s="9"/>
      <c r="AA628" s="9"/>
      <c r="AB628" s="9"/>
      <c r="AC628" s="9"/>
      <c r="AD628" s="8"/>
      <c r="AE628" s="8"/>
      <c r="AF628" s="8"/>
      <c r="AG628" s="8"/>
      <c r="AH628" s="8"/>
      <c r="AI628" s="8"/>
      <c r="AJ628" s="8"/>
      <c r="AK628" s="8"/>
    </row>
    <row r="629" spans="26:37" x14ac:dyDescent="0.2">
      <c r="Z629" s="9"/>
      <c r="AA629" s="9"/>
      <c r="AB629" s="9"/>
      <c r="AC629" s="9"/>
      <c r="AD629" s="8"/>
      <c r="AE629" s="8"/>
      <c r="AF629" s="8"/>
      <c r="AG629" s="8"/>
      <c r="AH629" s="8"/>
      <c r="AI629" s="8"/>
      <c r="AJ629" s="8"/>
      <c r="AK629" s="8"/>
    </row>
    <row r="630" spans="26:37" x14ac:dyDescent="0.2">
      <c r="Z630" s="9"/>
      <c r="AA630" s="9"/>
      <c r="AB630" s="9"/>
      <c r="AC630" s="9"/>
      <c r="AD630" s="8"/>
      <c r="AE630" s="8"/>
      <c r="AF630" s="8"/>
      <c r="AG630" s="8"/>
      <c r="AH630" s="8"/>
      <c r="AI630" s="8"/>
      <c r="AJ630" s="8"/>
      <c r="AK630" s="8"/>
    </row>
    <row r="631" spans="26:37" x14ac:dyDescent="0.2">
      <c r="Z631" s="9"/>
      <c r="AA631" s="9"/>
      <c r="AB631" s="9"/>
      <c r="AC631" s="9"/>
      <c r="AD631" s="8"/>
      <c r="AE631" s="8"/>
      <c r="AF631" s="8"/>
      <c r="AG631" s="8"/>
      <c r="AH631" s="8"/>
      <c r="AI631" s="8"/>
      <c r="AJ631" s="8"/>
      <c r="AK631" s="8"/>
    </row>
    <row r="632" spans="26:37" x14ac:dyDescent="0.2">
      <c r="Z632" s="9"/>
      <c r="AA632" s="9"/>
      <c r="AB632" s="9"/>
      <c r="AC632" s="9"/>
      <c r="AD632" s="8"/>
      <c r="AE632" s="8"/>
      <c r="AF632" s="8"/>
      <c r="AG632" s="8"/>
      <c r="AH632" s="8"/>
      <c r="AI632" s="8"/>
      <c r="AJ632" s="8"/>
      <c r="AK632" s="8"/>
    </row>
    <row r="633" spans="26:37" x14ac:dyDescent="0.2">
      <c r="Z633" s="9"/>
      <c r="AA633" s="9"/>
      <c r="AB633" s="9"/>
      <c r="AC633" s="9"/>
      <c r="AD633" s="8"/>
      <c r="AE633" s="8"/>
      <c r="AF633" s="8"/>
      <c r="AG633" s="8"/>
      <c r="AH633" s="8"/>
      <c r="AI633" s="8"/>
      <c r="AJ633" s="8"/>
      <c r="AK633" s="8"/>
    </row>
    <row r="634" spans="26:37" x14ac:dyDescent="0.2">
      <c r="Z634" s="9"/>
      <c r="AA634" s="9"/>
      <c r="AB634" s="9"/>
      <c r="AC634" s="9"/>
      <c r="AD634" s="8"/>
      <c r="AE634" s="8"/>
      <c r="AF634" s="8"/>
      <c r="AG634" s="8"/>
      <c r="AH634" s="8"/>
      <c r="AI634" s="8"/>
      <c r="AJ634" s="8"/>
      <c r="AK634" s="8"/>
    </row>
    <row r="635" spans="26:37" x14ac:dyDescent="0.2">
      <c r="Z635" s="9"/>
      <c r="AA635" s="9"/>
      <c r="AB635" s="9"/>
      <c r="AC635" s="9"/>
      <c r="AD635" s="8"/>
      <c r="AE635" s="8"/>
      <c r="AF635" s="8"/>
      <c r="AG635" s="8"/>
      <c r="AH635" s="8"/>
      <c r="AI635" s="8"/>
      <c r="AJ635" s="8"/>
      <c r="AK635" s="8"/>
    </row>
    <row r="636" spans="26:37" x14ac:dyDescent="0.2">
      <c r="Z636" s="9"/>
      <c r="AA636" s="9"/>
      <c r="AB636" s="9"/>
      <c r="AC636" s="9"/>
      <c r="AD636" s="8"/>
      <c r="AE636" s="8"/>
      <c r="AF636" s="8"/>
      <c r="AG636" s="8"/>
      <c r="AH636" s="8"/>
      <c r="AI636" s="8"/>
      <c r="AJ636" s="8"/>
      <c r="AK636" s="8"/>
    </row>
    <row r="637" spans="26:37" x14ac:dyDescent="0.2">
      <c r="Z637" s="9"/>
      <c r="AA637" s="9"/>
      <c r="AB637" s="9"/>
      <c r="AC637" s="9"/>
      <c r="AD637" s="8"/>
      <c r="AE637" s="8"/>
      <c r="AF637" s="8"/>
      <c r="AG637" s="8"/>
      <c r="AH637" s="8"/>
      <c r="AI637" s="8"/>
      <c r="AJ637" s="8"/>
      <c r="AK637" s="8"/>
    </row>
    <row r="638" spans="26:37" x14ac:dyDescent="0.2">
      <c r="Z638" s="9"/>
      <c r="AA638" s="9"/>
      <c r="AB638" s="9"/>
      <c r="AC638" s="9"/>
      <c r="AD638" s="8"/>
      <c r="AE638" s="8"/>
      <c r="AF638" s="8"/>
      <c r="AG638" s="8"/>
      <c r="AH638" s="8"/>
      <c r="AI638" s="8"/>
      <c r="AJ638" s="8"/>
      <c r="AK638" s="8"/>
    </row>
    <row r="639" spans="26:37" x14ac:dyDescent="0.2">
      <c r="Z639" s="9"/>
      <c r="AA639" s="9"/>
      <c r="AB639" s="9"/>
      <c r="AC639" s="9"/>
      <c r="AD639" s="8"/>
      <c r="AE639" s="8"/>
      <c r="AF639" s="8"/>
      <c r="AG639" s="8"/>
      <c r="AH639" s="8"/>
      <c r="AI639" s="8"/>
      <c r="AJ639" s="8"/>
      <c r="AK639" s="8"/>
    </row>
    <row r="640" spans="26:37" x14ac:dyDescent="0.2">
      <c r="Z640" s="9"/>
      <c r="AA640" s="9"/>
      <c r="AB640" s="9"/>
      <c r="AC640" s="9"/>
      <c r="AD640" s="8"/>
      <c r="AE640" s="8"/>
      <c r="AF640" s="8"/>
      <c r="AG640" s="8"/>
      <c r="AH640" s="8"/>
      <c r="AI640" s="8"/>
      <c r="AJ640" s="8"/>
      <c r="AK640" s="8"/>
    </row>
    <row r="641" spans="26:37" x14ac:dyDescent="0.2">
      <c r="Z641" s="9"/>
      <c r="AA641" s="9"/>
      <c r="AB641" s="9"/>
      <c r="AC641" s="9"/>
      <c r="AD641" s="8"/>
      <c r="AE641" s="8"/>
      <c r="AF641" s="8"/>
      <c r="AG641" s="8"/>
      <c r="AH641" s="8"/>
      <c r="AI641" s="8"/>
      <c r="AJ641" s="8"/>
      <c r="AK641" s="8"/>
    </row>
    <row r="642" spans="26:37" x14ac:dyDescent="0.2">
      <c r="Z642" s="9"/>
      <c r="AA642" s="9"/>
      <c r="AB642" s="9"/>
      <c r="AC642" s="9"/>
      <c r="AD642" s="8"/>
      <c r="AE642" s="8"/>
      <c r="AF642" s="8"/>
      <c r="AG642" s="8"/>
      <c r="AH642" s="8"/>
      <c r="AI642" s="8"/>
      <c r="AJ642" s="8"/>
      <c r="AK642" s="8"/>
    </row>
    <row r="643" spans="26:37" x14ac:dyDescent="0.2">
      <c r="Z643" s="9"/>
      <c r="AA643" s="9"/>
      <c r="AB643" s="9"/>
      <c r="AC643" s="9"/>
      <c r="AD643" s="8"/>
      <c r="AE643" s="8"/>
      <c r="AF643" s="8"/>
      <c r="AG643" s="8"/>
      <c r="AH643" s="8"/>
      <c r="AI643" s="8"/>
      <c r="AJ643" s="8"/>
      <c r="AK643" s="8"/>
    </row>
    <row r="644" spans="26:37" x14ac:dyDescent="0.2">
      <c r="Z644" s="9"/>
      <c r="AA644" s="9"/>
      <c r="AB644" s="9"/>
      <c r="AC644" s="9"/>
      <c r="AD644" s="8"/>
      <c r="AE644" s="8"/>
      <c r="AF644" s="8"/>
      <c r="AG644" s="8"/>
      <c r="AH644" s="8"/>
      <c r="AI644" s="8"/>
      <c r="AJ644" s="8"/>
      <c r="AK644" s="8"/>
    </row>
    <row r="645" spans="26:37" x14ac:dyDescent="0.2">
      <c r="Z645" s="9"/>
      <c r="AA645" s="9"/>
      <c r="AB645" s="9"/>
      <c r="AC645" s="9"/>
      <c r="AD645" s="8"/>
      <c r="AE645" s="8"/>
      <c r="AF645" s="8"/>
      <c r="AG645" s="8"/>
      <c r="AH645" s="8"/>
      <c r="AI645" s="8"/>
      <c r="AJ645" s="8"/>
      <c r="AK645" s="8"/>
    </row>
    <row r="646" spans="26:37" x14ac:dyDescent="0.2">
      <c r="Z646" s="9"/>
      <c r="AA646" s="9"/>
      <c r="AB646" s="9"/>
      <c r="AC646" s="9"/>
      <c r="AD646" s="8"/>
      <c r="AE646" s="8"/>
      <c r="AF646" s="8"/>
      <c r="AG646" s="8"/>
      <c r="AH646" s="8"/>
      <c r="AI646" s="8"/>
      <c r="AJ646" s="8"/>
      <c r="AK646" s="8"/>
    </row>
    <row r="647" spans="26:37" x14ac:dyDescent="0.2">
      <c r="Z647" s="9"/>
      <c r="AA647" s="9"/>
      <c r="AB647" s="9"/>
      <c r="AC647" s="9"/>
      <c r="AD647" s="8"/>
      <c r="AE647" s="8"/>
      <c r="AF647" s="8"/>
      <c r="AG647" s="8"/>
      <c r="AH647" s="8"/>
      <c r="AI647" s="8"/>
      <c r="AJ647" s="8"/>
      <c r="AK647" s="8"/>
    </row>
    <row r="648" spans="26:37" x14ac:dyDescent="0.2">
      <c r="Z648" s="9"/>
      <c r="AA648" s="9"/>
      <c r="AB648" s="9"/>
      <c r="AC648" s="9"/>
      <c r="AD648" s="8"/>
      <c r="AE648" s="8"/>
      <c r="AF648" s="8"/>
      <c r="AG648" s="8"/>
      <c r="AH648" s="8"/>
      <c r="AI648" s="8"/>
      <c r="AJ648" s="8"/>
      <c r="AK648" s="8"/>
    </row>
    <row r="649" spans="26:37" x14ac:dyDescent="0.2">
      <c r="Z649" s="9"/>
      <c r="AA649" s="9"/>
      <c r="AB649" s="9"/>
      <c r="AC649" s="9"/>
      <c r="AD649" s="8"/>
      <c r="AE649" s="8"/>
      <c r="AF649" s="8"/>
      <c r="AG649" s="8"/>
      <c r="AH649" s="8"/>
      <c r="AI649" s="8"/>
      <c r="AJ649" s="8"/>
      <c r="AK649" s="8"/>
    </row>
    <row r="650" spans="26:37" x14ac:dyDescent="0.2">
      <c r="Z650" s="9"/>
      <c r="AA650" s="9"/>
      <c r="AB650" s="9"/>
      <c r="AC650" s="9"/>
      <c r="AD650" s="8"/>
      <c r="AE650" s="8"/>
      <c r="AF650" s="8"/>
      <c r="AG650" s="8"/>
      <c r="AH650" s="8"/>
      <c r="AI650" s="8"/>
      <c r="AJ650" s="8"/>
      <c r="AK650" s="8"/>
    </row>
    <row r="651" spans="26:37" x14ac:dyDescent="0.2">
      <c r="Z651" s="9"/>
      <c r="AA651" s="9"/>
      <c r="AB651" s="9"/>
      <c r="AC651" s="9"/>
      <c r="AD651" s="8"/>
      <c r="AE651" s="8"/>
      <c r="AF651" s="8"/>
      <c r="AG651" s="8"/>
      <c r="AH651" s="8"/>
      <c r="AI651" s="8"/>
      <c r="AJ651" s="8"/>
      <c r="AK651" s="8"/>
    </row>
    <row r="652" spans="26:37" x14ac:dyDescent="0.2">
      <c r="Z652" s="9"/>
      <c r="AA652" s="9"/>
      <c r="AB652" s="9"/>
      <c r="AC652" s="9"/>
      <c r="AD652" s="8"/>
      <c r="AE652" s="8"/>
      <c r="AF652" s="8"/>
      <c r="AG652" s="8"/>
      <c r="AH652" s="8"/>
      <c r="AI652" s="8"/>
      <c r="AJ652" s="8"/>
      <c r="AK652" s="8"/>
    </row>
    <row r="653" spans="26:37" x14ac:dyDescent="0.2">
      <c r="Z653" s="9"/>
      <c r="AA653" s="9"/>
      <c r="AB653" s="9"/>
      <c r="AC653" s="9"/>
      <c r="AD653" s="8"/>
      <c r="AE653" s="8"/>
      <c r="AF653" s="8"/>
      <c r="AG653" s="8"/>
      <c r="AH653" s="8"/>
      <c r="AI653" s="8"/>
      <c r="AJ653" s="8"/>
      <c r="AK653" s="8"/>
    </row>
    <row r="654" spans="26:37" x14ac:dyDescent="0.2">
      <c r="Z654" s="9"/>
      <c r="AA654" s="9"/>
      <c r="AB654" s="9"/>
      <c r="AC654" s="9"/>
      <c r="AD654" s="8"/>
      <c r="AE654" s="8"/>
      <c r="AF654" s="8"/>
      <c r="AG654" s="8"/>
      <c r="AH654" s="8"/>
      <c r="AI654" s="8"/>
      <c r="AJ654" s="8"/>
      <c r="AK654" s="8"/>
    </row>
    <row r="655" spans="26:37" x14ac:dyDescent="0.2">
      <c r="Z655" s="9"/>
      <c r="AA655" s="9"/>
      <c r="AB655" s="9"/>
      <c r="AC655" s="9"/>
      <c r="AD655" s="8"/>
      <c r="AE655" s="8"/>
      <c r="AF655" s="8"/>
      <c r="AG655" s="8"/>
      <c r="AH655" s="8"/>
      <c r="AI655" s="8"/>
      <c r="AJ655" s="8"/>
      <c r="AK655" s="8"/>
    </row>
    <row r="656" spans="26:37" x14ac:dyDescent="0.2">
      <c r="Z656" s="9"/>
      <c r="AA656" s="9"/>
      <c r="AB656" s="9"/>
      <c r="AC656" s="9"/>
      <c r="AD656" s="8"/>
      <c r="AE656" s="8"/>
      <c r="AF656" s="8"/>
      <c r="AG656" s="8"/>
      <c r="AH656" s="8"/>
      <c r="AI656" s="8"/>
      <c r="AJ656" s="8"/>
      <c r="AK656" s="8"/>
    </row>
    <row r="657" spans="26:37" x14ac:dyDescent="0.2">
      <c r="Z657" s="9"/>
      <c r="AA657" s="9"/>
      <c r="AB657" s="9"/>
      <c r="AC657" s="9"/>
      <c r="AD657" s="8"/>
      <c r="AE657" s="8"/>
      <c r="AF657" s="8"/>
      <c r="AG657" s="8"/>
      <c r="AH657" s="8"/>
      <c r="AI657" s="8"/>
      <c r="AJ657" s="8"/>
      <c r="AK657" s="8"/>
    </row>
    <row r="658" spans="26:37" x14ac:dyDescent="0.2">
      <c r="Z658" s="9"/>
      <c r="AA658" s="9"/>
      <c r="AB658" s="9"/>
      <c r="AC658" s="9"/>
      <c r="AD658" s="8"/>
      <c r="AE658" s="8"/>
      <c r="AF658" s="8"/>
      <c r="AG658" s="8"/>
      <c r="AH658" s="8"/>
      <c r="AI658" s="8"/>
      <c r="AJ658" s="8"/>
      <c r="AK658" s="8"/>
    </row>
    <row r="659" spans="26:37" x14ac:dyDescent="0.2">
      <c r="Z659" s="9"/>
      <c r="AA659" s="9"/>
      <c r="AB659" s="9"/>
      <c r="AC659" s="9"/>
      <c r="AD659" s="8"/>
      <c r="AE659" s="8"/>
      <c r="AF659" s="8"/>
      <c r="AG659" s="8"/>
      <c r="AH659" s="8"/>
      <c r="AI659" s="8"/>
      <c r="AJ659" s="8"/>
      <c r="AK659" s="8"/>
    </row>
    <row r="660" spans="26:37" x14ac:dyDescent="0.2">
      <c r="Z660" s="9"/>
      <c r="AA660" s="9"/>
      <c r="AB660" s="9"/>
      <c r="AC660" s="9"/>
      <c r="AD660" s="8"/>
      <c r="AE660" s="8"/>
      <c r="AF660" s="8"/>
      <c r="AG660" s="8"/>
      <c r="AH660" s="8"/>
      <c r="AI660" s="8"/>
      <c r="AJ660" s="8"/>
      <c r="AK660" s="8"/>
    </row>
    <row r="661" spans="26:37" x14ac:dyDescent="0.2">
      <c r="Z661" s="9"/>
      <c r="AA661" s="9"/>
      <c r="AB661" s="9"/>
      <c r="AC661" s="9"/>
      <c r="AD661" s="8"/>
      <c r="AE661" s="8"/>
      <c r="AF661" s="8"/>
      <c r="AG661" s="8"/>
      <c r="AH661" s="8"/>
      <c r="AI661" s="8"/>
      <c r="AJ661" s="8"/>
      <c r="AK661" s="8"/>
    </row>
    <row r="662" spans="26:37" x14ac:dyDescent="0.2">
      <c r="Z662" s="9"/>
      <c r="AA662" s="9"/>
      <c r="AB662" s="9"/>
      <c r="AC662" s="9"/>
      <c r="AD662" s="8"/>
      <c r="AE662" s="8"/>
      <c r="AF662" s="8"/>
      <c r="AG662" s="8"/>
      <c r="AH662" s="8"/>
      <c r="AI662" s="8"/>
      <c r="AJ662" s="8"/>
      <c r="AK662" s="8"/>
    </row>
    <row r="663" spans="26:37" x14ac:dyDescent="0.2">
      <c r="Z663" s="9"/>
      <c r="AA663" s="9"/>
      <c r="AB663" s="9"/>
      <c r="AC663" s="9"/>
      <c r="AD663" s="8"/>
      <c r="AE663" s="8"/>
      <c r="AF663" s="8"/>
      <c r="AG663" s="8"/>
      <c r="AH663" s="8"/>
      <c r="AI663" s="8"/>
      <c r="AJ663" s="8"/>
      <c r="AK663" s="8"/>
    </row>
    <row r="664" spans="26:37" x14ac:dyDescent="0.2">
      <c r="Z664" s="9"/>
      <c r="AA664" s="9"/>
      <c r="AB664" s="9"/>
      <c r="AC664" s="9"/>
      <c r="AD664" s="8"/>
      <c r="AE664" s="8"/>
      <c r="AF664" s="8"/>
      <c r="AG664" s="8"/>
      <c r="AH664" s="8"/>
      <c r="AI664" s="8"/>
      <c r="AJ664" s="8"/>
      <c r="AK664" s="8"/>
    </row>
    <row r="665" spans="26:37" x14ac:dyDescent="0.2">
      <c r="Z665" s="9"/>
      <c r="AA665" s="9"/>
      <c r="AB665" s="9"/>
      <c r="AC665" s="9"/>
      <c r="AD665" s="8"/>
      <c r="AE665" s="8"/>
      <c r="AF665" s="8"/>
      <c r="AG665" s="8"/>
      <c r="AH665" s="8"/>
      <c r="AI665" s="8"/>
      <c r="AJ665" s="8"/>
      <c r="AK665" s="8"/>
    </row>
    <row r="666" spans="26:37" x14ac:dyDescent="0.2">
      <c r="Z666" s="9"/>
      <c r="AA666" s="9"/>
      <c r="AB666" s="9"/>
      <c r="AC666" s="9"/>
      <c r="AD666" s="8"/>
      <c r="AE666" s="8"/>
      <c r="AF666" s="8"/>
      <c r="AG666" s="8"/>
      <c r="AH666" s="8"/>
      <c r="AI666" s="8"/>
      <c r="AJ666" s="8"/>
      <c r="AK666" s="8"/>
    </row>
    <row r="667" spans="26:37" x14ac:dyDescent="0.2">
      <c r="Z667" s="9"/>
      <c r="AA667" s="9"/>
      <c r="AB667" s="9"/>
      <c r="AC667" s="9"/>
      <c r="AD667" s="8"/>
      <c r="AE667" s="8"/>
      <c r="AF667" s="8"/>
      <c r="AG667" s="8"/>
      <c r="AH667" s="8"/>
      <c r="AI667" s="8"/>
      <c r="AJ667" s="8"/>
      <c r="AK667" s="8"/>
    </row>
    <row r="668" spans="26:37" x14ac:dyDescent="0.2">
      <c r="Z668" s="9"/>
      <c r="AA668" s="9"/>
      <c r="AB668" s="9"/>
      <c r="AC668" s="9"/>
      <c r="AD668" s="8"/>
      <c r="AE668" s="8"/>
      <c r="AF668" s="8"/>
      <c r="AG668" s="8"/>
      <c r="AH668" s="8"/>
      <c r="AI668" s="8"/>
      <c r="AJ668" s="8"/>
      <c r="AK668" s="8"/>
    </row>
    <row r="669" spans="26:37" x14ac:dyDescent="0.2">
      <c r="Z669" s="9"/>
      <c r="AA669" s="9"/>
      <c r="AB669" s="9"/>
      <c r="AC669" s="9"/>
      <c r="AD669" s="8"/>
      <c r="AE669" s="8"/>
      <c r="AF669" s="8"/>
      <c r="AG669" s="8"/>
      <c r="AH669" s="8"/>
      <c r="AI669" s="8"/>
      <c r="AJ669" s="8"/>
      <c r="AK669" s="8"/>
    </row>
    <row r="670" spans="26:37" x14ac:dyDescent="0.2">
      <c r="Z670" s="9"/>
      <c r="AA670" s="9"/>
      <c r="AB670" s="9"/>
      <c r="AC670" s="9"/>
      <c r="AD670" s="8"/>
      <c r="AE670" s="8"/>
      <c r="AF670" s="8"/>
      <c r="AG670" s="8"/>
      <c r="AH670" s="8"/>
      <c r="AI670" s="8"/>
      <c r="AJ670" s="8"/>
      <c r="AK670" s="8"/>
    </row>
    <row r="671" spans="26:37" x14ac:dyDescent="0.2">
      <c r="Z671" s="9"/>
      <c r="AA671" s="9"/>
      <c r="AB671" s="9"/>
      <c r="AC671" s="9"/>
      <c r="AD671" s="8"/>
      <c r="AE671" s="8"/>
      <c r="AF671" s="8"/>
      <c r="AG671" s="8"/>
      <c r="AH671" s="8"/>
      <c r="AI671" s="8"/>
      <c r="AJ671" s="8"/>
      <c r="AK671" s="8"/>
    </row>
    <row r="672" spans="26:37" x14ac:dyDescent="0.2">
      <c r="Z672" s="9"/>
      <c r="AA672" s="9"/>
      <c r="AB672" s="9"/>
      <c r="AC672" s="9"/>
      <c r="AD672" s="8"/>
      <c r="AE672" s="8"/>
      <c r="AF672" s="8"/>
      <c r="AG672" s="8"/>
      <c r="AH672" s="8"/>
      <c r="AI672" s="8"/>
      <c r="AJ672" s="8"/>
      <c r="AK672" s="8"/>
    </row>
    <row r="673" spans="26:37" x14ac:dyDescent="0.2">
      <c r="Z673" s="9"/>
      <c r="AA673" s="9"/>
      <c r="AB673" s="9"/>
      <c r="AC673" s="9"/>
      <c r="AD673" s="8"/>
      <c r="AE673" s="8"/>
      <c r="AF673" s="8"/>
      <c r="AG673" s="8"/>
      <c r="AH673" s="8"/>
      <c r="AI673" s="8"/>
      <c r="AJ673" s="8"/>
      <c r="AK673" s="8"/>
    </row>
    <row r="674" spans="26:37" x14ac:dyDescent="0.2">
      <c r="Z674" s="9"/>
      <c r="AA674" s="9"/>
      <c r="AB674" s="9"/>
      <c r="AC674" s="9"/>
      <c r="AD674" s="8"/>
      <c r="AE674" s="8"/>
      <c r="AF674" s="8"/>
      <c r="AG674" s="8"/>
      <c r="AH674" s="8"/>
      <c r="AI674" s="8"/>
      <c r="AJ674" s="8"/>
      <c r="AK674" s="8"/>
    </row>
    <row r="675" spans="26:37" x14ac:dyDescent="0.2">
      <c r="Z675" s="9"/>
      <c r="AA675" s="9"/>
      <c r="AB675" s="9"/>
      <c r="AC675" s="9"/>
      <c r="AD675" s="8"/>
      <c r="AE675" s="8"/>
      <c r="AF675" s="8"/>
      <c r="AG675" s="8"/>
      <c r="AH675" s="8"/>
      <c r="AI675" s="8"/>
      <c r="AJ675" s="8"/>
      <c r="AK675" s="8"/>
    </row>
    <row r="676" spans="26:37" x14ac:dyDescent="0.2">
      <c r="Z676" s="9"/>
      <c r="AA676" s="9"/>
      <c r="AB676" s="9"/>
      <c r="AC676" s="9"/>
      <c r="AD676" s="8"/>
      <c r="AE676" s="8"/>
      <c r="AF676" s="8"/>
      <c r="AG676" s="8"/>
      <c r="AH676" s="8"/>
      <c r="AI676" s="8"/>
      <c r="AJ676" s="8"/>
      <c r="AK676" s="8"/>
    </row>
    <row r="677" spans="26:37" x14ac:dyDescent="0.2">
      <c r="Z677" s="9"/>
      <c r="AA677" s="9"/>
      <c r="AB677" s="9"/>
      <c r="AC677" s="9"/>
      <c r="AD677" s="8"/>
      <c r="AE677" s="8"/>
      <c r="AF677" s="8"/>
      <c r="AG677" s="8"/>
      <c r="AH677" s="8"/>
      <c r="AI677" s="8"/>
      <c r="AJ677" s="8"/>
      <c r="AK677" s="8"/>
    </row>
    <row r="678" spans="26:37" x14ac:dyDescent="0.2">
      <c r="Z678" s="9"/>
      <c r="AA678" s="9"/>
      <c r="AB678" s="9"/>
      <c r="AC678" s="9"/>
      <c r="AD678" s="8"/>
      <c r="AE678" s="8"/>
      <c r="AF678" s="8"/>
      <c r="AG678" s="8"/>
      <c r="AH678" s="8"/>
      <c r="AI678" s="8"/>
      <c r="AJ678" s="8"/>
      <c r="AK678" s="8"/>
    </row>
    <row r="679" spans="26:37" x14ac:dyDescent="0.2">
      <c r="Z679" s="9"/>
      <c r="AA679" s="9"/>
      <c r="AB679" s="9"/>
      <c r="AC679" s="9"/>
      <c r="AD679" s="8"/>
      <c r="AE679" s="8"/>
      <c r="AF679" s="8"/>
      <c r="AG679" s="8"/>
      <c r="AH679" s="8"/>
      <c r="AI679" s="8"/>
      <c r="AJ679" s="8"/>
      <c r="AK679" s="8"/>
    </row>
    <row r="680" spans="26:37" x14ac:dyDescent="0.2">
      <c r="Z680" s="9"/>
      <c r="AA680" s="9"/>
      <c r="AB680" s="9"/>
      <c r="AC680" s="9"/>
      <c r="AD680" s="8"/>
      <c r="AE680" s="8"/>
      <c r="AF680" s="8"/>
      <c r="AG680" s="8"/>
      <c r="AH680" s="8"/>
      <c r="AI680" s="8"/>
      <c r="AJ680" s="8"/>
      <c r="AK680" s="8"/>
    </row>
    <row r="681" spans="26:37" x14ac:dyDescent="0.2">
      <c r="Z681" s="9"/>
      <c r="AA681" s="9"/>
      <c r="AB681" s="9"/>
      <c r="AC681" s="9"/>
      <c r="AD681" s="8"/>
      <c r="AE681" s="8"/>
      <c r="AF681" s="8"/>
      <c r="AG681" s="8"/>
      <c r="AH681" s="8"/>
      <c r="AI681" s="8"/>
      <c r="AJ681" s="8"/>
      <c r="AK681" s="8"/>
    </row>
    <row r="682" spans="26:37" x14ac:dyDescent="0.2">
      <c r="Z682" s="9"/>
      <c r="AA682" s="9"/>
      <c r="AB682" s="9"/>
      <c r="AC682" s="9"/>
      <c r="AD682" s="8"/>
      <c r="AE682" s="8"/>
      <c r="AF682" s="8"/>
      <c r="AG682" s="8"/>
      <c r="AH682" s="8"/>
      <c r="AI682" s="8"/>
      <c r="AJ682" s="8"/>
      <c r="AK682" s="8"/>
    </row>
    <row r="683" spans="26:37" x14ac:dyDescent="0.2">
      <c r="Z683" s="9"/>
      <c r="AA683" s="9"/>
      <c r="AB683" s="9"/>
      <c r="AC683" s="9"/>
      <c r="AD683" s="8"/>
      <c r="AE683" s="8"/>
      <c r="AF683" s="8"/>
      <c r="AG683" s="8"/>
      <c r="AH683" s="8"/>
      <c r="AI683" s="8"/>
      <c r="AJ683" s="8"/>
      <c r="AK683" s="8"/>
    </row>
    <row r="684" spans="26:37" x14ac:dyDescent="0.2">
      <c r="Z684" s="9"/>
      <c r="AA684" s="9"/>
      <c r="AB684" s="9"/>
      <c r="AC684" s="9"/>
      <c r="AD684" s="8"/>
      <c r="AE684" s="8"/>
      <c r="AF684" s="8"/>
      <c r="AG684" s="8"/>
      <c r="AH684" s="8"/>
      <c r="AI684" s="8"/>
      <c r="AJ684" s="8"/>
      <c r="AK684" s="8"/>
    </row>
    <row r="685" spans="26:37" x14ac:dyDescent="0.2">
      <c r="Z685" s="9"/>
      <c r="AA685" s="9"/>
      <c r="AB685" s="9"/>
      <c r="AC685" s="9"/>
      <c r="AD685" s="8"/>
      <c r="AE685" s="8"/>
      <c r="AF685" s="8"/>
      <c r="AG685" s="8"/>
      <c r="AH685" s="8"/>
      <c r="AI685" s="8"/>
      <c r="AJ685" s="8"/>
      <c r="AK685" s="8"/>
    </row>
    <row r="686" spans="26:37" x14ac:dyDescent="0.2">
      <c r="Z686" s="9"/>
      <c r="AA686" s="9"/>
      <c r="AB686" s="9"/>
      <c r="AC686" s="9"/>
      <c r="AD686" s="8"/>
      <c r="AE686" s="8"/>
      <c r="AF686" s="8"/>
      <c r="AG686" s="8"/>
      <c r="AH686" s="8"/>
      <c r="AI686" s="8"/>
      <c r="AJ686" s="8"/>
      <c r="AK686" s="8"/>
    </row>
    <row r="687" spans="26:37" x14ac:dyDescent="0.2">
      <c r="Z687" s="9"/>
      <c r="AA687" s="9"/>
      <c r="AB687" s="9"/>
      <c r="AC687" s="9"/>
      <c r="AD687" s="8"/>
      <c r="AE687" s="8"/>
      <c r="AF687" s="8"/>
      <c r="AG687" s="8"/>
      <c r="AH687" s="8"/>
      <c r="AI687" s="8"/>
      <c r="AJ687" s="8"/>
      <c r="AK687" s="8"/>
    </row>
    <row r="688" spans="26:37" x14ac:dyDescent="0.2">
      <c r="Z688" s="9"/>
      <c r="AA688" s="9"/>
      <c r="AB688" s="9"/>
      <c r="AC688" s="9"/>
      <c r="AD688" s="8"/>
      <c r="AE688" s="8"/>
      <c r="AF688" s="8"/>
      <c r="AG688" s="8"/>
      <c r="AH688" s="8"/>
      <c r="AI688" s="8"/>
      <c r="AJ688" s="8"/>
      <c r="AK688" s="8"/>
    </row>
    <row r="689" spans="26:37" x14ac:dyDescent="0.2">
      <c r="Z689" s="9"/>
      <c r="AA689" s="9"/>
      <c r="AB689" s="9"/>
      <c r="AC689" s="9"/>
      <c r="AD689" s="8"/>
      <c r="AE689" s="8"/>
      <c r="AF689" s="8"/>
      <c r="AG689" s="8"/>
      <c r="AH689" s="8"/>
      <c r="AI689" s="8"/>
      <c r="AJ689" s="8"/>
      <c r="AK689" s="8"/>
    </row>
    <row r="690" spans="26:37" x14ac:dyDescent="0.2">
      <c r="Z690" s="9"/>
      <c r="AA690" s="9"/>
      <c r="AB690" s="9"/>
      <c r="AC690" s="9"/>
      <c r="AD690" s="8"/>
      <c r="AE690" s="8"/>
      <c r="AF690" s="8"/>
      <c r="AG690" s="8"/>
      <c r="AH690" s="8"/>
      <c r="AI690" s="8"/>
      <c r="AJ690" s="8"/>
      <c r="AK690" s="8"/>
    </row>
    <row r="691" spans="26:37" x14ac:dyDescent="0.2">
      <c r="Z691" s="9"/>
      <c r="AA691" s="9"/>
      <c r="AB691" s="9"/>
      <c r="AC691" s="9"/>
      <c r="AD691" s="8"/>
      <c r="AE691" s="8"/>
      <c r="AF691" s="8"/>
      <c r="AG691" s="8"/>
      <c r="AH691" s="8"/>
      <c r="AI691" s="8"/>
      <c r="AJ691" s="8"/>
      <c r="AK691" s="8"/>
    </row>
    <row r="692" spans="26:37" x14ac:dyDescent="0.2">
      <c r="Z692" s="9"/>
      <c r="AA692" s="9"/>
      <c r="AB692" s="9"/>
      <c r="AC692" s="9"/>
      <c r="AD692" s="8"/>
      <c r="AE692" s="8"/>
      <c r="AF692" s="8"/>
      <c r="AG692" s="8"/>
      <c r="AH692" s="8"/>
      <c r="AI692" s="8"/>
      <c r="AJ692" s="8"/>
      <c r="AK692" s="8"/>
    </row>
    <row r="693" spans="26:37" x14ac:dyDescent="0.2">
      <c r="Z693" s="9"/>
      <c r="AA693" s="9"/>
      <c r="AB693" s="9"/>
      <c r="AC693" s="9"/>
      <c r="AD693" s="8"/>
      <c r="AE693" s="8"/>
      <c r="AF693" s="8"/>
      <c r="AG693" s="8"/>
      <c r="AH693" s="8"/>
      <c r="AI693" s="8"/>
      <c r="AJ693" s="8"/>
      <c r="AK693" s="8"/>
    </row>
    <row r="694" spans="26:37" x14ac:dyDescent="0.2">
      <c r="Z694" s="9"/>
      <c r="AA694" s="9"/>
      <c r="AB694" s="9"/>
      <c r="AC694" s="9"/>
      <c r="AD694" s="8"/>
      <c r="AE694" s="8"/>
      <c r="AF694" s="8"/>
      <c r="AG694" s="8"/>
      <c r="AH694" s="8"/>
      <c r="AI694" s="8"/>
      <c r="AJ694" s="8"/>
      <c r="AK694" s="8"/>
    </row>
    <row r="695" spans="26:37" x14ac:dyDescent="0.2">
      <c r="Z695" s="9"/>
      <c r="AA695" s="9"/>
      <c r="AB695" s="9"/>
      <c r="AC695" s="9"/>
      <c r="AD695" s="8"/>
      <c r="AE695" s="8"/>
      <c r="AF695" s="8"/>
      <c r="AG695" s="8"/>
      <c r="AH695" s="8"/>
      <c r="AI695" s="8"/>
      <c r="AJ695" s="8"/>
      <c r="AK695" s="8"/>
    </row>
    <row r="696" spans="26:37" x14ac:dyDescent="0.2">
      <c r="Z696" s="9"/>
      <c r="AA696" s="9"/>
      <c r="AB696" s="9"/>
      <c r="AC696" s="9"/>
      <c r="AD696" s="8"/>
      <c r="AE696" s="8"/>
      <c r="AF696" s="8"/>
      <c r="AG696" s="8"/>
      <c r="AH696" s="8"/>
      <c r="AI696" s="8"/>
      <c r="AJ696" s="8"/>
      <c r="AK696" s="8"/>
    </row>
    <row r="697" spans="26:37" x14ac:dyDescent="0.2">
      <c r="Z697" s="9"/>
      <c r="AA697" s="9"/>
      <c r="AB697" s="9"/>
      <c r="AC697" s="9"/>
      <c r="AD697" s="8"/>
      <c r="AE697" s="8"/>
      <c r="AF697" s="8"/>
      <c r="AG697" s="8"/>
      <c r="AH697" s="8"/>
      <c r="AI697" s="8"/>
      <c r="AJ697" s="8"/>
      <c r="AK697" s="8"/>
    </row>
    <row r="698" spans="26:37" x14ac:dyDescent="0.2">
      <c r="Z698" s="9"/>
      <c r="AA698" s="9"/>
      <c r="AB698" s="9"/>
      <c r="AC698" s="9"/>
      <c r="AD698" s="8"/>
      <c r="AE698" s="8"/>
      <c r="AF698" s="8"/>
      <c r="AG698" s="8"/>
      <c r="AH698" s="8"/>
      <c r="AI698" s="8"/>
      <c r="AJ698" s="8"/>
      <c r="AK698" s="8"/>
    </row>
    <row r="699" spans="26:37" x14ac:dyDescent="0.2">
      <c r="Z699" s="9"/>
      <c r="AA699" s="9"/>
      <c r="AB699" s="9"/>
      <c r="AC699" s="9"/>
      <c r="AD699" s="8"/>
      <c r="AE699" s="8"/>
      <c r="AF699" s="8"/>
      <c r="AG699" s="8"/>
      <c r="AH699" s="8"/>
      <c r="AI699" s="8"/>
      <c r="AJ699" s="8"/>
      <c r="AK699" s="8"/>
    </row>
    <row r="700" spans="26:37" x14ac:dyDescent="0.2">
      <c r="Z700" s="9"/>
      <c r="AA700" s="9"/>
      <c r="AB700" s="9"/>
      <c r="AC700" s="9"/>
      <c r="AD700" s="8"/>
      <c r="AE700" s="8"/>
      <c r="AF700" s="8"/>
      <c r="AG700" s="8"/>
      <c r="AH700" s="8"/>
      <c r="AI700" s="8"/>
      <c r="AJ700" s="8"/>
      <c r="AK700" s="8"/>
    </row>
    <row r="701" spans="26:37" x14ac:dyDescent="0.2">
      <c r="Z701" s="9"/>
      <c r="AA701" s="9"/>
      <c r="AB701" s="9"/>
      <c r="AC701" s="9"/>
      <c r="AD701" s="8"/>
      <c r="AE701" s="8"/>
      <c r="AF701" s="8"/>
      <c r="AG701" s="8"/>
      <c r="AH701" s="8"/>
      <c r="AI701" s="8"/>
      <c r="AJ701" s="8"/>
      <c r="AK701" s="8"/>
    </row>
    <row r="702" spans="26:37" x14ac:dyDescent="0.2">
      <c r="Z702" s="9"/>
      <c r="AA702" s="9"/>
      <c r="AB702" s="9"/>
      <c r="AC702" s="9"/>
      <c r="AD702" s="8"/>
      <c r="AE702" s="8"/>
      <c r="AF702" s="8"/>
      <c r="AG702" s="8"/>
      <c r="AH702" s="8"/>
      <c r="AI702" s="8"/>
      <c r="AJ702" s="8"/>
      <c r="AK702" s="8"/>
    </row>
    <row r="703" spans="26:37" x14ac:dyDescent="0.2">
      <c r="Z703" s="9"/>
      <c r="AA703" s="9"/>
      <c r="AB703" s="9"/>
      <c r="AC703" s="9"/>
      <c r="AD703" s="8"/>
      <c r="AE703" s="8"/>
      <c r="AF703" s="8"/>
      <c r="AG703" s="8"/>
      <c r="AH703" s="8"/>
      <c r="AI703" s="8"/>
      <c r="AJ703" s="8"/>
      <c r="AK703" s="8"/>
    </row>
    <row r="704" spans="26:37" x14ac:dyDescent="0.2">
      <c r="Z704" s="9"/>
      <c r="AA704" s="9"/>
      <c r="AB704" s="9"/>
      <c r="AC704" s="9"/>
      <c r="AD704" s="8"/>
      <c r="AE704" s="8"/>
      <c r="AF704" s="8"/>
      <c r="AG704" s="8"/>
      <c r="AH704" s="8"/>
      <c r="AI704" s="8"/>
      <c r="AJ704" s="8"/>
      <c r="AK704" s="8"/>
    </row>
    <row r="705" spans="26:37" x14ac:dyDescent="0.2">
      <c r="Z705" s="9"/>
      <c r="AA705" s="9"/>
      <c r="AB705" s="9"/>
      <c r="AC705" s="9"/>
      <c r="AD705" s="8"/>
      <c r="AE705" s="8"/>
      <c r="AF705" s="8"/>
      <c r="AG705" s="8"/>
      <c r="AH705" s="8"/>
      <c r="AI705" s="8"/>
      <c r="AJ705" s="8"/>
      <c r="AK705" s="8"/>
    </row>
    <row r="706" spans="26:37" x14ac:dyDescent="0.2">
      <c r="Z706" s="9"/>
      <c r="AA706" s="9"/>
      <c r="AB706" s="9"/>
      <c r="AC706" s="9"/>
      <c r="AD706" s="8"/>
      <c r="AE706" s="8"/>
      <c r="AF706" s="8"/>
      <c r="AG706" s="8"/>
      <c r="AH706" s="8"/>
      <c r="AI706" s="8"/>
      <c r="AJ706" s="8"/>
      <c r="AK706" s="8"/>
    </row>
    <row r="707" spans="26:37" x14ac:dyDescent="0.2">
      <c r="Z707" s="9"/>
      <c r="AA707" s="9"/>
      <c r="AB707" s="9"/>
      <c r="AC707" s="9"/>
      <c r="AD707" s="8"/>
      <c r="AE707" s="8"/>
      <c r="AF707" s="8"/>
      <c r="AG707" s="8"/>
      <c r="AH707" s="8"/>
      <c r="AI707" s="8"/>
      <c r="AJ707" s="8"/>
      <c r="AK707" s="8"/>
    </row>
    <row r="708" spans="26:37" x14ac:dyDescent="0.2">
      <c r="Z708" s="9"/>
      <c r="AA708" s="9"/>
      <c r="AB708" s="9"/>
      <c r="AC708" s="9"/>
      <c r="AD708" s="8"/>
      <c r="AE708" s="8"/>
      <c r="AF708" s="8"/>
      <c r="AG708" s="8"/>
      <c r="AH708" s="8"/>
      <c r="AI708" s="8"/>
      <c r="AJ708" s="8"/>
      <c r="AK708" s="8"/>
    </row>
    <row r="709" spans="26:37" x14ac:dyDescent="0.2">
      <c r="Z709" s="9"/>
      <c r="AA709" s="9"/>
      <c r="AB709" s="9"/>
      <c r="AC709" s="9"/>
      <c r="AD709" s="8"/>
      <c r="AE709" s="8"/>
      <c r="AF709" s="8"/>
      <c r="AG709" s="8"/>
      <c r="AH709" s="8"/>
      <c r="AI709" s="8"/>
      <c r="AJ709" s="8"/>
      <c r="AK709" s="8"/>
    </row>
    <row r="710" spans="26:37" x14ac:dyDescent="0.2">
      <c r="Z710" s="9"/>
      <c r="AA710" s="9"/>
      <c r="AB710" s="9"/>
      <c r="AC710" s="9"/>
      <c r="AD710" s="8"/>
      <c r="AE710" s="8"/>
      <c r="AF710" s="8"/>
      <c r="AG710" s="8"/>
      <c r="AH710" s="8"/>
      <c r="AI710" s="8"/>
      <c r="AJ710" s="8"/>
      <c r="AK710" s="8"/>
    </row>
    <row r="711" spans="26:37" x14ac:dyDescent="0.2">
      <c r="Z711" s="9"/>
      <c r="AA711" s="9"/>
      <c r="AB711" s="9"/>
      <c r="AC711" s="9"/>
      <c r="AD711" s="8"/>
      <c r="AE711" s="8"/>
      <c r="AF711" s="8"/>
      <c r="AG711" s="8"/>
      <c r="AH711" s="8"/>
      <c r="AI711" s="8"/>
      <c r="AJ711" s="8"/>
      <c r="AK711" s="8"/>
    </row>
    <row r="712" spans="26:37" x14ac:dyDescent="0.2">
      <c r="Z712" s="9"/>
      <c r="AA712" s="9"/>
      <c r="AB712" s="9"/>
      <c r="AC712" s="9"/>
      <c r="AD712" s="8"/>
      <c r="AE712" s="8"/>
      <c r="AF712" s="8"/>
      <c r="AG712" s="8"/>
      <c r="AH712" s="8"/>
      <c r="AI712" s="8"/>
      <c r="AJ712" s="8"/>
      <c r="AK712" s="8"/>
    </row>
    <row r="713" spans="26:37" x14ac:dyDescent="0.2">
      <c r="Z713" s="9"/>
      <c r="AA713" s="9"/>
      <c r="AB713" s="9"/>
      <c r="AC713" s="9"/>
      <c r="AD713" s="8"/>
      <c r="AE713" s="8"/>
      <c r="AF713" s="8"/>
      <c r="AG713" s="8"/>
      <c r="AH713" s="8"/>
      <c r="AI713" s="8"/>
      <c r="AJ713" s="8"/>
      <c r="AK713" s="8"/>
    </row>
    <row r="714" spans="26:37" x14ac:dyDescent="0.2">
      <c r="Z714" s="9"/>
      <c r="AA714" s="9"/>
      <c r="AB714" s="9"/>
      <c r="AC714" s="9"/>
      <c r="AD714" s="8"/>
      <c r="AE714" s="8"/>
      <c r="AF714" s="8"/>
      <c r="AG714" s="8"/>
      <c r="AH714" s="8"/>
      <c r="AI714" s="8"/>
      <c r="AJ714" s="8"/>
      <c r="AK714" s="8"/>
    </row>
    <row r="715" spans="26:37" x14ac:dyDescent="0.2">
      <c r="Z715" s="9"/>
      <c r="AA715" s="9"/>
      <c r="AB715" s="9"/>
      <c r="AC715" s="9"/>
      <c r="AD715" s="8"/>
      <c r="AE715" s="8"/>
      <c r="AF715" s="8"/>
      <c r="AG715" s="8"/>
      <c r="AH715" s="8"/>
      <c r="AI715" s="8"/>
      <c r="AJ715" s="8"/>
      <c r="AK715" s="8"/>
    </row>
    <row r="716" spans="26:37" x14ac:dyDescent="0.2">
      <c r="Z716" s="9"/>
      <c r="AA716" s="9"/>
      <c r="AB716" s="9"/>
      <c r="AC716" s="9"/>
      <c r="AD716" s="8"/>
      <c r="AE716" s="8"/>
      <c r="AF716" s="8"/>
      <c r="AG716" s="8"/>
      <c r="AH716" s="8"/>
      <c r="AI716" s="8"/>
      <c r="AJ716" s="8"/>
      <c r="AK716" s="8"/>
    </row>
    <row r="717" spans="26:37" x14ac:dyDescent="0.2">
      <c r="Z717" s="9"/>
      <c r="AA717" s="9"/>
      <c r="AB717" s="9"/>
      <c r="AC717" s="9"/>
      <c r="AD717" s="8"/>
      <c r="AE717" s="8"/>
      <c r="AF717" s="8"/>
      <c r="AG717" s="8"/>
      <c r="AH717" s="8"/>
      <c r="AI717" s="8"/>
      <c r="AJ717" s="8"/>
      <c r="AK717" s="8"/>
    </row>
    <row r="718" spans="26:37" x14ac:dyDescent="0.2">
      <c r="Z718" s="9"/>
      <c r="AA718" s="9"/>
      <c r="AB718" s="9"/>
      <c r="AC718" s="9"/>
      <c r="AD718" s="8"/>
      <c r="AE718" s="8"/>
      <c r="AF718" s="8"/>
      <c r="AG718" s="8"/>
      <c r="AH718" s="8"/>
      <c r="AI718" s="8"/>
      <c r="AJ718" s="8"/>
      <c r="AK718" s="8"/>
    </row>
    <row r="719" spans="26:37" x14ac:dyDescent="0.2">
      <c r="Z719" s="9"/>
      <c r="AA719" s="9"/>
      <c r="AB719" s="9"/>
      <c r="AC719" s="9"/>
      <c r="AD719" s="8"/>
      <c r="AE719" s="8"/>
      <c r="AF719" s="8"/>
      <c r="AG719" s="8"/>
      <c r="AH719" s="8"/>
      <c r="AI719" s="8"/>
      <c r="AJ719" s="8"/>
      <c r="AK719" s="8"/>
    </row>
    <row r="720" spans="26:37" x14ac:dyDescent="0.2">
      <c r="Z720" s="9"/>
      <c r="AA720" s="9"/>
      <c r="AB720" s="9"/>
      <c r="AC720" s="9"/>
      <c r="AD720" s="8"/>
      <c r="AE720" s="8"/>
      <c r="AF720" s="8"/>
      <c r="AG720" s="8"/>
      <c r="AH720" s="8"/>
      <c r="AI720" s="8"/>
      <c r="AJ720" s="8"/>
      <c r="AK720" s="8"/>
    </row>
    <row r="721" spans="26:37" x14ac:dyDescent="0.2">
      <c r="Z721" s="9"/>
      <c r="AA721" s="9"/>
      <c r="AB721" s="9"/>
      <c r="AC721" s="9"/>
      <c r="AD721" s="8"/>
      <c r="AE721" s="8"/>
      <c r="AF721" s="8"/>
      <c r="AG721" s="8"/>
      <c r="AH721" s="8"/>
      <c r="AI721" s="8"/>
      <c r="AJ721" s="8"/>
      <c r="AK721" s="8"/>
    </row>
    <row r="722" spans="26:37" x14ac:dyDescent="0.2">
      <c r="Z722" s="9"/>
      <c r="AA722" s="9"/>
      <c r="AB722" s="9"/>
      <c r="AC722" s="9"/>
      <c r="AD722" s="8"/>
      <c r="AE722" s="8"/>
      <c r="AF722" s="8"/>
      <c r="AG722" s="8"/>
      <c r="AH722" s="8"/>
      <c r="AI722" s="8"/>
      <c r="AJ722" s="8"/>
      <c r="AK722" s="8"/>
    </row>
    <row r="723" spans="26:37" x14ac:dyDescent="0.2">
      <c r="Z723" s="9"/>
      <c r="AA723" s="9"/>
      <c r="AB723" s="9"/>
      <c r="AC723" s="9"/>
      <c r="AD723" s="8"/>
      <c r="AE723" s="8"/>
      <c r="AF723" s="8"/>
      <c r="AG723" s="8"/>
      <c r="AH723" s="8"/>
      <c r="AI723" s="8"/>
      <c r="AJ723" s="8"/>
      <c r="AK723" s="8"/>
    </row>
    <row r="724" spans="26:37" x14ac:dyDescent="0.2">
      <c r="Z724" s="9"/>
      <c r="AA724" s="9"/>
      <c r="AB724" s="9"/>
      <c r="AC724" s="9"/>
      <c r="AD724" s="8"/>
      <c r="AE724" s="8"/>
      <c r="AF724" s="8"/>
      <c r="AG724" s="8"/>
      <c r="AH724" s="8"/>
      <c r="AI724" s="8"/>
      <c r="AJ724" s="8"/>
      <c r="AK724" s="8"/>
    </row>
    <row r="725" spans="26:37" x14ac:dyDescent="0.2">
      <c r="Z725" s="9"/>
      <c r="AA725" s="9"/>
      <c r="AB725" s="9"/>
      <c r="AC725" s="9"/>
      <c r="AD725" s="8"/>
      <c r="AE725" s="8"/>
      <c r="AF725" s="8"/>
      <c r="AG725" s="8"/>
      <c r="AH725" s="8"/>
      <c r="AI725" s="8"/>
      <c r="AJ725" s="8"/>
      <c r="AK725" s="8"/>
    </row>
    <row r="726" spans="26:37" x14ac:dyDescent="0.2">
      <c r="Z726" s="9"/>
      <c r="AA726" s="9"/>
      <c r="AB726" s="9"/>
      <c r="AC726" s="9"/>
      <c r="AD726" s="8"/>
      <c r="AE726" s="8"/>
      <c r="AF726" s="8"/>
      <c r="AG726" s="8"/>
      <c r="AH726" s="8"/>
      <c r="AI726" s="8"/>
      <c r="AJ726" s="8"/>
      <c r="AK726" s="8"/>
    </row>
    <row r="727" spans="26:37" x14ac:dyDescent="0.2">
      <c r="Z727" s="9"/>
      <c r="AA727" s="9"/>
      <c r="AB727" s="9"/>
      <c r="AC727" s="9"/>
      <c r="AD727" s="8"/>
      <c r="AE727" s="8"/>
      <c r="AF727" s="8"/>
      <c r="AG727" s="8"/>
      <c r="AH727" s="8"/>
      <c r="AI727" s="8"/>
      <c r="AJ727" s="8"/>
      <c r="AK727" s="8"/>
    </row>
    <row r="728" spans="26:37" x14ac:dyDescent="0.2">
      <c r="Z728" s="9"/>
      <c r="AA728" s="9"/>
      <c r="AB728" s="9"/>
      <c r="AC728" s="9"/>
      <c r="AD728" s="8"/>
      <c r="AE728" s="8"/>
      <c r="AF728" s="8"/>
      <c r="AG728" s="8"/>
      <c r="AH728" s="8"/>
      <c r="AI728" s="8"/>
      <c r="AJ728" s="8"/>
      <c r="AK728" s="8"/>
    </row>
    <row r="729" spans="26:37" x14ac:dyDescent="0.2">
      <c r="Z729" s="9"/>
      <c r="AA729" s="9"/>
      <c r="AB729" s="9"/>
      <c r="AC729" s="9"/>
      <c r="AD729" s="8"/>
      <c r="AE729" s="8"/>
      <c r="AF729" s="8"/>
      <c r="AG729" s="8"/>
      <c r="AH729" s="8"/>
      <c r="AI729" s="8"/>
      <c r="AJ729" s="8"/>
      <c r="AK729" s="8"/>
    </row>
    <row r="730" spans="26:37" x14ac:dyDescent="0.2">
      <c r="Z730" s="9"/>
      <c r="AA730" s="9"/>
      <c r="AB730" s="9"/>
      <c r="AC730" s="9"/>
      <c r="AD730" s="8"/>
      <c r="AE730" s="8"/>
      <c r="AF730" s="8"/>
      <c r="AG730" s="8"/>
      <c r="AH730" s="8"/>
      <c r="AI730" s="8"/>
      <c r="AJ730" s="8"/>
      <c r="AK730" s="8"/>
    </row>
    <row r="731" spans="26:37" x14ac:dyDescent="0.2">
      <c r="Z731" s="9"/>
      <c r="AA731" s="9"/>
      <c r="AB731" s="9"/>
      <c r="AC731" s="9"/>
      <c r="AD731" s="8"/>
      <c r="AE731" s="8"/>
      <c r="AF731" s="8"/>
      <c r="AG731" s="8"/>
      <c r="AH731" s="8"/>
      <c r="AI731" s="8"/>
      <c r="AJ731" s="8"/>
      <c r="AK731" s="8"/>
    </row>
    <row r="732" spans="26:37" x14ac:dyDescent="0.2">
      <c r="Z732" s="9"/>
      <c r="AA732" s="9"/>
      <c r="AB732" s="9"/>
      <c r="AC732" s="9"/>
      <c r="AD732" s="8"/>
      <c r="AE732" s="8"/>
      <c r="AF732" s="8"/>
      <c r="AG732" s="8"/>
      <c r="AH732" s="8"/>
      <c r="AI732" s="8"/>
      <c r="AJ732" s="8"/>
      <c r="AK732" s="8"/>
    </row>
    <row r="733" spans="26:37" x14ac:dyDescent="0.2">
      <c r="Z733" s="9"/>
      <c r="AA733" s="9"/>
      <c r="AB733" s="9"/>
      <c r="AC733" s="9"/>
      <c r="AD733" s="8"/>
      <c r="AE733" s="8"/>
      <c r="AF733" s="8"/>
      <c r="AG733" s="8"/>
      <c r="AH733" s="8"/>
      <c r="AI733" s="8"/>
      <c r="AJ733" s="8"/>
      <c r="AK733" s="8"/>
    </row>
    <row r="734" spans="26:37" x14ac:dyDescent="0.2">
      <c r="Z734" s="9"/>
      <c r="AA734" s="9"/>
      <c r="AB734" s="9"/>
      <c r="AC734" s="9"/>
      <c r="AD734" s="8"/>
      <c r="AE734" s="8"/>
      <c r="AF734" s="8"/>
      <c r="AG734" s="8"/>
      <c r="AH734" s="8"/>
      <c r="AI734" s="8"/>
      <c r="AJ734" s="8"/>
      <c r="AK734" s="8"/>
    </row>
    <row r="735" spans="26:37" x14ac:dyDescent="0.2">
      <c r="Z735" s="9"/>
      <c r="AA735" s="9"/>
      <c r="AB735" s="9"/>
      <c r="AC735" s="9"/>
      <c r="AD735" s="8"/>
      <c r="AE735" s="8"/>
      <c r="AF735" s="8"/>
      <c r="AG735" s="8"/>
      <c r="AH735" s="8"/>
      <c r="AI735" s="8"/>
      <c r="AJ735" s="8"/>
      <c r="AK735" s="8"/>
    </row>
    <row r="736" spans="26:37" x14ac:dyDescent="0.2">
      <c r="Z736" s="9"/>
      <c r="AA736" s="9"/>
      <c r="AB736" s="9"/>
      <c r="AC736" s="9"/>
      <c r="AD736" s="8"/>
      <c r="AE736" s="8"/>
      <c r="AF736" s="8"/>
      <c r="AG736" s="8"/>
      <c r="AH736" s="8"/>
      <c r="AI736" s="8"/>
      <c r="AJ736" s="8"/>
      <c r="AK736" s="8"/>
    </row>
    <row r="737" spans="26:37" x14ac:dyDescent="0.2">
      <c r="Z737" s="9"/>
      <c r="AA737" s="9"/>
      <c r="AB737" s="9"/>
      <c r="AC737" s="9"/>
      <c r="AD737" s="8"/>
      <c r="AE737" s="8"/>
      <c r="AF737" s="8"/>
      <c r="AG737" s="8"/>
      <c r="AH737" s="8"/>
      <c r="AI737" s="8"/>
      <c r="AJ737" s="8"/>
      <c r="AK737" s="8"/>
    </row>
    <row r="738" spans="26:37" x14ac:dyDescent="0.2">
      <c r="Z738" s="9"/>
      <c r="AA738" s="9"/>
      <c r="AB738" s="9"/>
      <c r="AC738" s="9"/>
      <c r="AD738" s="8"/>
      <c r="AE738" s="8"/>
      <c r="AF738" s="8"/>
      <c r="AG738" s="8"/>
      <c r="AH738" s="8"/>
      <c r="AI738" s="8"/>
      <c r="AJ738" s="8"/>
      <c r="AK738" s="8"/>
    </row>
    <row r="739" spans="26:37" x14ac:dyDescent="0.2">
      <c r="Z739" s="9"/>
      <c r="AA739" s="9"/>
      <c r="AB739" s="9"/>
      <c r="AC739" s="9"/>
      <c r="AD739" s="8"/>
      <c r="AE739" s="8"/>
      <c r="AF739" s="8"/>
      <c r="AG739" s="8"/>
      <c r="AH739" s="8"/>
      <c r="AI739" s="8"/>
      <c r="AJ739" s="8"/>
      <c r="AK739" s="8"/>
    </row>
    <row r="740" spans="26:37" x14ac:dyDescent="0.2">
      <c r="Z740" s="9"/>
      <c r="AA740" s="9"/>
      <c r="AB740" s="9"/>
      <c r="AC740" s="9"/>
      <c r="AD740" s="8"/>
      <c r="AE740" s="8"/>
      <c r="AF740" s="8"/>
      <c r="AG740" s="8"/>
      <c r="AH740" s="8"/>
      <c r="AI740" s="8"/>
      <c r="AJ740" s="8"/>
      <c r="AK740" s="8"/>
    </row>
    <row r="741" spans="26:37" x14ac:dyDescent="0.2">
      <c r="Z741" s="9"/>
      <c r="AA741" s="9"/>
      <c r="AB741" s="9"/>
      <c r="AC741" s="9"/>
      <c r="AD741" s="8"/>
      <c r="AE741" s="8"/>
      <c r="AF741" s="8"/>
      <c r="AG741" s="8"/>
      <c r="AH741" s="8"/>
      <c r="AI741" s="8"/>
      <c r="AJ741" s="8"/>
      <c r="AK741" s="8"/>
    </row>
    <row r="742" spans="26:37" x14ac:dyDescent="0.2">
      <c r="Z742" s="9"/>
      <c r="AA742" s="9"/>
      <c r="AB742" s="9"/>
      <c r="AC742" s="9"/>
      <c r="AD742" s="8"/>
      <c r="AE742" s="8"/>
      <c r="AF742" s="8"/>
      <c r="AG742" s="8"/>
      <c r="AH742" s="8"/>
      <c r="AI742" s="8"/>
      <c r="AJ742" s="8"/>
      <c r="AK742" s="8"/>
    </row>
    <row r="743" spans="26:37" x14ac:dyDescent="0.2">
      <c r="Z743" s="9"/>
      <c r="AA743" s="9"/>
      <c r="AB743" s="9"/>
      <c r="AC743" s="9"/>
      <c r="AD743" s="8"/>
      <c r="AE743" s="8"/>
      <c r="AF743" s="8"/>
      <c r="AG743" s="8"/>
      <c r="AH743" s="8"/>
      <c r="AI743" s="8"/>
      <c r="AJ743" s="8"/>
      <c r="AK743" s="8"/>
    </row>
    <row r="744" spans="26:37" x14ac:dyDescent="0.2">
      <c r="Z744" s="9"/>
      <c r="AA744" s="9"/>
      <c r="AB744" s="9"/>
      <c r="AC744" s="9"/>
      <c r="AD744" s="8"/>
      <c r="AE744" s="8"/>
      <c r="AF744" s="8"/>
      <c r="AG744" s="8"/>
      <c r="AH744" s="8"/>
      <c r="AI744" s="8"/>
      <c r="AJ744" s="8"/>
      <c r="AK744" s="8"/>
    </row>
    <row r="745" spans="26:37" x14ac:dyDescent="0.2">
      <c r="Z745" s="9"/>
      <c r="AA745" s="9"/>
      <c r="AB745" s="9"/>
      <c r="AC745" s="9"/>
      <c r="AD745" s="8"/>
      <c r="AE745" s="8"/>
      <c r="AF745" s="8"/>
      <c r="AG745" s="8"/>
      <c r="AH745" s="8"/>
      <c r="AI745" s="8"/>
      <c r="AJ745" s="8"/>
      <c r="AK745" s="8"/>
    </row>
    <row r="746" spans="26:37" x14ac:dyDescent="0.2">
      <c r="Z746" s="9"/>
      <c r="AA746" s="9"/>
      <c r="AB746" s="9"/>
      <c r="AC746" s="9"/>
      <c r="AD746" s="8"/>
      <c r="AE746" s="8"/>
      <c r="AF746" s="8"/>
      <c r="AG746" s="8"/>
      <c r="AH746" s="8"/>
      <c r="AI746" s="8"/>
      <c r="AJ746" s="8"/>
      <c r="AK746" s="8"/>
    </row>
    <row r="747" spans="26:37" x14ac:dyDescent="0.2">
      <c r="Z747" s="9"/>
      <c r="AA747" s="9"/>
      <c r="AB747" s="9"/>
      <c r="AC747" s="9"/>
      <c r="AD747" s="8"/>
      <c r="AE747" s="8"/>
      <c r="AF747" s="8"/>
      <c r="AG747" s="8"/>
      <c r="AH747" s="8"/>
      <c r="AI747" s="8"/>
      <c r="AJ747" s="8"/>
      <c r="AK747" s="8"/>
    </row>
    <row r="748" spans="26:37" x14ac:dyDescent="0.2">
      <c r="Z748" s="9"/>
      <c r="AA748" s="9"/>
      <c r="AB748" s="9"/>
      <c r="AC748" s="9"/>
      <c r="AD748" s="8"/>
      <c r="AE748" s="8"/>
      <c r="AF748" s="8"/>
      <c r="AG748" s="8"/>
      <c r="AH748" s="8"/>
      <c r="AI748" s="8"/>
      <c r="AJ748" s="8"/>
      <c r="AK748" s="8"/>
    </row>
    <row r="749" spans="26:37" x14ac:dyDescent="0.2">
      <c r="Z749" s="9"/>
      <c r="AA749" s="9"/>
      <c r="AB749" s="9"/>
      <c r="AC749" s="9"/>
      <c r="AD749" s="8"/>
      <c r="AE749" s="8"/>
      <c r="AF749" s="8"/>
      <c r="AG749" s="8"/>
      <c r="AH749" s="8"/>
      <c r="AI749" s="8"/>
      <c r="AJ749" s="8"/>
      <c r="AK749" s="8"/>
    </row>
    <row r="750" spans="26:37" x14ac:dyDescent="0.2">
      <c r="Z750" s="9"/>
      <c r="AA750" s="9"/>
      <c r="AB750" s="9"/>
      <c r="AC750" s="9"/>
      <c r="AD750" s="8"/>
      <c r="AE750" s="8"/>
      <c r="AF750" s="8"/>
      <c r="AG750" s="8"/>
      <c r="AH750" s="8"/>
      <c r="AI750" s="8"/>
      <c r="AJ750" s="8"/>
      <c r="AK750" s="8"/>
    </row>
    <row r="751" spans="26:37" x14ac:dyDescent="0.2">
      <c r="Z751" s="9"/>
      <c r="AA751" s="9"/>
      <c r="AB751" s="9"/>
      <c r="AC751" s="9"/>
      <c r="AD751" s="8"/>
      <c r="AE751" s="8"/>
      <c r="AF751" s="8"/>
      <c r="AG751" s="8"/>
      <c r="AH751" s="8"/>
      <c r="AI751" s="8"/>
      <c r="AJ751" s="8"/>
      <c r="AK751" s="8"/>
    </row>
    <row r="752" spans="26:37" x14ac:dyDescent="0.2">
      <c r="Z752" s="9"/>
      <c r="AA752" s="9"/>
      <c r="AB752" s="9"/>
      <c r="AC752" s="9"/>
      <c r="AD752" s="8"/>
      <c r="AE752" s="8"/>
      <c r="AF752" s="8"/>
      <c r="AG752" s="8"/>
      <c r="AH752" s="8"/>
      <c r="AI752" s="8"/>
      <c r="AJ752" s="8"/>
      <c r="AK752" s="8"/>
    </row>
    <row r="753" spans="26:37" x14ac:dyDescent="0.2">
      <c r="Z753" s="9"/>
      <c r="AA753" s="9"/>
      <c r="AB753" s="9"/>
      <c r="AC753" s="9"/>
      <c r="AD753" s="8"/>
      <c r="AE753" s="8"/>
      <c r="AF753" s="8"/>
      <c r="AG753" s="8"/>
      <c r="AH753" s="8"/>
      <c r="AI753" s="8"/>
      <c r="AJ753" s="8"/>
      <c r="AK753" s="8"/>
    </row>
    <row r="754" spans="26:37" x14ac:dyDescent="0.2">
      <c r="Z754" s="9"/>
      <c r="AA754" s="9"/>
      <c r="AB754" s="9"/>
      <c r="AC754" s="9"/>
      <c r="AD754" s="8"/>
      <c r="AE754" s="8"/>
      <c r="AF754" s="8"/>
      <c r="AG754" s="8"/>
      <c r="AH754" s="8"/>
      <c r="AI754" s="8"/>
      <c r="AJ754" s="8"/>
      <c r="AK754" s="8"/>
    </row>
    <row r="755" spans="26:37" x14ac:dyDescent="0.2">
      <c r="Z755" s="9"/>
      <c r="AA755" s="9"/>
      <c r="AB755" s="9"/>
      <c r="AC755" s="9"/>
      <c r="AD755" s="8"/>
      <c r="AE755" s="8"/>
      <c r="AF755" s="8"/>
      <c r="AG755" s="8"/>
      <c r="AH755" s="8"/>
      <c r="AI755" s="8"/>
      <c r="AJ755" s="8"/>
      <c r="AK755" s="8"/>
    </row>
    <row r="756" spans="26:37" x14ac:dyDescent="0.2">
      <c r="Z756" s="9"/>
      <c r="AA756" s="9"/>
      <c r="AB756" s="9"/>
      <c r="AC756" s="9"/>
      <c r="AD756" s="8"/>
      <c r="AE756" s="8"/>
      <c r="AF756" s="8"/>
      <c r="AG756" s="8"/>
      <c r="AH756" s="8"/>
      <c r="AI756" s="8"/>
      <c r="AJ756" s="8"/>
      <c r="AK756" s="8"/>
    </row>
    <row r="757" spans="26:37" x14ac:dyDescent="0.2">
      <c r="Z757" s="9"/>
      <c r="AA757" s="9"/>
      <c r="AB757" s="9"/>
      <c r="AC757" s="9"/>
      <c r="AD757" s="8"/>
      <c r="AE757" s="8"/>
      <c r="AF757" s="8"/>
      <c r="AG757" s="8"/>
      <c r="AH757" s="8"/>
      <c r="AI757" s="8"/>
      <c r="AJ757" s="8"/>
      <c r="AK757" s="8"/>
    </row>
    <row r="758" spans="26:37" x14ac:dyDescent="0.2">
      <c r="Z758" s="9"/>
      <c r="AA758" s="9"/>
      <c r="AB758" s="9"/>
      <c r="AC758" s="9"/>
      <c r="AD758" s="8"/>
      <c r="AE758" s="8"/>
      <c r="AF758" s="8"/>
      <c r="AG758" s="8"/>
      <c r="AH758" s="8"/>
      <c r="AI758" s="8"/>
      <c r="AJ758" s="8"/>
      <c r="AK758" s="8"/>
    </row>
    <row r="759" spans="26:37" x14ac:dyDescent="0.2">
      <c r="Z759" s="9"/>
      <c r="AA759" s="9"/>
      <c r="AB759" s="9"/>
      <c r="AC759" s="9"/>
      <c r="AD759" s="8"/>
      <c r="AE759" s="8"/>
      <c r="AF759" s="8"/>
      <c r="AG759" s="8"/>
      <c r="AH759" s="8"/>
      <c r="AI759" s="8"/>
      <c r="AJ759" s="8"/>
      <c r="AK759" s="8"/>
    </row>
    <row r="760" spans="26:37" x14ac:dyDescent="0.2">
      <c r="Z760" s="9"/>
      <c r="AA760" s="9"/>
      <c r="AB760" s="9"/>
      <c r="AC760" s="9"/>
      <c r="AD760" s="8"/>
      <c r="AE760" s="8"/>
      <c r="AF760" s="8"/>
      <c r="AG760" s="8"/>
      <c r="AH760" s="8"/>
      <c r="AI760" s="8"/>
      <c r="AJ760" s="8"/>
      <c r="AK760" s="8"/>
    </row>
    <row r="761" spans="26:37" x14ac:dyDescent="0.2">
      <c r="Z761" s="9"/>
      <c r="AA761" s="9"/>
      <c r="AB761" s="9"/>
      <c r="AC761" s="9"/>
      <c r="AD761" s="8"/>
      <c r="AE761" s="8"/>
      <c r="AF761" s="8"/>
      <c r="AG761" s="8"/>
      <c r="AH761" s="8"/>
      <c r="AI761" s="8"/>
      <c r="AJ761" s="8"/>
      <c r="AK761" s="8"/>
    </row>
    <row r="762" spans="26:37" x14ac:dyDescent="0.2">
      <c r="Z762" s="9"/>
      <c r="AA762" s="9"/>
      <c r="AB762" s="9"/>
      <c r="AC762" s="9"/>
      <c r="AD762" s="8"/>
      <c r="AE762" s="8"/>
      <c r="AF762" s="8"/>
      <c r="AG762" s="8"/>
      <c r="AH762" s="8"/>
      <c r="AI762" s="8"/>
      <c r="AJ762" s="8"/>
      <c r="AK762" s="8"/>
    </row>
    <row r="763" spans="26:37" x14ac:dyDescent="0.2">
      <c r="Z763" s="9"/>
      <c r="AA763" s="9"/>
      <c r="AB763" s="9"/>
      <c r="AC763" s="9"/>
      <c r="AD763" s="8"/>
      <c r="AE763" s="8"/>
      <c r="AF763" s="8"/>
      <c r="AG763" s="8"/>
      <c r="AH763" s="8"/>
      <c r="AI763" s="8"/>
      <c r="AJ763" s="8"/>
      <c r="AK763" s="8"/>
    </row>
    <row r="764" spans="26:37" x14ac:dyDescent="0.2">
      <c r="Z764" s="9"/>
      <c r="AA764" s="9"/>
      <c r="AB764" s="9"/>
      <c r="AC764" s="9"/>
      <c r="AD764" s="8"/>
      <c r="AE764" s="8"/>
      <c r="AF764" s="8"/>
      <c r="AG764" s="8"/>
      <c r="AH764" s="8"/>
      <c r="AI764" s="8"/>
      <c r="AJ764" s="8"/>
      <c r="AK764" s="8"/>
    </row>
    <row r="765" spans="26:37" x14ac:dyDescent="0.2">
      <c r="Z765" s="9"/>
      <c r="AA765" s="9"/>
      <c r="AB765" s="9"/>
      <c r="AC765" s="9"/>
      <c r="AD765" s="8"/>
      <c r="AE765" s="8"/>
      <c r="AF765" s="8"/>
      <c r="AG765" s="8"/>
      <c r="AH765" s="8"/>
      <c r="AI765" s="8"/>
      <c r="AJ765" s="8"/>
      <c r="AK765" s="8"/>
    </row>
    <row r="766" spans="26:37" x14ac:dyDescent="0.2">
      <c r="Z766" s="9"/>
      <c r="AA766" s="9"/>
      <c r="AB766" s="9"/>
      <c r="AC766" s="9"/>
      <c r="AD766" s="8"/>
      <c r="AE766" s="8"/>
      <c r="AF766" s="8"/>
      <c r="AG766" s="8"/>
      <c r="AH766" s="8"/>
      <c r="AI766" s="8"/>
      <c r="AJ766" s="8"/>
      <c r="AK766" s="8"/>
    </row>
    <row r="767" spans="26:37" x14ac:dyDescent="0.2">
      <c r="Z767" s="9"/>
      <c r="AA767" s="9"/>
      <c r="AB767" s="9"/>
      <c r="AC767" s="9"/>
      <c r="AD767" s="8"/>
      <c r="AE767" s="8"/>
      <c r="AF767" s="8"/>
      <c r="AG767" s="8"/>
      <c r="AH767" s="8"/>
      <c r="AI767" s="8"/>
      <c r="AJ767" s="8"/>
      <c r="AK767" s="8"/>
    </row>
    <row r="768" spans="26:37" x14ac:dyDescent="0.2">
      <c r="Z768" s="9"/>
      <c r="AA768" s="9"/>
      <c r="AB768" s="9"/>
      <c r="AC768" s="9"/>
      <c r="AD768" s="8"/>
      <c r="AE768" s="8"/>
      <c r="AF768" s="8"/>
      <c r="AG768" s="8"/>
      <c r="AH768" s="8"/>
      <c r="AI768" s="8"/>
      <c r="AJ768" s="8"/>
      <c r="AK768" s="8"/>
    </row>
    <row r="769" spans="26:37" x14ac:dyDescent="0.2">
      <c r="Z769" s="9"/>
      <c r="AA769" s="9"/>
      <c r="AB769" s="9"/>
      <c r="AC769" s="9"/>
      <c r="AD769" s="8"/>
      <c r="AE769" s="8"/>
      <c r="AF769" s="8"/>
      <c r="AG769" s="8"/>
      <c r="AH769" s="8"/>
      <c r="AI769" s="8"/>
      <c r="AJ769" s="8"/>
      <c r="AK769" s="8"/>
    </row>
    <row r="770" spans="26:37" x14ac:dyDescent="0.2">
      <c r="Z770" s="9"/>
      <c r="AA770" s="9"/>
      <c r="AB770" s="9"/>
      <c r="AC770" s="9"/>
      <c r="AD770" s="8"/>
      <c r="AE770" s="8"/>
      <c r="AF770" s="8"/>
      <c r="AG770" s="8"/>
      <c r="AH770" s="8"/>
      <c r="AI770" s="8"/>
      <c r="AJ770" s="8"/>
      <c r="AK770" s="8"/>
    </row>
    <row r="771" spans="26:37" x14ac:dyDescent="0.2">
      <c r="Z771" s="9"/>
      <c r="AA771" s="9"/>
      <c r="AB771" s="9"/>
      <c r="AC771" s="9"/>
      <c r="AD771" s="8"/>
      <c r="AE771" s="8"/>
      <c r="AF771" s="8"/>
      <c r="AG771" s="8"/>
      <c r="AH771" s="8"/>
      <c r="AI771" s="8"/>
      <c r="AJ771" s="8"/>
      <c r="AK771" s="8"/>
    </row>
    <row r="772" spans="26:37" x14ac:dyDescent="0.2">
      <c r="Z772" s="9"/>
      <c r="AA772" s="9"/>
      <c r="AB772" s="9"/>
      <c r="AC772" s="9"/>
      <c r="AD772" s="8"/>
      <c r="AE772" s="8"/>
      <c r="AF772" s="8"/>
      <c r="AG772" s="8"/>
      <c r="AH772" s="8"/>
      <c r="AI772" s="8"/>
      <c r="AJ772" s="8"/>
      <c r="AK772" s="8"/>
    </row>
    <row r="773" spans="26:37" x14ac:dyDescent="0.2">
      <c r="Z773" s="9"/>
      <c r="AA773" s="9"/>
      <c r="AB773" s="9"/>
      <c r="AC773" s="9"/>
      <c r="AD773" s="8"/>
      <c r="AE773" s="8"/>
      <c r="AF773" s="8"/>
      <c r="AG773" s="8"/>
      <c r="AH773" s="8"/>
      <c r="AI773" s="8"/>
      <c r="AJ773" s="8"/>
      <c r="AK773" s="8"/>
    </row>
    <row r="774" spans="26:37" x14ac:dyDescent="0.2">
      <c r="Z774" s="9"/>
      <c r="AA774" s="9"/>
      <c r="AB774" s="9"/>
      <c r="AC774" s="9"/>
      <c r="AD774" s="8"/>
      <c r="AE774" s="8"/>
      <c r="AF774" s="8"/>
      <c r="AG774" s="8"/>
      <c r="AH774" s="8"/>
      <c r="AI774" s="8"/>
      <c r="AJ774" s="8"/>
      <c r="AK774" s="8"/>
    </row>
    <row r="775" spans="26:37" x14ac:dyDescent="0.2">
      <c r="Z775" s="9"/>
      <c r="AA775" s="9"/>
      <c r="AB775" s="9"/>
      <c r="AC775" s="9"/>
      <c r="AD775" s="8"/>
      <c r="AE775" s="8"/>
      <c r="AF775" s="8"/>
      <c r="AG775" s="8"/>
      <c r="AH775" s="8"/>
      <c r="AI775" s="8"/>
      <c r="AJ775" s="8"/>
      <c r="AK775" s="8"/>
    </row>
    <row r="776" spans="26:37" x14ac:dyDescent="0.2">
      <c r="Z776" s="9"/>
      <c r="AA776" s="9"/>
      <c r="AB776" s="9"/>
      <c r="AC776" s="9"/>
      <c r="AD776" s="8"/>
      <c r="AE776" s="8"/>
      <c r="AF776" s="8"/>
      <c r="AG776" s="8"/>
      <c r="AH776" s="8"/>
      <c r="AI776" s="8"/>
      <c r="AJ776" s="8"/>
      <c r="AK776" s="8"/>
    </row>
    <row r="777" spans="26:37" x14ac:dyDescent="0.2">
      <c r="Z777" s="9"/>
      <c r="AA777" s="9"/>
      <c r="AB777" s="9"/>
      <c r="AC777" s="9"/>
      <c r="AD777" s="8"/>
      <c r="AE777" s="8"/>
      <c r="AF777" s="8"/>
      <c r="AG777" s="8"/>
      <c r="AH777" s="8"/>
      <c r="AI777" s="8"/>
      <c r="AJ777" s="8"/>
      <c r="AK777" s="8"/>
    </row>
    <row r="778" spans="26:37" x14ac:dyDescent="0.2">
      <c r="Z778" s="9"/>
      <c r="AA778" s="9"/>
      <c r="AB778" s="9"/>
      <c r="AC778" s="9"/>
      <c r="AD778" s="8"/>
      <c r="AE778" s="8"/>
      <c r="AF778" s="8"/>
      <c r="AG778" s="8"/>
      <c r="AH778" s="8"/>
      <c r="AI778" s="8"/>
      <c r="AJ778" s="8"/>
      <c r="AK778" s="8"/>
    </row>
    <row r="779" spans="26:37" x14ac:dyDescent="0.2">
      <c r="Z779" s="9"/>
      <c r="AA779" s="9"/>
      <c r="AB779" s="9"/>
      <c r="AC779" s="9"/>
      <c r="AD779" s="8"/>
      <c r="AE779" s="8"/>
      <c r="AF779" s="8"/>
      <c r="AG779" s="8"/>
      <c r="AH779" s="8"/>
      <c r="AI779" s="8"/>
      <c r="AJ779" s="8"/>
      <c r="AK779" s="8"/>
    </row>
    <row r="780" spans="26:37" x14ac:dyDescent="0.2">
      <c r="Z780" s="9"/>
      <c r="AA780" s="9"/>
      <c r="AB780" s="9"/>
      <c r="AC780" s="9"/>
      <c r="AD780" s="8"/>
      <c r="AE780" s="8"/>
      <c r="AF780" s="8"/>
      <c r="AG780" s="8"/>
      <c r="AH780" s="8"/>
      <c r="AI780" s="8"/>
      <c r="AJ780" s="8"/>
      <c r="AK780" s="8"/>
    </row>
    <row r="781" spans="26:37" x14ac:dyDescent="0.2">
      <c r="Z781" s="9"/>
      <c r="AA781" s="9"/>
      <c r="AB781" s="9"/>
      <c r="AC781" s="9"/>
      <c r="AD781" s="8"/>
      <c r="AE781" s="8"/>
      <c r="AF781" s="8"/>
      <c r="AG781" s="8"/>
      <c r="AH781" s="8"/>
      <c r="AI781" s="8"/>
      <c r="AJ781" s="8"/>
      <c r="AK781" s="8"/>
    </row>
    <row r="782" spans="26:37" x14ac:dyDescent="0.2">
      <c r="Z782" s="9"/>
      <c r="AA782" s="9"/>
      <c r="AB782" s="9"/>
      <c r="AC782" s="9"/>
      <c r="AD782" s="8"/>
      <c r="AE782" s="8"/>
      <c r="AF782" s="8"/>
      <c r="AG782" s="8"/>
      <c r="AH782" s="8"/>
      <c r="AI782" s="8"/>
      <c r="AJ782" s="8"/>
      <c r="AK782" s="8"/>
    </row>
    <row r="783" spans="26:37" x14ac:dyDescent="0.2">
      <c r="Z783" s="9"/>
      <c r="AA783" s="9"/>
      <c r="AB783" s="9"/>
      <c r="AC783" s="9"/>
      <c r="AD783" s="8"/>
      <c r="AE783" s="8"/>
      <c r="AF783" s="8"/>
      <c r="AG783" s="8"/>
      <c r="AH783" s="8"/>
      <c r="AI783" s="8"/>
      <c r="AJ783" s="8"/>
      <c r="AK783" s="8"/>
    </row>
    <row r="784" spans="26:37" x14ac:dyDescent="0.2">
      <c r="Z784" s="9"/>
      <c r="AA784" s="9"/>
      <c r="AB784" s="9"/>
      <c r="AC784" s="9"/>
      <c r="AD784" s="8"/>
      <c r="AE784" s="8"/>
      <c r="AF784" s="8"/>
      <c r="AG784" s="8"/>
      <c r="AH784" s="8"/>
      <c r="AI784" s="8"/>
      <c r="AJ784" s="8"/>
      <c r="AK784" s="8"/>
    </row>
    <row r="785" spans="26:37" x14ac:dyDescent="0.2">
      <c r="Z785" s="9"/>
      <c r="AA785" s="9"/>
      <c r="AB785" s="9"/>
      <c r="AC785" s="9"/>
      <c r="AD785" s="8"/>
      <c r="AE785" s="8"/>
      <c r="AF785" s="8"/>
      <c r="AG785" s="8"/>
      <c r="AH785" s="8"/>
      <c r="AI785" s="8"/>
      <c r="AJ785" s="8"/>
      <c r="AK785" s="8"/>
    </row>
    <row r="786" spans="26:37" x14ac:dyDescent="0.2">
      <c r="Z786" s="9"/>
      <c r="AA786" s="9"/>
      <c r="AB786" s="9"/>
      <c r="AC786" s="9"/>
      <c r="AD786" s="8"/>
      <c r="AE786" s="8"/>
      <c r="AF786" s="8"/>
      <c r="AG786" s="8"/>
      <c r="AH786" s="8"/>
      <c r="AI786" s="8"/>
      <c r="AJ786" s="8"/>
      <c r="AK786" s="8"/>
    </row>
    <row r="787" spans="26:37" x14ac:dyDescent="0.2">
      <c r="Z787" s="9"/>
      <c r="AA787" s="9"/>
      <c r="AB787" s="9"/>
      <c r="AC787" s="9"/>
      <c r="AD787" s="8"/>
      <c r="AE787" s="8"/>
      <c r="AF787" s="8"/>
      <c r="AG787" s="8"/>
      <c r="AH787" s="8"/>
      <c r="AI787" s="8"/>
      <c r="AJ787" s="8"/>
      <c r="AK787" s="8"/>
    </row>
    <row r="788" spans="26:37" x14ac:dyDescent="0.2">
      <c r="Z788" s="9"/>
      <c r="AA788" s="9"/>
      <c r="AB788" s="9"/>
      <c r="AC788" s="9"/>
      <c r="AD788" s="8"/>
      <c r="AE788" s="8"/>
      <c r="AF788" s="8"/>
      <c r="AG788" s="8"/>
      <c r="AH788" s="8"/>
      <c r="AI788" s="8"/>
      <c r="AJ788" s="8"/>
      <c r="AK788" s="8"/>
    </row>
    <row r="789" spans="26:37" x14ac:dyDescent="0.2">
      <c r="Z789" s="9"/>
      <c r="AA789" s="9"/>
      <c r="AB789" s="9"/>
      <c r="AC789" s="9"/>
      <c r="AD789" s="8"/>
      <c r="AE789" s="8"/>
      <c r="AF789" s="8"/>
      <c r="AG789" s="8"/>
      <c r="AH789" s="8"/>
      <c r="AI789" s="8"/>
      <c r="AJ789" s="8"/>
      <c r="AK789" s="8"/>
    </row>
    <row r="790" spans="26:37" x14ac:dyDescent="0.2">
      <c r="Z790" s="9"/>
      <c r="AA790" s="9"/>
      <c r="AB790" s="9"/>
      <c r="AC790" s="9"/>
      <c r="AD790" s="8"/>
      <c r="AE790" s="8"/>
      <c r="AF790" s="8"/>
      <c r="AG790" s="8"/>
      <c r="AH790" s="8"/>
      <c r="AI790" s="8"/>
      <c r="AJ790" s="8"/>
      <c r="AK790" s="8"/>
    </row>
    <row r="791" spans="26:37" x14ac:dyDescent="0.2">
      <c r="Z791" s="9"/>
      <c r="AA791" s="9"/>
      <c r="AB791" s="9"/>
      <c r="AC791" s="9"/>
      <c r="AD791" s="8"/>
      <c r="AE791" s="8"/>
      <c r="AF791" s="8"/>
      <c r="AG791" s="8"/>
      <c r="AH791" s="8"/>
      <c r="AI791" s="8"/>
      <c r="AJ791" s="8"/>
      <c r="AK791" s="8"/>
    </row>
    <row r="792" spans="26:37" x14ac:dyDescent="0.2">
      <c r="Z792" s="9"/>
      <c r="AA792" s="9"/>
      <c r="AB792" s="9"/>
      <c r="AC792" s="9"/>
      <c r="AD792" s="8"/>
      <c r="AE792" s="8"/>
      <c r="AF792" s="8"/>
      <c r="AG792" s="8"/>
      <c r="AH792" s="8"/>
      <c r="AI792" s="8"/>
      <c r="AJ792" s="8"/>
      <c r="AK792" s="8"/>
    </row>
    <row r="793" spans="26:37" x14ac:dyDescent="0.2">
      <c r="Z793" s="9"/>
      <c r="AA793" s="9"/>
      <c r="AB793" s="9"/>
      <c r="AC793" s="9"/>
      <c r="AD793" s="8"/>
      <c r="AE793" s="8"/>
      <c r="AF793" s="8"/>
      <c r="AG793" s="8"/>
      <c r="AH793" s="8"/>
      <c r="AI793" s="8"/>
      <c r="AJ793" s="8"/>
      <c r="AK793" s="8"/>
    </row>
    <row r="794" spans="26:37" x14ac:dyDescent="0.2">
      <c r="Z794" s="9"/>
      <c r="AA794" s="9"/>
      <c r="AB794" s="9"/>
      <c r="AC794" s="9"/>
      <c r="AD794" s="8"/>
      <c r="AE794" s="8"/>
      <c r="AF794" s="8"/>
      <c r="AG794" s="8"/>
      <c r="AH794" s="8"/>
      <c r="AI794" s="8"/>
      <c r="AJ794" s="8"/>
      <c r="AK794" s="8"/>
    </row>
    <row r="795" spans="26:37" x14ac:dyDescent="0.2">
      <c r="Z795" s="9"/>
      <c r="AA795" s="9"/>
      <c r="AB795" s="9"/>
      <c r="AC795" s="9"/>
      <c r="AD795" s="8"/>
      <c r="AE795" s="8"/>
      <c r="AF795" s="8"/>
      <c r="AG795" s="8"/>
      <c r="AH795" s="8"/>
      <c r="AI795" s="8"/>
      <c r="AJ795" s="8"/>
      <c r="AK795" s="8"/>
    </row>
    <row r="796" spans="26:37" x14ac:dyDescent="0.2">
      <c r="Z796" s="9"/>
      <c r="AA796" s="9"/>
      <c r="AB796" s="9"/>
      <c r="AC796" s="9"/>
      <c r="AD796" s="8"/>
      <c r="AE796" s="8"/>
      <c r="AF796" s="8"/>
      <c r="AG796" s="8"/>
      <c r="AH796" s="8"/>
      <c r="AI796" s="8"/>
      <c r="AJ796" s="8"/>
      <c r="AK796" s="8"/>
    </row>
    <row r="797" spans="26:37" x14ac:dyDescent="0.2">
      <c r="Z797" s="9"/>
      <c r="AA797" s="9"/>
      <c r="AB797" s="9"/>
      <c r="AC797" s="9"/>
      <c r="AD797" s="8"/>
      <c r="AE797" s="8"/>
      <c r="AF797" s="8"/>
      <c r="AG797" s="8"/>
      <c r="AH797" s="8"/>
      <c r="AI797" s="8"/>
      <c r="AJ797" s="8"/>
      <c r="AK797" s="8"/>
    </row>
    <row r="798" spans="26:37" x14ac:dyDescent="0.2">
      <c r="Z798" s="9"/>
      <c r="AA798" s="9"/>
      <c r="AB798" s="9"/>
      <c r="AC798" s="9"/>
      <c r="AD798" s="8"/>
      <c r="AE798" s="8"/>
      <c r="AF798" s="8"/>
      <c r="AG798" s="8"/>
      <c r="AH798" s="8"/>
      <c r="AI798" s="8"/>
      <c r="AJ798" s="8"/>
      <c r="AK798" s="8"/>
    </row>
    <row r="799" spans="26:37" x14ac:dyDescent="0.2">
      <c r="Z799" s="9"/>
      <c r="AA799" s="9"/>
      <c r="AB799" s="9"/>
      <c r="AC799" s="9"/>
      <c r="AD799" s="8"/>
      <c r="AE799" s="8"/>
      <c r="AF799" s="8"/>
      <c r="AG799" s="8"/>
      <c r="AH799" s="8"/>
      <c r="AI799" s="8"/>
      <c r="AJ799" s="8"/>
      <c r="AK799" s="8"/>
    </row>
    <row r="800" spans="26:37" x14ac:dyDescent="0.2">
      <c r="Z800" s="9"/>
      <c r="AA800" s="9"/>
      <c r="AB800" s="9"/>
      <c r="AC800" s="9"/>
      <c r="AD800" s="8"/>
      <c r="AE800" s="8"/>
      <c r="AF800" s="8"/>
      <c r="AG800" s="8"/>
      <c r="AH800" s="8"/>
      <c r="AI800" s="8"/>
      <c r="AJ800" s="8"/>
      <c r="AK800" s="8"/>
    </row>
    <row r="801" spans="26:37" x14ac:dyDescent="0.2">
      <c r="Z801" s="9"/>
      <c r="AA801" s="9"/>
      <c r="AB801" s="9"/>
      <c r="AC801" s="9"/>
      <c r="AD801" s="8"/>
      <c r="AE801" s="8"/>
      <c r="AF801" s="8"/>
      <c r="AG801" s="8"/>
      <c r="AH801" s="8"/>
      <c r="AI801" s="8"/>
      <c r="AJ801" s="8"/>
      <c r="AK801" s="8"/>
    </row>
    <row r="802" spans="26:37" x14ac:dyDescent="0.2">
      <c r="Z802" s="9"/>
      <c r="AA802" s="9"/>
      <c r="AB802" s="9"/>
      <c r="AC802" s="9"/>
      <c r="AD802" s="8"/>
      <c r="AE802" s="8"/>
      <c r="AF802" s="8"/>
      <c r="AG802" s="8"/>
      <c r="AH802" s="8"/>
      <c r="AI802" s="8"/>
      <c r="AJ802" s="8"/>
      <c r="AK802" s="8"/>
    </row>
    <row r="803" spans="26:37" x14ac:dyDescent="0.2">
      <c r="Z803" s="9"/>
      <c r="AA803" s="9"/>
      <c r="AB803" s="9"/>
      <c r="AC803" s="9"/>
      <c r="AD803" s="8"/>
      <c r="AE803" s="8"/>
      <c r="AF803" s="8"/>
      <c r="AG803" s="8"/>
      <c r="AH803" s="8"/>
      <c r="AI803" s="8"/>
      <c r="AJ803" s="8"/>
      <c r="AK803" s="8"/>
    </row>
    <row r="804" spans="26:37" x14ac:dyDescent="0.2">
      <c r="Z804" s="9"/>
      <c r="AA804" s="9"/>
      <c r="AB804" s="9"/>
      <c r="AC804" s="9"/>
      <c r="AD804" s="8"/>
      <c r="AE804" s="8"/>
      <c r="AF804" s="8"/>
      <c r="AG804" s="8"/>
      <c r="AH804" s="8"/>
      <c r="AI804" s="8"/>
      <c r="AJ804" s="8"/>
      <c r="AK804" s="8"/>
    </row>
    <row r="805" spans="26:37" x14ac:dyDescent="0.2">
      <c r="Z805" s="9"/>
      <c r="AA805" s="9"/>
      <c r="AB805" s="9"/>
      <c r="AC805" s="9"/>
      <c r="AD805" s="8"/>
      <c r="AE805" s="8"/>
      <c r="AF805" s="8"/>
      <c r="AG805" s="8"/>
      <c r="AH805" s="8"/>
      <c r="AI805" s="8"/>
      <c r="AJ805" s="8"/>
      <c r="AK805" s="8"/>
    </row>
    <row r="806" spans="26:37" x14ac:dyDescent="0.2">
      <c r="Z806" s="9"/>
      <c r="AA806" s="9"/>
      <c r="AB806" s="9"/>
      <c r="AC806" s="9"/>
      <c r="AD806" s="8"/>
      <c r="AE806" s="8"/>
      <c r="AF806" s="8"/>
      <c r="AG806" s="8"/>
      <c r="AH806" s="8"/>
      <c r="AI806" s="8"/>
      <c r="AJ806" s="8"/>
      <c r="AK806" s="8"/>
    </row>
    <row r="807" spans="26:37" x14ac:dyDescent="0.2">
      <c r="Z807" s="9"/>
      <c r="AA807" s="9"/>
      <c r="AB807" s="9"/>
      <c r="AC807" s="9"/>
      <c r="AD807" s="8"/>
      <c r="AE807" s="8"/>
      <c r="AF807" s="8"/>
      <c r="AG807" s="8"/>
      <c r="AH807" s="8"/>
      <c r="AI807" s="8"/>
      <c r="AJ807" s="8"/>
      <c r="AK807" s="8"/>
    </row>
    <row r="808" spans="26:37" x14ac:dyDescent="0.2">
      <c r="Z808" s="9"/>
      <c r="AA808" s="9"/>
      <c r="AB808" s="9"/>
      <c r="AC808" s="9"/>
      <c r="AD808" s="8"/>
      <c r="AE808" s="8"/>
      <c r="AF808" s="8"/>
      <c r="AG808" s="8"/>
      <c r="AH808" s="8"/>
      <c r="AI808" s="8"/>
      <c r="AJ808" s="8"/>
      <c r="AK808" s="8"/>
    </row>
    <row r="809" spans="26:37" x14ac:dyDescent="0.2">
      <c r="Z809" s="9"/>
      <c r="AA809" s="9"/>
      <c r="AB809" s="9"/>
      <c r="AC809" s="9"/>
      <c r="AD809" s="8"/>
      <c r="AE809" s="8"/>
      <c r="AF809" s="8"/>
      <c r="AG809" s="8"/>
      <c r="AH809" s="8"/>
      <c r="AI809" s="8"/>
      <c r="AJ809" s="8"/>
      <c r="AK809" s="8"/>
    </row>
    <row r="810" spans="26:37" x14ac:dyDescent="0.2">
      <c r="Z810" s="9"/>
      <c r="AA810" s="9"/>
      <c r="AB810" s="9"/>
      <c r="AC810" s="9"/>
      <c r="AD810" s="8"/>
      <c r="AE810" s="8"/>
      <c r="AF810" s="8"/>
      <c r="AG810" s="8"/>
      <c r="AH810" s="8"/>
      <c r="AI810" s="8"/>
      <c r="AJ810" s="8"/>
      <c r="AK810" s="8"/>
    </row>
    <row r="811" spans="26:37" x14ac:dyDescent="0.2">
      <c r="Z811" s="9"/>
      <c r="AA811" s="9"/>
      <c r="AB811" s="9"/>
      <c r="AC811" s="9"/>
      <c r="AD811" s="8"/>
      <c r="AE811" s="8"/>
      <c r="AF811" s="8"/>
      <c r="AG811" s="8"/>
      <c r="AH811" s="8"/>
      <c r="AI811" s="8"/>
      <c r="AJ811" s="8"/>
      <c r="AK811" s="8"/>
    </row>
    <row r="812" spans="26:37" x14ac:dyDescent="0.2">
      <c r="Z812" s="9"/>
      <c r="AA812" s="9"/>
      <c r="AB812" s="9"/>
      <c r="AC812" s="9"/>
      <c r="AD812" s="8"/>
      <c r="AE812" s="8"/>
      <c r="AF812" s="8"/>
      <c r="AG812" s="8"/>
      <c r="AH812" s="8"/>
      <c r="AI812" s="8"/>
      <c r="AJ812" s="8"/>
      <c r="AK812" s="8"/>
    </row>
    <row r="813" spans="26:37" x14ac:dyDescent="0.2">
      <c r="Z813" s="9"/>
      <c r="AA813" s="9"/>
      <c r="AB813" s="9"/>
      <c r="AC813" s="9"/>
      <c r="AD813" s="8"/>
      <c r="AE813" s="8"/>
      <c r="AF813" s="8"/>
      <c r="AG813" s="8"/>
      <c r="AH813" s="8"/>
      <c r="AI813" s="8"/>
      <c r="AJ813" s="8"/>
      <c r="AK813" s="8"/>
    </row>
    <row r="814" spans="26:37" x14ac:dyDescent="0.2">
      <c r="Z814" s="9"/>
      <c r="AA814" s="9"/>
      <c r="AB814" s="9"/>
      <c r="AC814" s="9"/>
      <c r="AD814" s="8"/>
      <c r="AE814" s="8"/>
      <c r="AF814" s="8"/>
      <c r="AG814" s="8"/>
      <c r="AH814" s="8"/>
      <c r="AI814" s="8"/>
      <c r="AJ814" s="8"/>
      <c r="AK814" s="8"/>
    </row>
    <row r="815" spans="26:37" x14ac:dyDescent="0.2">
      <c r="Z815" s="9"/>
      <c r="AA815" s="9"/>
      <c r="AB815" s="9"/>
      <c r="AC815" s="9"/>
      <c r="AD815" s="8"/>
      <c r="AE815" s="8"/>
      <c r="AF815" s="8"/>
      <c r="AG815" s="8"/>
      <c r="AH815" s="8"/>
      <c r="AI815" s="8"/>
      <c r="AJ815" s="8"/>
      <c r="AK815" s="8"/>
    </row>
    <row r="816" spans="26:37" x14ac:dyDescent="0.2">
      <c r="Z816" s="9"/>
      <c r="AA816" s="9"/>
      <c r="AB816" s="9"/>
      <c r="AC816" s="9"/>
      <c r="AD816" s="8"/>
      <c r="AE816" s="8"/>
      <c r="AF816" s="8"/>
      <c r="AG816" s="8"/>
      <c r="AH816" s="8"/>
      <c r="AI816" s="8"/>
      <c r="AJ816" s="8"/>
      <c r="AK816" s="8"/>
    </row>
    <row r="817" spans="26:37" x14ac:dyDescent="0.2">
      <c r="Z817" s="9"/>
      <c r="AA817" s="9"/>
      <c r="AB817" s="9"/>
      <c r="AC817" s="9"/>
      <c r="AD817" s="8"/>
      <c r="AE817" s="8"/>
      <c r="AF817" s="8"/>
      <c r="AG817" s="8"/>
      <c r="AH817" s="8"/>
      <c r="AI817" s="8"/>
      <c r="AJ817" s="8"/>
      <c r="AK817" s="8"/>
    </row>
    <row r="818" spans="26:37" x14ac:dyDescent="0.2">
      <c r="Z818" s="9"/>
      <c r="AA818" s="9"/>
      <c r="AB818" s="9"/>
      <c r="AC818" s="9"/>
      <c r="AD818" s="8"/>
      <c r="AE818" s="8"/>
      <c r="AF818" s="8"/>
      <c r="AG818" s="8"/>
      <c r="AH818" s="8"/>
      <c r="AI818" s="8"/>
      <c r="AJ818" s="8"/>
      <c r="AK818" s="8"/>
    </row>
    <row r="819" spans="26:37" x14ac:dyDescent="0.2">
      <c r="Z819" s="9"/>
      <c r="AA819" s="9"/>
      <c r="AB819" s="9"/>
      <c r="AC819" s="9"/>
      <c r="AD819" s="8"/>
      <c r="AE819" s="8"/>
      <c r="AF819" s="8"/>
      <c r="AG819" s="8"/>
      <c r="AH819" s="8"/>
      <c r="AI819" s="8"/>
      <c r="AJ819" s="8"/>
      <c r="AK819" s="8"/>
    </row>
    <row r="820" spans="26:37" x14ac:dyDescent="0.2">
      <c r="Z820" s="9"/>
      <c r="AA820" s="9"/>
      <c r="AB820" s="9"/>
      <c r="AC820" s="9"/>
      <c r="AD820" s="8"/>
      <c r="AE820" s="8"/>
      <c r="AF820" s="8"/>
      <c r="AG820" s="8"/>
      <c r="AH820" s="8"/>
      <c r="AI820" s="8"/>
      <c r="AJ820" s="8"/>
      <c r="AK820" s="8"/>
    </row>
    <row r="821" spans="26:37" x14ac:dyDescent="0.2">
      <c r="Z821" s="9"/>
      <c r="AA821" s="9"/>
      <c r="AB821" s="9"/>
      <c r="AC821" s="9"/>
      <c r="AD821" s="8"/>
      <c r="AE821" s="8"/>
      <c r="AF821" s="8"/>
      <c r="AG821" s="8"/>
      <c r="AH821" s="8"/>
      <c r="AI821" s="8"/>
      <c r="AJ821" s="8"/>
      <c r="AK821" s="8"/>
    </row>
    <row r="822" spans="26:37" x14ac:dyDescent="0.2">
      <c r="Z822" s="9"/>
      <c r="AA822" s="9"/>
      <c r="AB822" s="9"/>
      <c r="AC822" s="9"/>
      <c r="AD822" s="8"/>
      <c r="AE822" s="8"/>
      <c r="AF822" s="8"/>
      <c r="AG822" s="8"/>
      <c r="AH822" s="8"/>
      <c r="AI822" s="8"/>
      <c r="AJ822" s="8"/>
      <c r="AK822" s="8"/>
    </row>
    <row r="823" spans="26:37" x14ac:dyDescent="0.2">
      <c r="Z823" s="9"/>
      <c r="AA823" s="9"/>
      <c r="AB823" s="9"/>
      <c r="AC823" s="9"/>
      <c r="AD823" s="8"/>
      <c r="AE823" s="8"/>
      <c r="AF823" s="8"/>
      <c r="AG823" s="8"/>
      <c r="AH823" s="8"/>
      <c r="AI823" s="8"/>
      <c r="AJ823" s="8"/>
      <c r="AK823" s="8"/>
    </row>
    <row r="824" spans="26:37" x14ac:dyDescent="0.2">
      <c r="Z824" s="9"/>
      <c r="AA824" s="9"/>
      <c r="AB824" s="9"/>
      <c r="AC824" s="9"/>
      <c r="AD824" s="8"/>
      <c r="AE824" s="8"/>
      <c r="AF824" s="8"/>
      <c r="AG824" s="8"/>
      <c r="AH824" s="8"/>
      <c r="AI824" s="8"/>
      <c r="AJ824" s="8"/>
      <c r="AK824" s="8"/>
    </row>
    <row r="825" spans="26:37" x14ac:dyDescent="0.2">
      <c r="Z825" s="9"/>
      <c r="AA825" s="9"/>
      <c r="AB825" s="9"/>
      <c r="AC825" s="9"/>
      <c r="AD825" s="8"/>
      <c r="AE825" s="8"/>
      <c r="AF825" s="8"/>
      <c r="AG825" s="8"/>
      <c r="AH825" s="8"/>
      <c r="AI825" s="8"/>
      <c r="AJ825" s="8"/>
      <c r="AK825" s="8"/>
    </row>
    <row r="826" spans="26:37" x14ac:dyDescent="0.2">
      <c r="Z826" s="9"/>
      <c r="AA826" s="9"/>
      <c r="AB826" s="9"/>
      <c r="AC826" s="9"/>
      <c r="AD826" s="8"/>
      <c r="AE826" s="8"/>
      <c r="AF826" s="8"/>
      <c r="AG826" s="8"/>
      <c r="AH826" s="8"/>
      <c r="AI826" s="8"/>
      <c r="AJ826" s="8"/>
      <c r="AK826" s="8"/>
    </row>
    <row r="827" spans="26:37" x14ac:dyDescent="0.2">
      <c r="Z827" s="9"/>
      <c r="AA827" s="9"/>
      <c r="AB827" s="9"/>
      <c r="AC827" s="9"/>
      <c r="AD827" s="8"/>
      <c r="AE827" s="8"/>
      <c r="AF827" s="8"/>
      <c r="AG827" s="8"/>
      <c r="AH827" s="8"/>
      <c r="AI827" s="8"/>
      <c r="AJ827" s="8"/>
      <c r="AK827" s="8"/>
    </row>
    <row r="828" spans="26:37" x14ac:dyDescent="0.2">
      <c r="Z828" s="9"/>
      <c r="AA828" s="9"/>
      <c r="AB828" s="9"/>
      <c r="AC828" s="9"/>
      <c r="AD828" s="8"/>
      <c r="AE828" s="8"/>
      <c r="AF828" s="8"/>
      <c r="AG828" s="8"/>
      <c r="AH828" s="8"/>
      <c r="AI828" s="8"/>
      <c r="AJ828" s="8"/>
      <c r="AK828" s="8"/>
    </row>
    <row r="829" spans="26:37" x14ac:dyDescent="0.2">
      <c r="Z829" s="9"/>
      <c r="AA829" s="9"/>
      <c r="AB829" s="9"/>
      <c r="AC829" s="9"/>
      <c r="AD829" s="8"/>
      <c r="AE829" s="8"/>
      <c r="AF829" s="8"/>
      <c r="AG829" s="8"/>
      <c r="AH829" s="8"/>
      <c r="AI829" s="8"/>
      <c r="AJ829" s="8"/>
      <c r="AK829" s="8"/>
    </row>
    <row r="830" spans="26:37" x14ac:dyDescent="0.2">
      <c r="Z830" s="9"/>
      <c r="AA830" s="9"/>
      <c r="AB830" s="9"/>
      <c r="AC830" s="9"/>
      <c r="AD830" s="8"/>
      <c r="AE830" s="8"/>
      <c r="AF830" s="8"/>
      <c r="AG830" s="8"/>
      <c r="AH830" s="8"/>
      <c r="AI830" s="8"/>
      <c r="AJ830" s="8"/>
      <c r="AK830" s="8"/>
    </row>
    <row r="831" spans="26:37" x14ac:dyDescent="0.2">
      <c r="Z831" s="9"/>
      <c r="AA831" s="9"/>
      <c r="AB831" s="9"/>
      <c r="AC831" s="9"/>
      <c r="AD831" s="8"/>
      <c r="AE831" s="8"/>
      <c r="AF831" s="8"/>
      <c r="AG831" s="8"/>
      <c r="AH831" s="8"/>
      <c r="AI831" s="8"/>
      <c r="AJ831" s="8"/>
      <c r="AK831" s="8"/>
    </row>
    <row r="832" spans="26:37" x14ac:dyDescent="0.2">
      <c r="Z832" s="9"/>
      <c r="AA832" s="9"/>
      <c r="AB832" s="9"/>
      <c r="AC832" s="9"/>
      <c r="AD832" s="8"/>
      <c r="AE832" s="8"/>
      <c r="AF832" s="8"/>
      <c r="AG832" s="8"/>
      <c r="AH832" s="8"/>
      <c r="AI832" s="8"/>
      <c r="AJ832" s="8"/>
      <c r="AK832" s="8"/>
    </row>
    <row r="833" spans="26:37" x14ac:dyDescent="0.2">
      <c r="Z833" s="9"/>
      <c r="AA833" s="9"/>
      <c r="AB833" s="9"/>
      <c r="AC833" s="9"/>
      <c r="AD833" s="8"/>
      <c r="AE833" s="8"/>
      <c r="AF833" s="8"/>
      <c r="AG833" s="8"/>
      <c r="AH833" s="8"/>
      <c r="AI833" s="8"/>
      <c r="AJ833" s="8"/>
      <c r="AK833" s="8"/>
    </row>
    <row r="834" spans="26:37" x14ac:dyDescent="0.2">
      <c r="Z834" s="9"/>
      <c r="AA834" s="9"/>
      <c r="AB834" s="9"/>
      <c r="AC834" s="9"/>
      <c r="AD834" s="8"/>
      <c r="AE834" s="8"/>
      <c r="AF834" s="8"/>
      <c r="AG834" s="8"/>
      <c r="AH834" s="8"/>
      <c r="AI834" s="8"/>
      <c r="AJ834" s="8"/>
      <c r="AK834" s="8"/>
    </row>
    <row r="835" spans="26:37" x14ac:dyDescent="0.2">
      <c r="Z835" s="9"/>
      <c r="AA835" s="9"/>
      <c r="AB835" s="9"/>
      <c r="AC835" s="9"/>
      <c r="AD835" s="8"/>
      <c r="AE835" s="8"/>
      <c r="AF835" s="8"/>
      <c r="AG835" s="8"/>
      <c r="AH835" s="8"/>
      <c r="AI835" s="8"/>
      <c r="AJ835" s="8"/>
      <c r="AK835" s="8"/>
    </row>
    <row r="836" spans="26:37" x14ac:dyDescent="0.2">
      <c r="Z836" s="9"/>
      <c r="AA836" s="9"/>
      <c r="AB836" s="9"/>
      <c r="AC836" s="9"/>
      <c r="AD836" s="8"/>
      <c r="AE836" s="8"/>
      <c r="AF836" s="8"/>
      <c r="AG836" s="8"/>
      <c r="AH836" s="8"/>
      <c r="AI836" s="8"/>
      <c r="AJ836" s="8"/>
      <c r="AK836" s="8"/>
    </row>
    <row r="837" spans="26:37" x14ac:dyDescent="0.2">
      <c r="Z837" s="9"/>
      <c r="AA837" s="9"/>
      <c r="AB837" s="9"/>
      <c r="AC837" s="9"/>
      <c r="AD837" s="8"/>
      <c r="AE837" s="8"/>
      <c r="AF837" s="8"/>
      <c r="AG837" s="8"/>
      <c r="AH837" s="8"/>
      <c r="AI837" s="8"/>
      <c r="AJ837" s="8"/>
      <c r="AK837" s="8"/>
    </row>
    <row r="838" spans="26:37" x14ac:dyDescent="0.2">
      <c r="Z838" s="9"/>
      <c r="AA838" s="9"/>
      <c r="AB838" s="9"/>
      <c r="AC838" s="9"/>
      <c r="AD838" s="8"/>
      <c r="AE838" s="8"/>
      <c r="AF838" s="8"/>
      <c r="AG838" s="8"/>
      <c r="AH838" s="8"/>
      <c r="AI838" s="8"/>
      <c r="AJ838" s="8"/>
      <c r="AK838" s="8"/>
    </row>
    <row r="839" spans="26:37" x14ac:dyDescent="0.2">
      <c r="Z839" s="9"/>
      <c r="AA839" s="9"/>
      <c r="AB839" s="9"/>
      <c r="AC839" s="9"/>
      <c r="AD839" s="8"/>
      <c r="AE839" s="8"/>
      <c r="AF839" s="8"/>
      <c r="AG839" s="8"/>
      <c r="AH839" s="8"/>
      <c r="AI839" s="8"/>
      <c r="AJ839" s="8"/>
      <c r="AK839" s="8"/>
    </row>
    <row r="840" spans="26:37" x14ac:dyDescent="0.2">
      <c r="Z840" s="9"/>
      <c r="AA840" s="9"/>
      <c r="AB840" s="9"/>
      <c r="AC840" s="9"/>
      <c r="AD840" s="8"/>
      <c r="AE840" s="8"/>
      <c r="AF840" s="8"/>
      <c r="AG840" s="8"/>
      <c r="AH840" s="8"/>
      <c r="AI840" s="8"/>
      <c r="AJ840" s="8"/>
      <c r="AK840" s="8"/>
    </row>
    <row r="841" spans="26:37" x14ac:dyDescent="0.2">
      <c r="Z841" s="9"/>
      <c r="AA841" s="9"/>
      <c r="AB841" s="9"/>
      <c r="AC841" s="9"/>
      <c r="AD841" s="8"/>
      <c r="AE841" s="8"/>
      <c r="AF841" s="8"/>
      <c r="AG841" s="8"/>
      <c r="AH841" s="8"/>
      <c r="AI841" s="8"/>
      <c r="AJ841" s="8"/>
      <c r="AK841" s="8"/>
    </row>
    <row r="842" spans="26:37" x14ac:dyDescent="0.2">
      <c r="Z842" s="9"/>
      <c r="AA842" s="9"/>
      <c r="AB842" s="9"/>
      <c r="AC842" s="9"/>
      <c r="AD842" s="8"/>
      <c r="AE842" s="8"/>
      <c r="AF842" s="8"/>
      <c r="AG842" s="8"/>
      <c r="AH842" s="8"/>
      <c r="AI842" s="8"/>
      <c r="AJ842" s="8"/>
      <c r="AK842" s="8"/>
    </row>
    <row r="843" spans="26:37" x14ac:dyDescent="0.2">
      <c r="Z843" s="9"/>
      <c r="AA843" s="9"/>
      <c r="AB843" s="9"/>
      <c r="AC843" s="9"/>
      <c r="AD843" s="8"/>
      <c r="AE843" s="8"/>
      <c r="AF843" s="8"/>
      <c r="AG843" s="8"/>
      <c r="AH843" s="8"/>
      <c r="AI843" s="8"/>
      <c r="AJ843" s="8"/>
      <c r="AK843" s="8"/>
    </row>
    <row r="844" spans="26:37" x14ac:dyDescent="0.2">
      <c r="Z844" s="9"/>
      <c r="AA844" s="9"/>
      <c r="AB844" s="9"/>
      <c r="AC844" s="9"/>
      <c r="AD844" s="8"/>
      <c r="AE844" s="8"/>
      <c r="AF844" s="8"/>
      <c r="AG844" s="8"/>
      <c r="AH844" s="8"/>
      <c r="AI844" s="8"/>
      <c r="AJ844" s="8"/>
      <c r="AK844" s="8"/>
    </row>
    <row r="845" spans="26:37" x14ac:dyDescent="0.2">
      <c r="Z845" s="9"/>
      <c r="AA845" s="9"/>
      <c r="AB845" s="9"/>
      <c r="AC845" s="9"/>
      <c r="AD845" s="8"/>
      <c r="AE845" s="8"/>
      <c r="AF845" s="8"/>
      <c r="AG845" s="8"/>
      <c r="AH845" s="8"/>
      <c r="AI845" s="8"/>
      <c r="AJ845" s="8"/>
      <c r="AK845" s="8"/>
    </row>
    <row r="846" spans="26:37" x14ac:dyDescent="0.2">
      <c r="Z846" s="9"/>
      <c r="AA846" s="9"/>
      <c r="AB846" s="9"/>
      <c r="AC846" s="9"/>
      <c r="AD846" s="8"/>
      <c r="AE846" s="8"/>
      <c r="AF846" s="8"/>
      <c r="AG846" s="8"/>
      <c r="AH846" s="8"/>
      <c r="AI846" s="8"/>
      <c r="AJ846" s="8"/>
      <c r="AK846" s="8"/>
    </row>
    <row r="847" spans="26:37" x14ac:dyDescent="0.2">
      <c r="Z847" s="9"/>
      <c r="AA847" s="9"/>
      <c r="AB847" s="9"/>
      <c r="AC847" s="9"/>
      <c r="AD847" s="8"/>
      <c r="AE847" s="8"/>
      <c r="AF847" s="8"/>
      <c r="AG847" s="8"/>
      <c r="AH847" s="8"/>
      <c r="AI847" s="8"/>
      <c r="AJ847" s="8"/>
      <c r="AK847" s="8"/>
    </row>
    <row r="848" spans="26:37" x14ac:dyDescent="0.2">
      <c r="Z848" s="9"/>
      <c r="AA848" s="9"/>
      <c r="AB848" s="9"/>
      <c r="AC848" s="9"/>
      <c r="AD848" s="8"/>
      <c r="AE848" s="8"/>
      <c r="AF848" s="8"/>
      <c r="AG848" s="8"/>
      <c r="AH848" s="8"/>
      <c r="AI848" s="8"/>
      <c r="AJ848" s="8"/>
      <c r="AK848" s="8"/>
    </row>
    <row r="849" spans="26:37" x14ac:dyDescent="0.2">
      <c r="Z849" s="9"/>
      <c r="AA849" s="9"/>
      <c r="AB849" s="9"/>
      <c r="AC849" s="9"/>
      <c r="AD849" s="8"/>
      <c r="AE849" s="8"/>
      <c r="AF849" s="8"/>
      <c r="AG849" s="8"/>
      <c r="AH849" s="8"/>
      <c r="AI849" s="8"/>
      <c r="AJ849" s="8"/>
      <c r="AK849" s="8"/>
    </row>
    <row r="850" spans="26:37" x14ac:dyDescent="0.2">
      <c r="Z850" s="9"/>
      <c r="AA850" s="9"/>
      <c r="AB850" s="9"/>
      <c r="AC850" s="9"/>
      <c r="AD850" s="8"/>
      <c r="AE850" s="8"/>
      <c r="AF850" s="8"/>
      <c r="AG850" s="8"/>
      <c r="AH850" s="8"/>
      <c r="AI850" s="8"/>
      <c r="AJ850" s="8"/>
      <c r="AK850" s="8"/>
    </row>
    <row r="851" spans="26:37" x14ac:dyDescent="0.2">
      <c r="Z851" s="9"/>
      <c r="AA851" s="9"/>
      <c r="AB851" s="9"/>
      <c r="AC851" s="9"/>
      <c r="AD851" s="8"/>
      <c r="AE851" s="8"/>
      <c r="AF851" s="8"/>
      <c r="AG851" s="8"/>
      <c r="AH851" s="8"/>
      <c r="AI851" s="8"/>
      <c r="AJ851" s="8"/>
      <c r="AK851" s="8"/>
    </row>
    <row r="852" spans="26:37" x14ac:dyDescent="0.2">
      <c r="Z852" s="9"/>
      <c r="AA852" s="9"/>
      <c r="AB852" s="9"/>
      <c r="AC852" s="9"/>
      <c r="AD852" s="8"/>
      <c r="AE852" s="8"/>
      <c r="AF852" s="8"/>
      <c r="AG852" s="8"/>
      <c r="AH852" s="8"/>
      <c r="AI852" s="8"/>
      <c r="AJ852" s="8"/>
      <c r="AK852" s="8"/>
    </row>
    <row r="853" spans="26:37" x14ac:dyDescent="0.2">
      <c r="Z853" s="9"/>
      <c r="AA853" s="9"/>
      <c r="AB853" s="9"/>
      <c r="AC853" s="9"/>
      <c r="AD853" s="8"/>
      <c r="AE853" s="8"/>
      <c r="AF853" s="8"/>
      <c r="AG853" s="8"/>
      <c r="AH853" s="8"/>
      <c r="AI853" s="8"/>
      <c r="AJ853" s="8"/>
      <c r="AK853" s="8"/>
    </row>
    <row r="854" spans="26:37" x14ac:dyDescent="0.2">
      <c r="Z854" s="9"/>
      <c r="AA854" s="9"/>
      <c r="AB854" s="9"/>
      <c r="AC854" s="9"/>
      <c r="AD854" s="8"/>
      <c r="AE854" s="8"/>
      <c r="AF854" s="8"/>
      <c r="AG854" s="8"/>
      <c r="AH854" s="8"/>
      <c r="AI854" s="8"/>
      <c r="AJ854" s="8"/>
      <c r="AK854" s="8"/>
    </row>
    <row r="855" spans="26:37" x14ac:dyDescent="0.2">
      <c r="Z855" s="9"/>
      <c r="AA855" s="9"/>
      <c r="AB855" s="9"/>
      <c r="AC855" s="9"/>
      <c r="AD855" s="8"/>
      <c r="AE855" s="8"/>
      <c r="AF855" s="8"/>
      <c r="AG855" s="8"/>
      <c r="AH855" s="8"/>
      <c r="AI855" s="8"/>
      <c r="AJ855" s="8"/>
      <c r="AK855" s="8"/>
    </row>
    <row r="856" spans="26:37" x14ac:dyDescent="0.2">
      <c r="Z856" s="9"/>
      <c r="AA856" s="9"/>
      <c r="AB856" s="9"/>
      <c r="AC856" s="9"/>
      <c r="AD856" s="8"/>
      <c r="AE856" s="8"/>
      <c r="AF856" s="8"/>
      <c r="AG856" s="8"/>
      <c r="AH856" s="8"/>
      <c r="AI856" s="8"/>
      <c r="AJ856" s="8"/>
      <c r="AK856" s="8"/>
    </row>
    <row r="857" spans="26:37" x14ac:dyDescent="0.2">
      <c r="Z857" s="9"/>
      <c r="AA857" s="9"/>
      <c r="AB857" s="9"/>
      <c r="AC857" s="9"/>
      <c r="AD857" s="8"/>
      <c r="AE857" s="8"/>
      <c r="AF857" s="8"/>
      <c r="AG857" s="8"/>
      <c r="AH857" s="8"/>
      <c r="AI857" s="8"/>
      <c r="AJ857" s="8"/>
      <c r="AK857" s="8"/>
    </row>
    <row r="858" spans="26:37" x14ac:dyDescent="0.2">
      <c r="Z858" s="9"/>
      <c r="AA858" s="9"/>
      <c r="AB858" s="9"/>
      <c r="AC858" s="9"/>
      <c r="AD858" s="8"/>
      <c r="AE858" s="8"/>
      <c r="AF858" s="8"/>
      <c r="AG858" s="8"/>
      <c r="AH858" s="8"/>
      <c r="AI858" s="8"/>
      <c r="AJ858" s="8"/>
      <c r="AK858" s="8"/>
    </row>
    <row r="859" spans="26:37" x14ac:dyDescent="0.2">
      <c r="Z859" s="9"/>
      <c r="AA859" s="9"/>
      <c r="AB859" s="9"/>
      <c r="AC859" s="9"/>
      <c r="AD859" s="8"/>
      <c r="AE859" s="8"/>
      <c r="AF859" s="8"/>
      <c r="AG859" s="8"/>
      <c r="AH859" s="8"/>
      <c r="AI859" s="8"/>
      <c r="AJ859" s="8"/>
      <c r="AK859" s="8"/>
    </row>
    <row r="860" spans="26:37" x14ac:dyDescent="0.2">
      <c r="Z860" s="9"/>
      <c r="AA860" s="9"/>
      <c r="AB860" s="9"/>
      <c r="AC860" s="9"/>
      <c r="AD860" s="8"/>
      <c r="AE860" s="8"/>
      <c r="AF860" s="8"/>
      <c r="AG860" s="8"/>
      <c r="AH860" s="8"/>
      <c r="AI860" s="8"/>
      <c r="AJ860" s="8"/>
      <c r="AK860" s="8"/>
    </row>
    <row r="861" spans="26:37" x14ac:dyDescent="0.2">
      <c r="Z861" s="9"/>
      <c r="AA861" s="9"/>
      <c r="AB861" s="9"/>
      <c r="AC861" s="9"/>
      <c r="AD861" s="8"/>
      <c r="AE861" s="8"/>
      <c r="AF861" s="8"/>
      <c r="AG861" s="8"/>
      <c r="AH861" s="8"/>
      <c r="AI861" s="8"/>
      <c r="AJ861" s="8"/>
      <c r="AK861" s="8"/>
    </row>
    <row r="862" spans="26:37" x14ac:dyDescent="0.2">
      <c r="Z862" s="9"/>
      <c r="AA862" s="9"/>
      <c r="AB862" s="9"/>
      <c r="AC862" s="9"/>
      <c r="AD862" s="8"/>
      <c r="AE862" s="8"/>
      <c r="AF862" s="8"/>
      <c r="AG862" s="8"/>
      <c r="AH862" s="8"/>
      <c r="AI862" s="8"/>
      <c r="AJ862" s="8"/>
      <c r="AK862" s="8"/>
    </row>
    <row r="863" spans="26:37" x14ac:dyDescent="0.2">
      <c r="Z863" s="9"/>
      <c r="AA863" s="9"/>
      <c r="AB863" s="9"/>
      <c r="AC863" s="9"/>
      <c r="AD863" s="8"/>
      <c r="AE863" s="8"/>
      <c r="AF863" s="8"/>
      <c r="AG863" s="8"/>
      <c r="AH863" s="8"/>
      <c r="AI863" s="8"/>
      <c r="AJ863" s="8"/>
      <c r="AK863" s="8"/>
    </row>
    <row r="864" spans="26:37" x14ac:dyDescent="0.2">
      <c r="Z864" s="9"/>
      <c r="AA864" s="9"/>
      <c r="AB864" s="9"/>
      <c r="AC864" s="9"/>
      <c r="AD864" s="8"/>
      <c r="AE864" s="8"/>
      <c r="AF864" s="8"/>
      <c r="AG864" s="8"/>
      <c r="AH864" s="8"/>
      <c r="AI864" s="8"/>
      <c r="AJ864" s="8"/>
      <c r="AK864" s="8"/>
    </row>
    <row r="865" spans="26:37" x14ac:dyDescent="0.2">
      <c r="Z865" s="9"/>
      <c r="AA865" s="9"/>
      <c r="AB865" s="9"/>
      <c r="AC865" s="9"/>
      <c r="AD865" s="8"/>
      <c r="AE865" s="8"/>
      <c r="AF865" s="8"/>
      <c r="AG865" s="8"/>
      <c r="AH865" s="8"/>
      <c r="AI865" s="8"/>
      <c r="AJ865" s="8"/>
      <c r="AK865" s="8"/>
    </row>
    <row r="866" spans="26:37" x14ac:dyDescent="0.2">
      <c r="Z866" s="9"/>
      <c r="AA866" s="9"/>
      <c r="AB866" s="9"/>
      <c r="AC866" s="9"/>
      <c r="AD866" s="8"/>
      <c r="AE866" s="8"/>
      <c r="AF866" s="8"/>
      <c r="AG866" s="8"/>
      <c r="AH866" s="8"/>
      <c r="AI866" s="8"/>
      <c r="AJ866" s="8"/>
      <c r="AK866" s="8"/>
    </row>
    <row r="867" spans="26:37" x14ac:dyDescent="0.2">
      <c r="Z867" s="9"/>
      <c r="AA867" s="9"/>
      <c r="AB867" s="9"/>
      <c r="AC867" s="9"/>
      <c r="AD867" s="8"/>
      <c r="AE867" s="8"/>
      <c r="AF867" s="8"/>
      <c r="AG867" s="8"/>
      <c r="AH867" s="8"/>
      <c r="AI867" s="8"/>
      <c r="AJ867" s="8"/>
      <c r="AK867" s="8"/>
    </row>
    <row r="868" spans="26:37" x14ac:dyDescent="0.2">
      <c r="Z868" s="9"/>
      <c r="AA868" s="9"/>
      <c r="AB868" s="9"/>
      <c r="AC868" s="9"/>
      <c r="AD868" s="8"/>
      <c r="AE868" s="8"/>
      <c r="AF868" s="8"/>
      <c r="AG868" s="8"/>
      <c r="AH868" s="8"/>
      <c r="AI868" s="8"/>
      <c r="AJ868" s="8"/>
      <c r="AK868" s="8"/>
    </row>
    <row r="869" spans="26:37" x14ac:dyDescent="0.2">
      <c r="Z869" s="9"/>
      <c r="AA869" s="9"/>
      <c r="AB869" s="9"/>
      <c r="AC869" s="9"/>
      <c r="AD869" s="8"/>
      <c r="AE869" s="8"/>
      <c r="AF869" s="8"/>
      <c r="AG869" s="8"/>
      <c r="AH869" s="8"/>
      <c r="AI869" s="8"/>
      <c r="AJ869" s="8"/>
      <c r="AK869" s="8"/>
    </row>
    <row r="870" spans="26:37" x14ac:dyDescent="0.2">
      <c r="Z870" s="9"/>
      <c r="AA870" s="9"/>
      <c r="AB870" s="9"/>
      <c r="AC870" s="9"/>
      <c r="AD870" s="8"/>
      <c r="AE870" s="8"/>
      <c r="AF870" s="8"/>
      <c r="AG870" s="8"/>
      <c r="AH870" s="8"/>
      <c r="AI870" s="8"/>
      <c r="AJ870" s="8"/>
      <c r="AK870" s="8"/>
    </row>
    <row r="871" spans="26:37" x14ac:dyDescent="0.2">
      <c r="Z871" s="9"/>
      <c r="AA871" s="9"/>
      <c r="AB871" s="9"/>
      <c r="AC871" s="9"/>
      <c r="AD871" s="8"/>
      <c r="AE871" s="8"/>
      <c r="AF871" s="8"/>
      <c r="AG871" s="8"/>
      <c r="AH871" s="8"/>
      <c r="AI871" s="8"/>
      <c r="AJ871" s="8"/>
      <c r="AK871" s="8"/>
    </row>
    <row r="872" spans="26:37" x14ac:dyDescent="0.2">
      <c r="Z872" s="9"/>
      <c r="AA872" s="9"/>
      <c r="AB872" s="9"/>
      <c r="AC872" s="9"/>
      <c r="AD872" s="8"/>
      <c r="AE872" s="8"/>
      <c r="AF872" s="8"/>
      <c r="AG872" s="8"/>
      <c r="AH872" s="8"/>
      <c r="AI872" s="8"/>
      <c r="AJ872" s="8"/>
      <c r="AK872" s="8"/>
    </row>
    <row r="873" spans="26:37" x14ac:dyDescent="0.2">
      <c r="Z873" s="9"/>
      <c r="AA873" s="9"/>
      <c r="AB873" s="9"/>
      <c r="AC873" s="9"/>
      <c r="AD873" s="8"/>
      <c r="AE873" s="8"/>
      <c r="AF873" s="8"/>
      <c r="AG873" s="8"/>
      <c r="AH873" s="8"/>
      <c r="AI873" s="8"/>
      <c r="AJ873" s="8"/>
      <c r="AK873" s="8"/>
    </row>
    <row r="874" spans="26:37" x14ac:dyDescent="0.2">
      <c r="Z874" s="9"/>
      <c r="AA874" s="9"/>
      <c r="AB874" s="9"/>
      <c r="AC874" s="9"/>
      <c r="AD874" s="8"/>
      <c r="AE874" s="8"/>
      <c r="AF874" s="8"/>
      <c r="AG874" s="8"/>
      <c r="AH874" s="8"/>
      <c r="AI874" s="8"/>
      <c r="AJ874" s="8"/>
      <c r="AK874" s="8"/>
    </row>
    <row r="875" spans="26:37" x14ac:dyDescent="0.2">
      <c r="Z875" s="9"/>
      <c r="AA875" s="9"/>
      <c r="AB875" s="9"/>
      <c r="AC875" s="9"/>
      <c r="AD875" s="8"/>
      <c r="AE875" s="8"/>
      <c r="AF875" s="8"/>
      <c r="AG875" s="8"/>
      <c r="AH875" s="8"/>
      <c r="AI875" s="8"/>
      <c r="AJ875" s="8"/>
      <c r="AK875" s="8"/>
    </row>
    <row r="876" spans="26:37" x14ac:dyDescent="0.2">
      <c r="Z876" s="9"/>
      <c r="AA876" s="9"/>
      <c r="AB876" s="9"/>
      <c r="AC876" s="9"/>
      <c r="AD876" s="8"/>
      <c r="AE876" s="8"/>
      <c r="AF876" s="8"/>
      <c r="AG876" s="8"/>
      <c r="AH876" s="8"/>
      <c r="AI876" s="8"/>
      <c r="AJ876" s="8"/>
      <c r="AK876" s="8"/>
    </row>
    <row r="877" spans="26:37" x14ac:dyDescent="0.2">
      <c r="Z877" s="9"/>
      <c r="AA877" s="9"/>
      <c r="AB877" s="9"/>
      <c r="AC877" s="9"/>
      <c r="AD877" s="8"/>
      <c r="AE877" s="8"/>
      <c r="AF877" s="8"/>
      <c r="AG877" s="8"/>
      <c r="AH877" s="8"/>
      <c r="AI877" s="8"/>
      <c r="AJ877" s="8"/>
      <c r="AK877" s="8"/>
    </row>
    <row r="878" spans="26:37" x14ac:dyDescent="0.2">
      <c r="Z878" s="9"/>
      <c r="AA878" s="9"/>
      <c r="AB878" s="9"/>
      <c r="AC878" s="9"/>
      <c r="AD878" s="8"/>
      <c r="AE878" s="8"/>
      <c r="AF878" s="8"/>
      <c r="AG878" s="8"/>
      <c r="AH878" s="8"/>
      <c r="AI878" s="8"/>
      <c r="AJ878" s="8"/>
      <c r="AK878" s="8"/>
    </row>
    <row r="879" spans="26:37" x14ac:dyDescent="0.2">
      <c r="Z879" s="9"/>
      <c r="AA879" s="9"/>
      <c r="AB879" s="9"/>
      <c r="AC879" s="9"/>
      <c r="AD879" s="8"/>
      <c r="AE879" s="8"/>
      <c r="AF879" s="8"/>
      <c r="AG879" s="8"/>
      <c r="AH879" s="8"/>
      <c r="AI879" s="8"/>
      <c r="AJ879" s="8"/>
      <c r="AK879" s="8"/>
    </row>
    <row r="880" spans="26:37" x14ac:dyDescent="0.2">
      <c r="Z880" s="9"/>
      <c r="AA880" s="9"/>
      <c r="AB880" s="9"/>
      <c r="AC880" s="9"/>
      <c r="AD880" s="8"/>
      <c r="AE880" s="8"/>
      <c r="AF880" s="8"/>
      <c r="AG880" s="8"/>
      <c r="AH880" s="8"/>
      <c r="AI880" s="8"/>
      <c r="AJ880" s="8"/>
      <c r="AK880" s="8"/>
    </row>
    <row r="881" spans="26:37" x14ac:dyDescent="0.2">
      <c r="Z881" s="9"/>
      <c r="AA881" s="9"/>
      <c r="AB881" s="9"/>
      <c r="AC881" s="9"/>
      <c r="AD881" s="8"/>
      <c r="AE881" s="8"/>
      <c r="AF881" s="8"/>
      <c r="AG881" s="8"/>
      <c r="AH881" s="8"/>
      <c r="AI881" s="8"/>
      <c r="AJ881" s="8"/>
      <c r="AK881" s="8"/>
    </row>
    <row r="882" spans="26:37" x14ac:dyDescent="0.2">
      <c r="Z882" s="9"/>
      <c r="AA882" s="9"/>
      <c r="AB882" s="9"/>
      <c r="AC882" s="9"/>
      <c r="AD882" s="8"/>
      <c r="AE882" s="8"/>
      <c r="AF882" s="8"/>
      <c r="AG882" s="8"/>
      <c r="AH882" s="8"/>
      <c r="AI882" s="8"/>
      <c r="AJ882" s="8"/>
      <c r="AK882" s="8"/>
    </row>
    <row r="883" spans="26:37" x14ac:dyDescent="0.2">
      <c r="Z883" s="9"/>
      <c r="AA883" s="9"/>
      <c r="AB883" s="9"/>
      <c r="AC883" s="9"/>
      <c r="AD883" s="8"/>
      <c r="AE883" s="8"/>
      <c r="AF883" s="8"/>
      <c r="AG883" s="8"/>
      <c r="AH883" s="8"/>
      <c r="AI883" s="8"/>
      <c r="AJ883" s="8"/>
      <c r="AK883" s="8"/>
    </row>
    <row r="884" spans="26:37" x14ac:dyDescent="0.2">
      <c r="Z884" s="9"/>
      <c r="AA884" s="9"/>
      <c r="AB884" s="9"/>
      <c r="AC884" s="9"/>
      <c r="AD884" s="8"/>
      <c r="AE884" s="8"/>
      <c r="AF884" s="8"/>
      <c r="AG884" s="8"/>
      <c r="AH884" s="8"/>
      <c r="AI884" s="8"/>
      <c r="AJ884" s="8"/>
      <c r="AK884" s="8"/>
    </row>
    <row r="885" spans="26:37" x14ac:dyDescent="0.2">
      <c r="Z885" s="9"/>
      <c r="AA885" s="9"/>
      <c r="AB885" s="9"/>
      <c r="AC885" s="9"/>
      <c r="AD885" s="8"/>
      <c r="AE885" s="8"/>
      <c r="AF885" s="8"/>
      <c r="AG885" s="8"/>
      <c r="AH885" s="8"/>
      <c r="AI885" s="8"/>
      <c r="AJ885" s="8"/>
      <c r="AK885" s="8"/>
    </row>
    <row r="886" spans="26:37" x14ac:dyDescent="0.2">
      <c r="Z886" s="9"/>
      <c r="AA886" s="9"/>
      <c r="AB886" s="9"/>
      <c r="AC886" s="9"/>
      <c r="AD886" s="8"/>
      <c r="AE886" s="8"/>
      <c r="AF886" s="8"/>
      <c r="AG886" s="8"/>
      <c r="AH886" s="8"/>
      <c r="AI886" s="8"/>
      <c r="AJ886" s="8"/>
      <c r="AK886" s="8"/>
    </row>
    <row r="887" spans="26:37" x14ac:dyDescent="0.2">
      <c r="Z887" s="9"/>
      <c r="AA887" s="9"/>
      <c r="AB887" s="9"/>
      <c r="AC887" s="9"/>
      <c r="AD887" s="8"/>
      <c r="AE887" s="8"/>
      <c r="AF887" s="8"/>
      <c r="AG887" s="8"/>
      <c r="AH887" s="8"/>
      <c r="AI887" s="8"/>
      <c r="AJ887" s="8"/>
      <c r="AK887" s="8"/>
    </row>
    <row r="888" spans="26:37" x14ac:dyDescent="0.2">
      <c r="Z888" s="9"/>
      <c r="AA888" s="9"/>
      <c r="AB888" s="9"/>
      <c r="AC888" s="9"/>
      <c r="AD888" s="8"/>
      <c r="AE888" s="8"/>
      <c r="AF888" s="8"/>
      <c r="AG888" s="8"/>
      <c r="AH888" s="8"/>
      <c r="AI888" s="8"/>
      <c r="AJ888" s="8"/>
      <c r="AK888" s="8"/>
    </row>
    <row r="889" spans="26:37" x14ac:dyDescent="0.2">
      <c r="Z889" s="9"/>
      <c r="AA889" s="9"/>
      <c r="AB889" s="9"/>
      <c r="AC889" s="9"/>
      <c r="AD889" s="8"/>
      <c r="AE889" s="8"/>
      <c r="AF889" s="8"/>
      <c r="AG889" s="8"/>
      <c r="AH889" s="8"/>
      <c r="AI889" s="8"/>
      <c r="AJ889" s="8"/>
      <c r="AK889" s="8"/>
    </row>
    <row r="890" spans="26:37" x14ac:dyDescent="0.2">
      <c r="Z890" s="9"/>
      <c r="AA890" s="9"/>
      <c r="AB890" s="9"/>
      <c r="AC890" s="9"/>
      <c r="AD890" s="8"/>
      <c r="AE890" s="8"/>
      <c r="AF890" s="8"/>
      <c r="AG890" s="8"/>
      <c r="AH890" s="8"/>
      <c r="AI890" s="8"/>
      <c r="AJ890" s="8"/>
      <c r="AK890" s="8"/>
    </row>
    <row r="891" spans="26:37" x14ac:dyDescent="0.2">
      <c r="Z891" s="9"/>
      <c r="AA891" s="9"/>
      <c r="AB891" s="9"/>
      <c r="AC891" s="9"/>
      <c r="AD891" s="8"/>
      <c r="AE891" s="8"/>
      <c r="AF891" s="8"/>
      <c r="AG891" s="8"/>
      <c r="AH891" s="8"/>
      <c r="AI891" s="8"/>
      <c r="AJ891" s="8"/>
      <c r="AK891" s="8"/>
    </row>
    <row r="892" spans="26:37" x14ac:dyDescent="0.2">
      <c r="Z892" s="9"/>
      <c r="AA892" s="9"/>
      <c r="AB892" s="9"/>
      <c r="AC892" s="9"/>
      <c r="AD892" s="8"/>
      <c r="AE892" s="8"/>
      <c r="AF892" s="8"/>
      <c r="AG892" s="8"/>
      <c r="AH892" s="8"/>
      <c r="AI892" s="8"/>
      <c r="AJ892" s="8"/>
      <c r="AK892" s="8"/>
    </row>
    <row r="893" spans="26:37" x14ac:dyDescent="0.2">
      <c r="Z893" s="9"/>
      <c r="AA893" s="9"/>
      <c r="AB893" s="9"/>
      <c r="AC893" s="9"/>
      <c r="AD893" s="8"/>
      <c r="AE893" s="8"/>
      <c r="AF893" s="8"/>
      <c r="AG893" s="8"/>
      <c r="AH893" s="8"/>
      <c r="AI893" s="8"/>
      <c r="AJ893" s="8"/>
      <c r="AK893" s="8"/>
    </row>
    <row r="894" spans="26:37" x14ac:dyDescent="0.2">
      <c r="Z894" s="9"/>
      <c r="AA894" s="9"/>
      <c r="AB894" s="9"/>
      <c r="AC894" s="9"/>
      <c r="AD894" s="8"/>
      <c r="AE894" s="8"/>
      <c r="AF894" s="8"/>
      <c r="AG894" s="8"/>
      <c r="AH894" s="8"/>
      <c r="AI894" s="8"/>
      <c r="AJ894" s="8"/>
      <c r="AK894" s="8"/>
    </row>
    <row r="895" spans="26:37" x14ac:dyDescent="0.2">
      <c r="Z895" s="9"/>
      <c r="AA895" s="9"/>
      <c r="AB895" s="9"/>
      <c r="AC895" s="9"/>
      <c r="AD895" s="8"/>
      <c r="AE895" s="8"/>
      <c r="AF895" s="8"/>
      <c r="AG895" s="8"/>
      <c r="AH895" s="8"/>
      <c r="AI895" s="8"/>
      <c r="AJ895" s="8"/>
      <c r="AK895" s="8"/>
    </row>
    <row r="896" spans="26:37" x14ac:dyDescent="0.2">
      <c r="Z896" s="9"/>
      <c r="AA896" s="9"/>
      <c r="AB896" s="9"/>
      <c r="AC896" s="9"/>
      <c r="AD896" s="8"/>
      <c r="AE896" s="8"/>
      <c r="AF896" s="8"/>
      <c r="AG896" s="8"/>
      <c r="AH896" s="8"/>
      <c r="AI896" s="8"/>
      <c r="AJ896" s="8"/>
      <c r="AK896" s="8"/>
    </row>
    <row r="897" spans="26:37" x14ac:dyDescent="0.2">
      <c r="Z897" s="9"/>
      <c r="AA897" s="9"/>
      <c r="AB897" s="9"/>
      <c r="AC897" s="9"/>
      <c r="AD897" s="8"/>
      <c r="AE897" s="8"/>
      <c r="AF897" s="8"/>
      <c r="AG897" s="8"/>
      <c r="AH897" s="8"/>
      <c r="AI897" s="8"/>
      <c r="AJ897" s="8"/>
      <c r="AK897" s="8"/>
    </row>
    <row r="898" spans="26:37" x14ac:dyDescent="0.2">
      <c r="Z898" s="9"/>
      <c r="AA898" s="9"/>
      <c r="AB898" s="9"/>
      <c r="AC898" s="9"/>
      <c r="AD898" s="8"/>
      <c r="AE898" s="8"/>
      <c r="AF898" s="8"/>
      <c r="AG898" s="8"/>
      <c r="AH898" s="8"/>
      <c r="AI898" s="8"/>
      <c r="AJ898" s="8"/>
      <c r="AK898" s="8"/>
    </row>
    <row r="899" spans="26:37" x14ac:dyDescent="0.2">
      <c r="Z899" s="9"/>
      <c r="AA899" s="9"/>
      <c r="AB899" s="9"/>
      <c r="AC899" s="9"/>
      <c r="AD899" s="8"/>
      <c r="AE899" s="8"/>
      <c r="AF899" s="8"/>
      <c r="AG899" s="8"/>
      <c r="AH899" s="8"/>
      <c r="AI899" s="8"/>
      <c r="AJ899" s="8"/>
      <c r="AK899" s="8"/>
    </row>
    <row r="900" spans="26:37" x14ac:dyDescent="0.2">
      <c r="Z900" s="9"/>
      <c r="AA900" s="9"/>
      <c r="AB900" s="9"/>
      <c r="AC900" s="9"/>
      <c r="AD900" s="8"/>
      <c r="AE900" s="8"/>
      <c r="AF900" s="8"/>
      <c r="AG900" s="8"/>
      <c r="AH900" s="8"/>
      <c r="AI900" s="8"/>
      <c r="AJ900" s="8"/>
      <c r="AK900" s="8"/>
    </row>
    <row r="901" spans="26:37" x14ac:dyDescent="0.2">
      <c r="Z901" s="9"/>
      <c r="AA901" s="9"/>
      <c r="AB901" s="9"/>
      <c r="AC901" s="9"/>
      <c r="AD901" s="8"/>
      <c r="AE901" s="8"/>
      <c r="AF901" s="8"/>
      <c r="AG901" s="8"/>
      <c r="AH901" s="8"/>
      <c r="AI901" s="8"/>
      <c r="AJ901" s="8"/>
      <c r="AK901" s="8"/>
    </row>
    <row r="902" spans="26:37" x14ac:dyDescent="0.2">
      <c r="Z902" s="9"/>
      <c r="AA902" s="9"/>
      <c r="AB902" s="9"/>
      <c r="AC902" s="9"/>
      <c r="AD902" s="8"/>
      <c r="AE902" s="8"/>
      <c r="AF902" s="8"/>
      <c r="AG902" s="8"/>
      <c r="AH902" s="8"/>
      <c r="AI902" s="8"/>
      <c r="AJ902" s="8"/>
      <c r="AK902" s="8"/>
    </row>
    <row r="903" spans="26:37" x14ac:dyDescent="0.2">
      <c r="Z903" s="9"/>
      <c r="AA903" s="9"/>
      <c r="AB903" s="9"/>
      <c r="AC903" s="9"/>
      <c r="AD903" s="8"/>
      <c r="AE903" s="8"/>
      <c r="AF903" s="8"/>
      <c r="AG903" s="8"/>
      <c r="AH903" s="8"/>
      <c r="AI903" s="8"/>
      <c r="AJ903" s="8"/>
      <c r="AK903" s="8"/>
    </row>
    <row r="904" spans="26:37" x14ac:dyDescent="0.2">
      <c r="Z904" s="9"/>
      <c r="AA904" s="9"/>
      <c r="AB904" s="9"/>
      <c r="AC904" s="9"/>
      <c r="AD904" s="8"/>
      <c r="AE904" s="8"/>
      <c r="AF904" s="8"/>
      <c r="AG904" s="8"/>
      <c r="AH904" s="8"/>
      <c r="AI904" s="8"/>
      <c r="AJ904" s="8"/>
      <c r="AK904" s="8"/>
    </row>
    <row r="905" spans="26:37" x14ac:dyDescent="0.2">
      <c r="Z905" s="9"/>
      <c r="AA905" s="9"/>
      <c r="AB905" s="9"/>
      <c r="AC905" s="9"/>
      <c r="AD905" s="8"/>
      <c r="AE905" s="8"/>
      <c r="AF905" s="8"/>
      <c r="AG905" s="8"/>
      <c r="AH905" s="8"/>
      <c r="AI905" s="8"/>
      <c r="AJ905" s="8"/>
      <c r="AK905" s="8"/>
    </row>
    <row r="906" spans="26:37" x14ac:dyDescent="0.2">
      <c r="Z906" s="9"/>
      <c r="AA906" s="9"/>
      <c r="AB906" s="9"/>
      <c r="AC906" s="9"/>
      <c r="AD906" s="8"/>
      <c r="AE906" s="8"/>
      <c r="AF906" s="8"/>
      <c r="AG906" s="8"/>
      <c r="AH906" s="8"/>
      <c r="AI906" s="8"/>
      <c r="AJ906" s="8"/>
      <c r="AK906" s="8"/>
    </row>
    <row r="907" spans="26:37" x14ac:dyDescent="0.2">
      <c r="Z907" s="9"/>
      <c r="AA907" s="9"/>
      <c r="AB907" s="9"/>
      <c r="AC907" s="9"/>
      <c r="AD907" s="8"/>
      <c r="AE907" s="8"/>
      <c r="AF907" s="8"/>
      <c r="AG907" s="8"/>
      <c r="AH907" s="8"/>
      <c r="AI907" s="8"/>
      <c r="AJ907" s="8"/>
      <c r="AK907" s="8"/>
    </row>
    <row r="908" spans="26:37" x14ac:dyDescent="0.2">
      <c r="Z908" s="9"/>
      <c r="AA908" s="9"/>
      <c r="AB908" s="9"/>
      <c r="AC908" s="9"/>
      <c r="AD908" s="8"/>
      <c r="AE908" s="8"/>
      <c r="AF908" s="8"/>
      <c r="AG908" s="8"/>
      <c r="AH908" s="8"/>
      <c r="AI908" s="8"/>
      <c r="AJ908" s="8"/>
      <c r="AK908" s="8"/>
    </row>
    <row r="909" spans="26:37" x14ac:dyDescent="0.2">
      <c r="Z909" s="9"/>
      <c r="AA909" s="9"/>
      <c r="AB909" s="9"/>
      <c r="AC909" s="9"/>
      <c r="AD909" s="8"/>
      <c r="AE909" s="8"/>
      <c r="AF909" s="8"/>
      <c r="AG909" s="8"/>
      <c r="AH909" s="8"/>
      <c r="AI909" s="8"/>
      <c r="AJ909" s="8"/>
      <c r="AK909" s="8"/>
    </row>
    <row r="910" spans="26:37" x14ac:dyDescent="0.2">
      <c r="Z910" s="9"/>
      <c r="AA910" s="9"/>
      <c r="AB910" s="9"/>
      <c r="AC910" s="9"/>
      <c r="AD910" s="8"/>
      <c r="AE910" s="8"/>
      <c r="AF910" s="8"/>
      <c r="AG910" s="8"/>
      <c r="AH910" s="8"/>
      <c r="AI910" s="8"/>
      <c r="AJ910" s="8"/>
      <c r="AK910" s="8"/>
    </row>
    <row r="911" spans="26:37" x14ac:dyDescent="0.2">
      <c r="Z911" s="9"/>
      <c r="AA911" s="9"/>
      <c r="AB911" s="9"/>
      <c r="AC911" s="9"/>
      <c r="AD911" s="8"/>
      <c r="AE911" s="8"/>
      <c r="AF911" s="8"/>
      <c r="AG911" s="8"/>
      <c r="AH911" s="8"/>
      <c r="AI911" s="8"/>
      <c r="AJ911" s="8"/>
      <c r="AK911" s="8"/>
    </row>
    <row r="912" spans="26:37" x14ac:dyDescent="0.2">
      <c r="Z912" s="9"/>
      <c r="AA912" s="9"/>
      <c r="AB912" s="9"/>
      <c r="AC912" s="9"/>
      <c r="AD912" s="8"/>
      <c r="AE912" s="8"/>
      <c r="AF912" s="8"/>
      <c r="AG912" s="8"/>
      <c r="AH912" s="8"/>
      <c r="AI912" s="8"/>
      <c r="AJ912" s="8"/>
      <c r="AK912" s="8"/>
    </row>
    <row r="913" spans="26:37" x14ac:dyDescent="0.2">
      <c r="Z913" s="9"/>
      <c r="AA913" s="9"/>
      <c r="AB913" s="9"/>
      <c r="AC913" s="9"/>
      <c r="AD913" s="8"/>
      <c r="AE913" s="8"/>
      <c r="AF913" s="8"/>
      <c r="AG913" s="8"/>
      <c r="AH913" s="8"/>
      <c r="AI913" s="8"/>
      <c r="AJ913" s="8"/>
      <c r="AK913" s="8"/>
    </row>
    <row r="914" spans="26:37" x14ac:dyDescent="0.2">
      <c r="Z914" s="9"/>
      <c r="AA914" s="9"/>
      <c r="AB914" s="9"/>
      <c r="AC914" s="9"/>
      <c r="AD914" s="8"/>
      <c r="AE914" s="8"/>
      <c r="AF914" s="8"/>
      <c r="AG914" s="8"/>
      <c r="AH914" s="8"/>
      <c r="AI914" s="8"/>
      <c r="AJ914" s="8"/>
      <c r="AK914" s="8"/>
    </row>
    <row r="915" spans="26:37" x14ac:dyDescent="0.2">
      <c r="Z915" s="9"/>
      <c r="AA915" s="9"/>
      <c r="AB915" s="9"/>
      <c r="AC915" s="9"/>
      <c r="AD915" s="8"/>
      <c r="AE915" s="8"/>
      <c r="AF915" s="8"/>
      <c r="AG915" s="8"/>
      <c r="AH915" s="8"/>
      <c r="AI915" s="8"/>
      <c r="AJ915" s="8"/>
      <c r="AK915" s="8"/>
    </row>
    <row r="916" spans="26:37" x14ac:dyDescent="0.2">
      <c r="Z916" s="9"/>
      <c r="AA916" s="9"/>
      <c r="AB916" s="9"/>
      <c r="AC916" s="9"/>
      <c r="AD916" s="8"/>
      <c r="AE916" s="8"/>
      <c r="AF916" s="8"/>
      <c r="AG916" s="8"/>
      <c r="AH916" s="8"/>
      <c r="AI916" s="8"/>
      <c r="AJ916" s="8"/>
      <c r="AK916" s="8"/>
    </row>
    <row r="917" spans="26:37" x14ac:dyDescent="0.2">
      <c r="Z917" s="9"/>
      <c r="AA917" s="9"/>
      <c r="AB917" s="9"/>
      <c r="AC917" s="9"/>
      <c r="AD917" s="8"/>
      <c r="AE917" s="8"/>
      <c r="AF917" s="8"/>
      <c r="AG917" s="8"/>
      <c r="AH917" s="8"/>
      <c r="AI917" s="8"/>
      <c r="AJ917" s="8"/>
      <c r="AK917" s="8"/>
    </row>
    <row r="918" spans="26:37" x14ac:dyDescent="0.2">
      <c r="Z918" s="9"/>
      <c r="AA918" s="9"/>
      <c r="AB918" s="9"/>
      <c r="AC918" s="9"/>
      <c r="AD918" s="8"/>
      <c r="AE918" s="8"/>
      <c r="AF918" s="8"/>
      <c r="AG918" s="8"/>
      <c r="AH918" s="8"/>
      <c r="AI918" s="8"/>
      <c r="AJ918" s="8"/>
      <c r="AK918" s="8"/>
    </row>
    <row r="919" spans="26:37" x14ac:dyDescent="0.2">
      <c r="Z919" s="9"/>
      <c r="AA919" s="9"/>
      <c r="AB919" s="9"/>
      <c r="AC919" s="9"/>
      <c r="AD919" s="8"/>
      <c r="AE919" s="8"/>
      <c r="AF919" s="8"/>
      <c r="AG919" s="8"/>
      <c r="AH919" s="8"/>
      <c r="AI919" s="8"/>
      <c r="AJ919" s="8"/>
      <c r="AK919" s="8"/>
    </row>
    <row r="920" spans="26:37" x14ac:dyDescent="0.2">
      <c r="Z920" s="9"/>
      <c r="AA920" s="9"/>
      <c r="AB920" s="9"/>
      <c r="AC920" s="9"/>
      <c r="AD920" s="8"/>
      <c r="AE920" s="8"/>
      <c r="AF920" s="8"/>
      <c r="AG920" s="8"/>
      <c r="AH920" s="8"/>
      <c r="AI920" s="8"/>
      <c r="AJ920" s="8"/>
      <c r="AK920" s="8"/>
    </row>
    <row r="921" spans="26:37" x14ac:dyDescent="0.2">
      <c r="Z921" s="9"/>
      <c r="AA921" s="9"/>
      <c r="AB921" s="9"/>
      <c r="AC921" s="9"/>
      <c r="AD921" s="8"/>
      <c r="AE921" s="8"/>
      <c r="AF921" s="8"/>
      <c r="AG921" s="8"/>
      <c r="AH921" s="8"/>
      <c r="AI921" s="8"/>
      <c r="AJ921" s="8"/>
      <c r="AK921" s="8"/>
    </row>
    <row r="922" spans="26:37" x14ac:dyDescent="0.2">
      <c r="Z922" s="9"/>
      <c r="AA922" s="9"/>
      <c r="AB922" s="9"/>
      <c r="AC922" s="9"/>
      <c r="AD922" s="8"/>
      <c r="AE922" s="8"/>
      <c r="AF922" s="8"/>
      <c r="AG922" s="8"/>
      <c r="AH922" s="8"/>
      <c r="AI922" s="8"/>
      <c r="AJ922" s="8"/>
      <c r="AK922" s="8"/>
    </row>
    <row r="923" spans="26:37" x14ac:dyDescent="0.2">
      <c r="Z923" s="9"/>
      <c r="AA923" s="9"/>
      <c r="AB923" s="9"/>
      <c r="AC923" s="9"/>
      <c r="AD923" s="8"/>
      <c r="AE923" s="8"/>
      <c r="AF923" s="8"/>
      <c r="AG923" s="8"/>
      <c r="AH923" s="8"/>
      <c r="AI923" s="8"/>
      <c r="AJ923" s="8"/>
      <c r="AK923" s="8"/>
    </row>
    <row r="924" spans="26:37" x14ac:dyDescent="0.2">
      <c r="Z924" s="9"/>
      <c r="AA924" s="9"/>
      <c r="AB924" s="9"/>
      <c r="AC924" s="9"/>
      <c r="AD924" s="8"/>
      <c r="AE924" s="8"/>
      <c r="AF924" s="8"/>
      <c r="AG924" s="8"/>
      <c r="AH924" s="8"/>
      <c r="AI924" s="8"/>
      <c r="AJ924" s="8"/>
      <c r="AK924" s="8"/>
    </row>
    <row r="925" spans="26:37" x14ac:dyDescent="0.2">
      <c r="Z925" s="9"/>
      <c r="AA925" s="9"/>
      <c r="AB925" s="9"/>
      <c r="AC925" s="9"/>
      <c r="AD925" s="8"/>
      <c r="AE925" s="8"/>
      <c r="AF925" s="8"/>
      <c r="AG925" s="8"/>
      <c r="AH925" s="8"/>
      <c r="AI925" s="8"/>
      <c r="AJ925" s="8"/>
      <c r="AK925" s="8"/>
    </row>
    <row r="926" spans="26:37" x14ac:dyDescent="0.2">
      <c r="Z926" s="9"/>
      <c r="AA926" s="9"/>
      <c r="AB926" s="9"/>
      <c r="AC926" s="9"/>
      <c r="AD926" s="8"/>
      <c r="AE926" s="8"/>
      <c r="AF926" s="8"/>
      <c r="AG926" s="8"/>
      <c r="AH926" s="8"/>
      <c r="AI926" s="8"/>
      <c r="AJ926" s="8"/>
      <c r="AK926" s="8"/>
    </row>
    <row r="927" spans="26:37" x14ac:dyDescent="0.2">
      <c r="Z927" s="9"/>
      <c r="AA927" s="9"/>
      <c r="AB927" s="9"/>
      <c r="AC927" s="9"/>
      <c r="AD927" s="8"/>
      <c r="AE927" s="8"/>
      <c r="AF927" s="8"/>
      <c r="AG927" s="8"/>
      <c r="AH927" s="8"/>
      <c r="AI927" s="8"/>
      <c r="AJ927" s="8"/>
      <c r="AK927" s="8"/>
    </row>
    <row r="928" spans="26:37" x14ac:dyDescent="0.2">
      <c r="Z928" s="9"/>
      <c r="AA928" s="9"/>
      <c r="AB928" s="9"/>
      <c r="AC928" s="9"/>
      <c r="AD928" s="8"/>
      <c r="AE928" s="8"/>
      <c r="AF928" s="8"/>
      <c r="AG928" s="8"/>
      <c r="AH928" s="8"/>
      <c r="AI928" s="8"/>
      <c r="AJ928" s="8"/>
      <c r="AK928" s="8"/>
    </row>
    <row r="929" spans="26:37" x14ac:dyDescent="0.2">
      <c r="Z929" s="9"/>
      <c r="AA929" s="9"/>
      <c r="AB929" s="9"/>
      <c r="AC929" s="9"/>
      <c r="AD929" s="8"/>
      <c r="AE929" s="8"/>
      <c r="AF929" s="8"/>
      <c r="AG929" s="8"/>
      <c r="AH929" s="8"/>
      <c r="AI929" s="8"/>
      <c r="AJ929" s="8"/>
      <c r="AK929" s="8"/>
    </row>
    <row r="930" spans="26:37" x14ac:dyDescent="0.2">
      <c r="Z930" s="9"/>
      <c r="AA930" s="9"/>
      <c r="AB930" s="9"/>
      <c r="AC930" s="9"/>
      <c r="AD930" s="8"/>
      <c r="AE930" s="8"/>
      <c r="AF930" s="8"/>
      <c r="AG930" s="8"/>
      <c r="AH930" s="8"/>
      <c r="AI930" s="8"/>
      <c r="AJ930" s="8"/>
      <c r="AK930" s="8"/>
    </row>
    <row r="931" spans="26:37" x14ac:dyDescent="0.2">
      <c r="Z931" s="9"/>
      <c r="AA931" s="9"/>
      <c r="AB931" s="9"/>
      <c r="AC931" s="9"/>
      <c r="AD931" s="8"/>
      <c r="AE931" s="8"/>
      <c r="AF931" s="8"/>
      <c r="AG931" s="8"/>
      <c r="AH931" s="8"/>
      <c r="AI931" s="8"/>
      <c r="AJ931" s="8"/>
      <c r="AK931" s="8"/>
    </row>
    <row r="932" spans="26:37" x14ac:dyDescent="0.2">
      <c r="Z932" s="9"/>
      <c r="AA932" s="9"/>
      <c r="AB932" s="9"/>
      <c r="AC932" s="9"/>
      <c r="AD932" s="8"/>
      <c r="AE932" s="8"/>
      <c r="AF932" s="8"/>
      <c r="AG932" s="8"/>
      <c r="AH932" s="8"/>
      <c r="AI932" s="8"/>
      <c r="AJ932" s="8"/>
      <c r="AK932" s="8"/>
    </row>
    <row r="933" spans="26:37" x14ac:dyDescent="0.2">
      <c r="Z933" s="9"/>
      <c r="AA933" s="9"/>
      <c r="AB933" s="9"/>
      <c r="AC933" s="9"/>
      <c r="AD933" s="8"/>
      <c r="AE933" s="8"/>
      <c r="AF933" s="8"/>
      <c r="AG933" s="8"/>
      <c r="AH933" s="8"/>
      <c r="AI933" s="8"/>
      <c r="AJ933" s="8"/>
      <c r="AK933" s="8"/>
    </row>
    <row r="934" spans="26:37" x14ac:dyDescent="0.2">
      <c r="Z934" s="9"/>
      <c r="AA934" s="9"/>
      <c r="AB934" s="9"/>
      <c r="AC934" s="9"/>
      <c r="AD934" s="8"/>
      <c r="AE934" s="8"/>
      <c r="AF934" s="8"/>
      <c r="AG934" s="8"/>
      <c r="AH934" s="8"/>
      <c r="AI934" s="8"/>
      <c r="AJ934" s="8"/>
      <c r="AK934" s="8"/>
    </row>
    <row r="935" spans="26:37" x14ac:dyDescent="0.2">
      <c r="Z935" s="9"/>
      <c r="AA935" s="9"/>
      <c r="AB935" s="9"/>
      <c r="AC935" s="9"/>
      <c r="AD935" s="8"/>
      <c r="AE935" s="8"/>
      <c r="AF935" s="8"/>
      <c r="AG935" s="8"/>
      <c r="AH935" s="8"/>
      <c r="AI935" s="8"/>
      <c r="AJ935" s="8"/>
      <c r="AK935" s="8"/>
    </row>
    <row r="936" spans="26:37" x14ac:dyDescent="0.2">
      <c r="Z936" s="9"/>
      <c r="AA936" s="9"/>
      <c r="AB936" s="9"/>
      <c r="AC936" s="9"/>
      <c r="AD936" s="8"/>
      <c r="AE936" s="8"/>
      <c r="AF936" s="8"/>
      <c r="AG936" s="8"/>
      <c r="AH936" s="8"/>
      <c r="AI936" s="8"/>
      <c r="AJ936" s="8"/>
      <c r="AK936" s="8"/>
    </row>
    <row r="937" spans="26:37" x14ac:dyDescent="0.2">
      <c r="Z937" s="9"/>
      <c r="AA937" s="9"/>
      <c r="AB937" s="9"/>
      <c r="AC937" s="9"/>
      <c r="AD937" s="8"/>
      <c r="AE937" s="8"/>
      <c r="AF937" s="8"/>
      <c r="AG937" s="8"/>
      <c r="AH937" s="8"/>
      <c r="AI937" s="8"/>
      <c r="AJ937" s="8"/>
      <c r="AK937" s="8"/>
    </row>
    <row r="938" spans="26:37" x14ac:dyDescent="0.2">
      <c r="Z938" s="9"/>
      <c r="AA938" s="9"/>
      <c r="AB938" s="9"/>
      <c r="AC938" s="9"/>
      <c r="AD938" s="8"/>
      <c r="AE938" s="8"/>
      <c r="AF938" s="8"/>
      <c r="AG938" s="8"/>
      <c r="AH938" s="8"/>
      <c r="AI938" s="8"/>
      <c r="AJ938" s="8"/>
      <c r="AK938" s="8"/>
    </row>
    <row r="939" spans="26:37" x14ac:dyDescent="0.2">
      <c r="Z939" s="9"/>
      <c r="AA939" s="9"/>
      <c r="AB939" s="9"/>
      <c r="AC939" s="9"/>
      <c r="AD939" s="8"/>
      <c r="AE939" s="8"/>
      <c r="AF939" s="8"/>
      <c r="AG939" s="8"/>
      <c r="AH939" s="8"/>
      <c r="AI939" s="8"/>
      <c r="AJ939" s="8"/>
      <c r="AK939" s="8"/>
    </row>
    <row r="940" spans="26:37" x14ac:dyDescent="0.2">
      <c r="Z940" s="9"/>
      <c r="AA940" s="9"/>
      <c r="AB940" s="9"/>
      <c r="AC940" s="9"/>
      <c r="AD940" s="8"/>
      <c r="AE940" s="8"/>
      <c r="AF940" s="8"/>
      <c r="AG940" s="8"/>
      <c r="AH940" s="8"/>
      <c r="AI940" s="8"/>
      <c r="AJ940" s="8"/>
      <c r="AK940" s="8"/>
    </row>
    <row r="941" spans="26:37" x14ac:dyDescent="0.2">
      <c r="Z941" s="9"/>
      <c r="AA941" s="9"/>
      <c r="AB941" s="9"/>
      <c r="AC941" s="9"/>
      <c r="AD941" s="8"/>
      <c r="AE941" s="8"/>
      <c r="AF941" s="8"/>
      <c r="AG941" s="8"/>
      <c r="AH941" s="8"/>
      <c r="AI941" s="8"/>
      <c r="AJ941" s="8"/>
      <c r="AK941" s="8"/>
    </row>
    <row r="942" spans="26:37" x14ac:dyDescent="0.2">
      <c r="Z942" s="9"/>
      <c r="AA942" s="9"/>
      <c r="AB942" s="9"/>
      <c r="AC942" s="9"/>
      <c r="AD942" s="8"/>
      <c r="AE942" s="8"/>
      <c r="AF942" s="8"/>
      <c r="AG942" s="8"/>
      <c r="AH942" s="8"/>
      <c r="AI942" s="8"/>
      <c r="AJ942" s="8"/>
      <c r="AK942" s="8"/>
    </row>
    <row r="943" spans="26:37" x14ac:dyDescent="0.2">
      <c r="Z943" s="9"/>
      <c r="AA943" s="9"/>
      <c r="AB943" s="9"/>
      <c r="AC943" s="9"/>
      <c r="AD943" s="8"/>
      <c r="AE943" s="8"/>
      <c r="AF943" s="8"/>
      <c r="AG943" s="8"/>
      <c r="AH943" s="8"/>
      <c r="AI943" s="8"/>
      <c r="AJ943" s="8"/>
      <c r="AK943" s="8"/>
    </row>
    <row r="944" spans="26:37" x14ac:dyDescent="0.2">
      <c r="Z944" s="9"/>
      <c r="AA944" s="9"/>
      <c r="AB944" s="9"/>
      <c r="AC944" s="9"/>
      <c r="AD944" s="8"/>
      <c r="AE944" s="8"/>
      <c r="AF944" s="8"/>
      <c r="AG944" s="8"/>
      <c r="AH944" s="8"/>
      <c r="AI944" s="8"/>
      <c r="AJ944" s="8"/>
      <c r="AK944" s="8"/>
    </row>
    <row r="945" spans="26:37" x14ac:dyDescent="0.2">
      <c r="Z945" s="9"/>
      <c r="AA945" s="9"/>
      <c r="AB945" s="9"/>
      <c r="AC945" s="9"/>
      <c r="AD945" s="8"/>
      <c r="AE945" s="8"/>
      <c r="AF945" s="8"/>
      <c r="AG945" s="8"/>
      <c r="AH945" s="8"/>
      <c r="AI945" s="8"/>
      <c r="AJ945" s="8"/>
      <c r="AK945" s="8"/>
    </row>
    <row r="946" spans="26:37" x14ac:dyDescent="0.2">
      <c r="Z946" s="9"/>
      <c r="AA946" s="9"/>
      <c r="AB946" s="9"/>
      <c r="AC946" s="9"/>
      <c r="AD946" s="8"/>
      <c r="AE946" s="8"/>
      <c r="AF946" s="8"/>
      <c r="AG946" s="8"/>
      <c r="AH946" s="8"/>
      <c r="AI946" s="8"/>
      <c r="AJ946" s="8"/>
      <c r="AK946" s="8"/>
    </row>
    <row r="947" spans="26:37" x14ac:dyDescent="0.2">
      <c r="Z947" s="9"/>
      <c r="AA947" s="9"/>
      <c r="AB947" s="9"/>
      <c r="AC947" s="9"/>
      <c r="AD947" s="8"/>
      <c r="AE947" s="8"/>
      <c r="AF947" s="8"/>
      <c r="AG947" s="8"/>
      <c r="AH947" s="8"/>
      <c r="AI947" s="8"/>
      <c r="AJ947" s="8"/>
      <c r="AK947" s="8"/>
    </row>
    <row r="948" spans="26:37" x14ac:dyDescent="0.2">
      <c r="Z948" s="9"/>
      <c r="AA948" s="9"/>
      <c r="AB948" s="9"/>
      <c r="AC948" s="9"/>
      <c r="AD948" s="8"/>
      <c r="AE948" s="8"/>
      <c r="AF948" s="8"/>
      <c r="AG948" s="8"/>
      <c r="AH948" s="8"/>
      <c r="AI948" s="8"/>
      <c r="AJ948" s="8"/>
      <c r="AK948" s="8"/>
    </row>
    <row r="949" spans="26:37" x14ac:dyDescent="0.2">
      <c r="Z949" s="9"/>
      <c r="AA949" s="9"/>
      <c r="AB949" s="9"/>
      <c r="AC949" s="9"/>
      <c r="AD949" s="8"/>
      <c r="AE949" s="8"/>
      <c r="AF949" s="8"/>
      <c r="AG949" s="8"/>
      <c r="AH949" s="8"/>
      <c r="AI949" s="8"/>
      <c r="AJ949" s="8"/>
      <c r="AK949" s="8"/>
    </row>
    <row r="950" spans="26:37" x14ac:dyDescent="0.2">
      <c r="Z950" s="9"/>
      <c r="AA950" s="9"/>
      <c r="AB950" s="9"/>
      <c r="AC950" s="9"/>
      <c r="AD950" s="8"/>
      <c r="AE950" s="8"/>
      <c r="AF950" s="8"/>
      <c r="AG950" s="8"/>
      <c r="AH950" s="8"/>
      <c r="AI950" s="8"/>
      <c r="AJ950" s="8"/>
      <c r="AK950" s="8"/>
    </row>
    <row r="951" spans="26:37" x14ac:dyDescent="0.2">
      <c r="Z951" s="9"/>
      <c r="AA951" s="9"/>
      <c r="AB951" s="9"/>
      <c r="AC951" s="9"/>
      <c r="AD951" s="8"/>
      <c r="AE951" s="8"/>
      <c r="AF951" s="8"/>
      <c r="AG951" s="8"/>
      <c r="AH951" s="8"/>
      <c r="AI951" s="8"/>
      <c r="AJ951" s="8"/>
      <c r="AK951" s="8"/>
    </row>
    <row r="952" spans="26:37" x14ac:dyDescent="0.2">
      <c r="Z952" s="9"/>
      <c r="AA952" s="9"/>
      <c r="AB952" s="9"/>
      <c r="AC952" s="9"/>
      <c r="AD952" s="8"/>
      <c r="AE952" s="8"/>
      <c r="AF952" s="8"/>
      <c r="AG952" s="8"/>
      <c r="AH952" s="8"/>
      <c r="AI952" s="8"/>
      <c r="AJ952" s="8"/>
      <c r="AK952" s="8"/>
    </row>
    <row r="953" spans="26:37" x14ac:dyDescent="0.2">
      <c r="Z953" s="9"/>
      <c r="AA953" s="9"/>
      <c r="AB953" s="9"/>
      <c r="AC953" s="9"/>
      <c r="AD953" s="8"/>
      <c r="AE953" s="8"/>
      <c r="AF953" s="8"/>
      <c r="AG953" s="8"/>
      <c r="AH953" s="8"/>
      <c r="AI953" s="8"/>
      <c r="AJ953" s="8"/>
      <c r="AK953" s="8"/>
    </row>
    <row r="954" spans="26:37" x14ac:dyDescent="0.2">
      <c r="Z954" s="9"/>
      <c r="AA954" s="9"/>
      <c r="AB954" s="9"/>
      <c r="AC954" s="9"/>
      <c r="AD954" s="8"/>
      <c r="AE954" s="8"/>
      <c r="AF954" s="8"/>
      <c r="AG954" s="8"/>
      <c r="AH954" s="8"/>
      <c r="AI954" s="8"/>
      <c r="AJ954" s="8"/>
      <c r="AK954" s="8"/>
    </row>
    <row r="955" spans="26:37" x14ac:dyDescent="0.2">
      <c r="Z955" s="9"/>
      <c r="AA955" s="9"/>
      <c r="AB955" s="9"/>
      <c r="AC955" s="9"/>
      <c r="AD955" s="8"/>
      <c r="AE955" s="8"/>
      <c r="AF955" s="8"/>
      <c r="AG955" s="8"/>
      <c r="AH955" s="8"/>
      <c r="AI955" s="8"/>
      <c r="AJ955" s="8"/>
      <c r="AK955" s="8"/>
    </row>
    <row r="956" spans="26:37" x14ac:dyDescent="0.2">
      <c r="Z956" s="9"/>
      <c r="AA956" s="9"/>
      <c r="AB956" s="9"/>
      <c r="AC956" s="9"/>
      <c r="AD956" s="8"/>
      <c r="AE956" s="8"/>
      <c r="AF956" s="8"/>
      <c r="AG956" s="8"/>
      <c r="AH956" s="8"/>
      <c r="AI956" s="8"/>
      <c r="AJ956" s="8"/>
      <c r="AK956" s="8"/>
    </row>
    <row r="957" spans="26:37" x14ac:dyDescent="0.2">
      <c r="Z957" s="9"/>
      <c r="AA957" s="9"/>
      <c r="AB957" s="9"/>
      <c r="AC957" s="9"/>
      <c r="AD957" s="8"/>
      <c r="AE957" s="8"/>
      <c r="AF957" s="8"/>
      <c r="AG957" s="8"/>
      <c r="AH957" s="8"/>
      <c r="AI957" s="8"/>
      <c r="AJ957" s="8"/>
      <c r="AK957" s="8"/>
    </row>
    <row r="958" spans="26:37" x14ac:dyDescent="0.2">
      <c r="Z958" s="9"/>
      <c r="AA958" s="9"/>
      <c r="AB958" s="9"/>
      <c r="AC958" s="9"/>
      <c r="AD958" s="8"/>
      <c r="AE958" s="8"/>
      <c r="AF958" s="8"/>
      <c r="AG958" s="8"/>
      <c r="AH958" s="8"/>
      <c r="AI958" s="8"/>
      <c r="AJ958" s="8"/>
      <c r="AK958" s="8"/>
    </row>
    <row r="959" spans="26:37" x14ac:dyDescent="0.2">
      <c r="Z959" s="9"/>
      <c r="AA959" s="9"/>
      <c r="AB959" s="9"/>
      <c r="AC959" s="9"/>
      <c r="AD959" s="8"/>
      <c r="AE959" s="8"/>
      <c r="AF959" s="8"/>
      <c r="AG959" s="8"/>
      <c r="AH959" s="8"/>
      <c r="AI959" s="8"/>
      <c r="AJ959" s="8"/>
      <c r="AK959" s="8"/>
    </row>
    <row r="960" spans="26:37" x14ac:dyDescent="0.2">
      <c r="Z960" s="9"/>
      <c r="AA960" s="9"/>
      <c r="AB960" s="9"/>
      <c r="AC960" s="9"/>
      <c r="AD960" s="8"/>
      <c r="AE960" s="8"/>
      <c r="AF960" s="8"/>
      <c r="AG960" s="8"/>
      <c r="AH960" s="8"/>
      <c r="AI960" s="8"/>
      <c r="AJ960" s="8"/>
      <c r="AK960" s="8"/>
    </row>
    <row r="961" spans="26:37" x14ac:dyDescent="0.2">
      <c r="Z961" s="9"/>
      <c r="AA961" s="9"/>
      <c r="AB961" s="9"/>
      <c r="AC961" s="9"/>
      <c r="AD961" s="8"/>
      <c r="AE961" s="8"/>
      <c r="AF961" s="8"/>
      <c r="AG961" s="8"/>
      <c r="AH961" s="8"/>
      <c r="AI961" s="8"/>
      <c r="AJ961" s="8"/>
      <c r="AK961" s="8"/>
    </row>
    <row r="962" spans="26:37" x14ac:dyDescent="0.2">
      <c r="Z962" s="9"/>
      <c r="AA962" s="9"/>
      <c r="AB962" s="9"/>
      <c r="AC962" s="9"/>
      <c r="AD962" s="8"/>
      <c r="AE962" s="8"/>
      <c r="AF962" s="8"/>
      <c r="AG962" s="8"/>
      <c r="AH962" s="8"/>
      <c r="AI962" s="8"/>
      <c r="AJ962" s="8"/>
      <c r="AK962" s="8"/>
    </row>
    <row r="963" spans="26:37" x14ac:dyDescent="0.2">
      <c r="Z963" s="9"/>
      <c r="AA963" s="9"/>
      <c r="AB963" s="9"/>
      <c r="AC963" s="9"/>
      <c r="AD963" s="8"/>
      <c r="AE963" s="8"/>
      <c r="AF963" s="8"/>
      <c r="AG963" s="8"/>
      <c r="AH963" s="8"/>
      <c r="AI963" s="8"/>
      <c r="AJ963" s="8"/>
      <c r="AK963" s="8"/>
    </row>
    <row r="964" spans="26:37" x14ac:dyDescent="0.2">
      <c r="Z964" s="9"/>
      <c r="AA964" s="9"/>
      <c r="AB964" s="9"/>
      <c r="AC964" s="9"/>
      <c r="AD964" s="8"/>
      <c r="AE964" s="8"/>
      <c r="AF964" s="8"/>
      <c r="AG964" s="8"/>
      <c r="AH964" s="8"/>
      <c r="AI964" s="8"/>
      <c r="AJ964" s="8"/>
      <c r="AK964" s="8"/>
    </row>
    <row r="965" spans="26:37" x14ac:dyDescent="0.2">
      <c r="Z965" s="9"/>
      <c r="AA965" s="9"/>
      <c r="AB965" s="9"/>
      <c r="AC965" s="9"/>
      <c r="AD965" s="8"/>
      <c r="AE965" s="8"/>
      <c r="AF965" s="8"/>
      <c r="AG965" s="8"/>
      <c r="AH965" s="8"/>
      <c r="AI965" s="8"/>
      <c r="AJ965" s="8"/>
      <c r="AK965" s="8"/>
    </row>
    <row r="966" spans="26:37" x14ac:dyDescent="0.2">
      <c r="Z966" s="9"/>
      <c r="AA966" s="9"/>
      <c r="AB966" s="9"/>
      <c r="AC966" s="9"/>
      <c r="AD966" s="8"/>
      <c r="AE966" s="8"/>
      <c r="AF966" s="8"/>
      <c r="AG966" s="8"/>
      <c r="AH966" s="8"/>
      <c r="AI966" s="8"/>
      <c r="AJ966" s="8"/>
      <c r="AK966" s="8"/>
    </row>
    <row r="967" spans="26:37" x14ac:dyDescent="0.2">
      <c r="Z967" s="9"/>
      <c r="AA967" s="9"/>
      <c r="AB967" s="9"/>
      <c r="AC967" s="9"/>
      <c r="AD967" s="8"/>
      <c r="AE967" s="8"/>
      <c r="AF967" s="8"/>
      <c r="AG967" s="8"/>
      <c r="AH967" s="8"/>
      <c r="AI967" s="8"/>
      <c r="AJ967" s="8"/>
      <c r="AK967" s="8"/>
    </row>
    <row r="968" spans="26:37" x14ac:dyDescent="0.2">
      <c r="Z968" s="9"/>
      <c r="AA968" s="9"/>
      <c r="AB968" s="9"/>
      <c r="AC968" s="9"/>
      <c r="AD968" s="8"/>
      <c r="AE968" s="8"/>
      <c r="AF968" s="8"/>
      <c r="AG968" s="8"/>
      <c r="AH968" s="8"/>
      <c r="AI968" s="8"/>
      <c r="AJ968" s="8"/>
      <c r="AK968" s="8"/>
    </row>
    <row r="969" spans="26:37" x14ac:dyDescent="0.2">
      <c r="Z969" s="9"/>
      <c r="AA969" s="9"/>
      <c r="AB969" s="9"/>
      <c r="AC969" s="9"/>
      <c r="AD969" s="8"/>
      <c r="AE969" s="8"/>
      <c r="AF969" s="8"/>
      <c r="AG969" s="8"/>
      <c r="AH969" s="8"/>
      <c r="AI969" s="8"/>
      <c r="AJ969" s="8"/>
      <c r="AK969" s="8"/>
    </row>
    <row r="970" spans="26:37" x14ac:dyDescent="0.2">
      <c r="Z970" s="9"/>
      <c r="AA970" s="9"/>
      <c r="AB970" s="9"/>
      <c r="AC970" s="9"/>
      <c r="AD970" s="8"/>
      <c r="AE970" s="8"/>
      <c r="AF970" s="8"/>
      <c r="AG970" s="8"/>
      <c r="AH970" s="8"/>
      <c r="AI970" s="8"/>
      <c r="AJ970" s="8"/>
      <c r="AK970" s="8"/>
    </row>
    <row r="971" spans="26:37" x14ac:dyDescent="0.2">
      <c r="Z971" s="9"/>
      <c r="AA971" s="9"/>
      <c r="AB971" s="9"/>
      <c r="AC971" s="9"/>
      <c r="AD971" s="8"/>
      <c r="AE971" s="8"/>
      <c r="AF971" s="8"/>
      <c r="AG971" s="8"/>
      <c r="AH971" s="8"/>
      <c r="AI971" s="8"/>
      <c r="AJ971" s="8"/>
      <c r="AK971" s="8"/>
    </row>
    <row r="972" spans="26:37" x14ac:dyDescent="0.2">
      <c r="Z972" s="9"/>
      <c r="AA972" s="9"/>
      <c r="AB972" s="9"/>
      <c r="AC972" s="9"/>
      <c r="AD972" s="8"/>
      <c r="AE972" s="8"/>
      <c r="AF972" s="8"/>
      <c r="AG972" s="8"/>
      <c r="AH972" s="8"/>
      <c r="AI972" s="8"/>
      <c r="AJ972" s="8"/>
      <c r="AK972" s="8"/>
    </row>
    <row r="973" spans="26:37" x14ac:dyDescent="0.2">
      <c r="Z973" s="9"/>
      <c r="AA973" s="9"/>
      <c r="AB973" s="9"/>
      <c r="AC973" s="9"/>
      <c r="AD973" s="8"/>
      <c r="AE973" s="8"/>
      <c r="AF973" s="8"/>
      <c r="AG973" s="8"/>
      <c r="AH973" s="8"/>
      <c r="AI973" s="8"/>
      <c r="AJ973" s="8"/>
      <c r="AK973" s="8"/>
    </row>
    <row r="974" spans="26:37" x14ac:dyDescent="0.2">
      <c r="Z974" s="9"/>
      <c r="AA974" s="9"/>
      <c r="AB974" s="9"/>
      <c r="AC974" s="9"/>
      <c r="AD974" s="8"/>
      <c r="AE974" s="8"/>
      <c r="AF974" s="8"/>
      <c r="AG974" s="8"/>
      <c r="AH974" s="8"/>
      <c r="AI974" s="8"/>
      <c r="AJ974" s="8"/>
      <c r="AK974" s="8"/>
    </row>
    <row r="975" spans="26:37" x14ac:dyDescent="0.2">
      <c r="Z975" s="9"/>
      <c r="AA975" s="9"/>
      <c r="AB975" s="9"/>
      <c r="AC975" s="9"/>
      <c r="AD975" s="8"/>
      <c r="AE975" s="8"/>
      <c r="AF975" s="8"/>
      <c r="AG975" s="8"/>
      <c r="AH975" s="8"/>
      <c r="AI975" s="8"/>
      <c r="AJ975" s="8"/>
      <c r="AK975" s="8"/>
    </row>
    <row r="976" spans="26:37" x14ac:dyDescent="0.2">
      <c r="Z976" s="9"/>
      <c r="AA976" s="9"/>
      <c r="AB976" s="9"/>
      <c r="AC976" s="9"/>
      <c r="AD976" s="8"/>
      <c r="AE976" s="8"/>
      <c r="AF976" s="8"/>
      <c r="AG976" s="8"/>
      <c r="AH976" s="8"/>
      <c r="AI976" s="8"/>
      <c r="AJ976" s="8"/>
      <c r="AK976" s="8"/>
    </row>
    <row r="977" spans="26:37" x14ac:dyDescent="0.2">
      <c r="Z977" s="9"/>
      <c r="AA977" s="9"/>
      <c r="AB977" s="9"/>
      <c r="AC977" s="9"/>
      <c r="AD977" s="8"/>
      <c r="AE977" s="8"/>
      <c r="AF977" s="8"/>
      <c r="AG977" s="8"/>
      <c r="AH977" s="8"/>
      <c r="AI977" s="8"/>
      <c r="AJ977" s="8"/>
      <c r="AK977" s="8"/>
    </row>
    <row r="978" spans="26:37" x14ac:dyDescent="0.2">
      <c r="Z978" s="9"/>
      <c r="AA978" s="9"/>
      <c r="AB978" s="9"/>
      <c r="AC978" s="9"/>
      <c r="AD978" s="8"/>
      <c r="AE978" s="8"/>
      <c r="AF978" s="8"/>
      <c r="AG978" s="8"/>
      <c r="AH978" s="8"/>
      <c r="AI978" s="8"/>
      <c r="AJ978" s="8"/>
      <c r="AK978" s="8"/>
    </row>
    <row r="979" spans="26:37" x14ac:dyDescent="0.2">
      <c r="Z979" s="9"/>
      <c r="AA979" s="9"/>
      <c r="AB979" s="9"/>
      <c r="AC979" s="9"/>
      <c r="AD979" s="8"/>
      <c r="AE979" s="8"/>
      <c r="AF979" s="8"/>
      <c r="AG979" s="8"/>
      <c r="AH979" s="8"/>
      <c r="AI979" s="8"/>
      <c r="AJ979" s="8"/>
      <c r="AK979" s="8"/>
    </row>
    <row r="980" spans="26:37" x14ac:dyDescent="0.2">
      <c r="Z980" s="9"/>
      <c r="AA980" s="9"/>
      <c r="AB980" s="9"/>
      <c r="AC980" s="9"/>
      <c r="AD980" s="8"/>
      <c r="AE980" s="8"/>
      <c r="AF980" s="8"/>
      <c r="AG980" s="8"/>
      <c r="AH980" s="8"/>
      <c r="AI980" s="8"/>
      <c r="AJ980" s="8"/>
      <c r="AK980" s="8"/>
    </row>
    <row r="981" spans="26:37" x14ac:dyDescent="0.2">
      <c r="Z981" s="9"/>
      <c r="AA981" s="9"/>
      <c r="AB981" s="9"/>
      <c r="AC981" s="9"/>
      <c r="AD981" s="8"/>
      <c r="AE981" s="8"/>
      <c r="AF981" s="8"/>
      <c r="AG981" s="8"/>
      <c r="AH981" s="8"/>
      <c r="AI981" s="8"/>
      <c r="AJ981" s="8"/>
      <c r="AK981" s="8"/>
    </row>
    <row r="982" spans="26:37" x14ac:dyDescent="0.2">
      <c r="Z982" s="9"/>
      <c r="AA982" s="9"/>
      <c r="AB982" s="9"/>
      <c r="AC982" s="9"/>
      <c r="AD982" s="8"/>
      <c r="AE982" s="8"/>
      <c r="AF982" s="8"/>
      <c r="AG982" s="8"/>
      <c r="AH982" s="8"/>
      <c r="AI982" s="8"/>
      <c r="AJ982" s="8"/>
      <c r="AK982" s="8"/>
    </row>
    <row r="983" spans="26:37" x14ac:dyDescent="0.2">
      <c r="Z983" s="9"/>
      <c r="AA983" s="9"/>
      <c r="AB983" s="9"/>
      <c r="AC983" s="9"/>
      <c r="AD983" s="8"/>
      <c r="AE983" s="8"/>
      <c r="AF983" s="8"/>
      <c r="AG983" s="8"/>
      <c r="AH983" s="8"/>
      <c r="AI983" s="8"/>
      <c r="AJ983" s="8"/>
      <c r="AK983" s="8"/>
    </row>
    <row r="984" spans="26:37" x14ac:dyDescent="0.2">
      <c r="Z984" s="9"/>
      <c r="AA984" s="9"/>
      <c r="AB984" s="9"/>
      <c r="AC984" s="9"/>
      <c r="AD984" s="8"/>
      <c r="AE984" s="8"/>
      <c r="AF984" s="8"/>
      <c r="AG984" s="8"/>
      <c r="AH984" s="8"/>
      <c r="AI984" s="8"/>
      <c r="AJ984" s="8"/>
      <c r="AK984" s="8"/>
    </row>
    <row r="985" spans="26:37" x14ac:dyDescent="0.2">
      <c r="Z985" s="9"/>
      <c r="AA985" s="9"/>
      <c r="AB985" s="9"/>
      <c r="AC985" s="9"/>
      <c r="AD985" s="8"/>
      <c r="AE985" s="8"/>
      <c r="AF985" s="8"/>
      <c r="AG985" s="8"/>
      <c r="AH985" s="8"/>
      <c r="AI985" s="8"/>
      <c r="AJ985" s="8"/>
      <c r="AK985" s="8"/>
    </row>
    <row r="986" spans="26:37" x14ac:dyDescent="0.2">
      <c r="Z986" s="9"/>
      <c r="AA986" s="9"/>
      <c r="AB986" s="9"/>
      <c r="AC986" s="9"/>
      <c r="AD986" s="8"/>
      <c r="AE986" s="8"/>
      <c r="AF986" s="8"/>
      <c r="AG986" s="8"/>
      <c r="AH986" s="8"/>
      <c r="AI986" s="8"/>
      <c r="AJ986" s="8"/>
      <c r="AK986" s="8"/>
    </row>
    <row r="987" spans="26:37" x14ac:dyDescent="0.2">
      <c r="Z987" s="9"/>
      <c r="AA987" s="9"/>
      <c r="AB987" s="9"/>
      <c r="AC987" s="9"/>
      <c r="AD987" s="8"/>
      <c r="AE987" s="8"/>
      <c r="AF987" s="8"/>
      <c r="AG987" s="8"/>
      <c r="AH987" s="8"/>
      <c r="AI987" s="8"/>
      <c r="AJ987" s="8"/>
      <c r="AK987" s="8"/>
    </row>
    <row r="988" spans="26:37" x14ac:dyDescent="0.2">
      <c r="Z988" s="9"/>
      <c r="AA988" s="9"/>
      <c r="AB988" s="9"/>
      <c r="AC988" s="9"/>
      <c r="AD988" s="8"/>
      <c r="AE988" s="8"/>
      <c r="AF988" s="8"/>
      <c r="AG988" s="8"/>
      <c r="AH988" s="8"/>
      <c r="AI988" s="8"/>
      <c r="AJ988" s="8"/>
      <c r="AK988" s="8"/>
    </row>
    <row r="989" spans="26:37" x14ac:dyDescent="0.2">
      <c r="Z989" s="9"/>
      <c r="AA989" s="9"/>
      <c r="AB989" s="9"/>
      <c r="AC989" s="9"/>
      <c r="AD989" s="8"/>
      <c r="AE989" s="8"/>
      <c r="AF989" s="8"/>
      <c r="AG989" s="8"/>
      <c r="AH989" s="8"/>
      <c r="AI989" s="8"/>
      <c r="AJ989" s="8"/>
      <c r="AK989" s="8"/>
    </row>
    <row r="990" spans="26:37" x14ac:dyDescent="0.2">
      <c r="Z990" s="9"/>
      <c r="AA990" s="9"/>
      <c r="AB990" s="9"/>
      <c r="AC990" s="9"/>
      <c r="AD990" s="8"/>
      <c r="AE990" s="8"/>
      <c r="AF990" s="8"/>
      <c r="AG990" s="8"/>
      <c r="AH990" s="8"/>
      <c r="AI990" s="8"/>
      <c r="AJ990" s="8"/>
      <c r="AK990" s="8"/>
    </row>
    <row r="991" spans="26:37" x14ac:dyDescent="0.2">
      <c r="Z991" s="9"/>
      <c r="AA991" s="9"/>
      <c r="AB991" s="9"/>
      <c r="AC991" s="9"/>
      <c r="AD991" s="8"/>
      <c r="AE991" s="8"/>
      <c r="AF991" s="8"/>
      <c r="AG991" s="8"/>
      <c r="AH991" s="8"/>
      <c r="AI991" s="8"/>
      <c r="AJ991" s="8"/>
      <c r="AK991" s="8"/>
    </row>
    <row r="992" spans="26:37" x14ac:dyDescent="0.2">
      <c r="Z992" s="9"/>
      <c r="AA992" s="9"/>
      <c r="AB992" s="9"/>
      <c r="AC992" s="9"/>
      <c r="AD992" s="8"/>
      <c r="AE992" s="8"/>
      <c r="AF992" s="8"/>
      <c r="AG992" s="8"/>
      <c r="AH992" s="8"/>
      <c r="AI992" s="8"/>
      <c r="AJ992" s="8"/>
      <c r="AK992" s="8"/>
    </row>
    <row r="993" spans="26:37" x14ac:dyDescent="0.2">
      <c r="Z993" s="9"/>
      <c r="AA993" s="9"/>
      <c r="AB993" s="9"/>
      <c r="AC993" s="9"/>
      <c r="AD993" s="8"/>
      <c r="AE993" s="8"/>
      <c r="AF993" s="8"/>
      <c r="AG993" s="8"/>
      <c r="AH993" s="8"/>
      <c r="AI993" s="8"/>
      <c r="AJ993" s="8"/>
      <c r="AK993" s="8"/>
    </row>
    <row r="994" spans="26:37" x14ac:dyDescent="0.2">
      <c r="Z994" s="9"/>
      <c r="AA994" s="9"/>
      <c r="AB994" s="9"/>
      <c r="AC994" s="9"/>
      <c r="AD994" s="8"/>
      <c r="AE994" s="8"/>
      <c r="AF994" s="8"/>
      <c r="AG994" s="8"/>
      <c r="AH994" s="8"/>
      <c r="AI994" s="8"/>
      <c r="AJ994" s="8"/>
      <c r="AK994" s="8"/>
    </row>
    <row r="995" spans="26:37" x14ac:dyDescent="0.2">
      <c r="Z995" s="9"/>
      <c r="AA995" s="9"/>
      <c r="AB995" s="9"/>
      <c r="AC995" s="9"/>
      <c r="AD995" s="8"/>
      <c r="AE995" s="8"/>
      <c r="AF995" s="8"/>
      <c r="AG995" s="8"/>
      <c r="AH995" s="8"/>
      <c r="AI995" s="8"/>
      <c r="AJ995" s="8"/>
      <c r="AK995" s="8"/>
    </row>
    <row r="996" spans="26:37" x14ac:dyDescent="0.2">
      <c r="Z996" s="9"/>
      <c r="AA996" s="9"/>
      <c r="AB996" s="9"/>
      <c r="AC996" s="9"/>
      <c r="AD996" s="8"/>
      <c r="AE996" s="8"/>
      <c r="AF996" s="8"/>
      <c r="AG996" s="8"/>
      <c r="AH996" s="8"/>
      <c r="AI996" s="8"/>
      <c r="AJ996" s="8"/>
      <c r="AK996" s="8"/>
    </row>
    <row r="997" spans="26:37" x14ac:dyDescent="0.2">
      <c r="Z997" s="9"/>
      <c r="AA997" s="9"/>
      <c r="AB997" s="9"/>
      <c r="AC997" s="9"/>
      <c r="AD997" s="8"/>
      <c r="AE997" s="8"/>
      <c r="AF997" s="8"/>
      <c r="AG997" s="8"/>
      <c r="AH997" s="8"/>
      <c r="AI997" s="8"/>
      <c r="AJ997" s="8"/>
      <c r="AK997" s="8"/>
    </row>
    <row r="998" spans="26:37" x14ac:dyDescent="0.2">
      <c r="Z998" s="9"/>
      <c r="AA998" s="9"/>
      <c r="AB998" s="9"/>
      <c r="AC998" s="9"/>
      <c r="AD998" s="8"/>
      <c r="AE998" s="8"/>
      <c r="AF998" s="8"/>
      <c r="AG998" s="8"/>
      <c r="AH998" s="8"/>
      <c r="AI998" s="8"/>
      <c r="AJ998" s="8"/>
      <c r="AK998" s="8"/>
    </row>
    <row r="999" spans="26:37" x14ac:dyDescent="0.2">
      <c r="Z999" s="9"/>
      <c r="AA999" s="9"/>
      <c r="AB999" s="9"/>
      <c r="AC999" s="9"/>
      <c r="AD999" s="8"/>
      <c r="AE999" s="8"/>
      <c r="AF999" s="8"/>
      <c r="AG999" s="8"/>
      <c r="AH999" s="8"/>
      <c r="AI999" s="8"/>
      <c r="AJ999" s="8"/>
      <c r="AK999" s="8"/>
    </row>
    <row r="1000" spans="26:37" x14ac:dyDescent="0.2">
      <c r="Z1000" s="9"/>
      <c r="AA1000" s="9"/>
      <c r="AB1000" s="9"/>
      <c r="AC1000" s="9"/>
      <c r="AD1000" s="8"/>
      <c r="AE1000" s="8"/>
      <c r="AF1000" s="8"/>
      <c r="AG1000" s="8"/>
      <c r="AH1000" s="8"/>
      <c r="AI1000" s="8"/>
      <c r="AJ1000" s="8"/>
      <c r="AK1000" s="8"/>
    </row>
    <row r="1001" spans="26:37" x14ac:dyDescent="0.2">
      <c r="Z1001" s="9"/>
      <c r="AA1001" s="9"/>
      <c r="AB1001" s="9"/>
      <c r="AC1001" s="9"/>
      <c r="AD1001" s="8"/>
      <c r="AE1001" s="8"/>
      <c r="AF1001" s="8"/>
      <c r="AG1001" s="8"/>
      <c r="AH1001" s="8"/>
      <c r="AI1001" s="8"/>
      <c r="AJ1001" s="8"/>
      <c r="AK1001" s="8"/>
    </row>
    <row r="1002" spans="26:37" x14ac:dyDescent="0.2">
      <c r="Z1002" s="9"/>
      <c r="AA1002" s="9"/>
      <c r="AB1002" s="9"/>
      <c r="AC1002" s="9"/>
      <c r="AD1002" s="8"/>
      <c r="AE1002" s="8"/>
      <c r="AF1002" s="8"/>
      <c r="AG1002" s="8"/>
      <c r="AH1002" s="8"/>
      <c r="AI1002" s="8"/>
      <c r="AJ1002" s="8"/>
      <c r="AK1002" s="8"/>
    </row>
    <row r="1003" spans="26:37" x14ac:dyDescent="0.2">
      <c r="Z1003" s="9"/>
      <c r="AA1003" s="9"/>
      <c r="AB1003" s="9"/>
      <c r="AC1003" s="9"/>
      <c r="AD1003" s="8"/>
      <c r="AE1003" s="8"/>
      <c r="AF1003" s="8"/>
      <c r="AG1003" s="8"/>
      <c r="AH1003" s="8"/>
      <c r="AI1003" s="8"/>
      <c r="AJ1003" s="8"/>
      <c r="AK1003" s="8"/>
    </row>
    <row r="1004" spans="26:37" x14ac:dyDescent="0.2">
      <c r="Z1004" s="9"/>
      <c r="AA1004" s="9"/>
      <c r="AB1004" s="9"/>
      <c r="AC1004" s="9"/>
      <c r="AD1004" s="8"/>
      <c r="AE1004" s="8"/>
      <c r="AF1004" s="8"/>
      <c r="AG1004" s="8"/>
      <c r="AH1004" s="8"/>
      <c r="AI1004" s="8"/>
      <c r="AJ1004" s="8"/>
      <c r="AK1004" s="8"/>
    </row>
    <row r="1005" spans="26:37" x14ac:dyDescent="0.2">
      <c r="Z1005" s="9"/>
      <c r="AA1005" s="9"/>
      <c r="AB1005" s="9"/>
      <c r="AC1005" s="9"/>
      <c r="AD1005" s="8"/>
      <c r="AE1005" s="8"/>
      <c r="AF1005" s="8"/>
      <c r="AG1005" s="8"/>
      <c r="AH1005" s="8"/>
      <c r="AI1005" s="8"/>
      <c r="AJ1005" s="8"/>
      <c r="AK1005" s="8"/>
    </row>
    <row r="1006" spans="26:37" x14ac:dyDescent="0.2">
      <c r="Z1006" s="9"/>
      <c r="AA1006" s="9"/>
      <c r="AB1006" s="9"/>
      <c r="AC1006" s="9"/>
      <c r="AD1006" s="8"/>
      <c r="AE1006" s="8"/>
      <c r="AF1006" s="8"/>
      <c r="AG1006" s="8"/>
      <c r="AH1006" s="8"/>
      <c r="AI1006" s="8"/>
      <c r="AJ1006" s="8"/>
      <c r="AK1006" s="8"/>
    </row>
    <row r="1007" spans="26:37" x14ac:dyDescent="0.2">
      <c r="Z1007" s="9"/>
      <c r="AA1007" s="9"/>
      <c r="AB1007" s="9"/>
      <c r="AC1007" s="9"/>
      <c r="AD1007" s="8"/>
      <c r="AE1007" s="8"/>
      <c r="AF1007" s="8"/>
      <c r="AG1007" s="8"/>
      <c r="AH1007" s="8"/>
      <c r="AI1007" s="8"/>
      <c r="AJ1007" s="8"/>
      <c r="AK1007" s="8"/>
    </row>
    <row r="1008" spans="26:37" x14ac:dyDescent="0.2">
      <c r="Z1008" s="9"/>
      <c r="AA1008" s="9"/>
      <c r="AB1008" s="9"/>
      <c r="AC1008" s="9"/>
      <c r="AD1008" s="8"/>
      <c r="AE1008" s="8"/>
      <c r="AF1008" s="8"/>
      <c r="AG1008" s="8"/>
      <c r="AH1008" s="8"/>
      <c r="AI1008" s="8"/>
      <c r="AJ1008" s="8"/>
      <c r="AK1008" s="8"/>
    </row>
    <row r="1009" spans="26:37" x14ac:dyDescent="0.2">
      <c r="Z1009" s="9"/>
      <c r="AA1009" s="9"/>
      <c r="AB1009" s="9"/>
      <c r="AC1009" s="9"/>
      <c r="AD1009" s="8"/>
      <c r="AE1009" s="8"/>
      <c r="AF1009" s="8"/>
      <c r="AG1009" s="8"/>
      <c r="AH1009" s="8"/>
      <c r="AI1009" s="8"/>
      <c r="AJ1009" s="8"/>
      <c r="AK1009" s="8"/>
    </row>
    <row r="1010" spans="26:37" x14ac:dyDescent="0.2">
      <c r="Z1010" s="9"/>
      <c r="AA1010" s="9"/>
      <c r="AB1010" s="9"/>
      <c r="AC1010" s="9"/>
      <c r="AD1010" s="8"/>
      <c r="AE1010" s="8"/>
      <c r="AF1010" s="8"/>
      <c r="AG1010" s="8"/>
      <c r="AH1010" s="8"/>
      <c r="AI1010" s="8"/>
      <c r="AJ1010" s="8"/>
      <c r="AK1010" s="8"/>
    </row>
    <row r="1011" spans="26:37" x14ac:dyDescent="0.2">
      <c r="Z1011" s="9"/>
      <c r="AA1011" s="9"/>
      <c r="AB1011" s="9"/>
      <c r="AC1011" s="9"/>
      <c r="AD1011" s="8"/>
      <c r="AE1011" s="8"/>
      <c r="AF1011" s="8"/>
      <c r="AG1011" s="8"/>
      <c r="AH1011" s="8"/>
      <c r="AI1011" s="8"/>
      <c r="AJ1011" s="8"/>
      <c r="AK1011" s="8"/>
    </row>
    <row r="1012" spans="26:37" x14ac:dyDescent="0.2">
      <c r="Z1012" s="9"/>
      <c r="AA1012" s="9"/>
      <c r="AB1012" s="9"/>
      <c r="AC1012" s="9"/>
      <c r="AD1012" s="8"/>
      <c r="AE1012" s="8"/>
      <c r="AF1012" s="8"/>
      <c r="AG1012" s="8"/>
      <c r="AH1012" s="8"/>
      <c r="AI1012" s="8"/>
      <c r="AJ1012" s="8"/>
      <c r="AK1012" s="8"/>
    </row>
    <row r="1013" spans="26:37" x14ac:dyDescent="0.2">
      <c r="Z1013" s="9"/>
      <c r="AA1013" s="9"/>
      <c r="AB1013" s="9"/>
      <c r="AC1013" s="9"/>
      <c r="AD1013" s="8"/>
      <c r="AE1013" s="8"/>
      <c r="AF1013" s="8"/>
      <c r="AG1013" s="8"/>
      <c r="AH1013" s="8"/>
      <c r="AI1013" s="8"/>
      <c r="AJ1013" s="8"/>
      <c r="AK1013" s="8"/>
    </row>
    <row r="1014" spans="26:37" x14ac:dyDescent="0.2">
      <c r="Z1014" s="9"/>
      <c r="AA1014" s="9"/>
      <c r="AB1014" s="9"/>
      <c r="AC1014" s="9"/>
      <c r="AD1014" s="8"/>
      <c r="AE1014" s="8"/>
      <c r="AF1014" s="8"/>
      <c r="AG1014" s="8"/>
      <c r="AH1014" s="8"/>
      <c r="AI1014" s="8"/>
      <c r="AJ1014" s="8"/>
      <c r="AK1014" s="8"/>
    </row>
    <row r="1015" spans="26:37" x14ac:dyDescent="0.2">
      <c r="Z1015" s="9"/>
      <c r="AA1015" s="9"/>
      <c r="AB1015" s="9"/>
      <c r="AC1015" s="9"/>
      <c r="AD1015" s="8"/>
      <c r="AE1015" s="8"/>
      <c r="AF1015" s="8"/>
      <c r="AG1015" s="8"/>
      <c r="AH1015" s="8"/>
      <c r="AI1015" s="8"/>
      <c r="AJ1015" s="8"/>
      <c r="AK1015" s="8"/>
    </row>
    <row r="1016" spans="26:37" x14ac:dyDescent="0.2">
      <c r="Z1016" s="9"/>
      <c r="AA1016" s="9"/>
      <c r="AB1016" s="9"/>
      <c r="AC1016" s="9"/>
      <c r="AD1016" s="8"/>
      <c r="AE1016" s="8"/>
      <c r="AF1016" s="8"/>
      <c r="AG1016" s="8"/>
      <c r="AH1016" s="8"/>
      <c r="AI1016" s="8"/>
      <c r="AJ1016" s="8"/>
      <c r="AK1016" s="8"/>
    </row>
    <row r="1017" spans="26:37" x14ac:dyDescent="0.2">
      <c r="Z1017" s="9"/>
      <c r="AA1017" s="9"/>
      <c r="AB1017" s="9"/>
      <c r="AC1017" s="9"/>
      <c r="AD1017" s="8"/>
      <c r="AE1017" s="8"/>
      <c r="AF1017" s="8"/>
      <c r="AG1017" s="8"/>
      <c r="AH1017" s="8"/>
      <c r="AI1017" s="8"/>
      <c r="AJ1017" s="8"/>
      <c r="AK1017" s="8"/>
    </row>
    <row r="1018" spans="26:37" x14ac:dyDescent="0.2">
      <c r="Z1018" s="9"/>
      <c r="AA1018" s="9"/>
      <c r="AB1018" s="9"/>
      <c r="AC1018" s="9"/>
      <c r="AD1018" s="8"/>
      <c r="AE1018" s="8"/>
      <c r="AF1018" s="8"/>
      <c r="AG1018" s="8"/>
      <c r="AH1018" s="8"/>
      <c r="AI1018" s="8"/>
      <c r="AJ1018" s="8"/>
      <c r="AK1018" s="8"/>
    </row>
    <row r="1019" spans="26:37" x14ac:dyDescent="0.2">
      <c r="Z1019" s="9"/>
      <c r="AA1019" s="9"/>
      <c r="AB1019" s="9"/>
      <c r="AC1019" s="9"/>
      <c r="AD1019" s="8"/>
      <c r="AE1019" s="8"/>
      <c r="AF1019" s="8"/>
      <c r="AG1019" s="8"/>
      <c r="AH1019" s="8"/>
      <c r="AI1019" s="8"/>
      <c r="AJ1019" s="8"/>
      <c r="AK1019" s="8"/>
    </row>
    <row r="1020" spans="26:37" x14ac:dyDescent="0.2">
      <c r="Z1020" s="9"/>
      <c r="AA1020" s="9"/>
      <c r="AB1020" s="9"/>
      <c r="AC1020" s="9"/>
      <c r="AD1020" s="8"/>
      <c r="AE1020" s="8"/>
      <c r="AF1020" s="8"/>
      <c r="AG1020" s="8"/>
      <c r="AH1020" s="8"/>
      <c r="AI1020" s="8"/>
      <c r="AJ1020" s="8"/>
      <c r="AK1020" s="8"/>
    </row>
    <row r="1021" spans="26:37" x14ac:dyDescent="0.2">
      <c r="Z1021" s="9"/>
      <c r="AA1021" s="9"/>
      <c r="AB1021" s="9"/>
      <c r="AC1021" s="9"/>
      <c r="AD1021" s="8"/>
      <c r="AE1021" s="8"/>
      <c r="AF1021" s="8"/>
      <c r="AG1021" s="8"/>
      <c r="AH1021" s="8"/>
      <c r="AI1021" s="8"/>
      <c r="AJ1021" s="8"/>
      <c r="AK1021" s="8"/>
    </row>
    <row r="1022" spans="26:37" x14ac:dyDescent="0.2">
      <c r="Z1022" s="9"/>
      <c r="AA1022" s="9"/>
      <c r="AB1022" s="9"/>
      <c r="AC1022" s="9"/>
      <c r="AD1022" s="8"/>
      <c r="AE1022" s="8"/>
      <c r="AF1022" s="8"/>
      <c r="AG1022" s="8"/>
      <c r="AH1022" s="8"/>
      <c r="AI1022" s="8"/>
      <c r="AJ1022" s="8"/>
      <c r="AK1022" s="8"/>
    </row>
    <row r="1023" spans="26:37" x14ac:dyDescent="0.2">
      <c r="Z1023" s="9"/>
      <c r="AA1023" s="9"/>
      <c r="AB1023" s="9"/>
      <c r="AC1023" s="9"/>
      <c r="AD1023" s="8"/>
      <c r="AE1023" s="8"/>
      <c r="AF1023" s="8"/>
      <c r="AG1023" s="8"/>
      <c r="AH1023" s="8"/>
      <c r="AI1023" s="8"/>
      <c r="AJ1023" s="8"/>
      <c r="AK1023" s="8"/>
    </row>
    <row r="1024" spans="26:37" x14ac:dyDescent="0.2">
      <c r="Z1024" s="9"/>
      <c r="AA1024" s="9"/>
      <c r="AB1024" s="9"/>
      <c r="AC1024" s="9"/>
      <c r="AD1024" s="8"/>
      <c r="AE1024" s="8"/>
      <c r="AF1024" s="8"/>
      <c r="AG1024" s="8"/>
      <c r="AH1024" s="8"/>
      <c r="AI1024" s="8"/>
      <c r="AJ1024" s="8"/>
      <c r="AK1024" s="8"/>
    </row>
    <row r="1025" spans="26:37" x14ac:dyDescent="0.2">
      <c r="Z1025" s="9"/>
      <c r="AA1025" s="9"/>
      <c r="AB1025" s="9"/>
      <c r="AC1025" s="9"/>
      <c r="AD1025" s="8"/>
      <c r="AE1025" s="8"/>
      <c r="AF1025" s="8"/>
      <c r="AG1025" s="8"/>
      <c r="AH1025" s="8"/>
      <c r="AI1025" s="8"/>
      <c r="AJ1025" s="8"/>
      <c r="AK1025" s="8"/>
    </row>
    <row r="1026" spans="26:37" x14ac:dyDescent="0.2">
      <c r="Z1026" s="9"/>
      <c r="AA1026" s="9"/>
      <c r="AB1026" s="9"/>
      <c r="AC1026" s="9"/>
      <c r="AD1026" s="8"/>
      <c r="AE1026" s="8"/>
      <c r="AF1026" s="8"/>
      <c r="AG1026" s="8"/>
      <c r="AH1026" s="8"/>
      <c r="AI1026" s="8"/>
      <c r="AJ1026" s="8"/>
      <c r="AK1026" s="8"/>
    </row>
    <row r="1027" spans="26:37" x14ac:dyDescent="0.2">
      <c r="Z1027" s="9"/>
      <c r="AA1027" s="9"/>
      <c r="AB1027" s="9"/>
      <c r="AC1027" s="9"/>
      <c r="AD1027" s="8"/>
      <c r="AE1027" s="8"/>
      <c r="AF1027" s="8"/>
      <c r="AG1027" s="8"/>
      <c r="AH1027" s="8"/>
      <c r="AI1027" s="8"/>
      <c r="AJ1027" s="8"/>
      <c r="AK1027" s="8"/>
    </row>
    <row r="1028" spans="26:37" x14ac:dyDescent="0.2">
      <c r="Z1028" s="9"/>
      <c r="AA1028" s="9"/>
      <c r="AB1028" s="9"/>
      <c r="AC1028" s="9"/>
      <c r="AD1028" s="8"/>
      <c r="AE1028" s="8"/>
      <c r="AF1028" s="8"/>
      <c r="AG1028" s="8"/>
      <c r="AH1028" s="8"/>
      <c r="AI1028" s="8"/>
      <c r="AJ1028" s="8"/>
      <c r="AK1028" s="8"/>
    </row>
    <row r="1029" spans="26:37" x14ac:dyDescent="0.2">
      <c r="Z1029" s="9"/>
      <c r="AA1029" s="9"/>
      <c r="AB1029" s="9"/>
      <c r="AC1029" s="9"/>
      <c r="AD1029" s="8"/>
      <c r="AE1029" s="8"/>
      <c r="AF1029" s="8"/>
      <c r="AG1029" s="8"/>
      <c r="AH1029" s="8"/>
      <c r="AI1029" s="8"/>
      <c r="AJ1029" s="8"/>
      <c r="AK1029" s="8"/>
    </row>
    <row r="1030" spans="26:37" x14ac:dyDescent="0.2">
      <c r="Z1030" s="9"/>
      <c r="AA1030" s="9"/>
      <c r="AB1030" s="9"/>
      <c r="AC1030" s="9"/>
      <c r="AD1030" s="8"/>
      <c r="AE1030" s="8"/>
      <c r="AF1030" s="8"/>
      <c r="AG1030" s="8"/>
      <c r="AH1030" s="8"/>
      <c r="AI1030" s="8"/>
      <c r="AJ1030" s="8"/>
      <c r="AK1030" s="8"/>
    </row>
    <row r="1031" spans="26:37" x14ac:dyDescent="0.2">
      <c r="Z1031" s="9"/>
      <c r="AA1031" s="9"/>
      <c r="AB1031" s="9"/>
      <c r="AC1031" s="9"/>
      <c r="AD1031" s="8"/>
      <c r="AE1031" s="8"/>
      <c r="AF1031" s="8"/>
      <c r="AG1031" s="8"/>
      <c r="AH1031" s="8"/>
      <c r="AI1031" s="8"/>
      <c r="AJ1031" s="8"/>
      <c r="AK1031" s="8"/>
    </row>
    <row r="1032" spans="26:37" x14ac:dyDescent="0.2">
      <c r="Z1032" s="9"/>
      <c r="AA1032" s="9"/>
      <c r="AB1032" s="9"/>
      <c r="AC1032" s="9"/>
      <c r="AD1032" s="8"/>
      <c r="AE1032" s="8"/>
      <c r="AF1032" s="8"/>
      <c r="AG1032" s="8"/>
      <c r="AH1032" s="8"/>
      <c r="AI1032" s="8"/>
      <c r="AJ1032" s="8"/>
      <c r="AK1032" s="8"/>
    </row>
    <row r="1033" spans="26:37" x14ac:dyDescent="0.2">
      <c r="Z1033" s="9"/>
      <c r="AA1033" s="9"/>
      <c r="AB1033" s="9"/>
      <c r="AC1033" s="9"/>
      <c r="AD1033" s="8"/>
      <c r="AE1033" s="8"/>
      <c r="AF1033" s="8"/>
      <c r="AG1033" s="8"/>
      <c r="AH1033" s="8"/>
      <c r="AI1033" s="8"/>
      <c r="AJ1033" s="8"/>
      <c r="AK1033" s="8"/>
    </row>
    <row r="1034" spans="26:37" x14ac:dyDescent="0.2">
      <c r="Z1034" s="9"/>
      <c r="AA1034" s="9"/>
      <c r="AB1034" s="9"/>
      <c r="AC1034" s="9"/>
      <c r="AD1034" s="8"/>
      <c r="AE1034" s="8"/>
      <c r="AF1034" s="8"/>
      <c r="AG1034" s="8"/>
      <c r="AH1034" s="8"/>
      <c r="AI1034" s="8"/>
      <c r="AJ1034" s="8"/>
      <c r="AK1034" s="8"/>
    </row>
    <row r="1035" spans="26:37" x14ac:dyDescent="0.2">
      <c r="Z1035" s="9"/>
      <c r="AA1035" s="9"/>
      <c r="AB1035" s="9"/>
      <c r="AC1035" s="9"/>
      <c r="AD1035" s="8"/>
      <c r="AE1035" s="8"/>
      <c r="AF1035" s="8"/>
      <c r="AG1035" s="8"/>
      <c r="AH1035" s="8"/>
      <c r="AI1035" s="8"/>
      <c r="AJ1035" s="8"/>
      <c r="AK1035" s="8"/>
    </row>
    <row r="1036" spans="26:37" x14ac:dyDescent="0.2">
      <c r="Z1036" s="9"/>
      <c r="AA1036" s="9"/>
      <c r="AB1036" s="9"/>
      <c r="AC1036" s="9"/>
      <c r="AD1036" s="8"/>
      <c r="AE1036" s="8"/>
      <c r="AF1036" s="8"/>
      <c r="AG1036" s="8"/>
      <c r="AH1036" s="8"/>
      <c r="AI1036" s="8"/>
      <c r="AJ1036" s="8"/>
      <c r="AK1036" s="8"/>
    </row>
    <row r="1037" spans="26:37" x14ac:dyDescent="0.2">
      <c r="Z1037" s="9"/>
      <c r="AA1037" s="9"/>
      <c r="AB1037" s="9"/>
      <c r="AC1037" s="9"/>
      <c r="AD1037" s="8"/>
      <c r="AE1037" s="8"/>
      <c r="AF1037" s="8"/>
      <c r="AG1037" s="8"/>
      <c r="AH1037" s="8"/>
      <c r="AI1037" s="8"/>
      <c r="AJ1037" s="8"/>
      <c r="AK1037" s="8"/>
    </row>
    <row r="1038" spans="26:37" x14ac:dyDescent="0.2">
      <c r="Z1038" s="9"/>
      <c r="AA1038" s="9"/>
      <c r="AB1038" s="9"/>
      <c r="AC1038" s="9"/>
      <c r="AD1038" s="8"/>
      <c r="AE1038" s="8"/>
      <c r="AF1038" s="8"/>
      <c r="AG1038" s="8"/>
      <c r="AH1038" s="8"/>
      <c r="AI1038" s="8"/>
      <c r="AJ1038" s="8"/>
      <c r="AK1038" s="8"/>
    </row>
    <row r="1039" spans="26:37" x14ac:dyDescent="0.2">
      <c r="Z1039" s="9"/>
      <c r="AA1039" s="9"/>
      <c r="AB1039" s="9"/>
      <c r="AC1039" s="9"/>
      <c r="AD1039" s="8"/>
      <c r="AE1039" s="8"/>
      <c r="AF1039" s="8"/>
      <c r="AG1039" s="8"/>
      <c r="AH1039" s="8"/>
      <c r="AI1039" s="8"/>
      <c r="AJ1039" s="8"/>
      <c r="AK1039" s="8"/>
    </row>
    <row r="1040" spans="26:37" x14ac:dyDescent="0.2">
      <c r="Z1040" s="9"/>
      <c r="AA1040" s="9"/>
      <c r="AB1040" s="9"/>
      <c r="AC1040" s="9"/>
      <c r="AD1040" s="8"/>
      <c r="AE1040" s="8"/>
      <c r="AF1040" s="8"/>
      <c r="AG1040" s="8"/>
      <c r="AH1040" s="8"/>
      <c r="AI1040" s="8"/>
      <c r="AJ1040" s="8"/>
      <c r="AK1040" s="8"/>
    </row>
    <row r="1041" spans="26:37" x14ac:dyDescent="0.2">
      <c r="Z1041" s="9"/>
      <c r="AA1041" s="9"/>
      <c r="AB1041" s="9"/>
      <c r="AC1041" s="9"/>
      <c r="AD1041" s="8"/>
      <c r="AE1041" s="8"/>
      <c r="AF1041" s="8"/>
      <c r="AG1041" s="8"/>
      <c r="AH1041" s="8"/>
      <c r="AI1041" s="8"/>
      <c r="AJ1041" s="8"/>
      <c r="AK1041" s="8"/>
    </row>
    <row r="1042" spans="26:37" x14ac:dyDescent="0.2">
      <c r="Z1042" s="9"/>
      <c r="AA1042" s="9"/>
      <c r="AB1042" s="9"/>
      <c r="AC1042" s="9"/>
      <c r="AD1042" s="8"/>
      <c r="AE1042" s="8"/>
      <c r="AF1042" s="8"/>
      <c r="AG1042" s="8"/>
      <c r="AH1042" s="8"/>
      <c r="AI1042" s="8"/>
      <c r="AJ1042" s="8"/>
      <c r="AK1042" s="8"/>
    </row>
    <row r="1043" spans="26:37" x14ac:dyDescent="0.2">
      <c r="Z1043" s="9"/>
      <c r="AA1043" s="9"/>
      <c r="AB1043" s="9"/>
      <c r="AC1043" s="9"/>
      <c r="AD1043" s="8"/>
      <c r="AE1043" s="8"/>
      <c r="AF1043" s="8"/>
      <c r="AG1043" s="8"/>
      <c r="AH1043" s="8"/>
      <c r="AI1043" s="8"/>
      <c r="AJ1043" s="8"/>
      <c r="AK1043" s="8"/>
    </row>
    <row r="1044" spans="26:37" x14ac:dyDescent="0.2">
      <c r="Z1044" s="9"/>
      <c r="AA1044" s="9"/>
      <c r="AB1044" s="9"/>
      <c r="AC1044" s="9"/>
      <c r="AD1044" s="8"/>
      <c r="AE1044" s="8"/>
      <c r="AF1044" s="8"/>
      <c r="AG1044" s="8"/>
      <c r="AH1044" s="8"/>
      <c r="AI1044" s="8"/>
      <c r="AJ1044" s="8"/>
      <c r="AK1044" s="8"/>
    </row>
    <row r="1045" spans="26:37" x14ac:dyDescent="0.2">
      <c r="Z1045" s="9"/>
      <c r="AA1045" s="9"/>
      <c r="AB1045" s="9"/>
      <c r="AC1045" s="9"/>
      <c r="AD1045" s="8"/>
      <c r="AE1045" s="8"/>
      <c r="AF1045" s="8"/>
      <c r="AG1045" s="8"/>
      <c r="AH1045" s="8"/>
      <c r="AI1045" s="8"/>
      <c r="AJ1045" s="8"/>
      <c r="AK1045" s="8"/>
    </row>
    <row r="1046" spans="26:37" x14ac:dyDescent="0.2">
      <c r="Z1046" s="9"/>
      <c r="AA1046" s="9"/>
      <c r="AB1046" s="9"/>
      <c r="AC1046" s="9"/>
      <c r="AD1046" s="8"/>
      <c r="AE1046" s="8"/>
      <c r="AF1046" s="8"/>
      <c r="AG1046" s="8"/>
      <c r="AH1046" s="8"/>
      <c r="AI1046" s="8"/>
      <c r="AJ1046" s="8"/>
      <c r="AK1046" s="8"/>
    </row>
    <row r="1047" spans="26:37" x14ac:dyDescent="0.2">
      <c r="Z1047" s="9"/>
      <c r="AA1047" s="9"/>
      <c r="AB1047" s="9"/>
      <c r="AC1047" s="9"/>
      <c r="AD1047" s="8"/>
      <c r="AE1047" s="8"/>
      <c r="AF1047" s="8"/>
      <c r="AG1047" s="8"/>
      <c r="AH1047" s="8"/>
      <c r="AI1047" s="8"/>
      <c r="AJ1047" s="8"/>
      <c r="AK1047" s="8"/>
    </row>
    <row r="1048" spans="26:37" x14ac:dyDescent="0.2">
      <c r="Z1048" s="9"/>
      <c r="AA1048" s="9"/>
      <c r="AB1048" s="9"/>
      <c r="AC1048" s="9"/>
      <c r="AD1048" s="8"/>
      <c r="AE1048" s="8"/>
      <c r="AF1048" s="8"/>
      <c r="AG1048" s="8"/>
      <c r="AH1048" s="8"/>
      <c r="AI1048" s="8"/>
      <c r="AJ1048" s="8"/>
      <c r="AK1048" s="8"/>
    </row>
    <row r="1049" spans="26:37" x14ac:dyDescent="0.2">
      <c r="Z1049" s="9"/>
      <c r="AA1049" s="9"/>
      <c r="AB1049" s="9"/>
      <c r="AC1049" s="9"/>
      <c r="AD1049" s="8"/>
      <c r="AE1049" s="8"/>
      <c r="AF1049" s="8"/>
      <c r="AG1049" s="8"/>
      <c r="AH1049" s="8"/>
      <c r="AI1049" s="8"/>
      <c r="AJ1049" s="8"/>
      <c r="AK1049" s="8"/>
    </row>
    <row r="1050" spans="26:37" x14ac:dyDescent="0.2">
      <c r="Z1050" s="9"/>
      <c r="AA1050" s="9"/>
      <c r="AB1050" s="9"/>
      <c r="AC1050" s="9"/>
      <c r="AD1050" s="8"/>
      <c r="AE1050" s="8"/>
      <c r="AF1050" s="8"/>
      <c r="AG1050" s="8"/>
      <c r="AH1050" s="8"/>
      <c r="AI1050" s="8"/>
      <c r="AJ1050" s="8"/>
      <c r="AK1050" s="8"/>
    </row>
    <row r="1051" spans="26:37" x14ac:dyDescent="0.2">
      <c r="Z1051" s="9"/>
      <c r="AA1051" s="9"/>
      <c r="AB1051" s="9"/>
      <c r="AC1051" s="9"/>
      <c r="AD1051" s="8"/>
      <c r="AE1051" s="8"/>
      <c r="AF1051" s="8"/>
      <c r="AG1051" s="8"/>
      <c r="AH1051" s="8"/>
      <c r="AI1051" s="8"/>
      <c r="AJ1051" s="8"/>
      <c r="AK1051" s="8"/>
    </row>
    <row r="1052" spans="26:37" x14ac:dyDescent="0.2">
      <c r="Z1052" s="9"/>
      <c r="AA1052" s="9"/>
      <c r="AB1052" s="9"/>
      <c r="AC1052" s="9"/>
      <c r="AD1052" s="8"/>
      <c r="AE1052" s="8"/>
      <c r="AF1052" s="8"/>
      <c r="AG1052" s="8"/>
      <c r="AH1052" s="8"/>
      <c r="AI1052" s="8"/>
      <c r="AJ1052" s="8"/>
      <c r="AK1052" s="8"/>
    </row>
    <row r="1053" spans="26:37" x14ac:dyDescent="0.2">
      <c r="Z1053" s="9"/>
      <c r="AA1053" s="9"/>
      <c r="AB1053" s="9"/>
      <c r="AC1053" s="9"/>
      <c r="AD1053" s="8"/>
      <c r="AE1053" s="8"/>
      <c r="AF1053" s="8"/>
      <c r="AG1053" s="8"/>
      <c r="AH1053" s="8"/>
      <c r="AI1053" s="8"/>
      <c r="AJ1053" s="8"/>
      <c r="AK1053" s="8"/>
    </row>
    <row r="1054" spans="26:37" x14ac:dyDescent="0.2">
      <c r="Z1054" s="9"/>
      <c r="AA1054" s="9"/>
      <c r="AB1054" s="9"/>
      <c r="AC1054" s="9"/>
      <c r="AD1054" s="8"/>
      <c r="AE1054" s="8"/>
      <c r="AF1054" s="8"/>
      <c r="AG1054" s="8"/>
      <c r="AH1054" s="8"/>
      <c r="AI1054" s="8"/>
      <c r="AJ1054" s="8"/>
      <c r="AK1054" s="8"/>
    </row>
    <row r="1055" spans="26:37" x14ac:dyDescent="0.2">
      <c r="Z1055" s="9"/>
      <c r="AA1055" s="9"/>
      <c r="AB1055" s="9"/>
      <c r="AC1055" s="9"/>
      <c r="AD1055" s="8"/>
      <c r="AE1055" s="8"/>
      <c r="AF1055" s="8"/>
      <c r="AG1055" s="8"/>
      <c r="AH1055" s="8"/>
      <c r="AI1055" s="8"/>
      <c r="AJ1055" s="8"/>
      <c r="AK1055" s="8"/>
    </row>
    <row r="1056" spans="26:37" x14ac:dyDescent="0.2">
      <c r="Z1056" s="9"/>
      <c r="AA1056" s="9"/>
      <c r="AB1056" s="9"/>
      <c r="AC1056" s="9"/>
      <c r="AD1056" s="8"/>
      <c r="AE1056" s="8"/>
      <c r="AF1056" s="8"/>
      <c r="AG1056" s="8"/>
      <c r="AH1056" s="8"/>
      <c r="AI1056" s="8"/>
      <c r="AJ1056" s="8"/>
      <c r="AK1056" s="8"/>
    </row>
    <row r="1057" spans="26:37" x14ac:dyDescent="0.2">
      <c r="Z1057" s="9"/>
      <c r="AA1057" s="9"/>
      <c r="AB1057" s="9"/>
      <c r="AC1057" s="9"/>
      <c r="AD1057" s="8"/>
      <c r="AE1057" s="8"/>
      <c r="AF1057" s="8"/>
      <c r="AG1057" s="8"/>
      <c r="AH1057" s="8"/>
      <c r="AI1057" s="8"/>
      <c r="AJ1057" s="8"/>
      <c r="AK1057" s="8"/>
    </row>
    <row r="1058" spans="26:37" x14ac:dyDescent="0.2">
      <c r="Z1058" s="9"/>
      <c r="AA1058" s="9"/>
      <c r="AB1058" s="9"/>
      <c r="AC1058" s="9"/>
      <c r="AD1058" s="8"/>
      <c r="AE1058" s="8"/>
      <c r="AF1058" s="8"/>
      <c r="AG1058" s="8"/>
      <c r="AH1058" s="8"/>
      <c r="AI1058" s="8"/>
      <c r="AJ1058" s="8"/>
      <c r="AK1058" s="8"/>
    </row>
    <row r="1059" spans="26:37" x14ac:dyDescent="0.2">
      <c r="Z1059" s="9"/>
      <c r="AA1059" s="9"/>
      <c r="AB1059" s="9"/>
      <c r="AC1059" s="9"/>
      <c r="AD1059" s="8"/>
      <c r="AE1059" s="8"/>
      <c r="AF1059" s="8"/>
      <c r="AG1059" s="8"/>
      <c r="AH1059" s="8"/>
      <c r="AI1059" s="8"/>
      <c r="AJ1059" s="8"/>
      <c r="AK1059" s="8"/>
    </row>
    <row r="1060" spans="26:37" x14ac:dyDescent="0.2">
      <c r="Z1060" s="9"/>
      <c r="AA1060" s="9"/>
      <c r="AB1060" s="9"/>
      <c r="AC1060" s="9"/>
      <c r="AD1060" s="8"/>
      <c r="AE1060" s="8"/>
      <c r="AF1060" s="8"/>
      <c r="AG1060" s="8"/>
      <c r="AH1060" s="8"/>
      <c r="AI1060" s="8"/>
      <c r="AJ1060" s="8"/>
      <c r="AK1060" s="8"/>
    </row>
    <row r="1061" spans="26:37" x14ac:dyDescent="0.2">
      <c r="Z1061" s="9"/>
      <c r="AA1061" s="9"/>
      <c r="AB1061" s="9"/>
      <c r="AC1061" s="9"/>
      <c r="AD1061" s="8"/>
      <c r="AE1061" s="8"/>
      <c r="AF1061" s="8"/>
      <c r="AG1061" s="8"/>
      <c r="AH1061" s="8"/>
      <c r="AI1061" s="8"/>
      <c r="AJ1061" s="8"/>
      <c r="AK1061" s="8"/>
    </row>
    <row r="1062" spans="26:37" x14ac:dyDescent="0.2">
      <c r="Z1062" s="9"/>
      <c r="AA1062" s="9"/>
      <c r="AB1062" s="9"/>
      <c r="AC1062" s="9"/>
      <c r="AD1062" s="8"/>
      <c r="AE1062" s="8"/>
      <c r="AF1062" s="8"/>
      <c r="AG1062" s="8"/>
      <c r="AH1062" s="8"/>
      <c r="AI1062" s="8"/>
      <c r="AJ1062" s="8"/>
      <c r="AK1062" s="8"/>
    </row>
    <row r="1063" spans="26:37" x14ac:dyDescent="0.2">
      <c r="Z1063" s="9"/>
      <c r="AA1063" s="9"/>
      <c r="AB1063" s="9"/>
      <c r="AC1063" s="9"/>
      <c r="AD1063" s="8"/>
      <c r="AE1063" s="8"/>
      <c r="AF1063" s="8"/>
      <c r="AG1063" s="8"/>
      <c r="AH1063" s="8"/>
      <c r="AI1063" s="8"/>
      <c r="AJ1063" s="8"/>
      <c r="AK1063" s="8"/>
    </row>
    <row r="1064" spans="26:37" x14ac:dyDescent="0.2">
      <c r="Z1064" s="9"/>
      <c r="AA1064" s="9"/>
      <c r="AB1064" s="9"/>
      <c r="AC1064" s="9"/>
      <c r="AD1064" s="8"/>
      <c r="AE1064" s="8"/>
      <c r="AF1064" s="8"/>
      <c r="AG1064" s="8"/>
      <c r="AH1064" s="8"/>
      <c r="AI1064" s="8"/>
      <c r="AJ1064" s="8"/>
      <c r="AK1064" s="8"/>
    </row>
    <row r="1065" spans="26:37" x14ac:dyDescent="0.2">
      <c r="Z1065" s="9"/>
      <c r="AA1065" s="9"/>
      <c r="AB1065" s="9"/>
      <c r="AC1065" s="9"/>
      <c r="AD1065" s="8"/>
      <c r="AE1065" s="8"/>
      <c r="AF1065" s="8"/>
      <c r="AG1065" s="8"/>
      <c r="AH1065" s="8"/>
      <c r="AI1065" s="8"/>
      <c r="AJ1065" s="8"/>
      <c r="AK1065" s="8"/>
    </row>
    <row r="1066" spans="26:37" x14ac:dyDescent="0.2">
      <c r="Z1066" s="9"/>
      <c r="AA1066" s="9"/>
      <c r="AB1066" s="9"/>
      <c r="AC1066" s="9"/>
      <c r="AD1066" s="8"/>
      <c r="AE1066" s="8"/>
      <c r="AF1066" s="8"/>
      <c r="AG1066" s="8"/>
      <c r="AH1066" s="8"/>
      <c r="AI1066" s="8"/>
      <c r="AJ1066" s="8"/>
      <c r="AK1066" s="8"/>
    </row>
    <row r="1067" spans="26:37" x14ac:dyDescent="0.2">
      <c r="Z1067" s="9"/>
      <c r="AA1067" s="9"/>
      <c r="AB1067" s="9"/>
      <c r="AC1067" s="9"/>
      <c r="AD1067" s="8"/>
      <c r="AE1067" s="8"/>
      <c r="AF1067" s="8"/>
      <c r="AG1067" s="8"/>
      <c r="AH1067" s="8"/>
      <c r="AI1067" s="8"/>
      <c r="AJ1067" s="8"/>
      <c r="AK1067" s="8"/>
    </row>
    <row r="1068" spans="26:37" x14ac:dyDescent="0.2">
      <c r="Z1068" s="9"/>
      <c r="AA1068" s="9"/>
      <c r="AB1068" s="9"/>
      <c r="AC1068" s="9"/>
      <c r="AD1068" s="8"/>
      <c r="AE1068" s="8"/>
      <c r="AF1068" s="8"/>
      <c r="AG1068" s="8"/>
      <c r="AH1068" s="8"/>
      <c r="AI1068" s="8"/>
      <c r="AJ1068" s="8"/>
      <c r="AK1068" s="8"/>
    </row>
    <row r="1069" spans="26:37" x14ac:dyDescent="0.2">
      <c r="Z1069" s="9"/>
      <c r="AA1069" s="9"/>
      <c r="AB1069" s="9"/>
      <c r="AC1069" s="9"/>
      <c r="AD1069" s="8"/>
      <c r="AE1069" s="8"/>
      <c r="AF1069" s="8"/>
      <c r="AG1069" s="8"/>
      <c r="AH1069" s="8"/>
      <c r="AI1069" s="8"/>
      <c r="AJ1069" s="8"/>
      <c r="AK1069" s="8"/>
    </row>
    <row r="1070" spans="26:37" x14ac:dyDescent="0.2">
      <c r="Z1070" s="9"/>
      <c r="AA1070" s="9"/>
      <c r="AB1070" s="9"/>
      <c r="AC1070" s="9"/>
      <c r="AD1070" s="8"/>
      <c r="AE1070" s="8"/>
      <c r="AF1070" s="8"/>
      <c r="AG1070" s="8"/>
      <c r="AH1070" s="8"/>
      <c r="AI1070" s="8"/>
      <c r="AJ1070" s="8"/>
      <c r="AK1070" s="8"/>
    </row>
    <row r="1071" spans="26:37" x14ac:dyDescent="0.2">
      <c r="Z1071" s="9"/>
      <c r="AA1071" s="9"/>
      <c r="AB1071" s="9"/>
      <c r="AC1071" s="9"/>
      <c r="AD1071" s="8"/>
      <c r="AE1071" s="8"/>
      <c r="AF1071" s="8"/>
      <c r="AG1071" s="8"/>
      <c r="AH1071" s="8"/>
      <c r="AI1071" s="8"/>
      <c r="AJ1071" s="8"/>
      <c r="AK1071" s="8"/>
    </row>
    <row r="1072" spans="26:37" x14ac:dyDescent="0.2">
      <c r="Z1072" s="9"/>
      <c r="AA1072" s="9"/>
      <c r="AB1072" s="9"/>
      <c r="AC1072" s="9"/>
      <c r="AD1072" s="8"/>
      <c r="AE1072" s="8"/>
      <c r="AF1072" s="8"/>
      <c r="AG1072" s="8"/>
      <c r="AH1072" s="8"/>
      <c r="AI1072" s="8"/>
      <c r="AJ1072" s="8"/>
      <c r="AK1072" s="8"/>
    </row>
    <row r="1073" spans="26:37" x14ac:dyDescent="0.2">
      <c r="Z1073" s="9"/>
      <c r="AA1073" s="9"/>
      <c r="AB1073" s="9"/>
      <c r="AC1073" s="9"/>
      <c r="AD1073" s="8"/>
      <c r="AE1073" s="8"/>
      <c r="AF1073" s="8"/>
      <c r="AG1073" s="8"/>
      <c r="AH1073" s="8"/>
      <c r="AI1073" s="8"/>
      <c r="AJ1073" s="8"/>
      <c r="AK1073" s="8"/>
    </row>
    <row r="1074" spans="26:37" x14ac:dyDescent="0.2">
      <c r="Z1074" s="9"/>
      <c r="AA1074" s="9"/>
      <c r="AB1074" s="9"/>
      <c r="AC1074" s="9"/>
      <c r="AD1074" s="8"/>
      <c r="AE1074" s="8"/>
      <c r="AF1074" s="8"/>
      <c r="AG1074" s="8"/>
      <c r="AH1074" s="8"/>
      <c r="AI1074" s="8"/>
      <c r="AJ1074" s="8"/>
      <c r="AK1074" s="8"/>
    </row>
    <row r="1075" spans="26:37" x14ac:dyDescent="0.2">
      <c r="Z1075" s="9"/>
      <c r="AA1075" s="9"/>
      <c r="AB1075" s="9"/>
      <c r="AC1075" s="9"/>
      <c r="AD1075" s="8"/>
      <c r="AE1075" s="8"/>
      <c r="AF1075" s="8"/>
      <c r="AG1075" s="8"/>
      <c r="AH1075" s="8"/>
      <c r="AI1075" s="8"/>
      <c r="AJ1075" s="8"/>
      <c r="AK1075" s="8"/>
    </row>
    <row r="1076" spans="26:37" x14ac:dyDescent="0.2">
      <c r="Z1076" s="9"/>
      <c r="AA1076" s="9"/>
      <c r="AB1076" s="9"/>
      <c r="AC1076" s="9"/>
      <c r="AD1076" s="8"/>
      <c r="AE1076" s="8"/>
      <c r="AF1076" s="8"/>
      <c r="AG1076" s="8"/>
      <c r="AH1076" s="8"/>
      <c r="AI1076" s="8"/>
      <c r="AJ1076" s="8"/>
      <c r="AK1076" s="8"/>
    </row>
    <row r="1077" spans="26:37" x14ac:dyDescent="0.2">
      <c r="Z1077" s="9"/>
      <c r="AA1077" s="9"/>
      <c r="AB1077" s="9"/>
      <c r="AC1077" s="9"/>
      <c r="AD1077" s="8"/>
      <c r="AE1077" s="8"/>
      <c r="AF1077" s="8"/>
      <c r="AG1077" s="8"/>
      <c r="AH1077" s="8"/>
      <c r="AI1077" s="8"/>
      <c r="AJ1077" s="8"/>
      <c r="AK1077" s="8"/>
    </row>
    <row r="1078" spans="26:37" x14ac:dyDescent="0.2">
      <c r="Z1078" s="9"/>
      <c r="AA1078" s="9"/>
      <c r="AB1078" s="9"/>
      <c r="AC1078" s="9"/>
      <c r="AD1078" s="8"/>
      <c r="AE1078" s="8"/>
      <c r="AF1078" s="8"/>
      <c r="AG1078" s="8"/>
      <c r="AH1078" s="8"/>
      <c r="AI1078" s="8"/>
      <c r="AJ1078" s="8"/>
      <c r="AK1078" s="8"/>
    </row>
    <row r="1079" spans="26:37" x14ac:dyDescent="0.2">
      <c r="Z1079" s="9"/>
      <c r="AA1079" s="9"/>
      <c r="AB1079" s="9"/>
      <c r="AC1079" s="9"/>
      <c r="AD1079" s="8"/>
      <c r="AE1079" s="8"/>
      <c r="AF1079" s="8"/>
      <c r="AG1079" s="8"/>
      <c r="AH1079" s="8"/>
      <c r="AI1079" s="8"/>
      <c r="AJ1079" s="8"/>
      <c r="AK1079" s="8"/>
    </row>
    <row r="1080" spans="26:37" x14ac:dyDescent="0.2">
      <c r="Z1080" s="9"/>
      <c r="AA1080" s="9"/>
      <c r="AB1080" s="9"/>
      <c r="AC1080" s="9"/>
      <c r="AD1080" s="8"/>
      <c r="AE1080" s="8"/>
      <c r="AF1080" s="8"/>
      <c r="AG1080" s="8"/>
      <c r="AH1080" s="8"/>
      <c r="AI1080" s="8"/>
      <c r="AJ1080" s="8"/>
      <c r="AK1080" s="8"/>
    </row>
    <row r="1081" spans="26:37" x14ac:dyDescent="0.2">
      <c r="Z1081" s="9"/>
      <c r="AA1081" s="9"/>
      <c r="AB1081" s="9"/>
      <c r="AC1081" s="9"/>
      <c r="AD1081" s="8"/>
      <c r="AE1081" s="8"/>
      <c r="AF1081" s="8"/>
      <c r="AG1081" s="8"/>
      <c r="AH1081" s="8"/>
      <c r="AI1081" s="8"/>
      <c r="AJ1081" s="8"/>
      <c r="AK1081" s="8"/>
    </row>
    <row r="1082" spans="26:37" x14ac:dyDescent="0.2">
      <c r="Z1082" s="9"/>
      <c r="AA1082" s="9"/>
      <c r="AB1082" s="9"/>
      <c r="AC1082" s="9"/>
      <c r="AD1082" s="8"/>
      <c r="AE1082" s="8"/>
      <c r="AF1082" s="8"/>
      <c r="AG1082" s="8"/>
      <c r="AH1082" s="8"/>
      <c r="AI1082" s="8"/>
      <c r="AJ1082" s="8"/>
      <c r="AK1082" s="8"/>
    </row>
    <row r="1083" spans="26:37" x14ac:dyDescent="0.2">
      <c r="Z1083" s="9"/>
      <c r="AA1083" s="9"/>
      <c r="AB1083" s="9"/>
      <c r="AC1083" s="9"/>
      <c r="AD1083" s="8"/>
      <c r="AE1083" s="8"/>
      <c r="AF1083" s="8"/>
      <c r="AG1083" s="8"/>
      <c r="AH1083" s="8"/>
      <c r="AI1083" s="8"/>
      <c r="AJ1083" s="8"/>
      <c r="AK1083" s="8"/>
    </row>
    <row r="1084" spans="26:37" x14ac:dyDescent="0.2">
      <c r="Z1084" s="9"/>
      <c r="AA1084" s="9"/>
      <c r="AB1084" s="9"/>
      <c r="AC1084" s="9"/>
      <c r="AD1084" s="8"/>
      <c r="AE1084" s="8"/>
      <c r="AF1084" s="8"/>
      <c r="AG1084" s="8"/>
      <c r="AH1084" s="8"/>
      <c r="AI1084" s="8"/>
      <c r="AJ1084" s="8"/>
      <c r="AK1084" s="8"/>
    </row>
    <row r="1085" spans="26:37" x14ac:dyDescent="0.2">
      <c r="Z1085" s="9"/>
      <c r="AA1085" s="9"/>
      <c r="AB1085" s="9"/>
      <c r="AC1085" s="9"/>
      <c r="AD1085" s="8"/>
      <c r="AE1085" s="8"/>
      <c r="AF1085" s="8"/>
      <c r="AG1085" s="8"/>
      <c r="AH1085" s="8"/>
      <c r="AI1085" s="8"/>
      <c r="AJ1085" s="8"/>
      <c r="AK1085" s="8"/>
    </row>
    <row r="1086" spans="26:37" x14ac:dyDescent="0.2">
      <c r="Z1086" s="9"/>
      <c r="AA1086" s="9"/>
      <c r="AB1086" s="9"/>
      <c r="AC1086" s="9"/>
      <c r="AD1086" s="8"/>
      <c r="AE1086" s="8"/>
      <c r="AF1086" s="8"/>
      <c r="AG1086" s="8"/>
      <c r="AH1086" s="8"/>
      <c r="AI1086" s="8"/>
      <c r="AJ1086" s="8"/>
      <c r="AK1086" s="8"/>
    </row>
    <row r="1087" spans="26:37" x14ac:dyDescent="0.2">
      <c r="Z1087" s="9"/>
      <c r="AA1087" s="9"/>
      <c r="AB1087" s="9"/>
      <c r="AC1087" s="9"/>
      <c r="AD1087" s="8"/>
      <c r="AE1087" s="8"/>
      <c r="AF1087" s="8"/>
      <c r="AG1087" s="8"/>
      <c r="AH1087" s="8"/>
      <c r="AI1087" s="8"/>
      <c r="AJ1087" s="8"/>
      <c r="AK1087" s="8"/>
    </row>
    <row r="1088" spans="26:37" x14ac:dyDescent="0.2">
      <c r="Z1088" s="9"/>
      <c r="AA1088" s="9"/>
      <c r="AB1088" s="9"/>
      <c r="AC1088" s="9"/>
      <c r="AD1088" s="8"/>
      <c r="AE1088" s="8"/>
      <c r="AF1088" s="8"/>
      <c r="AG1088" s="8"/>
      <c r="AH1088" s="8"/>
      <c r="AI1088" s="8"/>
      <c r="AJ1088" s="8"/>
      <c r="AK1088" s="8"/>
    </row>
    <row r="1089" spans="26:37" x14ac:dyDescent="0.2">
      <c r="Z1089" s="9"/>
      <c r="AA1089" s="9"/>
      <c r="AB1089" s="9"/>
      <c r="AC1089" s="9"/>
      <c r="AD1089" s="8"/>
      <c r="AE1089" s="8"/>
      <c r="AF1089" s="8"/>
      <c r="AG1089" s="8"/>
      <c r="AH1089" s="8"/>
      <c r="AI1089" s="8"/>
      <c r="AJ1089" s="8"/>
      <c r="AK1089" s="8"/>
    </row>
    <row r="1090" spans="26:37" x14ac:dyDescent="0.2">
      <c r="Z1090" s="9"/>
      <c r="AA1090" s="9"/>
      <c r="AB1090" s="9"/>
      <c r="AC1090" s="9"/>
      <c r="AD1090" s="8"/>
      <c r="AE1090" s="8"/>
      <c r="AF1090" s="8"/>
      <c r="AG1090" s="8"/>
      <c r="AH1090" s="8"/>
      <c r="AI1090" s="8"/>
      <c r="AJ1090" s="8"/>
      <c r="AK1090" s="8"/>
    </row>
    <row r="1091" spans="26:37" x14ac:dyDescent="0.2">
      <c r="Z1091" s="9"/>
      <c r="AA1091" s="9"/>
      <c r="AB1091" s="9"/>
      <c r="AC1091" s="9"/>
      <c r="AD1091" s="8"/>
      <c r="AE1091" s="8"/>
      <c r="AF1091" s="8"/>
      <c r="AG1091" s="8"/>
      <c r="AH1091" s="8"/>
      <c r="AI1091" s="8"/>
      <c r="AJ1091" s="8"/>
      <c r="AK1091" s="8"/>
    </row>
    <row r="1092" spans="26:37" x14ac:dyDescent="0.2">
      <c r="Z1092" s="9"/>
      <c r="AA1092" s="9"/>
      <c r="AB1092" s="9"/>
      <c r="AC1092" s="9"/>
      <c r="AD1092" s="8"/>
      <c r="AE1092" s="8"/>
      <c r="AF1092" s="8"/>
      <c r="AG1092" s="8"/>
      <c r="AH1092" s="8"/>
      <c r="AI1092" s="8"/>
      <c r="AJ1092" s="8"/>
      <c r="AK1092" s="8"/>
    </row>
    <row r="1093" spans="26:37" x14ac:dyDescent="0.2">
      <c r="Z1093" s="9"/>
      <c r="AA1093" s="9"/>
      <c r="AB1093" s="9"/>
      <c r="AC1093" s="9"/>
      <c r="AD1093" s="8"/>
      <c r="AE1093" s="8"/>
      <c r="AF1093" s="8"/>
      <c r="AG1093" s="8"/>
      <c r="AH1093" s="8"/>
      <c r="AI1093" s="8"/>
      <c r="AJ1093" s="8"/>
      <c r="AK1093" s="8"/>
    </row>
    <row r="1094" spans="26:37" x14ac:dyDescent="0.2">
      <c r="Z1094" s="9"/>
      <c r="AA1094" s="9"/>
      <c r="AB1094" s="9"/>
      <c r="AC1094" s="9"/>
      <c r="AD1094" s="8"/>
      <c r="AE1094" s="8"/>
      <c r="AF1094" s="8"/>
      <c r="AG1094" s="8"/>
      <c r="AH1094" s="8"/>
      <c r="AI1094" s="8"/>
      <c r="AJ1094" s="8"/>
      <c r="AK1094" s="8"/>
    </row>
    <row r="1095" spans="26:37" x14ac:dyDescent="0.2">
      <c r="Z1095" s="9"/>
      <c r="AA1095" s="9"/>
      <c r="AB1095" s="9"/>
      <c r="AC1095" s="9"/>
      <c r="AD1095" s="8"/>
      <c r="AE1095" s="8"/>
      <c r="AF1095" s="8"/>
      <c r="AG1095" s="8"/>
      <c r="AH1095" s="8"/>
      <c r="AI1095" s="8"/>
      <c r="AJ1095" s="8"/>
      <c r="AK1095" s="8"/>
    </row>
    <row r="1096" spans="26:37" x14ac:dyDescent="0.2">
      <c r="Z1096" s="9"/>
      <c r="AA1096" s="9"/>
      <c r="AB1096" s="9"/>
      <c r="AC1096" s="9"/>
      <c r="AD1096" s="8"/>
      <c r="AE1096" s="8"/>
      <c r="AF1096" s="8"/>
      <c r="AG1096" s="8"/>
      <c r="AH1096" s="8"/>
      <c r="AI1096" s="8"/>
      <c r="AJ1096" s="8"/>
      <c r="AK1096" s="8"/>
    </row>
    <row r="1097" spans="26:37" x14ac:dyDescent="0.2">
      <c r="Z1097" s="9"/>
      <c r="AA1097" s="9"/>
      <c r="AB1097" s="9"/>
      <c r="AC1097" s="9"/>
      <c r="AD1097" s="8"/>
      <c r="AE1097" s="8"/>
      <c r="AF1097" s="8"/>
      <c r="AG1097" s="8"/>
      <c r="AH1097" s="8"/>
      <c r="AI1097" s="8"/>
      <c r="AJ1097" s="8"/>
      <c r="AK1097" s="8"/>
    </row>
    <row r="1098" spans="26:37" x14ac:dyDescent="0.2">
      <c r="Z1098" s="9"/>
      <c r="AA1098" s="9"/>
      <c r="AB1098" s="9"/>
      <c r="AC1098" s="9"/>
      <c r="AD1098" s="8"/>
      <c r="AE1098" s="8"/>
      <c r="AF1098" s="8"/>
      <c r="AG1098" s="8"/>
      <c r="AH1098" s="8"/>
      <c r="AI1098" s="8"/>
      <c r="AJ1098" s="8"/>
      <c r="AK1098" s="8"/>
    </row>
    <row r="1099" spans="26:37" x14ac:dyDescent="0.2">
      <c r="Z1099" s="9"/>
      <c r="AA1099" s="9"/>
      <c r="AB1099" s="9"/>
      <c r="AC1099" s="9"/>
      <c r="AD1099" s="8"/>
      <c r="AE1099" s="8"/>
      <c r="AF1099" s="8"/>
      <c r="AG1099" s="8"/>
      <c r="AH1099" s="8"/>
      <c r="AI1099" s="8"/>
      <c r="AJ1099" s="8"/>
      <c r="AK1099" s="8"/>
    </row>
    <row r="1100" spans="26:37" x14ac:dyDescent="0.2">
      <c r="Z1100" s="9"/>
      <c r="AA1100" s="9"/>
      <c r="AB1100" s="9"/>
      <c r="AC1100" s="9"/>
      <c r="AD1100" s="8"/>
      <c r="AE1100" s="8"/>
      <c r="AF1100" s="8"/>
      <c r="AG1100" s="8"/>
      <c r="AH1100" s="8"/>
      <c r="AI1100" s="8"/>
      <c r="AJ1100" s="8"/>
      <c r="AK1100" s="8"/>
    </row>
    <row r="1101" spans="26:37" x14ac:dyDescent="0.2">
      <c r="Z1101" s="9"/>
      <c r="AA1101" s="9"/>
      <c r="AB1101" s="9"/>
      <c r="AC1101" s="9"/>
      <c r="AD1101" s="8"/>
      <c r="AE1101" s="8"/>
      <c r="AF1101" s="8"/>
      <c r="AG1101" s="8"/>
      <c r="AH1101" s="8"/>
      <c r="AI1101" s="8"/>
      <c r="AJ1101" s="8"/>
      <c r="AK1101" s="8"/>
    </row>
    <row r="1102" spans="26:37" x14ac:dyDescent="0.2">
      <c r="Z1102" s="9"/>
      <c r="AA1102" s="9"/>
      <c r="AB1102" s="9"/>
      <c r="AC1102" s="9"/>
      <c r="AD1102" s="8"/>
      <c r="AE1102" s="8"/>
      <c r="AF1102" s="8"/>
      <c r="AG1102" s="8"/>
      <c r="AH1102" s="8"/>
      <c r="AI1102" s="8"/>
      <c r="AJ1102" s="8"/>
      <c r="AK1102" s="8"/>
    </row>
    <row r="1103" spans="26:37" x14ac:dyDescent="0.2">
      <c r="Z1103" s="9"/>
      <c r="AA1103" s="9"/>
      <c r="AB1103" s="9"/>
      <c r="AC1103" s="9"/>
      <c r="AD1103" s="8"/>
      <c r="AE1103" s="8"/>
      <c r="AF1103" s="8"/>
      <c r="AG1103" s="8"/>
      <c r="AH1103" s="8"/>
      <c r="AI1103" s="8"/>
      <c r="AJ1103" s="8"/>
      <c r="AK1103" s="8"/>
    </row>
    <row r="1104" spans="26:37" x14ac:dyDescent="0.2">
      <c r="Z1104" s="9"/>
      <c r="AA1104" s="9"/>
      <c r="AB1104" s="9"/>
      <c r="AC1104" s="9"/>
      <c r="AD1104" s="8"/>
      <c r="AE1104" s="8"/>
      <c r="AF1104" s="8"/>
      <c r="AG1104" s="8"/>
      <c r="AH1104" s="8"/>
      <c r="AI1104" s="8"/>
      <c r="AJ1104" s="8"/>
      <c r="AK1104" s="8"/>
    </row>
    <row r="1105" spans="26:37" x14ac:dyDescent="0.2">
      <c r="Z1105" s="9"/>
      <c r="AA1105" s="9"/>
      <c r="AB1105" s="9"/>
      <c r="AC1105" s="9"/>
      <c r="AD1105" s="8"/>
      <c r="AE1105" s="8"/>
      <c r="AF1105" s="8"/>
      <c r="AG1105" s="8"/>
      <c r="AH1105" s="8"/>
      <c r="AI1105" s="8"/>
      <c r="AJ1105" s="8"/>
      <c r="AK1105" s="8"/>
    </row>
    <row r="1106" spans="26:37" x14ac:dyDescent="0.2">
      <c r="Z1106" s="9"/>
      <c r="AA1106" s="9"/>
      <c r="AB1106" s="9"/>
      <c r="AC1106" s="9"/>
      <c r="AD1106" s="8"/>
      <c r="AE1106" s="8"/>
      <c r="AF1106" s="8"/>
      <c r="AG1106" s="8"/>
      <c r="AH1106" s="8"/>
      <c r="AI1106" s="8"/>
      <c r="AJ1106" s="8"/>
      <c r="AK1106" s="8"/>
    </row>
    <row r="1107" spans="26:37" x14ac:dyDescent="0.2">
      <c r="Z1107" s="9"/>
      <c r="AA1107" s="9"/>
      <c r="AB1107" s="9"/>
      <c r="AC1107" s="9"/>
      <c r="AD1107" s="8"/>
      <c r="AE1107" s="8"/>
      <c r="AF1107" s="8"/>
      <c r="AG1107" s="8"/>
      <c r="AH1107" s="8"/>
      <c r="AI1107" s="8"/>
      <c r="AJ1107" s="8"/>
      <c r="AK1107" s="8"/>
    </row>
    <row r="1108" spans="26:37" x14ac:dyDescent="0.2">
      <c r="Z1108" s="9"/>
      <c r="AA1108" s="9"/>
      <c r="AB1108" s="9"/>
      <c r="AC1108" s="9"/>
      <c r="AD1108" s="8"/>
      <c r="AE1108" s="8"/>
      <c r="AF1108" s="8"/>
      <c r="AG1108" s="8"/>
      <c r="AH1108" s="8"/>
      <c r="AI1108" s="8"/>
      <c r="AJ1108" s="8"/>
      <c r="AK1108" s="8"/>
    </row>
    <row r="1109" spans="26:37" x14ac:dyDescent="0.2">
      <c r="Z1109" s="9"/>
      <c r="AA1109" s="9"/>
      <c r="AB1109" s="9"/>
      <c r="AC1109" s="9"/>
      <c r="AD1109" s="8"/>
      <c r="AE1109" s="8"/>
      <c r="AF1109" s="8"/>
      <c r="AG1109" s="8"/>
      <c r="AH1109" s="8"/>
      <c r="AI1109" s="8"/>
      <c r="AJ1109" s="8"/>
      <c r="AK1109" s="8"/>
    </row>
    <row r="1110" spans="26:37" x14ac:dyDescent="0.2">
      <c r="Z1110" s="9"/>
      <c r="AA1110" s="9"/>
      <c r="AB1110" s="9"/>
      <c r="AC1110" s="9"/>
      <c r="AD1110" s="8"/>
      <c r="AE1110" s="8"/>
      <c r="AF1110" s="8"/>
      <c r="AG1110" s="8"/>
      <c r="AH1110" s="8"/>
      <c r="AI1110" s="8"/>
      <c r="AJ1110" s="8"/>
      <c r="AK1110" s="8"/>
    </row>
    <row r="1111" spans="26:37" x14ac:dyDescent="0.2">
      <c r="Z1111" s="9"/>
      <c r="AA1111" s="9"/>
      <c r="AB1111" s="9"/>
      <c r="AC1111" s="9"/>
      <c r="AD1111" s="8"/>
      <c r="AE1111" s="8"/>
      <c r="AF1111" s="8"/>
      <c r="AG1111" s="8"/>
      <c r="AH1111" s="8"/>
      <c r="AI1111" s="8"/>
      <c r="AJ1111" s="8"/>
      <c r="AK1111" s="8"/>
    </row>
    <row r="1112" spans="26:37" x14ac:dyDescent="0.2">
      <c r="Z1112" s="9"/>
      <c r="AA1112" s="9"/>
      <c r="AB1112" s="9"/>
      <c r="AC1112" s="9"/>
      <c r="AD1112" s="8"/>
      <c r="AE1112" s="8"/>
      <c r="AF1112" s="8"/>
      <c r="AG1112" s="8"/>
      <c r="AH1112" s="8"/>
      <c r="AI1112" s="8"/>
      <c r="AJ1112" s="8"/>
      <c r="AK1112" s="8"/>
    </row>
    <row r="1113" spans="26:37" x14ac:dyDescent="0.2">
      <c r="Z1113" s="9"/>
      <c r="AA1113" s="9"/>
      <c r="AB1113" s="9"/>
      <c r="AC1113" s="9"/>
      <c r="AD1113" s="8"/>
      <c r="AE1113" s="8"/>
      <c r="AF1113" s="8"/>
      <c r="AG1113" s="8"/>
      <c r="AH1113" s="8"/>
      <c r="AI1113" s="8"/>
      <c r="AJ1113" s="8"/>
      <c r="AK1113" s="8"/>
    </row>
    <row r="1114" spans="26:37" x14ac:dyDescent="0.2">
      <c r="Z1114" s="9"/>
      <c r="AA1114" s="9"/>
      <c r="AB1114" s="9"/>
      <c r="AC1114" s="9"/>
      <c r="AD1114" s="8"/>
      <c r="AE1114" s="8"/>
      <c r="AF1114" s="8"/>
      <c r="AG1114" s="8"/>
      <c r="AH1114" s="8"/>
      <c r="AI1114" s="8"/>
      <c r="AJ1114" s="8"/>
      <c r="AK1114" s="8"/>
    </row>
    <row r="1115" spans="26:37" x14ac:dyDescent="0.2">
      <c r="Z1115" s="9"/>
      <c r="AA1115" s="9"/>
      <c r="AB1115" s="9"/>
      <c r="AC1115" s="9"/>
      <c r="AD1115" s="8"/>
      <c r="AE1115" s="8"/>
      <c r="AF1115" s="8"/>
      <c r="AG1115" s="8"/>
      <c r="AH1115" s="8"/>
      <c r="AI1115" s="8"/>
      <c r="AJ1115" s="8"/>
      <c r="AK1115" s="8"/>
    </row>
    <row r="1116" spans="26:37" x14ac:dyDescent="0.2">
      <c r="Z1116" s="9"/>
      <c r="AA1116" s="9"/>
      <c r="AB1116" s="9"/>
      <c r="AC1116" s="9"/>
      <c r="AD1116" s="8"/>
      <c r="AE1116" s="8"/>
      <c r="AF1116" s="8"/>
      <c r="AG1116" s="8"/>
      <c r="AH1116" s="8"/>
      <c r="AI1116" s="8"/>
      <c r="AJ1116" s="8"/>
      <c r="AK1116" s="8"/>
    </row>
    <row r="1117" spans="26:37" x14ac:dyDescent="0.2">
      <c r="Z1117" s="9"/>
      <c r="AA1117" s="9"/>
      <c r="AB1117" s="9"/>
      <c r="AC1117" s="9"/>
      <c r="AD1117" s="8"/>
      <c r="AE1117" s="8"/>
      <c r="AF1117" s="8"/>
      <c r="AG1117" s="8"/>
      <c r="AH1117" s="8"/>
      <c r="AI1117" s="8"/>
      <c r="AJ1117" s="8"/>
      <c r="AK1117" s="8"/>
    </row>
    <row r="1118" spans="26:37" x14ac:dyDescent="0.2">
      <c r="Z1118" s="9"/>
      <c r="AA1118" s="9"/>
      <c r="AB1118" s="9"/>
      <c r="AC1118" s="9"/>
      <c r="AD1118" s="8"/>
      <c r="AE1118" s="8"/>
      <c r="AF1118" s="8"/>
      <c r="AG1118" s="8"/>
      <c r="AH1118" s="8"/>
      <c r="AI1118" s="8"/>
      <c r="AJ1118" s="8"/>
      <c r="AK1118" s="8"/>
    </row>
    <row r="1119" spans="26:37" x14ac:dyDescent="0.2">
      <c r="Z1119" s="9"/>
      <c r="AA1119" s="9"/>
      <c r="AB1119" s="9"/>
      <c r="AC1119" s="9"/>
      <c r="AD1119" s="8"/>
      <c r="AE1119" s="8"/>
      <c r="AF1119" s="8"/>
      <c r="AG1119" s="8"/>
      <c r="AH1119" s="8"/>
      <c r="AI1119" s="8"/>
      <c r="AJ1119" s="8"/>
      <c r="AK1119" s="8"/>
    </row>
    <row r="1120" spans="26:37" x14ac:dyDescent="0.2">
      <c r="Z1120" s="9"/>
      <c r="AA1120" s="9"/>
      <c r="AB1120" s="9"/>
      <c r="AC1120" s="9"/>
      <c r="AD1120" s="8"/>
      <c r="AE1120" s="8"/>
      <c r="AF1120" s="8"/>
      <c r="AG1120" s="8"/>
      <c r="AH1120" s="8"/>
      <c r="AI1120" s="8"/>
      <c r="AJ1120" s="8"/>
      <c r="AK1120" s="8"/>
    </row>
    <row r="1121" spans="26:37" x14ac:dyDescent="0.2">
      <c r="Z1121" s="9"/>
      <c r="AA1121" s="9"/>
      <c r="AB1121" s="9"/>
      <c r="AC1121" s="9"/>
      <c r="AD1121" s="8"/>
      <c r="AE1121" s="8"/>
      <c r="AF1121" s="8"/>
      <c r="AG1121" s="8"/>
      <c r="AH1121" s="8"/>
      <c r="AI1121" s="8"/>
      <c r="AJ1121" s="8"/>
      <c r="AK1121" s="8"/>
    </row>
    <row r="1122" spans="26:37" x14ac:dyDescent="0.2">
      <c r="Z1122" s="9"/>
      <c r="AA1122" s="9"/>
      <c r="AB1122" s="9"/>
      <c r="AC1122" s="9"/>
      <c r="AD1122" s="8"/>
      <c r="AE1122" s="8"/>
      <c r="AF1122" s="8"/>
      <c r="AG1122" s="8"/>
      <c r="AH1122" s="8"/>
      <c r="AI1122" s="8"/>
      <c r="AJ1122" s="8"/>
      <c r="AK1122" s="8"/>
    </row>
    <row r="1123" spans="26:37" x14ac:dyDescent="0.2">
      <c r="Z1123" s="9"/>
      <c r="AA1123" s="9"/>
      <c r="AB1123" s="9"/>
      <c r="AC1123" s="9"/>
      <c r="AD1123" s="8"/>
      <c r="AE1123" s="8"/>
      <c r="AF1123" s="8"/>
      <c r="AG1123" s="8"/>
      <c r="AH1123" s="8"/>
      <c r="AI1123" s="8"/>
      <c r="AJ1123" s="8"/>
      <c r="AK1123" s="8"/>
    </row>
    <row r="1124" spans="26:37" x14ac:dyDescent="0.2">
      <c r="Z1124" s="9"/>
      <c r="AA1124" s="9"/>
      <c r="AB1124" s="9"/>
      <c r="AC1124" s="9"/>
      <c r="AD1124" s="8"/>
      <c r="AE1124" s="8"/>
      <c r="AF1124" s="8"/>
      <c r="AG1124" s="8"/>
      <c r="AH1124" s="8"/>
      <c r="AI1124" s="8"/>
      <c r="AJ1124" s="8"/>
      <c r="AK1124" s="8"/>
    </row>
    <row r="1125" spans="26:37" x14ac:dyDescent="0.2">
      <c r="Z1125" s="9"/>
      <c r="AA1125" s="9"/>
      <c r="AB1125" s="9"/>
      <c r="AC1125" s="9"/>
      <c r="AD1125" s="8"/>
      <c r="AE1125" s="8"/>
      <c r="AF1125" s="8"/>
      <c r="AG1125" s="8"/>
      <c r="AH1125" s="8"/>
      <c r="AI1125" s="8"/>
      <c r="AJ1125" s="8"/>
      <c r="AK1125" s="8"/>
    </row>
    <row r="1126" spans="26:37" x14ac:dyDescent="0.2">
      <c r="Z1126" s="9"/>
      <c r="AA1126" s="9"/>
      <c r="AB1126" s="9"/>
      <c r="AC1126" s="9"/>
      <c r="AD1126" s="8"/>
      <c r="AE1126" s="8"/>
      <c r="AF1126" s="8"/>
      <c r="AG1126" s="8"/>
      <c r="AH1126" s="8"/>
      <c r="AI1126" s="8"/>
      <c r="AJ1126" s="8"/>
      <c r="AK1126" s="8"/>
    </row>
    <row r="1127" spans="26:37" x14ac:dyDescent="0.2">
      <c r="Z1127" s="9"/>
      <c r="AA1127" s="9"/>
      <c r="AB1127" s="9"/>
      <c r="AC1127" s="9"/>
      <c r="AD1127" s="8"/>
      <c r="AE1127" s="8"/>
      <c r="AF1127" s="8"/>
      <c r="AG1127" s="8"/>
      <c r="AH1127" s="8"/>
      <c r="AI1127" s="8"/>
      <c r="AJ1127" s="8"/>
      <c r="AK1127" s="8"/>
    </row>
    <row r="1128" spans="26:37" x14ac:dyDescent="0.2">
      <c r="Z1128" s="9"/>
      <c r="AA1128" s="9"/>
      <c r="AB1128" s="9"/>
      <c r="AC1128" s="9"/>
      <c r="AD1128" s="8"/>
      <c r="AE1128" s="8"/>
      <c r="AF1128" s="8"/>
      <c r="AG1128" s="8"/>
      <c r="AH1128" s="8"/>
      <c r="AI1128" s="8"/>
      <c r="AJ1128" s="8"/>
      <c r="AK1128" s="8"/>
    </row>
    <row r="1129" spans="26:37" x14ac:dyDescent="0.2">
      <c r="Z1129" s="9"/>
      <c r="AA1129" s="9"/>
      <c r="AB1129" s="9"/>
      <c r="AC1129" s="9"/>
      <c r="AD1129" s="8"/>
      <c r="AE1129" s="8"/>
      <c r="AF1129" s="8"/>
      <c r="AG1129" s="8"/>
      <c r="AH1129" s="8"/>
      <c r="AI1129" s="8"/>
      <c r="AJ1129" s="8"/>
      <c r="AK1129" s="8"/>
    </row>
    <row r="1130" spans="26:37" x14ac:dyDescent="0.2">
      <c r="Z1130" s="9"/>
      <c r="AA1130" s="9"/>
      <c r="AB1130" s="9"/>
      <c r="AC1130" s="9"/>
      <c r="AD1130" s="8"/>
      <c r="AE1130" s="8"/>
      <c r="AF1130" s="8"/>
      <c r="AG1130" s="8"/>
      <c r="AH1130" s="8"/>
      <c r="AI1130" s="8"/>
      <c r="AJ1130" s="8"/>
      <c r="AK1130" s="8"/>
    </row>
    <row r="1131" spans="26:37" x14ac:dyDescent="0.2">
      <c r="Z1131" s="9"/>
      <c r="AA1131" s="9"/>
      <c r="AB1131" s="9"/>
      <c r="AC1131" s="9"/>
      <c r="AD1131" s="8"/>
      <c r="AE1131" s="8"/>
      <c r="AF1131" s="8"/>
      <c r="AG1131" s="8"/>
      <c r="AH1131" s="8"/>
      <c r="AI1131" s="8"/>
      <c r="AJ1131" s="8"/>
      <c r="AK1131" s="8"/>
    </row>
    <row r="1132" spans="26:37" x14ac:dyDescent="0.2">
      <c r="Z1132" s="9"/>
      <c r="AA1132" s="9"/>
      <c r="AB1132" s="9"/>
      <c r="AC1132" s="9"/>
      <c r="AD1132" s="8"/>
      <c r="AE1132" s="8"/>
      <c r="AF1132" s="8"/>
      <c r="AG1132" s="8"/>
      <c r="AH1132" s="8"/>
      <c r="AI1132" s="8"/>
      <c r="AJ1132" s="8"/>
      <c r="AK1132" s="8"/>
    </row>
    <row r="1133" spans="26:37" x14ac:dyDescent="0.2">
      <c r="Z1133" s="9"/>
      <c r="AA1133" s="9"/>
      <c r="AB1133" s="9"/>
      <c r="AC1133" s="9"/>
      <c r="AD1133" s="8"/>
      <c r="AE1133" s="8"/>
      <c r="AF1133" s="8"/>
      <c r="AG1133" s="8"/>
      <c r="AH1133" s="8"/>
      <c r="AI1133" s="8"/>
      <c r="AJ1133" s="8"/>
      <c r="AK1133" s="8"/>
    </row>
    <row r="1134" spans="26:37" x14ac:dyDescent="0.2">
      <c r="Z1134" s="9"/>
      <c r="AA1134" s="9"/>
      <c r="AB1134" s="9"/>
      <c r="AC1134" s="9"/>
      <c r="AD1134" s="8"/>
      <c r="AE1134" s="8"/>
      <c r="AF1134" s="8"/>
      <c r="AG1134" s="8"/>
      <c r="AH1134" s="8"/>
      <c r="AI1134" s="8"/>
      <c r="AJ1134" s="8"/>
      <c r="AK1134" s="8"/>
    </row>
    <row r="1135" spans="26:37" x14ac:dyDescent="0.2">
      <c r="Z1135" s="9"/>
      <c r="AA1135" s="9"/>
      <c r="AB1135" s="9"/>
      <c r="AC1135" s="9"/>
      <c r="AD1135" s="8"/>
      <c r="AE1135" s="8"/>
      <c r="AF1135" s="8"/>
      <c r="AG1135" s="8"/>
      <c r="AH1135" s="8"/>
      <c r="AI1135" s="8"/>
      <c r="AJ1135" s="8"/>
      <c r="AK1135" s="8"/>
    </row>
    <row r="1136" spans="26:37" x14ac:dyDescent="0.2">
      <c r="Z1136" s="9"/>
      <c r="AA1136" s="9"/>
      <c r="AB1136" s="9"/>
      <c r="AC1136" s="9"/>
      <c r="AD1136" s="8"/>
      <c r="AE1136" s="8"/>
      <c r="AF1136" s="8"/>
      <c r="AG1136" s="8"/>
      <c r="AH1136" s="8"/>
      <c r="AI1136" s="8"/>
      <c r="AJ1136" s="8"/>
      <c r="AK1136" s="8"/>
    </row>
    <row r="1137" spans="26:37" x14ac:dyDescent="0.2">
      <c r="Z1137" s="9"/>
      <c r="AA1137" s="9"/>
      <c r="AB1137" s="9"/>
      <c r="AC1137" s="9"/>
      <c r="AD1137" s="8"/>
      <c r="AE1137" s="8"/>
      <c r="AF1137" s="8"/>
      <c r="AG1137" s="8"/>
      <c r="AH1137" s="8"/>
      <c r="AI1137" s="8"/>
      <c r="AJ1137" s="8"/>
      <c r="AK1137" s="8"/>
    </row>
    <row r="1138" spans="26:37" x14ac:dyDescent="0.2">
      <c r="Z1138" s="9"/>
      <c r="AA1138" s="9"/>
      <c r="AB1138" s="9"/>
      <c r="AC1138" s="9"/>
      <c r="AD1138" s="8"/>
      <c r="AE1138" s="8"/>
      <c r="AF1138" s="8"/>
      <c r="AG1138" s="8"/>
      <c r="AH1138" s="8"/>
      <c r="AI1138" s="8"/>
      <c r="AJ1138" s="8"/>
      <c r="AK1138" s="8"/>
    </row>
    <row r="1139" spans="26:37" x14ac:dyDescent="0.2">
      <c r="Z1139" s="9"/>
      <c r="AA1139" s="9"/>
      <c r="AB1139" s="9"/>
      <c r="AC1139" s="9"/>
      <c r="AD1139" s="8"/>
      <c r="AE1139" s="8"/>
      <c r="AF1139" s="8"/>
      <c r="AG1139" s="8"/>
      <c r="AH1139" s="8"/>
      <c r="AI1139" s="8"/>
      <c r="AJ1139" s="8"/>
      <c r="AK1139" s="8"/>
    </row>
    <row r="1140" spans="26:37" x14ac:dyDescent="0.2">
      <c r="Z1140" s="9"/>
      <c r="AA1140" s="9"/>
      <c r="AB1140" s="9"/>
      <c r="AC1140" s="9"/>
      <c r="AD1140" s="8"/>
      <c r="AE1140" s="8"/>
      <c r="AF1140" s="8"/>
      <c r="AG1140" s="8"/>
      <c r="AH1140" s="8"/>
      <c r="AI1140" s="8"/>
      <c r="AJ1140" s="8"/>
      <c r="AK1140" s="8"/>
    </row>
    <row r="1141" spans="26:37" x14ac:dyDescent="0.2">
      <c r="Z1141" s="9"/>
      <c r="AA1141" s="9"/>
      <c r="AB1141" s="9"/>
      <c r="AC1141" s="9"/>
      <c r="AD1141" s="8"/>
      <c r="AE1141" s="8"/>
      <c r="AF1141" s="8"/>
      <c r="AG1141" s="8"/>
      <c r="AH1141" s="8"/>
      <c r="AI1141" s="8"/>
      <c r="AJ1141" s="8"/>
      <c r="AK1141" s="8"/>
    </row>
    <row r="1142" spans="26:37" x14ac:dyDescent="0.2">
      <c r="Z1142" s="9"/>
      <c r="AA1142" s="9"/>
      <c r="AB1142" s="9"/>
      <c r="AC1142" s="9"/>
      <c r="AD1142" s="8"/>
      <c r="AE1142" s="8"/>
      <c r="AF1142" s="8"/>
      <c r="AG1142" s="8"/>
      <c r="AH1142" s="8"/>
      <c r="AI1142" s="8"/>
      <c r="AJ1142" s="8"/>
      <c r="AK1142" s="8"/>
    </row>
    <row r="1143" spans="26:37" x14ac:dyDescent="0.2">
      <c r="Z1143" s="9"/>
      <c r="AA1143" s="9"/>
      <c r="AB1143" s="9"/>
      <c r="AC1143" s="9"/>
      <c r="AD1143" s="8"/>
      <c r="AE1143" s="8"/>
      <c r="AF1143" s="8"/>
      <c r="AG1143" s="8"/>
      <c r="AH1143" s="8"/>
      <c r="AI1143" s="8"/>
      <c r="AJ1143" s="8"/>
      <c r="AK1143" s="8"/>
    </row>
    <row r="1144" spans="26:37" x14ac:dyDescent="0.2">
      <c r="Z1144" s="9"/>
      <c r="AA1144" s="9"/>
      <c r="AB1144" s="9"/>
      <c r="AC1144" s="9"/>
      <c r="AD1144" s="8"/>
      <c r="AE1144" s="8"/>
      <c r="AF1144" s="8"/>
      <c r="AG1144" s="8"/>
      <c r="AH1144" s="8"/>
      <c r="AI1144" s="8"/>
      <c r="AJ1144" s="8"/>
      <c r="AK1144" s="8"/>
    </row>
    <row r="1145" spans="26:37" x14ac:dyDescent="0.2">
      <c r="Z1145" s="9"/>
      <c r="AA1145" s="9"/>
      <c r="AB1145" s="9"/>
      <c r="AC1145" s="9"/>
      <c r="AD1145" s="8"/>
      <c r="AE1145" s="8"/>
      <c r="AF1145" s="8"/>
      <c r="AG1145" s="8"/>
      <c r="AH1145" s="8"/>
      <c r="AI1145" s="8"/>
      <c r="AJ1145" s="8"/>
      <c r="AK1145" s="8"/>
    </row>
    <row r="1146" spans="26:37" x14ac:dyDescent="0.2">
      <c r="Z1146" s="9"/>
      <c r="AA1146" s="9"/>
      <c r="AB1146" s="9"/>
      <c r="AC1146" s="9"/>
      <c r="AD1146" s="8"/>
      <c r="AE1146" s="8"/>
      <c r="AF1146" s="8"/>
      <c r="AG1146" s="8"/>
      <c r="AH1146" s="8"/>
      <c r="AI1146" s="8"/>
      <c r="AJ1146" s="8"/>
      <c r="AK1146" s="8"/>
    </row>
    <row r="1147" spans="26:37" x14ac:dyDescent="0.2">
      <c r="Z1147" s="9"/>
      <c r="AA1147" s="9"/>
      <c r="AB1147" s="9"/>
      <c r="AC1147" s="9"/>
      <c r="AD1147" s="8"/>
      <c r="AE1147" s="8"/>
      <c r="AF1147" s="8"/>
      <c r="AG1147" s="8"/>
      <c r="AH1147" s="8"/>
      <c r="AI1147" s="8"/>
      <c r="AJ1147" s="8"/>
      <c r="AK1147" s="8"/>
    </row>
    <row r="1148" spans="26:37" x14ac:dyDescent="0.2">
      <c r="Z1148" s="9"/>
      <c r="AA1148" s="9"/>
      <c r="AB1148" s="9"/>
      <c r="AC1148" s="9"/>
      <c r="AD1148" s="8"/>
      <c r="AE1148" s="8"/>
      <c r="AF1148" s="8"/>
      <c r="AG1148" s="8"/>
      <c r="AH1148" s="8"/>
      <c r="AI1148" s="8"/>
      <c r="AJ1148" s="8"/>
      <c r="AK1148" s="8"/>
    </row>
    <row r="1149" spans="26:37" x14ac:dyDescent="0.2">
      <c r="Z1149" s="9"/>
      <c r="AA1149" s="9"/>
      <c r="AB1149" s="9"/>
      <c r="AC1149" s="9"/>
      <c r="AD1149" s="8"/>
      <c r="AE1149" s="8"/>
      <c r="AF1149" s="8"/>
      <c r="AG1149" s="8"/>
      <c r="AH1149" s="8"/>
      <c r="AI1149" s="8"/>
      <c r="AJ1149" s="8"/>
      <c r="AK1149" s="8"/>
    </row>
    <row r="1150" spans="26:37" x14ac:dyDescent="0.2">
      <c r="Z1150" s="9"/>
      <c r="AA1150" s="9"/>
      <c r="AB1150" s="9"/>
      <c r="AC1150" s="9"/>
      <c r="AD1150" s="8"/>
      <c r="AE1150" s="8"/>
      <c r="AF1150" s="8"/>
      <c r="AG1150" s="8"/>
      <c r="AH1150" s="8"/>
      <c r="AI1150" s="8"/>
      <c r="AJ1150" s="8"/>
      <c r="AK1150" s="8"/>
    </row>
    <row r="1151" spans="26:37" x14ac:dyDescent="0.2">
      <c r="Z1151" s="9"/>
      <c r="AA1151" s="9"/>
      <c r="AB1151" s="9"/>
      <c r="AC1151" s="9"/>
      <c r="AD1151" s="8"/>
      <c r="AE1151" s="8"/>
      <c r="AF1151" s="8"/>
      <c r="AG1151" s="8"/>
      <c r="AH1151" s="8"/>
      <c r="AI1151" s="8"/>
      <c r="AJ1151" s="8"/>
      <c r="AK1151" s="8"/>
    </row>
    <row r="1152" spans="26:37" x14ac:dyDescent="0.2">
      <c r="Z1152" s="9"/>
      <c r="AA1152" s="9"/>
      <c r="AB1152" s="9"/>
      <c r="AC1152" s="9"/>
      <c r="AD1152" s="8"/>
      <c r="AE1152" s="8"/>
      <c r="AF1152" s="8"/>
      <c r="AG1152" s="8"/>
      <c r="AH1152" s="8"/>
      <c r="AI1152" s="8"/>
      <c r="AJ1152" s="8"/>
      <c r="AK1152" s="8"/>
    </row>
    <row r="1153" spans="26:37" x14ac:dyDescent="0.2">
      <c r="Z1153" s="9"/>
      <c r="AA1153" s="9"/>
      <c r="AB1153" s="9"/>
      <c r="AC1153" s="9"/>
      <c r="AD1153" s="8"/>
      <c r="AE1153" s="8"/>
      <c r="AF1153" s="8"/>
      <c r="AG1153" s="8"/>
      <c r="AH1153" s="8"/>
      <c r="AI1153" s="8"/>
      <c r="AJ1153" s="8"/>
      <c r="AK1153" s="8"/>
    </row>
    <row r="1154" spans="26:37" x14ac:dyDescent="0.2">
      <c r="Z1154" s="9"/>
      <c r="AA1154" s="9"/>
      <c r="AB1154" s="9"/>
      <c r="AC1154" s="9"/>
      <c r="AD1154" s="8"/>
      <c r="AE1154" s="8"/>
      <c r="AF1154" s="8"/>
      <c r="AG1154" s="8"/>
      <c r="AH1154" s="8"/>
      <c r="AI1154" s="8"/>
      <c r="AJ1154" s="8"/>
      <c r="AK1154" s="8"/>
    </row>
    <row r="1155" spans="26:37" x14ac:dyDescent="0.2">
      <c r="Z1155" s="9"/>
      <c r="AA1155" s="9"/>
      <c r="AB1155" s="9"/>
      <c r="AC1155" s="9"/>
      <c r="AD1155" s="8"/>
      <c r="AE1155" s="8"/>
      <c r="AF1155" s="8"/>
      <c r="AG1155" s="8"/>
      <c r="AH1155" s="8"/>
      <c r="AI1155" s="8"/>
      <c r="AJ1155" s="8"/>
      <c r="AK1155" s="8"/>
    </row>
    <row r="1156" spans="26:37" x14ac:dyDescent="0.2">
      <c r="Z1156" s="9"/>
      <c r="AA1156" s="9"/>
      <c r="AB1156" s="9"/>
      <c r="AC1156" s="9"/>
      <c r="AD1156" s="8"/>
      <c r="AE1156" s="8"/>
      <c r="AF1156" s="8"/>
      <c r="AG1156" s="8"/>
      <c r="AH1156" s="8"/>
      <c r="AI1156" s="8"/>
      <c r="AJ1156" s="8"/>
      <c r="AK1156" s="8"/>
    </row>
    <row r="1157" spans="26:37" x14ac:dyDescent="0.2">
      <c r="Z1157" s="9"/>
      <c r="AA1157" s="9"/>
      <c r="AB1157" s="9"/>
      <c r="AC1157" s="9"/>
      <c r="AD1157" s="8"/>
      <c r="AE1157" s="8"/>
      <c r="AF1157" s="8"/>
      <c r="AG1157" s="8"/>
      <c r="AH1157" s="8"/>
      <c r="AI1157" s="8"/>
      <c r="AJ1157" s="8"/>
      <c r="AK1157" s="8"/>
    </row>
    <row r="1158" spans="26:37" x14ac:dyDescent="0.2">
      <c r="Z1158" s="9"/>
      <c r="AA1158" s="9"/>
      <c r="AB1158" s="9"/>
      <c r="AC1158" s="9"/>
      <c r="AD1158" s="8"/>
      <c r="AE1158" s="8"/>
      <c r="AF1158" s="8"/>
      <c r="AG1158" s="8"/>
      <c r="AH1158" s="8"/>
      <c r="AI1158" s="8"/>
      <c r="AJ1158" s="8"/>
      <c r="AK1158" s="8"/>
    </row>
    <row r="1159" spans="26:37" x14ac:dyDescent="0.2">
      <c r="Z1159" s="9"/>
      <c r="AA1159" s="9"/>
      <c r="AB1159" s="9"/>
      <c r="AC1159" s="9"/>
      <c r="AD1159" s="8"/>
      <c r="AE1159" s="8"/>
      <c r="AF1159" s="8"/>
      <c r="AG1159" s="8"/>
      <c r="AH1159" s="8"/>
      <c r="AI1159" s="8"/>
      <c r="AJ1159" s="8"/>
      <c r="AK1159" s="8"/>
    </row>
    <row r="1160" spans="26:37" x14ac:dyDescent="0.2">
      <c r="Z1160" s="9"/>
      <c r="AA1160" s="9"/>
      <c r="AB1160" s="9"/>
      <c r="AC1160" s="9"/>
      <c r="AD1160" s="8"/>
      <c r="AE1160" s="8"/>
      <c r="AF1160" s="8"/>
      <c r="AG1160" s="8"/>
      <c r="AH1160" s="8"/>
      <c r="AI1160" s="8"/>
      <c r="AJ1160" s="8"/>
      <c r="AK1160" s="8"/>
    </row>
    <row r="1161" spans="26:37" x14ac:dyDescent="0.2">
      <c r="Z1161" s="9"/>
      <c r="AA1161" s="9"/>
      <c r="AB1161" s="9"/>
      <c r="AC1161" s="9"/>
      <c r="AD1161" s="8"/>
      <c r="AE1161" s="8"/>
      <c r="AF1161" s="8"/>
      <c r="AG1161" s="8"/>
      <c r="AH1161" s="8"/>
      <c r="AI1161" s="8"/>
      <c r="AJ1161" s="8"/>
      <c r="AK1161" s="8"/>
    </row>
    <row r="1162" spans="26:37" x14ac:dyDescent="0.2">
      <c r="Z1162" s="9"/>
      <c r="AA1162" s="9"/>
      <c r="AB1162" s="9"/>
      <c r="AC1162" s="9"/>
      <c r="AD1162" s="8"/>
      <c r="AE1162" s="8"/>
      <c r="AF1162" s="8"/>
      <c r="AG1162" s="8"/>
      <c r="AH1162" s="8"/>
      <c r="AI1162" s="8"/>
      <c r="AJ1162" s="8"/>
      <c r="AK1162" s="8"/>
    </row>
    <row r="1163" spans="26:37" x14ac:dyDescent="0.2">
      <c r="Z1163" s="9"/>
      <c r="AA1163" s="9"/>
      <c r="AB1163" s="9"/>
      <c r="AC1163" s="9"/>
      <c r="AD1163" s="8"/>
      <c r="AE1163" s="8"/>
      <c r="AF1163" s="8"/>
      <c r="AG1163" s="8"/>
      <c r="AH1163" s="8"/>
      <c r="AI1163" s="8"/>
      <c r="AJ1163" s="8"/>
      <c r="AK1163" s="8"/>
    </row>
    <row r="1164" spans="26:37" x14ac:dyDescent="0.2">
      <c r="Z1164" s="9"/>
      <c r="AA1164" s="9"/>
      <c r="AB1164" s="9"/>
      <c r="AC1164" s="9"/>
      <c r="AD1164" s="8"/>
      <c r="AE1164" s="8"/>
      <c r="AF1164" s="8"/>
      <c r="AG1164" s="8"/>
      <c r="AH1164" s="8"/>
      <c r="AI1164" s="8"/>
      <c r="AJ1164" s="8"/>
      <c r="AK1164" s="8"/>
    </row>
    <row r="1165" spans="26:37" x14ac:dyDescent="0.2">
      <c r="Z1165" s="9"/>
      <c r="AA1165" s="9"/>
      <c r="AB1165" s="9"/>
      <c r="AC1165" s="9"/>
      <c r="AD1165" s="8"/>
      <c r="AE1165" s="8"/>
      <c r="AF1165" s="8"/>
      <c r="AG1165" s="8"/>
      <c r="AH1165" s="8"/>
      <c r="AI1165" s="8"/>
      <c r="AJ1165" s="8"/>
      <c r="AK1165" s="8"/>
    </row>
    <row r="1166" spans="26:37" x14ac:dyDescent="0.2">
      <c r="Z1166" s="9"/>
      <c r="AA1166" s="9"/>
      <c r="AB1166" s="9"/>
      <c r="AC1166" s="9"/>
      <c r="AD1166" s="8"/>
      <c r="AE1166" s="8"/>
      <c r="AF1166" s="8"/>
      <c r="AG1166" s="8"/>
      <c r="AH1166" s="8"/>
      <c r="AI1166" s="8"/>
      <c r="AJ1166" s="8"/>
      <c r="AK1166" s="8"/>
    </row>
    <row r="1167" spans="26:37" x14ac:dyDescent="0.2">
      <c r="Z1167" s="9"/>
      <c r="AA1167" s="9"/>
      <c r="AB1167" s="9"/>
      <c r="AC1167" s="9"/>
      <c r="AD1167" s="8"/>
      <c r="AE1167" s="8"/>
      <c r="AF1167" s="8"/>
      <c r="AG1167" s="8"/>
      <c r="AH1167" s="8"/>
      <c r="AI1167" s="8"/>
      <c r="AJ1167" s="8"/>
      <c r="AK1167" s="8"/>
    </row>
    <row r="1168" spans="26:37" x14ac:dyDescent="0.2">
      <c r="Z1168" s="9"/>
      <c r="AA1168" s="9"/>
      <c r="AB1168" s="9"/>
      <c r="AC1168" s="9"/>
      <c r="AD1168" s="8"/>
      <c r="AE1168" s="8"/>
      <c r="AF1168" s="8"/>
      <c r="AG1168" s="8"/>
      <c r="AH1168" s="8"/>
      <c r="AI1168" s="8"/>
      <c r="AJ1168" s="8"/>
      <c r="AK1168" s="8"/>
    </row>
    <row r="1169" spans="26:37" x14ac:dyDescent="0.2">
      <c r="Z1169" s="9"/>
      <c r="AA1169" s="9"/>
      <c r="AB1169" s="9"/>
      <c r="AC1169" s="9"/>
      <c r="AD1169" s="8"/>
      <c r="AE1169" s="8"/>
      <c r="AF1169" s="8"/>
      <c r="AG1169" s="8"/>
      <c r="AH1169" s="8"/>
      <c r="AI1169" s="8"/>
      <c r="AJ1169" s="8"/>
      <c r="AK1169" s="8"/>
    </row>
    <row r="1170" spans="26:37" x14ac:dyDescent="0.2">
      <c r="Z1170" s="9"/>
      <c r="AA1170" s="9"/>
      <c r="AB1170" s="9"/>
      <c r="AC1170" s="9"/>
      <c r="AD1170" s="8"/>
      <c r="AE1170" s="8"/>
      <c r="AF1170" s="8"/>
      <c r="AG1170" s="8"/>
      <c r="AH1170" s="8"/>
      <c r="AI1170" s="8"/>
      <c r="AJ1170" s="8"/>
      <c r="AK1170" s="8"/>
    </row>
    <row r="1171" spans="26:37" x14ac:dyDescent="0.2">
      <c r="Z1171" s="9"/>
      <c r="AA1171" s="9"/>
      <c r="AB1171" s="9"/>
      <c r="AC1171" s="9"/>
      <c r="AD1171" s="8"/>
      <c r="AE1171" s="8"/>
      <c r="AF1171" s="8"/>
      <c r="AG1171" s="8"/>
      <c r="AH1171" s="8"/>
      <c r="AI1171" s="8"/>
      <c r="AJ1171" s="8"/>
      <c r="AK1171" s="8"/>
    </row>
    <row r="1172" spans="26:37" x14ac:dyDescent="0.2">
      <c r="Z1172" s="9"/>
      <c r="AA1172" s="9"/>
      <c r="AB1172" s="9"/>
      <c r="AC1172" s="9"/>
      <c r="AD1172" s="8"/>
      <c r="AE1172" s="8"/>
      <c r="AF1172" s="8"/>
      <c r="AG1172" s="8"/>
      <c r="AH1172" s="8"/>
      <c r="AI1172" s="8"/>
      <c r="AJ1172" s="8"/>
      <c r="AK1172" s="8"/>
    </row>
    <row r="1173" spans="26:37" x14ac:dyDescent="0.2">
      <c r="Z1173" s="9"/>
      <c r="AA1173" s="9"/>
      <c r="AB1173" s="9"/>
      <c r="AC1173" s="9"/>
      <c r="AD1173" s="8"/>
      <c r="AE1173" s="8"/>
      <c r="AF1173" s="8"/>
      <c r="AG1173" s="8"/>
      <c r="AH1173" s="8"/>
      <c r="AI1173" s="8"/>
      <c r="AJ1173" s="8"/>
      <c r="AK1173" s="8"/>
    </row>
    <row r="1174" spans="26:37" x14ac:dyDescent="0.2">
      <c r="Z1174" s="9"/>
      <c r="AA1174" s="9"/>
      <c r="AB1174" s="9"/>
      <c r="AC1174" s="9"/>
      <c r="AD1174" s="8"/>
      <c r="AE1174" s="8"/>
      <c r="AF1174" s="8"/>
      <c r="AG1174" s="8"/>
      <c r="AH1174" s="8"/>
      <c r="AI1174" s="8"/>
      <c r="AJ1174" s="8"/>
      <c r="AK1174" s="8"/>
    </row>
    <row r="1175" spans="26:37" x14ac:dyDescent="0.2">
      <c r="Z1175" s="9"/>
      <c r="AA1175" s="9"/>
      <c r="AB1175" s="9"/>
      <c r="AC1175" s="9"/>
      <c r="AD1175" s="8"/>
      <c r="AE1175" s="8"/>
      <c r="AF1175" s="8"/>
      <c r="AG1175" s="8"/>
      <c r="AH1175" s="8"/>
      <c r="AI1175" s="8"/>
      <c r="AJ1175" s="8"/>
      <c r="AK1175" s="8"/>
    </row>
    <row r="1176" spans="26:37" x14ac:dyDescent="0.2">
      <c r="Z1176" s="9"/>
      <c r="AA1176" s="9"/>
      <c r="AB1176" s="9"/>
      <c r="AC1176" s="9"/>
      <c r="AD1176" s="8"/>
      <c r="AE1176" s="8"/>
      <c r="AF1176" s="8"/>
      <c r="AG1176" s="8"/>
      <c r="AH1176" s="8"/>
      <c r="AI1176" s="8"/>
      <c r="AJ1176" s="8"/>
      <c r="AK1176" s="8"/>
    </row>
    <row r="1177" spans="26:37" x14ac:dyDescent="0.2">
      <c r="Z1177" s="9"/>
      <c r="AA1177" s="9"/>
      <c r="AB1177" s="9"/>
      <c r="AC1177" s="9"/>
      <c r="AD1177" s="8"/>
      <c r="AE1177" s="8"/>
      <c r="AF1177" s="8"/>
      <c r="AG1177" s="8"/>
      <c r="AH1177" s="8"/>
      <c r="AI1177" s="8"/>
      <c r="AJ1177" s="8"/>
      <c r="AK1177" s="8"/>
    </row>
    <row r="1178" spans="26:37" x14ac:dyDescent="0.2">
      <c r="Z1178" s="9"/>
      <c r="AA1178" s="9"/>
      <c r="AB1178" s="9"/>
      <c r="AC1178" s="9"/>
      <c r="AD1178" s="8"/>
      <c r="AE1178" s="8"/>
      <c r="AF1178" s="8"/>
      <c r="AG1178" s="8"/>
      <c r="AH1178" s="8"/>
      <c r="AI1178" s="8"/>
      <c r="AJ1178" s="8"/>
      <c r="AK1178" s="8"/>
    </row>
    <row r="1179" spans="26:37" x14ac:dyDescent="0.2">
      <c r="Z1179" s="9"/>
      <c r="AA1179" s="9"/>
      <c r="AB1179" s="9"/>
      <c r="AC1179" s="9"/>
      <c r="AD1179" s="8"/>
      <c r="AE1179" s="8"/>
      <c r="AF1179" s="8"/>
      <c r="AG1179" s="8"/>
      <c r="AH1179" s="8"/>
      <c r="AI1179" s="8"/>
      <c r="AJ1179" s="8"/>
      <c r="AK1179" s="8"/>
    </row>
    <row r="1180" spans="26:37" x14ac:dyDescent="0.2">
      <c r="Z1180" s="9"/>
      <c r="AA1180" s="9"/>
      <c r="AB1180" s="9"/>
      <c r="AC1180" s="9"/>
      <c r="AD1180" s="8"/>
      <c r="AE1180" s="8"/>
      <c r="AF1180" s="8"/>
      <c r="AG1180" s="8"/>
      <c r="AH1180" s="8"/>
      <c r="AI1180" s="8"/>
      <c r="AJ1180" s="8"/>
      <c r="AK1180" s="8"/>
    </row>
    <row r="1181" spans="26:37" x14ac:dyDescent="0.2">
      <c r="Z1181" s="9"/>
      <c r="AA1181" s="9"/>
      <c r="AB1181" s="9"/>
      <c r="AC1181" s="9"/>
      <c r="AD1181" s="8"/>
      <c r="AE1181" s="8"/>
      <c r="AF1181" s="8"/>
      <c r="AG1181" s="8"/>
      <c r="AH1181" s="8"/>
      <c r="AI1181" s="8"/>
      <c r="AJ1181" s="8"/>
      <c r="AK1181" s="8"/>
    </row>
    <row r="1182" spans="26:37" x14ac:dyDescent="0.2">
      <c r="Z1182" s="9"/>
      <c r="AA1182" s="9"/>
      <c r="AB1182" s="9"/>
      <c r="AC1182" s="9"/>
      <c r="AD1182" s="8"/>
      <c r="AE1182" s="8"/>
      <c r="AF1182" s="8"/>
      <c r="AG1182" s="8"/>
      <c r="AH1182" s="8"/>
      <c r="AI1182" s="8"/>
      <c r="AJ1182" s="8"/>
      <c r="AK1182" s="8"/>
    </row>
    <row r="1183" spans="26:37" x14ac:dyDescent="0.2">
      <c r="Z1183" s="9"/>
      <c r="AA1183" s="9"/>
      <c r="AB1183" s="9"/>
      <c r="AC1183" s="9"/>
      <c r="AD1183" s="8"/>
      <c r="AE1183" s="8"/>
      <c r="AF1183" s="8"/>
      <c r="AG1183" s="8"/>
      <c r="AH1183" s="8"/>
      <c r="AI1183" s="8"/>
      <c r="AJ1183" s="8"/>
      <c r="AK1183" s="8"/>
    </row>
    <row r="1184" spans="26:37" x14ac:dyDescent="0.2">
      <c r="Z1184" s="9"/>
      <c r="AA1184" s="9"/>
      <c r="AB1184" s="9"/>
      <c r="AC1184" s="9"/>
      <c r="AD1184" s="8"/>
      <c r="AE1184" s="8"/>
      <c r="AF1184" s="8"/>
      <c r="AG1184" s="8"/>
      <c r="AH1184" s="8"/>
      <c r="AI1184" s="8"/>
      <c r="AJ1184" s="8"/>
      <c r="AK1184" s="8"/>
    </row>
    <row r="1185" spans="26:37" x14ac:dyDescent="0.2">
      <c r="Z1185" s="9"/>
      <c r="AA1185" s="9"/>
      <c r="AB1185" s="9"/>
      <c r="AC1185" s="9"/>
      <c r="AD1185" s="8"/>
      <c r="AE1185" s="8"/>
      <c r="AF1185" s="8"/>
      <c r="AG1185" s="8"/>
      <c r="AH1185" s="8"/>
      <c r="AI1185" s="8"/>
      <c r="AJ1185" s="8"/>
      <c r="AK1185" s="8"/>
    </row>
    <row r="1186" spans="26:37" x14ac:dyDescent="0.2">
      <c r="Z1186" s="9"/>
      <c r="AA1186" s="9"/>
      <c r="AB1186" s="9"/>
      <c r="AC1186" s="9"/>
      <c r="AD1186" s="8"/>
      <c r="AE1186" s="8"/>
      <c r="AF1186" s="8"/>
      <c r="AG1186" s="8"/>
      <c r="AH1186" s="8"/>
      <c r="AI1186" s="8"/>
      <c r="AJ1186" s="8"/>
      <c r="AK1186" s="8"/>
    </row>
    <row r="1187" spans="26:37" x14ac:dyDescent="0.2">
      <c r="Z1187" s="9"/>
      <c r="AA1187" s="9"/>
      <c r="AB1187" s="9"/>
      <c r="AC1187" s="9"/>
      <c r="AD1187" s="8"/>
      <c r="AE1187" s="8"/>
      <c r="AF1187" s="8"/>
      <c r="AG1187" s="8"/>
      <c r="AH1187" s="8"/>
      <c r="AI1187" s="8"/>
      <c r="AJ1187" s="8"/>
      <c r="AK1187" s="8"/>
    </row>
    <row r="1188" spans="26:37" x14ac:dyDescent="0.2">
      <c r="Z1188" s="9"/>
      <c r="AA1188" s="9"/>
      <c r="AB1188" s="9"/>
      <c r="AC1188" s="9"/>
      <c r="AD1188" s="8"/>
      <c r="AE1188" s="8"/>
      <c r="AF1188" s="8"/>
      <c r="AG1188" s="8"/>
      <c r="AH1188" s="8"/>
      <c r="AI1188" s="8"/>
      <c r="AJ1188" s="8"/>
      <c r="AK1188" s="8"/>
    </row>
    <row r="1189" spans="26:37" x14ac:dyDescent="0.2">
      <c r="Z1189" s="9"/>
      <c r="AA1189" s="9"/>
      <c r="AB1189" s="9"/>
      <c r="AC1189" s="9"/>
      <c r="AD1189" s="8"/>
      <c r="AE1189" s="8"/>
      <c r="AF1189" s="8"/>
      <c r="AG1189" s="8"/>
      <c r="AH1189" s="8"/>
      <c r="AI1189" s="8"/>
      <c r="AJ1189" s="8"/>
      <c r="AK1189" s="8"/>
    </row>
    <row r="1190" spans="26:37" x14ac:dyDescent="0.2">
      <c r="Z1190" s="9"/>
      <c r="AA1190" s="9"/>
      <c r="AB1190" s="9"/>
      <c r="AC1190" s="9"/>
      <c r="AD1190" s="8"/>
      <c r="AE1190" s="8"/>
      <c r="AF1190" s="8"/>
      <c r="AG1190" s="8"/>
      <c r="AH1190" s="8"/>
      <c r="AI1190" s="8"/>
      <c r="AJ1190" s="8"/>
      <c r="AK1190" s="8"/>
    </row>
    <row r="1191" spans="26:37" x14ac:dyDescent="0.2">
      <c r="Z1191" s="9"/>
      <c r="AA1191" s="9"/>
      <c r="AB1191" s="9"/>
      <c r="AC1191" s="9"/>
      <c r="AD1191" s="8"/>
      <c r="AE1191" s="8"/>
      <c r="AF1191" s="8"/>
      <c r="AG1191" s="8"/>
      <c r="AH1191" s="8"/>
      <c r="AI1191" s="8"/>
      <c r="AJ1191" s="8"/>
      <c r="AK1191" s="8"/>
    </row>
    <row r="1192" spans="26:37" x14ac:dyDescent="0.2">
      <c r="Z1192" s="9"/>
      <c r="AA1192" s="9"/>
      <c r="AB1192" s="9"/>
      <c r="AC1192" s="9"/>
      <c r="AD1192" s="8"/>
      <c r="AE1192" s="8"/>
      <c r="AF1192" s="8"/>
      <c r="AG1192" s="8"/>
      <c r="AH1192" s="8"/>
      <c r="AI1192" s="8"/>
      <c r="AJ1192" s="8"/>
      <c r="AK1192" s="8"/>
    </row>
    <row r="1193" spans="26:37" x14ac:dyDescent="0.2">
      <c r="Z1193" s="9"/>
      <c r="AA1193" s="9"/>
      <c r="AB1193" s="9"/>
      <c r="AC1193" s="9"/>
      <c r="AD1193" s="8"/>
      <c r="AE1193" s="8"/>
      <c r="AF1193" s="8"/>
      <c r="AG1193" s="8"/>
      <c r="AH1193" s="8"/>
      <c r="AI1193" s="8"/>
      <c r="AJ1193" s="8"/>
      <c r="AK1193" s="8"/>
    </row>
    <row r="1194" spans="26:37" x14ac:dyDescent="0.2">
      <c r="Z1194" s="9"/>
      <c r="AA1194" s="9"/>
      <c r="AB1194" s="9"/>
      <c r="AC1194" s="9"/>
      <c r="AD1194" s="8"/>
      <c r="AE1194" s="8"/>
      <c r="AF1194" s="8"/>
      <c r="AG1194" s="8"/>
      <c r="AH1194" s="8"/>
      <c r="AI1194" s="8"/>
      <c r="AJ1194" s="8"/>
      <c r="AK1194" s="8"/>
    </row>
    <row r="1195" spans="26:37" x14ac:dyDescent="0.2">
      <c r="Z1195" s="9"/>
      <c r="AA1195" s="9"/>
      <c r="AB1195" s="9"/>
      <c r="AC1195" s="9"/>
      <c r="AD1195" s="8"/>
      <c r="AE1195" s="8"/>
      <c r="AF1195" s="8"/>
      <c r="AG1195" s="8"/>
      <c r="AH1195" s="8"/>
      <c r="AI1195" s="8"/>
      <c r="AJ1195" s="8"/>
      <c r="AK1195" s="8"/>
    </row>
    <row r="1196" spans="26:37" x14ac:dyDescent="0.2">
      <c r="Z1196" s="9"/>
      <c r="AA1196" s="9"/>
      <c r="AB1196" s="9"/>
      <c r="AC1196" s="9"/>
      <c r="AD1196" s="8"/>
      <c r="AE1196" s="8"/>
      <c r="AF1196" s="8"/>
      <c r="AG1196" s="8"/>
      <c r="AH1196" s="8"/>
      <c r="AI1196" s="8"/>
      <c r="AJ1196" s="8"/>
      <c r="AK1196" s="8"/>
    </row>
    <row r="1197" spans="26:37" x14ac:dyDescent="0.2">
      <c r="Z1197" s="9"/>
      <c r="AA1197" s="9"/>
      <c r="AB1197" s="9"/>
      <c r="AC1197" s="9"/>
      <c r="AD1197" s="8"/>
      <c r="AE1197" s="8"/>
      <c r="AF1197" s="8"/>
      <c r="AG1197" s="8"/>
      <c r="AH1197" s="8"/>
      <c r="AI1197" s="8"/>
      <c r="AJ1197" s="8"/>
      <c r="AK1197" s="8"/>
    </row>
    <row r="1198" spans="26:37" x14ac:dyDescent="0.2">
      <c r="Z1198" s="9"/>
      <c r="AA1198" s="9"/>
      <c r="AB1198" s="9"/>
      <c r="AC1198" s="9"/>
      <c r="AD1198" s="8"/>
      <c r="AE1198" s="8"/>
      <c r="AF1198" s="8"/>
      <c r="AG1198" s="8"/>
      <c r="AH1198" s="8"/>
      <c r="AI1198" s="8"/>
      <c r="AJ1198" s="8"/>
      <c r="AK1198" s="8"/>
    </row>
    <row r="1199" spans="26:37" x14ac:dyDescent="0.2">
      <c r="Z1199" s="9"/>
      <c r="AA1199" s="9"/>
      <c r="AB1199" s="9"/>
      <c r="AC1199" s="9"/>
      <c r="AD1199" s="8"/>
      <c r="AE1199" s="8"/>
      <c r="AF1199" s="8"/>
      <c r="AG1199" s="8"/>
      <c r="AH1199" s="8"/>
      <c r="AI1199" s="8"/>
      <c r="AJ1199" s="8"/>
      <c r="AK1199" s="8"/>
    </row>
    <row r="1200" spans="26:37" x14ac:dyDescent="0.2">
      <c r="Z1200" s="9"/>
      <c r="AA1200" s="9"/>
      <c r="AB1200" s="9"/>
      <c r="AC1200" s="9"/>
      <c r="AD1200" s="8"/>
      <c r="AE1200" s="8"/>
      <c r="AF1200" s="8"/>
      <c r="AG1200" s="8"/>
      <c r="AH1200" s="8"/>
      <c r="AI1200" s="8"/>
      <c r="AJ1200" s="8"/>
      <c r="AK1200" s="8"/>
    </row>
    <row r="1201" spans="26:37" x14ac:dyDescent="0.2">
      <c r="Z1201" s="9"/>
      <c r="AA1201" s="9"/>
      <c r="AB1201" s="9"/>
      <c r="AC1201" s="9"/>
      <c r="AD1201" s="8"/>
      <c r="AE1201" s="8"/>
      <c r="AF1201" s="8"/>
      <c r="AG1201" s="8"/>
      <c r="AH1201" s="8"/>
      <c r="AI1201" s="8"/>
      <c r="AJ1201" s="8"/>
      <c r="AK1201" s="8"/>
    </row>
    <row r="1202" spans="26:37" x14ac:dyDescent="0.2">
      <c r="Z1202" s="9"/>
      <c r="AA1202" s="9"/>
      <c r="AB1202" s="9"/>
      <c r="AC1202" s="9"/>
      <c r="AD1202" s="8"/>
      <c r="AE1202" s="8"/>
      <c r="AF1202" s="8"/>
      <c r="AG1202" s="8"/>
      <c r="AH1202" s="8"/>
      <c r="AI1202" s="8"/>
      <c r="AJ1202" s="8"/>
      <c r="AK1202" s="8"/>
    </row>
    <row r="1203" spans="26:37" x14ac:dyDescent="0.2">
      <c r="Z1203" s="9"/>
      <c r="AA1203" s="9"/>
      <c r="AB1203" s="9"/>
      <c r="AC1203" s="9"/>
      <c r="AD1203" s="8"/>
      <c r="AE1203" s="8"/>
      <c r="AF1203" s="8"/>
      <c r="AG1203" s="8"/>
      <c r="AH1203" s="8"/>
      <c r="AI1203" s="8"/>
      <c r="AJ1203" s="8"/>
      <c r="AK1203" s="8"/>
    </row>
    <row r="1204" spans="26:37" x14ac:dyDescent="0.2">
      <c r="Z1204" s="9"/>
      <c r="AA1204" s="9"/>
      <c r="AB1204" s="9"/>
      <c r="AC1204" s="9"/>
      <c r="AD1204" s="8"/>
      <c r="AE1204" s="8"/>
      <c r="AF1204" s="8"/>
      <c r="AG1204" s="8"/>
      <c r="AH1204" s="8"/>
      <c r="AI1204" s="8"/>
      <c r="AJ1204" s="8"/>
      <c r="AK1204" s="8"/>
    </row>
    <row r="1205" spans="26:37" x14ac:dyDescent="0.2">
      <c r="Z1205" s="9"/>
      <c r="AA1205" s="9"/>
      <c r="AB1205" s="9"/>
      <c r="AC1205" s="9"/>
      <c r="AD1205" s="8"/>
      <c r="AE1205" s="8"/>
      <c r="AF1205" s="8"/>
      <c r="AG1205" s="8"/>
      <c r="AH1205" s="8"/>
      <c r="AI1205" s="8"/>
      <c r="AJ1205" s="8"/>
      <c r="AK1205" s="8"/>
    </row>
    <row r="1206" spans="26:37" x14ac:dyDescent="0.2">
      <c r="Z1206" s="9"/>
      <c r="AA1206" s="9"/>
      <c r="AB1206" s="9"/>
      <c r="AC1206" s="9"/>
      <c r="AD1206" s="8"/>
      <c r="AE1206" s="8"/>
      <c r="AF1206" s="8"/>
      <c r="AG1206" s="8"/>
      <c r="AH1206" s="8"/>
      <c r="AI1206" s="8"/>
      <c r="AJ1206" s="8"/>
      <c r="AK1206" s="8"/>
    </row>
    <row r="1207" spans="26:37" x14ac:dyDescent="0.2">
      <c r="Z1207" s="9"/>
      <c r="AA1207" s="9"/>
      <c r="AB1207" s="9"/>
      <c r="AC1207" s="9"/>
      <c r="AD1207" s="8"/>
      <c r="AE1207" s="8"/>
      <c r="AF1207" s="8"/>
      <c r="AG1207" s="8"/>
      <c r="AH1207" s="8"/>
      <c r="AI1207" s="8"/>
      <c r="AJ1207" s="8"/>
      <c r="AK1207" s="8"/>
    </row>
    <row r="1208" spans="26:37" x14ac:dyDescent="0.2">
      <c r="Z1208" s="9"/>
      <c r="AA1208" s="9"/>
      <c r="AB1208" s="9"/>
      <c r="AC1208" s="9"/>
      <c r="AD1208" s="8"/>
      <c r="AE1208" s="8"/>
      <c r="AF1208" s="8"/>
      <c r="AG1208" s="8"/>
      <c r="AH1208" s="8"/>
      <c r="AI1208" s="8"/>
      <c r="AJ1208" s="8"/>
      <c r="AK1208" s="8"/>
    </row>
    <row r="1209" spans="26:37" x14ac:dyDescent="0.2">
      <c r="Z1209" s="9"/>
      <c r="AA1209" s="9"/>
      <c r="AB1209" s="9"/>
      <c r="AC1209" s="9"/>
      <c r="AD1209" s="8"/>
      <c r="AE1209" s="8"/>
      <c r="AF1209" s="8"/>
      <c r="AG1209" s="8"/>
      <c r="AH1209" s="8"/>
      <c r="AI1209" s="8"/>
      <c r="AJ1209" s="8"/>
      <c r="AK1209" s="8"/>
    </row>
    <row r="1210" spans="26:37" x14ac:dyDescent="0.2">
      <c r="Z1210" s="9"/>
      <c r="AA1210" s="9"/>
      <c r="AB1210" s="9"/>
      <c r="AC1210" s="9"/>
      <c r="AD1210" s="8"/>
      <c r="AE1210" s="8"/>
      <c r="AF1210" s="8"/>
      <c r="AG1210" s="8"/>
      <c r="AH1210" s="8"/>
      <c r="AI1210" s="8"/>
      <c r="AJ1210" s="8"/>
      <c r="AK1210" s="8"/>
    </row>
    <row r="1211" spans="26:37" x14ac:dyDescent="0.2">
      <c r="Z1211" s="9"/>
      <c r="AA1211" s="9"/>
      <c r="AB1211" s="9"/>
      <c r="AC1211" s="9"/>
      <c r="AD1211" s="8"/>
      <c r="AE1211" s="8"/>
      <c r="AF1211" s="8"/>
      <c r="AG1211" s="8"/>
      <c r="AH1211" s="8"/>
      <c r="AI1211" s="8"/>
      <c r="AJ1211" s="8"/>
      <c r="AK1211" s="8"/>
    </row>
    <row r="1212" spans="26:37" x14ac:dyDescent="0.2">
      <c r="Z1212" s="9"/>
      <c r="AA1212" s="9"/>
      <c r="AB1212" s="9"/>
      <c r="AC1212" s="9"/>
      <c r="AD1212" s="8"/>
      <c r="AE1212" s="8"/>
      <c r="AF1212" s="8"/>
      <c r="AG1212" s="8"/>
      <c r="AH1212" s="8"/>
      <c r="AI1212" s="8"/>
      <c r="AJ1212" s="8"/>
      <c r="AK1212" s="8"/>
    </row>
    <row r="1213" spans="26:37" x14ac:dyDescent="0.2">
      <c r="Z1213" s="9"/>
      <c r="AA1213" s="9"/>
      <c r="AB1213" s="9"/>
      <c r="AC1213" s="9"/>
      <c r="AD1213" s="8"/>
      <c r="AE1213" s="8"/>
      <c r="AF1213" s="8"/>
      <c r="AG1213" s="8"/>
      <c r="AH1213" s="8"/>
      <c r="AI1213" s="8"/>
      <c r="AJ1213" s="8"/>
      <c r="AK1213" s="8"/>
    </row>
    <row r="1214" spans="26:37" x14ac:dyDescent="0.2">
      <c r="Z1214" s="9"/>
      <c r="AA1214" s="9"/>
      <c r="AB1214" s="9"/>
      <c r="AC1214" s="9"/>
      <c r="AD1214" s="8"/>
      <c r="AE1214" s="8"/>
      <c r="AF1214" s="8"/>
      <c r="AG1214" s="8"/>
      <c r="AH1214" s="8"/>
      <c r="AI1214" s="8"/>
      <c r="AJ1214" s="8"/>
      <c r="AK1214" s="8"/>
    </row>
    <row r="1215" spans="26:37" x14ac:dyDescent="0.2">
      <c r="Z1215" s="9"/>
      <c r="AA1215" s="9"/>
      <c r="AB1215" s="9"/>
      <c r="AC1215" s="9"/>
      <c r="AD1215" s="8"/>
      <c r="AE1215" s="8"/>
      <c r="AF1215" s="8"/>
      <c r="AG1215" s="8"/>
      <c r="AH1215" s="8"/>
      <c r="AI1215" s="8"/>
      <c r="AJ1215" s="8"/>
      <c r="AK1215" s="8"/>
    </row>
    <row r="1216" spans="26:37" x14ac:dyDescent="0.2">
      <c r="Z1216" s="9"/>
      <c r="AA1216" s="9"/>
      <c r="AB1216" s="9"/>
      <c r="AC1216" s="9"/>
      <c r="AD1216" s="8"/>
      <c r="AE1216" s="8"/>
      <c r="AF1216" s="8"/>
      <c r="AG1216" s="8"/>
      <c r="AH1216" s="8"/>
      <c r="AI1216" s="8"/>
      <c r="AJ1216" s="8"/>
      <c r="AK1216" s="8"/>
    </row>
    <row r="1217" spans="26:37" x14ac:dyDescent="0.2">
      <c r="Z1217" s="9"/>
      <c r="AA1217" s="9"/>
      <c r="AB1217" s="9"/>
      <c r="AC1217" s="9"/>
      <c r="AD1217" s="8"/>
      <c r="AE1217" s="8"/>
      <c r="AF1217" s="8"/>
      <c r="AG1217" s="8"/>
      <c r="AH1217" s="8"/>
      <c r="AI1217" s="8"/>
      <c r="AJ1217" s="8"/>
      <c r="AK1217" s="8"/>
    </row>
    <row r="1218" spans="26:37" x14ac:dyDescent="0.2">
      <c r="Z1218" s="9"/>
      <c r="AA1218" s="9"/>
      <c r="AB1218" s="9"/>
      <c r="AC1218" s="9"/>
      <c r="AD1218" s="8"/>
      <c r="AE1218" s="8"/>
      <c r="AF1218" s="8"/>
      <c r="AG1218" s="8"/>
      <c r="AH1218" s="8"/>
      <c r="AI1218" s="8"/>
      <c r="AJ1218" s="8"/>
      <c r="AK1218" s="8"/>
    </row>
    <row r="1219" spans="26:37" x14ac:dyDescent="0.2">
      <c r="Z1219" s="9"/>
      <c r="AA1219" s="9"/>
      <c r="AB1219" s="9"/>
      <c r="AC1219" s="9"/>
      <c r="AD1219" s="8"/>
      <c r="AE1219" s="8"/>
      <c r="AF1219" s="8"/>
      <c r="AG1219" s="8"/>
      <c r="AH1219" s="8"/>
      <c r="AI1219" s="8"/>
      <c r="AJ1219" s="8"/>
      <c r="AK1219" s="8"/>
    </row>
    <row r="1220" spans="26:37" x14ac:dyDescent="0.2">
      <c r="Z1220" s="9"/>
      <c r="AA1220" s="9"/>
      <c r="AB1220" s="9"/>
      <c r="AC1220" s="9"/>
      <c r="AD1220" s="8"/>
      <c r="AE1220" s="8"/>
      <c r="AF1220" s="8"/>
      <c r="AG1220" s="8"/>
      <c r="AH1220" s="8"/>
      <c r="AI1220" s="8"/>
      <c r="AJ1220" s="8"/>
      <c r="AK1220" s="8"/>
    </row>
    <row r="1221" spans="26:37" x14ac:dyDescent="0.2">
      <c r="Z1221" s="9"/>
      <c r="AA1221" s="9"/>
      <c r="AB1221" s="9"/>
      <c r="AC1221" s="9"/>
      <c r="AD1221" s="8"/>
      <c r="AE1221" s="8"/>
      <c r="AF1221" s="8"/>
      <c r="AG1221" s="8"/>
      <c r="AH1221" s="8"/>
      <c r="AI1221" s="8"/>
      <c r="AJ1221" s="8"/>
      <c r="AK1221" s="8"/>
    </row>
    <row r="1222" spans="26:37" x14ac:dyDescent="0.2">
      <c r="Z1222" s="9"/>
      <c r="AA1222" s="9"/>
      <c r="AB1222" s="9"/>
      <c r="AC1222" s="9"/>
      <c r="AD1222" s="8"/>
      <c r="AE1222" s="8"/>
      <c r="AF1222" s="8"/>
      <c r="AG1222" s="8"/>
      <c r="AH1222" s="8"/>
      <c r="AI1222" s="8"/>
      <c r="AJ1222" s="8"/>
      <c r="AK1222" s="8"/>
    </row>
    <row r="1223" spans="26:37" x14ac:dyDescent="0.2">
      <c r="Z1223" s="9"/>
      <c r="AA1223" s="9"/>
      <c r="AB1223" s="9"/>
      <c r="AC1223" s="9"/>
      <c r="AD1223" s="8"/>
      <c r="AE1223" s="8"/>
      <c r="AF1223" s="8"/>
      <c r="AG1223" s="8"/>
      <c r="AH1223" s="8"/>
      <c r="AI1223" s="8"/>
      <c r="AJ1223" s="8"/>
      <c r="AK1223" s="8"/>
    </row>
    <row r="1224" spans="26:37" x14ac:dyDescent="0.2">
      <c r="Z1224" s="9"/>
      <c r="AA1224" s="9"/>
      <c r="AB1224" s="9"/>
      <c r="AC1224" s="9"/>
      <c r="AD1224" s="8"/>
      <c r="AE1224" s="8"/>
      <c r="AF1224" s="8"/>
      <c r="AG1224" s="8"/>
      <c r="AH1224" s="8"/>
      <c r="AI1224" s="8"/>
      <c r="AJ1224" s="8"/>
      <c r="AK1224" s="8"/>
    </row>
    <row r="1225" spans="26:37" x14ac:dyDescent="0.2">
      <c r="Z1225" s="9"/>
      <c r="AA1225" s="9"/>
      <c r="AB1225" s="9"/>
      <c r="AC1225" s="9"/>
      <c r="AD1225" s="8"/>
      <c r="AE1225" s="8"/>
      <c r="AF1225" s="8"/>
      <c r="AG1225" s="8"/>
      <c r="AH1225" s="8"/>
      <c r="AI1225" s="8"/>
      <c r="AJ1225" s="8"/>
      <c r="AK1225" s="8"/>
    </row>
    <row r="1226" spans="26:37" x14ac:dyDescent="0.2">
      <c r="Z1226" s="9"/>
      <c r="AA1226" s="9"/>
      <c r="AB1226" s="9"/>
      <c r="AC1226" s="9"/>
      <c r="AD1226" s="8"/>
      <c r="AE1226" s="8"/>
      <c r="AF1226" s="8"/>
      <c r="AG1226" s="8"/>
      <c r="AH1226" s="8"/>
      <c r="AI1226" s="8"/>
      <c r="AJ1226" s="8"/>
      <c r="AK1226" s="8"/>
    </row>
    <row r="1227" spans="26:37" x14ac:dyDescent="0.2">
      <c r="Z1227" s="9"/>
      <c r="AA1227" s="9"/>
      <c r="AB1227" s="9"/>
      <c r="AC1227" s="9"/>
      <c r="AD1227" s="8"/>
      <c r="AE1227" s="8"/>
      <c r="AF1227" s="8"/>
      <c r="AG1227" s="8"/>
      <c r="AH1227" s="8"/>
      <c r="AI1227" s="8"/>
      <c r="AJ1227" s="8"/>
      <c r="AK1227" s="8"/>
    </row>
    <row r="1228" spans="26:37" x14ac:dyDescent="0.2">
      <c r="Z1228" s="9"/>
      <c r="AA1228" s="9"/>
      <c r="AB1228" s="9"/>
      <c r="AC1228" s="9"/>
      <c r="AD1228" s="8"/>
      <c r="AE1228" s="8"/>
      <c r="AF1228" s="8"/>
      <c r="AG1228" s="8"/>
      <c r="AH1228" s="8"/>
      <c r="AI1228" s="8"/>
      <c r="AJ1228" s="8"/>
      <c r="AK1228" s="8"/>
    </row>
    <row r="1229" spans="26:37" x14ac:dyDescent="0.2">
      <c r="Z1229" s="9"/>
      <c r="AA1229" s="9"/>
      <c r="AB1229" s="9"/>
      <c r="AC1229" s="9"/>
      <c r="AD1229" s="8"/>
      <c r="AE1229" s="8"/>
      <c r="AF1229" s="8"/>
      <c r="AG1229" s="8"/>
      <c r="AH1229" s="8"/>
      <c r="AI1229" s="8"/>
      <c r="AJ1229" s="8"/>
      <c r="AK1229" s="8"/>
    </row>
    <row r="1230" spans="26:37" x14ac:dyDescent="0.2">
      <c r="Z1230" s="9"/>
      <c r="AA1230" s="9"/>
      <c r="AB1230" s="9"/>
      <c r="AC1230" s="9"/>
      <c r="AD1230" s="8"/>
      <c r="AE1230" s="8"/>
      <c r="AF1230" s="8"/>
      <c r="AG1230" s="8"/>
      <c r="AH1230" s="8"/>
      <c r="AI1230" s="8"/>
      <c r="AJ1230" s="8"/>
      <c r="AK1230" s="8"/>
    </row>
    <row r="1231" spans="26:37" x14ac:dyDescent="0.2">
      <c r="Z1231" s="9"/>
      <c r="AA1231" s="9"/>
      <c r="AB1231" s="9"/>
      <c r="AC1231" s="9"/>
      <c r="AD1231" s="8"/>
      <c r="AE1231" s="8"/>
      <c r="AF1231" s="8"/>
      <c r="AG1231" s="8"/>
      <c r="AH1231" s="8"/>
      <c r="AI1231" s="8"/>
      <c r="AJ1231" s="8"/>
      <c r="AK1231" s="8"/>
    </row>
    <row r="1232" spans="26:37" x14ac:dyDescent="0.2">
      <c r="Z1232" s="9"/>
      <c r="AA1232" s="9"/>
      <c r="AB1232" s="9"/>
      <c r="AC1232" s="9"/>
      <c r="AD1232" s="8"/>
      <c r="AE1232" s="8"/>
      <c r="AF1232" s="8"/>
      <c r="AG1232" s="8"/>
      <c r="AH1232" s="8"/>
      <c r="AI1232" s="8"/>
      <c r="AJ1232" s="8"/>
      <c r="AK1232" s="8"/>
    </row>
    <row r="1233" spans="26:37" x14ac:dyDescent="0.2">
      <c r="Z1233" s="9"/>
      <c r="AA1233" s="9"/>
      <c r="AB1233" s="9"/>
      <c r="AC1233" s="9"/>
      <c r="AD1233" s="8"/>
      <c r="AE1233" s="8"/>
      <c r="AF1233" s="8"/>
      <c r="AG1233" s="8"/>
      <c r="AH1233" s="8"/>
      <c r="AI1233" s="8"/>
      <c r="AJ1233" s="8"/>
      <c r="AK1233" s="8"/>
    </row>
    <row r="1234" spans="26:37" x14ac:dyDescent="0.2">
      <c r="Z1234" s="9"/>
      <c r="AA1234" s="9"/>
      <c r="AB1234" s="9"/>
      <c r="AC1234" s="9"/>
      <c r="AD1234" s="8"/>
      <c r="AE1234" s="8"/>
      <c r="AF1234" s="8"/>
      <c r="AG1234" s="8"/>
      <c r="AH1234" s="8"/>
      <c r="AI1234" s="8"/>
      <c r="AJ1234" s="8"/>
      <c r="AK1234" s="8"/>
    </row>
    <row r="1235" spans="26:37" x14ac:dyDescent="0.2">
      <c r="Z1235" s="9"/>
      <c r="AA1235" s="9"/>
      <c r="AB1235" s="9"/>
      <c r="AC1235" s="9"/>
      <c r="AD1235" s="8"/>
      <c r="AE1235" s="8"/>
      <c r="AF1235" s="8"/>
      <c r="AG1235" s="8"/>
      <c r="AH1235" s="8"/>
      <c r="AI1235" s="8"/>
      <c r="AJ1235" s="8"/>
      <c r="AK1235" s="8"/>
    </row>
    <row r="1236" spans="26:37" x14ac:dyDescent="0.2">
      <c r="Z1236" s="9"/>
      <c r="AA1236" s="9"/>
      <c r="AB1236" s="9"/>
      <c r="AC1236" s="9"/>
      <c r="AD1236" s="8"/>
      <c r="AE1236" s="8"/>
      <c r="AF1236" s="8"/>
      <c r="AG1236" s="8"/>
      <c r="AH1236" s="8"/>
      <c r="AI1236" s="8"/>
      <c r="AJ1236" s="8"/>
      <c r="AK1236" s="8"/>
    </row>
    <row r="1237" spans="26:37" x14ac:dyDescent="0.2">
      <c r="Z1237" s="9"/>
      <c r="AA1237" s="9"/>
      <c r="AB1237" s="9"/>
      <c r="AC1237" s="9"/>
      <c r="AD1237" s="8"/>
      <c r="AE1237" s="8"/>
      <c r="AF1237" s="8"/>
      <c r="AG1237" s="8"/>
      <c r="AH1237" s="8"/>
      <c r="AI1237" s="8"/>
      <c r="AJ1237" s="8"/>
      <c r="AK1237" s="8"/>
    </row>
    <row r="1238" spans="26:37" x14ac:dyDescent="0.2">
      <c r="Z1238" s="9"/>
      <c r="AA1238" s="9"/>
      <c r="AB1238" s="9"/>
      <c r="AC1238" s="9"/>
      <c r="AD1238" s="8"/>
      <c r="AE1238" s="8"/>
      <c r="AF1238" s="8"/>
      <c r="AG1238" s="8"/>
      <c r="AH1238" s="8"/>
      <c r="AI1238" s="8"/>
      <c r="AJ1238" s="8"/>
      <c r="AK1238" s="8"/>
    </row>
    <row r="1239" spans="26:37" x14ac:dyDescent="0.2">
      <c r="Z1239" s="9"/>
      <c r="AA1239" s="9"/>
      <c r="AB1239" s="9"/>
      <c r="AC1239" s="9"/>
      <c r="AD1239" s="8"/>
      <c r="AE1239" s="8"/>
      <c r="AF1239" s="8"/>
      <c r="AG1239" s="8"/>
      <c r="AH1239" s="8"/>
      <c r="AI1239" s="8"/>
      <c r="AJ1239" s="8"/>
      <c r="AK1239" s="8"/>
    </row>
    <row r="1240" spans="26:37" x14ac:dyDescent="0.2">
      <c r="Z1240" s="9"/>
      <c r="AA1240" s="9"/>
      <c r="AB1240" s="9"/>
      <c r="AC1240" s="9"/>
      <c r="AD1240" s="8"/>
      <c r="AE1240" s="8"/>
      <c r="AF1240" s="8"/>
      <c r="AG1240" s="8"/>
      <c r="AH1240" s="8"/>
      <c r="AI1240" s="8"/>
      <c r="AJ1240" s="8"/>
      <c r="AK1240" s="8"/>
    </row>
    <row r="1241" spans="26:37" x14ac:dyDescent="0.2">
      <c r="Z1241" s="9"/>
      <c r="AA1241" s="9"/>
      <c r="AB1241" s="9"/>
      <c r="AC1241" s="9"/>
      <c r="AD1241" s="8"/>
      <c r="AE1241" s="8"/>
      <c r="AF1241" s="8"/>
      <c r="AG1241" s="8"/>
      <c r="AH1241" s="8"/>
      <c r="AI1241" s="8"/>
      <c r="AJ1241" s="8"/>
      <c r="AK1241" s="8"/>
    </row>
    <row r="1242" spans="26:37" x14ac:dyDescent="0.2">
      <c r="Z1242" s="9"/>
      <c r="AA1242" s="9"/>
      <c r="AB1242" s="9"/>
      <c r="AC1242" s="9"/>
      <c r="AD1242" s="8"/>
      <c r="AE1242" s="8"/>
      <c r="AF1242" s="8"/>
      <c r="AG1242" s="8"/>
      <c r="AH1242" s="8"/>
      <c r="AI1242" s="8"/>
      <c r="AJ1242" s="8"/>
      <c r="AK1242" s="8"/>
    </row>
    <row r="1243" spans="26:37" x14ac:dyDescent="0.2">
      <c r="Z1243" s="9"/>
      <c r="AA1243" s="9"/>
      <c r="AB1243" s="9"/>
      <c r="AC1243" s="9"/>
      <c r="AD1243" s="8"/>
      <c r="AE1243" s="8"/>
      <c r="AF1243" s="8"/>
      <c r="AG1243" s="8"/>
      <c r="AH1243" s="8"/>
      <c r="AI1243" s="8"/>
      <c r="AJ1243" s="8"/>
      <c r="AK1243" s="8"/>
    </row>
    <row r="1244" spans="26:37" x14ac:dyDescent="0.2">
      <c r="Z1244" s="9"/>
      <c r="AA1244" s="9"/>
      <c r="AB1244" s="9"/>
      <c r="AC1244" s="9"/>
      <c r="AD1244" s="8"/>
      <c r="AE1244" s="8"/>
      <c r="AF1244" s="8"/>
      <c r="AG1244" s="8"/>
      <c r="AH1244" s="8"/>
      <c r="AI1244" s="8"/>
      <c r="AJ1244" s="8"/>
      <c r="AK1244" s="8"/>
    </row>
    <row r="1245" spans="26:37" x14ac:dyDescent="0.2">
      <c r="Z1245" s="9"/>
      <c r="AA1245" s="9"/>
      <c r="AB1245" s="9"/>
      <c r="AC1245" s="9"/>
      <c r="AD1245" s="8"/>
      <c r="AE1245" s="8"/>
      <c r="AF1245" s="8"/>
      <c r="AG1245" s="8"/>
      <c r="AH1245" s="8"/>
      <c r="AI1245" s="8"/>
      <c r="AJ1245" s="8"/>
      <c r="AK1245" s="8"/>
    </row>
    <row r="1246" spans="26:37" x14ac:dyDescent="0.2">
      <c r="Z1246" s="9"/>
      <c r="AA1246" s="9"/>
      <c r="AB1246" s="9"/>
      <c r="AC1246" s="9"/>
      <c r="AD1246" s="8"/>
      <c r="AE1246" s="8"/>
      <c r="AF1246" s="8"/>
      <c r="AG1246" s="8"/>
      <c r="AH1246" s="8"/>
      <c r="AI1246" s="8"/>
      <c r="AJ1246" s="8"/>
      <c r="AK1246" s="8"/>
    </row>
    <row r="1247" spans="26:37" x14ac:dyDescent="0.2">
      <c r="Z1247" s="9"/>
      <c r="AA1247" s="9"/>
      <c r="AB1247" s="9"/>
      <c r="AC1247" s="9"/>
      <c r="AD1247" s="8"/>
      <c r="AE1247" s="8"/>
      <c r="AF1247" s="8"/>
      <c r="AG1247" s="8"/>
      <c r="AH1247" s="8"/>
      <c r="AI1247" s="8"/>
      <c r="AJ1247" s="8"/>
      <c r="AK1247" s="8"/>
    </row>
    <row r="1248" spans="26:37" x14ac:dyDescent="0.2">
      <c r="Z1248" s="9"/>
      <c r="AA1248" s="9"/>
      <c r="AB1248" s="9"/>
      <c r="AC1248" s="9"/>
      <c r="AD1248" s="8"/>
      <c r="AE1248" s="8"/>
      <c r="AF1248" s="8"/>
      <c r="AG1248" s="8"/>
      <c r="AH1248" s="8"/>
      <c r="AI1248" s="8"/>
      <c r="AJ1248" s="8"/>
      <c r="AK1248" s="8"/>
    </row>
    <row r="1249" spans="26:37" x14ac:dyDescent="0.2">
      <c r="Z1249" s="9"/>
      <c r="AA1249" s="9"/>
      <c r="AB1249" s="9"/>
      <c r="AC1249" s="9"/>
      <c r="AD1249" s="8"/>
      <c r="AE1249" s="8"/>
      <c r="AF1249" s="8"/>
      <c r="AG1249" s="8"/>
      <c r="AH1249" s="8"/>
      <c r="AI1249" s="8"/>
      <c r="AJ1249" s="8"/>
      <c r="AK1249" s="8"/>
    </row>
    <row r="1250" spans="26:37" x14ac:dyDescent="0.2">
      <c r="Z1250" s="9"/>
      <c r="AA1250" s="9"/>
      <c r="AB1250" s="9"/>
      <c r="AC1250" s="9"/>
      <c r="AD1250" s="8"/>
      <c r="AE1250" s="8"/>
      <c r="AF1250" s="8"/>
      <c r="AG1250" s="8"/>
      <c r="AH1250" s="8"/>
      <c r="AI1250" s="8"/>
      <c r="AJ1250" s="8"/>
      <c r="AK1250" s="8"/>
    </row>
    <row r="1251" spans="26:37" x14ac:dyDescent="0.2">
      <c r="Z1251" s="9"/>
      <c r="AA1251" s="9"/>
      <c r="AB1251" s="9"/>
      <c r="AC1251" s="9"/>
      <c r="AD1251" s="8"/>
      <c r="AE1251" s="8"/>
      <c r="AF1251" s="8"/>
      <c r="AG1251" s="8"/>
      <c r="AH1251" s="8"/>
      <c r="AI1251" s="8"/>
      <c r="AJ1251" s="8"/>
      <c r="AK1251" s="8"/>
    </row>
    <row r="1252" spans="26:37" x14ac:dyDescent="0.2">
      <c r="Z1252" s="9"/>
      <c r="AA1252" s="9"/>
      <c r="AB1252" s="9"/>
      <c r="AC1252" s="9"/>
      <c r="AD1252" s="8"/>
      <c r="AE1252" s="8"/>
      <c r="AF1252" s="8"/>
      <c r="AG1252" s="8"/>
      <c r="AH1252" s="8"/>
      <c r="AI1252" s="8"/>
      <c r="AJ1252" s="8"/>
      <c r="AK1252" s="8"/>
    </row>
    <row r="1253" spans="26:37" x14ac:dyDescent="0.2">
      <c r="Z1253" s="9"/>
      <c r="AA1253" s="9"/>
      <c r="AB1253" s="9"/>
      <c r="AC1253" s="9"/>
      <c r="AD1253" s="8"/>
      <c r="AE1253" s="8"/>
      <c r="AF1253" s="8"/>
      <c r="AG1253" s="8"/>
      <c r="AH1253" s="8"/>
      <c r="AI1253" s="8"/>
      <c r="AJ1253" s="8"/>
      <c r="AK1253" s="8"/>
    </row>
    <row r="1254" spans="26:37" x14ac:dyDescent="0.2">
      <c r="Z1254" s="9"/>
      <c r="AA1254" s="9"/>
      <c r="AB1254" s="9"/>
      <c r="AC1254" s="9"/>
      <c r="AD1254" s="8"/>
      <c r="AE1254" s="8"/>
      <c r="AF1254" s="8"/>
      <c r="AG1254" s="8"/>
      <c r="AH1254" s="8"/>
      <c r="AI1254" s="8"/>
      <c r="AJ1254" s="8"/>
      <c r="AK1254" s="8"/>
    </row>
    <row r="1255" spans="26:37" x14ac:dyDescent="0.2">
      <c r="Z1255" s="9"/>
      <c r="AA1255" s="9"/>
      <c r="AB1255" s="9"/>
      <c r="AC1255" s="9"/>
      <c r="AD1255" s="8"/>
      <c r="AE1255" s="8"/>
      <c r="AF1255" s="8"/>
      <c r="AG1255" s="8"/>
      <c r="AH1255" s="8"/>
      <c r="AI1255" s="8"/>
      <c r="AJ1255" s="8"/>
      <c r="AK1255" s="8"/>
    </row>
    <row r="1256" spans="26:37" x14ac:dyDescent="0.2">
      <c r="Z1256" s="9"/>
      <c r="AA1256" s="9"/>
      <c r="AB1256" s="9"/>
      <c r="AC1256" s="9"/>
      <c r="AD1256" s="8"/>
      <c r="AE1256" s="8"/>
      <c r="AF1256" s="8"/>
      <c r="AG1256" s="8"/>
      <c r="AH1256" s="8"/>
      <c r="AI1256" s="8"/>
      <c r="AJ1256" s="8"/>
      <c r="AK1256" s="8"/>
    </row>
    <row r="1257" spans="26:37" x14ac:dyDescent="0.2">
      <c r="Z1257" s="9"/>
      <c r="AA1257" s="9"/>
      <c r="AB1257" s="9"/>
      <c r="AC1257" s="9"/>
      <c r="AD1257" s="8"/>
      <c r="AE1257" s="8"/>
      <c r="AF1257" s="8"/>
      <c r="AG1257" s="8"/>
      <c r="AH1257" s="8"/>
      <c r="AI1257" s="8"/>
      <c r="AJ1257" s="8"/>
      <c r="AK1257" s="8"/>
    </row>
    <row r="1258" spans="26:37" x14ac:dyDescent="0.2">
      <c r="Z1258" s="9"/>
      <c r="AA1258" s="9"/>
      <c r="AB1258" s="9"/>
      <c r="AC1258" s="9"/>
      <c r="AD1258" s="8"/>
      <c r="AE1258" s="8"/>
      <c r="AF1258" s="8"/>
      <c r="AG1258" s="8"/>
      <c r="AH1258" s="8"/>
      <c r="AI1258" s="8"/>
      <c r="AJ1258" s="8"/>
      <c r="AK1258" s="8"/>
    </row>
    <row r="1259" spans="26:37" x14ac:dyDescent="0.2">
      <c r="Z1259" s="9"/>
      <c r="AA1259" s="9"/>
      <c r="AB1259" s="9"/>
      <c r="AC1259" s="9"/>
      <c r="AD1259" s="8"/>
      <c r="AE1259" s="8"/>
      <c r="AF1259" s="8"/>
      <c r="AG1259" s="8"/>
      <c r="AH1259" s="8"/>
      <c r="AI1259" s="8"/>
      <c r="AJ1259" s="8"/>
      <c r="AK1259" s="8"/>
    </row>
    <row r="1260" spans="26:37" x14ac:dyDescent="0.2">
      <c r="Z1260" s="9"/>
      <c r="AA1260" s="9"/>
      <c r="AB1260" s="9"/>
      <c r="AC1260" s="9"/>
      <c r="AD1260" s="8"/>
      <c r="AE1260" s="8"/>
      <c r="AF1260" s="8"/>
      <c r="AG1260" s="8"/>
      <c r="AH1260" s="8"/>
      <c r="AI1260" s="8"/>
      <c r="AJ1260" s="8"/>
      <c r="AK1260" s="8"/>
    </row>
    <row r="1261" spans="26:37" x14ac:dyDescent="0.2">
      <c r="Z1261" s="9"/>
      <c r="AA1261" s="9"/>
      <c r="AB1261" s="9"/>
      <c r="AC1261" s="9"/>
      <c r="AD1261" s="8"/>
      <c r="AE1261" s="8"/>
      <c r="AF1261" s="8"/>
      <c r="AG1261" s="8"/>
      <c r="AH1261" s="8"/>
      <c r="AI1261" s="8"/>
      <c r="AJ1261" s="8"/>
      <c r="AK1261" s="8"/>
    </row>
    <row r="1262" spans="26:37" x14ac:dyDescent="0.2">
      <c r="Z1262" s="9"/>
      <c r="AA1262" s="9"/>
      <c r="AB1262" s="9"/>
      <c r="AC1262" s="9"/>
      <c r="AD1262" s="8"/>
      <c r="AE1262" s="8"/>
      <c r="AF1262" s="8"/>
      <c r="AG1262" s="8"/>
      <c r="AH1262" s="8"/>
      <c r="AI1262" s="8"/>
      <c r="AJ1262" s="8"/>
      <c r="AK1262" s="8"/>
    </row>
    <row r="1263" spans="26:37" x14ac:dyDescent="0.2">
      <c r="Z1263" s="9"/>
      <c r="AA1263" s="9"/>
      <c r="AB1263" s="9"/>
      <c r="AC1263" s="9"/>
      <c r="AD1263" s="8"/>
      <c r="AE1263" s="8"/>
      <c r="AF1263" s="8"/>
      <c r="AG1263" s="8"/>
      <c r="AH1263" s="8"/>
      <c r="AI1263" s="8"/>
      <c r="AJ1263" s="8"/>
      <c r="AK1263" s="8"/>
    </row>
    <row r="1264" spans="26:37" x14ac:dyDescent="0.2">
      <c r="Z1264" s="9"/>
      <c r="AA1264" s="9"/>
      <c r="AB1264" s="9"/>
      <c r="AC1264" s="9"/>
      <c r="AD1264" s="8"/>
      <c r="AE1264" s="8"/>
      <c r="AF1264" s="8"/>
      <c r="AG1264" s="8"/>
      <c r="AH1264" s="8"/>
      <c r="AI1264" s="8"/>
      <c r="AJ1264" s="8"/>
      <c r="AK1264" s="8"/>
    </row>
    <row r="1265" spans="26:37" x14ac:dyDescent="0.2">
      <c r="Z1265" s="9"/>
      <c r="AA1265" s="9"/>
      <c r="AB1265" s="9"/>
      <c r="AC1265" s="9"/>
      <c r="AD1265" s="8"/>
      <c r="AE1265" s="8"/>
      <c r="AF1265" s="8"/>
      <c r="AG1265" s="8"/>
      <c r="AH1265" s="8"/>
      <c r="AI1265" s="8"/>
      <c r="AJ1265" s="8"/>
      <c r="AK1265" s="8"/>
    </row>
    <row r="1266" spans="26:37" x14ac:dyDescent="0.2">
      <c r="Z1266" s="9"/>
      <c r="AA1266" s="9"/>
      <c r="AB1266" s="9"/>
      <c r="AC1266" s="9"/>
      <c r="AD1266" s="8"/>
      <c r="AE1266" s="8"/>
      <c r="AF1266" s="8"/>
      <c r="AG1266" s="8"/>
      <c r="AH1266" s="8"/>
      <c r="AI1266" s="8"/>
      <c r="AJ1266" s="8"/>
      <c r="AK1266" s="8"/>
    </row>
    <row r="1267" spans="26:37" x14ac:dyDescent="0.2">
      <c r="Z1267" s="9"/>
      <c r="AA1267" s="9"/>
      <c r="AB1267" s="9"/>
      <c r="AC1267" s="9"/>
      <c r="AD1267" s="8"/>
      <c r="AE1267" s="8"/>
      <c r="AF1267" s="8"/>
      <c r="AG1267" s="8"/>
      <c r="AH1267" s="8"/>
      <c r="AI1267" s="8"/>
      <c r="AJ1267" s="8"/>
      <c r="AK1267" s="8"/>
    </row>
    <row r="1268" spans="26:37" x14ac:dyDescent="0.2">
      <c r="Z1268" s="9"/>
      <c r="AA1268" s="9"/>
      <c r="AB1268" s="9"/>
      <c r="AC1268" s="9"/>
      <c r="AD1268" s="8"/>
      <c r="AE1268" s="8"/>
      <c r="AF1268" s="8"/>
      <c r="AG1268" s="8"/>
      <c r="AH1268" s="8"/>
      <c r="AI1268" s="8"/>
      <c r="AJ1268" s="8"/>
      <c r="AK1268" s="8"/>
    </row>
    <row r="1269" spans="26:37" x14ac:dyDescent="0.2">
      <c r="Z1269" s="9"/>
      <c r="AA1269" s="9"/>
      <c r="AB1269" s="9"/>
      <c r="AC1269" s="9"/>
      <c r="AD1269" s="8"/>
      <c r="AE1269" s="8"/>
      <c r="AF1269" s="8"/>
      <c r="AG1269" s="8"/>
      <c r="AH1269" s="8"/>
      <c r="AI1269" s="8"/>
      <c r="AJ1269" s="8"/>
      <c r="AK1269" s="8"/>
    </row>
    <row r="1270" spans="26:37" x14ac:dyDescent="0.2">
      <c r="Z1270" s="9"/>
      <c r="AA1270" s="9"/>
      <c r="AB1270" s="9"/>
      <c r="AC1270" s="9"/>
      <c r="AD1270" s="8"/>
      <c r="AE1270" s="8"/>
      <c r="AF1270" s="8"/>
      <c r="AG1270" s="8"/>
      <c r="AH1270" s="8"/>
      <c r="AI1270" s="8"/>
      <c r="AJ1270" s="8"/>
      <c r="AK1270" s="8"/>
    </row>
    <row r="1271" spans="26:37" x14ac:dyDescent="0.2">
      <c r="Z1271" s="9"/>
      <c r="AA1271" s="9"/>
      <c r="AB1271" s="9"/>
      <c r="AC1271" s="9"/>
      <c r="AD1271" s="8"/>
      <c r="AE1271" s="8"/>
      <c r="AF1271" s="8"/>
      <c r="AG1271" s="8"/>
      <c r="AH1271" s="8"/>
      <c r="AI1271" s="8"/>
      <c r="AJ1271" s="8"/>
      <c r="AK1271" s="8"/>
    </row>
    <row r="1272" spans="26:37" x14ac:dyDescent="0.2">
      <c r="Z1272" s="9"/>
      <c r="AA1272" s="9"/>
      <c r="AB1272" s="9"/>
      <c r="AC1272" s="9"/>
      <c r="AD1272" s="8"/>
      <c r="AE1272" s="8"/>
      <c r="AF1272" s="8"/>
      <c r="AG1272" s="8"/>
      <c r="AH1272" s="8"/>
      <c r="AI1272" s="8"/>
      <c r="AJ1272" s="8"/>
      <c r="AK1272" s="8"/>
    </row>
    <row r="1273" spans="26:37" x14ac:dyDescent="0.2">
      <c r="Z1273" s="9"/>
      <c r="AA1273" s="9"/>
      <c r="AB1273" s="9"/>
      <c r="AC1273" s="9"/>
      <c r="AD1273" s="8"/>
      <c r="AE1273" s="8"/>
      <c r="AF1273" s="8"/>
      <c r="AG1273" s="8"/>
      <c r="AH1273" s="8"/>
      <c r="AI1273" s="8"/>
      <c r="AJ1273" s="8"/>
      <c r="AK1273" s="8"/>
    </row>
    <row r="1274" spans="26:37" x14ac:dyDescent="0.2">
      <c r="Z1274" s="9"/>
      <c r="AA1274" s="9"/>
      <c r="AB1274" s="9"/>
      <c r="AC1274" s="9"/>
      <c r="AD1274" s="8"/>
      <c r="AE1274" s="8"/>
      <c r="AF1274" s="8"/>
      <c r="AG1274" s="8"/>
      <c r="AH1274" s="8"/>
      <c r="AI1274" s="8"/>
      <c r="AJ1274" s="8"/>
      <c r="AK1274" s="8"/>
    </row>
    <row r="1275" spans="26:37" x14ac:dyDescent="0.2">
      <c r="Z1275" s="9"/>
      <c r="AA1275" s="9"/>
      <c r="AB1275" s="9"/>
      <c r="AC1275" s="9"/>
      <c r="AD1275" s="8"/>
      <c r="AE1275" s="8"/>
      <c r="AF1275" s="8"/>
      <c r="AG1275" s="8"/>
      <c r="AH1275" s="8"/>
      <c r="AI1275" s="8"/>
      <c r="AJ1275" s="8"/>
      <c r="AK1275" s="8"/>
    </row>
    <row r="1276" spans="26:37" x14ac:dyDescent="0.2">
      <c r="Z1276" s="9"/>
      <c r="AA1276" s="9"/>
      <c r="AB1276" s="9"/>
      <c r="AC1276" s="9"/>
      <c r="AD1276" s="8"/>
      <c r="AE1276" s="8"/>
      <c r="AF1276" s="8"/>
      <c r="AG1276" s="8"/>
      <c r="AH1276" s="8"/>
      <c r="AI1276" s="8"/>
      <c r="AJ1276" s="8"/>
      <c r="AK1276" s="8"/>
    </row>
    <row r="1277" spans="26:37" x14ac:dyDescent="0.2">
      <c r="Z1277" s="9"/>
      <c r="AA1277" s="9"/>
      <c r="AB1277" s="9"/>
      <c r="AC1277" s="9"/>
      <c r="AD1277" s="8"/>
      <c r="AE1277" s="8"/>
      <c r="AF1277" s="8"/>
      <c r="AG1277" s="8"/>
      <c r="AH1277" s="8"/>
      <c r="AI1277" s="8"/>
      <c r="AJ1277" s="8"/>
      <c r="AK1277" s="8"/>
    </row>
    <row r="1278" spans="26:37" x14ac:dyDescent="0.2">
      <c r="Z1278" s="9"/>
      <c r="AA1278" s="9"/>
      <c r="AB1278" s="9"/>
      <c r="AC1278" s="9"/>
      <c r="AD1278" s="8"/>
      <c r="AE1278" s="8"/>
      <c r="AF1278" s="8"/>
      <c r="AG1278" s="8"/>
      <c r="AH1278" s="8"/>
      <c r="AI1278" s="8"/>
      <c r="AJ1278" s="8"/>
      <c r="AK1278" s="8"/>
    </row>
    <row r="1279" spans="26:37" x14ac:dyDescent="0.2">
      <c r="Z1279" s="9"/>
      <c r="AA1279" s="9"/>
      <c r="AB1279" s="9"/>
      <c r="AC1279" s="9"/>
      <c r="AD1279" s="8"/>
      <c r="AE1279" s="8"/>
      <c r="AF1279" s="8"/>
      <c r="AG1279" s="8"/>
      <c r="AH1279" s="8"/>
      <c r="AI1279" s="8"/>
      <c r="AJ1279" s="8"/>
      <c r="AK1279" s="8"/>
    </row>
    <row r="1280" spans="26:37" x14ac:dyDescent="0.2">
      <c r="Z1280" s="9"/>
      <c r="AA1280" s="9"/>
      <c r="AB1280" s="9"/>
      <c r="AC1280" s="9"/>
      <c r="AD1280" s="8"/>
      <c r="AE1280" s="8"/>
      <c r="AF1280" s="8"/>
      <c r="AG1280" s="8"/>
      <c r="AH1280" s="8"/>
      <c r="AI1280" s="8"/>
      <c r="AJ1280" s="8"/>
      <c r="AK1280" s="8"/>
    </row>
    <row r="1281" spans="26:37" x14ac:dyDescent="0.2">
      <c r="Z1281" s="9"/>
      <c r="AA1281" s="9"/>
      <c r="AB1281" s="9"/>
      <c r="AC1281" s="9"/>
      <c r="AD1281" s="8"/>
      <c r="AE1281" s="8"/>
      <c r="AF1281" s="8"/>
      <c r="AG1281" s="8"/>
      <c r="AH1281" s="8"/>
      <c r="AI1281" s="8"/>
      <c r="AJ1281" s="8"/>
      <c r="AK1281" s="8"/>
    </row>
    <row r="1282" spans="26:37" x14ac:dyDescent="0.2">
      <c r="Z1282" s="9"/>
      <c r="AA1282" s="9"/>
      <c r="AB1282" s="9"/>
      <c r="AC1282" s="9"/>
      <c r="AD1282" s="8"/>
      <c r="AE1282" s="8"/>
      <c r="AF1282" s="8"/>
      <c r="AG1282" s="8"/>
      <c r="AH1282" s="8"/>
      <c r="AI1282" s="8"/>
      <c r="AJ1282" s="8"/>
      <c r="AK1282" s="8"/>
    </row>
    <row r="1283" spans="26:37" x14ac:dyDescent="0.2">
      <c r="Z1283" s="9"/>
      <c r="AA1283" s="9"/>
      <c r="AB1283" s="9"/>
      <c r="AC1283" s="9"/>
      <c r="AD1283" s="8"/>
      <c r="AE1283" s="8"/>
      <c r="AF1283" s="8"/>
      <c r="AG1283" s="8"/>
      <c r="AH1283" s="8"/>
      <c r="AI1283" s="8"/>
      <c r="AJ1283" s="8"/>
      <c r="AK1283" s="8"/>
    </row>
    <row r="1284" spans="26:37" x14ac:dyDescent="0.2">
      <c r="Z1284" s="9"/>
      <c r="AA1284" s="9"/>
      <c r="AB1284" s="9"/>
      <c r="AC1284" s="9"/>
      <c r="AD1284" s="8"/>
      <c r="AE1284" s="8"/>
      <c r="AF1284" s="8"/>
      <c r="AG1284" s="8"/>
      <c r="AH1284" s="8"/>
      <c r="AI1284" s="8"/>
      <c r="AJ1284" s="8"/>
      <c r="AK1284" s="8"/>
    </row>
    <row r="1285" spans="26:37" x14ac:dyDescent="0.2">
      <c r="Z1285" s="9"/>
      <c r="AA1285" s="9"/>
      <c r="AB1285" s="9"/>
      <c r="AC1285" s="9"/>
      <c r="AD1285" s="8"/>
      <c r="AE1285" s="8"/>
      <c r="AF1285" s="8"/>
      <c r="AG1285" s="8"/>
      <c r="AH1285" s="8"/>
      <c r="AI1285" s="8"/>
      <c r="AJ1285" s="8"/>
      <c r="AK1285" s="8"/>
    </row>
    <row r="1286" spans="26:37" x14ac:dyDescent="0.2">
      <c r="Z1286" s="9"/>
      <c r="AA1286" s="9"/>
      <c r="AB1286" s="9"/>
      <c r="AC1286" s="9"/>
      <c r="AD1286" s="8"/>
      <c r="AE1286" s="8"/>
      <c r="AF1286" s="8"/>
      <c r="AG1286" s="8"/>
      <c r="AH1286" s="8"/>
      <c r="AI1286" s="8"/>
      <c r="AJ1286" s="8"/>
      <c r="AK1286" s="8"/>
    </row>
    <row r="1287" spans="26:37" x14ac:dyDescent="0.2">
      <c r="Z1287" s="9"/>
      <c r="AA1287" s="9"/>
      <c r="AB1287" s="9"/>
      <c r="AC1287" s="9"/>
      <c r="AD1287" s="8"/>
      <c r="AE1287" s="8"/>
      <c r="AF1287" s="8"/>
      <c r="AG1287" s="8"/>
      <c r="AH1287" s="8"/>
      <c r="AI1287" s="8"/>
      <c r="AJ1287" s="8"/>
      <c r="AK1287" s="8"/>
    </row>
    <row r="1288" spans="26:37" x14ac:dyDescent="0.2">
      <c r="Z1288" s="9"/>
      <c r="AA1288" s="9"/>
      <c r="AB1288" s="9"/>
      <c r="AC1288" s="9"/>
      <c r="AD1288" s="8"/>
      <c r="AE1288" s="8"/>
      <c r="AF1288" s="8"/>
      <c r="AG1288" s="8"/>
      <c r="AH1288" s="8"/>
      <c r="AI1288" s="8"/>
      <c r="AJ1288" s="8"/>
      <c r="AK1288" s="8"/>
    </row>
    <row r="1289" spans="26:37" x14ac:dyDescent="0.2">
      <c r="Z1289" s="9"/>
      <c r="AA1289" s="9"/>
      <c r="AB1289" s="9"/>
      <c r="AC1289" s="9"/>
      <c r="AD1289" s="8"/>
      <c r="AE1289" s="8"/>
      <c r="AF1289" s="8"/>
      <c r="AG1289" s="8"/>
      <c r="AH1289" s="8"/>
      <c r="AI1289" s="8"/>
      <c r="AJ1289" s="8"/>
      <c r="AK1289" s="8"/>
    </row>
    <row r="1290" spans="26:37" x14ac:dyDescent="0.2">
      <c r="Z1290" s="9"/>
      <c r="AA1290" s="9"/>
      <c r="AB1290" s="9"/>
      <c r="AC1290" s="9"/>
      <c r="AD1290" s="8"/>
      <c r="AE1290" s="8"/>
      <c r="AF1290" s="8"/>
      <c r="AG1290" s="8"/>
      <c r="AH1290" s="8"/>
      <c r="AI1290" s="8"/>
      <c r="AJ1290" s="8"/>
      <c r="AK1290" s="8"/>
    </row>
    <row r="1291" spans="26:37" x14ac:dyDescent="0.2">
      <c r="Z1291" s="9"/>
      <c r="AA1291" s="9"/>
      <c r="AB1291" s="9"/>
      <c r="AC1291" s="9"/>
      <c r="AD1291" s="8"/>
      <c r="AE1291" s="8"/>
      <c r="AF1291" s="8"/>
      <c r="AG1291" s="8"/>
      <c r="AH1291" s="8"/>
      <c r="AI1291" s="8"/>
      <c r="AJ1291" s="8"/>
      <c r="AK1291" s="8"/>
    </row>
    <row r="1292" spans="26:37" x14ac:dyDescent="0.2">
      <c r="Z1292" s="9"/>
      <c r="AA1292" s="9"/>
      <c r="AB1292" s="9"/>
      <c r="AC1292" s="9"/>
      <c r="AD1292" s="8"/>
      <c r="AE1292" s="8"/>
      <c r="AF1292" s="8"/>
      <c r="AG1292" s="8"/>
      <c r="AH1292" s="8"/>
      <c r="AI1292" s="8"/>
      <c r="AJ1292" s="8"/>
      <c r="AK1292" s="8"/>
    </row>
    <row r="1293" spans="26:37" x14ac:dyDescent="0.2">
      <c r="Z1293" s="9"/>
      <c r="AA1293" s="9"/>
      <c r="AB1293" s="9"/>
      <c r="AC1293" s="9"/>
      <c r="AD1293" s="8"/>
      <c r="AE1293" s="8"/>
      <c r="AF1293" s="8"/>
      <c r="AG1293" s="8"/>
      <c r="AH1293" s="8"/>
      <c r="AI1293" s="8"/>
      <c r="AJ1293" s="8"/>
      <c r="AK1293" s="8"/>
    </row>
    <row r="1294" spans="26:37" x14ac:dyDescent="0.2">
      <c r="Z1294" s="9"/>
      <c r="AA1294" s="9"/>
      <c r="AB1294" s="9"/>
      <c r="AC1294" s="9"/>
      <c r="AD1294" s="8"/>
      <c r="AE1294" s="8"/>
      <c r="AF1294" s="8"/>
      <c r="AG1294" s="8"/>
      <c r="AH1294" s="8"/>
      <c r="AI1294" s="8"/>
      <c r="AJ1294" s="8"/>
      <c r="AK1294" s="8"/>
    </row>
    <row r="1295" spans="26:37" x14ac:dyDescent="0.2">
      <c r="Z1295" s="9"/>
      <c r="AA1295" s="9"/>
      <c r="AB1295" s="9"/>
      <c r="AC1295" s="9"/>
      <c r="AD1295" s="8"/>
      <c r="AE1295" s="8"/>
      <c r="AF1295" s="8"/>
      <c r="AG1295" s="8"/>
      <c r="AH1295" s="8"/>
      <c r="AI1295" s="8"/>
      <c r="AJ1295" s="8"/>
      <c r="AK1295" s="8"/>
    </row>
    <row r="1296" spans="26:37" x14ac:dyDescent="0.2">
      <c r="Z1296" s="9"/>
      <c r="AA1296" s="9"/>
      <c r="AB1296" s="9"/>
      <c r="AC1296" s="9"/>
      <c r="AD1296" s="8"/>
      <c r="AE1296" s="8"/>
      <c r="AF1296" s="8"/>
      <c r="AG1296" s="8"/>
      <c r="AH1296" s="8"/>
      <c r="AI1296" s="8"/>
      <c r="AJ1296" s="8"/>
      <c r="AK1296" s="8"/>
    </row>
    <row r="1297" spans="26:37" x14ac:dyDescent="0.2">
      <c r="Z1297" s="9"/>
      <c r="AA1297" s="9"/>
      <c r="AB1297" s="9"/>
      <c r="AC1297" s="9"/>
      <c r="AD1297" s="8"/>
      <c r="AE1297" s="8"/>
      <c r="AF1297" s="8"/>
      <c r="AG1297" s="8"/>
      <c r="AH1297" s="8"/>
      <c r="AI1297" s="8"/>
      <c r="AJ1297" s="8"/>
      <c r="AK1297" s="8"/>
    </row>
    <row r="1298" spans="26:37" x14ac:dyDescent="0.2">
      <c r="Z1298" s="9"/>
      <c r="AA1298" s="9"/>
      <c r="AB1298" s="9"/>
      <c r="AC1298" s="9"/>
      <c r="AD1298" s="8"/>
      <c r="AE1298" s="8"/>
      <c r="AF1298" s="8"/>
      <c r="AG1298" s="8"/>
      <c r="AH1298" s="8"/>
      <c r="AI1298" s="8"/>
      <c r="AJ1298" s="8"/>
      <c r="AK1298" s="8"/>
    </row>
    <row r="1299" spans="26:37" x14ac:dyDescent="0.2">
      <c r="Z1299" s="9"/>
      <c r="AA1299" s="9"/>
      <c r="AB1299" s="9"/>
      <c r="AC1299" s="9"/>
      <c r="AD1299" s="8"/>
      <c r="AE1299" s="8"/>
      <c r="AF1299" s="8"/>
      <c r="AG1299" s="8"/>
      <c r="AH1299" s="8"/>
      <c r="AI1299" s="8"/>
      <c r="AJ1299" s="8"/>
      <c r="AK1299" s="8"/>
    </row>
    <row r="1300" spans="26:37" x14ac:dyDescent="0.2">
      <c r="Z1300" s="9"/>
      <c r="AA1300" s="9"/>
      <c r="AB1300" s="9"/>
      <c r="AC1300" s="9"/>
      <c r="AD1300" s="8"/>
      <c r="AE1300" s="8"/>
      <c r="AF1300" s="8"/>
      <c r="AG1300" s="8"/>
      <c r="AH1300" s="8"/>
      <c r="AI1300" s="8"/>
      <c r="AJ1300" s="8"/>
      <c r="AK1300" s="8"/>
    </row>
    <row r="1301" spans="26:37" x14ac:dyDescent="0.2">
      <c r="Z1301" s="9"/>
      <c r="AA1301" s="9"/>
      <c r="AB1301" s="9"/>
      <c r="AC1301" s="9"/>
      <c r="AD1301" s="8"/>
      <c r="AE1301" s="8"/>
      <c r="AF1301" s="8"/>
      <c r="AG1301" s="8"/>
      <c r="AH1301" s="8"/>
      <c r="AI1301" s="8"/>
      <c r="AJ1301" s="8"/>
      <c r="AK1301" s="8"/>
    </row>
    <row r="1302" spans="26:37" x14ac:dyDescent="0.2">
      <c r="Z1302" s="9"/>
      <c r="AA1302" s="9"/>
      <c r="AB1302" s="9"/>
      <c r="AC1302" s="9"/>
      <c r="AD1302" s="8"/>
      <c r="AE1302" s="8"/>
      <c r="AF1302" s="8"/>
      <c r="AG1302" s="8"/>
      <c r="AH1302" s="8"/>
      <c r="AI1302" s="8"/>
      <c r="AJ1302" s="8"/>
      <c r="AK1302" s="8"/>
    </row>
    <row r="1303" spans="26:37" x14ac:dyDescent="0.2">
      <c r="Z1303" s="9"/>
      <c r="AA1303" s="9"/>
      <c r="AB1303" s="9"/>
      <c r="AC1303" s="9"/>
      <c r="AD1303" s="8"/>
      <c r="AE1303" s="8"/>
      <c r="AF1303" s="8"/>
      <c r="AG1303" s="8"/>
      <c r="AH1303" s="8"/>
      <c r="AI1303" s="8"/>
      <c r="AJ1303" s="8"/>
      <c r="AK1303" s="8"/>
    </row>
    <row r="1304" spans="26:37" x14ac:dyDescent="0.2">
      <c r="Z1304" s="9"/>
      <c r="AA1304" s="9"/>
      <c r="AB1304" s="9"/>
      <c r="AC1304" s="9"/>
      <c r="AD1304" s="8"/>
      <c r="AE1304" s="8"/>
      <c r="AF1304" s="8"/>
      <c r="AG1304" s="8"/>
      <c r="AH1304" s="8"/>
      <c r="AI1304" s="8"/>
      <c r="AJ1304" s="8"/>
      <c r="AK1304" s="8"/>
    </row>
    <row r="1305" spans="26:37" x14ac:dyDescent="0.2">
      <c r="Z1305" s="9"/>
      <c r="AA1305" s="9"/>
      <c r="AB1305" s="9"/>
      <c r="AC1305" s="9"/>
      <c r="AD1305" s="8"/>
      <c r="AE1305" s="8"/>
      <c r="AF1305" s="8"/>
      <c r="AG1305" s="8"/>
      <c r="AH1305" s="8"/>
      <c r="AI1305" s="8"/>
      <c r="AJ1305" s="8"/>
      <c r="AK1305" s="8"/>
    </row>
    <row r="1306" spans="26:37" x14ac:dyDescent="0.2">
      <c r="Z1306" s="9"/>
      <c r="AA1306" s="9"/>
      <c r="AB1306" s="9"/>
      <c r="AC1306" s="9"/>
      <c r="AD1306" s="8"/>
      <c r="AE1306" s="8"/>
      <c r="AF1306" s="8"/>
      <c r="AG1306" s="8"/>
      <c r="AH1306" s="8"/>
      <c r="AI1306" s="8"/>
      <c r="AJ1306" s="8"/>
      <c r="AK1306" s="8"/>
    </row>
    <row r="1307" spans="26:37" x14ac:dyDescent="0.2">
      <c r="Z1307" s="9"/>
      <c r="AA1307" s="9"/>
      <c r="AB1307" s="9"/>
      <c r="AC1307" s="9"/>
      <c r="AD1307" s="8"/>
      <c r="AE1307" s="8"/>
      <c r="AF1307" s="8"/>
      <c r="AG1307" s="8"/>
      <c r="AH1307" s="8"/>
      <c r="AI1307" s="8"/>
      <c r="AJ1307" s="8"/>
      <c r="AK1307" s="8"/>
    </row>
    <row r="1308" spans="26:37" x14ac:dyDescent="0.2">
      <c r="Z1308" s="9"/>
      <c r="AA1308" s="9"/>
      <c r="AB1308" s="9"/>
      <c r="AC1308" s="9"/>
      <c r="AD1308" s="8"/>
      <c r="AE1308" s="8"/>
      <c r="AF1308" s="8"/>
      <c r="AG1308" s="8"/>
      <c r="AH1308" s="8"/>
      <c r="AI1308" s="8"/>
      <c r="AJ1308" s="8"/>
      <c r="AK1308" s="8"/>
    </row>
    <row r="1309" spans="26:37" x14ac:dyDescent="0.2">
      <c r="Z1309" s="9"/>
      <c r="AA1309" s="9"/>
      <c r="AB1309" s="9"/>
      <c r="AC1309" s="9"/>
      <c r="AD1309" s="8"/>
      <c r="AE1309" s="8"/>
      <c r="AF1309" s="8"/>
      <c r="AG1309" s="8"/>
      <c r="AH1309" s="8"/>
      <c r="AI1309" s="8"/>
      <c r="AJ1309" s="8"/>
      <c r="AK1309" s="8"/>
    </row>
    <row r="1310" spans="26:37" x14ac:dyDescent="0.2">
      <c r="Z1310" s="9"/>
      <c r="AA1310" s="9"/>
      <c r="AB1310" s="9"/>
      <c r="AC1310" s="9"/>
      <c r="AD1310" s="8"/>
      <c r="AE1310" s="8"/>
      <c r="AF1310" s="8"/>
      <c r="AG1310" s="8"/>
      <c r="AH1310" s="8"/>
      <c r="AI1310" s="8"/>
      <c r="AJ1310" s="8"/>
      <c r="AK1310" s="8"/>
    </row>
    <row r="1311" spans="26:37" x14ac:dyDescent="0.2">
      <c r="Z1311" s="9"/>
      <c r="AA1311" s="9"/>
      <c r="AB1311" s="9"/>
      <c r="AC1311" s="9"/>
      <c r="AD1311" s="8"/>
      <c r="AE1311" s="8"/>
      <c r="AF1311" s="8"/>
      <c r="AG1311" s="8"/>
      <c r="AH1311" s="8"/>
      <c r="AI1311" s="8"/>
      <c r="AJ1311" s="8"/>
      <c r="AK1311" s="8"/>
    </row>
    <row r="1312" spans="26:37" x14ac:dyDescent="0.2">
      <c r="Z1312" s="9"/>
      <c r="AA1312" s="9"/>
      <c r="AB1312" s="9"/>
      <c r="AC1312" s="9"/>
      <c r="AD1312" s="8"/>
      <c r="AE1312" s="8"/>
      <c r="AF1312" s="8"/>
      <c r="AG1312" s="8"/>
      <c r="AH1312" s="8"/>
      <c r="AI1312" s="8"/>
      <c r="AJ1312" s="8"/>
      <c r="AK1312" s="8"/>
    </row>
    <row r="1313" spans="26:37" x14ac:dyDescent="0.2">
      <c r="Z1313" s="9"/>
      <c r="AA1313" s="9"/>
      <c r="AB1313" s="9"/>
      <c r="AC1313" s="9"/>
      <c r="AD1313" s="8"/>
      <c r="AE1313" s="8"/>
      <c r="AF1313" s="8"/>
      <c r="AG1313" s="8"/>
      <c r="AH1313" s="8"/>
      <c r="AI1313" s="8"/>
      <c r="AJ1313" s="8"/>
      <c r="AK1313" s="8"/>
    </row>
    <row r="1314" spans="26:37" x14ac:dyDescent="0.2">
      <c r="Z1314" s="9"/>
      <c r="AA1314" s="9"/>
      <c r="AB1314" s="9"/>
      <c r="AC1314" s="9"/>
      <c r="AD1314" s="8"/>
      <c r="AE1314" s="8"/>
      <c r="AF1314" s="8"/>
      <c r="AG1314" s="8"/>
      <c r="AH1314" s="8"/>
      <c r="AI1314" s="8"/>
      <c r="AJ1314" s="8"/>
      <c r="AK1314" s="8"/>
    </row>
    <row r="1315" spans="26:37" x14ac:dyDescent="0.2">
      <c r="Z1315" s="9"/>
      <c r="AA1315" s="9"/>
      <c r="AB1315" s="9"/>
      <c r="AC1315" s="9"/>
      <c r="AD1315" s="8"/>
      <c r="AE1315" s="8"/>
      <c r="AF1315" s="8"/>
      <c r="AG1315" s="8"/>
      <c r="AH1315" s="8"/>
      <c r="AI1315" s="8"/>
      <c r="AJ1315" s="8"/>
      <c r="AK1315" s="8"/>
    </row>
    <row r="1316" spans="26:37" x14ac:dyDescent="0.2">
      <c r="Z1316" s="9"/>
      <c r="AA1316" s="9"/>
      <c r="AB1316" s="9"/>
      <c r="AC1316" s="9"/>
      <c r="AD1316" s="8"/>
      <c r="AE1316" s="8"/>
      <c r="AF1316" s="8"/>
      <c r="AG1316" s="8"/>
      <c r="AH1316" s="8"/>
      <c r="AI1316" s="8"/>
      <c r="AJ1316" s="8"/>
      <c r="AK1316" s="8"/>
    </row>
    <row r="1317" spans="26:37" x14ac:dyDescent="0.2">
      <c r="Z1317" s="9"/>
      <c r="AA1317" s="9"/>
      <c r="AB1317" s="9"/>
      <c r="AC1317" s="9"/>
      <c r="AD1317" s="8"/>
      <c r="AE1317" s="8"/>
      <c r="AF1317" s="8"/>
      <c r="AG1317" s="8"/>
      <c r="AH1317" s="8"/>
      <c r="AI1317" s="8"/>
      <c r="AJ1317" s="8"/>
      <c r="AK1317" s="8"/>
    </row>
    <row r="1318" spans="26:37" x14ac:dyDescent="0.2">
      <c r="Z1318" s="9"/>
      <c r="AA1318" s="9"/>
      <c r="AB1318" s="9"/>
      <c r="AC1318" s="9"/>
      <c r="AD1318" s="8"/>
      <c r="AE1318" s="8"/>
      <c r="AF1318" s="8"/>
      <c r="AG1318" s="8"/>
      <c r="AH1318" s="8"/>
      <c r="AI1318" s="8"/>
      <c r="AJ1318" s="8"/>
      <c r="AK1318" s="8"/>
    </row>
    <row r="1319" spans="26:37" x14ac:dyDescent="0.2">
      <c r="Z1319" s="9"/>
      <c r="AA1319" s="9"/>
      <c r="AB1319" s="9"/>
      <c r="AC1319" s="9"/>
      <c r="AD1319" s="8"/>
      <c r="AE1319" s="8"/>
      <c r="AF1319" s="8"/>
      <c r="AG1319" s="8"/>
      <c r="AH1319" s="8"/>
      <c r="AI1319" s="8"/>
      <c r="AJ1319" s="8"/>
      <c r="AK1319" s="8"/>
    </row>
    <row r="1320" spans="26:37" x14ac:dyDescent="0.2">
      <c r="Z1320" s="9"/>
      <c r="AA1320" s="9"/>
      <c r="AB1320" s="9"/>
      <c r="AC1320" s="9"/>
      <c r="AD1320" s="8"/>
      <c r="AE1320" s="8"/>
      <c r="AF1320" s="8"/>
      <c r="AG1320" s="8"/>
      <c r="AH1320" s="8"/>
      <c r="AI1320" s="8"/>
      <c r="AJ1320" s="8"/>
      <c r="AK1320" s="8"/>
    </row>
    <row r="1321" spans="26:37" x14ac:dyDescent="0.2">
      <c r="Z1321" s="9"/>
      <c r="AA1321" s="9"/>
      <c r="AB1321" s="9"/>
      <c r="AC1321" s="9"/>
      <c r="AD1321" s="8"/>
      <c r="AE1321" s="8"/>
      <c r="AF1321" s="8"/>
      <c r="AG1321" s="8"/>
      <c r="AH1321" s="8"/>
      <c r="AI1321" s="8"/>
      <c r="AJ1321" s="8"/>
      <c r="AK1321" s="8"/>
    </row>
    <row r="1322" spans="26:37" x14ac:dyDescent="0.2">
      <c r="Z1322" s="9"/>
      <c r="AA1322" s="9"/>
      <c r="AB1322" s="9"/>
      <c r="AC1322" s="9"/>
      <c r="AD1322" s="8"/>
      <c r="AE1322" s="8"/>
      <c r="AF1322" s="8"/>
      <c r="AG1322" s="8"/>
      <c r="AH1322" s="8"/>
      <c r="AI1322" s="8"/>
      <c r="AJ1322" s="8"/>
      <c r="AK1322" s="8"/>
    </row>
    <row r="1323" spans="26:37" x14ac:dyDescent="0.2">
      <c r="Z1323" s="9"/>
      <c r="AA1323" s="9"/>
      <c r="AB1323" s="9"/>
      <c r="AC1323" s="9"/>
      <c r="AD1323" s="8"/>
      <c r="AE1323" s="8"/>
      <c r="AF1323" s="8"/>
      <c r="AG1323" s="8"/>
      <c r="AH1323" s="8"/>
      <c r="AI1323" s="8"/>
      <c r="AJ1323" s="8"/>
      <c r="AK1323" s="8"/>
    </row>
    <row r="1324" spans="26:37" x14ac:dyDescent="0.2">
      <c r="Z1324" s="9"/>
      <c r="AA1324" s="9"/>
      <c r="AB1324" s="9"/>
      <c r="AC1324" s="9"/>
      <c r="AD1324" s="8"/>
      <c r="AE1324" s="8"/>
      <c r="AF1324" s="8"/>
      <c r="AG1324" s="8"/>
      <c r="AH1324" s="8"/>
      <c r="AI1324" s="8"/>
      <c r="AJ1324" s="8"/>
      <c r="AK1324" s="8"/>
    </row>
    <row r="1325" spans="26:37" x14ac:dyDescent="0.2">
      <c r="Z1325" s="9"/>
      <c r="AA1325" s="9"/>
      <c r="AB1325" s="9"/>
      <c r="AC1325" s="9"/>
      <c r="AD1325" s="8"/>
      <c r="AE1325" s="8"/>
      <c r="AF1325" s="8"/>
      <c r="AG1325" s="8"/>
      <c r="AH1325" s="8"/>
      <c r="AI1325" s="8"/>
      <c r="AJ1325" s="8"/>
      <c r="AK1325" s="8"/>
    </row>
    <row r="1326" spans="26:37" x14ac:dyDescent="0.2">
      <c r="Z1326" s="9"/>
      <c r="AA1326" s="9"/>
      <c r="AB1326" s="9"/>
      <c r="AC1326" s="9"/>
      <c r="AD1326" s="8"/>
      <c r="AE1326" s="8"/>
      <c r="AF1326" s="8"/>
      <c r="AG1326" s="8"/>
      <c r="AH1326" s="8"/>
      <c r="AI1326" s="8"/>
      <c r="AJ1326" s="8"/>
      <c r="AK1326" s="8"/>
    </row>
    <row r="1327" spans="26:37" x14ac:dyDescent="0.2">
      <c r="Z1327" s="9"/>
      <c r="AA1327" s="9"/>
      <c r="AB1327" s="9"/>
      <c r="AC1327" s="9"/>
      <c r="AD1327" s="8"/>
      <c r="AE1327" s="8"/>
      <c r="AF1327" s="8"/>
      <c r="AG1327" s="8"/>
      <c r="AH1327" s="8"/>
      <c r="AI1327" s="8"/>
      <c r="AJ1327" s="8"/>
      <c r="AK1327" s="8"/>
    </row>
    <row r="1328" spans="26:37" x14ac:dyDescent="0.2">
      <c r="Z1328" s="9"/>
      <c r="AA1328" s="9"/>
      <c r="AB1328" s="9"/>
      <c r="AC1328" s="9"/>
      <c r="AD1328" s="8"/>
      <c r="AE1328" s="8"/>
      <c r="AF1328" s="8"/>
      <c r="AG1328" s="8"/>
      <c r="AH1328" s="8"/>
      <c r="AI1328" s="8"/>
      <c r="AJ1328" s="8"/>
      <c r="AK1328" s="8"/>
    </row>
    <row r="1329" spans="26:37" x14ac:dyDescent="0.2">
      <c r="Z1329" s="9"/>
      <c r="AA1329" s="9"/>
      <c r="AB1329" s="9"/>
      <c r="AC1329" s="9"/>
      <c r="AD1329" s="8"/>
      <c r="AE1329" s="8"/>
      <c r="AF1329" s="8"/>
      <c r="AG1329" s="8"/>
      <c r="AH1329" s="8"/>
      <c r="AI1329" s="8"/>
      <c r="AJ1329" s="8"/>
      <c r="AK1329" s="8"/>
    </row>
    <row r="1330" spans="26:37" x14ac:dyDescent="0.2">
      <c r="Z1330" s="9"/>
      <c r="AA1330" s="9"/>
      <c r="AB1330" s="9"/>
      <c r="AC1330" s="9"/>
      <c r="AD1330" s="8"/>
      <c r="AE1330" s="8"/>
      <c r="AF1330" s="8"/>
      <c r="AG1330" s="8"/>
      <c r="AH1330" s="8"/>
      <c r="AI1330" s="8"/>
      <c r="AJ1330" s="8"/>
      <c r="AK1330" s="8"/>
    </row>
    <row r="1331" spans="26:37" x14ac:dyDescent="0.2">
      <c r="Z1331" s="9"/>
      <c r="AA1331" s="9"/>
      <c r="AB1331" s="9"/>
      <c r="AC1331" s="9"/>
      <c r="AD1331" s="8"/>
      <c r="AE1331" s="8"/>
      <c r="AF1331" s="8"/>
      <c r="AG1331" s="8"/>
      <c r="AH1331" s="8"/>
      <c r="AI1331" s="8"/>
      <c r="AJ1331" s="8"/>
      <c r="AK1331" s="8"/>
    </row>
    <row r="1332" spans="26:37" x14ac:dyDescent="0.2">
      <c r="Z1332" s="9"/>
      <c r="AA1332" s="9"/>
      <c r="AB1332" s="9"/>
      <c r="AC1332" s="9"/>
      <c r="AD1332" s="8"/>
      <c r="AE1332" s="8"/>
      <c r="AF1332" s="8"/>
      <c r="AG1332" s="8"/>
      <c r="AH1332" s="8"/>
      <c r="AI1332" s="8"/>
      <c r="AJ1332" s="8"/>
      <c r="AK1332" s="8"/>
    </row>
    <row r="1333" spans="26:37" x14ac:dyDescent="0.2">
      <c r="Z1333" s="9"/>
      <c r="AA1333" s="9"/>
      <c r="AB1333" s="9"/>
      <c r="AC1333" s="9"/>
      <c r="AD1333" s="8"/>
      <c r="AE1333" s="8"/>
      <c r="AF1333" s="8"/>
      <c r="AG1333" s="8"/>
      <c r="AH1333" s="8"/>
      <c r="AI1333" s="8"/>
      <c r="AJ1333" s="8"/>
      <c r="AK1333" s="8"/>
    </row>
    <row r="1334" spans="26:37" x14ac:dyDescent="0.2">
      <c r="Z1334" s="9"/>
      <c r="AA1334" s="9"/>
      <c r="AB1334" s="9"/>
      <c r="AC1334" s="9"/>
      <c r="AD1334" s="8"/>
      <c r="AE1334" s="8"/>
      <c r="AF1334" s="8"/>
      <c r="AG1334" s="8"/>
      <c r="AH1334" s="8"/>
      <c r="AI1334" s="8"/>
      <c r="AJ1334" s="8"/>
      <c r="AK1334" s="8"/>
    </row>
    <row r="1335" spans="26:37" x14ac:dyDescent="0.2">
      <c r="Z1335" s="9"/>
      <c r="AA1335" s="9"/>
      <c r="AB1335" s="9"/>
      <c r="AC1335" s="9"/>
      <c r="AD1335" s="8"/>
      <c r="AE1335" s="8"/>
      <c r="AF1335" s="8"/>
      <c r="AG1335" s="8"/>
      <c r="AH1335" s="8"/>
      <c r="AI1335" s="8"/>
      <c r="AJ1335" s="8"/>
      <c r="AK1335" s="8"/>
    </row>
    <row r="1336" spans="26:37" x14ac:dyDescent="0.2">
      <c r="Z1336" s="9"/>
      <c r="AA1336" s="9"/>
      <c r="AB1336" s="9"/>
      <c r="AC1336" s="9"/>
      <c r="AD1336" s="8"/>
      <c r="AE1336" s="8"/>
      <c r="AF1336" s="8"/>
      <c r="AG1336" s="8"/>
      <c r="AH1336" s="8"/>
      <c r="AI1336" s="8"/>
      <c r="AJ1336" s="8"/>
      <c r="AK1336" s="8"/>
    </row>
    <row r="1337" spans="26:37" x14ac:dyDescent="0.2">
      <c r="Z1337" s="9"/>
      <c r="AA1337" s="9"/>
      <c r="AB1337" s="9"/>
      <c r="AC1337" s="9"/>
      <c r="AD1337" s="8"/>
      <c r="AE1337" s="8"/>
      <c r="AF1337" s="8"/>
      <c r="AG1337" s="8"/>
      <c r="AH1337" s="8"/>
      <c r="AI1337" s="8"/>
      <c r="AJ1337" s="8"/>
      <c r="AK1337" s="8"/>
    </row>
    <row r="1338" spans="26:37" x14ac:dyDescent="0.2">
      <c r="Z1338" s="9"/>
      <c r="AA1338" s="9"/>
      <c r="AB1338" s="9"/>
      <c r="AC1338" s="9"/>
      <c r="AD1338" s="8"/>
      <c r="AE1338" s="8"/>
      <c r="AF1338" s="8"/>
      <c r="AG1338" s="8"/>
      <c r="AH1338" s="8"/>
      <c r="AI1338" s="8"/>
      <c r="AJ1338" s="8"/>
      <c r="AK1338" s="8"/>
    </row>
    <row r="1339" spans="26:37" x14ac:dyDescent="0.2">
      <c r="Z1339" s="9"/>
      <c r="AA1339" s="9"/>
      <c r="AB1339" s="9"/>
      <c r="AC1339" s="9"/>
      <c r="AD1339" s="8"/>
      <c r="AE1339" s="8"/>
      <c r="AF1339" s="8"/>
      <c r="AG1339" s="8"/>
      <c r="AH1339" s="8"/>
      <c r="AI1339" s="8"/>
      <c r="AJ1339" s="8"/>
      <c r="AK1339" s="8"/>
    </row>
    <row r="1340" spans="26:37" x14ac:dyDescent="0.2">
      <c r="Z1340" s="9"/>
      <c r="AA1340" s="9"/>
      <c r="AB1340" s="9"/>
      <c r="AC1340" s="9"/>
      <c r="AD1340" s="8"/>
      <c r="AE1340" s="8"/>
      <c r="AF1340" s="8"/>
      <c r="AG1340" s="8"/>
      <c r="AH1340" s="8"/>
      <c r="AI1340" s="8"/>
      <c r="AJ1340" s="8"/>
      <c r="AK1340" s="8"/>
    </row>
    <row r="1341" spans="26:37" x14ac:dyDescent="0.2">
      <c r="Z1341" s="9"/>
      <c r="AA1341" s="9"/>
      <c r="AB1341" s="9"/>
      <c r="AC1341" s="9"/>
      <c r="AD1341" s="8"/>
      <c r="AE1341" s="8"/>
      <c r="AF1341" s="8"/>
      <c r="AG1341" s="8"/>
      <c r="AH1341" s="8"/>
      <c r="AI1341" s="8"/>
      <c r="AJ1341" s="8"/>
      <c r="AK1341" s="8"/>
    </row>
    <row r="1342" spans="26:37" x14ac:dyDescent="0.2">
      <c r="Z1342" s="9"/>
      <c r="AA1342" s="9"/>
      <c r="AB1342" s="9"/>
      <c r="AC1342" s="9"/>
      <c r="AD1342" s="8"/>
      <c r="AE1342" s="8"/>
      <c r="AF1342" s="8"/>
      <c r="AG1342" s="8"/>
      <c r="AH1342" s="8"/>
      <c r="AI1342" s="8"/>
      <c r="AJ1342" s="8"/>
      <c r="AK1342" s="8"/>
    </row>
    <row r="1343" spans="26:37" x14ac:dyDescent="0.2">
      <c r="Z1343" s="9"/>
      <c r="AA1343" s="9"/>
      <c r="AB1343" s="9"/>
      <c r="AC1343" s="9"/>
      <c r="AD1343" s="8"/>
      <c r="AE1343" s="8"/>
      <c r="AF1343" s="8"/>
      <c r="AG1343" s="8"/>
      <c r="AH1343" s="8"/>
      <c r="AI1343" s="8"/>
      <c r="AJ1343" s="8"/>
      <c r="AK1343" s="8"/>
    </row>
    <row r="1344" spans="26:37" x14ac:dyDescent="0.2">
      <c r="Z1344" s="9"/>
      <c r="AA1344" s="9"/>
      <c r="AB1344" s="9"/>
      <c r="AC1344" s="9"/>
      <c r="AD1344" s="8"/>
      <c r="AE1344" s="8"/>
      <c r="AF1344" s="8"/>
      <c r="AG1344" s="8"/>
      <c r="AH1344" s="8"/>
      <c r="AI1344" s="8"/>
      <c r="AJ1344" s="8"/>
      <c r="AK1344" s="8"/>
    </row>
    <row r="1345" spans="26:37" x14ac:dyDescent="0.2">
      <c r="Z1345" s="9"/>
      <c r="AA1345" s="9"/>
      <c r="AB1345" s="9"/>
      <c r="AC1345" s="9"/>
      <c r="AD1345" s="8"/>
      <c r="AE1345" s="8"/>
      <c r="AF1345" s="8"/>
      <c r="AG1345" s="8"/>
      <c r="AH1345" s="8"/>
      <c r="AI1345" s="8"/>
      <c r="AJ1345" s="8"/>
      <c r="AK1345" s="8"/>
    </row>
    <row r="1346" spans="26:37" x14ac:dyDescent="0.2">
      <c r="Z1346" s="9"/>
      <c r="AA1346" s="9"/>
      <c r="AB1346" s="9"/>
      <c r="AC1346" s="9"/>
      <c r="AD1346" s="8"/>
      <c r="AE1346" s="8"/>
      <c r="AF1346" s="8"/>
      <c r="AG1346" s="8"/>
      <c r="AH1346" s="8"/>
      <c r="AI1346" s="8"/>
      <c r="AJ1346" s="8"/>
      <c r="AK1346" s="8"/>
    </row>
    <row r="1347" spans="26:37" x14ac:dyDescent="0.2">
      <c r="Z1347" s="9"/>
      <c r="AA1347" s="9"/>
      <c r="AB1347" s="9"/>
      <c r="AC1347" s="9"/>
      <c r="AD1347" s="8"/>
      <c r="AE1347" s="8"/>
      <c r="AF1347" s="8"/>
      <c r="AG1347" s="8"/>
      <c r="AH1347" s="8"/>
      <c r="AI1347" s="8"/>
      <c r="AJ1347" s="8"/>
      <c r="AK1347" s="8"/>
    </row>
    <row r="1348" spans="26:37" x14ac:dyDescent="0.2">
      <c r="Z1348" s="9"/>
      <c r="AA1348" s="9"/>
      <c r="AB1348" s="9"/>
      <c r="AC1348" s="9"/>
      <c r="AD1348" s="8"/>
      <c r="AE1348" s="8"/>
      <c r="AF1348" s="8"/>
      <c r="AG1348" s="8"/>
      <c r="AH1348" s="8"/>
      <c r="AI1348" s="8"/>
      <c r="AJ1348" s="8"/>
      <c r="AK1348" s="8"/>
    </row>
    <row r="1349" spans="26:37" x14ac:dyDescent="0.2">
      <c r="Z1349" s="9"/>
      <c r="AA1349" s="9"/>
      <c r="AB1349" s="9"/>
      <c r="AC1349" s="9"/>
      <c r="AD1349" s="8"/>
      <c r="AE1349" s="8"/>
      <c r="AF1349" s="8"/>
      <c r="AG1349" s="8"/>
      <c r="AH1349" s="8"/>
      <c r="AI1349" s="8"/>
      <c r="AJ1349" s="8"/>
      <c r="AK1349" s="8"/>
    </row>
    <row r="1350" spans="26:37" x14ac:dyDescent="0.2">
      <c r="Z1350" s="9"/>
      <c r="AA1350" s="9"/>
      <c r="AB1350" s="9"/>
      <c r="AC1350" s="9"/>
      <c r="AD1350" s="8"/>
      <c r="AE1350" s="8"/>
      <c r="AF1350" s="8"/>
      <c r="AG1350" s="8"/>
      <c r="AH1350" s="8"/>
      <c r="AI1350" s="8"/>
      <c r="AJ1350" s="8"/>
      <c r="AK1350" s="8"/>
    </row>
    <row r="1351" spans="26:37" x14ac:dyDescent="0.2">
      <c r="Z1351" s="9"/>
      <c r="AA1351" s="9"/>
      <c r="AB1351" s="9"/>
      <c r="AC1351" s="9"/>
      <c r="AD1351" s="8"/>
      <c r="AE1351" s="8"/>
      <c r="AF1351" s="8"/>
      <c r="AG1351" s="8"/>
      <c r="AH1351" s="8"/>
      <c r="AI1351" s="8"/>
      <c r="AJ1351" s="8"/>
      <c r="AK1351" s="8"/>
    </row>
    <row r="1352" spans="26:37" x14ac:dyDescent="0.2">
      <c r="Z1352" s="9"/>
      <c r="AA1352" s="9"/>
      <c r="AB1352" s="9"/>
      <c r="AC1352" s="9"/>
      <c r="AD1352" s="8"/>
      <c r="AE1352" s="8"/>
      <c r="AF1352" s="8"/>
      <c r="AG1352" s="8"/>
      <c r="AH1352" s="8"/>
      <c r="AI1352" s="8"/>
      <c r="AJ1352" s="8"/>
      <c r="AK1352" s="8"/>
    </row>
    <row r="1353" spans="26:37" x14ac:dyDescent="0.2">
      <c r="Z1353" s="9"/>
      <c r="AA1353" s="9"/>
      <c r="AB1353" s="9"/>
      <c r="AC1353" s="9"/>
      <c r="AD1353" s="8"/>
      <c r="AE1353" s="8"/>
      <c r="AF1353" s="8"/>
      <c r="AG1353" s="8"/>
      <c r="AH1353" s="8"/>
      <c r="AI1353" s="8"/>
      <c r="AJ1353" s="8"/>
      <c r="AK1353" s="8"/>
    </row>
    <row r="1354" spans="26:37" x14ac:dyDescent="0.2">
      <c r="Z1354" s="9"/>
      <c r="AA1354" s="9"/>
      <c r="AB1354" s="9"/>
      <c r="AC1354" s="9"/>
      <c r="AD1354" s="8"/>
      <c r="AE1354" s="8"/>
      <c r="AF1354" s="8"/>
      <c r="AG1354" s="8"/>
      <c r="AH1354" s="8"/>
      <c r="AI1354" s="8"/>
      <c r="AJ1354" s="8"/>
      <c r="AK1354" s="8"/>
    </row>
    <row r="1355" spans="26:37" x14ac:dyDescent="0.2">
      <c r="Z1355" s="9"/>
      <c r="AA1355" s="9"/>
      <c r="AB1355" s="9"/>
      <c r="AC1355" s="9"/>
      <c r="AD1355" s="8"/>
      <c r="AE1355" s="8"/>
      <c r="AF1355" s="8"/>
      <c r="AG1355" s="8"/>
      <c r="AH1355" s="8"/>
      <c r="AI1355" s="8"/>
      <c r="AJ1355" s="8"/>
      <c r="AK1355" s="8"/>
    </row>
    <row r="1356" spans="26:37" x14ac:dyDescent="0.2">
      <c r="Z1356" s="9"/>
      <c r="AA1356" s="9"/>
      <c r="AB1356" s="9"/>
      <c r="AC1356" s="9"/>
      <c r="AD1356" s="8"/>
      <c r="AE1356" s="8"/>
      <c r="AF1356" s="8"/>
      <c r="AG1356" s="8"/>
      <c r="AH1356" s="8"/>
      <c r="AI1356" s="8"/>
      <c r="AJ1356" s="8"/>
      <c r="AK1356" s="8"/>
    </row>
    <row r="1357" spans="26:37" x14ac:dyDescent="0.2">
      <c r="Z1357" s="9"/>
      <c r="AA1357" s="9"/>
      <c r="AB1357" s="9"/>
      <c r="AC1357" s="9"/>
      <c r="AD1357" s="8"/>
      <c r="AE1357" s="8"/>
      <c r="AF1357" s="8"/>
      <c r="AG1357" s="8"/>
      <c r="AH1357" s="8"/>
      <c r="AI1357" s="8"/>
      <c r="AJ1357" s="8"/>
      <c r="AK1357" s="8"/>
    </row>
    <row r="1358" spans="26:37" x14ac:dyDescent="0.2">
      <c r="Z1358" s="9"/>
      <c r="AA1358" s="9"/>
      <c r="AB1358" s="9"/>
      <c r="AC1358" s="9"/>
      <c r="AD1358" s="8"/>
      <c r="AE1358" s="8"/>
      <c r="AF1358" s="8"/>
      <c r="AG1358" s="8"/>
      <c r="AH1358" s="8"/>
      <c r="AI1358" s="8"/>
      <c r="AJ1358" s="8"/>
      <c r="AK1358" s="8"/>
    </row>
    <row r="1359" spans="26:37" x14ac:dyDescent="0.2">
      <c r="Z1359" s="9"/>
      <c r="AA1359" s="9"/>
      <c r="AB1359" s="9"/>
      <c r="AC1359" s="9"/>
      <c r="AD1359" s="8"/>
      <c r="AE1359" s="8"/>
      <c r="AF1359" s="8"/>
      <c r="AG1359" s="8"/>
      <c r="AH1359" s="8"/>
      <c r="AI1359" s="8"/>
      <c r="AJ1359" s="8"/>
      <c r="AK1359" s="8"/>
    </row>
    <row r="1360" spans="26:37" x14ac:dyDescent="0.2">
      <c r="Z1360" s="9"/>
      <c r="AA1360" s="9"/>
      <c r="AB1360" s="9"/>
      <c r="AC1360" s="9"/>
      <c r="AD1360" s="8"/>
      <c r="AE1360" s="8"/>
      <c r="AF1360" s="8"/>
      <c r="AG1360" s="8"/>
      <c r="AH1360" s="8"/>
      <c r="AI1360" s="8"/>
      <c r="AJ1360" s="8"/>
      <c r="AK1360" s="8"/>
    </row>
    <row r="1361" spans="26:37" x14ac:dyDescent="0.2">
      <c r="Z1361" s="9"/>
      <c r="AA1361" s="9"/>
      <c r="AB1361" s="9"/>
      <c r="AC1361" s="9"/>
      <c r="AD1361" s="8"/>
      <c r="AE1361" s="8"/>
      <c r="AF1361" s="8"/>
      <c r="AG1361" s="8"/>
      <c r="AH1361" s="8"/>
      <c r="AI1361" s="8"/>
      <c r="AJ1361" s="8"/>
      <c r="AK1361" s="8"/>
    </row>
    <row r="1362" spans="26:37" x14ac:dyDescent="0.2">
      <c r="Z1362" s="9"/>
      <c r="AA1362" s="9"/>
      <c r="AB1362" s="9"/>
      <c r="AC1362" s="9"/>
      <c r="AD1362" s="8"/>
      <c r="AE1362" s="8"/>
      <c r="AF1362" s="8"/>
      <c r="AG1362" s="8"/>
      <c r="AH1362" s="8"/>
      <c r="AI1362" s="8"/>
      <c r="AJ1362" s="8"/>
      <c r="AK1362" s="8"/>
    </row>
    <row r="1363" spans="26:37" x14ac:dyDescent="0.2">
      <c r="Z1363" s="9"/>
      <c r="AA1363" s="9"/>
      <c r="AB1363" s="9"/>
      <c r="AC1363" s="9"/>
      <c r="AD1363" s="8"/>
      <c r="AE1363" s="8"/>
      <c r="AF1363" s="8"/>
      <c r="AG1363" s="8"/>
      <c r="AH1363" s="8"/>
      <c r="AI1363" s="8"/>
      <c r="AJ1363" s="8"/>
      <c r="AK1363" s="8"/>
    </row>
    <row r="1364" spans="26:37" x14ac:dyDescent="0.2">
      <c r="Z1364" s="9"/>
      <c r="AA1364" s="9"/>
      <c r="AB1364" s="9"/>
      <c r="AC1364" s="9"/>
      <c r="AD1364" s="8"/>
      <c r="AE1364" s="8"/>
      <c r="AF1364" s="8"/>
      <c r="AG1364" s="8"/>
      <c r="AH1364" s="8"/>
      <c r="AI1364" s="8"/>
      <c r="AJ1364" s="8"/>
      <c r="AK1364" s="8"/>
    </row>
    <row r="1365" spans="26:37" x14ac:dyDescent="0.2">
      <c r="Z1365" s="9"/>
      <c r="AA1365" s="9"/>
      <c r="AB1365" s="9"/>
      <c r="AC1365" s="9"/>
      <c r="AD1365" s="8"/>
      <c r="AE1365" s="8"/>
      <c r="AF1365" s="8"/>
      <c r="AG1365" s="8"/>
      <c r="AH1365" s="8"/>
      <c r="AI1365" s="8"/>
      <c r="AJ1365" s="8"/>
      <c r="AK1365" s="8"/>
    </row>
    <row r="1366" spans="26:37" x14ac:dyDescent="0.2">
      <c r="Z1366" s="9"/>
      <c r="AA1366" s="9"/>
      <c r="AB1366" s="9"/>
      <c r="AC1366" s="9"/>
      <c r="AD1366" s="8"/>
      <c r="AE1366" s="8"/>
      <c r="AF1366" s="8"/>
      <c r="AG1366" s="8"/>
      <c r="AH1366" s="8"/>
      <c r="AI1366" s="8"/>
      <c r="AJ1366" s="8"/>
      <c r="AK1366" s="8"/>
    </row>
    <row r="1367" spans="26:37" x14ac:dyDescent="0.2">
      <c r="Z1367" s="9"/>
      <c r="AA1367" s="9"/>
      <c r="AB1367" s="9"/>
      <c r="AC1367" s="9"/>
      <c r="AD1367" s="8"/>
      <c r="AE1367" s="8"/>
      <c r="AF1367" s="8"/>
      <c r="AG1367" s="8"/>
      <c r="AH1367" s="8"/>
      <c r="AI1367" s="8"/>
      <c r="AJ1367" s="8"/>
      <c r="AK1367" s="8"/>
    </row>
    <row r="1368" spans="26:37" x14ac:dyDescent="0.2">
      <c r="Z1368" s="9"/>
      <c r="AA1368" s="9"/>
      <c r="AB1368" s="9"/>
      <c r="AC1368" s="9"/>
      <c r="AD1368" s="8"/>
      <c r="AE1368" s="8"/>
      <c r="AF1368" s="8"/>
      <c r="AG1368" s="8"/>
      <c r="AH1368" s="8"/>
      <c r="AI1368" s="8"/>
      <c r="AJ1368" s="8"/>
      <c r="AK1368" s="8"/>
    </row>
    <row r="1369" spans="26:37" x14ac:dyDescent="0.2">
      <c r="Z1369" s="9"/>
      <c r="AA1369" s="9"/>
      <c r="AB1369" s="9"/>
      <c r="AC1369" s="9"/>
      <c r="AD1369" s="8"/>
      <c r="AE1369" s="8"/>
      <c r="AF1369" s="8"/>
      <c r="AG1369" s="8"/>
      <c r="AH1369" s="8"/>
      <c r="AI1369" s="8"/>
      <c r="AJ1369" s="8"/>
      <c r="AK1369" s="8"/>
    </row>
    <row r="1370" spans="26:37" x14ac:dyDescent="0.2">
      <c r="Z1370" s="9"/>
      <c r="AA1370" s="9"/>
      <c r="AB1370" s="9"/>
      <c r="AC1370" s="9"/>
      <c r="AD1370" s="8"/>
      <c r="AE1370" s="8"/>
      <c r="AF1370" s="8"/>
      <c r="AG1370" s="8"/>
      <c r="AH1370" s="8"/>
      <c r="AI1370" s="8"/>
      <c r="AJ1370" s="8"/>
      <c r="AK1370" s="8"/>
    </row>
    <row r="1371" spans="26:37" x14ac:dyDescent="0.2">
      <c r="Z1371" s="9"/>
      <c r="AA1371" s="9"/>
      <c r="AB1371" s="9"/>
      <c r="AC1371" s="9"/>
      <c r="AD1371" s="8"/>
      <c r="AE1371" s="8"/>
      <c r="AF1371" s="8"/>
      <c r="AG1371" s="8"/>
      <c r="AH1371" s="8"/>
      <c r="AI1371" s="8"/>
      <c r="AJ1371" s="8"/>
      <c r="AK1371" s="8"/>
    </row>
    <row r="1372" spans="26:37" x14ac:dyDescent="0.2">
      <c r="Z1372" s="9"/>
      <c r="AA1372" s="9"/>
      <c r="AB1372" s="9"/>
      <c r="AC1372" s="9"/>
      <c r="AD1372" s="8"/>
      <c r="AE1372" s="8"/>
      <c r="AF1372" s="8"/>
      <c r="AG1372" s="8"/>
      <c r="AH1372" s="8"/>
      <c r="AI1372" s="8"/>
      <c r="AJ1372" s="8"/>
      <c r="AK1372" s="8"/>
    </row>
    <row r="1373" spans="26:37" x14ac:dyDescent="0.2">
      <c r="Z1373" s="9"/>
      <c r="AA1373" s="9"/>
      <c r="AB1373" s="9"/>
      <c r="AC1373" s="9"/>
      <c r="AD1373" s="8"/>
      <c r="AE1373" s="8"/>
      <c r="AF1373" s="8"/>
      <c r="AG1373" s="8"/>
      <c r="AH1373" s="8"/>
      <c r="AI1373" s="8"/>
      <c r="AJ1373" s="8"/>
      <c r="AK1373" s="8"/>
    </row>
    <row r="1374" spans="26:37" x14ac:dyDescent="0.2">
      <c r="Z1374" s="9"/>
      <c r="AA1374" s="9"/>
      <c r="AB1374" s="9"/>
      <c r="AC1374" s="9"/>
      <c r="AD1374" s="8"/>
      <c r="AE1374" s="8"/>
      <c r="AF1374" s="8"/>
      <c r="AG1374" s="8"/>
      <c r="AH1374" s="8"/>
      <c r="AI1374" s="8"/>
      <c r="AJ1374" s="8"/>
      <c r="AK1374" s="8"/>
    </row>
    <row r="1375" spans="26:37" x14ac:dyDescent="0.2">
      <c r="Z1375" s="9"/>
      <c r="AA1375" s="9"/>
      <c r="AB1375" s="9"/>
      <c r="AC1375" s="9"/>
      <c r="AD1375" s="8"/>
      <c r="AE1375" s="8"/>
      <c r="AF1375" s="8"/>
      <c r="AG1375" s="8"/>
      <c r="AH1375" s="8"/>
      <c r="AI1375" s="8"/>
      <c r="AJ1375" s="8"/>
      <c r="AK1375" s="8"/>
    </row>
    <row r="1376" spans="26:37" x14ac:dyDescent="0.2">
      <c r="Z1376" s="9"/>
      <c r="AA1376" s="9"/>
      <c r="AB1376" s="9"/>
      <c r="AC1376" s="9"/>
      <c r="AD1376" s="8"/>
      <c r="AE1376" s="8"/>
      <c r="AF1376" s="8"/>
      <c r="AG1376" s="8"/>
      <c r="AH1376" s="8"/>
      <c r="AI1376" s="8"/>
      <c r="AJ1376" s="8"/>
      <c r="AK1376" s="8"/>
    </row>
    <row r="1377" spans="26:37" x14ac:dyDescent="0.2">
      <c r="Z1377" s="9"/>
      <c r="AA1377" s="9"/>
      <c r="AB1377" s="9"/>
      <c r="AC1377" s="9"/>
      <c r="AD1377" s="8"/>
      <c r="AE1377" s="8"/>
      <c r="AF1377" s="8"/>
      <c r="AG1377" s="8"/>
      <c r="AH1377" s="8"/>
      <c r="AI1377" s="8"/>
      <c r="AJ1377" s="8"/>
      <c r="AK1377" s="8"/>
    </row>
    <row r="1378" spans="26:37" x14ac:dyDescent="0.2">
      <c r="Z1378" s="9"/>
      <c r="AA1378" s="9"/>
      <c r="AB1378" s="9"/>
      <c r="AC1378" s="9"/>
      <c r="AD1378" s="8"/>
      <c r="AE1378" s="8"/>
      <c r="AF1378" s="8"/>
      <c r="AG1378" s="8"/>
      <c r="AH1378" s="8"/>
      <c r="AI1378" s="8"/>
      <c r="AJ1378" s="8"/>
      <c r="AK1378" s="8"/>
    </row>
    <row r="1379" spans="26:37" x14ac:dyDescent="0.2">
      <c r="Z1379" s="9"/>
      <c r="AA1379" s="9"/>
      <c r="AB1379" s="9"/>
      <c r="AC1379" s="9"/>
      <c r="AD1379" s="8"/>
      <c r="AE1379" s="8"/>
      <c r="AF1379" s="8"/>
      <c r="AG1379" s="8"/>
      <c r="AH1379" s="8"/>
      <c r="AI1379" s="8"/>
      <c r="AJ1379" s="8"/>
      <c r="AK1379" s="8"/>
    </row>
    <row r="1380" spans="26:37" x14ac:dyDescent="0.2">
      <c r="Z1380" s="9"/>
      <c r="AA1380" s="9"/>
      <c r="AB1380" s="9"/>
      <c r="AC1380" s="9"/>
      <c r="AD1380" s="8"/>
      <c r="AE1380" s="8"/>
      <c r="AF1380" s="8"/>
      <c r="AG1380" s="8"/>
      <c r="AH1380" s="8"/>
      <c r="AI1380" s="8"/>
      <c r="AJ1380" s="8"/>
      <c r="AK1380" s="8"/>
    </row>
    <row r="1381" spans="26:37" x14ac:dyDescent="0.2">
      <c r="Z1381" s="9"/>
      <c r="AA1381" s="9"/>
      <c r="AB1381" s="9"/>
      <c r="AC1381" s="9"/>
      <c r="AD1381" s="8"/>
      <c r="AE1381" s="8"/>
      <c r="AF1381" s="8"/>
      <c r="AG1381" s="8"/>
      <c r="AH1381" s="8"/>
      <c r="AI1381" s="8"/>
      <c r="AJ1381" s="8"/>
      <c r="AK1381" s="8"/>
    </row>
    <row r="1382" spans="26:37" x14ac:dyDescent="0.2">
      <c r="Z1382" s="9"/>
      <c r="AA1382" s="9"/>
      <c r="AB1382" s="9"/>
      <c r="AC1382" s="9"/>
      <c r="AD1382" s="8"/>
      <c r="AE1382" s="8"/>
      <c r="AF1382" s="8"/>
      <c r="AG1382" s="8"/>
      <c r="AH1382" s="8"/>
      <c r="AI1382" s="8"/>
      <c r="AJ1382" s="8"/>
      <c r="AK1382" s="8"/>
    </row>
    <row r="1383" spans="26:37" x14ac:dyDescent="0.2">
      <c r="Z1383" s="9"/>
      <c r="AA1383" s="9"/>
      <c r="AB1383" s="9"/>
      <c r="AC1383" s="9"/>
      <c r="AD1383" s="8"/>
      <c r="AE1383" s="8"/>
      <c r="AF1383" s="8"/>
      <c r="AG1383" s="8"/>
      <c r="AH1383" s="8"/>
      <c r="AI1383" s="8"/>
      <c r="AJ1383" s="8"/>
      <c r="AK1383" s="8"/>
    </row>
    <row r="1384" spans="26:37" x14ac:dyDescent="0.2">
      <c r="Z1384" s="9"/>
      <c r="AA1384" s="9"/>
      <c r="AB1384" s="9"/>
      <c r="AC1384" s="9"/>
      <c r="AD1384" s="8"/>
      <c r="AE1384" s="8"/>
      <c r="AF1384" s="8"/>
      <c r="AG1384" s="8"/>
      <c r="AH1384" s="8"/>
      <c r="AI1384" s="8"/>
      <c r="AJ1384" s="8"/>
      <c r="AK1384" s="8"/>
    </row>
    <row r="1385" spans="26:37" x14ac:dyDescent="0.2">
      <c r="Z1385" s="9"/>
      <c r="AA1385" s="9"/>
      <c r="AB1385" s="9"/>
      <c r="AC1385" s="9"/>
      <c r="AD1385" s="8"/>
      <c r="AE1385" s="8"/>
      <c r="AF1385" s="8"/>
      <c r="AG1385" s="8"/>
      <c r="AH1385" s="8"/>
      <c r="AI1385" s="8"/>
      <c r="AJ1385" s="8"/>
      <c r="AK1385" s="8"/>
    </row>
    <row r="1386" spans="26:37" x14ac:dyDescent="0.2">
      <c r="Z1386" s="9"/>
      <c r="AA1386" s="9"/>
      <c r="AB1386" s="9"/>
      <c r="AC1386" s="9"/>
      <c r="AD1386" s="8"/>
      <c r="AE1386" s="8"/>
      <c r="AF1386" s="8"/>
      <c r="AG1386" s="8"/>
      <c r="AH1386" s="8"/>
      <c r="AI1386" s="8"/>
      <c r="AJ1386" s="8"/>
      <c r="AK1386" s="8"/>
    </row>
    <row r="1387" spans="26:37" x14ac:dyDescent="0.2">
      <c r="Z1387" s="9"/>
      <c r="AA1387" s="9"/>
      <c r="AB1387" s="9"/>
      <c r="AC1387" s="9"/>
      <c r="AD1387" s="8"/>
      <c r="AE1387" s="8"/>
      <c r="AF1387" s="8"/>
      <c r="AG1387" s="8"/>
      <c r="AH1387" s="8"/>
      <c r="AI1387" s="8"/>
      <c r="AJ1387" s="8"/>
      <c r="AK1387" s="8"/>
    </row>
    <row r="1388" spans="26:37" x14ac:dyDescent="0.2">
      <c r="Z1388" s="9"/>
      <c r="AA1388" s="9"/>
      <c r="AB1388" s="9"/>
      <c r="AC1388" s="9"/>
      <c r="AD1388" s="8"/>
      <c r="AE1388" s="8"/>
      <c r="AF1388" s="8"/>
      <c r="AG1388" s="8"/>
      <c r="AH1388" s="8"/>
      <c r="AI1388" s="8"/>
      <c r="AJ1388" s="8"/>
      <c r="AK1388" s="8"/>
    </row>
    <row r="1389" spans="26:37" x14ac:dyDescent="0.2">
      <c r="Z1389" s="9"/>
      <c r="AA1389" s="9"/>
      <c r="AB1389" s="9"/>
      <c r="AC1389" s="9"/>
      <c r="AD1389" s="8"/>
      <c r="AE1389" s="8"/>
      <c r="AF1389" s="8"/>
      <c r="AG1389" s="8"/>
      <c r="AH1389" s="8"/>
      <c r="AI1389" s="8"/>
      <c r="AJ1389" s="8"/>
      <c r="AK1389" s="8"/>
    </row>
    <row r="1390" spans="26:37" x14ac:dyDescent="0.2">
      <c r="Z1390" s="9"/>
      <c r="AA1390" s="9"/>
      <c r="AB1390" s="9"/>
      <c r="AC1390" s="9"/>
      <c r="AD1390" s="8"/>
      <c r="AE1390" s="8"/>
      <c r="AF1390" s="8"/>
      <c r="AG1390" s="8"/>
      <c r="AH1390" s="8"/>
      <c r="AI1390" s="8"/>
      <c r="AJ1390" s="8"/>
      <c r="AK1390" s="8"/>
    </row>
    <row r="1391" spans="26:37" x14ac:dyDescent="0.2">
      <c r="Z1391" s="9"/>
      <c r="AA1391" s="9"/>
      <c r="AB1391" s="9"/>
      <c r="AC1391" s="9"/>
      <c r="AD1391" s="8"/>
      <c r="AE1391" s="8"/>
      <c r="AF1391" s="8"/>
      <c r="AG1391" s="8"/>
      <c r="AH1391" s="8"/>
      <c r="AI1391" s="8"/>
      <c r="AJ1391" s="8"/>
      <c r="AK1391" s="8"/>
    </row>
    <row r="1392" spans="26:37" x14ac:dyDescent="0.2">
      <c r="Z1392" s="9"/>
      <c r="AA1392" s="9"/>
      <c r="AB1392" s="9"/>
      <c r="AC1392" s="9"/>
      <c r="AD1392" s="8"/>
      <c r="AE1392" s="8"/>
      <c r="AF1392" s="8"/>
      <c r="AG1392" s="8"/>
      <c r="AH1392" s="8"/>
      <c r="AI1392" s="8"/>
      <c r="AJ1392" s="8"/>
      <c r="AK1392" s="8"/>
    </row>
    <row r="1393" spans="26:37" x14ac:dyDescent="0.2">
      <c r="Z1393" s="9"/>
      <c r="AA1393" s="9"/>
      <c r="AB1393" s="9"/>
      <c r="AC1393" s="9"/>
      <c r="AD1393" s="8"/>
      <c r="AE1393" s="8"/>
      <c r="AF1393" s="8"/>
      <c r="AG1393" s="8"/>
      <c r="AH1393" s="8"/>
      <c r="AI1393" s="8"/>
      <c r="AJ1393" s="8"/>
      <c r="AK1393" s="8"/>
    </row>
    <row r="1394" spans="26:37" x14ac:dyDescent="0.2">
      <c r="Z1394" s="9"/>
      <c r="AA1394" s="9"/>
      <c r="AB1394" s="9"/>
      <c r="AC1394" s="9"/>
      <c r="AD1394" s="8"/>
      <c r="AE1394" s="8"/>
      <c r="AF1394" s="8"/>
      <c r="AG1394" s="8"/>
      <c r="AH1394" s="8"/>
      <c r="AI1394" s="8"/>
      <c r="AJ1394" s="8"/>
      <c r="AK1394" s="8"/>
    </row>
    <row r="1395" spans="26:37" x14ac:dyDescent="0.2">
      <c r="Z1395" s="9"/>
      <c r="AA1395" s="9"/>
      <c r="AB1395" s="9"/>
      <c r="AC1395" s="9"/>
      <c r="AD1395" s="8"/>
      <c r="AE1395" s="8"/>
      <c r="AF1395" s="8"/>
      <c r="AG1395" s="8"/>
      <c r="AH1395" s="8"/>
      <c r="AI1395" s="8"/>
      <c r="AJ1395" s="8"/>
      <c r="AK1395" s="8"/>
    </row>
    <row r="1396" spans="26:37" x14ac:dyDescent="0.2">
      <c r="Z1396" s="9"/>
      <c r="AA1396" s="9"/>
      <c r="AB1396" s="9"/>
      <c r="AC1396" s="9"/>
      <c r="AD1396" s="8"/>
      <c r="AE1396" s="8"/>
      <c r="AF1396" s="8"/>
      <c r="AG1396" s="8"/>
      <c r="AH1396" s="8"/>
      <c r="AI1396" s="8"/>
      <c r="AJ1396" s="8"/>
      <c r="AK1396" s="8"/>
    </row>
    <row r="1397" spans="26:37" x14ac:dyDescent="0.2">
      <c r="Z1397" s="9"/>
      <c r="AA1397" s="9"/>
      <c r="AB1397" s="9"/>
      <c r="AC1397" s="9"/>
      <c r="AD1397" s="8"/>
      <c r="AE1397" s="8"/>
      <c r="AF1397" s="8"/>
      <c r="AG1397" s="8"/>
      <c r="AH1397" s="8"/>
      <c r="AI1397" s="8"/>
      <c r="AJ1397" s="8"/>
      <c r="AK1397" s="8"/>
    </row>
    <row r="1398" spans="26:37" x14ac:dyDescent="0.2">
      <c r="Z1398" s="9"/>
      <c r="AA1398" s="9"/>
      <c r="AB1398" s="9"/>
      <c r="AC1398" s="9"/>
      <c r="AD1398" s="8"/>
      <c r="AE1398" s="8"/>
      <c r="AF1398" s="8"/>
      <c r="AG1398" s="8"/>
      <c r="AH1398" s="8"/>
      <c r="AI1398" s="8"/>
      <c r="AJ1398" s="8"/>
      <c r="AK1398" s="8"/>
    </row>
    <row r="1399" spans="26:37" x14ac:dyDescent="0.2">
      <c r="Z1399" s="9"/>
      <c r="AA1399" s="9"/>
      <c r="AB1399" s="9"/>
      <c r="AC1399" s="9"/>
      <c r="AD1399" s="8"/>
      <c r="AE1399" s="8"/>
      <c r="AF1399" s="8"/>
      <c r="AG1399" s="8"/>
      <c r="AH1399" s="8"/>
      <c r="AI1399" s="8"/>
      <c r="AJ1399" s="8"/>
      <c r="AK1399" s="8"/>
    </row>
    <row r="1400" spans="26:37" x14ac:dyDescent="0.2">
      <c r="Z1400" s="9"/>
      <c r="AA1400" s="9"/>
      <c r="AB1400" s="9"/>
      <c r="AC1400" s="9"/>
      <c r="AD1400" s="8"/>
      <c r="AE1400" s="8"/>
      <c r="AF1400" s="8"/>
      <c r="AG1400" s="8"/>
      <c r="AH1400" s="8"/>
      <c r="AI1400" s="8"/>
      <c r="AJ1400" s="8"/>
      <c r="AK1400" s="8"/>
    </row>
    <row r="1401" spans="26:37" x14ac:dyDescent="0.2">
      <c r="Z1401" s="9"/>
      <c r="AA1401" s="9"/>
      <c r="AB1401" s="9"/>
      <c r="AC1401" s="9"/>
      <c r="AD1401" s="8"/>
      <c r="AE1401" s="8"/>
      <c r="AF1401" s="8"/>
      <c r="AG1401" s="8"/>
      <c r="AH1401" s="8"/>
      <c r="AI1401" s="8"/>
      <c r="AJ1401" s="8"/>
      <c r="AK1401" s="8"/>
    </row>
    <row r="1402" spans="26:37" x14ac:dyDescent="0.2">
      <c r="Z1402" s="9"/>
      <c r="AA1402" s="9"/>
      <c r="AB1402" s="9"/>
      <c r="AC1402" s="9"/>
      <c r="AD1402" s="8"/>
      <c r="AE1402" s="8"/>
      <c r="AF1402" s="8"/>
      <c r="AG1402" s="8"/>
      <c r="AH1402" s="8"/>
      <c r="AI1402" s="8"/>
      <c r="AJ1402" s="8"/>
      <c r="AK1402" s="8"/>
    </row>
    <row r="1403" spans="26:37" x14ac:dyDescent="0.2">
      <c r="Z1403" s="9"/>
      <c r="AA1403" s="9"/>
      <c r="AB1403" s="9"/>
      <c r="AC1403" s="9"/>
      <c r="AD1403" s="8"/>
      <c r="AE1403" s="8"/>
      <c r="AF1403" s="8"/>
      <c r="AG1403" s="8"/>
      <c r="AH1403" s="8"/>
      <c r="AI1403" s="8"/>
      <c r="AJ1403" s="8"/>
      <c r="AK1403" s="8"/>
    </row>
    <row r="1404" spans="26:37" x14ac:dyDescent="0.2">
      <c r="Z1404" s="9"/>
      <c r="AA1404" s="9"/>
      <c r="AB1404" s="9"/>
      <c r="AC1404" s="9"/>
      <c r="AD1404" s="8"/>
      <c r="AE1404" s="8"/>
      <c r="AF1404" s="8"/>
      <c r="AG1404" s="8"/>
      <c r="AH1404" s="8"/>
      <c r="AI1404" s="8"/>
      <c r="AJ1404" s="8"/>
      <c r="AK1404" s="8"/>
    </row>
    <row r="1405" spans="26:37" x14ac:dyDescent="0.2">
      <c r="Z1405" s="9"/>
      <c r="AA1405" s="9"/>
      <c r="AB1405" s="9"/>
      <c r="AC1405" s="9"/>
      <c r="AD1405" s="8"/>
      <c r="AE1405" s="8"/>
      <c r="AF1405" s="8"/>
      <c r="AG1405" s="8"/>
      <c r="AH1405" s="8"/>
      <c r="AI1405" s="8"/>
      <c r="AJ1405" s="8"/>
      <c r="AK1405" s="8"/>
    </row>
    <row r="1406" spans="26:37" x14ac:dyDescent="0.2">
      <c r="Z1406" s="9"/>
      <c r="AA1406" s="9"/>
      <c r="AB1406" s="9"/>
      <c r="AC1406" s="9"/>
      <c r="AD1406" s="8"/>
      <c r="AE1406" s="8"/>
      <c r="AF1406" s="8"/>
      <c r="AG1406" s="8"/>
      <c r="AH1406" s="8"/>
      <c r="AI1406" s="8"/>
      <c r="AJ1406" s="8"/>
      <c r="AK1406" s="8"/>
    </row>
    <row r="1407" spans="26:37" x14ac:dyDescent="0.2">
      <c r="Z1407" s="9"/>
      <c r="AA1407" s="9"/>
      <c r="AB1407" s="9"/>
      <c r="AC1407" s="9"/>
      <c r="AD1407" s="8"/>
      <c r="AE1407" s="8"/>
      <c r="AF1407" s="8"/>
      <c r="AG1407" s="8"/>
      <c r="AH1407" s="8"/>
      <c r="AI1407" s="8"/>
      <c r="AJ1407" s="8"/>
      <c r="AK1407" s="8"/>
    </row>
    <row r="1408" spans="26:37" x14ac:dyDescent="0.2">
      <c r="Z1408" s="9"/>
      <c r="AA1408" s="9"/>
      <c r="AB1408" s="9"/>
      <c r="AC1408" s="9"/>
      <c r="AD1408" s="8"/>
      <c r="AE1408" s="8"/>
      <c r="AF1408" s="8"/>
      <c r="AG1408" s="8"/>
      <c r="AH1408" s="8"/>
      <c r="AI1408" s="8"/>
      <c r="AJ1408" s="8"/>
      <c r="AK1408" s="8"/>
    </row>
    <row r="1409" spans="26:37" x14ac:dyDescent="0.2">
      <c r="Z1409" s="9"/>
      <c r="AA1409" s="9"/>
      <c r="AB1409" s="9"/>
      <c r="AC1409" s="9"/>
      <c r="AD1409" s="8"/>
      <c r="AE1409" s="8"/>
      <c r="AF1409" s="8"/>
      <c r="AG1409" s="8"/>
      <c r="AH1409" s="8"/>
      <c r="AI1409" s="8"/>
      <c r="AJ1409" s="8"/>
      <c r="AK1409" s="8"/>
    </row>
    <row r="1410" spans="26:37" x14ac:dyDescent="0.2">
      <c r="Z1410" s="9"/>
      <c r="AA1410" s="9"/>
      <c r="AB1410" s="9"/>
      <c r="AC1410" s="9"/>
      <c r="AD1410" s="8"/>
      <c r="AE1410" s="8"/>
      <c r="AF1410" s="8"/>
      <c r="AG1410" s="8"/>
      <c r="AH1410" s="8"/>
      <c r="AI1410" s="8"/>
      <c r="AJ1410" s="8"/>
      <c r="AK1410" s="8"/>
    </row>
    <row r="1411" spans="26:37" x14ac:dyDescent="0.2">
      <c r="Z1411" s="9"/>
      <c r="AA1411" s="9"/>
      <c r="AB1411" s="9"/>
      <c r="AC1411" s="9"/>
      <c r="AD1411" s="8"/>
      <c r="AE1411" s="8"/>
      <c r="AF1411" s="8"/>
      <c r="AG1411" s="8"/>
      <c r="AH1411" s="8"/>
      <c r="AI1411" s="8"/>
      <c r="AJ1411" s="8"/>
      <c r="AK1411" s="8"/>
    </row>
    <row r="1412" spans="26:37" x14ac:dyDescent="0.2">
      <c r="Z1412" s="9"/>
      <c r="AA1412" s="9"/>
      <c r="AB1412" s="9"/>
      <c r="AC1412" s="9"/>
      <c r="AD1412" s="8"/>
      <c r="AE1412" s="8"/>
      <c r="AF1412" s="8"/>
      <c r="AG1412" s="8"/>
      <c r="AH1412" s="8"/>
      <c r="AI1412" s="8"/>
      <c r="AJ1412" s="8"/>
      <c r="AK1412" s="8"/>
    </row>
    <row r="1413" spans="26:37" x14ac:dyDescent="0.2">
      <c r="Z1413" s="9"/>
      <c r="AA1413" s="9"/>
      <c r="AB1413" s="9"/>
      <c r="AC1413" s="9"/>
      <c r="AD1413" s="8"/>
      <c r="AE1413" s="8"/>
      <c r="AF1413" s="8"/>
      <c r="AG1413" s="8"/>
      <c r="AH1413" s="8"/>
      <c r="AI1413" s="8"/>
      <c r="AJ1413" s="8"/>
      <c r="AK1413" s="8"/>
    </row>
    <row r="1414" spans="26:37" x14ac:dyDescent="0.2">
      <c r="Z1414" s="9"/>
      <c r="AA1414" s="9"/>
      <c r="AB1414" s="9"/>
      <c r="AC1414" s="9"/>
      <c r="AD1414" s="8"/>
      <c r="AE1414" s="8"/>
      <c r="AF1414" s="8"/>
      <c r="AG1414" s="8"/>
      <c r="AH1414" s="8"/>
      <c r="AI1414" s="8"/>
      <c r="AJ1414" s="8"/>
      <c r="AK1414" s="8"/>
    </row>
    <row r="1415" spans="26:37" x14ac:dyDescent="0.2">
      <c r="Z1415" s="9"/>
      <c r="AA1415" s="9"/>
      <c r="AB1415" s="9"/>
      <c r="AC1415" s="9"/>
      <c r="AD1415" s="8"/>
      <c r="AE1415" s="8"/>
      <c r="AF1415" s="8"/>
      <c r="AG1415" s="8"/>
      <c r="AH1415" s="8"/>
      <c r="AI1415" s="8"/>
      <c r="AJ1415" s="8"/>
      <c r="AK1415" s="8"/>
    </row>
    <row r="1416" spans="26:37" x14ac:dyDescent="0.2">
      <c r="Z1416" s="9"/>
      <c r="AA1416" s="9"/>
      <c r="AB1416" s="9"/>
      <c r="AC1416" s="9"/>
      <c r="AD1416" s="8"/>
      <c r="AE1416" s="8"/>
      <c r="AF1416" s="8"/>
      <c r="AG1416" s="8"/>
      <c r="AH1416" s="8"/>
      <c r="AI1416" s="8"/>
      <c r="AJ1416" s="8"/>
      <c r="AK1416" s="8"/>
    </row>
    <row r="1417" spans="26:37" x14ac:dyDescent="0.2">
      <c r="Z1417" s="9"/>
      <c r="AA1417" s="9"/>
      <c r="AB1417" s="9"/>
      <c r="AC1417" s="9"/>
      <c r="AD1417" s="8"/>
      <c r="AE1417" s="8"/>
      <c r="AF1417" s="8"/>
      <c r="AG1417" s="8"/>
      <c r="AH1417" s="8"/>
      <c r="AI1417" s="8"/>
      <c r="AJ1417" s="8"/>
      <c r="AK1417" s="8"/>
    </row>
    <row r="1418" spans="26:37" x14ac:dyDescent="0.2">
      <c r="Z1418" s="9"/>
      <c r="AA1418" s="9"/>
      <c r="AB1418" s="9"/>
      <c r="AC1418" s="9"/>
      <c r="AD1418" s="8"/>
      <c r="AE1418" s="8"/>
      <c r="AF1418" s="8"/>
      <c r="AG1418" s="8"/>
      <c r="AH1418" s="8"/>
      <c r="AI1418" s="8"/>
      <c r="AJ1418" s="8"/>
      <c r="AK1418" s="8"/>
    </row>
    <row r="1419" spans="26:37" x14ac:dyDescent="0.2">
      <c r="Z1419" s="9"/>
      <c r="AA1419" s="9"/>
      <c r="AB1419" s="9"/>
      <c r="AC1419" s="9"/>
      <c r="AD1419" s="8"/>
      <c r="AE1419" s="8"/>
      <c r="AF1419" s="8"/>
      <c r="AG1419" s="8"/>
      <c r="AH1419" s="8"/>
      <c r="AI1419" s="8"/>
      <c r="AJ1419" s="8"/>
      <c r="AK1419" s="8"/>
    </row>
    <row r="1420" spans="26:37" x14ac:dyDescent="0.2">
      <c r="Z1420" s="9"/>
      <c r="AA1420" s="9"/>
      <c r="AB1420" s="9"/>
      <c r="AC1420" s="9"/>
      <c r="AD1420" s="8"/>
      <c r="AE1420" s="8"/>
      <c r="AF1420" s="8"/>
      <c r="AG1420" s="8"/>
      <c r="AH1420" s="8"/>
      <c r="AI1420" s="8"/>
      <c r="AJ1420" s="8"/>
      <c r="AK1420" s="8"/>
    </row>
    <row r="1421" spans="26:37" x14ac:dyDescent="0.2">
      <c r="Z1421" s="9"/>
      <c r="AA1421" s="9"/>
      <c r="AB1421" s="9"/>
      <c r="AC1421" s="9"/>
      <c r="AD1421" s="8"/>
      <c r="AE1421" s="8"/>
      <c r="AF1421" s="8"/>
      <c r="AG1421" s="8"/>
      <c r="AH1421" s="8"/>
      <c r="AI1421" s="8"/>
      <c r="AJ1421" s="8"/>
      <c r="AK1421" s="8"/>
    </row>
    <row r="1422" spans="26:37" x14ac:dyDescent="0.2">
      <c r="Z1422" s="9"/>
      <c r="AA1422" s="9"/>
      <c r="AB1422" s="9"/>
      <c r="AC1422" s="9"/>
      <c r="AD1422" s="8"/>
      <c r="AE1422" s="8"/>
      <c r="AF1422" s="8"/>
      <c r="AG1422" s="8"/>
      <c r="AH1422" s="8"/>
      <c r="AI1422" s="8"/>
      <c r="AJ1422" s="8"/>
      <c r="AK1422" s="8"/>
    </row>
    <row r="1423" spans="26:37" x14ac:dyDescent="0.2">
      <c r="Z1423" s="9"/>
      <c r="AA1423" s="9"/>
      <c r="AB1423" s="9"/>
      <c r="AC1423" s="9"/>
      <c r="AD1423" s="8"/>
      <c r="AE1423" s="8"/>
      <c r="AF1423" s="8"/>
      <c r="AG1423" s="8"/>
      <c r="AH1423" s="8"/>
      <c r="AI1423" s="8"/>
      <c r="AJ1423" s="8"/>
      <c r="AK1423" s="8"/>
    </row>
    <row r="1424" spans="26:37" x14ac:dyDescent="0.2">
      <c r="Z1424" s="9"/>
      <c r="AA1424" s="9"/>
      <c r="AB1424" s="9"/>
      <c r="AC1424" s="9"/>
      <c r="AD1424" s="8"/>
      <c r="AE1424" s="8"/>
      <c r="AF1424" s="8"/>
      <c r="AG1424" s="8"/>
      <c r="AH1424" s="8"/>
      <c r="AI1424" s="8"/>
      <c r="AJ1424" s="8"/>
      <c r="AK1424" s="8"/>
    </row>
    <row r="1425" spans="26:37" x14ac:dyDescent="0.2">
      <c r="Z1425" s="9"/>
      <c r="AA1425" s="9"/>
      <c r="AB1425" s="9"/>
      <c r="AC1425" s="9"/>
      <c r="AD1425" s="8"/>
      <c r="AE1425" s="8"/>
      <c r="AF1425" s="8"/>
      <c r="AG1425" s="8"/>
      <c r="AH1425" s="8"/>
      <c r="AI1425" s="8"/>
      <c r="AJ1425" s="8"/>
      <c r="AK1425" s="8"/>
    </row>
    <row r="1426" spans="26:37" x14ac:dyDescent="0.2">
      <c r="Z1426" s="9"/>
      <c r="AA1426" s="9"/>
      <c r="AB1426" s="9"/>
      <c r="AC1426" s="9"/>
      <c r="AD1426" s="8"/>
      <c r="AE1426" s="8"/>
      <c r="AF1426" s="8"/>
      <c r="AG1426" s="8"/>
      <c r="AH1426" s="8"/>
      <c r="AI1426" s="8"/>
      <c r="AJ1426" s="8"/>
      <c r="AK1426" s="8"/>
    </row>
    <row r="1427" spans="26:37" x14ac:dyDescent="0.2">
      <c r="Z1427" s="9"/>
      <c r="AA1427" s="9"/>
      <c r="AB1427" s="9"/>
      <c r="AC1427" s="9"/>
      <c r="AD1427" s="8"/>
      <c r="AE1427" s="8"/>
      <c r="AF1427" s="8"/>
      <c r="AG1427" s="8"/>
      <c r="AH1427" s="8"/>
      <c r="AI1427" s="8"/>
      <c r="AJ1427" s="8"/>
      <c r="AK1427" s="8"/>
    </row>
    <row r="1428" spans="26:37" x14ac:dyDescent="0.2">
      <c r="Z1428" s="9"/>
      <c r="AA1428" s="9"/>
      <c r="AB1428" s="9"/>
      <c r="AC1428" s="9"/>
      <c r="AD1428" s="8"/>
      <c r="AE1428" s="8"/>
      <c r="AF1428" s="8"/>
      <c r="AG1428" s="8"/>
      <c r="AH1428" s="8"/>
      <c r="AI1428" s="8"/>
      <c r="AJ1428" s="8"/>
      <c r="AK1428" s="8"/>
    </row>
    <row r="1429" spans="26:37" x14ac:dyDescent="0.2">
      <c r="Z1429" s="9"/>
      <c r="AA1429" s="9"/>
      <c r="AB1429" s="9"/>
      <c r="AC1429" s="9"/>
      <c r="AD1429" s="8"/>
      <c r="AE1429" s="8"/>
      <c r="AF1429" s="8"/>
      <c r="AG1429" s="8"/>
      <c r="AH1429" s="8"/>
      <c r="AI1429" s="8"/>
      <c r="AJ1429" s="8"/>
      <c r="AK1429" s="8"/>
    </row>
    <row r="1430" spans="26:37" x14ac:dyDescent="0.2">
      <c r="Z1430" s="9"/>
      <c r="AA1430" s="9"/>
      <c r="AB1430" s="9"/>
      <c r="AC1430" s="9"/>
      <c r="AD1430" s="8"/>
      <c r="AE1430" s="8"/>
      <c r="AF1430" s="8"/>
      <c r="AG1430" s="8"/>
      <c r="AH1430" s="8"/>
      <c r="AI1430" s="8"/>
      <c r="AJ1430" s="8"/>
      <c r="AK1430" s="8"/>
    </row>
    <row r="1431" spans="26:37" x14ac:dyDescent="0.2">
      <c r="Z1431" s="9"/>
      <c r="AA1431" s="9"/>
      <c r="AB1431" s="9"/>
      <c r="AC1431" s="9"/>
      <c r="AD1431" s="8"/>
      <c r="AE1431" s="8"/>
      <c r="AF1431" s="8"/>
      <c r="AG1431" s="8"/>
      <c r="AH1431" s="8"/>
      <c r="AI1431" s="8"/>
      <c r="AJ1431" s="8"/>
      <c r="AK1431" s="8"/>
    </row>
    <row r="1432" spans="26:37" x14ac:dyDescent="0.2">
      <c r="Z1432" s="9"/>
      <c r="AA1432" s="9"/>
      <c r="AB1432" s="9"/>
      <c r="AC1432" s="9"/>
      <c r="AD1432" s="8"/>
      <c r="AE1432" s="8"/>
      <c r="AF1432" s="8"/>
      <c r="AG1432" s="8"/>
      <c r="AH1432" s="8"/>
      <c r="AI1432" s="8"/>
      <c r="AJ1432" s="8"/>
      <c r="AK1432" s="8"/>
    </row>
    <row r="1433" spans="26:37" x14ac:dyDescent="0.2">
      <c r="Z1433" s="9"/>
      <c r="AA1433" s="9"/>
      <c r="AB1433" s="9"/>
      <c r="AC1433" s="9"/>
      <c r="AD1433" s="8"/>
      <c r="AE1433" s="8"/>
      <c r="AF1433" s="8"/>
      <c r="AG1433" s="8"/>
      <c r="AH1433" s="8"/>
      <c r="AI1433" s="8"/>
      <c r="AJ1433" s="8"/>
      <c r="AK1433" s="8"/>
    </row>
    <row r="1434" spans="26:37" x14ac:dyDescent="0.2">
      <c r="Z1434" s="9"/>
      <c r="AA1434" s="9"/>
      <c r="AB1434" s="9"/>
      <c r="AC1434" s="9"/>
      <c r="AD1434" s="8"/>
      <c r="AE1434" s="8"/>
      <c r="AF1434" s="8"/>
      <c r="AG1434" s="8"/>
      <c r="AH1434" s="8"/>
      <c r="AI1434" s="8"/>
      <c r="AJ1434" s="8"/>
      <c r="AK1434" s="8"/>
    </row>
    <row r="1435" spans="26:37" x14ac:dyDescent="0.2">
      <c r="Z1435" s="9"/>
      <c r="AA1435" s="9"/>
      <c r="AB1435" s="9"/>
      <c r="AC1435" s="9"/>
      <c r="AD1435" s="8"/>
      <c r="AE1435" s="8"/>
      <c r="AF1435" s="8"/>
      <c r="AG1435" s="8"/>
      <c r="AH1435" s="8"/>
      <c r="AI1435" s="8"/>
      <c r="AJ1435" s="8"/>
      <c r="AK1435" s="8"/>
    </row>
    <row r="1436" spans="26:37" x14ac:dyDescent="0.2">
      <c r="Z1436" s="9"/>
      <c r="AA1436" s="9"/>
      <c r="AB1436" s="9"/>
      <c r="AC1436" s="9"/>
      <c r="AD1436" s="8"/>
      <c r="AE1436" s="8"/>
      <c r="AF1436" s="8"/>
      <c r="AG1436" s="8"/>
      <c r="AH1436" s="8"/>
      <c r="AI1436" s="8"/>
      <c r="AJ1436" s="8"/>
      <c r="AK1436" s="8"/>
    </row>
    <row r="1437" spans="26:37" x14ac:dyDescent="0.2">
      <c r="Z1437" s="9"/>
      <c r="AA1437" s="9"/>
      <c r="AB1437" s="9"/>
      <c r="AC1437" s="9"/>
      <c r="AD1437" s="8"/>
      <c r="AE1437" s="8"/>
      <c r="AF1437" s="8"/>
      <c r="AG1437" s="8"/>
      <c r="AH1437" s="8"/>
      <c r="AI1437" s="8"/>
      <c r="AJ1437" s="8"/>
      <c r="AK1437" s="8"/>
    </row>
    <row r="1438" spans="26:37" x14ac:dyDescent="0.2">
      <c r="Z1438" s="9"/>
      <c r="AA1438" s="9"/>
      <c r="AB1438" s="9"/>
      <c r="AC1438" s="9"/>
      <c r="AD1438" s="8"/>
      <c r="AE1438" s="8"/>
      <c r="AF1438" s="8"/>
      <c r="AG1438" s="8"/>
      <c r="AH1438" s="8"/>
      <c r="AI1438" s="8"/>
      <c r="AJ1438" s="8"/>
      <c r="AK1438" s="8"/>
    </row>
    <row r="1439" spans="26:37" x14ac:dyDescent="0.2">
      <c r="Z1439" s="9"/>
      <c r="AA1439" s="9"/>
      <c r="AB1439" s="9"/>
      <c r="AC1439" s="9"/>
      <c r="AD1439" s="8"/>
      <c r="AE1439" s="8"/>
      <c r="AF1439" s="8"/>
      <c r="AG1439" s="8"/>
      <c r="AH1439" s="8"/>
      <c r="AI1439" s="8"/>
      <c r="AJ1439" s="8"/>
      <c r="AK1439" s="8"/>
    </row>
    <row r="1440" spans="26:37" x14ac:dyDescent="0.2">
      <c r="Z1440" s="9"/>
      <c r="AA1440" s="9"/>
      <c r="AB1440" s="9"/>
      <c r="AC1440" s="9"/>
      <c r="AD1440" s="8"/>
      <c r="AE1440" s="8"/>
      <c r="AF1440" s="8"/>
      <c r="AG1440" s="8"/>
      <c r="AH1440" s="8"/>
      <c r="AI1440" s="8"/>
      <c r="AJ1440" s="8"/>
      <c r="AK1440" s="8"/>
    </row>
    <row r="1441" spans="26:37" x14ac:dyDescent="0.2">
      <c r="Z1441" s="9"/>
      <c r="AA1441" s="9"/>
      <c r="AB1441" s="9"/>
      <c r="AC1441" s="9"/>
      <c r="AD1441" s="8"/>
      <c r="AE1441" s="8"/>
      <c r="AF1441" s="8"/>
      <c r="AG1441" s="8"/>
      <c r="AH1441" s="8"/>
      <c r="AI1441" s="8"/>
      <c r="AJ1441" s="8"/>
      <c r="AK1441" s="8"/>
    </row>
    <row r="1442" spans="26:37" x14ac:dyDescent="0.2">
      <c r="Z1442" s="9"/>
      <c r="AA1442" s="9"/>
      <c r="AB1442" s="9"/>
      <c r="AC1442" s="9"/>
      <c r="AD1442" s="8"/>
      <c r="AE1442" s="8"/>
      <c r="AF1442" s="8"/>
      <c r="AG1442" s="8"/>
      <c r="AH1442" s="8"/>
      <c r="AI1442" s="8"/>
      <c r="AJ1442" s="8"/>
      <c r="AK1442" s="8"/>
    </row>
    <row r="1443" spans="26:37" x14ac:dyDescent="0.2">
      <c r="Z1443" s="9"/>
      <c r="AA1443" s="9"/>
      <c r="AB1443" s="9"/>
      <c r="AC1443" s="9"/>
      <c r="AD1443" s="8"/>
      <c r="AE1443" s="8"/>
      <c r="AF1443" s="8"/>
      <c r="AG1443" s="8"/>
      <c r="AH1443" s="8"/>
      <c r="AI1443" s="8"/>
      <c r="AJ1443" s="8"/>
      <c r="AK1443" s="8"/>
    </row>
    <row r="1444" spans="26:37" x14ac:dyDescent="0.2">
      <c r="Z1444" s="9"/>
      <c r="AA1444" s="9"/>
      <c r="AB1444" s="9"/>
      <c r="AC1444" s="9"/>
      <c r="AD1444" s="8"/>
      <c r="AE1444" s="8"/>
      <c r="AF1444" s="8"/>
      <c r="AG1444" s="8"/>
      <c r="AH1444" s="8"/>
      <c r="AI1444" s="8"/>
      <c r="AJ1444" s="8"/>
      <c r="AK1444" s="8"/>
    </row>
    <row r="1445" spans="26:37" x14ac:dyDescent="0.2">
      <c r="Z1445" s="9"/>
      <c r="AA1445" s="9"/>
      <c r="AB1445" s="9"/>
      <c r="AC1445" s="9"/>
      <c r="AD1445" s="8"/>
      <c r="AE1445" s="8"/>
      <c r="AF1445" s="8"/>
      <c r="AG1445" s="8"/>
      <c r="AH1445" s="8"/>
      <c r="AI1445" s="8"/>
      <c r="AJ1445" s="8"/>
      <c r="AK1445" s="8"/>
    </row>
    <row r="1446" spans="26:37" x14ac:dyDescent="0.2">
      <c r="Z1446" s="9"/>
      <c r="AA1446" s="9"/>
      <c r="AB1446" s="9"/>
      <c r="AC1446" s="9"/>
      <c r="AD1446" s="8"/>
      <c r="AE1446" s="8"/>
      <c r="AF1446" s="8"/>
      <c r="AG1446" s="8"/>
      <c r="AH1446" s="8"/>
      <c r="AI1446" s="8"/>
      <c r="AJ1446" s="8"/>
      <c r="AK1446" s="8"/>
    </row>
    <row r="1447" spans="26:37" x14ac:dyDescent="0.2">
      <c r="Z1447" s="9"/>
      <c r="AA1447" s="9"/>
      <c r="AB1447" s="9"/>
      <c r="AC1447" s="9"/>
      <c r="AD1447" s="8"/>
      <c r="AE1447" s="8"/>
      <c r="AF1447" s="8"/>
      <c r="AG1447" s="8"/>
      <c r="AH1447" s="8"/>
      <c r="AI1447" s="8"/>
      <c r="AJ1447" s="8"/>
      <c r="AK1447" s="8"/>
    </row>
    <row r="1448" spans="26:37" x14ac:dyDescent="0.2">
      <c r="Z1448" s="9"/>
      <c r="AA1448" s="9"/>
      <c r="AB1448" s="9"/>
      <c r="AC1448" s="9"/>
      <c r="AD1448" s="8"/>
      <c r="AE1448" s="8"/>
      <c r="AF1448" s="8"/>
      <c r="AG1448" s="8"/>
      <c r="AH1448" s="8"/>
      <c r="AI1448" s="8"/>
      <c r="AJ1448" s="8"/>
      <c r="AK1448" s="8"/>
    </row>
    <row r="1449" spans="26:37" x14ac:dyDescent="0.2">
      <c r="Z1449" s="9"/>
      <c r="AA1449" s="9"/>
      <c r="AB1449" s="9"/>
      <c r="AC1449" s="9"/>
      <c r="AD1449" s="8"/>
      <c r="AE1449" s="8"/>
      <c r="AF1449" s="8"/>
      <c r="AG1449" s="8"/>
      <c r="AH1449" s="8"/>
      <c r="AI1449" s="8"/>
      <c r="AJ1449" s="8"/>
      <c r="AK1449" s="8"/>
    </row>
    <row r="1450" spans="26:37" x14ac:dyDescent="0.2">
      <c r="Z1450" s="9"/>
      <c r="AA1450" s="9"/>
      <c r="AB1450" s="9"/>
      <c r="AC1450" s="9"/>
      <c r="AD1450" s="8"/>
      <c r="AE1450" s="8"/>
      <c r="AF1450" s="8"/>
      <c r="AG1450" s="8"/>
      <c r="AH1450" s="8"/>
      <c r="AI1450" s="8"/>
      <c r="AJ1450" s="8"/>
      <c r="AK1450" s="8"/>
    </row>
    <row r="1451" spans="26:37" x14ac:dyDescent="0.2">
      <c r="Z1451" s="9"/>
      <c r="AA1451" s="9"/>
      <c r="AB1451" s="9"/>
      <c r="AC1451" s="9"/>
      <c r="AD1451" s="8"/>
      <c r="AE1451" s="8"/>
      <c r="AF1451" s="8"/>
      <c r="AG1451" s="8"/>
      <c r="AH1451" s="8"/>
      <c r="AI1451" s="8"/>
      <c r="AJ1451" s="8"/>
      <c r="AK1451" s="8"/>
    </row>
    <row r="1452" spans="26:37" x14ac:dyDescent="0.2">
      <c r="Z1452" s="9"/>
      <c r="AA1452" s="9"/>
      <c r="AB1452" s="9"/>
      <c r="AC1452" s="9"/>
      <c r="AD1452" s="8"/>
      <c r="AE1452" s="8"/>
      <c r="AF1452" s="8"/>
      <c r="AG1452" s="8"/>
      <c r="AH1452" s="8"/>
      <c r="AI1452" s="8"/>
      <c r="AJ1452" s="8"/>
      <c r="AK1452" s="8"/>
    </row>
    <row r="1453" spans="26:37" x14ac:dyDescent="0.2">
      <c r="Z1453" s="9"/>
      <c r="AA1453" s="9"/>
      <c r="AB1453" s="9"/>
      <c r="AC1453" s="9"/>
      <c r="AD1453" s="8"/>
      <c r="AE1453" s="8"/>
      <c r="AF1453" s="8"/>
      <c r="AG1453" s="8"/>
      <c r="AH1453" s="8"/>
      <c r="AI1453" s="8"/>
      <c r="AJ1453" s="8"/>
      <c r="AK1453" s="8"/>
    </row>
    <row r="1454" spans="26:37" x14ac:dyDescent="0.2">
      <c r="Z1454" s="9"/>
      <c r="AA1454" s="9"/>
      <c r="AB1454" s="9"/>
      <c r="AC1454" s="9"/>
      <c r="AD1454" s="8"/>
      <c r="AE1454" s="8"/>
      <c r="AF1454" s="8"/>
      <c r="AG1454" s="8"/>
      <c r="AH1454" s="8"/>
      <c r="AI1454" s="8"/>
      <c r="AJ1454" s="8"/>
      <c r="AK1454" s="8"/>
    </row>
    <row r="1455" spans="26:37" x14ac:dyDescent="0.2">
      <c r="Z1455" s="9"/>
      <c r="AA1455" s="9"/>
      <c r="AB1455" s="9"/>
      <c r="AC1455" s="9"/>
      <c r="AD1455" s="8"/>
      <c r="AE1455" s="8"/>
      <c r="AF1455" s="8"/>
      <c r="AG1455" s="8"/>
      <c r="AH1455" s="8"/>
      <c r="AI1455" s="8"/>
      <c r="AJ1455" s="8"/>
      <c r="AK1455" s="8"/>
    </row>
    <row r="1456" spans="26:37" x14ac:dyDescent="0.2">
      <c r="Z1456" s="9"/>
      <c r="AA1456" s="9"/>
      <c r="AB1456" s="9"/>
      <c r="AC1456" s="9"/>
      <c r="AD1456" s="8"/>
      <c r="AE1456" s="8"/>
      <c r="AF1456" s="8"/>
      <c r="AG1456" s="8"/>
      <c r="AH1456" s="8"/>
      <c r="AI1456" s="8"/>
      <c r="AJ1456" s="8"/>
      <c r="AK1456" s="8"/>
    </row>
    <row r="1457" spans="26:37" x14ac:dyDescent="0.2">
      <c r="Z1457" s="9"/>
      <c r="AA1457" s="9"/>
      <c r="AB1457" s="9"/>
      <c r="AC1457" s="9"/>
      <c r="AD1457" s="8"/>
      <c r="AE1457" s="8"/>
      <c r="AF1457" s="8"/>
      <c r="AG1457" s="8"/>
      <c r="AH1457" s="8"/>
      <c r="AI1457" s="8"/>
      <c r="AJ1457" s="8"/>
      <c r="AK1457" s="8"/>
    </row>
    <row r="1458" spans="26:37" x14ac:dyDescent="0.2">
      <c r="Z1458" s="9"/>
      <c r="AA1458" s="9"/>
      <c r="AB1458" s="9"/>
      <c r="AC1458" s="9"/>
      <c r="AD1458" s="8"/>
      <c r="AE1458" s="8"/>
      <c r="AF1458" s="8"/>
      <c r="AG1458" s="8"/>
      <c r="AH1458" s="8"/>
      <c r="AI1458" s="8"/>
      <c r="AJ1458" s="8"/>
      <c r="AK1458" s="8"/>
    </row>
    <row r="1459" spans="26:37" x14ac:dyDescent="0.2">
      <c r="Z1459" s="9"/>
      <c r="AA1459" s="9"/>
      <c r="AB1459" s="9"/>
      <c r="AC1459" s="9"/>
      <c r="AD1459" s="8"/>
      <c r="AE1459" s="8"/>
      <c r="AF1459" s="8"/>
      <c r="AG1459" s="8"/>
      <c r="AH1459" s="8"/>
      <c r="AI1459" s="8"/>
      <c r="AJ1459" s="8"/>
      <c r="AK1459" s="8"/>
    </row>
    <row r="1460" spans="26:37" x14ac:dyDescent="0.2">
      <c r="Z1460" s="9"/>
      <c r="AA1460" s="9"/>
      <c r="AB1460" s="9"/>
      <c r="AC1460" s="9"/>
      <c r="AD1460" s="8"/>
      <c r="AE1460" s="8"/>
      <c r="AF1460" s="8"/>
      <c r="AG1460" s="8"/>
      <c r="AH1460" s="8"/>
      <c r="AI1460" s="8"/>
      <c r="AJ1460" s="8"/>
      <c r="AK1460" s="8"/>
    </row>
    <row r="1461" spans="26:37" x14ac:dyDescent="0.2">
      <c r="Z1461" s="9"/>
      <c r="AA1461" s="9"/>
      <c r="AB1461" s="9"/>
      <c r="AC1461" s="9"/>
      <c r="AD1461" s="8"/>
      <c r="AE1461" s="8"/>
      <c r="AF1461" s="8"/>
      <c r="AG1461" s="8"/>
      <c r="AH1461" s="8"/>
      <c r="AI1461" s="8"/>
      <c r="AJ1461" s="8"/>
      <c r="AK1461" s="8"/>
    </row>
    <row r="1462" spans="26:37" x14ac:dyDescent="0.2">
      <c r="Z1462" s="9"/>
      <c r="AA1462" s="9"/>
      <c r="AB1462" s="9"/>
      <c r="AC1462" s="9"/>
      <c r="AD1462" s="8"/>
      <c r="AE1462" s="8"/>
      <c r="AF1462" s="8"/>
      <c r="AG1462" s="8"/>
      <c r="AH1462" s="8"/>
      <c r="AI1462" s="8"/>
      <c r="AJ1462" s="8"/>
      <c r="AK1462" s="8"/>
    </row>
    <row r="1463" spans="26:37" x14ac:dyDescent="0.2">
      <c r="Z1463" s="9"/>
      <c r="AA1463" s="9"/>
      <c r="AB1463" s="9"/>
      <c r="AC1463" s="9"/>
      <c r="AD1463" s="8"/>
      <c r="AE1463" s="8"/>
      <c r="AF1463" s="8"/>
      <c r="AG1463" s="8"/>
      <c r="AH1463" s="8"/>
      <c r="AI1463" s="8"/>
      <c r="AJ1463" s="8"/>
      <c r="AK1463" s="8"/>
    </row>
    <row r="1464" spans="26:37" x14ac:dyDescent="0.2">
      <c r="Z1464" s="9"/>
      <c r="AA1464" s="9"/>
      <c r="AB1464" s="9"/>
      <c r="AC1464" s="9"/>
      <c r="AD1464" s="8"/>
      <c r="AE1464" s="8"/>
      <c r="AF1464" s="8"/>
      <c r="AG1464" s="8"/>
      <c r="AH1464" s="8"/>
      <c r="AI1464" s="8"/>
      <c r="AJ1464" s="8"/>
      <c r="AK1464" s="8"/>
    </row>
    <row r="1465" spans="26:37" x14ac:dyDescent="0.2">
      <c r="Z1465" s="9"/>
      <c r="AA1465" s="9"/>
      <c r="AB1465" s="9"/>
      <c r="AC1465" s="9"/>
      <c r="AD1465" s="8"/>
      <c r="AE1465" s="8"/>
      <c r="AF1465" s="8"/>
      <c r="AG1465" s="8"/>
      <c r="AH1465" s="8"/>
      <c r="AI1465" s="8"/>
      <c r="AJ1465" s="8"/>
      <c r="AK1465" s="8"/>
    </row>
    <row r="1466" spans="26:37" x14ac:dyDescent="0.2">
      <c r="Z1466" s="9"/>
      <c r="AA1466" s="9"/>
      <c r="AB1466" s="9"/>
      <c r="AC1466" s="9"/>
      <c r="AD1466" s="8"/>
      <c r="AE1466" s="8"/>
      <c r="AF1466" s="8"/>
      <c r="AG1466" s="8"/>
      <c r="AH1466" s="8"/>
      <c r="AI1466" s="8"/>
      <c r="AJ1466" s="8"/>
      <c r="AK1466" s="8"/>
    </row>
    <row r="1467" spans="26:37" x14ac:dyDescent="0.2">
      <c r="Z1467" s="9"/>
      <c r="AA1467" s="9"/>
      <c r="AB1467" s="9"/>
      <c r="AC1467" s="9"/>
      <c r="AD1467" s="8"/>
      <c r="AE1467" s="8"/>
      <c r="AF1467" s="8"/>
      <c r="AG1467" s="8"/>
      <c r="AH1467" s="8"/>
      <c r="AI1467" s="8"/>
      <c r="AJ1467" s="8"/>
      <c r="AK1467" s="8"/>
    </row>
    <row r="1468" spans="26:37" x14ac:dyDescent="0.2">
      <c r="Z1468" s="9"/>
      <c r="AA1468" s="9"/>
      <c r="AB1468" s="9"/>
      <c r="AC1468" s="9"/>
      <c r="AD1468" s="8"/>
      <c r="AE1468" s="8"/>
      <c r="AF1468" s="8"/>
      <c r="AG1468" s="8"/>
      <c r="AH1468" s="8"/>
      <c r="AI1468" s="8"/>
      <c r="AJ1468" s="8"/>
      <c r="AK1468" s="8"/>
    </row>
    <row r="1469" spans="26:37" x14ac:dyDescent="0.2">
      <c r="Z1469" s="9"/>
      <c r="AA1469" s="9"/>
      <c r="AB1469" s="9"/>
      <c r="AC1469" s="9"/>
      <c r="AD1469" s="8"/>
      <c r="AE1469" s="8"/>
      <c r="AF1469" s="8"/>
      <c r="AG1469" s="8"/>
      <c r="AH1469" s="8"/>
      <c r="AI1469" s="8"/>
      <c r="AJ1469" s="8"/>
      <c r="AK1469" s="8"/>
    </row>
    <row r="1470" spans="26:37" x14ac:dyDescent="0.2">
      <c r="Z1470" s="9"/>
      <c r="AA1470" s="9"/>
      <c r="AB1470" s="9"/>
      <c r="AC1470" s="9"/>
      <c r="AD1470" s="8"/>
      <c r="AE1470" s="8"/>
      <c r="AF1470" s="8"/>
      <c r="AG1470" s="8"/>
      <c r="AH1470" s="8"/>
      <c r="AI1470" s="8"/>
      <c r="AJ1470" s="8"/>
      <c r="AK1470" s="8"/>
    </row>
    <row r="1471" spans="26:37" x14ac:dyDescent="0.2">
      <c r="Z1471" s="9"/>
      <c r="AA1471" s="9"/>
      <c r="AB1471" s="9"/>
      <c r="AC1471" s="9"/>
      <c r="AD1471" s="8"/>
      <c r="AE1471" s="8"/>
      <c r="AF1471" s="8"/>
      <c r="AG1471" s="8"/>
      <c r="AH1471" s="8"/>
      <c r="AI1471" s="8"/>
      <c r="AJ1471" s="8"/>
      <c r="AK1471" s="8"/>
    </row>
    <row r="1472" spans="26:37" x14ac:dyDescent="0.2">
      <c r="Z1472" s="9"/>
      <c r="AA1472" s="9"/>
      <c r="AB1472" s="9"/>
      <c r="AC1472" s="9"/>
      <c r="AD1472" s="8"/>
      <c r="AE1472" s="8"/>
      <c r="AF1472" s="8"/>
      <c r="AG1472" s="8"/>
      <c r="AH1472" s="8"/>
      <c r="AI1472" s="8"/>
      <c r="AJ1472" s="8"/>
      <c r="AK1472" s="8"/>
    </row>
    <row r="1473" spans="26:37" x14ac:dyDescent="0.2">
      <c r="Z1473" s="9"/>
      <c r="AA1473" s="9"/>
      <c r="AB1473" s="9"/>
      <c r="AC1473" s="9"/>
      <c r="AD1473" s="8"/>
      <c r="AE1473" s="8"/>
      <c r="AF1473" s="8"/>
      <c r="AG1473" s="8"/>
      <c r="AH1473" s="8"/>
      <c r="AI1473" s="8"/>
      <c r="AJ1473" s="8"/>
      <c r="AK1473" s="8"/>
    </row>
    <row r="1474" spans="26:37" x14ac:dyDescent="0.2">
      <c r="Z1474" s="9"/>
      <c r="AA1474" s="9"/>
      <c r="AB1474" s="9"/>
      <c r="AC1474" s="9"/>
      <c r="AD1474" s="8"/>
      <c r="AE1474" s="8"/>
      <c r="AF1474" s="8"/>
      <c r="AG1474" s="8"/>
      <c r="AH1474" s="8"/>
      <c r="AI1474" s="8"/>
      <c r="AJ1474" s="8"/>
      <c r="AK1474" s="8"/>
    </row>
    <row r="1475" spans="26:37" x14ac:dyDescent="0.2">
      <c r="Z1475" s="9"/>
      <c r="AA1475" s="9"/>
      <c r="AB1475" s="9"/>
      <c r="AC1475" s="9"/>
      <c r="AD1475" s="8"/>
      <c r="AE1475" s="8"/>
      <c r="AF1475" s="8"/>
      <c r="AG1475" s="8"/>
      <c r="AH1475" s="8"/>
      <c r="AI1475" s="8"/>
      <c r="AJ1475" s="8"/>
      <c r="AK1475" s="8"/>
    </row>
    <row r="1476" spans="26:37" x14ac:dyDescent="0.2">
      <c r="Z1476" s="9"/>
      <c r="AA1476" s="9"/>
      <c r="AB1476" s="9"/>
      <c r="AC1476" s="9"/>
      <c r="AD1476" s="8"/>
      <c r="AE1476" s="8"/>
      <c r="AF1476" s="8"/>
      <c r="AG1476" s="8"/>
      <c r="AH1476" s="8"/>
      <c r="AI1476" s="8"/>
      <c r="AJ1476" s="8"/>
      <c r="AK1476" s="8"/>
    </row>
    <row r="1477" spans="26:37" x14ac:dyDescent="0.2">
      <c r="Z1477" s="9"/>
      <c r="AA1477" s="9"/>
      <c r="AB1477" s="9"/>
      <c r="AC1477" s="9"/>
      <c r="AD1477" s="8"/>
      <c r="AE1477" s="8"/>
      <c r="AF1477" s="8"/>
      <c r="AG1477" s="8"/>
      <c r="AH1477" s="8"/>
      <c r="AI1477" s="8"/>
      <c r="AJ1477" s="8"/>
      <c r="AK1477" s="8"/>
    </row>
    <row r="1478" spans="26:37" x14ac:dyDescent="0.2">
      <c r="Z1478" s="9"/>
      <c r="AA1478" s="9"/>
      <c r="AB1478" s="9"/>
      <c r="AC1478" s="9"/>
      <c r="AD1478" s="8"/>
      <c r="AE1478" s="8"/>
      <c r="AF1478" s="8"/>
      <c r="AG1478" s="8"/>
      <c r="AH1478" s="8"/>
      <c r="AI1478" s="8"/>
      <c r="AJ1478" s="8"/>
      <c r="AK1478" s="8"/>
    </row>
    <row r="1479" spans="26:37" x14ac:dyDescent="0.2">
      <c r="Z1479" s="9"/>
      <c r="AA1479" s="9"/>
      <c r="AB1479" s="9"/>
      <c r="AC1479" s="9"/>
      <c r="AD1479" s="8"/>
      <c r="AE1479" s="8"/>
      <c r="AF1479" s="8"/>
      <c r="AG1479" s="8"/>
      <c r="AH1479" s="8"/>
      <c r="AI1479" s="8"/>
      <c r="AJ1479" s="8"/>
      <c r="AK1479" s="8"/>
    </row>
    <row r="1480" spans="26:37" x14ac:dyDescent="0.2">
      <c r="Z1480" s="9"/>
      <c r="AA1480" s="9"/>
      <c r="AB1480" s="9"/>
      <c r="AC1480" s="9"/>
      <c r="AD1480" s="8"/>
      <c r="AE1480" s="8"/>
      <c r="AF1480" s="8"/>
      <c r="AG1480" s="8"/>
      <c r="AH1480" s="8"/>
      <c r="AI1480" s="8"/>
      <c r="AJ1480" s="8"/>
      <c r="AK1480" s="8"/>
    </row>
    <row r="1481" spans="26:37" x14ac:dyDescent="0.2">
      <c r="Z1481" s="9"/>
      <c r="AA1481" s="9"/>
      <c r="AB1481" s="9"/>
      <c r="AC1481" s="9"/>
      <c r="AD1481" s="8"/>
      <c r="AE1481" s="8"/>
      <c r="AF1481" s="8"/>
      <c r="AG1481" s="8"/>
      <c r="AH1481" s="8"/>
      <c r="AI1481" s="8"/>
      <c r="AJ1481" s="8"/>
      <c r="AK1481" s="8"/>
    </row>
    <row r="1482" spans="26:37" x14ac:dyDescent="0.2">
      <c r="Z1482" s="9"/>
      <c r="AA1482" s="9"/>
      <c r="AB1482" s="9"/>
      <c r="AC1482" s="9"/>
      <c r="AD1482" s="8"/>
      <c r="AE1482" s="8"/>
      <c r="AF1482" s="8"/>
      <c r="AG1482" s="8"/>
      <c r="AH1482" s="8"/>
      <c r="AI1482" s="8"/>
      <c r="AJ1482" s="8"/>
      <c r="AK1482" s="8"/>
    </row>
    <row r="1483" spans="26:37" x14ac:dyDescent="0.2">
      <c r="Z1483" s="9"/>
      <c r="AA1483" s="9"/>
      <c r="AB1483" s="9"/>
      <c r="AC1483" s="9"/>
      <c r="AD1483" s="8"/>
      <c r="AE1483" s="8"/>
      <c r="AF1483" s="8"/>
      <c r="AG1483" s="8"/>
      <c r="AH1483" s="8"/>
      <c r="AI1483" s="8"/>
      <c r="AJ1483" s="8"/>
      <c r="AK1483" s="8"/>
    </row>
    <row r="1484" spans="26:37" x14ac:dyDescent="0.2">
      <c r="Z1484" s="9"/>
      <c r="AA1484" s="9"/>
      <c r="AB1484" s="9"/>
      <c r="AC1484" s="9"/>
      <c r="AD1484" s="8"/>
      <c r="AE1484" s="8"/>
      <c r="AF1484" s="8"/>
      <c r="AG1484" s="8"/>
      <c r="AH1484" s="8"/>
      <c r="AI1484" s="8"/>
      <c r="AJ1484" s="8"/>
      <c r="AK1484" s="8"/>
    </row>
    <row r="1485" spans="26:37" x14ac:dyDescent="0.2">
      <c r="Z1485" s="9"/>
      <c r="AA1485" s="9"/>
      <c r="AB1485" s="9"/>
      <c r="AC1485" s="9"/>
      <c r="AD1485" s="8"/>
      <c r="AE1485" s="8"/>
      <c r="AF1485" s="8"/>
      <c r="AG1485" s="8"/>
      <c r="AH1485" s="8"/>
      <c r="AI1485" s="8"/>
      <c r="AJ1485" s="8"/>
      <c r="AK1485" s="8"/>
    </row>
    <row r="1486" spans="26:37" x14ac:dyDescent="0.2">
      <c r="Z1486" s="9"/>
      <c r="AA1486" s="9"/>
      <c r="AB1486" s="9"/>
      <c r="AC1486" s="9"/>
      <c r="AD1486" s="8"/>
      <c r="AE1486" s="8"/>
      <c r="AF1486" s="8"/>
      <c r="AG1486" s="8"/>
      <c r="AH1486" s="8"/>
      <c r="AI1486" s="8"/>
      <c r="AJ1486" s="8"/>
      <c r="AK1486" s="8"/>
    </row>
    <row r="1487" spans="26:37" x14ac:dyDescent="0.2">
      <c r="Z1487" s="9"/>
      <c r="AA1487" s="9"/>
      <c r="AB1487" s="9"/>
      <c r="AC1487" s="9"/>
      <c r="AD1487" s="8"/>
      <c r="AE1487" s="8"/>
      <c r="AF1487" s="8"/>
      <c r="AG1487" s="8"/>
      <c r="AH1487" s="8"/>
      <c r="AI1487" s="8"/>
      <c r="AJ1487" s="8"/>
      <c r="AK1487" s="8"/>
    </row>
    <row r="1488" spans="26:37" x14ac:dyDescent="0.2">
      <c r="Z1488" s="9"/>
      <c r="AA1488" s="9"/>
      <c r="AB1488" s="9"/>
      <c r="AC1488" s="9"/>
      <c r="AD1488" s="8"/>
      <c r="AE1488" s="8"/>
      <c r="AF1488" s="8"/>
      <c r="AG1488" s="8"/>
      <c r="AH1488" s="8"/>
      <c r="AI1488" s="8"/>
      <c r="AJ1488" s="8"/>
      <c r="AK1488" s="8"/>
    </row>
    <row r="1489" spans="26:37" x14ac:dyDescent="0.2">
      <c r="Z1489" s="9"/>
      <c r="AA1489" s="9"/>
      <c r="AB1489" s="9"/>
      <c r="AC1489" s="9"/>
      <c r="AD1489" s="8"/>
      <c r="AE1489" s="8"/>
      <c r="AF1489" s="8"/>
      <c r="AG1489" s="8"/>
      <c r="AH1489" s="8"/>
      <c r="AI1489" s="8"/>
      <c r="AJ1489" s="8"/>
      <c r="AK1489" s="8"/>
    </row>
    <row r="1490" spans="26:37" x14ac:dyDescent="0.2">
      <c r="Z1490" s="9"/>
      <c r="AA1490" s="9"/>
      <c r="AB1490" s="9"/>
      <c r="AC1490" s="9"/>
      <c r="AD1490" s="8"/>
      <c r="AE1490" s="8"/>
      <c r="AF1490" s="8"/>
      <c r="AG1490" s="8"/>
      <c r="AH1490" s="8"/>
      <c r="AI1490" s="8"/>
      <c r="AJ1490" s="8"/>
      <c r="AK1490" s="8"/>
    </row>
    <row r="1491" spans="26:37" x14ac:dyDescent="0.2">
      <c r="Z1491" s="9"/>
      <c r="AA1491" s="9"/>
      <c r="AB1491" s="9"/>
      <c r="AC1491" s="9"/>
      <c r="AD1491" s="8"/>
      <c r="AE1491" s="8"/>
      <c r="AF1491" s="8"/>
      <c r="AG1491" s="8"/>
      <c r="AH1491" s="8"/>
      <c r="AI1491" s="8"/>
      <c r="AJ1491" s="8"/>
      <c r="AK1491" s="8"/>
    </row>
    <row r="1492" spans="26:37" x14ac:dyDescent="0.2">
      <c r="Z1492" s="9"/>
      <c r="AA1492" s="9"/>
      <c r="AB1492" s="9"/>
      <c r="AC1492" s="9"/>
      <c r="AD1492" s="8"/>
      <c r="AE1492" s="8"/>
      <c r="AF1492" s="8"/>
      <c r="AG1492" s="8"/>
      <c r="AH1492" s="8"/>
      <c r="AI1492" s="8"/>
      <c r="AJ1492" s="8"/>
      <c r="AK1492" s="8"/>
    </row>
    <row r="1493" spans="26:37" x14ac:dyDescent="0.2">
      <c r="Z1493" s="9"/>
      <c r="AA1493" s="9"/>
      <c r="AB1493" s="9"/>
      <c r="AC1493" s="9"/>
      <c r="AD1493" s="8"/>
      <c r="AE1493" s="8"/>
      <c r="AF1493" s="8"/>
      <c r="AG1493" s="8"/>
      <c r="AH1493" s="8"/>
      <c r="AI1493" s="8"/>
      <c r="AJ1493" s="8"/>
      <c r="AK1493" s="8"/>
    </row>
    <row r="1494" spans="26:37" x14ac:dyDescent="0.2">
      <c r="Z1494" s="9"/>
      <c r="AA1494" s="9"/>
      <c r="AB1494" s="9"/>
      <c r="AC1494" s="9"/>
      <c r="AD1494" s="8"/>
      <c r="AE1494" s="8"/>
      <c r="AF1494" s="8"/>
      <c r="AG1494" s="8"/>
      <c r="AH1494" s="8"/>
      <c r="AI1494" s="8"/>
      <c r="AJ1494" s="8"/>
      <c r="AK1494" s="8"/>
    </row>
    <row r="1495" spans="26:37" x14ac:dyDescent="0.2">
      <c r="Z1495" s="9"/>
      <c r="AA1495" s="9"/>
      <c r="AB1495" s="9"/>
      <c r="AC1495" s="9"/>
      <c r="AD1495" s="8"/>
      <c r="AE1495" s="8"/>
      <c r="AF1495" s="8"/>
      <c r="AG1495" s="8"/>
      <c r="AH1495" s="8"/>
      <c r="AI1495" s="8"/>
      <c r="AJ1495" s="8"/>
      <c r="AK1495" s="8"/>
    </row>
    <row r="1496" spans="26:37" x14ac:dyDescent="0.2">
      <c r="Z1496" s="9"/>
      <c r="AA1496" s="9"/>
      <c r="AB1496" s="9"/>
      <c r="AC1496" s="9"/>
      <c r="AD1496" s="8"/>
      <c r="AE1496" s="8"/>
      <c r="AF1496" s="8"/>
      <c r="AG1496" s="8"/>
      <c r="AH1496" s="8"/>
      <c r="AI1496" s="8"/>
      <c r="AJ1496" s="8"/>
      <c r="AK1496" s="8"/>
    </row>
    <row r="1497" spans="26:37" x14ac:dyDescent="0.2">
      <c r="Z1497" s="9"/>
      <c r="AA1497" s="9"/>
      <c r="AB1497" s="9"/>
      <c r="AC1497" s="9"/>
      <c r="AD1497" s="8"/>
      <c r="AE1497" s="8"/>
      <c r="AF1497" s="8"/>
      <c r="AG1497" s="8"/>
      <c r="AH1497" s="8"/>
      <c r="AI1497" s="8"/>
      <c r="AJ1497" s="8"/>
      <c r="AK1497" s="8"/>
    </row>
    <row r="1498" spans="26:37" x14ac:dyDescent="0.2">
      <c r="Z1498" s="9"/>
      <c r="AA1498" s="9"/>
      <c r="AB1498" s="9"/>
      <c r="AC1498" s="9"/>
      <c r="AD1498" s="8"/>
      <c r="AE1498" s="8"/>
      <c r="AF1498" s="8"/>
      <c r="AG1498" s="8"/>
      <c r="AH1498" s="8"/>
      <c r="AI1498" s="8"/>
      <c r="AJ1498" s="8"/>
      <c r="AK1498" s="8"/>
    </row>
    <row r="1499" spans="26:37" x14ac:dyDescent="0.2">
      <c r="Z1499" s="9"/>
      <c r="AA1499" s="9"/>
      <c r="AB1499" s="9"/>
      <c r="AC1499" s="9"/>
      <c r="AD1499" s="8"/>
      <c r="AE1499" s="8"/>
      <c r="AF1499" s="8"/>
      <c r="AG1499" s="8"/>
      <c r="AH1499" s="8"/>
      <c r="AI1499" s="8"/>
      <c r="AJ1499" s="8"/>
      <c r="AK1499" s="8"/>
    </row>
    <row r="1500" spans="26:37" x14ac:dyDescent="0.2">
      <c r="Z1500" s="9"/>
      <c r="AA1500" s="9"/>
      <c r="AB1500" s="9"/>
      <c r="AC1500" s="9"/>
      <c r="AD1500" s="8"/>
      <c r="AE1500" s="8"/>
      <c r="AF1500" s="8"/>
      <c r="AG1500" s="8"/>
      <c r="AH1500" s="8"/>
      <c r="AI1500" s="8"/>
      <c r="AJ1500" s="8"/>
      <c r="AK1500" s="8"/>
    </row>
    <row r="1501" spans="26:37" x14ac:dyDescent="0.2">
      <c r="Z1501" s="9"/>
      <c r="AA1501" s="9"/>
      <c r="AB1501" s="9"/>
      <c r="AC1501" s="9"/>
      <c r="AD1501" s="8"/>
      <c r="AE1501" s="8"/>
      <c r="AF1501" s="8"/>
      <c r="AG1501" s="8"/>
      <c r="AH1501" s="8"/>
      <c r="AI1501" s="8"/>
      <c r="AJ1501" s="8"/>
      <c r="AK1501" s="8"/>
    </row>
    <row r="1502" spans="26:37" x14ac:dyDescent="0.2">
      <c r="Z1502" s="9"/>
      <c r="AA1502" s="9"/>
      <c r="AB1502" s="9"/>
      <c r="AC1502" s="9"/>
      <c r="AD1502" s="8"/>
      <c r="AE1502" s="8"/>
      <c r="AF1502" s="8"/>
      <c r="AG1502" s="8"/>
      <c r="AH1502" s="8"/>
      <c r="AI1502" s="8"/>
      <c r="AJ1502" s="8"/>
      <c r="AK1502" s="8"/>
    </row>
    <row r="1503" spans="26:37" x14ac:dyDescent="0.2">
      <c r="Z1503" s="9"/>
      <c r="AA1503" s="9"/>
      <c r="AB1503" s="9"/>
      <c r="AC1503" s="9"/>
      <c r="AD1503" s="8"/>
      <c r="AE1503" s="8"/>
      <c r="AF1503" s="8"/>
      <c r="AG1503" s="8"/>
      <c r="AH1503" s="8"/>
      <c r="AI1503" s="8"/>
      <c r="AJ1503" s="8"/>
      <c r="AK1503" s="8"/>
    </row>
    <row r="1504" spans="26:37" x14ac:dyDescent="0.2">
      <c r="Z1504" s="9"/>
      <c r="AA1504" s="9"/>
      <c r="AB1504" s="9"/>
      <c r="AC1504" s="9"/>
      <c r="AD1504" s="8"/>
      <c r="AE1504" s="8"/>
      <c r="AF1504" s="8"/>
      <c r="AG1504" s="8"/>
      <c r="AH1504" s="8"/>
      <c r="AI1504" s="8"/>
      <c r="AJ1504" s="8"/>
      <c r="AK1504" s="8"/>
    </row>
    <row r="1505" spans="26:37" x14ac:dyDescent="0.2">
      <c r="Z1505" s="9"/>
      <c r="AA1505" s="9"/>
      <c r="AB1505" s="9"/>
      <c r="AC1505" s="9"/>
      <c r="AD1505" s="8"/>
      <c r="AE1505" s="8"/>
      <c r="AF1505" s="8"/>
      <c r="AG1505" s="8"/>
      <c r="AH1505" s="8"/>
      <c r="AI1505" s="8"/>
      <c r="AJ1505" s="8"/>
      <c r="AK1505" s="8"/>
    </row>
    <row r="1506" spans="26:37" x14ac:dyDescent="0.2">
      <c r="Z1506" s="9"/>
      <c r="AA1506" s="9"/>
      <c r="AB1506" s="9"/>
      <c r="AC1506" s="9"/>
      <c r="AD1506" s="8"/>
      <c r="AE1506" s="8"/>
      <c r="AF1506" s="8"/>
      <c r="AG1506" s="8"/>
      <c r="AH1506" s="8"/>
      <c r="AI1506" s="8"/>
      <c r="AJ1506" s="8"/>
      <c r="AK1506" s="8"/>
    </row>
    <row r="1507" spans="26:37" x14ac:dyDescent="0.2">
      <c r="Z1507" s="9"/>
      <c r="AA1507" s="9"/>
      <c r="AB1507" s="9"/>
      <c r="AC1507" s="9"/>
      <c r="AD1507" s="8"/>
      <c r="AE1507" s="8"/>
      <c r="AF1507" s="8"/>
      <c r="AG1507" s="8"/>
      <c r="AH1507" s="8"/>
      <c r="AI1507" s="8"/>
      <c r="AJ1507" s="8"/>
      <c r="AK1507" s="8"/>
    </row>
    <row r="1508" spans="26:37" x14ac:dyDescent="0.2">
      <c r="Z1508" s="9"/>
      <c r="AA1508" s="9"/>
      <c r="AB1508" s="9"/>
      <c r="AC1508" s="9"/>
      <c r="AD1508" s="8"/>
      <c r="AE1508" s="8"/>
      <c r="AF1508" s="8"/>
      <c r="AG1508" s="8"/>
      <c r="AH1508" s="8"/>
      <c r="AI1508" s="8"/>
      <c r="AJ1508" s="8"/>
      <c r="AK1508" s="8"/>
    </row>
    <row r="1509" spans="26:37" x14ac:dyDescent="0.2">
      <c r="Z1509" s="9"/>
      <c r="AA1509" s="9"/>
      <c r="AB1509" s="9"/>
      <c r="AC1509" s="9"/>
      <c r="AD1509" s="8"/>
      <c r="AE1509" s="8"/>
      <c r="AF1509" s="8"/>
      <c r="AG1509" s="8"/>
      <c r="AH1509" s="8"/>
      <c r="AI1509" s="8"/>
      <c r="AJ1509" s="8"/>
      <c r="AK1509" s="8"/>
    </row>
    <row r="1510" spans="26:37" x14ac:dyDescent="0.2">
      <c r="Z1510" s="9"/>
      <c r="AA1510" s="9"/>
      <c r="AB1510" s="9"/>
      <c r="AC1510" s="9"/>
      <c r="AD1510" s="8"/>
      <c r="AE1510" s="8"/>
      <c r="AF1510" s="8"/>
      <c r="AG1510" s="8"/>
      <c r="AH1510" s="8"/>
      <c r="AI1510" s="8"/>
      <c r="AJ1510" s="8"/>
      <c r="AK1510" s="8"/>
    </row>
    <row r="1511" spans="26:37" x14ac:dyDescent="0.2">
      <c r="Z1511" s="9"/>
      <c r="AA1511" s="9"/>
      <c r="AB1511" s="9"/>
      <c r="AC1511" s="9"/>
      <c r="AD1511" s="8"/>
      <c r="AE1511" s="8"/>
      <c r="AF1511" s="8"/>
      <c r="AG1511" s="8"/>
      <c r="AH1511" s="8"/>
      <c r="AI1511" s="8"/>
      <c r="AJ1511" s="8"/>
      <c r="AK1511" s="8"/>
    </row>
    <row r="1512" spans="26:37" x14ac:dyDescent="0.2">
      <c r="Z1512" s="9"/>
      <c r="AA1512" s="9"/>
      <c r="AB1512" s="9"/>
      <c r="AC1512" s="9"/>
      <c r="AD1512" s="8"/>
      <c r="AE1512" s="8"/>
      <c r="AF1512" s="8"/>
      <c r="AG1512" s="8"/>
      <c r="AH1512" s="8"/>
      <c r="AI1512" s="8"/>
      <c r="AJ1512" s="8"/>
      <c r="AK1512" s="8"/>
    </row>
    <row r="1513" spans="26:37" x14ac:dyDescent="0.2">
      <c r="Z1513" s="9"/>
      <c r="AA1513" s="9"/>
      <c r="AB1513" s="9"/>
      <c r="AC1513" s="9"/>
      <c r="AD1513" s="8"/>
      <c r="AE1513" s="8"/>
      <c r="AF1513" s="8"/>
      <c r="AG1513" s="8"/>
      <c r="AH1513" s="8"/>
      <c r="AI1513" s="8"/>
      <c r="AJ1513" s="8"/>
      <c r="AK1513" s="8"/>
    </row>
    <row r="1514" spans="26:37" x14ac:dyDescent="0.2">
      <c r="Z1514" s="9"/>
      <c r="AA1514" s="9"/>
      <c r="AB1514" s="9"/>
      <c r="AC1514" s="9"/>
      <c r="AD1514" s="8"/>
      <c r="AE1514" s="8"/>
      <c r="AF1514" s="8"/>
      <c r="AG1514" s="8"/>
      <c r="AH1514" s="8"/>
      <c r="AI1514" s="8"/>
      <c r="AJ1514" s="8"/>
      <c r="AK1514" s="8"/>
    </row>
    <row r="1515" spans="26:37" x14ac:dyDescent="0.2">
      <c r="Z1515" s="9"/>
      <c r="AA1515" s="9"/>
      <c r="AB1515" s="9"/>
      <c r="AC1515" s="9"/>
      <c r="AD1515" s="8"/>
      <c r="AE1515" s="8"/>
      <c r="AF1515" s="8"/>
      <c r="AG1515" s="8"/>
      <c r="AH1515" s="8"/>
      <c r="AI1515" s="8"/>
      <c r="AJ1515" s="8"/>
      <c r="AK1515" s="8"/>
    </row>
    <row r="1516" spans="26:37" x14ac:dyDescent="0.2">
      <c r="Z1516" s="9"/>
      <c r="AA1516" s="9"/>
      <c r="AB1516" s="9"/>
      <c r="AC1516" s="9"/>
      <c r="AD1516" s="8"/>
      <c r="AE1516" s="8"/>
      <c r="AF1516" s="8"/>
      <c r="AG1516" s="8"/>
      <c r="AH1516" s="8"/>
      <c r="AI1516" s="8"/>
      <c r="AJ1516" s="8"/>
      <c r="AK1516" s="8"/>
    </row>
    <row r="1517" spans="26:37" x14ac:dyDescent="0.2">
      <c r="Z1517" s="9"/>
      <c r="AA1517" s="9"/>
      <c r="AB1517" s="9"/>
      <c r="AC1517" s="9"/>
      <c r="AD1517" s="8"/>
      <c r="AE1517" s="8"/>
      <c r="AF1517" s="8"/>
      <c r="AG1517" s="8"/>
      <c r="AH1517" s="8"/>
      <c r="AI1517" s="8"/>
      <c r="AJ1517" s="8"/>
      <c r="AK1517" s="8"/>
    </row>
    <row r="1518" spans="26:37" x14ac:dyDescent="0.2">
      <c r="Z1518" s="9"/>
      <c r="AA1518" s="9"/>
      <c r="AB1518" s="9"/>
      <c r="AC1518" s="9"/>
      <c r="AD1518" s="8"/>
      <c r="AE1518" s="8"/>
      <c r="AF1518" s="8"/>
      <c r="AG1518" s="8"/>
      <c r="AH1518" s="8"/>
      <c r="AI1518" s="8"/>
      <c r="AJ1518" s="8"/>
      <c r="AK1518" s="8"/>
    </row>
    <row r="1519" spans="26:37" x14ac:dyDescent="0.2">
      <c r="Z1519" s="9"/>
      <c r="AA1519" s="9"/>
      <c r="AB1519" s="9"/>
      <c r="AC1519" s="9"/>
      <c r="AD1519" s="8"/>
      <c r="AE1519" s="8"/>
      <c r="AF1519" s="8"/>
      <c r="AG1519" s="8"/>
      <c r="AH1519" s="8"/>
      <c r="AI1519" s="8"/>
      <c r="AJ1519" s="8"/>
      <c r="AK1519" s="8"/>
    </row>
    <row r="1520" spans="26:37" x14ac:dyDescent="0.2">
      <c r="Z1520" s="9"/>
    </row>
    <row r="1521" spans="26:26" x14ac:dyDescent="0.2">
      <c r="Z1521" s="9"/>
    </row>
    <row r="1522" spans="26:26" x14ac:dyDescent="0.2">
      <c r="Z1522" s="9"/>
    </row>
    <row r="1523" spans="26:26" x14ac:dyDescent="0.2">
      <c r="Z1523" s="9"/>
    </row>
    <row r="1524" spans="26:26" x14ac:dyDescent="0.2">
      <c r="Z1524" s="9"/>
    </row>
    <row r="1525" spans="26:26" x14ac:dyDescent="0.2">
      <c r="Z1525" s="9"/>
    </row>
    <row r="1526" spans="26:26" x14ac:dyDescent="0.2">
      <c r="Z1526" s="9"/>
    </row>
    <row r="1527" spans="26:26" x14ac:dyDescent="0.2">
      <c r="Z1527" s="9"/>
    </row>
    <row r="1528" spans="26:26" x14ac:dyDescent="0.2">
      <c r="Z1528" s="9"/>
    </row>
    <row r="1529" spans="26:26" x14ac:dyDescent="0.2">
      <c r="Z1529" s="9"/>
    </row>
    <row r="1530" spans="26:26" x14ac:dyDescent="0.2">
      <c r="Z1530" s="9"/>
    </row>
    <row r="1531" spans="26:26" x14ac:dyDescent="0.2">
      <c r="Z1531" s="9"/>
    </row>
    <row r="1532" spans="26:26" x14ac:dyDescent="0.2">
      <c r="Z1532" s="9"/>
    </row>
    <row r="1533" spans="26:26" x14ac:dyDescent="0.2">
      <c r="Z1533" s="9"/>
    </row>
    <row r="1534" spans="26:26" x14ac:dyDescent="0.2">
      <c r="Z1534" s="9"/>
    </row>
    <row r="1535" spans="26:26" x14ac:dyDescent="0.2">
      <c r="Z1535" s="9"/>
    </row>
    <row r="1536" spans="26:26" x14ac:dyDescent="0.2">
      <c r="Z1536" s="9"/>
    </row>
    <row r="1537" spans="26:26" x14ac:dyDescent="0.2">
      <c r="Z1537" s="9"/>
    </row>
    <row r="1538" spans="26:26" x14ac:dyDescent="0.2">
      <c r="Z1538" s="9"/>
    </row>
    <row r="1539" spans="26:26" x14ac:dyDescent="0.2">
      <c r="Z1539" s="9"/>
    </row>
    <row r="1540" spans="26:26" x14ac:dyDescent="0.2">
      <c r="Z1540" s="9"/>
    </row>
    <row r="1541" spans="26:26" x14ac:dyDescent="0.2">
      <c r="Z1541" s="9"/>
    </row>
    <row r="1542" spans="26:26" x14ac:dyDescent="0.2">
      <c r="Z1542" s="9"/>
    </row>
    <row r="1543" spans="26:26" x14ac:dyDescent="0.2">
      <c r="Z1543" s="9"/>
    </row>
    <row r="1544" spans="26:26" x14ac:dyDescent="0.2">
      <c r="Z1544" s="9"/>
    </row>
    <row r="1545" spans="26:26" x14ac:dyDescent="0.2">
      <c r="Z1545" s="9"/>
    </row>
    <row r="1546" spans="26:26" x14ac:dyDescent="0.2">
      <c r="Z1546" s="9"/>
    </row>
    <row r="1547" spans="26:26" x14ac:dyDescent="0.2">
      <c r="Z1547" s="9"/>
    </row>
    <row r="1548" spans="26:26" x14ac:dyDescent="0.2">
      <c r="Z1548" s="9"/>
    </row>
    <row r="1549" spans="26:26" x14ac:dyDescent="0.2">
      <c r="Z1549" s="9"/>
    </row>
    <row r="1550" spans="26:26" x14ac:dyDescent="0.2">
      <c r="Z1550" s="9"/>
    </row>
    <row r="1551" spans="26:26" x14ac:dyDescent="0.2">
      <c r="Z1551" s="9"/>
    </row>
    <row r="1552" spans="26:26" x14ac:dyDescent="0.2">
      <c r="Z1552" s="9"/>
    </row>
    <row r="1553" spans="26:26" x14ac:dyDescent="0.2">
      <c r="Z1553" s="9"/>
    </row>
    <row r="1554" spans="26:26" x14ac:dyDescent="0.2">
      <c r="Z1554" s="9"/>
    </row>
    <row r="1555" spans="26:26" x14ac:dyDescent="0.2">
      <c r="Z1555" s="9"/>
    </row>
    <row r="1556" spans="26:26" x14ac:dyDescent="0.2">
      <c r="Z1556" s="9"/>
    </row>
    <row r="1557" spans="26:26" x14ac:dyDescent="0.2">
      <c r="Z1557" s="9"/>
    </row>
    <row r="1558" spans="26:26" x14ac:dyDescent="0.2">
      <c r="Z1558" s="9"/>
    </row>
    <row r="1559" spans="26:26" x14ac:dyDescent="0.2">
      <c r="Z1559" s="9"/>
    </row>
    <row r="1560" spans="26:26" x14ac:dyDescent="0.2">
      <c r="Z1560" s="9"/>
    </row>
    <row r="1561" spans="26:26" x14ac:dyDescent="0.2">
      <c r="Z1561" s="9"/>
    </row>
    <row r="1562" spans="26:26" x14ac:dyDescent="0.2">
      <c r="Z1562" s="9"/>
    </row>
    <row r="1563" spans="26:26" x14ac:dyDescent="0.2">
      <c r="Z1563" s="9"/>
    </row>
    <row r="1564" spans="26:26" x14ac:dyDescent="0.2">
      <c r="Z1564" s="9"/>
    </row>
    <row r="1565" spans="26:26" x14ac:dyDescent="0.2">
      <c r="Z1565" s="9"/>
    </row>
    <row r="1566" spans="26:26" x14ac:dyDescent="0.2">
      <c r="Z1566" s="9"/>
    </row>
    <row r="1567" spans="26:26" x14ac:dyDescent="0.2">
      <c r="Z1567" s="9"/>
    </row>
    <row r="1568" spans="26:26" x14ac:dyDescent="0.2">
      <c r="Z1568" s="9"/>
    </row>
    <row r="1569" spans="26:26" x14ac:dyDescent="0.2">
      <c r="Z1569" s="9"/>
    </row>
    <row r="1570" spans="26:26" x14ac:dyDescent="0.2">
      <c r="Z1570" s="9"/>
    </row>
    <row r="1571" spans="26:26" x14ac:dyDescent="0.2">
      <c r="Z1571" s="9"/>
    </row>
    <row r="1572" spans="26:26" x14ac:dyDescent="0.2">
      <c r="Z1572" s="9"/>
    </row>
    <row r="1573" spans="26:26" x14ac:dyDescent="0.2">
      <c r="Z1573" s="9"/>
    </row>
    <row r="1574" spans="26:26" x14ac:dyDescent="0.2">
      <c r="Z1574" s="9"/>
    </row>
    <row r="1575" spans="26:26" x14ac:dyDescent="0.2">
      <c r="Z1575" s="9"/>
    </row>
    <row r="1576" spans="26:26" x14ac:dyDescent="0.2">
      <c r="Z1576" s="9"/>
    </row>
    <row r="1577" spans="26:26" x14ac:dyDescent="0.2">
      <c r="Z1577" s="9"/>
    </row>
    <row r="1578" spans="26:26" x14ac:dyDescent="0.2">
      <c r="Z1578" s="9"/>
    </row>
    <row r="1579" spans="26:26" x14ac:dyDescent="0.2">
      <c r="Z1579" s="9"/>
    </row>
    <row r="1580" spans="26:26" x14ac:dyDescent="0.2">
      <c r="Z1580" s="9"/>
    </row>
    <row r="1581" spans="26:26" x14ac:dyDescent="0.2">
      <c r="Z1581" s="9"/>
    </row>
    <row r="1582" spans="26:26" x14ac:dyDescent="0.2">
      <c r="Z1582" s="9"/>
    </row>
    <row r="1583" spans="26:26" x14ac:dyDescent="0.2">
      <c r="Z1583" s="9"/>
    </row>
    <row r="1584" spans="26:26" x14ac:dyDescent="0.2">
      <c r="Z1584" s="9"/>
    </row>
    <row r="1585" spans="26:26" x14ac:dyDescent="0.2">
      <c r="Z1585" s="9"/>
    </row>
    <row r="1586" spans="26:26" x14ac:dyDescent="0.2">
      <c r="Z1586" s="9"/>
    </row>
    <row r="1587" spans="26:26" x14ac:dyDescent="0.2">
      <c r="Z1587" s="9"/>
    </row>
    <row r="1588" spans="26:26" x14ac:dyDescent="0.2">
      <c r="Z1588" s="9"/>
    </row>
    <row r="1589" spans="26:26" x14ac:dyDescent="0.2">
      <c r="Z1589" s="9"/>
    </row>
    <row r="1590" spans="26:26" x14ac:dyDescent="0.2">
      <c r="Z1590" s="9"/>
    </row>
    <row r="1591" spans="26:26" x14ac:dyDescent="0.2">
      <c r="Z1591" s="9"/>
    </row>
    <row r="1592" spans="26:26" x14ac:dyDescent="0.2">
      <c r="Z1592" s="9"/>
    </row>
    <row r="1593" spans="26:26" x14ac:dyDescent="0.2">
      <c r="Z1593" s="9"/>
    </row>
    <row r="1594" spans="26:26" x14ac:dyDescent="0.2">
      <c r="Z1594" s="9"/>
    </row>
    <row r="1595" spans="26:26" x14ac:dyDescent="0.2">
      <c r="Z1595" s="9"/>
    </row>
    <row r="1596" spans="26:26" x14ac:dyDescent="0.2">
      <c r="Z1596" s="9"/>
    </row>
    <row r="1597" spans="26:26" x14ac:dyDescent="0.2">
      <c r="Z1597" s="9"/>
    </row>
    <row r="1598" spans="26:26" x14ac:dyDescent="0.2">
      <c r="Z1598" s="9"/>
    </row>
    <row r="1599" spans="26:26" x14ac:dyDescent="0.2">
      <c r="Z1599" s="9"/>
    </row>
    <row r="1600" spans="26:26" x14ac:dyDescent="0.2">
      <c r="Z1600" s="9"/>
    </row>
    <row r="1601" spans="26:26" x14ac:dyDescent="0.2">
      <c r="Z1601" s="9"/>
    </row>
    <row r="1602" spans="26:26" x14ac:dyDescent="0.2">
      <c r="Z1602" s="9"/>
    </row>
    <row r="1603" spans="26:26" x14ac:dyDescent="0.2">
      <c r="Z1603" s="9"/>
    </row>
    <row r="1604" spans="26:26" x14ac:dyDescent="0.2">
      <c r="Z1604" s="9"/>
    </row>
    <row r="1605" spans="26:26" x14ac:dyDescent="0.2">
      <c r="Z1605" s="9"/>
    </row>
    <row r="1606" spans="26:26" x14ac:dyDescent="0.2">
      <c r="Z1606" s="9"/>
    </row>
    <row r="1607" spans="26:26" x14ac:dyDescent="0.2">
      <c r="Z1607" s="9"/>
    </row>
    <row r="1608" spans="26:26" x14ac:dyDescent="0.2">
      <c r="Z1608" s="9"/>
    </row>
    <row r="1609" spans="26:26" x14ac:dyDescent="0.2">
      <c r="Z1609" s="9"/>
    </row>
    <row r="1610" spans="26:26" x14ac:dyDescent="0.2">
      <c r="Z1610" s="9"/>
    </row>
    <row r="1611" spans="26:26" x14ac:dyDescent="0.2">
      <c r="Z1611" s="9"/>
    </row>
    <row r="1612" spans="26:26" x14ac:dyDescent="0.2">
      <c r="Z1612" s="9"/>
    </row>
    <row r="1613" spans="26:26" x14ac:dyDescent="0.2">
      <c r="Z1613" s="9"/>
    </row>
    <row r="1614" spans="26:26" x14ac:dyDescent="0.2">
      <c r="Z1614" s="9"/>
    </row>
    <row r="1615" spans="26:26" x14ac:dyDescent="0.2">
      <c r="Z1615" s="9"/>
    </row>
    <row r="1616" spans="26:26" x14ac:dyDescent="0.2">
      <c r="Z1616" s="9"/>
    </row>
    <row r="1617" spans="26:26" x14ac:dyDescent="0.2">
      <c r="Z1617" s="9"/>
    </row>
    <row r="1618" spans="26:26" x14ac:dyDescent="0.2">
      <c r="Z1618" s="9"/>
    </row>
    <row r="1619" spans="26:26" x14ac:dyDescent="0.2">
      <c r="Z1619" s="9"/>
    </row>
    <row r="1620" spans="26:26" x14ac:dyDescent="0.2">
      <c r="Z1620" s="9"/>
    </row>
    <row r="1621" spans="26:26" x14ac:dyDescent="0.2">
      <c r="Z1621" s="9"/>
    </row>
    <row r="1622" spans="26:26" x14ac:dyDescent="0.2">
      <c r="Z1622" s="9"/>
    </row>
    <row r="1623" spans="26:26" x14ac:dyDescent="0.2">
      <c r="Z1623" s="9"/>
    </row>
    <row r="1624" spans="26:26" x14ac:dyDescent="0.2">
      <c r="Z1624" s="9"/>
    </row>
    <row r="1625" spans="26:26" x14ac:dyDescent="0.2">
      <c r="Z1625" s="9"/>
    </row>
    <row r="1626" spans="26:26" x14ac:dyDescent="0.2">
      <c r="Z1626" s="9"/>
    </row>
    <row r="1627" spans="26:26" x14ac:dyDescent="0.2">
      <c r="Z1627" s="9"/>
    </row>
    <row r="1628" spans="26:26" x14ac:dyDescent="0.2">
      <c r="Z1628" s="9"/>
    </row>
    <row r="1629" spans="26:26" x14ac:dyDescent="0.2">
      <c r="Z1629" s="9"/>
    </row>
    <row r="1630" spans="26:26" x14ac:dyDescent="0.2">
      <c r="Z1630" s="9"/>
    </row>
    <row r="1631" spans="26:26" x14ac:dyDescent="0.2">
      <c r="Z1631" s="9"/>
    </row>
    <row r="1632" spans="26:26" x14ac:dyDescent="0.2">
      <c r="Z1632" s="9"/>
    </row>
    <row r="1633" spans="26:26" x14ac:dyDescent="0.2">
      <c r="Z1633" s="9"/>
    </row>
    <row r="1634" spans="26:26" x14ac:dyDescent="0.2">
      <c r="Z1634" s="9"/>
    </row>
    <row r="1635" spans="26:26" x14ac:dyDescent="0.2">
      <c r="Z1635" s="9"/>
    </row>
    <row r="1636" spans="26:26" x14ac:dyDescent="0.2">
      <c r="Z1636" s="9"/>
    </row>
    <row r="1637" spans="26:26" x14ac:dyDescent="0.2">
      <c r="Z1637" s="9"/>
    </row>
    <row r="1638" spans="26:26" x14ac:dyDescent="0.2">
      <c r="Z1638" s="9"/>
    </row>
    <row r="1639" spans="26:26" x14ac:dyDescent="0.2">
      <c r="Z1639" s="9"/>
    </row>
    <row r="1640" spans="26:26" x14ac:dyDescent="0.2">
      <c r="Z1640" s="9"/>
    </row>
    <row r="1641" spans="26:26" x14ac:dyDescent="0.2">
      <c r="Z1641" s="9"/>
    </row>
    <row r="1642" spans="26:26" x14ac:dyDescent="0.2">
      <c r="Z1642" s="9"/>
    </row>
    <row r="1643" spans="26:26" x14ac:dyDescent="0.2">
      <c r="Z1643" s="9"/>
    </row>
    <row r="1644" spans="26:26" x14ac:dyDescent="0.2">
      <c r="Z1644" s="9"/>
    </row>
    <row r="1645" spans="26:26" x14ac:dyDescent="0.2">
      <c r="Z1645" s="9"/>
    </row>
    <row r="1646" spans="26:26" x14ac:dyDescent="0.2">
      <c r="Z1646" s="9"/>
    </row>
    <row r="1647" spans="26:26" x14ac:dyDescent="0.2">
      <c r="Z1647" s="9"/>
    </row>
    <row r="1648" spans="26:26" x14ac:dyDescent="0.2">
      <c r="Z1648" s="9"/>
    </row>
    <row r="1649" spans="26:26" x14ac:dyDescent="0.2">
      <c r="Z1649" s="9"/>
    </row>
    <row r="1650" spans="26:26" x14ac:dyDescent="0.2">
      <c r="Z1650" s="9"/>
    </row>
    <row r="1651" spans="26:26" x14ac:dyDescent="0.2">
      <c r="Z1651" s="9"/>
    </row>
    <row r="1652" spans="26:26" x14ac:dyDescent="0.2">
      <c r="Z1652" s="9"/>
    </row>
    <row r="1653" spans="26:26" x14ac:dyDescent="0.2">
      <c r="Z1653" s="9"/>
    </row>
    <row r="1654" spans="26:26" x14ac:dyDescent="0.2">
      <c r="Z1654" s="9"/>
    </row>
    <row r="1655" spans="26:26" x14ac:dyDescent="0.2">
      <c r="Z1655" s="9"/>
    </row>
    <row r="1656" spans="26:26" x14ac:dyDescent="0.2">
      <c r="Z1656" s="9"/>
    </row>
    <row r="1657" spans="26:26" x14ac:dyDescent="0.2">
      <c r="Z1657" s="9"/>
    </row>
    <row r="1658" spans="26:26" x14ac:dyDescent="0.2">
      <c r="Z1658" s="9"/>
    </row>
    <row r="1659" spans="26:26" x14ac:dyDescent="0.2">
      <c r="Z1659" s="9"/>
    </row>
    <row r="1660" spans="26:26" x14ac:dyDescent="0.2">
      <c r="Z1660" s="9"/>
    </row>
    <row r="1661" spans="26:26" x14ac:dyDescent="0.2">
      <c r="Z1661" s="9"/>
    </row>
    <row r="1662" spans="26:26" x14ac:dyDescent="0.2">
      <c r="Z1662" s="9"/>
    </row>
    <row r="1663" spans="26:26" x14ac:dyDescent="0.2">
      <c r="Z1663" s="9"/>
    </row>
    <row r="1664" spans="26:26" x14ac:dyDescent="0.2">
      <c r="Z1664" s="9"/>
    </row>
    <row r="1665" spans="26:26" x14ac:dyDescent="0.2">
      <c r="Z1665" s="9"/>
    </row>
    <row r="1666" spans="26:26" x14ac:dyDescent="0.2">
      <c r="Z1666" s="9"/>
    </row>
    <row r="1667" spans="26:26" x14ac:dyDescent="0.2">
      <c r="Z1667" s="9"/>
    </row>
    <row r="1668" spans="26:26" x14ac:dyDescent="0.2">
      <c r="Z1668" s="9"/>
    </row>
    <row r="1669" spans="26:26" x14ac:dyDescent="0.2">
      <c r="Z1669" s="9"/>
    </row>
    <row r="1670" spans="26:26" x14ac:dyDescent="0.2">
      <c r="Z1670" s="9"/>
    </row>
    <row r="1671" spans="26:26" x14ac:dyDescent="0.2">
      <c r="Z1671" s="9"/>
    </row>
    <row r="1672" spans="26:26" x14ac:dyDescent="0.2">
      <c r="Z1672" s="9"/>
    </row>
    <row r="1673" spans="26:26" x14ac:dyDescent="0.2">
      <c r="Z1673" s="9"/>
    </row>
    <row r="1674" spans="26:26" x14ac:dyDescent="0.2">
      <c r="Z1674" s="9"/>
    </row>
    <row r="1675" spans="26:26" x14ac:dyDescent="0.2">
      <c r="Z1675" s="9"/>
    </row>
    <row r="1676" spans="26:26" x14ac:dyDescent="0.2">
      <c r="Z1676" s="9"/>
    </row>
    <row r="1677" spans="26:26" x14ac:dyDescent="0.2">
      <c r="Z1677" s="9"/>
    </row>
    <row r="1678" spans="26:26" x14ac:dyDescent="0.2">
      <c r="Z1678" s="9"/>
    </row>
    <row r="1679" spans="26:26" x14ac:dyDescent="0.2">
      <c r="Z1679" s="9"/>
    </row>
    <row r="1680" spans="26:26" x14ac:dyDescent="0.2">
      <c r="Z1680" s="9"/>
    </row>
    <row r="1681" spans="26:26" x14ac:dyDescent="0.2">
      <c r="Z1681" s="9"/>
    </row>
    <row r="1682" spans="26:26" x14ac:dyDescent="0.2">
      <c r="Z1682" s="9"/>
    </row>
    <row r="1683" spans="26:26" x14ac:dyDescent="0.2">
      <c r="Z1683" s="9"/>
    </row>
    <row r="1684" spans="26:26" x14ac:dyDescent="0.2">
      <c r="Z1684" s="9"/>
    </row>
    <row r="1685" spans="26:26" x14ac:dyDescent="0.2">
      <c r="Z1685" s="9"/>
    </row>
    <row r="1686" spans="26:26" x14ac:dyDescent="0.2">
      <c r="Z1686" s="9"/>
    </row>
    <row r="1687" spans="26:26" x14ac:dyDescent="0.2">
      <c r="Z1687" s="9"/>
    </row>
    <row r="1688" spans="26:26" x14ac:dyDescent="0.2">
      <c r="Z1688" s="9"/>
    </row>
    <row r="1689" spans="26:26" x14ac:dyDescent="0.2">
      <c r="Z1689" s="9"/>
    </row>
    <row r="1690" spans="26:26" x14ac:dyDescent="0.2">
      <c r="Z1690" s="9"/>
    </row>
    <row r="1691" spans="26:26" x14ac:dyDescent="0.2">
      <c r="Z1691" s="9"/>
    </row>
    <row r="1692" spans="26:26" x14ac:dyDescent="0.2">
      <c r="Z1692" s="9"/>
    </row>
    <row r="1693" spans="26:26" x14ac:dyDescent="0.2">
      <c r="Z1693" s="9"/>
    </row>
    <row r="1694" spans="26:26" x14ac:dyDescent="0.2">
      <c r="Z1694" s="9"/>
    </row>
    <row r="1695" spans="26:26" x14ac:dyDescent="0.2">
      <c r="Z1695" s="9"/>
    </row>
    <row r="1696" spans="26:26" x14ac:dyDescent="0.2">
      <c r="Z1696" s="9"/>
    </row>
    <row r="1697" spans="26:26" x14ac:dyDescent="0.2">
      <c r="Z1697" s="9"/>
    </row>
    <row r="1698" spans="26:26" x14ac:dyDescent="0.2">
      <c r="Z1698" s="9"/>
    </row>
    <row r="1699" spans="26:26" x14ac:dyDescent="0.2">
      <c r="Z1699" s="9"/>
    </row>
    <row r="1700" spans="26:26" x14ac:dyDescent="0.2">
      <c r="Z1700" s="9"/>
    </row>
    <row r="1701" spans="26:26" x14ac:dyDescent="0.2">
      <c r="Z1701" s="9"/>
    </row>
    <row r="1702" spans="26:26" x14ac:dyDescent="0.2">
      <c r="Z1702" s="9"/>
    </row>
    <row r="1703" spans="26:26" x14ac:dyDescent="0.2">
      <c r="Z1703" s="9"/>
    </row>
    <row r="1704" spans="26:26" x14ac:dyDescent="0.2">
      <c r="Z1704" s="9"/>
    </row>
    <row r="1705" spans="26:26" x14ac:dyDescent="0.2">
      <c r="Z1705" s="9"/>
    </row>
    <row r="1706" spans="26:26" x14ac:dyDescent="0.2">
      <c r="Z1706" s="9"/>
    </row>
    <row r="1707" spans="26:26" x14ac:dyDescent="0.2">
      <c r="Z1707" s="9"/>
    </row>
    <row r="1708" spans="26:26" x14ac:dyDescent="0.2">
      <c r="Z1708" s="9"/>
    </row>
    <row r="1709" spans="26:26" x14ac:dyDescent="0.2">
      <c r="Z1709" s="9"/>
    </row>
    <row r="1710" spans="26:26" x14ac:dyDescent="0.2">
      <c r="Z1710" s="9"/>
    </row>
    <row r="1711" spans="26:26" x14ac:dyDescent="0.2">
      <c r="Z1711" s="9"/>
    </row>
    <row r="1712" spans="26:26" x14ac:dyDescent="0.2">
      <c r="Z1712" s="9"/>
    </row>
    <row r="1713" spans="26:26" x14ac:dyDescent="0.2">
      <c r="Z1713" s="9"/>
    </row>
    <row r="1714" spans="26:26" x14ac:dyDescent="0.2">
      <c r="Z1714" s="9"/>
    </row>
    <row r="1715" spans="26:26" x14ac:dyDescent="0.2">
      <c r="Z1715" s="9"/>
    </row>
    <row r="1716" spans="26:26" x14ac:dyDescent="0.2">
      <c r="Z1716" s="9"/>
    </row>
    <row r="1717" spans="26:26" x14ac:dyDescent="0.2">
      <c r="Z1717" s="9"/>
    </row>
    <row r="1718" spans="26:26" x14ac:dyDescent="0.2">
      <c r="Z1718" s="9"/>
    </row>
    <row r="1719" spans="26:26" x14ac:dyDescent="0.2">
      <c r="Z1719" s="9"/>
    </row>
    <row r="1720" spans="26:26" x14ac:dyDescent="0.2">
      <c r="Z1720" s="9"/>
    </row>
    <row r="1721" spans="26:26" x14ac:dyDescent="0.2">
      <c r="Z1721" s="9"/>
    </row>
    <row r="1722" spans="26:26" x14ac:dyDescent="0.2">
      <c r="Z1722" s="9"/>
    </row>
    <row r="1723" spans="26:26" x14ac:dyDescent="0.2">
      <c r="Z1723" s="9"/>
    </row>
    <row r="1724" spans="26:26" x14ac:dyDescent="0.2">
      <c r="Z1724" s="9"/>
    </row>
    <row r="1725" spans="26:26" x14ac:dyDescent="0.2">
      <c r="Z1725" s="9"/>
    </row>
    <row r="1726" spans="26:26" x14ac:dyDescent="0.2">
      <c r="Z1726" s="9"/>
    </row>
    <row r="1727" spans="26:26" x14ac:dyDescent="0.2">
      <c r="Z1727" s="9"/>
    </row>
    <row r="1728" spans="26:26" x14ac:dyDescent="0.2">
      <c r="Z1728" s="9"/>
    </row>
    <row r="1729" spans="26:26" x14ac:dyDescent="0.2">
      <c r="Z1729" s="9"/>
    </row>
    <row r="1730" spans="26:26" x14ac:dyDescent="0.2">
      <c r="Z1730" s="9"/>
    </row>
    <row r="1731" spans="26:26" x14ac:dyDescent="0.2">
      <c r="Z1731" s="9"/>
    </row>
    <row r="1732" spans="26:26" x14ac:dyDescent="0.2">
      <c r="Z1732" s="9"/>
    </row>
    <row r="1733" spans="26:26" x14ac:dyDescent="0.2">
      <c r="Z1733" s="9"/>
    </row>
    <row r="1734" spans="26:26" x14ac:dyDescent="0.2">
      <c r="Z1734" s="9"/>
    </row>
    <row r="1735" spans="26:26" x14ac:dyDescent="0.2">
      <c r="Z1735" s="9"/>
    </row>
    <row r="1736" spans="26:26" x14ac:dyDescent="0.2">
      <c r="Z1736" s="9"/>
    </row>
    <row r="1737" spans="26:26" x14ac:dyDescent="0.2">
      <c r="Z1737" s="9"/>
    </row>
    <row r="1738" spans="26:26" x14ac:dyDescent="0.2">
      <c r="Z1738" s="9"/>
    </row>
    <row r="1739" spans="26:26" x14ac:dyDescent="0.2">
      <c r="Z1739" s="9"/>
    </row>
    <row r="1740" spans="26:26" x14ac:dyDescent="0.2">
      <c r="Z1740" s="9"/>
    </row>
    <row r="1741" spans="26:26" x14ac:dyDescent="0.2">
      <c r="Z1741" s="9"/>
    </row>
    <row r="1742" spans="26:26" x14ac:dyDescent="0.2">
      <c r="Z1742" s="9"/>
    </row>
    <row r="1743" spans="26:26" x14ac:dyDescent="0.2">
      <c r="Z1743" s="9"/>
    </row>
    <row r="1744" spans="26:26" x14ac:dyDescent="0.2">
      <c r="Z1744" s="9"/>
    </row>
    <row r="1745" spans="26:26" x14ac:dyDescent="0.2">
      <c r="Z1745" s="9"/>
    </row>
    <row r="1746" spans="26:26" x14ac:dyDescent="0.2">
      <c r="Z1746" s="9"/>
    </row>
    <row r="1747" spans="26:26" x14ac:dyDescent="0.2">
      <c r="Z1747" s="9"/>
    </row>
    <row r="1748" spans="26:26" x14ac:dyDescent="0.2">
      <c r="Z1748" s="9"/>
    </row>
    <row r="1749" spans="26:26" x14ac:dyDescent="0.2">
      <c r="Z1749" s="9"/>
    </row>
    <row r="1750" spans="26:26" x14ac:dyDescent="0.2">
      <c r="Z1750" s="9"/>
    </row>
    <row r="1751" spans="26:26" x14ac:dyDescent="0.2">
      <c r="Z1751" s="9"/>
    </row>
    <row r="1752" spans="26:26" x14ac:dyDescent="0.2">
      <c r="Z1752" s="9"/>
    </row>
    <row r="1753" spans="26:26" x14ac:dyDescent="0.2">
      <c r="Z1753" s="9"/>
    </row>
    <row r="1754" spans="26:26" x14ac:dyDescent="0.2">
      <c r="Z1754" s="9"/>
    </row>
    <row r="1755" spans="26:26" x14ac:dyDescent="0.2">
      <c r="Z1755" s="9"/>
    </row>
    <row r="1756" spans="26:26" x14ac:dyDescent="0.2">
      <c r="Z1756" s="9"/>
    </row>
    <row r="1757" spans="26:26" x14ac:dyDescent="0.2">
      <c r="Z1757" s="9"/>
    </row>
    <row r="1758" spans="26:26" x14ac:dyDescent="0.2">
      <c r="Z1758" s="9"/>
    </row>
    <row r="1759" spans="26:26" x14ac:dyDescent="0.2">
      <c r="Z1759" s="9"/>
    </row>
    <row r="1760" spans="26:26" x14ac:dyDescent="0.2">
      <c r="Z1760" s="9"/>
    </row>
    <row r="1761" spans="26:26" x14ac:dyDescent="0.2">
      <c r="Z1761" s="9"/>
    </row>
    <row r="1762" spans="26:26" x14ac:dyDescent="0.2">
      <c r="Z1762" s="9"/>
    </row>
    <row r="1763" spans="26:26" x14ac:dyDescent="0.2">
      <c r="Z1763" s="9"/>
    </row>
    <row r="1764" spans="26:26" x14ac:dyDescent="0.2">
      <c r="Z1764" s="9"/>
    </row>
    <row r="1765" spans="26:26" x14ac:dyDescent="0.2">
      <c r="Z1765" s="9"/>
    </row>
    <row r="1766" spans="26:26" x14ac:dyDescent="0.2">
      <c r="Z1766" s="9"/>
    </row>
    <row r="1767" spans="26:26" x14ac:dyDescent="0.2">
      <c r="Z1767" s="9"/>
    </row>
    <row r="1768" spans="26:26" x14ac:dyDescent="0.2">
      <c r="Z1768" s="9"/>
    </row>
    <row r="1769" spans="26:26" x14ac:dyDescent="0.2">
      <c r="Z1769" s="9"/>
    </row>
    <row r="1770" spans="26:26" x14ac:dyDescent="0.2">
      <c r="Z1770" s="9"/>
    </row>
    <row r="1771" spans="26:26" x14ac:dyDescent="0.2">
      <c r="Z1771" s="9"/>
    </row>
    <row r="1772" spans="26:26" x14ac:dyDescent="0.2">
      <c r="Z1772" s="9"/>
    </row>
    <row r="1773" spans="26:26" x14ac:dyDescent="0.2">
      <c r="Z1773" s="9"/>
    </row>
    <row r="1774" spans="26:26" x14ac:dyDescent="0.2">
      <c r="Z1774" s="9"/>
    </row>
    <row r="1775" spans="26:26" x14ac:dyDescent="0.2">
      <c r="Z1775" s="9"/>
    </row>
    <row r="1776" spans="26:26" x14ac:dyDescent="0.2">
      <c r="Z1776" s="9"/>
    </row>
    <row r="1777" spans="26:26" x14ac:dyDescent="0.2">
      <c r="Z1777" s="9"/>
    </row>
    <row r="1778" spans="26:26" x14ac:dyDescent="0.2">
      <c r="Z1778" s="9"/>
    </row>
    <row r="1779" spans="26:26" x14ac:dyDescent="0.2">
      <c r="Z1779" s="9"/>
    </row>
    <row r="1780" spans="26:26" x14ac:dyDescent="0.2">
      <c r="Z1780" s="9"/>
    </row>
    <row r="1781" spans="26:26" x14ac:dyDescent="0.2">
      <c r="Z1781" s="9"/>
    </row>
    <row r="1782" spans="26:26" x14ac:dyDescent="0.2">
      <c r="Z1782" s="9"/>
    </row>
    <row r="1783" spans="26:26" x14ac:dyDescent="0.2">
      <c r="Z1783" s="9"/>
    </row>
    <row r="1784" spans="26:26" x14ac:dyDescent="0.2">
      <c r="Z1784" s="9"/>
    </row>
    <row r="1785" spans="26:26" x14ac:dyDescent="0.2">
      <c r="Z1785" s="9"/>
    </row>
    <row r="1786" spans="26:26" x14ac:dyDescent="0.2">
      <c r="Z1786" s="9"/>
    </row>
    <row r="1787" spans="26:26" x14ac:dyDescent="0.2">
      <c r="Z1787" s="9"/>
    </row>
    <row r="1788" spans="26:26" x14ac:dyDescent="0.2">
      <c r="Z1788" s="9"/>
    </row>
    <row r="1789" spans="26:26" x14ac:dyDescent="0.2">
      <c r="Z1789" s="9"/>
    </row>
    <row r="1790" spans="26:26" x14ac:dyDescent="0.2">
      <c r="Z1790" s="9"/>
    </row>
    <row r="1791" spans="26:26" x14ac:dyDescent="0.2">
      <c r="Z1791" s="9"/>
    </row>
    <row r="1792" spans="26:26" x14ac:dyDescent="0.2">
      <c r="Z1792" s="9"/>
    </row>
    <row r="1793" spans="26:26" x14ac:dyDescent="0.2">
      <c r="Z1793" s="9"/>
    </row>
    <row r="1794" spans="26:26" x14ac:dyDescent="0.2">
      <c r="Z1794" s="9"/>
    </row>
    <row r="1795" spans="26:26" x14ac:dyDescent="0.2">
      <c r="Z1795" s="9"/>
    </row>
    <row r="1796" spans="26:26" x14ac:dyDescent="0.2">
      <c r="Z1796" s="9"/>
    </row>
    <row r="1797" spans="26:26" x14ac:dyDescent="0.2">
      <c r="Z1797" s="9"/>
    </row>
    <row r="1798" spans="26:26" x14ac:dyDescent="0.2">
      <c r="Z1798" s="9"/>
    </row>
    <row r="1799" spans="26:26" x14ac:dyDescent="0.2">
      <c r="Z1799" s="9"/>
    </row>
    <row r="1800" spans="26:26" x14ac:dyDescent="0.2">
      <c r="Z1800" s="9"/>
    </row>
    <row r="1801" spans="26:26" x14ac:dyDescent="0.2">
      <c r="Z1801" s="9"/>
    </row>
    <row r="1802" spans="26:26" x14ac:dyDescent="0.2">
      <c r="Z1802" s="9"/>
    </row>
    <row r="1803" spans="26:26" x14ac:dyDescent="0.2">
      <c r="Z1803" s="9"/>
    </row>
    <row r="1804" spans="26:26" x14ac:dyDescent="0.2">
      <c r="Z1804" s="9"/>
    </row>
    <row r="1805" spans="26:26" x14ac:dyDescent="0.2">
      <c r="Z1805" s="9"/>
    </row>
    <row r="1806" spans="26:26" x14ac:dyDescent="0.2">
      <c r="Z1806" s="9"/>
    </row>
    <row r="1807" spans="26:26" x14ac:dyDescent="0.2">
      <c r="Z1807" s="9"/>
    </row>
    <row r="1808" spans="26:26" x14ac:dyDescent="0.2">
      <c r="Z1808" s="9"/>
    </row>
    <row r="1809" spans="26:26" x14ac:dyDescent="0.2">
      <c r="Z1809" s="9"/>
    </row>
    <row r="1810" spans="26:26" x14ac:dyDescent="0.2">
      <c r="Z1810" s="9"/>
    </row>
    <row r="1811" spans="26:26" x14ac:dyDescent="0.2">
      <c r="Z1811" s="9"/>
    </row>
    <row r="1812" spans="26:26" x14ac:dyDescent="0.2">
      <c r="Z1812" s="9"/>
    </row>
    <row r="1813" spans="26:26" x14ac:dyDescent="0.2">
      <c r="Z1813" s="9"/>
    </row>
    <row r="1814" spans="26:26" x14ac:dyDescent="0.2">
      <c r="Z1814" s="9"/>
    </row>
    <row r="1815" spans="26:26" x14ac:dyDescent="0.2">
      <c r="Z1815" s="9"/>
    </row>
    <row r="1816" spans="26:26" x14ac:dyDescent="0.2">
      <c r="Z1816" s="9"/>
    </row>
    <row r="1817" spans="26:26" x14ac:dyDescent="0.2">
      <c r="Z1817" s="9"/>
    </row>
    <row r="1818" spans="26:26" x14ac:dyDescent="0.2">
      <c r="Z1818" s="9"/>
    </row>
    <row r="1819" spans="26:26" x14ac:dyDescent="0.2">
      <c r="Z1819" s="9"/>
    </row>
    <row r="1820" spans="26:26" x14ac:dyDescent="0.2">
      <c r="Z1820" s="9"/>
    </row>
    <row r="1821" spans="26:26" x14ac:dyDescent="0.2">
      <c r="Z1821" s="9"/>
    </row>
    <row r="1822" spans="26:26" x14ac:dyDescent="0.2">
      <c r="Z1822" s="9"/>
    </row>
    <row r="1823" spans="26:26" x14ac:dyDescent="0.2">
      <c r="Z1823" s="9"/>
    </row>
    <row r="1824" spans="26:26" x14ac:dyDescent="0.2">
      <c r="Z1824" s="9"/>
    </row>
    <row r="1825" spans="26:26" x14ac:dyDescent="0.2">
      <c r="Z1825" s="9"/>
    </row>
    <row r="1826" spans="26:26" x14ac:dyDescent="0.2">
      <c r="Z1826" s="9"/>
    </row>
    <row r="1827" spans="26:26" x14ac:dyDescent="0.2">
      <c r="Z1827" s="9"/>
    </row>
    <row r="1828" spans="26:26" x14ac:dyDescent="0.2">
      <c r="Z1828" s="9"/>
    </row>
    <row r="1829" spans="26:26" x14ac:dyDescent="0.2">
      <c r="Z1829" s="9"/>
    </row>
    <row r="1830" spans="26:26" x14ac:dyDescent="0.2">
      <c r="Z1830" s="9"/>
    </row>
    <row r="1831" spans="26:26" x14ac:dyDescent="0.2">
      <c r="Z1831" s="9"/>
    </row>
    <row r="1832" spans="26:26" x14ac:dyDescent="0.2">
      <c r="Z1832" s="9"/>
    </row>
    <row r="1833" spans="26:26" x14ac:dyDescent="0.2">
      <c r="Z1833" s="9"/>
    </row>
    <row r="1834" spans="26:26" x14ac:dyDescent="0.2">
      <c r="Z1834" s="9"/>
    </row>
    <row r="1835" spans="26:26" x14ac:dyDescent="0.2">
      <c r="Z1835" s="9"/>
    </row>
    <row r="1836" spans="26:26" x14ac:dyDescent="0.2">
      <c r="Z1836" s="9"/>
    </row>
    <row r="1837" spans="26:26" x14ac:dyDescent="0.2">
      <c r="Z1837" s="9"/>
    </row>
    <row r="1838" spans="26:26" x14ac:dyDescent="0.2">
      <c r="Z1838" s="9"/>
    </row>
    <row r="1839" spans="26:26" x14ac:dyDescent="0.2">
      <c r="Z1839" s="9"/>
    </row>
    <row r="1840" spans="26:26" x14ac:dyDescent="0.2">
      <c r="Z1840" s="9"/>
    </row>
    <row r="1841" spans="26:26" x14ac:dyDescent="0.2">
      <c r="Z1841" s="9"/>
    </row>
    <row r="1842" spans="26:26" x14ac:dyDescent="0.2">
      <c r="Z1842" s="9"/>
    </row>
    <row r="1843" spans="26:26" x14ac:dyDescent="0.2">
      <c r="Z1843" s="9"/>
    </row>
    <row r="1844" spans="26:26" x14ac:dyDescent="0.2">
      <c r="Z1844" s="9"/>
    </row>
    <row r="1845" spans="26:26" x14ac:dyDescent="0.2">
      <c r="Z1845" s="9"/>
    </row>
    <row r="1846" spans="26:26" x14ac:dyDescent="0.2">
      <c r="Z1846" s="9"/>
    </row>
    <row r="1847" spans="26:26" x14ac:dyDescent="0.2">
      <c r="Z1847" s="9"/>
    </row>
    <row r="1848" spans="26:26" x14ac:dyDescent="0.2">
      <c r="Z1848" s="9"/>
    </row>
    <row r="1849" spans="26:26" x14ac:dyDescent="0.2">
      <c r="Z1849" s="9"/>
    </row>
    <row r="1850" spans="26:26" x14ac:dyDescent="0.2">
      <c r="Z1850" s="9"/>
    </row>
    <row r="1851" spans="26:26" x14ac:dyDescent="0.2">
      <c r="Z1851" s="9"/>
    </row>
    <row r="1852" spans="26:26" x14ac:dyDescent="0.2">
      <c r="Z1852" s="9"/>
    </row>
    <row r="1853" spans="26:26" x14ac:dyDescent="0.2">
      <c r="Z1853" s="9"/>
    </row>
    <row r="1854" spans="26:26" x14ac:dyDescent="0.2">
      <c r="Z1854" s="9"/>
    </row>
    <row r="1855" spans="26:26" x14ac:dyDescent="0.2">
      <c r="Z1855" s="9"/>
    </row>
    <row r="1856" spans="26:26" x14ac:dyDescent="0.2">
      <c r="Z1856" s="9"/>
    </row>
    <row r="1857" spans="26:26" x14ac:dyDescent="0.2">
      <c r="Z1857" s="9"/>
    </row>
    <row r="1858" spans="26:26" x14ac:dyDescent="0.2">
      <c r="Z1858" s="9"/>
    </row>
    <row r="1859" spans="26:26" x14ac:dyDescent="0.2">
      <c r="Z1859" s="9"/>
    </row>
    <row r="1860" spans="26:26" x14ac:dyDescent="0.2">
      <c r="Z1860" s="9"/>
    </row>
    <row r="1861" spans="26:26" x14ac:dyDescent="0.2">
      <c r="Z1861" s="9"/>
    </row>
    <row r="1862" spans="26:26" x14ac:dyDescent="0.2">
      <c r="Z1862" s="9"/>
    </row>
    <row r="1863" spans="26:26" x14ac:dyDescent="0.2">
      <c r="Z1863" s="9"/>
    </row>
    <row r="1864" spans="26:26" x14ac:dyDescent="0.2">
      <c r="Z1864" s="9"/>
    </row>
    <row r="1865" spans="26:26" x14ac:dyDescent="0.2">
      <c r="Z1865" s="9"/>
    </row>
    <row r="1866" spans="26:26" x14ac:dyDescent="0.2">
      <c r="Z1866" s="9"/>
    </row>
    <row r="1867" spans="26:26" x14ac:dyDescent="0.2">
      <c r="Z1867" s="9"/>
    </row>
    <row r="1868" spans="26:26" x14ac:dyDescent="0.2">
      <c r="Z1868" s="9"/>
    </row>
    <row r="1869" spans="26:26" x14ac:dyDescent="0.2">
      <c r="Z1869" s="9"/>
    </row>
    <row r="1870" spans="26:26" x14ac:dyDescent="0.2">
      <c r="Z1870" s="9"/>
    </row>
    <row r="1871" spans="26:26" x14ac:dyDescent="0.2">
      <c r="Z1871" s="9"/>
    </row>
    <row r="1872" spans="26:26" x14ac:dyDescent="0.2">
      <c r="Z1872" s="9"/>
    </row>
    <row r="1873" spans="26:26" x14ac:dyDescent="0.2">
      <c r="Z1873" s="9"/>
    </row>
    <row r="1874" spans="26:26" x14ac:dyDescent="0.2">
      <c r="Z1874" s="9"/>
    </row>
    <row r="1875" spans="26:26" x14ac:dyDescent="0.2">
      <c r="Z1875" s="9"/>
    </row>
    <row r="1876" spans="26:26" x14ac:dyDescent="0.2">
      <c r="Z1876" s="9"/>
    </row>
    <row r="1877" spans="26:26" x14ac:dyDescent="0.2">
      <c r="Z1877" s="9"/>
    </row>
    <row r="1878" spans="26:26" x14ac:dyDescent="0.2">
      <c r="Z1878" s="9"/>
    </row>
    <row r="1879" spans="26:26" x14ac:dyDescent="0.2">
      <c r="Z1879" s="9"/>
    </row>
    <row r="1880" spans="26:26" x14ac:dyDescent="0.2">
      <c r="Z1880" s="9"/>
    </row>
    <row r="1881" spans="26:26" x14ac:dyDescent="0.2">
      <c r="Z1881" s="9"/>
    </row>
    <row r="1882" spans="26:26" x14ac:dyDescent="0.2">
      <c r="Z1882" s="9"/>
    </row>
    <row r="1883" spans="26:26" x14ac:dyDescent="0.2">
      <c r="Z1883" s="9"/>
    </row>
    <row r="1884" spans="26:26" x14ac:dyDescent="0.2">
      <c r="Z1884" s="9"/>
    </row>
    <row r="1885" spans="26:26" x14ac:dyDescent="0.2">
      <c r="Z1885" s="9"/>
    </row>
    <row r="1886" spans="26:26" x14ac:dyDescent="0.2">
      <c r="Z1886" s="9"/>
    </row>
    <row r="1887" spans="26:26" x14ac:dyDescent="0.2">
      <c r="Z1887" s="9"/>
    </row>
    <row r="1888" spans="26:26" x14ac:dyDescent="0.2">
      <c r="Z1888" s="9"/>
    </row>
    <row r="1889" spans="26:26" x14ac:dyDescent="0.2">
      <c r="Z1889" s="9"/>
    </row>
    <row r="1890" spans="26:26" x14ac:dyDescent="0.2">
      <c r="Z1890" s="9"/>
    </row>
    <row r="1891" spans="26:26" x14ac:dyDescent="0.2">
      <c r="Z1891" s="9"/>
    </row>
    <row r="1892" spans="26:26" x14ac:dyDescent="0.2">
      <c r="Z1892" s="9"/>
    </row>
    <row r="1893" spans="26:26" x14ac:dyDescent="0.2">
      <c r="Z1893" s="9"/>
    </row>
    <row r="1894" spans="26:26" x14ac:dyDescent="0.2">
      <c r="Z1894" s="9"/>
    </row>
    <row r="1895" spans="26:26" x14ac:dyDescent="0.2">
      <c r="Z1895" s="9"/>
    </row>
    <row r="1896" spans="26:26" x14ac:dyDescent="0.2">
      <c r="Z1896" s="9"/>
    </row>
    <row r="1897" spans="26:26" x14ac:dyDescent="0.2">
      <c r="Z1897" s="9"/>
    </row>
    <row r="1898" spans="26:26" x14ac:dyDescent="0.2">
      <c r="Z1898" s="9"/>
    </row>
    <row r="1899" spans="26:26" x14ac:dyDescent="0.2">
      <c r="Z1899" s="9"/>
    </row>
    <row r="1900" spans="26:26" x14ac:dyDescent="0.2">
      <c r="Z1900" s="9"/>
    </row>
    <row r="1901" spans="26:26" x14ac:dyDescent="0.2">
      <c r="Z1901" s="9"/>
    </row>
    <row r="1902" spans="26:26" x14ac:dyDescent="0.2">
      <c r="Z1902" s="9"/>
    </row>
    <row r="1903" spans="26:26" x14ac:dyDescent="0.2">
      <c r="Z1903" s="9"/>
    </row>
    <row r="1904" spans="26:26" x14ac:dyDescent="0.2">
      <c r="Z1904" s="9"/>
    </row>
    <row r="1905" spans="26:26" x14ac:dyDescent="0.2">
      <c r="Z1905" s="9"/>
    </row>
    <row r="1906" spans="26:26" x14ac:dyDescent="0.2">
      <c r="Z1906" s="9"/>
    </row>
    <row r="1907" spans="26:26" x14ac:dyDescent="0.2">
      <c r="Z1907" s="9"/>
    </row>
    <row r="1908" spans="26:26" x14ac:dyDescent="0.2">
      <c r="Z1908" s="9"/>
    </row>
    <row r="1909" spans="26:26" x14ac:dyDescent="0.2">
      <c r="Z1909" s="9"/>
    </row>
    <row r="1910" spans="26:26" x14ac:dyDescent="0.2">
      <c r="Z1910" s="9"/>
    </row>
    <row r="1911" spans="26:26" x14ac:dyDescent="0.2">
      <c r="Z1911" s="9"/>
    </row>
    <row r="1912" spans="26:26" x14ac:dyDescent="0.2">
      <c r="Z1912" s="9"/>
    </row>
    <row r="1913" spans="26:26" x14ac:dyDescent="0.2">
      <c r="Z1913" s="9"/>
    </row>
    <row r="1914" spans="26:26" x14ac:dyDescent="0.2">
      <c r="Z1914" s="9"/>
    </row>
    <row r="1915" spans="26:26" x14ac:dyDescent="0.2">
      <c r="Z1915" s="9"/>
    </row>
    <row r="1916" spans="26:26" x14ac:dyDescent="0.2">
      <c r="Z1916" s="9"/>
    </row>
    <row r="1917" spans="26:26" x14ac:dyDescent="0.2">
      <c r="Z1917" s="9"/>
    </row>
    <row r="1918" spans="26:26" x14ac:dyDescent="0.2">
      <c r="Z1918" s="9"/>
    </row>
    <row r="1919" spans="26:26" x14ac:dyDescent="0.2">
      <c r="Z1919" s="9"/>
    </row>
    <row r="1920" spans="26:26" x14ac:dyDescent="0.2">
      <c r="Z1920" s="9"/>
    </row>
    <row r="1921" spans="26:26" x14ac:dyDescent="0.2">
      <c r="Z1921" s="9"/>
    </row>
    <row r="1922" spans="26:26" x14ac:dyDescent="0.2">
      <c r="Z1922" s="9"/>
    </row>
    <row r="1923" spans="26:26" x14ac:dyDescent="0.2">
      <c r="Z1923" s="9"/>
    </row>
    <row r="1924" spans="26:26" x14ac:dyDescent="0.2">
      <c r="Z1924" s="9"/>
    </row>
    <row r="1925" spans="26:26" x14ac:dyDescent="0.2">
      <c r="Z1925" s="9"/>
    </row>
    <row r="1926" spans="26:26" x14ac:dyDescent="0.2">
      <c r="Z1926" s="9"/>
    </row>
    <row r="1927" spans="26:26" x14ac:dyDescent="0.2">
      <c r="Z1927" s="9"/>
    </row>
    <row r="1928" spans="26:26" x14ac:dyDescent="0.2">
      <c r="Z1928" s="9"/>
    </row>
    <row r="1929" spans="26:26" x14ac:dyDescent="0.2">
      <c r="Z1929" s="9"/>
    </row>
    <row r="1930" spans="26:26" x14ac:dyDescent="0.2">
      <c r="Z1930" s="9"/>
    </row>
    <row r="1931" spans="26:26" x14ac:dyDescent="0.2">
      <c r="Z1931" s="9"/>
    </row>
    <row r="1932" spans="26:26" x14ac:dyDescent="0.2">
      <c r="Z1932" s="9"/>
    </row>
    <row r="1933" spans="26:26" x14ac:dyDescent="0.2">
      <c r="Z1933" s="9"/>
    </row>
    <row r="1934" spans="26:26" x14ac:dyDescent="0.2">
      <c r="Z1934" s="9"/>
    </row>
    <row r="1935" spans="26:26" x14ac:dyDescent="0.2">
      <c r="Z1935" s="9"/>
    </row>
    <row r="1936" spans="26:26" x14ac:dyDescent="0.2">
      <c r="Z1936" s="9"/>
    </row>
    <row r="1937" spans="26:26" x14ac:dyDescent="0.2">
      <c r="Z1937" s="9"/>
    </row>
    <row r="1938" spans="26:26" x14ac:dyDescent="0.2">
      <c r="Z1938" s="9"/>
    </row>
    <row r="1939" spans="26:26" x14ac:dyDescent="0.2">
      <c r="Z1939" s="9"/>
    </row>
    <row r="1940" spans="26:26" x14ac:dyDescent="0.2">
      <c r="Z1940" s="9"/>
    </row>
    <row r="1941" spans="26:26" x14ac:dyDescent="0.2">
      <c r="Z1941" s="9"/>
    </row>
    <row r="1942" spans="26:26" x14ac:dyDescent="0.2">
      <c r="Z1942" s="9"/>
    </row>
    <row r="1943" spans="26:26" x14ac:dyDescent="0.2">
      <c r="Z1943" s="9"/>
    </row>
    <row r="1944" spans="26:26" x14ac:dyDescent="0.2">
      <c r="Z1944" s="9"/>
    </row>
    <row r="1945" spans="26:26" x14ac:dyDescent="0.2">
      <c r="Z1945" s="9"/>
    </row>
    <row r="1946" spans="26:26" x14ac:dyDescent="0.2">
      <c r="Z1946" s="9"/>
    </row>
    <row r="1947" spans="26:26" x14ac:dyDescent="0.2">
      <c r="Z1947" s="9"/>
    </row>
    <row r="1948" spans="26:26" x14ac:dyDescent="0.2">
      <c r="Z1948" s="9"/>
    </row>
    <row r="1949" spans="26:26" x14ac:dyDescent="0.2">
      <c r="Z1949" s="9"/>
    </row>
    <row r="1950" spans="26:26" x14ac:dyDescent="0.2">
      <c r="Z1950" s="9"/>
    </row>
    <row r="1951" spans="26:26" x14ac:dyDescent="0.2">
      <c r="Z1951" s="9"/>
    </row>
    <row r="1952" spans="26:26" x14ac:dyDescent="0.2">
      <c r="Z1952" s="9"/>
    </row>
    <row r="1953" spans="26:26" x14ac:dyDescent="0.2">
      <c r="Z1953" s="9"/>
    </row>
    <row r="1954" spans="26:26" x14ac:dyDescent="0.2">
      <c r="Z1954" s="9"/>
    </row>
    <row r="1955" spans="26:26" x14ac:dyDescent="0.2">
      <c r="Z1955" s="9"/>
    </row>
    <row r="1956" spans="26:26" x14ac:dyDescent="0.2">
      <c r="Z1956" s="9"/>
    </row>
    <row r="1957" spans="26:26" x14ac:dyDescent="0.2">
      <c r="Z1957" s="9"/>
    </row>
    <row r="1958" spans="26:26" x14ac:dyDescent="0.2">
      <c r="Z1958" s="9"/>
    </row>
    <row r="1959" spans="26:26" x14ac:dyDescent="0.2">
      <c r="Z1959" s="9"/>
    </row>
    <row r="1960" spans="26:26" x14ac:dyDescent="0.2">
      <c r="Z1960" s="9"/>
    </row>
    <row r="1961" spans="26:26" x14ac:dyDescent="0.2">
      <c r="Z1961" s="9"/>
    </row>
    <row r="1962" spans="26:26" x14ac:dyDescent="0.2">
      <c r="Z1962" s="9"/>
    </row>
    <row r="1963" spans="26:26" x14ac:dyDescent="0.2">
      <c r="Z1963" s="9"/>
    </row>
    <row r="1964" spans="26:26" x14ac:dyDescent="0.2">
      <c r="Z1964" s="9"/>
    </row>
    <row r="1965" spans="26:26" x14ac:dyDescent="0.2">
      <c r="Z1965" s="9"/>
    </row>
    <row r="1966" spans="26:26" x14ac:dyDescent="0.2">
      <c r="Z1966" s="9"/>
    </row>
    <row r="1967" spans="26:26" x14ac:dyDescent="0.2">
      <c r="Z1967" s="9"/>
    </row>
    <row r="1968" spans="26:26" x14ac:dyDescent="0.2">
      <c r="Z1968" s="9"/>
    </row>
    <row r="1969" spans="26:26" x14ac:dyDescent="0.2">
      <c r="Z1969" s="9"/>
    </row>
    <row r="1970" spans="26:26" x14ac:dyDescent="0.2">
      <c r="Z1970" s="9"/>
    </row>
    <row r="1971" spans="26:26" x14ac:dyDescent="0.2">
      <c r="Z1971" s="9"/>
    </row>
    <row r="1972" spans="26:26" x14ac:dyDescent="0.2">
      <c r="Z1972" s="9"/>
    </row>
    <row r="1973" spans="26:26" x14ac:dyDescent="0.2">
      <c r="Z1973" s="9"/>
    </row>
    <row r="1974" spans="26:26" x14ac:dyDescent="0.2">
      <c r="Z1974" s="9"/>
    </row>
    <row r="1975" spans="26:26" x14ac:dyDescent="0.2">
      <c r="Z1975" s="9"/>
    </row>
    <row r="1976" spans="26:26" x14ac:dyDescent="0.2">
      <c r="Z1976" s="9"/>
    </row>
    <row r="1977" spans="26:26" x14ac:dyDescent="0.2">
      <c r="Z1977" s="9"/>
    </row>
    <row r="1978" spans="26:26" x14ac:dyDescent="0.2">
      <c r="Z1978" s="9"/>
    </row>
    <row r="1979" spans="26:26" x14ac:dyDescent="0.2">
      <c r="Z1979" s="9"/>
    </row>
    <row r="1980" spans="26:26" x14ac:dyDescent="0.2">
      <c r="Z1980" s="9"/>
    </row>
    <row r="1981" spans="26:26" x14ac:dyDescent="0.2">
      <c r="Z1981" s="9"/>
    </row>
    <row r="1982" spans="26:26" x14ac:dyDescent="0.2">
      <c r="Z1982" s="9"/>
    </row>
    <row r="1983" spans="26:26" x14ac:dyDescent="0.2">
      <c r="Z1983" s="9"/>
    </row>
    <row r="1984" spans="26:26" x14ac:dyDescent="0.2">
      <c r="Z1984" s="9"/>
    </row>
    <row r="1985" spans="26:26" x14ac:dyDescent="0.2">
      <c r="Z1985" s="9"/>
    </row>
    <row r="1986" spans="26:26" x14ac:dyDescent="0.2">
      <c r="Z1986" s="9"/>
    </row>
    <row r="1987" spans="26:26" x14ac:dyDescent="0.2">
      <c r="Z1987" s="9"/>
    </row>
    <row r="1988" spans="26:26" x14ac:dyDescent="0.2">
      <c r="Z1988" s="9"/>
    </row>
    <row r="1989" spans="26:26" x14ac:dyDescent="0.2">
      <c r="Z1989" s="9"/>
    </row>
    <row r="1990" spans="26:26" x14ac:dyDescent="0.2">
      <c r="Z1990" s="9"/>
    </row>
    <row r="1991" spans="26:26" x14ac:dyDescent="0.2">
      <c r="Z1991" s="9"/>
    </row>
    <row r="1992" spans="26:26" x14ac:dyDescent="0.2">
      <c r="Z1992" s="9"/>
    </row>
    <row r="1993" spans="26:26" x14ac:dyDescent="0.2">
      <c r="Z1993" s="9"/>
    </row>
    <row r="1994" spans="26:26" x14ac:dyDescent="0.2">
      <c r="Z1994" s="9"/>
    </row>
    <row r="1995" spans="26:26" x14ac:dyDescent="0.2">
      <c r="Z1995" s="9"/>
    </row>
    <row r="1996" spans="26:26" x14ac:dyDescent="0.2">
      <c r="Z1996" s="9"/>
    </row>
    <row r="1997" spans="26:26" x14ac:dyDescent="0.2">
      <c r="Z1997" s="9"/>
    </row>
    <row r="1998" spans="26:26" x14ac:dyDescent="0.2">
      <c r="Z1998" s="9"/>
    </row>
    <row r="1999" spans="26:26" x14ac:dyDescent="0.2">
      <c r="Z1999" s="9"/>
    </row>
    <row r="2000" spans="26:26" x14ac:dyDescent="0.2">
      <c r="Z2000" s="9"/>
    </row>
    <row r="2001" spans="26:26" x14ac:dyDescent="0.2">
      <c r="Z2001" s="9"/>
    </row>
    <row r="2002" spans="26:26" x14ac:dyDescent="0.2">
      <c r="Z2002" s="9"/>
    </row>
    <row r="2003" spans="26:26" x14ac:dyDescent="0.2">
      <c r="Z2003" s="9"/>
    </row>
    <row r="2004" spans="26:26" x14ac:dyDescent="0.2">
      <c r="Z2004" s="9"/>
    </row>
    <row r="2005" spans="26:26" x14ac:dyDescent="0.2">
      <c r="Z2005" s="9"/>
    </row>
    <row r="2006" spans="26:26" x14ac:dyDescent="0.2">
      <c r="Z2006" s="9"/>
    </row>
    <row r="2007" spans="26:26" x14ac:dyDescent="0.2">
      <c r="Z2007" s="9"/>
    </row>
    <row r="2008" spans="26:26" x14ac:dyDescent="0.2">
      <c r="Z2008" s="9"/>
    </row>
    <row r="2009" spans="26:26" x14ac:dyDescent="0.2">
      <c r="Z2009" s="9"/>
    </row>
    <row r="2010" spans="26:26" x14ac:dyDescent="0.2">
      <c r="Z2010" s="9"/>
    </row>
    <row r="2011" spans="26:26" x14ac:dyDescent="0.2">
      <c r="Z2011" s="9"/>
    </row>
    <row r="2012" spans="26:26" x14ac:dyDescent="0.2">
      <c r="Z2012" s="9"/>
    </row>
    <row r="2013" spans="26:26" x14ac:dyDescent="0.2">
      <c r="Z2013" s="9"/>
    </row>
    <row r="2014" spans="26:26" x14ac:dyDescent="0.2">
      <c r="Z2014" s="9"/>
    </row>
    <row r="2015" spans="26:26" x14ac:dyDescent="0.2">
      <c r="Z2015" s="9"/>
    </row>
    <row r="2016" spans="26:26" x14ac:dyDescent="0.2">
      <c r="Z2016" s="9"/>
    </row>
    <row r="2017" spans="26:26" x14ac:dyDescent="0.2">
      <c r="Z2017" s="9"/>
    </row>
    <row r="2018" spans="26:26" x14ac:dyDescent="0.2">
      <c r="Z2018" s="9"/>
    </row>
    <row r="2019" spans="26:26" x14ac:dyDescent="0.2">
      <c r="Z2019" s="9"/>
    </row>
    <row r="2020" spans="26:26" x14ac:dyDescent="0.2">
      <c r="Z2020" s="9"/>
    </row>
    <row r="2021" spans="26:26" x14ac:dyDescent="0.2">
      <c r="Z2021" s="9"/>
    </row>
    <row r="2022" spans="26:26" x14ac:dyDescent="0.2">
      <c r="Z2022" s="9"/>
    </row>
    <row r="2023" spans="26:26" x14ac:dyDescent="0.2">
      <c r="Z2023" s="9"/>
    </row>
    <row r="2024" spans="26:26" x14ac:dyDescent="0.2">
      <c r="Z2024" s="9"/>
    </row>
    <row r="2025" spans="26:26" x14ac:dyDescent="0.2">
      <c r="Z2025" s="9"/>
    </row>
    <row r="2026" spans="26:26" x14ac:dyDescent="0.2">
      <c r="Z2026" s="9"/>
    </row>
    <row r="2027" spans="26:26" x14ac:dyDescent="0.2">
      <c r="Z2027" s="9"/>
    </row>
    <row r="2028" spans="26:26" x14ac:dyDescent="0.2">
      <c r="Z2028" s="9"/>
    </row>
    <row r="2029" spans="26:26" x14ac:dyDescent="0.2">
      <c r="Z2029" s="9"/>
    </row>
    <row r="2030" spans="26:26" x14ac:dyDescent="0.2">
      <c r="Z2030" s="9"/>
    </row>
    <row r="2031" spans="26:26" x14ac:dyDescent="0.2">
      <c r="Z2031" s="9"/>
    </row>
    <row r="2032" spans="26:26" x14ac:dyDescent="0.2">
      <c r="Z2032" s="9"/>
    </row>
    <row r="2033" spans="26:26" x14ac:dyDescent="0.2">
      <c r="Z2033" s="9"/>
    </row>
    <row r="2034" spans="26:26" x14ac:dyDescent="0.2">
      <c r="Z2034" s="9"/>
    </row>
    <row r="2035" spans="26:26" x14ac:dyDescent="0.2">
      <c r="Z2035" s="9"/>
    </row>
    <row r="2036" spans="26:26" x14ac:dyDescent="0.2">
      <c r="Z2036" s="9"/>
    </row>
    <row r="2037" spans="26:26" x14ac:dyDescent="0.2">
      <c r="Z2037" s="9"/>
    </row>
    <row r="2038" spans="26:26" x14ac:dyDescent="0.2">
      <c r="Z2038" s="9"/>
    </row>
    <row r="2039" spans="26:26" x14ac:dyDescent="0.2">
      <c r="Z2039" s="9"/>
    </row>
    <row r="2040" spans="26:26" x14ac:dyDescent="0.2">
      <c r="Z2040" s="9"/>
    </row>
    <row r="2041" spans="26:26" x14ac:dyDescent="0.2">
      <c r="Z2041" s="9"/>
    </row>
    <row r="2042" spans="26:26" x14ac:dyDescent="0.2">
      <c r="Z2042" s="9"/>
    </row>
    <row r="2043" spans="26:26" x14ac:dyDescent="0.2">
      <c r="Z2043" s="9"/>
    </row>
    <row r="2044" spans="26:26" x14ac:dyDescent="0.2">
      <c r="Z2044" s="9"/>
    </row>
    <row r="2045" spans="26:26" x14ac:dyDescent="0.2">
      <c r="Z2045" s="9"/>
    </row>
    <row r="2046" spans="26:26" x14ac:dyDescent="0.2">
      <c r="Z2046" s="9"/>
    </row>
    <row r="2047" spans="26:26" x14ac:dyDescent="0.2">
      <c r="Z2047" s="9"/>
    </row>
    <row r="2048" spans="26:26" x14ac:dyDescent="0.2">
      <c r="Z2048" s="9"/>
    </row>
    <row r="2049" spans="26:26" x14ac:dyDescent="0.2">
      <c r="Z2049" s="9"/>
    </row>
    <row r="2050" spans="26:26" x14ac:dyDescent="0.2">
      <c r="Z2050" s="9"/>
    </row>
    <row r="2051" spans="26:26" x14ac:dyDescent="0.2">
      <c r="Z2051" s="9"/>
    </row>
    <row r="2052" spans="26:26" x14ac:dyDescent="0.2">
      <c r="Z2052" s="9"/>
    </row>
    <row r="2053" spans="26:26" x14ac:dyDescent="0.2">
      <c r="Z2053" s="9"/>
    </row>
    <row r="2054" spans="26:26" x14ac:dyDescent="0.2">
      <c r="Z2054" s="9"/>
    </row>
    <row r="2055" spans="26:26" x14ac:dyDescent="0.2">
      <c r="Z2055" s="9"/>
    </row>
    <row r="2056" spans="26:26" x14ac:dyDescent="0.2">
      <c r="Z2056" s="9"/>
    </row>
    <row r="2057" spans="26:26" x14ac:dyDescent="0.2">
      <c r="Z2057" s="9"/>
    </row>
    <row r="2058" spans="26:26" x14ac:dyDescent="0.2">
      <c r="Z2058" s="9"/>
    </row>
    <row r="2059" spans="26:26" x14ac:dyDescent="0.2">
      <c r="Z2059" s="9"/>
    </row>
    <row r="2060" spans="26:26" x14ac:dyDescent="0.2">
      <c r="Z2060" s="9"/>
    </row>
    <row r="2061" spans="26:26" x14ac:dyDescent="0.2">
      <c r="Z2061" s="9"/>
    </row>
    <row r="2062" spans="26:26" x14ac:dyDescent="0.2">
      <c r="Z2062" s="9"/>
    </row>
    <row r="2063" spans="26:26" x14ac:dyDescent="0.2">
      <c r="Z2063" s="9"/>
    </row>
    <row r="2064" spans="26:26" x14ac:dyDescent="0.2">
      <c r="Z2064" s="9"/>
    </row>
    <row r="2065" spans="26:26" x14ac:dyDescent="0.2">
      <c r="Z2065" s="9"/>
    </row>
    <row r="2066" spans="26:26" x14ac:dyDescent="0.2">
      <c r="Z2066" s="9"/>
    </row>
    <row r="2067" spans="26:26" x14ac:dyDescent="0.2">
      <c r="Z2067" s="9"/>
    </row>
    <row r="2068" spans="26:26" x14ac:dyDescent="0.2">
      <c r="Z2068" s="9"/>
    </row>
    <row r="2069" spans="26:26" x14ac:dyDescent="0.2">
      <c r="Z2069" s="9"/>
    </row>
    <row r="2070" spans="26:26" x14ac:dyDescent="0.2">
      <c r="Z2070" s="9"/>
    </row>
    <row r="2071" spans="26:26" x14ac:dyDescent="0.2">
      <c r="Z2071" s="9"/>
    </row>
    <row r="2072" spans="26:26" x14ac:dyDescent="0.2">
      <c r="Z2072" s="9"/>
    </row>
    <row r="2073" spans="26:26" x14ac:dyDescent="0.2">
      <c r="Z2073" s="9"/>
    </row>
    <row r="2074" spans="26:26" x14ac:dyDescent="0.2">
      <c r="Z2074" s="9"/>
    </row>
    <row r="2075" spans="26:26" x14ac:dyDescent="0.2">
      <c r="Z2075" s="9"/>
    </row>
    <row r="2076" spans="26:26" x14ac:dyDescent="0.2">
      <c r="Z2076" s="9"/>
    </row>
    <row r="2077" spans="26:26" x14ac:dyDescent="0.2">
      <c r="Z2077" s="9"/>
    </row>
    <row r="2078" spans="26:26" x14ac:dyDescent="0.2">
      <c r="Z2078" s="9"/>
    </row>
    <row r="2079" spans="26:26" x14ac:dyDescent="0.2">
      <c r="Z2079" s="9"/>
    </row>
    <row r="2080" spans="26:26" x14ac:dyDescent="0.2">
      <c r="Z2080" s="9"/>
    </row>
    <row r="2081" spans="26:26" x14ac:dyDescent="0.2">
      <c r="Z2081" s="9"/>
    </row>
    <row r="2082" spans="26:26" x14ac:dyDescent="0.2">
      <c r="Z2082" s="9"/>
    </row>
    <row r="2083" spans="26:26" x14ac:dyDescent="0.2">
      <c r="Z2083" s="9"/>
    </row>
    <row r="2084" spans="26:26" x14ac:dyDescent="0.2">
      <c r="Z2084" s="9"/>
    </row>
    <row r="2085" spans="26:26" x14ac:dyDescent="0.2">
      <c r="Z2085" s="9"/>
    </row>
    <row r="2086" spans="26:26" x14ac:dyDescent="0.2">
      <c r="Z2086" s="9"/>
    </row>
    <row r="2087" spans="26:26" x14ac:dyDescent="0.2">
      <c r="Z2087" s="9"/>
    </row>
    <row r="2088" spans="26:26" x14ac:dyDescent="0.2">
      <c r="Z2088" s="9"/>
    </row>
    <row r="2089" spans="26:26" x14ac:dyDescent="0.2">
      <c r="Z2089" s="9"/>
    </row>
    <row r="2090" spans="26:26" x14ac:dyDescent="0.2">
      <c r="Z2090" s="9"/>
    </row>
    <row r="2091" spans="26:26" x14ac:dyDescent="0.2">
      <c r="Z2091" s="9"/>
    </row>
    <row r="2092" spans="26:26" x14ac:dyDescent="0.2">
      <c r="Z2092" s="9"/>
    </row>
    <row r="2093" spans="26:26" x14ac:dyDescent="0.2">
      <c r="Z2093" s="9"/>
    </row>
    <row r="2094" spans="26:26" x14ac:dyDescent="0.2">
      <c r="Z2094" s="9"/>
    </row>
    <row r="2095" spans="26:26" x14ac:dyDescent="0.2">
      <c r="Z2095" s="9"/>
    </row>
    <row r="2096" spans="26:26" x14ac:dyDescent="0.2">
      <c r="Z2096" s="9"/>
    </row>
    <row r="2097" spans="26:26" x14ac:dyDescent="0.2">
      <c r="Z2097" s="9"/>
    </row>
    <row r="2098" spans="26:26" x14ac:dyDescent="0.2">
      <c r="Z2098" s="9"/>
    </row>
    <row r="2099" spans="26:26" x14ac:dyDescent="0.2">
      <c r="Z2099" s="9"/>
    </row>
    <row r="2100" spans="26:26" x14ac:dyDescent="0.2">
      <c r="Z2100" s="9"/>
    </row>
    <row r="2101" spans="26:26" x14ac:dyDescent="0.2">
      <c r="Z2101" s="9"/>
    </row>
    <row r="2102" spans="26:26" x14ac:dyDescent="0.2">
      <c r="Z2102" s="9"/>
    </row>
    <row r="2103" spans="26:26" x14ac:dyDescent="0.2">
      <c r="Z2103" s="9"/>
    </row>
    <row r="2104" spans="26:26" x14ac:dyDescent="0.2">
      <c r="Z2104" s="9"/>
    </row>
    <row r="2105" spans="26:26" x14ac:dyDescent="0.2">
      <c r="Z2105" s="9"/>
    </row>
    <row r="2106" spans="26:26" x14ac:dyDescent="0.2">
      <c r="Z2106" s="9"/>
    </row>
    <row r="2107" spans="26:26" x14ac:dyDescent="0.2">
      <c r="Z2107" s="9"/>
    </row>
    <row r="2108" spans="26:26" x14ac:dyDescent="0.2">
      <c r="Z2108" s="9"/>
    </row>
    <row r="2109" spans="26:26" x14ac:dyDescent="0.2">
      <c r="Z2109" s="9"/>
    </row>
    <row r="2110" spans="26:26" x14ac:dyDescent="0.2">
      <c r="Z2110" s="9"/>
    </row>
    <row r="2111" spans="26:26" x14ac:dyDescent="0.2">
      <c r="Z2111" s="9"/>
    </row>
    <row r="2112" spans="26:26" x14ac:dyDescent="0.2">
      <c r="Z2112" s="9"/>
    </row>
    <row r="2113" spans="26:26" x14ac:dyDescent="0.2">
      <c r="Z2113" s="9"/>
    </row>
    <row r="2114" spans="26:26" x14ac:dyDescent="0.2">
      <c r="Z2114" s="9"/>
    </row>
    <row r="2115" spans="26:26" x14ac:dyDescent="0.2">
      <c r="Z2115" s="9"/>
    </row>
    <row r="2116" spans="26:26" x14ac:dyDescent="0.2">
      <c r="Z2116" s="9"/>
    </row>
    <row r="2117" spans="26:26" x14ac:dyDescent="0.2">
      <c r="Z2117" s="9"/>
    </row>
    <row r="2118" spans="26:26" x14ac:dyDescent="0.2">
      <c r="Z2118" s="9"/>
    </row>
    <row r="2119" spans="26:26" x14ac:dyDescent="0.2">
      <c r="Z2119" s="9"/>
    </row>
    <row r="2120" spans="26:26" x14ac:dyDescent="0.2">
      <c r="Z2120" s="9"/>
    </row>
    <row r="2121" spans="26:26" x14ac:dyDescent="0.2">
      <c r="Z2121" s="9"/>
    </row>
    <row r="2122" spans="26:26" x14ac:dyDescent="0.2">
      <c r="Z2122" s="9"/>
    </row>
    <row r="2123" spans="26:26" x14ac:dyDescent="0.2">
      <c r="Z2123" s="9"/>
    </row>
    <row r="2124" spans="26:26" x14ac:dyDescent="0.2">
      <c r="Z2124" s="9"/>
    </row>
    <row r="2125" spans="26:26" x14ac:dyDescent="0.2">
      <c r="Z2125" s="9"/>
    </row>
    <row r="2126" spans="26:26" x14ac:dyDescent="0.2">
      <c r="Z2126" s="9"/>
    </row>
    <row r="2127" spans="26:26" x14ac:dyDescent="0.2">
      <c r="Z2127" s="9"/>
    </row>
    <row r="2128" spans="26:26" x14ac:dyDescent="0.2">
      <c r="Z2128" s="9"/>
    </row>
    <row r="2129" spans="26:26" x14ac:dyDescent="0.2">
      <c r="Z2129" s="9"/>
    </row>
    <row r="2130" spans="26:26" x14ac:dyDescent="0.2">
      <c r="Z2130" s="9"/>
    </row>
    <row r="2131" spans="26:26" x14ac:dyDescent="0.2">
      <c r="Z2131" s="9"/>
    </row>
    <row r="2132" spans="26:26" x14ac:dyDescent="0.2">
      <c r="Z2132" s="9"/>
    </row>
    <row r="2133" spans="26:26" x14ac:dyDescent="0.2">
      <c r="Z2133" s="9"/>
    </row>
    <row r="2134" spans="26:26" x14ac:dyDescent="0.2">
      <c r="Z2134" s="9"/>
    </row>
    <row r="2135" spans="26:26" x14ac:dyDescent="0.2">
      <c r="Z2135" s="9"/>
    </row>
    <row r="2136" spans="26:26" x14ac:dyDescent="0.2">
      <c r="Z2136" s="9"/>
    </row>
    <row r="2137" spans="26:26" x14ac:dyDescent="0.2">
      <c r="Z2137" s="9"/>
    </row>
    <row r="2138" spans="26:26" x14ac:dyDescent="0.2">
      <c r="Z2138" s="9"/>
    </row>
    <row r="2139" spans="26:26" x14ac:dyDescent="0.2">
      <c r="Z2139" s="9"/>
    </row>
    <row r="2140" spans="26:26" x14ac:dyDescent="0.2">
      <c r="Z2140" s="9"/>
    </row>
    <row r="2141" spans="26:26" x14ac:dyDescent="0.2">
      <c r="Z2141" s="9"/>
    </row>
    <row r="2142" spans="26:26" x14ac:dyDescent="0.2">
      <c r="Z2142" s="9"/>
    </row>
    <row r="2143" spans="26:26" x14ac:dyDescent="0.2">
      <c r="Z2143" s="9"/>
    </row>
    <row r="2144" spans="26:26" x14ac:dyDescent="0.2">
      <c r="Z2144" s="9"/>
    </row>
    <row r="2145" spans="26:26" x14ac:dyDescent="0.2">
      <c r="Z2145" s="9"/>
    </row>
    <row r="2146" spans="26:26" x14ac:dyDescent="0.2">
      <c r="Z2146" s="9"/>
    </row>
    <row r="2147" spans="26:26" x14ac:dyDescent="0.2">
      <c r="Z2147" s="9"/>
    </row>
    <row r="2148" spans="26:26" x14ac:dyDescent="0.2">
      <c r="Z2148" s="9"/>
    </row>
    <row r="2149" spans="26:26" x14ac:dyDescent="0.2">
      <c r="Z2149" s="9"/>
    </row>
    <row r="2150" spans="26:26" x14ac:dyDescent="0.2">
      <c r="Z2150" s="9"/>
    </row>
    <row r="2151" spans="26:26" x14ac:dyDescent="0.2">
      <c r="Z2151" s="9"/>
    </row>
    <row r="2152" spans="26:26" x14ac:dyDescent="0.2">
      <c r="Z2152" s="9"/>
    </row>
    <row r="2153" spans="26:26" x14ac:dyDescent="0.2">
      <c r="Z2153" s="9"/>
    </row>
    <row r="2154" spans="26:26" x14ac:dyDescent="0.2">
      <c r="Z2154" s="9"/>
    </row>
    <row r="2155" spans="26:26" x14ac:dyDescent="0.2">
      <c r="Z2155" s="9"/>
    </row>
    <row r="2156" spans="26:26" x14ac:dyDescent="0.2">
      <c r="Z2156" s="9"/>
    </row>
    <row r="2157" spans="26:26" x14ac:dyDescent="0.2">
      <c r="Z2157" s="9"/>
    </row>
    <row r="2158" spans="26:26" x14ac:dyDescent="0.2">
      <c r="Z2158" s="9"/>
    </row>
    <row r="2159" spans="26:26" x14ac:dyDescent="0.2">
      <c r="Z2159" s="9"/>
    </row>
    <row r="2160" spans="26:26" x14ac:dyDescent="0.2">
      <c r="Z2160" s="9"/>
    </row>
    <row r="2161" spans="26:26" x14ac:dyDescent="0.2">
      <c r="Z2161" s="9"/>
    </row>
    <row r="2162" spans="26:26" x14ac:dyDescent="0.2">
      <c r="Z2162" s="9"/>
    </row>
    <row r="2163" spans="26:26" x14ac:dyDescent="0.2">
      <c r="Z2163" s="9"/>
    </row>
    <row r="2164" spans="26:26" x14ac:dyDescent="0.2">
      <c r="Z2164" s="9"/>
    </row>
    <row r="2165" spans="26:26" x14ac:dyDescent="0.2">
      <c r="Z2165" s="9"/>
    </row>
    <row r="2166" spans="26:26" x14ac:dyDescent="0.2">
      <c r="Z2166" s="9"/>
    </row>
    <row r="2167" spans="26:26" x14ac:dyDescent="0.2">
      <c r="Z2167" s="9"/>
    </row>
    <row r="2168" spans="26:26" x14ac:dyDescent="0.2">
      <c r="Z2168" s="9"/>
    </row>
    <row r="2169" spans="26:26" x14ac:dyDescent="0.2">
      <c r="Z2169" s="9"/>
    </row>
    <row r="2170" spans="26:26" x14ac:dyDescent="0.2">
      <c r="Z2170" s="9"/>
    </row>
    <row r="2171" spans="26:26" x14ac:dyDescent="0.2">
      <c r="Z2171" s="9"/>
    </row>
    <row r="2172" spans="26:26" x14ac:dyDescent="0.2">
      <c r="Z2172" s="9"/>
    </row>
    <row r="2173" spans="26:26" x14ac:dyDescent="0.2">
      <c r="Z2173" s="9"/>
    </row>
    <row r="2174" spans="26:26" x14ac:dyDescent="0.2">
      <c r="Z2174" s="9"/>
    </row>
    <row r="2175" spans="26:26" x14ac:dyDescent="0.2">
      <c r="Z2175" s="9"/>
    </row>
    <row r="2176" spans="26:26" x14ac:dyDescent="0.2">
      <c r="Z2176" s="9"/>
    </row>
    <row r="2177" spans="26:26" x14ac:dyDescent="0.2">
      <c r="Z2177" s="9"/>
    </row>
    <row r="2178" spans="26:26" x14ac:dyDescent="0.2">
      <c r="Z2178" s="9"/>
    </row>
    <row r="2179" spans="26:26" x14ac:dyDescent="0.2">
      <c r="Z2179" s="9"/>
    </row>
    <row r="2180" spans="26:26" x14ac:dyDescent="0.2">
      <c r="Z2180" s="9"/>
    </row>
    <row r="2181" spans="26:26" x14ac:dyDescent="0.2">
      <c r="Z2181" s="9"/>
    </row>
    <row r="2182" spans="26:26" x14ac:dyDescent="0.2">
      <c r="Z2182" s="9"/>
    </row>
    <row r="2183" spans="26:26" x14ac:dyDescent="0.2">
      <c r="Z2183" s="9"/>
    </row>
    <row r="2184" spans="26:26" x14ac:dyDescent="0.2">
      <c r="Z2184" s="9"/>
    </row>
    <row r="2185" spans="26:26" x14ac:dyDescent="0.2">
      <c r="Z2185" s="9"/>
    </row>
    <row r="2186" spans="26:26" x14ac:dyDescent="0.2">
      <c r="Z2186" s="9"/>
    </row>
    <row r="2187" spans="26:26" x14ac:dyDescent="0.2">
      <c r="Z2187" s="9"/>
    </row>
    <row r="2188" spans="26:26" x14ac:dyDescent="0.2">
      <c r="Z2188" s="9"/>
    </row>
    <row r="2189" spans="26:26" x14ac:dyDescent="0.2">
      <c r="Z2189" s="9"/>
    </row>
    <row r="2190" spans="26:26" x14ac:dyDescent="0.2">
      <c r="Z2190" s="9"/>
    </row>
    <row r="2191" spans="26:26" x14ac:dyDescent="0.2">
      <c r="Z2191" s="9"/>
    </row>
    <row r="2192" spans="26:26" x14ac:dyDescent="0.2">
      <c r="Z2192" s="9"/>
    </row>
    <row r="2193" spans="26:26" x14ac:dyDescent="0.2">
      <c r="Z2193" s="9"/>
    </row>
    <row r="2194" spans="26:26" x14ac:dyDescent="0.2">
      <c r="Z2194" s="9"/>
    </row>
    <row r="2195" spans="26:26" x14ac:dyDescent="0.2">
      <c r="Z2195" s="9"/>
    </row>
    <row r="2196" spans="26:26" x14ac:dyDescent="0.2">
      <c r="Z2196" s="9"/>
    </row>
    <row r="2197" spans="26:26" x14ac:dyDescent="0.2">
      <c r="Z2197" s="9"/>
    </row>
    <row r="2198" spans="26:26" x14ac:dyDescent="0.2">
      <c r="Z2198" s="9"/>
    </row>
    <row r="2199" spans="26:26" x14ac:dyDescent="0.2">
      <c r="Z2199" s="9"/>
    </row>
    <row r="2200" spans="26:26" x14ac:dyDescent="0.2">
      <c r="Z2200" s="9"/>
    </row>
    <row r="2201" spans="26:26" x14ac:dyDescent="0.2">
      <c r="Z2201" s="9"/>
    </row>
    <row r="2202" spans="26:26" x14ac:dyDescent="0.2">
      <c r="Z2202" s="9"/>
    </row>
    <row r="2203" spans="26:26" x14ac:dyDescent="0.2">
      <c r="Z2203" s="9"/>
    </row>
    <row r="2204" spans="26:26" x14ac:dyDescent="0.2">
      <c r="Z2204" s="9"/>
    </row>
    <row r="2205" spans="26:26" x14ac:dyDescent="0.2">
      <c r="Z2205" s="9"/>
    </row>
    <row r="2206" spans="26:26" x14ac:dyDescent="0.2">
      <c r="Z2206" s="9"/>
    </row>
    <row r="2207" spans="26:26" x14ac:dyDescent="0.2">
      <c r="Z2207" s="9"/>
    </row>
    <row r="2208" spans="26:26" x14ac:dyDescent="0.2">
      <c r="Z2208" s="9"/>
    </row>
    <row r="2209" spans="26:26" x14ac:dyDescent="0.2">
      <c r="Z2209" s="9"/>
    </row>
    <row r="2210" spans="26:26" x14ac:dyDescent="0.2">
      <c r="Z2210" s="9"/>
    </row>
    <row r="2211" spans="26:26" x14ac:dyDescent="0.2">
      <c r="Z2211" s="9"/>
    </row>
    <row r="2212" spans="26:26" x14ac:dyDescent="0.2">
      <c r="Z2212" s="9"/>
    </row>
    <row r="2213" spans="26:26" x14ac:dyDescent="0.2">
      <c r="Z2213" s="9"/>
    </row>
    <row r="2214" spans="26:26" x14ac:dyDescent="0.2">
      <c r="Z2214" s="9"/>
    </row>
    <row r="2215" spans="26:26" x14ac:dyDescent="0.2">
      <c r="Z2215" s="9"/>
    </row>
    <row r="2216" spans="26:26" x14ac:dyDescent="0.2">
      <c r="Z2216" s="9"/>
    </row>
    <row r="2217" spans="26:26" x14ac:dyDescent="0.2">
      <c r="Z2217" s="9"/>
    </row>
    <row r="2218" spans="26:26" x14ac:dyDescent="0.2">
      <c r="Z2218" s="9"/>
    </row>
    <row r="2219" spans="26:26" x14ac:dyDescent="0.2">
      <c r="Z2219" s="9"/>
    </row>
    <row r="2220" spans="26:26" x14ac:dyDescent="0.2">
      <c r="Z2220" s="9"/>
    </row>
    <row r="2221" spans="26:26" x14ac:dyDescent="0.2">
      <c r="Z2221" s="9"/>
    </row>
    <row r="2222" spans="26:26" x14ac:dyDescent="0.2">
      <c r="Z2222" s="9"/>
    </row>
    <row r="2223" spans="26:26" x14ac:dyDescent="0.2">
      <c r="Z2223" s="9"/>
    </row>
    <row r="2224" spans="26:26" x14ac:dyDescent="0.2">
      <c r="Z2224" s="9"/>
    </row>
    <row r="2225" spans="26:26" x14ac:dyDescent="0.2">
      <c r="Z2225" s="9"/>
    </row>
    <row r="2226" spans="26:26" x14ac:dyDescent="0.2">
      <c r="Z2226" s="9"/>
    </row>
    <row r="2227" spans="26:26" x14ac:dyDescent="0.2">
      <c r="Z2227" s="9"/>
    </row>
    <row r="2228" spans="26:26" x14ac:dyDescent="0.2">
      <c r="Z2228" s="9"/>
    </row>
    <row r="2229" spans="26:26" x14ac:dyDescent="0.2">
      <c r="Z2229" s="9"/>
    </row>
    <row r="2230" spans="26:26" x14ac:dyDescent="0.2">
      <c r="Z2230" s="9"/>
    </row>
    <row r="2231" spans="26:26" x14ac:dyDescent="0.2">
      <c r="Z2231" s="9"/>
    </row>
    <row r="2232" spans="26:26" x14ac:dyDescent="0.2">
      <c r="Z2232" s="9"/>
    </row>
    <row r="2233" spans="26:26" x14ac:dyDescent="0.2">
      <c r="Z2233" s="9"/>
    </row>
    <row r="2234" spans="26:26" x14ac:dyDescent="0.2">
      <c r="Z2234" s="9"/>
    </row>
    <row r="2235" spans="26:26" x14ac:dyDescent="0.2">
      <c r="Z2235" s="9"/>
    </row>
    <row r="2236" spans="26:26" x14ac:dyDescent="0.2">
      <c r="Z2236" s="9"/>
    </row>
    <row r="2237" spans="26:26" x14ac:dyDescent="0.2">
      <c r="Z2237" s="9"/>
    </row>
    <row r="2238" spans="26:26" x14ac:dyDescent="0.2">
      <c r="Z2238" s="9"/>
    </row>
    <row r="2239" spans="26:26" x14ac:dyDescent="0.2">
      <c r="Z2239" s="9"/>
    </row>
    <row r="2240" spans="26:26" x14ac:dyDescent="0.2">
      <c r="Z2240" s="9"/>
    </row>
    <row r="2241" spans="26:26" x14ac:dyDescent="0.2">
      <c r="Z2241" s="9"/>
    </row>
    <row r="2242" spans="26:26" x14ac:dyDescent="0.2">
      <c r="Z2242" s="9"/>
    </row>
    <row r="2243" spans="26:26" x14ac:dyDescent="0.2">
      <c r="Z2243" s="9"/>
    </row>
    <row r="2244" spans="26:26" x14ac:dyDescent="0.2">
      <c r="Z2244" s="9"/>
    </row>
    <row r="2245" spans="26:26" x14ac:dyDescent="0.2">
      <c r="Z2245" s="9"/>
    </row>
    <row r="2246" spans="26:26" x14ac:dyDescent="0.2">
      <c r="Z2246" s="9"/>
    </row>
    <row r="2247" spans="26:26" x14ac:dyDescent="0.2">
      <c r="Z2247" s="9"/>
    </row>
    <row r="2248" spans="26:26" x14ac:dyDescent="0.2">
      <c r="Z2248" s="9"/>
    </row>
    <row r="2249" spans="26:26" x14ac:dyDescent="0.2">
      <c r="Z2249" s="9"/>
    </row>
    <row r="2250" spans="26:26" x14ac:dyDescent="0.2">
      <c r="Z2250" s="9"/>
    </row>
    <row r="2251" spans="26:26" x14ac:dyDescent="0.2">
      <c r="Z2251" s="9"/>
    </row>
    <row r="2252" spans="26:26" x14ac:dyDescent="0.2">
      <c r="Z2252" s="9"/>
    </row>
    <row r="2253" spans="26:26" x14ac:dyDescent="0.2">
      <c r="Z2253" s="9"/>
    </row>
    <row r="2254" spans="26:26" x14ac:dyDescent="0.2">
      <c r="Z2254" s="9"/>
    </row>
    <row r="2255" spans="26:26" x14ac:dyDescent="0.2">
      <c r="Z2255" s="9"/>
    </row>
    <row r="2256" spans="26:26" x14ac:dyDescent="0.2">
      <c r="Z2256" s="9"/>
    </row>
    <row r="2257" spans="26:26" x14ac:dyDescent="0.2">
      <c r="Z2257" s="9"/>
    </row>
    <row r="2258" spans="26:26" x14ac:dyDescent="0.2">
      <c r="Z2258" s="9"/>
    </row>
    <row r="2259" spans="26:26" x14ac:dyDescent="0.2">
      <c r="Z2259" s="9"/>
    </row>
    <row r="2260" spans="26:26" x14ac:dyDescent="0.2">
      <c r="Z2260" s="9"/>
    </row>
    <row r="2261" spans="26:26" x14ac:dyDescent="0.2">
      <c r="Z2261" s="9"/>
    </row>
    <row r="2262" spans="26:26" x14ac:dyDescent="0.2">
      <c r="Z2262" s="9"/>
    </row>
    <row r="2263" spans="26:26" x14ac:dyDescent="0.2">
      <c r="Z2263" s="9"/>
    </row>
    <row r="2264" spans="26:26" x14ac:dyDescent="0.2">
      <c r="Z2264" s="9"/>
    </row>
    <row r="2265" spans="26:26" x14ac:dyDescent="0.2">
      <c r="Z2265" s="9"/>
    </row>
    <row r="2266" spans="26:26" x14ac:dyDescent="0.2">
      <c r="Z2266" s="9"/>
    </row>
    <row r="2267" spans="26:26" x14ac:dyDescent="0.2">
      <c r="Z2267" s="9"/>
    </row>
    <row r="2268" spans="26:26" x14ac:dyDescent="0.2">
      <c r="Z2268" s="9"/>
    </row>
    <row r="2269" spans="26:26" x14ac:dyDescent="0.2">
      <c r="Z2269" s="9"/>
    </row>
    <row r="2270" spans="26:26" x14ac:dyDescent="0.2">
      <c r="Z2270" s="9"/>
    </row>
    <row r="2271" spans="26:26" x14ac:dyDescent="0.2">
      <c r="Z2271" s="9"/>
    </row>
    <row r="2272" spans="26:26" x14ac:dyDescent="0.2">
      <c r="Z2272" s="9"/>
    </row>
    <row r="2273" spans="26:26" x14ac:dyDescent="0.2">
      <c r="Z2273" s="9"/>
    </row>
    <row r="2274" spans="26:26" x14ac:dyDescent="0.2">
      <c r="Z2274" s="9"/>
    </row>
    <row r="2275" spans="26:26" x14ac:dyDescent="0.2">
      <c r="Z2275" s="9"/>
    </row>
    <row r="2276" spans="26:26" x14ac:dyDescent="0.2">
      <c r="Z2276" s="9"/>
    </row>
    <row r="2277" spans="26:26" x14ac:dyDescent="0.2">
      <c r="Z2277" s="9"/>
    </row>
    <row r="2278" spans="26:26" x14ac:dyDescent="0.2">
      <c r="Z2278" s="9"/>
    </row>
    <row r="2279" spans="26:26" x14ac:dyDescent="0.2">
      <c r="Z2279" s="9"/>
    </row>
    <row r="2280" spans="26:26" x14ac:dyDescent="0.2">
      <c r="Z2280" s="9"/>
    </row>
    <row r="2281" spans="26:26" x14ac:dyDescent="0.2">
      <c r="Z2281" s="9"/>
    </row>
    <row r="2282" spans="26:26" x14ac:dyDescent="0.2">
      <c r="Z2282" s="9"/>
    </row>
    <row r="2283" spans="26:26" x14ac:dyDescent="0.2">
      <c r="Z2283" s="9"/>
    </row>
    <row r="2284" spans="26:26" x14ac:dyDescent="0.2">
      <c r="Z2284" s="9"/>
    </row>
    <row r="2285" spans="26:26" x14ac:dyDescent="0.2">
      <c r="Z2285" s="9"/>
    </row>
    <row r="2286" spans="26:26" x14ac:dyDescent="0.2">
      <c r="Z2286" s="9"/>
    </row>
    <row r="2287" spans="26:26" x14ac:dyDescent="0.2">
      <c r="Z2287" s="9"/>
    </row>
    <row r="2288" spans="26:26" x14ac:dyDescent="0.2">
      <c r="Z2288" s="9"/>
    </row>
    <row r="2289" spans="26:26" x14ac:dyDescent="0.2">
      <c r="Z2289" s="9"/>
    </row>
    <row r="2290" spans="26:26" x14ac:dyDescent="0.2">
      <c r="Z2290" s="9"/>
    </row>
    <row r="2291" spans="26:26" x14ac:dyDescent="0.2">
      <c r="Z2291" s="9"/>
    </row>
    <row r="2292" spans="26:26" x14ac:dyDescent="0.2">
      <c r="Z2292" s="9"/>
    </row>
    <row r="2293" spans="26:26" x14ac:dyDescent="0.2">
      <c r="Z2293" s="9"/>
    </row>
    <row r="2294" spans="26:26" x14ac:dyDescent="0.2">
      <c r="Z2294" s="9"/>
    </row>
    <row r="2295" spans="26:26" x14ac:dyDescent="0.2">
      <c r="Z2295" s="9"/>
    </row>
    <row r="2296" spans="26:26" x14ac:dyDescent="0.2">
      <c r="Z2296" s="9"/>
    </row>
    <row r="2297" spans="26:26" x14ac:dyDescent="0.2">
      <c r="Z2297" s="9"/>
    </row>
    <row r="2298" spans="26:26" x14ac:dyDescent="0.2">
      <c r="Z2298" s="9"/>
    </row>
    <row r="2299" spans="26:26" x14ac:dyDescent="0.2">
      <c r="Z2299" s="9"/>
    </row>
    <row r="2300" spans="26:26" x14ac:dyDescent="0.2">
      <c r="Z2300" s="9"/>
    </row>
    <row r="2301" spans="26:26" x14ac:dyDescent="0.2">
      <c r="Z2301" s="9"/>
    </row>
    <row r="2302" spans="26:26" x14ac:dyDescent="0.2">
      <c r="Z2302" s="9"/>
    </row>
    <row r="2303" spans="26:26" x14ac:dyDescent="0.2">
      <c r="Z2303" s="9"/>
    </row>
    <row r="2304" spans="26:26" x14ac:dyDescent="0.2">
      <c r="Z2304" s="9"/>
    </row>
    <row r="2305" spans="26:26" x14ac:dyDescent="0.2">
      <c r="Z2305" s="9"/>
    </row>
    <row r="2306" spans="26:26" x14ac:dyDescent="0.2">
      <c r="Z2306" s="9"/>
    </row>
    <row r="2307" spans="26:26" x14ac:dyDescent="0.2">
      <c r="Z2307" s="9"/>
    </row>
    <row r="2308" spans="26:26" x14ac:dyDescent="0.2">
      <c r="Z2308" s="9"/>
    </row>
    <row r="2309" spans="26:26" x14ac:dyDescent="0.2">
      <c r="Z2309" s="9"/>
    </row>
    <row r="2310" spans="26:26" x14ac:dyDescent="0.2">
      <c r="Z2310" s="9"/>
    </row>
    <row r="2311" spans="26:26" x14ac:dyDescent="0.2">
      <c r="Z2311" s="9"/>
    </row>
    <row r="2312" spans="26:26" x14ac:dyDescent="0.2">
      <c r="Z2312" s="9"/>
    </row>
    <row r="2313" spans="26:26" x14ac:dyDescent="0.2">
      <c r="Z2313" s="9"/>
    </row>
    <row r="2314" spans="26:26" x14ac:dyDescent="0.2">
      <c r="Z2314" s="9"/>
    </row>
    <row r="2315" spans="26:26" x14ac:dyDescent="0.2">
      <c r="Z2315" s="9"/>
    </row>
    <row r="2316" spans="26:26" x14ac:dyDescent="0.2">
      <c r="Z2316" s="9"/>
    </row>
    <row r="2317" spans="26:26" x14ac:dyDescent="0.2">
      <c r="Z2317" s="9"/>
    </row>
    <row r="2318" spans="26:26" x14ac:dyDescent="0.2">
      <c r="Z2318" s="9"/>
    </row>
    <row r="2319" spans="26:26" x14ac:dyDescent="0.2">
      <c r="Z2319" s="9"/>
    </row>
    <row r="2320" spans="26:26" x14ac:dyDescent="0.2">
      <c r="Z2320" s="9"/>
    </row>
    <row r="2321" spans="26:26" x14ac:dyDescent="0.2">
      <c r="Z2321" s="9"/>
    </row>
    <row r="2322" spans="26:26" x14ac:dyDescent="0.2">
      <c r="Z2322" s="9"/>
    </row>
    <row r="2323" spans="26:26" x14ac:dyDescent="0.2">
      <c r="Z2323" s="9"/>
    </row>
    <row r="2324" spans="26:26" x14ac:dyDescent="0.2">
      <c r="Z2324" s="9"/>
    </row>
    <row r="2325" spans="26:26" x14ac:dyDescent="0.2">
      <c r="Z2325" s="9"/>
    </row>
    <row r="2326" spans="26:26" x14ac:dyDescent="0.2">
      <c r="Z2326" s="9"/>
    </row>
    <row r="2327" spans="26:26" x14ac:dyDescent="0.2">
      <c r="Z2327" s="9"/>
    </row>
    <row r="2328" spans="26:26" x14ac:dyDescent="0.2">
      <c r="Z2328" s="9"/>
    </row>
    <row r="2329" spans="26:26" x14ac:dyDescent="0.2">
      <c r="Z2329" s="9"/>
    </row>
    <row r="2330" spans="26:26" x14ac:dyDescent="0.2">
      <c r="Z2330" s="9"/>
    </row>
    <row r="2331" spans="26:26" x14ac:dyDescent="0.2">
      <c r="Z2331" s="9"/>
    </row>
    <row r="2332" spans="26:26" x14ac:dyDescent="0.2">
      <c r="Z2332" s="9"/>
    </row>
    <row r="2333" spans="26:26" x14ac:dyDescent="0.2">
      <c r="Z2333" s="9"/>
    </row>
    <row r="2334" spans="26:26" x14ac:dyDescent="0.2">
      <c r="Z2334" s="9"/>
    </row>
    <row r="2335" spans="26:26" x14ac:dyDescent="0.2">
      <c r="Z2335" s="9"/>
    </row>
    <row r="2336" spans="26:26" x14ac:dyDescent="0.2">
      <c r="Z2336" s="9"/>
    </row>
    <row r="2337" spans="26:26" x14ac:dyDescent="0.2">
      <c r="Z2337" s="9"/>
    </row>
    <row r="2338" spans="26:26" x14ac:dyDescent="0.2">
      <c r="Z2338" s="9"/>
    </row>
    <row r="2339" spans="26:26" x14ac:dyDescent="0.2">
      <c r="Z2339" s="9"/>
    </row>
    <row r="2340" spans="26:26" x14ac:dyDescent="0.2">
      <c r="Z2340" s="9"/>
    </row>
    <row r="2341" spans="26:26" x14ac:dyDescent="0.2">
      <c r="Z2341" s="9"/>
    </row>
    <row r="2342" spans="26:26" x14ac:dyDescent="0.2">
      <c r="Z2342" s="9"/>
    </row>
    <row r="2343" spans="26:26" x14ac:dyDescent="0.2">
      <c r="Z2343" s="9"/>
    </row>
    <row r="2344" spans="26:26" x14ac:dyDescent="0.2">
      <c r="Z2344" s="9"/>
    </row>
    <row r="2345" spans="26:26" x14ac:dyDescent="0.2">
      <c r="Z2345" s="9"/>
    </row>
    <row r="2346" spans="26:26" x14ac:dyDescent="0.2">
      <c r="Z2346" s="9"/>
    </row>
    <row r="2347" spans="26:26" x14ac:dyDescent="0.2">
      <c r="Z2347" s="9"/>
    </row>
    <row r="2348" spans="26:26" x14ac:dyDescent="0.2">
      <c r="Z2348" s="9"/>
    </row>
    <row r="2349" spans="26:26" x14ac:dyDescent="0.2">
      <c r="Z2349" s="9"/>
    </row>
    <row r="2350" spans="26:26" x14ac:dyDescent="0.2">
      <c r="Z2350" s="9"/>
    </row>
    <row r="2351" spans="26:26" x14ac:dyDescent="0.2">
      <c r="Z2351" s="9"/>
    </row>
    <row r="2352" spans="26:26" x14ac:dyDescent="0.2">
      <c r="Z2352" s="9"/>
    </row>
    <row r="2353" spans="26:26" x14ac:dyDescent="0.2">
      <c r="Z2353" s="9"/>
    </row>
    <row r="2354" spans="26:26" x14ac:dyDescent="0.2">
      <c r="Z2354" s="9"/>
    </row>
    <row r="2355" spans="26:26" x14ac:dyDescent="0.2">
      <c r="Z2355" s="9"/>
    </row>
    <row r="2356" spans="26:26" x14ac:dyDescent="0.2">
      <c r="Z2356" s="9"/>
    </row>
    <row r="2357" spans="26:26" x14ac:dyDescent="0.2">
      <c r="Z2357" s="9"/>
    </row>
    <row r="2358" spans="26:26" x14ac:dyDescent="0.2">
      <c r="Z2358" s="9"/>
    </row>
    <row r="2359" spans="26:26" x14ac:dyDescent="0.2">
      <c r="Z2359" s="9"/>
    </row>
    <row r="2360" spans="26:26" x14ac:dyDescent="0.2">
      <c r="Z2360" s="9"/>
    </row>
    <row r="2361" spans="26:26" x14ac:dyDescent="0.2">
      <c r="Z2361" s="9"/>
    </row>
    <row r="2362" spans="26:26" x14ac:dyDescent="0.2">
      <c r="Z2362" s="9"/>
    </row>
    <row r="2363" spans="26:26" x14ac:dyDescent="0.2">
      <c r="Z2363" s="9"/>
    </row>
    <row r="2364" spans="26:26" x14ac:dyDescent="0.2">
      <c r="Z2364" s="9"/>
    </row>
    <row r="2365" spans="26:26" x14ac:dyDescent="0.2">
      <c r="Z2365" s="9"/>
    </row>
    <row r="2366" spans="26:26" x14ac:dyDescent="0.2">
      <c r="Z2366" s="9"/>
    </row>
    <row r="2367" spans="26:26" x14ac:dyDescent="0.2">
      <c r="Z2367" s="9"/>
    </row>
    <row r="2368" spans="26:26" x14ac:dyDescent="0.2">
      <c r="Z2368" s="9"/>
    </row>
    <row r="2369" spans="26:26" x14ac:dyDescent="0.2">
      <c r="Z2369" s="9"/>
    </row>
    <row r="2370" spans="26:26" x14ac:dyDescent="0.2">
      <c r="Z2370" s="9"/>
    </row>
    <row r="2371" spans="26:26" x14ac:dyDescent="0.2">
      <c r="Z2371" s="9"/>
    </row>
    <row r="2372" spans="26:26" x14ac:dyDescent="0.2">
      <c r="Z2372" s="9"/>
    </row>
    <row r="2373" spans="26:26" x14ac:dyDescent="0.2">
      <c r="Z2373" s="9"/>
    </row>
    <row r="2374" spans="26:26" x14ac:dyDescent="0.2">
      <c r="Z2374" s="9"/>
    </row>
    <row r="2375" spans="26:26" x14ac:dyDescent="0.2">
      <c r="Z2375" s="9"/>
    </row>
    <row r="2376" spans="26:26" x14ac:dyDescent="0.2">
      <c r="Z2376" s="9"/>
    </row>
    <row r="2377" spans="26:26" x14ac:dyDescent="0.2">
      <c r="Z2377" s="9"/>
    </row>
    <row r="2378" spans="26:26" x14ac:dyDescent="0.2">
      <c r="Z2378" s="9"/>
    </row>
    <row r="2379" spans="26:26" x14ac:dyDescent="0.2">
      <c r="Z2379" s="9"/>
    </row>
    <row r="2380" spans="26:26" x14ac:dyDescent="0.2">
      <c r="Z2380" s="9"/>
    </row>
    <row r="2381" spans="26:26" x14ac:dyDescent="0.2">
      <c r="Z2381" s="9"/>
    </row>
    <row r="2382" spans="26:26" x14ac:dyDescent="0.2">
      <c r="Z2382" s="9"/>
    </row>
    <row r="2383" spans="26:26" x14ac:dyDescent="0.2">
      <c r="Z2383" s="9"/>
    </row>
    <row r="2384" spans="26:26" x14ac:dyDescent="0.2">
      <c r="Z2384" s="9"/>
    </row>
    <row r="2385" spans="26:26" x14ac:dyDescent="0.2">
      <c r="Z2385" s="9"/>
    </row>
    <row r="2386" spans="26:26" x14ac:dyDescent="0.2">
      <c r="Z2386" s="9"/>
    </row>
    <row r="2387" spans="26:26" x14ac:dyDescent="0.2">
      <c r="Z2387" s="9"/>
    </row>
    <row r="2388" spans="26:26" x14ac:dyDescent="0.2">
      <c r="Z2388" s="9"/>
    </row>
    <row r="2389" spans="26:26" x14ac:dyDescent="0.2">
      <c r="Z2389" s="9"/>
    </row>
    <row r="2390" spans="26:26" x14ac:dyDescent="0.2">
      <c r="Z2390" s="9"/>
    </row>
    <row r="2391" spans="26:26" x14ac:dyDescent="0.2">
      <c r="Z2391" s="9"/>
    </row>
    <row r="2392" spans="26:26" x14ac:dyDescent="0.2">
      <c r="Z2392" s="9"/>
    </row>
    <row r="2393" spans="26:26" x14ac:dyDescent="0.2">
      <c r="Z2393" s="9"/>
    </row>
    <row r="2394" spans="26:26" x14ac:dyDescent="0.2">
      <c r="Z2394" s="9"/>
    </row>
    <row r="2395" spans="26:26" x14ac:dyDescent="0.2">
      <c r="Z2395" s="9"/>
    </row>
    <row r="2396" spans="26:26" x14ac:dyDescent="0.2">
      <c r="Z2396" s="9"/>
    </row>
    <row r="2397" spans="26:26" x14ac:dyDescent="0.2">
      <c r="Z2397" s="9"/>
    </row>
    <row r="2398" spans="26:26" x14ac:dyDescent="0.2">
      <c r="Z2398" s="9"/>
    </row>
    <row r="2399" spans="26:26" x14ac:dyDescent="0.2">
      <c r="Z2399" s="9"/>
    </row>
    <row r="2400" spans="26:26" x14ac:dyDescent="0.2">
      <c r="Z2400" s="9"/>
    </row>
    <row r="2401" spans="26:26" x14ac:dyDescent="0.2">
      <c r="Z2401" s="9"/>
    </row>
    <row r="2402" spans="26:26" x14ac:dyDescent="0.2">
      <c r="Z2402" s="9"/>
    </row>
    <row r="2403" spans="26:26" x14ac:dyDescent="0.2">
      <c r="Z2403" s="9"/>
    </row>
    <row r="2404" spans="26:26" x14ac:dyDescent="0.2">
      <c r="Z2404" s="9"/>
    </row>
    <row r="2405" spans="26:26" x14ac:dyDescent="0.2">
      <c r="Z2405" s="9"/>
    </row>
    <row r="2406" spans="26:26" x14ac:dyDescent="0.2">
      <c r="Z2406" s="9"/>
    </row>
    <row r="2407" spans="26:26" x14ac:dyDescent="0.2">
      <c r="Z2407" s="9"/>
    </row>
    <row r="2408" spans="26:26" x14ac:dyDescent="0.2">
      <c r="Z2408" s="9"/>
    </row>
    <row r="2409" spans="26:26" x14ac:dyDescent="0.2">
      <c r="Z2409" s="9"/>
    </row>
    <row r="2410" spans="26:26" x14ac:dyDescent="0.2">
      <c r="Z2410" s="9"/>
    </row>
    <row r="2411" spans="26:26" x14ac:dyDescent="0.2">
      <c r="Z2411" s="9"/>
    </row>
    <row r="2412" spans="26:26" x14ac:dyDescent="0.2">
      <c r="Z2412" s="9"/>
    </row>
    <row r="2413" spans="26:26" x14ac:dyDescent="0.2">
      <c r="Z2413" s="9"/>
    </row>
    <row r="2414" spans="26:26" x14ac:dyDescent="0.2">
      <c r="Z2414" s="9"/>
    </row>
    <row r="2415" spans="26:26" x14ac:dyDescent="0.2">
      <c r="Z2415" s="9"/>
    </row>
    <row r="2416" spans="26:26" x14ac:dyDescent="0.2">
      <c r="Z2416" s="9"/>
    </row>
    <row r="2417" spans="26:26" x14ac:dyDescent="0.2">
      <c r="Z2417" s="9"/>
    </row>
    <row r="2418" spans="26:26" x14ac:dyDescent="0.2">
      <c r="Z2418" s="9"/>
    </row>
    <row r="2419" spans="26:26" x14ac:dyDescent="0.2">
      <c r="Z2419" s="9"/>
    </row>
    <row r="2420" spans="26:26" x14ac:dyDescent="0.2">
      <c r="Z2420" s="9"/>
    </row>
    <row r="2421" spans="26:26" x14ac:dyDescent="0.2">
      <c r="Z2421" s="9"/>
    </row>
    <row r="2422" spans="26:26" x14ac:dyDescent="0.2">
      <c r="Z2422" s="9"/>
    </row>
    <row r="2423" spans="26:26" x14ac:dyDescent="0.2">
      <c r="Z2423" s="9"/>
    </row>
    <row r="2424" spans="26:26" x14ac:dyDescent="0.2">
      <c r="Z2424" s="9"/>
    </row>
    <row r="2425" spans="26:26" x14ac:dyDescent="0.2">
      <c r="Z2425" s="9"/>
    </row>
    <row r="2426" spans="26:26" x14ac:dyDescent="0.2">
      <c r="Z2426" s="9"/>
    </row>
    <row r="2427" spans="26:26" x14ac:dyDescent="0.2">
      <c r="Z2427" s="9"/>
    </row>
    <row r="2428" spans="26:26" x14ac:dyDescent="0.2">
      <c r="Z2428" s="9"/>
    </row>
    <row r="2429" spans="26:26" x14ac:dyDescent="0.2">
      <c r="Z2429" s="9"/>
    </row>
    <row r="2430" spans="26:26" x14ac:dyDescent="0.2">
      <c r="Z2430" s="9"/>
    </row>
    <row r="2431" spans="26:26" x14ac:dyDescent="0.2">
      <c r="Z2431" s="9"/>
    </row>
    <row r="2432" spans="26:26" x14ac:dyDescent="0.2">
      <c r="Z2432" s="9"/>
    </row>
    <row r="2433" spans="26:26" x14ac:dyDescent="0.2">
      <c r="Z2433" s="9"/>
    </row>
    <row r="2434" spans="26:26" x14ac:dyDescent="0.2">
      <c r="Z2434" s="9"/>
    </row>
    <row r="2435" spans="26:26" x14ac:dyDescent="0.2">
      <c r="Z2435" s="9"/>
    </row>
    <row r="2436" spans="26:26" x14ac:dyDescent="0.2">
      <c r="Z2436" s="9"/>
    </row>
    <row r="2437" spans="26:26" x14ac:dyDescent="0.2">
      <c r="Z2437" s="9"/>
    </row>
    <row r="2438" spans="26:26" x14ac:dyDescent="0.2">
      <c r="Z2438" s="9"/>
    </row>
    <row r="2439" spans="26:26" x14ac:dyDescent="0.2">
      <c r="Z2439" s="9"/>
    </row>
    <row r="2440" spans="26:26" x14ac:dyDescent="0.2">
      <c r="Z2440" s="9"/>
    </row>
    <row r="2441" spans="26:26" x14ac:dyDescent="0.2">
      <c r="Z2441" s="9"/>
    </row>
    <row r="2442" spans="26:26" x14ac:dyDescent="0.2">
      <c r="Z2442" s="9"/>
    </row>
    <row r="2443" spans="26:26" x14ac:dyDescent="0.2">
      <c r="Z2443" s="9"/>
    </row>
    <row r="2444" spans="26:26" x14ac:dyDescent="0.2">
      <c r="Z2444" s="9"/>
    </row>
    <row r="2445" spans="26:26" x14ac:dyDescent="0.2">
      <c r="Z2445" s="9"/>
    </row>
    <row r="2446" spans="26:26" x14ac:dyDescent="0.2">
      <c r="Z2446" s="9"/>
    </row>
    <row r="2447" spans="26:26" x14ac:dyDescent="0.2">
      <c r="Z2447" s="9"/>
    </row>
    <row r="2448" spans="26:26" x14ac:dyDescent="0.2">
      <c r="Z2448" s="9"/>
    </row>
    <row r="2449" spans="26:26" x14ac:dyDescent="0.2">
      <c r="Z2449" s="9"/>
    </row>
    <row r="2450" spans="26:26" x14ac:dyDescent="0.2">
      <c r="Z2450" s="9"/>
    </row>
    <row r="2451" spans="26:26" x14ac:dyDescent="0.2">
      <c r="Z2451" s="9"/>
    </row>
    <row r="2452" spans="26:26" x14ac:dyDescent="0.2">
      <c r="Z2452" s="9"/>
    </row>
    <row r="2453" spans="26:26" x14ac:dyDescent="0.2">
      <c r="Z2453" s="9"/>
    </row>
    <row r="2454" spans="26:26" x14ac:dyDescent="0.2">
      <c r="Z2454" s="9"/>
    </row>
    <row r="2455" spans="26:26" x14ac:dyDescent="0.2">
      <c r="Z2455" s="9"/>
    </row>
    <row r="2456" spans="26:26" x14ac:dyDescent="0.2">
      <c r="Z2456" s="9"/>
    </row>
    <row r="2457" spans="26:26" x14ac:dyDescent="0.2">
      <c r="Z2457" s="9"/>
    </row>
    <row r="2458" spans="26:26" x14ac:dyDescent="0.2">
      <c r="Z2458" s="9"/>
    </row>
    <row r="2459" spans="26:26" x14ac:dyDescent="0.2">
      <c r="Z2459" s="9"/>
    </row>
    <row r="2460" spans="26:26" x14ac:dyDescent="0.2">
      <c r="Z2460" s="9"/>
    </row>
    <row r="2461" spans="26:26" x14ac:dyDescent="0.2">
      <c r="Z2461" s="9"/>
    </row>
    <row r="2462" spans="26:26" x14ac:dyDescent="0.2">
      <c r="Z2462" s="9"/>
    </row>
    <row r="2463" spans="26:26" x14ac:dyDescent="0.2">
      <c r="Z2463" s="9"/>
    </row>
    <row r="2464" spans="26:26" x14ac:dyDescent="0.2">
      <c r="Z2464" s="9"/>
    </row>
    <row r="2465" spans="26:26" x14ac:dyDescent="0.2">
      <c r="Z2465" s="9"/>
    </row>
    <row r="2466" spans="26:26" x14ac:dyDescent="0.2">
      <c r="Z2466" s="9"/>
    </row>
    <row r="2467" spans="26:26" x14ac:dyDescent="0.2">
      <c r="Z2467" s="9"/>
    </row>
    <row r="2468" spans="26:26" x14ac:dyDescent="0.2">
      <c r="Z2468" s="9"/>
    </row>
    <row r="2469" spans="26:26" x14ac:dyDescent="0.2">
      <c r="Z2469" s="9"/>
    </row>
    <row r="2470" spans="26:26" x14ac:dyDescent="0.2">
      <c r="Z2470" s="9"/>
    </row>
    <row r="2471" spans="26:26" x14ac:dyDescent="0.2">
      <c r="Z2471" s="9"/>
    </row>
    <row r="2472" spans="26:26" x14ac:dyDescent="0.2">
      <c r="Z2472" s="9"/>
    </row>
    <row r="2473" spans="26:26" x14ac:dyDescent="0.2">
      <c r="Z2473" s="9"/>
    </row>
    <row r="2474" spans="26:26" x14ac:dyDescent="0.2">
      <c r="Z2474" s="9"/>
    </row>
    <row r="2475" spans="26:26" x14ac:dyDescent="0.2">
      <c r="Z2475" s="9"/>
    </row>
    <row r="2476" spans="26:26" x14ac:dyDescent="0.2">
      <c r="Z2476" s="9"/>
    </row>
    <row r="2477" spans="26:26" x14ac:dyDescent="0.2">
      <c r="Z2477" s="9"/>
    </row>
    <row r="2478" spans="26:26" x14ac:dyDescent="0.2">
      <c r="Z2478" s="9"/>
    </row>
    <row r="2479" spans="26:26" x14ac:dyDescent="0.2">
      <c r="Z2479" s="9"/>
    </row>
    <row r="2480" spans="26:26" x14ac:dyDescent="0.2">
      <c r="Z2480" s="9"/>
    </row>
    <row r="2481" spans="26:26" x14ac:dyDescent="0.2">
      <c r="Z2481" s="9"/>
    </row>
    <row r="2482" spans="26:26" x14ac:dyDescent="0.2">
      <c r="Z2482" s="9"/>
    </row>
    <row r="2483" spans="26:26" x14ac:dyDescent="0.2">
      <c r="Z2483" s="9"/>
    </row>
    <row r="2484" spans="26:26" x14ac:dyDescent="0.2">
      <c r="Z2484" s="9"/>
    </row>
    <row r="2485" spans="26:26" x14ac:dyDescent="0.2">
      <c r="Z2485" s="9"/>
    </row>
    <row r="2486" spans="26:26" x14ac:dyDescent="0.2">
      <c r="Z2486" s="9"/>
    </row>
    <row r="2487" spans="26:26" x14ac:dyDescent="0.2">
      <c r="Z2487" s="9"/>
    </row>
    <row r="2488" spans="26:26" x14ac:dyDescent="0.2">
      <c r="Z2488" s="9"/>
    </row>
    <row r="2489" spans="26:26" x14ac:dyDescent="0.2">
      <c r="Z2489" s="9"/>
    </row>
    <row r="2490" spans="26:26" x14ac:dyDescent="0.2">
      <c r="Z2490" s="9"/>
    </row>
    <row r="2491" spans="26:26" x14ac:dyDescent="0.2">
      <c r="Z2491" s="9"/>
    </row>
    <row r="2492" spans="26:26" x14ac:dyDescent="0.2">
      <c r="Z2492" s="9"/>
    </row>
    <row r="2493" spans="26:26" x14ac:dyDescent="0.2">
      <c r="Z2493" s="9"/>
    </row>
    <row r="2494" spans="26:26" x14ac:dyDescent="0.2">
      <c r="Z2494" s="9"/>
    </row>
    <row r="2495" spans="26:26" x14ac:dyDescent="0.2">
      <c r="Z2495" s="9"/>
    </row>
    <row r="2496" spans="26:26" x14ac:dyDescent="0.2">
      <c r="Z2496" s="9"/>
    </row>
    <row r="2497" spans="26:26" x14ac:dyDescent="0.2">
      <c r="Z2497" s="9"/>
    </row>
    <row r="2498" spans="26:26" x14ac:dyDescent="0.2">
      <c r="Z2498" s="9"/>
    </row>
    <row r="2499" spans="26:26" x14ac:dyDescent="0.2">
      <c r="Z2499" s="9"/>
    </row>
    <row r="2500" spans="26:26" x14ac:dyDescent="0.2">
      <c r="Z2500" s="9"/>
    </row>
    <row r="2501" spans="26:26" x14ac:dyDescent="0.2">
      <c r="Z2501" s="9"/>
    </row>
    <row r="2502" spans="26:26" x14ac:dyDescent="0.2">
      <c r="Z2502" s="9"/>
    </row>
    <row r="2503" spans="26:26" x14ac:dyDescent="0.2">
      <c r="Z2503" s="9"/>
    </row>
    <row r="2504" spans="26:26" x14ac:dyDescent="0.2">
      <c r="Z2504" s="9"/>
    </row>
    <row r="2505" spans="26:26" x14ac:dyDescent="0.2">
      <c r="Z2505" s="9"/>
    </row>
    <row r="2506" spans="26:26" x14ac:dyDescent="0.2">
      <c r="Z2506" s="9"/>
    </row>
    <row r="2507" spans="26:26" x14ac:dyDescent="0.2">
      <c r="Z2507" s="9"/>
    </row>
    <row r="2508" spans="26:26" x14ac:dyDescent="0.2">
      <c r="Z2508" s="9"/>
    </row>
    <row r="2509" spans="26:26" x14ac:dyDescent="0.2">
      <c r="Z2509" s="9"/>
    </row>
    <row r="2510" spans="26:26" x14ac:dyDescent="0.2">
      <c r="Z2510" s="9"/>
    </row>
    <row r="2511" spans="26:26" x14ac:dyDescent="0.2">
      <c r="Z2511" s="9"/>
    </row>
    <row r="2512" spans="26:26" x14ac:dyDescent="0.2">
      <c r="Z2512" s="9"/>
    </row>
    <row r="2513" spans="26:26" x14ac:dyDescent="0.2">
      <c r="Z2513" s="9"/>
    </row>
    <row r="2514" spans="26:26" x14ac:dyDescent="0.2">
      <c r="Z2514" s="9"/>
    </row>
    <row r="2515" spans="26:26" x14ac:dyDescent="0.2">
      <c r="Z2515" s="9"/>
    </row>
    <row r="2516" spans="26:26" x14ac:dyDescent="0.2">
      <c r="Z2516" s="9"/>
    </row>
    <row r="2517" spans="26:26" x14ac:dyDescent="0.2">
      <c r="Z2517" s="9"/>
    </row>
    <row r="2518" spans="26:26" x14ac:dyDescent="0.2">
      <c r="Z2518" s="9"/>
    </row>
    <row r="2519" spans="26:26" x14ac:dyDescent="0.2">
      <c r="Z2519" s="9"/>
    </row>
    <row r="2520" spans="26:26" x14ac:dyDescent="0.2">
      <c r="Z2520" s="9"/>
    </row>
    <row r="2521" spans="26:26" x14ac:dyDescent="0.2">
      <c r="Z2521" s="9"/>
    </row>
    <row r="2522" spans="26:26" x14ac:dyDescent="0.2">
      <c r="Z2522" s="9"/>
    </row>
    <row r="2523" spans="26:26" x14ac:dyDescent="0.2">
      <c r="Z2523" s="9"/>
    </row>
    <row r="2524" spans="26:26" x14ac:dyDescent="0.2">
      <c r="Z2524" s="9"/>
    </row>
    <row r="2525" spans="26:26" x14ac:dyDescent="0.2">
      <c r="Z2525" s="9"/>
    </row>
    <row r="2526" spans="26:26" x14ac:dyDescent="0.2">
      <c r="Z2526" s="9"/>
    </row>
    <row r="2527" spans="26:26" x14ac:dyDescent="0.2">
      <c r="Z2527" s="9"/>
    </row>
    <row r="2528" spans="26:26" x14ac:dyDescent="0.2">
      <c r="Z2528" s="9"/>
    </row>
    <row r="2529" spans="26:26" x14ac:dyDescent="0.2">
      <c r="Z2529" s="9"/>
    </row>
    <row r="2530" spans="26:26" x14ac:dyDescent="0.2">
      <c r="Z2530" s="9"/>
    </row>
    <row r="2531" spans="26:26" x14ac:dyDescent="0.2">
      <c r="Z2531" s="9"/>
    </row>
    <row r="2532" spans="26:26" x14ac:dyDescent="0.2">
      <c r="Z2532" s="9"/>
    </row>
    <row r="2533" spans="26:26" x14ac:dyDescent="0.2">
      <c r="Z2533" s="9"/>
    </row>
    <row r="2534" spans="26:26" x14ac:dyDescent="0.2">
      <c r="Z2534" s="9"/>
    </row>
    <row r="2535" spans="26:26" x14ac:dyDescent="0.2">
      <c r="Z2535" s="9"/>
    </row>
    <row r="2536" spans="26:26" x14ac:dyDescent="0.2">
      <c r="Z2536" s="9"/>
    </row>
    <row r="2537" spans="26:26" x14ac:dyDescent="0.2">
      <c r="Z2537" s="9"/>
    </row>
    <row r="2538" spans="26:26" x14ac:dyDescent="0.2">
      <c r="Z2538" s="9"/>
    </row>
    <row r="2539" spans="26:26" x14ac:dyDescent="0.2">
      <c r="Z2539" s="9"/>
    </row>
    <row r="2540" spans="26:26" x14ac:dyDescent="0.2">
      <c r="Z2540" s="9"/>
    </row>
    <row r="2541" spans="26:26" x14ac:dyDescent="0.2">
      <c r="Z2541" s="9"/>
    </row>
    <row r="2542" spans="26:26" x14ac:dyDescent="0.2">
      <c r="Z2542" s="9"/>
    </row>
    <row r="2543" spans="26:26" x14ac:dyDescent="0.2">
      <c r="Z2543" s="9"/>
    </row>
    <row r="2544" spans="26:26" x14ac:dyDescent="0.2">
      <c r="Z2544" s="9"/>
    </row>
    <row r="2545" spans="26:26" x14ac:dyDescent="0.2">
      <c r="Z2545" s="9"/>
    </row>
    <row r="2546" spans="26:26" x14ac:dyDescent="0.2">
      <c r="Z2546" s="9"/>
    </row>
    <row r="2547" spans="26:26" x14ac:dyDescent="0.2">
      <c r="Z2547" s="9"/>
    </row>
    <row r="2548" spans="26:26" x14ac:dyDescent="0.2">
      <c r="Z2548" s="9"/>
    </row>
    <row r="2549" spans="26:26" x14ac:dyDescent="0.2">
      <c r="Z2549" s="9"/>
    </row>
    <row r="2550" spans="26:26" x14ac:dyDescent="0.2">
      <c r="Z2550" s="9"/>
    </row>
    <row r="2551" spans="26:26" x14ac:dyDescent="0.2">
      <c r="Z2551" s="9"/>
    </row>
    <row r="2552" spans="26:26" x14ac:dyDescent="0.2">
      <c r="Z2552" s="9"/>
    </row>
    <row r="2553" spans="26:26" x14ac:dyDescent="0.2">
      <c r="Z2553" s="9"/>
    </row>
    <row r="2554" spans="26:26" x14ac:dyDescent="0.2">
      <c r="Z2554" s="9"/>
    </row>
    <row r="2555" spans="26:26" x14ac:dyDescent="0.2">
      <c r="Z2555" s="9"/>
    </row>
    <row r="2556" spans="26:26" x14ac:dyDescent="0.2">
      <c r="Z2556" s="9"/>
    </row>
    <row r="2557" spans="26:26" x14ac:dyDescent="0.2">
      <c r="Z2557" s="9"/>
    </row>
    <row r="2558" spans="26:26" x14ac:dyDescent="0.2">
      <c r="Z2558" s="9"/>
    </row>
    <row r="2559" spans="26:26" x14ac:dyDescent="0.2">
      <c r="Z2559" s="9"/>
    </row>
    <row r="2560" spans="26:26" x14ac:dyDescent="0.2">
      <c r="Z2560" s="9"/>
    </row>
    <row r="2561" spans="26:26" x14ac:dyDescent="0.2">
      <c r="Z2561" s="9"/>
    </row>
    <row r="2562" spans="26:26" x14ac:dyDescent="0.2">
      <c r="Z2562" s="9"/>
    </row>
    <row r="2563" spans="26:26" x14ac:dyDescent="0.2">
      <c r="Z2563" s="9"/>
    </row>
    <row r="2564" spans="26:26" x14ac:dyDescent="0.2">
      <c r="Z2564" s="9"/>
    </row>
    <row r="2565" spans="26:26" x14ac:dyDescent="0.2">
      <c r="Z2565" s="9"/>
    </row>
    <row r="2566" spans="26:26" x14ac:dyDescent="0.2">
      <c r="Z2566" s="9"/>
    </row>
    <row r="2567" spans="26:26" x14ac:dyDescent="0.2">
      <c r="Z2567" s="9"/>
    </row>
    <row r="2568" spans="26:26" x14ac:dyDescent="0.2">
      <c r="Z2568" s="9"/>
    </row>
    <row r="2569" spans="26:26" x14ac:dyDescent="0.2">
      <c r="Z2569" s="9"/>
    </row>
    <row r="2570" spans="26:26" x14ac:dyDescent="0.2">
      <c r="Z2570" s="9"/>
    </row>
    <row r="2571" spans="26:26" x14ac:dyDescent="0.2">
      <c r="Z2571" s="9"/>
    </row>
    <row r="2572" spans="26:26" x14ac:dyDescent="0.2">
      <c r="Z2572" s="9"/>
    </row>
    <row r="2573" spans="26:26" x14ac:dyDescent="0.2">
      <c r="Z2573" s="9"/>
    </row>
    <row r="2574" spans="26:26" x14ac:dyDescent="0.2">
      <c r="Z2574" s="9"/>
    </row>
    <row r="2575" spans="26:26" x14ac:dyDescent="0.2">
      <c r="Z2575" s="9"/>
    </row>
    <row r="2576" spans="26:26" x14ac:dyDescent="0.2">
      <c r="Z2576" s="9"/>
    </row>
    <row r="2577" spans="26:26" x14ac:dyDescent="0.2">
      <c r="Z2577" s="9"/>
    </row>
    <row r="2578" spans="26:26" x14ac:dyDescent="0.2">
      <c r="Z2578" s="9"/>
    </row>
    <row r="2579" spans="26:26" x14ac:dyDescent="0.2">
      <c r="Z2579" s="9"/>
    </row>
    <row r="2580" spans="26:26" x14ac:dyDescent="0.2">
      <c r="Z2580" s="9"/>
    </row>
    <row r="2581" spans="26:26" x14ac:dyDescent="0.2">
      <c r="Z2581" s="9"/>
    </row>
    <row r="2582" spans="26:26" x14ac:dyDescent="0.2">
      <c r="Z2582" s="9"/>
    </row>
    <row r="2583" spans="26:26" x14ac:dyDescent="0.2">
      <c r="Z2583" s="9"/>
    </row>
    <row r="2584" spans="26:26" x14ac:dyDescent="0.2">
      <c r="Z2584" s="9"/>
    </row>
    <row r="2585" spans="26:26" x14ac:dyDescent="0.2">
      <c r="Z2585" s="9"/>
    </row>
    <row r="2586" spans="26:26" x14ac:dyDescent="0.2">
      <c r="Z2586" s="9"/>
    </row>
    <row r="2587" spans="26:26" x14ac:dyDescent="0.2">
      <c r="Z2587" s="9"/>
    </row>
    <row r="2588" spans="26:26" x14ac:dyDescent="0.2">
      <c r="Z2588" s="9"/>
    </row>
    <row r="2589" spans="26:26" x14ac:dyDescent="0.2">
      <c r="Z2589" s="9"/>
    </row>
    <row r="2590" spans="26:26" x14ac:dyDescent="0.2">
      <c r="Z2590" s="9"/>
    </row>
    <row r="2591" spans="26:26" x14ac:dyDescent="0.2">
      <c r="Z2591" s="9"/>
    </row>
    <row r="2592" spans="26:26" x14ac:dyDescent="0.2">
      <c r="Z2592" s="9"/>
    </row>
    <row r="2593" spans="26:26" x14ac:dyDescent="0.2">
      <c r="Z2593" s="9"/>
    </row>
    <row r="2594" spans="26:26" x14ac:dyDescent="0.2">
      <c r="Z2594" s="9"/>
    </row>
    <row r="2595" spans="26:26" x14ac:dyDescent="0.2">
      <c r="Z2595" s="9"/>
    </row>
    <row r="2596" spans="26:26" x14ac:dyDescent="0.2">
      <c r="Z2596" s="9"/>
    </row>
    <row r="2597" spans="26:26" x14ac:dyDescent="0.2">
      <c r="Z2597" s="9"/>
    </row>
    <row r="2598" spans="26:26" x14ac:dyDescent="0.2">
      <c r="Z2598" s="9"/>
    </row>
    <row r="2599" spans="26:26" x14ac:dyDescent="0.2">
      <c r="Z2599" s="9"/>
    </row>
    <row r="2600" spans="26:26" x14ac:dyDescent="0.2">
      <c r="Z2600" s="9"/>
    </row>
    <row r="2601" spans="26:26" x14ac:dyDescent="0.2">
      <c r="Z2601" s="9"/>
    </row>
    <row r="2602" spans="26:26" x14ac:dyDescent="0.2">
      <c r="Z2602" s="9"/>
    </row>
    <row r="2603" spans="26:26" x14ac:dyDescent="0.2">
      <c r="Z2603" s="9"/>
    </row>
    <row r="2604" spans="26:26" x14ac:dyDescent="0.2">
      <c r="Z2604" s="9"/>
    </row>
    <row r="2605" spans="26:26" x14ac:dyDescent="0.2">
      <c r="Z2605" s="9"/>
    </row>
    <row r="2606" spans="26:26" x14ac:dyDescent="0.2">
      <c r="Z2606" s="9"/>
    </row>
    <row r="2607" spans="26:26" x14ac:dyDescent="0.2">
      <c r="Z2607" s="9"/>
    </row>
    <row r="2608" spans="26:26" x14ac:dyDescent="0.2">
      <c r="Z2608" s="9"/>
    </row>
    <row r="2609" spans="26:26" x14ac:dyDescent="0.2">
      <c r="Z2609" s="9"/>
    </row>
    <row r="2610" spans="26:26" x14ac:dyDescent="0.2">
      <c r="Z2610" s="9"/>
    </row>
    <row r="2611" spans="26:26" x14ac:dyDescent="0.2">
      <c r="Z2611" s="9"/>
    </row>
    <row r="2612" spans="26:26" x14ac:dyDescent="0.2">
      <c r="Z2612" s="9"/>
    </row>
    <row r="2613" spans="26:26" x14ac:dyDescent="0.2">
      <c r="Z2613" s="9"/>
    </row>
    <row r="2614" spans="26:26" x14ac:dyDescent="0.2">
      <c r="Z2614" s="9"/>
    </row>
    <row r="2615" spans="26:26" x14ac:dyDescent="0.2">
      <c r="Z2615" s="9"/>
    </row>
    <row r="2616" spans="26:26" x14ac:dyDescent="0.2">
      <c r="Z2616" s="9"/>
    </row>
    <row r="2617" spans="26:26" x14ac:dyDescent="0.2">
      <c r="Z2617" s="9"/>
    </row>
    <row r="2618" spans="26:26" x14ac:dyDescent="0.2">
      <c r="Z2618" s="9"/>
    </row>
    <row r="2619" spans="26:26" x14ac:dyDescent="0.2">
      <c r="Z2619" s="9"/>
    </row>
    <row r="2620" spans="26:26" x14ac:dyDescent="0.2">
      <c r="Z2620" s="9"/>
    </row>
    <row r="2621" spans="26:26" x14ac:dyDescent="0.2">
      <c r="Z2621" s="9"/>
    </row>
    <row r="2622" spans="26:26" x14ac:dyDescent="0.2">
      <c r="Z2622" s="9"/>
    </row>
    <row r="2623" spans="26:26" x14ac:dyDescent="0.2">
      <c r="Z2623" s="9"/>
    </row>
    <row r="2624" spans="26:26" x14ac:dyDescent="0.2">
      <c r="Z2624" s="9"/>
    </row>
    <row r="2625" spans="26:26" x14ac:dyDescent="0.2">
      <c r="Z2625" s="9"/>
    </row>
    <row r="2626" spans="26:26" x14ac:dyDescent="0.2">
      <c r="Z2626" s="9"/>
    </row>
    <row r="2627" spans="26:26" x14ac:dyDescent="0.2">
      <c r="Z2627" s="9"/>
    </row>
    <row r="2628" spans="26:26" x14ac:dyDescent="0.2">
      <c r="Z2628" s="9"/>
    </row>
    <row r="2629" spans="26:26" x14ac:dyDescent="0.2">
      <c r="Z2629" s="9"/>
    </row>
    <row r="2630" spans="26:26" x14ac:dyDescent="0.2">
      <c r="Z2630" s="9"/>
    </row>
    <row r="2631" spans="26:26" x14ac:dyDescent="0.2">
      <c r="Z2631" s="9"/>
    </row>
    <row r="2632" spans="26:26" x14ac:dyDescent="0.2">
      <c r="Z2632" s="9"/>
    </row>
    <row r="2633" spans="26:26" x14ac:dyDescent="0.2">
      <c r="Z2633" s="9"/>
    </row>
    <row r="2634" spans="26:26" x14ac:dyDescent="0.2">
      <c r="Z2634" s="9"/>
    </row>
    <row r="2635" spans="26:26" x14ac:dyDescent="0.2">
      <c r="Z2635" s="9"/>
    </row>
    <row r="2636" spans="26:26" x14ac:dyDescent="0.2">
      <c r="Z2636" s="9"/>
    </row>
    <row r="2637" spans="26:26" x14ac:dyDescent="0.2">
      <c r="Z2637" s="9"/>
    </row>
    <row r="2638" spans="26:26" x14ac:dyDescent="0.2">
      <c r="Z2638" s="9"/>
    </row>
    <row r="2639" spans="26:26" x14ac:dyDescent="0.2">
      <c r="Z2639" s="9"/>
    </row>
    <row r="2640" spans="26:26" x14ac:dyDescent="0.2">
      <c r="Z2640" s="9"/>
    </row>
    <row r="2641" spans="26:26" x14ac:dyDescent="0.2">
      <c r="Z2641" s="9"/>
    </row>
    <row r="2642" spans="26:26" x14ac:dyDescent="0.2">
      <c r="Z2642" s="9"/>
    </row>
    <row r="2643" spans="26:26" x14ac:dyDescent="0.2">
      <c r="Z2643" s="9"/>
    </row>
    <row r="2644" spans="26:26" x14ac:dyDescent="0.2">
      <c r="Z2644" s="9"/>
    </row>
    <row r="2645" spans="26:26" x14ac:dyDescent="0.2">
      <c r="Z2645" s="9"/>
    </row>
    <row r="2646" spans="26:26" x14ac:dyDescent="0.2">
      <c r="Z2646" s="9"/>
    </row>
    <row r="2647" spans="26:26" x14ac:dyDescent="0.2">
      <c r="Z2647" s="9"/>
    </row>
    <row r="2648" spans="26:26" x14ac:dyDescent="0.2">
      <c r="Z2648" s="9"/>
    </row>
    <row r="2649" spans="26:26" x14ac:dyDescent="0.2">
      <c r="Z2649" s="9"/>
    </row>
    <row r="2650" spans="26:26" x14ac:dyDescent="0.2">
      <c r="Z2650" s="9"/>
    </row>
    <row r="2651" spans="26:26" x14ac:dyDescent="0.2">
      <c r="Z2651" s="9"/>
    </row>
    <row r="2652" spans="26:26" x14ac:dyDescent="0.2">
      <c r="Z2652" s="9"/>
    </row>
    <row r="2653" spans="26:26" x14ac:dyDescent="0.2">
      <c r="Z2653" s="9"/>
    </row>
    <row r="2654" spans="26:26" x14ac:dyDescent="0.2">
      <c r="Z2654" s="9"/>
    </row>
    <row r="2655" spans="26:26" x14ac:dyDescent="0.2">
      <c r="Z2655" s="9"/>
    </row>
    <row r="2656" spans="26:26" x14ac:dyDescent="0.2">
      <c r="Z2656" s="9"/>
    </row>
    <row r="2657" spans="26:26" x14ac:dyDescent="0.2">
      <c r="Z2657" s="9"/>
    </row>
    <row r="2658" spans="26:26" x14ac:dyDescent="0.2">
      <c r="Z2658" s="9"/>
    </row>
    <row r="2659" spans="26:26" x14ac:dyDescent="0.2">
      <c r="Z2659" s="9"/>
    </row>
    <row r="2660" spans="26:26" x14ac:dyDescent="0.2">
      <c r="Z2660" s="9"/>
    </row>
    <row r="2661" spans="26:26" x14ac:dyDescent="0.2">
      <c r="Z2661" s="9"/>
    </row>
    <row r="2662" spans="26:26" x14ac:dyDescent="0.2">
      <c r="Z2662" s="9"/>
    </row>
    <row r="2663" spans="26:26" x14ac:dyDescent="0.2">
      <c r="Z2663" s="9"/>
    </row>
    <row r="2664" spans="26:26" x14ac:dyDescent="0.2">
      <c r="Z2664" s="9"/>
    </row>
    <row r="2665" spans="26:26" x14ac:dyDescent="0.2">
      <c r="Z2665" s="9"/>
    </row>
    <row r="2666" spans="26:26" x14ac:dyDescent="0.2">
      <c r="Z2666" s="9"/>
    </row>
    <row r="2667" spans="26:26" x14ac:dyDescent="0.2">
      <c r="Z2667" s="9"/>
    </row>
    <row r="2668" spans="26:26" x14ac:dyDescent="0.2">
      <c r="Z2668" s="9"/>
    </row>
    <row r="2669" spans="26:26" x14ac:dyDescent="0.2">
      <c r="Z2669" s="9"/>
    </row>
    <row r="2670" spans="26:26" x14ac:dyDescent="0.2">
      <c r="Z2670" s="9"/>
    </row>
    <row r="2671" spans="26:26" x14ac:dyDescent="0.2">
      <c r="Z2671" s="9"/>
    </row>
    <row r="2672" spans="26:26" x14ac:dyDescent="0.2">
      <c r="Z2672" s="9"/>
    </row>
    <row r="2673" spans="26:26" x14ac:dyDescent="0.2">
      <c r="Z2673" s="9"/>
    </row>
    <row r="2674" spans="26:26" x14ac:dyDescent="0.2">
      <c r="Z2674" s="9"/>
    </row>
    <row r="2675" spans="26:26" x14ac:dyDescent="0.2">
      <c r="Z2675" s="9"/>
    </row>
    <row r="2676" spans="26:26" x14ac:dyDescent="0.2">
      <c r="Z2676" s="9"/>
    </row>
    <row r="2677" spans="26:26" x14ac:dyDescent="0.2">
      <c r="Z2677" s="9"/>
    </row>
    <row r="2678" spans="26:26" x14ac:dyDescent="0.2">
      <c r="Z2678" s="9"/>
    </row>
    <row r="2679" spans="26:26" x14ac:dyDescent="0.2">
      <c r="Z2679" s="9"/>
    </row>
    <row r="2680" spans="26:26" x14ac:dyDescent="0.2">
      <c r="Z2680" s="9"/>
    </row>
    <row r="2681" spans="26:26" x14ac:dyDescent="0.2">
      <c r="Z2681" s="9"/>
    </row>
    <row r="2682" spans="26:26" x14ac:dyDescent="0.2">
      <c r="Z2682" s="9"/>
    </row>
    <row r="2683" spans="26:26" x14ac:dyDescent="0.2">
      <c r="Z2683" s="9"/>
    </row>
    <row r="2684" spans="26:26" x14ac:dyDescent="0.2">
      <c r="Z2684" s="9"/>
    </row>
    <row r="2685" spans="26:26" x14ac:dyDescent="0.2">
      <c r="Z2685" s="9"/>
    </row>
    <row r="2686" spans="26:26" x14ac:dyDescent="0.2">
      <c r="Z2686" s="9"/>
    </row>
    <row r="2687" spans="26:26" x14ac:dyDescent="0.2">
      <c r="Z2687" s="9"/>
    </row>
    <row r="2688" spans="26:26" x14ac:dyDescent="0.2">
      <c r="Z2688" s="9"/>
    </row>
    <row r="2689" spans="26:26" x14ac:dyDescent="0.2">
      <c r="Z2689" s="9"/>
    </row>
    <row r="2690" spans="26:26" x14ac:dyDescent="0.2">
      <c r="Z2690" s="9"/>
    </row>
    <row r="2691" spans="26:26" x14ac:dyDescent="0.2">
      <c r="Z2691" s="9"/>
    </row>
    <row r="2692" spans="26:26" x14ac:dyDescent="0.2">
      <c r="Z2692" s="9"/>
    </row>
    <row r="2693" spans="26:26" x14ac:dyDescent="0.2">
      <c r="Z2693" s="9"/>
    </row>
    <row r="2694" spans="26:26" x14ac:dyDescent="0.2">
      <c r="Z2694" s="9"/>
    </row>
    <row r="2695" spans="26:26" x14ac:dyDescent="0.2">
      <c r="Z2695" s="9"/>
    </row>
    <row r="2696" spans="26:26" x14ac:dyDescent="0.2">
      <c r="Z2696" s="9"/>
    </row>
    <row r="2697" spans="26:26" x14ac:dyDescent="0.2">
      <c r="Z2697" s="9"/>
    </row>
    <row r="2698" spans="26:26" x14ac:dyDescent="0.2">
      <c r="Z2698" s="9"/>
    </row>
    <row r="2699" spans="26:26" x14ac:dyDescent="0.2">
      <c r="Z2699" s="9"/>
    </row>
    <row r="2700" spans="26:26" x14ac:dyDescent="0.2">
      <c r="Z2700" s="9"/>
    </row>
    <row r="2701" spans="26:26" x14ac:dyDescent="0.2">
      <c r="Z2701" s="9"/>
    </row>
    <row r="2702" spans="26:26" x14ac:dyDescent="0.2">
      <c r="Z2702" s="9"/>
    </row>
    <row r="2703" spans="26:26" x14ac:dyDescent="0.2">
      <c r="Z2703" s="9"/>
    </row>
    <row r="2704" spans="26:26" x14ac:dyDescent="0.2">
      <c r="Z2704" s="9"/>
    </row>
    <row r="2705" spans="26:26" x14ac:dyDescent="0.2">
      <c r="Z2705" s="9"/>
    </row>
    <row r="2706" spans="26:26" x14ac:dyDescent="0.2">
      <c r="Z2706" s="9"/>
    </row>
    <row r="2707" spans="26:26" x14ac:dyDescent="0.2">
      <c r="Z2707" s="9"/>
    </row>
    <row r="2708" spans="26:26" x14ac:dyDescent="0.2">
      <c r="Z2708" s="9"/>
    </row>
    <row r="2709" spans="26:26" x14ac:dyDescent="0.2">
      <c r="Z2709" s="9"/>
    </row>
    <row r="2710" spans="26:26" x14ac:dyDescent="0.2">
      <c r="Z2710" s="9"/>
    </row>
    <row r="2711" spans="26:26" x14ac:dyDescent="0.2">
      <c r="Z2711" s="9"/>
    </row>
    <row r="2712" spans="26:26" x14ac:dyDescent="0.2">
      <c r="Z2712" s="9"/>
    </row>
    <row r="2713" spans="26:26" x14ac:dyDescent="0.2">
      <c r="Z2713" s="9"/>
    </row>
    <row r="2714" spans="26:26" x14ac:dyDescent="0.2">
      <c r="Z2714" s="9"/>
    </row>
    <row r="2715" spans="26:26" x14ac:dyDescent="0.2">
      <c r="Z2715" s="9"/>
    </row>
    <row r="2716" spans="26:26" x14ac:dyDescent="0.2">
      <c r="Z2716" s="9"/>
    </row>
    <row r="2717" spans="26:26" x14ac:dyDescent="0.2">
      <c r="Z2717" s="9"/>
    </row>
    <row r="2718" spans="26:26" x14ac:dyDescent="0.2">
      <c r="Z2718" s="9"/>
    </row>
    <row r="2719" spans="26:26" x14ac:dyDescent="0.2">
      <c r="Z2719" s="9"/>
    </row>
    <row r="2720" spans="26:26" x14ac:dyDescent="0.2">
      <c r="Z2720" s="9"/>
    </row>
    <row r="2721" spans="26:26" x14ac:dyDescent="0.2">
      <c r="Z2721" s="9"/>
    </row>
    <row r="2722" spans="26:26" x14ac:dyDescent="0.2">
      <c r="Z2722" s="9"/>
    </row>
    <row r="2723" spans="26:26" x14ac:dyDescent="0.2">
      <c r="Z2723" s="9"/>
    </row>
    <row r="2724" spans="26:26" x14ac:dyDescent="0.2">
      <c r="Z2724" s="9"/>
    </row>
    <row r="2725" spans="26:26" x14ac:dyDescent="0.2">
      <c r="Z2725" s="9"/>
    </row>
    <row r="2726" spans="26:26" x14ac:dyDescent="0.2">
      <c r="Z2726" s="9"/>
    </row>
    <row r="2727" spans="26:26" x14ac:dyDescent="0.2">
      <c r="Z2727" s="9"/>
    </row>
    <row r="2728" spans="26:26" x14ac:dyDescent="0.2">
      <c r="Z2728" s="9"/>
    </row>
    <row r="2729" spans="26:26" x14ac:dyDescent="0.2">
      <c r="Z2729" s="9"/>
    </row>
    <row r="2730" spans="26:26" x14ac:dyDescent="0.2">
      <c r="Z2730" s="9"/>
    </row>
    <row r="2731" spans="26:26" x14ac:dyDescent="0.2">
      <c r="Z2731" s="9"/>
    </row>
    <row r="2732" spans="26:26" x14ac:dyDescent="0.2">
      <c r="Z2732" s="9"/>
    </row>
    <row r="2733" spans="26:26" x14ac:dyDescent="0.2">
      <c r="Z2733" s="9"/>
    </row>
    <row r="2734" spans="26:26" x14ac:dyDescent="0.2">
      <c r="Z2734" s="9"/>
    </row>
    <row r="2735" spans="26:26" x14ac:dyDescent="0.2">
      <c r="Z2735" s="9"/>
    </row>
    <row r="2736" spans="26:26" x14ac:dyDescent="0.2">
      <c r="Z2736" s="9"/>
    </row>
    <row r="2737" spans="26:26" x14ac:dyDescent="0.2">
      <c r="Z2737" s="9"/>
    </row>
    <row r="2738" spans="26:26" x14ac:dyDescent="0.2">
      <c r="Z2738" s="9"/>
    </row>
    <row r="2739" spans="26:26" x14ac:dyDescent="0.2">
      <c r="Z2739" s="9"/>
    </row>
    <row r="2740" spans="26:26" x14ac:dyDescent="0.2">
      <c r="Z2740" s="9"/>
    </row>
    <row r="2741" spans="26:26" x14ac:dyDescent="0.2">
      <c r="Z2741" s="9"/>
    </row>
    <row r="2742" spans="26:26" x14ac:dyDescent="0.2">
      <c r="Z2742" s="9"/>
    </row>
    <row r="2743" spans="26:26" x14ac:dyDescent="0.2">
      <c r="Z2743" s="9"/>
    </row>
    <row r="2744" spans="26:26" x14ac:dyDescent="0.2">
      <c r="Z2744" s="9"/>
    </row>
    <row r="2745" spans="26:26" x14ac:dyDescent="0.2">
      <c r="Z2745" s="9"/>
    </row>
    <row r="2746" spans="26:26" x14ac:dyDescent="0.2">
      <c r="Z2746" s="9"/>
    </row>
    <row r="2747" spans="26:26" x14ac:dyDescent="0.2">
      <c r="Z2747" s="9"/>
    </row>
    <row r="2748" spans="26:26" x14ac:dyDescent="0.2">
      <c r="Z2748" s="9"/>
    </row>
    <row r="2749" spans="26:26" x14ac:dyDescent="0.2">
      <c r="Z2749" s="9"/>
    </row>
    <row r="2750" spans="26:26" x14ac:dyDescent="0.2">
      <c r="Z2750" s="9"/>
    </row>
    <row r="2751" spans="26:26" x14ac:dyDescent="0.2">
      <c r="Z2751" s="9"/>
    </row>
    <row r="2752" spans="26:26" x14ac:dyDescent="0.2">
      <c r="Z2752" s="9"/>
    </row>
    <row r="2753" spans="26:26" x14ac:dyDescent="0.2">
      <c r="Z2753" s="9"/>
    </row>
    <row r="2754" spans="26:26" x14ac:dyDescent="0.2">
      <c r="Z2754" s="9"/>
    </row>
    <row r="2755" spans="26:26" x14ac:dyDescent="0.2">
      <c r="Z2755" s="9"/>
    </row>
    <row r="2756" spans="26:26" x14ac:dyDescent="0.2">
      <c r="Z2756" s="9"/>
    </row>
    <row r="2757" spans="26:26" x14ac:dyDescent="0.2">
      <c r="Z2757" s="9"/>
    </row>
    <row r="2758" spans="26:26" x14ac:dyDescent="0.2">
      <c r="Z2758" s="9"/>
    </row>
    <row r="2759" spans="26:26" x14ac:dyDescent="0.2">
      <c r="Z2759" s="9"/>
    </row>
    <row r="2760" spans="26:26" x14ac:dyDescent="0.2">
      <c r="Z2760" s="9"/>
    </row>
    <row r="2761" spans="26:26" x14ac:dyDescent="0.2">
      <c r="Z2761" s="9"/>
    </row>
    <row r="2762" spans="26:26" x14ac:dyDescent="0.2">
      <c r="Z2762" s="9"/>
    </row>
    <row r="2763" spans="26:26" x14ac:dyDescent="0.2">
      <c r="Z2763" s="9"/>
    </row>
    <row r="2764" spans="26:26" x14ac:dyDescent="0.2">
      <c r="Z2764" s="9"/>
    </row>
    <row r="2765" spans="26:26" x14ac:dyDescent="0.2">
      <c r="Z2765" s="9"/>
    </row>
    <row r="2766" spans="26:26" x14ac:dyDescent="0.2">
      <c r="Z2766" s="9"/>
    </row>
    <row r="2767" spans="26:26" x14ac:dyDescent="0.2">
      <c r="Z2767" s="9"/>
    </row>
    <row r="2768" spans="26:26" x14ac:dyDescent="0.2">
      <c r="Z2768" s="9"/>
    </row>
    <row r="2769" spans="26:26" x14ac:dyDescent="0.2">
      <c r="Z2769" s="9"/>
    </row>
    <row r="2770" spans="26:26" x14ac:dyDescent="0.2">
      <c r="Z2770" s="9"/>
    </row>
    <row r="2771" spans="26:26" x14ac:dyDescent="0.2">
      <c r="Z2771" s="9"/>
    </row>
    <row r="2772" spans="26:26" x14ac:dyDescent="0.2">
      <c r="Z2772" s="9"/>
    </row>
    <row r="2773" spans="26:26" x14ac:dyDescent="0.2">
      <c r="Z2773" s="9"/>
    </row>
    <row r="2774" spans="26:26" x14ac:dyDescent="0.2">
      <c r="Z2774" s="9"/>
    </row>
    <row r="2775" spans="26:26" x14ac:dyDescent="0.2">
      <c r="Z2775" s="9"/>
    </row>
    <row r="2776" spans="26:26" x14ac:dyDescent="0.2">
      <c r="Z2776" s="9"/>
    </row>
    <row r="2777" spans="26:26" x14ac:dyDescent="0.2">
      <c r="Z2777" s="9"/>
    </row>
    <row r="2778" spans="26:26" x14ac:dyDescent="0.2">
      <c r="Z2778" s="9"/>
    </row>
    <row r="2779" spans="26:26" x14ac:dyDescent="0.2">
      <c r="Z2779" s="9"/>
    </row>
    <row r="2780" spans="26:26" x14ac:dyDescent="0.2">
      <c r="Z2780" s="9"/>
    </row>
    <row r="2781" spans="26:26" x14ac:dyDescent="0.2">
      <c r="Z2781" s="9"/>
    </row>
    <row r="2782" spans="26:26" x14ac:dyDescent="0.2">
      <c r="Z2782" s="9"/>
    </row>
    <row r="2783" spans="26:26" x14ac:dyDescent="0.2">
      <c r="Z2783" s="9"/>
    </row>
    <row r="2784" spans="26:26" x14ac:dyDescent="0.2">
      <c r="Z2784" s="9"/>
    </row>
    <row r="2785" spans="26:26" x14ac:dyDescent="0.2">
      <c r="Z2785" s="9"/>
    </row>
    <row r="2786" spans="26:26" x14ac:dyDescent="0.2">
      <c r="Z2786" s="9"/>
    </row>
    <row r="2787" spans="26:26" x14ac:dyDescent="0.2">
      <c r="Z2787" s="9"/>
    </row>
    <row r="2788" spans="26:26" x14ac:dyDescent="0.2">
      <c r="Z2788" s="9"/>
    </row>
    <row r="2789" spans="26:26" x14ac:dyDescent="0.2">
      <c r="Z2789" s="9"/>
    </row>
    <row r="2790" spans="26:26" x14ac:dyDescent="0.2">
      <c r="Z2790" s="9"/>
    </row>
    <row r="2791" spans="26:26" x14ac:dyDescent="0.2">
      <c r="Z2791" s="9"/>
    </row>
    <row r="2792" spans="26:26" x14ac:dyDescent="0.2">
      <c r="Z2792" s="9"/>
    </row>
    <row r="2793" spans="26:26" x14ac:dyDescent="0.2">
      <c r="Z2793" s="9"/>
    </row>
    <row r="2794" spans="26:26" x14ac:dyDescent="0.2">
      <c r="Z2794" s="9"/>
    </row>
    <row r="2795" spans="26:26" x14ac:dyDescent="0.2">
      <c r="Z2795" s="9"/>
    </row>
    <row r="2796" spans="26:26" x14ac:dyDescent="0.2">
      <c r="Z2796" s="9"/>
    </row>
    <row r="2797" spans="26:26" x14ac:dyDescent="0.2">
      <c r="Z2797" s="9"/>
    </row>
    <row r="2798" spans="26:26" x14ac:dyDescent="0.2">
      <c r="Z2798" s="9"/>
    </row>
    <row r="2799" spans="26:26" x14ac:dyDescent="0.2">
      <c r="Z2799" s="9"/>
    </row>
    <row r="2800" spans="26:26" x14ac:dyDescent="0.2">
      <c r="Z2800" s="9"/>
    </row>
    <row r="2801" spans="26:26" x14ac:dyDescent="0.2">
      <c r="Z2801" s="9"/>
    </row>
    <row r="2802" spans="26:26" x14ac:dyDescent="0.2">
      <c r="Z2802" s="9"/>
    </row>
    <row r="2803" spans="26:26" x14ac:dyDescent="0.2">
      <c r="Z2803" s="9"/>
    </row>
    <row r="2804" spans="26:26" x14ac:dyDescent="0.2">
      <c r="Z2804" s="9"/>
    </row>
    <row r="2805" spans="26:26" x14ac:dyDescent="0.2">
      <c r="Z2805" s="9"/>
    </row>
    <row r="2806" spans="26:26" x14ac:dyDescent="0.2">
      <c r="Z2806" s="9"/>
    </row>
    <row r="2807" spans="26:26" x14ac:dyDescent="0.2">
      <c r="Z2807" s="9"/>
    </row>
    <row r="2808" spans="26:26" x14ac:dyDescent="0.2">
      <c r="Z2808" s="9"/>
    </row>
    <row r="2809" spans="26:26" x14ac:dyDescent="0.2">
      <c r="Z2809" s="9"/>
    </row>
    <row r="2810" spans="26:26" x14ac:dyDescent="0.2">
      <c r="Z2810" s="9"/>
    </row>
    <row r="2811" spans="26:26" x14ac:dyDescent="0.2">
      <c r="Z2811" s="9"/>
    </row>
    <row r="2812" spans="26:26" x14ac:dyDescent="0.2">
      <c r="Z2812" s="9"/>
    </row>
    <row r="2813" spans="26:26" x14ac:dyDescent="0.2">
      <c r="Z2813" s="9"/>
    </row>
    <row r="2814" spans="26:26" x14ac:dyDescent="0.2">
      <c r="Z2814" s="9"/>
    </row>
    <row r="2815" spans="26:26" x14ac:dyDescent="0.2">
      <c r="Z2815" s="9"/>
    </row>
    <row r="2816" spans="26:26" x14ac:dyDescent="0.2">
      <c r="Z2816" s="9"/>
    </row>
    <row r="2817" spans="26:26" x14ac:dyDescent="0.2">
      <c r="Z2817" s="9"/>
    </row>
    <row r="2818" spans="26:26" x14ac:dyDescent="0.2">
      <c r="Z2818" s="9"/>
    </row>
    <row r="2819" spans="26:26" x14ac:dyDescent="0.2">
      <c r="Z2819" s="9"/>
    </row>
    <row r="2820" spans="26:26" x14ac:dyDescent="0.2">
      <c r="Z2820" s="9"/>
    </row>
    <row r="2821" spans="26:26" x14ac:dyDescent="0.2">
      <c r="Z2821" s="9"/>
    </row>
    <row r="2822" spans="26:26" x14ac:dyDescent="0.2">
      <c r="Z2822" s="9"/>
    </row>
    <row r="2823" spans="26:26" x14ac:dyDescent="0.2">
      <c r="Z2823" s="9"/>
    </row>
    <row r="2824" spans="26:26" x14ac:dyDescent="0.2">
      <c r="Z2824" s="9"/>
    </row>
    <row r="2825" spans="26:26" x14ac:dyDescent="0.2">
      <c r="Z2825" s="9"/>
    </row>
    <row r="2826" spans="26:26" x14ac:dyDescent="0.2">
      <c r="Z2826" s="9"/>
    </row>
    <row r="2827" spans="26:26" x14ac:dyDescent="0.2">
      <c r="Z2827" s="9"/>
    </row>
    <row r="2828" spans="26:26" x14ac:dyDescent="0.2">
      <c r="Z2828" s="9"/>
    </row>
    <row r="2829" spans="26:26" x14ac:dyDescent="0.2">
      <c r="Z2829" s="9"/>
    </row>
    <row r="2830" spans="26:26" x14ac:dyDescent="0.2">
      <c r="Z2830" s="9"/>
    </row>
    <row r="2831" spans="26:26" x14ac:dyDescent="0.2">
      <c r="Z2831" s="9"/>
    </row>
    <row r="2832" spans="26:26" x14ac:dyDescent="0.2">
      <c r="Z2832" s="9"/>
    </row>
    <row r="2833" spans="26:26" x14ac:dyDescent="0.2">
      <c r="Z2833" s="9"/>
    </row>
    <row r="2834" spans="26:26" x14ac:dyDescent="0.2">
      <c r="Z2834" s="9"/>
    </row>
    <row r="2835" spans="26:26" x14ac:dyDescent="0.2">
      <c r="Z2835" s="9"/>
    </row>
    <row r="2836" spans="26:26" x14ac:dyDescent="0.2">
      <c r="Z2836" s="9"/>
    </row>
    <row r="2837" spans="26:26" x14ac:dyDescent="0.2">
      <c r="Z2837" s="9"/>
    </row>
    <row r="2838" spans="26:26" x14ac:dyDescent="0.2">
      <c r="Z2838" s="9"/>
    </row>
    <row r="2839" spans="26:26" x14ac:dyDescent="0.2">
      <c r="Z2839" s="9"/>
    </row>
    <row r="2840" spans="26:26" x14ac:dyDescent="0.2">
      <c r="Z2840" s="9"/>
    </row>
    <row r="2841" spans="26:26" x14ac:dyDescent="0.2">
      <c r="Z2841" s="9"/>
    </row>
    <row r="2842" spans="26:26" x14ac:dyDescent="0.2">
      <c r="Z2842" s="9"/>
    </row>
    <row r="2843" spans="26:26" x14ac:dyDescent="0.2">
      <c r="Z2843" s="9"/>
    </row>
    <row r="2844" spans="26:26" x14ac:dyDescent="0.2">
      <c r="Z2844" s="9"/>
    </row>
    <row r="2845" spans="26:26" x14ac:dyDescent="0.2">
      <c r="Z2845" s="9"/>
    </row>
    <row r="2846" spans="26:26" x14ac:dyDescent="0.2">
      <c r="Z2846" s="9"/>
    </row>
    <row r="2847" spans="26:26" x14ac:dyDescent="0.2">
      <c r="Z2847" s="9"/>
    </row>
    <row r="2848" spans="26:26" x14ac:dyDescent="0.2">
      <c r="Z2848" s="9"/>
    </row>
    <row r="2849" spans="26:26" x14ac:dyDescent="0.2">
      <c r="Z2849" s="9"/>
    </row>
    <row r="2850" spans="26:26" x14ac:dyDescent="0.2">
      <c r="Z2850" s="9"/>
    </row>
    <row r="2851" spans="26:26" x14ac:dyDescent="0.2">
      <c r="Z2851" s="9"/>
    </row>
    <row r="2852" spans="26:26" x14ac:dyDescent="0.2">
      <c r="Z2852" s="9"/>
    </row>
    <row r="2853" spans="26:26" x14ac:dyDescent="0.2">
      <c r="Z2853" s="9"/>
    </row>
    <row r="2854" spans="26:26" x14ac:dyDescent="0.2">
      <c r="Z2854" s="9"/>
    </row>
    <row r="2855" spans="26:26" x14ac:dyDescent="0.2">
      <c r="Z2855" s="9"/>
    </row>
    <row r="2856" spans="26:26" x14ac:dyDescent="0.2">
      <c r="Z2856" s="9"/>
    </row>
    <row r="2857" spans="26:26" x14ac:dyDescent="0.2">
      <c r="Z2857" s="9"/>
    </row>
    <row r="2858" spans="26:26" x14ac:dyDescent="0.2">
      <c r="Z2858" s="9"/>
    </row>
    <row r="2859" spans="26:26" x14ac:dyDescent="0.2">
      <c r="Z2859" s="9"/>
    </row>
    <row r="2860" spans="26:26" x14ac:dyDescent="0.2">
      <c r="Z2860" s="9"/>
    </row>
    <row r="2861" spans="26:26" x14ac:dyDescent="0.2">
      <c r="Z2861" s="9"/>
    </row>
    <row r="2862" spans="26:26" x14ac:dyDescent="0.2">
      <c r="Z2862" s="9"/>
    </row>
    <row r="2863" spans="26:26" x14ac:dyDescent="0.2">
      <c r="Z2863" s="9"/>
    </row>
    <row r="2864" spans="26:26" x14ac:dyDescent="0.2">
      <c r="Z2864" s="9"/>
    </row>
    <row r="2865" spans="26:26" x14ac:dyDescent="0.2">
      <c r="Z2865" s="9"/>
    </row>
    <row r="2866" spans="26:26" x14ac:dyDescent="0.2">
      <c r="Z2866" s="9"/>
    </row>
    <row r="2867" spans="26:26" x14ac:dyDescent="0.2">
      <c r="Z2867" s="9"/>
    </row>
    <row r="2868" spans="26:26" x14ac:dyDescent="0.2">
      <c r="Z2868" s="9"/>
    </row>
    <row r="2869" spans="26:26" x14ac:dyDescent="0.2">
      <c r="Z2869" s="9"/>
    </row>
    <row r="2870" spans="26:26" x14ac:dyDescent="0.2">
      <c r="Z2870" s="9"/>
    </row>
    <row r="2871" spans="26:26" x14ac:dyDescent="0.2">
      <c r="Z2871" s="9"/>
    </row>
    <row r="2872" spans="26:26" x14ac:dyDescent="0.2">
      <c r="Z2872" s="9"/>
    </row>
    <row r="2873" spans="26:26" x14ac:dyDescent="0.2">
      <c r="Z2873" s="9"/>
    </row>
    <row r="2874" spans="26:26" x14ac:dyDescent="0.2">
      <c r="Z2874" s="9"/>
    </row>
    <row r="2875" spans="26:26" x14ac:dyDescent="0.2">
      <c r="Z2875" s="9"/>
    </row>
    <row r="2876" spans="26:26" x14ac:dyDescent="0.2">
      <c r="Z2876" s="9"/>
    </row>
    <row r="2877" spans="26:26" x14ac:dyDescent="0.2">
      <c r="Z2877" s="9"/>
    </row>
    <row r="2878" spans="26:26" x14ac:dyDescent="0.2">
      <c r="Z2878" s="9"/>
    </row>
    <row r="2879" spans="26:26" x14ac:dyDescent="0.2">
      <c r="Z2879" s="9"/>
    </row>
    <row r="2880" spans="26:26" x14ac:dyDescent="0.2">
      <c r="Z2880" s="9"/>
    </row>
    <row r="2881" spans="26:26" x14ac:dyDescent="0.2">
      <c r="Z2881" s="9"/>
    </row>
    <row r="2882" spans="26:26" x14ac:dyDescent="0.2">
      <c r="Z2882" s="9"/>
    </row>
    <row r="2883" spans="26:26" x14ac:dyDescent="0.2">
      <c r="Z2883" s="9"/>
    </row>
    <row r="2884" spans="26:26" x14ac:dyDescent="0.2">
      <c r="Z2884" s="9"/>
    </row>
    <row r="2885" spans="26:26" x14ac:dyDescent="0.2">
      <c r="Z2885" s="9"/>
    </row>
    <row r="2886" spans="26:26" x14ac:dyDescent="0.2">
      <c r="Z2886" s="9"/>
    </row>
    <row r="2887" spans="26:26" x14ac:dyDescent="0.2">
      <c r="Z2887" s="9"/>
    </row>
    <row r="2888" spans="26:26" x14ac:dyDescent="0.2">
      <c r="Z2888" s="9"/>
    </row>
    <row r="2889" spans="26:26" x14ac:dyDescent="0.2">
      <c r="Z2889" s="9"/>
    </row>
    <row r="2890" spans="26:26" x14ac:dyDescent="0.2">
      <c r="Z2890" s="9"/>
    </row>
    <row r="2891" spans="26:26" x14ac:dyDescent="0.2">
      <c r="Z2891" s="9"/>
    </row>
    <row r="2892" spans="26:26" x14ac:dyDescent="0.2">
      <c r="Z2892" s="9"/>
    </row>
    <row r="2893" spans="26:26" x14ac:dyDescent="0.2">
      <c r="Z2893" s="9"/>
    </row>
    <row r="2894" spans="26:26" x14ac:dyDescent="0.2">
      <c r="Z2894" s="9"/>
    </row>
    <row r="2895" spans="26:26" x14ac:dyDescent="0.2">
      <c r="Z2895" s="9"/>
    </row>
    <row r="2896" spans="26:26" x14ac:dyDescent="0.2">
      <c r="Z2896" s="9"/>
    </row>
    <row r="2897" spans="26:26" x14ac:dyDescent="0.2">
      <c r="Z2897" s="9"/>
    </row>
    <row r="2898" spans="26:26" x14ac:dyDescent="0.2">
      <c r="Z2898" s="9"/>
    </row>
    <row r="2899" spans="26:26" x14ac:dyDescent="0.2">
      <c r="Z2899" s="9"/>
    </row>
    <row r="2900" spans="26:26" x14ac:dyDescent="0.2">
      <c r="Z2900" s="9"/>
    </row>
    <row r="2901" spans="26:26" x14ac:dyDescent="0.2">
      <c r="Z2901" s="9"/>
    </row>
    <row r="2902" spans="26:26" x14ac:dyDescent="0.2">
      <c r="Z2902" s="9"/>
    </row>
    <row r="2903" spans="26:26" x14ac:dyDescent="0.2">
      <c r="Z2903" s="9"/>
    </row>
    <row r="2904" spans="26:26" x14ac:dyDescent="0.2">
      <c r="Z2904" s="9"/>
    </row>
    <row r="2905" spans="26:26" x14ac:dyDescent="0.2">
      <c r="Z2905" s="9"/>
    </row>
    <row r="2906" spans="26:26" x14ac:dyDescent="0.2">
      <c r="Z2906" s="9"/>
    </row>
    <row r="2907" spans="26:26" x14ac:dyDescent="0.2">
      <c r="Z2907" s="9"/>
    </row>
    <row r="2908" spans="26:26" x14ac:dyDescent="0.2">
      <c r="Z2908" s="9"/>
    </row>
    <row r="2909" spans="26:26" x14ac:dyDescent="0.2">
      <c r="Z2909" s="9"/>
    </row>
    <row r="2910" spans="26:26" x14ac:dyDescent="0.2">
      <c r="Z2910" s="9"/>
    </row>
    <row r="2911" spans="26:26" x14ac:dyDescent="0.2">
      <c r="Z2911" s="9"/>
    </row>
    <row r="2912" spans="26:26" x14ac:dyDescent="0.2">
      <c r="Z2912" s="9"/>
    </row>
    <row r="2913" spans="26:26" x14ac:dyDescent="0.2">
      <c r="Z2913" s="9"/>
    </row>
    <row r="2914" spans="26:26" x14ac:dyDescent="0.2">
      <c r="Z2914" s="9"/>
    </row>
    <row r="2915" spans="26:26" x14ac:dyDescent="0.2">
      <c r="Z2915" s="9"/>
    </row>
    <row r="2916" spans="26:26" x14ac:dyDescent="0.2">
      <c r="Z2916" s="9"/>
    </row>
    <row r="2917" spans="26:26" x14ac:dyDescent="0.2">
      <c r="Z2917" s="9"/>
    </row>
    <row r="2918" spans="26:26" x14ac:dyDescent="0.2">
      <c r="Z2918" s="9"/>
    </row>
    <row r="2919" spans="26:26" x14ac:dyDescent="0.2">
      <c r="Z2919" s="9"/>
    </row>
    <row r="2920" spans="26:26" x14ac:dyDescent="0.2">
      <c r="Z2920" s="9"/>
    </row>
    <row r="2921" spans="26:26" x14ac:dyDescent="0.2">
      <c r="Z2921" s="9"/>
    </row>
    <row r="2922" spans="26:26" x14ac:dyDescent="0.2">
      <c r="Z2922" s="9"/>
    </row>
    <row r="2923" spans="26:26" x14ac:dyDescent="0.2">
      <c r="Z2923" s="9"/>
    </row>
    <row r="2924" spans="26:26" x14ac:dyDescent="0.2">
      <c r="Z2924" s="9"/>
    </row>
    <row r="2925" spans="26:26" x14ac:dyDescent="0.2">
      <c r="Z2925" s="9"/>
    </row>
    <row r="2926" spans="26:26" x14ac:dyDescent="0.2">
      <c r="Z2926" s="9"/>
    </row>
    <row r="2927" spans="26:26" x14ac:dyDescent="0.2">
      <c r="Z2927" s="9"/>
    </row>
    <row r="2928" spans="26:26" x14ac:dyDescent="0.2">
      <c r="Z2928" s="9"/>
    </row>
    <row r="2929" spans="26:26" x14ac:dyDescent="0.2">
      <c r="Z2929" s="9"/>
    </row>
    <row r="2930" spans="26:26" x14ac:dyDescent="0.2">
      <c r="Z2930" s="9"/>
    </row>
    <row r="2931" spans="26:26" x14ac:dyDescent="0.2">
      <c r="Z2931" s="9"/>
    </row>
    <row r="2932" spans="26:26" x14ac:dyDescent="0.2">
      <c r="Z2932" s="9"/>
    </row>
    <row r="2933" spans="26:26" x14ac:dyDescent="0.2">
      <c r="Z2933" s="9"/>
    </row>
    <row r="2934" spans="26:26" x14ac:dyDescent="0.2">
      <c r="Z2934" s="9"/>
    </row>
    <row r="2935" spans="26:26" x14ac:dyDescent="0.2">
      <c r="Z2935" s="9"/>
    </row>
    <row r="2936" spans="26:26" x14ac:dyDescent="0.2">
      <c r="Z2936" s="9"/>
    </row>
    <row r="2937" spans="26:26" x14ac:dyDescent="0.2">
      <c r="Z2937" s="9"/>
    </row>
    <row r="2938" spans="26:26" x14ac:dyDescent="0.2">
      <c r="Z2938" s="9"/>
    </row>
    <row r="2939" spans="26:26" x14ac:dyDescent="0.2">
      <c r="Z2939" s="9"/>
    </row>
    <row r="2940" spans="26:26" x14ac:dyDescent="0.2">
      <c r="Z2940" s="9"/>
    </row>
    <row r="2941" spans="26:26" x14ac:dyDescent="0.2">
      <c r="Z2941" s="9"/>
    </row>
    <row r="2942" spans="26:26" x14ac:dyDescent="0.2">
      <c r="Z2942" s="9"/>
    </row>
    <row r="2943" spans="26:26" x14ac:dyDescent="0.2">
      <c r="Z2943" s="9"/>
    </row>
    <row r="2944" spans="26:26" x14ac:dyDescent="0.2">
      <c r="Z2944" s="9"/>
    </row>
    <row r="2945" spans="26:26" x14ac:dyDescent="0.2">
      <c r="Z2945" s="9"/>
    </row>
    <row r="2946" spans="26:26" x14ac:dyDescent="0.2">
      <c r="Z2946" s="9"/>
    </row>
    <row r="2947" spans="26:26" x14ac:dyDescent="0.2">
      <c r="Z2947" s="9"/>
    </row>
    <row r="2948" spans="26:26" x14ac:dyDescent="0.2">
      <c r="Z2948" s="9"/>
    </row>
    <row r="2949" spans="26:26" x14ac:dyDescent="0.2">
      <c r="Z2949" s="9"/>
    </row>
    <row r="2950" spans="26:26" x14ac:dyDescent="0.2">
      <c r="Z2950" s="9"/>
    </row>
    <row r="2951" spans="26:26" x14ac:dyDescent="0.2">
      <c r="Z2951" s="9"/>
    </row>
    <row r="2952" spans="26:26" x14ac:dyDescent="0.2">
      <c r="Z2952" s="9"/>
    </row>
    <row r="2953" spans="26:26" x14ac:dyDescent="0.2">
      <c r="Z2953" s="9"/>
    </row>
    <row r="2954" spans="26:26" x14ac:dyDescent="0.2">
      <c r="Z2954" s="9"/>
    </row>
    <row r="2955" spans="26:26" x14ac:dyDescent="0.2">
      <c r="Z2955" s="9"/>
    </row>
    <row r="2956" spans="26:26" x14ac:dyDescent="0.2">
      <c r="Z2956" s="9"/>
    </row>
    <row r="2957" spans="26:26" x14ac:dyDescent="0.2">
      <c r="Z2957" s="9"/>
    </row>
    <row r="2958" spans="26:26" x14ac:dyDescent="0.2">
      <c r="Z2958" s="9"/>
    </row>
    <row r="2959" spans="26:26" x14ac:dyDescent="0.2">
      <c r="Z2959" s="9"/>
    </row>
    <row r="2960" spans="26:26" x14ac:dyDescent="0.2">
      <c r="Z2960" s="9"/>
    </row>
    <row r="2961" spans="26:26" x14ac:dyDescent="0.2">
      <c r="Z2961" s="9"/>
    </row>
    <row r="2962" spans="26:26" x14ac:dyDescent="0.2">
      <c r="Z2962" s="9"/>
    </row>
    <row r="2963" spans="26:26" x14ac:dyDescent="0.2">
      <c r="Z2963" s="9"/>
    </row>
    <row r="2964" spans="26:26" x14ac:dyDescent="0.2">
      <c r="Z2964" s="9"/>
    </row>
    <row r="2965" spans="26:26" x14ac:dyDescent="0.2">
      <c r="Z2965" s="9"/>
    </row>
    <row r="2966" spans="26:26" x14ac:dyDescent="0.2">
      <c r="Z2966" s="9"/>
    </row>
    <row r="2967" spans="26:26" x14ac:dyDescent="0.2">
      <c r="Z2967" s="9"/>
    </row>
    <row r="2968" spans="26:26" x14ac:dyDescent="0.2">
      <c r="Z2968" s="9"/>
    </row>
    <row r="2969" spans="26:26" x14ac:dyDescent="0.2">
      <c r="Z2969" s="9"/>
    </row>
    <row r="2970" spans="26:26" x14ac:dyDescent="0.2">
      <c r="Z2970" s="9"/>
    </row>
    <row r="2971" spans="26:26" x14ac:dyDescent="0.2">
      <c r="Z2971" s="9"/>
    </row>
    <row r="2972" spans="26:26" x14ac:dyDescent="0.2">
      <c r="Z2972" s="9"/>
    </row>
    <row r="2973" spans="26:26" x14ac:dyDescent="0.2">
      <c r="Z2973" s="9"/>
    </row>
    <row r="2974" spans="26:26" x14ac:dyDescent="0.2">
      <c r="Z2974" s="9"/>
    </row>
    <row r="2975" spans="26:26" x14ac:dyDescent="0.2">
      <c r="Z2975" s="9"/>
    </row>
    <row r="2976" spans="26:26" x14ac:dyDescent="0.2">
      <c r="Z2976" s="9"/>
    </row>
    <row r="2977" spans="26:26" x14ac:dyDescent="0.2">
      <c r="Z2977" s="9"/>
    </row>
    <row r="2978" spans="26:26" x14ac:dyDescent="0.2">
      <c r="Z2978" s="9"/>
    </row>
    <row r="2979" spans="26:26" x14ac:dyDescent="0.2">
      <c r="Z2979" s="9"/>
    </row>
    <row r="2980" spans="26:26" x14ac:dyDescent="0.2">
      <c r="Z2980" s="9"/>
    </row>
    <row r="2981" spans="26:26" x14ac:dyDescent="0.2">
      <c r="Z2981" s="9"/>
    </row>
    <row r="2982" spans="26:26" x14ac:dyDescent="0.2">
      <c r="Z2982" s="9"/>
    </row>
    <row r="2983" spans="26:26" x14ac:dyDescent="0.2">
      <c r="Z2983" s="9"/>
    </row>
    <row r="2984" spans="26:26" x14ac:dyDescent="0.2">
      <c r="Z2984" s="9"/>
    </row>
    <row r="2985" spans="26:26" x14ac:dyDescent="0.2">
      <c r="Z2985" s="9"/>
    </row>
    <row r="2986" spans="26:26" x14ac:dyDescent="0.2">
      <c r="Z2986" s="9"/>
    </row>
    <row r="2987" spans="26:26" x14ac:dyDescent="0.2">
      <c r="Z2987" s="9"/>
    </row>
    <row r="2988" spans="26:26" x14ac:dyDescent="0.2">
      <c r="Z2988" s="9"/>
    </row>
    <row r="2989" spans="26:26" x14ac:dyDescent="0.2">
      <c r="Z2989" s="9"/>
    </row>
    <row r="2990" spans="26:26" x14ac:dyDescent="0.2">
      <c r="Z2990" s="9"/>
    </row>
    <row r="2991" spans="26:26" x14ac:dyDescent="0.2">
      <c r="Z2991" s="9"/>
    </row>
    <row r="2992" spans="26:26" x14ac:dyDescent="0.2">
      <c r="Z2992" s="9"/>
    </row>
    <row r="2993" spans="26:26" x14ac:dyDescent="0.2">
      <c r="Z2993" s="9"/>
    </row>
    <row r="2994" spans="26:26" x14ac:dyDescent="0.2">
      <c r="Z2994" s="9"/>
    </row>
    <row r="2995" spans="26:26" x14ac:dyDescent="0.2">
      <c r="Z2995" s="9"/>
    </row>
    <row r="2996" spans="26:26" x14ac:dyDescent="0.2">
      <c r="Z2996" s="9"/>
    </row>
    <row r="2997" spans="26:26" x14ac:dyDescent="0.2">
      <c r="Z2997" s="9"/>
    </row>
    <row r="2998" spans="26:26" x14ac:dyDescent="0.2">
      <c r="Z2998" s="9"/>
    </row>
    <row r="2999" spans="26:26" x14ac:dyDescent="0.2">
      <c r="Z2999" s="9"/>
    </row>
    <row r="3000" spans="26:26" x14ac:dyDescent="0.2">
      <c r="Z3000" s="9"/>
    </row>
    <row r="3001" spans="26:26" x14ac:dyDescent="0.2">
      <c r="Z3001" s="9"/>
    </row>
    <row r="3002" spans="26:26" x14ac:dyDescent="0.2">
      <c r="Z3002" s="9"/>
    </row>
    <row r="3003" spans="26:26" x14ac:dyDescent="0.2">
      <c r="Z3003" s="9"/>
    </row>
    <row r="3004" spans="26:26" x14ac:dyDescent="0.2">
      <c r="Z3004" s="9"/>
    </row>
    <row r="3005" spans="26:26" x14ac:dyDescent="0.2">
      <c r="Z3005" s="9"/>
    </row>
    <row r="3006" spans="26:26" x14ac:dyDescent="0.2">
      <c r="Z3006" s="9"/>
    </row>
    <row r="3007" spans="26:26" x14ac:dyDescent="0.2">
      <c r="Z3007" s="9"/>
    </row>
    <row r="3008" spans="26:26" x14ac:dyDescent="0.2">
      <c r="Z3008" s="9"/>
    </row>
    <row r="3009" spans="26:26" x14ac:dyDescent="0.2">
      <c r="Z3009" s="9"/>
    </row>
    <row r="3010" spans="26:26" x14ac:dyDescent="0.2">
      <c r="Z3010" s="9"/>
    </row>
    <row r="3011" spans="26:26" x14ac:dyDescent="0.2">
      <c r="Z3011" s="9"/>
    </row>
    <row r="3012" spans="26:26" x14ac:dyDescent="0.2">
      <c r="Z3012" s="9"/>
    </row>
    <row r="3013" spans="26:26" x14ac:dyDescent="0.2">
      <c r="Z3013" s="9"/>
    </row>
    <row r="3014" spans="26:26" x14ac:dyDescent="0.2">
      <c r="Z3014" s="9"/>
    </row>
    <row r="3015" spans="26:26" x14ac:dyDescent="0.2">
      <c r="Z3015" s="9"/>
    </row>
    <row r="3016" spans="26:26" x14ac:dyDescent="0.2">
      <c r="Z3016" s="9"/>
    </row>
    <row r="3017" spans="26:26" x14ac:dyDescent="0.2">
      <c r="Z3017" s="9"/>
    </row>
    <row r="3018" spans="26:26" x14ac:dyDescent="0.2">
      <c r="Z3018" s="9"/>
    </row>
  </sheetData>
  <sheetProtection algorithmName="SHA-512" hashValue="739iseovCdenRZKCMfiK/Ms27vQneVEQWjWIdxjHRO7rYJzGLOKH9J0IE001X5IdsDlt07ZinrrvvB+QtvwEDw==" saltValue="7bSz79nPNkUnVihhaP8JSg==" spinCount="100000" sheet="1" objects="1" scenarios="1" selectLockedCells="1"/>
  <protectedRanges>
    <protectedRange sqref="E16 M16 Z17" name="Range1"/>
  </protectedRanges>
  <mergeCells count="4">
    <mergeCell ref="A4:B4"/>
    <mergeCell ref="A5:B5"/>
    <mergeCell ref="A8:Y8"/>
    <mergeCell ref="A9:Y9"/>
  </mergeCells>
  <conditionalFormatting sqref="R18:R295">
    <cfRule type="cellIs" dxfId="43" priority="8" operator="greaterThan">
      <formula>0.7</formula>
    </cfRule>
  </conditionalFormatting>
  <conditionalFormatting sqref="U17">
    <cfRule type="cellIs" dxfId="42" priority="1" operator="equal">
      <formula>"100% Affordable Building Per Input Worksheet"</formula>
    </cfRule>
    <cfRule type="cellIs" dxfId="41" priority="2" operator="equal">
      <formula>"Pass"</formula>
    </cfRule>
  </conditionalFormatting>
  <conditionalFormatting sqref="U17">
    <cfRule type="cellIs" dxfId="40" priority="6" operator="equal">
      <formula>"Fail"</formula>
    </cfRule>
  </conditionalFormatting>
  <pageMargins left="0.5" right="0.5" top="0.75" bottom="0.93933823529411764" header="0.5" footer="0.5"/>
  <pageSetup paperSize="5" scale="74" orientation="landscape" r:id="rId3"/>
  <headerFooter alignWithMargins="0">
    <oddFooter>&amp;L&amp;F
&amp;A
Page &amp;P of &amp;N
version: May 2025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D81D2-B9BC-43C9-8595-850D7F458763}">
  <sheetPr codeName="Sheet7">
    <tabColor theme="9" tint="0.79998168889431442"/>
    <pageSetUpPr fitToPage="1"/>
  </sheetPr>
  <dimension ref="A1:CI528"/>
  <sheetViews>
    <sheetView showGridLines="0" view="pageBreakPreview" topLeftCell="A4" zoomScale="80" zoomScaleNormal="100" zoomScaleSheetLayoutView="80" zoomScalePageLayoutView="70" workbookViewId="0"/>
  </sheetViews>
  <sheetFormatPr defaultColWidth="9.140625" defaultRowHeight="12.75" x14ac:dyDescent="0.2"/>
  <cols>
    <col min="1" max="1" width="17.85546875" style="215" bestFit="1" customWidth="1"/>
    <col min="2" max="2" width="13.85546875" style="215" customWidth="1"/>
    <col min="3" max="3" width="14.140625" style="215" bestFit="1" customWidth="1"/>
    <col min="4" max="4" width="16.85546875" style="215" customWidth="1"/>
    <col min="5" max="5" width="14.140625" style="215" bestFit="1" customWidth="1"/>
    <col min="6" max="6" width="15.140625" style="215" customWidth="1"/>
    <col min="7" max="8" width="14.140625" style="215" bestFit="1" customWidth="1"/>
    <col min="9" max="9" width="15" style="215" customWidth="1"/>
    <col min="10" max="10" width="15.28515625" style="215" customWidth="1"/>
    <col min="11" max="11" width="12.140625" style="215" bestFit="1" customWidth="1"/>
    <col min="12" max="12" width="13.140625" style="215" customWidth="1"/>
    <col min="13" max="13" width="13" style="215" customWidth="1"/>
    <col min="14" max="14" width="11.85546875" style="215" customWidth="1"/>
    <col min="15" max="15" width="14.5703125" style="215" customWidth="1"/>
    <col min="16" max="16" width="9.140625" style="215"/>
    <col min="17" max="17" width="11.42578125" style="215" customWidth="1"/>
    <col min="18" max="18" width="12" style="215" customWidth="1"/>
    <col min="19" max="20" width="9.140625" style="215"/>
    <col min="21" max="21" width="14" style="215" customWidth="1"/>
    <col min="22" max="22" width="9.140625" style="215" customWidth="1"/>
    <col min="23" max="23" width="17.85546875" style="215" bestFit="1" customWidth="1"/>
    <col min="24" max="25" width="10.140625" style="215" customWidth="1"/>
    <col min="26" max="27" width="14.140625" style="215" customWidth="1"/>
    <col min="28" max="31" width="10.140625" style="215" customWidth="1"/>
    <col min="32" max="32" width="17.85546875" style="215" bestFit="1" customWidth="1"/>
    <col min="33" max="33" width="9.140625" style="215" customWidth="1"/>
    <col min="34" max="34" width="17.85546875" style="215" bestFit="1" customWidth="1"/>
    <col min="35" max="42" width="9.42578125" style="215" customWidth="1"/>
    <col min="43" max="43" width="17.85546875" style="215" bestFit="1" customWidth="1"/>
    <col min="44" max="53" width="9.140625" style="215" customWidth="1"/>
    <col min="54" max="54" width="10.42578125" style="215" customWidth="1"/>
    <col min="55" max="65" width="9.140625" style="215" customWidth="1"/>
    <col min="66" max="16384" width="9.140625" style="215"/>
  </cols>
  <sheetData>
    <row r="1" spans="1:21" x14ac:dyDescent="0.2">
      <c r="U1" s="221" t="str">
        <f>Input!B2</f>
        <v>RPTL § 467-m Affordable Housing from Commercial Conversions (AHCC) Workbook - May 2025</v>
      </c>
    </row>
    <row r="2" spans="1:21" x14ac:dyDescent="0.2">
      <c r="U2" s="221" t="str">
        <f>Input!L17</f>
        <v>Building Affordability Test</v>
      </c>
    </row>
    <row r="3" spans="1:21" x14ac:dyDescent="0.2">
      <c r="D3" s="219"/>
      <c r="E3" s="219"/>
      <c r="F3" s="220"/>
      <c r="G3" s="220"/>
      <c r="J3" s="216"/>
      <c r="K3" s="216"/>
      <c r="L3" s="216"/>
      <c r="P3" s="221"/>
    </row>
    <row r="4" spans="1:21" x14ac:dyDescent="0.2">
      <c r="D4" s="219"/>
      <c r="E4" s="219"/>
      <c r="F4" s="220"/>
      <c r="G4" s="220"/>
      <c r="P4" s="221"/>
    </row>
    <row r="5" spans="1:21" x14ac:dyDescent="0.2">
      <c r="D5" s="219"/>
      <c r="E5" s="219"/>
      <c r="F5" s="219"/>
      <c r="G5" s="219"/>
    </row>
    <row r="6" spans="1:21" ht="6.75" customHeight="1" x14ac:dyDescent="0.2">
      <c r="D6" s="219"/>
      <c r="E6" s="219"/>
      <c r="F6" s="220"/>
      <c r="G6" s="220"/>
    </row>
    <row r="7" spans="1:21" x14ac:dyDescent="0.2">
      <c r="A7" s="221" t="s">
        <v>10</v>
      </c>
      <c r="B7" s="222" t="str">
        <f>'Unit Mix'!C7</f>
        <v>[ASSIGNED BY HPD AT WORKBOOK INTAKE AND LISTED HERE AT WORKBOOK APPROVAL]</v>
      </c>
      <c r="H7" s="196"/>
      <c r="I7" s="223" t="s">
        <v>552</v>
      </c>
      <c r="J7" s="224"/>
      <c r="K7" s="224"/>
      <c r="L7" s="224"/>
      <c r="M7" s="224"/>
      <c r="N7" s="225"/>
    </row>
    <row r="8" spans="1:21" x14ac:dyDescent="0.2">
      <c r="A8" s="221" t="s">
        <v>7</v>
      </c>
      <c r="B8" s="196">
        <f>'Unit Mix'!C8</f>
        <v>0</v>
      </c>
      <c r="F8" s="196"/>
      <c r="G8" s="196"/>
      <c r="I8" s="226"/>
      <c r="J8" s="227"/>
      <c r="K8" s="452" t="s">
        <v>569</v>
      </c>
      <c r="L8" s="227" t="s">
        <v>273</v>
      </c>
      <c r="M8" s="227"/>
      <c r="N8" s="228"/>
    </row>
    <row r="9" spans="1:21" x14ac:dyDescent="0.2">
      <c r="A9" s="221" t="s">
        <v>9</v>
      </c>
      <c r="B9" s="229" t="str">
        <f>'Unit Mix'!C9</f>
        <v>BOROUGH: BLOCK: LOT(S):</v>
      </c>
      <c r="I9" s="226"/>
      <c r="J9" s="227"/>
      <c r="K9" s="452" t="s">
        <v>570</v>
      </c>
      <c r="L9" s="227" t="s">
        <v>273</v>
      </c>
      <c r="M9" s="227"/>
      <c r="N9" s="228"/>
    </row>
    <row r="10" spans="1:21" ht="24" customHeight="1" x14ac:dyDescent="0.2">
      <c r="I10" s="230"/>
      <c r="J10" s="231"/>
      <c r="K10" s="453" t="s">
        <v>274</v>
      </c>
      <c r="L10" s="227" t="s">
        <v>273</v>
      </c>
      <c r="M10" s="231"/>
      <c r="N10" s="232"/>
    </row>
    <row r="11" spans="1:21" ht="8.25" customHeight="1" x14ac:dyDescent="0.2"/>
    <row r="12" spans="1:21" ht="12.75" customHeight="1" thickBot="1" x14ac:dyDescent="0.25">
      <c r="D12" s="233"/>
      <c r="E12" s="233"/>
      <c r="F12" s="234"/>
      <c r="G12" s="235"/>
    </row>
    <row r="13" spans="1:21" s="236" customFormat="1" ht="13.5" customHeight="1" x14ac:dyDescent="0.2">
      <c r="D13" s="712" t="s">
        <v>12</v>
      </c>
      <c r="E13" s="712"/>
      <c r="F13" s="713"/>
      <c r="G13" s="237">
        <f>Input!L11</f>
        <v>2</v>
      </c>
    </row>
    <row r="14" spans="1:21" s="236" customFormat="1" x14ac:dyDescent="0.2">
      <c r="D14" s="712" t="s">
        <v>13</v>
      </c>
      <c r="E14" s="712"/>
      <c r="F14" s="713"/>
      <c r="G14" s="238">
        <f>G13-G15</f>
        <v>1</v>
      </c>
    </row>
    <row r="15" spans="1:21" s="236" customFormat="1" x14ac:dyDescent="0.2">
      <c r="D15" s="712" t="s">
        <v>16</v>
      </c>
      <c r="E15" s="712"/>
      <c r="F15" s="713"/>
      <c r="G15" s="238">
        <f>Input!J11</f>
        <v>1</v>
      </c>
    </row>
    <row r="16" spans="1:21" s="236" customFormat="1" ht="12" customHeight="1" thickBot="1" x14ac:dyDescent="0.25">
      <c r="F16" s="216"/>
      <c r="G16" s="216"/>
      <c r="H16" s="216"/>
      <c r="I16" s="216"/>
      <c r="J16" s="216"/>
      <c r="K16" s="216"/>
      <c r="L16" s="234"/>
    </row>
    <row r="17" spans="1:87" s="236" customFormat="1" ht="25.5" customHeight="1" thickBot="1" x14ac:dyDescent="0.25">
      <c r="A17" s="714" t="s">
        <v>294</v>
      </c>
      <c r="B17" s="715"/>
      <c r="C17" s="715"/>
      <c r="D17" s="715"/>
      <c r="E17" s="715"/>
      <c r="F17" s="715"/>
      <c r="G17" s="715"/>
      <c r="H17" s="715"/>
      <c r="I17" s="715"/>
      <c r="J17" s="716"/>
      <c r="K17" s="239"/>
      <c r="L17" s="714" t="s">
        <v>294</v>
      </c>
      <c r="M17" s="715"/>
      <c r="N17" s="715"/>
      <c r="O17" s="715"/>
      <c r="P17" s="715"/>
      <c r="Q17" s="715"/>
      <c r="R17" s="715"/>
      <c r="S17" s="715"/>
      <c r="T17" s="715"/>
      <c r="U17" s="716"/>
      <c r="V17" s="234"/>
      <c r="W17" s="714" t="s">
        <v>294</v>
      </c>
      <c r="X17" s="715"/>
      <c r="Y17" s="715"/>
      <c r="Z17" s="715"/>
      <c r="AA17" s="715"/>
      <c r="AB17" s="715"/>
      <c r="AC17" s="715"/>
      <c r="AD17" s="715"/>
      <c r="AE17" s="715"/>
      <c r="AF17" s="716"/>
      <c r="AG17" s="234"/>
      <c r="AH17" s="714" t="s">
        <v>294</v>
      </c>
      <c r="AI17" s="715"/>
      <c r="AJ17" s="715"/>
      <c r="AK17" s="715"/>
      <c r="AL17" s="715"/>
      <c r="AM17" s="715"/>
      <c r="AN17" s="715"/>
      <c r="AO17" s="715"/>
      <c r="AP17" s="715"/>
      <c r="AQ17" s="716"/>
      <c r="AS17" s="714" t="s">
        <v>294</v>
      </c>
      <c r="AT17" s="715"/>
      <c r="AU17" s="715"/>
      <c r="AV17" s="715"/>
      <c r="AW17" s="715"/>
      <c r="AX17" s="715"/>
      <c r="AY17" s="715"/>
      <c r="AZ17" s="715"/>
      <c r="BA17" s="715"/>
      <c r="BB17" s="716"/>
      <c r="BD17" s="714" t="s">
        <v>294</v>
      </c>
      <c r="BE17" s="715"/>
      <c r="BF17" s="715"/>
      <c r="BG17" s="715"/>
      <c r="BH17" s="715"/>
      <c r="BI17" s="715"/>
      <c r="BJ17" s="715"/>
      <c r="BK17" s="715"/>
      <c r="BL17" s="715"/>
      <c r="BM17" s="716"/>
      <c r="BO17" s="714" t="s">
        <v>294</v>
      </c>
      <c r="BP17" s="715"/>
      <c r="BQ17" s="715"/>
      <c r="BR17" s="715"/>
      <c r="BS17" s="715"/>
      <c r="BT17" s="715"/>
      <c r="BU17" s="715"/>
      <c r="BV17" s="715"/>
      <c r="BW17" s="715"/>
      <c r="BX17" s="716"/>
      <c r="BZ17" s="714" t="s">
        <v>294</v>
      </c>
      <c r="CA17" s="715"/>
      <c r="CB17" s="715"/>
      <c r="CC17" s="715"/>
      <c r="CD17" s="715"/>
      <c r="CE17" s="715"/>
      <c r="CF17" s="715"/>
      <c r="CG17" s="715"/>
      <c r="CH17" s="715"/>
      <c r="CI17" s="716"/>
    </row>
    <row r="18" spans="1:87" s="236" customFormat="1" ht="18" customHeight="1" thickBot="1" x14ac:dyDescent="0.25">
      <c r="A18" s="714" t="s">
        <v>14</v>
      </c>
      <c r="B18" s="715"/>
      <c r="C18" s="715"/>
      <c r="D18" s="715"/>
      <c r="E18" s="715"/>
      <c r="F18" s="715"/>
      <c r="G18" s="715"/>
      <c r="H18" s="715"/>
      <c r="I18" s="715"/>
      <c r="J18" s="716"/>
      <c r="K18" s="240"/>
      <c r="L18" s="714" t="s">
        <v>14</v>
      </c>
      <c r="M18" s="715"/>
      <c r="N18" s="715"/>
      <c r="O18" s="715"/>
      <c r="P18" s="715"/>
      <c r="Q18" s="715"/>
      <c r="R18" s="715"/>
      <c r="S18" s="715"/>
      <c r="T18" s="715"/>
      <c r="U18" s="716"/>
      <c r="V18" s="234"/>
      <c r="W18" s="714" t="s">
        <v>14</v>
      </c>
      <c r="X18" s="715"/>
      <c r="Y18" s="715"/>
      <c r="Z18" s="715"/>
      <c r="AA18" s="715"/>
      <c r="AB18" s="715"/>
      <c r="AC18" s="715"/>
      <c r="AD18" s="715"/>
      <c r="AE18" s="715"/>
      <c r="AF18" s="716"/>
      <c r="AG18" s="234"/>
      <c r="AH18" s="714" t="s">
        <v>14</v>
      </c>
      <c r="AI18" s="715"/>
      <c r="AJ18" s="715"/>
      <c r="AK18" s="715"/>
      <c r="AL18" s="715"/>
      <c r="AM18" s="715"/>
      <c r="AN18" s="715"/>
      <c r="AO18" s="715"/>
      <c r="AP18" s="715"/>
      <c r="AQ18" s="716"/>
      <c r="AS18" s="714" t="s">
        <v>14</v>
      </c>
      <c r="AT18" s="715"/>
      <c r="AU18" s="715"/>
      <c r="AV18" s="715"/>
      <c r="AW18" s="715"/>
      <c r="AX18" s="715"/>
      <c r="AY18" s="715"/>
      <c r="AZ18" s="715"/>
      <c r="BA18" s="715"/>
      <c r="BB18" s="716"/>
      <c r="BD18" s="714" t="s">
        <v>14</v>
      </c>
      <c r="BE18" s="715"/>
      <c r="BF18" s="715"/>
      <c r="BG18" s="715"/>
      <c r="BH18" s="715"/>
      <c r="BI18" s="715"/>
      <c r="BJ18" s="715"/>
      <c r="BK18" s="715"/>
      <c r="BL18" s="715"/>
      <c r="BM18" s="716"/>
      <c r="BO18" s="714" t="s">
        <v>14</v>
      </c>
      <c r="BP18" s="715"/>
      <c r="BQ18" s="715"/>
      <c r="BR18" s="715"/>
      <c r="BS18" s="715"/>
      <c r="BT18" s="715"/>
      <c r="BU18" s="715"/>
      <c r="BV18" s="715"/>
      <c r="BW18" s="715"/>
      <c r="BX18" s="716"/>
      <c r="BZ18" s="714" t="s">
        <v>14</v>
      </c>
      <c r="CA18" s="715"/>
      <c r="CB18" s="715"/>
      <c r="CC18" s="715"/>
      <c r="CD18" s="715"/>
      <c r="CE18" s="715"/>
      <c r="CF18" s="715"/>
      <c r="CG18" s="715"/>
      <c r="CH18" s="715"/>
      <c r="CI18" s="716"/>
    </row>
    <row r="19" spans="1:87" s="236" customFormat="1" ht="13.5" thickBot="1" x14ac:dyDescent="0.25">
      <c r="A19" s="241" t="s">
        <v>295</v>
      </c>
      <c r="B19" s="242" t="s">
        <v>296</v>
      </c>
      <c r="C19" s="243" t="s">
        <v>297</v>
      </c>
      <c r="D19" s="243" t="s">
        <v>30</v>
      </c>
      <c r="E19" s="243" t="s">
        <v>298</v>
      </c>
      <c r="F19" s="243" t="s">
        <v>31</v>
      </c>
      <c r="G19" s="243" t="s">
        <v>32</v>
      </c>
      <c r="H19" s="243" t="s">
        <v>299</v>
      </c>
      <c r="I19" s="243" t="s">
        <v>300</v>
      </c>
      <c r="J19" s="243" t="s">
        <v>301</v>
      </c>
      <c r="L19" s="244" t="s">
        <v>295</v>
      </c>
      <c r="M19" s="242" t="s">
        <v>296</v>
      </c>
      <c r="N19" s="243" t="s">
        <v>297</v>
      </c>
      <c r="O19" s="243" t="s">
        <v>30</v>
      </c>
      <c r="P19" s="243" t="s">
        <v>298</v>
      </c>
      <c r="Q19" s="243" t="s">
        <v>31</v>
      </c>
      <c r="R19" s="243" t="s">
        <v>32</v>
      </c>
      <c r="S19" s="243" t="s">
        <v>299</v>
      </c>
      <c r="T19" s="243" t="s">
        <v>300</v>
      </c>
      <c r="U19" s="243" t="s">
        <v>301</v>
      </c>
      <c r="V19" s="234"/>
      <c r="W19" s="245" t="s">
        <v>295</v>
      </c>
      <c r="X19" s="246" t="s">
        <v>296</v>
      </c>
      <c r="Y19" s="247" t="s">
        <v>297</v>
      </c>
      <c r="Z19" s="247" t="s">
        <v>30</v>
      </c>
      <c r="AA19" s="247" t="s">
        <v>298</v>
      </c>
      <c r="AB19" s="247" t="s">
        <v>31</v>
      </c>
      <c r="AC19" s="247" t="s">
        <v>32</v>
      </c>
      <c r="AD19" s="247" t="s">
        <v>299</v>
      </c>
      <c r="AE19" s="247" t="s">
        <v>300</v>
      </c>
      <c r="AF19" s="247" t="s">
        <v>301</v>
      </c>
      <c r="AG19" s="234"/>
      <c r="AH19" s="245" t="s">
        <v>295</v>
      </c>
      <c r="AI19" s="246" t="s">
        <v>296</v>
      </c>
      <c r="AJ19" s="247" t="s">
        <v>297</v>
      </c>
      <c r="AK19" s="247" t="s">
        <v>30</v>
      </c>
      <c r="AL19" s="247" t="s">
        <v>298</v>
      </c>
      <c r="AM19" s="247" t="s">
        <v>31</v>
      </c>
      <c r="AN19" s="247" t="s">
        <v>32</v>
      </c>
      <c r="AO19" s="247" t="s">
        <v>299</v>
      </c>
      <c r="AP19" s="247" t="s">
        <v>300</v>
      </c>
      <c r="AQ19" s="247" t="s">
        <v>301</v>
      </c>
      <c r="AS19" s="245" t="s">
        <v>295</v>
      </c>
      <c r="AT19" s="246" t="s">
        <v>296</v>
      </c>
      <c r="AU19" s="247" t="s">
        <v>297</v>
      </c>
      <c r="AV19" s="247" t="s">
        <v>30</v>
      </c>
      <c r="AW19" s="247" t="s">
        <v>298</v>
      </c>
      <c r="AX19" s="247" t="s">
        <v>31</v>
      </c>
      <c r="AY19" s="247" t="s">
        <v>32</v>
      </c>
      <c r="AZ19" s="247" t="s">
        <v>299</v>
      </c>
      <c r="BA19" s="247" t="s">
        <v>300</v>
      </c>
      <c r="BB19" s="247" t="s">
        <v>301</v>
      </c>
      <c r="BD19" s="245" t="s">
        <v>295</v>
      </c>
      <c r="BE19" s="246" t="s">
        <v>296</v>
      </c>
      <c r="BF19" s="247" t="s">
        <v>297</v>
      </c>
      <c r="BG19" s="247" t="s">
        <v>30</v>
      </c>
      <c r="BH19" s="247" t="s">
        <v>298</v>
      </c>
      <c r="BI19" s="247" t="s">
        <v>31</v>
      </c>
      <c r="BJ19" s="247" t="s">
        <v>32</v>
      </c>
      <c r="BK19" s="247" t="s">
        <v>299</v>
      </c>
      <c r="BL19" s="247" t="s">
        <v>300</v>
      </c>
      <c r="BM19" s="247" t="s">
        <v>301</v>
      </c>
      <c r="BO19" s="245" t="s">
        <v>295</v>
      </c>
      <c r="BP19" s="246" t="s">
        <v>296</v>
      </c>
      <c r="BQ19" s="247" t="s">
        <v>297</v>
      </c>
      <c r="BR19" s="247" t="s">
        <v>30</v>
      </c>
      <c r="BS19" s="247" t="s">
        <v>298</v>
      </c>
      <c r="BT19" s="247" t="s">
        <v>31</v>
      </c>
      <c r="BU19" s="247" t="s">
        <v>32</v>
      </c>
      <c r="BV19" s="247" t="s">
        <v>299</v>
      </c>
      <c r="BW19" s="247" t="s">
        <v>300</v>
      </c>
      <c r="BX19" s="247" t="s">
        <v>301</v>
      </c>
      <c r="BZ19" s="245" t="s">
        <v>295</v>
      </c>
      <c r="CA19" s="246" t="s">
        <v>296</v>
      </c>
      <c r="CB19" s="247" t="s">
        <v>297</v>
      </c>
      <c r="CC19" s="247" t="s">
        <v>30</v>
      </c>
      <c r="CD19" s="247" t="s">
        <v>298</v>
      </c>
      <c r="CE19" s="247" t="s">
        <v>31</v>
      </c>
      <c r="CF19" s="247" t="s">
        <v>32</v>
      </c>
      <c r="CG19" s="247" t="s">
        <v>299</v>
      </c>
      <c r="CH19" s="247" t="s">
        <v>300</v>
      </c>
      <c r="CI19" s="247" t="s">
        <v>301</v>
      </c>
    </row>
    <row r="20" spans="1:87" s="236" customFormat="1" ht="13.5" thickBot="1" x14ac:dyDescent="0.25">
      <c r="A20" s="248" t="str">
        <f t="shared" ref="A20:H35" si="0">A87</f>
        <v/>
      </c>
      <c r="B20" s="249" t="str">
        <f t="shared" si="0"/>
        <v/>
      </c>
      <c r="C20" s="249" t="str">
        <f t="shared" si="0"/>
        <v/>
      </c>
      <c r="D20" s="249" t="str">
        <f t="shared" si="0"/>
        <v xml:space="preserve"> UNIT OVERWRITE</v>
      </c>
      <c r="E20" s="250" t="str">
        <f t="shared" si="0"/>
        <v/>
      </c>
      <c r="F20" s="250" t="str">
        <f t="shared" si="0"/>
        <v/>
      </c>
      <c r="G20" s="250" t="str">
        <f t="shared" si="0"/>
        <v/>
      </c>
      <c r="H20" s="250" t="str">
        <f>H87</f>
        <v/>
      </c>
      <c r="I20" s="250" t="str">
        <f t="shared" ref="I20:J35" si="1">I87</f>
        <v/>
      </c>
      <c r="J20" s="237" t="str">
        <f>J87</f>
        <v/>
      </c>
      <c r="L20" s="248" t="str">
        <f>A130</f>
        <v/>
      </c>
      <c r="M20" s="249" t="str">
        <f t="shared" ref="M20:U35" si="2">B130</f>
        <v/>
      </c>
      <c r="N20" s="249" t="str">
        <f t="shared" si="2"/>
        <v/>
      </c>
      <c r="O20" s="249" t="str">
        <f t="shared" si="2"/>
        <v/>
      </c>
      <c r="P20" s="249" t="str">
        <f t="shared" si="2"/>
        <v/>
      </c>
      <c r="Q20" s="249" t="str">
        <f t="shared" si="2"/>
        <v/>
      </c>
      <c r="R20" s="249" t="str">
        <f t="shared" si="2"/>
        <v/>
      </c>
      <c r="S20" s="249" t="str">
        <f t="shared" si="2"/>
        <v/>
      </c>
      <c r="T20" s="249" t="str">
        <f t="shared" si="2"/>
        <v/>
      </c>
      <c r="U20" s="237" t="str">
        <f t="shared" si="2"/>
        <v/>
      </c>
      <c r="V20" s="234"/>
      <c r="W20" s="248" t="str">
        <f>A173</f>
        <v/>
      </c>
      <c r="X20" s="250" t="str">
        <f>B173</f>
        <v/>
      </c>
      <c r="Y20" s="250" t="str">
        <f t="shared" ref="Y20:AF35" si="3">C173</f>
        <v/>
      </c>
      <c r="Z20" s="250" t="str">
        <f t="shared" si="3"/>
        <v/>
      </c>
      <c r="AA20" s="250" t="str">
        <f t="shared" si="3"/>
        <v/>
      </c>
      <c r="AB20" s="250" t="str">
        <f t="shared" si="3"/>
        <v/>
      </c>
      <c r="AC20" s="250" t="str">
        <f t="shared" si="3"/>
        <v/>
      </c>
      <c r="AD20" s="250" t="str">
        <f t="shared" si="3"/>
        <v/>
      </c>
      <c r="AE20" s="250" t="str">
        <f t="shared" si="3"/>
        <v/>
      </c>
      <c r="AF20" s="237" t="str">
        <f t="shared" si="3"/>
        <v/>
      </c>
      <c r="AG20" s="234"/>
      <c r="AH20" s="248" t="str">
        <f t="shared" ref="AH20:AQ45" si="4">A216</f>
        <v/>
      </c>
      <c r="AI20" s="250" t="str">
        <f t="shared" si="4"/>
        <v/>
      </c>
      <c r="AJ20" s="250" t="str">
        <f t="shared" si="4"/>
        <v/>
      </c>
      <c r="AK20" s="250" t="str">
        <f t="shared" si="4"/>
        <v/>
      </c>
      <c r="AL20" s="250" t="str">
        <f t="shared" si="4"/>
        <v/>
      </c>
      <c r="AM20" s="250" t="str">
        <f t="shared" si="4"/>
        <v/>
      </c>
      <c r="AN20" s="250" t="str">
        <f t="shared" si="4"/>
        <v/>
      </c>
      <c r="AO20" s="250" t="str">
        <f t="shared" si="4"/>
        <v/>
      </c>
      <c r="AP20" s="250" t="str">
        <f t="shared" si="4"/>
        <v/>
      </c>
      <c r="AQ20" s="237" t="str">
        <f>J216</f>
        <v/>
      </c>
      <c r="AS20" s="248" t="str">
        <f t="shared" ref="AS20:BB45" si="5">A259</f>
        <v/>
      </c>
      <c r="AT20" s="250" t="str">
        <f t="shared" si="5"/>
        <v/>
      </c>
      <c r="AU20" s="250" t="str">
        <f t="shared" si="5"/>
        <v/>
      </c>
      <c r="AV20" s="250" t="str">
        <f t="shared" si="5"/>
        <v/>
      </c>
      <c r="AW20" s="250" t="str">
        <f t="shared" si="5"/>
        <v/>
      </c>
      <c r="AX20" s="250" t="str">
        <f t="shared" si="5"/>
        <v/>
      </c>
      <c r="AY20" s="250" t="str">
        <f t="shared" si="5"/>
        <v/>
      </c>
      <c r="AZ20" s="250" t="str">
        <f t="shared" si="5"/>
        <v/>
      </c>
      <c r="BA20" s="250" t="str">
        <f t="shared" si="5"/>
        <v/>
      </c>
      <c r="BB20" s="237" t="str">
        <f t="shared" si="5"/>
        <v/>
      </c>
      <c r="BD20" s="248" t="str">
        <f>A302</f>
        <v/>
      </c>
      <c r="BE20" s="250" t="str">
        <f t="shared" ref="BE20:BM35" si="6">B302</f>
        <v/>
      </c>
      <c r="BF20" s="250" t="str">
        <f t="shared" si="6"/>
        <v/>
      </c>
      <c r="BG20" s="250" t="str">
        <f t="shared" si="6"/>
        <v/>
      </c>
      <c r="BH20" s="250" t="str">
        <f t="shared" si="6"/>
        <v/>
      </c>
      <c r="BI20" s="250" t="str">
        <f t="shared" si="6"/>
        <v/>
      </c>
      <c r="BJ20" s="250" t="str">
        <f t="shared" si="6"/>
        <v/>
      </c>
      <c r="BK20" s="250" t="str">
        <f t="shared" si="6"/>
        <v/>
      </c>
      <c r="BL20" s="250" t="str">
        <f t="shared" si="6"/>
        <v/>
      </c>
      <c r="BM20" s="237" t="str">
        <f t="shared" si="6"/>
        <v/>
      </c>
      <c r="BO20" s="248" t="str">
        <f>A345</f>
        <v/>
      </c>
      <c r="BP20" s="250" t="str">
        <f>B345</f>
        <v/>
      </c>
      <c r="BQ20" s="250" t="str">
        <f t="shared" ref="BQ20:BX20" si="7">C345</f>
        <v/>
      </c>
      <c r="BR20" s="250" t="str">
        <f t="shared" si="7"/>
        <v/>
      </c>
      <c r="BS20" s="250" t="str">
        <f t="shared" si="7"/>
        <v/>
      </c>
      <c r="BT20" s="250" t="str">
        <f t="shared" si="7"/>
        <v/>
      </c>
      <c r="BU20" s="250" t="str">
        <f t="shared" si="7"/>
        <v/>
      </c>
      <c r="BV20" s="250" t="str">
        <f t="shared" si="7"/>
        <v/>
      </c>
      <c r="BW20" s="250" t="str">
        <f t="shared" si="7"/>
        <v/>
      </c>
      <c r="BX20" s="250" t="str">
        <f t="shared" si="7"/>
        <v/>
      </c>
      <c r="BZ20" s="248" t="str">
        <f>A388</f>
        <v/>
      </c>
      <c r="CA20" s="248" t="str">
        <f t="shared" ref="CA20:CI20" si="8">B388</f>
        <v/>
      </c>
      <c r="CB20" s="248" t="str">
        <f t="shared" si="8"/>
        <v/>
      </c>
      <c r="CC20" s="248" t="str">
        <f t="shared" si="8"/>
        <v/>
      </c>
      <c r="CD20" s="248" t="str">
        <f t="shared" si="8"/>
        <v/>
      </c>
      <c r="CE20" s="248" t="str">
        <f t="shared" si="8"/>
        <v/>
      </c>
      <c r="CF20" s="248" t="str">
        <f t="shared" si="8"/>
        <v/>
      </c>
      <c r="CG20" s="248" t="str">
        <f t="shared" si="8"/>
        <v/>
      </c>
      <c r="CH20" s="248" t="str">
        <f t="shared" si="8"/>
        <v/>
      </c>
      <c r="CI20" s="248" t="str">
        <f t="shared" si="8"/>
        <v/>
      </c>
    </row>
    <row r="21" spans="1:87" s="236" customFormat="1" ht="13.5" thickBot="1" x14ac:dyDescent="0.25">
      <c r="A21" s="251" t="str">
        <f t="shared" si="0"/>
        <v/>
      </c>
      <c r="B21" s="252" t="str">
        <f t="shared" si="0"/>
        <v/>
      </c>
      <c r="C21" s="252" t="str">
        <f t="shared" si="0"/>
        <v/>
      </c>
      <c r="D21" s="252" t="str">
        <f t="shared" si="0"/>
        <v/>
      </c>
      <c r="E21" s="253" t="str">
        <f t="shared" si="0"/>
        <v/>
      </c>
      <c r="F21" s="253" t="str">
        <f t="shared" si="0"/>
        <v/>
      </c>
      <c r="G21" s="253" t="str">
        <f t="shared" si="0"/>
        <v/>
      </c>
      <c r="H21" s="253" t="str">
        <f t="shared" si="0"/>
        <v/>
      </c>
      <c r="I21" s="254" t="str">
        <f t="shared" si="1"/>
        <v/>
      </c>
      <c r="J21" s="255" t="str">
        <f t="shared" si="1"/>
        <v/>
      </c>
      <c r="L21" s="251" t="str">
        <f t="shared" ref="L21:U59" si="9">A131</f>
        <v/>
      </c>
      <c r="M21" s="252" t="str">
        <f t="shared" si="2"/>
        <v/>
      </c>
      <c r="N21" s="252" t="str">
        <f t="shared" si="2"/>
        <v/>
      </c>
      <c r="O21" s="252" t="str">
        <f t="shared" si="2"/>
        <v/>
      </c>
      <c r="P21" s="252" t="str">
        <f t="shared" si="2"/>
        <v/>
      </c>
      <c r="Q21" s="252" t="str">
        <f t="shared" si="2"/>
        <v/>
      </c>
      <c r="R21" s="252" t="str">
        <f t="shared" si="2"/>
        <v/>
      </c>
      <c r="S21" s="252" t="str">
        <f t="shared" si="2"/>
        <v/>
      </c>
      <c r="T21" s="252" t="str">
        <f t="shared" si="2"/>
        <v/>
      </c>
      <c r="U21" s="255" t="str">
        <f t="shared" si="2"/>
        <v/>
      </c>
      <c r="V21" s="234"/>
      <c r="W21" s="251" t="str">
        <f t="shared" ref="W21:AF58" si="10">A174</f>
        <v/>
      </c>
      <c r="X21" s="253" t="str">
        <f t="shared" si="10"/>
        <v/>
      </c>
      <c r="Y21" s="253" t="str">
        <f t="shared" si="3"/>
        <v/>
      </c>
      <c r="Z21" s="253" t="str">
        <f t="shared" si="3"/>
        <v/>
      </c>
      <c r="AA21" s="253" t="str">
        <f t="shared" si="3"/>
        <v/>
      </c>
      <c r="AB21" s="253" t="str">
        <f t="shared" si="3"/>
        <v/>
      </c>
      <c r="AC21" s="253" t="str">
        <f t="shared" si="3"/>
        <v/>
      </c>
      <c r="AD21" s="253" t="str">
        <f t="shared" si="3"/>
        <v/>
      </c>
      <c r="AE21" s="253" t="str">
        <f t="shared" si="3"/>
        <v/>
      </c>
      <c r="AF21" s="238" t="str">
        <f t="shared" si="3"/>
        <v/>
      </c>
      <c r="AG21" s="234"/>
      <c r="AH21" s="251" t="str">
        <f t="shared" si="4"/>
        <v/>
      </c>
      <c r="AI21" s="253" t="str">
        <f t="shared" si="4"/>
        <v/>
      </c>
      <c r="AJ21" s="253" t="str">
        <f t="shared" si="4"/>
        <v/>
      </c>
      <c r="AK21" s="253" t="str">
        <f t="shared" si="4"/>
        <v/>
      </c>
      <c r="AL21" s="253" t="str">
        <f t="shared" si="4"/>
        <v/>
      </c>
      <c r="AM21" s="253" t="str">
        <f t="shared" si="4"/>
        <v/>
      </c>
      <c r="AN21" s="253" t="str">
        <f t="shared" si="4"/>
        <v/>
      </c>
      <c r="AO21" s="253" t="str">
        <f t="shared" si="4"/>
        <v/>
      </c>
      <c r="AP21" s="253" t="str">
        <f t="shared" si="4"/>
        <v/>
      </c>
      <c r="AQ21" s="238" t="str">
        <f t="shared" si="4"/>
        <v/>
      </c>
      <c r="AS21" s="251" t="str">
        <f t="shared" si="5"/>
        <v/>
      </c>
      <c r="AT21" s="253" t="str">
        <f t="shared" si="5"/>
        <v/>
      </c>
      <c r="AU21" s="253" t="str">
        <f t="shared" si="5"/>
        <v/>
      </c>
      <c r="AV21" s="253" t="str">
        <f t="shared" si="5"/>
        <v/>
      </c>
      <c r="AW21" s="253" t="str">
        <f t="shared" si="5"/>
        <v/>
      </c>
      <c r="AX21" s="253" t="str">
        <f t="shared" si="5"/>
        <v/>
      </c>
      <c r="AY21" s="253" t="str">
        <f t="shared" si="5"/>
        <v/>
      </c>
      <c r="AZ21" s="253" t="str">
        <f t="shared" si="5"/>
        <v/>
      </c>
      <c r="BA21" s="253" t="str">
        <f t="shared" si="5"/>
        <v/>
      </c>
      <c r="BB21" s="238" t="str">
        <f t="shared" si="5"/>
        <v/>
      </c>
      <c r="BD21" s="251" t="str">
        <f t="shared" ref="BD21:BM59" si="11">A303</f>
        <v/>
      </c>
      <c r="BE21" s="253" t="str">
        <f t="shared" si="6"/>
        <v/>
      </c>
      <c r="BF21" s="253" t="str">
        <f t="shared" si="6"/>
        <v/>
      </c>
      <c r="BG21" s="253" t="str">
        <f t="shared" si="6"/>
        <v/>
      </c>
      <c r="BH21" s="253" t="str">
        <f t="shared" si="6"/>
        <v/>
      </c>
      <c r="BI21" s="253" t="str">
        <f t="shared" si="6"/>
        <v/>
      </c>
      <c r="BJ21" s="253" t="str">
        <f t="shared" si="6"/>
        <v/>
      </c>
      <c r="BK21" s="253" t="str">
        <f t="shared" si="6"/>
        <v/>
      </c>
      <c r="BL21" s="253" t="str">
        <f t="shared" si="6"/>
        <v/>
      </c>
      <c r="BM21" s="238" t="str">
        <f t="shared" si="6"/>
        <v/>
      </c>
      <c r="BO21" s="248" t="str">
        <f t="shared" ref="BO21:BP21" si="12">A346</f>
        <v/>
      </c>
      <c r="BP21" s="250" t="str">
        <f t="shared" si="12"/>
        <v/>
      </c>
      <c r="BQ21" s="250" t="str">
        <f t="shared" ref="BQ21:BQ62" si="13">C346</f>
        <v/>
      </c>
      <c r="BR21" s="250" t="str">
        <f t="shared" ref="BR21:BR62" si="14">D346</f>
        <v/>
      </c>
      <c r="BS21" s="250" t="str">
        <f t="shared" ref="BS21:BS62" si="15">E346</f>
        <v/>
      </c>
      <c r="BT21" s="250" t="str">
        <f t="shared" ref="BT21:BT62" si="16">F346</f>
        <v/>
      </c>
      <c r="BU21" s="250" t="str">
        <f t="shared" ref="BU21:BU62" si="17">G346</f>
        <v/>
      </c>
      <c r="BV21" s="250" t="str">
        <f t="shared" ref="BV21:BV62" si="18">H346</f>
        <v/>
      </c>
      <c r="BW21" s="250" t="str">
        <f t="shared" ref="BW21:BW62" si="19">I346</f>
        <v/>
      </c>
      <c r="BX21" s="250" t="str">
        <f t="shared" ref="BX21:BX62" si="20">J346</f>
        <v/>
      </c>
      <c r="BZ21" s="248" t="str">
        <f t="shared" ref="BZ21:BZ62" si="21">A389</f>
        <v/>
      </c>
      <c r="CA21" s="248" t="str">
        <f t="shared" ref="CA21:CA62" si="22">B389</f>
        <v/>
      </c>
      <c r="CB21" s="248" t="str">
        <f t="shared" ref="CB21:CB62" si="23">C389</f>
        <v/>
      </c>
      <c r="CC21" s="248" t="str">
        <f t="shared" ref="CC21:CC62" si="24">D389</f>
        <v/>
      </c>
      <c r="CD21" s="248" t="str">
        <f t="shared" ref="CD21:CD62" si="25">E389</f>
        <v/>
      </c>
      <c r="CE21" s="248" t="str">
        <f t="shared" ref="CE21:CE62" si="26">F389</f>
        <v/>
      </c>
      <c r="CF21" s="248" t="str">
        <f t="shared" ref="CF21:CF62" si="27">G389</f>
        <v/>
      </c>
      <c r="CG21" s="248" t="str">
        <f t="shared" ref="CG21:CG62" si="28">H389</f>
        <v/>
      </c>
      <c r="CH21" s="248" t="str">
        <f t="shared" ref="CH21:CH62" si="29">I389</f>
        <v/>
      </c>
      <c r="CI21" s="248" t="str">
        <f t="shared" ref="CI21:CI62" si="30">J389</f>
        <v/>
      </c>
    </row>
    <row r="22" spans="1:87" s="236" customFormat="1" ht="13.5" thickBot="1" x14ac:dyDescent="0.25">
      <c r="A22" s="251" t="str">
        <f t="shared" si="0"/>
        <v/>
      </c>
      <c r="B22" s="252" t="str">
        <f t="shared" si="0"/>
        <v/>
      </c>
      <c r="C22" s="252" t="str">
        <f t="shared" si="0"/>
        <v/>
      </c>
      <c r="D22" s="252" t="str">
        <f t="shared" si="0"/>
        <v/>
      </c>
      <c r="E22" s="253" t="str">
        <f t="shared" si="0"/>
        <v/>
      </c>
      <c r="F22" s="253" t="str">
        <f t="shared" si="0"/>
        <v/>
      </c>
      <c r="G22" s="253" t="str">
        <f t="shared" si="0"/>
        <v/>
      </c>
      <c r="H22" s="253" t="str">
        <f t="shared" si="0"/>
        <v/>
      </c>
      <c r="I22" s="254" t="str">
        <f t="shared" si="1"/>
        <v/>
      </c>
      <c r="J22" s="255" t="str">
        <f t="shared" si="1"/>
        <v/>
      </c>
      <c r="L22" s="251" t="str">
        <f t="shared" si="9"/>
        <v/>
      </c>
      <c r="M22" s="252" t="str">
        <f t="shared" si="2"/>
        <v/>
      </c>
      <c r="N22" s="252" t="str">
        <f t="shared" si="2"/>
        <v/>
      </c>
      <c r="O22" s="252" t="str">
        <f t="shared" si="2"/>
        <v/>
      </c>
      <c r="P22" s="252" t="str">
        <f t="shared" si="2"/>
        <v/>
      </c>
      <c r="Q22" s="252" t="str">
        <f t="shared" si="2"/>
        <v/>
      </c>
      <c r="R22" s="252" t="str">
        <f t="shared" si="2"/>
        <v/>
      </c>
      <c r="S22" s="252" t="str">
        <f t="shared" si="2"/>
        <v/>
      </c>
      <c r="T22" s="252" t="str">
        <f t="shared" si="2"/>
        <v/>
      </c>
      <c r="U22" s="255" t="str">
        <f t="shared" si="2"/>
        <v/>
      </c>
      <c r="V22" s="234"/>
      <c r="W22" s="251" t="str">
        <f t="shared" si="10"/>
        <v/>
      </c>
      <c r="X22" s="253" t="str">
        <f t="shared" si="10"/>
        <v/>
      </c>
      <c r="Y22" s="253" t="str">
        <f t="shared" si="3"/>
        <v/>
      </c>
      <c r="Z22" s="253" t="str">
        <f t="shared" si="3"/>
        <v/>
      </c>
      <c r="AA22" s="253" t="str">
        <f t="shared" si="3"/>
        <v/>
      </c>
      <c r="AB22" s="253" t="str">
        <f t="shared" si="3"/>
        <v/>
      </c>
      <c r="AC22" s="253" t="str">
        <f t="shared" si="3"/>
        <v/>
      </c>
      <c r="AD22" s="253" t="str">
        <f t="shared" si="3"/>
        <v/>
      </c>
      <c r="AE22" s="253" t="str">
        <f t="shared" si="3"/>
        <v/>
      </c>
      <c r="AF22" s="238" t="str">
        <f t="shared" si="3"/>
        <v/>
      </c>
      <c r="AG22" s="234"/>
      <c r="AH22" s="251" t="str">
        <f t="shared" si="4"/>
        <v/>
      </c>
      <c r="AI22" s="253" t="str">
        <f t="shared" si="4"/>
        <v/>
      </c>
      <c r="AJ22" s="253" t="str">
        <f t="shared" si="4"/>
        <v/>
      </c>
      <c r="AK22" s="253" t="str">
        <f t="shared" si="4"/>
        <v/>
      </c>
      <c r="AL22" s="253" t="str">
        <f t="shared" si="4"/>
        <v/>
      </c>
      <c r="AM22" s="253" t="str">
        <f t="shared" si="4"/>
        <v/>
      </c>
      <c r="AN22" s="253" t="str">
        <f t="shared" si="4"/>
        <v/>
      </c>
      <c r="AO22" s="253" t="str">
        <f t="shared" si="4"/>
        <v/>
      </c>
      <c r="AP22" s="253" t="str">
        <f t="shared" si="4"/>
        <v/>
      </c>
      <c r="AQ22" s="238" t="str">
        <f t="shared" si="4"/>
        <v/>
      </c>
      <c r="AS22" s="251" t="str">
        <f t="shared" si="5"/>
        <v/>
      </c>
      <c r="AT22" s="253" t="str">
        <f t="shared" si="5"/>
        <v/>
      </c>
      <c r="AU22" s="253" t="str">
        <f t="shared" si="5"/>
        <v/>
      </c>
      <c r="AV22" s="253" t="str">
        <f t="shared" si="5"/>
        <v/>
      </c>
      <c r="AW22" s="253" t="str">
        <f t="shared" si="5"/>
        <v/>
      </c>
      <c r="AX22" s="253" t="str">
        <f t="shared" si="5"/>
        <v/>
      </c>
      <c r="AY22" s="253" t="str">
        <f t="shared" si="5"/>
        <v/>
      </c>
      <c r="AZ22" s="253" t="str">
        <f t="shared" si="5"/>
        <v/>
      </c>
      <c r="BA22" s="253" t="str">
        <f t="shared" si="5"/>
        <v/>
      </c>
      <c r="BB22" s="238" t="str">
        <f t="shared" si="5"/>
        <v/>
      </c>
      <c r="BD22" s="251" t="str">
        <f t="shared" si="11"/>
        <v/>
      </c>
      <c r="BE22" s="253" t="str">
        <f t="shared" si="6"/>
        <v/>
      </c>
      <c r="BF22" s="253" t="str">
        <f t="shared" si="6"/>
        <v/>
      </c>
      <c r="BG22" s="253" t="str">
        <f t="shared" si="6"/>
        <v/>
      </c>
      <c r="BH22" s="253" t="str">
        <f t="shared" si="6"/>
        <v/>
      </c>
      <c r="BI22" s="253" t="str">
        <f t="shared" si="6"/>
        <v/>
      </c>
      <c r="BJ22" s="253" t="str">
        <f t="shared" si="6"/>
        <v/>
      </c>
      <c r="BK22" s="253" t="str">
        <f t="shared" si="6"/>
        <v/>
      </c>
      <c r="BL22" s="253" t="str">
        <f t="shared" si="6"/>
        <v/>
      </c>
      <c r="BM22" s="238" t="str">
        <f t="shared" si="6"/>
        <v/>
      </c>
      <c r="BO22" s="248" t="str">
        <f t="shared" ref="BO22:BP22" si="31">A347</f>
        <v/>
      </c>
      <c r="BP22" s="250" t="str">
        <f t="shared" si="31"/>
        <v/>
      </c>
      <c r="BQ22" s="250" t="str">
        <f t="shared" si="13"/>
        <v/>
      </c>
      <c r="BR22" s="250" t="str">
        <f t="shared" si="14"/>
        <v/>
      </c>
      <c r="BS22" s="250" t="str">
        <f t="shared" si="15"/>
        <v/>
      </c>
      <c r="BT22" s="250" t="str">
        <f t="shared" si="16"/>
        <v/>
      </c>
      <c r="BU22" s="250" t="str">
        <f t="shared" si="17"/>
        <v/>
      </c>
      <c r="BV22" s="250" t="str">
        <f t="shared" si="18"/>
        <v/>
      </c>
      <c r="BW22" s="250" t="str">
        <f t="shared" si="19"/>
        <v/>
      </c>
      <c r="BX22" s="250" t="str">
        <f t="shared" si="20"/>
        <v/>
      </c>
      <c r="BZ22" s="248" t="str">
        <f t="shared" si="21"/>
        <v/>
      </c>
      <c r="CA22" s="248" t="str">
        <f t="shared" si="22"/>
        <v/>
      </c>
      <c r="CB22" s="248" t="str">
        <f t="shared" si="23"/>
        <v/>
      </c>
      <c r="CC22" s="248" t="str">
        <f t="shared" si="24"/>
        <v/>
      </c>
      <c r="CD22" s="248" t="str">
        <f t="shared" si="25"/>
        <v/>
      </c>
      <c r="CE22" s="248" t="str">
        <f t="shared" si="26"/>
        <v/>
      </c>
      <c r="CF22" s="248" t="str">
        <f t="shared" si="27"/>
        <v/>
      </c>
      <c r="CG22" s="248" t="str">
        <f t="shared" si="28"/>
        <v/>
      </c>
      <c r="CH22" s="248" t="str">
        <f t="shared" si="29"/>
        <v/>
      </c>
      <c r="CI22" s="248" t="str">
        <f t="shared" si="30"/>
        <v/>
      </c>
    </row>
    <row r="23" spans="1:87" s="236" customFormat="1" ht="13.5" thickBot="1" x14ac:dyDescent="0.25">
      <c r="A23" s="251" t="str">
        <f t="shared" si="0"/>
        <v/>
      </c>
      <c r="B23" s="252" t="str">
        <f t="shared" si="0"/>
        <v/>
      </c>
      <c r="C23" s="252" t="str">
        <f t="shared" si="0"/>
        <v/>
      </c>
      <c r="D23" s="252" t="str">
        <f t="shared" si="0"/>
        <v/>
      </c>
      <c r="E23" s="253" t="str">
        <f t="shared" si="0"/>
        <v/>
      </c>
      <c r="F23" s="253" t="str">
        <f t="shared" si="0"/>
        <v/>
      </c>
      <c r="G23" s="253" t="str">
        <f t="shared" si="0"/>
        <v/>
      </c>
      <c r="H23" s="253" t="str">
        <f t="shared" si="0"/>
        <v/>
      </c>
      <c r="I23" s="254" t="str">
        <f t="shared" si="1"/>
        <v/>
      </c>
      <c r="J23" s="255" t="str">
        <f t="shared" si="1"/>
        <v/>
      </c>
      <c r="L23" s="251" t="str">
        <f t="shared" si="9"/>
        <v/>
      </c>
      <c r="M23" s="252" t="str">
        <f t="shared" si="2"/>
        <v/>
      </c>
      <c r="N23" s="252" t="str">
        <f t="shared" si="2"/>
        <v/>
      </c>
      <c r="O23" s="252" t="str">
        <f t="shared" si="2"/>
        <v/>
      </c>
      <c r="P23" s="252" t="str">
        <f t="shared" si="2"/>
        <v/>
      </c>
      <c r="Q23" s="252" t="str">
        <f t="shared" si="2"/>
        <v/>
      </c>
      <c r="R23" s="252" t="str">
        <f t="shared" si="2"/>
        <v/>
      </c>
      <c r="S23" s="252" t="str">
        <f t="shared" si="2"/>
        <v/>
      </c>
      <c r="T23" s="252" t="str">
        <f t="shared" si="2"/>
        <v/>
      </c>
      <c r="U23" s="255" t="str">
        <f t="shared" si="2"/>
        <v/>
      </c>
      <c r="V23" s="234"/>
      <c r="W23" s="251" t="str">
        <f t="shared" si="10"/>
        <v/>
      </c>
      <c r="X23" s="253" t="str">
        <f t="shared" si="10"/>
        <v/>
      </c>
      <c r="Y23" s="253" t="str">
        <f t="shared" si="3"/>
        <v/>
      </c>
      <c r="Z23" s="253" t="str">
        <f t="shared" si="3"/>
        <v/>
      </c>
      <c r="AA23" s="253" t="str">
        <f t="shared" si="3"/>
        <v/>
      </c>
      <c r="AB23" s="253" t="str">
        <f t="shared" si="3"/>
        <v/>
      </c>
      <c r="AC23" s="253" t="str">
        <f t="shared" si="3"/>
        <v/>
      </c>
      <c r="AD23" s="253" t="str">
        <f t="shared" si="3"/>
        <v/>
      </c>
      <c r="AE23" s="253" t="str">
        <f t="shared" si="3"/>
        <v/>
      </c>
      <c r="AF23" s="238" t="str">
        <f t="shared" si="3"/>
        <v/>
      </c>
      <c r="AG23" s="234"/>
      <c r="AH23" s="251" t="str">
        <f t="shared" si="4"/>
        <v/>
      </c>
      <c r="AI23" s="253" t="str">
        <f t="shared" si="4"/>
        <v/>
      </c>
      <c r="AJ23" s="253" t="str">
        <f t="shared" si="4"/>
        <v/>
      </c>
      <c r="AK23" s="253" t="str">
        <f t="shared" si="4"/>
        <v/>
      </c>
      <c r="AL23" s="253" t="str">
        <f t="shared" si="4"/>
        <v/>
      </c>
      <c r="AM23" s="253" t="str">
        <f t="shared" si="4"/>
        <v/>
      </c>
      <c r="AN23" s="253" t="str">
        <f t="shared" si="4"/>
        <v/>
      </c>
      <c r="AO23" s="253" t="str">
        <f t="shared" si="4"/>
        <v/>
      </c>
      <c r="AP23" s="253" t="str">
        <f t="shared" si="4"/>
        <v/>
      </c>
      <c r="AQ23" s="238" t="str">
        <f t="shared" si="4"/>
        <v/>
      </c>
      <c r="AS23" s="251" t="str">
        <f t="shared" si="5"/>
        <v/>
      </c>
      <c r="AT23" s="253" t="str">
        <f t="shared" si="5"/>
        <v/>
      </c>
      <c r="AU23" s="253" t="str">
        <f t="shared" si="5"/>
        <v/>
      </c>
      <c r="AV23" s="253" t="str">
        <f t="shared" si="5"/>
        <v/>
      </c>
      <c r="AW23" s="253" t="str">
        <f t="shared" si="5"/>
        <v/>
      </c>
      <c r="AX23" s="253" t="str">
        <f t="shared" si="5"/>
        <v/>
      </c>
      <c r="AY23" s="253" t="str">
        <f t="shared" si="5"/>
        <v/>
      </c>
      <c r="AZ23" s="253" t="str">
        <f t="shared" si="5"/>
        <v/>
      </c>
      <c r="BA23" s="253" t="str">
        <f t="shared" si="5"/>
        <v/>
      </c>
      <c r="BB23" s="238" t="str">
        <f t="shared" si="5"/>
        <v/>
      </c>
      <c r="BD23" s="251" t="str">
        <f t="shared" si="11"/>
        <v/>
      </c>
      <c r="BE23" s="253" t="str">
        <f t="shared" si="6"/>
        <v/>
      </c>
      <c r="BF23" s="253" t="str">
        <f t="shared" si="6"/>
        <v/>
      </c>
      <c r="BG23" s="253" t="str">
        <f t="shared" si="6"/>
        <v/>
      </c>
      <c r="BH23" s="253" t="str">
        <f t="shared" si="6"/>
        <v/>
      </c>
      <c r="BI23" s="253" t="str">
        <f t="shared" si="6"/>
        <v/>
      </c>
      <c r="BJ23" s="253" t="str">
        <f t="shared" si="6"/>
        <v/>
      </c>
      <c r="BK23" s="253" t="str">
        <f t="shared" si="6"/>
        <v/>
      </c>
      <c r="BL23" s="253" t="str">
        <f t="shared" si="6"/>
        <v/>
      </c>
      <c r="BM23" s="238" t="str">
        <f t="shared" si="6"/>
        <v/>
      </c>
      <c r="BO23" s="248" t="str">
        <f t="shared" ref="BO23:BP23" si="32">A348</f>
        <v/>
      </c>
      <c r="BP23" s="250" t="str">
        <f t="shared" si="32"/>
        <v/>
      </c>
      <c r="BQ23" s="250" t="str">
        <f t="shared" si="13"/>
        <v/>
      </c>
      <c r="BR23" s="250" t="str">
        <f t="shared" si="14"/>
        <v/>
      </c>
      <c r="BS23" s="250" t="str">
        <f t="shared" si="15"/>
        <v/>
      </c>
      <c r="BT23" s="250" t="str">
        <f t="shared" si="16"/>
        <v/>
      </c>
      <c r="BU23" s="250" t="str">
        <f t="shared" si="17"/>
        <v/>
      </c>
      <c r="BV23" s="250" t="str">
        <f t="shared" si="18"/>
        <v/>
      </c>
      <c r="BW23" s="250" t="str">
        <f t="shared" si="19"/>
        <v/>
      </c>
      <c r="BX23" s="250" t="str">
        <f t="shared" si="20"/>
        <v/>
      </c>
      <c r="BZ23" s="248" t="str">
        <f t="shared" si="21"/>
        <v/>
      </c>
      <c r="CA23" s="248" t="str">
        <f t="shared" si="22"/>
        <v/>
      </c>
      <c r="CB23" s="248" t="str">
        <f t="shared" si="23"/>
        <v/>
      </c>
      <c r="CC23" s="248" t="str">
        <f t="shared" si="24"/>
        <v/>
      </c>
      <c r="CD23" s="248" t="str">
        <f t="shared" si="25"/>
        <v/>
      </c>
      <c r="CE23" s="248" t="str">
        <f t="shared" si="26"/>
        <v/>
      </c>
      <c r="CF23" s="248" t="str">
        <f t="shared" si="27"/>
        <v/>
      </c>
      <c r="CG23" s="248" t="str">
        <f t="shared" si="28"/>
        <v/>
      </c>
      <c r="CH23" s="248" t="str">
        <f t="shared" si="29"/>
        <v/>
      </c>
      <c r="CI23" s="248" t="str">
        <f t="shared" si="30"/>
        <v/>
      </c>
    </row>
    <row r="24" spans="1:87" s="236" customFormat="1" ht="13.5" thickBot="1" x14ac:dyDescent="0.25">
      <c r="A24" s="251" t="str">
        <f t="shared" si="0"/>
        <v/>
      </c>
      <c r="B24" s="252" t="str">
        <f t="shared" si="0"/>
        <v/>
      </c>
      <c r="C24" s="252" t="str">
        <f t="shared" si="0"/>
        <v/>
      </c>
      <c r="D24" s="252" t="str">
        <f t="shared" si="0"/>
        <v/>
      </c>
      <c r="E24" s="253" t="str">
        <f t="shared" si="0"/>
        <v/>
      </c>
      <c r="F24" s="253" t="str">
        <f t="shared" si="0"/>
        <v/>
      </c>
      <c r="G24" s="253" t="str">
        <f t="shared" si="0"/>
        <v/>
      </c>
      <c r="H24" s="253" t="str">
        <f t="shared" si="0"/>
        <v/>
      </c>
      <c r="I24" s="254" t="str">
        <f t="shared" si="1"/>
        <v/>
      </c>
      <c r="J24" s="255" t="str">
        <f t="shared" si="1"/>
        <v/>
      </c>
      <c r="L24" s="251" t="str">
        <f t="shared" si="9"/>
        <v/>
      </c>
      <c r="M24" s="252" t="str">
        <f t="shared" si="2"/>
        <v/>
      </c>
      <c r="N24" s="252" t="str">
        <f t="shared" si="2"/>
        <v/>
      </c>
      <c r="O24" s="252" t="str">
        <f t="shared" si="2"/>
        <v/>
      </c>
      <c r="P24" s="252" t="str">
        <f t="shared" si="2"/>
        <v/>
      </c>
      <c r="Q24" s="252" t="str">
        <f t="shared" si="2"/>
        <v/>
      </c>
      <c r="R24" s="252" t="str">
        <f t="shared" si="2"/>
        <v/>
      </c>
      <c r="S24" s="252" t="str">
        <f t="shared" si="2"/>
        <v/>
      </c>
      <c r="T24" s="252" t="str">
        <f t="shared" si="2"/>
        <v/>
      </c>
      <c r="U24" s="255" t="str">
        <f t="shared" si="2"/>
        <v/>
      </c>
      <c r="V24" s="234"/>
      <c r="W24" s="251" t="str">
        <f t="shared" si="10"/>
        <v/>
      </c>
      <c r="X24" s="253" t="str">
        <f t="shared" si="10"/>
        <v/>
      </c>
      <c r="Y24" s="253" t="str">
        <f t="shared" si="3"/>
        <v/>
      </c>
      <c r="Z24" s="253" t="str">
        <f t="shared" si="3"/>
        <v/>
      </c>
      <c r="AA24" s="253" t="str">
        <f t="shared" si="3"/>
        <v/>
      </c>
      <c r="AB24" s="253" t="str">
        <f t="shared" si="3"/>
        <v/>
      </c>
      <c r="AC24" s="253" t="str">
        <f t="shared" si="3"/>
        <v/>
      </c>
      <c r="AD24" s="253" t="str">
        <f t="shared" si="3"/>
        <v/>
      </c>
      <c r="AE24" s="253" t="str">
        <f t="shared" si="3"/>
        <v/>
      </c>
      <c r="AF24" s="238" t="str">
        <f t="shared" si="3"/>
        <v/>
      </c>
      <c r="AG24" s="234"/>
      <c r="AH24" s="251" t="str">
        <f t="shared" si="4"/>
        <v/>
      </c>
      <c r="AI24" s="253" t="str">
        <f t="shared" si="4"/>
        <v/>
      </c>
      <c r="AJ24" s="253" t="str">
        <f t="shared" si="4"/>
        <v/>
      </c>
      <c r="AK24" s="253" t="str">
        <f t="shared" si="4"/>
        <v/>
      </c>
      <c r="AL24" s="253" t="str">
        <f t="shared" si="4"/>
        <v/>
      </c>
      <c r="AM24" s="253" t="str">
        <f t="shared" si="4"/>
        <v/>
      </c>
      <c r="AN24" s="253" t="str">
        <f t="shared" si="4"/>
        <v/>
      </c>
      <c r="AO24" s="253" t="str">
        <f t="shared" si="4"/>
        <v/>
      </c>
      <c r="AP24" s="253" t="str">
        <f t="shared" si="4"/>
        <v/>
      </c>
      <c r="AQ24" s="238" t="str">
        <f t="shared" si="4"/>
        <v/>
      </c>
      <c r="AS24" s="251" t="str">
        <f t="shared" si="5"/>
        <v/>
      </c>
      <c r="AT24" s="253" t="str">
        <f t="shared" si="5"/>
        <v/>
      </c>
      <c r="AU24" s="253" t="str">
        <f t="shared" si="5"/>
        <v/>
      </c>
      <c r="AV24" s="253" t="str">
        <f t="shared" si="5"/>
        <v/>
      </c>
      <c r="AW24" s="253" t="str">
        <f t="shared" si="5"/>
        <v/>
      </c>
      <c r="AX24" s="253" t="str">
        <f t="shared" si="5"/>
        <v/>
      </c>
      <c r="AY24" s="253" t="str">
        <f t="shared" si="5"/>
        <v/>
      </c>
      <c r="AZ24" s="253" t="str">
        <f t="shared" si="5"/>
        <v/>
      </c>
      <c r="BA24" s="253" t="str">
        <f t="shared" si="5"/>
        <v/>
      </c>
      <c r="BB24" s="238" t="str">
        <f t="shared" si="5"/>
        <v/>
      </c>
      <c r="BD24" s="251" t="str">
        <f t="shared" si="11"/>
        <v/>
      </c>
      <c r="BE24" s="253" t="str">
        <f t="shared" si="6"/>
        <v/>
      </c>
      <c r="BF24" s="253" t="str">
        <f t="shared" si="6"/>
        <v/>
      </c>
      <c r="BG24" s="253" t="str">
        <f t="shared" si="6"/>
        <v/>
      </c>
      <c r="BH24" s="253" t="str">
        <f t="shared" si="6"/>
        <v/>
      </c>
      <c r="BI24" s="253" t="str">
        <f t="shared" si="6"/>
        <v/>
      </c>
      <c r="BJ24" s="253" t="str">
        <f t="shared" si="6"/>
        <v/>
      </c>
      <c r="BK24" s="253" t="str">
        <f t="shared" si="6"/>
        <v/>
      </c>
      <c r="BL24" s="253" t="str">
        <f t="shared" si="6"/>
        <v/>
      </c>
      <c r="BM24" s="238" t="str">
        <f t="shared" si="6"/>
        <v/>
      </c>
      <c r="BO24" s="248" t="str">
        <f t="shared" ref="BO24:BP24" si="33">A349</f>
        <v/>
      </c>
      <c r="BP24" s="250" t="str">
        <f t="shared" si="33"/>
        <v/>
      </c>
      <c r="BQ24" s="250" t="str">
        <f t="shared" si="13"/>
        <v/>
      </c>
      <c r="BR24" s="250" t="str">
        <f t="shared" si="14"/>
        <v/>
      </c>
      <c r="BS24" s="250" t="str">
        <f t="shared" si="15"/>
        <v/>
      </c>
      <c r="BT24" s="250" t="str">
        <f t="shared" si="16"/>
        <v/>
      </c>
      <c r="BU24" s="250" t="str">
        <f t="shared" si="17"/>
        <v/>
      </c>
      <c r="BV24" s="250" t="str">
        <f t="shared" si="18"/>
        <v/>
      </c>
      <c r="BW24" s="250" t="str">
        <f t="shared" si="19"/>
        <v/>
      </c>
      <c r="BX24" s="250" t="str">
        <f t="shared" si="20"/>
        <v/>
      </c>
      <c r="BZ24" s="248" t="str">
        <f t="shared" si="21"/>
        <v/>
      </c>
      <c r="CA24" s="248" t="str">
        <f t="shared" si="22"/>
        <v/>
      </c>
      <c r="CB24" s="248" t="str">
        <f t="shared" si="23"/>
        <v/>
      </c>
      <c r="CC24" s="248" t="str">
        <f t="shared" si="24"/>
        <v/>
      </c>
      <c r="CD24" s="248" t="str">
        <f t="shared" si="25"/>
        <v/>
      </c>
      <c r="CE24" s="248" t="str">
        <f t="shared" si="26"/>
        <v/>
      </c>
      <c r="CF24" s="248" t="str">
        <f t="shared" si="27"/>
        <v/>
      </c>
      <c r="CG24" s="248" t="str">
        <f t="shared" si="28"/>
        <v/>
      </c>
      <c r="CH24" s="248" t="str">
        <f t="shared" si="29"/>
        <v/>
      </c>
      <c r="CI24" s="248" t="str">
        <f t="shared" si="30"/>
        <v/>
      </c>
    </row>
    <row r="25" spans="1:87" s="236" customFormat="1" ht="13.5" thickBot="1" x14ac:dyDescent="0.25">
      <c r="A25" s="251" t="str">
        <f t="shared" si="0"/>
        <v/>
      </c>
      <c r="B25" s="252" t="str">
        <f t="shared" si="0"/>
        <v/>
      </c>
      <c r="C25" s="252" t="str">
        <f t="shared" si="0"/>
        <v/>
      </c>
      <c r="D25" s="252" t="str">
        <f t="shared" si="0"/>
        <v/>
      </c>
      <c r="E25" s="253" t="str">
        <f t="shared" si="0"/>
        <v/>
      </c>
      <c r="F25" s="253" t="str">
        <f t="shared" si="0"/>
        <v/>
      </c>
      <c r="G25" s="253" t="str">
        <f t="shared" si="0"/>
        <v/>
      </c>
      <c r="H25" s="253" t="str">
        <f t="shared" si="0"/>
        <v/>
      </c>
      <c r="I25" s="254" t="str">
        <f t="shared" si="1"/>
        <v/>
      </c>
      <c r="J25" s="255" t="str">
        <f t="shared" si="1"/>
        <v/>
      </c>
      <c r="L25" s="251" t="str">
        <f t="shared" si="9"/>
        <v/>
      </c>
      <c r="M25" s="252" t="str">
        <f t="shared" si="2"/>
        <v/>
      </c>
      <c r="N25" s="252" t="str">
        <f t="shared" si="2"/>
        <v/>
      </c>
      <c r="O25" s="252" t="str">
        <f t="shared" si="2"/>
        <v/>
      </c>
      <c r="P25" s="252" t="str">
        <f t="shared" si="2"/>
        <v/>
      </c>
      <c r="Q25" s="252" t="str">
        <f t="shared" si="2"/>
        <v/>
      </c>
      <c r="R25" s="252" t="str">
        <f t="shared" si="2"/>
        <v/>
      </c>
      <c r="S25" s="252" t="str">
        <f t="shared" si="2"/>
        <v/>
      </c>
      <c r="T25" s="252" t="str">
        <f t="shared" si="2"/>
        <v/>
      </c>
      <c r="U25" s="255" t="str">
        <f t="shared" si="2"/>
        <v/>
      </c>
      <c r="V25" s="234"/>
      <c r="W25" s="251" t="str">
        <f t="shared" si="10"/>
        <v/>
      </c>
      <c r="X25" s="253" t="str">
        <f t="shared" si="10"/>
        <v/>
      </c>
      <c r="Y25" s="253" t="str">
        <f t="shared" si="3"/>
        <v/>
      </c>
      <c r="Z25" s="253" t="str">
        <f t="shared" si="3"/>
        <v/>
      </c>
      <c r="AA25" s="253" t="str">
        <f t="shared" si="3"/>
        <v/>
      </c>
      <c r="AB25" s="253" t="str">
        <f t="shared" si="3"/>
        <v/>
      </c>
      <c r="AC25" s="253" t="str">
        <f t="shared" si="3"/>
        <v/>
      </c>
      <c r="AD25" s="253" t="str">
        <f t="shared" si="3"/>
        <v/>
      </c>
      <c r="AE25" s="253" t="str">
        <f t="shared" si="3"/>
        <v/>
      </c>
      <c r="AF25" s="238" t="str">
        <f t="shared" si="3"/>
        <v/>
      </c>
      <c r="AG25" s="234"/>
      <c r="AH25" s="251" t="str">
        <f t="shared" si="4"/>
        <v/>
      </c>
      <c r="AI25" s="253" t="str">
        <f t="shared" si="4"/>
        <v/>
      </c>
      <c r="AJ25" s="253" t="str">
        <f t="shared" si="4"/>
        <v/>
      </c>
      <c r="AK25" s="253" t="str">
        <f t="shared" si="4"/>
        <v/>
      </c>
      <c r="AL25" s="253" t="str">
        <f t="shared" si="4"/>
        <v/>
      </c>
      <c r="AM25" s="253" t="str">
        <f t="shared" si="4"/>
        <v/>
      </c>
      <c r="AN25" s="253" t="str">
        <f t="shared" si="4"/>
        <v/>
      </c>
      <c r="AO25" s="253" t="str">
        <f t="shared" si="4"/>
        <v/>
      </c>
      <c r="AP25" s="253" t="str">
        <f t="shared" si="4"/>
        <v/>
      </c>
      <c r="AQ25" s="238" t="str">
        <f t="shared" si="4"/>
        <v/>
      </c>
      <c r="AS25" s="251" t="str">
        <f t="shared" si="5"/>
        <v/>
      </c>
      <c r="AT25" s="253" t="str">
        <f t="shared" si="5"/>
        <v/>
      </c>
      <c r="AU25" s="253" t="str">
        <f t="shared" si="5"/>
        <v/>
      </c>
      <c r="AV25" s="253" t="str">
        <f t="shared" si="5"/>
        <v/>
      </c>
      <c r="AW25" s="253" t="str">
        <f t="shared" si="5"/>
        <v/>
      </c>
      <c r="AX25" s="253" t="str">
        <f t="shared" si="5"/>
        <v/>
      </c>
      <c r="AY25" s="253" t="str">
        <f t="shared" si="5"/>
        <v/>
      </c>
      <c r="AZ25" s="253" t="str">
        <f t="shared" si="5"/>
        <v/>
      </c>
      <c r="BA25" s="253" t="str">
        <f t="shared" si="5"/>
        <v/>
      </c>
      <c r="BB25" s="238" t="str">
        <f t="shared" si="5"/>
        <v/>
      </c>
      <c r="BD25" s="251" t="str">
        <f t="shared" si="11"/>
        <v/>
      </c>
      <c r="BE25" s="253" t="str">
        <f t="shared" si="6"/>
        <v/>
      </c>
      <c r="BF25" s="253" t="str">
        <f t="shared" si="6"/>
        <v/>
      </c>
      <c r="BG25" s="253" t="str">
        <f t="shared" si="6"/>
        <v/>
      </c>
      <c r="BH25" s="253" t="str">
        <f t="shared" si="6"/>
        <v/>
      </c>
      <c r="BI25" s="253" t="str">
        <f t="shared" si="6"/>
        <v/>
      </c>
      <c r="BJ25" s="253" t="str">
        <f t="shared" si="6"/>
        <v/>
      </c>
      <c r="BK25" s="253" t="str">
        <f t="shared" si="6"/>
        <v/>
      </c>
      <c r="BL25" s="253" t="str">
        <f t="shared" si="6"/>
        <v/>
      </c>
      <c r="BM25" s="238" t="str">
        <f t="shared" si="6"/>
        <v/>
      </c>
      <c r="BO25" s="248" t="str">
        <f t="shared" ref="BO25:BP25" si="34">A350</f>
        <v/>
      </c>
      <c r="BP25" s="250" t="str">
        <f t="shared" si="34"/>
        <v/>
      </c>
      <c r="BQ25" s="250" t="str">
        <f t="shared" si="13"/>
        <v/>
      </c>
      <c r="BR25" s="250" t="str">
        <f t="shared" si="14"/>
        <v/>
      </c>
      <c r="BS25" s="250" t="str">
        <f t="shared" si="15"/>
        <v/>
      </c>
      <c r="BT25" s="250" t="str">
        <f t="shared" si="16"/>
        <v/>
      </c>
      <c r="BU25" s="250" t="str">
        <f t="shared" si="17"/>
        <v/>
      </c>
      <c r="BV25" s="250" t="str">
        <f t="shared" si="18"/>
        <v/>
      </c>
      <c r="BW25" s="250" t="str">
        <f t="shared" si="19"/>
        <v/>
      </c>
      <c r="BX25" s="250" t="str">
        <f t="shared" si="20"/>
        <v/>
      </c>
      <c r="BZ25" s="248" t="str">
        <f t="shared" si="21"/>
        <v/>
      </c>
      <c r="CA25" s="248" t="str">
        <f t="shared" si="22"/>
        <v/>
      </c>
      <c r="CB25" s="248" t="str">
        <f t="shared" si="23"/>
        <v/>
      </c>
      <c r="CC25" s="248" t="str">
        <f t="shared" si="24"/>
        <v/>
      </c>
      <c r="CD25" s="248" t="str">
        <f t="shared" si="25"/>
        <v/>
      </c>
      <c r="CE25" s="248" t="str">
        <f t="shared" si="26"/>
        <v/>
      </c>
      <c r="CF25" s="248" t="str">
        <f t="shared" si="27"/>
        <v/>
      </c>
      <c r="CG25" s="248" t="str">
        <f t="shared" si="28"/>
        <v/>
      </c>
      <c r="CH25" s="248" t="str">
        <f t="shared" si="29"/>
        <v/>
      </c>
      <c r="CI25" s="248" t="str">
        <f t="shared" si="30"/>
        <v/>
      </c>
    </row>
    <row r="26" spans="1:87" s="236" customFormat="1" ht="13.5" thickBot="1" x14ac:dyDescent="0.25">
      <c r="A26" s="251" t="str">
        <f t="shared" si="0"/>
        <v/>
      </c>
      <c r="B26" s="252" t="str">
        <f t="shared" si="0"/>
        <v/>
      </c>
      <c r="C26" s="252" t="str">
        <f t="shared" si="0"/>
        <v/>
      </c>
      <c r="D26" s="252" t="str">
        <f t="shared" si="0"/>
        <v/>
      </c>
      <c r="E26" s="253" t="str">
        <f t="shared" si="0"/>
        <v/>
      </c>
      <c r="F26" s="253" t="str">
        <f t="shared" si="0"/>
        <v/>
      </c>
      <c r="G26" s="253" t="str">
        <f t="shared" si="0"/>
        <v/>
      </c>
      <c r="H26" s="253" t="str">
        <f t="shared" si="0"/>
        <v/>
      </c>
      <c r="I26" s="254" t="str">
        <f t="shared" si="1"/>
        <v/>
      </c>
      <c r="J26" s="255" t="str">
        <f t="shared" si="1"/>
        <v/>
      </c>
      <c r="L26" s="251" t="str">
        <f t="shared" si="9"/>
        <v/>
      </c>
      <c r="M26" s="252" t="str">
        <f t="shared" si="2"/>
        <v/>
      </c>
      <c r="N26" s="252" t="str">
        <f t="shared" si="2"/>
        <v/>
      </c>
      <c r="O26" s="252" t="str">
        <f t="shared" si="2"/>
        <v/>
      </c>
      <c r="P26" s="252" t="str">
        <f t="shared" si="2"/>
        <v/>
      </c>
      <c r="Q26" s="252" t="str">
        <f t="shared" si="2"/>
        <v/>
      </c>
      <c r="R26" s="252" t="str">
        <f t="shared" si="2"/>
        <v/>
      </c>
      <c r="S26" s="252" t="str">
        <f t="shared" si="2"/>
        <v/>
      </c>
      <c r="T26" s="252" t="str">
        <f t="shared" si="2"/>
        <v/>
      </c>
      <c r="U26" s="255" t="str">
        <f t="shared" si="2"/>
        <v/>
      </c>
      <c r="V26" s="234"/>
      <c r="W26" s="251" t="str">
        <f t="shared" si="10"/>
        <v/>
      </c>
      <c r="X26" s="253" t="str">
        <f t="shared" si="10"/>
        <v/>
      </c>
      <c r="Y26" s="253" t="str">
        <f t="shared" si="3"/>
        <v/>
      </c>
      <c r="Z26" s="253" t="str">
        <f t="shared" si="3"/>
        <v/>
      </c>
      <c r="AA26" s="253" t="str">
        <f t="shared" si="3"/>
        <v/>
      </c>
      <c r="AB26" s="253" t="str">
        <f t="shared" si="3"/>
        <v/>
      </c>
      <c r="AC26" s="253" t="str">
        <f t="shared" si="3"/>
        <v/>
      </c>
      <c r="AD26" s="253" t="str">
        <f t="shared" si="3"/>
        <v/>
      </c>
      <c r="AE26" s="253" t="str">
        <f t="shared" si="3"/>
        <v/>
      </c>
      <c r="AF26" s="238" t="str">
        <f t="shared" si="3"/>
        <v/>
      </c>
      <c r="AG26" s="234"/>
      <c r="AH26" s="251" t="str">
        <f t="shared" si="4"/>
        <v/>
      </c>
      <c r="AI26" s="253" t="str">
        <f t="shared" si="4"/>
        <v/>
      </c>
      <c r="AJ26" s="253" t="str">
        <f t="shared" si="4"/>
        <v/>
      </c>
      <c r="AK26" s="253" t="str">
        <f t="shared" si="4"/>
        <v/>
      </c>
      <c r="AL26" s="253" t="str">
        <f t="shared" si="4"/>
        <v/>
      </c>
      <c r="AM26" s="253" t="str">
        <f t="shared" si="4"/>
        <v/>
      </c>
      <c r="AN26" s="253" t="str">
        <f t="shared" si="4"/>
        <v/>
      </c>
      <c r="AO26" s="253" t="str">
        <f t="shared" si="4"/>
        <v/>
      </c>
      <c r="AP26" s="253" t="str">
        <f t="shared" si="4"/>
        <v/>
      </c>
      <c r="AQ26" s="238" t="str">
        <f t="shared" si="4"/>
        <v/>
      </c>
      <c r="AS26" s="251" t="str">
        <f t="shared" si="5"/>
        <v/>
      </c>
      <c r="AT26" s="253" t="str">
        <f t="shared" si="5"/>
        <v/>
      </c>
      <c r="AU26" s="253" t="str">
        <f t="shared" si="5"/>
        <v/>
      </c>
      <c r="AV26" s="253" t="str">
        <f t="shared" si="5"/>
        <v/>
      </c>
      <c r="AW26" s="253" t="str">
        <f t="shared" si="5"/>
        <v/>
      </c>
      <c r="AX26" s="253" t="str">
        <f t="shared" si="5"/>
        <v/>
      </c>
      <c r="AY26" s="253" t="str">
        <f t="shared" si="5"/>
        <v/>
      </c>
      <c r="AZ26" s="253" t="str">
        <f t="shared" si="5"/>
        <v/>
      </c>
      <c r="BA26" s="253" t="str">
        <f t="shared" si="5"/>
        <v/>
      </c>
      <c r="BB26" s="238" t="str">
        <f t="shared" si="5"/>
        <v/>
      </c>
      <c r="BD26" s="251" t="str">
        <f t="shared" si="11"/>
        <v/>
      </c>
      <c r="BE26" s="253" t="str">
        <f t="shared" si="6"/>
        <v/>
      </c>
      <c r="BF26" s="253" t="str">
        <f t="shared" si="6"/>
        <v/>
      </c>
      <c r="BG26" s="253" t="str">
        <f t="shared" si="6"/>
        <v/>
      </c>
      <c r="BH26" s="253" t="str">
        <f t="shared" si="6"/>
        <v/>
      </c>
      <c r="BI26" s="253" t="str">
        <f t="shared" si="6"/>
        <v/>
      </c>
      <c r="BJ26" s="253" t="str">
        <f t="shared" si="6"/>
        <v/>
      </c>
      <c r="BK26" s="253" t="str">
        <f t="shared" si="6"/>
        <v/>
      </c>
      <c r="BL26" s="253" t="str">
        <f t="shared" si="6"/>
        <v/>
      </c>
      <c r="BM26" s="238" t="str">
        <f t="shared" si="6"/>
        <v/>
      </c>
      <c r="BO26" s="248" t="str">
        <f t="shared" ref="BO26:BP26" si="35">A351</f>
        <v/>
      </c>
      <c r="BP26" s="250" t="str">
        <f t="shared" si="35"/>
        <v/>
      </c>
      <c r="BQ26" s="250" t="str">
        <f t="shared" si="13"/>
        <v/>
      </c>
      <c r="BR26" s="250" t="str">
        <f t="shared" si="14"/>
        <v/>
      </c>
      <c r="BS26" s="250" t="str">
        <f t="shared" si="15"/>
        <v/>
      </c>
      <c r="BT26" s="250" t="str">
        <f t="shared" si="16"/>
        <v/>
      </c>
      <c r="BU26" s="250" t="str">
        <f t="shared" si="17"/>
        <v/>
      </c>
      <c r="BV26" s="250" t="str">
        <f t="shared" si="18"/>
        <v/>
      </c>
      <c r="BW26" s="250" t="str">
        <f t="shared" si="19"/>
        <v/>
      </c>
      <c r="BX26" s="250" t="str">
        <f t="shared" si="20"/>
        <v/>
      </c>
      <c r="BZ26" s="248" t="str">
        <f t="shared" si="21"/>
        <v/>
      </c>
      <c r="CA26" s="248" t="str">
        <f t="shared" si="22"/>
        <v/>
      </c>
      <c r="CB26" s="248" t="str">
        <f t="shared" si="23"/>
        <v/>
      </c>
      <c r="CC26" s="248" t="str">
        <f t="shared" si="24"/>
        <v/>
      </c>
      <c r="CD26" s="248" t="str">
        <f t="shared" si="25"/>
        <v/>
      </c>
      <c r="CE26" s="248" t="str">
        <f t="shared" si="26"/>
        <v/>
      </c>
      <c r="CF26" s="248" t="str">
        <f t="shared" si="27"/>
        <v/>
      </c>
      <c r="CG26" s="248" t="str">
        <f t="shared" si="28"/>
        <v/>
      </c>
      <c r="CH26" s="248" t="str">
        <f t="shared" si="29"/>
        <v/>
      </c>
      <c r="CI26" s="248" t="str">
        <f t="shared" si="30"/>
        <v/>
      </c>
    </row>
    <row r="27" spans="1:87" s="236" customFormat="1" ht="13.5" thickBot="1" x14ac:dyDescent="0.25">
      <c r="A27" s="251" t="str">
        <f t="shared" si="0"/>
        <v/>
      </c>
      <c r="B27" s="252" t="str">
        <f t="shared" si="0"/>
        <v/>
      </c>
      <c r="C27" s="252" t="str">
        <f t="shared" si="0"/>
        <v/>
      </c>
      <c r="D27" s="252" t="str">
        <f t="shared" si="0"/>
        <v/>
      </c>
      <c r="E27" s="253" t="str">
        <f t="shared" si="0"/>
        <v/>
      </c>
      <c r="F27" s="253" t="str">
        <f t="shared" si="0"/>
        <v/>
      </c>
      <c r="G27" s="253" t="str">
        <f t="shared" si="0"/>
        <v/>
      </c>
      <c r="H27" s="253" t="str">
        <f t="shared" si="0"/>
        <v/>
      </c>
      <c r="I27" s="254" t="str">
        <f t="shared" si="1"/>
        <v/>
      </c>
      <c r="J27" s="255" t="str">
        <f t="shared" si="1"/>
        <v/>
      </c>
      <c r="L27" s="251" t="str">
        <f t="shared" si="9"/>
        <v/>
      </c>
      <c r="M27" s="252" t="str">
        <f t="shared" si="2"/>
        <v/>
      </c>
      <c r="N27" s="252" t="str">
        <f t="shared" si="2"/>
        <v/>
      </c>
      <c r="O27" s="252" t="str">
        <f t="shared" si="2"/>
        <v/>
      </c>
      <c r="P27" s="252" t="str">
        <f t="shared" si="2"/>
        <v/>
      </c>
      <c r="Q27" s="252" t="str">
        <f t="shared" si="2"/>
        <v/>
      </c>
      <c r="R27" s="252" t="str">
        <f t="shared" si="2"/>
        <v/>
      </c>
      <c r="S27" s="252" t="str">
        <f t="shared" si="2"/>
        <v/>
      </c>
      <c r="T27" s="252" t="str">
        <f t="shared" si="2"/>
        <v/>
      </c>
      <c r="U27" s="255" t="str">
        <f t="shared" si="2"/>
        <v/>
      </c>
      <c r="V27" s="234"/>
      <c r="W27" s="251" t="str">
        <f t="shared" si="10"/>
        <v/>
      </c>
      <c r="X27" s="253" t="str">
        <f t="shared" si="10"/>
        <v/>
      </c>
      <c r="Y27" s="253" t="str">
        <f t="shared" si="3"/>
        <v/>
      </c>
      <c r="Z27" s="253" t="str">
        <f t="shared" si="3"/>
        <v/>
      </c>
      <c r="AA27" s="253" t="str">
        <f t="shared" si="3"/>
        <v/>
      </c>
      <c r="AB27" s="253" t="str">
        <f t="shared" si="3"/>
        <v/>
      </c>
      <c r="AC27" s="253" t="str">
        <f t="shared" si="3"/>
        <v/>
      </c>
      <c r="AD27" s="253" t="str">
        <f t="shared" si="3"/>
        <v/>
      </c>
      <c r="AE27" s="253" t="str">
        <f t="shared" si="3"/>
        <v/>
      </c>
      <c r="AF27" s="238" t="str">
        <f t="shared" si="3"/>
        <v/>
      </c>
      <c r="AG27" s="234"/>
      <c r="AH27" s="251" t="str">
        <f t="shared" si="4"/>
        <v/>
      </c>
      <c r="AI27" s="253" t="str">
        <f t="shared" si="4"/>
        <v/>
      </c>
      <c r="AJ27" s="253" t="str">
        <f t="shared" si="4"/>
        <v/>
      </c>
      <c r="AK27" s="253" t="str">
        <f t="shared" si="4"/>
        <v/>
      </c>
      <c r="AL27" s="253" t="str">
        <f t="shared" si="4"/>
        <v/>
      </c>
      <c r="AM27" s="253" t="str">
        <f t="shared" si="4"/>
        <v/>
      </c>
      <c r="AN27" s="253" t="str">
        <f t="shared" si="4"/>
        <v/>
      </c>
      <c r="AO27" s="253" t="str">
        <f t="shared" si="4"/>
        <v/>
      </c>
      <c r="AP27" s="253" t="str">
        <f t="shared" si="4"/>
        <v/>
      </c>
      <c r="AQ27" s="238" t="str">
        <f t="shared" si="4"/>
        <v/>
      </c>
      <c r="AS27" s="251" t="str">
        <f t="shared" si="5"/>
        <v/>
      </c>
      <c r="AT27" s="253" t="str">
        <f t="shared" si="5"/>
        <v/>
      </c>
      <c r="AU27" s="253" t="str">
        <f t="shared" si="5"/>
        <v/>
      </c>
      <c r="AV27" s="253" t="str">
        <f t="shared" si="5"/>
        <v/>
      </c>
      <c r="AW27" s="253" t="str">
        <f t="shared" si="5"/>
        <v/>
      </c>
      <c r="AX27" s="253" t="str">
        <f t="shared" si="5"/>
        <v/>
      </c>
      <c r="AY27" s="253" t="str">
        <f t="shared" si="5"/>
        <v/>
      </c>
      <c r="AZ27" s="253" t="str">
        <f t="shared" si="5"/>
        <v/>
      </c>
      <c r="BA27" s="253" t="str">
        <f t="shared" si="5"/>
        <v/>
      </c>
      <c r="BB27" s="238" t="str">
        <f t="shared" si="5"/>
        <v/>
      </c>
      <c r="BD27" s="251" t="str">
        <f t="shared" si="11"/>
        <v/>
      </c>
      <c r="BE27" s="253" t="str">
        <f t="shared" si="6"/>
        <v/>
      </c>
      <c r="BF27" s="253" t="str">
        <f t="shared" si="6"/>
        <v/>
      </c>
      <c r="BG27" s="253" t="str">
        <f t="shared" si="6"/>
        <v/>
      </c>
      <c r="BH27" s="253" t="str">
        <f t="shared" si="6"/>
        <v/>
      </c>
      <c r="BI27" s="253" t="str">
        <f t="shared" si="6"/>
        <v/>
      </c>
      <c r="BJ27" s="253" t="str">
        <f t="shared" si="6"/>
        <v/>
      </c>
      <c r="BK27" s="253" t="str">
        <f t="shared" si="6"/>
        <v/>
      </c>
      <c r="BL27" s="253" t="str">
        <f t="shared" si="6"/>
        <v/>
      </c>
      <c r="BM27" s="238" t="str">
        <f t="shared" si="6"/>
        <v/>
      </c>
      <c r="BO27" s="248" t="str">
        <f t="shared" ref="BO27:BP27" si="36">A352</f>
        <v/>
      </c>
      <c r="BP27" s="250" t="str">
        <f t="shared" si="36"/>
        <v/>
      </c>
      <c r="BQ27" s="250" t="str">
        <f t="shared" si="13"/>
        <v/>
      </c>
      <c r="BR27" s="250" t="str">
        <f t="shared" si="14"/>
        <v/>
      </c>
      <c r="BS27" s="250" t="str">
        <f t="shared" si="15"/>
        <v/>
      </c>
      <c r="BT27" s="250" t="str">
        <f t="shared" si="16"/>
        <v/>
      </c>
      <c r="BU27" s="250" t="str">
        <f t="shared" si="17"/>
        <v/>
      </c>
      <c r="BV27" s="250" t="str">
        <f t="shared" si="18"/>
        <v/>
      </c>
      <c r="BW27" s="250" t="str">
        <f t="shared" si="19"/>
        <v/>
      </c>
      <c r="BX27" s="250" t="str">
        <f t="shared" si="20"/>
        <v/>
      </c>
      <c r="BZ27" s="248" t="str">
        <f t="shared" si="21"/>
        <v/>
      </c>
      <c r="CA27" s="248" t="str">
        <f t="shared" si="22"/>
        <v/>
      </c>
      <c r="CB27" s="248" t="str">
        <f t="shared" si="23"/>
        <v/>
      </c>
      <c r="CC27" s="248" t="str">
        <f t="shared" si="24"/>
        <v/>
      </c>
      <c r="CD27" s="248" t="str">
        <f t="shared" si="25"/>
        <v/>
      </c>
      <c r="CE27" s="248" t="str">
        <f t="shared" si="26"/>
        <v/>
      </c>
      <c r="CF27" s="248" t="str">
        <f t="shared" si="27"/>
        <v/>
      </c>
      <c r="CG27" s="248" t="str">
        <f t="shared" si="28"/>
        <v/>
      </c>
      <c r="CH27" s="248" t="str">
        <f t="shared" si="29"/>
        <v/>
      </c>
      <c r="CI27" s="248" t="str">
        <f t="shared" si="30"/>
        <v/>
      </c>
    </row>
    <row r="28" spans="1:87" s="236" customFormat="1" ht="13.5" thickBot="1" x14ac:dyDescent="0.25">
      <c r="A28" s="251" t="str">
        <f t="shared" si="0"/>
        <v/>
      </c>
      <c r="B28" s="252" t="str">
        <f t="shared" si="0"/>
        <v/>
      </c>
      <c r="C28" s="252" t="str">
        <f t="shared" si="0"/>
        <v/>
      </c>
      <c r="D28" s="252" t="str">
        <f t="shared" si="0"/>
        <v/>
      </c>
      <c r="E28" s="253" t="str">
        <f t="shared" si="0"/>
        <v/>
      </c>
      <c r="F28" s="253" t="str">
        <f t="shared" si="0"/>
        <v/>
      </c>
      <c r="G28" s="253" t="str">
        <f t="shared" si="0"/>
        <v/>
      </c>
      <c r="H28" s="253" t="str">
        <f t="shared" si="0"/>
        <v/>
      </c>
      <c r="I28" s="254" t="str">
        <f t="shared" si="1"/>
        <v/>
      </c>
      <c r="J28" s="255" t="str">
        <f t="shared" si="1"/>
        <v/>
      </c>
      <c r="L28" s="251" t="str">
        <f t="shared" si="9"/>
        <v/>
      </c>
      <c r="M28" s="252" t="str">
        <f t="shared" si="2"/>
        <v/>
      </c>
      <c r="N28" s="252" t="str">
        <f t="shared" si="2"/>
        <v/>
      </c>
      <c r="O28" s="252" t="str">
        <f t="shared" si="2"/>
        <v/>
      </c>
      <c r="P28" s="252" t="str">
        <f t="shared" si="2"/>
        <v/>
      </c>
      <c r="Q28" s="252" t="str">
        <f t="shared" si="2"/>
        <v/>
      </c>
      <c r="R28" s="252" t="str">
        <f t="shared" si="2"/>
        <v/>
      </c>
      <c r="S28" s="252" t="str">
        <f t="shared" si="2"/>
        <v/>
      </c>
      <c r="T28" s="252" t="str">
        <f t="shared" si="2"/>
        <v/>
      </c>
      <c r="U28" s="255" t="str">
        <f t="shared" si="2"/>
        <v/>
      </c>
      <c r="V28" s="234"/>
      <c r="W28" s="251" t="str">
        <f t="shared" si="10"/>
        <v/>
      </c>
      <c r="X28" s="253" t="str">
        <f t="shared" si="10"/>
        <v/>
      </c>
      <c r="Y28" s="253" t="str">
        <f t="shared" si="3"/>
        <v/>
      </c>
      <c r="Z28" s="253" t="str">
        <f t="shared" si="3"/>
        <v/>
      </c>
      <c r="AA28" s="253" t="str">
        <f t="shared" si="3"/>
        <v/>
      </c>
      <c r="AB28" s="253" t="str">
        <f t="shared" si="3"/>
        <v/>
      </c>
      <c r="AC28" s="253" t="str">
        <f t="shared" si="3"/>
        <v/>
      </c>
      <c r="AD28" s="253" t="str">
        <f t="shared" si="3"/>
        <v/>
      </c>
      <c r="AE28" s="253" t="str">
        <f t="shared" si="3"/>
        <v/>
      </c>
      <c r="AF28" s="238" t="str">
        <f t="shared" si="3"/>
        <v/>
      </c>
      <c r="AG28" s="234"/>
      <c r="AH28" s="251" t="str">
        <f t="shared" si="4"/>
        <v/>
      </c>
      <c r="AI28" s="253" t="str">
        <f t="shared" si="4"/>
        <v/>
      </c>
      <c r="AJ28" s="253" t="str">
        <f t="shared" si="4"/>
        <v/>
      </c>
      <c r="AK28" s="253" t="str">
        <f t="shared" si="4"/>
        <v/>
      </c>
      <c r="AL28" s="253" t="str">
        <f t="shared" si="4"/>
        <v/>
      </c>
      <c r="AM28" s="253" t="str">
        <f t="shared" si="4"/>
        <v/>
      </c>
      <c r="AN28" s="253" t="str">
        <f t="shared" si="4"/>
        <v/>
      </c>
      <c r="AO28" s="253" t="str">
        <f t="shared" si="4"/>
        <v/>
      </c>
      <c r="AP28" s="253" t="str">
        <f t="shared" si="4"/>
        <v/>
      </c>
      <c r="AQ28" s="238" t="str">
        <f t="shared" si="4"/>
        <v/>
      </c>
      <c r="AS28" s="251" t="str">
        <f t="shared" si="5"/>
        <v/>
      </c>
      <c r="AT28" s="253" t="str">
        <f t="shared" si="5"/>
        <v/>
      </c>
      <c r="AU28" s="253" t="str">
        <f t="shared" si="5"/>
        <v/>
      </c>
      <c r="AV28" s="253" t="str">
        <f t="shared" si="5"/>
        <v/>
      </c>
      <c r="AW28" s="253" t="str">
        <f t="shared" si="5"/>
        <v/>
      </c>
      <c r="AX28" s="253" t="str">
        <f t="shared" si="5"/>
        <v/>
      </c>
      <c r="AY28" s="253" t="str">
        <f t="shared" si="5"/>
        <v/>
      </c>
      <c r="AZ28" s="253" t="str">
        <f t="shared" si="5"/>
        <v/>
      </c>
      <c r="BA28" s="253" t="str">
        <f t="shared" si="5"/>
        <v/>
      </c>
      <c r="BB28" s="238" t="str">
        <f t="shared" si="5"/>
        <v/>
      </c>
      <c r="BD28" s="251" t="str">
        <f t="shared" si="11"/>
        <v/>
      </c>
      <c r="BE28" s="253" t="str">
        <f t="shared" si="6"/>
        <v/>
      </c>
      <c r="BF28" s="253" t="str">
        <f t="shared" si="6"/>
        <v/>
      </c>
      <c r="BG28" s="253" t="str">
        <f t="shared" si="6"/>
        <v/>
      </c>
      <c r="BH28" s="253" t="str">
        <f t="shared" si="6"/>
        <v/>
      </c>
      <c r="BI28" s="253" t="str">
        <f t="shared" si="6"/>
        <v/>
      </c>
      <c r="BJ28" s="253" t="str">
        <f t="shared" si="6"/>
        <v/>
      </c>
      <c r="BK28" s="253" t="str">
        <f t="shared" si="6"/>
        <v/>
      </c>
      <c r="BL28" s="253" t="str">
        <f t="shared" si="6"/>
        <v/>
      </c>
      <c r="BM28" s="238" t="str">
        <f t="shared" si="6"/>
        <v/>
      </c>
      <c r="BO28" s="248" t="str">
        <f t="shared" ref="BO28:BP28" si="37">A353</f>
        <v/>
      </c>
      <c r="BP28" s="250" t="str">
        <f t="shared" si="37"/>
        <v/>
      </c>
      <c r="BQ28" s="250" t="str">
        <f t="shared" si="13"/>
        <v/>
      </c>
      <c r="BR28" s="250" t="str">
        <f t="shared" si="14"/>
        <v/>
      </c>
      <c r="BS28" s="250" t="str">
        <f t="shared" si="15"/>
        <v/>
      </c>
      <c r="BT28" s="250" t="str">
        <f t="shared" si="16"/>
        <v/>
      </c>
      <c r="BU28" s="250" t="str">
        <f t="shared" si="17"/>
        <v/>
      </c>
      <c r="BV28" s="250" t="str">
        <f t="shared" si="18"/>
        <v/>
      </c>
      <c r="BW28" s="250" t="str">
        <f t="shared" si="19"/>
        <v/>
      </c>
      <c r="BX28" s="250" t="str">
        <f t="shared" si="20"/>
        <v/>
      </c>
      <c r="BZ28" s="248" t="str">
        <f t="shared" si="21"/>
        <v/>
      </c>
      <c r="CA28" s="248" t="str">
        <f t="shared" si="22"/>
        <v/>
      </c>
      <c r="CB28" s="248" t="str">
        <f t="shared" si="23"/>
        <v/>
      </c>
      <c r="CC28" s="248" t="str">
        <f t="shared" si="24"/>
        <v/>
      </c>
      <c r="CD28" s="248" t="str">
        <f t="shared" si="25"/>
        <v/>
      </c>
      <c r="CE28" s="248" t="str">
        <f t="shared" si="26"/>
        <v/>
      </c>
      <c r="CF28" s="248" t="str">
        <f t="shared" si="27"/>
        <v/>
      </c>
      <c r="CG28" s="248" t="str">
        <f t="shared" si="28"/>
        <v/>
      </c>
      <c r="CH28" s="248" t="str">
        <f t="shared" si="29"/>
        <v/>
      </c>
      <c r="CI28" s="248" t="str">
        <f t="shared" si="30"/>
        <v/>
      </c>
    </row>
    <row r="29" spans="1:87" s="236" customFormat="1" ht="13.5" thickBot="1" x14ac:dyDescent="0.25">
      <c r="A29" s="251" t="str">
        <f t="shared" si="0"/>
        <v/>
      </c>
      <c r="B29" s="252" t="str">
        <f t="shared" si="0"/>
        <v/>
      </c>
      <c r="C29" s="252" t="str">
        <f t="shared" si="0"/>
        <v/>
      </c>
      <c r="D29" s="252" t="str">
        <f t="shared" si="0"/>
        <v/>
      </c>
      <c r="E29" s="253" t="str">
        <f t="shared" si="0"/>
        <v/>
      </c>
      <c r="F29" s="253" t="str">
        <f t="shared" si="0"/>
        <v/>
      </c>
      <c r="G29" s="253" t="str">
        <f t="shared" si="0"/>
        <v/>
      </c>
      <c r="H29" s="253" t="str">
        <f t="shared" si="0"/>
        <v/>
      </c>
      <c r="I29" s="254" t="str">
        <f t="shared" si="1"/>
        <v/>
      </c>
      <c r="J29" s="255" t="str">
        <f t="shared" si="1"/>
        <v/>
      </c>
      <c r="L29" s="251" t="str">
        <f t="shared" si="9"/>
        <v/>
      </c>
      <c r="M29" s="252" t="str">
        <f t="shared" si="2"/>
        <v/>
      </c>
      <c r="N29" s="252" t="str">
        <f t="shared" si="2"/>
        <v/>
      </c>
      <c r="O29" s="252" t="str">
        <f t="shared" si="2"/>
        <v/>
      </c>
      <c r="P29" s="252" t="str">
        <f t="shared" si="2"/>
        <v/>
      </c>
      <c r="Q29" s="252" t="str">
        <f t="shared" si="2"/>
        <v/>
      </c>
      <c r="R29" s="252" t="str">
        <f t="shared" si="2"/>
        <v/>
      </c>
      <c r="S29" s="252" t="str">
        <f t="shared" si="2"/>
        <v/>
      </c>
      <c r="T29" s="252" t="str">
        <f t="shared" si="2"/>
        <v/>
      </c>
      <c r="U29" s="255" t="str">
        <f t="shared" si="2"/>
        <v/>
      </c>
      <c r="V29" s="234"/>
      <c r="W29" s="251" t="str">
        <f t="shared" si="10"/>
        <v/>
      </c>
      <c r="X29" s="253" t="str">
        <f t="shared" si="10"/>
        <v/>
      </c>
      <c r="Y29" s="253" t="str">
        <f t="shared" si="3"/>
        <v/>
      </c>
      <c r="Z29" s="253" t="str">
        <f t="shared" si="3"/>
        <v/>
      </c>
      <c r="AA29" s="253" t="str">
        <f t="shared" si="3"/>
        <v/>
      </c>
      <c r="AB29" s="253" t="str">
        <f t="shared" si="3"/>
        <v/>
      </c>
      <c r="AC29" s="253" t="str">
        <f t="shared" si="3"/>
        <v/>
      </c>
      <c r="AD29" s="253" t="str">
        <f t="shared" si="3"/>
        <v/>
      </c>
      <c r="AE29" s="253" t="str">
        <f t="shared" si="3"/>
        <v/>
      </c>
      <c r="AF29" s="238" t="str">
        <f t="shared" si="3"/>
        <v/>
      </c>
      <c r="AG29" s="234"/>
      <c r="AH29" s="251" t="str">
        <f t="shared" si="4"/>
        <v/>
      </c>
      <c r="AI29" s="253" t="str">
        <f t="shared" si="4"/>
        <v/>
      </c>
      <c r="AJ29" s="253" t="str">
        <f t="shared" si="4"/>
        <v/>
      </c>
      <c r="AK29" s="253" t="str">
        <f t="shared" si="4"/>
        <v/>
      </c>
      <c r="AL29" s="253" t="str">
        <f t="shared" si="4"/>
        <v/>
      </c>
      <c r="AM29" s="253" t="str">
        <f t="shared" si="4"/>
        <v/>
      </c>
      <c r="AN29" s="253" t="str">
        <f t="shared" si="4"/>
        <v/>
      </c>
      <c r="AO29" s="253" t="str">
        <f t="shared" si="4"/>
        <v/>
      </c>
      <c r="AP29" s="253" t="str">
        <f t="shared" si="4"/>
        <v/>
      </c>
      <c r="AQ29" s="238" t="str">
        <f t="shared" si="4"/>
        <v/>
      </c>
      <c r="AS29" s="251" t="str">
        <f t="shared" si="5"/>
        <v/>
      </c>
      <c r="AT29" s="253" t="str">
        <f t="shared" si="5"/>
        <v/>
      </c>
      <c r="AU29" s="253" t="str">
        <f t="shared" si="5"/>
        <v/>
      </c>
      <c r="AV29" s="253" t="str">
        <f t="shared" si="5"/>
        <v/>
      </c>
      <c r="AW29" s="253" t="str">
        <f t="shared" si="5"/>
        <v/>
      </c>
      <c r="AX29" s="253" t="str">
        <f t="shared" si="5"/>
        <v/>
      </c>
      <c r="AY29" s="253" t="str">
        <f t="shared" si="5"/>
        <v/>
      </c>
      <c r="AZ29" s="253" t="str">
        <f t="shared" si="5"/>
        <v/>
      </c>
      <c r="BA29" s="253" t="str">
        <f t="shared" si="5"/>
        <v/>
      </c>
      <c r="BB29" s="238" t="str">
        <f t="shared" si="5"/>
        <v/>
      </c>
      <c r="BD29" s="251" t="str">
        <f t="shared" si="11"/>
        <v/>
      </c>
      <c r="BE29" s="253" t="str">
        <f t="shared" si="6"/>
        <v/>
      </c>
      <c r="BF29" s="253" t="str">
        <f t="shared" si="6"/>
        <v/>
      </c>
      <c r="BG29" s="253" t="str">
        <f t="shared" si="6"/>
        <v/>
      </c>
      <c r="BH29" s="253" t="str">
        <f t="shared" si="6"/>
        <v/>
      </c>
      <c r="BI29" s="253" t="str">
        <f t="shared" si="6"/>
        <v/>
      </c>
      <c r="BJ29" s="253" t="str">
        <f t="shared" si="6"/>
        <v/>
      </c>
      <c r="BK29" s="253" t="str">
        <f t="shared" si="6"/>
        <v/>
      </c>
      <c r="BL29" s="253" t="str">
        <f t="shared" si="6"/>
        <v/>
      </c>
      <c r="BM29" s="238" t="str">
        <f t="shared" si="6"/>
        <v/>
      </c>
      <c r="BO29" s="248" t="str">
        <f t="shared" ref="BO29:BP29" si="38">A354</f>
        <v/>
      </c>
      <c r="BP29" s="250" t="str">
        <f t="shared" si="38"/>
        <v/>
      </c>
      <c r="BQ29" s="250" t="str">
        <f t="shared" si="13"/>
        <v/>
      </c>
      <c r="BR29" s="250" t="str">
        <f t="shared" si="14"/>
        <v/>
      </c>
      <c r="BS29" s="250" t="str">
        <f t="shared" si="15"/>
        <v/>
      </c>
      <c r="BT29" s="250" t="str">
        <f t="shared" si="16"/>
        <v/>
      </c>
      <c r="BU29" s="250" t="str">
        <f t="shared" si="17"/>
        <v/>
      </c>
      <c r="BV29" s="250" t="str">
        <f t="shared" si="18"/>
        <v/>
      </c>
      <c r="BW29" s="250" t="str">
        <f t="shared" si="19"/>
        <v/>
      </c>
      <c r="BX29" s="250" t="str">
        <f t="shared" si="20"/>
        <v/>
      </c>
      <c r="BZ29" s="248" t="str">
        <f t="shared" si="21"/>
        <v/>
      </c>
      <c r="CA29" s="248" t="str">
        <f t="shared" si="22"/>
        <v/>
      </c>
      <c r="CB29" s="248" t="str">
        <f t="shared" si="23"/>
        <v/>
      </c>
      <c r="CC29" s="248" t="str">
        <f t="shared" si="24"/>
        <v/>
      </c>
      <c r="CD29" s="248" t="str">
        <f t="shared" si="25"/>
        <v/>
      </c>
      <c r="CE29" s="248" t="str">
        <f t="shared" si="26"/>
        <v/>
      </c>
      <c r="CF29" s="248" t="str">
        <f t="shared" si="27"/>
        <v/>
      </c>
      <c r="CG29" s="248" t="str">
        <f t="shared" si="28"/>
        <v/>
      </c>
      <c r="CH29" s="248" t="str">
        <f t="shared" si="29"/>
        <v/>
      </c>
      <c r="CI29" s="248" t="str">
        <f t="shared" si="30"/>
        <v/>
      </c>
    </row>
    <row r="30" spans="1:87" s="236" customFormat="1" ht="13.5" thickBot="1" x14ac:dyDescent="0.25">
      <c r="A30" s="251" t="str">
        <f t="shared" si="0"/>
        <v/>
      </c>
      <c r="B30" s="252" t="str">
        <f t="shared" si="0"/>
        <v/>
      </c>
      <c r="C30" s="252" t="str">
        <f t="shared" si="0"/>
        <v/>
      </c>
      <c r="D30" s="252" t="str">
        <f t="shared" si="0"/>
        <v/>
      </c>
      <c r="E30" s="253" t="str">
        <f t="shared" si="0"/>
        <v/>
      </c>
      <c r="F30" s="253" t="str">
        <f t="shared" si="0"/>
        <v/>
      </c>
      <c r="G30" s="253" t="str">
        <f t="shared" si="0"/>
        <v/>
      </c>
      <c r="H30" s="253" t="str">
        <f t="shared" si="0"/>
        <v/>
      </c>
      <c r="I30" s="254" t="str">
        <f t="shared" si="1"/>
        <v/>
      </c>
      <c r="J30" s="255" t="str">
        <f t="shared" si="1"/>
        <v/>
      </c>
      <c r="L30" s="251" t="str">
        <f t="shared" si="9"/>
        <v/>
      </c>
      <c r="M30" s="252" t="str">
        <f t="shared" si="2"/>
        <v/>
      </c>
      <c r="N30" s="252" t="str">
        <f t="shared" si="2"/>
        <v/>
      </c>
      <c r="O30" s="252" t="str">
        <f t="shared" si="2"/>
        <v/>
      </c>
      <c r="P30" s="252" t="str">
        <f t="shared" si="2"/>
        <v/>
      </c>
      <c r="Q30" s="252" t="str">
        <f t="shared" si="2"/>
        <v/>
      </c>
      <c r="R30" s="252" t="str">
        <f t="shared" si="2"/>
        <v/>
      </c>
      <c r="S30" s="252" t="str">
        <f t="shared" si="2"/>
        <v/>
      </c>
      <c r="T30" s="252" t="str">
        <f t="shared" si="2"/>
        <v/>
      </c>
      <c r="U30" s="255" t="str">
        <f t="shared" si="2"/>
        <v/>
      </c>
      <c r="V30" s="234"/>
      <c r="W30" s="251" t="str">
        <f t="shared" si="10"/>
        <v/>
      </c>
      <c r="X30" s="253" t="str">
        <f t="shared" si="10"/>
        <v/>
      </c>
      <c r="Y30" s="253" t="str">
        <f t="shared" si="3"/>
        <v/>
      </c>
      <c r="Z30" s="253" t="str">
        <f t="shared" si="3"/>
        <v/>
      </c>
      <c r="AA30" s="253" t="str">
        <f t="shared" si="3"/>
        <v/>
      </c>
      <c r="AB30" s="253" t="str">
        <f t="shared" si="3"/>
        <v/>
      </c>
      <c r="AC30" s="253" t="str">
        <f t="shared" si="3"/>
        <v/>
      </c>
      <c r="AD30" s="253" t="str">
        <f t="shared" si="3"/>
        <v/>
      </c>
      <c r="AE30" s="253" t="str">
        <f t="shared" si="3"/>
        <v/>
      </c>
      <c r="AF30" s="238" t="str">
        <f t="shared" si="3"/>
        <v/>
      </c>
      <c r="AG30" s="234"/>
      <c r="AH30" s="251" t="str">
        <f t="shared" si="4"/>
        <v/>
      </c>
      <c r="AI30" s="253" t="str">
        <f t="shared" si="4"/>
        <v/>
      </c>
      <c r="AJ30" s="253" t="str">
        <f t="shared" si="4"/>
        <v/>
      </c>
      <c r="AK30" s="253" t="str">
        <f t="shared" si="4"/>
        <v/>
      </c>
      <c r="AL30" s="253" t="str">
        <f t="shared" si="4"/>
        <v/>
      </c>
      <c r="AM30" s="253" t="str">
        <f t="shared" si="4"/>
        <v/>
      </c>
      <c r="AN30" s="253" t="str">
        <f t="shared" si="4"/>
        <v/>
      </c>
      <c r="AO30" s="253" t="str">
        <f t="shared" si="4"/>
        <v/>
      </c>
      <c r="AP30" s="253" t="str">
        <f t="shared" si="4"/>
        <v/>
      </c>
      <c r="AQ30" s="238" t="str">
        <f t="shared" si="4"/>
        <v/>
      </c>
      <c r="AS30" s="251" t="str">
        <f t="shared" si="5"/>
        <v/>
      </c>
      <c r="AT30" s="253" t="str">
        <f t="shared" si="5"/>
        <v/>
      </c>
      <c r="AU30" s="253" t="str">
        <f t="shared" si="5"/>
        <v/>
      </c>
      <c r="AV30" s="253" t="str">
        <f t="shared" si="5"/>
        <v/>
      </c>
      <c r="AW30" s="253" t="str">
        <f t="shared" si="5"/>
        <v/>
      </c>
      <c r="AX30" s="253" t="str">
        <f t="shared" si="5"/>
        <v/>
      </c>
      <c r="AY30" s="253" t="str">
        <f t="shared" si="5"/>
        <v/>
      </c>
      <c r="AZ30" s="253" t="str">
        <f t="shared" si="5"/>
        <v/>
      </c>
      <c r="BA30" s="253" t="str">
        <f t="shared" si="5"/>
        <v/>
      </c>
      <c r="BB30" s="238" t="str">
        <f t="shared" si="5"/>
        <v/>
      </c>
      <c r="BD30" s="251" t="str">
        <f t="shared" si="11"/>
        <v/>
      </c>
      <c r="BE30" s="253" t="str">
        <f t="shared" si="6"/>
        <v/>
      </c>
      <c r="BF30" s="253" t="str">
        <f t="shared" si="6"/>
        <v/>
      </c>
      <c r="BG30" s="253" t="str">
        <f t="shared" si="6"/>
        <v/>
      </c>
      <c r="BH30" s="253" t="str">
        <f t="shared" si="6"/>
        <v/>
      </c>
      <c r="BI30" s="253" t="str">
        <f t="shared" si="6"/>
        <v/>
      </c>
      <c r="BJ30" s="253" t="str">
        <f t="shared" si="6"/>
        <v/>
      </c>
      <c r="BK30" s="253" t="str">
        <f t="shared" si="6"/>
        <v/>
      </c>
      <c r="BL30" s="253" t="str">
        <f t="shared" si="6"/>
        <v/>
      </c>
      <c r="BM30" s="238" t="str">
        <f t="shared" si="6"/>
        <v/>
      </c>
      <c r="BO30" s="248" t="str">
        <f t="shared" ref="BO30:BP30" si="39">A355</f>
        <v/>
      </c>
      <c r="BP30" s="250" t="str">
        <f t="shared" si="39"/>
        <v/>
      </c>
      <c r="BQ30" s="250" t="str">
        <f t="shared" si="13"/>
        <v/>
      </c>
      <c r="BR30" s="250" t="str">
        <f t="shared" si="14"/>
        <v/>
      </c>
      <c r="BS30" s="250" t="str">
        <f t="shared" si="15"/>
        <v/>
      </c>
      <c r="BT30" s="250" t="str">
        <f t="shared" si="16"/>
        <v/>
      </c>
      <c r="BU30" s="250" t="str">
        <f t="shared" si="17"/>
        <v/>
      </c>
      <c r="BV30" s="250" t="str">
        <f t="shared" si="18"/>
        <v/>
      </c>
      <c r="BW30" s="250" t="str">
        <f t="shared" si="19"/>
        <v/>
      </c>
      <c r="BX30" s="250" t="str">
        <f t="shared" si="20"/>
        <v/>
      </c>
      <c r="BZ30" s="248" t="str">
        <f t="shared" si="21"/>
        <v/>
      </c>
      <c r="CA30" s="248" t="str">
        <f t="shared" si="22"/>
        <v/>
      </c>
      <c r="CB30" s="248" t="str">
        <f t="shared" si="23"/>
        <v/>
      </c>
      <c r="CC30" s="248" t="str">
        <f t="shared" si="24"/>
        <v/>
      </c>
      <c r="CD30" s="248" t="str">
        <f t="shared" si="25"/>
        <v/>
      </c>
      <c r="CE30" s="248" t="str">
        <f t="shared" si="26"/>
        <v/>
      </c>
      <c r="CF30" s="248" t="str">
        <f t="shared" si="27"/>
        <v/>
      </c>
      <c r="CG30" s="248" t="str">
        <f t="shared" si="28"/>
        <v/>
      </c>
      <c r="CH30" s="248" t="str">
        <f t="shared" si="29"/>
        <v/>
      </c>
      <c r="CI30" s="248" t="str">
        <f t="shared" si="30"/>
        <v/>
      </c>
    </row>
    <row r="31" spans="1:87" s="236" customFormat="1" ht="13.5" thickBot="1" x14ac:dyDescent="0.25">
      <c r="A31" s="251" t="str">
        <f t="shared" si="0"/>
        <v/>
      </c>
      <c r="B31" s="252" t="str">
        <f t="shared" si="0"/>
        <v/>
      </c>
      <c r="C31" s="252" t="str">
        <f t="shared" si="0"/>
        <v/>
      </c>
      <c r="D31" s="252" t="str">
        <f t="shared" si="0"/>
        <v/>
      </c>
      <c r="E31" s="253" t="str">
        <f t="shared" si="0"/>
        <v/>
      </c>
      <c r="F31" s="253" t="str">
        <f t="shared" si="0"/>
        <v/>
      </c>
      <c r="G31" s="253" t="str">
        <f t="shared" si="0"/>
        <v/>
      </c>
      <c r="H31" s="253" t="str">
        <f t="shared" si="0"/>
        <v/>
      </c>
      <c r="I31" s="254" t="str">
        <f t="shared" si="1"/>
        <v/>
      </c>
      <c r="J31" s="255" t="str">
        <f t="shared" si="1"/>
        <v/>
      </c>
      <c r="L31" s="251" t="str">
        <f t="shared" si="9"/>
        <v/>
      </c>
      <c r="M31" s="252" t="str">
        <f t="shared" si="2"/>
        <v/>
      </c>
      <c r="N31" s="252" t="str">
        <f t="shared" si="2"/>
        <v/>
      </c>
      <c r="O31" s="252" t="str">
        <f t="shared" si="2"/>
        <v/>
      </c>
      <c r="P31" s="252" t="str">
        <f t="shared" si="2"/>
        <v/>
      </c>
      <c r="Q31" s="252" t="str">
        <f t="shared" si="2"/>
        <v/>
      </c>
      <c r="R31" s="252" t="str">
        <f t="shared" si="2"/>
        <v/>
      </c>
      <c r="S31" s="252" t="str">
        <f t="shared" si="2"/>
        <v/>
      </c>
      <c r="T31" s="252" t="str">
        <f t="shared" si="2"/>
        <v/>
      </c>
      <c r="U31" s="255" t="str">
        <f t="shared" si="2"/>
        <v/>
      </c>
      <c r="V31" s="234"/>
      <c r="W31" s="251" t="str">
        <f t="shared" si="10"/>
        <v/>
      </c>
      <c r="X31" s="253" t="str">
        <f t="shared" si="10"/>
        <v/>
      </c>
      <c r="Y31" s="253" t="str">
        <f t="shared" si="3"/>
        <v/>
      </c>
      <c r="Z31" s="253" t="str">
        <f t="shared" si="3"/>
        <v/>
      </c>
      <c r="AA31" s="253" t="str">
        <f t="shared" si="3"/>
        <v/>
      </c>
      <c r="AB31" s="253" t="str">
        <f t="shared" si="3"/>
        <v/>
      </c>
      <c r="AC31" s="253" t="str">
        <f t="shared" si="3"/>
        <v/>
      </c>
      <c r="AD31" s="253" t="str">
        <f t="shared" si="3"/>
        <v/>
      </c>
      <c r="AE31" s="253" t="str">
        <f t="shared" si="3"/>
        <v/>
      </c>
      <c r="AF31" s="238" t="str">
        <f t="shared" si="3"/>
        <v/>
      </c>
      <c r="AG31" s="234"/>
      <c r="AH31" s="251" t="str">
        <f t="shared" si="4"/>
        <v/>
      </c>
      <c r="AI31" s="253" t="str">
        <f t="shared" si="4"/>
        <v/>
      </c>
      <c r="AJ31" s="253" t="str">
        <f t="shared" si="4"/>
        <v/>
      </c>
      <c r="AK31" s="253" t="str">
        <f t="shared" si="4"/>
        <v/>
      </c>
      <c r="AL31" s="253" t="str">
        <f t="shared" si="4"/>
        <v/>
      </c>
      <c r="AM31" s="253" t="str">
        <f t="shared" si="4"/>
        <v/>
      </c>
      <c r="AN31" s="253" t="str">
        <f t="shared" si="4"/>
        <v/>
      </c>
      <c r="AO31" s="253" t="str">
        <f t="shared" si="4"/>
        <v/>
      </c>
      <c r="AP31" s="253" t="str">
        <f t="shared" si="4"/>
        <v/>
      </c>
      <c r="AQ31" s="238" t="str">
        <f t="shared" si="4"/>
        <v/>
      </c>
      <c r="AS31" s="251" t="str">
        <f t="shared" si="5"/>
        <v/>
      </c>
      <c r="AT31" s="253" t="str">
        <f t="shared" si="5"/>
        <v/>
      </c>
      <c r="AU31" s="253" t="str">
        <f t="shared" si="5"/>
        <v/>
      </c>
      <c r="AV31" s="253" t="str">
        <f t="shared" si="5"/>
        <v/>
      </c>
      <c r="AW31" s="253" t="str">
        <f t="shared" si="5"/>
        <v/>
      </c>
      <c r="AX31" s="253" t="str">
        <f t="shared" si="5"/>
        <v/>
      </c>
      <c r="AY31" s="253" t="str">
        <f t="shared" si="5"/>
        <v/>
      </c>
      <c r="AZ31" s="253" t="str">
        <f t="shared" si="5"/>
        <v/>
      </c>
      <c r="BA31" s="253" t="str">
        <f t="shared" si="5"/>
        <v/>
      </c>
      <c r="BB31" s="238" t="str">
        <f t="shared" si="5"/>
        <v/>
      </c>
      <c r="BD31" s="251" t="str">
        <f t="shared" si="11"/>
        <v/>
      </c>
      <c r="BE31" s="253" t="str">
        <f t="shared" si="6"/>
        <v/>
      </c>
      <c r="BF31" s="253" t="str">
        <f t="shared" si="6"/>
        <v/>
      </c>
      <c r="BG31" s="253" t="str">
        <f t="shared" si="6"/>
        <v/>
      </c>
      <c r="BH31" s="253" t="str">
        <f t="shared" si="6"/>
        <v/>
      </c>
      <c r="BI31" s="253" t="str">
        <f t="shared" si="6"/>
        <v/>
      </c>
      <c r="BJ31" s="253" t="str">
        <f t="shared" si="6"/>
        <v/>
      </c>
      <c r="BK31" s="253" t="str">
        <f t="shared" si="6"/>
        <v/>
      </c>
      <c r="BL31" s="253" t="str">
        <f t="shared" si="6"/>
        <v/>
      </c>
      <c r="BM31" s="238" t="str">
        <f t="shared" si="6"/>
        <v/>
      </c>
      <c r="BO31" s="248" t="str">
        <f t="shared" ref="BO31:BP31" si="40">A356</f>
        <v/>
      </c>
      <c r="BP31" s="250" t="str">
        <f t="shared" si="40"/>
        <v/>
      </c>
      <c r="BQ31" s="250" t="str">
        <f t="shared" si="13"/>
        <v/>
      </c>
      <c r="BR31" s="250" t="str">
        <f t="shared" si="14"/>
        <v/>
      </c>
      <c r="BS31" s="250" t="str">
        <f t="shared" si="15"/>
        <v/>
      </c>
      <c r="BT31" s="250" t="str">
        <f t="shared" si="16"/>
        <v/>
      </c>
      <c r="BU31" s="250" t="str">
        <f t="shared" si="17"/>
        <v/>
      </c>
      <c r="BV31" s="250" t="str">
        <f t="shared" si="18"/>
        <v/>
      </c>
      <c r="BW31" s="250" t="str">
        <f t="shared" si="19"/>
        <v/>
      </c>
      <c r="BX31" s="250" t="str">
        <f t="shared" si="20"/>
        <v/>
      </c>
      <c r="BZ31" s="248" t="str">
        <f t="shared" si="21"/>
        <v/>
      </c>
      <c r="CA31" s="248" t="str">
        <f t="shared" si="22"/>
        <v/>
      </c>
      <c r="CB31" s="248" t="str">
        <f t="shared" si="23"/>
        <v/>
      </c>
      <c r="CC31" s="248" t="str">
        <f t="shared" si="24"/>
        <v/>
      </c>
      <c r="CD31" s="248" t="str">
        <f t="shared" si="25"/>
        <v/>
      </c>
      <c r="CE31" s="248" t="str">
        <f t="shared" si="26"/>
        <v/>
      </c>
      <c r="CF31" s="248" t="str">
        <f t="shared" si="27"/>
        <v/>
      </c>
      <c r="CG31" s="248" t="str">
        <f t="shared" si="28"/>
        <v/>
      </c>
      <c r="CH31" s="248" t="str">
        <f t="shared" si="29"/>
        <v/>
      </c>
      <c r="CI31" s="248" t="str">
        <f t="shared" si="30"/>
        <v/>
      </c>
    </row>
    <row r="32" spans="1:87" s="236" customFormat="1" ht="13.5" thickBot="1" x14ac:dyDescent="0.25">
      <c r="A32" s="251" t="str">
        <f t="shared" si="0"/>
        <v/>
      </c>
      <c r="B32" s="252" t="str">
        <f t="shared" si="0"/>
        <v/>
      </c>
      <c r="C32" s="252" t="str">
        <f t="shared" si="0"/>
        <v/>
      </c>
      <c r="D32" s="252" t="str">
        <f t="shared" si="0"/>
        <v/>
      </c>
      <c r="E32" s="253" t="str">
        <f t="shared" si="0"/>
        <v/>
      </c>
      <c r="F32" s="253" t="str">
        <f t="shared" si="0"/>
        <v/>
      </c>
      <c r="G32" s="253" t="str">
        <f t="shared" si="0"/>
        <v/>
      </c>
      <c r="H32" s="253" t="str">
        <f t="shared" si="0"/>
        <v/>
      </c>
      <c r="I32" s="254" t="str">
        <f t="shared" si="1"/>
        <v/>
      </c>
      <c r="J32" s="255" t="str">
        <f t="shared" si="1"/>
        <v/>
      </c>
      <c r="L32" s="251" t="str">
        <f t="shared" si="9"/>
        <v/>
      </c>
      <c r="M32" s="252" t="str">
        <f t="shared" si="2"/>
        <v/>
      </c>
      <c r="N32" s="252" t="str">
        <f t="shared" si="2"/>
        <v/>
      </c>
      <c r="O32" s="252" t="str">
        <f t="shared" si="2"/>
        <v/>
      </c>
      <c r="P32" s="252" t="str">
        <f t="shared" si="2"/>
        <v/>
      </c>
      <c r="Q32" s="252" t="str">
        <f t="shared" si="2"/>
        <v/>
      </c>
      <c r="R32" s="252" t="str">
        <f t="shared" si="2"/>
        <v/>
      </c>
      <c r="S32" s="252" t="str">
        <f t="shared" si="2"/>
        <v/>
      </c>
      <c r="T32" s="252" t="str">
        <f t="shared" si="2"/>
        <v/>
      </c>
      <c r="U32" s="255" t="str">
        <f t="shared" si="2"/>
        <v/>
      </c>
      <c r="V32" s="234"/>
      <c r="W32" s="251" t="str">
        <f t="shared" si="10"/>
        <v/>
      </c>
      <c r="X32" s="253" t="str">
        <f t="shared" si="10"/>
        <v/>
      </c>
      <c r="Y32" s="253" t="str">
        <f t="shared" si="3"/>
        <v/>
      </c>
      <c r="Z32" s="253" t="str">
        <f t="shared" si="3"/>
        <v/>
      </c>
      <c r="AA32" s="253" t="str">
        <f t="shared" si="3"/>
        <v/>
      </c>
      <c r="AB32" s="253" t="str">
        <f t="shared" si="3"/>
        <v/>
      </c>
      <c r="AC32" s="253" t="str">
        <f t="shared" si="3"/>
        <v/>
      </c>
      <c r="AD32" s="253" t="str">
        <f t="shared" si="3"/>
        <v/>
      </c>
      <c r="AE32" s="253" t="str">
        <f t="shared" si="3"/>
        <v/>
      </c>
      <c r="AF32" s="238" t="str">
        <f t="shared" si="3"/>
        <v/>
      </c>
      <c r="AG32" s="234"/>
      <c r="AH32" s="251" t="str">
        <f t="shared" si="4"/>
        <v/>
      </c>
      <c r="AI32" s="253" t="str">
        <f t="shared" si="4"/>
        <v/>
      </c>
      <c r="AJ32" s="253" t="str">
        <f t="shared" si="4"/>
        <v/>
      </c>
      <c r="AK32" s="253" t="str">
        <f t="shared" si="4"/>
        <v/>
      </c>
      <c r="AL32" s="253" t="str">
        <f t="shared" si="4"/>
        <v/>
      </c>
      <c r="AM32" s="253" t="str">
        <f t="shared" si="4"/>
        <v/>
      </c>
      <c r="AN32" s="253" t="str">
        <f t="shared" si="4"/>
        <v/>
      </c>
      <c r="AO32" s="253" t="str">
        <f t="shared" si="4"/>
        <v/>
      </c>
      <c r="AP32" s="253" t="str">
        <f t="shared" si="4"/>
        <v/>
      </c>
      <c r="AQ32" s="238" t="str">
        <f t="shared" si="4"/>
        <v/>
      </c>
      <c r="AS32" s="251" t="str">
        <f t="shared" si="5"/>
        <v/>
      </c>
      <c r="AT32" s="253" t="str">
        <f t="shared" si="5"/>
        <v/>
      </c>
      <c r="AU32" s="253" t="str">
        <f t="shared" si="5"/>
        <v/>
      </c>
      <c r="AV32" s="253" t="str">
        <f t="shared" si="5"/>
        <v/>
      </c>
      <c r="AW32" s="253" t="str">
        <f t="shared" si="5"/>
        <v/>
      </c>
      <c r="AX32" s="253" t="str">
        <f t="shared" si="5"/>
        <v/>
      </c>
      <c r="AY32" s="253" t="str">
        <f t="shared" si="5"/>
        <v/>
      </c>
      <c r="AZ32" s="253" t="str">
        <f t="shared" si="5"/>
        <v/>
      </c>
      <c r="BA32" s="253" t="str">
        <f t="shared" si="5"/>
        <v/>
      </c>
      <c r="BB32" s="238" t="str">
        <f t="shared" si="5"/>
        <v/>
      </c>
      <c r="BD32" s="251" t="str">
        <f t="shared" si="11"/>
        <v/>
      </c>
      <c r="BE32" s="253" t="str">
        <f t="shared" si="6"/>
        <v/>
      </c>
      <c r="BF32" s="253" t="str">
        <f t="shared" si="6"/>
        <v/>
      </c>
      <c r="BG32" s="253" t="str">
        <f t="shared" si="6"/>
        <v/>
      </c>
      <c r="BH32" s="253" t="str">
        <f t="shared" si="6"/>
        <v/>
      </c>
      <c r="BI32" s="253" t="str">
        <f t="shared" si="6"/>
        <v/>
      </c>
      <c r="BJ32" s="253" t="str">
        <f t="shared" si="6"/>
        <v/>
      </c>
      <c r="BK32" s="253" t="str">
        <f t="shared" si="6"/>
        <v/>
      </c>
      <c r="BL32" s="253" t="str">
        <f t="shared" si="6"/>
        <v/>
      </c>
      <c r="BM32" s="238" t="str">
        <f t="shared" si="6"/>
        <v/>
      </c>
      <c r="BO32" s="248" t="str">
        <f t="shared" ref="BO32:BP32" si="41">A357</f>
        <v/>
      </c>
      <c r="BP32" s="250" t="str">
        <f t="shared" si="41"/>
        <v/>
      </c>
      <c r="BQ32" s="250" t="str">
        <f t="shared" si="13"/>
        <v/>
      </c>
      <c r="BR32" s="250" t="str">
        <f t="shared" si="14"/>
        <v/>
      </c>
      <c r="BS32" s="250" t="str">
        <f t="shared" si="15"/>
        <v/>
      </c>
      <c r="BT32" s="250" t="str">
        <f t="shared" si="16"/>
        <v/>
      </c>
      <c r="BU32" s="250" t="str">
        <f t="shared" si="17"/>
        <v/>
      </c>
      <c r="BV32" s="250" t="str">
        <f t="shared" si="18"/>
        <v/>
      </c>
      <c r="BW32" s="250" t="str">
        <f t="shared" si="19"/>
        <v/>
      </c>
      <c r="BX32" s="250" t="str">
        <f t="shared" si="20"/>
        <v/>
      </c>
      <c r="BZ32" s="248" t="str">
        <f t="shared" si="21"/>
        <v/>
      </c>
      <c r="CA32" s="248" t="str">
        <f t="shared" si="22"/>
        <v/>
      </c>
      <c r="CB32" s="248" t="str">
        <f t="shared" si="23"/>
        <v/>
      </c>
      <c r="CC32" s="248" t="str">
        <f t="shared" si="24"/>
        <v/>
      </c>
      <c r="CD32" s="248" t="str">
        <f t="shared" si="25"/>
        <v/>
      </c>
      <c r="CE32" s="248" t="str">
        <f t="shared" si="26"/>
        <v/>
      </c>
      <c r="CF32" s="248" t="str">
        <f t="shared" si="27"/>
        <v/>
      </c>
      <c r="CG32" s="248" t="str">
        <f t="shared" si="28"/>
        <v/>
      </c>
      <c r="CH32" s="248" t="str">
        <f t="shared" si="29"/>
        <v/>
      </c>
      <c r="CI32" s="248" t="str">
        <f t="shared" si="30"/>
        <v/>
      </c>
    </row>
    <row r="33" spans="1:87" s="236" customFormat="1" ht="13.5" thickBot="1" x14ac:dyDescent="0.25">
      <c r="A33" s="251" t="str">
        <f t="shared" si="0"/>
        <v/>
      </c>
      <c r="B33" s="252" t="str">
        <f t="shared" si="0"/>
        <v/>
      </c>
      <c r="C33" s="252" t="str">
        <f t="shared" si="0"/>
        <v/>
      </c>
      <c r="D33" s="252" t="str">
        <f t="shared" si="0"/>
        <v/>
      </c>
      <c r="E33" s="253" t="str">
        <f t="shared" si="0"/>
        <v/>
      </c>
      <c r="F33" s="253" t="str">
        <f t="shared" si="0"/>
        <v/>
      </c>
      <c r="G33" s="253" t="str">
        <f t="shared" si="0"/>
        <v/>
      </c>
      <c r="H33" s="253" t="str">
        <f t="shared" si="0"/>
        <v/>
      </c>
      <c r="I33" s="254" t="str">
        <f t="shared" si="1"/>
        <v/>
      </c>
      <c r="J33" s="255" t="str">
        <f t="shared" si="1"/>
        <v/>
      </c>
      <c r="L33" s="251" t="str">
        <f t="shared" si="9"/>
        <v/>
      </c>
      <c r="M33" s="252" t="str">
        <f t="shared" si="2"/>
        <v/>
      </c>
      <c r="N33" s="252" t="str">
        <f t="shared" si="2"/>
        <v/>
      </c>
      <c r="O33" s="252" t="str">
        <f t="shared" si="2"/>
        <v/>
      </c>
      <c r="P33" s="252" t="str">
        <f t="shared" si="2"/>
        <v/>
      </c>
      <c r="Q33" s="252" t="str">
        <f t="shared" si="2"/>
        <v/>
      </c>
      <c r="R33" s="252" t="str">
        <f t="shared" si="2"/>
        <v/>
      </c>
      <c r="S33" s="252" t="str">
        <f t="shared" si="2"/>
        <v/>
      </c>
      <c r="T33" s="252" t="str">
        <f t="shared" si="2"/>
        <v/>
      </c>
      <c r="U33" s="255" t="str">
        <f t="shared" si="2"/>
        <v/>
      </c>
      <c r="V33" s="234"/>
      <c r="W33" s="251" t="str">
        <f t="shared" si="10"/>
        <v/>
      </c>
      <c r="X33" s="253" t="str">
        <f t="shared" si="10"/>
        <v/>
      </c>
      <c r="Y33" s="253" t="str">
        <f t="shared" si="3"/>
        <v/>
      </c>
      <c r="Z33" s="253" t="str">
        <f t="shared" si="3"/>
        <v/>
      </c>
      <c r="AA33" s="253" t="str">
        <f t="shared" si="3"/>
        <v/>
      </c>
      <c r="AB33" s="253" t="str">
        <f t="shared" si="3"/>
        <v/>
      </c>
      <c r="AC33" s="253" t="str">
        <f t="shared" si="3"/>
        <v/>
      </c>
      <c r="AD33" s="253" t="str">
        <f t="shared" si="3"/>
        <v/>
      </c>
      <c r="AE33" s="253" t="str">
        <f t="shared" si="3"/>
        <v/>
      </c>
      <c r="AF33" s="238" t="str">
        <f t="shared" si="3"/>
        <v/>
      </c>
      <c r="AG33" s="234"/>
      <c r="AH33" s="251" t="str">
        <f t="shared" si="4"/>
        <v/>
      </c>
      <c r="AI33" s="253" t="str">
        <f t="shared" si="4"/>
        <v/>
      </c>
      <c r="AJ33" s="253" t="str">
        <f t="shared" si="4"/>
        <v/>
      </c>
      <c r="AK33" s="253" t="str">
        <f t="shared" si="4"/>
        <v/>
      </c>
      <c r="AL33" s="253" t="str">
        <f t="shared" si="4"/>
        <v/>
      </c>
      <c r="AM33" s="253" t="str">
        <f t="shared" si="4"/>
        <v/>
      </c>
      <c r="AN33" s="253" t="str">
        <f t="shared" si="4"/>
        <v/>
      </c>
      <c r="AO33" s="253" t="str">
        <f t="shared" si="4"/>
        <v/>
      </c>
      <c r="AP33" s="253" t="str">
        <f t="shared" si="4"/>
        <v/>
      </c>
      <c r="AQ33" s="238" t="str">
        <f t="shared" si="4"/>
        <v/>
      </c>
      <c r="AS33" s="251" t="str">
        <f t="shared" si="5"/>
        <v/>
      </c>
      <c r="AT33" s="253" t="str">
        <f t="shared" si="5"/>
        <v/>
      </c>
      <c r="AU33" s="253" t="str">
        <f t="shared" si="5"/>
        <v/>
      </c>
      <c r="AV33" s="253" t="str">
        <f t="shared" si="5"/>
        <v/>
      </c>
      <c r="AW33" s="253" t="str">
        <f t="shared" si="5"/>
        <v/>
      </c>
      <c r="AX33" s="253" t="str">
        <f t="shared" si="5"/>
        <v/>
      </c>
      <c r="AY33" s="253" t="str">
        <f t="shared" si="5"/>
        <v/>
      </c>
      <c r="AZ33" s="253" t="str">
        <f t="shared" si="5"/>
        <v/>
      </c>
      <c r="BA33" s="253" t="str">
        <f t="shared" si="5"/>
        <v/>
      </c>
      <c r="BB33" s="238" t="str">
        <f t="shared" si="5"/>
        <v/>
      </c>
      <c r="BD33" s="251" t="str">
        <f t="shared" si="11"/>
        <v/>
      </c>
      <c r="BE33" s="253" t="str">
        <f t="shared" si="6"/>
        <v/>
      </c>
      <c r="BF33" s="253" t="str">
        <f t="shared" si="6"/>
        <v/>
      </c>
      <c r="BG33" s="253" t="str">
        <f t="shared" si="6"/>
        <v/>
      </c>
      <c r="BH33" s="253" t="str">
        <f t="shared" si="6"/>
        <v/>
      </c>
      <c r="BI33" s="253" t="str">
        <f t="shared" si="6"/>
        <v/>
      </c>
      <c r="BJ33" s="253" t="str">
        <f t="shared" si="6"/>
        <v/>
      </c>
      <c r="BK33" s="253" t="str">
        <f t="shared" si="6"/>
        <v/>
      </c>
      <c r="BL33" s="253" t="str">
        <f t="shared" si="6"/>
        <v/>
      </c>
      <c r="BM33" s="238" t="str">
        <f t="shared" si="6"/>
        <v/>
      </c>
      <c r="BO33" s="248" t="str">
        <f t="shared" ref="BO33:BP33" si="42">A358</f>
        <v/>
      </c>
      <c r="BP33" s="250" t="str">
        <f t="shared" si="42"/>
        <v/>
      </c>
      <c r="BQ33" s="250" t="str">
        <f t="shared" si="13"/>
        <v/>
      </c>
      <c r="BR33" s="250" t="str">
        <f t="shared" si="14"/>
        <v/>
      </c>
      <c r="BS33" s="250" t="str">
        <f t="shared" si="15"/>
        <v/>
      </c>
      <c r="BT33" s="250" t="str">
        <f t="shared" si="16"/>
        <v/>
      </c>
      <c r="BU33" s="250" t="str">
        <f t="shared" si="17"/>
        <v/>
      </c>
      <c r="BV33" s="250" t="str">
        <f t="shared" si="18"/>
        <v/>
      </c>
      <c r="BW33" s="250" t="str">
        <f t="shared" si="19"/>
        <v/>
      </c>
      <c r="BX33" s="250" t="str">
        <f t="shared" si="20"/>
        <v/>
      </c>
      <c r="BZ33" s="248" t="str">
        <f t="shared" si="21"/>
        <v/>
      </c>
      <c r="CA33" s="248" t="str">
        <f t="shared" si="22"/>
        <v/>
      </c>
      <c r="CB33" s="248" t="str">
        <f t="shared" si="23"/>
        <v/>
      </c>
      <c r="CC33" s="248" t="str">
        <f t="shared" si="24"/>
        <v/>
      </c>
      <c r="CD33" s="248" t="str">
        <f t="shared" si="25"/>
        <v/>
      </c>
      <c r="CE33" s="248" t="str">
        <f t="shared" si="26"/>
        <v/>
      </c>
      <c r="CF33" s="248" t="str">
        <f t="shared" si="27"/>
        <v/>
      </c>
      <c r="CG33" s="248" t="str">
        <f t="shared" si="28"/>
        <v/>
      </c>
      <c r="CH33" s="248" t="str">
        <f t="shared" si="29"/>
        <v/>
      </c>
      <c r="CI33" s="248" t="str">
        <f t="shared" si="30"/>
        <v/>
      </c>
    </row>
    <row r="34" spans="1:87" s="236" customFormat="1" ht="13.5" thickBot="1" x14ac:dyDescent="0.25">
      <c r="A34" s="251" t="str">
        <f t="shared" si="0"/>
        <v/>
      </c>
      <c r="B34" s="252" t="str">
        <f t="shared" si="0"/>
        <v/>
      </c>
      <c r="C34" s="252" t="str">
        <f t="shared" si="0"/>
        <v/>
      </c>
      <c r="D34" s="252" t="str">
        <f t="shared" si="0"/>
        <v/>
      </c>
      <c r="E34" s="253" t="str">
        <f t="shared" si="0"/>
        <v/>
      </c>
      <c r="F34" s="253" t="str">
        <f t="shared" si="0"/>
        <v/>
      </c>
      <c r="G34" s="253" t="str">
        <f t="shared" si="0"/>
        <v/>
      </c>
      <c r="H34" s="253" t="str">
        <f t="shared" si="0"/>
        <v/>
      </c>
      <c r="I34" s="254" t="str">
        <f t="shared" si="1"/>
        <v/>
      </c>
      <c r="J34" s="255" t="str">
        <f t="shared" si="1"/>
        <v/>
      </c>
      <c r="L34" s="251" t="str">
        <f t="shared" si="9"/>
        <v/>
      </c>
      <c r="M34" s="252" t="str">
        <f t="shared" si="2"/>
        <v/>
      </c>
      <c r="N34" s="252" t="str">
        <f t="shared" si="2"/>
        <v/>
      </c>
      <c r="O34" s="252" t="str">
        <f t="shared" si="2"/>
        <v/>
      </c>
      <c r="P34" s="252" t="str">
        <f t="shared" si="2"/>
        <v/>
      </c>
      <c r="Q34" s="252" t="str">
        <f t="shared" si="2"/>
        <v/>
      </c>
      <c r="R34" s="252" t="str">
        <f t="shared" si="2"/>
        <v/>
      </c>
      <c r="S34" s="252" t="str">
        <f t="shared" si="2"/>
        <v/>
      </c>
      <c r="T34" s="252" t="str">
        <f t="shared" si="2"/>
        <v/>
      </c>
      <c r="U34" s="255" t="str">
        <f t="shared" si="2"/>
        <v/>
      </c>
      <c r="V34" s="234"/>
      <c r="W34" s="251" t="str">
        <f t="shared" si="10"/>
        <v/>
      </c>
      <c r="X34" s="253" t="str">
        <f t="shared" si="10"/>
        <v/>
      </c>
      <c r="Y34" s="253" t="str">
        <f t="shared" si="3"/>
        <v/>
      </c>
      <c r="Z34" s="253" t="str">
        <f t="shared" si="3"/>
        <v/>
      </c>
      <c r="AA34" s="253" t="str">
        <f t="shared" si="3"/>
        <v/>
      </c>
      <c r="AB34" s="253" t="str">
        <f t="shared" si="3"/>
        <v/>
      </c>
      <c r="AC34" s="253" t="str">
        <f t="shared" si="3"/>
        <v/>
      </c>
      <c r="AD34" s="253" t="str">
        <f t="shared" si="3"/>
        <v/>
      </c>
      <c r="AE34" s="253" t="str">
        <f t="shared" si="3"/>
        <v/>
      </c>
      <c r="AF34" s="238" t="str">
        <f t="shared" si="3"/>
        <v/>
      </c>
      <c r="AG34" s="234"/>
      <c r="AH34" s="251" t="str">
        <f t="shared" si="4"/>
        <v/>
      </c>
      <c r="AI34" s="253" t="str">
        <f t="shared" si="4"/>
        <v/>
      </c>
      <c r="AJ34" s="253" t="str">
        <f t="shared" si="4"/>
        <v/>
      </c>
      <c r="AK34" s="253" t="str">
        <f t="shared" si="4"/>
        <v/>
      </c>
      <c r="AL34" s="253" t="str">
        <f t="shared" si="4"/>
        <v/>
      </c>
      <c r="AM34" s="253" t="str">
        <f t="shared" si="4"/>
        <v/>
      </c>
      <c r="AN34" s="253" t="str">
        <f t="shared" si="4"/>
        <v/>
      </c>
      <c r="AO34" s="253" t="str">
        <f t="shared" si="4"/>
        <v/>
      </c>
      <c r="AP34" s="253" t="str">
        <f t="shared" si="4"/>
        <v/>
      </c>
      <c r="AQ34" s="238" t="str">
        <f t="shared" si="4"/>
        <v/>
      </c>
      <c r="AS34" s="251" t="str">
        <f t="shared" si="5"/>
        <v/>
      </c>
      <c r="AT34" s="253" t="str">
        <f t="shared" si="5"/>
        <v/>
      </c>
      <c r="AU34" s="253" t="str">
        <f t="shared" si="5"/>
        <v/>
      </c>
      <c r="AV34" s="253" t="str">
        <f t="shared" si="5"/>
        <v/>
      </c>
      <c r="AW34" s="253" t="str">
        <f t="shared" si="5"/>
        <v/>
      </c>
      <c r="AX34" s="253" t="str">
        <f t="shared" si="5"/>
        <v/>
      </c>
      <c r="AY34" s="253" t="str">
        <f t="shared" si="5"/>
        <v/>
      </c>
      <c r="AZ34" s="253" t="str">
        <f t="shared" si="5"/>
        <v/>
      </c>
      <c r="BA34" s="253" t="str">
        <f t="shared" si="5"/>
        <v/>
      </c>
      <c r="BB34" s="238" t="str">
        <f t="shared" si="5"/>
        <v/>
      </c>
      <c r="BD34" s="251" t="str">
        <f t="shared" si="11"/>
        <v/>
      </c>
      <c r="BE34" s="253" t="str">
        <f t="shared" si="6"/>
        <v/>
      </c>
      <c r="BF34" s="253" t="str">
        <f t="shared" si="6"/>
        <v/>
      </c>
      <c r="BG34" s="253" t="str">
        <f t="shared" si="6"/>
        <v/>
      </c>
      <c r="BH34" s="253" t="str">
        <f t="shared" si="6"/>
        <v/>
      </c>
      <c r="BI34" s="253" t="str">
        <f t="shared" si="6"/>
        <v/>
      </c>
      <c r="BJ34" s="253" t="str">
        <f t="shared" si="6"/>
        <v/>
      </c>
      <c r="BK34" s="253" t="str">
        <f t="shared" si="6"/>
        <v/>
      </c>
      <c r="BL34" s="253" t="str">
        <f t="shared" si="6"/>
        <v/>
      </c>
      <c r="BM34" s="238" t="str">
        <f t="shared" si="6"/>
        <v/>
      </c>
      <c r="BO34" s="248" t="str">
        <f t="shared" ref="BO34:BP34" si="43">A359</f>
        <v/>
      </c>
      <c r="BP34" s="250" t="str">
        <f t="shared" si="43"/>
        <v/>
      </c>
      <c r="BQ34" s="250" t="str">
        <f t="shared" si="13"/>
        <v/>
      </c>
      <c r="BR34" s="250" t="str">
        <f t="shared" si="14"/>
        <v/>
      </c>
      <c r="BS34" s="250" t="str">
        <f t="shared" si="15"/>
        <v/>
      </c>
      <c r="BT34" s="250" t="str">
        <f t="shared" si="16"/>
        <v/>
      </c>
      <c r="BU34" s="250" t="str">
        <f t="shared" si="17"/>
        <v/>
      </c>
      <c r="BV34" s="250" t="str">
        <f t="shared" si="18"/>
        <v/>
      </c>
      <c r="BW34" s="250" t="str">
        <f t="shared" si="19"/>
        <v/>
      </c>
      <c r="BX34" s="250" t="str">
        <f t="shared" si="20"/>
        <v/>
      </c>
      <c r="BZ34" s="248" t="str">
        <f t="shared" si="21"/>
        <v/>
      </c>
      <c r="CA34" s="248" t="str">
        <f t="shared" si="22"/>
        <v/>
      </c>
      <c r="CB34" s="248" t="str">
        <f t="shared" si="23"/>
        <v/>
      </c>
      <c r="CC34" s="248" t="str">
        <f t="shared" si="24"/>
        <v/>
      </c>
      <c r="CD34" s="248" t="str">
        <f t="shared" si="25"/>
        <v/>
      </c>
      <c r="CE34" s="248" t="str">
        <f t="shared" si="26"/>
        <v/>
      </c>
      <c r="CF34" s="248" t="str">
        <f t="shared" si="27"/>
        <v/>
      </c>
      <c r="CG34" s="248" t="str">
        <f t="shared" si="28"/>
        <v/>
      </c>
      <c r="CH34" s="248" t="str">
        <f t="shared" si="29"/>
        <v/>
      </c>
      <c r="CI34" s="248" t="str">
        <f t="shared" si="30"/>
        <v/>
      </c>
    </row>
    <row r="35" spans="1:87" s="236" customFormat="1" ht="13.5" thickBot="1" x14ac:dyDescent="0.25">
      <c r="A35" s="251" t="str">
        <f t="shared" si="0"/>
        <v/>
      </c>
      <c r="B35" s="252" t="str">
        <f t="shared" si="0"/>
        <v/>
      </c>
      <c r="C35" s="252" t="str">
        <f t="shared" si="0"/>
        <v/>
      </c>
      <c r="D35" s="252" t="str">
        <f t="shared" si="0"/>
        <v/>
      </c>
      <c r="E35" s="253" t="str">
        <f t="shared" si="0"/>
        <v/>
      </c>
      <c r="F35" s="253" t="str">
        <f t="shared" si="0"/>
        <v/>
      </c>
      <c r="G35" s="253" t="str">
        <f t="shared" si="0"/>
        <v/>
      </c>
      <c r="H35" s="253" t="str">
        <f t="shared" si="0"/>
        <v/>
      </c>
      <c r="I35" s="254" t="str">
        <f t="shared" si="1"/>
        <v/>
      </c>
      <c r="J35" s="255" t="str">
        <f t="shared" si="1"/>
        <v/>
      </c>
      <c r="L35" s="251" t="str">
        <f t="shared" si="9"/>
        <v/>
      </c>
      <c r="M35" s="252" t="str">
        <f t="shared" si="2"/>
        <v/>
      </c>
      <c r="N35" s="252" t="str">
        <f t="shared" si="2"/>
        <v/>
      </c>
      <c r="O35" s="252" t="str">
        <f t="shared" si="2"/>
        <v/>
      </c>
      <c r="P35" s="252" t="str">
        <f t="shared" si="2"/>
        <v/>
      </c>
      <c r="Q35" s="252" t="str">
        <f t="shared" si="2"/>
        <v/>
      </c>
      <c r="R35" s="252" t="str">
        <f t="shared" si="2"/>
        <v/>
      </c>
      <c r="S35" s="252" t="str">
        <f t="shared" si="2"/>
        <v/>
      </c>
      <c r="T35" s="252" t="str">
        <f t="shared" si="2"/>
        <v/>
      </c>
      <c r="U35" s="255" t="str">
        <f t="shared" si="2"/>
        <v/>
      </c>
      <c r="V35" s="234"/>
      <c r="W35" s="251" t="str">
        <f t="shared" si="10"/>
        <v/>
      </c>
      <c r="X35" s="253" t="str">
        <f t="shared" si="10"/>
        <v/>
      </c>
      <c r="Y35" s="253" t="str">
        <f t="shared" si="3"/>
        <v/>
      </c>
      <c r="Z35" s="253" t="str">
        <f t="shared" si="3"/>
        <v/>
      </c>
      <c r="AA35" s="253" t="str">
        <f t="shared" si="3"/>
        <v/>
      </c>
      <c r="AB35" s="253" t="str">
        <f t="shared" si="3"/>
        <v/>
      </c>
      <c r="AC35" s="253" t="str">
        <f t="shared" si="3"/>
        <v/>
      </c>
      <c r="AD35" s="253" t="str">
        <f t="shared" si="3"/>
        <v/>
      </c>
      <c r="AE35" s="253" t="str">
        <f t="shared" si="3"/>
        <v/>
      </c>
      <c r="AF35" s="238" t="str">
        <f t="shared" si="3"/>
        <v/>
      </c>
      <c r="AG35" s="234"/>
      <c r="AH35" s="251" t="str">
        <f t="shared" si="4"/>
        <v/>
      </c>
      <c r="AI35" s="253" t="str">
        <f t="shared" si="4"/>
        <v/>
      </c>
      <c r="AJ35" s="253" t="str">
        <f t="shared" si="4"/>
        <v/>
      </c>
      <c r="AK35" s="253" t="str">
        <f t="shared" si="4"/>
        <v/>
      </c>
      <c r="AL35" s="253" t="str">
        <f t="shared" si="4"/>
        <v/>
      </c>
      <c r="AM35" s="253" t="str">
        <f t="shared" si="4"/>
        <v/>
      </c>
      <c r="AN35" s="253" t="str">
        <f t="shared" si="4"/>
        <v/>
      </c>
      <c r="AO35" s="253" t="str">
        <f t="shared" si="4"/>
        <v/>
      </c>
      <c r="AP35" s="253" t="str">
        <f t="shared" si="4"/>
        <v/>
      </c>
      <c r="AQ35" s="238" t="str">
        <f t="shared" si="4"/>
        <v/>
      </c>
      <c r="AS35" s="251" t="str">
        <f t="shared" si="5"/>
        <v/>
      </c>
      <c r="AT35" s="253" t="str">
        <f t="shared" si="5"/>
        <v/>
      </c>
      <c r="AU35" s="253" t="str">
        <f t="shared" si="5"/>
        <v/>
      </c>
      <c r="AV35" s="253" t="str">
        <f t="shared" si="5"/>
        <v/>
      </c>
      <c r="AW35" s="253" t="str">
        <f t="shared" si="5"/>
        <v/>
      </c>
      <c r="AX35" s="253" t="str">
        <f t="shared" si="5"/>
        <v/>
      </c>
      <c r="AY35" s="253" t="str">
        <f t="shared" si="5"/>
        <v/>
      </c>
      <c r="AZ35" s="253" t="str">
        <f t="shared" si="5"/>
        <v/>
      </c>
      <c r="BA35" s="253" t="str">
        <f t="shared" si="5"/>
        <v/>
      </c>
      <c r="BB35" s="238" t="str">
        <f t="shared" si="5"/>
        <v/>
      </c>
      <c r="BD35" s="251" t="str">
        <f t="shared" si="11"/>
        <v/>
      </c>
      <c r="BE35" s="253" t="str">
        <f t="shared" si="6"/>
        <v/>
      </c>
      <c r="BF35" s="253" t="str">
        <f t="shared" si="6"/>
        <v/>
      </c>
      <c r="BG35" s="253" t="str">
        <f t="shared" si="6"/>
        <v/>
      </c>
      <c r="BH35" s="253" t="str">
        <f t="shared" si="6"/>
        <v/>
      </c>
      <c r="BI35" s="253" t="str">
        <f t="shared" si="6"/>
        <v/>
      </c>
      <c r="BJ35" s="253" t="str">
        <f t="shared" si="6"/>
        <v/>
      </c>
      <c r="BK35" s="253" t="str">
        <f t="shared" si="6"/>
        <v/>
      </c>
      <c r="BL35" s="253" t="str">
        <f t="shared" si="6"/>
        <v/>
      </c>
      <c r="BM35" s="238" t="str">
        <f t="shared" si="6"/>
        <v/>
      </c>
      <c r="BO35" s="248" t="str">
        <f t="shared" ref="BO35:BP35" si="44">A360</f>
        <v/>
      </c>
      <c r="BP35" s="250" t="str">
        <f t="shared" si="44"/>
        <v/>
      </c>
      <c r="BQ35" s="250" t="str">
        <f t="shared" si="13"/>
        <v/>
      </c>
      <c r="BR35" s="250" t="str">
        <f t="shared" si="14"/>
        <v/>
      </c>
      <c r="BS35" s="250" t="str">
        <f t="shared" si="15"/>
        <v/>
      </c>
      <c r="BT35" s="250" t="str">
        <f t="shared" si="16"/>
        <v/>
      </c>
      <c r="BU35" s="250" t="str">
        <f t="shared" si="17"/>
        <v/>
      </c>
      <c r="BV35" s="250" t="str">
        <f t="shared" si="18"/>
        <v/>
      </c>
      <c r="BW35" s="250" t="str">
        <f t="shared" si="19"/>
        <v/>
      </c>
      <c r="BX35" s="250" t="str">
        <f t="shared" si="20"/>
        <v/>
      </c>
      <c r="BZ35" s="248" t="str">
        <f t="shared" si="21"/>
        <v/>
      </c>
      <c r="CA35" s="248" t="str">
        <f t="shared" si="22"/>
        <v/>
      </c>
      <c r="CB35" s="248" t="str">
        <f t="shared" si="23"/>
        <v/>
      </c>
      <c r="CC35" s="248" t="str">
        <f t="shared" si="24"/>
        <v/>
      </c>
      <c r="CD35" s="248" t="str">
        <f t="shared" si="25"/>
        <v/>
      </c>
      <c r="CE35" s="248" t="str">
        <f t="shared" si="26"/>
        <v/>
      </c>
      <c r="CF35" s="248" t="str">
        <f t="shared" si="27"/>
        <v/>
      </c>
      <c r="CG35" s="248" t="str">
        <f t="shared" si="28"/>
        <v/>
      </c>
      <c r="CH35" s="248" t="str">
        <f t="shared" si="29"/>
        <v/>
      </c>
      <c r="CI35" s="248" t="str">
        <f t="shared" si="30"/>
        <v/>
      </c>
    </row>
    <row r="36" spans="1:87" s="236" customFormat="1" ht="13.5" thickBot="1" x14ac:dyDescent="0.25">
      <c r="A36" s="251" t="str">
        <f t="shared" ref="A36:J51" si="45">A103</f>
        <v/>
      </c>
      <c r="B36" s="252" t="str">
        <f t="shared" si="45"/>
        <v/>
      </c>
      <c r="C36" s="252" t="str">
        <f t="shared" si="45"/>
        <v/>
      </c>
      <c r="D36" s="252" t="str">
        <f t="shared" si="45"/>
        <v/>
      </c>
      <c r="E36" s="253" t="str">
        <f t="shared" si="45"/>
        <v/>
      </c>
      <c r="F36" s="253" t="str">
        <f t="shared" si="45"/>
        <v/>
      </c>
      <c r="G36" s="253" t="str">
        <f t="shared" si="45"/>
        <v/>
      </c>
      <c r="H36" s="253" t="str">
        <f t="shared" si="45"/>
        <v/>
      </c>
      <c r="I36" s="254" t="str">
        <f t="shared" si="45"/>
        <v/>
      </c>
      <c r="J36" s="255" t="str">
        <f t="shared" si="45"/>
        <v/>
      </c>
      <c r="L36" s="251" t="str">
        <f t="shared" si="9"/>
        <v/>
      </c>
      <c r="M36" s="252" t="str">
        <f t="shared" si="9"/>
        <v/>
      </c>
      <c r="N36" s="252" t="str">
        <f t="shared" si="9"/>
        <v/>
      </c>
      <c r="O36" s="252" t="str">
        <f t="shared" si="9"/>
        <v/>
      </c>
      <c r="P36" s="252" t="str">
        <f t="shared" si="9"/>
        <v/>
      </c>
      <c r="Q36" s="252" t="str">
        <f t="shared" si="9"/>
        <v/>
      </c>
      <c r="R36" s="252" t="str">
        <f t="shared" si="9"/>
        <v/>
      </c>
      <c r="S36" s="252" t="str">
        <f t="shared" si="9"/>
        <v/>
      </c>
      <c r="T36" s="252" t="str">
        <f t="shared" si="9"/>
        <v/>
      </c>
      <c r="U36" s="255" t="str">
        <f t="shared" si="9"/>
        <v/>
      </c>
      <c r="V36" s="234"/>
      <c r="W36" s="251" t="str">
        <f t="shared" si="10"/>
        <v/>
      </c>
      <c r="X36" s="253" t="str">
        <f t="shared" si="10"/>
        <v/>
      </c>
      <c r="Y36" s="253" t="str">
        <f t="shared" si="10"/>
        <v/>
      </c>
      <c r="Z36" s="253" t="str">
        <f t="shared" si="10"/>
        <v/>
      </c>
      <c r="AA36" s="253" t="str">
        <f t="shared" si="10"/>
        <v/>
      </c>
      <c r="AB36" s="253" t="str">
        <f t="shared" si="10"/>
        <v/>
      </c>
      <c r="AC36" s="253" t="str">
        <f t="shared" si="10"/>
        <v/>
      </c>
      <c r="AD36" s="253" t="str">
        <f t="shared" si="10"/>
        <v/>
      </c>
      <c r="AE36" s="253" t="str">
        <f t="shared" si="10"/>
        <v/>
      </c>
      <c r="AF36" s="238" t="str">
        <f t="shared" si="10"/>
        <v/>
      </c>
      <c r="AG36" s="234"/>
      <c r="AH36" s="251" t="str">
        <f t="shared" si="4"/>
        <v/>
      </c>
      <c r="AI36" s="253" t="str">
        <f t="shared" si="4"/>
        <v/>
      </c>
      <c r="AJ36" s="253" t="str">
        <f t="shared" si="4"/>
        <v/>
      </c>
      <c r="AK36" s="253" t="str">
        <f t="shared" si="4"/>
        <v/>
      </c>
      <c r="AL36" s="253" t="str">
        <f t="shared" si="4"/>
        <v/>
      </c>
      <c r="AM36" s="253" t="str">
        <f t="shared" si="4"/>
        <v/>
      </c>
      <c r="AN36" s="253" t="str">
        <f t="shared" si="4"/>
        <v/>
      </c>
      <c r="AO36" s="253" t="str">
        <f t="shared" si="4"/>
        <v/>
      </c>
      <c r="AP36" s="253" t="str">
        <f t="shared" si="4"/>
        <v/>
      </c>
      <c r="AQ36" s="238" t="str">
        <f t="shared" si="4"/>
        <v/>
      </c>
      <c r="AS36" s="251" t="str">
        <f t="shared" si="5"/>
        <v/>
      </c>
      <c r="AT36" s="253" t="str">
        <f t="shared" si="5"/>
        <v/>
      </c>
      <c r="AU36" s="253" t="str">
        <f t="shared" si="5"/>
        <v/>
      </c>
      <c r="AV36" s="253" t="str">
        <f t="shared" si="5"/>
        <v/>
      </c>
      <c r="AW36" s="253" t="str">
        <f t="shared" si="5"/>
        <v/>
      </c>
      <c r="AX36" s="253" t="str">
        <f t="shared" si="5"/>
        <v/>
      </c>
      <c r="AY36" s="253" t="str">
        <f t="shared" si="5"/>
        <v/>
      </c>
      <c r="AZ36" s="253" t="str">
        <f t="shared" si="5"/>
        <v/>
      </c>
      <c r="BA36" s="253" t="str">
        <f t="shared" si="5"/>
        <v/>
      </c>
      <c r="BB36" s="238" t="str">
        <f t="shared" si="5"/>
        <v/>
      </c>
      <c r="BD36" s="251" t="str">
        <f t="shared" si="11"/>
        <v/>
      </c>
      <c r="BE36" s="253" t="str">
        <f t="shared" si="11"/>
        <v/>
      </c>
      <c r="BF36" s="253" t="str">
        <f t="shared" si="11"/>
        <v/>
      </c>
      <c r="BG36" s="253" t="str">
        <f t="shared" si="11"/>
        <v/>
      </c>
      <c r="BH36" s="253" t="str">
        <f t="shared" si="11"/>
        <v/>
      </c>
      <c r="BI36" s="253" t="str">
        <f t="shared" si="11"/>
        <v/>
      </c>
      <c r="BJ36" s="253" t="str">
        <f t="shared" si="11"/>
        <v/>
      </c>
      <c r="BK36" s="253" t="str">
        <f t="shared" si="11"/>
        <v/>
      </c>
      <c r="BL36" s="253" t="str">
        <f t="shared" si="11"/>
        <v/>
      </c>
      <c r="BM36" s="238" t="str">
        <f t="shared" si="11"/>
        <v/>
      </c>
      <c r="BO36" s="248" t="str">
        <f t="shared" ref="BO36:BP36" si="46">A361</f>
        <v/>
      </c>
      <c r="BP36" s="250" t="str">
        <f t="shared" si="46"/>
        <v/>
      </c>
      <c r="BQ36" s="250" t="str">
        <f t="shared" si="13"/>
        <v/>
      </c>
      <c r="BR36" s="250" t="str">
        <f t="shared" si="14"/>
        <v/>
      </c>
      <c r="BS36" s="250" t="str">
        <f t="shared" si="15"/>
        <v/>
      </c>
      <c r="BT36" s="250" t="str">
        <f t="shared" si="16"/>
        <v/>
      </c>
      <c r="BU36" s="250" t="str">
        <f t="shared" si="17"/>
        <v/>
      </c>
      <c r="BV36" s="250" t="str">
        <f t="shared" si="18"/>
        <v/>
      </c>
      <c r="BW36" s="250" t="str">
        <f t="shared" si="19"/>
        <v/>
      </c>
      <c r="BX36" s="250" t="str">
        <f t="shared" si="20"/>
        <v/>
      </c>
      <c r="BZ36" s="248" t="str">
        <f t="shared" si="21"/>
        <v/>
      </c>
      <c r="CA36" s="248" t="str">
        <f t="shared" si="22"/>
        <v/>
      </c>
      <c r="CB36" s="248" t="str">
        <f t="shared" si="23"/>
        <v/>
      </c>
      <c r="CC36" s="248" t="str">
        <f t="shared" si="24"/>
        <v/>
      </c>
      <c r="CD36" s="248" t="str">
        <f t="shared" si="25"/>
        <v/>
      </c>
      <c r="CE36" s="248" t="str">
        <f t="shared" si="26"/>
        <v/>
      </c>
      <c r="CF36" s="248" t="str">
        <f t="shared" si="27"/>
        <v/>
      </c>
      <c r="CG36" s="248" t="str">
        <f t="shared" si="28"/>
        <v/>
      </c>
      <c r="CH36" s="248" t="str">
        <f t="shared" si="29"/>
        <v/>
      </c>
      <c r="CI36" s="248" t="str">
        <f t="shared" si="30"/>
        <v/>
      </c>
    </row>
    <row r="37" spans="1:87" s="236" customFormat="1" ht="13.5" thickBot="1" x14ac:dyDescent="0.25">
      <c r="A37" s="251" t="str">
        <f t="shared" si="45"/>
        <v/>
      </c>
      <c r="B37" s="252" t="str">
        <f t="shared" si="45"/>
        <v/>
      </c>
      <c r="C37" s="252" t="str">
        <f t="shared" si="45"/>
        <v/>
      </c>
      <c r="D37" s="252" t="str">
        <f t="shared" si="45"/>
        <v/>
      </c>
      <c r="E37" s="253" t="str">
        <f t="shared" si="45"/>
        <v/>
      </c>
      <c r="F37" s="253" t="str">
        <f t="shared" si="45"/>
        <v/>
      </c>
      <c r="G37" s="253" t="str">
        <f t="shared" si="45"/>
        <v/>
      </c>
      <c r="H37" s="253" t="str">
        <f t="shared" si="45"/>
        <v/>
      </c>
      <c r="I37" s="254" t="str">
        <f t="shared" si="45"/>
        <v/>
      </c>
      <c r="J37" s="255" t="str">
        <f t="shared" si="45"/>
        <v/>
      </c>
      <c r="L37" s="251" t="str">
        <f t="shared" si="9"/>
        <v/>
      </c>
      <c r="M37" s="252" t="str">
        <f t="shared" si="9"/>
        <v/>
      </c>
      <c r="N37" s="252" t="str">
        <f t="shared" si="9"/>
        <v/>
      </c>
      <c r="O37" s="252" t="str">
        <f t="shared" si="9"/>
        <v/>
      </c>
      <c r="P37" s="252" t="str">
        <f t="shared" si="9"/>
        <v/>
      </c>
      <c r="Q37" s="252" t="str">
        <f t="shared" si="9"/>
        <v/>
      </c>
      <c r="R37" s="252" t="str">
        <f t="shared" si="9"/>
        <v/>
      </c>
      <c r="S37" s="252" t="str">
        <f t="shared" si="9"/>
        <v/>
      </c>
      <c r="T37" s="252" t="str">
        <f t="shared" si="9"/>
        <v/>
      </c>
      <c r="U37" s="255" t="str">
        <f t="shared" si="9"/>
        <v/>
      </c>
      <c r="V37" s="234"/>
      <c r="W37" s="251" t="str">
        <f t="shared" si="10"/>
        <v/>
      </c>
      <c r="X37" s="253" t="str">
        <f t="shared" si="10"/>
        <v/>
      </c>
      <c r="Y37" s="253" t="str">
        <f t="shared" si="10"/>
        <v/>
      </c>
      <c r="Z37" s="253" t="str">
        <f t="shared" si="10"/>
        <v/>
      </c>
      <c r="AA37" s="253" t="str">
        <f t="shared" si="10"/>
        <v/>
      </c>
      <c r="AB37" s="253" t="str">
        <f t="shared" si="10"/>
        <v/>
      </c>
      <c r="AC37" s="253" t="str">
        <f t="shared" si="10"/>
        <v/>
      </c>
      <c r="AD37" s="253" t="str">
        <f t="shared" si="10"/>
        <v/>
      </c>
      <c r="AE37" s="253" t="str">
        <f t="shared" si="10"/>
        <v/>
      </c>
      <c r="AF37" s="238" t="str">
        <f t="shared" si="10"/>
        <v/>
      </c>
      <c r="AG37" s="234"/>
      <c r="AH37" s="251" t="str">
        <f t="shared" si="4"/>
        <v/>
      </c>
      <c r="AI37" s="253" t="str">
        <f t="shared" si="4"/>
        <v/>
      </c>
      <c r="AJ37" s="253" t="str">
        <f t="shared" si="4"/>
        <v/>
      </c>
      <c r="AK37" s="253" t="str">
        <f t="shared" si="4"/>
        <v/>
      </c>
      <c r="AL37" s="253" t="str">
        <f t="shared" si="4"/>
        <v/>
      </c>
      <c r="AM37" s="253" t="str">
        <f t="shared" si="4"/>
        <v/>
      </c>
      <c r="AN37" s="253" t="str">
        <f t="shared" si="4"/>
        <v/>
      </c>
      <c r="AO37" s="253" t="str">
        <f t="shared" si="4"/>
        <v/>
      </c>
      <c r="AP37" s="253" t="str">
        <f t="shared" si="4"/>
        <v/>
      </c>
      <c r="AQ37" s="238" t="str">
        <f t="shared" si="4"/>
        <v/>
      </c>
      <c r="AS37" s="251" t="str">
        <f t="shared" si="5"/>
        <v/>
      </c>
      <c r="AT37" s="253" t="str">
        <f t="shared" si="5"/>
        <v/>
      </c>
      <c r="AU37" s="253" t="str">
        <f t="shared" si="5"/>
        <v/>
      </c>
      <c r="AV37" s="253" t="str">
        <f t="shared" si="5"/>
        <v/>
      </c>
      <c r="AW37" s="253" t="str">
        <f t="shared" si="5"/>
        <v/>
      </c>
      <c r="AX37" s="253" t="str">
        <f t="shared" si="5"/>
        <v/>
      </c>
      <c r="AY37" s="253" t="str">
        <f t="shared" si="5"/>
        <v/>
      </c>
      <c r="AZ37" s="253" t="str">
        <f t="shared" si="5"/>
        <v/>
      </c>
      <c r="BA37" s="253" t="str">
        <f t="shared" si="5"/>
        <v/>
      </c>
      <c r="BB37" s="238" t="str">
        <f t="shared" si="5"/>
        <v/>
      </c>
      <c r="BD37" s="251" t="str">
        <f t="shared" si="11"/>
        <v/>
      </c>
      <c r="BE37" s="253" t="str">
        <f t="shared" si="11"/>
        <v/>
      </c>
      <c r="BF37" s="253" t="str">
        <f t="shared" si="11"/>
        <v/>
      </c>
      <c r="BG37" s="253" t="str">
        <f t="shared" si="11"/>
        <v/>
      </c>
      <c r="BH37" s="253" t="str">
        <f t="shared" si="11"/>
        <v/>
      </c>
      <c r="BI37" s="253" t="str">
        <f t="shared" si="11"/>
        <v/>
      </c>
      <c r="BJ37" s="253" t="str">
        <f t="shared" si="11"/>
        <v/>
      </c>
      <c r="BK37" s="253" t="str">
        <f t="shared" si="11"/>
        <v/>
      </c>
      <c r="BL37" s="253" t="str">
        <f t="shared" si="11"/>
        <v/>
      </c>
      <c r="BM37" s="238" t="str">
        <f t="shared" si="11"/>
        <v/>
      </c>
      <c r="BO37" s="248" t="str">
        <f t="shared" ref="BO37:BP37" si="47">A362</f>
        <v/>
      </c>
      <c r="BP37" s="250" t="str">
        <f t="shared" si="47"/>
        <v/>
      </c>
      <c r="BQ37" s="250" t="str">
        <f t="shared" si="13"/>
        <v/>
      </c>
      <c r="BR37" s="250" t="str">
        <f t="shared" si="14"/>
        <v/>
      </c>
      <c r="BS37" s="250" t="str">
        <f t="shared" si="15"/>
        <v/>
      </c>
      <c r="BT37" s="250" t="str">
        <f t="shared" si="16"/>
        <v/>
      </c>
      <c r="BU37" s="250" t="str">
        <f t="shared" si="17"/>
        <v/>
      </c>
      <c r="BV37" s="250" t="str">
        <f t="shared" si="18"/>
        <v/>
      </c>
      <c r="BW37" s="250" t="str">
        <f t="shared" si="19"/>
        <v/>
      </c>
      <c r="BX37" s="250" t="str">
        <f t="shared" si="20"/>
        <v/>
      </c>
      <c r="BZ37" s="248" t="str">
        <f t="shared" si="21"/>
        <v/>
      </c>
      <c r="CA37" s="248" t="str">
        <f t="shared" si="22"/>
        <v/>
      </c>
      <c r="CB37" s="248" t="str">
        <f t="shared" si="23"/>
        <v/>
      </c>
      <c r="CC37" s="248" t="str">
        <f t="shared" si="24"/>
        <v/>
      </c>
      <c r="CD37" s="248" t="str">
        <f t="shared" si="25"/>
        <v/>
      </c>
      <c r="CE37" s="248" t="str">
        <f t="shared" si="26"/>
        <v/>
      </c>
      <c r="CF37" s="248" t="str">
        <f t="shared" si="27"/>
        <v/>
      </c>
      <c r="CG37" s="248" t="str">
        <f t="shared" si="28"/>
        <v/>
      </c>
      <c r="CH37" s="248" t="str">
        <f t="shared" si="29"/>
        <v/>
      </c>
      <c r="CI37" s="248" t="str">
        <f t="shared" si="30"/>
        <v/>
      </c>
    </row>
    <row r="38" spans="1:87" s="236" customFormat="1" ht="12" customHeight="1" thickBot="1" x14ac:dyDescent="0.25">
      <c r="A38" s="251" t="str">
        <f t="shared" si="45"/>
        <v/>
      </c>
      <c r="B38" s="252" t="str">
        <f t="shared" si="45"/>
        <v/>
      </c>
      <c r="C38" s="252" t="str">
        <f t="shared" si="45"/>
        <v/>
      </c>
      <c r="D38" s="252" t="str">
        <f t="shared" si="45"/>
        <v/>
      </c>
      <c r="E38" s="253" t="str">
        <f t="shared" si="45"/>
        <v/>
      </c>
      <c r="F38" s="253" t="str">
        <f t="shared" si="45"/>
        <v/>
      </c>
      <c r="G38" s="253" t="str">
        <f t="shared" si="45"/>
        <v/>
      </c>
      <c r="H38" s="253" t="str">
        <f t="shared" si="45"/>
        <v/>
      </c>
      <c r="I38" s="254" t="str">
        <f t="shared" si="45"/>
        <v/>
      </c>
      <c r="J38" s="255" t="str">
        <f t="shared" si="45"/>
        <v/>
      </c>
      <c r="L38" s="251" t="str">
        <f t="shared" si="9"/>
        <v/>
      </c>
      <c r="M38" s="252" t="str">
        <f t="shared" si="9"/>
        <v/>
      </c>
      <c r="N38" s="252" t="str">
        <f t="shared" si="9"/>
        <v/>
      </c>
      <c r="O38" s="252" t="str">
        <f t="shared" si="9"/>
        <v/>
      </c>
      <c r="P38" s="252" t="str">
        <f t="shared" si="9"/>
        <v/>
      </c>
      <c r="Q38" s="252" t="str">
        <f t="shared" si="9"/>
        <v/>
      </c>
      <c r="R38" s="252" t="str">
        <f t="shared" si="9"/>
        <v/>
      </c>
      <c r="S38" s="252" t="str">
        <f t="shared" si="9"/>
        <v/>
      </c>
      <c r="T38" s="252" t="str">
        <f t="shared" si="9"/>
        <v/>
      </c>
      <c r="U38" s="255" t="str">
        <f t="shared" si="9"/>
        <v/>
      </c>
      <c r="V38" s="234"/>
      <c r="W38" s="251" t="str">
        <f t="shared" si="10"/>
        <v/>
      </c>
      <c r="X38" s="253" t="str">
        <f t="shared" si="10"/>
        <v/>
      </c>
      <c r="Y38" s="253" t="str">
        <f t="shared" si="10"/>
        <v/>
      </c>
      <c r="Z38" s="253" t="str">
        <f t="shared" si="10"/>
        <v/>
      </c>
      <c r="AA38" s="253" t="str">
        <f t="shared" si="10"/>
        <v/>
      </c>
      <c r="AB38" s="253" t="str">
        <f t="shared" si="10"/>
        <v/>
      </c>
      <c r="AC38" s="253" t="str">
        <f t="shared" si="10"/>
        <v/>
      </c>
      <c r="AD38" s="253" t="str">
        <f t="shared" si="10"/>
        <v/>
      </c>
      <c r="AE38" s="253" t="str">
        <f t="shared" si="10"/>
        <v/>
      </c>
      <c r="AF38" s="238" t="str">
        <f t="shared" si="10"/>
        <v/>
      </c>
      <c r="AG38" s="234"/>
      <c r="AH38" s="251" t="str">
        <f t="shared" si="4"/>
        <v/>
      </c>
      <c r="AI38" s="253" t="str">
        <f t="shared" si="4"/>
        <v/>
      </c>
      <c r="AJ38" s="253" t="str">
        <f t="shared" si="4"/>
        <v/>
      </c>
      <c r="AK38" s="253" t="str">
        <f t="shared" si="4"/>
        <v/>
      </c>
      <c r="AL38" s="253" t="str">
        <f t="shared" si="4"/>
        <v/>
      </c>
      <c r="AM38" s="253" t="str">
        <f t="shared" si="4"/>
        <v/>
      </c>
      <c r="AN38" s="253" t="str">
        <f t="shared" si="4"/>
        <v/>
      </c>
      <c r="AO38" s="253" t="str">
        <f t="shared" si="4"/>
        <v/>
      </c>
      <c r="AP38" s="253" t="str">
        <f t="shared" si="4"/>
        <v/>
      </c>
      <c r="AQ38" s="238" t="str">
        <f t="shared" si="4"/>
        <v/>
      </c>
      <c r="AS38" s="251" t="str">
        <f t="shared" si="5"/>
        <v/>
      </c>
      <c r="AT38" s="253" t="str">
        <f t="shared" si="5"/>
        <v/>
      </c>
      <c r="AU38" s="253" t="str">
        <f t="shared" si="5"/>
        <v/>
      </c>
      <c r="AV38" s="253" t="str">
        <f t="shared" si="5"/>
        <v/>
      </c>
      <c r="AW38" s="253" t="str">
        <f t="shared" si="5"/>
        <v/>
      </c>
      <c r="AX38" s="253" t="str">
        <f t="shared" si="5"/>
        <v/>
      </c>
      <c r="AY38" s="253" t="str">
        <f t="shared" si="5"/>
        <v/>
      </c>
      <c r="AZ38" s="253" t="str">
        <f t="shared" si="5"/>
        <v/>
      </c>
      <c r="BA38" s="253" t="str">
        <f t="shared" si="5"/>
        <v/>
      </c>
      <c r="BB38" s="238" t="str">
        <f t="shared" si="5"/>
        <v/>
      </c>
      <c r="BD38" s="251" t="str">
        <f t="shared" si="11"/>
        <v/>
      </c>
      <c r="BE38" s="253" t="str">
        <f t="shared" si="11"/>
        <v/>
      </c>
      <c r="BF38" s="253" t="str">
        <f t="shared" si="11"/>
        <v/>
      </c>
      <c r="BG38" s="253" t="str">
        <f t="shared" si="11"/>
        <v/>
      </c>
      <c r="BH38" s="253" t="str">
        <f t="shared" si="11"/>
        <v/>
      </c>
      <c r="BI38" s="253" t="str">
        <f t="shared" si="11"/>
        <v/>
      </c>
      <c r="BJ38" s="253" t="str">
        <f t="shared" si="11"/>
        <v/>
      </c>
      <c r="BK38" s="253" t="str">
        <f t="shared" si="11"/>
        <v/>
      </c>
      <c r="BL38" s="253" t="str">
        <f t="shared" si="11"/>
        <v/>
      </c>
      <c r="BM38" s="238" t="str">
        <f t="shared" si="11"/>
        <v/>
      </c>
      <c r="BO38" s="248" t="str">
        <f t="shared" ref="BO38:BP38" si="48">A363</f>
        <v/>
      </c>
      <c r="BP38" s="250" t="str">
        <f t="shared" si="48"/>
        <v/>
      </c>
      <c r="BQ38" s="250" t="str">
        <f t="shared" si="13"/>
        <v/>
      </c>
      <c r="BR38" s="250" t="str">
        <f t="shared" si="14"/>
        <v/>
      </c>
      <c r="BS38" s="250" t="str">
        <f t="shared" si="15"/>
        <v/>
      </c>
      <c r="BT38" s="250" t="str">
        <f t="shared" si="16"/>
        <v/>
      </c>
      <c r="BU38" s="250" t="str">
        <f t="shared" si="17"/>
        <v/>
      </c>
      <c r="BV38" s="250" t="str">
        <f t="shared" si="18"/>
        <v/>
      </c>
      <c r="BW38" s="250" t="str">
        <f t="shared" si="19"/>
        <v/>
      </c>
      <c r="BX38" s="250" t="str">
        <f t="shared" si="20"/>
        <v/>
      </c>
      <c r="BZ38" s="248" t="str">
        <f t="shared" si="21"/>
        <v/>
      </c>
      <c r="CA38" s="248" t="str">
        <f t="shared" si="22"/>
        <v/>
      </c>
      <c r="CB38" s="248" t="str">
        <f t="shared" si="23"/>
        <v/>
      </c>
      <c r="CC38" s="248" t="str">
        <f t="shared" si="24"/>
        <v/>
      </c>
      <c r="CD38" s="248" t="str">
        <f t="shared" si="25"/>
        <v/>
      </c>
      <c r="CE38" s="248" t="str">
        <f t="shared" si="26"/>
        <v/>
      </c>
      <c r="CF38" s="248" t="str">
        <f t="shared" si="27"/>
        <v/>
      </c>
      <c r="CG38" s="248" t="str">
        <f t="shared" si="28"/>
        <v/>
      </c>
      <c r="CH38" s="248" t="str">
        <f t="shared" si="29"/>
        <v/>
      </c>
      <c r="CI38" s="248" t="str">
        <f t="shared" si="30"/>
        <v/>
      </c>
    </row>
    <row r="39" spans="1:87" s="236" customFormat="1" ht="13.5" thickBot="1" x14ac:dyDescent="0.25">
      <c r="A39" s="251" t="str">
        <f t="shared" si="45"/>
        <v/>
      </c>
      <c r="B39" s="252" t="str">
        <f t="shared" si="45"/>
        <v/>
      </c>
      <c r="C39" s="252" t="str">
        <f t="shared" si="45"/>
        <v/>
      </c>
      <c r="D39" s="252" t="str">
        <f t="shared" si="45"/>
        <v/>
      </c>
      <c r="E39" s="253" t="str">
        <f t="shared" si="45"/>
        <v/>
      </c>
      <c r="F39" s="253" t="str">
        <f t="shared" si="45"/>
        <v/>
      </c>
      <c r="G39" s="253" t="str">
        <f t="shared" si="45"/>
        <v/>
      </c>
      <c r="H39" s="253" t="str">
        <f t="shared" si="45"/>
        <v/>
      </c>
      <c r="I39" s="254" t="str">
        <f t="shared" si="45"/>
        <v/>
      </c>
      <c r="J39" s="255" t="str">
        <f t="shared" si="45"/>
        <v/>
      </c>
      <c r="L39" s="251" t="str">
        <f t="shared" si="9"/>
        <v/>
      </c>
      <c r="M39" s="252" t="str">
        <f t="shared" si="9"/>
        <v/>
      </c>
      <c r="N39" s="252" t="str">
        <f t="shared" si="9"/>
        <v/>
      </c>
      <c r="O39" s="252" t="str">
        <f t="shared" si="9"/>
        <v/>
      </c>
      <c r="P39" s="252" t="str">
        <f t="shared" si="9"/>
        <v/>
      </c>
      <c r="Q39" s="252" t="str">
        <f t="shared" si="9"/>
        <v/>
      </c>
      <c r="R39" s="252" t="str">
        <f t="shared" si="9"/>
        <v/>
      </c>
      <c r="S39" s="252" t="str">
        <f t="shared" si="9"/>
        <v/>
      </c>
      <c r="T39" s="252" t="str">
        <f t="shared" si="9"/>
        <v/>
      </c>
      <c r="U39" s="255" t="str">
        <f t="shared" si="9"/>
        <v/>
      </c>
      <c r="V39" s="234"/>
      <c r="W39" s="251" t="str">
        <f t="shared" si="10"/>
        <v/>
      </c>
      <c r="X39" s="253" t="str">
        <f t="shared" si="10"/>
        <v/>
      </c>
      <c r="Y39" s="253" t="str">
        <f t="shared" si="10"/>
        <v/>
      </c>
      <c r="Z39" s="253" t="str">
        <f t="shared" si="10"/>
        <v/>
      </c>
      <c r="AA39" s="253" t="str">
        <f t="shared" si="10"/>
        <v/>
      </c>
      <c r="AB39" s="253" t="str">
        <f t="shared" si="10"/>
        <v/>
      </c>
      <c r="AC39" s="253" t="str">
        <f t="shared" si="10"/>
        <v/>
      </c>
      <c r="AD39" s="253" t="str">
        <f t="shared" si="10"/>
        <v/>
      </c>
      <c r="AE39" s="253" t="str">
        <f t="shared" si="10"/>
        <v/>
      </c>
      <c r="AF39" s="238" t="str">
        <f t="shared" si="10"/>
        <v/>
      </c>
      <c r="AG39" s="234"/>
      <c r="AH39" s="251" t="str">
        <f t="shared" si="4"/>
        <v/>
      </c>
      <c r="AI39" s="253" t="str">
        <f t="shared" si="4"/>
        <v/>
      </c>
      <c r="AJ39" s="253" t="str">
        <f t="shared" si="4"/>
        <v/>
      </c>
      <c r="AK39" s="253" t="str">
        <f t="shared" si="4"/>
        <v/>
      </c>
      <c r="AL39" s="253" t="str">
        <f t="shared" si="4"/>
        <v/>
      </c>
      <c r="AM39" s="253" t="str">
        <f t="shared" si="4"/>
        <v/>
      </c>
      <c r="AN39" s="253" t="str">
        <f t="shared" si="4"/>
        <v/>
      </c>
      <c r="AO39" s="253" t="str">
        <f t="shared" si="4"/>
        <v/>
      </c>
      <c r="AP39" s="253" t="str">
        <f t="shared" si="4"/>
        <v/>
      </c>
      <c r="AQ39" s="238" t="str">
        <f t="shared" si="4"/>
        <v/>
      </c>
      <c r="AS39" s="251" t="str">
        <f t="shared" si="5"/>
        <v/>
      </c>
      <c r="AT39" s="253" t="str">
        <f t="shared" si="5"/>
        <v/>
      </c>
      <c r="AU39" s="253" t="str">
        <f t="shared" si="5"/>
        <v/>
      </c>
      <c r="AV39" s="253" t="str">
        <f t="shared" si="5"/>
        <v/>
      </c>
      <c r="AW39" s="253" t="str">
        <f t="shared" si="5"/>
        <v/>
      </c>
      <c r="AX39" s="253" t="str">
        <f t="shared" si="5"/>
        <v/>
      </c>
      <c r="AY39" s="253" t="str">
        <f t="shared" si="5"/>
        <v/>
      </c>
      <c r="AZ39" s="253" t="str">
        <f t="shared" si="5"/>
        <v/>
      </c>
      <c r="BA39" s="253" t="str">
        <f t="shared" si="5"/>
        <v/>
      </c>
      <c r="BB39" s="238" t="str">
        <f t="shared" si="5"/>
        <v/>
      </c>
      <c r="BD39" s="251" t="str">
        <f t="shared" si="11"/>
        <v/>
      </c>
      <c r="BE39" s="253" t="str">
        <f t="shared" si="11"/>
        <v/>
      </c>
      <c r="BF39" s="253" t="str">
        <f t="shared" si="11"/>
        <v/>
      </c>
      <c r="BG39" s="253" t="str">
        <f t="shared" si="11"/>
        <v/>
      </c>
      <c r="BH39" s="253" t="str">
        <f t="shared" si="11"/>
        <v/>
      </c>
      <c r="BI39" s="253" t="str">
        <f t="shared" si="11"/>
        <v/>
      </c>
      <c r="BJ39" s="253" t="str">
        <f t="shared" si="11"/>
        <v/>
      </c>
      <c r="BK39" s="253" t="str">
        <f t="shared" si="11"/>
        <v/>
      </c>
      <c r="BL39" s="253" t="str">
        <f t="shared" si="11"/>
        <v/>
      </c>
      <c r="BM39" s="238" t="str">
        <f t="shared" si="11"/>
        <v/>
      </c>
      <c r="BO39" s="248" t="str">
        <f t="shared" ref="BO39:BP39" si="49">A364</f>
        <v/>
      </c>
      <c r="BP39" s="250" t="str">
        <f t="shared" si="49"/>
        <v/>
      </c>
      <c r="BQ39" s="250" t="str">
        <f t="shared" si="13"/>
        <v/>
      </c>
      <c r="BR39" s="250" t="str">
        <f t="shared" si="14"/>
        <v/>
      </c>
      <c r="BS39" s="250" t="str">
        <f t="shared" si="15"/>
        <v/>
      </c>
      <c r="BT39" s="250" t="str">
        <f t="shared" si="16"/>
        <v/>
      </c>
      <c r="BU39" s="250" t="str">
        <f t="shared" si="17"/>
        <v/>
      </c>
      <c r="BV39" s="250" t="str">
        <f t="shared" si="18"/>
        <v/>
      </c>
      <c r="BW39" s="250" t="str">
        <f t="shared" si="19"/>
        <v/>
      </c>
      <c r="BX39" s="250" t="str">
        <f t="shared" si="20"/>
        <v/>
      </c>
      <c r="BZ39" s="248" t="str">
        <f t="shared" si="21"/>
        <v/>
      </c>
      <c r="CA39" s="248" t="str">
        <f t="shared" si="22"/>
        <v/>
      </c>
      <c r="CB39" s="248" t="str">
        <f t="shared" si="23"/>
        <v/>
      </c>
      <c r="CC39" s="248" t="str">
        <f t="shared" si="24"/>
        <v/>
      </c>
      <c r="CD39" s="248" t="str">
        <f t="shared" si="25"/>
        <v/>
      </c>
      <c r="CE39" s="248" t="str">
        <f t="shared" si="26"/>
        <v/>
      </c>
      <c r="CF39" s="248" t="str">
        <f t="shared" si="27"/>
        <v/>
      </c>
      <c r="CG39" s="248" t="str">
        <f t="shared" si="28"/>
        <v/>
      </c>
      <c r="CH39" s="248" t="str">
        <f t="shared" si="29"/>
        <v/>
      </c>
      <c r="CI39" s="248" t="str">
        <f t="shared" si="30"/>
        <v/>
      </c>
    </row>
    <row r="40" spans="1:87" s="236" customFormat="1" ht="12" customHeight="1" thickBot="1" x14ac:dyDescent="0.25">
      <c r="A40" s="251" t="str">
        <f t="shared" si="45"/>
        <v/>
      </c>
      <c r="B40" s="252" t="str">
        <f t="shared" si="45"/>
        <v/>
      </c>
      <c r="C40" s="252" t="str">
        <f t="shared" si="45"/>
        <v/>
      </c>
      <c r="D40" s="252" t="str">
        <f t="shared" si="45"/>
        <v/>
      </c>
      <c r="E40" s="253" t="str">
        <f t="shared" si="45"/>
        <v/>
      </c>
      <c r="F40" s="253" t="str">
        <f t="shared" si="45"/>
        <v/>
      </c>
      <c r="G40" s="253" t="str">
        <f t="shared" si="45"/>
        <v/>
      </c>
      <c r="H40" s="253" t="str">
        <f t="shared" si="45"/>
        <v/>
      </c>
      <c r="I40" s="254" t="str">
        <f t="shared" si="45"/>
        <v/>
      </c>
      <c r="J40" s="255" t="str">
        <f t="shared" si="45"/>
        <v/>
      </c>
      <c r="L40" s="251" t="str">
        <f t="shared" si="9"/>
        <v/>
      </c>
      <c r="M40" s="252" t="str">
        <f t="shared" si="9"/>
        <v/>
      </c>
      <c r="N40" s="252" t="str">
        <f t="shared" si="9"/>
        <v/>
      </c>
      <c r="O40" s="252" t="str">
        <f t="shared" si="9"/>
        <v/>
      </c>
      <c r="P40" s="252" t="str">
        <f t="shared" si="9"/>
        <v/>
      </c>
      <c r="Q40" s="252" t="str">
        <f t="shared" si="9"/>
        <v/>
      </c>
      <c r="R40" s="252" t="str">
        <f t="shared" si="9"/>
        <v/>
      </c>
      <c r="S40" s="252" t="str">
        <f t="shared" si="9"/>
        <v/>
      </c>
      <c r="T40" s="252" t="str">
        <f t="shared" si="9"/>
        <v/>
      </c>
      <c r="U40" s="255" t="str">
        <f t="shared" si="9"/>
        <v/>
      </c>
      <c r="V40" s="234"/>
      <c r="W40" s="251" t="str">
        <f t="shared" si="10"/>
        <v/>
      </c>
      <c r="X40" s="253" t="str">
        <f t="shared" si="10"/>
        <v/>
      </c>
      <c r="Y40" s="253" t="str">
        <f t="shared" si="10"/>
        <v/>
      </c>
      <c r="Z40" s="253" t="str">
        <f t="shared" si="10"/>
        <v/>
      </c>
      <c r="AA40" s="253" t="str">
        <f t="shared" si="10"/>
        <v/>
      </c>
      <c r="AB40" s="253" t="str">
        <f t="shared" si="10"/>
        <v/>
      </c>
      <c r="AC40" s="253" t="str">
        <f t="shared" si="10"/>
        <v/>
      </c>
      <c r="AD40" s="253" t="str">
        <f t="shared" si="10"/>
        <v/>
      </c>
      <c r="AE40" s="253" t="str">
        <f t="shared" si="10"/>
        <v/>
      </c>
      <c r="AF40" s="238" t="str">
        <f t="shared" si="10"/>
        <v/>
      </c>
      <c r="AG40" s="234"/>
      <c r="AH40" s="251" t="str">
        <f t="shared" si="4"/>
        <v/>
      </c>
      <c r="AI40" s="253" t="str">
        <f t="shared" si="4"/>
        <v/>
      </c>
      <c r="AJ40" s="253" t="str">
        <f t="shared" si="4"/>
        <v/>
      </c>
      <c r="AK40" s="253" t="str">
        <f t="shared" si="4"/>
        <v/>
      </c>
      <c r="AL40" s="253" t="str">
        <f t="shared" si="4"/>
        <v/>
      </c>
      <c r="AM40" s="253" t="str">
        <f t="shared" si="4"/>
        <v/>
      </c>
      <c r="AN40" s="253" t="str">
        <f t="shared" si="4"/>
        <v/>
      </c>
      <c r="AO40" s="253" t="str">
        <f t="shared" si="4"/>
        <v/>
      </c>
      <c r="AP40" s="253" t="str">
        <f t="shared" si="4"/>
        <v/>
      </c>
      <c r="AQ40" s="238" t="str">
        <f t="shared" si="4"/>
        <v/>
      </c>
      <c r="AS40" s="251" t="str">
        <f t="shared" si="5"/>
        <v/>
      </c>
      <c r="AT40" s="253" t="str">
        <f t="shared" si="5"/>
        <v/>
      </c>
      <c r="AU40" s="253" t="str">
        <f t="shared" si="5"/>
        <v/>
      </c>
      <c r="AV40" s="253" t="str">
        <f t="shared" si="5"/>
        <v/>
      </c>
      <c r="AW40" s="253" t="str">
        <f t="shared" si="5"/>
        <v/>
      </c>
      <c r="AX40" s="253" t="str">
        <f t="shared" si="5"/>
        <v/>
      </c>
      <c r="AY40" s="253" t="str">
        <f t="shared" si="5"/>
        <v/>
      </c>
      <c r="AZ40" s="253" t="str">
        <f t="shared" si="5"/>
        <v/>
      </c>
      <c r="BA40" s="253" t="str">
        <f t="shared" si="5"/>
        <v/>
      </c>
      <c r="BB40" s="238" t="str">
        <f t="shared" si="5"/>
        <v/>
      </c>
      <c r="BD40" s="251" t="str">
        <f t="shared" si="11"/>
        <v/>
      </c>
      <c r="BE40" s="253" t="str">
        <f t="shared" si="11"/>
        <v/>
      </c>
      <c r="BF40" s="253" t="str">
        <f t="shared" si="11"/>
        <v/>
      </c>
      <c r="BG40" s="253" t="str">
        <f t="shared" si="11"/>
        <v/>
      </c>
      <c r="BH40" s="253" t="str">
        <f t="shared" si="11"/>
        <v/>
      </c>
      <c r="BI40" s="253" t="str">
        <f t="shared" si="11"/>
        <v/>
      </c>
      <c r="BJ40" s="253" t="str">
        <f t="shared" si="11"/>
        <v/>
      </c>
      <c r="BK40" s="253" t="str">
        <f t="shared" si="11"/>
        <v/>
      </c>
      <c r="BL40" s="253" t="str">
        <f t="shared" si="11"/>
        <v/>
      </c>
      <c r="BM40" s="238" t="str">
        <f t="shared" si="11"/>
        <v/>
      </c>
      <c r="BO40" s="248" t="str">
        <f t="shared" ref="BO40:BP40" si="50">A365</f>
        <v/>
      </c>
      <c r="BP40" s="250" t="str">
        <f t="shared" si="50"/>
        <v/>
      </c>
      <c r="BQ40" s="250" t="str">
        <f t="shared" si="13"/>
        <v/>
      </c>
      <c r="BR40" s="250" t="str">
        <f t="shared" si="14"/>
        <v/>
      </c>
      <c r="BS40" s="250" t="str">
        <f t="shared" si="15"/>
        <v/>
      </c>
      <c r="BT40" s="250" t="str">
        <f t="shared" si="16"/>
        <v/>
      </c>
      <c r="BU40" s="250" t="str">
        <f t="shared" si="17"/>
        <v/>
      </c>
      <c r="BV40" s="250" t="str">
        <f t="shared" si="18"/>
        <v/>
      </c>
      <c r="BW40" s="250" t="str">
        <f t="shared" si="19"/>
        <v/>
      </c>
      <c r="BX40" s="250" t="str">
        <f t="shared" si="20"/>
        <v/>
      </c>
      <c r="BZ40" s="248" t="str">
        <f t="shared" si="21"/>
        <v/>
      </c>
      <c r="CA40" s="248" t="str">
        <f t="shared" si="22"/>
        <v/>
      </c>
      <c r="CB40" s="248" t="str">
        <f t="shared" si="23"/>
        <v/>
      </c>
      <c r="CC40" s="248" t="str">
        <f t="shared" si="24"/>
        <v/>
      </c>
      <c r="CD40" s="248" t="str">
        <f t="shared" si="25"/>
        <v/>
      </c>
      <c r="CE40" s="248" t="str">
        <f t="shared" si="26"/>
        <v/>
      </c>
      <c r="CF40" s="248" t="str">
        <f t="shared" si="27"/>
        <v/>
      </c>
      <c r="CG40" s="248" t="str">
        <f t="shared" si="28"/>
        <v/>
      </c>
      <c r="CH40" s="248" t="str">
        <f t="shared" si="29"/>
        <v/>
      </c>
      <c r="CI40" s="248" t="str">
        <f t="shared" si="30"/>
        <v/>
      </c>
    </row>
    <row r="41" spans="1:87" s="236" customFormat="1" ht="13.5" thickBot="1" x14ac:dyDescent="0.25">
      <c r="A41" s="251" t="str">
        <f t="shared" si="45"/>
        <v/>
      </c>
      <c r="B41" s="252" t="str">
        <f t="shared" si="45"/>
        <v/>
      </c>
      <c r="C41" s="252" t="str">
        <f t="shared" si="45"/>
        <v/>
      </c>
      <c r="D41" s="252" t="str">
        <f t="shared" si="45"/>
        <v/>
      </c>
      <c r="E41" s="253" t="str">
        <f t="shared" si="45"/>
        <v/>
      </c>
      <c r="F41" s="253" t="str">
        <f t="shared" si="45"/>
        <v/>
      </c>
      <c r="G41" s="253" t="str">
        <f t="shared" si="45"/>
        <v/>
      </c>
      <c r="H41" s="253" t="str">
        <f t="shared" si="45"/>
        <v/>
      </c>
      <c r="I41" s="254" t="str">
        <f t="shared" si="45"/>
        <v/>
      </c>
      <c r="J41" s="255" t="str">
        <f t="shared" si="45"/>
        <v/>
      </c>
      <c r="L41" s="251" t="str">
        <f t="shared" si="9"/>
        <v/>
      </c>
      <c r="M41" s="252" t="str">
        <f t="shared" si="9"/>
        <v/>
      </c>
      <c r="N41" s="252" t="str">
        <f t="shared" si="9"/>
        <v/>
      </c>
      <c r="O41" s="252" t="str">
        <f t="shared" si="9"/>
        <v/>
      </c>
      <c r="P41" s="252" t="str">
        <f t="shared" si="9"/>
        <v/>
      </c>
      <c r="Q41" s="252" t="str">
        <f t="shared" si="9"/>
        <v/>
      </c>
      <c r="R41" s="252" t="str">
        <f t="shared" si="9"/>
        <v/>
      </c>
      <c r="S41" s="252" t="str">
        <f t="shared" si="9"/>
        <v/>
      </c>
      <c r="T41" s="252" t="str">
        <f t="shared" si="9"/>
        <v/>
      </c>
      <c r="U41" s="255" t="str">
        <f t="shared" si="9"/>
        <v/>
      </c>
      <c r="V41" s="234"/>
      <c r="W41" s="251" t="str">
        <f t="shared" si="10"/>
        <v/>
      </c>
      <c r="X41" s="253" t="str">
        <f t="shared" si="10"/>
        <v/>
      </c>
      <c r="Y41" s="253" t="str">
        <f t="shared" si="10"/>
        <v/>
      </c>
      <c r="Z41" s="253" t="str">
        <f t="shared" si="10"/>
        <v/>
      </c>
      <c r="AA41" s="253" t="str">
        <f t="shared" si="10"/>
        <v/>
      </c>
      <c r="AB41" s="253" t="str">
        <f t="shared" si="10"/>
        <v/>
      </c>
      <c r="AC41" s="253" t="str">
        <f t="shared" si="10"/>
        <v/>
      </c>
      <c r="AD41" s="253" t="str">
        <f t="shared" si="10"/>
        <v/>
      </c>
      <c r="AE41" s="253" t="str">
        <f t="shared" si="10"/>
        <v/>
      </c>
      <c r="AF41" s="238" t="str">
        <f t="shared" si="10"/>
        <v/>
      </c>
      <c r="AG41" s="234"/>
      <c r="AH41" s="251" t="str">
        <f t="shared" si="4"/>
        <v/>
      </c>
      <c r="AI41" s="253" t="str">
        <f t="shared" si="4"/>
        <v/>
      </c>
      <c r="AJ41" s="253" t="str">
        <f t="shared" si="4"/>
        <v/>
      </c>
      <c r="AK41" s="253" t="str">
        <f t="shared" si="4"/>
        <v/>
      </c>
      <c r="AL41" s="253" t="str">
        <f t="shared" si="4"/>
        <v/>
      </c>
      <c r="AM41" s="253" t="str">
        <f t="shared" si="4"/>
        <v/>
      </c>
      <c r="AN41" s="253" t="str">
        <f t="shared" si="4"/>
        <v/>
      </c>
      <c r="AO41" s="253" t="str">
        <f t="shared" si="4"/>
        <v/>
      </c>
      <c r="AP41" s="253" t="str">
        <f t="shared" si="4"/>
        <v/>
      </c>
      <c r="AQ41" s="238" t="str">
        <f t="shared" si="4"/>
        <v/>
      </c>
      <c r="AS41" s="251" t="str">
        <f t="shared" si="5"/>
        <v/>
      </c>
      <c r="AT41" s="253" t="str">
        <f t="shared" si="5"/>
        <v/>
      </c>
      <c r="AU41" s="253" t="str">
        <f t="shared" si="5"/>
        <v/>
      </c>
      <c r="AV41" s="253" t="str">
        <f t="shared" si="5"/>
        <v/>
      </c>
      <c r="AW41" s="253" t="str">
        <f t="shared" si="5"/>
        <v/>
      </c>
      <c r="AX41" s="253" t="str">
        <f t="shared" si="5"/>
        <v/>
      </c>
      <c r="AY41" s="253" t="str">
        <f t="shared" si="5"/>
        <v/>
      </c>
      <c r="AZ41" s="253" t="str">
        <f t="shared" si="5"/>
        <v/>
      </c>
      <c r="BA41" s="253" t="str">
        <f t="shared" si="5"/>
        <v/>
      </c>
      <c r="BB41" s="238" t="str">
        <f t="shared" si="5"/>
        <v/>
      </c>
      <c r="BD41" s="251" t="str">
        <f t="shared" si="11"/>
        <v/>
      </c>
      <c r="BE41" s="253" t="str">
        <f t="shared" si="11"/>
        <v/>
      </c>
      <c r="BF41" s="253" t="str">
        <f t="shared" si="11"/>
        <v/>
      </c>
      <c r="BG41" s="253" t="str">
        <f t="shared" si="11"/>
        <v/>
      </c>
      <c r="BH41" s="253" t="str">
        <f t="shared" si="11"/>
        <v/>
      </c>
      <c r="BI41" s="253" t="str">
        <f t="shared" si="11"/>
        <v/>
      </c>
      <c r="BJ41" s="253" t="str">
        <f t="shared" si="11"/>
        <v/>
      </c>
      <c r="BK41" s="253" t="str">
        <f t="shared" si="11"/>
        <v/>
      </c>
      <c r="BL41" s="253" t="str">
        <f t="shared" si="11"/>
        <v/>
      </c>
      <c r="BM41" s="238" t="str">
        <f t="shared" si="11"/>
        <v/>
      </c>
      <c r="BO41" s="248" t="str">
        <f t="shared" ref="BO41:BP41" si="51">A366</f>
        <v/>
      </c>
      <c r="BP41" s="250" t="str">
        <f t="shared" si="51"/>
        <v/>
      </c>
      <c r="BQ41" s="250" t="str">
        <f t="shared" si="13"/>
        <v/>
      </c>
      <c r="BR41" s="250" t="str">
        <f t="shared" si="14"/>
        <v/>
      </c>
      <c r="BS41" s="250" t="str">
        <f t="shared" si="15"/>
        <v/>
      </c>
      <c r="BT41" s="250" t="str">
        <f t="shared" si="16"/>
        <v/>
      </c>
      <c r="BU41" s="250" t="str">
        <f t="shared" si="17"/>
        <v/>
      </c>
      <c r="BV41" s="250" t="str">
        <f t="shared" si="18"/>
        <v/>
      </c>
      <c r="BW41" s="250" t="str">
        <f t="shared" si="19"/>
        <v/>
      </c>
      <c r="BX41" s="250" t="str">
        <f t="shared" si="20"/>
        <v/>
      </c>
      <c r="BZ41" s="248" t="str">
        <f t="shared" si="21"/>
        <v/>
      </c>
      <c r="CA41" s="248" t="str">
        <f t="shared" si="22"/>
        <v/>
      </c>
      <c r="CB41" s="248" t="str">
        <f t="shared" si="23"/>
        <v/>
      </c>
      <c r="CC41" s="248" t="str">
        <f t="shared" si="24"/>
        <v/>
      </c>
      <c r="CD41" s="248" t="str">
        <f t="shared" si="25"/>
        <v/>
      </c>
      <c r="CE41" s="248" t="str">
        <f t="shared" si="26"/>
        <v/>
      </c>
      <c r="CF41" s="248" t="str">
        <f t="shared" si="27"/>
        <v/>
      </c>
      <c r="CG41" s="248" t="str">
        <f t="shared" si="28"/>
        <v/>
      </c>
      <c r="CH41" s="248" t="str">
        <f t="shared" si="29"/>
        <v/>
      </c>
      <c r="CI41" s="248" t="str">
        <f t="shared" si="30"/>
        <v/>
      </c>
    </row>
    <row r="42" spans="1:87" s="236" customFormat="1" ht="13.5" thickBot="1" x14ac:dyDescent="0.25">
      <c r="A42" s="251" t="str">
        <f t="shared" si="45"/>
        <v/>
      </c>
      <c r="B42" s="252" t="str">
        <f t="shared" si="45"/>
        <v/>
      </c>
      <c r="C42" s="252" t="str">
        <f t="shared" si="45"/>
        <v/>
      </c>
      <c r="D42" s="252" t="str">
        <f t="shared" si="45"/>
        <v/>
      </c>
      <c r="E42" s="253" t="str">
        <f t="shared" si="45"/>
        <v/>
      </c>
      <c r="F42" s="253" t="str">
        <f t="shared" si="45"/>
        <v/>
      </c>
      <c r="G42" s="253" t="str">
        <f t="shared" si="45"/>
        <v/>
      </c>
      <c r="H42" s="253" t="str">
        <f t="shared" si="45"/>
        <v/>
      </c>
      <c r="I42" s="254" t="str">
        <f t="shared" si="45"/>
        <v/>
      </c>
      <c r="J42" s="255" t="str">
        <f t="shared" si="45"/>
        <v/>
      </c>
      <c r="L42" s="251" t="str">
        <f t="shared" si="9"/>
        <v/>
      </c>
      <c r="M42" s="252" t="str">
        <f t="shared" si="9"/>
        <v/>
      </c>
      <c r="N42" s="252" t="str">
        <f t="shared" si="9"/>
        <v/>
      </c>
      <c r="O42" s="252" t="str">
        <f t="shared" si="9"/>
        <v/>
      </c>
      <c r="P42" s="252" t="str">
        <f t="shared" si="9"/>
        <v/>
      </c>
      <c r="Q42" s="252" t="str">
        <f t="shared" si="9"/>
        <v/>
      </c>
      <c r="R42" s="252" t="str">
        <f t="shared" si="9"/>
        <v/>
      </c>
      <c r="S42" s="252" t="str">
        <f t="shared" si="9"/>
        <v/>
      </c>
      <c r="T42" s="252" t="str">
        <f t="shared" si="9"/>
        <v/>
      </c>
      <c r="U42" s="255" t="str">
        <f t="shared" si="9"/>
        <v/>
      </c>
      <c r="V42" s="234"/>
      <c r="W42" s="251" t="str">
        <f t="shared" si="10"/>
        <v/>
      </c>
      <c r="X42" s="253" t="str">
        <f t="shared" si="10"/>
        <v/>
      </c>
      <c r="Y42" s="253" t="str">
        <f t="shared" si="10"/>
        <v/>
      </c>
      <c r="Z42" s="253" t="str">
        <f t="shared" si="10"/>
        <v/>
      </c>
      <c r="AA42" s="253" t="str">
        <f t="shared" si="10"/>
        <v/>
      </c>
      <c r="AB42" s="253" t="str">
        <f t="shared" si="10"/>
        <v/>
      </c>
      <c r="AC42" s="253" t="str">
        <f t="shared" si="10"/>
        <v/>
      </c>
      <c r="AD42" s="253" t="str">
        <f t="shared" si="10"/>
        <v/>
      </c>
      <c r="AE42" s="253" t="str">
        <f t="shared" si="10"/>
        <v/>
      </c>
      <c r="AF42" s="238" t="str">
        <f t="shared" si="10"/>
        <v/>
      </c>
      <c r="AG42" s="234"/>
      <c r="AH42" s="251" t="str">
        <f t="shared" si="4"/>
        <v/>
      </c>
      <c r="AI42" s="253" t="str">
        <f t="shared" si="4"/>
        <v/>
      </c>
      <c r="AJ42" s="253" t="str">
        <f t="shared" si="4"/>
        <v/>
      </c>
      <c r="AK42" s="253" t="str">
        <f t="shared" si="4"/>
        <v/>
      </c>
      <c r="AL42" s="253" t="str">
        <f t="shared" si="4"/>
        <v/>
      </c>
      <c r="AM42" s="253" t="str">
        <f t="shared" si="4"/>
        <v/>
      </c>
      <c r="AN42" s="253" t="str">
        <f t="shared" si="4"/>
        <v/>
      </c>
      <c r="AO42" s="253" t="str">
        <f t="shared" si="4"/>
        <v/>
      </c>
      <c r="AP42" s="253" t="str">
        <f t="shared" si="4"/>
        <v/>
      </c>
      <c r="AQ42" s="238" t="str">
        <f t="shared" si="4"/>
        <v/>
      </c>
      <c r="AS42" s="251" t="str">
        <f t="shared" si="5"/>
        <v/>
      </c>
      <c r="AT42" s="253" t="str">
        <f t="shared" si="5"/>
        <v/>
      </c>
      <c r="AU42" s="253" t="str">
        <f t="shared" si="5"/>
        <v/>
      </c>
      <c r="AV42" s="253" t="str">
        <f t="shared" si="5"/>
        <v/>
      </c>
      <c r="AW42" s="253" t="str">
        <f t="shared" si="5"/>
        <v/>
      </c>
      <c r="AX42" s="253" t="str">
        <f t="shared" si="5"/>
        <v/>
      </c>
      <c r="AY42" s="253" t="str">
        <f t="shared" si="5"/>
        <v/>
      </c>
      <c r="AZ42" s="253" t="str">
        <f t="shared" si="5"/>
        <v/>
      </c>
      <c r="BA42" s="253" t="str">
        <f t="shared" si="5"/>
        <v/>
      </c>
      <c r="BB42" s="238" t="str">
        <f t="shared" si="5"/>
        <v/>
      </c>
      <c r="BD42" s="251" t="str">
        <f t="shared" si="11"/>
        <v/>
      </c>
      <c r="BE42" s="253" t="str">
        <f t="shared" si="11"/>
        <v/>
      </c>
      <c r="BF42" s="253" t="str">
        <f t="shared" si="11"/>
        <v/>
      </c>
      <c r="BG42" s="253" t="str">
        <f t="shared" si="11"/>
        <v/>
      </c>
      <c r="BH42" s="253" t="str">
        <f t="shared" si="11"/>
        <v/>
      </c>
      <c r="BI42" s="253" t="str">
        <f t="shared" si="11"/>
        <v/>
      </c>
      <c r="BJ42" s="253" t="str">
        <f t="shared" si="11"/>
        <v/>
      </c>
      <c r="BK42" s="253" t="str">
        <f t="shared" si="11"/>
        <v/>
      </c>
      <c r="BL42" s="253" t="str">
        <f t="shared" si="11"/>
        <v/>
      </c>
      <c r="BM42" s="238" t="str">
        <f t="shared" si="11"/>
        <v/>
      </c>
      <c r="BO42" s="248" t="str">
        <f t="shared" ref="BO42:BP42" si="52">A367</f>
        <v/>
      </c>
      <c r="BP42" s="250" t="str">
        <f t="shared" si="52"/>
        <v/>
      </c>
      <c r="BQ42" s="250" t="str">
        <f t="shared" si="13"/>
        <v/>
      </c>
      <c r="BR42" s="250" t="str">
        <f t="shared" si="14"/>
        <v/>
      </c>
      <c r="BS42" s="250" t="str">
        <f t="shared" si="15"/>
        <v/>
      </c>
      <c r="BT42" s="250" t="str">
        <f t="shared" si="16"/>
        <v/>
      </c>
      <c r="BU42" s="250" t="str">
        <f t="shared" si="17"/>
        <v/>
      </c>
      <c r="BV42" s="250" t="str">
        <f t="shared" si="18"/>
        <v/>
      </c>
      <c r="BW42" s="250" t="str">
        <f t="shared" si="19"/>
        <v/>
      </c>
      <c r="BX42" s="250" t="str">
        <f t="shared" si="20"/>
        <v/>
      </c>
      <c r="BZ42" s="248" t="str">
        <f t="shared" si="21"/>
        <v/>
      </c>
      <c r="CA42" s="248" t="str">
        <f t="shared" si="22"/>
        <v/>
      </c>
      <c r="CB42" s="248" t="str">
        <f t="shared" si="23"/>
        <v/>
      </c>
      <c r="CC42" s="248" t="str">
        <f t="shared" si="24"/>
        <v/>
      </c>
      <c r="CD42" s="248" t="str">
        <f t="shared" si="25"/>
        <v/>
      </c>
      <c r="CE42" s="248" t="str">
        <f t="shared" si="26"/>
        <v/>
      </c>
      <c r="CF42" s="248" t="str">
        <f t="shared" si="27"/>
        <v/>
      </c>
      <c r="CG42" s="248" t="str">
        <f t="shared" si="28"/>
        <v/>
      </c>
      <c r="CH42" s="248" t="str">
        <f t="shared" si="29"/>
        <v/>
      </c>
      <c r="CI42" s="248" t="str">
        <f t="shared" si="30"/>
        <v/>
      </c>
    </row>
    <row r="43" spans="1:87" s="236" customFormat="1" ht="13.5" thickBot="1" x14ac:dyDescent="0.25">
      <c r="A43" s="251" t="str">
        <f t="shared" si="45"/>
        <v/>
      </c>
      <c r="B43" s="252" t="str">
        <f t="shared" si="45"/>
        <v/>
      </c>
      <c r="C43" s="252" t="str">
        <f t="shared" si="45"/>
        <v/>
      </c>
      <c r="D43" s="252" t="str">
        <f t="shared" si="45"/>
        <v/>
      </c>
      <c r="E43" s="253" t="str">
        <f t="shared" si="45"/>
        <v/>
      </c>
      <c r="F43" s="253" t="str">
        <f t="shared" si="45"/>
        <v/>
      </c>
      <c r="G43" s="253" t="str">
        <f t="shared" si="45"/>
        <v/>
      </c>
      <c r="H43" s="253" t="str">
        <f t="shared" si="45"/>
        <v/>
      </c>
      <c r="I43" s="254" t="str">
        <f t="shared" si="45"/>
        <v/>
      </c>
      <c r="J43" s="255" t="str">
        <f t="shared" si="45"/>
        <v/>
      </c>
      <c r="L43" s="251" t="str">
        <f t="shared" si="9"/>
        <v/>
      </c>
      <c r="M43" s="252" t="str">
        <f t="shared" si="9"/>
        <v/>
      </c>
      <c r="N43" s="252" t="str">
        <f t="shared" si="9"/>
        <v/>
      </c>
      <c r="O43" s="252" t="str">
        <f t="shared" si="9"/>
        <v/>
      </c>
      <c r="P43" s="252" t="str">
        <f t="shared" si="9"/>
        <v/>
      </c>
      <c r="Q43" s="252" t="str">
        <f t="shared" si="9"/>
        <v/>
      </c>
      <c r="R43" s="252" t="str">
        <f t="shared" si="9"/>
        <v/>
      </c>
      <c r="S43" s="252" t="str">
        <f t="shared" si="9"/>
        <v/>
      </c>
      <c r="T43" s="252" t="str">
        <f t="shared" si="9"/>
        <v/>
      </c>
      <c r="U43" s="255" t="str">
        <f t="shared" si="9"/>
        <v/>
      </c>
      <c r="V43" s="234"/>
      <c r="W43" s="251" t="str">
        <f t="shared" si="10"/>
        <v/>
      </c>
      <c r="X43" s="253" t="str">
        <f t="shared" si="10"/>
        <v/>
      </c>
      <c r="Y43" s="253" t="str">
        <f t="shared" si="10"/>
        <v/>
      </c>
      <c r="Z43" s="253" t="str">
        <f t="shared" si="10"/>
        <v/>
      </c>
      <c r="AA43" s="253" t="str">
        <f t="shared" si="10"/>
        <v/>
      </c>
      <c r="AB43" s="253" t="str">
        <f t="shared" si="10"/>
        <v/>
      </c>
      <c r="AC43" s="253" t="str">
        <f t="shared" si="10"/>
        <v/>
      </c>
      <c r="AD43" s="253" t="str">
        <f t="shared" si="10"/>
        <v/>
      </c>
      <c r="AE43" s="253" t="str">
        <f t="shared" si="10"/>
        <v/>
      </c>
      <c r="AF43" s="238" t="str">
        <f t="shared" si="10"/>
        <v/>
      </c>
      <c r="AG43" s="234"/>
      <c r="AH43" s="251" t="str">
        <f t="shared" si="4"/>
        <v/>
      </c>
      <c r="AI43" s="253" t="str">
        <f t="shared" si="4"/>
        <v/>
      </c>
      <c r="AJ43" s="253" t="str">
        <f t="shared" si="4"/>
        <v/>
      </c>
      <c r="AK43" s="253" t="str">
        <f t="shared" si="4"/>
        <v/>
      </c>
      <c r="AL43" s="253" t="str">
        <f t="shared" si="4"/>
        <v/>
      </c>
      <c r="AM43" s="253" t="str">
        <f t="shared" si="4"/>
        <v/>
      </c>
      <c r="AN43" s="253" t="str">
        <f t="shared" si="4"/>
        <v/>
      </c>
      <c r="AO43" s="253" t="str">
        <f t="shared" si="4"/>
        <v/>
      </c>
      <c r="AP43" s="253" t="str">
        <f t="shared" si="4"/>
        <v/>
      </c>
      <c r="AQ43" s="238" t="str">
        <f t="shared" si="4"/>
        <v/>
      </c>
      <c r="AS43" s="251" t="str">
        <f t="shared" si="5"/>
        <v/>
      </c>
      <c r="AT43" s="253" t="str">
        <f t="shared" si="5"/>
        <v/>
      </c>
      <c r="AU43" s="253" t="str">
        <f t="shared" si="5"/>
        <v/>
      </c>
      <c r="AV43" s="253" t="str">
        <f t="shared" si="5"/>
        <v/>
      </c>
      <c r="AW43" s="253" t="str">
        <f t="shared" si="5"/>
        <v/>
      </c>
      <c r="AX43" s="253" t="str">
        <f t="shared" si="5"/>
        <v/>
      </c>
      <c r="AY43" s="253" t="str">
        <f t="shared" si="5"/>
        <v/>
      </c>
      <c r="AZ43" s="253" t="str">
        <f t="shared" si="5"/>
        <v/>
      </c>
      <c r="BA43" s="253" t="str">
        <f t="shared" si="5"/>
        <v/>
      </c>
      <c r="BB43" s="238" t="str">
        <f t="shared" si="5"/>
        <v/>
      </c>
      <c r="BD43" s="251" t="str">
        <f t="shared" si="11"/>
        <v/>
      </c>
      <c r="BE43" s="253" t="str">
        <f t="shared" si="11"/>
        <v/>
      </c>
      <c r="BF43" s="253" t="str">
        <f t="shared" si="11"/>
        <v/>
      </c>
      <c r="BG43" s="253" t="str">
        <f t="shared" si="11"/>
        <v/>
      </c>
      <c r="BH43" s="253" t="str">
        <f t="shared" si="11"/>
        <v/>
      </c>
      <c r="BI43" s="253" t="str">
        <f t="shared" si="11"/>
        <v/>
      </c>
      <c r="BJ43" s="253" t="str">
        <f t="shared" si="11"/>
        <v/>
      </c>
      <c r="BK43" s="253" t="str">
        <f t="shared" si="11"/>
        <v/>
      </c>
      <c r="BL43" s="253" t="str">
        <f t="shared" si="11"/>
        <v/>
      </c>
      <c r="BM43" s="238" t="str">
        <f t="shared" si="11"/>
        <v/>
      </c>
      <c r="BO43" s="248" t="str">
        <f t="shared" ref="BO43:BP43" si="53">A368</f>
        <v/>
      </c>
      <c r="BP43" s="250" t="str">
        <f t="shared" si="53"/>
        <v/>
      </c>
      <c r="BQ43" s="250" t="str">
        <f t="shared" si="13"/>
        <v/>
      </c>
      <c r="BR43" s="250" t="str">
        <f t="shared" si="14"/>
        <v/>
      </c>
      <c r="BS43" s="250" t="str">
        <f t="shared" si="15"/>
        <v/>
      </c>
      <c r="BT43" s="250" t="str">
        <f t="shared" si="16"/>
        <v/>
      </c>
      <c r="BU43" s="250" t="str">
        <f t="shared" si="17"/>
        <v/>
      </c>
      <c r="BV43" s="250" t="str">
        <f t="shared" si="18"/>
        <v/>
      </c>
      <c r="BW43" s="250" t="str">
        <f t="shared" si="19"/>
        <v/>
      </c>
      <c r="BX43" s="250" t="str">
        <f t="shared" si="20"/>
        <v/>
      </c>
      <c r="BZ43" s="248" t="str">
        <f t="shared" si="21"/>
        <v/>
      </c>
      <c r="CA43" s="248" t="str">
        <f t="shared" si="22"/>
        <v/>
      </c>
      <c r="CB43" s="248" t="str">
        <f t="shared" si="23"/>
        <v/>
      </c>
      <c r="CC43" s="248" t="str">
        <f t="shared" si="24"/>
        <v/>
      </c>
      <c r="CD43" s="248" t="str">
        <f t="shared" si="25"/>
        <v/>
      </c>
      <c r="CE43" s="248" t="str">
        <f t="shared" si="26"/>
        <v/>
      </c>
      <c r="CF43" s="248" t="str">
        <f t="shared" si="27"/>
        <v/>
      </c>
      <c r="CG43" s="248" t="str">
        <f t="shared" si="28"/>
        <v/>
      </c>
      <c r="CH43" s="248" t="str">
        <f t="shared" si="29"/>
        <v/>
      </c>
      <c r="CI43" s="248" t="str">
        <f t="shared" si="30"/>
        <v/>
      </c>
    </row>
    <row r="44" spans="1:87" s="236" customFormat="1" ht="13.5" thickBot="1" x14ac:dyDescent="0.25">
      <c r="A44" s="251" t="str">
        <f t="shared" si="45"/>
        <v/>
      </c>
      <c r="B44" s="252" t="str">
        <f t="shared" si="45"/>
        <v/>
      </c>
      <c r="C44" s="252" t="str">
        <f t="shared" si="45"/>
        <v/>
      </c>
      <c r="D44" s="252" t="str">
        <f t="shared" si="45"/>
        <v/>
      </c>
      <c r="E44" s="253" t="str">
        <f t="shared" si="45"/>
        <v/>
      </c>
      <c r="F44" s="253" t="str">
        <f t="shared" si="45"/>
        <v/>
      </c>
      <c r="G44" s="253" t="str">
        <f t="shared" si="45"/>
        <v/>
      </c>
      <c r="H44" s="253" t="str">
        <f t="shared" si="45"/>
        <v/>
      </c>
      <c r="I44" s="254" t="str">
        <f t="shared" si="45"/>
        <v/>
      </c>
      <c r="J44" s="255" t="str">
        <f t="shared" si="45"/>
        <v/>
      </c>
      <c r="L44" s="251" t="str">
        <f t="shared" si="9"/>
        <v/>
      </c>
      <c r="M44" s="252" t="str">
        <f t="shared" si="9"/>
        <v/>
      </c>
      <c r="N44" s="252" t="str">
        <f t="shared" si="9"/>
        <v/>
      </c>
      <c r="O44" s="252" t="str">
        <f t="shared" si="9"/>
        <v/>
      </c>
      <c r="P44" s="252" t="str">
        <f t="shared" si="9"/>
        <v/>
      </c>
      <c r="Q44" s="252" t="str">
        <f t="shared" si="9"/>
        <v/>
      </c>
      <c r="R44" s="252" t="str">
        <f t="shared" si="9"/>
        <v/>
      </c>
      <c r="S44" s="252" t="str">
        <f t="shared" si="9"/>
        <v/>
      </c>
      <c r="T44" s="252" t="str">
        <f t="shared" si="9"/>
        <v/>
      </c>
      <c r="U44" s="255" t="str">
        <f t="shared" si="9"/>
        <v/>
      </c>
      <c r="V44" s="234"/>
      <c r="W44" s="251" t="str">
        <f t="shared" si="10"/>
        <v/>
      </c>
      <c r="X44" s="253" t="str">
        <f t="shared" si="10"/>
        <v/>
      </c>
      <c r="Y44" s="253" t="str">
        <f t="shared" si="10"/>
        <v/>
      </c>
      <c r="Z44" s="253" t="str">
        <f t="shared" si="10"/>
        <v/>
      </c>
      <c r="AA44" s="253" t="str">
        <f t="shared" si="10"/>
        <v/>
      </c>
      <c r="AB44" s="253" t="str">
        <f t="shared" si="10"/>
        <v/>
      </c>
      <c r="AC44" s="253" t="str">
        <f t="shared" si="10"/>
        <v/>
      </c>
      <c r="AD44" s="253" t="str">
        <f t="shared" si="10"/>
        <v/>
      </c>
      <c r="AE44" s="253" t="str">
        <f t="shared" si="10"/>
        <v/>
      </c>
      <c r="AF44" s="238" t="str">
        <f t="shared" si="10"/>
        <v/>
      </c>
      <c r="AG44" s="234"/>
      <c r="AH44" s="251" t="str">
        <f t="shared" si="4"/>
        <v/>
      </c>
      <c r="AI44" s="253" t="str">
        <f t="shared" si="4"/>
        <v/>
      </c>
      <c r="AJ44" s="253" t="str">
        <f t="shared" si="4"/>
        <v/>
      </c>
      <c r="AK44" s="253" t="str">
        <f t="shared" si="4"/>
        <v/>
      </c>
      <c r="AL44" s="253" t="str">
        <f t="shared" si="4"/>
        <v/>
      </c>
      <c r="AM44" s="253" t="str">
        <f t="shared" si="4"/>
        <v/>
      </c>
      <c r="AN44" s="253" t="str">
        <f t="shared" si="4"/>
        <v/>
      </c>
      <c r="AO44" s="253" t="str">
        <f t="shared" si="4"/>
        <v/>
      </c>
      <c r="AP44" s="253" t="str">
        <f t="shared" si="4"/>
        <v/>
      </c>
      <c r="AQ44" s="238" t="str">
        <f t="shared" si="4"/>
        <v/>
      </c>
      <c r="AS44" s="251" t="str">
        <f t="shared" si="5"/>
        <v/>
      </c>
      <c r="AT44" s="253" t="str">
        <f t="shared" si="5"/>
        <v/>
      </c>
      <c r="AU44" s="253" t="str">
        <f t="shared" si="5"/>
        <v/>
      </c>
      <c r="AV44" s="253" t="str">
        <f t="shared" si="5"/>
        <v/>
      </c>
      <c r="AW44" s="253" t="str">
        <f t="shared" si="5"/>
        <v/>
      </c>
      <c r="AX44" s="253" t="str">
        <f t="shared" si="5"/>
        <v/>
      </c>
      <c r="AY44" s="253" t="str">
        <f t="shared" si="5"/>
        <v/>
      </c>
      <c r="AZ44" s="253" t="str">
        <f t="shared" si="5"/>
        <v/>
      </c>
      <c r="BA44" s="253" t="str">
        <f t="shared" si="5"/>
        <v/>
      </c>
      <c r="BB44" s="238" t="str">
        <f t="shared" si="5"/>
        <v/>
      </c>
      <c r="BD44" s="251" t="str">
        <f t="shared" si="11"/>
        <v/>
      </c>
      <c r="BE44" s="253" t="str">
        <f t="shared" si="11"/>
        <v/>
      </c>
      <c r="BF44" s="253" t="str">
        <f t="shared" si="11"/>
        <v/>
      </c>
      <c r="BG44" s="253" t="str">
        <f t="shared" si="11"/>
        <v/>
      </c>
      <c r="BH44" s="253" t="str">
        <f t="shared" si="11"/>
        <v/>
      </c>
      <c r="BI44" s="253" t="str">
        <f t="shared" si="11"/>
        <v/>
      </c>
      <c r="BJ44" s="253" t="str">
        <f t="shared" si="11"/>
        <v/>
      </c>
      <c r="BK44" s="253" t="str">
        <f t="shared" si="11"/>
        <v/>
      </c>
      <c r="BL44" s="253" t="str">
        <f t="shared" si="11"/>
        <v/>
      </c>
      <c r="BM44" s="238" t="str">
        <f t="shared" si="11"/>
        <v/>
      </c>
      <c r="BO44" s="248" t="str">
        <f t="shared" ref="BO44:BP44" si="54">A369</f>
        <v/>
      </c>
      <c r="BP44" s="250" t="str">
        <f t="shared" si="54"/>
        <v/>
      </c>
      <c r="BQ44" s="250" t="str">
        <f t="shared" si="13"/>
        <v/>
      </c>
      <c r="BR44" s="250" t="str">
        <f t="shared" si="14"/>
        <v/>
      </c>
      <c r="BS44" s="250" t="str">
        <f t="shared" si="15"/>
        <v/>
      </c>
      <c r="BT44" s="250" t="str">
        <f t="shared" si="16"/>
        <v/>
      </c>
      <c r="BU44" s="250" t="str">
        <f t="shared" si="17"/>
        <v/>
      </c>
      <c r="BV44" s="250" t="str">
        <f t="shared" si="18"/>
        <v/>
      </c>
      <c r="BW44" s="250" t="str">
        <f t="shared" si="19"/>
        <v/>
      </c>
      <c r="BX44" s="250" t="str">
        <f t="shared" si="20"/>
        <v/>
      </c>
      <c r="BZ44" s="248" t="str">
        <f t="shared" si="21"/>
        <v/>
      </c>
      <c r="CA44" s="248" t="str">
        <f t="shared" si="22"/>
        <v/>
      </c>
      <c r="CB44" s="248" t="str">
        <f t="shared" si="23"/>
        <v/>
      </c>
      <c r="CC44" s="248" t="str">
        <f t="shared" si="24"/>
        <v/>
      </c>
      <c r="CD44" s="248" t="str">
        <f t="shared" si="25"/>
        <v/>
      </c>
      <c r="CE44" s="248" t="str">
        <f t="shared" si="26"/>
        <v/>
      </c>
      <c r="CF44" s="248" t="str">
        <f t="shared" si="27"/>
        <v/>
      </c>
      <c r="CG44" s="248" t="str">
        <f t="shared" si="28"/>
        <v/>
      </c>
      <c r="CH44" s="248" t="str">
        <f t="shared" si="29"/>
        <v/>
      </c>
      <c r="CI44" s="248" t="str">
        <f t="shared" si="30"/>
        <v/>
      </c>
    </row>
    <row r="45" spans="1:87" s="236" customFormat="1" ht="13.5" thickBot="1" x14ac:dyDescent="0.25">
      <c r="A45" s="251" t="str">
        <f t="shared" si="45"/>
        <v/>
      </c>
      <c r="B45" s="252" t="str">
        <f t="shared" si="45"/>
        <v/>
      </c>
      <c r="C45" s="252" t="str">
        <f t="shared" si="45"/>
        <v/>
      </c>
      <c r="D45" s="252" t="str">
        <f t="shared" si="45"/>
        <v/>
      </c>
      <c r="E45" s="253" t="str">
        <f t="shared" si="45"/>
        <v/>
      </c>
      <c r="F45" s="253" t="str">
        <f t="shared" si="45"/>
        <v/>
      </c>
      <c r="G45" s="253" t="str">
        <f t="shared" si="45"/>
        <v/>
      </c>
      <c r="H45" s="253" t="str">
        <f t="shared" si="45"/>
        <v/>
      </c>
      <c r="I45" s="254" t="str">
        <f t="shared" si="45"/>
        <v/>
      </c>
      <c r="J45" s="255" t="str">
        <f t="shared" si="45"/>
        <v/>
      </c>
      <c r="L45" s="251" t="str">
        <f t="shared" si="9"/>
        <v/>
      </c>
      <c r="M45" s="252" t="str">
        <f t="shared" si="9"/>
        <v/>
      </c>
      <c r="N45" s="252" t="str">
        <f t="shared" si="9"/>
        <v/>
      </c>
      <c r="O45" s="252" t="str">
        <f t="shared" si="9"/>
        <v/>
      </c>
      <c r="P45" s="252" t="str">
        <f t="shared" si="9"/>
        <v/>
      </c>
      <c r="Q45" s="252" t="str">
        <f t="shared" si="9"/>
        <v/>
      </c>
      <c r="R45" s="252" t="str">
        <f t="shared" si="9"/>
        <v/>
      </c>
      <c r="S45" s="252" t="str">
        <f t="shared" si="9"/>
        <v/>
      </c>
      <c r="T45" s="252" t="str">
        <f t="shared" si="9"/>
        <v/>
      </c>
      <c r="U45" s="255" t="str">
        <f t="shared" si="9"/>
        <v/>
      </c>
      <c r="V45" s="234"/>
      <c r="W45" s="251" t="str">
        <f t="shared" si="10"/>
        <v/>
      </c>
      <c r="X45" s="253" t="str">
        <f t="shared" si="10"/>
        <v/>
      </c>
      <c r="Y45" s="253" t="str">
        <f t="shared" si="10"/>
        <v/>
      </c>
      <c r="Z45" s="253" t="str">
        <f t="shared" si="10"/>
        <v/>
      </c>
      <c r="AA45" s="253" t="str">
        <f t="shared" si="10"/>
        <v/>
      </c>
      <c r="AB45" s="253" t="str">
        <f t="shared" si="10"/>
        <v/>
      </c>
      <c r="AC45" s="253" t="str">
        <f t="shared" si="10"/>
        <v/>
      </c>
      <c r="AD45" s="253" t="str">
        <f t="shared" si="10"/>
        <v/>
      </c>
      <c r="AE45" s="253" t="str">
        <f t="shared" si="10"/>
        <v/>
      </c>
      <c r="AF45" s="238" t="str">
        <f t="shared" si="10"/>
        <v/>
      </c>
      <c r="AG45" s="234"/>
      <c r="AH45" s="251" t="str">
        <f t="shared" si="4"/>
        <v/>
      </c>
      <c r="AI45" s="253" t="str">
        <f t="shared" si="4"/>
        <v/>
      </c>
      <c r="AJ45" s="253" t="str">
        <f t="shared" si="4"/>
        <v/>
      </c>
      <c r="AK45" s="253" t="str">
        <f t="shared" si="4"/>
        <v/>
      </c>
      <c r="AL45" s="253" t="str">
        <f t="shared" si="4"/>
        <v/>
      </c>
      <c r="AM45" s="253" t="str">
        <f t="shared" si="4"/>
        <v/>
      </c>
      <c r="AN45" s="253" t="str">
        <f t="shared" ref="AN45:AN62" si="55">G241</f>
        <v/>
      </c>
      <c r="AO45" s="253" t="str">
        <f t="shared" ref="AO45:AO62" si="56">H241</f>
        <v/>
      </c>
      <c r="AP45" s="253" t="str">
        <f t="shared" ref="AP45:AP62" si="57">I241</f>
        <v/>
      </c>
      <c r="AQ45" s="238" t="str">
        <f t="shared" ref="AQ45:AQ62" si="58">J241</f>
        <v/>
      </c>
      <c r="AS45" s="251" t="str">
        <f t="shared" si="5"/>
        <v/>
      </c>
      <c r="AT45" s="253" t="str">
        <f t="shared" si="5"/>
        <v/>
      </c>
      <c r="AU45" s="253" t="str">
        <f t="shared" si="5"/>
        <v/>
      </c>
      <c r="AV45" s="253" t="str">
        <f t="shared" si="5"/>
        <v/>
      </c>
      <c r="AW45" s="253" t="str">
        <f t="shared" si="5"/>
        <v/>
      </c>
      <c r="AX45" s="253" t="str">
        <f t="shared" ref="AX45:AX62" si="59">F284</f>
        <v/>
      </c>
      <c r="AY45" s="253" t="str">
        <f t="shared" ref="AY45:AY62" si="60">G284</f>
        <v/>
      </c>
      <c r="AZ45" s="253" t="str">
        <f t="shared" ref="AZ45:AZ62" si="61">H284</f>
        <v/>
      </c>
      <c r="BA45" s="253" t="str">
        <f t="shared" ref="BA45:BA62" si="62">I284</f>
        <v/>
      </c>
      <c r="BB45" s="238" t="str">
        <f t="shared" ref="BB45:BB62" si="63">J284</f>
        <v/>
      </c>
      <c r="BD45" s="251" t="str">
        <f t="shared" si="11"/>
        <v/>
      </c>
      <c r="BE45" s="253" t="str">
        <f t="shared" si="11"/>
        <v/>
      </c>
      <c r="BF45" s="253" t="str">
        <f t="shared" si="11"/>
        <v/>
      </c>
      <c r="BG45" s="253" t="str">
        <f t="shared" si="11"/>
        <v/>
      </c>
      <c r="BH45" s="253" t="str">
        <f t="shared" si="11"/>
        <v/>
      </c>
      <c r="BI45" s="253" t="str">
        <f t="shared" si="11"/>
        <v/>
      </c>
      <c r="BJ45" s="253" t="str">
        <f t="shared" si="11"/>
        <v/>
      </c>
      <c r="BK45" s="253" t="str">
        <f t="shared" si="11"/>
        <v/>
      </c>
      <c r="BL45" s="253" t="str">
        <f t="shared" si="11"/>
        <v/>
      </c>
      <c r="BM45" s="238" t="str">
        <f t="shared" si="11"/>
        <v/>
      </c>
      <c r="BO45" s="248" t="str">
        <f t="shared" ref="BO45:BP45" si="64">A370</f>
        <v/>
      </c>
      <c r="BP45" s="250" t="str">
        <f t="shared" si="64"/>
        <v/>
      </c>
      <c r="BQ45" s="250" t="str">
        <f t="shared" si="13"/>
        <v/>
      </c>
      <c r="BR45" s="250" t="str">
        <f t="shared" si="14"/>
        <v/>
      </c>
      <c r="BS45" s="250" t="str">
        <f t="shared" si="15"/>
        <v/>
      </c>
      <c r="BT45" s="250" t="str">
        <f t="shared" si="16"/>
        <v/>
      </c>
      <c r="BU45" s="250" t="str">
        <f t="shared" si="17"/>
        <v/>
      </c>
      <c r="BV45" s="250" t="str">
        <f t="shared" si="18"/>
        <v/>
      </c>
      <c r="BW45" s="250" t="str">
        <f t="shared" si="19"/>
        <v/>
      </c>
      <c r="BX45" s="250" t="str">
        <f t="shared" si="20"/>
        <v/>
      </c>
      <c r="BZ45" s="248" t="str">
        <f t="shared" si="21"/>
        <v/>
      </c>
      <c r="CA45" s="248" t="str">
        <f t="shared" si="22"/>
        <v/>
      </c>
      <c r="CB45" s="248" t="str">
        <f t="shared" si="23"/>
        <v/>
      </c>
      <c r="CC45" s="248" t="str">
        <f t="shared" si="24"/>
        <v/>
      </c>
      <c r="CD45" s="248" t="str">
        <f t="shared" si="25"/>
        <v/>
      </c>
      <c r="CE45" s="248" t="str">
        <f t="shared" si="26"/>
        <v/>
      </c>
      <c r="CF45" s="248" t="str">
        <f t="shared" si="27"/>
        <v/>
      </c>
      <c r="CG45" s="248" t="str">
        <f t="shared" si="28"/>
        <v/>
      </c>
      <c r="CH45" s="248" t="str">
        <f t="shared" si="29"/>
        <v/>
      </c>
      <c r="CI45" s="248" t="str">
        <f t="shared" si="30"/>
        <v/>
      </c>
    </row>
    <row r="46" spans="1:87" s="236" customFormat="1" ht="13.5" thickBot="1" x14ac:dyDescent="0.25">
      <c r="A46" s="251" t="str">
        <f t="shared" si="45"/>
        <v/>
      </c>
      <c r="B46" s="252" t="str">
        <f t="shared" si="45"/>
        <v/>
      </c>
      <c r="C46" s="252" t="str">
        <f t="shared" si="45"/>
        <v/>
      </c>
      <c r="D46" s="252" t="str">
        <f t="shared" si="45"/>
        <v/>
      </c>
      <c r="E46" s="253" t="str">
        <f t="shared" si="45"/>
        <v/>
      </c>
      <c r="F46" s="253" t="str">
        <f t="shared" si="45"/>
        <v/>
      </c>
      <c r="G46" s="253" t="str">
        <f t="shared" si="45"/>
        <v/>
      </c>
      <c r="H46" s="253" t="str">
        <f t="shared" si="45"/>
        <v/>
      </c>
      <c r="I46" s="254" t="str">
        <f t="shared" si="45"/>
        <v/>
      </c>
      <c r="J46" s="255" t="str">
        <f t="shared" si="45"/>
        <v/>
      </c>
      <c r="L46" s="251" t="str">
        <f t="shared" si="9"/>
        <v/>
      </c>
      <c r="M46" s="252" t="str">
        <f t="shared" si="9"/>
        <v/>
      </c>
      <c r="N46" s="252" t="str">
        <f t="shared" si="9"/>
        <v/>
      </c>
      <c r="O46" s="252" t="str">
        <f t="shared" si="9"/>
        <v/>
      </c>
      <c r="P46" s="252" t="str">
        <f t="shared" si="9"/>
        <v/>
      </c>
      <c r="Q46" s="252" t="str">
        <f t="shared" si="9"/>
        <v/>
      </c>
      <c r="R46" s="252" t="str">
        <f t="shared" si="9"/>
        <v/>
      </c>
      <c r="S46" s="252" t="str">
        <f t="shared" si="9"/>
        <v/>
      </c>
      <c r="T46" s="252" t="str">
        <f t="shared" si="9"/>
        <v/>
      </c>
      <c r="U46" s="255" t="str">
        <f t="shared" si="9"/>
        <v/>
      </c>
      <c r="V46" s="234"/>
      <c r="W46" s="251" t="str">
        <f t="shared" si="10"/>
        <v/>
      </c>
      <c r="X46" s="253" t="str">
        <f t="shared" si="10"/>
        <v/>
      </c>
      <c r="Y46" s="253" t="str">
        <f t="shared" si="10"/>
        <v/>
      </c>
      <c r="Z46" s="253" t="str">
        <f t="shared" si="10"/>
        <v/>
      </c>
      <c r="AA46" s="253" t="str">
        <f t="shared" si="10"/>
        <v/>
      </c>
      <c r="AB46" s="253" t="str">
        <f t="shared" si="10"/>
        <v/>
      </c>
      <c r="AC46" s="253" t="str">
        <f t="shared" si="10"/>
        <v/>
      </c>
      <c r="AD46" s="253" t="str">
        <f t="shared" si="10"/>
        <v/>
      </c>
      <c r="AE46" s="253" t="str">
        <f t="shared" si="10"/>
        <v/>
      </c>
      <c r="AF46" s="238" t="str">
        <f t="shared" si="10"/>
        <v/>
      </c>
      <c r="AG46" s="234"/>
      <c r="AH46" s="251" t="str">
        <f t="shared" ref="AH46:AH62" si="65">A242</f>
        <v/>
      </c>
      <c r="AI46" s="253" t="str">
        <f t="shared" ref="AI46:AI62" si="66">B242</f>
        <v/>
      </c>
      <c r="AJ46" s="253" t="str">
        <f t="shared" ref="AJ46:AJ62" si="67">C242</f>
        <v/>
      </c>
      <c r="AK46" s="253" t="str">
        <f t="shared" ref="AK46:AK62" si="68">D242</f>
        <v/>
      </c>
      <c r="AL46" s="253" t="str">
        <f t="shared" ref="AL46:AL62" si="69">E242</f>
        <v/>
      </c>
      <c r="AM46" s="253" t="str">
        <f t="shared" ref="AM46:AM62" si="70">F242</f>
        <v/>
      </c>
      <c r="AN46" s="253" t="str">
        <f t="shared" si="55"/>
        <v/>
      </c>
      <c r="AO46" s="253" t="str">
        <f t="shared" si="56"/>
        <v/>
      </c>
      <c r="AP46" s="253" t="str">
        <f t="shared" si="57"/>
        <v/>
      </c>
      <c r="AQ46" s="238" t="str">
        <f t="shared" si="58"/>
        <v/>
      </c>
      <c r="AS46" s="251" t="str">
        <f t="shared" ref="AS46:AS62" si="71">A285</f>
        <v/>
      </c>
      <c r="AT46" s="253" t="str">
        <f t="shared" ref="AT46:AT62" si="72">B285</f>
        <v/>
      </c>
      <c r="AU46" s="253" t="str">
        <f t="shared" ref="AU46:AU62" si="73">C285</f>
        <v/>
      </c>
      <c r="AV46" s="253" t="str">
        <f t="shared" ref="AV46:AV62" si="74">D285</f>
        <v/>
      </c>
      <c r="AW46" s="253" t="str">
        <f t="shared" ref="AW46:AW62" si="75">E285</f>
        <v/>
      </c>
      <c r="AX46" s="253" t="str">
        <f t="shared" si="59"/>
        <v/>
      </c>
      <c r="AY46" s="253" t="str">
        <f t="shared" si="60"/>
        <v/>
      </c>
      <c r="AZ46" s="253" t="str">
        <f t="shared" si="61"/>
        <v/>
      </c>
      <c r="BA46" s="253" t="str">
        <f t="shared" si="62"/>
        <v/>
      </c>
      <c r="BB46" s="238" t="str">
        <f t="shared" si="63"/>
        <v/>
      </c>
      <c r="BD46" s="251" t="str">
        <f t="shared" si="11"/>
        <v/>
      </c>
      <c r="BE46" s="253" t="str">
        <f t="shared" si="11"/>
        <v/>
      </c>
      <c r="BF46" s="253" t="str">
        <f t="shared" si="11"/>
        <v/>
      </c>
      <c r="BG46" s="253" t="str">
        <f t="shared" si="11"/>
        <v/>
      </c>
      <c r="BH46" s="253" t="str">
        <f t="shared" si="11"/>
        <v/>
      </c>
      <c r="BI46" s="253" t="str">
        <f t="shared" si="11"/>
        <v/>
      </c>
      <c r="BJ46" s="253" t="str">
        <f t="shared" si="11"/>
        <v/>
      </c>
      <c r="BK46" s="253" t="str">
        <f t="shared" si="11"/>
        <v/>
      </c>
      <c r="BL46" s="253" t="str">
        <f t="shared" si="11"/>
        <v/>
      </c>
      <c r="BM46" s="238" t="str">
        <f t="shared" si="11"/>
        <v/>
      </c>
      <c r="BO46" s="248" t="str">
        <f t="shared" ref="BO46:BP46" si="76">A371</f>
        <v/>
      </c>
      <c r="BP46" s="250" t="str">
        <f t="shared" si="76"/>
        <v/>
      </c>
      <c r="BQ46" s="250" t="str">
        <f t="shared" si="13"/>
        <v/>
      </c>
      <c r="BR46" s="250" t="str">
        <f t="shared" si="14"/>
        <v/>
      </c>
      <c r="BS46" s="250" t="str">
        <f t="shared" si="15"/>
        <v/>
      </c>
      <c r="BT46" s="250" t="str">
        <f t="shared" si="16"/>
        <v/>
      </c>
      <c r="BU46" s="250" t="str">
        <f t="shared" si="17"/>
        <v/>
      </c>
      <c r="BV46" s="250" t="str">
        <f t="shared" si="18"/>
        <v/>
      </c>
      <c r="BW46" s="250" t="str">
        <f t="shared" si="19"/>
        <v/>
      </c>
      <c r="BX46" s="250" t="str">
        <f t="shared" si="20"/>
        <v/>
      </c>
      <c r="BZ46" s="248" t="str">
        <f t="shared" si="21"/>
        <v/>
      </c>
      <c r="CA46" s="248" t="str">
        <f t="shared" si="22"/>
        <v/>
      </c>
      <c r="CB46" s="248" t="str">
        <f t="shared" si="23"/>
        <v/>
      </c>
      <c r="CC46" s="248" t="str">
        <f t="shared" si="24"/>
        <v/>
      </c>
      <c r="CD46" s="248" t="str">
        <f t="shared" si="25"/>
        <v/>
      </c>
      <c r="CE46" s="248" t="str">
        <f t="shared" si="26"/>
        <v/>
      </c>
      <c r="CF46" s="248" t="str">
        <f t="shared" si="27"/>
        <v/>
      </c>
      <c r="CG46" s="248" t="str">
        <f t="shared" si="28"/>
        <v/>
      </c>
      <c r="CH46" s="248" t="str">
        <f t="shared" si="29"/>
        <v/>
      </c>
      <c r="CI46" s="248" t="str">
        <f t="shared" si="30"/>
        <v/>
      </c>
    </row>
    <row r="47" spans="1:87" s="236" customFormat="1" ht="13.5" thickBot="1" x14ac:dyDescent="0.25">
      <c r="A47" s="251" t="str">
        <f t="shared" si="45"/>
        <v/>
      </c>
      <c r="B47" s="252" t="str">
        <f t="shared" si="45"/>
        <v/>
      </c>
      <c r="C47" s="252" t="str">
        <f t="shared" si="45"/>
        <v/>
      </c>
      <c r="D47" s="252" t="str">
        <f t="shared" si="45"/>
        <v/>
      </c>
      <c r="E47" s="253" t="str">
        <f t="shared" si="45"/>
        <v/>
      </c>
      <c r="F47" s="253" t="str">
        <f t="shared" si="45"/>
        <v/>
      </c>
      <c r="G47" s="253" t="str">
        <f t="shared" si="45"/>
        <v/>
      </c>
      <c r="H47" s="253" t="str">
        <f t="shared" si="45"/>
        <v/>
      </c>
      <c r="I47" s="254" t="str">
        <f t="shared" si="45"/>
        <v/>
      </c>
      <c r="J47" s="255" t="str">
        <f t="shared" si="45"/>
        <v/>
      </c>
      <c r="L47" s="251" t="str">
        <f t="shared" si="9"/>
        <v/>
      </c>
      <c r="M47" s="252" t="str">
        <f t="shared" si="9"/>
        <v/>
      </c>
      <c r="N47" s="252" t="str">
        <f t="shared" si="9"/>
        <v/>
      </c>
      <c r="O47" s="252" t="str">
        <f t="shared" si="9"/>
        <v/>
      </c>
      <c r="P47" s="252" t="str">
        <f t="shared" si="9"/>
        <v/>
      </c>
      <c r="Q47" s="252" t="str">
        <f t="shared" si="9"/>
        <v/>
      </c>
      <c r="R47" s="252" t="str">
        <f t="shared" si="9"/>
        <v/>
      </c>
      <c r="S47" s="252" t="str">
        <f t="shared" si="9"/>
        <v/>
      </c>
      <c r="T47" s="252" t="str">
        <f t="shared" si="9"/>
        <v/>
      </c>
      <c r="U47" s="255" t="str">
        <f t="shared" si="9"/>
        <v/>
      </c>
      <c r="V47" s="234"/>
      <c r="W47" s="251" t="str">
        <f t="shared" si="10"/>
        <v/>
      </c>
      <c r="X47" s="253" t="str">
        <f t="shared" si="10"/>
        <v/>
      </c>
      <c r="Y47" s="253" t="str">
        <f t="shared" si="10"/>
        <v/>
      </c>
      <c r="Z47" s="253" t="str">
        <f t="shared" si="10"/>
        <v/>
      </c>
      <c r="AA47" s="253" t="str">
        <f t="shared" si="10"/>
        <v/>
      </c>
      <c r="AB47" s="253" t="str">
        <f t="shared" si="10"/>
        <v/>
      </c>
      <c r="AC47" s="253" t="str">
        <f t="shared" si="10"/>
        <v/>
      </c>
      <c r="AD47" s="253" t="str">
        <f t="shared" si="10"/>
        <v/>
      </c>
      <c r="AE47" s="253" t="str">
        <f t="shared" si="10"/>
        <v/>
      </c>
      <c r="AF47" s="238" t="str">
        <f t="shared" si="10"/>
        <v/>
      </c>
      <c r="AG47" s="234"/>
      <c r="AH47" s="251" t="str">
        <f t="shared" si="65"/>
        <v/>
      </c>
      <c r="AI47" s="253" t="str">
        <f t="shared" si="66"/>
        <v/>
      </c>
      <c r="AJ47" s="253" t="str">
        <f t="shared" si="67"/>
        <v/>
      </c>
      <c r="AK47" s="253" t="str">
        <f t="shared" si="68"/>
        <v/>
      </c>
      <c r="AL47" s="253" t="str">
        <f t="shared" si="69"/>
        <v/>
      </c>
      <c r="AM47" s="253" t="str">
        <f t="shared" si="70"/>
        <v/>
      </c>
      <c r="AN47" s="253" t="str">
        <f t="shared" si="55"/>
        <v/>
      </c>
      <c r="AO47" s="253" t="str">
        <f t="shared" si="56"/>
        <v/>
      </c>
      <c r="AP47" s="253" t="str">
        <f t="shared" si="57"/>
        <v/>
      </c>
      <c r="AQ47" s="238" t="str">
        <f t="shared" si="58"/>
        <v/>
      </c>
      <c r="AS47" s="251" t="str">
        <f t="shared" si="71"/>
        <v/>
      </c>
      <c r="AT47" s="253" t="str">
        <f t="shared" si="72"/>
        <v/>
      </c>
      <c r="AU47" s="253" t="str">
        <f t="shared" si="73"/>
        <v/>
      </c>
      <c r="AV47" s="253" t="str">
        <f t="shared" si="74"/>
        <v/>
      </c>
      <c r="AW47" s="253" t="str">
        <f t="shared" si="75"/>
        <v/>
      </c>
      <c r="AX47" s="253" t="str">
        <f t="shared" si="59"/>
        <v/>
      </c>
      <c r="AY47" s="253" t="str">
        <f t="shared" si="60"/>
        <v/>
      </c>
      <c r="AZ47" s="253" t="str">
        <f t="shared" si="61"/>
        <v/>
      </c>
      <c r="BA47" s="253" t="str">
        <f t="shared" si="62"/>
        <v/>
      </c>
      <c r="BB47" s="238" t="str">
        <f t="shared" si="63"/>
        <v/>
      </c>
      <c r="BD47" s="251" t="str">
        <f t="shared" si="11"/>
        <v/>
      </c>
      <c r="BE47" s="253" t="str">
        <f t="shared" si="11"/>
        <v/>
      </c>
      <c r="BF47" s="253" t="str">
        <f t="shared" si="11"/>
        <v/>
      </c>
      <c r="BG47" s="253" t="str">
        <f t="shared" si="11"/>
        <v/>
      </c>
      <c r="BH47" s="253" t="str">
        <f t="shared" si="11"/>
        <v/>
      </c>
      <c r="BI47" s="253" t="str">
        <f t="shared" si="11"/>
        <v/>
      </c>
      <c r="BJ47" s="253" t="str">
        <f t="shared" si="11"/>
        <v/>
      </c>
      <c r="BK47" s="253" t="str">
        <f t="shared" si="11"/>
        <v/>
      </c>
      <c r="BL47" s="253" t="str">
        <f t="shared" si="11"/>
        <v/>
      </c>
      <c r="BM47" s="238" t="str">
        <f t="shared" si="11"/>
        <v/>
      </c>
      <c r="BO47" s="248" t="str">
        <f t="shared" ref="BO47:BP47" si="77">A372</f>
        <v/>
      </c>
      <c r="BP47" s="250" t="str">
        <f t="shared" si="77"/>
        <v/>
      </c>
      <c r="BQ47" s="250" t="str">
        <f t="shared" si="13"/>
        <v/>
      </c>
      <c r="BR47" s="250" t="str">
        <f t="shared" si="14"/>
        <v/>
      </c>
      <c r="BS47" s="250" t="str">
        <f t="shared" si="15"/>
        <v/>
      </c>
      <c r="BT47" s="250" t="str">
        <f t="shared" si="16"/>
        <v/>
      </c>
      <c r="BU47" s="250" t="str">
        <f t="shared" si="17"/>
        <v/>
      </c>
      <c r="BV47" s="250" t="str">
        <f t="shared" si="18"/>
        <v/>
      </c>
      <c r="BW47" s="250" t="str">
        <f t="shared" si="19"/>
        <v/>
      </c>
      <c r="BX47" s="250" t="str">
        <f t="shared" si="20"/>
        <v/>
      </c>
      <c r="BZ47" s="248" t="str">
        <f t="shared" si="21"/>
        <v/>
      </c>
      <c r="CA47" s="248" t="str">
        <f t="shared" si="22"/>
        <v/>
      </c>
      <c r="CB47" s="248" t="str">
        <f t="shared" si="23"/>
        <v/>
      </c>
      <c r="CC47" s="248" t="str">
        <f t="shared" si="24"/>
        <v/>
      </c>
      <c r="CD47" s="248" t="str">
        <f t="shared" si="25"/>
        <v/>
      </c>
      <c r="CE47" s="248" t="str">
        <f t="shared" si="26"/>
        <v/>
      </c>
      <c r="CF47" s="248" t="str">
        <f t="shared" si="27"/>
        <v/>
      </c>
      <c r="CG47" s="248" t="str">
        <f t="shared" si="28"/>
        <v/>
      </c>
      <c r="CH47" s="248" t="str">
        <f t="shared" si="29"/>
        <v/>
      </c>
      <c r="CI47" s="248" t="str">
        <f t="shared" si="30"/>
        <v/>
      </c>
    </row>
    <row r="48" spans="1:87" s="236" customFormat="1" ht="13.5" thickBot="1" x14ac:dyDescent="0.25">
      <c r="A48" s="251" t="str">
        <f t="shared" si="45"/>
        <v/>
      </c>
      <c r="B48" s="252" t="str">
        <f t="shared" si="45"/>
        <v/>
      </c>
      <c r="C48" s="252" t="str">
        <f t="shared" si="45"/>
        <v/>
      </c>
      <c r="D48" s="252" t="str">
        <f t="shared" si="45"/>
        <v/>
      </c>
      <c r="E48" s="253" t="str">
        <f t="shared" si="45"/>
        <v/>
      </c>
      <c r="F48" s="253" t="str">
        <f t="shared" si="45"/>
        <v/>
      </c>
      <c r="G48" s="253" t="str">
        <f t="shared" si="45"/>
        <v/>
      </c>
      <c r="H48" s="253" t="str">
        <f t="shared" si="45"/>
        <v/>
      </c>
      <c r="I48" s="254" t="str">
        <f t="shared" si="45"/>
        <v/>
      </c>
      <c r="J48" s="255" t="str">
        <f t="shared" si="45"/>
        <v/>
      </c>
      <c r="L48" s="251" t="str">
        <f t="shared" si="9"/>
        <v/>
      </c>
      <c r="M48" s="252" t="str">
        <f t="shared" si="9"/>
        <v/>
      </c>
      <c r="N48" s="252" t="str">
        <f t="shared" si="9"/>
        <v/>
      </c>
      <c r="O48" s="252" t="str">
        <f t="shared" si="9"/>
        <v/>
      </c>
      <c r="P48" s="252" t="str">
        <f t="shared" si="9"/>
        <v/>
      </c>
      <c r="Q48" s="252" t="str">
        <f t="shared" si="9"/>
        <v/>
      </c>
      <c r="R48" s="252" t="str">
        <f t="shared" si="9"/>
        <v/>
      </c>
      <c r="S48" s="252" t="str">
        <f t="shared" si="9"/>
        <v/>
      </c>
      <c r="T48" s="252" t="str">
        <f t="shared" si="9"/>
        <v/>
      </c>
      <c r="U48" s="255" t="str">
        <f t="shared" si="9"/>
        <v/>
      </c>
      <c r="V48" s="234"/>
      <c r="W48" s="251" t="str">
        <f t="shared" si="10"/>
        <v/>
      </c>
      <c r="X48" s="253" t="str">
        <f t="shared" si="10"/>
        <v/>
      </c>
      <c r="Y48" s="253" t="str">
        <f t="shared" si="10"/>
        <v/>
      </c>
      <c r="Z48" s="253" t="str">
        <f t="shared" si="10"/>
        <v/>
      </c>
      <c r="AA48" s="253" t="str">
        <f t="shared" si="10"/>
        <v/>
      </c>
      <c r="AB48" s="253" t="str">
        <f t="shared" si="10"/>
        <v/>
      </c>
      <c r="AC48" s="253" t="str">
        <f t="shared" si="10"/>
        <v/>
      </c>
      <c r="AD48" s="253" t="str">
        <f t="shared" si="10"/>
        <v/>
      </c>
      <c r="AE48" s="253" t="str">
        <f t="shared" si="10"/>
        <v/>
      </c>
      <c r="AF48" s="238" t="str">
        <f t="shared" si="10"/>
        <v/>
      </c>
      <c r="AG48" s="234"/>
      <c r="AH48" s="251" t="str">
        <f t="shared" si="65"/>
        <v/>
      </c>
      <c r="AI48" s="253" t="str">
        <f t="shared" si="66"/>
        <v/>
      </c>
      <c r="AJ48" s="253" t="str">
        <f t="shared" si="67"/>
        <v/>
      </c>
      <c r="AK48" s="253" t="str">
        <f t="shared" si="68"/>
        <v/>
      </c>
      <c r="AL48" s="253" t="str">
        <f t="shared" si="69"/>
        <v/>
      </c>
      <c r="AM48" s="253" t="str">
        <f t="shared" si="70"/>
        <v/>
      </c>
      <c r="AN48" s="253" t="str">
        <f t="shared" si="55"/>
        <v/>
      </c>
      <c r="AO48" s="253" t="str">
        <f t="shared" si="56"/>
        <v/>
      </c>
      <c r="AP48" s="253" t="str">
        <f t="shared" si="57"/>
        <v/>
      </c>
      <c r="AQ48" s="238" t="str">
        <f t="shared" si="58"/>
        <v/>
      </c>
      <c r="AS48" s="251" t="str">
        <f t="shared" si="71"/>
        <v/>
      </c>
      <c r="AT48" s="253" t="str">
        <f t="shared" si="72"/>
        <v/>
      </c>
      <c r="AU48" s="253" t="str">
        <f t="shared" si="73"/>
        <v/>
      </c>
      <c r="AV48" s="253" t="str">
        <f t="shared" si="74"/>
        <v/>
      </c>
      <c r="AW48" s="253" t="str">
        <f t="shared" si="75"/>
        <v/>
      </c>
      <c r="AX48" s="253" t="str">
        <f t="shared" si="59"/>
        <v/>
      </c>
      <c r="AY48" s="253" t="str">
        <f t="shared" si="60"/>
        <v/>
      </c>
      <c r="AZ48" s="253" t="str">
        <f t="shared" si="61"/>
        <v/>
      </c>
      <c r="BA48" s="253" t="str">
        <f t="shared" si="62"/>
        <v/>
      </c>
      <c r="BB48" s="238" t="str">
        <f t="shared" si="63"/>
        <v/>
      </c>
      <c r="BD48" s="251" t="str">
        <f t="shared" si="11"/>
        <v/>
      </c>
      <c r="BE48" s="253" t="str">
        <f t="shared" si="11"/>
        <v/>
      </c>
      <c r="BF48" s="253" t="str">
        <f t="shared" si="11"/>
        <v/>
      </c>
      <c r="BG48" s="253" t="str">
        <f t="shared" si="11"/>
        <v/>
      </c>
      <c r="BH48" s="253" t="str">
        <f t="shared" si="11"/>
        <v/>
      </c>
      <c r="BI48" s="253" t="str">
        <f t="shared" si="11"/>
        <v/>
      </c>
      <c r="BJ48" s="253" t="str">
        <f t="shared" si="11"/>
        <v/>
      </c>
      <c r="BK48" s="253" t="str">
        <f t="shared" si="11"/>
        <v/>
      </c>
      <c r="BL48" s="253" t="str">
        <f t="shared" si="11"/>
        <v/>
      </c>
      <c r="BM48" s="238" t="str">
        <f t="shared" si="11"/>
        <v/>
      </c>
      <c r="BO48" s="248" t="str">
        <f t="shared" ref="BO48:BP48" si="78">A373</f>
        <v/>
      </c>
      <c r="BP48" s="250" t="str">
        <f t="shared" si="78"/>
        <v/>
      </c>
      <c r="BQ48" s="250" t="str">
        <f t="shared" si="13"/>
        <v/>
      </c>
      <c r="BR48" s="250" t="str">
        <f t="shared" si="14"/>
        <v/>
      </c>
      <c r="BS48" s="250" t="str">
        <f t="shared" si="15"/>
        <v/>
      </c>
      <c r="BT48" s="250" t="str">
        <f t="shared" si="16"/>
        <v/>
      </c>
      <c r="BU48" s="250" t="str">
        <f t="shared" si="17"/>
        <v/>
      </c>
      <c r="BV48" s="250" t="str">
        <f t="shared" si="18"/>
        <v/>
      </c>
      <c r="BW48" s="250" t="str">
        <f t="shared" si="19"/>
        <v/>
      </c>
      <c r="BX48" s="250" t="str">
        <f t="shared" si="20"/>
        <v/>
      </c>
      <c r="BZ48" s="248" t="str">
        <f t="shared" si="21"/>
        <v/>
      </c>
      <c r="CA48" s="248" t="str">
        <f t="shared" si="22"/>
        <v/>
      </c>
      <c r="CB48" s="248" t="str">
        <f t="shared" si="23"/>
        <v/>
      </c>
      <c r="CC48" s="248" t="str">
        <f t="shared" si="24"/>
        <v/>
      </c>
      <c r="CD48" s="248" t="str">
        <f t="shared" si="25"/>
        <v/>
      </c>
      <c r="CE48" s="248" t="str">
        <f t="shared" si="26"/>
        <v/>
      </c>
      <c r="CF48" s="248" t="str">
        <f t="shared" si="27"/>
        <v/>
      </c>
      <c r="CG48" s="248" t="str">
        <f t="shared" si="28"/>
        <v/>
      </c>
      <c r="CH48" s="248" t="str">
        <f t="shared" si="29"/>
        <v/>
      </c>
      <c r="CI48" s="248" t="str">
        <f t="shared" si="30"/>
        <v/>
      </c>
    </row>
    <row r="49" spans="1:87" s="236" customFormat="1" ht="13.5" thickBot="1" x14ac:dyDescent="0.25">
      <c r="A49" s="251" t="str">
        <f t="shared" si="45"/>
        <v/>
      </c>
      <c r="B49" s="252" t="str">
        <f t="shared" si="45"/>
        <v/>
      </c>
      <c r="C49" s="252" t="str">
        <f t="shared" si="45"/>
        <v/>
      </c>
      <c r="D49" s="252" t="str">
        <f t="shared" si="45"/>
        <v/>
      </c>
      <c r="E49" s="253" t="str">
        <f t="shared" si="45"/>
        <v/>
      </c>
      <c r="F49" s="253" t="str">
        <f t="shared" si="45"/>
        <v/>
      </c>
      <c r="G49" s="253" t="str">
        <f t="shared" si="45"/>
        <v/>
      </c>
      <c r="H49" s="253" t="str">
        <f t="shared" si="45"/>
        <v/>
      </c>
      <c r="I49" s="254" t="str">
        <f t="shared" si="45"/>
        <v/>
      </c>
      <c r="J49" s="255" t="str">
        <f t="shared" si="45"/>
        <v/>
      </c>
      <c r="L49" s="251" t="str">
        <f t="shared" si="9"/>
        <v/>
      </c>
      <c r="M49" s="252" t="str">
        <f t="shared" si="9"/>
        <v/>
      </c>
      <c r="N49" s="252" t="str">
        <f t="shared" si="9"/>
        <v/>
      </c>
      <c r="O49" s="252" t="str">
        <f t="shared" si="9"/>
        <v/>
      </c>
      <c r="P49" s="252" t="str">
        <f t="shared" si="9"/>
        <v/>
      </c>
      <c r="Q49" s="252" t="str">
        <f t="shared" si="9"/>
        <v/>
      </c>
      <c r="R49" s="252" t="str">
        <f t="shared" si="9"/>
        <v/>
      </c>
      <c r="S49" s="252" t="str">
        <f t="shared" si="9"/>
        <v/>
      </c>
      <c r="T49" s="252" t="str">
        <f t="shared" si="9"/>
        <v/>
      </c>
      <c r="U49" s="255" t="str">
        <f t="shared" si="9"/>
        <v/>
      </c>
      <c r="V49" s="234"/>
      <c r="W49" s="251" t="str">
        <f t="shared" si="10"/>
        <v/>
      </c>
      <c r="X49" s="253" t="str">
        <f t="shared" si="10"/>
        <v/>
      </c>
      <c r="Y49" s="253" t="str">
        <f t="shared" si="10"/>
        <v/>
      </c>
      <c r="Z49" s="253" t="str">
        <f t="shared" si="10"/>
        <v/>
      </c>
      <c r="AA49" s="253" t="str">
        <f t="shared" si="10"/>
        <v/>
      </c>
      <c r="AB49" s="253" t="str">
        <f t="shared" si="10"/>
        <v/>
      </c>
      <c r="AC49" s="253" t="str">
        <f t="shared" si="10"/>
        <v/>
      </c>
      <c r="AD49" s="253" t="str">
        <f t="shared" si="10"/>
        <v/>
      </c>
      <c r="AE49" s="253" t="str">
        <f t="shared" si="10"/>
        <v/>
      </c>
      <c r="AF49" s="238" t="str">
        <f t="shared" si="10"/>
        <v/>
      </c>
      <c r="AG49" s="234"/>
      <c r="AH49" s="251" t="str">
        <f t="shared" si="65"/>
        <v/>
      </c>
      <c r="AI49" s="253" t="str">
        <f t="shared" si="66"/>
        <v/>
      </c>
      <c r="AJ49" s="253" t="str">
        <f t="shared" si="67"/>
        <v/>
      </c>
      <c r="AK49" s="253" t="str">
        <f t="shared" si="68"/>
        <v/>
      </c>
      <c r="AL49" s="253" t="str">
        <f t="shared" si="69"/>
        <v/>
      </c>
      <c r="AM49" s="253" t="str">
        <f t="shared" si="70"/>
        <v/>
      </c>
      <c r="AN49" s="253" t="str">
        <f t="shared" si="55"/>
        <v/>
      </c>
      <c r="AO49" s="253" t="str">
        <f t="shared" si="56"/>
        <v/>
      </c>
      <c r="AP49" s="253" t="str">
        <f t="shared" si="57"/>
        <v/>
      </c>
      <c r="AQ49" s="238" t="str">
        <f t="shared" si="58"/>
        <v/>
      </c>
      <c r="AS49" s="251" t="str">
        <f t="shared" si="71"/>
        <v/>
      </c>
      <c r="AT49" s="253" t="str">
        <f t="shared" si="72"/>
        <v/>
      </c>
      <c r="AU49" s="253" t="str">
        <f t="shared" si="73"/>
        <v/>
      </c>
      <c r="AV49" s="253" t="str">
        <f t="shared" si="74"/>
        <v/>
      </c>
      <c r="AW49" s="253" t="str">
        <f t="shared" si="75"/>
        <v/>
      </c>
      <c r="AX49" s="253" t="str">
        <f t="shared" si="59"/>
        <v/>
      </c>
      <c r="AY49" s="253" t="str">
        <f t="shared" si="60"/>
        <v/>
      </c>
      <c r="AZ49" s="253" t="str">
        <f t="shared" si="61"/>
        <v/>
      </c>
      <c r="BA49" s="253" t="str">
        <f t="shared" si="62"/>
        <v/>
      </c>
      <c r="BB49" s="238" t="str">
        <f t="shared" si="63"/>
        <v/>
      </c>
      <c r="BD49" s="251" t="str">
        <f t="shared" si="11"/>
        <v/>
      </c>
      <c r="BE49" s="253" t="str">
        <f t="shared" si="11"/>
        <v/>
      </c>
      <c r="BF49" s="253" t="str">
        <f t="shared" si="11"/>
        <v/>
      </c>
      <c r="BG49" s="253" t="str">
        <f t="shared" si="11"/>
        <v/>
      </c>
      <c r="BH49" s="253" t="str">
        <f t="shared" si="11"/>
        <v/>
      </c>
      <c r="BI49" s="253" t="str">
        <f t="shared" si="11"/>
        <v/>
      </c>
      <c r="BJ49" s="253" t="str">
        <f t="shared" si="11"/>
        <v/>
      </c>
      <c r="BK49" s="253" t="str">
        <f t="shared" si="11"/>
        <v/>
      </c>
      <c r="BL49" s="253" t="str">
        <f t="shared" si="11"/>
        <v/>
      </c>
      <c r="BM49" s="238" t="str">
        <f t="shared" si="11"/>
        <v/>
      </c>
      <c r="BO49" s="248" t="str">
        <f t="shared" ref="BO49:BP49" si="79">A374</f>
        <v/>
      </c>
      <c r="BP49" s="250" t="str">
        <f t="shared" si="79"/>
        <v/>
      </c>
      <c r="BQ49" s="250" t="str">
        <f t="shared" si="13"/>
        <v/>
      </c>
      <c r="BR49" s="250" t="str">
        <f t="shared" si="14"/>
        <v/>
      </c>
      <c r="BS49" s="250" t="str">
        <f t="shared" si="15"/>
        <v/>
      </c>
      <c r="BT49" s="250" t="str">
        <f t="shared" si="16"/>
        <v/>
      </c>
      <c r="BU49" s="250" t="str">
        <f t="shared" si="17"/>
        <v/>
      </c>
      <c r="BV49" s="250" t="str">
        <f t="shared" si="18"/>
        <v/>
      </c>
      <c r="BW49" s="250" t="str">
        <f t="shared" si="19"/>
        <v/>
      </c>
      <c r="BX49" s="250" t="str">
        <f t="shared" si="20"/>
        <v/>
      </c>
      <c r="BZ49" s="248" t="str">
        <f t="shared" si="21"/>
        <v/>
      </c>
      <c r="CA49" s="248" t="str">
        <f t="shared" si="22"/>
        <v/>
      </c>
      <c r="CB49" s="248" t="str">
        <f t="shared" si="23"/>
        <v/>
      </c>
      <c r="CC49" s="248" t="str">
        <f t="shared" si="24"/>
        <v/>
      </c>
      <c r="CD49" s="248" t="str">
        <f t="shared" si="25"/>
        <v/>
      </c>
      <c r="CE49" s="248" t="str">
        <f t="shared" si="26"/>
        <v/>
      </c>
      <c r="CF49" s="248" t="str">
        <f t="shared" si="27"/>
        <v/>
      </c>
      <c r="CG49" s="248" t="str">
        <f t="shared" si="28"/>
        <v/>
      </c>
      <c r="CH49" s="248" t="str">
        <f t="shared" si="29"/>
        <v/>
      </c>
      <c r="CI49" s="248" t="str">
        <f t="shared" si="30"/>
        <v/>
      </c>
    </row>
    <row r="50" spans="1:87" s="236" customFormat="1" ht="13.5" thickBot="1" x14ac:dyDescent="0.25">
      <c r="A50" s="251" t="str">
        <f t="shared" si="45"/>
        <v/>
      </c>
      <c r="B50" s="252" t="str">
        <f t="shared" si="45"/>
        <v/>
      </c>
      <c r="C50" s="252" t="str">
        <f t="shared" si="45"/>
        <v/>
      </c>
      <c r="D50" s="252" t="str">
        <f t="shared" si="45"/>
        <v/>
      </c>
      <c r="E50" s="253" t="str">
        <f t="shared" si="45"/>
        <v/>
      </c>
      <c r="F50" s="253" t="str">
        <f t="shared" si="45"/>
        <v/>
      </c>
      <c r="G50" s="253" t="str">
        <f t="shared" si="45"/>
        <v/>
      </c>
      <c r="H50" s="253" t="str">
        <f t="shared" si="45"/>
        <v/>
      </c>
      <c r="I50" s="254" t="str">
        <f t="shared" si="45"/>
        <v/>
      </c>
      <c r="J50" s="255" t="str">
        <f t="shared" si="45"/>
        <v/>
      </c>
      <c r="L50" s="251" t="str">
        <f t="shared" si="9"/>
        <v/>
      </c>
      <c r="M50" s="252" t="str">
        <f t="shared" si="9"/>
        <v/>
      </c>
      <c r="N50" s="252" t="str">
        <f t="shared" si="9"/>
        <v/>
      </c>
      <c r="O50" s="252" t="str">
        <f t="shared" si="9"/>
        <v/>
      </c>
      <c r="P50" s="252" t="str">
        <f t="shared" si="9"/>
        <v/>
      </c>
      <c r="Q50" s="252" t="str">
        <f t="shared" si="9"/>
        <v/>
      </c>
      <c r="R50" s="252" t="str">
        <f t="shared" si="9"/>
        <v/>
      </c>
      <c r="S50" s="252" t="str">
        <f t="shared" si="9"/>
        <v/>
      </c>
      <c r="T50" s="252" t="str">
        <f t="shared" si="9"/>
        <v/>
      </c>
      <c r="U50" s="255" t="str">
        <f t="shared" si="9"/>
        <v/>
      </c>
      <c r="V50" s="234"/>
      <c r="W50" s="251" t="str">
        <f t="shared" si="10"/>
        <v/>
      </c>
      <c r="X50" s="253" t="str">
        <f t="shared" si="10"/>
        <v/>
      </c>
      <c r="Y50" s="253" t="str">
        <f t="shared" si="10"/>
        <v/>
      </c>
      <c r="Z50" s="253" t="str">
        <f t="shared" si="10"/>
        <v/>
      </c>
      <c r="AA50" s="253" t="str">
        <f t="shared" si="10"/>
        <v/>
      </c>
      <c r="AB50" s="253" t="str">
        <f t="shared" si="10"/>
        <v/>
      </c>
      <c r="AC50" s="253" t="str">
        <f t="shared" si="10"/>
        <v/>
      </c>
      <c r="AD50" s="253" t="str">
        <f t="shared" si="10"/>
        <v/>
      </c>
      <c r="AE50" s="253" t="str">
        <f t="shared" si="10"/>
        <v/>
      </c>
      <c r="AF50" s="238" t="str">
        <f t="shared" si="10"/>
        <v/>
      </c>
      <c r="AG50" s="234"/>
      <c r="AH50" s="251" t="str">
        <f t="shared" si="65"/>
        <v/>
      </c>
      <c r="AI50" s="253" t="str">
        <f t="shared" si="66"/>
        <v/>
      </c>
      <c r="AJ50" s="253" t="str">
        <f t="shared" si="67"/>
        <v/>
      </c>
      <c r="AK50" s="253" t="str">
        <f t="shared" si="68"/>
        <v/>
      </c>
      <c r="AL50" s="253" t="str">
        <f t="shared" si="69"/>
        <v/>
      </c>
      <c r="AM50" s="253" t="str">
        <f t="shared" si="70"/>
        <v/>
      </c>
      <c r="AN50" s="253" t="str">
        <f t="shared" si="55"/>
        <v/>
      </c>
      <c r="AO50" s="253" t="str">
        <f t="shared" si="56"/>
        <v/>
      </c>
      <c r="AP50" s="253" t="str">
        <f t="shared" si="57"/>
        <v/>
      </c>
      <c r="AQ50" s="238" t="str">
        <f t="shared" si="58"/>
        <v/>
      </c>
      <c r="AS50" s="251" t="str">
        <f t="shared" si="71"/>
        <v/>
      </c>
      <c r="AT50" s="253" t="str">
        <f t="shared" si="72"/>
        <v/>
      </c>
      <c r="AU50" s="253" t="str">
        <f t="shared" si="73"/>
        <v/>
      </c>
      <c r="AV50" s="253" t="str">
        <f t="shared" si="74"/>
        <v/>
      </c>
      <c r="AW50" s="253" t="str">
        <f t="shared" si="75"/>
        <v/>
      </c>
      <c r="AX50" s="253" t="str">
        <f t="shared" si="59"/>
        <v/>
      </c>
      <c r="AY50" s="253" t="str">
        <f t="shared" si="60"/>
        <v/>
      </c>
      <c r="AZ50" s="253" t="str">
        <f t="shared" si="61"/>
        <v/>
      </c>
      <c r="BA50" s="253" t="str">
        <f t="shared" si="62"/>
        <v/>
      </c>
      <c r="BB50" s="238" t="str">
        <f t="shared" si="63"/>
        <v/>
      </c>
      <c r="BD50" s="251" t="str">
        <f t="shared" si="11"/>
        <v/>
      </c>
      <c r="BE50" s="253" t="str">
        <f t="shared" si="11"/>
        <v/>
      </c>
      <c r="BF50" s="253" t="str">
        <f t="shared" si="11"/>
        <v/>
      </c>
      <c r="BG50" s="253" t="str">
        <f t="shared" si="11"/>
        <v/>
      </c>
      <c r="BH50" s="253" t="str">
        <f t="shared" si="11"/>
        <v/>
      </c>
      <c r="BI50" s="253" t="str">
        <f t="shared" si="11"/>
        <v/>
      </c>
      <c r="BJ50" s="253" t="str">
        <f t="shared" si="11"/>
        <v/>
      </c>
      <c r="BK50" s="253" t="str">
        <f t="shared" si="11"/>
        <v/>
      </c>
      <c r="BL50" s="253" t="str">
        <f t="shared" si="11"/>
        <v/>
      </c>
      <c r="BM50" s="238" t="str">
        <f t="shared" si="11"/>
        <v/>
      </c>
      <c r="BO50" s="248" t="str">
        <f t="shared" ref="BO50:BP50" si="80">A375</f>
        <v/>
      </c>
      <c r="BP50" s="250" t="str">
        <f t="shared" si="80"/>
        <v/>
      </c>
      <c r="BQ50" s="250" t="str">
        <f t="shared" si="13"/>
        <v/>
      </c>
      <c r="BR50" s="250" t="str">
        <f t="shared" si="14"/>
        <v/>
      </c>
      <c r="BS50" s="250" t="str">
        <f t="shared" si="15"/>
        <v/>
      </c>
      <c r="BT50" s="250" t="str">
        <f t="shared" si="16"/>
        <v/>
      </c>
      <c r="BU50" s="250" t="str">
        <f t="shared" si="17"/>
        <v/>
      </c>
      <c r="BV50" s="250" t="str">
        <f t="shared" si="18"/>
        <v/>
      </c>
      <c r="BW50" s="250" t="str">
        <f t="shared" si="19"/>
        <v/>
      </c>
      <c r="BX50" s="250" t="str">
        <f t="shared" si="20"/>
        <v/>
      </c>
      <c r="BZ50" s="248" t="str">
        <f t="shared" si="21"/>
        <v/>
      </c>
      <c r="CA50" s="248" t="str">
        <f t="shared" si="22"/>
        <v/>
      </c>
      <c r="CB50" s="248" t="str">
        <f t="shared" si="23"/>
        <v/>
      </c>
      <c r="CC50" s="248" t="str">
        <f t="shared" si="24"/>
        <v/>
      </c>
      <c r="CD50" s="248" t="str">
        <f t="shared" si="25"/>
        <v/>
      </c>
      <c r="CE50" s="248" t="str">
        <f t="shared" si="26"/>
        <v/>
      </c>
      <c r="CF50" s="248" t="str">
        <f t="shared" si="27"/>
        <v/>
      </c>
      <c r="CG50" s="248" t="str">
        <f t="shared" si="28"/>
        <v/>
      </c>
      <c r="CH50" s="248" t="str">
        <f t="shared" si="29"/>
        <v/>
      </c>
      <c r="CI50" s="248" t="str">
        <f t="shared" si="30"/>
        <v/>
      </c>
    </row>
    <row r="51" spans="1:87" s="236" customFormat="1" ht="13.5" thickBot="1" x14ac:dyDescent="0.25">
      <c r="A51" s="251" t="str">
        <f t="shared" si="45"/>
        <v/>
      </c>
      <c r="B51" s="252" t="str">
        <f t="shared" si="45"/>
        <v/>
      </c>
      <c r="C51" s="252" t="str">
        <f t="shared" si="45"/>
        <v/>
      </c>
      <c r="D51" s="252" t="str">
        <f t="shared" si="45"/>
        <v/>
      </c>
      <c r="E51" s="253" t="str">
        <f t="shared" si="45"/>
        <v/>
      </c>
      <c r="F51" s="253" t="str">
        <f t="shared" si="45"/>
        <v/>
      </c>
      <c r="G51" s="253" t="str">
        <f t="shared" si="45"/>
        <v/>
      </c>
      <c r="H51" s="253" t="str">
        <f t="shared" si="45"/>
        <v/>
      </c>
      <c r="I51" s="254" t="str">
        <f t="shared" si="45"/>
        <v/>
      </c>
      <c r="J51" s="255" t="str">
        <f t="shared" si="45"/>
        <v/>
      </c>
      <c r="L51" s="251" t="str">
        <f t="shared" si="9"/>
        <v/>
      </c>
      <c r="M51" s="252" t="str">
        <f t="shared" si="9"/>
        <v/>
      </c>
      <c r="N51" s="252" t="str">
        <f t="shared" si="9"/>
        <v/>
      </c>
      <c r="O51" s="252" t="str">
        <f t="shared" si="9"/>
        <v/>
      </c>
      <c r="P51" s="252" t="str">
        <f t="shared" si="9"/>
        <v/>
      </c>
      <c r="Q51" s="252" t="str">
        <f t="shared" si="9"/>
        <v/>
      </c>
      <c r="R51" s="252" t="str">
        <f t="shared" si="9"/>
        <v/>
      </c>
      <c r="S51" s="252" t="str">
        <f t="shared" si="9"/>
        <v/>
      </c>
      <c r="T51" s="252" t="str">
        <f t="shared" si="9"/>
        <v/>
      </c>
      <c r="U51" s="255" t="str">
        <f t="shared" si="9"/>
        <v/>
      </c>
      <c r="V51" s="234"/>
      <c r="W51" s="251" t="str">
        <f t="shared" si="10"/>
        <v/>
      </c>
      <c r="X51" s="253" t="str">
        <f t="shared" si="10"/>
        <v/>
      </c>
      <c r="Y51" s="253" t="str">
        <f t="shared" si="10"/>
        <v/>
      </c>
      <c r="Z51" s="253" t="str">
        <f t="shared" si="10"/>
        <v/>
      </c>
      <c r="AA51" s="253" t="str">
        <f t="shared" si="10"/>
        <v/>
      </c>
      <c r="AB51" s="253" t="str">
        <f t="shared" si="10"/>
        <v/>
      </c>
      <c r="AC51" s="253" t="str">
        <f t="shared" si="10"/>
        <v/>
      </c>
      <c r="AD51" s="253" t="str">
        <f t="shared" si="10"/>
        <v/>
      </c>
      <c r="AE51" s="253" t="str">
        <f t="shared" si="10"/>
        <v/>
      </c>
      <c r="AF51" s="238" t="str">
        <f t="shared" si="10"/>
        <v/>
      </c>
      <c r="AG51" s="234"/>
      <c r="AH51" s="251" t="str">
        <f t="shared" si="65"/>
        <v/>
      </c>
      <c r="AI51" s="253" t="str">
        <f t="shared" si="66"/>
        <v/>
      </c>
      <c r="AJ51" s="253" t="str">
        <f t="shared" si="67"/>
        <v/>
      </c>
      <c r="AK51" s="253" t="str">
        <f t="shared" si="68"/>
        <v/>
      </c>
      <c r="AL51" s="253" t="str">
        <f t="shared" si="69"/>
        <v/>
      </c>
      <c r="AM51" s="253" t="str">
        <f t="shared" si="70"/>
        <v/>
      </c>
      <c r="AN51" s="253" t="str">
        <f t="shared" si="55"/>
        <v/>
      </c>
      <c r="AO51" s="253" t="str">
        <f t="shared" si="56"/>
        <v/>
      </c>
      <c r="AP51" s="253" t="str">
        <f t="shared" si="57"/>
        <v/>
      </c>
      <c r="AQ51" s="238" t="str">
        <f t="shared" si="58"/>
        <v/>
      </c>
      <c r="AS51" s="251" t="str">
        <f t="shared" si="71"/>
        <v/>
      </c>
      <c r="AT51" s="253" t="str">
        <f t="shared" si="72"/>
        <v/>
      </c>
      <c r="AU51" s="253" t="str">
        <f t="shared" si="73"/>
        <v/>
      </c>
      <c r="AV51" s="253" t="str">
        <f t="shared" si="74"/>
        <v/>
      </c>
      <c r="AW51" s="253" t="str">
        <f t="shared" si="75"/>
        <v/>
      </c>
      <c r="AX51" s="253" t="str">
        <f t="shared" si="59"/>
        <v/>
      </c>
      <c r="AY51" s="253" t="str">
        <f t="shared" si="60"/>
        <v/>
      </c>
      <c r="AZ51" s="253" t="str">
        <f t="shared" si="61"/>
        <v/>
      </c>
      <c r="BA51" s="253" t="str">
        <f t="shared" si="62"/>
        <v/>
      </c>
      <c r="BB51" s="238" t="str">
        <f t="shared" si="63"/>
        <v/>
      </c>
      <c r="BD51" s="251" t="str">
        <f t="shared" si="11"/>
        <v/>
      </c>
      <c r="BE51" s="253" t="str">
        <f t="shared" si="11"/>
        <v/>
      </c>
      <c r="BF51" s="253" t="str">
        <f t="shared" si="11"/>
        <v/>
      </c>
      <c r="BG51" s="253" t="str">
        <f t="shared" si="11"/>
        <v/>
      </c>
      <c r="BH51" s="253" t="str">
        <f t="shared" si="11"/>
        <v/>
      </c>
      <c r="BI51" s="253" t="str">
        <f t="shared" si="11"/>
        <v/>
      </c>
      <c r="BJ51" s="253" t="str">
        <f t="shared" si="11"/>
        <v/>
      </c>
      <c r="BK51" s="253" t="str">
        <f t="shared" si="11"/>
        <v/>
      </c>
      <c r="BL51" s="253" t="str">
        <f t="shared" si="11"/>
        <v/>
      </c>
      <c r="BM51" s="238" t="str">
        <f t="shared" si="11"/>
        <v/>
      </c>
      <c r="BO51" s="248" t="str">
        <f t="shared" ref="BO51:BP51" si="81">A376</f>
        <v/>
      </c>
      <c r="BP51" s="250" t="str">
        <f t="shared" si="81"/>
        <v/>
      </c>
      <c r="BQ51" s="250" t="str">
        <f t="shared" si="13"/>
        <v/>
      </c>
      <c r="BR51" s="250" t="str">
        <f t="shared" si="14"/>
        <v/>
      </c>
      <c r="BS51" s="250" t="str">
        <f t="shared" si="15"/>
        <v/>
      </c>
      <c r="BT51" s="250" t="str">
        <f t="shared" si="16"/>
        <v/>
      </c>
      <c r="BU51" s="250" t="str">
        <f t="shared" si="17"/>
        <v/>
      </c>
      <c r="BV51" s="250" t="str">
        <f t="shared" si="18"/>
        <v/>
      </c>
      <c r="BW51" s="250" t="str">
        <f t="shared" si="19"/>
        <v/>
      </c>
      <c r="BX51" s="250" t="str">
        <f t="shared" si="20"/>
        <v/>
      </c>
      <c r="BZ51" s="248" t="str">
        <f t="shared" si="21"/>
        <v/>
      </c>
      <c r="CA51" s="248" t="str">
        <f t="shared" si="22"/>
        <v/>
      </c>
      <c r="CB51" s="248" t="str">
        <f t="shared" si="23"/>
        <v/>
      </c>
      <c r="CC51" s="248" t="str">
        <f t="shared" si="24"/>
        <v/>
      </c>
      <c r="CD51" s="248" t="str">
        <f t="shared" si="25"/>
        <v/>
      </c>
      <c r="CE51" s="248" t="str">
        <f t="shared" si="26"/>
        <v/>
      </c>
      <c r="CF51" s="248" t="str">
        <f t="shared" si="27"/>
        <v/>
      </c>
      <c r="CG51" s="248" t="str">
        <f t="shared" si="28"/>
        <v/>
      </c>
      <c r="CH51" s="248" t="str">
        <f t="shared" si="29"/>
        <v/>
      </c>
      <c r="CI51" s="248" t="str">
        <f t="shared" si="30"/>
        <v/>
      </c>
    </row>
    <row r="52" spans="1:87" s="236" customFormat="1" ht="13.5" thickBot="1" x14ac:dyDescent="0.25">
      <c r="A52" s="251" t="str">
        <f t="shared" ref="A52:J62" si="82">A119</f>
        <v/>
      </c>
      <c r="B52" s="252" t="str">
        <f t="shared" si="82"/>
        <v/>
      </c>
      <c r="C52" s="252" t="str">
        <f t="shared" si="82"/>
        <v/>
      </c>
      <c r="D52" s="252" t="str">
        <f t="shared" si="82"/>
        <v/>
      </c>
      <c r="E52" s="253" t="str">
        <f t="shared" si="82"/>
        <v/>
      </c>
      <c r="F52" s="253" t="str">
        <f t="shared" si="82"/>
        <v/>
      </c>
      <c r="G52" s="253" t="str">
        <f t="shared" si="82"/>
        <v/>
      </c>
      <c r="H52" s="253" t="str">
        <f t="shared" si="82"/>
        <v/>
      </c>
      <c r="I52" s="254" t="str">
        <f t="shared" si="82"/>
        <v/>
      </c>
      <c r="J52" s="255" t="str">
        <f t="shared" si="82"/>
        <v/>
      </c>
      <c r="L52" s="251" t="str">
        <f t="shared" si="9"/>
        <v/>
      </c>
      <c r="M52" s="252" t="str">
        <f t="shared" si="9"/>
        <v/>
      </c>
      <c r="N52" s="252" t="str">
        <f t="shared" si="9"/>
        <v/>
      </c>
      <c r="O52" s="252" t="str">
        <f t="shared" si="9"/>
        <v/>
      </c>
      <c r="P52" s="252" t="str">
        <f t="shared" si="9"/>
        <v/>
      </c>
      <c r="Q52" s="252" t="str">
        <f t="shared" si="9"/>
        <v/>
      </c>
      <c r="R52" s="252" t="str">
        <f t="shared" si="9"/>
        <v/>
      </c>
      <c r="S52" s="252" t="str">
        <f t="shared" si="9"/>
        <v/>
      </c>
      <c r="T52" s="252" t="str">
        <f t="shared" si="9"/>
        <v/>
      </c>
      <c r="U52" s="255" t="str">
        <f t="shared" si="9"/>
        <v/>
      </c>
      <c r="V52" s="234"/>
      <c r="W52" s="251" t="str">
        <f t="shared" si="10"/>
        <v/>
      </c>
      <c r="X52" s="253" t="str">
        <f t="shared" si="10"/>
        <v/>
      </c>
      <c r="Y52" s="253" t="str">
        <f t="shared" si="10"/>
        <v/>
      </c>
      <c r="Z52" s="253" t="str">
        <f t="shared" si="10"/>
        <v/>
      </c>
      <c r="AA52" s="253" t="str">
        <f t="shared" si="10"/>
        <v/>
      </c>
      <c r="AB52" s="253" t="str">
        <f t="shared" si="10"/>
        <v/>
      </c>
      <c r="AC52" s="253" t="str">
        <f t="shared" si="10"/>
        <v/>
      </c>
      <c r="AD52" s="253" t="str">
        <f t="shared" si="10"/>
        <v/>
      </c>
      <c r="AE52" s="253" t="str">
        <f t="shared" si="10"/>
        <v/>
      </c>
      <c r="AF52" s="238" t="str">
        <f t="shared" si="10"/>
        <v/>
      </c>
      <c r="AG52" s="234"/>
      <c r="AH52" s="251" t="str">
        <f t="shared" si="65"/>
        <v/>
      </c>
      <c r="AI52" s="253" t="str">
        <f t="shared" si="66"/>
        <v/>
      </c>
      <c r="AJ52" s="253" t="str">
        <f t="shared" si="67"/>
        <v/>
      </c>
      <c r="AK52" s="253" t="str">
        <f t="shared" si="68"/>
        <v/>
      </c>
      <c r="AL52" s="253" t="str">
        <f t="shared" si="69"/>
        <v/>
      </c>
      <c r="AM52" s="253" t="str">
        <f t="shared" si="70"/>
        <v/>
      </c>
      <c r="AN52" s="253" t="str">
        <f t="shared" si="55"/>
        <v/>
      </c>
      <c r="AO52" s="253" t="str">
        <f t="shared" si="56"/>
        <v/>
      </c>
      <c r="AP52" s="253" t="str">
        <f t="shared" si="57"/>
        <v/>
      </c>
      <c r="AQ52" s="238" t="str">
        <f t="shared" si="58"/>
        <v/>
      </c>
      <c r="AS52" s="251" t="str">
        <f t="shared" si="71"/>
        <v/>
      </c>
      <c r="AT52" s="253" t="str">
        <f t="shared" si="72"/>
        <v/>
      </c>
      <c r="AU52" s="253" t="str">
        <f t="shared" si="73"/>
        <v/>
      </c>
      <c r="AV52" s="253" t="str">
        <f t="shared" si="74"/>
        <v/>
      </c>
      <c r="AW52" s="253" t="str">
        <f t="shared" si="75"/>
        <v/>
      </c>
      <c r="AX52" s="253" t="str">
        <f t="shared" si="59"/>
        <v/>
      </c>
      <c r="AY52" s="253" t="str">
        <f t="shared" si="60"/>
        <v/>
      </c>
      <c r="AZ52" s="253" t="str">
        <f t="shared" si="61"/>
        <v/>
      </c>
      <c r="BA52" s="253" t="str">
        <f t="shared" si="62"/>
        <v/>
      </c>
      <c r="BB52" s="238" t="str">
        <f t="shared" si="63"/>
        <v/>
      </c>
      <c r="BD52" s="251" t="str">
        <f t="shared" si="11"/>
        <v/>
      </c>
      <c r="BE52" s="253" t="str">
        <f t="shared" si="11"/>
        <v/>
      </c>
      <c r="BF52" s="253" t="str">
        <f t="shared" si="11"/>
        <v/>
      </c>
      <c r="BG52" s="253" t="str">
        <f t="shared" si="11"/>
        <v/>
      </c>
      <c r="BH52" s="253" t="str">
        <f t="shared" si="11"/>
        <v/>
      </c>
      <c r="BI52" s="253" t="str">
        <f t="shared" si="11"/>
        <v/>
      </c>
      <c r="BJ52" s="253" t="str">
        <f t="shared" si="11"/>
        <v/>
      </c>
      <c r="BK52" s="253" t="str">
        <f t="shared" si="11"/>
        <v/>
      </c>
      <c r="BL52" s="253" t="str">
        <f t="shared" si="11"/>
        <v/>
      </c>
      <c r="BM52" s="238" t="str">
        <f t="shared" si="11"/>
        <v/>
      </c>
      <c r="BO52" s="248" t="str">
        <f t="shared" ref="BO52:BP52" si="83">A377</f>
        <v/>
      </c>
      <c r="BP52" s="250" t="str">
        <f t="shared" si="83"/>
        <v/>
      </c>
      <c r="BQ52" s="250" t="str">
        <f t="shared" si="13"/>
        <v/>
      </c>
      <c r="BR52" s="250" t="str">
        <f t="shared" si="14"/>
        <v/>
      </c>
      <c r="BS52" s="250" t="str">
        <f t="shared" si="15"/>
        <v/>
      </c>
      <c r="BT52" s="250" t="str">
        <f t="shared" si="16"/>
        <v/>
      </c>
      <c r="BU52" s="250" t="str">
        <f t="shared" si="17"/>
        <v/>
      </c>
      <c r="BV52" s="250" t="str">
        <f t="shared" si="18"/>
        <v/>
      </c>
      <c r="BW52" s="250" t="str">
        <f t="shared" si="19"/>
        <v/>
      </c>
      <c r="BX52" s="250" t="str">
        <f t="shared" si="20"/>
        <v/>
      </c>
      <c r="BZ52" s="248" t="str">
        <f t="shared" si="21"/>
        <v/>
      </c>
      <c r="CA52" s="248" t="str">
        <f t="shared" si="22"/>
        <v/>
      </c>
      <c r="CB52" s="248" t="str">
        <f t="shared" si="23"/>
        <v/>
      </c>
      <c r="CC52" s="248" t="str">
        <f t="shared" si="24"/>
        <v/>
      </c>
      <c r="CD52" s="248" t="str">
        <f t="shared" si="25"/>
        <v/>
      </c>
      <c r="CE52" s="248" t="str">
        <f t="shared" si="26"/>
        <v/>
      </c>
      <c r="CF52" s="248" t="str">
        <f t="shared" si="27"/>
        <v/>
      </c>
      <c r="CG52" s="248" t="str">
        <f t="shared" si="28"/>
        <v/>
      </c>
      <c r="CH52" s="248" t="str">
        <f t="shared" si="29"/>
        <v/>
      </c>
      <c r="CI52" s="248" t="str">
        <f t="shared" si="30"/>
        <v/>
      </c>
    </row>
    <row r="53" spans="1:87" s="236" customFormat="1" ht="13.5" thickBot="1" x14ac:dyDescent="0.25">
      <c r="A53" s="251" t="str">
        <f t="shared" si="82"/>
        <v/>
      </c>
      <c r="B53" s="252" t="str">
        <f t="shared" si="82"/>
        <v/>
      </c>
      <c r="C53" s="252" t="str">
        <f t="shared" si="82"/>
        <v/>
      </c>
      <c r="D53" s="252" t="str">
        <f t="shared" si="82"/>
        <v/>
      </c>
      <c r="E53" s="253" t="str">
        <f t="shared" si="82"/>
        <v/>
      </c>
      <c r="F53" s="253" t="str">
        <f t="shared" si="82"/>
        <v/>
      </c>
      <c r="G53" s="253" t="str">
        <f t="shared" si="82"/>
        <v/>
      </c>
      <c r="H53" s="253" t="str">
        <f t="shared" si="82"/>
        <v/>
      </c>
      <c r="I53" s="254" t="str">
        <f t="shared" si="82"/>
        <v/>
      </c>
      <c r="J53" s="255" t="str">
        <f t="shared" si="82"/>
        <v/>
      </c>
      <c r="L53" s="251" t="str">
        <f t="shared" si="9"/>
        <v/>
      </c>
      <c r="M53" s="252" t="str">
        <f t="shared" si="9"/>
        <v/>
      </c>
      <c r="N53" s="252" t="str">
        <f t="shared" si="9"/>
        <v/>
      </c>
      <c r="O53" s="252" t="str">
        <f t="shared" si="9"/>
        <v/>
      </c>
      <c r="P53" s="252" t="str">
        <f t="shared" si="9"/>
        <v/>
      </c>
      <c r="Q53" s="252" t="str">
        <f t="shared" si="9"/>
        <v/>
      </c>
      <c r="R53" s="252" t="str">
        <f t="shared" si="9"/>
        <v/>
      </c>
      <c r="S53" s="252" t="str">
        <f t="shared" si="9"/>
        <v/>
      </c>
      <c r="T53" s="252" t="str">
        <f t="shared" si="9"/>
        <v/>
      </c>
      <c r="U53" s="255" t="str">
        <f t="shared" si="9"/>
        <v/>
      </c>
      <c r="V53" s="234"/>
      <c r="W53" s="251" t="str">
        <f t="shared" si="10"/>
        <v/>
      </c>
      <c r="X53" s="253" t="str">
        <f t="shared" si="10"/>
        <v/>
      </c>
      <c r="Y53" s="253" t="str">
        <f t="shared" si="10"/>
        <v/>
      </c>
      <c r="Z53" s="253" t="str">
        <f t="shared" si="10"/>
        <v/>
      </c>
      <c r="AA53" s="253" t="str">
        <f t="shared" si="10"/>
        <v/>
      </c>
      <c r="AB53" s="253" t="str">
        <f t="shared" si="10"/>
        <v/>
      </c>
      <c r="AC53" s="253" t="str">
        <f t="shared" si="10"/>
        <v/>
      </c>
      <c r="AD53" s="253" t="str">
        <f t="shared" si="10"/>
        <v/>
      </c>
      <c r="AE53" s="253" t="str">
        <f t="shared" si="10"/>
        <v/>
      </c>
      <c r="AF53" s="238" t="str">
        <f t="shared" si="10"/>
        <v/>
      </c>
      <c r="AG53" s="234"/>
      <c r="AH53" s="251" t="str">
        <f t="shared" si="65"/>
        <v/>
      </c>
      <c r="AI53" s="253" t="str">
        <f t="shared" si="66"/>
        <v/>
      </c>
      <c r="AJ53" s="253" t="str">
        <f t="shared" si="67"/>
        <v/>
      </c>
      <c r="AK53" s="253" t="str">
        <f t="shared" si="68"/>
        <v/>
      </c>
      <c r="AL53" s="253" t="str">
        <f t="shared" si="69"/>
        <v/>
      </c>
      <c r="AM53" s="253" t="str">
        <f t="shared" si="70"/>
        <v/>
      </c>
      <c r="AN53" s="253" t="str">
        <f t="shared" si="55"/>
        <v/>
      </c>
      <c r="AO53" s="253" t="str">
        <f t="shared" si="56"/>
        <v/>
      </c>
      <c r="AP53" s="253" t="str">
        <f t="shared" si="57"/>
        <v/>
      </c>
      <c r="AQ53" s="238" t="str">
        <f t="shared" si="58"/>
        <v/>
      </c>
      <c r="AS53" s="251" t="str">
        <f t="shared" si="71"/>
        <v/>
      </c>
      <c r="AT53" s="253" t="str">
        <f t="shared" si="72"/>
        <v/>
      </c>
      <c r="AU53" s="253" t="str">
        <f t="shared" si="73"/>
        <v/>
      </c>
      <c r="AV53" s="253" t="str">
        <f t="shared" si="74"/>
        <v/>
      </c>
      <c r="AW53" s="253" t="str">
        <f t="shared" si="75"/>
        <v/>
      </c>
      <c r="AX53" s="253" t="str">
        <f t="shared" si="59"/>
        <v/>
      </c>
      <c r="AY53" s="253" t="str">
        <f t="shared" si="60"/>
        <v/>
      </c>
      <c r="AZ53" s="253" t="str">
        <f t="shared" si="61"/>
        <v/>
      </c>
      <c r="BA53" s="253" t="str">
        <f t="shared" si="62"/>
        <v/>
      </c>
      <c r="BB53" s="238" t="str">
        <f t="shared" si="63"/>
        <v/>
      </c>
      <c r="BD53" s="251" t="str">
        <f t="shared" si="11"/>
        <v/>
      </c>
      <c r="BE53" s="253" t="str">
        <f t="shared" si="11"/>
        <v/>
      </c>
      <c r="BF53" s="253" t="str">
        <f t="shared" si="11"/>
        <v/>
      </c>
      <c r="BG53" s="253" t="str">
        <f t="shared" si="11"/>
        <v/>
      </c>
      <c r="BH53" s="253" t="str">
        <f t="shared" si="11"/>
        <v/>
      </c>
      <c r="BI53" s="253" t="str">
        <f t="shared" si="11"/>
        <v/>
      </c>
      <c r="BJ53" s="253" t="str">
        <f t="shared" si="11"/>
        <v/>
      </c>
      <c r="BK53" s="253" t="str">
        <f t="shared" si="11"/>
        <v/>
      </c>
      <c r="BL53" s="253" t="str">
        <f t="shared" si="11"/>
        <v/>
      </c>
      <c r="BM53" s="238" t="str">
        <f t="shared" si="11"/>
        <v/>
      </c>
      <c r="BO53" s="248" t="str">
        <f t="shared" ref="BO53:BP53" si="84">A378</f>
        <v/>
      </c>
      <c r="BP53" s="250" t="str">
        <f t="shared" si="84"/>
        <v/>
      </c>
      <c r="BQ53" s="250" t="str">
        <f t="shared" si="13"/>
        <v/>
      </c>
      <c r="BR53" s="250" t="str">
        <f t="shared" si="14"/>
        <v/>
      </c>
      <c r="BS53" s="250" t="str">
        <f t="shared" si="15"/>
        <v/>
      </c>
      <c r="BT53" s="250" t="str">
        <f t="shared" si="16"/>
        <v/>
      </c>
      <c r="BU53" s="250" t="str">
        <f t="shared" si="17"/>
        <v/>
      </c>
      <c r="BV53" s="250" t="str">
        <f t="shared" si="18"/>
        <v/>
      </c>
      <c r="BW53" s="250" t="str">
        <f t="shared" si="19"/>
        <v/>
      </c>
      <c r="BX53" s="250" t="str">
        <f t="shared" si="20"/>
        <v/>
      </c>
      <c r="BZ53" s="248" t="str">
        <f t="shared" si="21"/>
        <v/>
      </c>
      <c r="CA53" s="248" t="str">
        <f t="shared" si="22"/>
        <v/>
      </c>
      <c r="CB53" s="248" t="str">
        <f t="shared" si="23"/>
        <v/>
      </c>
      <c r="CC53" s="248" t="str">
        <f t="shared" si="24"/>
        <v/>
      </c>
      <c r="CD53" s="248" t="str">
        <f t="shared" si="25"/>
        <v/>
      </c>
      <c r="CE53" s="248" t="str">
        <f t="shared" si="26"/>
        <v/>
      </c>
      <c r="CF53" s="248" t="str">
        <f t="shared" si="27"/>
        <v/>
      </c>
      <c r="CG53" s="248" t="str">
        <f t="shared" si="28"/>
        <v/>
      </c>
      <c r="CH53" s="248" t="str">
        <f t="shared" si="29"/>
        <v/>
      </c>
      <c r="CI53" s="248" t="str">
        <f t="shared" si="30"/>
        <v/>
      </c>
    </row>
    <row r="54" spans="1:87" s="236" customFormat="1" ht="13.5" thickBot="1" x14ac:dyDescent="0.25">
      <c r="A54" s="251" t="str">
        <f t="shared" si="82"/>
        <v/>
      </c>
      <c r="B54" s="252" t="str">
        <f t="shared" si="82"/>
        <v/>
      </c>
      <c r="C54" s="252" t="str">
        <f t="shared" si="82"/>
        <v/>
      </c>
      <c r="D54" s="252" t="str">
        <f t="shared" si="82"/>
        <v/>
      </c>
      <c r="E54" s="253" t="str">
        <f t="shared" si="82"/>
        <v/>
      </c>
      <c r="F54" s="253" t="str">
        <f t="shared" si="82"/>
        <v/>
      </c>
      <c r="G54" s="253" t="str">
        <f t="shared" si="82"/>
        <v/>
      </c>
      <c r="H54" s="253" t="str">
        <f t="shared" si="82"/>
        <v/>
      </c>
      <c r="I54" s="254" t="str">
        <f t="shared" si="82"/>
        <v/>
      </c>
      <c r="J54" s="255" t="str">
        <f t="shared" si="82"/>
        <v/>
      </c>
      <c r="L54" s="251" t="str">
        <f t="shared" si="9"/>
        <v/>
      </c>
      <c r="M54" s="252" t="str">
        <f t="shared" si="9"/>
        <v/>
      </c>
      <c r="N54" s="252" t="str">
        <f t="shared" si="9"/>
        <v/>
      </c>
      <c r="O54" s="252" t="str">
        <f t="shared" si="9"/>
        <v/>
      </c>
      <c r="P54" s="252" t="str">
        <f t="shared" si="9"/>
        <v/>
      </c>
      <c r="Q54" s="252" t="str">
        <f t="shared" si="9"/>
        <v/>
      </c>
      <c r="R54" s="252" t="str">
        <f t="shared" si="9"/>
        <v/>
      </c>
      <c r="S54" s="252" t="str">
        <f t="shared" si="9"/>
        <v/>
      </c>
      <c r="T54" s="252" t="str">
        <f t="shared" si="9"/>
        <v/>
      </c>
      <c r="U54" s="255" t="str">
        <f t="shared" si="9"/>
        <v/>
      </c>
      <c r="V54" s="234"/>
      <c r="W54" s="251" t="str">
        <f t="shared" si="10"/>
        <v/>
      </c>
      <c r="X54" s="253" t="str">
        <f t="shared" si="10"/>
        <v/>
      </c>
      <c r="Y54" s="253" t="str">
        <f t="shared" si="10"/>
        <v/>
      </c>
      <c r="Z54" s="253" t="str">
        <f t="shared" si="10"/>
        <v/>
      </c>
      <c r="AA54" s="253" t="str">
        <f t="shared" si="10"/>
        <v/>
      </c>
      <c r="AB54" s="253" t="str">
        <f t="shared" si="10"/>
        <v/>
      </c>
      <c r="AC54" s="253" t="str">
        <f t="shared" si="10"/>
        <v/>
      </c>
      <c r="AD54" s="253" t="str">
        <f t="shared" si="10"/>
        <v/>
      </c>
      <c r="AE54" s="253" t="str">
        <f t="shared" si="10"/>
        <v/>
      </c>
      <c r="AF54" s="238" t="str">
        <f t="shared" si="10"/>
        <v/>
      </c>
      <c r="AG54" s="234"/>
      <c r="AH54" s="251" t="str">
        <f t="shared" si="65"/>
        <v/>
      </c>
      <c r="AI54" s="253" t="str">
        <f t="shared" si="66"/>
        <v/>
      </c>
      <c r="AJ54" s="253" t="str">
        <f t="shared" si="67"/>
        <v/>
      </c>
      <c r="AK54" s="253" t="str">
        <f t="shared" si="68"/>
        <v/>
      </c>
      <c r="AL54" s="253" t="str">
        <f t="shared" si="69"/>
        <v/>
      </c>
      <c r="AM54" s="253" t="str">
        <f t="shared" si="70"/>
        <v/>
      </c>
      <c r="AN54" s="253" t="str">
        <f t="shared" si="55"/>
        <v/>
      </c>
      <c r="AO54" s="253" t="str">
        <f t="shared" si="56"/>
        <v/>
      </c>
      <c r="AP54" s="253" t="str">
        <f t="shared" si="57"/>
        <v/>
      </c>
      <c r="AQ54" s="238" t="str">
        <f t="shared" si="58"/>
        <v/>
      </c>
      <c r="AS54" s="251" t="str">
        <f t="shared" si="71"/>
        <v/>
      </c>
      <c r="AT54" s="253" t="str">
        <f t="shared" si="72"/>
        <v/>
      </c>
      <c r="AU54" s="253" t="str">
        <f t="shared" si="73"/>
        <v/>
      </c>
      <c r="AV54" s="253" t="str">
        <f t="shared" si="74"/>
        <v/>
      </c>
      <c r="AW54" s="253" t="str">
        <f t="shared" si="75"/>
        <v/>
      </c>
      <c r="AX54" s="253" t="str">
        <f t="shared" si="59"/>
        <v/>
      </c>
      <c r="AY54" s="253" t="str">
        <f t="shared" si="60"/>
        <v/>
      </c>
      <c r="AZ54" s="253" t="str">
        <f t="shared" si="61"/>
        <v/>
      </c>
      <c r="BA54" s="253" t="str">
        <f t="shared" si="62"/>
        <v/>
      </c>
      <c r="BB54" s="238" t="str">
        <f t="shared" si="63"/>
        <v/>
      </c>
      <c r="BD54" s="251" t="str">
        <f t="shared" si="11"/>
        <v/>
      </c>
      <c r="BE54" s="253" t="str">
        <f t="shared" si="11"/>
        <v/>
      </c>
      <c r="BF54" s="253" t="str">
        <f t="shared" si="11"/>
        <v/>
      </c>
      <c r="BG54" s="253" t="str">
        <f t="shared" si="11"/>
        <v/>
      </c>
      <c r="BH54" s="253" t="str">
        <f t="shared" si="11"/>
        <v/>
      </c>
      <c r="BI54" s="253" t="str">
        <f t="shared" si="11"/>
        <v/>
      </c>
      <c r="BJ54" s="253" t="str">
        <f t="shared" si="11"/>
        <v/>
      </c>
      <c r="BK54" s="253" t="str">
        <f t="shared" si="11"/>
        <v/>
      </c>
      <c r="BL54" s="253" t="str">
        <f t="shared" si="11"/>
        <v/>
      </c>
      <c r="BM54" s="238" t="str">
        <f t="shared" si="11"/>
        <v/>
      </c>
      <c r="BO54" s="248" t="str">
        <f t="shared" ref="BO54:BP54" si="85">A379</f>
        <v/>
      </c>
      <c r="BP54" s="250" t="str">
        <f t="shared" si="85"/>
        <v/>
      </c>
      <c r="BQ54" s="250" t="str">
        <f t="shared" si="13"/>
        <v/>
      </c>
      <c r="BR54" s="250" t="str">
        <f t="shared" si="14"/>
        <v/>
      </c>
      <c r="BS54" s="250" t="str">
        <f t="shared" si="15"/>
        <v/>
      </c>
      <c r="BT54" s="250" t="str">
        <f t="shared" si="16"/>
        <v/>
      </c>
      <c r="BU54" s="250" t="str">
        <f t="shared" si="17"/>
        <v/>
      </c>
      <c r="BV54" s="250" t="str">
        <f t="shared" si="18"/>
        <v/>
      </c>
      <c r="BW54" s="250" t="str">
        <f t="shared" si="19"/>
        <v/>
      </c>
      <c r="BX54" s="250" t="str">
        <f t="shared" si="20"/>
        <v/>
      </c>
      <c r="BZ54" s="248" t="str">
        <f t="shared" si="21"/>
        <v/>
      </c>
      <c r="CA54" s="248" t="str">
        <f t="shared" si="22"/>
        <v/>
      </c>
      <c r="CB54" s="248" t="str">
        <f t="shared" si="23"/>
        <v/>
      </c>
      <c r="CC54" s="248" t="str">
        <f t="shared" si="24"/>
        <v/>
      </c>
      <c r="CD54" s="248" t="str">
        <f t="shared" si="25"/>
        <v/>
      </c>
      <c r="CE54" s="248" t="str">
        <f t="shared" si="26"/>
        <v/>
      </c>
      <c r="CF54" s="248" t="str">
        <f t="shared" si="27"/>
        <v/>
      </c>
      <c r="CG54" s="248" t="str">
        <f t="shared" si="28"/>
        <v/>
      </c>
      <c r="CH54" s="248" t="str">
        <f t="shared" si="29"/>
        <v/>
      </c>
      <c r="CI54" s="248" t="str">
        <f t="shared" si="30"/>
        <v/>
      </c>
    </row>
    <row r="55" spans="1:87" s="236" customFormat="1" ht="13.5" thickBot="1" x14ac:dyDescent="0.25">
      <c r="A55" s="251" t="str">
        <f t="shared" si="82"/>
        <v/>
      </c>
      <c r="B55" s="252" t="str">
        <f t="shared" si="82"/>
        <v/>
      </c>
      <c r="C55" s="252" t="str">
        <f t="shared" si="82"/>
        <v/>
      </c>
      <c r="D55" s="252" t="str">
        <f t="shared" si="82"/>
        <v/>
      </c>
      <c r="E55" s="253" t="str">
        <f t="shared" si="82"/>
        <v/>
      </c>
      <c r="F55" s="253" t="str">
        <f t="shared" si="82"/>
        <v/>
      </c>
      <c r="G55" s="253" t="str">
        <f t="shared" si="82"/>
        <v/>
      </c>
      <c r="H55" s="253" t="str">
        <f t="shared" si="82"/>
        <v/>
      </c>
      <c r="I55" s="254" t="str">
        <f t="shared" si="82"/>
        <v/>
      </c>
      <c r="J55" s="255" t="str">
        <f t="shared" si="82"/>
        <v/>
      </c>
      <c r="L55" s="251" t="str">
        <f t="shared" si="9"/>
        <v/>
      </c>
      <c r="M55" s="252" t="str">
        <f t="shared" si="9"/>
        <v/>
      </c>
      <c r="N55" s="252" t="str">
        <f t="shared" si="9"/>
        <v/>
      </c>
      <c r="O55" s="252" t="str">
        <f t="shared" si="9"/>
        <v/>
      </c>
      <c r="P55" s="252" t="str">
        <f t="shared" si="9"/>
        <v/>
      </c>
      <c r="Q55" s="252" t="str">
        <f t="shared" si="9"/>
        <v/>
      </c>
      <c r="R55" s="252" t="str">
        <f t="shared" si="9"/>
        <v/>
      </c>
      <c r="S55" s="252" t="str">
        <f t="shared" si="9"/>
        <v/>
      </c>
      <c r="T55" s="252" t="str">
        <f t="shared" si="9"/>
        <v/>
      </c>
      <c r="U55" s="255" t="str">
        <f t="shared" si="9"/>
        <v/>
      </c>
      <c r="V55" s="234"/>
      <c r="W55" s="251" t="str">
        <f t="shared" si="10"/>
        <v/>
      </c>
      <c r="X55" s="253" t="str">
        <f t="shared" si="10"/>
        <v/>
      </c>
      <c r="Y55" s="253" t="str">
        <f t="shared" si="10"/>
        <v/>
      </c>
      <c r="Z55" s="253" t="str">
        <f t="shared" si="10"/>
        <v/>
      </c>
      <c r="AA55" s="253" t="str">
        <f t="shared" si="10"/>
        <v/>
      </c>
      <c r="AB55" s="253" t="str">
        <f t="shared" si="10"/>
        <v/>
      </c>
      <c r="AC55" s="253" t="str">
        <f t="shared" si="10"/>
        <v/>
      </c>
      <c r="AD55" s="253" t="str">
        <f t="shared" si="10"/>
        <v/>
      </c>
      <c r="AE55" s="253" t="str">
        <f t="shared" si="10"/>
        <v/>
      </c>
      <c r="AF55" s="238" t="str">
        <f t="shared" si="10"/>
        <v/>
      </c>
      <c r="AG55" s="234"/>
      <c r="AH55" s="251" t="str">
        <f t="shared" si="65"/>
        <v/>
      </c>
      <c r="AI55" s="253" t="str">
        <f t="shared" si="66"/>
        <v/>
      </c>
      <c r="AJ55" s="253" t="str">
        <f t="shared" si="67"/>
        <v/>
      </c>
      <c r="AK55" s="253" t="str">
        <f t="shared" si="68"/>
        <v/>
      </c>
      <c r="AL55" s="253" t="str">
        <f t="shared" si="69"/>
        <v/>
      </c>
      <c r="AM55" s="253" t="str">
        <f t="shared" si="70"/>
        <v/>
      </c>
      <c r="AN55" s="253" t="str">
        <f t="shared" si="55"/>
        <v/>
      </c>
      <c r="AO55" s="253" t="str">
        <f t="shared" si="56"/>
        <v/>
      </c>
      <c r="AP55" s="253" t="str">
        <f t="shared" si="57"/>
        <v/>
      </c>
      <c r="AQ55" s="238" t="str">
        <f t="shared" si="58"/>
        <v/>
      </c>
      <c r="AS55" s="251" t="str">
        <f t="shared" si="71"/>
        <v/>
      </c>
      <c r="AT55" s="253" t="str">
        <f t="shared" si="72"/>
        <v/>
      </c>
      <c r="AU55" s="253" t="str">
        <f t="shared" si="73"/>
        <v/>
      </c>
      <c r="AV55" s="253" t="str">
        <f t="shared" si="74"/>
        <v/>
      </c>
      <c r="AW55" s="253" t="str">
        <f t="shared" si="75"/>
        <v/>
      </c>
      <c r="AX55" s="253" t="str">
        <f t="shared" si="59"/>
        <v/>
      </c>
      <c r="AY55" s="253" t="str">
        <f t="shared" si="60"/>
        <v/>
      </c>
      <c r="AZ55" s="253" t="str">
        <f t="shared" si="61"/>
        <v/>
      </c>
      <c r="BA55" s="253" t="str">
        <f t="shared" si="62"/>
        <v/>
      </c>
      <c r="BB55" s="238" t="str">
        <f t="shared" si="63"/>
        <v/>
      </c>
      <c r="BD55" s="251" t="str">
        <f t="shared" si="11"/>
        <v/>
      </c>
      <c r="BE55" s="253" t="str">
        <f t="shared" si="11"/>
        <v/>
      </c>
      <c r="BF55" s="253" t="str">
        <f t="shared" si="11"/>
        <v/>
      </c>
      <c r="BG55" s="253" t="str">
        <f t="shared" si="11"/>
        <v/>
      </c>
      <c r="BH55" s="253" t="str">
        <f t="shared" si="11"/>
        <v/>
      </c>
      <c r="BI55" s="253" t="str">
        <f t="shared" si="11"/>
        <v/>
      </c>
      <c r="BJ55" s="253" t="str">
        <f t="shared" si="11"/>
        <v/>
      </c>
      <c r="BK55" s="253" t="str">
        <f t="shared" si="11"/>
        <v/>
      </c>
      <c r="BL55" s="253" t="str">
        <f t="shared" si="11"/>
        <v/>
      </c>
      <c r="BM55" s="238" t="str">
        <f t="shared" si="11"/>
        <v/>
      </c>
      <c r="BO55" s="248" t="str">
        <f t="shared" ref="BO55:BP55" si="86">A380</f>
        <v/>
      </c>
      <c r="BP55" s="250" t="str">
        <f t="shared" si="86"/>
        <v/>
      </c>
      <c r="BQ55" s="250" t="str">
        <f t="shared" si="13"/>
        <v/>
      </c>
      <c r="BR55" s="250" t="str">
        <f t="shared" si="14"/>
        <v/>
      </c>
      <c r="BS55" s="250" t="str">
        <f t="shared" si="15"/>
        <v/>
      </c>
      <c r="BT55" s="250" t="str">
        <f t="shared" si="16"/>
        <v/>
      </c>
      <c r="BU55" s="250" t="str">
        <f t="shared" si="17"/>
        <v/>
      </c>
      <c r="BV55" s="250" t="str">
        <f t="shared" si="18"/>
        <v/>
      </c>
      <c r="BW55" s="250" t="str">
        <f t="shared" si="19"/>
        <v/>
      </c>
      <c r="BX55" s="250" t="str">
        <f t="shared" si="20"/>
        <v/>
      </c>
      <c r="BZ55" s="248" t="str">
        <f t="shared" si="21"/>
        <v/>
      </c>
      <c r="CA55" s="248" t="str">
        <f t="shared" si="22"/>
        <v/>
      </c>
      <c r="CB55" s="248" t="str">
        <f t="shared" si="23"/>
        <v/>
      </c>
      <c r="CC55" s="248" t="str">
        <f t="shared" si="24"/>
        <v/>
      </c>
      <c r="CD55" s="248" t="str">
        <f t="shared" si="25"/>
        <v/>
      </c>
      <c r="CE55" s="248" t="str">
        <f t="shared" si="26"/>
        <v/>
      </c>
      <c r="CF55" s="248" t="str">
        <f t="shared" si="27"/>
        <v/>
      </c>
      <c r="CG55" s="248" t="str">
        <f t="shared" si="28"/>
        <v/>
      </c>
      <c r="CH55" s="248" t="str">
        <f t="shared" si="29"/>
        <v/>
      </c>
      <c r="CI55" s="248" t="str">
        <f t="shared" si="30"/>
        <v/>
      </c>
    </row>
    <row r="56" spans="1:87" s="236" customFormat="1" ht="13.5" thickBot="1" x14ac:dyDescent="0.25">
      <c r="A56" s="251" t="str">
        <f t="shared" si="82"/>
        <v/>
      </c>
      <c r="B56" s="252" t="str">
        <f t="shared" si="82"/>
        <v/>
      </c>
      <c r="C56" s="252" t="str">
        <f t="shared" si="82"/>
        <v/>
      </c>
      <c r="D56" s="252" t="str">
        <f t="shared" si="82"/>
        <v/>
      </c>
      <c r="E56" s="253" t="str">
        <f t="shared" si="82"/>
        <v/>
      </c>
      <c r="F56" s="253" t="str">
        <f t="shared" si="82"/>
        <v/>
      </c>
      <c r="G56" s="253" t="str">
        <f t="shared" si="82"/>
        <v/>
      </c>
      <c r="H56" s="253" t="str">
        <f t="shared" si="82"/>
        <v/>
      </c>
      <c r="I56" s="254" t="str">
        <f t="shared" si="82"/>
        <v/>
      </c>
      <c r="J56" s="255" t="str">
        <f t="shared" si="82"/>
        <v/>
      </c>
      <c r="L56" s="251" t="str">
        <f t="shared" si="9"/>
        <v/>
      </c>
      <c r="M56" s="252" t="str">
        <f t="shared" si="9"/>
        <v/>
      </c>
      <c r="N56" s="252" t="str">
        <f t="shared" si="9"/>
        <v/>
      </c>
      <c r="O56" s="252" t="str">
        <f t="shared" si="9"/>
        <v/>
      </c>
      <c r="P56" s="252" t="str">
        <f t="shared" si="9"/>
        <v/>
      </c>
      <c r="Q56" s="252" t="str">
        <f t="shared" si="9"/>
        <v/>
      </c>
      <c r="R56" s="252" t="str">
        <f t="shared" si="9"/>
        <v/>
      </c>
      <c r="S56" s="252" t="str">
        <f t="shared" si="9"/>
        <v/>
      </c>
      <c r="T56" s="252" t="str">
        <f t="shared" si="9"/>
        <v/>
      </c>
      <c r="U56" s="255" t="str">
        <f t="shared" si="9"/>
        <v/>
      </c>
      <c r="V56" s="234"/>
      <c r="W56" s="251" t="str">
        <f t="shared" si="10"/>
        <v/>
      </c>
      <c r="X56" s="253" t="str">
        <f t="shared" si="10"/>
        <v/>
      </c>
      <c r="Y56" s="253" t="str">
        <f t="shared" si="10"/>
        <v/>
      </c>
      <c r="Z56" s="253" t="str">
        <f t="shared" si="10"/>
        <v/>
      </c>
      <c r="AA56" s="253" t="str">
        <f t="shared" si="10"/>
        <v/>
      </c>
      <c r="AB56" s="253" t="str">
        <f t="shared" si="10"/>
        <v/>
      </c>
      <c r="AC56" s="253" t="str">
        <f t="shared" si="10"/>
        <v/>
      </c>
      <c r="AD56" s="253" t="str">
        <f t="shared" si="10"/>
        <v/>
      </c>
      <c r="AE56" s="253" t="str">
        <f t="shared" si="10"/>
        <v/>
      </c>
      <c r="AF56" s="238" t="str">
        <f t="shared" si="10"/>
        <v/>
      </c>
      <c r="AG56" s="234"/>
      <c r="AH56" s="251" t="str">
        <f t="shared" si="65"/>
        <v/>
      </c>
      <c r="AI56" s="253" t="str">
        <f t="shared" si="66"/>
        <v/>
      </c>
      <c r="AJ56" s="253" t="str">
        <f t="shared" si="67"/>
        <v/>
      </c>
      <c r="AK56" s="253" t="str">
        <f t="shared" si="68"/>
        <v/>
      </c>
      <c r="AL56" s="253" t="str">
        <f t="shared" si="69"/>
        <v/>
      </c>
      <c r="AM56" s="253" t="str">
        <f t="shared" si="70"/>
        <v/>
      </c>
      <c r="AN56" s="253" t="str">
        <f t="shared" si="55"/>
        <v/>
      </c>
      <c r="AO56" s="253" t="str">
        <f t="shared" si="56"/>
        <v/>
      </c>
      <c r="AP56" s="253" t="str">
        <f t="shared" si="57"/>
        <v/>
      </c>
      <c r="AQ56" s="238" t="str">
        <f t="shared" si="58"/>
        <v/>
      </c>
      <c r="AS56" s="251" t="str">
        <f t="shared" si="71"/>
        <v/>
      </c>
      <c r="AT56" s="253" t="str">
        <f t="shared" si="72"/>
        <v/>
      </c>
      <c r="AU56" s="253" t="str">
        <f t="shared" si="73"/>
        <v/>
      </c>
      <c r="AV56" s="253" t="str">
        <f t="shared" si="74"/>
        <v/>
      </c>
      <c r="AW56" s="253" t="str">
        <f t="shared" si="75"/>
        <v/>
      </c>
      <c r="AX56" s="253" t="str">
        <f t="shared" si="59"/>
        <v/>
      </c>
      <c r="AY56" s="253" t="str">
        <f t="shared" si="60"/>
        <v/>
      </c>
      <c r="AZ56" s="253" t="str">
        <f t="shared" si="61"/>
        <v/>
      </c>
      <c r="BA56" s="253" t="str">
        <f t="shared" si="62"/>
        <v/>
      </c>
      <c r="BB56" s="238" t="str">
        <f t="shared" si="63"/>
        <v/>
      </c>
      <c r="BD56" s="251" t="str">
        <f t="shared" si="11"/>
        <v/>
      </c>
      <c r="BE56" s="253" t="str">
        <f t="shared" si="11"/>
        <v/>
      </c>
      <c r="BF56" s="253" t="str">
        <f t="shared" si="11"/>
        <v/>
      </c>
      <c r="BG56" s="253" t="str">
        <f t="shared" si="11"/>
        <v/>
      </c>
      <c r="BH56" s="253" t="str">
        <f t="shared" si="11"/>
        <v/>
      </c>
      <c r="BI56" s="253" t="str">
        <f t="shared" si="11"/>
        <v/>
      </c>
      <c r="BJ56" s="253" t="str">
        <f t="shared" si="11"/>
        <v/>
      </c>
      <c r="BK56" s="253" t="str">
        <f t="shared" si="11"/>
        <v/>
      </c>
      <c r="BL56" s="253" t="str">
        <f t="shared" si="11"/>
        <v/>
      </c>
      <c r="BM56" s="238" t="str">
        <f t="shared" si="11"/>
        <v/>
      </c>
      <c r="BO56" s="248" t="str">
        <f t="shared" ref="BO56:BP56" si="87">A381</f>
        <v/>
      </c>
      <c r="BP56" s="250" t="str">
        <f t="shared" si="87"/>
        <v/>
      </c>
      <c r="BQ56" s="250" t="str">
        <f t="shared" si="13"/>
        <v/>
      </c>
      <c r="BR56" s="250" t="str">
        <f t="shared" si="14"/>
        <v/>
      </c>
      <c r="BS56" s="250" t="str">
        <f t="shared" si="15"/>
        <v/>
      </c>
      <c r="BT56" s="250" t="str">
        <f t="shared" si="16"/>
        <v/>
      </c>
      <c r="BU56" s="250" t="str">
        <f t="shared" si="17"/>
        <v/>
      </c>
      <c r="BV56" s="250" t="str">
        <f t="shared" si="18"/>
        <v/>
      </c>
      <c r="BW56" s="250" t="str">
        <f t="shared" si="19"/>
        <v/>
      </c>
      <c r="BX56" s="250" t="str">
        <f t="shared" si="20"/>
        <v/>
      </c>
      <c r="BZ56" s="248" t="str">
        <f t="shared" si="21"/>
        <v/>
      </c>
      <c r="CA56" s="248" t="str">
        <f t="shared" si="22"/>
        <v/>
      </c>
      <c r="CB56" s="248" t="str">
        <f t="shared" si="23"/>
        <v/>
      </c>
      <c r="CC56" s="248" t="str">
        <f t="shared" si="24"/>
        <v/>
      </c>
      <c r="CD56" s="248" t="str">
        <f t="shared" si="25"/>
        <v/>
      </c>
      <c r="CE56" s="248" t="str">
        <f t="shared" si="26"/>
        <v/>
      </c>
      <c r="CF56" s="248" t="str">
        <f t="shared" si="27"/>
        <v/>
      </c>
      <c r="CG56" s="248" t="str">
        <f t="shared" si="28"/>
        <v/>
      </c>
      <c r="CH56" s="248" t="str">
        <f t="shared" si="29"/>
        <v/>
      </c>
      <c r="CI56" s="248" t="str">
        <f t="shared" si="30"/>
        <v/>
      </c>
    </row>
    <row r="57" spans="1:87" s="236" customFormat="1" ht="13.5" thickBot="1" x14ac:dyDescent="0.25">
      <c r="A57" s="251" t="str">
        <f t="shared" si="82"/>
        <v/>
      </c>
      <c r="B57" s="252" t="str">
        <f t="shared" si="82"/>
        <v/>
      </c>
      <c r="C57" s="252" t="str">
        <f t="shared" si="82"/>
        <v/>
      </c>
      <c r="D57" s="252" t="str">
        <f t="shared" si="82"/>
        <v/>
      </c>
      <c r="E57" s="253" t="str">
        <f t="shared" si="82"/>
        <v/>
      </c>
      <c r="F57" s="253" t="str">
        <f t="shared" si="82"/>
        <v/>
      </c>
      <c r="G57" s="253" t="str">
        <f t="shared" si="82"/>
        <v/>
      </c>
      <c r="H57" s="253" t="str">
        <f t="shared" si="82"/>
        <v/>
      </c>
      <c r="I57" s="254" t="str">
        <f t="shared" si="82"/>
        <v/>
      </c>
      <c r="J57" s="255" t="str">
        <f t="shared" si="82"/>
        <v/>
      </c>
      <c r="L57" s="251" t="str">
        <f t="shared" si="9"/>
        <v/>
      </c>
      <c r="M57" s="252" t="str">
        <f t="shared" si="9"/>
        <v/>
      </c>
      <c r="N57" s="252" t="str">
        <f t="shared" si="9"/>
        <v/>
      </c>
      <c r="O57" s="252" t="str">
        <f t="shared" si="9"/>
        <v/>
      </c>
      <c r="P57" s="252" t="str">
        <f t="shared" si="9"/>
        <v/>
      </c>
      <c r="Q57" s="252" t="str">
        <f t="shared" si="9"/>
        <v/>
      </c>
      <c r="R57" s="252" t="str">
        <f t="shared" si="9"/>
        <v/>
      </c>
      <c r="S57" s="252" t="str">
        <f t="shared" si="9"/>
        <v/>
      </c>
      <c r="T57" s="252" t="str">
        <f t="shared" si="9"/>
        <v/>
      </c>
      <c r="U57" s="255" t="str">
        <f t="shared" si="9"/>
        <v/>
      </c>
      <c r="V57" s="234"/>
      <c r="W57" s="251" t="str">
        <f t="shared" si="10"/>
        <v/>
      </c>
      <c r="X57" s="253" t="str">
        <f t="shared" si="10"/>
        <v/>
      </c>
      <c r="Y57" s="253" t="str">
        <f t="shared" si="10"/>
        <v/>
      </c>
      <c r="Z57" s="253" t="str">
        <f t="shared" si="10"/>
        <v/>
      </c>
      <c r="AA57" s="253" t="str">
        <f t="shared" si="10"/>
        <v/>
      </c>
      <c r="AB57" s="253" t="str">
        <f t="shared" si="10"/>
        <v/>
      </c>
      <c r="AC57" s="253" t="str">
        <f t="shared" si="10"/>
        <v/>
      </c>
      <c r="AD57" s="253" t="str">
        <f t="shared" si="10"/>
        <v/>
      </c>
      <c r="AE57" s="253" t="str">
        <f t="shared" si="10"/>
        <v/>
      </c>
      <c r="AF57" s="238" t="str">
        <f t="shared" si="10"/>
        <v/>
      </c>
      <c r="AG57" s="234"/>
      <c r="AH57" s="251" t="str">
        <f t="shared" si="65"/>
        <v/>
      </c>
      <c r="AI57" s="253" t="str">
        <f t="shared" si="66"/>
        <v/>
      </c>
      <c r="AJ57" s="253" t="str">
        <f t="shared" si="67"/>
        <v/>
      </c>
      <c r="AK57" s="253" t="str">
        <f t="shared" si="68"/>
        <v/>
      </c>
      <c r="AL57" s="253" t="str">
        <f t="shared" si="69"/>
        <v/>
      </c>
      <c r="AM57" s="253" t="str">
        <f t="shared" si="70"/>
        <v/>
      </c>
      <c r="AN57" s="253" t="str">
        <f t="shared" si="55"/>
        <v/>
      </c>
      <c r="AO57" s="253" t="str">
        <f t="shared" si="56"/>
        <v/>
      </c>
      <c r="AP57" s="253" t="str">
        <f t="shared" si="57"/>
        <v/>
      </c>
      <c r="AQ57" s="238" t="str">
        <f t="shared" si="58"/>
        <v/>
      </c>
      <c r="AS57" s="251" t="str">
        <f t="shared" si="71"/>
        <v/>
      </c>
      <c r="AT57" s="253" t="str">
        <f t="shared" si="72"/>
        <v/>
      </c>
      <c r="AU57" s="253" t="str">
        <f t="shared" si="73"/>
        <v/>
      </c>
      <c r="AV57" s="253" t="str">
        <f t="shared" si="74"/>
        <v/>
      </c>
      <c r="AW57" s="253" t="str">
        <f t="shared" si="75"/>
        <v/>
      </c>
      <c r="AX57" s="253" t="str">
        <f t="shared" si="59"/>
        <v/>
      </c>
      <c r="AY57" s="253" t="str">
        <f t="shared" si="60"/>
        <v/>
      </c>
      <c r="AZ57" s="253" t="str">
        <f t="shared" si="61"/>
        <v/>
      </c>
      <c r="BA57" s="253" t="str">
        <f t="shared" si="62"/>
        <v/>
      </c>
      <c r="BB57" s="238" t="str">
        <f t="shared" si="63"/>
        <v/>
      </c>
      <c r="BD57" s="251" t="str">
        <f t="shared" si="11"/>
        <v/>
      </c>
      <c r="BE57" s="253" t="str">
        <f t="shared" si="11"/>
        <v/>
      </c>
      <c r="BF57" s="253" t="str">
        <f t="shared" si="11"/>
        <v/>
      </c>
      <c r="BG57" s="253" t="str">
        <f t="shared" si="11"/>
        <v/>
      </c>
      <c r="BH57" s="253" t="str">
        <f t="shared" si="11"/>
        <v/>
      </c>
      <c r="BI57" s="253" t="str">
        <f t="shared" si="11"/>
        <v/>
      </c>
      <c r="BJ57" s="253" t="str">
        <f t="shared" si="11"/>
        <v/>
      </c>
      <c r="BK57" s="253" t="str">
        <f t="shared" si="11"/>
        <v/>
      </c>
      <c r="BL57" s="253" t="str">
        <f t="shared" si="11"/>
        <v/>
      </c>
      <c r="BM57" s="238" t="str">
        <f t="shared" si="11"/>
        <v/>
      </c>
      <c r="BO57" s="248" t="str">
        <f t="shared" ref="BO57:BP57" si="88">A382</f>
        <v/>
      </c>
      <c r="BP57" s="250" t="str">
        <f t="shared" si="88"/>
        <v/>
      </c>
      <c r="BQ57" s="250" t="str">
        <f t="shared" si="13"/>
        <v/>
      </c>
      <c r="BR57" s="250" t="str">
        <f t="shared" si="14"/>
        <v/>
      </c>
      <c r="BS57" s="250" t="str">
        <f t="shared" si="15"/>
        <v/>
      </c>
      <c r="BT57" s="250" t="str">
        <f t="shared" si="16"/>
        <v/>
      </c>
      <c r="BU57" s="250" t="str">
        <f t="shared" si="17"/>
        <v/>
      </c>
      <c r="BV57" s="250" t="str">
        <f t="shared" si="18"/>
        <v/>
      </c>
      <c r="BW57" s="250" t="str">
        <f t="shared" si="19"/>
        <v/>
      </c>
      <c r="BX57" s="250" t="str">
        <f t="shared" si="20"/>
        <v/>
      </c>
      <c r="BZ57" s="248" t="str">
        <f t="shared" si="21"/>
        <v/>
      </c>
      <c r="CA57" s="248" t="str">
        <f t="shared" si="22"/>
        <v/>
      </c>
      <c r="CB57" s="248" t="str">
        <f t="shared" si="23"/>
        <v/>
      </c>
      <c r="CC57" s="248" t="str">
        <f t="shared" si="24"/>
        <v/>
      </c>
      <c r="CD57" s="248" t="str">
        <f t="shared" si="25"/>
        <v/>
      </c>
      <c r="CE57" s="248" t="str">
        <f t="shared" si="26"/>
        <v/>
      </c>
      <c r="CF57" s="248" t="str">
        <f t="shared" si="27"/>
        <v/>
      </c>
      <c r="CG57" s="248" t="str">
        <f t="shared" si="28"/>
        <v/>
      </c>
      <c r="CH57" s="248" t="str">
        <f t="shared" si="29"/>
        <v/>
      </c>
      <c r="CI57" s="248" t="str">
        <f t="shared" si="30"/>
        <v/>
      </c>
    </row>
    <row r="58" spans="1:87" s="236" customFormat="1" ht="13.5" thickBot="1" x14ac:dyDescent="0.25">
      <c r="A58" s="251" t="str">
        <f t="shared" si="82"/>
        <v/>
      </c>
      <c r="B58" s="252" t="str">
        <f t="shared" si="82"/>
        <v/>
      </c>
      <c r="C58" s="252" t="str">
        <f t="shared" si="82"/>
        <v/>
      </c>
      <c r="D58" s="252" t="str">
        <f t="shared" si="82"/>
        <v/>
      </c>
      <c r="E58" s="253" t="str">
        <f t="shared" si="82"/>
        <v/>
      </c>
      <c r="F58" s="253" t="str">
        <f t="shared" si="82"/>
        <v/>
      </c>
      <c r="G58" s="253" t="str">
        <f t="shared" si="82"/>
        <v/>
      </c>
      <c r="H58" s="253" t="str">
        <f t="shared" si="82"/>
        <v/>
      </c>
      <c r="I58" s="254" t="str">
        <f t="shared" si="82"/>
        <v/>
      </c>
      <c r="J58" s="255" t="str">
        <f t="shared" si="82"/>
        <v/>
      </c>
      <c r="L58" s="251" t="str">
        <f t="shared" si="9"/>
        <v/>
      </c>
      <c r="M58" s="252" t="str">
        <f t="shared" si="9"/>
        <v/>
      </c>
      <c r="N58" s="252" t="str">
        <f t="shared" si="9"/>
        <v/>
      </c>
      <c r="O58" s="252" t="str">
        <f t="shared" si="9"/>
        <v/>
      </c>
      <c r="P58" s="252" t="str">
        <f t="shared" si="9"/>
        <v/>
      </c>
      <c r="Q58" s="252" t="str">
        <f t="shared" si="9"/>
        <v/>
      </c>
      <c r="R58" s="252" t="str">
        <f t="shared" si="9"/>
        <v/>
      </c>
      <c r="S58" s="252" t="str">
        <f t="shared" si="9"/>
        <v/>
      </c>
      <c r="T58" s="252" t="str">
        <f t="shared" si="9"/>
        <v/>
      </c>
      <c r="U58" s="255" t="str">
        <f t="shared" si="9"/>
        <v/>
      </c>
      <c r="V58" s="234"/>
      <c r="W58" s="251" t="str">
        <f t="shared" si="10"/>
        <v/>
      </c>
      <c r="X58" s="253" t="str">
        <f t="shared" si="10"/>
        <v/>
      </c>
      <c r="Y58" s="253" t="str">
        <f t="shared" si="10"/>
        <v/>
      </c>
      <c r="Z58" s="253" t="str">
        <f t="shared" si="10"/>
        <v/>
      </c>
      <c r="AA58" s="253" t="str">
        <f t="shared" si="10"/>
        <v/>
      </c>
      <c r="AB58" s="253" t="str">
        <f t="shared" ref="AB58:AF62" si="89">F211</f>
        <v/>
      </c>
      <c r="AC58" s="253" t="str">
        <f t="shared" si="89"/>
        <v/>
      </c>
      <c r="AD58" s="253" t="str">
        <f t="shared" si="89"/>
        <v/>
      </c>
      <c r="AE58" s="253" t="str">
        <f t="shared" si="89"/>
        <v/>
      </c>
      <c r="AF58" s="238" t="str">
        <f t="shared" si="89"/>
        <v/>
      </c>
      <c r="AG58" s="234"/>
      <c r="AH58" s="251" t="str">
        <f t="shared" si="65"/>
        <v/>
      </c>
      <c r="AI58" s="253" t="str">
        <f t="shared" si="66"/>
        <v/>
      </c>
      <c r="AJ58" s="253" t="str">
        <f t="shared" si="67"/>
        <v/>
      </c>
      <c r="AK58" s="253" t="str">
        <f t="shared" si="68"/>
        <v/>
      </c>
      <c r="AL58" s="253" t="str">
        <f t="shared" si="69"/>
        <v/>
      </c>
      <c r="AM58" s="253" t="str">
        <f t="shared" si="70"/>
        <v/>
      </c>
      <c r="AN58" s="253" t="str">
        <f t="shared" si="55"/>
        <v/>
      </c>
      <c r="AO58" s="253" t="str">
        <f t="shared" si="56"/>
        <v/>
      </c>
      <c r="AP58" s="253" t="str">
        <f t="shared" si="57"/>
        <v/>
      </c>
      <c r="AQ58" s="238" t="str">
        <f t="shared" si="58"/>
        <v/>
      </c>
      <c r="AS58" s="251" t="str">
        <f t="shared" si="71"/>
        <v/>
      </c>
      <c r="AT58" s="253" t="str">
        <f t="shared" si="72"/>
        <v/>
      </c>
      <c r="AU58" s="253" t="str">
        <f t="shared" si="73"/>
        <v/>
      </c>
      <c r="AV58" s="253" t="str">
        <f t="shared" si="74"/>
        <v/>
      </c>
      <c r="AW58" s="253" t="str">
        <f t="shared" si="75"/>
        <v/>
      </c>
      <c r="AX58" s="253" t="str">
        <f t="shared" si="59"/>
        <v/>
      </c>
      <c r="AY58" s="253" t="str">
        <f t="shared" si="60"/>
        <v/>
      </c>
      <c r="AZ58" s="253" t="str">
        <f t="shared" si="61"/>
        <v/>
      </c>
      <c r="BA58" s="253" t="str">
        <f t="shared" si="62"/>
        <v/>
      </c>
      <c r="BB58" s="238" t="str">
        <f t="shared" si="63"/>
        <v/>
      </c>
      <c r="BD58" s="251" t="str">
        <f t="shared" si="11"/>
        <v/>
      </c>
      <c r="BE58" s="253" t="str">
        <f t="shared" si="11"/>
        <v/>
      </c>
      <c r="BF58" s="253" t="str">
        <f t="shared" si="11"/>
        <v/>
      </c>
      <c r="BG58" s="253" t="str">
        <f t="shared" si="11"/>
        <v/>
      </c>
      <c r="BH58" s="253" t="str">
        <f t="shared" si="11"/>
        <v/>
      </c>
      <c r="BI58" s="253" t="str">
        <f t="shared" si="11"/>
        <v/>
      </c>
      <c r="BJ58" s="253" t="str">
        <f t="shared" si="11"/>
        <v/>
      </c>
      <c r="BK58" s="253" t="str">
        <f t="shared" si="11"/>
        <v/>
      </c>
      <c r="BL58" s="253" t="str">
        <f t="shared" si="11"/>
        <v/>
      </c>
      <c r="BM58" s="238" t="str">
        <f t="shared" si="11"/>
        <v/>
      </c>
      <c r="BO58" s="248" t="str">
        <f t="shared" ref="BO58:BP58" si="90">A383</f>
        <v/>
      </c>
      <c r="BP58" s="250" t="str">
        <f t="shared" si="90"/>
        <v/>
      </c>
      <c r="BQ58" s="250" t="str">
        <f t="shared" si="13"/>
        <v/>
      </c>
      <c r="BR58" s="250" t="str">
        <f t="shared" si="14"/>
        <v/>
      </c>
      <c r="BS58" s="250" t="str">
        <f t="shared" si="15"/>
        <v/>
      </c>
      <c r="BT58" s="250" t="str">
        <f t="shared" si="16"/>
        <v/>
      </c>
      <c r="BU58" s="250" t="str">
        <f t="shared" si="17"/>
        <v/>
      </c>
      <c r="BV58" s="250" t="str">
        <f t="shared" si="18"/>
        <v/>
      </c>
      <c r="BW58" s="250" t="str">
        <f t="shared" si="19"/>
        <v/>
      </c>
      <c r="BX58" s="250" t="str">
        <f t="shared" si="20"/>
        <v/>
      </c>
      <c r="BZ58" s="248" t="str">
        <f t="shared" si="21"/>
        <v/>
      </c>
      <c r="CA58" s="248" t="str">
        <f t="shared" si="22"/>
        <v/>
      </c>
      <c r="CB58" s="248" t="str">
        <f t="shared" si="23"/>
        <v/>
      </c>
      <c r="CC58" s="248" t="str">
        <f t="shared" si="24"/>
        <v/>
      </c>
      <c r="CD58" s="248" t="str">
        <f t="shared" si="25"/>
        <v/>
      </c>
      <c r="CE58" s="248" t="str">
        <f t="shared" si="26"/>
        <v/>
      </c>
      <c r="CF58" s="248" t="str">
        <f t="shared" si="27"/>
        <v/>
      </c>
      <c r="CG58" s="248" t="str">
        <f t="shared" si="28"/>
        <v/>
      </c>
      <c r="CH58" s="248" t="str">
        <f t="shared" si="29"/>
        <v/>
      </c>
      <c r="CI58" s="248" t="str">
        <f t="shared" si="30"/>
        <v/>
      </c>
    </row>
    <row r="59" spans="1:87" s="236" customFormat="1" ht="13.5" thickBot="1" x14ac:dyDescent="0.25">
      <c r="A59" s="251" t="str">
        <f t="shared" si="82"/>
        <v/>
      </c>
      <c r="B59" s="252" t="str">
        <f t="shared" si="82"/>
        <v/>
      </c>
      <c r="C59" s="252" t="str">
        <f t="shared" si="82"/>
        <v/>
      </c>
      <c r="D59" s="252" t="str">
        <f t="shared" si="82"/>
        <v/>
      </c>
      <c r="E59" s="253" t="str">
        <f t="shared" si="82"/>
        <v/>
      </c>
      <c r="F59" s="253" t="str">
        <f t="shared" si="82"/>
        <v/>
      </c>
      <c r="G59" s="253" t="str">
        <f t="shared" si="82"/>
        <v/>
      </c>
      <c r="H59" s="253" t="str">
        <f t="shared" si="82"/>
        <v/>
      </c>
      <c r="I59" s="254" t="str">
        <f t="shared" si="82"/>
        <v/>
      </c>
      <c r="J59" s="255" t="str">
        <f t="shared" si="82"/>
        <v/>
      </c>
      <c r="L59" s="251" t="str">
        <f t="shared" si="9"/>
        <v/>
      </c>
      <c r="M59" s="252" t="str">
        <f t="shared" si="9"/>
        <v/>
      </c>
      <c r="N59" s="252" t="str">
        <f t="shared" si="9"/>
        <v/>
      </c>
      <c r="O59" s="252" t="str">
        <f t="shared" si="9"/>
        <v/>
      </c>
      <c r="P59" s="252" t="str">
        <f t="shared" si="9"/>
        <v/>
      </c>
      <c r="Q59" s="252" t="str">
        <f t="shared" si="9"/>
        <v/>
      </c>
      <c r="R59" s="252" t="str">
        <f t="shared" si="9"/>
        <v/>
      </c>
      <c r="S59" s="252" t="str">
        <f t="shared" si="9"/>
        <v/>
      </c>
      <c r="T59" s="252" t="str">
        <f t="shared" si="9"/>
        <v/>
      </c>
      <c r="U59" s="255" t="str">
        <f t="shared" si="9"/>
        <v/>
      </c>
      <c r="V59" s="234"/>
      <c r="W59" s="251" t="str">
        <f t="shared" ref="W59:AA62" si="91">A212</f>
        <v/>
      </c>
      <c r="X59" s="253" t="str">
        <f t="shared" si="91"/>
        <v/>
      </c>
      <c r="Y59" s="253" t="str">
        <f t="shared" si="91"/>
        <v/>
      </c>
      <c r="Z59" s="253" t="str">
        <f t="shared" si="91"/>
        <v/>
      </c>
      <c r="AA59" s="253" t="str">
        <f t="shared" si="91"/>
        <v/>
      </c>
      <c r="AB59" s="253" t="str">
        <f t="shared" si="89"/>
        <v/>
      </c>
      <c r="AC59" s="253" t="str">
        <f t="shared" si="89"/>
        <v/>
      </c>
      <c r="AD59" s="253" t="str">
        <f t="shared" si="89"/>
        <v/>
      </c>
      <c r="AE59" s="253" t="str">
        <f t="shared" si="89"/>
        <v/>
      </c>
      <c r="AF59" s="238" t="str">
        <f t="shared" si="89"/>
        <v/>
      </c>
      <c r="AG59" s="234"/>
      <c r="AH59" s="251" t="str">
        <f t="shared" si="65"/>
        <v/>
      </c>
      <c r="AI59" s="253" t="str">
        <f t="shared" si="66"/>
        <v/>
      </c>
      <c r="AJ59" s="253" t="str">
        <f t="shared" si="67"/>
        <v/>
      </c>
      <c r="AK59" s="253" t="str">
        <f t="shared" si="68"/>
        <v/>
      </c>
      <c r="AL59" s="253" t="str">
        <f t="shared" si="69"/>
        <v/>
      </c>
      <c r="AM59" s="253" t="str">
        <f t="shared" si="70"/>
        <v/>
      </c>
      <c r="AN59" s="253" t="str">
        <f t="shared" si="55"/>
        <v/>
      </c>
      <c r="AO59" s="253" t="str">
        <f t="shared" si="56"/>
        <v/>
      </c>
      <c r="AP59" s="253" t="str">
        <f t="shared" si="57"/>
        <v/>
      </c>
      <c r="AQ59" s="238" t="str">
        <f t="shared" si="58"/>
        <v/>
      </c>
      <c r="AS59" s="251" t="str">
        <f t="shared" si="71"/>
        <v/>
      </c>
      <c r="AT59" s="253" t="str">
        <f t="shared" si="72"/>
        <v/>
      </c>
      <c r="AU59" s="253" t="str">
        <f t="shared" si="73"/>
        <v/>
      </c>
      <c r="AV59" s="253" t="str">
        <f t="shared" si="74"/>
        <v/>
      </c>
      <c r="AW59" s="253" t="str">
        <f t="shared" si="75"/>
        <v/>
      </c>
      <c r="AX59" s="253" t="str">
        <f t="shared" si="59"/>
        <v/>
      </c>
      <c r="AY59" s="253" t="str">
        <f t="shared" si="60"/>
        <v/>
      </c>
      <c r="AZ59" s="253" t="str">
        <f t="shared" si="61"/>
        <v/>
      </c>
      <c r="BA59" s="253" t="str">
        <f t="shared" si="62"/>
        <v/>
      </c>
      <c r="BB59" s="238" t="str">
        <f t="shared" si="63"/>
        <v/>
      </c>
      <c r="BD59" s="251" t="str">
        <f t="shared" si="11"/>
        <v/>
      </c>
      <c r="BE59" s="253" t="str">
        <f t="shared" si="11"/>
        <v/>
      </c>
      <c r="BF59" s="253" t="str">
        <f t="shared" si="11"/>
        <v/>
      </c>
      <c r="BG59" s="253" t="str">
        <f t="shared" si="11"/>
        <v/>
      </c>
      <c r="BH59" s="253" t="str">
        <f t="shared" si="11"/>
        <v/>
      </c>
      <c r="BI59" s="253" t="str">
        <f t="shared" si="11"/>
        <v/>
      </c>
      <c r="BJ59" s="253" t="str">
        <f t="shared" si="11"/>
        <v/>
      </c>
      <c r="BK59" s="253" t="str">
        <f t="shared" si="11"/>
        <v/>
      </c>
      <c r="BL59" s="253" t="str">
        <f t="shared" si="11"/>
        <v/>
      </c>
      <c r="BM59" s="238" t="str">
        <f t="shared" si="11"/>
        <v/>
      </c>
      <c r="BO59" s="248" t="str">
        <f t="shared" ref="BO59:BP59" si="92">A384</f>
        <v/>
      </c>
      <c r="BP59" s="250" t="str">
        <f t="shared" si="92"/>
        <v/>
      </c>
      <c r="BQ59" s="250" t="str">
        <f t="shared" si="13"/>
        <v/>
      </c>
      <c r="BR59" s="250" t="str">
        <f t="shared" si="14"/>
        <v/>
      </c>
      <c r="BS59" s="250" t="str">
        <f t="shared" si="15"/>
        <v/>
      </c>
      <c r="BT59" s="250" t="str">
        <f t="shared" si="16"/>
        <v/>
      </c>
      <c r="BU59" s="250" t="str">
        <f t="shared" si="17"/>
        <v/>
      </c>
      <c r="BV59" s="250" t="str">
        <f t="shared" si="18"/>
        <v/>
      </c>
      <c r="BW59" s="250" t="str">
        <f t="shared" si="19"/>
        <v/>
      </c>
      <c r="BX59" s="250" t="str">
        <f t="shared" si="20"/>
        <v/>
      </c>
      <c r="BZ59" s="248" t="str">
        <f t="shared" si="21"/>
        <v/>
      </c>
      <c r="CA59" s="248" t="str">
        <f t="shared" si="22"/>
        <v/>
      </c>
      <c r="CB59" s="248" t="str">
        <f t="shared" si="23"/>
        <v/>
      </c>
      <c r="CC59" s="248" t="str">
        <f t="shared" si="24"/>
        <v/>
      </c>
      <c r="CD59" s="248" t="str">
        <f t="shared" si="25"/>
        <v/>
      </c>
      <c r="CE59" s="248" t="str">
        <f t="shared" si="26"/>
        <v/>
      </c>
      <c r="CF59" s="248" t="str">
        <f t="shared" si="27"/>
        <v/>
      </c>
      <c r="CG59" s="248" t="str">
        <f t="shared" si="28"/>
        <v/>
      </c>
      <c r="CH59" s="248" t="str">
        <f t="shared" si="29"/>
        <v/>
      </c>
      <c r="CI59" s="248" t="str">
        <f t="shared" si="30"/>
        <v/>
      </c>
    </row>
    <row r="60" spans="1:87" s="236" customFormat="1" ht="12" customHeight="1" thickBot="1" x14ac:dyDescent="0.25">
      <c r="A60" s="251" t="str">
        <f t="shared" si="82"/>
        <v/>
      </c>
      <c r="B60" s="252" t="str">
        <f t="shared" si="82"/>
        <v/>
      </c>
      <c r="C60" s="252" t="str">
        <f t="shared" si="82"/>
        <v/>
      </c>
      <c r="D60" s="252" t="str">
        <f t="shared" si="82"/>
        <v/>
      </c>
      <c r="E60" s="253" t="str">
        <f t="shared" si="82"/>
        <v/>
      </c>
      <c r="F60" s="253" t="str">
        <f t="shared" si="82"/>
        <v/>
      </c>
      <c r="G60" s="253" t="str">
        <f t="shared" si="82"/>
        <v/>
      </c>
      <c r="H60" s="253" t="str">
        <f t="shared" si="82"/>
        <v/>
      </c>
      <c r="I60" s="254" t="str">
        <f t="shared" si="82"/>
        <v/>
      </c>
      <c r="J60" s="255" t="str">
        <f t="shared" si="82"/>
        <v/>
      </c>
      <c r="L60" s="251" t="str">
        <f t="shared" ref="L60:U62" si="93">A170</f>
        <v/>
      </c>
      <c r="M60" s="252" t="str">
        <f t="shared" si="93"/>
        <v/>
      </c>
      <c r="N60" s="252" t="str">
        <f t="shared" si="93"/>
        <v/>
      </c>
      <c r="O60" s="252" t="str">
        <f t="shared" si="93"/>
        <v/>
      </c>
      <c r="P60" s="252" t="str">
        <f t="shared" si="93"/>
        <v/>
      </c>
      <c r="Q60" s="252" t="str">
        <f t="shared" si="93"/>
        <v/>
      </c>
      <c r="R60" s="252" t="str">
        <f t="shared" si="93"/>
        <v/>
      </c>
      <c r="S60" s="252" t="str">
        <f t="shared" si="93"/>
        <v/>
      </c>
      <c r="T60" s="252" t="str">
        <f t="shared" si="93"/>
        <v/>
      </c>
      <c r="U60" s="255" t="str">
        <f t="shared" si="93"/>
        <v/>
      </c>
      <c r="V60" s="234"/>
      <c r="W60" s="251" t="str">
        <f t="shared" si="91"/>
        <v/>
      </c>
      <c r="X60" s="253" t="str">
        <f t="shared" si="91"/>
        <v/>
      </c>
      <c r="Y60" s="253" t="str">
        <f t="shared" si="91"/>
        <v/>
      </c>
      <c r="Z60" s="253" t="str">
        <f t="shared" si="91"/>
        <v/>
      </c>
      <c r="AA60" s="253" t="str">
        <f t="shared" si="91"/>
        <v/>
      </c>
      <c r="AB60" s="253" t="str">
        <f t="shared" si="89"/>
        <v/>
      </c>
      <c r="AC60" s="253" t="str">
        <f t="shared" si="89"/>
        <v/>
      </c>
      <c r="AD60" s="253" t="str">
        <f t="shared" si="89"/>
        <v/>
      </c>
      <c r="AE60" s="253" t="str">
        <f t="shared" si="89"/>
        <v/>
      </c>
      <c r="AF60" s="238" t="str">
        <f t="shared" si="89"/>
        <v/>
      </c>
      <c r="AG60" s="234"/>
      <c r="AH60" s="251" t="str">
        <f t="shared" si="65"/>
        <v/>
      </c>
      <c r="AI60" s="253" t="str">
        <f t="shared" si="66"/>
        <v/>
      </c>
      <c r="AJ60" s="253" t="str">
        <f t="shared" si="67"/>
        <v/>
      </c>
      <c r="AK60" s="253" t="str">
        <f t="shared" si="68"/>
        <v/>
      </c>
      <c r="AL60" s="253" t="str">
        <f t="shared" si="69"/>
        <v/>
      </c>
      <c r="AM60" s="253" t="str">
        <f t="shared" si="70"/>
        <v/>
      </c>
      <c r="AN60" s="253" t="str">
        <f t="shared" si="55"/>
        <v/>
      </c>
      <c r="AO60" s="253" t="str">
        <f t="shared" si="56"/>
        <v/>
      </c>
      <c r="AP60" s="253" t="str">
        <f t="shared" si="57"/>
        <v/>
      </c>
      <c r="AQ60" s="238" t="str">
        <f t="shared" si="58"/>
        <v/>
      </c>
      <c r="AS60" s="251" t="str">
        <f t="shared" si="71"/>
        <v/>
      </c>
      <c r="AT60" s="253" t="str">
        <f t="shared" si="72"/>
        <v/>
      </c>
      <c r="AU60" s="253" t="str">
        <f t="shared" si="73"/>
        <v/>
      </c>
      <c r="AV60" s="253" t="str">
        <f t="shared" si="74"/>
        <v/>
      </c>
      <c r="AW60" s="253" t="str">
        <f t="shared" si="75"/>
        <v/>
      </c>
      <c r="AX60" s="253" t="str">
        <f t="shared" si="59"/>
        <v/>
      </c>
      <c r="AY60" s="253" t="str">
        <f t="shared" si="60"/>
        <v/>
      </c>
      <c r="AZ60" s="253" t="str">
        <f t="shared" si="61"/>
        <v/>
      </c>
      <c r="BA60" s="253" t="str">
        <f t="shared" si="62"/>
        <v/>
      </c>
      <c r="BB60" s="238" t="str">
        <f t="shared" si="63"/>
        <v/>
      </c>
      <c r="BD60" s="251" t="str">
        <f t="shared" ref="BD60:BM62" si="94">A342</f>
        <v/>
      </c>
      <c r="BE60" s="253" t="str">
        <f t="shared" si="94"/>
        <v/>
      </c>
      <c r="BF60" s="253" t="str">
        <f t="shared" si="94"/>
        <v/>
      </c>
      <c r="BG60" s="253" t="str">
        <f t="shared" si="94"/>
        <v/>
      </c>
      <c r="BH60" s="253" t="str">
        <f t="shared" si="94"/>
        <v/>
      </c>
      <c r="BI60" s="253" t="str">
        <f t="shared" si="94"/>
        <v/>
      </c>
      <c r="BJ60" s="253" t="str">
        <f t="shared" si="94"/>
        <v/>
      </c>
      <c r="BK60" s="253" t="str">
        <f t="shared" si="94"/>
        <v/>
      </c>
      <c r="BL60" s="253" t="str">
        <f t="shared" si="94"/>
        <v/>
      </c>
      <c r="BM60" s="238" t="str">
        <f t="shared" si="94"/>
        <v/>
      </c>
      <c r="BO60" s="248" t="str">
        <f t="shared" ref="BO60:BP60" si="95">A385</f>
        <v/>
      </c>
      <c r="BP60" s="250" t="str">
        <f t="shared" si="95"/>
        <v/>
      </c>
      <c r="BQ60" s="250" t="str">
        <f t="shared" si="13"/>
        <v/>
      </c>
      <c r="BR60" s="250" t="str">
        <f t="shared" si="14"/>
        <v/>
      </c>
      <c r="BS60" s="250" t="str">
        <f t="shared" si="15"/>
        <v/>
      </c>
      <c r="BT60" s="250" t="str">
        <f t="shared" si="16"/>
        <v/>
      </c>
      <c r="BU60" s="250" t="str">
        <f t="shared" si="17"/>
        <v/>
      </c>
      <c r="BV60" s="250" t="str">
        <f t="shared" si="18"/>
        <v/>
      </c>
      <c r="BW60" s="250" t="str">
        <f t="shared" si="19"/>
        <v/>
      </c>
      <c r="BX60" s="250" t="str">
        <f t="shared" si="20"/>
        <v/>
      </c>
      <c r="BZ60" s="248" t="str">
        <f t="shared" si="21"/>
        <v/>
      </c>
      <c r="CA60" s="248" t="str">
        <f t="shared" si="22"/>
        <v/>
      </c>
      <c r="CB60" s="248" t="str">
        <f t="shared" si="23"/>
        <v/>
      </c>
      <c r="CC60" s="248" t="str">
        <f t="shared" si="24"/>
        <v/>
      </c>
      <c r="CD60" s="248" t="str">
        <f t="shared" si="25"/>
        <v/>
      </c>
      <c r="CE60" s="248" t="str">
        <f t="shared" si="26"/>
        <v/>
      </c>
      <c r="CF60" s="248" t="str">
        <f t="shared" si="27"/>
        <v/>
      </c>
      <c r="CG60" s="248" t="str">
        <f t="shared" si="28"/>
        <v/>
      </c>
      <c r="CH60" s="248" t="str">
        <f t="shared" si="29"/>
        <v/>
      </c>
      <c r="CI60" s="248" t="str">
        <f t="shared" si="30"/>
        <v/>
      </c>
    </row>
    <row r="61" spans="1:87" s="236" customFormat="1" ht="12.75" customHeight="1" thickBot="1" x14ac:dyDescent="0.25">
      <c r="A61" s="251" t="str">
        <f t="shared" si="82"/>
        <v/>
      </c>
      <c r="B61" s="252" t="str">
        <f t="shared" si="82"/>
        <v/>
      </c>
      <c r="C61" s="252" t="str">
        <f t="shared" si="82"/>
        <v/>
      </c>
      <c r="D61" s="252" t="str">
        <f t="shared" si="82"/>
        <v/>
      </c>
      <c r="E61" s="253" t="str">
        <f t="shared" si="82"/>
        <v/>
      </c>
      <c r="F61" s="253" t="str">
        <f t="shared" si="82"/>
        <v/>
      </c>
      <c r="G61" s="253" t="str">
        <f t="shared" si="82"/>
        <v/>
      </c>
      <c r="H61" s="253" t="str">
        <f t="shared" si="82"/>
        <v/>
      </c>
      <c r="I61" s="254" t="str">
        <f t="shared" si="82"/>
        <v/>
      </c>
      <c r="J61" s="255" t="str">
        <f t="shared" si="82"/>
        <v/>
      </c>
      <c r="L61" s="251" t="str">
        <f t="shared" si="93"/>
        <v/>
      </c>
      <c r="M61" s="252" t="str">
        <f t="shared" si="93"/>
        <v/>
      </c>
      <c r="N61" s="252" t="str">
        <f t="shared" si="93"/>
        <v/>
      </c>
      <c r="O61" s="252" t="str">
        <f t="shared" si="93"/>
        <v/>
      </c>
      <c r="P61" s="252" t="str">
        <f t="shared" si="93"/>
        <v/>
      </c>
      <c r="Q61" s="252" t="str">
        <f t="shared" si="93"/>
        <v/>
      </c>
      <c r="R61" s="252" t="str">
        <f t="shared" si="93"/>
        <v/>
      </c>
      <c r="S61" s="252" t="str">
        <f t="shared" si="93"/>
        <v/>
      </c>
      <c r="T61" s="252" t="str">
        <f t="shared" si="93"/>
        <v/>
      </c>
      <c r="U61" s="255" t="str">
        <f t="shared" si="93"/>
        <v/>
      </c>
      <c r="V61" s="234"/>
      <c r="W61" s="251" t="str">
        <f t="shared" si="91"/>
        <v/>
      </c>
      <c r="X61" s="253" t="str">
        <f t="shared" si="91"/>
        <v/>
      </c>
      <c r="Y61" s="253" t="str">
        <f t="shared" si="91"/>
        <v/>
      </c>
      <c r="Z61" s="253" t="str">
        <f t="shared" si="91"/>
        <v/>
      </c>
      <c r="AA61" s="253" t="str">
        <f t="shared" si="91"/>
        <v/>
      </c>
      <c r="AB61" s="253" t="str">
        <f t="shared" si="89"/>
        <v/>
      </c>
      <c r="AC61" s="253" t="str">
        <f t="shared" si="89"/>
        <v/>
      </c>
      <c r="AD61" s="253" t="str">
        <f t="shared" si="89"/>
        <v/>
      </c>
      <c r="AE61" s="253" t="str">
        <f t="shared" si="89"/>
        <v/>
      </c>
      <c r="AF61" s="238" t="str">
        <f t="shared" si="89"/>
        <v/>
      </c>
      <c r="AG61" s="234"/>
      <c r="AH61" s="251" t="str">
        <f t="shared" si="65"/>
        <v/>
      </c>
      <c r="AI61" s="253" t="str">
        <f t="shared" si="66"/>
        <v/>
      </c>
      <c r="AJ61" s="253" t="str">
        <f t="shared" si="67"/>
        <v/>
      </c>
      <c r="AK61" s="253" t="str">
        <f t="shared" si="68"/>
        <v/>
      </c>
      <c r="AL61" s="253" t="str">
        <f t="shared" si="69"/>
        <v/>
      </c>
      <c r="AM61" s="253" t="str">
        <f t="shared" si="70"/>
        <v/>
      </c>
      <c r="AN61" s="253" t="str">
        <f t="shared" si="55"/>
        <v/>
      </c>
      <c r="AO61" s="253" t="str">
        <f t="shared" si="56"/>
        <v/>
      </c>
      <c r="AP61" s="253" t="str">
        <f t="shared" si="57"/>
        <v/>
      </c>
      <c r="AQ61" s="238" t="str">
        <f t="shared" si="58"/>
        <v/>
      </c>
      <c r="AS61" s="251" t="str">
        <f t="shared" si="71"/>
        <v/>
      </c>
      <c r="AT61" s="253" t="str">
        <f t="shared" si="72"/>
        <v/>
      </c>
      <c r="AU61" s="253" t="str">
        <f t="shared" si="73"/>
        <v/>
      </c>
      <c r="AV61" s="253" t="str">
        <f t="shared" si="74"/>
        <v/>
      </c>
      <c r="AW61" s="253" t="str">
        <f t="shared" si="75"/>
        <v/>
      </c>
      <c r="AX61" s="253" t="str">
        <f t="shared" si="59"/>
        <v/>
      </c>
      <c r="AY61" s="253" t="str">
        <f t="shared" si="60"/>
        <v/>
      </c>
      <c r="AZ61" s="253" t="str">
        <f t="shared" si="61"/>
        <v/>
      </c>
      <c r="BA61" s="253" t="str">
        <f t="shared" si="62"/>
        <v/>
      </c>
      <c r="BB61" s="238" t="str">
        <f t="shared" si="63"/>
        <v/>
      </c>
      <c r="BD61" s="251" t="str">
        <f t="shared" si="94"/>
        <v/>
      </c>
      <c r="BE61" s="253" t="str">
        <f t="shared" si="94"/>
        <v/>
      </c>
      <c r="BF61" s="253" t="str">
        <f t="shared" si="94"/>
        <v/>
      </c>
      <c r="BG61" s="253" t="str">
        <f t="shared" si="94"/>
        <v/>
      </c>
      <c r="BH61" s="253" t="str">
        <f t="shared" si="94"/>
        <v/>
      </c>
      <c r="BI61" s="253" t="str">
        <f t="shared" si="94"/>
        <v/>
      </c>
      <c r="BJ61" s="253" t="str">
        <f t="shared" si="94"/>
        <v/>
      </c>
      <c r="BK61" s="253" t="str">
        <f t="shared" si="94"/>
        <v/>
      </c>
      <c r="BL61" s="253" t="str">
        <f t="shared" si="94"/>
        <v/>
      </c>
      <c r="BM61" s="238" t="str">
        <f t="shared" si="94"/>
        <v/>
      </c>
      <c r="BO61" s="248" t="str">
        <f t="shared" ref="BO61:BP61" si="96">A386</f>
        <v/>
      </c>
      <c r="BP61" s="250" t="str">
        <f t="shared" si="96"/>
        <v/>
      </c>
      <c r="BQ61" s="250" t="str">
        <f t="shared" si="13"/>
        <v/>
      </c>
      <c r="BR61" s="250" t="str">
        <f t="shared" si="14"/>
        <v/>
      </c>
      <c r="BS61" s="250" t="str">
        <f t="shared" si="15"/>
        <v/>
      </c>
      <c r="BT61" s="250" t="str">
        <f t="shared" si="16"/>
        <v/>
      </c>
      <c r="BU61" s="250" t="str">
        <f t="shared" si="17"/>
        <v/>
      </c>
      <c r="BV61" s="250" t="str">
        <f t="shared" si="18"/>
        <v/>
      </c>
      <c r="BW61" s="250" t="str">
        <f t="shared" si="19"/>
        <v/>
      </c>
      <c r="BX61" s="250" t="str">
        <f t="shared" si="20"/>
        <v/>
      </c>
      <c r="BZ61" s="248" t="str">
        <f t="shared" si="21"/>
        <v/>
      </c>
      <c r="CA61" s="248" t="str">
        <f t="shared" si="22"/>
        <v/>
      </c>
      <c r="CB61" s="248" t="str">
        <f t="shared" si="23"/>
        <v/>
      </c>
      <c r="CC61" s="248" t="str">
        <f t="shared" si="24"/>
        <v/>
      </c>
      <c r="CD61" s="248" t="str">
        <f t="shared" si="25"/>
        <v/>
      </c>
      <c r="CE61" s="248" t="str">
        <f t="shared" si="26"/>
        <v/>
      </c>
      <c r="CF61" s="248" t="str">
        <f t="shared" si="27"/>
        <v/>
      </c>
      <c r="CG61" s="248" t="str">
        <f t="shared" si="28"/>
        <v/>
      </c>
      <c r="CH61" s="248" t="str">
        <f t="shared" si="29"/>
        <v/>
      </c>
      <c r="CI61" s="248" t="str">
        <f t="shared" si="30"/>
        <v/>
      </c>
    </row>
    <row r="62" spans="1:87" s="236" customFormat="1" ht="12.75" customHeight="1" thickBot="1" x14ac:dyDescent="0.25">
      <c r="A62" s="256" t="str">
        <f t="shared" si="82"/>
        <v/>
      </c>
      <c r="B62" s="257" t="str">
        <f t="shared" si="82"/>
        <v/>
      </c>
      <c r="C62" s="257" t="str">
        <f t="shared" si="82"/>
        <v/>
      </c>
      <c r="D62" s="257" t="str">
        <f t="shared" si="82"/>
        <v/>
      </c>
      <c r="E62" s="257" t="str">
        <f>E129</f>
        <v/>
      </c>
      <c r="F62" s="258" t="str">
        <f>F129</f>
        <v/>
      </c>
      <c r="G62" s="258" t="str">
        <f>G129</f>
        <v/>
      </c>
      <c r="H62" s="258" t="str">
        <f>H129</f>
        <v/>
      </c>
      <c r="I62" s="258" t="str">
        <f>I129</f>
        <v/>
      </c>
      <c r="J62" s="259" t="str">
        <f t="shared" si="82"/>
        <v/>
      </c>
      <c r="L62" s="256" t="str">
        <f t="shared" si="93"/>
        <v/>
      </c>
      <c r="M62" s="257" t="str">
        <f t="shared" si="93"/>
        <v/>
      </c>
      <c r="N62" s="257" t="str">
        <f t="shared" si="93"/>
        <v/>
      </c>
      <c r="O62" s="257" t="str">
        <f t="shared" si="93"/>
        <v/>
      </c>
      <c r="P62" s="257" t="str">
        <f t="shared" si="93"/>
        <v/>
      </c>
      <c r="Q62" s="257" t="str">
        <f t="shared" si="93"/>
        <v/>
      </c>
      <c r="R62" s="257" t="str">
        <f t="shared" si="93"/>
        <v/>
      </c>
      <c r="S62" s="257" t="str">
        <f t="shared" si="93"/>
        <v/>
      </c>
      <c r="T62" s="257" t="str">
        <f t="shared" si="93"/>
        <v/>
      </c>
      <c r="U62" s="260" t="str">
        <f t="shared" si="93"/>
        <v/>
      </c>
      <c r="V62" s="234"/>
      <c r="W62" s="256" t="str">
        <f t="shared" si="91"/>
        <v/>
      </c>
      <c r="X62" s="258" t="str">
        <f t="shared" si="91"/>
        <v/>
      </c>
      <c r="Y62" s="258" t="str">
        <f t="shared" si="91"/>
        <v/>
      </c>
      <c r="Z62" s="258" t="str">
        <f t="shared" si="91"/>
        <v/>
      </c>
      <c r="AA62" s="258" t="str">
        <f t="shared" si="91"/>
        <v/>
      </c>
      <c r="AB62" s="258" t="str">
        <f t="shared" si="89"/>
        <v/>
      </c>
      <c r="AC62" s="258" t="str">
        <f t="shared" si="89"/>
        <v/>
      </c>
      <c r="AD62" s="258" t="str">
        <f t="shared" si="89"/>
        <v/>
      </c>
      <c r="AE62" s="258" t="str">
        <f t="shared" si="89"/>
        <v/>
      </c>
      <c r="AF62" s="259" t="str">
        <f t="shared" si="89"/>
        <v/>
      </c>
      <c r="AG62" s="234"/>
      <c r="AH62" s="256" t="str">
        <f t="shared" si="65"/>
        <v/>
      </c>
      <c r="AI62" s="258" t="str">
        <f t="shared" si="66"/>
        <v/>
      </c>
      <c r="AJ62" s="258" t="str">
        <f t="shared" si="67"/>
        <v/>
      </c>
      <c r="AK62" s="258" t="str">
        <f t="shared" si="68"/>
        <v/>
      </c>
      <c r="AL62" s="258" t="str">
        <f t="shared" si="69"/>
        <v/>
      </c>
      <c r="AM62" s="258" t="str">
        <f t="shared" si="70"/>
        <v/>
      </c>
      <c r="AN62" s="258" t="str">
        <f t="shared" si="55"/>
        <v/>
      </c>
      <c r="AO62" s="258" t="str">
        <f t="shared" si="56"/>
        <v/>
      </c>
      <c r="AP62" s="258" t="str">
        <f t="shared" si="57"/>
        <v/>
      </c>
      <c r="AQ62" s="259" t="str">
        <f t="shared" si="58"/>
        <v/>
      </c>
      <c r="AS62" s="256" t="str">
        <f t="shared" si="71"/>
        <v/>
      </c>
      <c r="AT62" s="258" t="str">
        <f t="shared" si="72"/>
        <v/>
      </c>
      <c r="AU62" s="258" t="str">
        <f t="shared" si="73"/>
        <v/>
      </c>
      <c r="AV62" s="258" t="str">
        <f t="shared" si="74"/>
        <v/>
      </c>
      <c r="AW62" s="258" t="str">
        <f t="shared" si="75"/>
        <v/>
      </c>
      <c r="AX62" s="258" t="str">
        <f t="shared" si="59"/>
        <v/>
      </c>
      <c r="AY62" s="258" t="str">
        <f t="shared" si="60"/>
        <v/>
      </c>
      <c r="AZ62" s="258" t="str">
        <f t="shared" si="61"/>
        <v/>
      </c>
      <c r="BA62" s="258" t="str">
        <f t="shared" si="62"/>
        <v/>
      </c>
      <c r="BB62" s="259" t="str">
        <f t="shared" si="63"/>
        <v/>
      </c>
      <c r="BD62" s="256" t="str">
        <f t="shared" si="94"/>
        <v/>
      </c>
      <c r="BE62" s="258" t="str">
        <f t="shared" si="94"/>
        <v/>
      </c>
      <c r="BF62" s="258" t="str">
        <f t="shared" si="94"/>
        <v/>
      </c>
      <c r="BG62" s="258" t="str">
        <f t="shared" si="94"/>
        <v/>
      </c>
      <c r="BH62" s="258" t="str">
        <f t="shared" si="94"/>
        <v/>
      </c>
      <c r="BI62" s="258" t="str">
        <f t="shared" si="94"/>
        <v/>
      </c>
      <c r="BJ62" s="258" t="str">
        <f t="shared" si="94"/>
        <v/>
      </c>
      <c r="BK62" s="258" t="str">
        <f t="shared" si="94"/>
        <v/>
      </c>
      <c r="BL62" s="258" t="str">
        <f t="shared" si="94"/>
        <v/>
      </c>
      <c r="BM62" s="259" t="str">
        <f t="shared" si="94"/>
        <v/>
      </c>
      <c r="BO62" s="248" t="str">
        <f t="shared" ref="BO62:BP62" si="97">A387</f>
        <v/>
      </c>
      <c r="BP62" s="250" t="str">
        <f t="shared" si="97"/>
        <v/>
      </c>
      <c r="BQ62" s="250" t="str">
        <f t="shared" si="13"/>
        <v/>
      </c>
      <c r="BR62" s="250" t="str">
        <f t="shared" si="14"/>
        <v/>
      </c>
      <c r="BS62" s="250" t="str">
        <f t="shared" si="15"/>
        <v/>
      </c>
      <c r="BT62" s="250" t="str">
        <f t="shared" si="16"/>
        <v/>
      </c>
      <c r="BU62" s="250" t="str">
        <f t="shared" si="17"/>
        <v/>
      </c>
      <c r="BV62" s="250" t="str">
        <f t="shared" si="18"/>
        <v/>
      </c>
      <c r="BW62" s="250" t="str">
        <f t="shared" si="19"/>
        <v/>
      </c>
      <c r="BX62" s="250" t="str">
        <f t="shared" si="20"/>
        <v/>
      </c>
      <c r="BZ62" s="248" t="str">
        <f t="shared" si="21"/>
        <v/>
      </c>
      <c r="CA62" s="248" t="str">
        <f t="shared" si="22"/>
        <v/>
      </c>
      <c r="CB62" s="248" t="str">
        <f t="shared" si="23"/>
        <v/>
      </c>
      <c r="CC62" s="248" t="str">
        <f t="shared" si="24"/>
        <v/>
      </c>
      <c r="CD62" s="248" t="str">
        <f t="shared" si="25"/>
        <v/>
      </c>
      <c r="CE62" s="248" t="str">
        <f t="shared" si="26"/>
        <v/>
      </c>
      <c r="CF62" s="248" t="str">
        <f t="shared" si="27"/>
        <v/>
      </c>
      <c r="CG62" s="248" t="str">
        <f t="shared" si="28"/>
        <v/>
      </c>
      <c r="CH62" s="248" t="str">
        <f t="shared" si="29"/>
        <v/>
      </c>
      <c r="CI62" s="248" t="str">
        <f t="shared" si="30"/>
        <v/>
      </c>
    </row>
    <row r="63" spans="1:87" s="236" customFormat="1" ht="12.75" customHeight="1" x14ac:dyDescent="0.2">
      <c r="D63" s="261"/>
      <c r="E63" s="261"/>
      <c r="F63" s="261"/>
      <c r="G63" s="261"/>
      <c r="H63" s="261"/>
      <c r="I63" s="261"/>
      <c r="J63" s="261"/>
      <c r="L63" s="261"/>
      <c r="M63" s="261"/>
      <c r="N63" s="261"/>
      <c r="O63" s="261"/>
      <c r="P63" s="261"/>
    </row>
    <row r="64" spans="1:87" s="236" customFormat="1" ht="12.75" customHeight="1" thickBot="1" x14ac:dyDescent="0.25">
      <c r="D64" s="261"/>
      <c r="E64" s="261"/>
      <c r="F64" s="261"/>
      <c r="G64" s="261"/>
      <c r="H64" s="261"/>
      <c r="I64" s="261"/>
      <c r="J64" s="261"/>
      <c r="L64" s="261"/>
      <c r="M64" s="261"/>
      <c r="O64" s="261"/>
      <c r="P64" s="261"/>
    </row>
    <row r="65" spans="4:18" s="236" customFormat="1" ht="12.75" customHeight="1" x14ac:dyDescent="0.2">
      <c r="D65" s="262" t="s">
        <v>243</v>
      </c>
      <c r="E65" s="262"/>
      <c r="F65" s="261"/>
      <c r="G65" s="261"/>
      <c r="H65" s="261"/>
      <c r="I65" s="261"/>
      <c r="J65" s="261"/>
      <c r="K65" s="261"/>
      <c r="L65" s="261"/>
      <c r="M65" s="261"/>
      <c r="O65" s="261"/>
      <c r="P65" s="261"/>
      <c r="R65" s="724" t="s">
        <v>15</v>
      </c>
    </row>
    <row r="66" spans="4:18" s="236" customFormat="1" ht="12.75" customHeight="1" thickBot="1" x14ac:dyDescent="0.25">
      <c r="D66" s="261"/>
      <c r="E66" s="261"/>
      <c r="F66" s="261"/>
      <c r="G66" s="261"/>
      <c r="H66" s="261"/>
      <c r="I66" s="261"/>
      <c r="J66" s="261"/>
      <c r="L66" s="261"/>
      <c r="M66" s="261"/>
      <c r="O66" s="261"/>
      <c r="P66" s="261"/>
      <c r="R66" s="725"/>
    </row>
    <row r="67" spans="4:18" s="236" customFormat="1" ht="23.25" customHeight="1" thickBot="1" x14ac:dyDescent="0.25">
      <c r="D67" s="717"/>
      <c r="E67" s="717"/>
      <c r="F67" s="717"/>
      <c r="G67" s="261"/>
      <c r="H67" s="241" t="s">
        <v>295</v>
      </c>
      <c r="I67" s="241" t="s">
        <v>296</v>
      </c>
      <c r="J67" s="241" t="s">
        <v>297</v>
      </c>
      <c r="K67" s="241" t="s">
        <v>30</v>
      </c>
      <c r="L67" s="241" t="s">
        <v>298</v>
      </c>
      <c r="M67" s="241" t="s">
        <v>31</v>
      </c>
      <c r="N67" s="241" t="s">
        <v>32</v>
      </c>
      <c r="O67" s="241" t="s">
        <v>299</v>
      </c>
      <c r="P67" s="241" t="s">
        <v>300</v>
      </c>
      <c r="Q67" s="241" t="s">
        <v>301</v>
      </c>
      <c r="R67" s="726"/>
    </row>
    <row r="68" spans="4:18" s="236" customFormat="1" ht="12.75" customHeight="1" thickBot="1" x14ac:dyDescent="0.25">
      <c r="D68" s="718" t="s">
        <v>17</v>
      </c>
      <c r="E68" s="719"/>
      <c r="F68" s="719"/>
      <c r="G68" s="720"/>
      <c r="H68" s="263">
        <f>(COUNTIFS(A20:A62, "&lt;&gt;"&amp;"") + COUNTIFS(L20:L62, "&lt;&gt;"&amp;"") + COUNTIFS(W20:W62, "&lt;&gt;"&amp;"") + COUNTIFS(AH20:AH62, "&lt;&gt;"&amp;"") + COUNTIFS(AS20:AS62, "&lt;&gt;"&amp;"") + COUNTIFS(BD20:BD62, "&lt;&gt;"&amp;"") + COUNTIFS(BO20:BO62,"&lt;&gt;"&amp;"") + COUNTIFS(BZ20:BZ62,"&lt;&gt;"&amp;"")) - (COUNTBLANK(A20:A62) + COUNTBLANK(L20:L62) + COUNTBLANK(W20:W62) + COUNTBLANK(AH20:AH62) + COUNTBLANK(AS20:AS62) + COUNTBLANK(BD20:BD62) + COUNTBLANK(BO20:BO62) + COUNTBLANK(BZ20:BZ62))</f>
        <v>0</v>
      </c>
      <c r="I68" s="263">
        <f t="shared" ref="I68:Q68" si="98">(COUNTIFS(B20:B62, "&lt;&gt;"&amp;"") + COUNTIFS(M20:M62, "&lt;&gt;"&amp;"") + COUNTIFS(X20:X62, "&lt;&gt;"&amp;"") + COUNTIFS(AI20:AI62, "&lt;&gt;"&amp;"") + COUNTIFS(AT20:AT62, "&lt;&gt;"&amp;"") + COUNTIFS(BE20:BE62, "&lt;&gt;"&amp;"") + COUNTIFS(BP20:BP62,"&lt;&gt;"&amp;"") + COUNTIFS(CA20:CA62,"&lt;&gt;"&amp;"")) - (COUNTBLANK(B20:B62) + COUNTBLANK(M20:M62) + COUNTBLANK(X20:X62) + COUNTBLANK(AI20:AI62) + COUNTBLANK(AT20:AT62) + COUNTBLANK(BE20:BE62) + COUNTBLANK(BP20:BP62) + COUNTBLANK(CA20:CA62))</f>
        <v>0</v>
      </c>
      <c r="J68" s="263">
        <f t="shared" si="98"/>
        <v>0</v>
      </c>
      <c r="K68" s="263">
        <f t="shared" si="98"/>
        <v>1</v>
      </c>
      <c r="L68" s="263">
        <f t="shared" si="98"/>
        <v>0</v>
      </c>
      <c r="M68" s="263">
        <f t="shared" si="98"/>
        <v>0</v>
      </c>
      <c r="N68" s="263">
        <f t="shared" si="98"/>
        <v>0</v>
      </c>
      <c r="O68" s="263">
        <f t="shared" si="98"/>
        <v>0</v>
      </c>
      <c r="P68" s="263">
        <f t="shared" si="98"/>
        <v>0</v>
      </c>
      <c r="Q68" s="263">
        <f t="shared" si="98"/>
        <v>0</v>
      </c>
      <c r="R68" s="264">
        <f>SUM(H68:Q68)</f>
        <v>1</v>
      </c>
    </row>
    <row r="69" spans="4:18" s="236" customFormat="1" ht="13.5" customHeight="1" thickBot="1" x14ac:dyDescent="0.25">
      <c r="D69" s="721" t="s">
        <v>24</v>
      </c>
      <c r="E69" s="722"/>
      <c r="F69" s="722"/>
      <c r="G69" s="723"/>
      <c r="H69" s="265">
        <f>IFERROR(H68/$G$13,0)</f>
        <v>0</v>
      </c>
      <c r="I69" s="265">
        <f>IFERROR(I68/$G$13,0)</f>
        <v>0</v>
      </c>
      <c r="J69" s="265">
        <f>IFERROR(J68/$G$13,0)</f>
        <v>0</v>
      </c>
      <c r="K69" s="265">
        <f>IFERROR(K68/$G$13,0)</f>
        <v>0.5</v>
      </c>
      <c r="L69" s="265">
        <f>IFERROR(L68/$G$13,0)</f>
        <v>0</v>
      </c>
      <c r="M69" s="265">
        <f t="shared" ref="M69:Q69" si="99">IFERROR(M68/$G$13,0)</f>
        <v>0</v>
      </c>
      <c r="N69" s="265">
        <f t="shared" si="99"/>
        <v>0</v>
      </c>
      <c r="O69" s="265">
        <f t="shared" si="99"/>
        <v>0</v>
      </c>
      <c r="P69" s="265">
        <f t="shared" si="99"/>
        <v>0</v>
      </c>
      <c r="Q69" s="265">
        <f t="shared" si="99"/>
        <v>0</v>
      </c>
      <c r="R69" s="265">
        <f>IFERROR(ROUNDUP(R68/$G$13,4),0)</f>
        <v>0.5</v>
      </c>
    </row>
    <row r="70" spans="4:18" s="236" customFormat="1" ht="13.5" customHeight="1" x14ac:dyDescent="0.2">
      <c r="D70" s="266"/>
      <c r="E70" s="266"/>
      <c r="F70" s="215"/>
      <c r="G70" s="215"/>
      <c r="H70" s="267"/>
      <c r="I70" s="267"/>
      <c r="J70" s="267"/>
      <c r="K70" s="267"/>
      <c r="L70" s="267"/>
      <c r="M70" s="267"/>
      <c r="N70" s="267"/>
      <c r="O70" s="268"/>
      <c r="P70" s="268"/>
    </row>
    <row r="72" spans="4:18" ht="11.25" hidden="1" customHeight="1" x14ac:dyDescent="0.2">
      <c r="D72" s="195" t="s">
        <v>244</v>
      </c>
      <c r="E72" s="195"/>
    </row>
    <row r="73" spans="4:18" hidden="1" x14ac:dyDescent="0.2">
      <c r="D73" s="196" t="s">
        <v>202</v>
      </c>
      <c r="E73" s="196"/>
    </row>
    <row r="74" spans="4:18" hidden="1" x14ac:dyDescent="0.2">
      <c r="D74" s="196" t="s">
        <v>203</v>
      </c>
      <c r="E74" s="196"/>
    </row>
    <row r="75" spans="4:18" hidden="1" x14ac:dyDescent="0.2">
      <c r="D75" s="196" t="s">
        <v>204</v>
      </c>
      <c r="E75" s="196"/>
    </row>
    <row r="76" spans="4:18" hidden="1" x14ac:dyDescent="0.2">
      <c r="D76" s="196" t="s">
        <v>205</v>
      </c>
      <c r="E76" s="196"/>
    </row>
    <row r="77" spans="4:18" hidden="1" x14ac:dyDescent="0.2">
      <c r="D77" s="196" t="s">
        <v>206</v>
      </c>
      <c r="E77" s="196"/>
    </row>
    <row r="79" spans="4:18" ht="25.5" customHeight="1" x14ac:dyDescent="0.2"/>
    <row r="83" spans="1:10" x14ac:dyDescent="0.2">
      <c r="A83" s="269"/>
      <c r="B83" s="269"/>
      <c r="C83" s="269"/>
    </row>
    <row r="84" spans="1:10" x14ac:dyDescent="0.2">
      <c r="A84" s="269">
        <v>0.1</v>
      </c>
      <c r="B84" s="269">
        <v>0.2</v>
      </c>
      <c r="C84" s="269">
        <v>0.3</v>
      </c>
      <c r="D84" s="269">
        <v>0.4</v>
      </c>
      <c r="E84" s="269">
        <v>0.5</v>
      </c>
      <c r="F84" s="269">
        <v>0.6</v>
      </c>
      <c r="G84" s="269">
        <v>0.7</v>
      </c>
      <c r="H84" s="269">
        <v>0.8</v>
      </c>
      <c r="I84" s="269">
        <v>0.9</v>
      </c>
      <c r="J84" s="269">
        <v>1</v>
      </c>
    </row>
    <row r="86" spans="1:10" ht="13.5" thickBot="1" x14ac:dyDescent="0.25">
      <c r="A86" s="270" t="s">
        <v>295</v>
      </c>
      <c r="B86" s="270" t="s">
        <v>296</v>
      </c>
      <c r="C86" s="270" t="s">
        <v>297</v>
      </c>
      <c r="D86" s="270" t="s">
        <v>30</v>
      </c>
      <c r="E86" s="242" t="s">
        <v>298</v>
      </c>
      <c r="F86" s="243" t="s">
        <v>31</v>
      </c>
      <c r="G86" s="243" t="s">
        <v>32</v>
      </c>
      <c r="H86" s="243" t="s">
        <v>302</v>
      </c>
      <c r="I86" s="268" t="s">
        <v>300</v>
      </c>
      <c r="J86" s="268" t="s">
        <v>301</v>
      </c>
    </row>
    <row r="87" spans="1:10" ht="13.5" thickBot="1" x14ac:dyDescent="0.25">
      <c r="A87" s="271" t="str">
        <f t="array" ref="A87">IFERROR(INDEX(Input!$A$19:$A$1518,MATCH(0,IF(AMI!$A$84=Input!$J$19:$J$1518, COUNTIF($A$86:A86, Input!$A$19:$A$1518), ""), 0)),"")</f>
        <v/>
      </c>
      <c r="B87" s="271" t="str">
        <f t="array" ref="B87">IFERROR(INDEX(Input!$A$19:$A$1518, MATCH(0, IF(AMI!$B$84=Input!$J$19:$J$1518, COUNTIF($B$86:B86, Input!$A$19:$A$1518), ""), 0)),"")</f>
        <v/>
      </c>
      <c r="C87" s="271" t="str">
        <f t="array" ref="C87">IFERROR(INDEX(Input!$A$19:$A$1518, MATCH(0, IF(AMI!$C$84=Input!$J$19:$J$1518, COUNTIF($C$86:C86, Input!$A$19:$A$1518), ""), 0)),"")</f>
        <v/>
      </c>
      <c r="D87" s="271" t="str">
        <f t="array" ref="D87">IFERROR(INDEX(Input!$A$19:$A$1518, MATCH(0, IF(AMI!$D$84=Input!$J$19:$J$1518, COUNTIF($D$86:D86, Input!$A$19:$A$1518), ""), 0)),"")</f>
        <v xml:space="preserve"> UNIT OVERWRITE</v>
      </c>
      <c r="E87" s="271" t="str">
        <f t="array" ref="E87">IFERROR(INDEX(Input!$A$19:$A$1518, MATCH(0, IF(AMI!$E$84=Input!$J$19:$J$1518, COUNTIF($E$86:E86, Input!$A$19:$A$1518), ""), 0)),"")</f>
        <v/>
      </c>
      <c r="F87" s="271" t="str">
        <f t="array" ref="F87">IFERROR(INDEX(Input!$A$19:$A$1518, MATCH(0, IF(AMI!$F$84=Input!$J$19:$J$1518, COUNTIF($F$86:F86, Input!$A$19:$A$1518), ""), 0)),"")</f>
        <v/>
      </c>
      <c r="G87" s="271" t="str">
        <f t="array" ref="G87">IFERROR(INDEX(Input!$A$19:$A$1518, MATCH(0, IF(AMI!$G$84=Input!$J$19:$J$1518, COUNTIF($G$86:G86, Input!$A$19:$A$1518), ""), 0)),"")</f>
        <v/>
      </c>
      <c r="H87" s="271" t="str">
        <f t="array" ref="H87">IFERROR(INDEX(Input!$A$19:$A$1518, MATCH(0, IF(AMI!$H$84=Input!$J$19:$J$1518, COUNTIF($H$86:H86, Input!$A$19:$A$1518), ""), 0)),"")</f>
        <v/>
      </c>
      <c r="I87" s="271" t="str">
        <f t="array" ref="I87">IFERROR(INDEX(Input!$A$19:$A$1518, MATCH(0, IF(AMI!$I$84=Input!$J$19:$J$1518, COUNTIF($I$86:I86, Input!$A$19:$A$1518), ""), 0)),"")</f>
        <v/>
      </c>
      <c r="J87" s="271" t="str">
        <f t="array" ref="J87">IFERROR(INDEX(Input!$A$19:$A$1518, MATCH(0, IF(AMI!$J$84=Input!$J$19:$J$1518, COUNTIF($J$86:J86, Input!$A$19:$A$1518), ""), 0)),"")</f>
        <v/>
      </c>
    </row>
    <row r="88" spans="1:10" ht="13.5" thickBot="1" x14ac:dyDescent="0.25">
      <c r="A88" s="271" t="str">
        <f t="array" ref="A88">IFERROR(INDEX(Input!$A$19:$A$1518,MATCH(0,IF(AMI!$A$84=Input!$J$19:$J$1518, COUNTIF($A$86:A87, Input!$A$19:$A$1518), ""), 0)),"")</f>
        <v/>
      </c>
      <c r="B88" s="271" t="str">
        <f t="array" ref="B88">IFERROR(INDEX(Input!$A$19:$A$1518, MATCH(0, IF(AMI!$B$84=Input!$J$19:$J$1518, COUNTIF($B$86:B87, Input!$A$19:$A$1518), ""), 0)),"")</f>
        <v/>
      </c>
      <c r="C88" s="271" t="str">
        <f t="array" ref="C88">IFERROR(INDEX(Input!$A$19:$A$1518, MATCH(0, IF(AMI!$C$84=Input!$J$19:$J$1518, COUNTIF($C$86:C87, Input!$A$19:$A$1518), ""), 0)),"")</f>
        <v/>
      </c>
      <c r="D88" s="271" t="str">
        <f t="array" ref="D88">IFERROR(INDEX(Input!$A$19:$A$1518, MATCH(0, IF(AMI!$D$84=Input!$J$19:$J$1518, COUNTIF($D$86:D87, Input!$A$19:$A$1518), ""), 0)),"")</f>
        <v/>
      </c>
      <c r="E88" s="271" t="str">
        <f t="array" ref="E88">IFERROR(INDEX(Input!$A$19:$A$1518, MATCH(0, IF(AMI!$E$84=Input!$J$19:$J$1518, COUNTIF($E$86:E87, Input!$A$19:$A$1518), ""), 0)),"")</f>
        <v/>
      </c>
      <c r="F88" s="271" t="str">
        <f t="array" ref="F88">IFERROR(INDEX(Input!$A$19:$A$1518, MATCH(0, IF(AMI!$F$84=Input!$J$19:$J$1518, COUNTIF($F$86:F87, Input!$A$19:$A$1518), ""), 0)),"")</f>
        <v/>
      </c>
      <c r="G88" s="271" t="str">
        <f t="array" ref="G88">IFERROR(INDEX(Input!$A$19:$A$1518, MATCH(0, IF(AMI!$G$84=Input!$J$19:$J$1518, COUNTIF($G$86:G87, Input!$A$19:$A$1518), ""), 0)),"")</f>
        <v/>
      </c>
      <c r="H88" s="271" t="str">
        <f t="array" ref="H88">IFERROR(INDEX(Input!$A$19:$A$1518, MATCH(0, IF(AMI!$H$84=Input!$J$19:$J$1518, COUNTIF($H$86:H87, Input!$A$19:$A$1518), ""), 0)),"")</f>
        <v/>
      </c>
      <c r="I88" s="271" t="str">
        <f t="array" ref="I88">IFERROR(INDEX(Input!$A$19:$A$1518, MATCH(0, IF(AMI!$I$84=Input!$J$19:$J$1518, COUNTIF($I$86:I87, Input!$A$19:$A$1518), ""), 0)),"")</f>
        <v/>
      </c>
      <c r="J88" s="271" t="str">
        <f t="array" ref="J88">IFERROR(INDEX(Input!$A$19:$A$1518, MATCH(0, IF(AMI!$J$84=Input!$J$19:$J$1518, COUNTIF($J$86:J87, Input!$A$19:$A$1518), ""), 0)),"")</f>
        <v/>
      </c>
    </row>
    <row r="89" spans="1:10" ht="13.5" thickBot="1" x14ac:dyDescent="0.25">
      <c r="A89" s="271" t="str">
        <f t="array" ref="A89">IFERROR(INDEX(Input!$A$19:$A$1518,MATCH(0,IF(AMI!$A$84=Input!$J$19:$J$1518, COUNTIF($A$86:A88, Input!$A$19:$A$1518), ""), 0)),"")</f>
        <v/>
      </c>
      <c r="B89" s="271" t="str">
        <f t="array" ref="B89">IFERROR(INDEX(Input!$A$19:$A$1518, MATCH(0, IF(AMI!$B$84=Input!$J$19:$J$1518, COUNTIF($B$86:B88, Input!$A$19:$A$1518), ""), 0)),"")</f>
        <v/>
      </c>
      <c r="C89" s="271" t="str">
        <f t="array" ref="C89">IFERROR(INDEX(Input!$A$19:$A$1518, MATCH(0, IF(AMI!$C$84=Input!$J$19:$J$1518, COUNTIF($C$86:C88, Input!$A$19:$A$1518), ""), 0)),"")</f>
        <v/>
      </c>
      <c r="D89" s="271" t="str">
        <f t="array" ref="D89">IFERROR(INDEX(Input!$A$19:$A$1518, MATCH(0, IF(AMI!$D$84=Input!$J$19:$J$1518, COUNTIF($D$86:D88, Input!$A$19:$A$1518), ""), 0)),"")</f>
        <v/>
      </c>
      <c r="E89" s="271" t="str">
        <f t="array" ref="E89">IFERROR(INDEX(Input!$A$19:$A$1518, MATCH(0, IF(AMI!$E$84=Input!$J$19:$J$1518, COUNTIF($E$86:E88, Input!$A$19:$A$1518), ""), 0)),"")</f>
        <v/>
      </c>
      <c r="F89" s="271" t="str">
        <f t="array" ref="F89">IFERROR(INDEX(Input!$A$19:$A$1518, MATCH(0, IF(AMI!$F$84=Input!$J$19:$J$1518, COUNTIF($F$86:F88, Input!$A$19:$A$1518), ""), 0)),"")</f>
        <v/>
      </c>
      <c r="G89" s="271" t="str">
        <f t="array" ref="G89">IFERROR(INDEX(Input!$A$19:$A$1518, MATCH(0, IF(AMI!$G$84=Input!$J$19:$J$1518, COUNTIF($G$86:G88, Input!$A$19:$A$1518), ""), 0)),"")</f>
        <v/>
      </c>
      <c r="H89" s="271" t="str">
        <f t="array" ref="H89">IFERROR(INDEX(Input!$A$19:$A$1518, MATCH(0, IF(AMI!$H$84=Input!$J$19:$J$1518, COUNTIF($H$86:H88, Input!$A$19:$A$1518), ""), 0)),"")</f>
        <v/>
      </c>
      <c r="I89" s="271" t="str">
        <f t="array" ref="I89">IFERROR(INDEX(Input!$A$19:$A$1518, MATCH(0, IF(AMI!$I$84=Input!$J$19:$J$1518, COUNTIF($I$86:I88, Input!$A$19:$A$1518), ""), 0)),"")</f>
        <v/>
      </c>
      <c r="J89" s="271" t="str">
        <f t="array" ref="J89">IFERROR(INDEX(Input!$A$19:$A$1518, MATCH(0, IF(AMI!$J$84=Input!$J$19:$J$1518, COUNTIF($J$86:J88, Input!$A$19:$A$1518), ""), 0)),"")</f>
        <v/>
      </c>
    </row>
    <row r="90" spans="1:10" ht="13.5" thickBot="1" x14ac:dyDescent="0.25">
      <c r="A90" s="271" t="str">
        <f t="array" ref="A90">IFERROR(INDEX(Input!$A$19:$A$1518,MATCH(0,IF(AMI!$A$84=Input!$J$19:$J$1518, COUNTIF($A$86:A89, Input!$A$19:$A$1518), ""), 0)),"")</f>
        <v/>
      </c>
      <c r="B90" s="271" t="str">
        <f t="array" ref="B90">IFERROR(INDEX(Input!$A$19:$A$1518, MATCH(0, IF(AMI!$B$84=Input!$J$19:$J$1518, COUNTIF($B$86:B89, Input!$A$19:$A$1518), ""), 0)),"")</f>
        <v/>
      </c>
      <c r="C90" s="271" t="str">
        <f t="array" ref="C90">IFERROR(INDEX(Input!$A$19:$A$1518, MATCH(0, IF(AMI!$C$84=Input!$J$19:$J$1518, COUNTIF($C$86:C89, Input!$A$19:$A$1518), ""), 0)),"")</f>
        <v/>
      </c>
      <c r="D90" s="271" t="str">
        <f t="array" ref="D90">IFERROR(INDEX(Input!$A$19:$A$1518, MATCH(0, IF(AMI!$D$84=Input!$J$19:$J$1518, COUNTIF($D$86:D89, Input!$A$19:$A$1518), ""), 0)),"")</f>
        <v/>
      </c>
      <c r="E90" s="271" t="str">
        <f t="array" ref="E90">IFERROR(INDEX(Input!$A$19:$A$1518, MATCH(0, IF(AMI!$E$84=Input!$J$19:$J$1518, COUNTIF($E$86:E89, Input!$A$19:$A$1518), ""), 0)),"")</f>
        <v/>
      </c>
      <c r="F90" s="271" t="str">
        <f t="array" ref="F90">IFERROR(INDEX(Input!$A$19:$A$1518, MATCH(0, IF(AMI!$F$84=Input!$J$19:$J$1518, COUNTIF($F$86:F89, Input!$A$19:$A$1518), ""), 0)),"")</f>
        <v/>
      </c>
      <c r="G90" s="271" t="str">
        <f t="array" ref="G90">IFERROR(INDEX(Input!$A$19:$A$1518, MATCH(0, IF(AMI!$G$84=Input!$J$19:$J$1518, COUNTIF($G$86:G89, Input!$A$19:$A$1518), ""), 0)),"")</f>
        <v/>
      </c>
      <c r="H90" s="271" t="str">
        <f t="array" ref="H90">IFERROR(INDEX(Input!$A$19:$A$1518, MATCH(0, IF(AMI!$H$84=Input!$J$19:$J$1518, COUNTIF($H$86:H89, Input!$A$19:$A$1518), ""), 0)),"")</f>
        <v/>
      </c>
      <c r="I90" s="271" t="str">
        <f t="array" ref="I90">IFERROR(INDEX(Input!$A$19:$A$1518, MATCH(0, IF(AMI!$I$84=Input!$J$19:$J$1518, COUNTIF($I$86:I89, Input!$A$19:$A$1518), ""), 0)),"")</f>
        <v/>
      </c>
      <c r="J90" s="271" t="str">
        <f t="array" ref="J90">IFERROR(INDEX(Input!$A$19:$A$1518, MATCH(0, IF(AMI!$J$84=Input!$J$19:$J$1518, COUNTIF($J$86:J89, Input!$A$19:$A$1518), ""), 0)),"")</f>
        <v/>
      </c>
    </row>
    <row r="91" spans="1:10" ht="13.5" thickBot="1" x14ac:dyDescent="0.25">
      <c r="A91" s="271" t="str">
        <f t="array" ref="A91">IFERROR(INDEX(Input!$A$19:$A$1518,MATCH(0,IF(AMI!$A$84=Input!$J$19:$J$1518, COUNTIF($A$86:A90, Input!$A$19:$A$1518), ""), 0)),"")</f>
        <v/>
      </c>
      <c r="B91" s="271" t="str">
        <f t="array" ref="B91">IFERROR(INDEX(Input!$A$19:$A$1518, MATCH(0, IF(AMI!$B$84=Input!$J$19:$J$1518, COUNTIF($B$86:B90, Input!$A$19:$A$1518), ""), 0)),"")</f>
        <v/>
      </c>
      <c r="C91" s="271" t="str">
        <f t="array" ref="C91">IFERROR(INDEX(Input!$A$19:$A$1518, MATCH(0, IF(AMI!$C$84=Input!$J$19:$J$1518, COUNTIF($C$86:C90, Input!$A$19:$A$1518), ""), 0)),"")</f>
        <v/>
      </c>
      <c r="D91" s="271" t="str">
        <f t="array" ref="D91">IFERROR(INDEX(Input!$A$19:$A$1518, MATCH(0, IF(AMI!$D$84=Input!$J$19:$J$1518, COUNTIF($D$86:D90, Input!$A$19:$A$1518), ""), 0)),"")</f>
        <v/>
      </c>
      <c r="E91" s="271" t="str">
        <f t="array" ref="E91">IFERROR(INDEX(Input!$A$19:$A$1518, MATCH(0, IF(AMI!$E$84=Input!$J$19:$J$1518, COUNTIF($E$86:E90, Input!$A$19:$A$1518), ""), 0)),"")</f>
        <v/>
      </c>
      <c r="F91" s="271" t="str">
        <f t="array" ref="F91">IFERROR(INDEX(Input!$A$19:$A$1518, MATCH(0, IF(AMI!$F$84=Input!$J$19:$J$1518, COUNTIF($F$86:F90, Input!$A$19:$A$1518), ""), 0)),"")</f>
        <v/>
      </c>
      <c r="G91" s="271" t="str">
        <f t="array" ref="G91">IFERROR(INDEX(Input!$A$19:$A$1518, MATCH(0, IF(AMI!$G$84=Input!$J$19:$J$1518, COUNTIF($G$86:G90, Input!$A$19:$A$1518), ""), 0)),"")</f>
        <v/>
      </c>
      <c r="H91" s="271" t="str">
        <f t="array" ref="H91">IFERROR(INDEX(Input!$A$19:$A$1518, MATCH(0, IF(AMI!$H$84=Input!$J$19:$J$1518, COUNTIF($H$86:H90, Input!$A$19:$A$1518), ""), 0)),"")</f>
        <v/>
      </c>
      <c r="I91" s="271" t="str">
        <f t="array" ref="I91">IFERROR(INDEX(Input!$A$19:$A$1518, MATCH(0, IF(AMI!$I$84=Input!$J$19:$J$1518, COUNTIF($I$86:I90, Input!$A$19:$A$1518), ""), 0)),"")</f>
        <v/>
      </c>
      <c r="J91" s="271" t="str">
        <f t="array" ref="J91">IFERROR(INDEX(Input!$A$19:$A$1518, MATCH(0, IF(AMI!$J$84=Input!$J$19:$J$1518, COUNTIF($J$86:J90, Input!$A$19:$A$1518), ""), 0)),"")</f>
        <v/>
      </c>
    </row>
    <row r="92" spans="1:10" ht="13.5" thickBot="1" x14ac:dyDescent="0.25">
      <c r="A92" s="271" t="str">
        <f t="array" ref="A92">IFERROR(INDEX(Input!$A$19:$A$1518,MATCH(0,IF(AMI!$A$84=Input!$J$19:$J$1518, COUNTIF($A$86:A91, Input!$A$19:$A$1518), ""), 0)),"")</f>
        <v/>
      </c>
      <c r="B92" s="271" t="str">
        <f t="array" ref="B92">IFERROR(INDEX(Input!$A$19:$A$1518, MATCH(0, IF(AMI!$B$84=Input!$J$19:$J$1518, COUNTIF($B$86:B91, Input!$A$19:$A$1518), ""), 0)),"")</f>
        <v/>
      </c>
      <c r="C92" s="271" t="str">
        <f t="array" ref="C92">IFERROR(INDEX(Input!$A$19:$A$1518, MATCH(0, IF(AMI!$C$84=Input!$J$19:$J$1518, COUNTIF($C$86:C91, Input!$A$19:$A$1518), ""), 0)),"")</f>
        <v/>
      </c>
      <c r="D92" s="271" t="str">
        <f t="array" ref="D92">IFERROR(INDEX(Input!$A$19:$A$1518, MATCH(0, IF(AMI!$D$84=Input!$J$19:$J$1518, COUNTIF($D$86:D91, Input!$A$19:$A$1518), ""), 0)),"")</f>
        <v/>
      </c>
      <c r="E92" s="271" t="str">
        <f t="array" ref="E92">IFERROR(INDEX(Input!$A$19:$A$1518, MATCH(0, IF(AMI!$E$84=Input!$J$19:$J$1518, COUNTIF($E$86:E91, Input!$A$19:$A$1518), ""), 0)),"")</f>
        <v/>
      </c>
      <c r="F92" s="271" t="str">
        <f t="array" ref="F92">IFERROR(INDEX(Input!$A$19:$A$1518, MATCH(0, IF(AMI!$F$84=Input!$J$19:$J$1518, COUNTIF($F$86:F91, Input!$A$19:$A$1518), ""), 0)),"")</f>
        <v/>
      </c>
      <c r="G92" s="271" t="str">
        <f t="array" ref="G92">IFERROR(INDEX(Input!$A$19:$A$1518, MATCH(0, IF(AMI!$G$84=Input!$J$19:$J$1518, COUNTIF($G$86:G91, Input!$A$19:$A$1518), ""), 0)),"")</f>
        <v/>
      </c>
      <c r="H92" s="271" t="str">
        <f t="array" ref="H92">IFERROR(INDEX(Input!$A$19:$A$1518, MATCH(0, IF(AMI!$H$84=Input!$J$19:$J$1518, COUNTIF($H$86:H91, Input!$A$19:$A$1518), ""), 0)),"")</f>
        <v/>
      </c>
      <c r="I92" s="271" t="str">
        <f t="array" ref="I92">IFERROR(INDEX(Input!$A$19:$A$1518, MATCH(0, IF(AMI!$I$84=Input!$J$19:$J$1518, COUNTIF($I$86:I91, Input!$A$19:$A$1518), ""), 0)),"")</f>
        <v/>
      </c>
      <c r="J92" s="271" t="str">
        <f t="array" ref="J92">IFERROR(INDEX(Input!$A$19:$A$1518, MATCH(0, IF(AMI!$J$84=Input!$J$19:$J$1518, COUNTIF($J$86:J91, Input!$A$19:$A$1518), ""), 0)),"")</f>
        <v/>
      </c>
    </row>
    <row r="93" spans="1:10" ht="13.5" thickBot="1" x14ac:dyDescent="0.25">
      <c r="A93" s="271" t="str">
        <f t="array" ref="A93">IFERROR(INDEX(Input!$A$19:$A$1518,MATCH(0,IF(AMI!$A$84=Input!$J$19:$J$1518, COUNTIF($A$86:A92, Input!$A$19:$A$1518), ""), 0)),"")</f>
        <v/>
      </c>
      <c r="B93" s="271" t="str">
        <f t="array" ref="B93">IFERROR(INDEX(Input!$A$19:$A$1518, MATCH(0, IF(AMI!$B$84=Input!$J$19:$J$1518, COUNTIF($B$86:B92, Input!$A$19:$A$1518), ""), 0)),"")</f>
        <v/>
      </c>
      <c r="C93" s="271" t="str">
        <f t="array" ref="C93">IFERROR(INDEX(Input!$A$19:$A$1518, MATCH(0, IF(AMI!$C$84=Input!$J$19:$J$1518, COUNTIF($C$86:C92, Input!$A$19:$A$1518), ""), 0)),"")</f>
        <v/>
      </c>
      <c r="D93" s="271" t="str">
        <f t="array" ref="D93">IFERROR(INDEX(Input!$A$19:$A$1518, MATCH(0, IF(AMI!$D$84=Input!$J$19:$J$1518, COUNTIF($D$86:D92, Input!$A$19:$A$1518), ""), 0)),"")</f>
        <v/>
      </c>
      <c r="E93" s="271" t="str">
        <f t="array" ref="E93">IFERROR(INDEX(Input!$A$19:$A$1518, MATCH(0, IF(AMI!$E$84=Input!$J$19:$J$1518, COUNTIF($E$86:E92, Input!$A$19:$A$1518), ""), 0)),"")</f>
        <v/>
      </c>
      <c r="F93" s="271" t="str">
        <f t="array" ref="F93">IFERROR(INDEX(Input!$A$19:$A$1518, MATCH(0, IF(AMI!$F$84=Input!$J$19:$J$1518, COUNTIF($F$86:F92, Input!$A$19:$A$1518), ""), 0)),"")</f>
        <v/>
      </c>
      <c r="G93" s="271" t="str">
        <f t="array" ref="G93">IFERROR(INDEX(Input!$A$19:$A$1518, MATCH(0, IF(AMI!$G$84=Input!$J$19:$J$1518, COUNTIF($G$86:G92, Input!$A$19:$A$1518), ""), 0)),"")</f>
        <v/>
      </c>
      <c r="H93" s="271" t="str">
        <f t="array" ref="H93">IFERROR(INDEX(Input!$A$19:$A$1518, MATCH(0, IF(AMI!$H$84=Input!$J$19:$J$1518, COUNTIF($H$86:H92, Input!$A$19:$A$1518), ""), 0)),"")</f>
        <v/>
      </c>
      <c r="I93" s="271" t="str">
        <f t="array" ref="I93">IFERROR(INDEX(Input!$A$19:$A$1518, MATCH(0, IF(AMI!$I$84=Input!$J$19:$J$1518, COUNTIF($I$86:I92, Input!$A$19:$A$1518), ""), 0)),"")</f>
        <v/>
      </c>
      <c r="J93" s="271" t="str">
        <f t="array" ref="J93">IFERROR(INDEX(Input!$A$19:$A$1518, MATCH(0, IF(AMI!$J$84=Input!$J$19:$J$1518, COUNTIF($J$86:J92, Input!$A$19:$A$1518), ""), 0)),"")</f>
        <v/>
      </c>
    </row>
    <row r="94" spans="1:10" ht="13.5" thickBot="1" x14ac:dyDescent="0.25">
      <c r="A94" s="271" t="str">
        <f t="array" ref="A94">IFERROR(INDEX(Input!$A$19:$A$1518,MATCH(0,IF(AMI!$A$84=Input!$J$19:$J$1518, COUNTIF($A$86:A93, Input!$A$19:$A$1518), ""), 0)),"")</f>
        <v/>
      </c>
      <c r="B94" s="271" t="str">
        <f t="array" ref="B94">IFERROR(INDEX(Input!$A$19:$A$1518, MATCH(0, IF(AMI!$B$84=Input!$J$19:$J$1518, COUNTIF($B$86:B93, Input!$A$19:$A$1518), ""), 0)),"")</f>
        <v/>
      </c>
      <c r="C94" s="271" t="str">
        <f t="array" ref="C94">IFERROR(INDEX(Input!$A$19:$A$1518, MATCH(0, IF(AMI!$C$84=Input!$J$19:$J$1518, COUNTIF($C$86:C93, Input!$A$19:$A$1518), ""), 0)),"")</f>
        <v/>
      </c>
      <c r="D94" s="271" t="str">
        <f t="array" ref="D94">IFERROR(INDEX(Input!$A$19:$A$1518, MATCH(0, IF(AMI!$D$84=Input!$J$19:$J$1518, COUNTIF($D$86:D93, Input!$A$19:$A$1518), ""), 0)),"")</f>
        <v/>
      </c>
      <c r="E94" s="271" t="str">
        <f t="array" ref="E94">IFERROR(INDEX(Input!$A$19:$A$1518, MATCH(0, IF(AMI!$E$84=Input!$J$19:$J$1518, COUNTIF($E$86:E93, Input!$A$19:$A$1518), ""), 0)),"")</f>
        <v/>
      </c>
      <c r="F94" s="271" t="str">
        <f t="array" ref="F94">IFERROR(INDEX(Input!$A$19:$A$1518, MATCH(0, IF(AMI!$F$84=Input!$J$19:$J$1518, COUNTIF($F$86:F93, Input!$A$19:$A$1518), ""), 0)),"")</f>
        <v/>
      </c>
      <c r="G94" s="271" t="str">
        <f t="array" ref="G94">IFERROR(INDEX(Input!$A$19:$A$1518, MATCH(0, IF(AMI!$G$84=Input!$J$19:$J$1518, COUNTIF($G$86:G93, Input!$A$19:$A$1518), ""), 0)),"")</f>
        <v/>
      </c>
      <c r="H94" s="271" t="str">
        <f t="array" ref="H94">IFERROR(INDEX(Input!$A$19:$A$1518, MATCH(0, IF(AMI!$H$84=Input!$J$19:$J$1518, COUNTIF($H$86:H93, Input!$A$19:$A$1518), ""), 0)),"")</f>
        <v/>
      </c>
      <c r="I94" s="271" t="str">
        <f t="array" ref="I94">IFERROR(INDEX(Input!$A$19:$A$1518, MATCH(0, IF(AMI!$I$84=Input!$J$19:$J$1518, COUNTIF($I$86:I93, Input!$A$19:$A$1518), ""), 0)),"")</f>
        <v/>
      </c>
      <c r="J94" s="271" t="str">
        <f t="array" ref="J94">IFERROR(INDEX(Input!$A$19:$A$1518, MATCH(0, IF(AMI!$J$84=Input!$J$19:$J$1518, COUNTIF($J$86:J93, Input!$A$19:$A$1518), ""), 0)),"")</f>
        <v/>
      </c>
    </row>
    <row r="95" spans="1:10" ht="13.5" thickBot="1" x14ac:dyDescent="0.25">
      <c r="A95" s="271" t="str">
        <f t="array" ref="A95">IFERROR(INDEX(Input!$A$19:$A$1518,MATCH(0,IF(AMI!$A$84=Input!$J$19:$J$1518, COUNTIF($A$86:A94, Input!$A$19:$A$1518), ""), 0)),"")</f>
        <v/>
      </c>
      <c r="B95" s="271" t="str">
        <f t="array" ref="B95">IFERROR(INDEX(Input!$A$19:$A$1518, MATCH(0, IF(AMI!$B$84=Input!$J$19:$J$1518, COUNTIF($B$86:B94, Input!$A$19:$A$1518), ""), 0)),"")</f>
        <v/>
      </c>
      <c r="C95" s="271" t="str">
        <f t="array" ref="C95">IFERROR(INDEX(Input!$A$19:$A$1518, MATCH(0, IF(AMI!$C$84=Input!$J$19:$J$1518, COUNTIF($C$86:C94, Input!$A$19:$A$1518), ""), 0)),"")</f>
        <v/>
      </c>
      <c r="D95" s="271" t="str">
        <f t="array" ref="D95">IFERROR(INDEX(Input!$A$19:$A$1518, MATCH(0, IF(AMI!$D$84=Input!$J$19:$J$1518, COUNTIF($D$86:D94, Input!$A$19:$A$1518), ""), 0)),"")</f>
        <v/>
      </c>
      <c r="E95" s="271" t="str">
        <f t="array" ref="E95">IFERROR(INDEX(Input!$A$19:$A$1518, MATCH(0, IF(AMI!$E$84=Input!$J$19:$J$1518, COUNTIF($E$86:E94, Input!$A$19:$A$1518), ""), 0)),"")</f>
        <v/>
      </c>
      <c r="F95" s="271" t="str">
        <f t="array" ref="F95">IFERROR(INDEX(Input!$A$19:$A$1518, MATCH(0, IF(AMI!$F$84=Input!$J$19:$J$1518, COUNTIF($F$86:F94, Input!$A$19:$A$1518), ""), 0)),"")</f>
        <v/>
      </c>
      <c r="G95" s="271" t="str">
        <f t="array" ref="G95">IFERROR(INDEX(Input!$A$19:$A$1518, MATCH(0, IF(AMI!$G$84=Input!$J$19:$J$1518, COUNTIF($G$86:G94, Input!$A$19:$A$1518), ""), 0)),"")</f>
        <v/>
      </c>
      <c r="H95" s="271" t="str">
        <f t="array" ref="H95">IFERROR(INDEX(Input!$A$19:$A$1518, MATCH(0, IF(AMI!$H$84=Input!$J$19:$J$1518, COUNTIF($H$86:H94, Input!$A$19:$A$1518), ""), 0)),"")</f>
        <v/>
      </c>
      <c r="I95" s="271" t="str">
        <f t="array" ref="I95">IFERROR(INDEX(Input!$A$19:$A$1518, MATCH(0, IF(AMI!$I$84=Input!$J$19:$J$1518, COUNTIF($I$86:I94, Input!$A$19:$A$1518), ""), 0)),"")</f>
        <v/>
      </c>
      <c r="J95" s="271" t="str">
        <f t="array" ref="J95">IFERROR(INDEX(Input!$A$19:$A$1518, MATCH(0, IF(AMI!$J$84=Input!$J$19:$J$1518, COUNTIF($J$86:J94, Input!$A$19:$A$1518), ""), 0)),"")</f>
        <v/>
      </c>
    </row>
    <row r="96" spans="1:10" ht="13.5" thickBot="1" x14ac:dyDescent="0.25">
      <c r="A96" s="271" t="str">
        <f t="array" ref="A96">IFERROR(INDEX(Input!$A$19:$A$1518,MATCH(0,IF(AMI!$A$84=Input!$J$19:$J$1518, COUNTIF($A$86:A95, Input!$A$19:$A$1518), ""), 0)),"")</f>
        <v/>
      </c>
      <c r="B96" s="271" t="str">
        <f t="array" ref="B96">IFERROR(INDEX(Input!$A$19:$A$1518, MATCH(0, IF(AMI!$B$84=Input!$J$19:$J$1518, COUNTIF($B$86:B95, Input!$A$19:$A$1518), ""), 0)),"")</f>
        <v/>
      </c>
      <c r="C96" s="271" t="str">
        <f t="array" ref="C96">IFERROR(INDEX(Input!$A$19:$A$1518, MATCH(0, IF(AMI!$C$84=Input!$J$19:$J$1518, COUNTIF($C$86:C95, Input!$A$19:$A$1518), ""), 0)),"")</f>
        <v/>
      </c>
      <c r="D96" s="271" t="str">
        <f t="array" ref="D96">IFERROR(INDEX(Input!$A$19:$A$1518, MATCH(0, IF(AMI!$D$84=Input!$J$19:$J$1518, COUNTIF($D$86:D95, Input!$A$19:$A$1518), ""), 0)),"")</f>
        <v/>
      </c>
      <c r="E96" s="271" t="str">
        <f t="array" ref="E96">IFERROR(INDEX(Input!$A$19:$A$1518, MATCH(0, IF(AMI!$E$84=Input!$J$19:$J$1518, COUNTIF($E$86:E95, Input!$A$19:$A$1518), ""), 0)),"")</f>
        <v/>
      </c>
      <c r="F96" s="271" t="str">
        <f t="array" ref="F96">IFERROR(INDEX(Input!$A$19:$A$1518, MATCH(0, IF(AMI!$F$84=Input!$J$19:$J$1518, COUNTIF($F$86:F95, Input!$A$19:$A$1518), ""), 0)),"")</f>
        <v/>
      </c>
      <c r="G96" s="271" t="str">
        <f t="array" ref="G96">IFERROR(INDEX(Input!$A$19:$A$1518, MATCH(0, IF(AMI!$G$84=Input!$J$19:$J$1518, COUNTIF($G$86:G95, Input!$A$19:$A$1518), ""), 0)),"")</f>
        <v/>
      </c>
      <c r="H96" s="271" t="str">
        <f t="array" ref="H96">IFERROR(INDEX(Input!$A$19:$A$1518, MATCH(0, IF(AMI!$H$84=Input!$J$19:$J$1518, COUNTIF($H$86:H95, Input!$A$19:$A$1518), ""), 0)),"")</f>
        <v/>
      </c>
      <c r="I96" s="271" t="str">
        <f t="array" ref="I96">IFERROR(INDEX(Input!$A$19:$A$1518, MATCH(0, IF(AMI!$I$84=Input!$J$19:$J$1518, COUNTIF($I$86:I95, Input!$A$19:$A$1518), ""), 0)),"")</f>
        <v/>
      </c>
      <c r="J96" s="271" t="str">
        <f t="array" ref="J96">IFERROR(INDEX(Input!$A$19:$A$1518, MATCH(0, IF(AMI!$J$84=Input!$J$19:$J$1518, COUNTIF($J$86:J95, Input!$A$19:$A$1518), ""), 0)),"")</f>
        <v/>
      </c>
    </row>
    <row r="97" spans="1:10" ht="13.5" thickBot="1" x14ac:dyDescent="0.25">
      <c r="A97" s="271" t="str">
        <f t="array" ref="A97">IFERROR(INDEX(Input!$A$19:$A$1518,MATCH(0,IF(AMI!$A$84=Input!$J$19:$J$1518, COUNTIF($A$86:A96, Input!$A$19:$A$1518), ""), 0)),"")</f>
        <v/>
      </c>
      <c r="B97" s="271" t="str">
        <f t="array" ref="B97">IFERROR(INDEX(Input!$A$19:$A$1518, MATCH(0, IF(AMI!$B$84=Input!$J$19:$J$1518, COUNTIF($B$86:B96, Input!$A$19:$A$1518), ""), 0)),"")</f>
        <v/>
      </c>
      <c r="C97" s="271" t="str">
        <f t="array" ref="C97">IFERROR(INDEX(Input!$A$19:$A$1518, MATCH(0, IF(AMI!$C$84=Input!$J$19:$J$1518, COUNTIF($C$86:C96, Input!$A$19:$A$1518), ""), 0)),"")</f>
        <v/>
      </c>
      <c r="D97" s="271" t="str">
        <f t="array" ref="D97">IFERROR(INDEX(Input!$A$19:$A$1518, MATCH(0, IF(AMI!$D$84=Input!$J$19:$J$1518, COUNTIF($D$86:D96, Input!$A$19:$A$1518), ""), 0)),"")</f>
        <v/>
      </c>
      <c r="E97" s="271" t="str">
        <f t="array" ref="E97">IFERROR(INDEX(Input!$A$19:$A$1518, MATCH(0, IF(AMI!$E$84=Input!$J$19:$J$1518, COUNTIF($E$86:E96, Input!$A$19:$A$1518), ""), 0)),"")</f>
        <v/>
      </c>
      <c r="F97" s="271" t="str">
        <f t="array" ref="F97">IFERROR(INDEX(Input!$A$19:$A$1518, MATCH(0, IF(AMI!$F$84=Input!$J$19:$J$1518, COUNTIF($F$86:F96, Input!$A$19:$A$1518), ""), 0)),"")</f>
        <v/>
      </c>
      <c r="G97" s="271" t="str">
        <f t="array" ref="G97">IFERROR(INDEX(Input!$A$19:$A$1518, MATCH(0, IF(AMI!$G$84=Input!$J$19:$J$1518, COUNTIF($G$86:G96, Input!$A$19:$A$1518), ""), 0)),"")</f>
        <v/>
      </c>
      <c r="H97" s="271" t="str">
        <f t="array" ref="H97">IFERROR(INDEX(Input!$A$19:$A$1518, MATCH(0, IF(AMI!$H$84=Input!$J$19:$J$1518, COUNTIF($H$86:H96, Input!$A$19:$A$1518), ""), 0)),"")</f>
        <v/>
      </c>
      <c r="I97" s="271" t="str">
        <f t="array" ref="I97">IFERROR(INDEX(Input!$A$19:$A$1518, MATCH(0, IF(AMI!$I$84=Input!$J$19:$J$1518, COUNTIF($I$86:I96, Input!$A$19:$A$1518), ""), 0)),"")</f>
        <v/>
      </c>
      <c r="J97" s="271" t="str">
        <f t="array" ref="J97">IFERROR(INDEX(Input!$A$19:$A$1518, MATCH(0, IF(AMI!$J$84=Input!$J$19:$J$1518, COUNTIF($J$86:J96, Input!$A$19:$A$1518), ""), 0)),"")</f>
        <v/>
      </c>
    </row>
    <row r="98" spans="1:10" ht="13.5" thickBot="1" x14ac:dyDescent="0.25">
      <c r="A98" s="271" t="str">
        <f t="array" ref="A98">IFERROR(INDEX(Input!$A$19:$A$1518,MATCH(0,IF(AMI!$A$84=Input!$J$19:$J$1518, COUNTIF($A$86:A97, Input!$A$19:$A$1518), ""), 0)),"")</f>
        <v/>
      </c>
      <c r="B98" s="271" t="str">
        <f t="array" ref="B98">IFERROR(INDEX(Input!$A$19:$A$1518, MATCH(0, IF(AMI!$B$84=Input!$J$19:$J$1518, COUNTIF($B$86:B97, Input!$A$19:$A$1518), ""), 0)),"")</f>
        <v/>
      </c>
      <c r="C98" s="271" t="str">
        <f t="array" ref="C98">IFERROR(INDEX(Input!$A$19:$A$1518, MATCH(0, IF(AMI!$C$84=Input!$J$19:$J$1518, COUNTIF($C$86:C97, Input!$A$19:$A$1518), ""), 0)),"")</f>
        <v/>
      </c>
      <c r="D98" s="271" t="str">
        <f t="array" ref="D98">IFERROR(INDEX(Input!$A$19:$A$1518, MATCH(0, IF(AMI!$D$84=Input!$J$19:$J$1518, COUNTIF($D$86:D97, Input!$A$19:$A$1518), ""), 0)),"")</f>
        <v/>
      </c>
      <c r="E98" s="271" t="str">
        <f t="array" ref="E98">IFERROR(INDEX(Input!$A$19:$A$1518, MATCH(0, IF(AMI!$E$84=Input!$J$19:$J$1518, COUNTIF($E$86:E97, Input!$A$19:$A$1518), ""), 0)),"")</f>
        <v/>
      </c>
      <c r="F98" s="271" t="str">
        <f t="array" ref="F98">IFERROR(INDEX(Input!$A$19:$A$1518, MATCH(0, IF(AMI!$F$84=Input!$J$19:$J$1518, COUNTIF($F$86:F97, Input!$A$19:$A$1518), ""), 0)),"")</f>
        <v/>
      </c>
      <c r="G98" s="271" t="str">
        <f t="array" ref="G98">IFERROR(INDEX(Input!$A$19:$A$1518, MATCH(0, IF(AMI!$G$84=Input!$J$19:$J$1518, COUNTIF($G$86:G97, Input!$A$19:$A$1518), ""), 0)),"")</f>
        <v/>
      </c>
      <c r="H98" s="271" t="str">
        <f t="array" ref="H98">IFERROR(INDEX(Input!$A$19:$A$1518, MATCH(0, IF(AMI!$H$84=Input!$J$19:$J$1518, COUNTIF($H$86:H97, Input!$A$19:$A$1518), ""), 0)),"")</f>
        <v/>
      </c>
      <c r="I98" s="271" t="str">
        <f t="array" ref="I98">IFERROR(INDEX(Input!$A$19:$A$1518, MATCH(0, IF(AMI!$I$84=Input!$J$19:$J$1518, COUNTIF($I$86:I97, Input!$A$19:$A$1518), ""), 0)),"")</f>
        <v/>
      </c>
      <c r="J98" s="271" t="str">
        <f t="array" ref="J98">IFERROR(INDEX(Input!$A$19:$A$1518, MATCH(0, IF(AMI!$J$84=Input!$J$19:$J$1518, COUNTIF($J$86:J97, Input!$A$19:$A$1518), ""), 0)),"")</f>
        <v/>
      </c>
    </row>
    <row r="99" spans="1:10" ht="13.5" thickBot="1" x14ac:dyDescent="0.25">
      <c r="A99" s="271" t="str">
        <f t="array" ref="A99">IFERROR(INDEX(Input!$A$19:$A$1518,MATCH(0,IF(AMI!$A$84=Input!$J$19:$J$1518, COUNTIF($A$86:A98, Input!$A$19:$A$1518), ""), 0)),"")</f>
        <v/>
      </c>
      <c r="B99" s="271" t="str">
        <f t="array" ref="B99">IFERROR(INDEX(Input!$A$19:$A$1518, MATCH(0, IF(AMI!$B$84=Input!$J$19:$J$1518, COUNTIF($B$86:B98, Input!$A$19:$A$1518), ""), 0)),"")</f>
        <v/>
      </c>
      <c r="C99" s="271" t="str">
        <f t="array" ref="C99">IFERROR(INDEX(Input!$A$19:$A$1518, MATCH(0, IF(AMI!$C$84=Input!$J$19:$J$1518, COUNTIF($C$86:C98, Input!$A$19:$A$1518), ""), 0)),"")</f>
        <v/>
      </c>
      <c r="D99" s="271" t="str">
        <f t="array" ref="D99">IFERROR(INDEX(Input!$A$19:$A$1518, MATCH(0, IF(AMI!$D$84=Input!$J$19:$J$1518, COUNTIF($D$86:D98, Input!$A$19:$A$1518), ""), 0)),"")</f>
        <v/>
      </c>
      <c r="E99" s="271" t="str">
        <f t="array" ref="E99">IFERROR(INDEX(Input!$A$19:$A$1518, MATCH(0, IF(AMI!$E$84=Input!$J$19:$J$1518, COUNTIF($E$86:E98, Input!$A$19:$A$1518), ""), 0)),"")</f>
        <v/>
      </c>
      <c r="F99" s="271" t="str">
        <f t="array" ref="F99">IFERROR(INDEX(Input!$A$19:$A$1518, MATCH(0, IF(AMI!$F$84=Input!$J$19:$J$1518, COUNTIF($F$86:F98, Input!$A$19:$A$1518), ""), 0)),"")</f>
        <v/>
      </c>
      <c r="G99" s="271" t="str">
        <f t="array" ref="G99">IFERROR(INDEX(Input!$A$19:$A$1518, MATCH(0, IF(AMI!$G$84=Input!$J$19:$J$1518, COUNTIF($G$86:G98, Input!$A$19:$A$1518), ""), 0)),"")</f>
        <v/>
      </c>
      <c r="H99" s="271" t="str">
        <f t="array" ref="H99">IFERROR(INDEX(Input!$A$19:$A$1518, MATCH(0, IF(AMI!$H$84=Input!$J$19:$J$1518, COUNTIF($H$86:H98, Input!$A$19:$A$1518), ""), 0)),"")</f>
        <v/>
      </c>
      <c r="I99" s="271" t="str">
        <f t="array" ref="I99">IFERROR(INDEX(Input!$A$19:$A$1518, MATCH(0, IF(AMI!$I$84=Input!$J$19:$J$1518, COUNTIF($I$86:I98, Input!$A$19:$A$1518), ""), 0)),"")</f>
        <v/>
      </c>
      <c r="J99" s="271" t="str">
        <f t="array" ref="J99">IFERROR(INDEX(Input!$A$19:$A$1518, MATCH(0, IF(AMI!$J$84=Input!$J$19:$J$1518, COUNTIF($J$86:J98, Input!$A$19:$A$1518), ""), 0)),"")</f>
        <v/>
      </c>
    </row>
    <row r="100" spans="1:10" ht="13.5" thickBot="1" x14ac:dyDescent="0.25">
      <c r="A100" s="271" t="str">
        <f t="array" ref="A100">IFERROR(INDEX(Input!$A$19:$A$1518,MATCH(0,IF(AMI!$A$84=Input!$J$19:$J$1518, COUNTIF($A$86:A99, Input!$A$19:$A$1518), ""), 0)),"")</f>
        <v/>
      </c>
      <c r="B100" s="271" t="str">
        <f t="array" ref="B100">IFERROR(INDEX(Input!$A$19:$A$1518, MATCH(0, IF(AMI!$B$84=Input!$J$19:$J$1518, COUNTIF($B$86:B99, Input!$A$19:$A$1518), ""), 0)),"")</f>
        <v/>
      </c>
      <c r="C100" s="271" t="str">
        <f t="array" ref="C100">IFERROR(INDEX(Input!$A$19:$A$1518, MATCH(0, IF(AMI!$C$84=Input!$J$19:$J$1518, COUNTIF($C$86:C99, Input!$A$19:$A$1518), ""), 0)),"")</f>
        <v/>
      </c>
      <c r="D100" s="271" t="str">
        <f t="array" ref="D100">IFERROR(INDEX(Input!$A$19:$A$1518, MATCH(0, IF(AMI!$D$84=Input!$J$19:$J$1518, COUNTIF($D$86:D99, Input!$A$19:$A$1518), ""), 0)),"")</f>
        <v/>
      </c>
      <c r="E100" s="271" t="str">
        <f t="array" ref="E100">IFERROR(INDEX(Input!$A$19:$A$1518, MATCH(0, IF(AMI!$E$84=Input!$J$19:$J$1518, COUNTIF($E$86:E99, Input!$A$19:$A$1518), ""), 0)),"")</f>
        <v/>
      </c>
      <c r="F100" s="271" t="str">
        <f t="array" ref="F100">IFERROR(INDEX(Input!$A$19:$A$1518, MATCH(0, IF(AMI!$F$84=Input!$J$19:$J$1518, COUNTIF($F$86:F99, Input!$A$19:$A$1518), ""), 0)),"")</f>
        <v/>
      </c>
      <c r="G100" s="271" t="str">
        <f t="array" ref="G100">IFERROR(INDEX(Input!$A$19:$A$1518, MATCH(0, IF(AMI!$G$84=Input!$J$19:$J$1518, COUNTIF($G$86:G99, Input!$A$19:$A$1518), ""), 0)),"")</f>
        <v/>
      </c>
      <c r="H100" s="271" t="str">
        <f t="array" ref="H100">IFERROR(INDEX(Input!$A$19:$A$1518, MATCH(0, IF(AMI!$H$84=Input!$J$19:$J$1518, COUNTIF($H$86:H99, Input!$A$19:$A$1518), ""), 0)),"")</f>
        <v/>
      </c>
      <c r="I100" s="271" t="str">
        <f t="array" ref="I100">IFERROR(INDEX(Input!$A$19:$A$1518, MATCH(0, IF(AMI!$I$84=Input!$J$19:$J$1518, COUNTIF($I$86:I99, Input!$A$19:$A$1518), ""), 0)),"")</f>
        <v/>
      </c>
      <c r="J100" s="271" t="str">
        <f t="array" ref="J100">IFERROR(INDEX(Input!$A$19:$A$1518, MATCH(0, IF(AMI!$J$84=Input!$J$19:$J$1518, COUNTIF($J$86:J99, Input!$A$19:$A$1518), ""), 0)),"")</f>
        <v/>
      </c>
    </row>
    <row r="101" spans="1:10" ht="13.5" thickBot="1" x14ac:dyDescent="0.25">
      <c r="A101" s="271" t="str">
        <f t="array" ref="A101">IFERROR(INDEX(Input!$A$19:$A$1518,MATCH(0,IF(AMI!$A$84=Input!$J$19:$J$1518, COUNTIF($A$86:A100, Input!$A$19:$A$1518), ""), 0)),"")</f>
        <v/>
      </c>
      <c r="B101" s="271" t="str">
        <f t="array" ref="B101">IFERROR(INDEX(Input!$A$19:$A$1518, MATCH(0, IF(AMI!$B$84=Input!$J$19:$J$1518, COUNTIF($B$86:B100, Input!$A$19:$A$1518), ""), 0)),"")</f>
        <v/>
      </c>
      <c r="C101" s="271" t="str">
        <f t="array" ref="C101">IFERROR(INDEX(Input!$A$19:$A$1518, MATCH(0, IF(AMI!$C$84=Input!$J$19:$J$1518, COUNTIF($C$86:C100, Input!$A$19:$A$1518), ""), 0)),"")</f>
        <v/>
      </c>
      <c r="D101" s="271" t="str">
        <f t="array" ref="D101">IFERROR(INDEX(Input!$A$19:$A$1518, MATCH(0, IF(AMI!$D$84=Input!$J$19:$J$1518, COUNTIF($D$86:D100, Input!$A$19:$A$1518), ""), 0)),"")</f>
        <v/>
      </c>
      <c r="E101" s="271" t="str">
        <f t="array" ref="E101">IFERROR(INDEX(Input!$A$19:$A$1518, MATCH(0, IF(AMI!$E$84=Input!$J$19:$J$1518, COUNTIF($E$86:E100, Input!$A$19:$A$1518), ""), 0)),"")</f>
        <v/>
      </c>
      <c r="F101" s="271" t="str">
        <f t="array" ref="F101">IFERROR(INDEX(Input!$A$19:$A$1518, MATCH(0, IF(AMI!$F$84=Input!$J$19:$J$1518, COUNTIF($F$86:F100, Input!$A$19:$A$1518), ""), 0)),"")</f>
        <v/>
      </c>
      <c r="G101" s="271" t="str">
        <f t="array" ref="G101">IFERROR(INDEX(Input!$A$19:$A$1518, MATCH(0, IF(AMI!$G$84=Input!$J$19:$J$1518, COUNTIF($G$86:G100, Input!$A$19:$A$1518), ""), 0)),"")</f>
        <v/>
      </c>
      <c r="H101" s="271" t="str">
        <f t="array" ref="H101">IFERROR(INDEX(Input!$A$19:$A$1518, MATCH(0, IF(AMI!$H$84=Input!$J$19:$J$1518, COUNTIF($H$86:H100, Input!$A$19:$A$1518), ""), 0)),"")</f>
        <v/>
      </c>
      <c r="I101" s="271" t="str">
        <f t="array" ref="I101">IFERROR(INDEX(Input!$A$19:$A$1518, MATCH(0, IF(AMI!$I$84=Input!$J$19:$J$1518, COUNTIF($I$86:I100, Input!$A$19:$A$1518), ""), 0)),"")</f>
        <v/>
      </c>
      <c r="J101" s="271" t="str">
        <f t="array" ref="J101">IFERROR(INDEX(Input!$A$19:$A$1518, MATCH(0, IF(AMI!$J$84=Input!$J$19:$J$1518, COUNTIF($J$86:J100, Input!$A$19:$A$1518), ""), 0)),"")</f>
        <v/>
      </c>
    </row>
    <row r="102" spans="1:10" ht="13.5" thickBot="1" x14ac:dyDescent="0.25">
      <c r="A102" s="271" t="str">
        <f t="array" ref="A102">IFERROR(INDEX(Input!$A$19:$A$1518,MATCH(0,IF(AMI!$A$84=Input!$J$19:$J$1518, COUNTIF($A$86:A101, Input!$A$19:$A$1518), ""), 0)),"")</f>
        <v/>
      </c>
      <c r="B102" s="271" t="str">
        <f t="array" ref="B102">IFERROR(INDEX(Input!$A$19:$A$1518, MATCH(0, IF(AMI!$B$84=Input!$J$19:$J$1518, COUNTIF($B$86:B101, Input!$A$19:$A$1518), ""), 0)),"")</f>
        <v/>
      </c>
      <c r="C102" s="271" t="str">
        <f t="array" ref="C102">IFERROR(INDEX(Input!$A$19:$A$1518, MATCH(0, IF(AMI!$C$84=Input!$J$19:$J$1518, COUNTIF($C$86:C101, Input!$A$19:$A$1518), ""), 0)),"")</f>
        <v/>
      </c>
      <c r="D102" s="271" t="str">
        <f t="array" ref="D102">IFERROR(INDEX(Input!$A$19:$A$1518, MATCH(0, IF(AMI!$D$84=Input!$J$19:$J$1518, COUNTIF($D$86:D101, Input!$A$19:$A$1518), ""), 0)),"")</f>
        <v/>
      </c>
      <c r="E102" s="271" t="str">
        <f t="array" ref="E102">IFERROR(INDEX(Input!$A$19:$A$1518, MATCH(0, IF(AMI!$E$84=Input!$J$19:$J$1518, COUNTIF($E$86:E101, Input!$A$19:$A$1518), ""), 0)),"")</f>
        <v/>
      </c>
      <c r="F102" s="271" t="str">
        <f t="array" ref="F102">IFERROR(INDEX(Input!$A$19:$A$1518, MATCH(0, IF(AMI!$F$84=Input!$J$19:$J$1518, COUNTIF($F$86:F101, Input!$A$19:$A$1518), ""), 0)),"")</f>
        <v/>
      </c>
      <c r="G102" s="271" t="str">
        <f t="array" ref="G102">IFERROR(INDEX(Input!$A$19:$A$1518, MATCH(0, IF(AMI!$G$84=Input!$J$19:$J$1518, COUNTIF($G$86:G101, Input!$A$19:$A$1518), ""), 0)),"")</f>
        <v/>
      </c>
      <c r="H102" s="271" t="str">
        <f t="array" ref="H102">IFERROR(INDEX(Input!$A$19:$A$1518, MATCH(0, IF(AMI!$H$84=Input!$J$19:$J$1518, COUNTIF($H$86:H101, Input!$A$19:$A$1518), ""), 0)),"")</f>
        <v/>
      </c>
      <c r="I102" s="271" t="str">
        <f t="array" ref="I102">IFERROR(INDEX(Input!$A$19:$A$1518, MATCH(0, IF(AMI!$I$84=Input!$J$19:$J$1518, COUNTIF($I$86:I101, Input!$A$19:$A$1518), ""), 0)),"")</f>
        <v/>
      </c>
      <c r="J102" s="271" t="str">
        <f t="array" ref="J102">IFERROR(INDEX(Input!$A$19:$A$1518, MATCH(0, IF(AMI!$J$84=Input!$J$19:$J$1518, COUNTIF($J$86:J101, Input!$A$19:$A$1518), ""), 0)),"")</f>
        <v/>
      </c>
    </row>
    <row r="103" spans="1:10" ht="13.5" thickBot="1" x14ac:dyDescent="0.25">
      <c r="A103" s="271" t="str">
        <f t="array" ref="A103">IFERROR(INDEX(Input!$A$19:$A$1518,MATCH(0,IF(AMI!$A$84=Input!$J$19:$J$1518, COUNTIF($A$86:A102, Input!$A$19:$A$1518), ""), 0)),"")</f>
        <v/>
      </c>
      <c r="B103" s="271" t="str">
        <f t="array" ref="B103">IFERROR(INDEX(Input!$A$19:$A$1518, MATCH(0, IF(AMI!$B$84=Input!$J$19:$J$1518, COUNTIF($B$86:B102, Input!$A$19:$A$1518), ""), 0)),"")</f>
        <v/>
      </c>
      <c r="C103" s="271" t="str">
        <f t="array" ref="C103">IFERROR(INDEX(Input!$A$19:$A$1518, MATCH(0, IF(AMI!$C$84=Input!$J$19:$J$1518, COUNTIF($C$86:C102, Input!$A$19:$A$1518), ""), 0)),"")</f>
        <v/>
      </c>
      <c r="D103" s="271" t="str">
        <f t="array" ref="D103">IFERROR(INDEX(Input!$A$19:$A$1518, MATCH(0, IF(AMI!$D$84=Input!$J$19:$J$1518, COUNTIF($D$86:D102, Input!$A$19:$A$1518), ""), 0)),"")</f>
        <v/>
      </c>
      <c r="E103" s="271" t="str">
        <f t="array" ref="E103">IFERROR(INDEX(Input!$A$19:$A$1518, MATCH(0, IF(AMI!$E$84=Input!$J$19:$J$1518, COUNTIF($E$86:E102, Input!$A$19:$A$1518), ""), 0)),"")</f>
        <v/>
      </c>
      <c r="F103" s="271" t="str">
        <f t="array" ref="F103">IFERROR(INDEX(Input!$A$19:$A$1518, MATCH(0, IF(AMI!$F$84=Input!$J$19:$J$1518, COUNTIF($F$86:F102, Input!$A$19:$A$1518), ""), 0)),"")</f>
        <v/>
      </c>
      <c r="G103" s="271" t="str">
        <f t="array" ref="G103">IFERROR(INDEX(Input!$A$19:$A$1518, MATCH(0, IF(AMI!$G$84=Input!$J$19:$J$1518, COUNTIF($G$86:G102, Input!$A$19:$A$1518), ""), 0)),"")</f>
        <v/>
      </c>
      <c r="H103" s="271" t="str">
        <f t="array" ref="H103">IFERROR(INDEX(Input!$A$19:$A$1518, MATCH(0, IF(AMI!$H$84=Input!$J$19:$J$1518, COUNTIF($H$86:H102, Input!$A$19:$A$1518), ""), 0)),"")</f>
        <v/>
      </c>
      <c r="I103" s="271" t="str">
        <f t="array" ref="I103">IFERROR(INDEX(Input!$A$19:$A$1518, MATCH(0, IF(AMI!$I$84=Input!$J$19:$J$1518, COUNTIF($I$86:I102, Input!$A$19:$A$1518), ""), 0)),"")</f>
        <v/>
      </c>
      <c r="J103" s="271" t="str">
        <f t="array" ref="J103">IFERROR(INDEX(Input!$A$19:$A$1518, MATCH(0, IF(AMI!$J$84=Input!$J$19:$J$1518, COUNTIF($J$86:J102, Input!$A$19:$A$1518), ""), 0)),"")</f>
        <v/>
      </c>
    </row>
    <row r="104" spans="1:10" ht="13.5" thickBot="1" x14ac:dyDescent="0.25">
      <c r="A104" s="271" t="str">
        <f t="array" ref="A104">IFERROR(INDEX(Input!$A$19:$A$1518,MATCH(0,IF(AMI!$A$84=Input!$J$19:$J$1518, COUNTIF($A$86:A103, Input!$A$19:$A$1518), ""), 0)),"")</f>
        <v/>
      </c>
      <c r="B104" s="271" t="str">
        <f t="array" ref="B104">IFERROR(INDEX(Input!$A$19:$A$1518, MATCH(0, IF(AMI!$B$84=Input!$J$19:$J$1518, COUNTIF($B$86:B103, Input!$A$19:$A$1518), ""), 0)),"")</f>
        <v/>
      </c>
      <c r="C104" s="271" t="str">
        <f t="array" ref="C104">IFERROR(INDEX(Input!$A$19:$A$1518, MATCH(0, IF(AMI!$C$84=Input!$J$19:$J$1518, COUNTIF($C$86:C103, Input!$A$19:$A$1518), ""), 0)),"")</f>
        <v/>
      </c>
      <c r="D104" s="271" t="str">
        <f t="array" ref="D104">IFERROR(INDEX(Input!$A$19:$A$1518, MATCH(0, IF(AMI!$D$84=Input!$J$19:$J$1518, COUNTIF($D$86:D103, Input!$A$19:$A$1518), ""), 0)),"")</f>
        <v/>
      </c>
      <c r="E104" s="271" t="str">
        <f t="array" ref="E104">IFERROR(INDEX(Input!$A$19:$A$1518, MATCH(0, IF(AMI!$E$84=Input!$J$19:$J$1518, COUNTIF($E$86:E103, Input!$A$19:$A$1518), ""), 0)),"")</f>
        <v/>
      </c>
      <c r="F104" s="271" t="str">
        <f t="array" ref="F104">IFERROR(INDEX(Input!$A$19:$A$1518, MATCH(0, IF(AMI!$F$84=Input!$J$19:$J$1518, COUNTIF($F$86:F103, Input!$A$19:$A$1518), ""), 0)),"")</f>
        <v/>
      </c>
      <c r="G104" s="271" t="str">
        <f t="array" ref="G104">IFERROR(INDEX(Input!$A$19:$A$1518, MATCH(0, IF(AMI!$G$84=Input!$J$19:$J$1518, COUNTIF($G$86:G103, Input!$A$19:$A$1518), ""), 0)),"")</f>
        <v/>
      </c>
      <c r="H104" s="271" t="str">
        <f t="array" ref="H104">IFERROR(INDEX(Input!$A$19:$A$1518, MATCH(0, IF(AMI!$H$84=Input!$J$19:$J$1518, COUNTIF($H$86:H103, Input!$A$19:$A$1518), ""), 0)),"")</f>
        <v/>
      </c>
      <c r="I104" s="271" t="str">
        <f t="array" ref="I104">IFERROR(INDEX(Input!$A$19:$A$1518, MATCH(0, IF(AMI!$I$84=Input!$J$19:$J$1518, COUNTIF($I$86:I103, Input!$A$19:$A$1518), ""), 0)),"")</f>
        <v/>
      </c>
      <c r="J104" s="271" t="str">
        <f t="array" ref="J104">IFERROR(INDEX(Input!$A$19:$A$1518, MATCH(0, IF(AMI!$J$84=Input!$J$19:$J$1518, COUNTIF($J$86:J103, Input!$A$19:$A$1518), ""), 0)),"")</f>
        <v/>
      </c>
    </row>
    <row r="105" spans="1:10" ht="13.5" thickBot="1" x14ac:dyDescent="0.25">
      <c r="A105" s="271" t="str">
        <f t="array" ref="A105">IFERROR(INDEX(Input!$A$19:$A$1518,MATCH(0,IF(AMI!$A$84=Input!$J$19:$J$1518, COUNTIF($A$86:A104, Input!$A$19:$A$1518), ""), 0)),"")</f>
        <v/>
      </c>
      <c r="B105" s="271" t="str">
        <f t="array" ref="B105">IFERROR(INDEX(Input!$A$19:$A$1518, MATCH(0, IF(AMI!$B$84=Input!$J$19:$J$1518, COUNTIF($B$86:B104, Input!$A$19:$A$1518), ""), 0)),"")</f>
        <v/>
      </c>
      <c r="C105" s="271" t="str">
        <f t="array" ref="C105">IFERROR(INDEX(Input!$A$19:$A$1518, MATCH(0, IF(AMI!$C$84=Input!$J$19:$J$1518, COUNTIF($C$86:C104, Input!$A$19:$A$1518), ""), 0)),"")</f>
        <v/>
      </c>
      <c r="D105" s="271" t="str">
        <f t="array" ref="D105">IFERROR(INDEX(Input!$A$19:$A$1518, MATCH(0, IF(AMI!$D$84=Input!$J$19:$J$1518, COUNTIF($D$86:D104, Input!$A$19:$A$1518), ""), 0)),"")</f>
        <v/>
      </c>
      <c r="E105" s="271" t="str">
        <f t="array" ref="E105">IFERROR(INDEX(Input!$A$19:$A$1518, MATCH(0, IF(AMI!$E$84=Input!$J$19:$J$1518, COUNTIF($E$86:E104, Input!$A$19:$A$1518), ""), 0)),"")</f>
        <v/>
      </c>
      <c r="F105" s="271" t="str">
        <f t="array" ref="F105">IFERROR(INDEX(Input!$A$19:$A$1518, MATCH(0, IF(AMI!$F$84=Input!$J$19:$J$1518, COUNTIF($F$86:F104, Input!$A$19:$A$1518), ""), 0)),"")</f>
        <v/>
      </c>
      <c r="G105" s="271" t="str">
        <f t="array" ref="G105">IFERROR(INDEX(Input!$A$19:$A$1518, MATCH(0, IF(AMI!$G$84=Input!$J$19:$J$1518, COUNTIF($G$86:G104, Input!$A$19:$A$1518), ""), 0)),"")</f>
        <v/>
      </c>
      <c r="H105" s="271" t="str">
        <f t="array" ref="H105">IFERROR(INDEX(Input!$A$19:$A$1518, MATCH(0, IF(AMI!$H$84=Input!$J$19:$J$1518, COUNTIF($H$86:H104, Input!$A$19:$A$1518), ""), 0)),"")</f>
        <v/>
      </c>
      <c r="I105" s="271" t="str">
        <f t="array" ref="I105">IFERROR(INDEX(Input!$A$19:$A$1518, MATCH(0, IF(AMI!$I$84=Input!$J$19:$J$1518, COUNTIF($I$86:I104, Input!$A$19:$A$1518), ""), 0)),"")</f>
        <v/>
      </c>
      <c r="J105" s="271" t="str">
        <f t="array" ref="J105">IFERROR(INDEX(Input!$A$19:$A$1518, MATCH(0, IF(AMI!$J$84=Input!$J$19:$J$1518, COUNTIF($J$86:J104, Input!$A$19:$A$1518), ""), 0)),"")</f>
        <v/>
      </c>
    </row>
    <row r="106" spans="1:10" ht="13.5" thickBot="1" x14ac:dyDescent="0.25">
      <c r="A106" s="271" t="str">
        <f t="array" ref="A106">IFERROR(INDEX(Input!$A$19:$A$1518,MATCH(0,IF(AMI!$A$84=Input!$J$19:$J$1518, COUNTIF($A$86:A105, Input!$A$19:$A$1518), ""), 0)),"")</f>
        <v/>
      </c>
      <c r="B106" s="271" t="str">
        <f t="array" ref="B106">IFERROR(INDEX(Input!$A$19:$A$1518, MATCH(0, IF(AMI!$B$84=Input!$J$19:$J$1518, COUNTIF($B$86:B105, Input!$A$19:$A$1518), ""), 0)),"")</f>
        <v/>
      </c>
      <c r="C106" s="271" t="str">
        <f t="array" ref="C106">IFERROR(INDEX(Input!$A$19:$A$1518, MATCH(0, IF(AMI!$C$84=Input!$J$19:$J$1518, COUNTIF($C$86:C105, Input!$A$19:$A$1518), ""), 0)),"")</f>
        <v/>
      </c>
      <c r="D106" s="271" t="str">
        <f t="array" ref="D106">IFERROR(INDEX(Input!$A$19:$A$1518, MATCH(0, IF(AMI!$D$84=Input!$J$19:$J$1518, COUNTIF($D$86:D105, Input!$A$19:$A$1518), ""), 0)),"")</f>
        <v/>
      </c>
      <c r="E106" s="271" t="str">
        <f t="array" ref="E106">IFERROR(INDEX(Input!$A$19:$A$1518, MATCH(0, IF(AMI!$E$84=Input!$J$19:$J$1518, COUNTIF($E$86:E105, Input!$A$19:$A$1518), ""), 0)),"")</f>
        <v/>
      </c>
      <c r="F106" s="271" t="str">
        <f t="array" ref="F106">IFERROR(INDEX(Input!$A$19:$A$1518, MATCH(0, IF(AMI!$F$84=Input!$J$19:$J$1518, COUNTIF($F$86:F105, Input!$A$19:$A$1518), ""), 0)),"")</f>
        <v/>
      </c>
      <c r="G106" s="271" t="str">
        <f t="array" ref="G106">IFERROR(INDEX(Input!$A$19:$A$1518, MATCH(0, IF(AMI!$G$84=Input!$J$19:$J$1518, COUNTIF($G$86:G105, Input!$A$19:$A$1518), ""), 0)),"")</f>
        <v/>
      </c>
      <c r="H106" s="271" t="str">
        <f t="array" ref="H106">IFERROR(INDEX(Input!$A$19:$A$1518, MATCH(0, IF(AMI!$H$84=Input!$J$19:$J$1518, COUNTIF($H$86:H105, Input!$A$19:$A$1518), ""), 0)),"")</f>
        <v/>
      </c>
      <c r="I106" s="271" t="str">
        <f t="array" ref="I106">IFERROR(INDEX(Input!$A$19:$A$1518, MATCH(0, IF(AMI!$I$84=Input!$J$19:$J$1518, COUNTIF($I$86:I105, Input!$A$19:$A$1518), ""), 0)),"")</f>
        <v/>
      </c>
      <c r="J106" s="271" t="str">
        <f t="array" ref="J106">IFERROR(INDEX(Input!$A$19:$A$1518, MATCH(0, IF(AMI!$J$84=Input!$J$19:$J$1518, COUNTIF($J$86:J105, Input!$A$19:$A$1518), ""), 0)),"")</f>
        <v/>
      </c>
    </row>
    <row r="107" spans="1:10" ht="13.5" thickBot="1" x14ac:dyDescent="0.25">
      <c r="A107" s="271" t="str">
        <f t="array" ref="A107">IFERROR(INDEX(Input!$A$19:$A$1518,MATCH(0,IF(AMI!$A$84=Input!$J$19:$J$1518, COUNTIF($A$86:A106, Input!$A$19:$A$1518), ""), 0)),"")</f>
        <v/>
      </c>
      <c r="B107" s="271" t="str">
        <f t="array" ref="B107">IFERROR(INDEX(Input!$A$19:$A$1518, MATCH(0, IF(AMI!$B$84=Input!$J$19:$J$1518, COUNTIF($B$86:B106, Input!$A$19:$A$1518), ""), 0)),"")</f>
        <v/>
      </c>
      <c r="C107" s="271" t="str">
        <f t="array" ref="C107">IFERROR(INDEX(Input!$A$19:$A$1518, MATCH(0, IF(AMI!$C$84=Input!$J$19:$J$1518, COUNTIF($C$86:C106, Input!$A$19:$A$1518), ""), 0)),"")</f>
        <v/>
      </c>
      <c r="D107" s="271" t="str">
        <f t="array" ref="D107">IFERROR(INDEX(Input!$A$19:$A$1518, MATCH(0, IF(AMI!$D$84=Input!$J$19:$J$1518, COUNTIF($D$86:D106, Input!$A$19:$A$1518), ""), 0)),"")</f>
        <v/>
      </c>
      <c r="E107" s="271" t="str">
        <f t="array" ref="E107">IFERROR(INDEX(Input!$A$19:$A$1518, MATCH(0, IF(AMI!$E$84=Input!$J$19:$J$1518, COUNTIF($E$86:E106, Input!$A$19:$A$1518), ""), 0)),"")</f>
        <v/>
      </c>
      <c r="F107" s="271" t="str">
        <f t="array" ref="F107">IFERROR(INDEX(Input!$A$19:$A$1518, MATCH(0, IF(AMI!$F$84=Input!$J$19:$J$1518, COUNTIF($F$86:F106, Input!$A$19:$A$1518), ""), 0)),"")</f>
        <v/>
      </c>
      <c r="G107" s="271" t="str">
        <f t="array" ref="G107">IFERROR(INDEX(Input!$A$19:$A$1518, MATCH(0, IF(AMI!$G$84=Input!$J$19:$J$1518, COUNTIF($G$86:G106, Input!$A$19:$A$1518), ""), 0)),"")</f>
        <v/>
      </c>
      <c r="H107" s="271" t="str">
        <f t="array" ref="H107">IFERROR(INDEX(Input!$A$19:$A$1518, MATCH(0, IF(AMI!$H$84=Input!$J$19:$J$1518, COUNTIF($H$86:H106, Input!$A$19:$A$1518), ""), 0)),"")</f>
        <v/>
      </c>
      <c r="I107" s="271" t="str">
        <f t="array" ref="I107">IFERROR(INDEX(Input!$A$19:$A$1518, MATCH(0, IF(AMI!$I$84=Input!$J$19:$J$1518, COUNTIF($I$86:I106, Input!$A$19:$A$1518), ""), 0)),"")</f>
        <v/>
      </c>
      <c r="J107" s="271" t="str">
        <f t="array" ref="J107">IFERROR(INDEX(Input!$A$19:$A$1518, MATCH(0, IF(AMI!$J$84=Input!$J$19:$J$1518, COUNTIF($J$86:J106, Input!$A$19:$A$1518), ""), 0)),"")</f>
        <v/>
      </c>
    </row>
    <row r="108" spans="1:10" ht="13.5" thickBot="1" x14ac:dyDescent="0.25">
      <c r="A108" s="271" t="str">
        <f t="array" ref="A108">IFERROR(INDEX(Input!$A$19:$A$1518,MATCH(0,IF(AMI!$A$84=Input!$J$19:$J$1518, COUNTIF($A$86:A107, Input!$A$19:$A$1518), ""), 0)),"")</f>
        <v/>
      </c>
      <c r="B108" s="271" t="str">
        <f t="array" ref="B108">IFERROR(INDEX(Input!$A$19:$A$1518, MATCH(0, IF(AMI!$B$84=Input!$J$19:$J$1518, COUNTIF($B$86:B107, Input!$A$19:$A$1518), ""), 0)),"")</f>
        <v/>
      </c>
      <c r="C108" s="271" t="str">
        <f t="array" ref="C108">IFERROR(INDEX(Input!$A$19:$A$1518, MATCH(0, IF(AMI!$C$84=Input!$J$19:$J$1518, COUNTIF($C$86:C107, Input!$A$19:$A$1518), ""), 0)),"")</f>
        <v/>
      </c>
      <c r="D108" s="271" t="str">
        <f t="array" ref="D108">IFERROR(INDEX(Input!$A$19:$A$1518, MATCH(0, IF(AMI!$D$84=Input!$J$19:$J$1518, COUNTIF($D$86:D107, Input!$A$19:$A$1518), ""), 0)),"")</f>
        <v/>
      </c>
      <c r="E108" s="271" t="str">
        <f t="array" ref="E108">IFERROR(INDEX(Input!$A$19:$A$1518, MATCH(0, IF(AMI!$E$84=Input!$J$19:$J$1518, COUNTIF($E$86:E107, Input!$A$19:$A$1518), ""), 0)),"")</f>
        <v/>
      </c>
      <c r="F108" s="271" t="str">
        <f t="array" ref="F108">IFERROR(INDEX(Input!$A$19:$A$1518, MATCH(0, IF(AMI!$F$84=Input!$J$19:$J$1518, COUNTIF($F$86:F107, Input!$A$19:$A$1518), ""), 0)),"")</f>
        <v/>
      </c>
      <c r="G108" s="271" t="str">
        <f t="array" ref="G108">IFERROR(INDEX(Input!$A$19:$A$1518, MATCH(0, IF(AMI!$G$84=Input!$J$19:$J$1518, COUNTIF($G$86:G107, Input!$A$19:$A$1518), ""), 0)),"")</f>
        <v/>
      </c>
      <c r="H108" s="271" t="str">
        <f t="array" ref="H108">IFERROR(INDEX(Input!$A$19:$A$1518, MATCH(0, IF(AMI!$H$84=Input!$J$19:$J$1518, COUNTIF($H$86:H107, Input!$A$19:$A$1518), ""), 0)),"")</f>
        <v/>
      </c>
      <c r="I108" s="271" t="str">
        <f t="array" ref="I108">IFERROR(INDEX(Input!$A$19:$A$1518, MATCH(0, IF(AMI!$I$84=Input!$J$19:$J$1518, COUNTIF($I$86:I107, Input!$A$19:$A$1518), ""), 0)),"")</f>
        <v/>
      </c>
      <c r="J108" s="271" t="str">
        <f t="array" ref="J108">IFERROR(INDEX(Input!$A$19:$A$1518, MATCH(0, IF(AMI!$J$84=Input!$J$19:$J$1518, COUNTIF($J$86:J107, Input!$A$19:$A$1518), ""), 0)),"")</f>
        <v/>
      </c>
    </row>
    <row r="109" spans="1:10" ht="13.5" thickBot="1" x14ac:dyDescent="0.25">
      <c r="A109" s="271" t="str">
        <f t="array" ref="A109">IFERROR(INDEX(Input!$A$19:$A$1518,MATCH(0,IF(AMI!$A$84=Input!$J$19:$J$1518, COUNTIF($A$86:A108, Input!$A$19:$A$1518), ""), 0)),"")</f>
        <v/>
      </c>
      <c r="B109" s="271" t="str">
        <f t="array" ref="B109">IFERROR(INDEX(Input!$A$19:$A$1518, MATCH(0, IF(AMI!$B$84=Input!$J$19:$J$1518, COUNTIF($B$86:B108, Input!$A$19:$A$1518), ""), 0)),"")</f>
        <v/>
      </c>
      <c r="C109" s="271" t="str">
        <f t="array" ref="C109">IFERROR(INDEX(Input!$A$19:$A$1518, MATCH(0, IF(AMI!$C$84=Input!$J$19:$J$1518, COUNTIF($C$86:C108, Input!$A$19:$A$1518), ""), 0)),"")</f>
        <v/>
      </c>
      <c r="D109" s="271" t="str">
        <f t="array" ref="D109">IFERROR(INDEX(Input!$A$19:$A$1518, MATCH(0, IF(AMI!$D$84=Input!$J$19:$J$1518, COUNTIF($D$86:D108, Input!$A$19:$A$1518), ""), 0)),"")</f>
        <v/>
      </c>
      <c r="E109" s="271" t="str">
        <f t="array" ref="E109">IFERROR(INDEX(Input!$A$19:$A$1518, MATCH(0, IF(AMI!$E$84=Input!$J$19:$J$1518, COUNTIF($E$86:E108, Input!$A$19:$A$1518), ""), 0)),"")</f>
        <v/>
      </c>
      <c r="F109" s="271" t="str">
        <f t="array" ref="F109">IFERROR(INDEX(Input!$A$19:$A$1518, MATCH(0, IF(AMI!$F$84=Input!$J$19:$J$1518, COUNTIF($F$86:F108, Input!$A$19:$A$1518), ""), 0)),"")</f>
        <v/>
      </c>
      <c r="G109" s="271" t="str">
        <f t="array" ref="G109">IFERROR(INDEX(Input!$A$19:$A$1518, MATCH(0, IF(AMI!$G$84=Input!$J$19:$J$1518, COUNTIF($G$86:G108, Input!$A$19:$A$1518), ""), 0)),"")</f>
        <v/>
      </c>
      <c r="H109" s="271" t="str">
        <f t="array" ref="H109">IFERROR(INDEX(Input!$A$19:$A$1518, MATCH(0, IF(AMI!$H$84=Input!$J$19:$J$1518, COUNTIF($H$86:H108, Input!$A$19:$A$1518), ""), 0)),"")</f>
        <v/>
      </c>
      <c r="I109" s="271" t="str">
        <f t="array" ref="I109">IFERROR(INDEX(Input!$A$19:$A$1518, MATCH(0, IF(AMI!$I$84=Input!$J$19:$J$1518, COUNTIF($I$86:I108, Input!$A$19:$A$1518), ""), 0)),"")</f>
        <v/>
      </c>
      <c r="J109" s="271" t="str">
        <f t="array" ref="J109">IFERROR(INDEX(Input!$A$19:$A$1518, MATCH(0, IF(AMI!$J$84=Input!$J$19:$J$1518, COUNTIF($J$86:J108, Input!$A$19:$A$1518), ""), 0)),"")</f>
        <v/>
      </c>
    </row>
    <row r="110" spans="1:10" ht="13.5" thickBot="1" x14ac:dyDescent="0.25">
      <c r="A110" s="271" t="str">
        <f t="array" ref="A110">IFERROR(INDEX(Input!$A$19:$A$1518,MATCH(0,IF(AMI!$A$84=Input!$J$19:$J$1518, COUNTIF($A$86:A109, Input!$A$19:$A$1518), ""), 0)),"")</f>
        <v/>
      </c>
      <c r="B110" s="271" t="str">
        <f t="array" ref="B110">IFERROR(INDEX(Input!$A$19:$A$1518, MATCH(0, IF(AMI!$B$84=Input!$J$19:$J$1518, COUNTIF($B$86:B109, Input!$A$19:$A$1518), ""), 0)),"")</f>
        <v/>
      </c>
      <c r="C110" s="271" t="str">
        <f t="array" ref="C110">IFERROR(INDEX(Input!$A$19:$A$1518, MATCH(0, IF(AMI!$C$84=Input!$J$19:$J$1518, COUNTIF($C$86:C109, Input!$A$19:$A$1518), ""), 0)),"")</f>
        <v/>
      </c>
      <c r="D110" s="271" t="str">
        <f t="array" ref="D110">IFERROR(INDEX(Input!$A$19:$A$1518, MATCH(0, IF(AMI!$D$84=Input!$J$19:$J$1518, COUNTIF($D$86:D109, Input!$A$19:$A$1518), ""), 0)),"")</f>
        <v/>
      </c>
      <c r="E110" s="271" t="str">
        <f t="array" ref="E110">IFERROR(INDEX(Input!$A$19:$A$1518, MATCH(0, IF(AMI!$E$84=Input!$J$19:$J$1518, COUNTIF($E$86:E109, Input!$A$19:$A$1518), ""), 0)),"")</f>
        <v/>
      </c>
      <c r="F110" s="271" t="str">
        <f t="array" ref="F110">IFERROR(INDEX(Input!$A$19:$A$1518, MATCH(0, IF(AMI!$F$84=Input!$J$19:$J$1518, COUNTIF($F$86:F109, Input!$A$19:$A$1518), ""), 0)),"")</f>
        <v/>
      </c>
      <c r="G110" s="271" t="str">
        <f t="array" ref="G110">IFERROR(INDEX(Input!$A$19:$A$1518, MATCH(0, IF(AMI!$G$84=Input!$J$19:$J$1518, COUNTIF($G$86:G109, Input!$A$19:$A$1518), ""), 0)),"")</f>
        <v/>
      </c>
      <c r="H110" s="271" t="str">
        <f t="array" ref="H110">IFERROR(INDEX(Input!$A$19:$A$1518, MATCH(0, IF(AMI!$H$84=Input!$J$19:$J$1518, COUNTIF($H$86:H109, Input!$A$19:$A$1518), ""), 0)),"")</f>
        <v/>
      </c>
      <c r="I110" s="271" t="str">
        <f t="array" ref="I110">IFERROR(INDEX(Input!$A$19:$A$1518, MATCH(0, IF(AMI!$I$84=Input!$J$19:$J$1518, COUNTIF($I$86:I109, Input!$A$19:$A$1518), ""), 0)),"")</f>
        <v/>
      </c>
      <c r="J110" s="271" t="str">
        <f t="array" ref="J110">IFERROR(INDEX(Input!$A$19:$A$1518, MATCH(0, IF(AMI!$J$84=Input!$J$19:$J$1518, COUNTIF($J$86:J109, Input!$A$19:$A$1518), ""), 0)),"")</f>
        <v/>
      </c>
    </row>
    <row r="111" spans="1:10" ht="13.5" thickBot="1" x14ac:dyDescent="0.25">
      <c r="A111" s="271" t="str">
        <f t="array" ref="A111">IFERROR(INDEX(Input!$A$19:$A$1518,MATCH(0,IF(AMI!$A$84=Input!$J$19:$J$1518, COUNTIF($A$86:A110, Input!$A$19:$A$1518), ""), 0)),"")</f>
        <v/>
      </c>
      <c r="B111" s="271" t="str">
        <f t="array" ref="B111">IFERROR(INDEX(Input!$A$19:$A$1518, MATCH(0, IF(AMI!$B$84=Input!$J$19:$J$1518, COUNTIF($B$86:B110, Input!$A$19:$A$1518), ""), 0)),"")</f>
        <v/>
      </c>
      <c r="C111" s="271" t="str">
        <f t="array" ref="C111">IFERROR(INDEX(Input!$A$19:$A$1518, MATCH(0, IF(AMI!$C$84=Input!$J$19:$J$1518, COUNTIF($C$86:C110, Input!$A$19:$A$1518), ""), 0)),"")</f>
        <v/>
      </c>
      <c r="D111" s="271" t="str">
        <f t="array" ref="D111">IFERROR(INDEX(Input!$A$19:$A$1518, MATCH(0, IF(AMI!$D$84=Input!$J$19:$J$1518, COUNTIF($D$86:D110, Input!$A$19:$A$1518), ""), 0)),"")</f>
        <v/>
      </c>
      <c r="E111" s="271" t="str">
        <f t="array" ref="E111">IFERROR(INDEX(Input!$A$19:$A$1518, MATCH(0, IF(AMI!$E$84=Input!$J$19:$J$1518, COUNTIF($E$86:E110, Input!$A$19:$A$1518), ""), 0)),"")</f>
        <v/>
      </c>
      <c r="F111" s="271" t="str">
        <f t="array" ref="F111">IFERROR(INDEX(Input!$A$19:$A$1518, MATCH(0, IF(AMI!$F$84=Input!$J$19:$J$1518, COUNTIF($F$86:F110, Input!$A$19:$A$1518), ""), 0)),"")</f>
        <v/>
      </c>
      <c r="G111" s="271" t="str">
        <f t="array" ref="G111">IFERROR(INDEX(Input!$A$19:$A$1518, MATCH(0, IF(AMI!$G$84=Input!$J$19:$J$1518, COUNTIF($G$86:G110, Input!$A$19:$A$1518), ""), 0)),"")</f>
        <v/>
      </c>
      <c r="H111" s="271" t="str">
        <f t="array" ref="H111">IFERROR(INDEX(Input!$A$19:$A$1518, MATCH(0, IF(AMI!$H$84=Input!$J$19:$J$1518, COUNTIF($H$86:H110, Input!$A$19:$A$1518), ""), 0)),"")</f>
        <v/>
      </c>
      <c r="I111" s="271" t="str">
        <f t="array" ref="I111">IFERROR(INDEX(Input!$A$19:$A$1518, MATCH(0, IF(AMI!$I$84=Input!$J$19:$J$1518, COUNTIF($I$86:I110, Input!$A$19:$A$1518), ""), 0)),"")</f>
        <v/>
      </c>
      <c r="J111" s="271" t="str">
        <f t="array" ref="J111">IFERROR(INDEX(Input!$A$19:$A$1518, MATCH(0, IF(AMI!$J$84=Input!$J$19:$J$1518, COUNTIF($J$86:J110, Input!$A$19:$A$1518), ""), 0)),"")</f>
        <v/>
      </c>
    </row>
    <row r="112" spans="1:10" ht="13.5" thickBot="1" x14ac:dyDescent="0.25">
      <c r="A112" s="271" t="str">
        <f t="array" ref="A112">IFERROR(INDEX(Input!$A$19:$A$1518,MATCH(0,IF(AMI!$A$84=Input!$J$19:$J$1518, COUNTIF($A$86:A111, Input!$A$19:$A$1518), ""), 0)),"")</f>
        <v/>
      </c>
      <c r="B112" s="271" t="str">
        <f t="array" ref="B112">IFERROR(INDEX(Input!$A$19:$A$1518, MATCH(0, IF(AMI!$B$84=Input!$J$19:$J$1518, COUNTIF($B$86:B111, Input!$A$19:$A$1518), ""), 0)),"")</f>
        <v/>
      </c>
      <c r="C112" s="271" t="str">
        <f t="array" ref="C112">IFERROR(INDEX(Input!$A$19:$A$1518, MATCH(0, IF(AMI!$C$84=Input!$J$19:$J$1518, COUNTIF($C$86:C111, Input!$A$19:$A$1518), ""), 0)),"")</f>
        <v/>
      </c>
      <c r="D112" s="271" t="str">
        <f t="array" ref="D112">IFERROR(INDEX(Input!$A$19:$A$1518, MATCH(0, IF(AMI!$D$84=Input!$J$19:$J$1518, COUNTIF($D$86:D111, Input!$A$19:$A$1518), ""), 0)),"")</f>
        <v/>
      </c>
      <c r="E112" s="271" t="str">
        <f t="array" ref="E112">IFERROR(INDEX(Input!$A$19:$A$1518, MATCH(0, IF(AMI!$E$84=Input!$J$19:$J$1518, COUNTIF($E$86:E111, Input!$A$19:$A$1518), ""), 0)),"")</f>
        <v/>
      </c>
      <c r="F112" s="271" t="str">
        <f t="array" ref="F112">IFERROR(INDEX(Input!$A$19:$A$1518, MATCH(0, IF(AMI!$F$84=Input!$J$19:$J$1518, COUNTIF($F$86:F111, Input!$A$19:$A$1518), ""), 0)),"")</f>
        <v/>
      </c>
      <c r="G112" s="271" t="str">
        <f t="array" ref="G112">IFERROR(INDEX(Input!$A$19:$A$1518, MATCH(0, IF(AMI!$G$84=Input!$J$19:$J$1518, COUNTIF($G$86:G111, Input!$A$19:$A$1518), ""), 0)),"")</f>
        <v/>
      </c>
      <c r="H112" s="271" t="str">
        <f t="array" ref="H112">IFERROR(INDEX(Input!$A$19:$A$1518, MATCH(0, IF(AMI!$H$84=Input!$J$19:$J$1518, COUNTIF($H$86:H111, Input!$A$19:$A$1518), ""), 0)),"")</f>
        <v/>
      </c>
      <c r="I112" s="271" t="str">
        <f t="array" ref="I112">IFERROR(INDEX(Input!$A$19:$A$1518, MATCH(0, IF(AMI!$I$84=Input!$J$19:$J$1518, COUNTIF($I$86:I111, Input!$A$19:$A$1518), ""), 0)),"")</f>
        <v/>
      </c>
      <c r="J112" s="271" t="str">
        <f t="array" ref="J112">IFERROR(INDEX(Input!$A$19:$A$1518, MATCH(0, IF(AMI!$J$84=Input!$J$19:$J$1518, COUNTIF($J$86:J111, Input!$A$19:$A$1518), ""), 0)),"")</f>
        <v/>
      </c>
    </row>
    <row r="113" spans="1:10" ht="13.5" thickBot="1" x14ac:dyDescent="0.25">
      <c r="A113" s="271" t="str">
        <f t="array" ref="A113">IFERROR(INDEX(Input!$A$19:$A$1518,MATCH(0,IF(AMI!$A$84=Input!$J$19:$J$1518, COUNTIF($A$86:A112, Input!$A$19:$A$1518), ""), 0)),"")</f>
        <v/>
      </c>
      <c r="B113" s="271" t="str">
        <f t="array" ref="B113">IFERROR(INDEX(Input!$A$19:$A$1518, MATCH(0, IF(AMI!$B$84=Input!$J$19:$J$1518, COUNTIF($B$86:B112, Input!$A$19:$A$1518), ""), 0)),"")</f>
        <v/>
      </c>
      <c r="C113" s="271" t="str">
        <f t="array" ref="C113">IFERROR(INDEX(Input!$A$19:$A$1518, MATCH(0, IF(AMI!$C$84=Input!$J$19:$J$1518, COUNTIF($C$86:C112, Input!$A$19:$A$1518), ""), 0)),"")</f>
        <v/>
      </c>
      <c r="D113" s="271" t="str">
        <f t="array" ref="D113">IFERROR(INDEX(Input!$A$19:$A$1518, MATCH(0, IF(AMI!$D$84=Input!$J$19:$J$1518, COUNTIF($D$86:D112, Input!$A$19:$A$1518), ""), 0)),"")</f>
        <v/>
      </c>
      <c r="E113" s="271" t="str">
        <f t="array" ref="E113">IFERROR(INDEX(Input!$A$19:$A$1518, MATCH(0, IF(AMI!$E$84=Input!$J$19:$J$1518, COUNTIF($E$86:E112, Input!$A$19:$A$1518), ""), 0)),"")</f>
        <v/>
      </c>
      <c r="F113" s="271" t="str">
        <f t="array" ref="F113">IFERROR(INDEX(Input!$A$19:$A$1518, MATCH(0, IF(AMI!$F$84=Input!$J$19:$J$1518, COUNTIF($F$86:F112, Input!$A$19:$A$1518), ""), 0)),"")</f>
        <v/>
      </c>
      <c r="G113" s="271" t="str">
        <f t="array" ref="G113">IFERROR(INDEX(Input!$A$19:$A$1518, MATCH(0, IF(AMI!$G$84=Input!$J$19:$J$1518, COUNTIF($G$86:G112, Input!$A$19:$A$1518), ""), 0)),"")</f>
        <v/>
      </c>
      <c r="H113" s="271" t="str">
        <f t="array" ref="H113">IFERROR(INDEX(Input!$A$19:$A$1518, MATCH(0, IF(AMI!$H$84=Input!$J$19:$J$1518, COUNTIF($H$86:H112, Input!$A$19:$A$1518), ""), 0)),"")</f>
        <v/>
      </c>
      <c r="I113" s="271" t="str">
        <f t="array" ref="I113">IFERROR(INDEX(Input!$A$19:$A$1518, MATCH(0, IF(AMI!$I$84=Input!$J$19:$J$1518, COUNTIF($I$86:I112, Input!$A$19:$A$1518), ""), 0)),"")</f>
        <v/>
      </c>
      <c r="J113" s="271" t="str">
        <f t="array" ref="J113">IFERROR(INDEX(Input!$A$19:$A$1518, MATCH(0, IF(AMI!$J$84=Input!$J$19:$J$1518, COUNTIF($J$86:J112, Input!$A$19:$A$1518), ""), 0)),"")</f>
        <v/>
      </c>
    </row>
    <row r="114" spans="1:10" ht="13.5" thickBot="1" x14ac:dyDescent="0.25">
      <c r="A114" s="271" t="str">
        <f t="array" ref="A114">IFERROR(INDEX(Input!$A$19:$A$1518,MATCH(0,IF(AMI!$A$84=Input!$J$19:$J$1518, COUNTIF($A$86:A113, Input!$A$19:$A$1518), ""), 0)),"")</f>
        <v/>
      </c>
      <c r="B114" s="271" t="str">
        <f t="array" ref="B114">IFERROR(INDEX(Input!$A$19:$A$1518, MATCH(0, IF(AMI!$B$84=Input!$J$19:$J$1518, COUNTIF($B$86:B113, Input!$A$19:$A$1518), ""), 0)),"")</f>
        <v/>
      </c>
      <c r="C114" s="271" t="str">
        <f t="array" ref="C114">IFERROR(INDEX(Input!$A$19:$A$1518, MATCH(0, IF(AMI!$C$84=Input!$J$19:$J$1518, COUNTIF($C$86:C113, Input!$A$19:$A$1518), ""), 0)),"")</f>
        <v/>
      </c>
      <c r="D114" s="271" t="str">
        <f t="array" ref="D114">IFERROR(INDEX(Input!$A$19:$A$1518, MATCH(0, IF(AMI!$D$84=Input!$J$19:$J$1518, COUNTIF($D$86:D113, Input!$A$19:$A$1518), ""), 0)),"")</f>
        <v/>
      </c>
      <c r="E114" s="271" t="str">
        <f t="array" ref="E114">IFERROR(INDEX(Input!$A$19:$A$1518, MATCH(0, IF(AMI!$E$84=Input!$J$19:$J$1518, COUNTIF($E$86:E113, Input!$A$19:$A$1518), ""), 0)),"")</f>
        <v/>
      </c>
      <c r="F114" s="271" t="str">
        <f t="array" ref="F114">IFERROR(INDEX(Input!$A$19:$A$1518, MATCH(0, IF(AMI!$F$84=Input!$J$19:$J$1518, COUNTIF($F$86:F113, Input!$A$19:$A$1518), ""), 0)),"")</f>
        <v/>
      </c>
      <c r="G114" s="271" t="str">
        <f t="array" ref="G114">IFERROR(INDEX(Input!$A$19:$A$1518, MATCH(0, IF(AMI!$G$84=Input!$J$19:$J$1518, COUNTIF($G$86:G113, Input!$A$19:$A$1518), ""), 0)),"")</f>
        <v/>
      </c>
      <c r="H114" s="271" t="str">
        <f t="array" ref="H114">IFERROR(INDEX(Input!$A$19:$A$1518, MATCH(0, IF(AMI!$H$84=Input!$J$19:$J$1518, COUNTIF($H$86:H113, Input!$A$19:$A$1518), ""), 0)),"")</f>
        <v/>
      </c>
      <c r="I114" s="271" t="str">
        <f t="array" ref="I114">IFERROR(INDEX(Input!$A$19:$A$1518, MATCH(0, IF(AMI!$I$84=Input!$J$19:$J$1518, COUNTIF($I$86:I113, Input!$A$19:$A$1518), ""), 0)),"")</f>
        <v/>
      </c>
      <c r="J114" s="271" t="str">
        <f t="array" ref="J114">IFERROR(INDEX(Input!$A$19:$A$1518, MATCH(0, IF(AMI!$J$84=Input!$J$19:$J$1518, COUNTIF($J$86:J113, Input!$A$19:$A$1518), ""), 0)),"")</f>
        <v/>
      </c>
    </row>
    <row r="115" spans="1:10" ht="13.5" thickBot="1" x14ac:dyDescent="0.25">
      <c r="A115" s="271" t="str">
        <f t="array" ref="A115">IFERROR(INDEX(Input!$A$19:$A$1518,MATCH(0,IF(AMI!$A$84=Input!$J$19:$J$1518, COUNTIF($A$86:A114, Input!$A$19:$A$1518), ""), 0)),"")</f>
        <v/>
      </c>
      <c r="B115" s="271" t="str">
        <f t="array" ref="B115">IFERROR(INDEX(Input!$A$19:$A$1518, MATCH(0, IF(AMI!$B$84=Input!$J$19:$J$1518, COUNTIF($B$86:B114, Input!$A$19:$A$1518), ""), 0)),"")</f>
        <v/>
      </c>
      <c r="C115" s="271" t="str">
        <f t="array" ref="C115">IFERROR(INDEX(Input!$A$19:$A$1518, MATCH(0, IF(AMI!$C$84=Input!$J$19:$J$1518, COUNTIF($C$86:C114, Input!$A$19:$A$1518), ""), 0)),"")</f>
        <v/>
      </c>
      <c r="D115" s="271" t="str">
        <f t="array" ref="D115">IFERROR(INDEX(Input!$A$19:$A$1518, MATCH(0, IF(AMI!$D$84=Input!$J$19:$J$1518, COUNTIF($D$86:D114, Input!$A$19:$A$1518), ""), 0)),"")</f>
        <v/>
      </c>
      <c r="E115" s="271" t="str">
        <f t="array" ref="E115">IFERROR(INDEX(Input!$A$19:$A$1518, MATCH(0, IF(AMI!$E$84=Input!$J$19:$J$1518, COUNTIF($E$86:E114, Input!$A$19:$A$1518), ""), 0)),"")</f>
        <v/>
      </c>
      <c r="F115" s="271" t="str">
        <f t="array" ref="F115">IFERROR(INDEX(Input!$A$19:$A$1518, MATCH(0, IF(AMI!$F$84=Input!$J$19:$J$1518, COUNTIF($F$86:F114, Input!$A$19:$A$1518), ""), 0)),"")</f>
        <v/>
      </c>
      <c r="G115" s="271" t="str">
        <f t="array" ref="G115">IFERROR(INDEX(Input!$A$19:$A$1518, MATCH(0, IF(AMI!$G$84=Input!$J$19:$J$1518, COUNTIF($G$86:G114, Input!$A$19:$A$1518), ""), 0)),"")</f>
        <v/>
      </c>
      <c r="H115" s="271" t="str">
        <f t="array" ref="H115">IFERROR(INDEX(Input!$A$19:$A$1518, MATCH(0, IF(AMI!$H$84=Input!$J$19:$J$1518, COUNTIF($H$86:H114, Input!$A$19:$A$1518), ""), 0)),"")</f>
        <v/>
      </c>
      <c r="I115" s="271" t="str">
        <f t="array" ref="I115">IFERROR(INDEX(Input!$A$19:$A$1518, MATCH(0, IF(AMI!$I$84=Input!$J$19:$J$1518, COUNTIF($I$86:I114, Input!$A$19:$A$1518), ""), 0)),"")</f>
        <v/>
      </c>
      <c r="J115" s="271" t="str">
        <f t="array" ref="J115">IFERROR(INDEX(Input!$A$19:$A$1518, MATCH(0, IF(AMI!$J$84=Input!$J$19:$J$1518, COUNTIF($J$86:J114, Input!$A$19:$A$1518), ""), 0)),"")</f>
        <v/>
      </c>
    </row>
    <row r="116" spans="1:10" ht="13.5" thickBot="1" x14ac:dyDescent="0.25">
      <c r="A116" s="271" t="str">
        <f t="array" ref="A116">IFERROR(INDEX(Input!$A$19:$A$1518,MATCH(0,IF(AMI!$A$84=Input!$J$19:$J$1518, COUNTIF($A$86:A115, Input!$A$19:$A$1518), ""), 0)),"")</f>
        <v/>
      </c>
      <c r="B116" s="271" t="str">
        <f t="array" ref="B116">IFERROR(INDEX(Input!$A$19:$A$1518, MATCH(0, IF(AMI!$B$84=Input!$J$19:$J$1518, COUNTIF($B$86:B115, Input!$A$19:$A$1518), ""), 0)),"")</f>
        <v/>
      </c>
      <c r="C116" s="271" t="str">
        <f t="array" ref="C116">IFERROR(INDEX(Input!$A$19:$A$1518, MATCH(0, IF(AMI!$C$84=Input!$J$19:$J$1518, COUNTIF($C$86:C115, Input!$A$19:$A$1518), ""), 0)),"")</f>
        <v/>
      </c>
      <c r="D116" s="271" t="str">
        <f t="array" ref="D116">IFERROR(INDEX(Input!$A$19:$A$1518, MATCH(0, IF(AMI!$D$84=Input!$J$19:$J$1518, COUNTIF($D$86:D115, Input!$A$19:$A$1518), ""), 0)),"")</f>
        <v/>
      </c>
      <c r="E116" s="271" t="str">
        <f t="array" ref="E116">IFERROR(INDEX(Input!$A$19:$A$1518, MATCH(0, IF(AMI!$E$84=Input!$J$19:$J$1518, COUNTIF($E$86:E115, Input!$A$19:$A$1518), ""), 0)),"")</f>
        <v/>
      </c>
      <c r="F116" s="271" t="str">
        <f t="array" ref="F116">IFERROR(INDEX(Input!$A$19:$A$1518, MATCH(0, IF(AMI!$F$84=Input!$J$19:$J$1518, COUNTIF($F$86:F115, Input!$A$19:$A$1518), ""), 0)),"")</f>
        <v/>
      </c>
      <c r="G116" s="271" t="str">
        <f t="array" ref="G116">IFERROR(INDEX(Input!$A$19:$A$1518, MATCH(0, IF(AMI!$G$84=Input!$J$19:$J$1518, COUNTIF($G$86:G115, Input!$A$19:$A$1518), ""), 0)),"")</f>
        <v/>
      </c>
      <c r="H116" s="271" t="str">
        <f t="array" ref="H116">IFERROR(INDEX(Input!$A$19:$A$1518, MATCH(0, IF(AMI!$H$84=Input!$J$19:$J$1518, COUNTIF($H$86:H115, Input!$A$19:$A$1518), ""), 0)),"")</f>
        <v/>
      </c>
      <c r="I116" s="271" t="str">
        <f t="array" ref="I116">IFERROR(INDEX(Input!$A$19:$A$1518, MATCH(0, IF(AMI!$I$84=Input!$J$19:$J$1518, COUNTIF($I$86:I115, Input!$A$19:$A$1518), ""), 0)),"")</f>
        <v/>
      </c>
      <c r="J116" s="271" t="str">
        <f t="array" ref="J116">IFERROR(INDEX(Input!$A$19:$A$1518, MATCH(0, IF(AMI!$J$84=Input!$J$19:$J$1518, COUNTIF($J$86:J115, Input!$A$19:$A$1518), ""), 0)),"")</f>
        <v/>
      </c>
    </row>
    <row r="117" spans="1:10" ht="13.5" thickBot="1" x14ac:dyDescent="0.25">
      <c r="A117" s="271" t="str">
        <f t="array" ref="A117">IFERROR(INDEX(Input!$A$19:$A$1518,MATCH(0,IF(AMI!$A$84=Input!$J$19:$J$1518, COUNTIF($A$86:A116, Input!$A$19:$A$1518), ""), 0)),"")</f>
        <v/>
      </c>
      <c r="B117" s="271" t="str">
        <f t="array" ref="B117">IFERROR(INDEX(Input!$A$19:$A$1518, MATCH(0, IF(AMI!$B$84=Input!$J$19:$J$1518, COUNTIF($B$86:B116, Input!$A$19:$A$1518), ""), 0)),"")</f>
        <v/>
      </c>
      <c r="C117" s="271" t="str">
        <f t="array" ref="C117">IFERROR(INDEX(Input!$A$19:$A$1518, MATCH(0, IF(AMI!$C$84=Input!$J$19:$J$1518, COUNTIF($C$86:C116, Input!$A$19:$A$1518), ""), 0)),"")</f>
        <v/>
      </c>
      <c r="D117" s="271" t="str">
        <f t="array" ref="D117">IFERROR(INDEX(Input!$A$19:$A$1518, MATCH(0, IF(AMI!$D$84=Input!$J$19:$J$1518, COUNTIF($D$86:D116, Input!$A$19:$A$1518), ""), 0)),"")</f>
        <v/>
      </c>
      <c r="E117" s="271" t="str">
        <f t="array" ref="E117">IFERROR(INDEX(Input!$A$19:$A$1518, MATCH(0, IF(AMI!$E$84=Input!$J$19:$J$1518, COUNTIF($E$86:E116, Input!$A$19:$A$1518), ""), 0)),"")</f>
        <v/>
      </c>
      <c r="F117" s="271" t="str">
        <f t="array" ref="F117">IFERROR(INDEX(Input!$A$19:$A$1518, MATCH(0, IF(AMI!$F$84=Input!$J$19:$J$1518, COUNTIF($F$86:F116, Input!$A$19:$A$1518), ""), 0)),"")</f>
        <v/>
      </c>
      <c r="G117" s="271" t="str">
        <f t="array" ref="G117">IFERROR(INDEX(Input!$A$19:$A$1518, MATCH(0, IF(AMI!$G$84=Input!$J$19:$J$1518, COUNTIF($G$86:G116, Input!$A$19:$A$1518), ""), 0)),"")</f>
        <v/>
      </c>
      <c r="H117" s="271" t="str">
        <f t="array" ref="H117">IFERROR(INDEX(Input!$A$19:$A$1518, MATCH(0, IF(AMI!$H$84=Input!$J$19:$J$1518, COUNTIF($H$86:H116, Input!$A$19:$A$1518), ""), 0)),"")</f>
        <v/>
      </c>
      <c r="I117" s="271" t="str">
        <f t="array" ref="I117">IFERROR(INDEX(Input!$A$19:$A$1518, MATCH(0, IF(AMI!$I$84=Input!$J$19:$J$1518, COUNTIF($I$86:I116, Input!$A$19:$A$1518), ""), 0)),"")</f>
        <v/>
      </c>
      <c r="J117" s="271" t="str">
        <f t="array" ref="J117">IFERROR(INDEX(Input!$A$19:$A$1518, MATCH(0, IF(AMI!$J$84=Input!$J$19:$J$1518, COUNTIF($J$86:J116, Input!$A$19:$A$1518), ""), 0)),"")</f>
        <v/>
      </c>
    </row>
    <row r="118" spans="1:10" ht="13.5" thickBot="1" x14ac:dyDescent="0.25">
      <c r="A118" s="271" t="str">
        <f t="array" ref="A118">IFERROR(INDEX(Input!$A$19:$A$1518,MATCH(0,IF(AMI!$A$84=Input!$J$19:$J$1518, COUNTIF($A$86:A117, Input!$A$19:$A$1518), ""), 0)),"")</f>
        <v/>
      </c>
      <c r="B118" s="271" t="str">
        <f t="array" ref="B118">IFERROR(INDEX(Input!$A$19:$A$1518, MATCH(0, IF(AMI!$B$84=Input!$J$19:$J$1518, COUNTIF($B$86:B117, Input!$A$19:$A$1518), ""), 0)),"")</f>
        <v/>
      </c>
      <c r="C118" s="271" t="str">
        <f t="array" ref="C118">IFERROR(INDEX(Input!$A$19:$A$1518, MATCH(0, IF(AMI!$C$84=Input!$J$19:$J$1518, COUNTIF($C$86:C117, Input!$A$19:$A$1518), ""), 0)),"")</f>
        <v/>
      </c>
      <c r="D118" s="271" t="str">
        <f t="array" ref="D118">IFERROR(INDEX(Input!$A$19:$A$1518, MATCH(0, IF(AMI!$D$84=Input!$J$19:$J$1518, COUNTIF($D$86:D117, Input!$A$19:$A$1518), ""), 0)),"")</f>
        <v/>
      </c>
      <c r="E118" s="271" t="str">
        <f t="array" ref="E118">IFERROR(INDEX(Input!$A$19:$A$1518, MATCH(0, IF(AMI!$E$84=Input!$J$19:$J$1518, COUNTIF($E$86:E117, Input!$A$19:$A$1518), ""), 0)),"")</f>
        <v/>
      </c>
      <c r="F118" s="271" t="str">
        <f t="array" ref="F118">IFERROR(INDEX(Input!$A$19:$A$1518, MATCH(0, IF(AMI!$F$84=Input!$J$19:$J$1518, COUNTIF($F$86:F117, Input!$A$19:$A$1518), ""), 0)),"")</f>
        <v/>
      </c>
      <c r="G118" s="271" t="str">
        <f t="array" ref="G118">IFERROR(INDEX(Input!$A$19:$A$1518, MATCH(0, IF(AMI!$G$84=Input!$J$19:$J$1518, COUNTIF($G$86:G117, Input!$A$19:$A$1518), ""), 0)),"")</f>
        <v/>
      </c>
      <c r="H118" s="271" t="str">
        <f t="array" ref="H118">IFERROR(INDEX(Input!$A$19:$A$1518, MATCH(0, IF(AMI!$H$84=Input!$J$19:$J$1518, COUNTIF($H$86:H117, Input!$A$19:$A$1518), ""), 0)),"")</f>
        <v/>
      </c>
      <c r="I118" s="271" t="str">
        <f t="array" ref="I118">IFERROR(INDEX(Input!$A$19:$A$1518, MATCH(0, IF(AMI!$I$84=Input!$J$19:$J$1518, COUNTIF($I$86:I117, Input!$A$19:$A$1518), ""), 0)),"")</f>
        <v/>
      </c>
      <c r="J118" s="271" t="str">
        <f t="array" ref="J118">IFERROR(INDEX(Input!$A$19:$A$1518, MATCH(0, IF(AMI!$J$84=Input!$J$19:$J$1518, COUNTIF($J$86:J117, Input!$A$19:$A$1518), ""), 0)),"")</f>
        <v/>
      </c>
    </row>
    <row r="119" spans="1:10" ht="13.5" thickBot="1" x14ac:dyDescent="0.25">
      <c r="A119" s="271" t="str">
        <f t="array" ref="A119">IFERROR(INDEX(Input!$A$19:$A$1518,MATCH(0,IF(AMI!$A$84=Input!$J$19:$J$1518, COUNTIF($A$86:A118, Input!$A$19:$A$1518), ""), 0)),"")</f>
        <v/>
      </c>
      <c r="B119" s="271" t="str">
        <f t="array" ref="B119">IFERROR(INDEX(Input!$A$19:$A$1518, MATCH(0, IF(AMI!$B$84=Input!$J$19:$J$1518, COUNTIF($B$86:B118, Input!$A$19:$A$1518), ""), 0)),"")</f>
        <v/>
      </c>
      <c r="C119" s="271" t="str">
        <f t="array" ref="C119">IFERROR(INDEX(Input!$A$19:$A$1518, MATCH(0, IF(AMI!$C$84=Input!$J$19:$J$1518, COUNTIF($C$86:C118, Input!$A$19:$A$1518), ""), 0)),"")</f>
        <v/>
      </c>
      <c r="D119" s="271" t="str">
        <f t="array" ref="D119">IFERROR(INDEX(Input!$A$19:$A$1518, MATCH(0, IF(AMI!$D$84=Input!$J$19:$J$1518, COUNTIF($D$86:D118, Input!$A$19:$A$1518), ""), 0)),"")</f>
        <v/>
      </c>
      <c r="E119" s="271" t="str">
        <f t="array" ref="E119">IFERROR(INDEX(Input!$A$19:$A$1518, MATCH(0, IF(AMI!$E$84=Input!$J$19:$J$1518, COUNTIF($E$86:E118, Input!$A$19:$A$1518), ""), 0)),"")</f>
        <v/>
      </c>
      <c r="F119" s="271" t="str">
        <f t="array" ref="F119">IFERROR(INDEX(Input!$A$19:$A$1518, MATCH(0, IF(AMI!$F$84=Input!$J$19:$J$1518, COUNTIF($F$86:F118, Input!$A$19:$A$1518), ""), 0)),"")</f>
        <v/>
      </c>
      <c r="G119" s="271" t="str">
        <f t="array" ref="G119">IFERROR(INDEX(Input!$A$19:$A$1518, MATCH(0, IF(AMI!$G$84=Input!$J$19:$J$1518, COUNTIF($G$86:G118, Input!$A$19:$A$1518), ""), 0)),"")</f>
        <v/>
      </c>
      <c r="H119" s="271" t="str">
        <f t="array" ref="H119">IFERROR(INDEX(Input!$A$19:$A$1518, MATCH(0, IF(AMI!$H$84=Input!$J$19:$J$1518, COUNTIF($H$86:H118, Input!$A$19:$A$1518), ""), 0)),"")</f>
        <v/>
      </c>
      <c r="I119" s="271" t="str">
        <f t="array" ref="I119">IFERROR(INDEX(Input!$A$19:$A$1518, MATCH(0, IF(AMI!$I$84=Input!$J$19:$J$1518, COUNTIF($I$86:I118, Input!$A$19:$A$1518), ""), 0)),"")</f>
        <v/>
      </c>
      <c r="J119" s="271" t="str">
        <f t="array" ref="J119">IFERROR(INDEX(Input!$A$19:$A$1518, MATCH(0, IF(AMI!$J$84=Input!$J$19:$J$1518, COUNTIF($J$86:J118, Input!$A$19:$A$1518), ""), 0)),"")</f>
        <v/>
      </c>
    </row>
    <row r="120" spans="1:10" ht="13.5" thickBot="1" x14ac:dyDescent="0.25">
      <c r="A120" s="271" t="str">
        <f t="array" ref="A120">IFERROR(INDEX(Input!$A$19:$A$1518,MATCH(0,IF(AMI!$A$84=Input!$J$19:$J$1518, COUNTIF($A$86:A119, Input!$A$19:$A$1518), ""), 0)),"")</f>
        <v/>
      </c>
      <c r="B120" s="271" t="str">
        <f t="array" ref="B120">IFERROR(INDEX(Input!$A$19:$A$1518, MATCH(0, IF(AMI!$B$84=Input!$J$19:$J$1518, COUNTIF($B$86:B119, Input!$A$19:$A$1518), ""), 0)),"")</f>
        <v/>
      </c>
      <c r="C120" s="271" t="str">
        <f t="array" ref="C120">IFERROR(INDEX(Input!$A$19:$A$1518, MATCH(0, IF(AMI!$C$84=Input!$J$19:$J$1518, COUNTIF($C$86:C119, Input!$A$19:$A$1518), ""), 0)),"")</f>
        <v/>
      </c>
      <c r="D120" s="271" t="str">
        <f t="array" ref="D120">IFERROR(INDEX(Input!$A$19:$A$1518, MATCH(0, IF(AMI!$D$84=Input!$J$19:$J$1518, COUNTIF($D$86:D119, Input!$A$19:$A$1518), ""), 0)),"")</f>
        <v/>
      </c>
      <c r="E120" s="271" t="str">
        <f t="array" ref="E120">IFERROR(INDEX(Input!$A$19:$A$1518, MATCH(0, IF(AMI!$E$84=Input!$J$19:$J$1518, COUNTIF($E$86:E119, Input!$A$19:$A$1518), ""), 0)),"")</f>
        <v/>
      </c>
      <c r="F120" s="271" t="str">
        <f t="array" ref="F120">IFERROR(INDEX(Input!$A$19:$A$1518, MATCH(0, IF(AMI!$F$84=Input!$J$19:$J$1518, COUNTIF($F$86:F119, Input!$A$19:$A$1518), ""), 0)),"")</f>
        <v/>
      </c>
      <c r="G120" s="271" t="str">
        <f t="array" ref="G120">IFERROR(INDEX(Input!$A$19:$A$1518, MATCH(0, IF(AMI!$G$84=Input!$J$19:$J$1518, COUNTIF($G$86:G119, Input!$A$19:$A$1518), ""), 0)),"")</f>
        <v/>
      </c>
      <c r="H120" s="271" t="str">
        <f t="array" ref="H120">IFERROR(INDEX(Input!$A$19:$A$1518, MATCH(0, IF(AMI!$H$84=Input!$J$19:$J$1518, COUNTIF($H$86:H119, Input!$A$19:$A$1518), ""), 0)),"")</f>
        <v/>
      </c>
      <c r="I120" s="271" t="str">
        <f t="array" ref="I120">IFERROR(INDEX(Input!$A$19:$A$1518, MATCH(0, IF(AMI!$I$84=Input!$J$19:$J$1518, COUNTIF($I$86:I119, Input!$A$19:$A$1518), ""), 0)),"")</f>
        <v/>
      </c>
      <c r="J120" s="271" t="str">
        <f t="array" ref="J120">IFERROR(INDEX(Input!$A$19:$A$1518, MATCH(0, IF(AMI!$J$84=Input!$J$19:$J$1518, COUNTIF($J$86:J119, Input!$A$19:$A$1518), ""), 0)),"")</f>
        <v/>
      </c>
    </row>
    <row r="121" spans="1:10" ht="13.5" thickBot="1" x14ac:dyDescent="0.25">
      <c r="A121" s="271" t="str">
        <f t="array" ref="A121">IFERROR(INDEX(Input!$A$19:$A$1518,MATCH(0,IF(AMI!$A$84=Input!$J$19:$J$1518, COUNTIF($A$86:A120, Input!$A$19:$A$1518), ""), 0)),"")</f>
        <v/>
      </c>
      <c r="B121" s="271" t="str">
        <f t="array" ref="B121">IFERROR(INDEX(Input!$A$19:$A$1518, MATCH(0, IF(AMI!$B$84=Input!$J$19:$J$1518, COUNTIF($B$86:B120, Input!$A$19:$A$1518), ""), 0)),"")</f>
        <v/>
      </c>
      <c r="C121" s="271" t="str">
        <f t="array" ref="C121">IFERROR(INDEX(Input!$A$19:$A$1518, MATCH(0, IF(AMI!$C$84=Input!$J$19:$J$1518, COUNTIF($C$86:C120, Input!$A$19:$A$1518), ""), 0)),"")</f>
        <v/>
      </c>
      <c r="D121" s="271" t="str">
        <f t="array" ref="D121">IFERROR(INDEX(Input!$A$19:$A$1518, MATCH(0, IF(AMI!$D$84=Input!$J$19:$J$1518, COUNTIF($D$86:D120, Input!$A$19:$A$1518), ""), 0)),"")</f>
        <v/>
      </c>
      <c r="E121" s="271" t="str">
        <f t="array" ref="E121">IFERROR(INDEX(Input!$A$19:$A$1518, MATCH(0, IF(AMI!$E$84=Input!$J$19:$J$1518, COUNTIF($E$86:E120, Input!$A$19:$A$1518), ""), 0)),"")</f>
        <v/>
      </c>
      <c r="F121" s="271" t="str">
        <f t="array" ref="F121">IFERROR(INDEX(Input!$A$19:$A$1518, MATCH(0, IF(AMI!$F$84=Input!$J$19:$J$1518, COUNTIF($F$86:F120, Input!$A$19:$A$1518), ""), 0)),"")</f>
        <v/>
      </c>
      <c r="G121" s="271" t="str">
        <f t="array" ref="G121">IFERROR(INDEX(Input!$A$19:$A$1518, MATCH(0, IF(AMI!$G$84=Input!$J$19:$J$1518, COUNTIF($G$86:G120, Input!$A$19:$A$1518), ""), 0)),"")</f>
        <v/>
      </c>
      <c r="H121" s="271" t="str">
        <f t="array" ref="H121">IFERROR(INDEX(Input!$A$19:$A$1518, MATCH(0, IF(AMI!$H$84=Input!$J$19:$J$1518, COUNTIF($H$86:H120, Input!$A$19:$A$1518), ""), 0)),"")</f>
        <v/>
      </c>
      <c r="I121" s="271" t="str">
        <f t="array" ref="I121">IFERROR(INDEX(Input!$A$19:$A$1518, MATCH(0, IF(AMI!$I$84=Input!$J$19:$J$1518, COUNTIF($I$86:I120, Input!$A$19:$A$1518), ""), 0)),"")</f>
        <v/>
      </c>
      <c r="J121" s="271" t="str">
        <f t="array" ref="J121">IFERROR(INDEX(Input!$A$19:$A$1518, MATCH(0, IF(AMI!$J$84=Input!$J$19:$J$1518, COUNTIF($J$86:J120, Input!$A$19:$A$1518), ""), 0)),"")</f>
        <v/>
      </c>
    </row>
    <row r="122" spans="1:10" ht="13.5" thickBot="1" x14ac:dyDescent="0.25">
      <c r="A122" s="271" t="str">
        <f t="array" ref="A122">IFERROR(INDEX(Input!$A$19:$A$1518,MATCH(0,IF(AMI!$A$84=Input!$J$19:$J$1518, COUNTIF($A$86:A121, Input!$A$19:$A$1518), ""), 0)),"")</f>
        <v/>
      </c>
      <c r="B122" s="271" t="str">
        <f t="array" ref="B122">IFERROR(INDEX(Input!$A$19:$A$1518, MATCH(0, IF(AMI!$B$84=Input!$J$19:$J$1518, COUNTIF($B$86:B121, Input!$A$19:$A$1518), ""), 0)),"")</f>
        <v/>
      </c>
      <c r="C122" s="271" t="str">
        <f t="array" ref="C122">IFERROR(INDEX(Input!$A$19:$A$1518, MATCH(0, IF(AMI!$C$84=Input!$J$19:$J$1518, COUNTIF($C$86:C121, Input!$A$19:$A$1518), ""), 0)),"")</f>
        <v/>
      </c>
      <c r="D122" s="271" t="str">
        <f t="array" ref="D122">IFERROR(INDEX(Input!$A$19:$A$1518, MATCH(0, IF(AMI!$D$84=Input!$J$19:$J$1518, COUNTIF($D$86:D121, Input!$A$19:$A$1518), ""), 0)),"")</f>
        <v/>
      </c>
      <c r="E122" s="271" t="str">
        <f t="array" ref="E122">IFERROR(INDEX(Input!$A$19:$A$1518, MATCH(0, IF(AMI!$E$84=Input!$J$19:$J$1518, COUNTIF($E$86:E121, Input!$A$19:$A$1518), ""), 0)),"")</f>
        <v/>
      </c>
      <c r="F122" s="271" t="str">
        <f t="array" ref="F122">IFERROR(INDEX(Input!$A$19:$A$1518, MATCH(0, IF(AMI!$F$84=Input!$J$19:$J$1518, COUNTIF($F$86:F121, Input!$A$19:$A$1518), ""), 0)),"")</f>
        <v/>
      </c>
      <c r="G122" s="271" t="str">
        <f t="array" ref="G122">IFERROR(INDEX(Input!$A$19:$A$1518, MATCH(0, IF(AMI!$G$84=Input!$J$19:$J$1518, COUNTIF($G$86:G121, Input!$A$19:$A$1518), ""), 0)),"")</f>
        <v/>
      </c>
      <c r="H122" s="271" t="str">
        <f t="array" ref="H122">IFERROR(INDEX(Input!$A$19:$A$1518, MATCH(0, IF(AMI!$H$84=Input!$J$19:$J$1518, COUNTIF($H$86:H121, Input!$A$19:$A$1518), ""), 0)),"")</f>
        <v/>
      </c>
      <c r="I122" s="271" t="str">
        <f t="array" ref="I122">IFERROR(INDEX(Input!$A$19:$A$1518, MATCH(0, IF(AMI!$I$84=Input!$J$19:$J$1518, COUNTIF($I$86:I121, Input!$A$19:$A$1518), ""), 0)),"")</f>
        <v/>
      </c>
      <c r="J122" s="271" t="str">
        <f t="array" ref="J122">IFERROR(INDEX(Input!$A$19:$A$1518, MATCH(0, IF(AMI!$J$84=Input!$J$19:$J$1518, COUNTIF($J$86:J121, Input!$A$19:$A$1518), ""), 0)),"")</f>
        <v/>
      </c>
    </row>
    <row r="123" spans="1:10" ht="13.5" thickBot="1" x14ac:dyDescent="0.25">
      <c r="A123" s="271" t="str">
        <f t="array" ref="A123">IFERROR(INDEX(Input!$A$19:$A$1518,MATCH(0,IF(AMI!$A$84=Input!$J$19:$J$1518, COUNTIF($A$86:A122, Input!$A$19:$A$1518), ""), 0)),"")</f>
        <v/>
      </c>
      <c r="B123" s="271" t="str">
        <f t="array" ref="B123">IFERROR(INDEX(Input!$A$19:$A$1518, MATCH(0, IF(AMI!$B$84=Input!$J$19:$J$1518, COUNTIF($B$86:B122, Input!$A$19:$A$1518), ""), 0)),"")</f>
        <v/>
      </c>
      <c r="C123" s="271" t="str">
        <f t="array" ref="C123">IFERROR(INDEX(Input!$A$19:$A$1518, MATCH(0, IF(AMI!$C$84=Input!$J$19:$J$1518, COUNTIF($C$86:C122, Input!$A$19:$A$1518), ""), 0)),"")</f>
        <v/>
      </c>
      <c r="D123" s="271" t="str">
        <f t="array" ref="D123">IFERROR(INDEX(Input!$A$19:$A$1518, MATCH(0, IF(AMI!$D$84=Input!$J$19:$J$1518, COUNTIF($D$86:D122, Input!$A$19:$A$1518), ""), 0)),"")</f>
        <v/>
      </c>
      <c r="E123" s="271" t="str">
        <f t="array" ref="E123">IFERROR(INDEX(Input!$A$19:$A$1518, MATCH(0, IF(AMI!$E$84=Input!$J$19:$J$1518, COUNTIF($E$86:E122, Input!$A$19:$A$1518), ""), 0)),"")</f>
        <v/>
      </c>
      <c r="F123" s="271" t="str">
        <f t="array" ref="F123">IFERROR(INDEX(Input!$A$19:$A$1518, MATCH(0, IF(AMI!$F$84=Input!$J$19:$J$1518, COUNTIF($F$86:F122, Input!$A$19:$A$1518), ""), 0)),"")</f>
        <v/>
      </c>
      <c r="G123" s="271" t="str">
        <f t="array" ref="G123">IFERROR(INDEX(Input!$A$19:$A$1518, MATCH(0, IF(AMI!$G$84=Input!$J$19:$J$1518, COUNTIF($G$86:G122, Input!$A$19:$A$1518), ""), 0)),"")</f>
        <v/>
      </c>
      <c r="H123" s="271" t="str">
        <f t="array" ref="H123">IFERROR(INDEX(Input!$A$19:$A$1518, MATCH(0, IF(AMI!$H$84=Input!$J$19:$J$1518, COUNTIF($H$86:H122, Input!$A$19:$A$1518), ""), 0)),"")</f>
        <v/>
      </c>
      <c r="I123" s="271" t="str">
        <f t="array" ref="I123">IFERROR(INDEX(Input!$A$19:$A$1518, MATCH(0, IF(AMI!$I$84=Input!$J$19:$J$1518, COUNTIF($I$86:I122, Input!$A$19:$A$1518), ""), 0)),"")</f>
        <v/>
      </c>
      <c r="J123" s="271" t="str">
        <f t="array" ref="J123">IFERROR(INDEX(Input!$A$19:$A$1518, MATCH(0, IF(AMI!$J$84=Input!$J$19:$J$1518, COUNTIF($J$86:J122, Input!$A$19:$A$1518), ""), 0)),"")</f>
        <v/>
      </c>
    </row>
    <row r="124" spans="1:10" ht="13.5" thickBot="1" x14ac:dyDescent="0.25">
      <c r="A124" s="271" t="str">
        <f t="array" ref="A124">IFERROR(INDEX(Input!$A$19:$A$1518,MATCH(0,IF(AMI!$A$84=Input!$J$19:$J$1518, COUNTIF($A$86:A123, Input!$A$19:$A$1518), ""), 0)),"")</f>
        <v/>
      </c>
      <c r="B124" s="271" t="str">
        <f t="array" ref="B124">IFERROR(INDEX(Input!$A$19:$A$1518, MATCH(0, IF(AMI!$B$84=Input!$J$19:$J$1518, COUNTIF($B$86:B123, Input!$A$19:$A$1518), ""), 0)),"")</f>
        <v/>
      </c>
      <c r="C124" s="271" t="str">
        <f t="array" ref="C124">IFERROR(INDEX(Input!$A$19:$A$1518, MATCH(0, IF(AMI!$C$84=Input!$J$19:$J$1518, COUNTIF($C$86:C123, Input!$A$19:$A$1518), ""), 0)),"")</f>
        <v/>
      </c>
      <c r="D124" s="271" t="str">
        <f t="array" ref="D124">IFERROR(INDEX(Input!$A$19:$A$1518, MATCH(0, IF(AMI!$D$84=Input!$J$19:$J$1518, COUNTIF($D$86:D123, Input!$A$19:$A$1518), ""), 0)),"")</f>
        <v/>
      </c>
      <c r="E124" s="271" t="str">
        <f t="array" ref="E124">IFERROR(INDEX(Input!$A$19:$A$1518, MATCH(0, IF(AMI!$E$84=Input!$J$19:$J$1518, COUNTIF($E$86:E123, Input!$A$19:$A$1518), ""), 0)),"")</f>
        <v/>
      </c>
      <c r="F124" s="271" t="str">
        <f t="array" ref="F124">IFERROR(INDEX(Input!$A$19:$A$1518, MATCH(0, IF(AMI!$F$84=Input!$J$19:$J$1518, COUNTIF($F$86:F123, Input!$A$19:$A$1518), ""), 0)),"")</f>
        <v/>
      </c>
      <c r="G124" s="271" t="str">
        <f t="array" ref="G124">IFERROR(INDEX(Input!$A$19:$A$1518, MATCH(0, IF(AMI!$G$84=Input!$J$19:$J$1518, COUNTIF($G$86:G123, Input!$A$19:$A$1518), ""), 0)),"")</f>
        <v/>
      </c>
      <c r="H124" s="271" t="str">
        <f t="array" ref="H124">IFERROR(INDEX(Input!$A$19:$A$1518, MATCH(0, IF(AMI!$H$84=Input!$J$19:$J$1518, COUNTIF($H$86:H123, Input!$A$19:$A$1518), ""), 0)),"")</f>
        <v/>
      </c>
      <c r="I124" s="271" t="str">
        <f t="array" ref="I124">IFERROR(INDEX(Input!$A$19:$A$1518, MATCH(0, IF(AMI!$I$84=Input!$J$19:$J$1518, COUNTIF($I$86:I123, Input!$A$19:$A$1518), ""), 0)),"")</f>
        <v/>
      </c>
      <c r="J124" s="271" t="str">
        <f t="array" ref="J124">IFERROR(INDEX(Input!$A$19:$A$1518, MATCH(0, IF(AMI!$J$84=Input!$J$19:$J$1518, COUNTIF($J$86:J123, Input!$A$19:$A$1518), ""), 0)),"")</f>
        <v/>
      </c>
    </row>
    <row r="125" spans="1:10" ht="13.5" thickBot="1" x14ac:dyDescent="0.25">
      <c r="A125" s="271" t="str">
        <f t="array" ref="A125">IFERROR(INDEX(Input!$A$19:$A$1518,MATCH(0,IF(AMI!$A$84=Input!$J$19:$J$1518, COUNTIF($A$86:A124, Input!$A$19:$A$1518), ""), 0)),"")</f>
        <v/>
      </c>
      <c r="B125" s="271" t="str">
        <f t="array" ref="B125">IFERROR(INDEX(Input!$A$19:$A$1518, MATCH(0, IF(AMI!$B$84=Input!$J$19:$J$1518, COUNTIF($B$86:B124, Input!$A$19:$A$1518), ""), 0)),"")</f>
        <v/>
      </c>
      <c r="C125" s="271" t="str">
        <f t="array" ref="C125">IFERROR(INDEX(Input!$A$19:$A$1518, MATCH(0, IF(AMI!$C$84=Input!$J$19:$J$1518, COUNTIF($C$86:C124, Input!$A$19:$A$1518), ""), 0)),"")</f>
        <v/>
      </c>
      <c r="D125" s="271" t="str">
        <f t="array" ref="D125">IFERROR(INDEX(Input!$A$19:$A$1518, MATCH(0, IF(AMI!$D$84=Input!$J$19:$J$1518, COUNTIF($D$86:D124, Input!$A$19:$A$1518), ""), 0)),"")</f>
        <v/>
      </c>
      <c r="E125" s="271" t="str">
        <f t="array" ref="E125">IFERROR(INDEX(Input!$A$19:$A$1518, MATCH(0, IF(AMI!$E$84=Input!$J$19:$J$1518, COUNTIF($E$86:E124, Input!$A$19:$A$1518), ""), 0)),"")</f>
        <v/>
      </c>
      <c r="F125" s="271" t="str">
        <f t="array" ref="F125">IFERROR(INDEX(Input!$A$19:$A$1518, MATCH(0, IF(AMI!$F$84=Input!$J$19:$J$1518, COUNTIF($F$86:F124, Input!$A$19:$A$1518), ""), 0)),"")</f>
        <v/>
      </c>
      <c r="G125" s="271" t="str">
        <f t="array" ref="G125">IFERROR(INDEX(Input!$A$19:$A$1518, MATCH(0, IF(AMI!$G$84=Input!$J$19:$J$1518, COUNTIF($G$86:G124, Input!$A$19:$A$1518), ""), 0)),"")</f>
        <v/>
      </c>
      <c r="H125" s="271" t="str">
        <f t="array" ref="H125">IFERROR(INDEX(Input!$A$19:$A$1518, MATCH(0, IF(AMI!$H$84=Input!$J$19:$J$1518, COUNTIF($H$86:H124, Input!$A$19:$A$1518), ""), 0)),"")</f>
        <v/>
      </c>
      <c r="I125" s="271" t="str">
        <f t="array" ref="I125">IFERROR(INDEX(Input!$A$19:$A$1518, MATCH(0, IF(AMI!$I$84=Input!$J$19:$J$1518, COUNTIF($I$86:I124, Input!$A$19:$A$1518), ""), 0)),"")</f>
        <v/>
      </c>
      <c r="J125" s="271" t="str">
        <f t="array" ref="J125">IFERROR(INDEX(Input!$A$19:$A$1518, MATCH(0, IF(AMI!$J$84=Input!$J$19:$J$1518, COUNTIF($J$86:J124, Input!$A$19:$A$1518), ""), 0)),"")</f>
        <v/>
      </c>
    </row>
    <row r="126" spans="1:10" ht="13.5" thickBot="1" x14ac:dyDescent="0.25">
      <c r="A126" s="271" t="str">
        <f t="array" ref="A126">IFERROR(INDEX(Input!$A$19:$A$1518,MATCH(0,IF(AMI!$A$84=Input!$J$19:$J$1518, COUNTIF($A$86:A125, Input!$A$19:$A$1518), ""), 0)),"")</f>
        <v/>
      </c>
      <c r="B126" s="271" t="str">
        <f t="array" ref="B126">IFERROR(INDEX(Input!$A$19:$A$1518, MATCH(0, IF(AMI!$B$84=Input!$J$19:$J$1518, COUNTIF($B$86:B125, Input!$A$19:$A$1518), ""), 0)),"")</f>
        <v/>
      </c>
      <c r="C126" s="271" t="str">
        <f t="array" ref="C126">IFERROR(INDEX(Input!$A$19:$A$1518, MATCH(0, IF(AMI!$C$84=Input!$J$19:$J$1518, COUNTIF($C$86:C125, Input!$A$19:$A$1518), ""), 0)),"")</f>
        <v/>
      </c>
      <c r="D126" s="271" t="str">
        <f t="array" ref="D126">IFERROR(INDEX(Input!$A$19:$A$1518, MATCH(0, IF(AMI!$D$84=Input!$J$19:$J$1518, COUNTIF($D$86:D125, Input!$A$19:$A$1518), ""), 0)),"")</f>
        <v/>
      </c>
      <c r="E126" s="271" t="str">
        <f t="array" ref="E126">IFERROR(INDEX(Input!$A$19:$A$1518, MATCH(0, IF(AMI!$E$84=Input!$J$19:$J$1518, COUNTIF($E$86:E125, Input!$A$19:$A$1518), ""), 0)),"")</f>
        <v/>
      </c>
      <c r="F126" s="271" t="str">
        <f t="array" ref="F126">IFERROR(INDEX(Input!$A$19:$A$1518, MATCH(0, IF(AMI!$F$84=Input!$J$19:$J$1518, COUNTIF($F$86:F125, Input!$A$19:$A$1518), ""), 0)),"")</f>
        <v/>
      </c>
      <c r="G126" s="271" t="str">
        <f t="array" ref="G126">IFERROR(INDEX(Input!$A$19:$A$1518, MATCH(0, IF(AMI!$G$84=Input!$J$19:$J$1518, COUNTIF($G$86:G125, Input!$A$19:$A$1518), ""), 0)),"")</f>
        <v/>
      </c>
      <c r="H126" s="271" t="str">
        <f t="array" ref="H126">IFERROR(INDEX(Input!$A$19:$A$1518, MATCH(0, IF(AMI!$H$84=Input!$J$19:$J$1518, COUNTIF($H$86:H125, Input!$A$19:$A$1518), ""), 0)),"")</f>
        <v/>
      </c>
      <c r="I126" s="271" t="str">
        <f t="array" ref="I126">IFERROR(INDEX(Input!$A$19:$A$1518, MATCH(0, IF(AMI!$I$84=Input!$J$19:$J$1518, COUNTIF($I$86:I125, Input!$A$19:$A$1518), ""), 0)),"")</f>
        <v/>
      </c>
      <c r="J126" s="271" t="str">
        <f t="array" ref="J126">IFERROR(INDEX(Input!$A$19:$A$1518, MATCH(0, IF(AMI!$J$84=Input!$J$19:$J$1518, COUNTIF($J$86:J125, Input!$A$19:$A$1518), ""), 0)),"")</f>
        <v/>
      </c>
    </row>
    <row r="127" spans="1:10" ht="13.5" thickBot="1" x14ac:dyDescent="0.25">
      <c r="A127" s="271" t="str">
        <f t="array" ref="A127">IFERROR(INDEX(Input!$A$19:$A$1518,MATCH(0,IF(AMI!$A$84=Input!$J$19:$J$1518, COUNTIF($A$86:A126, Input!$A$19:$A$1518), ""), 0)),"")</f>
        <v/>
      </c>
      <c r="B127" s="271" t="str">
        <f t="array" ref="B127">IFERROR(INDEX(Input!$A$19:$A$1518, MATCH(0, IF(AMI!$B$84=Input!$J$19:$J$1518, COUNTIF($B$86:B126, Input!$A$19:$A$1518), ""), 0)),"")</f>
        <v/>
      </c>
      <c r="C127" s="271" t="str">
        <f t="array" ref="C127">IFERROR(INDEX(Input!$A$19:$A$1518, MATCH(0, IF(AMI!$C$84=Input!$J$19:$J$1518, COUNTIF($C$86:C126, Input!$A$19:$A$1518), ""), 0)),"")</f>
        <v/>
      </c>
      <c r="D127" s="271" t="str">
        <f t="array" ref="D127">IFERROR(INDEX(Input!$A$19:$A$1518, MATCH(0, IF(AMI!$D$84=Input!$J$19:$J$1518, COUNTIF($D$86:D126, Input!$A$19:$A$1518), ""), 0)),"")</f>
        <v/>
      </c>
      <c r="E127" s="271" t="str">
        <f t="array" ref="E127">IFERROR(INDEX(Input!$A$19:$A$1518, MATCH(0, IF(AMI!$E$84=Input!$J$19:$J$1518, COUNTIF($E$86:E126, Input!$A$19:$A$1518), ""), 0)),"")</f>
        <v/>
      </c>
      <c r="F127" s="271" t="str">
        <f t="array" ref="F127">IFERROR(INDEX(Input!$A$19:$A$1518, MATCH(0, IF(AMI!$F$84=Input!$J$19:$J$1518, COUNTIF($F$86:F126, Input!$A$19:$A$1518), ""), 0)),"")</f>
        <v/>
      </c>
      <c r="G127" s="271" t="str">
        <f t="array" ref="G127">IFERROR(INDEX(Input!$A$19:$A$1518, MATCH(0, IF(AMI!$G$84=Input!$J$19:$J$1518, COUNTIF($G$86:G126, Input!$A$19:$A$1518), ""), 0)),"")</f>
        <v/>
      </c>
      <c r="H127" s="271" t="str">
        <f t="array" ref="H127">IFERROR(INDEX(Input!$A$19:$A$1518, MATCH(0, IF(AMI!$H$84=Input!$J$19:$J$1518, COUNTIF($H$86:H126, Input!$A$19:$A$1518), ""), 0)),"")</f>
        <v/>
      </c>
      <c r="I127" s="271" t="str">
        <f t="array" ref="I127">IFERROR(INDEX(Input!$A$19:$A$1518, MATCH(0, IF(AMI!$I$84=Input!$J$19:$J$1518, COUNTIF($I$86:I126, Input!$A$19:$A$1518), ""), 0)),"")</f>
        <v/>
      </c>
      <c r="J127" s="271" t="str">
        <f t="array" ref="J127">IFERROR(INDEX(Input!$A$19:$A$1518, MATCH(0, IF(AMI!$J$84=Input!$J$19:$J$1518, COUNTIF($J$86:J126, Input!$A$19:$A$1518), ""), 0)),"")</f>
        <v/>
      </c>
    </row>
    <row r="128" spans="1:10" ht="13.5" thickBot="1" x14ac:dyDescent="0.25">
      <c r="A128" s="271" t="str">
        <f t="array" ref="A128">IFERROR(INDEX(Input!$A$19:$A$1518,MATCH(0,IF(AMI!$A$84=Input!$J$19:$J$1518, COUNTIF($A$86:A127, Input!$A$19:$A$1518), ""), 0)),"")</f>
        <v/>
      </c>
      <c r="B128" s="271" t="str">
        <f t="array" ref="B128">IFERROR(INDEX(Input!$A$19:$A$1518, MATCH(0, IF(AMI!$B$84=Input!$J$19:$J$1518, COUNTIF($B$86:B127, Input!$A$19:$A$1518), ""), 0)),"")</f>
        <v/>
      </c>
      <c r="C128" s="271" t="str">
        <f t="array" ref="C128">IFERROR(INDEX(Input!$A$19:$A$1518, MATCH(0, IF(AMI!$C$84=Input!$J$19:$J$1518, COUNTIF($C$86:C127, Input!$A$19:$A$1518), ""), 0)),"")</f>
        <v/>
      </c>
      <c r="D128" s="271" t="str">
        <f t="array" ref="D128">IFERROR(INDEX(Input!$A$19:$A$1518, MATCH(0, IF(AMI!$D$84=Input!$J$19:$J$1518, COUNTIF($D$86:D127, Input!$A$19:$A$1518), ""), 0)),"")</f>
        <v/>
      </c>
      <c r="E128" s="271" t="str">
        <f t="array" ref="E128">IFERROR(INDEX(Input!$A$19:$A$1518, MATCH(0, IF(AMI!$E$84=Input!$J$19:$J$1518, COUNTIF($E$86:E127, Input!$A$19:$A$1518), ""), 0)),"")</f>
        <v/>
      </c>
      <c r="F128" s="271" t="str">
        <f t="array" ref="F128">IFERROR(INDEX(Input!$A$19:$A$1518, MATCH(0, IF(AMI!$F$84=Input!$J$19:$J$1518, COUNTIF($F$86:F127, Input!$A$19:$A$1518), ""), 0)),"")</f>
        <v/>
      </c>
      <c r="G128" s="271" t="str">
        <f t="array" ref="G128">IFERROR(INDEX(Input!$A$19:$A$1518, MATCH(0, IF(AMI!$G$84=Input!$J$19:$J$1518, COUNTIF($G$86:G127, Input!$A$19:$A$1518), ""), 0)),"")</f>
        <v/>
      </c>
      <c r="H128" s="271" t="str">
        <f t="array" ref="H128">IFERROR(INDEX(Input!$A$19:$A$1518, MATCH(0, IF(AMI!$H$84=Input!$J$19:$J$1518, COUNTIF($H$86:H127, Input!$A$19:$A$1518), ""), 0)),"")</f>
        <v/>
      </c>
      <c r="I128" s="271" t="str">
        <f t="array" ref="I128">IFERROR(INDEX(Input!$A$19:$A$1518, MATCH(0, IF(AMI!$I$84=Input!$J$19:$J$1518, COUNTIF($I$86:I127, Input!$A$19:$A$1518), ""), 0)),"")</f>
        <v/>
      </c>
      <c r="J128" s="271" t="str">
        <f t="array" ref="J128">IFERROR(INDEX(Input!$A$19:$A$1518, MATCH(0, IF(AMI!$J$84=Input!$J$19:$J$1518, COUNTIF($J$86:J127, Input!$A$19:$A$1518), ""), 0)),"")</f>
        <v/>
      </c>
    </row>
    <row r="129" spans="1:10" ht="13.5" thickBot="1" x14ac:dyDescent="0.25">
      <c r="A129" s="271" t="str">
        <f t="array" ref="A129">IFERROR(INDEX(Input!$A$19:$A$1518,MATCH(0,IF(AMI!$A$84=Input!$J$19:$J$1518, COUNTIF($A$86:A128, Input!$A$19:$A$1518), ""), 0)),"")</f>
        <v/>
      </c>
      <c r="B129" s="271" t="str">
        <f t="array" ref="B129">IFERROR(INDEX(Input!$A$19:$A$1518, MATCH(0, IF(AMI!$B$84=Input!$J$19:$J$1518, COUNTIF($B$86:B128, Input!$A$19:$A$1518), ""), 0)),"")</f>
        <v/>
      </c>
      <c r="C129" s="271" t="str">
        <f t="array" ref="C129">IFERROR(INDEX(Input!$A$19:$A$1518, MATCH(0, IF(AMI!$C$84=Input!$J$19:$J$1518, COUNTIF($C$86:C128, Input!$A$19:$A$1518), ""), 0)),"")</f>
        <v/>
      </c>
      <c r="D129" s="271" t="str">
        <f t="array" ref="D129">IFERROR(INDEX(Input!$A$19:$A$1518, MATCH(0, IF(AMI!$D$84=Input!$J$19:$J$1518, COUNTIF($D$86:D128, Input!$A$19:$A$1518), ""), 0)),"")</f>
        <v/>
      </c>
      <c r="E129" s="271" t="str">
        <f t="array" ref="E129">IFERROR(INDEX(Input!$A$19:$A$1518, MATCH(0, IF(AMI!$E$84=Input!$J$19:$J$1518, COUNTIF($E$86:E128, Input!$A$19:$A$1518), ""), 0)),"")</f>
        <v/>
      </c>
      <c r="F129" s="271" t="str">
        <f t="array" ref="F129">IFERROR(INDEX(Input!$A$19:$A$1518, MATCH(0, IF(AMI!$F$84=Input!$J$19:$J$1518, COUNTIF($F$86:F128, Input!$A$19:$A$1518), ""), 0)),"")</f>
        <v/>
      </c>
      <c r="G129" s="271" t="str">
        <f t="array" ref="G129">IFERROR(INDEX(Input!$A$19:$A$1518, MATCH(0, IF(AMI!$G$84=Input!$J$19:$J$1518, COUNTIF($G$86:G128, Input!$A$19:$A$1518), ""), 0)),"")</f>
        <v/>
      </c>
      <c r="H129" s="271" t="str">
        <f t="array" ref="H129">IFERROR(INDEX(Input!$A$19:$A$1518, MATCH(0, IF(AMI!$H$84=Input!$J$19:$J$1518, COUNTIF($H$86:H128, Input!$A$19:$A$1518), ""), 0)),"")</f>
        <v/>
      </c>
      <c r="I129" s="271" t="str">
        <f t="array" ref="I129">IFERROR(INDEX(Input!$A$19:$A$1518, MATCH(0, IF(AMI!$I$84=Input!$J$19:$J$1518, COUNTIF($I$86:I128, Input!$A$19:$A$1518), ""), 0)),"")</f>
        <v/>
      </c>
      <c r="J129" s="271" t="str">
        <f t="array" ref="J129">IFERROR(INDEX(Input!$A$19:$A$1518, MATCH(0, IF(AMI!$J$84=Input!$J$19:$J$1518, COUNTIF($J$86:J128, Input!$A$19:$A$1518), ""), 0)),"")</f>
        <v/>
      </c>
    </row>
    <row r="130" spans="1:10" ht="13.5" thickBot="1" x14ac:dyDescent="0.25">
      <c r="A130" s="271" t="str">
        <f t="array" ref="A130">IFERROR(INDEX(Input!$A$19:$A$1518,MATCH(0,IF(AMI!$A$84=Input!$J$19:$J$1518, COUNTIF($A$86:A129, Input!$A$19:$A$1518), ""), 0)),"")</f>
        <v/>
      </c>
      <c r="B130" s="271" t="str">
        <f t="array" ref="B130">IFERROR(INDEX(Input!$A$19:$A$1518, MATCH(0, IF(AMI!$B$84=Input!$J$19:$J$1518, COUNTIF($B$86:B129, Input!$A$19:$A$1518), ""), 0)),"")</f>
        <v/>
      </c>
      <c r="C130" s="271" t="str">
        <f t="array" ref="C130">IFERROR(INDEX(Input!$A$19:$A$1518, MATCH(0, IF(AMI!$C$84=Input!$J$19:$J$1518, COUNTIF($C$86:C129, Input!$A$19:$A$1518), ""), 0)),"")</f>
        <v/>
      </c>
      <c r="D130" s="271" t="str">
        <f t="array" ref="D130">IFERROR(INDEX(Input!$A$19:$A$1518, MATCH(0, IF(AMI!$D$84=Input!$J$19:$J$1518, COUNTIF($D$86:D129, Input!$A$19:$A$1518), ""), 0)),"")</f>
        <v/>
      </c>
      <c r="E130" s="271" t="str">
        <f t="array" ref="E130">IFERROR(INDEX(Input!$A$19:$A$1518, MATCH(0, IF(AMI!$E$84=Input!$J$19:$J$1518, COUNTIF($E$86:E129, Input!$A$19:$A$1518), ""), 0)),"")</f>
        <v/>
      </c>
      <c r="F130" s="271" t="str">
        <f t="array" ref="F130">IFERROR(INDEX(Input!$A$19:$A$1518, MATCH(0, IF(AMI!$F$84=Input!$J$19:$J$1518, COUNTIF($F$86:F129, Input!$A$19:$A$1518), ""), 0)),"")</f>
        <v/>
      </c>
      <c r="G130" s="271" t="str">
        <f t="array" ref="G130">IFERROR(INDEX(Input!$A$19:$A$1518, MATCH(0, IF(AMI!$G$84=Input!$J$19:$J$1518, COUNTIF($G$86:G129, Input!$A$19:$A$1518), ""), 0)),"")</f>
        <v/>
      </c>
      <c r="H130" s="271" t="str">
        <f t="array" ref="H130">IFERROR(INDEX(Input!$A$19:$A$1518, MATCH(0, IF(AMI!$H$84=Input!$J$19:$J$1518, COUNTIF($H$86:H129, Input!$A$19:$A$1518), ""), 0)),"")</f>
        <v/>
      </c>
      <c r="I130" s="271" t="str">
        <f t="array" ref="I130">IFERROR(INDEX(Input!$A$19:$A$1518, MATCH(0, IF(AMI!$I$84=Input!$J$19:$J$1518, COUNTIF($I$86:I129, Input!$A$19:$A$1518), ""), 0)),"")</f>
        <v/>
      </c>
      <c r="J130" s="271" t="str">
        <f t="array" ref="J130">IFERROR(INDEX(Input!$A$19:$A$1518, MATCH(0, IF(AMI!$J$84=Input!$J$19:$J$1518, COUNTIF($J$86:J129, Input!$A$19:$A$1518), ""), 0)),"")</f>
        <v/>
      </c>
    </row>
    <row r="131" spans="1:10" ht="13.5" thickBot="1" x14ac:dyDescent="0.25">
      <c r="A131" s="271" t="str">
        <f t="array" ref="A131">IFERROR(INDEX(Input!$A$19:$A$1518,MATCH(0,IF(AMI!$A$84=Input!$J$19:$J$1518, COUNTIF($A$86:A130, Input!$A$19:$A$1518), ""), 0)),"")</f>
        <v/>
      </c>
      <c r="B131" s="271" t="str">
        <f t="array" ref="B131">IFERROR(INDEX(Input!$A$19:$A$1518, MATCH(0, IF(AMI!$B$84=Input!$J$19:$J$1518, COUNTIF($B$86:B130, Input!$A$19:$A$1518), ""), 0)),"")</f>
        <v/>
      </c>
      <c r="C131" s="271" t="str">
        <f t="array" ref="C131">IFERROR(INDEX(Input!$A$19:$A$1518, MATCH(0, IF(AMI!$C$84=Input!$J$19:$J$1518, COUNTIF($C$86:C130, Input!$A$19:$A$1518), ""), 0)),"")</f>
        <v/>
      </c>
      <c r="D131" s="271" t="str">
        <f t="array" ref="D131">IFERROR(INDEX(Input!$A$19:$A$1518, MATCH(0, IF(AMI!$D$84=Input!$J$19:$J$1518, COUNTIF($D$86:D130, Input!$A$19:$A$1518), ""), 0)),"")</f>
        <v/>
      </c>
      <c r="E131" s="271" t="str">
        <f t="array" ref="E131">IFERROR(INDEX(Input!$A$19:$A$1518, MATCH(0, IF(AMI!$E$84=Input!$J$19:$J$1518, COUNTIF($E$86:E130, Input!$A$19:$A$1518), ""), 0)),"")</f>
        <v/>
      </c>
      <c r="F131" s="271" t="str">
        <f t="array" ref="F131">IFERROR(INDEX(Input!$A$19:$A$1518, MATCH(0, IF(AMI!$F$84=Input!$J$19:$J$1518, COUNTIF($F$86:F130, Input!$A$19:$A$1518), ""), 0)),"")</f>
        <v/>
      </c>
      <c r="G131" s="271" t="str">
        <f t="array" ref="G131">IFERROR(INDEX(Input!$A$19:$A$1518, MATCH(0, IF(AMI!$G$84=Input!$J$19:$J$1518, COUNTIF($G$86:G130, Input!$A$19:$A$1518), ""), 0)),"")</f>
        <v/>
      </c>
      <c r="H131" s="271" t="str">
        <f t="array" ref="H131">IFERROR(INDEX(Input!$A$19:$A$1518, MATCH(0, IF(AMI!$H$84=Input!$J$19:$J$1518, COUNTIF($H$86:H130, Input!$A$19:$A$1518), ""), 0)),"")</f>
        <v/>
      </c>
      <c r="I131" s="271" t="str">
        <f t="array" ref="I131">IFERROR(INDEX(Input!$A$19:$A$1518, MATCH(0, IF(AMI!$I$84=Input!$J$19:$J$1518, COUNTIF($I$86:I130, Input!$A$19:$A$1518), ""), 0)),"")</f>
        <v/>
      </c>
      <c r="J131" s="271" t="str">
        <f t="array" ref="J131">IFERROR(INDEX(Input!$A$19:$A$1518, MATCH(0, IF(AMI!$J$84=Input!$J$19:$J$1518, COUNTIF($J$86:J130, Input!$A$19:$A$1518), ""), 0)),"")</f>
        <v/>
      </c>
    </row>
    <row r="132" spans="1:10" ht="13.5" thickBot="1" x14ac:dyDescent="0.25">
      <c r="A132" s="271" t="str">
        <f t="array" ref="A132">IFERROR(INDEX(Input!$A$19:$A$1518,MATCH(0,IF(AMI!$A$84=Input!$J$19:$J$1518, COUNTIF($A$86:A131, Input!$A$19:$A$1518), ""), 0)),"")</f>
        <v/>
      </c>
      <c r="B132" s="271" t="str">
        <f t="array" ref="B132">IFERROR(INDEX(Input!$A$19:$A$1518, MATCH(0, IF(AMI!$B$84=Input!$J$19:$J$1518, COUNTIF($B$86:B131, Input!$A$19:$A$1518), ""), 0)),"")</f>
        <v/>
      </c>
      <c r="C132" s="271" t="str">
        <f t="array" ref="C132">IFERROR(INDEX(Input!$A$19:$A$1518, MATCH(0, IF(AMI!$C$84=Input!$J$19:$J$1518, COUNTIF($C$86:C131, Input!$A$19:$A$1518), ""), 0)),"")</f>
        <v/>
      </c>
      <c r="D132" s="271" t="str">
        <f t="array" ref="D132">IFERROR(INDEX(Input!$A$19:$A$1518, MATCH(0, IF(AMI!$D$84=Input!$J$19:$J$1518, COUNTIF($D$86:D131, Input!$A$19:$A$1518), ""), 0)),"")</f>
        <v/>
      </c>
      <c r="E132" s="271" t="str">
        <f t="array" ref="E132">IFERROR(INDEX(Input!$A$19:$A$1518, MATCH(0, IF(AMI!$E$84=Input!$J$19:$J$1518, COUNTIF($E$86:E131, Input!$A$19:$A$1518), ""), 0)),"")</f>
        <v/>
      </c>
      <c r="F132" s="271" t="str">
        <f t="array" ref="F132">IFERROR(INDEX(Input!$A$19:$A$1518, MATCH(0, IF(AMI!$F$84=Input!$J$19:$J$1518, COUNTIF($F$86:F131, Input!$A$19:$A$1518), ""), 0)),"")</f>
        <v/>
      </c>
      <c r="G132" s="271" t="str">
        <f t="array" ref="G132">IFERROR(INDEX(Input!$A$19:$A$1518, MATCH(0, IF(AMI!$G$84=Input!$J$19:$J$1518, COUNTIF($G$86:G131, Input!$A$19:$A$1518), ""), 0)),"")</f>
        <v/>
      </c>
      <c r="H132" s="271" t="str">
        <f t="array" ref="H132">IFERROR(INDEX(Input!$A$19:$A$1518, MATCH(0, IF(AMI!$H$84=Input!$J$19:$J$1518, COUNTIF($H$86:H131, Input!$A$19:$A$1518), ""), 0)),"")</f>
        <v/>
      </c>
      <c r="I132" s="271" t="str">
        <f t="array" ref="I132">IFERROR(INDEX(Input!$A$19:$A$1518, MATCH(0, IF(AMI!$I$84=Input!$J$19:$J$1518, COUNTIF($I$86:I131, Input!$A$19:$A$1518), ""), 0)),"")</f>
        <v/>
      </c>
      <c r="J132" s="271" t="str">
        <f t="array" ref="J132">IFERROR(INDEX(Input!$A$19:$A$1518, MATCH(0, IF(AMI!$J$84=Input!$J$19:$J$1518, COUNTIF($J$86:J131, Input!$A$19:$A$1518), ""), 0)),"")</f>
        <v/>
      </c>
    </row>
    <row r="133" spans="1:10" ht="13.5" thickBot="1" x14ac:dyDescent="0.25">
      <c r="A133" s="271" t="str">
        <f t="array" ref="A133">IFERROR(INDEX(Input!$A$19:$A$1518,MATCH(0,IF(AMI!$A$84=Input!$J$19:$J$1518, COUNTIF($A$86:A132, Input!$A$19:$A$1518), ""), 0)),"")</f>
        <v/>
      </c>
      <c r="B133" s="271" t="str">
        <f t="array" ref="B133">IFERROR(INDEX(Input!$A$19:$A$1518, MATCH(0, IF(AMI!$B$84=Input!$J$19:$J$1518, COUNTIF($B$86:B132, Input!$A$19:$A$1518), ""), 0)),"")</f>
        <v/>
      </c>
      <c r="C133" s="271" t="str">
        <f t="array" ref="C133">IFERROR(INDEX(Input!$A$19:$A$1518, MATCH(0, IF(AMI!$C$84=Input!$J$19:$J$1518, COUNTIF($C$86:C132, Input!$A$19:$A$1518), ""), 0)),"")</f>
        <v/>
      </c>
      <c r="D133" s="271" t="str">
        <f t="array" ref="D133">IFERROR(INDEX(Input!$A$19:$A$1518, MATCH(0, IF(AMI!$D$84=Input!$J$19:$J$1518, COUNTIF($D$86:D132, Input!$A$19:$A$1518), ""), 0)),"")</f>
        <v/>
      </c>
      <c r="E133" s="271" t="str">
        <f t="array" ref="E133">IFERROR(INDEX(Input!$A$19:$A$1518, MATCH(0, IF(AMI!$E$84=Input!$J$19:$J$1518, COUNTIF($E$86:E132, Input!$A$19:$A$1518), ""), 0)),"")</f>
        <v/>
      </c>
      <c r="F133" s="271" t="str">
        <f t="array" ref="F133">IFERROR(INDEX(Input!$A$19:$A$1518, MATCH(0, IF(AMI!$F$84=Input!$J$19:$J$1518, COUNTIF($F$86:F132, Input!$A$19:$A$1518), ""), 0)),"")</f>
        <v/>
      </c>
      <c r="G133" s="271" t="str">
        <f t="array" ref="G133">IFERROR(INDEX(Input!$A$19:$A$1518, MATCH(0, IF(AMI!$G$84=Input!$J$19:$J$1518, COUNTIF($G$86:G132, Input!$A$19:$A$1518), ""), 0)),"")</f>
        <v/>
      </c>
      <c r="H133" s="271" t="str">
        <f t="array" ref="H133">IFERROR(INDEX(Input!$A$19:$A$1518, MATCH(0, IF(AMI!$H$84=Input!$J$19:$J$1518, COUNTIF($H$86:H132, Input!$A$19:$A$1518), ""), 0)),"")</f>
        <v/>
      </c>
      <c r="I133" s="271" t="str">
        <f t="array" ref="I133">IFERROR(INDEX(Input!$A$19:$A$1518, MATCH(0, IF(AMI!$I$84=Input!$J$19:$J$1518, COUNTIF($I$86:I132, Input!$A$19:$A$1518), ""), 0)),"")</f>
        <v/>
      </c>
      <c r="J133" s="271" t="str">
        <f t="array" ref="J133">IFERROR(INDEX(Input!$A$19:$A$1518, MATCH(0, IF(AMI!$J$84=Input!$J$19:$J$1518, COUNTIF($J$86:J132, Input!$A$19:$A$1518), ""), 0)),"")</f>
        <v/>
      </c>
    </row>
    <row r="134" spans="1:10" ht="13.5" thickBot="1" x14ac:dyDescent="0.25">
      <c r="A134" s="271" t="str">
        <f t="array" ref="A134">IFERROR(INDEX(Input!$A$19:$A$1518,MATCH(0,IF(AMI!$A$84=Input!$J$19:$J$1518, COUNTIF($A$86:A133, Input!$A$19:$A$1518), ""), 0)),"")</f>
        <v/>
      </c>
      <c r="B134" s="271" t="str">
        <f t="array" ref="B134">IFERROR(INDEX(Input!$A$19:$A$1518, MATCH(0, IF(AMI!$B$84=Input!$J$19:$J$1518, COUNTIF($B$86:B133, Input!$A$19:$A$1518), ""), 0)),"")</f>
        <v/>
      </c>
      <c r="C134" s="271" t="str">
        <f t="array" ref="C134">IFERROR(INDEX(Input!$A$19:$A$1518, MATCH(0, IF(AMI!$C$84=Input!$J$19:$J$1518, COUNTIF($C$86:C133, Input!$A$19:$A$1518), ""), 0)),"")</f>
        <v/>
      </c>
      <c r="D134" s="271" t="str">
        <f t="array" ref="D134">IFERROR(INDEX(Input!$A$19:$A$1518, MATCH(0, IF(AMI!$D$84=Input!$J$19:$J$1518, COUNTIF($D$86:D133, Input!$A$19:$A$1518), ""), 0)),"")</f>
        <v/>
      </c>
      <c r="E134" s="271" t="str">
        <f t="array" ref="E134">IFERROR(INDEX(Input!$A$19:$A$1518, MATCH(0, IF(AMI!$E$84=Input!$J$19:$J$1518, COUNTIF($E$86:E133, Input!$A$19:$A$1518), ""), 0)),"")</f>
        <v/>
      </c>
      <c r="F134" s="271" t="str">
        <f t="array" ref="F134">IFERROR(INDEX(Input!$A$19:$A$1518, MATCH(0, IF(AMI!$F$84=Input!$J$19:$J$1518, COUNTIF($F$86:F133, Input!$A$19:$A$1518), ""), 0)),"")</f>
        <v/>
      </c>
      <c r="G134" s="271" t="str">
        <f t="array" ref="G134">IFERROR(INDEX(Input!$A$19:$A$1518, MATCH(0, IF(AMI!$G$84=Input!$J$19:$J$1518, COUNTIF($G$86:G133, Input!$A$19:$A$1518), ""), 0)),"")</f>
        <v/>
      </c>
      <c r="H134" s="271" t="str">
        <f t="array" ref="H134">IFERROR(INDEX(Input!$A$19:$A$1518, MATCH(0, IF(AMI!$H$84=Input!$J$19:$J$1518, COUNTIF($H$86:H133, Input!$A$19:$A$1518), ""), 0)),"")</f>
        <v/>
      </c>
      <c r="I134" s="271" t="str">
        <f t="array" ref="I134">IFERROR(INDEX(Input!$A$19:$A$1518, MATCH(0, IF(AMI!$I$84=Input!$J$19:$J$1518, COUNTIF($I$86:I133, Input!$A$19:$A$1518), ""), 0)),"")</f>
        <v/>
      </c>
      <c r="J134" s="271" t="str">
        <f t="array" ref="J134">IFERROR(INDEX(Input!$A$19:$A$1518, MATCH(0, IF(AMI!$J$84=Input!$J$19:$J$1518, COUNTIF($J$86:J133, Input!$A$19:$A$1518), ""), 0)),"")</f>
        <v/>
      </c>
    </row>
    <row r="135" spans="1:10" ht="13.5" thickBot="1" x14ac:dyDescent="0.25">
      <c r="A135" s="271" t="str">
        <f t="array" ref="A135">IFERROR(INDEX(Input!$A$19:$A$1518,MATCH(0,IF(AMI!$A$84=Input!$J$19:$J$1518, COUNTIF($A$86:A134, Input!$A$19:$A$1518), ""), 0)),"")</f>
        <v/>
      </c>
      <c r="B135" s="271" t="str">
        <f t="array" ref="B135">IFERROR(INDEX(Input!$A$19:$A$1518, MATCH(0, IF(AMI!$B$84=Input!$J$19:$J$1518, COUNTIF($B$86:B134, Input!$A$19:$A$1518), ""), 0)),"")</f>
        <v/>
      </c>
      <c r="C135" s="271" t="str">
        <f t="array" ref="C135">IFERROR(INDEX(Input!$A$19:$A$1518, MATCH(0, IF(AMI!$C$84=Input!$J$19:$J$1518, COUNTIF($C$86:C134, Input!$A$19:$A$1518), ""), 0)),"")</f>
        <v/>
      </c>
      <c r="D135" s="271" t="str">
        <f t="array" ref="D135">IFERROR(INDEX(Input!$A$19:$A$1518, MATCH(0, IF(AMI!$D$84=Input!$J$19:$J$1518, COUNTIF($D$86:D134, Input!$A$19:$A$1518), ""), 0)),"")</f>
        <v/>
      </c>
      <c r="E135" s="271" t="str">
        <f t="array" ref="E135">IFERROR(INDEX(Input!$A$19:$A$1518, MATCH(0, IF(AMI!$E$84=Input!$J$19:$J$1518, COUNTIF($E$86:E134, Input!$A$19:$A$1518), ""), 0)),"")</f>
        <v/>
      </c>
      <c r="F135" s="271" t="str">
        <f t="array" ref="F135">IFERROR(INDEX(Input!$A$19:$A$1518, MATCH(0, IF(AMI!$F$84=Input!$J$19:$J$1518, COUNTIF($F$86:F134, Input!$A$19:$A$1518), ""), 0)),"")</f>
        <v/>
      </c>
      <c r="G135" s="271" t="str">
        <f t="array" ref="G135">IFERROR(INDEX(Input!$A$19:$A$1518, MATCH(0, IF(AMI!$G$84=Input!$J$19:$J$1518, COUNTIF($G$86:G134, Input!$A$19:$A$1518), ""), 0)),"")</f>
        <v/>
      </c>
      <c r="H135" s="271" t="str">
        <f t="array" ref="H135">IFERROR(INDEX(Input!$A$19:$A$1518, MATCH(0, IF(AMI!$H$84=Input!$J$19:$J$1518, COUNTIF($H$86:H134, Input!$A$19:$A$1518), ""), 0)),"")</f>
        <v/>
      </c>
      <c r="I135" s="271" t="str">
        <f t="array" ref="I135">IFERROR(INDEX(Input!$A$19:$A$1518, MATCH(0, IF(AMI!$I$84=Input!$J$19:$J$1518, COUNTIF($I$86:I134, Input!$A$19:$A$1518), ""), 0)),"")</f>
        <v/>
      </c>
      <c r="J135" s="271" t="str">
        <f t="array" ref="J135">IFERROR(INDEX(Input!$A$19:$A$1518, MATCH(0, IF(AMI!$J$84=Input!$J$19:$J$1518, COUNTIF($J$86:J134, Input!$A$19:$A$1518), ""), 0)),"")</f>
        <v/>
      </c>
    </row>
    <row r="136" spans="1:10" ht="13.5" thickBot="1" x14ac:dyDescent="0.25">
      <c r="A136" s="271" t="str">
        <f t="array" ref="A136">IFERROR(INDEX(Input!$A$19:$A$1518,MATCH(0,IF(AMI!$A$84=Input!$J$19:$J$1518, COUNTIF($A$86:A135, Input!$A$19:$A$1518), ""), 0)),"")</f>
        <v/>
      </c>
      <c r="B136" s="271" t="str">
        <f t="array" ref="B136">IFERROR(INDEX(Input!$A$19:$A$1518, MATCH(0, IF(AMI!$B$84=Input!$J$19:$J$1518, COUNTIF($B$86:B135, Input!$A$19:$A$1518), ""), 0)),"")</f>
        <v/>
      </c>
      <c r="C136" s="271" t="str">
        <f t="array" ref="C136">IFERROR(INDEX(Input!$A$19:$A$1518, MATCH(0, IF(AMI!$C$84=Input!$J$19:$J$1518, COUNTIF($C$86:C135, Input!$A$19:$A$1518), ""), 0)),"")</f>
        <v/>
      </c>
      <c r="D136" s="271" t="str">
        <f t="array" ref="D136">IFERROR(INDEX(Input!$A$19:$A$1518, MATCH(0, IF(AMI!$D$84=Input!$J$19:$J$1518, COUNTIF($D$86:D135, Input!$A$19:$A$1518), ""), 0)),"")</f>
        <v/>
      </c>
      <c r="E136" s="271" t="str">
        <f t="array" ref="E136">IFERROR(INDEX(Input!$A$19:$A$1518, MATCH(0, IF(AMI!$E$84=Input!$J$19:$J$1518, COUNTIF($E$86:E135, Input!$A$19:$A$1518), ""), 0)),"")</f>
        <v/>
      </c>
      <c r="F136" s="271" t="str">
        <f t="array" ref="F136">IFERROR(INDEX(Input!$A$19:$A$1518, MATCH(0, IF(AMI!$F$84=Input!$J$19:$J$1518, COUNTIF($F$86:F135, Input!$A$19:$A$1518), ""), 0)),"")</f>
        <v/>
      </c>
      <c r="G136" s="271" t="str">
        <f t="array" ref="G136">IFERROR(INDEX(Input!$A$19:$A$1518, MATCH(0, IF(AMI!$G$84=Input!$J$19:$J$1518, COUNTIF($G$86:G135, Input!$A$19:$A$1518), ""), 0)),"")</f>
        <v/>
      </c>
      <c r="H136" s="271" t="str">
        <f t="array" ref="H136">IFERROR(INDEX(Input!$A$19:$A$1518, MATCH(0, IF(AMI!$H$84=Input!$J$19:$J$1518, COUNTIF($H$86:H135, Input!$A$19:$A$1518), ""), 0)),"")</f>
        <v/>
      </c>
      <c r="I136" s="271" t="str">
        <f t="array" ref="I136">IFERROR(INDEX(Input!$A$19:$A$1518, MATCH(0, IF(AMI!$I$84=Input!$J$19:$J$1518, COUNTIF($I$86:I135, Input!$A$19:$A$1518), ""), 0)),"")</f>
        <v/>
      </c>
      <c r="J136" s="271" t="str">
        <f t="array" ref="J136">IFERROR(INDEX(Input!$A$19:$A$1518, MATCH(0, IF(AMI!$J$84=Input!$J$19:$J$1518, COUNTIF($J$86:J135, Input!$A$19:$A$1518), ""), 0)),"")</f>
        <v/>
      </c>
    </row>
    <row r="137" spans="1:10" ht="13.5" thickBot="1" x14ac:dyDescent="0.25">
      <c r="A137" s="271" t="str">
        <f t="array" ref="A137">IFERROR(INDEX(Input!$A$19:$A$1518,MATCH(0,IF(AMI!$A$84=Input!$J$19:$J$1518, COUNTIF($A$86:A136, Input!$A$19:$A$1518), ""), 0)),"")</f>
        <v/>
      </c>
      <c r="B137" s="271" t="str">
        <f t="array" ref="B137">IFERROR(INDEX(Input!$A$19:$A$1518, MATCH(0, IF(AMI!$B$84=Input!$J$19:$J$1518, COUNTIF($B$86:B136, Input!$A$19:$A$1518), ""), 0)),"")</f>
        <v/>
      </c>
      <c r="C137" s="271" t="str">
        <f t="array" ref="C137">IFERROR(INDEX(Input!$A$19:$A$1518, MATCH(0, IF(AMI!$C$84=Input!$J$19:$J$1518, COUNTIF($C$86:C136, Input!$A$19:$A$1518), ""), 0)),"")</f>
        <v/>
      </c>
      <c r="D137" s="271" t="str">
        <f t="array" ref="D137">IFERROR(INDEX(Input!$A$19:$A$1518, MATCH(0, IF(AMI!$D$84=Input!$J$19:$J$1518, COUNTIF($D$86:D136, Input!$A$19:$A$1518), ""), 0)),"")</f>
        <v/>
      </c>
      <c r="E137" s="271" t="str">
        <f t="array" ref="E137">IFERROR(INDEX(Input!$A$19:$A$1518, MATCH(0, IF(AMI!$E$84=Input!$J$19:$J$1518, COUNTIF($E$86:E136, Input!$A$19:$A$1518), ""), 0)),"")</f>
        <v/>
      </c>
      <c r="F137" s="271" t="str">
        <f t="array" ref="F137">IFERROR(INDEX(Input!$A$19:$A$1518, MATCH(0, IF(AMI!$F$84=Input!$J$19:$J$1518, COUNTIF($F$86:F136, Input!$A$19:$A$1518), ""), 0)),"")</f>
        <v/>
      </c>
      <c r="G137" s="271" t="str">
        <f t="array" ref="G137">IFERROR(INDEX(Input!$A$19:$A$1518, MATCH(0, IF(AMI!$G$84=Input!$J$19:$J$1518, COUNTIF($G$86:G136, Input!$A$19:$A$1518), ""), 0)),"")</f>
        <v/>
      </c>
      <c r="H137" s="271" t="str">
        <f t="array" ref="H137">IFERROR(INDEX(Input!$A$19:$A$1518, MATCH(0, IF(AMI!$H$84=Input!$J$19:$J$1518, COUNTIF($H$86:H136, Input!$A$19:$A$1518), ""), 0)),"")</f>
        <v/>
      </c>
      <c r="I137" s="271" t="str">
        <f t="array" ref="I137">IFERROR(INDEX(Input!$A$19:$A$1518, MATCH(0, IF(AMI!$I$84=Input!$J$19:$J$1518, COUNTIF($I$86:I136, Input!$A$19:$A$1518), ""), 0)),"")</f>
        <v/>
      </c>
      <c r="J137" s="271" t="str">
        <f t="array" ref="J137">IFERROR(INDEX(Input!$A$19:$A$1518, MATCH(0, IF(AMI!$J$84=Input!$J$19:$J$1518, COUNTIF($J$86:J136, Input!$A$19:$A$1518), ""), 0)),"")</f>
        <v/>
      </c>
    </row>
    <row r="138" spans="1:10" ht="13.5" thickBot="1" x14ac:dyDescent="0.25">
      <c r="A138" s="271" t="str">
        <f t="array" ref="A138">IFERROR(INDEX(Input!$A$19:$A$1518,MATCH(0,IF(AMI!$A$84=Input!$J$19:$J$1518, COUNTIF($A$86:A137, Input!$A$19:$A$1518), ""), 0)),"")</f>
        <v/>
      </c>
      <c r="B138" s="271" t="str">
        <f t="array" ref="B138">IFERROR(INDEX(Input!$A$19:$A$1518, MATCH(0, IF(AMI!$B$84=Input!$J$19:$J$1518, COUNTIF($B$86:B137, Input!$A$19:$A$1518), ""), 0)),"")</f>
        <v/>
      </c>
      <c r="C138" s="271" t="str">
        <f t="array" ref="C138">IFERROR(INDEX(Input!$A$19:$A$1518, MATCH(0, IF(AMI!$C$84=Input!$J$19:$J$1518, COUNTIF($C$86:C137, Input!$A$19:$A$1518), ""), 0)),"")</f>
        <v/>
      </c>
      <c r="D138" s="271" t="str">
        <f t="array" ref="D138">IFERROR(INDEX(Input!$A$19:$A$1518, MATCH(0, IF(AMI!$D$84=Input!$J$19:$J$1518, COUNTIF($D$86:D137, Input!$A$19:$A$1518), ""), 0)),"")</f>
        <v/>
      </c>
      <c r="E138" s="271" t="str">
        <f t="array" ref="E138">IFERROR(INDEX(Input!$A$19:$A$1518, MATCH(0, IF(AMI!$E$84=Input!$J$19:$J$1518, COUNTIF($E$86:E137, Input!$A$19:$A$1518), ""), 0)),"")</f>
        <v/>
      </c>
      <c r="F138" s="271" t="str">
        <f t="array" ref="F138">IFERROR(INDEX(Input!$A$19:$A$1518, MATCH(0, IF(AMI!$F$84=Input!$J$19:$J$1518, COUNTIF($F$86:F137, Input!$A$19:$A$1518), ""), 0)),"")</f>
        <v/>
      </c>
      <c r="G138" s="271" t="str">
        <f t="array" ref="G138">IFERROR(INDEX(Input!$A$19:$A$1518, MATCH(0, IF(AMI!$G$84=Input!$J$19:$J$1518, COUNTIF($G$86:G137, Input!$A$19:$A$1518), ""), 0)),"")</f>
        <v/>
      </c>
      <c r="H138" s="271" t="str">
        <f t="array" ref="H138">IFERROR(INDEX(Input!$A$19:$A$1518, MATCH(0, IF(AMI!$H$84=Input!$J$19:$J$1518, COUNTIF($H$86:H137, Input!$A$19:$A$1518), ""), 0)),"")</f>
        <v/>
      </c>
      <c r="I138" s="271" t="str">
        <f t="array" ref="I138">IFERROR(INDEX(Input!$A$19:$A$1518, MATCH(0, IF(AMI!$I$84=Input!$J$19:$J$1518, COUNTIF($I$86:I137, Input!$A$19:$A$1518), ""), 0)),"")</f>
        <v/>
      </c>
      <c r="J138" s="271" t="str">
        <f t="array" ref="J138">IFERROR(INDEX(Input!$A$19:$A$1518, MATCH(0, IF(AMI!$J$84=Input!$J$19:$J$1518, COUNTIF($J$86:J137, Input!$A$19:$A$1518), ""), 0)),"")</f>
        <v/>
      </c>
    </row>
    <row r="139" spans="1:10" ht="13.5" thickBot="1" x14ac:dyDescent="0.25">
      <c r="A139" s="271" t="str">
        <f t="array" ref="A139">IFERROR(INDEX(Input!$A$19:$A$1518,MATCH(0,IF(AMI!$A$84=Input!$J$19:$J$1518, COUNTIF($A$86:A138, Input!$A$19:$A$1518), ""), 0)),"")</f>
        <v/>
      </c>
      <c r="B139" s="271" t="str">
        <f t="array" ref="B139">IFERROR(INDEX(Input!$A$19:$A$1518, MATCH(0, IF(AMI!$B$84=Input!$J$19:$J$1518, COUNTIF($B$86:B138, Input!$A$19:$A$1518), ""), 0)),"")</f>
        <v/>
      </c>
      <c r="C139" s="271" t="str">
        <f t="array" ref="C139">IFERROR(INDEX(Input!$A$19:$A$1518, MATCH(0, IF(AMI!$C$84=Input!$J$19:$J$1518, COUNTIF($C$86:C138, Input!$A$19:$A$1518), ""), 0)),"")</f>
        <v/>
      </c>
      <c r="D139" s="271" t="str">
        <f t="array" ref="D139">IFERROR(INDEX(Input!$A$19:$A$1518, MATCH(0, IF(AMI!$D$84=Input!$J$19:$J$1518, COUNTIF($D$86:D138, Input!$A$19:$A$1518), ""), 0)),"")</f>
        <v/>
      </c>
      <c r="E139" s="271" t="str">
        <f t="array" ref="E139">IFERROR(INDEX(Input!$A$19:$A$1518, MATCH(0, IF(AMI!$E$84=Input!$J$19:$J$1518, COUNTIF($E$86:E138, Input!$A$19:$A$1518), ""), 0)),"")</f>
        <v/>
      </c>
      <c r="F139" s="271" t="str">
        <f t="array" ref="F139">IFERROR(INDEX(Input!$A$19:$A$1518, MATCH(0, IF(AMI!$F$84=Input!$J$19:$J$1518, COUNTIF($F$86:F138, Input!$A$19:$A$1518), ""), 0)),"")</f>
        <v/>
      </c>
      <c r="G139" s="271" t="str">
        <f t="array" ref="G139">IFERROR(INDEX(Input!$A$19:$A$1518, MATCH(0, IF(AMI!$G$84=Input!$J$19:$J$1518, COUNTIF($G$86:G138, Input!$A$19:$A$1518), ""), 0)),"")</f>
        <v/>
      </c>
      <c r="H139" s="271" t="str">
        <f t="array" ref="H139">IFERROR(INDEX(Input!$A$19:$A$1518, MATCH(0, IF(AMI!$H$84=Input!$J$19:$J$1518, COUNTIF($H$86:H138, Input!$A$19:$A$1518), ""), 0)),"")</f>
        <v/>
      </c>
      <c r="I139" s="271" t="str">
        <f t="array" ref="I139">IFERROR(INDEX(Input!$A$19:$A$1518, MATCH(0, IF(AMI!$I$84=Input!$J$19:$J$1518, COUNTIF($I$86:I138, Input!$A$19:$A$1518), ""), 0)),"")</f>
        <v/>
      </c>
      <c r="J139" s="271" t="str">
        <f t="array" ref="J139">IFERROR(INDEX(Input!$A$19:$A$1518, MATCH(0, IF(AMI!$J$84=Input!$J$19:$J$1518, COUNTIF($J$86:J138, Input!$A$19:$A$1518), ""), 0)),"")</f>
        <v/>
      </c>
    </row>
    <row r="140" spans="1:10" ht="13.5" thickBot="1" x14ac:dyDescent="0.25">
      <c r="A140" s="271" t="str">
        <f t="array" ref="A140">IFERROR(INDEX(Input!$A$19:$A$1518,MATCH(0,IF(AMI!$A$84=Input!$J$19:$J$1518, COUNTIF($A$86:A139, Input!$A$19:$A$1518), ""), 0)),"")</f>
        <v/>
      </c>
      <c r="B140" s="271" t="str">
        <f t="array" ref="B140">IFERROR(INDEX(Input!$A$19:$A$1518, MATCH(0, IF(AMI!$B$84=Input!$J$19:$J$1518, COUNTIF($B$86:B139, Input!$A$19:$A$1518), ""), 0)),"")</f>
        <v/>
      </c>
      <c r="C140" s="271" t="str">
        <f t="array" ref="C140">IFERROR(INDEX(Input!$A$19:$A$1518, MATCH(0, IF(AMI!$C$84=Input!$J$19:$J$1518, COUNTIF($C$86:C139, Input!$A$19:$A$1518), ""), 0)),"")</f>
        <v/>
      </c>
      <c r="D140" s="271" t="str">
        <f t="array" ref="D140">IFERROR(INDEX(Input!$A$19:$A$1518, MATCH(0, IF(AMI!$D$84=Input!$J$19:$J$1518, COUNTIF($D$86:D139, Input!$A$19:$A$1518), ""), 0)),"")</f>
        <v/>
      </c>
      <c r="E140" s="271" t="str">
        <f t="array" ref="E140">IFERROR(INDEX(Input!$A$19:$A$1518, MATCH(0, IF(AMI!$E$84=Input!$J$19:$J$1518, COUNTIF($E$86:E139, Input!$A$19:$A$1518), ""), 0)),"")</f>
        <v/>
      </c>
      <c r="F140" s="271" t="str">
        <f t="array" ref="F140">IFERROR(INDEX(Input!$A$19:$A$1518, MATCH(0, IF(AMI!$F$84=Input!$J$19:$J$1518, COUNTIF($F$86:F139, Input!$A$19:$A$1518), ""), 0)),"")</f>
        <v/>
      </c>
      <c r="G140" s="271" t="str">
        <f t="array" ref="G140">IFERROR(INDEX(Input!$A$19:$A$1518, MATCH(0, IF(AMI!$G$84=Input!$J$19:$J$1518, COUNTIF($G$86:G139, Input!$A$19:$A$1518), ""), 0)),"")</f>
        <v/>
      </c>
      <c r="H140" s="271" t="str">
        <f t="array" ref="H140">IFERROR(INDEX(Input!$A$19:$A$1518, MATCH(0, IF(AMI!$H$84=Input!$J$19:$J$1518, COUNTIF($H$86:H139, Input!$A$19:$A$1518), ""), 0)),"")</f>
        <v/>
      </c>
      <c r="I140" s="271" t="str">
        <f t="array" ref="I140">IFERROR(INDEX(Input!$A$19:$A$1518, MATCH(0, IF(AMI!$I$84=Input!$J$19:$J$1518, COUNTIF($I$86:I139, Input!$A$19:$A$1518), ""), 0)),"")</f>
        <v/>
      </c>
      <c r="J140" s="271" t="str">
        <f t="array" ref="J140">IFERROR(INDEX(Input!$A$19:$A$1518, MATCH(0, IF(AMI!$J$84=Input!$J$19:$J$1518, COUNTIF($J$86:J139, Input!$A$19:$A$1518), ""), 0)),"")</f>
        <v/>
      </c>
    </row>
    <row r="141" spans="1:10" ht="13.5" thickBot="1" x14ac:dyDescent="0.25">
      <c r="A141" s="271" t="str">
        <f t="array" ref="A141">IFERROR(INDEX(Input!$A$19:$A$1518,MATCH(0,IF(AMI!$A$84=Input!$J$19:$J$1518, COUNTIF($A$86:A140, Input!$A$19:$A$1518), ""), 0)),"")</f>
        <v/>
      </c>
      <c r="B141" s="271" t="str">
        <f t="array" ref="B141">IFERROR(INDEX(Input!$A$19:$A$1518, MATCH(0, IF(AMI!$B$84=Input!$J$19:$J$1518, COUNTIF($B$86:B140, Input!$A$19:$A$1518), ""), 0)),"")</f>
        <v/>
      </c>
      <c r="C141" s="271" t="str">
        <f t="array" ref="C141">IFERROR(INDEX(Input!$A$19:$A$1518, MATCH(0, IF(AMI!$C$84=Input!$J$19:$J$1518, COUNTIF($C$86:C140, Input!$A$19:$A$1518), ""), 0)),"")</f>
        <v/>
      </c>
      <c r="D141" s="271" t="str">
        <f t="array" ref="D141">IFERROR(INDEX(Input!$A$19:$A$1518, MATCH(0, IF(AMI!$D$84=Input!$J$19:$J$1518, COUNTIF($D$86:D140, Input!$A$19:$A$1518), ""), 0)),"")</f>
        <v/>
      </c>
      <c r="E141" s="271" t="str">
        <f t="array" ref="E141">IFERROR(INDEX(Input!$A$19:$A$1518, MATCH(0, IF(AMI!$E$84=Input!$J$19:$J$1518, COUNTIF($E$86:E140, Input!$A$19:$A$1518), ""), 0)),"")</f>
        <v/>
      </c>
      <c r="F141" s="271" t="str">
        <f t="array" ref="F141">IFERROR(INDEX(Input!$A$19:$A$1518, MATCH(0, IF(AMI!$F$84=Input!$J$19:$J$1518, COUNTIF($F$86:F140, Input!$A$19:$A$1518), ""), 0)),"")</f>
        <v/>
      </c>
      <c r="G141" s="271" t="str">
        <f t="array" ref="G141">IFERROR(INDEX(Input!$A$19:$A$1518, MATCH(0, IF(AMI!$G$84=Input!$J$19:$J$1518, COUNTIF($G$86:G140, Input!$A$19:$A$1518), ""), 0)),"")</f>
        <v/>
      </c>
      <c r="H141" s="271" t="str">
        <f t="array" ref="H141">IFERROR(INDEX(Input!$A$19:$A$1518, MATCH(0, IF(AMI!$H$84=Input!$J$19:$J$1518, COUNTIF($H$86:H140, Input!$A$19:$A$1518), ""), 0)),"")</f>
        <v/>
      </c>
      <c r="I141" s="271" t="str">
        <f t="array" ref="I141">IFERROR(INDEX(Input!$A$19:$A$1518, MATCH(0, IF(AMI!$I$84=Input!$J$19:$J$1518, COUNTIF($I$86:I140, Input!$A$19:$A$1518), ""), 0)),"")</f>
        <v/>
      </c>
      <c r="J141" s="271" t="str">
        <f t="array" ref="J141">IFERROR(INDEX(Input!$A$19:$A$1518, MATCH(0, IF(AMI!$J$84=Input!$J$19:$J$1518, COUNTIF($J$86:J140, Input!$A$19:$A$1518), ""), 0)),"")</f>
        <v/>
      </c>
    </row>
    <row r="142" spans="1:10" ht="13.5" thickBot="1" x14ac:dyDescent="0.25">
      <c r="A142" s="271" t="str">
        <f t="array" ref="A142">IFERROR(INDEX(Input!$A$19:$A$1518,MATCH(0,IF(AMI!$A$84=Input!$J$19:$J$1518, COUNTIF($A$86:A141, Input!$A$19:$A$1518), ""), 0)),"")</f>
        <v/>
      </c>
      <c r="B142" s="271" t="str">
        <f t="array" ref="B142">IFERROR(INDEX(Input!$A$19:$A$1518, MATCH(0, IF(AMI!$B$84=Input!$J$19:$J$1518, COUNTIF($B$86:B141, Input!$A$19:$A$1518), ""), 0)),"")</f>
        <v/>
      </c>
      <c r="C142" s="271" t="str">
        <f t="array" ref="C142">IFERROR(INDEX(Input!$A$19:$A$1518, MATCH(0, IF(AMI!$C$84=Input!$J$19:$J$1518, COUNTIF($C$86:C141, Input!$A$19:$A$1518), ""), 0)),"")</f>
        <v/>
      </c>
      <c r="D142" s="271" t="str">
        <f t="array" ref="D142">IFERROR(INDEX(Input!$A$19:$A$1518, MATCH(0, IF(AMI!$D$84=Input!$J$19:$J$1518, COUNTIF($D$86:D141, Input!$A$19:$A$1518), ""), 0)),"")</f>
        <v/>
      </c>
      <c r="E142" s="271" t="str">
        <f t="array" ref="E142">IFERROR(INDEX(Input!$A$19:$A$1518, MATCH(0, IF(AMI!$E$84=Input!$J$19:$J$1518, COUNTIF($E$86:E141, Input!$A$19:$A$1518), ""), 0)),"")</f>
        <v/>
      </c>
      <c r="F142" s="271" t="str">
        <f t="array" ref="F142">IFERROR(INDEX(Input!$A$19:$A$1518, MATCH(0, IF(AMI!$F$84=Input!$J$19:$J$1518, COUNTIF($F$86:F141, Input!$A$19:$A$1518), ""), 0)),"")</f>
        <v/>
      </c>
      <c r="G142" s="271" t="str">
        <f t="array" ref="G142">IFERROR(INDEX(Input!$A$19:$A$1518, MATCH(0, IF(AMI!$G$84=Input!$J$19:$J$1518, COUNTIF($G$86:G141, Input!$A$19:$A$1518), ""), 0)),"")</f>
        <v/>
      </c>
      <c r="H142" s="271" t="str">
        <f t="array" ref="H142">IFERROR(INDEX(Input!$A$19:$A$1518, MATCH(0, IF(AMI!$H$84=Input!$J$19:$J$1518, COUNTIF($H$86:H141, Input!$A$19:$A$1518), ""), 0)),"")</f>
        <v/>
      </c>
      <c r="I142" s="271" t="str">
        <f t="array" ref="I142">IFERROR(INDEX(Input!$A$19:$A$1518, MATCH(0, IF(AMI!$I$84=Input!$J$19:$J$1518, COUNTIF($I$86:I141, Input!$A$19:$A$1518), ""), 0)),"")</f>
        <v/>
      </c>
      <c r="J142" s="271" t="str">
        <f t="array" ref="J142">IFERROR(INDEX(Input!$A$19:$A$1518, MATCH(0, IF(AMI!$J$84=Input!$J$19:$J$1518, COUNTIF($J$86:J141, Input!$A$19:$A$1518), ""), 0)),"")</f>
        <v/>
      </c>
    </row>
    <row r="143" spans="1:10" ht="13.5" thickBot="1" x14ac:dyDescent="0.25">
      <c r="A143" s="271" t="str">
        <f t="array" ref="A143">IFERROR(INDEX(Input!$A$19:$A$1518,MATCH(0,IF(AMI!$A$84=Input!$J$19:$J$1518, COUNTIF($A$86:A142, Input!$A$19:$A$1518), ""), 0)),"")</f>
        <v/>
      </c>
      <c r="B143" s="271" t="str">
        <f t="array" ref="B143">IFERROR(INDEX(Input!$A$19:$A$1518, MATCH(0, IF(AMI!$B$84=Input!$J$19:$J$1518, COUNTIF($B$86:B142, Input!$A$19:$A$1518), ""), 0)),"")</f>
        <v/>
      </c>
      <c r="C143" s="271" t="str">
        <f t="array" ref="C143">IFERROR(INDEX(Input!$A$19:$A$1518, MATCH(0, IF(AMI!$C$84=Input!$J$19:$J$1518, COUNTIF($C$86:C142, Input!$A$19:$A$1518), ""), 0)),"")</f>
        <v/>
      </c>
      <c r="D143" s="271" t="str">
        <f t="array" ref="D143">IFERROR(INDEX(Input!$A$19:$A$1518, MATCH(0, IF(AMI!$D$84=Input!$J$19:$J$1518, COUNTIF($D$86:D142, Input!$A$19:$A$1518), ""), 0)),"")</f>
        <v/>
      </c>
      <c r="E143" s="271" t="str">
        <f t="array" ref="E143">IFERROR(INDEX(Input!$A$19:$A$1518, MATCH(0, IF(AMI!$E$84=Input!$J$19:$J$1518, COUNTIF($E$86:E142, Input!$A$19:$A$1518), ""), 0)),"")</f>
        <v/>
      </c>
      <c r="F143" s="271" t="str">
        <f t="array" ref="F143">IFERROR(INDEX(Input!$A$19:$A$1518, MATCH(0, IF(AMI!$F$84=Input!$J$19:$J$1518, COUNTIF($F$86:F142, Input!$A$19:$A$1518), ""), 0)),"")</f>
        <v/>
      </c>
      <c r="G143" s="271" t="str">
        <f t="array" ref="G143">IFERROR(INDEX(Input!$A$19:$A$1518, MATCH(0, IF(AMI!$G$84=Input!$J$19:$J$1518, COUNTIF($G$86:G142, Input!$A$19:$A$1518), ""), 0)),"")</f>
        <v/>
      </c>
      <c r="H143" s="271" t="str">
        <f t="array" ref="H143">IFERROR(INDEX(Input!$A$19:$A$1518, MATCH(0, IF(AMI!$H$84=Input!$J$19:$J$1518, COUNTIF($H$86:H142, Input!$A$19:$A$1518), ""), 0)),"")</f>
        <v/>
      </c>
      <c r="I143" s="271" t="str">
        <f t="array" ref="I143">IFERROR(INDEX(Input!$A$19:$A$1518, MATCH(0, IF(AMI!$I$84=Input!$J$19:$J$1518, COUNTIF($I$86:I142, Input!$A$19:$A$1518), ""), 0)),"")</f>
        <v/>
      </c>
      <c r="J143" s="271" t="str">
        <f t="array" ref="J143">IFERROR(INDEX(Input!$A$19:$A$1518, MATCH(0, IF(AMI!$J$84=Input!$J$19:$J$1518, COUNTIF($J$86:J142, Input!$A$19:$A$1518), ""), 0)),"")</f>
        <v/>
      </c>
    </row>
    <row r="144" spans="1:10" ht="13.5" thickBot="1" x14ac:dyDescent="0.25">
      <c r="A144" s="271" t="str">
        <f t="array" ref="A144">IFERROR(INDEX(Input!$A$19:$A$1518,MATCH(0,IF(AMI!$A$84=Input!$J$19:$J$1518, COUNTIF($A$86:A143, Input!$A$19:$A$1518), ""), 0)),"")</f>
        <v/>
      </c>
      <c r="B144" s="271" t="str">
        <f t="array" ref="B144">IFERROR(INDEX(Input!$A$19:$A$1518, MATCH(0, IF(AMI!$B$84=Input!$J$19:$J$1518, COUNTIF($B$86:B143, Input!$A$19:$A$1518), ""), 0)),"")</f>
        <v/>
      </c>
      <c r="C144" s="271" t="str">
        <f t="array" ref="C144">IFERROR(INDEX(Input!$A$19:$A$1518, MATCH(0, IF(AMI!$C$84=Input!$J$19:$J$1518, COUNTIF($C$86:C143, Input!$A$19:$A$1518), ""), 0)),"")</f>
        <v/>
      </c>
      <c r="D144" s="271" t="str">
        <f t="array" ref="D144">IFERROR(INDEX(Input!$A$19:$A$1518, MATCH(0, IF(AMI!$D$84=Input!$J$19:$J$1518, COUNTIF($D$86:D143, Input!$A$19:$A$1518), ""), 0)),"")</f>
        <v/>
      </c>
      <c r="E144" s="271" t="str">
        <f t="array" ref="E144">IFERROR(INDEX(Input!$A$19:$A$1518, MATCH(0, IF(AMI!$E$84=Input!$J$19:$J$1518, COUNTIF($E$86:E143, Input!$A$19:$A$1518), ""), 0)),"")</f>
        <v/>
      </c>
      <c r="F144" s="271" t="str">
        <f t="array" ref="F144">IFERROR(INDEX(Input!$A$19:$A$1518, MATCH(0, IF(AMI!$F$84=Input!$J$19:$J$1518, COUNTIF($F$86:F143, Input!$A$19:$A$1518), ""), 0)),"")</f>
        <v/>
      </c>
      <c r="G144" s="271" t="str">
        <f t="array" ref="G144">IFERROR(INDEX(Input!$A$19:$A$1518, MATCH(0, IF(AMI!$G$84=Input!$J$19:$J$1518, COUNTIF($G$86:G143, Input!$A$19:$A$1518), ""), 0)),"")</f>
        <v/>
      </c>
      <c r="H144" s="271" t="str">
        <f t="array" ref="H144">IFERROR(INDEX(Input!$A$19:$A$1518, MATCH(0, IF(AMI!$H$84=Input!$J$19:$J$1518, COUNTIF($H$86:H143, Input!$A$19:$A$1518), ""), 0)),"")</f>
        <v/>
      </c>
      <c r="I144" s="271" t="str">
        <f t="array" ref="I144">IFERROR(INDEX(Input!$A$19:$A$1518, MATCH(0, IF(AMI!$I$84=Input!$J$19:$J$1518, COUNTIF($I$86:I143, Input!$A$19:$A$1518), ""), 0)),"")</f>
        <v/>
      </c>
      <c r="J144" s="271" t="str">
        <f t="array" ref="J144">IFERROR(INDEX(Input!$A$19:$A$1518, MATCH(0, IF(AMI!$J$84=Input!$J$19:$J$1518, COUNTIF($J$86:J143, Input!$A$19:$A$1518), ""), 0)),"")</f>
        <v/>
      </c>
    </row>
    <row r="145" spans="1:10" ht="13.5" thickBot="1" x14ac:dyDescent="0.25">
      <c r="A145" s="271" t="str">
        <f t="array" ref="A145">IFERROR(INDEX(Input!$A$19:$A$1518,MATCH(0,IF(AMI!$A$84=Input!$J$19:$J$1518, COUNTIF($A$86:A144, Input!$A$19:$A$1518), ""), 0)),"")</f>
        <v/>
      </c>
      <c r="B145" s="271" t="str">
        <f t="array" ref="B145">IFERROR(INDEX(Input!$A$19:$A$1518, MATCH(0, IF(AMI!$B$84=Input!$J$19:$J$1518, COUNTIF($B$86:B144, Input!$A$19:$A$1518), ""), 0)),"")</f>
        <v/>
      </c>
      <c r="C145" s="271" t="str">
        <f t="array" ref="C145">IFERROR(INDEX(Input!$A$19:$A$1518, MATCH(0, IF(AMI!$C$84=Input!$J$19:$J$1518, COUNTIF($C$86:C144, Input!$A$19:$A$1518), ""), 0)),"")</f>
        <v/>
      </c>
      <c r="D145" s="271" t="str">
        <f t="array" ref="D145">IFERROR(INDEX(Input!$A$19:$A$1518, MATCH(0, IF(AMI!$D$84=Input!$J$19:$J$1518, COUNTIF($D$86:D144, Input!$A$19:$A$1518), ""), 0)),"")</f>
        <v/>
      </c>
      <c r="E145" s="271" t="str">
        <f t="array" ref="E145">IFERROR(INDEX(Input!$A$19:$A$1518, MATCH(0, IF(AMI!$E$84=Input!$J$19:$J$1518, COUNTIF($E$86:E144, Input!$A$19:$A$1518), ""), 0)),"")</f>
        <v/>
      </c>
      <c r="F145" s="271" t="str">
        <f t="array" ref="F145">IFERROR(INDEX(Input!$A$19:$A$1518, MATCH(0, IF(AMI!$F$84=Input!$J$19:$J$1518, COUNTIF($F$86:F144, Input!$A$19:$A$1518), ""), 0)),"")</f>
        <v/>
      </c>
      <c r="G145" s="271" t="str">
        <f t="array" ref="G145">IFERROR(INDEX(Input!$A$19:$A$1518, MATCH(0, IF(AMI!$G$84=Input!$J$19:$J$1518, COUNTIF($G$86:G144, Input!$A$19:$A$1518), ""), 0)),"")</f>
        <v/>
      </c>
      <c r="H145" s="271" t="str">
        <f t="array" ref="H145">IFERROR(INDEX(Input!$A$19:$A$1518, MATCH(0, IF(AMI!$H$84=Input!$J$19:$J$1518, COUNTIF($H$86:H144, Input!$A$19:$A$1518), ""), 0)),"")</f>
        <v/>
      </c>
      <c r="I145" s="271" t="str">
        <f t="array" ref="I145">IFERROR(INDEX(Input!$A$19:$A$1518, MATCH(0, IF(AMI!$I$84=Input!$J$19:$J$1518, COUNTIF($I$86:I144, Input!$A$19:$A$1518), ""), 0)),"")</f>
        <v/>
      </c>
      <c r="J145" s="271" t="str">
        <f t="array" ref="J145">IFERROR(INDEX(Input!$A$19:$A$1518, MATCH(0, IF(AMI!$J$84=Input!$J$19:$J$1518, COUNTIF($J$86:J144, Input!$A$19:$A$1518), ""), 0)),"")</f>
        <v/>
      </c>
    </row>
    <row r="146" spans="1:10" ht="13.5" thickBot="1" x14ac:dyDescent="0.25">
      <c r="A146" s="271" t="str">
        <f t="array" ref="A146">IFERROR(INDEX(Input!$A$19:$A$1518,MATCH(0,IF(AMI!$A$84=Input!$J$19:$J$1518, COUNTIF($A$86:A145, Input!$A$19:$A$1518), ""), 0)),"")</f>
        <v/>
      </c>
      <c r="B146" s="271" t="str">
        <f t="array" ref="B146">IFERROR(INDEX(Input!$A$19:$A$1518, MATCH(0, IF(AMI!$B$84=Input!$J$19:$J$1518, COUNTIF($B$86:B145, Input!$A$19:$A$1518), ""), 0)),"")</f>
        <v/>
      </c>
      <c r="C146" s="271" t="str">
        <f t="array" ref="C146">IFERROR(INDEX(Input!$A$19:$A$1518, MATCH(0, IF(AMI!$C$84=Input!$J$19:$J$1518, COUNTIF($C$86:C145, Input!$A$19:$A$1518), ""), 0)),"")</f>
        <v/>
      </c>
      <c r="D146" s="271" t="str">
        <f t="array" ref="D146">IFERROR(INDEX(Input!$A$19:$A$1518, MATCH(0, IF(AMI!$D$84=Input!$J$19:$J$1518, COUNTIF($D$86:D145, Input!$A$19:$A$1518), ""), 0)),"")</f>
        <v/>
      </c>
      <c r="E146" s="271" t="str">
        <f t="array" ref="E146">IFERROR(INDEX(Input!$A$19:$A$1518, MATCH(0, IF(AMI!$E$84=Input!$J$19:$J$1518, COUNTIF($E$86:E145, Input!$A$19:$A$1518), ""), 0)),"")</f>
        <v/>
      </c>
      <c r="F146" s="271" t="str">
        <f t="array" ref="F146">IFERROR(INDEX(Input!$A$19:$A$1518, MATCH(0, IF(AMI!$F$84=Input!$J$19:$J$1518, COUNTIF($F$86:F145, Input!$A$19:$A$1518), ""), 0)),"")</f>
        <v/>
      </c>
      <c r="G146" s="271" t="str">
        <f t="array" ref="G146">IFERROR(INDEX(Input!$A$19:$A$1518, MATCH(0, IF(AMI!$G$84=Input!$J$19:$J$1518, COUNTIF($G$86:G145, Input!$A$19:$A$1518), ""), 0)),"")</f>
        <v/>
      </c>
      <c r="H146" s="271" t="str">
        <f t="array" ref="H146">IFERROR(INDEX(Input!$A$19:$A$1518, MATCH(0, IF(AMI!$H$84=Input!$J$19:$J$1518, COUNTIF($H$86:H145, Input!$A$19:$A$1518), ""), 0)),"")</f>
        <v/>
      </c>
      <c r="I146" s="271" t="str">
        <f t="array" ref="I146">IFERROR(INDEX(Input!$A$19:$A$1518, MATCH(0, IF(AMI!$I$84=Input!$J$19:$J$1518, COUNTIF($I$86:I145, Input!$A$19:$A$1518), ""), 0)),"")</f>
        <v/>
      </c>
      <c r="J146" s="271" t="str">
        <f t="array" ref="J146">IFERROR(INDEX(Input!$A$19:$A$1518, MATCH(0, IF(AMI!$J$84=Input!$J$19:$J$1518, COUNTIF($J$86:J145, Input!$A$19:$A$1518), ""), 0)),"")</f>
        <v/>
      </c>
    </row>
    <row r="147" spans="1:10" ht="13.5" thickBot="1" x14ac:dyDescent="0.25">
      <c r="A147" s="271" t="str">
        <f t="array" ref="A147">IFERROR(INDEX(Input!$A$19:$A$1518,MATCH(0,IF(AMI!$A$84=Input!$J$19:$J$1518, COUNTIF($A$86:A146, Input!$A$19:$A$1518), ""), 0)),"")</f>
        <v/>
      </c>
      <c r="B147" s="271" t="str">
        <f t="array" ref="B147">IFERROR(INDEX(Input!$A$19:$A$1518, MATCH(0, IF(AMI!$B$84=Input!$J$19:$J$1518, COUNTIF($B$86:B146, Input!$A$19:$A$1518), ""), 0)),"")</f>
        <v/>
      </c>
      <c r="C147" s="271" t="str">
        <f t="array" ref="C147">IFERROR(INDEX(Input!$A$19:$A$1518, MATCH(0, IF(AMI!$C$84=Input!$J$19:$J$1518, COUNTIF($C$86:C146, Input!$A$19:$A$1518), ""), 0)),"")</f>
        <v/>
      </c>
      <c r="D147" s="271" t="str">
        <f t="array" ref="D147">IFERROR(INDEX(Input!$A$19:$A$1518, MATCH(0, IF(AMI!$D$84=Input!$J$19:$J$1518, COUNTIF($D$86:D146, Input!$A$19:$A$1518), ""), 0)),"")</f>
        <v/>
      </c>
      <c r="E147" s="271" t="str">
        <f t="array" ref="E147">IFERROR(INDEX(Input!$A$19:$A$1518, MATCH(0, IF(AMI!$E$84=Input!$J$19:$J$1518, COUNTIF($E$86:E146, Input!$A$19:$A$1518), ""), 0)),"")</f>
        <v/>
      </c>
      <c r="F147" s="271" t="str">
        <f t="array" ref="F147">IFERROR(INDEX(Input!$A$19:$A$1518, MATCH(0, IF(AMI!$F$84=Input!$J$19:$J$1518, COUNTIF($F$86:F146, Input!$A$19:$A$1518), ""), 0)),"")</f>
        <v/>
      </c>
      <c r="G147" s="271" t="str">
        <f t="array" ref="G147">IFERROR(INDEX(Input!$A$19:$A$1518, MATCH(0, IF(AMI!$G$84=Input!$J$19:$J$1518, COUNTIF($G$86:G146, Input!$A$19:$A$1518), ""), 0)),"")</f>
        <v/>
      </c>
      <c r="H147" s="271" t="str">
        <f t="array" ref="H147">IFERROR(INDEX(Input!$A$19:$A$1518, MATCH(0, IF(AMI!$H$84=Input!$J$19:$J$1518, COUNTIF($H$86:H146, Input!$A$19:$A$1518), ""), 0)),"")</f>
        <v/>
      </c>
      <c r="I147" s="271" t="str">
        <f t="array" ref="I147">IFERROR(INDEX(Input!$A$19:$A$1518, MATCH(0, IF(AMI!$I$84=Input!$J$19:$J$1518, COUNTIF($I$86:I146, Input!$A$19:$A$1518), ""), 0)),"")</f>
        <v/>
      </c>
      <c r="J147" s="271" t="str">
        <f t="array" ref="J147">IFERROR(INDEX(Input!$A$19:$A$1518, MATCH(0, IF(AMI!$J$84=Input!$J$19:$J$1518, COUNTIF($J$86:J146, Input!$A$19:$A$1518), ""), 0)),"")</f>
        <v/>
      </c>
    </row>
    <row r="148" spans="1:10" ht="13.5" thickBot="1" x14ac:dyDescent="0.25">
      <c r="A148" s="271" t="str">
        <f t="array" ref="A148">IFERROR(INDEX(Input!$A$19:$A$1518,MATCH(0,IF(AMI!$A$84=Input!$J$19:$J$1518, COUNTIF($A$86:A147, Input!$A$19:$A$1518), ""), 0)),"")</f>
        <v/>
      </c>
      <c r="B148" s="271" t="str">
        <f t="array" ref="B148">IFERROR(INDEX(Input!$A$19:$A$1518, MATCH(0, IF(AMI!$B$84=Input!$J$19:$J$1518, COUNTIF($B$86:B147, Input!$A$19:$A$1518), ""), 0)),"")</f>
        <v/>
      </c>
      <c r="C148" s="271" t="str">
        <f t="array" ref="C148">IFERROR(INDEX(Input!$A$19:$A$1518, MATCH(0, IF(AMI!$C$84=Input!$J$19:$J$1518, COUNTIF($C$86:C147, Input!$A$19:$A$1518), ""), 0)),"")</f>
        <v/>
      </c>
      <c r="D148" s="271" t="str">
        <f t="array" ref="D148">IFERROR(INDEX(Input!$A$19:$A$1518, MATCH(0, IF(AMI!$D$84=Input!$J$19:$J$1518, COUNTIF($D$86:D147, Input!$A$19:$A$1518), ""), 0)),"")</f>
        <v/>
      </c>
      <c r="E148" s="271" t="str">
        <f t="array" ref="E148">IFERROR(INDEX(Input!$A$19:$A$1518, MATCH(0, IF(AMI!$E$84=Input!$J$19:$J$1518, COUNTIF($E$86:E147, Input!$A$19:$A$1518), ""), 0)),"")</f>
        <v/>
      </c>
      <c r="F148" s="271" t="str">
        <f t="array" ref="F148">IFERROR(INDEX(Input!$A$19:$A$1518, MATCH(0, IF(AMI!$F$84=Input!$J$19:$J$1518, COUNTIF($F$86:F147, Input!$A$19:$A$1518), ""), 0)),"")</f>
        <v/>
      </c>
      <c r="G148" s="271" t="str">
        <f t="array" ref="G148">IFERROR(INDEX(Input!$A$19:$A$1518, MATCH(0, IF(AMI!$G$84=Input!$J$19:$J$1518, COUNTIF($G$86:G147, Input!$A$19:$A$1518), ""), 0)),"")</f>
        <v/>
      </c>
      <c r="H148" s="271" t="str">
        <f t="array" ref="H148">IFERROR(INDEX(Input!$A$19:$A$1518, MATCH(0, IF(AMI!$H$84=Input!$J$19:$J$1518, COUNTIF($H$86:H147, Input!$A$19:$A$1518), ""), 0)),"")</f>
        <v/>
      </c>
      <c r="I148" s="271" t="str">
        <f t="array" ref="I148">IFERROR(INDEX(Input!$A$19:$A$1518, MATCH(0, IF(AMI!$I$84=Input!$J$19:$J$1518, COUNTIF($I$86:I147, Input!$A$19:$A$1518), ""), 0)),"")</f>
        <v/>
      </c>
      <c r="J148" s="271" t="str">
        <f t="array" ref="J148">IFERROR(INDEX(Input!$A$19:$A$1518, MATCH(0, IF(AMI!$J$84=Input!$J$19:$J$1518, COUNTIF($J$86:J147, Input!$A$19:$A$1518), ""), 0)),"")</f>
        <v/>
      </c>
    </row>
    <row r="149" spans="1:10" ht="13.5" thickBot="1" x14ac:dyDescent="0.25">
      <c r="A149" s="271" t="str">
        <f t="array" ref="A149">IFERROR(INDEX(Input!$A$19:$A$1518,MATCH(0,IF(AMI!$A$84=Input!$J$19:$J$1518, COUNTIF($A$86:A148, Input!$A$19:$A$1518), ""), 0)),"")</f>
        <v/>
      </c>
      <c r="B149" s="271" t="str">
        <f t="array" ref="B149">IFERROR(INDEX(Input!$A$19:$A$1518, MATCH(0, IF(AMI!$B$84=Input!$J$19:$J$1518, COUNTIF($B$86:B148, Input!$A$19:$A$1518), ""), 0)),"")</f>
        <v/>
      </c>
      <c r="C149" s="271" t="str">
        <f t="array" ref="C149">IFERROR(INDEX(Input!$A$19:$A$1518, MATCH(0, IF(AMI!$C$84=Input!$J$19:$J$1518, COUNTIF($C$86:C148, Input!$A$19:$A$1518), ""), 0)),"")</f>
        <v/>
      </c>
      <c r="D149" s="271" t="str">
        <f t="array" ref="D149">IFERROR(INDEX(Input!$A$19:$A$1518, MATCH(0, IF(AMI!$D$84=Input!$J$19:$J$1518, COUNTIF($D$86:D148, Input!$A$19:$A$1518), ""), 0)),"")</f>
        <v/>
      </c>
      <c r="E149" s="271" t="str">
        <f t="array" ref="E149">IFERROR(INDEX(Input!$A$19:$A$1518, MATCH(0, IF(AMI!$E$84=Input!$J$19:$J$1518, COUNTIF($E$86:E148, Input!$A$19:$A$1518), ""), 0)),"")</f>
        <v/>
      </c>
      <c r="F149" s="271" t="str">
        <f t="array" ref="F149">IFERROR(INDEX(Input!$A$19:$A$1518, MATCH(0, IF(AMI!$F$84=Input!$J$19:$J$1518, COUNTIF($F$86:F148, Input!$A$19:$A$1518), ""), 0)),"")</f>
        <v/>
      </c>
      <c r="G149" s="271" t="str">
        <f t="array" ref="G149">IFERROR(INDEX(Input!$A$19:$A$1518, MATCH(0, IF(AMI!$G$84=Input!$J$19:$J$1518, COUNTIF($G$86:G148, Input!$A$19:$A$1518), ""), 0)),"")</f>
        <v/>
      </c>
      <c r="H149" s="271" t="str">
        <f t="array" ref="H149">IFERROR(INDEX(Input!$A$19:$A$1518, MATCH(0, IF(AMI!$H$84=Input!$J$19:$J$1518, COUNTIF($H$86:H148, Input!$A$19:$A$1518), ""), 0)),"")</f>
        <v/>
      </c>
      <c r="I149" s="271" t="str">
        <f t="array" ref="I149">IFERROR(INDEX(Input!$A$19:$A$1518, MATCH(0, IF(AMI!$I$84=Input!$J$19:$J$1518, COUNTIF($I$86:I148, Input!$A$19:$A$1518), ""), 0)),"")</f>
        <v/>
      </c>
      <c r="J149" s="271" t="str">
        <f t="array" ref="J149">IFERROR(INDEX(Input!$A$19:$A$1518, MATCH(0, IF(AMI!$J$84=Input!$J$19:$J$1518, COUNTIF($J$86:J148, Input!$A$19:$A$1518), ""), 0)),"")</f>
        <v/>
      </c>
    </row>
    <row r="150" spans="1:10" ht="13.5" thickBot="1" x14ac:dyDescent="0.25">
      <c r="A150" s="271" t="str">
        <f t="array" ref="A150">IFERROR(INDEX(Input!$A$19:$A$1518,MATCH(0,IF(AMI!$A$84=Input!$J$19:$J$1518, COUNTIF($A$86:A149, Input!$A$19:$A$1518), ""), 0)),"")</f>
        <v/>
      </c>
      <c r="B150" s="271" t="str">
        <f t="array" ref="B150">IFERROR(INDEX(Input!$A$19:$A$1518, MATCH(0, IF(AMI!$B$84=Input!$J$19:$J$1518, COUNTIF($B$86:B149, Input!$A$19:$A$1518), ""), 0)),"")</f>
        <v/>
      </c>
      <c r="C150" s="271" t="str">
        <f t="array" ref="C150">IFERROR(INDEX(Input!$A$19:$A$1518, MATCH(0, IF(AMI!$C$84=Input!$J$19:$J$1518, COUNTIF($C$86:C149, Input!$A$19:$A$1518), ""), 0)),"")</f>
        <v/>
      </c>
      <c r="D150" s="271" t="str">
        <f t="array" ref="D150">IFERROR(INDEX(Input!$A$19:$A$1518, MATCH(0, IF(AMI!$D$84=Input!$J$19:$J$1518, COUNTIF($D$86:D149, Input!$A$19:$A$1518), ""), 0)),"")</f>
        <v/>
      </c>
      <c r="E150" s="271" t="str">
        <f t="array" ref="E150">IFERROR(INDEX(Input!$A$19:$A$1518, MATCH(0, IF(AMI!$E$84=Input!$J$19:$J$1518, COUNTIF($E$86:E149, Input!$A$19:$A$1518), ""), 0)),"")</f>
        <v/>
      </c>
      <c r="F150" s="271" t="str">
        <f t="array" ref="F150">IFERROR(INDEX(Input!$A$19:$A$1518, MATCH(0, IF(AMI!$F$84=Input!$J$19:$J$1518, COUNTIF($F$86:F149, Input!$A$19:$A$1518), ""), 0)),"")</f>
        <v/>
      </c>
      <c r="G150" s="271" t="str">
        <f t="array" ref="G150">IFERROR(INDEX(Input!$A$19:$A$1518, MATCH(0, IF(AMI!$G$84=Input!$J$19:$J$1518, COUNTIF($G$86:G149, Input!$A$19:$A$1518), ""), 0)),"")</f>
        <v/>
      </c>
      <c r="H150" s="271" t="str">
        <f t="array" ref="H150">IFERROR(INDEX(Input!$A$19:$A$1518, MATCH(0, IF(AMI!$H$84=Input!$J$19:$J$1518, COUNTIF($H$86:H149, Input!$A$19:$A$1518), ""), 0)),"")</f>
        <v/>
      </c>
      <c r="I150" s="271" t="str">
        <f t="array" ref="I150">IFERROR(INDEX(Input!$A$19:$A$1518, MATCH(0, IF(AMI!$I$84=Input!$J$19:$J$1518, COUNTIF($I$86:I149, Input!$A$19:$A$1518), ""), 0)),"")</f>
        <v/>
      </c>
      <c r="J150" s="271" t="str">
        <f t="array" ref="J150">IFERROR(INDEX(Input!$A$19:$A$1518, MATCH(0, IF(AMI!$J$84=Input!$J$19:$J$1518, COUNTIF($J$86:J149, Input!$A$19:$A$1518), ""), 0)),"")</f>
        <v/>
      </c>
    </row>
    <row r="151" spans="1:10" ht="13.5" thickBot="1" x14ac:dyDescent="0.25">
      <c r="A151" s="271" t="str">
        <f t="array" ref="A151">IFERROR(INDEX(Input!$A$19:$A$1518,MATCH(0,IF(AMI!$A$84=Input!$J$19:$J$1518, COUNTIF($A$86:A150, Input!$A$19:$A$1518), ""), 0)),"")</f>
        <v/>
      </c>
      <c r="B151" s="271" t="str">
        <f t="array" ref="B151">IFERROR(INDEX(Input!$A$19:$A$1518, MATCH(0, IF(AMI!$B$84=Input!$J$19:$J$1518, COUNTIF($B$86:B150, Input!$A$19:$A$1518), ""), 0)),"")</f>
        <v/>
      </c>
      <c r="C151" s="271" t="str">
        <f t="array" ref="C151">IFERROR(INDEX(Input!$A$19:$A$1518, MATCH(0, IF(AMI!$C$84=Input!$J$19:$J$1518, COUNTIF($C$86:C150, Input!$A$19:$A$1518), ""), 0)),"")</f>
        <v/>
      </c>
      <c r="D151" s="271" t="str">
        <f t="array" ref="D151">IFERROR(INDEX(Input!$A$19:$A$1518, MATCH(0, IF(AMI!$D$84=Input!$J$19:$J$1518, COUNTIF($D$86:D150, Input!$A$19:$A$1518), ""), 0)),"")</f>
        <v/>
      </c>
      <c r="E151" s="271" t="str">
        <f t="array" ref="E151">IFERROR(INDEX(Input!$A$19:$A$1518, MATCH(0, IF(AMI!$E$84=Input!$J$19:$J$1518, COUNTIF($E$86:E150, Input!$A$19:$A$1518), ""), 0)),"")</f>
        <v/>
      </c>
      <c r="F151" s="271" t="str">
        <f t="array" ref="F151">IFERROR(INDEX(Input!$A$19:$A$1518, MATCH(0, IF(AMI!$F$84=Input!$J$19:$J$1518, COUNTIF($F$86:F150, Input!$A$19:$A$1518), ""), 0)),"")</f>
        <v/>
      </c>
      <c r="G151" s="271" t="str">
        <f t="array" ref="G151">IFERROR(INDEX(Input!$A$19:$A$1518, MATCH(0, IF(AMI!$G$84=Input!$J$19:$J$1518, COUNTIF($G$86:G150, Input!$A$19:$A$1518), ""), 0)),"")</f>
        <v/>
      </c>
      <c r="H151" s="271" t="str">
        <f t="array" ref="H151">IFERROR(INDEX(Input!$A$19:$A$1518, MATCH(0, IF(AMI!$H$84=Input!$J$19:$J$1518, COUNTIF($H$86:H150, Input!$A$19:$A$1518), ""), 0)),"")</f>
        <v/>
      </c>
      <c r="I151" s="271" t="str">
        <f t="array" ref="I151">IFERROR(INDEX(Input!$A$19:$A$1518, MATCH(0, IF(AMI!$I$84=Input!$J$19:$J$1518, COUNTIF($I$86:I150, Input!$A$19:$A$1518), ""), 0)),"")</f>
        <v/>
      </c>
      <c r="J151" s="271" t="str">
        <f t="array" ref="J151">IFERROR(INDEX(Input!$A$19:$A$1518, MATCH(0, IF(AMI!$J$84=Input!$J$19:$J$1518, COUNTIF($J$86:J150, Input!$A$19:$A$1518), ""), 0)),"")</f>
        <v/>
      </c>
    </row>
    <row r="152" spans="1:10" ht="13.5" thickBot="1" x14ac:dyDescent="0.25">
      <c r="A152" s="271" t="str">
        <f t="array" ref="A152">IFERROR(INDEX(Input!$A$19:$A$1518,MATCH(0,IF(AMI!$A$84=Input!$J$19:$J$1518, COUNTIF($A$86:A151, Input!$A$19:$A$1518), ""), 0)),"")</f>
        <v/>
      </c>
      <c r="B152" s="271" t="str">
        <f t="array" ref="B152">IFERROR(INDEX(Input!$A$19:$A$1518, MATCH(0, IF(AMI!$B$84=Input!$J$19:$J$1518, COUNTIF($B$86:B151, Input!$A$19:$A$1518), ""), 0)),"")</f>
        <v/>
      </c>
      <c r="C152" s="271" t="str">
        <f t="array" ref="C152">IFERROR(INDEX(Input!$A$19:$A$1518, MATCH(0, IF(AMI!$C$84=Input!$J$19:$J$1518, COUNTIF($C$86:C151, Input!$A$19:$A$1518), ""), 0)),"")</f>
        <v/>
      </c>
      <c r="D152" s="271" t="str">
        <f t="array" ref="D152">IFERROR(INDEX(Input!$A$19:$A$1518, MATCH(0, IF(AMI!$D$84=Input!$J$19:$J$1518, COUNTIF($D$86:D151, Input!$A$19:$A$1518), ""), 0)),"")</f>
        <v/>
      </c>
      <c r="E152" s="271" t="str">
        <f t="array" ref="E152">IFERROR(INDEX(Input!$A$19:$A$1518, MATCH(0, IF(AMI!$E$84=Input!$J$19:$J$1518, COUNTIF($E$86:E151, Input!$A$19:$A$1518), ""), 0)),"")</f>
        <v/>
      </c>
      <c r="F152" s="271" t="str">
        <f t="array" ref="F152">IFERROR(INDEX(Input!$A$19:$A$1518, MATCH(0, IF(AMI!$F$84=Input!$J$19:$J$1518, COUNTIF($F$86:F151, Input!$A$19:$A$1518), ""), 0)),"")</f>
        <v/>
      </c>
      <c r="G152" s="271" t="str">
        <f t="array" ref="G152">IFERROR(INDEX(Input!$A$19:$A$1518, MATCH(0, IF(AMI!$G$84=Input!$J$19:$J$1518, COUNTIF($G$86:G151, Input!$A$19:$A$1518), ""), 0)),"")</f>
        <v/>
      </c>
      <c r="H152" s="271" t="str">
        <f t="array" ref="H152">IFERROR(INDEX(Input!$A$19:$A$1518, MATCH(0, IF(AMI!$H$84=Input!$J$19:$J$1518, COUNTIF($H$86:H151, Input!$A$19:$A$1518), ""), 0)),"")</f>
        <v/>
      </c>
      <c r="I152" s="271" t="str">
        <f t="array" ref="I152">IFERROR(INDEX(Input!$A$19:$A$1518, MATCH(0, IF(AMI!$I$84=Input!$J$19:$J$1518, COUNTIF($I$86:I151, Input!$A$19:$A$1518), ""), 0)),"")</f>
        <v/>
      </c>
      <c r="J152" s="271" t="str">
        <f t="array" ref="J152">IFERROR(INDEX(Input!$A$19:$A$1518, MATCH(0, IF(AMI!$J$84=Input!$J$19:$J$1518, COUNTIF($J$86:J151, Input!$A$19:$A$1518), ""), 0)),"")</f>
        <v/>
      </c>
    </row>
    <row r="153" spans="1:10" ht="13.5" thickBot="1" x14ac:dyDescent="0.25">
      <c r="A153" s="271" t="str">
        <f t="array" ref="A153">IFERROR(INDEX(Input!$A$19:$A$1518,MATCH(0,IF(AMI!$A$84=Input!$J$19:$J$1518, COUNTIF($A$86:A152, Input!$A$19:$A$1518), ""), 0)),"")</f>
        <v/>
      </c>
      <c r="B153" s="271" t="str">
        <f t="array" ref="B153">IFERROR(INDEX(Input!$A$19:$A$1518, MATCH(0, IF(AMI!$B$84=Input!$J$19:$J$1518, COUNTIF($B$86:B152, Input!$A$19:$A$1518), ""), 0)),"")</f>
        <v/>
      </c>
      <c r="C153" s="271" t="str">
        <f t="array" ref="C153">IFERROR(INDEX(Input!$A$19:$A$1518, MATCH(0, IF(AMI!$C$84=Input!$J$19:$J$1518, COUNTIF($C$86:C152, Input!$A$19:$A$1518), ""), 0)),"")</f>
        <v/>
      </c>
      <c r="D153" s="271" t="str">
        <f t="array" ref="D153">IFERROR(INDEX(Input!$A$19:$A$1518, MATCH(0, IF(AMI!$D$84=Input!$J$19:$J$1518, COUNTIF($D$86:D152, Input!$A$19:$A$1518), ""), 0)),"")</f>
        <v/>
      </c>
      <c r="E153" s="271" t="str">
        <f t="array" ref="E153">IFERROR(INDEX(Input!$A$19:$A$1518, MATCH(0, IF(AMI!$E$84=Input!$J$19:$J$1518, COUNTIF($E$86:E152, Input!$A$19:$A$1518), ""), 0)),"")</f>
        <v/>
      </c>
      <c r="F153" s="271" t="str">
        <f t="array" ref="F153">IFERROR(INDEX(Input!$A$19:$A$1518, MATCH(0, IF(AMI!$F$84=Input!$J$19:$J$1518, COUNTIF($F$86:F152, Input!$A$19:$A$1518), ""), 0)),"")</f>
        <v/>
      </c>
      <c r="G153" s="271" t="str">
        <f t="array" ref="G153">IFERROR(INDEX(Input!$A$19:$A$1518, MATCH(0, IF(AMI!$G$84=Input!$J$19:$J$1518, COUNTIF($G$86:G152, Input!$A$19:$A$1518), ""), 0)),"")</f>
        <v/>
      </c>
      <c r="H153" s="271" t="str">
        <f t="array" ref="H153">IFERROR(INDEX(Input!$A$19:$A$1518, MATCH(0, IF(AMI!$H$84=Input!$J$19:$J$1518, COUNTIF($H$86:H152, Input!$A$19:$A$1518), ""), 0)),"")</f>
        <v/>
      </c>
      <c r="I153" s="271" t="str">
        <f t="array" ref="I153">IFERROR(INDEX(Input!$A$19:$A$1518, MATCH(0, IF(AMI!$I$84=Input!$J$19:$J$1518, COUNTIF($I$86:I152, Input!$A$19:$A$1518), ""), 0)),"")</f>
        <v/>
      </c>
      <c r="J153" s="271" t="str">
        <f t="array" ref="J153">IFERROR(INDEX(Input!$A$19:$A$1518, MATCH(0, IF(AMI!$J$84=Input!$J$19:$J$1518, COUNTIF($J$86:J152, Input!$A$19:$A$1518), ""), 0)),"")</f>
        <v/>
      </c>
    </row>
    <row r="154" spans="1:10" ht="13.5" thickBot="1" x14ac:dyDescent="0.25">
      <c r="A154" s="271" t="str">
        <f t="array" ref="A154">IFERROR(INDEX(Input!$A$19:$A$1518,MATCH(0,IF(AMI!$A$84=Input!$J$19:$J$1518, COUNTIF($A$86:A153, Input!$A$19:$A$1518), ""), 0)),"")</f>
        <v/>
      </c>
      <c r="B154" s="271" t="str">
        <f t="array" ref="B154">IFERROR(INDEX(Input!$A$19:$A$1518, MATCH(0, IF(AMI!$B$84=Input!$J$19:$J$1518, COUNTIF($B$86:B153, Input!$A$19:$A$1518), ""), 0)),"")</f>
        <v/>
      </c>
      <c r="C154" s="271" t="str">
        <f t="array" ref="C154">IFERROR(INDEX(Input!$A$19:$A$1518, MATCH(0, IF(AMI!$C$84=Input!$J$19:$J$1518, COUNTIF($C$86:C153, Input!$A$19:$A$1518), ""), 0)),"")</f>
        <v/>
      </c>
      <c r="D154" s="271" t="str">
        <f t="array" ref="D154">IFERROR(INDEX(Input!$A$19:$A$1518, MATCH(0, IF(AMI!$D$84=Input!$J$19:$J$1518, COUNTIF($D$86:D153, Input!$A$19:$A$1518), ""), 0)),"")</f>
        <v/>
      </c>
      <c r="E154" s="271" t="str">
        <f t="array" ref="E154">IFERROR(INDEX(Input!$A$19:$A$1518, MATCH(0, IF(AMI!$E$84=Input!$J$19:$J$1518, COUNTIF($E$86:E153, Input!$A$19:$A$1518), ""), 0)),"")</f>
        <v/>
      </c>
      <c r="F154" s="271" t="str">
        <f t="array" ref="F154">IFERROR(INDEX(Input!$A$19:$A$1518, MATCH(0, IF(AMI!$F$84=Input!$J$19:$J$1518, COUNTIF($F$86:F153, Input!$A$19:$A$1518), ""), 0)),"")</f>
        <v/>
      </c>
      <c r="G154" s="271" t="str">
        <f t="array" ref="G154">IFERROR(INDEX(Input!$A$19:$A$1518, MATCH(0, IF(AMI!$G$84=Input!$J$19:$J$1518, COUNTIF($G$86:G153, Input!$A$19:$A$1518), ""), 0)),"")</f>
        <v/>
      </c>
      <c r="H154" s="271" t="str">
        <f t="array" ref="H154">IFERROR(INDEX(Input!$A$19:$A$1518, MATCH(0, IF(AMI!$H$84=Input!$J$19:$J$1518, COUNTIF($H$86:H153, Input!$A$19:$A$1518), ""), 0)),"")</f>
        <v/>
      </c>
      <c r="I154" s="271" t="str">
        <f t="array" ref="I154">IFERROR(INDEX(Input!$A$19:$A$1518, MATCH(0, IF(AMI!$I$84=Input!$J$19:$J$1518, COUNTIF($I$86:I153, Input!$A$19:$A$1518), ""), 0)),"")</f>
        <v/>
      </c>
      <c r="J154" s="271" t="str">
        <f t="array" ref="J154">IFERROR(INDEX(Input!$A$19:$A$1518, MATCH(0, IF(AMI!$J$84=Input!$J$19:$J$1518, COUNTIF($J$86:J153, Input!$A$19:$A$1518), ""), 0)),"")</f>
        <v/>
      </c>
    </row>
    <row r="155" spans="1:10" ht="13.5" thickBot="1" x14ac:dyDescent="0.25">
      <c r="A155" s="271" t="str">
        <f t="array" ref="A155">IFERROR(INDEX(Input!$A$19:$A$1518,MATCH(0,IF(AMI!$A$84=Input!$J$19:$J$1518, COUNTIF($A$86:A154, Input!$A$19:$A$1518), ""), 0)),"")</f>
        <v/>
      </c>
      <c r="B155" s="271" t="str">
        <f t="array" ref="B155">IFERROR(INDEX(Input!$A$19:$A$1518, MATCH(0, IF(AMI!$B$84=Input!$J$19:$J$1518, COUNTIF($B$86:B154, Input!$A$19:$A$1518), ""), 0)),"")</f>
        <v/>
      </c>
      <c r="C155" s="271" t="str">
        <f t="array" ref="C155">IFERROR(INDEX(Input!$A$19:$A$1518, MATCH(0, IF(AMI!$C$84=Input!$J$19:$J$1518, COUNTIF($C$86:C154, Input!$A$19:$A$1518), ""), 0)),"")</f>
        <v/>
      </c>
      <c r="D155" s="271" t="str">
        <f t="array" ref="D155">IFERROR(INDEX(Input!$A$19:$A$1518, MATCH(0, IF(AMI!$D$84=Input!$J$19:$J$1518, COUNTIF($D$86:D154, Input!$A$19:$A$1518), ""), 0)),"")</f>
        <v/>
      </c>
      <c r="E155" s="271" t="str">
        <f t="array" ref="E155">IFERROR(INDEX(Input!$A$19:$A$1518, MATCH(0, IF(AMI!$E$84=Input!$J$19:$J$1518, COUNTIF($E$86:E154, Input!$A$19:$A$1518), ""), 0)),"")</f>
        <v/>
      </c>
      <c r="F155" s="271" t="str">
        <f t="array" ref="F155">IFERROR(INDEX(Input!$A$19:$A$1518, MATCH(0, IF(AMI!$F$84=Input!$J$19:$J$1518, COUNTIF($F$86:F154, Input!$A$19:$A$1518), ""), 0)),"")</f>
        <v/>
      </c>
      <c r="G155" s="271" t="str">
        <f t="array" ref="G155">IFERROR(INDEX(Input!$A$19:$A$1518, MATCH(0, IF(AMI!$G$84=Input!$J$19:$J$1518, COUNTIF($G$86:G154, Input!$A$19:$A$1518), ""), 0)),"")</f>
        <v/>
      </c>
      <c r="H155" s="271" t="str">
        <f t="array" ref="H155">IFERROR(INDEX(Input!$A$19:$A$1518, MATCH(0, IF(AMI!$H$84=Input!$J$19:$J$1518, COUNTIF($H$86:H154, Input!$A$19:$A$1518), ""), 0)),"")</f>
        <v/>
      </c>
      <c r="I155" s="271" t="str">
        <f t="array" ref="I155">IFERROR(INDEX(Input!$A$19:$A$1518, MATCH(0, IF(AMI!$I$84=Input!$J$19:$J$1518, COUNTIF($I$86:I154, Input!$A$19:$A$1518), ""), 0)),"")</f>
        <v/>
      </c>
      <c r="J155" s="271" t="str">
        <f t="array" ref="J155">IFERROR(INDEX(Input!$A$19:$A$1518, MATCH(0, IF(AMI!$J$84=Input!$J$19:$J$1518, COUNTIF($J$86:J154, Input!$A$19:$A$1518), ""), 0)),"")</f>
        <v/>
      </c>
    </row>
    <row r="156" spans="1:10" ht="13.5" thickBot="1" x14ac:dyDescent="0.25">
      <c r="A156" s="271" t="str">
        <f t="array" ref="A156">IFERROR(INDEX(Input!$A$19:$A$1518,MATCH(0,IF(AMI!$A$84=Input!$J$19:$J$1518, COUNTIF($A$86:A155, Input!$A$19:$A$1518), ""), 0)),"")</f>
        <v/>
      </c>
      <c r="B156" s="271" t="str">
        <f t="array" ref="B156">IFERROR(INDEX(Input!$A$19:$A$1518, MATCH(0, IF(AMI!$B$84=Input!$J$19:$J$1518, COUNTIF($B$86:B155, Input!$A$19:$A$1518), ""), 0)),"")</f>
        <v/>
      </c>
      <c r="C156" s="271" t="str">
        <f t="array" ref="C156">IFERROR(INDEX(Input!$A$19:$A$1518, MATCH(0, IF(AMI!$C$84=Input!$J$19:$J$1518, COUNTIF($C$86:C155, Input!$A$19:$A$1518), ""), 0)),"")</f>
        <v/>
      </c>
      <c r="D156" s="271" t="str">
        <f t="array" ref="D156">IFERROR(INDEX(Input!$A$19:$A$1518, MATCH(0, IF(AMI!$D$84=Input!$J$19:$J$1518, COUNTIF($D$86:D155, Input!$A$19:$A$1518), ""), 0)),"")</f>
        <v/>
      </c>
      <c r="E156" s="271" t="str">
        <f t="array" ref="E156">IFERROR(INDEX(Input!$A$19:$A$1518, MATCH(0, IF(AMI!$E$84=Input!$J$19:$J$1518, COUNTIF($E$86:E155, Input!$A$19:$A$1518), ""), 0)),"")</f>
        <v/>
      </c>
      <c r="F156" s="271" t="str">
        <f t="array" ref="F156">IFERROR(INDEX(Input!$A$19:$A$1518, MATCH(0, IF(AMI!$F$84=Input!$J$19:$J$1518, COUNTIF($F$86:F155, Input!$A$19:$A$1518), ""), 0)),"")</f>
        <v/>
      </c>
      <c r="G156" s="271" t="str">
        <f t="array" ref="G156">IFERROR(INDEX(Input!$A$19:$A$1518, MATCH(0, IF(AMI!$G$84=Input!$J$19:$J$1518, COUNTIF($G$86:G155, Input!$A$19:$A$1518), ""), 0)),"")</f>
        <v/>
      </c>
      <c r="H156" s="271" t="str">
        <f t="array" ref="H156">IFERROR(INDEX(Input!$A$19:$A$1518, MATCH(0, IF(AMI!$H$84=Input!$J$19:$J$1518, COUNTIF($H$86:H155, Input!$A$19:$A$1518), ""), 0)),"")</f>
        <v/>
      </c>
      <c r="I156" s="271" t="str">
        <f t="array" ref="I156">IFERROR(INDEX(Input!$A$19:$A$1518, MATCH(0, IF(AMI!$I$84=Input!$J$19:$J$1518, COUNTIF($I$86:I155, Input!$A$19:$A$1518), ""), 0)),"")</f>
        <v/>
      </c>
      <c r="J156" s="271" t="str">
        <f t="array" ref="J156">IFERROR(INDEX(Input!$A$19:$A$1518, MATCH(0, IF(AMI!$J$84=Input!$J$19:$J$1518, COUNTIF($J$86:J155, Input!$A$19:$A$1518), ""), 0)),"")</f>
        <v/>
      </c>
    </row>
    <row r="157" spans="1:10" ht="13.5" thickBot="1" x14ac:dyDescent="0.25">
      <c r="A157" s="271" t="str">
        <f t="array" ref="A157">IFERROR(INDEX(Input!$A$19:$A$1518,MATCH(0,IF(AMI!$A$84=Input!$J$19:$J$1518, COUNTIF($A$86:A156, Input!$A$19:$A$1518), ""), 0)),"")</f>
        <v/>
      </c>
      <c r="B157" s="271" t="str">
        <f t="array" ref="B157">IFERROR(INDEX(Input!$A$19:$A$1518, MATCH(0, IF(AMI!$B$84=Input!$J$19:$J$1518, COUNTIF($B$86:B156, Input!$A$19:$A$1518), ""), 0)),"")</f>
        <v/>
      </c>
      <c r="C157" s="271" t="str">
        <f t="array" ref="C157">IFERROR(INDEX(Input!$A$19:$A$1518, MATCH(0, IF(AMI!$C$84=Input!$J$19:$J$1518, COUNTIF($C$86:C156, Input!$A$19:$A$1518), ""), 0)),"")</f>
        <v/>
      </c>
      <c r="D157" s="271" t="str">
        <f t="array" ref="D157">IFERROR(INDEX(Input!$A$19:$A$1518, MATCH(0, IF(AMI!$D$84=Input!$J$19:$J$1518, COUNTIF($D$86:D156, Input!$A$19:$A$1518), ""), 0)),"")</f>
        <v/>
      </c>
      <c r="E157" s="271" t="str">
        <f t="array" ref="E157">IFERROR(INDEX(Input!$A$19:$A$1518, MATCH(0, IF(AMI!$E$84=Input!$J$19:$J$1518, COUNTIF($E$86:E156, Input!$A$19:$A$1518), ""), 0)),"")</f>
        <v/>
      </c>
      <c r="F157" s="271" t="str">
        <f t="array" ref="F157">IFERROR(INDEX(Input!$A$19:$A$1518, MATCH(0, IF(AMI!$F$84=Input!$J$19:$J$1518, COUNTIF($F$86:F156, Input!$A$19:$A$1518), ""), 0)),"")</f>
        <v/>
      </c>
      <c r="G157" s="271" t="str">
        <f t="array" ref="G157">IFERROR(INDEX(Input!$A$19:$A$1518, MATCH(0, IF(AMI!$G$84=Input!$J$19:$J$1518, COUNTIF($G$86:G156, Input!$A$19:$A$1518), ""), 0)),"")</f>
        <v/>
      </c>
      <c r="H157" s="271" t="str">
        <f t="array" ref="H157">IFERROR(INDEX(Input!$A$19:$A$1518, MATCH(0, IF(AMI!$H$84=Input!$J$19:$J$1518, COUNTIF($H$86:H156, Input!$A$19:$A$1518), ""), 0)),"")</f>
        <v/>
      </c>
      <c r="I157" s="271" t="str">
        <f t="array" ref="I157">IFERROR(INDEX(Input!$A$19:$A$1518, MATCH(0, IF(AMI!$I$84=Input!$J$19:$J$1518, COUNTIF($I$86:I156, Input!$A$19:$A$1518), ""), 0)),"")</f>
        <v/>
      </c>
      <c r="J157" s="271" t="str">
        <f t="array" ref="J157">IFERROR(INDEX(Input!$A$19:$A$1518, MATCH(0, IF(AMI!$J$84=Input!$J$19:$J$1518, COUNTIF($J$86:J156, Input!$A$19:$A$1518), ""), 0)),"")</f>
        <v/>
      </c>
    </row>
    <row r="158" spans="1:10" ht="13.5" thickBot="1" x14ac:dyDescent="0.25">
      <c r="A158" s="271" t="str">
        <f t="array" ref="A158">IFERROR(INDEX(Input!$A$19:$A$1518,MATCH(0,IF(AMI!$A$84=Input!$J$19:$J$1518, COUNTIF($A$86:A157, Input!$A$19:$A$1518), ""), 0)),"")</f>
        <v/>
      </c>
      <c r="B158" s="271" t="str">
        <f t="array" ref="B158">IFERROR(INDEX(Input!$A$19:$A$1518, MATCH(0, IF(AMI!$B$84=Input!$J$19:$J$1518, COUNTIF($B$86:B157, Input!$A$19:$A$1518), ""), 0)),"")</f>
        <v/>
      </c>
      <c r="C158" s="271" t="str">
        <f t="array" ref="C158">IFERROR(INDEX(Input!$A$19:$A$1518, MATCH(0, IF(AMI!$C$84=Input!$J$19:$J$1518, COUNTIF($C$86:C157, Input!$A$19:$A$1518), ""), 0)),"")</f>
        <v/>
      </c>
      <c r="D158" s="271" t="str">
        <f t="array" ref="D158">IFERROR(INDEX(Input!$A$19:$A$1518, MATCH(0, IF(AMI!$D$84=Input!$J$19:$J$1518, COUNTIF($D$86:D157, Input!$A$19:$A$1518), ""), 0)),"")</f>
        <v/>
      </c>
      <c r="E158" s="271" t="str">
        <f t="array" ref="E158">IFERROR(INDEX(Input!$A$19:$A$1518, MATCH(0, IF(AMI!$E$84=Input!$J$19:$J$1518, COUNTIF($E$86:E157, Input!$A$19:$A$1518), ""), 0)),"")</f>
        <v/>
      </c>
      <c r="F158" s="271" t="str">
        <f t="array" ref="F158">IFERROR(INDEX(Input!$A$19:$A$1518, MATCH(0, IF(AMI!$F$84=Input!$J$19:$J$1518, COUNTIF($F$86:F157, Input!$A$19:$A$1518), ""), 0)),"")</f>
        <v/>
      </c>
      <c r="G158" s="271" t="str">
        <f t="array" ref="G158">IFERROR(INDEX(Input!$A$19:$A$1518, MATCH(0, IF(AMI!$G$84=Input!$J$19:$J$1518, COUNTIF($G$86:G157, Input!$A$19:$A$1518), ""), 0)),"")</f>
        <v/>
      </c>
      <c r="H158" s="271" t="str">
        <f t="array" ref="H158">IFERROR(INDEX(Input!$A$19:$A$1518, MATCH(0, IF(AMI!$H$84=Input!$J$19:$J$1518, COUNTIF($H$86:H157, Input!$A$19:$A$1518), ""), 0)),"")</f>
        <v/>
      </c>
      <c r="I158" s="271" t="str">
        <f t="array" ref="I158">IFERROR(INDEX(Input!$A$19:$A$1518, MATCH(0, IF(AMI!$I$84=Input!$J$19:$J$1518, COUNTIF($I$86:I157, Input!$A$19:$A$1518), ""), 0)),"")</f>
        <v/>
      </c>
      <c r="J158" s="271" t="str">
        <f t="array" ref="J158">IFERROR(INDEX(Input!$A$19:$A$1518, MATCH(0, IF(AMI!$J$84=Input!$J$19:$J$1518, COUNTIF($J$86:J157, Input!$A$19:$A$1518), ""), 0)),"")</f>
        <v/>
      </c>
    </row>
    <row r="159" spans="1:10" ht="13.5" thickBot="1" x14ac:dyDescent="0.25">
      <c r="A159" s="271" t="str">
        <f t="array" ref="A159">IFERROR(INDEX(Input!$A$19:$A$1518,MATCH(0,IF(AMI!$A$84=Input!$J$19:$J$1518, COUNTIF($A$86:A158, Input!$A$19:$A$1518), ""), 0)),"")</f>
        <v/>
      </c>
      <c r="B159" s="271" t="str">
        <f t="array" ref="B159">IFERROR(INDEX(Input!$A$19:$A$1518, MATCH(0, IF(AMI!$B$84=Input!$J$19:$J$1518, COUNTIF($B$86:B158, Input!$A$19:$A$1518), ""), 0)),"")</f>
        <v/>
      </c>
      <c r="C159" s="271" t="str">
        <f t="array" ref="C159">IFERROR(INDEX(Input!$A$19:$A$1518, MATCH(0, IF(AMI!$C$84=Input!$J$19:$J$1518, COUNTIF($C$86:C158, Input!$A$19:$A$1518), ""), 0)),"")</f>
        <v/>
      </c>
      <c r="D159" s="271" t="str">
        <f t="array" ref="D159">IFERROR(INDEX(Input!$A$19:$A$1518, MATCH(0, IF(AMI!$D$84=Input!$J$19:$J$1518, COUNTIF($D$86:D158, Input!$A$19:$A$1518), ""), 0)),"")</f>
        <v/>
      </c>
      <c r="E159" s="271" t="str">
        <f t="array" ref="E159">IFERROR(INDEX(Input!$A$19:$A$1518, MATCH(0, IF(AMI!$E$84=Input!$J$19:$J$1518, COUNTIF($E$86:E158, Input!$A$19:$A$1518), ""), 0)),"")</f>
        <v/>
      </c>
      <c r="F159" s="271" t="str">
        <f t="array" ref="F159">IFERROR(INDEX(Input!$A$19:$A$1518, MATCH(0, IF(AMI!$F$84=Input!$J$19:$J$1518, COUNTIF($F$86:F158, Input!$A$19:$A$1518), ""), 0)),"")</f>
        <v/>
      </c>
      <c r="G159" s="271" t="str">
        <f t="array" ref="G159">IFERROR(INDEX(Input!$A$19:$A$1518, MATCH(0, IF(AMI!$G$84=Input!$J$19:$J$1518, COUNTIF($G$86:G158, Input!$A$19:$A$1518), ""), 0)),"")</f>
        <v/>
      </c>
      <c r="H159" s="271" t="str">
        <f t="array" ref="H159">IFERROR(INDEX(Input!$A$19:$A$1518, MATCH(0, IF(AMI!$H$84=Input!$J$19:$J$1518, COUNTIF($H$86:H158, Input!$A$19:$A$1518), ""), 0)),"")</f>
        <v/>
      </c>
      <c r="I159" s="271" t="str">
        <f t="array" ref="I159">IFERROR(INDEX(Input!$A$19:$A$1518, MATCH(0, IF(AMI!$I$84=Input!$J$19:$J$1518, COUNTIF($I$86:I158, Input!$A$19:$A$1518), ""), 0)),"")</f>
        <v/>
      </c>
      <c r="J159" s="271" t="str">
        <f t="array" ref="J159">IFERROR(INDEX(Input!$A$19:$A$1518, MATCH(0, IF(AMI!$J$84=Input!$J$19:$J$1518, COUNTIF($J$86:J158, Input!$A$19:$A$1518), ""), 0)),"")</f>
        <v/>
      </c>
    </row>
    <row r="160" spans="1:10" ht="13.5" thickBot="1" x14ac:dyDescent="0.25">
      <c r="A160" s="271" t="str">
        <f t="array" ref="A160">IFERROR(INDEX(Input!$A$19:$A$1518,MATCH(0,IF(AMI!$A$84=Input!$J$19:$J$1518, COUNTIF($A$86:A159, Input!$A$19:$A$1518), ""), 0)),"")</f>
        <v/>
      </c>
      <c r="B160" s="271" t="str">
        <f t="array" ref="B160">IFERROR(INDEX(Input!$A$19:$A$1518, MATCH(0, IF(AMI!$B$84=Input!$J$19:$J$1518, COUNTIF($B$86:B159, Input!$A$19:$A$1518), ""), 0)),"")</f>
        <v/>
      </c>
      <c r="C160" s="271" t="str">
        <f t="array" ref="C160">IFERROR(INDEX(Input!$A$19:$A$1518, MATCH(0, IF(AMI!$C$84=Input!$J$19:$J$1518, COUNTIF($C$86:C159, Input!$A$19:$A$1518), ""), 0)),"")</f>
        <v/>
      </c>
      <c r="D160" s="271" t="str">
        <f t="array" ref="D160">IFERROR(INDEX(Input!$A$19:$A$1518, MATCH(0, IF(AMI!$D$84=Input!$J$19:$J$1518, COUNTIF($D$86:D159, Input!$A$19:$A$1518), ""), 0)),"")</f>
        <v/>
      </c>
      <c r="E160" s="271" t="str">
        <f t="array" ref="E160">IFERROR(INDEX(Input!$A$19:$A$1518, MATCH(0, IF(AMI!$E$84=Input!$J$19:$J$1518, COUNTIF($E$86:E159, Input!$A$19:$A$1518), ""), 0)),"")</f>
        <v/>
      </c>
      <c r="F160" s="271" t="str">
        <f t="array" ref="F160">IFERROR(INDEX(Input!$A$19:$A$1518, MATCH(0, IF(AMI!$F$84=Input!$J$19:$J$1518, COUNTIF($F$86:F159, Input!$A$19:$A$1518), ""), 0)),"")</f>
        <v/>
      </c>
      <c r="G160" s="271" t="str">
        <f t="array" ref="G160">IFERROR(INDEX(Input!$A$19:$A$1518, MATCH(0, IF(AMI!$G$84=Input!$J$19:$J$1518, COUNTIF($G$86:G159, Input!$A$19:$A$1518), ""), 0)),"")</f>
        <v/>
      </c>
      <c r="H160" s="271" t="str">
        <f t="array" ref="H160">IFERROR(INDEX(Input!$A$19:$A$1518, MATCH(0, IF(AMI!$H$84=Input!$J$19:$J$1518, COUNTIF($H$86:H159, Input!$A$19:$A$1518), ""), 0)),"")</f>
        <v/>
      </c>
      <c r="I160" s="271" t="str">
        <f t="array" ref="I160">IFERROR(INDEX(Input!$A$19:$A$1518, MATCH(0, IF(AMI!$I$84=Input!$J$19:$J$1518, COUNTIF($I$86:I159, Input!$A$19:$A$1518), ""), 0)),"")</f>
        <v/>
      </c>
      <c r="J160" s="271" t="str">
        <f t="array" ref="J160">IFERROR(INDEX(Input!$A$19:$A$1518, MATCH(0, IF(AMI!$J$84=Input!$J$19:$J$1518, COUNTIF($J$86:J159, Input!$A$19:$A$1518), ""), 0)),"")</f>
        <v/>
      </c>
    </row>
    <row r="161" spans="1:10" ht="13.5" thickBot="1" x14ac:dyDescent="0.25">
      <c r="A161" s="271" t="str">
        <f t="array" ref="A161">IFERROR(INDEX(Input!$A$19:$A$1518,MATCH(0,IF(AMI!$A$84=Input!$J$19:$J$1518, COUNTIF($A$86:A160, Input!$A$19:$A$1518), ""), 0)),"")</f>
        <v/>
      </c>
      <c r="B161" s="271" t="str">
        <f t="array" ref="B161">IFERROR(INDEX(Input!$A$19:$A$1518, MATCH(0, IF(AMI!$B$84=Input!$J$19:$J$1518, COUNTIF($B$86:B160, Input!$A$19:$A$1518), ""), 0)),"")</f>
        <v/>
      </c>
      <c r="C161" s="271" t="str">
        <f t="array" ref="C161">IFERROR(INDEX(Input!$A$19:$A$1518, MATCH(0, IF(AMI!$C$84=Input!$J$19:$J$1518, COUNTIF($C$86:C160, Input!$A$19:$A$1518), ""), 0)),"")</f>
        <v/>
      </c>
      <c r="D161" s="271" t="str">
        <f t="array" ref="D161">IFERROR(INDEX(Input!$A$19:$A$1518, MATCH(0, IF(AMI!$D$84=Input!$J$19:$J$1518, COUNTIF($D$86:D160, Input!$A$19:$A$1518), ""), 0)),"")</f>
        <v/>
      </c>
      <c r="E161" s="271" t="str">
        <f t="array" ref="E161">IFERROR(INDEX(Input!$A$19:$A$1518, MATCH(0, IF(AMI!$E$84=Input!$J$19:$J$1518, COUNTIF($E$86:E160, Input!$A$19:$A$1518), ""), 0)),"")</f>
        <v/>
      </c>
      <c r="F161" s="271" t="str">
        <f t="array" ref="F161">IFERROR(INDEX(Input!$A$19:$A$1518, MATCH(0, IF(AMI!$F$84=Input!$J$19:$J$1518, COUNTIF($F$86:F160, Input!$A$19:$A$1518), ""), 0)),"")</f>
        <v/>
      </c>
      <c r="G161" s="271" t="str">
        <f t="array" ref="G161">IFERROR(INDEX(Input!$A$19:$A$1518, MATCH(0, IF(AMI!$G$84=Input!$J$19:$J$1518, COUNTIF($G$86:G160, Input!$A$19:$A$1518), ""), 0)),"")</f>
        <v/>
      </c>
      <c r="H161" s="271" t="str">
        <f t="array" ref="H161">IFERROR(INDEX(Input!$A$19:$A$1518, MATCH(0, IF(AMI!$H$84=Input!$J$19:$J$1518, COUNTIF($H$86:H160, Input!$A$19:$A$1518), ""), 0)),"")</f>
        <v/>
      </c>
      <c r="I161" s="271" t="str">
        <f t="array" ref="I161">IFERROR(INDEX(Input!$A$19:$A$1518, MATCH(0, IF(AMI!$I$84=Input!$J$19:$J$1518, COUNTIF($I$86:I160, Input!$A$19:$A$1518), ""), 0)),"")</f>
        <v/>
      </c>
      <c r="J161" s="271" t="str">
        <f t="array" ref="J161">IFERROR(INDEX(Input!$A$19:$A$1518, MATCH(0, IF(AMI!$J$84=Input!$J$19:$J$1518, COUNTIF($J$86:J160, Input!$A$19:$A$1518), ""), 0)),"")</f>
        <v/>
      </c>
    </row>
    <row r="162" spans="1:10" ht="13.5" thickBot="1" x14ac:dyDescent="0.25">
      <c r="A162" s="271" t="str">
        <f t="array" ref="A162">IFERROR(INDEX(Input!$A$19:$A$1518,MATCH(0,IF(AMI!$A$84=Input!$J$19:$J$1518, COUNTIF($A$86:A161, Input!$A$19:$A$1518), ""), 0)),"")</f>
        <v/>
      </c>
      <c r="B162" s="271" t="str">
        <f t="array" ref="B162">IFERROR(INDEX(Input!$A$19:$A$1518, MATCH(0, IF(AMI!$B$84=Input!$J$19:$J$1518, COUNTIF($B$86:B161, Input!$A$19:$A$1518), ""), 0)),"")</f>
        <v/>
      </c>
      <c r="C162" s="271" t="str">
        <f t="array" ref="C162">IFERROR(INDEX(Input!$A$19:$A$1518, MATCH(0, IF(AMI!$C$84=Input!$J$19:$J$1518, COUNTIF($C$86:C161, Input!$A$19:$A$1518), ""), 0)),"")</f>
        <v/>
      </c>
      <c r="D162" s="271" t="str">
        <f t="array" ref="D162">IFERROR(INDEX(Input!$A$19:$A$1518, MATCH(0, IF(AMI!$D$84=Input!$J$19:$J$1518, COUNTIF($D$86:D161, Input!$A$19:$A$1518), ""), 0)),"")</f>
        <v/>
      </c>
      <c r="E162" s="271" t="str">
        <f t="array" ref="E162">IFERROR(INDEX(Input!$A$19:$A$1518, MATCH(0, IF(AMI!$E$84=Input!$J$19:$J$1518, COUNTIF($E$86:E161, Input!$A$19:$A$1518), ""), 0)),"")</f>
        <v/>
      </c>
      <c r="F162" s="271" t="str">
        <f t="array" ref="F162">IFERROR(INDEX(Input!$A$19:$A$1518, MATCH(0, IF(AMI!$F$84=Input!$J$19:$J$1518, COUNTIF($F$86:F161, Input!$A$19:$A$1518), ""), 0)),"")</f>
        <v/>
      </c>
      <c r="G162" s="271" t="str">
        <f t="array" ref="G162">IFERROR(INDEX(Input!$A$19:$A$1518, MATCH(0, IF(AMI!$G$84=Input!$J$19:$J$1518, COUNTIF($G$86:G161, Input!$A$19:$A$1518), ""), 0)),"")</f>
        <v/>
      </c>
      <c r="H162" s="271" t="str">
        <f t="array" ref="H162">IFERROR(INDEX(Input!$A$19:$A$1518, MATCH(0, IF(AMI!$H$84=Input!$J$19:$J$1518, COUNTIF($H$86:H161, Input!$A$19:$A$1518), ""), 0)),"")</f>
        <v/>
      </c>
      <c r="I162" s="271" t="str">
        <f t="array" ref="I162">IFERROR(INDEX(Input!$A$19:$A$1518, MATCH(0, IF(AMI!$I$84=Input!$J$19:$J$1518, COUNTIF($I$86:I161, Input!$A$19:$A$1518), ""), 0)),"")</f>
        <v/>
      </c>
      <c r="J162" s="271" t="str">
        <f t="array" ref="J162">IFERROR(INDEX(Input!$A$19:$A$1518, MATCH(0, IF(AMI!$J$84=Input!$J$19:$J$1518, COUNTIF($J$86:J161, Input!$A$19:$A$1518), ""), 0)),"")</f>
        <v/>
      </c>
    </row>
    <row r="163" spans="1:10" ht="13.5" thickBot="1" x14ac:dyDescent="0.25">
      <c r="A163" s="271" t="str">
        <f t="array" ref="A163">IFERROR(INDEX(Input!$A$19:$A$1518,MATCH(0,IF(AMI!$A$84=Input!$J$19:$J$1518, COUNTIF($A$86:A162, Input!$A$19:$A$1518), ""), 0)),"")</f>
        <v/>
      </c>
      <c r="B163" s="271" t="str">
        <f t="array" ref="B163">IFERROR(INDEX(Input!$A$19:$A$1518, MATCH(0, IF(AMI!$B$84=Input!$J$19:$J$1518, COUNTIF($B$86:B162, Input!$A$19:$A$1518), ""), 0)),"")</f>
        <v/>
      </c>
      <c r="C163" s="271" t="str">
        <f t="array" ref="C163">IFERROR(INDEX(Input!$A$19:$A$1518, MATCH(0, IF(AMI!$C$84=Input!$J$19:$J$1518, COUNTIF($C$86:C162, Input!$A$19:$A$1518), ""), 0)),"")</f>
        <v/>
      </c>
      <c r="D163" s="271" t="str">
        <f t="array" ref="D163">IFERROR(INDEX(Input!$A$19:$A$1518, MATCH(0, IF(AMI!$D$84=Input!$J$19:$J$1518, COUNTIF($D$86:D162, Input!$A$19:$A$1518), ""), 0)),"")</f>
        <v/>
      </c>
      <c r="E163" s="271" t="str">
        <f t="array" ref="E163">IFERROR(INDEX(Input!$A$19:$A$1518, MATCH(0, IF(AMI!$E$84=Input!$J$19:$J$1518, COUNTIF($E$86:E162, Input!$A$19:$A$1518), ""), 0)),"")</f>
        <v/>
      </c>
      <c r="F163" s="271" t="str">
        <f t="array" ref="F163">IFERROR(INDEX(Input!$A$19:$A$1518, MATCH(0, IF(AMI!$F$84=Input!$J$19:$J$1518, COUNTIF($F$86:F162, Input!$A$19:$A$1518), ""), 0)),"")</f>
        <v/>
      </c>
      <c r="G163" s="271" t="str">
        <f t="array" ref="G163">IFERROR(INDEX(Input!$A$19:$A$1518, MATCH(0, IF(AMI!$G$84=Input!$J$19:$J$1518, COUNTIF($G$86:G162, Input!$A$19:$A$1518), ""), 0)),"")</f>
        <v/>
      </c>
      <c r="H163" s="271" t="str">
        <f t="array" ref="H163">IFERROR(INDEX(Input!$A$19:$A$1518, MATCH(0, IF(AMI!$H$84=Input!$J$19:$J$1518, COUNTIF($H$86:H162, Input!$A$19:$A$1518), ""), 0)),"")</f>
        <v/>
      </c>
      <c r="I163" s="271" t="str">
        <f t="array" ref="I163">IFERROR(INDEX(Input!$A$19:$A$1518, MATCH(0, IF(AMI!$I$84=Input!$J$19:$J$1518, COUNTIF($I$86:I162, Input!$A$19:$A$1518), ""), 0)),"")</f>
        <v/>
      </c>
      <c r="J163" s="271" t="str">
        <f t="array" ref="J163">IFERROR(INDEX(Input!$A$19:$A$1518, MATCH(0, IF(AMI!$J$84=Input!$J$19:$J$1518, COUNTIF($J$86:J162, Input!$A$19:$A$1518), ""), 0)),"")</f>
        <v/>
      </c>
    </row>
    <row r="164" spans="1:10" ht="13.5" thickBot="1" x14ac:dyDescent="0.25">
      <c r="A164" s="271" t="str">
        <f t="array" ref="A164">IFERROR(INDEX(Input!$A$19:$A$1518,MATCH(0,IF(AMI!$A$84=Input!$J$19:$J$1518, COUNTIF($A$86:A163, Input!$A$19:$A$1518), ""), 0)),"")</f>
        <v/>
      </c>
      <c r="B164" s="271" t="str">
        <f t="array" ref="B164">IFERROR(INDEX(Input!$A$19:$A$1518, MATCH(0, IF(AMI!$B$84=Input!$J$19:$J$1518, COUNTIF($B$86:B163, Input!$A$19:$A$1518), ""), 0)),"")</f>
        <v/>
      </c>
      <c r="C164" s="271" t="str">
        <f t="array" ref="C164">IFERROR(INDEX(Input!$A$19:$A$1518, MATCH(0, IF(AMI!$C$84=Input!$J$19:$J$1518, COUNTIF($C$86:C163, Input!$A$19:$A$1518), ""), 0)),"")</f>
        <v/>
      </c>
      <c r="D164" s="271" t="str">
        <f t="array" ref="D164">IFERROR(INDEX(Input!$A$19:$A$1518, MATCH(0, IF(AMI!$D$84=Input!$J$19:$J$1518, COUNTIF($D$86:D163, Input!$A$19:$A$1518), ""), 0)),"")</f>
        <v/>
      </c>
      <c r="E164" s="271" t="str">
        <f t="array" ref="E164">IFERROR(INDEX(Input!$A$19:$A$1518, MATCH(0, IF(AMI!$E$84=Input!$J$19:$J$1518, COUNTIF($E$86:E163, Input!$A$19:$A$1518), ""), 0)),"")</f>
        <v/>
      </c>
      <c r="F164" s="271" t="str">
        <f t="array" ref="F164">IFERROR(INDEX(Input!$A$19:$A$1518, MATCH(0, IF(AMI!$F$84=Input!$J$19:$J$1518, COUNTIF($F$86:F163, Input!$A$19:$A$1518), ""), 0)),"")</f>
        <v/>
      </c>
      <c r="G164" s="271" t="str">
        <f t="array" ref="G164">IFERROR(INDEX(Input!$A$19:$A$1518, MATCH(0, IF(AMI!$G$84=Input!$J$19:$J$1518, COUNTIF($G$86:G163, Input!$A$19:$A$1518), ""), 0)),"")</f>
        <v/>
      </c>
      <c r="H164" s="271" t="str">
        <f t="array" ref="H164">IFERROR(INDEX(Input!$A$19:$A$1518, MATCH(0, IF(AMI!$H$84=Input!$J$19:$J$1518, COUNTIF($H$86:H163, Input!$A$19:$A$1518), ""), 0)),"")</f>
        <v/>
      </c>
      <c r="I164" s="271" t="str">
        <f t="array" ref="I164">IFERROR(INDEX(Input!$A$19:$A$1518, MATCH(0, IF(AMI!$I$84=Input!$J$19:$J$1518, COUNTIF($I$86:I163, Input!$A$19:$A$1518), ""), 0)),"")</f>
        <v/>
      </c>
      <c r="J164" s="271" t="str">
        <f t="array" ref="J164">IFERROR(INDEX(Input!$A$19:$A$1518, MATCH(0, IF(AMI!$J$84=Input!$J$19:$J$1518, COUNTIF($J$86:J163, Input!$A$19:$A$1518), ""), 0)),"")</f>
        <v/>
      </c>
    </row>
    <row r="165" spans="1:10" ht="13.5" thickBot="1" x14ac:dyDescent="0.25">
      <c r="A165" s="271" t="str">
        <f t="array" ref="A165">IFERROR(INDEX(Input!$A$19:$A$1518,MATCH(0,IF(AMI!$A$84=Input!$J$19:$J$1518, COUNTIF($A$86:A164, Input!$A$19:$A$1518), ""), 0)),"")</f>
        <v/>
      </c>
      <c r="B165" s="271" t="str">
        <f t="array" ref="B165">IFERROR(INDEX(Input!$A$19:$A$1518, MATCH(0, IF(AMI!$B$84=Input!$J$19:$J$1518, COUNTIF($B$86:B164, Input!$A$19:$A$1518), ""), 0)),"")</f>
        <v/>
      </c>
      <c r="C165" s="271" t="str">
        <f t="array" ref="C165">IFERROR(INDEX(Input!$A$19:$A$1518, MATCH(0, IF(AMI!$C$84=Input!$J$19:$J$1518, COUNTIF($C$86:C164, Input!$A$19:$A$1518), ""), 0)),"")</f>
        <v/>
      </c>
      <c r="D165" s="271" t="str">
        <f t="array" ref="D165">IFERROR(INDEX(Input!$A$19:$A$1518, MATCH(0, IF(AMI!$D$84=Input!$J$19:$J$1518, COUNTIF($D$86:D164, Input!$A$19:$A$1518), ""), 0)),"")</f>
        <v/>
      </c>
      <c r="E165" s="271" t="str">
        <f t="array" ref="E165">IFERROR(INDEX(Input!$A$19:$A$1518, MATCH(0, IF(AMI!$E$84=Input!$J$19:$J$1518, COUNTIF($E$86:E164, Input!$A$19:$A$1518), ""), 0)),"")</f>
        <v/>
      </c>
      <c r="F165" s="271" t="str">
        <f t="array" ref="F165">IFERROR(INDEX(Input!$A$19:$A$1518, MATCH(0, IF(AMI!$F$84=Input!$J$19:$J$1518, COUNTIF($F$86:F164, Input!$A$19:$A$1518), ""), 0)),"")</f>
        <v/>
      </c>
      <c r="G165" s="271" t="str">
        <f t="array" ref="G165">IFERROR(INDEX(Input!$A$19:$A$1518, MATCH(0, IF(AMI!$G$84=Input!$J$19:$J$1518, COUNTIF($G$86:G164, Input!$A$19:$A$1518), ""), 0)),"")</f>
        <v/>
      </c>
      <c r="H165" s="271" t="str">
        <f t="array" ref="H165">IFERROR(INDEX(Input!$A$19:$A$1518, MATCH(0, IF(AMI!$H$84=Input!$J$19:$J$1518, COUNTIF($H$86:H164, Input!$A$19:$A$1518), ""), 0)),"")</f>
        <v/>
      </c>
      <c r="I165" s="271" t="str">
        <f t="array" ref="I165">IFERROR(INDEX(Input!$A$19:$A$1518, MATCH(0, IF(AMI!$I$84=Input!$J$19:$J$1518, COUNTIF($I$86:I164, Input!$A$19:$A$1518), ""), 0)),"")</f>
        <v/>
      </c>
      <c r="J165" s="271" t="str">
        <f t="array" ref="J165">IFERROR(INDEX(Input!$A$19:$A$1518, MATCH(0, IF(AMI!$J$84=Input!$J$19:$J$1518, COUNTIF($J$86:J164, Input!$A$19:$A$1518), ""), 0)),"")</f>
        <v/>
      </c>
    </row>
    <row r="166" spans="1:10" ht="13.5" thickBot="1" x14ac:dyDescent="0.25">
      <c r="A166" s="271" t="str">
        <f t="array" ref="A166">IFERROR(INDEX(Input!$A$19:$A$1518,MATCH(0,IF(AMI!$A$84=Input!$J$19:$J$1518, COUNTIF($A$86:A165, Input!$A$19:$A$1518), ""), 0)),"")</f>
        <v/>
      </c>
      <c r="B166" s="271" t="str">
        <f t="array" ref="B166">IFERROR(INDEX(Input!$A$19:$A$1518, MATCH(0, IF(AMI!$B$84=Input!$J$19:$J$1518, COUNTIF($B$86:B165, Input!$A$19:$A$1518), ""), 0)),"")</f>
        <v/>
      </c>
      <c r="C166" s="271" t="str">
        <f t="array" ref="C166">IFERROR(INDEX(Input!$A$19:$A$1518, MATCH(0, IF(AMI!$C$84=Input!$J$19:$J$1518, COUNTIF($C$86:C165, Input!$A$19:$A$1518), ""), 0)),"")</f>
        <v/>
      </c>
      <c r="D166" s="271" t="str">
        <f t="array" ref="D166">IFERROR(INDEX(Input!$A$19:$A$1518, MATCH(0, IF(AMI!$D$84=Input!$J$19:$J$1518, COUNTIF($D$86:D165, Input!$A$19:$A$1518), ""), 0)),"")</f>
        <v/>
      </c>
      <c r="E166" s="271" t="str">
        <f t="array" ref="E166">IFERROR(INDEX(Input!$A$19:$A$1518, MATCH(0, IF(AMI!$E$84=Input!$J$19:$J$1518, COUNTIF($E$86:E165, Input!$A$19:$A$1518), ""), 0)),"")</f>
        <v/>
      </c>
      <c r="F166" s="271" t="str">
        <f t="array" ref="F166">IFERROR(INDEX(Input!$A$19:$A$1518, MATCH(0, IF(AMI!$F$84=Input!$J$19:$J$1518, COUNTIF($F$86:F165, Input!$A$19:$A$1518), ""), 0)),"")</f>
        <v/>
      </c>
      <c r="G166" s="271" t="str">
        <f t="array" ref="G166">IFERROR(INDEX(Input!$A$19:$A$1518, MATCH(0, IF(AMI!$G$84=Input!$J$19:$J$1518, COUNTIF($G$86:G165, Input!$A$19:$A$1518), ""), 0)),"")</f>
        <v/>
      </c>
      <c r="H166" s="271" t="str">
        <f t="array" ref="H166">IFERROR(INDEX(Input!$A$19:$A$1518, MATCH(0, IF(AMI!$H$84=Input!$J$19:$J$1518, COUNTIF($H$86:H165, Input!$A$19:$A$1518), ""), 0)),"")</f>
        <v/>
      </c>
      <c r="I166" s="271" t="str">
        <f t="array" ref="I166">IFERROR(INDEX(Input!$A$19:$A$1518, MATCH(0, IF(AMI!$I$84=Input!$J$19:$J$1518, COUNTIF($I$86:I165, Input!$A$19:$A$1518), ""), 0)),"")</f>
        <v/>
      </c>
      <c r="J166" s="271" t="str">
        <f t="array" ref="J166">IFERROR(INDEX(Input!$A$19:$A$1518, MATCH(0, IF(AMI!$J$84=Input!$J$19:$J$1518, COUNTIF($J$86:J165, Input!$A$19:$A$1518), ""), 0)),"")</f>
        <v/>
      </c>
    </row>
    <row r="167" spans="1:10" ht="13.5" thickBot="1" x14ac:dyDescent="0.25">
      <c r="A167" s="271" t="str">
        <f t="array" ref="A167">IFERROR(INDEX(Input!$A$19:$A$1518,MATCH(0,IF(AMI!$A$84=Input!$J$19:$J$1518, COUNTIF($A$86:A166, Input!$A$19:$A$1518), ""), 0)),"")</f>
        <v/>
      </c>
      <c r="B167" s="271" t="str">
        <f t="array" ref="B167">IFERROR(INDEX(Input!$A$19:$A$1518, MATCH(0, IF(AMI!$B$84=Input!$J$19:$J$1518, COUNTIF($B$86:B166, Input!$A$19:$A$1518), ""), 0)),"")</f>
        <v/>
      </c>
      <c r="C167" s="271" t="str">
        <f t="array" ref="C167">IFERROR(INDEX(Input!$A$19:$A$1518, MATCH(0, IF(AMI!$C$84=Input!$J$19:$J$1518, COUNTIF($C$86:C166, Input!$A$19:$A$1518), ""), 0)),"")</f>
        <v/>
      </c>
      <c r="D167" s="271" t="str">
        <f t="array" ref="D167">IFERROR(INDEX(Input!$A$19:$A$1518, MATCH(0, IF(AMI!$D$84=Input!$J$19:$J$1518, COUNTIF($D$86:D166, Input!$A$19:$A$1518), ""), 0)),"")</f>
        <v/>
      </c>
      <c r="E167" s="271" t="str">
        <f t="array" ref="E167">IFERROR(INDEX(Input!$A$19:$A$1518, MATCH(0, IF(AMI!$E$84=Input!$J$19:$J$1518, COUNTIF($E$86:E166, Input!$A$19:$A$1518), ""), 0)),"")</f>
        <v/>
      </c>
      <c r="F167" s="271" t="str">
        <f t="array" ref="F167">IFERROR(INDEX(Input!$A$19:$A$1518, MATCH(0, IF(AMI!$F$84=Input!$J$19:$J$1518, COUNTIF($F$86:F166, Input!$A$19:$A$1518), ""), 0)),"")</f>
        <v/>
      </c>
      <c r="G167" s="271" t="str">
        <f t="array" ref="G167">IFERROR(INDEX(Input!$A$19:$A$1518, MATCH(0, IF(AMI!$G$84=Input!$J$19:$J$1518, COUNTIF($G$86:G166, Input!$A$19:$A$1518), ""), 0)),"")</f>
        <v/>
      </c>
      <c r="H167" s="271" t="str">
        <f t="array" ref="H167">IFERROR(INDEX(Input!$A$19:$A$1518, MATCH(0, IF(AMI!$H$84=Input!$J$19:$J$1518, COUNTIF($H$86:H166, Input!$A$19:$A$1518), ""), 0)),"")</f>
        <v/>
      </c>
      <c r="I167" s="271" t="str">
        <f t="array" ref="I167">IFERROR(INDEX(Input!$A$19:$A$1518, MATCH(0, IF(AMI!$I$84=Input!$J$19:$J$1518, COUNTIF($I$86:I166, Input!$A$19:$A$1518), ""), 0)),"")</f>
        <v/>
      </c>
      <c r="J167" s="271" t="str">
        <f t="array" ref="J167">IFERROR(INDEX(Input!$A$19:$A$1518, MATCH(0, IF(AMI!$J$84=Input!$J$19:$J$1518, COUNTIF($J$86:J166, Input!$A$19:$A$1518), ""), 0)),"")</f>
        <v/>
      </c>
    </row>
    <row r="168" spans="1:10" ht="13.5" thickBot="1" x14ac:dyDescent="0.25">
      <c r="A168" s="271" t="str">
        <f t="array" ref="A168">IFERROR(INDEX(Input!$A$19:$A$1518,MATCH(0,IF(AMI!$A$84=Input!$J$19:$J$1518, COUNTIF($A$86:A167, Input!$A$19:$A$1518), ""), 0)),"")</f>
        <v/>
      </c>
      <c r="B168" s="271" t="str">
        <f t="array" ref="B168">IFERROR(INDEX(Input!$A$19:$A$1518, MATCH(0, IF(AMI!$B$84=Input!$J$19:$J$1518, COUNTIF($B$86:B167, Input!$A$19:$A$1518), ""), 0)),"")</f>
        <v/>
      </c>
      <c r="C168" s="271" t="str">
        <f t="array" ref="C168">IFERROR(INDEX(Input!$A$19:$A$1518, MATCH(0, IF(AMI!$C$84=Input!$J$19:$J$1518, COUNTIF($C$86:C167, Input!$A$19:$A$1518), ""), 0)),"")</f>
        <v/>
      </c>
      <c r="D168" s="271" t="str">
        <f t="array" ref="D168">IFERROR(INDEX(Input!$A$19:$A$1518, MATCH(0, IF(AMI!$D$84=Input!$J$19:$J$1518, COUNTIF($D$86:D167, Input!$A$19:$A$1518), ""), 0)),"")</f>
        <v/>
      </c>
      <c r="E168" s="271" t="str">
        <f t="array" ref="E168">IFERROR(INDEX(Input!$A$19:$A$1518, MATCH(0, IF(AMI!$E$84=Input!$J$19:$J$1518, COUNTIF($E$86:E167, Input!$A$19:$A$1518), ""), 0)),"")</f>
        <v/>
      </c>
      <c r="F168" s="271" t="str">
        <f t="array" ref="F168">IFERROR(INDEX(Input!$A$19:$A$1518, MATCH(0, IF(AMI!$F$84=Input!$J$19:$J$1518, COUNTIF($F$86:F167, Input!$A$19:$A$1518), ""), 0)),"")</f>
        <v/>
      </c>
      <c r="G168" s="271" t="str">
        <f t="array" ref="G168">IFERROR(INDEX(Input!$A$19:$A$1518, MATCH(0, IF(AMI!$G$84=Input!$J$19:$J$1518, COUNTIF($G$86:G167, Input!$A$19:$A$1518), ""), 0)),"")</f>
        <v/>
      </c>
      <c r="H168" s="271" t="str">
        <f t="array" ref="H168">IFERROR(INDEX(Input!$A$19:$A$1518, MATCH(0, IF(AMI!$H$84=Input!$J$19:$J$1518, COUNTIF($H$86:H167, Input!$A$19:$A$1518), ""), 0)),"")</f>
        <v/>
      </c>
      <c r="I168" s="271" t="str">
        <f t="array" ref="I168">IFERROR(INDEX(Input!$A$19:$A$1518, MATCH(0, IF(AMI!$I$84=Input!$J$19:$J$1518, COUNTIF($I$86:I167, Input!$A$19:$A$1518), ""), 0)),"")</f>
        <v/>
      </c>
      <c r="J168" s="271" t="str">
        <f t="array" ref="J168">IFERROR(INDEX(Input!$A$19:$A$1518, MATCH(0, IF(AMI!$J$84=Input!$J$19:$J$1518, COUNTIF($J$86:J167, Input!$A$19:$A$1518), ""), 0)),"")</f>
        <v/>
      </c>
    </row>
    <row r="169" spans="1:10" ht="13.5" thickBot="1" x14ac:dyDescent="0.25">
      <c r="A169" s="271" t="str">
        <f t="array" ref="A169">IFERROR(INDEX(Input!$A$19:$A$1518,MATCH(0,IF(AMI!$A$84=Input!$J$19:$J$1518, COUNTIF($A$86:A168, Input!$A$19:$A$1518), ""), 0)),"")</f>
        <v/>
      </c>
      <c r="B169" s="271" t="str">
        <f t="array" ref="B169">IFERROR(INDEX(Input!$A$19:$A$1518, MATCH(0, IF(AMI!$B$84=Input!$J$19:$J$1518, COUNTIF($B$86:B168, Input!$A$19:$A$1518), ""), 0)),"")</f>
        <v/>
      </c>
      <c r="C169" s="271" t="str">
        <f t="array" ref="C169">IFERROR(INDEX(Input!$A$19:$A$1518, MATCH(0, IF(AMI!$C$84=Input!$J$19:$J$1518, COUNTIF($C$86:C168, Input!$A$19:$A$1518), ""), 0)),"")</f>
        <v/>
      </c>
      <c r="D169" s="271" t="str">
        <f t="array" ref="D169">IFERROR(INDEX(Input!$A$19:$A$1518, MATCH(0, IF(AMI!$D$84=Input!$J$19:$J$1518, COUNTIF($D$86:D168, Input!$A$19:$A$1518), ""), 0)),"")</f>
        <v/>
      </c>
      <c r="E169" s="271" t="str">
        <f t="array" ref="E169">IFERROR(INDEX(Input!$A$19:$A$1518, MATCH(0, IF(AMI!$E$84=Input!$J$19:$J$1518, COUNTIF($E$86:E168, Input!$A$19:$A$1518), ""), 0)),"")</f>
        <v/>
      </c>
      <c r="F169" s="271" t="str">
        <f t="array" ref="F169">IFERROR(INDEX(Input!$A$19:$A$1518, MATCH(0, IF(AMI!$F$84=Input!$J$19:$J$1518, COUNTIF($F$86:F168, Input!$A$19:$A$1518), ""), 0)),"")</f>
        <v/>
      </c>
      <c r="G169" s="271" t="str">
        <f t="array" ref="G169">IFERROR(INDEX(Input!$A$19:$A$1518, MATCH(0, IF(AMI!$G$84=Input!$J$19:$J$1518, COUNTIF($G$86:G168, Input!$A$19:$A$1518), ""), 0)),"")</f>
        <v/>
      </c>
      <c r="H169" s="271" t="str">
        <f t="array" ref="H169">IFERROR(INDEX(Input!$A$19:$A$1518, MATCH(0, IF(AMI!$H$84=Input!$J$19:$J$1518, COUNTIF($H$86:H168, Input!$A$19:$A$1518), ""), 0)),"")</f>
        <v/>
      </c>
      <c r="I169" s="271" t="str">
        <f t="array" ref="I169">IFERROR(INDEX(Input!$A$19:$A$1518, MATCH(0, IF(AMI!$I$84=Input!$J$19:$J$1518, COUNTIF($I$86:I168, Input!$A$19:$A$1518), ""), 0)),"")</f>
        <v/>
      </c>
      <c r="J169" s="271" t="str">
        <f t="array" ref="J169">IFERROR(INDEX(Input!$A$19:$A$1518, MATCH(0, IF(AMI!$J$84=Input!$J$19:$J$1518, COUNTIF($J$86:J168, Input!$A$19:$A$1518), ""), 0)),"")</f>
        <v/>
      </c>
    </row>
    <row r="170" spans="1:10" ht="13.5" thickBot="1" x14ac:dyDescent="0.25">
      <c r="A170" s="271" t="str">
        <f t="array" ref="A170">IFERROR(INDEX(Input!$A$19:$A$1518,MATCH(0,IF(AMI!$A$84=Input!$J$19:$J$1518, COUNTIF($A$86:A169, Input!$A$19:$A$1518), ""), 0)),"")</f>
        <v/>
      </c>
      <c r="B170" s="271" t="str">
        <f t="array" ref="B170">IFERROR(INDEX(Input!$A$19:$A$1518, MATCH(0, IF(AMI!$B$84=Input!$J$19:$J$1518, COUNTIF($B$86:B169, Input!$A$19:$A$1518), ""), 0)),"")</f>
        <v/>
      </c>
      <c r="C170" s="271" t="str">
        <f t="array" ref="C170">IFERROR(INDEX(Input!$A$19:$A$1518, MATCH(0, IF(AMI!$C$84=Input!$J$19:$J$1518, COUNTIF($C$86:C169, Input!$A$19:$A$1518), ""), 0)),"")</f>
        <v/>
      </c>
      <c r="D170" s="271" t="str">
        <f t="array" ref="D170">IFERROR(INDEX(Input!$A$19:$A$1518, MATCH(0, IF(AMI!$D$84=Input!$J$19:$J$1518, COUNTIF($D$86:D169, Input!$A$19:$A$1518), ""), 0)),"")</f>
        <v/>
      </c>
      <c r="E170" s="271" t="str">
        <f t="array" ref="E170">IFERROR(INDEX(Input!$A$19:$A$1518, MATCH(0, IF(AMI!$E$84=Input!$J$19:$J$1518, COUNTIF($E$86:E169, Input!$A$19:$A$1518), ""), 0)),"")</f>
        <v/>
      </c>
      <c r="F170" s="271" t="str">
        <f t="array" ref="F170">IFERROR(INDEX(Input!$A$19:$A$1518, MATCH(0, IF(AMI!$F$84=Input!$J$19:$J$1518, COUNTIF($F$86:F169, Input!$A$19:$A$1518), ""), 0)),"")</f>
        <v/>
      </c>
      <c r="G170" s="271" t="str">
        <f t="array" ref="G170">IFERROR(INDEX(Input!$A$19:$A$1518, MATCH(0, IF(AMI!$G$84=Input!$J$19:$J$1518, COUNTIF($G$86:G169, Input!$A$19:$A$1518), ""), 0)),"")</f>
        <v/>
      </c>
      <c r="H170" s="271" t="str">
        <f t="array" ref="H170">IFERROR(INDEX(Input!$A$19:$A$1518, MATCH(0, IF(AMI!$H$84=Input!$J$19:$J$1518, COUNTIF($H$86:H169, Input!$A$19:$A$1518), ""), 0)),"")</f>
        <v/>
      </c>
      <c r="I170" s="271" t="str">
        <f t="array" ref="I170">IFERROR(INDEX(Input!$A$19:$A$1518, MATCH(0, IF(AMI!$I$84=Input!$J$19:$J$1518, COUNTIF($I$86:I169, Input!$A$19:$A$1518), ""), 0)),"")</f>
        <v/>
      </c>
      <c r="J170" s="271" t="str">
        <f t="array" ref="J170">IFERROR(INDEX(Input!$A$19:$A$1518, MATCH(0, IF(AMI!$J$84=Input!$J$19:$J$1518, COUNTIF($J$86:J169, Input!$A$19:$A$1518), ""), 0)),"")</f>
        <v/>
      </c>
    </row>
    <row r="171" spans="1:10" ht="13.5" thickBot="1" x14ac:dyDescent="0.25">
      <c r="A171" s="271" t="str">
        <f t="array" ref="A171">IFERROR(INDEX(Input!$A$19:$A$1518,MATCH(0,IF(AMI!$A$84=Input!$J$19:$J$1518, COUNTIF($A$86:A170, Input!$A$19:$A$1518), ""), 0)),"")</f>
        <v/>
      </c>
      <c r="B171" s="271" t="str">
        <f t="array" ref="B171">IFERROR(INDEX(Input!$A$19:$A$1518, MATCH(0, IF(AMI!$B$84=Input!$J$19:$J$1518, COUNTIF($B$86:B170, Input!$A$19:$A$1518), ""), 0)),"")</f>
        <v/>
      </c>
      <c r="C171" s="271" t="str">
        <f t="array" ref="C171">IFERROR(INDEX(Input!$A$19:$A$1518, MATCH(0, IF(AMI!$C$84=Input!$J$19:$J$1518, COUNTIF($C$86:C170, Input!$A$19:$A$1518), ""), 0)),"")</f>
        <v/>
      </c>
      <c r="D171" s="271" t="str">
        <f t="array" ref="D171">IFERROR(INDEX(Input!$A$19:$A$1518, MATCH(0, IF(AMI!$D$84=Input!$J$19:$J$1518, COUNTIF($D$86:D170, Input!$A$19:$A$1518), ""), 0)),"")</f>
        <v/>
      </c>
      <c r="E171" s="271" t="str">
        <f t="array" ref="E171">IFERROR(INDEX(Input!$A$19:$A$1518, MATCH(0, IF(AMI!$E$84=Input!$J$19:$J$1518, COUNTIF($E$86:E170, Input!$A$19:$A$1518), ""), 0)),"")</f>
        <v/>
      </c>
      <c r="F171" s="271" t="str">
        <f t="array" ref="F171">IFERROR(INDEX(Input!$A$19:$A$1518, MATCH(0, IF(AMI!$F$84=Input!$J$19:$J$1518, COUNTIF($F$86:F170, Input!$A$19:$A$1518), ""), 0)),"")</f>
        <v/>
      </c>
      <c r="G171" s="271" t="str">
        <f t="array" ref="G171">IFERROR(INDEX(Input!$A$19:$A$1518, MATCH(0, IF(AMI!$G$84=Input!$J$19:$J$1518, COUNTIF($G$86:G170, Input!$A$19:$A$1518), ""), 0)),"")</f>
        <v/>
      </c>
      <c r="H171" s="271" t="str">
        <f t="array" ref="H171">IFERROR(INDEX(Input!$A$19:$A$1518, MATCH(0, IF(AMI!$H$84=Input!$J$19:$J$1518, COUNTIF($H$86:H170, Input!$A$19:$A$1518), ""), 0)),"")</f>
        <v/>
      </c>
      <c r="I171" s="271" t="str">
        <f t="array" ref="I171">IFERROR(INDEX(Input!$A$19:$A$1518, MATCH(0, IF(AMI!$I$84=Input!$J$19:$J$1518, COUNTIF($I$86:I170, Input!$A$19:$A$1518), ""), 0)),"")</f>
        <v/>
      </c>
      <c r="J171" s="271" t="str">
        <f t="array" ref="J171">IFERROR(INDEX(Input!$A$19:$A$1518, MATCH(0, IF(AMI!$J$84=Input!$J$19:$J$1518, COUNTIF($J$86:J170, Input!$A$19:$A$1518), ""), 0)),"")</f>
        <v/>
      </c>
    </row>
    <row r="172" spans="1:10" ht="13.5" thickBot="1" x14ac:dyDescent="0.25">
      <c r="A172" s="271" t="str">
        <f t="array" ref="A172">IFERROR(INDEX(Input!$A$19:$A$1518,MATCH(0,IF(AMI!$A$84=Input!$J$19:$J$1518, COUNTIF($A$86:A171, Input!$A$19:$A$1518), ""), 0)),"")</f>
        <v/>
      </c>
      <c r="B172" s="271" t="str">
        <f t="array" ref="B172">IFERROR(INDEX(Input!$A$19:$A$1518, MATCH(0, IF(AMI!$B$84=Input!$J$19:$J$1518, COUNTIF($B$86:B171, Input!$A$19:$A$1518), ""), 0)),"")</f>
        <v/>
      </c>
      <c r="C172" s="271" t="str">
        <f t="array" ref="C172">IFERROR(INDEX(Input!$A$19:$A$1518, MATCH(0, IF(AMI!$C$84=Input!$J$19:$J$1518, COUNTIF($C$86:C171, Input!$A$19:$A$1518), ""), 0)),"")</f>
        <v/>
      </c>
      <c r="D172" s="271" t="str">
        <f t="array" ref="D172">IFERROR(INDEX(Input!$A$19:$A$1518, MATCH(0, IF(AMI!$D$84=Input!$J$19:$J$1518, COUNTIF($D$86:D171, Input!$A$19:$A$1518), ""), 0)),"")</f>
        <v/>
      </c>
      <c r="E172" s="271" t="str">
        <f t="array" ref="E172">IFERROR(INDEX(Input!$A$19:$A$1518, MATCH(0, IF(AMI!$E$84=Input!$J$19:$J$1518, COUNTIF($E$86:E171, Input!$A$19:$A$1518), ""), 0)),"")</f>
        <v/>
      </c>
      <c r="F172" s="271" t="str">
        <f t="array" ref="F172">IFERROR(INDEX(Input!$A$19:$A$1518, MATCH(0, IF(AMI!$F$84=Input!$J$19:$J$1518, COUNTIF($F$86:F171, Input!$A$19:$A$1518), ""), 0)),"")</f>
        <v/>
      </c>
      <c r="G172" s="271" t="str">
        <f t="array" ref="G172">IFERROR(INDEX(Input!$A$19:$A$1518, MATCH(0, IF(AMI!$G$84=Input!$J$19:$J$1518, COUNTIF($G$86:G171, Input!$A$19:$A$1518), ""), 0)),"")</f>
        <v/>
      </c>
      <c r="H172" s="271" t="str">
        <f t="array" ref="H172">IFERROR(INDEX(Input!$A$19:$A$1518, MATCH(0, IF(AMI!$H$84=Input!$J$19:$J$1518, COUNTIF($H$86:H171, Input!$A$19:$A$1518), ""), 0)),"")</f>
        <v/>
      </c>
      <c r="I172" s="271" t="str">
        <f t="array" ref="I172">IFERROR(INDEX(Input!$A$19:$A$1518, MATCH(0, IF(AMI!$I$84=Input!$J$19:$J$1518, COUNTIF($I$86:I171, Input!$A$19:$A$1518), ""), 0)),"")</f>
        <v/>
      </c>
      <c r="J172" s="271" t="str">
        <f t="array" ref="J172">IFERROR(INDEX(Input!$A$19:$A$1518, MATCH(0, IF(AMI!$J$84=Input!$J$19:$J$1518, COUNTIF($J$86:J171, Input!$A$19:$A$1518), ""), 0)),"")</f>
        <v/>
      </c>
    </row>
    <row r="173" spans="1:10" ht="13.5" thickBot="1" x14ac:dyDescent="0.25">
      <c r="A173" s="271" t="str">
        <f t="array" ref="A173">IFERROR(INDEX(Input!$A$19:$A$1518,MATCH(0,IF(AMI!$A$84=Input!$J$19:$J$1518, COUNTIF($A$86:A172, Input!$A$19:$A$1518), ""), 0)),"")</f>
        <v/>
      </c>
      <c r="B173" s="271" t="str">
        <f t="array" ref="B173">IFERROR(INDEX(Input!$A$19:$A$1518, MATCH(0, IF(AMI!$B$84=Input!$J$19:$J$1518, COUNTIF($B$86:B172, Input!$A$19:$A$1518), ""), 0)),"")</f>
        <v/>
      </c>
      <c r="C173" s="271" t="str">
        <f t="array" ref="C173">IFERROR(INDEX(Input!$A$19:$A$1518, MATCH(0, IF(AMI!$C$84=Input!$J$19:$J$1518, COUNTIF($C$86:C172, Input!$A$19:$A$1518), ""), 0)),"")</f>
        <v/>
      </c>
      <c r="D173" s="271" t="str">
        <f t="array" ref="D173">IFERROR(INDEX(Input!$A$19:$A$1518, MATCH(0, IF(AMI!$D$84=Input!$J$19:$J$1518, COUNTIF($D$86:D172, Input!$A$19:$A$1518), ""), 0)),"")</f>
        <v/>
      </c>
      <c r="E173" s="271" t="str">
        <f t="array" ref="E173">IFERROR(INDEX(Input!$A$19:$A$1518, MATCH(0, IF(AMI!$E$84=Input!$J$19:$J$1518, COUNTIF($E$86:E172, Input!$A$19:$A$1518), ""), 0)),"")</f>
        <v/>
      </c>
      <c r="F173" s="271" t="str">
        <f t="array" ref="F173">IFERROR(INDEX(Input!$A$19:$A$1518, MATCH(0, IF(AMI!$F$84=Input!$J$19:$J$1518, COUNTIF($F$86:F172, Input!$A$19:$A$1518), ""), 0)),"")</f>
        <v/>
      </c>
      <c r="G173" s="271" t="str">
        <f t="array" ref="G173">IFERROR(INDEX(Input!$A$19:$A$1518, MATCH(0, IF(AMI!$G$84=Input!$J$19:$J$1518, COUNTIF($G$86:G172, Input!$A$19:$A$1518), ""), 0)),"")</f>
        <v/>
      </c>
      <c r="H173" s="271" t="str">
        <f t="array" ref="H173">IFERROR(INDEX(Input!$A$19:$A$1518, MATCH(0, IF(AMI!$H$84=Input!$J$19:$J$1518, COUNTIF($H$86:H172, Input!$A$19:$A$1518), ""), 0)),"")</f>
        <v/>
      </c>
      <c r="I173" s="271" t="str">
        <f t="array" ref="I173">IFERROR(INDEX(Input!$A$19:$A$1518, MATCH(0, IF(AMI!$I$84=Input!$J$19:$J$1518, COUNTIF($I$86:I172, Input!$A$19:$A$1518), ""), 0)),"")</f>
        <v/>
      </c>
      <c r="J173" s="271" t="str">
        <f t="array" ref="J173">IFERROR(INDEX(Input!$A$19:$A$1518, MATCH(0, IF(AMI!$J$84=Input!$J$19:$J$1518, COUNTIF($J$86:J172, Input!$A$19:$A$1518), ""), 0)),"")</f>
        <v/>
      </c>
    </row>
    <row r="174" spans="1:10" ht="13.5" thickBot="1" x14ac:dyDescent="0.25">
      <c r="A174" s="271" t="str">
        <f t="array" ref="A174">IFERROR(INDEX(Input!$A$19:$A$1518,MATCH(0,IF(AMI!$A$84=Input!$J$19:$J$1518, COUNTIF($A$86:A173, Input!$A$19:$A$1518), ""), 0)),"")</f>
        <v/>
      </c>
      <c r="B174" s="271" t="str">
        <f t="array" ref="B174">IFERROR(INDEX(Input!$A$19:$A$1518, MATCH(0, IF(AMI!$B$84=Input!$J$19:$J$1518, COUNTIF($B$86:B173, Input!$A$19:$A$1518), ""), 0)),"")</f>
        <v/>
      </c>
      <c r="C174" s="271" t="str">
        <f t="array" ref="C174">IFERROR(INDEX(Input!$A$19:$A$1518, MATCH(0, IF(AMI!$C$84=Input!$J$19:$J$1518, COUNTIF($C$86:C173, Input!$A$19:$A$1518), ""), 0)),"")</f>
        <v/>
      </c>
      <c r="D174" s="271" t="str">
        <f t="array" ref="D174">IFERROR(INDEX(Input!$A$19:$A$1518, MATCH(0, IF(AMI!$D$84=Input!$J$19:$J$1518, COUNTIF($D$86:D173, Input!$A$19:$A$1518), ""), 0)),"")</f>
        <v/>
      </c>
      <c r="E174" s="271" t="str">
        <f t="array" ref="E174">IFERROR(INDEX(Input!$A$19:$A$1518, MATCH(0, IF(AMI!$E$84=Input!$J$19:$J$1518, COUNTIF($E$86:E173, Input!$A$19:$A$1518), ""), 0)),"")</f>
        <v/>
      </c>
      <c r="F174" s="271" t="str">
        <f t="array" ref="F174">IFERROR(INDEX(Input!$A$19:$A$1518, MATCH(0, IF(AMI!$F$84=Input!$J$19:$J$1518, COUNTIF($F$86:F173, Input!$A$19:$A$1518), ""), 0)),"")</f>
        <v/>
      </c>
      <c r="G174" s="271" t="str">
        <f t="array" ref="G174">IFERROR(INDEX(Input!$A$19:$A$1518, MATCH(0, IF(AMI!$G$84=Input!$J$19:$J$1518, COUNTIF($G$86:G173, Input!$A$19:$A$1518), ""), 0)),"")</f>
        <v/>
      </c>
      <c r="H174" s="271" t="str">
        <f t="array" ref="H174">IFERROR(INDEX(Input!$A$19:$A$1518, MATCH(0, IF(AMI!$H$84=Input!$J$19:$J$1518, COUNTIF($H$86:H173, Input!$A$19:$A$1518), ""), 0)),"")</f>
        <v/>
      </c>
      <c r="I174" s="271" t="str">
        <f t="array" ref="I174">IFERROR(INDEX(Input!$A$19:$A$1518, MATCH(0, IF(AMI!$I$84=Input!$J$19:$J$1518, COUNTIF($I$86:I173, Input!$A$19:$A$1518), ""), 0)),"")</f>
        <v/>
      </c>
      <c r="J174" s="271" t="str">
        <f t="array" ref="J174">IFERROR(INDEX(Input!$A$19:$A$1518, MATCH(0, IF(AMI!$J$84=Input!$J$19:$J$1518, COUNTIF($J$86:J173, Input!$A$19:$A$1518), ""), 0)),"")</f>
        <v/>
      </c>
    </row>
    <row r="175" spans="1:10" ht="13.5" thickBot="1" x14ac:dyDescent="0.25">
      <c r="A175" s="271" t="str">
        <f t="array" ref="A175">IFERROR(INDEX(Input!$A$19:$A$1518,MATCH(0,IF(AMI!$A$84=Input!$J$19:$J$1518, COUNTIF($A$86:A174, Input!$A$19:$A$1518), ""), 0)),"")</f>
        <v/>
      </c>
      <c r="B175" s="271" t="str">
        <f t="array" ref="B175">IFERROR(INDEX(Input!$A$19:$A$1518, MATCH(0, IF(AMI!$B$84=Input!$J$19:$J$1518, COUNTIF($B$86:B174, Input!$A$19:$A$1518), ""), 0)),"")</f>
        <v/>
      </c>
      <c r="C175" s="271" t="str">
        <f t="array" ref="C175">IFERROR(INDEX(Input!$A$19:$A$1518, MATCH(0, IF(AMI!$C$84=Input!$J$19:$J$1518, COUNTIF($C$86:C174, Input!$A$19:$A$1518), ""), 0)),"")</f>
        <v/>
      </c>
      <c r="D175" s="271" t="str">
        <f t="array" ref="D175">IFERROR(INDEX(Input!$A$19:$A$1518, MATCH(0, IF(AMI!$D$84=Input!$J$19:$J$1518, COUNTIF($D$86:D174, Input!$A$19:$A$1518), ""), 0)),"")</f>
        <v/>
      </c>
      <c r="E175" s="271" t="str">
        <f t="array" ref="E175">IFERROR(INDEX(Input!$A$19:$A$1518, MATCH(0, IF(AMI!$E$84=Input!$J$19:$J$1518, COUNTIF($E$86:E174, Input!$A$19:$A$1518), ""), 0)),"")</f>
        <v/>
      </c>
      <c r="F175" s="271" t="str">
        <f t="array" ref="F175">IFERROR(INDEX(Input!$A$19:$A$1518, MATCH(0, IF(AMI!$F$84=Input!$J$19:$J$1518, COUNTIF($F$86:F174, Input!$A$19:$A$1518), ""), 0)),"")</f>
        <v/>
      </c>
      <c r="G175" s="271" t="str">
        <f t="array" ref="G175">IFERROR(INDEX(Input!$A$19:$A$1518, MATCH(0, IF(AMI!$G$84=Input!$J$19:$J$1518, COUNTIF($G$86:G174, Input!$A$19:$A$1518), ""), 0)),"")</f>
        <v/>
      </c>
      <c r="H175" s="271" t="str">
        <f t="array" ref="H175">IFERROR(INDEX(Input!$A$19:$A$1518, MATCH(0, IF(AMI!$H$84=Input!$J$19:$J$1518, COUNTIF($H$86:H174, Input!$A$19:$A$1518), ""), 0)),"")</f>
        <v/>
      </c>
      <c r="I175" s="271" t="str">
        <f t="array" ref="I175">IFERROR(INDEX(Input!$A$19:$A$1518, MATCH(0, IF(AMI!$I$84=Input!$J$19:$J$1518, COUNTIF($I$86:I174, Input!$A$19:$A$1518), ""), 0)),"")</f>
        <v/>
      </c>
      <c r="J175" s="271" t="str">
        <f t="array" ref="J175">IFERROR(INDEX(Input!$A$19:$A$1518, MATCH(0, IF(AMI!$J$84=Input!$J$19:$J$1518, COUNTIF($J$86:J174, Input!$A$19:$A$1518), ""), 0)),"")</f>
        <v/>
      </c>
    </row>
    <row r="176" spans="1:10" ht="13.5" thickBot="1" x14ac:dyDescent="0.25">
      <c r="A176" s="271" t="str">
        <f t="array" ref="A176">IFERROR(INDEX(Input!$A$19:$A$1518,MATCH(0,IF(AMI!$A$84=Input!$J$19:$J$1518, COUNTIF($A$86:A175, Input!$A$19:$A$1518), ""), 0)),"")</f>
        <v/>
      </c>
      <c r="B176" s="271" t="str">
        <f t="array" ref="B176">IFERROR(INDEX(Input!$A$19:$A$1518, MATCH(0, IF(AMI!$B$84=Input!$J$19:$J$1518, COUNTIF($B$86:B175, Input!$A$19:$A$1518), ""), 0)),"")</f>
        <v/>
      </c>
      <c r="C176" s="271" t="str">
        <f t="array" ref="C176">IFERROR(INDEX(Input!$A$19:$A$1518, MATCH(0, IF(AMI!$C$84=Input!$J$19:$J$1518, COUNTIF($C$86:C175, Input!$A$19:$A$1518), ""), 0)),"")</f>
        <v/>
      </c>
      <c r="D176" s="271" t="str">
        <f t="array" ref="D176">IFERROR(INDEX(Input!$A$19:$A$1518, MATCH(0, IF(AMI!$D$84=Input!$J$19:$J$1518, COUNTIF($D$86:D175, Input!$A$19:$A$1518), ""), 0)),"")</f>
        <v/>
      </c>
      <c r="E176" s="271" t="str">
        <f t="array" ref="E176">IFERROR(INDEX(Input!$A$19:$A$1518, MATCH(0, IF(AMI!$E$84=Input!$J$19:$J$1518, COUNTIF($E$86:E175, Input!$A$19:$A$1518), ""), 0)),"")</f>
        <v/>
      </c>
      <c r="F176" s="271" t="str">
        <f t="array" ref="F176">IFERROR(INDEX(Input!$A$19:$A$1518, MATCH(0, IF(AMI!$F$84=Input!$J$19:$J$1518, COUNTIF($F$86:F175, Input!$A$19:$A$1518), ""), 0)),"")</f>
        <v/>
      </c>
      <c r="G176" s="271" t="str">
        <f t="array" ref="G176">IFERROR(INDEX(Input!$A$19:$A$1518, MATCH(0, IF(AMI!$G$84=Input!$J$19:$J$1518, COUNTIF($G$86:G175, Input!$A$19:$A$1518), ""), 0)),"")</f>
        <v/>
      </c>
      <c r="H176" s="271" t="str">
        <f t="array" ref="H176">IFERROR(INDEX(Input!$A$19:$A$1518, MATCH(0, IF(AMI!$H$84=Input!$J$19:$J$1518, COUNTIF($H$86:H175, Input!$A$19:$A$1518), ""), 0)),"")</f>
        <v/>
      </c>
      <c r="I176" s="271" t="str">
        <f t="array" ref="I176">IFERROR(INDEX(Input!$A$19:$A$1518, MATCH(0, IF(AMI!$I$84=Input!$J$19:$J$1518, COUNTIF($I$86:I175, Input!$A$19:$A$1518), ""), 0)),"")</f>
        <v/>
      </c>
      <c r="J176" s="271" t="str">
        <f t="array" ref="J176">IFERROR(INDEX(Input!$A$19:$A$1518, MATCH(0, IF(AMI!$J$84=Input!$J$19:$J$1518, COUNTIF($J$86:J175, Input!$A$19:$A$1518), ""), 0)),"")</f>
        <v/>
      </c>
    </row>
    <row r="177" spans="1:10" ht="13.5" thickBot="1" x14ac:dyDescent="0.25">
      <c r="A177" s="271" t="str">
        <f t="array" ref="A177">IFERROR(INDEX(Input!$A$19:$A$1518,MATCH(0,IF(AMI!$A$84=Input!$J$19:$J$1518, COUNTIF($A$86:A176, Input!$A$19:$A$1518), ""), 0)),"")</f>
        <v/>
      </c>
      <c r="B177" s="271" t="str">
        <f t="array" ref="B177">IFERROR(INDEX(Input!$A$19:$A$1518, MATCH(0, IF(AMI!$B$84=Input!$J$19:$J$1518, COUNTIF($B$86:B176, Input!$A$19:$A$1518), ""), 0)),"")</f>
        <v/>
      </c>
      <c r="C177" s="271" t="str">
        <f t="array" ref="C177">IFERROR(INDEX(Input!$A$19:$A$1518, MATCH(0, IF(AMI!$C$84=Input!$J$19:$J$1518, COUNTIF($C$86:C176, Input!$A$19:$A$1518), ""), 0)),"")</f>
        <v/>
      </c>
      <c r="D177" s="271" t="str">
        <f t="array" ref="D177">IFERROR(INDEX(Input!$A$19:$A$1518, MATCH(0, IF(AMI!$D$84=Input!$J$19:$J$1518, COUNTIF($D$86:D176, Input!$A$19:$A$1518), ""), 0)),"")</f>
        <v/>
      </c>
      <c r="E177" s="271" t="str">
        <f t="array" ref="E177">IFERROR(INDEX(Input!$A$19:$A$1518, MATCH(0, IF(AMI!$E$84=Input!$J$19:$J$1518, COUNTIF($E$86:E176, Input!$A$19:$A$1518), ""), 0)),"")</f>
        <v/>
      </c>
      <c r="F177" s="271" t="str">
        <f t="array" ref="F177">IFERROR(INDEX(Input!$A$19:$A$1518, MATCH(0, IF(AMI!$F$84=Input!$J$19:$J$1518, COUNTIF($F$86:F176, Input!$A$19:$A$1518), ""), 0)),"")</f>
        <v/>
      </c>
      <c r="G177" s="271" t="str">
        <f t="array" ref="G177">IFERROR(INDEX(Input!$A$19:$A$1518, MATCH(0, IF(AMI!$G$84=Input!$J$19:$J$1518, COUNTIF($G$86:G176, Input!$A$19:$A$1518), ""), 0)),"")</f>
        <v/>
      </c>
      <c r="H177" s="271" t="str">
        <f t="array" ref="H177">IFERROR(INDEX(Input!$A$19:$A$1518, MATCH(0, IF(AMI!$H$84=Input!$J$19:$J$1518, COUNTIF($H$86:H176, Input!$A$19:$A$1518), ""), 0)),"")</f>
        <v/>
      </c>
      <c r="I177" s="271" t="str">
        <f t="array" ref="I177">IFERROR(INDEX(Input!$A$19:$A$1518, MATCH(0, IF(AMI!$I$84=Input!$J$19:$J$1518, COUNTIF($I$86:I176, Input!$A$19:$A$1518), ""), 0)),"")</f>
        <v/>
      </c>
      <c r="J177" s="271" t="str">
        <f t="array" ref="J177">IFERROR(INDEX(Input!$A$19:$A$1518, MATCH(0, IF(AMI!$J$84=Input!$J$19:$J$1518, COUNTIF($J$86:J176, Input!$A$19:$A$1518), ""), 0)),"")</f>
        <v/>
      </c>
    </row>
    <row r="178" spans="1:10" ht="13.5" thickBot="1" x14ac:dyDescent="0.25">
      <c r="A178" s="271" t="str">
        <f t="array" ref="A178">IFERROR(INDEX(Input!$A$19:$A$1518,MATCH(0,IF(AMI!$A$84=Input!$J$19:$J$1518, COUNTIF($A$86:A177, Input!$A$19:$A$1518), ""), 0)),"")</f>
        <v/>
      </c>
      <c r="B178" s="271" t="str">
        <f t="array" ref="B178">IFERROR(INDEX(Input!$A$19:$A$1518, MATCH(0, IF(AMI!$B$84=Input!$J$19:$J$1518, COUNTIF($B$86:B177, Input!$A$19:$A$1518), ""), 0)),"")</f>
        <v/>
      </c>
      <c r="C178" s="271" t="str">
        <f t="array" ref="C178">IFERROR(INDEX(Input!$A$19:$A$1518, MATCH(0, IF(AMI!$C$84=Input!$J$19:$J$1518, COUNTIF($C$86:C177, Input!$A$19:$A$1518), ""), 0)),"")</f>
        <v/>
      </c>
      <c r="D178" s="271" t="str">
        <f t="array" ref="D178">IFERROR(INDEX(Input!$A$19:$A$1518, MATCH(0, IF(AMI!$D$84=Input!$J$19:$J$1518, COUNTIF($D$86:D177, Input!$A$19:$A$1518), ""), 0)),"")</f>
        <v/>
      </c>
      <c r="E178" s="271" t="str">
        <f t="array" ref="E178">IFERROR(INDEX(Input!$A$19:$A$1518, MATCH(0, IF(AMI!$E$84=Input!$J$19:$J$1518, COUNTIF($E$86:E177, Input!$A$19:$A$1518), ""), 0)),"")</f>
        <v/>
      </c>
      <c r="F178" s="271" t="str">
        <f t="array" ref="F178">IFERROR(INDEX(Input!$A$19:$A$1518, MATCH(0, IF(AMI!$F$84=Input!$J$19:$J$1518, COUNTIF($F$86:F177, Input!$A$19:$A$1518), ""), 0)),"")</f>
        <v/>
      </c>
      <c r="G178" s="271" t="str">
        <f t="array" ref="G178">IFERROR(INDEX(Input!$A$19:$A$1518, MATCH(0, IF(AMI!$G$84=Input!$J$19:$J$1518, COUNTIF($G$86:G177, Input!$A$19:$A$1518), ""), 0)),"")</f>
        <v/>
      </c>
      <c r="H178" s="271" t="str">
        <f t="array" ref="H178">IFERROR(INDEX(Input!$A$19:$A$1518, MATCH(0, IF(AMI!$H$84=Input!$J$19:$J$1518, COUNTIF($H$86:H177, Input!$A$19:$A$1518), ""), 0)),"")</f>
        <v/>
      </c>
      <c r="I178" s="271" t="str">
        <f t="array" ref="I178">IFERROR(INDEX(Input!$A$19:$A$1518, MATCH(0, IF(AMI!$I$84=Input!$J$19:$J$1518, COUNTIF($I$86:I177, Input!$A$19:$A$1518), ""), 0)),"")</f>
        <v/>
      </c>
      <c r="J178" s="271" t="str">
        <f t="array" ref="J178">IFERROR(INDEX(Input!$A$19:$A$1518, MATCH(0, IF(AMI!$J$84=Input!$J$19:$J$1518, COUNTIF($J$86:J177, Input!$A$19:$A$1518), ""), 0)),"")</f>
        <v/>
      </c>
    </row>
    <row r="179" spans="1:10" ht="13.5" thickBot="1" x14ac:dyDescent="0.25">
      <c r="A179" s="271" t="str">
        <f t="array" ref="A179">IFERROR(INDEX(Input!$A$19:$A$1518,MATCH(0,IF(AMI!$A$84=Input!$J$19:$J$1518, COUNTIF($A$86:A178, Input!$A$19:$A$1518), ""), 0)),"")</f>
        <v/>
      </c>
      <c r="B179" s="271" t="str">
        <f t="array" ref="B179">IFERROR(INDEX(Input!$A$19:$A$1518, MATCH(0, IF(AMI!$B$84=Input!$J$19:$J$1518, COUNTIF($B$86:B178, Input!$A$19:$A$1518), ""), 0)),"")</f>
        <v/>
      </c>
      <c r="C179" s="271" t="str">
        <f t="array" ref="C179">IFERROR(INDEX(Input!$A$19:$A$1518, MATCH(0, IF(AMI!$C$84=Input!$J$19:$J$1518, COUNTIF($C$86:C178, Input!$A$19:$A$1518), ""), 0)),"")</f>
        <v/>
      </c>
      <c r="D179" s="271" t="str">
        <f t="array" ref="D179">IFERROR(INDEX(Input!$A$19:$A$1518, MATCH(0, IF(AMI!$D$84=Input!$J$19:$J$1518, COUNTIF($D$86:D178, Input!$A$19:$A$1518), ""), 0)),"")</f>
        <v/>
      </c>
      <c r="E179" s="271" t="str">
        <f t="array" ref="E179">IFERROR(INDEX(Input!$A$19:$A$1518, MATCH(0, IF(AMI!$E$84=Input!$J$19:$J$1518, COUNTIF($E$86:E178, Input!$A$19:$A$1518), ""), 0)),"")</f>
        <v/>
      </c>
      <c r="F179" s="271" t="str">
        <f t="array" ref="F179">IFERROR(INDEX(Input!$A$19:$A$1518, MATCH(0, IF(AMI!$F$84=Input!$J$19:$J$1518, COUNTIF($F$86:F178, Input!$A$19:$A$1518), ""), 0)),"")</f>
        <v/>
      </c>
      <c r="G179" s="271" t="str">
        <f t="array" ref="G179">IFERROR(INDEX(Input!$A$19:$A$1518, MATCH(0, IF(AMI!$G$84=Input!$J$19:$J$1518, COUNTIF($G$86:G178, Input!$A$19:$A$1518), ""), 0)),"")</f>
        <v/>
      </c>
      <c r="H179" s="271" t="str">
        <f t="array" ref="H179">IFERROR(INDEX(Input!$A$19:$A$1518, MATCH(0, IF(AMI!$H$84=Input!$J$19:$J$1518, COUNTIF($H$86:H178, Input!$A$19:$A$1518), ""), 0)),"")</f>
        <v/>
      </c>
      <c r="I179" s="271" t="str">
        <f t="array" ref="I179">IFERROR(INDEX(Input!$A$19:$A$1518, MATCH(0, IF(AMI!$I$84=Input!$J$19:$J$1518, COUNTIF($I$86:I178, Input!$A$19:$A$1518), ""), 0)),"")</f>
        <v/>
      </c>
      <c r="J179" s="271" t="str">
        <f t="array" ref="J179">IFERROR(INDEX(Input!$A$19:$A$1518, MATCH(0, IF(AMI!$J$84=Input!$J$19:$J$1518, COUNTIF($J$86:J178, Input!$A$19:$A$1518), ""), 0)),"")</f>
        <v/>
      </c>
    </row>
    <row r="180" spans="1:10" ht="13.5" thickBot="1" x14ac:dyDescent="0.25">
      <c r="A180" s="271" t="str">
        <f t="array" ref="A180">IFERROR(INDEX(Input!$A$19:$A$1518,MATCH(0,IF(AMI!$A$84=Input!$J$19:$J$1518, COUNTIF($A$86:A179, Input!$A$19:$A$1518), ""), 0)),"")</f>
        <v/>
      </c>
      <c r="B180" s="271" t="str">
        <f t="array" ref="B180">IFERROR(INDEX(Input!$A$19:$A$1518, MATCH(0, IF(AMI!$B$84=Input!$J$19:$J$1518, COUNTIF($B$86:B179, Input!$A$19:$A$1518), ""), 0)),"")</f>
        <v/>
      </c>
      <c r="C180" s="271" t="str">
        <f t="array" ref="C180">IFERROR(INDEX(Input!$A$19:$A$1518, MATCH(0, IF(AMI!$C$84=Input!$J$19:$J$1518, COUNTIF($C$86:C179, Input!$A$19:$A$1518), ""), 0)),"")</f>
        <v/>
      </c>
      <c r="D180" s="271" t="str">
        <f t="array" ref="D180">IFERROR(INDEX(Input!$A$19:$A$1518, MATCH(0, IF(AMI!$D$84=Input!$J$19:$J$1518, COUNTIF($D$86:D179, Input!$A$19:$A$1518), ""), 0)),"")</f>
        <v/>
      </c>
      <c r="E180" s="271" t="str">
        <f t="array" ref="E180">IFERROR(INDEX(Input!$A$19:$A$1518, MATCH(0, IF(AMI!$E$84=Input!$J$19:$J$1518, COUNTIF($E$86:E179, Input!$A$19:$A$1518), ""), 0)),"")</f>
        <v/>
      </c>
      <c r="F180" s="271" t="str">
        <f t="array" ref="F180">IFERROR(INDEX(Input!$A$19:$A$1518, MATCH(0, IF(AMI!$F$84=Input!$J$19:$J$1518, COUNTIF($F$86:F179, Input!$A$19:$A$1518), ""), 0)),"")</f>
        <v/>
      </c>
      <c r="G180" s="271" t="str">
        <f t="array" ref="G180">IFERROR(INDEX(Input!$A$19:$A$1518, MATCH(0, IF(AMI!$G$84=Input!$J$19:$J$1518, COUNTIF($G$86:G179, Input!$A$19:$A$1518), ""), 0)),"")</f>
        <v/>
      </c>
      <c r="H180" s="271" t="str">
        <f t="array" ref="H180">IFERROR(INDEX(Input!$A$19:$A$1518, MATCH(0, IF(AMI!$H$84=Input!$J$19:$J$1518, COUNTIF($H$86:H179, Input!$A$19:$A$1518), ""), 0)),"")</f>
        <v/>
      </c>
      <c r="I180" s="271" t="str">
        <f t="array" ref="I180">IFERROR(INDEX(Input!$A$19:$A$1518, MATCH(0, IF(AMI!$I$84=Input!$J$19:$J$1518, COUNTIF($I$86:I179, Input!$A$19:$A$1518), ""), 0)),"")</f>
        <v/>
      </c>
      <c r="J180" s="271" t="str">
        <f t="array" ref="J180">IFERROR(INDEX(Input!$A$19:$A$1518, MATCH(0, IF(AMI!$J$84=Input!$J$19:$J$1518, COUNTIF($J$86:J179, Input!$A$19:$A$1518), ""), 0)),"")</f>
        <v/>
      </c>
    </row>
    <row r="181" spans="1:10" ht="13.5" thickBot="1" x14ac:dyDescent="0.25">
      <c r="A181" s="271" t="str">
        <f t="array" ref="A181">IFERROR(INDEX(Input!$A$19:$A$1518,MATCH(0,IF(AMI!$A$84=Input!$J$19:$J$1518, COUNTIF($A$86:A180, Input!$A$19:$A$1518), ""), 0)),"")</f>
        <v/>
      </c>
      <c r="B181" s="271" t="str">
        <f t="array" ref="B181">IFERROR(INDEX(Input!$A$19:$A$1518, MATCH(0, IF(AMI!$B$84=Input!$J$19:$J$1518, COUNTIF($B$86:B180, Input!$A$19:$A$1518), ""), 0)),"")</f>
        <v/>
      </c>
      <c r="C181" s="271" t="str">
        <f t="array" ref="C181">IFERROR(INDEX(Input!$A$19:$A$1518, MATCH(0, IF(AMI!$C$84=Input!$J$19:$J$1518, COUNTIF($C$86:C180, Input!$A$19:$A$1518), ""), 0)),"")</f>
        <v/>
      </c>
      <c r="D181" s="271" t="str">
        <f t="array" ref="D181">IFERROR(INDEX(Input!$A$19:$A$1518, MATCH(0, IF(AMI!$D$84=Input!$J$19:$J$1518, COUNTIF($D$86:D180, Input!$A$19:$A$1518), ""), 0)),"")</f>
        <v/>
      </c>
      <c r="E181" s="271" t="str">
        <f t="array" ref="E181">IFERROR(INDEX(Input!$A$19:$A$1518, MATCH(0, IF(AMI!$E$84=Input!$J$19:$J$1518, COUNTIF($E$86:E180, Input!$A$19:$A$1518), ""), 0)),"")</f>
        <v/>
      </c>
      <c r="F181" s="271" t="str">
        <f t="array" ref="F181">IFERROR(INDEX(Input!$A$19:$A$1518, MATCH(0, IF(AMI!$F$84=Input!$J$19:$J$1518, COUNTIF($F$86:F180, Input!$A$19:$A$1518), ""), 0)),"")</f>
        <v/>
      </c>
      <c r="G181" s="271" t="str">
        <f t="array" ref="G181">IFERROR(INDEX(Input!$A$19:$A$1518, MATCH(0, IF(AMI!$G$84=Input!$J$19:$J$1518, COUNTIF($G$86:G180, Input!$A$19:$A$1518), ""), 0)),"")</f>
        <v/>
      </c>
      <c r="H181" s="271" t="str">
        <f t="array" ref="H181">IFERROR(INDEX(Input!$A$19:$A$1518, MATCH(0, IF(AMI!$H$84=Input!$J$19:$J$1518, COUNTIF($H$86:H180, Input!$A$19:$A$1518), ""), 0)),"")</f>
        <v/>
      </c>
      <c r="I181" s="271" t="str">
        <f t="array" ref="I181">IFERROR(INDEX(Input!$A$19:$A$1518, MATCH(0, IF(AMI!$I$84=Input!$J$19:$J$1518, COUNTIF($I$86:I180, Input!$A$19:$A$1518), ""), 0)),"")</f>
        <v/>
      </c>
      <c r="J181" s="271" t="str">
        <f t="array" ref="J181">IFERROR(INDEX(Input!$A$19:$A$1518, MATCH(0, IF(AMI!$J$84=Input!$J$19:$J$1518, COUNTIF($J$86:J180, Input!$A$19:$A$1518), ""), 0)),"")</f>
        <v/>
      </c>
    </row>
    <row r="182" spans="1:10" ht="13.5" thickBot="1" x14ac:dyDescent="0.25">
      <c r="A182" s="271" t="str">
        <f t="array" ref="A182">IFERROR(INDEX(Input!$A$19:$A$1518,MATCH(0,IF(AMI!$A$84=Input!$J$19:$J$1518, COUNTIF($A$86:A181, Input!$A$19:$A$1518), ""), 0)),"")</f>
        <v/>
      </c>
      <c r="B182" s="271" t="str">
        <f t="array" ref="B182">IFERROR(INDEX(Input!$A$19:$A$1518, MATCH(0, IF(AMI!$B$84=Input!$J$19:$J$1518, COUNTIF($B$86:B181, Input!$A$19:$A$1518), ""), 0)),"")</f>
        <v/>
      </c>
      <c r="C182" s="271" t="str">
        <f t="array" ref="C182">IFERROR(INDEX(Input!$A$19:$A$1518, MATCH(0, IF(AMI!$C$84=Input!$J$19:$J$1518, COUNTIF($C$86:C181, Input!$A$19:$A$1518), ""), 0)),"")</f>
        <v/>
      </c>
      <c r="D182" s="271" t="str">
        <f t="array" ref="D182">IFERROR(INDEX(Input!$A$19:$A$1518, MATCH(0, IF(AMI!$D$84=Input!$J$19:$J$1518, COUNTIF($D$86:D181, Input!$A$19:$A$1518), ""), 0)),"")</f>
        <v/>
      </c>
      <c r="E182" s="271" t="str">
        <f t="array" ref="E182">IFERROR(INDEX(Input!$A$19:$A$1518, MATCH(0, IF(AMI!$E$84=Input!$J$19:$J$1518, COUNTIF($E$86:E181, Input!$A$19:$A$1518), ""), 0)),"")</f>
        <v/>
      </c>
      <c r="F182" s="271" t="str">
        <f t="array" ref="F182">IFERROR(INDEX(Input!$A$19:$A$1518, MATCH(0, IF(AMI!$F$84=Input!$J$19:$J$1518, COUNTIF($F$86:F181, Input!$A$19:$A$1518), ""), 0)),"")</f>
        <v/>
      </c>
      <c r="G182" s="271" t="str">
        <f t="array" ref="G182">IFERROR(INDEX(Input!$A$19:$A$1518, MATCH(0, IF(AMI!$G$84=Input!$J$19:$J$1518, COUNTIF($G$86:G181, Input!$A$19:$A$1518), ""), 0)),"")</f>
        <v/>
      </c>
      <c r="H182" s="271" t="str">
        <f t="array" ref="H182">IFERROR(INDEX(Input!$A$19:$A$1518, MATCH(0, IF(AMI!$H$84=Input!$J$19:$J$1518, COUNTIF($H$86:H181, Input!$A$19:$A$1518), ""), 0)),"")</f>
        <v/>
      </c>
      <c r="I182" s="271" t="str">
        <f t="array" ref="I182">IFERROR(INDEX(Input!$A$19:$A$1518, MATCH(0, IF(AMI!$I$84=Input!$J$19:$J$1518, COUNTIF($I$86:I181, Input!$A$19:$A$1518), ""), 0)),"")</f>
        <v/>
      </c>
      <c r="J182" s="271" t="str">
        <f t="array" ref="J182">IFERROR(INDEX(Input!$A$19:$A$1518, MATCH(0, IF(AMI!$J$84=Input!$J$19:$J$1518, COUNTIF($J$86:J181, Input!$A$19:$A$1518), ""), 0)),"")</f>
        <v/>
      </c>
    </row>
    <row r="183" spans="1:10" ht="13.5" thickBot="1" x14ac:dyDescent="0.25">
      <c r="A183" s="271" t="str">
        <f t="array" ref="A183">IFERROR(INDEX(Input!$A$19:$A$1518,MATCH(0,IF(AMI!$A$84=Input!$J$19:$J$1518, COUNTIF($A$86:A182, Input!$A$19:$A$1518), ""), 0)),"")</f>
        <v/>
      </c>
      <c r="B183" s="271" t="str">
        <f t="array" ref="B183">IFERROR(INDEX(Input!$A$19:$A$1518, MATCH(0, IF(AMI!$B$84=Input!$J$19:$J$1518, COUNTIF($B$86:B182, Input!$A$19:$A$1518), ""), 0)),"")</f>
        <v/>
      </c>
      <c r="C183" s="271" t="str">
        <f t="array" ref="C183">IFERROR(INDEX(Input!$A$19:$A$1518, MATCH(0, IF(AMI!$C$84=Input!$J$19:$J$1518, COUNTIF($C$86:C182, Input!$A$19:$A$1518), ""), 0)),"")</f>
        <v/>
      </c>
      <c r="D183" s="271" t="str">
        <f t="array" ref="D183">IFERROR(INDEX(Input!$A$19:$A$1518, MATCH(0, IF(AMI!$D$84=Input!$J$19:$J$1518, COUNTIF($D$86:D182, Input!$A$19:$A$1518), ""), 0)),"")</f>
        <v/>
      </c>
      <c r="E183" s="271" t="str">
        <f t="array" ref="E183">IFERROR(INDEX(Input!$A$19:$A$1518, MATCH(0, IF(AMI!$E$84=Input!$J$19:$J$1518, COUNTIF($E$86:E182, Input!$A$19:$A$1518), ""), 0)),"")</f>
        <v/>
      </c>
      <c r="F183" s="271" t="str">
        <f t="array" ref="F183">IFERROR(INDEX(Input!$A$19:$A$1518, MATCH(0, IF(AMI!$F$84=Input!$J$19:$J$1518, COUNTIF($F$86:F182, Input!$A$19:$A$1518), ""), 0)),"")</f>
        <v/>
      </c>
      <c r="G183" s="271" t="str">
        <f t="array" ref="G183">IFERROR(INDEX(Input!$A$19:$A$1518, MATCH(0, IF(AMI!$G$84=Input!$J$19:$J$1518, COUNTIF($G$86:G182, Input!$A$19:$A$1518), ""), 0)),"")</f>
        <v/>
      </c>
      <c r="H183" s="271" t="str">
        <f t="array" ref="H183">IFERROR(INDEX(Input!$A$19:$A$1518, MATCH(0, IF(AMI!$H$84=Input!$J$19:$J$1518, COUNTIF($H$86:H182, Input!$A$19:$A$1518), ""), 0)),"")</f>
        <v/>
      </c>
      <c r="I183" s="271" t="str">
        <f t="array" ref="I183">IFERROR(INDEX(Input!$A$19:$A$1518, MATCH(0, IF(AMI!$I$84=Input!$J$19:$J$1518, COUNTIF($I$86:I182, Input!$A$19:$A$1518), ""), 0)),"")</f>
        <v/>
      </c>
      <c r="J183" s="271" t="str">
        <f t="array" ref="J183">IFERROR(INDEX(Input!$A$19:$A$1518, MATCH(0, IF(AMI!$J$84=Input!$J$19:$J$1518, COUNTIF($J$86:J182, Input!$A$19:$A$1518), ""), 0)),"")</f>
        <v/>
      </c>
    </row>
    <row r="184" spans="1:10" ht="13.5" thickBot="1" x14ac:dyDescent="0.25">
      <c r="A184" s="271" t="str">
        <f t="array" ref="A184">IFERROR(INDEX(Input!$A$19:$A$1518,MATCH(0,IF(AMI!$A$84=Input!$J$19:$J$1518, COUNTIF($A$86:A183, Input!$A$19:$A$1518), ""), 0)),"")</f>
        <v/>
      </c>
      <c r="B184" s="271" t="str">
        <f t="array" ref="B184">IFERROR(INDEX(Input!$A$19:$A$1518, MATCH(0, IF(AMI!$B$84=Input!$J$19:$J$1518, COUNTIF($B$86:B183, Input!$A$19:$A$1518), ""), 0)),"")</f>
        <v/>
      </c>
      <c r="C184" s="271" t="str">
        <f t="array" ref="C184">IFERROR(INDEX(Input!$A$19:$A$1518, MATCH(0, IF(AMI!$C$84=Input!$J$19:$J$1518, COUNTIF($C$86:C183, Input!$A$19:$A$1518), ""), 0)),"")</f>
        <v/>
      </c>
      <c r="D184" s="271" t="str">
        <f t="array" ref="D184">IFERROR(INDEX(Input!$A$19:$A$1518, MATCH(0, IF(AMI!$D$84=Input!$J$19:$J$1518, COUNTIF($D$86:D183, Input!$A$19:$A$1518), ""), 0)),"")</f>
        <v/>
      </c>
      <c r="E184" s="271" t="str">
        <f t="array" ref="E184">IFERROR(INDEX(Input!$A$19:$A$1518, MATCH(0, IF(AMI!$E$84=Input!$J$19:$J$1518, COUNTIF($E$86:E183, Input!$A$19:$A$1518), ""), 0)),"")</f>
        <v/>
      </c>
      <c r="F184" s="271" t="str">
        <f t="array" ref="F184">IFERROR(INDEX(Input!$A$19:$A$1518, MATCH(0, IF(AMI!$F$84=Input!$J$19:$J$1518, COUNTIF($F$86:F183, Input!$A$19:$A$1518), ""), 0)),"")</f>
        <v/>
      </c>
      <c r="G184" s="271" t="str">
        <f t="array" ref="G184">IFERROR(INDEX(Input!$A$19:$A$1518, MATCH(0, IF(AMI!$G$84=Input!$J$19:$J$1518, COUNTIF($G$86:G183, Input!$A$19:$A$1518), ""), 0)),"")</f>
        <v/>
      </c>
      <c r="H184" s="271" t="str">
        <f t="array" ref="H184">IFERROR(INDEX(Input!$A$19:$A$1518, MATCH(0, IF(AMI!$H$84=Input!$J$19:$J$1518, COUNTIF($H$86:H183, Input!$A$19:$A$1518), ""), 0)),"")</f>
        <v/>
      </c>
      <c r="I184" s="271" t="str">
        <f t="array" ref="I184">IFERROR(INDEX(Input!$A$19:$A$1518, MATCH(0, IF(AMI!$I$84=Input!$J$19:$J$1518, COUNTIF($I$86:I183, Input!$A$19:$A$1518), ""), 0)),"")</f>
        <v/>
      </c>
      <c r="J184" s="271" t="str">
        <f t="array" ref="J184">IFERROR(INDEX(Input!$A$19:$A$1518, MATCH(0, IF(AMI!$J$84=Input!$J$19:$J$1518, COUNTIF($J$86:J183, Input!$A$19:$A$1518), ""), 0)),"")</f>
        <v/>
      </c>
    </row>
    <row r="185" spans="1:10" ht="13.5" thickBot="1" x14ac:dyDescent="0.25">
      <c r="A185" s="271" t="str">
        <f t="array" ref="A185">IFERROR(INDEX(Input!$A$19:$A$1518,MATCH(0,IF(AMI!$A$84=Input!$J$19:$J$1518, COUNTIF($A$86:A184, Input!$A$19:$A$1518), ""), 0)),"")</f>
        <v/>
      </c>
      <c r="B185" s="271" t="str">
        <f t="array" ref="B185">IFERROR(INDEX(Input!$A$19:$A$1518, MATCH(0, IF(AMI!$B$84=Input!$J$19:$J$1518, COUNTIF($B$86:B184, Input!$A$19:$A$1518), ""), 0)),"")</f>
        <v/>
      </c>
      <c r="C185" s="271" t="str">
        <f t="array" ref="C185">IFERROR(INDEX(Input!$A$19:$A$1518, MATCH(0, IF(AMI!$C$84=Input!$J$19:$J$1518, COUNTIF($C$86:C184, Input!$A$19:$A$1518), ""), 0)),"")</f>
        <v/>
      </c>
      <c r="D185" s="271" t="str">
        <f t="array" ref="D185">IFERROR(INDEX(Input!$A$19:$A$1518, MATCH(0, IF(AMI!$D$84=Input!$J$19:$J$1518, COUNTIF($D$86:D184, Input!$A$19:$A$1518), ""), 0)),"")</f>
        <v/>
      </c>
      <c r="E185" s="271" t="str">
        <f t="array" ref="E185">IFERROR(INDEX(Input!$A$19:$A$1518, MATCH(0, IF(AMI!$E$84=Input!$J$19:$J$1518, COUNTIF($E$86:E184, Input!$A$19:$A$1518), ""), 0)),"")</f>
        <v/>
      </c>
      <c r="F185" s="271" t="str">
        <f t="array" ref="F185">IFERROR(INDEX(Input!$A$19:$A$1518, MATCH(0, IF(AMI!$F$84=Input!$J$19:$J$1518, COUNTIF($F$86:F184, Input!$A$19:$A$1518), ""), 0)),"")</f>
        <v/>
      </c>
      <c r="G185" s="271" t="str">
        <f t="array" ref="G185">IFERROR(INDEX(Input!$A$19:$A$1518, MATCH(0, IF(AMI!$G$84=Input!$J$19:$J$1518, COUNTIF($G$86:G184, Input!$A$19:$A$1518), ""), 0)),"")</f>
        <v/>
      </c>
      <c r="H185" s="271" t="str">
        <f t="array" ref="H185">IFERROR(INDEX(Input!$A$19:$A$1518, MATCH(0, IF(AMI!$H$84=Input!$J$19:$J$1518, COUNTIF($H$86:H184, Input!$A$19:$A$1518), ""), 0)),"")</f>
        <v/>
      </c>
      <c r="I185" s="271" t="str">
        <f t="array" ref="I185">IFERROR(INDEX(Input!$A$19:$A$1518, MATCH(0, IF(AMI!$I$84=Input!$J$19:$J$1518, COUNTIF($I$86:I184, Input!$A$19:$A$1518), ""), 0)),"")</f>
        <v/>
      </c>
      <c r="J185" s="271" t="str">
        <f t="array" ref="J185">IFERROR(INDEX(Input!$A$19:$A$1518, MATCH(0, IF(AMI!$J$84=Input!$J$19:$J$1518, COUNTIF($J$86:J184, Input!$A$19:$A$1518), ""), 0)),"")</f>
        <v/>
      </c>
    </row>
    <row r="186" spans="1:10" ht="13.5" thickBot="1" x14ac:dyDescent="0.25">
      <c r="A186" s="271" t="str">
        <f t="array" ref="A186">IFERROR(INDEX(Input!$A$19:$A$1518,MATCH(0,IF(AMI!$A$84=Input!$J$19:$J$1518, COUNTIF($A$86:A185, Input!$A$19:$A$1518), ""), 0)),"")</f>
        <v/>
      </c>
      <c r="B186" s="271" t="str">
        <f t="array" ref="B186">IFERROR(INDEX(Input!$A$19:$A$1518, MATCH(0, IF(AMI!$B$84=Input!$J$19:$J$1518, COUNTIF($B$86:B185, Input!$A$19:$A$1518), ""), 0)),"")</f>
        <v/>
      </c>
      <c r="C186" s="271" t="str">
        <f t="array" ref="C186">IFERROR(INDEX(Input!$A$19:$A$1518, MATCH(0, IF(AMI!$C$84=Input!$J$19:$J$1518, COUNTIF($C$86:C185, Input!$A$19:$A$1518), ""), 0)),"")</f>
        <v/>
      </c>
      <c r="D186" s="271" t="str">
        <f t="array" ref="D186">IFERROR(INDEX(Input!$A$19:$A$1518, MATCH(0, IF(AMI!$D$84=Input!$J$19:$J$1518, COUNTIF($D$86:D185, Input!$A$19:$A$1518), ""), 0)),"")</f>
        <v/>
      </c>
      <c r="E186" s="271" t="str">
        <f t="array" ref="E186">IFERROR(INDEX(Input!$A$19:$A$1518, MATCH(0, IF(AMI!$E$84=Input!$J$19:$J$1518, COUNTIF($E$86:E185, Input!$A$19:$A$1518), ""), 0)),"")</f>
        <v/>
      </c>
      <c r="F186" s="271" t="str">
        <f t="array" ref="F186">IFERROR(INDEX(Input!$A$19:$A$1518, MATCH(0, IF(AMI!$F$84=Input!$J$19:$J$1518, COUNTIF($F$86:F185, Input!$A$19:$A$1518), ""), 0)),"")</f>
        <v/>
      </c>
      <c r="G186" s="271" t="str">
        <f t="array" ref="G186">IFERROR(INDEX(Input!$A$19:$A$1518, MATCH(0, IF(AMI!$G$84=Input!$J$19:$J$1518, COUNTIF($G$86:G185, Input!$A$19:$A$1518), ""), 0)),"")</f>
        <v/>
      </c>
      <c r="H186" s="271" t="str">
        <f t="array" ref="H186">IFERROR(INDEX(Input!$A$19:$A$1518, MATCH(0, IF(AMI!$H$84=Input!$J$19:$J$1518, COUNTIF($H$86:H185, Input!$A$19:$A$1518), ""), 0)),"")</f>
        <v/>
      </c>
      <c r="I186" s="271" t="str">
        <f t="array" ref="I186">IFERROR(INDEX(Input!$A$19:$A$1518, MATCH(0, IF(AMI!$I$84=Input!$J$19:$J$1518, COUNTIF($I$86:I185, Input!$A$19:$A$1518), ""), 0)),"")</f>
        <v/>
      </c>
      <c r="J186" s="271" t="str">
        <f t="array" ref="J186">IFERROR(INDEX(Input!$A$19:$A$1518, MATCH(0, IF(AMI!$J$84=Input!$J$19:$J$1518, COUNTIF($J$86:J185, Input!$A$19:$A$1518), ""), 0)),"")</f>
        <v/>
      </c>
    </row>
    <row r="187" spans="1:10" ht="13.5" thickBot="1" x14ac:dyDescent="0.25">
      <c r="A187" s="271" t="str">
        <f t="array" ref="A187">IFERROR(INDEX(Input!$A$19:$A$1518,MATCH(0,IF(AMI!$A$84=Input!$J$19:$J$1518, COUNTIF($A$86:A186, Input!$A$19:$A$1518), ""), 0)),"")</f>
        <v/>
      </c>
      <c r="B187" s="271" t="str">
        <f t="array" ref="B187">IFERROR(INDEX(Input!$A$19:$A$1518, MATCH(0, IF(AMI!$B$84=Input!$J$19:$J$1518, COUNTIF($B$86:B186, Input!$A$19:$A$1518), ""), 0)),"")</f>
        <v/>
      </c>
      <c r="C187" s="271" t="str">
        <f t="array" ref="C187">IFERROR(INDEX(Input!$A$19:$A$1518, MATCH(0, IF(AMI!$C$84=Input!$J$19:$J$1518, COUNTIF($C$86:C186, Input!$A$19:$A$1518), ""), 0)),"")</f>
        <v/>
      </c>
      <c r="D187" s="271" t="str">
        <f t="array" ref="D187">IFERROR(INDEX(Input!$A$19:$A$1518, MATCH(0, IF(AMI!$D$84=Input!$J$19:$J$1518, COUNTIF($D$86:D186, Input!$A$19:$A$1518), ""), 0)),"")</f>
        <v/>
      </c>
      <c r="E187" s="271" t="str">
        <f t="array" ref="E187">IFERROR(INDEX(Input!$A$19:$A$1518, MATCH(0, IF(AMI!$E$84=Input!$J$19:$J$1518, COUNTIF($E$86:E186, Input!$A$19:$A$1518), ""), 0)),"")</f>
        <v/>
      </c>
      <c r="F187" s="271" t="str">
        <f t="array" ref="F187">IFERROR(INDEX(Input!$A$19:$A$1518, MATCH(0, IF(AMI!$F$84=Input!$J$19:$J$1518, COUNTIF($F$86:F186, Input!$A$19:$A$1518), ""), 0)),"")</f>
        <v/>
      </c>
      <c r="G187" s="271" t="str">
        <f t="array" ref="G187">IFERROR(INDEX(Input!$A$19:$A$1518, MATCH(0, IF(AMI!$G$84=Input!$J$19:$J$1518, COUNTIF($G$86:G186, Input!$A$19:$A$1518), ""), 0)),"")</f>
        <v/>
      </c>
      <c r="H187" s="271" t="str">
        <f t="array" ref="H187">IFERROR(INDEX(Input!$A$19:$A$1518, MATCH(0, IF(AMI!$H$84=Input!$J$19:$J$1518, COUNTIF($H$86:H186, Input!$A$19:$A$1518), ""), 0)),"")</f>
        <v/>
      </c>
      <c r="I187" s="271" t="str">
        <f t="array" ref="I187">IFERROR(INDEX(Input!$A$19:$A$1518, MATCH(0, IF(AMI!$I$84=Input!$J$19:$J$1518, COUNTIF($I$86:I186, Input!$A$19:$A$1518), ""), 0)),"")</f>
        <v/>
      </c>
      <c r="J187" s="271" t="str">
        <f t="array" ref="J187">IFERROR(INDEX(Input!$A$19:$A$1518, MATCH(0, IF(AMI!$J$84=Input!$J$19:$J$1518, COUNTIF($J$86:J186, Input!$A$19:$A$1518), ""), 0)),"")</f>
        <v/>
      </c>
    </row>
    <row r="188" spans="1:10" ht="13.5" thickBot="1" x14ac:dyDescent="0.25">
      <c r="A188" s="271" t="str">
        <f t="array" ref="A188">IFERROR(INDEX(Input!$A$19:$A$1518,MATCH(0,IF(AMI!$A$84=Input!$J$19:$J$1518, COUNTIF($A$86:A187, Input!$A$19:$A$1518), ""), 0)),"")</f>
        <v/>
      </c>
      <c r="B188" s="271" t="str">
        <f t="array" ref="B188">IFERROR(INDEX(Input!$A$19:$A$1518, MATCH(0, IF(AMI!$B$84=Input!$J$19:$J$1518, COUNTIF($B$86:B187, Input!$A$19:$A$1518), ""), 0)),"")</f>
        <v/>
      </c>
      <c r="C188" s="271" t="str">
        <f t="array" ref="C188">IFERROR(INDEX(Input!$A$19:$A$1518, MATCH(0, IF(AMI!$C$84=Input!$J$19:$J$1518, COUNTIF($C$86:C187, Input!$A$19:$A$1518), ""), 0)),"")</f>
        <v/>
      </c>
      <c r="D188" s="271" t="str">
        <f t="array" ref="D188">IFERROR(INDEX(Input!$A$19:$A$1518, MATCH(0, IF(AMI!$D$84=Input!$J$19:$J$1518, COUNTIF($D$86:D187, Input!$A$19:$A$1518), ""), 0)),"")</f>
        <v/>
      </c>
      <c r="E188" s="271" t="str">
        <f t="array" ref="E188">IFERROR(INDEX(Input!$A$19:$A$1518, MATCH(0, IF(AMI!$E$84=Input!$J$19:$J$1518, COUNTIF($E$86:E187, Input!$A$19:$A$1518), ""), 0)),"")</f>
        <v/>
      </c>
      <c r="F188" s="271" t="str">
        <f t="array" ref="F188">IFERROR(INDEX(Input!$A$19:$A$1518, MATCH(0, IF(AMI!$F$84=Input!$J$19:$J$1518, COUNTIF($F$86:F187, Input!$A$19:$A$1518), ""), 0)),"")</f>
        <v/>
      </c>
      <c r="G188" s="271" t="str">
        <f t="array" ref="G188">IFERROR(INDEX(Input!$A$19:$A$1518, MATCH(0, IF(AMI!$G$84=Input!$J$19:$J$1518, COUNTIF($G$86:G187, Input!$A$19:$A$1518), ""), 0)),"")</f>
        <v/>
      </c>
      <c r="H188" s="271" t="str">
        <f t="array" ref="H188">IFERROR(INDEX(Input!$A$19:$A$1518, MATCH(0, IF(AMI!$H$84=Input!$J$19:$J$1518, COUNTIF($H$86:H187, Input!$A$19:$A$1518), ""), 0)),"")</f>
        <v/>
      </c>
      <c r="I188" s="271" t="str">
        <f t="array" ref="I188">IFERROR(INDEX(Input!$A$19:$A$1518, MATCH(0, IF(AMI!$I$84=Input!$J$19:$J$1518, COUNTIF($I$86:I187, Input!$A$19:$A$1518), ""), 0)),"")</f>
        <v/>
      </c>
      <c r="J188" s="271" t="str">
        <f t="array" ref="J188">IFERROR(INDEX(Input!$A$19:$A$1518, MATCH(0, IF(AMI!$J$84=Input!$J$19:$J$1518, COUNTIF($J$86:J187, Input!$A$19:$A$1518), ""), 0)),"")</f>
        <v/>
      </c>
    </row>
    <row r="189" spans="1:10" ht="13.5" thickBot="1" x14ac:dyDescent="0.25">
      <c r="A189" s="271" t="str">
        <f t="array" ref="A189">IFERROR(INDEX(Input!$A$19:$A$1518,MATCH(0,IF(AMI!$A$84=Input!$J$19:$J$1518, COUNTIF($A$86:A188, Input!$A$19:$A$1518), ""), 0)),"")</f>
        <v/>
      </c>
      <c r="B189" s="271" t="str">
        <f t="array" ref="B189">IFERROR(INDEX(Input!$A$19:$A$1518, MATCH(0, IF(AMI!$B$84=Input!$J$19:$J$1518, COUNTIF($B$86:B188, Input!$A$19:$A$1518), ""), 0)),"")</f>
        <v/>
      </c>
      <c r="C189" s="271" t="str">
        <f t="array" ref="C189">IFERROR(INDEX(Input!$A$19:$A$1518, MATCH(0, IF(AMI!$C$84=Input!$J$19:$J$1518, COUNTIF($C$86:C188, Input!$A$19:$A$1518), ""), 0)),"")</f>
        <v/>
      </c>
      <c r="D189" s="271" t="str">
        <f t="array" ref="D189">IFERROR(INDEX(Input!$A$19:$A$1518, MATCH(0, IF(AMI!$D$84=Input!$J$19:$J$1518, COUNTIF($D$86:D188, Input!$A$19:$A$1518), ""), 0)),"")</f>
        <v/>
      </c>
      <c r="E189" s="271" t="str">
        <f t="array" ref="E189">IFERROR(INDEX(Input!$A$19:$A$1518, MATCH(0, IF(AMI!$E$84=Input!$J$19:$J$1518, COUNTIF($E$86:E188, Input!$A$19:$A$1518), ""), 0)),"")</f>
        <v/>
      </c>
      <c r="F189" s="271" t="str">
        <f t="array" ref="F189">IFERROR(INDEX(Input!$A$19:$A$1518, MATCH(0, IF(AMI!$F$84=Input!$J$19:$J$1518, COUNTIF($F$86:F188, Input!$A$19:$A$1518), ""), 0)),"")</f>
        <v/>
      </c>
      <c r="G189" s="271" t="str">
        <f t="array" ref="G189">IFERROR(INDEX(Input!$A$19:$A$1518, MATCH(0, IF(AMI!$G$84=Input!$J$19:$J$1518, COUNTIF($G$86:G188, Input!$A$19:$A$1518), ""), 0)),"")</f>
        <v/>
      </c>
      <c r="H189" s="271" t="str">
        <f t="array" ref="H189">IFERROR(INDEX(Input!$A$19:$A$1518, MATCH(0, IF(AMI!$H$84=Input!$J$19:$J$1518, COUNTIF($H$86:H188, Input!$A$19:$A$1518), ""), 0)),"")</f>
        <v/>
      </c>
      <c r="I189" s="271" t="str">
        <f t="array" ref="I189">IFERROR(INDEX(Input!$A$19:$A$1518, MATCH(0, IF(AMI!$I$84=Input!$J$19:$J$1518, COUNTIF($I$86:I188, Input!$A$19:$A$1518), ""), 0)),"")</f>
        <v/>
      </c>
      <c r="J189" s="271" t="str">
        <f t="array" ref="J189">IFERROR(INDEX(Input!$A$19:$A$1518, MATCH(0, IF(AMI!$J$84=Input!$J$19:$J$1518, COUNTIF($J$86:J188, Input!$A$19:$A$1518), ""), 0)),"")</f>
        <v/>
      </c>
    </row>
    <row r="190" spans="1:10" ht="13.5" thickBot="1" x14ac:dyDescent="0.25">
      <c r="A190" s="271" t="str">
        <f t="array" ref="A190">IFERROR(INDEX(Input!$A$19:$A$1518,MATCH(0,IF(AMI!$A$84=Input!$J$19:$J$1518, COUNTIF($A$86:A189, Input!$A$19:$A$1518), ""), 0)),"")</f>
        <v/>
      </c>
      <c r="B190" s="271" t="str">
        <f t="array" ref="B190">IFERROR(INDEX(Input!$A$19:$A$1518, MATCH(0, IF(AMI!$B$84=Input!$J$19:$J$1518, COUNTIF($B$86:B189, Input!$A$19:$A$1518), ""), 0)),"")</f>
        <v/>
      </c>
      <c r="C190" s="271" t="str">
        <f t="array" ref="C190">IFERROR(INDEX(Input!$A$19:$A$1518, MATCH(0, IF(AMI!$C$84=Input!$J$19:$J$1518, COUNTIF($C$86:C189, Input!$A$19:$A$1518), ""), 0)),"")</f>
        <v/>
      </c>
      <c r="D190" s="271" t="str">
        <f t="array" ref="D190">IFERROR(INDEX(Input!$A$19:$A$1518, MATCH(0, IF(AMI!$D$84=Input!$J$19:$J$1518, COUNTIF($D$86:D189, Input!$A$19:$A$1518), ""), 0)),"")</f>
        <v/>
      </c>
      <c r="E190" s="271" t="str">
        <f t="array" ref="E190">IFERROR(INDEX(Input!$A$19:$A$1518, MATCH(0, IF(AMI!$E$84=Input!$J$19:$J$1518, COUNTIF($E$86:E189, Input!$A$19:$A$1518), ""), 0)),"")</f>
        <v/>
      </c>
      <c r="F190" s="271" t="str">
        <f t="array" ref="F190">IFERROR(INDEX(Input!$A$19:$A$1518, MATCH(0, IF(AMI!$F$84=Input!$J$19:$J$1518, COUNTIF($F$86:F189, Input!$A$19:$A$1518), ""), 0)),"")</f>
        <v/>
      </c>
      <c r="G190" s="271" t="str">
        <f t="array" ref="G190">IFERROR(INDEX(Input!$A$19:$A$1518, MATCH(0, IF(AMI!$G$84=Input!$J$19:$J$1518, COUNTIF($G$86:G189, Input!$A$19:$A$1518), ""), 0)),"")</f>
        <v/>
      </c>
      <c r="H190" s="271" t="str">
        <f t="array" ref="H190">IFERROR(INDEX(Input!$A$19:$A$1518, MATCH(0, IF(AMI!$H$84=Input!$J$19:$J$1518, COUNTIF($H$86:H189, Input!$A$19:$A$1518), ""), 0)),"")</f>
        <v/>
      </c>
      <c r="I190" s="271" t="str">
        <f t="array" ref="I190">IFERROR(INDEX(Input!$A$19:$A$1518, MATCH(0, IF(AMI!$I$84=Input!$J$19:$J$1518, COUNTIF($I$86:I189, Input!$A$19:$A$1518), ""), 0)),"")</f>
        <v/>
      </c>
      <c r="J190" s="271" t="str">
        <f t="array" ref="J190">IFERROR(INDEX(Input!$A$19:$A$1518, MATCH(0, IF(AMI!$J$84=Input!$J$19:$J$1518, COUNTIF($J$86:J189, Input!$A$19:$A$1518), ""), 0)),"")</f>
        <v/>
      </c>
    </row>
    <row r="191" spans="1:10" ht="13.5" thickBot="1" x14ac:dyDescent="0.25">
      <c r="A191" s="271" t="str">
        <f t="array" ref="A191">IFERROR(INDEX(Input!$A$19:$A$1518,MATCH(0,IF(AMI!$A$84=Input!$J$19:$J$1518, COUNTIF($A$86:A190, Input!$A$19:$A$1518), ""), 0)),"")</f>
        <v/>
      </c>
      <c r="B191" s="271" t="str">
        <f t="array" ref="B191">IFERROR(INDEX(Input!$A$19:$A$1518, MATCH(0, IF(AMI!$B$84=Input!$J$19:$J$1518, COUNTIF($B$86:B190, Input!$A$19:$A$1518), ""), 0)),"")</f>
        <v/>
      </c>
      <c r="C191" s="271" t="str">
        <f t="array" ref="C191">IFERROR(INDEX(Input!$A$19:$A$1518, MATCH(0, IF(AMI!$C$84=Input!$J$19:$J$1518, COUNTIF($C$86:C190, Input!$A$19:$A$1518), ""), 0)),"")</f>
        <v/>
      </c>
      <c r="D191" s="271" t="str">
        <f t="array" ref="D191">IFERROR(INDEX(Input!$A$19:$A$1518, MATCH(0, IF(AMI!$D$84=Input!$J$19:$J$1518, COUNTIF($D$86:D190, Input!$A$19:$A$1518), ""), 0)),"")</f>
        <v/>
      </c>
      <c r="E191" s="271" t="str">
        <f t="array" ref="E191">IFERROR(INDEX(Input!$A$19:$A$1518, MATCH(0, IF(AMI!$E$84=Input!$J$19:$J$1518, COUNTIF($E$86:E190, Input!$A$19:$A$1518), ""), 0)),"")</f>
        <v/>
      </c>
      <c r="F191" s="271" t="str">
        <f t="array" ref="F191">IFERROR(INDEX(Input!$A$19:$A$1518, MATCH(0, IF(AMI!$F$84=Input!$J$19:$J$1518, COUNTIF($F$86:F190, Input!$A$19:$A$1518), ""), 0)),"")</f>
        <v/>
      </c>
      <c r="G191" s="271" t="str">
        <f t="array" ref="G191">IFERROR(INDEX(Input!$A$19:$A$1518, MATCH(0, IF(AMI!$G$84=Input!$J$19:$J$1518, COUNTIF($G$86:G190, Input!$A$19:$A$1518), ""), 0)),"")</f>
        <v/>
      </c>
      <c r="H191" s="271" t="str">
        <f t="array" ref="H191">IFERROR(INDEX(Input!$A$19:$A$1518, MATCH(0, IF(AMI!$H$84=Input!$J$19:$J$1518, COUNTIF($H$86:H190, Input!$A$19:$A$1518), ""), 0)),"")</f>
        <v/>
      </c>
      <c r="I191" s="271" t="str">
        <f t="array" ref="I191">IFERROR(INDEX(Input!$A$19:$A$1518, MATCH(0, IF(AMI!$I$84=Input!$J$19:$J$1518, COUNTIF($I$86:I190, Input!$A$19:$A$1518), ""), 0)),"")</f>
        <v/>
      </c>
      <c r="J191" s="271" t="str">
        <f t="array" ref="J191">IFERROR(INDEX(Input!$A$19:$A$1518, MATCH(0, IF(AMI!$J$84=Input!$J$19:$J$1518, COUNTIF($J$86:J190, Input!$A$19:$A$1518), ""), 0)),"")</f>
        <v/>
      </c>
    </row>
    <row r="192" spans="1:10" ht="13.5" thickBot="1" x14ac:dyDescent="0.25">
      <c r="A192" s="271" t="str">
        <f t="array" ref="A192">IFERROR(INDEX(Input!$A$19:$A$1518,MATCH(0,IF(AMI!$A$84=Input!$J$19:$J$1518, COUNTIF($A$86:A191, Input!$A$19:$A$1518), ""), 0)),"")</f>
        <v/>
      </c>
      <c r="B192" s="271" t="str">
        <f t="array" ref="B192">IFERROR(INDEX(Input!$A$19:$A$1518, MATCH(0, IF(AMI!$B$84=Input!$J$19:$J$1518, COUNTIF($B$86:B191, Input!$A$19:$A$1518), ""), 0)),"")</f>
        <v/>
      </c>
      <c r="C192" s="271" t="str">
        <f t="array" ref="C192">IFERROR(INDEX(Input!$A$19:$A$1518, MATCH(0, IF(AMI!$C$84=Input!$J$19:$J$1518, COUNTIF($C$86:C191, Input!$A$19:$A$1518), ""), 0)),"")</f>
        <v/>
      </c>
      <c r="D192" s="271" t="str">
        <f t="array" ref="D192">IFERROR(INDEX(Input!$A$19:$A$1518, MATCH(0, IF(AMI!$D$84=Input!$J$19:$J$1518, COUNTIF($D$86:D191, Input!$A$19:$A$1518), ""), 0)),"")</f>
        <v/>
      </c>
      <c r="E192" s="271" t="str">
        <f t="array" ref="E192">IFERROR(INDEX(Input!$A$19:$A$1518, MATCH(0, IF(AMI!$E$84=Input!$J$19:$J$1518, COUNTIF($E$86:E191, Input!$A$19:$A$1518), ""), 0)),"")</f>
        <v/>
      </c>
      <c r="F192" s="271" t="str">
        <f t="array" ref="F192">IFERROR(INDEX(Input!$A$19:$A$1518, MATCH(0, IF(AMI!$F$84=Input!$J$19:$J$1518, COUNTIF($F$86:F191, Input!$A$19:$A$1518), ""), 0)),"")</f>
        <v/>
      </c>
      <c r="G192" s="271" t="str">
        <f t="array" ref="G192">IFERROR(INDEX(Input!$A$19:$A$1518, MATCH(0, IF(AMI!$G$84=Input!$J$19:$J$1518, COUNTIF($G$86:G191, Input!$A$19:$A$1518), ""), 0)),"")</f>
        <v/>
      </c>
      <c r="H192" s="271" t="str">
        <f t="array" ref="H192">IFERROR(INDEX(Input!$A$19:$A$1518, MATCH(0, IF(AMI!$H$84=Input!$J$19:$J$1518, COUNTIF($H$86:H191, Input!$A$19:$A$1518), ""), 0)),"")</f>
        <v/>
      </c>
      <c r="I192" s="271" t="str">
        <f t="array" ref="I192">IFERROR(INDEX(Input!$A$19:$A$1518, MATCH(0, IF(AMI!$I$84=Input!$J$19:$J$1518, COUNTIF($I$86:I191, Input!$A$19:$A$1518), ""), 0)),"")</f>
        <v/>
      </c>
      <c r="J192" s="271" t="str">
        <f t="array" ref="J192">IFERROR(INDEX(Input!$A$19:$A$1518, MATCH(0, IF(AMI!$J$84=Input!$J$19:$J$1518, COUNTIF($J$86:J191, Input!$A$19:$A$1518), ""), 0)),"")</f>
        <v/>
      </c>
    </row>
    <row r="193" spans="1:10" ht="13.5" thickBot="1" x14ac:dyDescent="0.25">
      <c r="A193" s="271" t="str">
        <f t="array" ref="A193">IFERROR(INDEX(Input!$A$19:$A$1518,MATCH(0,IF(AMI!$A$84=Input!$J$19:$J$1518, COUNTIF($A$86:A192, Input!$A$19:$A$1518), ""), 0)),"")</f>
        <v/>
      </c>
      <c r="B193" s="271" t="str">
        <f t="array" ref="B193">IFERROR(INDEX(Input!$A$19:$A$1518, MATCH(0, IF(AMI!$B$84=Input!$J$19:$J$1518, COUNTIF($B$86:B192, Input!$A$19:$A$1518), ""), 0)),"")</f>
        <v/>
      </c>
      <c r="C193" s="271" t="str">
        <f t="array" ref="C193">IFERROR(INDEX(Input!$A$19:$A$1518, MATCH(0, IF(AMI!$C$84=Input!$J$19:$J$1518, COUNTIF($C$86:C192, Input!$A$19:$A$1518), ""), 0)),"")</f>
        <v/>
      </c>
      <c r="D193" s="271" t="str">
        <f t="array" ref="D193">IFERROR(INDEX(Input!$A$19:$A$1518, MATCH(0, IF(AMI!$D$84=Input!$J$19:$J$1518, COUNTIF($D$86:D192, Input!$A$19:$A$1518), ""), 0)),"")</f>
        <v/>
      </c>
      <c r="E193" s="271" t="str">
        <f t="array" ref="E193">IFERROR(INDEX(Input!$A$19:$A$1518, MATCH(0, IF(AMI!$E$84=Input!$J$19:$J$1518, COUNTIF($E$86:E192, Input!$A$19:$A$1518), ""), 0)),"")</f>
        <v/>
      </c>
      <c r="F193" s="271" t="str">
        <f t="array" ref="F193">IFERROR(INDEX(Input!$A$19:$A$1518, MATCH(0, IF(AMI!$F$84=Input!$J$19:$J$1518, COUNTIF($F$86:F192, Input!$A$19:$A$1518), ""), 0)),"")</f>
        <v/>
      </c>
      <c r="G193" s="271" t="str">
        <f t="array" ref="G193">IFERROR(INDEX(Input!$A$19:$A$1518, MATCH(0, IF(AMI!$G$84=Input!$J$19:$J$1518, COUNTIF($G$86:G192, Input!$A$19:$A$1518), ""), 0)),"")</f>
        <v/>
      </c>
      <c r="H193" s="271" t="str">
        <f t="array" ref="H193">IFERROR(INDEX(Input!$A$19:$A$1518, MATCH(0, IF(AMI!$H$84=Input!$J$19:$J$1518, COUNTIF($H$86:H192, Input!$A$19:$A$1518), ""), 0)),"")</f>
        <v/>
      </c>
      <c r="I193" s="271" t="str">
        <f t="array" ref="I193">IFERROR(INDEX(Input!$A$19:$A$1518, MATCH(0, IF(AMI!$I$84=Input!$J$19:$J$1518, COUNTIF($I$86:I192, Input!$A$19:$A$1518), ""), 0)),"")</f>
        <v/>
      </c>
      <c r="J193" s="271" t="str">
        <f t="array" ref="J193">IFERROR(INDEX(Input!$A$19:$A$1518, MATCH(0, IF(AMI!$J$84=Input!$J$19:$J$1518, COUNTIF($J$86:J192, Input!$A$19:$A$1518), ""), 0)),"")</f>
        <v/>
      </c>
    </row>
    <row r="194" spans="1:10" ht="13.5" thickBot="1" x14ac:dyDescent="0.25">
      <c r="A194" s="271" t="str">
        <f t="array" ref="A194">IFERROR(INDEX(Input!$A$19:$A$1518,MATCH(0,IF(AMI!$A$84=Input!$J$19:$J$1518, COUNTIF($A$86:A193, Input!$A$19:$A$1518), ""), 0)),"")</f>
        <v/>
      </c>
      <c r="B194" s="271" t="str">
        <f t="array" ref="B194">IFERROR(INDEX(Input!$A$19:$A$1518, MATCH(0, IF(AMI!$B$84=Input!$J$19:$J$1518, COUNTIF($B$86:B193, Input!$A$19:$A$1518), ""), 0)),"")</f>
        <v/>
      </c>
      <c r="C194" s="271" t="str">
        <f t="array" ref="C194">IFERROR(INDEX(Input!$A$19:$A$1518, MATCH(0, IF(AMI!$C$84=Input!$J$19:$J$1518, COUNTIF($C$86:C193, Input!$A$19:$A$1518), ""), 0)),"")</f>
        <v/>
      </c>
      <c r="D194" s="271" t="str">
        <f t="array" ref="D194">IFERROR(INDEX(Input!$A$19:$A$1518, MATCH(0, IF(AMI!$D$84=Input!$J$19:$J$1518, COUNTIF($D$86:D193, Input!$A$19:$A$1518), ""), 0)),"")</f>
        <v/>
      </c>
      <c r="E194" s="271" t="str">
        <f t="array" ref="E194">IFERROR(INDEX(Input!$A$19:$A$1518, MATCH(0, IF(AMI!$E$84=Input!$J$19:$J$1518, COUNTIF($E$86:E193, Input!$A$19:$A$1518), ""), 0)),"")</f>
        <v/>
      </c>
      <c r="F194" s="271" t="str">
        <f t="array" ref="F194">IFERROR(INDEX(Input!$A$19:$A$1518, MATCH(0, IF(AMI!$F$84=Input!$J$19:$J$1518, COUNTIF($F$86:F193, Input!$A$19:$A$1518), ""), 0)),"")</f>
        <v/>
      </c>
      <c r="G194" s="271" t="str">
        <f t="array" ref="G194">IFERROR(INDEX(Input!$A$19:$A$1518, MATCH(0, IF(AMI!$G$84=Input!$J$19:$J$1518, COUNTIF($G$86:G193, Input!$A$19:$A$1518), ""), 0)),"")</f>
        <v/>
      </c>
      <c r="H194" s="271" t="str">
        <f t="array" ref="H194">IFERROR(INDEX(Input!$A$19:$A$1518, MATCH(0, IF(AMI!$H$84=Input!$J$19:$J$1518, COUNTIF($H$86:H193, Input!$A$19:$A$1518), ""), 0)),"")</f>
        <v/>
      </c>
      <c r="I194" s="271" t="str">
        <f t="array" ref="I194">IFERROR(INDEX(Input!$A$19:$A$1518, MATCH(0, IF(AMI!$I$84=Input!$J$19:$J$1518, COUNTIF($I$86:I193, Input!$A$19:$A$1518), ""), 0)),"")</f>
        <v/>
      </c>
      <c r="J194" s="271" t="str">
        <f t="array" ref="J194">IFERROR(INDEX(Input!$A$19:$A$1518, MATCH(0, IF(AMI!$J$84=Input!$J$19:$J$1518, COUNTIF($J$86:J193, Input!$A$19:$A$1518), ""), 0)),"")</f>
        <v/>
      </c>
    </row>
    <row r="195" spans="1:10" ht="13.5" thickBot="1" x14ac:dyDescent="0.25">
      <c r="A195" s="271" t="str">
        <f t="array" ref="A195">IFERROR(INDEX(Input!$A$19:$A$1518,MATCH(0,IF(AMI!$A$84=Input!$J$19:$J$1518, COUNTIF($A$86:A194, Input!$A$19:$A$1518), ""), 0)),"")</f>
        <v/>
      </c>
      <c r="B195" s="271" t="str">
        <f t="array" ref="B195">IFERROR(INDEX(Input!$A$19:$A$1518, MATCH(0, IF(AMI!$B$84=Input!$J$19:$J$1518, COUNTIF($B$86:B194, Input!$A$19:$A$1518), ""), 0)),"")</f>
        <v/>
      </c>
      <c r="C195" s="271" t="str">
        <f t="array" ref="C195">IFERROR(INDEX(Input!$A$19:$A$1518, MATCH(0, IF(AMI!$C$84=Input!$J$19:$J$1518, COUNTIF($C$86:C194, Input!$A$19:$A$1518), ""), 0)),"")</f>
        <v/>
      </c>
      <c r="D195" s="271" t="str">
        <f t="array" ref="D195">IFERROR(INDEX(Input!$A$19:$A$1518, MATCH(0, IF(AMI!$D$84=Input!$J$19:$J$1518, COUNTIF($D$86:D194, Input!$A$19:$A$1518), ""), 0)),"")</f>
        <v/>
      </c>
      <c r="E195" s="271" t="str">
        <f t="array" ref="E195">IFERROR(INDEX(Input!$A$19:$A$1518, MATCH(0, IF(AMI!$E$84=Input!$J$19:$J$1518, COUNTIF($E$86:E194, Input!$A$19:$A$1518), ""), 0)),"")</f>
        <v/>
      </c>
      <c r="F195" s="271" t="str">
        <f t="array" ref="F195">IFERROR(INDEX(Input!$A$19:$A$1518, MATCH(0, IF(AMI!$F$84=Input!$J$19:$J$1518, COUNTIF($F$86:F194, Input!$A$19:$A$1518), ""), 0)),"")</f>
        <v/>
      </c>
      <c r="G195" s="271" t="str">
        <f t="array" ref="G195">IFERROR(INDEX(Input!$A$19:$A$1518, MATCH(0, IF(AMI!$G$84=Input!$J$19:$J$1518, COUNTIF($G$86:G194, Input!$A$19:$A$1518), ""), 0)),"")</f>
        <v/>
      </c>
      <c r="H195" s="271" t="str">
        <f t="array" ref="H195">IFERROR(INDEX(Input!$A$19:$A$1518, MATCH(0, IF(AMI!$H$84=Input!$J$19:$J$1518, COUNTIF($H$86:H194, Input!$A$19:$A$1518), ""), 0)),"")</f>
        <v/>
      </c>
      <c r="I195" s="271" t="str">
        <f t="array" ref="I195">IFERROR(INDEX(Input!$A$19:$A$1518, MATCH(0, IF(AMI!$I$84=Input!$J$19:$J$1518, COUNTIF($I$86:I194, Input!$A$19:$A$1518), ""), 0)),"")</f>
        <v/>
      </c>
      <c r="J195" s="271" t="str">
        <f t="array" ref="J195">IFERROR(INDEX(Input!$A$19:$A$1518, MATCH(0, IF(AMI!$J$84=Input!$J$19:$J$1518, COUNTIF($J$86:J194, Input!$A$19:$A$1518), ""), 0)),"")</f>
        <v/>
      </c>
    </row>
    <row r="196" spans="1:10" ht="13.5" thickBot="1" x14ac:dyDescent="0.25">
      <c r="A196" s="271" t="str">
        <f t="array" ref="A196">IFERROR(INDEX(Input!$A$19:$A$1518,MATCH(0,IF(AMI!$A$84=Input!$J$19:$J$1518, COUNTIF($A$86:A195, Input!$A$19:$A$1518), ""), 0)),"")</f>
        <v/>
      </c>
      <c r="B196" s="271" t="str">
        <f t="array" ref="B196">IFERROR(INDEX(Input!$A$19:$A$1518, MATCH(0, IF(AMI!$B$84=Input!$J$19:$J$1518, COUNTIF($B$86:B195, Input!$A$19:$A$1518), ""), 0)),"")</f>
        <v/>
      </c>
      <c r="C196" s="271" t="str">
        <f t="array" ref="C196">IFERROR(INDEX(Input!$A$19:$A$1518, MATCH(0, IF(AMI!$C$84=Input!$J$19:$J$1518, COUNTIF($C$86:C195, Input!$A$19:$A$1518), ""), 0)),"")</f>
        <v/>
      </c>
      <c r="D196" s="271" t="str">
        <f t="array" ref="D196">IFERROR(INDEX(Input!$A$19:$A$1518, MATCH(0, IF(AMI!$D$84=Input!$J$19:$J$1518, COUNTIF($D$86:D195, Input!$A$19:$A$1518), ""), 0)),"")</f>
        <v/>
      </c>
      <c r="E196" s="271" t="str">
        <f t="array" ref="E196">IFERROR(INDEX(Input!$A$19:$A$1518, MATCH(0, IF(AMI!$E$84=Input!$J$19:$J$1518, COUNTIF($E$86:E195, Input!$A$19:$A$1518), ""), 0)),"")</f>
        <v/>
      </c>
      <c r="F196" s="271" t="str">
        <f t="array" ref="F196">IFERROR(INDEX(Input!$A$19:$A$1518, MATCH(0, IF(AMI!$F$84=Input!$J$19:$J$1518, COUNTIF($F$86:F195, Input!$A$19:$A$1518), ""), 0)),"")</f>
        <v/>
      </c>
      <c r="G196" s="271" t="str">
        <f t="array" ref="G196">IFERROR(INDEX(Input!$A$19:$A$1518, MATCH(0, IF(AMI!$G$84=Input!$J$19:$J$1518, COUNTIF($G$86:G195, Input!$A$19:$A$1518), ""), 0)),"")</f>
        <v/>
      </c>
      <c r="H196" s="271" t="str">
        <f t="array" ref="H196">IFERROR(INDEX(Input!$A$19:$A$1518, MATCH(0, IF(AMI!$H$84=Input!$J$19:$J$1518, COUNTIF($H$86:H195, Input!$A$19:$A$1518), ""), 0)),"")</f>
        <v/>
      </c>
      <c r="I196" s="271" t="str">
        <f t="array" ref="I196">IFERROR(INDEX(Input!$A$19:$A$1518, MATCH(0, IF(AMI!$I$84=Input!$J$19:$J$1518, COUNTIF($I$86:I195, Input!$A$19:$A$1518), ""), 0)),"")</f>
        <v/>
      </c>
      <c r="J196" s="271" t="str">
        <f t="array" ref="J196">IFERROR(INDEX(Input!$A$19:$A$1518, MATCH(0, IF(AMI!$J$84=Input!$J$19:$J$1518, COUNTIF($J$86:J195, Input!$A$19:$A$1518), ""), 0)),"")</f>
        <v/>
      </c>
    </row>
    <row r="197" spans="1:10" ht="13.5" thickBot="1" x14ac:dyDescent="0.25">
      <c r="A197" s="271" t="str">
        <f t="array" ref="A197">IFERROR(INDEX(Input!$A$19:$A$1518,MATCH(0,IF(AMI!$A$84=Input!$J$19:$J$1518, COUNTIF($A$86:A196, Input!$A$19:$A$1518), ""), 0)),"")</f>
        <v/>
      </c>
      <c r="B197" s="271" t="str">
        <f t="array" ref="B197">IFERROR(INDEX(Input!$A$19:$A$1518, MATCH(0, IF(AMI!$B$84=Input!$J$19:$J$1518, COUNTIF($B$86:B196, Input!$A$19:$A$1518), ""), 0)),"")</f>
        <v/>
      </c>
      <c r="C197" s="271" t="str">
        <f t="array" ref="C197">IFERROR(INDEX(Input!$A$19:$A$1518, MATCH(0, IF(AMI!$C$84=Input!$J$19:$J$1518, COUNTIF($C$86:C196, Input!$A$19:$A$1518), ""), 0)),"")</f>
        <v/>
      </c>
      <c r="D197" s="271" t="str">
        <f t="array" ref="D197">IFERROR(INDEX(Input!$A$19:$A$1518, MATCH(0, IF(AMI!$D$84=Input!$J$19:$J$1518, COUNTIF($D$86:D196, Input!$A$19:$A$1518), ""), 0)),"")</f>
        <v/>
      </c>
      <c r="E197" s="271" t="str">
        <f t="array" ref="E197">IFERROR(INDEX(Input!$A$19:$A$1518, MATCH(0, IF(AMI!$E$84=Input!$J$19:$J$1518, COUNTIF($E$86:E196, Input!$A$19:$A$1518), ""), 0)),"")</f>
        <v/>
      </c>
      <c r="F197" s="271" t="str">
        <f t="array" ref="F197">IFERROR(INDEX(Input!$A$19:$A$1518, MATCH(0, IF(AMI!$F$84=Input!$J$19:$J$1518, COUNTIF($F$86:F196, Input!$A$19:$A$1518), ""), 0)),"")</f>
        <v/>
      </c>
      <c r="G197" s="271" t="str">
        <f t="array" ref="G197">IFERROR(INDEX(Input!$A$19:$A$1518, MATCH(0, IF(AMI!$G$84=Input!$J$19:$J$1518, COUNTIF($G$86:G196, Input!$A$19:$A$1518), ""), 0)),"")</f>
        <v/>
      </c>
      <c r="H197" s="271" t="str">
        <f t="array" ref="H197">IFERROR(INDEX(Input!$A$19:$A$1518, MATCH(0, IF(AMI!$H$84=Input!$J$19:$J$1518, COUNTIF($H$86:H196, Input!$A$19:$A$1518), ""), 0)),"")</f>
        <v/>
      </c>
      <c r="I197" s="271" t="str">
        <f t="array" ref="I197">IFERROR(INDEX(Input!$A$19:$A$1518, MATCH(0, IF(AMI!$I$84=Input!$J$19:$J$1518, COUNTIF($I$86:I196, Input!$A$19:$A$1518), ""), 0)),"")</f>
        <v/>
      </c>
      <c r="J197" s="271" t="str">
        <f t="array" ref="J197">IFERROR(INDEX(Input!$A$19:$A$1518, MATCH(0, IF(AMI!$J$84=Input!$J$19:$J$1518, COUNTIF($J$86:J196, Input!$A$19:$A$1518), ""), 0)),"")</f>
        <v/>
      </c>
    </row>
    <row r="198" spans="1:10" ht="13.5" thickBot="1" x14ac:dyDescent="0.25">
      <c r="A198" s="271" t="str">
        <f t="array" ref="A198">IFERROR(INDEX(Input!$A$19:$A$1518,MATCH(0,IF(AMI!$A$84=Input!$J$19:$J$1518, COUNTIF($A$86:A197, Input!$A$19:$A$1518), ""), 0)),"")</f>
        <v/>
      </c>
      <c r="B198" s="271" t="str">
        <f t="array" ref="B198">IFERROR(INDEX(Input!$A$19:$A$1518, MATCH(0, IF(AMI!$B$84=Input!$J$19:$J$1518, COUNTIF($B$86:B197, Input!$A$19:$A$1518), ""), 0)),"")</f>
        <v/>
      </c>
      <c r="C198" s="271" t="str">
        <f t="array" ref="C198">IFERROR(INDEX(Input!$A$19:$A$1518, MATCH(0, IF(AMI!$C$84=Input!$J$19:$J$1518, COUNTIF($C$86:C197, Input!$A$19:$A$1518), ""), 0)),"")</f>
        <v/>
      </c>
      <c r="D198" s="271" t="str">
        <f t="array" ref="D198">IFERROR(INDEX(Input!$A$19:$A$1518, MATCH(0, IF(AMI!$D$84=Input!$J$19:$J$1518, COUNTIF($D$86:D197, Input!$A$19:$A$1518), ""), 0)),"")</f>
        <v/>
      </c>
      <c r="E198" s="271" t="str">
        <f t="array" ref="E198">IFERROR(INDEX(Input!$A$19:$A$1518, MATCH(0, IF(AMI!$E$84=Input!$J$19:$J$1518, COUNTIF($E$86:E197, Input!$A$19:$A$1518), ""), 0)),"")</f>
        <v/>
      </c>
      <c r="F198" s="271" t="str">
        <f t="array" ref="F198">IFERROR(INDEX(Input!$A$19:$A$1518, MATCH(0, IF(AMI!$F$84=Input!$J$19:$J$1518, COUNTIF($F$86:F197, Input!$A$19:$A$1518), ""), 0)),"")</f>
        <v/>
      </c>
      <c r="G198" s="271" t="str">
        <f t="array" ref="G198">IFERROR(INDEX(Input!$A$19:$A$1518, MATCH(0, IF(AMI!$G$84=Input!$J$19:$J$1518, COUNTIF($G$86:G197, Input!$A$19:$A$1518), ""), 0)),"")</f>
        <v/>
      </c>
      <c r="H198" s="271" t="str">
        <f t="array" ref="H198">IFERROR(INDEX(Input!$A$19:$A$1518, MATCH(0, IF(AMI!$H$84=Input!$J$19:$J$1518, COUNTIF($H$86:H197, Input!$A$19:$A$1518), ""), 0)),"")</f>
        <v/>
      </c>
      <c r="I198" s="271" t="str">
        <f t="array" ref="I198">IFERROR(INDEX(Input!$A$19:$A$1518, MATCH(0, IF(AMI!$I$84=Input!$J$19:$J$1518, COUNTIF($I$86:I197, Input!$A$19:$A$1518), ""), 0)),"")</f>
        <v/>
      </c>
      <c r="J198" s="271" t="str">
        <f t="array" ref="J198">IFERROR(INDEX(Input!$A$19:$A$1518, MATCH(0, IF(AMI!$J$84=Input!$J$19:$J$1518, COUNTIF($J$86:J197, Input!$A$19:$A$1518), ""), 0)),"")</f>
        <v/>
      </c>
    </row>
    <row r="199" spans="1:10" ht="13.5" thickBot="1" x14ac:dyDescent="0.25">
      <c r="A199" s="271" t="str">
        <f t="array" ref="A199">IFERROR(INDEX(Input!$A$19:$A$1518,MATCH(0,IF(AMI!$A$84=Input!$J$19:$J$1518, COUNTIF($A$86:A198, Input!$A$19:$A$1518), ""), 0)),"")</f>
        <v/>
      </c>
      <c r="B199" s="271" t="str">
        <f t="array" ref="B199">IFERROR(INDEX(Input!$A$19:$A$1518, MATCH(0, IF(AMI!$B$84=Input!$J$19:$J$1518, COUNTIF($B$86:B198, Input!$A$19:$A$1518), ""), 0)),"")</f>
        <v/>
      </c>
      <c r="C199" s="271" t="str">
        <f t="array" ref="C199">IFERROR(INDEX(Input!$A$19:$A$1518, MATCH(0, IF(AMI!$C$84=Input!$J$19:$J$1518, COUNTIF($C$86:C198, Input!$A$19:$A$1518), ""), 0)),"")</f>
        <v/>
      </c>
      <c r="D199" s="271" t="str">
        <f t="array" ref="D199">IFERROR(INDEX(Input!$A$19:$A$1518, MATCH(0, IF(AMI!$D$84=Input!$J$19:$J$1518, COUNTIF($D$86:D198, Input!$A$19:$A$1518), ""), 0)),"")</f>
        <v/>
      </c>
      <c r="E199" s="271" t="str">
        <f t="array" ref="E199">IFERROR(INDEX(Input!$A$19:$A$1518, MATCH(0, IF(AMI!$E$84=Input!$J$19:$J$1518, COUNTIF($E$86:E198, Input!$A$19:$A$1518), ""), 0)),"")</f>
        <v/>
      </c>
      <c r="F199" s="271" t="str">
        <f t="array" ref="F199">IFERROR(INDEX(Input!$A$19:$A$1518, MATCH(0, IF(AMI!$F$84=Input!$J$19:$J$1518, COUNTIF($F$86:F198, Input!$A$19:$A$1518), ""), 0)),"")</f>
        <v/>
      </c>
      <c r="G199" s="271" t="str">
        <f t="array" ref="G199">IFERROR(INDEX(Input!$A$19:$A$1518, MATCH(0, IF(AMI!$G$84=Input!$J$19:$J$1518, COUNTIF($G$86:G198, Input!$A$19:$A$1518), ""), 0)),"")</f>
        <v/>
      </c>
      <c r="H199" s="271" t="str">
        <f t="array" ref="H199">IFERROR(INDEX(Input!$A$19:$A$1518, MATCH(0, IF(AMI!$H$84=Input!$J$19:$J$1518, COUNTIF($H$86:H198, Input!$A$19:$A$1518), ""), 0)),"")</f>
        <v/>
      </c>
      <c r="I199" s="271" t="str">
        <f t="array" ref="I199">IFERROR(INDEX(Input!$A$19:$A$1518, MATCH(0, IF(AMI!$I$84=Input!$J$19:$J$1518, COUNTIF($I$86:I198, Input!$A$19:$A$1518), ""), 0)),"")</f>
        <v/>
      </c>
      <c r="J199" s="271" t="str">
        <f t="array" ref="J199">IFERROR(INDEX(Input!$A$19:$A$1518, MATCH(0, IF(AMI!$J$84=Input!$J$19:$J$1518, COUNTIF($J$86:J198, Input!$A$19:$A$1518), ""), 0)),"")</f>
        <v/>
      </c>
    </row>
    <row r="200" spans="1:10" ht="13.5" thickBot="1" x14ac:dyDescent="0.25">
      <c r="A200" s="271" t="str">
        <f t="array" ref="A200">IFERROR(INDEX(Input!$A$19:$A$1518,MATCH(0,IF(AMI!$A$84=Input!$J$19:$J$1518, COUNTIF($A$86:A199, Input!$A$19:$A$1518), ""), 0)),"")</f>
        <v/>
      </c>
      <c r="B200" s="271" t="str">
        <f t="array" ref="B200">IFERROR(INDEX(Input!$A$19:$A$1518, MATCH(0, IF(AMI!$B$84=Input!$J$19:$J$1518, COUNTIF($B$86:B199, Input!$A$19:$A$1518), ""), 0)),"")</f>
        <v/>
      </c>
      <c r="C200" s="271" t="str">
        <f t="array" ref="C200">IFERROR(INDEX(Input!$A$19:$A$1518, MATCH(0, IF(AMI!$C$84=Input!$J$19:$J$1518, COUNTIF($C$86:C199, Input!$A$19:$A$1518), ""), 0)),"")</f>
        <v/>
      </c>
      <c r="D200" s="271" t="str">
        <f t="array" ref="D200">IFERROR(INDEX(Input!$A$19:$A$1518, MATCH(0, IF(AMI!$D$84=Input!$J$19:$J$1518, COUNTIF($D$86:D199, Input!$A$19:$A$1518), ""), 0)),"")</f>
        <v/>
      </c>
      <c r="E200" s="271" t="str">
        <f t="array" ref="E200">IFERROR(INDEX(Input!$A$19:$A$1518, MATCH(0, IF(AMI!$E$84=Input!$J$19:$J$1518, COUNTIF($E$86:E199, Input!$A$19:$A$1518), ""), 0)),"")</f>
        <v/>
      </c>
      <c r="F200" s="271" t="str">
        <f t="array" ref="F200">IFERROR(INDEX(Input!$A$19:$A$1518, MATCH(0, IF(AMI!$F$84=Input!$J$19:$J$1518, COUNTIF($F$86:F199, Input!$A$19:$A$1518), ""), 0)),"")</f>
        <v/>
      </c>
      <c r="G200" s="271" t="str">
        <f t="array" ref="G200">IFERROR(INDEX(Input!$A$19:$A$1518, MATCH(0, IF(AMI!$G$84=Input!$J$19:$J$1518, COUNTIF($G$86:G199, Input!$A$19:$A$1518), ""), 0)),"")</f>
        <v/>
      </c>
      <c r="H200" s="271" t="str">
        <f t="array" ref="H200">IFERROR(INDEX(Input!$A$19:$A$1518, MATCH(0, IF(AMI!$H$84=Input!$J$19:$J$1518, COUNTIF($H$86:H199, Input!$A$19:$A$1518), ""), 0)),"")</f>
        <v/>
      </c>
      <c r="I200" s="271" t="str">
        <f t="array" ref="I200">IFERROR(INDEX(Input!$A$19:$A$1518, MATCH(0, IF(AMI!$I$84=Input!$J$19:$J$1518, COUNTIF($I$86:I199, Input!$A$19:$A$1518), ""), 0)),"")</f>
        <v/>
      </c>
      <c r="J200" s="271" t="str">
        <f t="array" ref="J200">IFERROR(INDEX(Input!$A$19:$A$1518, MATCH(0, IF(AMI!$J$84=Input!$J$19:$J$1518, COUNTIF($J$86:J199, Input!$A$19:$A$1518), ""), 0)),"")</f>
        <v/>
      </c>
    </row>
    <row r="201" spans="1:10" ht="13.5" thickBot="1" x14ac:dyDescent="0.25">
      <c r="A201" s="271" t="str">
        <f t="array" ref="A201">IFERROR(INDEX(Input!$A$19:$A$1518,MATCH(0,IF(AMI!$A$84=Input!$J$19:$J$1518, COUNTIF($A$86:A200, Input!$A$19:$A$1518), ""), 0)),"")</f>
        <v/>
      </c>
      <c r="B201" s="271" t="str">
        <f t="array" ref="B201">IFERROR(INDEX(Input!$A$19:$A$1518, MATCH(0, IF(AMI!$B$84=Input!$J$19:$J$1518, COUNTIF($B$86:B200, Input!$A$19:$A$1518), ""), 0)),"")</f>
        <v/>
      </c>
      <c r="C201" s="271" t="str">
        <f t="array" ref="C201">IFERROR(INDEX(Input!$A$19:$A$1518, MATCH(0, IF(AMI!$C$84=Input!$J$19:$J$1518, COUNTIF($C$86:C200, Input!$A$19:$A$1518), ""), 0)),"")</f>
        <v/>
      </c>
      <c r="D201" s="271" t="str">
        <f t="array" ref="D201">IFERROR(INDEX(Input!$A$19:$A$1518, MATCH(0, IF(AMI!$D$84=Input!$J$19:$J$1518, COUNTIF($D$86:D200, Input!$A$19:$A$1518), ""), 0)),"")</f>
        <v/>
      </c>
      <c r="E201" s="271" t="str">
        <f t="array" ref="E201">IFERROR(INDEX(Input!$A$19:$A$1518, MATCH(0, IF(AMI!$E$84=Input!$J$19:$J$1518, COUNTIF($E$86:E200, Input!$A$19:$A$1518), ""), 0)),"")</f>
        <v/>
      </c>
      <c r="F201" s="271" t="str">
        <f t="array" ref="F201">IFERROR(INDEX(Input!$A$19:$A$1518, MATCH(0, IF(AMI!$F$84=Input!$J$19:$J$1518, COUNTIF($F$86:F200, Input!$A$19:$A$1518), ""), 0)),"")</f>
        <v/>
      </c>
      <c r="G201" s="271" t="str">
        <f t="array" ref="G201">IFERROR(INDEX(Input!$A$19:$A$1518, MATCH(0, IF(AMI!$G$84=Input!$J$19:$J$1518, COUNTIF($G$86:G200, Input!$A$19:$A$1518), ""), 0)),"")</f>
        <v/>
      </c>
      <c r="H201" s="271" t="str">
        <f t="array" ref="H201">IFERROR(INDEX(Input!$A$19:$A$1518, MATCH(0, IF(AMI!$H$84=Input!$J$19:$J$1518, COUNTIF($H$86:H200, Input!$A$19:$A$1518), ""), 0)),"")</f>
        <v/>
      </c>
      <c r="I201" s="271" t="str">
        <f t="array" ref="I201">IFERROR(INDEX(Input!$A$19:$A$1518, MATCH(0, IF(AMI!$I$84=Input!$J$19:$J$1518, COUNTIF($I$86:I200, Input!$A$19:$A$1518), ""), 0)),"")</f>
        <v/>
      </c>
      <c r="J201" s="271" t="str">
        <f t="array" ref="J201">IFERROR(INDEX(Input!$A$19:$A$1518, MATCH(0, IF(AMI!$J$84=Input!$J$19:$J$1518, COUNTIF($J$86:J200, Input!$A$19:$A$1518), ""), 0)),"")</f>
        <v/>
      </c>
    </row>
    <row r="202" spans="1:10" ht="13.5" thickBot="1" x14ac:dyDescent="0.25">
      <c r="A202" s="271" t="str">
        <f t="array" ref="A202">IFERROR(INDEX(Input!$A$19:$A$1518,MATCH(0,IF(AMI!$A$84=Input!$J$19:$J$1518, COUNTIF($A$86:A201, Input!$A$19:$A$1518), ""), 0)),"")</f>
        <v/>
      </c>
      <c r="B202" s="271" t="str">
        <f t="array" ref="B202">IFERROR(INDEX(Input!$A$19:$A$1518, MATCH(0, IF(AMI!$B$84=Input!$J$19:$J$1518, COUNTIF($B$86:B201, Input!$A$19:$A$1518), ""), 0)),"")</f>
        <v/>
      </c>
      <c r="C202" s="271" t="str">
        <f t="array" ref="C202">IFERROR(INDEX(Input!$A$19:$A$1518, MATCH(0, IF(AMI!$C$84=Input!$J$19:$J$1518, COUNTIF($C$86:C201, Input!$A$19:$A$1518), ""), 0)),"")</f>
        <v/>
      </c>
      <c r="D202" s="271" t="str">
        <f t="array" ref="D202">IFERROR(INDEX(Input!$A$19:$A$1518, MATCH(0, IF(AMI!$D$84=Input!$J$19:$J$1518, COUNTIF($D$86:D201, Input!$A$19:$A$1518), ""), 0)),"")</f>
        <v/>
      </c>
      <c r="E202" s="271" t="str">
        <f t="array" ref="E202">IFERROR(INDEX(Input!$A$19:$A$1518, MATCH(0, IF(AMI!$E$84=Input!$J$19:$J$1518, COUNTIF($E$86:E201, Input!$A$19:$A$1518), ""), 0)),"")</f>
        <v/>
      </c>
      <c r="F202" s="271" t="str">
        <f t="array" ref="F202">IFERROR(INDEX(Input!$A$19:$A$1518, MATCH(0, IF(AMI!$F$84=Input!$J$19:$J$1518, COUNTIF($F$86:F201, Input!$A$19:$A$1518), ""), 0)),"")</f>
        <v/>
      </c>
      <c r="G202" s="271" t="str">
        <f t="array" ref="G202">IFERROR(INDEX(Input!$A$19:$A$1518, MATCH(0, IF(AMI!$G$84=Input!$J$19:$J$1518, COUNTIF($G$86:G201, Input!$A$19:$A$1518), ""), 0)),"")</f>
        <v/>
      </c>
      <c r="H202" s="271" t="str">
        <f t="array" ref="H202">IFERROR(INDEX(Input!$A$19:$A$1518, MATCH(0, IF(AMI!$H$84=Input!$J$19:$J$1518, COUNTIF($H$86:H201, Input!$A$19:$A$1518), ""), 0)),"")</f>
        <v/>
      </c>
      <c r="I202" s="271" t="str">
        <f t="array" ref="I202">IFERROR(INDEX(Input!$A$19:$A$1518, MATCH(0, IF(AMI!$I$84=Input!$J$19:$J$1518, COUNTIF($I$86:I201, Input!$A$19:$A$1518), ""), 0)),"")</f>
        <v/>
      </c>
      <c r="J202" s="271" t="str">
        <f t="array" ref="J202">IFERROR(INDEX(Input!$A$19:$A$1518, MATCH(0, IF(AMI!$J$84=Input!$J$19:$J$1518, COUNTIF($J$86:J201, Input!$A$19:$A$1518), ""), 0)),"")</f>
        <v/>
      </c>
    </row>
    <row r="203" spans="1:10" ht="13.5" thickBot="1" x14ac:dyDescent="0.25">
      <c r="A203" s="271" t="str">
        <f t="array" ref="A203">IFERROR(INDEX(Input!$A$19:$A$1518,MATCH(0,IF(AMI!$A$84=Input!$J$19:$J$1518, COUNTIF($A$86:A202, Input!$A$19:$A$1518), ""), 0)),"")</f>
        <v/>
      </c>
      <c r="B203" s="271" t="str">
        <f t="array" ref="B203">IFERROR(INDEX(Input!$A$19:$A$1518, MATCH(0, IF(AMI!$B$84=Input!$J$19:$J$1518, COUNTIF($B$86:B202, Input!$A$19:$A$1518), ""), 0)),"")</f>
        <v/>
      </c>
      <c r="C203" s="271" t="str">
        <f t="array" ref="C203">IFERROR(INDEX(Input!$A$19:$A$1518, MATCH(0, IF(AMI!$C$84=Input!$J$19:$J$1518, COUNTIF($C$86:C202, Input!$A$19:$A$1518), ""), 0)),"")</f>
        <v/>
      </c>
      <c r="D203" s="271" t="str">
        <f t="array" ref="D203">IFERROR(INDEX(Input!$A$19:$A$1518, MATCH(0, IF(AMI!$D$84=Input!$J$19:$J$1518, COUNTIF($D$86:D202, Input!$A$19:$A$1518), ""), 0)),"")</f>
        <v/>
      </c>
      <c r="E203" s="271" t="str">
        <f t="array" ref="E203">IFERROR(INDEX(Input!$A$19:$A$1518, MATCH(0, IF(AMI!$E$84=Input!$J$19:$J$1518, COUNTIF($E$86:E202, Input!$A$19:$A$1518), ""), 0)),"")</f>
        <v/>
      </c>
      <c r="F203" s="271" t="str">
        <f t="array" ref="F203">IFERROR(INDEX(Input!$A$19:$A$1518, MATCH(0, IF(AMI!$F$84=Input!$J$19:$J$1518, COUNTIF($F$86:F202, Input!$A$19:$A$1518), ""), 0)),"")</f>
        <v/>
      </c>
      <c r="G203" s="271" t="str">
        <f t="array" ref="G203">IFERROR(INDEX(Input!$A$19:$A$1518, MATCH(0, IF(AMI!$G$84=Input!$J$19:$J$1518, COUNTIF($G$86:G202, Input!$A$19:$A$1518), ""), 0)),"")</f>
        <v/>
      </c>
      <c r="H203" s="271" t="str">
        <f t="array" ref="H203">IFERROR(INDEX(Input!$A$19:$A$1518, MATCH(0, IF(AMI!$H$84=Input!$J$19:$J$1518, COUNTIF($H$86:H202, Input!$A$19:$A$1518), ""), 0)),"")</f>
        <v/>
      </c>
      <c r="I203" s="271" t="str">
        <f t="array" ref="I203">IFERROR(INDEX(Input!$A$19:$A$1518, MATCH(0, IF(AMI!$I$84=Input!$J$19:$J$1518, COUNTIF($I$86:I202, Input!$A$19:$A$1518), ""), 0)),"")</f>
        <v/>
      </c>
      <c r="J203" s="271" t="str">
        <f t="array" ref="J203">IFERROR(INDEX(Input!$A$19:$A$1518, MATCH(0, IF(AMI!$J$84=Input!$J$19:$J$1518, COUNTIF($J$86:J202, Input!$A$19:$A$1518), ""), 0)),"")</f>
        <v/>
      </c>
    </row>
    <row r="204" spans="1:10" ht="13.5" thickBot="1" x14ac:dyDescent="0.25">
      <c r="A204" s="271" t="str">
        <f t="array" ref="A204">IFERROR(INDEX(Input!$A$19:$A$1518,MATCH(0,IF(AMI!$A$84=Input!$J$19:$J$1518, COUNTIF($A$86:A203, Input!$A$19:$A$1518), ""), 0)),"")</f>
        <v/>
      </c>
      <c r="B204" s="271" t="str">
        <f t="array" ref="B204">IFERROR(INDEX(Input!$A$19:$A$1518, MATCH(0, IF(AMI!$B$84=Input!$J$19:$J$1518, COUNTIF($B$86:B203, Input!$A$19:$A$1518), ""), 0)),"")</f>
        <v/>
      </c>
      <c r="C204" s="271" t="str">
        <f t="array" ref="C204">IFERROR(INDEX(Input!$A$19:$A$1518, MATCH(0, IF(AMI!$C$84=Input!$J$19:$J$1518, COUNTIF($C$86:C203, Input!$A$19:$A$1518), ""), 0)),"")</f>
        <v/>
      </c>
      <c r="D204" s="271" t="str">
        <f t="array" ref="D204">IFERROR(INDEX(Input!$A$19:$A$1518, MATCH(0, IF(AMI!$D$84=Input!$J$19:$J$1518, COUNTIF($D$86:D203, Input!$A$19:$A$1518), ""), 0)),"")</f>
        <v/>
      </c>
      <c r="E204" s="271" t="str">
        <f t="array" ref="E204">IFERROR(INDEX(Input!$A$19:$A$1518, MATCH(0, IF(AMI!$E$84=Input!$J$19:$J$1518, COUNTIF($E$86:E203, Input!$A$19:$A$1518), ""), 0)),"")</f>
        <v/>
      </c>
      <c r="F204" s="271" t="str">
        <f t="array" ref="F204">IFERROR(INDEX(Input!$A$19:$A$1518, MATCH(0, IF(AMI!$F$84=Input!$J$19:$J$1518, COUNTIF($F$86:F203, Input!$A$19:$A$1518), ""), 0)),"")</f>
        <v/>
      </c>
      <c r="G204" s="271" t="str">
        <f t="array" ref="G204">IFERROR(INDEX(Input!$A$19:$A$1518, MATCH(0, IF(AMI!$G$84=Input!$J$19:$J$1518, COUNTIF($G$86:G203, Input!$A$19:$A$1518), ""), 0)),"")</f>
        <v/>
      </c>
      <c r="H204" s="271" t="str">
        <f t="array" ref="H204">IFERROR(INDEX(Input!$A$19:$A$1518, MATCH(0, IF(AMI!$H$84=Input!$J$19:$J$1518, COUNTIF($H$86:H203, Input!$A$19:$A$1518), ""), 0)),"")</f>
        <v/>
      </c>
      <c r="I204" s="271" t="str">
        <f t="array" ref="I204">IFERROR(INDEX(Input!$A$19:$A$1518, MATCH(0, IF(AMI!$I$84=Input!$J$19:$J$1518, COUNTIF($I$86:I203, Input!$A$19:$A$1518), ""), 0)),"")</f>
        <v/>
      </c>
      <c r="J204" s="271" t="str">
        <f t="array" ref="J204">IFERROR(INDEX(Input!$A$19:$A$1518, MATCH(0, IF(AMI!$J$84=Input!$J$19:$J$1518, COUNTIF($J$86:J203, Input!$A$19:$A$1518), ""), 0)),"")</f>
        <v/>
      </c>
    </row>
    <row r="205" spans="1:10" ht="13.5" thickBot="1" x14ac:dyDescent="0.25">
      <c r="A205" s="271" t="str">
        <f t="array" ref="A205">IFERROR(INDEX(Input!$A$19:$A$1518,MATCH(0,IF(AMI!$A$84=Input!$J$19:$J$1518, COUNTIF($A$86:A204, Input!$A$19:$A$1518), ""), 0)),"")</f>
        <v/>
      </c>
      <c r="B205" s="271" t="str">
        <f t="array" ref="B205">IFERROR(INDEX(Input!$A$19:$A$1518, MATCH(0, IF(AMI!$B$84=Input!$J$19:$J$1518, COUNTIF($B$86:B204, Input!$A$19:$A$1518), ""), 0)),"")</f>
        <v/>
      </c>
      <c r="C205" s="271" t="str">
        <f t="array" ref="C205">IFERROR(INDEX(Input!$A$19:$A$1518, MATCH(0, IF(AMI!$C$84=Input!$J$19:$J$1518, COUNTIF($C$86:C204, Input!$A$19:$A$1518), ""), 0)),"")</f>
        <v/>
      </c>
      <c r="D205" s="271" t="str">
        <f t="array" ref="D205">IFERROR(INDEX(Input!$A$19:$A$1518, MATCH(0, IF(AMI!$D$84=Input!$J$19:$J$1518, COUNTIF($D$86:D204, Input!$A$19:$A$1518), ""), 0)),"")</f>
        <v/>
      </c>
      <c r="E205" s="271" t="str">
        <f t="array" ref="E205">IFERROR(INDEX(Input!$A$19:$A$1518, MATCH(0, IF(AMI!$E$84=Input!$J$19:$J$1518, COUNTIF($E$86:E204, Input!$A$19:$A$1518), ""), 0)),"")</f>
        <v/>
      </c>
      <c r="F205" s="271" t="str">
        <f t="array" ref="F205">IFERROR(INDEX(Input!$A$19:$A$1518, MATCH(0, IF(AMI!$F$84=Input!$J$19:$J$1518, COUNTIF($F$86:F204, Input!$A$19:$A$1518), ""), 0)),"")</f>
        <v/>
      </c>
      <c r="G205" s="271" t="str">
        <f t="array" ref="G205">IFERROR(INDEX(Input!$A$19:$A$1518, MATCH(0, IF(AMI!$G$84=Input!$J$19:$J$1518, COUNTIF($G$86:G204, Input!$A$19:$A$1518), ""), 0)),"")</f>
        <v/>
      </c>
      <c r="H205" s="271" t="str">
        <f t="array" ref="H205">IFERROR(INDEX(Input!$A$19:$A$1518, MATCH(0, IF(AMI!$H$84=Input!$J$19:$J$1518, COUNTIF($H$86:H204, Input!$A$19:$A$1518), ""), 0)),"")</f>
        <v/>
      </c>
      <c r="I205" s="271" t="str">
        <f t="array" ref="I205">IFERROR(INDEX(Input!$A$19:$A$1518, MATCH(0, IF(AMI!$I$84=Input!$J$19:$J$1518, COUNTIF($I$86:I204, Input!$A$19:$A$1518), ""), 0)),"")</f>
        <v/>
      </c>
      <c r="J205" s="271" t="str">
        <f t="array" ref="J205">IFERROR(INDEX(Input!$A$19:$A$1518, MATCH(0, IF(AMI!$J$84=Input!$J$19:$J$1518, COUNTIF($J$86:J204, Input!$A$19:$A$1518), ""), 0)),"")</f>
        <v/>
      </c>
    </row>
    <row r="206" spans="1:10" ht="13.5" thickBot="1" x14ac:dyDescent="0.25">
      <c r="A206" s="271" t="str">
        <f t="array" ref="A206">IFERROR(INDEX(Input!$A$19:$A$1518,MATCH(0,IF(AMI!$A$84=Input!$J$19:$J$1518, COUNTIF($A$86:A205, Input!$A$19:$A$1518), ""), 0)),"")</f>
        <v/>
      </c>
      <c r="B206" s="271" t="str">
        <f t="array" ref="B206">IFERROR(INDEX(Input!$A$19:$A$1518, MATCH(0, IF(AMI!$B$84=Input!$J$19:$J$1518, COUNTIF($B$86:B205, Input!$A$19:$A$1518), ""), 0)),"")</f>
        <v/>
      </c>
      <c r="C206" s="271" t="str">
        <f t="array" ref="C206">IFERROR(INDEX(Input!$A$19:$A$1518, MATCH(0, IF(AMI!$C$84=Input!$J$19:$J$1518, COUNTIF($C$86:C205, Input!$A$19:$A$1518), ""), 0)),"")</f>
        <v/>
      </c>
      <c r="D206" s="271" t="str">
        <f t="array" ref="D206">IFERROR(INDEX(Input!$A$19:$A$1518, MATCH(0, IF(AMI!$D$84=Input!$J$19:$J$1518, COUNTIF($D$86:D205, Input!$A$19:$A$1518), ""), 0)),"")</f>
        <v/>
      </c>
      <c r="E206" s="271" t="str">
        <f t="array" ref="E206">IFERROR(INDEX(Input!$A$19:$A$1518, MATCH(0, IF(AMI!$E$84=Input!$J$19:$J$1518, COUNTIF($E$86:E205, Input!$A$19:$A$1518), ""), 0)),"")</f>
        <v/>
      </c>
      <c r="F206" s="271" t="str">
        <f t="array" ref="F206">IFERROR(INDEX(Input!$A$19:$A$1518, MATCH(0, IF(AMI!$F$84=Input!$J$19:$J$1518, COUNTIF($F$86:F205, Input!$A$19:$A$1518), ""), 0)),"")</f>
        <v/>
      </c>
      <c r="G206" s="271" t="str">
        <f t="array" ref="G206">IFERROR(INDEX(Input!$A$19:$A$1518, MATCH(0, IF(AMI!$G$84=Input!$J$19:$J$1518, COUNTIF($G$86:G205, Input!$A$19:$A$1518), ""), 0)),"")</f>
        <v/>
      </c>
      <c r="H206" s="271" t="str">
        <f t="array" ref="H206">IFERROR(INDEX(Input!$A$19:$A$1518, MATCH(0, IF(AMI!$H$84=Input!$J$19:$J$1518, COUNTIF($H$86:H205, Input!$A$19:$A$1518), ""), 0)),"")</f>
        <v/>
      </c>
      <c r="I206" s="271" t="str">
        <f t="array" ref="I206">IFERROR(INDEX(Input!$A$19:$A$1518, MATCH(0, IF(AMI!$I$84=Input!$J$19:$J$1518, COUNTIF($I$86:I205, Input!$A$19:$A$1518), ""), 0)),"")</f>
        <v/>
      </c>
      <c r="J206" s="271" t="str">
        <f t="array" ref="J206">IFERROR(INDEX(Input!$A$19:$A$1518, MATCH(0, IF(AMI!$J$84=Input!$J$19:$J$1518, COUNTIF($J$86:J205, Input!$A$19:$A$1518), ""), 0)),"")</f>
        <v/>
      </c>
    </row>
    <row r="207" spans="1:10" ht="13.5" thickBot="1" x14ac:dyDescent="0.25">
      <c r="A207" s="271" t="str">
        <f t="array" ref="A207">IFERROR(INDEX(Input!$A$19:$A$1518,MATCH(0,IF(AMI!$A$84=Input!$J$19:$J$1518, COUNTIF($A$86:A206, Input!$A$19:$A$1518), ""), 0)),"")</f>
        <v/>
      </c>
      <c r="B207" s="271" t="str">
        <f t="array" ref="B207">IFERROR(INDEX(Input!$A$19:$A$1518, MATCH(0, IF(AMI!$B$84=Input!$J$19:$J$1518, COUNTIF($B$86:B206, Input!$A$19:$A$1518), ""), 0)),"")</f>
        <v/>
      </c>
      <c r="C207" s="271" t="str">
        <f t="array" ref="C207">IFERROR(INDEX(Input!$A$19:$A$1518, MATCH(0, IF(AMI!$C$84=Input!$J$19:$J$1518, COUNTIF($C$86:C206, Input!$A$19:$A$1518), ""), 0)),"")</f>
        <v/>
      </c>
      <c r="D207" s="271" t="str">
        <f t="array" ref="D207">IFERROR(INDEX(Input!$A$19:$A$1518, MATCH(0, IF(AMI!$D$84=Input!$J$19:$J$1518, COUNTIF($D$86:D206, Input!$A$19:$A$1518), ""), 0)),"")</f>
        <v/>
      </c>
      <c r="E207" s="271" t="str">
        <f t="array" ref="E207">IFERROR(INDEX(Input!$A$19:$A$1518, MATCH(0, IF(AMI!$E$84=Input!$J$19:$J$1518, COUNTIF($E$86:E206, Input!$A$19:$A$1518), ""), 0)),"")</f>
        <v/>
      </c>
      <c r="F207" s="271" t="str">
        <f t="array" ref="F207">IFERROR(INDEX(Input!$A$19:$A$1518, MATCH(0, IF(AMI!$F$84=Input!$J$19:$J$1518, COUNTIF($F$86:F206, Input!$A$19:$A$1518), ""), 0)),"")</f>
        <v/>
      </c>
      <c r="G207" s="271" t="str">
        <f t="array" ref="G207">IFERROR(INDEX(Input!$A$19:$A$1518, MATCH(0, IF(AMI!$G$84=Input!$J$19:$J$1518, COUNTIF($G$86:G206, Input!$A$19:$A$1518), ""), 0)),"")</f>
        <v/>
      </c>
      <c r="H207" s="271" t="str">
        <f t="array" ref="H207">IFERROR(INDEX(Input!$A$19:$A$1518, MATCH(0, IF(AMI!$H$84=Input!$J$19:$J$1518, COUNTIF($H$86:H206, Input!$A$19:$A$1518), ""), 0)),"")</f>
        <v/>
      </c>
      <c r="I207" s="271" t="str">
        <f t="array" ref="I207">IFERROR(INDEX(Input!$A$19:$A$1518, MATCH(0, IF(AMI!$I$84=Input!$J$19:$J$1518, COUNTIF($I$86:I206, Input!$A$19:$A$1518), ""), 0)),"")</f>
        <v/>
      </c>
      <c r="J207" s="271" t="str">
        <f t="array" ref="J207">IFERROR(INDEX(Input!$A$19:$A$1518, MATCH(0, IF(AMI!$J$84=Input!$J$19:$J$1518, COUNTIF($J$86:J206, Input!$A$19:$A$1518), ""), 0)),"")</f>
        <v/>
      </c>
    </row>
    <row r="208" spans="1:10" ht="13.5" thickBot="1" x14ac:dyDescent="0.25">
      <c r="A208" s="271" t="str">
        <f t="array" ref="A208">IFERROR(INDEX(Input!$A$19:$A$1518,MATCH(0,IF(AMI!$A$84=Input!$J$19:$J$1518, COUNTIF($A$86:A207, Input!$A$19:$A$1518), ""), 0)),"")</f>
        <v/>
      </c>
      <c r="B208" s="271" t="str">
        <f t="array" ref="B208">IFERROR(INDEX(Input!$A$19:$A$1518, MATCH(0, IF(AMI!$B$84=Input!$J$19:$J$1518, COUNTIF($B$86:B207, Input!$A$19:$A$1518), ""), 0)),"")</f>
        <v/>
      </c>
      <c r="C208" s="271" t="str">
        <f t="array" ref="C208">IFERROR(INDEX(Input!$A$19:$A$1518, MATCH(0, IF(AMI!$C$84=Input!$J$19:$J$1518, COUNTIF($C$86:C207, Input!$A$19:$A$1518), ""), 0)),"")</f>
        <v/>
      </c>
      <c r="D208" s="271" t="str">
        <f t="array" ref="D208">IFERROR(INDEX(Input!$A$19:$A$1518, MATCH(0, IF(AMI!$D$84=Input!$J$19:$J$1518, COUNTIF($D$86:D207, Input!$A$19:$A$1518), ""), 0)),"")</f>
        <v/>
      </c>
      <c r="E208" s="271" t="str">
        <f t="array" ref="E208">IFERROR(INDEX(Input!$A$19:$A$1518, MATCH(0, IF(AMI!$E$84=Input!$J$19:$J$1518, COUNTIF($E$86:E207, Input!$A$19:$A$1518), ""), 0)),"")</f>
        <v/>
      </c>
      <c r="F208" s="271" t="str">
        <f t="array" ref="F208">IFERROR(INDEX(Input!$A$19:$A$1518, MATCH(0, IF(AMI!$F$84=Input!$J$19:$J$1518, COUNTIF($F$86:F207, Input!$A$19:$A$1518), ""), 0)),"")</f>
        <v/>
      </c>
      <c r="G208" s="271" t="str">
        <f t="array" ref="G208">IFERROR(INDEX(Input!$A$19:$A$1518, MATCH(0, IF(AMI!$G$84=Input!$J$19:$J$1518, COUNTIF($G$86:G207, Input!$A$19:$A$1518), ""), 0)),"")</f>
        <v/>
      </c>
      <c r="H208" s="271" t="str">
        <f t="array" ref="H208">IFERROR(INDEX(Input!$A$19:$A$1518, MATCH(0, IF(AMI!$H$84=Input!$J$19:$J$1518, COUNTIF($H$86:H207, Input!$A$19:$A$1518), ""), 0)),"")</f>
        <v/>
      </c>
      <c r="I208" s="271" t="str">
        <f t="array" ref="I208">IFERROR(INDEX(Input!$A$19:$A$1518, MATCH(0, IF(AMI!$I$84=Input!$J$19:$J$1518, COUNTIF($I$86:I207, Input!$A$19:$A$1518), ""), 0)),"")</f>
        <v/>
      </c>
      <c r="J208" s="271" t="str">
        <f t="array" ref="J208">IFERROR(INDEX(Input!$A$19:$A$1518, MATCH(0, IF(AMI!$J$84=Input!$J$19:$J$1518, COUNTIF($J$86:J207, Input!$A$19:$A$1518), ""), 0)),"")</f>
        <v/>
      </c>
    </row>
    <row r="209" spans="1:10" ht="13.5" thickBot="1" x14ac:dyDescent="0.25">
      <c r="A209" s="271" t="str">
        <f t="array" ref="A209">IFERROR(INDEX(Input!$A$19:$A$1518,MATCH(0,IF(AMI!$A$84=Input!$J$19:$J$1518, COUNTIF($A$86:A208, Input!$A$19:$A$1518), ""), 0)),"")</f>
        <v/>
      </c>
      <c r="B209" s="271" t="str">
        <f t="array" ref="B209">IFERROR(INDEX(Input!$A$19:$A$1518, MATCH(0, IF(AMI!$B$84=Input!$J$19:$J$1518, COUNTIF($B$86:B208, Input!$A$19:$A$1518), ""), 0)),"")</f>
        <v/>
      </c>
      <c r="C209" s="271" t="str">
        <f t="array" ref="C209">IFERROR(INDEX(Input!$A$19:$A$1518, MATCH(0, IF(AMI!$C$84=Input!$J$19:$J$1518, COUNTIF($C$86:C208, Input!$A$19:$A$1518), ""), 0)),"")</f>
        <v/>
      </c>
      <c r="D209" s="271" t="str">
        <f t="array" ref="D209">IFERROR(INDEX(Input!$A$19:$A$1518, MATCH(0, IF(AMI!$D$84=Input!$J$19:$J$1518, COUNTIF($D$86:D208, Input!$A$19:$A$1518), ""), 0)),"")</f>
        <v/>
      </c>
      <c r="E209" s="271" t="str">
        <f t="array" ref="E209">IFERROR(INDEX(Input!$A$19:$A$1518, MATCH(0, IF(AMI!$E$84=Input!$J$19:$J$1518, COUNTIF($E$86:E208, Input!$A$19:$A$1518), ""), 0)),"")</f>
        <v/>
      </c>
      <c r="F209" s="271" t="str">
        <f t="array" ref="F209">IFERROR(INDEX(Input!$A$19:$A$1518, MATCH(0, IF(AMI!$F$84=Input!$J$19:$J$1518, COUNTIF($F$86:F208, Input!$A$19:$A$1518), ""), 0)),"")</f>
        <v/>
      </c>
      <c r="G209" s="271" t="str">
        <f t="array" ref="G209">IFERROR(INDEX(Input!$A$19:$A$1518, MATCH(0, IF(AMI!$G$84=Input!$J$19:$J$1518, COUNTIF($G$86:G208, Input!$A$19:$A$1518), ""), 0)),"")</f>
        <v/>
      </c>
      <c r="H209" s="271" t="str">
        <f t="array" ref="H209">IFERROR(INDEX(Input!$A$19:$A$1518, MATCH(0, IF(AMI!$H$84=Input!$J$19:$J$1518, COUNTIF($H$86:H208, Input!$A$19:$A$1518), ""), 0)),"")</f>
        <v/>
      </c>
      <c r="I209" s="271" t="str">
        <f t="array" ref="I209">IFERROR(INDEX(Input!$A$19:$A$1518, MATCH(0, IF(AMI!$I$84=Input!$J$19:$J$1518, COUNTIF($I$86:I208, Input!$A$19:$A$1518), ""), 0)),"")</f>
        <v/>
      </c>
      <c r="J209" s="271" t="str">
        <f t="array" ref="J209">IFERROR(INDEX(Input!$A$19:$A$1518, MATCH(0, IF(AMI!$J$84=Input!$J$19:$J$1518, COUNTIF($J$86:J208, Input!$A$19:$A$1518), ""), 0)),"")</f>
        <v/>
      </c>
    </row>
    <row r="210" spans="1:10" ht="13.5" thickBot="1" x14ac:dyDescent="0.25">
      <c r="A210" s="271" t="str">
        <f t="array" ref="A210">IFERROR(INDEX(Input!$A$19:$A$1518,MATCH(0,IF(AMI!$A$84=Input!$J$19:$J$1518, COUNTIF($A$86:A209, Input!$A$19:$A$1518), ""), 0)),"")</f>
        <v/>
      </c>
      <c r="B210" s="271" t="str">
        <f t="array" ref="B210">IFERROR(INDEX(Input!$A$19:$A$1518, MATCH(0, IF(AMI!$B$84=Input!$J$19:$J$1518, COUNTIF($B$86:B209, Input!$A$19:$A$1518), ""), 0)),"")</f>
        <v/>
      </c>
      <c r="C210" s="271" t="str">
        <f t="array" ref="C210">IFERROR(INDEX(Input!$A$19:$A$1518, MATCH(0, IF(AMI!$C$84=Input!$J$19:$J$1518, COUNTIF($C$86:C209, Input!$A$19:$A$1518), ""), 0)),"")</f>
        <v/>
      </c>
      <c r="D210" s="271" t="str">
        <f t="array" ref="D210">IFERROR(INDEX(Input!$A$19:$A$1518, MATCH(0, IF(AMI!$D$84=Input!$J$19:$J$1518, COUNTIF($D$86:D209, Input!$A$19:$A$1518), ""), 0)),"")</f>
        <v/>
      </c>
      <c r="E210" s="271" t="str">
        <f t="array" ref="E210">IFERROR(INDEX(Input!$A$19:$A$1518, MATCH(0, IF(AMI!$E$84=Input!$J$19:$J$1518, COUNTIF($E$86:E209, Input!$A$19:$A$1518), ""), 0)),"")</f>
        <v/>
      </c>
      <c r="F210" s="271" t="str">
        <f t="array" ref="F210">IFERROR(INDEX(Input!$A$19:$A$1518, MATCH(0, IF(AMI!$F$84=Input!$J$19:$J$1518, COUNTIF($F$86:F209, Input!$A$19:$A$1518), ""), 0)),"")</f>
        <v/>
      </c>
      <c r="G210" s="271" t="str">
        <f t="array" ref="G210">IFERROR(INDEX(Input!$A$19:$A$1518, MATCH(0, IF(AMI!$G$84=Input!$J$19:$J$1518, COUNTIF($G$86:G209, Input!$A$19:$A$1518), ""), 0)),"")</f>
        <v/>
      </c>
      <c r="H210" s="271" t="str">
        <f t="array" ref="H210">IFERROR(INDEX(Input!$A$19:$A$1518, MATCH(0, IF(AMI!$H$84=Input!$J$19:$J$1518, COUNTIF($H$86:H209, Input!$A$19:$A$1518), ""), 0)),"")</f>
        <v/>
      </c>
      <c r="I210" s="271" t="str">
        <f t="array" ref="I210">IFERROR(INDEX(Input!$A$19:$A$1518, MATCH(0, IF(AMI!$I$84=Input!$J$19:$J$1518, COUNTIF($I$86:I209, Input!$A$19:$A$1518), ""), 0)),"")</f>
        <v/>
      </c>
      <c r="J210" s="271" t="str">
        <f t="array" ref="J210">IFERROR(INDEX(Input!$A$19:$A$1518, MATCH(0, IF(AMI!$J$84=Input!$J$19:$J$1518, COUNTIF($J$86:J209, Input!$A$19:$A$1518), ""), 0)),"")</f>
        <v/>
      </c>
    </row>
    <row r="211" spans="1:10" ht="13.5" thickBot="1" x14ac:dyDescent="0.25">
      <c r="A211" s="271" t="str">
        <f t="array" ref="A211">IFERROR(INDEX(Input!$A$19:$A$1518,MATCH(0,IF(AMI!$A$84=Input!$J$19:$J$1518, COUNTIF($A$86:A210, Input!$A$19:$A$1518), ""), 0)),"")</f>
        <v/>
      </c>
      <c r="B211" s="271" t="str">
        <f t="array" ref="B211">IFERROR(INDEX(Input!$A$19:$A$1518, MATCH(0, IF(AMI!$B$84=Input!$J$19:$J$1518, COUNTIF($B$86:B210, Input!$A$19:$A$1518), ""), 0)),"")</f>
        <v/>
      </c>
      <c r="C211" s="271" t="str">
        <f t="array" ref="C211">IFERROR(INDEX(Input!$A$19:$A$1518, MATCH(0, IF(AMI!$C$84=Input!$J$19:$J$1518, COUNTIF($C$86:C210, Input!$A$19:$A$1518), ""), 0)),"")</f>
        <v/>
      </c>
      <c r="D211" s="271" t="str">
        <f t="array" ref="D211">IFERROR(INDEX(Input!$A$19:$A$1518, MATCH(0, IF(AMI!$D$84=Input!$J$19:$J$1518, COUNTIF($D$86:D210, Input!$A$19:$A$1518), ""), 0)),"")</f>
        <v/>
      </c>
      <c r="E211" s="271" t="str">
        <f t="array" ref="E211">IFERROR(INDEX(Input!$A$19:$A$1518, MATCH(0, IF(AMI!$E$84=Input!$J$19:$J$1518, COUNTIF($E$86:E210, Input!$A$19:$A$1518), ""), 0)),"")</f>
        <v/>
      </c>
      <c r="F211" s="271" t="str">
        <f t="array" ref="F211">IFERROR(INDEX(Input!$A$19:$A$1518, MATCH(0, IF(AMI!$F$84=Input!$J$19:$J$1518, COUNTIF($F$86:F210, Input!$A$19:$A$1518), ""), 0)),"")</f>
        <v/>
      </c>
      <c r="G211" s="271" t="str">
        <f t="array" ref="G211">IFERROR(INDEX(Input!$A$19:$A$1518, MATCH(0, IF(AMI!$G$84=Input!$J$19:$J$1518, COUNTIF($G$86:G210, Input!$A$19:$A$1518), ""), 0)),"")</f>
        <v/>
      </c>
      <c r="H211" s="271" t="str">
        <f t="array" ref="H211">IFERROR(INDEX(Input!$A$19:$A$1518, MATCH(0, IF(AMI!$H$84=Input!$J$19:$J$1518, COUNTIF($H$86:H210, Input!$A$19:$A$1518), ""), 0)),"")</f>
        <v/>
      </c>
      <c r="I211" s="271" t="str">
        <f t="array" ref="I211">IFERROR(INDEX(Input!$A$19:$A$1518, MATCH(0, IF(AMI!$I$84=Input!$J$19:$J$1518, COUNTIF($I$86:I210, Input!$A$19:$A$1518), ""), 0)),"")</f>
        <v/>
      </c>
      <c r="J211" s="271" t="str">
        <f t="array" ref="J211">IFERROR(INDEX(Input!$A$19:$A$1518, MATCH(0, IF(AMI!$J$84=Input!$J$19:$J$1518, COUNTIF($J$86:J210, Input!$A$19:$A$1518), ""), 0)),"")</f>
        <v/>
      </c>
    </row>
    <row r="212" spans="1:10" ht="13.5" thickBot="1" x14ac:dyDescent="0.25">
      <c r="A212" s="271" t="str">
        <f t="array" ref="A212">IFERROR(INDEX(Input!$A$19:$A$1518,MATCH(0,IF(AMI!$A$84=Input!$J$19:$J$1518, COUNTIF($A$86:A211, Input!$A$19:$A$1518), ""), 0)),"")</f>
        <v/>
      </c>
      <c r="B212" s="271" t="str">
        <f t="array" ref="B212">IFERROR(INDEX(Input!$A$19:$A$1518, MATCH(0, IF(AMI!$B$84=Input!$J$19:$J$1518, COUNTIF($B$86:B211, Input!$A$19:$A$1518), ""), 0)),"")</f>
        <v/>
      </c>
      <c r="C212" s="271" t="str">
        <f t="array" ref="C212">IFERROR(INDEX(Input!$A$19:$A$1518, MATCH(0, IF(AMI!$C$84=Input!$J$19:$J$1518, COUNTIF($C$86:C211, Input!$A$19:$A$1518), ""), 0)),"")</f>
        <v/>
      </c>
      <c r="D212" s="271" t="str">
        <f t="array" ref="D212">IFERROR(INDEX(Input!$A$19:$A$1518, MATCH(0, IF(AMI!$D$84=Input!$J$19:$J$1518, COUNTIF($D$86:D211, Input!$A$19:$A$1518), ""), 0)),"")</f>
        <v/>
      </c>
      <c r="E212" s="271" t="str">
        <f t="array" ref="E212">IFERROR(INDEX(Input!$A$19:$A$1518, MATCH(0, IF(AMI!$E$84=Input!$J$19:$J$1518, COUNTIF($E$86:E211, Input!$A$19:$A$1518), ""), 0)),"")</f>
        <v/>
      </c>
      <c r="F212" s="271" t="str">
        <f t="array" ref="F212">IFERROR(INDEX(Input!$A$19:$A$1518, MATCH(0, IF(AMI!$F$84=Input!$J$19:$J$1518, COUNTIF($F$86:F211, Input!$A$19:$A$1518), ""), 0)),"")</f>
        <v/>
      </c>
      <c r="G212" s="271" t="str">
        <f t="array" ref="G212">IFERROR(INDEX(Input!$A$19:$A$1518, MATCH(0, IF(AMI!$G$84=Input!$J$19:$J$1518, COUNTIF($G$86:G211, Input!$A$19:$A$1518), ""), 0)),"")</f>
        <v/>
      </c>
      <c r="H212" s="271" t="str">
        <f t="array" ref="H212">IFERROR(INDEX(Input!$A$19:$A$1518, MATCH(0, IF(AMI!$H$84=Input!$J$19:$J$1518, COUNTIF($H$86:H211, Input!$A$19:$A$1518), ""), 0)),"")</f>
        <v/>
      </c>
      <c r="I212" s="271" t="str">
        <f t="array" ref="I212">IFERROR(INDEX(Input!$A$19:$A$1518, MATCH(0, IF(AMI!$I$84=Input!$J$19:$J$1518, COUNTIF($I$86:I211, Input!$A$19:$A$1518), ""), 0)),"")</f>
        <v/>
      </c>
      <c r="J212" s="271" t="str">
        <f t="array" ref="J212">IFERROR(INDEX(Input!$A$19:$A$1518, MATCH(0, IF(AMI!$J$84=Input!$J$19:$J$1518, COUNTIF($J$86:J211, Input!$A$19:$A$1518), ""), 0)),"")</f>
        <v/>
      </c>
    </row>
    <row r="213" spans="1:10" ht="13.5" thickBot="1" x14ac:dyDescent="0.25">
      <c r="A213" s="271" t="str">
        <f t="array" ref="A213">IFERROR(INDEX(Input!$A$19:$A$1518,MATCH(0,IF(AMI!$A$84=Input!$J$19:$J$1518, COUNTIF($A$86:A212, Input!$A$19:$A$1518), ""), 0)),"")</f>
        <v/>
      </c>
      <c r="B213" s="271" t="str">
        <f t="array" ref="B213">IFERROR(INDEX(Input!$A$19:$A$1518, MATCH(0, IF(AMI!$B$84=Input!$J$19:$J$1518, COUNTIF($B$86:B212, Input!$A$19:$A$1518), ""), 0)),"")</f>
        <v/>
      </c>
      <c r="C213" s="271" t="str">
        <f t="array" ref="C213">IFERROR(INDEX(Input!$A$19:$A$1518, MATCH(0, IF(AMI!$C$84=Input!$J$19:$J$1518, COUNTIF($C$86:C212, Input!$A$19:$A$1518), ""), 0)),"")</f>
        <v/>
      </c>
      <c r="D213" s="271" t="str">
        <f t="array" ref="D213">IFERROR(INDEX(Input!$A$19:$A$1518, MATCH(0, IF(AMI!$D$84=Input!$J$19:$J$1518, COUNTIF($D$86:D212, Input!$A$19:$A$1518), ""), 0)),"")</f>
        <v/>
      </c>
      <c r="E213" s="271" t="str">
        <f t="array" ref="E213">IFERROR(INDEX(Input!$A$19:$A$1518, MATCH(0, IF(AMI!$E$84=Input!$J$19:$J$1518, COUNTIF($E$86:E212, Input!$A$19:$A$1518), ""), 0)),"")</f>
        <v/>
      </c>
      <c r="F213" s="271" t="str">
        <f t="array" ref="F213">IFERROR(INDEX(Input!$A$19:$A$1518, MATCH(0, IF(AMI!$F$84=Input!$J$19:$J$1518, COUNTIF($F$86:F212, Input!$A$19:$A$1518), ""), 0)),"")</f>
        <v/>
      </c>
      <c r="G213" s="271" t="str">
        <f t="array" ref="G213">IFERROR(INDEX(Input!$A$19:$A$1518, MATCH(0, IF(AMI!$G$84=Input!$J$19:$J$1518, COUNTIF($G$86:G212, Input!$A$19:$A$1518), ""), 0)),"")</f>
        <v/>
      </c>
      <c r="H213" s="271" t="str">
        <f t="array" ref="H213">IFERROR(INDEX(Input!$A$19:$A$1518, MATCH(0, IF(AMI!$H$84=Input!$J$19:$J$1518, COUNTIF($H$86:H212, Input!$A$19:$A$1518), ""), 0)),"")</f>
        <v/>
      </c>
      <c r="I213" s="271" t="str">
        <f t="array" ref="I213">IFERROR(INDEX(Input!$A$19:$A$1518, MATCH(0, IF(AMI!$I$84=Input!$J$19:$J$1518, COUNTIF($I$86:I212, Input!$A$19:$A$1518), ""), 0)),"")</f>
        <v/>
      </c>
      <c r="J213" s="271" t="str">
        <f t="array" ref="J213">IFERROR(INDEX(Input!$A$19:$A$1518, MATCH(0, IF(AMI!$J$84=Input!$J$19:$J$1518, COUNTIF($J$86:J212, Input!$A$19:$A$1518), ""), 0)),"")</f>
        <v/>
      </c>
    </row>
    <row r="214" spans="1:10" ht="13.5" thickBot="1" x14ac:dyDescent="0.25">
      <c r="A214" s="271" t="str">
        <f t="array" ref="A214">IFERROR(INDEX(Input!$A$19:$A$1518,MATCH(0,IF(AMI!$A$84=Input!$J$19:$J$1518, COUNTIF($A$86:A213, Input!$A$19:$A$1518), ""), 0)),"")</f>
        <v/>
      </c>
      <c r="B214" s="271" t="str">
        <f t="array" ref="B214">IFERROR(INDEX(Input!$A$19:$A$1518, MATCH(0, IF(AMI!$B$84=Input!$J$19:$J$1518, COUNTIF($B$86:B213, Input!$A$19:$A$1518), ""), 0)),"")</f>
        <v/>
      </c>
      <c r="C214" s="271" t="str">
        <f t="array" ref="C214">IFERROR(INDEX(Input!$A$19:$A$1518, MATCH(0, IF(AMI!$C$84=Input!$J$19:$J$1518, COUNTIF($C$86:C213, Input!$A$19:$A$1518), ""), 0)),"")</f>
        <v/>
      </c>
      <c r="D214" s="271" t="str">
        <f t="array" ref="D214">IFERROR(INDEX(Input!$A$19:$A$1518, MATCH(0, IF(AMI!$D$84=Input!$J$19:$J$1518, COUNTIF($D$86:D213, Input!$A$19:$A$1518), ""), 0)),"")</f>
        <v/>
      </c>
      <c r="E214" s="271" t="str">
        <f t="array" ref="E214">IFERROR(INDEX(Input!$A$19:$A$1518, MATCH(0, IF(AMI!$E$84=Input!$J$19:$J$1518, COUNTIF($E$86:E213, Input!$A$19:$A$1518), ""), 0)),"")</f>
        <v/>
      </c>
      <c r="F214" s="271" t="str">
        <f t="array" ref="F214">IFERROR(INDEX(Input!$A$19:$A$1518, MATCH(0, IF(AMI!$F$84=Input!$J$19:$J$1518, COUNTIF($F$86:F213, Input!$A$19:$A$1518), ""), 0)),"")</f>
        <v/>
      </c>
      <c r="G214" s="271" t="str">
        <f t="array" ref="G214">IFERROR(INDEX(Input!$A$19:$A$1518, MATCH(0, IF(AMI!$G$84=Input!$J$19:$J$1518, COUNTIF($G$86:G213, Input!$A$19:$A$1518), ""), 0)),"")</f>
        <v/>
      </c>
      <c r="H214" s="271" t="str">
        <f t="array" ref="H214">IFERROR(INDEX(Input!$A$19:$A$1518, MATCH(0, IF(AMI!$H$84=Input!$J$19:$J$1518, COUNTIF($H$86:H213, Input!$A$19:$A$1518), ""), 0)),"")</f>
        <v/>
      </c>
      <c r="I214" s="271" t="str">
        <f t="array" ref="I214">IFERROR(INDEX(Input!$A$19:$A$1518, MATCH(0, IF(AMI!$I$84=Input!$J$19:$J$1518, COUNTIF($I$86:I213, Input!$A$19:$A$1518), ""), 0)),"")</f>
        <v/>
      </c>
      <c r="J214" s="271" t="str">
        <f t="array" ref="J214">IFERROR(INDEX(Input!$A$19:$A$1518, MATCH(0, IF(AMI!$J$84=Input!$J$19:$J$1518, COUNTIF($J$86:J213, Input!$A$19:$A$1518), ""), 0)),"")</f>
        <v/>
      </c>
    </row>
    <row r="215" spans="1:10" ht="13.5" thickBot="1" x14ac:dyDescent="0.25">
      <c r="A215" s="271" t="str">
        <f t="array" ref="A215">IFERROR(INDEX(Input!$A$19:$A$1518,MATCH(0,IF(AMI!$A$84=Input!$J$19:$J$1518, COUNTIF($A$86:A214, Input!$A$19:$A$1518), ""), 0)),"")</f>
        <v/>
      </c>
      <c r="B215" s="271" t="str">
        <f t="array" ref="B215">IFERROR(INDEX(Input!$A$19:$A$1518, MATCH(0, IF(AMI!$B$84=Input!$J$19:$J$1518, COUNTIF($B$86:B214, Input!$A$19:$A$1518), ""), 0)),"")</f>
        <v/>
      </c>
      <c r="C215" s="271" t="str">
        <f t="array" ref="C215">IFERROR(INDEX(Input!$A$19:$A$1518, MATCH(0, IF(AMI!$C$84=Input!$J$19:$J$1518, COUNTIF($C$86:C214, Input!$A$19:$A$1518), ""), 0)),"")</f>
        <v/>
      </c>
      <c r="D215" s="271" t="str">
        <f t="array" ref="D215">IFERROR(INDEX(Input!$A$19:$A$1518, MATCH(0, IF(AMI!$D$84=Input!$J$19:$J$1518, COUNTIF($D$86:D214, Input!$A$19:$A$1518), ""), 0)),"")</f>
        <v/>
      </c>
      <c r="E215" s="271" t="str">
        <f t="array" ref="E215">IFERROR(INDEX(Input!$A$19:$A$1518, MATCH(0, IF(AMI!$E$84=Input!$J$19:$J$1518, COUNTIF($E$86:E214, Input!$A$19:$A$1518), ""), 0)),"")</f>
        <v/>
      </c>
      <c r="F215" s="271" t="str">
        <f t="array" ref="F215">IFERROR(INDEX(Input!$A$19:$A$1518, MATCH(0, IF(AMI!$F$84=Input!$J$19:$J$1518, COUNTIF($F$86:F214, Input!$A$19:$A$1518), ""), 0)),"")</f>
        <v/>
      </c>
      <c r="G215" s="271" t="str">
        <f t="array" ref="G215">IFERROR(INDEX(Input!$A$19:$A$1518, MATCH(0, IF(AMI!$G$84=Input!$J$19:$J$1518, COUNTIF($G$86:G214, Input!$A$19:$A$1518), ""), 0)),"")</f>
        <v/>
      </c>
      <c r="H215" s="271" t="str">
        <f t="array" ref="H215">IFERROR(INDEX(Input!$A$19:$A$1518, MATCH(0, IF(AMI!$H$84=Input!$J$19:$J$1518, COUNTIF($H$86:H214, Input!$A$19:$A$1518), ""), 0)),"")</f>
        <v/>
      </c>
      <c r="I215" s="271" t="str">
        <f t="array" ref="I215">IFERROR(INDEX(Input!$A$19:$A$1518, MATCH(0, IF(AMI!$I$84=Input!$J$19:$J$1518, COUNTIF($I$86:I214, Input!$A$19:$A$1518), ""), 0)),"")</f>
        <v/>
      </c>
      <c r="J215" s="271" t="str">
        <f t="array" ref="J215">IFERROR(INDEX(Input!$A$19:$A$1518, MATCH(0, IF(AMI!$J$84=Input!$J$19:$J$1518, COUNTIF($J$86:J214, Input!$A$19:$A$1518), ""), 0)),"")</f>
        <v/>
      </c>
    </row>
    <row r="216" spans="1:10" ht="13.5" thickBot="1" x14ac:dyDescent="0.25">
      <c r="A216" s="271" t="str">
        <f t="array" ref="A216">IFERROR(INDEX(Input!$A$19:$A$1518,MATCH(0,IF(AMI!$A$84=Input!$J$19:$J$1518, COUNTIF($A$86:A215, Input!$A$19:$A$1518), ""), 0)),"")</f>
        <v/>
      </c>
      <c r="B216" s="271" t="str">
        <f t="array" ref="B216">IFERROR(INDEX(Input!$A$19:$A$1518, MATCH(0, IF(AMI!$B$84=Input!$J$19:$J$1518, COUNTIF($B$86:B215, Input!$A$19:$A$1518), ""), 0)),"")</f>
        <v/>
      </c>
      <c r="C216" s="271" t="str">
        <f t="array" ref="C216">IFERROR(INDEX(Input!$A$19:$A$1518, MATCH(0, IF(AMI!$C$84=Input!$J$19:$J$1518, COUNTIF($C$86:C215, Input!$A$19:$A$1518), ""), 0)),"")</f>
        <v/>
      </c>
      <c r="D216" s="271" t="str">
        <f t="array" ref="D216">IFERROR(INDEX(Input!$A$19:$A$1518, MATCH(0, IF(AMI!$D$84=Input!$J$19:$J$1518, COUNTIF($D$86:D215, Input!$A$19:$A$1518), ""), 0)),"")</f>
        <v/>
      </c>
      <c r="E216" s="271" t="str">
        <f t="array" ref="E216">IFERROR(INDEX(Input!$A$19:$A$1518, MATCH(0, IF(AMI!$E$84=Input!$J$19:$J$1518, COUNTIF($E$86:E215, Input!$A$19:$A$1518), ""), 0)),"")</f>
        <v/>
      </c>
      <c r="F216" s="271" t="str">
        <f t="array" ref="F216">IFERROR(INDEX(Input!$A$19:$A$1518, MATCH(0, IF(AMI!$F$84=Input!$J$19:$J$1518, COUNTIF($F$86:F215, Input!$A$19:$A$1518), ""), 0)),"")</f>
        <v/>
      </c>
      <c r="G216" s="271" t="str">
        <f t="array" ref="G216">IFERROR(INDEX(Input!$A$19:$A$1518, MATCH(0, IF(AMI!$G$84=Input!$J$19:$J$1518, COUNTIF($G$86:G215, Input!$A$19:$A$1518), ""), 0)),"")</f>
        <v/>
      </c>
      <c r="H216" s="271" t="str">
        <f t="array" ref="H216">IFERROR(INDEX(Input!$A$19:$A$1518, MATCH(0, IF(AMI!$H$84=Input!$J$19:$J$1518, COUNTIF($H$86:H215, Input!$A$19:$A$1518), ""), 0)),"")</f>
        <v/>
      </c>
      <c r="I216" s="271" t="str">
        <f t="array" ref="I216">IFERROR(INDEX(Input!$A$19:$A$1518, MATCH(0, IF(AMI!$I$84=Input!$J$19:$J$1518, COUNTIF($I$86:I215, Input!$A$19:$A$1518), ""), 0)),"")</f>
        <v/>
      </c>
      <c r="J216" s="271" t="str">
        <f t="array" ref="J216">IFERROR(INDEX(Input!$A$19:$A$1518, MATCH(0, IF(AMI!$J$84=Input!$J$19:$J$1518, COUNTIF($J$86:J215, Input!$A$19:$A$1518), ""), 0)),"")</f>
        <v/>
      </c>
    </row>
    <row r="217" spans="1:10" ht="13.5" thickBot="1" x14ac:dyDescent="0.25">
      <c r="A217" s="271" t="str">
        <f t="array" ref="A217">IFERROR(INDEX(Input!$A$19:$A$1518,MATCH(0,IF(AMI!$A$84=Input!$J$19:$J$1518, COUNTIF($A$86:A216, Input!$A$19:$A$1518), ""), 0)),"")</f>
        <v/>
      </c>
      <c r="B217" s="271" t="str">
        <f t="array" ref="B217">IFERROR(INDEX(Input!$A$19:$A$1518, MATCH(0, IF(AMI!$B$84=Input!$J$19:$J$1518, COUNTIF($B$86:B216, Input!$A$19:$A$1518), ""), 0)),"")</f>
        <v/>
      </c>
      <c r="C217" s="271" t="str">
        <f t="array" ref="C217">IFERROR(INDEX(Input!$A$19:$A$1518, MATCH(0, IF(AMI!$C$84=Input!$J$19:$J$1518, COUNTIF($C$86:C216, Input!$A$19:$A$1518), ""), 0)),"")</f>
        <v/>
      </c>
      <c r="D217" s="271" t="str">
        <f t="array" ref="D217">IFERROR(INDEX(Input!$A$19:$A$1518, MATCH(0, IF(AMI!$D$84=Input!$J$19:$J$1518, COUNTIF($D$86:D216, Input!$A$19:$A$1518), ""), 0)),"")</f>
        <v/>
      </c>
      <c r="E217" s="271" t="str">
        <f t="array" ref="E217">IFERROR(INDEX(Input!$A$19:$A$1518, MATCH(0, IF(AMI!$E$84=Input!$J$19:$J$1518, COUNTIF($E$86:E216, Input!$A$19:$A$1518), ""), 0)),"")</f>
        <v/>
      </c>
      <c r="F217" s="271" t="str">
        <f t="array" ref="F217">IFERROR(INDEX(Input!$A$19:$A$1518, MATCH(0, IF(AMI!$F$84=Input!$J$19:$J$1518, COUNTIF($F$86:F216, Input!$A$19:$A$1518), ""), 0)),"")</f>
        <v/>
      </c>
      <c r="G217" s="271" t="str">
        <f t="array" ref="G217">IFERROR(INDEX(Input!$A$19:$A$1518, MATCH(0, IF(AMI!$G$84=Input!$J$19:$J$1518, COUNTIF($G$86:G216, Input!$A$19:$A$1518), ""), 0)),"")</f>
        <v/>
      </c>
      <c r="H217" s="271" t="str">
        <f t="array" ref="H217">IFERROR(INDEX(Input!$A$19:$A$1518, MATCH(0, IF(AMI!$H$84=Input!$J$19:$J$1518, COUNTIF($H$86:H216, Input!$A$19:$A$1518), ""), 0)),"")</f>
        <v/>
      </c>
      <c r="I217" s="271" t="str">
        <f t="array" ref="I217">IFERROR(INDEX(Input!$A$19:$A$1518, MATCH(0, IF(AMI!$I$84=Input!$J$19:$J$1518, COUNTIF($I$86:I216, Input!$A$19:$A$1518), ""), 0)),"")</f>
        <v/>
      </c>
      <c r="J217" s="271" t="str">
        <f t="array" ref="J217">IFERROR(INDEX(Input!$A$19:$A$1518, MATCH(0, IF(AMI!$J$84=Input!$J$19:$J$1518, COUNTIF($J$86:J216, Input!$A$19:$A$1518), ""), 0)),"")</f>
        <v/>
      </c>
    </row>
    <row r="218" spans="1:10" ht="13.5" thickBot="1" x14ac:dyDescent="0.25">
      <c r="A218" s="271" t="str">
        <f t="array" ref="A218">IFERROR(INDEX(Input!$A$19:$A$1518,MATCH(0,IF(AMI!$A$84=Input!$J$19:$J$1518, COUNTIF($A$86:A217, Input!$A$19:$A$1518), ""), 0)),"")</f>
        <v/>
      </c>
      <c r="B218" s="271" t="str">
        <f t="array" ref="B218">IFERROR(INDEX(Input!$A$19:$A$1518, MATCH(0, IF(AMI!$B$84=Input!$J$19:$J$1518, COUNTIF($B$86:B217, Input!$A$19:$A$1518), ""), 0)),"")</f>
        <v/>
      </c>
      <c r="C218" s="271" t="str">
        <f t="array" ref="C218">IFERROR(INDEX(Input!$A$19:$A$1518, MATCH(0, IF(AMI!$C$84=Input!$J$19:$J$1518, COUNTIF($C$86:C217, Input!$A$19:$A$1518), ""), 0)),"")</f>
        <v/>
      </c>
      <c r="D218" s="271" t="str">
        <f t="array" ref="D218">IFERROR(INDEX(Input!$A$19:$A$1518, MATCH(0, IF(AMI!$D$84=Input!$J$19:$J$1518, COUNTIF($D$86:D217, Input!$A$19:$A$1518), ""), 0)),"")</f>
        <v/>
      </c>
      <c r="E218" s="271" t="str">
        <f t="array" ref="E218">IFERROR(INDEX(Input!$A$19:$A$1518, MATCH(0, IF(AMI!$E$84=Input!$J$19:$J$1518, COUNTIF($E$86:E217, Input!$A$19:$A$1518), ""), 0)),"")</f>
        <v/>
      </c>
      <c r="F218" s="271" t="str">
        <f t="array" ref="F218">IFERROR(INDEX(Input!$A$19:$A$1518, MATCH(0, IF(AMI!$F$84=Input!$J$19:$J$1518, COUNTIF($F$86:F217, Input!$A$19:$A$1518), ""), 0)),"")</f>
        <v/>
      </c>
      <c r="G218" s="271" t="str">
        <f t="array" ref="G218">IFERROR(INDEX(Input!$A$19:$A$1518, MATCH(0, IF(AMI!$G$84=Input!$J$19:$J$1518, COUNTIF($G$86:G217, Input!$A$19:$A$1518), ""), 0)),"")</f>
        <v/>
      </c>
      <c r="H218" s="271" t="str">
        <f t="array" ref="H218">IFERROR(INDEX(Input!$A$19:$A$1518, MATCH(0, IF(AMI!$H$84=Input!$J$19:$J$1518, COUNTIF($H$86:H217, Input!$A$19:$A$1518), ""), 0)),"")</f>
        <v/>
      </c>
      <c r="I218" s="271" t="str">
        <f t="array" ref="I218">IFERROR(INDEX(Input!$A$19:$A$1518, MATCH(0, IF(AMI!$I$84=Input!$J$19:$J$1518, COUNTIF($I$86:I217, Input!$A$19:$A$1518), ""), 0)),"")</f>
        <v/>
      </c>
      <c r="J218" s="271" t="str">
        <f t="array" ref="J218">IFERROR(INDEX(Input!$A$19:$A$1518, MATCH(0, IF(AMI!$J$84=Input!$J$19:$J$1518, COUNTIF($J$86:J217, Input!$A$19:$A$1518), ""), 0)),"")</f>
        <v/>
      </c>
    </row>
    <row r="219" spans="1:10" ht="13.5" thickBot="1" x14ac:dyDescent="0.25">
      <c r="A219" s="271" t="str">
        <f t="array" ref="A219">IFERROR(INDEX(Input!$A$19:$A$1518,MATCH(0,IF(AMI!$A$84=Input!$J$19:$J$1518, COUNTIF($A$86:A218, Input!$A$19:$A$1518), ""), 0)),"")</f>
        <v/>
      </c>
      <c r="B219" s="271" t="str">
        <f t="array" ref="B219">IFERROR(INDEX(Input!$A$19:$A$1518, MATCH(0, IF(AMI!$B$84=Input!$J$19:$J$1518, COUNTIF($B$86:B218, Input!$A$19:$A$1518), ""), 0)),"")</f>
        <v/>
      </c>
      <c r="C219" s="271" t="str">
        <f t="array" ref="C219">IFERROR(INDEX(Input!$A$19:$A$1518, MATCH(0, IF(AMI!$C$84=Input!$J$19:$J$1518, COUNTIF($C$86:C218, Input!$A$19:$A$1518), ""), 0)),"")</f>
        <v/>
      </c>
      <c r="D219" s="271" t="str">
        <f t="array" ref="D219">IFERROR(INDEX(Input!$A$19:$A$1518, MATCH(0, IF(AMI!$D$84=Input!$J$19:$J$1518, COUNTIF($D$86:D218, Input!$A$19:$A$1518), ""), 0)),"")</f>
        <v/>
      </c>
      <c r="E219" s="271" t="str">
        <f t="array" ref="E219">IFERROR(INDEX(Input!$A$19:$A$1518, MATCH(0, IF(AMI!$E$84=Input!$J$19:$J$1518, COUNTIF($E$86:E218, Input!$A$19:$A$1518), ""), 0)),"")</f>
        <v/>
      </c>
      <c r="F219" s="271" t="str">
        <f t="array" ref="F219">IFERROR(INDEX(Input!$A$19:$A$1518, MATCH(0, IF(AMI!$F$84=Input!$J$19:$J$1518, COUNTIF($F$86:F218, Input!$A$19:$A$1518), ""), 0)),"")</f>
        <v/>
      </c>
      <c r="G219" s="271" t="str">
        <f t="array" ref="G219">IFERROR(INDEX(Input!$A$19:$A$1518, MATCH(0, IF(AMI!$G$84=Input!$J$19:$J$1518, COUNTIF($G$86:G218, Input!$A$19:$A$1518), ""), 0)),"")</f>
        <v/>
      </c>
      <c r="H219" s="271" t="str">
        <f t="array" ref="H219">IFERROR(INDEX(Input!$A$19:$A$1518, MATCH(0, IF(AMI!$H$84=Input!$J$19:$J$1518, COUNTIF($H$86:H218, Input!$A$19:$A$1518), ""), 0)),"")</f>
        <v/>
      </c>
      <c r="I219" s="271" t="str">
        <f t="array" ref="I219">IFERROR(INDEX(Input!$A$19:$A$1518, MATCH(0, IF(AMI!$I$84=Input!$J$19:$J$1518, COUNTIF($I$86:I218, Input!$A$19:$A$1518), ""), 0)),"")</f>
        <v/>
      </c>
      <c r="J219" s="271" t="str">
        <f t="array" ref="J219">IFERROR(INDEX(Input!$A$19:$A$1518, MATCH(0, IF(AMI!$J$84=Input!$J$19:$J$1518, COUNTIF($J$86:J218, Input!$A$19:$A$1518), ""), 0)),"")</f>
        <v/>
      </c>
    </row>
    <row r="220" spans="1:10" ht="13.5" thickBot="1" x14ac:dyDescent="0.25">
      <c r="A220" s="271" t="str">
        <f t="array" ref="A220">IFERROR(INDEX(Input!$A$19:$A$1518,MATCH(0,IF(AMI!$A$84=Input!$J$19:$J$1518, COUNTIF($A$86:A219, Input!$A$19:$A$1518), ""), 0)),"")</f>
        <v/>
      </c>
      <c r="B220" s="271" t="str">
        <f t="array" ref="B220">IFERROR(INDEX(Input!$A$19:$A$1518, MATCH(0, IF(AMI!$B$84=Input!$J$19:$J$1518, COUNTIF($B$86:B219, Input!$A$19:$A$1518), ""), 0)),"")</f>
        <v/>
      </c>
      <c r="C220" s="271" t="str">
        <f t="array" ref="C220">IFERROR(INDEX(Input!$A$19:$A$1518, MATCH(0, IF(AMI!$C$84=Input!$J$19:$J$1518, COUNTIF($C$86:C219, Input!$A$19:$A$1518), ""), 0)),"")</f>
        <v/>
      </c>
      <c r="D220" s="271" t="str">
        <f t="array" ref="D220">IFERROR(INDEX(Input!$A$19:$A$1518, MATCH(0, IF(AMI!$D$84=Input!$J$19:$J$1518, COUNTIF($D$86:D219, Input!$A$19:$A$1518), ""), 0)),"")</f>
        <v/>
      </c>
      <c r="E220" s="271" t="str">
        <f t="array" ref="E220">IFERROR(INDEX(Input!$A$19:$A$1518, MATCH(0, IF(AMI!$E$84=Input!$J$19:$J$1518, COUNTIF($E$86:E219, Input!$A$19:$A$1518), ""), 0)),"")</f>
        <v/>
      </c>
      <c r="F220" s="271" t="str">
        <f t="array" ref="F220">IFERROR(INDEX(Input!$A$19:$A$1518, MATCH(0, IF(AMI!$F$84=Input!$J$19:$J$1518, COUNTIF($F$86:F219, Input!$A$19:$A$1518), ""), 0)),"")</f>
        <v/>
      </c>
      <c r="G220" s="271" t="str">
        <f t="array" ref="G220">IFERROR(INDEX(Input!$A$19:$A$1518, MATCH(0, IF(AMI!$G$84=Input!$J$19:$J$1518, COUNTIF($G$86:G219, Input!$A$19:$A$1518), ""), 0)),"")</f>
        <v/>
      </c>
      <c r="H220" s="271" t="str">
        <f t="array" ref="H220">IFERROR(INDEX(Input!$A$19:$A$1518, MATCH(0, IF(AMI!$H$84=Input!$J$19:$J$1518, COUNTIF($H$86:H219, Input!$A$19:$A$1518), ""), 0)),"")</f>
        <v/>
      </c>
      <c r="I220" s="271" t="str">
        <f t="array" ref="I220">IFERROR(INDEX(Input!$A$19:$A$1518, MATCH(0, IF(AMI!$I$84=Input!$J$19:$J$1518, COUNTIF($I$86:I219, Input!$A$19:$A$1518), ""), 0)),"")</f>
        <v/>
      </c>
      <c r="J220" s="271" t="str">
        <f t="array" ref="J220">IFERROR(INDEX(Input!$A$19:$A$1518, MATCH(0, IF(AMI!$J$84=Input!$J$19:$J$1518, COUNTIF($J$86:J219, Input!$A$19:$A$1518), ""), 0)),"")</f>
        <v/>
      </c>
    </row>
    <row r="221" spans="1:10" ht="13.5" thickBot="1" x14ac:dyDescent="0.25">
      <c r="A221" s="271" t="str">
        <f t="array" ref="A221">IFERROR(INDEX(Input!$A$19:$A$1518,MATCH(0,IF(AMI!$A$84=Input!$J$19:$J$1518, COUNTIF($A$86:A220, Input!$A$19:$A$1518), ""), 0)),"")</f>
        <v/>
      </c>
      <c r="B221" s="271" t="str">
        <f t="array" ref="B221">IFERROR(INDEX(Input!$A$19:$A$1518, MATCH(0, IF(AMI!$B$84=Input!$J$19:$J$1518, COUNTIF($B$86:B220, Input!$A$19:$A$1518), ""), 0)),"")</f>
        <v/>
      </c>
      <c r="C221" s="271" t="str">
        <f t="array" ref="C221">IFERROR(INDEX(Input!$A$19:$A$1518, MATCH(0, IF(AMI!$C$84=Input!$J$19:$J$1518, COUNTIF($C$86:C220, Input!$A$19:$A$1518), ""), 0)),"")</f>
        <v/>
      </c>
      <c r="D221" s="271" t="str">
        <f t="array" ref="D221">IFERROR(INDEX(Input!$A$19:$A$1518, MATCH(0, IF(AMI!$D$84=Input!$J$19:$J$1518, COUNTIF($D$86:D220, Input!$A$19:$A$1518), ""), 0)),"")</f>
        <v/>
      </c>
      <c r="E221" s="271" t="str">
        <f t="array" ref="E221">IFERROR(INDEX(Input!$A$19:$A$1518, MATCH(0, IF(AMI!$E$84=Input!$J$19:$J$1518, COUNTIF($E$86:E220, Input!$A$19:$A$1518), ""), 0)),"")</f>
        <v/>
      </c>
      <c r="F221" s="271" t="str">
        <f t="array" ref="F221">IFERROR(INDEX(Input!$A$19:$A$1518, MATCH(0, IF(AMI!$F$84=Input!$J$19:$J$1518, COUNTIF($F$86:F220, Input!$A$19:$A$1518), ""), 0)),"")</f>
        <v/>
      </c>
      <c r="G221" s="271" t="str">
        <f t="array" ref="G221">IFERROR(INDEX(Input!$A$19:$A$1518, MATCH(0, IF(AMI!$G$84=Input!$J$19:$J$1518, COUNTIF($G$86:G220, Input!$A$19:$A$1518), ""), 0)),"")</f>
        <v/>
      </c>
      <c r="H221" s="271" t="str">
        <f t="array" ref="H221">IFERROR(INDEX(Input!$A$19:$A$1518, MATCH(0, IF(AMI!$H$84=Input!$J$19:$J$1518, COUNTIF($H$86:H220, Input!$A$19:$A$1518), ""), 0)),"")</f>
        <v/>
      </c>
      <c r="I221" s="271" t="str">
        <f t="array" ref="I221">IFERROR(INDEX(Input!$A$19:$A$1518, MATCH(0, IF(AMI!$I$84=Input!$J$19:$J$1518, COUNTIF($I$86:I220, Input!$A$19:$A$1518), ""), 0)),"")</f>
        <v/>
      </c>
      <c r="J221" s="271" t="str">
        <f t="array" ref="J221">IFERROR(INDEX(Input!$A$19:$A$1518, MATCH(0, IF(AMI!$J$84=Input!$J$19:$J$1518, COUNTIF($J$86:J220, Input!$A$19:$A$1518), ""), 0)),"")</f>
        <v/>
      </c>
    </row>
    <row r="222" spans="1:10" ht="13.5" thickBot="1" x14ac:dyDescent="0.25">
      <c r="A222" s="271" t="str">
        <f t="array" ref="A222">IFERROR(INDEX(Input!$A$19:$A$1518,MATCH(0,IF(AMI!$A$84=Input!$J$19:$J$1518, COUNTIF($A$86:A221, Input!$A$19:$A$1518), ""), 0)),"")</f>
        <v/>
      </c>
      <c r="B222" s="271" t="str">
        <f t="array" ref="B222">IFERROR(INDEX(Input!$A$19:$A$1518, MATCH(0, IF(AMI!$B$84=Input!$J$19:$J$1518, COUNTIF($B$86:B221, Input!$A$19:$A$1518), ""), 0)),"")</f>
        <v/>
      </c>
      <c r="C222" s="271" t="str">
        <f t="array" ref="C222">IFERROR(INDEX(Input!$A$19:$A$1518, MATCH(0, IF(AMI!$C$84=Input!$J$19:$J$1518, COUNTIF($C$86:C221, Input!$A$19:$A$1518), ""), 0)),"")</f>
        <v/>
      </c>
      <c r="D222" s="271" t="str">
        <f t="array" ref="D222">IFERROR(INDEX(Input!$A$19:$A$1518, MATCH(0, IF(AMI!$D$84=Input!$J$19:$J$1518, COUNTIF($D$86:D221, Input!$A$19:$A$1518), ""), 0)),"")</f>
        <v/>
      </c>
      <c r="E222" s="271" t="str">
        <f t="array" ref="E222">IFERROR(INDEX(Input!$A$19:$A$1518, MATCH(0, IF(AMI!$E$84=Input!$J$19:$J$1518, COUNTIF($E$86:E221, Input!$A$19:$A$1518), ""), 0)),"")</f>
        <v/>
      </c>
      <c r="F222" s="271" t="str">
        <f t="array" ref="F222">IFERROR(INDEX(Input!$A$19:$A$1518, MATCH(0, IF(AMI!$F$84=Input!$J$19:$J$1518, COUNTIF($F$86:F221, Input!$A$19:$A$1518), ""), 0)),"")</f>
        <v/>
      </c>
      <c r="G222" s="271" t="str">
        <f t="array" ref="G222">IFERROR(INDEX(Input!$A$19:$A$1518, MATCH(0, IF(AMI!$G$84=Input!$J$19:$J$1518, COUNTIF($G$86:G221, Input!$A$19:$A$1518), ""), 0)),"")</f>
        <v/>
      </c>
      <c r="H222" s="271" t="str">
        <f t="array" ref="H222">IFERROR(INDEX(Input!$A$19:$A$1518, MATCH(0, IF(AMI!$H$84=Input!$J$19:$J$1518, COUNTIF($H$86:H221, Input!$A$19:$A$1518), ""), 0)),"")</f>
        <v/>
      </c>
      <c r="I222" s="271" t="str">
        <f t="array" ref="I222">IFERROR(INDEX(Input!$A$19:$A$1518, MATCH(0, IF(AMI!$I$84=Input!$J$19:$J$1518, COUNTIF($I$86:I221, Input!$A$19:$A$1518), ""), 0)),"")</f>
        <v/>
      </c>
      <c r="J222" s="271" t="str">
        <f t="array" ref="J222">IFERROR(INDEX(Input!$A$19:$A$1518, MATCH(0, IF(AMI!$J$84=Input!$J$19:$J$1518, COUNTIF($J$86:J221, Input!$A$19:$A$1518), ""), 0)),"")</f>
        <v/>
      </c>
    </row>
    <row r="223" spans="1:10" ht="13.5" thickBot="1" x14ac:dyDescent="0.25">
      <c r="A223" s="271" t="str">
        <f t="array" ref="A223">IFERROR(INDEX(Input!$A$19:$A$1518,MATCH(0,IF(AMI!$A$84=Input!$J$19:$J$1518, COUNTIF($A$86:A222, Input!$A$19:$A$1518), ""), 0)),"")</f>
        <v/>
      </c>
      <c r="B223" s="271" t="str">
        <f t="array" ref="B223">IFERROR(INDEX(Input!$A$19:$A$1518, MATCH(0, IF(AMI!$B$84=Input!$J$19:$J$1518, COUNTIF($B$86:B222, Input!$A$19:$A$1518), ""), 0)),"")</f>
        <v/>
      </c>
      <c r="C223" s="271" t="str">
        <f t="array" ref="C223">IFERROR(INDEX(Input!$A$19:$A$1518, MATCH(0, IF(AMI!$C$84=Input!$J$19:$J$1518, COUNTIF($C$86:C222, Input!$A$19:$A$1518), ""), 0)),"")</f>
        <v/>
      </c>
      <c r="D223" s="271" t="str">
        <f t="array" ref="D223">IFERROR(INDEX(Input!$A$19:$A$1518, MATCH(0, IF(AMI!$D$84=Input!$J$19:$J$1518, COUNTIF($D$86:D222, Input!$A$19:$A$1518), ""), 0)),"")</f>
        <v/>
      </c>
      <c r="E223" s="271" t="str">
        <f t="array" ref="E223">IFERROR(INDEX(Input!$A$19:$A$1518, MATCH(0, IF(AMI!$E$84=Input!$J$19:$J$1518, COUNTIF($E$86:E222, Input!$A$19:$A$1518), ""), 0)),"")</f>
        <v/>
      </c>
      <c r="F223" s="271" t="str">
        <f t="array" ref="F223">IFERROR(INDEX(Input!$A$19:$A$1518, MATCH(0, IF(AMI!$F$84=Input!$J$19:$J$1518, COUNTIF($F$86:F222, Input!$A$19:$A$1518), ""), 0)),"")</f>
        <v/>
      </c>
      <c r="G223" s="271" t="str">
        <f t="array" ref="G223">IFERROR(INDEX(Input!$A$19:$A$1518, MATCH(0, IF(AMI!$G$84=Input!$J$19:$J$1518, COUNTIF($G$86:G222, Input!$A$19:$A$1518), ""), 0)),"")</f>
        <v/>
      </c>
      <c r="H223" s="271" t="str">
        <f t="array" ref="H223">IFERROR(INDEX(Input!$A$19:$A$1518, MATCH(0, IF(AMI!$H$84=Input!$J$19:$J$1518, COUNTIF($H$86:H222, Input!$A$19:$A$1518), ""), 0)),"")</f>
        <v/>
      </c>
      <c r="I223" s="271" t="str">
        <f t="array" ref="I223">IFERROR(INDEX(Input!$A$19:$A$1518, MATCH(0, IF(AMI!$I$84=Input!$J$19:$J$1518, COUNTIF($I$86:I222, Input!$A$19:$A$1518), ""), 0)),"")</f>
        <v/>
      </c>
      <c r="J223" s="271" t="str">
        <f t="array" ref="J223">IFERROR(INDEX(Input!$A$19:$A$1518, MATCH(0, IF(AMI!$J$84=Input!$J$19:$J$1518, COUNTIF($J$86:J222, Input!$A$19:$A$1518), ""), 0)),"")</f>
        <v/>
      </c>
    </row>
    <row r="224" spans="1:10" ht="13.5" thickBot="1" x14ac:dyDescent="0.25">
      <c r="A224" s="271" t="str">
        <f t="array" ref="A224">IFERROR(INDEX(Input!$A$19:$A$1518,MATCH(0,IF(AMI!$A$84=Input!$J$19:$J$1518, COUNTIF($A$86:A223, Input!$A$19:$A$1518), ""), 0)),"")</f>
        <v/>
      </c>
      <c r="B224" s="271" t="str">
        <f t="array" ref="B224">IFERROR(INDEX(Input!$A$19:$A$1518, MATCH(0, IF(AMI!$B$84=Input!$J$19:$J$1518, COUNTIF($B$86:B223, Input!$A$19:$A$1518), ""), 0)),"")</f>
        <v/>
      </c>
      <c r="C224" s="271" t="str">
        <f t="array" ref="C224">IFERROR(INDEX(Input!$A$19:$A$1518, MATCH(0, IF(AMI!$C$84=Input!$J$19:$J$1518, COUNTIF($C$86:C223, Input!$A$19:$A$1518), ""), 0)),"")</f>
        <v/>
      </c>
      <c r="D224" s="271" t="str">
        <f t="array" ref="D224">IFERROR(INDEX(Input!$A$19:$A$1518, MATCH(0, IF(AMI!$D$84=Input!$J$19:$J$1518, COUNTIF($D$86:D223, Input!$A$19:$A$1518), ""), 0)),"")</f>
        <v/>
      </c>
      <c r="E224" s="271" t="str">
        <f t="array" ref="E224">IFERROR(INDEX(Input!$A$19:$A$1518, MATCH(0, IF(AMI!$E$84=Input!$J$19:$J$1518, COUNTIF($E$86:E223, Input!$A$19:$A$1518), ""), 0)),"")</f>
        <v/>
      </c>
      <c r="F224" s="271" t="str">
        <f t="array" ref="F224">IFERROR(INDEX(Input!$A$19:$A$1518, MATCH(0, IF(AMI!$F$84=Input!$J$19:$J$1518, COUNTIF($F$86:F223, Input!$A$19:$A$1518), ""), 0)),"")</f>
        <v/>
      </c>
      <c r="G224" s="271" t="str">
        <f t="array" ref="G224">IFERROR(INDEX(Input!$A$19:$A$1518, MATCH(0, IF(AMI!$G$84=Input!$J$19:$J$1518, COUNTIF($G$86:G223, Input!$A$19:$A$1518), ""), 0)),"")</f>
        <v/>
      </c>
      <c r="H224" s="271" t="str">
        <f t="array" ref="H224">IFERROR(INDEX(Input!$A$19:$A$1518, MATCH(0, IF(AMI!$H$84=Input!$J$19:$J$1518, COUNTIF($H$86:H223, Input!$A$19:$A$1518), ""), 0)),"")</f>
        <v/>
      </c>
      <c r="I224" s="271" t="str">
        <f t="array" ref="I224">IFERROR(INDEX(Input!$A$19:$A$1518, MATCH(0, IF(AMI!$I$84=Input!$J$19:$J$1518, COUNTIF($I$86:I223, Input!$A$19:$A$1518), ""), 0)),"")</f>
        <v/>
      </c>
      <c r="J224" s="271" t="str">
        <f t="array" ref="J224">IFERROR(INDEX(Input!$A$19:$A$1518, MATCH(0, IF(AMI!$J$84=Input!$J$19:$J$1518, COUNTIF($J$86:J223, Input!$A$19:$A$1518), ""), 0)),"")</f>
        <v/>
      </c>
    </row>
    <row r="225" spans="1:10" ht="13.5" thickBot="1" x14ac:dyDescent="0.25">
      <c r="A225" s="271" t="str">
        <f t="array" ref="A225">IFERROR(INDEX(Input!$A$19:$A$1518,MATCH(0,IF(AMI!$A$84=Input!$J$19:$J$1518, COUNTIF($A$86:A224, Input!$A$19:$A$1518), ""), 0)),"")</f>
        <v/>
      </c>
      <c r="B225" s="271" t="str">
        <f t="array" ref="B225">IFERROR(INDEX(Input!$A$19:$A$1518, MATCH(0, IF(AMI!$B$84=Input!$J$19:$J$1518, COUNTIF($B$86:B224, Input!$A$19:$A$1518), ""), 0)),"")</f>
        <v/>
      </c>
      <c r="C225" s="271" t="str">
        <f t="array" ref="C225">IFERROR(INDEX(Input!$A$19:$A$1518, MATCH(0, IF(AMI!$C$84=Input!$J$19:$J$1518, COUNTIF($C$86:C224, Input!$A$19:$A$1518), ""), 0)),"")</f>
        <v/>
      </c>
      <c r="D225" s="271" t="str">
        <f t="array" ref="D225">IFERROR(INDEX(Input!$A$19:$A$1518, MATCH(0, IF(AMI!$D$84=Input!$J$19:$J$1518, COUNTIF($D$86:D224, Input!$A$19:$A$1518), ""), 0)),"")</f>
        <v/>
      </c>
      <c r="E225" s="271" t="str">
        <f t="array" ref="E225">IFERROR(INDEX(Input!$A$19:$A$1518, MATCH(0, IF(AMI!$E$84=Input!$J$19:$J$1518, COUNTIF($E$86:E224, Input!$A$19:$A$1518), ""), 0)),"")</f>
        <v/>
      </c>
      <c r="F225" s="271" t="str">
        <f t="array" ref="F225">IFERROR(INDEX(Input!$A$19:$A$1518, MATCH(0, IF(AMI!$F$84=Input!$J$19:$J$1518, COUNTIF($F$86:F224, Input!$A$19:$A$1518), ""), 0)),"")</f>
        <v/>
      </c>
      <c r="G225" s="271" t="str">
        <f t="array" ref="G225">IFERROR(INDEX(Input!$A$19:$A$1518, MATCH(0, IF(AMI!$G$84=Input!$J$19:$J$1518, COUNTIF($G$86:G224, Input!$A$19:$A$1518), ""), 0)),"")</f>
        <v/>
      </c>
      <c r="H225" s="271" t="str">
        <f t="array" ref="H225">IFERROR(INDEX(Input!$A$19:$A$1518, MATCH(0, IF(AMI!$H$84=Input!$J$19:$J$1518, COUNTIF($H$86:H224, Input!$A$19:$A$1518), ""), 0)),"")</f>
        <v/>
      </c>
      <c r="I225" s="271" t="str">
        <f t="array" ref="I225">IFERROR(INDEX(Input!$A$19:$A$1518, MATCH(0, IF(AMI!$I$84=Input!$J$19:$J$1518, COUNTIF($I$86:I224, Input!$A$19:$A$1518), ""), 0)),"")</f>
        <v/>
      </c>
      <c r="J225" s="271" t="str">
        <f t="array" ref="J225">IFERROR(INDEX(Input!$A$19:$A$1518, MATCH(0, IF(AMI!$J$84=Input!$J$19:$J$1518, COUNTIF($J$86:J224, Input!$A$19:$A$1518), ""), 0)),"")</f>
        <v/>
      </c>
    </row>
    <row r="226" spans="1:10" ht="13.5" thickBot="1" x14ac:dyDescent="0.25">
      <c r="A226" s="271" t="str">
        <f t="array" ref="A226">IFERROR(INDEX(Input!$A$19:$A$1518,MATCH(0,IF(AMI!$A$84=Input!$J$19:$J$1518, COUNTIF($A$86:A225, Input!$A$19:$A$1518), ""), 0)),"")</f>
        <v/>
      </c>
      <c r="B226" s="271" t="str">
        <f t="array" ref="B226">IFERROR(INDEX(Input!$A$19:$A$1518, MATCH(0, IF(AMI!$B$84=Input!$J$19:$J$1518, COUNTIF($B$86:B225, Input!$A$19:$A$1518), ""), 0)),"")</f>
        <v/>
      </c>
      <c r="C226" s="271" t="str">
        <f t="array" ref="C226">IFERROR(INDEX(Input!$A$19:$A$1518, MATCH(0, IF(AMI!$C$84=Input!$J$19:$J$1518, COUNTIF($C$86:C225, Input!$A$19:$A$1518), ""), 0)),"")</f>
        <v/>
      </c>
      <c r="D226" s="271" t="str">
        <f t="array" ref="D226">IFERROR(INDEX(Input!$A$19:$A$1518, MATCH(0, IF(AMI!$D$84=Input!$J$19:$J$1518, COUNTIF($D$86:D225, Input!$A$19:$A$1518), ""), 0)),"")</f>
        <v/>
      </c>
      <c r="E226" s="271" t="str">
        <f t="array" ref="E226">IFERROR(INDEX(Input!$A$19:$A$1518, MATCH(0, IF(AMI!$E$84=Input!$J$19:$J$1518, COUNTIF($E$86:E225, Input!$A$19:$A$1518), ""), 0)),"")</f>
        <v/>
      </c>
      <c r="F226" s="271" t="str">
        <f t="array" ref="F226">IFERROR(INDEX(Input!$A$19:$A$1518, MATCH(0, IF(AMI!$F$84=Input!$J$19:$J$1518, COUNTIF($F$86:F225, Input!$A$19:$A$1518), ""), 0)),"")</f>
        <v/>
      </c>
      <c r="G226" s="271" t="str">
        <f t="array" ref="G226">IFERROR(INDEX(Input!$A$19:$A$1518, MATCH(0, IF(AMI!$G$84=Input!$J$19:$J$1518, COUNTIF($G$86:G225, Input!$A$19:$A$1518), ""), 0)),"")</f>
        <v/>
      </c>
      <c r="H226" s="271" t="str">
        <f t="array" ref="H226">IFERROR(INDEX(Input!$A$19:$A$1518, MATCH(0, IF(AMI!$H$84=Input!$J$19:$J$1518, COUNTIF($H$86:H225, Input!$A$19:$A$1518), ""), 0)),"")</f>
        <v/>
      </c>
      <c r="I226" s="271" t="str">
        <f t="array" ref="I226">IFERROR(INDEX(Input!$A$19:$A$1518, MATCH(0, IF(AMI!$I$84=Input!$J$19:$J$1518, COUNTIF($I$86:I225, Input!$A$19:$A$1518), ""), 0)),"")</f>
        <v/>
      </c>
      <c r="J226" s="271" t="str">
        <f t="array" ref="J226">IFERROR(INDEX(Input!$A$19:$A$1518, MATCH(0, IF(AMI!$J$84=Input!$J$19:$J$1518, COUNTIF($J$86:J225, Input!$A$19:$A$1518), ""), 0)),"")</f>
        <v/>
      </c>
    </row>
    <row r="227" spans="1:10" ht="13.5" thickBot="1" x14ac:dyDescent="0.25">
      <c r="A227" s="271" t="str">
        <f t="array" ref="A227">IFERROR(INDEX(Input!$A$19:$A$1518,MATCH(0,IF(AMI!$A$84=Input!$J$19:$J$1518, COUNTIF($A$86:A226, Input!$A$19:$A$1518), ""), 0)),"")</f>
        <v/>
      </c>
      <c r="B227" s="271" t="str">
        <f t="array" ref="B227">IFERROR(INDEX(Input!$A$19:$A$1518, MATCH(0, IF(AMI!$B$84=Input!$J$19:$J$1518, COUNTIF($B$86:B226, Input!$A$19:$A$1518), ""), 0)),"")</f>
        <v/>
      </c>
      <c r="C227" s="271" t="str">
        <f t="array" ref="C227">IFERROR(INDEX(Input!$A$19:$A$1518, MATCH(0, IF(AMI!$C$84=Input!$J$19:$J$1518, COUNTIF($C$86:C226, Input!$A$19:$A$1518), ""), 0)),"")</f>
        <v/>
      </c>
      <c r="D227" s="271" t="str">
        <f t="array" ref="D227">IFERROR(INDEX(Input!$A$19:$A$1518, MATCH(0, IF(AMI!$D$84=Input!$J$19:$J$1518, COUNTIF($D$86:D226, Input!$A$19:$A$1518), ""), 0)),"")</f>
        <v/>
      </c>
      <c r="E227" s="271" t="str">
        <f t="array" ref="E227">IFERROR(INDEX(Input!$A$19:$A$1518, MATCH(0, IF(AMI!$E$84=Input!$J$19:$J$1518, COUNTIF($E$86:E226, Input!$A$19:$A$1518), ""), 0)),"")</f>
        <v/>
      </c>
      <c r="F227" s="271" t="str">
        <f t="array" ref="F227">IFERROR(INDEX(Input!$A$19:$A$1518, MATCH(0, IF(AMI!$F$84=Input!$J$19:$J$1518, COUNTIF($F$86:F226, Input!$A$19:$A$1518), ""), 0)),"")</f>
        <v/>
      </c>
      <c r="G227" s="271" t="str">
        <f t="array" ref="G227">IFERROR(INDEX(Input!$A$19:$A$1518, MATCH(0, IF(AMI!$G$84=Input!$J$19:$J$1518, COUNTIF($G$86:G226, Input!$A$19:$A$1518), ""), 0)),"")</f>
        <v/>
      </c>
      <c r="H227" s="271" t="str">
        <f t="array" ref="H227">IFERROR(INDEX(Input!$A$19:$A$1518, MATCH(0, IF(AMI!$H$84=Input!$J$19:$J$1518, COUNTIF($H$86:H226, Input!$A$19:$A$1518), ""), 0)),"")</f>
        <v/>
      </c>
      <c r="I227" s="271" t="str">
        <f t="array" ref="I227">IFERROR(INDEX(Input!$A$19:$A$1518, MATCH(0, IF(AMI!$I$84=Input!$J$19:$J$1518, COUNTIF($I$86:I226, Input!$A$19:$A$1518), ""), 0)),"")</f>
        <v/>
      </c>
      <c r="J227" s="271" t="str">
        <f t="array" ref="J227">IFERROR(INDEX(Input!$A$19:$A$1518, MATCH(0, IF(AMI!$J$84=Input!$J$19:$J$1518, COUNTIF($J$86:J226, Input!$A$19:$A$1518), ""), 0)),"")</f>
        <v/>
      </c>
    </row>
    <row r="228" spans="1:10" ht="13.5" thickBot="1" x14ac:dyDescent="0.25">
      <c r="A228" s="271" t="str">
        <f t="array" ref="A228">IFERROR(INDEX(Input!$A$19:$A$1518,MATCH(0,IF(AMI!$A$84=Input!$J$19:$J$1518, COUNTIF($A$86:A227, Input!$A$19:$A$1518), ""), 0)),"")</f>
        <v/>
      </c>
      <c r="B228" s="271" t="str">
        <f t="array" ref="B228">IFERROR(INDEX(Input!$A$19:$A$1518, MATCH(0, IF(AMI!$B$84=Input!$J$19:$J$1518, COUNTIF($B$86:B227, Input!$A$19:$A$1518), ""), 0)),"")</f>
        <v/>
      </c>
      <c r="C228" s="271" t="str">
        <f t="array" ref="C228">IFERROR(INDEX(Input!$A$19:$A$1518, MATCH(0, IF(AMI!$C$84=Input!$J$19:$J$1518, COUNTIF($C$86:C227, Input!$A$19:$A$1518), ""), 0)),"")</f>
        <v/>
      </c>
      <c r="D228" s="271" t="str">
        <f t="array" ref="D228">IFERROR(INDEX(Input!$A$19:$A$1518, MATCH(0, IF(AMI!$D$84=Input!$J$19:$J$1518, COUNTIF($D$86:D227, Input!$A$19:$A$1518), ""), 0)),"")</f>
        <v/>
      </c>
      <c r="E228" s="271" t="str">
        <f t="array" ref="E228">IFERROR(INDEX(Input!$A$19:$A$1518, MATCH(0, IF(AMI!$E$84=Input!$J$19:$J$1518, COUNTIF($E$86:E227, Input!$A$19:$A$1518), ""), 0)),"")</f>
        <v/>
      </c>
      <c r="F228" s="271" t="str">
        <f t="array" ref="F228">IFERROR(INDEX(Input!$A$19:$A$1518, MATCH(0, IF(AMI!$F$84=Input!$J$19:$J$1518, COUNTIF($F$86:F227, Input!$A$19:$A$1518), ""), 0)),"")</f>
        <v/>
      </c>
      <c r="G228" s="271" t="str">
        <f t="array" ref="G228">IFERROR(INDEX(Input!$A$19:$A$1518, MATCH(0, IF(AMI!$G$84=Input!$J$19:$J$1518, COUNTIF($G$86:G227, Input!$A$19:$A$1518), ""), 0)),"")</f>
        <v/>
      </c>
      <c r="H228" s="271" t="str">
        <f t="array" ref="H228">IFERROR(INDEX(Input!$A$19:$A$1518, MATCH(0, IF(AMI!$H$84=Input!$J$19:$J$1518, COUNTIF($H$86:H227, Input!$A$19:$A$1518), ""), 0)),"")</f>
        <v/>
      </c>
      <c r="I228" s="271" t="str">
        <f t="array" ref="I228">IFERROR(INDEX(Input!$A$19:$A$1518, MATCH(0, IF(AMI!$I$84=Input!$J$19:$J$1518, COUNTIF($I$86:I227, Input!$A$19:$A$1518), ""), 0)),"")</f>
        <v/>
      </c>
      <c r="J228" s="271" t="str">
        <f t="array" ref="J228">IFERROR(INDEX(Input!$A$19:$A$1518, MATCH(0, IF(AMI!$J$84=Input!$J$19:$J$1518, COUNTIF($J$86:J227, Input!$A$19:$A$1518), ""), 0)),"")</f>
        <v/>
      </c>
    </row>
    <row r="229" spans="1:10" ht="13.5" thickBot="1" x14ac:dyDescent="0.25">
      <c r="A229" s="271" t="str">
        <f t="array" ref="A229">IFERROR(INDEX(Input!$A$19:$A$1518,MATCH(0,IF(AMI!$A$84=Input!$J$19:$J$1518, COUNTIF($A$86:A228, Input!$A$19:$A$1518), ""), 0)),"")</f>
        <v/>
      </c>
      <c r="B229" s="271" t="str">
        <f t="array" ref="B229">IFERROR(INDEX(Input!$A$19:$A$1518, MATCH(0, IF(AMI!$B$84=Input!$J$19:$J$1518, COUNTIF($B$86:B228, Input!$A$19:$A$1518), ""), 0)),"")</f>
        <v/>
      </c>
      <c r="C229" s="271" t="str">
        <f t="array" ref="C229">IFERROR(INDEX(Input!$A$19:$A$1518, MATCH(0, IF(AMI!$C$84=Input!$J$19:$J$1518, COUNTIF($C$86:C228, Input!$A$19:$A$1518), ""), 0)),"")</f>
        <v/>
      </c>
      <c r="D229" s="271" t="str">
        <f t="array" ref="D229">IFERROR(INDEX(Input!$A$19:$A$1518, MATCH(0, IF(AMI!$D$84=Input!$J$19:$J$1518, COUNTIF($D$86:D228, Input!$A$19:$A$1518), ""), 0)),"")</f>
        <v/>
      </c>
      <c r="E229" s="271" t="str">
        <f t="array" ref="E229">IFERROR(INDEX(Input!$A$19:$A$1518, MATCH(0, IF(AMI!$E$84=Input!$J$19:$J$1518, COUNTIF($E$86:E228, Input!$A$19:$A$1518), ""), 0)),"")</f>
        <v/>
      </c>
      <c r="F229" s="271" t="str">
        <f t="array" ref="F229">IFERROR(INDEX(Input!$A$19:$A$1518, MATCH(0, IF(AMI!$F$84=Input!$J$19:$J$1518, COUNTIF($F$86:F228, Input!$A$19:$A$1518), ""), 0)),"")</f>
        <v/>
      </c>
      <c r="G229" s="271" t="str">
        <f t="array" ref="G229">IFERROR(INDEX(Input!$A$19:$A$1518, MATCH(0, IF(AMI!$G$84=Input!$J$19:$J$1518, COUNTIF($G$86:G228, Input!$A$19:$A$1518), ""), 0)),"")</f>
        <v/>
      </c>
      <c r="H229" s="271" t="str">
        <f t="array" ref="H229">IFERROR(INDEX(Input!$A$19:$A$1518, MATCH(0, IF(AMI!$H$84=Input!$J$19:$J$1518, COUNTIF($H$86:H228, Input!$A$19:$A$1518), ""), 0)),"")</f>
        <v/>
      </c>
      <c r="I229" s="271" t="str">
        <f t="array" ref="I229">IFERROR(INDEX(Input!$A$19:$A$1518, MATCH(0, IF(AMI!$I$84=Input!$J$19:$J$1518, COUNTIF($I$86:I228, Input!$A$19:$A$1518), ""), 0)),"")</f>
        <v/>
      </c>
      <c r="J229" s="271" t="str">
        <f t="array" ref="J229">IFERROR(INDEX(Input!$A$19:$A$1518, MATCH(0, IF(AMI!$J$84=Input!$J$19:$J$1518, COUNTIF($J$86:J228, Input!$A$19:$A$1518), ""), 0)),"")</f>
        <v/>
      </c>
    </row>
    <row r="230" spans="1:10" ht="13.5" thickBot="1" x14ac:dyDescent="0.25">
      <c r="A230" s="271" t="str">
        <f t="array" ref="A230">IFERROR(INDEX(Input!$A$19:$A$1518,MATCH(0,IF(AMI!$A$84=Input!$J$19:$J$1518, COUNTIF($A$86:A229, Input!$A$19:$A$1518), ""), 0)),"")</f>
        <v/>
      </c>
      <c r="B230" s="271" t="str">
        <f t="array" ref="B230">IFERROR(INDEX(Input!$A$19:$A$1518, MATCH(0, IF(AMI!$B$84=Input!$J$19:$J$1518, COUNTIF($B$86:B229, Input!$A$19:$A$1518), ""), 0)),"")</f>
        <v/>
      </c>
      <c r="C230" s="271" t="str">
        <f t="array" ref="C230">IFERROR(INDEX(Input!$A$19:$A$1518, MATCH(0, IF(AMI!$C$84=Input!$J$19:$J$1518, COUNTIF($C$86:C229, Input!$A$19:$A$1518), ""), 0)),"")</f>
        <v/>
      </c>
      <c r="D230" s="271" t="str">
        <f t="array" ref="D230">IFERROR(INDEX(Input!$A$19:$A$1518, MATCH(0, IF(AMI!$D$84=Input!$J$19:$J$1518, COUNTIF($D$86:D229, Input!$A$19:$A$1518), ""), 0)),"")</f>
        <v/>
      </c>
      <c r="E230" s="271" t="str">
        <f t="array" ref="E230">IFERROR(INDEX(Input!$A$19:$A$1518, MATCH(0, IF(AMI!$E$84=Input!$J$19:$J$1518, COUNTIF($E$86:E229, Input!$A$19:$A$1518), ""), 0)),"")</f>
        <v/>
      </c>
      <c r="F230" s="271" t="str">
        <f t="array" ref="F230">IFERROR(INDEX(Input!$A$19:$A$1518, MATCH(0, IF(AMI!$F$84=Input!$J$19:$J$1518, COUNTIF($F$86:F229, Input!$A$19:$A$1518), ""), 0)),"")</f>
        <v/>
      </c>
      <c r="G230" s="271" t="str">
        <f t="array" ref="G230">IFERROR(INDEX(Input!$A$19:$A$1518, MATCH(0, IF(AMI!$G$84=Input!$J$19:$J$1518, COUNTIF($G$86:G229, Input!$A$19:$A$1518), ""), 0)),"")</f>
        <v/>
      </c>
      <c r="H230" s="271" t="str">
        <f t="array" ref="H230">IFERROR(INDEX(Input!$A$19:$A$1518, MATCH(0, IF(AMI!$H$84=Input!$J$19:$J$1518, COUNTIF($H$86:H229, Input!$A$19:$A$1518), ""), 0)),"")</f>
        <v/>
      </c>
      <c r="I230" s="271" t="str">
        <f t="array" ref="I230">IFERROR(INDEX(Input!$A$19:$A$1518, MATCH(0, IF(AMI!$I$84=Input!$J$19:$J$1518, COUNTIF($I$86:I229, Input!$A$19:$A$1518), ""), 0)),"")</f>
        <v/>
      </c>
      <c r="J230" s="271" t="str">
        <f t="array" ref="J230">IFERROR(INDEX(Input!$A$19:$A$1518, MATCH(0, IF(AMI!$J$84=Input!$J$19:$J$1518, COUNTIF($J$86:J229, Input!$A$19:$A$1518), ""), 0)),"")</f>
        <v/>
      </c>
    </row>
    <row r="231" spans="1:10" ht="13.5" thickBot="1" x14ac:dyDescent="0.25">
      <c r="A231" s="271" t="str">
        <f t="array" ref="A231">IFERROR(INDEX(Input!$A$19:$A$1518,MATCH(0,IF(AMI!$A$84=Input!$J$19:$J$1518, COUNTIF($A$86:A230, Input!$A$19:$A$1518), ""), 0)),"")</f>
        <v/>
      </c>
      <c r="B231" s="271" t="str">
        <f t="array" ref="B231">IFERROR(INDEX(Input!$A$19:$A$1518, MATCH(0, IF(AMI!$B$84=Input!$J$19:$J$1518, COUNTIF($B$86:B230, Input!$A$19:$A$1518), ""), 0)),"")</f>
        <v/>
      </c>
      <c r="C231" s="271" t="str">
        <f t="array" ref="C231">IFERROR(INDEX(Input!$A$19:$A$1518, MATCH(0, IF(AMI!$C$84=Input!$J$19:$J$1518, COUNTIF($C$86:C230, Input!$A$19:$A$1518), ""), 0)),"")</f>
        <v/>
      </c>
      <c r="D231" s="271" t="str">
        <f t="array" ref="D231">IFERROR(INDEX(Input!$A$19:$A$1518, MATCH(0, IF(AMI!$D$84=Input!$J$19:$J$1518, COUNTIF($D$86:D230, Input!$A$19:$A$1518), ""), 0)),"")</f>
        <v/>
      </c>
      <c r="E231" s="271" t="str">
        <f t="array" ref="E231">IFERROR(INDEX(Input!$A$19:$A$1518, MATCH(0, IF(AMI!$E$84=Input!$J$19:$J$1518, COUNTIF($E$86:E230, Input!$A$19:$A$1518), ""), 0)),"")</f>
        <v/>
      </c>
      <c r="F231" s="271" t="str">
        <f t="array" ref="F231">IFERROR(INDEX(Input!$A$19:$A$1518, MATCH(0, IF(AMI!$F$84=Input!$J$19:$J$1518, COUNTIF($F$86:F230, Input!$A$19:$A$1518), ""), 0)),"")</f>
        <v/>
      </c>
      <c r="G231" s="271" t="str">
        <f t="array" ref="G231">IFERROR(INDEX(Input!$A$19:$A$1518, MATCH(0, IF(AMI!$G$84=Input!$J$19:$J$1518, COUNTIF($G$86:G230, Input!$A$19:$A$1518), ""), 0)),"")</f>
        <v/>
      </c>
      <c r="H231" s="271" t="str">
        <f t="array" ref="H231">IFERROR(INDEX(Input!$A$19:$A$1518, MATCH(0, IF(AMI!$H$84=Input!$J$19:$J$1518, COUNTIF($H$86:H230, Input!$A$19:$A$1518), ""), 0)),"")</f>
        <v/>
      </c>
      <c r="I231" s="271" t="str">
        <f t="array" ref="I231">IFERROR(INDEX(Input!$A$19:$A$1518, MATCH(0, IF(AMI!$I$84=Input!$J$19:$J$1518, COUNTIF($I$86:I230, Input!$A$19:$A$1518), ""), 0)),"")</f>
        <v/>
      </c>
      <c r="J231" s="271" t="str">
        <f t="array" ref="J231">IFERROR(INDEX(Input!$A$19:$A$1518, MATCH(0, IF(AMI!$J$84=Input!$J$19:$J$1518, COUNTIF($J$86:J230, Input!$A$19:$A$1518), ""), 0)),"")</f>
        <v/>
      </c>
    </row>
    <row r="232" spans="1:10" ht="13.5" thickBot="1" x14ac:dyDescent="0.25">
      <c r="A232" s="271" t="str">
        <f t="array" ref="A232">IFERROR(INDEX(Input!$A$19:$A$1518,MATCH(0,IF(AMI!$A$84=Input!$J$19:$J$1518, COUNTIF($A$86:A231, Input!$A$19:$A$1518), ""), 0)),"")</f>
        <v/>
      </c>
      <c r="B232" s="271" t="str">
        <f t="array" ref="B232">IFERROR(INDEX(Input!$A$19:$A$1518, MATCH(0, IF(AMI!$B$84=Input!$J$19:$J$1518, COUNTIF($B$86:B231, Input!$A$19:$A$1518), ""), 0)),"")</f>
        <v/>
      </c>
      <c r="C232" s="271" t="str">
        <f t="array" ref="C232">IFERROR(INDEX(Input!$A$19:$A$1518, MATCH(0, IF(AMI!$C$84=Input!$J$19:$J$1518, COUNTIF($C$86:C231, Input!$A$19:$A$1518), ""), 0)),"")</f>
        <v/>
      </c>
      <c r="D232" s="271" t="str">
        <f t="array" ref="D232">IFERROR(INDEX(Input!$A$19:$A$1518, MATCH(0, IF(AMI!$D$84=Input!$J$19:$J$1518, COUNTIF($D$86:D231, Input!$A$19:$A$1518), ""), 0)),"")</f>
        <v/>
      </c>
      <c r="E232" s="271" t="str">
        <f t="array" ref="E232">IFERROR(INDEX(Input!$A$19:$A$1518, MATCH(0, IF(AMI!$E$84=Input!$J$19:$J$1518, COUNTIF($E$86:E231, Input!$A$19:$A$1518), ""), 0)),"")</f>
        <v/>
      </c>
      <c r="F232" s="271" t="str">
        <f t="array" ref="F232">IFERROR(INDEX(Input!$A$19:$A$1518, MATCH(0, IF(AMI!$F$84=Input!$J$19:$J$1518, COUNTIF($F$86:F231, Input!$A$19:$A$1518), ""), 0)),"")</f>
        <v/>
      </c>
      <c r="G232" s="271" t="str">
        <f t="array" ref="G232">IFERROR(INDEX(Input!$A$19:$A$1518, MATCH(0, IF(AMI!$G$84=Input!$J$19:$J$1518, COUNTIF($G$86:G231, Input!$A$19:$A$1518), ""), 0)),"")</f>
        <v/>
      </c>
      <c r="H232" s="271" t="str">
        <f t="array" ref="H232">IFERROR(INDEX(Input!$A$19:$A$1518, MATCH(0, IF(AMI!$H$84=Input!$J$19:$J$1518, COUNTIF($H$86:H231, Input!$A$19:$A$1518), ""), 0)),"")</f>
        <v/>
      </c>
      <c r="I232" s="271" t="str">
        <f t="array" ref="I232">IFERROR(INDEX(Input!$A$19:$A$1518, MATCH(0, IF(AMI!$I$84=Input!$J$19:$J$1518, COUNTIF($I$86:I231, Input!$A$19:$A$1518), ""), 0)),"")</f>
        <v/>
      </c>
      <c r="J232" s="271" t="str">
        <f t="array" ref="J232">IFERROR(INDEX(Input!$A$19:$A$1518, MATCH(0, IF(AMI!$J$84=Input!$J$19:$J$1518, COUNTIF($J$86:J231, Input!$A$19:$A$1518), ""), 0)),"")</f>
        <v/>
      </c>
    </row>
    <row r="233" spans="1:10" ht="13.5" thickBot="1" x14ac:dyDescent="0.25">
      <c r="A233" s="271" t="str">
        <f t="array" ref="A233">IFERROR(INDEX(Input!$A$19:$A$1518,MATCH(0,IF(AMI!$A$84=Input!$J$19:$J$1518, COUNTIF($A$86:A232, Input!$A$19:$A$1518), ""), 0)),"")</f>
        <v/>
      </c>
      <c r="B233" s="271" t="str">
        <f t="array" ref="B233">IFERROR(INDEX(Input!$A$19:$A$1518, MATCH(0, IF(AMI!$B$84=Input!$J$19:$J$1518, COUNTIF($B$86:B232, Input!$A$19:$A$1518), ""), 0)),"")</f>
        <v/>
      </c>
      <c r="C233" s="271" t="str">
        <f t="array" ref="C233">IFERROR(INDEX(Input!$A$19:$A$1518, MATCH(0, IF(AMI!$C$84=Input!$J$19:$J$1518, COUNTIF($C$86:C232, Input!$A$19:$A$1518), ""), 0)),"")</f>
        <v/>
      </c>
      <c r="D233" s="271" t="str">
        <f t="array" ref="D233">IFERROR(INDEX(Input!$A$19:$A$1518, MATCH(0, IF(AMI!$D$84=Input!$J$19:$J$1518, COUNTIF($D$86:D232, Input!$A$19:$A$1518), ""), 0)),"")</f>
        <v/>
      </c>
      <c r="E233" s="271" t="str">
        <f t="array" ref="E233">IFERROR(INDEX(Input!$A$19:$A$1518, MATCH(0, IF(AMI!$E$84=Input!$J$19:$J$1518, COUNTIF($E$86:E232, Input!$A$19:$A$1518), ""), 0)),"")</f>
        <v/>
      </c>
      <c r="F233" s="271" t="str">
        <f t="array" ref="F233">IFERROR(INDEX(Input!$A$19:$A$1518, MATCH(0, IF(AMI!$F$84=Input!$J$19:$J$1518, COUNTIF($F$86:F232, Input!$A$19:$A$1518), ""), 0)),"")</f>
        <v/>
      </c>
      <c r="G233" s="271" t="str">
        <f t="array" ref="G233">IFERROR(INDEX(Input!$A$19:$A$1518, MATCH(0, IF(AMI!$G$84=Input!$J$19:$J$1518, COUNTIF($G$86:G232, Input!$A$19:$A$1518), ""), 0)),"")</f>
        <v/>
      </c>
      <c r="H233" s="271" t="str">
        <f t="array" ref="H233">IFERROR(INDEX(Input!$A$19:$A$1518, MATCH(0, IF(AMI!$H$84=Input!$J$19:$J$1518, COUNTIF($H$86:H232, Input!$A$19:$A$1518), ""), 0)),"")</f>
        <v/>
      </c>
      <c r="I233" s="271" t="str">
        <f t="array" ref="I233">IFERROR(INDEX(Input!$A$19:$A$1518, MATCH(0, IF(AMI!$I$84=Input!$J$19:$J$1518, COUNTIF($I$86:I232, Input!$A$19:$A$1518), ""), 0)),"")</f>
        <v/>
      </c>
      <c r="J233" s="271" t="str">
        <f t="array" ref="J233">IFERROR(INDEX(Input!$A$19:$A$1518, MATCH(0, IF(AMI!$J$84=Input!$J$19:$J$1518, COUNTIF($J$86:J232, Input!$A$19:$A$1518), ""), 0)),"")</f>
        <v/>
      </c>
    </row>
    <row r="234" spans="1:10" ht="13.5" thickBot="1" x14ac:dyDescent="0.25">
      <c r="A234" s="271" t="str">
        <f t="array" ref="A234">IFERROR(INDEX(Input!$A$19:$A$1518,MATCH(0,IF(AMI!$A$84=Input!$J$19:$J$1518, COUNTIF($A$86:A233, Input!$A$19:$A$1518), ""), 0)),"")</f>
        <v/>
      </c>
      <c r="B234" s="271" t="str">
        <f t="array" ref="B234">IFERROR(INDEX(Input!$A$19:$A$1518, MATCH(0, IF(AMI!$B$84=Input!$J$19:$J$1518, COUNTIF($B$86:B233, Input!$A$19:$A$1518), ""), 0)),"")</f>
        <v/>
      </c>
      <c r="C234" s="271" t="str">
        <f t="array" ref="C234">IFERROR(INDEX(Input!$A$19:$A$1518, MATCH(0, IF(AMI!$C$84=Input!$J$19:$J$1518, COUNTIF($C$86:C233, Input!$A$19:$A$1518), ""), 0)),"")</f>
        <v/>
      </c>
      <c r="D234" s="271" t="str">
        <f t="array" ref="D234">IFERROR(INDEX(Input!$A$19:$A$1518, MATCH(0, IF(AMI!$D$84=Input!$J$19:$J$1518, COUNTIF($D$86:D233, Input!$A$19:$A$1518), ""), 0)),"")</f>
        <v/>
      </c>
      <c r="E234" s="271" t="str">
        <f t="array" ref="E234">IFERROR(INDEX(Input!$A$19:$A$1518, MATCH(0, IF(AMI!$E$84=Input!$J$19:$J$1518, COUNTIF($E$86:E233, Input!$A$19:$A$1518), ""), 0)),"")</f>
        <v/>
      </c>
      <c r="F234" s="271" t="str">
        <f t="array" ref="F234">IFERROR(INDEX(Input!$A$19:$A$1518, MATCH(0, IF(AMI!$F$84=Input!$J$19:$J$1518, COUNTIF($F$86:F233, Input!$A$19:$A$1518), ""), 0)),"")</f>
        <v/>
      </c>
      <c r="G234" s="271" t="str">
        <f t="array" ref="G234">IFERROR(INDEX(Input!$A$19:$A$1518, MATCH(0, IF(AMI!$G$84=Input!$J$19:$J$1518, COUNTIF($G$86:G233, Input!$A$19:$A$1518), ""), 0)),"")</f>
        <v/>
      </c>
      <c r="H234" s="271" t="str">
        <f t="array" ref="H234">IFERROR(INDEX(Input!$A$19:$A$1518, MATCH(0, IF(AMI!$H$84=Input!$J$19:$J$1518, COUNTIF($H$86:H233, Input!$A$19:$A$1518), ""), 0)),"")</f>
        <v/>
      </c>
      <c r="I234" s="271" t="str">
        <f t="array" ref="I234">IFERROR(INDEX(Input!$A$19:$A$1518, MATCH(0, IF(AMI!$I$84=Input!$J$19:$J$1518, COUNTIF($I$86:I233, Input!$A$19:$A$1518), ""), 0)),"")</f>
        <v/>
      </c>
      <c r="J234" s="271" t="str">
        <f t="array" ref="J234">IFERROR(INDEX(Input!$A$19:$A$1518, MATCH(0, IF(AMI!$J$84=Input!$J$19:$J$1518, COUNTIF($J$86:J233, Input!$A$19:$A$1518), ""), 0)),"")</f>
        <v/>
      </c>
    </row>
    <row r="235" spans="1:10" ht="13.5" thickBot="1" x14ac:dyDescent="0.25">
      <c r="A235" s="271" t="str">
        <f t="array" ref="A235">IFERROR(INDEX(Input!$A$19:$A$1518,MATCH(0,IF(AMI!$A$84=Input!$J$19:$J$1518, COUNTIF($A$86:A234, Input!$A$19:$A$1518), ""), 0)),"")</f>
        <v/>
      </c>
      <c r="B235" s="271" t="str">
        <f t="array" ref="B235">IFERROR(INDEX(Input!$A$19:$A$1518, MATCH(0, IF(AMI!$B$84=Input!$J$19:$J$1518, COUNTIF($B$86:B234, Input!$A$19:$A$1518), ""), 0)),"")</f>
        <v/>
      </c>
      <c r="C235" s="271" t="str">
        <f t="array" ref="C235">IFERROR(INDEX(Input!$A$19:$A$1518, MATCH(0, IF(AMI!$C$84=Input!$J$19:$J$1518, COUNTIF($C$86:C234, Input!$A$19:$A$1518), ""), 0)),"")</f>
        <v/>
      </c>
      <c r="D235" s="271" t="str">
        <f t="array" ref="D235">IFERROR(INDEX(Input!$A$19:$A$1518, MATCH(0, IF(AMI!$D$84=Input!$J$19:$J$1518, COUNTIF($D$86:D234, Input!$A$19:$A$1518), ""), 0)),"")</f>
        <v/>
      </c>
      <c r="E235" s="271" t="str">
        <f t="array" ref="E235">IFERROR(INDEX(Input!$A$19:$A$1518, MATCH(0, IF(AMI!$E$84=Input!$J$19:$J$1518, COUNTIF($E$86:E234, Input!$A$19:$A$1518), ""), 0)),"")</f>
        <v/>
      </c>
      <c r="F235" s="271" t="str">
        <f t="array" ref="F235">IFERROR(INDEX(Input!$A$19:$A$1518, MATCH(0, IF(AMI!$F$84=Input!$J$19:$J$1518, COUNTIF($F$86:F234, Input!$A$19:$A$1518), ""), 0)),"")</f>
        <v/>
      </c>
      <c r="G235" s="271" t="str">
        <f t="array" ref="G235">IFERROR(INDEX(Input!$A$19:$A$1518, MATCH(0, IF(AMI!$G$84=Input!$J$19:$J$1518, COUNTIF($G$86:G234, Input!$A$19:$A$1518), ""), 0)),"")</f>
        <v/>
      </c>
      <c r="H235" s="271" t="str">
        <f t="array" ref="H235">IFERROR(INDEX(Input!$A$19:$A$1518, MATCH(0, IF(AMI!$H$84=Input!$J$19:$J$1518, COUNTIF($H$86:H234, Input!$A$19:$A$1518), ""), 0)),"")</f>
        <v/>
      </c>
      <c r="I235" s="271" t="str">
        <f t="array" ref="I235">IFERROR(INDEX(Input!$A$19:$A$1518, MATCH(0, IF(AMI!$I$84=Input!$J$19:$J$1518, COUNTIF($I$86:I234, Input!$A$19:$A$1518), ""), 0)),"")</f>
        <v/>
      </c>
      <c r="J235" s="271" t="str">
        <f t="array" ref="J235">IFERROR(INDEX(Input!$A$19:$A$1518, MATCH(0, IF(AMI!$J$84=Input!$J$19:$J$1518, COUNTIF($J$86:J234, Input!$A$19:$A$1518), ""), 0)),"")</f>
        <v/>
      </c>
    </row>
    <row r="236" spans="1:10" ht="13.5" thickBot="1" x14ac:dyDescent="0.25">
      <c r="A236" s="271" t="str">
        <f t="array" ref="A236">IFERROR(INDEX(Input!$A$19:$A$1518,MATCH(0,IF(AMI!$A$84=Input!$J$19:$J$1518, COUNTIF($A$86:A235, Input!$A$19:$A$1518), ""), 0)),"")</f>
        <v/>
      </c>
      <c r="B236" s="271" t="str">
        <f t="array" ref="B236">IFERROR(INDEX(Input!$A$19:$A$1518, MATCH(0, IF(AMI!$B$84=Input!$J$19:$J$1518, COUNTIF($B$86:B235, Input!$A$19:$A$1518), ""), 0)),"")</f>
        <v/>
      </c>
      <c r="C236" s="271" t="str">
        <f t="array" ref="C236">IFERROR(INDEX(Input!$A$19:$A$1518, MATCH(0, IF(AMI!$C$84=Input!$J$19:$J$1518, COUNTIF($C$86:C235, Input!$A$19:$A$1518), ""), 0)),"")</f>
        <v/>
      </c>
      <c r="D236" s="271" t="str">
        <f t="array" ref="D236">IFERROR(INDEX(Input!$A$19:$A$1518, MATCH(0, IF(AMI!$D$84=Input!$J$19:$J$1518, COUNTIF($D$86:D235, Input!$A$19:$A$1518), ""), 0)),"")</f>
        <v/>
      </c>
      <c r="E236" s="271" t="str">
        <f t="array" ref="E236">IFERROR(INDEX(Input!$A$19:$A$1518, MATCH(0, IF(AMI!$E$84=Input!$J$19:$J$1518, COUNTIF($E$86:E235, Input!$A$19:$A$1518), ""), 0)),"")</f>
        <v/>
      </c>
      <c r="F236" s="271" t="str">
        <f t="array" ref="F236">IFERROR(INDEX(Input!$A$19:$A$1518, MATCH(0, IF(AMI!$F$84=Input!$J$19:$J$1518, COUNTIF($F$86:F235, Input!$A$19:$A$1518), ""), 0)),"")</f>
        <v/>
      </c>
      <c r="G236" s="271" t="str">
        <f t="array" ref="G236">IFERROR(INDEX(Input!$A$19:$A$1518, MATCH(0, IF(AMI!$G$84=Input!$J$19:$J$1518, COUNTIF($G$86:G235, Input!$A$19:$A$1518), ""), 0)),"")</f>
        <v/>
      </c>
      <c r="H236" s="271" t="str">
        <f t="array" ref="H236">IFERROR(INDEX(Input!$A$19:$A$1518, MATCH(0, IF(AMI!$H$84=Input!$J$19:$J$1518, COUNTIF($H$86:H235, Input!$A$19:$A$1518), ""), 0)),"")</f>
        <v/>
      </c>
      <c r="I236" s="271" t="str">
        <f t="array" ref="I236">IFERROR(INDEX(Input!$A$19:$A$1518, MATCH(0, IF(AMI!$I$84=Input!$J$19:$J$1518, COUNTIF($I$86:I235, Input!$A$19:$A$1518), ""), 0)),"")</f>
        <v/>
      </c>
      <c r="J236" s="271" t="str">
        <f t="array" ref="J236">IFERROR(INDEX(Input!$A$19:$A$1518, MATCH(0, IF(AMI!$J$84=Input!$J$19:$J$1518, COUNTIF($J$86:J235, Input!$A$19:$A$1518), ""), 0)),"")</f>
        <v/>
      </c>
    </row>
    <row r="237" spans="1:10" ht="13.5" thickBot="1" x14ac:dyDescent="0.25">
      <c r="A237" s="271" t="str">
        <f t="array" ref="A237">IFERROR(INDEX(Input!$A$19:$A$1518,MATCH(0,IF(AMI!$A$84=Input!$J$19:$J$1518, COUNTIF($A$86:A236, Input!$A$19:$A$1518), ""), 0)),"")</f>
        <v/>
      </c>
      <c r="B237" s="271" t="str">
        <f t="array" ref="B237">IFERROR(INDEX(Input!$A$19:$A$1518, MATCH(0, IF(AMI!$B$84=Input!$J$19:$J$1518, COUNTIF($B$86:B236, Input!$A$19:$A$1518), ""), 0)),"")</f>
        <v/>
      </c>
      <c r="C237" s="271" t="str">
        <f t="array" ref="C237">IFERROR(INDEX(Input!$A$19:$A$1518, MATCH(0, IF(AMI!$C$84=Input!$J$19:$J$1518, COUNTIF($C$86:C236, Input!$A$19:$A$1518), ""), 0)),"")</f>
        <v/>
      </c>
      <c r="D237" s="271" t="str">
        <f t="array" ref="D237">IFERROR(INDEX(Input!$A$19:$A$1518, MATCH(0, IF(AMI!$D$84=Input!$J$19:$J$1518, COUNTIF($D$86:D236, Input!$A$19:$A$1518), ""), 0)),"")</f>
        <v/>
      </c>
      <c r="E237" s="271" t="str">
        <f t="array" ref="E237">IFERROR(INDEX(Input!$A$19:$A$1518, MATCH(0, IF(AMI!$E$84=Input!$J$19:$J$1518, COUNTIF($E$86:E236, Input!$A$19:$A$1518), ""), 0)),"")</f>
        <v/>
      </c>
      <c r="F237" s="271" t="str">
        <f t="array" ref="F237">IFERROR(INDEX(Input!$A$19:$A$1518, MATCH(0, IF(AMI!$F$84=Input!$J$19:$J$1518, COUNTIF($F$86:F236, Input!$A$19:$A$1518), ""), 0)),"")</f>
        <v/>
      </c>
      <c r="G237" s="271" t="str">
        <f t="array" ref="G237">IFERROR(INDEX(Input!$A$19:$A$1518, MATCH(0, IF(AMI!$G$84=Input!$J$19:$J$1518, COUNTIF($G$86:G236, Input!$A$19:$A$1518), ""), 0)),"")</f>
        <v/>
      </c>
      <c r="H237" s="271" t="str">
        <f t="array" ref="H237">IFERROR(INDEX(Input!$A$19:$A$1518, MATCH(0, IF(AMI!$H$84=Input!$J$19:$J$1518, COUNTIF($H$86:H236, Input!$A$19:$A$1518), ""), 0)),"")</f>
        <v/>
      </c>
      <c r="I237" s="271" t="str">
        <f t="array" ref="I237">IFERROR(INDEX(Input!$A$19:$A$1518, MATCH(0, IF(AMI!$I$84=Input!$J$19:$J$1518, COUNTIF($I$86:I236, Input!$A$19:$A$1518), ""), 0)),"")</f>
        <v/>
      </c>
      <c r="J237" s="271" t="str">
        <f t="array" ref="J237">IFERROR(INDEX(Input!$A$19:$A$1518, MATCH(0, IF(AMI!$J$84=Input!$J$19:$J$1518, COUNTIF($J$86:J236, Input!$A$19:$A$1518), ""), 0)),"")</f>
        <v/>
      </c>
    </row>
    <row r="238" spans="1:10" ht="13.5" thickBot="1" x14ac:dyDescent="0.25">
      <c r="A238" s="271" t="str">
        <f t="array" ref="A238">IFERROR(INDEX(Input!$A$19:$A$1518,MATCH(0,IF(AMI!$A$84=Input!$J$19:$J$1518, COUNTIF($A$86:A237, Input!$A$19:$A$1518), ""), 0)),"")</f>
        <v/>
      </c>
      <c r="B238" s="271" t="str">
        <f t="array" ref="B238">IFERROR(INDEX(Input!$A$19:$A$1518, MATCH(0, IF(AMI!$B$84=Input!$J$19:$J$1518, COUNTIF($B$86:B237, Input!$A$19:$A$1518), ""), 0)),"")</f>
        <v/>
      </c>
      <c r="C238" s="271" t="str">
        <f t="array" ref="C238">IFERROR(INDEX(Input!$A$19:$A$1518, MATCH(0, IF(AMI!$C$84=Input!$J$19:$J$1518, COUNTIF($C$86:C237, Input!$A$19:$A$1518), ""), 0)),"")</f>
        <v/>
      </c>
      <c r="D238" s="271" t="str">
        <f t="array" ref="D238">IFERROR(INDEX(Input!$A$19:$A$1518, MATCH(0, IF(AMI!$D$84=Input!$J$19:$J$1518, COUNTIF($D$86:D237, Input!$A$19:$A$1518), ""), 0)),"")</f>
        <v/>
      </c>
      <c r="E238" s="271" t="str">
        <f t="array" ref="E238">IFERROR(INDEX(Input!$A$19:$A$1518, MATCH(0, IF(AMI!$E$84=Input!$J$19:$J$1518, COUNTIF($E$86:E237, Input!$A$19:$A$1518), ""), 0)),"")</f>
        <v/>
      </c>
      <c r="F238" s="271" t="str">
        <f t="array" ref="F238">IFERROR(INDEX(Input!$A$19:$A$1518, MATCH(0, IF(AMI!$F$84=Input!$J$19:$J$1518, COUNTIF($F$86:F237, Input!$A$19:$A$1518), ""), 0)),"")</f>
        <v/>
      </c>
      <c r="G238" s="271" t="str">
        <f t="array" ref="G238">IFERROR(INDEX(Input!$A$19:$A$1518, MATCH(0, IF(AMI!$G$84=Input!$J$19:$J$1518, COUNTIF($G$86:G237, Input!$A$19:$A$1518), ""), 0)),"")</f>
        <v/>
      </c>
      <c r="H238" s="271" t="str">
        <f t="array" ref="H238">IFERROR(INDEX(Input!$A$19:$A$1518, MATCH(0, IF(AMI!$H$84=Input!$J$19:$J$1518, COUNTIF($H$86:H237, Input!$A$19:$A$1518), ""), 0)),"")</f>
        <v/>
      </c>
      <c r="I238" s="271" t="str">
        <f t="array" ref="I238">IFERROR(INDEX(Input!$A$19:$A$1518, MATCH(0, IF(AMI!$I$84=Input!$J$19:$J$1518, COUNTIF($I$86:I237, Input!$A$19:$A$1518), ""), 0)),"")</f>
        <v/>
      </c>
      <c r="J238" s="271" t="str">
        <f t="array" ref="J238">IFERROR(INDEX(Input!$A$19:$A$1518, MATCH(0, IF(AMI!$J$84=Input!$J$19:$J$1518, COUNTIF($J$86:J237, Input!$A$19:$A$1518), ""), 0)),"")</f>
        <v/>
      </c>
    </row>
    <row r="239" spans="1:10" ht="13.5" thickBot="1" x14ac:dyDescent="0.25">
      <c r="A239" s="271" t="str">
        <f t="array" ref="A239">IFERROR(INDEX(Input!$A$19:$A$1518,MATCH(0,IF(AMI!$A$84=Input!$J$19:$J$1518, COUNTIF($A$86:A238, Input!$A$19:$A$1518), ""), 0)),"")</f>
        <v/>
      </c>
      <c r="B239" s="271" t="str">
        <f t="array" ref="B239">IFERROR(INDEX(Input!$A$19:$A$1518, MATCH(0, IF(AMI!$B$84=Input!$J$19:$J$1518, COUNTIF($B$86:B238, Input!$A$19:$A$1518), ""), 0)),"")</f>
        <v/>
      </c>
      <c r="C239" s="271" t="str">
        <f t="array" ref="C239">IFERROR(INDEX(Input!$A$19:$A$1518, MATCH(0, IF(AMI!$C$84=Input!$J$19:$J$1518, COUNTIF($C$86:C238, Input!$A$19:$A$1518), ""), 0)),"")</f>
        <v/>
      </c>
      <c r="D239" s="271" t="str">
        <f t="array" ref="D239">IFERROR(INDEX(Input!$A$19:$A$1518, MATCH(0, IF(AMI!$D$84=Input!$J$19:$J$1518, COUNTIF($D$86:D238, Input!$A$19:$A$1518), ""), 0)),"")</f>
        <v/>
      </c>
      <c r="E239" s="271" t="str">
        <f t="array" ref="E239">IFERROR(INDEX(Input!$A$19:$A$1518, MATCH(0, IF(AMI!$E$84=Input!$J$19:$J$1518, COUNTIF($E$86:E238, Input!$A$19:$A$1518), ""), 0)),"")</f>
        <v/>
      </c>
      <c r="F239" s="271" t="str">
        <f t="array" ref="F239">IFERROR(INDEX(Input!$A$19:$A$1518, MATCH(0, IF(AMI!$F$84=Input!$J$19:$J$1518, COUNTIF($F$86:F238, Input!$A$19:$A$1518), ""), 0)),"")</f>
        <v/>
      </c>
      <c r="G239" s="271" t="str">
        <f t="array" ref="G239">IFERROR(INDEX(Input!$A$19:$A$1518, MATCH(0, IF(AMI!$G$84=Input!$J$19:$J$1518, COUNTIF($G$86:G238, Input!$A$19:$A$1518), ""), 0)),"")</f>
        <v/>
      </c>
      <c r="H239" s="271" t="str">
        <f t="array" ref="H239">IFERROR(INDEX(Input!$A$19:$A$1518, MATCH(0, IF(AMI!$H$84=Input!$J$19:$J$1518, COUNTIF($H$86:H238, Input!$A$19:$A$1518), ""), 0)),"")</f>
        <v/>
      </c>
      <c r="I239" s="271" t="str">
        <f t="array" ref="I239">IFERROR(INDEX(Input!$A$19:$A$1518, MATCH(0, IF(AMI!$I$84=Input!$J$19:$J$1518, COUNTIF($I$86:I238, Input!$A$19:$A$1518), ""), 0)),"")</f>
        <v/>
      </c>
      <c r="J239" s="271" t="str">
        <f t="array" ref="J239">IFERROR(INDEX(Input!$A$19:$A$1518, MATCH(0, IF(AMI!$J$84=Input!$J$19:$J$1518, COUNTIF($J$86:J238, Input!$A$19:$A$1518), ""), 0)),"")</f>
        <v/>
      </c>
    </row>
    <row r="240" spans="1:10" ht="13.5" thickBot="1" x14ac:dyDescent="0.25">
      <c r="A240" s="271" t="str">
        <f t="array" ref="A240">IFERROR(INDEX(Input!$A$19:$A$1518,MATCH(0,IF(AMI!$A$84=Input!$J$19:$J$1518, COUNTIF($A$86:A239, Input!$A$19:$A$1518), ""), 0)),"")</f>
        <v/>
      </c>
      <c r="B240" s="271" t="str">
        <f t="array" ref="B240">IFERROR(INDEX(Input!$A$19:$A$1518, MATCH(0, IF(AMI!$B$84=Input!$J$19:$J$1518, COUNTIF($B$86:B239, Input!$A$19:$A$1518), ""), 0)),"")</f>
        <v/>
      </c>
      <c r="C240" s="271" t="str">
        <f t="array" ref="C240">IFERROR(INDEX(Input!$A$19:$A$1518, MATCH(0, IF(AMI!$C$84=Input!$J$19:$J$1518, COUNTIF($C$86:C239, Input!$A$19:$A$1518), ""), 0)),"")</f>
        <v/>
      </c>
      <c r="D240" s="271" t="str">
        <f t="array" ref="D240">IFERROR(INDEX(Input!$A$19:$A$1518, MATCH(0, IF(AMI!$D$84=Input!$J$19:$J$1518, COUNTIF($D$86:D239, Input!$A$19:$A$1518), ""), 0)),"")</f>
        <v/>
      </c>
      <c r="E240" s="271" t="str">
        <f t="array" ref="E240">IFERROR(INDEX(Input!$A$19:$A$1518, MATCH(0, IF(AMI!$E$84=Input!$J$19:$J$1518, COUNTIF($E$86:E239, Input!$A$19:$A$1518), ""), 0)),"")</f>
        <v/>
      </c>
      <c r="F240" s="271" t="str">
        <f t="array" ref="F240">IFERROR(INDEX(Input!$A$19:$A$1518, MATCH(0, IF(AMI!$F$84=Input!$J$19:$J$1518, COUNTIF($F$86:F239, Input!$A$19:$A$1518), ""), 0)),"")</f>
        <v/>
      </c>
      <c r="G240" s="271" t="str">
        <f t="array" ref="G240">IFERROR(INDEX(Input!$A$19:$A$1518, MATCH(0, IF(AMI!$G$84=Input!$J$19:$J$1518, COUNTIF($G$86:G239, Input!$A$19:$A$1518), ""), 0)),"")</f>
        <v/>
      </c>
      <c r="H240" s="271" t="str">
        <f t="array" ref="H240">IFERROR(INDEX(Input!$A$19:$A$1518, MATCH(0, IF(AMI!$H$84=Input!$J$19:$J$1518, COUNTIF($H$86:H239, Input!$A$19:$A$1518), ""), 0)),"")</f>
        <v/>
      </c>
      <c r="I240" s="271" t="str">
        <f t="array" ref="I240">IFERROR(INDEX(Input!$A$19:$A$1518, MATCH(0, IF(AMI!$I$84=Input!$J$19:$J$1518, COUNTIF($I$86:I239, Input!$A$19:$A$1518), ""), 0)),"")</f>
        <v/>
      </c>
      <c r="J240" s="271" t="str">
        <f t="array" ref="J240">IFERROR(INDEX(Input!$A$19:$A$1518, MATCH(0, IF(AMI!$J$84=Input!$J$19:$J$1518, COUNTIF($J$86:J239, Input!$A$19:$A$1518), ""), 0)),"")</f>
        <v/>
      </c>
    </row>
    <row r="241" spans="1:10" ht="13.5" thickBot="1" x14ac:dyDescent="0.25">
      <c r="A241" s="271" t="str">
        <f t="array" ref="A241">IFERROR(INDEX(Input!$A$19:$A$1518,MATCH(0,IF(AMI!$A$84=Input!$J$19:$J$1518, COUNTIF($A$86:A240, Input!$A$19:$A$1518), ""), 0)),"")</f>
        <v/>
      </c>
      <c r="B241" s="271" t="str">
        <f t="array" ref="B241">IFERROR(INDEX(Input!$A$19:$A$1518, MATCH(0, IF(AMI!$B$84=Input!$J$19:$J$1518, COUNTIF($B$86:B240, Input!$A$19:$A$1518), ""), 0)),"")</f>
        <v/>
      </c>
      <c r="C241" s="271" t="str">
        <f t="array" ref="C241">IFERROR(INDEX(Input!$A$19:$A$1518, MATCH(0, IF(AMI!$C$84=Input!$J$19:$J$1518, COUNTIF($C$86:C240, Input!$A$19:$A$1518), ""), 0)),"")</f>
        <v/>
      </c>
      <c r="D241" s="271" t="str">
        <f t="array" ref="D241">IFERROR(INDEX(Input!$A$19:$A$1518, MATCH(0, IF(AMI!$D$84=Input!$J$19:$J$1518, COUNTIF($D$86:D240, Input!$A$19:$A$1518), ""), 0)),"")</f>
        <v/>
      </c>
      <c r="E241" s="271" t="str">
        <f t="array" ref="E241">IFERROR(INDEX(Input!$A$19:$A$1518, MATCH(0, IF(AMI!$E$84=Input!$J$19:$J$1518, COUNTIF($E$86:E240, Input!$A$19:$A$1518), ""), 0)),"")</f>
        <v/>
      </c>
      <c r="F241" s="271" t="str">
        <f t="array" ref="F241">IFERROR(INDEX(Input!$A$19:$A$1518, MATCH(0, IF(AMI!$F$84=Input!$J$19:$J$1518, COUNTIF($F$86:F240, Input!$A$19:$A$1518), ""), 0)),"")</f>
        <v/>
      </c>
      <c r="G241" s="271" t="str">
        <f t="array" ref="G241">IFERROR(INDEX(Input!$A$19:$A$1518, MATCH(0, IF(AMI!$G$84=Input!$J$19:$J$1518, COUNTIF($G$86:G240, Input!$A$19:$A$1518), ""), 0)),"")</f>
        <v/>
      </c>
      <c r="H241" s="271" t="str">
        <f t="array" ref="H241">IFERROR(INDEX(Input!$A$19:$A$1518, MATCH(0, IF(AMI!$H$84=Input!$J$19:$J$1518, COUNTIF($H$86:H240, Input!$A$19:$A$1518), ""), 0)),"")</f>
        <v/>
      </c>
      <c r="I241" s="271" t="str">
        <f t="array" ref="I241">IFERROR(INDEX(Input!$A$19:$A$1518, MATCH(0, IF(AMI!$I$84=Input!$J$19:$J$1518, COUNTIF($I$86:I240, Input!$A$19:$A$1518), ""), 0)),"")</f>
        <v/>
      </c>
      <c r="J241" s="271" t="str">
        <f t="array" ref="J241">IFERROR(INDEX(Input!$A$19:$A$1518, MATCH(0, IF(AMI!$J$84=Input!$J$19:$J$1518, COUNTIF($J$86:J240, Input!$A$19:$A$1518), ""), 0)),"")</f>
        <v/>
      </c>
    </row>
    <row r="242" spans="1:10" ht="13.5" thickBot="1" x14ac:dyDescent="0.25">
      <c r="A242" s="271" t="str">
        <f t="array" ref="A242">IFERROR(INDEX(Input!$A$19:$A$1518,MATCH(0,IF(AMI!$A$84=Input!$J$19:$J$1518, COUNTIF($A$86:A241, Input!$A$19:$A$1518), ""), 0)),"")</f>
        <v/>
      </c>
      <c r="B242" s="271" t="str">
        <f t="array" ref="B242">IFERROR(INDEX(Input!$A$19:$A$1518, MATCH(0, IF(AMI!$B$84=Input!$J$19:$J$1518, COUNTIF($B$86:B241, Input!$A$19:$A$1518), ""), 0)),"")</f>
        <v/>
      </c>
      <c r="C242" s="271" t="str">
        <f t="array" ref="C242">IFERROR(INDEX(Input!$A$19:$A$1518, MATCH(0, IF(AMI!$C$84=Input!$J$19:$J$1518, COUNTIF($C$86:C241, Input!$A$19:$A$1518), ""), 0)),"")</f>
        <v/>
      </c>
      <c r="D242" s="271" t="str">
        <f t="array" ref="D242">IFERROR(INDEX(Input!$A$19:$A$1518, MATCH(0, IF(AMI!$D$84=Input!$J$19:$J$1518, COUNTIF($D$86:D241, Input!$A$19:$A$1518), ""), 0)),"")</f>
        <v/>
      </c>
      <c r="E242" s="271" t="str">
        <f t="array" ref="E242">IFERROR(INDEX(Input!$A$19:$A$1518, MATCH(0, IF(AMI!$E$84=Input!$J$19:$J$1518, COUNTIF($E$86:E241, Input!$A$19:$A$1518), ""), 0)),"")</f>
        <v/>
      </c>
      <c r="F242" s="271" t="str">
        <f t="array" ref="F242">IFERROR(INDEX(Input!$A$19:$A$1518, MATCH(0, IF(AMI!$F$84=Input!$J$19:$J$1518, COUNTIF($F$86:F241, Input!$A$19:$A$1518), ""), 0)),"")</f>
        <v/>
      </c>
      <c r="G242" s="271" t="str">
        <f t="array" ref="G242">IFERROR(INDEX(Input!$A$19:$A$1518, MATCH(0, IF(AMI!$G$84=Input!$J$19:$J$1518, COUNTIF($G$86:G241, Input!$A$19:$A$1518), ""), 0)),"")</f>
        <v/>
      </c>
      <c r="H242" s="271" t="str">
        <f t="array" ref="H242">IFERROR(INDEX(Input!$A$19:$A$1518, MATCH(0, IF(AMI!$H$84=Input!$J$19:$J$1518, COUNTIF($H$86:H241, Input!$A$19:$A$1518), ""), 0)),"")</f>
        <v/>
      </c>
      <c r="I242" s="271" t="str">
        <f t="array" ref="I242">IFERROR(INDEX(Input!$A$19:$A$1518, MATCH(0, IF(AMI!$I$84=Input!$J$19:$J$1518, COUNTIF($I$86:I241, Input!$A$19:$A$1518), ""), 0)),"")</f>
        <v/>
      </c>
      <c r="J242" s="271" t="str">
        <f t="array" ref="J242">IFERROR(INDEX(Input!$A$19:$A$1518, MATCH(0, IF(AMI!$J$84=Input!$J$19:$J$1518, COUNTIF($J$86:J241, Input!$A$19:$A$1518), ""), 0)),"")</f>
        <v/>
      </c>
    </row>
    <row r="243" spans="1:10" ht="13.5" thickBot="1" x14ac:dyDescent="0.25">
      <c r="A243" s="271" t="str">
        <f t="array" ref="A243">IFERROR(INDEX(Input!$A$19:$A$1518,MATCH(0,IF(AMI!$A$84=Input!$J$19:$J$1518, COUNTIF($A$86:A242, Input!$A$19:$A$1518), ""), 0)),"")</f>
        <v/>
      </c>
      <c r="B243" s="271" t="str">
        <f t="array" ref="B243">IFERROR(INDEX(Input!$A$19:$A$1518, MATCH(0, IF(AMI!$B$84=Input!$J$19:$J$1518, COUNTIF($B$86:B242, Input!$A$19:$A$1518), ""), 0)),"")</f>
        <v/>
      </c>
      <c r="C243" s="271" t="str">
        <f t="array" ref="C243">IFERROR(INDEX(Input!$A$19:$A$1518, MATCH(0, IF(AMI!$C$84=Input!$J$19:$J$1518, COUNTIF($C$86:C242, Input!$A$19:$A$1518), ""), 0)),"")</f>
        <v/>
      </c>
      <c r="D243" s="271" t="str">
        <f t="array" ref="D243">IFERROR(INDEX(Input!$A$19:$A$1518, MATCH(0, IF(AMI!$D$84=Input!$J$19:$J$1518, COUNTIF($D$86:D242, Input!$A$19:$A$1518), ""), 0)),"")</f>
        <v/>
      </c>
      <c r="E243" s="271" t="str">
        <f t="array" ref="E243">IFERROR(INDEX(Input!$A$19:$A$1518, MATCH(0, IF(AMI!$E$84=Input!$J$19:$J$1518, COUNTIF($E$86:E242, Input!$A$19:$A$1518), ""), 0)),"")</f>
        <v/>
      </c>
      <c r="F243" s="271" t="str">
        <f t="array" ref="F243">IFERROR(INDEX(Input!$A$19:$A$1518, MATCH(0, IF(AMI!$F$84=Input!$J$19:$J$1518, COUNTIF($F$86:F242, Input!$A$19:$A$1518), ""), 0)),"")</f>
        <v/>
      </c>
      <c r="G243" s="271" t="str">
        <f t="array" ref="G243">IFERROR(INDEX(Input!$A$19:$A$1518, MATCH(0, IF(AMI!$G$84=Input!$J$19:$J$1518, COUNTIF($G$86:G242, Input!$A$19:$A$1518), ""), 0)),"")</f>
        <v/>
      </c>
      <c r="H243" s="271" t="str">
        <f t="array" ref="H243">IFERROR(INDEX(Input!$A$19:$A$1518, MATCH(0, IF(AMI!$H$84=Input!$J$19:$J$1518, COUNTIF($H$86:H242, Input!$A$19:$A$1518), ""), 0)),"")</f>
        <v/>
      </c>
      <c r="I243" s="271" t="str">
        <f t="array" ref="I243">IFERROR(INDEX(Input!$A$19:$A$1518, MATCH(0, IF(AMI!$I$84=Input!$J$19:$J$1518, COUNTIF($I$86:I242, Input!$A$19:$A$1518), ""), 0)),"")</f>
        <v/>
      </c>
      <c r="J243" s="271" t="str">
        <f t="array" ref="J243">IFERROR(INDEX(Input!$A$19:$A$1518, MATCH(0, IF(AMI!$J$84=Input!$J$19:$J$1518, COUNTIF($J$86:J242, Input!$A$19:$A$1518), ""), 0)),"")</f>
        <v/>
      </c>
    </row>
    <row r="244" spans="1:10" ht="13.5" thickBot="1" x14ac:dyDescent="0.25">
      <c r="A244" s="271" t="str">
        <f t="array" ref="A244">IFERROR(INDEX(Input!$A$19:$A$1518,MATCH(0,IF(AMI!$A$84=Input!$J$19:$J$1518, COUNTIF($A$86:A243, Input!$A$19:$A$1518), ""), 0)),"")</f>
        <v/>
      </c>
      <c r="B244" s="271" t="str">
        <f t="array" ref="B244">IFERROR(INDEX(Input!$A$19:$A$1518, MATCH(0, IF(AMI!$B$84=Input!$J$19:$J$1518, COUNTIF($B$86:B243, Input!$A$19:$A$1518), ""), 0)),"")</f>
        <v/>
      </c>
      <c r="C244" s="271" t="str">
        <f t="array" ref="C244">IFERROR(INDEX(Input!$A$19:$A$1518, MATCH(0, IF(AMI!$C$84=Input!$J$19:$J$1518, COUNTIF($C$86:C243, Input!$A$19:$A$1518), ""), 0)),"")</f>
        <v/>
      </c>
      <c r="D244" s="271" t="str">
        <f t="array" ref="D244">IFERROR(INDEX(Input!$A$19:$A$1518, MATCH(0, IF(AMI!$D$84=Input!$J$19:$J$1518, COUNTIF($D$86:D243, Input!$A$19:$A$1518), ""), 0)),"")</f>
        <v/>
      </c>
      <c r="E244" s="271" t="str">
        <f t="array" ref="E244">IFERROR(INDEX(Input!$A$19:$A$1518, MATCH(0, IF(AMI!$E$84=Input!$J$19:$J$1518, COUNTIF($E$86:E243, Input!$A$19:$A$1518), ""), 0)),"")</f>
        <v/>
      </c>
      <c r="F244" s="271" t="str">
        <f t="array" ref="F244">IFERROR(INDEX(Input!$A$19:$A$1518, MATCH(0, IF(AMI!$F$84=Input!$J$19:$J$1518, COUNTIF($F$86:F243, Input!$A$19:$A$1518), ""), 0)),"")</f>
        <v/>
      </c>
      <c r="G244" s="271" t="str">
        <f t="array" ref="G244">IFERROR(INDEX(Input!$A$19:$A$1518, MATCH(0, IF(AMI!$G$84=Input!$J$19:$J$1518, COUNTIF($G$86:G243, Input!$A$19:$A$1518), ""), 0)),"")</f>
        <v/>
      </c>
      <c r="H244" s="271" t="str">
        <f t="array" ref="H244">IFERROR(INDEX(Input!$A$19:$A$1518, MATCH(0, IF(AMI!$H$84=Input!$J$19:$J$1518, COUNTIF($H$86:H243, Input!$A$19:$A$1518), ""), 0)),"")</f>
        <v/>
      </c>
      <c r="I244" s="271" t="str">
        <f t="array" ref="I244">IFERROR(INDEX(Input!$A$19:$A$1518, MATCH(0, IF(AMI!$I$84=Input!$J$19:$J$1518, COUNTIF($I$86:I243, Input!$A$19:$A$1518), ""), 0)),"")</f>
        <v/>
      </c>
      <c r="J244" s="271" t="str">
        <f t="array" ref="J244">IFERROR(INDEX(Input!$A$19:$A$1518, MATCH(0, IF(AMI!$J$84=Input!$J$19:$J$1518, COUNTIF($J$86:J243, Input!$A$19:$A$1518), ""), 0)),"")</f>
        <v/>
      </c>
    </row>
    <row r="245" spans="1:10" ht="13.5" thickBot="1" x14ac:dyDescent="0.25">
      <c r="A245" s="271" t="str">
        <f t="array" ref="A245">IFERROR(INDEX(Input!$A$19:$A$1518,MATCH(0,IF(AMI!$A$84=Input!$J$19:$J$1518, COUNTIF($A$86:A244, Input!$A$19:$A$1518), ""), 0)),"")</f>
        <v/>
      </c>
      <c r="B245" s="271" t="str">
        <f t="array" ref="B245">IFERROR(INDEX(Input!$A$19:$A$1518, MATCH(0, IF(AMI!$B$84=Input!$J$19:$J$1518, COUNTIF($B$86:B244, Input!$A$19:$A$1518), ""), 0)),"")</f>
        <v/>
      </c>
      <c r="C245" s="271" t="str">
        <f t="array" ref="C245">IFERROR(INDEX(Input!$A$19:$A$1518, MATCH(0, IF(AMI!$C$84=Input!$J$19:$J$1518, COUNTIF($C$86:C244, Input!$A$19:$A$1518), ""), 0)),"")</f>
        <v/>
      </c>
      <c r="D245" s="271" t="str">
        <f t="array" ref="D245">IFERROR(INDEX(Input!$A$19:$A$1518, MATCH(0, IF(AMI!$D$84=Input!$J$19:$J$1518, COUNTIF($D$86:D244, Input!$A$19:$A$1518), ""), 0)),"")</f>
        <v/>
      </c>
      <c r="E245" s="271" t="str">
        <f t="array" ref="E245">IFERROR(INDEX(Input!$A$19:$A$1518, MATCH(0, IF(AMI!$E$84=Input!$J$19:$J$1518, COUNTIF($E$86:E244, Input!$A$19:$A$1518), ""), 0)),"")</f>
        <v/>
      </c>
      <c r="F245" s="271" t="str">
        <f t="array" ref="F245">IFERROR(INDEX(Input!$A$19:$A$1518, MATCH(0, IF(AMI!$F$84=Input!$J$19:$J$1518, COUNTIF($F$86:F244, Input!$A$19:$A$1518), ""), 0)),"")</f>
        <v/>
      </c>
      <c r="G245" s="271" t="str">
        <f t="array" ref="G245">IFERROR(INDEX(Input!$A$19:$A$1518, MATCH(0, IF(AMI!$G$84=Input!$J$19:$J$1518, COUNTIF($G$86:G244, Input!$A$19:$A$1518), ""), 0)),"")</f>
        <v/>
      </c>
      <c r="H245" s="271" t="str">
        <f t="array" ref="H245">IFERROR(INDEX(Input!$A$19:$A$1518, MATCH(0, IF(AMI!$H$84=Input!$J$19:$J$1518, COUNTIF($H$86:H244, Input!$A$19:$A$1518), ""), 0)),"")</f>
        <v/>
      </c>
      <c r="I245" s="271" t="str">
        <f t="array" ref="I245">IFERROR(INDEX(Input!$A$19:$A$1518, MATCH(0, IF(AMI!$I$84=Input!$J$19:$J$1518, COUNTIF($I$86:I244, Input!$A$19:$A$1518), ""), 0)),"")</f>
        <v/>
      </c>
      <c r="J245" s="271" t="str">
        <f t="array" ref="J245">IFERROR(INDEX(Input!$A$19:$A$1518, MATCH(0, IF(AMI!$J$84=Input!$J$19:$J$1518, COUNTIF($J$86:J244, Input!$A$19:$A$1518), ""), 0)),"")</f>
        <v/>
      </c>
    </row>
    <row r="246" spans="1:10" ht="13.5" thickBot="1" x14ac:dyDescent="0.25">
      <c r="A246" s="271" t="str">
        <f t="array" ref="A246">IFERROR(INDEX(Input!$A$19:$A$1518,MATCH(0,IF(AMI!$A$84=Input!$J$19:$J$1518, COUNTIF($A$86:A245, Input!$A$19:$A$1518), ""), 0)),"")</f>
        <v/>
      </c>
      <c r="B246" s="271" t="str">
        <f t="array" ref="B246">IFERROR(INDEX(Input!$A$19:$A$1518, MATCH(0, IF(AMI!$B$84=Input!$J$19:$J$1518, COUNTIF($B$86:B245, Input!$A$19:$A$1518), ""), 0)),"")</f>
        <v/>
      </c>
      <c r="C246" s="271" t="str">
        <f t="array" ref="C246">IFERROR(INDEX(Input!$A$19:$A$1518, MATCH(0, IF(AMI!$C$84=Input!$J$19:$J$1518, COUNTIF($C$86:C245, Input!$A$19:$A$1518), ""), 0)),"")</f>
        <v/>
      </c>
      <c r="D246" s="271" t="str">
        <f t="array" ref="D246">IFERROR(INDEX(Input!$A$19:$A$1518, MATCH(0, IF(AMI!$D$84=Input!$J$19:$J$1518, COUNTIF($D$86:D245, Input!$A$19:$A$1518), ""), 0)),"")</f>
        <v/>
      </c>
      <c r="E246" s="271" t="str">
        <f t="array" ref="E246">IFERROR(INDEX(Input!$A$19:$A$1518, MATCH(0, IF(AMI!$E$84=Input!$J$19:$J$1518, COUNTIF($E$86:E245, Input!$A$19:$A$1518), ""), 0)),"")</f>
        <v/>
      </c>
      <c r="F246" s="271" t="str">
        <f t="array" ref="F246">IFERROR(INDEX(Input!$A$19:$A$1518, MATCH(0, IF(AMI!$F$84=Input!$J$19:$J$1518, COUNTIF($F$86:F245, Input!$A$19:$A$1518), ""), 0)),"")</f>
        <v/>
      </c>
      <c r="G246" s="271" t="str">
        <f t="array" ref="G246">IFERROR(INDEX(Input!$A$19:$A$1518, MATCH(0, IF(AMI!$G$84=Input!$J$19:$J$1518, COUNTIF($G$86:G245, Input!$A$19:$A$1518), ""), 0)),"")</f>
        <v/>
      </c>
      <c r="H246" s="271" t="str">
        <f t="array" ref="H246">IFERROR(INDEX(Input!$A$19:$A$1518, MATCH(0, IF(AMI!$H$84=Input!$J$19:$J$1518, COUNTIF($H$86:H245, Input!$A$19:$A$1518), ""), 0)),"")</f>
        <v/>
      </c>
      <c r="I246" s="271" t="str">
        <f t="array" ref="I246">IFERROR(INDEX(Input!$A$19:$A$1518, MATCH(0, IF(AMI!$I$84=Input!$J$19:$J$1518, COUNTIF($I$86:I245, Input!$A$19:$A$1518), ""), 0)),"")</f>
        <v/>
      </c>
      <c r="J246" s="271" t="str">
        <f t="array" ref="J246">IFERROR(INDEX(Input!$A$19:$A$1518, MATCH(0, IF(AMI!$J$84=Input!$J$19:$J$1518, COUNTIF($J$86:J245, Input!$A$19:$A$1518), ""), 0)),"")</f>
        <v/>
      </c>
    </row>
    <row r="247" spans="1:10" ht="13.5" thickBot="1" x14ac:dyDescent="0.25">
      <c r="A247" s="271" t="str">
        <f t="array" ref="A247">IFERROR(INDEX(Input!$A$19:$A$1518,MATCH(0,IF(AMI!$A$84=Input!$J$19:$J$1518, COUNTIF($A$86:A246, Input!$A$19:$A$1518), ""), 0)),"")</f>
        <v/>
      </c>
      <c r="B247" s="271" t="str">
        <f t="array" ref="B247">IFERROR(INDEX(Input!$A$19:$A$1518, MATCH(0, IF(AMI!$B$84=Input!$J$19:$J$1518, COUNTIF($B$86:B246, Input!$A$19:$A$1518), ""), 0)),"")</f>
        <v/>
      </c>
      <c r="C247" s="271" t="str">
        <f t="array" ref="C247">IFERROR(INDEX(Input!$A$19:$A$1518, MATCH(0, IF(AMI!$C$84=Input!$J$19:$J$1518, COUNTIF($C$86:C246, Input!$A$19:$A$1518), ""), 0)),"")</f>
        <v/>
      </c>
      <c r="D247" s="271" t="str">
        <f t="array" ref="D247">IFERROR(INDEX(Input!$A$19:$A$1518, MATCH(0, IF(AMI!$D$84=Input!$J$19:$J$1518, COUNTIF($D$86:D246, Input!$A$19:$A$1518), ""), 0)),"")</f>
        <v/>
      </c>
      <c r="E247" s="271" t="str">
        <f t="array" ref="E247">IFERROR(INDEX(Input!$A$19:$A$1518, MATCH(0, IF(AMI!$E$84=Input!$J$19:$J$1518, COUNTIF($E$86:E246, Input!$A$19:$A$1518), ""), 0)),"")</f>
        <v/>
      </c>
      <c r="F247" s="271" t="str">
        <f t="array" ref="F247">IFERROR(INDEX(Input!$A$19:$A$1518, MATCH(0, IF(AMI!$F$84=Input!$J$19:$J$1518, COUNTIF($F$86:F246, Input!$A$19:$A$1518), ""), 0)),"")</f>
        <v/>
      </c>
      <c r="G247" s="271" t="str">
        <f t="array" ref="G247">IFERROR(INDEX(Input!$A$19:$A$1518, MATCH(0, IF(AMI!$G$84=Input!$J$19:$J$1518, COUNTIF($G$86:G246, Input!$A$19:$A$1518), ""), 0)),"")</f>
        <v/>
      </c>
      <c r="H247" s="271" t="str">
        <f t="array" ref="H247">IFERROR(INDEX(Input!$A$19:$A$1518, MATCH(0, IF(AMI!$H$84=Input!$J$19:$J$1518, COUNTIF($H$86:H246, Input!$A$19:$A$1518), ""), 0)),"")</f>
        <v/>
      </c>
      <c r="I247" s="271" t="str">
        <f t="array" ref="I247">IFERROR(INDEX(Input!$A$19:$A$1518, MATCH(0, IF(AMI!$I$84=Input!$J$19:$J$1518, COUNTIF($I$86:I246, Input!$A$19:$A$1518), ""), 0)),"")</f>
        <v/>
      </c>
      <c r="J247" s="271" t="str">
        <f t="array" ref="J247">IFERROR(INDEX(Input!$A$19:$A$1518, MATCH(0, IF(AMI!$J$84=Input!$J$19:$J$1518, COUNTIF($J$86:J246, Input!$A$19:$A$1518), ""), 0)),"")</f>
        <v/>
      </c>
    </row>
    <row r="248" spans="1:10" ht="13.5" thickBot="1" x14ac:dyDescent="0.25">
      <c r="A248" s="271" t="str">
        <f t="array" ref="A248">IFERROR(INDEX(Input!$A$19:$A$1518,MATCH(0,IF(AMI!$A$84=Input!$J$19:$J$1518, COUNTIF($A$86:A247, Input!$A$19:$A$1518), ""), 0)),"")</f>
        <v/>
      </c>
      <c r="B248" s="271" t="str">
        <f t="array" ref="B248">IFERROR(INDEX(Input!$A$19:$A$1518, MATCH(0, IF(AMI!$B$84=Input!$J$19:$J$1518, COUNTIF($B$86:B247, Input!$A$19:$A$1518), ""), 0)),"")</f>
        <v/>
      </c>
      <c r="C248" s="271" t="str">
        <f t="array" ref="C248">IFERROR(INDEX(Input!$A$19:$A$1518, MATCH(0, IF(AMI!$C$84=Input!$J$19:$J$1518, COUNTIF($C$86:C247, Input!$A$19:$A$1518), ""), 0)),"")</f>
        <v/>
      </c>
      <c r="D248" s="271" t="str">
        <f t="array" ref="D248">IFERROR(INDEX(Input!$A$19:$A$1518, MATCH(0, IF(AMI!$D$84=Input!$J$19:$J$1518, COUNTIF($D$86:D247, Input!$A$19:$A$1518), ""), 0)),"")</f>
        <v/>
      </c>
      <c r="E248" s="271" t="str">
        <f t="array" ref="E248">IFERROR(INDEX(Input!$A$19:$A$1518, MATCH(0, IF(AMI!$E$84=Input!$J$19:$J$1518, COUNTIF($E$86:E247, Input!$A$19:$A$1518), ""), 0)),"")</f>
        <v/>
      </c>
      <c r="F248" s="271" t="str">
        <f t="array" ref="F248">IFERROR(INDEX(Input!$A$19:$A$1518, MATCH(0, IF(AMI!$F$84=Input!$J$19:$J$1518, COUNTIF($F$86:F247, Input!$A$19:$A$1518), ""), 0)),"")</f>
        <v/>
      </c>
      <c r="G248" s="271" t="str">
        <f t="array" ref="G248">IFERROR(INDEX(Input!$A$19:$A$1518, MATCH(0, IF(AMI!$G$84=Input!$J$19:$J$1518, COUNTIF($G$86:G247, Input!$A$19:$A$1518), ""), 0)),"")</f>
        <v/>
      </c>
      <c r="H248" s="271" t="str">
        <f t="array" ref="H248">IFERROR(INDEX(Input!$A$19:$A$1518, MATCH(0, IF(AMI!$H$84=Input!$J$19:$J$1518, COUNTIF($H$86:H247, Input!$A$19:$A$1518), ""), 0)),"")</f>
        <v/>
      </c>
      <c r="I248" s="271" t="str">
        <f t="array" ref="I248">IFERROR(INDEX(Input!$A$19:$A$1518, MATCH(0, IF(AMI!$I$84=Input!$J$19:$J$1518, COUNTIF($I$86:I247, Input!$A$19:$A$1518), ""), 0)),"")</f>
        <v/>
      </c>
      <c r="J248" s="271" t="str">
        <f t="array" ref="J248">IFERROR(INDEX(Input!$A$19:$A$1518, MATCH(0, IF(AMI!$J$84=Input!$J$19:$J$1518, COUNTIF($J$86:J247, Input!$A$19:$A$1518), ""), 0)),"")</f>
        <v/>
      </c>
    </row>
    <row r="249" spans="1:10" ht="13.5" thickBot="1" x14ac:dyDescent="0.25">
      <c r="A249" s="271" t="str">
        <f t="array" ref="A249">IFERROR(INDEX(Input!$A$19:$A$1518,MATCH(0,IF(AMI!$A$84=Input!$J$19:$J$1518, COUNTIF($A$86:A248, Input!$A$19:$A$1518), ""), 0)),"")</f>
        <v/>
      </c>
      <c r="B249" s="271" t="str">
        <f t="array" ref="B249">IFERROR(INDEX(Input!$A$19:$A$1518, MATCH(0, IF(AMI!$B$84=Input!$J$19:$J$1518, COUNTIF($B$86:B248, Input!$A$19:$A$1518), ""), 0)),"")</f>
        <v/>
      </c>
      <c r="C249" s="271" t="str">
        <f t="array" ref="C249">IFERROR(INDEX(Input!$A$19:$A$1518, MATCH(0, IF(AMI!$C$84=Input!$J$19:$J$1518, COUNTIF($C$86:C248, Input!$A$19:$A$1518), ""), 0)),"")</f>
        <v/>
      </c>
      <c r="D249" s="271" t="str">
        <f t="array" ref="D249">IFERROR(INDEX(Input!$A$19:$A$1518, MATCH(0, IF(AMI!$D$84=Input!$J$19:$J$1518, COUNTIF($D$86:D248, Input!$A$19:$A$1518), ""), 0)),"")</f>
        <v/>
      </c>
      <c r="E249" s="271" t="str">
        <f t="array" ref="E249">IFERROR(INDEX(Input!$A$19:$A$1518, MATCH(0, IF(AMI!$E$84=Input!$J$19:$J$1518, COUNTIF($E$86:E248, Input!$A$19:$A$1518), ""), 0)),"")</f>
        <v/>
      </c>
      <c r="F249" s="271" t="str">
        <f t="array" ref="F249">IFERROR(INDEX(Input!$A$19:$A$1518, MATCH(0, IF(AMI!$F$84=Input!$J$19:$J$1518, COUNTIF($F$86:F248, Input!$A$19:$A$1518), ""), 0)),"")</f>
        <v/>
      </c>
      <c r="G249" s="271" t="str">
        <f t="array" ref="G249">IFERROR(INDEX(Input!$A$19:$A$1518, MATCH(0, IF(AMI!$G$84=Input!$J$19:$J$1518, COUNTIF($G$86:G248, Input!$A$19:$A$1518), ""), 0)),"")</f>
        <v/>
      </c>
      <c r="H249" s="271" t="str">
        <f t="array" ref="H249">IFERROR(INDEX(Input!$A$19:$A$1518, MATCH(0, IF(AMI!$H$84=Input!$J$19:$J$1518, COUNTIF($H$86:H248, Input!$A$19:$A$1518), ""), 0)),"")</f>
        <v/>
      </c>
      <c r="I249" s="271" t="str">
        <f t="array" ref="I249">IFERROR(INDEX(Input!$A$19:$A$1518, MATCH(0, IF(AMI!$I$84=Input!$J$19:$J$1518, COUNTIF($I$86:I248, Input!$A$19:$A$1518), ""), 0)),"")</f>
        <v/>
      </c>
      <c r="J249" s="271" t="str">
        <f t="array" ref="J249">IFERROR(INDEX(Input!$A$19:$A$1518, MATCH(0, IF(AMI!$J$84=Input!$J$19:$J$1518, COUNTIF($J$86:J248, Input!$A$19:$A$1518), ""), 0)),"")</f>
        <v/>
      </c>
    </row>
    <row r="250" spans="1:10" ht="13.5" thickBot="1" x14ac:dyDescent="0.25">
      <c r="A250" s="271" t="str">
        <f t="array" ref="A250">IFERROR(INDEX(Input!$A$19:$A$1518,MATCH(0,IF(AMI!$A$84=Input!$J$19:$J$1518, COUNTIF($A$86:A249, Input!$A$19:$A$1518), ""), 0)),"")</f>
        <v/>
      </c>
      <c r="B250" s="271" t="str">
        <f t="array" ref="B250">IFERROR(INDEX(Input!$A$19:$A$1518, MATCH(0, IF(AMI!$B$84=Input!$J$19:$J$1518, COUNTIF($B$86:B249, Input!$A$19:$A$1518), ""), 0)),"")</f>
        <v/>
      </c>
      <c r="C250" s="271" t="str">
        <f t="array" ref="C250">IFERROR(INDEX(Input!$A$19:$A$1518, MATCH(0, IF(AMI!$C$84=Input!$J$19:$J$1518, COUNTIF($C$86:C249, Input!$A$19:$A$1518), ""), 0)),"")</f>
        <v/>
      </c>
      <c r="D250" s="271" t="str">
        <f t="array" ref="D250">IFERROR(INDEX(Input!$A$19:$A$1518, MATCH(0, IF(AMI!$D$84=Input!$J$19:$J$1518, COUNTIF($D$86:D249, Input!$A$19:$A$1518), ""), 0)),"")</f>
        <v/>
      </c>
      <c r="E250" s="271" t="str">
        <f t="array" ref="E250">IFERROR(INDEX(Input!$A$19:$A$1518, MATCH(0, IF(AMI!$E$84=Input!$J$19:$J$1518, COUNTIF($E$86:E249, Input!$A$19:$A$1518), ""), 0)),"")</f>
        <v/>
      </c>
      <c r="F250" s="271" t="str">
        <f t="array" ref="F250">IFERROR(INDEX(Input!$A$19:$A$1518, MATCH(0, IF(AMI!$F$84=Input!$J$19:$J$1518, COUNTIF($F$86:F249, Input!$A$19:$A$1518), ""), 0)),"")</f>
        <v/>
      </c>
      <c r="G250" s="271" t="str">
        <f t="array" ref="G250">IFERROR(INDEX(Input!$A$19:$A$1518, MATCH(0, IF(AMI!$G$84=Input!$J$19:$J$1518, COUNTIF($G$86:G249, Input!$A$19:$A$1518), ""), 0)),"")</f>
        <v/>
      </c>
      <c r="H250" s="271" t="str">
        <f t="array" ref="H250">IFERROR(INDEX(Input!$A$19:$A$1518, MATCH(0, IF(AMI!$H$84=Input!$J$19:$J$1518, COUNTIF($H$86:H249, Input!$A$19:$A$1518), ""), 0)),"")</f>
        <v/>
      </c>
      <c r="I250" s="271" t="str">
        <f t="array" ref="I250">IFERROR(INDEX(Input!$A$19:$A$1518, MATCH(0, IF(AMI!$I$84=Input!$J$19:$J$1518, COUNTIF($I$86:I249, Input!$A$19:$A$1518), ""), 0)),"")</f>
        <v/>
      </c>
      <c r="J250" s="271" t="str">
        <f t="array" ref="J250">IFERROR(INDEX(Input!$A$19:$A$1518, MATCH(0, IF(AMI!$J$84=Input!$J$19:$J$1518, COUNTIF($J$86:J249, Input!$A$19:$A$1518), ""), 0)),"")</f>
        <v/>
      </c>
    </row>
    <row r="251" spans="1:10" ht="13.5" thickBot="1" x14ac:dyDescent="0.25">
      <c r="A251" s="271" t="str">
        <f t="array" ref="A251">IFERROR(INDEX(Input!$A$19:$A$1518,MATCH(0,IF(AMI!$A$84=Input!$J$19:$J$1518, COUNTIF($A$86:A250, Input!$A$19:$A$1518), ""), 0)),"")</f>
        <v/>
      </c>
      <c r="B251" s="271" t="str">
        <f t="array" ref="B251">IFERROR(INDEX(Input!$A$19:$A$1518, MATCH(0, IF(AMI!$B$84=Input!$J$19:$J$1518, COUNTIF($B$86:B250, Input!$A$19:$A$1518), ""), 0)),"")</f>
        <v/>
      </c>
      <c r="C251" s="271" t="str">
        <f t="array" ref="C251">IFERROR(INDEX(Input!$A$19:$A$1518, MATCH(0, IF(AMI!$C$84=Input!$J$19:$J$1518, COUNTIF($C$86:C250, Input!$A$19:$A$1518), ""), 0)),"")</f>
        <v/>
      </c>
      <c r="D251" s="271" t="str">
        <f t="array" ref="D251">IFERROR(INDEX(Input!$A$19:$A$1518, MATCH(0, IF(AMI!$D$84=Input!$J$19:$J$1518, COUNTIF($D$86:D250, Input!$A$19:$A$1518), ""), 0)),"")</f>
        <v/>
      </c>
      <c r="E251" s="271" t="str">
        <f t="array" ref="E251">IFERROR(INDEX(Input!$A$19:$A$1518, MATCH(0, IF(AMI!$E$84=Input!$J$19:$J$1518, COUNTIF($E$86:E250, Input!$A$19:$A$1518), ""), 0)),"")</f>
        <v/>
      </c>
      <c r="F251" s="271" t="str">
        <f t="array" ref="F251">IFERROR(INDEX(Input!$A$19:$A$1518, MATCH(0, IF(AMI!$F$84=Input!$J$19:$J$1518, COUNTIF($F$86:F250, Input!$A$19:$A$1518), ""), 0)),"")</f>
        <v/>
      </c>
      <c r="G251" s="271" t="str">
        <f t="array" ref="G251">IFERROR(INDEX(Input!$A$19:$A$1518, MATCH(0, IF(AMI!$G$84=Input!$J$19:$J$1518, COUNTIF($G$86:G250, Input!$A$19:$A$1518), ""), 0)),"")</f>
        <v/>
      </c>
      <c r="H251" s="271" t="str">
        <f t="array" ref="H251">IFERROR(INDEX(Input!$A$19:$A$1518, MATCH(0, IF(AMI!$H$84=Input!$J$19:$J$1518, COUNTIF($H$86:H250, Input!$A$19:$A$1518), ""), 0)),"")</f>
        <v/>
      </c>
      <c r="I251" s="271" t="str">
        <f t="array" ref="I251">IFERROR(INDEX(Input!$A$19:$A$1518, MATCH(0, IF(AMI!$I$84=Input!$J$19:$J$1518, COUNTIF($I$86:I250, Input!$A$19:$A$1518), ""), 0)),"")</f>
        <v/>
      </c>
      <c r="J251" s="271" t="str">
        <f t="array" ref="J251">IFERROR(INDEX(Input!$A$19:$A$1518, MATCH(0, IF(AMI!$J$84=Input!$J$19:$J$1518, COUNTIF($J$86:J250, Input!$A$19:$A$1518), ""), 0)),"")</f>
        <v/>
      </c>
    </row>
    <row r="252" spans="1:10" ht="13.5" thickBot="1" x14ac:dyDescent="0.25">
      <c r="A252" s="271" t="str">
        <f t="array" ref="A252">IFERROR(INDEX(Input!$A$19:$A$1518,MATCH(0,IF(AMI!$A$84=Input!$J$19:$J$1518, COUNTIF($A$86:A251, Input!$A$19:$A$1518), ""), 0)),"")</f>
        <v/>
      </c>
      <c r="B252" s="271" t="str">
        <f t="array" ref="B252">IFERROR(INDEX(Input!$A$19:$A$1518, MATCH(0, IF(AMI!$B$84=Input!$J$19:$J$1518, COUNTIF($B$86:B251, Input!$A$19:$A$1518), ""), 0)),"")</f>
        <v/>
      </c>
      <c r="C252" s="271" t="str">
        <f t="array" ref="C252">IFERROR(INDEX(Input!$A$19:$A$1518, MATCH(0, IF(AMI!$C$84=Input!$J$19:$J$1518, COUNTIF($C$86:C251, Input!$A$19:$A$1518), ""), 0)),"")</f>
        <v/>
      </c>
      <c r="D252" s="271" t="str">
        <f t="array" ref="D252">IFERROR(INDEX(Input!$A$19:$A$1518, MATCH(0, IF(AMI!$D$84=Input!$J$19:$J$1518, COUNTIF($D$86:D251, Input!$A$19:$A$1518), ""), 0)),"")</f>
        <v/>
      </c>
      <c r="E252" s="271" t="str">
        <f t="array" ref="E252">IFERROR(INDEX(Input!$A$19:$A$1518, MATCH(0, IF(AMI!$E$84=Input!$J$19:$J$1518, COUNTIF($E$86:E251, Input!$A$19:$A$1518), ""), 0)),"")</f>
        <v/>
      </c>
      <c r="F252" s="271" t="str">
        <f t="array" ref="F252">IFERROR(INDEX(Input!$A$19:$A$1518, MATCH(0, IF(AMI!$F$84=Input!$J$19:$J$1518, COUNTIF($F$86:F251, Input!$A$19:$A$1518), ""), 0)),"")</f>
        <v/>
      </c>
      <c r="G252" s="271" t="str">
        <f t="array" ref="G252">IFERROR(INDEX(Input!$A$19:$A$1518, MATCH(0, IF(AMI!$G$84=Input!$J$19:$J$1518, COUNTIF($G$86:G251, Input!$A$19:$A$1518), ""), 0)),"")</f>
        <v/>
      </c>
      <c r="H252" s="271" t="str">
        <f t="array" ref="H252">IFERROR(INDEX(Input!$A$19:$A$1518, MATCH(0, IF(AMI!$H$84=Input!$J$19:$J$1518, COUNTIF($H$86:H251, Input!$A$19:$A$1518), ""), 0)),"")</f>
        <v/>
      </c>
      <c r="I252" s="271" t="str">
        <f t="array" ref="I252">IFERROR(INDEX(Input!$A$19:$A$1518, MATCH(0, IF(AMI!$I$84=Input!$J$19:$J$1518, COUNTIF($I$86:I251, Input!$A$19:$A$1518), ""), 0)),"")</f>
        <v/>
      </c>
      <c r="J252" s="271" t="str">
        <f t="array" ref="J252">IFERROR(INDEX(Input!$A$19:$A$1518, MATCH(0, IF(AMI!$J$84=Input!$J$19:$J$1518, COUNTIF($J$86:J251, Input!$A$19:$A$1518), ""), 0)),"")</f>
        <v/>
      </c>
    </row>
    <row r="253" spans="1:10" ht="13.5" thickBot="1" x14ac:dyDescent="0.25">
      <c r="A253" s="271" t="str">
        <f t="array" ref="A253">IFERROR(INDEX(Input!$A$19:$A$1518,MATCH(0,IF(AMI!$A$84=Input!$J$19:$J$1518, COUNTIF($A$86:A252, Input!$A$19:$A$1518), ""), 0)),"")</f>
        <v/>
      </c>
      <c r="B253" s="271" t="str">
        <f t="array" ref="B253">IFERROR(INDEX(Input!$A$19:$A$1518, MATCH(0, IF(AMI!$B$84=Input!$J$19:$J$1518, COUNTIF($B$86:B252, Input!$A$19:$A$1518), ""), 0)),"")</f>
        <v/>
      </c>
      <c r="C253" s="271" t="str">
        <f t="array" ref="C253">IFERROR(INDEX(Input!$A$19:$A$1518, MATCH(0, IF(AMI!$C$84=Input!$J$19:$J$1518, COUNTIF($C$86:C252, Input!$A$19:$A$1518), ""), 0)),"")</f>
        <v/>
      </c>
      <c r="D253" s="271" t="str">
        <f t="array" ref="D253">IFERROR(INDEX(Input!$A$19:$A$1518, MATCH(0, IF(AMI!$D$84=Input!$J$19:$J$1518, COUNTIF($D$86:D252, Input!$A$19:$A$1518), ""), 0)),"")</f>
        <v/>
      </c>
      <c r="E253" s="271" t="str">
        <f t="array" ref="E253">IFERROR(INDEX(Input!$A$19:$A$1518, MATCH(0, IF(AMI!$E$84=Input!$J$19:$J$1518, COUNTIF($E$86:E252, Input!$A$19:$A$1518), ""), 0)),"")</f>
        <v/>
      </c>
      <c r="F253" s="271" t="str">
        <f t="array" ref="F253">IFERROR(INDEX(Input!$A$19:$A$1518, MATCH(0, IF(AMI!$F$84=Input!$J$19:$J$1518, COUNTIF($F$86:F252, Input!$A$19:$A$1518), ""), 0)),"")</f>
        <v/>
      </c>
      <c r="G253" s="271" t="str">
        <f t="array" ref="G253">IFERROR(INDEX(Input!$A$19:$A$1518, MATCH(0, IF(AMI!$G$84=Input!$J$19:$J$1518, COUNTIF($G$86:G252, Input!$A$19:$A$1518), ""), 0)),"")</f>
        <v/>
      </c>
      <c r="H253" s="271" t="str">
        <f t="array" ref="H253">IFERROR(INDEX(Input!$A$19:$A$1518, MATCH(0, IF(AMI!$H$84=Input!$J$19:$J$1518, COUNTIF($H$86:H252, Input!$A$19:$A$1518), ""), 0)),"")</f>
        <v/>
      </c>
      <c r="I253" s="271" t="str">
        <f t="array" ref="I253">IFERROR(INDEX(Input!$A$19:$A$1518, MATCH(0, IF(AMI!$I$84=Input!$J$19:$J$1518, COUNTIF($I$86:I252, Input!$A$19:$A$1518), ""), 0)),"")</f>
        <v/>
      </c>
      <c r="J253" s="271" t="str">
        <f t="array" ref="J253">IFERROR(INDEX(Input!$A$19:$A$1518, MATCH(0, IF(AMI!$J$84=Input!$J$19:$J$1518, COUNTIF($J$86:J252, Input!$A$19:$A$1518), ""), 0)),"")</f>
        <v/>
      </c>
    </row>
    <row r="254" spans="1:10" ht="13.5" thickBot="1" x14ac:dyDescent="0.25">
      <c r="A254" s="271" t="str">
        <f t="array" ref="A254">IFERROR(INDEX(Input!$A$19:$A$1518,MATCH(0,IF(AMI!$A$84=Input!$J$19:$J$1518, COUNTIF($A$86:A253, Input!$A$19:$A$1518), ""), 0)),"")</f>
        <v/>
      </c>
      <c r="B254" s="271" t="str">
        <f t="array" ref="B254">IFERROR(INDEX(Input!$A$19:$A$1518, MATCH(0, IF(AMI!$B$84=Input!$J$19:$J$1518, COUNTIF($B$86:B253, Input!$A$19:$A$1518), ""), 0)),"")</f>
        <v/>
      </c>
      <c r="C254" s="271" t="str">
        <f t="array" ref="C254">IFERROR(INDEX(Input!$A$19:$A$1518, MATCH(0, IF(AMI!$C$84=Input!$J$19:$J$1518, COUNTIF($C$86:C253, Input!$A$19:$A$1518), ""), 0)),"")</f>
        <v/>
      </c>
      <c r="D254" s="271" t="str">
        <f t="array" ref="D254">IFERROR(INDEX(Input!$A$19:$A$1518, MATCH(0, IF(AMI!$D$84=Input!$J$19:$J$1518, COUNTIF($D$86:D253, Input!$A$19:$A$1518), ""), 0)),"")</f>
        <v/>
      </c>
      <c r="E254" s="271" t="str">
        <f t="array" ref="E254">IFERROR(INDEX(Input!$A$19:$A$1518, MATCH(0, IF(AMI!$E$84=Input!$J$19:$J$1518, COUNTIF($E$86:E253, Input!$A$19:$A$1518), ""), 0)),"")</f>
        <v/>
      </c>
      <c r="F254" s="271" t="str">
        <f t="array" ref="F254">IFERROR(INDEX(Input!$A$19:$A$1518, MATCH(0, IF(AMI!$F$84=Input!$J$19:$J$1518, COUNTIF($F$86:F253, Input!$A$19:$A$1518), ""), 0)),"")</f>
        <v/>
      </c>
      <c r="G254" s="271" t="str">
        <f t="array" ref="G254">IFERROR(INDEX(Input!$A$19:$A$1518, MATCH(0, IF(AMI!$G$84=Input!$J$19:$J$1518, COUNTIF($G$86:G253, Input!$A$19:$A$1518), ""), 0)),"")</f>
        <v/>
      </c>
      <c r="H254" s="271" t="str">
        <f t="array" ref="H254">IFERROR(INDEX(Input!$A$19:$A$1518, MATCH(0, IF(AMI!$H$84=Input!$J$19:$J$1518, COUNTIF($H$86:H253, Input!$A$19:$A$1518), ""), 0)),"")</f>
        <v/>
      </c>
      <c r="I254" s="271" t="str">
        <f t="array" ref="I254">IFERROR(INDEX(Input!$A$19:$A$1518, MATCH(0, IF(AMI!$I$84=Input!$J$19:$J$1518, COUNTIF($I$86:I253, Input!$A$19:$A$1518), ""), 0)),"")</f>
        <v/>
      </c>
      <c r="J254" s="271" t="str">
        <f t="array" ref="J254">IFERROR(INDEX(Input!$A$19:$A$1518, MATCH(0, IF(AMI!$J$84=Input!$J$19:$J$1518, COUNTIF($J$86:J253, Input!$A$19:$A$1518), ""), 0)),"")</f>
        <v/>
      </c>
    </row>
    <row r="255" spans="1:10" ht="13.5" thickBot="1" x14ac:dyDescent="0.25">
      <c r="A255" s="271" t="str">
        <f t="array" ref="A255">IFERROR(INDEX(Input!$A$19:$A$1518,MATCH(0,IF(AMI!$A$84=Input!$J$19:$J$1518, COUNTIF($A$86:A254, Input!$A$19:$A$1518), ""), 0)),"")</f>
        <v/>
      </c>
      <c r="B255" s="271" t="str">
        <f t="array" ref="B255">IFERROR(INDEX(Input!$A$19:$A$1518, MATCH(0, IF(AMI!$B$84=Input!$J$19:$J$1518, COUNTIF($B$86:B254, Input!$A$19:$A$1518), ""), 0)),"")</f>
        <v/>
      </c>
      <c r="C255" s="271" t="str">
        <f t="array" ref="C255">IFERROR(INDEX(Input!$A$19:$A$1518, MATCH(0, IF(AMI!$C$84=Input!$J$19:$J$1518, COUNTIF($C$86:C254, Input!$A$19:$A$1518), ""), 0)),"")</f>
        <v/>
      </c>
      <c r="D255" s="271" t="str">
        <f t="array" ref="D255">IFERROR(INDEX(Input!$A$19:$A$1518, MATCH(0, IF(AMI!$D$84=Input!$J$19:$J$1518, COUNTIF($D$86:D254, Input!$A$19:$A$1518), ""), 0)),"")</f>
        <v/>
      </c>
      <c r="E255" s="271" t="str">
        <f t="array" ref="E255">IFERROR(INDEX(Input!$A$19:$A$1518, MATCH(0, IF(AMI!$E$84=Input!$J$19:$J$1518, COUNTIF($E$86:E254, Input!$A$19:$A$1518), ""), 0)),"")</f>
        <v/>
      </c>
      <c r="F255" s="271" t="str">
        <f t="array" ref="F255">IFERROR(INDEX(Input!$A$19:$A$1518, MATCH(0, IF(AMI!$F$84=Input!$J$19:$J$1518, COUNTIF($F$86:F254, Input!$A$19:$A$1518), ""), 0)),"")</f>
        <v/>
      </c>
      <c r="G255" s="271" t="str">
        <f t="array" ref="G255">IFERROR(INDEX(Input!$A$19:$A$1518, MATCH(0, IF(AMI!$G$84=Input!$J$19:$J$1518, COUNTIF($G$86:G254, Input!$A$19:$A$1518), ""), 0)),"")</f>
        <v/>
      </c>
      <c r="H255" s="271" t="str">
        <f t="array" ref="H255">IFERROR(INDEX(Input!$A$19:$A$1518, MATCH(0, IF(AMI!$H$84=Input!$J$19:$J$1518, COUNTIF($H$86:H254, Input!$A$19:$A$1518), ""), 0)),"")</f>
        <v/>
      </c>
      <c r="I255" s="271" t="str">
        <f t="array" ref="I255">IFERROR(INDEX(Input!$A$19:$A$1518, MATCH(0, IF(AMI!$I$84=Input!$J$19:$J$1518, COUNTIF($I$86:I254, Input!$A$19:$A$1518), ""), 0)),"")</f>
        <v/>
      </c>
      <c r="J255" s="271" t="str">
        <f t="array" ref="J255">IFERROR(INDEX(Input!$A$19:$A$1518, MATCH(0, IF(AMI!$J$84=Input!$J$19:$J$1518, COUNTIF($J$86:J254, Input!$A$19:$A$1518), ""), 0)),"")</f>
        <v/>
      </c>
    </row>
    <row r="256" spans="1:10" ht="13.5" thickBot="1" x14ac:dyDescent="0.25">
      <c r="A256" s="271" t="str">
        <f t="array" ref="A256">IFERROR(INDEX(Input!$A$19:$A$1518,MATCH(0,IF(AMI!$A$84=Input!$J$19:$J$1518, COUNTIF($A$86:A255, Input!$A$19:$A$1518), ""), 0)),"")</f>
        <v/>
      </c>
      <c r="B256" s="271" t="str">
        <f t="array" ref="B256">IFERROR(INDEX(Input!$A$19:$A$1518, MATCH(0, IF(AMI!$B$84=Input!$J$19:$J$1518, COUNTIF($B$86:B255, Input!$A$19:$A$1518), ""), 0)),"")</f>
        <v/>
      </c>
      <c r="C256" s="271" t="str">
        <f t="array" ref="C256">IFERROR(INDEX(Input!$A$19:$A$1518, MATCH(0, IF(AMI!$C$84=Input!$J$19:$J$1518, COUNTIF($C$86:C255, Input!$A$19:$A$1518), ""), 0)),"")</f>
        <v/>
      </c>
      <c r="D256" s="271" t="str">
        <f t="array" ref="D256">IFERROR(INDEX(Input!$A$19:$A$1518, MATCH(0, IF(AMI!$D$84=Input!$J$19:$J$1518, COUNTIF($D$86:D255, Input!$A$19:$A$1518), ""), 0)),"")</f>
        <v/>
      </c>
      <c r="E256" s="271" t="str">
        <f t="array" ref="E256">IFERROR(INDEX(Input!$A$19:$A$1518, MATCH(0, IF(AMI!$E$84=Input!$J$19:$J$1518, COUNTIF($E$86:E255, Input!$A$19:$A$1518), ""), 0)),"")</f>
        <v/>
      </c>
      <c r="F256" s="271" t="str">
        <f t="array" ref="F256">IFERROR(INDEX(Input!$A$19:$A$1518, MATCH(0, IF(AMI!$F$84=Input!$J$19:$J$1518, COUNTIF($F$86:F255, Input!$A$19:$A$1518), ""), 0)),"")</f>
        <v/>
      </c>
      <c r="G256" s="271" t="str">
        <f t="array" ref="G256">IFERROR(INDEX(Input!$A$19:$A$1518, MATCH(0, IF(AMI!$G$84=Input!$J$19:$J$1518, COUNTIF($G$86:G255, Input!$A$19:$A$1518), ""), 0)),"")</f>
        <v/>
      </c>
      <c r="H256" s="271" t="str">
        <f t="array" ref="H256">IFERROR(INDEX(Input!$A$19:$A$1518, MATCH(0, IF(AMI!$H$84=Input!$J$19:$J$1518, COUNTIF($H$86:H255, Input!$A$19:$A$1518), ""), 0)),"")</f>
        <v/>
      </c>
      <c r="I256" s="271" t="str">
        <f t="array" ref="I256">IFERROR(INDEX(Input!$A$19:$A$1518, MATCH(0, IF(AMI!$I$84=Input!$J$19:$J$1518, COUNTIF($I$86:I255, Input!$A$19:$A$1518), ""), 0)),"")</f>
        <v/>
      </c>
      <c r="J256" s="271" t="str">
        <f t="array" ref="J256">IFERROR(INDEX(Input!$A$19:$A$1518, MATCH(0, IF(AMI!$J$84=Input!$J$19:$J$1518, COUNTIF($J$86:J255, Input!$A$19:$A$1518), ""), 0)),"")</f>
        <v/>
      </c>
    </row>
    <row r="257" spans="1:10" ht="13.5" thickBot="1" x14ac:dyDescent="0.25">
      <c r="A257" s="271" t="str">
        <f t="array" ref="A257">IFERROR(INDEX(Input!$A$19:$A$1518,MATCH(0,IF(AMI!$A$84=Input!$J$19:$J$1518, COUNTIF($A$86:A256, Input!$A$19:$A$1518), ""), 0)),"")</f>
        <v/>
      </c>
      <c r="B257" s="271" t="str">
        <f t="array" ref="B257">IFERROR(INDEX(Input!$A$19:$A$1518, MATCH(0, IF(AMI!$B$84=Input!$J$19:$J$1518, COUNTIF($B$86:B256, Input!$A$19:$A$1518), ""), 0)),"")</f>
        <v/>
      </c>
      <c r="C257" s="271" t="str">
        <f t="array" ref="C257">IFERROR(INDEX(Input!$A$19:$A$1518, MATCH(0, IF(AMI!$C$84=Input!$J$19:$J$1518, COUNTIF($C$86:C256, Input!$A$19:$A$1518), ""), 0)),"")</f>
        <v/>
      </c>
      <c r="D257" s="271" t="str">
        <f t="array" ref="D257">IFERROR(INDEX(Input!$A$19:$A$1518, MATCH(0, IF(AMI!$D$84=Input!$J$19:$J$1518, COUNTIF($D$86:D256, Input!$A$19:$A$1518), ""), 0)),"")</f>
        <v/>
      </c>
      <c r="E257" s="271" t="str">
        <f t="array" ref="E257">IFERROR(INDEX(Input!$A$19:$A$1518, MATCH(0, IF(AMI!$E$84=Input!$J$19:$J$1518, COUNTIF($E$86:E256, Input!$A$19:$A$1518), ""), 0)),"")</f>
        <v/>
      </c>
      <c r="F257" s="271" t="str">
        <f t="array" ref="F257">IFERROR(INDEX(Input!$A$19:$A$1518, MATCH(0, IF(AMI!$F$84=Input!$J$19:$J$1518, COUNTIF($F$86:F256, Input!$A$19:$A$1518), ""), 0)),"")</f>
        <v/>
      </c>
      <c r="G257" s="271" t="str">
        <f t="array" ref="G257">IFERROR(INDEX(Input!$A$19:$A$1518, MATCH(0, IF(AMI!$G$84=Input!$J$19:$J$1518, COUNTIF($G$86:G256, Input!$A$19:$A$1518), ""), 0)),"")</f>
        <v/>
      </c>
      <c r="H257" s="271" t="str">
        <f t="array" ref="H257">IFERROR(INDEX(Input!$A$19:$A$1518, MATCH(0, IF(AMI!$H$84=Input!$J$19:$J$1518, COUNTIF($H$86:H256, Input!$A$19:$A$1518), ""), 0)),"")</f>
        <v/>
      </c>
      <c r="I257" s="271" t="str">
        <f t="array" ref="I257">IFERROR(INDEX(Input!$A$19:$A$1518, MATCH(0, IF(AMI!$I$84=Input!$J$19:$J$1518, COUNTIF($I$86:I256, Input!$A$19:$A$1518), ""), 0)),"")</f>
        <v/>
      </c>
      <c r="J257" s="271" t="str">
        <f t="array" ref="J257">IFERROR(INDEX(Input!$A$19:$A$1518, MATCH(0, IF(AMI!$J$84=Input!$J$19:$J$1518, COUNTIF($J$86:J256, Input!$A$19:$A$1518), ""), 0)),"")</f>
        <v/>
      </c>
    </row>
    <row r="258" spans="1:10" ht="13.5" thickBot="1" x14ac:dyDescent="0.25">
      <c r="A258" s="271" t="str">
        <f t="array" ref="A258">IFERROR(INDEX(Input!$A$19:$A$1518,MATCH(0,IF(AMI!$A$84=Input!$J$19:$J$1518, COUNTIF($A$86:A257, Input!$A$19:$A$1518), ""), 0)),"")</f>
        <v/>
      </c>
      <c r="B258" s="271" t="str">
        <f t="array" ref="B258">IFERROR(INDEX(Input!$A$19:$A$1518, MATCH(0, IF(AMI!$B$84=Input!$J$19:$J$1518, COUNTIF($B$86:B257, Input!$A$19:$A$1518), ""), 0)),"")</f>
        <v/>
      </c>
      <c r="C258" s="271" t="str">
        <f t="array" ref="C258">IFERROR(INDEX(Input!$A$19:$A$1518, MATCH(0, IF(AMI!$C$84=Input!$J$19:$J$1518, COUNTIF($C$86:C257, Input!$A$19:$A$1518), ""), 0)),"")</f>
        <v/>
      </c>
      <c r="D258" s="271" t="str">
        <f t="array" ref="D258">IFERROR(INDEX(Input!$A$19:$A$1518, MATCH(0, IF(AMI!$D$84=Input!$J$19:$J$1518, COUNTIF($D$86:D257, Input!$A$19:$A$1518), ""), 0)),"")</f>
        <v/>
      </c>
      <c r="E258" s="271" t="str">
        <f t="array" ref="E258">IFERROR(INDEX(Input!$A$19:$A$1518, MATCH(0, IF(AMI!$E$84=Input!$J$19:$J$1518, COUNTIF($E$86:E257, Input!$A$19:$A$1518), ""), 0)),"")</f>
        <v/>
      </c>
      <c r="F258" s="271" t="str">
        <f t="array" ref="F258">IFERROR(INDEX(Input!$A$19:$A$1518, MATCH(0, IF(AMI!$F$84=Input!$J$19:$J$1518, COUNTIF($F$86:F257, Input!$A$19:$A$1518), ""), 0)),"")</f>
        <v/>
      </c>
      <c r="G258" s="271" t="str">
        <f t="array" ref="G258">IFERROR(INDEX(Input!$A$19:$A$1518, MATCH(0, IF(AMI!$G$84=Input!$J$19:$J$1518, COUNTIF($G$86:G257, Input!$A$19:$A$1518), ""), 0)),"")</f>
        <v/>
      </c>
      <c r="H258" s="271" t="str">
        <f t="array" ref="H258">IFERROR(INDEX(Input!$A$19:$A$1518, MATCH(0, IF(AMI!$H$84=Input!$J$19:$J$1518, COUNTIF($H$86:H257, Input!$A$19:$A$1518), ""), 0)),"")</f>
        <v/>
      </c>
      <c r="I258" s="271" t="str">
        <f t="array" ref="I258">IFERROR(INDEX(Input!$A$19:$A$1518, MATCH(0, IF(AMI!$I$84=Input!$J$19:$J$1518, COUNTIF($I$86:I257, Input!$A$19:$A$1518), ""), 0)),"")</f>
        <v/>
      </c>
      <c r="J258" s="271" t="str">
        <f t="array" ref="J258">IFERROR(INDEX(Input!$A$19:$A$1518, MATCH(0, IF(AMI!$J$84=Input!$J$19:$J$1518, COUNTIF($J$86:J257, Input!$A$19:$A$1518), ""), 0)),"")</f>
        <v/>
      </c>
    </row>
    <row r="259" spans="1:10" ht="13.5" thickBot="1" x14ac:dyDescent="0.25">
      <c r="A259" s="271" t="str">
        <f t="array" ref="A259">IFERROR(INDEX(Input!$A$19:$A$1518,MATCH(0,IF(AMI!$A$84=Input!$J$19:$J$1518, COUNTIF($A$86:A258, Input!$A$19:$A$1518), ""), 0)),"")</f>
        <v/>
      </c>
      <c r="B259" s="271" t="str">
        <f t="array" ref="B259">IFERROR(INDEX(Input!$A$19:$A$1518, MATCH(0, IF(AMI!$B$84=Input!$J$19:$J$1518, COUNTIF($B$86:B258, Input!$A$19:$A$1518), ""), 0)),"")</f>
        <v/>
      </c>
      <c r="C259" s="271" t="str">
        <f t="array" ref="C259">IFERROR(INDEX(Input!$A$19:$A$1518, MATCH(0, IF(AMI!$C$84=Input!$J$19:$J$1518, COUNTIF($C$86:C258, Input!$A$19:$A$1518), ""), 0)),"")</f>
        <v/>
      </c>
      <c r="D259" s="271" t="str">
        <f t="array" ref="D259">IFERROR(INDEX(Input!$A$19:$A$1518, MATCH(0, IF(AMI!$D$84=Input!$J$19:$J$1518, COUNTIF($D$86:D258, Input!$A$19:$A$1518), ""), 0)),"")</f>
        <v/>
      </c>
      <c r="E259" s="271" t="str">
        <f t="array" ref="E259">IFERROR(INDEX(Input!$A$19:$A$1518, MATCH(0, IF(AMI!$E$84=Input!$J$19:$J$1518, COUNTIF($E$86:E258, Input!$A$19:$A$1518), ""), 0)),"")</f>
        <v/>
      </c>
      <c r="F259" s="271" t="str">
        <f t="array" ref="F259">IFERROR(INDEX(Input!$A$19:$A$1518, MATCH(0, IF(AMI!$F$84=Input!$J$19:$J$1518, COUNTIF($F$86:F258, Input!$A$19:$A$1518), ""), 0)),"")</f>
        <v/>
      </c>
      <c r="G259" s="271" t="str">
        <f t="array" ref="G259">IFERROR(INDEX(Input!$A$19:$A$1518, MATCH(0, IF(AMI!$G$84=Input!$J$19:$J$1518, COUNTIF($G$86:G258, Input!$A$19:$A$1518), ""), 0)),"")</f>
        <v/>
      </c>
      <c r="H259" s="271" t="str">
        <f t="array" ref="H259">IFERROR(INDEX(Input!$A$19:$A$1518, MATCH(0, IF(AMI!$H$84=Input!$J$19:$J$1518, COUNTIF($H$86:H258, Input!$A$19:$A$1518), ""), 0)),"")</f>
        <v/>
      </c>
      <c r="I259" s="271" t="str">
        <f t="array" ref="I259">IFERROR(INDEX(Input!$A$19:$A$1518, MATCH(0, IF(AMI!$I$84=Input!$J$19:$J$1518, COUNTIF($I$86:I258, Input!$A$19:$A$1518), ""), 0)),"")</f>
        <v/>
      </c>
      <c r="J259" s="271" t="str">
        <f t="array" ref="J259">IFERROR(INDEX(Input!$A$19:$A$1518, MATCH(0, IF(AMI!$J$84=Input!$J$19:$J$1518, COUNTIF($J$86:J258, Input!$A$19:$A$1518), ""), 0)),"")</f>
        <v/>
      </c>
    </row>
    <row r="260" spans="1:10" ht="13.5" thickBot="1" x14ac:dyDescent="0.25">
      <c r="A260" s="271" t="str">
        <f t="array" ref="A260">IFERROR(INDEX(Input!$A$19:$A$1518,MATCH(0,IF(AMI!$A$84=Input!$J$19:$J$1518, COUNTIF($A$86:A259, Input!$A$19:$A$1518), ""), 0)),"")</f>
        <v/>
      </c>
      <c r="B260" s="271" t="str">
        <f t="array" ref="B260">IFERROR(INDEX(Input!$A$19:$A$1518, MATCH(0, IF(AMI!$B$84=Input!$J$19:$J$1518, COUNTIF($B$86:B259, Input!$A$19:$A$1518), ""), 0)),"")</f>
        <v/>
      </c>
      <c r="C260" s="271" t="str">
        <f t="array" ref="C260">IFERROR(INDEX(Input!$A$19:$A$1518, MATCH(0, IF(AMI!$C$84=Input!$J$19:$J$1518, COUNTIF($C$86:C259, Input!$A$19:$A$1518), ""), 0)),"")</f>
        <v/>
      </c>
      <c r="D260" s="271" t="str">
        <f t="array" ref="D260">IFERROR(INDEX(Input!$A$19:$A$1518, MATCH(0, IF(AMI!$D$84=Input!$J$19:$J$1518, COUNTIF($D$86:D259, Input!$A$19:$A$1518), ""), 0)),"")</f>
        <v/>
      </c>
      <c r="E260" s="271" t="str">
        <f t="array" ref="E260">IFERROR(INDEX(Input!$A$19:$A$1518, MATCH(0, IF(AMI!$E$84=Input!$J$19:$J$1518, COUNTIF($E$86:E259, Input!$A$19:$A$1518), ""), 0)),"")</f>
        <v/>
      </c>
      <c r="F260" s="271" t="str">
        <f t="array" ref="F260">IFERROR(INDEX(Input!$A$19:$A$1518, MATCH(0, IF(AMI!$F$84=Input!$J$19:$J$1518, COUNTIF($F$86:F259, Input!$A$19:$A$1518), ""), 0)),"")</f>
        <v/>
      </c>
      <c r="G260" s="271" t="str">
        <f t="array" ref="G260">IFERROR(INDEX(Input!$A$19:$A$1518, MATCH(0, IF(AMI!$G$84=Input!$J$19:$J$1518, COUNTIF($G$86:G259, Input!$A$19:$A$1518), ""), 0)),"")</f>
        <v/>
      </c>
      <c r="H260" s="271" t="str">
        <f t="array" ref="H260">IFERROR(INDEX(Input!$A$19:$A$1518, MATCH(0, IF(AMI!$H$84=Input!$J$19:$J$1518, COUNTIF($H$86:H259, Input!$A$19:$A$1518), ""), 0)),"")</f>
        <v/>
      </c>
      <c r="I260" s="271" t="str">
        <f t="array" ref="I260">IFERROR(INDEX(Input!$A$19:$A$1518, MATCH(0, IF(AMI!$I$84=Input!$J$19:$J$1518, COUNTIF($I$86:I259, Input!$A$19:$A$1518), ""), 0)),"")</f>
        <v/>
      </c>
      <c r="J260" s="271" t="str">
        <f t="array" ref="J260">IFERROR(INDEX(Input!$A$19:$A$1518, MATCH(0, IF(AMI!$J$84=Input!$J$19:$J$1518, COUNTIF($J$86:J259, Input!$A$19:$A$1518), ""), 0)),"")</f>
        <v/>
      </c>
    </row>
    <row r="261" spans="1:10" ht="13.5" thickBot="1" x14ac:dyDescent="0.25">
      <c r="A261" s="271" t="str">
        <f t="array" ref="A261">IFERROR(INDEX(Input!$A$19:$A$1518,MATCH(0,IF(AMI!$A$84=Input!$J$19:$J$1518, COUNTIF($A$86:A260, Input!$A$19:$A$1518), ""), 0)),"")</f>
        <v/>
      </c>
      <c r="B261" s="271" t="str">
        <f t="array" ref="B261">IFERROR(INDEX(Input!$A$19:$A$1518, MATCH(0, IF(AMI!$B$84=Input!$J$19:$J$1518, COUNTIF($B$86:B260, Input!$A$19:$A$1518), ""), 0)),"")</f>
        <v/>
      </c>
      <c r="C261" s="271" t="str">
        <f t="array" ref="C261">IFERROR(INDEX(Input!$A$19:$A$1518, MATCH(0, IF(AMI!$C$84=Input!$J$19:$J$1518, COUNTIF($C$86:C260, Input!$A$19:$A$1518), ""), 0)),"")</f>
        <v/>
      </c>
      <c r="D261" s="271" t="str">
        <f t="array" ref="D261">IFERROR(INDEX(Input!$A$19:$A$1518, MATCH(0, IF(AMI!$D$84=Input!$J$19:$J$1518, COUNTIF($D$86:D260, Input!$A$19:$A$1518), ""), 0)),"")</f>
        <v/>
      </c>
      <c r="E261" s="271" t="str">
        <f t="array" ref="E261">IFERROR(INDEX(Input!$A$19:$A$1518, MATCH(0, IF(AMI!$E$84=Input!$J$19:$J$1518, COUNTIF($E$86:E260, Input!$A$19:$A$1518), ""), 0)),"")</f>
        <v/>
      </c>
      <c r="F261" s="271" t="str">
        <f t="array" ref="F261">IFERROR(INDEX(Input!$A$19:$A$1518, MATCH(0, IF(AMI!$F$84=Input!$J$19:$J$1518, COUNTIF($F$86:F260, Input!$A$19:$A$1518), ""), 0)),"")</f>
        <v/>
      </c>
      <c r="G261" s="271" t="str">
        <f t="array" ref="G261">IFERROR(INDEX(Input!$A$19:$A$1518, MATCH(0, IF(AMI!$G$84=Input!$J$19:$J$1518, COUNTIF($G$86:G260, Input!$A$19:$A$1518), ""), 0)),"")</f>
        <v/>
      </c>
      <c r="H261" s="271" t="str">
        <f t="array" ref="H261">IFERROR(INDEX(Input!$A$19:$A$1518, MATCH(0, IF(AMI!$H$84=Input!$J$19:$J$1518, COUNTIF($H$86:H260, Input!$A$19:$A$1518), ""), 0)),"")</f>
        <v/>
      </c>
      <c r="I261" s="271" t="str">
        <f t="array" ref="I261">IFERROR(INDEX(Input!$A$19:$A$1518, MATCH(0, IF(AMI!$I$84=Input!$J$19:$J$1518, COUNTIF($I$86:I260, Input!$A$19:$A$1518), ""), 0)),"")</f>
        <v/>
      </c>
      <c r="J261" s="271" t="str">
        <f t="array" ref="J261">IFERROR(INDEX(Input!$A$19:$A$1518, MATCH(0, IF(AMI!$J$84=Input!$J$19:$J$1518, COUNTIF($J$86:J260, Input!$A$19:$A$1518), ""), 0)),"")</f>
        <v/>
      </c>
    </row>
    <row r="262" spans="1:10" ht="13.5" thickBot="1" x14ac:dyDescent="0.25">
      <c r="A262" s="271" t="str">
        <f t="array" ref="A262">IFERROR(INDEX(Input!$A$19:$A$1518,MATCH(0,IF(AMI!$A$84=Input!$J$19:$J$1518, COUNTIF($A$86:A261, Input!$A$19:$A$1518), ""), 0)),"")</f>
        <v/>
      </c>
      <c r="B262" s="271" t="str">
        <f t="array" ref="B262">IFERROR(INDEX(Input!$A$19:$A$1518, MATCH(0, IF(AMI!$B$84=Input!$J$19:$J$1518, COUNTIF($B$86:B261, Input!$A$19:$A$1518), ""), 0)),"")</f>
        <v/>
      </c>
      <c r="C262" s="271" t="str">
        <f t="array" ref="C262">IFERROR(INDEX(Input!$A$19:$A$1518, MATCH(0, IF(AMI!$C$84=Input!$J$19:$J$1518, COUNTIF($C$86:C261, Input!$A$19:$A$1518), ""), 0)),"")</f>
        <v/>
      </c>
      <c r="D262" s="271" t="str">
        <f t="array" ref="D262">IFERROR(INDEX(Input!$A$19:$A$1518, MATCH(0, IF(AMI!$D$84=Input!$J$19:$J$1518, COUNTIF($D$86:D261, Input!$A$19:$A$1518), ""), 0)),"")</f>
        <v/>
      </c>
      <c r="E262" s="271" t="str">
        <f t="array" ref="E262">IFERROR(INDEX(Input!$A$19:$A$1518, MATCH(0, IF(AMI!$E$84=Input!$J$19:$J$1518, COUNTIF($E$86:E261, Input!$A$19:$A$1518), ""), 0)),"")</f>
        <v/>
      </c>
      <c r="F262" s="271" t="str">
        <f t="array" ref="F262">IFERROR(INDEX(Input!$A$19:$A$1518, MATCH(0, IF(AMI!$F$84=Input!$J$19:$J$1518, COUNTIF($F$86:F261, Input!$A$19:$A$1518), ""), 0)),"")</f>
        <v/>
      </c>
      <c r="G262" s="271" t="str">
        <f t="array" ref="G262">IFERROR(INDEX(Input!$A$19:$A$1518, MATCH(0, IF(AMI!$G$84=Input!$J$19:$J$1518, COUNTIF($G$86:G261, Input!$A$19:$A$1518), ""), 0)),"")</f>
        <v/>
      </c>
      <c r="H262" s="271" t="str">
        <f t="array" ref="H262">IFERROR(INDEX(Input!$A$19:$A$1518, MATCH(0, IF(AMI!$H$84=Input!$J$19:$J$1518, COUNTIF($H$86:H261, Input!$A$19:$A$1518), ""), 0)),"")</f>
        <v/>
      </c>
      <c r="I262" s="271" t="str">
        <f t="array" ref="I262">IFERROR(INDEX(Input!$A$19:$A$1518, MATCH(0, IF(AMI!$I$84=Input!$J$19:$J$1518, COUNTIF($I$86:I261, Input!$A$19:$A$1518), ""), 0)),"")</f>
        <v/>
      </c>
      <c r="J262" s="271" t="str">
        <f t="array" ref="J262">IFERROR(INDEX(Input!$A$19:$A$1518, MATCH(0, IF(AMI!$J$84=Input!$J$19:$J$1518, COUNTIF($J$86:J261, Input!$A$19:$A$1518), ""), 0)),"")</f>
        <v/>
      </c>
    </row>
    <row r="263" spans="1:10" ht="13.5" thickBot="1" x14ac:dyDescent="0.25">
      <c r="A263" s="271" t="str">
        <f t="array" ref="A263">IFERROR(INDEX(Input!$A$19:$A$1518,MATCH(0,IF(AMI!$A$84=Input!$J$19:$J$1518, COUNTIF($A$86:A262, Input!$A$19:$A$1518), ""), 0)),"")</f>
        <v/>
      </c>
      <c r="B263" s="271" t="str">
        <f t="array" ref="B263">IFERROR(INDEX(Input!$A$19:$A$1518, MATCH(0, IF(AMI!$B$84=Input!$J$19:$J$1518, COUNTIF($B$86:B262, Input!$A$19:$A$1518), ""), 0)),"")</f>
        <v/>
      </c>
      <c r="C263" s="271" t="str">
        <f t="array" ref="C263">IFERROR(INDEX(Input!$A$19:$A$1518, MATCH(0, IF(AMI!$C$84=Input!$J$19:$J$1518, COUNTIF($C$86:C262, Input!$A$19:$A$1518), ""), 0)),"")</f>
        <v/>
      </c>
      <c r="D263" s="271" t="str">
        <f t="array" ref="D263">IFERROR(INDEX(Input!$A$19:$A$1518, MATCH(0, IF(AMI!$D$84=Input!$J$19:$J$1518, COUNTIF($D$86:D262, Input!$A$19:$A$1518), ""), 0)),"")</f>
        <v/>
      </c>
      <c r="E263" s="271" t="str">
        <f t="array" ref="E263">IFERROR(INDEX(Input!$A$19:$A$1518, MATCH(0, IF(AMI!$E$84=Input!$J$19:$J$1518, COUNTIF($E$86:E262, Input!$A$19:$A$1518), ""), 0)),"")</f>
        <v/>
      </c>
      <c r="F263" s="271" t="str">
        <f t="array" ref="F263">IFERROR(INDEX(Input!$A$19:$A$1518, MATCH(0, IF(AMI!$F$84=Input!$J$19:$J$1518, COUNTIF($F$86:F262, Input!$A$19:$A$1518), ""), 0)),"")</f>
        <v/>
      </c>
      <c r="G263" s="271" t="str">
        <f t="array" ref="G263">IFERROR(INDEX(Input!$A$19:$A$1518, MATCH(0, IF(AMI!$G$84=Input!$J$19:$J$1518, COUNTIF($G$86:G262, Input!$A$19:$A$1518), ""), 0)),"")</f>
        <v/>
      </c>
      <c r="H263" s="271" t="str">
        <f t="array" ref="H263">IFERROR(INDEX(Input!$A$19:$A$1518, MATCH(0, IF(AMI!$H$84=Input!$J$19:$J$1518, COUNTIF($H$86:H262, Input!$A$19:$A$1518), ""), 0)),"")</f>
        <v/>
      </c>
      <c r="I263" s="271" t="str">
        <f t="array" ref="I263">IFERROR(INDEX(Input!$A$19:$A$1518, MATCH(0, IF(AMI!$I$84=Input!$J$19:$J$1518, COUNTIF($I$86:I262, Input!$A$19:$A$1518), ""), 0)),"")</f>
        <v/>
      </c>
      <c r="J263" s="271" t="str">
        <f t="array" ref="J263">IFERROR(INDEX(Input!$A$19:$A$1518, MATCH(0, IF(AMI!$J$84=Input!$J$19:$J$1518, COUNTIF($J$86:J262, Input!$A$19:$A$1518), ""), 0)),"")</f>
        <v/>
      </c>
    </row>
    <row r="264" spans="1:10" ht="13.5" thickBot="1" x14ac:dyDescent="0.25">
      <c r="A264" s="271" t="str">
        <f t="array" ref="A264">IFERROR(INDEX(Input!$A$19:$A$1518,MATCH(0,IF(AMI!$A$84=Input!$J$19:$J$1518, COUNTIF($A$86:A263, Input!$A$19:$A$1518), ""), 0)),"")</f>
        <v/>
      </c>
      <c r="B264" s="271" t="str">
        <f t="array" ref="B264">IFERROR(INDEX(Input!$A$19:$A$1518, MATCH(0, IF(AMI!$B$84=Input!$J$19:$J$1518, COUNTIF($B$86:B263, Input!$A$19:$A$1518), ""), 0)),"")</f>
        <v/>
      </c>
      <c r="C264" s="271" t="str">
        <f t="array" ref="C264">IFERROR(INDEX(Input!$A$19:$A$1518, MATCH(0, IF(AMI!$C$84=Input!$J$19:$J$1518, COUNTIF($C$86:C263, Input!$A$19:$A$1518), ""), 0)),"")</f>
        <v/>
      </c>
      <c r="D264" s="271" t="str">
        <f t="array" ref="D264">IFERROR(INDEX(Input!$A$19:$A$1518, MATCH(0, IF(AMI!$D$84=Input!$J$19:$J$1518, COUNTIF($D$86:D263, Input!$A$19:$A$1518), ""), 0)),"")</f>
        <v/>
      </c>
      <c r="E264" s="271" t="str">
        <f t="array" ref="E264">IFERROR(INDEX(Input!$A$19:$A$1518, MATCH(0, IF(AMI!$E$84=Input!$J$19:$J$1518, COUNTIF($E$86:E263, Input!$A$19:$A$1518), ""), 0)),"")</f>
        <v/>
      </c>
      <c r="F264" s="271" t="str">
        <f t="array" ref="F264">IFERROR(INDEX(Input!$A$19:$A$1518, MATCH(0, IF(AMI!$F$84=Input!$J$19:$J$1518, COUNTIF($F$86:F263, Input!$A$19:$A$1518), ""), 0)),"")</f>
        <v/>
      </c>
      <c r="G264" s="271" t="str">
        <f t="array" ref="G264">IFERROR(INDEX(Input!$A$19:$A$1518, MATCH(0, IF(AMI!$G$84=Input!$J$19:$J$1518, COUNTIF($G$86:G263, Input!$A$19:$A$1518), ""), 0)),"")</f>
        <v/>
      </c>
      <c r="H264" s="271" t="str">
        <f t="array" ref="H264">IFERROR(INDEX(Input!$A$19:$A$1518, MATCH(0, IF(AMI!$H$84=Input!$J$19:$J$1518, COUNTIF($H$86:H263, Input!$A$19:$A$1518), ""), 0)),"")</f>
        <v/>
      </c>
      <c r="I264" s="271" t="str">
        <f t="array" ref="I264">IFERROR(INDEX(Input!$A$19:$A$1518, MATCH(0, IF(AMI!$I$84=Input!$J$19:$J$1518, COUNTIF($I$86:I263, Input!$A$19:$A$1518), ""), 0)),"")</f>
        <v/>
      </c>
      <c r="J264" s="271" t="str">
        <f t="array" ref="J264">IFERROR(INDEX(Input!$A$19:$A$1518, MATCH(0, IF(AMI!$J$84=Input!$J$19:$J$1518, COUNTIF($J$86:J263, Input!$A$19:$A$1518), ""), 0)),"")</f>
        <v/>
      </c>
    </row>
    <row r="265" spans="1:10" ht="13.5" thickBot="1" x14ac:dyDescent="0.25">
      <c r="A265" s="271" t="str">
        <f t="array" ref="A265">IFERROR(INDEX(Input!$A$19:$A$1518,MATCH(0,IF(AMI!$A$84=Input!$J$19:$J$1518, COUNTIF($A$86:A264, Input!$A$19:$A$1518), ""), 0)),"")</f>
        <v/>
      </c>
      <c r="B265" s="271" t="str">
        <f t="array" ref="B265">IFERROR(INDEX(Input!$A$19:$A$1518, MATCH(0, IF(AMI!$B$84=Input!$J$19:$J$1518, COUNTIF($B$86:B264, Input!$A$19:$A$1518), ""), 0)),"")</f>
        <v/>
      </c>
      <c r="C265" s="271" t="str">
        <f t="array" ref="C265">IFERROR(INDEX(Input!$A$19:$A$1518, MATCH(0, IF(AMI!$C$84=Input!$J$19:$J$1518, COUNTIF($C$86:C264, Input!$A$19:$A$1518), ""), 0)),"")</f>
        <v/>
      </c>
      <c r="D265" s="271" t="str">
        <f t="array" ref="D265">IFERROR(INDEX(Input!$A$19:$A$1518, MATCH(0, IF(AMI!$D$84=Input!$J$19:$J$1518, COUNTIF($D$86:D264, Input!$A$19:$A$1518), ""), 0)),"")</f>
        <v/>
      </c>
      <c r="E265" s="271" t="str">
        <f t="array" ref="E265">IFERROR(INDEX(Input!$A$19:$A$1518, MATCH(0, IF(AMI!$E$84=Input!$J$19:$J$1518, COUNTIF($E$86:E264, Input!$A$19:$A$1518), ""), 0)),"")</f>
        <v/>
      </c>
      <c r="F265" s="271" t="str">
        <f t="array" ref="F265">IFERROR(INDEX(Input!$A$19:$A$1518, MATCH(0, IF(AMI!$F$84=Input!$J$19:$J$1518, COUNTIF($F$86:F264, Input!$A$19:$A$1518), ""), 0)),"")</f>
        <v/>
      </c>
      <c r="G265" s="271" t="str">
        <f t="array" ref="G265">IFERROR(INDEX(Input!$A$19:$A$1518, MATCH(0, IF(AMI!$G$84=Input!$J$19:$J$1518, COUNTIF($G$86:G264, Input!$A$19:$A$1518), ""), 0)),"")</f>
        <v/>
      </c>
      <c r="H265" s="271" t="str">
        <f t="array" ref="H265">IFERROR(INDEX(Input!$A$19:$A$1518, MATCH(0, IF(AMI!$H$84=Input!$J$19:$J$1518, COUNTIF($H$86:H264, Input!$A$19:$A$1518), ""), 0)),"")</f>
        <v/>
      </c>
      <c r="I265" s="271" t="str">
        <f t="array" ref="I265">IFERROR(INDEX(Input!$A$19:$A$1518, MATCH(0, IF(AMI!$I$84=Input!$J$19:$J$1518, COUNTIF($I$86:I264, Input!$A$19:$A$1518), ""), 0)),"")</f>
        <v/>
      </c>
      <c r="J265" s="271" t="str">
        <f t="array" ref="J265">IFERROR(INDEX(Input!$A$19:$A$1518, MATCH(0, IF(AMI!$J$84=Input!$J$19:$J$1518, COUNTIF($J$86:J264, Input!$A$19:$A$1518), ""), 0)),"")</f>
        <v/>
      </c>
    </row>
    <row r="266" spans="1:10" ht="13.5" thickBot="1" x14ac:dyDescent="0.25">
      <c r="A266" s="271" t="str">
        <f t="array" ref="A266">IFERROR(INDEX(Input!$A$19:$A$1518,MATCH(0,IF(AMI!$A$84=Input!$J$19:$J$1518, COUNTIF($A$86:A265, Input!$A$19:$A$1518), ""), 0)),"")</f>
        <v/>
      </c>
      <c r="B266" s="271" t="str">
        <f t="array" ref="B266">IFERROR(INDEX(Input!$A$19:$A$1518, MATCH(0, IF(AMI!$B$84=Input!$J$19:$J$1518, COUNTIF($B$86:B265, Input!$A$19:$A$1518), ""), 0)),"")</f>
        <v/>
      </c>
      <c r="C266" s="271" t="str">
        <f t="array" ref="C266">IFERROR(INDEX(Input!$A$19:$A$1518, MATCH(0, IF(AMI!$C$84=Input!$J$19:$J$1518, COUNTIF($C$86:C265, Input!$A$19:$A$1518), ""), 0)),"")</f>
        <v/>
      </c>
      <c r="D266" s="271" t="str">
        <f t="array" ref="D266">IFERROR(INDEX(Input!$A$19:$A$1518, MATCH(0, IF(AMI!$D$84=Input!$J$19:$J$1518, COUNTIF($D$86:D265, Input!$A$19:$A$1518), ""), 0)),"")</f>
        <v/>
      </c>
      <c r="E266" s="271" t="str">
        <f t="array" ref="E266">IFERROR(INDEX(Input!$A$19:$A$1518, MATCH(0, IF(AMI!$E$84=Input!$J$19:$J$1518, COUNTIF($E$86:E265, Input!$A$19:$A$1518), ""), 0)),"")</f>
        <v/>
      </c>
      <c r="F266" s="271" t="str">
        <f t="array" ref="F266">IFERROR(INDEX(Input!$A$19:$A$1518, MATCH(0, IF(AMI!$F$84=Input!$J$19:$J$1518, COUNTIF($F$86:F265, Input!$A$19:$A$1518), ""), 0)),"")</f>
        <v/>
      </c>
      <c r="G266" s="271" t="str">
        <f t="array" ref="G266">IFERROR(INDEX(Input!$A$19:$A$1518, MATCH(0, IF(AMI!$G$84=Input!$J$19:$J$1518, COUNTIF($G$86:G265, Input!$A$19:$A$1518), ""), 0)),"")</f>
        <v/>
      </c>
      <c r="H266" s="271" t="str">
        <f t="array" ref="H266">IFERROR(INDEX(Input!$A$19:$A$1518, MATCH(0, IF(AMI!$H$84=Input!$J$19:$J$1518, COUNTIF($H$86:H265, Input!$A$19:$A$1518), ""), 0)),"")</f>
        <v/>
      </c>
      <c r="I266" s="271" t="str">
        <f t="array" ref="I266">IFERROR(INDEX(Input!$A$19:$A$1518, MATCH(0, IF(AMI!$I$84=Input!$J$19:$J$1518, COUNTIF($I$86:I265, Input!$A$19:$A$1518), ""), 0)),"")</f>
        <v/>
      </c>
      <c r="J266" s="271" t="str">
        <f t="array" ref="J266">IFERROR(INDEX(Input!$A$19:$A$1518, MATCH(0, IF(AMI!$J$84=Input!$J$19:$J$1518, COUNTIF($J$86:J265, Input!$A$19:$A$1518), ""), 0)),"")</f>
        <v/>
      </c>
    </row>
    <row r="267" spans="1:10" ht="13.5" thickBot="1" x14ac:dyDescent="0.25">
      <c r="A267" s="271" t="str">
        <f t="array" ref="A267">IFERROR(INDEX(Input!$A$19:$A$1518,MATCH(0,IF(AMI!$A$84=Input!$J$19:$J$1518, COUNTIF($A$86:A266, Input!$A$19:$A$1518), ""), 0)),"")</f>
        <v/>
      </c>
      <c r="B267" s="271" t="str">
        <f t="array" ref="B267">IFERROR(INDEX(Input!$A$19:$A$1518, MATCH(0, IF(AMI!$B$84=Input!$J$19:$J$1518, COUNTIF($B$86:B266, Input!$A$19:$A$1518), ""), 0)),"")</f>
        <v/>
      </c>
      <c r="C267" s="271" t="str">
        <f t="array" ref="C267">IFERROR(INDEX(Input!$A$19:$A$1518, MATCH(0, IF(AMI!$C$84=Input!$J$19:$J$1518, COUNTIF($C$86:C266, Input!$A$19:$A$1518), ""), 0)),"")</f>
        <v/>
      </c>
      <c r="D267" s="271" t="str">
        <f t="array" ref="D267">IFERROR(INDEX(Input!$A$19:$A$1518, MATCH(0, IF(AMI!$D$84=Input!$J$19:$J$1518, COUNTIF($D$86:D266, Input!$A$19:$A$1518), ""), 0)),"")</f>
        <v/>
      </c>
      <c r="E267" s="271" t="str">
        <f t="array" ref="E267">IFERROR(INDEX(Input!$A$19:$A$1518, MATCH(0, IF(AMI!$E$84=Input!$J$19:$J$1518, COUNTIF($E$86:E266, Input!$A$19:$A$1518), ""), 0)),"")</f>
        <v/>
      </c>
      <c r="F267" s="271" t="str">
        <f t="array" ref="F267">IFERROR(INDEX(Input!$A$19:$A$1518, MATCH(0, IF(AMI!$F$84=Input!$J$19:$J$1518, COUNTIF($F$86:F266, Input!$A$19:$A$1518), ""), 0)),"")</f>
        <v/>
      </c>
      <c r="G267" s="271" t="str">
        <f t="array" ref="G267">IFERROR(INDEX(Input!$A$19:$A$1518, MATCH(0, IF(AMI!$G$84=Input!$J$19:$J$1518, COUNTIF($G$86:G266, Input!$A$19:$A$1518), ""), 0)),"")</f>
        <v/>
      </c>
      <c r="H267" s="271" t="str">
        <f t="array" ref="H267">IFERROR(INDEX(Input!$A$19:$A$1518, MATCH(0, IF(AMI!$H$84=Input!$J$19:$J$1518, COUNTIF($H$86:H266, Input!$A$19:$A$1518), ""), 0)),"")</f>
        <v/>
      </c>
      <c r="I267" s="271" t="str">
        <f t="array" ref="I267">IFERROR(INDEX(Input!$A$19:$A$1518, MATCH(0, IF(AMI!$I$84=Input!$J$19:$J$1518, COUNTIF($I$86:I266, Input!$A$19:$A$1518), ""), 0)),"")</f>
        <v/>
      </c>
      <c r="J267" s="271" t="str">
        <f t="array" ref="J267">IFERROR(INDEX(Input!$A$19:$A$1518, MATCH(0, IF(AMI!$J$84=Input!$J$19:$J$1518, COUNTIF($J$86:J266, Input!$A$19:$A$1518), ""), 0)),"")</f>
        <v/>
      </c>
    </row>
    <row r="268" spans="1:10" ht="13.5" thickBot="1" x14ac:dyDescent="0.25">
      <c r="A268" s="271" t="str">
        <f t="array" ref="A268">IFERROR(INDEX(Input!$A$19:$A$1518,MATCH(0,IF(AMI!$A$84=Input!$J$19:$J$1518, COUNTIF($A$86:A267, Input!$A$19:$A$1518), ""), 0)),"")</f>
        <v/>
      </c>
      <c r="B268" s="271" t="str">
        <f t="array" ref="B268">IFERROR(INDEX(Input!$A$19:$A$1518, MATCH(0, IF(AMI!$B$84=Input!$J$19:$J$1518, COUNTIF($B$86:B267, Input!$A$19:$A$1518), ""), 0)),"")</f>
        <v/>
      </c>
      <c r="C268" s="271" t="str">
        <f t="array" ref="C268">IFERROR(INDEX(Input!$A$19:$A$1518, MATCH(0, IF(AMI!$C$84=Input!$J$19:$J$1518, COUNTIF($C$86:C267, Input!$A$19:$A$1518), ""), 0)),"")</f>
        <v/>
      </c>
      <c r="D268" s="271" t="str">
        <f t="array" ref="D268">IFERROR(INDEX(Input!$A$19:$A$1518, MATCH(0, IF(AMI!$D$84=Input!$J$19:$J$1518, COUNTIF($D$86:D267, Input!$A$19:$A$1518), ""), 0)),"")</f>
        <v/>
      </c>
      <c r="E268" s="271" t="str">
        <f t="array" ref="E268">IFERROR(INDEX(Input!$A$19:$A$1518, MATCH(0, IF(AMI!$E$84=Input!$J$19:$J$1518, COUNTIF($E$86:E267, Input!$A$19:$A$1518), ""), 0)),"")</f>
        <v/>
      </c>
      <c r="F268" s="271" t="str">
        <f t="array" ref="F268">IFERROR(INDEX(Input!$A$19:$A$1518, MATCH(0, IF(AMI!$F$84=Input!$J$19:$J$1518, COUNTIF($F$86:F267, Input!$A$19:$A$1518), ""), 0)),"")</f>
        <v/>
      </c>
      <c r="G268" s="271" t="str">
        <f t="array" ref="G268">IFERROR(INDEX(Input!$A$19:$A$1518, MATCH(0, IF(AMI!$G$84=Input!$J$19:$J$1518, COUNTIF($G$86:G267, Input!$A$19:$A$1518), ""), 0)),"")</f>
        <v/>
      </c>
      <c r="H268" s="271" t="str">
        <f t="array" ref="H268">IFERROR(INDEX(Input!$A$19:$A$1518, MATCH(0, IF(AMI!$H$84=Input!$J$19:$J$1518, COUNTIF($H$86:H267, Input!$A$19:$A$1518), ""), 0)),"")</f>
        <v/>
      </c>
      <c r="I268" s="271" t="str">
        <f t="array" ref="I268">IFERROR(INDEX(Input!$A$19:$A$1518, MATCH(0, IF(AMI!$I$84=Input!$J$19:$J$1518, COUNTIF($I$86:I267, Input!$A$19:$A$1518), ""), 0)),"")</f>
        <v/>
      </c>
      <c r="J268" s="271" t="str">
        <f t="array" ref="J268">IFERROR(INDEX(Input!$A$19:$A$1518, MATCH(0, IF(AMI!$J$84=Input!$J$19:$J$1518, COUNTIF($J$86:J267, Input!$A$19:$A$1518), ""), 0)),"")</f>
        <v/>
      </c>
    </row>
    <row r="269" spans="1:10" ht="13.5" thickBot="1" x14ac:dyDescent="0.25">
      <c r="A269" s="271" t="str">
        <f t="array" ref="A269">IFERROR(INDEX(Input!$A$19:$A$1518,MATCH(0,IF(AMI!$A$84=Input!$J$19:$J$1518, COUNTIF($A$86:A268, Input!$A$19:$A$1518), ""), 0)),"")</f>
        <v/>
      </c>
      <c r="B269" s="271" t="str">
        <f t="array" ref="B269">IFERROR(INDEX(Input!$A$19:$A$1518, MATCH(0, IF(AMI!$B$84=Input!$J$19:$J$1518, COUNTIF($B$86:B268, Input!$A$19:$A$1518), ""), 0)),"")</f>
        <v/>
      </c>
      <c r="C269" s="271" t="str">
        <f t="array" ref="C269">IFERROR(INDEX(Input!$A$19:$A$1518, MATCH(0, IF(AMI!$C$84=Input!$J$19:$J$1518, COUNTIF($C$86:C268, Input!$A$19:$A$1518), ""), 0)),"")</f>
        <v/>
      </c>
      <c r="D269" s="271" t="str">
        <f t="array" ref="D269">IFERROR(INDEX(Input!$A$19:$A$1518, MATCH(0, IF(AMI!$D$84=Input!$J$19:$J$1518, COUNTIF($D$86:D268, Input!$A$19:$A$1518), ""), 0)),"")</f>
        <v/>
      </c>
      <c r="E269" s="271" t="str">
        <f t="array" ref="E269">IFERROR(INDEX(Input!$A$19:$A$1518, MATCH(0, IF(AMI!$E$84=Input!$J$19:$J$1518, COUNTIF($E$86:E268, Input!$A$19:$A$1518), ""), 0)),"")</f>
        <v/>
      </c>
      <c r="F269" s="271" t="str">
        <f t="array" ref="F269">IFERROR(INDEX(Input!$A$19:$A$1518, MATCH(0, IF(AMI!$F$84=Input!$J$19:$J$1518, COUNTIF($F$86:F268, Input!$A$19:$A$1518), ""), 0)),"")</f>
        <v/>
      </c>
      <c r="G269" s="271" t="str">
        <f t="array" ref="G269">IFERROR(INDEX(Input!$A$19:$A$1518, MATCH(0, IF(AMI!$G$84=Input!$J$19:$J$1518, COUNTIF($G$86:G268, Input!$A$19:$A$1518), ""), 0)),"")</f>
        <v/>
      </c>
      <c r="H269" s="271" t="str">
        <f t="array" ref="H269">IFERROR(INDEX(Input!$A$19:$A$1518, MATCH(0, IF(AMI!$H$84=Input!$J$19:$J$1518, COUNTIF($H$86:H268, Input!$A$19:$A$1518), ""), 0)),"")</f>
        <v/>
      </c>
      <c r="I269" s="271" t="str">
        <f t="array" ref="I269">IFERROR(INDEX(Input!$A$19:$A$1518, MATCH(0, IF(AMI!$I$84=Input!$J$19:$J$1518, COUNTIF($I$86:I268, Input!$A$19:$A$1518), ""), 0)),"")</f>
        <v/>
      </c>
      <c r="J269" s="271" t="str">
        <f t="array" ref="J269">IFERROR(INDEX(Input!$A$19:$A$1518, MATCH(0, IF(AMI!$J$84=Input!$J$19:$J$1518, COUNTIF($J$86:J268, Input!$A$19:$A$1518), ""), 0)),"")</f>
        <v/>
      </c>
    </row>
    <row r="270" spans="1:10" ht="13.5" thickBot="1" x14ac:dyDescent="0.25">
      <c r="A270" s="271" t="str">
        <f t="array" ref="A270">IFERROR(INDEX(Input!$A$19:$A$1518,MATCH(0,IF(AMI!$A$84=Input!$J$19:$J$1518, COUNTIF($A$86:A269, Input!$A$19:$A$1518), ""), 0)),"")</f>
        <v/>
      </c>
      <c r="B270" s="271" t="str">
        <f t="array" ref="B270">IFERROR(INDEX(Input!$A$19:$A$1518, MATCH(0, IF(AMI!$B$84=Input!$J$19:$J$1518, COUNTIF($B$86:B269, Input!$A$19:$A$1518), ""), 0)),"")</f>
        <v/>
      </c>
      <c r="C270" s="271" t="str">
        <f t="array" ref="C270">IFERROR(INDEX(Input!$A$19:$A$1518, MATCH(0, IF(AMI!$C$84=Input!$J$19:$J$1518, COUNTIF($C$86:C269, Input!$A$19:$A$1518), ""), 0)),"")</f>
        <v/>
      </c>
      <c r="D270" s="271" t="str">
        <f t="array" ref="D270">IFERROR(INDEX(Input!$A$19:$A$1518, MATCH(0, IF(AMI!$D$84=Input!$J$19:$J$1518, COUNTIF($D$86:D269, Input!$A$19:$A$1518), ""), 0)),"")</f>
        <v/>
      </c>
      <c r="E270" s="271" t="str">
        <f t="array" ref="E270">IFERROR(INDEX(Input!$A$19:$A$1518, MATCH(0, IF(AMI!$E$84=Input!$J$19:$J$1518, COUNTIF($E$86:E269, Input!$A$19:$A$1518), ""), 0)),"")</f>
        <v/>
      </c>
      <c r="F270" s="271" t="str">
        <f t="array" ref="F270">IFERROR(INDEX(Input!$A$19:$A$1518, MATCH(0, IF(AMI!$F$84=Input!$J$19:$J$1518, COUNTIF($F$86:F269, Input!$A$19:$A$1518), ""), 0)),"")</f>
        <v/>
      </c>
      <c r="G270" s="271" t="str">
        <f t="array" ref="G270">IFERROR(INDEX(Input!$A$19:$A$1518, MATCH(0, IF(AMI!$G$84=Input!$J$19:$J$1518, COUNTIF($G$86:G269, Input!$A$19:$A$1518), ""), 0)),"")</f>
        <v/>
      </c>
      <c r="H270" s="271" t="str">
        <f t="array" ref="H270">IFERROR(INDEX(Input!$A$19:$A$1518, MATCH(0, IF(AMI!$H$84=Input!$J$19:$J$1518, COUNTIF($H$86:H269, Input!$A$19:$A$1518), ""), 0)),"")</f>
        <v/>
      </c>
      <c r="I270" s="271" t="str">
        <f t="array" ref="I270">IFERROR(INDEX(Input!$A$19:$A$1518, MATCH(0, IF(AMI!$I$84=Input!$J$19:$J$1518, COUNTIF($I$86:I269, Input!$A$19:$A$1518), ""), 0)),"")</f>
        <v/>
      </c>
      <c r="J270" s="271" t="str">
        <f t="array" ref="J270">IFERROR(INDEX(Input!$A$19:$A$1518, MATCH(0, IF(AMI!$J$84=Input!$J$19:$J$1518, COUNTIF($J$86:J269, Input!$A$19:$A$1518), ""), 0)),"")</f>
        <v/>
      </c>
    </row>
    <row r="271" spans="1:10" ht="13.5" thickBot="1" x14ac:dyDescent="0.25">
      <c r="A271" s="271" t="str">
        <f t="array" ref="A271">IFERROR(INDEX(Input!$A$19:$A$1518,MATCH(0,IF(AMI!$A$84=Input!$J$19:$J$1518, COUNTIF($A$86:A270, Input!$A$19:$A$1518), ""), 0)),"")</f>
        <v/>
      </c>
      <c r="B271" s="271" t="str">
        <f t="array" ref="B271">IFERROR(INDEX(Input!$A$19:$A$1518, MATCH(0, IF(AMI!$B$84=Input!$J$19:$J$1518, COUNTIF($B$86:B270, Input!$A$19:$A$1518), ""), 0)),"")</f>
        <v/>
      </c>
      <c r="C271" s="271" t="str">
        <f t="array" ref="C271">IFERROR(INDEX(Input!$A$19:$A$1518, MATCH(0, IF(AMI!$C$84=Input!$J$19:$J$1518, COUNTIF($C$86:C270, Input!$A$19:$A$1518), ""), 0)),"")</f>
        <v/>
      </c>
      <c r="D271" s="271" t="str">
        <f t="array" ref="D271">IFERROR(INDEX(Input!$A$19:$A$1518, MATCH(0, IF(AMI!$D$84=Input!$J$19:$J$1518, COUNTIF($D$86:D270, Input!$A$19:$A$1518), ""), 0)),"")</f>
        <v/>
      </c>
      <c r="E271" s="271" t="str">
        <f t="array" ref="E271">IFERROR(INDEX(Input!$A$19:$A$1518, MATCH(0, IF(AMI!$E$84=Input!$J$19:$J$1518, COUNTIF($E$86:E270, Input!$A$19:$A$1518), ""), 0)),"")</f>
        <v/>
      </c>
      <c r="F271" s="271" t="str">
        <f t="array" ref="F271">IFERROR(INDEX(Input!$A$19:$A$1518, MATCH(0, IF(AMI!$F$84=Input!$J$19:$J$1518, COUNTIF($F$86:F270, Input!$A$19:$A$1518), ""), 0)),"")</f>
        <v/>
      </c>
      <c r="G271" s="271" t="str">
        <f t="array" ref="G271">IFERROR(INDEX(Input!$A$19:$A$1518, MATCH(0, IF(AMI!$G$84=Input!$J$19:$J$1518, COUNTIF($G$86:G270, Input!$A$19:$A$1518), ""), 0)),"")</f>
        <v/>
      </c>
      <c r="H271" s="271" t="str">
        <f t="array" ref="H271">IFERROR(INDEX(Input!$A$19:$A$1518, MATCH(0, IF(AMI!$H$84=Input!$J$19:$J$1518, COUNTIF($H$86:H270, Input!$A$19:$A$1518), ""), 0)),"")</f>
        <v/>
      </c>
      <c r="I271" s="271" t="str">
        <f t="array" ref="I271">IFERROR(INDEX(Input!$A$19:$A$1518, MATCH(0, IF(AMI!$I$84=Input!$J$19:$J$1518, COUNTIF($I$86:I270, Input!$A$19:$A$1518), ""), 0)),"")</f>
        <v/>
      </c>
      <c r="J271" s="271" t="str">
        <f t="array" ref="J271">IFERROR(INDEX(Input!$A$19:$A$1518, MATCH(0, IF(AMI!$J$84=Input!$J$19:$J$1518, COUNTIF($J$86:J270, Input!$A$19:$A$1518), ""), 0)),"")</f>
        <v/>
      </c>
    </row>
    <row r="272" spans="1:10" ht="13.5" thickBot="1" x14ac:dyDescent="0.25">
      <c r="A272" s="271" t="str">
        <f t="array" ref="A272">IFERROR(INDEX(Input!$A$19:$A$1518,MATCH(0,IF(AMI!$A$84=Input!$J$19:$J$1518, COUNTIF($A$86:A271, Input!$A$19:$A$1518), ""), 0)),"")</f>
        <v/>
      </c>
      <c r="B272" s="271" t="str">
        <f t="array" ref="B272">IFERROR(INDEX(Input!$A$19:$A$1518, MATCH(0, IF(AMI!$B$84=Input!$J$19:$J$1518, COUNTIF($B$86:B271, Input!$A$19:$A$1518), ""), 0)),"")</f>
        <v/>
      </c>
      <c r="C272" s="271" t="str">
        <f t="array" ref="C272">IFERROR(INDEX(Input!$A$19:$A$1518, MATCH(0, IF(AMI!$C$84=Input!$J$19:$J$1518, COUNTIF($C$86:C271, Input!$A$19:$A$1518), ""), 0)),"")</f>
        <v/>
      </c>
      <c r="D272" s="271" t="str">
        <f t="array" ref="D272">IFERROR(INDEX(Input!$A$19:$A$1518, MATCH(0, IF(AMI!$D$84=Input!$J$19:$J$1518, COUNTIF($D$86:D271, Input!$A$19:$A$1518), ""), 0)),"")</f>
        <v/>
      </c>
      <c r="E272" s="271" t="str">
        <f t="array" ref="E272">IFERROR(INDEX(Input!$A$19:$A$1518, MATCH(0, IF(AMI!$E$84=Input!$J$19:$J$1518, COUNTIF($E$86:E271, Input!$A$19:$A$1518), ""), 0)),"")</f>
        <v/>
      </c>
      <c r="F272" s="271" t="str">
        <f t="array" ref="F272">IFERROR(INDEX(Input!$A$19:$A$1518, MATCH(0, IF(AMI!$F$84=Input!$J$19:$J$1518, COUNTIF($F$86:F271, Input!$A$19:$A$1518), ""), 0)),"")</f>
        <v/>
      </c>
      <c r="G272" s="271" t="str">
        <f t="array" ref="G272">IFERROR(INDEX(Input!$A$19:$A$1518, MATCH(0, IF(AMI!$G$84=Input!$J$19:$J$1518, COUNTIF($G$86:G271, Input!$A$19:$A$1518), ""), 0)),"")</f>
        <v/>
      </c>
      <c r="H272" s="271" t="str">
        <f t="array" ref="H272">IFERROR(INDEX(Input!$A$19:$A$1518, MATCH(0, IF(AMI!$H$84=Input!$J$19:$J$1518, COUNTIF($H$86:H271, Input!$A$19:$A$1518), ""), 0)),"")</f>
        <v/>
      </c>
      <c r="I272" s="271" t="str">
        <f t="array" ref="I272">IFERROR(INDEX(Input!$A$19:$A$1518, MATCH(0, IF(AMI!$I$84=Input!$J$19:$J$1518, COUNTIF($I$86:I271, Input!$A$19:$A$1518), ""), 0)),"")</f>
        <v/>
      </c>
      <c r="J272" s="271" t="str">
        <f t="array" ref="J272">IFERROR(INDEX(Input!$A$19:$A$1518, MATCH(0, IF(AMI!$J$84=Input!$J$19:$J$1518, COUNTIF($J$86:J271, Input!$A$19:$A$1518), ""), 0)),"")</f>
        <v/>
      </c>
    </row>
    <row r="273" spans="1:10" ht="13.5" thickBot="1" x14ac:dyDescent="0.25">
      <c r="A273" s="271" t="str">
        <f t="array" ref="A273">IFERROR(INDEX(Input!$A$19:$A$1518,MATCH(0,IF(AMI!$A$84=Input!$J$19:$J$1518, COUNTIF($A$86:A272, Input!$A$19:$A$1518), ""), 0)),"")</f>
        <v/>
      </c>
      <c r="B273" s="271" t="str">
        <f t="array" ref="B273">IFERROR(INDEX(Input!$A$19:$A$1518, MATCH(0, IF(AMI!$B$84=Input!$J$19:$J$1518, COUNTIF($B$86:B272, Input!$A$19:$A$1518), ""), 0)),"")</f>
        <v/>
      </c>
      <c r="C273" s="271" t="str">
        <f t="array" ref="C273">IFERROR(INDEX(Input!$A$19:$A$1518, MATCH(0, IF(AMI!$C$84=Input!$J$19:$J$1518, COUNTIF($C$86:C272, Input!$A$19:$A$1518), ""), 0)),"")</f>
        <v/>
      </c>
      <c r="D273" s="271" t="str">
        <f t="array" ref="D273">IFERROR(INDEX(Input!$A$19:$A$1518, MATCH(0, IF(AMI!$D$84=Input!$J$19:$J$1518, COUNTIF($D$86:D272, Input!$A$19:$A$1518), ""), 0)),"")</f>
        <v/>
      </c>
      <c r="E273" s="271" t="str">
        <f t="array" ref="E273">IFERROR(INDEX(Input!$A$19:$A$1518, MATCH(0, IF(AMI!$E$84=Input!$J$19:$J$1518, COUNTIF($E$86:E272, Input!$A$19:$A$1518), ""), 0)),"")</f>
        <v/>
      </c>
      <c r="F273" s="271" t="str">
        <f t="array" ref="F273">IFERROR(INDEX(Input!$A$19:$A$1518, MATCH(0, IF(AMI!$F$84=Input!$J$19:$J$1518, COUNTIF($F$86:F272, Input!$A$19:$A$1518), ""), 0)),"")</f>
        <v/>
      </c>
      <c r="G273" s="271" t="str">
        <f t="array" ref="G273">IFERROR(INDEX(Input!$A$19:$A$1518, MATCH(0, IF(AMI!$G$84=Input!$J$19:$J$1518, COUNTIF($G$86:G272, Input!$A$19:$A$1518), ""), 0)),"")</f>
        <v/>
      </c>
      <c r="H273" s="271" t="str">
        <f t="array" ref="H273">IFERROR(INDEX(Input!$A$19:$A$1518, MATCH(0, IF(AMI!$H$84=Input!$J$19:$J$1518, COUNTIF($H$86:H272, Input!$A$19:$A$1518), ""), 0)),"")</f>
        <v/>
      </c>
      <c r="I273" s="271" t="str">
        <f t="array" ref="I273">IFERROR(INDEX(Input!$A$19:$A$1518, MATCH(0, IF(AMI!$I$84=Input!$J$19:$J$1518, COUNTIF($I$86:I272, Input!$A$19:$A$1518), ""), 0)),"")</f>
        <v/>
      </c>
      <c r="J273" s="271" t="str">
        <f t="array" ref="J273">IFERROR(INDEX(Input!$A$19:$A$1518, MATCH(0, IF(AMI!$J$84=Input!$J$19:$J$1518, COUNTIF($J$86:J272, Input!$A$19:$A$1518), ""), 0)),"")</f>
        <v/>
      </c>
    </row>
    <row r="274" spans="1:10" ht="13.5" thickBot="1" x14ac:dyDescent="0.25">
      <c r="A274" s="271" t="str">
        <f t="array" ref="A274">IFERROR(INDEX(Input!$A$19:$A$1518,MATCH(0,IF(AMI!$A$84=Input!$J$19:$J$1518, COUNTIF($A$86:A273, Input!$A$19:$A$1518), ""), 0)),"")</f>
        <v/>
      </c>
      <c r="B274" s="271" t="str">
        <f t="array" ref="B274">IFERROR(INDEX(Input!$A$19:$A$1518, MATCH(0, IF(AMI!$B$84=Input!$J$19:$J$1518, COUNTIF($B$86:B273, Input!$A$19:$A$1518), ""), 0)),"")</f>
        <v/>
      </c>
      <c r="C274" s="271" t="str">
        <f t="array" ref="C274">IFERROR(INDEX(Input!$A$19:$A$1518, MATCH(0, IF(AMI!$C$84=Input!$J$19:$J$1518, COUNTIF($C$86:C273, Input!$A$19:$A$1518), ""), 0)),"")</f>
        <v/>
      </c>
      <c r="D274" s="271" t="str">
        <f t="array" ref="D274">IFERROR(INDEX(Input!$A$19:$A$1518, MATCH(0, IF(AMI!$D$84=Input!$J$19:$J$1518, COUNTIF($D$86:D273, Input!$A$19:$A$1518), ""), 0)),"")</f>
        <v/>
      </c>
      <c r="E274" s="271" t="str">
        <f t="array" ref="E274">IFERROR(INDEX(Input!$A$19:$A$1518, MATCH(0, IF(AMI!$E$84=Input!$J$19:$J$1518, COUNTIF($E$86:E273, Input!$A$19:$A$1518), ""), 0)),"")</f>
        <v/>
      </c>
      <c r="F274" s="271" t="str">
        <f t="array" ref="F274">IFERROR(INDEX(Input!$A$19:$A$1518, MATCH(0, IF(AMI!$F$84=Input!$J$19:$J$1518, COUNTIF($F$86:F273, Input!$A$19:$A$1518), ""), 0)),"")</f>
        <v/>
      </c>
      <c r="G274" s="271" t="str">
        <f t="array" ref="G274">IFERROR(INDEX(Input!$A$19:$A$1518, MATCH(0, IF(AMI!$G$84=Input!$J$19:$J$1518, COUNTIF($G$86:G273, Input!$A$19:$A$1518), ""), 0)),"")</f>
        <v/>
      </c>
      <c r="H274" s="271" t="str">
        <f t="array" ref="H274">IFERROR(INDEX(Input!$A$19:$A$1518, MATCH(0, IF(AMI!$H$84=Input!$J$19:$J$1518, COUNTIF($H$86:H273, Input!$A$19:$A$1518), ""), 0)),"")</f>
        <v/>
      </c>
      <c r="I274" s="271" t="str">
        <f t="array" ref="I274">IFERROR(INDEX(Input!$A$19:$A$1518, MATCH(0, IF(AMI!$I$84=Input!$J$19:$J$1518, COUNTIF($I$86:I273, Input!$A$19:$A$1518), ""), 0)),"")</f>
        <v/>
      </c>
      <c r="J274" s="271" t="str">
        <f t="array" ref="J274">IFERROR(INDEX(Input!$A$19:$A$1518, MATCH(0, IF(AMI!$J$84=Input!$J$19:$J$1518, COUNTIF($J$86:J273, Input!$A$19:$A$1518), ""), 0)),"")</f>
        <v/>
      </c>
    </row>
    <row r="275" spans="1:10" ht="13.5" thickBot="1" x14ac:dyDescent="0.25">
      <c r="A275" s="271" t="str">
        <f t="array" ref="A275">IFERROR(INDEX(Input!$A$19:$A$1518,MATCH(0,IF(AMI!$A$84=Input!$J$19:$J$1518, COUNTIF($A$86:A274, Input!$A$19:$A$1518), ""), 0)),"")</f>
        <v/>
      </c>
      <c r="B275" s="271" t="str">
        <f t="array" ref="B275">IFERROR(INDEX(Input!$A$19:$A$1518, MATCH(0, IF(AMI!$B$84=Input!$J$19:$J$1518, COUNTIF($B$86:B274, Input!$A$19:$A$1518), ""), 0)),"")</f>
        <v/>
      </c>
      <c r="C275" s="271" t="str">
        <f t="array" ref="C275">IFERROR(INDEX(Input!$A$19:$A$1518, MATCH(0, IF(AMI!$C$84=Input!$J$19:$J$1518, COUNTIF($C$86:C274, Input!$A$19:$A$1518), ""), 0)),"")</f>
        <v/>
      </c>
      <c r="D275" s="271" t="str">
        <f t="array" ref="D275">IFERROR(INDEX(Input!$A$19:$A$1518, MATCH(0, IF(AMI!$D$84=Input!$J$19:$J$1518, COUNTIF($D$86:D274, Input!$A$19:$A$1518), ""), 0)),"")</f>
        <v/>
      </c>
      <c r="E275" s="271" t="str">
        <f t="array" ref="E275">IFERROR(INDEX(Input!$A$19:$A$1518, MATCH(0, IF(AMI!$E$84=Input!$J$19:$J$1518, COUNTIF($E$86:E274, Input!$A$19:$A$1518), ""), 0)),"")</f>
        <v/>
      </c>
      <c r="F275" s="271" t="str">
        <f t="array" ref="F275">IFERROR(INDEX(Input!$A$19:$A$1518, MATCH(0, IF(AMI!$F$84=Input!$J$19:$J$1518, COUNTIF($F$86:F274, Input!$A$19:$A$1518), ""), 0)),"")</f>
        <v/>
      </c>
      <c r="G275" s="271" t="str">
        <f t="array" ref="G275">IFERROR(INDEX(Input!$A$19:$A$1518, MATCH(0, IF(AMI!$G$84=Input!$J$19:$J$1518, COUNTIF($G$86:G274, Input!$A$19:$A$1518), ""), 0)),"")</f>
        <v/>
      </c>
      <c r="H275" s="271" t="str">
        <f t="array" ref="H275">IFERROR(INDEX(Input!$A$19:$A$1518, MATCH(0, IF(AMI!$H$84=Input!$J$19:$J$1518, COUNTIF($H$86:H274, Input!$A$19:$A$1518), ""), 0)),"")</f>
        <v/>
      </c>
      <c r="I275" s="271" t="str">
        <f t="array" ref="I275">IFERROR(INDEX(Input!$A$19:$A$1518, MATCH(0, IF(AMI!$I$84=Input!$J$19:$J$1518, COUNTIF($I$86:I274, Input!$A$19:$A$1518), ""), 0)),"")</f>
        <v/>
      </c>
      <c r="J275" s="271" t="str">
        <f t="array" ref="J275">IFERROR(INDEX(Input!$A$19:$A$1518, MATCH(0, IF(AMI!$J$84=Input!$J$19:$J$1518, COUNTIF($J$86:J274, Input!$A$19:$A$1518), ""), 0)),"")</f>
        <v/>
      </c>
    </row>
    <row r="276" spans="1:10" ht="13.5" thickBot="1" x14ac:dyDescent="0.25">
      <c r="A276" s="271" t="str">
        <f t="array" ref="A276">IFERROR(INDEX(Input!$A$19:$A$1518,MATCH(0,IF(AMI!$A$84=Input!$J$19:$J$1518, COUNTIF($A$86:A275, Input!$A$19:$A$1518), ""), 0)),"")</f>
        <v/>
      </c>
      <c r="B276" s="271" t="str">
        <f t="array" ref="B276">IFERROR(INDEX(Input!$A$19:$A$1518, MATCH(0, IF(AMI!$B$84=Input!$J$19:$J$1518, COUNTIF($B$86:B275, Input!$A$19:$A$1518), ""), 0)),"")</f>
        <v/>
      </c>
      <c r="C276" s="271" t="str">
        <f t="array" ref="C276">IFERROR(INDEX(Input!$A$19:$A$1518, MATCH(0, IF(AMI!$C$84=Input!$J$19:$J$1518, COUNTIF($C$86:C275, Input!$A$19:$A$1518), ""), 0)),"")</f>
        <v/>
      </c>
      <c r="D276" s="271" t="str">
        <f t="array" ref="D276">IFERROR(INDEX(Input!$A$19:$A$1518, MATCH(0, IF(AMI!$D$84=Input!$J$19:$J$1518, COUNTIF($D$86:D275, Input!$A$19:$A$1518), ""), 0)),"")</f>
        <v/>
      </c>
      <c r="E276" s="271" t="str">
        <f t="array" ref="E276">IFERROR(INDEX(Input!$A$19:$A$1518, MATCH(0, IF(AMI!$E$84=Input!$J$19:$J$1518, COUNTIF($E$86:E275, Input!$A$19:$A$1518), ""), 0)),"")</f>
        <v/>
      </c>
      <c r="F276" s="271" t="str">
        <f t="array" ref="F276">IFERROR(INDEX(Input!$A$19:$A$1518, MATCH(0, IF(AMI!$F$84=Input!$J$19:$J$1518, COUNTIF($F$86:F275, Input!$A$19:$A$1518), ""), 0)),"")</f>
        <v/>
      </c>
      <c r="G276" s="271" t="str">
        <f t="array" ref="G276">IFERROR(INDEX(Input!$A$19:$A$1518, MATCH(0, IF(AMI!$G$84=Input!$J$19:$J$1518, COUNTIF($G$86:G275, Input!$A$19:$A$1518), ""), 0)),"")</f>
        <v/>
      </c>
      <c r="H276" s="271" t="str">
        <f t="array" ref="H276">IFERROR(INDEX(Input!$A$19:$A$1518, MATCH(0, IF(AMI!$H$84=Input!$J$19:$J$1518, COUNTIF($H$86:H275, Input!$A$19:$A$1518), ""), 0)),"")</f>
        <v/>
      </c>
      <c r="I276" s="271" t="str">
        <f t="array" ref="I276">IFERROR(INDEX(Input!$A$19:$A$1518, MATCH(0, IF(AMI!$I$84=Input!$J$19:$J$1518, COUNTIF($I$86:I275, Input!$A$19:$A$1518), ""), 0)),"")</f>
        <v/>
      </c>
      <c r="J276" s="271" t="str">
        <f t="array" ref="J276">IFERROR(INDEX(Input!$A$19:$A$1518, MATCH(0, IF(AMI!$J$84=Input!$J$19:$J$1518, COUNTIF($J$86:J275, Input!$A$19:$A$1518), ""), 0)),"")</f>
        <v/>
      </c>
    </row>
    <row r="277" spans="1:10" ht="13.5" thickBot="1" x14ac:dyDescent="0.25">
      <c r="A277" s="271" t="str">
        <f t="array" ref="A277">IFERROR(INDEX(Input!$A$19:$A$1518,MATCH(0,IF(AMI!$A$84=Input!$J$19:$J$1518, COUNTIF($A$86:A276, Input!$A$19:$A$1518), ""), 0)),"")</f>
        <v/>
      </c>
      <c r="B277" s="271" t="str">
        <f t="array" ref="B277">IFERROR(INDEX(Input!$A$19:$A$1518, MATCH(0, IF(AMI!$B$84=Input!$J$19:$J$1518, COUNTIF($B$86:B276, Input!$A$19:$A$1518), ""), 0)),"")</f>
        <v/>
      </c>
      <c r="C277" s="271" t="str">
        <f t="array" ref="C277">IFERROR(INDEX(Input!$A$19:$A$1518, MATCH(0, IF(AMI!$C$84=Input!$J$19:$J$1518, COUNTIF($C$86:C276, Input!$A$19:$A$1518), ""), 0)),"")</f>
        <v/>
      </c>
      <c r="D277" s="271" t="str">
        <f t="array" ref="D277">IFERROR(INDEX(Input!$A$19:$A$1518, MATCH(0, IF(AMI!$D$84=Input!$J$19:$J$1518, COUNTIF($D$86:D276, Input!$A$19:$A$1518), ""), 0)),"")</f>
        <v/>
      </c>
      <c r="E277" s="271" t="str">
        <f t="array" ref="E277">IFERROR(INDEX(Input!$A$19:$A$1518, MATCH(0, IF(AMI!$E$84=Input!$J$19:$J$1518, COUNTIF($E$86:E276, Input!$A$19:$A$1518), ""), 0)),"")</f>
        <v/>
      </c>
      <c r="F277" s="271" t="str">
        <f t="array" ref="F277">IFERROR(INDEX(Input!$A$19:$A$1518, MATCH(0, IF(AMI!$F$84=Input!$J$19:$J$1518, COUNTIF($F$86:F276, Input!$A$19:$A$1518), ""), 0)),"")</f>
        <v/>
      </c>
      <c r="G277" s="271" t="str">
        <f t="array" ref="G277">IFERROR(INDEX(Input!$A$19:$A$1518, MATCH(0, IF(AMI!$G$84=Input!$J$19:$J$1518, COUNTIF($G$86:G276, Input!$A$19:$A$1518), ""), 0)),"")</f>
        <v/>
      </c>
      <c r="H277" s="271" t="str">
        <f t="array" ref="H277">IFERROR(INDEX(Input!$A$19:$A$1518, MATCH(0, IF(AMI!$H$84=Input!$J$19:$J$1518, COUNTIF($H$86:H276, Input!$A$19:$A$1518), ""), 0)),"")</f>
        <v/>
      </c>
      <c r="I277" s="271" t="str">
        <f t="array" ref="I277">IFERROR(INDEX(Input!$A$19:$A$1518, MATCH(0, IF(AMI!$I$84=Input!$J$19:$J$1518, COUNTIF($I$86:I276, Input!$A$19:$A$1518), ""), 0)),"")</f>
        <v/>
      </c>
      <c r="J277" s="271" t="str">
        <f t="array" ref="J277">IFERROR(INDEX(Input!$A$19:$A$1518, MATCH(0, IF(AMI!$J$84=Input!$J$19:$J$1518, COUNTIF($J$86:J276, Input!$A$19:$A$1518), ""), 0)),"")</f>
        <v/>
      </c>
    </row>
    <row r="278" spans="1:10" ht="13.5" thickBot="1" x14ac:dyDescent="0.25">
      <c r="A278" s="271" t="str">
        <f t="array" ref="A278">IFERROR(INDEX(Input!$A$19:$A$1518,MATCH(0,IF(AMI!$A$84=Input!$J$19:$J$1518, COUNTIF($A$86:A277, Input!$A$19:$A$1518), ""), 0)),"")</f>
        <v/>
      </c>
      <c r="B278" s="271" t="str">
        <f t="array" ref="B278">IFERROR(INDEX(Input!$A$19:$A$1518, MATCH(0, IF(AMI!$B$84=Input!$J$19:$J$1518, COUNTIF($B$86:B277, Input!$A$19:$A$1518), ""), 0)),"")</f>
        <v/>
      </c>
      <c r="C278" s="271" t="str">
        <f t="array" ref="C278">IFERROR(INDEX(Input!$A$19:$A$1518, MATCH(0, IF(AMI!$C$84=Input!$J$19:$J$1518, COUNTIF($C$86:C277, Input!$A$19:$A$1518), ""), 0)),"")</f>
        <v/>
      </c>
      <c r="D278" s="271" t="str">
        <f t="array" ref="D278">IFERROR(INDEX(Input!$A$19:$A$1518, MATCH(0, IF(AMI!$D$84=Input!$J$19:$J$1518, COUNTIF($D$86:D277, Input!$A$19:$A$1518), ""), 0)),"")</f>
        <v/>
      </c>
      <c r="E278" s="271" t="str">
        <f t="array" ref="E278">IFERROR(INDEX(Input!$A$19:$A$1518, MATCH(0, IF(AMI!$E$84=Input!$J$19:$J$1518, COUNTIF($E$86:E277, Input!$A$19:$A$1518), ""), 0)),"")</f>
        <v/>
      </c>
      <c r="F278" s="271" t="str">
        <f t="array" ref="F278">IFERROR(INDEX(Input!$A$19:$A$1518, MATCH(0, IF(AMI!$F$84=Input!$J$19:$J$1518, COUNTIF($F$86:F277, Input!$A$19:$A$1518), ""), 0)),"")</f>
        <v/>
      </c>
      <c r="G278" s="271" t="str">
        <f t="array" ref="G278">IFERROR(INDEX(Input!$A$19:$A$1518, MATCH(0, IF(AMI!$G$84=Input!$J$19:$J$1518, COUNTIF($G$86:G277, Input!$A$19:$A$1518), ""), 0)),"")</f>
        <v/>
      </c>
      <c r="H278" s="271" t="str">
        <f t="array" ref="H278">IFERROR(INDEX(Input!$A$19:$A$1518, MATCH(0, IF(AMI!$H$84=Input!$J$19:$J$1518, COUNTIF($H$86:H277, Input!$A$19:$A$1518), ""), 0)),"")</f>
        <v/>
      </c>
      <c r="I278" s="271" t="str">
        <f t="array" ref="I278">IFERROR(INDEX(Input!$A$19:$A$1518, MATCH(0, IF(AMI!$I$84=Input!$J$19:$J$1518, COUNTIF($I$86:I277, Input!$A$19:$A$1518), ""), 0)),"")</f>
        <v/>
      </c>
      <c r="J278" s="271" t="str">
        <f t="array" ref="J278">IFERROR(INDEX(Input!$A$19:$A$1518, MATCH(0, IF(AMI!$J$84=Input!$J$19:$J$1518, COUNTIF($J$86:J277, Input!$A$19:$A$1518), ""), 0)),"")</f>
        <v/>
      </c>
    </row>
    <row r="279" spans="1:10" ht="13.5" thickBot="1" x14ac:dyDescent="0.25">
      <c r="A279" s="271" t="str">
        <f t="array" ref="A279">IFERROR(INDEX(Input!$A$19:$A$1518,MATCH(0,IF(AMI!$A$84=Input!$J$19:$J$1518, COUNTIF($A$86:A278, Input!$A$19:$A$1518), ""), 0)),"")</f>
        <v/>
      </c>
      <c r="B279" s="271" t="str">
        <f t="array" ref="B279">IFERROR(INDEX(Input!$A$19:$A$1518, MATCH(0, IF(AMI!$B$84=Input!$J$19:$J$1518, COUNTIF($B$86:B278, Input!$A$19:$A$1518), ""), 0)),"")</f>
        <v/>
      </c>
      <c r="C279" s="271" t="str">
        <f t="array" ref="C279">IFERROR(INDEX(Input!$A$19:$A$1518, MATCH(0, IF(AMI!$C$84=Input!$J$19:$J$1518, COUNTIF($C$86:C278, Input!$A$19:$A$1518), ""), 0)),"")</f>
        <v/>
      </c>
      <c r="D279" s="271" t="str">
        <f t="array" ref="D279">IFERROR(INDEX(Input!$A$19:$A$1518, MATCH(0, IF(AMI!$D$84=Input!$J$19:$J$1518, COUNTIF($D$86:D278, Input!$A$19:$A$1518), ""), 0)),"")</f>
        <v/>
      </c>
      <c r="E279" s="271" t="str">
        <f t="array" ref="E279">IFERROR(INDEX(Input!$A$19:$A$1518, MATCH(0, IF(AMI!$E$84=Input!$J$19:$J$1518, COUNTIF($E$86:E278, Input!$A$19:$A$1518), ""), 0)),"")</f>
        <v/>
      </c>
      <c r="F279" s="271" t="str">
        <f t="array" ref="F279">IFERROR(INDEX(Input!$A$19:$A$1518, MATCH(0, IF(AMI!$F$84=Input!$J$19:$J$1518, COUNTIF($F$86:F278, Input!$A$19:$A$1518), ""), 0)),"")</f>
        <v/>
      </c>
      <c r="G279" s="271" t="str">
        <f t="array" ref="G279">IFERROR(INDEX(Input!$A$19:$A$1518, MATCH(0, IF(AMI!$G$84=Input!$J$19:$J$1518, COUNTIF($G$86:G278, Input!$A$19:$A$1518), ""), 0)),"")</f>
        <v/>
      </c>
      <c r="H279" s="271" t="str">
        <f t="array" ref="H279">IFERROR(INDEX(Input!$A$19:$A$1518, MATCH(0, IF(AMI!$H$84=Input!$J$19:$J$1518, COUNTIF($H$86:H278, Input!$A$19:$A$1518), ""), 0)),"")</f>
        <v/>
      </c>
      <c r="I279" s="271" t="str">
        <f t="array" ref="I279">IFERROR(INDEX(Input!$A$19:$A$1518, MATCH(0, IF(AMI!$I$84=Input!$J$19:$J$1518, COUNTIF($I$86:I278, Input!$A$19:$A$1518), ""), 0)),"")</f>
        <v/>
      </c>
      <c r="J279" s="271" t="str">
        <f t="array" ref="J279">IFERROR(INDEX(Input!$A$19:$A$1518, MATCH(0, IF(AMI!$J$84=Input!$J$19:$J$1518, COUNTIF($J$86:J278, Input!$A$19:$A$1518), ""), 0)),"")</f>
        <v/>
      </c>
    </row>
    <row r="280" spans="1:10" ht="13.5" thickBot="1" x14ac:dyDescent="0.25">
      <c r="A280" s="271" t="str">
        <f t="array" ref="A280">IFERROR(INDEX(Input!$A$19:$A$1518,MATCH(0,IF(AMI!$A$84=Input!$J$19:$J$1518, COUNTIF($A$86:A279, Input!$A$19:$A$1518), ""), 0)),"")</f>
        <v/>
      </c>
      <c r="B280" s="271" t="str">
        <f t="array" ref="B280">IFERROR(INDEX(Input!$A$19:$A$1518, MATCH(0, IF(AMI!$B$84=Input!$J$19:$J$1518, COUNTIF($B$86:B279, Input!$A$19:$A$1518), ""), 0)),"")</f>
        <v/>
      </c>
      <c r="C280" s="271" t="str">
        <f t="array" ref="C280">IFERROR(INDEX(Input!$A$19:$A$1518, MATCH(0, IF(AMI!$C$84=Input!$J$19:$J$1518, COUNTIF($C$86:C279, Input!$A$19:$A$1518), ""), 0)),"")</f>
        <v/>
      </c>
      <c r="D280" s="271" t="str">
        <f t="array" ref="D280">IFERROR(INDEX(Input!$A$19:$A$1518, MATCH(0, IF(AMI!$D$84=Input!$J$19:$J$1518, COUNTIF($D$86:D279, Input!$A$19:$A$1518), ""), 0)),"")</f>
        <v/>
      </c>
      <c r="E280" s="271" t="str">
        <f t="array" ref="E280">IFERROR(INDEX(Input!$A$19:$A$1518, MATCH(0, IF(AMI!$E$84=Input!$J$19:$J$1518, COUNTIF($E$86:E279, Input!$A$19:$A$1518), ""), 0)),"")</f>
        <v/>
      </c>
      <c r="F280" s="271" t="str">
        <f t="array" ref="F280">IFERROR(INDEX(Input!$A$19:$A$1518, MATCH(0, IF(AMI!$F$84=Input!$J$19:$J$1518, COUNTIF($F$86:F279, Input!$A$19:$A$1518), ""), 0)),"")</f>
        <v/>
      </c>
      <c r="G280" s="271" t="str">
        <f t="array" ref="G280">IFERROR(INDEX(Input!$A$19:$A$1518, MATCH(0, IF(AMI!$G$84=Input!$J$19:$J$1518, COUNTIF($G$86:G279, Input!$A$19:$A$1518), ""), 0)),"")</f>
        <v/>
      </c>
      <c r="H280" s="271" t="str">
        <f t="array" ref="H280">IFERROR(INDEX(Input!$A$19:$A$1518, MATCH(0, IF(AMI!$H$84=Input!$J$19:$J$1518, COUNTIF($H$86:H279, Input!$A$19:$A$1518), ""), 0)),"")</f>
        <v/>
      </c>
      <c r="I280" s="271" t="str">
        <f t="array" ref="I280">IFERROR(INDEX(Input!$A$19:$A$1518, MATCH(0, IF(AMI!$I$84=Input!$J$19:$J$1518, COUNTIF($I$86:I279, Input!$A$19:$A$1518), ""), 0)),"")</f>
        <v/>
      </c>
      <c r="J280" s="271" t="str">
        <f t="array" ref="J280">IFERROR(INDEX(Input!$A$19:$A$1518, MATCH(0, IF(AMI!$J$84=Input!$J$19:$J$1518, COUNTIF($J$86:J279, Input!$A$19:$A$1518), ""), 0)),"")</f>
        <v/>
      </c>
    </row>
    <row r="281" spans="1:10" ht="13.5" thickBot="1" x14ac:dyDescent="0.25">
      <c r="A281" s="271" t="str">
        <f t="array" ref="A281">IFERROR(INDEX(Input!$A$19:$A$1518,MATCH(0,IF(AMI!$A$84=Input!$J$19:$J$1518, COUNTIF($A$86:A280, Input!$A$19:$A$1518), ""), 0)),"")</f>
        <v/>
      </c>
      <c r="B281" s="271" t="str">
        <f t="array" ref="B281">IFERROR(INDEX(Input!$A$19:$A$1518, MATCH(0, IF(AMI!$B$84=Input!$J$19:$J$1518, COUNTIF($B$86:B280, Input!$A$19:$A$1518), ""), 0)),"")</f>
        <v/>
      </c>
      <c r="C281" s="271" t="str">
        <f t="array" ref="C281">IFERROR(INDEX(Input!$A$19:$A$1518, MATCH(0, IF(AMI!$C$84=Input!$J$19:$J$1518, COUNTIF($C$86:C280, Input!$A$19:$A$1518), ""), 0)),"")</f>
        <v/>
      </c>
      <c r="D281" s="271" t="str">
        <f t="array" ref="D281">IFERROR(INDEX(Input!$A$19:$A$1518, MATCH(0, IF(AMI!$D$84=Input!$J$19:$J$1518, COUNTIF($D$86:D280, Input!$A$19:$A$1518), ""), 0)),"")</f>
        <v/>
      </c>
      <c r="E281" s="271" t="str">
        <f t="array" ref="E281">IFERROR(INDEX(Input!$A$19:$A$1518, MATCH(0, IF(AMI!$E$84=Input!$J$19:$J$1518, COUNTIF($E$86:E280, Input!$A$19:$A$1518), ""), 0)),"")</f>
        <v/>
      </c>
      <c r="F281" s="271" t="str">
        <f t="array" ref="F281">IFERROR(INDEX(Input!$A$19:$A$1518, MATCH(0, IF(AMI!$F$84=Input!$J$19:$J$1518, COUNTIF($F$86:F280, Input!$A$19:$A$1518), ""), 0)),"")</f>
        <v/>
      </c>
      <c r="G281" s="271" t="str">
        <f t="array" ref="G281">IFERROR(INDEX(Input!$A$19:$A$1518, MATCH(0, IF(AMI!$G$84=Input!$J$19:$J$1518, COUNTIF($G$86:G280, Input!$A$19:$A$1518), ""), 0)),"")</f>
        <v/>
      </c>
      <c r="H281" s="271" t="str">
        <f t="array" ref="H281">IFERROR(INDEX(Input!$A$19:$A$1518, MATCH(0, IF(AMI!$H$84=Input!$J$19:$J$1518, COUNTIF($H$86:H280, Input!$A$19:$A$1518), ""), 0)),"")</f>
        <v/>
      </c>
      <c r="I281" s="271" t="str">
        <f t="array" ref="I281">IFERROR(INDEX(Input!$A$19:$A$1518, MATCH(0, IF(AMI!$I$84=Input!$J$19:$J$1518, COUNTIF($I$86:I280, Input!$A$19:$A$1518), ""), 0)),"")</f>
        <v/>
      </c>
      <c r="J281" s="271" t="str">
        <f t="array" ref="J281">IFERROR(INDEX(Input!$A$19:$A$1518, MATCH(0, IF(AMI!$J$84=Input!$J$19:$J$1518, COUNTIF($J$86:J280, Input!$A$19:$A$1518), ""), 0)),"")</f>
        <v/>
      </c>
    </row>
    <row r="282" spans="1:10" ht="13.5" thickBot="1" x14ac:dyDescent="0.25">
      <c r="A282" s="271" t="str">
        <f t="array" ref="A282">IFERROR(INDEX(Input!$A$19:$A$1518,MATCH(0,IF(AMI!$A$84=Input!$J$19:$J$1518, COUNTIF($A$86:A281, Input!$A$19:$A$1518), ""), 0)),"")</f>
        <v/>
      </c>
      <c r="B282" s="271" t="str">
        <f t="array" ref="B282">IFERROR(INDEX(Input!$A$19:$A$1518, MATCH(0, IF(AMI!$B$84=Input!$J$19:$J$1518, COUNTIF($B$86:B281, Input!$A$19:$A$1518), ""), 0)),"")</f>
        <v/>
      </c>
      <c r="C282" s="271" t="str">
        <f t="array" ref="C282">IFERROR(INDEX(Input!$A$19:$A$1518, MATCH(0, IF(AMI!$C$84=Input!$J$19:$J$1518, COUNTIF($C$86:C281, Input!$A$19:$A$1518), ""), 0)),"")</f>
        <v/>
      </c>
      <c r="D282" s="271" t="str">
        <f t="array" ref="D282">IFERROR(INDEX(Input!$A$19:$A$1518, MATCH(0, IF(AMI!$D$84=Input!$J$19:$J$1518, COUNTIF($D$86:D281, Input!$A$19:$A$1518), ""), 0)),"")</f>
        <v/>
      </c>
      <c r="E282" s="271" t="str">
        <f t="array" ref="E282">IFERROR(INDEX(Input!$A$19:$A$1518, MATCH(0, IF(AMI!$E$84=Input!$J$19:$J$1518, COUNTIF($E$86:E281, Input!$A$19:$A$1518), ""), 0)),"")</f>
        <v/>
      </c>
      <c r="F282" s="271" t="str">
        <f t="array" ref="F282">IFERROR(INDEX(Input!$A$19:$A$1518, MATCH(0, IF(AMI!$F$84=Input!$J$19:$J$1518, COUNTIF($F$86:F281, Input!$A$19:$A$1518), ""), 0)),"")</f>
        <v/>
      </c>
      <c r="G282" s="271" t="str">
        <f t="array" ref="G282">IFERROR(INDEX(Input!$A$19:$A$1518, MATCH(0, IF(AMI!$G$84=Input!$J$19:$J$1518, COUNTIF($G$86:G281, Input!$A$19:$A$1518), ""), 0)),"")</f>
        <v/>
      </c>
      <c r="H282" s="271" t="str">
        <f t="array" ref="H282">IFERROR(INDEX(Input!$A$19:$A$1518, MATCH(0, IF(AMI!$H$84=Input!$J$19:$J$1518, COUNTIF($H$86:H281, Input!$A$19:$A$1518), ""), 0)),"")</f>
        <v/>
      </c>
      <c r="I282" s="271" t="str">
        <f t="array" ref="I282">IFERROR(INDEX(Input!$A$19:$A$1518, MATCH(0, IF(AMI!$I$84=Input!$J$19:$J$1518, COUNTIF($I$86:I281, Input!$A$19:$A$1518), ""), 0)),"")</f>
        <v/>
      </c>
      <c r="J282" s="271" t="str">
        <f t="array" ref="J282">IFERROR(INDEX(Input!$A$19:$A$1518, MATCH(0, IF(AMI!$J$84=Input!$J$19:$J$1518, COUNTIF($J$86:J281, Input!$A$19:$A$1518), ""), 0)),"")</f>
        <v/>
      </c>
    </row>
    <row r="283" spans="1:10" ht="13.5" thickBot="1" x14ac:dyDescent="0.25">
      <c r="A283" s="271" t="str">
        <f t="array" ref="A283">IFERROR(INDEX(Input!$A$19:$A$1518,MATCH(0,IF(AMI!$A$84=Input!$J$19:$J$1518, COUNTIF($A$86:A282, Input!$A$19:$A$1518), ""), 0)),"")</f>
        <v/>
      </c>
      <c r="B283" s="271" t="str">
        <f t="array" ref="B283">IFERROR(INDEX(Input!$A$19:$A$1518, MATCH(0, IF(AMI!$B$84=Input!$J$19:$J$1518, COUNTIF($B$86:B282, Input!$A$19:$A$1518), ""), 0)),"")</f>
        <v/>
      </c>
      <c r="C283" s="271" t="str">
        <f t="array" ref="C283">IFERROR(INDEX(Input!$A$19:$A$1518, MATCH(0, IF(AMI!$C$84=Input!$J$19:$J$1518, COUNTIF($C$86:C282, Input!$A$19:$A$1518), ""), 0)),"")</f>
        <v/>
      </c>
      <c r="D283" s="271" t="str">
        <f t="array" ref="D283">IFERROR(INDEX(Input!$A$19:$A$1518, MATCH(0, IF(AMI!$D$84=Input!$J$19:$J$1518, COUNTIF($D$86:D282, Input!$A$19:$A$1518), ""), 0)),"")</f>
        <v/>
      </c>
      <c r="E283" s="271" t="str">
        <f t="array" ref="E283">IFERROR(INDEX(Input!$A$19:$A$1518, MATCH(0, IF(AMI!$E$84=Input!$J$19:$J$1518, COUNTIF($E$86:E282, Input!$A$19:$A$1518), ""), 0)),"")</f>
        <v/>
      </c>
      <c r="F283" s="271" t="str">
        <f t="array" ref="F283">IFERROR(INDEX(Input!$A$19:$A$1518, MATCH(0, IF(AMI!$F$84=Input!$J$19:$J$1518, COUNTIF($F$86:F282, Input!$A$19:$A$1518), ""), 0)),"")</f>
        <v/>
      </c>
      <c r="G283" s="271" t="str">
        <f t="array" ref="G283">IFERROR(INDEX(Input!$A$19:$A$1518, MATCH(0, IF(AMI!$G$84=Input!$J$19:$J$1518, COUNTIF($G$86:G282, Input!$A$19:$A$1518), ""), 0)),"")</f>
        <v/>
      </c>
      <c r="H283" s="271" t="str">
        <f t="array" ref="H283">IFERROR(INDEX(Input!$A$19:$A$1518, MATCH(0, IF(AMI!$H$84=Input!$J$19:$J$1518, COUNTIF($H$86:H282, Input!$A$19:$A$1518), ""), 0)),"")</f>
        <v/>
      </c>
      <c r="I283" s="271" t="str">
        <f t="array" ref="I283">IFERROR(INDEX(Input!$A$19:$A$1518, MATCH(0, IF(AMI!$I$84=Input!$J$19:$J$1518, COUNTIF($I$86:I282, Input!$A$19:$A$1518), ""), 0)),"")</f>
        <v/>
      </c>
      <c r="J283" s="271" t="str">
        <f t="array" ref="J283">IFERROR(INDEX(Input!$A$19:$A$1518, MATCH(0, IF(AMI!$J$84=Input!$J$19:$J$1518, COUNTIF($J$86:J282, Input!$A$19:$A$1518), ""), 0)),"")</f>
        <v/>
      </c>
    </row>
    <row r="284" spans="1:10" ht="13.5" thickBot="1" x14ac:dyDescent="0.25">
      <c r="A284" s="271" t="str">
        <f t="array" ref="A284">IFERROR(INDEX(Input!$A$19:$A$1518,MATCH(0,IF(AMI!$A$84=Input!$J$19:$J$1518, COUNTIF($A$86:A283, Input!$A$19:$A$1518), ""), 0)),"")</f>
        <v/>
      </c>
      <c r="B284" s="271" t="str">
        <f t="array" ref="B284">IFERROR(INDEX(Input!$A$19:$A$1518, MATCH(0, IF(AMI!$B$84=Input!$J$19:$J$1518, COUNTIF($B$86:B283, Input!$A$19:$A$1518), ""), 0)),"")</f>
        <v/>
      </c>
      <c r="C284" s="271" t="str">
        <f t="array" ref="C284">IFERROR(INDEX(Input!$A$19:$A$1518, MATCH(0, IF(AMI!$C$84=Input!$J$19:$J$1518, COUNTIF($C$86:C283, Input!$A$19:$A$1518), ""), 0)),"")</f>
        <v/>
      </c>
      <c r="D284" s="271" t="str">
        <f t="array" ref="D284">IFERROR(INDEX(Input!$A$19:$A$1518, MATCH(0, IF(AMI!$D$84=Input!$J$19:$J$1518, COUNTIF($D$86:D283, Input!$A$19:$A$1518), ""), 0)),"")</f>
        <v/>
      </c>
      <c r="E284" s="271" t="str">
        <f t="array" ref="E284">IFERROR(INDEX(Input!$A$19:$A$1518, MATCH(0, IF(AMI!$E$84=Input!$J$19:$J$1518, COUNTIF($E$86:E283, Input!$A$19:$A$1518), ""), 0)),"")</f>
        <v/>
      </c>
      <c r="F284" s="271" t="str">
        <f t="array" ref="F284">IFERROR(INDEX(Input!$A$19:$A$1518, MATCH(0, IF(AMI!$F$84=Input!$J$19:$J$1518, COUNTIF($F$86:F283, Input!$A$19:$A$1518), ""), 0)),"")</f>
        <v/>
      </c>
      <c r="G284" s="271" t="str">
        <f t="array" ref="G284">IFERROR(INDEX(Input!$A$19:$A$1518, MATCH(0, IF(AMI!$G$84=Input!$J$19:$J$1518, COUNTIF($G$86:G283, Input!$A$19:$A$1518), ""), 0)),"")</f>
        <v/>
      </c>
      <c r="H284" s="271" t="str">
        <f t="array" ref="H284">IFERROR(INDEX(Input!$A$19:$A$1518, MATCH(0, IF(AMI!$H$84=Input!$J$19:$J$1518, COUNTIF($H$86:H283, Input!$A$19:$A$1518), ""), 0)),"")</f>
        <v/>
      </c>
      <c r="I284" s="271" t="str">
        <f t="array" ref="I284">IFERROR(INDEX(Input!$A$19:$A$1518, MATCH(0, IF(AMI!$I$84=Input!$J$19:$J$1518, COUNTIF($I$86:I283, Input!$A$19:$A$1518), ""), 0)),"")</f>
        <v/>
      </c>
      <c r="J284" s="271" t="str">
        <f t="array" ref="J284">IFERROR(INDEX(Input!$A$19:$A$1518, MATCH(0, IF(AMI!$J$84=Input!$J$19:$J$1518, COUNTIF($J$86:J283, Input!$A$19:$A$1518), ""), 0)),"")</f>
        <v/>
      </c>
    </row>
    <row r="285" spans="1:10" ht="13.5" thickBot="1" x14ac:dyDescent="0.25">
      <c r="A285" s="271" t="str">
        <f t="array" ref="A285">IFERROR(INDEX(Input!$A$19:$A$1518,MATCH(0,IF(AMI!$A$84=Input!$J$19:$J$1518, COUNTIF($A$86:A284, Input!$A$19:$A$1518), ""), 0)),"")</f>
        <v/>
      </c>
      <c r="B285" s="271" t="str">
        <f t="array" ref="B285">IFERROR(INDEX(Input!$A$19:$A$1518, MATCH(0, IF(AMI!$B$84=Input!$J$19:$J$1518, COUNTIF($B$86:B284, Input!$A$19:$A$1518), ""), 0)),"")</f>
        <v/>
      </c>
      <c r="C285" s="271" t="str">
        <f t="array" ref="C285">IFERROR(INDEX(Input!$A$19:$A$1518, MATCH(0, IF(AMI!$C$84=Input!$J$19:$J$1518, COUNTIF($C$86:C284, Input!$A$19:$A$1518), ""), 0)),"")</f>
        <v/>
      </c>
      <c r="D285" s="271" t="str">
        <f t="array" ref="D285">IFERROR(INDEX(Input!$A$19:$A$1518, MATCH(0, IF(AMI!$D$84=Input!$J$19:$J$1518, COUNTIF($D$86:D284, Input!$A$19:$A$1518), ""), 0)),"")</f>
        <v/>
      </c>
      <c r="E285" s="271" t="str">
        <f t="array" ref="E285">IFERROR(INDEX(Input!$A$19:$A$1518, MATCH(0, IF(AMI!$E$84=Input!$J$19:$J$1518, COUNTIF($E$86:E284, Input!$A$19:$A$1518), ""), 0)),"")</f>
        <v/>
      </c>
      <c r="F285" s="271" t="str">
        <f t="array" ref="F285">IFERROR(INDEX(Input!$A$19:$A$1518, MATCH(0, IF(AMI!$F$84=Input!$J$19:$J$1518, COUNTIF($F$86:F284, Input!$A$19:$A$1518), ""), 0)),"")</f>
        <v/>
      </c>
      <c r="G285" s="271" t="str">
        <f t="array" ref="G285">IFERROR(INDEX(Input!$A$19:$A$1518, MATCH(0, IF(AMI!$G$84=Input!$J$19:$J$1518, COUNTIF($G$86:G284, Input!$A$19:$A$1518), ""), 0)),"")</f>
        <v/>
      </c>
      <c r="H285" s="271" t="str">
        <f t="array" ref="H285">IFERROR(INDEX(Input!$A$19:$A$1518, MATCH(0, IF(AMI!$H$84=Input!$J$19:$J$1518, COUNTIF($H$86:H284, Input!$A$19:$A$1518), ""), 0)),"")</f>
        <v/>
      </c>
      <c r="I285" s="271" t="str">
        <f t="array" ref="I285">IFERROR(INDEX(Input!$A$19:$A$1518, MATCH(0, IF(AMI!$I$84=Input!$J$19:$J$1518, COUNTIF($I$86:I284, Input!$A$19:$A$1518), ""), 0)),"")</f>
        <v/>
      </c>
      <c r="J285" s="271" t="str">
        <f t="array" ref="J285">IFERROR(INDEX(Input!$A$19:$A$1518, MATCH(0, IF(AMI!$J$84=Input!$J$19:$J$1518, COUNTIF($J$86:J284, Input!$A$19:$A$1518), ""), 0)),"")</f>
        <v/>
      </c>
    </row>
    <row r="286" spans="1:10" ht="13.5" thickBot="1" x14ac:dyDescent="0.25">
      <c r="A286" s="271" t="str">
        <f t="array" ref="A286">IFERROR(INDEX(Input!$A$19:$A$1518,MATCH(0,IF(AMI!$A$84=Input!$J$19:$J$1518, COUNTIF($A$86:A285, Input!$A$19:$A$1518), ""), 0)),"")</f>
        <v/>
      </c>
      <c r="B286" s="271" t="str">
        <f t="array" ref="B286">IFERROR(INDEX(Input!$A$19:$A$1518, MATCH(0, IF(AMI!$B$84=Input!$J$19:$J$1518, COUNTIF($B$86:B285, Input!$A$19:$A$1518), ""), 0)),"")</f>
        <v/>
      </c>
      <c r="C286" s="271" t="str">
        <f t="array" ref="C286">IFERROR(INDEX(Input!$A$19:$A$1518, MATCH(0, IF(AMI!$C$84=Input!$J$19:$J$1518, COUNTIF($C$86:C285, Input!$A$19:$A$1518), ""), 0)),"")</f>
        <v/>
      </c>
      <c r="D286" s="271" t="str">
        <f t="array" ref="D286">IFERROR(INDEX(Input!$A$19:$A$1518, MATCH(0, IF(AMI!$D$84=Input!$J$19:$J$1518, COUNTIF($D$86:D285, Input!$A$19:$A$1518), ""), 0)),"")</f>
        <v/>
      </c>
      <c r="E286" s="271" t="str">
        <f t="array" ref="E286">IFERROR(INDEX(Input!$A$19:$A$1518, MATCH(0, IF(AMI!$E$84=Input!$J$19:$J$1518, COUNTIF($E$86:E285, Input!$A$19:$A$1518), ""), 0)),"")</f>
        <v/>
      </c>
      <c r="F286" s="271" t="str">
        <f t="array" ref="F286">IFERROR(INDEX(Input!$A$19:$A$1518, MATCH(0, IF(AMI!$F$84=Input!$J$19:$J$1518, COUNTIF($F$86:F285, Input!$A$19:$A$1518), ""), 0)),"")</f>
        <v/>
      </c>
      <c r="G286" s="271" t="str">
        <f t="array" ref="G286">IFERROR(INDEX(Input!$A$19:$A$1518, MATCH(0, IF(AMI!$G$84=Input!$J$19:$J$1518, COUNTIF($G$86:G285, Input!$A$19:$A$1518), ""), 0)),"")</f>
        <v/>
      </c>
      <c r="H286" s="271" t="str">
        <f t="array" ref="H286">IFERROR(INDEX(Input!$A$19:$A$1518, MATCH(0, IF(AMI!$H$84=Input!$J$19:$J$1518, COUNTIF($H$86:H285, Input!$A$19:$A$1518), ""), 0)),"")</f>
        <v/>
      </c>
      <c r="I286" s="271" t="str">
        <f t="array" ref="I286">IFERROR(INDEX(Input!$A$19:$A$1518, MATCH(0, IF(AMI!$I$84=Input!$J$19:$J$1518, COUNTIF($I$86:I285, Input!$A$19:$A$1518), ""), 0)),"")</f>
        <v/>
      </c>
      <c r="J286" s="271" t="str">
        <f t="array" ref="J286">IFERROR(INDEX(Input!$A$19:$A$1518, MATCH(0, IF(AMI!$J$84=Input!$J$19:$J$1518, COUNTIF($J$86:J285, Input!$A$19:$A$1518), ""), 0)),"")</f>
        <v/>
      </c>
    </row>
    <row r="287" spans="1:10" ht="13.5" thickBot="1" x14ac:dyDescent="0.25">
      <c r="A287" s="271" t="str">
        <f t="array" ref="A287">IFERROR(INDEX(Input!$A$19:$A$1518,MATCH(0,IF(AMI!$A$84=Input!$J$19:$J$1518, COUNTIF($A$86:A286, Input!$A$19:$A$1518), ""), 0)),"")</f>
        <v/>
      </c>
      <c r="B287" s="271" t="str">
        <f t="array" ref="B287">IFERROR(INDEX(Input!$A$19:$A$1518, MATCH(0, IF(AMI!$B$84=Input!$J$19:$J$1518, COUNTIF($B$86:B286, Input!$A$19:$A$1518), ""), 0)),"")</f>
        <v/>
      </c>
      <c r="C287" s="271" t="str">
        <f t="array" ref="C287">IFERROR(INDEX(Input!$A$19:$A$1518, MATCH(0, IF(AMI!$C$84=Input!$J$19:$J$1518, COUNTIF($C$86:C286, Input!$A$19:$A$1518), ""), 0)),"")</f>
        <v/>
      </c>
      <c r="D287" s="271" t="str">
        <f t="array" ref="D287">IFERROR(INDEX(Input!$A$19:$A$1518, MATCH(0, IF(AMI!$D$84=Input!$J$19:$J$1518, COUNTIF($D$86:D286, Input!$A$19:$A$1518), ""), 0)),"")</f>
        <v/>
      </c>
      <c r="E287" s="271" t="str">
        <f t="array" ref="E287">IFERROR(INDEX(Input!$A$19:$A$1518, MATCH(0, IF(AMI!$E$84=Input!$J$19:$J$1518, COUNTIF($E$86:E286, Input!$A$19:$A$1518), ""), 0)),"")</f>
        <v/>
      </c>
      <c r="F287" s="271" t="str">
        <f t="array" ref="F287">IFERROR(INDEX(Input!$A$19:$A$1518, MATCH(0, IF(AMI!$F$84=Input!$J$19:$J$1518, COUNTIF($F$86:F286, Input!$A$19:$A$1518), ""), 0)),"")</f>
        <v/>
      </c>
      <c r="G287" s="271" t="str">
        <f t="array" ref="G287">IFERROR(INDEX(Input!$A$19:$A$1518, MATCH(0, IF(AMI!$G$84=Input!$J$19:$J$1518, COUNTIF($G$86:G286, Input!$A$19:$A$1518), ""), 0)),"")</f>
        <v/>
      </c>
      <c r="H287" s="271" t="str">
        <f t="array" ref="H287">IFERROR(INDEX(Input!$A$19:$A$1518, MATCH(0, IF(AMI!$H$84=Input!$J$19:$J$1518, COUNTIF($H$86:H286, Input!$A$19:$A$1518), ""), 0)),"")</f>
        <v/>
      </c>
      <c r="I287" s="271" t="str">
        <f t="array" ref="I287">IFERROR(INDEX(Input!$A$19:$A$1518, MATCH(0, IF(AMI!$I$84=Input!$J$19:$J$1518, COUNTIF($I$86:I286, Input!$A$19:$A$1518), ""), 0)),"")</f>
        <v/>
      </c>
      <c r="J287" s="271" t="str">
        <f t="array" ref="J287">IFERROR(INDEX(Input!$A$19:$A$1518, MATCH(0, IF(AMI!$J$84=Input!$J$19:$J$1518, COUNTIF($J$86:J286, Input!$A$19:$A$1518), ""), 0)),"")</f>
        <v/>
      </c>
    </row>
    <row r="288" spans="1:10" ht="13.5" thickBot="1" x14ac:dyDescent="0.25">
      <c r="A288" s="271" t="str">
        <f t="array" ref="A288">IFERROR(INDEX(Input!$A$19:$A$1518,MATCH(0,IF(AMI!$A$84=Input!$J$19:$J$1518, COUNTIF($A$86:A287, Input!$A$19:$A$1518), ""), 0)),"")</f>
        <v/>
      </c>
      <c r="B288" s="271" t="str">
        <f t="array" ref="B288">IFERROR(INDEX(Input!$A$19:$A$1518, MATCH(0, IF(AMI!$B$84=Input!$J$19:$J$1518, COUNTIF($B$86:B287, Input!$A$19:$A$1518), ""), 0)),"")</f>
        <v/>
      </c>
      <c r="C288" s="271" t="str">
        <f t="array" ref="C288">IFERROR(INDEX(Input!$A$19:$A$1518, MATCH(0, IF(AMI!$C$84=Input!$J$19:$J$1518, COUNTIF($C$86:C287, Input!$A$19:$A$1518), ""), 0)),"")</f>
        <v/>
      </c>
      <c r="D288" s="271" t="str">
        <f t="array" ref="D288">IFERROR(INDEX(Input!$A$19:$A$1518, MATCH(0, IF(AMI!$D$84=Input!$J$19:$J$1518, COUNTIF($D$86:D287, Input!$A$19:$A$1518), ""), 0)),"")</f>
        <v/>
      </c>
      <c r="E288" s="271" t="str">
        <f t="array" ref="E288">IFERROR(INDEX(Input!$A$19:$A$1518, MATCH(0, IF(AMI!$E$84=Input!$J$19:$J$1518, COUNTIF($E$86:E287, Input!$A$19:$A$1518), ""), 0)),"")</f>
        <v/>
      </c>
      <c r="F288" s="271" t="str">
        <f t="array" ref="F288">IFERROR(INDEX(Input!$A$19:$A$1518, MATCH(0, IF(AMI!$F$84=Input!$J$19:$J$1518, COUNTIF($F$86:F287, Input!$A$19:$A$1518), ""), 0)),"")</f>
        <v/>
      </c>
      <c r="G288" s="271" t="str">
        <f t="array" ref="G288">IFERROR(INDEX(Input!$A$19:$A$1518, MATCH(0, IF(AMI!$G$84=Input!$J$19:$J$1518, COUNTIF($G$86:G287, Input!$A$19:$A$1518), ""), 0)),"")</f>
        <v/>
      </c>
      <c r="H288" s="271" t="str">
        <f t="array" ref="H288">IFERROR(INDEX(Input!$A$19:$A$1518, MATCH(0, IF(AMI!$H$84=Input!$J$19:$J$1518, COUNTIF($H$86:H287, Input!$A$19:$A$1518), ""), 0)),"")</f>
        <v/>
      </c>
      <c r="I288" s="271" t="str">
        <f t="array" ref="I288">IFERROR(INDEX(Input!$A$19:$A$1518, MATCH(0, IF(AMI!$I$84=Input!$J$19:$J$1518, COUNTIF($I$86:I287, Input!$A$19:$A$1518), ""), 0)),"")</f>
        <v/>
      </c>
      <c r="J288" s="271" t="str">
        <f t="array" ref="J288">IFERROR(INDEX(Input!$A$19:$A$1518, MATCH(0, IF(AMI!$J$84=Input!$J$19:$J$1518, COUNTIF($J$86:J287, Input!$A$19:$A$1518), ""), 0)),"")</f>
        <v/>
      </c>
    </row>
    <row r="289" spans="1:10" ht="13.5" thickBot="1" x14ac:dyDescent="0.25">
      <c r="A289" s="271" t="str">
        <f t="array" ref="A289">IFERROR(INDEX(Input!$A$19:$A$1518,MATCH(0,IF(AMI!$A$84=Input!$J$19:$J$1518, COUNTIF($A$86:A288, Input!$A$19:$A$1518), ""), 0)),"")</f>
        <v/>
      </c>
      <c r="B289" s="271" t="str">
        <f t="array" ref="B289">IFERROR(INDEX(Input!$A$19:$A$1518, MATCH(0, IF(AMI!$B$84=Input!$J$19:$J$1518, COUNTIF($B$86:B288, Input!$A$19:$A$1518), ""), 0)),"")</f>
        <v/>
      </c>
      <c r="C289" s="271" t="str">
        <f t="array" ref="C289">IFERROR(INDEX(Input!$A$19:$A$1518, MATCH(0, IF(AMI!$C$84=Input!$J$19:$J$1518, COUNTIF($C$86:C288, Input!$A$19:$A$1518), ""), 0)),"")</f>
        <v/>
      </c>
      <c r="D289" s="271" t="str">
        <f t="array" ref="D289">IFERROR(INDEX(Input!$A$19:$A$1518, MATCH(0, IF(AMI!$D$84=Input!$J$19:$J$1518, COUNTIF($D$86:D288, Input!$A$19:$A$1518), ""), 0)),"")</f>
        <v/>
      </c>
      <c r="E289" s="271" t="str">
        <f t="array" ref="E289">IFERROR(INDEX(Input!$A$19:$A$1518, MATCH(0, IF(AMI!$E$84=Input!$J$19:$J$1518, COUNTIF($E$86:E288, Input!$A$19:$A$1518), ""), 0)),"")</f>
        <v/>
      </c>
      <c r="F289" s="271" t="str">
        <f t="array" ref="F289">IFERROR(INDEX(Input!$A$19:$A$1518, MATCH(0, IF(AMI!$F$84=Input!$J$19:$J$1518, COUNTIF($F$86:F288, Input!$A$19:$A$1518), ""), 0)),"")</f>
        <v/>
      </c>
      <c r="G289" s="271" t="str">
        <f t="array" ref="G289">IFERROR(INDEX(Input!$A$19:$A$1518, MATCH(0, IF(AMI!$G$84=Input!$J$19:$J$1518, COUNTIF($G$86:G288, Input!$A$19:$A$1518), ""), 0)),"")</f>
        <v/>
      </c>
      <c r="H289" s="271" t="str">
        <f t="array" ref="H289">IFERROR(INDEX(Input!$A$19:$A$1518, MATCH(0, IF(AMI!$H$84=Input!$J$19:$J$1518, COUNTIF($H$86:H288, Input!$A$19:$A$1518), ""), 0)),"")</f>
        <v/>
      </c>
      <c r="I289" s="271" t="str">
        <f t="array" ref="I289">IFERROR(INDEX(Input!$A$19:$A$1518, MATCH(0, IF(AMI!$I$84=Input!$J$19:$J$1518, COUNTIF($I$86:I288, Input!$A$19:$A$1518), ""), 0)),"")</f>
        <v/>
      </c>
      <c r="J289" s="271" t="str">
        <f t="array" ref="J289">IFERROR(INDEX(Input!$A$19:$A$1518, MATCH(0, IF(AMI!$J$84=Input!$J$19:$J$1518, COUNTIF($J$86:J288, Input!$A$19:$A$1518), ""), 0)),"")</f>
        <v/>
      </c>
    </row>
    <row r="290" spans="1:10" ht="13.5" thickBot="1" x14ac:dyDescent="0.25">
      <c r="A290" s="271" t="str">
        <f t="array" ref="A290">IFERROR(INDEX(Input!$A$19:$A$1518,MATCH(0,IF(AMI!$A$84=Input!$J$19:$J$1518, COUNTIF($A$86:A289, Input!$A$19:$A$1518), ""), 0)),"")</f>
        <v/>
      </c>
      <c r="B290" s="271" t="str">
        <f t="array" ref="B290">IFERROR(INDEX(Input!$A$19:$A$1518, MATCH(0, IF(AMI!$B$84=Input!$J$19:$J$1518, COUNTIF($B$86:B289, Input!$A$19:$A$1518), ""), 0)),"")</f>
        <v/>
      </c>
      <c r="C290" s="271" t="str">
        <f t="array" ref="C290">IFERROR(INDEX(Input!$A$19:$A$1518, MATCH(0, IF(AMI!$C$84=Input!$J$19:$J$1518, COUNTIF($C$86:C289, Input!$A$19:$A$1518), ""), 0)),"")</f>
        <v/>
      </c>
      <c r="D290" s="271" t="str">
        <f t="array" ref="D290">IFERROR(INDEX(Input!$A$19:$A$1518, MATCH(0, IF(AMI!$D$84=Input!$J$19:$J$1518, COUNTIF($D$86:D289, Input!$A$19:$A$1518), ""), 0)),"")</f>
        <v/>
      </c>
      <c r="E290" s="271" t="str">
        <f t="array" ref="E290">IFERROR(INDEX(Input!$A$19:$A$1518, MATCH(0, IF(AMI!$E$84=Input!$J$19:$J$1518, COUNTIF($E$86:E289, Input!$A$19:$A$1518), ""), 0)),"")</f>
        <v/>
      </c>
      <c r="F290" s="271" t="str">
        <f t="array" ref="F290">IFERROR(INDEX(Input!$A$19:$A$1518, MATCH(0, IF(AMI!$F$84=Input!$J$19:$J$1518, COUNTIF($F$86:F289, Input!$A$19:$A$1518), ""), 0)),"")</f>
        <v/>
      </c>
      <c r="G290" s="271" t="str">
        <f t="array" ref="G290">IFERROR(INDEX(Input!$A$19:$A$1518, MATCH(0, IF(AMI!$G$84=Input!$J$19:$J$1518, COUNTIF($G$86:G289, Input!$A$19:$A$1518), ""), 0)),"")</f>
        <v/>
      </c>
      <c r="H290" s="271" t="str">
        <f t="array" ref="H290">IFERROR(INDEX(Input!$A$19:$A$1518, MATCH(0, IF(AMI!$H$84=Input!$J$19:$J$1518, COUNTIF($H$86:H289, Input!$A$19:$A$1518), ""), 0)),"")</f>
        <v/>
      </c>
      <c r="I290" s="271" t="str">
        <f t="array" ref="I290">IFERROR(INDEX(Input!$A$19:$A$1518, MATCH(0, IF(AMI!$I$84=Input!$J$19:$J$1518, COUNTIF($I$86:I289, Input!$A$19:$A$1518), ""), 0)),"")</f>
        <v/>
      </c>
      <c r="J290" s="271" t="str">
        <f t="array" ref="J290">IFERROR(INDEX(Input!$A$19:$A$1518, MATCH(0, IF(AMI!$J$84=Input!$J$19:$J$1518, COUNTIF($J$86:J289, Input!$A$19:$A$1518), ""), 0)),"")</f>
        <v/>
      </c>
    </row>
    <row r="291" spans="1:10" ht="13.5" thickBot="1" x14ac:dyDescent="0.25">
      <c r="A291" s="271" t="str">
        <f t="array" ref="A291">IFERROR(INDEX(Input!$A$19:$A$1518,MATCH(0,IF(AMI!$A$84=Input!$J$19:$J$1518, COUNTIF($A$86:A290, Input!$A$19:$A$1518), ""), 0)),"")</f>
        <v/>
      </c>
      <c r="B291" s="271" t="str">
        <f t="array" ref="B291">IFERROR(INDEX(Input!$A$19:$A$1518, MATCH(0, IF(AMI!$B$84=Input!$J$19:$J$1518, COUNTIF($B$86:B290, Input!$A$19:$A$1518), ""), 0)),"")</f>
        <v/>
      </c>
      <c r="C291" s="271" t="str">
        <f t="array" ref="C291">IFERROR(INDEX(Input!$A$19:$A$1518, MATCH(0, IF(AMI!$C$84=Input!$J$19:$J$1518, COUNTIF($C$86:C290, Input!$A$19:$A$1518), ""), 0)),"")</f>
        <v/>
      </c>
      <c r="D291" s="271" t="str">
        <f t="array" ref="D291">IFERROR(INDEX(Input!$A$19:$A$1518, MATCH(0, IF(AMI!$D$84=Input!$J$19:$J$1518, COUNTIF($D$86:D290, Input!$A$19:$A$1518), ""), 0)),"")</f>
        <v/>
      </c>
      <c r="E291" s="271" t="str">
        <f t="array" ref="E291">IFERROR(INDEX(Input!$A$19:$A$1518, MATCH(0, IF(AMI!$E$84=Input!$J$19:$J$1518, COUNTIF($E$86:E290, Input!$A$19:$A$1518), ""), 0)),"")</f>
        <v/>
      </c>
      <c r="F291" s="271" t="str">
        <f t="array" ref="F291">IFERROR(INDEX(Input!$A$19:$A$1518, MATCH(0, IF(AMI!$F$84=Input!$J$19:$J$1518, COUNTIF($F$86:F290, Input!$A$19:$A$1518), ""), 0)),"")</f>
        <v/>
      </c>
      <c r="G291" s="271" t="str">
        <f t="array" ref="G291">IFERROR(INDEX(Input!$A$19:$A$1518, MATCH(0, IF(AMI!$G$84=Input!$J$19:$J$1518, COUNTIF($G$86:G290, Input!$A$19:$A$1518), ""), 0)),"")</f>
        <v/>
      </c>
      <c r="H291" s="271" t="str">
        <f t="array" ref="H291">IFERROR(INDEX(Input!$A$19:$A$1518, MATCH(0, IF(AMI!$H$84=Input!$J$19:$J$1518, COUNTIF($H$86:H290, Input!$A$19:$A$1518), ""), 0)),"")</f>
        <v/>
      </c>
      <c r="I291" s="271" t="str">
        <f t="array" ref="I291">IFERROR(INDEX(Input!$A$19:$A$1518, MATCH(0, IF(AMI!$I$84=Input!$J$19:$J$1518, COUNTIF($I$86:I290, Input!$A$19:$A$1518), ""), 0)),"")</f>
        <v/>
      </c>
      <c r="J291" s="271" t="str">
        <f t="array" ref="J291">IFERROR(INDEX(Input!$A$19:$A$1518, MATCH(0, IF(AMI!$J$84=Input!$J$19:$J$1518, COUNTIF($J$86:J290, Input!$A$19:$A$1518), ""), 0)),"")</f>
        <v/>
      </c>
    </row>
    <row r="292" spans="1:10" ht="13.5" thickBot="1" x14ac:dyDescent="0.25">
      <c r="A292" s="271" t="str">
        <f t="array" ref="A292">IFERROR(INDEX(Input!$A$19:$A$1518,MATCH(0,IF(AMI!$A$84=Input!$J$19:$J$1518, COUNTIF($A$86:A291, Input!$A$19:$A$1518), ""), 0)),"")</f>
        <v/>
      </c>
      <c r="B292" s="271" t="str">
        <f t="array" ref="B292">IFERROR(INDEX(Input!$A$19:$A$1518, MATCH(0, IF(AMI!$B$84=Input!$J$19:$J$1518, COUNTIF($B$86:B291, Input!$A$19:$A$1518), ""), 0)),"")</f>
        <v/>
      </c>
      <c r="C292" s="271" t="str">
        <f t="array" ref="C292">IFERROR(INDEX(Input!$A$19:$A$1518, MATCH(0, IF(AMI!$C$84=Input!$J$19:$J$1518, COUNTIF($C$86:C291, Input!$A$19:$A$1518), ""), 0)),"")</f>
        <v/>
      </c>
      <c r="D292" s="271" t="str">
        <f t="array" ref="D292">IFERROR(INDEX(Input!$A$19:$A$1518, MATCH(0, IF(AMI!$D$84=Input!$J$19:$J$1518, COUNTIF($D$86:D291, Input!$A$19:$A$1518), ""), 0)),"")</f>
        <v/>
      </c>
      <c r="E292" s="271" t="str">
        <f t="array" ref="E292">IFERROR(INDEX(Input!$A$19:$A$1518, MATCH(0, IF(AMI!$E$84=Input!$J$19:$J$1518, COUNTIF($E$86:E291, Input!$A$19:$A$1518), ""), 0)),"")</f>
        <v/>
      </c>
      <c r="F292" s="271" t="str">
        <f t="array" ref="F292">IFERROR(INDEX(Input!$A$19:$A$1518, MATCH(0, IF(AMI!$F$84=Input!$J$19:$J$1518, COUNTIF($F$86:F291, Input!$A$19:$A$1518), ""), 0)),"")</f>
        <v/>
      </c>
      <c r="G292" s="271" t="str">
        <f t="array" ref="G292">IFERROR(INDEX(Input!$A$19:$A$1518, MATCH(0, IF(AMI!$G$84=Input!$J$19:$J$1518, COUNTIF($G$86:G291, Input!$A$19:$A$1518), ""), 0)),"")</f>
        <v/>
      </c>
      <c r="H292" s="271" t="str">
        <f t="array" ref="H292">IFERROR(INDEX(Input!$A$19:$A$1518, MATCH(0, IF(AMI!$H$84=Input!$J$19:$J$1518, COUNTIF($H$86:H291, Input!$A$19:$A$1518), ""), 0)),"")</f>
        <v/>
      </c>
      <c r="I292" s="271" t="str">
        <f t="array" ref="I292">IFERROR(INDEX(Input!$A$19:$A$1518, MATCH(0, IF(AMI!$I$84=Input!$J$19:$J$1518, COUNTIF($I$86:I291, Input!$A$19:$A$1518), ""), 0)),"")</f>
        <v/>
      </c>
      <c r="J292" s="271" t="str">
        <f t="array" ref="J292">IFERROR(INDEX(Input!$A$19:$A$1518, MATCH(0, IF(AMI!$J$84=Input!$J$19:$J$1518, COUNTIF($J$86:J291, Input!$A$19:$A$1518), ""), 0)),"")</f>
        <v/>
      </c>
    </row>
    <row r="293" spans="1:10" ht="13.5" thickBot="1" x14ac:dyDescent="0.25">
      <c r="A293" s="271" t="str">
        <f t="array" ref="A293">IFERROR(INDEX(Input!$A$19:$A$1518,MATCH(0,IF(AMI!$A$84=Input!$J$19:$J$1518, COUNTIF($A$86:A292, Input!$A$19:$A$1518), ""), 0)),"")</f>
        <v/>
      </c>
      <c r="B293" s="271" t="str">
        <f t="array" ref="B293">IFERROR(INDEX(Input!$A$19:$A$1518, MATCH(0, IF(AMI!$B$84=Input!$J$19:$J$1518, COUNTIF($B$86:B292, Input!$A$19:$A$1518), ""), 0)),"")</f>
        <v/>
      </c>
      <c r="C293" s="271" t="str">
        <f t="array" ref="C293">IFERROR(INDEX(Input!$A$19:$A$1518, MATCH(0, IF(AMI!$C$84=Input!$J$19:$J$1518, COUNTIF($C$86:C292, Input!$A$19:$A$1518), ""), 0)),"")</f>
        <v/>
      </c>
      <c r="D293" s="271" t="str">
        <f t="array" ref="D293">IFERROR(INDEX(Input!$A$19:$A$1518, MATCH(0, IF(AMI!$D$84=Input!$J$19:$J$1518, COUNTIF($D$86:D292, Input!$A$19:$A$1518), ""), 0)),"")</f>
        <v/>
      </c>
      <c r="E293" s="271" t="str">
        <f t="array" ref="E293">IFERROR(INDEX(Input!$A$19:$A$1518, MATCH(0, IF(AMI!$E$84=Input!$J$19:$J$1518, COUNTIF($E$86:E292, Input!$A$19:$A$1518), ""), 0)),"")</f>
        <v/>
      </c>
      <c r="F293" s="271" t="str">
        <f t="array" ref="F293">IFERROR(INDEX(Input!$A$19:$A$1518, MATCH(0, IF(AMI!$F$84=Input!$J$19:$J$1518, COUNTIF($F$86:F292, Input!$A$19:$A$1518), ""), 0)),"")</f>
        <v/>
      </c>
      <c r="G293" s="271" t="str">
        <f t="array" ref="G293">IFERROR(INDEX(Input!$A$19:$A$1518, MATCH(0, IF(AMI!$G$84=Input!$J$19:$J$1518, COUNTIF($G$86:G292, Input!$A$19:$A$1518), ""), 0)),"")</f>
        <v/>
      </c>
      <c r="H293" s="271" t="str">
        <f t="array" ref="H293">IFERROR(INDEX(Input!$A$19:$A$1518, MATCH(0, IF(AMI!$H$84=Input!$J$19:$J$1518, COUNTIF($H$86:H292, Input!$A$19:$A$1518), ""), 0)),"")</f>
        <v/>
      </c>
      <c r="I293" s="271" t="str">
        <f t="array" ref="I293">IFERROR(INDEX(Input!$A$19:$A$1518, MATCH(0, IF(AMI!$I$84=Input!$J$19:$J$1518, COUNTIF($I$86:I292, Input!$A$19:$A$1518), ""), 0)),"")</f>
        <v/>
      </c>
      <c r="J293" s="271" t="str">
        <f t="array" ref="J293">IFERROR(INDEX(Input!$A$19:$A$1518, MATCH(0, IF(AMI!$J$84=Input!$J$19:$J$1518, COUNTIF($J$86:J292, Input!$A$19:$A$1518), ""), 0)),"")</f>
        <v/>
      </c>
    </row>
    <row r="294" spans="1:10" ht="13.5" thickBot="1" x14ac:dyDescent="0.25">
      <c r="A294" s="271" t="str">
        <f t="array" ref="A294">IFERROR(INDEX(Input!$A$19:$A$1518,MATCH(0,IF(AMI!$A$84=Input!$J$19:$J$1518, COUNTIF($A$86:A293, Input!$A$19:$A$1518), ""), 0)),"")</f>
        <v/>
      </c>
      <c r="B294" s="271" t="str">
        <f t="array" ref="B294">IFERROR(INDEX(Input!$A$19:$A$1518, MATCH(0, IF(AMI!$B$84=Input!$J$19:$J$1518, COUNTIF($B$86:B293, Input!$A$19:$A$1518), ""), 0)),"")</f>
        <v/>
      </c>
      <c r="C294" s="271" t="str">
        <f t="array" ref="C294">IFERROR(INDEX(Input!$A$19:$A$1518, MATCH(0, IF(AMI!$C$84=Input!$J$19:$J$1518, COUNTIF($C$86:C293, Input!$A$19:$A$1518), ""), 0)),"")</f>
        <v/>
      </c>
      <c r="D294" s="271" t="str">
        <f t="array" ref="D294">IFERROR(INDEX(Input!$A$19:$A$1518, MATCH(0, IF(AMI!$D$84=Input!$J$19:$J$1518, COUNTIF($D$86:D293, Input!$A$19:$A$1518), ""), 0)),"")</f>
        <v/>
      </c>
      <c r="E294" s="271" t="str">
        <f t="array" ref="E294">IFERROR(INDEX(Input!$A$19:$A$1518, MATCH(0, IF(AMI!$E$84=Input!$J$19:$J$1518, COUNTIF($E$86:E293, Input!$A$19:$A$1518), ""), 0)),"")</f>
        <v/>
      </c>
      <c r="F294" s="271" t="str">
        <f t="array" ref="F294">IFERROR(INDEX(Input!$A$19:$A$1518, MATCH(0, IF(AMI!$F$84=Input!$J$19:$J$1518, COUNTIF($F$86:F293, Input!$A$19:$A$1518), ""), 0)),"")</f>
        <v/>
      </c>
      <c r="G294" s="271" t="str">
        <f t="array" ref="G294">IFERROR(INDEX(Input!$A$19:$A$1518, MATCH(0, IF(AMI!$G$84=Input!$J$19:$J$1518, COUNTIF($G$86:G293, Input!$A$19:$A$1518), ""), 0)),"")</f>
        <v/>
      </c>
      <c r="H294" s="271" t="str">
        <f t="array" ref="H294">IFERROR(INDEX(Input!$A$19:$A$1518, MATCH(0, IF(AMI!$H$84=Input!$J$19:$J$1518, COUNTIF($H$86:H293, Input!$A$19:$A$1518), ""), 0)),"")</f>
        <v/>
      </c>
      <c r="I294" s="271" t="str">
        <f t="array" ref="I294">IFERROR(INDEX(Input!$A$19:$A$1518, MATCH(0, IF(AMI!$I$84=Input!$J$19:$J$1518, COUNTIF($I$86:I293, Input!$A$19:$A$1518), ""), 0)),"")</f>
        <v/>
      </c>
      <c r="J294" s="271" t="str">
        <f t="array" ref="J294">IFERROR(INDEX(Input!$A$19:$A$1518, MATCH(0, IF(AMI!$J$84=Input!$J$19:$J$1518, COUNTIF($J$86:J293, Input!$A$19:$A$1518), ""), 0)),"")</f>
        <v/>
      </c>
    </row>
    <row r="295" spans="1:10" ht="13.5" thickBot="1" x14ac:dyDescent="0.25">
      <c r="A295" s="271" t="str">
        <f t="array" ref="A295">IFERROR(INDEX(Input!$A$19:$A$1518,MATCH(0,IF(AMI!$A$84=Input!$J$19:$J$1518, COUNTIF($A$86:A294, Input!$A$19:$A$1518), ""), 0)),"")</f>
        <v/>
      </c>
      <c r="B295" s="271" t="str">
        <f t="array" ref="B295">IFERROR(INDEX(Input!$A$19:$A$1518, MATCH(0, IF(AMI!$B$84=Input!$J$19:$J$1518, COUNTIF($B$86:B294, Input!$A$19:$A$1518), ""), 0)),"")</f>
        <v/>
      </c>
      <c r="C295" s="271" t="str">
        <f t="array" ref="C295">IFERROR(INDEX(Input!$A$19:$A$1518, MATCH(0, IF(AMI!$C$84=Input!$J$19:$J$1518, COUNTIF($C$86:C294, Input!$A$19:$A$1518), ""), 0)),"")</f>
        <v/>
      </c>
      <c r="D295" s="271" t="str">
        <f t="array" ref="D295">IFERROR(INDEX(Input!$A$19:$A$1518, MATCH(0, IF(AMI!$D$84=Input!$J$19:$J$1518, COUNTIF($D$86:D294, Input!$A$19:$A$1518), ""), 0)),"")</f>
        <v/>
      </c>
      <c r="E295" s="271" t="str">
        <f t="array" ref="E295">IFERROR(INDEX(Input!$A$19:$A$1518, MATCH(0, IF(AMI!$E$84=Input!$J$19:$J$1518, COUNTIF($E$86:E294, Input!$A$19:$A$1518), ""), 0)),"")</f>
        <v/>
      </c>
      <c r="F295" s="271" t="str">
        <f t="array" ref="F295">IFERROR(INDEX(Input!$A$19:$A$1518, MATCH(0, IF(AMI!$F$84=Input!$J$19:$J$1518, COUNTIF($F$86:F294, Input!$A$19:$A$1518), ""), 0)),"")</f>
        <v/>
      </c>
      <c r="G295" s="271" t="str">
        <f t="array" ref="G295">IFERROR(INDEX(Input!$A$19:$A$1518, MATCH(0, IF(AMI!$G$84=Input!$J$19:$J$1518, COUNTIF($G$86:G294, Input!$A$19:$A$1518), ""), 0)),"")</f>
        <v/>
      </c>
      <c r="H295" s="271" t="str">
        <f t="array" ref="H295">IFERROR(INDEX(Input!$A$19:$A$1518, MATCH(0, IF(AMI!$H$84=Input!$J$19:$J$1518, COUNTIF($H$86:H294, Input!$A$19:$A$1518), ""), 0)),"")</f>
        <v/>
      </c>
      <c r="I295" s="271" t="str">
        <f t="array" ref="I295">IFERROR(INDEX(Input!$A$19:$A$1518, MATCH(0, IF(AMI!$I$84=Input!$J$19:$J$1518, COUNTIF($I$86:I294, Input!$A$19:$A$1518), ""), 0)),"")</f>
        <v/>
      </c>
      <c r="J295" s="271" t="str">
        <f t="array" ref="J295">IFERROR(INDEX(Input!$A$19:$A$1518, MATCH(0, IF(AMI!$J$84=Input!$J$19:$J$1518, COUNTIF($J$86:J294, Input!$A$19:$A$1518), ""), 0)),"")</f>
        <v/>
      </c>
    </row>
    <row r="296" spans="1:10" ht="13.5" thickBot="1" x14ac:dyDescent="0.25">
      <c r="A296" s="271" t="str">
        <f t="array" ref="A296">IFERROR(INDEX(Input!$A$19:$A$1518,MATCH(0,IF(AMI!$A$84=Input!$J$19:$J$1518, COUNTIF($A$86:A295, Input!$A$19:$A$1518), ""), 0)),"")</f>
        <v/>
      </c>
      <c r="B296" s="271" t="str">
        <f t="array" ref="B296">IFERROR(INDEX(Input!$A$19:$A$1518, MATCH(0, IF(AMI!$B$84=Input!$J$19:$J$1518, COUNTIF($B$86:B295, Input!$A$19:$A$1518), ""), 0)),"")</f>
        <v/>
      </c>
      <c r="C296" s="271" t="str">
        <f t="array" ref="C296">IFERROR(INDEX(Input!$A$19:$A$1518, MATCH(0, IF(AMI!$C$84=Input!$J$19:$J$1518, COUNTIF($C$86:C295, Input!$A$19:$A$1518), ""), 0)),"")</f>
        <v/>
      </c>
      <c r="D296" s="271" t="str">
        <f t="array" ref="D296">IFERROR(INDEX(Input!$A$19:$A$1518, MATCH(0, IF(AMI!$D$84=Input!$J$19:$J$1518, COUNTIF($D$86:D295, Input!$A$19:$A$1518), ""), 0)),"")</f>
        <v/>
      </c>
      <c r="E296" s="271" t="str">
        <f t="array" ref="E296">IFERROR(INDEX(Input!$A$19:$A$1518, MATCH(0, IF(AMI!$E$84=Input!$J$19:$J$1518, COUNTIF($E$86:E295, Input!$A$19:$A$1518), ""), 0)),"")</f>
        <v/>
      </c>
      <c r="F296" s="271" t="str">
        <f t="array" ref="F296">IFERROR(INDEX(Input!$A$19:$A$1518, MATCH(0, IF(AMI!$F$84=Input!$J$19:$J$1518, COUNTIF($F$86:F295, Input!$A$19:$A$1518), ""), 0)),"")</f>
        <v/>
      </c>
      <c r="G296" s="271" t="str">
        <f t="array" ref="G296">IFERROR(INDEX(Input!$A$19:$A$1518, MATCH(0, IF(AMI!$G$84=Input!$J$19:$J$1518, COUNTIF($G$86:G295, Input!$A$19:$A$1518), ""), 0)),"")</f>
        <v/>
      </c>
      <c r="H296" s="271" t="str">
        <f t="array" ref="H296">IFERROR(INDEX(Input!$A$19:$A$1518, MATCH(0, IF(AMI!$H$84=Input!$J$19:$J$1518, COUNTIF($H$86:H295, Input!$A$19:$A$1518), ""), 0)),"")</f>
        <v/>
      </c>
      <c r="I296" s="271" t="str">
        <f t="array" ref="I296">IFERROR(INDEX(Input!$A$19:$A$1518, MATCH(0, IF(AMI!$I$84=Input!$J$19:$J$1518, COUNTIF($I$86:I295, Input!$A$19:$A$1518), ""), 0)),"")</f>
        <v/>
      </c>
      <c r="J296" s="271" t="str">
        <f t="array" ref="J296">IFERROR(INDEX(Input!$A$19:$A$1518, MATCH(0, IF(AMI!$J$84=Input!$J$19:$J$1518, COUNTIF($J$86:J295, Input!$A$19:$A$1518), ""), 0)),"")</f>
        <v/>
      </c>
    </row>
    <row r="297" spans="1:10" ht="13.5" thickBot="1" x14ac:dyDescent="0.25">
      <c r="A297" s="271" t="str">
        <f t="array" ref="A297">IFERROR(INDEX(Input!$A$19:$A$1518,MATCH(0,IF(AMI!$A$84=Input!$J$19:$J$1518, COUNTIF($A$86:A296, Input!$A$19:$A$1518), ""), 0)),"")</f>
        <v/>
      </c>
      <c r="B297" s="271" t="str">
        <f t="array" ref="B297">IFERROR(INDEX(Input!$A$19:$A$1518, MATCH(0, IF(AMI!$B$84=Input!$J$19:$J$1518, COUNTIF($B$86:B296, Input!$A$19:$A$1518), ""), 0)),"")</f>
        <v/>
      </c>
      <c r="C297" s="271" t="str">
        <f t="array" ref="C297">IFERROR(INDEX(Input!$A$19:$A$1518, MATCH(0, IF(AMI!$C$84=Input!$J$19:$J$1518, COUNTIF($C$86:C296, Input!$A$19:$A$1518), ""), 0)),"")</f>
        <v/>
      </c>
      <c r="D297" s="271" t="str">
        <f t="array" ref="D297">IFERROR(INDEX(Input!$A$19:$A$1518, MATCH(0, IF(AMI!$D$84=Input!$J$19:$J$1518, COUNTIF($D$86:D296, Input!$A$19:$A$1518), ""), 0)),"")</f>
        <v/>
      </c>
      <c r="E297" s="271" t="str">
        <f t="array" ref="E297">IFERROR(INDEX(Input!$A$19:$A$1518, MATCH(0, IF(AMI!$E$84=Input!$J$19:$J$1518, COUNTIF($E$86:E296, Input!$A$19:$A$1518), ""), 0)),"")</f>
        <v/>
      </c>
      <c r="F297" s="271" t="str">
        <f t="array" ref="F297">IFERROR(INDEX(Input!$A$19:$A$1518, MATCH(0, IF(AMI!$F$84=Input!$J$19:$J$1518, COUNTIF($F$86:F296, Input!$A$19:$A$1518), ""), 0)),"")</f>
        <v/>
      </c>
      <c r="G297" s="271" t="str">
        <f t="array" ref="G297">IFERROR(INDEX(Input!$A$19:$A$1518, MATCH(0, IF(AMI!$G$84=Input!$J$19:$J$1518, COUNTIF($G$86:G296, Input!$A$19:$A$1518), ""), 0)),"")</f>
        <v/>
      </c>
      <c r="H297" s="271" t="str">
        <f t="array" ref="H297">IFERROR(INDEX(Input!$A$19:$A$1518, MATCH(0, IF(AMI!$H$84=Input!$J$19:$J$1518, COUNTIF($H$86:H296, Input!$A$19:$A$1518), ""), 0)),"")</f>
        <v/>
      </c>
      <c r="I297" s="271" t="str">
        <f t="array" ref="I297">IFERROR(INDEX(Input!$A$19:$A$1518, MATCH(0, IF(AMI!$I$84=Input!$J$19:$J$1518, COUNTIF($I$86:I296, Input!$A$19:$A$1518), ""), 0)),"")</f>
        <v/>
      </c>
      <c r="J297" s="271" t="str">
        <f t="array" ref="J297">IFERROR(INDEX(Input!$A$19:$A$1518, MATCH(0, IF(AMI!$J$84=Input!$J$19:$J$1518, COUNTIF($J$86:J296, Input!$A$19:$A$1518), ""), 0)),"")</f>
        <v/>
      </c>
    </row>
    <row r="298" spans="1:10" ht="13.5" thickBot="1" x14ac:dyDescent="0.25">
      <c r="A298" s="271" t="str">
        <f t="array" ref="A298">IFERROR(INDEX(Input!$A$19:$A$1518,MATCH(0,IF(AMI!$A$84=Input!$J$19:$J$1518, COUNTIF($A$86:A297, Input!$A$19:$A$1518), ""), 0)),"")</f>
        <v/>
      </c>
      <c r="B298" s="271" t="str">
        <f t="array" ref="B298">IFERROR(INDEX(Input!$A$19:$A$1518, MATCH(0, IF(AMI!$B$84=Input!$J$19:$J$1518, COUNTIF($B$86:B297, Input!$A$19:$A$1518), ""), 0)),"")</f>
        <v/>
      </c>
      <c r="C298" s="271" t="str">
        <f t="array" ref="C298">IFERROR(INDEX(Input!$A$19:$A$1518, MATCH(0, IF(AMI!$C$84=Input!$J$19:$J$1518, COUNTIF($C$86:C297, Input!$A$19:$A$1518), ""), 0)),"")</f>
        <v/>
      </c>
      <c r="D298" s="271" t="str">
        <f t="array" ref="D298">IFERROR(INDEX(Input!$A$19:$A$1518, MATCH(0, IF(AMI!$D$84=Input!$J$19:$J$1518, COUNTIF($D$86:D297, Input!$A$19:$A$1518), ""), 0)),"")</f>
        <v/>
      </c>
      <c r="E298" s="271" t="str">
        <f t="array" ref="E298">IFERROR(INDEX(Input!$A$19:$A$1518, MATCH(0, IF(AMI!$E$84=Input!$J$19:$J$1518, COUNTIF($E$86:E297, Input!$A$19:$A$1518), ""), 0)),"")</f>
        <v/>
      </c>
      <c r="F298" s="271" t="str">
        <f t="array" ref="F298">IFERROR(INDEX(Input!$A$19:$A$1518, MATCH(0, IF(AMI!$F$84=Input!$J$19:$J$1518, COUNTIF($F$86:F297, Input!$A$19:$A$1518), ""), 0)),"")</f>
        <v/>
      </c>
      <c r="G298" s="271" t="str">
        <f t="array" ref="G298">IFERROR(INDEX(Input!$A$19:$A$1518, MATCH(0, IF(AMI!$G$84=Input!$J$19:$J$1518, COUNTIF($G$86:G297, Input!$A$19:$A$1518), ""), 0)),"")</f>
        <v/>
      </c>
      <c r="H298" s="271" t="str">
        <f t="array" ref="H298">IFERROR(INDEX(Input!$A$19:$A$1518, MATCH(0, IF(AMI!$H$84=Input!$J$19:$J$1518, COUNTIF($H$86:H297, Input!$A$19:$A$1518), ""), 0)),"")</f>
        <v/>
      </c>
      <c r="I298" s="271" t="str">
        <f t="array" ref="I298">IFERROR(INDEX(Input!$A$19:$A$1518, MATCH(0, IF(AMI!$I$84=Input!$J$19:$J$1518, COUNTIF($I$86:I297, Input!$A$19:$A$1518), ""), 0)),"")</f>
        <v/>
      </c>
      <c r="J298" s="271" t="str">
        <f t="array" ref="J298">IFERROR(INDEX(Input!$A$19:$A$1518, MATCH(0, IF(AMI!$J$84=Input!$J$19:$J$1518, COUNTIF($J$86:J297, Input!$A$19:$A$1518), ""), 0)),"")</f>
        <v/>
      </c>
    </row>
    <row r="299" spans="1:10" ht="13.5" thickBot="1" x14ac:dyDescent="0.25">
      <c r="A299" s="271" t="str">
        <f t="array" ref="A299">IFERROR(INDEX(Input!$A$19:$A$1518,MATCH(0,IF(AMI!$A$84=Input!$J$19:$J$1518, COUNTIF($A$86:A298, Input!$A$19:$A$1518), ""), 0)),"")</f>
        <v/>
      </c>
      <c r="B299" s="271" t="str">
        <f t="array" ref="B299">IFERROR(INDEX(Input!$A$19:$A$1518, MATCH(0, IF(AMI!$B$84=Input!$J$19:$J$1518, COUNTIF($B$86:B298, Input!$A$19:$A$1518), ""), 0)),"")</f>
        <v/>
      </c>
      <c r="C299" s="271" t="str">
        <f t="array" ref="C299">IFERROR(INDEX(Input!$A$19:$A$1518, MATCH(0, IF(AMI!$C$84=Input!$J$19:$J$1518, COUNTIF($C$86:C298, Input!$A$19:$A$1518), ""), 0)),"")</f>
        <v/>
      </c>
      <c r="D299" s="271" t="str">
        <f t="array" ref="D299">IFERROR(INDEX(Input!$A$19:$A$1518, MATCH(0, IF(AMI!$D$84=Input!$J$19:$J$1518, COUNTIF($D$86:D298, Input!$A$19:$A$1518), ""), 0)),"")</f>
        <v/>
      </c>
      <c r="E299" s="271" t="str">
        <f t="array" ref="E299">IFERROR(INDEX(Input!$A$19:$A$1518, MATCH(0, IF(AMI!$E$84=Input!$J$19:$J$1518, COUNTIF($E$86:E298, Input!$A$19:$A$1518), ""), 0)),"")</f>
        <v/>
      </c>
      <c r="F299" s="271" t="str">
        <f t="array" ref="F299">IFERROR(INDEX(Input!$A$19:$A$1518, MATCH(0, IF(AMI!$F$84=Input!$J$19:$J$1518, COUNTIF($F$86:F298, Input!$A$19:$A$1518), ""), 0)),"")</f>
        <v/>
      </c>
      <c r="G299" s="271" t="str">
        <f t="array" ref="G299">IFERROR(INDEX(Input!$A$19:$A$1518, MATCH(0, IF(AMI!$G$84=Input!$J$19:$J$1518, COUNTIF($G$86:G298, Input!$A$19:$A$1518), ""), 0)),"")</f>
        <v/>
      </c>
      <c r="H299" s="271" t="str">
        <f t="array" ref="H299">IFERROR(INDEX(Input!$A$19:$A$1518, MATCH(0, IF(AMI!$H$84=Input!$J$19:$J$1518, COUNTIF($H$86:H298, Input!$A$19:$A$1518), ""), 0)),"")</f>
        <v/>
      </c>
      <c r="I299" s="271" t="str">
        <f t="array" ref="I299">IFERROR(INDEX(Input!$A$19:$A$1518, MATCH(0, IF(AMI!$I$84=Input!$J$19:$J$1518, COUNTIF($I$86:I298, Input!$A$19:$A$1518), ""), 0)),"")</f>
        <v/>
      </c>
      <c r="J299" s="271" t="str">
        <f t="array" ref="J299">IFERROR(INDEX(Input!$A$19:$A$1518, MATCH(0, IF(AMI!$J$84=Input!$J$19:$J$1518, COUNTIF($J$86:J298, Input!$A$19:$A$1518), ""), 0)),"")</f>
        <v/>
      </c>
    </row>
    <row r="300" spans="1:10" ht="13.5" thickBot="1" x14ac:dyDescent="0.25">
      <c r="A300" s="271" t="str">
        <f t="array" ref="A300">IFERROR(INDEX(Input!$A$19:$A$1518,MATCH(0,IF(AMI!$A$84=Input!$J$19:$J$1518, COUNTIF($A$86:A299, Input!$A$19:$A$1518), ""), 0)),"")</f>
        <v/>
      </c>
      <c r="B300" s="271" t="str">
        <f t="array" ref="B300">IFERROR(INDEX(Input!$A$19:$A$1518, MATCH(0, IF(AMI!$B$84=Input!$J$19:$J$1518, COUNTIF($B$86:B299, Input!$A$19:$A$1518), ""), 0)),"")</f>
        <v/>
      </c>
      <c r="C300" s="271" t="str">
        <f t="array" ref="C300">IFERROR(INDEX(Input!$A$19:$A$1518, MATCH(0, IF(AMI!$C$84=Input!$J$19:$J$1518, COUNTIF($C$86:C299, Input!$A$19:$A$1518), ""), 0)),"")</f>
        <v/>
      </c>
      <c r="D300" s="271" t="str">
        <f t="array" ref="D300">IFERROR(INDEX(Input!$A$19:$A$1518, MATCH(0, IF(AMI!$D$84=Input!$J$19:$J$1518, COUNTIF($D$86:D299, Input!$A$19:$A$1518), ""), 0)),"")</f>
        <v/>
      </c>
      <c r="E300" s="271" t="str">
        <f t="array" ref="E300">IFERROR(INDEX(Input!$A$19:$A$1518, MATCH(0, IF(AMI!$E$84=Input!$J$19:$J$1518, COUNTIF($E$86:E299, Input!$A$19:$A$1518), ""), 0)),"")</f>
        <v/>
      </c>
      <c r="F300" s="271" t="str">
        <f t="array" ref="F300">IFERROR(INDEX(Input!$A$19:$A$1518, MATCH(0, IF(AMI!$F$84=Input!$J$19:$J$1518, COUNTIF($F$86:F299, Input!$A$19:$A$1518), ""), 0)),"")</f>
        <v/>
      </c>
      <c r="G300" s="271" t="str">
        <f t="array" ref="G300">IFERROR(INDEX(Input!$A$19:$A$1518, MATCH(0, IF(AMI!$G$84=Input!$J$19:$J$1518, COUNTIF($G$86:G299, Input!$A$19:$A$1518), ""), 0)),"")</f>
        <v/>
      </c>
      <c r="H300" s="271" t="str">
        <f t="array" ref="H300">IFERROR(INDEX(Input!$A$19:$A$1518, MATCH(0, IF(AMI!$H$84=Input!$J$19:$J$1518, COUNTIF($H$86:H299, Input!$A$19:$A$1518), ""), 0)),"")</f>
        <v/>
      </c>
      <c r="I300" s="271" t="str">
        <f t="array" ref="I300">IFERROR(INDEX(Input!$A$19:$A$1518, MATCH(0, IF(AMI!$I$84=Input!$J$19:$J$1518, COUNTIF($I$86:I299, Input!$A$19:$A$1518), ""), 0)),"")</f>
        <v/>
      </c>
      <c r="J300" s="271" t="str">
        <f t="array" ref="J300">IFERROR(INDEX(Input!$A$19:$A$1518, MATCH(0, IF(AMI!$J$84=Input!$J$19:$J$1518, COUNTIF($J$86:J299, Input!$A$19:$A$1518), ""), 0)),"")</f>
        <v/>
      </c>
    </row>
    <row r="301" spans="1:10" ht="13.5" thickBot="1" x14ac:dyDescent="0.25">
      <c r="A301" s="271" t="str">
        <f t="array" ref="A301">IFERROR(INDEX(Input!$A$19:$A$1518,MATCH(0,IF(AMI!$A$84=Input!$J$19:$J$1518, COUNTIF($A$86:A300, Input!$A$19:$A$1518), ""), 0)),"")</f>
        <v/>
      </c>
      <c r="B301" s="271" t="str">
        <f t="array" ref="B301">IFERROR(INDEX(Input!$A$19:$A$1518, MATCH(0, IF(AMI!$B$84=Input!$J$19:$J$1518, COUNTIF($B$86:B300, Input!$A$19:$A$1518), ""), 0)),"")</f>
        <v/>
      </c>
      <c r="C301" s="271" t="str">
        <f t="array" ref="C301">IFERROR(INDEX(Input!$A$19:$A$1518, MATCH(0, IF(AMI!$C$84=Input!$J$19:$J$1518, COUNTIF($C$86:C300, Input!$A$19:$A$1518), ""), 0)),"")</f>
        <v/>
      </c>
      <c r="D301" s="271" t="str">
        <f t="array" ref="D301">IFERROR(INDEX(Input!$A$19:$A$1518, MATCH(0, IF(AMI!$D$84=Input!$J$19:$J$1518, COUNTIF($D$86:D300, Input!$A$19:$A$1518), ""), 0)),"")</f>
        <v/>
      </c>
      <c r="E301" s="271" t="str">
        <f t="array" ref="E301">IFERROR(INDEX(Input!$A$19:$A$1518, MATCH(0, IF(AMI!$E$84=Input!$J$19:$J$1518, COUNTIF($E$86:E300, Input!$A$19:$A$1518), ""), 0)),"")</f>
        <v/>
      </c>
      <c r="F301" s="271" t="str">
        <f t="array" ref="F301">IFERROR(INDEX(Input!$A$19:$A$1518, MATCH(0, IF(AMI!$F$84=Input!$J$19:$J$1518, COUNTIF($F$86:F300, Input!$A$19:$A$1518), ""), 0)),"")</f>
        <v/>
      </c>
      <c r="G301" s="271" t="str">
        <f t="array" ref="G301">IFERROR(INDEX(Input!$A$19:$A$1518, MATCH(0, IF(AMI!$G$84=Input!$J$19:$J$1518, COUNTIF($G$86:G300, Input!$A$19:$A$1518), ""), 0)),"")</f>
        <v/>
      </c>
      <c r="H301" s="271" t="str">
        <f t="array" ref="H301">IFERROR(INDEX(Input!$A$19:$A$1518, MATCH(0, IF(AMI!$H$84=Input!$J$19:$J$1518, COUNTIF($H$86:H300, Input!$A$19:$A$1518), ""), 0)),"")</f>
        <v/>
      </c>
      <c r="I301" s="271" t="str">
        <f t="array" ref="I301">IFERROR(INDEX(Input!$A$19:$A$1518, MATCH(0, IF(AMI!$I$84=Input!$J$19:$J$1518, COUNTIF($I$86:I300, Input!$A$19:$A$1518), ""), 0)),"")</f>
        <v/>
      </c>
      <c r="J301" s="271" t="str">
        <f t="array" ref="J301">IFERROR(INDEX(Input!$A$19:$A$1518, MATCH(0, IF(AMI!$J$84=Input!$J$19:$J$1518, COUNTIF($J$86:J300, Input!$A$19:$A$1518), ""), 0)),"")</f>
        <v/>
      </c>
    </row>
    <row r="302" spans="1:10" ht="13.5" thickBot="1" x14ac:dyDescent="0.25">
      <c r="A302" s="271" t="str">
        <f t="array" ref="A302">IFERROR(INDEX(Input!$A$19:$A$1518,MATCH(0,IF(AMI!$A$84=Input!$J$19:$J$1518, COUNTIF($A$86:A301, Input!$A$19:$A$1518), ""), 0)),"")</f>
        <v/>
      </c>
      <c r="B302" s="271" t="str">
        <f t="array" ref="B302">IFERROR(INDEX(Input!$A$19:$A$1518, MATCH(0, IF(AMI!$B$84=Input!$J$19:$J$1518, COUNTIF($B$86:B301, Input!$A$19:$A$1518), ""), 0)),"")</f>
        <v/>
      </c>
      <c r="C302" s="271" t="str">
        <f t="array" ref="C302">IFERROR(INDEX(Input!$A$19:$A$1518, MATCH(0, IF(AMI!$C$84=Input!$J$19:$J$1518, COUNTIF($C$86:C301, Input!$A$19:$A$1518), ""), 0)),"")</f>
        <v/>
      </c>
      <c r="D302" s="271" t="str">
        <f t="array" ref="D302">IFERROR(INDEX(Input!$A$19:$A$1518, MATCH(0, IF(AMI!$D$84=Input!$J$19:$J$1518, COUNTIF($D$86:D301, Input!$A$19:$A$1518), ""), 0)),"")</f>
        <v/>
      </c>
      <c r="E302" s="271" t="str">
        <f t="array" ref="E302">IFERROR(INDEX(Input!$A$19:$A$1518, MATCH(0, IF(AMI!$E$84=Input!$J$19:$J$1518, COUNTIF($E$86:E301, Input!$A$19:$A$1518), ""), 0)),"")</f>
        <v/>
      </c>
      <c r="F302" s="271" t="str">
        <f t="array" ref="F302">IFERROR(INDEX(Input!$A$19:$A$1518, MATCH(0, IF(AMI!$F$84=Input!$J$19:$J$1518, COUNTIF($F$86:F301, Input!$A$19:$A$1518), ""), 0)),"")</f>
        <v/>
      </c>
      <c r="G302" s="271" t="str">
        <f t="array" ref="G302">IFERROR(INDEX(Input!$A$19:$A$1518, MATCH(0, IF(AMI!$G$84=Input!$J$19:$J$1518, COUNTIF($G$86:G301, Input!$A$19:$A$1518), ""), 0)),"")</f>
        <v/>
      </c>
      <c r="H302" s="271" t="str">
        <f t="array" ref="H302">IFERROR(INDEX(Input!$A$19:$A$1518, MATCH(0, IF(AMI!$H$84=Input!$J$19:$J$1518, COUNTIF($H$86:H301, Input!$A$19:$A$1518), ""), 0)),"")</f>
        <v/>
      </c>
      <c r="I302" s="271" t="str">
        <f t="array" ref="I302">IFERROR(INDEX(Input!$A$19:$A$1518, MATCH(0, IF(AMI!$I$84=Input!$J$19:$J$1518, COUNTIF($I$86:I301, Input!$A$19:$A$1518), ""), 0)),"")</f>
        <v/>
      </c>
      <c r="J302" s="271" t="str">
        <f t="array" ref="J302">IFERROR(INDEX(Input!$A$19:$A$1518, MATCH(0, IF(AMI!$J$84=Input!$J$19:$J$1518, COUNTIF($J$86:J301, Input!$A$19:$A$1518), ""), 0)),"")</f>
        <v/>
      </c>
    </row>
    <row r="303" spans="1:10" ht="13.5" thickBot="1" x14ac:dyDescent="0.25">
      <c r="A303" s="271" t="str">
        <f t="array" ref="A303">IFERROR(INDEX(Input!$A$19:$A$1518,MATCH(0,IF(AMI!$A$84=Input!$J$19:$J$1518, COUNTIF($A$86:A302, Input!$A$19:$A$1518), ""), 0)),"")</f>
        <v/>
      </c>
      <c r="B303" s="271" t="str">
        <f t="array" ref="B303">IFERROR(INDEX(Input!$A$19:$A$1518, MATCH(0, IF(AMI!$B$84=Input!$J$19:$J$1518, COUNTIF($B$86:B302, Input!$A$19:$A$1518), ""), 0)),"")</f>
        <v/>
      </c>
      <c r="C303" s="271" t="str">
        <f t="array" ref="C303">IFERROR(INDEX(Input!$A$19:$A$1518, MATCH(0, IF(AMI!$C$84=Input!$J$19:$J$1518, COUNTIF($C$86:C302, Input!$A$19:$A$1518), ""), 0)),"")</f>
        <v/>
      </c>
      <c r="D303" s="271" t="str">
        <f t="array" ref="D303">IFERROR(INDEX(Input!$A$19:$A$1518, MATCH(0, IF(AMI!$D$84=Input!$J$19:$J$1518, COUNTIF($D$86:D302, Input!$A$19:$A$1518), ""), 0)),"")</f>
        <v/>
      </c>
      <c r="E303" s="271" t="str">
        <f t="array" ref="E303">IFERROR(INDEX(Input!$A$19:$A$1518, MATCH(0, IF(AMI!$E$84=Input!$J$19:$J$1518, COUNTIF($E$86:E302, Input!$A$19:$A$1518), ""), 0)),"")</f>
        <v/>
      </c>
      <c r="F303" s="271" t="str">
        <f t="array" ref="F303">IFERROR(INDEX(Input!$A$19:$A$1518, MATCH(0, IF(AMI!$F$84=Input!$J$19:$J$1518, COUNTIF($F$86:F302, Input!$A$19:$A$1518), ""), 0)),"")</f>
        <v/>
      </c>
      <c r="G303" s="271" t="str">
        <f t="array" ref="G303">IFERROR(INDEX(Input!$A$19:$A$1518, MATCH(0, IF(AMI!$G$84=Input!$J$19:$J$1518, COUNTIF($G$86:G302, Input!$A$19:$A$1518), ""), 0)),"")</f>
        <v/>
      </c>
      <c r="H303" s="271" t="str">
        <f t="array" ref="H303">IFERROR(INDEX(Input!$A$19:$A$1518, MATCH(0, IF(AMI!$H$84=Input!$J$19:$J$1518, COUNTIF($H$86:H302, Input!$A$19:$A$1518), ""), 0)),"")</f>
        <v/>
      </c>
      <c r="I303" s="271" t="str">
        <f t="array" ref="I303">IFERROR(INDEX(Input!$A$19:$A$1518, MATCH(0, IF(AMI!$I$84=Input!$J$19:$J$1518, COUNTIF($I$86:I302, Input!$A$19:$A$1518), ""), 0)),"")</f>
        <v/>
      </c>
      <c r="J303" s="271" t="str">
        <f t="array" ref="J303">IFERROR(INDEX(Input!$A$19:$A$1518, MATCH(0, IF(AMI!$J$84=Input!$J$19:$J$1518, COUNTIF($J$86:J302, Input!$A$19:$A$1518), ""), 0)),"")</f>
        <v/>
      </c>
    </row>
    <row r="304" spans="1:10" ht="13.5" thickBot="1" x14ac:dyDescent="0.25">
      <c r="A304" s="271" t="str">
        <f t="array" ref="A304">IFERROR(INDEX(Input!$A$19:$A$1518,MATCH(0,IF(AMI!$A$84=Input!$J$19:$J$1518, COUNTIF($A$86:A303, Input!$A$19:$A$1518), ""), 0)),"")</f>
        <v/>
      </c>
      <c r="B304" s="271" t="str">
        <f t="array" ref="B304">IFERROR(INDEX(Input!$A$19:$A$1518, MATCH(0, IF(AMI!$B$84=Input!$J$19:$J$1518, COUNTIF($B$86:B303, Input!$A$19:$A$1518), ""), 0)),"")</f>
        <v/>
      </c>
      <c r="C304" s="271" t="str">
        <f t="array" ref="C304">IFERROR(INDEX(Input!$A$19:$A$1518, MATCH(0, IF(AMI!$C$84=Input!$J$19:$J$1518, COUNTIF($C$86:C303, Input!$A$19:$A$1518), ""), 0)),"")</f>
        <v/>
      </c>
      <c r="D304" s="271" t="str">
        <f t="array" ref="D304">IFERROR(INDEX(Input!$A$19:$A$1518, MATCH(0, IF(AMI!$D$84=Input!$J$19:$J$1518, COUNTIF($D$86:D303, Input!$A$19:$A$1518), ""), 0)),"")</f>
        <v/>
      </c>
      <c r="E304" s="271" t="str">
        <f t="array" ref="E304">IFERROR(INDEX(Input!$A$19:$A$1518, MATCH(0, IF(AMI!$E$84=Input!$J$19:$J$1518, COUNTIF($E$86:E303, Input!$A$19:$A$1518), ""), 0)),"")</f>
        <v/>
      </c>
      <c r="F304" s="271" t="str">
        <f t="array" ref="F304">IFERROR(INDEX(Input!$A$19:$A$1518, MATCH(0, IF(AMI!$F$84=Input!$J$19:$J$1518, COUNTIF($F$86:F303, Input!$A$19:$A$1518), ""), 0)),"")</f>
        <v/>
      </c>
      <c r="G304" s="271" t="str">
        <f t="array" ref="G304">IFERROR(INDEX(Input!$A$19:$A$1518, MATCH(0, IF(AMI!$G$84=Input!$J$19:$J$1518, COUNTIF($G$86:G303, Input!$A$19:$A$1518), ""), 0)),"")</f>
        <v/>
      </c>
      <c r="H304" s="271" t="str">
        <f t="array" ref="H304">IFERROR(INDEX(Input!$A$19:$A$1518, MATCH(0, IF(AMI!$H$84=Input!$J$19:$J$1518, COUNTIF($H$86:H303, Input!$A$19:$A$1518), ""), 0)),"")</f>
        <v/>
      </c>
      <c r="I304" s="271" t="str">
        <f t="array" ref="I304">IFERROR(INDEX(Input!$A$19:$A$1518, MATCH(0, IF(AMI!$I$84=Input!$J$19:$J$1518, COUNTIF($I$86:I303, Input!$A$19:$A$1518), ""), 0)),"")</f>
        <v/>
      </c>
      <c r="J304" s="271" t="str">
        <f t="array" ref="J304">IFERROR(INDEX(Input!$A$19:$A$1518, MATCH(0, IF(AMI!$J$84=Input!$J$19:$J$1518, COUNTIF($J$86:J303, Input!$A$19:$A$1518), ""), 0)),"")</f>
        <v/>
      </c>
    </row>
    <row r="305" spans="1:10" ht="13.5" thickBot="1" x14ac:dyDescent="0.25">
      <c r="A305" s="271" t="str">
        <f t="array" ref="A305">IFERROR(INDEX(Input!$A$19:$A$1518,MATCH(0,IF(AMI!$A$84=Input!$J$19:$J$1518, COUNTIF($A$86:A304, Input!$A$19:$A$1518), ""), 0)),"")</f>
        <v/>
      </c>
      <c r="B305" s="271" t="str">
        <f t="array" ref="B305">IFERROR(INDEX(Input!$A$19:$A$1518, MATCH(0, IF(AMI!$B$84=Input!$J$19:$J$1518, COUNTIF($B$86:B304, Input!$A$19:$A$1518), ""), 0)),"")</f>
        <v/>
      </c>
      <c r="C305" s="271" t="str">
        <f t="array" ref="C305">IFERROR(INDEX(Input!$A$19:$A$1518, MATCH(0, IF(AMI!$C$84=Input!$J$19:$J$1518, COUNTIF($C$86:C304, Input!$A$19:$A$1518), ""), 0)),"")</f>
        <v/>
      </c>
      <c r="D305" s="271" t="str">
        <f t="array" ref="D305">IFERROR(INDEX(Input!$A$19:$A$1518, MATCH(0, IF(AMI!$D$84=Input!$J$19:$J$1518, COUNTIF($D$86:D304, Input!$A$19:$A$1518), ""), 0)),"")</f>
        <v/>
      </c>
      <c r="E305" s="271" t="str">
        <f t="array" ref="E305">IFERROR(INDEX(Input!$A$19:$A$1518, MATCH(0, IF(AMI!$E$84=Input!$J$19:$J$1518, COUNTIF($E$86:E304, Input!$A$19:$A$1518), ""), 0)),"")</f>
        <v/>
      </c>
      <c r="F305" s="271" t="str">
        <f t="array" ref="F305">IFERROR(INDEX(Input!$A$19:$A$1518, MATCH(0, IF(AMI!$F$84=Input!$J$19:$J$1518, COUNTIF($F$86:F304, Input!$A$19:$A$1518), ""), 0)),"")</f>
        <v/>
      </c>
      <c r="G305" s="271" t="str">
        <f t="array" ref="G305">IFERROR(INDEX(Input!$A$19:$A$1518, MATCH(0, IF(AMI!$G$84=Input!$J$19:$J$1518, COUNTIF($G$86:G304, Input!$A$19:$A$1518), ""), 0)),"")</f>
        <v/>
      </c>
      <c r="H305" s="271" t="str">
        <f t="array" ref="H305">IFERROR(INDEX(Input!$A$19:$A$1518, MATCH(0, IF(AMI!$H$84=Input!$J$19:$J$1518, COUNTIF($H$86:H304, Input!$A$19:$A$1518), ""), 0)),"")</f>
        <v/>
      </c>
      <c r="I305" s="271" t="str">
        <f t="array" ref="I305">IFERROR(INDEX(Input!$A$19:$A$1518, MATCH(0, IF(AMI!$I$84=Input!$J$19:$J$1518, COUNTIF($I$86:I304, Input!$A$19:$A$1518), ""), 0)),"")</f>
        <v/>
      </c>
      <c r="J305" s="271" t="str">
        <f t="array" ref="J305">IFERROR(INDEX(Input!$A$19:$A$1518, MATCH(0, IF(AMI!$J$84=Input!$J$19:$J$1518, COUNTIF($J$86:J304, Input!$A$19:$A$1518), ""), 0)),"")</f>
        <v/>
      </c>
    </row>
    <row r="306" spans="1:10" ht="13.5" thickBot="1" x14ac:dyDescent="0.25">
      <c r="A306" s="271" t="str">
        <f t="array" ref="A306">IFERROR(INDEX(Input!$A$19:$A$1518,MATCH(0,IF(AMI!$A$84=Input!$J$19:$J$1518, COUNTIF($A$86:A305, Input!$A$19:$A$1518), ""), 0)),"")</f>
        <v/>
      </c>
      <c r="B306" s="271" t="str">
        <f t="array" ref="B306">IFERROR(INDEX(Input!$A$19:$A$1518, MATCH(0, IF(AMI!$B$84=Input!$J$19:$J$1518, COUNTIF($B$86:B305, Input!$A$19:$A$1518), ""), 0)),"")</f>
        <v/>
      </c>
      <c r="C306" s="271" t="str">
        <f t="array" ref="C306">IFERROR(INDEX(Input!$A$19:$A$1518, MATCH(0, IF(AMI!$C$84=Input!$J$19:$J$1518, COUNTIF($C$86:C305, Input!$A$19:$A$1518), ""), 0)),"")</f>
        <v/>
      </c>
      <c r="D306" s="271" t="str">
        <f t="array" ref="D306">IFERROR(INDEX(Input!$A$19:$A$1518, MATCH(0, IF(AMI!$D$84=Input!$J$19:$J$1518, COUNTIF($D$86:D305, Input!$A$19:$A$1518), ""), 0)),"")</f>
        <v/>
      </c>
      <c r="E306" s="271" t="str">
        <f t="array" ref="E306">IFERROR(INDEX(Input!$A$19:$A$1518, MATCH(0, IF(AMI!$E$84=Input!$J$19:$J$1518, COUNTIF($E$86:E305, Input!$A$19:$A$1518), ""), 0)),"")</f>
        <v/>
      </c>
      <c r="F306" s="271" t="str">
        <f t="array" ref="F306">IFERROR(INDEX(Input!$A$19:$A$1518, MATCH(0, IF(AMI!$F$84=Input!$J$19:$J$1518, COUNTIF($F$86:F305, Input!$A$19:$A$1518), ""), 0)),"")</f>
        <v/>
      </c>
      <c r="G306" s="271" t="str">
        <f t="array" ref="G306">IFERROR(INDEX(Input!$A$19:$A$1518, MATCH(0, IF(AMI!$G$84=Input!$J$19:$J$1518, COUNTIF($G$86:G305, Input!$A$19:$A$1518), ""), 0)),"")</f>
        <v/>
      </c>
      <c r="H306" s="271" t="str">
        <f t="array" ref="H306">IFERROR(INDEX(Input!$A$19:$A$1518, MATCH(0, IF(AMI!$H$84=Input!$J$19:$J$1518, COUNTIF($H$86:H305, Input!$A$19:$A$1518), ""), 0)),"")</f>
        <v/>
      </c>
      <c r="I306" s="271" t="str">
        <f t="array" ref="I306">IFERROR(INDEX(Input!$A$19:$A$1518, MATCH(0, IF(AMI!$I$84=Input!$J$19:$J$1518, COUNTIF($I$86:I305, Input!$A$19:$A$1518), ""), 0)),"")</f>
        <v/>
      </c>
      <c r="J306" s="271" t="str">
        <f t="array" ref="J306">IFERROR(INDEX(Input!$A$19:$A$1518, MATCH(0, IF(AMI!$J$84=Input!$J$19:$J$1518, COUNTIF($J$86:J305, Input!$A$19:$A$1518), ""), 0)),"")</f>
        <v/>
      </c>
    </row>
    <row r="307" spans="1:10" ht="13.5" thickBot="1" x14ac:dyDescent="0.25">
      <c r="A307" s="271" t="str">
        <f t="array" ref="A307">IFERROR(INDEX(Input!$A$19:$A$1518,MATCH(0,IF(AMI!$A$84=Input!$J$19:$J$1518, COUNTIF($A$86:A306, Input!$A$19:$A$1518), ""), 0)),"")</f>
        <v/>
      </c>
      <c r="B307" s="271" t="str">
        <f t="array" ref="B307">IFERROR(INDEX(Input!$A$19:$A$1518, MATCH(0, IF(AMI!$B$84=Input!$J$19:$J$1518, COUNTIF($B$86:B306, Input!$A$19:$A$1518), ""), 0)),"")</f>
        <v/>
      </c>
      <c r="C307" s="271" t="str">
        <f t="array" ref="C307">IFERROR(INDEX(Input!$A$19:$A$1518, MATCH(0, IF(AMI!$C$84=Input!$J$19:$J$1518, COUNTIF($C$86:C306, Input!$A$19:$A$1518), ""), 0)),"")</f>
        <v/>
      </c>
      <c r="D307" s="271" t="str">
        <f t="array" ref="D307">IFERROR(INDEX(Input!$A$19:$A$1518, MATCH(0, IF(AMI!$D$84=Input!$J$19:$J$1518, COUNTIF($D$86:D306, Input!$A$19:$A$1518), ""), 0)),"")</f>
        <v/>
      </c>
      <c r="E307" s="271" t="str">
        <f t="array" ref="E307">IFERROR(INDEX(Input!$A$19:$A$1518, MATCH(0, IF(AMI!$E$84=Input!$J$19:$J$1518, COUNTIF($E$86:E306, Input!$A$19:$A$1518), ""), 0)),"")</f>
        <v/>
      </c>
      <c r="F307" s="271" t="str">
        <f t="array" ref="F307">IFERROR(INDEX(Input!$A$19:$A$1518, MATCH(0, IF(AMI!$F$84=Input!$J$19:$J$1518, COUNTIF($F$86:F306, Input!$A$19:$A$1518), ""), 0)),"")</f>
        <v/>
      </c>
      <c r="G307" s="271" t="str">
        <f t="array" ref="G307">IFERROR(INDEX(Input!$A$19:$A$1518, MATCH(0, IF(AMI!$G$84=Input!$J$19:$J$1518, COUNTIF($G$86:G306, Input!$A$19:$A$1518), ""), 0)),"")</f>
        <v/>
      </c>
      <c r="H307" s="271" t="str">
        <f t="array" ref="H307">IFERROR(INDEX(Input!$A$19:$A$1518, MATCH(0, IF(AMI!$H$84=Input!$J$19:$J$1518, COUNTIF($H$86:H306, Input!$A$19:$A$1518), ""), 0)),"")</f>
        <v/>
      </c>
      <c r="I307" s="271" t="str">
        <f t="array" ref="I307">IFERROR(INDEX(Input!$A$19:$A$1518, MATCH(0, IF(AMI!$I$84=Input!$J$19:$J$1518, COUNTIF($I$86:I306, Input!$A$19:$A$1518), ""), 0)),"")</f>
        <v/>
      </c>
      <c r="J307" s="271" t="str">
        <f t="array" ref="J307">IFERROR(INDEX(Input!$A$19:$A$1518, MATCH(0, IF(AMI!$J$84=Input!$J$19:$J$1518, COUNTIF($J$86:J306, Input!$A$19:$A$1518), ""), 0)),"")</f>
        <v/>
      </c>
    </row>
    <row r="308" spans="1:10" ht="13.5" thickBot="1" x14ac:dyDescent="0.25">
      <c r="A308" s="271" t="str">
        <f t="array" ref="A308">IFERROR(INDEX(Input!$A$19:$A$1518,MATCH(0,IF(AMI!$A$84=Input!$J$19:$J$1518, COUNTIF($A$86:A307, Input!$A$19:$A$1518), ""), 0)),"")</f>
        <v/>
      </c>
      <c r="B308" s="271" t="str">
        <f t="array" ref="B308">IFERROR(INDEX(Input!$A$19:$A$1518, MATCH(0, IF(AMI!$B$84=Input!$J$19:$J$1518, COUNTIF($B$86:B307, Input!$A$19:$A$1518), ""), 0)),"")</f>
        <v/>
      </c>
      <c r="C308" s="271" t="str">
        <f t="array" ref="C308">IFERROR(INDEX(Input!$A$19:$A$1518, MATCH(0, IF(AMI!$C$84=Input!$J$19:$J$1518, COUNTIF($C$86:C307, Input!$A$19:$A$1518), ""), 0)),"")</f>
        <v/>
      </c>
      <c r="D308" s="271" t="str">
        <f t="array" ref="D308">IFERROR(INDEX(Input!$A$19:$A$1518, MATCH(0, IF(AMI!$D$84=Input!$J$19:$J$1518, COUNTIF($D$86:D307, Input!$A$19:$A$1518), ""), 0)),"")</f>
        <v/>
      </c>
      <c r="E308" s="271" t="str">
        <f t="array" ref="E308">IFERROR(INDEX(Input!$A$19:$A$1518, MATCH(0, IF(AMI!$E$84=Input!$J$19:$J$1518, COUNTIF($E$86:E307, Input!$A$19:$A$1518), ""), 0)),"")</f>
        <v/>
      </c>
      <c r="F308" s="271" t="str">
        <f t="array" ref="F308">IFERROR(INDEX(Input!$A$19:$A$1518, MATCH(0, IF(AMI!$F$84=Input!$J$19:$J$1518, COUNTIF($F$86:F307, Input!$A$19:$A$1518), ""), 0)),"")</f>
        <v/>
      </c>
      <c r="G308" s="271" t="str">
        <f t="array" ref="G308">IFERROR(INDEX(Input!$A$19:$A$1518, MATCH(0, IF(AMI!$G$84=Input!$J$19:$J$1518, COUNTIF($G$86:G307, Input!$A$19:$A$1518), ""), 0)),"")</f>
        <v/>
      </c>
      <c r="H308" s="271" t="str">
        <f t="array" ref="H308">IFERROR(INDEX(Input!$A$19:$A$1518, MATCH(0, IF(AMI!$H$84=Input!$J$19:$J$1518, COUNTIF($H$86:H307, Input!$A$19:$A$1518), ""), 0)),"")</f>
        <v/>
      </c>
      <c r="I308" s="271" t="str">
        <f t="array" ref="I308">IFERROR(INDEX(Input!$A$19:$A$1518, MATCH(0, IF(AMI!$I$84=Input!$J$19:$J$1518, COUNTIF($I$86:I307, Input!$A$19:$A$1518), ""), 0)),"")</f>
        <v/>
      </c>
      <c r="J308" s="271" t="str">
        <f t="array" ref="J308">IFERROR(INDEX(Input!$A$19:$A$1518, MATCH(0, IF(AMI!$J$84=Input!$J$19:$J$1518, COUNTIF($J$86:J307, Input!$A$19:$A$1518), ""), 0)),"")</f>
        <v/>
      </c>
    </row>
    <row r="309" spans="1:10" ht="13.5" thickBot="1" x14ac:dyDescent="0.25">
      <c r="A309" s="271" t="str">
        <f t="array" ref="A309">IFERROR(INDEX(Input!$A$19:$A$1518,MATCH(0,IF(AMI!$A$84=Input!$J$19:$J$1518, COUNTIF($A$86:A308, Input!$A$19:$A$1518), ""), 0)),"")</f>
        <v/>
      </c>
      <c r="B309" s="271" t="str">
        <f t="array" ref="B309">IFERROR(INDEX(Input!$A$19:$A$1518, MATCH(0, IF(AMI!$B$84=Input!$J$19:$J$1518, COUNTIF($B$86:B308, Input!$A$19:$A$1518), ""), 0)),"")</f>
        <v/>
      </c>
      <c r="C309" s="271" t="str">
        <f t="array" ref="C309">IFERROR(INDEX(Input!$A$19:$A$1518, MATCH(0, IF(AMI!$C$84=Input!$J$19:$J$1518, COUNTIF($C$86:C308, Input!$A$19:$A$1518), ""), 0)),"")</f>
        <v/>
      </c>
      <c r="D309" s="271" t="str">
        <f t="array" ref="D309">IFERROR(INDEX(Input!$A$19:$A$1518, MATCH(0, IF(AMI!$D$84=Input!$J$19:$J$1518, COUNTIF($D$86:D308, Input!$A$19:$A$1518), ""), 0)),"")</f>
        <v/>
      </c>
      <c r="E309" s="271" t="str">
        <f t="array" ref="E309">IFERROR(INDEX(Input!$A$19:$A$1518, MATCH(0, IF(AMI!$E$84=Input!$J$19:$J$1518, COUNTIF($E$86:E308, Input!$A$19:$A$1518), ""), 0)),"")</f>
        <v/>
      </c>
      <c r="F309" s="271" t="str">
        <f t="array" ref="F309">IFERROR(INDEX(Input!$A$19:$A$1518, MATCH(0, IF(AMI!$F$84=Input!$J$19:$J$1518, COUNTIF($F$86:F308, Input!$A$19:$A$1518), ""), 0)),"")</f>
        <v/>
      </c>
      <c r="G309" s="271" t="str">
        <f t="array" ref="G309">IFERROR(INDEX(Input!$A$19:$A$1518, MATCH(0, IF(AMI!$G$84=Input!$J$19:$J$1518, COUNTIF($G$86:G308, Input!$A$19:$A$1518), ""), 0)),"")</f>
        <v/>
      </c>
      <c r="H309" s="271" t="str">
        <f t="array" ref="H309">IFERROR(INDEX(Input!$A$19:$A$1518, MATCH(0, IF(AMI!$H$84=Input!$J$19:$J$1518, COUNTIF($H$86:H308, Input!$A$19:$A$1518), ""), 0)),"")</f>
        <v/>
      </c>
      <c r="I309" s="271" t="str">
        <f t="array" ref="I309">IFERROR(INDEX(Input!$A$19:$A$1518, MATCH(0, IF(AMI!$I$84=Input!$J$19:$J$1518, COUNTIF($I$86:I308, Input!$A$19:$A$1518), ""), 0)),"")</f>
        <v/>
      </c>
      <c r="J309" s="271" t="str">
        <f t="array" ref="J309">IFERROR(INDEX(Input!$A$19:$A$1518, MATCH(0, IF(AMI!$J$84=Input!$J$19:$J$1518, COUNTIF($J$86:J308, Input!$A$19:$A$1518), ""), 0)),"")</f>
        <v/>
      </c>
    </row>
    <row r="310" spans="1:10" ht="13.5" thickBot="1" x14ac:dyDescent="0.25">
      <c r="A310" s="271" t="str">
        <f t="array" ref="A310">IFERROR(INDEX(Input!$A$19:$A$1518,MATCH(0,IF(AMI!$A$84=Input!$J$19:$J$1518, COUNTIF($A$86:A309, Input!$A$19:$A$1518), ""), 0)),"")</f>
        <v/>
      </c>
      <c r="B310" s="271" t="str">
        <f t="array" ref="B310">IFERROR(INDEX(Input!$A$19:$A$1518, MATCH(0, IF(AMI!$B$84=Input!$J$19:$J$1518, COUNTIF($B$86:B309, Input!$A$19:$A$1518), ""), 0)),"")</f>
        <v/>
      </c>
      <c r="C310" s="271" t="str">
        <f t="array" ref="C310">IFERROR(INDEX(Input!$A$19:$A$1518, MATCH(0, IF(AMI!$C$84=Input!$J$19:$J$1518, COUNTIF($C$86:C309, Input!$A$19:$A$1518), ""), 0)),"")</f>
        <v/>
      </c>
      <c r="D310" s="271" t="str">
        <f t="array" ref="D310">IFERROR(INDEX(Input!$A$19:$A$1518, MATCH(0, IF(AMI!$D$84=Input!$J$19:$J$1518, COUNTIF($D$86:D309, Input!$A$19:$A$1518), ""), 0)),"")</f>
        <v/>
      </c>
      <c r="E310" s="271" t="str">
        <f t="array" ref="E310">IFERROR(INDEX(Input!$A$19:$A$1518, MATCH(0, IF(AMI!$E$84=Input!$J$19:$J$1518, COUNTIF($E$86:E309, Input!$A$19:$A$1518), ""), 0)),"")</f>
        <v/>
      </c>
      <c r="F310" s="271" t="str">
        <f t="array" ref="F310">IFERROR(INDEX(Input!$A$19:$A$1518, MATCH(0, IF(AMI!$F$84=Input!$J$19:$J$1518, COUNTIF($F$86:F309, Input!$A$19:$A$1518), ""), 0)),"")</f>
        <v/>
      </c>
      <c r="G310" s="271" t="str">
        <f t="array" ref="G310">IFERROR(INDEX(Input!$A$19:$A$1518, MATCH(0, IF(AMI!$G$84=Input!$J$19:$J$1518, COUNTIF($G$86:G309, Input!$A$19:$A$1518), ""), 0)),"")</f>
        <v/>
      </c>
      <c r="H310" s="271" t="str">
        <f t="array" ref="H310">IFERROR(INDEX(Input!$A$19:$A$1518, MATCH(0, IF(AMI!$H$84=Input!$J$19:$J$1518, COUNTIF($H$86:H309, Input!$A$19:$A$1518), ""), 0)),"")</f>
        <v/>
      </c>
      <c r="I310" s="271" t="str">
        <f t="array" ref="I310">IFERROR(INDEX(Input!$A$19:$A$1518, MATCH(0, IF(AMI!$I$84=Input!$J$19:$J$1518, COUNTIF($I$86:I309, Input!$A$19:$A$1518), ""), 0)),"")</f>
        <v/>
      </c>
      <c r="J310" s="271" t="str">
        <f t="array" ref="J310">IFERROR(INDEX(Input!$A$19:$A$1518, MATCH(0, IF(AMI!$J$84=Input!$J$19:$J$1518, COUNTIF($J$86:J309, Input!$A$19:$A$1518), ""), 0)),"")</f>
        <v/>
      </c>
    </row>
    <row r="311" spans="1:10" ht="13.5" thickBot="1" x14ac:dyDescent="0.25">
      <c r="A311" s="271" t="str">
        <f t="array" ref="A311">IFERROR(INDEX(Input!$A$19:$A$1518,MATCH(0,IF(AMI!$A$84=Input!$J$19:$J$1518, COUNTIF($A$86:A310, Input!$A$19:$A$1518), ""), 0)),"")</f>
        <v/>
      </c>
      <c r="B311" s="271" t="str">
        <f t="array" ref="B311">IFERROR(INDEX(Input!$A$19:$A$1518, MATCH(0, IF(AMI!$B$84=Input!$J$19:$J$1518, COUNTIF($B$86:B310, Input!$A$19:$A$1518), ""), 0)),"")</f>
        <v/>
      </c>
      <c r="C311" s="271" t="str">
        <f t="array" ref="C311">IFERROR(INDEX(Input!$A$19:$A$1518, MATCH(0, IF(AMI!$C$84=Input!$J$19:$J$1518, COUNTIF($C$86:C310, Input!$A$19:$A$1518), ""), 0)),"")</f>
        <v/>
      </c>
      <c r="D311" s="271" t="str">
        <f t="array" ref="D311">IFERROR(INDEX(Input!$A$19:$A$1518, MATCH(0, IF(AMI!$D$84=Input!$J$19:$J$1518, COUNTIF($D$86:D310, Input!$A$19:$A$1518), ""), 0)),"")</f>
        <v/>
      </c>
      <c r="E311" s="271" t="str">
        <f t="array" ref="E311">IFERROR(INDEX(Input!$A$19:$A$1518, MATCH(0, IF(AMI!$E$84=Input!$J$19:$J$1518, COUNTIF($E$86:E310, Input!$A$19:$A$1518), ""), 0)),"")</f>
        <v/>
      </c>
      <c r="F311" s="271" t="str">
        <f t="array" ref="F311">IFERROR(INDEX(Input!$A$19:$A$1518, MATCH(0, IF(AMI!$F$84=Input!$J$19:$J$1518, COUNTIF($F$86:F310, Input!$A$19:$A$1518), ""), 0)),"")</f>
        <v/>
      </c>
      <c r="G311" s="271" t="str">
        <f t="array" ref="G311">IFERROR(INDEX(Input!$A$19:$A$1518, MATCH(0, IF(AMI!$G$84=Input!$J$19:$J$1518, COUNTIF($G$86:G310, Input!$A$19:$A$1518), ""), 0)),"")</f>
        <v/>
      </c>
      <c r="H311" s="271" t="str">
        <f t="array" ref="H311">IFERROR(INDEX(Input!$A$19:$A$1518, MATCH(0, IF(AMI!$H$84=Input!$J$19:$J$1518, COUNTIF($H$86:H310, Input!$A$19:$A$1518), ""), 0)),"")</f>
        <v/>
      </c>
      <c r="I311" s="271" t="str">
        <f t="array" ref="I311">IFERROR(INDEX(Input!$A$19:$A$1518, MATCH(0, IF(AMI!$I$84=Input!$J$19:$J$1518, COUNTIF($I$86:I310, Input!$A$19:$A$1518), ""), 0)),"")</f>
        <v/>
      </c>
      <c r="J311" s="271" t="str">
        <f t="array" ref="J311">IFERROR(INDEX(Input!$A$19:$A$1518, MATCH(0, IF(AMI!$J$84=Input!$J$19:$J$1518, COUNTIF($J$86:J310, Input!$A$19:$A$1518), ""), 0)),"")</f>
        <v/>
      </c>
    </row>
    <row r="312" spans="1:10" ht="13.5" thickBot="1" x14ac:dyDescent="0.25">
      <c r="A312" s="271" t="str">
        <f t="array" ref="A312">IFERROR(INDEX(Input!$A$19:$A$1518,MATCH(0,IF(AMI!$A$84=Input!$J$19:$J$1518, COUNTIF($A$86:A311, Input!$A$19:$A$1518), ""), 0)),"")</f>
        <v/>
      </c>
      <c r="B312" s="271" t="str">
        <f t="array" ref="B312">IFERROR(INDEX(Input!$A$19:$A$1518, MATCH(0, IF(AMI!$B$84=Input!$J$19:$J$1518, COUNTIF($B$86:B311, Input!$A$19:$A$1518), ""), 0)),"")</f>
        <v/>
      </c>
      <c r="C312" s="271" t="str">
        <f t="array" ref="C312">IFERROR(INDEX(Input!$A$19:$A$1518, MATCH(0, IF(AMI!$C$84=Input!$J$19:$J$1518, COUNTIF($C$86:C311, Input!$A$19:$A$1518), ""), 0)),"")</f>
        <v/>
      </c>
      <c r="D312" s="271" t="str">
        <f t="array" ref="D312">IFERROR(INDEX(Input!$A$19:$A$1518, MATCH(0, IF(AMI!$D$84=Input!$J$19:$J$1518, COUNTIF($D$86:D311, Input!$A$19:$A$1518), ""), 0)),"")</f>
        <v/>
      </c>
      <c r="E312" s="271" t="str">
        <f t="array" ref="E312">IFERROR(INDEX(Input!$A$19:$A$1518, MATCH(0, IF(AMI!$E$84=Input!$J$19:$J$1518, COUNTIF($E$86:E311, Input!$A$19:$A$1518), ""), 0)),"")</f>
        <v/>
      </c>
      <c r="F312" s="271" t="str">
        <f t="array" ref="F312">IFERROR(INDEX(Input!$A$19:$A$1518, MATCH(0, IF(AMI!$F$84=Input!$J$19:$J$1518, COUNTIF($F$86:F311, Input!$A$19:$A$1518), ""), 0)),"")</f>
        <v/>
      </c>
      <c r="G312" s="271" t="str">
        <f t="array" ref="G312">IFERROR(INDEX(Input!$A$19:$A$1518, MATCH(0, IF(AMI!$G$84=Input!$J$19:$J$1518, COUNTIF($G$86:G311, Input!$A$19:$A$1518), ""), 0)),"")</f>
        <v/>
      </c>
      <c r="H312" s="271" t="str">
        <f t="array" ref="H312">IFERROR(INDEX(Input!$A$19:$A$1518, MATCH(0, IF(AMI!$H$84=Input!$J$19:$J$1518, COUNTIF($H$86:H311, Input!$A$19:$A$1518), ""), 0)),"")</f>
        <v/>
      </c>
      <c r="I312" s="271" t="str">
        <f t="array" ref="I312">IFERROR(INDEX(Input!$A$19:$A$1518, MATCH(0, IF(AMI!$I$84=Input!$J$19:$J$1518, COUNTIF($I$86:I311, Input!$A$19:$A$1518), ""), 0)),"")</f>
        <v/>
      </c>
      <c r="J312" s="271" t="str">
        <f t="array" ref="J312">IFERROR(INDEX(Input!$A$19:$A$1518, MATCH(0, IF(AMI!$J$84=Input!$J$19:$J$1518, COUNTIF($J$86:J311, Input!$A$19:$A$1518), ""), 0)),"")</f>
        <v/>
      </c>
    </row>
    <row r="313" spans="1:10" ht="13.5" thickBot="1" x14ac:dyDescent="0.25">
      <c r="A313" s="271" t="str">
        <f t="array" ref="A313">IFERROR(INDEX(Input!$A$19:$A$1518,MATCH(0,IF(AMI!$A$84=Input!$J$19:$J$1518, COUNTIF($A$86:A312, Input!$A$19:$A$1518), ""), 0)),"")</f>
        <v/>
      </c>
      <c r="B313" s="271" t="str">
        <f t="array" ref="B313">IFERROR(INDEX(Input!$A$19:$A$1518, MATCH(0, IF(AMI!$B$84=Input!$J$19:$J$1518, COUNTIF($B$86:B312, Input!$A$19:$A$1518), ""), 0)),"")</f>
        <v/>
      </c>
      <c r="C313" s="271" t="str">
        <f t="array" ref="C313">IFERROR(INDEX(Input!$A$19:$A$1518, MATCH(0, IF(AMI!$C$84=Input!$J$19:$J$1518, COUNTIF($C$86:C312, Input!$A$19:$A$1518), ""), 0)),"")</f>
        <v/>
      </c>
      <c r="D313" s="271" t="str">
        <f t="array" ref="D313">IFERROR(INDEX(Input!$A$19:$A$1518, MATCH(0, IF(AMI!$D$84=Input!$J$19:$J$1518, COUNTIF($D$86:D312, Input!$A$19:$A$1518), ""), 0)),"")</f>
        <v/>
      </c>
      <c r="E313" s="271" t="str">
        <f t="array" ref="E313">IFERROR(INDEX(Input!$A$19:$A$1518, MATCH(0, IF(AMI!$E$84=Input!$J$19:$J$1518, COUNTIF($E$86:E312, Input!$A$19:$A$1518), ""), 0)),"")</f>
        <v/>
      </c>
      <c r="F313" s="271" t="str">
        <f t="array" ref="F313">IFERROR(INDEX(Input!$A$19:$A$1518, MATCH(0, IF(AMI!$F$84=Input!$J$19:$J$1518, COUNTIF($F$86:F312, Input!$A$19:$A$1518), ""), 0)),"")</f>
        <v/>
      </c>
      <c r="G313" s="271" t="str">
        <f t="array" ref="G313">IFERROR(INDEX(Input!$A$19:$A$1518, MATCH(0, IF(AMI!$G$84=Input!$J$19:$J$1518, COUNTIF($G$86:G312, Input!$A$19:$A$1518), ""), 0)),"")</f>
        <v/>
      </c>
      <c r="H313" s="271" t="str">
        <f t="array" ref="H313">IFERROR(INDEX(Input!$A$19:$A$1518, MATCH(0, IF(AMI!$H$84=Input!$J$19:$J$1518, COUNTIF($H$86:H312, Input!$A$19:$A$1518), ""), 0)),"")</f>
        <v/>
      </c>
      <c r="I313" s="271" t="str">
        <f t="array" ref="I313">IFERROR(INDEX(Input!$A$19:$A$1518, MATCH(0, IF(AMI!$I$84=Input!$J$19:$J$1518, COUNTIF($I$86:I312, Input!$A$19:$A$1518), ""), 0)),"")</f>
        <v/>
      </c>
      <c r="J313" s="271" t="str">
        <f t="array" ref="J313">IFERROR(INDEX(Input!$A$19:$A$1518, MATCH(0, IF(AMI!$J$84=Input!$J$19:$J$1518, COUNTIF($J$86:J312, Input!$A$19:$A$1518), ""), 0)),"")</f>
        <v/>
      </c>
    </row>
    <row r="314" spans="1:10" ht="13.5" thickBot="1" x14ac:dyDescent="0.25">
      <c r="A314" s="271" t="str">
        <f t="array" ref="A314">IFERROR(INDEX(Input!$A$19:$A$1518,MATCH(0,IF(AMI!$A$84=Input!$J$19:$J$1518, COUNTIF($A$86:A313, Input!$A$19:$A$1518), ""), 0)),"")</f>
        <v/>
      </c>
      <c r="B314" s="271" t="str">
        <f t="array" ref="B314">IFERROR(INDEX(Input!$A$19:$A$1518, MATCH(0, IF(AMI!$B$84=Input!$J$19:$J$1518, COUNTIF($B$86:B313, Input!$A$19:$A$1518), ""), 0)),"")</f>
        <v/>
      </c>
      <c r="C314" s="271" t="str">
        <f t="array" ref="C314">IFERROR(INDEX(Input!$A$19:$A$1518, MATCH(0, IF(AMI!$C$84=Input!$J$19:$J$1518, COUNTIF($C$86:C313, Input!$A$19:$A$1518), ""), 0)),"")</f>
        <v/>
      </c>
      <c r="D314" s="271" t="str">
        <f t="array" ref="D314">IFERROR(INDEX(Input!$A$19:$A$1518, MATCH(0, IF(AMI!$D$84=Input!$J$19:$J$1518, COUNTIF($D$86:D313, Input!$A$19:$A$1518), ""), 0)),"")</f>
        <v/>
      </c>
      <c r="E314" s="271" t="str">
        <f t="array" ref="E314">IFERROR(INDEX(Input!$A$19:$A$1518, MATCH(0, IF(AMI!$E$84=Input!$J$19:$J$1518, COUNTIF($E$86:E313, Input!$A$19:$A$1518), ""), 0)),"")</f>
        <v/>
      </c>
      <c r="F314" s="271" t="str">
        <f t="array" ref="F314">IFERROR(INDEX(Input!$A$19:$A$1518, MATCH(0, IF(AMI!$F$84=Input!$J$19:$J$1518, COUNTIF($F$86:F313, Input!$A$19:$A$1518), ""), 0)),"")</f>
        <v/>
      </c>
      <c r="G314" s="271" t="str">
        <f t="array" ref="G314">IFERROR(INDEX(Input!$A$19:$A$1518, MATCH(0, IF(AMI!$G$84=Input!$J$19:$J$1518, COUNTIF($G$86:G313, Input!$A$19:$A$1518), ""), 0)),"")</f>
        <v/>
      </c>
      <c r="H314" s="271" t="str">
        <f t="array" ref="H314">IFERROR(INDEX(Input!$A$19:$A$1518, MATCH(0, IF(AMI!$H$84=Input!$J$19:$J$1518, COUNTIF($H$86:H313, Input!$A$19:$A$1518), ""), 0)),"")</f>
        <v/>
      </c>
      <c r="I314" s="271" t="str">
        <f t="array" ref="I314">IFERROR(INDEX(Input!$A$19:$A$1518, MATCH(0, IF(AMI!$I$84=Input!$J$19:$J$1518, COUNTIF($I$86:I313, Input!$A$19:$A$1518), ""), 0)),"")</f>
        <v/>
      </c>
      <c r="J314" s="271" t="str">
        <f t="array" ref="J314">IFERROR(INDEX(Input!$A$19:$A$1518, MATCH(0, IF(AMI!$J$84=Input!$J$19:$J$1518, COUNTIF($J$86:J313, Input!$A$19:$A$1518), ""), 0)),"")</f>
        <v/>
      </c>
    </row>
    <row r="315" spans="1:10" ht="13.5" thickBot="1" x14ac:dyDescent="0.25">
      <c r="A315" s="271" t="str">
        <f t="array" ref="A315">IFERROR(INDEX(Input!$A$19:$A$1518,MATCH(0,IF(AMI!$A$84=Input!$J$19:$J$1518, COUNTIF($A$86:A314, Input!$A$19:$A$1518), ""), 0)),"")</f>
        <v/>
      </c>
      <c r="B315" s="271" t="str">
        <f t="array" ref="B315">IFERROR(INDEX(Input!$A$19:$A$1518, MATCH(0, IF(AMI!$B$84=Input!$J$19:$J$1518, COUNTIF($B$86:B314, Input!$A$19:$A$1518), ""), 0)),"")</f>
        <v/>
      </c>
      <c r="C315" s="271" t="str">
        <f t="array" ref="C315">IFERROR(INDEX(Input!$A$19:$A$1518, MATCH(0, IF(AMI!$C$84=Input!$J$19:$J$1518, COUNTIF($C$86:C314, Input!$A$19:$A$1518), ""), 0)),"")</f>
        <v/>
      </c>
      <c r="D315" s="271" t="str">
        <f t="array" ref="D315">IFERROR(INDEX(Input!$A$19:$A$1518, MATCH(0, IF(AMI!$D$84=Input!$J$19:$J$1518, COUNTIF($D$86:D314, Input!$A$19:$A$1518), ""), 0)),"")</f>
        <v/>
      </c>
      <c r="E315" s="271" t="str">
        <f t="array" ref="E315">IFERROR(INDEX(Input!$A$19:$A$1518, MATCH(0, IF(AMI!$E$84=Input!$J$19:$J$1518, COUNTIF($E$86:E314, Input!$A$19:$A$1518), ""), 0)),"")</f>
        <v/>
      </c>
      <c r="F315" s="271" t="str">
        <f t="array" ref="F315">IFERROR(INDEX(Input!$A$19:$A$1518, MATCH(0, IF(AMI!$F$84=Input!$J$19:$J$1518, COUNTIF($F$86:F314, Input!$A$19:$A$1518), ""), 0)),"")</f>
        <v/>
      </c>
      <c r="G315" s="271" t="str">
        <f t="array" ref="G315">IFERROR(INDEX(Input!$A$19:$A$1518, MATCH(0, IF(AMI!$G$84=Input!$J$19:$J$1518, COUNTIF($G$86:G314, Input!$A$19:$A$1518), ""), 0)),"")</f>
        <v/>
      </c>
      <c r="H315" s="271" t="str">
        <f t="array" ref="H315">IFERROR(INDEX(Input!$A$19:$A$1518, MATCH(0, IF(AMI!$H$84=Input!$J$19:$J$1518, COUNTIF($H$86:H314, Input!$A$19:$A$1518), ""), 0)),"")</f>
        <v/>
      </c>
      <c r="I315" s="271" t="str">
        <f t="array" ref="I315">IFERROR(INDEX(Input!$A$19:$A$1518, MATCH(0, IF(AMI!$I$84=Input!$J$19:$J$1518, COUNTIF($I$86:I314, Input!$A$19:$A$1518), ""), 0)),"")</f>
        <v/>
      </c>
      <c r="J315" s="271" t="str">
        <f t="array" ref="J315">IFERROR(INDEX(Input!$A$19:$A$1518, MATCH(0, IF(AMI!$J$84=Input!$J$19:$J$1518, COUNTIF($J$86:J314, Input!$A$19:$A$1518), ""), 0)),"")</f>
        <v/>
      </c>
    </row>
    <row r="316" spans="1:10" ht="13.5" thickBot="1" x14ac:dyDescent="0.25">
      <c r="A316" s="271" t="str">
        <f t="array" ref="A316">IFERROR(INDEX(Input!$A$19:$A$1518,MATCH(0,IF(AMI!$A$84=Input!$J$19:$J$1518, COUNTIF($A$86:A315, Input!$A$19:$A$1518), ""), 0)),"")</f>
        <v/>
      </c>
      <c r="B316" s="271" t="str">
        <f t="array" ref="B316">IFERROR(INDEX(Input!$A$19:$A$1518, MATCH(0, IF(AMI!$B$84=Input!$J$19:$J$1518, COUNTIF($B$86:B315, Input!$A$19:$A$1518), ""), 0)),"")</f>
        <v/>
      </c>
      <c r="C316" s="271" t="str">
        <f t="array" ref="C316">IFERROR(INDEX(Input!$A$19:$A$1518, MATCH(0, IF(AMI!$C$84=Input!$J$19:$J$1518, COUNTIF($C$86:C315, Input!$A$19:$A$1518), ""), 0)),"")</f>
        <v/>
      </c>
      <c r="D316" s="271" t="str">
        <f t="array" ref="D316">IFERROR(INDEX(Input!$A$19:$A$1518, MATCH(0, IF(AMI!$D$84=Input!$J$19:$J$1518, COUNTIF($D$86:D315, Input!$A$19:$A$1518), ""), 0)),"")</f>
        <v/>
      </c>
      <c r="E316" s="271" t="str">
        <f t="array" ref="E316">IFERROR(INDEX(Input!$A$19:$A$1518, MATCH(0, IF(AMI!$E$84=Input!$J$19:$J$1518, COUNTIF($E$86:E315, Input!$A$19:$A$1518), ""), 0)),"")</f>
        <v/>
      </c>
      <c r="F316" s="271" t="str">
        <f t="array" ref="F316">IFERROR(INDEX(Input!$A$19:$A$1518, MATCH(0, IF(AMI!$F$84=Input!$J$19:$J$1518, COUNTIF($F$86:F315, Input!$A$19:$A$1518), ""), 0)),"")</f>
        <v/>
      </c>
      <c r="G316" s="271" t="str">
        <f t="array" ref="G316">IFERROR(INDEX(Input!$A$19:$A$1518, MATCH(0, IF(AMI!$G$84=Input!$J$19:$J$1518, COUNTIF($G$86:G315, Input!$A$19:$A$1518), ""), 0)),"")</f>
        <v/>
      </c>
      <c r="H316" s="271" t="str">
        <f t="array" ref="H316">IFERROR(INDEX(Input!$A$19:$A$1518, MATCH(0, IF(AMI!$H$84=Input!$J$19:$J$1518, COUNTIF($H$86:H315, Input!$A$19:$A$1518), ""), 0)),"")</f>
        <v/>
      </c>
      <c r="I316" s="271" t="str">
        <f t="array" ref="I316">IFERROR(INDEX(Input!$A$19:$A$1518, MATCH(0, IF(AMI!$I$84=Input!$J$19:$J$1518, COUNTIF($I$86:I315, Input!$A$19:$A$1518), ""), 0)),"")</f>
        <v/>
      </c>
      <c r="J316" s="271" t="str">
        <f t="array" ref="J316">IFERROR(INDEX(Input!$A$19:$A$1518, MATCH(0, IF(AMI!$J$84=Input!$J$19:$J$1518, COUNTIF($J$86:J315, Input!$A$19:$A$1518), ""), 0)),"")</f>
        <v/>
      </c>
    </row>
    <row r="317" spans="1:10" ht="13.5" thickBot="1" x14ac:dyDescent="0.25">
      <c r="A317" s="271" t="str">
        <f t="array" ref="A317">IFERROR(INDEX(Input!$A$19:$A$1518,MATCH(0,IF(AMI!$A$84=Input!$J$19:$J$1518, COUNTIF($A$86:A316, Input!$A$19:$A$1518), ""), 0)),"")</f>
        <v/>
      </c>
      <c r="B317" s="271" t="str">
        <f t="array" ref="B317">IFERROR(INDEX(Input!$A$19:$A$1518, MATCH(0, IF(AMI!$B$84=Input!$J$19:$J$1518, COUNTIF($B$86:B316, Input!$A$19:$A$1518), ""), 0)),"")</f>
        <v/>
      </c>
      <c r="C317" s="271" t="str">
        <f t="array" ref="C317">IFERROR(INDEX(Input!$A$19:$A$1518, MATCH(0, IF(AMI!$C$84=Input!$J$19:$J$1518, COUNTIF($C$86:C316, Input!$A$19:$A$1518), ""), 0)),"")</f>
        <v/>
      </c>
      <c r="D317" s="271" t="str">
        <f t="array" ref="D317">IFERROR(INDEX(Input!$A$19:$A$1518, MATCH(0, IF(AMI!$D$84=Input!$J$19:$J$1518, COUNTIF($D$86:D316, Input!$A$19:$A$1518), ""), 0)),"")</f>
        <v/>
      </c>
      <c r="E317" s="271" t="str">
        <f t="array" ref="E317">IFERROR(INDEX(Input!$A$19:$A$1518, MATCH(0, IF(AMI!$E$84=Input!$J$19:$J$1518, COUNTIF($E$86:E316, Input!$A$19:$A$1518), ""), 0)),"")</f>
        <v/>
      </c>
      <c r="F317" s="271" t="str">
        <f t="array" ref="F317">IFERROR(INDEX(Input!$A$19:$A$1518, MATCH(0, IF(AMI!$F$84=Input!$J$19:$J$1518, COUNTIF($F$86:F316, Input!$A$19:$A$1518), ""), 0)),"")</f>
        <v/>
      </c>
      <c r="G317" s="271" t="str">
        <f t="array" ref="G317">IFERROR(INDEX(Input!$A$19:$A$1518, MATCH(0, IF(AMI!$G$84=Input!$J$19:$J$1518, COUNTIF($G$86:G316, Input!$A$19:$A$1518), ""), 0)),"")</f>
        <v/>
      </c>
      <c r="H317" s="271" t="str">
        <f t="array" ref="H317">IFERROR(INDEX(Input!$A$19:$A$1518, MATCH(0, IF(AMI!$H$84=Input!$J$19:$J$1518, COUNTIF($H$86:H316, Input!$A$19:$A$1518), ""), 0)),"")</f>
        <v/>
      </c>
      <c r="I317" s="271" t="str">
        <f t="array" ref="I317">IFERROR(INDEX(Input!$A$19:$A$1518, MATCH(0, IF(AMI!$I$84=Input!$J$19:$J$1518, COUNTIF($I$86:I316, Input!$A$19:$A$1518), ""), 0)),"")</f>
        <v/>
      </c>
      <c r="J317" s="271" t="str">
        <f t="array" ref="J317">IFERROR(INDEX(Input!$A$19:$A$1518, MATCH(0, IF(AMI!$J$84=Input!$J$19:$J$1518, COUNTIF($J$86:J316, Input!$A$19:$A$1518), ""), 0)),"")</f>
        <v/>
      </c>
    </row>
    <row r="318" spans="1:10" ht="13.5" thickBot="1" x14ac:dyDescent="0.25">
      <c r="A318" s="271" t="str">
        <f t="array" ref="A318">IFERROR(INDEX(Input!$A$19:$A$1518,MATCH(0,IF(AMI!$A$84=Input!$J$19:$J$1518, COUNTIF($A$86:A317, Input!$A$19:$A$1518), ""), 0)),"")</f>
        <v/>
      </c>
      <c r="B318" s="271" t="str">
        <f t="array" ref="B318">IFERROR(INDEX(Input!$A$19:$A$1518, MATCH(0, IF(AMI!$B$84=Input!$J$19:$J$1518, COUNTIF($B$86:B317, Input!$A$19:$A$1518), ""), 0)),"")</f>
        <v/>
      </c>
      <c r="C318" s="271" t="str">
        <f t="array" ref="C318">IFERROR(INDEX(Input!$A$19:$A$1518, MATCH(0, IF(AMI!$C$84=Input!$J$19:$J$1518, COUNTIF($C$86:C317, Input!$A$19:$A$1518), ""), 0)),"")</f>
        <v/>
      </c>
      <c r="D318" s="271" t="str">
        <f t="array" ref="D318">IFERROR(INDEX(Input!$A$19:$A$1518, MATCH(0, IF(AMI!$D$84=Input!$J$19:$J$1518, COUNTIF($D$86:D317, Input!$A$19:$A$1518), ""), 0)),"")</f>
        <v/>
      </c>
      <c r="E318" s="271" t="str">
        <f t="array" ref="E318">IFERROR(INDEX(Input!$A$19:$A$1518, MATCH(0, IF(AMI!$E$84=Input!$J$19:$J$1518, COUNTIF($E$86:E317, Input!$A$19:$A$1518), ""), 0)),"")</f>
        <v/>
      </c>
      <c r="F318" s="271" t="str">
        <f t="array" ref="F318">IFERROR(INDEX(Input!$A$19:$A$1518, MATCH(0, IF(AMI!$F$84=Input!$J$19:$J$1518, COUNTIF($F$86:F317, Input!$A$19:$A$1518), ""), 0)),"")</f>
        <v/>
      </c>
      <c r="G318" s="271" t="str">
        <f t="array" ref="G318">IFERROR(INDEX(Input!$A$19:$A$1518, MATCH(0, IF(AMI!$G$84=Input!$J$19:$J$1518, COUNTIF($G$86:G317, Input!$A$19:$A$1518), ""), 0)),"")</f>
        <v/>
      </c>
      <c r="H318" s="271" t="str">
        <f t="array" ref="H318">IFERROR(INDEX(Input!$A$19:$A$1518, MATCH(0, IF(AMI!$H$84=Input!$J$19:$J$1518, COUNTIF($H$86:H317, Input!$A$19:$A$1518), ""), 0)),"")</f>
        <v/>
      </c>
      <c r="I318" s="271" t="str">
        <f t="array" ref="I318">IFERROR(INDEX(Input!$A$19:$A$1518, MATCH(0, IF(AMI!$I$84=Input!$J$19:$J$1518, COUNTIF($I$86:I317, Input!$A$19:$A$1518), ""), 0)),"")</f>
        <v/>
      </c>
      <c r="J318" s="271" t="str">
        <f t="array" ref="J318">IFERROR(INDEX(Input!$A$19:$A$1518, MATCH(0, IF(AMI!$J$84=Input!$J$19:$J$1518, COUNTIF($J$86:J317, Input!$A$19:$A$1518), ""), 0)),"")</f>
        <v/>
      </c>
    </row>
    <row r="319" spans="1:10" ht="13.5" thickBot="1" x14ac:dyDescent="0.25">
      <c r="A319" s="271" t="str">
        <f t="array" ref="A319">IFERROR(INDEX(Input!$A$19:$A$1518,MATCH(0,IF(AMI!$A$84=Input!$J$19:$J$1518, COUNTIF($A$86:A318, Input!$A$19:$A$1518), ""), 0)),"")</f>
        <v/>
      </c>
      <c r="B319" s="271" t="str">
        <f t="array" ref="B319">IFERROR(INDEX(Input!$A$19:$A$1518, MATCH(0, IF(AMI!$B$84=Input!$J$19:$J$1518, COUNTIF($B$86:B318, Input!$A$19:$A$1518), ""), 0)),"")</f>
        <v/>
      </c>
      <c r="C319" s="271" t="str">
        <f t="array" ref="C319">IFERROR(INDEX(Input!$A$19:$A$1518, MATCH(0, IF(AMI!$C$84=Input!$J$19:$J$1518, COUNTIF($C$86:C318, Input!$A$19:$A$1518), ""), 0)),"")</f>
        <v/>
      </c>
      <c r="D319" s="271" t="str">
        <f t="array" ref="D319">IFERROR(INDEX(Input!$A$19:$A$1518, MATCH(0, IF(AMI!$D$84=Input!$J$19:$J$1518, COUNTIF($D$86:D318, Input!$A$19:$A$1518), ""), 0)),"")</f>
        <v/>
      </c>
      <c r="E319" s="271" t="str">
        <f t="array" ref="E319">IFERROR(INDEX(Input!$A$19:$A$1518, MATCH(0, IF(AMI!$E$84=Input!$J$19:$J$1518, COUNTIF($E$86:E318, Input!$A$19:$A$1518), ""), 0)),"")</f>
        <v/>
      </c>
      <c r="F319" s="271" t="str">
        <f t="array" ref="F319">IFERROR(INDEX(Input!$A$19:$A$1518, MATCH(0, IF(AMI!$F$84=Input!$J$19:$J$1518, COUNTIF($F$86:F318, Input!$A$19:$A$1518), ""), 0)),"")</f>
        <v/>
      </c>
      <c r="G319" s="271" t="str">
        <f t="array" ref="G319">IFERROR(INDEX(Input!$A$19:$A$1518, MATCH(0, IF(AMI!$G$84=Input!$J$19:$J$1518, COUNTIF($G$86:G318, Input!$A$19:$A$1518), ""), 0)),"")</f>
        <v/>
      </c>
      <c r="H319" s="271" t="str">
        <f t="array" ref="H319">IFERROR(INDEX(Input!$A$19:$A$1518, MATCH(0, IF(AMI!$H$84=Input!$J$19:$J$1518, COUNTIF($H$86:H318, Input!$A$19:$A$1518), ""), 0)),"")</f>
        <v/>
      </c>
      <c r="I319" s="271" t="str">
        <f t="array" ref="I319">IFERROR(INDEX(Input!$A$19:$A$1518, MATCH(0, IF(AMI!$I$84=Input!$J$19:$J$1518, COUNTIF($I$86:I318, Input!$A$19:$A$1518), ""), 0)),"")</f>
        <v/>
      </c>
      <c r="J319" s="271" t="str">
        <f t="array" ref="J319">IFERROR(INDEX(Input!$A$19:$A$1518, MATCH(0, IF(AMI!$J$84=Input!$J$19:$J$1518, COUNTIF($J$86:J318, Input!$A$19:$A$1518), ""), 0)),"")</f>
        <v/>
      </c>
    </row>
    <row r="320" spans="1:10" ht="13.5" thickBot="1" x14ac:dyDescent="0.25">
      <c r="A320" s="271" t="str">
        <f t="array" ref="A320">IFERROR(INDEX(Input!$A$19:$A$1518,MATCH(0,IF(AMI!$A$84=Input!$J$19:$J$1518, COUNTIF($A$86:A319, Input!$A$19:$A$1518), ""), 0)),"")</f>
        <v/>
      </c>
      <c r="B320" s="271" t="str">
        <f t="array" ref="B320">IFERROR(INDEX(Input!$A$19:$A$1518, MATCH(0, IF(AMI!$B$84=Input!$J$19:$J$1518, COUNTIF($B$86:B319, Input!$A$19:$A$1518), ""), 0)),"")</f>
        <v/>
      </c>
      <c r="C320" s="271" t="str">
        <f t="array" ref="C320">IFERROR(INDEX(Input!$A$19:$A$1518, MATCH(0, IF(AMI!$C$84=Input!$J$19:$J$1518, COUNTIF($C$86:C319, Input!$A$19:$A$1518), ""), 0)),"")</f>
        <v/>
      </c>
      <c r="D320" s="271" t="str">
        <f t="array" ref="D320">IFERROR(INDEX(Input!$A$19:$A$1518, MATCH(0, IF(AMI!$D$84=Input!$J$19:$J$1518, COUNTIF($D$86:D319, Input!$A$19:$A$1518), ""), 0)),"")</f>
        <v/>
      </c>
      <c r="E320" s="271" t="str">
        <f t="array" ref="E320">IFERROR(INDEX(Input!$A$19:$A$1518, MATCH(0, IF(AMI!$E$84=Input!$J$19:$J$1518, COUNTIF($E$86:E319, Input!$A$19:$A$1518), ""), 0)),"")</f>
        <v/>
      </c>
      <c r="F320" s="271" t="str">
        <f t="array" ref="F320">IFERROR(INDEX(Input!$A$19:$A$1518, MATCH(0, IF(AMI!$F$84=Input!$J$19:$J$1518, COUNTIF($F$86:F319, Input!$A$19:$A$1518), ""), 0)),"")</f>
        <v/>
      </c>
      <c r="G320" s="271" t="str">
        <f t="array" ref="G320">IFERROR(INDEX(Input!$A$19:$A$1518, MATCH(0, IF(AMI!$G$84=Input!$J$19:$J$1518, COUNTIF($G$86:G319, Input!$A$19:$A$1518), ""), 0)),"")</f>
        <v/>
      </c>
      <c r="H320" s="271" t="str">
        <f t="array" ref="H320">IFERROR(INDEX(Input!$A$19:$A$1518, MATCH(0, IF(AMI!$H$84=Input!$J$19:$J$1518, COUNTIF($H$86:H319, Input!$A$19:$A$1518), ""), 0)),"")</f>
        <v/>
      </c>
      <c r="I320" s="271" t="str">
        <f t="array" ref="I320">IFERROR(INDEX(Input!$A$19:$A$1518, MATCH(0, IF(AMI!$I$84=Input!$J$19:$J$1518, COUNTIF($I$86:I319, Input!$A$19:$A$1518), ""), 0)),"")</f>
        <v/>
      </c>
      <c r="J320" s="271" t="str">
        <f t="array" ref="J320">IFERROR(INDEX(Input!$A$19:$A$1518, MATCH(0, IF(AMI!$J$84=Input!$J$19:$J$1518, COUNTIF($J$86:J319, Input!$A$19:$A$1518), ""), 0)),"")</f>
        <v/>
      </c>
    </row>
    <row r="321" spans="1:10" ht="13.5" thickBot="1" x14ac:dyDescent="0.25">
      <c r="A321" s="271" t="str">
        <f t="array" ref="A321">IFERROR(INDEX(Input!$A$19:$A$1518,MATCH(0,IF(AMI!$A$84=Input!$J$19:$J$1518, COUNTIF($A$86:A320, Input!$A$19:$A$1518), ""), 0)),"")</f>
        <v/>
      </c>
      <c r="B321" s="271" t="str">
        <f t="array" ref="B321">IFERROR(INDEX(Input!$A$19:$A$1518, MATCH(0, IF(AMI!$B$84=Input!$J$19:$J$1518, COUNTIF($B$86:B320, Input!$A$19:$A$1518), ""), 0)),"")</f>
        <v/>
      </c>
      <c r="C321" s="271" t="str">
        <f t="array" ref="C321">IFERROR(INDEX(Input!$A$19:$A$1518, MATCH(0, IF(AMI!$C$84=Input!$J$19:$J$1518, COUNTIF($C$86:C320, Input!$A$19:$A$1518), ""), 0)),"")</f>
        <v/>
      </c>
      <c r="D321" s="271" t="str">
        <f t="array" ref="D321">IFERROR(INDEX(Input!$A$19:$A$1518, MATCH(0, IF(AMI!$D$84=Input!$J$19:$J$1518, COUNTIF($D$86:D320, Input!$A$19:$A$1518), ""), 0)),"")</f>
        <v/>
      </c>
      <c r="E321" s="271" t="str">
        <f t="array" ref="E321">IFERROR(INDEX(Input!$A$19:$A$1518, MATCH(0, IF(AMI!$E$84=Input!$J$19:$J$1518, COUNTIF($E$86:E320, Input!$A$19:$A$1518), ""), 0)),"")</f>
        <v/>
      </c>
      <c r="F321" s="271" t="str">
        <f t="array" ref="F321">IFERROR(INDEX(Input!$A$19:$A$1518, MATCH(0, IF(AMI!$F$84=Input!$J$19:$J$1518, COUNTIF($F$86:F320, Input!$A$19:$A$1518), ""), 0)),"")</f>
        <v/>
      </c>
      <c r="G321" s="271" t="str">
        <f t="array" ref="G321">IFERROR(INDEX(Input!$A$19:$A$1518, MATCH(0, IF(AMI!$G$84=Input!$J$19:$J$1518, COUNTIF($G$86:G320, Input!$A$19:$A$1518), ""), 0)),"")</f>
        <v/>
      </c>
      <c r="H321" s="271" t="str">
        <f t="array" ref="H321">IFERROR(INDEX(Input!$A$19:$A$1518, MATCH(0, IF(AMI!$H$84=Input!$J$19:$J$1518, COUNTIF($H$86:H320, Input!$A$19:$A$1518), ""), 0)),"")</f>
        <v/>
      </c>
      <c r="I321" s="271" t="str">
        <f t="array" ref="I321">IFERROR(INDEX(Input!$A$19:$A$1518, MATCH(0, IF(AMI!$I$84=Input!$J$19:$J$1518, COUNTIF($I$86:I320, Input!$A$19:$A$1518), ""), 0)),"")</f>
        <v/>
      </c>
      <c r="J321" s="271" t="str">
        <f t="array" ref="J321">IFERROR(INDEX(Input!$A$19:$A$1518, MATCH(0, IF(AMI!$J$84=Input!$J$19:$J$1518, COUNTIF($J$86:J320, Input!$A$19:$A$1518), ""), 0)),"")</f>
        <v/>
      </c>
    </row>
    <row r="322" spans="1:10" ht="13.5" thickBot="1" x14ac:dyDescent="0.25">
      <c r="A322" s="271" t="str">
        <f t="array" ref="A322">IFERROR(INDEX(Input!$A$19:$A$1518,MATCH(0,IF(AMI!$A$84=Input!$J$19:$J$1518, COUNTIF($A$86:A321, Input!$A$19:$A$1518), ""), 0)),"")</f>
        <v/>
      </c>
      <c r="B322" s="271" t="str">
        <f t="array" ref="B322">IFERROR(INDEX(Input!$A$19:$A$1518, MATCH(0, IF(AMI!$B$84=Input!$J$19:$J$1518, COUNTIF($B$86:B321, Input!$A$19:$A$1518), ""), 0)),"")</f>
        <v/>
      </c>
      <c r="C322" s="271" t="str">
        <f t="array" ref="C322">IFERROR(INDEX(Input!$A$19:$A$1518, MATCH(0, IF(AMI!$C$84=Input!$J$19:$J$1518, COUNTIF($C$86:C321, Input!$A$19:$A$1518), ""), 0)),"")</f>
        <v/>
      </c>
      <c r="D322" s="271" t="str">
        <f t="array" ref="D322">IFERROR(INDEX(Input!$A$19:$A$1518, MATCH(0, IF(AMI!$D$84=Input!$J$19:$J$1518, COUNTIF($D$86:D321, Input!$A$19:$A$1518), ""), 0)),"")</f>
        <v/>
      </c>
      <c r="E322" s="271" t="str">
        <f t="array" ref="E322">IFERROR(INDEX(Input!$A$19:$A$1518, MATCH(0, IF(AMI!$E$84=Input!$J$19:$J$1518, COUNTIF($E$86:E321, Input!$A$19:$A$1518), ""), 0)),"")</f>
        <v/>
      </c>
      <c r="F322" s="271" t="str">
        <f t="array" ref="F322">IFERROR(INDEX(Input!$A$19:$A$1518, MATCH(0, IF(AMI!$F$84=Input!$J$19:$J$1518, COUNTIF($F$86:F321, Input!$A$19:$A$1518), ""), 0)),"")</f>
        <v/>
      </c>
      <c r="G322" s="271" t="str">
        <f t="array" ref="G322">IFERROR(INDEX(Input!$A$19:$A$1518, MATCH(0, IF(AMI!$G$84=Input!$J$19:$J$1518, COUNTIF($G$86:G321, Input!$A$19:$A$1518), ""), 0)),"")</f>
        <v/>
      </c>
      <c r="H322" s="271" t="str">
        <f t="array" ref="H322">IFERROR(INDEX(Input!$A$19:$A$1518, MATCH(0, IF(AMI!$H$84=Input!$J$19:$J$1518, COUNTIF($H$86:H321, Input!$A$19:$A$1518), ""), 0)),"")</f>
        <v/>
      </c>
      <c r="I322" s="271" t="str">
        <f t="array" ref="I322">IFERROR(INDEX(Input!$A$19:$A$1518, MATCH(0, IF(AMI!$I$84=Input!$J$19:$J$1518, COUNTIF($I$86:I321, Input!$A$19:$A$1518), ""), 0)),"")</f>
        <v/>
      </c>
      <c r="J322" s="271" t="str">
        <f t="array" ref="J322">IFERROR(INDEX(Input!$A$19:$A$1518, MATCH(0, IF(AMI!$J$84=Input!$J$19:$J$1518, COUNTIF($J$86:J321, Input!$A$19:$A$1518), ""), 0)),"")</f>
        <v/>
      </c>
    </row>
    <row r="323" spans="1:10" ht="13.5" thickBot="1" x14ac:dyDescent="0.25">
      <c r="A323" s="271" t="str">
        <f t="array" ref="A323">IFERROR(INDEX(Input!$A$19:$A$1518,MATCH(0,IF(AMI!$A$84=Input!$J$19:$J$1518, COUNTIF($A$86:A322, Input!$A$19:$A$1518), ""), 0)),"")</f>
        <v/>
      </c>
      <c r="B323" s="271" t="str">
        <f t="array" ref="B323">IFERROR(INDEX(Input!$A$19:$A$1518, MATCH(0, IF(AMI!$B$84=Input!$J$19:$J$1518, COUNTIF($B$86:B322, Input!$A$19:$A$1518), ""), 0)),"")</f>
        <v/>
      </c>
      <c r="C323" s="271" t="str">
        <f t="array" ref="C323">IFERROR(INDEX(Input!$A$19:$A$1518, MATCH(0, IF(AMI!$C$84=Input!$J$19:$J$1518, COUNTIF($C$86:C322, Input!$A$19:$A$1518), ""), 0)),"")</f>
        <v/>
      </c>
      <c r="D323" s="271" t="str">
        <f t="array" ref="D323">IFERROR(INDEX(Input!$A$19:$A$1518, MATCH(0, IF(AMI!$D$84=Input!$J$19:$J$1518, COUNTIF($D$86:D322, Input!$A$19:$A$1518), ""), 0)),"")</f>
        <v/>
      </c>
      <c r="E323" s="271" t="str">
        <f t="array" ref="E323">IFERROR(INDEX(Input!$A$19:$A$1518, MATCH(0, IF(AMI!$E$84=Input!$J$19:$J$1518, COUNTIF($E$86:E322, Input!$A$19:$A$1518), ""), 0)),"")</f>
        <v/>
      </c>
      <c r="F323" s="271" t="str">
        <f t="array" ref="F323">IFERROR(INDEX(Input!$A$19:$A$1518, MATCH(0, IF(AMI!$F$84=Input!$J$19:$J$1518, COUNTIF($F$86:F322, Input!$A$19:$A$1518), ""), 0)),"")</f>
        <v/>
      </c>
      <c r="G323" s="271" t="str">
        <f t="array" ref="G323">IFERROR(INDEX(Input!$A$19:$A$1518, MATCH(0, IF(AMI!$G$84=Input!$J$19:$J$1518, COUNTIF($G$86:G322, Input!$A$19:$A$1518), ""), 0)),"")</f>
        <v/>
      </c>
      <c r="H323" s="271" t="str">
        <f t="array" ref="H323">IFERROR(INDEX(Input!$A$19:$A$1518, MATCH(0, IF(AMI!$H$84=Input!$J$19:$J$1518, COUNTIF($H$86:H322, Input!$A$19:$A$1518), ""), 0)),"")</f>
        <v/>
      </c>
      <c r="I323" s="271" t="str">
        <f t="array" ref="I323">IFERROR(INDEX(Input!$A$19:$A$1518, MATCH(0, IF(AMI!$I$84=Input!$J$19:$J$1518, COUNTIF($I$86:I322, Input!$A$19:$A$1518), ""), 0)),"")</f>
        <v/>
      </c>
      <c r="J323" s="271" t="str">
        <f t="array" ref="J323">IFERROR(INDEX(Input!$A$19:$A$1518, MATCH(0, IF(AMI!$J$84=Input!$J$19:$J$1518, COUNTIF($J$86:J322, Input!$A$19:$A$1518), ""), 0)),"")</f>
        <v/>
      </c>
    </row>
    <row r="324" spans="1:10" ht="13.5" thickBot="1" x14ac:dyDescent="0.25">
      <c r="A324" s="271" t="str">
        <f t="array" ref="A324">IFERROR(INDEX(Input!$A$19:$A$1518,MATCH(0,IF(AMI!$A$84=Input!$J$19:$J$1518, COUNTIF($A$86:A323, Input!$A$19:$A$1518), ""), 0)),"")</f>
        <v/>
      </c>
      <c r="B324" s="271" t="str">
        <f t="array" ref="B324">IFERROR(INDEX(Input!$A$19:$A$1518, MATCH(0, IF(AMI!$B$84=Input!$J$19:$J$1518, COUNTIF($B$86:B323, Input!$A$19:$A$1518), ""), 0)),"")</f>
        <v/>
      </c>
      <c r="C324" s="271" t="str">
        <f t="array" ref="C324">IFERROR(INDEX(Input!$A$19:$A$1518, MATCH(0, IF(AMI!$C$84=Input!$J$19:$J$1518, COUNTIF($C$86:C323, Input!$A$19:$A$1518), ""), 0)),"")</f>
        <v/>
      </c>
      <c r="D324" s="271" t="str">
        <f t="array" ref="D324">IFERROR(INDEX(Input!$A$19:$A$1518, MATCH(0, IF(AMI!$D$84=Input!$J$19:$J$1518, COUNTIF($D$86:D323, Input!$A$19:$A$1518), ""), 0)),"")</f>
        <v/>
      </c>
      <c r="E324" s="271" t="str">
        <f t="array" ref="E324">IFERROR(INDEX(Input!$A$19:$A$1518, MATCH(0, IF(AMI!$E$84=Input!$J$19:$J$1518, COUNTIF($E$86:E323, Input!$A$19:$A$1518), ""), 0)),"")</f>
        <v/>
      </c>
      <c r="F324" s="271" t="str">
        <f t="array" ref="F324">IFERROR(INDEX(Input!$A$19:$A$1518, MATCH(0, IF(AMI!$F$84=Input!$J$19:$J$1518, COUNTIF($F$86:F323, Input!$A$19:$A$1518), ""), 0)),"")</f>
        <v/>
      </c>
      <c r="G324" s="271" t="str">
        <f t="array" ref="G324">IFERROR(INDEX(Input!$A$19:$A$1518, MATCH(0, IF(AMI!$G$84=Input!$J$19:$J$1518, COUNTIF($G$86:G323, Input!$A$19:$A$1518), ""), 0)),"")</f>
        <v/>
      </c>
      <c r="H324" s="271" t="str">
        <f t="array" ref="H324">IFERROR(INDEX(Input!$A$19:$A$1518, MATCH(0, IF(AMI!$H$84=Input!$J$19:$J$1518, COUNTIF($H$86:H323, Input!$A$19:$A$1518), ""), 0)),"")</f>
        <v/>
      </c>
      <c r="I324" s="271" t="str">
        <f t="array" ref="I324">IFERROR(INDEX(Input!$A$19:$A$1518, MATCH(0, IF(AMI!$I$84=Input!$J$19:$J$1518, COUNTIF($I$86:I323, Input!$A$19:$A$1518), ""), 0)),"")</f>
        <v/>
      </c>
      <c r="J324" s="271" t="str">
        <f t="array" ref="J324">IFERROR(INDEX(Input!$A$19:$A$1518, MATCH(0, IF(AMI!$J$84=Input!$J$19:$J$1518, COUNTIF($J$86:J323, Input!$A$19:$A$1518), ""), 0)),"")</f>
        <v/>
      </c>
    </row>
    <row r="325" spans="1:10" ht="13.5" thickBot="1" x14ac:dyDescent="0.25">
      <c r="A325" s="271" t="str">
        <f t="array" ref="A325">IFERROR(INDEX(Input!$A$19:$A$1518,MATCH(0,IF(AMI!$A$84=Input!$J$19:$J$1518, COUNTIF($A$86:A324, Input!$A$19:$A$1518), ""), 0)),"")</f>
        <v/>
      </c>
      <c r="B325" s="271" t="str">
        <f t="array" ref="B325">IFERROR(INDEX(Input!$A$19:$A$1518, MATCH(0, IF(AMI!$B$84=Input!$J$19:$J$1518, COUNTIF($B$86:B324, Input!$A$19:$A$1518), ""), 0)),"")</f>
        <v/>
      </c>
      <c r="C325" s="271" t="str">
        <f t="array" ref="C325">IFERROR(INDEX(Input!$A$19:$A$1518, MATCH(0, IF(AMI!$C$84=Input!$J$19:$J$1518, COUNTIF($C$86:C324, Input!$A$19:$A$1518), ""), 0)),"")</f>
        <v/>
      </c>
      <c r="D325" s="271" t="str">
        <f t="array" ref="D325">IFERROR(INDEX(Input!$A$19:$A$1518, MATCH(0, IF(AMI!$D$84=Input!$J$19:$J$1518, COUNTIF($D$86:D324, Input!$A$19:$A$1518), ""), 0)),"")</f>
        <v/>
      </c>
      <c r="E325" s="271" t="str">
        <f t="array" ref="E325">IFERROR(INDEX(Input!$A$19:$A$1518, MATCH(0, IF(AMI!$E$84=Input!$J$19:$J$1518, COUNTIF($E$86:E324, Input!$A$19:$A$1518), ""), 0)),"")</f>
        <v/>
      </c>
      <c r="F325" s="271" t="str">
        <f t="array" ref="F325">IFERROR(INDEX(Input!$A$19:$A$1518, MATCH(0, IF(AMI!$F$84=Input!$J$19:$J$1518, COUNTIF($F$86:F324, Input!$A$19:$A$1518), ""), 0)),"")</f>
        <v/>
      </c>
      <c r="G325" s="271" t="str">
        <f t="array" ref="G325">IFERROR(INDEX(Input!$A$19:$A$1518, MATCH(0, IF(AMI!$G$84=Input!$J$19:$J$1518, COUNTIF($G$86:G324, Input!$A$19:$A$1518), ""), 0)),"")</f>
        <v/>
      </c>
      <c r="H325" s="271" t="str">
        <f t="array" ref="H325">IFERROR(INDEX(Input!$A$19:$A$1518, MATCH(0, IF(AMI!$H$84=Input!$J$19:$J$1518, COUNTIF($H$86:H324, Input!$A$19:$A$1518), ""), 0)),"")</f>
        <v/>
      </c>
      <c r="I325" s="271" t="str">
        <f t="array" ref="I325">IFERROR(INDEX(Input!$A$19:$A$1518, MATCH(0, IF(AMI!$I$84=Input!$J$19:$J$1518, COUNTIF($I$86:I324, Input!$A$19:$A$1518), ""), 0)),"")</f>
        <v/>
      </c>
      <c r="J325" s="271" t="str">
        <f t="array" ref="J325">IFERROR(INDEX(Input!$A$19:$A$1518, MATCH(0, IF(AMI!$J$84=Input!$J$19:$J$1518, COUNTIF($J$86:J324, Input!$A$19:$A$1518), ""), 0)),"")</f>
        <v/>
      </c>
    </row>
    <row r="326" spans="1:10" ht="13.5" thickBot="1" x14ac:dyDescent="0.25">
      <c r="A326" s="271" t="str">
        <f t="array" ref="A326">IFERROR(INDEX(Input!$A$19:$A$1518,MATCH(0,IF(AMI!$A$84=Input!$J$19:$J$1518, COUNTIF($A$86:A325, Input!$A$19:$A$1518), ""), 0)),"")</f>
        <v/>
      </c>
      <c r="B326" s="271" t="str">
        <f t="array" ref="B326">IFERROR(INDEX(Input!$A$19:$A$1518, MATCH(0, IF(AMI!$B$84=Input!$J$19:$J$1518, COUNTIF($B$86:B325, Input!$A$19:$A$1518), ""), 0)),"")</f>
        <v/>
      </c>
      <c r="C326" s="271" t="str">
        <f t="array" ref="C326">IFERROR(INDEX(Input!$A$19:$A$1518, MATCH(0, IF(AMI!$C$84=Input!$J$19:$J$1518, COUNTIF($C$86:C325, Input!$A$19:$A$1518), ""), 0)),"")</f>
        <v/>
      </c>
      <c r="D326" s="271" t="str">
        <f t="array" ref="D326">IFERROR(INDEX(Input!$A$19:$A$1518, MATCH(0, IF(AMI!$D$84=Input!$J$19:$J$1518, COUNTIF($D$86:D325, Input!$A$19:$A$1518), ""), 0)),"")</f>
        <v/>
      </c>
      <c r="E326" s="271" t="str">
        <f t="array" ref="E326">IFERROR(INDEX(Input!$A$19:$A$1518, MATCH(0, IF(AMI!$E$84=Input!$J$19:$J$1518, COUNTIF($E$86:E325, Input!$A$19:$A$1518), ""), 0)),"")</f>
        <v/>
      </c>
      <c r="F326" s="271" t="str">
        <f t="array" ref="F326">IFERROR(INDEX(Input!$A$19:$A$1518, MATCH(0, IF(AMI!$F$84=Input!$J$19:$J$1518, COUNTIF($F$86:F325, Input!$A$19:$A$1518), ""), 0)),"")</f>
        <v/>
      </c>
      <c r="G326" s="271" t="str">
        <f t="array" ref="G326">IFERROR(INDEX(Input!$A$19:$A$1518, MATCH(0, IF(AMI!$G$84=Input!$J$19:$J$1518, COUNTIF($G$86:G325, Input!$A$19:$A$1518), ""), 0)),"")</f>
        <v/>
      </c>
      <c r="H326" s="271" t="str">
        <f t="array" ref="H326">IFERROR(INDEX(Input!$A$19:$A$1518, MATCH(0, IF(AMI!$H$84=Input!$J$19:$J$1518, COUNTIF($H$86:H325, Input!$A$19:$A$1518), ""), 0)),"")</f>
        <v/>
      </c>
      <c r="I326" s="271" t="str">
        <f t="array" ref="I326">IFERROR(INDEX(Input!$A$19:$A$1518, MATCH(0, IF(AMI!$I$84=Input!$J$19:$J$1518, COUNTIF($I$86:I325, Input!$A$19:$A$1518), ""), 0)),"")</f>
        <v/>
      </c>
      <c r="J326" s="271" t="str">
        <f t="array" ref="J326">IFERROR(INDEX(Input!$A$19:$A$1518, MATCH(0, IF(AMI!$J$84=Input!$J$19:$J$1518, COUNTIF($J$86:J325, Input!$A$19:$A$1518), ""), 0)),"")</f>
        <v/>
      </c>
    </row>
    <row r="327" spans="1:10" ht="13.5" thickBot="1" x14ac:dyDescent="0.25">
      <c r="A327" s="271" t="str">
        <f t="array" ref="A327">IFERROR(INDEX(Input!$A$19:$A$1518,MATCH(0,IF(AMI!$A$84=Input!$J$19:$J$1518, COUNTIF($A$86:A326, Input!$A$19:$A$1518), ""), 0)),"")</f>
        <v/>
      </c>
      <c r="B327" s="271" t="str">
        <f t="array" ref="B327">IFERROR(INDEX(Input!$A$19:$A$1518, MATCH(0, IF(AMI!$B$84=Input!$J$19:$J$1518, COUNTIF($B$86:B326, Input!$A$19:$A$1518), ""), 0)),"")</f>
        <v/>
      </c>
      <c r="C327" s="271" t="str">
        <f t="array" ref="C327">IFERROR(INDEX(Input!$A$19:$A$1518, MATCH(0, IF(AMI!$C$84=Input!$J$19:$J$1518, COUNTIF($C$86:C326, Input!$A$19:$A$1518), ""), 0)),"")</f>
        <v/>
      </c>
      <c r="D327" s="271" t="str">
        <f t="array" ref="D327">IFERROR(INDEX(Input!$A$19:$A$1518, MATCH(0, IF(AMI!$D$84=Input!$J$19:$J$1518, COUNTIF($D$86:D326, Input!$A$19:$A$1518), ""), 0)),"")</f>
        <v/>
      </c>
      <c r="E327" s="271" t="str">
        <f t="array" ref="E327">IFERROR(INDEX(Input!$A$19:$A$1518, MATCH(0, IF(AMI!$E$84=Input!$J$19:$J$1518, COUNTIF($E$86:E326, Input!$A$19:$A$1518), ""), 0)),"")</f>
        <v/>
      </c>
      <c r="F327" s="271" t="str">
        <f t="array" ref="F327">IFERROR(INDEX(Input!$A$19:$A$1518, MATCH(0, IF(AMI!$F$84=Input!$J$19:$J$1518, COUNTIF($F$86:F326, Input!$A$19:$A$1518), ""), 0)),"")</f>
        <v/>
      </c>
      <c r="G327" s="271" t="str">
        <f t="array" ref="G327">IFERROR(INDEX(Input!$A$19:$A$1518, MATCH(0, IF(AMI!$G$84=Input!$J$19:$J$1518, COUNTIF($G$86:G326, Input!$A$19:$A$1518), ""), 0)),"")</f>
        <v/>
      </c>
      <c r="H327" s="271" t="str">
        <f t="array" ref="H327">IFERROR(INDEX(Input!$A$19:$A$1518, MATCH(0, IF(AMI!$H$84=Input!$J$19:$J$1518, COUNTIF($H$86:H326, Input!$A$19:$A$1518), ""), 0)),"")</f>
        <v/>
      </c>
      <c r="I327" s="271" t="str">
        <f t="array" ref="I327">IFERROR(INDEX(Input!$A$19:$A$1518, MATCH(0, IF(AMI!$I$84=Input!$J$19:$J$1518, COUNTIF($I$86:I326, Input!$A$19:$A$1518), ""), 0)),"")</f>
        <v/>
      </c>
      <c r="J327" s="271" t="str">
        <f t="array" ref="J327">IFERROR(INDEX(Input!$A$19:$A$1518, MATCH(0, IF(AMI!$J$84=Input!$J$19:$J$1518, COUNTIF($J$86:J326, Input!$A$19:$A$1518), ""), 0)),"")</f>
        <v/>
      </c>
    </row>
    <row r="328" spans="1:10" ht="13.5" thickBot="1" x14ac:dyDescent="0.25">
      <c r="A328" s="271" t="str">
        <f t="array" ref="A328">IFERROR(INDEX(Input!$A$19:$A$1518,MATCH(0,IF(AMI!$A$84=Input!$J$19:$J$1518, COUNTIF($A$86:A327, Input!$A$19:$A$1518), ""), 0)),"")</f>
        <v/>
      </c>
      <c r="B328" s="271" t="str">
        <f t="array" ref="B328">IFERROR(INDEX(Input!$A$19:$A$1518, MATCH(0, IF(AMI!$B$84=Input!$J$19:$J$1518, COUNTIF($B$86:B327, Input!$A$19:$A$1518), ""), 0)),"")</f>
        <v/>
      </c>
      <c r="C328" s="271" t="str">
        <f t="array" ref="C328">IFERROR(INDEX(Input!$A$19:$A$1518, MATCH(0, IF(AMI!$C$84=Input!$J$19:$J$1518, COUNTIF($C$86:C327, Input!$A$19:$A$1518), ""), 0)),"")</f>
        <v/>
      </c>
      <c r="D328" s="271" t="str">
        <f t="array" ref="D328">IFERROR(INDEX(Input!$A$19:$A$1518, MATCH(0, IF(AMI!$D$84=Input!$J$19:$J$1518, COUNTIF($D$86:D327, Input!$A$19:$A$1518), ""), 0)),"")</f>
        <v/>
      </c>
      <c r="E328" s="271" t="str">
        <f t="array" ref="E328">IFERROR(INDEX(Input!$A$19:$A$1518, MATCH(0, IF(AMI!$E$84=Input!$J$19:$J$1518, COUNTIF($E$86:E327, Input!$A$19:$A$1518), ""), 0)),"")</f>
        <v/>
      </c>
      <c r="F328" s="271" t="str">
        <f t="array" ref="F328">IFERROR(INDEX(Input!$A$19:$A$1518, MATCH(0, IF(AMI!$F$84=Input!$J$19:$J$1518, COUNTIF($F$86:F327, Input!$A$19:$A$1518), ""), 0)),"")</f>
        <v/>
      </c>
      <c r="G328" s="271" t="str">
        <f t="array" ref="G328">IFERROR(INDEX(Input!$A$19:$A$1518, MATCH(0, IF(AMI!$G$84=Input!$J$19:$J$1518, COUNTIF($G$86:G327, Input!$A$19:$A$1518), ""), 0)),"")</f>
        <v/>
      </c>
      <c r="H328" s="271" t="str">
        <f t="array" ref="H328">IFERROR(INDEX(Input!$A$19:$A$1518, MATCH(0, IF(AMI!$H$84=Input!$J$19:$J$1518, COUNTIF($H$86:H327, Input!$A$19:$A$1518), ""), 0)),"")</f>
        <v/>
      </c>
      <c r="I328" s="271" t="str">
        <f t="array" ref="I328">IFERROR(INDEX(Input!$A$19:$A$1518, MATCH(0, IF(AMI!$I$84=Input!$J$19:$J$1518, COUNTIF($I$86:I327, Input!$A$19:$A$1518), ""), 0)),"")</f>
        <v/>
      </c>
      <c r="J328" s="271" t="str">
        <f t="array" ref="J328">IFERROR(INDEX(Input!$A$19:$A$1518, MATCH(0, IF(AMI!$J$84=Input!$J$19:$J$1518, COUNTIF($J$86:J327, Input!$A$19:$A$1518), ""), 0)),"")</f>
        <v/>
      </c>
    </row>
    <row r="329" spans="1:10" ht="13.5" thickBot="1" x14ac:dyDescent="0.25">
      <c r="A329" s="271" t="str">
        <f t="array" ref="A329">IFERROR(INDEX(Input!$A$19:$A$1518,MATCH(0,IF(AMI!$A$84=Input!$J$19:$J$1518, COUNTIF($A$86:A328, Input!$A$19:$A$1518), ""), 0)),"")</f>
        <v/>
      </c>
      <c r="B329" s="271" t="str">
        <f t="array" ref="B329">IFERROR(INDEX(Input!$A$19:$A$1518, MATCH(0, IF(AMI!$B$84=Input!$J$19:$J$1518, COUNTIF($B$86:B328, Input!$A$19:$A$1518), ""), 0)),"")</f>
        <v/>
      </c>
      <c r="C329" s="271" t="str">
        <f t="array" ref="C329">IFERROR(INDEX(Input!$A$19:$A$1518, MATCH(0, IF(AMI!$C$84=Input!$J$19:$J$1518, COUNTIF($C$86:C328, Input!$A$19:$A$1518), ""), 0)),"")</f>
        <v/>
      </c>
      <c r="D329" s="271" t="str">
        <f t="array" ref="D329">IFERROR(INDEX(Input!$A$19:$A$1518, MATCH(0, IF(AMI!$D$84=Input!$J$19:$J$1518, COUNTIF($D$86:D328, Input!$A$19:$A$1518), ""), 0)),"")</f>
        <v/>
      </c>
      <c r="E329" s="271" t="str">
        <f t="array" ref="E329">IFERROR(INDEX(Input!$A$19:$A$1518, MATCH(0, IF(AMI!$E$84=Input!$J$19:$J$1518, COUNTIF($E$86:E328, Input!$A$19:$A$1518), ""), 0)),"")</f>
        <v/>
      </c>
      <c r="F329" s="271" t="str">
        <f t="array" ref="F329">IFERROR(INDEX(Input!$A$19:$A$1518, MATCH(0, IF(AMI!$F$84=Input!$J$19:$J$1518, COUNTIF($F$86:F328, Input!$A$19:$A$1518), ""), 0)),"")</f>
        <v/>
      </c>
      <c r="G329" s="271" t="str">
        <f t="array" ref="G329">IFERROR(INDEX(Input!$A$19:$A$1518, MATCH(0, IF(AMI!$G$84=Input!$J$19:$J$1518, COUNTIF($G$86:G328, Input!$A$19:$A$1518), ""), 0)),"")</f>
        <v/>
      </c>
      <c r="H329" s="271" t="str">
        <f t="array" ref="H329">IFERROR(INDEX(Input!$A$19:$A$1518, MATCH(0, IF(AMI!$H$84=Input!$J$19:$J$1518, COUNTIF($H$86:H328, Input!$A$19:$A$1518), ""), 0)),"")</f>
        <v/>
      </c>
      <c r="I329" s="271" t="str">
        <f t="array" ref="I329">IFERROR(INDEX(Input!$A$19:$A$1518, MATCH(0, IF(AMI!$I$84=Input!$J$19:$J$1518, COUNTIF($I$86:I328, Input!$A$19:$A$1518), ""), 0)),"")</f>
        <v/>
      </c>
      <c r="J329" s="271" t="str">
        <f t="array" ref="J329">IFERROR(INDEX(Input!$A$19:$A$1518, MATCH(0, IF(AMI!$J$84=Input!$J$19:$J$1518, COUNTIF($J$86:J328, Input!$A$19:$A$1518), ""), 0)),"")</f>
        <v/>
      </c>
    </row>
    <row r="330" spans="1:10" ht="13.5" thickBot="1" x14ac:dyDescent="0.25">
      <c r="A330" s="271" t="str">
        <f t="array" ref="A330">IFERROR(INDEX(Input!$A$19:$A$1518,MATCH(0,IF(AMI!$A$84=Input!$J$19:$J$1518, COUNTIF($A$86:A329, Input!$A$19:$A$1518), ""), 0)),"")</f>
        <v/>
      </c>
      <c r="B330" s="271" t="str">
        <f t="array" ref="B330">IFERROR(INDEX(Input!$A$19:$A$1518, MATCH(0, IF(AMI!$B$84=Input!$J$19:$J$1518, COUNTIF($B$86:B329, Input!$A$19:$A$1518), ""), 0)),"")</f>
        <v/>
      </c>
      <c r="C330" s="271" t="str">
        <f t="array" ref="C330">IFERROR(INDEX(Input!$A$19:$A$1518, MATCH(0, IF(AMI!$C$84=Input!$J$19:$J$1518, COUNTIF($C$86:C329, Input!$A$19:$A$1518), ""), 0)),"")</f>
        <v/>
      </c>
      <c r="D330" s="271" t="str">
        <f t="array" ref="D330">IFERROR(INDEX(Input!$A$19:$A$1518, MATCH(0, IF(AMI!$D$84=Input!$J$19:$J$1518, COUNTIF($D$86:D329, Input!$A$19:$A$1518), ""), 0)),"")</f>
        <v/>
      </c>
      <c r="E330" s="271" t="str">
        <f t="array" ref="E330">IFERROR(INDEX(Input!$A$19:$A$1518, MATCH(0, IF(AMI!$E$84=Input!$J$19:$J$1518, COUNTIF($E$86:E329, Input!$A$19:$A$1518), ""), 0)),"")</f>
        <v/>
      </c>
      <c r="F330" s="271" t="str">
        <f t="array" ref="F330">IFERROR(INDEX(Input!$A$19:$A$1518, MATCH(0, IF(AMI!$F$84=Input!$J$19:$J$1518, COUNTIF($F$86:F329, Input!$A$19:$A$1518), ""), 0)),"")</f>
        <v/>
      </c>
      <c r="G330" s="271" t="str">
        <f t="array" ref="G330">IFERROR(INDEX(Input!$A$19:$A$1518, MATCH(0, IF(AMI!$G$84=Input!$J$19:$J$1518, COUNTIF($G$86:G329, Input!$A$19:$A$1518), ""), 0)),"")</f>
        <v/>
      </c>
      <c r="H330" s="271" t="str">
        <f t="array" ref="H330">IFERROR(INDEX(Input!$A$19:$A$1518, MATCH(0, IF(AMI!$H$84=Input!$J$19:$J$1518, COUNTIF($H$86:H329, Input!$A$19:$A$1518), ""), 0)),"")</f>
        <v/>
      </c>
      <c r="I330" s="271" t="str">
        <f t="array" ref="I330">IFERROR(INDEX(Input!$A$19:$A$1518, MATCH(0, IF(AMI!$I$84=Input!$J$19:$J$1518, COUNTIF($I$86:I329, Input!$A$19:$A$1518), ""), 0)),"")</f>
        <v/>
      </c>
      <c r="J330" s="271" t="str">
        <f t="array" ref="J330">IFERROR(INDEX(Input!$A$19:$A$1518, MATCH(0, IF(AMI!$J$84=Input!$J$19:$J$1518, COUNTIF($J$86:J329, Input!$A$19:$A$1518), ""), 0)),"")</f>
        <v/>
      </c>
    </row>
    <row r="331" spans="1:10" ht="13.5" thickBot="1" x14ac:dyDescent="0.25">
      <c r="A331" s="271" t="str">
        <f t="array" ref="A331">IFERROR(INDEX(Input!$A$19:$A$1518,MATCH(0,IF(AMI!$A$84=Input!$J$19:$J$1518, COUNTIF($A$86:A330, Input!$A$19:$A$1518), ""), 0)),"")</f>
        <v/>
      </c>
      <c r="B331" s="271" t="str">
        <f t="array" ref="B331">IFERROR(INDEX(Input!$A$19:$A$1518, MATCH(0, IF(AMI!$B$84=Input!$J$19:$J$1518, COUNTIF($B$86:B330, Input!$A$19:$A$1518), ""), 0)),"")</f>
        <v/>
      </c>
      <c r="C331" s="271" t="str">
        <f t="array" ref="C331">IFERROR(INDEX(Input!$A$19:$A$1518, MATCH(0, IF(AMI!$C$84=Input!$J$19:$J$1518, COUNTIF($C$86:C330, Input!$A$19:$A$1518), ""), 0)),"")</f>
        <v/>
      </c>
      <c r="D331" s="271" t="str">
        <f t="array" ref="D331">IFERROR(INDEX(Input!$A$19:$A$1518, MATCH(0, IF(AMI!$D$84=Input!$J$19:$J$1518, COUNTIF($D$86:D330, Input!$A$19:$A$1518), ""), 0)),"")</f>
        <v/>
      </c>
      <c r="E331" s="271" t="str">
        <f t="array" ref="E331">IFERROR(INDEX(Input!$A$19:$A$1518, MATCH(0, IF(AMI!$E$84=Input!$J$19:$J$1518, COUNTIF($E$86:E330, Input!$A$19:$A$1518), ""), 0)),"")</f>
        <v/>
      </c>
      <c r="F331" s="271" t="str">
        <f t="array" ref="F331">IFERROR(INDEX(Input!$A$19:$A$1518, MATCH(0, IF(AMI!$F$84=Input!$J$19:$J$1518, COUNTIF($F$86:F330, Input!$A$19:$A$1518), ""), 0)),"")</f>
        <v/>
      </c>
      <c r="G331" s="271" t="str">
        <f t="array" ref="G331">IFERROR(INDEX(Input!$A$19:$A$1518, MATCH(0, IF(AMI!$G$84=Input!$J$19:$J$1518, COUNTIF($G$86:G330, Input!$A$19:$A$1518), ""), 0)),"")</f>
        <v/>
      </c>
      <c r="H331" s="271" t="str">
        <f t="array" ref="H331">IFERROR(INDEX(Input!$A$19:$A$1518, MATCH(0, IF(AMI!$H$84=Input!$J$19:$J$1518, COUNTIF($H$86:H330, Input!$A$19:$A$1518), ""), 0)),"")</f>
        <v/>
      </c>
      <c r="I331" s="271" t="str">
        <f t="array" ref="I331">IFERROR(INDEX(Input!$A$19:$A$1518, MATCH(0, IF(AMI!$I$84=Input!$J$19:$J$1518, COUNTIF($I$86:I330, Input!$A$19:$A$1518), ""), 0)),"")</f>
        <v/>
      </c>
      <c r="J331" s="271" t="str">
        <f t="array" ref="J331">IFERROR(INDEX(Input!$A$19:$A$1518, MATCH(0, IF(AMI!$J$84=Input!$J$19:$J$1518, COUNTIF($J$86:J330, Input!$A$19:$A$1518), ""), 0)),"")</f>
        <v/>
      </c>
    </row>
    <row r="332" spans="1:10" ht="13.5" thickBot="1" x14ac:dyDescent="0.25">
      <c r="A332" s="271" t="str">
        <f t="array" ref="A332">IFERROR(INDEX(Input!$A$19:$A$1518,MATCH(0,IF(AMI!$A$84=Input!$J$19:$J$1518, COUNTIF($A$86:A331, Input!$A$19:$A$1518), ""), 0)),"")</f>
        <v/>
      </c>
      <c r="B332" s="271" t="str">
        <f t="array" ref="B332">IFERROR(INDEX(Input!$A$19:$A$1518, MATCH(0, IF(AMI!$B$84=Input!$J$19:$J$1518, COUNTIF($B$86:B331, Input!$A$19:$A$1518), ""), 0)),"")</f>
        <v/>
      </c>
      <c r="C332" s="271" t="str">
        <f t="array" ref="C332">IFERROR(INDEX(Input!$A$19:$A$1518, MATCH(0, IF(AMI!$C$84=Input!$J$19:$J$1518, COUNTIF($C$86:C331, Input!$A$19:$A$1518), ""), 0)),"")</f>
        <v/>
      </c>
      <c r="D332" s="271" t="str">
        <f t="array" ref="D332">IFERROR(INDEX(Input!$A$19:$A$1518, MATCH(0, IF(AMI!$D$84=Input!$J$19:$J$1518, COUNTIF($D$86:D331, Input!$A$19:$A$1518), ""), 0)),"")</f>
        <v/>
      </c>
      <c r="E332" s="271" t="str">
        <f t="array" ref="E332">IFERROR(INDEX(Input!$A$19:$A$1518, MATCH(0, IF(AMI!$E$84=Input!$J$19:$J$1518, COUNTIF($E$86:E331, Input!$A$19:$A$1518), ""), 0)),"")</f>
        <v/>
      </c>
      <c r="F332" s="271" t="str">
        <f t="array" ref="F332">IFERROR(INDEX(Input!$A$19:$A$1518, MATCH(0, IF(AMI!$F$84=Input!$J$19:$J$1518, COUNTIF($F$86:F331, Input!$A$19:$A$1518), ""), 0)),"")</f>
        <v/>
      </c>
      <c r="G332" s="271" t="str">
        <f t="array" ref="G332">IFERROR(INDEX(Input!$A$19:$A$1518, MATCH(0, IF(AMI!$G$84=Input!$J$19:$J$1518, COUNTIF($G$86:G331, Input!$A$19:$A$1518), ""), 0)),"")</f>
        <v/>
      </c>
      <c r="H332" s="271" t="str">
        <f t="array" ref="H332">IFERROR(INDEX(Input!$A$19:$A$1518, MATCH(0, IF(AMI!$H$84=Input!$J$19:$J$1518, COUNTIF($H$86:H331, Input!$A$19:$A$1518), ""), 0)),"")</f>
        <v/>
      </c>
      <c r="I332" s="271" t="str">
        <f t="array" ref="I332">IFERROR(INDEX(Input!$A$19:$A$1518, MATCH(0, IF(AMI!$I$84=Input!$J$19:$J$1518, COUNTIF($I$86:I331, Input!$A$19:$A$1518), ""), 0)),"")</f>
        <v/>
      </c>
      <c r="J332" s="271" t="str">
        <f t="array" ref="J332">IFERROR(INDEX(Input!$A$19:$A$1518, MATCH(0, IF(AMI!$J$84=Input!$J$19:$J$1518, COUNTIF($J$86:J331, Input!$A$19:$A$1518), ""), 0)),"")</f>
        <v/>
      </c>
    </row>
    <row r="333" spans="1:10" ht="13.5" thickBot="1" x14ac:dyDescent="0.25">
      <c r="A333" s="271" t="str">
        <f t="array" ref="A333">IFERROR(INDEX(Input!$A$19:$A$1518,MATCH(0,IF(AMI!$A$84=Input!$J$19:$J$1518, COUNTIF($A$86:A332, Input!$A$19:$A$1518), ""), 0)),"")</f>
        <v/>
      </c>
      <c r="B333" s="271" t="str">
        <f t="array" ref="B333">IFERROR(INDEX(Input!$A$19:$A$1518, MATCH(0, IF(AMI!$B$84=Input!$J$19:$J$1518, COUNTIF($B$86:B332, Input!$A$19:$A$1518), ""), 0)),"")</f>
        <v/>
      </c>
      <c r="C333" s="271" t="str">
        <f t="array" ref="C333">IFERROR(INDEX(Input!$A$19:$A$1518, MATCH(0, IF(AMI!$C$84=Input!$J$19:$J$1518, COUNTIF($C$86:C332, Input!$A$19:$A$1518), ""), 0)),"")</f>
        <v/>
      </c>
      <c r="D333" s="271" t="str">
        <f t="array" ref="D333">IFERROR(INDEX(Input!$A$19:$A$1518, MATCH(0, IF(AMI!$D$84=Input!$J$19:$J$1518, COUNTIF($D$86:D332, Input!$A$19:$A$1518), ""), 0)),"")</f>
        <v/>
      </c>
      <c r="E333" s="271" t="str">
        <f t="array" ref="E333">IFERROR(INDEX(Input!$A$19:$A$1518, MATCH(0, IF(AMI!$E$84=Input!$J$19:$J$1518, COUNTIF($E$86:E332, Input!$A$19:$A$1518), ""), 0)),"")</f>
        <v/>
      </c>
      <c r="F333" s="271" t="str">
        <f t="array" ref="F333">IFERROR(INDEX(Input!$A$19:$A$1518, MATCH(0, IF(AMI!$F$84=Input!$J$19:$J$1518, COUNTIF($F$86:F332, Input!$A$19:$A$1518), ""), 0)),"")</f>
        <v/>
      </c>
      <c r="G333" s="271" t="str">
        <f t="array" ref="G333">IFERROR(INDEX(Input!$A$19:$A$1518, MATCH(0, IF(AMI!$G$84=Input!$J$19:$J$1518, COUNTIF($G$86:G332, Input!$A$19:$A$1518), ""), 0)),"")</f>
        <v/>
      </c>
      <c r="H333" s="271" t="str">
        <f t="array" ref="H333">IFERROR(INDEX(Input!$A$19:$A$1518, MATCH(0, IF(AMI!$H$84=Input!$J$19:$J$1518, COUNTIF($H$86:H332, Input!$A$19:$A$1518), ""), 0)),"")</f>
        <v/>
      </c>
      <c r="I333" s="271" t="str">
        <f t="array" ref="I333">IFERROR(INDEX(Input!$A$19:$A$1518, MATCH(0, IF(AMI!$I$84=Input!$J$19:$J$1518, COUNTIF($I$86:I332, Input!$A$19:$A$1518), ""), 0)),"")</f>
        <v/>
      </c>
      <c r="J333" s="271" t="str">
        <f t="array" ref="J333">IFERROR(INDEX(Input!$A$19:$A$1518, MATCH(0, IF(AMI!$J$84=Input!$J$19:$J$1518, COUNTIF($J$86:J332, Input!$A$19:$A$1518), ""), 0)),"")</f>
        <v/>
      </c>
    </row>
    <row r="334" spans="1:10" ht="13.5" thickBot="1" x14ac:dyDescent="0.25">
      <c r="A334" s="271" t="str">
        <f t="array" ref="A334">IFERROR(INDEX(Input!$A$19:$A$1518,MATCH(0,IF(AMI!$A$84=Input!$J$19:$J$1518, COUNTIF($A$86:A333, Input!$A$19:$A$1518), ""), 0)),"")</f>
        <v/>
      </c>
      <c r="B334" s="271" t="str">
        <f t="array" ref="B334">IFERROR(INDEX(Input!$A$19:$A$1518, MATCH(0, IF(AMI!$B$84=Input!$J$19:$J$1518, COUNTIF($B$86:B333, Input!$A$19:$A$1518), ""), 0)),"")</f>
        <v/>
      </c>
      <c r="C334" s="271" t="str">
        <f t="array" ref="C334">IFERROR(INDEX(Input!$A$19:$A$1518, MATCH(0, IF(AMI!$C$84=Input!$J$19:$J$1518, COUNTIF($C$86:C333, Input!$A$19:$A$1518), ""), 0)),"")</f>
        <v/>
      </c>
      <c r="D334" s="271" t="str">
        <f t="array" ref="D334">IFERROR(INDEX(Input!$A$19:$A$1518, MATCH(0, IF(AMI!$D$84=Input!$J$19:$J$1518, COUNTIF($D$86:D333, Input!$A$19:$A$1518), ""), 0)),"")</f>
        <v/>
      </c>
      <c r="E334" s="271" t="str">
        <f t="array" ref="E334">IFERROR(INDEX(Input!$A$19:$A$1518, MATCH(0, IF(AMI!$E$84=Input!$J$19:$J$1518, COUNTIF($E$86:E333, Input!$A$19:$A$1518), ""), 0)),"")</f>
        <v/>
      </c>
      <c r="F334" s="271" t="str">
        <f t="array" ref="F334">IFERROR(INDEX(Input!$A$19:$A$1518, MATCH(0, IF(AMI!$F$84=Input!$J$19:$J$1518, COUNTIF($F$86:F333, Input!$A$19:$A$1518), ""), 0)),"")</f>
        <v/>
      </c>
      <c r="G334" s="271" t="str">
        <f t="array" ref="G334">IFERROR(INDEX(Input!$A$19:$A$1518, MATCH(0, IF(AMI!$G$84=Input!$J$19:$J$1518, COUNTIF($G$86:G333, Input!$A$19:$A$1518), ""), 0)),"")</f>
        <v/>
      </c>
      <c r="H334" s="271" t="str">
        <f t="array" ref="H334">IFERROR(INDEX(Input!$A$19:$A$1518, MATCH(0, IF(AMI!$H$84=Input!$J$19:$J$1518, COUNTIF($H$86:H333, Input!$A$19:$A$1518), ""), 0)),"")</f>
        <v/>
      </c>
      <c r="I334" s="271" t="str">
        <f t="array" ref="I334">IFERROR(INDEX(Input!$A$19:$A$1518, MATCH(0, IF(AMI!$I$84=Input!$J$19:$J$1518, COUNTIF($I$86:I333, Input!$A$19:$A$1518), ""), 0)),"")</f>
        <v/>
      </c>
      <c r="J334" s="271" t="str">
        <f t="array" ref="J334">IFERROR(INDEX(Input!$A$19:$A$1518, MATCH(0, IF(AMI!$J$84=Input!$J$19:$J$1518, COUNTIF($J$86:J333, Input!$A$19:$A$1518), ""), 0)),"")</f>
        <v/>
      </c>
    </row>
    <row r="335" spans="1:10" ht="13.5" thickBot="1" x14ac:dyDescent="0.25">
      <c r="A335" s="271" t="str">
        <f t="array" ref="A335">IFERROR(INDEX(Input!$A$19:$A$1518,MATCH(0,IF(AMI!$A$84=Input!$J$19:$J$1518, COUNTIF($A$86:A334, Input!$A$19:$A$1518), ""), 0)),"")</f>
        <v/>
      </c>
      <c r="B335" s="271" t="str">
        <f t="array" ref="B335">IFERROR(INDEX(Input!$A$19:$A$1518, MATCH(0, IF(AMI!$B$84=Input!$J$19:$J$1518, COUNTIF($B$86:B334, Input!$A$19:$A$1518), ""), 0)),"")</f>
        <v/>
      </c>
      <c r="C335" s="271" t="str">
        <f t="array" ref="C335">IFERROR(INDEX(Input!$A$19:$A$1518, MATCH(0, IF(AMI!$C$84=Input!$J$19:$J$1518, COUNTIF($C$86:C334, Input!$A$19:$A$1518), ""), 0)),"")</f>
        <v/>
      </c>
      <c r="D335" s="271" t="str">
        <f t="array" ref="D335">IFERROR(INDEX(Input!$A$19:$A$1518, MATCH(0, IF(AMI!$D$84=Input!$J$19:$J$1518, COUNTIF($D$86:D334, Input!$A$19:$A$1518), ""), 0)),"")</f>
        <v/>
      </c>
      <c r="E335" s="271" t="str">
        <f t="array" ref="E335">IFERROR(INDEX(Input!$A$19:$A$1518, MATCH(0, IF(AMI!$E$84=Input!$J$19:$J$1518, COUNTIF($E$86:E334, Input!$A$19:$A$1518), ""), 0)),"")</f>
        <v/>
      </c>
      <c r="F335" s="271" t="str">
        <f t="array" ref="F335">IFERROR(INDEX(Input!$A$19:$A$1518, MATCH(0, IF(AMI!$F$84=Input!$J$19:$J$1518, COUNTIF($F$86:F334, Input!$A$19:$A$1518), ""), 0)),"")</f>
        <v/>
      </c>
      <c r="G335" s="271" t="str">
        <f t="array" ref="G335">IFERROR(INDEX(Input!$A$19:$A$1518, MATCH(0, IF(AMI!$G$84=Input!$J$19:$J$1518, COUNTIF($G$86:G334, Input!$A$19:$A$1518), ""), 0)),"")</f>
        <v/>
      </c>
      <c r="H335" s="271" t="str">
        <f t="array" ref="H335">IFERROR(INDEX(Input!$A$19:$A$1518, MATCH(0, IF(AMI!$H$84=Input!$J$19:$J$1518, COUNTIF($H$86:H334, Input!$A$19:$A$1518), ""), 0)),"")</f>
        <v/>
      </c>
      <c r="I335" s="271" t="str">
        <f t="array" ref="I335">IFERROR(INDEX(Input!$A$19:$A$1518, MATCH(0, IF(AMI!$I$84=Input!$J$19:$J$1518, COUNTIF($I$86:I334, Input!$A$19:$A$1518), ""), 0)),"")</f>
        <v/>
      </c>
      <c r="J335" s="271" t="str">
        <f t="array" ref="J335">IFERROR(INDEX(Input!$A$19:$A$1518, MATCH(0, IF(AMI!$J$84=Input!$J$19:$J$1518, COUNTIF($J$86:J334, Input!$A$19:$A$1518), ""), 0)),"")</f>
        <v/>
      </c>
    </row>
    <row r="336" spans="1:10" ht="13.5" thickBot="1" x14ac:dyDescent="0.25">
      <c r="A336" s="271" t="str">
        <f t="array" ref="A336">IFERROR(INDEX(Input!$A$19:$A$1518,MATCH(0,IF(AMI!$A$84=Input!$J$19:$J$1518, COUNTIF($A$86:A335, Input!$A$19:$A$1518), ""), 0)),"")</f>
        <v/>
      </c>
      <c r="B336" s="271" t="str">
        <f t="array" ref="B336">IFERROR(INDEX(Input!$A$19:$A$1518, MATCH(0, IF(AMI!$B$84=Input!$J$19:$J$1518, COUNTIF($B$86:B335, Input!$A$19:$A$1518), ""), 0)),"")</f>
        <v/>
      </c>
      <c r="C336" s="271" t="str">
        <f t="array" ref="C336">IFERROR(INDEX(Input!$A$19:$A$1518, MATCH(0, IF(AMI!$C$84=Input!$J$19:$J$1518, COUNTIF($C$86:C335, Input!$A$19:$A$1518), ""), 0)),"")</f>
        <v/>
      </c>
      <c r="D336" s="271" t="str">
        <f t="array" ref="D336">IFERROR(INDEX(Input!$A$19:$A$1518, MATCH(0, IF(AMI!$D$84=Input!$J$19:$J$1518, COUNTIF($D$86:D335, Input!$A$19:$A$1518), ""), 0)),"")</f>
        <v/>
      </c>
      <c r="E336" s="271" t="str">
        <f t="array" ref="E336">IFERROR(INDEX(Input!$A$19:$A$1518, MATCH(0, IF(AMI!$E$84=Input!$J$19:$J$1518, COUNTIF($E$86:E335, Input!$A$19:$A$1518), ""), 0)),"")</f>
        <v/>
      </c>
      <c r="F336" s="271" t="str">
        <f t="array" ref="F336">IFERROR(INDEX(Input!$A$19:$A$1518, MATCH(0, IF(AMI!$F$84=Input!$J$19:$J$1518, COUNTIF($F$86:F335, Input!$A$19:$A$1518), ""), 0)),"")</f>
        <v/>
      </c>
      <c r="G336" s="271" t="str">
        <f t="array" ref="G336">IFERROR(INDEX(Input!$A$19:$A$1518, MATCH(0, IF(AMI!$G$84=Input!$J$19:$J$1518, COUNTIF($G$86:G335, Input!$A$19:$A$1518), ""), 0)),"")</f>
        <v/>
      </c>
      <c r="H336" s="271" t="str">
        <f t="array" ref="H336">IFERROR(INDEX(Input!$A$19:$A$1518, MATCH(0, IF(AMI!$H$84=Input!$J$19:$J$1518, COUNTIF($H$86:H335, Input!$A$19:$A$1518), ""), 0)),"")</f>
        <v/>
      </c>
      <c r="I336" s="271" t="str">
        <f t="array" ref="I336">IFERROR(INDEX(Input!$A$19:$A$1518, MATCH(0, IF(AMI!$I$84=Input!$J$19:$J$1518, COUNTIF($I$86:I335, Input!$A$19:$A$1518), ""), 0)),"")</f>
        <v/>
      </c>
      <c r="J336" s="271" t="str">
        <f t="array" ref="J336">IFERROR(INDEX(Input!$A$19:$A$1518, MATCH(0, IF(AMI!$J$84=Input!$J$19:$J$1518, COUNTIF($J$86:J335, Input!$A$19:$A$1518), ""), 0)),"")</f>
        <v/>
      </c>
    </row>
    <row r="337" spans="1:10" ht="13.5" thickBot="1" x14ac:dyDescent="0.25">
      <c r="A337" s="271" t="str">
        <f t="array" ref="A337">IFERROR(INDEX(Input!$A$19:$A$1518,MATCH(0,IF(AMI!$A$84=Input!$J$19:$J$1518, COUNTIF($A$86:A336, Input!$A$19:$A$1518), ""), 0)),"")</f>
        <v/>
      </c>
      <c r="B337" s="271" t="str">
        <f t="array" ref="B337">IFERROR(INDEX(Input!$A$19:$A$1518, MATCH(0, IF(AMI!$B$84=Input!$J$19:$J$1518, COUNTIF($B$86:B336, Input!$A$19:$A$1518), ""), 0)),"")</f>
        <v/>
      </c>
      <c r="C337" s="271" t="str">
        <f t="array" ref="C337">IFERROR(INDEX(Input!$A$19:$A$1518, MATCH(0, IF(AMI!$C$84=Input!$J$19:$J$1518, COUNTIF($C$86:C336, Input!$A$19:$A$1518), ""), 0)),"")</f>
        <v/>
      </c>
      <c r="D337" s="271" t="str">
        <f t="array" ref="D337">IFERROR(INDEX(Input!$A$19:$A$1518, MATCH(0, IF(AMI!$D$84=Input!$J$19:$J$1518, COUNTIF($D$86:D336, Input!$A$19:$A$1518), ""), 0)),"")</f>
        <v/>
      </c>
      <c r="E337" s="271" t="str">
        <f t="array" ref="E337">IFERROR(INDEX(Input!$A$19:$A$1518, MATCH(0, IF(AMI!$E$84=Input!$J$19:$J$1518, COUNTIF($E$86:E336, Input!$A$19:$A$1518), ""), 0)),"")</f>
        <v/>
      </c>
      <c r="F337" s="271" t="str">
        <f t="array" ref="F337">IFERROR(INDEX(Input!$A$19:$A$1518, MATCH(0, IF(AMI!$F$84=Input!$J$19:$J$1518, COUNTIF($F$86:F336, Input!$A$19:$A$1518), ""), 0)),"")</f>
        <v/>
      </c>
      <c r="G337" s="271" t="str">
        <f t="array" ref="G337">IFERROR(INDEX(Input!$A$19:$A$1518, MATCH(0, IF(AMI!$G$84=Input!$J$19:$J$1518, COUNTIF($G$86:G336, Input!$A$19:$A$1518), ""), 0)),"")</f>
        <v/>
      </c>
      <c r="H337" s="271" t="str">
        <f t="array" ref="H337">IFERROR(INDEX(Input!$A$19:$A$1518, MATCH(0, IF(AMI!$H$84=Input!$J$19:$J$1518, COUNTIF($H$86:H336, Input!$A$19:$A$1518), ""), 0)),"")</f>
        <v/>
      </c>
      <c r="I337" s="271" t="str">
        <f t="array" ref="I337">IFERROR(INDEX(Input!$A$19:$A$1518, MATCH(0, IF(AMI!$I$84=Input!$J$19:$J$1518, COUNTIF($I$86:I336, Input!$A$19:$A$1518), ""), 0)),"")</f>
        <v/>
      </c>
      <c r="J337" s="271" t="str">
        <f t="array" ref="J337">IFERROR(INDEX(Input!$A$19:$A$1518, MATCH(0, IF(AMI!$J$84=Input!$J$19:$J$1518, COUNTIF($J$86:J336, Input!$A$19:$A$1518), ""), 0)),"")</f>
        <v/>
      </c>
    </row>
    <row r="338" spans="1:10" ht="13.5" thickBot="1" x14ac:dyDescent="0.25">
      <c r="A338" s="271" t="str">
        <f t="array" ref="A338">IFERROR(INDEX(Input!$A$19:$A$1518,MATCH(0,IF(AMI!$A$84=Input!$J$19:$J$1518, COUNTIF($A$86:A337, Input!$A$19:$A$1518), ""), 0)),"")</f>
        <v/>
      </c>
      <c r="B338" s="271" t="str">
        <f t="array" ref="B338">IFERROR(INDEX(Input!$A$19:$A$1518, MATCH(0, IF(AMI!$B$84=Input!$J$19:$J$1518, COUNTIF($B$86:B337, Input!$A$19:$A$1518), ""), 0)),"")</f>
        <v/>
      </c>
      <c r="C338" s="271" t="str">
        <f t="array" ref="C338">IFERROR(INDEX(Input!$A$19:$A$1518, MATCH(0, IF(AMI!$C$84=Input!$J$19:$J$1518, COUNTIF($C$86:C337, Input!$A$19:$A$1518), ""), 0)),"")</f>
        <v/>
      </c>
      <c r="D338" s="271" t="str">
        <f t="array" ref="D338">IFERROR(INDEX(Input!$A$19:$A$1518, MATCH(0, IF(AMI!$D$84=Input!$J$19:$J$1518, COUNTIF($D$86:D337, Input!$A$19:$A$1518), ""), 0)),"")</f>
        <v/>
      </c>
      <c r="E338" s="271" t="str">
        <f t="array" ref="E338">IFERROR(INDEX(Input!$A$19:$A$1518, MATCH(0, IF(AMI!$E$84=Input!$J$19:$J$1518, COUNTIF($E$86:E337, Input!$A$19:$A$1518), ""), 0)),"")</f>
        <v/>
      </c>
      <c r="F338" s="271" t="str">
        <f t="array" ref="F338">IFERROR(INDEX(Input!$A$19:$A$1518, MATCH(0, IF(AMI!$F$84=Input!$J$19:$J$1518, COUNTIF($F$86:F337, Input!$A$19:$A$1518), ""), 0)),"")</f>
        <v/>
      </c>
      <c r="G338" s="271" t="str">
        <f t="array" ref="G338">IFERROR(INDEX(Input!$A$19:$A$1518, MATCH(0, IF(AMI!$G$84=Input!$J$19:$J$1518, COUNTIF($G$86:G337, Input!$A$19:$A$1518), ""), 0)),"")</f>
        <v/>
      </c>
      <c r="H338" s="271" t="str">
        <f t="array" ref="H338">IFERROR(INDEX(Input!$A$19:$A$1518, MATCH(0, IF(AMI!$H$84=Input!$J$19:$J$1518, COUNTIF($H$86:H337, Input!$A$19:$A$1518), ""), 0)),"")</f>
        <v/>
      </c>
      <c r="I338" s="271" t="str">
        <f t="array" ref="I338">IFERROR(INDEX(Input!$A$19:$A$1518, MATCH(0, IF(AMI!$I$84=Input!$J$19:$J$1518, COUNTIF($I$86:I337, Input!$A$19:$A$1518), ""), 0)),"")</f>
        <v/>
      </c>
      <c r="J338" s="271" t="str">
        <f t="array" ref="J338">IFERROR(INDEX(Input!$A$19:$A$1518, MATCH(0, IF(AMI!$J$84=Input!$J$19:$J$1518, COUNTIF($J$86:J337, Input!$A$19:$A$1518), ""), 0)),"")</f>
        <v/>
      </c>
    </row>
    <row r="339" spans="1:10" ht="13.5" thickBot="1" x14ac:dyDescent="0.25">
      <c r="A339" s="271" t="str">
        <f t="array" ref="A339">IFERROR(INDEX(Input!$A$19:$A$1518,MATCH(0,IF(AMI!$A$84=Input!$J$19:$J$1518, COUNTIF($A$86:A338, Input!$A$19:$A$1518), ""), 0)),"")</f>
        <v/>
      </c>
      <c r="B339" s="271" t="str">
        <f t="array" ref="B339">IFERROR(INDEX(Input!$A$19:$A$1518, MATCH(0, IF(AMI!$B$84=Input!$J$19:$J$1518, COUNTIF($B$86:B338, Input!$A$19:$A$1518), ""), 0)),"")</f>
        <v/>
      </c>
      <c r="C339" s="271" t="str">
        <f t="array" ref="C339">IFERROR(INDEX(Input!$A$19:$A$1518, MATCH(0, IF(AMI!$C$84=Input!$J$19:$J$1518, COUNTIF($C$86:C338, Input!$A$19:$A$1518), ""), 0)),"")</f>
        <v/>
      </c>
      <c r="D339" s="271" t="str">
        <f t="array" ref="D339">IFERROR(INDEX(Input!$A$19:$A$1518, MATCH(0, IF(AMI!$D$84=Input!$J$19:$J$1518, COUNTIF($D$86:D338, Input!$A$19:$A$1518), ""), 0)),"")</f>
        <v/>
      </c>
      <c r="E339" s="271" t="str">
        <f t="array" ref="E339">IFERROR(INDEX(Input!$A$19:$A$1518, MATCH(0, IF(AMI!$E$84=Input!$J$19:$J$1518, COUNTIF($E$86:E338, Input!$A$19:$A$1518), ""), 0)),"")</f>
        <v/>
      </c>
      <c r="F339" s="271" t="str">
        <f t="array" ref="F339">IFERROR(INDEX(Input!$A$19:$A$1518, MATCH(0, IF(AMI!$F$84=Input!$J$19:$J$1518, COUNTIF($F$86:F338, Input!$A$19:$A$1518), ""), 0)),"")</f>
        <v/>
      </c>
      <c r="G339" s="271" t="str">
        <f t="array" ref="G339">IFERROR(INDEX(Input!$A$19:$A$1518, MATCH(0, IF(AMI!$G$84=Input!$J$19:$J$1518, COUNTIF($G$86:G338, Input!$A$19:$A$1518), ""), 0)),"")</f>
        <v/>
      </c>
      <c r="H339" s="271" t="str">
        <f t="array" ref="H339">IFERROR(INDEX(Input!$A$19:$A$1518, MATCH(0, IF(AMI!$H$84=Input!$J$19:$J$1518, COUNTIF($H$86:H338, Input!$A$19:$A$1518), ""), 0)),"")</f>
        <v/>
      </c>
      <c r="I339" s="271" t="str">
        <f t="array" ref="I339">IFERROR(INDEX(Input!$A$19:$A$1518, MATCH(0, IF(AMI!$I$84=Input!$J$19:$J$1518, COUNTIF($I$86:I338, Input!$A$19:$A$1518), ""), 0)),"")</f>
        <v/>
      </c>
      <c r="J339" s="271" t="str">
        <f t="array" ref="J339">IFERROR(INDEX(Input!$A$19:$A$1518, MATCH(0, IF(AMI!$J$84=Input!$J$19:$J$1518, COUNTIF($J$86:J338, Input!$A$19:$A$1518), ""), 0)),"")</f>
        <v/>
      </c>
    </row>
    <row r="340" spans="1:10" ht="13.5" thickBot="1" x14ac:dyDescent="0.25">
      <c r="A340" s="271" t="str">
        <f t="array" ref="A340">IFERROR(INDEX(Input!$A$19:$A$1518,MATCH(0,IF(AMI!$A$84=Input!$J$19:$J$1518, COUNTIF($A$86:A339, Input!$A$19:$A$1518), ""), 0)),"")</f>
        <v/>
      </c>
      <c r="B340" s="271" t="str">
        <f t="array" ref="B340">IFERROR(INDEX(Input!$A$19:$A$1518, MATCH(0, IF(AMI!$B$84=Input!$J$19:$J$1518, COUNTIF($B$86:B339, Input!$A$19:$A$1518), ""), 0)),"")</f>
        <v/>
      </c>
      <c r="C340" s="271" t="str">
        <f t="array" ref="C340">IFERROR(INDEX(Input!$A$19:$A$1518, MATCH(0, IF(AMI!$C$84=Input!$J$19:$J$1518, COUNTIF($C$86:C339, Input!$A$19:$A$1518), ""), 0)),"")</f>
        <v/>
      </c>
      <c r="D340" s="271" t="str">
        <f t="array" ref="D340">IFERROR(INDEX(Input!$A$19:$A$1518, MATCH(0, IF(AMI!$D$84=Input!$J$19:$J$1518, COUNTIF($D$86:D339, Input!$A$19:$A$1518), ""), 0)),"")</f>
        <v/>
      </c>
      <c r="E340" s="271" t="str">
        <f t="array" ref="E340">IFERROR(INDEX(Input!$A$19:$A$1518, MATCH(0, IF(AMI!$E$84=Input!$J$19:$J$1518, COUNTIF($E$86:E339, Input!$A$19:$A$1518), ""), 0)),"")</f>
        <v/>
      </c>
      <c r="F340" s="271" t="str">
        <f t="array" ref="F340">IFERROR(INDEX(Input!$A$19:$A$1518, MATCH(0, IF(AMI!$F$84=Input!$J$19:$J$1518, COUNTIF($F$86:F339, Input!$A$19:$A$1518), ""), 0)),"")</f>
        <v/>
      </c>
      <c r="G340" s="271" t="str">
        <f t="array" ref="G340">IFERROR(INDEX(Input!$A$19:$A$1518, MATCH(0, IF(AMI!$G$84=Input!$J$19:$J$1518, COUNTIF($G$86:G339, Input!$A$19:$A$1518), ""), 0)),"")</f>
        <v/>
      </c>
      <c r="H340" s="271" t="str">
        <f t="array" ref="H340">IFERROR(INDEX(Input!$A$19:$A$1518, MATCH(0, IF(AMI!$H$84=Input!$J$19:$J$1518, COUNTIF($H$86:H339, Input!$A$19:$A$1518), ""), 0)),"")</f>
        <v/>
      </c>
      <c r="I340" s="271" t="str">
        <f t="array" ref="I340">IFERROR(INDEX(Input!$A$19:$A$1518, MATCH(0, IF(AMI!$I$84=Input!$J$19:$J$1518, COUNTIF($I$86:I339, Input!$A$19:$A$1518), ""), 0)),"")</f>
        <v/>
      </c>
      <c r="J340" s="271" t="str">
        <f t="array" ref="J340">IFERROR(INDEX(Input!$A$19:$A$1518, MATCH(0, IF(AMI!$J$84=Input!$J$19:$J$1518, COUNTIF($J$86:J339, Input!$A$19:$A$1518), ""), 0)),"")</f>
        <v/>
      </c>
    </row>
    <row r="341" spans="1:10" ht="13.5" thickBot="1" x14ac:dyDescent="0.25">
      <c r="A341" s="271" t="str">
        <f t="array" ref="A341">IFERROR(INDEX(Input!$A$19:$A$1518,MATCH(0,IF(AMI!$A$84=Input!$J$19:$J$1518, COUNTIF($A$86:A340, Input!$A$19:$A$1518), ""), 0)),"")</f>
        <v/>
      </c>
      <c r="B341" s="271" t="str">
        <f t="array" ref="B341">IFERROR(INDEX(Input!$A$19:$A$1518, MATCH(0, IF(AMI!$B$84=Input!$J$19:$J$1518, COUNTIF($B$86:B340, Input!$A$19:$A$1518), ""), 0)),"")</f>
        <v/>
      </c>
      <c r="C341" s="271" t="str">
        <f t="array" ref="C341">IFERROR(INDEX(Input!$A$19:$A$1518, MATCH(0, IF(AMI!$C$84=Input!$J$19:$J$1518, COUNTIF($C$86:C340, Input!$A$19:$A$1518), ""), 0)),"")</f>
        <v/>
      </c>
      <c r="D341" s="271" t="str">
        <f t="array" ref="D341">IFERROR(INDEX(Input!$A$19:$A$1518, MATCH(0, IF(AMI!$D$84=Input!$J$19:$J$1518, COUNTIF($D$86:D340, Input!$A$19:$A$1518), ""), 0)),"")</f>
        <v/>
      </c>
      <c r="E341" s="271" t="str">
        <f t="array" ref="E341">IFERROR(INDEX(Input!$A$19:$A$1518, MATCH(0, IF(AMI!$E$84=Input!$J$19:$J$1518, COUNTIF($E$86:E340, Input!$A$19:$A$1518), ""), 0)),"")</f>
        <v/>
      </c>
      <c r="F341" s="271" t="str">
        <f t="array" ref="F341">IFERROR(INDEX(Input!$A$19:$A$1518, MATCH(0, IF(AMI!$F$84=Input!$J$19:$J$1518, COUNTIF($F$86:F340, Input!$A$19:$A$1518), ""), 0)),"")</f>
        <v/>
      </c>
      <c r="G341" s="271" t="str">
        <f t="array" ref="G341">IFERROR(INDEX(Input!$A$19:$A$1518, MATCH(0, IF(AMI!$G$84=Input!$J$19:$J$1518, COUNTIF($G$86:G340, Input!$A$19:$A$1518), ""), 0)),"")</f>
        <v/>
      </c>
      <c r="H341" s="271" t="str">
        <f t="array" ref="H341">IFERROR(INDEX(Input!$A$19:$A$1518, MATCH(0, IF(AMI!$H$84=Input!$J$19:$J$1518, COUNTIF($H$86:H340, Input!$A$19:$A$1518), ""), 0)),"")</f>
        <v/>
      </c>
      <c r="I341" s="271" t="str">
        <f t="array" ref="I341">IFERROR(INDEX(Input!$A$19:$A$1518, MATCH(0, IF(AMI!$I$84=Input!$J$19:$J$1518, COUNTIF($I$86:I340, Input!$A$19:$A$1518), ""), 0)),"")</f>
        <v/>
      </c>
      <c r="J341" s="271" t="str">
        <f t="array" ref="J341">IFERROR(INDEX(Input!$A$19:$A$1518, MATCH(0, IF(AMI!$J$84=Input!$J$19:$J$1518, COUNTIF($J$86:J340, Input!$A$19:$A$1518), ""), 0)),"")</f>
        <v/>
      </c>
    </row>
    <row r="342" spans="1:10" ht="13.5" thickBot="1" x14ac:dyDescent="0.25">
      <c r="A342" s="271" t="str">
        <f t="array" ref="A342">IFERROR(INDEX(Input!$A$19:$A$1518,MATCH(0,IF(AMI!$A$84=Input!$J$19:$J$1518, COUNTIF($A$86:A341, Input!$A$19:$A$1518), ""), 0)),"")</f>
        <v/>
      </c>
      <c r="B342" s="271" t="str">
        <f t="array" ref="B342">IFERROR(INDEX(Input!$A$19:$A$1518, MATCH(0, IF(AMI!$B$84=Input!$J$19:$J$1518, COUNTIF($B$86:B341, Input!$A$19:$A$1518), ""), 0)),"")</f>
        <v/>
      </c>
      <c r="C342" s="271" t="str">
        <f t="array" ref="C342">IFERROR(INDEX(Input!$A$19:$A$1518, MATCH(0, IF(AMI!$C$84=Input!$J$19:$J$1518, COUNTIF($C$86:C341, Input!$A$19:$A$1518), ""), 0)),"")</f>
        <v/>
      </c>
      <c r="D342" s="271" t="str">
        <f t="array" ref="D342">IFERROR(INDEX(Input!$A$19:$A$1518, MATCH(0, IF(AMI!$D$84=Input!$J$19:$J$1518, COUNTIF($D$86:D341, Input!$A$19:$A$1518), ""), 0)),"")</f>
        <v/>
      </c>
      <c r="E342" s="271" t="str">
        <f t="array" ref="E342">IFERROR(INDEX(Input!$A$19:$A$1518, MATCH(0, IF(AMI!$E$84=Input!$J$19:$J$1518, COUNTIF($E$86:E341, Input!$A$19:$A$1518), ""), 0)),"")</f>
        <v/>
      </c>
      <c r="F342" s="271" t="str">
        <f t="array" ref="F342">IFERROR(INDEX(Input!$A$19:$A$1518, MATCH(0, IF(AMI!$F$84=Input!$J$19:$J$1518, COUNTIF($F$86:F341, Input!$A$19:$A$1518), ""), 0)),"")</f>
        <v/>
      </c>
      <c r="G342" s="271" t="str">
        <f t="array" ref="G342">IFERROR(INDEX(Input!$A$19:$A$1518, MATCH(0, IF(AMI!$G$84=Input!$J$19:$J$1518, COUNTIF($G$86:G341, Input!$A$19:$A$1518), ""), 0)),"")</f>
        <v/>
      </c>
      <c r="H342" s="271" t="str">
        <f t="array" ref="H342">IFERROR(INDEX(Input!$A$19:$A$1518, MATCH(0, IF(AMI!$H$84=Input!$J$19:$J$1518, COUNTIF($H$86:H341, Input!$A$19:$A$1518), ""), 0)),"")</f>
        <v/>
      </c>
      <c r="I342" s="271" t="str">
        <f t="array" ref="I342">IFERROR(INDEX(Input!$A$19:$A$1518, MATCH(0, IF(AMI!$I$84=Input!$J$19:$J$1518, COUNTIF($I$86:I341, Input!$A$19:$A$1518), ""), 0)),"")</f>
        <v/>
      </c>
      <c r="J342" s="271" t="str">
        <f t="array" ref="J342">IFERROR(INDEX(Input!$A$19:$A$1518, MATCH(0, IF(AMI!$J$84=Input!$J$19:$J$1518, COUNTIF($J$86:J341, Input!$A$19:$A$1518), ""), 0)),"")</f>
        <v/>
      </c>
    </row>
    <row r="343" spans="1:10" ht="13.5" thickBot="1" x14ac:dyDescent="0.25">
      <c r="A343" s="271" t="str">
        <f t="array" ref="A343">IFERROR(INDEX(Input!$A$19:$A$1518,MATCH(0,IF(AMI!$A$84=Input!$J$19:$J$1518, COUNTIF($A$86:A342, Input!$A$19:$A$1518), ""), 0)),"")</f>
        <v/>
      </c>
      <c r="B343" s="271" t="str">
        <f t="array" ref="B343">IFERROR(INDEX(Input!$A$19:$A$1518, MATCH(0, IF(AMI!$B$84=Input!$J$19:$J$1518, COUNTIF($B$86:B342, Input!$A$19:$A$1518), ""), 0)),"")</f>
        <v/>
      </c>
      <c r="C343" s="271" t="str">
        <f t="array" ref="C343">IFERROR(INDEX(Input!$A$19:$A$1518, MATCH(0, IF(AMI!$C$84=Input!$J$19:$J$1518, COUNTIF($C$86:C342, Input!$A$19:$A$1518), ""), 0)),"")</f>
        <v/>
      </c>
      <c r="D343" s="271" t="str">
        <f t="array" ref="D343">IFERROR(INDEX(Input!$A$19:$A$1518, MATCH(0, IF(AMI!$D$84=Input!$J$19:$J$1518, COUNTIF($D$86:D342, Input!$A$19:$A$1518), ""), 0)),"")</f>
        <v/>
      </c>
      <c r="E343" s="271" t="str">
        <f t="array" ref="E343">IFERROR(INDEX(Input!$A$19:$A$1518, MATCH(0, IF(AMI!$E$84=Input!$J$19:$J$1518, COUNTIF($E$86:E342, Input!$A$19:$A$1518), ""), 0)),"")</f>
        <v/>
      </c>
      <c r="F343" s="271" t="str">
        <f t="array" ref="F343">IFERROR(INDEX(Input!$A$19:$A$1518, MATCH(0, IF(AMI!$F$84=Input!$J$19:$J$1518, COUNTIF($F$86:F342, Input!$A$19:$A$1518), ""), 0)),"")</f>
        <v/>
      </c>
      <c r="G343" s="271" t="str">
        <f t="array" ref="G343">IFERROR(INDEX(Input!$A$19:$A$1518, MATCH(0, IF(AMI!$G$84=Input!$J$19:$J$1518, COUNTIF($G$86:G342, Input!$A$19:$A$1518), ""), 0)),"")</f>
        <v/>
      </c>
      <c r="H343" s="271" t="str">
        <f t="array" ref="H343">IFERROR(INDEX(Input!$A$19:$A$1518, MATCH(0, IF(AMI!$H$84=Input!$J$19:$J$1518, COUNTIF($H$86:H342, Input!$A$19:$A$1518), ""), 0)),"")</f>
        <v/>
      </c>
      <c r="I343" s="271" t="str">
        <f t="array" ref="I343">IFERROR(INDEX(Input!$A$19:$A$1518, MATCH(0, IF(AMI!$I$84=Input!$J$19:$J$1518, COUNTIF($I$86:I342, Input!$A$19:$A$1518), ""), 0)),"")</f>
        <v/>
      </c>
      <c r="J343" s="271" t="str">
        <f t="array" ref="J343">IFERROR(INDEX(Input!$A$19:$A$1518, MATCH(0, IF(AMI!$J$84=Input!$J$19:$J$1518, COUNTIF($J$86:J342, Input!$A$19:$A$1518), ""), 0)),"")</f>
        <v/>
      </c>
    </row>
    <row r="344" spans="1:10" ht="13.5" thickBot="1" x14ac:dyDescent="0.25">
      <c r="A344" s="271" t="str">
        <f t="array" ref="A344">IFERROR(INDEX(Input!$A$19:$A$1518,MATCH(0,IF(AMI!$A$84=Input!$J$19:$J$1518, COUNTIF($A$86:A343, Input!$A$19:$A$1518), ""), 0)),"")</f>
        <v/>
      </c>
      <c r="B344" s="271" t="str">
        <f t="array" ref="B344">IFERROR(INDEX(Input!$A$19:$A$1518, MATCH(0, IF(AMI!$B$84=Input!$J$19:$J$1518, COUNTIF($B$86:B343, Input!$A$19:$A$1518), ""), 0)),"")</f>
        <v/>
      </c>
      <c r="C344" s="271" t="str">
        <f t="array" ref="C344">IFERROR(INDEX(Input!$A$19:$A$1518, MATCH(0, IF(AMI!$C$84=Input!$J$19:$J$1518, COUNTIF($C$86:C343, Input!$A$19:$A$1518), ""), 0)),"")</f>
        <v/>
      </c>
      <c r="D344" s="271" t="str">
        <f t="array" ref="D344">IFERROR(INDEX(Input!$A$19:$A$1518, MATCH(0, IF(AMI!$D$84=Input!$J$19:$J$1518, COUNTIF($D$86:D343, Input!$A$19:$A$1518), ""), 0)),"")</f>
        <v/>
      </c>
      <c r="E344" s="271" t="str">
        <f t="array" ref="E344">IFERROR(INDEX(Input!$A$19:$A$1518, MATCH(0, IF(AMI!$E$84=Input!$J$19:$J$1518, COUNTIF($E$86:E343, Input!$A$19:$A$1518), ""), 0)),"")</f>
        <v/>
      </c>
      <c r="F344" s="271" t="str">
        <f t="array" ref="F344">IFERROR(INDEX(Input!$A$19:$A$1518, MATCH(0, IF(AMI!$F$84=Input!$J$19:$J$1518, COUNTIF($F$86:F343, Input!$A$19:$A$1518), ""), 0)),"")</f>
        <v/>
      </c>
      <c r="G344" s="271" t="str">
        <f t="array" ref="G344">IFERROR(INDEX(Input!$A$19:$A$1518, MATCH(0, IF(AMI!$G$84=Input!$J$19:$J$1518, COUNTIF($G$86:G343, Input!$A$19:$A$1518), ""), 0)),"")</f>
        <v/>
      </c>
      <c r="H344" s="271" t="str">
        <f t="array" ref="H344">IFERROR(INDEX(Input!$A$19:$A$1518, MATCH(0, IF(AMI!$H$84=Input!$J$19:$J$1518, COUNTIF($H$86:H343, Input!$A$19:$A$1518), ""), 0)),"")</f>
        <v/>
      </c>
      <c r="I344" s="271" t="str">
        <f t="array" ref="I344">IFERROR(INDEX(Input!$A$19:$A$1518, MATCH(0, IF(AMI!$I$84=Input!$J$19:$J$1518, COUNTIF($I$86:I343, Input!$A$19:$A$1518), ""), 0)),"")</f>
        <v/>
      </c>
      <c r="J344" s="271" t="str">
        <f t="array" ref="J344">IFERROR(INDEX(Input!$A$19:$A$1518, MATCH(0, IF(AMI!$J$84=Input!$J$19:$J$1518, COUNTIF($J$86:J343, Input!$A$19:$A$1518), ""), 0)),"")</f>
        <v/>
      </c>
    </row>
    <row r="345" spans="1:10" ht="13.5" thickBot="1" x14ac:dyDescent="0.25">
      <c r="A345" s="271" t="str">
        <f t="array" ref="A345">IFERROR(INDEX(Input!$A$19:$A$1518,MATCH(0,IF(AMI!$A$84=Input!$J$19:$J$1518, COUNTIF($A$86:A344, Input!$A$19:$A$1518), ""), 0)),"")</f>
        <v/>
      </c>
      <c r="B345" s="271" t="str">
        <f t="array" ref="B345">IFERROR(INDEX(Input!$A$19:$A$1518, MATCH(0, IF(AMI!$B$84=Input!$J$19:$J$1518, COUNTIF($B$86:B344, Input!$A$19:$A$1518), ""), 0)),"")</f>
        <v/>
      </c>
      <c r="C345" s="271" t="str">
        <f t="array" ref="C345">IFERROR(INDEX(Input!$A$19:$A$1518, MATCH(0, IF(AMI!$C$84=Input!$J$19:$J$1518, COUNTIF($C$86:C344, Input!$A$19:$A$1518), ""), 0)),"")</f>
        <v/>
      </c>
      <c r="D345" s="271" t="str">
        <f t="array" ref="D345">IFERROR(INDEX(Input!$A$19:$A$1518, MATCH(0, IF(AMI!$D$84=Input!$J$19:$J$1518, COUNTIF($D$86:D344, Input!$A$19:$A$1518), ""), 0)),"")</f>
        <v/>
      </c>
      <c r="E345" s="271" t="str">
        <f t="array" ref="E345">IFERROR(INDEX(Input!$A$19:$A$1518, MATCH(0, IF(AMI!$E$84=Input!$J$19:$J$1518, COUNTIF($E$86:E344, Input!$A$19:$A$1518), ""), 0)),"")</f>
        <v/>
      </c>
      <c r="F345" s="271" t="str">
        <f t="array" ref="F345">IFERROR(INDEX(Input!$A$19:$A$1518, MATCH(0, IF(AMI!$F$84=Input!$J$19:$J$1518, COUNTIF($F$86:F344, Input!$A$19:$A$1518), ""), 0)),"")</f>
        <v/>
      </c>
      <c r="G345" s="271" t="str">
        <f t="array" ref="G345">IFERROR(INDEX(Input!$A$19:$A$1518, MATCH(0, IF(AMI!$G$84=Input!$J$19:$J$1518, COUNTIF($G$86:G344, Input!$A$19:$A$1518), ""), 0)),"")</f>
        <v/>
      </c>
      <c r="H345" s="271" t="str">
        <f t="array" ref="H345">IFERROR(INDEX(Input!$A$19:$A$1518, MATCH(0, IF(AMI!$H$84=Input!$J$19:$J$1518, COUNTIF($H$86:H344, Input!$A$19:$A$1518), ""), 0)),"")</f>
        <v/>
      </c>
      <c r="I345" s="271" t="str">
        <f t="array" ref="I345">IFERROR(INDEX(Input!$A$19:$A$1518, MATCH(0, IF(AMI!$I$84=Input!$J$19:$J$1518, COUNTIF($I$86:I344, Input!$A$19:$A$1518), ""), 0)),"")</f>
        <v/>
      </c>
      <c r="J345" s="271" t="str">
        <f t="array" ref="J345">IFERROR(INDEX(Input!$A$19:$A$1518, MATCH(0, IF(AMI!$J$84=Input!$J$19:$J$1518, COUNTIF($J$86:J344, Input!$A$19:$A$1518), ""), 0)),"")</f>
        <v/>
      </c>
    </row>
    <row r="346" spans="1:10" ht="13.5" thickBot="1" x14ac:dyDescent="0.25">
      <c r="A346" s="271" t="str">
        <f t="array" ref="A346">IFERROR(INDEX(Input!$A$19:$A$1518,MATCH(0,IF(AMI!$A$84=Input!$J$19:$J$1518, COUNTIF($A$86:A345, Input!$A$19:$A$1518), ""), 0)),"")</f>
        <v/>
      </c>
      <c r="B346" s="271" t="str">
        <f t="array" ref="B346">IFERROR(INDEX(Input!$A$19:$A$1518, MATCH(0, IF(AMI!$B$84=Input!$J$19:$J$1518, COUNTIF($B$86:B345, Input!$A$19:$A$1518), ""), 0)),"")</f>
        <v/>
      </c>
      <c r="C346" s="271" t="str">
        <f t="array" ref="C346">IFERROR(INDEX(Input!$A$19:$A$1518, MATCH(0, IF(AMI!$C$84=Input!$J$19:$J$1518, COUNTIF($C$86:C345, Input!$A$19:$A$1518), ""), 0)),"")</f>
        <v/>
      </c>
      <c r="D346" s="271" t="str">
        <f t="array" ref="D346">IFERROR(INDEX(Input!$A$19:$A$1518, MATCH(0, IF(AMI!$D$84=Input!$J$19:$J$1518, COUNTIF($D$86:D345, Input!$A$19:$A$1518), ""), 0)),"")</f>
        <v/>
      </c>
      <c r="E346" s="271" t="str">
        <f t="array" ref="E346">IFERROR(INDEX(Input!$A$19:$A$1518, MATCH(0, IF(AMI!$E$84=Input!$J$19:$J$1518, COUNTIF($E$86:E345, Input!$A$19:$A$1518), ""), 0)),"")</f>
        <v/>
      </c>
      <c r="F346" s="271" t="str">
        <f t="array" ref="F346">IFERROR(INDEX(Input!$A$19:$A$1518, MATCH(0, IF(AMI!$F$84=Input!$J$19:$J$1518, COUNTIF($F$86:F345, Input!$A$19:$A$1518), ""), 0)),"")</f>
        <v/>
      </c>
      <c r="G346" s="271" t="str">
        <f t="array" ref="G346">IFERROR(INDEX(Input!$A$19:$A$1518, MATCH(0, IF(AMI!$G$84=Input!$J$19:$J$1518, COUNTIF($G$86:G345, Input!$A$19:$A$1518), ""), 0)),"")</f>
        <v/>
      </c>
      <c r="H346" s="271" t="str">
        <f t="array" ref="H346">IFERROR(INDEX(Input!$A$19:$A$1518, MATCH(0, IF(AMI!$H$84=Input!$J$19:$J$1518, COUNTIF($H$86:H345, Input!$A$19:$A$1518), ""), 0)),"")</f>
        <v/>
      </c>
      <c r="I346" s="271" t="str">
        <f t="array" ref="I346">IFERROR(INDEX(Input!$A$19:$A$1518, MATCH(0, IF(AMI!$I$84=Input!$J$19:$J$1518, COUNTIF($I$86:I345, Input!$A$19:$A$1518), ""), 0)),"")</f>
        <v/>
      </c>
      <c r="J346" s="271" t="str">
        <f t="array" ref="J346">IFERROR(INDEX(Input!$A$19:$A$1518, MATCH(0, IF(AMI!$J$84=Input!$J$19:$J$1518, COUNTIF($J$86:J345, Input!$A$19:$A$1518), ""), 0)),"")</f>
        <v/>
      </c>
    </row>
    <row r="347" spans="1:10" ht="13.5" thickBot="1" x14ac:dyDescent="0.25">
      <c r="A347" s="271" t="str">
        <f t="array" ref="A347">IFERROR(INDEX(Input!$A$19:$A$1518,MATCH(0,IF(AMI!$A$84=Input!$J$19:$J$1518, COUNTIF($A$86:A346, Input!$A$19:$A$1518), ""), 0)),"")</f>
        <v/>
      </c>
      <c r="B347" s="271" t="str">
        <f t="array" ref="B347">IFERROR(INDEX(Input!$A$19:$A$1518, MATCH(0, IF(AMI!$B$84=Input!$J$19:$J$1518, COUNTIF($B$86:B346, Input!$A$19:$A$1518), ""), 0)),"")</f>
        <v/>
      </c>
      <c r="C347" s="271" t="str">
        <f t="array" ref="C347">IFERROR(INDEX(Input!$A$19:$A$1518, MATCH(0, IF(AMI!$C$84=Input!$J$19:$J$1518, COUNTIF($C$86:C346, Input!$A$19:$A$1518), ""), 0)),"")</f>
        <v/>
      </c>
      <c r="D347" s="271" t="str">
        <f t="array" ref="D347">IFERROR(INDEX(Input!$A$19:$A$1518, MATCH(0, IF(AMI!$D$84=Input!$J$19:$J$1518, COUNTIF($D$86:D346, Input!$A$19:$A$1518), ""), 0)),"")</f>
        <v/>
      </c>
      <c r="E347" s="271" t="str">
        <f t="array" ref="E347">IFERROR(INDEX(Input!$A$19:$A$1518, MATCH(0, IF(AMI!$E$84=Input!$J$19:$J$1518, COUNTIF($E$86:E346, Input!$A$19:$A$1518), ""), 0)),"")</f>
        <v/>
      </c>
      <c r="F347" s="271" t="str">
        <f t="array" ref="F347">IFERROR(INDEX(Input!$A$19:$A$1518, MATCH(0, IF(AMI!$F$84=Input!$J$19:$J$1518, COUNTIF($F$86:F346, Input!$A$19:$A$1518), ""), 0)),"")</f>
        <v/>
      </c>
      <c r="G347" s="271" t="str">
        <f t="array" ref="G347">IFERROR(INDEX(Input!$A$19:$A$1518, MATCH(0, IF(AMI!$G$84=Input!$J$19:$J$1518, COUNTIF($G$86:G346, Input!$A$19:$A$1518), ""), 0)),"")</f>
        <v/>
      </c>
      <c r="H347" s="271" t="str">
        <f t="array" ref="H347">IFERROR(INDEX(Input!$A$19:$A$1518, MATCH(0, IF(AMI!$H$84=Input!$J$19:$J$1518, COUNTIF($H$86:H346, Input!$A$19:$A$1518), ""), 0)),"")</f>
        <v/>
      </c>
      <c r="I347" s="271" t="str">
        <f t="array" ref="I347">IFERROR(INDEX(Input!$A$19:$A$1518, MATCH(0, IF(AMI!$I$84=Input!$J$19:$J$1518, COUNTIF($I$86:I346, Input!$A$19:$A$1518), ""), 0)),"")</f>
        <v/>
      </c>
      <c r="J347" s="271" t="str">
        <f t="array" ref="J347">IFERROR(INDEX(Input!$A$19:$A$1518, MATCH(0, IF(AMI!$J$84=Input!$J$19:$J$1518, COUNTIF($J$86:J346, Input!$A$19:$A$1518), ""), 0)),"")</f>
        <v/>
      </c>
    </row>
    <row r="348" spans="1:10" ht="13.5" thickBot="1" x14ac:dyDescent="0.25">
      <c r="A348" s="271" t="str">
        <f t="array" ref="A348">IFERROR(INDEX(Input!$A$19:$A$1518,MATCH(0,IF(AMI!$A$84=Input!$J$19:$J$1518, COUNTIF($A$86:A347, Input!$A$19:$A$1518), ""), 0)),"")</f>
        <v/>
      </c>
      <c r="B348" s="271" t="str">
        <f t="array" ref="B348">IFERROR(INDEX(Input!$A$19:$A$1518, MATCH(0, IF(AMI!$B$84=Input!$J$19:$J$1518, COUNTIF($B$86:B347, Input!$A$19:$A$1518), ""), 0)),"")</f>
        <v/>
      </c>
      <c r="C348" s="271" t="str">
        <f t="array" ref="C348">IFERROR(INDEX(Input!$A$19:$A$1518, MATCH(0, IF(AMI!$C$84=Input!$J$19:$J$1518, COUNTIF($C$86:C347, Input!$A$19:$A$1518), ""), 0)),"")</f>
        <v/>
      </c>
      <c r="D348" s="271" t="str">
        <f t="array" ref="D348">IFERROR(INDEX(Input!$A$19:$A$1518, MATCH(0, IF(AMI!$D$84=Input!$J$19:$J$1518, COUNTIF($D$86:D347, Input!$A$19:$A$1518), ""), 0)),"")</f>
        <v/>
      </c>
      <c r="E348" s="271" t="str">
        <f t="array" ref="E348">IFERROR(INDEX(Input!$A$19:$A$1518, MATCH(0, IF(AMI!$E$84=Input!$J$19:$J$1518, COUNTIF($E$86:E347, Input!$A$19:$A$1518), ""), 0)),"")</f>
        <v/>
      </c>
      <c r="F348" s="271" t="str">
        <f t="array" ref="F348">IFERROR(INDEX(Input!$A$19:$A$1518, MATCH(0, IF(AMI!$F$84=Input!$J$19:$J$1518, COUNTIF($F$86:F347, Input!$A$19:$A$1518), ""), 0)),"")</f>
        <v/>
      </c>
      <c r="G348" s="271" t="str">
        <f t="array" ref="G348">IFERROR(INDEX(Input!$A$19:$A$1518, MATCH(0, IF(AMI!$G$84=Input!$J$19:$J$1518, COUNTIF($G$86:G347, Input!$A$19:$A$1518), ""), 0)),"")</f>
        <v/>
      </c>
      <c r="H348" s="271" t="str">
        <f t="array" ref="H348">IFERROR(INDEX(Input!$A$19:$A$1518, MATCH(0, IF(AMI!$H$84=Input!$J$19:$J$1518, COUNTIF($H$86:H347, Input!$A$19:$A$1518), ""), 0)),"")</f>
        <v/>
      </c>
      <c r="I348" s="271" t="str">
        <f t="array" ref="I348">IFERROR(INDEX(Input!$A$19:$A$1518, MATCH(0, IF(AMI!$I$84=Input!$J$19:$J$1518, COUNTIF($I$86:I347, Input!$A$19:$A$1518), ""), 0)),"")</f>
        <v/>
      </c>
      <c r="J348" s="271" t="str">
        <f t="array" ref="J348">IFERROR(INDEX(Input!$A$19:$A$1518, MATCH(0, IF(AMI!$J$84=Input!$J$19:$J$1518, COUNTIF($J$86:J347, Input!$A$19:$A$1518), ""), 0)),"")</f>
        <v/>
      </c>
    </row>
    <row r="349" spans="1:10" ht="13.5" thickBot="1" x14ac:dyDescent="0.25">
      <c r="A349" s="271" t="str">
        <f t="array" ref="A349">IFERROR(INDEX(Input!$A$19:$A$1518,MATCH(0,IF(AMI!$A$84=Input!$J$19:$J$1518, COUNTIF($A$86:A348, Input!$A$19:$A$1518), ""), 0)),"")</f>
        <v/>
      </c>
      <c r="B349" s="271" t="str">
        <f t="array" ref="B349">IFERROR(INDEX(Input!$A$19:$A$1518, MATCH(0, IF(AMI!$B$84=Input!$J$19:$J$1518, COUNTIF($B$86:B348, Input!$A$19:$A$1518), ""), 0)),"")</f>
        <v/>
      </c>
      <c r="C349" s="271" t="str">
        <f t="array" ref="C349">IFERROR(INDEX(Input!$A$19:$A$1518, MATCH(0, IF(AMI!$C$84=Input!$J$19:$J$1518, COUNTIF($C$86:C348, Input!$A$19:$A$1518), ""), 0)),"")</f>
        <v/>
      </c>
      <c r="D349" s="271" t="str">
        <f t="array" ref="D349">IFERROR(INDEX(Input!$A$19:$A$1518, MATCH(0, IF(AMI!$D$84=Input!$J$19:$J$1518, COUNTIF($D$86:D348, Input!$A$19:$A$1518), ""), 0)),"")</f>
        <v/>
      </c>
      <c r="E349" s="271" t="str">
        <f t="array" ref="E349">IFERROR(INDEX(Input!$A$19:$A$1518, MATCH(0, IF(AMI!$E$84=Input!$J$19:$J$1518, COUNTIF($E$86:E348, Input!$A$19:$A$1518), ""), 0)),"")</f>
        <v/>
      </c>
      <c r="F349" s="271" t="str">
        <f t="array" ref="F349">IFERROR(INDEX(Input!$A$19:$A$1518, MATCH(0, IF(AMI!$F$84=Input!$J$19:$J$1518, COUNTIF($F$86:F348, Input!$A$19:$A$1518), ""), 0)),"")</f>
        <v/>
      </c>
      <c r="G349" s="271" t="str">
        <f t="array" ref="G349">IFERROR(INDEX(Input!$A$19:$A$1518, MATCH(0, IF(AMI!$G$84=Input!$J$19:$J$1518, COUNTIF($G$86:G348, Input!$A$19:$A$1518), ""), 0)),"")</f>
        <v/>
      </c>
      <c r="H349" s="271" t="str">
        <f t="array" ref="H349">IFERROR(INDEX(Input!$A$19:$A$1518, MATCH(0, IF(AMI!$H$84=Input!$J$19:$J$1518, COUNTIF($H$86:H348, Input!$A$19:$A$1518), ""), 0)),"")</f>
        <v/>
      </c>
      <c r="I349" s="271" t="str">
        <f t="array" ref="I349">IFERROR(INDEX(Input!$A$19:$A$1518, MATCH(0, IF(AMI!$I$84=Input!$J$19:$J$1518, COUNTIF($I$86:I348, Input!$A$19:$A$1518), ""), 0)),"")</f>
        <v/>
      </c>
      <c r="J349" s="271" t="str">
        <f t="array" ref="J349">IFERROR(INDEX(Input!$A$19:$A$1518, MATCH(0, IF(AMI!$J$84=Input!$J$19:$J$1518, COUNTIF($J$86:J348, Input!$A$19:$A$1518), ""), 0)),"")</f>
        <v/>
      </c>
    </row>
    <row r="350" spans="1:10" ht="13.5" thickBot="1" x14ac:dyDescent="0.25">
      <c r="A350" s="271" t="str">
        <f t="array" ref="A350">IFERROR(INDEX(Input!$A$19:$A$1518,MATCH(0,IF(AMI!$A$84=Input!$J$19:$J$1518, COUNTIF($A$86:A349, Input!$A$19:$A$1518), ""), 0)),"")</f>
        <v/>
      </c>
      <c r="B350" s="271" t="str">
        <f t="array" ref="B350">IFERROR(INDEX(Input!$A$19:$A$1518, MATCH(0, IF(AMI!$B$84=Input!$J$19:$J$1518, COUNTIF($B$86:B349, Input!$A$19:$A$1518), ""), 0)),"")</f>
        <v/>
      </c>
      <c r="C350" s="271" t="str">
        <f t="array" ref="C350">IFERROR(INDEX(Input!$A$19:$A$1518, MATCH(0, IF(AMI!$C$84=Input!$J$19:$J$1518, COUNTIF($C$86:C349, Input!$A$19:$A$1518), ""), 0)),"")</f>
        <v/>
      </c>
      <c r="D350" s="271" t="str">
        <f t="array" ref="D350">IFERROR(INDEX(Input!$A$19:$A$1518, MATCH(0, IF(AMI!$D$84=Input!$J$19:$J$1518, COUNTIF($D$86:D349, Input!$A$19:$A$1518), ""), 0)),"")</f>
        <v/>
      </c>
      <c r="E350" s="271" t="str">
        <f t="array" ref="E350">IFERROR(INDEX(Input!$A$19:$A$1518, MATCH(0, IF(AMI!$E$84=Input!$J$19:$J$1518, COUNTIF($E$86:E349, Input!$A$19:$A$1518), ""), 0)),"")</f>
        <v/>
      </c>
      <c r="F350" s="271" t="str">
        <f t="array" ref="F350">IFERROR(INDEX(Input!$A$19:$A$1518, MATCH(0, IF(AMI!$F$84=Input!$J$19:$J$1518, COUNTIF($F$86:F349, Input!$A$19:$A$1518), ""), 0)),"")</f>
        <v/>
      </c>
      <c r="G350" s="271" t="str">
        <f t="array" ref="G350">IFERROR(INDEX(Input!$A$19:$A$1518, MATCH(0, IF(AMI!$G$84=Input!$J$19:$J$1518, COUNTIF($G$86:G349, Input!$A$19:$A$1518), ""), 0)),"")</f>
        <v/>
      </c>
      <c r="H350" s="271" t="str">
        <f t="array" ref="H350">IFERROR(INDEX(Input!$A$19:$A$1518, MATCH(0, IF(AMI!$H$84=Input!$J$19:$J$1518, COUNTIF($H$86:H349, Input!$A$19:$A$1518), ""), 0)),"")</f>
        <v/>
      </c>
      <c r="I350" s="271" t="str">
        <f t="array" ref="I350">IFERROR(INDEX(Input!$A$19:$A$1518, MATCH(0, IF(AMI!$I$84=Input!$J$19:$J$1518, COUNTIF($I$86:I349, Input!$A$19:$A$1518), ""), 0)),"")</f>
        <v/>
      </c>
      <c r="J350" s="271" t="str">
        <f t="array" ref="J350">IFERROR(INDEX(Input!$A$19:$A$1518, MATCH(0, IF(AMI!$J$84=Input!$J$19:$J$1518, COUNTIF($J$86:J349, Input!$A$19:$A$1518), ""), 0)),"")</f>
        <v/>
      </c>
    </row>
    <row r="351" spans="1:10" ht="13.5" thickBot="1" x14ac:dyDescent="0.25">
      <c r="A351" s="271" t="str">
        <f t="array" ref="A351">IFERROR(INDEX(Input!$A$19:$A$1518,MATCH(0,IF(AMI!$A$84=Input!$J$19:$J$1518, COUNTIF($A$86:A350, Input!$A$19:$A$1518), ""), 0)),"")</f>
        <v/>
      </c>
      <c r="B351" s="271" t="str">
        <f t="array" ref="B351">IFERROR(INDEX(Input!$A$19:$A$1518, MATCH(0, IF(AMI!$B$84=Input!$J$19:$J$1518, COUNTIF($B$86:B350, Input!$A$19:$A$1518), ""), 0)),"")</f>
        <v/>
      </c>
      <c r="C351" s="271" t="str">
        <f t="array" ref="C351">IFERROR(INDEX(Input!$A$19:$A$1518, MATCH(0, IF(AMI!$C$84=Input!$J$19:$J$1518, COUNTIF($C$86:C350, Input!$A$19:$A$1518), ""), 0)),"")</f>
        <v/>
      </c>
      <c r="D351" s="271" t="str">
        <f t="array" ref="D351">IFERROR(INDEX(Input!$A$19:$A$1518, MATCH(0, IF(AMI!$D$84=Input!$J$19:$J$1518, COUNTIF($D$86:D350, Input!$A$19:$A$1518), ""), 0)),"")</f>
        <v/>
      </c>
      <c r="E351" s="271" t="str">
        <f t="array" ref="E351">IFERROR(INDEX(Input!$A$19:$A$1518, MATCH(0, IF(AMI!$E$84=Input!$J$19:$J$1518, COUNTIF($E$86:E350, Input!$A$19:$A$1518), ""), 0)),"")</f>
        <v/>
      </c>
      <c r="F351" s="271" t="str">
        <f t="array" ref="F351">IFERROR(INDEX(Input!$A$19:$A$1518, MATCH(0, IF(AMI!$F$84=Input!$J$19:$J$1518, COUNTIF($F$86:F350, Input!$A$19:$A$1518), ""), 0)),"")</f>
        <v/>
      </c>
      <c r="G351" s="271" t="str">
        <f t="array" ref="G351">IFERROR(INDEX(Input!$A$19:$A$1518, MATCH(0, IF(AMI!$G$84=Input!$J$19:$J$1518, COUNTIF($G$86:G350, Input!$A$19:$A$1518), ""), 0)),"")</f>
        <v/>
      </c>
      <c r="H351" s="271" t="str">
        <f t="array" ref="H351">IFERROR(INDEX(Input!$A$19:$A$1518, MATCH(0, IF(AMI!$H$84=Input!$J$19:$J$1518, COUNTIF($H$86:H350, Input!$A$19:$A$1518), ""), 0)),"")</f>
        <v/>
      </c>
      <c r="I351" s="271" t="str">
        <f t="array" ref="I351">IFERROR(INDEX(Input!$A$19:$A$1518, MATCH(0, IF(AMI!$I$84=Input!$J$19:$J$1518, COUNTIF($I$86:I350, Input!$A$19:$A$1518), ""), 0)),"")</f>
        <v/>
      </c>
      <c r="J351" s="271" t="str">
        <f t="array" ref="J351">IFERROR(INDEX(Input!$A$19:$A$1518, MATCH(0, IF(AMI!$J$84=Input!$J$19:$J$1518, COUNTIF($J$86:J350, Input!$A$19:$A$1518), ""), 0)),"")</f>
        <v/>
      </c>
    </row>
    <row r="352" spans="1:10" ht="13.5" thickBot="1" x14ac:dyDescent="0.25">
      <c r="A352" s="271" t="str">
        <f t="array" ref="A352">IFERROR(INDEX(Input!$A$19:$A$1518,MATCH(0,IF(AMI!$A$84=Input!$J$19:$J$1518, COUNTIF($A$86:A351, Input!$A$19:$A$1518), ""), 0)),"")</f>
        <v/>
      </c>
      <c r="B352" s="271" t="str">
        <f t="array" ref="B352">IFERROR(INDEX(Input!$A$19:$A$1518, MATCH(0, IF(AMI!$B$84=Input!$J$19:$J$1518, COUNTIF($B$86:B351, Input!$A$19:$A$1518), ""), 0)),"")</f>
        <v/>
      </c>
      <c r="C352" s="271" t="str">
        <f t="array" ref="C352">IFERROR(INDEX(Input!$A$19:$A$1518, MATCH(0, IF(AMI!$C$84=Input!$J$19:$J$1518, COUNTIF($C$86:C351, Input!$A$19:$A$1518), ""), 0)),"")</f>
        <v/>
      </c>
      <c r="D352" s="271" t="str">
        <f t="array" ref="D352">IFERROR(INDEX(Input!$A$19:$A$1518, MATCH(0, IF(AMI!$D$84=Input!$J$19:$J$1518, COUNTIF($D$86:D351, Input!$A$19:$A$1518), ""), 0)),"")</f>
        <v/>
      </c>
      <c r="E352" s="271" t="str">
        <f t="array" ref="E352">IFERROR(INDEX(Input!$A$19:$A$1518, MATCH(0, IF(AMI!$E$84=Input!$J$19:$J$1518, COUNTIF($E$86:E351, Input!$A$19:$A$1518), ""), 0)),"")</f>
        <v/>
      </c>
      <c r="F352" s="271" t="str">
        <f t="array" ref="F352">IFERROR(INDEX(Input!$A$19:$A$1518, MATCH(0, IF(AMI!$F$84=Input!$J$19:$J$1518, COUNTIF($F$86:F351, Input!$A$19:$A$1518), ""), 0)),"")</f>
        <v/>
      </c>
      <c r="G352" s="271" t="str">
        <f t="array" ref="G352">IFERROR(INDEX(Input!$A$19:$A$1518, MATCH(0, IF(AMI!$G$84=Input!$J$19:$J$1518, COUNTIF($G$86:G351, Input!$A$19:$A$1518), ""), 0)),"")</f>
        <v/>
      </c>
      <c r="H352" s="271" t="str">
        <f t="array" ref="H352">IFERROR(INDEX(Input!$A$19:$A$1518, MATCH(0, IF(AMI!$H$84=Input!$J$19:$J$1518, COUNTIF($H$86:H351, Input!$A$19:$A$1518), ""), 0)),"")</f>
        <v/>
      </c>
      <c r="I352" s="271" t="str">
        <f t="array" ref="I352">IFERROR(INDEX(Input!$A$19:$A$1518, MATCH(0, IF(AMI!$I$84=Input!$J$19:$J$1518, COUNTIF($I$86:I351, Input!$A$19:$A$1518), ""), 0)),"")</f>
        <v/>
      </c>
      <c r="J352" s="271" t="str">
        <f t="array" ref="J352">IFERROR(INDEX(Input!$A$19:$A$1518, MATCH(0, IF(AMI!$J$84=Input!$J$19:$J$1518, COUNTIF($J$86:J351, Input!$A$19:$A$1518), ""), 0)),"")</f>
        <v/>
      </c>
    </row>
    <row r="353" spans="1:10" ht="13.5" thickBot="1" x14ac:dyDescent="0.25">
      <c r="A353" s="271" t="str">
        <f t="array" ref="A353">IFERROR(INDEX(Input!$A$19:$A$1518,MATCH(0,IF(AMI!$A$84=Input!$J$19:$J$1518, COUNTIF($A$86:A352, Input!$A$19:$A$1518), ""), 0)),"")</f>
        <v/>
      </c>
      <c r="B353" s="271" t="str">
        <f t="array" ref="B353">IFERROR(INDEX(Input!$A$19:$A$1518, MATCH(0, IF(AMI!$B$84=Input!$J$19:$J$1518, COUNTIF($B$86:B352, Input!$A$19:$A$1518), ""), 0)),"")</f>
        <v/>
      </c>
      <c r="C353" s="271" t="str">
        <f t="array" ref="C353">IFERROR(INDEX(Input!$A$19:$A$1518, MATCH(0, IF(AMI!$C$84=Input!$J$19:$J$1518, COUNTIF($C$86:C352, Input!$A$19:$A$1518), ""), 0)),"")</f>
        <v/>
      </c>
      <c r="D353" s="271" t="str">
        <f t="array" ref="D353">IFERROR(INDEX(Input!$A$19:$A$1518, MATCH(0, IF(AMI!$D$84=Input!$J$19:$J$1518, COUNTIF($D$86:D352, Input!$A$19:$A$1518), ""), 0)),"")</f>
        <v/>
      </c>
      <c r="E353" s="271" t="str">
        <f t="array" ref="E353">IFERROR(INDEX(Input!$A$19:$A$1518, MATCH(0, IF(AMI!$E$84=Input!$J$19:$J$1518, COUNTIF($E$86:E352, Input!$A$19:$A$1518), ""), 0)),"")</f>
        <v/>
      </c>
      <c r="F353" s="271" t="str">
        <f t="array" ref="F353">IFERROR(INDEX(Input!$A$19:$A$1518, MATCH(0, IF(AMI!$F$84=Input!$J$19:$J$1518, COUNTIF($F$86:F352, Input!$A$19:$A$1518), ""), 0)),"")</f>
        <v/>
      </c>
      <c r="G353" s="271" t="str">
        <f t="array" ref="G353">IFERROR(INDEX(Input!$A$19:$A$1518, MATCH(0, IF(AMI!$G$84=Input!$J$19:$J$1518, COUNTIF($G$86:G352, Input!$A$19:$A$1518), ""), 0)),"")</f>
        <v/>
      </c>
      <c r="H353" s="271" t="str">
        <f t="array" ref="H353">IFERROR(INDEX(Input!$A$19:$A$1518, MATCH(0, IF(AMI!$H$84=Input!$J$19:$J$1518, COUNTIF($H$86:H352, Input!$A$19:$A$1518), ""), 0)),"")</f>
        <v/>
      </c>
      <c r="I353" s="271" t="str">
        <f t="array" ref="I353">IFERROR(INDEX(Input!$A$19:$A$1518, MATCH(0, IF(AMI!$I$84=Input!$J$19:$J$1518, COUNTIF($I$86:I352, Input!$A$19:$A$1518), ""), 0)),"")</f>
        <v/>
      </c>
      <c r="J353" s="271" t="str">
        <f t="array" ref="J353">IFERROR(INDEX(Input!$A$19:$A$1518, MATCH(0, IF(AMI!$J$84=Input!$J$19:$J$1518, COUNTIF($J$86:J352, Input!$A$19:$A$1518), ""), 0)),"")</f>
        <v/>
      </c>
    </row>
    <row r="354" spans="1:10" ht="13.5" thickBot="1" x14ac:dyDescent="0.25">
      <c r="A354" s="271" t="str">
        <f t="array" ref="A354">IFERROR(INDEX(Input!$A$19:$A$1518,MATCH(0,IF(AMI!$A$84=Input!$J$19:$J$1518, COUNTIF($A$86:A353, Input!$A$19:$A$1518), ""), 0)),"")</f>
        <v/>
      </c>
      <c r="B354" s="271" t="str">
        <f t="array" ref="B354">IFERROR(INDEX(Input!$A$19:$A$1518, MATCH(0, IF(AMI!$B$84=Input!$J$19:$J$1518, COUNTIF($B$86:B353, Input!$A$19:$A$1518), ""), 0)),"")</f>
        <v/>
      </c>
      <c r="C354" s="271" t="str">
        <f t="array" ref="C354">IFERROR(INDEX(Input!$A$19:$A$1518, MATCH(0, IF(AMI!$C$84=Input!$J$19:$J$1518, COUNTIF($C$86:C353, Input!$A$19:$A$1518), ""), 0)),"")</f>
        <v/>
      </c>
      <c r="D354" s="271" t="str">
        <f t="array" ref="D354">IFERROR(INDEX(Input!$A$19:$A$1518, MATCH(0, IF(AMI!$D$84=Input!$J$19:$J$1518, COUNTIF($D$86:D353, Input!$A$19:$A$1518), ""), 0)),"")</f>
        <v/>
      </c>
      <c r="E354" s="271" t="str">
        <f t="array" ref="E354">IFERROR(INDEX(Input!$A$19:$A$1518, MATCH(0, IF(AMI!$E$84=Input!$J$19:$J$1518, COUNTIF($E$86:E353, Input!$A$19:$A$1518), ""), 0)),"")</f>
        <v/>
      </c>
      <c r="F354" s="271" t="str">
        <f t="array" ref="F354">IFERROR(INDEX(Input!$A$19:$A$1518, MATCH(0, IF(AMI!$F$84=Input!$J$19:$J$1518, COUNTIF($F$86:F353, Input!$A$19:$A$1518), ""), 0)),"")</f>
        <v/>
      </c>
      <c r="G354" s="271" t="str">
        <f t="array" ref="G354">IFERROR(INDEX(Input!$A$19:$A$1518, MATCH(0, IF(AMI!$G$84=Input!$J$19:$J$1518, COUNTIF($G$86:G353, Input!$A$19:$A$1518), ""), 0)),"")</f>
        <v/>
      </c>
      <c r="H354" s="271" t="str">
        <f t="array" ref="H354">IFERROR(INDEX(Input!$A$19:$A$1518, MATCH(0, IF(AMI!$H$84=Input!$J$19:$J$1518, COUNTIF($H$86:H353, Input!$A$19:$A$1518), ""), 0)),"")</f>
        <v/>
      </c>
      <c r="I354" s="271" t="str">
        <f t="array" ref="I354">IFERROR(INDEX(Input!$A$19:$A$1518, MATCH(0, IF(AMI!$I$84=Input!$J$19:$J$1518, COUNTIF($I$86:I353, Input!$A$19:$A$1518), ""), 0)),"")</f>
        <v/>
      </c>
      <c r="J354" s="271" t="str">
        <f t="array" ref="J354">IFERROR(INDEX(Input!$A$19:$A$1518, MATCH(0, IF(AMI!$J$84=Input!$J$19:$J$1518, COUNTIF($J$86:J353, Input!$A$19:$A$1518), ""), 0)),"")</f>
        <v/>
      </c>
    </row>
    <row r="355" spans="1:10" ht="13.5" thickBot="1" x14ac:dyDescent="0.25">
      <c r="A355" s="271" t="str">
        <f t="array" ref="A355">IFERROR(INDEX(Input!$A$19:$A$1518,MATCH(0,IF(AMI!$A$84=Input!$J$19:$J$1518, COUNTIF($A$86:A354, Input!$A$19:$A$1518), ""), 0)),"")</f>
        <v/>
      </c>
      <c r="B355" s="271" t="str">
        <f t="array" ref="B355">IFERROR(INDEX(Input!$A$19:$A$1518, MATCH(0, IF(AMI!$B$84=Input!$J$19:$J$1518, COUNTIF($B$86:B354, Input!$A$19:$A$1518), ""), 0)),"")</f>
        <v/>
      </c>
      <c r="C355" s="271" t="str">
        <f t="array" ref="C355">IFERROR(INDEX(Input!$A$19:$A$1518, MATCH(0, IF(AMI!$C$84=Input!$J$19:$J$1518, COUNTIF($C$86:C354, Input!$A$19:$A$1518), ""), 0)),"")</f>
        <v/>
      </c>
      <c r="D355" s="271" t="str">
        <f t="array" ref="D355">IFERROR(INDEX(Input!$A$19:$A$1518, MATCH(0, IF(AMI!$D$84=Input!$J$19:$J$1518, COUNTIF($D$86:D354, Input!$A$19:$A$1518), ""), 0)),"")</f>
        <v/>
      </c>
      <c r="E355" s="271" t="str">
        <f t="array" ref="E355">IFERROR(INDEX(Input!$A$19:$A$1518, MATCH(0, IF(AMI!$E$84=Input!$J$19:$J$1518, COUNTIF($E$86:E354, Input!$A$19:$A$1518), ""), 0)),"")</f>
        <v/>
      </c>
      <c r="F355" s="271" t="str">
        <f t="array" ref="F355">IFERROR(INDEX(Input!$A$19:$A$1518, MATCH(0, IF(AMI!$F$84=Input!$J$19:$J$1518, COUNTIF($F$86:F354, Input!$A$19:$A$1518), ""), 0)),"")</f>
        <v/>
      </c>
      <c r="G355" s="271" t="str">
        <f t="array" ref="G355">IFERROR(INDEX(Input!$A$19:$A$1518, MATCH(0, IF(AMI!$G$84=Input!$J$19:$J$1518, COUNTIF($G$86:G354, Input!$A$19:$A$1518), ""), 0)),"")</f>
        <v/>
      </c>
      <c r="H355" s="271" t="str">
        <f t="array" ref="H355">IFERROR(INDEX(Input!$A$19:$A$1518, MATCH(0, IF(AMI!$H$84=Input!$J$19:$J$1518, COUNTIF($H$86:H354, Input!$A$19:$A$1518), ""), 0)),"")</f>
        <v/>
      </c>
      <c r="I355" s="271" t="str">
        <f t="array" ref="I355">IFERROR(INDEX(Input!$A$19:$A$1518, MATCH(0, IF(AMI!$I$84=Input!$J$19:$J$1518, COUNTIF($I$86:I354, Input!$A$19:$A$1518), ""), 0)),"")</f>
        <v/>
      </c>
      <c r="J355" s="271" t="str">
        <f t="array" ref="J355">IFERROR(INDEX(Input!$A$19:$A$1518, MATCH(0, IF(AMI!$J$84=Input!$J$19:$J$1518, COUNTIF($J$86:J354, Input!$A$19:$A$1518), ""), 0)),"")</f>
        <v/>
      </c>
    </row>
    <row r="356" spans="1:10" ht="13.5" thickBot="1" x14ac:dyDescent="0.25">
      <c r="A356" s="271" t="str">
        <f t="array" ref="A356">IFERROR(INDEX(Input!$A$19:$A$1518,MATCH(0,IF(AMI!$A$84=Input!$J$19:$J$1518, COUNTIF($A$86:A355, Input!$A$19:$A$1518), ""), 0)),"")</f>
        <v/>
      </c>
      <c r="B356" s="271" t="str">
        <f t="array" ref="B356">IFERROR(INDEX(Input!$A$19:$A$1518, MATCH(0, IF(AMI!$B$84=Input!$J$19:$J$1518, COUNTIF($B$86:B355, Input!$A$19:$A$1518), ""), 0)),"")</f>
        <v/>
      </c>
      <c r="C356" s="271" t="str">
        <f t="array" ref="C356">IFERROR(INDEX(Input!$A$19:$A$1518, MATCH(0, IF(AMI!$C$84=Input!$J$19:$J$1518, COUNTIF($C$86:C355, Input!$A$19:$A$1518), ""), 0)),"")</f>
        <v/>
      </c>
      <c r="D356" s="271" t="str">
        <f t="array" ref="D356">IFERROR(INDEX(Input!$A$19:$A$1518, MATCH(0, IF(AMI!$D$84=Input!$J$19:$J$1518, COUNTIF($D$86:D355, Input!$A$19:$A$1518), ""), 0)),"")</f>
        <v/>
      </c>
      <c r="E356" s="271" t="str">
        <f t="array" ref="E356">IFERROR(INDEX(Input!$A$19:$A$1518, MATCH(0, IF(AMI!$E$84=Input!$J$19:$J$1518, COUNTIF($E$86:E355, Input!$A$19:$A$1518), ""), 0)),"")</f>
        <v/>
      </c>
      <c r="F356" s="271" t="str">
        <f t="array" ref="F356">IFERROR(INDEX(Input!$A$19:$A$1518, MATCH(0, IF(AMI!$F$84=Input!$J$19:$J$1518, COUNTIF($F$86:F355, Input!$A$19:$A$1518), ""), 0)),"")</f>
        <v/>
      </c>
      <c r="G356" s="271" t="str">
        <f t="array" ref="G356">IFERROR(INDEX(Input!$A$19:$A$1518, MATCH(0, IF(AMI!$G$84=Input!$J$19:$J$1518, COUNTIF($G$86:G355, Input!$A$19:$A$1518), ""), 0)),"")</f>
        <v/>
      </c>
      <c r="H356" s="271" t="str">
        <f t="array" ref="H356">IFERROR(INDEX(Input!$A$19:$A$1518, MATCH(0, IF(AMI!$H$84=Input!$J$19:$J$1518, COUNTIF($H$86:H355, Input!$A$19:$A$1518), ""), 0)),"")</f>
        <v/>
      </c>
      <c r="I356" s="271" t="str">
        <f t="array" ref="I356">IFERROR(INDEX(Input!$A$19:$A$1518, MATCH(0, IF(AMI!$I$84=Input!$J$19:$J$1518, COUNTIF($I$86:I355, Input!$A$19:$A$1518), ""), 0)),"")</f>
        <v/>
      </c>
      <c r="J356" s="271" t="str">
        <f t="array" ref="J356">IFERROR(INDEX(Input!$A$19:$A$1518, MATCH(0, IF(AMI!$J$84=Input!$J$19:$J$1518, COUNTIF($J$86:J355, Input!$A$19:$A$1518), ""), 0)),"")</f>
        <v/>
      </c>
    </row>
    <row r="357" spans="1:10" ht="13.5" thickBot="1" x14ac:dyDescent="0.25">
      <c r="A357" s="271" t="str">
        <f t="array" ref="A357">IFERROR(INDEX(Input!$A$19:$A$1518,MATCH(0,IF(AMI!$A$84=Input!$J$19:$J$1518, COUNTIF($A$86:A356, Input!$A$19:$A$1518), ""), 0)),"")</f>
        <v/>
      </c>
      <c r="B357" s="271" t="str">
        <f t="array" ref="B357">IFERROR(INDEX(Input!$A$19:$A$1518, MATCH(0, IF(AMI!$B$84=Input!$J$19:$J$1518, COUNTIF($B$86:B356, Input!$A$19:$A$1518), ""), 0)),"")</f>
        <v/>
      </c>
      <c r="C357" s="271" t="str">
        <f t="array" ref="C357">IFERROR(INDEX(Input!$A$19:$A$1518, MATCH(0, IF(AMI!$C$84=Input!$J$19:$J$1518, COUNTIF($C$86:C356, Input!$A$19:$A$1518), ""), 0)),"")</f>
        <v/>
      </c>
      <c r="D357" s="271" t="str">
        <f t="array" ref="D357">IFERROR(INDEX(Input!$A$19:$A$1518, MATCH(0, IF(AMI!$D$84=Input!$J$19:$J$1518, COUNTIF($D$86:D356, Input!$A$19:$A$1518), ""), 0)),"")</f>
        <v/>
      </c>
      <c r="E357" s="271" t="str">
        <f t="array" ref="E357">IFERROR(INDEX(Input!$A$19:$A$1518, MATCH(0, IF(AMI!$E$84=Input!$J$19:$J$1518, COUNTIF($E$86:E356, Input!$A$19:$A$1518), ""), 0)),"")</f>
        <v/>
      </c>
      <c r="F357" s="271" t="str">
        <f t="array" ref="F357">IFERROR(INDEX(Input!$A$19:$A$1518, MATCH(0, IF(AMI!$F$84=Input!$J$19:$J$1518, COUNTIF($F$86:F356, Input!$A$19:$A$1518), ""), 0)),"")</f>
        <v/>
      </c>
      <c r="G357" s="271" t="str">
        <f t="array" ref="G357">IFERROR(INDEX(Input!$A$19:$A$1518, MATCH(0, IF(AMI!$G$84=Input!$J$19:$J$1518, COUNTIF($G$86:G356, Input!$A$19:$A$1518), ""), 0)),"")</f>
        <v/>
      </c>
      <c r="H357" s="271" t="str">
        <f t="array" ref="H357">IFERROR(INDEX(Input!$A$19:$A$1518, MATCH(0, IF(AMI!$H$84=Input!$J$19:$J$1518, COUNTIF($H$86:H356, Input!$A$19:$A$1518), ""), 0)),"")</f>
        <v/>
      </c>
      <c r="I357" s="271" t="str">
        <f t="array" ref="I357">IFERROR(INDEX(Input!$A$19:$A$1518, MATCH(0, IF(AMI!$I$84=Input!$J$19:$J$1518, COUNTIF($I$86:I356, Input!$A$19:$A$1518), ""), 0)),"")</f>
        <v/>
      </c>
      <c r="J357" s="271" t="str">
        <f t="array" ref="J357">IFERROR(INDEX(Input!$A$19:$A$1518, MATCH(0, IF(AMI!$J$84=Input!$J$19:$J$1518, COUNTIF($J$86:J356, Input!$A$19:$A$1518), ""), 0)),"")</f>
        <v/>
      </c>
    </row>
    <row r="358" spans="1:10" ht="13.5" thickBot="1" x14ac:dyDescent="0.25">
      <c r="A358" s="271" t="str">
        <f t="array" ref="A358">IFERROR(INDEX(Input!$A$19:$A$1518,MATCH(0,IF(AMI!$A$84=Input!$J$19:$J$1518, COUNTIF($A$86:A357, Input!$A$19:$A$1518), ""), 0)),"")</f>
        <v/>
      </c>
      <c r="B358" s="271" t="str">
        <f t="array" ref="B358">IFERROR(INDEX(Input!$A$19:$A$1518, MATCH(0, IF(AMI!$B$84=Input!$J$19:$J$1518, COUNTIF($B$86:B357, Input!$A$19:$A$1518), ""), 0)),"")</f>
        <v/>
      </c>
      <c r="C358" s="271" t="str">
        <f t="array" ref="C358">IFERROR(INDEX(Input!$A$19:$A$1518, MATCH(0, IF(AMI!$C$84=Input!$J$19:$J$1518, COUNTIF($C$86:C357, Input!$A$19:$A$1518), ""), 0)),"")</f>
        <v/>
      </c>
      <c r="D358" s="271" t="str">
        <f t="array" ref="D358">IFERROR(INDEX(Input!$A$19:$A$1518, MATCH(0, IF(AMI!$D$84=Input!$J$19:$J$1518, COUNTIF($D$86:D357, Input!$A$19:$A$1518), ""), 0)),"")</f>
        <v/>
      </c>
      <c r="E358" s="271" t="str">
        <f t="array" ref="E358">IFERROR(INDEX(Input!$A$19:$A$1518, MATCH(0, IF(AMI!$E$84=Input!$J$19:$J$1518, COUNTIF($E$86:E357, Input!$A$19:$A$1518), ""), 0)),"")</f>
        <v/>
      </c>
      <c r="F358" s="271" t="str">
        <f t="array" ref="F358">IFERROR(INDEX(Input!$A$19:$A$1518, MATCH(0, IF(AMI!$F$84=Input!$J$19:$J$1518, COUNTIF($F$86:F357, Input!$A$19:$A$1518), ""), 0)),"")</f>
        <v/>
      </c>
      <c r="G358" s="271" t="str">
        <f t="array" ref="G358">IFERROR(INDEX(Input!$A$19:$A$1518, MATCH(0, IF(AMI!$G$84=Input!$J$19:$J$1518, COUNTIF($G$86:G357, Input!$A$19:$A$1518), ""), 0)),"")</f>
        <v/>
      </c>
      <c r="H358" s="271" t="str">
        <f t="array" ref="H358">IFERROR(INDEX(Input!$A$19:$A$1518, MATCH(0, IF(AMI!$H$84=Input!$J$19:$J$1518, COUNTIF($H$86:H357, Input!$A$19:$A$1518), ""), 0)),"")</f>
        <v/>
      </c>
      <c r="I358" s="271" t="str">
        <f t="array" ref="I358">IFERROR(INDEX(Input!$A$19:$A$1518, MATCH(0, IF(AMI!$I$84=Input!$J$19:$J$1518, COUNTIF($I$86:I357, Input!$A$19:$A$1518), ""), 0)),"")</f>
        <v/>
      </c>
      <c r="J358" s="271" t="str">
        <f t="array" ref="J358">IFERROR(INDEX(Input!$A$19:$A$1518, MATCH(0, IF(AMI!$J$84=Input!$J$19:$J$1518, COUNTIF($J$86:J357, Input!$A$19:$A$1518), ""), 0)),"")</f>
        <v/>
      </c>
    </row>
    <row r="359" spans="1:10" ht="13.5" thickBot="1" x14ac:dyDescent="0.25">
      <c r="A359" s="271" t="str">
        <f t="array" ref="A359">IFERROR(INDEX(Input!$A$19:$A$1518,MATCH(0,IF(AMI!$A$84=Input!$J$19:$J$1518, COUNTIF($A$86:A358, Input!$A$19:$A$1518), ""), 0)),"")</f>
        <v/>
      </c>
      <c r="B359" s="271" t="str">
        <f t="array" ref="B359">IFERROR(INDEX(Input!$A$19:$A$1518, MATCH(0, IF(AMI!$B$84=Input!$J$19:$J$1518, COUNTIF($B$86:B358, Input!$A$19:$A$1518), ""), 0)),"")</f>
        <v/>
      </c>
      <c r="C359" s="271" t="str">
        <f t="array" ref="C359">IFERROR(INDEX(Input!$A$19:$A$1518, MATCH(0, IF(AMI!$C$84=Input!$J$19:$J$1518, COUNTIF($C$86:C358, Input!$A$19:$A$1518), ""), 0)),"")</f>
        <v/>
      </c>
      <c r="D359" s="271" t="str">
        <f t="array" ref="D359">IFERROR(INDEX(Input!$A$19:$A$1518, MATCH(0, IF(AMI!$D$84=Input!$J$19:$J$1518, COUNTIF($D$86:D358, Input!$A$19:$A$1518), ""), 0)),"")</f>
        <v/>
      </c>
      <c r="E359" s="271" t="str">
        <f t="array" ref="E359">IFERROR(INDEX(Input!$A$19:$A$1518, MATCH(0, IF(AMI!$E$84=Input!$J$19:$J$1518, COUNTIF($E$86:E358, Input!$A$19:$A$1518), ""), 0)),"")</f>
        <v/>
      </c>
      <c r="F359" s="271" t="str">
        <f t="array" ref="F359">IFERROR(INDEX(Input!$A$19:$A$1518, MATCH(0, IF(AMI!$F$84=Input!$J$19:$J$1518, COUNTIF($F$86:F358, Input!$A$19:$A$1518), ""), 0)),"")</f>
        <v/>
      </c>
      <c r="G359" s="271" t="str">
        <f t="array" ref="G359">IFERROR(INDEX(Input!$A$19:$A$1518, MATCH(0, IF(AMI!$G$84=Input!$J$19:$J$1518, COUNTIF($G$86:G358, Input!$A$19:$A$1518), ""), 0)),"")</f>
        <v/>
      </c>
      <c r="H359" s="271" t="str">
        <f t="array" ref="H359">IFERROR(INDEX(Input!$A$19:$A$1518, MATCH(0, IF(AMI!$H$84=Input!$J$19:$J$1518, COUNTIF($H$86:H358, Input!$A$19:$A$1518), ""), 0)),"")</f>
        <v/>
      </c>
      <c r="I359" s="271" t="str">
        <f t="array" ref="I359">IFERROR(INDEX(Input!$A$19:$A$1518, MATCH(0, IF(AMI!$I$84=Input!$J$19:$J$1518, COUNTIF($I$86:I358, Input!$A$19:$A$1518), ""), 0)),"")</f>
        <v/>
      </c>
      <c r="J359" s="271" t="str">
        <f t="array" ref="J359">IFERROR(INDEX(Input!$A$19:$A$1518, MATCH(0, IF(AMI!$J$84=Input!$J$19:$J$1518, COUNTIF($J$86:J358, Input!$A$19:$A$1518), ""), 0)),"")</f>
        <v/>
      </c>
    </row>
    <row r="360" spans="1:10" ht="13.5" thickBot="1" x14ac:dyDescent="0.25">
      <c r="A360" s="271" t="str">
        <f t="array" ref="A360">IFERROR(INDEX(Input!$A$19:$A$1518,MATCH(0,IF(AMI!$A$84=Input!$J$19:$J$1518, COUNTIF($A$86:A359, Input!$A$19:$A$1518), ""), 0)),"")</f>
        <v/>
      </c>
      <c r="B360" s="271" t="str">
        <f t="array" ref="B360">IFERROR(INDEX(Input!$A$19:$A$1518, MATCH(0, IF(AMI!$B$84=Input!$J$19:$J$1518, COUNTIF($B$86:B359, Input!$A$19:$A$1518), ""), 0)),"")</f>
        <v/>
      </c>
      <c r="C360" s="271" t="str">
        <f t="array" ref="C360">IFERROR(INDEX(Input!$A$19:$A$1518, MATCH(0, IF(AMI!$C$84=Input!$J$19:$J$1518, COUNTIF($C$86:C359, Input!$A$19:$A$1518), ""), 0)),"")</f>
        <v/>
      </c>
      <c r="D360" s="271" t="str">
        <f t="array" ref="D360">IFERROR(INDEX(Input!$A$19:$A$1518, MATCH(0, IF(AMI!$D$84=Input!$J$19:$J$1518, COUNTIF($D$86:D359, Input!$A$19:$A$1518), ""), 0)),"")</f>
        <v/>
      </c>
      <c r="E360" s="271" t="str">
        <f t="array" ref="E360">IFERROR(INDEX(Input!$A$19:$A$1518, MATCH(0, IF(AMI!$E$84=Input!$J$19:$J$1518, COUNTIF($E$86:E359, Input!$A$19:$A$1518), ""), 0)),"")</f>
        <v/>
      </c>
      <c r="F360" s="271" t="str">
        <f t="array" ref="F360">IFERROR(INDEX(Input!$A$19:$A$1518, MATCH(0, IF(AMI!$F$84=Input!$J$19:$J$1518, COUNTIF($F$86:F359, Input!$A$19:$A$1518), ""), 0)),"")</f>
        <v/>
      </c>
      <c r="G360" s="271" t="str">
        <f t="array" ref="G360">IFERROR(INDEX(Input!$A$19:$A$1518, MATCH(0, IF(AMI!$G$84=Input!$J$19:$J$1518, COUNTIF($G$86:G359, Input!$A$19:$A$1518), ""), 0)),"")</f>
        <v/>
      </c>
      <c r="H360" s="271" t="str">
        <f t="array" ref="H360">IFERROR(INDEX(Input!$A$19:$A$1518, MATCH(0, IF(AMI!$H$84=Input!$J$19:$J$1518, COUNTIF($H$86:H359, Input!$A$19:$A$1518), ""), 0)),"")</f>
        <v/>
      </c>
      <c r="I360" s="271" t="str">
        <f t="array" ref="I360">IFERROR(INDEX(Input!$A$19:$A$1518, MATCH(0, IF(AMI!$I$84=Input!$J$19:$J$1518, COUNTIF($I$86:I359, Input!$A$19:$A$1518), ""), 0)),"")</f>
        <v/>
      </c>
      <c r="J360" s="271" t="str">
        <f t="array" ref="J360">IFERROR(INDEX(Input!$A$19:$A$1518, MATCH(0, IF(AMI!$J$84=Input!$J$19:$J$1518, COUNTIF($J$86:J359, Input!$A$19:$A$1518), ""), 0)),"")</f>
        <v/>
      </c>
    </row>
    <row r="361" spans="1:10" ht="13.5" thickBot="1" x14ac:dyDescent="0.25">
      <c r="A361" s="271" t="str">
        <f t="array" ref="A361">IFERROR(INDEX(Input!$A$19:$A$1518,MATCH(0,IF(AMI!$A$84=Input!$J$19:$J$1518, COUNTIF($A$86:A360, Input!$A$19:$A$1518), ""), 0)),"")</f>
        <v/>
      </c>
      <c r="B361" s="271" t="str">
        <f t="array" ref="B361">IFERROR(INDEX(Input!$A$19:$A$1518, MATCH(0, IF(AMI!$B$84=Input!$J$19:$J$1518, COUNTIF($B$86:B360, Input!$A$19:$A$1518), ""), 0)),"")</f>
        <v/>
      </c>
      <c r="C361" s="271" t="str">
        <f t="array" ref="C361">IFERROR(INDEX(Input!$A$19:$A$1518, MATCH(0, IF(AMI!$C$84=Input!$J$19:$J$1518, COUNTIF($C$86:C360, Input!$A$19:$A$1518), ""), 0)),"")</f>
        <v/>
      </c>
      <c r="D361" s="271" t="str">
        <f t="array" ref="D361">IFERROR(INDEX(Input!$A$19:$A$1518, MATCH(0, IF(AMI!$D$84=Input!$J$19:$J$1518, COUNTIF($D$86:D360, Input!$A$19:$A$1518), ""), 0)),"")</f>
        <v/>
      </c>
      <c r="E361" s="271" t="str">
        <f t="array" ref="E361">IFERROR(INDEX(Input!$A$19:$A$1518, MATCH(0, IF(AMI!$E$84=Input!$J$19:$J$1518, COUNTIF($E$86:E360, Input!$A$19:$A$1518), ""), 0)),"")</f>
        <v/>
      </c>
      <c r="F361" s="271" t="str">
        <f t="array" ref="F361">IFERROR(INDEX(Input!$A$19:$A$1518, MATCH(0, IF(AMI!$F$84=Input!$J$19:$J$1518, COUNTIF($F$86:F360, Input!$A$19:$A$1518), ""), 0)),"")</f>
        <v/>
      </c>
      <c r="G361" s="271" t="str">
        <f t="array" ref="G361">IFERROR(INDEX(Input!$A$19:$A$1518, MATCH(0, IF(AMI!$G$84=Input!$J$19:$J$1518, COUNTIF($G$86:G360, Input!$A$19:$A$1518), ""), 0)),"")</f>
        <v/>
      </c>
      <c r="H361" s="271" t="str">
        <f t="array" ref="H361">IFERROR(INDEX(Input!$A$19:$A$1518, MATCH(0, IF(AMI!$H$84=Input!$J$19:$J$1518, COUNTIF($H$86:H360, Input!$A$19:$A$1518), ""), 0)),"")</f>
        <v/>
      </c>
      <c r="I361" s="271" t="str">
        <f t="array" ref="I361">IFERROR(INDEX(Input!$A$19:$A$1518, MATCH(0, IF(AMI!$I$84=Input!$J$19:$J$1518, COUNTIF($I$86:I360, Input!$A$19:$A$1518), ""), 0)),"")</f>
        <v/>
      </c>
      <c r="J361" s="271" t="str">
        <f t="array" ref="J361">IFERROR(INDEX(Input!$A$19:$A$1518, MATCH(0, IF(AMI!$J$84=Input!$J$19:$J$1518, COUNTIF($J$86:J360, Input!$A$19:$A$1518), ""), 0)),"")</f>
        <v/>
      </c>
    </row>
    <row r="362" spans="1:10" ht="13.5" thickBot="1" x14ac:dyDescent="0.25">
      <c r="A362" s="271" t="str">
        <f t="array" ref="A362">IFERROR(INDEX(Input!$A$19:$A$1518,MATCH(0,IF(AMI!$A$84=Input!$J$19:$J$1518, COUNTIF($A$86:A361, Input!$A$19:$A$1518), ""), 0)),"")</f>
        <v/>
      </c>
      <c r="B362" s="271" t="str">
        <f t="array" ref="B362">IFERROR(INDEX(Input!$A$19:$A$1518, MATCH(0, IF(AMI!$B$84=Input!$J$19:$J$1518, COUNTIF($B$86:B361, Input!$A$19:$A$1518), ""), 0)),"")</f>
        <v/>
      </c>
      <c r="C362" s="271" t="str">
        <f t="array" ref="C362">IFERROR(INDEX(Input!$A$19:$A$1518, MATCH(0, IF(AMI!$C$84=Input!$J$19:$J$1518, COUNTIF($C$86:C361, Input!$A$19:$A$1518), ""), 0)),"")</f>
        <v/>
      </c>
      <c r="D362" s="271" t="str">
        <f t="array" ref="D362">IFERROR(INDEX(Input!$A$19:$A$1518, MATCH(0, IF(AMI!$D$84=Input!$J$19:$J$1518, COUNTIF($D$86:D361, Input!$A$19:$A$1518), ""), 0)),"")</f>
        <v/>
      </c>
      <c r="E362" s="271" t="str">
        <f t="array" ref="E362">IFERROR(INDEX(Input!$A$19:$A$1518, MATCH(0, IF(AMI!$E$84=Input!$J$19:$J$1518, COUNTIF($E$86:E361, Input!$A$19:$A$1518), ""), 0)),"")</f>
        <v/>
      </c>
      <c r="F362" s="271" t="str">
        <f t="array" ref="F362">IFERROR(INDEX(Input!$A$19:$A$1518, MATCH(0, IF(AMI!$F$84=Input!$J$19:$J$1518, COUNTIF($F$86:F361, Input!$A$19:$A$1518), ""), 0)),"")</f>
        <v/>
      </c>
      <c r="G362" s="271" t="str">
        <f t="array" ref="G362">IFERROR(INDEX(Input!$A$19:$A$1518, MATCH(0, IF(AMI!$G$84=Input!$J$19:$J$1518, COUNTIF($G$86:G361, Input!$A$19:$A$1518), ""), 0)),"")</f>
        <v/>
      </c>
      <c r="H362" s="271" t="str">
        <f t="array" ref="H362">IFERROR(INDEX(Input!$A$19:$A$1518, MATCH(0, IF(AMI!$H$84=Input!$J$19:$J$1518, COUNTIF($H$86:H361, Input!$A$19:$A$1518), ""), 0)),"")</f>
        <v/>
      </c>
      <c r="I362" s="271" t="str">
        <f t="array" ref="I362">IFERROR(INDEX(Input!$A$19:$A$1518, MATCH(0, IF(AMI!$I$84=Input!$J$19:$J$1518, COUNTIF($I$86:I361, Input!$A$19:$A$1518), ""), 0)),"")</f>
        <v/>
      </c>
      <c r="J362" s="271" t="str">
        <f t="array" ref="J362">IFERROR(INDEX(Input!$A$19:$A$1518, MATCH(0, IF(AMI!$J$84=Input!$J$19:$J$1518, COUNTIF($J$86:J361, Input!$A$19:$A$1518), ""), 0)),"")</f>
        <v/>
      </c>
    </row>
    <row r="363" spans="1:10" ht="13.5" thickBot="1" x14ac:dyDescent="0.25">
      <c r="A363" s="271" t="str">
        <f t="array" ref="A363">IFERROR(INDEX(Input!$A$19:$A$1518,MATCH(0,IF(AMI!$A$84=Input!$J$19:$J$1518, COUNTIF($A$86:A362, Input!$A$19:$A$1518), ""), 0)),"")</f>
        <v/>
      </c>
      <c r="B363" s="271" t="str">
        <f t="array" ref="B363">IFERROR(INDEX(Input!$A$19:$A$1518, MATCH(0, IF(AMI!$B$84=Input!$J$19:$J$1518, COUNTIF($B$86:B362, Input!$A$19:$A$1518), ""), 0)),"")</f>
        <v/>
      </c>
      <c r="C363" s="271" t="str">
        <f t="array" ref="C363">IFERROR(INDEX(Input!$A$19:$A$1518, MATCH(0, IF(AMI!$C$84=Input!$J$19:$J$1518, COUNTIF($C$86:C362, Input!$A$19:$A$1518), ""), 0)),"")</f>
        <v/>
      </c>
      <c r="D363" s="271" t="str">
        <f t="array" ref="D363">IFERROR(INDEX(Input!$A$19:$A$1518, MATCH(0, IF(AMI!$D$84=Input!$J$19:$J$1518, COUNTIF($D$86:D362, Input!$A$19:$A$1518), ""), 0)),"")</f>
        <v/>
      </c>
      <c r="E363" s="271" t="str">
        <f t="array" ref="E363">IFERROR(INDEX(Input!$A$19:$A$1518, MATCH(0, IF(AMI!$E$84=Input!$J$19:$J$1518, COUNTIF($E$86:E362, Input!$A$19:$A$1518), ""), 0)),"")</f>
        <v/>
      </c>
      <c r="F363" s="271" t="str">
        <f t="array" ref="F363">IFERROR(INDEX(Input!$A$19:$A$1518, MATCH(0, IF(AMI!$F$84=Input!$J$19:$J$1518, COUNTIF($F$86:F362, Input!$A$19:$A$1518), ""), 0)),"")</f>
        <v/>
      </c>
      <c r="G363" s="271" t="str">
        <f t="array" ref="G363">IFERROR(INDEX(Input!$A$19:$A$1518, MATCH(0, IF(AMI!$G$84=Input!$J$19:$J$1518, COUNTIF($G$86:G362, Input!$A$19:$A$1518), ""), 0)),"")</f>
        <v/>
      </c>
      <c r="H363" s="271" t="str">
        <f t="array" ref="H363">IFERROR(INDEX(Input!$A$19:$A$1518, MATCH(0, IF(AMI!$H$84=Input!$J$19:$J$1518, COUNTIF($H$86:H362, Input!$A$19:$A$1518), ""), 0)),"")</f>
        <v/>
      </c>
      <c r="I363" s="271" t="str">
        <f t="array" ref="I363">IFERROR(INDEX(Input!$A$19:$A$1518, MATCH(0, IF(AMI!$I$84=Input!$J$19:$J$1518, COUNTIF($I$86:I362, Input!$A$19:$A$1518), ""), 0)),"")</f>
        <v/>
      </c>
      <c r="J363" s="271" t="str">
        <f t="array" ref="J363">IFERROR(INDEX(Input!$A$19:$A$1518, MATCH(0, IF(AMI!$J$84=Input!$J$19:$J$1518, COUNTIF($J$86:J362, Input!$A$19:$A$1518), ""), 0)),"")</f>
        <v/>
      </c>
    </row>
    <row r="364" spans="1:10" ht="13.5" thickBot="1" x14ac:dyDescent="0.25">
      <c r="A364" s="271" t="str">
        <f t="array" ref="A364">IFERROR(INDEX(Input!$A$19:$A$1518,MATCH(0,IF(AMI!$A$84=Input!$J$19:$J$1518, COUNTIF($A$86:A363, Input!$A$19:$A$1518), ""), 0)),"")</f>
        <v/>
      </c>
      <c r="B364" s="271" t="str">
        <f t="array" ref="B364">IFERROR(INDEX(Input!$A$19:$A$1518, MATCH(0, IF(AMI!$B$84=Input!$J$19:$J$1518, COUNTIF($B$86:B363, Input!$A$19:$A$1518), ""), 0)),"")</f>
        <v/>
      </c>
      <c r="C364" s="271" t="str">
        <f t="array" ref="C364">IFERROR(INDEX(Input!$A$19:$A$1518, MATCH(0, IF(AMI!$C$84=Input!$J$19:$J$1518, COUNTIF($C$86:C363, Input!$A$19:$A$1518), ""), 0)),"")</f>
        <v/>
      </c>
      <c r="D364" s="271" t="str">
        <f t="array" ref="D364">IFERROR(INDEX(Input!$A$19:$A$1518, MATCH(0, IF(AMI!$D$84=Input!$J$19:$J$1518, COUNTIF($D$86:D363, Input!$A$19:$A$1518), ""), 0)),"")</f>
        <v/>
      </c>
      <c r="E364" s="271" t="str">
        <f t="array" ref="E364">IFERROR(INDEX(Input!$A$19:$A$1518, MATCH(0, IF(AMI!$E$84=Input!$J$19:$J$1518, COUNTIF($E$86:E363, Input!$A$19:$A$1518), ""), 0)),"")</f>
        <v/>
      </c>
      <c r="F364" s="271" t="str">
        <f t="array" ref="F364">IFERROR(INDEX(Input!$A$19:$A$1518, MATCH(0, IF(AMI!$F$84=Input!$J$19:$J$1518, COUNTIF($F$86:F363, Input!$A$19:$A$1518), ""), 0)),"")</f>
        <v/>
      </c>
      <c r="G364" s="271" t="str">
        <f t="array" ref="G364">IFERROR(INDEX(Input!$A$19:$A$1518, MATCH(0, IF(AMI!$G$84=Input!$J$19:$J$1518, COUNTIF($G$86:G363, Input!$A$19:$A$1518), ""), 0)),"")</f>
        <v/>
      </c>
      <c r="H364" s="271" t="str">
        <f t="array" ref="H364">IFERROR(INDEX(Input!$A$19:$A$1518, MATCH(0, IF(AMI!$H$84=Input!$J$19:$J$1518, COUNTIF($H$86:H363, Input!$A$19:$A$1518), ""), 0)),"")</f>
        <v/>
      </c>
      <c r="I364" s="271" t="str">
        <f t="array" ref="I364">IFERROR(INDEX(Input!$A$19:$A$1518, MATCH(0, IF(AMI!$I$84=Input!$J$19:$J$1518, COUNTIF($I$86:I363, Input!$A$19:$A$1518), ""), 0)),"")</f>
        <v/>
      </c>
      <c r="J364" s="271" t="str">
        <f t="array" ref="J364">IFERROR(INDEX(Input!$A$19:$A$1518, MATCH(0, IF(AMI!$J$84=Input!$J$19:$J$1518, COUNTIF($J$86:J363, Input!$A$19:$A$1518), ""), 0)),"")</f>
        <v/>
      </c>
    </row>
    <row r="365" spans="1:10" ht="13.5" thickBot="1" x14ac:dyDescent="0.25">
      <c r="A365" s="271" t="str">
        <f t="array" ref="A365">IFERROR(INDEX(Input!$A$19:$A$1518,MATCH(0,IF(AMI!$A$84=Input!$J$19:$J$1518, COUNTIF($A$86:A364, Input!$A$19:$A$1518), ""), 0)),"")</f>
        <v/>
      </c>
      <c r="B365" s="271" t="str">
        <f t="array" ref="B365">IFERROR(INDEX(Input!$A$19:$A$1518, MATCH(0, IF(AMI!$B$84=Input!$J$19:$J$1518, COUNTIF($B$86:B364, Input!$A$19:$A$1518), ""), 0)),"")</f>
        <v/>
      </c>
      <c r="C365" s="271" t="str">
        <f t="array" ref="C365">IFERROR(INDEX(Input!$A$19:$A$1518, MATCH(0, IF(AMI!$C$84=Input!$J$19:$J$1518, COUNTIF($C$86:C364, Input!$A$19:$A$1518), ""), 0)),"")</f>
        <v/>
      </c>
      <c r="D365" s="271" t="str">
        <f t="array" ref="D365">IFERROR(INDEX(Input!$A$19:$A$1518, MATCH(0, IF(AMI!$D$84=Input!$J$19:$J$1518, COUNTIF($D$86:D364, Input!$A$19:$A$1518), ""), 0)),"")</f>
        <v/>
      </c>
      <c r="E365" s="271" t="str">
        <f t="array" ref="E365">IFERROR(INDEX(Input!$A$19:$A$1518, MATCH(0, IF(AMI!$E$84=Input!$J$19:$J$1518, COUNTIF($E$86:E364, Input!$A$19:$A$1518), ""), 0)),"")</f>
        <v/>
      </c>
      <c r="F365" s="271" t="str">
        <f t="array" ref="F365">IFERROR(INDEX(Input!$A$19:$A$1518, MATCH(0, IF(AMI!$F$84=Input!$J$19:$J$1518, COUNTIF($F$86:F364, Input!$A$19:$A$1518), ""), 0)),"")</f>
        <v/>
      </c>
      <c r="G365" s="271" t="str">
        <f t="array" ref="G365">IFERROR(INDEX(Input!$A$19:$A$1518, MATCH(0, IF(AMI!$G$84=Input!$J$19:$J$1518, COUNTIF($G$86:G364, Input!$A$19:$A$1518), ""), 0)),"")</f>
        <v/>
      </c>
      <c r="H365" s="271" t="str">
        <f t="array" ref="H365">IFERROR(INDEX(Input!$A$19:$A$1518, MATCH(0, IF(AMI!$H$84=Input!$J$19:$J$1518, COUNTIF($H$86:H364, Input!$A$19:$A$1518), ""), 0)),"")</f>
        <v/>
      </c>
      <c r="I365" s="271" t="str">
        <f t="array" ref="I365">IFERROR(INDEX(Input!$A$19:$A$1518, MATCH(0, IF(AMI!$I$84=Input!$J$19:$J$1518, COUNTIF($I$86:I364, Input!$A$19:$A$1518), ""), 0)),"")</f>
        <v/>
      </c>
      <c r="J365" s="271" t="str">
        <f t="array" ref="J365">IFERROR(INDEX(Input!$A$19:$A$1518, MATCH(0, IF(AMI!$J$84=Input!$J$19:$J$1518, COUNTIF($J$86:J364, Input!$A$19:$A$1518), ""), 0)),"")</f>
        <v/>
      </c>
    </row>
    <row r="366" spans="1:10" ht="13.5" thickBot="1" x14ac:dyDescent="0.25">
      <c r="A366" s="271" t="str">
        <f t="array" ref="A366">IFERROR(INDEX(Input!$A$19:$A$1518,MATCH(0,IF(AMI!$A$84=Input!$J$19:$J$1518, COUNTIF($A$86:A365, Input!$A$19:$A$1518), ""), 0)),"")</f>
        <v/>
      </c>
      <c r="B366" s="271" t="str">
        <f t="array" ref="B366">IFERROR(INDEX(Input!$A$19:$A$1518, MATCH(0, IF(AMI!$B$84=Input!$J$19:$J$1518, COUNTIF($B$86:B365, Input!$A$19:$A$1518), ""), 0)),"")</f>
        <v/>
      </c>
      <c r="C366" s="271" t="str">
        <f t="array" ref="C366">IFERROR(INDEX(Input!$A$19:$A$1518, MATCH(0, IF(AMI!$C$84=Input!$J$19:$J$1518, COUNTIF($C$86:C365, Input!$A$19:$A$1518), ""), 0)),"")</f>
        <v/>
      </c>
      <c r="D366" s="271" t="str">
        <f t="array" ref="D366">IFERROR(INDEX(Input!$A$19:$A$1518, MATCH(0, IF(AMI!$D$84=Input!$J$19:$J$1518, COUNTIF($D$86:D365, Input!$A$19:$A$1518), ""), 0)),"")</f>
        <v/>
      </c>
      <c r="E366" s="271" t="str">
        <f t="array" ref="E366">IFERROR(INDEX(Input!$A$19:$A$1518, MATCH(0, IF(AMI!$E$84=Input!$J$19:$J$1518, COUNTIF($E$86:E365, Input!$A$19:$A$1518), ""), 0)),"")</f>
        <v/>
      </c>
      <c r="F366" s="271" t="str">
        <f t="array" ref="F366">IFERROR(INDEX(Input!$A$19:$A$1518, MATCH(0, IF(AMI!$F$84=Input!$J$19:$J$1518, COUNTIF($F$86:F365, Input!$A$19:$A$1518), ""), 0)),"")</f>
        <v/>
      </c>
      <c r="G366" s="271" t="str">
        <f t="array" ref="G366">IFERROR(INDEX(Input!$A$19:$A$1518, MATCH(0, IF(AMI!$G$84=Input!$J$19:$J$1518, COUNTIF($G$86:G365, Input!$A$19:$A$1518), ""), 0)),"")</f>
        <v/>
      </c>
      <c r="H366" s="271" t="str">
        <f t="array" ref="H366">IFERROR(INDEX(Input!$A$19:$A$1518, MATCH(0, IF(AMI!$H$84=Input!$J$19:$J$1518, COUNTIF($H$86:H365, Input!$A$19:$A$1518), ""), 0)),"")</f>
        <v/>
      </c>
      <c r="I366" s="271" t="str">
        <f t="array" ref="I366">IFERROR(INDEX(Input!$A$19:$A$1518, MATCH(0, IF(AMI!$I$84=Input!$J$19:$J$1518, COUNTIF($I$86:I365, Input!$A$19:$A$1518), ""), 0)),"")</f>
        <v/>
      </c>
      <c r="J366" s="271" t="str">
        <f t="array" ref="J366">IFERROR(INDEX(Input!$A$19:$A$1518, MATCH(0, IF(AMI!$J$84=Input!$J$19:$J$1518, COUNTIF($J$86:J365, Input!$A$19:$A$1518), ""), 0)),"")</f>
        <v/>
      </c>
    </row>
    <row r="367" spans="1:10" ht="13.5" thickBot="1" x14ac:dyDescent="0.25">
      <c r="A367" s="271" t="str">
        <f t="array" ref="A367">IFERROR(INDEX(Input!$A$19:$A$1518,MATCH(0,IF(AMI!$A$84=Input!$J$19:$J$1518, COUNTIF($A$86:A366, Input!$A$19:$A$1518), ""), 0)),"")</f>
        <v/>
      </c>
      <c r="B367" s="271" t="str">
        <f t="array" ref="B367">IFERROR(INDEX(Input!$A$19:$A$1518, MATCH(0, IF(AMI!$B$84=Input!$J$19:$J$1518, COUNTIF($B$86:B366, Input!$A$19:$A$1518), ""), 0)),"")</f>
        <v/>
      </c>
      <c r="C367" s="271" t="str">
        <f t="array" ref="C367">IFERROR(INDEX(Input!$A$19:$A$1518, MATCH(0, IF(AMI!$C$84=Input!$J$19:$J$1518, COUNTIF($C$86:C366, Input!$A$19:$A$1518), ""), 0)),"")</f>
        <v/>
      </c>
      <c r="D367" s="271" t="str">
        <f t="array" ref="D367">IFERROR(INDEX(Input!$A$19:$A$1518, MATCH(0, IF(AMI!$D$84=Input!$J$19:$J$1518, COUNTIF($D$86:D366, Input!$A$19:$A$1518), ""), 0)),"")</f>
        <v/>
      </c>
      <c r="E367" s="271" t="str">
        <f t="array" ref="E367">IFERROR(INDEX(Input!$A$19:$A$1518, MATCH(0, IF(AMI!$E$84=Input!$J$19:$J$1518, COUNTIF($E$86:E366, Input!$A$19:$A$1518), ""), 0)),"")</f>
        <v/>
      </c>
      <c r="F367" s="271" t="str">
        <f t="array" ref="F367">IFERROR(INDEX(Input!$A$19:$A$1518, MATCH(0, IF(AMI!$F$84=Input!$J$19:$J$1518, COUNTIF($F$86:F366, Input!$A$19:$A$1518), ""), 0)),"")</f>
        <v/>
      </c>
      <c r="G367" s="271" t="str">
        <f t="array" ref="G367">IFERROR(INDEX(Input!$A$19:$A$1518, MATCH(0, IF(AMI!$G$84=Input!$J$19:$J$1518, COUNTIF($G$86:G366, Input!$A$19:$A$1518), ""), 0)),"")</f>
        <v/>
      </c>
      <c r="H367" s="271" t="str">
        <f t="array" ref="H367">IFERROR(INDEX(Input!$A$19:$A$1518, MATCH(0, IF(AMI!$H$84=Input!$J$19:$J$1518, COUNTIF($H$86:H366, Input!$A$19:$A$1518), ""), 0)),"")</f>
        <v/>
      </c>
      <c r="I367" s="271" t="str">
        <f t="array" ref="I367">IFERROR(INDEX(Input!$A$19:$A$1518, MATCH(0, IF(AMI!$I$84=Input!$J$19:$J$1518, COUNTIF($I$86:I366, Input!$A$19:$A$1518), ""), 0)),"")</f>
        <v/>
      </c>
      <c r="J367" s="271" t="str">
        <f t="array" ref="J367">IFERROR(INDEX(Input!$A$19:$A$1518, MATCH(0, IF(AMI!$J$84=Input!$J$19:$J$1518, COUNTIF($J$86:J366, Input!$A$19:$A$1518), ""), 0)),"")</f>
        <v/>
      </c>
    </row>
    <row r="368" spans="1:10" ht="13.5" thickBot="1" x14ac:dyDescent="0.25">
      <c r="A368" s="271" t="str">
        <f t="array" ref="A368">IFERROR(INDEX(Input!$A$19:$A$1518,MATCH(0,IF(AMI!$A$84=Input!$J$19:$J$1518, COUNTIF($A$86:A367, Input!$A$19:$A$1518), ""), 0)),"")</f>
        <v/>
      </c>
      <c r="B368" s="271" t="str">
        <f t="array" ref="B368">IFERROR(INDEX(Input!$A$19:$A$1518, MATCH(0, IF(AMI!$B$84=Input!$J$19:$J$1518, COUNTIF($B$86:B367, Input!$A$19:$A$1518), ""), 0)),"")</f>
        <v/>
      </c>
      <c r="C368" s="271" t="str">
        <f t="array" ref="C368">IFERROR(INDEX(Input!$A$19:$A$1518, MATCH(0, IF(AMI!$C$84=Input!$J$19:$J$1518, COUNTIF($C$86:C367, Input!$A$19:$A$1518), ""), 0)),"")</f>
        <v/>
      </c>
      <c r="D368" s="271" t="str">
        <f t="array" ref="D368">IFERROR(INDEX(Input!$A$19:$A$1518, MATCH(0, IF(AMI!$D$84=Input!$J$19:$J$1518, COUNTIF($D$86:D367, Input!$A$19:$A$1518), ""), 0)),"")</f>
        <v/>
      </c>
      <c r="E368" s="271" t="str">
        <f t="array" ref="E368">IFERROR(INDEX(Input!$A$19:$A$1518, MATCH(0, IF(AMI!$E$84=Input!$J$19:$J$1518, COUNTIF($E$86:E367, Input!$A$19:$A$1518), ""), 0)),"")</f>
        <v/>
      </c>
      <c r="F368" s="271" t="str">
        <f t="array" ref="F368">IFERROR(INDEX(Input!$A$19:$A$1518, MATCH(0, IF(AMI!$F$84=Input!$J$19:$J$1518, COUNTIF($F$86:F367, Input!$A$19:$A$1518), ""), 0)),"")</f>
        <v/>
      </c>
      <c r="G368" s="271" t="str">
        <f t="array" ref="G368">IFERROR(INDEX(Input!$A$19:$A$1518, MATCH(0, IF(AMI!$G$84=Input!$J$19:$J$1518, COUNTIF($G$86:G367, Input!$A$19:$A$1518), ""), 0)),"")</f>
        <v/>
      </c>
      <c r="H368" s="271" t="str">
        <f t="array" ref="H368">IFERROR(INDEX(Input!$A$19:$A$1518, MATCH(0, IF(AMI!$H$84=Input!$J$19:$J$1518, COUNTIF($H$86:H367, Input!$A$19:$A$1518), ""), 0)),"")</f>
        <v/>
      </c>
      <c r="I368" s="271" t="str">
        <f t="array" ref="I368">IFERROR(INDEX(Input!$A$19:$A$1518, MATCH(0, IF(AMI!$I$84=Input!$J$19:$J$1518, COUNTIF($I$86:I367, Input!$A$19:$A$1518), ""), 0)),"")</f>
        <v/>
      </c>
      <c r="J368" s="271" t="str">
        <f t="array" ref="J368">IFERROR(INDEX(Input!$A$19:$A$1518, MATCH(0, IF(AMI!$J$84=Input!$J$19:$J$1518, COUNTIF($J$86:J367, Input!$A$19:$A$1518), ""), 0)),"")</f>
        <v/>
      </c>
    </row>
    <row r="369" spans="1:10" ht="13.5" thickBot="1" x14ac:dyDescent="0.25">
      <c r="A369" s="271" t="str">
        <f t="array" ref="A369">IFERROR(INDEX(Input!$A$19:$A$1518,MATCH(0,IF(AMI!$A$84=Input!$J$19:$J$1518, COUNTIF($A$86:A368, Input!$A$19:$A$1518), ""), 0)),"")</f>
        <v/>
      </c>
      <c r="B369" s="271" t="str">
        <f t="array" ref="B369">IFERROR(INDEX(Input!$A$19:$A$1518, MATCH(0, IF(AMI!$B$84=Input!$J$19:$J$1518, COUNTIF($B$86:B368, Input!$A$19:$A$1518), ""), 0)),"")</f>
        <v/>
      </c>
      <c r="C369" s="271" t="str">
        <f t="array" ref="C369">IFERROR(INDEX(Input!$A$19:$A$1518, MATCH(0, IF(AMI!$C$84=Input!$J$19:$J$1518, COUNTIF($C$86:C368, Input!$A$19:$A$1518), ""), 0)),"")</f>
        <v/>
      </c>
      <c r="D369" s="271" t="str">
        <f t="array" ref="D369">IFERROR(INDEX(Input!$A$19:$A$1518, MATCH(0, IF(AMI!$D$84=Input!$J$19:$J$1518, COUNTIF($D$86:D368, Input!$A$19:$A$1518), ""), 0)),"")</f>
        <v/>
      </c>
      <c r="E369" s="271" t="str">
        <f t="array" ref="E369">IFERROR(INDEX(Input!$A$19:$A$1518, MATCH(0, IF(AMI!$E$84=Input!$J$19:$J$1518, COUNTIF($E$86:E368, Input!$A$19:$A$1518), ""), 0)),"")</f>
        <v/>
      </c>
      <c r="F369" s="271" t="str">
        <f t="array" ref="F369">IFERROR(INDEX(Input!$A$19:$A$1518, MATCH(0, IF(AMI!$F$84=Input!$J$19:$J$1518, COUNTIF($F$86:F368, Input!$A$19:$A$1518), ""), 0)),"")</f>
        <v/>
      </c>
      <c r="G369" s="271" t="str">
        <f t="array" ref="G369">IFERROR(INDEX(Input!$A$19:$A$1518, MATCH(0, IF(AMI!$G$84=Input!$J$19:$J$1518, COUNTIF($G$86:G368, Input!$A$19:$A$1518), ""), 0)),"")</f>
        <v/>
      </c>
      <c r="H369" s="271" t="str">
        <f t="array" ref="H369">IFERROR(INDEX(Input!$A$19:$A$1518, MATCH(0, IF(AMI!$H$84=Input!$J$19:$J$1518, COUNTIF($H$86:H368, Input!$A$19:$A$1518), ""), 0)),"")</f>
        <v/>
      </c>
      <c r="I369" s="271" t="str">
        <f t="array" ref="I369">IFERROR(INDEX(Input!$A$19:$A$1518, MATCH(0, IF(AMI!$I$84=Input!$J$19:$J$1518, COUNTIF($I$86:I368, Input!$A$19:$A$1518), ""), 0)),"")</f>
        <v/>
      </c>
      <c r="J369" s="271" t="str">
        <f t="array" ref="J369">IFERROR(INDEX(Input!$A$19:$A$1518, MATCH(0, IF(AMI!$J$84=Input!$J$19:$J$1518, COUNTIF($J$86:J368, Input!$A$19:$A$1518), ""), 0)),"")</f>
        <v/>
      </c>
    </row>
    <row r="370" spans="1:10" ht="13.5" thickBot="1" x14ac:dyDescent="0.25">
      <c r="A370" s="271" t="str">
        <f t="array" ref="A370">IFERROR(INDEX(Input!$A$19:$A$1518,MATCH(0,IF(AMI!$A$84=Input!$J$19:$J$1518, COUNTIF($A$86:A369, Input!$A$19:$A$1518), ""), 0)),"")</f>
        <v/>
      </c>
      <c r="B370" s="271" t="str">
        <f t="array" ref="B370">IFERROR(INDEX(Input!$A$19:$A$1518, MATCH(0, IF(AMI!$B$84=Input!$J$19:$J$1518, COUNTIF($B$86:B369, Input!$A$19:$A$1518), ""), 0)),"")</f>
        <v/>
      </c>
      <c r="C370" s="271" t="str">
        <f t="array" ref="C370">IFERROR(INDEX(Input!$A$19:$A$1518, MATCH(0, IF(AMI!$C$84=Input!$J$19:$J$1518, COUNTIF($C$86:C369, Input!$A$19:$A$1518), ""), 0)),"")</f>
        <v/>
      </c>
      <c r="D370" s="271" t="str">
        <f t="array" ref="D370">IFERROR(INDEX(Input!$A$19:$A$1518, MATCH(0, IF(AMI!$D$84=Input!$J$19:$J$1518, COUNTIF($D$86:D369, Input!$A$19:$A$1518), ""), 0)),"")</f>
        <v/>
      </c>
      <c r="E370" s="271" t="str">
        <f t="array" ref="E370">IFERROR(INDEX(Input!$A$19:$A$1518, MATCH(0, IF(AMI!$E$84=Input!$J$19:$J$1518, COUNTIF($E$86:E369, Input!$A$19:$A$1518), ""), 0)),"")</f>
        <v/>
      </c>
      <c r="F370" s="271" t="str">
        <f t="array" ref="F370">IFERROR(INDEX(Input!$A$19:$A$1518, MATCH(0, IF(AMI!$F$84=Input!$J$19:$J$1518, COUNTIF($F$86:F369, Input!$A$19:$A$1518), ""), 0)),"")</f>
        <v/>
      </c>
      <c r="G370" s="271" t="str">
        <f t="array" ref="G370">IFERROR(INDEX(Input!$A$19:$A$1518, MATCH(0, IF(AMI!$G$84=Input!$J$19:$J$1518, COUNTIF($G$86:G369, Input!$A$19:$A$1518), ""), 0)),"")</f>
        <v/>
      </c>
      <c r="H370" s="271" t="str">
        <f t="array" ref="H370">IFERROR(INDEX(Input!$A$19:$A$1518, MATCH(0, IF(AMI!$H$84=Input!$J$19:$J$1518, COUNTIF($H$86:H369, Input!$A$19:$A$1518), ""), 0)),"")</f>
        <v/>
      </c>
      <c r="I370" s="271" t="str">
        <f t="array" ref="I370">IFERROR(INDEX(Input!$A$19:$A$1518, MATCH(0, IF(AMI!$I$84=Input!$J$19:$J$1518, COUNTIF($I$86:I369, Input!$A$19:$A$1518), ""), 0)),"")</f>
        <v/>
      </c>
      <c r="J370" s="271" t="str">
        <f t="array" ref="J370">IFERROR(INDEX(Input!$A$19:$A$1518, MATCH(0, IF(AMI!$J$84=Input!$J$19:$J$1518, COUNTIF($J$86:J369, Input!$A$19:$A$1518), ""), 0)),"")</f>
        <v/>
      </c>
    </row>
    <row r="371" spans="1:10" ht="13.5" thickBot="1" x14ac:dyDescent="0.25">
      <c r="A371" s="271" t="str">
        <f t="array" ref="A371">IFERROR(INDEX(Input!$A$19:$A$1518,MATCH(0,IF(AMI!$A$84=Input!$J$19:$J$1518, COUNTIF($A$86:A370, Input!$A$19:$A$1518), ""), 0)),"")</f>
        <v/>
      </c>
      <c r="B371" s="271" t="str">
        <f t="array" ref="B371">IFERROR(INDEX(Input!$A$19:$A$1518, MATCH(0, IF(AMI!$B$84=Input!$J$19:$J$1518, COUNTIF($B$86:B370, Input!$A$19:$A$1518), ""), 0)),"")</f>
        <v/>
      </c>
      <c r="C371" s="271" t="str">
        <f t="array" ref="C371">IFERROR(INDEX(Input!$A$19:$A$1518, MATCH(0, IF(AMI!$C$84=Input!$J$19:$J$1518, COUNTIF($C$86:C370, Input!$A$19:$A$1518), ""), 0)),"")</f>
        <v/>
      </c>
      <c r="D371" s="271" t="str">
        <f t="array" ref="D371">IFERROR(INDEX(Input!$A$19:$A$1518, MATCH(0, IF(AMI!$D$84=Input!$J$19:$J$1518, COUNTIF($D$86:D370, Input!$A$19:$A$1518), ""), 0)),"")</f>
        <v/>
      </c>
      <c r="E371" s="271" t="str">
        <f t="array" ref="E371">IFERROR(INDEX(Input!$A$19:$A$1518, MATCH(0, IF(AMI!$E$84=Input!$J$19:$J$1518, COUNTIF($E$86:E370, Input!$A$19:$A$1518), ""), 0)),"")</f>
        <v/>
      </c>
      <c r="F371" s="271" t="str">
        <f t="array" ref="F371">IFERROR(INDEX(Input!$A$19:$A$1518, MATCH(0, IF(AMI!$F$84=Input!$J$19:$J$1518, COUNTIF($F$86:F370, Input!$A$19:$A$1518), ""), 0)),"")</f>
        <v/>
      </c>
      <c r="G371" s="271" t="str">
        <f t="array" ref="G371">IFERROR(INDEX(Input!$A$19:$A$1518, MATCH(0, IF(AMI!$G$84=Input!$J$19:$J$1518, COUNTIF($G$86:G370, Input!$A$19:$A$1518), ""), 0)),"")</f>
        <v/>
      </c>
      <c r="H371" s="271" t="str">
        <f t="array" ref="H371">IFERROR(INDEX(Input!$A$19:$A$1518, MATCH(0, IF(AMI!$H$84=Input!$J$19:$J$1518, COUNTIF($H$86:H370, Input!$A$19:$A$1518), ""), 0)),"")</f>
        <v/>
      </c>
      <c r="I371" s="271" t="str">
        <f t="array" ref="I371">IFERROR(INDEX(Input!$A$19:$A$1518, MATCH(0, IF(AMI!$I$84=Input!$J$19:$J$1518, COUNTIF($I$86:I370, Input!$A$19:$A$1518), ""), 0)),"")</f>
        <v/>
      </c>
      <c r="J371" s="271" t="str">
        <f t="array" ref="J371">IFERROR(INDEX(Input!$A$19:$A$1518, MATCH(0, IF(AMI!$J$84=Input!$J$19:$J$1518, COUNTIF($J$86:J370, Input!$A$19:$A$1518), ""), 0)),"")</f>
        <v/>
      </c>
    </row>
    <row r="372" spans="1:10" ht="13.5" thickBot="1" x14ac:dyDescent="0.25">
      <c r="A372" s="271" t="str">
        <f t="array" ref="A372">IFERROR(INDEX(Input!$A$19:$A$1518,MATCH(0,IF(AMI!$A$84=Input!$J$19:$J$1518, COUNTIF($A$86:A371, Input!$A$19:$A$1518), ""), 0)),"")</f>
        <v/>
      </c>
      <c r="B372" s="271" t="str">
        <f t="array" ref="B372">IFERROR(INDEX(Input!$A$19:$A$1518, MATCH(0, IF(AMI!$B$84=Input!$J$19:$J$1518, COUNTIF($B$86:B371, Input!$A$19:$A$1518), ""), 0)),"")</f>
        <v/>
      </c>
      <c r="C372" s="271" t="str">
        <f t="array" ref="C372">IFERROR(INDEX(Input!$A$19:$A$1518, MATCH(0, IF(AMI!$C$84=Input!$J$19:$J$1518, COUNTIF($C$86:C371, Input!$A$19:$A$1518), ""), 0)),"")</f>
        <v/>
      </c>
      <c r="D372" s="271" t="str">
        <f t="array" ref="D372">IFERROR(INDEX(Input!$A$19:$A$1518, MATCH(0, IF(AMI!$D$84=Input!$J$19:$J$1518, COUNTIF($D$86:D371, Input!$A$19:$A$1518), ""), 0)),"")</f>
        <v/>
      </c>
      <c r="E372" s="271" t="str">
        <f t="array" ref="E372">IFERROR(INDEX(Input!$A$19:$A$1518, MATCH(0, IF(AMI!$E$84=Input!$J$19:$J$1518, COUNTIF($E$86:E371, Input!$A$19:$A$1518), ""), 0)),"")</f>
        <v/>
      </c>
      <c r="F372" s="271" t="str">
        <f t="array" ref="F372">IFERROR(INDEX(Input!$A$19:$A$1518, MATCH(0, IF(AMI!$F$84=Input!$J$19:$J$1518, COUNTIF($F$86:F371, Input!$A$19:$A$1518), ""), 0)),"")</f>
        <v/>
      </c>
      <c r="G372" s="271" t="str">
        <f t="array" ref="G372">IFERROR(INDEX(Input!$A$19:$A$1518, MATCH(0, IF(AMI!$G$84=Input!$J$19:$J$1518, COUNTIF($G$86:G371, Input!$A$19:$A$1518), ""), 0)),"")</f>
        <v/>
      </c>
      <c r="H372" s="271" t="str">
        <f t="array" ref="H372">IFERROR(INDEX(Input!$A$19:$A$1518, MATCH(0, IF(AMI!$H$84=Input!$J$19:$J$1518, COUNTIF($H$86:H371, Input!$A$19:$A$1518), ""), 0)),"")</f>
        <v/>
      </c>
      <c r="I372" s="271" t="str">
        <f t="array" ref="I372">IFERROR(INDEX(Input!$A$19:$A$1518, MATCH(0, IF(AMI!$I$84=Input!$J$19:$J$1518, COUNTIF($I$86:I371, Input!$A$19:$A$1518), ""), 0)),"")</f>
        <v/>
      </c>
      <c r="J372" s="271" t="str">
        <f t="array" ref="J372">IFERROR(INDEX(Input!$A$19:$A$1518, MATCH(0, IF(AMI!$J$84=Input!$J$19:$J$1518, COUNTIF($J$86:J371, Input!$A$19:$A$1518), ""), 0)),"")</f>
        <v/>
      </c>
    </row>
    <row r="373" spans="1:10" ht="13.5" thickBot="1" x14ac:dyDescent="0.25">
      <c r="A373" s="271" t="str">
        <f t="array" ref="A373">IFERROR(INDEX(Input!$A$19:$A$1518,MATCH(0,IF(AMI!$A$84=Input!$J$19:$J$1518, COUNTIF($A$86:A372, Input!$A$19:$A$1518), ""), 0)),"")</f>
        <v/>
      </c>
      <c r="B373" s="271" t="str">
        <f t="array" ref="B373">IFERROR(INDEX(Input!$A$19:$A$1518, MATCH(0, IF(AMI!$B$84=Input!$J$19:$J$1518, COUNTIF($B$86:B372, Input!$A$19:$A$1518), ""), 0)),"")</f>
        <v/>
      </c>
      <c r="C373" s="271" t="str">
        <f t="array" ref="C373">IFERROR(INDEX(Input!$A$19:$A$1518, MATCH(0, IF(AMI!$C$84=Input!$J$19:$J$1518, COUNTIF($C$86:C372, Input!$A$19:$A$1518), ""), 0)),"")</f>
        <v/>
      </c>
      <c r="D373" s="271" t="str">
        <f t="array" ref="D373">IFERROR(INDEX(Input!$A$19:$A$1518, MATCH(0, IF(AMI!$D$84=Input!$J$19:$J$1518, COUNTIF($D$86:D372, Input!$A$19:$A$1518), ""), 0)),"")</f>
        <v/>
      </c>
      <c r="E373" s="271" t="str">
        <f t="array" ref="E373">IFERROR(INDEX(Input!$A$19:$A$1518, MATCH(0, IF(AMI!$E$84=Input!$J$19:$J$1518, COUNTIF($E$86:E372, Input!$A$19:$A$1518), ""), 0)),"")</f>
        <v/>
      </c>
      <c r="F373" s="271" t="str">
        <f t="array" ref="F373">IFERROR(INDEX(Input!$A$19:$A$1518, MATCH(0, IF(AMI!$F$84=Input!$J$19:$J$1518, COUNTIF($F$86:F372, Input!$A$19:$A$1518), ""), 0)),"")</f>
        <v/>
      </c>
      <c r="G373" s="271" t="str">
        <f t="array" ref="G373">IFERROR(INDEX(Input!$A$19:$A$1518, MATCH(0, IF(AMI!$G$84=Input!$J$19:$J$1518, COUNTIF($G$86:G372, Input!$A$19:$A$1518), ""), 0)),"")</f>
        <v/>
      </c>
      <c r="H373" s="271" t="str">
        <f t="array" ref="H373">IFERROR(INDEX(Input!$A$19:$A$1518, MATCH(0, IF(AMI!$H$84=Input!$J$19:$J$1518, COUNTIF($H$86:H372, Input!$A$19:$A$1518), ""), 0)),"")</f>
        <v/>
      </c>
      <c r="I373" s="271" t="str">
        <f t="array" ref="I373">IFERROR(INDEX(Input!$A$19:$A$1518, MATCH(0, IF(AMI!$I$84=Input!$J$19:$J$1518, COUNTIF($I$86:I372, Input!$A$19:$A$1518), ""), 0)),"")</f>
        <v/>
      </c>
      <c r="J373" s="271" t="str">
        <f t="array" ref="J373">IFERROR(INDEX(Input!$A$19:$A$1518, MATCH(0, IF(AMI!$J$84=Input!$J$19:$J$1518, COUNTIF($J$86:J372, Input!$A$19:$A$1518), ""), 0)),"")</f>
        <v/>
      </c>
    </row>
    <row r="374" spans="1:10" ht="13.5" thickBot="1" x14ac:dyDescent="0.25">
      <c r="A374" s="271" t="str">
        <f t="array" ref="A374">IFERROR(INDEX(Input!$A$19:$A$1518,MATCH(0,IF(AMI!$A$84=Input!$J$19:$J$1518, COUNTIF($A$86:A373, Input!$A$19:$A$1518), ""), 0)),"")</f>
        <v/>
      </c>
      <c r="B374" s="271" t="str">
        <f t="array" ref="B374">IFERROR(INDEX(Input!$A$19:$A$1518, MATCH(0, IF(AMI!$B$84=Input!$J$19:$J$1518, COUNTIF($B$86:B373, Input!$A$19:$A$1518), ""), 0)),"")</f>
        <v/>
      </c>
      <c r="C374" s="271" t="str">
        <f t="array" ref="C374">IFERROR(INDEX(Input!$A$19:$A$1518, MATCH(0, IF(AMI!$C$84=Input!$J$19:$J$1518, COUNTIF($C$86:C373, Input!$A$19:$A$1518), ""), 0)),"")</f>
        <v/>
      </c>
      <c r="D374" s="271" t="str">
        <f t="array" ref="D374">IFERROR(INDEX(Input!$A$19:$A$1518, MATCH(0, IF(AMI!$D$84=Input!$J$19:$J$1518, COUNTIF($D$86:D373, Input!$A$19:$A$1518), ""), 0)),"")</f>
        <v/>
      </c>
      <c r="E374" s="271" t="str">
        <f t="array" ref="E374">IFERROR(INDEX(Input!$A$19:$A$1518, MATCH(0, IF(AMI!$E$84=Input!$J$19:$J$1518, COUNTIF($E$86:E373, Input!$A$19:$A$1518), ""), 0)),"")</f>
        <v/>
      </c>
      <c r="F374" s="271" t="str">
        <f t="array" ref="F374">IFERROR(INDEX(Input!$A$19:$A$1518, MATCH(0, IF(AMI!$F$84=Input!$J$19:$J$1518, COUNTIF($F$86:F373, Input!$A$19:$A$1518), ""), 0)),"")</f>
        <v/>
      </c>
      <c r="G374" s="271" t="str">
        <f t="array" ref="G374">IFERROR(INDEX(Input!$A$19:$A$1518, MATCH(0, IF(AMI!$G$84=Input!$J$19:$J$1518, COUNTIF($G$86:G373, Input!$A$19:$A$1518), ""), 0)),"")</f>
        <v/>
      </c>
      <c r="H374" s="271" t="str">
        <f t="array" ref="H374">IFERROR(INDEX(Input!$A$19:$A$1518, MATCH(0, IF(AMI!$H$84=Input!$J$19:$J$1518, COUNTIF($H$86:H373, Input!$A$19:$A$1518), ""), 0)),"")</f>
        <v/>
      </c>
      <c r="I374" s="271" t="str">
        <f t="array" ref="I374">IFERROR(INDEX(Input!$A$19:$A$1518, MATCH(0, IF(AMI!$I$84=Input!$J$19:$J$1518, COUNTIF($I$86:I373, Input!$A$19:$A$1518), ""), 0)),"")</f>
        <v/>
      </c>
      <c r="J374" s="271" t="str">
        <f t="array" ref="J374">IFERROR(INDEX(Input!$A$19:$A$1518, MATCH(0, IF(AMI!$J$84=Input!$J$19:$J$1518, COUNTIF($J$86:J373, Input!$A$19:$A$1518), ""), 0)),"")</f>
        <v/>
      </c>
    </row>
    <row r="375" spans="1:10" ht="13.5" thickBot="1" x14ac:dyDescent="0.25">
      <c r="A375" s="271" t="str">
        <f t="array" ref="A375">IFERROR(INDEX(Input!$A$19:$A$1518,MATCH(0,IF(AMI!$A$84=Input!$J$19:$J$1518, COUNTIF($A$86:A374, Input!$A$19:$A$1518), ""), 0)),"")</f>
        <v/>
      </c>
      <c r="B375" s="271" t="str">
        <f t="array" ref="B375">IFERROR(INDEX(Input!$A$19:$A$1518, MATCH(0, IF(AMI!$B$84=Input!$J$19:$J$1518, COUNTIF($B$86:B374, Input!$A$19:$A$1518), ""), 0)),"")</f>
        <v/>
      </c>
      <c r="C375" s="271" t="str">
        <f t="array" ref="C375">IFERROR(INDEX(Input!$A$19:$A$1518, MATCH(0, IF(AMI!$C$84=Input!$J$19:$J$1518, COUNTIF($C$86:C374, Input!$A$19:$A$1518), ""), 0)),"")</f>
        <v/>
      </c>
      <c r="D375" s="271" t="str">
        <f t="array" ref="D375">IFERROR(INDEX(Input!$A$19:$A$1518, MATCH(0, IF(AMI!$D$84=Input!$J$19:$J$1518, COUNTIF($D$86:D374, Input!$A$19:$A$1518), ""), 0)),"")</f>
        <v/>
      </c>
      <c r="E375" s="271" t="str">
        <f t="array" ref="E375">IFERROR(INDEX(Input!$A$19:$A$1518, MATCH(0, IF(AMI!$E$84=Input!$J$19:$J$1518, COUNTIF($E$86:E374, Input!$A$19:$A$1518), ""), 0)),"")</f>
        <v/>
      </c>
      <c r="F375" s="271" t="str">
        <f t="array" ref="F375">IFERROR(INDEX(Input!$A$19:$A$1518, MATCH(0, IF(AMI!$F$84=Input!$J$19:$J$1518, COUNTIF($F$86:F374, Input!$A$19:$A$1518), ""), 0)),"")</f>
        <v/>
      </c>
      <c r="G375" s="271" t="str">
        <f t="array" ref="G375">IFERROR(INDEX(Input!$A$19:$A$1518, MATCH(0, IF(AMI!$G$84=Input!$J$19:$J$1518, COUNTIF($G$86:G374, Input!$A$19:$A$1518), ""), 0)),"")</f>
        <v/>
      </c>
      <c r="H375" s="271" t="str">
        <f t="array" ref="H375">IFERROR(INDEX(Input!$A$19:$A$1518, MATCH(0, IF(AMI!$H$84=Input!$J$19:$J$1518, COUNTIF($H$86:H374, Input!$A$19:$A$1518), ""), 0)),"")</f>
        <v/>
      </c>
      <c r="I375" s="271" t="str">
        <f t="array" ref="I375">IFERROR(INDEX(Input!$A$19:$A$1518, MATCH(0, IF(AMI!$I$84=Input!$J$19:$J$1518, COUNTIF($I$86:I374, Input!$A$19:$A$1518), ""), 0)),"")</f>
        <v/>
      </c>
      <c r="J375" s="271" t="str">
        <f t="array" ref="J375">IFERROR(INDEX(Input!$A$19:$A$1518, MATCH(0, IF(AMI!$J$84=Input!$J$19:$J$1518, COUNTIF($J$86:J374, Input!$A$19:$A$1518), ""), 0)),"")</f>
        <v/>
      </c>
    </row>
    <row r="376" spans="1:10" ht="13.5" thickBot="1" x14ac:dyDescent="0.25">
      <c r="A376" s="271" t="str">
        <f t="array" ref="A376">IFERROR(INDEX(Input!$A$19:$A$1518,MATCH(0,IF(AMI!$A$84=Input!$J$19:$J$1518, COUNTIF($A$86:A375, Input!$A$19:$A$1518), ""), 0)),"")</f>
        <v/>
      </c>
      <c r="B376" s="271" t="str">
        <f t="array" ref="B376">IFERROR(INDEX(Input!$A$19:$A$1518, MATCH(0, IF(AMI!$B$84=Input!$J$19:$J$1518, COUNTIF($B$86:B375, Input!$A$19:$A$1518), ""), 0)),"")</f>
        <v/>
      </c>
      <c r="C376" s="271" t="str">
        <f t="array" ref="C376">IFERROR(INDEX(Input!$A$19:$A$1518, MATCH(0, IF(AMI!$C$84=Input!$J$19:$J$1518, COUNTIF($C$86:C375, Input!$A$19:$A$1518), ""), 0)),"")</f>
        <v/>
      </c>
      <c r="D376" s="271" t="str">
        <f t="array" ref="D376">IFERROR(INDEX(Input!$A$19:$A$1518, MATCH(0, IF(AMI!$D$84=Input!$J$19:$J$1518, COUNTIF($D$86:D375, Input!$A$19:$A$1518), ""), 0)),"")</f>
        <v/>
      </c>
      <c r="E376" s="271" t="str">
        <f t="array" ref="E376">IFERROR(INDEX(Input!$A$19:$A$1518, MATCH(0, IF(AMI!$E$84=Input!$J$19:$J$1518, COUNTIF($E$86:E375, Input!$A$19:$A$1518), ""), 0)),"")</f>
        <v/>
      </c>
      <c r="F376" s="271" t="str">
        <f t="array" ref="F376">IFERROR(INDEX(Input!$A$19:$A$1518, MATCH(0, IF(AMI!$F$84=Input!$J$19:$J$1518, COUNTIF($F$86:F375, Input!$A$19:$A$1518), ""), 0)),"")</f>
        <v/>
      </c>
      <c r="G376" s="271" t="str">
        <f t="array" ref="G376">IFERROR(INDEX(Input!$A$19:$A$1518, MATCH(0, IF(AMI!$G$84=Input!$J$19:$J$1518, COUNTIF($G$86:G375, Input!$A$19:$A$1518), ""), 0)),"")</f>
        <v/>
      </c>
      <c r="H376" s="271" t="str">
        <f t="array" ref="H376">IFERROR(INDEX(Input!$A$19:$A$1518, MATCH(0, IF(AMI!$H$84=Input!$J$19:$J$1518, COUNTIF($H$86:H375, Input!$A$19:$A$1518), ""), 0)),"")</f>
        <v/>
      </c>
      <c r="I376" s="271" t="str">
        <f t="array" ref="I376">IFERROR(INDEX(Input!$A$19:$A$1518, MATCH(0, IF(AMI!$I$84=Input!$J$19:$J$1518, COUNTIF($I$86:I375, Input!$A$19:$A$1518), ""), 0)),"")</f>
        <v/>
      </c>
      <c r="J376" s="271" t="str">
        <f t="array" ref="J376">IFERROR(INDEX(Input!$A$19:$A$1518, MATCH(0, IF(AMI!$J$84=Input!$J$19:$J$1518, COUNTIF($J$86:J375, Input!$A$19:$A$1518), ""), 0)),"")</f>
        <v/>
      </c>
    </row>
    <row r="377" spans="1:10" ht="13.5" thickBot="1" x14ac:dyDescent="0.25">
      <c r="A377" s="271" t="str">
        <f t="array" ref="A377">IFERROR(INDEX(Input!$A$19:$A$1518,MATCH(0,IF(AMI!$A$84=Input!$J$19:$J$1518, COUNTIF($A$86:A376, Input!$A$19:$A$1518), ""), 0)),"")</f>
        <v/>
      </c>
      <c r="B377" s="271" t="str">
        <f t="array" ref="B377">IFERROR(INDEX(Input!$A$19:$A$1518, MATCH(0, IF(AMI!$B$84=Input!$J$19:$J$1518, COUNTIF($B$86:B376, Input!$A$19:$A$1518), ""), 0)),"")</f>
        <v/>
      </c>
      <c r="C377" s="271" t="str">
        <f t="array" ref="C377">IFERROR(INDEX(Input!$A$19:$A$1518, MATCH(0, IF(AMI!$C$84=Input!$J$19:$J$1518, COUNTIF($C$86:C376, Input!$A$19:$A$1518), ""), 0)),"")</f>
        <v/>
      </c>
      <c r="D377" s="271" t="str">
        <f t="array" ref="D377">IFERROR(INDEX(Input!$A$19:$A$1518, MATCH(0, IF(AMI!$D$84=Input!$J$19:$J$1518, COUNTIF($D$86:D376, Input!$A$19:$A$1518), ""), 0)),"")</f>
        <v/>
      </c>
      <c r="E377" s="271" t="str">
        <f t="array" ref="E377">IFERROR(INDEX(Input!$A$19:$A$1518, MATCH(0, IF(AMI!$E$84=Input!$J$19:$J$1518, COUNTIF($E$86:E376, Input!$A$19:$A$1518), ""), 0)),"")</f>
        <v/>
      </c>
      <c r="F377" s="271" t="str">
        <f t="array" ref="F377">IFERROR(INDEX(Input!$A$19:$A$1518, MATCH(0, IF(AMI!$F$84=Input!$J$19:$J$1518, COUNTIF($F$86:F376, Input!$A$19:$A$1518), ""), 0)),"")</f>
        <v/>
      </c>
      <c r="G377" s="271" t="str">
        <f t="array" ref="G377">IFERROR(INDEX(Input!$A$19:$A$1518, MATCH(0, IF(AMI!$G$84=Input!$J$19:$J$1518, COUNTIF($G$86:G376, Input!$A$19:$A$1518), ""), 0)),"")</f>
        <v/>
      </c>
      <c r="H377" s="271" t="str">
        <f t="array" ref="H377">IFERROR(INDEX(Input!$A$19:$A$1518, MATCH(0, IF(AMI!$H$84=Input!$J$19:$J$1518, COUNTIF($H$86:H376, Input!$A$19:$A$1518), ""), 0)),"")</f>
        <v/>
      </c>
      <c r="I377" s="271" t="str">
        <f t="array" ref="I377">IFERROR(INDEX(Input!$A$19:$A$1518, MATCH(0, IF(AMI!$I$84=Input!$J$19:$J$1518, COUNTIF($I$86:I376, Input!$A$19:$A$1518), ""), 0)),"")</f>
        <v/>
      </c>
      <c r="J377" s="271" t="str">
        <f t="array" ref="J377">IFERROR(INDEX(Input!$A$19:$A$1518, MATCH(0, IF(AMI!$J$84=Input!$J$19:$J$1518, COUNTIF($J$86:J376, Input!$A$19:$A$1518), ""), 0)),"")</f>
        <v/>
      </c>
    </row>
    <row r="378" spans="1:10" ht="13.5" thickBot="1" x14ac:dyDescent="0.25">
      <c r="A378" s="271" t="str">
        <f t="array" ref="A378">IFERROR(INDEX(Input!$A$19:$A$1518,MATCH(0,IF(AMI!$A$84=Input!$J$19:$J$1518, COUNTIF($A$86:A377, Input!$A$19:$A$1518), ""), 0)),"")</f>
        <v/>
      </c>
      <c r="B378" s="271" t="str">
        <f t="array" ref="B378">IFERROR(INDEX(Input!$A$19:$A$1518, MATCH(0, IF(AMI!$B$84=Input!$J$19:$J$1518, COUNTIF($B$86:B377, Input!$A$19:$A$1518), ""), 0)),"")</f>
        <v/>
      </c>
      <c r="C378" s="271" t="str">
        <f t="array" ref="C378">IFERROR(INDEX(Input!$A$19:$A$1518, MATCH(0, IF(AMI!$C$84=Input!$J$19:$J$1518, COUNTIF($C$86:C377, Input!$A$19:$A$1518), ""), 0)),"")</f>
        <v/>
      </c>
      <c r="D378" s="271" t="str">
        <f t="array" ref="D378">IFERROR(INDEX(Input!$A$19:$A$1518, MATCH(0, IF(AMI!$D$84=Input!$J$19:$J$1518, COUNTIF($D$86:D377, Input!$A$19:$A$1518), ""), 0)),"")</f>
        <v/>
      </c>
      <c r="E378" s="271" t="str">
        <f t="array" ref="E378">IFERROR(INDEX(Input!$A$19:$A$1518, MATCH(0, IF(AMI!$E$84=Input!$J$19:$J$1518, COUNTIF($E$86:E377, Input!$A$19:$A$1518), ""), 0)),"")</f>
        <v/>
      </c>
      <c r="F378" s="271" t="str">
        <f t="array" ref="F378">IFERROR(INDEX(Input!$A$19:$A$1518, MATCH(0, IF(AMI!$F$84=Input!$J$19:$J$1518, COUNTIF($F$86:F377, Input!$A$19:$A$1518), ""), 0)),"")</f>
        <v/>
      </c>
      <c r="G378" s="271" t="str">
        <f t="array" ref="G378">IFERROR(INDEX(Input!$A$19:$A$1518, MATCH(0, IF(AMI!$G$84=Input!$J$19:$J$1518, COUNTIF($G$86:G377, Input!$A$19:$A$1518), ""), 0)),"")</f>
        <v/>
      </c>
      <c r="H378" s="271" t="str">
        <f t="array" ref="H378">IFERROR(INDEX(Input!$A$19:$A$1518, MATCH(0, IF(AMI!$H$84=Input!$J$19:$J$1518, COUNTIF($H$86:H377, Input!$A$19:$A$1518), ""), 0)),"")</f>
        <v/>
      </c>
      <c r="I378" s="271" t="str">
        <f t="array" ref="I378">IFERROR(INDEX(Input!$A$19:$A$1518, MATCH(0, IF(AMI!$I$84=Input!$J$19:$J$1518, COUNTIF($I$86:I377, Input!$A$19:$A$1518), ""), 0)),"")</f>
        <v/>
      </c>
      <c r="J378" s="271" t="str">
        <f t="array" ref="J378">IFERROR(INDEX(Input!$A$19:$A$1518, MATCH(0, IF(AMI!$J$84=Input!$J$19:$J$1518, COUNTIF($J$86:J377, Input!$A$19:$A$1518), ""), 0)),"")</f>
        <v/>
      </c>
    </row>
    <row r="379" spans="1:10" ht="13.5" thickBot="1" x14ac:dyDescent="0.25">
      <c r="A379" s="271" t="str">
        <f t="array" ref="A379">IFERROR(INDEX(Input!$A$19:$A$1518,MATCH(0,IF(AMI!$A$84=Input!$J$19:$J$1518, COUNTIF($A$86:A378, Input!$A$19:$A$1518), ""), 0)),"")</f>
        <v/>
      </c>
      <c r="B379" s="271" t="str">
        <f t="array" ref="B379">IFERROR(INDEX(Input!$A$19:$A$1518, MATCH(0, IF(AMI!$B$84=Input!$J$19:$J$1518, COUNTIF($B$86:B378, Input!$A$19:$A$1518), ""), 0)),"")</f>
        <v/>
      </c>
      <c r="C379" s="271" t="str">
        <f t="array" ref="C379">IFERROR(INDEX(Input!$A$19:$A$1518, MATCH(0, IF(AMI!$C$84=Input!$J$19:$J$1518, COUNTIF($C$86:C378, Input!$A$19:$A$1518), ""), 0)),"")</f>
        <v/>
      </c>
      <c r="D379" s="271" t="str">
        <f t="array" ref="D379">IFERROR(INDEX(Input!$A$19:$A$1518, MATCH(0, IF(AMI!$D$84=Input!$J$19:$J$1518, COUNTIF($D$86:D378, Input!$A$19:$A$1518), ""), 0)),"")</f>
        <v/>
      </c>
      <c r="E379" s="271" t="str">
        <f t="array" ref="E379">IFERROR(INDEX(Input!$A$19:$A$1518, MATCH(0, IF(AMI!$E$84=Input!$J$19:$J$1518, COUNTIF($E$86:E378, Input!$A$19:$A$1518), ""), 0)),"")</f>
        <v/>
      </c>
      <c r="F379" s="271" t="str">
        <f t="array" ref="F379">IFERROR(INDEX(Input!$A$19:$A$1518, MATCH(0, IF(AMI!$F$84=Input!$J$19:$J$1518, COUNTIF($F$86:F378, Input!$A$19:$A$1518), ""), 0)),"")</f>
        <v/>
      </c>
      <c r="G379" s="271" t="str">
        <f t="array" ref="G379">IFERROR(INDEX(Input!$A$19:$A$1518, MATCH(0, IF(AMI!$G$84=Input!$J$19:$J$1518, COUNTIF($G$86:G378, Input!$A$19:$A$1518), ""), 0)),"")</f>
        <v/>
      </c>
      <c r="H379" s="271" t="str">
        <f t="array" ref="H379">IFERROR(INDEX(Input!$A$19:$A$1518, MATCH(0, IF(AMI!$H$84=Input!$J$19:$J$1518, COUNTIF($H$86:H378, Input!$A$19:$A$1518), ""), 0)),"")</f>
        <v/>
      </c>
      <c r="I379" s="271" t="str">
        <f t="array" ref="I379">IFERROR(INDEX(Input!$A$19:$A$1518, MATCH(0, IF(AMI!$I$84=Input!$J$19:$J$1518, COUNTIF($I$86:I378, Input!$A$19:$A$1518), ""), 0)),"")</f>
        <v/>
      </c>
      <c r="J379" s="271" t="str">
        <f t="array" ref="J379">IFERROR(INDEX(Input!$A$19:$A$1518, MATCH(0, IF(AMI!$J$84=Input!$J$19:$J$1518, COUNTIF($J$86:J378, Input!$A$19:$A$1518), ""), 0)),"")</f>
        <v/>
      </c>
    </row>
    <row r="380" spans="1:10" ht="13.5" thickBot="1" x14ac:dyDescent="0.25">
      <c r="A380" s="271" t="str">
        <f t="array" ref="A380">IFERROR(INDEX(Input!$A$19:$A$1518,MATCH(0,IF(AMI!$A$84=Input!$J$19:$J$1518, COUNTIF($A$86:A379, Input!$A$19:$A$1518), ""), 0)),"")</f>
        <v/>
      </c>
      <c r="B380" s="271" t="str">
        <f t="array" ref="B380">IFERROR(INDEX(Input!$A$19:$A$1518, MATCH(0, IF(AMI!$B$84=Input!$J$19:$J$1518, COUNTIF($B$86:B379, Input!$A$19:$A$1518), ""), 0)),"")</f>
        <v/>
      </c>
      <c r="C380" s="271" t="str">
        <f t="array" ref="C380">IFERROR(INDEX(Input!$A$19:$A$1518, MATCH(0, IF(AMI!$C$84=Input!$J$19:$J$1518, COUNTIF($C$86:C379, Input!$A$19:$A$1518), ""), 0)),"")</f>
        <v/>
      </c>
      <c r="D380" s="271" t="str">
        <f t="array" ref="D380">IFERROR(INDEX(Input!$A$19:$A$1518, MATCH(0, IF(AMI!$D$84=Input!$J$19:$J$1518, COUNTIF($D$86:D379, Input!$A$19:$A$1518), ""), 0)),"")</f>
        <v/>
      </c>
      <c r="E380" s="271" t="str">
        <f t="array" ref="E380">IFERROR(INDEX(Input!$A$19:$A$1518, MATCH(0, IF(AMI!$E$84=Input!$J$19:$J$1518, COUNTIF($E$86:E379, Input!$A$19:$A$1518), ""), 0)),"")</f>
        <v/>
      </c>
      <c r="F380" s="271" t="str">
        <f t="array" ref="F380">IFERROR(INDEX(Input!$A$19:$A$1518, MATCH(0, IF(AMI!$F$84=Input!$J$19:$J$1518, COUNTIF($F$86:F379, Input!$A$19:$A$1518), ""), 0)),"")</f>
        <v/>
      </c>
      <c r="G380" s="271" t="str">
        <f t="array" ref="G380">IFERROR(INDEX(Input!$A$19:$A$1518, MATCH(0, IF(AMI!$G$84=Input!$J$19:$J$1518, COUNTIF($G$86:G379, Input!$A$19:$A$1518), ""), 0)),"")</f>
        <v/>
      </c>
      <c r="H380" s="271" t="str">
        <f t="array" ref="H380">IFERROR(INDEX(Input!$A$19:$A$1518, MATCH(0, IF(AMI!$H$84=Input!$J$19:$J$1518, COUNTIF($H$86:H379, Input!$A$19:$A$1518), ""), 0)),"")</f>
        <v/>
      </c>
      <c r="I380" s="271" t="str">
        <f t="array" ref="I380">IFERROR(INDEX(Input!$A$19:$A$1518, MATCH(0, IF(AMI!$I$84=Input!$J$19:$J$1518, COUNTIF($I$86:I379, Input!$A$19:$A$1518), ""), 0)),"")</f>
        <v/>
      </c>
      <c r="J380" s="271" t="str">
        <f t="array" ref="J380">IFERROR(INDEX(Input!$A$19:$A$1518, MATCH(0, IF(AMI!$J$84=Input!$J$19:$J$1518, COUNTIF($J$86:J379, Input!$A$19:$A$1518), ""), 0)),"")</f>
        <v/>
      </c>
    </row>
    <row r="381" spans="1:10" ht="13.5" thickBot="1" x14ac:dyDescent="0.25">
      <c r="A381" s="271" t="str">
        <f t="array" ref="A381">IFERROR(INDEX(Input!$A$19:$A$1518,MATCH(0,IF(AMI!$A$84=Input!$J$19:$J$1518, COUNTIF($A$86:A380, Input!$A$19:$A$1518), ""), 0)),"")</f>
        <v/>
      </c>
      <c r="B381" s="271" t="str">
        <f t="array" ref="B381">IFERROR(INDEX(Input!$A$19:$A$1518, MATCH(0, IF(AMI!$B$84=Input!$J$19:$J$1518, COUNTIF($B$86:B380, Input!$A$19:$A$1518), ""), 0)),"")</f>
        <v/>
      </c>
      <c r="C381" s="271" t="str">
        <f t="array" ref="C381">IFERROR(INDEX(Input!$A$19:$A$1518, MATCH(0, IF(AMI!$C$84=Input!$J$19:$J$1518, COUNTIF($C$86:C380, Input!$A$19:$A$1518), ""), 0)),"")</f>
        <v/>
      </c>
      <c r="D381" s="271" t="str">
        <f t="array" ref="D381">IFERROR(INDEX(Input!$A$19:$A$1518, MATCH(0, IF(AMI!$D$84=Input!$J$19:$J$1518, COUNTIF($D$86:D380, Input!$A$19:$A$1518), ""), 0)),"")</f>
        <v/>
      </c>
      <c r="E381" s="271" t="str">
        <f t="array" ref="E381">IFERROR(INDEX(Input!$A$19:$A$1518, MATCH(0, IF(AMI!$E$84=Input!$J$19:$J$1518, COUNTIF($E$86:E380, Input!$A$19:$A$1518), ""), 0)),"")</f>
        <v/>
      </c>
      <c r="F381" s="271" t="str">
        <f t="array" ref="F381">IFERROR(INDEX(Input!$A$19:$A$1518, MATCH(0, IF(AMI!$F$84=Input!$J$19:$J$1518, COUNTIF($F$86:F380, Input!$A$19:$A$1518), ""), 0)),"")</f>
        <v/>
      </c>
      <c r="G381" s="271" t="str">
        <f t="array" ref="G381">IFERROR(INDEX(Input!$A$19:$A$1518, MATCH(0, IF(AMI!$G$84=Input!$J$19:$J$1518, COUNTIF($G$86:G380, Input!$A$19:$A$1518), ""), 0)),"")</f>
        <v/>
      </c>
      <c r="H381" s="271" t="str">
        <f t="array" ref="H381">IFERROR(INDEX(Input!$A$19:$A$1518, MATCH(0, IF(AMI!$H$84=Input!$J$19:$J$1518, COUNTIF($H$86:H380, Input!$A$19:$A$1518), ""), 0)),"")</f>
        <v/>
      </c>
      <c r="I381" s="271" t="str">
        <f t="array" ref="I381">IFERROR(INDEX(Input!$A$19:$A$1518, MATCH(0, IF(AMI!$I$84=Input!$J$19:$J$1518, COUNTIF($I$86:I380, Input!$A$19:$A$1518), ""), 0)),"")</f>
        <v/>
      </c>
      <c r="J381" s="271" t="str">
        <f t="array" ref="J381">IFERROR(INDEX(Input!$A$19:$A$1518, MATCH(0, IF(AMI!$J$84=Input!$J$19:$J$1518, COUNTIF($J$86:J380, Input!$A$19:$A$1518), ""), 0)),"")</f>
        <v/>
      </c>
    </row>
    <row r="382" spans="1:10" ht="13.5" thickBot="1" x14ac:dyDescent="0.25">
      <c r="A382" s="271" t="str">
        <f t="array" ref="A382">IFERROR(INDEX(Input!$A$19:$A$1518,MATCH(0,IF(AMI!$A$84=Input!$J$19:$J$1518, COUNTIF($A$86:A381, Input!$A$19:$A$1518), ""), 0)),"")</f>
        <v/>
      </c>
      <c r="B382" s="271" t="str">
        <f t="array" ref="B382">IFERROR(INDEX(Input!$A$19:$A$1518, MATCH(0, IF(AMI!$B$84=Input!$J$19:$J$1518, COUNTIF($B$86:B381, Input!$A$19:$A$1518), ""), 0)),"")</f>
        <v/>
      </c>
      <c r="C382" s="271" t="str">
        <f t="array" ref="C382">IFERROR(INDEX(Input!$A$19:$A$1518, MATCH(0, IF(AMI!$C$84=Input!$J$19:$J$1518, COUNTIF($C$86:C381, Input!$A$19:$A$1518), ""), 0)),"")</f>
        <v/>
      </c>
      <c r="D382" s="271" t="str">
        <f t="array" ref="D382">IFERROR(INDEX(Input!$A$19:$A$1518, MATCH(0, IF(AMI!$D$84=Input!$J$19:$J$1518, COUNTIF($D$86:D381, Input!$A$19:$A$1518), ""), 0)),"")</f>
        <v/>
      </c>
      <c r="E382" s="271" t="str">
        <f t="array" ref="E382">IFERROR(INDEX(Input!$A$19:$A$1518, MATCH(0, IF(AMI!$E$84=Input!$J$19:$J$1518, COUNTIF($E$86:E381, Input!$A$19:$A$1518), ""), 0)),"")</f>
        <v/>
      </c>
      <c r="F382" s="271" t="str">
        <f t="array" ref="F382">IFERROR(INDEX(Input!$A$19:$A$1518, MATCH(0, IF(AMI!$F$84=Input!$J$19:$J$1518, COUNTIF($F$86:F381, Input!$A$19:$A$1518), ""), 0)),"")</f>
        <v/>
      </c>
      <c r="G382" s="271" t="str">
        <f t="array" ref="G382">IFERROR(INDEX(Input!$A$19:$A$1518, MATCH(0, IF(AMI!$G$84=Input!$J$19:$J$1518, COUNTIF($G$86:G381, Input!$A$19:$A$1518), ""), 0)),"")</f>
        <v/>
      </c>
      <c r="H382" s="271" t="str">
        <f t="array" ref="H382">IFERROR(INDEX(Input!$A$19:$A$1518, MATCH(0, IF(AMI!$H$84=Input!$J$19:$J$1518, COUNTIF($H$86:H381, Input!$A$19:$A$1518), ""), 0)),"")</f>
        <v/>
      </c>
      <c r="I382" s="271" t="str">
        <f t="array" ref="I382">IFERROR(INDEX(Input!$A$19:$A$1518, MATCH(0, IF(AMI!$I$84=Input!$J$19:$J$1518, COUNTIF($I$86:I381, Input!$A$19:$A$1518), ""), 0)),"")</f>
        <v/>
      </c>
      <c r="J382" s="271" t="str">
        <f t="array" ref="J382">IFERROR(INDEX(Input!$A$19:$A$1518, MATCH(0, IF(AMI!$J$84=Input!$J$19:$J$1518, COUNTIF($J$86:J381, Input!$A$19:$A$1518), ""), 0)),"")</f>
        <v/>
      </c>
    </row>
    <row r="383" spans="1:10" ht="13.5" thickBot="1" x14ac:dyDescent="0.25">
      <c r="A383" s="271" t="str">
        <f t="array" ref="A383">IFERROR(INDEX(Input!$A$19:$A$1518,MATCH(0,IF(AMI!$A$84=Input!$J$19:$J$1518, COUNTIF($A$86:A382, Input!$A$19:$A$1518), ""), 0)),"")</f>
        <v/>
      </c>
      <c r="B383" s="271" t="str">
        <f t="array" ref="B383">IFERROR(INDEX(Input!$A$19:$A$1518, MATCH(0, IF(AMI!$B$84=Input!$J$19:$J$1518, COUNTIF($B$86:B382, Input!$A$19:$A$1518), ""), 0)),"")</f>
        <v/>
      </c>
      <c r="C383" s="271" t="str">
        <f t="array" ref="C383">IFERROR(INDEX(Input!$A$19:$A$1518, MATCH(0, IF(AMI!$C$84=Input!$J$19:$J$1518, COUNTIF($C$86:C382, Input!$A$19:$A$1518), ""), 0)),"")</f>
        <v/>
      </c>
      <c r="D383" s="271" t="str">
        <f t="array" ref="D383">IFERROR(INDEX(Input!$A$19:$A$1518, MATCH(0, IF(AMI!$D$84=Input!$J$19:$J$1518, COUNTIF($D$86:D382, Input!$A$19:$A$1518), ""), 0)),"")</f>
        <v/>
      </c>
      <c r="E383" s="271" t="str">
        <f t="array" ref="E383">IFERROR(INDEX(Input!$A$19:$A$1518, MATCH(0, IF(AMI!$E$84=Input!$J$19:$J$1518, COUNTIF($E$86:E382, Input!$A$19:$A$1518), ""), 0)),"")</f>
        <v/>
      </c>
      <c r="F383" s="271" t="str">
        <f t="array" ref="F383">IFERROR(INDEX(Input!$A$19:$A$1518, MATCH(0, IF(AMI!$F$84=Input!$J$19:$J$1518, COUNTIF($F$86:F382, Input!$A$19:$A$1518), ""), 0)),"")</f>
        <v/>
      </c>
      <c r="G383" s="271" t="str">
        <f t="array" ref="G383">IFERROR(INDEX(Input!$A$19:$A$1518, MATCH(0, IF(AMI!$G$84=Input!$J$19:$J$1518, COUNTIF($G$86:G382, Input!$A$19:$A$1518), ""), 0)),"")</f>
        <v/>
      </c>
      <c r="H383" s="271" t="str">
        <f t="array" ref="H383">IFERROR(INDEX(Input!$A$19:$A$1518, MATCH(0, IF(AMI!$H$84=Input!$J$19:$J$1518, COUNTIF($H$86:H382, Input!$A$19:$A$1518), ""), 0)),"")</f>
        <v/>
      </c>
      <c r="I383" s="271" t="str">
        <f t="array" ref="I383">IFERROR(INDEX(Input!$A$19:$A$1518, MATCH(0, IF(AMI!$I$84=Input!$J$19:$J$1518, COUNTIF($I$86:I382, Input!$A$19:$A$1518), ""), 0)),"")</f>
        <v/>
      </c>
      <c r="J383" s="271" t="str">
        <f t="array" ref="J383">IFERROR(INDEX(Input!$A$19:$A$1518, MATCH(0, IF(AMI!$J$84=Input!$J$19:$J$1518, COUNTIF($J$86:J382, Input!$A$19:$A$1518), ""), 0)),"")</f>
        <v/>
      </c>
    </row>
    <row r="384" spans="1:10" ht="13.5" thickBot="1" x14ac:dyDescent="0.25">
      <c r="A384" s="271" t="str">
        <f t="array" ref="A384">IFERROR(INDEX(Input!$A$19:$A$1518,MATCH(0,IF(AMI!$A$84=Input!$J$19:$J$1518, COUNTIF($A$86:A383, Input!$A$19:$A$1518), ""), 0)),"")</f>
        <v/>
      </c>
      <c r="B384" s="271" t="str">
        <f t="array" ref="B384">IFERROR(INDEX(Input!$A$19:$A$1518, MATCH(0, IF(AMI!$B$84=Input!$J$19:$J$1518, COUNTIF($B$86:B383, Input!$A$19:$A$1518), ""), 0)),"")</f>
        <v/>
      </c>
      <c r="C384" s="271" t="str">
        <f t="array" ref="C384">IFERROR(INDEX(Input!$A$19:$A$1518, MATCH(0, IF(AMI!$C$84=Input!$J$19:$J$1518, COUNTIF($C$86:C383, Input!$A$19:$A$1518), ""), 0)),"")</f>
        <v/>
      </c>
      <c r="D384" s="271" t="str">
        <f t="array" ref="D384">IFERROR(INDEX(Input!$A$19:$A$1518, MATCH(0, IF(AMI!$D$84=Input!$J$19:$J$1518, COUNTIF($D$86:D383, Input!$A$19:$A$1518), ""), 0)),"")</f>
        <v/>
      </c>
      <c r="E384" s="271" t="str">
        <f t="array" ref="E384">IFERROR(INDEX(Input!$A$19:$A$1518, MATCH(0, IF(AMI!$E$84=Input!$J$19:$J$1518, COUNTIF($E$86:E383, Input!$A$19:$A$1518), ""), 0)),"")</f>
        <v/>
      </c>
      <c r="F384" s="271" t="str">
        <f t="array" ref="F384">IFERROR(INDEX(Input!$A$19:$A$1518, MATCH(0, IF(AMI!$F$84=Input!$J$19:$J$1518, COUNTIF($F$86:F383, Input!$A$19:$A$1518), ""), 0)),"")</f>
        <v/>
      </c>
      <c r="G384" s="271" t="str">
        <f t="array" ref="G384">IFERROR(INDEX(Input!$A$19:$A$1518, MATCH(0, IF(AMI!$G$84=Input!$J$19:$J$1518, COUNTIF($G$86:G383, Input!$A$19:$A$1518), ""), 0)),"")</f>
        <v/>
      </c>
      <c r="H384" s="271" t="str">
        <f t="array" ref="H384">IFERROR(INDEX(Input!$A$19:$A$1518, MATCH(0, IF(AMI!$H$84=Input!$J$19:$J$1518, COUNTIF($H$86:H383, Input!$A$19:$A$1518), ""), 0)),"")</f>
        <v/>
      </c>
      <c r="I384" s="271" t="str">
        <f t="array" ref="I384">IFERROR(INDEX(Input!$A$19:$A$1518, MATCH(0, IF(AMI!$I$84=Input!$J$19:$J$1518, COUNTIF($I$86:I383, Input!$A$19:$A$1518), ""), 0)),"")</f>
        <v/>
      </c>
      <c r="J384" s="271" t="str">
        <f t="array" ref="J384">IFERROR(INDEX(Input!$A$19:$A$1518, MATCH(0, IF(AMI!$J$84=Input!$J$19:$J$1518, COUNTIF($J$86:J383, Input!$A$19:$A$1518), ""), 0)),"")</f>
        <v/>
      </c>
    </row>
    <row r="385" spans="1:10" ht="13.5" thickBot="1" x14ac:dyDescent="0.25">
      <c r="A385" s="271" t="str">
        <f t="array" ref="A385">IFERROR(INDEX(Input!$A$19:$A$1518,MATCH(0,IF(AMI!$A$84=Input!$J$19:$J$1518, COUNTIF($A$86:A384, Input!$A$19:$A$1518), ""), 0)),"")</f>
        <v/>
      </c>
      <c r="B385" s="271" t="str">
        <f t="array" ref="B385">IFERROR(INDEX(Input!$A$19:$A$1518, MATCH(0, IF(AMI!$B$84=Input!$J$19:$J$1518, COUNTIF($B$86:B384, Input!$A$19:$A$1518), ""), 0)),"")</f>
        <v/>
      </c>
      <c r="C385" s="271" t="str">
        <f t="array" ref="C385">IFERROR(INDEX(Input!$A$19:$A$1518, MATCH(0, IF(AMI!$C$84=Input!$J$19:$J$1518, COUNTIF($C$86:C384, Input!$A$19:$A$1518), ""), 0)),"")</f>
        <v/>
      </c>
      <c r="D385" s="271" t="str">
        <f t="array" ref="D385">IFERROR(INDEX(Input!$A$19:$A$1518, MATCH(0, IF(AMI!$D$84=Input!$J$19:$J$1518, COUNTIF($D$86:D384, Input!$A$19:$A$1518), ""), 0)),"")</f>
        <v/>
      </c>
      <c r="E385" s="271" t="str">
        <f t="array" ref="E385">IFERROR(INDEX(Input!$A$19:$A$1518, MATCH(0, IF(AMI!$E$84=Input!$J$19:$J$1518, COUNTIF($E$86:E384, Input!$A$19:$A$1518), ""), 0)),"")</f>
        <v/>
      </c>
      <c r="F385" s="271" t="str">
        <f t="array" ref="F385">IFERROR(INDEX(Input!$A$19:$A$1518, MATCH(0, IF(AMI!$F$84=Input!$J$19:$J$1518, COUNTIF($F$86:F384, Input!$A$19:$A$1518), ""), 0)),"")</f>
        <v/>
      </c>
      <c r="G385" s="271" t="str">
        <f t="array" ref="G385">IFERROR(INDEX(Input!$A$19:$A$1518, MATCH(0, IF(AMI!$G$84=Input!$J$19:$J$1518, COUNTIF($G$86:G384, Input!$A$19:$A$1518), ""), 0)),"")</f>
        <v/>
      </c>
      <c r="H385" s="271" t="str">
        <f t="array" ref="H385">IFERROR(INDEX(Input!$A$19:$A$1518, MATCH(0, IF(AMI!$H$84=Input!$J$19:$J$1518, COUNTIF($H$86:H384, Input!$A$19:$A$1518), ""), 0)),"")</f>
        <v/>
      </c>
      <c r="I385" s="271" t="str">
        <f t="array" ref="I385">IFERROR(INDEX(Input!$A$19:$A$1518, MATCH(0, IF(AMI!$I$84=Input!$J$19:$J$1518, COUNTIF($I$86:I384, Input!$A$19:$A$1518), ""), 0)),"")</f>
        <v/>
      </c>
      <c r="J385" s="271" t="str">
        <f t="array" ref="J385">IFERROR(INDEX(Input!$A$19:$A$1518, MATCH(0, IF(AMI!$J$84=Input!$J$19:$J$1518, COUNTIF($J$86:J384, Input!$A$19:$A$1518), ""), 0)),"")</f>
        <v/>
      </c>
    </row>
    <row r="386" spans="1:10" ht="13.5" thickBot="1" x14ac:dyDescent="0.25">
      <c r="A386" s="271" t="str">
        <f t="array" ref="A386">IFERROR(INDEX(Input!$A$19:$A$1518,MATCH(0,IF(AMI!$A$84=Input!$J$19:$J$1518, COUNTIF($A$86:A385, Input!$A$19:$A$1518), ""), 0)),"")</f>
        <v/>
      </c>
      <c r="B386" s="271" t="str">
        <f t="array" ref="B386">IFERROR(INDEX(Input!$A$19:$A$1518, MATCH(0, IF(AMI!$B$84=Input!$J$19:$J$1518, COUNTIF($B$86:B385, Input!$A$19:$A$1518), ""), 0)),"")</f>
        <v/>
      </c>
      <c r="C386" s="271" t="str">
        <f t="array" ref="C386">IFERROR(INDEX(Input!$A$19:$A$1518, MATCH(0, IF(AMI!$C$84=Input!$J$19:$J$1518, COUNTIF($C$86:C385, Input!$A$19:$A$1518), ""), 0)),"")</f>
        <v/>
      </c>
      <c r="D386" s="271" t="str">
        <f t="array" ref="D386">IFERROR(INDEX(Input!$A$19:$A$1518, MATCH(0, IF(AMI!$D$84=Input!$J$19:$J$1518, COUNTIF($D$86:D385, Input!$A$19:$A$1518), ""), 0)),"")</f>
        <v/>
      </c>
      <c r="E386" s="271" t="str">
        <f t="array" ref="E386">IFERROR(INDEX(Input!$A$19:$A$1518, MATCH(0, IF(AMI!$E$84=Input!$J$19:$J$1518, COUNTIF($E$86:E385, Input!$A$19:$A$1518), ""), 0)),"")</f>
        <v/>
      </c>
      <c r="F386" s="271" t="str">
        <f t="array" ref="F386">IFERROR(INDEX(Input!$A$19:$A$1518, MATCH(0, IF(AMI!$F$84=Input!$J$19:$J$1518, COUNTIF($F$86:F385, Input!$A$19:$A$1518), ""), 0)),"")</f>
        <v/>
      </c>
      <c r="G386" s="271" t="str">
        <f t="array" ref="G386">IFERROR(INDEX(Input!$A$19:$A$1518, MATCH(0, IF(AMI!$G$84=Input!$J$19:$J$1518, COUNTIF($G$86:G385, Input!$A$19:$A$1518), ""), 0)),"")</f>
        <v/>
      </c>
      <c r="H386" s="271" t="str">
        <f t="array" ref="H386">IFERROR(INDEX(Input!$A$19:$A$1518, MATCH(0, IF(AMI!$H$84=Input!$J$19:$J$1518, COUNTIF($H$86:H385, Input!$A$19:$A$1518), ""), 0)),"")</f>
        <v/>
      </c>
      <c r="I386" s="271" t="str">
        <f t="array" ref="I386">IFERROR(INDEX(Input!$A$19:$A$1518, MATCH(0, IF(AMI!$I$84=Input!$J$19:$J$1518, COUNTIF($I$86:I385, Input!$A$19:$A$1518), ""), 0)),"")</f>
        <v/>
      </c>
      <c r="J386" s="271" t="str">
        <f t="array" ref="J386">IFERROR(INDEX(Input!$A$19:$A$1518, MATCH(0, IF(AMI!$J$84=Input!$J$19:$J$1518, COUNTIF($J$86:J385, Input!$A$19:$A$1518), ""), 0)),"")</f>
        <v/>
      </c>
    </row>
    <row r="387" spans="1:10" ht="13.5" thickBot="1" x14ac:dyDescent="0.25">
      <c r="A387" s="271" t="str">
        <f t="array" ref="A387">IFERROR(INDEX(Input!$A$19:$A$1518,MATCH(0,IF(AMI!$A$84=Input!$J$19:$J$1518, COUNTIF($A$86:A386, Input!$A$19:$A$1518), ""), 0)),"")</f>
        <v/>
      </c>
      <c r="B387" s="271" t="str">
        <f t="array" ref="B387">IFERROR(INDEX(Input!$A$19:$A$1518, MATCH(0, IF(AMI!$B$84=Input!$J$19:$J$1518, COUNTIF($B$86:B386, Input!$A$19:$A$1518), ""), 0)),"")</f>
        <v/>
      </c>
      <c r="C387" s="271" t="str">
        <f t="array" ref="C387">IFERROR(INDEX(Input!$A$19:$A$1518, MATCH(0, IF(AMI!$C$84=Input!$J$19:$J$1518, COUNTIF($C$86:C386, Input!$A$19:$A$1518), ""), 0)),"")</f>
        <v/>
      </c>
      <c r="D387" s="271" t="str">
        <f t="array" ref="D387">IFERROR(INDEX(Input!$A$19:$A$1518, MATCH(0, IF(AMI!$D$84=Input!$J$19:$J$1518, COUNTIF($D$86:D386, Input!$A$19:$A$1518), ""), 0)),"")</f>
        <v/>
      </c>
      <c r="E387" s="271" t="str">
        <f t="array" ref="E387">IFERROR(INDEX(Input!$A$19:$A$1518, MATCH(0, IF(AMI!$E$84=Input!$J$19:$J$1518, COUNTIF($E$86:E386, Input!$A$19:$A$1518), ""), 0)),"")</f>
        <v/>
      </c>
      <c r="F387" s="271" t="str">
        <f t="array" ref="F387">IFERROR(INDEX(Input!$A$19:$A$1518, MATCH(0, IF(AMI!$F$84=Input!$J$19:$J$1518, COUNTIF($F$86:F386, Input!$A$19:$A$1518), ""), 0)),"")</f>
        <v/>
      </c>
      <c r="G387" s="271" t="str">
        <f t="array" ref="G387">IFERROR(INDEX(Input!$A$19:$A$1518, MATCH(0, IF(AMI!$G$84=Input!$J$19:$J$1518, COUNTIF($G$86:G386, Input!$A$19:$A$1518), ""), 0)),"")</f>
        <v/>
      </c>
      <c r="H387" s="271" t="str">
        <f t="array" ref="H387">IFERROR(INDEX(Input!$A$19:$A$1518, MATCH(0, IF(AMI!$H$84=Input!$J$19:$J$1518, COUNTIF($H$86:H386, Input!$A$19:$A$1518), ""), 0)),"")</f>
        <v/>
      </c>
      <c r="I387" s="271" t="str">
        <f t="array" ref="I387">IFERROR(INDEX(Input!$A$19:$A$1518, MATCH(0, IF(AMI!$I$84=Input!$J$19:$J$1518, COUNTIF($I$86:I386, Input!$A$19:$A$1518), ""), 0)),"")</f>
        <v/>
      </c>
      <c r="J387" s="271" t="str">
        <f t="array" ref="J387">IFERROR(INDEX(Input!$A$19:$A$1518, MATCH(0, IF(AMI!$J$84=Input!$J$19:$J$1518, COUNTIF($J$86:J386, Input!$A$19:$A$1518), ""), 0)),"")</f>
        <v/>
      </c>
    </row>
    <row r="388" spans="1:10" ht="13.5" thickBot="1" x14ac:dyDescent="0.25">
      <c r="A388" s="271" t="str">
        <f t="array" ref="A388">IFERROR(INDEX(Input!$A$19:$A$1518,MATCH(0,IF(AMI!$A$84=Input!$J$19:$J$1518, COUNTIF($A$86:A387, Input!$A$19:$A$1518), ""), 0)),"")</f>
        <v/>
      </c>
      <c r="B388" s="271" t="str">
        <f t="array" ref="B388">IFERROR(INDEX(Input!$A$19:$A$1518, MATCH(0, IF(AMI!$B$84=Input!$J$19:$J$1518, COUNTIF($B$86:B387, Input!$A$19:$A$1518), ""), 0)),"")</f>
        <v/>
      </c>
      <c r="C388" s="271" t="str">
        <f t="array" ref="C388">IFERROR(INDEX(Input!$A$19:$A$1518, MATCH(0, IF(AMI!$C$84=Input!$J$19:$J$1518, COUNTIF($C$86:C387, Input!$A$19:$A$1518), ""), 0)),"")</f>
        <v/>
      </c>
      <c r="D388" s="271" t="str">
        <f t="array" ref="D388">IFERROR(INDEX(Input!$A$19:$A$1518, MATCH(0, IF(AMI!$D$84=Input!$J$19:$J$1518, COUNTIF($D$86:D387, Input!$A$19:$A$1518), ""), 0)),"")</f>
        <v/>
      </c>
      <c r="E388" s="271" t="str">
        <f t="array" ref="E388">IFERROR(INDEX(Input!$A$19:$A$1518, MATCH(0, IF(AMI!$E$84=Input!$J$19:$J$1518, COUNTIF($E$86:E387, Input!$A$19:$A$1518), ""), 0)),"")</f>
        <v/>
      </c>
      <c r="F388" s="271" t="str">
        <f t="array" ref="F388">IFERROR(INDEX(Input!$A$19:$A$1518, MATCH(0, IF(AMI!$F$84=Input!$J$19:$J$1518, COUNTIF($F$86:F387, Input!$A$19:$A$1518), ""), 0)),"")</f>
        <v/>
      </c>
      <c r="G388" s="271" t="str">
        <f t="array" ref="G388">IFERROR(INDEX(Input!$A$19:$A$1518, MATCH(0, IF(AMI!$G$84=Input!$J$19:$J$1518, COUNTIF($G$86:G387, Input!$A$19:$A$1518), ""), 0)),"")</f>
        <v/>
      </c>
      <c r="H388" s="271" t="str">
        <f t="array" ref="H388">IFERROR(INDEX(Input!$A$19:$A$1518, MATCH(0, IF(AMI!$H$84=Input!$J$19:$J$1518, COUNTIF($H$86:H387, Input!$A$19:$A$1518), ""), 0)),"")</f>
        <v/>
      </c>
      <c r="I388" s="271" t="str">
        <f t="array" ref="I388">IFERROR(INDEX(Input!$A$19:$A$1518, MATCH(0, IF(AMI!$I$84=Input!$J$19:$J$1518, COUNTIF($I$86:I387, Input!$A$19:$A$1518), ""), 0)),"")</f>
        <v/>
      </c>
      <c r="J388" s="271" t="str">
        <f t="array" ref="J388">IFERROR(INDEX(Input!$A$19:$A$1518, MATCH(0, IF(AMI!$J$84=Input!$J$19:$J$1518, COUNTIF($J$86:J387, Input!$A$19:$A$1518), ""), 0)),"")</f>
        <v/>
      </c>
    </row>
    <row r="389" spans="1:10" ht="13.5" thickBot="1" x14ac:dyDescent="0.25">
      <c r="A389" s="271" t="str">
        <f t="array" ref="A389">IFERROR(INDEX(Input!$A$19:$A$1518,MATCH(0,IF(AMI!$A$84=Input!$J$19:$J$1518, COUNTIF($A$86:A388, Input!$A$19:$A$1518), ""), 0)),"")</f>
        <v/>
      </c>
      <c r="B389" s="271" t="str">
        <f t="array" ref="B389">IFERROR(INDEX(Input!$A$19:$A$1518, MATCH(0, IF(AMI!$B$84=Input!$J$19:$J$1518, COUNTIF($B$86:B388, Input!$A$19:$A$1518), ""), 0)),"")</f>
        <v/>
      </c>
      <c r="C389" s="271" t="str">
        <f t="array" ref="C389">IFERROR(INDEX(Input!$A$19:$A$1518, MATCH(0, IF(AMI!$C$84=Input!$J$19:$J$1518, COUNTIF($C$86:C388, Input!$A$19:$A$1518), ""), 0)),"")</f>
        <v/>
      </c>
      <c r="D389" s="271" t="str">
        <f t="array" ref="D389">IFERROR(INDEX(Input!$A$19:$A$1518, MATCH(0, IF(AMI!$D$84=Input!$J$19:$J$1518, COUNTIF($D$86:D388, Input!$A$19:$A$1518), ""), 0)),"")</f>
        <v/>
      </c>
      <c r="E389" s="271" t="str">
        <f t="array" ref="E389">IFERROR(INDEX(Input!$A$19:$A$1518, MATCH(0, IF(AMI!$E$84=Input!$J$19:$J$1518, COUNTIF($E$86:E388, Input!$A$19:$A$1518), ""), 0)),"")</f>
        <v/>
      </c>
      <c r="F389" s="271" t="str">
        <f t="array" ref="F389">IFERROR(INDEX(Input!$A$19:$A$1518, MATCH(0, IF(AMI!$F$84=Input!$J$19:$J$1518, COUNTIF($F$86:F388, Input!$A$19:$A$1518), ""), 0)),"")</f>
        <v/>
      </c>
      <c r="G389" s="271" t="str">
        <f t="array" ref="G389">IFERROR(INDEX(Input!$A$19:$A$1518, MATCH(0, IF(AMI!$G$84=Input!$J$19:$J$1518, COUNTIF($G$86:G388, Input!$A$19:$A$1518), ""), 0)),"")</f>
        <v/>
      </c>
      <c r="H389" s="271" t="str">
        <f t="array" ref="H389">IFERROR(INDEX(Input!$A$19:$A$1518, MATCH(0, IF(AMI!$H$84=Input!$J$19:$J$1518, COUNTIF($H$86:H388, Input!$A$19:$A$1518), ""), 0)),"")</f>
        <v/>
      </c>
      <c r="I389" s="271" t="str">
        <f t="array" ref="I389">IFERROR(INDEX(Input!$A$19:$A$1518, MATCH(0, IF(AMI!$I$84=Input!$J$19:$J$1518, COUNTIF($I$86:I388, Input!$A$19:$A$1518), ""), 0)),"")</f>
        <v/>
      </c>
      <c r="J389" s="271" t="str">
        <f t="array" ref="J389">IFERROR(INDEX(Input!$A$19:$A$1518, MATCH(0, IF(AMI!$J$84=Input!$J$19:$J$1518, COUNTIF($J$86:J388, Input!$A$19:$A$1518), ""), 0)),"")</f>
        <v/>
      </c>
    </row>
    <row r="390" spans="1:10" ht="13.5" thickBot="1" x14ac:dyDescent="0.25">
      <c r="A390" s="271" t="str">
        <f t="array" ref="A390">IFERROR(INDEX(Input!$A$19:$A$1518,MATCH(0,IF(AMI!$A$84=Input!$J$19:$J$1518, COUNTIF($A$86:A389, Input!$A$19:$A$1518), ""), 0)),"")</f>
        <v/>
      </c>
      <c r="B390" s="271" t="str">
        <f t="array" ref="B390">IFERROR(INDEX(Input!$A$19:$A$1518, MATCH(0, IF(AMI!$B$84=Input!$J$19:$J$1518, COUNTIF($B$86:B389, Input!$A$19:$A$1518), ""), 0)),"")</f>
        <v/>
      </c>
      <c r="C390" s="271" t="str">
        <f t="array" ref="C390">IFERROR(INDEX(Input!$A$19:$A$1518, MATCH(0, IF(AMI!$C$84=Input!$J$19:$J$1518, COUNTIF($C$86:C389, Input!$A$19:$A$1518), ""), 0)),"")</f>
        <v/>
      </c>
      <c r="D390" s="271" t="str">
        <f t="array" ref="D390">IFERROR(INDEX(Input!$A$19:$A$1518, MATCH(0, IF(AMI!$D$84=Input!$J$19:$J$1518, COUNTIF($D$86:D389, Input!$A$19:$A$1518), ""), 0)),"")</f>
        <v/>
      </c>
      <c r="E390" s="271" t="str">
        <f t="array" ref="E390">IFERROR(INDEX(Input!$A$19:$A$1518, MATCH(0, IF(AMI!$E$84=Input!$J$19:$J$1518, COUNTIF($E$86:E389, Input!$A$19:$A$1518), ""), 0)),"")</f>
        <v/>
      </c>
      <c r="F390" s="271" t="str">
        <f t="array" ref="F390">IFERROR(INDEX(Input!$A$19:$A$1518, MATCH(0, IF(AMI!$F$84=Input!$J$19:$J$1518, COUNTIF($F$86:F389, Input!$A$19:$A$1518), ""), 0)),"")</f>
        <v/>
      </c>
      <c r="G390" s="271" t="str">
        <f t="array" ref="G390">IFERROR(INDEX(Input!$A$19:$A$1518, MATCH(0, IF(AMI!$G$84=Input!$J$19:$J$1518, COUNTIF($G$86:G389, Input!$A$19:$A$1518), ""), 0)),"")</f>
        <v/>
      </c>
      <c r="H390" s="271" t="str">
        <f t="array" ref="H390">IFERROR(INDEX(Input!$A$19:$A$1518, MATCH(0, IF(AMI!$H$84=Input!$J$19:$J$1518, COUNTIF($H$86:H389, Input!$A$19:$A$1518), ""), 0)),"")</f>
        <v/>
      </c>
      <c r="I390" s="271" t="str">
        <f t="array" ref="I390">IFERROR(INDEX(Input!$A$19:$A$1518, MATCH(0, IF(AMI!$I$84=Input!$J$19:$J$1518, COUNTIF($I$86:I389, Input!$A$19:$A$1518), ""), 0)),"")</f>
        <v/>
      </c>
      <c r="J390" s="271" t="str">
        <f t="array" ref="J390">IFERROR(INDEX(Input!$A$19:$A$1518, MATCH(0, IF(AMI!$J$84=Input!$J$19:$J$1518, COUNTIF($J$86:J389, Input!$A$19:$A$1518), ""), 0)),"")</f>
        <v/>
      </c>
    </row>
    <row r="391" spans="1:10" ht="13.5" thickBot="1" x14ac:dyDescent="0.25">
      <c r="A391" s="271" t="str">
        <f t="array" ref="A391">IFERROR(INDEX(Input!$A$19:$A$1518,MATCH(0,IF(AMI!$A$84=Input!$J$19:$J$1518, COUNTIF($A$86:A390, Input!$A$19:$A$1518), ""), 0)),"")</f>
        <v/>
      </c>
      <c r="B391" s="271" t="str">
        <f t="array" ref="B391">IFERROR(INDEX(Input!$A$19:$A$1518, MATCH(0, IF(AMI!$B$84=Input!$J$19:$J$1518, COUNTIF($B$86:B390, Input!$A$19:$A$1518), ""), 0)),"")</f>
        <v/>
      </c>
      <c r="C391" s="271" t="str">
        <f t="array" ref="C391">IFERROR(INDEX(Input!$A$19:$A$1518, MATCH(0, IF(AMI!$C$84=Input!$J$19:$J$1518, COUNTIF($C$86:C390, Input!$A$19:$A$1518), ""), 0)),"")</f>
        <v/>
      </c>
      <c r="D391" s="271" t="str">
        <f t="array" ref="D391">IFERROR(INDEX(Input!$A$19:$A$1518, MATCH(0, IF(AMI!$D$84=Input!$J$19:$J$1518, COUNTIF($D$86:D390, Input!$A$19:$A$1518), ""), 0)),"")</f>
        <v/>
      </c>
      <c r="E391" s="271" t="str">
        <f t="array" ref="E391">IFERROR(INDEX(Input!$A$19:$A$1518, MATCH(0, IF(AMI!$E$84=Input!$J$19:$J$1518, COUNTIF($E$86:E390, Input!$A$19:$A$1518), ""), 0)),"")</f>
        <v/>
      </c>
      <c r="F391" s="271" t="str">
        <f t="array" ref="F391">IFERROR(INDEX(Input!$A$19:$A$1518, MATCH(0, IF(AMI!$F$84=Input!$J$19:$J$1518, COUNTIF($F$86:F390, Input!$A$19:$A$1518), ""), 0)),"")</f>
        <v/>
      </c>
      <c r="G391" s="271" t="str">
        <f t="array" ref="G391">IFERROR(INDEX(Input!$A$19:$A$1518, MATCH(0, IF(AMI!$G$84=Input!$J$19:$J$1518, COUNTIF($G$86:G390, Input!$A$19:$A$1518), ""), 0)),"")</f>
        <v/>
      </c>
      <c r="H391" s="271" t="str">
        <f t="array" ref="H391">IFERROR(INDEX(Input!$A$19:$A$1518, MATCH(0, IF(AMI!$H$84=Input!$J$19:$J$1518, COUNTIF($H$86:H390, Input!$A$19:$A$1518), ""), 0)),"")</f>
        <v/>
      </c>
      <c r="I391" s="271" t="str">
        <f t="array" ref="I391">IFERROR(INDEX(Input!$A$19:$A$1518, MATCH(0, IF(AMI!$I$84=Input!$J$19:$J$1518, COUNTIF($I$86:I390, Input!$A$19:$A$1518), ""), 0)),"")</f>
        <v/>
      </c>
      <c r="J391" s="271" t="str">
        <f t="array" ref="J391">IFERROR(INDEX(Input!$A$19:$A$1518, MATCH(0, IF(AMI!$J$84=Input!$J$19:$J$1518, COUNTIF($J$86:J390, Input!$A$19:$A$1518), ""), 0)),"")</f>
        <v/>
      </c>
    </row>
    <row r="392" spans="1:10" ht="13.5" thickBot="1" x14ac:dyDescent="0.25">
      <c r="A392" s="271" t="str">
        <f t="array" ref="A392">IFERROR(INDEX(Input!$A$19:$A$1518,MATCH(0,IF(AMI!$A$84=Input!$J$19:$J$1518, COUNTIF($A$86:A391, Input!$A$19:$A$1518), ""), 0)),"")</f>
        <v/>
      </c>
      <c r="B392" s="271" t="str">
        <f t="array" ref="B392">IFERROR(INDEX(Input!$A$19:$A$1518, MATCH(0, IF(AMI!$B$84=Input!$J$19:$J$1518, COUNTIF($B$86:B391, Input!$A$19:$A$1518), ""), 0)),"")</f>
        <v/>
      </c>
      <c r="C392" s="271" t="str">
        <f t="array" ref="C392">IFERROR(INDEX(Input!$A$19:$A$1518, MATCH(0, IF(AMI!$C$84=Input!$J$19:$J$1518, COUNTIF($C$86:C391, Input!$A$19:$A$1518), ""), 0)),"")</f>
        <v/>
      </c>
      <c r="D392" s="271" t="str">
        <f t="array" ref="D392">IFERROR(INDEX(Input!$A$19:$A$1518, MATCH(0, IF(AMI!$D$84=Input!$J$19:$J$1518, COUNTIF($D$86:D391, Input!$A$19:$A$1518), ""), 0)),"")</f>
        <v/>
      </c>
      <c r="E392" s="271" t="str">
        <f t="array" ref="E392">IFERROR(INDEX(Input!$A$19:$A$1518, MATCH(0, IF(AMI!$E$84=Input!$J$19:$J$1518, COUNTIF($E$86:E391, Input!$A$19:$A$1518), ""), 0)),"")</f>
        <v/>
      </c>
      <c r="F392" s="271" t="str">
        <f t="array" ref="F392">IFERROR(INDEX(Input!$A$19:$A$1518, MATCH(0, IF(AMI!$F$84=Input!$J$19:$J$1518, COUNTIF($F$86:F391, Input!$A$19:$A$1518), ""), 0)),"")</f>
        <v/>
      </c>
      <c r="G392" s="271" t="str">
        <f t="array" ref="G392">IFERROR(INDEX(Input!$A$19:$A$1518, MATCH(0, IF(AMI!$G$84=Input!$J$19:$J$1518, COUNTIF($G$86:G391, Input!$A$19:$A$1518), ""), 0)),"")</f>
        <v/>
      </c>
      <c r="H392" s="271" t="str">
        <f t="array" ref="H392">IFERROR(INDEX(Input!$A$19:$A$1518, MATCH(0, IF(AMI!$H$84=Input!$J$19:$J$1518, COUNTIF($H$86:H391, Input!$A$19:$A$1518), ""), 0)),"")</f>
        <v/>
      </c>
      <c r="I392" s="271" t="str">
        <f t="array" ref="I392">IFERROR(INDEX(Input!$A$19:$A$1518, MATCH(0, IF(AMI!$I$84=Input!$J$19:$J$1518, COUNTIF($I$86:I391, Input!$A$19:$A$1518), ""), 0)),"")</f>
        <v/>
      </c>
      <c r="J392" s="271" t="str">
        <f t="array" ref="J392">IFERROR(INDEX(Input!$A$19:$A$1518, MATCH(0, IF(AMI!$J$84=Input!$J$19:$J$1518, COUNTIF($J$86:J391, Input!$A$19:$A$1518), ""), 0)),"")</f>
        <v/>
      </c>
    </row>
    <row r="393" spans="1:10" ht="13.5" thickBot="1" x14ac:dyDescent="0.25">
      <c r="A393" s="271" t="str">
        <f t="array" ref="A393">IFERROR(INDEX(Input!$A$19:$A$1518,MATCH(0,IF(AMI!$A$84=Input!$J$19:$J$1518, COUNTIF($A$86:A392, Input!$A$19:$A$1518), ""), 0)),"")</f>
        <v/>
      </c>
      <c r="B393" s="271" t="str">
        <f t="array" ref="B393">IFERROR(INDEX(Input!$A$19:$A$1518, MATCH(0, IF(AMI!$B$84=Input!$J$19:$J$1518, COUNTIF($B$86:B392, Input!$A$19:$A$1518), ""), 0)),"")</f>
        <v/>
      </c>
      <c r="C393" s="271" t="str">
        <f t="array" ref="C393">IFERROR(INDEX(Input!$A$19:$A$1518, MATCH(0, IF(AMI!$C$84=Input!$J$19:$J$1518, COUNTIF($C$86:C392, Input!$A$19:$A$1518), ""), 0)),"")</f>
        <v/>
      </c>
      <c r="D393" s="271" t="str">
        <f t="array" ref="D393">IFERROR(INDEX(Input!$A$19:$A$1518, MATCH(0, IF(AMI!$D$84=Input!$J$19:$J$1518, COUNTIF($D$86:D392, Input!$A$19:$A$1518), ""), 0)),"")</f>
        <v/>
      </c>
      <c r="E393" s="271" t="str">
        <f t="array" ref="E393">IFERROR(INDEX(Input!$A$19:$A$1518, MATCH(0, IF(AMI!$E$84=Input!$J$19:$J$1518, COUNTIF($E$86:E392, Input!$A$19:$A$1518), ""), 0)),"")</f>
        <v/>
      </c>
      <c r="F393" s="271" t="str">
        <f t="array" ref="F393">IFERROR(INDEX(Input!$A$19:$A$1518, MATCH(0, IF(AMI!$F$84=Input!$J$19:$J$1518, COUNTIF($F$86:F392, Input!$A$19:$A$1518), ""), 0)),"")</f>
        <v/>
      </c>
      <c r="G393" s="271" t="str">
        <f t="array" ref="G393">IFERROR(INDEX(Input!$A$19:$A$1518, MATCH(0, IF(AMI!$G$84=Input!$J$19:$J$1518, COUNTIF($G$86:G392, Input!$A$19:$A$1518), ""), 0)),"")</f>
        <v/>
      </c>
      <c r="H393" s="271" t="str">
        <f t="array" ref="H393">IFERROR(INDEX(Input!$A$19:$A$1518, MATCH(0, IF(AMI!$H$84=Input!$J$19:$J$1518, COUNTIF($H$86:H392, Input!$A$19:$A$1518), ""), 0)),"")</f>
        <v/>
      </c>
      <c r="I393" s="271" t="str">
        <f t="array" ref="I393">IFERROR(INDEX(Input!$A$19:$A$1518, MATCH(0, IF(AMI!$I$84=Input!$J$19:$J$1518, COUNTIF($I$86:I392, Input!$A$19:$A$1518), ""), 0)),"")</f>
        <v/>
      </c>
      <c r="J393" s="271" t="str">
        <f t="array" ref="J393">IFERROR(INDEX(Input!$A$19:$A$1518, MATCH(0, IF(AMI!$J$84=Input!$J$19:$J$1518, COUNTIF($J$86:J392, Input!$A$19:$A$1518), ""), 0)),"")</f>
        <v/>
      </c>
    </row>
    <row r="394" spans="1:10" ht="13.5" thickBot="1" x14ac:dyDescent="0.25">
      <c r="A394" s="271" t="str">
        <f t="array" ref="A394">IFERROR(INDEX(Input!$A$19:$A$1518,MATCH(0,IF(AMI!$A$84=Input!$J$19:$J$1518, COUNTIF($A$86:A393, Input!$A$19:$A$1518), ""), 0)),"")</f>
        <v/>
      </c>
      <c r="B394" s="271" t="str">
        <f t="array" ref="B394">IFERROR(INDEX(Input!$A$19:$A$1518, MATCH(0, IF(AMI!$B$84=Input!$J$19:$J$1518, COUNTIF($B$86:B393, Input!$A$19:$A$1518), ""), 0)),"")</f>
        <v/>
      </c>
      <c r="C394" s="271" t="str">
        <f t="array" ref="C394">IFERROR(INDEX(Input!$A$19:$A$1518, MATCH(0, IF(AMI!$C$84=Input!$J$19:$J$1518, COUNTIF($C$86:C393, Input!$A$19:$A$1518), ""), 0)),"")</f>
        <v/>
      </c>
      <c r="D394" s="271" t="str">
        <f t="array" ref="D394">IFERROR(INDEX(Input!$A$19:$A$1518, MATCH(0, IF(AMI!$D$84=Input!$J$19:$J$1518, COUNTIF($D$86:D393, Input!$A$19:$A$1518), ""), 0)),"")</f>
        <v/>
      </c>
      <c r="E394" s="271" t="str">
        <f t="array" ref="E394">IFERROR(INDEX(Input!$A$19:$A$1518, MATCH(0, IF(AMI!$E$84=Input!$J$19:$J$1518, COUNTIF($E$86:E393, Input!$A$19:$A$1518), ""), 0)),"")</f>
        <v/>
      </c>
      <c r="F394" s="271" t="str">
        <f t="array" ref="F394">IFERROR(INDEX(Input!$A$19:$A$1518, MATCH(0, IF(AMI!$F$84=Input!$J$19:$J$1518, COUNTIF($F$86:F393, Input!$A$19:$A$1518), ""), 0)),"")</f>
        <v/>
      </c>
      <c r="G394" s="271" t="str">
        <f t="array" ref="G394">IFERROR(INDEX(Input!$A$19:$A$1518, MATCH(0, IF(AMI!$G$84=Input!$J$19:$J$1518, COUNTIF($G$86:G393, Input!$A$19:$A$1518), ""), 0)),"")</f>
        <v/>
      </c>
      <c r="H394" s="271" t="str">
        <f t="array" ref="H394">IFERROR(INDEX(Input!$A$19:$A$1518, MATCH(0, IF(AMI!$H$84=Input!$J$19:$J$1518, COUNTIF($H$86:H393, Input!$A$19:$A$1518), ""), 0)),"")</f>
        <v/>
      </c>
      <c r="I394" s="271" t="str">
        <f t="array" ref="I394">IFERROR(INDEX(Input!$A$19:$A$1518, MATCH(0, IF(AMI!$I$84=Input!$J$19:$J$1518, COUNTIF($I$86:I393, Input!$A$19:$A$1518), ""), 0)),"")</f>
        <v/>
      </c>
      <c r="J394" s="271" t="str">
        <f t="array" ref="J394">IFERROR(INDEX(Input!$A$19:$A$1518, MATCH(0, IF(AMI!$J$84=Input!$J$19:$J$1518, COUNTIF($J$86:J393, Input!$A$19:$A$1518), ""), 0)),"")</f>
        <v/>
      </c>
    </row>
    <row r="395" spans="1:10" ht="13.5" thickBot="1" x14ac:dyDescent="0.25">
      <c r="A395" s="271" t="str">
        <f t="array" ref="A395">IFERROR(INDEX(Input!$A$19:$A$1518,MATCH(0,IF(AMI!$A$84=Input!$J$19:$J$1518, COUNTIF($A$86:A394, Input!$A$19:$A$1518), ""), 0)),"")</f>
        <v/>
      </c>
      <c r="B395" s="271" t="str">
        <f t="array" ref="B395">IFERROR(INDEX(Input!$A$19:$A$1518, MATCH(0, IF(AMI!$B$84=Input!$J$19:$J$1518, COUNTIF($B$86:B394, Input!$A$19:$A$1518), ""), 0)),"")</f>
        <v/>
      </c>
      <c r="C395" s="271" t="str">
        <f t="array" ref="C395">IFERROR(INDEX(Input!$A$19:$A$1518, MATCH(0, IF(AMI!$C$84=Input!$J$19:$J$1518, COUNTIF($C$86:C394, Input!$A$19:$A$1518), ""), 0)),"")</f>
        <v/>
      </c>
      <c r="D395" s="271" t="str">
        <f t="array" ref="D395">IFERROR(INDEX(Input!$A$19:$A$1518, MATCH(0, IF(AMI!$D$84=Input!$J$19:$J$1518, COUNTIF($D$86:D394, Input!$A$19:$A$1518), ""), 0)),"")</f>
        <v/>
      </c>
      <c r="E395" s="271" t="str">
        <f t="array" ref="E395">IFERROR(INDEX(Input!$A$19:$A$1518, MATCH(0, IF(AMI!$E$84=Input!$J$19:$J$1518, COUNTIF($E$86:E394, Input!$A$19:$A$1518), ""), 0)),"")</f>
        <v/>
      </c>
      <c r="F395" s="271" t="str">
        <f t="array" ref="F395">IFERROR(INDEX(Input!$A$19:$A$1518, MATCH(0, IF(AMI!$F$84=Input!$J$19:$J$1518, COUNTIF($F$86:F394, Input!$A$19:$A$1518), ""), 0)),"")</f>
        <v/>
      </c>
      <c r="G395" s="271" t="str">
        <f t="array" ref="G395">IFERROR(INDEX(Input!$A$19:$A$1518, MATCH(0, IF(AMI!$G$84=Input!$J$19:$J$1518, COUNTIF($G$86:G394, Input!$A$19:$A$1518), ""), 0)),"")</f>
        <v/>
      </c>
      <c r="H395" s="271" t="str">
        <f t="array" ref="H395">IFERROR(INDEX(Input!$A$19:$A$1518, MATCH(0, IF(AMI!$H$84=Input!$J$19:$J$1518, COUNTIF($H$86:H394, Input!$A$19:$A$1518), ""), 0)),"")</f>
        <v/>
      </c>
      <c r="I395" s="271" t="str">
        <f t="array" ref="I395">IFERROR(INDEX(Input!$A$19:$A$1518, MATCH(0, IF(AMI!$I$84=Input!$J$19:$J$1518, COUNTIF($I$86:I394, Input!$A$19:$A$1518), ""), 0)),"")</f>
        <v/>
      </c>
      <c r="J395" s="271" t="str">
        <f t="array" ref="J395">IFERROR(INDEX(Input!$A$19:$A$1518, MATCH(0, IF(AMI!$J$84=Input!$J$19:$J$1518, COUNTIF($J$86:J394, Input!$A$19:$A$1518), ""), 0)),"")</f>
        <v/>
      </c>
    </row>
    <row r="396" spans="1:10" ht="13.5" thickBot="1" x14ac:dyDescent="0.25">
      <c r="A396" s="271" t="str">
        <f t="array" ref="A396">IFERROR(INDEX(Input!$A$19:$A$1518,MATCH(0,IF(AMI!$A$84=Input!$J$19:$J$1518, COUNTIF($A$86:A395, Input!$A$19:$A$1518), ""), 0)),"")</f>
        <v/>
      </c>
      <c r="B396" s="271" t="str">
        <f t="array" ref="B396">IFERROR(INDEX(Input!$A$19:$A$1518, MATCH(0, IF(AMI!$B$84=Input!$J$19:$J$1518, COUNTIF($B$86:B395, Input!$A$19:$A$1518), ""), 0)),"")</f>
        <v/>
      </c>
      <c r="C396" s="271" t="str">
        <f t="array" ref="C396">IFERROR(INDEX(Input!$A$19:$A$1518, MATCH(0, IF(AMI!$C$84=Input!$J$19:$J$1518, COUNTIF($C$86:C395, Input!$A$19:$A$1518), ""), 0)),"")</f>
        <v/>
      </c>
      <c r="D396" s="271" t="str">
        <f t="array" ref="D396">IFERROR(INDEX(Input!$A$19:$A$1518, MATCH(0, IF(AMI!$D$84=Input!$J$19:$J$1518, COUNTIF($D$86:D395, Input!$A$19:$A$1518), ""), 0)),"")</f>
        <v/>
      </c>
      <c r="E396" s="271" t="str">
        <f t="array" ref="E396">IFERROR(INDEX(Input!$A$19:$A$1518, MATCH(0, IF(AMI!$E$84=Input!$J$19:$J$1518, COUNTIF($E$86:E395, Input!$A$19:$A$1518), ""), 0)),"")</f>
        <v/>
      </c>
      <c r="F396" s="271" t="str">
        <f t="array" ref="F396">IFERROR(INDEX(Input!$A$19:$A$1518, MATCH(0, IF(AMI!$F$84=Input!$J$19:$J$1518, COUNTIF($F$86:F395, Input!$A$19:$A$1518), ""), 0)),"")</f>
        <v/>
      </c>
      <c r="G396" s="271" t="str">
        <f t="array" ref="G396">IFERROR(INDEX(Input!$A$19:$A$1518, MATCH(0, IF(AMI!$G$84=Input!$J$19:$J$1518, COUNTIF($G$86:G395, Input!$A$19:$A$1518), ""), 0)),"")</f>
        <v/>
      </c>
      <c r="H396" s="271" t="str">
        <f t="array" ref="H396">IFERROR(INDEX(Input!$A$19:$A$1518, MATCH(0, IF(AMI!$H$84=Input!$J$19:$J$1518, COUNTIF($H$86:H395, Input!$A$19:$A$1518), ""), 0)),"")</f>
        <v/>
      </c>
      <c r="I396" s="271" t="str">
        <f t="array" ref="I396">IFERROR(INDEX(Input!$A$19:$A$1518, MATCH(0, IF(AMI!$I$84=Input!$J$19:$J$1518, COUNTIF($I$86:I395, Input!$A$19:$A$1518), ""), 0)),"")</f>
        <v/>
      </c>
      <c r="J396" s="271" t="str">
        <f t="array" ref="J396">IFERROR(INDEX(Input!$A$19:$A$1518, MATCH(0, IF(AMI!$J$84=Input!$J$19:$J$1518, COUNTIF($J$86:J395, Input!$A$19:$A$1518), ""), 0)),"")</f>
        <v/>
      </c>
    </row>
    <row r="397" spans="1:10" ht="13.5" thickBot="1" x14ac:dyDescent="0.25">
      <c r="A397" s="271" t="str">
        <f t="array" ref="A397">IFERROR(INDEX(Input!$A$19:$A$1518,MATCH(0,IF(AMI!$A$84=Input!$J$19:$J$1518, COUNTIF($A$86:A396, Input!$A$19:$A$1518), ""), 0)),"")</f>
        <v/>
      </c>
      <c r="B397" s="271" t="str">
        <f t="array" ref="B397">IFERROR(INDEX(Input!$A$19:$A$1518, MATCH(0, IF(AMI!$B$84=Input!$J$19:$J$1518, COUNTIF($B$86:B396, Input!$A$19:$A$1518), ""), 0)),"")</f>
        <v/>
      </c>
      <c r="C397" s="271" t="str">
        <f t="array" ref="C397">IFERROR(INDEX(Input!$A$19:$A$1518, MATCH(0, IF(AMI!$C$84=Input!$J$19:$J$1518, COUNTIF($C$86:C396, Input!$A$19:$A$1518), ""), 0)),"")</f>
        <v/>
      </c>
      <c r="D397" s="271" t="str">
        <f t="array" ref="D397">IFERROR(INDEX(Input!$A$19:$A$1518, MATCH(0, IF(AMI!$D$84=Input!$J$19:$J$1518, COUNTIF($D$86:D396, Input!$A$19:$A$1518), ""), 0)),"")</f>
        <v/>
      </c>
      <c r="E397" s="271" t="str">
        <f t="array" ref="E397">IFERROR(INDEX(Input!$A$19:$A$1518, MATCH(0, IF(AMI!$E$84=Input!$J$19:$J$1518, COUNTIF($E$86:E396, Input!$A$19:$A$1518), ""), 0)),"")</f>
        <v/>
      </c>
      <c r="F397" s="271" t="str">
        <f t="array" ref="F397">IFERROR(INDEX(Input!$A$19:$A$1518, MATCH(0, IF(AMI!$F$84=Input!$J$19:$J$1518, COUNTIF($F$86:F396, Input!$A$19:$A$1518), ""), 0)),"")</f>
        <v/>
      </c>
      <c r="G397" s="271" t="str">
        <f t="array" ref="G397">IFERROR(INDEX(Input!$A$19:$A$1518, MATCH(0, IF(AMI!$G$84=Input!$J$19:$J$1518, COUNTIF($G$86:G396, Input!$A$19:$A$1518), ""), 0)),"")</f>
        <v/>
      </c>
      <c r="H397" s="271" t="str">
        <f t="array" ref="H397">IFERROR(INDEX(Input!$A$19:$A$1518, MATCH(0, IF(AMI!$H$84=Input!$J$19:$J$1518, COUNTIF($H$86:H396, Input!$A$19:$A$1518), ""), 0)),"")</f>
        <v/>
      </c>
      <c r="I397" s="271" t="str">
        <f t="array" ref="I397">IFERROR(INDEX(Input!$A$19:$A$1518, MATCH(0, IF(AMI!$I$84=Input!$J$19:$J$1518, COUNTIF($I$86:I396, Input!$A$19:$A$1518), ""), 0)),"")</f>
        <v/>
      </c>
      <c r="J397" s="271" t="str">
        <f t="array" ref="J397">IFERROR(INDEX(Input!$A$19:$A$1518, MATCH(0, IF(AMI!$J$84=Input!$J$19:$J$1518, COUNTIF($J$86:J396, Input!$A$19:$A$1518), ""), 0)),"")</f>
        <v/>
      </c>
    </row>
    <row r="398" spans="1:10" ht="13.5" thickBot="1" x14ac:dyDescent="0.25">
      <c r="A398" s="271" t="str">
        <f t="array" ref="A398">IFERROR(INDEX(Input!$A$19:$A$1518,MATCH(0,IF(AMI!$A$84=Input!$J$19:$J$1518, COUNTIF($A$86:A397, Input!$A$19:$A$1518), ""), 0)),"")</f>
        <v/>
      </c>
      <c r="B398" s="271" t="str">
        <f t="array" ref="B398">IFERROR(INDEX(Input!$A$19:$A$1518, MATCH(0, IF(AMI!$B$84=Input!$J$19:$J$1518, COUNTIF($B$86:B397, Input!$A$19:$A$1518), ""), 0)),"")</f>
        <v/>
      </c>
      <c r="C398" s="271" t="str">
        <f t="array" ref="C398">IFERROR(INDEX(Input!$A$19:$A$1518, MATCH(0, IF(AMI!$C$84=Input!$J$19:$J$1518, COUNTIF($C$86:C397, Input!$A$19:$A$1518), ""), 0)),"")</f>
        <v/>
      </c>
      <c r="D398" s="271" t="str">
        <f t="array" ref="D398">IFERROR(INDEX(Input!$A$19:$A$1518, MATCH(0, IF(AMI!$D$84=Input!$J$19:$J$1518, COUNTIF($D$86:D397, Input!$A$19:$A$1518), ""), 0)),"")</f>
        <v/>
      </c>
      <c r="E398" s="271" t="str">
        <f t="array" ref="E398">IFERROR(INDEX(Input!$A$19:$A$1518, MATCH(0, IF(AMI!$E$84=Input!$J$19:$J$1518, COUNTIF($E$86:E397, Input!$A$19:$A$1518), ""), 0)),"")</f>
        <v/>
      </c>
      <c r="F398" s="271" t="str">
        <f t="array" ref="F398">IFERROR(INDEX(Input!$A$19:$A$1518, MATCH(0, IF(AMI!$F$84=Input!$J$19:$J$1518, COUNTIF($F$86:F397, Input!$A$19:$A$1518), ""), 0)),"")</f>
        <v/>
      </c>
      <c r="G398" s="271" t="str">
        <f t="array" ref="G398">IFERROR(INDEX(Input!$A$19:$A$1518, MATCH(0, IF(AMI!$G$84=Input!$J$19:$J$1518, COUNTIF($G$86:G397, Input!$A$19:$A$1518), ""), 0)),"")</f>
        <v/>
      </c>
      <c r="H398" s="271" t="str">
        <f t="array" ref="H398">IFERROR(INDEX(Input!$A$19:$A$1518, MATCH(0, IF(AMI!$H$84=Input!$J$19:$J$1518, COUNTIF($H$86:H397, Input!$A$19:$A$1518), ""), 0)),"")</f>
        <v/>
      </c>
      <c r="I398" s="271" t="str">
        <f t="array" ref="I398">IFERROR(INDEX(Input!$A$19:$A$1518, MATCH(0, IF(AMI!$I$84=Input!$J$19:$J$1518, COUNTIF($I$86:I397, Input!$A$19:$A$1518), ""), 0)),"")</f>
        <v/>
      </c>
      <c r="J398" s="271" t="str">
        <f t="array" ref="J398">IFERROR(INDEX(Input!$A$19:$A$1518, MATCH(0, IF(AMI!$J$84=Input!$J$19:$J$1518, COUNTIF($J$86:J397, Input!$A$19:$A$1518), ""), 0)),"")</f>
        <v/>
      </c>
    </row>
    <row r="399" spans="1:10" ht="13.5" thickBot="1" x14ac:dyDescent="0.25">
      <c r="A399" s="271" t="str">
        <f t="array" ref="A399">IFERROR(INDEX(Input!$A$19:$A$1518,MATCH(0,IF(AMI!$A$84=Input!$J$19:$J$1518, COUNTIF($A$86:A398, Input!$A$19:$A$1518), ""), 0)),"")</f>
        <v/>
      </c>
      <c r="B399" s="271" t="str">
        <f t="array" ref="B399">IFERROR(INDEX(Input!$A$19:$A$1518, MATCH(0, IF(AMI!$B$84=Input!$J$19:$J$1518, COUNTIF($B$86:B398, Input!$A$19:$A$1518), ""), 0)),"")</f>
        <v/>
      </c>
      <c r="C399" s="271" t="str">
        <f t="array" ref="C399">IFERROR(INDEX(Input!$A$19:$A$1518, MATCH(0, IF(AMI!$C$84=Input!$J$19:$J$1518, COUNTIF($C$86:C398, Input!$A$19:$A$1518), ""), 0)),"")</f>
        <v/>
      </c>
      <c r="D399" s="271" t="str">
        <f t="array" ref="D399">IFERROR(INDEX(Input!$A$19:$A$1518, MATCH(0, IF(AMI!$D$84=Input!$J$19:$J$1518, COUNTIF($D$86:D398, Input!$A$19:$A$1518), ""), 0)),"")</f>
        <v/>
      </c>
      <c r="E399" s="271" t="str">
        <f t="array" ref="E399">IFERROR(INDEX(Input!$A$19:$A$1518, MATCH(0, IF(AMI!$E$84=Input!$J$19:$J$1518, COUNTIF($E$86:E398, Input!$A$19:$A$1518), ""), 0)),"")</f>
        <v/>
      </c>
      <c r="F399" s="271" t="str">
        <f t="array" ref="F399">IFERROR(INDEX(Input!$A$19:$A$1518, MATCH(0, IF(AMI!$F$84=Input!$J$19:$J$1518, COUNTIF($F$86:F398, Input!$A$19:$A$1518), ""), 0)),"")</f>
        <v/>
      </c>
      <c r="G399" s="271" t="str">
        <f t="array" ref="G399">IFERROR(INDEX(Input!$A$19:$A$1518, MATCH(0, IF(AMI!$G$84=Input!$J$19:$J$1518, COUNTIF($G$86:G398, Input!$A$19:$A$1518), ""), 0)),"")</f>
        <v/>
      </c>
      <c r="H399" s="271" t="str">
        <f t="array" ref="H399">IFERROR(INDEX(Input!$A$19:$A$1518, MATCH(0, IF(AMI!$H$84=Input!$J$19:$J$1518, COUNTIF($H$86:H398, Input!$A$19:$A$1518), ""), 0)),"")</f>
        <v/>
      </c>
      <c r="I399" s="271" t="str">
        <f t="array" ref="I399">IFERROR(INDEX(Input!$A$19:$A$1518, MATCH(0, IF(AMI!$I$84=Input!$J$19:$J$1518, COUNTIF($I$86:I398, Input!$A$19:$A$1518), ""), 0)),"")</f>
        <v/>
      </c>
      <c r="J399" s="271" t="str">
        <f t="array" ref="J399">IFERROR(INDEX(Input!$A$19:$A$1518, MATCH(0, IF(AMI!$J$84=Input!$J$19:$J$1518, COUNTIF($J$86:J398, Input!$A$19:$A$1518), ""), 0)),"")</f>
        <v/>
      </c>
    </row>
    <row r="400" spans="1:10" ht="13.5" thickBot="1" x14ac:dyDescent="0.25">
      <c r="A400" s="271" t="str">
        <f t="array" ref="A400">IFERROR(INDEX(Input!$A$19:$A$1518,MATCH(0,IF(AMI!$A$84=Input!$J$19:$J$1518, COUNTIF($A$86:A399, Input!$A$19:$A$1518), ""), 0)),"")</f>
        <v/>
      </c>
      <c r="B400" s="271" t="str">
        <f t="array" ref="B400">IFERROR(INDEX(Input!$A$19:$A$1518, MATCH(0, IF(AMI!$B$84=Input!$J$19:$J$1518, COUNTIF($B$86:B399, Input!$A$19:$A$1518), ""), 0)),"")</f>
        <v/>
      </c>
      <c r="C400" s="271" t="str">
        <f t="array" ref="C400">IFERROR(INDEX(Input!$A$19:$A$1518, MATCH(0, IF(AMI!$C$84=Input!$J$19:$J$1518, COUNTIF($C$86:C399, Input!$A$19:$A$1518), ""), 0)),"")</f>
        <v/>
      </c>
      <c r="D400" s="271" t="str">
        <f t="array" ref="D400">IFERROR(INDEX(Input!$A$19:$A$1518, MATCH(0, IF(AMI!$D$84=Input!$J$19:$J$1518, COUNTIF($D$86:D399, Input!$A$19:$A$1518), ""), 0)),"")</f>
        <v/>
      </c>
      <c r="E400" s="271" t="str">
        <f t="array" ref="E400">IFERROR(INDEX(Input!$A$19:$A$1518, MATCH(0, IF(AMI!$E$84=Input!$J$19:$J$1518, COUNTIF($E$86:E399, Input!$A$19:$A$1518), ""), 0)),"")</f>
        <v/>
      </c>
      <c r="F400" s="271" t="str">
        <f t="array" ref="F400">IFERROR(INDEX(Input!$A$19:$A$1518, MATCH(0, IF(AMI!$F$84=Input!$J$19:$J$1518, COUNTIF($F$86:F399, Input!$A$19:$A$1518), ""), 0)),"")</f>
        <v/>
      </c>
      <c r="G400" s="271" t="str">
        <f t="array" ref="G400">IFERROR(INDEX(Input!$A$19:$A$1518, MATCH(0, IF(AMI!$G$84=Input!$J$19:$J$1518, COUNTIF($G$86:G399, Input!$A$19:$A$1518), ""), 0)),"")</f>
        <v/>
      </c>
      <c r="H400" s="271" t="str">
        <f t="array" ref="H400">IFERROR(INDEX(Input!$A$19:$A$1518, MATCH(0, IF(AMI!$H$84=Input!$J$19:$J$1518, COUNTIF($H$86:H399, Input!$A$19:$A$1518), ""), 0)),"")</f>
        <v/>
      </c>
      <c r="I400" s="271" t="str">
        <f t="array" ref="I400">IFERROR(INDEX(Input!$A$19:$A$1518, MATCH(0, IF(AMI!$I$84=Input!$J$19:$J$1518, COUNTIF($I$86:I399, Input!$A$19:$A$1518), ""), 0)),"")</f>
        <v/>
      </c>
      <c r="J400" s="271" t="str">
        <f t="array" ref="J400">IFERROR(INDEX(Input!$A$19:$A$1518, MATCH(0, IF(AMI!$J$84=Input!$J$19:$J$1518, COUNTIF($J$86:J399, Input!$A$19:$A$1518), ""), 0)),"")</f>
        <v/>
      </c>
    </row>
    <row r="401" spans="1:10" ht="13.5" thickBot="1" x14ac:dyDescent="0.25">
      <c r="A401" s="271" t="str">
        <f t="array" ref="A401">IFERROR(INDEX(Input!$A$19:$A$1518,MATCH(0,IF(AMI!$A$84=Input!$J$19:$J$1518, COUNTIF($A$86:A400, Input!$A$19:$A$1518), ""), 0)),"")</f>
        <v/>
      </c>
      <c r="B401" s="271" t="str">
        <f t="array" ref="B401">IFERROR(INDEX(Input!$A$19:$A$1518, MATCH(0, IF(AMI!$B$84=Input!$J$19:$J$1518, COUNTIF($B$86:B400, Input!$A$19:$A$1518), ""), 0)),"")</f>
        <v/>
      </c>
      <c r="C401" s="271" t="str">
        <f t="array" ref="C401">IFERROR(INDEX(Input!$A$19:$A$1518, MATCH(0, IF(AMI!$C$84=Input!$J$19:$J$1518, COUNTIF($C$86:C400, Input!$A$19:$A$1518), ""), 0)),"")</f>
        <v/>
      </c>
      <c r="D401" s="271" t="str">
        <f t="array" ref="D401">IFERROR(INDEX(Input!$A$19:$A$1518, MATCH(0, IF(AMI!$D$84=Input!$J$19:$J$1518, COUNTIF($D$86:D400, Input!$A$19:$A$1518), ""), 0)),"")</f>
        <v/>
      </c>
      <c r="E401" s="271" t="str">
        <f t="array" ref="E401">IFERROR(INDEX(Input!$A$19:$A$1518, MATCH(0, IF(AMI!$E$84=Input!$J$19:$J$1518, COUNTIF($E$86:E400, Input!$A$19:$A$1518), ""), 0)),"")</f>
        <v/>
      </c>
      <c r="F401" s="271" t="str">
        <f t="array" ref="F401">IFERROR(INDEX(Input!$A$19:$A$1518, MATCH(0, IF(AMI!$F$84=Input!$J$19:$J$1518, COUNTIF($F$86:F400, Input!$A$19:$A$1518), ""), 0)),"")</f>
        <v/>
      </c>
      <c r="G401" s="271" t="str">
        <f t="array" ref="G401">IFERROR(INDEX(Input!$A$19:$A$1518, MATCH(0, IF(AMI!$G$84=Input!$J$19:$J$1518, COUNTIF($G$86:G400, Input!$A$19:$A$1518), ""), 0)),"")</f>
        <v/>
      </c>
      <c r="H401" s="271" t="str">
        <f t="array" ref="H401">IFERROR(INDEX(Input!$A$19:$A$1518, MATCH(0, IF(AMI!$H$84=Input!$J$19:$J$1518, COUNTIF($H$86:H400, Input!$A$19:$A$1518), ""), 0)),"")</f>
        <v/>
      </c>
      <c r="I401" s="271" t="str">
        <f t="array" ref="I401">IFERROR(INDEX(Input!$A$19:$A$1518, MATCH(0, IF(AMI!$I$84=Input!$J$19:$J$1518, COUNTIF($I$86:I400, Input!$A$19:$A$1518), ""), 0)),"")</f>
        <v/>
      </c>
      <c r="J401" s="271" t="str">
        <f t="array" ref="J401">IFERROR(INDEX(Input!$A$19:$A$1518, MATCH(0, IF(AMI!$J$84=Input!$J$19:$J$1518, COUNTIF($J$86:J400, Input!$A$19:$A$1518), ""), 0)),"")</f>
        <v/>
      </c>
    </row>
    <row r="402" spans="1:10" ht="13.5" thickBot="1" x14ac:dyDescent="0.25">
      <c r="A402" s="271" t="str">
        <f t="array" ref="A402">IFERROR(INDEX(Input!$A$19:$A$1518,MATCH(0,IF(AMI!$A$84=Input!$J$19:$J$1518, COUNTIF($A$86:A401, Input!$A$19:$A$1518), ""), 0)),"")</f>
        <v/>
      </c>
      <c r="B402" s="271" t="str">
        <f t="array" ref="B402">IFERROR(INDEX(Input!$A$19:$A$1518, MATCH(0, IF(AMI!$B$84=Input!$J$19:$J$1518, COUNTIF($B$86:B401, Input!$A$19:$A$1518), ""), 0)),"")</f>
        <v/>
      </c>
      <c r="C402" s="271" t="str">
        <f t="array" ref="C402">IFERROR(INDEX(Input!$A$19:$A$1518, MATCH(0, IF(AMI!$C$84=Input!$J$19:$J$1518, COUNTIF($C$86:C401, Input!$A$19:$A$1518), ""), 0)),"")</f>
        <v/>
      </c>
      <c r="D402" s="271" t="str">
        <f t="array" ref="D402">IFERROR(INDEX(Input!$A$19:$A$1518, MATCH(0, IF(AMI!$D$84=Input!$J$19:$J$1518, COUNTIF($D$86:D401, Input!$A$19:$A$1518), ""), 0)),"")</f>
        <v/>
      </c>
      <c r="E402" s="271" t="str">
        <f t="array" ref="E402">IFERROR(INDEX(Input!$A$19:$A$1518, MATCH(0, IF(AMI!$E$84=Input!$J$19:$J$1518, COUNTIF($E$86:E401, Input!$A$19:$A$1518), ""), 0)),"")</f>
        <v/>
      </c>
      <c r="F402" s="271" t="str">
        <f t="array" ref="F402">IFERROR(INDEX(Input!$A$19:$A$1518, MATCH(0, IF(AMI!$F$84=Input!$J$19:$J$1518, COUNTIF($F$86:F401, Input!$A$19:$A$1518), ""), 0)),"")</f>
        <v/>
      </c>
      <c r="G402" s="271" t="str">
        <f t="array" ref="G402">IFERROR(INDEX(Input!$A$19:$A$1518, MATCH(0, IF(AMI!$G$84=Input!$J$19:$J$1518, COUNTIF($G$86:G401, Input!$A$19:$A$1518), ""), 0)),"")</f>
        <v/>
      </c>
      <c r="H402" s="271" t="str">
        <f t="array" ref="H402">IFERROR(INDEX(Input!$A$19:$A$1518, MATCH(0, IF(AMI!$H$84=Input!$J$19:$J$1518, COUNTIF($H$86:H401, Input!$A$19:$A$1518), ""), 0)),"")</f>
        <v/>
      </c>
      <c r="I402" s="271" t="str">
        <f t="array" ref="I402">IFERROR(INDEX(Input!$A$19:$A$1518, MATCH(0, IF(AMI!$I$84=Input!$J$19:$J$1518, COUNTIF($I$86:I401, Input!$A$19:$A$1518), ""), 0)),"")</f>
        <v/>
      </c>
      <c r="J402" s="271" t="str">
        <f t="array" ref="J402">IFERROR(INDEX(Input!$A$19:$A$1518, MATCH(0, IF(AMI!$J$84=Input!$J$19:$J$1518, COUNTIF($J$86:J401, Input!$A$19:$A$1518), ""), 0)),"")</f>
        <v/>
      </c>
    </row>
    <row r="403" spans="1:10" ht="13.5" thickBot="1" x14ac:dyDescent="0.25">
      <c r="A403" s="271" t="str">
        <f t="array" ref="A403">IFERROR(INDEX(Input!$A$19:$A$1518,MATCH(0,IF(AMI!$A$84=Input!$J$19:$J$1518, COUNTIF($A$86:A402, Input!$A$19:$A$1518), ""), 0)),"")</f>
        <v/>
      </c>
      <c r="B403" s="271" t="str">
        <f t="array" ref="B403">IFERROR(INDEX(Input!$A$19:$A$1518, MATCH(0, IF(AMI!$B$84=Input!$J$19:$J$1518, COUNTIF($B$86:B402, Input!$A$19:$A$1518), ""), 0)),"")</f>
        <v/>
      </c>
      <c r="C403" s="271" t="str">
        <f t="array" ref="C403">IFERROR(INDEX(Input!$A$19:$A$1518, MATCH(0, IF(AMI!$C$84=Input!$J$19:$J$1518, COUNTIF($C$86:C402, Input!$A$19:$A$1518), ""), 0)),"")</f>
        <v/>
      </c>
      <c r="D403" s="271" t="str">
        <f t="array" ref="D403">IFERROR(INDEX(Input!$A$19:$A$1518, MATCH(0, IF(AMI!$D$84=Input!$J$19:$J$1518, COUNTIF($D$86:D402, Input!$A$19:$A$1518), ""), 0)),"")</f>
        <v/>
      </c>
      <c r="E403" s="271" t="str">
        <f t="array" ref="E403">IFERROR(INDEX(Input!$A$19:$A$1518, MATCH(0, IF(AMI!$E$84=Input!$J$19:$J$1518, COUNTIF($E$86:E402, Input!$A$19:$A$1518), ""), 0)),"")</f>
        <v/>
      </c>
      <c r="F403" s="271" t="str">
        <f t="array" ref="F403">IFERROR(INDEX(Input!$A$19:$A$1518, MATCH(0, IF(AMI!$F$84=Input!$J$19:$J$1518, COUNTIF($F$86:F402, Input!$A$19:$A$1518), ""), 0)),"")</f>
        <v/>
      </c>
      <c r="G403" s="271" t="str">
        <f t="array" ref="G403">IFERROR(INDEX(Input!$A$19:$A$1518, MATCH(0, IF(AMI!$G$84=Input!$J$19:$J$1518, COUNTIF($G$86:G402, Input!$A$19:$A$1518), ""), 0)),"")</f>
        <v/>
      </c>
      <c r="H403" s="271" t="str">
        <f t="array" ref="H403">IFERROR(INDEX(Input!$A$19:$A$1518, MATCH(0, IF(AMI!$H$84=Input!$J$19:$J$1518, COUNTIF($H$86:H402, Input!$A$19:$A$1518), ""), 0)),"")</f>
        <v/>
      </c>
      <c r="I403" s="271" t="str">
        <f t="array" ref="I403">IFERROR(INDEX(Input!$A$19:$A$1518, MATCH(0, IF(AMI!$I$84=Input!$J$19:$J$1518, COUNTIF($I$86:I402, Input!$A$19:$A$1518), ""), 0)),"")</f>
        <v/>
      </c>
      <c r="J403" s="271" t="str">
        <f t="array" ref="J403">IFERROR(INDEX(Input!$A$19:$A$1518, MATCH(0, IF(AMI!$J$84=Input!$J$19:$J$1518, COUNTIF($J$86:J402, Input!$A$19:$A$1518), ""), 0)),"")</f>
        <v/>
      </c>
    </row>
    <row r="404" spans="1:10" ht="13.5" thickBot="1" x14ac:dyDescent="0.25">
      <c r="A404" s="271" t="str">
        <f t="array" ref="A404">IFERROR(INDEX(Input!$A$19:$A$1518,MATCH(0,IF(AMI!$A$84=Input!$J$19:$J$1518, COUNTIF($A$86:A403, Input!$A$19:$A$1518), ""), 0)),"")</f>
        <v/>
      </c>
      <c r="B404" s="271" t="str">
        <f t="array" ref="B404">IFERROR(INDEX(Input!$A$19:$A$1518, MATCH(0, IF(AMI!$B$84=Input!$J$19:$J$1518, COUNTIF($B$86:B403, Input!$A$19:$A$1518), ""), 0)),"")</f>
        <v/>
      </c>
      <c r="C404" s="271" t="str">
        <f t="array" ref="C404">IFERROR(INDEX(Input!$A$19:$A$1518, MATCH(0, IF(AMI!$C$84=Input!$J$19:$J$1518, COUNTIF($C$86:C403, Input!$A$19:$A$1518), ""), 0)),"")</f>
        <v/>
      </c>
      <c r="D404" s="271" t="str">
        <f t="array" ref="D404">IFERROR(INDEX(Input!$A$19:$A$1518, MATCH(0, IF(AMI!$D$84=Input!$J$19:$J$1518, COUNTIF($D$86:D403, Input!$A$19:$A$1518), ""), 0)),"")</f>
        <v/>
      </c>
      <c r="E404" s="271" t="str">
        <f t="array" ref="E404">IFERROR(INDEX(Input!$A$19:$A$1518, MATCH(0, IF(AMI!$E$84=Input!$J$19:$J$1518, COUNTIF($E$86:E403, Input!$A$19:$A$1518), ""), 0)),"")</f>
        <v/>
      </c>
      <c r="F404" s="271" t="str">
        <f t="array" ref="F404">IFERROR(INDEX(Input!$A$19:$A$1518, MATCH(0, IF(AMI!$F$84=Input!$J$19:$J$1518, COUNTIF($F$86:F403, Input!$A$19:$A$1518), ""), 0)),"")</f>
        <v/>
      </c>
      <c r="G404" s="271" t="str">
        <f t="array" ref="G404">IFERROR(INDEX(Input!$A$19:$A$1518, MATCH(0, IF(AMI!$G$84=Input!$J$19:$J$1518, COUNTIF($G$86:G403, Input!$A$19:$A$1518), ""), 0)),"")</f>
        <v/>
      </c>
      <c r="H404" s="271" t="str">
        <f t="array" ref="H404">IFERROR(INDEX(Input!$A$19:$A$1518, MATCH(0, IF(AMI!$H$84=Input!$J$19:$J$1518, COUNTIF($H$86:H403, Input!$A$19:$A$1518), ""), 0)),"")</f>
        <v/>
      </c>
      <c r="I404" s="271" t="str">
        <f t="array" ref="I404">IFERROR(INDEX(Input!$A$19:$A$1518, MATCH(0, IF(AMI!$I$84=Input!$J$19:$J$1518, COUNTIF($I$86:I403, Input!$A$19:$A$1518), ""), 0)),"")</f>
        <v/>
      </c>
      <c r="J404" s="271" t="str">
        <f t="array" ref="J404">IFERROR(INDEX(Input!$A$19:$A$1518, MATCH(0, IF(AMI!$J$84=Input!$J$19:$J$1518, COUNTIF($J$86:J403, Input!$A$19:$A$1518), ""), 0)),"")</f>
        <v/>
      </c>
    </row>
    <row r="405" spans="1:10" ht="13.5" thickBot="1" x14ac:dyDescent="0.25">
      <c r="A405" s="271" t="str">
        <f t="array" ref="A405">IFERROR(INDEX(Input!$A$19:$A$1518,MATCH(0,IF(AMI!$A$84=Input!$J$19:$J$1518, COUNTIF($A$86:A404, Input!$A$19:$A$1518), ""), 0)),"")</f>
        <v/>
      </c>
      <c r="B405" s="271" t="str">
        <f t="array" ref="B405">IFERROR(INDEX(Input!$A$19:$A$1518, MATCH(0, IF(AMI!$B$84=Input!$J$19:$J$1518, COUNTIF($B$86:B404, Input!$A$19:$A$1518), ""), 0)),"")</f>
        <v/>
      </c>
      <c r="C405" s="271" t="str">
        <f t="array" ref="C405">IFERROR(INDEX(Input!$A$19:$A$1518, MATCH(0, IF(AMI!$C$84=Input!$J$19:$J$1518, COUNTIF($C$86:C404, Input!$A$19:$A$1518), ""), 0)),"")</f>
        <v/>
      </c>
      <c r="D405" s="271" t="str">
        <f t="array" ref="D405">IFERROR(INDEX(Input!$A$19:$A$1518, MATCH(0, IF(AMI!$D$84=Input!$J$19:$J$1518, COUNTIF($D$86:D404, Input!$A$19:$A$1518), ""), 0)),"")</f>
        <v/>
      </c>
      <c r="E405" s="271" t="str">
        <f t="array" ref="E405">IFERROR(INDEX(Input!$A$19:$A$1518, MATCH(0, IF(AMI!$E$84=Input!$J$19:$J$1518, COUNTIF($E$86:E404, Input!$A$19:$A$1518), ""), 0)),"")</f>
        <v/>
      </c>
      <c r="F405" s="271" t="str">
        <f t="array" ref="F405">IFERROR(INDEX(Input!$A$19:$A$1518, MATCH(0, IF(AMI!$F$84=Input!$J$19:$J$1518, COUNTIF($F$86:F404, Input!$A$19:$A$1518), ""), 0)),"")</f>
        <v/>
      </c>
      <c r="G405" s="271" t="str">
        <f t="array" ref="G405">IFERROR(INDEX(Input!$A$19:$A$1518, MATCH(0, IF(AMI!$G$84=Input!$J$19:$J$1518, COUNTIF($G$86:G404, Input!$A$19:$A$1518), ""), 0)),"")</f>
        <v/>
      </c>
      <c r="H405" s="271" t="str">
        <f t="array" ref="H405">IFERROR(INDEX(Input!$A$19:$A$1518, MATCH(0, IF(AMI!$H$84=Input!$J$19:$J$1518, COUNTIF($H$86:H404, Input!$A$19:$A$1518), ""), 0)),"")</f>
        <v/>
      </c>
      <c r="I405" s="271" t="str">
        <f t="array" ref="I405">IFERROR(INDEX(Input!$A$19:$A$1518, MATCH(0, IF(AMI!$I$84=Input!$J$19:$J$1518, COUNTIF($I$86:I404, Input!$A$19:$A$1518), ""), 0)),"")</f>
        <v/>
      </c>
      <c r="J405" s="271" t="str">
        <f t="array" ref="J405">IFERROR(INDEX(Input!$A$19:$A$1518, MATCH(0, IF(AMI!$J$84=Input!$J$19:$J$1518, COUNTIF($J$86:J404, Input!$A$19:$A$1518), ""), 0)),"")</f>
        <v/>
      </c>
    </row>
    <row r="406" spans="1:10" ht="13.5" thickBot="1" x14ac:dyDescent="0.25">
      <c r="A406" s="271" t="str">
        <f t="array" ref="A406">IFERROR(INDEX(Input!$A$19:$A$1518,MATCH(0,IF(AMI!$A$84=Input!$J$19:$J$1518, COUNTIF($A$86:A405, Input!$A$19:$A$1518), ""), 0)),"")</f>
        <v/>
      </c>
      <c r="B406" s="271" t="str">
        <f t="array" ref="B406">IFERROR(INDEX(Input!$A$19:$A$1518, MATCH(0, IF(AMI!$B$84=Input!$J$19:$J$1518, COUNTIF($B$86:B405, Input!$A$19:$A$1518), ""), 0)),"")</f>
        <v/>
      </c>
      <c r="C406" s="271" t="str">
        <f t="array" ref="C406">IFERROR(INDEX(Input!$A$19:$A$1518, MATCH(0, IF(AMI!$C$84=Input!$J$19:$J$1518, COUNTIF($C$86:C405, Input!$A$19:$A$1518), ""), 0)),"")</f>
        <v/>
      </c>
      <c r="D406" s="271" t="str">
        <f t="array" ref="D406">IFERROR(INDEX(Input!$A$19:$A$1518, MATCH(0, IF(AMI!$D$84=Input!$J$19:$J$1518, COUNTIF($D$86:D405, Input!$A$19:$A$1518), ""), 0)),"")</f>
        <v/>
      </c>
      <c r="E406" s="271" t="str">
        <f t="array" ref="E406">IFERROR(INDEX(Input!$A$19:$A$1518, MATCH(0, IF(AMI!$E$84=Input!$J$19:$J$1518, COUNTIF($E$86:E405, Input!$A$19:$A$1518), ""), 0)),"")</f>
        <v/>
      </c>
      <c r="F406" s="271" t="str">
        <f t="array" ref="F406">IFERROR(INDEX(Input!$A$19:$A$1518, MATCH(0, IF(AMI!$F$84=Input!$J$19:$J$1518, COUNTIF($F$86:F405, Input!$A$19:$A$1518), ""), 0)),"")</f>
        <v/>
      </c>
      <c r="G406" s="271" t="str">
        <f t="array" ref="G406">IFERROR(INDEX(Input!$A$19:$A$1518, MATCH(0, IF(AMI!$G$84=Input!$J$19:$J$1518, COUNTIF($G$86:G405, Input!$A$19:$A$1518), ""), 0)),"")</f>
        <v/>
      </c>
      <c r="H406" s="271" t="str">
        <f t="array" ref="H406">IFERROR(INDEX(Input!$A$19:$A$1518, MATCH(0, IF(AMI!$H$84=Input!$J$19:$J$1518, COUNTIF($H$86:H405, Input!$A$19:$A$1518), ""), 0)),"")</f>
        <v/>
      </c>
      <c r="I406" s="271" t="str">
        <f t="array" ref="I406">IFERROR(INDEX(Input!$A$19:$A$1518, MATCH(0, IF(AMI!$I$84=Input!$J$19:$J$1518, COUNTIF($I$86:I405, Input!$A$19:$A$1518), ""), 0)),"")</f>
        <v/>
      </c>
      <c r="J406" s="271" t="str">
        <f t="array" ref="J406">IFERROR(INDEX(Input!$A$19:$A$1518, MATCH(0, IF(AMI!$J$84=Input!$J$19:$J$1518, COUNTIF($J$86:J405, Input!$A$19:$A$1518), ""), 0)),"")</f>
        <v/>
      </c>
    </row>
    <row r="407" spans="1:10" ht="13.5" thickBot="1" x14ac:dyDescent="0.25">
      <c r="A407" s="271" t="str">
        <f t="array" ref="A407">IFERROR(INDEX(Input!$A$19:$A$1518,MATCH(0,IF(AMI!$A$84=Input!$J$19:$J$1518, COUNTIF($A$86:A406, Input!$A$19:$A$1518), ""), 0)),"")</f>
        <v/>
      </c>
      <c r="B407" s="271" t="str">
        <f t="array" ref="B407">IFERROR(INDEX(Input!$A$19:$A$1518, MATCH(0, IF(AMI!$B$84=Input!$J$19:$J$1518, COUNTIF($B$86:B406, Input!$A$19:$A$1518), ""), 0)),"")</f>
        <v/>
      </c>
      <c r="C407" s="271" t="str">
        <f t="array" ref="C407">IFERROR(INDEX(Input!$A$19:$A$1518, MATCH(0, IF(AMI!$C$84=Input!$J$19:$J$1518, COUNTIF($C$86:C406, Input!$A$19:$A$1518), ""), 0)),"")</f>
        <v/>
      </c>
      <c r="D407" s="271" t="str">
        <f t="array" ref="D407">IFERROR(INDEX(Input!$A$19:$A$1518, MATCH(0, IF(AMI!$D$84=Input!$J$19:$J$1518, COUNTIF($D$86:D406, Input!$A$19:$A$1518), ""), 0)),"")</f>
        <v/>
      </c>
      <c r="E407" s="271" t="str">
        <f t="array" ref="E407">IFERROR(INDEX(Input!$A$19:$A$1518, MATCH(0, IF(AMI!$E$84=Input!$J$19:$J$1518, COUNTIF($E$86:E406, Input!$A$19:$A$1518), ""), 0)),"")</f>
        <v/>
      </c>
      <c r="F407" s="271" t="str">
        <f t="array" ref="F407">IFERROR(INDEX(Input!$A$19:$A$1518, MATCH(0, IF(AMI!$F$84=Input!$J$19:$J$1518, COUNTIF($F$86:F406, Input!$A$19:$A$1518), ""), 0)),"")</f>
        <v/>
      </c>
      <c r="G407" s="271" t="str">
        <f t="array" ref="G407">IFERROR(INDEX(Input!$A$19:$A$1518, MATCH(0, IF(AMI!$G$84=Input!$J$19:$J$1518, COUNTIF($G$86:G406, Input!$A$19:$A$1518), ""), 0)),"")</f>
        <v/>
      </c>
      <c r="H407" s="271" t="str">
        <f t="array" ref="H407">IFERROR(INDEX(Input!$A$19:$A$1518, MATCH(0, IF(AMI!$H$84=Input!$J$19:$J$1518, COUNTIF($H$86:H406, Input!$A$19:$A$1518), ""), 0)),"")</f>
        <v/>
      </c>
      <c r="I407" s="271" t="str">
        <f t="array" ref="I407">IFERROR(INDEX(Input!$A$19:$A$1518, MATCH(0, IF(AMI!$I$84=Input!$J$19:$J$1518, COUNTIF($I$86:I406, Input!$A$19:$A$1518), ""), 0)),"")</f>
        <v/>
      </c>
      <c r="J407" s="271" t="str">
        <f t="array" ref="J407">IFERROR(INDEX(Input!$A$19:$A$1518, MATCH(0, IF(AMI!$J$84=Input!$J$19:$J$1518, COUNTIF($J$86:J406, Input!$A$19:$A$1518), ""), 0)),"")</f>
        <v/>
      </c>
    </row>
    <row r="408" spans="1:10" ht="13.5" thickBot="1" x14ac:dyDescent="0.25">
      <c r="A408" s="271" t="str">
        <f t="array" ref="A408">IFERROR(INDEX(Input!$A$19:$A$1518,MATCH(0,IF(AMI!$A$84=Input!$J$19:$J$1518, COUNTIF($A$86:A407, Input!$A$19:$A$1518), ""), 0)),"")</f>
        <v/>
      </c>
      <c r="B408" s="271" t="str">
        <f t="array" ref="B408">IFERROR(INDEX(Input!$A$19:$A$1518, MATCH(0, IF(AMI!$B$84=Input!$J$19:$J$1518, COUNTIF($B$86:B407, Input!$A$19:$A$1518), ""), 0)),"")</f>
        <v/>
      </c>
      <c r="C408" s="271" t="str">
        <f t="array" ref="C408">IFERROR(INDEX(Input!$A$19:$A$1518, MATCH(0, IF(AMI!$C$84=Input!$J$19:$J$1518, COUNTIF($C$86:C407, Input!$A$19:$A$1518), ""), 0)),"")</f>
        <v/>
      </c>
      <c r="D408" s="271" t="str">
        <f t="array" ref="D408">IFERROR(INDEX(Input!$A$19:$A$1518, MATCH(0, IF(AMI!$D$84=Input!$J$19:$J$1518, COUNTIF($D$86:D407, Input!$A$19:$A$1518), ""), 0)),"")</f>
        <v/>
      </c>
      <c r="E408" s="271" t="str">
        <f t="array" ref="E408">IFERROR(INDEX(Input!$A$19:$A$1518, MATCH(0, IF(AMI!$E$84=Input!$J$19:$J$1518, COUNTIF($E$86:E407, Input!$A$19:$A$1518), ""), 0)),"")</f>
        <v/>
      </c>
      <c r="F408" s="271" t="str">
        <f t="array" ref="F408">IFERROR(INDEX(Input!$A$19:$A$1518, MATCH(0, IF(AMI!$F$84=Input!$J$19:$J$1518, COUNTIF($F$86:F407, Input!$A$19:$A$1518), ""), 0)),"")</f>
        <v/>
      </c>
      <c r="G408" s="271" t="str">
        <f t="array" ref="G408">IFERROR(INDEX(Input!$A$19:$A$1518, MATCH(0, IF(AMI!$G$84=Input!$J$19:$J$1518, COUNTIF($G$86:G407, Input!$A$19:$A$1518), ""), 0)),"")</f>
        <v/>
      </c>
      <c r="H408" s="271" t="str">
        <f t="array" ref="H408">IFERROR(INDEX(Input!$A$19:$A$1518, MATCH(0, IF(AMI!$H$84=Input!$J$19:$J$1518, COUNTIF($H$86:H407, Input!$A$19:$A$1518), ""), 0)),"")</f>
        <v/>
      </c>
      <c r="I408" s="271" t="str">
        <f t="array" ref="I408">IFERROR(INDEX(Input!$A$19:$A$1518, MATCH(0, IF(AMI!$I$84=Input!$J$19:$J$1518, COUNTIF($I$86:I407, Input!$A$19:$A$1518), ""), 0)),"")</f>
        <v/>
      </c>
      <c r="J408" s="271" t="str">
        <f t="array" ref="J408">IFERROR(INDEX(Input!$A$19:$A$1518, MATCH(0, IF(AMI!$J$84=Input!$J$19:$J$1518, COUNTIF($J$86:J407, Input!$A$19:$A$1518), ""), 0)),"")</f>
        <v/>
      </c>
    </row>
    <row r="409" spans="1:10" ht="13.5" thickBot="1" x14ac:dyDescent="0.25">
      <c r="A409" s="271" t="str">
        <f t="array" ref="A409">IFERROR(INDEX(Input!$A$19:$A$1518,MATCH(0,IF(AMI!$A$84=Input!$J$19:$J$1518, COUNTIF($A$86:A408, Input!$A$19:$A$1518), ""), 0)),"")</f>
        <v/>
      </c>
      <c r="B409" s="271" t="str">
        <f t="array" ref="B409">IFERROR(INDEX(Input!$A$19:$A$1518, MATCH(0, IF(AMI!$B$84=Input!$J$19:$J$1518, COUNTIF($B$86:B408, Input!$A$19:$A$1518), ""), 0)),"")</f>
        <v/>
      </c>
      <c r="C409" s="271" t="str">
        <f t="array" ref="C409">IFERROR(INDEX(Input!$A$19:$A$1518, MATCH(0, IF(AMI!$C$84=Input!$J$19:$J$1518, COUNTIF($C$86:C408, Input!$A$19:$A$1518), ""), 0)),"")</f>
        <v/>
      </c>
      <c r="D409" s="271" t="str">
        <f t="array" ref="D409">IFERROR(INDEX(Input!$A$19:$A$1518, MATCH(0, IF(AMI!$D$84=Input!$J$19:$J$1518, COUNTIF($D$86:D408, Input!$A$19:$A$1518), ""), 0)),"")</f>
        <v/>
      </c>
      <c r="E409" s="271" t="str">
        <f t="array" ref="E409">IFERROR(INDEX(Input!$A$19:$A$1518, MATCH(0, IF(AMI!$E$84=Input!$J$19:$J$1518, COUNTIF($E$86:E408, Input!$A$19:$A$1518), ""), 0)),"")</f>
        <v/>
      </c>
      <c r="F409" s="271" t="str">
        <f t="array" ref="F409">IFERROR(INDEX(Input!$A$19:$A$1518, MATCH(0, IF(AMI!$F$84=Input!$J$19:$J$1518, COUNTIF($F$86:F408, Input!$A$19:$A$1518), ""), 0)),"")</f>
        <v/>
      </c>
      <c r="G409" s="271" t="str">
        <f t="array" ref="G409">IFERROR(INDEX(Input!$A$19:$A$1518, MATCH(0, IF(AMI!$G$84=Input!$J$19:$J$1518, COUNTIF($G$86:G408, Input!$A$19:$A$1518), ""), 0)),"")</f>
        <v/>
      </c>
      <c r="H409" s="271" t="str">
        <f t="array" ref="H409">IFERROR(INDEX(Input!$A$19:$A$1518, MATCH(0, IF(AMI!$H$84=Input!$J$19:$J$1518, COUNTIF($H$86:H408, Input!$A$19:$A$1518), ""), 0)),"")</f>
        <v/>
      </c>
      <c r="I409" s="271" t="str">
        <f t="array" ref="I409">IFERROR(INDEX(Input!$A$19:$A$1518, MATCH(0, IF(AMI!$I$84=Input!$J$19:$J$1518, COUNTIF($I$86:I408, Input!$A$19:$A$1518), ""), 0)),"")</f>
        <v/>
      </c>
      <c r="J409" s="271" t="str">
        <f t="array" ref="J409">IFERROR(INDEX(Input!$A$19:$A$1518, MATCH(0, IF(AMI!$J$84=Input!$J$19:$J$1518, COUNTIF($J$86:J408, Input!$A$19:$A$1518), ""), 0)),"")</f>
        <v/>
      </c>
    </row>
    <row r="410" spans="1:10" ht="13.5" thickBot="1" x14ac:dyDescent="0.25">
      <c r="A410" s="271" t="str">
        <f t="array" ref="A410">IFERROR(INDEX(Input!$A$19:$A$1518,MATCH(0,IF(AMI!$A$84=Input!$J$19:$J$1518, COUNTIF($A$86:A409, Input!$A$19:$A$1518), ""), 0)),"")</f>
        <v/>
      </c>
      <c r="B410" s="271" t="str">
        <f t="array" ref="B410">IFERROR(INDEX(Input!$A$19:$A$1518, MATCH(0, IF(AMI!$B$84=Input!$J$19:$J$1518, COUNTIF($B$86:B409, Input!$A$19:$A$1518), ""), 0)),"")</f>
        <v/>
      </c>
      <c r="C410" s="271" t="str">
        <f t="array" ref="C410">IFERROR(INDEX(Input!$A$19:$A$1518, MATCH(0, IF(AMI!$C$84=Input!$J$19:$J$1518, COUNTIF($C$86:C409, Input!$A$19:$A$1518), ""), 0)),"")</f>
        <v/>
      </c>
      <c r="D410" s="271" t="str">
        <f t="array" ref="D410">IFERROR(INDEX(Input!$A$19:$A$1518, MATCH(0, IF(AMI!$D$84=Input!$J$19:$J$1518, COUNTIF($D$86:D409, Input!$A$19:$A$1518), ""), 0)),"")</f>
        <v/>
      </c>
      <c r="E410" s="271" t="str">
        <f t="array" ref="E410">IFERROR(INDEX(Input!$A$19:$A$1518, MATCH(0, IF(AMI!$E$84=Input!$J$19:$J$1518, COUNTIF($E$86:E409, Input!$A$19:$A$1518), ""), 0)),"")</f>
        <v/>
      </c>
      <c r="F410" s="271" t="str">
        <f t="array" ref="F410">IFERROR(INDEX(Input!$A$19:$A$1518, MATCH(0, IF(AMI!$F$84=Input!$J$19:$J$1518, COUNTIF($F$86:F409, Input!$A$19:$A$1518), ""), 0)),"")</f>
        <v/>
      </c>
      <c r="G410" s="271" t="str">
        <f t="array" ref="G410">IFERROR(INDEX(Input!$A$19:$A$1518, MATCH(0, IF(AMI!$G$84=Input!$J$19:$J$1518, COUNTIF($G$86:G409, Input!$A$19:$A$1518), ""), 0)),"")</f>
        <v/>
      </c>
      <c r="H410" s="271" t="str">
        <f t="array" ref="H410">IFERROR(INDEX(Input!$A$19:$A$1518, MATCH(0, IF(AMI!$H$84=Input!$J$19:$J$1518, COUNTIF($H$86:H409, Input!$A$19:$A$1518), ""), 0)),"")</f>
        <v/>
      </c>
      <c r="I410" s="271" t="str">
        <f t="array" ref="I410">IFERROR(INDEX(Input!$A$19:$A$1518, MATCH(0, IF(AMI!$I$84=Input!$J$19:$J$1518, COUNTIF($I$86:I409, Input!$A$19:$A$1518), ""), 0)),"")</f>
        <v/>
      </c>
      <c r="J410" s="271" t="str">
        <f t="array" ref="J410">IFERROR(INDEX(Input!$A$19:$A$1518, MATCH(0, IF(AMI!$J$84=Input!$J$19:$J$1518, COUNTIF($J$86:J409, Input!$A$19:$A$1518), ""), 0)),"")</f>
        <v/>
      </c>
    </row>
    <row r="411" spans="1:10" ht="13.5" thickBot="1" x14ac:dyDescent="0.25">
      <c r="A411" s="271" t="str">
        <f t="array" ref="A411">IFERROR(INDEX(Input!$A$19:$A$1518,MATCH(0,IF(AMI!$A$84=Input!$J$19:$J$1518, COUNTIF($A$86:A410, Input!$A$19:$A$1518), ""), 0)),"")</f>
        <v/>
      </c>
      <c r="B411" s="271" t="str">
        <f t="array" ref="B411">IFERROR(INDEX(Input!$A$19:$A$1518, MATCH(0, IF(AMI!$B$84=Input!$J$19:$J$1518, COUNTIF($B$86:B410, Input!$A$19:$A$1518), ""), 0)),"")</f>
        <v/>
      </c>
      <c r="C411" s="271" t="str">
        <f t="array" ref="C411">IFERROR(INDEX(Input!$A$19:$A$1518, MATCH(0, IF(AMI!$C$84=Input!$J$19:$J$1518, COUNTIF($C$86:C410, Input!$A$19:$A$1518), ""), 0)),"")</f>
        <v/>
      </c>
      <c r="D411" s="271" t="str">
        <f t="array" ref="D411">IFERROR(INDEX(Input!$A$19:$A$1518, MATCH(0, IF(AMI!$D$84=Input!$J$19:$J$1518, COUNTIF($D$86:D410, Input!$A$19:$A$1518), ""), 0)),"")</f>
        <v/>
      </c>
      <c r="E411" s="271" t="str">
        <f t="array" ref="E411">IFERROR(INDEX(Input!$A$19:$A$1518, MATCH(0, IF(AMI!$E$84=Input!$J$19:$J$1518, COUNTIF($E$86:E410, Input!$A$19:$A$1518), ""), 0)),"")</f>
        <v/>
      </c>
      <c r="F411" s="271" t="str">
        <f t="array" ref="F411">IFERROR(INDEX(Input!$A$19:$A$1518, MATCH(0, IF(AMI!$F$84=Input!$J$19:$J$1518, COUNTIF($F$86:F410, Input!$A$19:$A$1518), ""), 0)),"")</f>
        <v/>
      </c>
      <c r="G411" s="271" t="str">
        <f t="array" ref="G411">IFERROR(INDEX(Input!$A$19:$A$1518, MATCH(0, IF(AMI!$G$84=Input!$J$19:$J$1518, COUNTIF($G$86:G410, Input!$A$19:$A$1518), ""), 0)),"")</f>
        <v/>
      </c>
      <c r="H411" s="271" t="str">
        <f t="array" ref="H411">IFERROR(INDEX(Input!$A$19:$A$1518, MATCH(0, IF(AMI!$H$84=Input!$J$19:$J$1518, COUNTIF($H$86:H410, Input!$A$19:$A$1518), ""), 0)),"")</f>
        <v/>
      </c>
      <c r="I411" s="271" t="str">
        <f t="array" ref="I411">IFERROR(INDEX(Input!$A$19:$A$1518, MATCH(0, IF(AMI!$I$84=Input!$J$19:$J$1518, COUNTIF($I$86:I410, Input!$A$19:$A$1518), ""), 0)),"")</f>
        <v/>
      </c>
      <c r="J411" s="271" t="str">
        <f t="array" ref="J411">IFERROR(INDEX(Input!$A$19:$A$1518, MATCH(0, IF(AMI!$J$84=Input!$J$19:$J$1518, COUNTIF($J$86:J410, Input!$A$19:$A$1518), ""), 0)),"")</f>
        <v/>
      </c>
    </row>
    <row r="412" spans="1:10" ht="13.5" thickBot="1" x14ac:dyDescent="0.25">
      <c r="A412" s="271" t="str">
        <f t="array" ref="A412">IFERROR(INDEX(Input!$A$19:$A$1518,MATCH(0,IF(AMI!$A$84=Input!$J$19:$J$1518, COUNTIF($A$86:A411, Input!$A$19:$A$1518), ""), 0)),"")</f>
        <v/>
      </c>
      <c r="B412" s="271" t="str">
        <f t="array" ref="B412">IFERROR(INDEX(Input!$A$19:$A$1518, MATCH(0, IF(AMI!$B$84=Input!$J$19:$J$1518, COUNTIF($B$86:B411, Input!$A$19:$A$1518), ""), 0)),"")</f>
        <v/>
      </c>
      <c r="C412" s="271" t="str">
        <f t="array" ref="C412">IFERROR(INDEX(Input!$A$19:$A$1518, MATCH(0, IF(AMI!$C$84=Input!$J$19:$J$1518, COUNTIF($C$86:C411, Input!$A$19:$A$1518), ""), 0)),"")</f>
        <v/>
      </c>
      <c r="D412" s="271" t="str">
        <f t="array" ref="D412">IFERROR(INDEX(Input!$A$19:$A$1518, MATCH(0, IF(AMI!$D$84=Input!$J$19:$J$1518, COUNTIF($D$86:D411, Input!$A$19:$A$1518), ""), 0)),"")</f>
        <v/>
      </c>
      <c r="E412" s="271" t="str">
        <f t="array" ref="E412">IFERROR(INDEX(Input!$A$19:$A$1518, MATCH(0, IF(AMI!$E$84=Input!$J$19:$J$1518, COUNTIF($E$86:E411, Input!$A$19:$A$1518), ""), 0)),"")</f>
        <v/>
      </c>
      <c r="F412" s="271" t="str">
        <f t="array" ref="F412">IFERROR(INDEX(Input!$A$19:$A$1518, MATCH(0, IF(AMI!$F$84=Input!$J$19:$J$1518, COUNTIF($F$86:F411, Input!$A$19:$A$1518), ""), 0)),"")</f>
        <v/>
      </c>
      <c r="G412" s="271" t="str">
        <f t="array" ref="G412">IFERROR(INDEX(Input!$A$19:$A$1518, MATCH(0, IF(AMI!$G$84=Input!$J$19:$J$1518, COUNTIF($G$86:G411, Input!$A$19:$A$1518), ""), 0)),"")</f>
        <v/>
      </c>
      <c r="H412" s="271" t="str">
        <f t="array" ref="H412">IFERROR(INDEX(Input!$A$19:$A$1518, MATCH(0, IF(AMI!$H$84=Input!$J$19:$J$1518, COUNTIF($H$86:H411, Input!$A$19:$A$1518), ""), 0)),"")</f>
        <v/>
      </c>
      <c r="I412" s="271" t="str">
        <f t="array" ref="I412">IFERROR(INDEX(Input!$A$19:$A$1518, MATCH(0, IF(AMI!$I$84=Input!$J$19:$J$1518, COUNTIF($I$86:I411, Input!$A$19:$A$1518), ""), 0)),"")</f>
        <v/>
      </c>
      <c r="J412" s="271" t="str">
        <f t="array" ref="J412">IFERROR(INDEX(Input!$A$19:$A$1518, MATCH(0, IF(AMI!$J$84=Input!$J$19:$J$1518, COUNTIF($J$86:J411, Input!$A$19:$A$1518), ""), 0)),"")</f>
        <v/>
      </c>
    </row>
    <row r="413" spans="1:10" ht="13.5" thickBot="1" x14ac:dyDescent="0.25">
      <c r="A413" s="271" t="str">
        <f t="array" ref="A413">IFERROR(INDEX(Input!$A$19:$A$1518,MATCH(0,IF(AMI!$A$84=Input!$J$19:$J$1518, COUNTIF($A$86:A412, Input!$A$19:$A$1518), ""), 0)),"")</f>
        <v/>
      </c>
      <c r="B413" s="271" t="str">
        <f t="array" ref="B413">IFERROR(INDEX(Input!$A$19:$A$1518, MATCH(0, IF(AMI!$B$84=Input!$J$19:$J$1518, COUNTIF($B$86:B412, Input!$A$19:$A$1518), ""), 0)),"")</f>
        <v/>
      </c>
      <c r="C413" s="271" t="str">
        <f t="array" ref="C413">IFERROR(INDEX(Input!$A$19:$A$1518, MATCH(0, IF(AMI!$C$84=Input!$J$19:$J$1518, COUNTIF($C$86:C412, Input!$A$19:$A$1518), ""), 0)),"")</f>
        <v/>
      </c>
      <c r="D413" s="271" t="str">
        <f t="array" ref="D413">IFERROR(INDEX(Input!$A$19:$A$1518, MATCH(0, IF(AMI!$D$84=Input!$J$19:$J$1518, COUNTIF($D$86:D412, Input!$A$19:$A$1518), ""), 0)),"")</f>
        <v/>
      </c>
      <c r="E413" s="271" t="str">
        <f t="array" ref="E413">IFERROR(INDEX(Input!$A$19:$A$1518, MATCH(0, IF(AMI!$E$84=Input!$J$19:$J$1518, COUNTIF($E$86:E412, Input!$A$19:$A$1518), ""), 0)),"")</f>
        <v/>
      </c>
      <c r="F413" s="271" t="str">
        <f t="array" ref="F413">IFERROR(INDEX(Input!$A$19:$A$1518, MATCH(0, IF(AMI!$F$84=Input!$J$19:$J$1518, COUNTIF($F$86:F412, Input!$A$19:$A$1518), ""), 0)),"")</f>
        <v/>
      </c>
      <c r="G413" s="271" t="str">
        <f t="array" ref="G413">IFERROR(INDEX(Input!$A$19:$A$1518, MATCH(0, IF(AMI!$G$84=Input!$J$19:$J$1518, COUNTIF($G$86:G412, Input!$A$19:$A$1518), ""), 0)),"")</f>
        <v/>
      </c>
      <c r="H413" s="271" t="str">
        <f t="array" ref="H413">IFERROR(INDEX(Input!$A$19:$A$1518, MATCH(0, IF(AMI!$H$84=Input!$J$19:$J$1518, COUNTIF($H$86:H412, Input!$A$19:$A$1518), ""), 0)),"")</f>
        <v/>
      </c>
      <c r="I413" s="271" t="str">
        <f t="array" ref="I413">IFERROR(INDEX(Input!$A$19:$A$1518, MATCH(0, IF(AMI!$I$84=Input!$J$19:$J$1518, COUNTIF($I$86:I412, Input!$A$19:$A$1518), ""), 0)),"")</f>
        <v/>
      </c>
      <c r="J413" s="271" t="str">
        <f t="array" ref="J413">IFERROR(INDEX(Input!$A$19:$A$1518, MATCH(0, IF(AMI!$J$84=Input!$J$19:$J$1518, COUNTIF($J$86:J412, Input!$A$19:$A$1518), ""), 0)),"")</f>
        <v/>
      </c>
    </row>
    <row r="414" spans="1:10" ht="13.5" thickBot="1" x14ac:dyDescent="0.25">
      <c r="A414" s="271" t="str">
        <f t="array" ref="A414">IFERROR(INDEX(Input!$A$19:$A$1518,MATCH(0,IF(AMI!$A$84=Input!$J$19:$J$1518, COUNTIF($A$86:A413, Input!$A$19:$A$1518), ""), 0)),"")</f>
        <v/>
      </c>
      <c r="B414" s="271" t="str">
        <f t="array" ref="B414">IFERROR(INDEX(Input!$A$19:$A$1518, MATCH(0, IF(AMI!$B$84=Input!$J$19:$J$1518, COUNTIF($B$86:B413, Input!$A$19:$A$1518), ""), 0)),"")</f>
        <v/>
      </c>
      <c r="C414" s="271" t="str">
        <f t="array" ref="C414">IFERROR(INDEX(Input!$A$19:$A$1518, MATCH(0, IF(AMI!$C$84=Input!$J$19:$J$1518, COUNTIF($C$86:C413, Input!$A$19:$A$1518), ""), 0)),"")</f>
        <v/>
      </c>
      <c r="D414" s="271" t="str">
        <f t="array" ref="D414">IFERROR(INDEX(Input!$A$19:$A$1518, MATCH(0, IF(AMI!$D$84=Input!$J$19:$J$1518, COUNTIF($D$86:D413, Input!$A$19:$A$1518), ""), 0)),"")</f>
        <v/>
      </c>
      <c r="E414" s="271" t="str">
        <f t="array" ref="E414">IFERROR(INDEX(Input!$A$19:$A$1518, MATCH(0, IF(AMI!$E$84=Input!$J$19:$J$1518, COUNTIF($E$86:E413, Input!$A$19:$A$1518), ""), 0)),"")</f>
        <v/>
      </c>
      <c r="F414" s="271" t="str">
        <f t="array" ref="F414">IFERROR(INDEX(Input!$A$19:$A$1518, MATCH(0, IF(AMI!$F$84=Input!$J$19:$J$1518, COUNTIF($F$86:F413, Input!$A$19:$A$1518), ""), 0)),"")</f>
        <v/>
      </c>
      <c r="G414" s="271" t="str">
        <f t="array" ref="G414">IFERROR(INDEX(Input!$A$19:$A$1518, MATCH(0, IF(AMI!$G$84=Input!$J$19:$J$1518, COUNTIF($G$86:G413, Input!$A$19:$A$1518), ""), 0)),"")</f>
        <v/>
      </c>
      <c r="H414" s="271" t="str">
        <f t="array" ref="H414">IFERROR(INDEX(Input!$A$19:$A$1518, MATCH(0, IF(AMI!$H$84=Input!$J$19:$J$1518, COUNTIF($H$86:H413, Input!$A$19:$A$1518), ""), 0)),"")</f>
        <v/>
      </c>
      <c r="I414" s="271" t="str">
        <f t="array" ref="I414">IFERROR(INDEX(Input!$A$19:$A$1518, MATCH(0, IF(AMI!$I$84=Input!$J$19:$J$1518, COUNTIF($I$86:I413, Input!$A$19:$A$1518), ""), 0)),"")</f>
        <v/>
      </c>
      <c r="J414" s="271" t="str">
        <f t="array" ref="J414">IFERROR(INDEX(Input!$A$19:$A$1518, MATCH(0, IF(AMI!$J$84=Input!$J$19:$J$1518, COUNTIF($J$86:J413, Input!$A$19:$A$1518), ""), 0)),"")</f>
        <v/>
      </c>
    </row>
    <row r="415" spans="1:10" ht="13.5" thickBot="1" x14ac:dyDescent="0.25">
      <c r="A415" s="271" t="str">
        <f t="array" ref="A415">IFERROR(INDEX(Input!$A$19:$A$1518,MATCH(0,IF(AMI!$A$84=Input!$J$19:$J$1518, COUNTIF($A$86:A414, Input!$A$19:$A$1518), ""), 0)),"")</f>
        <v/>
      </c>
      <c r="B415" s="271" t="str">
        <f t="array" ref="B415">IFERROR(INDEX(Input!$A$19:$A$1518, MATCH(0, IF(AMI!$B$84=Input!$J$19:$J$1518, COUNTIF($B$86:B414, Input!$A$19:$A$1518), ""), 0)),"")</f>
        <v/>
      </c>
      <c r="C415" s="271" t="str">
        <f t="array" ref="C415">IFERROR(INDEX(Input!$A$19:$A$1518, MATCH(0, IF(AMI!$C$84=Input!$J$19:$J$1518, COUNTIF($C$86:C414, Input!$A$19:$A$1518), ""), 0)),"")</f>
        <v/>
      </c>
      <c r="D415" s="271" t="str">
        <f t="array" ref="D415">IFERROR(INDEX(Input!$A$19:$A$1518, MATCH(0, IF(AMI!$D$84=Input!$J$19:$J$1518, COUNTIF($D$86:D414, Input!$A$19:$A$1518), ""), 0)),"")</f>
        <v/>
      </c>
      <c r="E415" s="271" t="str">
        <f t="array" ref="E415">IFERROR(INDEX(Input!$A$19:$A$1518, MATCH(0, IF(AMI!$E$84=Input!$J$19:$J$1518, COUNTIF($E$86:E414, Input!$A$19:$A$1518), ""), 0)),"")</f>
        <v/>
      </c>
      <c r="F415" s="271" t="str">
        <f t="array" ref="F415">IFERROR(INDEX(Input!$A$19:$A$1518, MATCH(0, IF(AMI!$F$84=Input!$J$19:$J$1518, COUNTIF($F$86:F414, Input!$A$19:$A$1518), ""), 0)),"")</f>
        <v/>
      </c>
      <c r="G415" s="271" t="str">
        <f t="array" ref="G415">IFERROR(INDEX(Input!$A$19:$A$1518, MATCH(0, IF(AMI!$G$84=Input!$J$19:$J$1518, COUNTIF($G$86:G414, Input!$A$19:$A$1518), ""), 0)),"")</f>
        <v/>
      </c>
      <c r="H415" s="271" t="str">
        <f t="array" ref="H415">IFERROR(INDEX(Input!$A$19:$A$1518, MATCH(0, IF(AMI!$H$84=Input!$J$19:$J$1518, COUNTIF($H$86:H414, Input!$A$19:$A$1518), ""), 0)),"")</f>
        <v/>
      </c>
      <c r="I415" s="271" t="str">
        <f t="array" ref="I415">IFERROR(INDEX(Input!$A$19:$A$1518, MATCH(0, IF(AMI!$I$84=Input!$J$19:$J$1518, COUNTIF($I$86:I414, Input!$A$19:$A$1518), ""), 0)),"")</f>
        <v/>
      </c>
      <c r="J415" s="271" t="str">
        <f t="array" ref="J415">IFERROR(INDEX(Input!$A$19:$A$1518, MATCH(0, IF(AMI!$J$84=Input!$J$19:$J$1518, COUNTIF($J$86:J414, Input!$A$19:$A$1518), ""), 0)),"")</f>
        <v/>
      </c>
    </row>
    <row r="416" spans="1:10" ht="13.5" thickBot="1" x14ac:dyDescent="0.25">
      <c r="A416" s="271" t="str">
        <f t="array" ref="A416">IFERROR(INDEX(Input!$A$19:$A$1518,MATCH(0,IF(AMI!$A$84=Input!$J$19:$J$1518, COUNTIF($A$86:A415, Input!$A$19:$A$1518), ""), 0)),"")</f>
        <v/>
      </c>
      <c r="B416" s="271" t="str">
        <f t="array" ref="B416">IFERROR(INDEX(Input!$A$19:$A$1518, MATCH(0, IF(AMI!$B$84=Input!$J$19:$J$1518, COUNTIF($B$86:B415, Input!$A$19:$A$1518), ""), 0)),"")</f>
        <v/>
      </c>
      <c r="C416" s="271" t="str">
        <f t="array" ref="C416">IFERROR(INDEX(Input!$A$19:$A$1518, MATCH(0, IF(AMI!$C$84=Input!$J$19:$J$1518, COUNTIF($C$86:C415, Input!$A$19:$A$1518), ""), 0)),"")</f>
        <v/>
      </c>
      <c r="D416" s="271" t="str">
        <f t="array" ref="D416">IFERROR(INDEX(Input!$A$19:$A$1518, MATCH(0, IF(AMI!$D$84=Input!$J$19:$J$1518, COUNTIF($D$86:D415, Input!$A$19:$A$1518), ""), 0)),"")</f>
        <v/>
      </c>
      <c r="E416" s="271" t="str">
        <f t="array" ref="E416">IFERROR(INDEX(Input!$A$19:$A$1518, MATCH(0, IF(AMI!$E$84=Input!$J$19:$J$1518, COUNTIF($E$86:E415, Input!$A$19:$A$1518), ""), 0)),"")</f>
        <v/>
      </c>
      <c r="F416" s="271" t="str">
        <f t="array" ref="F416">IFERROR(INDEX(Input!$A$19:$A$1518, MATCH(0, IF(AMI!$F$84=Input!$J$19:$J$1518, COUNTIF($F$86:F415, Input!$A$19:$A$1518), ""), 0)),"")</f>
        <v/>
      </c>
      <c r="G416" s="271" t="str">
        <f t="array" ref="G416">IFERROR(INDEX(Input!$A$19:$A$1518, MATCH(0, IF(AMI!$G$84=Input!$J$19:$J$1518, COUNTIF($G$86:G415, Input!$A$19:$A$1518), ""), 0)),"")</f>
        <v/>
      </c>
      <c r="H416" s="271" t="str">
        <f t="array" ref="H416">IFERROR(INDEX(Input!$A$19:$A$1518, MATCH(0, IF(AMI!$H$84=Input!$J$19:$J$1518, COUNTIF($H$86:H415, Input!$A$19:$A$1518), ""), 0)),"")</f>
        <v/>
      </c>
      <c r="I416" s="271" t="str">
        <f t="array" ref="I416">IFERROR(INDEX(Input!$A$19:$A$1518, MATCH(0, IF(AMI!$I$84=Input!$J$19:$J$1518, COUNTIF($I$86:I415, Input!$A$19:$A$1518), ""), 0)),"")</f>
        <v/>
      </c>
      <c r="J416" s="271" t="str">
        <f t="array" ref="J416">IFERROR(INDEX(Input!$A$19:$A$1518, MATCH(0, IF(AMI!$J$84=Input!$J$19:$J$1518, COUNTIF($J$86:J415, Input!$A$19:$A$1518), ""), 0)),"")</f>
        <v/>
      </c>
    </row>
    <row r="417" spans="1:10" ht="13.5" thickBot="1" x14ac:dyDescent="0.25">
      <c r="A417" s="271" t="str">
        <f t="array" ref="A417">IFERROR(INDEX(Input!$A$19:$A$1518,MATCH(0,IF(AMI!$A$84=Input!$J$19:$J$1518, COUNTIF($A$86:A416, Input!$A$19:$A$1518), ""), 0)),"")</f>
        <v/>
      </c>
      <c r="B417" s="271" t="str">
        <f t="array" ref="B417">IFERROR(INDEX(Input!$A$19:$A$1518, MATCH(0, IF(AMI!$B$84=Input!$J$19:$J$1518, COUNTIF($B$86:B416, Input!$A$19:$A$1518), ""), 0)),"")</f>
        <v/>
      </c>
      <c r="C417" s="271" t="str">
        <f t="array" ref="C417">IFERROR(INDEX(Input!$A$19:$A$1518, MATCH(0, IF(AMI!$C$84=Input!$J$19:$J$1518, COUNTIF($C$86:C416, Input!$A$19:$A$1518), ""), 0)),"")</f>
        <v/>
      </c>
      <c r="D417" s="271" t="str">
        <f t="array" ref="D417">IFERROR(INDEX(Input!$A$19:$A$1518, MATCH(0, IF(AMI!$D$84=Input!$J$19:$J$1518, COUNTIF($D$86:D416, Input!$A$19:$A$1518), ""), 0)),"")</f>
        <v/>
      </c>
      <c r="E417" s="271" t="str">
        <f t="array" ref="E417">IFERROR(INDEX(Input!$A$19:$A$1518, MATCH(0, IF(AMI!$E$84=Input!$J$19:$J$1518, COUNTIF($E$86:E416, Input!$A$19:$A$1518), ""), 0)),"")</f>
        <v/>
      </c>
      <c r="F417" s="271" t="str">
        <f t="array" ref="F417">IFERROR(INDEX(Input!$A$19:$A$1518, MATCH(0, IF(AMI!$F$84=Input!$J$19:$J$1518, COUNTIF($F$86:F416, Input!$A$19:$A$1518), ""), 0)),"")</f>
        <v/>
      </c>
      <c r="G417" s="271" t="str">
        <f t="array" ref="G417">IFERROR(INDEX(Input!$A$19:$A$1518, MATCH(0, IF(AMI!$G$84=Input!$J$19:$J$1518, COUNTIF($G$86:G416, Input!$A$19:$A$1518), ""), 0)),"")</f>
        <v/>
      </c>
      <c r="H417" s="271" t="str">
        <f t="array" ref="H417">IFERROR(INDEX(Input!$A$19:$A$1518, MATCH(0, IF(AMI!$H$84=Input!$J$19:$J$1518, COUNTIF($H$86:H416, Input!$A$19:$A$1518), ""), 0)),"")</f>
        <v/>
      </c>
      <c r="I417" s="271" t="str">
        <f t="array" ref="I417">IFERROR(INDEX(Input!$A$19:$A$1518, MATCH(0, IF(AMI!$I$84=Input!$J$19:$J$1518, COUNTIF($I$86:I416, Input!$A$19:$A$1518), ""), 0)),"")</f>
        <v/>
      </c>
      <c r="J417" s="271" t="str">
        <f t="array" ref="J417">IFERROR(INDEX(Input!$A$19:$A$1518, MATCH(0, IF(AMI!$J$84=Input!$J$19:$J$1518, COUNTIF($J$86:J416, Input!$A$19:$A$1518), ""), 0)),"")</f>
        <v/>
      </c>
    </row>
    <row r="418" spans="1:10" ht="13.5" thickBot="1" x14ac:dyDescent="0.25">
      <c r="A418" s="271" t="str">
        <f t="array" ref="A418">IFERROR(INDEX(Input!$A$19:$A$1518,MATCH(0,IF(AMI!$A$84=Input!$J$19:$J$1518, COUNTIF($A$86:A417, Input!$A$19:$A$1518), ""), 0)),"")</f>
        <v/>
      </c>
      <c r="B418" s="271" t="str">
        <f t="array" ref="B418">IFERROR(INDEX(Input!$A$19:$A$1518, MATCH(0, IF(AMI!$B$84=Input!$J$19:$J$1518, COUNTIF($B$86:B417, Input!$A$19:$A$1518), ""), 0)),"")</f>
        <v/>
      </c>
      <c r="C418" s="271" t="str">
        <f t="array" ref="C418">IFERROR(INDEX(Input!$A$19:$A$1518, MATCH(0, IF(AMI!$C$84=Input!$J$19:$J$1518, COUNTIF($C$86:C417, Input!$A$19:$A$1518), ""), 0)),"")</f>
        <v/>
      </c>
      <c r="D418" s="271" t="str">
        <f t="array" ref="D418">IFERROR(INDEX(Input!$A$19:$A$1518, MATCH(0, IF(AMI!$D$84=Input!$J$19:$J$1518, COUNTIF($D$86:D417, Input!$A$19:$A$1518), ""), 0)),"")</f>
        <v/>
      </c>
      <c r="E418" s="271" t="str">
        <f t="array" ref="E418">IFERROR(INDEX(Input!$A$19:$A$1518, MATCH(0, IF(AMI!$E$84=Input!$J$19:$J$1518, COUNTIF($E$86:E417, Input!$A$19:$A$1518), ""), 0)),"")</f>
        <v/>
      </c>
      <c r="F418" s="271" t="str">
        <f t="array" ref="F418">IFERROR(INDEX(Input!$A$19:$A$1518, MATCH(0, IF(AMI!$F$84=Input!$J$19:$J$1518, COUNTIF($F$86:F417, Input!$A$19:$A$1518), ""), 0)),"")</f>
        <v/>
      </c>
      <c r="G418" s="271" t="str">
        <f t="array" ref="G418">IFERROR(INDEX(Input!$A$19:$A$1518, MATCH(0, IF(AMI!$G$84=Input!$J$19:$J$1518, COUNTIF($G$86:G417, Input!$A$19:$A$1518), ""), 0)),"")</f>
        <v/>
      </c>
      <c r="H418" s="271" t="str">
        <f t="array" ref="H418">IFERROR(INDEX(Input!$A$19:$A$1518, MATCH(0, IF(AMI!$H$84=Input!$J$19:$J$1518, COUNTIF($H$86:H417, Input!$A$19:$A$1518), ""), 0)),"")</f>
        <v/>
      </c>
      <c r="I418" s="271" t="str">
        <f t="array" ref="I418">IFERROR(INDEX(Input!$A$19:$A$1518, MATCH(0, IF(AMI!$I$84=Input!$J$19:$J$1518, COUNTIF($I$86:I417, Input!$A$19:$A$1518), ""), 0)),"")</f>
        <v/>
      </c>
      <c r="J418" s="271" t="str">
        <f t="array" ref="J418">IFERROR(INDEX(Input!$A$19:$A$1518, MATCH(0, IF(AMI!$J$84=Input!$J$19:$J$1518, COUNTIF($J$86:J417, Input!$A$19:$A$1518), ""), 0)),"")</f>
        <v/>
      </c>
    </row>
    <row r="419" spans="1:10" ht="13.5" thickBot="1" x14ac:dyDescent="0.25">
      <c r="A419" s="271" t="str">
        <f t="array" ref="A419">IFERROR(INDEX(Input!$A$19:$A$1518,MATCH(0,IF(AMI!$A$84=Input!$J$19:$J$1518, COUNTIF($A$86:A418, Input!$A$19:$A$1518), ""), 0)),"")</f>
        <v/>
      </c>
      <c r="B419" s="271" t="str">
        <f t="array" ref="B419">IFERROR(INDEX(Input!$A$19:$A$1518, MATCH(0, IF(AMI!$B$84=Input!$J$19:$J$1518, COUNTIF($B$86:B418, Input!$A$19:$A$1518), ""), 0)),"")</f>
        <v/>
      </c>
      <c r="C419" s="271" t="str">
        <f t="array" ref="C419">IFERROR(INDEX(Input!$A$19:$A$1518, MATCH(0, IF(AMI!$C$84=Input!$J$19:$J$1518, COUNTIF($C$86:C418, Input!$A$19:$A$1518), ""), 0)),"")</f>
        <v/>
      </c>
      <c r="D419" s="271" t="str">
        <f t="array" ref="D419">IFERROR(INDEX(Input!$A$19:$A$1518, MATCH(0, IF(AMI!$D$84=Input!$J$19:$J$1518, COUNTIF($D$86:D418, Input!$A$19:$A$1518), ""), 0)),"")</f>
        <v/>
      </c>
      <c r="E419" s="271" t="str">
        <f t="array" ref="E419">IFERROR(INDEX(Input!$A$19:$A$1518, MATCH(0, IF(AMI!$E$84=Input!$J$19:$J$1518, COUNTIF($E$86:E418, Input!$A$19:$A$1518), ""), 0)),"")</f>
        <v/>
      </c>
      <c r="F419" s="271" t="str">
        <f t="array" ref="F419">IFERROR(INDEX(Input!$A$19:$A$1518, MATCH(0, IF(AMI!$F$84=Input!$J$19:$J$1518, COUNTIF($F$86:F418, Input!$A$19:$A$1518), ""), 0)),"")</f>
        <v/>
      </c>
      <c r="G419" s="271" t="str">
        <f t="array" ref="G419">IFERROR(INDEX(Input!$A$19:$A$1518, MATCH(0, IF(AMI!$G$84=Input!$J$19:$J$1518, COUNTIF($G$86:G418, Input!$A$19:$A$1518), ""), 0)),"")</f>
        <v/>
      </c>
      <c r="H419" s="271" t="str">
        <f t="array" ref="H419">IFERROR(INDEX(Input!$A$19:$A$1518, MATCH(0, IF(AMI!$H$84=Input!$J$19:$J$1518, COUNTIF($H$86:H418, Input!$A$19:$A$1518), ""), 0)),"")</f>
        <v/>
      </c>
      <c r="I419" s="271" t="str">
        <f t="array" ref="I419">IFERROR(INDEX(Input!$A$19:$A$1518, MATCH(0, IF(AMI!$I$84=Input!$J$19:$J$1518, COUNTIF($I$86:I418, Input!$A$19:$A$1518), ""), 0)),"")</f>
        <v/>
      </c>
      <c r="J419" s="271" t="str">
        <f t="array" ref="J419">IFERROR(INDEX(Input!$A$19:$A$1518, MATCH(0, IF(AMI!$J$84=Input!$J$19:$J$1518, COUNTIF($J$86:J418, Input!$A$19:$A$1518), ""), 0)),"")</f>
        <v/>
      </c>
    </row>
    <row r="420" spans="1:10" ht="13.5" thickBot="1" x14ac:dyDescent="0.25">
      <c r="A420" s="271" t="str">
        <f t="array" ref="A420">IFERROR(INDEX(Input!$A$19:$A$1518,MATCH(0,IF(AMI!$A$84=Input!$J$19:$J$1518, COUNTIF($A$86:A419, Input!$A$19:$A$1518), ""), 0)),"")</f>
        <v/>
      </c>
      <c r="B420" s="271" t="str">
        <f t="array" ref="B420">IFERROR(INDEX(Input!$A$19:$A$1518, MATCH(0, IF(AMI!$B$84=Input!$J$19:$J$1518, COUNTIF($B$86:B419, Input!$A$19:$A$1518), ""), 0)),"")</f>
        <v/>
      </c>
      <c r="C420" s="271" t="str">
        <f t="array" ref="C420">IFERROR(INDEX(Input!$A$19:$A$1518, MATCH(0, IF(AMI!$C$84=Input!$J$19:$J$1518, COUNTIF($C$86:C419, Input!$A$19:$A$1518), ""), 0)),"")</f>
        <v/>
      </c>
      <c r="D420" s="271" t="str">
        <f t="array" ref="D420">IFERROR(INDEX(Input!$A$19:$A$1518, MATCH(0, IF(AMI!$D$84=Input!$J$19:$J$1518, COUNTIF($D$86:D419, Input!$A$19:$A$1518), ""), 0)),"")</f>
        <v/>
      </c>
      <c r="E420" s="271" t="str">
        <f t="array" ref="E420">IFERROR(INDEX(Input!$A$19:$A$1518, MATCH(0, IF(AMI!$E$84=Input!$J$19:$J$1518, COUNTIF($E$86:E419, Input!$A$19:$A$1518), ""), 0)),"")</f>
        <v/>
      </c>
      <c r="F420" s="271" t="str">
        <f t="array" ref="F420">IFERROR(INDEX(Input!$A$19:$A$1518, MATCH(0, IF(AMI!$F$84=Input!$J$19:$J$1518, COUNTIF($F$86:F419, Input!$A$19:$A$1518), ""), 0)),"")</f>
        <v/>
      </c>
      <c r="G420" s="271" t="str">
        <f t="array" ref="G420">IFERROR(INDEX(Input!$A$19:$A$1518, MATCH(0, IF(AMI!$G$84=Input!$J$19:$J$1518, COUNTIF($G$86:G419, Input!$A$19:$A$1518), ""), 0)),"")</f>
        <v/>
      </c>
      <c r="H420" s="271" t="str">
        <f t="array" ref="H420">IFERROR(INDEX(Input!$A$19:$A$1518, MATCH(0, IF(AMI!$H$84=Input!$J$19:$J$1518, COUNTIF($H$86:H419, Input!$A$19:$A$1518), ""), 0)),"")</f>
        <v/>
      </c>
      <c r="I420" s="271" t="str">
        <f t="array" ref="I420">IFERROR(INDEX(Input!$A$19:$A$1518, MATCH(0, IF(AMI!$I$84=Input!$J$19:$J$1518, COUNTIF($I$86:I419, Input!$A$19:$A$1518), ""), 0)),"")</f>
        <v/>
      </c>
      <c r="J420" s="271" t="str">
        <f t="array" ref="J420">IFERROR(INDEX(Input!$A$19:$A$1518, MATCH(0, IF(AMI!$J$84=Input!$J$19:$J$1518, COUNTIF($J$86:J419, Input!$A$19:$A$1518), ""), 0)),"")</f>
        <v/>
      </c>
    </row>
    <row r="421" spans="1:10" ht="13.5" thickBot="1" x14ac:dyDescent="0.25">
      <c r="A421" s="271" t="str">
        <f t="array" ref="A421">IFERROR(INDEX(Input!$A$19:$A$1518,MATCH(0,IF(AMI!$A$84=Input!$J$19:$J$1518, COUNTIF($A$86:A420, Input!$A$19:$A$1518), ""), 0)),"")</f>
        <v/>
      </c>
      <c r="B421" s="271" t="str">
        <f t="array" ref="B421">IFERROR(INDEX(Input!$A$19:$A$1518, MATCH(0, IF(AMI!$B$84=Input!$J$19:$J$1518, COUNTIF($B$86:B420, Input!$A$19:$A$1518), ""), 0)),"")</f>
        <v/>
      </c>
      <c r="C421" s="271" t="str">
        <f t="array" ref="C421">IFERROR(INDEX(Input!$A$19:$A$1518, MATCH(0, IF(AMI!$C$84=Input!$J$19:$J$1518, COUNTIF($C$86:C420, Input!$A$19:$A$1518), ""), 0)),"")</f>
        <v/>
      </c>
      <c r="D421" s="271" t="str">
        <f t="array" ref="D421">IFERROR(INDEX(Input!$A$19:$A$1518, MATCH(0, IF(AMI!$D$84=Input!$J$19:$J$1518, COUNTIF($D$86:D420, Input!$A$19:$A$1518), ""), 0)),"")</f>
        <v/>
      </c>
      <c r="E421" s="271" t="str">
        <f t="array" ref="E421">IFERROR(INDEX(Input!$A$19:$A$1518, MATCH(0, IF(AMI!$E$84=Input!$J$19:$J$1518, COUNTIF($E$86:E420, Input!$A$19:$A$1518), ""), 0)),"")</f>
        <v/>
      </c>
      <c r="F421" s="271" t="str">
        <f t="array" ref="F421">IFERROR(INDEX(Input!$A$19:$A$1518, MATCH(0, IF(AMI!$F$84=Input!$J$19:$J$1518, COUNTIF($F$86:F420, Input!$A$19:$A$1518), ""), 0)),"")</f>
        <v/>
      </c>
      <c r="G421" s="271" t="str">
        <f t="array" ref="G421">IFERROR(INDEX(Input!$A$19:$A$1518, MATCH(0, IF(AMI!$G$84=Input!$J$19:$J$1518, COUNTIF($G$86:G420, Input!$A$19:$A$1518), ""), 0)),"")</f>
        <v/>
      </c>
      <c r="H421" s="271" t="str">
        <f t="array" ref="H421">IFERROR(INDEX(Input!$A$19:$A$1518, MATCH(0, IF(AMI!$H$84=Input!$J$19:$J$1518, COUNTIF($H$86:H420, Input!$A$19:$A$1518), ""), 0)),"")</f>
        <v/>
      </c>
      <c r="I421" s="271" t="str">
        <f t="array" ref="I421">IFERROR(INDEX(Input!$A$19:$A$1518, MATCH(0, IF(AMI!$I$84=Input!$J$19:$J$1518, COUNTIF($I$86:I420, Input!$A$19:$A$1518), ""), 0)),"")</f>
        <v/>
      </c>
      <c r="J421" s="271" t="str">
        <f t="array" ref="J421">IFERROR(INDEX(Input!$A$19:$A$1518, MATCH(0, IF(AMI!$J$84=Input!$J$19:$J$1518, COUNTIF($J$86:J420, Input!$A$19:$A$1518), ""), 0)),"")</f>
        <v/>
      </c>
    </row>
    <row r="422" spans="1:10" ht="13.5" thickBot="1" x14ac:dyDescent="0.25">
      <c r="A422" s="271" t="str">
        <f t="array" ref="A422">IFERROR(INDEX(Input!$A$19:$A$1518,MATCH(0,IF(AMI!$A$84=Input!$J$19:$J$1518, COUNTIF($A$86:A421, Input!$A$19:$A$1518), ""), 0)),"")</f>
        <v/>
      </c>
      <c r="B422" s="271" t="str">
        <f t="array" ref="B422">IFERROR(INDEX(Input!$A$19:$A$1518, MATCH(0, IF(AMI!$B$84=Input!$J$19:$J$1518, COUNTIF($B$86:B421, Input!$A$19:$A$1518), ""), 0)),"")</f>
        <v/>
      </c>
      <c r="C422" s="271" t="str">
        <f t="array" ref="C422">IFERROR(INDEX(Input!$A$19:$A$1518, MATCH(0, IF(AMI!$C$84=Input!$J$19:$J$1518, COUNTIF($C$86:C421, Input!$A$19:$A$1518), ""), 0)),"")</f>
        <v/>
      </c>
      <c r="D422" s="271" t="str">
        <f t="array" ref="D422">IFERROR(INDEX(Input!$A$19:$A$1518, MATCH(0, IF(AMI!$D$84=Input!$J$19:$J$1518, COUNTIF($D$86:D421, Input!$A$19:$A$1518), ""), 0)),"")</f>
        <v/>
      </c>
      <c r="E422" s="271" t="str">
        <f t="array" ref="E422">IFERROR(INDEX(Input!$A$19:$A$1518, MATCH(0, IF(AMI!$E$84=Input!$J$19:$J$1518, COUNTIF($E$86:E421, Input!$A$19:$A$1518), ""), 0)),"")</f>
        <v/>
      </c>
      <c r="F422" s="271" t="str">
        <f t="array" ref="F422">IFERROR(INDEX(Input!$A$19:$A$1518, MATCH(0, IF(AMI!$F$84=Input!$J$19:$J$1518, COUNTIF($F$86:F421, Input!$A$19:$A$1518), ""), 0)),"")</f>
        <v/>
      </c>
      <c r="G422" s="271" t="str">
        <f t="array" ref="G422">IFERROR(INDEX(Input!$A$19:$A$1518, MATCH(0, IF(AMI!$G$84=Input!$J$19:$J$1518, COUNTIF($G$86:G421, Input!$A$19:$A$1518), ""), 0)),"")</f>
        <v/>
      </c>
      <c r="H422" s="271" t="str">
        <f t="array" ref="H422">IFERROR(INDEX(Input!$A$19:$A$1518, MATCH(0, IF(AMI!$H$84=Input!$J$19:$J$1518, COUNTIF($H$86:H421, Input!$A$19:$A$1518), ""), 0)),"")</f>
        <v/>
      </c>
      <c r="I422" s="271" t="str">
        <f t="array" ref="I422">IFERROR(INDEX(Input!$A$19:$A$1518, MATCH(0, IF(AMI!$I$84=Input!$J$19:$J$1518, COUNTIF($I$86:I421, Input!$A$19:$A$1518), ""), 0)),"")</f>
        <v/>
      </c>
      <c r="J422" s="271" t="str">
        <f t="array" ref="J422">IFERROR(INDEX(Input!$A$19:$A$1518, MATCH(0, IF(AMI!$J$84=Input!$J$19:$J$1518, COUNTIF($J$86:J421, Input!$A$19:$A$1518), ""), 0)),"")</f>
        <v/>
      </c>
    </row>
    <row r="423" spans="1:10" ht="13.5" thickBot="1" x14ac:dyDescent="0.25">
      <c r="A423" s="271" t="str">
        <f t="array" ref="A423">IFERROR(INDEX(Input!$A$19:$A$1518,MATCH(0,IF(AMI!$A$84=Input!$J$19:$J$1518, COUNTIF($A$86:A422, Input!$A$19:$A$1518), ""), 0)),"")</f>
        <v/>
      </c>
      <c r="B423" s="271" t="str">
        <f t="array" ref="B423">IFERROR(INDEX(Input!$A$19:$A$1518, MATCH(0, IF(AMI!$B$84=Input!$J$19:$J$1518, COUNTIF($B$86:B422, Input!$A$19:$A$1518), ""), 0)),"")</f>
        <v/>
      </c>
      <c r="C423" s="271" t="str">
        <f t="array" ref="C423">IFERROR(INDEX(Input!$A$19:$A$1518, MATCH(0, IF(AMI!$C$84=Input!$J$19:$J$1518, COUNTIF($C$86:C422, Input!$A$19:$A$1518), ""), 0)),"")</f>
        <v/>
      </c>
      <c r="D423" s="271" t="str">
        <f t="array" ref="D423">IFERROR(INDEX(Input!$A$19:$A$1518, MATCH(0, IF(AMI!$D$84=Input!$J$19:$J$1518, COUNTIF($D$86:D422, Input!$A$19:$A$1518), ""), 0)),"")</f>
        <v/>
      </c>
      <c r="E423" s="271" t="str">
        <f t="array" ref="E423">IFERROR(INDEX(Input!$A$19:$A$1518, MATCH(0, IF(AMI!$E$84=Input!$J$19:$J$1518, COUNTIF($E$86:E422, Input!$A$19:$A$1518), ""), 0)),"")</f>
        <v/>
      </c>
      <c r="F423" s="271" t="str">
        <f t="array" ref="F423">IFERROR(INDEX(Input!$A$19:$A$1518, MATCH(0, IF(AMI!$F$84=Input!$J$19:$J$1518, COUNTIF($F$86:F422, Input!$A$19:$A$1518), ""), 0)),"")</f>
        <v/>
      </c>
      <c r="G423" s="271" t="str">
        <f t="array" ref="G423">IFERROR(INDEX(Input!$A$19:$A$1518, MATCH(0, IF(AMI!$G$84=Input!$J$19:$J$1518, COUNTIF($G$86:G422, Input!$A$19:$A$1518), ""), 0)),"")</f>
        <v/>
      </c>
      <c r="H423" s="271" t="str">
        <f t="array" ref="H423">IFERROR(INDEX(Input!$A$19:$A$1518, MATCH(0, IF(AMI!$H$84=Input!$J$19:$J$1518, COUNTIF($H$86:H422, Input!$A$19:$A$1518), ""), 0)),"")</f>
        <v/>
      </c>
      <c r="I423" s="271" t="str">
        <f t="array" ref="I423">IFERROR(INDEX(Input!$A$19:$A$1518, MATCH(0, IF(AMI!$I$84=Input!$J$19:$J$1518, COUNTIF($I$86:I422, Input!$A$19:$A$1518), ""), 0)),"")</f>
        <v/>
      </c>
      <c r="J423" s="271" t="str">
        <f t="array" ref="J423">IFERROR(INDEX(Input!$A$19:$A$1518, MATCH(0, IF(AMI!$J$84=Input!$J$19:$J$1518, COUNTIF($J$86:J422, Input!$A$19:$A$1518), ""), 0)),"")</f>
        <v/>
      </c>
    </row>
    <row r="424" spans="1:10" ht="13.5" thickBot="1" x14ac:dyDescent="0.25">
      <c r="A424" s="271" t="str">
        <f t="array" ref="A424">IFERROR(INDEX(Input!$A$19:$A$1518,MATCH(0,IF(AMI!$A$84=Input!$J$19:$J$1518, COUNTIF($A$86:A423, Input!$A$19:$A$1518), ""), 0)),"")</f>
        <v/>
      </c>
      <c r="B424" s="271" t="str">
        <f t="array" ref="B424">IFERROR(INDEX(Input!$A$19:$A$1518, MATCH(0, IF(AMI!$B$84=Input!$J$19:$J$1518, COUNTIF($B$86:B423, Input!$A$19:$A$1518), ""), 0)),"")</f>
        <v/>
      </c>
      <c r="C424" s="271" t="str">
        <f t="array" ref="C424">IFERROR(INDEX(Input!$A$19:$A$1518, MATCH(0, IF(AMI!$C$84=Input!$J$19:$J$1518, COUNTIF($C$86:C423, Input!$A$19:$A$1518), ""), 0)),"")</f>
        <v/>
      </c>
      <c r="D424" s="271" t="str">
        <f t="array" ref="D424">IFERROR(INDEX(Input!$A$19:$A$1518, MATCH(0, IF(AMI!$D$84=Input!$J$19:$J$1518, COUNTIF($D$86:D423, Input!$A$19:$A$1518), ""), 0)),"")</f>
        <v/>
      </c>
      <c r="E424" s="271" t="str">
        <f t="array" ref="E424">IFERROR(INDEX(Input!$A$19:$A$1518, MATCH(0, IF(AMI!$E$84=Input!$J$19:$J$1518, COUNTIF($E$86:E423, Input!$A$19:$A$1518), ""), 0)),"")</f>
        <v/>
      </c>
      <c r="F424" s="271" t="str">
        <f t="array" ref="F424">IFERROR(INDEX(Input!$A$19:$A$1518, MATCH(0, IF(AMI!$F$84=Input!$J$19:$J$1518, COUNTIF($F$86:F423, Input!$A$19:$A$1518), ""), 0)),"")</f>
        <v/>
      </c>
      <c r="G424" s="271" t="str">
        <f t="array" ref="G424">IFERROR(INDEX(Input!$A$19:$A$1518, MATCH(0, IF(AMI!$G$84=Input!$J$19:$J$1518, COUNTIF($G$86:G423, Input!$A$19:$A$1518), ""), 0)),"")</f>
        <v/>
      </c>
      <c r="H424" s="271" t="str">
        <f t="array" ref="H424">IFERROR(INDEX(Input!$A$19:$A$1518, MATCH(0, IF(AMI!$H$84=Input!$J$19:$J$1518, COUNTIF($H$86:H423, Input!$A$19:$A$1518), ""), 0)),"")</f>
        <v/>
      </c>
      <c r="I424" s="271" t="str">
        <f t="array" ref="I424">IFERROR(INDEX(Input!$A$19:$A$1518, MATCH(0, IF(AMI!$I$84=Input!$J$19:$J$1518, COUNTIF($I$86:I423, Input!$A$19:$A$1518), ""), 0)),"")</f>
        <v/>
      </c>
      <c r="J424" s="271" t="str">
        <f t="array" ref="J424">IFERROR(INDEX(Input!$A$19:$A$1518, MATCH(0, IF(AMI!$J$84=Input!$J$19:$J$1518, COUNTIF($J$86:J423, Input!$A$19:$A$1518), ""), 0)),"")</f>
        <v/>
      </c>
    </row>
    <row r="425" spans="1:10" ht="13.5" thickBot="1" x14ac:dyDescent="0.25">
      <c r="A425" s="271" t="str">
        <f t="array" ref="A425">IFERROR(INDEX(Input!$A$19:$A$1518,MATCH(0,IF(AMI!$A$84=Input!$J$19:$J$1518, COUNTIF($A$86:A424, Input!$A$19:$A$1518), ""), 0)),"")</f>
        <v/>
      </c>
      <c r="B425" s="271" t="str">
        <f t="array" ref="B425">IFERROR(INDEX(Input!$A$19:$A$1518, MATCH(0, IF(AMI!$B$84=Input!$J$19:$J$1518, COUNTIF($B$86:B424, Input!$A$19:$A$1518), ""), 0)),"")</f>
        <v/>
      </c>
      <c r="C425" s="271" t="str">
        <f t="array" ref="C425">IFERROR(INDEX(Input!$A$19:$A$1518, MATCH(0, IF(AMI!$C$84=Input!$J$19:$J$1518, COUNTIF($C$86:C424, Input!$A$19:$A$1518), ""), 0)),"")</f>
        <v/>
      </c>
      <c r="D425" s="271" t="str">
        <f t="array" ref="D425">IFERROR(INDEX(Input!$A$19:$A$1518, MATCH(0, IF(AMI!$D$84=Input!$J$19:$J$1518, COUNTIF($D$86:D424, Input!$A$19:$A$1518), ""), 0)),"")</f>
        <v/>
      </c>
      <c r="E425" s="271" t="str">
        <f t="array" ref="E425">IFERROR(INDEX(Input!$A$19:$A$1518, MATCH(0, IF(AMI!$E$84=Input!$J$19:$J$1518, COUNTIF($E$86:E424, Input!$A$19:$A$1518), ""), 0)),"")</f>
        <v/>
      </c>
      <c r="F425" s="271" t="str">
        <f t="array" ref="F425">IFERROR(INDEX(Input!$A$19:$A$1518, MATCH(0, IF(AMI!$F$84=Input!$J$19:$J$1518, COUNTIF($F$86:F424, Input!$A$19:$A$1518), ""), 0)),"")</f>
        <v/>
      </c>
      <c r="G425" s="271" t="str">
        <f t="array" ref="G425">IFERROR(INDEX(Input!$A$19:$A$1518, MATCH(0, IF(AMI!$G$84=Input!$J$19:$J$1518, COUNTIF($G$86:G424, Input!$A$19:$A$1518), ""), 0)),"")</f>
        <v/>
      </c>
      <c r="H425" s="271" t="str">
        <f t="array" ref="H425">IFERROR(INDEX(Input!$A$19:$A$1518, MATCH(0, IF(AMI!$H$84=Input!$J$19:$J$1518, COUNTIF($H$86:H424, Input!$A$19:$A$1518), ""), 0)),"")</f>
        <v/>
      </c>
      <c r="I425" s="271" t="str">
        <f t="array" ref="I425">IFERROR(INDEX(Input!$A$19:$A$1518, MATCH(0, IF(AMI!$I$84=Input!$J$19:$J$1518, COUNTIF($I$86:I424, Input!$A$19:$A$1518), ""), 0)),"")</f>
        <v/>
      </c>
      <c r="J425" s="271" t="str">
        <f t="array" ref="J425">IFERROR(INDEX(Input!$A$19:$A$1518, MATCH(0, IF(AMI!$J$84=Input!$J$19:$J$1518, COUNTIF($J$86:J424, Input!$A$19:$A$1518), ""), 0)),"")</f>
        <v/>
      </c>
    </row>
    <row r="426" spans="1:10" ht="13.5" thickBot="1" x14ac:dyDescent="0.25">
      <c r="A426" s="271" t="str">
        <f t="array" ref="A426">IFERROR(INDEX(Input!$A$19:$A$1518,MATCH(0,IF(AMI!$A$84=Input!$J$19:$J$1518, COUNTIF($A$86:A425, Input!$A$19:$A$1518), ""), 0)),"")</f>
        <v/>
      </c>
      <c r="B426" s="271" t="str">
        <f t="array" ref="B426">IFERROR(INDEX(Input!$A$19:$A$1518, MATCH(0, IF(AMI!$B$84=Input!$J$19:$J$1518, COUNTIF($B$86:B425, Input!$A$19:$A$1518), ""), 0)),"")</f>
        <v/>
      </c>
      <c r="C426" s="271" t="str">
        <f t="array" ref="C426">IFERROR(INDEX(Input!$A$19:$A$1518, MATCH(0, IF(AMI!$C$84=Input!$J$19:$J$1518, COUNTIF($C$86:C425, Input!$A$19:$A$1518), ""), 0)),"")</f>
        <v/>
      </c>
      <c r="D426" s="271" t="str">
        <f t="array" ref="D426">IFERROR(INDEX(Input!$A$19:$A$1518, MATCH(0, IF(AMI!$D$84=Input!$J$19:$J$1518, COUNTIF($D$86:D425, Input!$A$19:$A$1518), ""), 0)),"")</f>
        <v/>
      </c>
      <c r="E426" s="271" t="str">
        <f t="array" ref="E426">IFERROR(INDEX(Input!$A$19:$A$1518, MATCH(0, IF(AMI!$E$84=Input!$J$19:$J$1518, COUNTIF($E$86:E425, Input!$A$19:$A$1518), ""), 0)),"")</f>
        <v/>
      </c>
      <c r="F426" s="271" t="str">
        <f t="array" ref="F426">IFERROR(INDEX(Input!$A$19:$A$1518, MATCH(0, IF(AMI!$F$84=Input!$J$19:$J$1518, COUNTIF($F$86:F425, Input!$A$19:$A$1518), ""), 0)),"")</f>
        <v/>
      </c>
      <c r="G426" s="271" t="str">
        <f t="array" ref="G426">IFERROR(INDEX(Input!$A$19:$A$1518, MATCH(0, IF(AMI!$G$84=Input!$J$19:$J$1518, COUNTIF($G$86:G425, Input!$A$19:$A$1518), ""), 0)),"")</f>
        <v/>
      </c>
      <c r="H426" s="271" t="str">
        <f t="array" ref="H426">IFERROR(INDEX(Input!$A$19:$A$1518, MATCH(0, IF(AMI!$H$84=Input!$J$19:$J$1518, COUNTIF($H$86:H425, Input!$A$19:$A$1518), ""), 0)),"")</f>
        <v/>
      </c>
      <c r="I426" s="271" t="str">
        <f t="array" ref="I426">IFERROR(INDEX(Input!$A$19:$A$1518, MATCH(0, IF(AMI!$I$84=Input!$J$19:$J$1518, COUNTIF($I$86:I425, Input!$A$19:$A$1518), ""), 0)),"")</f>
        <v/>
      </c>
      <c r="J426" s="271" t="str">
        <f t="array" ref="J426">IFERROR(INDEX(Input!$A$19:$A$1518, MATCH(0, IF(AMI!$J$84=Input!$J$19:$J$1518, COUNTIF($J$86:J425, Input!$A$19:$A$1518), ""), 0)),"")</f>
        <v/>
      </c>
    </row>
    <row r="427" spans="1:10" ht="13.5" thickBot="1" x14ac:dyDescent="0.25">
      <c r="A427" s="271" t="str">
        <f t="array" ref="A427">IFERROR(INDEX(Input!$A$19:$A$1518,MATCH(0,IF(AMI!$A$84=Input!$J$19:$J$1518, COUNTIF($A$86:A426, Input!$A$19:$A$1518), ""), 0)),"")</f>
        <v/>
      </c>
      <c r="B427" s="271" t="str">
        <f t="array" ref="B427">IFERROR(INDEX(Input!$A$19:$A$1518, MATCH(0, IF(AMI!$B$84=Input!$J$19:$J$1518, COUNTIF($B$86:B426, Input!$A$19:$A$1518), ""), 0)),"")</f>
        <v/>
      </c>
      <c r="C427" s="271" t="str">
        <f t="array" ref="C427">IFERROR(INDEX(Input!$A$19:$A$1518, MATCH(0, IF(AMI!$C$84=Input!$J$19:$J$1518, COUNTIF($C$86:C426, Input!$A$19:$A$1518), ""), 0)),"")</f>
        <v/>
      </c>
      <c r="D427" s="271" t="str">
        <f t="array" ref="D427">IFERROR(INDEX(Input!$A$19:$A$1518, MATCH(0, IF(AMI!$D$84=Input!$J$19:$J$1518, COUNTIF($D$86:D426, Input!$A$19:$A$1518), ""), 0)),"")</f>
        <v/>
      </c>
      <c r="E427" s="271" t="str">
        <f t="array" ref="E427">IFERROR(INDEX(Input!$A$19:$A$1518, MATCH(0, IF(AMI!$E$84=Input!$J$19:$J$1518, COUNTIF($E$86:E426, Input!$A$19:$A$1518), ""), 0)),"")</f>
        <v/>
      </c>
      <c r="F427" s="271" t="str">
        <f t="array" ref="F427">IFERROR(INDEX(Input!$A$19:$A$1518, MATCH(0, IF(AMI!$F$84=Input!$J$19:$J$1518, COUNTIF($F$86:F426, Input!$A$19:$A$1518), ""), 0)),"")</f>
        <v/>
      </c>
      <c r="G427" s="271" t="str">
        <f t="array" ref="G427">IFERROR(INDEX(Input!$A$19:$A$1518, MATCH(0, IF(AMI!$G$84=Input!$J$19:$J$1518, COUNTIF($G$86:G426, Input!$A$19:$A$1518), ""), 0)),"")</f>
        <v/>
      </c>
      <c r="H427" s="271" t="str">
        <f t="array" ref="H427">IFERROR(INDEX(Input!$A$19:$A$1518, MATCH(0, IF(AMI!$H$84=Input!$J$19:$J$1518, COUNTIF($H$86:H426, Input!$A$19:$A$1518), ""), 0)),"")</f>
        <v/>
      </c>
      <c r="I427" s="271" t="str">
        <f t="array" ref="I427">IFERROR(INDEX(Input!$A$19:$A$1518, MATCH(0, IF(AMI!$I$84=Input!$J$19:$J$1518, COUNTIF($I$86:I426, Input!$A$19:$A$1518), ""), 0)),"")</f>
        <v/>
      </c>
      <c r="J427" s="271" t="str">
        <f t="array" ref="J427">IFERROR(INDEX(Input!$A$19:$A$1518, MATCH(0, IF(AMI!$J$84=Input!$J$19:$J$1518, COUNTIF($J$86:J426, Input!$A$19:$A$1518), ""), 0)),"")</f>
        <v/>
      </c>
    </row>
    <row r="428" spans="1:10" ht="13.5" thickBot="1" x14ac:dyDescent="0.25">
      <c r="A428" s="271" t="str">
        <f t="array" ref="A428">IFERROR(INDEX(Input!$A$19:$A$1518,MATCH(0,IF(AMI!$A$84=Input!$J$19:$J$1518, COUNTIF($A$86:A427, Input!$A$19:$A$1518), ""), 0)),"")</f>
        <v/>
      </c>
      <c r="B428" s="271" t="str">
        <f t="array" ref="B428">IFERROR(INDEX(Input!$A$19:$A$1518, MATCH(0, IF(AMI!$B$84=Input!$J$19:$J$1518, COUNTIF($B$86:B427, Input!$A$19:$A$1518), ""), 0)),"")</f>
        <v/>
      </c>
      <c r="C428" s="271" t="str">
        <f t="array" ref="C428">IFERROR(INDEX(Input!$A$19:$A$1518, MATCH(0, IF(AMI!$C$84=Input!$J$19:$J$1518, COUNTIF($C$86:C427, Input!$A$19:$A$1518), ""), 0)),"")</f>
        <v/>
      </c>
      <c r="D428" s="271" t="str">
        <f t="array" ref="D428">IFERROR(INDEX(Input!$A$19:$A$1518, MATCH(0, IF(AMI!$D$84=Input!$J$19:$J$1518, COUNTIF($D$86:D427, Input!$A$19:$A$1518), ""), 0)),"")</f>
        <v/>
      </c>
      <c r="E428" s="271" t="str">
        <f t="array" ref="E428">IFERROR(INDEX(Input!$A$19:$A$1518, MATCH(0, IF(AMI!$E$84=Input!$J$19:$J$1518, COUNTIF($E$86:E427, Input!$A$19:$A$1518), ""), 0)),"")</f>
        <v/>
      </c>
      <c r="F428" s="271" t="str">
        <f t="array" ref="F428">IFERROR(INDEX(Input!$A$19:$A$1518, MATCH(0, IF(AMI!$F$84=Input!$J$19:$J$1518, COUNTIF($F$86:F427, Input!$A$19:$A$1518), ""), 0)),"")</f>
        <v/>
      </c>
      <c r="G428" s="271" t="str">
        <f t="array" ref="G428">IFERROR(INDEX(Input!$A$19:$A$1518, MATCH(0, IF(AMI!$G$84=Input!$J$19:$J$1518, COUNTIF($G$86:G427, Input!$A$19:$A$1518), ""), 0)),"")</f>
        <v/>
      </c>
      <c r="H428" s="271" t="str">
        <f t="array" ref="H428">IFERROR(INDEX(Input!$A$19:$A$1518, MATCH(0, IF(AMI!$H$84=Input!$J$19:$J$1518, COUNTIF($H$86:H427, Input!$A$19:$A$1518), ""), 0)),"")</f>
        <v/>
      </c>
      <c r="I428" s="271" t="str">
        <f t="array" ref="I428">IFERROR(INDEX(Input!$A$19:$A$1518, MATCH(0, IF(AMI!$I$84=Input!$J$19:$J$1518, COUNTIF($I$86:I427, Input!$A$19:$A$1518), ""), 0)),"")</f>
        <v/>
      </c>
      <c r="J428" s="271" t="str">
        <f t="array" ref="J428">IFERROR(INDEX(Input!$A$19:$A$1518, MATCH(0, IF(AMI!$J$84=Input!$J$19:$J$1518, COUNTIF($J$86:J427, Input!$A$19:$A$1518), ""), 0)),"")</f>
        <v/>
      </c>
    </row>
    <row r="429" spans="1:10" ht="13.5" thickBot="1" x14ac:dyDescent="0.25">
      <c r="A429" s="271" t="str">
        <f t="array" ref="A429">IFERROR(INDEX(Input!$A$19:$A$1518,MATCH(0,IF(AMI!$A$84=Input!$J$19:$J$1518, COUNTIF($A$86:A428, Input!$A$19:$A$1518), ""), 0)),"")</f>
        <v/>
      </c>
      <c r="B429" s="271" t="str">
        <f t="array" ref="B429">IFERROR(INDEX(Input!$A$19:$A$1518, MATCH(0, IF(AMI!$B$84=Input!$J$19:$J$1518, COUNTIF($B$86:B428, Input!$A$19:$A$1518), ""), 0)),"")</f>
        <v/>
      </c>
      <c r="C429" s="271" t="str">
        <f t="array" ref="C429">IFERROR(INDEX(Input!$A$19:$A$1518, MATCH(0, IF(AMI!$C$84=Input!$J$19:$J$1518, COUNTIF($C$86:C428, Input!$A$19:$A$1518), ""), 0)),"")</f>
        <v/>
      </c>
      <c r="D429" s="271" t="str">
        <f t="array" ref="D429">IFERROR(INDEX(Input!$A$19:$A$1518, MATCH(0, IF(AMI!$D$84=Input!$J$19:$J$1518, COUNTIF($D$86:D428, Input!$A$19:$A$1518), ""), 0)),"")</f>
        <v/>
      </c>
      <c r="E429" s="271" t="str">
        <f t="array" ref="E429">IFERROR(INDEX(Input!$A$19:$A$1518, MATCH(0, IF(AMI!$E$84=Input!$J$19:$J$1518, COUNTIF($E$86:E428, Input!$A$19:$A$1518), ""), 0)),"")</f>
        <v/>
      </c>
      <c r="F429" s="271" t="str">
        <f t="array" ref="F429">IFERROR(INDEX(Input!$A$19:$A$1518, MATCH(0, IF(AMI!$F$84=Input!$J$19:$J$1518, COUNTIF($F$86:F428, Input!$A$19:$A$1518), ""), 0)),"")</f>
        <v/>
      </c>
      <c r="G429" s="271" t="str">
        <f t="array" ref="G429">IFERROR(INDEX(Input!$A$19:$A$1518, MATCH(0, IF(AMI!$G$84=Input!$J$19:$J$1518, COUNTIF($G$86:G428, Input!$A$19:$A$1518), ""), 0)),"")</f>
        <v/>
      </c>
      <c r="H429" s="271" t="str">
        <f t="array" ref="H429">IFERROR(INDEX(Input!$A$19:$A$1518, MATCH(0, IF(AMI!$H$84=Input!$J$19:$J$1518, COUNTIF($H$86:H428, Input!$A$19:$A$1518), ""), 0)),"")</f>
        <v/>
      </c>
      <c r="I429" s="271" t="str">
        <f t="array" ref="I429">IFERROR(INDEX(Input!$A$19:$A$1518, MATCH(0, IF(AMI!$I$84=Input!$J$19:$J$1518, COUNTIF($I$86:I428, Input!$A$19:$A$1518), ""), 0)),"")</f>
        <v/>
      </c>
      <c r="J429" s="271" t="str">
        <f t="array" ref="J429">IFERROR(INDEX(Input!$A$19:$A$1518, MATCH(0, IF(AMI!$J$84=Input!$J$19:$J$1518, COUNTIF($J$86:J428, Input!$A$19:$A$1518), ""), 0)),"")</f>
        <v/>
      </c>
    </row>
    <row r="430" spans="1:10" ht="13.5" thickBot="1" x14ac:dyDescent="0.25">
      <c r="A430" s="271" t="str">
        <f t="array" ref="A430">IFERROR(INDEX(Input!$A$19:$A$1518,MATCH(0,IF(AMI!$A$84=Input!$J$19:$J$1518, COUNTIF($A$86:A429, Input!$A$19:$A$1518), ""), 0)),"")</f>
        <v/>
      </c>
      <c r="B430" s="271" t="str">
        <f t="array" ref="B430">IFERROR(INDEX(Input!$A$19:$A$1518, MATCH(0, IF(AMI!$B$84=Input!$J$19:$J$1518, COUNTIF($B$86:B429, Input!$A$19:$A$1518), ""), 0)),"")</f>
        <v/>
      </c>
      <c r="C430" s="271" t="str">
        <f t="array" ref="C430">IFERROR(INDEX(Input!$A$19:$A$1518, MATCH(0, IF(AMI!$C$84=Input!$J$19:$J$1518, COUNTIF($C$86:C429, Input!$A$19:$A$1518), ""), 0)),"")</f>
        <v/>
      </c>
      <c r="D430" s="271" t="str">
        <f t="array" ref="D430">IFERROR(INDEX(Input!$A$19:$A$1518, MATCH(0, IF(AMI!$D$84=Input!$J$19:$J$1518, COUNTIF($D$86:D429, Input!$A$19:$A$1518), ""), 0)),"")</f>
        <v/>
      </c>
      <c r="E430" s="271" t="str">
        <f t="array" ref="E430">IFERROR(INDEX(Input!$A$19:$A$1518, MATCH(0, IF(AMI!$E$84=Input!$J$19:$J$1518, COUNTIF($E$86:E429, Input!$A$19:$A$1518), ""), 0)),"")</f>
        <v/>
      </c>
      <c r="F430" s="271" t="str">
        <f t="array" ref="F430">IFERROR(INDEX(Input!$A$19:$A$1518, MATCH(0, IF(AMI!$F$84=Input!$J$19:$J$1518, COUNTIF($F$86:F429, Input!$A$19:$A$1518), ""), 0)),"")</f>
        <v/>
      </c>
      <c r="G430" s="271" t="str">
        <f t="array" ref="G430">IFERROR(INDEX(Input!$A$19:$A$1518, MATCH(0, IF(AMI!$G$84=Input!$J$19:$J$1518, COUNTIF($G$86:G429, Input!$A$19:$A$1518), ""), 0)),"")</f>
        <v/>
      </c>
      <c r="H430" s="271" t="str">
        <f t="array" ref="H430">IFERROR(INDEX(Input!$A$19:$A$1518, MATCH(0, IF(AMI!$H$84=Input!$J$19:$J$1518, COUNTIF($H$86:H429, Input!$A$19:$A$1518), ""), 0)),"")</f>
        <v/>
      </c>
      <c r="I430" s="271" t="str">
        <f t="array" ref="I430">IFERROR(INDEX(Input!$A$19:$A$1518, MATCH(0, IF(AMI!$I$84=Input!$J$19:$J$1518, COUNTIF($I$86:I429, Input!$A$19:$A$1518), ""), 0)),"")</f>
        <v/>
      </c>
      <c r="J430" s="271" t="str">
        <f t="array" ref="J430">IFERROR(INDEX(Input!$A$19:$A$1518, MATCH(0, IF(AMI!$J$84=Input!$J$19:$J$1518, COUNTIF($J$86:J429, Input!$A$19:$A$1518), ""), 0)),"")</f>
        <v/>
      </c>
    </row>
    <row r="431" spans="1:10" ht="13.5" thickBot="1" x14ac:dyDescent="0.25">
      <c r="A431" s="271" t="str">
        <f t="array" ref="A431">IFERROR(INDEX(Input!$A$19:$A$1518,MATCH(0,IF(AMI!$A$84=Input!$J$19:$J$1518, COUNTIF($A$86:A430, Input!$A$19:$A$1518), ""), 0)),"")</f>
        <v/>
      </c>
      <c r="B431" s="271" t="str">
        <f t="array" ref="B431">IFERROR(INDEX(Input!$A$19:$A$1518, MATCH(0, IF(AMI!$B$84=Input!$J$19:$J$1518, COUNTIF($B$86:B430, Input!$A$19:$A$1518), ""), 0)),"")</f>
        <v/>
      </c>
      <c r="C431" s="271" t="str">
        <f t="array" ref="C431">IFERROR(INDEX(Input!$A$19:$A$1518, MATCH(0, IF(AMI!$C$84=Input!$J$19:$J$1518, COUNTIF($C$86:C430, Input!$A$19:$A$1518), ""), 0)),"")</f>
        <v/>
      </c>
      <c r="D431" s="271" t="str">
        <f t="array" ref="D431">IFERROR(INDEX(Input!$A$19:$A$1518, MATCH(0, IF(AMI!$D$84=Input!$J$19:$J$1518, COUNTIF($D$86:D430, Input!$A$19:$A$1518), ""), 0)),"")</f>
        <v/>
      </c>
      <c r="E431" s="271" t="str">
        <f t="array" ref="E431">IFERROR(INDEX(Input!$A$19:$A$1518, MATCH(0, IF(AMI!$E$84=Input!$J$19:$J$1518, COUNTIF($E$86:E430, Input!$A$19:$A$1518), ""), 0)),"")</f>
        <v/>
      </c>
      <c r="F431" s="271" t="str">
        <f t="array" ref="F431">IFERROR(INDEX(Input!$A$19:$A$1518, MATCH(0, IF(AMI!$F$84=Input!$J$19:$J$1518, COUNTIF($F$86:F430, Input!$A$19:$A$1518), ""), 0)),"")</f>
        <v/>
      </c>
      <c r="G431" s="271" t="str">
        <f t="array" ref="G431">IFERROR(INDEX(Input!$A$19:$A$1518, MATCH(0, IF(AMI!$G$84=Input!$J$19:$J$1518, COUNTIF($G$86:G430, Input!$A$19:$A$1518), ""), 0)),"")</f>
        <v/>
      </c>
      <c r="H431" s="271" t="str">
        <f t="array" ref="H431">IFERROR(INDEX(Input!$A$19:$A$1518, MATCH(0, IF(AMI!$H$84=Input!$J$19:$J$1518, COUNTIF($H$86:H430, Input!$A$19:$A$1518), ""), 0)),"")</f>
        <v/>
      </c>
      <c r="I431" s="271" t="str">
        <f t="array" ref="I431">IFERROR(INDEX(Input!$A$19:$A$1518, MATCH(0, IF(AMI!$I$84=Input!$J$19:$J$1518, COUNTIF($I$86:I430, Input!$A$19:$A$1518), ""), 0)),"")</f>
        <v/>
      </c>
      <c r="J431" s="271" t="str">
        <f t="array" ref="J431">IFERROR(INDEX(Input!$A$19:$A$1518, MATCH(0, IF(AMI!$J$84=Input!$J$19:$J$1518, COUNTIF($J$86:J430, Input!$A$19:$A$1518), ""), 0)),"")</f>
        <v/>
      </c>
    </row>
    <row r="432" spans="1:10" ht="13.5" thickBot="1" x14ac:dyDescent="0.25">
      <c r="A432" s="271" t="str">
        <f t="array" ref="A432">IFERROR(INDEX(Input!$A$19:$A$1518,MATCH(0,IF(AMI!$A$84=Input!$J$19:$J$1518, COUNTIF($A$86:A431, Input!$A$19:$A$1518), ""), 0)),"")</f>
        <v/>
      </c>
      <c r="B432" s="271" t="str">
        <f t="array" ref="B432">IFERROR(INDEX(Input!$A$19:$A$1518, MATCH(0, IF(AMI!$B$84=Input!$J$19:$J$1518, COUNTIF($B$86:B431, Input!$A$19:$A$1518), ""), 0)),"")</f>
        <v/>
      </c>
      <c r="C432" s="271" t="str">
        <f t="array" ref="C432">IFERROR(INDEX(Input!$A$19:$A$1518, MATCH(0, IF(AMI!$C$84=Input!$J$19:$J$1518, COUNTIF($C$86:C431, Input!$A$19:$A$1518), ""), 0)),"")</f>
        <v/>
      </c>
      <c r="D432" s="271" t="str">
        <f t="array" ref="D432">IFERROR(INDEX(Input!$A$19:$A$1518, MATCH(0, IF(AMI!$D$84=Input!$J$19:$J$1518, COUNTIF($D$86:D431, Input!$A$19:$A$1518), ""), 0)),"")</f>
        <v/>
      </c>
      <c r="E432" s="271" t="str">
        <f t="array" ref="E432">IFERROR(INDEX(Input!$A$19:$A$1518, MATCH(0, IF(AMI!$E$84=Input!$J$19:$J$1518, COUNTIF($E$86:E431, Input!$A$19:$A$1518), ""), 0)),"")</f>
        <v/>
      </c>
      <c r="F432" s="271" t="str">
        <f t="array" ref="F432">IFERROR(INDEX(Input!$A$19:$A$1518, MATCH(0, IF(AMI!$F$84=Input!$J$19:$J$1518, COUNTIF($F$86:F431, Input!$A$19:$A$1518), ""), 0)),"")</f>
        <v/>
      </c>
      <c r="G432" s="271" t="str">
        <f t="array" ref="G432">IFERROR(INDEX(Input!$A$19:$A$1518, MATCH(0, IF(AMI!$G$84=Input!$J$19:$J$1518, COUNTIF($G$86:G431, Input!$A$19:$A$1518), ""), 0)),"")</f>
        <v/>
      </c>
      <c r="H432" s="271" t="str">
        <f t="array" ref="H432">IFERROR(INDEX(Input!$A$19:$A$1518, MATCH(0, IF(AMI!$H$84=Input!$J$19:$J$1518, COUNTIF($H$86:H431, Input!$A$19:$A$1518), ""), 0)),"")</f>
        <v/>
      </c>
      <c r="I432" s="271" t="str">
        <f t="array" ref="I432">IFERROR(INDEX(Input!$A$19:$A$1518, MATCH(0, IF(AMI!$I$84=Input!$J$19:$J$1518, COUNTIF($I$86:I431, Input!$A$19:$A$1518), ""), 0)),"")</f>
        <v/>
      </c>
      <c r="J432" s="271" t="str">
        <f t="array" ref="J432">IFERROR(INDEX(Input!$A$19:$A$1518, MATCH(0, IF(AMI!$J$84=Input!$J$19:$J$1518, COUNTIF($J$86:J431, Input!$A$19:$A$1518), ""), 0)),"")</f>
        <v/>
      </c>
    </row>
    <row r="433" spans="1:10" ht="13.5" thickBot="1" x14ac:dyDescent="0.25">
      <c r="A433" s="271" t="str">
        <f t="array" ref="A433">IFERROR(INDEX(Input!$A$19:$A$1518,MATCH(0,IF(AMI!$A$84=Input!$J$19:$J$1518, COUNTIF($A$86:A432, Input!$A$19:$A$1518), ""), 0)),"")</f>
        <v/>
      </c>
      <c r="B433" s="271" t="str">
        <f t="array" ref="B433">IFERROR(INDEX(Input!$A$19:$A$1518, MATCH(0, IF(AMI!$B$84=Input!$J$19:$J$1518, COUNTIF($B$86:B432, Input!$A$19:$A$1518), ""), 0)),"")</f>
        <v/>
      </c>
      <c r="C433" s="271" t="str">
        <f t="array" ref="C433">IFERROR(INDEX(Input!$A$19:$A$1518, MATCH(0, IF(AMI!$C$84=Input!$J$19:$J$1518, COUNTIF($C$86:C432, Input!$A$19:$A$1518), ""), 0)),"")</f>
        <v/>
      </c>
      <c r="D433" s="271" t="str">
        <f t="array" ref="D433">IFERROR(INDEX(Input!$A$19:$A$1518, MATCH(0, IF(AMI!$D$84=Input!$J$19:$J$1518, COUNTIF($D$86:D432, Input!$A$19:$A$1518), ""), 0)),"")</f>
        <v/>
      </c>
      <c r="E433" s="271" t="str">
        <f t="array" ref="E433">IFERROR(INDEX(Input!$A$19:$A$1518, MATCH(0, IF(AMI!$E$84=Input!$J$19:$J$1518, COUNTIF($E$86:E432, Input!$A$19:$A$1518), ""), 0)),"")</f>
        <v/>
      </c>
      <c r="F433" s="271" t="str">
        <f t="array" ref="F433">IFERROR(INDEX(Input!$A$19:$A$1518, MATCH(0, IF(AMI!$F$84=Input!$J$19:$J$1518, COUNTIF($F$86:F432, Input!$A$19:$A$1518), ""), 0)),"")</f>
        <v/>
      </c>
      <c r="G433" s="271" t="str">
        <f t="array" ref="G433">IFERROR(INDEX(Input!$A$19:$A$1518, MATCH(0, IF(AMI!$G$84=Input!$J$19:$J$1518, COUNTIF($G$86:G432, Input!$A$19:$A$1518), ""), 0)),"")</f>
        <v/>
      </c>
      <c r="H433" s="271" t="str">
        <f t="array" ref="H433">IFERROR(INDEX(Input!$A$19:$A$1518, MATCH(0, IF(AMI!$H$84=Input!$J$19:$J$1518, COUNTIF($H$86:H432, Input!$A$19:$A$1518), ""), 0)),"")</f>
        <v/>
      </c>
      <c r="I433" s="271" t="str">
        <f t="array" ref="I433">IFERROR(INDEX(Input!$A$19:$A$1518, MATCH(0, IF(AMI!$I$84=Input!$J$19:$J$1518, COUNTIF($I$86:I432, Input!$A$19:$A$1518), ""), 0)),"")</f>
        <v/>
      </c>
      <c r="J433" s="271" t="str">
        <f t="array" ref="J433">IFERROR(INDEX(Input!$A$19:$A$1518, MATCH(0, IF(AMI!$J$84=Input!$J$19:$J$1518, COUNTIF($J$86:J432, Input!$A$19:$A$1518), ""), 0)),"")</f>
        <v/>
      </c>
    </row>
    <row r="434" spans="1:10" ht="13.5" thickBot="1" x14ac:dyDescent="0.25">
      <c r="A434" s="271" t="str">
        <f t="array" ref="A434">IFERROR(INDEX(Input!$A$19:$A$1518,MATCH(0,IF(AMI!$A$84=Input!$J$19:$J$1518, COUNTIF($A$86:A433, Input!$A$19:$A$1518), ""), 0)),"")</f>
        <v/>
      </c>
      <c r="B434" s="271" t="str">
        <f t="array" ref="B434">IFERROR(INDEX(Input!$A$19:$A$1518, MATCH(0, IF(AMI!$B$84=Input!$J$19:$J$1518, COUNTIF($B$86:B433, Input!$A$19:$A$1518), ""), 0)),"")</f>
        <v/>
      </c>
      <c r="C434" s="271" t="str">
        <f t="array" ref="C434">IFERROR(INDEX(Input!$A$19:$A$1518, MATCH(0, IF(AMI!$C$84=Input!$J$19:$J$1518, COUNTIF($C$86:C433, Input!$A$19:$A$1518), ""), 0)),"")</f>
        <v/>
      </c>
      <c r="D434" s="271" t="str">
        <f t="array" ref="D434">IFERROR(INDEX(Input!$A$19:$A$1518, MATCH(0, IF(AMI!$D$84=Input!$J$19:$J$1518, COUNTIF($D$86:D433, Input!$A$19:$A$1518), ""), 0)),"")</f>
        <v/>
      </c>
      <c r="E434" s="271" t="str">
        <f t="array" ref="E434">IFERROR(INDEX(Input!$A$19:$A$1518, MATCH(0, IF(AMI!$E$84=Input!$J$19:$J$1518, COUNTIF($E$86:E433, Input!$A$19:$A$1518), ""), 0)),"")</f>
        <v/>
      </c>
      <c r="F434" s="271" t="str">
        <f t="array" ref="F434">IFERROR(INDEX(Input!$A$19:$A$1518, MATCH(0, IF(AMI!$F$84=Input!$J$19:$J$1518, COUNTIF($F$86:F433, Input!$A$19:$A$1518), ""), 0)),"")</f>
        <v/>
      </c>
      <c r="G434" s="271" t="str">
        <f t="array" ref="G434">IFERROR(INDEX(Input!$A$19:$A$1518, MATCH(0, IF(AMI!$G$84=Input!$J$19:$J$1518, COUNTIF($G$86:G433, Input!$A$19:$A$1518), ""), 0)),"")</f>
        <v/>
      </c>
      <c r="H434" s="271" t="str">
        <f t="array" ref="H434">IFERROR(INDEX(Input!$A$19:$A$1518, MATCH(0, IF(AMI!$H$84=Input!$J$19:$J$1518, COUNTIF($H$86:H433, Input!$A$19:$A$1518), ""), 0)),"")</f>
        <v/>
      </c>
      <c r="I434" s="271" t="str">
        <f t="array" ref="I434">IFERROR(INDEX(Input!$A$19:$A$1518, MATCH(0, IF(AMI!$I$84=Input!$J$19:$J$1518, COUNTIF($I$86:I433, Input!$A$19:$A$1518), ""), 0)),"")</f>
        <v/>
      </c>
      <c r="J434" s="271" t="str">
        <f t="array" ref="J434">IFERROR(INDEX(Input!$A$19:$A$1518, MATCH(0, IF(AMI!$J$84=Input!$J$19:$J$1518, COUNTIF($J$86:J433, Input!$A$19:$A$1518), ""), 0)),"")</f>
        <v/>
      </c>
    </row>
    <row r="435" spans="1:10" ht="13.5" thickBot="1" x14ac:dyDescent="0.25">
      <c r="A435" s="271" t="str">
        <f t="array" ref="A435">IFERROR(INDEX(Input!$A$19:$A$1518,MATCH(0,IF(AMI!$A$84=Input!$J$19:$J$1518, COUNTIF($A$86:A434, Input!$A$19:$A$1518), ""), 0)),"")</f>
        <v/>
      </c>
      <c r="B435" s="271" t="str">
        <f t="array" ref="B435">IFERROR(INDEX(Input!$A$19:$A$1518, MATCH(0, IF(AMI!$B$84=Input!$J$19:$J$1518, COUNTIF($B$86:B434, Input!$A$19:$A$1518), ""), 0)),"")</f>
        <v/>
      </c>
      <c r="C435" s="271" t="str">
        <f t="array" ref="C435">IFERROR(INDEX(Input!$A$19:$A$1518, MATCH(0, IF(AMI!$C$84=Input!$J$19:$J$1518, COUNTIF($C$86:C434, Input!$A$19:$A$1518), ""), 0)),"")</f>
        <v/>
      </c>
      <c r="D435" s="271" t="str">
        <f t="array" ref="D435">IFERROR(INDEX(Input!$A$19:$A$1518, MATCH(0, IF(AMI!$D$84=Input!$J$19:$J$1518, COUNTIF($D$86:D434, Input!$A$19:$A$1518), ""), 0)),"")</f>
        <v/>
      </c>
      <c r="E435" s="271" t="str">
        <f t="array" ref="E435">IFERROR(INDEX(Input!$A$19:$A$1518, MATCH(0, IF(AMI!$E$84=Input!$J$19:$J$1518, COUNTIF($E$86:E434, Input!$A$19:$A$1518), ""), 0)),"")</f>
        <v/>
      </c>
      <c r="F435" s="271" t="str">
        <f t="array" ref="F435">IFERROR(INDEX(Input!$A$19:$A$1518, MATCH(0, IF(AMI!$F$84=Input!$J$19:$J$1518, COUNTIF($F$86:F434, Input!$A$19:$A$1518), ""), 0)),"")</f>
        <v/>
      </c>
      <c r="G435" s="271" t="str">
        <f t="array" ref="G435">IFERROR(INDEX(Input!$A$19:$A$1518, MATCH(0, IF(AMI!$G$84=Input!$J$19:$J$1518, COUNTIF($G$86:G434, Input!$A$19:$A$1518), ""), 0)),"")</f>
        <v/>
      </c>
      <c r="H435" s="271" t="str">
        <f t="array" ref="H435">IFERROR(INDEX(Input!$A$19:$A$1518, MATCH(0, IF(AMI!$H$84=Input!$J$19:$J$1518, COUNTIF($H$86:H434, Input!$A$19:$A$1518), ""), 0)),"")</f>
        <v/>
      </c>
      <c r="I435" s="271" t="str">
        <f t="array" ref="I435">IFERROR(INDEX(Input!$A$19:$A$1518, MATCH(0, IF(AMI!$I$84=Input!$J$19:$J$1518, COUNTIF($I$86:I434, Input!$A$19:$A$1518), ""), 0)),"")</f>
        <v/>
      </c>
      <c r="J435" s="271" t="str">
        <f t="array" ref="J435">IFERROR(INDEX(Input!$A$19:$A$1518, MATCH(0, IF(AMI!$J$84=Input!$J$19:$J$1518, COUNTIF($J$86:J434, Input!$A$19:$A$1518), ""), 0)),"")</f>
        <v/>
      </c>
    </row>
    <row r="436" spans="1:10" ht="13.5" thickBot="1" x14ac:dyDescent="0.25">
      <c r="A436" s="271" t="str">
        <f t="array" ref="A436">IFERROR(INDEX(Input!$A$19:$A$1518,MATCH(0,IF(AMI!$A$84=Input!$J$19:$J$1518, COUNTIF($A$86:A435, Input!$A$19:$A$1518), ""), 0)),"")</f>
        <v/>
      </c>
      <c r="B436" s="271" t="str">
        <f t="array" ref="B436">IFERROR(INDEX(Input!$A$19:$A$1518, MATCH(0, IF(AMI!$B$84=Input!$J$19:$J$1518, COUNTIF($B$86:B435, Input!$A$19:$A$1518), ""), 0)),"")</f>
        <v/>
      </c>
      <c r="C436" s="271" t="str">
        <f t="array" ref="C436">IFERROR(INDEX(Input!$A$19:$A$1518, MATCH(0, IF(AMI!$C$84=Input!$J$19:$J$1518, COUNTIF($C$86:C435, Input!$A$19:$A$1518), ""), 0)),"")</f>
        <v/>
      </c>
      <c r="D436" s="271" t="str">
        <f t="array" ref="D436">IFERROR(INDEX(Input!$A$19:$A$1518, MATCH(0, IF(AMI!$D$84=Input!$J$19:$J$1518, COUNTIF($D$86:D435, Input!$A$19:$A$1518), ""), 0)),"")</f>
        <v/>
      </c>
      <c r="E436" s="271" t="str">
        <f t="array" ref="E436">IFERROR(INDEX(Input!$A$19:$A$1518, MATCH(0, IF(AMI!$E$84=Input!$J$19:$J$1518, COUNTIF($E$86:E435, Input!$A$19:$A$1518), ""), 0)),"")</f>
        <v/>
      </c>
      <c r="F436" s="271" t="str">
        <f t="array" ref="F436">IFERROR(INDEX(Input!$A$19:$A$1518, MATCH(0, IF(AMI!$F$84=Input!$J$19:$J$1518, COUNTIF($F$86:F435, Input!$A$19:$A$1518), ""), 0)),"")</f>
        <v/>
      </c>
      <c r="G436" s="271" t="str">
        <f t="array" ref="G436">IFERROR(INDEX(Input!$A$19:$A$1518, MATCH(0, IF(AMI!$G$84=Input!$J$19:$J$1518, COUNTIF($G$86:G435, Input!$A$19:$A$1518), ""), 0)),"")</f>
        <v/>
      </c>
      <c r="H436" s="271" t="str">
        <f t="array" ref="H436">IFERROR(INDEX(Input!$A$19:$A$1518, MATCH(0, IF(AMI!$H$84=Input!$J$19:$J$1518, COUNTIF($H$86:H435, Input!$A$19:$A$1518), ""), 0)),"")</f>
        <v/>
      </c>
      <c r="I436" s="271" t="str">
        <f t="array" ref="I436">IFERROR(INDEX(Input!$A$19:$A$1518, MATCH(0, IF(AMI!$I$84=Input!$J$19:$J$1518, COUNTIF($I$86:I435, Input!$A$19:$A$1518), ""), 0)),"")</f>
        <v/>
      </c>
      <c r="J436" s="271" t="str">
        <f t="array" ref="J436">IFERROR(INDEX(Input!$A$19:$A$1518, MATCH(0, IF(AMI!$J$84=Input!$J$19:$J$1518, COUNTIF($J$86:J435, Input!$A$19:$A$1518), ""), 0)),"")</f>
        <v/>
      </c>
    </row>
    <row r="437" spans="1:10" ht="13.5" thickBot="1" x14ac:dyDescent="0.25">
      <c r="A437" s="271" t="str">
        <f t="array" ref="A437">IFERROR(INDEX(Input!$A$19:$A$1518,MATCH(0,IF(AMI!$A$84=Input!$J$19:$J$1518, COUNTIF($A$86:A436, Input!$A$19:$A$1518), ""), 0)),"")</f>
        <v/>
      </c>
      <c r="B437" s="271" t="str">
        <f t="array" ref="B437">IFERROR(INDEX(Input!$A$19:$A$1518, MATCH(0, IF(AMI!$B$84=Input!$J$19:$J$1518, COUNTIF($B$86:B436, Input!$A$19:$A$1518), ""), 0)),"")</f>
        <v/>
      </c>
      <c r="C437" s="271" t="str">
        <f t="array" ref="C437">IFERROR(INDEX(Input!$A$19:$A$1518, MATCH(0, IF(AMI!$C$84=Input!$J$19:$J$1518, COUNTIF($C$86:C436, Input!$A$19:$A$1518), ""), 0)),"")</f>
        <v/>
      </c>
      <c r="D437" s="271" t="str">
        <f t="array" ref="D437">IFERROR(INDEX(Input!$A$19:$A$1518, MATCH(0, IF(AMI!$D$84=Input!$J$19:$J$1518, COUNTIF($D$86:D436, Input!$A$19:$A$1518), ""), 0)),"")</f>
        <v/>
      </c>
      <c r="E437" s="271" t="str">
        <f t="array" ref="E437">IFERROR(INDEX(Input!$A$19:$A$1518, MATCH(0, IF(AMI!$E$84=Input!$J$19:$J$1518, COUNTIF($E$86:E436, Input!$A$19:$A$1518), ""), 0)),"")</f>
        <v/>
      </c>
      <c r="F437" s="271" t="str">
        <f t="array" ref="F437">IFERROR(INDEX(Input!$A$19:$A$1518, MATCH(0, IF(AMI!$F$84=Input!$J$19:$J$1518, COUNTIF($F$86:F436, Input!$A$19:$A$1518), ""), 0)),"")</f>
        <v/>
      </c>
      <c r="G437" s="271" t="str">
        <f t="array" ref="G437">IFERROR(INDEX(Input!$A$19:$A$1518, MATCH(0, IF(AMI!$G$84=Input!$J$19:$J$1518, COUNTIF($G$86:G436, Input!$A$19:$A$1518), ""), 0)),"")</f>
        <v/>
      </c>
      <c r="H437" s="271" t="str">
        <f t="array" ref="H437">IFERROR(INDEX(Input!$A$19:$A$1518, MATCH(0, IF(AMI!$H$84=Input!$J$19:$J$1518, COUNTIF($H$86:H436, Input!$A$19:$A$1518), ""), 0)),"")</f>
        <v/>
      </c>
      <c r="I437" s="271" t="str">
        <f t="array" ref="I437">IFERROR(INDEX(Input!$A$19:$A$1518, MATCH(0, IF(AMI!$I$84=Input!$J$19:$J$1518, COUNTIF($I$86:I436, Input!$A$19:$A$1518), ""), 0)),"")</f>
        <v/>
      </c>
      <c r="J437" s="271" t="str">
        <f t="array" ref="J437">IFERROR(INDEX(Input!$A$19:$A$1518, MATCH(0, IF(AMI!$J$84=Input!$J$19:$J$1518, COUNTIF($J$86:J436, Input!$A$19:$A$1518), ""), 0)),"")</f>
        <v/>
      </c>
    </row>
    <row r="438" spans="1:10" ht="13.5" thickBot="1" x14ac:dyDescent="0.25">
      <c r="A438" s="271" t="str">
        <f t="array" ref="A438">IFERROR(INDEX(Input!$A$19:$A$1518,MATCH(0,IF(AMI!$A$84=Input!$J$19:$J$1518, COUNTIF($A$86:A437, Input!$A$19:$A$1518), ""), 0)),"")</f>
        <v/>
      </c>
      <c r="B438" s="271" t="str">
        <f t="array" ref="B438">IFERROR(INDEX(Input!$A$19:$A$1518, MATCH(0, IF(AMI!$B$84=Input!$J$19:$J$1518, COUNTIF($B$86:B437, Input!$A$19:$A$1518), ""), 0)),"")</f>
        <v/>
      </c>
      <c r="C438" s="271" t="str">
        <f t="array" ref="C438">IFERROR(INDEX(Input!$A$19:$A$1518, MATCH(0, IF(AMI!$C$84=Input!$J$19:$J$1518, COUNTIF($C$86:C437, Input!$A$19:$A$1518), ""), 0)),"")</f>
        <v/>
      </c>
      <c r="D438" s="271" t="str">
        <f t="array" ref="D438">IFERROR(INDEX(Input!$A$19:$A$1518, MATCH(0, IF(AMI!$D$84=Input!$J$19:$J$1518, COUNTIF($D$86:D437, Input!$A$19:$A$1518), ""), 0)),"")</f>
        <v/>
      </c>
      <c r="E438" s="271" t="str">
        <f t="array" ref="E438">IFERROR(INDEX(Input!$A$19:$A$1518, MATCH(0, IF(AMI!$E$84=Input!$J$19:$J$1518, COUNTIF($E$86:E437, Input!$A$19:$A$1518), ""), 0)),"")</f>
        <v/>
      </c>
      <c r="F438" s="271" t="str">
        <f t="array" ref="F438">IFERROR(INDEX(Input!$A$19:$A$1518, MATCH(0, IF(AMI!$F$84=Input!$J$19:$J$1518, COUNTIF($F$86:F437, Input!$A$19:$A$1518), ""), 0)),"")</f>
        <v/>
      </c>
      <c r="G438" s="271" t="str">
        <f t="array" ref="G438">IFERROR(INDEX(Input!$A$19:$A$1518, MATCH(0, IF(AMI!$G$84=Input!$J$19:$J$1518, COUNTIF($G$86:G437, Input!$A$19:$A$1518), ""), 0)),"")</f>
        <v/>
      </c>
      <c r="H438" s="271" t="str">
        <f t="array" ref="H438">IFERROR(INDEX(Input!$A$19:$A$1518, MATCH(0, IF(AMI!$H$84=Input!$J$19:$J$1518, COUNTIF($H$86:H437, Input!$A$19:$A$1518), ""), 0)),"")</f>
        <v/>
      </c>
      <c r="I438" s="271" t="str">
        <f t="array" ref="I438">IFERROR(INDEX(Input!$A$19:$A$1518, MATCH(0, IF(AMI!$I$84=Input!$J$19:$J$1518, COUNTIF($I$86:I437, Input!$A$19:$A$1518), ""), 0)),"")</f>
        <v/>
      </c>
      <c r="J438" s="271" t="str">
        <f t="array" ref="J438">IFERROR(INDEX(Input!$A$19:$A$1518, MATCH(0, IF(AMI!$J$84=Input!$J$19:$J$1518, COUNTIF($J$86:J437, Input!$A$19:$A$1518), ""), 0)),"")</f>
        <v/>
      </c>
    </row>
    <row r="439" spans="1:10" ht="13.5" thickBot="1" x14ac:dyDescent="0.25">
      <c r="A439" s="271" t="str">
        <f t="array" ref="A439">IFERROR(INDEX(Input!$A$19:$A$1518,MATCH(0,IF(AMI!$A$84=Input!$J$19:$J$1518, COUNTIF($A$86:A438, Input!$A$19:$A$1518), ""), 0)),"")</f>
        <v/>
      </c>
      <c r="B439" s="271" t="str">
        <f t="array" ref="B439">IFERROR(INDEX(Input!$A$19:$A$1518, MATCH(0, IF(AMI!$B$84=Input!$J$19:$J$1518, COUNTIF($B$86:B438, Input!$A$19:$A$1518), ""), 0)),"")</f>
        <v/>
      </c>
      <c r="C439" s="271" t="str">
        <f t="array" ref="C439">IFERROR(INDEX(Input!$A$19:$A$1518, MATCH(0, IF(AMI!$C$84=Input!$J$19:$J$1518, COUNTIF($C$86:C438, Input!$A$19:$A$1518), ""), 0)),"")</f>
        <v/>
      </c>
      <c r="D439" s="271" t="str">
        <f t="array" ref="D439">IFERROR(INDEX(Input!$A$19:$A$1518, MATCH(0, IF(AMI!$D$84=Input!$J$19:$J$1518, COUNTIF($D$86:D438, Input!$A$19:$A$1518), ""), 0)),"")</f>
        <v/>
      </c>
      <c r="E439" s="271" t="str">
        <f t="array" ref="E439">IFERROR(INDEX(Input!$A$19:$A$1518, MATCH(0, IF(AMI!$E$84=Input!$J$19:$J$1518, COUNTIF($E$86:E438, Input!$A$19:$A$1518), ""), 0)),"")</f>
        <v/>
      </c>
      <c r="F439" s="271" t="str">
        <f t="array" ref="F439">IFERROR(INDEX(Input!$A$19:$A$1518, MATCH(0, IF(AMI!$F$84=Input!$J$19:$J$1518, COUNTIF($F$86:F438, Input!$A$19:$A$1518), ""), 0)),"")</f>
        <v/>
      </c>
      <c r="G439" s="271" t="str">
        <f t="array" ref="G439">IFERROR(INDEX(Input!$A$19:$A$1518, MATCH(0, IF(AMI!$G$84=Input!$J$19:$J$1518, COUNTIF($G$86:G438, Input!$A$19:$A$1518), ""), 0)),"")</f>
        <v/>
      </c>
      <c r="H439" s="271" t="str">
        <f t="array" ref="H439">IFERROR(INDEX(Input!$A$19:$A$1518, MATCH(0, IF(AMI!$H$84=Input!$J$19:$J$1518, COUNTIF($H$86:H438, Input!$A$19:$A$1518), ""), 0)),"")</f>
        <v/>
      </c>
      <c r="I439" s="271" t="str">
        <f t="array" ref="I439">IFERROR(INDEX(Input!$A$19:$A$1518, MATCH(0, IF(AMI!$I$84=Input!$J$19:$J$1518, COUNTIF($I$86:I438, Input!$A$19:$A$1518), ""), 0)),"")</f>
        <v/>
      </c>
      <c r="J439" s="271" t="str">
        <f t="array" ref="J439">IFERROR(INDEX(Input!$A$19:$A$1518, MATCH(0, IF(AMI!$J$84=Input!$J$19:$J$1518, COUNTIF($J$86:J438, Input!$A$19:$A$1518), ""), 0)),"")</f>
        <v/>
      </c>
    </row>
    <row r="440" spans="1:10" ht="13.5" thickBot="1" x14ac:dyDescent="0.25">
      <c r="A440" s="271" t="str">
        <f t="array" ref="A440">IFERROR(INDEX(Input!$A$19:$A$1518,MATCH(0,IF(AMI!$A$84=Input!$J$19:$J$1518, COUNTIF($A$86:A439, Input!$A$19:$A$1518), ""), 0)),"")</f>
        <v/>
      </c>
      <c r="B440" s="271" t="str">
        <f t="array" ref="B440">IFERROR(INDEX(Input!$A$19:$A$1518, MATCH(0, IF(AMI!$B$84=Input!$J$19:$J$1518, COUNTIF($B$86:B439, Input!$A$19:$A$1518), ""), 0)),"")</f>
        <v/>
      </c>
      <c r="C440" s="271" t="str">
        <f t="array" ref="C440">IFERROR(INDEX(Input!$A$19:$A$1518, MATCH(0, IF(AMI!$C$84=Input!$J$19:$J$1518, COUNTIF($C$86:C439, Input!$A$19:$A$1518), ""), 0)),"")</f>
        <v/>
      </c>
      <c r="D440" s="271" t="str">
        <f t="array" ref="D440">IFERROR(INDEX(Input!$A$19:$A$1518, MATCH(0, IF(AMI!$D$84=Input!$J$19:$J$1518, COUNTIF($D$86:D439, Input!$A$19:$A$1518), ""), 0)),"")</f>
        <v/>
      </c>
      <c r="E440" s="271" t="str">
        <f t="array" ref="E440">IFERROR(INDEX(Input!$A$19:$A$1518, MATCH(0, IF(AMI!$E$84=Input!$J$19:$J$1518, COUNTIF($E$86:E439, Input!$A$19:$A$1518), ""), 0)),"")</f>
        <v/>
      </c>
      <c r="F440" s="271" t="str">
        <f t="array" ref="F440">IFERROR(INDEX(Input!$A$19:$A$1518, MATCH(0, IF(AMI!$F$84=Input!$J$19:$J$1518, COUNTIF($F$86:F439, Input!$A$19:$A$1518), ""), 0)),"")</f>
        <v/>
      </c>
      <c r="G440" s="271" t="str">
        <f t="array" ref="G440">IFERROR(INDEX(Input!$A$19:$A$1518, MATCH(0, IF(AMI!$G$84=Input!$J$19:$J$1518, COUNTIF($G$86:G439, Input!$A$19:$A$1518), ""), 0)),"")</f>
        <v/>
      </c>
      <c r="H440" s="271" t="str">
        <f t="array" ref="H440">IFERROR(INDEX(Input!$A$19:$A$1518, MATCH(0, IF(AMI!$H$84=Input!$J$19:$J$1518, COUNTIF($H$86:H439, Input!$A$19:$A$1518), ""), 0)),"")</f>
        <v/>
      </c>
      <c r="I440" s="271" t="str">
        <f t="array" ref="I440">IFERROR(INDEX(Input!$A$19:$A$1518, MATCH(0, IF(AMI!$I$84=Input!$J$19:$J$1518, COUNTIF($I$86:I439, Input!$A$19:$A$1518), ""), 0)),"")</f>
        <v/>
      </c>
      <c r="J440" s="271" t="str">
        <f t="array" ref="J440">IFERROR(INDEX(Input!$A$19:$A$1518, MATCH(0, IF(AMI!$J$84=Input!$J$19:$J$1518, COUNTIF($J$86:J439, Input!$A$19:$A$1518), ""), 0)),"")</f>
        <v/>
      </c>
    </row>
    <row r="441" spans="1:10" ht="13.5" thickBot="1" x14ac:dyDescent="0.25">
      <c r="A441" s="271" t="str">
        <f t="array" ref="A441">IFERROR(INDEX(Input!$A$19:$A$1518,MATCH(0,IF(AMI!$A$84=Input!$J$19:$J$1518, COUNTIF($A$86:A440, Input!$A$19:$A$1518), ""), 0)),"")</f>
        <v/>
      </c>
      <c r="B441" s="271" t="str">
        <f t="array" ref="B441">IFERROR(INDEX(Input!$A$19:$A$1518, MATCH(0, IF(AMI!$B$84=Input!$J$19:$J$1518, COUNTIF($B$86:B440, Input!$A$19:$A$1518), ""), 0)),"")</f>
        <v/>
      </c>
      <c r="C441" s="271" t="str">
        <f t="array" ref="C441">IFERROR(INDEX(Input!$A$19:$A$1518, MATCH(0, IF(AMI!$C$84=Input!$J$19:$J$1518, COUNTIF($C$86:C440, Input!$A$19:$A$1518), ""), 0)),"")</f>
        <v/>
      </c>
      <c r="D441" s="271" t="str">
        <f t="array" ref="D441">IFERROR(INDEX(Input!$A$19:$A$1518, MATCH(0, IF(AMI!$D$84=Input!$J$19:$J$1518, COUNTIF($D$86:D440, Input!$A$19:$A$1518), ""), 0)),"")</f>
        <v/>
      </c>
      <c r="E441" s="271" t="str">
        <f t="array" ref="E441">IFERROR(INDEX(Input!$A$19:$A$1518, MATCH(0, IF(AMI!$E$84=Input!$J$19:$J$1518, COUNTIF($E$86:E440, Input!$A$19:$A$1518), ""), 0)),"")</f>
        <v/>
      </c>
      <c r="F441" s="271" t="str">
        <f t="array" ref="F441">IFERROR(INDEX(Input!$A$19:$A$1518, MATCH(0, IF(AMI!$F$84=Input!$J$19:$J$1518, COUNTIF($F$86:F440, Input!$A$19:$A$1518), ""), 0)),"")</f>
        <v/>
      </c>
      <c r="G441" s="271" t="str">
        <f t="array" ref="G441">IFERROR(INDEX(Input!$A$19:$A$1518, MATCH(0, IF(AMI!$G$84=Input!$J$19:$J$1518, COUNTIF($G$86:G440, Input!$A$19:$A$1518), ""), 0)),"")</f>
        <v/>
      </c>
      <c r="H441" s="271" t="str">
        <f t="array" ref="H441">IFERROR(INDEX(Input!$A$19:$A$1518, MATCH(0, IF(AMI!$H$84=Input!$J$19:$J$1518, COUNTIF($H$86:H440, Input!$A$19:$A$1518), ""), 0)),"")</f>
        <v/>
      </c>
      <c r="I441" s="271" t="str">
        <f t="array" ref="I441">IFERROR(INDEX(Input!$A$19:$A$1518, MATCH(0, IF(AMI!$I$84=Input!$J$19:$J$1518, COUNTIF($I$86:I440, Input!$A$19:$A$1518), ""), 0)),"")</f>
        <v/>
      </c>
      <c r="J441" s="271" t="str">
        <f t="array" ref="J441">IFERROR(INDEX(Input!$A$19:$A$1518, MATCH(0, IF(AMI!$J$84=Input!$J$19:$J$1518, COUNTIF($J$86:J440, Input!$A$19:$A$1518), ""), 0)),"")</f>
        <v/>
      </c>
    </row>
    <row r="442" spans="1:10" ht="13.5" thickBot="1" x14ac:dyDescent="0.25">
      <c r="A442" s="271" t="str">
        <f t="array" ref="A442">IFERROR(INDEX(Input!$A$19:$A$1518,MATCH(0,IF(AMI!$A$84=Input!$J$19:$J$1518, COUNTIF($A$86:A441, Input!$A$19:$A$1518), ""), 0)),"")</f>
        <v/>
      </c>
      <c r="B442" s="271" t="str">
        <f t="array" ref="B442">IFERROR(INDEX(Input!$A$19:$A$1518, MATCH(0, IF(AMI!$B$84=Input!$J$19:$J$1518, COUNTIF($B$86:B441, Input!$A$19:$A$1518), ""), 0)),"")</f>
        <v/>
      </c>
      <c r="C442" s="271" t="str">
        <f t="array" ref="C442">IFERROR(INDEX(Input!$A$19:$A$1518, MATCH(0, IF(AMI!$C$84=Input!$J$19:$J$1518, COUNTIF($C$86:C441, Input!$A$19:$A$1518), ""), 0)),"")</f>
        <v/>
      </c>
      <c r="D442" s="271" t="str">
        <f t="array" ref="D442">IFERROR(INDEX(Input!$A$19:$A$1518, MATCH(0, IF(AMI!$D$84=Input!$J$19:$J$1518, COUNTIF($D$86:D441, Input!$A$19:$A$1518), ""), 0)),"")</f>
        <v/>
      </c>
      <c r="E442" s="271" t="str">
        <f t="array" ref="E442">IFERROR(INDEX(Input!$A$19:$A$1518, MATCH(0, IF(AMI!$E$84=Input!$J$19:$J$1518, COUNTIF($E$86:E441, Input!$A$19:$A$1518), ""), 0)),"")</f>
        <v/>
      </c>
      <c r="F442" s="271" t="str">
        <f t="array" ref="F442">IFERROR(INDEX(Input!$A$19:$A$1518, MATCH(0, IF(AMI!$F$84=Input!$J$19:$J$1518, COUNTIF($F$86:F441, Input!$A$19:$A$1518), ""), 0)),"")</f>
        <v/>
      </c>
      <c r="G442" s="271" t="str">
        <f t="array" ref="G442">IFERROR(INDEX(Input!$A$19:$A$1518, MATCH(0, IF(AMI!$G$84=Input!$J$19:$J$1518, COUNTIF($G$86:G441, Input!$A$19:$A$1518), ""), 0)),"")</f>
        <v/>
      </c>
      <c r="H442" s="271" t="str">
        <f t="array" ref="H442">IFERROR(INDEX(Input!$A$19:$A$1518, MATCH(0, IF(AMI!$H$84=Input!$J$19:$J$1518, COUNTIF($H$86:H441, Input!$A$19:$A$1518), ""), 0)),"")</f>
        <v/>
      </c>
      <c r="I442" s="271" t="str">
        <f t="array" ref="I442">IFERROR(INDEX(Input!$A$19:$A$1518, MATCH(0, IF(AMI!$I$84=Input!$J$19:$J$1518, COUNTIF($I$86:I441, Input!$A$19:$A$1518), ""), 0)),"")</f>
        <v/>
      </c>
      <c r="J442" s="271" t="str">
        <f t="array" ref="J442">IFERROR(INDEX(Input!$A$19:$A$1518, MATCH(0, IF(AMI!$J$84=Input!$J$19:$J$1518, COUNTIF($J$86:J441, Input!$A$19:$A$1518), ""), 0)),"")</f>
        <v/>
      </c>
    </row>
    <row r="443" spans="1:10" ht="13.5" thickBot="1" x14ac:dyDescent="0.25">
      <c r="A443" s="271" t="str">
        <f t="array" ref="A443">IFERROR(INDEX(Input!$A$19:$A$1518,MATCH(0,IF(AMI!$A$84=Input!$J$19:$J$1518, COUNTIF($A$86:A442, Input!$A$19:$A$1518), ""), 0)),"")</f>
        <v/>
      </c>
      <c r="B443" s="271" t="str">
        <f t="array" ref="B443">IFERROR(INDEX(Input!$A$19:$A$1518, MATCH(0, IF(AMI!$B$84=Input!$J$19:$J$1518, COUNTIF($B$86:B442, Input!$A$19:$A$1518), ""), 0)),"")</f>
        <v/>
      </c>
      <c r="C443" s="271" t="str">
        <f t="array" ref="C443">IFERROR(INDEX(Input!$A$19:$A$1518, MATCH(0, IF(AMI!$C$84=Input!$J$19:$J$1518, COUNTIF($C$86:C442, Input!$A$19:$A$1518), ""), 0)),"")</f>
        <v/>
      </c>
      <c r="D443" s="271" t="str">
        <f t="array" ref="D443">IFERROR(INDEX(Input!$A$19:$A$1518, MATCH(0, IF(AMI!$D$84=Input!$J$19:$J$1518, COUNTIF($D$86:D442, Input!$A$19:$A$1518), ""), 0)),"")</f>
        <v/>
      </c>
      <c r="E443" s="271" t="str">
        <f t="array" ref="E443">IFERROR(INDEX(Input!$A$19:$A$1518, MATCH(0, IF(AMI!$E$84=Input!$J$19:$J$1518, COUNTIF($E$86:E442, Input!$A$19:$A$1518), ""), 0)),"")</f>
        <v/>
      </c>
      <c r="F443" s="271" t="str">
        <f t="array" ref="F443">IFERROR(INDEX(Input!$A$19:$A$1518, MATCH(0, IF(AMI!$F$84=Input!$J$19:$J$1518, COUNTIF($F$86:F442, Input!$A$19:$A$1518), ""), 0)),"")</f>
        <v/>
      </c>
      <c r="G443" s="271" t="str">
        <f t="array" ref="G443">IFERROR(INDEX(Input!$A$19:$A$1518, MATCH(0, IF(AMI!$G$84=Input!$J$19:$J$1518, COUNTIF($G$86:G442, Input!$A$19:$A$1518), ""), 0)),"")</f>
        <v/>
      </c>
      <c r="H443" s="271" t="str">
        <f t="array" ref="H443">IFERROR(INDEX(Input!$A$19:$A$1518, MATCH(0, IF(AMI!$H$84=Input!$J$19:$J$1518, COUNTIF($H$86:H442, Input!$A$19:$A$1518), ""), 0)),"")</f>
        <v/>
      </c>
      <c r="I443" s="271" t="str">
        <f t="array" ref="I443">IFERROR(INDEX(Input!$A$19:$A$1518, MATCH(0, IF(AMI!$I$84=Input!$J$19:$J$1518, COUNTIF($I$86:I442, Input!$A$19:$A$1518), ""), 0)),"")</f>
        <v/>
      </c>
      <c r="J443" s="271" t="str">
        <f t="array" ref="J443">IFERROR(INDEX(Input!$A$19:$A$1518, MATCH(0, IF(AMI!$J$84=Input!$J$19:$J$1518, COUNTIF($J$86:J442, Input!$A$19:$A$1518), ""), 0)),"")</f>
        <v/>
      </c>
    </row>
    <row r="444" spans="1:10" ht="13.5" thickBot="1" x14ac:dyDescent="0.25">
      <c r="A444" s="271" t="str">
        <f t="array" ref="A444">IFERROR(INDEX(Input!$A$19:$A$1518,MATCH(0,IF(AMI!$A$84=Input!$J$19:$J$1518, COUNTIF($A$86:A443, Input!$A$19:$A$1518), ""), 0)),"")</f>
        <v/>
      </c>
      <c r="B444" s="271" t="str">
        <f t="array" ref="B444">IFERROR(INDEX(Input!$A$19:$A$1518, MATCH(0, IF(AMI!$B$84=Input!$J$19:$J$1518, COUNTIF($B$86:B443, Input!$A$19:$A$1518), ""), 0)),"")</f>
        <v/>
      </c>
      <c r="C444" s="271" t="str">
        <f t="array" ref="C444">IFERROR(INDEX(Input!$A$19:$A$1518, MATCH(0, IF(AMI!$C$84=Input!$J$19:$J$1518, COUNTIF($C$86:C443, Input!$A$19:$A$1518), ""), 0)),"")</f>
        <v/>
      </c>
      <c r="D444" s="271" t="str">
        <f t="array" ref="D444">IFERROR(INDEX(Input!$A$19:$A$1518, MATCH(0, IF(AMI!$D$84=Input!$J$19:$J$1518, COUNTIF($D$86:D443, Input!$A$19:$A$1518), ""), 0)),"")</f>
        <v/>
      </c>
      <c r="E444" s="271" t="str">
        <f t="array" ref="E444">IFERROR(INDEX(Input!$A$19:$A$1518, MATCH(0, IF(AMI!$E$84=Input!$J$19:$J$1518, COUNTIF($E$86:E443, Input!$A$19:$A$1518), ""), 0)),"")</f>
        <v/>
      </c>
      <c r="F444" s="271" t="str">
        <f t="array" ref="F444">IFERROR(INDEX(Input!$A$19:$A$1518, MATCH(0, IF(AMI!$F$84=Input!$J$19:$J$1518, COUNTIF($F$86:F443, Input!$A$19:$A$1518), ""), 0)),"")</f>
        <v/>
      </c>
      <c r="G444" s="271" t="str">
        <f t="array" ref="G444">IFERROR(INDEX(Input!$A$19:$A$1518, MATCH(0, IF(AMI!$G$84=Input!$J$19:$J$1518, COUNTIF($G$86:G443, Input!$A$19:$A$1518), ""), 0)),"")</f>
        <v/>
      </c>
      <c r="H444" s="271" t="str">
        <f t="array" ref="H444">IFERROR(INDEX(Input!$A$19:$A$1518, MATCH(0, IF(AMI!$H$84=Input!$J$19:$J$1518, COUNTIF($H$86:H443, Input!$A$19:$A$1518), ""), 0)),"")</f>
        <v/>
      </c>
      <c r="I444" s="271" t="str">
        <f t="array" ref="I444">IFERROR(INDEX(Input!$A$19:$A$1518, MATCH(0, IF(AMI!$I$84=Input!$J$19:$J$1518, COUNTIF($I$86:I443, Input!$A$19:$A$1518), ""), 0)),"")</f>
        <v/>
      </c>
      <c r="J444" s="271" t="str">
        <f t="array" ref="J444">IFERROR(INDEX(Input!$A$19:$A$1518, MATCH(0, IF(AMI!$J$84=Input!$J$19:$J$1518, COUNTIF($J$86:J443, Input!$A$19:$A$1518), ""), 0)),"")</f>
        <v/>
      </c>
    </row>
    <row r="445" spans="1:10" ht="13.5" thickBot="1" x14ac:dyDescent="0.25">
      <c r="A445" s="271" t="str">
        <f t="array" ref="A445">IFERROR(INDEX(Input!$A$19:$A$1518,MATCH(0,IF(AMI!$A$84=Input!$J$19:$J$1518, COUNTIF($A$86:A444, Input!$A$19:$A$1518), ""), 0)),"")</f>
        <v/>
      </c>
      <c r="B445" s="271" t="str">
        <f t="array" ref="B445">IFERROR(INDEX(Input!$A$19:$A$1518, MATCH(0, IF(AMI!$B$84=Input!$J$19:$J$1518, COUNTIF($B$86:B444, Input!$A$19:$A$1518), ""), 0)),"")</f>
        <v/>
      </c>
      <c r="C445" s="271" t="str">
        <f t="array" ref="C445">IFERROR(INDEX(Input!$A$19:$A$1518, MATCH(0, IF(AMI!$C$84=Input!$J$19:$J$1518, COUNTIF($C$86:C444, Input!$A$19:$A$1518), ""), 0)),"")</f>
        <v/>
      </c>
      <c r="D445" s="271" t="str">
        <f t="array" ref="D445">IFERROR(INDEX(Input!$A$19:$A$1518, MATCH(0, IF(AMI!$D$84=Input!$J$19:$J$1518, COUNTIF($D$86:D444, Input!$A$19:$A$1518), ""), 0)),"")</f>
        <v/>
      </c>
      <c r="E445" s="271" t="str">
        <f t="array" ref="E445">IFERROR(INDEX(Input!$A$19:$A$1518, MATCH(0, IF(AMI!$E$84=Input!$J$19:$J$1518, COUNTIF($E$86:E444, Input!$A$19:$A$1518), ""), 0)),"")</f>
        <v/>
      </c>
      <c r="F445" s="271" t="str">
        <f t="array" ref="F445">IFERROR(INDEX(Input!$A$19:$A$1518, MATCH(0, IF(AMI!$F$84=Input!$J$19:$J$1518, COUNTIF($F$86:F444, Input!$A$19:$A$1518), ""), 0)),"")</f>
        <v/>
      </c>
      <c r="G445" s="271" t="str">
        <f t="array" ref="G445">IFERROR(INDEX(Input!$A$19:$A$1518, MATCH(0, IF(AMI!$G$84=Input!$J$19:$J$1518, COUNTIF($G$86:G444, Input!$A$19:$A$1518), ""), 0)),"")</f>
        <v/>
      </c>
      <c r="H445" s="271" t="str">
        <f t="array" ref="H445">IFERROR(INDEX(Input!$A$19:$A$1518, MATCH(0, IF(AMI!$H$84=Input!$J$19:$J$1518, COUNTIF($H$86:H444, Input!$A$19:$A$1518), ""), 0)),"")</f>
        <v/>
      </c>
      <c r="I445" s="271" t="str">
        <f t="array" ref="I445">IFERROR(INDEX(Input!$A$19:$A$1518, MATCH(0, IF(AMI!$I$84=Input!$J$19:$J$1518, COUNTIF($I$86:I444, Input!$A$19:$A$1518), ""), 0)),"")</f>
        <v/>
      </c>
      <c r="J445" s="271" t="str">
        <f t="array" ref="J445">IFERROR(INDEX(Input!$A$19:$A$1518, MATCH(0, IF(AMI!$J$84=Input!$J$19:$J$1518, COUNTIF($J$86:J444, Input!$A$19:$A$1518), ""), 0)),"")</f>
        <v/>
      </c>
    </row>
    <row r="446" spans="1:10" ht="13.5" thickBot="1" x14ac:dyDescent="0.25">
      <c r="A446" s="271" t="str">
        <f t="array" ref="A446">IFERROR(INDEX(Input!$A$19:$A$1518,MATCH(0,IF(AMI!$A$84=Input!$J$19:$J$1518, COUNTIF($A$86:A445, Input!$A$19:$A$1518), ""), 0)),"")</f>
        <v/>
      </c>
      <c r="B446" s="271" t="str">
        <f t="array" ref="B446">IFERROR(INDEX(Input!$A$19:$A$1518, MATCH(0, IF(AMI!$B$84=Input!$J$19:$J$1518, COUNTIF($B$86:B445, Input!$A$19:$A$1518), ""), 0)),"")</f>
        <v/>
      </c>
      <c r="C446" s="271" t="str">
        <f t="array" ref="C446">IFERROR(INDEX(Input!$A$19:$A$1518, MATCH(0, IF(AMI!$C$84=Input!$J$19:$J$1518, COUNTIF($C$86:C445, Input!$A$19:$A$1518), ""), 0)),"")</f>
        <v/>
      </c>
      <c r="D446" s="271" t="str">
        <f t="array" ref="D446">IFERROR(INDEX(Input!$A$19:$A$1518, MATCH(0, IF(AMI!$D$84=Input!$J$19:$J$1518, COUNTIF($D$86:D445, Input!$A$19:$A$1518), ""), 0)),"")</f>
        <v/>
      </c>
      <c r="E446" s="271" t="str">
        <f t="array" ref="E446">IFERROR(INDEX(Input!$A$19:$A$1518, MATCH(0, IF(AMI!$E$84=Input!$J$19:$J$1518, COUNTIF($E$86:E445, Input!$A$19:$A$1518), ""), 0)),"")</f>
        <v/>
      </c>
      <c r="F446" s="271" t="str">
        <f t="array" ref="F446">IFERROR(INDEX(Input!$A$19:$A$1518, MATCH(0, IF(AMI!$F$84=Input!$J$19:$J$1518, COUNTIF($F$86:F445, Input!$A$19:$A$1518), ""), 0)),"")</f>
        <v/>
      </c>
      <c r="G446" s="271" t="str">
        <f t="array" ref="G446">IFERROR(INDEX(Input!$A$19:$A$1518, MATCH(0, IF(AMI!$G$84=Input!$J$19:$J$1518, COUNTIF($G$86:G445, Input!$A$19:$A$1518), ""), 0)),"")</f>
        <v/>
      </c>
      <c r="H446" s="271" t="str">
        <f t="array" ref="H446">IFERROR(INDEX(Input!$A$19:$A$1518, MATCH(0, IF(AMI!$H$84=Input!$J$19:$J$1518, COUNTIF($H$86:H445, Input!$A$19:$A$1518), ""), 0)),"")</f>
        <v/>
      </c>
      <c r="I446" s="271" t="str">
        <f t="array" ref="I446">IFERROR(INDEX(Input!$A$19:$A$1518, MATCH(0, IF(AMI!$I$84=Input!$J$19:$J$1518, COUNTIF($I$86:I445, Input!$A$19:$A$1518), ""), 0)),"")</f>
        <v/>
      </c>
      <c r="J446" s="271" t="str">
        <f t="array" ref="J446">IFERROR(INDEX(Input!$A$19:$A$1518, MATCH(0, IF(AMI!$J$84=Input!$J$19:$J$1518, COUNTIF($J$86:J445, Input!$A$19:$A$1518), ""), 0)),"")</f>
        <v/>
      </c>
    </row>
    <row r="447" spans="1:10" ht="13.5" thickBot="1" x14ac:dyDescent="0.25">
      <c r="A447" s="271" t="str">
        <f t="array" ref="A447">IFERROR(INDEX(Input!$A$19:$A$1518,MATCH(0,IF(AMI!$A$84=Input!$J$19:$J$1518, COUNTIF($A$86:A446, Input!$A$19:$A$1518), ""), 0)),"")</f>
        <v/>
      </c>
      <c r="B447" s="271" t="str">
        <f t="array" ref="B447">IFERROR(INDEX(Input!$A$19:$A$1518, MATCH(0, IF(AMI!$B$84=Input!$J$19:$J$1518, COUNTIF($B$86:B446, Input!$A$19:$A$1518), ""), 0)),"")</f>
        <v/>
      </c>
      <c r="C447" s="271" t="str">
        <f t="array" ref="C447">IFERROR(INDEX(Input!$A$19:$A$1518, MATCH(0, IF(AMI!$C$84=Input!$J$19:$J$1518, COUNTIF($C$86:C446, Input!$A$19:$A$1518), ""), 0)),"")</f>
        <v/>
      </c>
      <c r="D447" s="271" t="str">
        <f t="array" ref="D447">IFERROR(INDEX(Input!$A$19:$A$1518, MATCH(0, IF(AMI!$D$84=Input!$J$19:$J$1518, COUNTIF($D$86:D446, Input!$A$19:$A$1518), ""), 0)),"")</f>
        <v/>
      </c>
      <c r="E447" s="271" t="str">
        <f t="array" ref="E447">IFERROR(INDEX(Input!$A$19:$A$1518, MATCH(0, IF(AMI!$E$84=Input!$J$19:$J$1518, COUNTIF($E$86:E446, Input!$A$19:$A$1518), ""), 0)),"")</f>
        <v/>
      </c>
      <c r="F447" s="271" t="str">
        <f t="array" ref="F447">IFERROR(INDEX(Input!$A$19:$A$1518, MATCH(0, IF(AMI!$F$84=Input!$J$19:$J$1518, COUNTIF($F$86:F446, Input!$A$19:$A$1518), ""), 0)),"")</f>
        <v/>
      </c>
      <c r="G447" s="271" t="str">
        <f t="array" ref="G447">IFERROR(INDEX(Input!$A$19:$A$1518, MATCH(0, IF(AMI!$G$84=Input!$J$19:$J$1518, COUNTIF($G$86:G446, Input!$A$19:$A$1518), ""), 0)),"")</f>
        <v/>
      </c>
      <c r="H447" s="271" t="str">
        <f t="array" ref="H447">IFERROR(INDEX(Input!$A$19:$A$1518, MATCH(0, IF(AMI!$H$84=Input!$J$19:$J$1518, COUNTIF($H$86:H446, Input!$A$19:$A$1518), ""), 0)),"")</f>
        <v/>
      </c>
      <c r="I447" s="271" t="str">
        <f t="array" ref="I447">IFERROR(INDEX(Input!$A$19:$A$1518, MATCH(0, IF(AMI!$I$84=Input!$J$19:$J$1518, COUNTIF($I$86:I446, Input!$A$19:$A$1518), ""), 0)),"")</f>
        <v/>
      </c>
      <c r="J447" s="271" t="str">
        <f t="array" ref="J447">IFERROR(INDEX(Input!$A$19:$A$1518, MATCH(0, IF(AMI!$J$84=Input!$J$19:$J$1518, COUNTIF($J$86:J446, Input!$A$19:$A$1518), ""), 0)),"")</f>
        <v/>
      </c>
    </row>
    <row r="448" spans="1:10" ht="13.5" thickBot="1" x14ac:dyDescent="0.25">
      <c r="A448" s="271" t="str">
        <f t="array" ref="A448">IFERROR(INDEX(Input!$A$19:$A$1518,MATCH(0,IF(AMI!$A$84=Input!$J$19:$J$1518, COUNTIF($A$86:A447, Input!$A$19:$A$1518), ""), 0)),"")</f>
        <v/>
      </c>
      <c r="B448" s="271" t="str">
        <f t="array" ref="B448">IFERROR(INDEX(Input!$A$19:$A$1518, MATCH(0, IF(AMI!$B$84=Input!$J$19:$J$1518, COUNTIF($B$86:B447, Input!$A$19:$A$1518), ""), 0)),"")</f>
        <v/>
      </c>
      <c r="C448" s="271" t="str">
        <f t="array" ref="C448">IFERROR(INDEX(Input!$A$19:$A$1518, MATCH(0, IF(AMI!$C$84=Input!$J$19:$J$1518, COUNTIF($C$86:C447, Input!$A$19:$A$1518), ""), 0)),"")</f>
        <v/>
      </c>
      <c r="D448" s="271" t="str">
        <f t="array" ref="D448">IFERROR(INDEX(Input!$A$19:$A$1518, MATCH(0, IF(AMI!$D$84=Input!$J$19:$J$1518, COUNTIF($D$86:D447, Input!$A$19:$A$1518), ""), 0)),"")</f>
        <v/>
      </c>
      <c r="E448" s="271" t="str">
        <f t="array" ref="E448">IFERROR(INDEX(Input!$A$19:$A$1518, MATCH(0, IF(AMI!$E$84=Input!$J$19:$J$1518, COUNTIF($E$86:E447, Input!$A$19:$A$1518), ""), 0)),"")</f>
        <v/>
      </c>
      <c r="F448" s="271" t="str">
        <f t="array" ref="F448">IFERROR(INDEX(Input!$A$19:$A$1518, MATCH(0, IF(AMI!$F$84=Input!$J$19:$J$1518, COUNTIF($F$86:F447, Input!$A$19:$A$1518), ""), 0)),"")</f>
        <v/>
      </c>
      <c r="G448" s="271" t="str">
        <f t="array" ref="G448">IFERROR(INDEX(Input!$A$19:$A$1518, MATCH(0, IF(AMI!$G$84=Input!$J$19:$J$1518, COUNTIF($G$86:G447, Input!$A$19:$A$1518), ""), 0)),"")</f>
        <v/>
      </c>
      <c r="H448" s="271" t="str">
        <f t="array" ref="H448">IFERROR(INDEX(Input!$A$19:$A$1518, MATCH(0, IF(AMI!$H$84=Input!$J$19:$J$1518, COUNTIF($H$86:H447, Input!$A$19:$A$1518), ""), 0)),"")</f>
        <v/>
      </c>
      <c r="I448" s="271" t="str">
        <f t="array" ref="I448">IFERROR(INDEX(Input!$A$19:$A$1518, MATCH(0, IF(AMI!$I$84=Input!$J$19:$J$1518, COUNTIF($I$86:I447, Input!$A$19:$A$1518), ""), 0)),"")</f>
        <v/>
      </c>
      <c r="J448" s="271" t="str">
        <f t="array" ref="J448">IFERROR(INDEX(Input!$A$19:$A$1518, MATCH(0, IF(AMI!$J$84=Input!$J$19:$J$1518, COUNTIF($J$86:J447, Input!$A$19:$A$1518), ""), 0)),"")</f>
        <v/>
      </c>
    </row>
    <row r="449" spans="1:10" ht="13.5" thickBot="1" x14ac:dyDescent="0.25">
      <c r="A449" s="271" t="str">
        <f t="array" ref="A449">IFERROR(INDEX(Input!$A$19:$A$1518,MATCH(0,IF(AMI!$A$84=Input!$J$19:$J$1518, COUNTIF($A$86:A448, Input!$A$19:$A$1518), ""), 0)),"")</f>
        <v/>
      </c>
      <c r="B449" s="271" t="str">
        <f t="array" ref="B449">IFERROR(INDEX(Input!$A$19:$A$1518, MATCH(0, IF(AMI!$B$84=Input!$J$19:$J$1518, COUNTIF($B$86:B448, Input!$A$19:$A$1518), ""), 0)),"")</f>
        <v/>
      </c>
      <c r="C449" s="271" t="str">
        <f t="array" ref="C449">IFERROR(INDEX(Input!$A$19:$A$1518, MATCH(0, IF(AMI!$C$84=Input!$J$19:$J$1518, COUNTIF($C$86:C448, Input!$A$19:$A$1518), ""), 0)),"")</f>
        <v/>
      </c>
      <c r="D449" s="271" t="str">
        <f t="array" ref="D449">IFERROR(INDEX(Input!$A$19:$A$1518, MATCH(0, IF(AMI!$D$84=Input!$J$19:$J$1518, COUNTIF($D$86:D448, Input!$A$19:$A$1518), ""), 0)),"")</f>
        <v/>
      </c>
      <c r="E449" s="271" t="str">
        <f t="array" ref="E449">IFERROR(INDEX(Input!$A$19:$A$1518, MATCH(0, IF(AMI!$E$84=Input!$J$19:$J$1518, COUNTIF($E$86:E448, Input!$A$19:$A$1518), ""), 0)),"")</f>
        <v/>
      </c>
      <c r="F449" s="271" t="str">
        <f t="array" ref="F449">IFERROR(INDEX(Input!$A$19:$A$1518, MATCH(0, IF(AMI!$F$84=Input!$J$19:$J$1518, COUNTIF($F$86:F448, Input!$A$19:$A$1518), ""), 0)),"")</f>
        <v/>
      </c>
      <c r="G449" s="271" t="str">
        <f t="array" ref="G449">IFERROR(INDEX(Input!$A$19:$A$1518, MATCH(0, IF(AMI!$G$84=Input!$J$19:$J$1518, COUNTIF($G$86:G448, Input!$A$19:$A$1518), ""), 0)),"")</f>
        <v/>
      </c>
      <c r="H449" s="271" t="str">
        <f t="array" ref="H449">IFERROR(INDEX(Input!$A$19:$A$1518, MATCH(0, IF(AMI!$H$84=Input!$J$19:$J$1518, COUNTIF($H$86:H448, Input!$A$19:$A$1518), ""), 0)),"")</f>
        <v/>
      </c>
      <c r="I449" s="271" t="str">
        <f t="array" ref="I449">IFERROR(INDEX(Input!$A$19:$A$1518, MATCH(0, IF(AMI!$I$84=Input!$J$19:$J$1518, COUNTIF($I$86:I448, Input!$A$19:$A$1518), ""), 0)),"")</f>
        <v/>
      </c>
      <c r="J449" s="271" t="str">
        <f t="array" ref="J449">IFERROR(INDEX(Input!$A$19:$A$1518, MATCH(0, IF(AMI!$J$84=Input!$J$19:$J$1518, COUNTIF($J$86:J448, Input!$A$19:$A$1518), ""), 0)),"")</f>
        <v/>
      </c>
    </row>
    <row r="450" spans="1:10" ht="13.5" thickBot="1" x14ac:dyDescent="0.25">
      <c r="A450" s="271" t="str">
        <f t="array" ref="A450">IFERROR(INDEX(Input!$A$19:$A$1518,MATCH(0,IF(AMI!$A$84=Input!$J$19:$J$1518, COUNTIF($A$86:A449, Input!$A$19:$A$1518), ""), 0)),"")</f>
        <v/>
      </c>
      <c r="B450" s="271" t="str">
        <f t="array" ref="B450">IFERROR(INDEX(Input!$A$19:$A$1518, MATCH(0, IF(AMI!$B$84=Input!$J$19:$J$1518, COUNTIF($B$86:B449, Input!$A$19:$A$1518), ""), 0)),"")</f>
        <v/>
      </c>
      <c r="C450" s="271" t="str">
        <f t="array" ref="C450">IFERROR(INDEX(Input!$A$19:$A$1518, MATCH(0, IF(AMI!$C$84=Input!$J$19:$J$1518, COUNTIF($C$86:C449, Input!$A$19:$A$1518), ""), 0)),"")</f>
        <v/>
      </c>
      <c r="D450" s="271" t="str">
        <f t="array" ref="D450">IFERROR(INDEX(Input!$A$19:$A$1518, MATCH(0, IF(AMI!$D$84=Input!$J$19:$J$1518, COUNTIF($D$86:D449, Input!$A$19:$A$1518), ""), 0)),"")</f>
        <v/>
      </c>
      <c r="E450" s="271" t="str">
        <f t="array" ref="E450">IFERROR(INDEX(Input!$A$19:$A$1518, MATCH(0, IF(AMI!$E$84=Input!$J$19:$J$1518, COUNTIF($E$86:E449, Input!$A$19:$A$1518), ""), 0)),"")</f>
        <v/>
      </c>
      <c r="F450" s="271" t="str">
        <f t="array" ref="F450">IFERROR(INDEX(Input!$A$19:$A$1518, MATCH(0, IF(AMI!$F$84=Input!$J$19:$J$1518, COUNTIF($F$86:F449, Input!$A$19:$A$1518), ""), 0)),"")</f>
        <v/>
      </c>
      <c r="G450" s="271" t="str">
        <f t="array" ref="G450">IFERROR(INDEX(Input!$A$19:$A$1518, MATCH(0, IF(AMI!$G$84=Input!$J$19:$J$1518, COUNTIF($G$86:G449, Input!$A$19:$A$1518), ""), 0)),"")</f>
        <v/>
      </c>
      <c r="H450" s="271" t="str">
        <f t="array" ref="H450">IFERROR(INDEX(Input!$A$19:$A$1518, MATCH(0, IF(AMI!$H$84=Input!$J$19:$J$1518, COUNTIF($H$86:H449, Input!$A$19:$A$1518), ""), 0)),"")</f>
        <v/>
      </c>
      <c r="I450" s="271" t="str">
        <f t="array" ref="I450">IFERROR(INDEX(Input!$A$19:$A$1518, MATCH(0, IF(AMI!$I$84=Input!$J$19:$J$1518, COUNTIF($I$86:I449, Input!$A$19:$A$1518), ""), 0)),"")</f>
        <v/>
      </c>
      <c r="J450" s="271" t="str">
        <f t="array" ref="J450">IFERROR(INDEX(Input!$A$19:$A$1518, MATCH(0, IF(AMI!$J$84=Input!$J$19:$J$1518, COUNTIF($J$86:J449, Input!$A$19:$A$1518), ""), 0)),"")</f>
        <v/>
      </c>
    </row>
    <row r="451" spans="1:10" ht="13.5" thickBot="1" x14ac:dyDescent="0.25">
      <c r="A451" s="271" t="str">
        <f t="array" ref="A451">IFERROR(INDEX(Input!$A$19:$A$1518,MATCH(0,IF(AMI!$A$84=Input!$J$19:$J$1518, COUNTIF($A$86:A450, Input!$A$19:$A$1518), ""), 0)),"")</f>
        <v/>
      </c>
      <c r="B451" s="271" t="str">
        <f t="array" ref="B451">IFERROR(INDEX(Input!$A$19:$A$1518, MATCH(0, IF(AMI!$B$84=Input!$J$19:$J$1518, COUNTIF($B$86:B450, Input!$A$19:$A$1518), ""), 0)),"")</f>
        <v/>
      </c>
      <c r="C451" s="271" t="str">
        <f t="array" ref="C451">IFERROR(INDEX(Input!$A$19:$A$1518, MATCH(0, IF(AMI!$C$84=Input!$J$19:$J$1518, COUNTIF($C$86:C450, Input!$A$19:$A$1518), ""), 0)),"")</f>
        <v/>
      </c>
      <c r="D451" s="271" t="str">
        <f t="array" ref="D451">IFERROR(INDEX(Input!$A$19:$A$1518, MATCH(0, IF(AMI!$D$84=Input!$J$19:$J$1518, COUNTIF($D$86:D450, Input!$A$19:$A$1518), ""), 0)),"")</f>
        <v/>
      </c>
      <c r="E451" s="271" t="str">
        <f t="array" ref="E451">IFERROR(INDEX(Input!$A$19:$A$1518, MATCH(0, IF(AMI!$E$84=Input!$J$19:$J$1518, COUNTIF($E$86:E450, Input!$A$19:$A$1518), ""), 0)),"")</f>
        <v/>
      </c>
      <c r="F451" s="271" t="str">
        <f t="array" ref="F451">IFERROR(INDEX(Input!$A$19:$A$1518, MATCH(0, IF(AMI!$F$84=Input!$J$19:$J$1518, COUNTIF($F$86:F450, Input!$A$19:$A$1518), ""), 0)),"")</f>
        <v/>
      </c>
      <c r="G451" s="271" t="str">
        <f t="array" ref="G451">IFERROR(INDEX(Input!$A$19:$A$1518, MATCH(0, IF(AMI!$G$84=Input!$J$19:$J$1518, COUNTIF($G$86:G450, Input!$A$19:$A$1518), ""), 0)),"")</f>
        <v/>
      </c>
      <c r="H451" s="271" t="str">
        <f t="array" ref="H451">IFERROR(INDEX(Input!$A$19:$A$1518, MATCH(0, IF(AMI!$H$84=Input!$J$19:$J$1518, COUNTIF($H$86:H450, Input!$A$19:$A$1518), ""), 0)),"")</f>
        <v/>
      </c>
      <c r="I451" s="271" t="str">
        <f t="array" ref="I451">IFERROR(INDEX(Input!$A$19:$A$1518, MATCH(0, IF(AMI!$I$84=Input!$J$19:$J$1518, COUNTIF($I$86:I450, Input!$A$19:$A$1518), ""), 0)),"")</f>
        <v/>
      </c>
      <c r="J451" s="271" t="str">
        <f t="array" ref="J451">IFERROR(INDEX(Input!$A$19:$A$1518, MATCH(0, IF(AMI!$J$84=Input!$J$19:$J$1518, COUNTIF($J$86:J450, Input!$A$19:$A$1518), ""), 0)),"")</f>
        <v/>
      </c>
    </row>
    <row r="452" spans="1:10" ht="13.5" thickBot="1" x14ac:dyDescent="0.25">
      <c r="A452" s="271" t="str">
        <f t="array" ref="A452">IFERROR(INDEX(Input!$A$19:$A$1518,MATCH(0,IF(AMI!$A$84=Input!$J$19:$J$1518, COUNTIF($A$86:A451, Input!$A$19:$A$1518), ""), 0)),"")</f>
        <v/>
      </c>
      <c r="B452" s="271" t="str">
        <f t="array" ref="B452">IFERROR(INDEX(Input!$A$19:$A$1518, MATCH(0, IF(AMI!$B$84=Input!$J$19:$J$1518, COUNTIF($B$86:B451, Input!$A$19:$A$1518), ""), 0)),"")</f>
        <v/>
      </c>
      <c r="C452" s="271" t="str">
        <f t="array" ref="C452">IFERROR(INDEX(Input!$A$19:$A$1518, MATCH(0, IF(AMI!$C$84=Input!$J$19:$J$1518, COUNTIF($C$86:C451, Input!$A$19:$A$1518), ""), 0)),"")</f>
        <v/>
      </c>
      <c r="D452" s="271" t="str">
        <f t="array" ref="D452">IFERROR(INDEX(Input!$A$19:$A$1518, MATCH(0, IF(AMI!$D$84=Input!$J$19:$J$1518, COUNTIF($D$86:D451, Input!$A$19:$A$1518), ""), 0)),"")</f>
        <v/>
      </c>
      <c r="E452" s="271" t="str">
        <f t="array" ref="E452">IFERROR(INDEX(Input!$A$19:$A$1518, MATCH(0, IF(AMI!$E$84=Input!$J$19:$J$1518, COUNTIF($E$86:E451, Input!$A$19:$A$1518), ""), 0)),"")</f>
        <v/>
      </c>
      <c r="F452" s="271" t="str">
        <f t="array" ref="F452">IFERROR(INDEX(Input!$A$19:$A$1518, MATCH(0, IF(AMI!$F$84=Input!$J$19:$J$1518, COUNTIF($F$86:F451, Input!$A$19:$A$1518), ""), 0)),"")</f>
        <v/>
      </c>
      <c r="G452" s="271" t="str">
        <f t="array" ref="G452">IFERROR(INDEX(Input!$A$19:$A$1518, MATCH(0, IF(AMI!$G$84=Input!$J$19:$J$1518, COUNTIF($G$86:G451, Input!$A$19:$A$1518), ""), 0)),"")</f>
        <v/>
      </c>
      <c r="H452" s="271" t="str">
        <f t="array" ref="H452">IFERROR(INDEX(Input!$A$19:$A$1518, MATCH(0, IF(AMI!$H$84=Input!$J$19:$J$1518, COUNTIF($H$86:H451, Input!$A$19:$A$1518), ""), 0)),"")</f>
        <v/>
      </c>
      <c r="I452" s="271" t="str">
        <f t="array" ref="I452">IFERROR(INDEX(Input!$A$19:$A$1518, MATCH(0, IF(AMI!$I$84=Input!$J$19:$J$1518, COUNTIF($I$86:I451, Input!$A$19:$A$1518), ""), 0)),"")</f>
        <v/>
      </c>
      <c r="J452" s="271" t="str">
        <f t="array" ref="J452">IFERROR(INDEX(Input!$A$19:$A$1518, MATCH(0, IF(AMI!$J$84=Input!$J$19:$J$1518, COUNTIF($J$86:J451, Input!$A$19:$A$1518), ""), 0)),"")</f>
        <v/>
      </c>
    </row>
    <row r="453" spans="1:10" ht="13.5" thickBot="1" x14ac:dyDescent="0.25">
      <c r="A453" s="271" t="str">
        <f t="array" ref="A453">IFERROR(INDEX(Input!$A$19:$A$1518,MATCH(0,IF(AMI!$A$84=Input!$J$19:$J$1518, COUNTIF($A$86:A452, Input!$A$19:$A$1518), ""), 0)),"")</f>
        <v/>
      </c>
      <c r="B453" s="271" t="str">
        <f t="array" ref="B453">IFERROR(INDEX(Input!$A$19:$A$1518, MATCH(0, IF(AMI!$B$84=Input!$J$19:$J$1518, COUNTIF($B$86:B452, Input!$A$19:$A$1518), ""), 0)),"")</f>
        <v/>
      </c>
      <c r="C453" s="271" t="str">
        <f t="array" ref="C453">IFERROR(INDEX(Input!$A$19:$A$1518, MATCH(0, IF(AMI!$C$84=Input!$J$19:$J$1518, COUNTIF($C$86:C452, Input!$A$19:$A$1518), ""), 0)),"")</f>
        <v/>
      </c>
      <c r="D453" s="271" t="str">
        <f t="array" ref="D453">IFERROR(INDEX(Input!$A$19:$A$1518, MATCH(0, IF(AMI!$D$84=Input!$J$19:$J$1518, COUNTIF($D$86:D452, Input!$A$19:$A$1518), ""), 0)),"")</f>
        <v/>
      </c>
      <c r="E453" s="271" t="str">
        <f t="array" ref="E453">IFERROR(INDEX(Input!$A$19:$A$1518, MATCH(0, IF(AMI!$E$84=Input!$J$19:$J$1518, COUNTIF($E$86:E452, Input!$A$19:$A$1518), ""), 0)),"")</f>
        <v/>
      </c>
      <c r="F453" s="271" t="str">
        <f t="array" ref="F453">IFERROR(INDEX(Input!$A$19:$A$1518, MATCH(0, IF(AMI!$F$84=Input!$J$19:$J$1518, COUNTIF($F$86:F452, Input!$A$19:$A$1518), ""), 0)),"")</f>
        <v/>
      </c>
      <c r="G453" s="271" t="str">
        <f t="array" ref="G453">IFERROR(INDEX(Input!$A$19:$A$1518, MATCH(0, IF(AMI!$G$84=Input!$J$19:$J$1518, COUNTIF($G$86:G452, Input!$A$19:$A$1518), ""), 0)),"")</f>
        <v/>
      </c>
      <c r="H453" s="271" t="str">
        <f t="array" ref="H453">IFERROR(INDEX(Input!$A$19:$A$1518, MATCH(0, IF(AMI!$H$84=Input!$J$19:$J$1518, COUNTIF($H$86:H452, Input!$A$19:$A$1518), ""), 0)),"")</f>
        <v/>
      </c>
      <c r="I453" s="271" t="str">
        <f t="array" ref="I453">IFERROR(INDEX(Input!$A$19:$A$1518, MATCH(0, IF(AMI!$I$84=Input!$J$19:$J$1518, COUNTIF($I$86:I452, Input!$A$19:$A$1518), ""), 0)),"")</f>
        <v/>
      </c>
      <c r="J453" s="271" t="str">
        <f t="array" ref="J453">IFERROR(INDEX(Input!$A$19:$A$1518, MATCH(0, IF(AMI!$J$84=Input!$J$19:$J$1518, COUNTIF($J$86:J452, Input!$A$19:$A$1518), ""), 0)),"")</f>
        <v/>
      </c>
    </row>
    <row r="454" spans="1:10" ht="13.5" thickBot="1" x14ac:dyDescent="0.25">
      <c r="A454" s="271" t="str">
        <f t="array" ref="A454">IFERROR(INDEX(Input!$A$19:$A$1518,MATCH(0,IF(AMI!$A$84=Input!$J$19:$J$1518, COUNTIF($A$86:A453, Input!$A$19:$A$1518), ""), 0)),"")</f>
        <v/>
      </c>
      <c r="B454" s="271" t="str">
        <f t="array" ref="B454">IFERROR(INDEX(Input!$A$19:$A$1518, MATCH(0, IF(AMI!$B$84=Input!$J$19:$J$1518, COUNTIF($B$86:B453, Input!$A$19:$A$1518), ""), 0)),"")</f>
        <v/>
      </c>
      <c r="C454" s="271" t="str">
        <f t="array" ref="C454">IFERROR(INDEX(Input!$A$19:$A$1518, MATCH(0, IF(AMI!$C$84=Input!$J$19:$J$1518, COUNTIF($C$86:C453, Input!$A$19:$A$1518), ""), 0)),"")</f>
        <v/>
      </c>
      <c r="D454" s="271" t="str">
        <f t="array" ref="D454">IFERROR(INDEX(Input!$A$19:$A$1518, MATCH(0, IF(AMI!$D$84=Input!$J$19:$J$1518, COUNTIF($D$86:D453, Input!$A$19:$A$1518), ""), 0)),"")</f>
        <v/>
      </c>
      <c r="E454" s="271" t="str">
        <f t="array" ref="E454">IFERROR(INDEX(Input!$A$19:$A$1518, MATCH(0, IF(AMI!$E$84=Input!$J$19:$J$1518, COUNTIF($E$86:E453, Input!$A$19:$A$1518), ""), 0)),"")</f>
        <v/>
      </c>
      <c r="F454" s="271" t="str">
        <f t="array" ref="F454">IFERROR(INDEX(Input!$A$19:$A$1518, MATCH(0, IF(AMI!$F$84=Input!$J$19:$J$1518, COUNTIF($F$86:F453, Input!$A$19:$A$1518), ""), 0)),"")</f>
        <v/>
      </c>
      <c r="G454" s="271" t="str">
        <f t="array" ref="G454">IFERROR(INDEX(Input!$A$19:$A$1518, MATCH(0, IF(AMI!$G$84=Input!$J$19:$J$1518, COUNTIF($G$86:G453, Input!$A$19:$A$1518), ""), 0)),"")</f>
        <v/>
      </c>
      <c r="H454" s="271" t="str">
        <f t="array" ref="H454">IFERROR(INDEX(Input!$A$19:$A$1518, MATCH(0, IF(AMI!$H$84=Input!$J$19:$J$1518, COUNTIF($H$86:H453, Input!$A$19:$A$1518), ""), 0)),"")</f>
        <v/>
      </c>
      <c r="I454" s="271" t="str">
        <f t="array" ref="I454">IFERROR(INDEX(Input!$A$19:$A$1518, MATCH(0, IF(AMI!$I$84=Input!$J$19:$J$1518, COUNTIF($I$86:I453, Input!$A$19:$A$1518), ""), 0)),"")</f>
        <v/>
      </c>
      <c r="J454" s="271" t="str">
        <f t="array" ref="J454">IFERROR(INDEX(Input!$A$19:$A$1518, MATCH(0, IF(AMI!$J$84=Input!$J$19:$J$1518, COUNTIF($J$86:J453, Input!$A$19:$A$1518), ""), 0)),"")</f>
        <v/>
      </c>
    </row>
    <row r="455" spans="1:10" ht="13.5" thickBot="1" x14ac:dyDescent="0.25">
      <c r="A455" s="271" t="str">
        <f t="array" ref="A455">IFERROR(INDEX(Input!$A$19:$A$1518,MATCH(0,IF(AMI!$A$84=Input!$J$19:$J$1518, COUNTIF($A$86:A454, Input!$A$19:$A$1518), ""), 0)),"")</f>
        <v/>
      </c>
      <c r="B455" s="271" t="str">
        <f t="array" ref="B455">IFERROR(INDEX(Input!$A$19:$A$1518, MATCH(0, IF(AMI!$B$84=Input!$J$19:$J$1518, COUNTIF($B$86:B454, Input!$A$19:$A$1518), ""), 0)),"")</f>
        <v/>
      </c>
      <c r="C455" s="271" t="str">
        <f t="array" ref="C455">IFERROR(INDEX(Input!$A$19:$A$1518, MATCH(0, IF(AMI!$C$84=Input!$J$19:$J$1518, COUNTIF($C$86:C454, Input!$A$19:$A$1518), ""), 0)),"")</f>
        <v/>
      </c>
      <c r="D455" s="271" t="str">
        <f t="array" ref="D455">IFERROR(INDEX(Input!$A$19:$A$1518, MATCH(0, IF(AMI!$D$84=Input!$J$19:$J$1518, COUNTIF($D$86:D454, Input!$A$19:$A$1518), ""), 0)),"")</f>
        <v/>
      </c>
      <c r="E455" s="271" t="str">
        <f t="array" ref="E455">IFERROR(INDEX(Input!$A$19:$A$1518, MATCH(0, IF(AMI!$E$84=Input!$J$19:$J$1518, COUNTIF($E$86:E454, Input!$A$19:$A$1518), ""), 0)),"")</f>
        <v/>
      </c>
      <c r="F455" s="271" t="str">
        <f t="array" ref="F455">IFERROR(INDEX(Input!$A$19:$A$1518, MATCH(0, IF(AMI!$F$84=Input!$J$19:$J$1518, COUNTIF($F$86:F454, Input!$A$19:$A$1518), ""), 0)),"")</f>
        <v/>
      </c>
      <c r="G455" s="271" t="str">
        <f t="array" ref="G455">IFERROR(INDEX(Input!$A$19:$A$1518, MATCH(0, IF(AMI!$G$84=Input!$J$19:$J$1518, COUNTIF($G$86:G454, Input!$A$19:$A$1518), ""), 0)),"")</f>
        <v/>
      </c>
      <c r="H455" s="271" t="str">
        <f t="array" ref="H455">IFERROR(INDEX(Input!$A$19:$A$1518, MATCH(0, IF(AMI!$H$84=Input!$J$19:$J$1518, COUNTIF($H$86:H454, Input!$A$19:$A$1518), ""), 0)),"")</f>
        <v/>
      </c>
      <c r="I455" s="271" t="str">
        <f t="array" ref="I455">IFERROR(INDEX(Input!$A$19:$A$1518, MATCH(0, IF(AMI!$I$84=Input!$J$19:$J$1518, COUNTIF($I$86:I454, Input!$A$19:$A$1518), ""), 0)),"")</f>
        <v/>
      </c>
      <c r="J455" s="271" t="str">
        <f t="array" ref="J455">IFERROR(INDEX(Input!$A$19:$A$1518, MATCH(0, IF(AMI!$J$84=Input!$J$19:$J$1518, COUNTIF($J$86:J454, Input!$A$19:$A$1518), ""), 0)),"")</f>
        <v/>
      </c>
    </row>
    <row r="456" spans="1:10" ht="13.5" thickBot="1" x14ac:dyDescent="0.25">
      <c r="A456" s="271" t="str">
        <f t="array" ref="A456">IFERROR(INDEX(Input!$A$19:$A$1518,MATCH(0,IF(AMI!$A$84=Input!$J$19:$J$1518, COUNTIF($A$86:A455, Input!$A$19:$A$1518), ""), 0)),"")</f>
        <v/>
      </c>
      <c r="B456" s="271" t="str">
        <f t="array" ref="B456">IFERROR(INDEX(Input!$A$19:$A$1518, MATCH(0, IF(AMI!$B$84=Input!$J$19:$J$1518, COUNTIF($B$86:B455, Input!$A$19:$A$1518), ""), 0)),"")</f>
        <v/>
      </c>
      <c r="C456" s="271" t="str">
        <f t="array" ref="C456">IFERROR(INDEX(Input!$A$19:$A$1518, MATCH(0, IF(AMI!$C$84=Input!$J$19:$J$1518, COUNTIF($C$86:C455, Input!$A$19:$A$1518), ""), 0)),"")</f>
        <v/>
      </c>
      <c r="D456" s="271" t="str">
        <f t="array" ref="D456">IFERROR(INDEX(Input!$A$19:$A$1518, MATCH(0, IF(AMI!$D$84=Input!$J$19:$J$1518, COUNTIF($D$86:D455, Input!$A$19:$A$1518), ""), 0)),"")</f>
        <v/>
      </c>
      <c r="E456" s="271" t="str">
        <f t="array" ref="E456">IFERROR(INDEX(Input!$A$19:$A$1518, MATCH(0, IF(AMI!$E$84=Input!$J$19:$J$1518, COUNTIF($E$86:E455, Input!$A$19:$A$1518), ""), 0)),"")</f>
        <v/>
      </c>
      <c r="F456" s="271" t="str">
        <f t="array" ref="F456">IFERROR(INDEX(Input!$A$19:$A$1518, MATCH(0, IF(AMI!$F$84=Input!$J$19:$J$1518, COUNTIF($F$86:F455, Input!$A$19:$A$1518), ""), 0)),"")</f>
        <v/>
      </c>
      <c r="G456" s="271" t="str">
        <f t="array" ref="G456">IFERROR(INDEX(Input!$A$19:$A$1518, MATCH(0, IF(AMI!$G$84=Input!$J$19:$J$1518, COUNTIF($G$86:G455, Input!$A$19:$A$1518), ""), 0)),"")</f>
        <v/>
      </c>
      <c r="H456" s="271" t="str">
        <f t="array" ref="H456">IFERROR(INDEX(Input!$A$19:$A$1518, MATCH(0, IF(AMI!$H$84=Input!$J$19:$J$1518, COUNTIF($H$86:H455, Input!$A$19:$A$1518), ""), 0)),"")</f>
        <v/>
      </c>
      <c r="I456" s="271" t="str">
        <f t="array" ref="I456">IFERROR(INDEX(Input!$A$19:$A$1518, MATCH(0, IF(AMI!$I$84=Input!$J$19:$J$1518, COUNTIF($I$86:I455, Input!$A$19:$A$1518), ""), 0)),"")</f>
        <v/>
      </c>
      <c r="J456" s="271" t="str">
        <f t="array" ref="J456">IFERROR(INDEX(Input!$A$19:$A$1518, MATCH(0, IF(AMI!$J$84=Input!$J$19:$J$1518, COUNTIF($J$86:J455, Input!$A$19:$A$1518), ""), 0)),"")</f>
        <v/>
      </c>
    </row>
    <row r="457" spans="1:10" ht="13.5" thickBot="1" x14ac:dyDescent="0.25">
      <c r="A457" s="271" t="str">
        <f t="array" ref="A457">IFERROR(INDEX(Input!$A$19:$A$1518,MATCH(0,IF(AMI!$A$84=Input!$J$19:$J$1518, COUNTIF($A$86:A456, Input!$A$19:$A$1518), ""), 0)),"")</f>
        <v/>
      </c>
      <c r="B457" s="271" t="str">
        <f t="array" ref="B457">IFERROR(INDEX(Input!$A$19:$A$1518, MATCH(0, IF(AMI!$B$84=Input!$J$19:$J$1518, COUNTIF($B$86:B456, Input!$A$19:$A$1518), ""), 0)),"")</f>
        <v/>
      </c>
      <c r="C457" s="271" t="str">
        <f t="array" ref="C457">IFERROR(INDEX(Input!$A$19:$A$1518, MATCH(0, IF(AMI!$C$84=Input!$J$19:$J$1518, COUNTIF($C$86:C456, Input!$A$19:$A$1518), ""), 0)),"")</f>
        <v/>
      </c>
      <c r="D457" s="271" t="str">
        <f t="array" ref="D457">IFERROR(INDEX(Input!$A$19:$A$1518, MATCH(0, IF(AMI!$D$84=Input!$J$19:$J$1518, COUNTIF($D$86:D456, Input!$A$19:$A$1518), ""), 0)),"")</f>
        <v/>
      </c>
      <c r="E457" s="271" t="str">
        <f t="array" ref="E457">IFERROR(INDEX(Input!$A$19:$A$1518, MATCH(0, IF(AMI!$E$84=Input!$J$19:$J$1518, COUNTIF($E$86:E456, Input!$A$19:$A$1518), ""), 0)),"")</f>
        <v/>
      </c>
      <c r="F457" s="271" t="str">
        <f t="array" ref="F457">IFERROR(INDEX(Input!$A$19:$A$1518, MATCH(0, IF(AMI!$F$84=Input!$J$19:$J$1518, COUNTIF($F$86:F456, Input!$A$19:$A$1518), ""), 0)),"")</f>
        <v/>
      </c>
      <c r="G457" s="271" t="str">
        <f t="array" ref="G457">IFERROR(INDEX(Input!$A$19:$A$1518, MATCH(0, IF(AMI!$G$84=Input!$J$19:$J$1518, COUNTIF($G$86:G456, Input!$A$19:$A$1518), ""), 0)),"")</f>
        <v/>
      </c>
      <c r="H457" s="271" t="str">
        <f t="array" ref="H457">IFERROR(INDEX(Input!$A$19:$A$1518, MATCH(0, IF(AMI!$H$84=Input!$J$19:$J$1518, COUNTIF($H$86:H456, Input!$A$19:$A$1518), ""), 0)),"")</f>
        <v/>
      </c>
      <c r="I457" s="271" t="str">
        <f t="array" ref="I457">IFERROR(INDEX(Input!$A$19:$A$1518, MATCH(0, IF(AMI!$I$84=Input!$J$19:$J$1518, COUNTIF($I$86:I456, Input!$A$19:$A$1518), ""), 0)),"")</f>
        <v/>
      </c>
      <c r="J457" s="271" t="str">
        <f t="array" ref="J457">IFERROR(INDEX(Input!$A$19:$A$1518, MATCH(0, IF(AMI!$J$84=Input!$J$19:$J$1518, COUNTIF($J$86:J456, Input!$A$19:$A$1518), ""), 0)),"")</f>
        <v/>
      </c>
    </row>
    <row r="458" spans="1:10" ht="13.5" thickBot="1" x14ac:dyDescent="0.25">
      <c r="A458" s="271" t="str">
        <f t="array" ref="A458">IFERROR(INDEX(Input!$A$19:$A$1518,MATCH(0,IF(AMI!$A$84=Input!$J$19:$J$1518, COUNTIF($A$86:A457, Input!$A$19:$A$1518), ""), 0)),"")</f>
        <v/>
      </c>
      <c r="B458" s="271" t="str">
        <f t="array" ref="B458">IFERROR(INDEX(Input!$A$19:$A$1518, MATCH(0, IF(AMI!$B$84=Input!$J$19:$J$1518, COUNTIF($B$86:B457, Input!$A$19:$A$1518), ""), 0)),"")</f>
        <v/>
      </c>
      <c r="C458" s="271" t="str">
        <f t="array" ref="C458">IFERROR(INDEX(Input!$A$19:$A$1518, MATCH(0, IF(AMI!$C$84=Input!$J$19:$J$1518, COUNTIF($C$86:C457, Input!$A$19:$A$1518), ""), 0)),"")</f>
        <v/>
      </c>
      <c r="D458" s="271" t="str">
        <f t="array" ref="D458">IFERROR(INDEX(Input!$A$19:$A$1518, MATCH(0, IF(AMI!$D$84=Input!$J$19:$J$1518, COUNTIF($D$86:D457, Input!$A$19:$A$1518), ""), 0)),"")</f>
        <v/>
      </c>
      <c r="E458" s="271" t="str">
        <f t="array" ref="E458">IFERROR(INDEX(Input!$A$19:$A$1518, MATCH(0, IF(AMI!$E$84=Input!$J$19:$J$1518, COUNTIF($E$86:E457, Input!$A$19:$A$1518), ""), 0)),"")</f>
        <v/>
      </c>
      <c r="F458" s="271" t="str">
        <f t="array" ref="F458">IFERROR(INDEX(Input!$A$19:$A$1518, MATCH(0, IF(AMI!$F$84=Input!$J$19:$J$1518, COUNTIF($F$86:F457, Input!$A$19:$A$1518), ""), 0)),"")</f>
        <v/>
      </c>
      <c r="G458" s="271" t="str">
        <f t="array" ref="G458">IFERROR(INDEX(Input!$A$19:$A$1518, MATCH(0, IF(AMI!$G$84=Input!$J$19:$J$1518, COUNTIF($G$86:G457, Input!$A$19:$A$1518), ""), 0)),"")</f>
        <v/>
      </c>
      <c r="H458" s="271" t="str">
        <f t="array" ref="H458">IFERROR(INDEX(Input!$A$19:$A$1518, MATCH(0, IF(AMI!$H$84=Input!$J$19:$J$1518, COUNTIF($H$86:H457, Input!$A$19:$A$1518), ""), 0)),"")</f>
        <v/>
      </c>
      <c r="I458" s="271" t="str">
        <f t="array" ref="I458">IFERROR(INDEX(Input!$A$19:$A$1518, MATCH(0, IF(AMI!$I$84=Input!$J$19:$J$1518, COUNTIF($I$86:I457, Input!$A$19:$A$1518), ""), 0)),"")</f>
        <v/>
      </c>
      <c r="J458" s="271" t="str">
        <f t="array" ref="J458">IFERROR(INDEX(Input!$A$19:$A$1518, MATCH(0, IF(AMI!$J$84=Input!$J$19:$J$1518, COUNTIF($J$86:J457, Input!$A$19:$A$1518), ""), 0)),"")</f>
        <v/>
      </c>
    </row>
    <row r="459" spans="1:10" ht="13.5" thickBot="1" x14ac:dyDescent="0.25">
      <c r="A459" s="271" t="str">
        <f t="array" ref="A459">IFERROR(INDEX(Input!$A$19:$A$1518,MATCH(0,IF(AMI!$A$84=Input!$J$19:$J$1518, COUNTIF($A$86:A458, Input!$A$19:$A$1518), ""), 0)),"")</f>
        <v/>
      </c>
      <c r="B459" s="271" t="str">
        <f t="array" ref="B459">IFERROR(INDEX(Input!$A$19:$A$1518, MATCH(0, IF(AMI!$B$84=Input!$J$19:$J$1518, COUNTIF($B$86:B458, Input!$A$19:$A$1518), ""), 0)),"")</f>
        <v/>
      </c>
      <c r="C459" s="271" t="str">
        <f t="array" ref="C459">IFERROR(INDEX(Input!$A$19:$A$1518, MATCH(0, IF(AMI!$C$84=Input!$J$19:$J$1518, COUNTIF($C$86:C458, Input!$A$19:$A$1518), ""), 0)),"")</f>
        <v/>
      </c>
      <c r="D459" s="271" t="str">
        <f t="array" ref="D459">IFERROR(INDEX(Input!$A$19:$A$1518, MATCH(0, IF(AMI!$D$84=Input!$J$19:$J$1518, COUNTIF($D$86:D458, Input!$A$19:$A$1518), ""), 0)),"")</f>
        <v/>
      </c>
      <c r="E459" s="271" t="str">
        <f t="array" ref="E459">IFERROR(INDEX(Input!$A$19:$A$1518, MATCH(0, IF(AMI!$E$84=Input!$J$19:$J$1518, COUNTIF($E$86:E458, Input!$A$19:$A$1518), ""), 0)),"")</f>
        <v/>
      </c>
      <c r="F459" s="271" t="str">
        <f t="array" ref="F459">IFERROR(INDEX(Input!$A$19:$A$1518, MATCH(0, IF(AMI!$F$84=Input!$J$19:$J$1518, COUNTIF($F$86:F458, Input!$A$19:$A$1518), ""), 0)),"")</f>
        <v/>
      </c>
      <c r="G459" s="271" t="str">
        <f t="array" ref="G459">IFERROR(INDEX(Input!$A$19:$A$1518, MATCH(0, IF(AMI!$G$84=Input!$J$19:$J$1518, COUNTIF($G$86:G458, Input!$A$19:$A$1518), ""), 0)),"")</f>
        <v/>
      </c>
      <c r="H459" s="271" t="str">
        <f t="array" ref="H459">IFERROR(INDEX(Input!$A$19:$A$1518, MATCH(0, IF(AMI!$H$84=Input!$J$19:$J$1518, COUNTIF($H$86:H458, Input!$A$19:$A$1518), ""), 0)),"")</f>
        <v/>
      </c>
      <c r="I459" s="271" t="str">
        <f t="array" ref="I459">IFERROR(INDEX(Input!$A$19:$A$1518, MATCH(0, IF(AMI!$I$84=Input!$J$19:$J$1518, COUNTIF($I$86:I458, Input!$A$19:$A$1518), ""), 0)),"")</f>
        <v/>
      </c>
      <c r="J459" s="271" t="str">
        <f t="array" ref="J459">IFERROR(INDEX(Input!$A$19:$A$1518, MATCH(0, IF(AMI!$J$84=Input!$J$19:$J$1518, COUNTIF($J$86:J458, Input!$A$19:$A$1518), ""), 0)),"")</f>
        <v/>
      </c>
    </row>
    <row r="460" spans="1:10" ht="13.5" thickBot="1" x14ac:dyDescent="0.25">
      <c r="A460" s="271" t="str">
        <f t="array" ref="A460">IFERROR(INDEX(Input!$A$19:$A$1518,MATCH(0,IF(AMI!$A$84=Input!$J$19:$J$1518, COUNTIF($A$86:A459, Input!$A$19:$A$1518), ""), 0)),"")</f>
        <v/>
      </c>
      <c r="B460" s="271" t="str">
        <f t="array" ref="B460">IFERROR(INDEX(Input!$A$19:$A$1518, MATCH(0, IF(AMI!$B$84=Input!$J$19:$J$1518, COUNTIF($B$86:B459, Input!$A$19:$A$1518), ""), 0)),"")</f>
        <v/>
      </c>
      <c r="C460" s="271" t="str">
        <f t="array" ref="C460">IFERROR(INDEX(Input!$A$19:$A$1518, MATCH(0, IF(AMI!$C$84=Input!$J$19:$J$1518, COUNTIF($C$86:C459, Input!$A$19:$A$1518), ""), 0)),"")</f>
        <v/>
      </c>
      <c r="D460" s="271" t="str">
        <f t="array" ref="D460">IFERROR(INDEX(Input!$A$19:$A$1518, MATCH(0, IF(AMI!$D$84=Input!$J$19:$J$1518, COUNTIF($D$86:D459, Input!$A$19:$A$1518), ""), 0)),"")</f>
        <v/>
      </c>
      <c r="E460" s="271" t="str">
        <f t="array" ref="E460">IFERROR(INDEX(Input!$A$19:$A$1518, MATCH(0, IF(AMI!$E$84=Input!$J$19:$J$1518, COUNTIF($E$86:E459, Input!$A$19:$A$1518), ""), 0)),"")</f>
        <v/>
      </c>
      <c r="F460" s="271" t="str">
        <f t="array" ref="F460">IFERROR(INDEX(Input!$A$19:$A$1518, MATCH(0, IF(AMI!$F$84=Input!$J$19:$J$1518, COUNTIF($F$86:F459, Input!$A$19:$A$1518), ""), 0)),"")</f>
        <v/>
      </c>
      <c r="G460" s="271" t="str">
        <f t="array" ref="G460">IFERROR(INDEX(Input!$A$19:$A$1518, MATCH(0, IF(AMI!$G$84=Input!$J$19:$J$1518, COUNTIF($G$86:G459, Input!$A$19:$A$1518), ""), 0)),"")</f>
        <v/>
      </c>
      <c r="H460" s="271" t="str">
        <f t="array" ref="H460">IFERROR(INDEX(Input!$A$19:$A$1518, MATCH(0, IF(AMI!$H$84=Input!$J$19:$J$1518, COUNTIF($H$86:H459, Input!$A$19:$A$1518), ""), 0)),"")</f>
        <v/>
      </c>
      <c r="I460" s="271" t="str">
        <f t="array" ref="I460">IFERROR(INDEX(Input!$A$19:$A$1518, MATCH(0, IF(AMI!$I$84=Input!$J$19:$J$1518, COUNTIF($I$86:I459, Input!$A$19:$A$1518), ""), 0)),"")</f>
        <v/>
      </c>
      <c r="J460" s="271" t="str">
        <f t="array" ref="J460">IFERROR(INDEX(Input!$A$19:$A$1518, MATCH(0, IF(AMI!$J$84=Input!$J$19:$J$1518, COUNTIF($J$86:J459, Input!$A$19:$A$1518), ""), 0)),"")</f>
        <v/>
      </c>
    </row>
    <row r="461" spans="1:10" ht="13.5" thickBot="1" x14ac:dyDescent="0.25">
      <c r="A461" s="271" t="str">
        <f t="array" ref="A461">IFERROR(INDEX(Input!$A$19:$A$1518,MATCH(0,IF(AMI!$A$84=Input!$J$19:$J$1518, COUNTIF($A$86:A460, Input!$A$19:$A$1518), ""), 0)),"")</f>
        <v/>
      </c>
      <c r="B461" s="271" t="str">
        <f t="array" ref="B461">IFERROR(INDEX(Input!$A$19:$A$1518, MATCH(0, IF(AMI!$B$84=Input!$J$19:$J$1518, COUNTIF($B$86:B460, Input!$A$19:$A$1518), ""), 0)),"")</f>
        <v/>
      </c>
      <c r="C461" s="271" t="str">
        <f t="array" ref="C461">IFERROR(INDEX(Input!$A$19:$A$1518, MATCH(0, IF(AMI!$C$84=Input!$J$19:$J$1518, COUNTIF($C$86:C460, Input!$A$19:$A$1518), ""), 0)),"")</f>
        <v/>
      </c>
      <c r="D461" s="271" t="str">
        <f t="array" ref="D461">IFERROR(INDEX(Input!$A$19:$A$1518, MATCH(0, IF(AMI!$D$84=Input!$J$19:$J$1518, COUNTIF($D$86:D460, Input!$A$19:$A$1518), ""), 0)),"")</f>
        <v/>
      </c>
      <c r="E461" s="271" t="str">
        <f t="array" ref="E461">IFERROR(INDEX(Input!$A$19:$A$1518, MATCH(0, IF(AMI!$E$84=Input!$J$19:$J$1518, COUNTIF($E$86:E460, Input!$A$19:$A$1518), ""), 0)),"")</f>
        <v/>
      </c>
      <c r="F461" s="271" t="str">
        <f t="array" ref="F461">IFERROR(INDEX(Input!$A$19:$A$1518, MATCH(0, IF(AMI!$F$84=Input!$J$19:$J$1518, COUNTIF($F$86:F460, Input!$A$19:$A$1518), ""), 0)),"")</f>
        <v/>
      </c>
      <c r="G461" s="271" t="str">
        <f t="array" ref="G461">IFERROR(INDEX(Input!$A$19:$A$1518, MATCH(0, IF(AMI!$G$84=Input!$J$19:$J$1518, COUNTIF($G$86:G460, Input!$A$19:$A$1518), ""), 0)),"")</f>
        <v/>
      </c>
      <c r="H461" s="271" t="str">
        <f t="array" ref="H461">IFERROR(INDEX(Input!$A$19:$A$1518, MATCH(0, IF(AMI!$H$84=Input!$J$19:$J$1518, COUNTIF($H$86:H460, Input!$A$19:$A$1518), ""), 0)),"")</f>
        <v/>
      </c>
      <c r="I461" s="271" t="str">
        <f t="array" ref="I461">IFERROR(INDEX(Input!$A$19:$A$1518, MATCH(0, IF(AMI!$I$84=Input!$J$19:$J$1518, COUNTIF($I$86:I460, Input!$A$19:$A$1518), ""), 0)),"")</f>
        <v/>
      </c>
      <c r="J461" s="271" t="str">
        <f t="array" ref="J461">IFERROR(INDEX(Input!$A$19:$A$1518, MATCH(0, IF(AMI!$J$84=Input!$J$19:$J$1518, COUNTIF($J$86:J460, Input!$A$19:$A$1518), ""), 0)),"")</f>
        <v/>
      </c>
    </row>
    <row r="462" spans="1:10" ht="13.5" thickBot="1" x14ac:dyDescent="0.25">
      <c r="A462" s="271" t="str">
        <f t="array" ref="A462">IFERROR(INDEX(Input!$A$19:$A$1518,MATCH(0,IF(AMI!$A$84=Input!$J$19:$J$1518, COUNTIF($A$86:A461, Input!$A$19:$A$1518), ""), 0)),"")</f>
        <v/>
      </c>
      <c r="B462" s="271" t="str">
        <f t="array" ref="B462">IFERROR(INDEX(Input!$A$19:$A$1518, MATCH(0, IF(AMI!$B$84=Input!$J$19:$J$1518, COUNTIF($B$86:B461, Input!$A$19:$A$1518), ""), 0)),"")</f>
        <v/>
      </c>
      <c r="C462" s="271" t="str">
        <f t="array" ref="C462">IFERROR(INDEX(Input!$A$19:$A$1518, MATCH(0, IF(AMI!$C$84=Input!$J$19:$J$1518, COUNTIF($C$86:C461, Input!$A$19:$A$1518), ""), 0)),"")</f>
        <v/>
      </c>
      <c r="D462" s="271" t="str">
        <f t="array" ref="D462">IFERROR(INDEX(Input!$A$19:$A$1518, MATCH(0, IF(AMI!$D$84=Input!$J$19:$J$1518, COUNTIF($D$86:D461, Input!$A$19:$A$1518), ""), 0)),"")</f>
        <v/>
      </c>
      <c r="E462" s="271" t="str">
        <f t="array" ref="E462">IFERROR(INDEX(Input!$A$19:$A$1518, MATCH(0, IF(AMI!$E$84=Input!$J$19:$J$1518, COUNTIF($E$86:E461, Input!$A$19:$A$1518), ""), 0)),"")</f>
        <v/>
      </c>
      <c r="F462" s="271" t="str">
        <f t="array" ref="F462">IFERROR(INDEX(Input!$A$19:$A$1518, MATCH(0, IF(AMI!$F$84=Input!$J$19:$J$1518, COUNTIF($F$86:F461, Input!$A$19:$A$1518), ""), 0)),"")</f>
        <v/>
      </c>
      <c r="G462" s="271" t="str">
        <f t="array" ref="G462">IFERROR(INDEX(Input!$A$19:$A$1518, MATCH(0, IF(AMI!$G$84=Input!$J$19:$J$1518, COUNTIF($G$86:G461, Input!$A$19:$A$1518), ""), 0)),"")</f>
        <v/>
      </c>
      <c r="H462" s="271" t="str">
        <f t="array" ref="H462">IFERROR(INDEX(Input!$A$19:$A$1518, MATCH(0, IF(AMI!$H$84=Input!$J$19:$J$1518, COUNTIF($H$86:H461, Input!$A$19:$A$1518), ""), 0)),"")</f>
        <v/>
      </c>
      <c r="I462" s="271" t="str">
        <f t="array" ref="I462">IFERROR(INDEX(Input!$A$19:$A$1518, MATCH(0, IF(AMI!$I$84=Input!$J$19:$J$1518, COUNTIF($I$86:I461, Input!$A$19:$A$1518), ""), 0)),"")</f>
        <v/>
      </c>
      <c r="J462" s="271" t="str">
        <f t="array" ref="J462">IFERROR(INDEX(Input!$A$19:$A$1518, MATCH(0, IF(AMI!$J$84=Input!$J$19:$J$1518, COUNTIF($J$86:J461, Input!$A$19:$A$1518), ""), 0)),"")</f>
        <v/>
      </c>
    </row>
    <row r="463" spans="1:10" ht="13.5" thickBot="1" x14ac:dyDescent="0.25">
      <c r="A463" s="271" t="str">
        <f t="array" ref="A463">IFERROR(INDEX(Input!$A$19:$A$1518,MATCH(0,IF(AMI!$A$84=Input!$J$19:$J$1518, COUNTIF($A$86:A462, Input!$A$19:$A$1518), ""), 0)),"")</f>
        <v/>
      </c>
      <c r="B463" s="271" t="str">
        <f t="array" ref="B463">IFERROR(INDEX(Input!$A$19:$A$1518, MATCH(0, IF(AMI!$B$84=Input!$J$19:$J$1518, COUNTIF($B$86:B462, Input!$A$19:$A$1518), ""), 0)),"")</f>
        <v/>
      </c>
      <c r="C463" s="271" t="str">
        <f t="array" ref="C463">IFERROR(INDEX(Input!$A$19:$A$1518, MATCH(0, IF(AMI!$C$84=Input!$J$19:$J$1518, COUNTIF($C$86:C462, Input!$A$19:$A$1518), ""), 0)),"")</f>
        <v/>
      </c>
      <c r="D463" s="271" t="str">
        <f t="array" ref="D463">IFERROR(INDEX(Input!$A$19:$A$1518, MATCH(0, IF(AMI!$D$84=Input!$J$19:$J$1518, COUNTIF($D$86:D462, Input!$A$19:$A$1518), ""), 0)),"")</f>
        <v/>
      </c>
      <c r="E463" s="271" t="str">
        <f t="array" ref="E463">IFERROR(INDEX(Input!$A$19:$A$1518, MATCH(0, IF(AMI!$E$84=Input!$J$19:$J$1518, COUNTIF($E$86:E462, Input!$A$19:$A$1518), ""), 0)),"")</f>
        <v/>
      </c>
      <c r="F463" s="271" t="str">
        <f t="array" ref="F463">IFERROR(INDEX(Input!$A$19:$A$1518, MATCH(0, IF(AMI!$F$84=Input!$J$19:$J$1518, COUNTIF($F$86:F462, Input!$A$19:$A$1518), ""), 0)),"")</f>
        <v/>
      </c>
      <c r="G463" s="271" t="str">
        <f t="array" ref="G463">IFERROR(INDEX(Input!$A$19:$A$1518, MATCH(0, IF(AMI!$G$84=Input!$J$19:$J$1518, COUNTIF($G$86:G462, Input!$A$19:$A$1518), ""), 0)),"")</f>
        <v/>
      </c>
      <c r="H463" s="271" t="str">
        <f t="array" ref="H463">IFERROR(INDEX(Input!$A$19:$A$1518, MATCH(0, IF(AMI!$H$84=Input!$J$19:$J$1518, COUNTIF($H$86:H462, Input!$A$19:$A$1518), ""), 0)),"")</f>
        <v/>
      </c>
      <c r="I463" s="271" t="str">
        <f t="array" ref="I463">IFERROR(INDEX(Input!$A$19:$A$1518, MATCH(0, IF(AMI!$I$84=Input!$J$19:$J$1518, COUNTIF($I$86:I462, Input!$A$19:$A$1518), ""), 0)),"")</f>
        <v/>
      </c>
      <c r="J463" s="271" t="str">
        <f t="array" ref="J463">IFERROR(INDEX(Input!$A$19:$A$1518, MATCH(0, IF(AMI!$J$84=Input!$J$19:$J$1518, COUNTIF($J$86:J462, Input!$A$19:$A$1518), ""), 0)),"")</f>
        <v/>
      </c>
    </row>
    <row r="464" spans="1:10" ht="13.5" thickBot="1" x14ac:dyDescent="0.25">
      <c r="A464" s="271" t="str">
        <f t="array" ref="A464">IFERROR(INDEX(Input!$A$19:$A$1518,MATCH(0,IF(AMI!$A$84=Input!$J$19:$J$1518, COUNTIF($A$86:A463, Input!$A$19:$A$1518), ""), 0)),"")</f>
        <v/>
      </c>
      <c r="B464" s="271" t="str">
        <f t="array" ref="B464">IFERROR(INDEX(Input!$A$19:$A$1518, MATCH(0, IF(AMI!$B$84=Input!$J$19:$J$1518, COUNTIF($B$86:B463, Input!$A$19:$A$1518), ""), 0)),"")</f>
        <v/>
      </c>
      <c r="C464" s="271" t="str">
        <f t="array" ref="C464">IFERROR(INDEX(Input!$A$19:$A$1518, MATCH(0, IF(AMI!$C$84=Input!$J$19:$J$1518, COUNTIF($C$86:C463, Input!$A$19:$A$1518), ""), 0)),"")</f>
        <v/>
      </c>
      <c r="D464" s="271" t="str">
        <f t="array" ref="D464">IFERROR(INDEX(Input!$A$19:$A$1518, MATCH(0, IF(AMI!$D$84=Input!$J$19:$J$1518, COUNTIF($D$86:D463, Input!$A$19:$A$1518), ""), 0)),"")</f>
        <v/>
      </c>
      <c r="E464" s="271" t="str">
        <f t="array" ref="E464">IFERROR(INDEX(Input!$A$19:$A$1518, MATCH(0, IF(AMI!$E$84=Input!$J$19:$J$1518, COUNTIF($E$86:E463, Input!$A$19:$A$1518), ""), 0)),"")</f>
        <v/>
      </c>
      <c r="F464" s="271" t="str">
        <f t="array" ref="F464">IFERROR(INDEX(Input!$A$19:$A$1518, MATCH(0, IF(AMI!$F$84=Input!$J$19:$J$1518, COUNTIF($F$86:F463, Input!$A$19:$A$1518), ""), 0)),"")</f>
        <v/>
      </c>
      <c r="G464" s="271" t="str">
        <f t="array" ref="G464">IFERROR(INDEX(Input!$A$19:$A$1518, MATCH(0, IF(AMI!$G$84=Input!$J$19:$J$1518, COUNTIF($G$86:G463, Input!$A$19:$A$1518), ""), 0)),"")</f>
        <v/>
      </c>
      <c r="H464" s="271" t="str">
        <f t="array" ref="H464">IFERROR(INDEX(Input!$A$19:$A$1518, MATCH(0, IF(AMI!$H$84=Input!$J$19:$J$1518, COUNTIF($H$86:H463, Input!$A$19:$A$1518), ""), 0)),"")</f>
        <v/>
      </c>
      <c r="I464" s="271" t="str">
        <f t="array" ref="I464">IFERROR(INDEX(Input!$A$19:$A$1518, MATCH(0, IF(AMI!$I$84=Input!$J$19:$J$1518, COUNTIF($I$86:I463, Input!$A$19:$A$1518), ""), 0)),"")</f>
        <v/>
      </c>
      <c r="J464" s="271" t="str">
        <f t="array" ref="J464">IFERROR(INDEX(Input!$A$19:$A$1518, MATCH(0, IF(AMI!$J$84=Input!$J$19:$J$1518, COUNTIF($J$86:J463, Input!$A$19:$A$1518), ""), 0)),"")</f>
        <v/>
      </c>
    </row>
    <row r="465" spans="1:10" ht="13.5" thickBot="1" x14ac:dyDescent="0.25">
      <c r="A465" s="271" t="str">
        <f t="array" ref="A465">IFERROR(INDEX(Input!$A$19:$A$1518,MATCH(0,IF(AMI!$A$84=Input!$J$19:$J$1518, COUNTIF($A$86:A464, Input!$A$19:$A$1518), ""), 0)),"")</f>
        <v/>
      </c>
      <c r="B465" s="271" t="str">
        <f t="array" ref="B465">IFERROR(INDEX(Input!$A$19:$A$1518, MATCH(0, IF(AMI!$B$84=Input!$J$19:$J$1518, COUNTIF($B$86:B464, Input!$A$19:$A$1518), ""), 0)),"")</f>
        <v/>
      </c>
      <c r="C465" s="271" t="str">
        <f t="array" ref="C465">IFERROR(INDEX(Input!$A$19:$A$1518, MATCH(0, IF(AMI!$C$84=Input!$J$19:$J$1518, COUNTIF($C$86:C464, Input!$A$19:$A$1518), ""), 0)),"")</f>
        <v/>
      </c>
      <c r="D465" s="271" t="str">
        <f t="array" ref="D465">IFERROR(INDEX(Input!$A$19:$A$1518, MATCH(0, IF(AMI!$D$84=Input!$J$19:$J$1518, COUNTIF($D$86:D464, Input!$A$19:$A$1518), ""), 0)),"")</f>
        <v/>
      </c>
      <c r="E465" s="271" t="str">
        <f t="array" ref="E465">IFERROR(INDEX(Input!$A$19:$A$1518, MATCH(0, IF(AMI!$E$84=Input!$J$19:$J$1518, COUNTIF($E$86:E464, Input!$A$19:$A$1518), ""), 0)),"")</f>
        <v/>
      </c>
      <c r="F465" s="271" t="str">
        <f t="array" ref="F465">IFERROR(INDEX(Input!$A$19:$A$1518, MATCH(0, IF(AMI!$F$84=Input!$J$19:$J$1518, COUNTIF($F$86:F464, Input!$A$19:$A$1518), ""), 0)),"")</f>
        <v/>
      </c>
      <c r="G465" s="271" t="str">
        <f t="array" ref="G465">IFERROR(INDEX(Input!$A$19:$A$1518, MATCH(0, IF(AMI!$G$84=Input!$J$19:$J$1518, COUNTIF($G$86:G464, Input!$A$19:$A$1518), ""), 0)),"")</f>
        <v/>
      </c>
      <c r="H465" s="271" t="str">
        <f t="array" ref="H465">IFERROR(INDEX(Input!$A$19:$A$1518, MATCH(0, IF(AMI!$H$84=Input!$J$19:$J$1518, COUNTIF($H$86:H464, Input!$A$19:$A$1518), ""), 0)),"")</f>
        <v/>
      </c>
      <c r="I465" s="271" t="str">
        <f t="array" ref="I465">IFERROR(INDEX(Input!$A$19:$A$1518, MATCH(0, IF(AMI!$I$84=Input!$J$19:$J$1518, COUNTIF($I$86:I464, Input!$A$19:$A$1518), ""), 0)),"")</f>
        <v/>
      </c>
      <c r="J465" s="271" t="str">
        <f t="array" ref="J465">IFERROR(INDEX(Input!$A$19:$A$1518, MATCH(0, IF(AMI!$J$84=Input!$J$19:$J$1518, COUNTIF($J$86:J464, Input!$A$19:$A$1518), ""), 0)),"")</f>
        <v/>
      </c>
    </row>
    <row r="466" spans="1:10" ht="13.5" thickBot="1" x14ac:dyDescent="0.25">
      <c r="A466" s="271" t="str">
        <f t="array" ref="A466">IFERROR(INDEX(Input!$A$19:$A$1518,MATCH(0,IF(AMI!$A$84=Input!$J$19:$J$1518, COUNTIF($A$86:A465, Input!$A$19:$A$1518), ""), 0)),"")</f>
        <v/>
      </c>
      <c r="B466" s="271" t="str">
        <f t="array" ref="B466">IFERROR(INDEX(Input!$A$19:$A$1518, MATCH(0, IF(AMI!$B$84=Input!$J$19:$J$1518, COUNTIF($B$86:B465, Input!$A$19:$A$1518), ""), 0)),"")</f>
        <v/>
      </c>
      <c r="C466" s="271" t="str">
        <f t="array" ref="C466">IFERROR(INDEX(Input!$A$19:$A$1518, MATCH(0, IF(AMI!$C$84=Input!$J$19:$J$1518, COUNTIF($C$86:C465, Input!$A$19:$A$1518), ""), 0)),"")</f>
        <v/>
      </c>
      <c r="D466" s="271" t="str">
        <f t="array" ref="D466">IFERROR(INDEX(Input!$A$19:$A$1518, MATCH(0, IF(AMI!$D$84=Input!$J$19:$J$1518, COUNTIF($D$86:D465, Input!$A$19:$A$1518), ""), 0)),"")</f>
        <v/>
      </c>
      <c r="E466" s="271" t="str">
        <f t="array" ref="E466">IFERROR(INDEX(Input!$A$19:$A$1518, MATCH(0, IF(AMI!$E$84=Input!$J$19:$J$1518, COUNTIF($E$86:E465, Input!$A$19:$A$1518), ""), 0)),"")</f>
        <v/>
      </c>
      <c r="F466" s="271" t="str">
        <f t="array" ref="F466">IFERROR(INDEX(Input!$A$19:$A$1518, MATCH(0, IF(AMI!$F$84=Input!$J$19:$J$1518, COUNTIF($F$86:F465, Input!$A$19:$A$1518), ""), 0)),"")</f>
        <v/>
      </c>
      <c r="G466" s="271" t="str">
        <f t="array" ref="G466">IFERROR(INDEX(Input!$A$19:$A$1518, MATCH(0, IF(AMI!$G$84=Input!$J$19:$J$1518, COUNTIF($G$86:G465, Input!$A$19:$A$1518), ""), 0)),"")</f>
        <v/>
      </c>
      <c r="H466" s="271" t="str">
        <f t="array" ref="H466">IFERROR(INDEX(Input!$A$19:$A$1518, MATCH(0, IF(AMI!$H$84=Input!$J$19:$J$1518, COUNTIF($H$86:H465, Input!$A$19:$A$1518), ""), 0)),"")</f>
        <v/>
      </c>
      <c r="I466" s="271" t="str">
        <f t="array" ref="I466">IFERROR(INDEX(Input!$A$19:$A$1518, MATCH(0, IF(AMI!$I$84=Input!$J$19:$J$1518, COUNTIF($I$86:I465, Input!$A$19:$A$1518), ""), 0)),"")</f>
        <v/>
      </c>
      <c r="J466" s="271" t="str">
        <f t="array" ref="J466">IFERROR(INDEX(Input!$A$19:$A$1518, MATCH(0, IF(AMI!$J$84=Input!$J$19:$J$1518, COUNTIF($J$86:J465, Input!$A$19:$A$1518), ""), 0)),"")</f>
        <v/>
      </c>
    </row>
    <row r="467" spans="1:10" ht="13.5" thickBot="1" x14ac:dyDescent="0.25">
      <c r="A467" s="271" t="str">
        <f t="array" ref="A467">IFERROR(INDEX(Input!$A$19:$A$1518,MATCH(0,IF(AMI!$A$84=Input!$J$19:$J$1518, COUNTIF($A$86:A466, Input!$A$19:$A$1518), ""), 0)),"")</f>
        <v/>
      </c>
      <c r="B467" s="271" t="str">
        <f t="array" ref="B467">IFERROR(INDEX(Input!$A$19:$A$1518, MATCH(0, IF(AMI!$B$84=Input!$J$19:$J$1518, COUNTIF($B$86:B466, Input!$A$19:$A$1518), ""), 0)),"")</f>
        <v/>
      </c>
      <c r="C467" s="271" t="str">
        <f t="array" ref="C467">IFERROR(INDEX(Input!$A$19:$A$1518, MATCH(0, IF(AMI!$C$84=Input!$J$19:$J$1518, COUNTIF($C$86:C466, Input!$A$19:$A$1518), ""), 0)),"")</f>
        <v/>
      </c>
      <c r="D467" s="271" t="str">
        <f t="array" ref="D467">IFERROR(INDEX(Input!$A$19:$A$1518, MATCH(0, IF(AMI!$D$84=Input!$J$19:$J$1518, COUNTIF($D$86:D466, Input!$A$19:$A$1518), ""), 0)),"")</f>
        <v/>
      </c>
      <c r="E467" s="271" t="str">
        <f t="array" ref="E467">IFERROR(INDEX(Input!$A$19:$A$1518, MATCH(0, IF(AMI!$E$84=Input!$J$19:$J$1518, COUNTIF($E$86:E466, Input!$A$19:$A$1518), ""), 0)),"")</f>
        <v/>
      </c>
      <c r="F467" s="271" t="str">
        <f t="array" ref="F467">IFERROR(INDEX(Input!$A$19:$A$1518, MATCH(0, IF(AMI!$F$84=Input!$J$19:$J$1518, COUNTIF($F$86:F466, Input!$A$19:$A$1518), ""), 0)),"")</f>
        <v/>
      </c>
      <c r="G467" s="271" t="str">
        <f t="array" ref="G467">IFERROR(INDEX(Input!$A$19:$A$1518, MATCH(0, IF(AMI!$G$84=Input!$J$19:$J$1518, COUNTIF($G$86:G466, Input!$A$19:$A$1518), ""), 0)),"")</f>
        <v/>
      </c>
      <c r="H467" s="271" t="str">
        <f t="array" ref="H467">IFERROR(INDEX(Input!$A$19:$A$1518, MATCH(0, IF(AMI!$H$84=Input!$J$19:$J$1518, COUNTIF($H$86:H466, Input!$A$19:$A$1518), ""), 0)),"")</f>
        <v/>
      </c>
      <c r="I467" s="271" t="str">
        <f t="array" ref="I467">IFERROR(INDEX(Input!$A$19:$A$1518, MATCH(0, IF(AMI!$I$84=Input!$J$19:$J$1518, COUNTIF($I$86:I466, Input!$A$19:$A$1518), ""), 0)),"")</f>
        <v/>
      </c>
      <c r="J467" s="271" t="str">
        <f t="array" ref="J467">IFERROR(INDEX(Input!$A$19:$A$1518, MATCH(0, IF(AMI!$J$84=Input!$J$19:$J$1518, COUNTIF($J$86:J466, Input!$A$19:$A$1518), ""), 0)),"")</f>
        <v/>
      </c>
    </row>
    <row r="468" spans="1:10" ht="13.5" thickBot="1" x14ac:dyDescent="0.25">
      <c r="A468" s="271" t="str">
        <f t="array" ref="A468">IFERROR(INDEX(Input!$A$19:$A$1518,MATCH(0,IF(AMI!$A$84=Input!$J$19:$J$1518, COUNTIF($A$86:A467, Input!$A$19:$A$1518), ""), 0)),"")</f>
        <v/>
      </c>
      <c r="B468" s="271" t="str">
        <f t="array" ref="B468">IFERROR(INDEX(Input!$A$19:$A$1518, MATCH(0, IF(AMI!$B$84=Input!$J$19:$J$1518, COUNTIF($B$86:B467, Input!$A$19:$A$1518), ""), 0)),"")</f>
        <v/>
      </c>
      <c r="C468" s="271" t="str">
        <f t="array" ref="C468">IFERROR(INDEX(Input!$A$19:$A$1518, MATCH(0, IF(AMI!$C$84=Input!$J$19:$J$1518, COUNTIF($C$86:C467, Input!$A$19:$A$1518), ""), 0)),"")</f>
        <v/>
      </c>
      <c r="D468" s="271" t="str">
        <f t="array" ref="D468">IFERROR(INDEX(Input!$A$19:$A$1518, MATCH(0, IF(AMI!$D$84=Input!$J$19:$J$1518, COUNTIF($D$86:D467, Input!$A$19:$A$1518), ""), 0)),"")</f>
        <v/>
      </c>
      <c r="E468" s="271" t="str">
        <f t="array" ref="E468">IFERROR(INDEX(Input!$A$19:$A$1518, MATCH(0, IF(AMI!$E$84=Input!$J$19:$J$1518, COUNTIF($E$86:E467, Input!$A$19:$A$1518), ""), 0)),"")</f>
        <v/>
      </c>
      <c r="F468" s="271" t="str">
        <f t="array" ref="F468">IFERROR(INDEX(Input!$A$19:$A$1518, MATCH(0, IF(AMI!$F$84=Input!$J$19:$J$1518, COUNTIF($F$86:F467, Input!$A$19:$A$1518), ""), 0)),"")</f>
        <v/>
      </c>
      <c r="G468" s="271" t="str">
        <f t="array" ref="G468">IFERROR(INDEX(Input!$A$19:$A$1518, MATCH(0, IF(AMI!$G$84=Input!$J$19:$J$1518, COUNTIF($G$86:G467, Input!$A$19:$A$1518), ""), 0)),"")</f>
        <v/>
      </c>
      <c r="H468" s="271" t="str">
        <f t="array" ref="H468">IFERROR(INDEX(Input!$A$19:$A$1518, MATCH(0, IF(AMI!$H$84=Input!$J$19:$J$1518, COUNTIF($H$86:H467, Input!$A$19:$A$1518), ""), 0)),"")</f>
        <v/>
      </c>
      <c r="I468" s="271" t="str">
        <f t="array" ref="I468">IFERROR(INDEX(Input!$A$19:$A$1518, MATCH(0, IF(AMI!$I$84=Input!$J$19:$J$1518, COUNTIF($I$86:I467, Input!$A$19:$A$1518), ""), 0)),"")</f>
        <v/>
      </c>
      <c r="J468" s="271" t="str">
        <f t="array" ref="J468">IFERROR(INDEX(Input!$A$19:$A$1518, MATCH(0, IF(AMI!$J$84=Input!$J$19:$J$1518, COUNTIF($J$86:J467, Input!$A$19:$A$1518), ""), 0)),"")</f>
        <v/>
      </c>
    </row>
    <row r="469" spans="1:10" ht="13.5" thickBot="1" x14ac:dyDescent="0.25">
      <c r="A469" s="271" t="str">
        <f t="array" ref="A469">IFERROR(INDEX(Input!$A$19:$A$1518,MATCH(0,IF(AMI!$A$84=Input!$J$19:$J$1518, COUNTIF($A$86:A468, Input!$A$19:$A$1518), ""), 0)),"")</f>
        <v/>
      </c>
      <c r="B469" s="271" t="str">
        <f t="array" ref="B469">IFERROR(INDEX(Input!$A$19:$A$1518, MATCH(0, IF(AMI!$B$84=Input!$J$19:$J$1518, COUNTIF($B$86:B468, Input!$A$19:$A$1518), ""), 0)),"")</f>
        <v/>
      </c>
      <c r="C469" s="271" t="str">
        <f t="array" ref="C469">IFERROR(INDEX(Input!$A$19:$A$1518, MATCH(0, IF(AMI!$C$84=Input!$J$19:$J$1518, COUNTIF($C$86:C468, Input!$A$19:$A$1518), ""), 0)),"")</f>
        <v/>
      </c>
      <c r="D469" s="271" t="str">
        <f t="array" ref="D469">IFERROR(INDEX(Input!$A$19:$A$1518, MATCH(0, IF(AMI!$D$84=Input!$J$19:$J$1518, COUNTIF($D$86:D468, Input!$A$19:$A$1518), ""), 0)),"")</f>
        <v/>
      </c>
      <c r="E469" s="271" t="str">
        <f t="array" ref="E469">IFERROR(INDEX(Input!$A$19:$A$1518, MATCH(0, IF(AMI!$E$84=Input!$J$19:$J$1518, COUNTIF($E$86:E468, Input!$A$19:$A$1518), ""), 0)),"")</f>
        <v/>
      </c>
      <c r="F469" s="271" t="str">
        <f t="array" ref="F469">IFERROR(INDEX(Input!$A$19:$A$1518, MATCH(0, IF(AMI!$F$84=Input!$J$19:$J$1518, COUNTIF($F$86:F468, Input!$A$19:$A$1518), ""), 0)),"")</f>
        <v/>
      </c>
      <c r="G469" s="271" t="str">
        <f t="array" ref="G469">IFERROR(INDEX(Input!$A$19:$A$1518, MATCH(0, IF(AMI!$G$84=Input!$J$19:$J$1518, COUNTIF($G$86:G468, Input!$A$19:$A$1518), ""), 0)),"")</f>
        <v/>
      </c>
      <c r="H469" s="271" t="str">
        <f t="array" ref="H469">IFERROR(INDEX(Input!$A$19:$A$1518, MATCH(0, IF(AMI!$H$84=Input!$J$19:$J$1518, COUNTIF($H$86:H468, Input!$A$19:$A$1518), ""), 0)),"")</f>
        <v/>
      </c>
      <c r="I469" s="271" t="str">
        <f t="array" ref="I469">IFERROR(INDEX(Input!$A$19:$A$1518, MATCH(0, IF(AMI!$I$84=Input!$J$19:$J$1518, COUNTIF($I$86:I468, Input!$A$19:$A$1518), ""), 0)),"")</f>
        <v/>
      </c>
      <c r="J469" s="271" t="str">
        <f t="array" ref="J469">IFERROR(INDEX(Input!$A$19:$A$1518, MATCH(0, IF(AMI!$J$84=Input!$J$19:$J$1518, COUNTIF($J$86:J468, Input!$A$19:$A$1518), ""), 0)),"")</f>
        <v/>
      </c>
    </row>
    <row r="470" spans="1:10" ht="13.5" thickBot="1" x14ac:dyDescent="0.25">
      <c r="A470" s="271" t="str">
        <f t="array" ref="A470">IFERROR(INDEX(Input!$A$19:$A$1518,MATCH(0,IF(AMI!$A$84=Input!$J$19:$J$1518, COUNTIF($A$86:A469, Input!$A$19:$A$1518), ""), 0)),"")</f>
        <v/>
      </c>
      <c r="B470" s="271" t="str">
        <f t="array" ref="B470">IFERROR(INDEX(Input!$A$19:$A$1518, MATCH(0, IF(AMI!$B$84=Input!$J$19:$J$1518, COUNTIF($B$86:B469, Input!$A$19:$A$1518), ""), 0)),"")</f>
        <v/>
      </c>
      <c r="C470" s="271" t="str">
        <f t="array" ref="C470">IFERROR(INDEX(Input!$A$19:$A$1518, MATCH(0, IF(AMI!$C$84=Input!$J$19:$J$1518, COUNTIF($C$86:C469, Input!$A$19:$A$1518), ""), 0)),"")</f>
        <v/>
      </c>
      <c r="D470" s="271" t="str">
        <f t="array" ref="D470">IFERROR(INDEX(Input!$A$19:$A$1518, MATCH(0, IF(AMI!$D$84=Input!$J$19:$J$1518, COUNTIF($D$86:D469, Input!$A$19:$A$1518), ""), 0)),"")</f>
        <v/>
      </c>
      <c r="E470" s="271" t="str">
        <f t="array" ref="E470">IFERROR(INDEX(Input!$A$19:$A$1518, MATCH(0, IF(AMI!$E$84=Input!$J$19:$J$1518, COUNTIF($E$86:E469, Input!$A$19:$A$1518), ""), 0)),"")</f>
        <v/>
      </c>
      <c r="F470" s="271" t="str">
        <f t="array" ref="F470">IFERROR(INDEX(Input!$A$19:$A$1518, MATCH(0, IF(AMI!$F$84=Input!$J$19:$J$1518, COUNTIF($F$86:F469, Input!$A$19:$A$1518), ""), 0)),"")</f>
        <v/>
      </c>
      <c r="G470" s="271" t="str">
        <f t="array" ref="G470">IFERROR(INDEX(Input!$A$19:$A$1518, MATCH(0, IF(AMI!$G$84=Input!$J$19:$J$1518, COUNTIF($G$86:G469, Input!$A$19:$A$1518), ""), 0)),"")</f>
        <v/>
      </c>
      <c r="H470" s="271" t="str">
        <f t="array" ref="H470">IFERROR(INDEX(Input!$A$19:$A$1518, MATCH(0, IF(AMI!$H$84=Input!$J$19:$J$1518, COUNTIF($H$86:H469, Input!$A$19:$A$1518), ""), 0)),"")</f>
        <v/>
      </c>
      <c r="I470" s="271" t="str">
        <f t="array" ref="I470">IFERROR(INDEX(Input!$A$19:$A$1518, MATCH(0, IF(AMI!$I$84=Input!$J$19:$J$1518, COUNTIF($I$86:I469, Input!$A$19:$A$1518), ""), 0)),"")</f>
        <v/>
      </c>
      <c r="J470" s="271" t="str">
        <f t="array" ref="J470">IFERROR(INDEX(Input!$A$19:$A$1518, MATCH(0, IF(AMI!$J$84=Input!$J$19:$J$1518, COUNTIF($J$86:J469, Input!$A$19:$A$1518), ""), 0)),"")</f>
        <v/>
      </c>
    </row>
    <row r="471" spans="1:10" ht="13.5" thickBot="1" x14ac:dyDescent="0.25">
      <c r="A471" s="271" t="str">
        <f t="array" ref="A471">IFERROR(INDEX(Input!$A$19:$A$1518,MATCH(0,IF(AMI!$A$84=Input!$J$19:$J$1518, COUNTIF($A$86:A470, Input!$A$19:$A$1518), ""), 0)),"")</f>
        <v/>
      </c>
      <c r="B471" s="271" t="str">
        <f t="array" ref="B471">IFERROR(INDEX(Input!$A$19:$A$1518, MATCH(0, IF(AMI!$B$84=Input!$J$19:$J$1518, COUNTIF($B$86:B470, Input!$A$19:$A$1518), ""), 0)),"")</f>
        <v/>
      </c>
      <c r="C471" s="271" t="str">
        <f t="array" ref="C471">IFERROR(INDEX(Input!$A$19:$A$1518, MATCH(0, IF(AMI!$C$84=Input!$J$19:$J$1518, COUNTIF($C$86:C470, Input!$A$19:$A$1518), ""), 0)),"")</f>
        <v/>
      </c>
      <c r="D471" s="271" t="str">
        <f t="array" ref="D471">IFERROR(INDEX(Input!$A$19:$A$1518, MATCH(0, IF(AMI!$D$84=Input!$J$19:$J$1518, COUNTIF($D$86:D470, Input!$A$19:$A$1518), ""), 0)),"")</f>
        <v/>
      </c>
      <c r="E471" s="271" t="str">
        <f t="array" ref="E471">IFERROR(INDEX(Input!$A$19:$A$1518, MATCH(0, IF(AMI!$E$84=Input!$J$19:$J$1518, COUNTIF($E$86:E470, Input!$A$19:$A$1518), ""), 0)),"")</f>
        <v/>
      </c>
      <c r="F471" s="271" t="str">
        <f t="array" ref="F471">IFERROR(INDEX(Input!$A$19:$A$1518, MATCH(0, IF(AMI!$F$84=Input!$J$19:$J$1518, COUNTIF($F$86:F470, Input!$A$19:$A$1518), ""), 0)),"")</f>
        <v/>
      </c>
      <c r="G471" s="271" t="str">
        <f t="array" ref="G471">IFERROR(INDEX(Input!$A$19:$A$1518, MATCH(0, IF(AMI!$G$84=Input!$J$19:$J$1518, COUNTIF($G$86:G470, Input!$A$19:$A$1518), ""), 0)),"")</f>
        <v/>
      </c>
      <c r="H471" s="271" t="str">
        <f t="array" ref="H471">IFERROR(INDEX(Input!$A$19:$A$1518, MATCH(0, IF(AMI!$H$84=Input!$J$19:$J$1518, COUNTIF($H$86:H470, Input!$A$19:$A$1518), ""), 0)),"")</f>
        <v/>
      </c>
      <c r="I471" s="271" t="str">
        <f t="array" ref="I471">IFERROR(INDEX(Input!$A$19:$A$1518, MATCH(0, IF(AMI!$I$84=Input!$J$19:$J$1518, COUNTIF($I$86:I470, Input!$A$19:$A$1518), ""), 0)),"")</f>
        <v/>
      </c>
      <c r="J471" s="271" t="str">
        <f t="array" ref="J471">IFERROR(INDEX(Input!$A$19:$A$1518, MATCH(0, IF(AMI!$J$84=Input!$J$19:$J$1518, COUNTIF($J$86:J470, Input!$A$19:$A$1518), ""), 0)),"")</f>
        <v/>
      </c>
    </row>
    <row r="472" spans="1:10" ht="13.5" thickBot="1" x14ac:dyDescent="0.25">
      <c r="A472" s="271" t="str">
        <f t="array" ref="A472">IFERROR(INDEX(Input!$A$19:$A$1518,MATCH(0,IF(AMI!$A$84=Input!$J$19:$J$1518, COUNTIF($A$86:A471, Input!$A$19:$A$1518), ""), 0)),"")</f>
        <v/>
      </c>
      <c r="B472" s="271" t="str">
        <f t="array" ref="B472">IFERROR(INDEX(Input!$A$19:$A$1518, MATCH(0, IF(AMI!$B$84=Input!$J$19:$J$1518, COUNTIF($B$86:B471, Input!$A$19:$A$1518), ""), 0)),"")</f>
        <v/>
      </c>
      <c r="C472" s="271" t="str">
        <f t="array" ref="C472">IFERROR(INDEX(Input!$A$19:$A$1518, MATCH(0, IF(AMI!$C$84=Input!$J$19:$J$1518, COUNTIF($C$86:C471, Input!$A$19:$A$1518), ""), 0)),"")</f>
        <v/>
      </c>
      <c r="D472" s="271" t="str">
        <f t="array" ref="D472">IFERROR(INDEX(Input!$A$19:$A$1518, MATCH(0, IF(AMI!$D$84=Input!$J$19:$J$1518, COUNTIF($D$86:D471, Input!$A$19:$A$1518), ""), 0)),"")</f>
        <v/>
      </c>
      <c r="E472" s="271" t="str">
        <f t="array" ref="E472">IFERROR(INDEX(Input!$A$19:$A$1518, MATCH(0, IF(AMI!$E$84=Input!$J$19:$J$1518, COUNTIF($E$86:E471, Input!$A$19:$A$1518), ""), 0)),"")</f>
        <v/>
      </c>
      <c r="F472" s="271" t="str">
        <f t="array" ref="F472">IFERROR(INDEX(Input!$A$19:$A$1518, MATCH(0, IF(AMI!$F$84=Input!$J$19:$J$1518, COUNTIF($F$86:F471, Input!$A$19:$A$1518), ""), 0)),"")</f>
        <v/>
      </c>
      <c r="G472" s="271" t="str">
        <f t="array" ref="G472">IFERROR(INDEX(Input!$A$19:$A$1518, MATCH(0, IF(AMI!$G$84=Input!$J$19:$J$1518, COUNTIF($G$86:G471, Input!$A$19:$A$1518), ""), 0)),"")</f>
        <v/>
      </c>
      <c r="H472" s="271" t="str">
        <f t="array" ref="H472">IFERROR(INDEX(Input!$A$19:$A$1518, MATCH(0, IF(AMI!$H$84=Input!$J$19:$J$1518, COUNTIF($H$86:H471, Input!$A$19:$A$1518), ""), 0)),"")</f>
        <v/>
      </c>
      <c r="I472" s="271" t="str">
        <f t="array" ref="I472">IFERROR(INDEX(Input!$A$19:$A$1518, MATCH(0, IF(AMI!$I$84=Input!$J$19:$J$1518, COUNTIF($I$86:I471, Input!$A$19:$A$1518), ""), 0)),"")</f>
        <v/>
      </c>
      <c r="J472" s="271" t="str">
        <f t="array" ref="J472">IFERROR(INDEX(Input!$A$19:$A$1518, MATCH(0, IF(AMI!$J$84=Input!$J$19:$J$1518, COUNTIF($J$86:J471, Input!$A$19:$A$1518), ""), 0)),"")</f>
        <v/>
      </c>
    </row>
    <row r="473" spans="1:10" ht="13.5" thickBot="1" x14ac:dyDescent="0.25">
      <c r="A473" s="271" t="str">
        <f t="array" ref="A473">IFERROR(INDEX(Input!$A$19:$A$1518,MATCH(0,IF(AMI!$A$84=Input!$J$19:$J$1518, COUNTIF($A$86:A472, Input!$A$19:$A$1518), ""), 0)),"")</f>
        <v/>
      </c>
      <c r="B473" s="271" t="str">
        <f t="array" ref="B473">IFERROR(INDEX(Input!$A$19:$A$1518, MATCH(0, IF(AMI!$B$84=Input!$J$19:$J$1518, COUNTIF($B$86:B472, Input!$A$19:$A$1518), ""), 0)),"")</f>
        <v/>
      </c>
      <c r="C473" s="271" t="str">
        <f t="array" ref="C473">IFERROR(INDEX(Input!$A$19:$A$1518, MATCH(0, IF(AMI!$C$84=Input!$J$19:$J$1518, COUNTIF($C$86:C472, Input!$A$19:$A$1518), ""), 0)),"")</f>
        <v/>
      </c>
      <c r="D473" s="271" t="str">
        <f t="array" ref="D473">IFERROR(INDEX(Input!$A$19:$A$1518, MATCH(0, IF(AMI!$D$84=Input!$J$19:$J$1518, COUNTIF($D$86:D472, Input!$A$19:$A$1518), ""), 0)),"")</f>
        <v/>
      </c>
      <c r="E473" s="271" t="str">
        <f t="array" ref="E473">IFERROR(INDEX(Input!$A$19:$A$1518, MATCH(0, IF(AMI!$E$84=Input!$J$19:$J$1518, COUNTIF($E$86:E472, Input!$A$19:$A$1518), ""), 0)),"")</f>
        <v/>
      </c>
      <c r="F473" s="271" t="str">
        <f t="array" ref="F473">IFERROR(INDEX(Input!$A$19:$A$1518, MATCH(0, IF(AMI!$F$84=Input!$J$19:$J$1518, COUNTIF($F$86:F472, Input!$A$19:$A$1518), ""), 0)),"")</f>
        <v/>
      </c>
      <c r="G473" s="271" t="str">
        <f t="array" ref="G473">IFERROR(INDEX(Input!$A$19:$A$1518, MATCH(0, IF(AMI!$G$84=Input!$J$19:$J$1518, COUNTIF($G$86:G472, Input!$A$19:$A$1518), ""), 0)),"")</f>
        <v/>
      </c>
      <c r="H473" s="271" t="str">
        <f t="array" ref="H473">IFERROR(INDEX(Input!$A$19:$A$1518, MATCH(0, IF(AMI!$H$84=Input!$J$19:$J$1518, COUNTIF($H$86:H472, Input!$A$19:$A$1518), ""), 0)),"")</f>
        <v/>
      </c>
      <c r="I473" s="271" t="str">
        <f t="array" ref="I473">IFERROR(INDEX(Input!$A$19:$A$1518, MATCH(0, IF(AMI!$I$84=Input!$J$19:$J$1518, COUNTIF($I$86:I472, Input!$A$19:$A$1518), ""), 0)),"")</f>
        <v/>
      </c>
      <c r="J473" s="271" t="str">
        <f t="array" ref="J473">IFERROR(INDEX(Input!$A$19:$A$1518, MATCH(0, IF(AMI!$J$84=Input!$J$19:$J$1518, COUNTIF($J$86:J472, Input!$A$19:$A$1518), ""), 0)),"")</f>
        <v/>
      </c>
    </row>
    <row r="474" spans="1:10" ht="13.5" thickBot="1" x14ac:dyDescent="0.25">
      <c r="A474" s="271" t="str">
        <f t="array" ref="A474">IFERROR(INDEX(Input!$A$19:$A$1518,MATCH(0,IF(AMI!$A$84=Input!$J$19:$J$1518, COUNTIF($A$86:A473, Input!$A$19:$A$1518), ""), 0)),"")</f>
        <v/>
      </c>
      <c r="B474" s="271" t="str">
        <f t="array" ref="B474">IFERROR(INDEX(Input!$A$19:$A$1518, MATCH(0, IF(AMI!$B$84=Input!$J$19:$J$1518, COUNTIF($B$86:B473, Input!$A$19:$A$1518), ""), 0)),"")</f>
        <v/>
      </c>
      <c r="C474" s="271" t="str">
        <f t="array" ref="C474">IFERROR(INDEX(Input!$A$19:$A$1518, MATCH(0, IF(AMI!$C$84=Input!$J$19:$J$1518, COUNTIF($C$86:C473, Input!$A$19:$A$1518), ""), 0)),"")</f>
        <v/>
      </c>
      <c r="D474" s="271" t="str">
        <f t="array" ref="D474">IFERROR(INDEX(Input!$A$19:$A$1518, MATCH(0, IF(AMI!$D$84=Input!$J$19:$J$1518, COUNTIF($D$86:D473, Input!$A$19:$A$1518), ""), 0)),"")</f>
        <v/>
      </c>
      <c r="E474" s="271" t="str">
        <f t="array" ref="E474">IFERROR(INDEX(Input!$A$19:$A$1518, MATCH(0, IF(AMI!$E$84=Input!$J$19:$J$1518, COUNTIF($E$86:E473, Input!$A$19:$A$1518), ""), 0)),"")</f>
        <v/>
      </c>
      <c r="F474" s="271" t="str">
        <f t="array" ref="F474">IFERROR(INDEX(Input!$A$19:$A$1518, MATCH(0, IF(AMI!$F$84=Input!$J$19:$J$1518, COUNTIF($F$86:F473, Input!$A$19:$A$1518), ""), 0)),"")</f>
        <v/>
      </c>
      <c r="G474" s="271" t="str">
        <f t="array" ref="G474">IFERROR(INDEX(Input!$A$19:$A$1518, MATCH(0, IF(AMI!$G$84=Input!$J$19:$J$1518, COUNTIF($G$86:G473, Input!$A$19:$A$1518), ""), 0)),"")</f>
        <v/>
      </c>
      <c r="H474" s="271" t="str">
        <f t="array" ref="H474">IFERROR(INDEX(Input!$A$19:$A$1518, MATCH(0, IF(AMI!$H$84=Input!$J$19:$J$1518, COUNTIF($H$86:H473, Input!$A$19:$A$1518), ""), 0)),"")</f>
        <v/>
      </c>
      <c r="I474" s="271" t="str">
        <f t="array" ref="I474">IFERROR(INDEX(Input!$A$19:$A$1518, MATCH(0, IF(AMI!$I$84=Input!$J$19:$J$1518, COUNTIF($I$86:I473, Input!$A$19:$A$1518), ""), 0)),"")</f>
        <v/>
      </c>
      <c r="J474" s="271" t="str">
        <f t="array" ref="J474">IFERROR(INDEX(Input!$A$19:$A$1518, MATCH(0, IF(AMI!$J$84=Input!$J$19:$J$1518, COUNTIF($J$86:J473, Input!$A$19:$A$1518), ""), 0)),"")</f>
        <v/>
      </c>
    </row>
    <row r="475" spans="1:10" ht="13.5" thickBot="1" x14ac:dyDescent="0.25">
      <c r="A475" s="271" t="str">
        <f t="array" ref="A475">IFERROR(INDEX(Input!$A$19:$A$1518,MATCH(0,IF(AMI!$A$84=Input!$J$19:$J$1518, COUNTIF($A$86:A474, Input!$A$19:$A$1518), ""), 0)),"")</f>
        <v/>
      </c>
      <c r="B475" s="271" t="str">
        <f t="array" ref="B475">IFERROR(INDEX(Input!$A$19:$A$1518, MATCH(0, IF(AMI!$B$84=Input!$J$19:$J$1518, COUNTIF($B$86:B474, Input!$A$19:$A$1518), ""), 0)),"")</f>
        <v/>
      </c>
      <c r="C475" s="271" t="str">
        <f t="array" ref="C475">IFERROR(INDEX(Input!$A$19:$A$1518, MATCH(0, IF(AMI!$C$84=Input!$J$19:$J$1518, COUNTIF($C$86:C474, Input!$A$19:$A$1518), ""), 0)),"")</f>
        <v/>
      </c>
      <c r="D475" s="271" t="str">
        <f t="array" ref="D475">IFERROR(INDEX(Input!$A$19:$A$1518, MATCH(0, IF(AMI!$D$84=Input!$J$19:$J$1518, COUNTIF($D$86:D474, Input!$A$19:$A$1518), ""), 0)),"")</f>
        <v/>
      </c>
      <c r="E475" s="271" t="str">
        <f t="array" ref="E475">IFERROR(INDEX(Input!$A$19:$A$1518, MATCH(0, IF(AMI!$E$84=Input!$J$19:$J$1518, COUNTIF($E$86:E474, Input!$A$19:$A$1518), ""), 0)),"")</f>
        <v/>
      </c>
      <c r="F475" s="271" t="str">
        <f t="array" ref="F475">IFERROR(INDEX(Input!$A$19:$A$1518, MATCH(0, IF(AMI!$F$84=Input!$J$19:$J$1518, COUNTIF($F$86:F474, Input!$A$19:$A$1518), ""), 0)),"")</f>
        <v/>
      </c>
      <c r="G475" s="271" t="str">
        <f t="array" ref="G475">IFERROR(INDEX(Input!$A$19:$A$1518, MATCH(0, IF(AMI!$G$84=Input!$J$19:$J$1518, COUNTIF($G$86:G474, Input!$A$19:$A$1518), ""), 0)),"")</f>
        <v/>
      </c>
      <c r="H475" s="271" t="str">
        <f t="array" ref="H475">IFERROR(INDEX(Input!$A$19:$A$1518, MATCH(0, IF(AMI!$H$84=Input!$J$19:$J$1518, COUNTIF($H$86:H474, Input!$A$19:$A$1518), ""), 0)),"")</f>
        <v/>
      </c>
      <c r="I475" s="271" t="str">
        <f t="array" ref="I475">IFERROR(INDEX(Input!$A$19:$A$1518, MATCH(0, IF(AMI!$I$84=Input!$J$19:$J$1518, COUNTIF($I$86:I474, Input!$A$19:$A$1518), ""), 0)),"")</f>
        <v/>
      </c>
      <c r="J475" s="271" t="str">
        <f t="array" ref="J475">IFERROR(INDEX(Input!$A$19:$A$1518, MATCH(0, IF(AMI!$J$84=Input!$J$19:$J$1518, COUNTIF($J$86:J474, Input!$A$19:$A$1518), ""), 0)),"")</f>
        <v/>
      </c>
    </row>
    <row r="476" spans="1:10" ht="13.5" thickBot="1" x14ac:dyDescent="0.25">
      <c r="A476" s="271" t="str">
        <f t="array" ref="A476">IFERROR(INDEX(Input!$A$19:$A$1518,MATCH(0,IF(AMI!$A$84=Input!$J$19:$J$1518, COUNTIF($A$86:A475, Input!$A$19:$A$1518), ""), 0)),"")</f>
        <v/>
      </c>
      <c r="B476" s="271" t="str">
        <f t="array" ref="B476">IFERROR(INDEX(Input!$A$19:$A$1518, MATCH(0, IF(AMI!$B$84=Input!$J$19:$J$1518, COUNTIF($B$86:B475, Input!$A$19:$A$1518), ""), 0)),"")</f>
        <v/>
      </c>
      <c r="C476" s="271" t="str">
        <f t="array" ref="C476">IFERROR(INDEX(Input!$A$19:$A$1518, MATCH(0, IF(AMI!$C$84=Input!$J$19:$J$1518, COUNTIF($C$86:C475, Input!$A$19:$A$1518), ""), 0)),"")</f>
        <v/>
      </c>
      <c r="D476" s="271" t="str">
        <f t="array" ref="D476">IFERROR(INDEX(Input!$A$19:$A$1518, MATCH(0, IF(AMI!$D$84=Input!$J$19:$J$1518, COUNTIF($D$86:D475, Input!$A$19:$A$1518), ""), 0)),"")</f>
        <v/>
      </c>
      <c r="E476" s="271" t="str">
        <f t="array" ref="E476">IFERROR(INDEX(Input!$A$19:$A$1518, MATCH(0, IF(AMI!$E$84=Input!$J$19:$J$1518, COUNTIF($E$86:E475, Input!$A$19:$A$1518), ""), 0)),"")</f>
        <v/>
      </c>
      <c r="F476" s="271" t="str">
        <f t="array" ref="F476">IFERROR(INDEX(Input!$A$19:$A$1518, MATCH(0, IF(AMI!$F$84=Input!$J$19:$J$1518, COUNTIF($F$86:F475, Input!$A$19:$A$1518), ""), 0)),"")</f>
        <v/>
      </c>
      <c r="G476" s="271" t="str">
        <f t="array" ref="G476">IFERROR(INDEX(Input!$A$19:$A$1518, MATCH(0, IF(AMI!$G$84=Input!$J$19:$J$1518, COUNTIF($G$86:G475, Input!$A$19:$A$1518), ""), 0)),"")</f>
        <v/>
      </c>
      <c r="H476" s="271" t="str">
        <f t="array" ref="H476">IFERROR(INDEX(Input!$A$19:$A$1518, MATCH(0, IF(AMI!$H$84=Input!$J$19:$J$1518, COUNTIF($H$86:H475, Input!$A$19:$A$1518), ""), 0)),"")</f>
        <v/>
      </c>
      <c r="I476" s="271" t="str">
        <f t="array" ref="I476">IFERROR(INDEX(Input!$A$19:$A$1518, MATCH(0, IF(AMI!$I$84=Input!$J$19:$J$1518, COUNTIF($I$86:I475, Input!$A$19:$A$1518), ""), 0)),"")</f>
        <v/>
      </c>
      <c r="J476" s="271" t="str">
        <f t="array" ref="J476">IFERROR(INDEX(Input!$A$19:$A$1518, MATCH(0, IF(AMI!$J$84=Input!$J$19:$J$1518, COUNTIF($J$86:J475, Input!$A$19:$A$1518), ""), 0)),"")</f>
        <v/>
      </c>
    </row>
    <row r="477" spans="1:10" ht="13.5" thickBot="1" x14ac:dyDescent="0.25">
      <c r="A477" s="271" t="str">
        <f t="array" ref="A477">IFERROR(INDEX(Input!$A$19:$A$1518,MATCH(0,IF(AMI!$A$84=Input!$J$19:$J$1518, COUNTIF($A$86:A476, Input!$A$19:$A$1518), ""), 0)),"")</f>
        <v/>
      </c>
      <c r="B477" s="271" t="str">
        <f t="array" ref="B477">IFERROR(INDEX(Input!$A$19:$A$1518, MATCH(0, IF(AMI!$B$84=Input!$J$19:$J$1518, COUNTIF($B$86:B476, Input!$A$19:$A$1518), ""), 0)),"")</f>
        <v/>
      </c>
      <c r="C477" s="271" t="str">
        <f t="array" ref="C477">IFERROR(INDEX(Input!$A$19:$A$1518, MATCH(0, IF(AMI!$C$84=Input!$J$19:$J$1518, COUNTIF($C$86:C476, Input!$A$19:$A$1518), ""), 0)),"")</f>
        <v/>
      </c>
      <c r="D477" s="271" t="str">
        <f t="array" ref="D477">IFERROR(INDEX(Input!$A$19:$A$1518, MATCH(0, IF(AMI!$D$84=Input!$J$19:$J$1518, COUNTIF($D$86:D476, Input!$A$19:$A$1518), ""), 0)),"")</f>
        <v/>
      </c>
      <c r="E477" s="271" t="str">
        <f t="array" ref="E477">IFERROR(INDEX(Input!$A$19:$A$1518, MATCH(0, IF(AMI!$E$84=Input!$J$19:$J$1518, COUNTIF($E$86:E476, Input!$A$19:$A$1518), ""), 0)),"")</f>
        <v/>
      </c>
      <c r="F477" s="271" t="str">
        <f t="array" ref="F477">IFERROR(INDEX(Input!$A$19:$A$1518, MATCH(0, IF(AMI!$F$84=Input!$J$19:$J$1518, COUNTIF($F$86:F476, Input!$A$19:$A$1518), ""), 0)),"")</f>
        <v/>
      </c>
      <c r="G477" s="271" t="str">
        <f t="array" ref="G477">IFERROR(INDEX(Input!$A$19:$A$1518, MATCH(0, IF(AMI!$G$84=Input!$J$19:$J$1518, COUNTIF($G$86:G476, Input!$A$19:$A$1518), ""), 0)),"")</f>
        <v/>
      </c>
      <c r="H477" s="271" t="str">
        <f t="array" ref="H477">IFERROR(INDEX(Input!$A$19:$A$1518, MATCH(0, IF(AMI!$H$84=Input!$J$19:$J$1518, COUNTIF($H$86:H476, Input!$A$19:$A$1518), ""), 0)),"")</f>
        <v/>
      </c>
      <c r="I477" s="271" t="str">
        <f t="array" ref="I477">IFERROR(INDEX(Input!$A$19:$A$1518, MATCH(0, IF(AMI!$I$84=Input!$J$19:$J$1518, COUNTIF($I$86:I476, Input!$A$19:$A$1518), ""), 0)),"")</f>
        <v/>
      </c>
      <c r="J477" s="271" t="str">
        <f t="array" ref="J477">IFERROR(INDEX(Input!$A$19:$A$1518, MATCH(0, IF(AMI!$J$84=Input!$J$19:$J$1518, COUNTIF($J$86:J476, Input!$A$19:$A$1518), ""), 0)),"")</f>
        <v/>
      </c>
    </row>
    <row r="478" spans="1:10" ht="13.5" thickBot="1" x14ac:dyDescent="0.25">
      <c r="A478" s="271" t="str">
        <f t="array" ref="A478">IFERROR(INDEX(Input!$A$19:$A$1518,MATCH(0,IF(AMI!$A$84=Input!$J$19:$J$1518, COUNTIF($A$86:A477, Input!$A$19:$A$1518), ""), 0)),"")</f>
        <v/>
      </c>
      <c r="B478" s="271" t="str">
        <f t="array" ref="B478">IFERROR(INDEX(Input!$A$19:$A$1518, MATCH(0, IF(AMI!$B$84=Input!$J$19:$J$1518, COUNTIF($B$86:B477, Input!$A$19:$A$1518), ""), 0)),"")</f>
        <v/>
      </c>
      <c r="C478" s="271" t="str">
        <f t="array" ref="C478">IFERROR(INDEX(Input!$A$19:$A$1518, MATCH(0, IF(AMI!$C$84=Input!$J$19:$J$1518, COUNTIF($C$86:C477, Input!$A$19:$A$1518), ""), 0)),"")</f>
        <v/>
      </c>
      <c r="D478" s="271" t="str">
        <f t="array" ref="D478">IFERROR(INDEX(Input!$A$19:$A$1518, MATCH(0, IF(AMI!$D$84=Input!$J$19:$J$1518, COUNTIF($D$86:D477, Input!$A$19:$A$1518), ""), 0)),"")</f>
        <v/>
      </c>
      <c r="E478" s="271" t="str">
        <f t="array" ref="E478">IFERROR(INDEX(Input!$A$19:$A$1518, MATCH(0, IF(AMI!$E$84=Input!$J$19:$J$1518, COUNTIF($E$86:E477, Input!$A$19:$A$1518), ""), 0)),"")</f>
        <v/>
      </c>
      <c r="F478" s="271" t="str">
        <f t="array" ref="F478">IFERROR(INDEX(Input!$A$19:$A$1518, MATCH(0, IF(AMI!$F$84=Input!$J$19:$J$1518, COUNTIF($F$86:F477, Input!$A$19:$A$1518), ""), 0)),"")</f>
        <v/>
      </c>
      <c r="G478" s="271" t="str">
        <f t="array" ref="G478">IFERROR(INDEX(Input!$A$19:$A$1518, MATCH(0, IF(AMI!$G$84=Input!$J$19:$J$1518, COUNTIF($G$86:G477, Input!$A$19:$A$1518), ""), 0)),"")</f>
        <v/>
      </c>
      <c r="H478" s="271" t="str">
        <f t="array" ref="H478">IFERROR(INDEX(Input!$A$19:$A$1518, MATCH(0, IF(AMI!$H$84=Input!$J$19:$J$1518, COUNTIF($H$86:H477, Input!$A$19:$A$1518), ""), 0)),"")</f>
        <v/>
      </c>
      <c r="I478" s="271" t="str">
        <f t="array" ref="I478">IFERROR(INDEX(Input!$A$19:$A$1518, MATCH(0, IF(AMI!$I$84=Input!$J$19:$J$1518, COUNTIF($I$86:I477, Input!$A$19:$A$1518), ""), 0)),"")</f>
        <v/>
      </c>
      <c r="J478" s="271" t="str">
        <f t="array" ref="J478">IFERROR(INDEX(Input!$A$19:$A$1518, MATCH(0, IF(AMI!$J$84=Input!$J$19:$J$1518, COUNTIF($J$86:J477, Input!$A$19:$A$1518), ""), 0)),"")</f>
        <v/>
      </c>
    </row>
    <row r="479" spans="1:10" ht="13.5" thickBot="1" x14ac:dyDescent="0.25">
      <c r="A479" s="271" t="str">
        <f t="array" ref="A479">IFERROR(INDEX(Input!$A$19:$A$1518,MATCH(0,IF(AMI!$A$84=Input!$J$19:$J$1518, COUNTIF($A$86:A478, Input!$A$19:$A$1518), ""), 0)),"")</f>
        <v/>
      </c>
      <c r="B479" s="271" t="str">
        <f t="array" ref="B479">IFERROR(INDEX(Input!$A$19:$A$1518, MATCH(0, IF(AMI!$B$84=Input!$J$19:$J$1518, COUNTIF($B$86:B478, Input!$A$19:$A$1518), ""), 0)),"")</f>
        <v/>
      </c>
      <c r="C479" s="271" t="str">
        <f t="array" ref="C479">IFERROR(INDEX(Input!$A$19:$A$1518, MATCH(0, IF(AMI!$C$84=Input!$J$19:$J$1518, COUNTIF($C$86:C478, Input!$A$19:$A$1518), ""), 0)),"")</f>
        <v/>
      </c>
      <c r="D479" s="271" t="str">
        <f t="array" ref="D479">IFERROR(INDEX(Input!$A$19:$A$1518, MATCH(0, IF(AMI!$D$84=Input!$J$19:$J$1518, COUNTIF($D$86:D478, Input!$A$19:$A$1518), ""), 0)),"")</f>
        <v/>
      </c>
      <c r="E479" s="271" t="str">
        <f t="array" ref="E479">IFERROR(INDEX(Input!$A$19:$A$1518, MATCH(0, IF(AMI!$E$84=Input!$J$19:$J$1518, COUNTIF($E$86:E478, Input!$A$19:$A$1518), ""), 0)),"")</f>
        <v/>
      </c>
      <c r="F479" s="271" t="str">
        <f t="array" ref="F479">IFERROR(INDEX(Input!$A$19:$A$1518, MATCH(0, IF(AMI!$F$84=Input!$J$19:$J$1518, COUNTIF($F$86:F478, Input!$A$19:$A$1518), ""), 0)),"")</f>
        <v/>
      </c>
      <c r="G479" s="271" t="str">
        <f t="array" ref="G479">IFERROR(INDEX(Input!$A$19:$A$1518, MATCH(0, IF(AMI!$G$84=Input!$J$19:$J$1518, COUNTIF($G$86:G478, Input!$A$19:$A$1518), ""), 0)),"")</f>
        <v/>
      </c>
      <c r="H479" s="271" t="str">
        <f t="array" ref="H479">IFERROR(INDEX(Input!$A$19:$A$1518, MATCH(0, IF(AMI!$H$84=Input!$J$19:$J$1518, COUNTIF($H$86:H478, Input!$A$19:$A$1518), ""), 0)),"")</f>
        <v/>
      </c>
      <c r="I479" s="271" t="str">
        <f t="array" ref="I479">IFERROR(INDEX(Input!$A$19:$A$1518, MATCH(0, IF(AMI!$I$84=Input!$J$19:$J$1518, COUNTIF($I$86:I478, Input!$A$19:$A$1518), ""), 0)),"")</f>
        <v/>
      </c>
      <c r="J479" s="271" t="str">
        <f t="array" ref="J479">IFERROR(INDEX(Input!$A$19:$A$1518, MATCH(0, IF(AMI!$J$84=Input!$J$19:$J$1518, COUNTIF($J$86:J478, Input!$A$19:$A$1518), ""), 0)),"")</f>
        <v/>
      </c>
    </row>
    <row r="480" spans="1:10" ht="13.5" thickBot="1" x14ac:dyDescent="0.25">
      <c r="A480" s="271" t="str">
        <f t="array" ref="A480">IFERROR(INDEX(Input!$A$19:$A$1518,MATCH(0,IF(AMI!$A$84=Input!$J$19:$J$1518, COUNTIF($A$86:A479, Input!$A$19:$A$1518), ""), 0)),"")</f>
        <v/>
      </c>
      <c r="B480" s="271" t="str">
        <f t="array" ref="B480">IFERROR(INDEX(Input!$A$19:$A$1518, MATCH(0, IF(AMI!$B$84=Input!$J$19:$J$1518, COUNTIF($B$86:B479, Input!$A$19:$A$1518), ""), 0)),"")</f>
        <v/>
      </c>
      <c r="C480" s="271" t="str">
        <f t="array" ref="C480">IFERROR(INDEX(Input!$A$19:$A$1518, MATCH(0, IF(AMI!$C$84=Input!$J$19:$J$1518, COUNTIF($C$86:C479, Input!$A$19:$A$1518), ""), 0)),"")</f>
        <v/>
      </c>
      <c r="D480" s="271" t="str">
        <f t="array" ref="D480">IFERROR(INDEX(Input!$A$19:$A$1518, MATCH(0, IF(AMI!$D$84=Input!$J$19:$J$1518, COUNTIF($D$86:D479, Input!$A$19:$A$1518), ""), 0)),"")</f>
        <v/>
      </c>
      <c r="E480" s="271" t="str">
        <f t="array" ref="E480">IFERROR(INDEX(Input!$A$19:$A$1518, MATCH(0, IF(AMI!$E$84=Input!$J$19:$J$1518, COUNTIF($E$86:E479, Input!$A$19:$A$1518), ""), 0)),"")</f>
        <v/>
      </c>
      <c r="F480" s="271" t="str">
        <f t="array" ref="F480">IFERROR(INDEX(Input!$A$19:$A$1518, MATCH(0, IF(AMI!$F$84=Input!$J$19:$J$1518, COUNTIF($F$86:F479, Input!$A$19:$A$1518), ""), 0)),"")</f>
        <v/>
      </c>
      <c r="G480" s="271" t="str">
        <f t="array" ref="G480">IFERROR(INDEX(Input!$A$19:$A$1518, MATCH(0, IF(AMI!$G$84=Input!$J$19:$J$1518, COUNTIF($G$86:G479, Input!$A$19:$A$1518), ""), 0)),"")</f>
        <v/>
      </c>
      <c r="H480" s="271" t="str">
        <f t="array" ref="H480">IFERROR(INDEX(Input!$A$19:$A$1518, MATCH(0, IF(AMI!$H$84=Input!$J$19:$J$1518, COUNTIF($H$86:H479, Input!$A$19:$A$1518), ""), 0)),"")</f>
        <v/>
      </c>
      <c r="I480" s="271" t="str">
        <f t="array" ref="I480">IFERROR(INDEX(Input!$A$19:$A$1518, MATCH(0, IF(AMI!$I$84=Input!$J$19:$J$1518, COUNTIF($I$86:I479, Input!$A$19:$A$1518), ""), 0)),"")</f>
        <v/>
      </c>
      <c r="J480" s="271" t="str">
        <f t="array" ref="J480">IFERROR(INDEX(Input!$A$19:$A$1518, MATCH(0, IF(AMI!$J$84=Input!$J$19:$J$1518, COUNTIF($J$86:J479, Input!$A$19:$A$1518), ""), 0)),"")</f>
        <v/>
      </c>
    </row>
    <row r="481" spans="1:10" ht="13.5" thickBot="1" x14ac:dyDescent="0.25">
      <c r="A481" s="271" t="str">
        <f t="array" ref="A481">IFERROR(INDEX(Input!$A$19:$A$1518,MATCH(0,IF(AMI!$A$84=Input!$J$19:$J$1518, COUNTIF($A$86:A480, Input!$A$19:$A$1518), ""), 0)),"")</f>
        <v/>
      </c>
      <c r="B481" s="271" t="str">
        <f t="array" ref="B481">IFERROR(INDEX(Input!$A$19:$A$1518, MATCH(0, IF(AMI!$B$84=Input!$J$19:$J$1518, COUNTIF($B$86:B480, Input!$A$19:$A$1518), ""), 0)),"")</f>
        <v/>
      </c>
      <c r="C481" s="271" t="str">
        <f t="array" ref="C481">IFERROR(INDEX(Input!$A$19:$A$1518, MATCH(0, IF(AMI!$C$84=Input!$J$19:$J$1518, COUNTIF($C$86:C480, Input!$A$19:$A$1518), ""), 0)),"")</f>
        <v/>
      </c>
      <c r="D481" s="271" t="str">
        <f t="array" ref="D481">IFERROR(INDEX(Input!$A$19:$A$1518, MATCH(0, IF(AMI!$D$84=Input!$J$19:$J$1518, COUNTIF($D$86:D480, Input!$A$19:$A$1518), ""), 0)),"")</f>
        <v/>
      </c>
      <c r="E481" s="271" t="str">
        <f t="array" ref="E481">IFERROR(INDEX(Input!$A$19:$A$1518, MATCH(0, IF(AMI!$E$84=Input!$J$19:$J$1518, COUNTIF($E$86:E480, Input!$A$19:$A$1518), ""), 0)),"")</f>
        <v/>
      </c>
      <c r="F481" s="271" t="str">
        <f t="array" ref="F481">IFERROR(INDEX(Input!$A$19:$A$1518, MATCH(0, IF(AMI!$F$84=Input!$J$19:$J$1518, COUNTIF($F$86:F480, Input!$A$19:$A$1518), ""), 0)),"")</f>
        <v/>
      </c>
      <c r="G481" s="271" t="str">
        <f t="array" ref="G481">IFERROR(INDEX(Input!$A$19:$A$1518, MATCH(0, IF(AMI!$G$84=Input!$J$19:$J$1518, COUNTIF($G$86:G480, Input!$A$19:$A$1518), ""), 0)),"")</f>
        <v/>
      </c>
      <c r="H481" s="271" t="str">
        <f t="array" ref="H481">IFERROR(INDEX(Input!$A$19:$A$1518, MATCH(0, IF(AMI!$H$84=Input!$J$19:$J$1518, COUNTIF($H$86:H480, Input!$A$19:$A$1518), ""), 0)),"")</f>
        <v/>
      </c>
      <c r="I481" s="271" t="str">
        <f t="array" ref="I481">IFERROR(INDEX(Input!$A$19:$A$1518, MATCH(0, IF(AMI!$I$84=Input!$J$19:$J$1518, COUNTIF($I$86:I480, Input!$A$19:$A$1518), ""), 0)),"")</f>
        <v/>
      </c>
      <c r="J481" s="271" t="str">
        <f t="array" ref="J481">IFERROR(INDEX(Input!$A$19:$A$1518, MATCH(0, IF(AMI!$J$84=Input!$J$19:$J$1518, COUNTIF($J$86:J480, Input!$A$19:$A$1518), ""), 0)),"")</f>
        <v/>
      </c>
    </row>
    <row r="482" spans="1:10" ht="13.5" thickBot="1" x14ac:dyDescent="0.25">
      <c r="A482" s="271" t="str">
        <f t="array" ref="A482">IFERROR(INDEX(Input!$A$19:$A$1518,MATCH(0,IF(AMI!$A$84=Input!$J$19:$J$1518, COUNTIF($A$86:A481, Input!$A$19:$A$1518), ""), 0)),"")</f>
        <v/>
      </c>
      <c r="B482" s="271" t="str">
        <f t="array" ref="B482">IFERROR(INDEX(Input!$A$19:$A$1518, MATCH(0, IF(AMI!$B$84=Input!$J$19:$J$1518, COUNTIF($B$86:B481, Input!$A$19:$A$1518), ""), 0)),"")</f>
        <v/>
      </c>
      <c r="C482" s="271" t="str">
        <f t="array" ref="C482">IFERROR(INDEX(Input!$A$19:$A$1518, MATCH(0, IF(AMI!$C$84=Input!$J$19:$J$1518, COUNTIF($C$86:C481, Input!$A$19:$A$1518), ""), 0)),"")</f>
        <v/>
      </c>
      <c r="D482" s="271" t="str">
        <f t="array" ref="D482">IFERROR(INDEX(Input!$A$19:$A$1518, MATCH(0, IF(AMI!$D$84=Input!$J$19:$J$1518, COUNTIF($D$86:D481, Input!$A$19:$A$1518), ""), 0)),"")</f>
        <v/>
      </c>
      <c r="E482" s="271" t="str">
        <f t="array" ref="E482">IFERROR(INDEX(Input!$A$19:$A$1518, MATCH(0, IF(AMI!$E$84=Input!$J$19:$J$1518, COUNTIF($E$86:E481, Input!$A$19:$A$1518), ""), 0)),"")</f>
        <v/>
      </c>
      <c r="F482" s="271" t="str">
        <f t="array" ref="F482">IFERROR(INDEX(Input!$A$19:$A$1518, MATCH(0, IF(AMI!$F$84=Input!$J$19:$J$1518, COUNTIF($F$86:F481, Input!$A$19:$A$1518), ""), 0)),"")</f>
        <v/>
      </c>
      <c r="G482" s="271" t="str">
        <f t="array" ref="G482">IFERROR(INDEX(Input!$A$19:$A$1518, MATCH(0, IF(AMI!$G$84=Input!$J$19:$J$1518, COUNTIF($G$86:G481, Input!$A$19:$A$1518), ""), 0)),"")</f>
        <v/>
      </c>
      <c r="H482" s="271" t="str">
        <f t="array" ref="H482">IFERROR(INDEX(Input!$A$19:$A$1518, MATCH(0, IF(AMI!$H$84=Input!$J$19:$J$1518, COUNTIF($H$86:H481, Input!$A$19:$A$1518), ""), 0)),"")</f>
        <v/>
      </c>
      <c r="I482" s="271" t="str">
        <f t="array" ref="I482">IFERROR(INDEX(Input!$A$19:$A$1518, MATCH(0, IF(AMI!$I$84=Input!$J$19:$J$1518, COUNTIF($I$86:I481, Input!$A$19:$A$1518), ""), 0)),"")</f>
        <v/>
      </c>
      <c r="J482" s="271" t="str">
        <f t="array" ref="J482">IFERROR(INDEX(Input!$A$19:$A$1518, MATCH(0, IF(AMI!$J$84=Input!$J$19:$J$1518, COUNTIF($J$86:J481, Input!$A$19:$A$1518), ""), 0)),"")</f>
        <v/>
      </c>
    </row>
    <row r="483" spans="1:10" ht="13.5" thickBot="1" x14ac:dyDescent="0.25">
      <c r="A483" s="271" t="str">
        <f t="array" ref="A483">IFERROR(INDEX(Input!$A$19:$A$1518,MATCH(0,IF(AMI!$A$84=Input!$J$19:$J$1518, COUNTIF($A$86:A482, Input!$A$19:$A$1518), ""), 0)),"")</f>
        <v/>
      </c>
      <c r="B483" s="271" t="str">
        <f t="array" ref="B483">IFERROR(INDEX(Input!$A$19:$A$1518, MATCH(0, IF(AMI!$B$84=Input!$J$19:$J$1518, COUNTIF($B$86:B482, Input!$A$19:$A$1518), ""), 0)),"")</f>
        <v/>
      </c>
      <c r="C483" s="271" t="str">
        <f t="array" ref="C483">IFERROR(INDEX(Input!$A$19:$A$1518, MATCH(0, IF(AMI!$C$84=Input!$J$19:$J$1518, COUNTIF($C$86:C482, Input!$A$19:$A$1518), ""), 0)),"")</f>
        <v/>
      </c>
      <c r="D483" s="271" t="str">
        <f t="array" ref="D483">IFERROR(INDEX(Input!$A$19:$A$1518, MATCH(0, IF(AMI!$D$84=Input!$J$19:$J$1518, COUNTIF($D$86:D482, Input!$A$19:$A$1518), ""), 0)),"")</f>
        <v/>
      </c>
      <c r="E483" s="271" t="str">
        <f t="array" ref="E483">IFERROR(INDEX(Input!$A$19:$A$1518, MATCH(0, IF(AMI!$E$84=Input!$J$19:$J$1518, COUNTIF($E$86:E482, Input!$A$19:$A$1518), ""), 0)),"")</f>
        <v/>
      </c>
      <c r="F483" s="271" t="str">
        <f t="array" ref="F483">IFERROR(INDEX(Input!$A$19:$A$1518, MATCH(0, IF(AMI!$F$84=Input!$J$19:$J$1518, COUNTIF($F$86:F482, Input!$A$19:$A$1518), ""), 0)),"")</f>
        <v/>
      </c>
      <c r="G483" s="271" t="str">
        <f t="array" ref="G483">IFERROR(INDEX(Input!$A$19:$A$1518, MATCH(0, IF(AMI!$G$84=Input!$J$19:$J$1518, COUNTIF($G$86:G482, Input!$A$19:$A$1518), ""), 0)),"")</f>
        <v/>
      </c>
      <c r="H483" s="271" t="str">
        <f t="array" ref="H483">IFERROR(INDEX(Input!$A$19:$A$1518, MATCH(0, IF(AMI!$H$84=Input!$J$19:$J$1518, COUNTIF($H$86:H482, Input!$A$19:$A$1518), ""), 0)),"")</f>
        <v/>
      </c>
      <c r="I483" s="271" t="str">
        <f t="array" ref="I483">IFERROR(INDEX(Input!$A$19:$A$1518, MATCH(0, IF(AMI!$I$84=Input!$J$19:$J$1518, COUNTIF($I$86:I482, Input!$A$19:$A$1518), ""), 0)),"")</f>
        <v/>
      </c>
      <c r="J483" s="271" t="str">
        <f t="array" ref="J483">IFERROR(INDEX(Input!$A$19:$A$1518, MATCH(0, IF(AMI!$J$84=Input!$J$19:$J$1518, COUNTIF($J$86:J482, Input!$A$19:$A$1518), ""), 0)),"")</f>
        <v/>
      </c>
    </row>
    <row r="484" spans="1:10" ht="13.5" thickBot="1" x14ac:dyDescent="0.25">
      <c r="A484" s="271" t="str">
        <f t="array" ref="A484">IFERROR(INDEX(Input!$A$19:$A$1518,MATCH(0,IF(AMI!$A$84=Input!$J$19:$J$1518, COUNTIF($A$86:A483, Input!$A$19:$A$1518), ""), 0)),"")</f>
        <v/>
      </c>
      <c r="B484" s="271" t="str">
        <f t="array" ref="B484">IFERROR(INDEX(Input!$A$19:$A$1518, MATCH(0, IF(AMI!$B$84=Input!$J$19:$J$1518, COUNTIF($B$86:B483, Input!$A$19:$A$1518), ""), 0)),"")</f>
        <v/>
      </c>
      <c r="C484" s="271" t="str">
        <f t="array" ref="C484">IFERROR(INDEX(Input!$A$19:$A$1518, MATCH(0, IF(AMI!$C$84=Input!$J$19:$J$1518, COUNTIF($C$86:C483, Input!$A$19:$A$1518), ""), 0)),"")</f>
        <v/>
      </c>
      <c r="D484" s="271" t="str">
        <f t="array" ref="D484">IFERROR(INDEX(Input!$A$19:$A$1518, MATCH(0, IF(AMI!$D$84=Input!$J$19:$J$1518, COUNTIF($D$86:D483, Input!$A$19:$A$1518), ""), 0)),"")</f>
        <v/>
      </c>
      <c r="E484" s="271" t="str">
        <f t="array" ref="E484">IFERROR(INDEX(Input!$A$19:$A$1518, MATCH(0, IF(AMI!$E$84=Input!$J$19:$J$1518, COUNTIF($E$86:E483, Input!$A$19:$A$1518), ""), 0)),"")</f>
        <v/>
      </c>
      <c r="F484" s="271" t="str">
        <f t="array" ref="F484">IFERROR(INDEX(Input!$A$19:$A$1518, MATCH(0, IF(AMI!$F$84=Input!$J$19:$J$1518, COUNTIF($F$86:F483, Input!$A$19:$A$1518), ""), 0)),"")</f>
        <v/>
      </c>
      <c r="G484" s="271" t="str">
        <f t="array" ref="G484">IFERROR(INDEX(Input!$A$19:$A$1518, MATCH(0, IF(AMI!$G$84=Input!$J$19:$J$1518, COUNTIF($G$86:G483, Input!$A$19:$A$1518), ""), 0)),"")</f>
        <v/>
      </c>
      <c r="H484" s="271" t="str">
        <f t="array" ref="H484">IFERROR(INDEX(Input!$A$19:$A$1518, MATCH(0, IF(AMI!$H$84=Input!$J$19:$J$1518, COUNTIF($H$86:H483, Input!$A$19:$A$1518), ""), 0)),"")</f>
        <v/>
      </c>
      <c r="I484" s="271" t="str">
        <f t="array" ref="I484">IFERROR(INDEX(Input!$A$19:$A$1518, MATCH(0, IF(AMI!$I$84=Input!$J$19:$J$1518, COUNTIF($I$86:I483, Input!$A$19:$A$1518), ""), 0)),"")</f>
        <v/>
      </c>
      <c r="J484" s="271" t="str">
        <f t="array" ref="J484">IFERROR(INDEX(Input!$A$19:$A$1518, MATCH(0, IF(AMI!$J$84=Input!$J$19:$J$1518, COUNTIF($J$86:J483, Input!$A$19:$A$1518), ""), 0)),"")</f>
        <v/>
      </c>
    </row>
    <row r="485" spans="1:10" ht="13.5" thickBot="1" x14ac:dyDescent="0.25">
      <c r="A485" s="271" t="str">
        <f t="array" ref="A485">IFERROR(INDEX(Input!$A$19:$A$1518,MATCH(0,IF(AMI!$A$84=Input!$J$19:$J$1518, COUNTIF($A$86:A484, Input!$A$19:$A$1518), ""), 0)),"")</f>
        <v/>
      </c>
      <c r="B485" s="271" t="str">
        <f t="array" ref="B485">IFERROR(INDEX(Input!$A$19:$A$1518, MATCH(0, IF(AMI!$B$84=Input!$J$19:$J$1518, COUNTIF($B$86:B484, Input!$A$19:$A$1518), ""), 0)),"")</f>
        <v/>
      </c>
      <c r="C485" s="271" t="str">
        <f t="array" ref="C485">IFERROR(INDEX(Input!$A$19:$A$1518, MATCH(0, IF(AMI!$C$84=Input!$J$19:$J$1518, COUNTIF($C$86:C484, Input!$A$19:$A$1518), ""), 0)),"")</f>
        <v/>
      </c>
      <c r="D485" s="271" t="str">
        <f t="array" ref="D485">IFERROR(INDEX(Input!$A$19:$A$1518, MATCH(0, IF(AMI!$D$84=Input!$J$19:$J$1518, COUNTIF($D$86:D484, Input!$A$19:$A$1518), ""), 0)),"")</f>
        <v/>
      </c>
      <c r="E485" s="271" t="str">
        <f t="array" ref="E485">IFERROR(INDEX(Input!$A$19:$A$1518, MATCH(0, IF(AMI!$E$84=Input!$J$19:$J$1518, COUNTIF($E$86:E484, Input!$A$19:$A$1518), ""), 0)),"")</f>
        <v/>
      </c>
      <c r="F485" s="271" t="str">
        <f t="array" ref="F485">IFERROR(INDEX(Input!$A$19:$A$1518, MATCH(0, IF(AMI!$F$84=Input!$J$19:$J$1518, COUNTIF($F$86:F484, Input!$A$19:$A$1518), ""), 0)),"")</f>
        <v/>
      </c>
      <c r="G485" s="271" t="str">
        <f t="array" ref="G485">IFERROR(INDEX(Input!$A$19:$A$1518, MATCH(0, IF(AMI!$G$84=Input!$J$19:$J$1518, COUNTIF($G$86:G484, Input!$A$19:$A$1518), ""), 0)),"")</f>
        <v/>
      </c>
      <c r="H485" s="271" t="str">
        <f t="array" ref="H485">IFERROR(INDEX(Input!$A$19:$A$1518, MATCH(0, IF(AMI!$H$84=Input!$J$19:$J$1518, COUNTIF($H$86:H484, Input!$A$19:$A$1518), ""), 0)),"")</f>
        <v/>
      </c>
      <c r="I485" s="271" t="str">
        <f t="array" ref="I485">IFERROR(INDEX(Input!$A$19:$A$1518, MATCH(0, IF(AMI!$I$84=Input!$J$19:$J$1518, COUNTIF($I$86:I484, Input!$A$19:$A$1518), ""), 0)),"")</f>
        <v/>
      </c>
      <c r="J485" s="271" t="str">
        <f t="array" ref="J485">IFERROR(INDEX(Input!$A$19:$A$1518, MATCH(0, IF(AMI!$J$84=Input!$J$19:$J$1518, COUNTIF($J$86:J484, Input!$A$19:$A$1518), ""), 0)),"")</f>
        <v/>
      </c>
    </row>
    <row r="486" spans="1:10" ht="13.5" thickBot="1" x14ac:dyDescent="0.25">
      <c r="A486" s="271" t="str">
        <f t="array" ref="A486">IFERROR(INDEX(Input!$A$19:$A$1518,MATCH(0,IF(AMI!$A$84=Input!$J$19:$J$1518, COUNTIF($A$86:A485, Input!$A$19:$A$1518), ""), 0)),"")</f>
        <v/>
      </c>
      <c r="B486" s="271" t="str">
        <f t="array" ref="B486">IFERROR(INDEX(Input!$A$19:$A$1518, MATCH(0, IF(AMI!$B$84=Input!$J$19:$J$1518, COUNTIF($B$86:B485, Input!$A$19:$A$1518), ""), 0)),"")</f>
        <v/>
      </c>
      <c r="C486" s="271" t="str">
        <f t="array" ref="C486">IFERROR(INDEX(Input!$A$19:$A$1518, MATCH(0, IF(AMI!$C$84=Input!$J$19:$J$1518, COUNTIF($C$86:C485, Input!$A$19:$A$1518), ""), 0)),"")</f>
        <v/>
      </c>
      <c r="D486" s="271" t="str">
        <f t="array" ref="D486">IFERROR(INDEX(Input!$A$19:$A$1518, MATCH(0, IF(AMI!$D$84=Input!$J$19:$J$1518, COUNTIF($D$86:D485, Input!$A$19:$A$1518), ""), 0)),"")</f>
        <v/>
      </c>
      <c r="E486" s="271" t="str">
        <f t="array" ref="E486">IFERROR(INDEX(Input!$A$19:$A$1518, MATCH(0, IF(AMI!$E$84=Input!$J$19:$J$1518, COUNTIF($E$86:E485, Input!$A$19:$A$1518), ""), 0)),"")</f>
        <v/>
      </c>
      <c r="F486" s="271" t="str">
        <f t="array" ref="F486">IFERROR(INDEX(Input!$A$19:$A$1518, MATCH(0, IF(AMI!$F$84=Input!$J$19:$J$1518, COUNTIF($F$86:F485, Input!$A$19:$A$1518), ""), 0)),"")</f>
        <v/>
      </c>
      <c r="G486" s="271" t="str">
        <f t="array" ref="G486">IFERROR(INDEX(Input!$A$19:$A$1518, MATCH(0, IF(AMI!$G$84=Input!$J$19:$J$1518, COUNTIF($G$86:G485, Input!$A$19:$A$1518), ""), 0)),"")</f>
        <v/>
      </c>
      <c r="H486" s="271" t="str">
        <f t="array" ref="H486">IFERROR(INDEX(Input!$A$19:$A$1518, MATCH(0, IF(AMI!$H$84=Input!$J$19:$J$1518, COUNTIF($H$86:H485, Input!$A$19:$A$1518), ""), 0)),"")</f>
        <v/>
      </c>
      <c r="I486" s="271" t="str">
        <f t="array" ref="I486">IFERROR(INDEX(Input!$A$19:$A$1518, MATCH(0, IF(AMI!$I$84=Input!$J$19:$J$1518, COUNTIF($I$86:I485, Input!$A$19:$A$1518), ""), 0)),"")</f>
        <v/>
      </c>
      <c r="J486" s="271" t="str">
        <f t="array" ref="J486">IFERROR(INDEX(Input!$A$19:$A$1518, MATCH(0, IF(AMI!$J$84=Input!$J$19:$J$1518, COUNTIF($J$86:J485, Input!$A$19:$A$1518), ""), 0)),"")</f>
        <v/>
      </c>
    </row>
    <row r="487" spans="1:10" ht="13.5" thickBot="1" x14ac:dyDescent="0.25">
      <c r="A487" s="271" t="str">
        <f t="array" ref="A487">IFERROR(INDEX(Input!$A$19:$A$1518,MATCH(0,IF(AMI!$A$84=Input!$J$19:$J$1518, COUNTIF($A$86:A486, Input!$A$19:$A$1518), ""), 0)),"")</f>
        <v/>
      </c>
      <c r="B487" s="271" t="str">
        <f t="array" ref="B487">IFERROR(INDEX(Input!$A$19:$A$1518, MATCH(0, IF(AMI!$B$84=Input!$J$19:$J$1518, COUNTIF($B$86:B486, Input!$A$19:$A$1518), ""), 0)),"")</f>
        <v/>
      </c>
      <c r="C487" s="271" t="str">
        <f t="array" ref="C487">IFERROR(INDEX(Input!$A$19:$A$1518, MATCH(0, IF(AMI!$C$84=Input!$J$19:$J$1518, COUNTIF($C$86:C486, Input!$A$19:$A$1518), ""), 0)),"")</f>
        <v/>
      </c>
      <c r="D487" s="271" t="str">
        <f t="array" ref="D487">IFERROR(INDEX(Input!$A$19:$A$1518, MATCH(0, IF(AMI!$D$84=Input!$J$19:$J$1518, COUNTIF($D$86:D486, Input!$A$19:$A$1518), ""), 0)),"")</f>
        <v/>
      </c>
      <c r="E487" s="271" t="str">
        <f t="array" ref="E487">IFERROR(INDEX(Input!$A$19:$A$1518, MATCH(0, IF(AMI!$E$84=Input!$J$19:$J$1518, COUNTIF($E$86:E486, Input!$A$19:$A$1518), ""), 0)),"")</f>
        <v/>
      </c>
      <c r="F487" s="271" t="str">
        <f t="array" ref="F487">IFERROR(INDEX(Input!$A$19:$A$1518, MATCH(0, IF(AMI!$F$84=Input!$J$19:$J$1518, COUNTIF($F$86:F486, Input!$A$19:$A$1518), ""), 0)),"")</f>
        <v/>
      </c>
      <c r="G487" s="271" t="str">
        <f t="array" ref="G487">IFERROR(INDEX(Input!$A$19:$A$1518, MATCH(0, IF(AMI!$G$84=Input!$J$19:$J$1518, COUNTIF($G$86:G486, Input!$A$19:$A$1518), ""), 0)),"")</f>
        <v/>
      </c>
      <c r="H487" s="271" t="str">
        <f t="array" ref="H487">IFERROR(INDEX(Input!$A$19:$A$1518, MATCH(0, IF(AMI!$H$84=Input!$J$19:$J$1518, COUNTIF($H$86:H486, Input!$A$19:$A$1518), ""), 0)),"")</f>
        <v/>
      </c>
      <c r="I487" s="271" t="str">
        <f t="array" ref="I487">IFERROR(INDEX(Input!$A$19:$A$1518, MATCH(0, IF(AMI!$I$84=Input!$J$19:$J$1518, COUNTIF($I$86:I486, Input!$A$19:$A$1518), ""), 0)),"")</f>
        <v/>
      </c>
      <c r="J487" s="271" t="str">
        <f t="array" ref="J487">IFERROR(INDEX(Input!$A$19:$A$1518, MATCH(0, IF(AMI!$J$84=Input!$J$19:$J$1518, COUNTIF($J$86:J486, Input!$A$19:$A$1518), ""), 0)),"")</f>
        <v/>
      </c>
    </row>
    <row r="488" spans="1:10" ht="13.5" thickBot="1" x14ac:dyDescent="0.25">
      <c r="A488" s="271" t="str">
        <f t="array" ref="A488">IFERROR(INDEX(Input!$A$19:$A$1518,MATCH(0,IF(AMI!$A$84=Input!$J$19:$J$1518, COUNTIF($A$86:A487, Input!$A$19:$A$1518), ""), 0)),"")</f>
        <v/>
      </c>
      <c r="B488" s="271" t="str">
        <f t="array" ref="B488">IFERROR(INDEX(Input!$A$19:$A$1518, MATCH(0, IF(AMI!$B$84=Input!$J$19:$J$1518, COUNTIF($B$86:B487, Input!$A$19:$A$1518), ""), 0)),"")</f>
        <v/>
      </c>
      <c r="C488" s="271" t="str">
        <f t="array" ref="C488">IFERROR(INDEX(Input!$A$19:$A$1518, MATCH(0, IF(AMI!$C$84=Input!$J$19:$J$1518, COUNTIF($C$86:C487, Input!$A$19:$A$1518), ""), 0)),"")</f>
        <v/>
      </c>
      <c r="D488" s="271" t="str">
        <f t="array" ref="D488">IFERROR(INDEX(Input!$A$19:$A$1518, MATCH(0, IF(AMI!$D$84=Input!$J$19:$J$1518, COUNTIF($D$86:D487, Input!$A$19:$A$1518), ""), 0)),"")</f>
        <v/>
      </c>
      <c r="E488" s="271" t="str">
        <f t="array" ref="E488">IFERROR(INDEX(Input!$A$19:$A$1518, MATCH(0, IF(AMI!$E$84=Input!$J$19:$J$1518, COUNTIF($E$86:E487, Input!$A$19:$A$1518), ""), 0)),"")</f>
        <v/>
      </c>
      <c r="F488" s="271" t="str">
        <f t="array" ref="F488">IFERROR(INDEX(Input!$A$19:$A$1518, MATCH(0, IF(AMI!$F$84=Input!$J$19:$J$1518, COUNTIF($F$86:F487, Input!$A$19:$A$1518), ""), 0)),"")</f>
        <v/>
      </c>
      <c r="G488" s="271" t="str">
        <f t="array" ref="G488">IFERROR(INDEX(Input!$A$19:$A$1518, MATCH(0, IF(AMI!$G$84=Input!$J$19:$J$1518, COUNTIF($G$86:G487, Input!$A$19:$A$1518), ""), 0)),"")</f>
        <v/>
      </c>
      <c r="H488" s="271" t="str">
        <f t="array" ref="H488">IFERROR(INDEX(Input!$A$19:$A$1518, MATCH(0, IF(AMI!$H$84=Input!$J$19:$J$1518, COUNTIF($H$86:H487, Input!$A$19:$A$1518), ""), 0)),"")</f>
        <v/>
      </c>
      <c r="I488" s="271" t="str">
        <f t="array" ref="I488">IFERROR(INDEX(Input!$A$19:$A$1518, MATCH(0, IF(AMI!$I$84=Input!$J$19:$J$1518, COUNTIF($I$86:I487, Input!$A$19:$A$1518), ""), 0)),"")</f>
        <v/>
      </c>
      <c r="J488" s="271" t="str">
        <f t="array" ref="J488">IFERROR(INDEX(Input!$A$19:$A$1518, MATCH(0, IF(AMI!$J$84=Input!$J$19:$J$1518, COUNTIF($J$86:J487, Input!$A$19:$A$1518), ""), 0)),"")</f>
        <v/>
      </c>
    </row>
    <row r="489" spans="1:10" ht="13.5" thickBot="1" x14ac:dyDescent="0.25">
      <c r="A489" s="271" t="str">
        <f t="array" ref="A489">IFERROR(INDEX(Input!$A$19:$A$1518,MATCH(0,IF(AMI!$A$84=Input!$J$19:$J$1518, COUNTIF($A$86:A488, Input!$A$19:$A$1518), ""), 0)),"")</f>
        <v/>
      </c>
      <c r="B489" s="271" t="str">
        <f t="array" ref="B489">IFERROR(INDEX(Input!$A$19:$A$1518, MATCH(0, IF(AMI!$B$84=Input!$J$19:$J$1518, COUNTIF($B$86:B488, Input!$A$19:$A$1518), ""), 0)),"")</f>
        <v/>
      </c>
      <c r="C489" s="271" t="str">
        <f t="array" ref="C489">IFERROR(INDEX(Input!$A$19:$A$1518, MATCH(0, IF(AMI!$C$84=Input!$J$19:$J$1518, COUNTIF($C$86:C488, Input!$A$19:$A$1518), ""), 0)),"")</f>
        <v/>
      </c>
      <c r="D489" s="271" t="str">
        <f t="array" ref="D489">IFERROR(INDEX(Input!$A$19:$A$1518, MATCH(0, IF(AMI!$D$84=Input!$J$19:$J$1518, COUNTIF($D$86:D488, Input!$A$19:$A$1518), ""), 0)),"")</f>
        <v/>
      </c>
      <c r="E489" s="271" t="str">
        <f t="array" ref="E489">IFERROR(INDEX(Input!$A$19:$A$1518, MATCH(0, IF(AMI!$E$84=Input!$J$19:$J$1518, COUNTIF($E$86:E488, Input!$A$19:$A$1518), ""), 0)),"")</f>
        <v/>
      </c>
      <c r="F489" s="271" t="str">
        <f t="array" ref="F489">IFERROR(INDEX(Input!$A$19:$A$1518, MATCH(0, IF(AMI!$F$84=Input!$J$19:$J$1518, COUNTIF($F$86:F488, Input!$A$19:$A$1518), ""), 0)),"")</f>
        <v/>
      </c>
      <c r="G489" s="271" t="str">
        <f t="array" ref="G489">IFERROR(INDEX(Input!$A$19:$A$1518, MATCH(0, IF(AMI!$G$84=Input!$J$19:$J$1518, COUNTIF($G$86:G488, Input!$A$19:$A$1518), ""), 0)),"")</f>
        <v/>
      </c>
      <c r="H489" s="271" t="str">
        <f t="array" ref="H489">IFERROR(INDEX(Input!$A$19:$A$1518, MATCH(0, IF(AMI!$H$84=Input!$J$19:$J$1518, COUNTIF($H$86:H488, Input!$A$19:$A$1518), ""), 0)),"")</f>
        <v/>
      </c>
      <c r="I489" s="271" t="str">
        <f t="array" ref="I489">IFERROR(INDEX(Input!$A$19:$A$1518, MATCH(0, IF(AMI!$I$84=Input!$J$19:$J$1518, COUNTIF($I$86:I488, Input!$A$19:$A$1518), ""), 0)),"")</f>
        <v/>
      </c>
      <c r="J489" s="271" t="str">
        <f t="array" ref="J489">IFERROR(INDEX(Input!$A$19:$A$1518, MATCH(0, IF(AMI!$J$84=Input!$J$19:$J$1518, COUNTIF($J$86:J488, Input!$A$19:$A$1518), ""), 0)),"")</f>
        <v/>
      </c>
    </row>
    <row r="490" spans="1:10" ht="13.5" thickBot="1" x14ac:dyDescent="0.25">
      <c r="A490" s="271" t="str">
        <f t="array" ref="A490">IFERROR(INDEX(Input!$A$19:$A$1518,MATCH(0,IF(AMI!$A$84=Input!$J$19:$J$1518, COUNTIF($A$86:A489, Input!$A$19:$A$1518), ""), 0)),"")</f>
        <v/>
      </c>
      <c r="B490" s="271" t="str">
        <f t="array" ref="B490">IFERROR(INDEX(Input!$A$19:$A$1518, MATCH(0, IF(AMI!$B$84=Input!$J$19:$J$1518, COUNTIF($B$86:B489, Input!$A$19:$A$1518), ""), 0)),"")</f>
        <v/>
      </c>
      <c r="C490" s="271" t="str">
        <f t="array" ref="C490">IFERROR(INDEX(Input!$A$19:$A$1518, MATCH(0, IF(AMI!$C$84=Input!$J$19:$J$1518, COUNTIF($C$86:C489, Input!$A$19:$A$1518), ""), 0)),"")</f>
        <v/>
      </c>
      <c r="D490" s="271" t="str">
        <f t="array" ref="D490">IFERROR(INDEX(Input!$A$19:$A$1518, MATCH(0, IF(AMI!$D$84=Input!$J$19:$J$1518, COUNTIF($D$86:D489, Input!$A$19:$A$1518), ""), 0)),"")</f>
        <v/>
      </c>
      <c r="E490" s="271" t="str">
        <f t="array" ref="E490">IFERROR(INDEX(Input!$A$19:$A$1518, MATCH(0, IF(AMI!$E$84=Input!$J$19:$J$1518, COUNTIF($E$86:E489, Input!$A$19:$A$1518), ""), 0)),"")</f>
        <v/>
      </c>
      <c r="F490" s="271" t="str">
        <f t="array" ref="F490">IFERROR(INDEX(Input!$A$19:$A$1518, MATCH(0, IF(AMI!$F$84=Input!$J$19:$J$1518, COUNTIF($F$86:F489, Input!$A$19:$A$1518), ""), 0)),"")</f>
        <v/>
      </c>
      <c r="G490" s="271" t="str">
        <f t="array" ref="G490">IFERROR(INDEX(Input!$A$19:$A$1518, MATCH(0, IF(AMI!$G$84=Input!$J$19:$J$1518, COUNTIF($G$86:G489, Input!$A$19:$A$1518), ""), 0)),"")</f>
        <v/>
      </c>
      <c r="H490" s="271" t="str">
        <f t="array" ref="H490">IFERROR(INDEX(Input!$A$19:$A$1518, MATCH(0, IF(AMI!$H$84=Input!$J$19:$J$1518, COUNTIF($H$86:H489, Input!$A$19:$A$1518), ""), 0)),"")</f>
        <v/>
      </c>
      <c r="I490" s="271" t="str">
        <f t="array" ref="I490">IFERROR(INDEX(Input!$A$19:$A$1518, MATCH(0, IF(AMI!$I$84=Input!$J$19:$J$1518, COUNTIF($I$86:I489, Input!$A$19:$A$1518), ""), 0)),"")</f>
        <v/>
      </c>
      <c r="J490" s="271" t="str">
        <f t="array" ref="J490">IFERROR(INDEX(Input!$A$19:$A$1518, MATCH(0, IF(AMI!$J$84=Input!$J$19:$J$1518, COUNTIF($J$86:J489, Input!$A$19:$A$1518), ""), 0)),"")</f>
        <v/>
      </c>
    </row>
    <row r="491" spans="1:10" ht="13.5" thickBot="1" x14ac:dyDescent="0.25">
      <c r="A491" s="271" t="str">
        <f t="array" ref="A491">IFERROR(INDEX(Input!$A$19:$A$1518,MATCH(0,IF(AMI!$A$84=Input!$J$19:$J$1518, COUNTIF($A$86:A490, Input!$A$19:$A$1518), ""), 0)),"")</f>
        <v/>
      </c>
      <c r="B491" s="271" t="str">
        <f t="array" ref="B491">IFERROR(INDEX(Input!$A$19:$A$1518, MATCH(0, IF(AMI!$B$84=Input!$J$19:$J$1518, COUNTIF($B$86:B490, Input!$A$19:$A$1518), ""), 0)),"")</f>
        <v/>
      </c>
      <c r="C491" s="271" t="str">
        <f t="array" ref="C491">IFERROR(INDEX(Input!$A$19:$A$1518, MATCH(0, IF(AMI!$C$84=Input!$J$19:$J$1518, COUNTIF($C$86:C490, Input!$A$19:$A$1518), ""), 0)),"")</f>
        <v/>
      </c>
      <c r="D491" s="271" t="str">
        <f t="array" ref="D491">IFERROR(INDEX(Input!$A$19:$A$1518, MATCH(0, IF(AMI!$D$84=Input!$J$19:$J$1518, COUNTIF($D$86:D490, Input!$A$19:$A$1518), ""), 0)),"")</f>
        <v/>
      </c>
      <c r="E491" s="271" t="str">
        <f t="array" ref="E491">IFERROR(INDEX(Input!$A$19:$A$1518, MATCH(0, IF(AMI!$E$84=Input!$J$19:$J$1518, COUNTIF($E$86:E490, Input!$A$19:$A$1518), ""), 0)),"")</f>
        <v/>
      </c>
      <c r="F491" s="271" t="str">
        <f t="array" ref="F491">IFERROR(INDEX(Input!$A$19:$A$1518, MATCH(0, IF(AMI!$F$84=Input!$J$19:$J$1518, COUNTIF($F$86:F490, Input!$A$19:$A$1518), ""), 0)),"")</f>
        <v/>
      </c>
      <c r="G491" s="271" t="str">
        <f t="array" ref="G491">IFERROR(INDEX(Input!$A$19:$A$1518, MATCH(0, IF(AMI!$G$84=Input!$J$19:$J$1518, COUNTIF($G$86:G490, Input!$A$19:$A$1518), ""), 0)),"")</f>
        <v/>
      </c>
      <c r="H491" s="271" t="str">
        <f t="array" ref="H491">IFERROR(INDEX(Input!$A$19:$A$1518, MATCH(0, IF(AMI!$H$84=Input!$J$19:$J$1518, COUNTIF($H$86:H490, Input!$A$19:$A$1518), ""), 0)),"")</f>
        <v/>
      </c>
      <c r="I491" s="271" t="str">
        <f t="array" ref="I491">IFERROR(INDEX(Input!$A$19:$A$1518, MATCH(0, IF(AMI!$I$84=Input!$J$19:$J$1518, COUNTIF($I$86:I490, Input!$A$19:$A$1518), ""), 0)),"")</f>
        <v/>
      </c>
      <c r="J491" s="271" t="str">
        <f t="array" ref="J491">IFERROR(INDEX(Input!$A$19:$A$1518, MATCH(0, IF(AMI!$J$84=Input!$J$19:$J$1518, COUNTIF($J$86:J490, Input!$A$19:$A$1518), ""), 0)),"")</f>
        <v/>
      </c>
    </row>
    <row r="492" spans="1:10" ht="13.5" thickBot="1" x14ac:dyDescent="0.25">
      <c r="A492" s="271" t="str">
        <f t="array" ref="A492">IFERROR(INDEX(Input!$A$19:$A$1518,MATCH(0,IF(AMI!$A$84=Input!$J$19:$J$1518, COUNTIF($A$86:A491, Input!$A$19:$A$1518), ""), 0)),"")</f>
        <v/>
      </c>
      <c r="B492" s="271" t="str">
        <f t="array" ref="B492">IFERROR(INDEX(Input!$A$19:$A$1518, MATCH(0, IF(AMI!$B$84=Input!$J$19:$J$1518, COUNTIF($B$86:B491, Input!$A$19:$A$1518), ""), 0)),"")</f>
        <v/>
      </c>
      <c r="C492" s="271" t="str">
        <f t="array" ref="C492">IFERROR(INDEX(Input!$A$19:$A$1518, MATCH(0, IF(AMI!$C$84=Input!$J$19:$J$1518, COUNTIF($C$86:C491, Input!$A$19:$A$1518), ""), 0)),"")</f>
        <v/>
      </c>
      <c r="D492" s="271" t="str">
        <f t="array" ref="D492">IFERROR(INDEX(Input!$A$19:$A$1518, MATCH(0, IF(AMI!$D$84=Input!$J$19:$J$1518, COUNTIF($D$86:D491, Input!$A$19:$A$1518), ""), 0)),"")</f>
        <v/>
      </c>
      <c r="E492" s="271" t="str">
        <f t="array" ref="E492">IFERROR(INDEX(Input!$A$19:$A$1518, MATCH(0, IF(AMI!$E$84=Input!$J$19:$J$1518, COUNTIF($E$86:E491, Input!$A$19:$A$1518), ""), 0)),"")</f>
        <v/>
      </c>
      <c r="F492" s="271" t="str">
        <f t="array" ref="F492">IFERROR(INDEX(Input!$A$19:$A$1518, MATCH(0, IF(AMI!$F$84=Input!$J$19:$J$1518, COUNTIF($F$86:F491, Input!$A$19:$A$1518), ""), 0)),"")</f>
        <v/>
      </c>
      <c r="G492" s="271" t="str">
        <f t="array" ref="G492">IFERROR(INDEX(Input!$A$19:$A$1518, MATCH(0, IF(AMI!$G$84=Input!$J$19:$J$1518, COUNTIF($G$86:G491, Input!$A$19:$A$1518), ""), 0)),"")</f>
        <v/>
      </c>
      <c r="H492" s="271" t="str">
        <f t="array" ref="H492">IFERROR(INDEX(Input!$A$19:$A$1518, MATCH(0, IF(AMI!$H$84=Input!$J$19:$J$1518, COUNTIF($H$86:H491, Input!$A$19:$A$1518), ""), 0)),"")</f>
        <v/>
      </c>
      <c r="I492" s="271" t="str">
        <f t="array" ref="I492">IFERROR(INDEX(Input!$A$19:$A$1518, MATCH(0, IF(AMI!$I$84=Input!$J$19:$J$1518, COUNTIF($I$86:I491, Input!$A$19:$A$1518), ""), 0)),"")</f>
        <v/>
      </c>
      <c r="J492" s="271" t="str">
        <f t="array" ref="J492">IFERROR(INDEX(Input!$A$19:$A$1518, MATCH(0, IF(AMI!$J$84=Input!$J$19:$J$1518, COUNTIF($J$86:J491, Input!$A$19:$A$1518), ""), 0)),"")</f>
        <v/>
      </c>
    </row>
    <row r="493" spans="1:10" ht="13.5" thickBot="1" x14ac:dyDescent="0.25">
      <c r="A493" s="271" t="str">
        <f t="array" ref="A493">IFERROR(INDEX(Input!$A$19:$A$1518,MATCH(0,IF(AMI!$A$84=Input!$J$19:$J$1518, COUNTIF($A$86:A492, Input!$A$19:$A$1518), ""), 0)),"")</f>
        <v/>
      </c>
      <c r="B493" s="271" t="str">
        <f t="array" ref="B493">IFERROR(INDEX(Input!$A$19:$A$1518, MATCH(0, IF(AMI!$B$84=Input!$J$19:$J$1518, COUNTIF($B$86:B492, Input!$A$19:$A$1518), ""), 0)),"")</f>
        <v/>
      </c>
      <c r="C493" s="271" t="str">
        <f t="array" ref="C493">IFERROR(INDEX(Input!$A$19:$A$1518, MATCH(0, IF(AMI!$C$84=Input!$J$19:$J$1518, COUNTIF($C$86:C492, Input!$A$19:$A$1518), ""), 0)),"")</f>
        <v/>
      </c>
      <c r="D493" s="271" t="str">
        <f t="array" ref="D493">IFERROR(INDEX(Input!$A$19:$A$1518, MATCH(0, IF(AMI!$D$84=Input!$J$19:$J$1518, COUNTIF($D$86:D492, Input!$A$19:$A$1518), ""), 0)),"")</f>
        <v/>
      </c>
      <c r="E493" s="271" t="str">
        <f t="array" ref="E493">IFERROR(INDEX(Input!$A$19:$A$1518, MATCH(0, IF(AMI!$E$84=Input!$J$19:$J$1518, COUNTIF($E$86:E492, Input!$A$19:$A$1518), ""), 0)),"")</f>
        <v/>
      </c>
      <c r="F493" s="271" t="str">
        <f t="array" ref="F493">IFERROR(INDEX(Input!$A$19:$A$1518, MATCH(0, IF(AMI!$F$84=Input!$J$19:$J$1518, COUNTIF($F$86:F492, Input!$A$19:$A$1518), ""), 0)),"")</f>
        <v/>
      </c>
      <c r="G493" s="271" t="str">
        <f t="array" ref="G493">IFERROR(INDEX(Input!$A$19:$A$1518, MATCH(0, IF(AMI!$G$84=Input!$J$19:$J$1518, COUNTIF($G$86:G492, Input!$A$19:$A$1518), ""), 0)),"")</f>
        <v/>
      </c>
      <c r="H493" s="271" t="str">
        <f t="array" ref="H493">IFERROR(INDEX(Input!$A$19:$A$1518, MATCH(0, IF(AMI!$H$84=Input!$J$19:$J$1518, COUNTIF($H$86:H492, Input!$A$19:$A$1518), ""), 0)),"")</f>
        <v/>
      </c>
      <c r="I493" s="271" t="str">
        <f t="array" ref="I493">IFERROR(INDEX(Input!$A$19:$A$1518, MATCH(0, IF(AMI!$I$84=Input!$J$19:$J$1518, COUNTIF($I$86:I492, Input!$A$19:$A$1518), ""), 0)),"")</f>
        <v/>
      </c>
      <c r="J493" s="271" t="str">
        <f t="array" ref="J493">IFERROR(INDEX(Input!$A$19:$A$1518, MATCH(0, IF(AMI!$J$84=Input!$J$19:$J$1518, COUNTIF($J$86:J492, Input!$A$19:$A$1518), ""), 0)),"")</f>
        <v/>
      </c>
    </row>
    <row r="494" spans="1:10" ht="13.5" thickBot="1" x14ac:dyDescent="0.25">
      <c r="A494" s="271" t="str">
        <f t="array" ref="A494">IFERROR(INDEX(Input!$A$19:$A$1518,MATCH(0,IF(AMI!$A$84=Input!$J$19:$J$1518, COUNTIF($A$86:A493, Input!$A$19:$A$1518), ""), 0)),"")</f>
        <v/>
      </c>
      <c r="B494" s="271" t="str">
        <f t="array" ref="B494">IFERROR(INDEX(Input!$A$19:$A$1518, MATCH(0, IF(AMI!$B$84=Input!$J$19:$J$1518, COUNTIF($B$86:B493, Input!$A$19:$A$1518), ""), 0)),"")</f>
        <v/>
      </c>
      <c r="C494" s="271" t="str">
        <f t="array" ref="C494">IFERROR(INDEX(Input!$A$19:$A$1518, MATCH(0, IF(AMI!$C$84=Input!$J$19:$J$1518, COUNTIF($C$86:C493, Input!$A$19:$A$1518), ""), 0)),"")</f>
        <v/>
      </c>
      <c r="D494" s="271" t="str">
        <f t="array" ref="D494">IFERROR(INDEX(Input!$A$19:$A$1518, MATCH(0, IF(AMI!$D$84=Input!$J$19:$J$1518, COUNTIF($D$86:D493, Input!$A$19:$A$1518), ""), 0)),"")</f>
        <v/>
      </c>
      <c r="E494" s="271" t="str">
        <f t="array" ref="E494">IFERROR(INDEX(Input!$A$19:$A$1518, MATCH(0, IF(AMI!$E$84=Input!$J$19:$J$1518, COUNTIF($E$86:E493, Input!$A$19:$A$1518), ""), 0)),"")</f>
        <v/>
      </c>
      <c r="F494" s="271" t="str">
        <f t="array" ref="F494">IFERROR(INDEX(Input!$A$19:$A$1518, MATCH(0, IF(AMI!$F$84=Input!$J$19:$J$1518, COUNTIF($F$86:F493, Input!$A$19:$A$1518), ""), 0)),"")</f>
        <v/>
      </c>
      <c r="G494" s="271" t="str">
        <f t="array" ref="G494">IFERROR(INDEX(Input!$A$19:$A$1518, MATCH(0, IF(AMI!$G$84=Input!$J$19:$J$1518, COUNTIF($G$86:G493, Input!$A$19:$A$1518), ""), 0)),"")</f>
        <v/>
      </c>
      <c r="H494" s="271" t="str">
        <f t="array" ref="H494">IFERROR(INDEX(Input!$A$19:$A$1518, MATCH(0, IF(AMI!$H$84=Input!$J$19:$J$1518, COUNTIF($H$86:H493, Input!$A$19:$A$1518), ""), 0)),"")</f>
        <v/>
      </c>
      <c r="I494" s="271" t="str">
        <f t="array" ref="I494">IFERROR(INDEX(Input!$A$19:$A$1518, MATCH(0, IF(AMI!$I$84=Input!$J$19:$J$1518, COUNTIF($I$86:I493, Input!$A$19:$A$1518), ""), 0)),"")</f>
        <v/>
      </c>
      <c r="J494" s="271" t="str">
        <f t="array" ref="J494">IFERROR(INDEX(Input!$A$19:$A$1518, MATCH(0, IF(AMI!$J$84=Input!$J$19:$J$1518, COUNTIF($J$86:J493, Input!$A$19:$A$1518), ""), 0)),"")</f>
        <v/>
      </c>
    </row>
    <row r="495" spans="1:10" ht="13.5" thickBot="1" x14ac:dyDescent="0.25">
      <c r="A495" s="271" t="str">
        <f t="array" ref="A495">IFERROR(INDEX(Input!$A$19:$A$1518,MATCH(0,IF(AMI!$A$84=Input!$J$19:$J$1518, COUNTIF($A$86:A494, Input!$A$19:$A$1518), ""), 0)),"")</f>
        <v/>
      </c>
      <c r="B495" s="271" t="str">
        <f t="array" ref="B495">IFERROR(INDEX(Input!$A$19:$A$1518, MATCH(0, IF(AMI!$B$84=Input!$J$19:$J$1518, COUNTIF($B$86:B494, Input!$A$19:$A$1518), ""), 0)),"")</f>
        <v/>
      </c>
      <c r="C495" s="271" t="str">
        <f t="array" ref="C495">IFERROR(INDEX(Input!$A$19:$A$1518, MATCH(0, IF(AMI!$C$84=Input!$J$19:$J$1518, COUNTIF($C$86:C494, Input!$A$19:$A$1518), ""), 0)),"")</f>
        <v/>
      </c>
      <c r="D495" s="271" t="str">
        <f t="array" ref="D495">IFERROR(INDEX(Input!$A$19:$A$1518, MATCH(0, IF(AMI!$D$84=Input!$J$19:$J$1518, COUNTIF($D$86:D494, Input!$A$19:$A$1518), ""), 0)),"")</f>
        <v/>
      </c>
      <c r="E495" s="271" t="str">
        <f t="array" ref="E495">IFERROR(INDEX(Input!$A$19:$A$1518, MATCH(0, IF(AMI!$E$84=Input!$J$19:$J$1518, COUNTIF($E$86:E494, Input!$A$19:$A$1518), ""), 0)),"")</f>
        <v/>
      </c>
      <c r="F495" s="271" t="str">
        <f t="array" ref="F495">IFERROR(INDEX(Input!$A$19:$A$1518, MATCH(0, IF(AMI!$F$84=Input!$J$19:$J$1518, COUNTIF($F$86:F494, Input!$A$19:$A$1518), ""), 0)),"")</f>
        <v/>
      </c>
      <c r="G495" s="271" t="str">
        <f t="array" ref="G495">IFERROR(INDEX(Input!$A$19:$A$1518, MATCH(0, IF(AMI!$G$84=Input!$J$19:$J$1518, COUNTIF($G$86:G494, Input!$A$19:$A$1518), ""), 0)),"")</f>
        <v/>
      </c>
      <c r="H495" s="271" t="str">
        <f t="array" ref="H495">IFERROR(INDEX(Input!$A$19:$A$1518, MATCH(0, IF(AMI!$H$84=Input!$J$19:$J$1518, COUNTIF($H$86:H494, Input!$A$19:$A$1518), ""), 0)),"")</f>
        <v/>
      </c>
      <c r="I495" s="271" t="str">
        <f t="array" ref="I495">IFERROR(INDEX(Input!$A$19:$A$1518, MATCH(0, IF(AMI!$I$84=Input!$J$19:$J$1518, COUNTIF($I$86:I494, Input!$A$19:$A$1518), ""), 0)),"")</f>
        <v/>
      </c>
      <c r="J495" s="271" t="str">
        <f t="array" ref="J495">IFERROR(INDEX(Input!$A$19:$A$1518, MATCH(0, IF(AMI!$J$84=Input!$J$19:$J$1518, COUNTIF($J$86:J494, Input!$A$19:$A$1518), ""), 0)),"")</f>
        <v/>
      </c>
    </row>
    <row r="496" spans="1:10" ht="13.5" thickBot="1" x14ac:dyDescent="0.25">
      <c r="A496" s="271" t="str">
        <f t="array" ref="A496">IFERROR(INDEX(Input!$A$19:$A$1518,MATCH(0,IF(AMI!$A$84=Input!$J$19:$J$1518, COUNTIF($A$86:A495, Input!$A$19:$A$1518), ""), 0)),"")</f>
        <v/>
      </c>
      <c r="B496" s="271" t="str">
        <f t="array" ref="B496">IFERROR(INDEX(Input!$A$19:$A$1518, MATCH(0, IF(AMI!$B$84=Input!$J$19:$J$1518, COUNTIF($B$86:B495, Input!$A$19:$A$1518), ""), 0)),"")</f>
        <v/>
      </c>
      <c r="C496" s="271" t="str">
        <f t="array" ref="C496">IFERROR(INDEX(Input!$A$19:$A$1518, MATCH(0, IF(AMI!$C$84=Input!$J$19:$J$1518, COUNTIF($C$86:C495, Input!$A$19:$A$1518), ""), 0)),"")</f>
        <v/>
      </c>
      <c r="D496" s="271" t="str">
        <f t="array" ref="D496">IFERROR(INDEX(Input!$A$19:$A$1518, MATCH(0, IF(AMI!$D$84=Input!$J$19:$J$1518, COUNTIF($D$86:D495, Input!$A$19:$A$1518), ""), 0)),"")</f>
        <v/>
      </c>
      <c r="E496" s="271" t="str">
        <f t="array" ref="E496">IFERROR(INDEX(Input!$A$19:$A$1518, MATCH(0, IF(AMI!$E$84=Input!$J$19:$J$1518, COUNTIF($E$86:E495, Input!$A$19:$A$1518), ""), 0)),"")</f>
        <v/>
      </c>
      <c r="F496" s="271" t="str">
        <f t="array" ref="F496">IFERROR(INDEX(Input!$A$19:$A$1518, MATCH(0, IF(AMI!$F$84=Input!$J$19:$J$1518, COUNTIF($F$86:F495, Input!$A$19:$A$1518), ""), 0)),"")</f>
        <v/>
      </c>
      <c r="G496" s="271" t="str">
        <f t="array" ref="G496">IFERROR(INDEX(Input!$A$19:$A$1518, MATCH(0, IF(AMI!$G$84=Input!$J$19:$J$1518, COUNTIF($G$86:G495, Input!$A$19:$A$1518), ""), 0)),"")</f>
        <v/>
      </c>
      <c r="H496" s="271" t="str">
        <f t="array" ref="H496">IFERROR(INDEX(Input!$A$19:$A$1518, MATCH(0, IF(AMI!$H$84=Input!$J$19:$J$1518, COUNTIF($H$86:H495, Input!$A$19:$A$1518), ""), 0)),"")</f>
        <v/>
      </c>
      <c r="I496" s="271" t="str">
        <f t="array" ref="I496">IFERROR(INDEX(Input!$A$19:$A$1518, MATCH(0, IF(AMI!$I$84=Input!$J$19:$J$1518, COUNTIF($I$86:I495, Input!$A$19:$A$1518), ""), 0)),"")</f>
        <v/>
      </c>
      <c r="J496" s="271" t="str">
        <f t="array" ref="J496">IFERROR(INDEX(Input!$A$19:$A$1518, MATCH(0, IF(AMI!$J$84=Input!$J$19:$J$1518, COUNTIF($J$86:J495, Input!$A$19:$A$1518), ""), 0)),"")</f>
        <v/>
      </c>
    </row>
    <row r="497" spans="1:10" ht="13.5" thickBot="1" x14ac:dyDescent="0.25">
      <c r="A497" s="271" t="str">
        <f t="array" ref="A497">IFERROR(INDEX(Input!$A$19:$A$1518,MATCH(0,IF(AMI!$A$84=Input!$J$19:$J$1518, COUNTIF($A$86:A496, Input!$A$19:$A$1518), ""), 0)),"")</f>
        <v/>
      </c>
      <c r="B497" s="271" t="str">
        <f t="array" ref="B497">IFERROR(INDEX(Input!$A$19:$A$1518, MATCH(0, IF(AMI!$B$84=Input!$J$19:$J$1518, COUNTIF($B$86:B496, Input!$A$19:$A$1518), ""), 0)),"")</f>
        <v/>
      </c>
      <c r="C497" s="271" t="str">
        <f t="array" ref="C497">IFERROR(INDEX(Input!$A$19:$A$1518, MATCH(0, IF(AMI!$C$84=Input!$J$19:$J$1518, COUNTIF($C$86:C496, Input!$A$19:$A$1518), ""), 0)),"")</f>
        <v/>
      </c>
      <c r="D497" s="271" t="str">
        <f t="array" ref="D497">IFERROR(INDEX(Input!$A$19:$A$1518, MATCH(0, IF(AMI!$D$84=Input!$J$19:$J$1518, COUNTIF($D$86:D496, Input!$A$19:$A$1518), ""), 0)),"")</f>
        <v/>
      </c>
      <c r="E497" s="271" t="str">
        <f t="array" ref="E497">IFERROR(INDEX(Input!$A$19:$A$1518, MATCH(0, IF(AMI!$E$84=Input!$J$19:$J$1518, COUNTIF($E$86:E496, Input!$A$19:$A$1518), ""), 0)),"")</f>
        <v/>
      </c>
      <c r="F497" s="271" t="str">
        <f t="array" ref="F497">IFERROR(INDEX(Input!$A$19:$A$1518, MATCH(0, IF(AMI!$F$84=Input!$J$19:$J$1518, COUNTIF($F$86:F496, Input!$A$19:$A$1518), ""), 0)),"")</f>
        <v/>
      </c>
      <c r="G497" s="271" t="str">
        <f t="array" ref="G497">IFERROR(INDEX(Input!$A$19:$A$1518, MATCH(0, IF(AMI!$G$84=Input!$J$19:$J$1518, COUNTIF($G$86:G496, Input!$A$19:$A$1518), ""), 0)),"")</f>
        <v/>
      </c>
      <c r="H497" s="271" t="str">
        <f t="array" ref="H497">IFERROR(INDEX(Input!$A$19:$A$1518, MATCH(0, IF(AMI!$H$84=Input!$J$19:$J$1518, COUNTIF($H$86:H496, Input!$A$19:$A$1518), ""), 0)),"")</f>
        <v/>
      </c>
      <c r="I497" s="271" t="str">
        <f t="array" ref="I497">IFERROR(INDEX(Input!$A$19:$A$1518, MATCH(0, IF(AMI!$I$84=Input!$J$19:$J$1518, COUNTIF($I$86:I496, Input!$A$19:$A$1518), ""), 0)),"")</f>
        <v/>
      </c>
      <c r="J497" s="271" t="str">
        <f t="array" ref="J497">IFERROR(INDEX(Input!$A$19:$A$1518, MATCH(0, IF(AMI!$J$84=Input!$J$19:$J$1518, COUNTIF($J$86:J496, Input!$A$19:$A$1518), ""), 0)),"")</f>
        <v/>
      </c>
    </row>
    <row r="498" spans="1:10" ht="13.5" thickBot="1" x14ac:dyDescent="0.25">
      <c r="A498" s="271" t="str">
        <f t="array" ref="A498">IFERROR(INDEX(Input!$A$19:$A$1518,MATCH(0,IF(AMI!$A$84=Input!$J$19:$J$1518, COUNTIF($A$86:A497, Input!$A$19:$A$1518), ""), 0)),"")</f>
        <v/>
      </c>
      <c r="B498" s="271" t="str">
        <f t="array" ref="B498">IFERROR(INDEX(Input!$A$19:$A$1518, MATCH(0, IF(AMI!$B$84=Input!$J$19:$J$1518, COUNTIF($B$86:B497, Input!$A$19:$A$1518), ""), 0)),"")</f>
        <v/>
      </c>
      <c r="C498" s="271" t="str">
        <f t="array" ref="C498">IFERROR(INDEX(Input!$A$19:$A$1518, MATCH(0, IF(AMI!$C$84=Input!$J$19:$J$1518, COUNTIF($C$86:C497, Input!$A$19:$A$1518), ""), 0)),"")</f>
        <v/>
      </c>
      <c r="D498" s="271" t="str">
        <f t="array" ref="D498">IFERROR(INDEX(Input!$A$19:$A$1518, MATCH(0, IF(AMI!$D$84=Input!$J$19:$J$1518, COUNTIF($D$86:D497, Input!$A$19:$A$1518), ""), 0)),"")</f>
        <v/>
      </c>
      <c r="E498" s="271" t="str">
        <f t="array" ref="E498">IFERROR(INDEX(Input!$A$19:$A$1518, MATCH(0, IF(AMI!$E$84=Input!$J$19:$J$1518, COUNTIF($E$86:E497, Input!$A$19:$A$1518), ""), 0)),"")</f>
        <v/>
      </c>
      <c r="F498" s="271" t="str">
        <f t="array" ref="F498">IFERROR(INDEX(Input!$A$19:$A$1518, MATCH(0, IF(AMI!$F$84=Input!$J$19:$J$1518, COUNTIF($F$86:F497, Input!$A$19:$A$1518), ""), 0)),"")</f>
        <v/>
      </c>
      <c r="G498" s="271" t="str">
        <f t="array" ref="G498">IFERROR(INDEX(Input!$A$19:$A$1518, MATCH(0, IF(AMI!$G$84=Input!$J$19:$J$1518, COUNTIF($G$86:G497, Input!$A$19:$A$1518), ""), 0)),"")</f>
        <v/>
      </c>
      <c r="H498" s="271" t="str">
        <f t="array" ref="H498">IFERROR(INDEX(Input!$A$19:$A$1518, MATCH(0, IF(AMI!$H$84=Input!$J$19:$J$1518, COUNTIF($H$86:H497, Input!$A$19:$A$1518), ""), 0)),"")</f>
        <v/>
      </c>
      <c r="I498" s="271" t="str">
        <f t="array" ref="I498">IFERROR(INDEX(Input!$A$19:$A$1518, MATCH(0, IF(AMI!$I$84=Input!$J$19:$J$1518, COUNTIF($I$86:I497, Input!$A$19:$A$1518), ""), 0)),"")</f>
        <v/>
      </c>
      <c r="J498" s="271" t="str">
        <f t="array" ref="J498">IFERROR(INDEX(Input!$A$19:$A$1518, MATCH(0, IF(AMI!$J$84=Input!$J$19:$J$1518, COUNTIF($J$86:J497, Input!$A$19:$A$1518), ""), 0)),"")</f>
        <v/>
      </c>
    </row>
    <row r="499" spans="1:10" ht="13.5" thickBot="1" x14ac:dyDescent="0.25">
      <c r="A499" s="271" t="str">
        <f t="array" ref="A499">IFERROR(INDEX(Input!$A$19:$A$1518,MATCH(0,IF(AMI!$A$84=Input!$J$19:$J$1518, COUNTIF($A$86:A498, Input!$A$19:$A$1518), ""), 0)),"")</f>
        <v/>
      </c>
      <c r="B499" s="271" t="str">
        <f t="array" ref="B499">IFERROR(INDEX(Input!$A$19:$A$1518, MATCH(0, IF(AMI!$B$84=Input!$J$19:$J$1518, COUNTIF($B$86:B498, Input!$A$19:$A$1518), ""), 0)),"")</f>
        <v/>
      </c>
      <c r="C499" s="271" t="str">
        <f t="array" ref="C499">IFERROR(INDEX(Input!$A$19:$A$1518, MATCH(0, IF(AMI!$C$84=Input!$J$19:$J$1518, COUNTIF($C$86:C498, Input!$A$19:$A$1518), ""), 0)),"")</f>
        <v/>
      </c>
      <c r="D499" s="271" t="str">
        <f t="array" ref="D499">IFERROR(INDEX(Input!$A$19:$A$1518, MATCH(0, IF(AMI!$D$84=Input!$J$19:$J$1518, COUNTIF($D$86:D498, Input!$A$19:$A$1518), ""), 0)),"")</f>
        <v/>
      </c>
      <c r="E499" s="271" t="str">
        <f t="array" ref="E499">IFERROR(INDEX(Input!$A$19:$A$1518, MATCH(0, IF(AMI!$E$84=Input!$J$19:$J$1518, COUNTIF($E$86:E498, Input!$A$19:$A$1518), ""), 0)),"")</f>
        <v/>
      </c>
      <c r="F499" s="271" t="str">
        <f t="array" ref="F499">IFERROR(INDEX(Input!$A$19:$A$1518, MATCH(0, IF(AMI!$F$84=Input!$J$19:$J$1518, COUNTIF($F$86:F498, Input!$A$19:$A$1518), ""), 0)),"")</f>
        <v/>
      </c>
      <c r="G499" s="271" t="str">
        <f t="array" ref="G499">IFERROR(INDEX(Input!$A$19:$A$1518, MATCH(0, IF(AMI!$G$84=Input!$J$19:$J$1518, COUNTIF($G$86:G498, Input!$A$19:$A$1518), ""), 0)),"")</f>
        <v/>
      </c>
      <c r="H499" s="271" t="str">
        <f t="array" ref="H499">IFERROR(INDEX(Input!$A$19:$A$1518, MATCH(0, IF(AMI!$H$84=Input!$J$19:$J$1518, COUNTIF($H$86:H498, Input!$A$19:$A$1518), ""), 0)),"")</f>
        <v/>
      </c>
      <c r="I499" s="271" t="str">
        <f t="array" ref="I499">IFERROR(INDEX(Input!$A$19:$A$1518, MATCH(0, IF(AMI!$I$84=Input!$J$19:$J$1518, COUNTIF($I$86:I498, Input!$A$19:$A$1518), ""), 0)),"")</f>
        <v/>
      </c>
      <c r="J499" s="271" t="str">
        <f t="array" ref="J499">IFERROR(INDEX(Input!$A$19:$A$1518, MATCH(0, IF(AMI!$J$84=Input!$J$19:$J$1518, COUNTIF($J$86:J498, Input!$A$19:$A$1518), ""), 0)),"")</f>
        <v/>
      </c>
    </row>
    <row r="500" spans="1:10" ht="13.5" thickBot="1" x14ac:dyDescent="0.25">
      <c r="A500" s="271" t="str">
        <f t="array" ref="A500">IFERROR(INDEX(Input!$A$19:$A$1518,MATCH(0,IF(AMI!$A$84=Input!$J$19:$J$1518, COUNTIF($A$86:A499, Input!$A$19:$A$1518), ""), 0)),"")</f>
        <v/>
      </c>
      <c r="B500" s="271" t="str">
        <f t="array" ref="B500">IFERROR(INDEX(Input!$A$19:$A$1518, MATCH(0, IF(AMI!$B$84=Input!$J$19:$J$1518, COUNTIF($B$86:B499, Input!$A$19:$A$1518), ""), 0)),"")</f>
        <v/>
      </c>
      <c r="C500" s="271" t="str">
        <f t="array" ref="C500">IFERROR(INDEX(Input!$A$19:$A$1518, MATCH(0, IF(AMI!$C$84=Input!$J$19:$J$1518, COUNTIF($C$86:C499, Input!$A$19:$A$1518), ""), 0)),"")</f>
        <v/>
      </c>
      <c r="D500" s="271" t="str">
        <f t="array" ref="D500">IFERROR(INDEX(Input!$A$19:$A$1518, MATCH(0, IF(AMI!$D$84=Input!$J$19:$J$1518, COUNTIF($D$86:D499, Input!$A$19:$A$1518), ""), 0)),"")</f>
        <v/>
      </c>
      <c r="E500" s="271" t="str">
        <f t="array" ref="E500">IFERROR(INDEX(Input!$A$19:$A$1518, MATCH(0, IF(AMI!$E$84=Input!$J$19:$J$1518, COUNTIF($E$86:E499, Input!$A$19:$A$1518), ""), 0)),"")</f>
        <v/>
      </c>
      <c r="F500" s="271" t="str">
        <f t="array" ref="F500">IFERROR(INDEX(Input!$A$19:$A$1518, MATCH(0, IF(AMI!$F$84=Input!$J$19:$J$1518, COUNTIF($F$86:F499, Input!$A$19:$A$1518), ""), 0)),"")</f>
        <v/>
      </c>
      <c r="G500" s="271" t="str">
        <f t="array" ref="G500">IFERROR(INDEX(Input!$A$19:$A$1518, MATCH(0, IF(AMI!$G$84=Input!$J$19:$J$1518, COUNTIF($G$86:G499, Input!$A$19:$A$1518), ""), 0)),"")</f>
        <v/>
      </c>
      <c r="H500" s="271" t="str">
        <f t="array" ref="H500">IFERROR(INDEX(Input!$A$19:$A$1518, MATCH(0, IF(AMI!$H$84=Input!$J$19:$J$1518, COUNTIF($H$86:H499, Input!$A$19:$A$1518), ""), 0)),"")</f>
        <v/>
      </c>
      <c r="I500" s="271" t="str">
        <f t="array" ref="I500">IFERROR(INDEX(Input!$A$19:$A$1518, MATCH(0, IF(AMI!$I$84=Input!$J$19:$J$1518, COUNTIF($I$86:I499, Input!$A$19:$A$1518), ""), 0)),"")</f>
        <v/>
      </c>
      <c r="J500" s="271" t="str">
        <f t="array" ref="J500">IFERROR(INDEX(Input!$A$19:$A$1518, MATCH(0, IF(AMI!$J$84=Input!$J$19:$J$1518, COUNTIF($J$86:J499, Input!$A$19:$A$1518), ""), 0)),"")</f>
        <v/>
      </c>
    </row>
    <row r="501" spans="1:10" ht="13.5" thickBot="1" x14ac:dyDescent="0.25">
      <c r="A501" s="271" t="str">
        <f t="array" ref="A501">IFERROR(INDEX(Input!$A$19:$A$1518,MATCH(0,IF(AMI!$A$84=Input!$J$19:$J$1518, COUNTIF($A$86:A500, Input!$A$19:$A$1518), ""), 0)),"")</f>
        <v/>
      </c>
      <c r="B501" s="271" t="str">
        <f t="array" ref="B501">IFERROR(INDEX(Input!$A$19:$A$1518, MATCH(0, IF(AMI!$B$84=Input!$J$19:$J$1518, COUNTIF($B$86:B500, Input!$A$19:$A$1518), ""), 0)),"")</f>
        <v/>
      </c>
      <c r="C501" s="271" t="str">
        <f t="array" ref="C501">IFERROR(INDEX(Input!$A$19:$A$1518, MATCH(0, IF(AMI!$C$84=Input!$J$19:$J$1518, COUNTIF($C$86:C500, Input!$A$19:$A$1518), ""), 0)),"")</f>
        <v/>
      </c>
      <c r="D501" s="271" t="str">
        <f t="array" ref="D501">IFERROR(INDEX(Input!$A$19:$A$1518, MATCH(0, IF(AMI!$D$84=Input!$J$19:$J$1518, COUNTIF($D$86:D500, Input!$A$19:$A$1518), ""), 0)),"")</f>
        <v/>
      </c>
      <c r="E501" s="271" t="str">
        <f t="array" ref="E501">IFERROR(INDEX(Input!$A$19:$A$1518, MATCH(0, IF(AMI!$E$84=Input!$J$19:$J$1518, COUNTIF($E$86:E500, Input!$A$19:$A$1518), ""), 0)),"")</f>
        <v/>
      </c>
      <c r="F501" s="271" t="str">
        <f t="array" ref="F501">IFERROR(INDEX(Input!$A$19:$A$1518, MATCH(0, IF(AMI!$F$84=Input!$J$19:$J$1518, COUNTIF($F$86:F500, Input!$A$19:$A$1518), ""), 0)),"")</f>
        <v/>
      </c>
      <c r="G501" s="271" t="str">
        <f t="array" ref="G501">IFERROR(INDEX(Input!$A$19:$A$1518, MATCH(0, IF(AMI!$G$84=Input!$J$19:$J$1518, COUNTIF($G$86:G500, Input!$A$19:$A$1518), ""), 0)),"")</f>
        <v/>
      </c>
      <c r="H501" s="271" t="str">
        <f t="array" ref="H501">IFERROR(INDEX(Input!$A$19:$A$1518, MATCH(0, IF(AMI!$H$84=Input!$J$19:$J$1518, COUNTIF($H$86:H500, Input!$A$19:$A$1518), ""), 0)),"")</f>
        <v/>
      </c>
      <c r="I501" s="271" t="str">
        <f t="array" ref="I501">IFERROR(INDEX(Input!$A$19:$A$1518, MATCH(0, IF(AMI!$I$84=Input!$J$19:$J$1518, COUNTIF($I$86:I500, Input!$A$19:$A$1518), ""), 0)),"")</f>
        <v/>
      </c>
      <c r="J501" s="271" t="str">
        <f t="array" ref="J501">IFERROR(INDEX(Input!$A$19:$A$1518, MATCH(0, IF(AMI!$J$84=Input!$J$19:$J$1518, COUNTIF($J$86:J500, Input!$A$19:$A$1518), ""), 0)),"")</f>
        <v/>
      </c>
    </row>
    <row r="502" spans="1:10" ht="13.5" thickBot="1" x14ac:dyDescent="0.25">
      <c r="A502" s="271" t="str">
        <f t="array" ref="A502">IFERROR(INDEX(Input!$A$19:$A$1518,MATCH(0,IF(AMI!$A$84=Input!$J$19:$J$1518, COUNTIF($A$86:A501, Input!$A$19:$A$1518), ""), 0)),"")</f>
        <v/>
      </c>
      <c r="B502" s="271" t="str">
        <f t="array" ref="B502">IFERROR(INDEX(Input!$A$19:$A$1518, MATCH(0, IF(AMI!$B$84=Input!$J$19:$J$1518, COUNTIF($B$86:B501, Input!$A$19:$A$1518), ""), 0)),"")</f>
        <v/>
      </c>
      <c r="C502" s="271" t="str">
        <f t="array" ref="C502">IFERROR(INDEX(Input!$A$19:$A$1518, MATCH(0, IF(AMI!$C$84=Input!$J$19:$J$1518, COUNTIF($C$86:C501, Input!$A$19:$A$1518), ""), 0)),"")</f>
        <v/>
      </c>
      <c r="D502" s="271" t="str">
        <f t="array" ref="D502">IFERROR(INDEX(Input!$A$19:$A$1518, MATCH(0, IF(AMI!$D$84=Input!$J$19:$J$1518, COUNTIF($D$86:D501, Input!$A$19:$A$1518), ""), 0)),"")</f>
        <v/>
      </c>
      <c r="E502" s="271" t="str">
        <f t="array" ref="E502">IFERROR(INDEX(Input!$A$19:$A$1518, MATCH(0, IF(AMI!$E$84=Input!$J$19:$J$1518, COUNTIF($E$86:E501, Input!$A$19:$A$1518), ""), 0)),"")</f>
        <v/>
      </c>
      <c r="F502" s="271" t="str">
        <f t="array" ref="F502">IFERROR(INDEX(Input!$A$19:$A$1518, MATCH(0, IF(AMI!$F$84=Input!$J$19:$J$1518, COUNTIF($F$86:F501, Input!$A$19:$A$1518), ""), 0)),"")</f>
        <v/>
      </c>
      <c r="G502" s="271" t="str">
        <f t="array" ref="G502">IFERROR(INDEX(Input!$A$19:$A$1518, MATCH(0, IF(AMI!$G$84=Input!$J$19:$J$1518, COUNTIF($G$86:G501, Input!$A$19:$A$1518), ""), 0)),"")</f>
        <v/>
      </c>
      <c r="H502" s="271" t="str">
        <f t="array" ref="H502">IFERROR(INDEX(Input!$A$19:$A$1518, MATCH(0, IF(AMI!$H$84=Input!$J$19:$J$1518, COUNTIF($H$86:H501, Input!$A$19:$A$1518), ""), 0)),"")</f>
        <v/>
      </c>
      <c r="I502" s="271" t="str">
        <f t="array" ref="I502">IFERROR(INDEX(Input!$A$19:$A$1518, MATCH(0, IF(AMI!$I$84=Input!$J$19:$J$1518, COUNTIF($I$86:I501, Input!$A$19:$A$1518), ""), 0)),"")</f>
        <v/>
      </c>
      <c r="J502" s="271" t="str">
        <f t="array" ref="J502">IFERROR(INDEX(Input!$A$19:$A$1518, MATCH(0, IF(AMI!$J$84=Input!$J$19:$J$1518, COUNTIF($J$86:J501, Input!$A$19:$A$1518), ""), 0)),"")</f>
        <v/>
      </c>
    </row>
    <row r="503" spans="1:10" ht="13.5" thickBot="1" x14ac:dyDescent="0.25">
      <c r="A503" s="271" t="str">
        <f t="array" ref="A503">IFERROR(INDEX(Input!$A$19:$A$1518,MATCH(0,IF(AMI!$A$84=Input!$J$19:$J$1518, COUNTIF($A$86:A502, Input!$A$19:$A$1518), ""), 0)),"")</f>
        <v/>
      </c>
      <c r="B503" s="271" t="str">
        <f t="array" ref="B503">IFERROR(INDEX(Input!$A$19:$A$1518, MATCH(0, IF(AMI!$B$84=Input!$J$19:$J$1518, COUNTIF($B$86:B502, Input!$A$19:$A$1518), ""), 0)),"")</f>
        <v/>
      </c>
      <c r="C503" s="271" t="str">
        <f t="array" ref="C503">IFERROR(INDEX(Input!$A$19:$A$1518, MATCH(0, IF(AMI!$C$84=Input!$J$19:$J$1518, COUNTIF($C$86:C502, Input!$A$19:$A$1518), ""), 0)),"")</f>
        <v/>
      </c>
      <c r="D503" s="271" t="str">
        <f t="array" ref="D503">IFERROR(INDEX(Input!$A$19:$A$1518, MATCH(0, IF(AMI!$D$84=Input!$J$19:$J$1518, COUNTIF($D$86:D502, Input!$A$19:$A$1518), ""), 0)),"")</f>
        <v/>
      </c>
      <c r="E503" s="271" t="str">
        <f t="array" ref="E503">IFERROR(INDEX(Input!$A$19:$A$1518, MATCH(0, IF(AMI!$E$84=Input!$J$19:$J$1518, COUNTIF($E$86:E502, Input!$A$19:$A$1518), ""), 0)),"")</f>
        <v/>
      </c>
      <c r="F503" s="271" t="str">
        <f t="array" ref="F503">IFERROR(INDEX(Input!$A$19:$A$1518, MATCH(0, IF(AMI!$F$84=Input!$J$19:$J$1518, COUNTIF($F$86:F502, Input!$A$19:$A$1518), ""), 0)),"")</f>
        <v/>
      </c>
      <c r="G503" s="271" t="str">
        <f t="array" ref="G503">IFERROR(INDEX(Input!$A$19:$A$1518, MATCH(0, IF(AMI!$G$84=Input!$J$19:$J$1518, COUNTIF($G$86:G502, Input!$A$19:$A$1518), ""), 0)),"")</f>
        <v/>
      </c>
      <c r="H503" s="271" t="str">
        <f t="array" ref="H503">IFERROR(INDEX(Input!$A$19:$A$1518, MATCH(0, IF(AMI!$H$84=Input!$J$19:$J$1518, COUNTIF($H$86:H502, Input!$A$19:$A$1518), ""), 0)),"")</f>
        <v/>
      </c>
      <c r="I503" s="271" t="str">
        <f t="array" ref="I503">IFERROR(INDEX(Input!$A$19:$A$1518, MATCH(0, IF(AMI!$I$84=Input!$J$19:$J$1518, COUNTIF($I$86:I502, Input!$A$19:$A$1518), ""), 0)),"")</f>
        <v/>
      </c>
      <c r="J503" s="271" t="str">
        <f t="array" ref="J503">IFERROR(INDEX(Input!$A$19:$A$1518, MATCH(0, IF(AMI!$J$84=Input!$J$19:$J$1518, COUNTIF($J$86:J502, Input!$A$19:$A$1518), ""), 0)),"")</f>
        <v/>
      </c>
    </row>
    <row r="504" spans="1:10" ht="13.5" thickBot="1" x14ac:dyDescent="0.25">
      <c r="A504" s="271" t="str">
        <f t="array" ref="A504">IFERROR(INDEX(Input!$A$19:$A$1518,MATCH(0,IF(AMI!$A$84=Input!$J$19:$J$1518, COUNTIF($A$86:A503, Input!$A$19:$A$1518), ""), 0)),"")</f>
        <v/>
      </c>
      <c r="B504" s="271" t="str">
        <f t="array" ref="B504">IFERROR(INDEX(Input!$A$19:$A$1518, MATCH(0, IF(AMI!$B$84=Input!$J$19:$J$1518, COUNTIF($B$86:B503, Input!$A$19:$A$1518), ""), 0)),"")</f>
        <v/>
      </c>
      <c r="C504" s="271" t="str">
        <f t="array" ref="C504">IFERROR(INDEX(Input!$A$19:$A$1518, MATCH(0, IF(AMI!$C$84=Input!$J$19:$J$1518, COUNTIF($C$86:C503, Input!$A$19:$A$1518), ""), 0)),"")</f>
        <v/>
      </c>
      <c r="D504" s="271" t="str">
        <f t="array" ref="D504">IFERROR(INDEX(Input!$A$19:$A$1518, MATCH(0, IF(AMI!$D$84=Input!$J$19:$J$1518, COUNTIF($D$86:D503, Input!$A$19:$A$1518), ""), 0)),"")</f>
        <v/>
      </c>
      <c r="E504" s="271" t="str">
        <f t="array" ref="E504">IFERROR(INDEX(Input!$A$19:$A$1518, MATCH(0, IF(AMI!$E$84=Input!$J$19:$J$1518, COUNTIF($E$86:E503, Input!$A$19:$A$1518), ""), 0)),"")</f>
        <v/>
      </c>
      <c r="F504" s="271" t="str">
        <f t="array" ref="F504">IFERROR(INDEX(Input!$A$19:$A$1518, MATCH(0, IF(AMI!$F$84=Input!$J$19:$J$1518, COUNTIF($F$86:F503, Input!$A$19:$A$1518), ""), 0)),"")</f>
        <v/>
      </c>
      <c r="G504" s="271" t="str">
        <f t="array" ref="G504">IFERROR(INDEX(Input!$A$19:$A$1518, MATCH(0, IF(AMI!$G$84=Input!$J$19:$J$1518, COUNTIF($G$86:G503, Input!$A$19:$A$1518), ""), 0)),"")</f>
        <v/>
      </c>
      <c r="H504" s="271" t="str">
        <f t="array" ref="H504">IFERROR(INDEX(Input!$A$19:$A$1518, MATCH(0, IF(AMI!$H$84=Input!$J$19:$J$1518, COUNTIF($H$86:H503, Input!$A$19:$A$1518), ""), 0)),"")</f>
        <v/>
      </c>
      <c r="I504" s="271" t="str">
        <f t="array" ref="I504">IFERROR(INDEX(Input!$A$19:$A$1518, MATCH(0, IF(AMI!$I$84=Input!$J$19:$J$1518, COUNTIF($I$86:I503, Input!$A$19:$A$1518), ""), 0)),"")</f>
        <v/>
      </c>
      <c r="J504" s="271" t="str">
        <f t="array" ref="J504">IFERROR(INDEX(Input!$A$19:$A$1518, MATCH(0, IF(AMI!$J$84=Input!$J$19:$J$1518, COUNTIF($J$86:J503, Input!$A$19:$A$1518), ""), 0)),"")</f>
        <v/>
      </c>
    </row>
    <row r="505" spans="1:10" ht="13.5" thickBot="1" x14ac:dyDescent="0.25">
      <c r="A505" s="271" t="str">
        <f t="array" ref="A505">IFERROR(INDEX(Input!$A$19:$A$1518,MATCH(0,IF(AMI!$A$84=Input!$J$19:$J$1518, COUNTIF($A$86:A504, Input!$A$19:$A$1518), ""), 0)),"")</f>
        <v/>
      </c>
      <c r="B505" s="271" t="str">
        <f t="array" ref="B505">IFERROR(INDEX(Input!$A$19:$A$1518, MATCH(0, IF(AMI!$B$84=Input!$J$19:$J$1518, COUNTIF($B$86:B504, Input!$A$19:$A$1518), ""), 0)),"")</f>
        <v/>
      </c>
      <c r="C505" s="271" t="str">
        <f t="array" ref="C505">IFERROR(INDEX(Input!$A$19:$A$1518, MATCH(0, IF(AMI!$C$84=Input!$J$19:$J$1518, COUNTIF($C$86:C504, Input!$A$19:$A$1518), ""), 0)),"")</f>
        <v/>
      </c>
      <c r="D505" s="271" t="str">
        <f t="array" ref="D505">IFERROR(INDEX(Input!$A$19:$A$1518, MATCH(0, IF(AMI!$D$84=Input!$J$19:$J$1518, COUNTIF($D$86:D504, Input!$A$19:$A$1518), ""), 0)),"")</f>
        <v/>
      </c>
      <c r="E505" s="271" t="str">
        <f t="array" ref="E505">IFERROR(INDEX(Input!$A$19:$A$1518, MATCH(0, IF(AMI!$E$84=Input!$J$19:$J$1518, COUNTIF($E$86:E504, Input!$A$19:$A$1518), ""), 0)),"")</f>
        <v/>
      </c>
      <c r="F505" s="271" t="str">
        <f t="array" ref="F505">IFERROR(INDEX(Input!$A$19:$A$1518, MATCH(0, IF(AMI!$F$84=Input!$J$19:$J$1518, COUNTIF($F$86:F504, Input!$A$19:$A$1518), ""), 0)),"")</f>
        <v/>
      </c>
      <c r="G505" s="271" t="str">
        <f t="array" ref="G505">IFERROR(INDEX(Input!$A$19:$A$1518, MATCH(0, IF(AMI!$G$84=Input!$J$19:$J$1518, COUNTIF($G$86:G504, Input!$A$19:$A$1518), ""), 0)),"")</f>
        <v/>
      </c>
      <c r="H505" s="271" t="str">
        <f t="array" ref="H505">IFERROR(INDEX(Input!$A$19:$A$1518, MATCH(0, IF(AMI!$H$84=Input!$J$19:$J$1518, COUNTIF($H$86:H504, Input!$A$19:$A$1518), ""), 0)),"")</f>
        <v/>
      </c>
      <c r="I505" s="271" t="str">
        <f t="array" ref="I505">IFERROR(INDEX(Input!$A$19:$A$1518, MATCH(0, IF(AMI!$I$84=Input!$J$19:$J$1518, COUNTIF($I$86:I504, Input!$A$19:$A$1518), ""), 0)),"")</f>
        <v/>
      </c>
      <c r="J505" s="271" t="str">
        <f t="array" ref="J505">IFERROR(INDEX(Input!$A$19:$A$1518, MATCH(0, IF(AMI!$J$84=Input!$J$19:$J$1518, COUNTIF($J$86:J504, Input!$A$19:$A$1518), ""), 0)),"")</f>
        <v/>
      </c>
    </row>
    <row r="506" spans="1:10" ht="13.5" thickBot="1" x14ac:dyDescent="0.25">
      <c r="A506" s="271" t="str">
        <f t="array" ref="A506">IFERROR(INDEX(Input!$A$19:$A$1518,MATCH(0,IF(AMI!$A$84=Input!$J$19:$J$1518, COUNTIF($A$86:A505, Input!$A$19:$A$1518), ""), 0)),"")</f>
        <v/>
      </c>
      <c r="B506" s="271" t="str">
        <f t="array" ref="B506">IFERROR(INDEX(Input!$A$19:$A$1518, MATCH(0, IF(AMI!$B$84=Input!$J$19:$J$1518, COUNTIF($B$86:B505, Input!$A$19:$A$1518), ""), 0)),"")</f>
        <v/>
      </c>
      <c r="C506" s="271" t="str">
        <f t="array" ref="C506">IFERROR(INDEX(Input!$A$19:$A$1518, MATCH(0, IF(AMI!$C$84=Input!$J$19:$J$1518, COUNTIF($C$86:C505, Input!$A$19:$A$1518), ""), 0)),"")</f>
        <v/>
      </c>
      <c r="D506" s="271" t="str">
        <f t="array" ref="D506">IFERROR(INDEX(Input!$A$19:$A$1518, MATCH(0, IF(AMI!$D$84=Input!$J$19:$J$1518, COUNTIF($D$86:D505, Input!$A$19:$A$1518), ""), 0)),"")</f>
        <v/>
      </c>
      <c r="E506" s="271" t="str">
        <f t="array" ref="E506">IFERROR(INDEX(Input!$A$19:$A$1518, MATCH(0, IF(AMI!$E$84=Input!$J$19:$J$1518, COUNTIF($E$86:E505, Input!$A$19:$A$1518), ""), 0)),"")</f>
        <v/>
      </c>
      <c r="F506" s="271" t="str">
        <f t="array" ref="F506">IFERROR(INDEX(Input!$A$19:$A$1518, MATCH(0, IF(AMI!$F$84=Input!$J$19:$J$1518, COUNTIF($F$86:F505, Input!$A$19:$A$1518), ""), 0)),"")</f>
        <v/>
      </c>
      <c r="G506" s="271" t="str">
        <f t="array" ref="G506">IFERROR(INDEX(Input!$A$19:$A$1518, MATCH(0, IF(AMI!$G$84=Input!$J$19:$J$1518, COUNTIF($G$86:G505, Input!$A$19:$A$1518), ""), 0)),"")</f>
        <v/>
      </c>
      <c r="H506" s="271" t="str">
        <f t="array" ref="H506">IFERROR(INDEX(Input!$A$19:$A$1518, MATCH(0, IF(AMI!$H$84=Input!$J$19:$J$1518, COUNTIF($H$86:H505, Input!$A$19:$A$1518), ""), 0)),"")</f>
        <v/>
      </c>
      <c r="I506" s="271" t="str">
        <f t="array" ref="I506">IFERROR(INDEX(Input!$A$19:$A$1518, MATCH(0, IF(AMI!$I$84=Input!$J$19:$J$1518, COUNTIF($I$86:I505, Input!$A$19:$A$1518), ""), 0)),"")</f>
        <v/>
      </c>
      <c r="J506" s="271" t="str">
        <f t="array" ref="J506">IFERROR(INDEX(Input!$A$19:$A$1518, MATCH(0, IF(AMI!$J$84=Input!$J$19:$J$1518, COUNTIF($J$86:J505, Input!$A$19:$A$1518), ""), 0)),"")</f>
        <v/>
      </c>
    </row>
    <row r="507" spans="1:10" ht="13.5" thickBot="1" x14ac:dyDescent="0.25">
      <c r="A507" s="271" t="str">
        <f t="array" ref="A507">IFERROR(INDEX(Input!$A$19:$A$1518,MATCH(0,IF(AMI!$A$84=Input!$J$19:$J$1518, COUNTIF($A$86:A506, Input!$A$19:$A$1518), ""), 0)),"")</f>
        <v/>
      </c>
      <c r="B507" s="271" t="str">
        <f t="array" ref="B507">IFERROR(INDEX(Input!$A$19:$A$1518, MATCH(0, IF(AMI!$B$84=Input!$J$19:$J$1518, COUNTIF($B$86:B506, Input!$A$19:$A$1518), ""), 0)),"")</f>
        <v/>
      </c>
      <c r="C507" s="271" t="str">
        <f t="array" ref="C507">IFERROR(INDEX(Input!$A$19:$A$1518, MATCH(0, IF(AMI!$C$84=Input!$J$19:$J$1518, COUNTIF($C$86:C506, Input!$A$19:$A$1518), ""), 0)),"")</f>
        <v/>
      </c>
      <c r="D507" s="271" t="str">
        <f t="array" ref="D507">IFERROR(INDEX(Input!$A$19:$A$1518, MATCH(0, IF(AMI!$D$84=Input!$J$19:$J$1518, COUNTIF($D$86:D506, Input!$A$19:$A$1518), ""), 0)),"")</f>
        <v/>
      </c>
      <c r="E507" s="271" t="str">
        <f t="array" ref="E507">IFERROR(INDEX(Input!$A$19:$A$1518, MATCH(0, IF(AMI!$E$84=Input!$J$19:$J$1518, COUNTIF($E$86:E506, Input!$A$19:$A$1518), ""), 0)),"")</f>
        <v/>
      </c>
      <c r="F507" s="271" t="str">
        <f t="array" ref="F507">IFERROR(INDEX(Input!$A$19:$A$1518, MATCH(0, IF(AMI!$F$84=Input!$J$19:$J$1518, COUNTIF($F$86:F506, Input!$A$19:$A$1518), ""), 0)),"")</f>
        <v/>
      </c>
      <c r="G507" s="271" t="str">
        <f t="array" ref="G507">IFERROR(INDEX(Input!$A$19:$A$1518, MATCH(0, IF(AMI!$G$84=Input!$J$19:$J$1518, COUNTIF($G$86:G506, Input!$A$19:$A$1518), ""), 0)),"")</f>
        <v/>
      </c>
      <c r="H507" s="271" t="str">
        <f t="array" ref="H507">IFERROR(INDEX(Input!$A$19:$A$1518, MATCH(0, IF(AMI!$H$84=Input!$J$19:$J$1518, COUNTIF($H$86:H506, Input!$A$19:$A$1518), ""), 0)),"")</f>
        <v/>
      </c>
      <c r="I507" s="271" t="str">
        <f t="array" ref="I507">IFERROR(INDEX(Input!$A$19:$A$1518, MATCH(0, IF(AMI!$I$84=Input!$J$19:$J$1518, COUNTIF($I$86:I506, Input!$A$19:$A$1518), ""), 0)),"")</f>
        <v/>
      </c>
      <c r="J507" s="271" t="str">
        <f t="array" ref="J507">IFERROR(INDEX(Input!$A$19:$A$1518, MATCH(0, IF(AMI!$J$84=Input!$J$19:$J$1518, COUNTIF($J$86:J506, Input!$A$19:$A$1518), ""), 0)),"")</f>
        <v/>
      </c>
    </row>
    <row r="508" spans="1:10" ht="13.5" thickBot="1" x14ac:dyDescent="0.25">
      <c r="A508" s="271" t="str">
        <f t="array" ref="A508">IFERROR(INDEX(Input!$A$19:$A$1518,MATCH(0,IF(AMI!$A$84=Input!$J$19:$J$1518, COUNTIF($A$86:A507, Input!$A$19:$A$1518), ""), 0)),"")</f>
        <v/>
      </c>
      <c r="B508" s="271" t="str">
        <f t="array" ref="B508">IFERROR(INDEX(Input!$A$19:$A$1518, MATCH(0, IF(AMI!$B$84=Input!$J$19:$J$1518, COUNTIF($B$86:B507, Input!$A$19:$A$1518), ""), 0)),"")</f>
        <v/>
      </c>
      <c r="C508" s="271" t="str">
        <f t="array" ref="C508">IFERROR(INDEX(Input!$A$19:$A$1518, MATCH(0, IF(AMI!$C$84=Input!$J$19:$J$1518, COUNTIF($C$86:C507, Input!$A$19:$A$1518), ""), 0)),"")</f>
        <v/>
      </c>
      <c r="D508" s="271" t="str">
        <f t="array" ref="D508">IFERROR(INDEX(Input!$A$19:$A$1518, MATCH(0, IF(AMI!$D$84=Input!$J$19:$J$1518, COUNTIF($D$86:D507, Input!$A$19:$A$1518), ""), 0)),"")</f>
        <v/>
      </c>
      <c r="E508" s="271" t="str">
        <f t="array" ref="E508">IFERROR(INDEX(Input!$A$19:$A$1518, MATCH(0, IF(AMI!$E$84=Input!$J$19:$J$1518, COUNTIF($E$86:E507, Input!$A$19:$A$1518), ""), 0)),"")</f>
        <v/>
      </c>
      <c r="F508" s="271" t="str">
        <f t="array" ref="F508">IFERROR(INDEX(Input!$A$19:$A$1518, MATCH(0, IF(AMI!$F$84=Input!$J$19:$J$1518, COUNTIF($F$86:F507, Input!$A$19:$A$1518), ""), 0)),"")</f>
        <v/>
      </c>
      <c r="G508" s="271" t="str">
        <f t="array" ref="G508">IFERROR(INDEX(Input!$A$19:$A$1518, MATCH(0, IF(AMI!$G$84=Input!$J$19:$J$1518, COUNTIF($G$86:G507, Input!$A$19:$A$1518), ""), 0)),"")</f>
        <v/>
      </c>
      <c r="H508" s="271" t="str">
        <f t="array" ref="H508">IFERROR(INDEX(Input!$A$19:$A$1518, MATCH(0, IF(AMI!$H$84=Input!$J$19:$J$1518, COUNTIF($H$86:H507, Input!$A$19:$A$1518), ""), 0)),"")</f>
        <v/>
      </c>
      <c r="I508" s="271" t="str">
        <f t="array" ref="I508">IFERROR(INDEX(Input!$A$19:$A$1518, MATCH(0, IF(AMI!$I$84=Input!$J$19:$J$1518, COUNTIF($I$86:I507, Input!$A$19:$A$1518), ""), 0)),"")</f>
        <v/>
      </c>
      <c r="J508" s="271" t="str">
        <f t="array" ref="J508">IFERROR(INDEX(Input!$A$19:$A$1518, MATCH(0, IF(AMI!$J$84=Input!$J$19:$J$1518, COUNTIF($J$86:J507, Input!$A$19:$A$1518), ""), 0)),"")</f>
        <v/>
      </c>
    </row>
    <row r="509" spans="1:10" ht="13.5" thickBot="1" x14ac:dyDescent="0.25">
      <c r="A509" s="271" t="str">
        <f t="array" ref="A509">IFERROR(INDEX(Input!$A$19:$A$1518,MATCH(0,IF(AMI!$A$84=Input!$J$19:$J$1518, COUNTIF($A$86:A508, Input!$A$19:$A$1518), ""), 0)),"")</f>
        <v/>
      </c>
      <c r="B509" s="271" t="str">
        <f t="array" ref="B509">IFERROR(INDEX(Input!$A$19:$A$1518, MATCH(0, IF(AMI!$B$84=Input!$J$19:$J$1518, COUNTIF($B$86:B508, Input!$A$19:$A$1518), ""), 0)),"")</f>
        <v/>
      </c>
      <c r="C509" s="271" t="str">
        <f t="array" ref="C509">IFERROR(INDEX(Input!$A$19:$A$1518, MATCH(0, IF(AMI!$C$84=Input!$J$19:$J$1518, COUNTIF($C$86:C508, Input!$A$19:$A$1518), ""), 0)),"")</f>
        <v/>
      </c>
      <c r="D509" s="271" t="str">
        <f t="array" ref="D509">IFERROR(INDEX(Input!$A$19:$A$1518, MATCH(0, IF(AMI!$D$84=Input!$J$19:$J$1518, COUNTIF($D$86:D508, Input!$A$19:$A$1518), ""), 0)),"")</f>
        <v/>
      </c>
      <c r="E509" s="271" t="str">
        <f t="array" ref="E509">IFERROR(INDEX(Input!$A$19:$A$1518, MATCH(0, IF(AMI!$E$84=Input!$J$19:$J$1518, COUNTIF($E$86:E508, Input!$A$19:$A$1518), ""), 0)),"")</f>
        <v/>
      </c>
      <c r="F509" s="271" t="str">
        <f t="array" ref="F509">IFERROR(INDEX(Input!$A$19:$A$1518, MATCH(0, IF(AMI!$F$84=Input!$J$19:$J$1518, COUNTIF($F$86:F508, Input!$A$19:$A$1518), ""), 0)),"")</f>
        <v/>
      </c>
      <c r="G509" s="271" t="str">
        <f t="array" ref="G509">IFERROR(INDEX(Input!$A$19:$A$1518, MATCH(0, IF(AMI!$G$84=Input!$J$19:$J$1518, COUNTIF($G$86:G508, Input!$A$19:$A$1518), ""), 0)),"")</f>
        <v/>
      </c>
      <c r="H509" s="271" t="str">
        <f t="array" ref="H509">IFERROR(INDEX(Input!$A$19:$A$1518, MATCH(0, IF(AMI!$H$84=Input!$J$19:$J$1518, COUNTIF($H$86:H508, Input!$A$19:$A$1518), ""), 0)),"")</f>
        <v/>
      </c>
      <c r="I509" s="271" t="str">
        <f t="array" ref="I509">IFERROR(INDEX(Input!$A$19:$A$1518, MATCH(0, IF(AMI!$I$84=Input!$J$19:$J$1518, COUNTIF($I$86:I508, Input!$A$19:$A$1518), ""), 0)),"")</f>
        <v/>
      </c>
      <c r="J509" s="271" t="str">
        <f t="array" ref="J509">IFERROR(INDEX(Input!$A$19:$A$1518, MATCH(0, IF(AMI!$J$84=Input!$J$19:$J$1518, COUNTIF($J$86:J508, Input!$A$19:$A$1518), ""), 0)),"")</f>
        <v/>
      </c>
    </row>
    <row r="510" spans="1:10" ht="13.5" thickBot="1" x14ac:dyDescent="0.25">
      <c r="A510" s="271" t="str">
        <f t="array" ref="A510">IFERROR(INDEX(Input!$A$19:$A$1518,MATCH(0,IF(AMI!$A$84=Input!$J$19:$J$1518, COUNTIF($A$86:A509, Input!$A$19:$A$1518), ""), 0)),"")</f>
        <v/>
      </c>
      <c r="B510" s="271" t="str">
        <f t="array" ref="B510">IFERROR(INDEX(Input!$A$19:$A$1518, MATCH(0, IF(AMI!$B$84=Input!$J$19:$J$1518, COUNTIF($B$86:B509, Input!$A$19:$A$1518), ""), 0)),"")</f>
        <v/>
      </c>
      <c r="C510" s="271" t="str">
        <f t="array" ref="C510">IFERROR(INDEX(Input!$A$19:$A$1518, MATCH(0, IF(AMI!$C$84=Input!$J$19:$J$1518, COUNTIF($C$86:C509, Input!$A$19:$A$1518), ""), 0)),"")</f>
        <v/>
      </c>
      <c r="D510" s="271" t="str">
        <f t="array" ref="D510">IFERROR(INDEX(Input!$A$19:$A$1518, MATCH(0, IF(AMI!$D$84=Input!$J$19:$J$1518, COUNTIF($D$86:D509, Input!$A$19:$A$1518), ""), 0)),"")</f>
        <v/>
      </c>
      <c r="E510" s="271" t="str">
        <f t="array" ref="E510">IFERROR(INDEX(Input!$A$19:$A$1518, MATCH(0, IF(AMI!$E$84=Input!$J$19:$J$1518, COUNTIF($E$86:E509, Input!$A$19:$A$1518), ""), 0)),"")</f>
        <v/>
      </c>
      <c r="F510" s="271" t="str">
        <f t="array" ref="F510">IFERROR(INDEX(Input!$A$19:$A$1518, MATCH(0, IF(AMI!$F$84=Input!$J$19:$J$1518, COUNTIF($F$86:F509, Input!$A$19:$A$1518), ""), 0)),"")</f>
        <v/>
      </c>
      <c r="G510" s="271" t="str">
        <f t="array" ref="G510">IFERROR(INDEX(Input!$A$19:$A$1518, MATCH(0, IF(AMI!$G$84=Input!$J$19:$J$1518, COUNTIF($G$86:G509, Input!$A$19:$A$1518), ""), 0)),"")</f>
        <v/>
      </c>
      <c r="H510" s="271" t="str">
        <f t="array" ref="H510">IFERROR(INDEX(Input!$A$19:$A$1518, MATCH(0, IF(AMI!$H$84=Input!$J$19:$J$1518, COUNTIF($H$86:H509, Input!$A$19:$A$1518), ""), 0)),"")</f>
        <v/>
      </c>
      <c r="I510" s="271" t="str">
        <f t="array" ref="I510">IFERROR(INDEX(Input!$A$19:$A$1518, MATCH(0, IF(AMI!$I$84=Input!$J$19:$J$1518, COUNTIF($I$86:I509, Input!$A$19:$A$1518), ""), 0)),"")</f>
        <v/>
      </c>
      <c r="J510" s="271" t="str">
        <f t="array" ref="J510">IFERROR(INDEX(Input!$A$19:$A$1518, MATCH(0, IF(AMI!$J$84=Input!$J$19:$J$1518, COUNTIF($J$86:J509, Input!$A$19:$A$1518), ""), 0)),"")</f>
        <v/>
      </c>
    </row>
    <row r="511" spans="1:10" ht="13.5" thickBot="1" x14ac:dyDescent="0.25">
      <c r="A511" s="271" t="str">
        <f t="array" ref="A511">IFERROR(INDEX(Input!$A$19:$A$1518,MATCH(0,IF(AMI!$A$84=Input!$J$19:$J$1518, COUNTIF($A$86:A510, Input!$A$19:$A$1518), ""), 0)),"")</f>
        <v/>
      </c>
      <c r="B511" s="271" t="str">
        <f t="array" ref="B511">IFERROR(INDEX(Input!$A$19:$A$1518, MATCH(0, IF(AMI!$B$84=Input!$J$19:$J$1518, COUNTIF($B$86:B510, Input!$A$19:$A$1518), ""), 0)),"")</f>
        <v/>
      </c>
      <c r="C511" s="271" t="str">
        <f t="array" ref="C511">IFERROR(INDEX(Input!$A$19:$A$1518, MATCH(0, IF(AMI!$C$84=Input!$J$19:$J$1518, COUNTIF($C$86:C510, Input!$A$19:$A$1518), ""), 0)),"")</f>
        <v/>
      </c>
      <c r="D511" s="271" t="str">
        <f t="array" ref="D511">IFERROR(INDEX(Input!$A$19:$A$1518, MATCH(0, IF(AMI!$D$84=Input!$J$19:$J$1518, COUNTIF($D$86:D510, Input!$A$19:$A$1518), ""), 0)),"")</f>
        <v/>
      </c>
      <c r="E511" s="271" t="str">
        <f t="array" ref="E511">IFERROR(INDEX(Input!$A$19:$A$1518, MATCH(0, IF(AMI!$E$84=Input!$J$19:$J$1518, COUNTIF($E$86:E510, Input!$A$19:$A$1518), ""), 0)),"")</f>
        <v/>
      </c>
      <c r="F511" s="271" t="str">
        <f t="array" ref="F511">IFERROR(INDEX(Input!$A$19:$A$1518, MATCH(0, IF(AMI!$F$84=Input!$J$19:$J$1518, COUNTIF($F$86:F510, Input!$A$19:$A$1518), ""), 0)),"")</f>
        <v/>
      </c>
      <c r="G511" s="271" t="str">
        <f t="array" ref="G511">IFERROR(INDEX(Input!$A$19:$A$1518, MATCH(0, IF(AMI!$G$84=Input!$J$19:$J$1518, COUNTIF($G$86:G510, Input!$A$19:$A$1518), ""), 0)),"")</f>
        <v/>
      </c>
      <c r="H511" s="271" t="str">
        <f t="array" ref="H511">IFERROR(INDEX(Input!$A$19:$A$1518, MATCH(0, IF(AMI!$H$84=Input!$J$19:$J$1518, COUNTIF($H$86:H510, Input!$A$19:$A$1518), ""), 0)),"")</f>
        <v/>
      </c>
      <c r="I511" s="271" t="str">
        <f t="array" ref="I511">IFERROR(INDEX(Input!$A$19:$A$1518, MATCH(0, IF(AMI!$I$84=Input!$J$19:$J$1518, COUNTIF($I$86:I510, Input!$A$19:$A$1518), ""), 0)),"")</f>
        <v/>
      </c>
      <c r="J511" s="271" t="str">
        <f t="array" ref="J511">IFERROR(INDEX(Input!$A$19:$A$1518, MATCH(0, IF(AMI!$J$84=Input!$J$19:$J$1518, COUNTIF($J$86:J510, Input!$A$19:$A$1518), ""), 0)),"")</f>
        <v/>
      </c>
    </row>
    <row r="512" spans="1:10" ht="13.5" thickBot="1" x14ac:dyDescent="0.25">
      <c r="A512" s="271" t="str">
        <f t="array" ref="A512">IFERROR(INDEX(Input!$A$19:$A$1518,MATCH(0,IF(AMI!$A$84=Input!$J$19:$J$1518, COUNTIF($A$86:A511, Input!$A$19:$A$1518), ""), 0)),"")</f>
        <v/>
      </c>
      <c r="B512" s="271" t="str">
        <f t="array" ref="B512">IFERROR(INDEX(Input!$A$19:$A$1518, MATCH(0, IF(AMI!$B$84=Input!$J$19:$J$1518, COUNTIF($B$86:B511, Input!$A$19:$A$1518), ""), 0)),"")</f>
        <v/>
      </c>
      <c r="C512" s="271" t="str">
        <f t="array" ref="C512">IFERROR(INDEX(Input!$A$19:$A$1518, MATCH(0, IF(AMI!$C$84=Input!$J$19:$J$1518, COUNTIF($C$86:C511, Input!$A$19:$A$1518), ""), 0)),"")</f>
        <v/>
      </c>
      <c r="D512" s="271" t="str">
        <f t="array" ref="D512">IFERROR(INDEX(Input!$A$19:$A$1518, MATCH(0, IF(AMI!$D$84=Input!$J$19:$J$1518, COUNTIF($D$86:D511, Input!$A$19:$A$1518), ""), 0)),"")</f>
        <v/>
      </c>
      <c r="E512" s="271" t="str">
        <f t="array" ref="E512">IFERROR(INDEX(Input!$A$19:$A$1518, MATCH(0, IF(AMI!$E$84=Input!$J$19:$J$1518, COUNTIF($E$86:E511, Input!$A$19:$A$1518), ""), 0)),"")</f>
        <v/>
      </c>
      <c r="F512" s="271" t="str">
        <f t="array" ref="F512">IFERROR(INDEX(Input!$A$19:$A$1518, MATCH(0, IF(AMI!$F$84=Input!$J$19:$J$1518, COUNTIF($F$86:F511, Input!$A$19:$A$1518), ""), 0)),"")</f>
        <v/>
      </c>
      <c r="G512" s="271" t="str">
        <f t="array" ref="G512">IFERROR(INDEX(Input!$A$19:$A$1518, MATCH(0, IF(AMI!$G$84=Input!$J$19:$J$1518, COUNTIF($G$86:G511, Input!$A$19:$A$1518), ""), 0)),"")</f>
        <v/>
      </c>
      <c r="H512" s="271" t="str">
        <f t="array" ref="H512">IFERROR(INDEX(Input!$A$19:$A$1518, MATCH(0, IF(AMI!$H$84=Input!$J$19:$J$1518, COUNTIF($H$86:H511, Input!$A$19:$A$1518), ""), 0)),"")</f>
        <v/>
      </c>
      <c r="I512" s="271" t="str">
        <f t="array" ref="I512">IFERROR(INDEX(Input!$A$19:$A$1518, MATCH(0, IF(AMI!$I$84=Input!$J$19:$J$1518, COUNTIF($I$86:I511, Input!$A$19:$A$1518), ""), 0)),"")</f>
        <v/>
      </c>
      <c r="J512" s="271" t="str">
        <f t="array" ref="J512">IFERROR(INDEX(Input!$A$19:$A$1518, MATCH(0, IF(AMI!$J$84=Input!$J$19:$J$1518, COUNTIF($J$86:J511, Input!$A$19:$A$1518), ""), 0)),"")</f>
        <v/>
      </c>
    </row>
    <row r="513" spans="1:10" ht="13.5" thickBot="1" x14ac:dyDescent="0.25">
      <c r="A513" s="271" t="str">
        <f t="array" ref="A513">IFERROR(INDEX(Input!$A$19:$A$1518,MATCH(0,IF(AMI!$A$84=Input!$J$19:$J$1518, COUNTIF($A$86:A512, Input!$A$19:$A$1518), ""), 0)),"")</f>
        <v/>
      </c>
      <c r="B513" s="271" t="str">
        <f t="array" ref="B513">IFERROR(INDEX(Input!$A$19:$A$1518, MATCH(0, IF(AMI!$B$84=Input!$J$19:$J$1518, COUNTIF($B$86:B512, Input!$A$19:$A$1518), ""), 0)),"")</f>
        <v/>
      </c>
      <c r="C513" s="271" t="str">
        <f t="array" ref="C513">IFERROR(INDEX(Input!$A$19:$A$1518, MATCH(0, IF(AMI!$C$84=Input!$J$19:$J$1518, COUNTIF($C$86:C512, Input!$A$19:$A$1518), ""), 0)),"")</f>
        <v/>
      </c>
      <c r="D513" s="271" t="str">
        <f t="array" ref="D513">IFERROR(INDEX(Input!$A$19:$A$1518, MATCH(0, IF(AMI!$D$84=Input!$J$19:$J$1518, COUNTIF($D$86:D512, Input!$A$19:$A$1518), ""), 0)),"")</f>
        <v/>
      </c>
      <c r="E513" s="271" t="str">
        <f t="array" ref="E513">IFERROR(INDEX(Input!$A$19:$A$1518, MATCH(0, IF(AMI!$E$84=Input!$J$19:$J$1518, COUNTIF($E$86:E512, Input!$A$19:$A$1518), ""), 0)),"")</f>
        <v/>
      </c>
      <c r="F513" s="271" t="str">
        <f t="array" ref="F513">IFERROR(INDEX(Input!$A$19:$A$1518, MATCH(0, IF(AMI!$F$84=Input!$J$19:$J$1518, COUNTIF($F$86:F512, Input!$A$19:$A$1518), ""), 0)),"")</f>
        <v/>
      </c>
      <c r="G513" s="271" t="str">
        <f t="array" ref="G513">IFERROR(INDEX(Input!$A$19:$A$1518, MATCH(0, IF(AMI!$G$84=Input!$J$19:$J$1518, COUNTIF($G$86:G512, Input!$A$19:$A$1518), ""), 0)),"")</f>
        <v/>
      </c>
      <c r="H513" s="271" t="str">
        <f t="array" ref="H513">IFERROR(INDEX(Input!$A$19:$A$1518, MATCH(0, IF(AMI!$H$84=Input!$J$19:$J$1518, COUNTIF($H$86:H512, Input!$A$19:$A$1518), ""), 0)),"")</f>
        <v/>
      </c>
      <c r="I513" s="271" t="str">
        <f t="array" ref="I513">IFERROR(INDEX(Input!$A$19:$A$1518, MATCH(0, IF(AMI!$I$84=Input!$J$19:$J$1518, COUNTIF($I$86:I512, Input!$A$19:$A$1518), ""), 0)),"")</f>
        <v/>
      </c>
      <c r="J513" s="271" t="str">
        <f t="array" ref="J513">IFERROR(INDEX(Input!$A$19:$A$1518, MATCH(0, IF(AMI!$J$84=Input!$J$19:$J$1518, COUNTIF($J$86:J512, Input!$A$19:$A$1518), ""), 0)),"")</f>
        <v/>
      </c>
    </row>
    <row r="514" spans="1:10" ht="13.5" thickBot="1" x14ac:dyDescent="0.25">
      <c r="A514" s="271" t="str">
        <f t="array" ref="A514">IFERROR(INDEX(Input!$A$19:$A$1518,MATCH(0,IF(AMI!$A$84=Input!$J$19:$J$1518, COUNTIF($A$86:A513, Input!$A$19:$A$1518), ""), 0)),"")</f>
        <v/>
      </c>
      <c r="B514" s="271" t="str">
        <f t="array" ref="B514">IFERROR(INDEX(Input!$A$19:$A$1518, MATCH(0, IF(AMI!$B$84=Input!$J$19:$J$1518, COUNTIF($B$86:B513, Input!$A$19:$A$1518), ""), 0)),"")</f>
        <v/>
      </c>
      <c r="C514" s="271" t="str">
        <f t="array" ref="C514">IFERROR(INDEX(Input!$A$19:$A$1518, MATCH(0, IF(AMI!$C$84=Input!$J$19:$J$1518, COUNTIF($C$86:C513, Input!$A$19:$A$1518), ""), 0)),"")</f>
        <v/>
      </c>
      <c r="D514" s="271" t="str">
        <f t="array" ref="D514">IFERROR(INDEX(Input!$A$19:$A$1518, MATCH(0, IF(AMI!$D$84=Input!$J$19:$J$1518, COUNTIF($D$86:D513, Input!$A$19:$A$1518), ""), 0)),"")</f>
        <v/>
      </c>
      <c r="E514" s="271" t="str">
        <f t="array" ref="E514">IFERROR(INDEX(Input!$A$19:$A$1518, MATCH(0, IF(AMI!$E$84=Input!$J$19:$J$1518, COUNTIF($E$86:E513, Input!$A$19:$A$1518), ""), 0)),"")</f>
        <v/>
      </c>
      <c r="F514" s="271" t="str">
        <f t="array" ref="F514">IFERROR(INDEX(Input!$A$19:$A$1518, MATCH(0, IF(AMI!$F$84=Input!$J$19:$J$1518, COUNTIF($F$86:F513, Input!$A$19:$A$1518), ""), 0)),"")</f>
        <v/>
      </c>
      <c r="G514" s="271" t="str">
        <f t="array" ref="G514">IFERROR(INDEX(Input!$A$19:$A$1518, MATCH(0, IF(AMI!$G$84=Input!$J$19:$J$1518, COUNTIF($G$86:G513, Input!$A$19:$A$1518), ""), 0)),"")</f>
        <v/>
      </c>
      <c r="H514" s="271" t="str">
        <f t="array" ref="H514">IFERROR(INDEX(Input!$A$19:$A$1518, MATCH(0, IF(AMI!$H$84=Input!$J$19:$J$1518, COUNTIF($H$86:H513, Input!$A$19:$A$1518), ""), 0)),"")</f>
        <v/>
      </c>
      <c r="I514" s="271" t="str">
        <f t="array" ref="I514">IFERROR(INDEX(Input!$A$19:$A$1518, MATCH(0, IF(AMI!$I$84=Input!$J$19:$J$1518, COUNTIF($I$86:I513, Input!$A$19:$A$1518), ""), 0)),"")</f>
        <v/>
      </c>
      <c r="J514" s="271" t="str">
        <f t="array" ref="J514">IFERROR(INDEX(Input!$A$19:$A$1518, MATCH(0, IF(AMI!$J$84=Input!$J$19:$J$1518, COUNTIF($J$86:J513, Input!$A$19:$A$1518), ""), 0)),"")</f>
        <v/>
      </c>
    </row>
    <row r="515" spans="1:10" ht="13.5" thickBot="1" x14ac:dyDescent="0.25">
      <c r="A515" s="271" t="str">
        <f t="array" ref="A515">IFERROR(INDEX(Input!$A$19:$A$1518,MATCH(0,IF(AMI!$A$84=Input!$J$19:$J$1518, COUNTIF($A$86:A514, Input!$A$19:$A$1518), ""), 0)),"")</f>
        <v/>
      </c>
      <c r="B515" s="271" t="str">
        <f t="array" ref="B515">IFERROR(INDEX(Input!$A$19:$A$1518, MATCH(0, IF(AMI!$B$84=Input!$J$19:$J$1518, COUNTIF($B$86:B514, Input!$A$19:$A$1518), ""), 0)),"")</f>
        <v/>
      </c>
      <c r="C515" s="271" t="str">
        <f t="array" ref="C515">IFERROR(INDEX(Input!$A$19:$A$1518, MATCH(0, IF(AMI!$C$84=Input!$J$19:$J$1518, COUNTIF($C$86:C514, Input!$A$19:$A$1518), ""), 0)),"")</f>
        <v/>
      </c>
      <c r="D515" s="271" t="str">
        <f t="array" ref="D515">IFERROR(INDEX(Input!$A$19:$A$1518, MATCH(0, IF(AMI!$D$84=Input!$J$19:$J$1518, COUNTIF($D$86:D514, Input!$A$19:$A$1518), ""), 0)),"")</f>
        <v/>
      </c>
      <c r="E515" s="271" t="str">
        <f t="array" ref="E515">IFERROR(INDEX(Input!$A$19:$A$1518, MATCH(0, IF(AMI!$E$84=Input!$J$19:$J$1518, COUNTIF($E$86:E514, Input!$A$19:$A$1518), ""), 0)),"")</f>
        <v/>
      </c>
      <c r="F515" s="271" t="str">
        <f t="array" ref="F515">IFERROR(INDEX(Input!$A$19:$A$1518, MATCH(0, IF(AMI!$F$84=Input!$J$19:$J$1518, COUNTIF($F$86:F514, Input!$A$19:$A$1518), ""), 0)),"")</f>
        <v/>
      </c>
      <c r="G515" s="271" t="str">
        <f t="array" ref="G515">IFERROR(INDEX(Input!$A$19:$A$1518, MATCH(0, IF(AMI!$G$84=Input!$J$19:$J$1518, COUNTIF($G$86:G514, Input!$A$19:$A$1518), ""), 0)),"")</f>
        <v/>
      </c>
      <c r="H515" s="271" t="str">
        <f t="array" ref="H515">IFERROR(INDEX(Input!$A$19:$A$1518, MATCH(0, IF(AMI!$H$84=Input!$J$19:$J$1518, COUNTIF($H$86:H514, Input!$A$19:$A$1518), ""), 0)),"")</f>
        <v/>
      </c>
      <c r="I515" s="271" t="str">
        <f t="array" ref="I515">IFERROR(INDEX(Input!$A$19:$A$1518, MATCH(0, IF(AMI!$I$84=Input!$J$19:$J$1518, COUNTIF($I$86:I514, Input!$A$19:$A$1518), ""), 0)),"")</f>
        <v/>
      </c>
      <c r="J515" s="271" t="str">
        <f t="array" ref="J515">IFERROR(INDEX(Input!$A$19:$A$1518, MATCH(0, IF(AMI!$J$84=Input!$J$19:$J$1518, COUNTIF($J$86:J514, Input!$A$19:$A$1518), ""), 0)),"")</f>
        <v/>
      </c>
    </row>
    <row r="516" spans="1:10" ht="13.5" thickBot="1" x14ac:dyDescent="0.25">
      <c r="A516" s="271" t="str">
        <f t="array" ref="A516">IFERROR(INDEX(Input!$A$19:$A$1518,MATCH(0,IF(AMI!$A$84=Input!$J$19:$J$1518, COUNTIF($A$86:A515, Input!$A$19:$A$1518), ""), 0)),"")</f>
        <v/>
      </c>
      <c r="B516" s="271" t="str">
        <f t="array" ref="B516">IFERROR(INDEX(Input!$A$19:$A$1518, MATCH(0, IF(AMI!$B$84=Input!$J$19:$J$1518, COUNTIF($B$86:B515, Input!$A$19:$A$1518), ""), 0)),"")</f>
        <v/>
      </c>
      <c r="C516" s="271" t="str">
        <f t="array" ref="C516">IFERROR(INDEX(Input!$A$19:$A$1518, MATCH(0, IF(AMI!$C$84=Input!$J$19:$J$1518, COUNTIF($C$86:C515, Input!$A$19:$A$1518), ""), 0)),"")</f>
        <v/>
      </c>
      <c r="D516" s="271" t="str">
        <f t="array" ref="D516">IFERROR(INDEX(Input!$A$19:$A$1518, MATCH(0, IF(AMI!$D$84=Input!$J$19:$J$1518, COUNTIF($D$86:D515, Input!$A$19:$A$1518), ""), 0)),"")</f>
        <v/>
      </c>
      <c r="E516" s="271" t="str">
        <f t="array" ref="E516">IFERROR(INDEX(Input!$A$19:$A$1518, MATCH(0, IF(AMI!$E$84=Input!$J$19:$J$1518, COUNTIF($E$86:E515, Input!$A$19:$A$1518), ""), 0)),"")</f>
        <v/>
      </c>
      <c r="F516" s="271" t="str">
        <f t="array" ref="F516">IFERROR(INDEX(Input!$A$19:$A$1518, MATCH(0, IF(AMI!$F$84=Input!$J$19:$J$1518, COUNTIF($F$86:F515, Input!$A$19:$A$1518), ""), 0)),"")</f>
        <v/>
      </c>
      <c r="G516" s="271" t="str">
        <f t="array" ref="G516">IFERROR(INDEX(Input!$A$19:$A$1518, MATCH(0, IF(AMI!$G$84=Input!$J$19:$J$1518, COUNTIF($G$86:G515, Input!$A$19:$A$1518), ""), 0)),"")</f>
        <v/>
      </c>
      <c r="H516" s="271" t="str">
        <f t="array" ref="H516">IFERROR(INDEX(Input!$A$19:$A$1518, MATCH(0, IF(AMI!$H$84=Input!$J$19:$J$1518, COUNTIF($H$86:H515, Input!$A$19:$A$1518), ""), 0)),"")</f>
        <v/>
      </c>
      <c r="I516" s="271" t="str">
        <f t="array" ref="I516">IFERROR(INDEX(Input!$A$19:$A$1518, MATCH(0, IF(AMI!$I$84=Input!$J$19:$J$1518, COUNTIF($I$86:I515, Input!$A$19:$A$1518), ""), 0)),"")</f>
        <v/>
      </c>
      <c r="J516" s="271" t="str">
        <f t="array" ref="J516">IFERROR(INDEX(Input!$A$19:$A$1518, MATCH(0, IF(AMI!$J$84=Input!$J$19:$J$1518, COUNTIF($J$86:J515, Input!$A$19:$A$1518), ""), 0)),"")</f>
        <v/>
      </c>
    </row>
    <row r="517" spans="1:10" ht="13.5" thickBot="1" x14ac:dyDescent="0.25">
      <c r="A517" s="271" t="str">
        <f t="array" ref="A517">IFERROR(INDEX(Input!$A$19:$A$1518,MATCH(0,IF(AMI!$A$84=Input!$J$19:$J$1518, COUNTIF($A$86:A516, Input!$A$19:$A$1518), ""), 0)),"")</f>
        <v/>
      </c>
      <c r="B517" s="271" t="str">
        <f t="array" ref="B517">IFERROR(INDEX(Input!$A$19:$A$1518, MATCH(0, IF(AMI!$B$84=Input!$J$19:$J$1518, COUNTIF($B$86:B516, Input!$A$19:$A$1518), ""), 0)),"")</f>
        <v/>
      </c>
      <c r="C517" s="271" t="str">
        <f t="array" ref="C517">IFERROR(INDEX(Input!$A$19:$A$1518, MATCH(0, IF(AMI!$C$84=Input!$J$19:$J$1518, COUNTIF($C$86:C516, Input!$A$19:$A$1518), ""), 0)),"")</f>
        <v/>
      </c>
      <c r="D517" s="271" t="str">
        <f t="array" ref="D517">IFERROR(INDEX(Input!$A$19:$A$1518, MATCH(0, IF(AMI!$D$84=Input!$J$19:$J$1518, COUNTIF($D$86:D516, Input!$A$19:$A$1518), ""), 0)),"")</f>
        <v/>
      </c>
      <c r="E517" s="271" t="str">
        <f t="array" ref="E517">IFERROR(INDEX(Input!$A$19:$A$1518, MATCH(0, IF(AMI!$E$84=Input!$J$19:$J$1518, COUNTIF($E$86:E516, Input!$A$19:$A$1518), ""), 0)),"")</f>
        <v/>
      </c>
      <c r="F517" s="271" t="str">
        <f t="array" ref="F517">IFERROR(INDEX(Input!$A$19:$A$1518, MATCH(0, IF(AMI!$F$84=Input!$J$19:$J$1518, COUNTIF($F$86:F516, Input!$A$19:$A$1518), ""), 0)),"")</f>
        <v/>
      </c>
      <c r="G517" s="271" t="str">
        <f t="array" ref="G517">IFERROR(INDEX(Input!$A$19:$A$1518, MATCH(0, IF(AMI!$G$84=Input!$J$19:$J$1518, COUNTIF($G$86:G516, Input!$A$19:$A$1518), ""), 0)),"")</f>
        <v/>
      </c>
      <c r="H517" s="271" t="str">
        <f t="array" ref="H517">IFERROR(INDEX(Input!$A$19:$A$1518, MATCH(0, IF(AMI!$H$84=Input!$J$19:$J$1518, COUNTIF($H$86:H516, Input!$A$19:$A$1518), ""), 0)),"")</f>
        <v/>
      </c>
      <c r="I517" s="271" t="str">
        <f t="array" ref="I517">IFERROR(INDEX(Input!$A$19:$A$1518, MATCH(0, IF(AMI!$I$84=Input!$J$19:$J$1518, COUNTIF($I$86:I516, Input!$A$19:$A$1518), ""), 0)),"")</f>
        <v/>
      </c>
      <c r="J517" s="271" t="str">
        <f t="array" ref="J517">IFERROR(INDEX(Input!$A$19:$A$1518, MATCH(0, IF(AMI!$J$84=Input!$J$19:$J$1518, COUNTIF($J$86:J516, Input!$A$19:$A$1518), ""), 0)),"")</f>
        <v/>
      </c>
    </row>
    <row r="518" spans="1:10" ht="13.5" thickBot="1" x14ac:dyDescent="0.25">
      <c r="A518" s="271" t="str">
        <f t="array" ref="A518">IFERROR(INDEX(Input!$A$19:$A$1518,MATCH(0,IF(AMI!$A$84=Input!$J$19:$J$1518, COUNTIF($A$86:A517, Input!$A$19:$A$1518), ""), 0)),"")</f>
        <v/>
      </c>
      <c r="B518" s="271" t="str">
        <f t="array" ref="B518">IFERROR(INDEX(Input!$A$19:$A$1518, MATCH(0, IF(AMI!$B$84=Input!$J$19:$J$1518, COUNTIF($B$86:B517, Input!$A$19:$A$1518), ""), 0)),"")</f>
        <v/>
      </c>
      <c r="C518" s="271" t="str">
        <f t="array" ref="C518">IFERROR(INDEX(Input!$A$19:$A$1518, MATCH(0, IF(AMI!$C$84=Input!$J$19:$J$1518, COUNTIF($C$86:C517, Input!$A$19:$A$1518), ""), 0)),"")</f>
        <v/>
      </c>
      <c r="D518" s="271" t="str">
        <f t="array" ref="D518">IFERROR(INDEX(Input!$A$19:$A$1518, MATCH(0, IF(AMI!$D$84=Input!$J$19:$J$1518, COUNTIF($D$86:D517, Input!$A$19:$A$1518), ""), 0)),"")</f>
        <v/>
      </c>
      <c r="E518" s="271" t="str">
        <f t="array" ref="E518">IFERROR(INDEX(Input!$A$19:$A$1518, MATCH(0, IF(AMI!$E$84=Input!$J$19:$J$1518, COUNTIF($E$86:E517, Input!$A$19:$A$1518), ""), 0)),"")</f>
        <v/>
      </c>
      <c r="F518" s="271" t="str">
        <f t="array" ref="F518">IFERROR(INDEX(Input!$A$19:$A$1518, MATCH(0, IF(AMI!$F$84=Input!$J$19:$J$1518, COUNTIF($F$86:F517, Input!$A$19:$A$1518), ""), 0)),"")</f>
        <v/>
      </c>
      <c r="G518" s="271" t="str">
        <f t="array" ref="G518">IFERROR(INDEX(Input!$A$19:$A$1518, MATCH(0, IF(AMI!$G$84=Input!$J$19:$J$1518, COUNTIF($G$86:G517, Input!$A$19:$A$1518), ""), 0)),"")</f>
        <v/>
      </c>
      <c r="H518" s="271" t="str">
        <f t="array" ref="H518">IFERROR(INDEX(Input!$A$19:$A$1518, MATCH(0, IF(AMI!$H$84=Input!$J$19:$J$1518, COUNTIF($H$86:H517, Input!$A$19:$A$1518), ""), 0)),"")</f>
        <v/>
      </c>
      <c r="I518" s="271" t="str">
        <f t="array" ref="I518">IFERROR(INDEX(Input!$A$19:$A$1518, MATCH(0, IF(AMI!$I$84=Input!$J$19:$J$1518, COUNTIF($I$86:I517, Input!$A$19:$A$1518), ""), 0)),"")</f>
        <v/>
      </c>
      <c r="J518" s="271" t="str">
        <f t="array" ref="J518">IFERROR(INDEX(Input!$A$19:$A$1518, MATCH(0, IF(AMI!$J$84=Input!$J$19:$J$1518, COUNTIF($J$86:J517, Input!$A$19:$A$1518), ""), 0)),"")</f>
        <v/>
      </c>
    </row>
    <row r="519" spans="1:10" ht="13.5" thickBot="1" x14ac:dyDescent="0.25">
      <c r="A519" s="271" t="str">
        <f t="array" ref="A519">IFERROR(INDEX(Input!$A$19:$A$1518,MATCH(0,IF(AMI!$A$84=Input!$J$19:$J$1518, COUNTIF($A$86:A518, Input!$A$19:$A$1518), ""), 0)),"")</f>
        <v/>
      </c>
      <c r="B519" s="271" t="str">
        <f t="array" ref="B519">IFERROR(INDEX(Input!$A$19:$A$1518, MATCH(0, IF(AMI!$B$84=Input!$J$19:$J$1518, COUNTIF($B$86:B518, Input!$A$19:$A$1518), ""), 0)),"")</f>
        <v/>
      </c>
      <c r="C519" s="271" t="str">
        <f t="array" ref="C519">IFERROR(INDEX(Input!$A$19:$A$1518, MATCH(0, IF(AMI!$C$84=Input!$J$19:$J$1518, COUNTIF($C$86:C518, Input!$A$19:$A$1518), ""), 0)),"")</f>
        <v/>
      </c>
      <c r="D519" s="271" t="str">
        <f t="array" ref="D519">IFERROR(INDEX(Input!$A$19:$A$1518, MATCH(0, IF(AMI!$D$84=Input!$J$19:$J$1518, COUNTIF($D$86:D518, Input!$A$19:$A$1518), ""), 0)),"")</f>
        <v/>
      </c>
      <c r="E519" s="271" t="str">
        <f t="array" ref="E519">IFERROR(INDEX(Input!$A$19:$A$1518, MATCH(0, IF(AMI!$E$84=Input!$J$19:$J$1518, COUNTIF($E$86:E518, Input!$A$19:$A$1518), ""), 0)),"")</f>
        <v/>
      </c>
      <c r="F519" s="271" t="str">
        <f t="array" ref="F519">IFERROR(INDEX(Input!$A$19:$A$1518, MATCH(0, IF(AMI!$F$84=Input!$J$19:$J$1518, COUNTIF($F$86:F518, Input!$A$19:$A$1518), ""), 0)),"")</f>
        <v/>
      </c>
      <c r="G519" s="271" t="str">
        <f t="array" ref="G519">IFERROR(INDEX(Input!$A$19:$A$1518, MATCH(0, IF(AMI!$G$84=Input!$J$19:$J$1518, COUNTIF($G$86:G518, Input!$A$19:$A$1518), ""), 0)),"")</f>
        <v/>
      </c>
      <c r="H519" s="271" t="str">
        <f t="array" ref="H519">IFERROR(INDEX(Input!$A$19:$A$1518, MATCH(0, IF(AMI!$H$84=Input!$J$19:$J$1518, COUNTIF($H$86:H518, Input!$A$19:$A$1518), ""), 0)),"")</f>
        <v/>
      </c>
      <c r="I519" s="271" t="str">
        <f t="array" ref="I519">IFERROR(INDEX(Input!$A$19:$A$1518, MATCH(0, IF(AMI!$I$84=Input!$J$19:$J$1518, COUNTIF($I$86:I518, Input!$A$19:$A$1518), ""), 0)),"")</f>
        <v/>
      </c>
      <c r="J519" s="271" t="str">
        <f t="array" ref="J519">IFERROR(INDEX(Input!$A$19:$A$1518, MATCH(0, IF(AMI!$J$84=Input!$J$19:$J$1518, COUNTIF($J$86:J518, Input!$A$19:$A$1518), ""), 0)),"")</f>
        <v/>
      </c>
    </row>
    <row r="520" spans="1:10" ht="13.5" thickBot="1" x14ac:dyDescent="0.25">
      <c r="A520" s="271" t="str">
        <f t="array" ref="A520">IFERROR(INDEX(Input!$A$19:$A$1518,MATCH(0,IF(AMI!$A$84=Input!$J$19:$J$1518, COUNTIF($A$86:A519, Input!$A$19:$A$1518), ""), 0)),"")</f>
        <v/>
      </c>
      <c r="B520" s="271" t="str">
        <f t="array" ref="B520">IFERROR(INDEX(Input!$A$19:$A$1518, MATCH(0, IF(AMI!$B$84=Input!$J$19:$J$1518, COUNTIF($B$86:B519, Input!$A$19:$A$1518), ""), 0)),"")</f>
        <v/>
      </c>
      <c r="C520" s="271" t="str">
        <f t="array" ref="C520">IFERROR(INDEX(Input!$A$19:$A$1518, MATCH(0, IF(AMI!$C$84=Input!$J$19:$J$1518, COUNTIF($C$86:C519, Input!$A$19:$A$1518), ""), 0)),"")</f>
        <v/>
      </c>
      <c r="D520" s="271" t="str">
        <f t="array" ref="D520">IFERROR(INDEX(Input!$A$19:$A$1518, MATCH(0, IF(AMI!$D$84=Input!$J$19:$J$1518, COUNTIF($D$86:D519, Input!$A$19:$A$1518), ""), 0)),"")</f>
        <v/>
      </c>
      <c r="E520" s="271" t="str">
        <f t="array" ref="E520">IFERROR(INDEX(Input!$A$19:$A$1518, MATCH(0, IF(AMI!$E$84=Input!$J$19:$J$1518, COUNTIF($E$86:E519, Input!$A$19:$A$1518), ""), 0)),"")</f>
        <v/>
      </c>
      <c r="F520" s="271" t="str">
        <f t="array" ref="F520">IFERROR(INDEX(Input!$A$19:$A$1518, MATCH(0, IF(AMI!$F$84=Input!$J$19:$J$1518, COUNTIF($F$86:F519, Input!$A$19:$A$1518), ""), 0)),"")</f>
        <v/>
      </c>
      <c r="G520" s="271" t="str">
        <f t="array" ref="G520">IFERROR(INDEX(Input!$A$19:$A$1518, MATCH(0, IF(AMI!$G$84=Input!$J$19:$J$1518, COUNTIF($G$86:G519, Input!$A$19:$A$1518), ""), 0)),"")</f>
        <v/>
      </c>
      <c r="H520" s="271" t="str">
        <f t="array" ref="H520">IFERROR(INDEX(Input!$A$19:$A$1518, MATCH(0, IF(AMI!$H$84=Input!$J$19:$J$1518, COUNTIF($H$86:H519, Input!$A$19:$A$1518), ""), 0)),"")</f>
        <v/>
      </c>
      <c r="I520" s="271" t="str">
        <f t="array" ref="I520">IFERROR(INDEX(Input!$A$19:$A$1518, MATCH(0, IF(AMI!$I$84=Input!$J$19:$J$1518, COUNTIF($I$86:I519, Input!$A$19:$A$1518), ""), 0)),"")</f>
        <v/>
      </c>
      <c r="J520" s="271" t="str">
        <f t="array" ref="J520">IFERROR(INDEX(Input!$A$19:$A$1518, MATCH(0, IF(AMI!$J$84=Input!$J$19:$J$1518, COUNTIF($J$86:J519, Input!$A$19:$A$1518), ""), 0)),"")</f>
        <v/>
      </c>
    </row>
    <row r="521" spans="1:10" ht="13.5" thickBot="1" x14ac:dyDescent="0.25">
      <c r="A521" s="271" t="str">
        <f t="array" ref="A521">IFERROR(INDEX(Input!$A$19:$A$1518,MATCH(0,IF(AMI!$A$84=Input!$J$19:$J$1518, COUNTIF($A$86:A520, Input!$A$19:$A$1518), ""), 0)),"")</f>
        <v/>
      </c>
      <c r="B521" s="271" t="str">
        <f t="array" ref="B521">IFERROR(INDEX(Input!$A$19:$A$1518, MATCH(0, IF(AMI!$B$84=Input!$J$19:$J$1518, COUNTIF($B$86:B520, Input!$A$19:$A$1518), ""), 0)),"")</f>
        <v/>
      </c>
      <c r="C521" s="271" t="str">
        <f t="array" ref="C521">IFERROR(INDEX(Input!$A$19:$A$1518, MATCH(0, IF(AMI!$C$84=Input!$J$19:$J$1518, COUNTIF($C$86:C520, Input!$A$19:$A$1518), ""), 0)),"")</f>
        <v/>
      </c>
      <c r="D521" s="271" t="str">
        <f t="array" ref="D521">IFERROR(INDEX(Input!$A$19:$A$1518, MATCH(0, IF(AMI!$D$84=Input!$J$19:$J$1518, COUNTIF($D$86:D520, Input!$A$19:$A$1518), ""), 0)),"")</f>
        <v/>
      </c>
      <c r="E521" s="271" t="str">
        <f t="array" ref="E521">IFERROR(INDEX(Input!$A$19:$A$1518, MATCH(0, IF(AMI!$E$84=Input!$J$19:$J$1518, COUNTIF($E$86:E520, Input!$A$19:$A$1518), ""), 0)),"")</f>
        <v/>
      </c>
      <c r="F521" s="271" t="str">
        <f t="array" ref="F521">IFERROR(INDEX(Input!$A$19:$A$1518, MATCH(0, IF(AMI!$F$84=Input!$J$19:$J$1518, COUNTIF($F$86:F520, Input!$A$19:$A$1518), ""), 0)),"")</f>
        <v/>
      </c>
      <c r="G521" s="271" t="str">
        <f t="array" ref="G521">IFERROR(INDEX(Input!$A$19:$A$1518, MATCH(0, IF(AMI!$G$84=Input!$J$19:$J$1518, COUNTIF($G$86:G520, Input!$A$19:$A$1518), ""), 0)),"")</f>
        <v/>
      </c>
      <c r="H521" s="271" t="str">
        <f t="array" ref="H521">IFERROR(INDEX(Input!$A$19:$A$1518, MATCH(0, IF(AMI!$H$84=Input!$J$19:$J$1518, COUNTIF($H$86:H520, Input!$A$19:$A$1518), ""), 0)),"")</f>
        <v/>
      </c>
      <c r="I521" s="271" t="str">
        <f t="array" ref="I521">IFERROR(INDEX(Input!$A$19:$A$1518, MATCH(0, IF(AMI!$I$84=Input!$J$19:$J$1518, COUNTIF($I$86:I520, Input!$A$19:$A$1518), ""), 0)),"")</f>
        <v/>
      </c>
      <c r="J521" s="271" t="str">
        <f t="array" ref="J521">IFERROR(INDEX(Input!$A$19:$A$1518, MATCH(0, IF(AMI!$J$84=Input!$J$19:$J$1518, COUNTIF($J$86:J520, Input!$A$19:$A$1518), ""), 0)),"")</f>
        <v/>
      </c>
    </row>
    <row r="522" spans="1:10" ht="13.5" thickBot="1" x14ac:dyDescent="0.25">
      <c r="A522" s="271" t="str">
        <f t="array" ref="A522">IFERROR(INDEX(Input!$A$19:$A$1518,MATCH(0,IF(AMI!$A$84=Input!$J$19:$J$1518, COUNTIF($A$86:A521, Input!$A$19:$A$1518), ""), 0)),"")</f>
        <v/>
      </c>
      <c r="B522" s="271" t="str">
        <f t="array" ref="B522">IFERROR(INDEX(Input!$A$19:$A$1518, MATCH(0, IF(AMI!$B$84=Input!$J$19:$J$1518, COUNTIF($B$86:B521, Input!$A$19:$A$1518), ""), 0)),"")</f>
        <v/>
      </c>
      <c r="C522" s="271" t="str">
        <f t="array" ref="C522">IFERROR(INDEX(Input!$A$19:$A$1518, MATCH(0, IF(AMI!$C$84=Input!$J$19:$J$1518, COUNTIF($C$86:C521, Input!$A$19:$A$1518), ""), 0)),"")</f>
        <v/>
      </c>
      <c r="D522" s="271" t="str">
        <f t="array" ref="D522">IFERROR(INDEX(Input!$A$19:$A$1518, MATCH(0, IF(AMI!$D$84=Input!$J$19:$J$1518, COUNTIF($D$86:D521, Input!$A$19:$A$1518), ""), 0)),"")</f>
        <v/>
      </c>
      <c r="E522" s="271" t="str">
        <f t="array" ref="E522">IFERROR(INDEX(Input!$A$19:$A$1518, MATCH(0, IF(AMI!$E$84=Input!$J$19:$J$1518, COUNTIF($E$86:E521, Input!$A$19:$A$1518), ""), 0)),"")</f>
        <v/>
      </c>
      <c r="F522" s="271" t="str">
        <f t="array" ref="F522">IFERROR(INDEX(Input!$A$19:$A$1518, MATCH(0, IF(AMI!$F$84=Input!$J$19:$J$1518, COUNTIF($F$86:F521, Input!$A$19:$A$1518), ""), 0)),"")</f>
        <v/>
      </c>
      <c r="G522" s="271" t="str">
        <f t="array" ref="G522">IFERROR(INDEX(Input!$A$19:$A$1518, MATCH(0, IF(AMI!$G$84=Input!$J$19:$J$1518, COUNTIF($G$86:G521, Input!$A$19:$A$1518), ""), 0)),"")</f>
        <v/>
      </c>
      <c r="H522" s="271" t="str">
        <f t="array" ref="H522">IFERROR(INDEX(Input!$A$19:$A$1518, MATCH(0, IF(AMI!$H$84=Input!$J$19:$J$1518, COUNTIF($H$86:H521, Input!$A$19:$A$1518), ""), 0)),"")</f>
        <v/>
      </c>
      <c r="I522" s="271" t="str">
        <f t="array" ref="I522">IFERROR(INDEX(Input!$A$19:$A$1518, MATCH(0, IF(AMI!$I$84=Input!$J$19:$J$1518, COUNTIF($I$86:I521, Input!$A$19:$A$1518), ""), 0)),"")</f>
        <v/>
      </c>
      <c r="J522" s="271" t="str">
        <f t="array" ref="J522">IFERROR(INDEX(Input!$A$19:$A$1518, MATCH(0, IF(AMI!$J$84=Input!$J$19:$J$1518, COUNTIF($J$86:J521, Input!$A$19:$A$1518), ""), 0)),"")</f>
        <v/>
      </c>
    </row>
    <row r="523" spans="1:10" ht="13.5" thickBot="1" x14ac:dyDescent="0.25">
      <c r="A523" s="271" t="str">
        <f t="array" ref="A523">IFERROR(INDEX(Input!$A$19:$A$1518,MATCH(0,IF(AMI!$A$84=Input!$J$19:$J$1518, COUNTIF($A$86:A522, Input!$A$19:$A$1518), ""), 0)),"")</f>
        <v/>
      </c>
      <c r="B523" s="271" t="str">
        <f t="array" ref="B523">IFERROR(INDEX(Input!$A$19:$A$1518, MATCH(0, IF(AMI!$B$84=Input!$J$19:$J$1518, COUNTIF($B$86:B522, Input!$A$19:$A$1518), ""), 0)),"")</f>
        <v/>
      </c>
      <c r="C523" s="271" t="str">
        <f t="array" ref="C523">IFERROR(INDEX(Input!$A$19:$A$1518, MATCH(0, IF(AMI!$C$84=Input!$J$19:$J$1518, COUNTIF($C$86:C522, Input!$A$19:$A$1518), ""), 0)),"")</f>
        <v/>
      </c>
      <c r="D523" s="271" t="str">
        <f t="array" ref="D523">IFERROR(INDEX(Input!$A$19:$A$1518, MATCH(0, IF(AMI!$D$84=Input!$J$19:$J$1518, COUNTIF($D$86:D522, Input!$A$19:$A$1518), ""), 0)),"")</f>
        <v/>
      </c>
      <c r="E523" s="271" t="str">
        <f t="array" ref="E523">IFERROR(INDEX(Input!$A$19:$A$1518, MATCH(0, IF(AMI!$E$84=Input!$J$19:$J$1518, COUNTIF($E$86:E522, Input!$A$19:$A$1518), ""), 0)),"")</f>
        <v/>
      </c>
      <c r="F523" s="271" t="str">
        <f t="array" ref="F523">IFERROR(INDEX(Input!$A$19:$A$1518, MATCH(0, IF(AMI!$F$84=Input!$J$19:$J$1518, COUNTIF($F$86:F522, Input!$A$19:$A$1518), ""), 0)),"")</f>
        <v/>
      </c>
      <c r="G523" s="271" t="str">
        <f t="array" ref="G523">IFERROR(INDEX(Input!$A$19:$A$1518, MATCH(0, IF(AMI!$G$84=Input!$J$19:$J$1518, COUNTIF($G$86:G522, Input!$A$19:$A$1518), ""), 0)),"")</f>
        <v/>
      </c>
      <c r="H523" s="271" t="str">
        <f t="array" ref="H523">IFERROR(INDEX(Input!$A$19:$A$1518, MATCH(0, IF(AMI!$H$84=Input!$J$19:$J$1518, COUNTIF($H$86:H522, Input!$A$19:$A$1518), ""), 0)),"")</f>
        <v/>
      </c>
      <c r="I523" s="271" t="str">
        <f t="array" ref="I523">IFERROR(INDEX(Input!$A$19:$A$1518, MATCH(0, IF(AMI!$I$84=Input!$J$19:$J$1518, COUNTIF($I$86:I522, Input!$A$19:$A$1518), ""), 0)),"")</f>
        <v/>
      </c>
      <c r="J523" s="271" t="str">
        <f t="array" ref="J523">IFERROR(INDEX(Input!$A$19:$A$1518, MATCH(0, IF(AMI!$J$84=Input!$J$19:$J$1518, COUNTIF($J$86:J522, Input!$A$19:$A$1518), ""), 0)),"")</f>
        <v/>
      </c>
    </row>
    <row r="524" spans="1:10" ht="13.5" thickBot="1" x14ac:dyDescent="0.25">
      <c r="A524" s="271" t="str">
        <f t="array" ref="A524">IFERROR(INDEX(Input!$A$19:$A$1518,MATCH(0,IF(AMI!$A$84=Input!$J$19:$J$1518, COUNTIF($A$86:A523, Input!$A$19:$A$1518), ""), 0)),"")</f>
        <v/>
      </c>
      <c r="B524" s="271" t="str">
        <f t="array" ref="B524">IFERROR(INDEX(Input!$A$19:$A$1518, MATCH(0, IF(AMI!$B$84=Input!$J$19:$J$1518, COUNTIF($B$86:B523, Input!$A$19:$A$1518), ""), 0)),"")</f>
        <v/>
      </c>
      <c r="C524" s="271" t="str">
        <f t="array" ref="C524">IFERROR(INDEX(Input!$A$19:$A$1518, MATCH(0, IF(AMI!$C$84=Input!$J$19:$J$1518, COUNTIF($C$86:C523, Input!$A$19:$A$1518), ""), 0)),"")</f>
        <v/>
      </c>
      <c r="D524" s="271" t="str">
        <f t="array" ref="D524">IFERROR(INDEX(Input!$A$19:$A$1518, MATCH(0, IF(AMI!$D$84=Input!$J$19:$J$1518, COUNTIF($D$86:D523, Input!$A$19:$A$1518), ""), 0)),"")</f>
        <v/>
      </c>
      <c r="E524" s="271" t="str">
        <f t="array" ref="E524">IFERROR(INDEX(Input!$A$19:$A$1518, MATCH(0, IF(AMI!$E$84=Input!$J$19:$J$1518, COUNTIF($E$86:E523, Input!$A$19:$A$1518), ""), 0)),"")</f>
        <v/>
      </c>
      <c r="F524" s="271" t="str">
        <f t="array" ref="F524">IFERROR(INDEX(Input!$A$19:$A$1518, MATCH(0, IF(AMI!$F$84=Input!$J$19:$J$1518, COUNTIF($F$86:F523, Input!$A$19:$A$1518), ""), 0)),"")</f>
        <v/>
      </c>
      <c r="G524" s="271" t="str">
        <f t="array" ref="G524">IFERROR(INDEX(Input!$A$19:$A$1518, MATCH(0, IF(AMI!$G$84=Input!$J$19:$J$1518, COUNTIF($G$86:G523, Input!$A$19:$A$1518), ""), 0)),"")</f>
        <v/>
      </c>
      <c r="H524" s="271" t="str">
        <f t="array" ref="H524">IFERROR(INDEX(Input!$A$19:$A$1518, MATCH(0, IF(AMI!$H$84=Input!$J$19:$J$1518, COUNTIF($H$86:H523, Input!$A$19:$A$1518), ""), 0)),"")</f>
        <v/>
      </c>
      <c r="I524" s="271" t="str">
        <f t="array" ref="I524">IFERROR(INDEX(Input!$A$19:$A$1518, MATCH(0, IF(AMI!$I$84=Input!$J$19:$J$1518, COUNTIF($I$86:I523, Input!$A$19:$A$1518), ""), 0)),"")</f>
        <v/>
      </c>
      <c r="J524" s="271" t="str">
        <f t="array" ref="J524">IFERROR(INDEX(Input!$A$19:$A$1518, MATCH(0, IF(AMI!$J$84=Input!$J$19:$J$1518, COUNTIF($J$86:J523, Input!$A$19:$A$1518), ""), 0)),"")</f>
        <v/>
      </c>
    </row>
    <row r="525" spans="1:10" ht="13.5" thickBot="1" x14ac:dyDescent="0.25">
      <c r="A525" s="271" t="str">
        <f t="array" ref="A525">IFERROR(INDEX(Input!$A$19:$A$1518,MATCH(0,IF(AMI!$A$84=Input!$J$19:$J$1518, COUNTIF($A$86:A524, Input!$A$19:$A$1518), ""), 0)),"")</f>
        <v/>
      </c>
      <c r="B525" s="271" t="str">
        <f t="array" ref="B525">IFERROR(INDEX(Input!$A$19:$A$1518, MATCH(0, IF(AMI!$B$84=Input!$J$19:$J$1518, COUNTIF($B$86:B524, Input!$A$19:$A$1518), ""), 0)),"")</f>
        <v/>
      </c>
      <c r="C525" s="271" t="str">
        <f t="array" ref="C525">IFERROR(INDEX(Input!$A$19:$A$1518, MATCH(0, IF(AMI!$C$84=Input!$J$19:$J$1518, COUNTIF($C$86:C524, Input!$A$19:$A$1518), ""), 0)),"")</f>
        <v/>
      </c>
      <c r="D525" s="271" t="str">
        <f t="array" ref="D525">IFERROR(INDEX(Input!$A$19:$A$1518, MATCH(0, IF(AMI!$D$84=Input!$J$19:$J$1518, COUNTIF($D$86:D524, Input!$A$19:$A$1518), ""), 0)),"")</f>
        <v/>
      </c>
      <c r="E525" s="271" t="str">
        <f t="array" ref="E525">IFERROR(INDEX(Input!$A$19:$A$1518, MATCH(0, IF(AMI!$E$84=Input!$J$19:$J$1518, COUNTIF($E$86:E524, Input!$A$19:$A$1518), ""), 0)),"")</f>
        <v/>
      </c>
      <c r="F525" s="271" t="str">
        <f t="array" ref="F525">IFERROR(INDEX(Input!$A$19:$A$1518, MATCH(0, IF(AMI!$F$84=Input!$J$19:$J$1518, COUNTIF($F$86:F524, Input!$A$19:$A$1518), ""), 0)),"")</f>
        <v/>
      </c>
      <c r="G525" s="271" t="str">
        <f t="array" ref="G525">IFERROR(INDEX(Input!$A$19:$A$1518, MATCH(0, IF(AMI!$G$84=Input!$J$19:$J$1518, COUNTIF($G$86:G524, Input!$A$19:$A$1518), ""), 0)),"")</f>
        <v/>
      </c>
      <c r="H525" s="271" t="str">
        <f t="array" ref="H525">IFERROR(INDEX(Input!$A$19:$A$1518, MATCH(0, IF(AMI!$H$84=Input!$J$19:$J$1518, COUNTIF($H$86:H524, Input!$A$19:$A$1518), ""), 0)),"")</f>
        <v/>
      </c>
      <c r="I525" s="271" t="str">
        <f t="array" ref="I525">IFERROR(INDEX(Input!$A$19:$A$1518, MATCH(0, IF(AMI!$I$84=Input!$J$19:$J$1518, COUNTIF($I$86:I524, Input!$A$19:$A$1518), ""), 0)),"")</f>
        <v/>
      </c>
      <c r="J525" s="271" t="str">
        <f t="array" ref="J525">IFERROR(INDEX(Input!$A$19:$A$1518, MATCH(0, IF(AMI!$J$84=Input!$J$19:$J$1518, COUNTIF($J$86:J524, Input!$A$19:$A$1518), ""), 0)),"")</f>
        <v/>
      </c>
    </row>
    <row r="526" spans="1:10" ht="13.5" thickBot="1" x14ac:dyDescent="0.25">
      <c r="A526" s="271" t="str">
        <f t="array" ref="A526">IFERROR(INDEX(Input!$A$19:$A$1518,MATCH(0,IF(AMI!$A$84=Input!$J$19:$J$1518, COUNTIF($A$86:A525, Input!$A$19:$A$1518), ""), 0)),"")</f>
        <v/>
      </c>
      <c r="B526" s="271" t="str">
        <f t="array" ref="B526">IFERROR(INDEX(Input!$A$19:$A$1518, MATCH(0, IF(AMI!$B$84=Input!$J$19:$J$1518, COUNTIF($B$86:B525, Input!$A$19:$A$1518), ""), 0)),"")</f>
        <v/>
      </c>
      <c r="C526" s="271" t="str">
        <f t="array" ref="C526">IFERROR(INDEX(Input!$A$19:$A$1518, MATCH(0, IF(AMI!$C$84=Input!$J$19:$J$1518, COUNTIF($C$86:C525, Input!$A$19:$A$1518), ""), 0)),"")</f>
        <v/>
      </c>
      <c r="D526" s="271" t="str">
        <f t="array" ref="D526">IFERROR(INDEX(Input!$A$19:$A$1518, MATCH(0, IF(AMI!$D$84=Input!$J$19:$J$1518, COUNTIF($D$86:D525, Input!$A$19:$A$1518), ""), 0)),"")</f>
        <v/>
      </c>
      <c r="E526" s="271" t="str">
        <f t="array" ref="E526">IFERROR(INDEX(Input!$A$19:$A$1518, MATCH(0, IF(AMI!$E$84=Input!$J$19:$J$1518, COUNTIF($E$86:E525, Input!$A$19:$A$1518), ""), 0)),"")</f>
        <v/>
      </c>
      <c r="F526" s="271" t="str">
        <f t="array" ref="F526">IFERROR(INDEX(Input!$A$19:$A$1518, MATCH(0, IF(AMI!$F$84=Input!$J$19:$J$1518, COUNTIF($F$86:F525, Input!$A$19:$A$1518), ""), 0)),"")</f>
        <v/>
      </c>
      <c r="G526" s="271" t="str">
        <f t="array" ref="G526">IFERROR(INDEX(Input!$A$19:$A$1518, MATCH(0, IF(AMI!$G$84=Input!$J$19:$J$1518, COUNTIF($G$86:G525, Input!$A$19:$A$1518), ""), 0)),"")</f>
        <v/>
      </c>
      <c r="H526" s="271" t="str">
        <f t="array" ref="H526">IFERROR(INDEX(Input!$A$19:$A$1518, MATCH(0, IF(AMI!$H$84=Input!$J$19:$J$1518, COUNTIF($H$86:H525, Input!$A$19:$A$1518), ""), 0)),"")</f>
        <v/>
      </c>
      <c r="I526" s="271" t="str">
        <f t="array" ref="I526">IFERROR(INDEX(Input!$A$19:$A$1518, MATCH(0, IF(AMI!$I$84=Input!$J$19:$J$1518, COUNTIF($I$86:I525, Input!$A$19:$A$1518), ""), 0)),"")</f>
        <v/>
      </c>
      <c r="J526" s="271" t="str">
        <f t="array" ref="J526">IFERROR(INDEX(Input!$A$19:$A$1518, MATCH(0, IF(AMI!$J$84=Input!$J$19:$J$1518, COUNTIF($J$86:J525, Input!$A$19:$A$1518), ""), 0)),"")</f>
        <v/>
      </c>
    </row>
    <row r="527" spans="1:10" ht="13.5" thickBot="1" x14ac:dyDescent="0.25">
      <c r="A527" s="271" t="str">
        <f t="array" ref="A527">IFERROR(INDEX(Input!$A$19:$A$1518,MATCH(0,IF(AMI!$A$84=Input!$J$19:$J$1518, COUNTIF($A$86:A526, Input!$A$19:$A$1518), ""), 0)),"")</f>
        <v/>
      </c>
      <c r="B527" s="271" t="str">
        <f t="array" ref="B527">IFERROR(INDEX(Input!$A$19:$A$1518, MATCH(0, IF(AMI!$B$84=Input!$J$19:$J$1518, COUNTIF($B$86:B526, Input!$A$19:$A$1518), ""), 0)),"")</f>
        <v/>
      </c>
      <c r="C527" s="271" t="str">
        <f t="array" ref="C527">IFERROR(INDEX(Input!$A$19:$A$1518, MATCH(0, IF(AMI!$C$84=Input!$J$19:$J$1518, COUNTIF($C$86:C526, Input!$A$19:$A$1518), ""), 0)),"")</f>
        <v/>
      </c>
      <c r="D527" s="271" t="str">
        <f t="array" ref="D527">IFERROR(INDEX(Input!$A$19:$A$1518, MATCH(0, IF(AMI!$D$84=Input!$J$19:$J$1518, COUNTIF($D$86:D526, Input!$A$19:$A$1518), ""), 0)),"")</f>
        <v/>
      </c>
      <c r="E527" s="271" t="str">
        <f t="array" ref="E527">IFERROR(INDEX(Input!$A$19:$A$1518, MATCH(0, IF(AMI!$E$84=Input!$J$19:$J$1518, COUNTIF($E$86:E526, Input!$A$19:$A$1518), ""), 0)),"")</f>
        <v/>
      </c>
      <c r="F527" s="271" t="str">
        <f t="array" ref="F527">IFERROR(INDEX(Input!$A$19:$A$1518, MATCH(0, IF(AMI!$F$84=Input!$J$19:$J$1518, COUNTIF($F$86:F526, Input!$A$19:$A$1518), ""), 0)),"")</f>
        <v/>
      </c>
      <c r="G527" s="271" t="str">
        <f t="array" ref="G527">IFERROR(INDEX(Input!$A$19:$A$1518, MATCH(0, IF(AMI!$G$84=Input!$J$19:$J$1518, COUNTIF($G$86:G526, Input!$A$19:$A$1518), ""), 0)),"")</f>
        <v/>
      </c>
      <c r="H527" s="271" t="str">
        <f t="array" ref="H527">IFERROR(INDEX(Input!$A$19:$A$1518, MATCH(0, IF(AMI!$H$84=Input!$J$19:$J$1518, COUNTIF($H$86:H526, Input!$A$19:$A$1518), ""), 0)),"")</f>
        <v/>
      </c>
      <c r="I527" s="271" t="str">
        <f t="array" ref="I527">IFERROR(INDEX(Input!$A$19:$A$1518, MATCH(0, IF(AMI!$I$84=Input!$J$19:$J$1518, COUNTIF($I$86:I526, Input!$A$19:$A$1518), ""), 0)),"")</f>
        <v/>
      </c>
      <c r="J527" s="271" t="str">
        <f t="array" ref="J527">IFERROR(INDEX(Input!$A$19:$A$1518, MATCH(0, IF(AMI!$J$84=Input!$J$19:$J$1518, COUNTIF($J$86:J526, Input!$A$19:$A$1518), ""), 0)),"")</f>
        <v/>
      </c>
    </row>
    <row r="528" spans="1:10" x14ac:dyDescent="0.2">
      <c r="A528" s="271" t="str">
        <f t="array" ref="A528">IFERROR(INDEX(Input!$A$19:$A$1518,MATCH(0,IF(AMI!$A$84=Input!$J$19:$J$1518, COUNTIF($A$86:A527, Input!$A$19:$A$1518), ""), 0)),"")</f>
        <v/>
      </c>
      <c r="B528" s="271" t="str">
        <f t="array" ref="B528">IFERROR(INDEX(Input!$A$19:$A$1518, MATCH(0, IF(AMI!$B$84=Input!$J$19:$J$1518, COUNTIF($B$86:B527, Input!$A$19:$A$1518), ""), 0)),"")</f>
        <v/>
      </c>
      <c r="C528" s="271" t="str">
        <f t="array" ref="C528">IFERROR(INDEX(Input!$A$19:$A$1518, MATCH(0, IF(AMI!$C$84=Input!$J$19:$J$1518, COUNTIF($C$86:C527, Input!$A$19:$A$1518), ""), 0)),"")</f>
        <v/>
      </c>
      <c r="D528" s="271" t="str">
        <f t="array" ref="D528">IFERROR(INDEX(Input!$A$19:$A$1518, MATCH(0, IF(AMI!$D$84=Input!$J$19:$J$1518, COUNTIF($D$86:D527, Input!$A$19:$A$1518), ""), 0)),"")</f>
        <v/>
      </c>
      <c r="E528" s="271" t="str">
        <f t="array" ref="E528">IFERROR(INDEX(Input!$A$19:$A$1518, MATCH(0, IF(AMI!$E$84=Input!$J$19:$J$1518, COUNTIF($E$86:E527, Input!$A$19:$A$1518), ""), 0)),"")</f>
        <v/>
      </c>
      <c r="F528" s="271" t="str">
        <f t="array" ref="F528">IFERROR(INDEX(Input!$A$19:$A$1518, MATCH(0, IF(AMI!$F$84=Input!$J$19:$J$1518, COUNTIF($F$86:F527, Input!$A$19:$A$1518), ""), 0)),"")</f>
        <v/>
      </c>
      <c r="G528" s="271" t="str">
        <f t="array" ref="G528">IFERROR(INDEX(Input!$A$19:$A$1518, MATCH(0, IF(AMI!$G$84=Input!$J$19:$J$1518, COUNTIF($G$86:G527, Input!$A$19:$A$1518), ""), 0)),"")</f>
        <v/>
      </c>
      <c r="H528" s="271" t="str">
        <f t="array" ref="H528">IFERROR(INDEX(Input!$A$19:$A$1518, MATCH(0, IF(AMI!$H$84=Input!$J$19:$J$1518, COUNTIF($H$86:H527, Input!$A$19:$A$1518), ""), 0)),"")</f>
        <v/>
      </c>
      <c r="I528" s="271" t="str">
        <f t="array" ref="I528">IFERROR(INDEX(Input!$A$19:$A$1518, MATCH(0, IF(AMI!$I$84=Input!$J$19:$J$1518, COUNTIF($I$86:I527, Input!$A$19:$A$1518), ""), 0)),"")</f>
        <v/>
      </c>
      <c r="J528" s="271" t="str">
        <f t="array" ref="J528">IFERROR(INDEX(Input!$A$19:$A$1518, MATCH(0, IF(AMI!$J$84=Input!$J$19:$J$1518, COUNTIF($J$86:J527, Input!$A$19:$A$1518), ""), 0)),"")</f>
        <v/>
      </c>
    </row>
  </sheetData>
  <sheetProtection algorithmName="SHA-512" hashValue="08tWRA1JjI+MaJtEhX8rPBUDnkv6+Wb6c0EJWtwMviejFU5YhfooyUR4wcqSdxLnYjbWHLcm99h61wIawCXdbg==" saltValue="M4camxO61HhqjGUfRyr/AQ==" spinCount="100000" sheet="1" objects="1" scenarios="1" selectLockedCells="1"/>
  <mergeCells count="23">
    <mergeCell ref="BO17:BX17"/>
    <mergeCell ref="BO18:BX18"/>
    <mergeCell ref="BZ17:CI17"/>
    <mergeCell ref="BZ18:CI18"/>
    <mergeCell ref="R65:R67"/>
    <mergeCell ref="BD17:BM17"/>
    <mergeCell ref="BD18:BM18"/>
    <mergeCell ref="D67:F67"/>
    <mergeCell ref="D68:G68"/>
    <mergeCell ref="D69:G69"/>
    <mergeCell ref="AH17:AQ17"/>
    <mergeCell ref="AS17:BB17"/>
    <mergeCell ref="A18:J18"/>
    <mergeCell ref="L18:U18"/>
    <mergeCell ref="W18:AF18"/>
    <mergeCell ref="AH18:AQ18"/>
    <mergeCell ref="AS18:BB18"/>
    <mergeCell ref="W17:AF17"/>
    <mergeCell ref="D13:F13"/>
    <mergeCell ref="D14:F14"/>
    <mergeCell ref="D15:F15"/>
    <mergeCell ref="A17:J17"/>
    <mergeCell ref="L17:U17"/>
  </mergeCells>
  <pageMargins left="0.25" right="0.25" top="0.75" bottom="0.75" header="0.3" footer="0.3"/>
  <pageSetup paperSize="5" scale="54" orientation="landscape" r:id="rId1"/>
  <headerFooter differentFirst="1">
    <oddFooter>&amp;L&amp;F
&amp;A
Page &amp;P of &amp;N&amp;R&amp;"Arial,Italic"version: December 2024</oddFooter>
    <firstHeader>&amp;C&amp;"Arial,Bold"&amp;11Department of Housing Preservation and Development
421-a Program -- 100 Gold St, Rm. 8-C09
New York, NY 10038</firstHeader>
    <firstFooter>&amp;R&amp;F
&amp;A
Page &amp;P of &amp;N
version: May 2025</firstFooter>
  </headerFooter>
  <rowBreaks count="1" manualBreakCount="1">
    <brk id="63" max="20" man="1"/>
  </rowBreaks>
  <colBreaks count="2" manualBreakCount="2">
    <brk id="16" max="69" man="1"/>
    <brk id="2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tabColor theme="9" tint="0.79998168889431442"/>
    <pageSetUpPr fitToPage="1"/>
  </sheetPr>
  <dimension ref="A1:AU1502"/>
  <sheetViews>
    <sheetView zoomScaleNormal="100" zoomScaleSheetLayoutView="100" workbookViewId="0">
      <selection activeCell="F2" sqref="F2"/>
    </sheetView>
  </sheetViews>
  <sheetFormatPr defaultColWidth="9.140625" defaultRowHeight="12.75" x14ac:dyDescent="0.2"/>
  <cols>
    <col min="1" max="2" width="10.5703125" style="127" customWidth="1"/>
    <col min="3" max="3" width="13.42578125" style="127" customWidth="1"/>
    <col min="4" max="4" width="14" style="127" customWidth="1"/>
    <col min="5" max="7" width="10.5703125" style="127" customWidth="1"/>
    <col min="8" max="8" width="18" style="127" bestFit="1" customWidth="1"/>
    <col min="9" max="9" width="12.85546875" style="127" customWidth="1"/>
    <col min="10" max="10" width="16" style="87" customWidth="1"/>
    <col min="11" max="11" width="21" style="87" customWidth="1"/>
    <col min="12" max="12" width="13.42578125" style="127" customWidth="1"/>
    <col min="13" max="13" width="10.5703125" style="71" customWidth="1"/>
    <col min="14" max="14" width="13.28515625" style="127" customWidth="1"/>
    <col min="15" max="15" width="15" style="127" bestFit="1" customWidth="1"/>
    <col min="16" max="16" width="9.140625" style="127" customWidth="1"/>
    <col min="17" max="17" width="10" style="127" customWidth="1"/>
    <col min="18" max="18" width="27.140625" style="127" customWidth="1"/>
    <col min="19" max="19" width="15.140625" style="62" customWidth="1"/>
    <col min="20" max="20" width="9.85546875" style="62" customWidth="1"/>
    <col min="21" max="26" width="9.140625" style="78" customWidth="1"/>
    <col min="27" max="27" width="9.140625" style="127" customWidth="1"/>
    <col min="28" max="28" width="9.140625" style="62" customWidth="1"/>
    <col min="29" max="29" width="14.140625" style="127" customWidth="1"/>
    <col min="30" max="30" width="6.140625" style="80" customWidth="1"/>
    <col min="31" max="31" width="9.140625" style="127" customWidth="1"/>
    <col min="32" max="32" width="7.85546875" style="127" customWidth="1"/>
    <col min="33" max="36" width="9.140625" style="127" customWidth="1"/>
    <col min="37" max="37" width="5.85546875" style="127" customWidth="1"/>
    <col min="38" max="43" width="9.140625" style="127" customWidth="1"/>
    <col min="44" max="44" width="10" style="127" customWidth="1"/>
    <col min="45" max="45" width="12.42578125" style="127" customWidth="1"/>
    <col min="46" max="16384" width="9.140625" style="127"/>
  </cols>
  <sheetData>
    <row r="1" spans="1:47" ht="17.25" customHeight="1" thickBot="1" x14ac:dyDescent="0.25">
      <c r="A1" s="113"/>
      <c r="B1" s="163"/>
      <c r="C1" s="163"/>
      <c r="D1" s="163"/>
      <c r="E1" s="163"/>
      <c r="F1" s="163"/>
      <c r="G1" s="163"/>
      <c r="H1" s="163"/>
      <c r="I1" s="163"/>
      <c r="J1" s="163"/>
      <c r="K1" s="163"/>
      <c r="L1" s="163"/>
      <c r="M1" s="163"/>
      <c r="N1" s="127" t="str">
        <f ca="1">IF(COUNTBLANK(M3:M1502)=ROWS(M3:M1502),"",IF(COUNTIF(M3:M1502,"No")&gt;0,"Fail","Pass"))</f>
        <v>Pass</v>
      </c>
      <c r="R1" s="729" t="s">
        <v>173</v>
      </c>
      <c r="S1" s="730"/>
      <c r="T1" s="730"/>
      <c r="U1" s="730"/>
      <c r="V1" s="730"/>
      <c r="W1" s="730"/>
      <c r="X1" s="730"/>
      <c r="Y1" s="730"/>
      <c r="Z1" s="730"/>
      <c r="AA1" s="730"/>
      <c r="AB1" s="730"/>
      <c r="AC1" s="731"/>
    </row>
    <row r="2" spans="1:47" s="32" customFormat="1" ht="69" customHeight="1" thickBot="1" x14ac:dyDescent="0.25">
      <c r="A2" s="66" t="s">
        <v>39</v>
      </c>
      <c r="B2" s="95" t="s">
        <v>40</v>
      </c>
      <c r="C2" s="95" t="s">
        <v>41</v>
      </c>
      <c r="D2" s="95" t="s">
        <v>42</v>
      </c>
      <c r="E2" s="95" t="s">
        <v>43</v>
      </c>
      <c r="F2" s="160" t="s">
        <v>549</v>
      </c>
      <c r="G2" s="160" t="s">
        <v>292</v>
      </c>
      <c r="H2" s="95" t="s">
        <v>44</v>
      </c>
      <c r="I2" s="95" t="s">
        <v>201</v>
      </c>
      <c r="J2" s="95" t="s">
        <v>207</v>
      </c>
      <c r="K2" s="95" t="s">
        <v>263</v>
      </c>
      <c r="L2" s="95" t="s">
        <v>581</v>
      </c>
      <c r="M2" s="92" t="s">
        <v>45</v>
      </c>
      <c r="N2" s="162" t="s">
        <v>539</v>
      </c>
      <c r="O2" s="114" t="s">
        <v>238</v>
      </c>
      <c r="P2" s="169"/>
      <c r="R2" s="83" t="s">
        <v>78</v>
      </c>
      <c r="S2" s="96" t="s">
        <v>199</v>
      </c>
      <c r="T2" s="133"/>
      <c r="U2" s="732" t="s">
        <v>76</v>
      </c>
      <c r="V2" s="733"/>
      <c r="W2" s="733"/>
      <c r="X2" s="733"/>
      <c r="Y2" s="733"/>
      <c r="Z2" s="733"/>
      <c r="AA2" s="79" t="s">
        <v>77</v>
      </c>
      <c r="AB2" s="175" t="s">
        <v>172</v>
      </c>
      <c r="AC2" s="176"/>
      <c r="AD2" s="81"/>
      <c r="AE2" s="727" t="s">
        <v>212</v>
      </c>
      <c r="AF2" s="728"/>
      <c r="AG2" s="728"/>
      <c r="AH2" s="728"/>
      <c r="AI2" s="728"/>
      <c r="AJ2" s="728"/>
      <c r="AL2" s="727" t="s">
        <v>211</v>
      </c>
      <c r="AM2" s="728"/>
      <c r="AN2" s="728"/>
      <c r="AO2" s="728"/>
      <c r="AP2" s="728"/>
      <c r="AQ2" s="728"/>
      <c r="AR2" s="85" t="s">
        <v>213</v>
      </c>
      <c r="AS2" s="85" t="s">
        <v>214</v>
      </c>
    </row>
    <row r="3" spans="1:47" s="32" customFormat="1" ht="12.95" customHeight="1" x14ac:dyDescent="0.2">
      <c r="A3" s="67">
        <v>1</v>
      </c>
      <c r="B3" s="177" t="str">
        <f>IF(OR(COUNTIF($B$2:$B2,Input!$F19)&lt;1,COUNTIF($O$2:$O2,Input!$C19)&lt;1),Input!F19,0)</f>
        <v>OVERWRITE</v>
      </c>
      <c r="C3" s="177">
        <f>IF(OR(COUNTIF($B$2:$B2,Input!$F19)&lt;1,COUNTIF($O$2:$O2,Input!$C19)&lt;1),Input!G19,0)</f>
        <v>0</v>
      </c>
      <c r="D3" s="177">
        <f>IF(OR(COUNTIF($B$2:$B2,Input!$F19)&lt;1,COUNTIF($O$2:$O2,Input!$C19)&lt;1),Input!H19,0)</f>
        <v>1</v>
      </c>
      <c r="E3" s="177" t="str">
        <f>IF(OR(COUNTIF($B$2:$B2,Input!$F19)&lt;1,COUNTIF($O$2:$O2,Input!$C19)&lt;1),Input!I19,0)</f>
        <v>YES</v>
      </c>
      <c r="F3" s="177">
        <f>IF(OR(COUNTIF($B$2:$B2,Input!$F19)&lt;1,COUNTIF($O$2:$O2,Input!$C19)&lt;1),Input!J19,0)</f>
        <v>0.4</v>
      </c>
      <c r="G3" s="177">
        <f>IF(OR(COUNTIF($B$2:$B2,Input!$F19)&lt;1,COUNTIF($O$2:$O2,Input!$C19)&lt;1),Input!K19,0)</f>
        <v>0</v>
      </c>
      <c r="H3" s="177" t="str">
        <f>IF(OR(COUNTIF($B$2:$B2,Input!$F19)&lt;1,COUNTIF($O$2:$O2,Input!$C19)&lt;1),Input!L19,0)</f>
        <v>Not Paid by Tenant</v>
      </c>
      <c r="I3" s="177" t="str">
        <f>IF(OR(COUNTIF($B$2:$B2,Input!$F19)&lt;1,COUNTIF($O$2:$O2,Input!$C19)&lt;1),Input!M19,0)</f>
        <v>Not Paid by Tenant</v>
      </c>
      <c r="J3" s="177" t="str">
        <f>IF(OR(COUNTIF($B$2:$B2,Input!$F19)&lt;1,COUNTIF($O$2:$O2,Input!$C19)&lt;1),Input!N19,0)</f>
        <v>Not Paid by Tenant</v>
      </c>
      <c r="K3" s="177" t="str">
        <f>IF(OR(COUNTIF($B$2:$B2,Input!$F19)&lt;1,COUNTIF($O$2:$O2,Input!$C19)&lt;1),Input!O19,0)</f>
        <v>Not Paid by Tenant</v>
      </c>
      <c r="L3" s="177">
        <f>IF(OR(COUNTIF($B$2:$B2,Input!$F19)&lt;1,COUNTIF($O$2:$O2,Input!$C19)&lt;1),Input!P19,0)</f>
        <v>0</v>
      </c>
      <c r="M3" s="129" t="str">
        <f t="shared" ref="M3:M67" ca="1" si="0">IFERROR(IF(E3="NO","NA",IF(AND(E3="yes",C3+L3&lt;=AS3),"YES","NO")),"")</f>
        <v>YES</v>
      </c>
      <c r="N3" s="161">
        <f>IF(G3&lt;=F3,IF(G3&gt;0%,G3,F3),F3)</f>
        <v>0.4</v>
      </c>
      <c r="O3" s="168">
        <f>Input!C19</f>
        <v>0</v>
      </c>
      <c r="P3" s="189"/>
      <c r="R3" s="131" t="str">
        <f>IF(AND($H3="Not Paid by Tenant",$I3="Not Paid by Tenant"),"E",IF(AND($H3="Yes, No Elec. Stove",$I3="Not Paid by Tenant"),"F",IF(AND($H3="Not Paid by Tenant",$I3="Yes"),"H",IF(AND($H3="Yes, No Elec. Stove",$I3="Yes"),"I", ))))</f>
        <v>E</v>
      </c>
      <c r="S3" s="133" t="str">
        <f t="shared" ref="S3:S34" si="1">IF(H3="Yes w/ Elec. Stove","G"," ")</f>
        <v xml:space="preserve"> </v>
      </c>
      <c r="T3" s="133"/>
      <c r="U3" s="132" t="str">
        <f>_xlfn.IFNA(IF($D3=0,LOOKUP($F3,{0.1,0.2,0.3,0.4,0.5,0.6,0.7,0.8,0.9,1},{22,34,46,58,70,82,94,106,118,130}),""),"")</f>
        <v/>
      </c>
      <c r="V3" s="132">
        <f>_xlfn.IFNA(IF($D3=1,LOOKUP($F3,{0.1,0.2,0.3,0.4,0.5,0.6,0.7,0.8,0.9,1},{23,35,47,59,71,83,95,107,119,131}),""),"")</f>
        <v>59</v>
      </c>
      <c r="W3" s="132" t="str">
        <f>_xlfn.IFNA(IF($D3=2,LOOKUP($F3,{0.1,0.2,0.3,0.4,0.5,0.6,0.7,0.8,0.9,1},{24,36,48,60,72,84,96,108,120,132}),""),"")</f>
        <v/>
      </c>
      <c r="X3" s="132" t="str">
        <f>_xlfn.IFNA(IF($D3=3,LOOKUP($F3,{0.1,0.2,0.3,0.4,0.5,0.6,0.7,0.8,0.9,1},{25,37,49,61,73,85,97,109,121,133}),""),"")</f>
        <v/>
      </c>
      <c r="Y3" s="132" t="str">
        <f>_xlfn.IFNA(IF($D3=4,LOOKUP($F3,{0.1,0.2,0.3,0.4,0.5,0.6,0.7,0.8,0.9,1},{26,38,50,62,74,86,98,110,122,134}),""),"")</f>
        <v/>
      </c>
      <c r="Z3" s="132" t="str">
        <f>_xlfn.IFNA(IF($D3=5,LOOKUP($F3,{0.1,0.2,0.3,0.4,0.5,0.6,0.7,0.8,0.9,1},{27,39,51,63,75,87,99,111,123,135}),""),"")</f>
        <v/>
      </c>
      <c r="AA3" s="132">
        <f>SUM(U3:Z3)</f>
        <v>59</v>
      </c>
      <c r="AB3" s="132" t="str">
        <f t="shared" ref="AB3:AB34" si="2">CONCATENATE(IF(H3="Yes w/ Elec. Stove","G",R3),AA3)</f>
        <v>E59</v>
      </c>
      <c r="AC3" s="82">
        <f ca="1">VLOOKUP(AB3,'AMI Ref'!T:U,2,FALSE)</f>
        <v>1215</v>
      </c>
      <c r="AD3" s="81"/>
      <c r="AE3" s="81">
        <f>_xlfn.IFNA(IF($D3=0,IF($J3="Not Paid by Tenant",0,INDEX('AMI Ref'!$K$5:$N$5,MATCH($J3,{"Oil","Gas","Electric - Other","ELECTRIC - HEAT PUMP"},0))),0),"")</f>
        <v>0</v>
      </c>
      <c r="AF3" s="81">
        <f>_xlfn.IFNA(IF($D3=1,IF($J3="Not Paid by Tenant",0,INDEX('AMI Ref'!$K$6:$N$6,MATCH($J3,{"Oil","Gas","Electric - Other","ELECTRIC - HEAT PUMP"},0))),0),"")</f>
        <v>0</v>
      </c>
      <c r="AG3" s="81">
        <f>_xlfn.IFNA(IF($D3=2,IF($J3="Not Paid by Tenant",0,INDEX('AMI Ref'!$K$7:$N$7,MATCH($J3,{"Oil","Gas","Electric - Other","ELECTRIC - HEAT PUMP"},0))),0),"")</f>
        <v>0</v>
      </c>
      <c r="AH3" s="81">
        <f>_xlfn.IFNA(IF($D3=3,IF($J3="Not Paid by Tenant",0,INDEX('AMI Ref'!$K$8:$N$8,MATCH($J3,{"Oil","Gas","Electric - Other","ELECTRIC - HEAT PUMP"},0))),0),"")</f>
        <v>0</v>
      </c>
      <c r="AI3" s="81">
        <f>_xlfn.IFNA(IF($D3=4,IF($J3="Not Paid by Tenant",0,INDEX('AMI Ref'!$K$9:$N$9,MATCH($J3,{"Oil","Gas","Electric - Other","ELECTRIC - HEAT PUMP"},0))),0),"")</f>
        <v>0</v>
      </c>
      <c r="AJ3" s="81">
        <f>_xlfn.IFNA(IF($D3=5,IF($J3="Not Paid by Tenant",0,INDEX('AMI Ref'!$K$10:$N$10,MATCH($J3,{"Oil","Gas","Electric - Other","ELECTRIC - HEAT PUMP"},0))),0),"")</f>
        <v>0</v>
      </c>
      <c r="AL3" s="81">
        <f>_xlfn.IFNA(IF($D3=0,IF($K3="Not Paid by Tenant",0,INDEX('AMI Ref'!$O$5:$R$5,MATCH($K3,{"Oil","Gas","Electric - Other","Electric ccASHP - split"},0))),0),"")</f>
        <v>0</v>
      </c>
      <c r="AM3" s="81">
        <f>_xlfn.IFNA(IF($D3=1,IF($K3="Not Paid by Tenant",0,INDEX('AMI Ref'!$O$6:$R$6,MATCH($K3,{"Oil","Gas","Electric - Other","Electric ccASHP - split"},0))),0),"")</f>
        <v>0</v>
      </c>
      <c r="AN3" s="81">
        <f>_xlfn.IFNA(IF($D3=2,IF($K3="Not Paid by Tenant",0,INDEX('AMI Ref'!$O$7:$R$7,MATCH($K3,{"Oil","Gas","Electric - Other","Electric ccASHP - split"},0))),0),"")</f>
        <v>0</v>
      </c>
      <c r="AO3" s="81">
        <f>_xlfn.IFNA(IF($D3=3,IF($K3="Not Paid by Tenant",0,INDEX('AMI Ref'!$O$8:$R$8,MATCH($K3,{"Oil","Gas","Electric - Other","Electric ccASHP - split"},0))),0),"")</f>
        <v>0</v>
      </c>
      <c r="AP3" s="81">
        <f>_xlfn.IFNA(IF($D3=4,IF($K3="Not Paid by Tenant",0,INDEX('AMI Ref'!$O$9:$R$9,MATCH($K3,{"Oil","Gas","Electric - Other","Electric ccASHP - split"},0))),0),"")</f>
        <v>0</v>
      </c>
      <c r="AQ3" s="81">
        <f>_xlfn.IFNA(IF($D3=5,IF($K3="Not Paid by Tenant",0,INDEX('AMI Ref'!$O$10:$R$10,MATCH($K3,{"Oil","Gas","Electric - Other","Electric ccASHP - split"},0))),0),"")</f>
        <v>0</v>
      </c>
      <c r="AR3" s="81">
        <f>SUM(AE3:AQ3)</f>
        <v>0</v>
      </c>
      <c r="AS3" s="86">
        <f ca="1">AC3-AR3</f>
        <v>1215</v>
      </c>
    </row>
    <row r="4" spans="1:47" s="32" customFormat="1" ht="12.95" customHeight="1" x14ac:dyDescent="0.2">
      <c r="A4" s="68">
        <v>2</v>
      </c>
      <c r="B4" s="177" t="str">
        <f>IF(OR(COUNTIF($B$2:$B3,Input!$F20)&lt;1,COUNTIF($O$2:$O3,Input!$C20)&lt;1),Input!F20,0)</f>
        <v>EXAMPLES</v>
      </c>
      <c r="C4" s="177">
        <f>IF(OR(COUNTIF($B$2:$B3,Input!$F20)&lt;1,COUNTIF($O$2:$O3,Input!$C20)&lt;1),Input!G20,0)</f>
        <v>0</v>
      </c>
      <c r="D4" s="177">
        <f>IF(OR(COUNTIF($B$2:$B3,Input!$F20)&lt;1,COUNTIF($O$2:$O3,Input!$C20)&lt;1),Input!H20,0)</f>
        <v>2</v>
      </c>
      <c r="E4" s="177" t="str">
        <f>IF(OR(COUNTIF($B$2:$B3,Input!$F20)&lt;1,COUNTIF($O$2:$O3,Input!$C20)&lt;1),Input!I20,0)</f>
        <v>NO</v>
      </c>
      <c r="F4" s="177">
        <f>IF(OR(COUNTIF($B$2:$B3,Input!$F20)&lt;1,COUNTIF($O$2:$O3,Input!$C20)&lt;1),Input!J20,0)</f>
        <v>0</v>
      </c>
      <c r="G4" s="177">
        <f>IF(OR(COUNTIF($B$2:$B3,Input!$F20)&lt;1,COUNTIF($O$2:$O3,Input!$C20)&lt;1),Input!K20,0)</f>
        <v>0</v>
      </c>
      <c r="H4" s="177" t="str">
        <f>IF(OR(COUNTIF($B$2:$B3,Input!$F20)&lt;1,COUNTIF($O$2:$O3,Input!$C20)&lt;1),Input!L20,0)</f>
        <v>Not Paid by Tenant</v>
      </c>
      <c r="I4" s="177" t="str">
        <f>IF(OR(COUNTIF($B$2:$B3,Input!$F20)&lt;1,COUNTIF($O$2:$O3,Input!$C20)&lt;1),Input!M20,0)</f>
        <v>Not Paid by Tenant</v>
      </c>
      <c r="J4" s="177" t="str">
        <f>IF(OR(COUNTIF($B$2:$B3,Input!$F20)&lt;1,COUNTIF($O$2:$O3,Input!$C20)&lt;1),Input!N20,0)</f>
        <v>Not Paid by Tenant</v>
      </c>
      <c r="K4" s="177" t="str">
        <f>IF(OR(COUNTIF($B$2:$B3,Input!$F20)&lt;1,COUNTIF($O$2:$O3,Input!$C20)&lt;1),Input!O20,0)</f>
        <v>Not Paid by Tenant</v>
      </c>
      <c r="L4" s="177">
        <f>IF(OR(COUNTIF($B$2:$B3,Input!$F20)&lt;1,COUNTIF($O$2:$O3,Input!$C20)&lt;1),Input!P20,0)</f>
        <v>0</v>
      </c>
      <c r="M4" s="129" t="str">
        <f t="shared" si="0"/>
        <v>NA</v>
      </c>
      <c r="N4" s="161">
        <f t="shared" ref="N4:N67" si="3">IF(G4&lt;=F4,IF(G4&gt;0%,G4,F4),F4)</f>
        <v>0</v>
      </c>
      <c r="O4" s="168">
        <f>Input!C20</f>
        <v>0</v>
      </c>
      <c r="P4" s="189"/>
      <c r="R4" s="131" t="str">
        <f t="shared" ref="R4:R67" si="4">IF(AND($H4="Not Paid by Tenant",$I4="Not Paid by Tenant"),"E",IF(AND($H4="Yes, No Elec. Stove",$I4="Not Paid by Tenant"),"F",IF(AND($H4="Not Paid by Tenant",$I4="Yes"),"H",IF(AND($H4="Yes, No Elec. Stove",$I4="Yes"),"I", ))))</f>
        <v>E</v>
      </c>
      <c r="S4" s="133" t="str">
        <f t="shared" si="1"/>
        <v xml:space="preserve"> </v>
      </c>
      <c r="T4" s="133"/>
      <c r="U4" s="132" t="str">
        <f>_xlfn.IFNA(IF($D4=0,LOOKUP($F4,{0.1,0.2,0.3,0.4,0.5,0.6,0.7,0.8,0.9,1},{22,34,46,58,70,82,94,106,118,130}),""),"")</f>
        <v/>
      </c>
      <c r="V4" s="132" t="str">
        <f>_xlfn.IFNA(IF($D4=1,LOOKUP($F4,{0.1,0.2,0.3,0.4,0.5,0.6,0.7,0.8,0.9,1},{23,35,47,59,71,83,95,107,119,131}),""),"")</f>
        <v/>
      </c>
      <c r="W4" s="132" t="str">
        <f>_xlfn.IFNA(IF($D4=2,LOOKUP($F4,{0.1,0.2,0.3,0.4,0.5,0.6,0.7,0.8,0.9,1},{24,36,48,60,72,84,96,108,120,132}),""),"")</f>
        <v/>
      </c>
      <c r="X4" s="132" t="str">
        <f>_xlfn.IFNA(IF($D4=3,LOOKUP($F4,{0.1,0.2,0.3,0.4,0.5,0.6,0.7,0.8,0.9,1},{25,37,49,61,73,85,97,109,121,133}),""),"")</f>
        <v/>
      </c>
      <c r="Y4" s="132" t="str">
        <f>_xlfn.IFNA(IF($D4=4,LOOKUP($F4,{0.1,0.2,0.3,0.4,0.5,0.6,0.7,0.8,0.9,1},{26,38,50,62,74,86,98,110,122,134}),""),"")</f>
        <v/>
      </c>
      <c r="Z4" s="132" t="str">
        <f>_xlfn.IFNA(IF($D4=5,LOOKUP($F4,{0.1,0.2,0.3,0.4,0.5,0.6,0.7,0.8,0.9,1},{27,39,51,63,75,87,99,111,123,135}),""),"")</f>
        <v/>
      </c>
      <c r="AA4" s="132">
        <f t="shared" ref="AA4:AA67" si="5">SUM(U4:Z4)</f>
        <v>0</v>
      </c>
      <c r="AB4" s="132" t="str">
        <f t="shared" si="2"/>
        <v>E0</v>
      </c>
      <c r="AC4" s="82" t="e">
        <f>VLOOKUP(AB4,'AMI Ref'!T:U,2,FALSE)</f>
        <v>#N/A</v>
      </c>
      <c r="AD4" s="81"/>
      <c r="AE4" s="81">
        <f>_xlfn.IFNA(IF($D4=0,IF($J4="Not Paid by Tenant",0,INDEX('AMI Ref'!$K$5:$N$5,MATCH($J4,{"Oil","Gas","Electric - Other","ELECTRIC - HEAT PUMP"},0))),0),"")</f>
        <v>0</v>
      </c>
      <c r="AF4" s="81">
        <f>_xlfn.IFNA(IF($D4=1,IF($J4="Not Paid by Tenant",0,INDEX('AMI Ref'!$K$6:$N$6,MATCH($J4,{"Oil","Gas","Electric - Other","ELECTRIC - HEAT PUMP"},0))),0),"")</f>
        <v>0</v>
      </c>
      <c r="AG4" s="81">
        <f>_xlfn.IFNA(IF($D4=2,IF($J4="Not Paid by Tenant",0,INDEX('AMI Ref'!$K$7:$N$7,MATCH($J4,{"Oil","Gas","Electric - Other","ELECTRIC - HEAT PUMP"},0))),0),"")</f>
        <v>0</v>
      </c>
      <c r="AH4" s="81">
        <f>_xlfn.IFNA(IF($D4=3,IF($J4="Not Paid by Tenant",0,INDEX('AMI Ref'!$K$8:$N$8,MATCH($J4,{"Oil","Gas","Electric - Other","ELECTRIC - HEAT PUMP"},0))),0),"")</f>
        <v>0</v>
      </c>
      <c r="AI4" s="81">
        <f>_xlfn.IFNA(IF($D4=4,IF($J4="Not Paid by Tenant",0,INDEX('AMI Ref'!$K$9:$N$9,MATCH($J4,{"Oil","Gas","Electric - Other","ELECTRIC - HEAT PUMP"},0))),0),"")</f>
        <v>0</v>
      </c>
      <c r="AJ4" s="81">
        <f>_xlfn.IFNA(IF($D4=5,IF($J4="Not Paid by Tenant",0,INDEX('AMI Ref'!$K$10:$N$10,MATCH($J4,{"Oil","Gas","Electric - Other","ELECTRIC - HEAT PUMP"},0))),0),"")</f>
        <v>0</v>
      </c>
      <c r="AL4" s="81">
        <f>_xlfn.IFNA(IF($D4=0,IF($K4="Not Paid by Tenant",0,INDEX('AMI Ref'!$O$5:$R$5,MATCH($K4,{"Oil","Gas","Electric - Other","Electric ccASHP - split"},0))),0),"")</f>
        <v>0</v>
      </c>
      <c r="AM4" s="81">
        <f>_xlfn.IFNA(IF($D4=1,IF($K4="Not Paid by Tenant",0,INDEX('AMI Ref'!$O$6:$R$6,MATCH($K4,{"Oil","Gas","Electric - Other","Electric ccASHP - split"},0))),0),"")</f>
        <v>0</v>
      </c>
      <c r="AN4" s="81">
        <f>_xlfn.IFNA(IF($D4=2,IF($K4="Not Paid by Tenant",0,INDEX('AMI Ref'!$O$7:$R$7,MATCH($K4,{"Oil","Gas","Electric - Other","Electric ccASHP - split"},0))),0),"")</f>
        <v>0</v>
      </c>
      <c r="AO4" s="81">
        <f>_xlfn.IFNA(IF($D4=3,IF($K4="Not Paid by Tenant",0,INDEX('AMI Ref'!$O$8:$R$8,MATCH($K4,{"Oil","Gas","Electric - Other","Electric ccASHP - split"},0))),0),"")</f>
        <v>0</v>
      </c>
      <c r="AP4" s="81">
        <f>_xlfn.IFNA(IF($D4=4,IF($K4="Not Paid by Tenant",0,INDEX('AMI Ref'!$O$9:$R$9,MATCH($K4,{"Oil","Gas","Electric - Other","Electric ccASHP - split"},0))),0),"")</f>
        <v>0</v>
      </c>
      <c r="AQ4" s="81">
        <f>_xlfn.IFNA(IF($D4=5,IF($K4="Not Paid by Tenant",0,INDEX('AMI Ref'!$O$10:$R$10,MATCH($K4,{"Oil","Gas","Electric - Other","Electric ccASHP - split"},0))),0),"")</f>
        <v>0</v>
      </c>
      <c r="AR4" s="81">
        <f t="shared" ref="AR4:AR67" si="6">SUM(AE4:AQ4)</f>
        <v>0</v>
      </c>
      <c r="AS4" s="86" t="e">
        <f t="shared" ref="AS4:AS67" si="7">AC4-AR4</f>
        <v>#N/A</v>
      </c>
    </row>
    <row r="5" spans="1:47" ht="12.95" customHeight="1" x14ac:dyDescent="0.2">
      <c r="A5" s="130">
        <v>3</v>
      </c>
      <c r="B5" s="177">
        <f>IF(OR(COUNTIF($B$2:$B4,Input!$F21)&lt;1,COUNTIF($O$2:$O4,Input!$C21)&lt;1),Input!F21,0)</f>
        <v>0</v>
      </c>
      <c r="C5" s="177">
        <f>IF(OR(COUNTIF($B$2:$B4,Input!$F21)&lt;1,COUNTIF($O$2:$O4,Input!$C21)&lt;1),Input!G21,0)</f>
        <v>0</v>
      </c>
      <c r="D5" s="177">
        <f>IF(OR(COUNTIF($B$2:$B4,Input!$F21)&lt;1,COUNTIF($O$2:$O4,Input!$C21)&lt;1),Input!H21,0)</f>
        <v>0</v>
      </c>
      <c r="E5" s="177">
        <f>IF(OR(COUNTIF($B$2:$B4,Input!$F21)&lt;1,COUNTIF($O$2:$O4,Input!$C21)&lt;1),Input!I21,0)</f>
        <v>0</v>
      </c>
      <c r="F5" s="177">
        <f>IF(OR(COUNTIF($B$2:$B4,Input!$F21)&lt;1,COUNTIF($O$2:$O4,Input!$C21)&lt;1),Input!J21,0)</f>
        <v>0</v>
      </c>
      <c r="G5" s="177">
        <f>IF(OR(COUNTIF($B$2:$B4,Input!$F21)&lt;1,COUNTIF($O$2:$O4,Input!$C21)&lt;1),Input!K21,0)</f>
        <v>0</v>
      </c>
      <c r="H5" s="177">
        <f>IF(OR(COUNTIF($B$2:$B4,Input!$F21)&lt;1,COUNTIF($O$2:$O4,Input!$C21)&lt;1),Input!L21,0)</f>
        <v>0</v>
      </c>
      <c r="I5" s="177">
        <f>IF(OR(COUNTIF($B$2:$B4,Input!$F21)&lt;1,COUNTIF($O$2:$O4,Input!$C21)&lt;1),Input!M21,0)</f>
        <v>0</v>
      </c>
      <c r="J5" s="177">
        <f>IF(OR(COUNTIF($B$2:$B4,Input!$F21)&lt;1,COUNTIF($O$2:$O4,Input!$C21)&lt;1),Input!N21,0)</f>
        <v>0</v>
      </c>
      <c r="K5" s="177">
        <f>IF(OR(COUNTIF($B$2:$B4,Input!$F21)&lt;1,COUNTIF($O$2:$O4,Input!$C21)&lt;1),Input!O21,0)</f>
        <v>0</v>
      </c>
      <c r="L5" s="177">
        <f>IF(OR(COUNTIF($B$2:$B4,Input!$F21)&lt;1,COUNTIF($O$2:$O4,Input!$C21)&lt;1),Input!P21,0)</f>
        <v>0</v>
      </c>
      <c r="M5" s="129" t="str">
        <f t="shared" si="0"/>
        <v/>
      </c>
      <c r="N5" s="161">
        <f t="shared" si="3"/>
        <v>0</v>
      </c>
      <c r="O5" s="168">
        <f>Input!C21</f>
        <v>0</v>
      </c>
      <c r="P5" s="189"/>
      <c r="R5" s="131">
        <f t="shared" si="4"/>
        <v>0</v>
      </c>
      <c r="S5" s="133" t="str">
        <f t="shared" si="1"/>
        <v xml:space="preserve"> </v>
      </c>
      <c r="T5" s="133"/>
      <c r="U5" s="132" t="str">
        <f>_xlfn.IFNA(IF($D5=0,LOOKUP($F5,{0.1,0.2,0.3,0.4,0.5,0.6,0.7,0.8,0.9,1},{22,34,46,58,70,82,94,106,118,130}),""),"")</f>
        <v/>
      </c>
      <c r="V5" s="132" t="str">
        <f>_xlfn.IFNA(IF($D5=1,LOOKUP($F5,{0.1,0.2,0.3,0.4,0.5,0.6,0.7,0.8,0.9,1},{23,35,47,59,71,83,95,107,119,131}),""),"")</f>
        <v/>
      </c>
      <c r="W5" s="132" t="str">
        <f>_xlfn.IFNA(IF($D5=2,LOOKUP($F5,{0.1,0.2,0.3,0.4,0.5,0.6,0.7,0.8,0.9,1},{24,36,48,60,72,84,96,108,120,132}),""),"")</f>
        <v/>
      </c>
      <c r="X5" s="132" t="str">
        <f>_xlfn.IFNA(IF($D5=3,LOOKUP($F5,{0.1,0.2,0.3,0.4,0.5,0.6,0.7,0.8,0.9,1},{25,37,49,61,73,85,97,109,121,133}),""),"")</f>
        <v/>
      </c>
      <c r="Y5" s="132" t="str">
        <f>_xlfn.IFNA(IF($D5=4,LOOKUP($F5,{0.1,0.2,0.3,0.4,0.5,0.6,0.7,0.8,0.9,1},{26,38,50,62,74,86,98,110,122,134}),""),"")</f>
        <v/>
      </c>
      <c r="Z5" s="132" t="str">
        <f>_xlfn.IFNA(IF($D5=5,LOOKUP($F5,{0.1,0.2,0.3,0.4,0.5,0.6,0.7,0.8,0.9,1},{27,39,51,63,75,87,99,111,123,135}),""),"")</f>
        <v/>
      </c>
      <c r="AA5" s="132">
        <f t="shared" si="5"/>
        <v>0</v>
      </c>
      <c r="AB5" s="132" t="str">
        <f t="shared" si="2"/>
        <v>00</v>
      </c>
      <c r="AC5" s="82" t="e">
        <f>VLOOKUP(AB5,'AMI Ref'!T:U,2,FALSE)</f>
        <v>#N/A</v>
      </c>
      <c r="AD5" s="81"/>
      <c r="AE5" s="81" t="str">
        <f>_xlfn.IFNA(IF($D5=0,IF($J5="Not Paid by Tenant",0,INDEX('AMI Ref'!$K$5:$N$5,MATCH($J5,{"Oil","Gas","Electric - Other","ELECTRIC - HEAT PUMP"},0))),0),"")</f>
        <v/>
      </c>
      <c r="AF5" s="81">
        <f>_xlfn.IFNA(IF($D5=1,IF($J5="Not Paid by Tenant",0,INDEX('AMI Ref'!$K$6:$N$6,MATCH($J5,{"Oil","Gas","Electric - Other","ELECTRIC - HEAT PUMP"},0))),0),"")</f>
        <v>0</v>
      </c>
      <c r="AG5" s="81">
        <f>_xlfn.IFNA(IF($D5=2,IF($J5="Not Paid by Tenant",0,INDEX('AMI Ref'!$K$7:$N$7,MATCH($J5,{"Oil","Gas","Electric - Other","ELECTRIC - HEAT PUMP"},0))),0),"")</f>
        <v>0</v>
      </c>
      <c r="AH5" s="81">
        <f>_xlfn.IFNA(IF($D5=3,IF($J5="Not Paid by Tenant",0,INDEX('AMI Ref'!$K$8:$N$8,MATCH($J5,{"Oil","Gas","Electric - Other","ELECTRIC - HEAT PUMP"},0))),0),"")</f>
        <v>0</v>
      </c>
      <c r="AI5" s="81">
        <f>_xlfn.IFNA(IF($D5=4,IF($J5="Not Paid by Tenant",0,INDEX('AMI Ref'!$K$9:$N$9,MATCH($J5,{"Oil","Gas","Electric - Other","ELECTRIC - HEAT PUMP"},0))),0),"")</f>
        <v>0</v>
      </c>
      <c r="AJ5" s="81">
        <f>_xlfn.IFNA(IF($D5=5,IF($J5="Not Paid by Tenant",0,INDEX('AMI Ref'!$K$10:$N$10,MATCH($J5,{"Oil","Gas","Electric - Other","ELECTRIC - HEAT PUMP"},0))),0),"")</f>
        <v>0</v>
      </c>
      <c r="AK5" s="32"/>
      <c r="AL5" s="81" t="str">
        <f>_xlfn.IFNA(IF($D5=0,IF($K5="Not Paid by Tenant",0,INDEX('AMI Ref'!$O$5:$R$5,MATCH($K5,{"Oil","Gas","Electric - Other","Electric ccASHP - split"},0))),0),"")</f>
        <v/>
      </c>
      <c r="AM5" s="81">
        <f>_xlfn.IFNA(IF($D5=1,IF($K5="Not Paid by Tenant",0,INDEX('AMI Ref'!$O$6:$R$6,MATCH($K5,{"Oil","Gas","Electric - Other","Electric ccASHP - split"},0))),0),"")</f>
        <v>0</v>
      </c>
      <c r="AN5" s="81">
        <f>_xlfn.IFNA(IF($D5=2,IF($K5="Not Paid by Tenant",0,INDEX('AMI Ref'!$O$7:$R$7,MATCH($K5,{"Oil","Gas","Electric - Other","Electric ccASHP - split"},0))),0),"")</f>
        <v>0</v>
      </c>
      <c r="AO5" s="81">
        <f>_xlfn.IFNA(IF($D5=3,IF($K5="Not Paid by Tenant",0,INDEX('AMI Ref'!$O$8:$R$8,MATCH($K5,{"Oil","Gas","Electric - Other","Electric ccASHP - split"},0))),0),"")</f>
        <v>0</v>
      </c>
      <c r="AP5" s="81">
        <f>_xlfn.IFNA(IF($D5=4,IF($K5="Not Paid by Tenant",0,INDEX('AMI Ref'!$O$9:$R$9,MATCH($K5,{"Oil","Gas","Electric - Other","Electric ccASHP - split"},0))),0),"")</f>
        <v>0</v>
      </c>
      <c r="AQ5" s="81">
        <f>_xlfn.IFNA(IF($D5=5,IF($K5="Not Paid by Tenant",0,INDEX('AMI Ref'!$O$10:$R$10,MATCH($K5,{"Oil","Gas","Electric - Other","Electric ccASHP - split"},0))),0),"")</f>
        <v>0</v>
      </c>
      <c r="AR5" s="81">
        <f t="shared" si="6"/>
        <v>0</v>
      </c>
      <c r="AS5" s="86" t="e">
        <f t="shared" si="7"/>
        <v>#N/A</v>
      </c>
    </row>
    <row r="6" spans="1:47" ht="12.95" customHeight="1" x14ac:dyDescent="0.2">
      <c r="A6" s="130">
        <v>4</v>
      </c>
      <c r="B6" s="177">
        <f>IF(OR(COUNTIF($B$2:$B5,Input!$F22)&lt;1,COUNTIF($O$2:$O5,Input!$C22)&lt;1),Input!F22,0)</f>
        <v>0</v>
      </c>
      <c r="C6" s="177">
        <f>IF(OR(COUNTIF($B$2:$B5,Input!$F22)&lt;1,COUNTIF($O$2:$O5,Input!$C22)&lt;1),Input!G22,0)</f>
        <v>0</v>
      </c>
      <c r="D6" s="177">
        <f>IF(OR(COUNTIF($B$2:$B5,Input!$F22)&lt;1,COUNTIF($O$2:$O5,Input!$C22)&lt;1),Input!H22,0)</f>
        <v>0</v>
      </c>
      <c r="E6" s="177">
        <f>IF(OR(COUNTIF($B$2:$B5,Input!$F22)&lt;1,COUNTIF($O$2:$O5,Input!$C22)&lt;1),Input!I22,0)</f>
        <v>0</v>
      </c>
      <c r="F6" s="177">
        <f>IF(OR(COUNTIF($B$2:$B5,Input!$F22)&lt;1,COUNTIF($O$2:$O5,Input!$C22)&lt;1),Input!J22,0)</f>
        <v>0</v>
      </c>
      <c r="G6" s="177">
        <f>IF(OR(COUNTIF($B$2:$B5,Input!$F22)&lt;1,COUNTIF($O$2:$O5,Input!$C22)&lt;1),Input!K22,0)</f>
        <v>0</v>
      </c>
      <c r="H6" s="177">
        <f>IF(OR(COUNTIF($B$2:$B5,Input!$F22)&lt;1,COUNTIF($O$2:$O5,Input!$C22)&lt;1),Input!L22,0)</f>
        <v>0</v>
      </c>
      <c r="I6" s="177">
        <f>IF(OR(COUNTIF($B$2:$B5,Input!$F22)&lt;1,COUNTIF($O$2:$O5,Input!$C22)&lt;1),Input!M22,0)</f>
        <v>0</v>
      </c>
      <c r="J6" s="177">
        <f>IF(OR(COUNTIF($B$2:$B5,Input!$F22)&lt;1,COUNTIF($O$2:$O5,Input!$C22)&lt;1),Input!N22,0)</f>
        <v>0</v>
      </c>
      <c r="K6" s="177">
        <f>IF(OR(COUNTIF($B$2:$B5,Input!$F22)&lt;1,COUNTIF($O$2:$O5,Input!$C22)&lt;1),Input!O22,0)</f>
        <v>0</v>
      </c>
      <c r="L6" s="177">
        <f>IF(OR(COUNTIF($B$2:$B5,Input!$F22)&lt;1,COUNTIF($O$2:$O5,Input!$C22)&lt;1),Input!P22,0)</f>
        <v>0</v>
      </c>
      <c r="M6" s="129" t="str">
        <f t="shared" si="0"/>
        <v/>
      </c>
      <c r="N6" s="161">
        <f t="shared" si="3"/>
        <v>0</v>
      </c>
      <c r="O6" s="168">
        <f>Input!C22</f>
        <v>0</v>
      </c>
      <c r="P6" s="189"/>
      <c r="R6" s="131">
        <f t="shared" si="4"/>
        <v>0</v>
      </c>
      <c r="S6" s="133" t="str">
        <f t="shared" si="1"/>
        <v xml:space="preserve"> </v>
      </c>
      <c r="T6" s="133"/>
      <c r="U6" s="132" t="str">
        <f>_xlfn.IFNA(IF($D6=0,LOOKUP($F6,{0.1,0.2,0.3,0.4,0.5,0.6,0.7,0.8,0.9,1},{22,34,46,58,70,82,94,106,118,130}),""),"")</f>
        <v/>
      </c>
      <c r="V6" s="132" t="str">
        <f>_xlfn.IFNA(IF($D6=1,LOOKUP($F6,{0.1,0.2,0.3,0.4,0.5,0.6,0.7,0.8,0.9,1},{23,35,47,59,71,83,95,107,119,131}),""),"")</f>
        <v/>
      </c>
      <c r="W6" s="132" t="str">
        <f>_xlfn.IFNA(IF($D6=2,LOOKUP($F6,{0.1,0.2,0.3,0.4,0.5,0.6,0.7,0.8,0.9,1},{24,36,48,60,72,84,96,108,120,132}),""),"")</f>
        <v/>
      </c>
      <c r="X6" s="132" t="str">
        <f>_xlfn.IFNA(IF($D6=3,LOOKUP($F6,{0.1,0.2,0.3,0.4,0.5,0.6,0.7,0.8,0.9,1},{25,37,49,61,73,85,97,109,121,133}),""),"")</f>
        <v/>
      </c>
      <c r="Y6" s="132" t="str">
        <f>_xlfn.IFNA(IF($D6=4,LOOKUP($F6,{0.1,0.2,0.3,0.4,0.5,0.6,0.7,0.8,0.9,1},{26,38,50,62,74,86,98,110,122,134}),""),"")</f>
        <v/>
      </c>
      <c r="Z6" s="132" t="str">
        <f>_xlfn.IFNA(IF($D6=5,LOOKUP($F6,{0.1,0.2,0.3,0.4,0.5,0.6,0.7,0.8,0.9,1},{27,39,51,63,75,87,99,111,123,135}),""),"")</f>
        <v/>
      </c>
      <c r="AA6" s="132">
        <f t="shared" si="5"/>
        <v>0</v>
      </c>
      <c r="AB6" s="132" t="str">
        <f t="shared" si="2"/>
        <v>00</v>
      </c>
      <c r="AC6" s="82" t="e">
        <f>VLOOKUP(AB6,'AMI Ref'!T:U,2,FALSE)</f>
        <v>#N/A</v>
      </c>
      <c r="AD6" s="81"/>
      <c r="AE6" s="81" t="str">
        <f>_xlfn.IFNA(IF($D6=0,IF($J6="Not Paid by Tenant",0,INDEX('AMI Ref'!$K$5:$N$5,MATCH($J6,{"Oil","Gas","Electric - Other","ELECTRIC - HEAT PUMP"},0))),0),"")</f>
        <v/>
      </c>
      <c r="AF6" s="81">
        <f>_xlfn.IFNA(IF($D6=1,IF($J6="Not Paid by Tenant",0,INDEX('AMI Ref'!$K$6:$N$6,MATCH($J6,{"Oil","Gas","Electric - Other","ELECTRIC - HEAT PUMP"},0))),0),"")</f>
        <v>0</v>
      </c>
      <c r="AG6" s="81">
        <f>_xlfn.IFNA(IF($D6=2,IF($J6="Not Paid by Tenant",0,INDEX('AMI Ref'!$K$7:$N$7,MATCH($J6,{"Oil","Gas","Electric - Other","ELECTRIC - HEAT PUMP"},0))),0),"")</f>
        <v>0</v>
      </c>
      <c r="AH6" s="81">
        <f>_xlfn.IFNA(IF($D6=3,IF($J6="Not Paid by Tenant",0,INDEX('AMI Ref'!$K$8:$N$8,MATCH($J6,{"Oil","Gas","Electric - Other","ELECTRIC - HEAT PUMP"},0))),0),"")</f>
        <v>0</v>
      </c>
      <c r="AI6" s="81">
        <f>_xlfn.IFNA(IF($D6=4,IF($J6="Not Paid by Tenant",0,INDEX('AMI Ref'!$K$9:$N$9,MATCH($J6,{"Oil","Gas","Electric - Other","ELECTRIC - HEAT PUMP"},0))),0),"")</f>
        <v>0</v>
      </c>
      <c r="AJ6" s="81">
        <f>_xlfn.IFNA(IF($D6=5,IF($J6="Not Paid by Tenant",0,INDEX('AMI Ref'!$K$10:$N$10,MATCH($J6,{"Oil","Gas","Electric - Other","ELECTRIC - HEAT PUMP"},0))),0),"")</f>
        <v>0</v>
      </c>
      <c r="AK6" s="32"/>
      <c r="AL6" s="81" t="str">
        <f>_xlfn.IFNA(IF($D6=0,IF($K6="Not Paid by Tenant",0,INDEX('AMI Ref'!$O$5:$R$5,MATCH($K6,{"Oil","Gas","Electric - Other","Electric ccASHP - split"},0))),0),"")</f>
        <v/>
      </c>
      <c r="AM6" s="81">
        <f>_xlfn.IFNA(IF($D6=1,IF($K6="Not Paid by Tenant",0,INDEX('AMI Ref'!$O$6:$R$6,MATCH($K6,{"Oil","Gas","Electric - Other","Electric ccASHP - split"},0))),0),"")</f>
        <v>0</v>
      </c>
      <c r="AN6" s="81">
        <f>_xlfn.IFNA(IF($D6=2,IF($K6="Not Paid by Tenant",0,INDEX('AMI Ref'!$O$7:$R$7,MATCH($K6,{"Oil","Gas","Electric - Other","Electric ccASHP - split"},0))),0),"")</f>
        <v>0</v>
      </c>
      <c r="AO6" s="81">
        <f>_xlfn.IFNA(IF($D6=3,IF($K6="Not Paid by Tenant",0,INDEX('AMI Ref'!$O$8:$R$8,MATCH($K6,{"Oil","Gas","Electric - Other","Electric ccASHP - split"},0))),0),"")</f>
        <v>0</v>
      </c>
      <c r="AP6" s="81">
        <f>_xlfn.IFNA(IF($D6=4,IF($K6="Not Paid by Tenant",0,INDEX('AMI Ref'!$O$9:$R$9,MATCH($K6,{"Oil","Gas","Electric - Other","Electric ccASHP - split"},0))),0),"")</f>
        <v>0</v>
      </c>
      <c r="AQ6" s="81">
        <f>_xlfn.IFNA(IF($D6=5,IF($K6="Not Paid by Tenant",0,INDEX('AMI Ref'!$O$10:$R$10,MATCH($K6,{"Oil","Gas","Electric - Other","Electric ccASHP - split"},0))),0),"")</f>
        <v>0</v>
      </c>
      <c r="AR6" s="81">
        <f t="shared" si="6"/>
        <v>0</v>
      </c>
      <c r="AS6" s="86" t="e">
        <f t="shared" si="7"/>
        <v>#N/A</v>
      </c>
    </row>
    <row r="7" spans="1:47" ht="12.95" customHeight="1" x14ac:dyDescent="0.2">
      <c r="A7" s="130">
        <v>5</v>
      </c>
      <c r="B7" s="177">
        <f>IF(OR(COUNTIF($B$2:$B6,Input!$F23)&lt;1,COUNTIF($O$2:$O6,Input!$C23)&lt;1),Input!F23,0)</f>
        <v>0</v>
      </c>
      <c r="C7" s="177">
        <f>IF(OR(COUNTIF($B$2:$B6,Input!$F23)&lt;1,COUNTIF($O$2:$O6,Input!$C23)&lt;1),Input!G23,0)</f>
        <v>0</v>
      </c>
      <c r="D7" s="177">
        <f>IF(OR(COUNTIF($B$2:$B6,Input!$F23)&lt;1,COUNTIF($O$2:$O6,Input!$C23)&lt;1),Input!H23,0)</f>
        <v>0</v>
      </c>
      <c r="E7" s="177">
        <f>IF(OR(COUNTIF($B$2:$B6,Input!$F23)&lt;1,COUNTIF($O$2:$O6,Input!$C23)&lt;1),Input!I23,0)</f>
        <v>0</v>
      </c>
      <c r="F7" s="177">
        <f>IF(OR(COUNTIF($B$2:$B6,Input!$F23)&lt;1,COUNTIF($O$2:$O6,Input!$C23)&lt;1),Input!J23,0)</f>
        <v>0</v>
      </c>
      <c r="G7" s="177">
        <f>IF(OR(COUNTIF($B$2:$B6,Input!$F23)&lt;1,COUNTIF($O$2:$O6,Input!$C23)&lt;1),Input!K23,0)</f>
        <v>0</v>
      </c>
      <c r="H7" s="177">
        <f>IF(OR(COUNTIF($B$2:$B6,Input!$F23)&lt;1,COUNTIF($O$2:$O6,Input!$C23)&lt;1),Input!L23,0)</f>
        <v>0</v>
      </c>
      <c r="I7" s="177">
        <f>IF(OR(COUNTIF($B$2:$B6,Input!$F23)&lt;1,COUNTIF($O$2:$O6,Input!$C23)&lt;1),Input!M23,0)</f>
        <v>0</v>
      </c>
      <c r="J7" s="177">
        <f>IF(OR(COUNTIF($B$2:$B6,Input!$F23)&lt;1,COUNTIF($O$2:$O6,Input!$C23)&lt;1),Input!N23,0)</f>
        <v>0</v>
      </c>
      <c r="K7" s="177">
        <f>IF(OR(COUNTIF($B$2:$B6,Input!$F23)&lt;1,COUNTIF($O$2:$O6,Input!$C23)&lt;1),Input!O23,0)</f>
        <v>0</v>
      </c>
      <c r="L7" s="177">
        <f>IF(OR(COUNTIF($B$2:$B6,Input!$F23)&lt;1,COUNTIF($O$2:$O6,Input!$C23)&lt;1),Input!P23,0)</f>
        <v>0</v>
      </c>
      <c r="M7" s="129" t="str">
        <f t="shared" si="0"/>
        <v/>
      </c>
      <c r="N7" s="161">
        <f t="shared" si="3"/>
        <v>0</v>
      </c>
      <c r="O7" s="168">
        <f>Input!C23</f>
        <v>0</v>
      </c>
      <c r="P7" s="189"/>
      <c r="R7" s="131">
        <f t="shared" si="4"/>
        <v>0</v>
      </c>
      <c r="S7" s="133" t="str">
        <f t="shared" si="1"/>
        <v xml:space="preserve"> </v>
      </c>
      <c r="T7" s="133"/>
      <c r="U7" s="132" t="str">
        <f>_xlfn.IFNA(IF($D7=0,LOOKUP($F7,{0.1,0.2,0.3,0.4,0.5,0.6,0.7,0.8,0.9,1},{22,34,46,58,70,82,94,106,118,130}),""),"")</f>
        <v/>
      </c>
      <c r="V7" s="132" t="str">
        <f>_xlfn.IFNA(IF($D7=1,LOOKUP($F7,{0.1,0.2,0.3,0.4,0.5,0.6,0.7,0.8,0.9,1},{23,35,47,59,71,83,95,107,119,131}),""),"")</f>
        <v/>
      </c>
      <c r="W7" s="132" t="str">
        <f>_xlfn.IFNA(IF($D7=2,LOOKUP($F7,{0.1,0.2,0.3,0.4,0.5,0.6,0.7,0.8,0.9,1},{24,36,48,60,72,84,96,108,120,132}),""),"")</f>
        <v/>
      </c>
      <c r="X7" s="132" t="str">
        <f>_xlfn.IFNA(IF($D7=3,LOOKUP($F7,{0.1,0.2,0.3,0.4,0.5,0.6,0.7,0.8,0.9,1},{25,37,49,61,73,85,97,109,121,133}),""),"")</f>
        <v/>
      </c>
      <c r="Y7" s="132" t="str">
        <f>_xlfn.IFNA(IF($D7=4,LOOKUP($F7,{0.1,0.2,0.3,0.4,0.5,0.6,0.7,0.8,0.9,1},{26,38,50,62,74,86,98,110,122,134}),""),"")</f>
        <v/>
      </c>
      <c r="Z7" s="132" t="str">
        <f>_xlfn.IFNA(IF($D7=5,LOOKUP($F7,{0.1,0.2,0.3,0.4,0.5,0.6,0.7,0.8,0.9,1},{27,39,51,63,75,87,99,111,123,135}),""),"")</f>
        <v/>
      </c>
      <c r="AA7" s="132">
        <f t="shared" si="5"/>
        <v>0</v>
      </c>
      <c r="AB7" s="132" t="str">
        <f t="shared" si="2"/>
        <v>00</v>
      </c>
      <c r="AC7" s="82" t="e">
        <f>VLOOKUP(AB7,'AMI Ref'!T:U,2,FALSE)</f>
        <v>#N/A</v>
      </c>
      <c r="AD7" s="81"/>
      <c r="AE7" s="81" t="str">
        <f>_xlfn.IFNA(IF($D7=0,IF($J7="Not Paid by Tenant",0,INDEX('AMI Ref'!$K$5:$N$5,MATCH($J7,{"Oil","Gas","Electric - Other","ELECTRIC - HEAT PUMP"},0))),0),"")</f>
        <v/>
      </c>
      <c r="AF7" s="81">
        <f>_xlfn.IFNA(IF($D7=1,IF($J7="Not Paid by Tenant",0,INDEX('AMI Ref'!$K$6:$N$6,MATCH($J7,{"Oil","Gas","Electric - Other","ELECTRIC - HEAT PUMP"},0))),0),"")</f>
        <v>0</v>
      </c>
      <c r="AG7" s="81">
        <f>_xlfn.IFNA(IF($D7=2,IF($J7="Not Paid by Tenant",0,INDEX('AMI Ref'!$K$7:$N$7,MATCH($J7,{"Oil","Gas","Electric - Other","ELECTRIC - HEAT PUMP"},0))),0),"")</f>
        <v>0</v>
      </c>
      <c r="AH7" s="81">
        <f>_xlfn.IFNA(IF($D7=3,IF($J7="Not Paid by Tenant",0,INDEX('AMI Ref'!$K$8:$N$8,MATCH($J7,{"Oil","Gas","Electric - Other","ELECTRIC - HEAT PUMP"},0))),0),"")</f>
        <v>0</v>
      </c>
      <c r="AI7" s="81">
        <f>_xlfn.IFNA(IF($D7=4,IF($J7="Not Paid by Tenant",0,INDEX('AMI Ref'!$K$9:$N$9,MATCH($J7,{"Oil","Gas","Electric - Other","ELECTRIC - HEAT PUMP"},0))),0),"")</f>
        <v>0</v>
      </c>
      <c r="AJ7" s="81">
        <f>_xlfn.IFNA(IF($D7=5,IF($J7="Not Paid by Tenant",0,INDEX('AMI Ref'!$K$10:$N$10,MATCH($J7,{"Oil","Gas","Electric - Other","ELECTRIC - HEAT PUMP"},0))),0),"")</f>
        <v>0</v>
      </c>
      <c r="AK7" s="32"/>
      <c r="AL7" s="81" t="str">
        <f>_xlfn.IFNA(IF($D7=0,IF($K7="Not Paid by Tenant",0,INDEX('AMI Ref'!$O$5:$R$5,MATCH($K7,{"Oil","Gas","Electric - Other","Electric ccASHP - split"},0))),0),"")</f>
        <v/>
      </c>
      <c r="AM7" s="81">
        <f>_xlfn.IFNA(IF($D7=1,IF($K7="Not Paid by Tenant",0,INDEX('AMI Ref'!$O$6:$R$6,MATCH($K7,{"Oil","Gas","Electric - Other","Electric ccASHP - split"},0))),0),"")</f>
        <v>0</v>
      </c>
      <c r="AN7" s="81">
        <f>_xlfn.IFNA(IF($D7=2,IF($K7="Not Paid by Tenant",0,INDEX('AMI Ref'!$O$7:$R$7,MATCH($K7,{"Oil","Gas","Electric - Other","Electric ccASHP - split"},0))),0),"")</f>
        <v>0</v>
      </c>
      <c r="AO7" s="81">
        <f>_xlfn.IFNA(IF($D7=3,IF($K7="Not Paid by Tenant",0,INDEX('AMI Ref'!$O$8:$R$8,MATCH($K7,{"Oil","Gas","Electric - Other","Electric ccASHP - split"},0))),0),"")</f>
        <v>0</v>
      </c>
      <c r="AP7" s="81">
        <f>_xlfn.IFNA(IF($D7=4,IF($K7="Not Paid by Tenant",0,INDEX('AMI Ref'!$O$9:$R$9,MATCH($K7,{"Oil","Gas","Electric - Other","Electric ccASHP - split"},0))),0),"")</f>
        <v>0</v>
      </c>
      <c r="AQ7" s="81">
        <f>_xlfn.IFNA(IF($D7=5,IF($K7="Not Paid by Tenant",0,INDEX('AMI Ref'!$O$10:$R$10,MATCH($K7,{"Oil","Gas","Electric - Other","Electric ccASHP - split"},0))),0),"")</f>
        <v>0</v>
      </c>
      <c r="AR7" s="81">
        <f t="shared" si="6"/>
        <v>0</v>
      </c>
      <c r="AS7" s="86" t="e">
        <f t="shared" si="7"/>
        <v>#N/A</v>
      </c>
    </row>
    <row r="8" spans="1:47" ht="12.95" customHeight="1" x14ac:dyDescent="0.2">
      <c r="A8" s="130">
        <v>6</v>
      </c>
      <c r="B8" s="177">
        <f>IF(OR(COUNTIF($B$2:$B7,Input!$F24)&lt;1,COUNTIF($O$2:$O7,Input!$C24)&lt;1),Input!F24,0)</f>
        <v>0</v>
      </c>
      <c r="C8" s="177">
        <f>IF(OR(COUNTIF($B$2:$B7,Input!$F24)&lt;1,COUNTIF($O$2:$O7,Input!$C24)&lt;1),Input!G24,0)</f>
        <v>0</v>
      </c>
      <c r="D8" s="177">
        <f>IF(OR(COUNTIF($B$2:$B7,Input!$F24)&lt;1,COUNTIF($O$2:$O7,Input!$C24)&lt;1),Input!H24,0)</f>
        <v>0</v>
      </c>
      <c r="E8" s="177">
        <f>IF(OR(COUNTIF($B$2:$B7,Input!$F24)&lt;1,COUNTIF($O$2:$O7,Input!$C24)&lt;1),Input!I24,0)</f>
        <v>0</v>
      </c>
      <c r="F8" s="177">
        <f>IF(OR(COUNTIF($B$2:$B7,Input!$F24)&lt;1,COUNTIF($O$2:$O7,Input!$C24)&lt;1),Input!J24,0)</f>
        <v>0</v>
      </c>
      <c r="G8" s="177">
        <f>IF(OR(COUNTIF($B$2:$B7,Input!$F24)&lt;1,COUNTIF($O$2:$O7,Input!$C24)&lt;1),Input!K24,0)</f>
        <v>0</v>
      </c>
      <c r="H8" s="177">
        <f>IF(OR(COUNTIF($B$2:$B7,Input!$F24)&lt;1,COUNTIF($O$2:$O7,Input!$C24)&lt;1),Input!L24,0)</f>
        <v>0</v>
      </c>
      <c r="I8" s="177">
        <f>IF(OR(COUNTIF($B$2:$B7,Input!$F24)&lt;1,COUNTIF($O$2:$O7,Input!$C24)&lt;1),Input!M24,0)</f>
        <v>0</v>
      </c>
      <c r="J8" s="177">
        <f>IF(OR(COUNTIF($B$2:$B7,Input!$F24)&lt;1,COUNTIF($O$2:$O7,Input!$C24)&lt;1),Input!N24,0)</f>
        <v>0</v>
      </c>
      <c r="K8" s="177">
        <f>IF(OR(COUNTIF($B$2:$B7,Input!$F24)&lt;1,COUNTIF($O$2:$O7,Input!$C24)&lt;1),Input!O24,0)</f>
        <v>0</v>
      </c>
      <c r="L8" s="177">
        <f>IF(OR(COUNTIF($B$2:$B7,Input!$F24)&lt;1,COUNTIF($O$2:$O7,Input!$C24)&lt;1),Input!P24,0)</f>
        <v>0</v>
      </c>
      <c r="M8" s="129" t="str">
        <f t="shared" si="0"/>
        <v/>
      </c>
      <c r="N8" s="161">
        <f t="shared" si="3"/>
        <v>0</v>
      </c>
      <c r="O8" s="168">
        <f>Input!C24</f>
        <v>0</v>
      </c>
      <c r="P8" s="189"/>
      <c r="R8" s="131">
        <f t="shared" si="4"/>
        <v>0</v>
      </c>
      <c r="S8" s="133" t="str">
        <f t="shared" si="1"/>
        <v xml:space="preserve"> </v>
      </c>
      <c r="T8" s="133"/>
      <c r="U8" s="132" t="str">
        <f>_xlfn.IFNA(IF($D8=0,LOOKUP($F8,{0.1,0.2,0.3,0.4,0.5,0.6,0.7,0.8,0.9,1},{22,34,46,58,70,82,94,106,118,130}),""),"")</f>
        <v/>
      </c>
      <c r="V8" s="132" t="str">
        <f>_xlfn.IFNA(IF($D8=1,LOOKUP($F8,{0.1,0.2,0.3,0.4,0.5,0.6,0.7,0.8,0.9,1},{23,35,47,59,71,83,95,107,119,131}),""),"")</f>
        <v/>
      </c>
      <c r="W8" s="132" t="str">
        <f>_xlfn.IFNA(IF($D8=2,LOOKUP($F8,{0.1,0.2,0.3,0.4,0.5,0.6,0.7,0.8,0.9,1},{24,36,48,60,72,84,96,108,120,132}),""),"")</f>
        <v/>
      </c>
      <c r="X8" s="132" t="str">
        <f>_xlfn.IFNA(IF($D8=3,LOOKUP($F8,{0.1,0.2,0.3,0.4,0.5,0.6,0.7,0.8,0.9,1},{25,37,49,61,73,85,97,109,121,133}),""),"")</f>
        <v/>
      </c>
      <c r="Y8" s="132" t="str">
        <f>_xlfn.IFNA(IF($D8=4,LOOKUP($F8,{0.1,0.2,0.3,0.4,0.5,0.6,0.7,0.8,0.9,1},{26,38,50,62,74,86,98,110,122,134}),""),"")</f>
        <v/>
      </c>
      <c r="Z8" s="132" t="str">
        <f>_xlfn.IFNA(IF($D8=5,LOOKUP($F8,{0.1,0.2,0.3,0.4,0.5,0.6,0.7,0.8,0.9,1},{27,39,51,63,75,87,99,111,123,135}),""),"")</f>
        <v/>
      </c>
      <c r="AA8" s="132">
        <f t="shared" si="5"/>
        <v>0</v>
      </c>
      <c r="AB8" s="132" t="str">
        <f t="shared" si="2"/>
        <v>00</v>
      </c>
      <c r="AC8" s="82" t="e">
        <f>VLOOKUP(AB8,'AMI Ref'!T:U,2,FALSE)</f>
        <v>#N/A</v>
      </c>
      <c r="AD8" s="81"/>
      <c r="AE8" s="81" t="str">
        <f>_xlfn.IFNA(IF($D8=0,IF($J8="Not Paid by Tenant",0,INDEX('AMI Ref'!$K$5:$N$5,MATCH($J8,{"Oil","Gas","Electric - Other","ELECTRIC - HEAT PUMP"},0))),0),"")</f>
        <v/>
      </c>
      <c r="AF8" s="81">
        <f>_xlfn.IFNA(IF($D8=1,IF($J8="Not Paid by Tenant",0,INDEX('AMI Ref'!$K$6:$N$6,MATCH($J8,{"Oil","Gas","Electric - Other","ELECTRIC - HEAT PUMP"},0))),0),"")</f>
        <v>0</v>
      </c>
      <c r="AG8" s="81">
        <f>_xlfn.IFNA(IF($D8=2,IF($J8="Not Paid by Tenant",0,INDEX('AMI Ref'!$K$7:$N$7,MATCH($J8,{"Oil","Gas","Electric - Other","ELECTRIC - HEAT PUMP"},0))),0),"")</f>
        <v>0</v>
      </c>
      <c r="AH8" s="81">
        <f>_xlfn.IFNA(IF($D8=3,IF($J8="Not Paid by Tenant",0,INDEX('AMI Ref'!$K$8:$N$8,MATCH($J8,{"Oil","Gas","Electric - Other","ELECTRIC - HEAT PUMP"},0))),0),"")</f>
        <v>0</v>
      </c>
      <c r="AI8" s="81">
        <f>_xlfn.IFNA(IF($D8=4,IF($J8="Not Paid by Tenant",0,INDEX('AMI Ref'!$K$9:$N$9,MATCH($J8,{"Oil","Gas","Electric - Other","ELECTRIC - HEAT PUMP"},0))),0),"")</f>
        <v>0</v>
      </c>
      <c r="AJ8" s="81">
        <f>_xlfn.IFNA(IF($D8=5,IF($J8="Not Paid by Tenant",0,INDEX('AMI Ref'!$K$10:$N$10,MATCH($J8,{"Oil","Gas","Electric - Other","ELECTRIC - HEAT PUMP"},0))),0),"")</f>
        <v>0</v>
      </c>
      <c r="AK8" s="32"/>
      <c r="AL8" s="81" t="str">
        <f>_xlfn.IFNA(IF($D8=0,IF($K8="Not Paid by Tenant",0,INDEX('AMI Ref'!$O$5:$R$5,MATCH($K8,{"Oil","Gas","Electric - Other","Electric ccASHP - split"},0))),0),"")</f>
        <v/>
      </c>
      <c r="AM8" s="81">
        <f>_xlfn.IFNA(IF($D8=1,IF($K8="Not Paid by Tenant",0,INDEX('AMI Ref'!$O$6:$R$6,MATCH($K8,{"Oil","Gas","Electric - Other","Electric ccASHP - split"},0))),0),"")</f>
        <v>0</v>
      </c>
      <c r="AN8" s="81">
        <f>_xlfn.IFNA(IF($D8=2,IF($K8="Not Paid by Tenant",0,INDEX('AMI Ref'!$O$7:$R$7,MATCH($K8,{"Oil","Gas","Electric - Other","Electric ccASHP - split"},0))),0),"")</f>
        <v>0</v>
      </c>
      <c r="AO8" s="81">
        <f>_xlfn.IFNA(IF($D8=3,IF($K8="Not Paid by Tenant",0,INDEX('AMI Ref'!$O$8:$R$8,MATCH($K8,{"Oil","Gas","Electric - Other","Electric ccASHP - split"},0))),0),"")</f>
        <v>0</v>
      </c>
      <c r="AP8" s="81">
        <f>_xlfn.IFNA(IF($D8=4,IF($K8="Not Paid by Tenant",0,INDEX('AMI Ref'!$O$9:$R$9,MATCH($K8,{"Oil","Gas","Electric - Other","Electric ccASHP - split"},0))),0),"")</f>
        <v>0</v>
      </c>
      <c r="AQ8" s="81">
        <f>_xlfn.IFNA(IF($D8=5,IF($K8="Not Paid by Tenant",0,INDEX('AMI Ref'!$O$10:$R$10,MATCH($K8,{"Oil","Gas","Electric - Other","Electric ccASHP - split"},0))),0),"")</f>
        <v>0</v>
      </c>
      <c r="AR8" s="81">
        <f t="shared" si="6"/>
        <v>0</v>
      </c>
      <c r="AS8" s="86" t="e">
        <f t="shared" si="7"/>
        <v>#N/A</v>
      </c>
    </row>
    <row r="9" spans="1:47" ht="12.95" customHeight="1" x14ac:dyDescent="0.2">
      <c r="A9" s="130">
        <v>7</v>
      </c>
      <c r="B9" s="177">
        <f>IF(OR(COUNTIF($B$2:$B8,Input!$F25)&lt;1,COUNTIF($O$2:$O8,Input!$C25)&lt;1),Input!F25,0)</f>
        <v>0</v>
      </c>
      <c r="C9" s="177">
        <f>IF(OR(COUNTIF($B$2:$B8,Input!$F25)&lt;1,COUNTIF($O$2:$O8,Input!$C25)&lt;1),Input!G25,0)</f>
        <v>0</v>
      </c>
      <c r="D9" s="177">
        <f>IF(OR(COUNTIF($B$2:$B8,Input!$F25)&lt;1,COUNTIF($O$2:$O8,Input!$C25)&lt;1),Input!H25,0)</f>
        <v>0</v>
      </c>
      <c r="E9" s="177">
        <f>IF(OR(COUNTIF($B$2:$B8,Input!$F25)&lt;1,COUNTIF($O$2:$O8,Input!$C25)&lt;1),Input!I25,0)</f>
        <v>0</v>
      </c>
      <c r="F9" s="177">
        <f>IF(OR(COUNTIF($B$2:$B8,Input!$F25)&lt;1,COUNTIF($O$2:$O8,Input!$C25)&lt;1),Input!J25,0)</f>
        <v>0</v>
      </c>
      <c r="G9" s="177">
        <f>IF(OR(COUNTIF($B$2:$B8,Input!$F25)&lt;1,COUNTIF($O$2:$O8,Input!$C25)&lt;1),Input!K25,0)</f>
        <v>0</v>
      </c>
      <c r="H9" s="177">
        <f>IF(OR(COUNTIF($B$2:$B8,Input!$F25)&lt;1,COUNTIF($O$2:$O8,Input!$C25)&lt;1),Input!L25,0)</f>
        <v>0</v>
      </c>
      <c r="I9" s="177">
        <f>IF(OR(COUNTIF($B$2:$B8,Input!$F25)&lt;1,COUNTIF($O$2:$O8,Input!$C25)&lt;1),Input!M25,0)</f>
        <v>0</v>
      </c>
      <c r="J9" s="177">
        <f>IF(OR(COUNTIF($B$2:$B8,Input!$F25)&lt;1,COUNTIF($O$2:$O8,Input!$C25)&lt;1),Input!N25,0)</f>
        <v>0</v>
      </c>
      <c r="K9" s="177">
        <f>IF(OR(COUNTIF($B$2:$B8,Input!$F25)&lt;1,COUNTIF($O$2:$O8,Input!$C25)&lt;1),Input!O25,0)</f>
        <v>0</v>
      </c>
      <c r="L9" s="177">
        <f>IF(OR(COUNTIF($B$2:$B8,Input!$F25)&lt;1,COUNTIF($O$2:$O8,Input!$C25)&lt;1),Input!P25,0)</f>
        <v>0</v>
      </c>
      <c r="M9" s="129" t="str">
        <f t="shared" si="0"/>
        <v/>
      </c>
      <c r="N9" s="161">
        <f t="shared" si="3"/>
        <v>0</v>
      </c>
      <c r="O9" s="168">
        <f>Input!C25</f>
        <v>0</v>
      </c>
      <c r="P9" s="189"/>
      <c r="R9" s="131">
        <f t="shared" si="4"/>
        <v>0</v>
      </c>
      <c r="S9" s="133" t="str">
        <f t="shared" si="1"/>
        <v xml:space="preserve"> </v>
      </c>
      <c r="T9" s="133"/>
      <c r="U9" s="132" t="str">
        <f>_xlfn.IFNA(IF($D9=0,LOOKUP($F9,{0.1,0.2,0.3,0.4,0.5,0.6,0.7,0.8,0.9,1},{22,34,46,58,70,82,94,106,118,130}),""),"")</f>
        <v/>
      </c>
      <c r="V9" s="132" t="str">
        <f>_xlfn.IFNA(IF($D9=1,LOOKUP($F9,{0.1,0.2,0.3,0.4,0.5,0.6,0.7,0.8,0.9,1},{23,35,47,59,71,83,95,107,119,131}),""),"")</f>
        <v/>
      </c>
      <c r="W9" s="132" t="str">
        <f>_xlfn.IFNA(IF($D9=2,LOOKUP($F9,{0.1,0.2,0.3,0.4,0.5,0.6,0.7,0.8,0.9,1},{24,36,48,60,72,84,96,108,120,132}),""),"")</f>
        <v/>
      </c>
      <c r="X9" s="132" t="str">
        <f>_xlfn.IFNA(IF($D9=3,LOOKUP($F9,{0.1,0.2,0.3,0.4,0.5,0.6,0.7,0.8,0.9,1},{25,37,49,61,73,85,97,109,121,133}),""),"")</f>
        <v/>
      </c>
      <c r="Y9" s="132" t="str">
        <f>_xlfn.IFNA(IF($D9=4,LOOKUP($F9,{0.1,0.2,0.3,0.4,0.5,0.6,0.7,0.8,0.9,1},{26,38,50,62,74,86,98,110,122,134}),""),"")</f>
        <v/>
      </c>
      <c r="Z9" s="132" t="str">
        <f>_xlfn.IFNA(IF($D9=5,LOOKUP($F9,{0.1,0.2,0.3,0.4,0.5,0.6,0.7,0.8,0.9,1},{27,39,51,63,75,87,99,111,123,135}),""),"")</f>
        <v/>
      </c>
      <c r="AA9" s="132">
        <f t="shared" si="5"/>
        <v>0</v>
      </c>
      <c r="AB9" s="132" t="str">
        <f t="shared" si="2"/>
        <v>00</v>
      </c>
      <c r="AC9" s="82" t="e">
        <f>VLOOKUP(AB9,'AMI Ref'!T:U,2,FALSE)</f>
        <v>#N/A</v>
      </c>
      <c r="AD9" s="81"/>
      <c r="AE9" s="81" t="str">
        <f>_xlfn.IFNA(IF($D9=0,IF($J9="Not Paid by Tenant",0,INDEX('AMI Ref'!$K$5:$N$5,MATCH($J9,{"Oil","Gas","Electric - Other","ELECTRIC - HEAT PUMP"},0))),0),"")</f>
        <v/>
      </c>
      <c r="AF9" s="81">
        <f>_xlfn.IFNA(IF($D9=1,IF($J9="Not Paid by Tenant",0,INDEX('AMI Ref'!$K$6:$N$6,MATCH($J9,{"Oil","Gas","Electric - Other","ELECTRIC - HEAT PUMP"},0))),0),"")</f>
        <v>0</v>
      </c>
      <c r="AG9" s="81">
        <f>_xlfn.IFNA(IF($D9=2,IF($J9="Not Paid by Tenant",0,INDEX('AMI Ref'!$K$7:$N$7,MATCH($J9,{"Oil","Gas","Electric - Other","ELECTRIC - HEAT PUMP"},0))),0),"")</f>
        <v>0</v>
      </c>
      <c r="AH9" s="81">
        <f>_xlfn.IFNA(IF($D9=3,IF($J9="Not Paid by Tenant",0,INDEX('AMI Ref'!$K$8:$N$8,MATCH($J9,{"Oil","Gas","Electric - Other","ELECTRIC - HEAT PUMP"},0))),0),"")</f>
        <v>0</v>
      </c>
      <c r="AI9" s="81">
        <f>_xlfn.IFNA(IF($D9=4,IF($J9="Not Paid by Tenant",0,INDEX('AMI Ref'!$K$9:$N$9,MATCH($J9,{"Oil","Gas","Electric - Other","ELECTRIC - HEAT PUMP"},0))),0),"")</f>
        <v>0</v>
      </c>
      <c r="AJ9" s="81">
        <f>_xlfn.IFNA(IF($D9=5,IF($J9="Not Paid by Tenant",0,INDEX('AMI Ref'!$K$10:$N$10,MATCH($J9,{"Oil","Gas","Electric - Other","ELECTRIC - HEAT PUMP"},0))),0),"")</f>
        <v>0</v>
      </c>
      <c r="AK9" s="32"/>
      <c r="AL9" s="81" t="str">
        <f>_xlfn.IFNA(IF($D9=0,IF($K9="Not Paid by Tenant",0,INDEX('AMI Ref'!$O$5:$R$5,MATCH($K9,{"Oil","Gas","Electric - Other","Electric ccASHP - split"},0))),0),"")</f>
        <v/>
      </c>
      <c r="AM9" s="81">
        <f>_xlfn.IFNA(IF($D9=1,IF($K9="Not Paid by Tenant",0,INDEX('AMI Ref'!$O$6:$R$6,MATCH($K9,{"Oil","Gas","Electric - Other","Electric ccASHP - split"},0))),0),"")</f>
        <v>0</v>
      </c>
      <c r="AN9" s="81">
        <f>_xlfn.IFNA(IF($D9=2,IF($K9="Not Paid by Tenant",0,INDEX('AMI Ref'!$O$7:$R$7,MATCH($K9,{"Oil","Gas","Electric - Other","Electric ccASHP - split"},0))),0),"")</f>
        <v>0</v>
      </c>
      <c r="AO9" s="81">
        <f>_xlfn.IFNA(IF($D9=3,IF($K9="Not Paid by Tenant",0,INDEX('AMI Ref'!$O$8:$R$8,MATCH($K9,{"Oil","Gas","Electric - Other","Electric ccASHP - split"},0))),0),"")</f>
        <v>0</v>
      </c>
      <c r="AP9" s="81">
        <f>_xlfn.IFNA(IF($D9=4,IF($K9="Not Paid by Tenant",0,INDEX('AMI Ref'!$O$9:$R$9,MATCH($K9,{"Oil","Gas","Electric - Other","Electric ccASHP - split"},0))),0),"")</f>
        <v>0</v>
      </c>
      <c r="AQ9" s="81">
        <f>_xlfn.IFNA(IF($D9=5,IF($K9="Not Paid by Tenant",0,INDEX('AMI Ref'!$O$10:$R$10,MATCH($K9,{"Oil","Gas","Electric - Other","Electric ccASHP - split"},0))),0),"")</f>
        <v>0</v>
      </c>
      <c r="AR9" s="81">
        <f t="shared" si="6"/>
        <v>0</v>
      </c>
      <c r="AS9" s="86" t="e">
        <f t="shared" si="7"/>
        <v>#N/A</v>
      </c>
      <c r="AU9" s="127" t="s">
        <v>215</v>
      </c>
    </row>
    <row r="10" spans="1:47" ht="12.95" customHeight="1" x14ac:dyDescent="0.2">
      <c r="A10" s="130">
        <v>8</v>
      </c>
      <c r="B10" s="177">
        <f>IF(OR(COUNTIF($B$2:$B9,Input!$F26)&lt;1,COUNTIF($O$2:$O9,Input!$C26)&lt;1),Input!F26,0)</f>
        <v>0</v>
      </c>
      <c r="C10" s="177">
        <f>IF(OR(COUNTIF($B$2:$B9,Input!$F26)&lt;1,COUNTIF($O$2:$O9,Input!$C26)&lt;1),Input!G26,0)</f>
        <v>0</v>
      </c>
      <c r="D10" s="177">
        <f>IF(OR(COUNTIF($B$2:$B9,Input!$F26)&lt;1,COUNTIF($O$2:$O9,Input!$C26)&lt;1),Input!H26,0)</f>
        <v>0</v>
      </c>
      <c r="E10" s="177">
        <f>IF(OR(COUNTIF($B$2:$B9,Input!$F26)&lt;1,COUNTIF($O$2:$O9,Input!$C26)&lt;1),Input!I26,0)</f>
        <v>0</v>
      </c>
      <c r="F10" s="177">
        <f>IF(OR(COUNTIF($B$2:$B9,Input!$F26)&lt;1,COUNTIF($O$2:$O9,Input!$C26)&lt;1),Input!J26,0)</f>
        <v>0</v>
      </c>
      <c r="G10" s="177">
        <f>IF(OR(COUNTIF($B$2:$B9,Input!$F26)&lt;1,COUNTIF($O$2:$O9,Input!$C26)&lt;1),Input!K26,0)</f>
        <v>0</v>
      </c>
      <c r="H10" s="177">
        <f>IF(OR(COUNTIF($B$2:$B9,Input!$F26)&lt;1,COUNTIF($O$2:$O9,Input!$C26)&lt;1),Input!L26,0)</f>
        <v>0</v>
      </c>
      <c r="I10" s="177">
        <f>IF(OR(COUNTIF($B$2:$B9,Input!$F26)&lt;1,COUNTIF($O$2:$O9,Input!$C26)&lt;1),Input!M26,0)</f>
        <v>0</v>
      </c>
      <c r="J10" s="177">
        <f>IF(OR(COUNTIF($B$2:$B9,Input!$F26)&lt;1,COUNTIF($O$2:$O9,Input!$C26)&lt;1),Input!N26,0)</f>
        <v>0</v>
      </c>
      <c r="K10" s="177">
        <f>IF(OR(COUNTIF($B$2:$B9,Input!$F26)&lt;1,COUNTIF($O$2:$O9,Input!$C26)&lt;1),Input!O26,0)</f>
        <v>0</v>
      </c>
      <c r="L10" s="177">
        <f>IF(OR(COUNTIF($B$2:$B9,Input!$F26)&lt;1,COUNTIF($O$2:$O9,Input!$C26)&lt;1),Input!P26,0)</f>
        <v>0</v>
      </c>
      <c r="M10" s="129" t="str">
        <f t="shared" si="0"/>
        <v/>
      </c>
      <c r="N10" s="161">
        <f t="shared" si="3"/>
        <v>0</v>
      </c>
      <c r="O10" s="168">
        <f>Input!C26</f>
        <v>0</v>
      </c>
      <c r="P10" s="189"/>
      <c r="R10" s="131">
        <f t="shared" si="4"/>
        <v>0</v>
      </c>
      <c r="S10" s="133" t="str">
        <f t="shared" si="1"/>
        <v xml:space="preserve"> </v>
      </c>
      <c r="T10" s="133"/>
      <c r="U10" s="132" t="str">
        <f>_xlfn.IFNA(IF($D10=0,LOOKUP($F10,{0.1,0.2,0.3,0.4,0.5,0.6,0.7,0.8,0.9,1},{22,34,46,58,70,82,94,106,118,130}),""),"")</f>
        <v/>
      </c>
      <c r="V10" s="132" t="str">
        <f>_xlfn.IFNA(IF($D10=1,LOOKUP($F10,{0.1,0.2,0.3,0.4,0.5,0.6,0.7,0.8,0.9,1},{23,35,47,59,71,83,95,107,119,131}),""),"")</f>
        <v/>
      </c>
      <c r="W10" s="132" t="str">
        <f>_xlfn.IFNA(IF($D10=2,LOOKUP($F10,{0.1,0.2,0.3,0.4,0.5,0.6,0.7,0.8,0.9,1},{24,36,48,60,72,84,96,108,120,132}),""),"")</f>
        <v/>
      </c>
      <c r="X10" s="132" t="str">
        <f>_xlfn.IFNA(IF($D10=3,LOOKUP($F10,{0.1,0.2,0.3,0.4,0.5,0.6,0.7,0.8,0.9,1},{25,37,49,61,73,85,97,109,121,133}),""),"")</f>
        <v/>
      </c>
      <c r="Y10" s="132" t="str">
        <f>_xlfn.IFNA(IF($D10=4,LOOKUP($F10,{0.1,0.2,0.3,0.4,0.5,0.6,0.7,0.8,0.9,1},{26,38,50,62,74,86,98,110,122,134}),""),"")</f>
        <v/>
      </c>
      <c r="Z10" s="132" t="str">
        <f>_xlfn.IFNA(IF($D10=5,LOOKUP($F10,{0.1,0.2,0.3,0.4,0.5,0.6,0.7,0.8,0.9,1},{27,39,51,63,75,87,99,111,123,135}),""),"")</f>
        <v/>
      </c>
      <c r="AA10" s="132">
        <f t="shared" si="5"/>
        <v>0</v>
      </c>
      <c r="AB10" s="132" t="str">
        <f t="shared" si="2"/>
        <v>00</v>
      </c>
      <c r="AC10" s="82" t="e">
        <f>VLOOKUP(AB10,'AMI Ref'!T:U,2,FALSE)</f>
        <v>#N/A</v>
      </c>
      <c r="AD10" s="81"/>
      <c r="AE10" s="81" t="str">
        <f>_xlfn.IFNA(IF($D10=0,IF($J10="Not Paid by Tenant",0,INDEX('AMI Ref'!$K$5:$N$5,MATCH($J10,{"Oil","Gas","Electric - Other","ELECTRIC - HEAT PUMP"},0))),0),"")</f>
        <v/>
      </c>
      <c r="AF10" s="81">
        <f>_xlfn.IFNA(IF($D10=1,IF($J10="Not Paid by Tenant",0,INDEX('AMI Ref'!$K$6:$N$6,MATCH($J10,{"Oil","Gas","Electric - Other","ELECTRIC - HEAT PUMP"},0))),0),"")</f>
        <v>0</v>
      </c>
      <c r="AG10" s="81">
        <f>_xlfn.IFNA(IF($D10=2,IF($J10="Not Paid by Tenant",0,INDEX('AMI Ref'!$K$7:$N$7,MATCH($J10,{"Oil","Gas","Electric - Other","ELECTRIC - HEAT PUMP"},0))),0),"")</f>
        <v>0</v>
      </c>
      <c r="AH10" s="81">
        <f>_xlfn.IFNA(IF($D10=3,IF($J10="Not Paid by Tenant",0,INDEX('AMI Ref'!$K$8:$N$8,MATCH($J10,{"Oil","Gas","Electric - Other","ELECTRIC - HEAT PUMP"},0))),0),"")</f>
        <v>0</v>
      </c>
      <c r="AI10" s="81">
        <f>_xlfn.IFNA(IF($D10=4,IF($J10="Not Paid by Tenant",0,INDEX('AMI Ref'!$K$9:$N$9,MATCH($J10,{"Oil","Gas","Electric - Other","ELECTRIC - HEAT PUMP"},0))),0),"")</f>
        <v>0</v>
      </c>
      <c r="AJ10" s="81">
        <f>_xlfn.IFNA(IF($D10=5,IF($J10="Not Paid by Tenant",0,INDEX('AMI Ref'!$K$10:$N$10,MATCH($J10,{"Oil","Gas","Electric - Other","ELECTRIC - HEAT PUMP"},0))),0),"")</f>
        <v>0</v>
      </c>
      <c r="AK10" s="32"/>
      <c r="AL10" s="81" t="str">
        <f>_xlfn.IFNA(IF($D10=0,IF($K10="Not Paid by Tenant",0,INDEX('AMI Ref'!$O$5:$R$5,MATCH($K10,{"Oil","Gas","Electric - Other","Electric ccASHP - split"},0))),0),"")</f>
        <v/>
      </c>
      <c r="AM10" s="81">
        <f>_xlfn.IFNA(IF($D10=1,IF($K10="Not Paid by Tenant",0,INDEX('AMI Ref'!$O$6:$R$6,MATCH($K10,{"Oil","Gas","Electric - Other","Electric ccASHP - split"},0))),0),"")</f>
        <v>0</v>
      </c>
      <c r="AN10" s="81">
        <f>_xlfn.IFNA(IF($D10=2,IF($K10="Not Paid by Tenant",0,INDEX('AMI Ref'!$O$7:$R$7,MATCH($K10,{"Oil","Gas","Electric - Other","Electric ccASHP - split"},0))),0),"")</f>
        <v>0</v>
      </c>
      <c r="AO10" s="81">
        <f>_xlfn.IFNA(IF($D10=3,IF($K10="Not Paid by Tenant",0,INDEX('AMI Ref'!$O$8:$R$8,MATCH($K10,{"Oil","Gas","Electric - Other","Electric ccASHP - split"},0))),0),"")</f>
        <v>0</v>
      </c>
      <c r="AP10" s="81">
        <f>_xlfn.IFNA(IF($D10=4,IF($K10="Not Paid by Tenant",0,INDEX('AMI Ref'!$O$9:$R$9,MATCH($K10,{"Oil","Gas","Electric - Other","Electric ccASHP - split"},0))),0),"")</f>
        <v>0</v>
      </c>
      <c r="AQ10" s="81">
        <f>_xlfn.IFNA(IF($D10=5,IF($K10="Not Paid by Tenant",0,INDEX('AMI Ref'!$O$10:$R$10,MATCH($K10,{"Oil","Gas","Electric - Other","Electric ccASHP - split"},0))),0),"")</f>
        <v>0</v>
      </c>
      <c r="AR10" s="81">
        <f t="shared" si="6"/>
        <v>0</v>
      </c>
      <c r="AS10" s="86" t="e">
        <f t="shared" si="7"/>
        <v>#N/A</v>
      </c>
    </row>
    <row r="11" spans="1:47" ht="12.95" customHeight="1" x14ac:dyDescent="0.2">
      <c r="A11" s="130">
        <v>9</v>
      </c>
      <c r="B11" s="177">
        <f>IF(OR(COUNTIF($B$2:$B10,Input!$F27)&lt;1,COUNTIF($O$2:$O10,Input!$C27)&lt;1),Input!F27,0)</f>
        <v>0</v>
      </c>
      <c r="C11" s="177">
        <f>IF(OR(COUNTIF($B$2:$B10,Input!$F27)&lt;1,COUNTIF($O$2:$O10,Input!$C27)&lt;1),Input!G27,0)</f>
        <v>0</v>
      </c>
      <c r="D11" s="177">
        <f>IF(OR(COUNTIF($B$2:$B10,Input!$F27)&lt;1,COUNTIF($O$2:$O10,Input!$C27)&lt;1),Input!H27,0)</f>
        <v>0</v>
      </c>
      <c r="E11" s="177">
        <f>IF(OR(COUNTIF($B$2:$B10,Input!$F27)&lt;1,COUNTIF($O$2:$O10,Input!$C27)&lt;1),Input!I27,0)</f>
        <v>0</v>
      </c>
      <c r="F11" s="177">
        <f>IF(OR(COUNTIF($B$2:$B10,Input!$F27)&lt;1,COUNTIF($O$2:$O10,Input!$C27)&lt;1),Input!J27,0)</f>
        <v>0</v>
      </c>
      <c r="G11" s="177">
        <f>IF(OR(COUNTIF($B$2:$B10,Input!$F27)&lt;1,COUNTIF($O$2:$O10,Input!$C27)&lt;1),Input!K27,0)</f>
        <v>0</v>
      </c>
      <c r="H11" s="177">
        <f>IF(OR(COUNTIF($B$2:$B10,Input!$F27)&lt;1,COUNTIF($O$2:$O10,Input!$C27)&lt;1),Input!L27,0)</f>
        <v>0</v>
      </c>
      <c r="I11" s="177">
        <f>IF(OR(COUNTIF($B$2:$B10,Input!$F27)&lt;1,COUNTIF($O$2:$O10,Input!$C27)&lt;1),Input!M27,0)</f>
        <v>0</v>
      </c>
      <c r="J11" s="177">
        <f>IF(OR(COUNTIF($B$2:$B10,Input!$F27)&lt;1,COUNTIF($O$2:$O10,Input!$C27)&lt;1),Input!N27,0)</f>
        <v>0</v>
      </c>
      <c r="K11" s="177">
        <f>IF(OR(COUNTIF($B$2:$B10,Input!$F27)&lt;1,COUNTIF($O$2:$O10,Input!$C27)&lt;1),Input!O27,0)</f>
        <v>0</v>
      </c>
      <c r="L11" s="177">
        <f>IF(OR(COUNTIF($B$2:$B10,Input!$F27)&lt;1,COUNTIF($O$2:$O10,Input!$C27)&lt;1),Input!P27,0)</f>
        <v>0</v>
      </c>
      <c r="M11" s="129" t="str">
        <f t="shared" si="0"/>
        <v/>
      </c>
      <c r="N11" s="161">
        <f t="shared" si="3"/>
        <v>0</v>
      </c>
      <c r="O11" s="168">
        <f>Input!C27</f>
        <v>0</v>
      </c>
      <c r="P11" s="189"/>
      <c r="R11" s="131">
        <f t="shared" si="4"/>
        <v>0</v>
      </c>
      <c r="S11" s="133" t="str">
        <f t="shared" si="1"/>
        <v xml:space="preserve"> </v>
      </c>
      <c r="T11" s="133"/>
      <c r="U11" s="132" t="str">
        <f>_xlfn.IFNA(IF($D11=0,LOOKUP($F11,{0.1,0.2,0.3,0.4,0.5,0.6,0.7,0.8,0.9,1},{22,34,46,58,70,82,94,106,118,130}),""),"")</f>
        <v/>
      </c>
      <c r="V11" s="132" t="str">
        <f>_xlfn.IFNA(IF($D11=1,LOOKUP($F11,{0.1,0.2,0.3,0.4,0.5,0.6,0.7,0.8,0.9,1},{23,35,47,59,71,83,95,107,119,131}),""),"")</f>
        <v/>
      </c>
      <c r="W11" s="132" t="str">
        <f>_xlfn.IFNA(IF($D11=2,LOOKUP($F11,{0.1,0.2,0.3,0.4,0.5,0.6,0.7,0.8,0.9,1},{24,36,48,60,72,84,96,108,120,132}),""),"")</f>
        <v/>
      </c>
      <c r="X11" s="132" t="str">
        <f>_xlfn.IFNA(IF($D11=3,LOOKUP($F11,{0.1,0.2,0.3,0.4,0.5,0.6,0.7,0.8,0.9,1},{25,37,49,61,73,85,97,109,121,133}),""),"")</f>
        <v/>
      </c>
      <c r="Y11" s="132" t="str">
        <f>_xlfn.IFNA(IF($D11=4,LOOKUP($F11,{0.1,0.2,0.3,0.4,0.5,0.6,0.7,0.8,0.9,1},{26,38,50,62,74,86,98,110,122,134}),""),"")</f>
        <v/>
      </c>
      <c r="Z11" s="132" t="str">
        <f>_xlfn.IFNA(IF($D11=5,LOOKUP($F11,{0.1,0.2,0.3,0.4,0.5,0.6,0.7,0.8,0.9,1},{27,39,51,63,75,87,99,111,123,135}),""),"")</f>
        <v/>
      </c>
      <c r="AA11" s="132">
        <f t="shared" si="5"/>
        <v>0</v>
      </c>
      <c r="AB11" s="132" t="str">
        <f t="shared" si="2"/>
        <v>00</v>
      </c>
      <c r="AC11" s="82" t="e">
        <f>VLOOKUP(AB11,'AMI Ref'!T:U,2,FALSE)</f>
        <v>#N/A</v>
      </c>
      <c r="AD11" s="81"/>
      <c r="AE11" s="81" t="str">
        <f>_xlfn.IFNA(IF($D11=0,IF($J11="Not Paid by Tenant",0,INDEX('AMI Ref'!$K$5:$N$5,MATCH($J11,{"Oil","Gas","Electric - Other","ELECTRIC - HEAT PUMP"},0))),0),"")</f>
        <v/>
      </c>
      <c r="AF11" s="81">
        <f>_xlfn.IFNA(IF($D11=1,IF($J11="Not Paid by Tenant",0,INDEX('AMI Ref'!$K$6:$N$6,MATCH($J11,{"Oil","Gas","Electric - Other","ELECTRIC - HEAT PUMP"},0))),0),"")</f>
        <v>0</v>
      </c>
      <c r="AG11" s="81">
        <f>_xlfn.IFNA(IF($D11=2,IF($J11="Not Paid by Tenant",0,INDEX('AMI Ref'!$K$7:$N$7,MATCH($J11,{"Oil","Gas","Electric - Other","ELECTRIC - HEAT PUMP"},0))),0),"")</f>
        <v>0</v>
      </c>
      <c r="AH11" s="81">
        <f>_xlfn.IFNA(IF($D11=3,IF($J11="Not Paid by Tenant",0,INDEX('AMI Ref'!$K$8:$N$8,MATCH($J11,{"Oil","Gas","Electric - Other","ELECTRIC - HEAT PUMP"},0))),0),"")</f>
        <v>0</v>
      </c>
      <c r="AI11" s="81">
        <f>_xlfn.IFNA(IF($D11=4,IF($J11="Not Paid by Tenant",0,INDEX('AMI Ref'!$K$9:$N$9,MATCH($J11,{"Oil","Gas","Electric - Other","ELECTRIC - HEAT PUMP"},0))),0),"")</f>
        <v>0</v>
      </c>
      <c r="AJ11" s="81">
        <f>_xlfn.IFNA(IF($D11=5,IF($J11="Not Paid by Tenant",0,INDEX('AMI Ref'!$K$10:$N$10,MATCH($J11,{"Oil","Gas","Electric - Other","ELECTRIC - HEAT PUMP"},0))),0),"")</f>
        <v>0</v>
      </c>
      <c r="AK11" s="32"/>
      <c r="AL11" s="81" t="str">
        <f>_xlfn.IFNA(IF($D11=0,IF($K11="Not Paid by Tenant",0,INDEX('AMI Ref'!$O$5:$R$5,MATCH($K11,{"Oil","Gas","Electric - Other","Electric ccASHP - split"},0))),0),"")</f>
        <v/>
      </c>
      <c r="AM11" s="81">
        <f>_xlfn.IFNA(IF($D11=1,IF($K11="Not Paid by Tenant",0,INDEX('AMI Ref'!$O$6:$R$6,MATCH($K11,{"Oil","Gas","Electric - Other","Electric ccASHP - split"},0))),0),"")</f>
        <v>0</v>
      </c>
      <c r="AN11" s="81">
        <f>_xlfn.IFNA(IF($D11=2,IF($K11="Not Paid by Tenant",0,INDEX('AMI Ref'!$O$7:$R$7,MATCH($K11,{"Oil","Gas","Electric - Other","Electric ccASHP - split"},0))),0),"")</f>
        <v>0</v>
      </c>
      <c r="AO11" s="81">
        <f>_xlfn.IFNA(IF($D11=3,IF($K11="Not Paid by Tenant",0,INDEX('AMI Ref'!$O$8:$R$8,MATCH($K11,{"Oil","Gas","Electric - Other","Electric ccASHP - split"},0))),0),"")</f>
        <v>0</v>
      </c>
      <c r="AP11" s="81">
        <f>_xlfn.IFNA(IF($D11=4,IF($K11="Not Paid by Tenant",0,INDEX('AMI Ref'!$O$9:$R$9,MATCH($K11,{"Oil","Gas","Electric - Other","Electric ccASHP - split"},0))),0),"")</f>
        <v>0</v>
      </c>
      <c r="AQ11" s="81">
        <f>_xlfn.IFNA(IF($D11=5,IF($K11="Not Paid by Tenant",0,INDEX('AMI Ref'!$O$10:$R$10,MATCH($K11,{"Oil","Gas","Electric - Other","Electric ccASHP - split"},0))),0),"")</f>
        <v>0</v>
      </c>
      <c r="AR11" s="81">
        <f t="shared" si="6"/>
        <v>0</v>
      </c>
      <c r="AS11" s="86" t="e">
        <f t="shared" si="7"/>
        <v>#N/A</v>
      </c>
    </row>
    <row r="12" spans="1:47" ht="12.95" customHeight="1" x14ac:dyDescent="0.2">
      <c r="A12" s="130">
        <v>10</v>
      </c>
      <c r="B12" s="177">
        <f>IF(OR(COUNTIF($B$2:$B11,Input!$F28)&lt;1,COUNTIF($O$2:$O11,Input!$C28)&lt;1),Input!F28,0)</f>
        <v>0</v>
      </c>
      <c r="C12" s="177">
        <f>IF(OR(COUNTIF($B$2:$B11,Input!$F28)&lt;1,COUNTIF($O$2:$O11,Input!$C28)&lt;1),Input!G28,0)</f>
        <v>0</v>
      </c>
      <c r="D12" s="177">
        <f>IF(OR(COUNTIF($B$2:$B11,Input!$F28)&lt;1,COUNTIF($O$2:$O11,Input!$C28)&lt;1),Input!H28,0)</f>
        <v>0</v>
      </c>
      <c r="E12" s="177">
        <f>IF(OR(COUNTIF($B$2:$B11,Input!$F28)&lt;1,COUNTIF($O$2:$O11,Input!$C28)&lt;1),Input!I28,0)</f>
        <v>0</v>
      </c>
      <c r="F12" s="177">
        <f>IF(OR(COUNTIF($B$2:$B11,Input!$F28)&lt;1,COUNTIF($O$2:$O11,Input!$C28)&lt;1),Input!J28,0)</f>
        <v>0</v>
      </c>
      <c r="G12" s="177">
        <f>IF(OR(COUNTIF($B$2:$B11,Input!$F28)&lt;1,COUNTIF($O$2:$O11,Input!$C28)&lt;1),Input!K28,0)</f>
        <v>0</v>
      </c>
      <c r="H12" s="177">
        <f>IF(OR(COUNTIF($B$2:$B11,Input!$F28)&lt;1,COUNTIF($O$2:$O11,Input!$C28)&lt;1),Input!L28,0)</f>
        <v>0</v>
      </c>
      <c r="I12" s="177">
        <f>IF(OR(COUNTIF($B$2:$B11,Input!$F28)&lt;1,COUNTIF($O$2:$O11,Input!$C28)&lt;1),Input!M28,0)</f>
        <v>0</v>
      </c>
      <c r="J12" s="177">
        <f>IF(OR(COUNTIF($B$2:$B11,Input!$F28)&lt;1,COUNTIF($O$2:$O11,Input!$C28)&lt;1),Input!N28,0)</f>
        <v>0</v>
      </c>
      <c r="K12" s="177">
        <f>IF(OR(COUNTIF($B$2:$B11,Input!$F28)&lt;1,COUNTIF($O$2:$O11,Input!$C28)&lt;1),Input!O28,0)</f>
        <v>0</v>
      </c>
      <c r="L12" s="177">
        <f>IF(OR(COUNTIF($B$2:$B11,Input!$F28)&lt;1,COUNTIF($O$2:$O11,Input!$C28)&lt;1),Input!P28,0)</f>
        <v>0</v>
      </c>
      <c r="M12" s="129" t="str">
        <f>IFERROR(IF(E12="NO","NA",IF(AND(E12="yes",C12+L12&lt;=AS12),"YES","NO")),"")</f>
        <v/>
      </c>
      <c r="N12" s="161">
        <f t="shared" si="3"/>
        <v>0</v>
      </c>
      <c r="O12" s="168">
        <f>Input!C28</f>
        <v>0</v>
      </c>
      <c r="P12" s="189"/>
      <c r="R12" s="131">
        <f t="shared" si="4"/>
        <v>0</v>
      </c>
      <c r="S12" s="133" t="str">
        <f t="shared" si="1"/>
        <v xml:space="preserve"> </v>
      </c>
      <c r="T12" s="133"/>
      <c r="U12" s="132" t="str">
        <f>_xlfn.IFNA(IF($D12=0,LOOKUP($F12,{0.1,0.2,0.3,0.4,0.5,0.6,0.7,0.8,0.9,1},{22,34,46,58,70,82,94,106,118,130}),""),"")</f>
        <v/>
      </c>
      <c r="V12" s="132" t="str">
        <f>_xlfn.IFNA(IF($D12=1,LOOKUP($F12,{0.1,0.2,0.3,0.4,0.5,0.6,0.7,0.8,0.9,1},{23,35,47,59,71,83,95,107,119,131}),""),"")</f>
        <v/>
      </c>
      <c r="W12" s="132" t="str">
        <f>_xlfn.IFNA(IF($D12=2,LOOKUP($F12,{0.1,0.2,0.3,0.4,0.5,0.6,0.7,0.8,0.9,1},{24,36,48,60,72,84,96,108,120,132}),""),"")</f>
        <v/>
      </c>
      <c r="X12" s="132" t="str">
        <f>_xlfn.IFNA(IF($D12=3,LOOKUP($F12,{0.1,0.2,0.3,0.4,0.5,0.6,0.7,0.8,0.9,1},{25,37,49,61,73,85,97,109,121,133}),""),"")</f>
        <v/>
      </c>
      <c r="Y12" s="132" t="str">
        <f>_xlfn.IFNA(IF($D12=4,LOOKUP($F12,{0.1,0.2,0.3,0.4,0.5,0.6,0.7,0.8,0.9,1},{26,38,50,62,74,86,98,110,122,134}),""),"")</f>
        <v/>
      </c>
      <c r="Z12" s="132" t="str">
        <f>_xlfn.IFNA(IF($D12=5,LOOKUP($F12,{0.1,0.2,0.3,0.4,0.5,0.6,0.7,0.8,0.9,1},{27,39,51,63,75,87,99,111,123,135}),""),"")</f>
        <v/>
      </c>
      <c r="AA12" s="132">
        <f t="shared" si="5"/>
        <v>0</v>
      </c>
      <c r="AB12" s="132" t="str">
        <f t="shared" si="2"/>
        <v>00</v>
      </c>
      <c r="AC12" s="82" t="e">
        <f>VLOOKUP(AB12,'AMI Ref'!T:U,2,FALSE)</f>
        <v>#N/A</v>
      </c>
      <c r="AD12" s="81"/>
      <c r="AE12" s="81" t="str">
        <f>_xlfn.IFNA(IF($D12=0,IF($J12="Not Paid by Tenant",0,INDEX('AMI Ref'!$K$5:$N$5,MATCH($J12,{"Oil","Gas","Electric - Other","ELECTRIC - HEAT PUMP"},0))),0),"")</f>
        <v/>
      </c>
      <c r="AF12" s="81">
        <f>_xlfn.IFNA(IF($D12=1,IF($J12="Not Paid by Tenant",0,INDEX('AMI Ref'!$K$6:$N$6,MATCH($J12,{"Oil","Gas","Electric - Other","ELECTRIC - HEAT PUMP"},0))),0),"")</f>
        <v>0</v>
      </c>
      <c r="AG12" s="81">
        <f>_xlfn.IFNA(IF($D12=2,IF($J12="Not Paid by Tenant",0,INDEX('AMI Ref'!$K$7:$N$7,MATCH($J12,{"Oil","Gas","Electric - Other","ELECTRIC - HEAT PUMP"},0))),0),"")</f>
        <v>0</v>
      </c>
      <c r="AH12" s="81">
        <f>_xlfn.IFNA(IF($D12=3,IF($J12="Not Paid by Tenant",0,INDEX('AMI Ref'!$K$8:$N$8,MATCH($J12,{"Oil","Gas","Electric - Other","ELECTRIC - HEAT PUMP"},0))),0),"")</f>
        <v>0</v>
      </c>
      <c r="AI12" s="81">
        <f>_xlfn.IFNA(IF($D12=4,IF($J12="Not Paid by Tenant",0,INDEX('AMI Ref'!$K$9:$N$9,MATCH($J12,{"Oil","Gas","Electric - Other","ELECTRIC - HEAT PUMP"},0))),0),"")</f>
        <v>0</v>
      </c>
      <c r="AJ12" s="81">
        <f>_xlfn.IFNA(IF($D12=5,IF($J12="Not Paid by Tenant",0,INDEX('AMI Ref'!$K$10:$N$10,MATCH($J12,{"Oil","Gas","Electric - Other","ELECTRIC - HEAT PUMP"},0))),0),"")</f>
        <v>0</v>
      </c>
      <c r="AK12" s="32"/>
      <c r="AL12" s="81" t="str">
        <f>_xlfn.IFNA(IF($D12=0,IF($K12="Not Paid by Tenant",0,INDEX('AMI Ref'!$O$5:$R$5,MATCH($K12,{"Oil","Gas","Electric - Other","Electric ccASHP - split"},0))),0),"")</f>
        <v/>
      </c>
      <c r="AM12" s="81">
        <f>_xlfn.IFNA(IF($D12=1,IF($K12="Not Paid by Tenant",0,INDEX('AMI Ref'!$O$6:$R$6,MATCH($K12,{"Oil","Gas","Electric - Other","Electric ccASHP - split"},0))),0),"")</f>
        <v>0</v>
      </c>
      <c r="AN12" s="81">
        <f>_xlfn.IFNA(IF($D12=2,IF($K12="Not Paid by Tenant",0,INDEX('AMI Ref'!$O$7:$R$7,MATCH($K12,{"Oil","Gas","Electric - Other","Electric ccASHP - split"},0))),0),"")</f>
        <v>0</v>
      </c>
      <c r="AO12" s="81">
        <f>_xlfn.IFNA(IF($D12=3,IF($K12="Not Paid by Tenant",0,INDEX('AMI Ref'!$O$8:$R$8,MATCH($K12,{"Oil","Gas","Electric - Other","Electric ccASHP - split"},0))),0),"")</f>
        <v>0</v>
      </c>
      <c r="AP12" s="81">
        <f>_xlfn.IFNA(IF($D12=4,IF($K12="Not Paid by Tenant",0,INDEX('AMI Ref'!$O$9:$R$9,MATCH($K12,{"Oil","Gas","Electric - Other","Electric ccASHP - split"},0))),0),"")</f>
        <v>0</v>
      </c>
      <c r="AQ12" s="81">
        <f>_xlfn.IFNA(IF($D12=5,IF($K12="Not Paid by Tenant",0,INDEX('AMI Ref'!$O$10:$R$10,MATCH($K12,{"Oil","Gas","Electric - Other","Electric ccASHP - split"},0))),0),"")</f>
        <v>0</v>
      </c>
      <c r="AR12" s="81">
        <f t="shared" si="6"/>
        <v>0</v>
      </c>
      <c r="AS12" s="86" t="e">
        <f t="shared" si="7"/>
        <v>#N/A</v>
      </c>
    </row>
    <row r="13" spans="1:47" ht="12.95" customHeight="1" x14ac:dyDescent="0.2">
      <c r="A13" s="130">
        <v>11</v>
      </c>
      <c r="B13" s="177">
        <f>IF(OR(COUNTIF($B$2:$B12,Input!$F29)&lt;1,COUNTIF($O$2:$O12,Input!$C29)&lt;1),Input!F29,0)</f>
        <v>0</v>
      </c>
      <c r="C13" s="177">
        <f>IF(OR(COUNTIF($B$2:$B12,Input!$F29)&lt;1,COUNTIF($O$2:$O12,Input!$C29)&lt;1),Input!G29,0)</f>
        <v>0</v>
      </c>
      <c r="D13" s="177">
        <f>IF(OR(COUNTIF($B$2:$B12,Input!$F29)&lt;1,COUNTIF($O$2:$O12,Input!$C29)&lt;1),Input!H29,0)</f>
        <v>0</v>
      </c>
      <c r="E13" s="177">
        <f>IF(OR(COUNTIF($B$2:$B12,Input!$F29)&lt;1,COUNTIF($O$2:$O12,Input!$C29)&lt;1),Input!I29,0)</f>
        <v>0</v>
      </c>
      <c r="F13" s="177">
        <f>IF(OR(COUNTIF($B$2:$B12,Input!$F29)&lt;1,COUNTIF($O$2:$O12,Input!$C29)&lt;1),Input!J29,0)</f>
        <v>0</v>
      </c>
      <c r="G13" s="177">
        <f>IF(OR(COUNTIF($B$2:$B12,Input!$F29)&lt;1,COUNTIF($O$2:$O12,Input!$C29)&lt;1),Input!K29,0)</f>
        <v>0</v>
      </c>
      <c r="H13" s="177">
        <f>IF(OR(COUNTIF($B$2:$B12,Input!$F29)&lt;1,COUNTIF($O$2:$O12,Input!$C29)&lt;1),Input!L29,0)</f>
        <v>0</v>
      </c>
      <c r="I13" s="177">
        <f>IF(OR(COUNTIF($B$2:$B12,Input!$F29)&lt;1,COUNTIF($O$2:$O12,Input!$C29)&lt;1),Input!M29,0)</f>
        <v>0</v>
      </c>
      <c r="J13" s="177">
        <f>IF(OR(COUNTIF($B$2:$B12,Input!$F29)&lt;1,COUNTIF($O$2:$O12,Input!$C29)&lt;1),Input!N29,0)</f>
        <v>0</v>
      </c>
      <c r="K13" s="177">
        <f>IF(OR(COUNTIF($B$2:$B12,Input!$F29)&lt;1,COUNTIF($O$2:$O12,Input!$C29)&lt;1),Input!O29,0)</f>
        <v>0</v>
      </c>
      <c r="L13" s="177">
        <f>IF(OR(COUNTIF($B$2:$B12,Input!$F29)&lt;1,COUNTIF($O$2:$O12,Input!$C29)&lt;1),Input!P29,0)</f>
        <v>0</v>
      </c>
      <c r="M13" s="129" t="str">
        <f t="shared" si="0"/>
        <v/>
      </c>
      <c r="N13" s="161">
        <f t="shared" si="3"/>
        <v>0</v>
      </c>
      <c r="O13" s="168">
        <f>Input!C29</f>
        <v>0</v>
      </c>
      <c r="P13" s="189"/>
      <c r="R13" s="131">
        <f t="shared" si="4"/>
        <v>0</v>
      </c>
      <c r="S13" s="133" t="str">
        <f t="shared" si="1"/>
        <v xml:space="preserve"> </v>
      </c>
      <c r="T13" s="133"/>
      <c r="U13" s="132" t="str">
        <f>_xlfn.IFNA(IF($D13=0,LOOKUP($F13,{0.1,0.2,0.3,0.4,0.5,0.6,0.7,0.8,0.9,1},{22,34,46,58,70,82,94,106,118,130}),""),"")</f>
        <v/>
      </c>
      <c r="V13" s="132" t="str">
        <f>_xlfn.IFNA(IF($D13=1,LOOKUP($F13,{0.1,0.2,0.3,0.4,0.5,0.6,0.7,0.8,0.9,1},{23,35,47,59,71,83,95,107,119,131}),""),"")</f>
        <v/>
      </c>
      <c r="W13" s="132" t="str">
        <f>_xlfn.IFNA(IF($D13=2,LOOKUP($F13,{0.1,0.2,0.3,0.4,0.5,0.6,0.7,0.8,0.9,1},{24,36,48,60,72,84,96,108,120,132}),""),"")</f>
        <v/>
      </c>
      <c r="X13" s="132" t="str">
        <f>_xlfn.IFNA(IF($D13=3,LOOKUP($F13,{0.1,0.2,0.3,0.4,0.5,0.6,0.7,0.8,0.9,1},{25,37,49,61,73,85,97,109,121,133}),""),"")</f>
        <v/>
      </c>
      <c r="Y13" s="132" t="str">
        <f>_xlfn.IFNA(IF($D13=4,LOOKUP($F13,{0.1,0.2,0.3,0.4,0.5,0.6,0.7,0.8,0.9,1},{26,38,50,62,74,86,98,110,122,134}),""),"")</f>
        <v/>
      </c>
      <c r="Z13" s="132" t="str">
        <f>_xlfn.IFNA(IF($D13=5,LOOKUP($F13,{0.1,0.2,0.3,0.4,0.5,0.6,0.7,0.8,0.9,1},{27,39,51,63,75,87,99,111,123,135}),""),"")</f>
        <v/>
      </c>
      <c r="AA13" s="132">
        <f t="shared" si="5"/>
        <v>0</v>
      </c>
      <c r="AB13" s="132" t="str">
        <f t="shared" si="2"/>
        <v>00</v>
      </c>
      <c r="AC13" s="82" t="e">
        <f>VLOOKUP(AB13,'AMI Ref'!T:U,2,FALSE)</f>
        <v>#N/A</v>
      </c>
      <c r="AD13" s="81"/>
      <c r="AE13" s="81" t="str">
        <f>_xlfn.IFNA(IF($D13=0,IF($J13="Not Paid by Tenant",0,INDEX('AMI Ref'!$K$5:$N$5,MATCH($J13,{"Oil","Gas","Electric - Other","ELECTRIC - HEAT PUMP"},0))),0),"")</f>
        <v/>
      </c>
      <c r="AF13" s="81">
        <f>_xlfn.IFNA(IF($D13=1,IF($J13="Not Paid by Tenant",0,INDEX('AMI Ref'!$K$6:$N$6,MATCH($J13,{"Oil","Gas","Electric - Other","ELECTRIC - HEAT PUMP"},0))),0),"")</f>
        <v>0</v>
      </c>
      <c r="AG13" s="81">
        <f>_xlfn.IFNA(IF($D13=2,IF($J13="Not Paid by Tenant",0,INDEX('AMI Ref'!$K$7:$N$7,MATCH($J13,{"Oil","Gas","Electric - Other","ELECTRIC - HEAT PUMP"},0))),0),"")</f>
        <v>0</v>
      </c>
      <c r="AH13" s="81">
        <f>_xlfn.IFNA(IF($D13=3,IF($J13="Not Paid by Tenant",0,INDEX('AMI Ref'!$K$8:$N$8,MATCH($J13,{"Oil","Gas","Electric - Other","ELECTRIC - HEAT PUMP"},0))),0),"")</f>
        <v>0</v>
      </c>
      <c r="AI13" s="81">
        <f>_xlfn.IFNA(IF($D13=4,IF($J13="Not Paid by Tenant",0,INDEX('AMI Ref'!$K$9:$N$9,MATCH($J13,{"Oil","Gas","Electric - Other","ELECTRIC - HEAT PUMP"},0))),0),"")</f>
        <v>0</v>
      </c>
      <c r="AJ13" s="81">
        <f>_xlfn.IFNA(IF($D13=5,IF($J13="Not Paid by Tenant",0,INDEX('AMI Ref'!$K$10:$N$10,MATCH($J13,{"Oil","Gas","Electric - Other","ELECTRIC - HEAT PUMP"},0))),0),"")</f>
        <v>0</v>
      </c>
      <c r="AK13" s="32"/>
      <c r="AL13" s="81" t="str">
        <f>_xlfn.IFNA(IF($D13=0,IF($K13="Not Paid by Tenant",0,INDEX('AMI Ref'!$O$5:$R$5,MATCH($K13,{"Oil","Gas","Electric - Other","Electric ccASHP - split"},0))),0),"")</f>
        <v/>
      </c>
      <c r="AM13" s="81">
        <f>_xlfn.IFNA(IF($D13=1,IF($K13="Not Paid by Tenant",0,INDEX('AMI Ref'!$O$6:$R$6,MATCH($K13,{"Oil","Gas","Electric - Other","Electric ccASHP - split"},0))),0),"")</f>
        <v>0</v>
      </c>
      <c r="AN13" s="81">
        <f>_xlfn.IFNA(IF($D13=2,IF($K13="Not Paid by Tenant",0,INDEX('AMI Ref'!$O$7:$R$7,MATCH($K13,{"Oil","Gas","Electric - Other","Electric ccASHP - split"},0))),0),"")</f>
        <v>0</v>
      </c>
      <c r="AO13" s="81">
        <f>_xlfn.IFNA(IF($D13=3,IF($K13="Not Paid by Tenant",0,INDEX('AMI Ref'!$O$8:$R$8,MATCH($K13,{"Oil","Gas","Electric - Other","Electric ccASHP - split"},0))),0),"")</f>
        <v>0</v>
      </c>
      <c r="AP13" s="81">
        <f>_xlfn.IFNA(IF($D13=4,IF($K13="Not Paid by Tenant",0,INDEX('AMI Ref'!$O$9:$R$9,MATCH($K13,{"Oil","Gas","Electric - Other","Electric ccASHP - split"},0))),0),"")</f>
        <v>0</v>
      </c>
      <c r="AQ13" s="81">
        <f>_xlfn.IFNA(IF($D13=5,IF($K13="Not Paid by Tenant",0,INDEX('AMI Ref'!$O$10:$R$10,MATCH($K13,{"Oil","Gas","Electric - Other","Electric ccASHP - split"},0))),0),"")</f>
        <v>0</v>
      </c>
      <c r="AR13" s="81">
        <f t="shared" si="6"/>
        <v>0</v>
      </c>
      <c r="AS13" s="86" t="e">
        <f t="shared" si="7"/>
        <v>#N/A</v>
      </c>
    </row>
    <row r="14" spans="1:47" ht="12.95" customHeight="1" x14ac:dyDescent="0.2">
      <c r="A14" s="130">
        <v>12</v>
      </c>
      <c r="B14" s="177">
        <f>IF(OR(COUNTIF($B$2:$B13,Input!$F30)&lt;1,COUNTIF($O$2:$O13,Input!$C30)&lt;1),Input!F30,0)</f>
        <v>0</v>
      </c>
      <c r="C14" s="177">
        <f>IF(OR(COUNTIF($B$2:$B13,Input!$F30)&lt;1,COUNTIF($O$2:$O13,Input!$C30)&lt;1),Input!G30,0)</f>
        <v>0</v>
      </c>
      <c r="D14" s="177">
        <f>IF(OR(COUNTIF($B$2:$B13,Input!$F30)&lt;1,COUNTIF($O$2:$O13,Input!$C30)&lt;1),Input!H30,0)</f>
        <v>0</v>
      </c>
      <c r="E14" s="177">
        <f>IF(OR(COUNTIF($B$2:$B13,Input!$F30)&lt;1,COUNTIF($O$2:$O13,Input!$C30)&lt;1),Input!I30,0)</f>
        <v>0</v>
      </c>
      <c r="F14" s="177">
        <f>IF(OR(COUNTIF($B$2:$B13,Input!$F30)&lt;1,COUNTIF($O$2:$O13,Input!$C30)&lt;1),Input!J30,0)</f>
        <v>0</v>
      </c>
      <c r="G14" s="177">
        <f>IF(OR(COUNTIF($B$2:$B13,Input!$F30)&lt;1,COUNTIF($O$2:$O13,Input!$C30)&lt;1),Input!K30,0)</f>
        <v>0</v>
      </c>
      <c r="H14" s="177">
        <f>IF(OR(COUNTIF($B$2:$B13,Input!$F30)&lt;1,COUNTIF($O$2:$O13,Input!$C30)&lt;1),Input!L30,0)</f>
        <v>0</v>
      </c>
      <c r="I14" s="177">
        <f>IF(OR(COUNTIF($B$2:$B13,Input!$F30)&lt;1,COUNTIF($O$2:$O13,Input!$C30)&lt;1),Input!M30,0)</f>
        <v>0</v>
      </c>
      <c r="J14" s="177">
        <f>IF(OR(COUNTIF($B$2:$B13,Input!$F30)&lt;1,COUNTIF($O$2:$O13,Input!$C30)&lt;1),Input!N30,0)</f>
        <v>0</v>
      </c>
      <c r="K14" s="177">
        <f>IF(OR(COUNTIF($B$2:$B13,Input!$F30)&lt;1,COUNTIF($O$2:$O13,Input!$C30)&lt;1),Input!O30,0)</f>
        <v>0</v>
      </c>
      <c r="L14" s="177">
        <f>IF(OR(COUNTIF($B$2:$B13,Input!$F30)&lt;1,COUNTIF($O$2:$O13,Input!$C30)&lt;1),Input!P30,0)</f>
        <v>0</v>
      </c>
      <c r="M14" s="129" t="str">
        <f t="shared" si="0"/>
        <v/>
      </c>
      <c r="N14" s="161">
        <f t="shared" si="3"/>
        <v>0</v>
      </c>
      <c r="O14" s="168">
        <f>Input!C30</f>
        <v>0</v>
      </c>
      <c r="P14" s="189"/>
      <c r="R14" s="131">
        <f t="shared" si="4"/>
        <v>0</v>
      </c>
      <c r="S14" s="133" t="str">
        <f t="shared" si="1"/>
        <v xml:space="preserve"> </v>
      </c>
      <c r="T14" s="133"/>
      <c r="U14" s="132" t="str">
        <f>_xlfn.IFNA(IF($D14=0,LOOKUP($F14,{0.1,0.2,0.3,0.4,0.5,0.6,0.7,0.8,0.9,1},{22,34,46,58,70,82,94,106,118,130}),""),"")</f>
        <v/>
      </c>
      <c r="V14" s="132" t="str">
        <f>_xlfn.IFNA(IF($D14=1,LOOKUP($F14,{0.1,0.2,0.3,0.4,0.5,0.6,0.7,0.8,0.9,1},{23,35,47,59,71,83,95,107,119,131}),""),"")</f>
        <v/>
      </c>
      <c r="W14" s="132" t="str">
        <f>_xlfn.IFNA(IF($D14=2,LOOKUP($F14,{0.1,0.2,0.3,0.4,0.5,0.6,0.7,0.8,0.9,1},{24,36,48,60,72,84,96,108,120,132}),""),"")</f>
        <v/>
      </c>
      <c r="X14" s="132" t="str">
        <f>_xlfn.IFNA(IF($D14=3,LOOKUP($F14,{0.1,0.2,0.3,0.4,0.5,0.6,0.7,0.8,0.9,1},{25,37,49,61,73,85,97,109,121,133}),""),"")</f>
        <v/>
      </c>
      <c r="Y14" s="132" t="str">
        <f>_xlfn.IFNA(IF($D14=4,LOOKUP($F14,{0.1,0.2,0.3,0.4,0.5,0.6,0.7,0.8,0.9,1},{26,38,50,62,74,86,98,110,122,134}),""),"")</f>
        <v/>
      </c>
      <c r="Z14" s="132" t="str">
        <f>_xlfn.IFNA(IF($D14=5,LOOKUP($F14,{0.1,0.2,0.3,0.4,0.5,0.6,0.7,0.8,0.9,1},{27,39,51,63,75,87,99,111,123,135}),""),"")</f>
        <v/>
      </c>
      <c r="AA14" s="132">
        <f t="shared" si="5"/>
        <v>0</v>
      </c>
      <c r="AB14" s="132" t="str">
        <f t="shared" si="2"/>
        <v>00</v>
      </c>
      <c r="AC14" s="82" t="e">
        <f>VLOOKUP(AB14,'AMI Ref'!T:U,2,FALSE)</f>
        <v>#N/A</v>
      </c>
      <c r="AD14" s="81"/>
      <c r="AE14" s="81" t="str">
        <f>_xlfn.IFNA(IF($D14=0,IF($J14="Not Paid by Tenant",0,INDEX('AMI Ref'!$K$5:$N$5,MATCH($J14,{"Oil","Gas","Electric - Other","ELECTRIC - HEAT PUMP"},0))),0),"")</f>
        <v/>
      </c>
      <c r="AF14" s="81">
        <f>_xlfn.IFNA(IF($D14=1,IF($J14="Not Paid by Tenant",0,INDEX('AMI Ref'!$K$6:$N$6,MATCH($J14,{"Oil","Gas","Electric - Other","ELECTRIC - HEAT PUMP"},0))),0),"")</f>
        <v>0</v>
      </c>
      <c r="AG14" s="81">
        <f>_xlfn.IFNA(IF($D14=2,IF($J14="Not Paid by Tenant",0,INDEX('AMI Ref'!$K$7:$N$7,MATCH($J14,{"Oil","Gas","Electric - Other","ELECTRIC - HEAT PUMP"},0))),0),"")</f>
        <v>0</v>
      </c>
      <c r="AH14" s="81">
        <f>_xlfn.IFNA(IF($D14=3,IF($J14="Not Paid by Tenant",0,INDEX('AMI Ref'!$K$8:$N$8,MATCH($J14,{"Oil","Gas","Electric - Other","ELECTRIC - HEAT PUMP"},0))),0),"")</f>
        <v>0</v>
      </c>
      <c r="AI14" s="81">
        <f>_xlfn.IFNA(IF($D14=4,IF($J14="Not Paid by Tenant",0,INDEX('AMI Ref'!$K$9:$N$9,MATCH($J14,{"Oil","Gas","Electric - Other","ELECTRIC - HEAT PUMP"},0))),0),"")</f>
        <v>0</v>
      </c>
      <c r="AJ14" s="81">
        <f>_xlfn.IFNA(IF($D14=5,IF($J14="Not Paid by Tenant",0,INDEX('AMI Ref'!$K$10:$N$10,MATCH($J14,{"Oil","Gas","Electric - Other","ELECTRIC - HEAT PUMP"},0))),0),"")</f>
        <v>0</v>
      </c>
      <c r="AK14" s="32"/>
      <c r="AL14" s="81" t="str">
        <f>_xlfn.IFNA(IF($D14=0,IF($K14="Not Paid by Tenant",0,INDEX('AMI Ref'!$O$5:$R$5,MATCH($K14,{"Oil","Gas","Electric - Other","Electric ccASHP - split"},0))),0),"")</f>
        <v/>
      </c>
      <c r="AM14" s="81">
        <f>_xlfn.IFNA(IF($D14=1,IF($K14="Not Paid by Tenant",0,INDEX('AMI Ref'!$O$6:$R$6,MATCH($K14,{"Oil","Gas","Electric - Other","Electric ccASHP - split"},0))),0),"")</f>
        <v>0</v>
      </c>
      <c r="AN14" s="81">
        <f>_xlfn.IFNA(IF($D14=2,IF($K14="Not Paid by Tenant",0,INDEX('AMI Ref'!$O$7:$R$7,MATCH($K14,{"Oil","Gas","Electric - Other","Electric ccASHP - split"},0))),0),"")</f>
        <v>0</v>
      </c>
      <c r="AO14" s="81">
        <f>_xlfn.IFNA(IF($D14=3,IF($K14="Not Paid by Tenant",0,INDEX('AMI Ref'!$O$8:$R$8,MATCH($K14,{"Oil","Gas","Electric - Other","Electric ccASHP - split"},0))),0),"")</f>
        <v>0</v>
      </c>
      <c r="AP14" s="81">
        <f>_xlfn.IFNA(IF($D14=4,IF($K14="Not Paid by Tenant",0,INDEX('AMI Ref'!$O$9:$R$9,MATCH($K14,{"Oil","Gas","Electric - Other","Electric ccASHP - split"},0))),0),"")</f>
        <v>0</v>
      </c>
      <c r="AQ14" s="81">
        <f>_xlfn.IFNA(IF($D14=5,IF($K14="Not Paid by Tenant",0,INDEX('AMI Ref'!$O$10:$R$10,MATCH($K14,{"Oil","Gas","Electric - Other","Electric ccASHP - split"},0))),0),"")</f>
        <v>0</v>
      </c>
      <c r="AR14" s="81">
        <f t="shared" si="6"/>
        <v>0</v>
      </c>
      <c r="AS14" s="86" t="e">
        <f t="shared" si="7"/>
        <v>#N/A</v>
      </c>
    </row>
    <row r="15" spans="1:47" ht="12.95" customHeight="1" x14ac:dyDescent="0.2">
      <c r="A15" s="130">
        <v>13</v>
      </c>
      <c r="B15" s="177">
        <f>IF(OR(COUNTIF($B$2:$B14,Input!$F31)&lt;1,COUNTIF($O$2:$O14,Input!$C31)&lt;1),Input!F31,0)</f>
        <v>0</v>
      </c>
      <c r="C15" s="177">
        <f>IF(OR(COUNTIF($B$2:$B14,Input!$F31)&lt;1,COUNTIF($O$2:$O14,Input!$C31)&lt;1),Input!G31,0)</f>
        <v>0</v>
      </c>
      <c r="D15" s="177">
        <f>IF(OR(COUNTIF($B$2:$B14,Input!$F31)&lt;1,COUNTIF($O$2:$O14,Input!$C31)&lt;1),Input!H31,0)</f>
        <v>0</v>
      </c>
      <c r="E15" s="177">
        <f>IF(OR(COUNTIF($B$2:$B14,Input!$F31)&lt;1,COUNTIF($O$2:$O14,Input!$C31)&lt;1),Input!I31,0)</f>
        <v>0</v>
      </c>
      <c r="F15" s="177">
        <f>IF(OR(COUNTIF($B$2:$B14,Input!$F31)&lt;1,COUNTIF($O$2:$O14,Input!$C31)&lt;1),Input!J31,0)</f>
        <v>0</v>
      </c>
      <c r="G15" s="177">
        <f>IF(OR(COUNTIF($B$2:$B14,Input!$F31)&lt;1,COUNTIF($O$2:$O14,Input!$C31)&lt;1),Input!K31,0)</f>
        <v>0</v>
      </c>
      <c r="H15" s="177">
        <f>IF(OR(COUNTIF($B$2:$B14,Input!$F31)&lt;1,COUNTIF($O$2:$O14,Input!$C31)&lt;1),Input!L31,0)</f>
        <v>0</v>
      </c>
      <c r="I15" s="177">
        <f>IF(OR(COUNTIF($B$2:$B14,Input!$F31)&lt;1,COUNTIF($O$2:$O14,Input!$C31)&lt;1),Input!M31,0)</f>
        <v>0</v>
      </c>
      <c r="J15" s="177">
        <f>IF(OR(COUNTIF($B$2:$B14,Input!$F31)&lt;1,COUNTIF($O$2:$O14,Input!$C31)&lt;1),Input!N31,0)</f>
        <v>0</v>
      </c>
      <c r="K15" s="177">
        <f>IF(OR(COUNTIF($B$2:$B14,Input!$F31)&lt;1,COUNTIF($O$2:$O14,Input!$C31)&lt;1),Input!O31,0)</f>
        <v>0</v>
      </c>
      <c r="L15" s="177">
        <f>IF(OR(COUNTIF($B$2:$B14,Input!$F31)&lt;1,COUNTIF($O$2:$O14,Input!$C31)&lt;1),Input!P31,0)</f>
        <v>0</v>
      </c>
      <c r="M15" s="129" t="str">
        <f t="shared" si="0"/>
        <v/>
      </c>
      <c r="N15" s="161">
        <f t="shared" si="3"/>
        <v>0</v>
      </c>
      <c r="O15" s="168">
        <f>Input!C31</f>
        <v>0</v>
      </c>
      <c r="P15" s="189"/>
      <c r="R15" s="131">
        <f t="shared" si="4"/>
        <v>0</v>
      </c>
      <c r="S15" s="133" t="str">
        <f t="shared" si="1"/>
        <v xml:space="preserve"> </v>
      </c>
      <c r="T15" s="133"/>
      <c r="U15" s="132" t="str">
        <f>_xlfn.IFNA(IF($D15=0,LOOKUP($F15,{0.1,0.2,0.3,0.4,0.5,0.6,0.7,0.8,0.9,1},{22,34,46,58,70,82,94,106,118,130}),""),"")</f>
        <v/>
      </c>
      <c r="V15" s="132" t="str">
        <f>_xlfn.IFNA(IF($D15=1,LOOKUP($F15,{0.1,0.2,0.3,0.4,0.5,0.6,0.7,0.8,0.9,1},{23,35,47,59,71,83,95,107,119,131}),""),"")</f>
        <v/>
      </c>
      <c r="W15" s="132" t="str">
        <f>_xlfn.IFNA(IF($D15=2,LOOKUP($F15,{0.1,0.2,0.3,0.4,0.5,0.6,0.7,0.8,0.9,1},{24,36,48,60,72,84,96,108,120,132}),""),"")</f>
        <v/>
      </c>
      <c r="X15" s="132" t="str">
        <f>_xlfn.IFNA(IF($D15=3,LOOKUP($F15,{0.1,0.2,0.3,0.4,0.5,0.6,0.7,0.8,0.9,1},{25,37,49,61,73,85,97,109,121,133}),""),"")</f>
        <v/>
      </c>
      <c r="Y15" s="132" t="str">
        <f>_xlfn.IFNA(IF($D15=4,LOOKUP($F15,{0.1,0.2,0.3,0.4,0.5,0.6,0.7,0.8,0.9,1},{26,38,50,62,74,86,98,110,122,134}),""),"")</f>
        <v/>
      </c>
      <c r="Z15" s="132" t="str">
        <f>_xlfn.IFNA(IF($D15=5,LOOKUP($F15,{0.1,0.2,0.3,0.4,0.5,0.6,0.7,0.8,0.9,1},{27,39,51,63,75,87,99,111,123,135}),""),"")</f>
        <v/>
      </c>
      <c r="AA15" s="132">
        <f t="shared" si="5"/>
        <v>0</v>
      </c>
      <c r="AB15" s="132" t="str">
        <f t="shared" si="2"/>
        <v>00</v>
      </c>
      <c r="AC15" s="82" t="e">
        <f>VLOOKUP(AB15,'AMI Ref'!T:U,2,FALSE)</f>
        <v>#N/A</v>
      </c>
      <c r="AD15" s="81"/>
      <c r="AE15" s="81" t="str">
        <f>_xlfn.IFNA(IF($D15=0,IF($J15="Not Paid by Tenant",0,INDEX('AMI Ref'!$K$5:$N$5,MATCH($J15,{"Oil","Gas","Electric - Other","ELECTRIC - HEAT PUMP"},0))),0),"")</f>
        <v/>
      </c>
      <c r="AF15" s="81">
        <f>_xlfn.IFNA(IF($D15=1,IF($J15="Not Paid by Tenant",0,INDEX('AMI Ref'!$K$6:$N$6,MATCH($J15,{"Oil","Gas","Electric - Other","ELECTRIC - HEAT PUMP"},0))),0),"")</f>
        <v>0</v>
      </c>
      <c r="AG15" s="81">
        <f>_xlfn.IFNA(IF($D15=2,IF($J15="Not Paid by Tenant",0,INDEX('AMI Ref'!$K$7:$N$7,MATCH($J15,{"Oil","Gas","Electric - Other","ELECTRIC - HEAT PUMP"},0))),0),"")</f>
        <v>0</v>
      </c>
      <c r="AH15" s="81">
        <f>_xlfn.IFNA(IF($D15=3,IF($J15="Not Paid by Tenant",0,INDEX('AMI Ref'!$K$8:$N$8,MATCH($J15,{"Oil","Gas","Electric - Other","ELECTRIC - HEAT PUMP"},0))),0),"")</f>
        <v>0</v>
      </c>
      <c r="AI15" s="81">
        <f>_xlfn.IFNA(IF($D15=4,IF($J15="Not Paid by Tenant",0,INDEX('AMI Ref'!$K$9:$N$9,MATCH($J15,{"Oil","Gas","Electric - Other","ELECTRIC - HEAT PUMP"},0))),0),"")</f>
        <v>0</v>
      </c>
      <c r="AJ15" s="81">
        <f>_xlfn.IFNA(IF($D15=5,IF($J15="Not Paid by Tenant",0,INDEX('AMI Ref'!$K$10:$N$10,MATCH($J15,{"Oil","Gas","Electric - Other","ELECTRIC - HEAT PUMP"},0))),0),"")</f>
        <v>0</v>
      </c>
      <c r="AK15" s="32"/>
      <c r="AL15" s="81" t="str">
        <f>_xlfn.IFNA(IF($D15=0,IF($K15="Not Paid by Tenant",0,INDEX('AMI Ref'!$O$5:$R$5,MATCH($K15,{"Oil","Gas","Electric - Other","Electric ccASHP - split"},0))),0),"")</f>
        <v/>
      </c>
      <c r="AM15" s="81">
        <f>_xlfn.IFNA(IF($D15=1,IF($K15="Not Paid by Tenant",0,INDEX('AMI Ref'!$O$6:$R$6,MATCH($K15,{"Oil","Gas","Electric - Other","Electric ccASHP - split"},0))),0),"")</f>
        <v>0</v>
      </c>
      <c r="AN15" s="81">
        <f>_xlfn.IFNA(IF($D15=2,IF($K15="Not Paid by Tenant",0,INDEX('AMI Ref'!$O$7:$R$7,MATCH($K15,{"Oil","Gas","Electric - Other","Electric ccASHP - split"},0))),0),"")</f>
        <v>0</v>
      </c>
      <c r="AO15" s="81">
        <f>_xlfn.IFNA(IF($D15=3,IF($K15="Not Paid by Tenant",0,INDEX('AMI Ref'!$O$8:$R$8,MATCH($K15,{"Oil","Gas","Electric - Other","Electric ccASHP - split"},0))),0),"")</f>
        <v>0</v>
      </c>
      <c r="AP15" s="81">
        <f>_xlfn.IFNA(IF($D15=4,IF($K15="Not Paid by Tenant",0,INDEX('AMI Ref'!$O$9:$R$9,MATCH($K15,{"Oil","Gas","Electric - Other","Electric ccASHP - split"},0))),0),"")</f>
        <v>0</v>
      </c>
      <c r="AQ15" s="81">
        <f>_xlfn.IFNA(IF($D15=5,IF($K15="Not Paid by Tenant",0,INDEX('AMI Ref'!$O$10:$R$10,MATCH($K15,{"Oil","Gas","Electric - Other","Electric ccASHP - split"},0))),0),"")</f>
        <v>0</v>
      </c>
      <c r="AR15" s="81">
        <f t="shared" si="6"/>
        <v>0</v>
      </c>
      <c r="AS15" s="86" t="e">
        <f t="shared" si="7"/>
        <v>#N/A</v>
      </c>
    </row>
    <row r="16" spans="1:47" ht="12.95" customHeight="1" x14ac:dyDescent="0.2">
      <c r="A16" s="130">
        <v>14</v>
      </c>
      <c r="B16" s="177">
        <f>IF(OR(COUNTIF($B$2:$B15,Input!$F32)&lt;1,COUNTIF($O$2:$O15,Input!$C32)&lt;1),Input!F32,0)</f>
        <v>0</v>
      </c>
      <c r="C16" s="177">
        <f>IF(OR(COUNTIF($B$2:$B15,Input!$F32)&lt;1,COUNTIF($O$2:$O15,Input!$C32)&lt;1),Input!G32,0)</f>
        <v>0</v>
      </c>
      <c r="D16" s="177">
        <f>IF(OR(COUNTIF($B$2:$B15,Input!$F32)&lt;1,COUNTIF($O$2:$O15,Input!$C32)&lt;1),Input!H32,0)</f>
        <v>0</v>
      </c>
      <c r="E16" s="177">
        <f>IF(OR(COUNTIF($B$2:$B15,Input!$F32)&lt;1,COUNTIF($O$2:$O15,Input!$C32)&lt;1),Input!I32,0)</f>
        <v>0</v>
      </c>
      <c r="F16" s="177">
        <f>IF(OR(COUNTIF($B$2:$B15,Input!$F32)&lt;1,COUNTIF($O$2:$O15,Input!$C32)&lt;1),Input!J32,0)</f>
        <v>0</v>
      </c>
      <c r="G16" s="177">
        <f>IF(OR(COUNTIF($B$2:$B15,Input!$F32)&lt;1,COUNTIF($O$2:$O15,Input!$C32)&lt;1),Input!K32,0)</f>
        <v>0</v>
      </c>
      <c r="H16" s="177">
        <f>IF(OR(COUNTIF($B$2:$B15,Input!$F32)&lt;1,COUNTIF($O$2:$O15,Input!$C32)&lt;1),Input!L32,0)</f>
        <v>0</v>
      </c>
      <c r="I16" s="177">
        <f>IF(OR(COUNTIF($B$2:$B15,Input!$F32)&lt;1,COUNTIF($O$2:$O15,Input!$C32)&lt;1),Input!M32,0)</f>
        <v>0</v>
      </c>
      <c r="J16" s="177">
        <f>IF(OR(COUNTIF($B$2:$B15,Input!$F32)&lt;1,COUNTIF($O$2:$O15,Input!$C32)&lt;1),Input!N32,0)</f>
        <v>0</v>
      </c>
      <c r="K16" s="177">
        <f>IF(OR(COUNTIF($B$2:$B15,Input!$F32)&lt;1,COUNTIF($O$2:$O15,Input!$C32)&lt;1),Input!O32,0)</f>
        <v>0</v>
      </c>
      <c r="L16" s="177">
        <f>IF(OR(COUNTIF($B$2:$B15,Input!$F32)&lt;1,COUNTIF($O$2:$O15,Input!$C32)&lt;1),Input!P32,0)</f>
        <v>0</v>
      </c>
      <c r="M16" s="129" t="str">
        <f t="shared" si="0"/>
        <v/>
      </c>
      <c r="N16" s="161">
        <f t="shared" si="3"/>
        <v>0</v>
      </c>
      <c r="O16" s="168">
        <f>Input!C32</f>
        <v>0</v>
      </c>
      <c r="P16" s="189"/>
      <c r="R16" s="131">
        <f t="shared" si="4"/>
        <v>0</v>
      </c>
      <c r="S16" s="133" t="str">
        <f t="shared" si="1"/>
        <v xml:space="preserve"> </v>
      </c>
      <c r="T16" s="133"/>
      <c r="U16" s="132" t="str">
        <f>_xlfn.IFNA(IF($D16=0,LOOKUP($F16,{0.1,0.2,0.3,0.4,0.5,0.6,0.7,0.8,0.9,1},{22,34,46,58,70,82,94,106,118,130}),""),"")</f>
        <v/>
      </c>
      <c r="V16" s="132" t="str">
        <f>_xlfn.IFNA(IF($D16=1,LOOKUP($F16,{0.1,0.2,0.3,0.4,0.5,0.6,0.7,0.8,0.9,1},{23,35,47,59,71,83,95,107,119,131}),""),"")</f>
        <v/>
      </c>
      <c r="W16" s="132" t="str">
        <f>_xlfn.IFNA(IF($D16=2,LOOKUP($F16,{0.1,0.2,0.3,0.4,0.5,0.6,0.7,0.8,0.9,1},{24,36,48,60,72,84,96,108,120,132}),""),"")</f>
        <v/>
      </c>
      <c r="X16" s="132" t="str">
        <f>_xlfn.IFNA(IF($D16=3,LOOKUP($F16,{0.1,0.2,0.3,0.4,0.5,0.6,0.7,0.8,0.9,1},{25,37,49,61,73,85,97,109,121,133}),""),"")</f>
        <v/>
      </c>
      <c r="Y16" s="132" t="str">
        <f>_xlfn.IFNA(IF($D16=4,LOOKUP($F16,{0.1,0.2,0.3,0.4,0.5,0.6,0.7,0.8,0.9,1},{26,38,50,62,74,86,98,110,122,134}),""),"")</f>
        <v/>
      </c>
      <c r="Z16" s="132" t="str">
        <f>_xlfn.IFNA(IF($D16=5,LOOKUP($F16,{0.1,0.2,0.3,0.4,0.5,0.6,0.7,0.8,0.9,1},{27,39,51,63,75,87,99,111,123,135}),""),"")</f>
        <v/>
      </c>
      <c r="AA16" s="132">
        <f t="shared" si="5"/>
        <v>0</v>
      </c>
      <c r="AB16" s="132" t="str">
        <f t="shared" si="2"/>
        <v>00</v>
      </c>
      <c r="AC16" s="82" t="e">
        <f>VLOOKUP(AB16,'AMI Ref'!T:U,2,FALSE)</f>
        <v>#N/A</v>
      </c>
      <c r="AD16" s="81"/>
      <c r="AE16" s="81" t="str">
        <f>_xlfn.IFNA(IF($D16=0,IF($J16="Not Paid by Tenant",0,INDEX('AMI Ref'!$K$5:$N$5,MATCH($J16,{"Oil","Gas","Electric - Other","ELECTRIC - HEAT PUMP"},0))),0),"")</f>
        <v/>
      </c>
      <c r="AF16" s="81">
        <f>_xlfn.IFNA(IF($D16=1,IF($J16="Not Paid by Tenant",0,INDEX('AMI Ref'!$K$6:$N$6,MATCH($J16,{"Oil","Gas","Electric - Other","ELECTRIC - HEAT PUMP"},0))),0),"")</f>
        <v>0</v>
      </c>
      <c r="AG16" s="81">
        <f>_xlfn.IFNA(IF($D16=2,IF($J16="Not Paid by Tenant",0,INDEX('AMI Ref'!$K$7:$N$7,MATCH($J16,{"Oil","Gas","Electric - Other","ELECTRIC - HEAT PUMP"},0))),0),"")</f>
        <v>0</v>
      </c>
      <c r="AH16" s="81">
        <f>_xlfn.IFNA(IF($D16=3,IF($J16="Not Paid by Tenant",0,INDEX('AMI Ref'!$K$8:$N$8,MATCH($J16,{"Oil","Gas","Electric - Other","ELECTRIC - HEAT PUMP"},0))),0),"")</f>
        <v>0</v>
      </c>
      <c r="AI16" s="81">
        <f>_xlfn.IFNA(IF($D16=4,IF($J16="Not Paid by Tenant",0,INDEX('AMI Ref'!$K$9:$N$9,MATCH($J16,{"Oil","Gas","Electric - Other","ELECTRIC - HEAT PUMP"},0))),0),"")</f>
        <v>0</v>
      </c>
      <c r="AJ16" s="81">
        <f>_xlfn.IFNA(IF($D16=5,IF($J16="Not Paid by Tenant",0,INDEX('AMI Ref'!$K$10:$N$10,MATCH($J16,{"Oil","Gas","Electric - Other","ELECTRIC - HEAT PUMP"},0))),0),"")</f>
        <v>0</v>
      </c>
      <c r="AK16" s="32"/>
      <c r="AL16" s="81" t="str">
        <f>_xlfn.IFNA(IF($D16=0,IF($K16="Not Paid by Tenant",0,INDEX('AMI Ref'!$O$5:$R$5,MATCH($K16,{"Oil","Gas","Electric - Other","Electric ccASHP - split"},0))),0),"")</f>
        <v/>
      </c>
      <c r="AM16" s="81">
        <f>_xlfn.IFNA(IF($D16=1,IF($K16="Not Paid by Tenant",0,INDEX('AMI Ref'!$O$6:$R$6,MATCH($K16,{"Oil","Gas","Electric - Other","Electric ccASHP - split"},0))),0),"")</f>
        <v>0</v>
      </c>
      <c r="AN16" s="81">
        <f>_xlfn.IFNA(IF($D16=2,IF($K16="Not Paid by Tenant",0,INDEX('AMI Ref'!$O$7:$R$7,MATCH($K16,{"Oil","Gas","Electric - Other","Electric ccASHP - split"},0))),0),"")</f>
        <v>0</v>
      </c>
      <c r="AO16" s="81">
        <f>_xlfn.IFNA(IF($D16=3,IF($K16="Not Paid by Tenant",0,INDEX('AMI Ref'!$O$8:$R$8,MATCH($K16,{"Oil","Gas","Electric - Other","Electric ccASHP - split"},0))),0),"")</f>
        <v>0</v>
      </c>
      <c r="AP16" s="81">
        <f>_xlfn.IFNA(IF($D16=4,IF($K16="Not Paid by Tenant",0,INDEX('AMI Ref'!$O$9:$R$9,MATCH($K16,{"Oil","Gas","Electric - Other","Electric ccASHP - split"},0))),0),"")</f>
        <v>0</v>
      </c>
      <c r="AQ16" s="81">
        <f>_xlfn.IFNA(IF($D16=5,IF($K16="Not Paid by Tenant",0,INDEX('AMI Ref'!$O$10:$R$10,MATCH($K16,{"Oil","Gas","Electric - Other","Electric ccASHP - split"},0))),0),"")</f>
        <v>0</v>
      </c>
      <c r="AR16" s="81">
        <f t="shared" si="6"/>
        <v>0</v>
      </c>
      <c r="AS16" s="86" t="e">
        <f t="shared" si="7"/>
        <v>#N/A</v>
      </c>
    </row>
    <row r="17" spans="1:45" ht="12.95" customHeight="1" x14ac:dyDescent="0.2">
      <c r="A17" s="130">
        <v>15</v>
      </c>
      <c r="B17" s="177">
        <f>IF(OR(COUNTIF($B$2:$B16,Input!$F33)&lt;1,COUNTIF($O$2:$O16,Input!$C33)&lt;1),Input!F33,0)</f>
        <v>0</v>
      </c>
      <c r="C17" s="177">
        <f>IF(OR(COUNTIF($B$2:$B16,Input!$F33)&lt;1,COUNTIF($O$2:$O16,Input!$C33)&lt;1),Input!G33,0)</f>
        <v>0</v>
      </c>
      <c r="D17" s="177">
        <f>IF(OR(COUNTIF($B$2:$B16,Input!$F33)&lt;1,COUNTIF($O$2:$O16,Input!$C33)&lt;1),Input!H33,0)</f>
        <v>0</v>
      </c>
      <c r="E17" s="177">
        <f>IF(OR(COUNTIF($B$2:$B16,Input!$F33)&lt;1,COUNTIF($O$2:$O16,Input!$C33)&lt;1),Input!I33,0)</f>
        <v>0</v>
      </c>
      <c r="F17" s="177">
        <f>IF(OR(COUNTIF($B$2:$B16,Input!$F33)&lt;1,COUNTIF($O$2:$O16,Input!$C33)&lt;1),Input!J33,0)</f>
        <v>0</v>
      </c>
      <c r="G17" s="177">
        <f>IF(OR(COUNTIF($B$2:$B16,Input!$F33)&lt;1,COUNTIF($O$2:$O16,Input!$C33)&lt;1),Input!K33,0)</f>
        <v>0</v>
      </c>
      <c r="H17" s="177">
        <f>IF(OR(COUNTIF($B$2:$B16,Input!$F33)&lt;1,COUNTIF($O$2:$O16,Input!$C33)&lt;1),Input!L33,0)</f>
        <v>0</v>
      </c>
      <c r="I17" s="177">
        <f>IF(OR(COUNTIF($B$2:$B16,Input!$F33)&lt;1,COUNTIF($O$2:$O16,Input!$C33)&lt;1),Input!M33,0)</f>
        <v>0</v>
      </c>
      <c r="J17" s="177">
        <f>IF(OR(COUNTIF($B$2:$B16,Input!$F33)&lt;1,COUNTIF($O$2:$O16,Input!$C33)&lt;1),Input!N33,0)</f>
        <v>0</v>
      </c>
      <c r="K17" s="177">
        <f>IF(OR(COUNTIF($B$2:$B16,Input!$F33)&lt;1,COUNTIF($O$2:$O16,Input!$C33)&lt;1),Input!O33,0)</f>
        <v>0</v>
      </c>
      <c r="L17" s="177">
        <f>IF(OR(COUNTIF($B$2:$B16,Input!$F33)&lt;1,COUNTIF($O$2:$O16,Input!$C33)&lt;1),Input!P33,0)</f>
        <v>0</v>
      </c>
      <c r="M17" s="129" t="str">
        <f t="shared" si="0"/>
        <v/>
      </c>
      <c r="N17" s="161">
        <f t="shared" si="3"/>
        <v>0</v>
      </c>
      <c r="O17" s="168">
        <f>Input!C33</f>
        <v>0</v>
      </c>
      <c r="P17" s="189"/>
      <c r="R17" s="131">
        <f t="shared" si="4"/>
        <v>0</v>
      </c>
      <c r="S17" s="133" t="str">
        <f t="shared" si="1"/>
        <v xml:space="preserve"> </v>
      </c>
      <c r="T17" s="133"/>
      <c r="U17" s="132" t="str">
        <f>_xlfn.IFNA(IF($D17=0,LOOKUP($F17,{0.1,0.2,0.3,0.4,0.5,0.6,0.7,0.8,0.9,1},{22,34,46,58,70,82,94,106,118,130}),""),"")</f>
        <v/>
      </c>
      <c r="V17" s="132" t="str">
        <f>_xlfn.IFNA(IF($D17=1,LOOKUP($F17,{0.1,0.2,0.3,0.4,0.5,0.6,0.7,0.8,0.9,1},{23,35,47,59,71,83,95,107,119,131}),""),"")</f>
        <v/>
      </c>
      <c r="W17" s="132" t="str">
        <f>_xlfn.IFNA(IF($D17=2,LOOKUP($F17,{0.1,0.2,0.3,0.4,0.5,0.6,0.7,0.8,0.9,1},{24,36,48,60,72,84,96,108,120,132}),""),"")</f>
        <v/>
      </c>
      <c r="X17" s="132" t="str">
        <f>_xlfn.IFNA(IF($D17=3,LOOKUP($F17,{0.1,0.2,0.3,0.4,0.5,0.6,0.7,0.8,0.9,1},{25,37,49,61,73,85,97,109,121,133}),""),"")</f>
        <v/>
      </c>
      <c r="Y17" s="132" t="str">
        <f>_xlfn.IFNA(IF($D17=4,LOOKUP($F17,{0.1,0.2,0.3,0.4,0.5,0.6,0.7,0.8,0.9,1},{26,38,50,62,74,86,98,110,122,134}),""),"")</f>
        <v/>
      </c>
      <c r="Z17" s="132" t="str">
        <f>_xlfn.IFNA(IF($D17=5,LOOKUP($F17,{0.1,0.2,0.3,0.4,0.5,0.6,0.7,0.8,0.9,1},{27,39,51,63,75,87,99,111,123,135}),""),"")</f>
        <v/>
      </c>
      <c r="AA17" s="132">
        <f t="shared" si="5"/>
        <v>0</v>
      </c>
      <c r="AB17" s="132" t="str">
        <f t="shared" si="2"/>
        <v>00</v>
      </c>
      <c r="AC17" s="82" t="e">
        <f>VLOOKUP(AB17,'AMI Ref'!T:U,2,FALSE)</f>
        <v>#N/A</v>
      </c>
      <c r="AD17" s="81"/>
      <c r="AE17" s="81" t="str">
        <f>_xlfn.IFNA(IF($D17=0,IF($J17="Not Paid by Tenant",0,INDEX('AMI Ref'!$K$5:$N$5,MATCH($J17,{"Oil","Gas","Electric - Other","ELECTRIC - HEAT PUMP"},0))),0),"")</f>
        <v/>
      </c>
      <c r="AF17" s="81">
        <f>_xlfn.IFNA(IF($D17=1,IF($J17="Not Paid by Tenant",0,INDEX('AMI Ref'!$K$6:$N$6,MATCH($J17,{"Oil","Gas","Electric - Other","ELECTRIC - HEAT PUMP"},0))),0),"")</f>
        <v>0</v>
      </c>
      <c r="AG17" s="81">
        <f>_xlfn.IFNA(IF($D17=2,IF($J17="Not Paid by Tenant",0,INDEX('AMI Ref'!$K$7:$N$7,MATCH($J17,{"Oil","Gas","Electric - Other","ELECTRIC - HEAT PUMP"},0))),0),"")</f>
        <v>0</v>
      </c>
      <c r="AH17" s="81">
        <f>_xlfn.IFNA(IF($D17=3,IF($J17="Not Paid by Tenant",0,INDEX('AMI Ref'!$K$8:$N$8,MATCH($J17,{"Oil","Gas","Electric - Other","ELECTRIC - HEAT PUMP"},0))),0),"")</f>
        <v>0</v>
      </c>
      <c r="AI17" s="81">
        <f>_xlfn.IFNA(IF($D17=4,IF($J17="Not Paid by Tenant",0,INDEX('AMI Ref'!$K$9:$N$9,MATCH($J17,{"Oil","Gas","Electric - Other","ELECTRIC - HEAT PUMP"},0))),0),"")</f>
        <v>0</v>
      </c>
      <c r="AJ17" s="81">
        <f>_xlfn.IFNA(IF($D17=5,IF($J17="Not Paid by Tenant",0,INDEX('AMI Ref'!$K$10:$N$10,MATCH($J17,{"Oil","Gas","Electric - Other","ELECTRIC - HEAT PUMP"},0))),0),"")</f>
        <v>0</v>
      </c>
      <c r="AK17" s="32"/>
      <c r="AL17" s="81" t="str">
        <f>_xlfn.IFNA(IF($D17=0,IF($K17="Not Paid by Tenant",0,INDEX('AMI Ref'!$O$5:$R$5,MATCH($K17,{"Oil","Gas","Electric - Other","Electric ccASHP - split"},0))),0),"")</f>
        <v/>
      </c>
      <c r="AM17" s="81">
        <f>_xlfn.IFNA(IF($D17=1,IF($K17="Not Paid by Tenant",0,INDEX('AMI Ref'!$O$6:$R$6,MATCH($K17,{"Oil","Gas","Electric - Other","Electric ccASHP - split"},0))),0),"")</f>
        <v>0</v>
      </c>
      <c r="AN17" s="81">
        <f>_xlfn.IFNA(IF($D17=2,IF($K17="Not Paid by Tenant",0,INDEX('AMI Ref'!$O$7:$R$7,MATCH($K17,{"Oil","Gas","Electric - Other","Electric ccASHP - split"},0))),0),"")</f>
        <v>0</v>
      </c>
      <c r="AO17" s="81">
        <f>_xlfn.IFNA(IF($D17=3,IF($K17="Not Paid by Tenant",0,INDEX('AMI Ref'!$O$8:$R$8,MATCH($K17,{"Oil","Gas","Electric - Other","Electric ccASHP - split"},0))),0),"")</f>
        <v>0</v>
      </c>
      <c r="AP17" s="81">
        <f>_xlfn.IFNA(IF($D17=4,IF($K17="Not Paid by Tenant",0,INDEX('AMI Ref'!$O$9:$R$9,MATCH($K17,{"Oil","Gas","Electric - Other","Electric ccASHP - split"},0))),0),"")</f>
        <v>0</v>
      </c>
      <c r="AQ17" s="81">
        <f>_xlfn.IFNA(IF($D17=5,IF($K17="Not Paid by Tenant",0,INDEX('AMI Ref'!$O$10:$R$10,MATCH($K17,{"Oil","Gas","Electric - Other","Electric ccASHP - split"},0))),0),"")</f>
        <v>0</v>
      </c>
      <c r="AR17" s="81">
        <f t="shared" si="6"/>
        <v>0</v>
      </c>
      <c r="AS17" s="86" t="e">
        <f t="shared" si="7"/>
        <v>#N/A</v>
      </c>
    </row>
    <row r="18" spans="1:45" ht="12.95" customHeight="1" x14ac:dyDescent="0.2">
      <c r="A18" s="130">
        <v>16</v>
      </c>
      <c r="B18" s="177">
        <f>IF(OR(COUNTIF($B$2:$B17,Input!$F34)&lt;1,COUNTIF($O$2:$O17,Input!$C34)&lt;1),Input!F34,0)</f>
        <v>0</v>
      </c>
      <c r="C18" s="177">
        <f>IF(OR(COUNTIF($B$2:$B17,Input!$F34)&lt;1,COUNTIF($O$2:$O17,Input!$C34)&lt;1),Input!G34,0)</f>
        <v>0</v>
      </c>
      <c r="D18" s="177">
        <f>IF(OR(COUNTIF($B$2:$B17,Input!$F34)&lt;1,COUNTIF($O$2:$O17,Input!$C34)&lt;1),Input!H34,0)</f>
        <v>0</v>
      </c>
      <c r="E18" s="177">
        <f>IF(OR(COUNTIF($B$2:$B17,Input!$F34)&lt;1,COUNTIF($O$2:$O17,Input!$C34)&lt;1),Input!I34,0)</f>
        <v>0</v>
      </c>
      <c r="F18" s="177">
        <f>IF(OR(COUNTIF($B$2:$B17,Input!$F34)&lt;1,COUNTIF($O$2:$O17,Input!$C34)&lt;1),Input!J34,0)</f>
        <v>0</v>
      </c>
      <c r="G18" s="177">
        <f>IF(OR(COUNTIF($B$2:$B17,Input!$F34)&lt;1,COUNTIF($O$2:$O17,Input!$C34)&lt;1),Input!K34,0)</f>
        <v>0</v>
      </c>
      <c r="H18" s="177">
        <f>IF(OR(COUNTIF($B$2:$B17,Input!$F34)&lt;1,COUNTIF($O$2:$O17,Input!$C34)&lt;1),Input!L34,0)</f>
        <v>0</v>
      </c>
      <c r="I18" s="177">
        <f>IF(OR(COUNTIF($B$2:$B17,Input!$F34)&lt;1,COUNTIF($O$2:$O17,Input!$C34)&lt;1),Input!M34,0)</f>
        <v>0</v>
      </c>
      <c r="J18" s="177">
        <f>IF(OR(COUNTIF($B$2:$B17,Input!$F34)&lt;1,COUNTIF($O$2:$O17,Input!$C34)&lt;1),Input!N34,0)</f>
        <v>0</v>
      </c>
      <c r="K18" s="177">
        <f>IF(OR(COUNTIF($B$2:$B17,Input!$F34)&lt;1,COUNTIF($O$2:$O17,Input!$C34)&lt;1),Input!O34,0)</f>
        <v>0</v>
      </c>
      <c r="L18" s="177">
        <f>IF(OR(COUNTIF($B$2:$B17,Input!$F34)&lt;1,COUNTIF($O$2:$O17,Input!$C34)&lt;1),Input!P34,0)</f>
        <v>0</v>
      </c>
      <c r="M18" s="129" t="str">
        <f t="shared" si="0"/>
        <v/>
      </c>
      <c r="N18" s="161">
        <f t="shared" si="3"/>
        <v>0</v>
      </c>
      <c r="O18" s="168">
        <f>Input!C34</f>
        <v>0</v>
      </c>
      <c r="P18" s="189"/>
      <c r="R18" s="131">
        <f t="shared" si="4"/>
        <v>0</v>
      </c>
      <c r="S18" s="133" t="str">
        <f t="shared" si="1"/>
        <v xml:space="preserve"> </v>
      </c>
      <c r="T18" s="133"/>
      <c r="U18" s="132" t="str">
        <f>_xlfn.IFNA(IF($D18=0,LOOKUP($F18,{0.1,0.2,0.3,0.4,0.5,0.6,0.7,0.8,0.9,1},{22,34,46,58,70,82,94,106,118,130}),""),"")</f>
        <v/>
      </c>
      <c r="V18" s="132" t="str">
        <f>_xlfn.IFNA(IF($D18=1,LOOKUP($F18,{0.1,0.2,0.3,0.4,0.5,0.6,0.7,0.8,0.9,1},{23,35,47,59,71,83,95,107,119,131}),""),"")</f>
        <v/>
      </c>
      <c r="W18" s="132" t="str">
        <f>_xlfn.IFNA(IF($D18=2,LOOKUP($F18,{0.1,0.2,0.3,0.4,0.5,0.6,0.7,0.8,0.9,1},{24,36,48,60,72,84,96,108,120,132}),""),"")</f>
        <v/>
      </c>
      <c r="X18" s="132" t="str">
        <f>_xlfn.IFNA(IF($D18=3,LOOKUP($F18,{0.1,0.2,0.3,0.4,0.5,0.6,0.7,0.8,0.9,1},{25,37,49,61,73,85,97,109,121,133}),""),"")</f>
        <v/>
      </c>
      <c r="Y18" s="132" t="str">
        <f>_xlfn.IFNA(IF($D18=4,LOOKUP($F18,{0.1,0.2,0.3,0.4,0.5,0.6,0.7,0.8,0.9,1},{26,38,50,62,74,86,98,110,122,134}),""),"")</f>
        <v/>
      </c>
      <c r="Z18" s="132" t="str">
        <f>_xlfn.IFNA(IF($D18=5,LOOKUP($F18,{0.1,0.2,0.3,0.4,0.5,0.6,0.7,0.8,0.9,1},{27,39,51,63,75,87,99,111,123,135}),""),"")</f>
        <v/>
      </c>
      <c r="AA18" s="132">
        <f t="shared" si="5"/>
        <v>0</v>
      </c>
      <c r="AB18" s="132" t="str">
        <f t="shared" si="2"/>
        <v>00</v>
      </c>
      <c r="AC18" s="82" t="e">
        <f>VLOOKUP(AB18,'AMI Ref'!T:U,2,FALSE)</f>
        <v>#N/A</v>
      </c>
      <c r="AD18" s="81"/>
      <c r="AE18" s="81" t="str">
        <f>_xlfn.IFNA(IF($D18=0,IF($J18="Not Paid by Tenant",0,INDEX('AMI Ref'!$K$5:$N$5,MATCH($J18,{"Oil","Gas","Electric - Other","ELECTRIC - HEAT PUMP"},0))),0),"")</f>
        <v/>
      </c>
      <c r="AF18" s="81">
        <f>_xlfn.IFNA(IF($D18=1,IF($J18="Not Paid by Tenant",0,INDEX('AMI Ref'!$K$6:$N$6,MATCH($J18,{"Oil","Gas","Electric - Other","ELECTRIC - HEAT PUMP"},0))),0),"")</f>
        <v>0</v>
      </c>
      <c r="AG18" s="81">
        <f>_xlfn.IFNA(IF($D18=2,IF($J18="Not Paid by Tenant",0,INDEX('AMI Ref'!$K$7:$N$7,MATCH($J18,{"Oil","Gas","Electric - Other","ELECTRIC - HEAT PUMP"},0))),0),"")</f>
        <v>0</v>
      </c>
      <c r="AH18" s="81">
        <f>_xlfn.IFNA(IF($D18=3,IF($J18="Not Paid by Tenant",0,INDEX('AMI Ref'!$K$8:$N$8,MATCH($J18,{"Oil","Gas","Electric - Other","ELECTRIC - HEAT PUMP"},0))),0),"")</f>
        <v>0</v>
      </c>
      <c r="AI18" s="81">
        <f>_xlfn.IFNA(IF($D18=4,IF($J18="Not Paid by Tenant",0,INDEX('AMI Ref'!$K$9:$N$9,MATCH($J18,{"Oil","Gas","Electric - Other","ELECTRIC - HEAT PUMP"},0))),0),"")</f>
        <v>0</v>
      </c>
      <c r="AJ18" s="81">
        <f>_xlfn.IFNA(IF($D18=5,IF($J18="Not Paid by Tenant",0,INDEX('AMI Ref'!$K$10:$N$10,MATCH($J18,{"Oil","Gas","Electric - Other","ELECTRIC - HEAT PUMP"},0))),0),"")</f>
        <v>0</v>
      </c>
      <c r="AK18" s="32"/>
      <c r="AL18" s="81" t="str">
        <f>_xlfn.IFNA(IF($D18=0,IF($K18="Not Paid by Tenant",0,INDEX('AMI Ref'!$O$5:$R$5,MATCH($K18,{"Oil","Gas","Electric - Other","Electric ccASHP - split"},0))),0),"")</f>
        <v/>
      </c>
      <c r="AM18" s="81">
        <f>_xlfn.IFNA(IF($D18=1,IF($K18="Not Paid by Tenant",0,INDEX('AMI Ref'!$O$6:$R$6,MATCH($K18,{"Oil","Gas","Electric - Other","Electric ccASHP - split"},0))),0),"")</f>
        <v>0</v>
      </c>
      <c r="AN18" s="81">
        <f>_xlfn.IFNA(IF($D18=2,IF($K18="Not Paid by Tenant",0,INDEX('AMI Ref'!$O$7:$R$7,MATCH($K18,{"Oil","Gas","Electric - Other","Electric ccASHP - split"},0))),0),"")</f>
        <v>0</v>
      </c>
      <c r="AO18" s="81">
        <f>_xlfn.IFNA(IF($D18=3,IF($K18="Not Paid by Tenant",0,INDEX('AMI Ref'!$O$8:$R$8,MATCH($K18,{"Oil","Gas","Electric - Other","Electric ccASHP - split"},0))),0),"")</f>
        <v>0</v>
      </c>
      <c r="AP18" s="81">
        <f>_xlfn.IFNA(IF($D18=4,IF($K18="Not Paid by Tenant",0,INDEX('AMI Ref'!$O$9:$R$9,MATCH($K18,{"Oil","Gas","Electric - Other","Electric ccASHP - split"},0))),0),"")</f>
        <v>0</v>
      </c>
      <c r="AQ18" s="81">
        <f>_xlfn.IFNA(IF($D18=5,IF($K18="Not Paid by Tenant",0,INDEX('AMI Ref'!$O$10:$R$10,MATCH($K18,{"Oil","Gas","Electric - Other","Electric ccASHP - split"},0))),0),"")</f>
        <v>0</v>
      </c>
      <c r="AR18" s="81">
        <f t="shared" si="6"/>
        <v>0</v>
      </c>
      <c r="AS18" s="86" t="e">
        <f t="shared" si="7"/>
        <v>#N/A</v>
      </c>
    </row>
    <row r="19" spans="1:45" ht="12.95" customHeight="1" x14ac:dyDescent="0.2">
      <c r="A19" s="130">
        <v>17</v>
      </c>
      <c r="B19" s="177">
        <f>IF(OR(COUNTIF($B$2:$B18,Input!$F35)&lt;1,COUNTIF($O$2:$O18,Input!$C35)&lt;1),Input!F35,0)</f>
        <v>0</v>
      </c>
      <c r="C19" s="177">
        <f>IF(OR(COUNTIF($B$2:$B18,Input!$F35)&lt;1,COUNTIF($O$2:$O18,Input!$C35)&lt;1),Input!G35,0)</f>
        <v>0</v>
      </c>
      <c r="D19" s="177">
        <f>IF(OR(COUNTIF($B$2:$B18,Input!$F35)&lt;1,COUNTIF($O$2:$O18,Input!$C35)&lt;1),Input!H35,0)</f>
        <v>0</v>
      </c>
      <c r="E19" s="177">
        <f>IF(OR(COUNTIF($B$2:$B18,Input!$F35)&lt;1,COUNTIF($O$2:$O18,Input!$C35)&lt;1),Input!I35,0)</f>
        <v>0</v>
      </c>
      <c r="F19" s="177">
        <f>IF(OR(COUNTIF($B$2:$B18,Input!$F35)&lt;1,COUNTIF($O$2:$O18,Input!$C35)&lt;1),Input!J35,0)</f>
        <v>0</v>
      </c>
      <c r="G19" s="177">
        <f>IF(OR(COUNTIF($B$2:$B18,Input!$F35)&lt;1,COUNTIF($O$2:$O18,Input!$C35)&lt;1),Input!K35,0)</f>
        <v>0</v>
      </c>
      <c r="H19" s="177">
        <f>IF(OR(COUNTIF($B$2:$B18,Input!$F35)&lt;1,COUNTIF($O$2:$O18,Input!$C35)&lt;1),Input!L35,0)</f>
        <v>0</v>
      </c>
      <c r="I19" s="177">
        <f>IF(OR(COUNTIF($B$2:$B18,Input!$F35)&lt;1,COUNTIF($O$2:$O18,Input!$C35)&lt;1),Input!M35,0)</f>
        <v>0</v>
      </c>
      <c r="J19" s="177">
        <f>IF(OR(COUNTIF($B$2:$B18,Input!$F35)&lt;1,COUNTIF($O$2:$O18,Input!$C35)&lt;1),Input!N35,0)</f>
        <v>0</v>
      </c>
      <c r="K19" s="177">
        <f>IF(OR(COUNTIF($B$2:$B18,Input!$F35)&lt;1,COUNTIF($O$2:$O18,Input!$C35)&lt;1),Input!O35,0)</f>
        <v>0</v>
      </c>
      <c r="L19" s="177">
        <f>IF(OR(COUNTIF($B$2:$B18,Input!$F35)&lt;1,COUNTIF($O$2:$O18,Input!$C35)&lt;1),Input!P35,0)</f>
        <v>0</v>
      </c>
      <c r="M19" s="129" t="str">
        <f t="shared" si="0"/>
        <v/>
      </c>
      <c r="N19" s="161">
        <f t="shared" si="3"/>
        <v>0</v>
      </c>
      <c r="O19" s="168">
        <f>Input!C35</f>
        <v>0</v>
      </c>
      <c r="P19" s="189"/>
      <c r="R19" s="131">
        <f t="shared" si="4"/>
        <v>0</v>
      </c>
      <c r="S19" s="133" t="str">
        <f t="shared" si="1"/>
        <v xml:space="preserve"> </v>
      </c>
      <c r="T19" s="133"/>
      <c r="U19" s="132" t="str">
        <f>_xlfn.IFNA(IF($D19=0,LOOKUP($F19,{0.1,0.2,0.3,0.4,0.5,0.6,0.7,0.8,0.9,1},{22,34,46,58,70,82,94,106,118,130}),""),"")</f>
        <v/>
      </c>
      <c r="V19" s="132" t="str">
        <f>_xlfn.IFNA(IF($D19=1,LOOKUP($F19,{0.1,0.2,0.3,0.4,0.5,0.6,0.7,0.8,0.9,1},{23,35,47,59,71,83,95,107,119,131}),""),"")</f>
        <v/>
      </c>
      <c r="W19" s="132" t="str">
        <f>_xlfn.IFNA(IF($D19=2,LOOKUP($F19,{0.1,0.2,0.3,0.4,0.5,0.6,0.7,0.8,0.9,1},{24,36,48,60,72,84,96,108,120,132}),""),"")</f>
        <v/>
      </c>
      <c r="X19" s="132" t="str">
        <f>_xlfn.IFNA(IF($D19=3,LOOKUP($F19,{0.1,0.2,0.3,0.4,0.5,0.6,0.7,0.8,0.9,1},{25,37,49,61,73,85,97,109,121,133}),""),"")</f>
        <v/>
      </c>
      <c r="Y19" s="132" t="str">
        <f>_xlfn.IFNA(IF($D19=4,LOOKUP($F19,{0.1,0.2,0.3,0.4,0.5,0.6,0.7,0.8,0.9,1},{26,38,50,62,74,86,98,110,122,134}),""),"")</f>
        <v/>
      </c>
      <c r="Z19" s="132" t="str">
        <f>_xlfn.IFNA(IF($D19=5,LOOKUP($F19,{0.1,0.2,0.3,0.4,0.5,0.6,0.7,0.8,0.9,1},{27,39,51,63,75,87,99,111,123,135}),""),"")</f>
        <v/>
      </c>
      <c r="AA19" s="132">
        <f t="shared" si="5"/>
        <v>0</v>
      </c>
      <c r="AB19" s="132" t="str">
        <f t="shared" si="2"/>
        <v>00</v>
      </c>
      <c r="AC19" s="82" t="e">
        <f>VLOOKUP(AB19,'AMI Ref'!T:U,2,FALSE)</f>
        <v>#N/A</v>
      </c>
      <c r="AD19" s="81"/>
      <c r="AE19" s="81" t="str">
        <f>_xlfn.IFNA(IF($D19=0,IF($J19="Not Paid by Tenant",0,INDEX('AMI Ref'!$K$5:$N$5,MATCH($J19,{"Oil","Gas","Electric - Other","ELECTRIC - HEAT PUMP"},0))),0),"")</f>
        <v/>
      </c>
      <c r="AF19" s="81">
        <f>_xlfn.IFNA(IF($D19=1,IF($J19="Not Paid by Tenant",0,INDEX('AMI Ref'!$K$6:$N$6,MATCH($J19,{"Oil","Gas","Electric - Other","ELECTRIC - HEAT PUMP"},0))),0),"")</f>
        <v>0</v>
      </c>
      <c r="AG19" s="81">
        <f>_xlfn.IFNA(IF($D19=2,IF($J19="Not Paid by Tenant",0,INDEX('AMI Ref'!$K$7:$N$7,MATCH($J19,{"Oil","Gas","Electric - Other","ELECTRIC - HEAT PUMP"},0))),0),"")</f>
        <v>0</v>
      </c>
      <c r="AH19" s="81">
        <f>_xlfn.IFNA(IF($D19=3,IF($J19="Not Paid by Tenant",0,INDEX('AMI Ref'!$K$8:$N$8,MATCH($J19,{"Oil","Gas","Electric - Other","ELECTRIC - HEAT PUMP"},0))),0),"")</f>
        <v>0</v>
      </c>
      <c r="AI19" s="81">
        <f>_xlfn.IFNA(IF($D19=4,IF($J19="Not Paid by Tenant",0,INDEX('AMI Ref'!$K$9:$N$9,MATCH($J19,{"Oil","Gas","Electric - Other","ELECTRIC - HEAT PUMP"},0))),0),"")</f>
        <v>0</v>
      </c>
      <c r="AJ19" s="81">
        <f>_xlfn.IFNA(IF($D19=5,IF($J19="Not Paid by Tenant",0,INDEX('AMI Ref'!$K$10:$N$10,MATCH($J19,{"Oil","Gas","Electric - Other","ELECTRIC - HEAT PUMP"},0))),0),"")</f>
        <v>0</v>
      </c>
      <c r="AK19" s="32"/>
      <c r="AL19" s="81" t="str">
        <f>_xlfn.IFNA(IF($D19=0,IF($K19="Not Paid by Tenant",0,INDEX('AMI Ref'!$O$5:$R$5,MATCH($K19,{"Oil","Gas","Electric - Other","Electric ccASHP - split"},0))),0),"")</f>
        <v/>
      </c>
      <c r="AM19" s="81">
        <f>_xlfn.IFNA(IF($D19=1,IF($K19="Not Paid by Tenant",0,INDEX('AMI Ref'!$O$6:$R$6,MATCH($K19,{"Oil","Gas","Electric - Other","Electric ccASHP - split"},0))),0),"")</f>
        <v>0</v>
      </c>
      <c r="AN19" s="81">
        <f>_xlfn.IFNA(IF($D19=2,IF($K19="Not Paid by Tenant",0,INDEX('AMI Ref'!$O$7:$R$7,MATCH($K19,{"Oil","Gas","Electric - Other","Electric ccASHP - split"},0))),0),"")</f>
        <v>0</v>
      </c>
      <c r="AO19" s="81">
        <f>_xlfn.IFNA(IF($D19=3,IF($K19="Not Paid by Tenant",0,INDEX('AMI Ref'!$O$8:$R$8,MATCH($K19,{"Oil","Gas","Electric - Other","Electric ccASHP - split"},0))),0),"")</f>
        <v>0</v>
      </c>
      <c r="AP19" s="81">
        <f>_xlfn.IFNA(IF($D19=4,IF($K19="Not Paid by Tenant",0,INDEX('AMI Ref'!$O$9:$R$9,MATCH($K19,{"Oil","Gas","Electric - Other","Electric ccASHP - split"},0))),0),"")</f>
        <v>0</v>
      </c>
      <c r="AQ19" s="81">
        <f>_xlfn.IFNA(IF($D19=5,IF($K19="Not Paid by Tenant",0,INDEX('AMI Ref'!$O$10:$R$10,MATCH($K19,{"Oil","Gas","Electric - Other","Electric ccASHP - split"},0))),0),"")</f>
        <v>0</v>
      </c>
      <c r="AR19" s="81">
        <f t="shared" si="6"/>
        <v>0</v>
      </c>
      <c r="AS19" s="86" t="e">
        <f t="shared" si="7"/>
        <v>#N/A</v>
      </c>
    </row>
    <row r="20" spans="1:45" ht="12.95" customHeight="1" x14ac:dyDescent="0.2">
      <c r="A20" s="130">
        <v>18</v>
      </c>
      <c r="B20" s="177">
        <f>IF(OR(COUNTIF($B$2:$B19,Input!$F36)&lt;1,COUNTIF($O$2:$O19,Input!$C36)&lt;1),Input!F36,0)</f>
        <v>0</v>
      </c>
      <c r="C20" s="177">
        <f>IF(OR(COUNTIF($B$2:$B19,Input!$F36)&lt;1,COUNTIF($O$2:$O19,Input!$C36)&lt;1),Input!G36,0)</f>
        <v>0</v>
      </c>
      <c r="D20" s="177">
        <f>IF(OR(COUNTIF($B$2:$B19,Input!$F36)&lt;1,COUNTIF($O$2:$O19,Input!$C36)&lt;1),Input!H36,0)</f>
        <v>0</v>
      </c>
      <c r="E20" s="177">
        <f>IF(OR(COUNTIF($B$2:$B19,Input!$F36)&lt;1,COUNTIF($O$2:$O19,Input!$C36)&lt;1),Input!I36,0)</f>
        <v>0</v>
      </c>
      <c r="F20" s="177">
        <f>IF(OR(COUNTIF($B$2:$B19,Input!$F36)&lt;1,COUNTIF($O$2:$O19,Input!$C36)&lt;1),Input!J36,0)</f>
        <v>0</v>
      </c>
      <c r="G20" s="177">
        <f>IF(OR(COUNTIF($B$2:$B19,Input!$F36)&lt;1,COUNTIF($O$2:$O19,Input!$C36)&lt;1),Input!K36,0)</f>
        <v>0</v>
      </c>
      <c r="H20" s="177">
        <f>IF(OR(COUNTIF($B$2:$B19,Input!$F36)&lt;1,COUNTIF($O$2:$O19,Input!$C36)&lt;1),Input!L36,0)</f>
        <v>0</v>
      </c>
      <c r="I20" s="177">
        <f>IF(OR(COUNTIF($B$2:$B19,Input!$F36)&lt;1,COUNTIF($O$2:$O19,Input!$C36)&lt;1),Input!M36,0)</f>
        <v>0</v>
      </c>
      <c r="J20" s="177">
        <f>IF(OR(COUNTIF($B$2:$B19,Input!$F36)&lt;1,COUNTIF($O$2:$O19,Input!$C36)&lt;1),Input!N36,0)</f>
        <v>0</v>
      </c>
      <c r="K20" s="177">
        <f>IF(OR(COUNTIF($B$2:$B19,Input!$F36)&lt;1,COUNTIF($O$2:$O19,Input!$C36)&lt;1),Input!O36,0)</f>
        <v>0</v>
      </c>
      <c r="L20" s="177">
        <f>IF(OR(COUNTIF($B$2:$B19,Input!$F36)&lt;1,COUNTIF($O$2:$O19,Input!$C36)&lt;1),Input!P36,0)</f>
        <v>0</v>
      </c>
      <c r="M20" s="129" t="str">
        <f t="shared" si="0"/>
        <v/>
      </c>
      <c r="N20" s="161">
        <f t="shared" si="3"/>
        <v>0</v>
      </c>
      <c r="O20" s="168">
        <f>Input!C36</f>
        <v>0</v>
      </c>
      <c r="P20" s="168"/>
      <c r="R20" s="131">
        <f t="shared" si="4"/>
        <v>0</v>
      </c>
      <c r="S20" s="133" t="str">
        <f t="shared" si="1"/>
        <v xml:space="preserve"> </v>
      </c>
      <c r="T20" s="133"/>
      <c r="U20" s="132" t="str">
        <f>_xlfn.IFNA(IF($D20=0,LOOKUP($F20,{0.1,0.2,0.3,0.4,0.5,0.6,0.7,0.8,0.9,1},{22,34,46,58,70,82,94,106,118,130}),""),"")</f>
        <v/>
      </c>
      <c r="V20" s="132" t="str">
        <f>_xlfn.IFNA(IF($D20=1,LOOKUP($F20,{0.1,0.2,0.3,0.4,0.5,0.6,0.7,0.8,0.9,1},{23,35,47,59,71,83,95,107,119,131}),""),"")</f>
        <v/>
      </c>
      <c r="W20" s="132" t="str">
        <f>_xlfn.IFNA(IF($D20=2,LOOKUP($F20,{0.1,0.2,0.3,0.4,0.5,0.6,0.7,0.8,0.9,1},{24,36,48,60,72,84,96,108,120,132}),""),"")</f>
        <v/>
      </c>
      <c r="X20" s="132" t="str">
        <f>_xlfn.IFNA(IF($D20=3,LOOKUP($F20,{0.1,0.2,0.3,0.4,0.5,0.6,0.7,0.8,0.9,1},{25,37,49,61,73,85,97,109,121,133}),""),"")</f>
        <v/>
      </c>
      <c r="Y20" s="132" t="str">
        <f>_xlfn.IFNA(IF($D20=4,LOOKUP($F20,{0.1,0.2,0.3,0.4,0.5,0.6,0.7,0.8,0.9,1},{26,38,50,62,74,86,98,110,122,134}),""),"")</f>
        <v/>
      </c>
      <c r="Z20" s="132" t="str">
        <f>_xlfn.IFNA(IF($D20=5,LOOKUP($F20,{0.1,0.2,0.3,0.4,0.5,0.6,0.7,0.8,0.9,1},{27,39,51,63,75,87,99,111,123,135}),""),"")</f>
        <v/>
      </c>
      <c r="AA20" s="132">
        <f t="shared" si="5"/>
        <v>0</v>
      </c>
      <c r="AB20" s="132" t="str">
        <f t="shared" si="2"/>
        <v>00</v>
      </c>
      <c r="AC20" s="82" t="e">
        <f>VLOOKUP(AB20,'AMI Ref'!T:U,2,FALSE)</f>
        <v>#N/A</v>
      </c>
      <c r="AD20" s="81"/>
      <c r="AE20" s="81" t="str">
        <f>_xlfn.IFNA(IF($D20=0,IF($J20="Not Paid by Tenant",0,INDEX('AMI Ref'!$K$5:$N$5,MATCH($J20,{"Oil","Gas","Electric - Other","ELECTRIC - HEAT PUMP"},0))),0),"")</f>
        <v/>
      </c>
      <c r="AF20" s="81">
        <f>_xlfn.IFNA(IF($D20=1,IF($J20="Not Paid by Tenant",0,INDEX('AMI Ref'!$K$6:$N$6,MATCH($J20,{"Oil","Gas","Electric - Other","ELECTRIC - HEAT PUMP"},0))),0),"")</f>
        <v>0</v>
      </c>
      <c r="AG20" s="81">
        <f>_xlfn.IFNA(IF($D20=2,IF($J20="Not Paid by Tenant",0,INDEX('AMI Ref'!$K$7:$N$7,MATCH($J20,{"Oil","Gas","Electric - Other","ELECTRIC - HEAT PUMP"},0))),0),"")</f>
        <v>0</v>
      </c>
      <c r="AH20" s="81">
        <f>_xlfn.IFNA(IF($D20=3,IF($J20="Not Paid by Tenant",0,INDEX('AMI Ref'!$K$8:$N$8,MATCH($J20,{"Oil","Gas","Electric - Other","ELECTRIC - HEAT PUMP"},0))),0),"")</f>
        <v>0</v>
      </c>
      <c r="AI20" s="81">
        <f>_xlfn.IFNA(IF($D20=4,IF($J20="Not Paid by Tenant",0,INDEX('AMI Ref'!$K$9:$N$9,MATCH($J20,{"Oil","Gas","Electric - Other","ELECTRIC - HEAT PUMP"},0))),0),"")</f>
        <v>0</v>
      </c>
      <c r="AJ20" s="81">
        <f>_xlfn.IFNA(IF($D20=5,IF($J20="Not Paid by Tenant",0,INDEX('AMI Ref'!$K$10:$N$10,MATCH($J20,{"Oil","Gas","Electric - Other","ELECTRIC - HEAT PUMP"},0))),0),"")</f>
        <v>0</v>
      </c>
      <c r="AK20" s="32"/>
      <c r="AL20" s="81" t="str">
        <f>_xlfn.IFNA(IF($D20=0,IF($K20="Not Paid by Tenant",0,INDEX('AMI Ref'!$O$5:$R$5,MATCH($K20,{"Oil","Gas","Electric - Other","Electric ccASHP - split"},0))),0),"")</f>
        <v/>
      </c>
      <c r="AM20" s="81">
        <f>_xlfn.IFNA(IF($D20=1,IF($K20="Not Paid by Tenant",0,INDEX('AMI Ref'!$O$6:$R$6,MATCH($K20,{"Oil","Gas","Electric - Other","Electric ccASHP - split"},0))),0),"")</f>
        <v>0</v>
      </c>
      <c r="AN20" s="81">
        <f>_xlfn.IFNA(IF($D20=2,IF($K20="Not Paid by Tenant",0,INDEX('AMI Ref'!$O$7:$R$7,MATCH($K20,{"Oil","Gas","Electric - Other","Electric ccASHP - split"},0))),0),"")</f>
        <v>0</v>
      </c>
      <c r="AO20" s="81">
        <f>_xlfn.IFNA(IF($D20=3,IF($K20="Not Paid by Tenant",0,INDEX('AMI Ref'!$O$8:$R$8,MATCH($K20,{"Oil","Gas","Electric - Other","Electric ccASHP - split"},0))),0),"")</f>
        <v>0</v>
      </c>
      <c r="AP20" s="81">
        <f>_xlfn.IFNA(IF($D20=4,IF($K20="Not Paid by Tenant",0,INDEX('AMI Ref'!$O$9:$R$9,MATCH($K20,{"Oil","Gas","Electric - Other","Electric ccASHP - split"},0))),0),"")</f>
        <v>0</v>
      </c>
      <c r="AQ20" s="81">
        <f>_xlfn.IFNA(IF($D20=5,IF($K20="Not Paid by Tenant",0,INDEX('AMI Ref'!$O$10:$R$10,MATCH($K20,{"Oil","Gas","Electric - Other","Electric ccASHP - split"},0))),0),"")</f>
        <v>0</v>
      </c>
      <c r="AR20" s="81">
        <f t="shared" si="6"/>
        <v>0</v>
      </c>
      <c r="AS20" s="86" t="e">
        <f t="shared" si="7"/>
        <v>#N/A</v>
      </c>
    </row>
    <row r="21" spans="1:45" ht="12.95" customHeight="1" x14ac:dyDescent="0.2">
      <c r="A21" s="130">
        <v>19</v>
      </c>
      <c r="B21" s="177">
        <f>IF(OR(COUNTIF($B$2:$B20,Input!$F37)&lt;1,COUNTIF($O$2:$O20,Input!$C37)&lt;1),Input!F37,0)</f>
        <v>0</v>
      </c>
      <c r="C21" s="177">
        <f>IF(OR(COUNTIF($B$2:$B20,Input!$F37)&lt;1,COUNTIF($O$2:$O20,Input!$C37)&lt;1),Input!G37,0)</f>
        <v>0</v>
      </c>
      <c r="D21" s="177">
        <f>IF(OR(COUNTIF($B$2:$B20,Input!$F37)&lt;1,COUNTIF($O$2:$O20,Input!$C37)&lt;1),Input!H37,0)</f>
        <v>0</v>
      </c>
      <c r="E21" s="177">
        <f>IF(OR(COUNTIF($B$2:$B20,Input!$F37)&lt;1,COUNTIF($O$2:$O20,Input!$C37)&lt;1),Input!I37,0)</f>
        <v>0</v>
      </c>
      <c r="F21" s="177">
        <f>IF(OR(COUNTIF($B$2:$B20,Input!$F37)&lt;1,COUNTIF($O$2:$O20,Input!$C37)&lt;1),Input!J37,0)</f>
        <v>0</v>
      </c>
      <c r="G21" s="177">
        <f>IF(OR(COUNTIF($B$2:$B20,Input!$F37)&lt;1,COUNTIF($O$2:$O20,Input!$C37)&lt;1),Input!K37,0)</f>
        <v>0</v>
      </c>
      <c r="H21" s="177">
        <f>IF(OR(COUNTIF($B$2:$B20,Input!$F37)&lt;1,COUNTIF($O$2:$O20,Input!$C37)&lt;1),Input!L37,0)</f>
        <v>0</v>
      </c>
      <c r="I21" s="177">
        <f>IF(OR(COUNTIF($B$2:$B20,Input!$F37)&lt;1,COUNTIF($O$2:$O20,Input!$C37)&lt;1),Input!M37,0)</f>
        <v>0</v>
      </c>
      <c r="J21" s="177">
        <f>IF(OR(COUNTIF($B$2:$B20,Input!$F37)&lt;1,COUNTIF($O$2:$O20,Input!$C37)&lt;1),Input!N37,0)</f>
        <v>0</v>
      </c>
      <c r="K21" s="177">
        <f>IF(OR(COUNTIF($B$2:$B20,Input!$F37)&lt;1,COUNTIF($O$2:$O20,Input!$C37)&lt;1),Input!O37,0)</f>
        <v>0</v>
      </c>
      <c r="L21" s="177">
        <f>IF(OR(COUNTIF($B$2:$B20,Input!$F37)&lt;1,COUNTIF($O$2:$O20,Input!$C37)&lt;1),Input!P37,0)</f>
        <v>0</v>
      </c>
      <c r="M21" s="129" t="str">
        <f t="shared" si="0"/>
        <v/>
      </c>
      <c r="N21" s="161">
        <f t="shared" si="3"/>
        <v>0</v>
      </c>
      <c r="O21" s="168">
        <f>Input!C37</f>
        <v>0</v>
      </c>
      <c r="P21" s="168"/>
      <c r="R21" s="131">
        <f t="shared" si="4"/>
        <v>0</v>
      </c>
      <c r="S21" s="133" t="str">
        <f t="shared" si="1"/>
        <v xml:space="preserve"> </v>
      </c>
      <c r="T21" s="133"/>
      <c r="U21" s="132" t="str">
        <f>_xlfn.IFNA(IF($D21=0,LOOKUP($F21,{0.1,0.2,0.3,0.4,0.5,0.6,0.7,0.8,0.9,1},{22,34,46,58,70,82,94,106,118,130}),""),"")</f>
        <v/>
      </c>
      <c r="V21" s="132" t="str">
        <f>_xlfn.IFNA(IF($D21=1,LOOKUP($F21,{0.1,0.2,0.3,0.4,0.5,0.6,0.7,0.8,0.9,1},{23,35,47,59,71,83,95,107,119,131}),""),"")</f>
        <v/>
      </c>
      <c r="W21" s="132" t="str">
        <f>_xlfn.IFNA(IF($D21=2,LOOKUP($F21,{0.1,0.2,0.3,0.4,0.5,0.6,0.7,0.8,0.9,1},{24,36,48,60,72,84,96,108,120,132}),""),"")</f>
        <v/>
      </c>
      <c r="X21" s="132" t="str">
        <f>_xlfn.IFNA(IF($D21=3,LOOKUP($F21,{0.1,0.2,0.3,0.4,0.5,0.6,0.7,0.8,0.9,1},{25,37,49,61,73,85,97,109,121,133}),""),"")</f>
        <v/>
      </c>
      <c r="Y21" s="132" t="str">
        <f>_xlfn.IFNA(IF($D21=4,LOOKUP($F21,{0.1,0.2,0.3,0.4,0.5,0.6,0.7,0.8,0.9,1},{26,38,50,62,74,86,98,110,122,134}),""),"")</f>
        <v/>
      </c>
      <c r="Z21" s="132" t="str">
        <f>_xlfn.IFNA(IF($D21=5,LOOKUP($F21,{0.1,0.2,0.3,0.4,0.5,0.6,0.7,0.8,0.9,1},{27,39,51,63,75,87,99,111,123,135}),""),"")</f>
        <v/>
      </c>
      <c r="AA21" s="132">
        <f t="shared" si="5"/>
        <v>0</v>
      </c>
      <c r="AB21" s="132" t="str">
        <f t="shared" si="2"/>
        <v>00</v>
      </c>
      <c r="AC21" s="82" t="e">
        <f>VLOOKUP(AB21,'AMI Ref'!T:U,2,FALSE)</f>
        <v>#N/A</v>
      </c>
      <c r="AD21" s="81"/>
      <c r="AE21" s="81" t="str">
        <f>_xlfn.IFNA(IF($D21=0,IF($J21="Not Paid by Tenant",0,INDEX('AMI Ref'!$K$5:$N$5,MATCH($J21,{"Oil","Gas","Electric - Other","ELECTRIC - HEAT PUMP"},0))),0),"")</f>
        <v/>
      </c>
      <c r="AF21" s="81">
        <f>_xlfn.IFNA(IF($D21=1,IF($J21="Not Paid by Tenant",0,INDEX('AMI Ref'!$K$6:$N$6,MATCH($J21,{"Oil","Gas","Electric - Other","ELECTRIC - HEAT PUMP"},0))),0),"")</f>
        <v>0</v>
      </c>
      <c r="AG21" s="81">
        <f>_xlfn.IFNA(IF($D21=2,IF($J21="Not Paid by Tenant",0,INDEX('AMI Ref'!$K$7:$N$7,MATCH($J21,{"Oil","Gas","Electric - Other","ELECTRIC - HEAT PUMP"},0))),0),"")</f>
        <v>0</v>
      </c>
      <c r="AH21" s="81">
        <f>_xlfn.IFNA(IF($D21=3,IF($J21="Not Paid by Tenant",0,INDEX('AMI Ref'!$K$8:$N$8,MATCH($J21,{"Oil","Gas","Electric - Other","ELECTRIC - HEAT PUMP"},0))),0),"")</f>
        <v>0</v>
      </c>
      <c r="AI21" s="81">
        <f>_xlfn.IFNA(IF($D21=4,IF($J21="Not Paid by Tenant",0,INDEX('AMI Ref'!$K$9:$N$9,MATCH($J21,{"Oil","Gas","Electric - Other","ELECTRIC - HEAT PUMP"},0))),0),"")</f>
        <v>0</v>
      </c>
      <c r="AJ21" s="81">
        <f>_xlfn.IFNA(IF($D21=5,IF($J21="Not Paid by Tenant",0,INDEX('AMI Ref'!$K$10:$N$10,MATCH($J21,{"Oil","Gas","Electric - Other","ELECTRIC - HEAT PUMP"},0))),0),"")</f>
        <v>0</v>
      </c>
      <c r="AK21" s="32"/>
      <c r="AL21" s="81" t="str">
        <f>_xlfn.IFNA(IF($D21=0,IF($K21="Not Paid by Tenant",0,INDEX('AMI Ref'!$O$5:$R$5,MATCH($K21,{"Oil","Gas","Electric - Other","Electric ccASHP - split"},0))),0),"")</f>
        <v/>
      </c>
      <c r="AM21" s="81">
        <f>_xlfn.IFNA(IF($D21=1,IF($K21="Not Paid by Tenant",0,INDEX('AMI Ref'!$O$6:$R$6,MATCH($K21,{"Oil","Gas","Electric - Other","Electric ccASHP - split"},0))),0),"")</f>
        <v>0</v>
      </c>
      <c r="AN21" s="81">
        <f>_xlfn.IFNA(IF($D21=2,IF($K21="Not Paid by Tenant",0,INDEX('AMI Ref'!$O$7:$R$7,MATCH($K21,{"Oil","Gas","Electric - Other","Electric ccASHP - split"},0))),0),"")</f>
        <v>0</v>
      </c>
      <c r="AO21" s="81">
        <f>_xlfn.IFNA(IF($D21=3,IF($K21="Not Paid by Tenant",0,INDEX('AMI Ref'!$O$8:$R$8,MATCH($K21,{"Oil","Gas","Electric - Other","Electric ccASHP - split"},0))),0),"")</f>
        <v>0</v>
      </c>
      <c r="AP21" s="81">
        <f>_xlfn.IFNA(IF($D21=4,IF($K21="Not Paid by Tenant",0,INDEX('AMI Ref'!$O$9:$R$9,MATCH($K21,{"Oil","Gas","Electric - Other","Electric ccASHP - split"},0))),0),"")</f>
        <v>0</v>
      </c>
      <c r="AQ21" s="81">
        <f>_xlfn.IFNA(IF($D21=5,IF($K21="Not Paid by Tenant",0,INDEX('AMI Ref'!$O$10:$R$10,MATCH($K21,{"Oil","Gas","Electric - Other","Electric ccASHP - split"},0))),0),"")</f>
        <v>0</v>
      </c>
      <c r="AR21" s="81">
        <f t="shared" si="6"/>
        <v>0</v>
      </c>
      <c r="AS21" s="86" t="e">
        <f t="shared" si="7"/>
        <v>#N/A</v>
      </c>
    </row>
    <row r="22" spans="1:45" ht="12.95" customHeight="1" x14ac:dyDescent="0.2">
      <c r="A22" s="130">
        <v>20</v>
      </c>
      <c r="B22" s="177">
        <f>IF(OR(COUNTIF($B$2:$B21,Input!$F38)&lt;1,COUNTIF($O$2:$O21,Input!$C38)&lt;1),Input!F38,0)</f>
        <v>0</v>
      </c>
      <c r="C22" s="177">
        <f>IF(OR(COUNTIF($B$2:$B21,Input!$F38)&lt;1,COUNTIF($O$2:$O21,Input!$C38)&lt;1),Input!G38,0)</f>
        <v>0</v>
      </c>
      <c r="D22" s="177">
        <f>IF(OR(COUNTIF($B$2:$B21,Input!$F38)&lt;1,COUNTIF($O$2:$O21,Input!$C38)&lt;1),Input!H38,0)</f>
        <v>0</v>
      </c>
      <c r="E22" s="177">
        <f>IF(OR(COUNTIF($B$2:$B21,Input!$F38)&lt;1,COUNTIF($O$2:$O21,Input!$C38)&lt;1),Input!I38,0)</f>
        <v>0</v>
      </c>
      <c r="F22" s="177">
        <f>IF(OR(COUNTIF($B$2:$B21,Input!$F38)&lt;1,COUNTIF($O$2:$O21,Input!$C38)&lt;1),Input!J38,0)</f>
        <v>0</v>
      </c>
      <c r="G22" s="177">
        <f>IF(OR(COUNTIF($B$2:$B21,Input!$F38)&lt;1,COUNTIF($O$2:$O21,Input!$C38)&lt;1),Input!K38,0)</f>
        <v>0</v>
      </c>
      <c r="H22" s="177">
        <f>IF(OR(COUNTIF($B$2:$B21,Input!$F38)&lt;1,COUNTIF($O$2:$O21,Input!$C38)&lt;1),Input!L38,0)</f>
        <v>0</v>
      </c>
      <c r="I22" s="177">
        <f>IF(OR(COUNTIF($B$2:$B21,Input!$F38)&lt;1,COUNTIF($O$2:$O21,Input!$C38)&lt;1),Input!M38,0)</f>
        <v>0</v>
      </c>
      <c r="J22" s="177">
        <f>IF(OR(COUNTIF($B$2:$B21,Input!$F38)&lt;1,COUNTIF($O$2:$O21,Input!$C38)&lt;1),Input!N38,0)</f>
        <v>0</v>
      </c>
      <c r="K22" s="177">
        <f>IF(OR(COUNTIF($B$2:$B21,Input!$F38)&lt;1,COUNTIF($O$2:$O21,Input!$C38)&lt;1),Input!O38,0)</f>
        <v>0</v>
      </c>
      <c r="L22" s="177">
        <f>IF(OR(COUNTIF($B$2:$B21,Input!$F38)&lt;1,COUNTIF($O$2:$O21,Input!$C38)&lt;1),Input!P38,0)</f>
        <v>0</v>
      </c>
      <c r="M22" s="129" t="str">
        <f t="shared" si="0"/>
        <v/>
      </c>
      <c r="N22" s="161">
        <f t="shared" si="3"/>
        <v>0</v>
      </c>
      <c r="O22" s="168">
        <f>Input!C38</f>
        <v>0</v>
      </c>
      <c r="P22" s="168"/>
      <c r="R22" s="131">
        <f t="shared" si="4"/>
        <v>0</v>
      </c>
      <c r="S22" s="133" t="str">
        <f t="shared" si="1"/>
        <v xml:space="preserve"> </v>
      </c>
      <c r="T22" s="133"/>
      <c r="U22" s="132" t="str">
        <f>_xlfn.IFNA(IF($D22=0,LOOKUP($F22,{0.1,0.2,0.3,0.4,0.5,0.6,0.7,0.8,0.9,1},{22,34,46,58,70,82,94,106,118,130}),""),"")</f>
        <v/>
      </c>
      <c r="V22" s="132" t="str">
        <f>_xlfn.IFNA(IF($D22=1,LOOKUP($F22,{0.1,0.2,0.3,0.4,0.5,0.6,0.7,0.8,0.9,1},{23,35,47,59,71,83,95,107,119,131}),""),"")</f>
        <v/>
      </c>
      <c r="W22" s="132" t="str">
        <f>_xlfn.IFNA(IF($D22=2,LOOKUP($F22,{0.1,0.2,0.3,0.4,0.5,0.6,0.7,0.8,0.9,1},{24,36,48,60,72,84,96,108,120,132}),""),"")</f>
        <v/>
      </c>
      <c r="X22" s="132" t="str">
        <f>_xlfn.IFNA(IF($D22=3,LOOKUP($F22,{0.1,0.2,0.3,0.4,0.5,0.6,0.7,0.8,0.9,1},{25,37,49,61,73,85,97,109,121,133}),""),"")</f>
        <v/>
      </c>
      <c r="Y22" s="132" t="str">
        <f>_xlfn.IFNA(IF($D22=4,LOOKUP($F22,{0.1,0.2,0.3,0.4,0.5,0.6,0.7,0.8,0.9,1},{26,38,50,62,74,86,98,110,122,134}),""),"")</f>
        <v/>
      </c>
      <c r="Z22" s="132" t="str">
        <f>_xlfn.IFNA(IF($D22=5,LOOKUP($F22,{0.1,0.2,0.3,0.4,0.5,0.6,0.7,0.8,0.9,1},{27,39,51,63,75,87,99,111,123,135}),""),"")</f>
        <v/>
      </c>
      <c r="AA22" s="132">
        <f t="shared" si="5"/>
        <v>0</v>
      </c>
      <c r="AB22" s="132" t="str">
        <f t="shared" si="2"/>
        <v>00</v>
      </c>
      <c r="AC22" s="82" t="e">
        <f>VLOOKUP(AB22,'AMI Ref'!T:U,2,FALSE)</f>
        <v>#N/A</v>
      </c>
      <c r="AD22" s="81"/>
      <c r="AE22" s="81" t="str">
        <f>_xlfn.IFNA(IF($D22=0,IF($J22="Not Paid by Tenant",0,INDEX('AMI Ref'!$K$5:$N$5,MATCH($J22,{"Oil","Gas","Electric - Other","ELECTRIC - HEAT PUMP"},0))),0),"")</f>
        <v/>
      </c>
      <c r="AF22" s="81">
        <f>_xlfn.IFNA(IF($D22=1,IF($J22="Not Paid by Tenant",0,INDEX('AMI Ref'!$K$6:$N$6,MATCH($J22,{"Oil","Gas","Electric - Other","ELECTRIC - HEAT PUMP"},0))),0),"")</f>
        <v>0</v>
      </c>
      <c r="AG22" s="81">
        <f>_xlfn.IFNA(IF($D22=2,IF($J22="Not Paid by Tenant",0,INDEX('AMI Ref'!$K$7:$N$7,MATCH($J22,{"Oil","Gas","Electric - Other","ELECTRIC - HEAT PUMP"},0))),0),"")</f>
        <v>0</v>
      </c>
      <c r="AH22" s="81">
        <f>_xlfn.IFNA(IF($D22=3,IF($J22="Not Paid by Tenant",0,INDEX('AMI Ref'!$K$8:$N$8,MATCH($J22,{"Oil","Gas","Electric - Other","ELECTRIC - HEAT PUMP"},0))),0),"")</f>
        <v>0</v>
      </c>
      <c r="AI22" s="81">
        <f>_xlfn.IFNA(IF($D22=4,IF($J22="Not Paid by Tenant",0,INDEX('AMI Ref'!$K$9:$N$9,MATCH($J22,{"Oil","Gas","Electric - Other","ELECTRIC - HEAT PUMP"},0))),0),"")</f>
        <v>0</v>
      </c>
      <c r="AJ22" s="81">
        <f>_xlfn.IFNA(IF($D22=5,IF($J22="Not Paid by Tenant",0,INDEX('AMI Ref'!$K$10:$N$10,MATCH($J22,{"Oil","Gas","Electric - Other","ELECTRIC - HEAT PUMP"},0))),0),"")</f>
        <v>0</v>
      </c>
      <c r="AK22" s="32"/>
      <c r="AL22" s="81" t="str">
        <f>_xlfn.IFNA(IF($D22=0,IF($K22="Not Paid by Tenant",0,INDEX('AMI Ref'!$O$5:$R$5,MATCH($K22,{"Oil","Gas","Electric - Other","Electric ccASHP - split"},0))),0),"")</f>
        <v/>
      </c>
      <c r="AM22" s="81">
        <f>_xlfn.IFNA(IF($D22=1,IF($K22="Not Paid by Tenant",0,INDEX('AMI Ref'!$O$6:$R$6,MATCH($K22,{"Oil","Gas","Electric - Other","Electric ccASHP - split"},0))),0),"")</f>
        <v>0</v>
      </c>
      <c r="AN22" s="81">
        <f>_xlfn.IFNA(IF($D22=2,IF($K22="Not Paid by Tenant",0,INDEX('AMI Ref'!$O$7:$R$7,MATCH($K22,{"Oil","Gas","Electric - Other","Electric ccASHP - split"},0))),0),"")</f>
        <v>0</v>
      </c>
      <c r="AO22" s="81">
        <f>_xlfn.IFNA(IF($D22=3,IF($K22="Not Paid by Tenant",0,INDEX('AMI Ref'!$O$8:$R$8,MATCH($K22,{"Oil","Gas","Electric - Other","Electric ccASHP - split"},0))),0),"")</f>
        <v>0</v>
      </c>
      <c r="AP22" s="81">
        <f>_xlfn.IFNA(IF($D22=4,IF($K22="Not Paid by Tenant",0,INDEX('AMI Ref'!$O$9:$R$9,MATCH($K22,{"Oil","Gas","Electric - Other","Electric ccASHP - split"},0))),0),"")</f>
        <v>0</v>
      </c>
      <c r="AQ22" s="81">
        <f>_xlfn.IFNA(IF($D22=5,IF($K22="Not Paid by Tenant",0,INDEX('AMI Ref'!$O$10:$R$10,MATCH($K22,{"Oil","Gas","Electric - Other","Electric ccASHP - split"},0))),0),"")</f>
        <v>0</v>
      </c>
      <c r="AR22" s="81">
        <f t="shared" si="6"/>
        <v>0</v>
      </c>
      <c r="AS22" s="86" t="e">
        <f t="shared" si="7"/>
        <v>#N/A</v>
      </c>
    </row>
    <row r="23" spans="1:45" ht="12.95" customHeight="1" x14ac:dyDescent="0.2">
      <c r="A23" s="130">
        <v>21</v>
      </c>
      <c r="B23" s="177">
        <f>IF(OR(COUNTIF($B$2:$B22,Input!$F39)&lt;1,COUNTIF($O$2:$O22,Input!$C39)&lt;1),Input!F39,0)</f>
        <v>0</v>
      </c>
      <c r="C23" s="177">
        <f>IF(OR(COUNTIF($B$2:$B22,Input!$F39)&lt;1,COUNTIF($O$2:$O22,Input!$C39)&lt;1),Input!G39,0)</f>
        <v>0</v>
      </c>
      <c r="D23" s="177">
        <f>IF(OR(COUNTIF($B$2:$B22,Input!$F39)&lt;1,COUNTIF($O$2:$O22,Input!$C39)&lt;1),Input!H39,0)</f>
        <v>0</v>
      </c>
      <c r="E23" s="177">
        <f>IF(OR(COUNTIF($B$2:$B22,Input!$F39)&lt;1,COUNTIF($O$2:$O22,Input!$C39)&lt;1),Input!I39,0)</f>
        <v>0</v>
      </c>
      <c r="F23" s="177">
        <f>IF(OR(COUNTIF($B$2:$B22,Input!$F39)&lt;1,COUNTIF($O$2:$O22,Input!$C39)&lt;1),Input!J39,0)</f>
        <v>0</v>
      </c>
      <c r="G23" s="177">
        <f>IF(OR(COUNTIF($B$2:$B22,Input!$F39)&lt;1,COUNTIF($O$2:$O22,Input!$C39)&lt;1),Input!K39,0)</f>
        <v>0</v>
      </c>
      <c r="H23" s="177">
        <f>IF(OR(COUNTIF($B$2:$B22,Input!$F39)&lt;1,COUNTIF($O$2:$O22,Input!$C39)&lt;1),Input!L39,0)</f>
        <v>0</v>
      </c>
      <c r="I23" s="177">
        <f>IF(OR(COUNTIF($B$2:$B22,Input!$F39)&lt;1,COUNTIF($O$2:$O22,Input!$C39)&lt;1),Input!M39,0)</f>
        <v>0</v>
      </c>
      <c r="J23" s="177">
        <f>IF(OR(COUNTIF($B$2:$B22,Input!$F39)&lt;1,COUNTIF($O$2:$O22,Input!$C39)&lt;1),Input!N39,0)</f>
        <v>0</v>
      </c>
      <c r="K23" s="177">
        <f>IF(OR(COUNTIF($B$2:$B22,Input!$F39)&lt;1,COUNTIF($O$2:$O22,Input!$C39)&lt;1),Input!O39,0)</f>
        <v>0</v>
      </c>
      <c r="L23" s="177">
        <f>IF(OR(COUNTIF($B$2:$B22,Input!$F39)&lt;1,COUNTIF($O$2:$O22,Input!$C39)&lt;1),Input!P39,0)</f>
        <v>0</v>
      </c>
      <c r="M23" s="129" t="str">
        <f t="shared" si="0"/>
        <v/>
      </c>
      <c r="N23" s="161">
        <f t="shared" si="3"/>
        <v>0</v>
      </c>
      <c r="O23" s="168">
        <f>Input!C39</f>
        <v>0</v>
      </c>
      <c r="P23" s="168"/>
      <c r="R23" s="131">
        <f t="shared" si="4"/>
        <v>0</v>
      </c>
      <c r="S23" s="133" t="str">
        <f t="shared" si="1"/>
        <v xml:space="preserve"> </v>
      </c>
      <c r="T23" s="133"/>
      <c r="U23" s="132" t="str">
        <f>_xlfn.IFNA(IF($D23=0,LOOKUP($F23,{0.1,0.2,0.3,0.4,0.5,0.6,0.7,0.8,0.9,1},{22,34,46,58,70,82,94,106,118,130}),""),"")</f>
        <v/>
      </c>
      <c r="V23" s="132" t="str">
        <f>_xlfn.IFNA(IF($D23=1,LOOKUP($F23,{0.1,0.2,0.3,0.4,0.5,0.6,0.7,0.8,0.9,1},{23,35,47,59,71,83,95,107,119,131}),""),"")</f>
        <v/>
      </c>
      <c r="W23" s="132" t="str">
        <f>_xlfn.IFNA(IF($D23=2,LOOKUP($F23,{0.1,0.2,0.3,0.4,0.5,0.6,0.7,0.8,0.9,1},{24,36,48,60,72,84,96,108,120,132}),""),"")</f>
        <v/>
      </c>
      <c r="X23" s="132" t="str">
        <f>_xlfn.IFNA(IF($D23=3,LOOKUP($F23,{0.1,0.2,0.3,0.4,0.5,0.6,0.7,0.8,0.9,1},{25,37,49,61,73,85,97,109,121,133}),""),"")</f>
        <v/>
      </c>
      <c r="Y23" s="132" t="str">
        <f>_xlfn.IFNA(IF($D23=4,LOOKUP($F23,{0.1,0.2,0.3,0.4,0.5,0.6,0.7,0.8,0.9,1},{26,38,50,62,74,86,98,110,122,134}),""),"")</f>
        <v/>
      </c>
      <c r="Z23" s="132" t="str">
        <f>_xlfn.IFNA(IF($D23=5,LOOKUP($F23,{0.1,0.2,0.3,0.4,0.5,0.6,0.7,0.8,0.9,1},{27,39,51,63,75,87,99,111,123,135}),""),"")</f>
        <v/>
      </c>
      <c r="AA23" s="132">
        <f t="shared" si="5"/>
        <v>0</v>
      </c>
      <c r="AB23" s="132" t="str">
        <f t="shared" si="2"/>
        <v>00</v>
      </c>
      <c r="AC23" s="82" t="e">
        <f>VLOOKUP(AB23,'AMI Ref'!T:U,2,FALSE)</f>
        <v>#N/A</v>
      </c>
      <c r="AD23" s="81"/>
      <c r="AE23" s="81" t="str">
        <f>_xlfn.IFNA(IF($D23=0,IF($J23="Not Paid by Tenant",0,INDEX('AMI Ref'!$K$5:$N$5,MATCH($J23,{"Oil","Gas","Electric - Other","ELECTRIC - HEAT PUMP"},0))),0),"")</f>
        <v/>
      </c>
      <c r="AF23" s="81">
        <f>_xlfn.IFNA(IF($D23=1,IF($J23="Not Paid by Tenant",0,INDEX('AMI Ref'!$K$6:$N$6,MATCH($J23,{"Oil","Gas","Electric - Other","ELECTRIC - HEAT PUMP"},0))),0),"")</f>
        <v>0</v>
      </c>
      <c r="AG23" s="81">
        <f>_xlfn.IFNA(IF($D23=2,IF($J23="Not Paid by Tenant",0,INDEX('AMI Ref'!$K$7:$N$7,MATCH($J23,{"Oil","Gas","Electric - Other","ELECTRIC - HEAT PUMP"},0))),0),"")</f>
        <v>0</v>
      </c>
      <c r="AH23" s="81">
        <f>_xlfn.IFNA(IF($D23=3,IF($J23="Not Paid by Tenant",0,INDEX('AMI Ref'!$K$8:$N$8,MATCH($J23,{"Oil","Gas","Electric - Other","ELECTRIC - HEAT PUMP"},0))),0),"")</f>
        <v>0</v>
      </c>
      <c r="AI23" s="81">
        <f>_xlfn.IFNA(IF($D23=4,IF($J23="Not Paid by Tenant",0,INDEX('AMI Ref'!$K$9:$N$9,MATCH($J23,{"Oil","Gas","Electric - Other","ELECTRIC - HEAT PUMP"},0))),0),"")</f>
        <v>0</v>
      </c>
      <c r="AJ23" s="81">
        <f>_xlfn.IFNA(IF($D23=5,IF($J23="Not Paid by Tenant",0,INDEX('AMI Ref'!$K$10:$N$10,MATCH($J23,{"Oil","Gas","Electric - Other","ELECTRIC - HEAT PUMP"},0))),0),"")</f>
        <v>0</v>
      </c>
      <c r="AK23" s="32"/>
      <c r="AL23" s="81" t="str">
        <f>_xlfn.IFNA(IF($D23=0,IF($K23="Not Paid by Tenant",0,INDEX('AMI Ref'!$O$5:$R$5,MATCH($K23,{"Oil","Gas","Electric - Other","Electric ccASHP - split"},0))),0),"")</f>
        <v/>
      </c>
      <c r="AM23" s="81">
        <f>_xlfn.IFNA(IF($D23=1,IF($K23="Not Paid by Tenant",0,INDEX('AMI Ref'!$O$6:$R$6,MATCH($K23,{"Oil","Gas","Electric - Other","Electric ccASHP - split"},0))),0),"")</f>
        <v>0</v>
      </c>
      <c r="AN23" s="81">
        <f>_xlfn.IFNA(IF($D23=2,IF($K23="Not Paid by Tenant",0,INDEX('AMI Ref'!$O$7:$R$7,MATCH($K23,{"Oil","Gas","Electric - Other","Electric ccASHP - split"},0))),0),"")</f>
        <v>0</v>
      </c>
      <c r="AO23" s="81">
        <f>_xlfn.IFNA(IF($D23=3,IF($K23="Not Paid by Tenant",0,INDEX('AMI Ref'!$O$8:$R$8,MATCH($K23,{"Oil","Gas","Electric - Other","Electric ccASHP - split"},0))),0),"")</f>
        <v>0</v>
      </c>
      <c r="AP23" s="81">
        <f>_xlfn.IFNA(IF($D23=4,IF($K23="Not Paid by Tenant",0,INDEX('AMI Ref'!$O$9:$R$9,MATCH($K23,{"Oil","Gas","Electric - Other","Electric ccASHP - split"},0))),0),"")</f>
        <v>0</v>
      </c>
      <c r="AQ23" s="81">
        <f>_xlfn.IFNA(IF($D23=5,IF($K23="Not Paid by Tenant",0,INDEX('AMI Ref'!$O$10:$R$10,MATCH($K23,{"Oil","Gas","Electric - Other","Electric ccASHP - split"},0))),0),"")</f>
        <v>0</v>
      </c>
      <c r="AR23" s="81">
        <f t="shared" si="6"/>
        <v>0</v>
      </c>
      <c r="AS23" s="86" t="e">
        <f t="shared" si="7"/>
        <v>#N/A</v>
      </c>
    </row>
    <row r="24" spans="1:45" ht="12.95" customHeight="1" x14ac:dyDescent="0.2">
      <c r="A24" s="130">
        <v>22</v>
      </c>
      <c r="B24" s="177">
        <f>IF(OR(COUNTIF($B$2:$B23,Input!$F40)&lt;1,COUNTIF($O$2:$O23,Input!$C40)&lt;1),Input!F40,0)</f>
        <v>0</v>
      </c>
      <c r="C24" s="177">
        <f>IF(OR(COUNTIF($B$2:$B23,Input!$F40)&lt;1,COUNTIF($O$2:$O23,Input!$C40)&lt;1),Input!G40,0)</f>
        <v>0</v>
      </c>
      <c r="D24" s="177">
        <f>IF(OR(COUNTIF($B$2:$B23,Input!$F40)&lt;1,COUNTIF($O$2:$O23,Input!$C40)&lt;1),Input!H40,0)</f>
        <v>0</v>
      </c>
      <c r="E24" s="177">
        <f>IF(OR(COUNTIF($B$2:$B23,Input!$F40)&lt;1,COUNTIF($O$2:$O23,Input!$C40)&lt;1),Input!I40,0)</f>
        <v>0</v>
      </c>
      <c r="F24" s="177">
        <f>IF(OR(COUNTIF($B$2:$B23,Input!$F40)&lt;1,COUNTIF($O$2:$O23,Input!$C40)&lt;1),Input!J40,0)</f>
        <v>0</v>
      </c>
      <c r="G24" s="177">
        <f>IF(OR(COUNTIF($B$2:$B23,Input!$F40)&lt;1,COUNTIF($O$2:$O23,Input!$C40)&lt;1),Input!K40,0)</f>
        <v>0</v>
      </c>
      <c r="H24" s="177">
        <f>IF(OR(COUNTIF($B$2:$B23,Input!$F40)&lt;1,COUNTIF($O$2:$O23,Input!$C40)&lt;1),Input!L40,0)</f>
        <v>0</v>
      </c>
      <c r="I24" s="177">
        <f>IF(OR(COUNTIF($B$2:$B23,Input!$F40)&lt;1,COUNTIF($O$2:$O23,Input!$C40)&lt;1),Input!M40,0)</f>
        <v>0</v>
      </c>
      <c r="J24" s="177">
        <f>IF(OR(COUNTIF($B$2:$B23,Input!$F40)&lt;1,COUNTIF($O$2:$O23,Input!$C40)&lt;1),Input!N40,0)</f>
        <v>0</v>
      </c>
      <c r="K24" s="177">
        <f>IF(OR(COUNTIF($B$2:$B23,Input!$F40)&lt;1,COUNTIF($O$2:$O23,Input!$C40)&lt;1),Input!O40,0)</f>
        <v>0</v>
      </c>
      <c r="L24" s="177">
        <f>IF(OR(COUNTIF($B$2:$B23,Input!$F40)&lt;1,COUNTIF($O$2:$O23,Input!$C40)&lt;1),Input!P40,0)</f>
        <v>0</v>
      </c>
      <c r="M24" s="129" t="str">
        <f t="shared" si="0"/>
        <v/>
      </c>
      <c r="N24" s="161">
        <f t="shared" si="3"/>
        <v>0</v>
      </c>
      <c r="O24" s="168">
        <f>Input!C40</f>
        <v>0</v>
      </c>
      <c r="P24" s="168"/>
      <c r="R24" s="131">
        <f t="shared" si="4"/>
        <v>0</v>
      </c>
      <c r="S24" s="133" t="str">
        <f t="shared" si="1"/>
        <v xml:space="preserve"> </v>
      </c>
      <c r="T24" s="133"/>
      <c r="U24" s="132" t="str">
        <f>_xlfn.IFNA(IF($D24=0,LOOKUP($F24,{0.1,0.2,0.3,0.4,0.5,0.6,0.7,0.8,0.9,1},{22,34,46,58,70,82,94,106,118,130}),""),"")</f>
        <v/>
      </c>
      <c r="V24" s="132" t="str">
        <f>_xlfn.IFNA(IF($D24=1,LOOKUP($F24,{0.1,0.2,0.3,0.4,0.5,0.6,0.7,0.8,0.9,1},{23,35,47,59,71,83,95,107,119,131}),""),"")</f>
        <v/>
      </c>
      <c r="W24" s="132" t="str">
        <f>_xlfn.IFNA(IF($D24=2,LOOKUP($F24,{0.1,0.2,0.3,0.4,0.5,0.6,0.7,0.8,0.9,1},{24,36,48,60,72,84,96,108,120,132}),""),"")</f>
        <v/>
      </c>
      <c r="X24" s="132" t="str">
        <f>_xlfn.IFNA(IF($D24=3,LOOKUP($F24,{0.1,0.2,0.3,0.4,0.5,0.6,0.7,0.8,0.9,1},{25,37,49,61,73,85,97,109,121,133}),""),"")</f>
        <v/>
      </c>
      <c r="Y24" s="132" t="str">
        <f>_xlfn.IFNA(IF($D24=4,LOOKUP($F24,{0.1,0.2,0.3,0.4,0.5,0.6,0.7,0.8,0.9,1},{26,38,50,62,74,86,98,110,122,134}),""),"")</f>
        <v/>
      </c>
      <c r="Z24" s="132" t="str">
        <f>_xlfn.IFNA(IF($D24=5,LOOKUP($F24,{0.1,0.2,0.3,0.4,0.5,0.6,0.7,0.8,0.9,1},{27,39,51,63,75,87,99,111,123,135}),""),"")</f>
        <v/>
      </c>
      <c r="AA24" s="132">
        <f t="shared" si="5"/>
        <v>0</v>
      </c>
      <c r="AB24" s="132" t="str">
        <f t="shared" si="2"/>
        <v>00</v>
      </c>
      <c r="AC24" s="82" t="e">
        <f>VLOOKUP(AB24,'AMI Ref'!T:U,2,FALSE)</f>
        <v>#N/A</v>
      </c>
      <c r="AD24" s="81"/>
      <c r="AE24" s="81" t="str">
        <f>_xlfn.IFNA(IF($D24=0,IF($J24="Not Paid by Tenant",0,INDEX('AMI Ref'!$K$5:$N$5,MATCH($J24,{"Oil","Gas","Electric - Other","ELECTRIC - HEAT PUMP"},0))),0),"")</f>
        <v/>
      </c>
      <c r="AF24" s="81">
        <f>_xlfn.IFNA(IF($D24=1,IF($J24="Not Paid by Tenant",0,INDEX('AMI Ref'!$K$6:$N$6,MATCH($J24,{"Oil","Gas","Electric - Other","ELECTRIC - HEAT PUMP"},0))),0),"")</f>
        <v>0</v>
      </c>
      <c r="AG24" s="81">
        <f>_xlfn.IFNA(IF($D24=2,IF($J24="Not Paid by Tenant",0,INDEX('AMI Ref'!$K$7:$N$7,MATCH($J24,{"Oil","Gas","Electric - Other","ELECTRIC - HEAT PUMP"},0))),0),"")</f>
        <v>0</v>
      </c>
      <c r="AH24" s="81">
        <f>_xlfn.IFNA(IF($D24=3,IF($J24="Not Paid by Tenant",0,INDEX('AMI Ref'!$K$8:$N$8,MATCH($J24,{"Oil","Gas","Electric - Other","ELECTRIC - HEAT PUMP"},0))),0),"")</f>
        <v>0</v>
      </c>
      <c r="AI24" s="81">
        <f>_xlfn.IFNA(IF($D24=4,IF($J24="Not Paid by Tenant",0,INDEX('AMI Ref'!$K$9:$N$9,MATCH($J24,{"Oil","Gas","Electric - Other","ELECTRIC - HEAT PUMP"},0))),0),"")</f>
        <v>0</v>
      </c>
      <c r="AJ24" s="81">
        <f>_xlfn.IFNA(IF($D24=5,IF($J24="Not Paid by Tenant",0,INDEX('AMI Ref'!$K$10:$N$10,MATCH($J24,{"Oil","Gas","Electric - Other","ELECTRIC - HEAT PUMP"},0))),0),"")</f>
        <v>0</v>
      </c>
      <c r="AK24" s="32"/>
      <c r="AL24" s="81" t="str">
        <f>_xlfn.IFNA(IF($D24=0,IF($K24="Not Paid by Tenant",0,INDEX('AMI Ref'!$O$5:$R$5,MATCH($K24,{"Oil","Gas","Electric - Other","Electric ccASHP - split"},0))),0),"")</f>
        <v/>
      </c>
      <c r="AM24" s="81">
        <f>_xlfn.IFNA(IF($D24=1,IF($K24="Not Paid by Tenant",0,INDEX('AMI Ref'!$O$6:$R$6,MATCH($K24,{"Oil","Gas","Electric - Other","Electric ccASHP - split"},0))),0),"")</f>
        <v>0</v>
      </c>
      <c r="AN24" s="81">
        <f>_xlfn.IFNA(IF($D24=2,IF($K24="Not Paid by Tenant",0,INDEX('AMI Ref'!$O$7:$R$7,MATCH($K24,{"Oil","Gas","Electric - Other","Electric ccASHP - split"},0))),0),"")</f>
        <v>0</v>
      </c>
      <c r="AO24" s="81">
        <f>_xlfn.IFNA(IF($D24=3,IF($K24="Not Paid by Tenant",0,INDEX('AMI Ref'!$O$8:$R$8,MATCH($K24,{"Oil","Gas","Electric - Other","Electric ccASHP - split"},0))),0),"")</f>
        <v>0</v>
      </c>
      <c r="AP24" s="81">
        <f>_xlfn.IFNA(IF($D24=4,IF($K24="Not Paid by Tenant",0,INDEX('AMI Ref'!$O$9:$R$9,MATCH($K24,{"Oil","Gas","Electric - Other","Electric ccASHP - split"},0))),0),"")</f>
        <v>0</v>
      </c>
      <c r="AQ24" s="81">
        <f>_xlfn.IFNA(IF($D24=5,IF($K24="Not Paid by Tenant",0,INDEX('AMI Ref'!$O$10:$R$10,MATCH($K24,{"Oil","Gas","Electric - Other","Electric ccASHP - split"},0))),0),"")</f>
        <v>0</v>
      </c>
      <c r="AR24" s="81">
        <f t="shared" si="6"/>
        <v>0</v>
      </c>
      <c r="AS24" s="86" t="e">
        <f t="shared" si="7"/>
        <v>#N/A</v>
      </c>
    </row>
    <row r="25" spans="1:45" ht="12.95" customHeight="1" x14ac:dyDescent="0.2">
      <c r="A25" s="130">
        <v>23</v>
      </c>
      <c r="B25" s="177">
        <f>IF(OR(COUNTIF($B$2:$B24,Input!$F41)&lt;1,COUNTIF($O$2:$O24,Input!$C41)&lt;1),Input!F41,0)</f>
        <v>0</v>
      </c>
      <c r="C25" s="177">
        <f>IF(OR(COUNTIF($B$2:$B24,Input!$F41)&lt;1,COUNTIF($O$2:$O24,Input!$C41)&lt;1),Input!G41,0)</f>
        <v>0</v>
      </c>
      <c r="D25" s="177">
        <f>IF(OR(COUNTIF($B$2:$B24,Input!$F41)&lt;1,COUNTIF($O$2:$O24,Input!$C41)&lt;1),Input!H41,0)</f>
        <v>0</v>
      </c>
      <c r="E25" s="177">
        <f>IF(OR(COUNTIF($B$2:$B24,Input!$F41)&lt;1,COUNTIF($O$2:$O24,Input!$C41)&lt;1),Input!I41,0)</f>
        <v>0</v>
      </c>
      <c r="F25" s="177">
        <f>IF(OR(COUNTIF($B$2:$B24,Input!$F41)&lt;1,COUNTIF($O$2:$O24,Input!$C41)&lt;1),Input!J41,0)</f>
        <v>0</v>
      </c>
      <c r="G25" s="177">
        <f>IF(OR(COUNTIF($B$2:$B24,Input!$F41)&lt;1,COUNTIF($O$2:$O24,Input!$C41)&lt;1),Input!K41,0)</f>
        <v>0</v>
      </c>
      <c r="H25" s="177">
        <f>IF(OR(COUNTIF($B$2:$B24,Input!$F41)&lt;1,COUNTIF($O$2:$O24,Input!$C41)&lt;1),Input!L41,0)</f>
        <v>0</v>
      </c>
      <c r="I25" s="177">
        <f>IF(OR(COUNTIF($B$2:$B24,Input!$F41)&lt;1,COUNTIF($O$2:$O24,Input!$C41)&lt;1),Input!M41,0)</f>
        <v>0</v>
      </c>
      <c r="J25" s="177">
        <f>IF(OR(COUNTIF($B$2:$B24,Input!$F41)&lt;1,COUNTIF($O$2:$O24,Input!$C41)&lt;1),Input!N41,0)</f>
        <v>0</v>
      </c>
      <c r="K25" s="177">
        <f>IF(OR(COUNTIF($B$2:$B24,Input!$F41)&lt;1,COUNTIF($O$2:$O24,Input!$C41)&lt;1),Input!O41,0)</f>
        <v>0</v>
      </c>
      <c r="L25" s="177">
        <f>IF(OR(COUNTIF($B$2:$B24,Input!$F41)&lt;1,COUNTIF($O$2:$O24,Input!$C41)&lt;1),Input!P41,0)</f>
        <v>0</v>
      </c>
      <c r="M25" s="129" t="str">
        <f t="shared" si="0"/>
        <v/>
      </c>
      <c r="N25" s="161">
        <f t="shared" si="3"/>
        <v>0</v>
      </c>
      <c r="O25" s="168">
        <f>Input!C41</f>
        <v>0</v>
      </c>
      <c r="P25" s="168"/>
      <c r="R25" s="131">
        <f t="shared" si="4"/>
        <v>0</v>
      </c>
      <c r="S25" s="133" t="str">
        <f t="shared" si="1"/>
        <v xml:space="preserve"> </v>
      </c>
      <c r="T25" s="133"/>
      <c r="U25" s="132" t="str">
        <f>_xlfn.IFNA(IF($D25=0,LOOKUP($F25,{0.1,0.2,0.3,0.4,0.5,0.6,0.7,0.8,0.9,1},{22,34,46,58,70,82,94,106,118,130}),""),"")</f>
        <v/>
      </c>
      <c r="V25" s="132" t="str">
        <f>_xlfn.IFNA(IF($D25=1,LOOKUP($F25,{0.1,0.2,0.3,0.4,0.5,0.6,0.7,0.8,0.9,1},{23,35,47,59,71,83,95,107,119,131}),""),"")</f>
        <v/>
      </c>
      <c r="W25" s="132" t="str">
        <f>_xlfn.IFNA(IF($D25=2,LOOKUP($F25,{0.1,0.2,0.3,0.4,0.5,0.6,0.7,0.8,0.9,1},{24,36,48,60,72,84,96,108,120,132}),""),"")</f>
        <v/>
      </c>
      <c r="X25" s="132" t="str">
        <f>_xlfn.IFNA(IF($D25=3,LOOKUP($F25,{0.1,0.2,0.3,0.4,0.5,0.6,0.7,0.8,0.9,1},{25,37,49,61,73,85,97,109,121,133}),""),"")</f>
        <v/>
      </c>
      <c r="Y25" s="132" t="str">
        <f>_xlfn.IFNA(IF($D25=4,LOOKUP($F25,{0.1,0.2,0.3,0.4,0.5,0.6,0.7,0.8,0.9,1},{26,38,50,62,74,86,98,110,122,134}),""),"")</f>
        <v/>
      </c>
      <c r="Z25" s="132" t="str">
        <f>_xlfn.IFNA(IF($D25=5,LOOKUP($F25,{0.1,0.2,0.3,0.4,0.5,0.6,0.7,0.8,0.9,1},{27,39,51,63,75,87,99,111,123,135}),""),"")</f>
        <v/>
      </c>
      <c r="AA25" s="132">
        <f t="shared" si="5"/>
        <v>0</v>
      </c>
      <c r="AB25" s="132" t="str">
        <f t="shared" si="2"/>
        <v>00</v>
      </c>
      <c r="AC25" s="82" t="e">
        <f>VLOOKUP(AB25,'AMI Ref'!T:U,2,FALSE)</f>
        <v>#N/A</v>
      </c>
      <c r="AD25" s="81"/>
      <c r="AE25" s="81" t="str">
        <f>_xlfn.IFNA(IF($D25=0,IF($J25="Not Paid by Tenant",0,INDEX('AMI Ref'!$K$5:$N$5,MATCH($J25,{"Oil","Gas","Electric - Other","ELECTRIC - HEAT PUMP"},0))),0),"")</f>
        <v/>
      </c>
      <c r="AF25" s="81">
        <f>_xlfn.IFNA(IF($D25=1,IF($J25="Not Paid by Tenant",0,INDEX('AMI Ref'!$K$6:$N$6,MATCH($J25,{"Oil","Gas","Electric - Other","ELECTRIC - HEAT PUMP"},0))),0),"")</f>
        <v>0</v>
      </c>
      <c r="AG25" s="81">
        <f>_xlfn.IFNA(IF($D25=2,IF($J25="Not Paid by Tenant",0,INDEX('AMI Ref'!$K$7:$N$7,MATCH($J25,{"Oil","Gas","Electric - Other","ELECTRIC - HEAT PUMP"},0))),0),"")</f>
        <v>0</v>
      </c>
      <c r="AH25" s="81">
        <f>_xlfn.IFNA(IF($D25=3,IF($J25="Not Paid by Tenant",0,INDEX('AMI Ref'!$K$8:$N$8,MATCH($J25,{"Oil","Gas","Electric - Other","ELECTRIC - HEAT PUMP"},0))),0),"")</f>
        <v>0</v>
      </c>
      <c r="AI25" s="81">
        <f>_xlfn.IFNA(IF($D25=4,IF($J25="Not Paid by Tenant",0,INDEX('AMI Ref'!$K$9:$N$9,MATCH($J25,{"Oil","Gas","Electric - Other","ELECTRIC - HEAT PUMP"},0))),0),"")</f>
        <v>0</v>
      </c>
      <c r="AJ25" s="81">
        <f>_xlfn.IFNA(IF($D25=5,IF($J25="Not Paid by Tenant",0,INDEX('AMI Ref'!$K$10:$N$10,MATCH($J25,{"Oil","Gas","Electric - Other","ELECTRIC - HEAT PUMP"},0))),0),"")</f>
        <v>0</v>
      </c>
      <c r="AK25" s="32"/>
      <c r="AL25" s="81" t="str">
        <f>_xlfn.IFNA(IF($D25=0,IF($K25="Not Paid by Tenant",0,INDEX('AMI Ref'!$O$5:$R$5,MATCH($K25,{"Oil","Gas","Electric - Other","Electric ccASHP - split"},0))),0),"")</f>
        <v/>
      </c>
      <c r="AM25" s="81">
        <f>_xlfn.IFNA(IF($D25=1,IF($K25="Not Paid by Tenant",0,INDEX('AMI Ref'!$O$6:$R$6,MATCH($K25,{"Oil","Gas","Electric - Other","Electric ccASHP - split"},0))),0),"")</f>
        <v>0</v>
      </c>
      <c r="AN25" s="81">
        <f>_xlfn.IFNA(IF($D25=2,IF($K25="Not Paid by Tenant",0,INDEX('AMI Ref'!$O$7:$R$7,MATCH($K25,{"Oil","Gas","Electric - Other","Electric ccASHP - split"},0))),0),"")</f>
        <v>0</v>
      </c>
      <c r="AO25" s="81">
        <f>_xlfn.IFNA(IF($D25=3,IF($K25="Not Paid by Tenant",0,INDEX('AMI Ref'!$O$8:$R$8,MATCH($K25,{"Oil","Gas","Electric - Other","Electric ccASHP - split"},0))),0),"")</f>
        <v>0</v>
      </c>
      <c r="AP25" s="81">
        <f>_xlfn.IFNA(IF($D25=4,IF($K25="Not Paid by Tenant",0,INDEX('AMI Ref'!$O$9:$R$9,MATCH($K25,{"Oil","Gas","Electric - Other","Electric ccASHP - split"},0))),0),"")</f>
        <v>0</v>
      </c>
      <c r="AQ25" s="81">
        <f>_xlfn.IFNA(IF($D25=5,IF($K25="Not Paid by Tenant",0,INDEX('AMI Ref'!$O$10:$R$10,MATCH($K25,{"Oil","Gas","Electric - Other","Electric ccASHP - split"},0))),0),"")</f>
        <v>0</v>
      </c>
      <c r="AR25" s="81">
        <f t="shared" si="6"/>
        <v>0</v>
      </c>
      <c r="AS25" s="86" t="e">
        <f t="shared" si="7"/>
        <v>#N/A</v>
      </c>
    </row>
    <row r="26" spans="1:45" ht="12.95" customHeight="1" x14ac:dyDescent="0.2">
      <c r="A26" s="130">
        <v>24</v>
      </c>
      <c r="B26" s="177">
        <f>IF(OR(COUNTIF($B$2:$B25,Input!$F42)&lt;1,COUNTIF($O$2:$O25,Input!$C42)&lt;1),Input!F42,0)</f>
        <v>0</v>
      </c>
      <c r="C26" s="177">
        <f>IF(OR(COUNTIF($B$2:$B25,Input!$F42)&lt;1,COUNTIF($O$2:$O25,Input!$C42)&lt;1),Input!G42,0)</f>
        <v>0</v>
      </c>
      <c r="D26" s="177">
        <f>IF(OR(COUNTIF($B$2:$B25,Input!$F42)&lt;1,COUNTIF($O$2:$O25,Input!$C42)&lt;1),Input!H42,0)</f>
        <v>0</v>
      </c>
      <c r="E26" s="177">
        <f>IF(OR(COUNTIF($B$2:$B25,Input!$F42)&lt;1,COUNTIF($O$2:$O25,Input!$C42)&lt;1),Input!I42,0)</f>
        <v>0</v>
      </c>
      <c r="F26" s="177">
        <f>IF(OR(COUNTIF($B$2:$B25,Input!$F42)&lt;1,COUNTIF($O$2:$O25,Input!$C42)&lt;1),Input!J42,0)</f>
        <v>0</v>
      </c>
      <c r="G26" s="177">
        <f>IF(OR(COUNTIF($B$2:$B25,Input!$F42)&lt;1,COUNTIF($O$2:$O25,Input!$C42)&lt;1),Input!K42,0)</f>
        <v>0</v>
      </c>
      <c r="H26" s="177">
        <f>IF(OR(COUNTIF($B$2:$B25,Input!$F42)&lt;1,COUNTIF($O$2:$O25,Input!$C42)&lt;1),Input!L42,0)</f>
        <v>0</v>
      </c>
      <c r="I26" s="177">
        <f>IF(OR(COUNTIF($B$2:$B25,Input!$F42)&lt;1,COUNTIF($O$2:$O25,Input!$C42)&lt;1),Input!M42,0)</f>
        <v>0</v>
      </c>
      <c r="J26" s="177">
        <f>IF(OR(COUNTIF($B$2:$B25,Input!$F42)&lt;1,COUNTIF($O$2:$O25,Input!$C42)&lt;1),Input!N42,0)</f>
        <v>0</v>
      </c>
      <c r="K26" s="177">
        <f>IF(OR(COUNTIF($B$2:$B25,Input!$F42)&lt;1,COUNTIF($O$2:$O25,Input!$C42)&lt;1),Input!O42,0)</f>
        <v>0</v>
      </c>
      <c r="L26" s="177">
        <f>IF(OR(COUNTIF($B$2:$B25,Input!$F42)&lt;1,COUNTIF($O$2:$O25,Input!$C42)&lt;1),Input!P42,0)</f>
        <v>0</v>
      </c>
      <c r="M26" s="129" t="str">
        <f t="shared" si="0"/>
        <v/>
      </c>
      <c r="N26" s="161">
        <f t="shared" si="3"/>
        <v>0</v>
      </c>
      <c r="O26" s="168">
        <f>Input!C42</f>
        <v>0</v>
      </c>
      <c r="P26" s="168"/>
      <c r="R26" s="131">
        <f t="shared" si="4"/>
        <v>0</v>
      </c>
      <c r="S26" s="133" t="str">
        <f t="shared" si="1"/>
        <v xml:space="preserve"> </v>
      </c>
      <c r="T26" s="133"/>
      <c r="U26" s="132" t="str">
        <f>_xlfn.IFNA(IF($D26=0,LOOKUP($F26,{0.1,0.2,0.3,0.4,0.5,0.6,0.7,0.8,0.9,1},{22,34,46,58,70,82,94,106,118,130}),""),"")</f>
        <v/>
      </c>
      <c r="V26" s="132" t="str">
        <f>_xlfn.IFNA(IF($D26=1,LOOKUP($F26,{0.1,0.2,0.3,0.4,0.5,0.6,0.7,0.8,0.9,1},{23,35,47,59,71,83,95,107,119,131}),""),"")</f>
        <v/>
      </c>
      <c r="W26" s="132" t="str">
        <f>_xlfn.IFNA(IF($D26=2,LOOKUP($F26,{0.1,0.2,0.3,0.4,0.5,0.6,0.7,0.8,0.9,1},{24,36,48,60,72,84,96,108,120,132}),""),"")</f>
        <v/>
      </c>
      <c r="X26" s="132" t="str">
        <f>_xlfn.IFNA(IF($D26=3,LOOKUP($F26,{0.1,0.2,0.3,0.4,0.5,0.6,0.7,0.8,0.9,1},{25,37,49,61,73,85,97,109,121,133}),""),"")</f>
        <v/>
      </c>
      <c r="Y26" s="132" t="str">
        <f>_xlfn.IFNA(IF($D26=4,LOOKUP($F26,{0.1,0.2,0.3,0.4,0.5,0.6,0.7,0.8,0.9,1},{26,38,50,62,74,86,98,110,122,134}),""),"")</f>
        <v/>
      </c>
      <c r="Z26" s="132" t="str">
        <f>_xlfn.IFNA(IF($D26=5,LOOKUP($F26,{0.1,0.2,0.3,0.4,0.5,0.6,0.7,0.8,0.9,1},{27,39,51,63,75,87,99,111,123,135}),""),"")</f>
        <v/>
      </c>
      <c r="AA26" s="132">
        <f t="shared" si="5"/>
        <v>0</v>
      </c>
      <c r="AB26" s="132" t="str">
        <f t="shared" si="2"/>
        <v>00</v>
      </c>
      <c r="AC26" s="82" t="e">
        <f>VLOOKUP(AB26,'AMI Ref'!T:U,2,FALSE)</f>
        <v>#N/A</v>
      </c>
      <c r="AD26" s="81"/>
      <c r="AE26" s="81" t="str">
        <f>_xlfn.IFNA(IF($D26=0,IF($J26="Not Paid by Tenant",0,INDEX('AMI Ref'!$K$5:$N$5,MATCH($J26,{"Oil","Gas","Electric - Other","ELECTRIC - HEAT PUMP"},0))),0),"")</f>
        <v/>
      </c>
      <c r="AF26" s="81">
        <f>_xlfn.IFNA(IF($D26=1,IF($J26="Not Paid by Tenant",0,INDEX('AMI Ref'!$K$6:$N$6,MATCH($J26,{"Oil","Gas","Electric - Other","ELECTRIC - HEAT PUMP"},0))),0),"")</f>
        <v>0</v>
      </c>
      <c r="AG26" s="81">
        <f>_xlfn.IFNA(IF($D26=2,IF($J26="Not Paid by Tenant",0,INDEX('AMI Ref'!$K$7:$N$7,MATCH($J26,{"Oil","Gas","Electric - Other","ELECTRIC - HEAT PUMP"},0))),0),"")</f>
        <v>0</v>
      </c>
      <c r="AH26" s="81">
        <f>_xlfn.IFNA(IF($D26=3,IF($J26="Not Paid by Tenant",0,INDEX('AMI Ref'!$K$8:$N$8,MATCH($J26,{"Oil","Gas","Electric - Other","ELECTRIC - HEAT PUMP"},0))),0),"")</f>
        <v>0</v>
      </c>
      <c r="AI26" s="81">
        <f>_xlfn.IFNA(IF($D26=4,IF($J26="Not Paid by Tenant",0,INDEX('AMI Ref'!$K$9:$N$9,MATCH($J26,{"Oil","Gas","Electric - Other","ELECTRIC - HEAT PUMP"},0))),0),"")</f>
        <v>0</v>
      </c>
      <c r="AJ26" s="81">
        <f>_xlfn.IFNA(IF($D26=5,IF($J26="Not Paid by Tenant",0,INDEX('AMI Ref'!$K$10:$N$10,MATCH($J26,{"Oil","Gas","Electric - Other","ELECTRIC - HEAT PUMP"},0))),0),"")</f>
        <v>0</v>
      </c>
      <c r="AK26" s="32"/>
      <c r="AL26" s="81" t="str">
        <f>_xlfn.IFNA(IF($D26=0,IF($K26="Not Paid by Tenant",0,INDEX('AMI Ref'!$O$5:$R$5,MATCH($K26,{"Oil","Gas","Electric - Other","Electric ccASHP - split"},0))),0),"")</f>
        <v/>
      </c>
      <c r="AM26" s="81">
        <f>_xlfn.IFNA(IF($D26=1,IF($K26="Not Paid by Tenant",0,INDEX('AMI Ref'!$O$6:$R$6,MATCH($K26,{"Oil","Gas","Electric - Other","Electric ccASHP - split"},0))),0),"")</f>
        <v>0</v>
      </c>
      <c r="AN26" s="81">
        <f>_xlfn.IFNA(IF($D26=2,IF($K26="Not Paid by Tenant",0,INDEX('AMI Ref'!$O$7:$R$7,MATCH($K26,{"Oil","Gas","Electric - Other","Electric ccASHP - split"},0))),0),"")</f>
        <v>0</v>
      </c>
      <c r="AO26" s="81">
        <f>_xlfn.IFNA(IF($D26=3,IF($K26="Not Paid by Tenant",0,INDEX('AMI Ref'!$O$8:$R$8,MATCH($K26,{"Oil","Gas","Electric - Other","Electric ccASHP - split"},0))),0),"")</f>
        <v>0</v>
      </c>
      <c r="AP26" s="81">
        <f>_xlfn.IFNA(IF($D26=4,IF($K26="Not Paid by Tenant",0,INDEX('AMI Ref'!$O$9:$R$9,MATCH($K26,{"Oil","Gas","Electric - Other","Electric ccASHP - split"},0))),0),"")</f>
        <v>0</v>
      </c>
      <c r="AQ26" s="81">
        <f>_xlfn.IFNA(IF($D26=5,IF($K26="Not Paid by Tenant",0,INDEX('AMI Ref'!$O$10:$R$10,MATCH($K26,{"Oil","Gas","Electric - Other","Electric ccASHP - split"},0))),0),"")</f>
        <v>0</v>
      </c>
      <c r="AR26" s="81">
        <f t="shared" si="6"/>
        <v>0</v>
      </c>
      <c r="AS26" s="86" t="e">
        <f t="shared" si="7"/>
        <v>#N/A</v>
      </c>
    </row>
    <row r="27" spans="1:45" ht="12.95" customHeight="1" x14ac:dyDescent="0.2">
      <c r="A27" s="130">
        <v>25</v>
      </c>
      <c r="B27" s="177">
        <f>IF(OR(COUNTIF($B$2:$B26,Input!$F43)&lt;1,COUNTIF($O$2:$O26,Input!$C43)&lt;1),Input!F43,0)</f>
        <v>0</v>
      </c>
      <c r="C27" s="177">
        <f>IF(OR(COUNTIF($B$2:$B26,Input!$F43)&lt;1,COUNTIF($O$2:$O26,Input!$C43)&lt;1),Input!G43,0)</f>
        <v>0</v>
      </c>
      <c r="D27" s="177">
        <f>IF(OR(COUNTIF($B$2:$B26,Input!$F43)&lt;1,COUNTIF($O$2:$O26,Input!$C43)&lt;1),Input!H43,0)</f>
        <v>0</v>
      </c>
      <c r="E27" s="177">
        <f>IF(OR(COUNTIF($B$2:$B26,Input!$F43)&lt;1,COUNTIF($O$2:$O26,Input!$C43)&lt;1),Input!I43,0)</f>
        <v>0</v>
      </c>
      <c r="F27" s="177">
        <f>IF(OR(COUNTIF($B$2:$B26,Input!$F43)&lt;1,COUNTIF($O$2:$O26,Input!$C43)&lt;1),Input!J43,0)</f>
        <v>0</v>
      </c>
      <c r="G27" s="177">
        <f>IF(OR(COUNTIF($B$2:$B26,Input!$F43)&lt;1,COUNTIF($O$2:$O26,Input!$C43)&lt;1),Input!K43,0)</f>
        <v>0</v>
      </c>
      <c r="H27" s="177">
        <f>IF(OR(COUNTIF($B$2:$B26,Input!$F43)&lt;1,COUNTIF($O$2:$O26,Input!$C43)&lt;1),Input!L43,0)</f>
        <v>0</v>
      </c>
      <c r="I27" s="177">
        <f>IF(OR(COUNTIF($B$2:$B26,Input!$F43)&lt;1,COUNTIF($O$2:$O26,Input!$C43)&lt;1),Input!M43,0)</f>
        <v>0</v>
      </c>
      <c r="J27" s="177">
        <f>IF(OR(COUNTIF($B$2:$B26,Input!$F43)&lt;1,COUNTIF($O$2:$O26,Input!$C43)&lt;1),Input!N43,0)</f>
        <v>0</v>
      </c>
      <c r="K27" s="177">
        <f>IF(OR(COUNTIF($B$2:$B26,Input!$F43)&lt;1,COUNTIF($O$2:$O26,Input!$C43)&lt;1),Input!O43,0)</f>
        <v>0</v>
      </c>
      <c r="L27" s="177">
        <f>IF(OR(COUNTIF($B$2:$B26,Input!$F43)&lt;1,COUNTIF($O$2:$O26,Input!$C43)&lt;1),Input!P43,0)</f>
        <v>0</v>
      </c>
      <c r="M27" s="129" t="str">
        <f t="shared" si="0"/>
        <v/>
      </c>
      <c r="N27" s="161">
        <f t="shared" si="3"/>
        <v>0</v>
      </c>
      <c r="O27" s="168">
        <f>Input!C43</f>
        <v>0</v>
      </c>
      <c r="P27" s="168"/>
      <c r="R27" s="131">
        <f t="shared" si="4"/>
        <v>0</v>
      </c>
      <c r="S27" s="133" t="str">
        <f t="shared" si="1"/>
        <v xml:space="preserve"> </v>
      </c>
      <c r="T27" s="133"/>
      <c r="U27" s="132" t="str">
        <f>_xlfn.IFNA(IF($D27=0,LOOKUP($F27,{0.1,0.2,0.3,0.4,0.5,0.6,0.7,0.8,0.9,1},{22,34,46,58,70,82,94,106,118,130}),""),"")</f>
        <v/>
      </c>
      <c r="V27" s="132" t="str">
        <f>_xlfn.IFNA(IF($D27=1,LOOKUP($F27,{0.1,0.2,0.3,0.4,0.5,0.6,0.7,0.8,0.9,1},{23,35,47,59,71,83,95,107,119,131}),""),"")</f>
        <v/>
      </c>
      <c r="W27" s="132" t="str">
        <f>_xlfn.IFNA(IF($D27=2,LOOKUP($F27,{0.1,0.2,0.3,0.4,0.5,0.6,0.7,0.8,0.9,1},{24,36,48,60,72,84,96,108,120,132}),""),"")</f>
        <v/>
      </c>
      <c r="X27" s="132" t="str">
        <f>_xlfn.IFNA(IF($D27=3,LOOKUP($F27,{0.1,0.2,0.3,0.4,0.5,0.6,0.7,0.8,0.9,1},{25,37,49,61,73,85,97,109,121,133}),""),"")</f>
        <v/>
      </c>
      <c r="Y27" s="132" t="str">
        <f>_xlfn.IFNA(IF($D27=4,LOOKUP($F27,{0.1,0.2,0.3,0.4,0.5,0.6,0.7,0.8,0.9,1},{26,38,50,62,74,86,98,110,122,134}),""),"")</f>
        <v/>
      </c>
      <c r="Z27" s="132" t="str">
        <f>_xlfn.IFNA(IF($D27=5,LOOKUP($F27,{0.1,0.2,0.3,0.4,0.5,0.6,0.7,0.8,0.9,1},{27,39,51,63,75,87,99,111,123,135}),""),"")</f>
        <v/>
      </c>
      <c r="AA27" s="132">
        <f t="shared" si="5"/>
        <v>0</v>
      </c>
      <c r="AB27" s="132" t="str">
        <f t="shared" si="2"/>
        <v>00</v>
      </c>
      <c r="AC27" s="82" t="e">
        <f>VLOOKUP(AB27,'AMI Ref'!T:U,2,FALSE)</f>
        <v>#N/A</v>
      </c>
      <c r="AD27" s="81"/>
      <c r="AE27" s="81" t="str">
        <f>_xlfn.IFNA(IF($D27=0,IF($J27="Not Paid by Tenant",0,INDEX('AMI Ref'!$K$5:$N$5,MATCH($J27,{"Oil","Gas","Electric - Other","ELECTRIC - HEAT PUMP"},0))),0),"")</f>
        <v/>
      </c>
      <c r="AF27" s="81">
        <f>_xlfn.IFNA(IF($D27=1,IF($J27="Not Paid by Tenant",0,INDEX('AMI Ref'!$K$6:$N$6,MATCH($J27,{"Oil","Gas","Electric - Other","ELECTRIC - HEAT PUMP"},0))),0),"")</f>
        <v>0</v>
      </c>
      <c r="AG27" s="81">
        <f>_xlfn.IFNA(IF($D27=2,IF($J27="Not Paid by Tenant",0,INDEX('AMI Ref'!$K$7:$N$7,MATCH($J27,{"Oil","Gas","Electric - Other","ELECTRIC - HEAT PUMP"},0))),0),"")</f>
        <v>0</v>
      </c>
      <c r="AH27" s="81">
        <f>_xlfn.IFNA(IF($D27=3,IF($J27="Not Paid by Tenant",0,INDEX('AMI Ref'!$K$8:$N$8,MATCH($J27,{"Oil","Gas","Electric - Other","ELECTRIC - HEAT PUMP"},0))),0),"")</f>
        <v>0</v>
      </c>
      <c r="AI27" s="81">
        <f>_xlfn.IFNA(IF($D27=4,IF($J27="Not Paid by Tenant",0,INDEX('AMI Ref'!$K$9:$N$9,MATCH($J27,{"Oil","Gas","Electric - Other","ELECTRIC - HEAT PUMP"},0))),0),"")</f>
        <v>0</v>
      </c>
      <c r="AJ27" s="81">
        <f>_xlfn.IFNA(IF($D27=5,IF($J27="Not Paid by Tenant",0,INDEX('AMI Ref'!$K$10:$N$10,MATCH($J27,{"Oil","Gas","Electric - Other","ELECTRIC - HEAT PUMP"},0))),0),"")</f>
        <v>0</v>
      </c>
      <c r="AK27" s="32"/>
      <c r="AL27" s="81" t="str">
        <f>_xlfn.IFNA(IF($D27=0,IF($K27="Not Paid by Tenant",0,INDEX('AMI Ref'!$O$5:$R$5,MATCH($K27,{"Oil","Gas","Electric - Other","Electric ccASHP - split"},0))),0),"")</f>
        <v/>
      </c>
      <c r="AM27" s="81">
        <f>_xlfn.IFNA(IF($D27=1,IF($K27="Not Paid by Tenant",0,INDEX('AMI Ref'!$O$6:$R$6,MATCH($K27,{"Oil","Gas","Electric - Other","Electric ccASHP - split"},0))),0),"")</f>
        <v>0</v>
      </c>
      <c r="AN27" s="81">
        <f>_xlfn.IFNA(IF($D27=2,IF($K27="Not Paid by Tenant",0,INDEX('AMI Ref'!$O$7:$R$7,MATCH($K27,{"Oil","Gas","Electric - Other","Electric ccASHP - split"},0))),0),"")</f>
        <v>0</v>
      </c>
      <c r="AO27" s="81">
        <f>_xlfn.IFNA(IF($D27=3,IF($K27="Not Paid by Tenant",0,INDEX('AMI Ref'!$O$8:$R$8,MATCH($K27,{"Oil","Gas","Electric - Other","Electric ccASHP - split"},0))),0),"")</f>
        <v>0</v>
      </c>
      <c r="AP27" s="81">
        <f>_xlfn.IFNA(IF($D27=4,IF($K27="Not Paid by Tenant",0,INDEX('AMI Ref'!$O$9:$R$9,MATCH($K27,{"Oil","Gas","Electric - Other","Electric ccASHP - split"},0))),0),"")</f>
        <v>0</v>
      </c>
      <c r="AQ27" s="81">
        <f>_xlfn.IFNA(IF($D27=5,IF($K27="Not Paid by Tenant",0,INDEX('AMI Ref'!$O$10:$R$10,MATCH($K27,{"Oil","Gas","Electric - Other","Electric ccASHP - split"},0))),0),"")</f>
        <v>0</v>
      </c>
      <c r="AR27" s="81">
        <f t="shared" si="6"/>
        <v>0</v>
      </c>
      <c r="AS27" s="86" t="e">
        <f t="shared" si="7"/>
        <v>#N/A</v>
      </c>
    </row>
    <row r="28" spans="1:45" ht="12.95" customHeight="1" x14ac:dyDescent="0.2">
      <c r="A28" s="130">
        <v>26</v>
      </c>
      <c r="B28" s="177">
        <f>IF(OR(COUNTIF($B$2:$B27,Input!$F44)&lt;1,COUNTIF($O$2:$O27,Input!$C44)&lt;1),Input!F44,0)</f>
        <v>0</v>
      </c>
      <c r="C28" s="177">
        <f>IF(OR(COUNTIF($B$2:$B27,Input!$F44)&lt;1,COUNTIF($O$2:$O27,Input!$C44)&lt;1),Input!G44,0)</f>
        <v>0</v>
      </c>
      <c r="D28" s="177">
        <f>IF(OR(COUNTIF($B$2:$B27,Input!$F44)&lt;1,COUNTIF($O$2:$O27,Input!$C44)&lt;1),Input!H44,0)</f>
        <v>0</v>
      </c>
      <c r="E28" s="177">
        <f>IF(OR(COUNTIF($B$2:$B27,Input!$F44)&lt;1,COUNTIF($O$2:$O27,Input!$C44)&lt;1),Input!I44,0)</f>
        <v>0</v>
      </c>
      <c r="F28" s="177">
        <f>IF(OR(COUNTIF($B$2:$B27,Input!$F44)&lt;1,COUNTIF($O$2:$O27,Input!$C44)&lt;1),Input!J44,0)</f>
        <v>0</v>
      </c>
      <c r="G28" s="177">
        <f>IF(OR(COUNTIF($B$2:$B27,Input!$F44)&lt;1,COUNTIF($O$2:$O27,Input!$C44)&lt;1),Input!K44,0)</f>
        <v>0</v>
      </c>
      <c r="H28" s="177">
        <f>IF(OR(COUNTIF($B$2:$B27,Input!$F44)&lt;1,COUNTIF($O$2:$O27,Input!$C44)&lt;1),Input!L44,0)</f>
        <v>0</v>
      </c>
      <c r="I28" s="177">
        <f>IF(OR(COUNTIF($B$2:$B27,Input!$F44)&lt;1,COUNTIF($O$2:$O27,Input!$C44)&lt;1),Input!M44,0)</f>
        <v>0</v>
      </c>
      <c r="J28" s="177">
        <f>IF(OR(COUNTIF($B$2:$B27,Input!$F44)&lt;1,COUNTIF($O$2:$O27,Input!$C44)&lt;1),Input!N44,0)</f>
        <v>0</v>
      </c>
      <c r="K28" s="177">
        <f>IF(OR(COUNTIF($B$2:$B27,Input!$F44)&lt;1,COUNTIF($O$2:$O27,Input!$C44)&lt;1),Input!O44,0)</f>
        <v>0</v>
      </c>
      <c r="L28" s="177">
        <f>IF(OR(COUNTIF($B$2:$B27,Input!$F44)&lt;1,COUNTIF($O$2:$O27,Input!$C44)&lt;1),Input!P44,0)</f>
        <v>0</v>
      </c>
      <c r="M28" s="129" t="str">
        <f t="shared" si="0"/>
        <v/>
      </c>
      <c r="N28" s="161">
        <f t="shared" si="3"/>
        <v>0</v>
      </c>
      <c r="O28" s="168">
        <f>Input!C44</f>
        <v>0</v>
      </c>
      <c r="P28" s="168"/>
      <c r="R28" s="131">
        <f t="shared" si="4"/>
        <v>0</v>
      </c>
      <c r="S28" s="133" t="str">
        <f t="shared" si="1"/>
        <v xml:space="preserve"> </v>
      </c>
      <c r="T28" s="133"/>
      <c r="U28" s="132" t="str">
        <f>_xlfn.IFNA(IF($D28=0,LOOKUP($F28,{0.1,0.2,0.3,0.4,0.5,0.6,0.7,0.8,0.9,1},{22,34,46,58,70,82,94,106,118,130}),""),"")</f>
        <v/>
      </c>
      <c r="V28" s="132" t="str">
        <f>_xlfn.IFNA(IF($D28=1,LOOKUP($F28,{0.1,0.2,0.3,0.4,0.5,0.6,0.7,0.8,0.9,1},{23,35,47,59,71,83,95,107,119,131}),""),"")</f>
        <v/>
      </c>
      <c r="W28" s="132" t="str">
        <f>_xlfn.IFNA(IF($D28=2,LOOKUP($F28,{0.1,0.2,0.3,0.4,0.5,0.6,0.7,0.8,0.9,1},{24,36,48,60,72,84,96,108,120,132}),""),"")</f>
        <v/>
      </c>
      <c r="X28" s="132" t="str">
        <f>_xlfn.IFNA(IF($D28=3,LOOKUP($F28,{0.1,0.2,0.3,0.4,0.5,0.6,0.7,0.8,0.9,1},{25,37,49,61,73,85,97,109,121,133}),""),"")</f>
        <v/>
      </c>
      <c r="Y28" s="132" t="str">
        <f>_xlfn.IFNA(IF($D28=4,LOOKUP($F28,{0.1,0.2,0.3,0.4,0.5,0.6,0.7,0.8,0.9,1},{26,38,50,62,74,86,98,110,122,134}),""),"")</f>
        <v/>
      </c>
      <c r="Z28" s="132" t="str">
        <f>_xlfn.IFNA(IF($D28=5,LOOKUP($F28,{0.1,0.2,0.3,0.4,0.5,0.6,0.7,0.8,0.9,1},{27,39,51,63,75,87,99,111,123,135}),""),"")</f>
        <v/>
      </c>
      <c r="AA28" s="132">
        <f t="shared" si="5"/>
        <v>0</v>
      </c>
      <c r="AB28" s="132" t="str">
        <f t="shared" si="2"/>
        <v>00</v>
      </c>
      <c r="AC28" s="82" t="e">
        <f>VLOOKUP(AB28,'AMI Ref'!T:U,2,FALSE)</f>
        <v>#N/A</v>
      </c>
      <c r="AD28" s="81"/>
      <c r="AE28" s="81" t="str">
        <f>_xlfn.IFNA(IF($D28=0,IF($J28="Not Paid by Tenant",0,INDEX('AMI Ref'!$K$5:$N$5,MATCH($J28,{"Oil","Gas","Electric - Other","ELECTRIC - HEAT PUMP"},0))),0),"")</f>
        <v/>
      </c>
      <c r="AF28" s="81">
        <f>_xlfn.IFNA(IF($D28=1,IF($J28="Not Paid by Tenant",0,INDEX('AMI Ref'!$K$6:$N$6,MATCH($J28,{"Oil","Gas","Electric - Other","ELECTRIC - HEAT PUMP"},0))),0),"")</f>
        <v>0</v>
      </c>
      <c r="AG28" s="81">
        <f>_xlfn.IFNA(IF($D28=2,IF($J28="Not Paid by Tenant",0,INDEX('AMI Ref'!$K$7:$N$7,MATCH($J28,{"Oil","Gas","Electric - Other","ELECTRIC - HEAT PUMP"},0))),0),"")</f>
        <v>0</v>
      </c>
      <c r="AH28" s="81">
        <f>_xlfn.IFNA(IF($D28=3,IF($J28="Not Paid by Tenant",0,INDEX('AMI Ref'!$K$8:$N$8,MATCH($J28,{"Oil","Gas","Electric - Other","ELECTRIC - HEAT PUMP"},0))),0),"")</f>
        <v>0</v>
      </c>
      <c r="AI28" s="81">
        <f>_xlfn.IFNA(IF($D28=4,IF($J28="Not Paid by Tenant",0,INDEX('AMI Ref'!$K$9:$N$9,MATCH($J28,{"Oil","Gas","Electric - Other","ELECTRIC - HEAT PUMP"},0))),0),"")</f>
        <v>0</v>
      </c>
      <c r="AJ28" s="81">
        <f>_xlfn.IFNA(IF($D28=5,IF($J28="Not Paid by Tenant",0,INDEX('AMI Ref'!$K$10:$N$10,MATCH($J28,{"Oil","Gas","Electric - Other","ELECTRIC - HEAT PUMP"},0))),0),"")</f>
        <v>0</v>
      </c>
      <c r="AK28" s="32"/>
      <c r="AL28" s="81" t="str">
        <f>_xlfn.IFNA(IF($D28=0,IF($K28="Not Paid by Tenant",0,INDEX('AMI Ref'!$O$5:$R$5,MATCH($K28,{"Oil","Gas","Electric - Other","Electric ccASHP - split"},0))),0),"")</f>
        <v/>
      </c>
      <c r="AM28" s="81">
        <f>_xlfn.IFNA(IF($D28=1,IF($K28="Not Paid by Tenant",0,INDEX('AMI Ref'!$O$6:$R$6,MATCH($K28,{"Oil","Gas","Electric - Other","Electric ccASHP - split"},0))),0),"")</f>
        <v>0</v>
      </c>
      <c r="AN28" s="81">
        <f>_xlfn.IFNA(IF($D28=2,IF($K28="Not Paid by Tenant",0,INDEX('AMI Ref'!$O$7:$R$7,MATCH($K28,{"Oil","Gas","Electric - Other","Electric ccASHP - split"},0))),0),"")</f>
        <v>0</v>
      </c>
      <c r="AO28" s="81">
        <f>_xlfn.IFNA(IF($D28=3,IF($K28="Not Paid by Tenant",0,INDEX('AMI Ref'!$O$8:$R$8,MATCH($K28,{"Oil","Gas","Electric - Other","Electric ccASHP - split"},0))),0),"")</f>
        <v>0</v>
      </c>
      <c r="AP28" s="81">
        <f>_xlfn.IFNA(IF($D28=4,IF($K28="Not Paid by Tenant",0,INDEX('AMI Ref'!$O$9:$R$9,MATCH($K28,{"Oil","Gas","Electric - Other","Electric ccASHP - split"},0))),0),"")</f>
        <v>0</v>
      </c>
      <c r="AQ28" s="81">
        <f>_xlfn.IFNA(IF($D28=5,IF($K28="Not Paid by Tenant",0,INDEX('AMI Ref'!$O$10:$R$10,MATCH($K28,{"Oil","Gas","Electric - Other","Electric ccASHP - split"},0))),0),"")</f>
        <v>0</v>
      </c>
      <c r="AR28" s="81">
        <f t="shared" si="6"/>
        <v>0</v>
      </c>
      <c r="AS28" s="86" t="e">
        <f t="shared" si="7"/>
        <v>#N/A</v>
      </c>
    </row>
    <row r="29" spans="1:45" ht="12.95" customHeight="1" x14ac:dyDescent="0.2">
      <c r="A29" s="130">
        <v>27</v>
      </c>
      <c r="B29" s="177">
        <f>IF(OR(COUNTIF($B$2:$B28,Input!$F45)&lt;1,COUNTIF($O$2:$O28,Input!$C45)&lt;1),Input!F45,0)</f>
        <v>0</v>
      </c>
      <c r="C29" s="177">
        <f>IF(OR(COUNTIF($B$2:$B28,Input!$F45)&lt;1,COUNTIF($O$2:$O28,Input!$C45)&lt;1),Input!G45,0)</f>
        <v>0</v>
      </c>
      <c r="D29" s="177">
        <f>IF(OR(COUNTIF($B$2:$B28,Input!$F45)&lt;1,COUNTIF($O$2:$O28,Input!$C45)&lt;1),Input!H45,0)</f>
        <v>0</v>
      </c>
      <c r="E29" s="177">
        <f>IF(OR(COUNTIF($B$2:$B28,Input!$F45)&lt;1,COUNTIF($O$2:$O28,Input!$C45)&lt;1),Input!I45,0)</f>
        <v>0</v>
      </c>
      <c r="F29" s="177">
        <f>IF(OR(COUNTIF($B$2:$B28,Input!$F45)&lt;1,COUNTIF($O$2:$O28,Input!$C45)&lt;1),Input!J45,0)</f>
        <v>0</v>
      </c>
      <c r="G29" s="177">
        <f>IF(OR(COUNTIF($B$2:$B28,Input!$F45)&lt;1,COUNTIF($O$2:$O28,Input!$C45)&lt;1),Input!K45,0)</f>
        <v>0</v>
      </c>
      <c r="H29" s="177">
        <f>IF(OR(COUNTIF($B$2:$B28,Input!$F45)&lt;1,COUNTIF($O$2:$O28,Input!$C45)&lt;1),Input!L45,0)</f>
        <v>0</v>
      </c>
      <c r="I29" s="177">
        <f>IF(OR(COUNTIF($B$2:$B28,Input!$F45)&lt;1,COUNTIF($O$2:$O28,Input!$C45)&lt;1),Input!M45,0)</f>
        <v>0</v>
      </c>
      <c r="J29" s="177">
        <f>IF(OR(COUNTIF($B$2:$B28,Input!$F45)&lt;1,COUNTIF($O$2:$O28,Input!$C45)&lt;1),Input!N45,0)</f>
        <v>0</v>
      </c>
      <c r="K29" s="177">
        <f>IF(OR(COUNTIF($B$2:$B28,Input!$F45)&lt;1,COUNTIF($O$2:$O28,Input!$C45)&lt;1),Input!O45,0)</f>
        <v>0</v>
      </c>
      <c r="L29" s="177">
        <f>IF(OR(COUNTIF($B$2:$B28,Input!$F45)&lt;1,COUNTIF($O$2:$O28,Input!$C45)&lt;1),Input!P45,0)</f>
        <v>0</v>
      </c>
      <c r="M29" s="129" t="str">
        <f t="shared" si="0"/>
        <v/>
      </c>
      <c r="N29" s="161">
        <f t="shared" si="3"/>
        <v>0</v>
      </c>
      <c r="O29" s="168">
        <f>Input!C45</f>
        <v>0</v>
      </c>
      <c r="P29" s="168"/>
      <c r="R29" s="131">
        <f t="shared" si="4"/>
        <v>0</v>
      </c>
      <c r="S29" s="133" t="str">
        <f t="shared" si="1"/>
        <v xml:space="preserve"> </v>
      </c>
      <c r="T29" s="133"/>
      <c r="U29" s="132" t="str">
        <f>_xlfn.IFNA(IF($D29=0,LOOKUP($F29,{0.1,0.2,0.3,0.4,0.5,0.6,0.7,0.8,0.9,1},{22,34,46,58,70,82,94,106,118,130}),""),"")</f>
        <v/>
      </c>
      <c r="V29" s="132" t="str">
        <f>_xlfn.IFNA(IF($D29=1,LOOKUP($F29,{0.1,0.2,0.3,0.4,0.5,0.6,0.7,0.8,0.9,1},{23,35,47,59,71,83,95,107,119,131}),""),"")</f>
        <v/>
      </c>
      <c r="W29" s="132" t="str">
        <f>_xlfn.IFNA(IF($D29=2,LOOKUP($F29,{0.1,0.2,0.3,0.4,0.5,0.6,0.7,0.8,0.9,1},{24,36,48,60,72,84,96,108,120,132}),""),"")</f>
        <v/>
      </c>
      <c r="X29" s="132" t="str">
        <f>_xlfn.IFNA(IF($D29=3,LOOKUP($F29,{0.1,0.2,0.3,0.4,0.5,0.6,0.7,0.8,0.9,1},{25,37,49,61,73,85,97,109,121,133}),""),"")</f>
        <v/>
      </c>
      <c r="Y29" s="132" t="str">
        <f>_xlfn.IFNA(IF($D29=4,LOOKUP($F29,{0.1,0.2,0.3,0.4,0.5,0.6,0.7,0.8,0.9,1},{26,38,50,62,74,86,98,110,122,134}),""),"")</f>
        <v/>
      </c>
      <c r="Z29" s="132" t="str">
        <f>_xlfn.IFNA(IF($D29=5,LOOKUP($F29,{0.1,0.2,0.3,0.4,0.5,0.6,0.7,0.8,0.9,1},{27,39,51,63,75,87,99,111,123,135}),""),"")</f>
        <v/>
      </c>
      <c r="AA29" s="132">
        <f t="shared" si="5"/>
        <v>0</v>
      </c>
      <c r="AB29" s="132" t="str">
        <f t="shared" si="2"/>
        <v>00</v>
      </c>
      <c r="AC29" s="82" t="e">
        <f>VLOOKUP(AB29,'AMI Ref'!T:U,2,FALSE)</f>
        <v>#N/A</v>
      </c>
      <c r="AD29" s="81"/>
      <c r="AE29" s="81" t="str">
        <f>_xlfn.IFNA(IF($D29=0,IF($J29="Not Paid by Tenant",0,INDEX('AMI Ref'!$K$5:$N$5,MATCH($J29,{"Oil","Gas","Electric - Other","ELECTRIC - HEAT PUMP"},0))),0),"")</f>
        <v/>
      </c>
      <c r="AF29" s="81">
        <f>_xlfn.IFNA(IF($D29=1,IF($J29="Not Paid by Tenant",0,INDEX('AMI Ref'!$K$6:$N$6,MATCH($J29,{"Oil","Gas","Electric - Other","ELECTRIC - HEAT PUMP"},0))),0),"")</f>
        <v>0</v>
      </c>
      <c r="AG29" s="81">
        <f>_xlfn.IFNA(IF($D29=2,IF($J29="Not Paid by Tenant",0,INDEX('AMI Ref'!$K$7:$N$7,MATCH($J29,{"Oil","Gas","Electric - Other","ELECTRIC - HEAT PUMP"},0))),0),"")</f>
        <v>0</v>
      </c>
      <c r="AH29" s="81">
        <f>_xlfn.IFNA(IF($D29=3,IF($J29="Not Paid by Tenant",0,INDEX('AMI Ref'!$K$8:$N$8,MATCH($J29,{"Oil","Gas","Electric - Other","ELECTRIC - HEAT PUMP"},0))),0),"")</f>
        <v>0</v>
      </c>
      <c r="AI29" s="81">
        <f>_xlfn.IFNA(IF($D29=4,IF($J29="Not Paid by Tenant",0,INDEX('AMI Ref'!$K$9:$N$9,MATCH($J29,{"Oil","Gas","Electric - Other","ELECTRIC - HEAT PUMP"},0))),0),"")</f>
        <v>0</v>
      </c>
      <c r="AJ29" s="81">
        <f>_xlfn.IFNA(IF($D29=5,IF($J29="Not Paid by Tenant",0,INDEX('AMI Ref'!$K$10:$N$10,MATCH($J29,{"Oil","Gas","Electric - Other","ELECTRIC - HEAT PUMP"},0))),0),"")</f>
        <v>0</v>
      </c>
      <c r="AK29" s="32"/>
      <c r="AL29" s="81" t="str">
        <f>_xlfn.IFNA(IF($D29=0,IF($K29="Not Paid by Tenant",0,INDEX('AMI Ref'!$O$5:$R$5,MATCH($K29,{"Oil","Gas","Electric - Other","Electric ccASHP - split"},0))),0),"")</f>
        <v/>
      </c>
      <c r="AM29" s="81">
        <f>_xlfn.IFNA(IF($D29=1,IF($K29="Not Paid by Tenant",0,INDEX('AMI Ref'!$O$6:$R$6,MATCH($K29,{"Oil","Gas","Electric - Other","Electric ccASHP - split"},0))),0),"")</f>
        <v>0</v>
      </c>
      <c r="AN29" s="81">
        <f>_xlfn.IFNA(IF($D29=2,IF($K29="Not Paid by Tenant",0,INDEX('AMI Ref'!$O$7:$R$7,MATCH($K29,{"Oil","Gas","Electric - Other","Electric ccASHP - split"},0))),0),"")</f>
        <v>0</v>
      </c>
      <c r="AO29" s="81">
        <f>_xlfn.IFNA(IF($D29=3,IF($K29="Not Paid by Tenant",0,INDEX('AMI Ref'!$O$8:$R$8,MATCH($K29,{"Oil","Gas","Electric - Other","Electric ccASHP - split"},0))),0),"")</f>
        <v>0</v>
      </c>
      <c r="AP29" s="81">
        <f>_xlfn.IFNA(IF($D29=4,IF($K29="Not Paid by Tenant",0,INDEX('AMI Ref'!$O$9:$R$9,MATCH($K29,{"Oil","Gas","Electric - Other","Electric ccASHP - split"},0))),0),"")</f>
        <v>0</v>
      </c>
      <c r="AQ29" s="81">
        <f>_xlfn.IFNA(IF($D29=5,IF($K29="Not Paid by Tenant",0,INDEX('AMI Ref'!$O$10:$R$10,MATCH($K29,{"Oil","Gas","Electric - Other","Electric ccASHP - split"},0))),0),"")</f>
        <v>0</v>
      </c>
      <c r="AR29" s="81">
        <f t="shared" si="6"/>
        <v>0</v>
      </c>
      <c r="AS29" s="86" t="e">
        <f t="shared" si="7"/>
        <v>#N/A</v>
      </c>
    </row>
    <row r="30" spans="1:45" ht="12.95" customHeight="1" x14ac:dyDescent="0.2">
      <c r="A30" s="130">
        <v>28</v>
      </c>
      <c r="B30" s="177">
        <f>IF(OR(COUNTIF($B$2:$B29,Input!$F46)&lt;1,COUNTIF($O$2:$O29,Input!$C46)&lt;1),Input!F46,0)</f>
        <v>0</v>
      </c>
      <c r="C30" s="177">
        <f>IF(OR(COUNTIF($B$2:$B29,Input!$F46)&lt;1,COUNTIF($O$2:$O29,Input!$C46)&lt;1),Input!G46,0)</f>
        <v>0</v>
      </c>
      <c r="D30" s="177">
        <f>IF(OR(COUNTIF($B$2:$B29,Input!$F46)&lt;1,COUNTIF($O$2:$O29,Input!$C46)&lt;1),Input!H46,0)</f>
        <v>0</v>
      </c>
      <c r="E30" s="177">
        <f>IF(OR(COUNTIF($B$2:$B29,Input!$F46)&lt;1,COUNTIF($O$2:$O29,Input!$C46)&lt;1),Input!I46,0)</f>
        <v>0</v>
      </c>
      <c r="F30" s="177">
        <f>IF(OR(COUNTIF($B$2:$B29,Input!$F46)&lt;1,COUNTIF($O$2:$O29,Input!$C46)&lt;1),Input!J46,0)</f>
        <v>0</v>
      </c>
      <c r="G30" s="177">
        <f>IF(OR(COUNTIF($B$2:$B29,Input!$F46)&lt;1,COUNTIF($O$2:$O29,Input!$C46)&lt;1),Input!K46,0)</f>
        <v>0</v>
      </c>
      <c r="H30" s="177">
        <f>IF(OR(COUNTIF($B$2:$B29,Input!$F46)&lt;1,COUNTIF($O$2:$O29,Input!$C46)&lt;1),Input!L46,0)</f>
        <v>0</v>
      </c>
      <c r="I30" s="177">
        <f>IF(OR(COUNTIF($B$2:$B29,Input!$F46)&lt;1,COUNTIF($O$2:$O29,Input!$C46)&lt;1),Input!M46,0)</f>
        <v>0</v>
      </c>
      <c r="J30" s="177">
        <f>IF(OR(COUNTIF($B$2:$B29,Input!$F46)&lt;1,COUNTIF($O$2:$O29,Input!$C46)&lt;1),Input!N46,0)</f>
        <v>0</v>
      </c>
      <c r="K30" s="177">
        <f>IF(OR(COUNTIF($B$2:$B29,Input!$F46)&lt;1,COUNTIF($O$2:$O29,Input!$C46)&lt;1),Input!O46,0)</f>
        <v>0</v>
      </c>
      <c r="L30" s="177">
        <f>IF(OR(COUNTIF($B$2:$B29,Input!$F46)&lt;1,COUNTIF($O$2:$O29,Input!$C46)&lt;1),Input!P46,0)</f>
        <v>0</v>
      </c>
      <c r="M30" s="129" t="str">
        <f t="shared" si="0"/>
        <v/>
      </c>
      <c r="N30" s="161">
        <f t="shared" si="3"/>
        <v>0</v>
      </c>
      <c r="O30" s="168">
        <f>Input!C46</f>
        <v>0</v>
      </c>
      <c r="P30" s="168"/>
      <c r="R30" s="131">
        <f t="shared" si="4"/>
        <v>0</v>
      </c>
      <c r="S30" s="133" t="str">
        <f t="shared" si="1"/>
        <v xml:space="preserve"> </v>
      </c>
      <c r="T30" s="133"/>
      <c r="U30" s="132" t="str">
        <f>_xlfn.IFNA(IF($D30=0,LOOKUP($F30,{0.1,0.2,0.3,0.4,0.5,0.6,0.7,0.8,0.9,1},{22,34,46,58,70,82,94,106,118,130}),""),"")</f>
        <v/>
      </c>
      <c r="V30" s="132" t="str">
        <f>_xlfn.IFNA(IF($D30=1,LOOKUP($F30,{0.1,0.2,0.3,0.4,0.5,0.6,0.7,0.8,0.9,1},{23,35,47,59,71,83,95,107,119,131}),""),"")</f>
        <v/>
      </c>
      <c r="W30" s="132" t="str">
        <f>_xlfn.IFNA(IF($D30=2,LOOKUP($F30,{0.1,0.2,0.3,0.4,0.5,0.6,0.7,0.8,0.9,1},{24,36,48,60,72,84,96,108,120,132}),""),"")</f>
        <v/>
      </c>
      <c r="X30" s="132" t="str">
        <f>_xlfn.IFNA(IF($D30=3,LOOKUP($F30,{0.1,0.2,0.3,0.4,0.5,0.6,0.7,0.8,0.9,1},{25,37,49,61,73,85,97,109,121,133}),""),"")</f>
        <v/>
      </c>
      <c r="Y30" s="132" t="str">
        <f>_xlfn.IFNA(IF($D30=4,LOOKUP($F30,{0.1,0.2,0.3,0.4,0.5,0.6,0.7,0.8,0.9,1},{26,38,50,62,74,86,98,110,122,134}),""),"")</f>
        <v/>
      </c>
      <c r="Z30" s="132" t="str">
        <f>_xlfn.IFNA(IF($D30=5,LOOKUP($F30,{0.1,0.2,0.3,0.4,0.5,0.6,0.7,0.8,0.9,1},{27,39,51,63,75,87,99,111,123,135}),""),"")</f>
        <v/>
      </c>
      <c r="AA30" s="132">
        <f t="shared" si="5"/>
        <v>0</v>
      </c>
      <c r="AB30" s="132" t="str">
        <f t="shared" si="2"/>
        <v>00</v>
      </c>
      <c r="AC30" s="82" t="e">
        <f>VLOOKUP(AB30,'AMI Ref'!T:U,2,FALSE)</f>
        <v>#N/A</v>
      </c>
      <c r="AD30" s="81"/>
      <c r="AE30" s="81" t="str">
        <f>_xlfn.IFNA(IF($D30=0,IF($J30="Not Paid by Tenant",0,INDEX('AMI Ref'!$K$5:$N$5,MATCH($J30,{"Oil","Gas","Electric - Other","ELECTRIC - HEAT PUMP"},0))),0),"")</f>
        <v/>
      </c>
      <c r="AF30" s="81">
        <f>_xlfn.IFNA(IF($D30=1,IF($J30="Not Paid by Tenant",0,INDEX('AMI Ref'!$K$6:$N$6,MATCH($J30,{"Oil","Gas","Electric - Other","ELECTRIC - HEAT PUMP"},0))),0),"")</f>
        <v>0</v>
      </c>
      <c r="AG30" s="81">
        <f>_xlfn.IFNA(IF($D30=2,IF($J30="Not Paid by Tenant",0,INDEX('AMI Ref'!$K$7:$N$7,MATCH($J30,{"Oil","Gas","Electric - Other","ELECTRIC - HEAT PUMP"},0))),0),"")</f>
        <v>0</v>
      </c>
      <c r="AH30" s="81">
        <f>_xlfn.IFNA(IF($D30=3,IF($J30="Not Paid by Tenant",0,INDEX('AMI Ref'!$K$8:$N$8,MATCH($J30,{"Oil","Gas","Electric - Other","ELECTRIC - HEAT PUMP"},0))),0),"")</f>
        <v>0</v>
      </c>
      <c r="AI30" s="81">
        <f>_xlfn.IFNA(IF($D30=4,IF($J30="Not Paid by Tenant",0,INDEX('AMI Ref'!$K$9:$N$9,MATCH($J30,{"Oil","Gas","Electric - Other","ELECTRIC - HEAT PUMP"},0))),0),"")</f>
        <v>0</v>
      </c>
      <c r="AJ30" s="81">
        <f>_xlfn.IFNA(IF($D30=5,IF($J30="Not Paid by Tenant",0,INDEX('AMI Ref'!$K$10:$N$10,MATCH($J30,{"Oil","Gas","Electric - Other","ELECTRIC - HEAT PUMP"},0))),0),"")</f>
        <v>0</v>
      </c>
      <c r="AK30" s="32"/>
      <c r="AL30" s="81" t="str">
        <f>_xlfn.IFNA(IF($D30=0,IF($K30="Not Paid by Tenant",0,INDEX('AMI Ref'!$O$5:$R$5,MATCH($K30,{"Oil","Gas","Electric - Other","Electric ccASHP - split"},0))),0),"")</f>
        <v/>
      </c>
      <c r="AM30" s="81">
        <f>_xlfn.IFNA(IF($D30=1,IF($K30="Not Paid by Tenant",0,INDEX('AMI Ref'!$O$6:$R$6,MATCH($K30,{"Oil","Gas","Electric - Other","Electric ccASHP - split"},0))),0),"")</f>
        <v>0</v>
      </c>
      <c r="AN30" s="81">
        <f>_xlfn.IFNA(IF($D30=2,IF($K30="Not Paid by Tenant",0,INDEX('AMI Ref'!$O$7:$R$7,MATCH($K30,{"Oil","Gas","Electric - Other","Electric ccASHP - split"},0))),0),"")</f>
        <v>0</v>
      </c>
      <c r="AO30" s="81">
        <f>_xlfn.IFNA(IF($D30=3,IF($K30="Not Paid by Tenant",0,INDEX('AMI Ref'!$O$8:$R$8,MATCH($K30,{"Oil","Gas","Electric - Other","Electric ccASHP - split"},0))),0),"")</f>
        <v>0</v>
      </c>
      <c r="AP30" s="81">
        <f>_xlfn.IFNA(IF($D30=4,IF($K30="Not Paid by Tenant",0,INDEX('AMI Ref'!$O$9:$R$9,MATCH($K30,{"Oil","Gas","Electric - Other","Electric ccASHP - split"},0))),0),"")</f>
        <v>0</v>
      </c>
      <c r="AQ30" s="81">
        <f>_xlfn.IFNA(IF($D30=5,IF($K30="Not Paid by Tenant",0,INDEX('AMI Ref'!$O$10:$R$10,MATCH($K30,{"Oil","Gas","Electric - Other","Electric ccASHP - split"},0))),0),"")</f>
        <v>0</v>
      </c>
      <c r="AR30" s="81">
        <f t="shared" si="6"/>
        <v>0</v>
      </c>
      <c r="AS30" s="86" t="e">
        <f t="shared" si="7"/>
        <v>#N/A</v>
      </c>
    </row>
    <row r="31" spans="1:45" ht="12.95" customHeight="1" x14ac:dyDescent="0.2">
      <c r="A31" s="130">
        <v>29</v>
      </c>
      <c r="B31" s="177">
        <f>IF(OR(COUNTIF($B$2:$B30,Input!$F47)&lt;1,COUNTIF($O$2:$O30,Input!$C47)&lt;1),Input!F47,0)</f>
        <v>0</v>
      </c>
      <c r="C31" s="177">
        <f>IF(OR(COUNTIF($B$2:$B30,Input!$F47)&lt;1,COUNTIF($O$2:$O30,Input!$C47)&lt;1),Input!G47,0)</f>
        <v>0</v>
      </c>
      <c r="D31" s="177">
        <f>IF(OR(COUNTIF($B$2:$B30,Input!$F47)&lt;1,COUNTIF($O$2:$O30,Input!$C47)&lt;1),Input!H47,0)</f>
        <v>0</v>
      </c>
      <c r="E31" s="177">
        <f>IF(OR(COUNTIF($B$2:$B30,Input!$F47)&lt;1,COUNTIF($O$2:$O30,Input!$C47)&lt;1),Input!I47,0)</f>
        <v>0</v>
      </c>
      <c r="F31" s="177">
        <f>IF(OR(COUNTIF($B$2:$B30,Input!$F47)&lt;1,COUNTIF($O$2:$O30,Input!$C47)&lt;1),Input!J47,0)</f>
        <v>0</v>
      </c>
      <c r="G31" s="177">
        <f>IF(OR(COUNTIF($B$2:$B30,Input!$F47)&lt;1,COUNTIF($O$2:$O30,Input!$C47)&lt;1),Input!K47,0)</f>
        <v>0</v>
      </c>
      <c r="H31" s="177">
        <f>IF(OR(COUNTIF($B$2:$B30,Input!$F47)&lt;1,COUNTIF($O$2:$O30,Input!$C47)&lt;1),Input!L47,0)</f>
        <v>0</v>
      </c>
      <c r="I31" s="177">
        <f>IF(OR(COUNTIF($B$2:$B30,Input!$F47)&lt;1,COUNTIF($O$2:$O30,Input!$C47)&lt;1),Input!M47,0)</f>
        <v>0</v>
      </c>
      <c r="J31" s="177">
        <f>IF(OR(COUNTIF($B$2:$B30,Input!$F47)&lt;1,COUNTIF($O$2:$O30,Input!$C47)&lt;1),Input!N47,0)</f>
        <v>0</v>
      </c>
      <c r="K31" s="177">
        <f>IF(OR(COUNTIF($B$2:$B30,Input!$F47)&lt;1,COUNTIF($O$2:$O30,Input!$C47)&lt;1),Input!O47,0)</f>
        <v>0</v>
      </c>
      <c r="L31" s="177">
        <f>IF(OR(COUNTIF($B$2:$B30,Input!$F47)&lt;1,COUNTIF($O$2:$O30,Input!$C47)&lt;1),Input!P47,0)</f>
        <v>0</v>
      </c>
      <c r="M31" s="129" t="str">
        <f t="shared" si="0"/>
        <v/>
      </c>
      <c r="N31" s="161">
        <f t="shared" si="3"/>
        <v>0</v>
      </c>
      <c r="O31" s="168">
        <f>Input!C47</f>
        <v>0</v>
      </c>
      <c r="P31" s="168"/>
      <c r="R31" s="131">
        <f t="shared" si="4"/>
        <v>0</v>
      </c>
      <c r="S31" s="133" t="str">
        <f t="shared" si="1"/>
        <v xml:space="preserve"> </v>
      </c>
      <c r="T31" s="133"/>
      <c r="U31" s="132" t="str">
        <f>_xlfn.IFNA(IF($D31=0,LOOKUP($F31,{0.1,0.2,0.3,0.4,0.5,0.6,0.7,0.8,0.9,1},{22,34,46,58,70,82,94,106,118,130}),""),"")</f>
        <v/>
      </c>
      <c r="V31" s="132" t="str">
        <f>_xlfn.IFNA(IF($D31=1,LOOKUP($F31,{0.1,0.2,0.3,0.4,0.5,0.6,0.7,0.8,0.9,1},{23,35,47,59,71,83,95,107,119,131}),""),"")</f>
        <v/>
      </c>
      <c r="W31" s="132" t="str">
        <f>_xlfn.IFNA(IF($D31=2,LOOKUP($F31,{0.1,0.2,0.3,0.4,0.5,0.6,0.7,0.8,0.9,1},{24,36,48,60,72,84,96,108,120,132}),""),"")</f>
        <v/>
      </c>
      <c r="X31" s="132" t="str">
        <f>_xlfn.IFNA(IF($D31=3,LOOKUP($F31,{0.1,0.2,0.3,0.4,0.5,0.6,0.7,0.8,0.9,1},{25,37,49,61,73,85,97,109,121,133}),""),"")</f>
        <v/>
      </c>
      <c r="Y31" s="132" t="str">
        <f>_xlfn.IFNA(IF($D31=4,LOOKUP($F31,{0.1,0.2,0.3,0.4,0.5,0.6,0.7,0.8,0.9,1},{26,38,50,62,74,86,98,110,122,134}),""),"")</f>
        <v/>
      </c>
      <c r="Z31" s="132" t="str">
        <f>_xlfn.IFNA(IF($D31=5,LOOKUP($F31,{0.1,0.2,0.3,0.4,0.5,0.6,0.7,0.8,0.9,1},{27,39,51,63,75,87,99,111,123,135}),""),"")</f>
        <v/>
      </c>
      <c r="AA31" s="132">
        <f t="shared" si="5"/>
        <v>0</v>
      </c>
      <c r="AB31" s="132" t="str">
        <f t="shared" si="2"/>
        <v>00</v>
      </c>
      <c r="AC31" s="82" t="e">
        <f>VLOOKUP(AB31,'AMI Ref'!T:U,2,FALSE)</f>
        <v>#N/A</v>
      </c>
      <c r="AD31" s="81"/>
      <c r="AE31" s="81" t="str">
        <f>_xlfn.IFNA(IF($D31=0,IF($J31="Not Paid by Tenant",0,INDEX('AMI Ref'!$K$5:$N$5,MATCH($J31,{"Oil","Gas","Electric - Other","ELECTRIC - HEAT PUMP"},0))),0),"")</f>
        <v/>
      </c>
      <c r="AF31" s="81">
        <f>_xlfn.IFNA(IF($D31=1,IF($J31="Not Paid by Tenant",0,INDEX('AMI Ref'!$K$6:$N$6,MATCH($J31,{"Oil","Gas","Electric - Other","ELECTRIC - HEAT PUMP"},0))),0),"")</f>
        <v>0</v>
      </c>
      <c r="AG31" s="81">
        <f>_xlfn.IFNA(IF($D31=2,IF($J31="Not Paid by Tenant",0,INDEX('AMI Ref'!$K$7:$N$7,MATCH($J31,{"Oil","Gas","Electric - Other","ELECTRIC - HEAT PUMP"},0))),0),"")</f>
        <v>0</v>
      </c>
      <c r="AH31" s="81">
        <f>_xlfn.IFNA(IF($D31=3,IF($J31="Not Paid by Tenant",0,INDEX('AMI Ref'!$K$8:$N$8,MATCH($J31,{"Oil","Gas","Electric - Other","ELECTRIC - HEAT PUMP"},0))),0),"")</f>
        <v>0</v>
      </c>
      <c r="AI31" s="81">
        <f>_xlfn.IFNA(IF($D31=4,IF($J31="Not Paid by Tenant",0,INDEX('AMI Ref'!$K$9:$N$9,MATCH($J31,{"Oil","Gas","Electric - Other","ELECTRIC - HEAT PUMP"},0))),0),"")</f>
        <v>0</v>
      </c>
      <c r="AJ31" s="81">
        <f>_xlfn.IFNA(IF($D31=5,IF($J31="Not Paid by Tenant",0,INDEX('AMI Ref'!$K$10:$N$10,MATCH($J31,{"Oil","Gas","Electric - Other","ELECTRIC - HEAT PUMP"},0))),0),"")</f>
        <v>0</v>
      </c>
      <c r="AK31" s="32"/>
      <c r="AL31" s="81" t="str">
        <f>_xlfn.IFNA(IF($D31=0,IF($K31="Not Paid by Tenant",0,INDEX('AMI Ref'!$O$5:$R$5,MATCH($K31,{"Oil","Gas","Electric - Other","Electric ccASHP - split"},0))),0),"")</f>
        <v/>
      </c>
      <c r="AM31" s="81">
        <f>_xlfn.IFNA(IF($D31=1,IF($K31="Not Paid by Tenant",0,INDEX('AMI Ref'!$O$6:$R$6,MATCH($K31,{"Oil","Gas","Electric - Other","Electric ccASHP - split"},0))),0),"")</f>
        <v>0</v>
      </c>
      <c r="AN31" s="81">
        <f>_xlfn.IFNA(IF($D31=2,IF($K31="Not Paid by Tenant",0,INDEX('AMI Ref'!$O$7:$R$7,MATCH($K31,{"Oil","Gas","Electric - Other","Electric ccASHP - split"},0))),0),"")</f>
        <v>0</v>
      </c>
      <c r="AO31" s="81">
        <f>_xlfn.IFNA(IF($D31=3,IF($K31="Not Paid by Tenant",0,INDEX('AMI Ref'!$O$8:$R$8,MATCH($K31,{"Oil","Gas","Electric - Other","Electric ccASHP - split"},0))),0),"")</f>
        <v>0</v>
      </c>
      <c r="AP31" s="81">
        <f>_xlfn.IFNA(IF($D31=4,IF($K31="Not Paid by Tenant",0,INDEX('AMI Ref'!$O$9:$R$9,MATCH($K31,{"Oil","Gas","Electric - Other","Electric ccASHP - split"},0))),0),"")</f>
        <v>0</v>
      </c>
      <c r="AQ31" s="81">
        <f>_xlfn.IFNA(IF($D31=5,IF($K31="Not Paid by Tenant",0,INDEX('AMI Ref'!$O$10:$R$10,MATCH($K31,{"Oil","Gas","Electric - Other","Electric ccASHP - split"},0))),0),"")</f>
        <v>0</v>
      </c>
      <c r="AR31" s="81">
        <f t="shared" si="6"/>
        <v>0</v>
      </c>
      <c r="AS31" s="86" t="e">
        <f t="shared" si="7"/>
        <v>#N/A</v>
      </c>
    </row>
    <row r="32" spans="1:45" ht="12.95" customHeight="1" x14ac:dyDescent="0.2">
      <c r="A32" s="130">
        <v>30</v>
      </c>
      <c r="B32" s="177">
        <f>IF(OR(COUNTIF($B$2:$B31,Input!$F48)&lt;1,COUNTIF($O$2:$O31,Input!$C48)&lt;1),Input!F48,0)</f>
        <v>0</v>
      </c>
      <c r="C32" s="177">
        <f>IF(OR(COUNTIF($B$2:$B31,Input!$F48)&lt;1,COUNTIF($O$2:$O31,Input!$C48)&lt;1),Input!G48,0)</f>
        <v>0</v>
      </c>
      <c r="D32" s="177">
        <f>IF(OR(COUNTIF($B$2:$B31,Input!$F48)&lt;1,COUNTIF($O$2:$O31,Input!$C48)&lt;1),Input!H48,0)</f>
        <v>0</v>
      </c>
      <c r="E32" s="177">
        <f>IF(OR(COUNTIF($B$2:$B31,Input!$F48)&lt;1,COUNTIF($O$2:$O31,Input!$C48)&lt;1),Input!I48,0)</f>
        <v>0</v>
      </c>
      <c r="F32" s="177">
        <f>IF(OR(COUNTIF($B$2:$B31,Input!$F48)&lt;1,COUNTIF($O$2:$O31,Input!$C48)&lt;1),Input!J48,0)</f>
        <v>0</v>
      </c>
      <c r="G32" s="177">
        <f>IF(OR(COUNTIF($B$2:$B31,Input!$F48)&lt;1,COUNTIF($O$2:$O31,Input!$C48)&lt;1),Input!K48,0)</f>
        <v>0</v>
      </c>
      <c r="H32" s="177">
        <f>IF(OR(COUNTIF($B$2:$B31,Input!$F48)&lt;1,COUNTIF($O$2:$O31,Input!$C48)&lt;1),Input!L48,0)</f>
        <v>0</v>
      </c>
      <c r="I32" s="177">
        <f>IF(OR(COUNTIF($B$2:$B31,Input!$F48)&lt;1,COUNTIF($O$2:$O31,Input!$C48)&lt;1),Input!M48,0)</f>
        <v>0</v>
      </c>
      <c r="J32" s="177">
        <f>IF(OR(COUNTIF($B$2:$B31,Input!$F48)&lt;1,COUNTIF($O$2:$O31,Input!$C48)&lt;1),Input!N48,0)</f>
        <v>0</v>
      </c>
      <c r="K32" s="177">
        <f>IF(OR(COUNTIF($B$2:$B31,Input!$F48)&lt;1,COUNTIF($O$2:$O31,Input!$C48)&lt;1),Input!O48,0)</f>
        <v>0</v>
      </c>
      <c r="L32" s="177">
        <f>IF(OR(COUNTIF($B$2:$B31,Input!$F48)&lt;1,COUNTIF($O$2:$O31,Input!$C48)&lt;1),Input!P48,0)</f>
        <v>0</v>
      </c>
      <c r="M32" s="129" t="str">
        <f t="shared" si="0"/>
        <v/>
      </c>
      <c r="N32" s="161">
        <f t="shared" si="3"/>
        <v>0</v>
      </c>
      <c r="O32" s="168">
        <f>Input!C48</f>
        <v>0</v>
      </c>
      <c r="P32" s="168"/>
      <c r="R32" s="131">
        <f t="shared" si="4"/>
        <v>0</v>
      </c>
      <c r="S32" s="133" t="str">
        <f t="shared" si="1"/>
        <v xml:space="preserve"> </v>
      </c>
      <c r="T32" s="133"/>
      <c r="U32" s="132" t="str">
        <f>_xlfn.IFNA(IF($D32=0,LOOKUP($F32,{0.1,0.2,0.3,0.4,0.5,0.6,0.7,0.8,0.9,1},{22,34,46,58,70,82,94,106,118,130}),""),"")</f>
        <v/>
      </c>
      <c r="V32" s="132" t="str">
        <f>_xlfn.IFNA(IF($D32=1,LOOKUP($F32,{0.1,0.2,0.3,0.4,0.5,0.6,0.7,0.8,0.9,1},{23,35,47,59,71,83,95,107,119,131}),""),"")</f>
        <v/>
      </c>
      <c r="W32" s="132" t="str">
        <f>_xlfn.IFNA(IF($D32=2,LOOKUP($F32,{0.1,0.2,0.3,0.4,0.5,0.6,0.7,0.8,0.9,1},{24,36,48,60,72,84,96,108,120,132}),""),"")</f>
        <v/>
      </c>
      <c r="X32" s="132" t="str">
        <f>_xlfn.IFNA(IF($D32=3,LOOKUP($F32,{0.1,0.2,0.3,0.4,0.5,0.6,0.7,0.8,0.9,1},{25,37,49,61,73,85,97,109,121,133}),""),"")</f>
        <v/>
      </c>
      <c r="Y32" s="132" t="str">
        <f>_xlfn.IFNA(IF($D32=4,LOOKUP($F32,{0.1,0.2,0.3,0.4,0.5,0.6,0.7,0.8,0.9,1},{26,38,50,62,74,86,98,110,122,134}),""),"")</f>
        <v/>
      </c>
      <c r="Z32" s="132" t="str">
        <f>_xlfn.IFNA(IF($D32=5,LOOKUP($F32,{0.1,0.2,0.3,0.4,0.5,0.6,0.7,0.8,0.9,1},{27,39,51,63,75,87,99,111,123,135}),""),"")</f>
        <v/>
      </c>
      <c r="AA32" s="132">
        <f t="shared" si="5"/>
        <v>0</v>
      </c>
      <c r="AB32" s="132" t="str">
        <f t="shared" si="2"/>
        <v>00</v>
      </c>
      <c r="AC32" s="82" t="e">
        <f>VLOOKUP(AB32,'AMI Ref'!T:U,2,FALSE)</f>
        <v>#N/A</v>
      </c>
      <c r="AD32" s="81"/>
      <c r="AE32" s="81" t="str">
        <f>_xlfn.IFNA(IF($D32=0,IF($J32="Not Paid by Tenant",0,INDEX('AMI Ref'!$K$5:$N$5,MATCH($J32,{"Oil","Gas","Electric - Other","ELECTRIC - HEAT PUMP"},0))),0),"")</f>
        <v/>
      </c>
      <c r="AF32" s="81">
        <f>_xlfn.IFNA(IF($D32=1,IF($J32="Not Paid by Tenant",0,INDEX('AMI Ref'!$K$6:$N$6,MATCH($J32,{"Oil","Gas","Electric - Other","ELECTRIC - HEAT PUMP"},0))),0),"")</f>
        <v>0</v>
      </c>
      <c r="AG32" s="81">
        <f>_xlfn.IFNA(IF($D32=2,IF($J32="Not Paid by Tenant",0,INDEX('AMI Ref'!$K$7:$N$7,MATCH($J32,{"Oil","Gas","Electric - Other","ELECTRIC - HEAT PUMP"},0))),0),"")</f>
        <v>0</v>
      </c>
      <c r="AH32" s="81">
        <f>_xlfn.IFNA(IF($D32=3,IF($J32="Not Paid by Tenant",0,INDEX('AMI Ref'!$K$8:$N$8,MATCH($J32,{"Oil","Gas","Electric - Other","ELECTRIC - HEAT PUMP"},0))),0),"")</f>
        <v>0</v>
      </c>
      <c r="AI32" s="81">
        <f>_xlfn.IFNA(IF($D32=4,IF($J32="Not Paid by Tenant",0,INDEX('AMI Ref'!$K$9:$N$9,MATCH($J32,{"Oil","Gas","Electric - Other","ELECTRIC - HEAT PUMP"},0))),0),"")</f>
        <v>0</v>
      </c>
      <c r="AJ32" s="81">
        <f>_xlfn.IFNA(IF($D32=5,IF($J32="Not Paid by Tenant",0,INDEX('AMI Ref'!$K$10:$N$10,MATCH($J32,{"Oil","Gas","Electric - Other","ELECTRIC - HEAT PUMP"},0))),0),"")</f>
        <v>0</v>
      </c>
      <c r="AK32" s="32"/>
      <c r="AL32" s="81" t="str">
        <f>_xlfn.IFNA(IF($D32=0,IF($K32="Not Paid by Tenant",0,INDEX('AMI Ref'!$O$5:$R$5,MATCH($K32,{"Oil","Gas","Electric - Other","Electric ccASHP - split"},0))),0),"")</f>
        <v/>
      </c>
      <c r="AM32" s="81">
        <f>_xlfn.IFNA(IF($D32=1,IF($K32="Not Paid by Tenant",0,INDEX('AMI Ref'!$O$6:$R$6,MATCH($K32,{"Oil","Gas","Electric - Other","Electric ccASHP - split"},0))),0),"")</f>
        <v>0</v>
      </c>
      <c r="AN32" s="81">
        <f>_xlfn.IFNA(IF($D32=2,IF($K32="Not Paid by Tenant",0,INDEX('AMI Ref'!$O$7:$R$7,MATCH($K32,{"Oil","Gas","Electric - Other","Electric ccASHP - split"},0))),0),"")</f>
        <v>0</v>
      </c>
      <c r="AO32" s="81">
        <f>_xlfn.IFNA(IF($D32=3,IF($K32="Not Paid by Tenant",0,INDEX('AMI Ref'!$O$8:$R$8,MATCH($K32,{"Oil","Gas","Electric - Other","Electric ccASHP - split"},0))),0),"")</f>
        <v>0</v>
      </c>
      <c r="AP32" s="81">
        <f>_xlfn.IFNA(IF($D32=4,IF($K32="Not Paid by Tenant",0,INDEX('AMI Ref'!$O$9:$R$9,MATCH($K32,{"Oil","Gas","Electric - Other","Electric ccASHP - split"},0))),0),"")</f>
        <v>0</v>
      </c>
      <c r="AQ32" s="81">
        <f>_xlfn.IFNA(IF($D32=5,IF($K32="Not Paid by Tenant",0,INDEX('AMI Ref'!$O$10:$R$10,MATCH($K32,{"Oil","Gas","Electric - Other","Electric ccASHP - split"},0))),0),"")</f>
        <v>0</v>
      </c>
      <c r="AR32" s="81">
        <f t="shared" si="6"/>
        <v>0</v>
      </c>
      <c r="AS32" s="86" t="e">
        <f t="shared" si="7"/>
        <v>#N/A</v>
      </c>
    </row>
    <row r="33" spans="1:45" ht="12.95" customHeight="1" x14ac:dyDescent="0.2">
      <c r="A33" s="130">
        <v>31</v>
      </c>
      <c r="B33" s="177">
        <f>IF(OR(COUNTIF($B$2:$B32,Input!$F49)&lt;1,COUNTIF($O$2:$O32,Input!$C49)&lt;1),Input!F49,0)</f>
        <v>0</v>
      </c>
      <c r="C33" s="177">
        <f>IF(OR(COUNTIF($B$2:$B32,Input!$F49)&lt;1,COUNTIF($O$2:$O32,Input!$C49)&lt;1),Input!G49,0)</f>
        <v>0</v>
      </c>
      <c r="D33" s="177">
        <f>IF(OR(COUNTIF($B$2:$B32,Input!$F49)&lt;1,COUNTIF($O$2:$O32,Input!$C49)&lt;1),Input!H49,0)</f>
        <v>0</v>
      </c>
      <c r="E33" s="177">
        <f>IF(OR(COUNTIF($B$2:$B32,Input!$F49)&lt;1,COUNTIF($O$2:$O32,Input!$C49)&lt;1),Input!I49,0)</f>
        <v>0</v>
      </c>
      <c r="F33" s="177">
        <f>IF(OR(COUNTIF($B$2:$B32,Input!$F49)&lt;1,COUNTIF($O$2:$O32,Input!$C49)&lt;1),Input!J49,0)</f>
        <v>0</v>
      </c>
      <c r="G33" s="177">
        <f>IF(OR(COUNTIF($B$2:$B32,Input!$F49)&lt;1,COUNTIF($O$2:$O32,Input!$C49)&lt;1),Input!K49,0)</f>
        <v>0</v>
      </c>
      <c r="H33" s="177">
        <f>IF(OR(COUNTIF($B$2:$B32,Input!$F49)&lt;1,COUNTIF($O$2:$O32,Input!$C49)&lt;1),Input!L49,0)</f>
        <v>0</v>
      </c>
      <c r="I33" s="177">
        <f>IF(OR(COUNTIF($B$2:$B32,Input!$F49)&lt;1,COUNTIF($O$2:$O32,Input!$C49)&lt;1),Input!M49,0)</f>
        <v>0</v>
      </c>
      <c r="J33" s="177">
        <f>IF(OR(COUNTIF($B$2:$B32,Input!$F49)&lt;1,COUNTIF($O$2:$O32,Input!$C49)&lt;1),Input!N49,0)</f>
        <v>0</v>
      </c>
      <c r="K33" s="177">
        <f>IF(OR(COUNTIF($B$2:$B32,Input!$F49)&lt;1,COUNTIF($O$2:$O32,Input!$C49)&lt;1),Input!O49,0)</f>
        <v>0</v>
      </c>
      <c r="L33" s="177">
        <f>IF(OR(COUNTIF($B$2:$B32,Input!$F49)&lt;1,COUNTIF($O$2:$O32,Input!$C49)&lt;1),Input!P49,0)</f>
        <v>0</v>
      </c>
      <c r="M33" s="129" t="str">
        <f t="shared" si="0"/>
        <v/>
      </c>
      <c r="N33" s="161">
        <f t="shared" si="3"/>
        <v>0</v>
      </c>
      <c r="O33" s="168">
        <f>Input!C49</f>
        <v>0</v>
      </c>
      <c r="P33" s="168"/>
      <c r="R33" s="131">
        <f t="shared" si="4"/>
        <v>0</v>
      </c>
      <c r="S33" s="133" t="str">
        <f t="shared" si="1"/>
        <v xml:space="preserve"> </v>
      </c>
      <c r="T33" s="133"/>
      <c r="U33" s="132" t="str">
        <f>_xlfn.IFNA(IF($D33=0,LOOKUP($F33,{0.1,0.2,0.3,0.4,0.5,0.6,0.7,0.8,0.9,1},{22,34,46,58,70,82,94,106,118,130}),""),"")</f>
        <v/>
      </c>
      <c r="V33" s="132" t="str">
        <f>_xlfn.IFNA(IF($D33=1,LOOKUP($F33,{0.1,0.2,0.3,0.4,0.5,0.6,0.7,0.8,0.9,1},{23,35,47,59,71,83,95,107,119,131}),""),"")</f>
        <v/>
      </c>
      <c r="W33" s="132" t="str">
        <f>_xlfn.IFNA(IF($D33=2,LOOKUP($F33,{0.1,0.2,0.3,0.4,0.5,0.6,0.7,0.8,0.9,1},{24,36,48,60,72,84,96,108,120,132}),""),"")</f>
        <v/>
      </c>
      <c r="X33" s="132" t="str">
        <f>_xlfn.IFNA(IF($D33=3,LOOKUP($F33,{0.1,0.2,0.3,0.4,0.5,0.6,0.7,0.8,0.9,1},{25,37,49,61,73,85,97,109,121,133}),""),"")</f>
        <v/>
      </c>
      <c r="Y33" s="132" t="str">
        <f>_xlfn.IFNA(IF($D33=4,LOOKUP($F33,{0.1,0.2,0.3,0.4,0.5,0.6,0.7,0.8,0.9,1},{26,38,50,62,74,86,98,110,122,134}),""),"")</f>
        <v/>
      </c>
      <c r="Z33" s="132" t="str">
        <f>_xlfn.IFNA(IF($D33=5,LOOKUP($F33,{0.1,0.2,0.3,0.4,0.5,0.6,0.7,0.8,0.9,1},{27,39,51,63,75,87,99,111,123,135}),""),"")</f>
        <v/>
      </c>
      <c r="AA33" s="132">
        <f t="shared" si="5"/>
        <v>0</v>
      </c>
      <c r="AB33" s="132" t="str">
        <f t="shared" si="2"/>
        <v>00</v>
      </c>
      <c r="AC33" s="82" t="e">
        <f>VLOOKUP(AB33,'AMI Ref'!T:U,2,FALSE)</f>
        <v>#N/A</v>
      </c>
      <c r="AD33" s="81"/>
      <c r="AE33" s="81" t="str">
        <f>_xlfn.IFNA(IF($D33=0,IF($J33="Not Paid by Tenant",0,INDEX('AMI Ref'!$K$5:$N$5,MATCH($J33,{"Oil","Gas","Electric - Other","ELECTRIC - HEAT PUMP"},0))),0),"")</f>
        <v/>
      </c>
      <c r="AF33" s="81">
        <f>_xlfn.IFNA(IF($D33=1,IF($J33="Not Paid by Tenant",0,INDEX('AMI Ref'!$K$6:$N$6,MATCH($J33,{"Oil","Gas","Electric - Other","ELECTRIC - HEAT PUMP"},0))),0),"")</f>
        <v>0</v>
      </c>
      <c r="AG33" s="81">
        <f>_xlfn.IFNA(IF($D33=2,IF($J33="Not Paid by Tenant",0,INDEX('AMI Ref'!$K$7:$N$7,MATCH($J33,{"Oil","Gas","Electric - Other","ELECTRIC - HEAT PUMP"},0))),0),"")</f>
        <v>0</v>
      </c>
      <c r="AH33" s="81">
        <f>_xlfn.IFNA(IF($D33=3,IF($J33="Not Paid by Tenant",0,INDEX('AMI Ref'!$K$8:$N$8,MATCH($J33,{"Oil","Gas","Electric - Other","ELECTRIC - HEAT PUMP"},0))),0),"")</f>
        <v>0</v>
      </c>
      <c r="AI33" s="81">
        <f>_xlfn.IFNA(IF($D33=4,IF($J33="Not Paid by Tenant",0,INDEX('AMI Ref'!$K$9:$N$9,MATCH($J33,{"Oil","Gas","Electric - Other","ELECTRIC - HEAT PUMP"},0))),0),"")</f>
        <v>0</v>
      </c>
      <c r="AJ33" s="81">
        <f>_xlfn.IFNA(IF($D33=5,IF($J33="Not Paid by Tenant",0,INDEX('AMI Ref'!$K$10:$N$10,MATCH($J33,{"Oil","Gas","Electric - Other","ELECTRIC - HEAT PUMP"},0))),0),"")</f>
        <v>0</v>
      </c>
      <c r="AK33" s="32"/>
      <c r="AL33" s="81" t="str">
        <f>_xlfn.IFNA(IF($D33=0,IF($K33="Not Paid by Tenant",0,INDEX('AMI Ref'!$O$5:$R$5,MATCH($K33,{"Oil","Gas","Electric - Other","Electric ccASHP - split"},0))),0),"")</f>
        <v/>
      </c>
      <c r="AM33" s="81">
        <f>_xlfn.IFNA(IF($D33=1,IF($K33="Not Paid by Tenant",0,INDEX('AMI Ref'!$O$6:$R$6,MATCH($K33,{"Oil","Gas","Electric - Other","Electric ccASHP - split"},0))),0),"")</f>
        <v>0</v>
      </c>
      <c r="AN33" s="81">
        <f>_xlfn.IFNA(IF($D33=2,IF($K33="Not Paid by Tenant",0,INDEX('AMI Ref'!$O$7:$R$7,MATCH($K33,{"Oil","Gas","Electric - Other","Electric ccASHP - split"},0))),0),"")</f>
        <v>0</v>
      </c>
      <c r="AO33" s="81">
        <f>_xlfn.IFNA(IF($D33=3,IF($K33="Not Paid by Tenant",0,INDEX('AMI Ref'!$O$8:$R$8,MATCH($K33,{"Oil","Gas","Electric - Other","Electric ccASHP - split"},0))),0),"")</f>
        <v>0</v>
      </c>
      <c r="AP33" s="81">
        <f>_xlfn.IFNA(IF($D33=4,IF($K33="Not Paid by Tenant",0,INDEX('AMI Ref'!$O$9:$R$9,MATCH($K33,{"Oil","Gas","Electric - Other","Electric ccASHP - split"},0))),0),"")</f>
        <v>0</v>
      </c>
      <c r="AQ33" s="81">
        <f>_xlfn.IFNA(IF($D33=5,IF($K33="Not Paid by Tenant",0,INDEX('AMI Ref'!$O$10:$R$10,MATCH($K33,{"Oil","Gas","Electric - Other","Electric ccASHP - split"},0))),0),"")</f>
        <v>0</v>
      </c>
      <c r="AR33" s="81">
        <f t="shared" si="6"/>
        <v>0</v>
      </c>
      <c r="AS33" s="86" t="e">
        <f t="shared" si="7"/>
        <v>#N/A</v>
      </c>
    </row>
    <row r="34" spans="1:45" ht="12.95" customHeight="1" x14ac:dyDescent="0.2">
      <c r="A34" s="130">
        <v>32</v>
      </c>
      <c r="B34" s="177">
        <f>IF(OR(COUNTIF($B$2:$B33,Input!$F50)&lt;1,COUNTIF($O$2:$O33,Input!$C50)&lt;1),Input!F50,0)</f>
        <v>0</v>
      </c>
      <c r="C34" s="177">
        <f>IF(OR(COUNTIF($B$2:$B33,Input!$F50)&lt;1,COUNTIF($O$2:$O33,Input!$C50)&lt;1),Input!G50,0)</f>
        <v>0</v>
      </c>
      <c r="D34" s="177">
        <f>IF(OR(COUNTIF($B$2:$B33,Input!$F50)&lt;1,COUNTIF($O$2:$O33,Input!$C50)&lt;1),Input!H50,0)</f>
        <v>0</v>
      </c>
      <c r="E34" s="177">
        <f>IF(OR(COUNTIF($B$2:$B33,Input!$F50)&lt;1,COUNTIF($O$2:$O33,Input!$C50)&lt;1),Input!I50,0)</f>
        <v>0</v>
      </c>
      <c r="F34" s="177">
        <f>IF(OR(COUNTIF($B$2:$B33,Input!$F50)&lt;1,COUNTIF($O$2:$O33,Input!$C50)&lt;1),Input!J50,0)</f>
        <v>0</v>
      </c>
      <c r="G34" s="177">
        <f>IF(OR(COUNTIF($B$2:$B33,Input!$F50)&lt;1,COUNTIF($O$2:$O33,Input!$C50)&lt;1),Input!K50,0)</f>
        <v>0</v>
      </c>
      <c r="H34" s="177">
        <f>IF(OR(COUNTIF($B$2:$B33,Input!$F50)&lt;1,COUNTIF($O$2:$O33,Input!$C50)&lt;1),Input!L50,0)</f>
        <v>0</v>
      </c>
      <c r="I34" s="177">
        <f>IF(OR(COUNTIF($B$2:$B33,Input!$F50)&lt;1,COUNTIF($O$2:$O33,Input!$C50)&lt;1),Input!M50,0)</f>
        <v>0</v>
      </c>
      <c r="J34" s="177">
        <f>IF(OR(COUNTIF($B$2:$B33,Input!$F50)&lt;1,COUNTIF($O$2:$O33,Input!$C50)&lt;1),Input!N50,0)</f>
        <v>0</v>
      </c>
      <c r="K34" s="177">
        <f>IF(OR(COUNTIF($B$2:$B33,Input!$F50)&lt;1,COUNTIF($O$2:$O33,Input!$C50)&lt;1),Input!O50,0)</f>
        <v>0</v>
      </c>
      <c r="L34" s="177">
        <f>IF(OR(COUNTIF($B$2:$B33,Input!$F50)&lt;1,COUNTIF($O$2:$O33,Input!$C50)&lt;1),Input!P50,0)</f>
        <v>0</v>
      </c>
      <c r="M34" s="129" t="str">
        <f t="shared" si="0"/>
        <v/>
      </c>
      <c r="N34" s="161">
        <f t="shared" si="3"/>
        <v>0</v>
      </c>
      <c r="O34" s="168">
        <f>Input!C50</f>
        <v>0</v>
      </c>
      <c r="P34" s="168"/>
      <c r="R34" s="131">
        <f t="shared" si="4"/>
        <v>0</v>
      </c>
      <c r="S34" s="133" t="str">
        <f t="shared" si="1"/>
        <v xml:space="preserve"> </v>
      </c>
      <c r="T34" s="133"/>
      <c r="U34" s="132" t="str">
        <f>_xlfn.IFNA(IF($D34=0,LOOKUP($F34,{0.1,0.2,0.3,0.4,0.5,0.6,0.7,0.8,0.9,1},{22,34,46,58,70,82,94,106,118,130}),""),"")</f>
        <v/>
      </c>
      <c r="V34" s="132" t="str">
        <f>_xlfn.IFNA(IF($D34=1,LOOKUP($F34,{0.1,0.2,0.3,0.4,0.5,0.6,0.7,0.8,0.9,1},{23,35,47,59,71,83,95,107,119,131}),""),"")</f>
        <v/>
      </c>
      <c r="W34" s="132" t="str">
        <f>_xlfn.IFNA(IF($D34=2,LOOKUP($F34,{0.1,0.2,0.3,0.4,0.5,0.6,0.7,0.8,0.9,1},{24,36,48,60,72,84,96,108,120,132}),""),"")</f>
        <v/>
      </c>
      <c r="X34" s="132" t="str">
        <f>_xlfn.IFNA(IF($D34=3,LOOKUP($F34,{0.1,0.2,0.3,0.4,0.5,0.6,0.7,0.8,0.9,1},{25,37,49,61,73,85,97,109,121,133}),""),"")</f>
        <v/>
      </c>
      <c r="Y34" s="132" t="str">
        <f>_xlfn.IFNA(IF($D34=4,LOOKUP($F34,{0.1,0.2,0.3,0.4,0.5,0.6,0.7,0.8,0.9,1},{26,38,50,62,74,86,98,110,122,134}),""),"")</f>
        <v/>
      </c>
      <c r="Z34" s="132" t="str">
        <f>_xlfn.IFNA(IF($D34=5,LOOKUP($F34,{0.1,0.2,0.3,0.4,0.5,0.6,0.7,0.8,0.9,1},{27,39,51,63,75,87,99,111,123,135}),""),"")</f>
        <v/>
      </c>
      <c r="AA34" s="132">
        <f t="shared" si="5"/>
        <v>0</v>
      </c>
      <c r="AB34" s="132" t="str">
        <f t="shared" si="2"/>
        <v>00</v>
      </c>
      <c r="AC34" s="82" t="e">
        <f>VLOOKUP(AB34,'AMI Ref'!T:U,2,FALSE)</f>
        <v>#N/A</v>
      </c>
      <c r="AD34" s="81"/>
      <c r="AE34" s="81" t="str">
        <f>_xlfn.IFNA(IF($D34=0,IF($J34="Not Paid by Tenant",0,INDEX('AMI Ref'!$K$5:$N$5,MATCH($J34,{"Oil","Gas","Electric - Other","ELECTRIC - HEAT PUMP"},0))),0),"")</f>
        <v/>
      </c>
      <c r="AF34" s="81">
        <f>_xlfn.IFNA(IF($D34=1,IF($J34="Not Paid by Tenant",0,INDEX('AMI Ref'!$K$6:$N$6,MATCH($J34,{"Oil","Gas","Electric - Other","ELECTRIC - HEAT PUMP"},0))),0),"")</f>
        <v>0</v>
      </c>
      <c r="AG34" s="81">
        <f>_xlfn.IFNA(IF($D34=2,IF($J34="Not Paid by Tenant",0,INDEX('AMI Ref'!$K$7:$N$7,MATCH($J34,{"Oil","Gas","Electric - Other","ELECTRIC - HEAT PUMP"},0))),0),"")</f>
        <v>0</v>
      </c>
      <c r="AH34" s="81">
        <f>_xlfn.IFNA(IF($D34=3,IF($J34="Not Paid by Tenant",0,INDEX('AMI Ref'!$K$8:$N$8,MATCH($J34,{"Oil","Gas","Electric - Other","ELECTRIC - HEAT PUMP"},0))),0),"")</f>
        <v>0</v>
      </c>
      <c r="AI34" s="81">
        <f>_xlfn.IFNA(IF($D34=4,IF($J34="Not Paid by Tenant",0,INDEX('AMI Ref'!$K$9:$N$9,MATCH($J34,{"Oil","Gas","Electric - Other","ELECTRIC - HEAT PUMP"},0))),0),"")</f>
        <v>0</v>
      </c>
      <c r="AJ34" s="81">
        <f>_xlfn.IFNA(IF($D34=5,IF($J34="Not Paid by Tenant",0,INDEX('AMI Ref'!$K$10:$N$10,MATCH($J34,{"Oil","Gas","Electric - Other","ELECTRIC - HEAT PUMP"},0))),0),"")</f>
        <v>0</v>
      </c>
      <c r="AK34" s="32"/>
      <c r="AL34" s="81" t="str">
        <f>_xlfn.IFNA(IF($D34=0,IF($K34="Not Paid by Tenant",0,INDEX('AMI Ref'!$O$5:$R$5,MATCH($K34,{"Oil","Gas","Electric - Other","Electric ccASHP - split"},0))),0),"")</f>
        <v/>
      </c>
      <c r="AM34" s="81">
        <f>_xlfn.IFNA(IF($D34=1,IF($K34="Not Paid by Tenant",0,INDEX('AMI Ref'!$O$6:$R$6,MATCH($K34,{"Oil","Gas","Electric - Other","Electric ccASHP - split"},0))),0),"")</f>
        <v>0</v>
      </c>
      <c r="AN34" s="81">
        <f>_xlfn.IFNA(IF($D34=2,IF($K34="Not Paid by Tenant",0,INDEX('AMI Ref'!$O$7:$R$7,MATCH($K34,{"Oil","Gas","Electric - Other","Electric ccASHP - split"},0))),0),"")</f>
        <v>0</v>
      </c>
      <c r="AO34" s="81">
        <f>_xlfn.IFNA(IF($D34=3,IF($K34="Not Paid by Tenant",0,INDEX('AMI Ref'!$O$8:$R$8,MATCH($K34,{"Oil","Gas","Electric - Other","Electric ccASHP - split"},0))),0),"")</f>
        <v>0</v>
      </c>
      <c r="AP34" s="81">
        <f>_xlfn.IFNA(IF($D34=4,IF($K34="Not Paid by Tenant",0,INDEX('AMI Ref'!$O$9:$R$9,MATCH($K34,{"Oil","Gas","Electric - Other","Electric ccASHP - split"},0))),0),"")</f>
        <v>0</v>
      </c>
      <c r="AQ34" s="81">
        <f>_xlfn.IFNA(IF($D34=5,IF($K34="Not Paid by Tenant",0,INDEX('AMI Ref'!$O$10:$R$10,MATCH($K34,{"Oil","Gas","Electric - Other","Electric ccASHP - split"},0))),0),"")</f>
        <v>0</v>
      </c>
      <c r="AR34" s="81">
        <f t="shared" si="6"/>
        <v>0</v>
      </c>
      <c r="AS34" s="86" t="e">
        <f t="shared" si="7"/>
        <v>#N/A</v>
      </c>
    </row>
    <row r="35" spans="1:45" ht="12.95" customHeight="1" x14ac:dyDescent="0.2">
      <c r="A35" s="130">
        <v>33</v>
      </c>
      <c r="B35" s="177">
        <f>IF(OR(COUNTIF($B$2:$B34,Input!$F51)&lt;1,COUNTIF($O$2:$O34,Input!$C51)&lt;1),Input!F51,0)</f>
        <v>0</v>
      </c>
      <c r="C35" s="177">
        <f>IF(OR(COUNTIF($B$2:$B34,Input!$F51)&lt;1,COUNTIF($O$2:$O34,Input!$C51)&lt;1),Input!G51,0)</f>
        <v>0</v>
      </c>
      <c r="D35" s="177">
        <f>IF(OR(COUNTIF($B$2:$B34,Input!$F51)&lt;1,COUNTIF($O$2:$O34,Input!$C51)&lt;1),Input!H51,0)</f>
        <v>0</v>
      </c>
      <c r="E35" s="177">
        <f>IF(OR(COUNTIF($B$2:$B34,Input!$F51)&lt;1,COUNTIF($O$2:$O34,Input!$C51)&lt;1),Input!I51,0)</f>
        <v>0</v>
      </c>
      <c r="F35" s="177">
        <f>IF(OR(COUNTIF($B$2:$B34,Input!$F51)&lt;1,COUNTIF($O$2:$O34,Input!$C51)&lt;1),Input!J51,0)</f>
        <v>0</v>
      </c>
      <c r="G35" s="177">
        <f>IF(OR(COUNTIF($B$2:$B34,Input!$F51)&lt;1,COUNTIF($O$2:$O34,Input!$C51)&lt;1),Input!K51,0)</f>
        <v>0</v>
      </c>
      <c r="H35" s="177">
        <f>IF(OR(COUNTIF($B$2:$B34,Input!$F51)&lt;1,COUNTIF($O$2:$O34,Input!$C51)&lt;1),Input!L51,0)</f>
        <v>0</v>
      </c>
      <c r="I35" s="177">
        <f>IF(OR(COUNTIF($B$2:$B34,Input!$F51)&lt;1,COUNTIF($O$2:$O34,Input!$C51)&lt;1),Input!M51,0)</f>
        <v>0</v>
      </c>
      <c r="J35" s="177">
        <f>IF(OR(COUNTIF($B$2:$B34,Input!$F51)&lt;1,COUNTIF($O$2:$O34,Input!$C51)&lt;1),Input!N51,0)</f>
        <v>0</v>
      </c>
      <c r="K35" s="177">
        <f>IF(OR(COUNTIF($B$2:$B34,Input!$F51)&lt;1,COUNTIF($O$2:$O34,Input!$C51)&lt;1),Input!O51,0)</f>
        <v>0</v>
      </c>
      <c r="L35" s="177">
        <f>IF(OR(COUNTIF($B$2:$B34,Input!$F51)&lt;1,COUNTIF($O$2:$O34,Input!$C51)&lt;1),Input!P51,0)</f>
        <v>0</v>
      </c>
      <c r="M35" s="129" t="str">
        <f t="shared" si="0"/>
        <v/>
      </c>
      <c r="N35" s="161">
        <f t="shared" si="3"/>
        <v>0</v>
      </c>
      <c r="O35" s="168">
        <f>Input!C51</f>
        <v>0</v>
      </c>
      <c r="P35" s="168"/>
      <c r="R35" s="131">
        <f t="shared" si="4"/>
        <v>0</v>
      </c>
      <c r="S35" s="133" t="str">
        <f t="shared" ref="S35:S66" si="8">IF(H35="Yes w/ Elec. Stove","G"," ")</f>
        <v xml:space="preserve"> </v>
      </c>
      <c r="T35" s="133"/>
      <c r="U35" s="132" t="str">
        <f>_xlfn.IFNA(IF($D35=0,LOOKUP($F35,{0.1,0.2,0.3,0.4,0.5,0.6,0.7,0.8,0.9,1},{22,34,46,58,70,82,94,106,118,130}),""),"")</f>
        <v/>
      </c>
      <c r="V35" s="132" t="str">
        <f>_xlfn.IFNA(IF($D35=1,LOOKUP($F35,{0.1,0.2,0.3,0.4,0.5,0.6,0.7,0.8,0.9,1},{23,35,47,59,71,83,95,107,119,131}),""),"")</f>
        <v/>
      </c>
      <c r="W35" s="132" t="str">
        <f>_xlfn.IFNA(IF($D35=2,LOOKUP($F35,{0.1,0.2,0.3,0.4,0.5,0.6,0.7,0.8,0.9,1},{24,36,48,60,72,84,96,108,120,132}),""),"")</f>
        <v/>
      </c>
      <c r="X35" s="132" t="str">
        <f>_xlfn.IFNA(IF($D35=3,LOOKUP($F35,{0.1,0.2,0.3,0.4,0.5,0.6,0.7,0.8,0.9,1},{25,37,49,61,73,85,97,109,121,133}),""),"")</f>
        <v/>
      </c>
      <c r="Y35" s="132" t="str">
        <f>_xlfn.IFNA(IF($D35=4,LOOKUP($F35,{0.1,0.2,0.3,0.4,0.5,0.6,0.7,0.8,0.9,1},{26,38,50,62,74,86,98,110,122,134}),""),"")</f>
        <v/>
      </c>
      <c r="Z35" s="132" t="str">
        <f>_xlfn.IFNA(IF($D35=5,LOOKUP($F35,{0.1,0.2,0.3,0.4,0.5,0.6,0.7,0.8,0.9,1},{27,39,51,63,75,87,99,111,123,135}),""),"")</f>
        <v/>
      </c>
      <c r="AA35" s="132">
        <f t="shared" si="5"/>
        <v>0</v>
      </c>
      <c r="AB35" s="132" t="str">
        <f t="shared" ref="AB35:AB66" si="9">CONCATENATE(IF(H35="Yes w/ Elec. Stove","G",R35),AA35)</f>
        <v>00</v>
      </c>
      <c r="AC35" s="82" t="e">
        <f>VLOOKUP(AB35,'AMI Ref'!T:U,2,FALSE)</f>
        <v>#N/A</v>
      </c>
      <c r="AD35" s="81"/>
      <c r="AE35" s="81" t="str">
        <f>_xlfn.IFNA(IF($D35=0,IF($J35="Not Paid by Tenant",0,INDEX('AMI Ref'!$K$5:$N$5,MATCH($J35,{"Oil","Gas","Electric - Other","ELECTRIC - HEAT PUMP"},0))),0),"")</f>
        <v/>
      </c>
      <c r="AF35" s="81">
        <f>_xlfn.IFNA(IF($D35=1,IF($J35="Not Paid by Tenant",0,INDEX('AMI Ref'!$K$6:$N$6,MATCH($J35,{"Oil","Gas","Electric - Other","ELECTRIC - HEAT PUMP"},0))),0),"")</f>
        <v>0</v>
      </c>
      <c r="AG35" s="81">
        <f>_xlfn.IFNA(IF($D35=2,IF($J35="Not Paid by Tenant",0,INDEX('AMI Ref'!$K$7:$N$7,MATCH($J35,{"Oil","Gas","Electric - Other","ELECTRIC - HEAT PUMP"},0))),0),"")</f>
        <v>0</v>
      </c>
      <c r="AH35" s="81">
        <f>_xlfn.IFNA(IF($D35=3,IF($J35="Not Paid by Tenant",0,INDEX('AMI Ref'!$K$8:$N$8,MATCH($J35,{"Oil","Gas","Electric - Other","ELECTRIC - HEAT PUMP"},0))),0),"")</f>
        <v>0</v>
      </c>
      <c r="AI35" s="81">
        <f>_xlfn.IFNA(IF($D35=4,IF($J35="Not Paid by Tenant",0,INDEX('AMI Ref'!$K$9:$N$9,MATCH($J35,{"Oil","Gas","Electric - Other","ELECTRIC - HEAT PUMP"},0))),0),"")</f>
        <v>0</v>
      </c>
      <c r="AJ35" s="81">
        <f>_xlfn.IFNA(IF($D35=5,IF($J35="Not Paid by Tenant",0,INDEX('AMI Ref'!$K$10:$N$10,MATCH($J35,{"Oil","Gas","Electric - Other","ELECTRIC - HEAT PUMP"},0))),0),"")</f>
        <v>0</v>
      </c>
      <c r="AK35" s="32"/>
      <c r="AL35" s="81" t="str">
        <f>_xlfn.IFNA(IF($D35=0,IF($K35="Not Paid by Tenant",0,INDEX('AMI Ref'!$O$5:$R$5,MATCH($K35,{"Oil","Gas","Electric - Other","Electric ccASHP - split"},0))),0),"")</f>
        <v/>
      </c>
      <c r="AM35" s="81">
        <f>_xlfn.IFNA(IF($D35=1,IF($K35="Not Paid by Tenant",0,INDEX('AMI Ref'!$O$6:$R$6,MATCH($K35,{"Oil","Gas","Electric - Other","Electric ccASHP - split"},0))),0),"")</f>
        <v>0</v>
      </c>
      <c r="AN35" s="81">
        <f>_xlfn.IFNA(IF($D35=2,IF($K35="Not Paid by Tenant",0,INDEX('AMI Ref'!$O$7:$R$7,MATCH($K35,{"Oil","Gas","Electric - Other","Electric ccASHP - split"},0))),0),"")</f>
        <v>0</v>
      </c>
      <c r="AO35" s="81">
        <f>_xlfn.IFNA(IF($D35=3,IF($K35="Not Paid by Tenant",0,INDEX('AMI Ref'!$O$8:$R$8,MATCH($K35,{"Oil","Gas","Electric - Other","Electric ccASHP - split"},0))),0),"")</f>
        <v>0</v>
      </c>
      <c r="AP35" s="81">
        <f>_xlfn.IFNA(IF($D35=4,IF($K35="Not Paid by Tenant",0,INDEX('AMI Ref'!$O$9:$R$9,MATCH($K35,{"Oil","Gas","Electric - Other","Electric ccASHP - split"},0))),0),"")</f>
        <v>0</v>
      </c>
      <c r="AQ35" s="81">
        <f>_xlfn.IFNA(IF($D35=5,IF($K35="Not Paid by Tenant",0,INDEX('AMI Ref'!$O$10:$R$10,MATCH($K35,{"Oil","Gas","Electric - Other","Electric ccASHP - split"},0))),0),"")</f>
        <v>0</v>
      </c>
      <c r="AR35" s="81">
        <f t="shared" si="6"/>
        <v>0</v>
      </c>
      <c r="AS35" s="86" t="e">
        <f t="shared" si="7"/>
        <v>#N/A</v>
      </c>
    </row>
    <row r="36" spans="1:45" ht="12.95" customHeight="1" x14ac:dyDescent="0.2">
      <c r="A36" s="130">
        <v>34</v>
      </c>
      <c r="B36" s="177">
        <f>IF(OR(COUNTIF($B$2:$B35,Input!$F52)&lt;1,COUNTIF($O$2:$O35,Input!$C52)&lt;1),Input!F52,0)</f>
        <v>0</v>
      </c>
      <c r="C36" s="177">
        <f>IF(OR(COUNTIF($B$2:$B35,Input!$F52)&lt;1,COUNTIF($O$2:$O35,Input!$C52)&lt;1),Input!G52,0)</f>
        <v>0</v>
      </c>
      <c r="D36" s="177">
        <f>IF(OR(COUNTIF($B$2:$B35,Input!$F52)&lt;1,COUNTIF($O$2:$O35,Input!$C52)&lt;1),Input!H52,0)</f>
        <v>0</v>
      </c>
      <c r="E36" s="177">
        <f>IF(OR(COUNTIF($B$2:$B35,Input!$F52)&lt;1,COUNTIF($O$2:$O35,Input!$C52)&lt;1),Input!I52,0)</f>
        <v>0</v>
      </c>
      <c r="F36" s="177">
        <f>IF(OR(COUNTIF($B$2:$B35,Input!$F52)&lt;1,COUNTIF($O$2:$O35,Input!$C52)&lt;1),Input!J52,0)</f>
        <v>0</v>
      </c>
      <c r="G36" s="177">
        <f>IF(OR(COUNTIF($B$2:$B35,Input!$F52)&lt;1,COUNTIF($O$2:$O35,Input!$C52)&lt;1),Input!K52,0)</f>
        <v>0</v>
      </c>
      <c r="H36" s="177">
        <f>IF(OR(COUNTIF($B$2:$B35,Input!$F52)&lt;1,COUNTIF($O$2:$O35,Input!$C52)&lt;1),Input!L52,0)</f>
        <v>0</v>
      </c>
      <c r="I36" s="177">
        <f>IF(OR(COUNTIF($B$2:$B35,Input!$F52)&lt;1,COUNTIF($O$2:$O35,Input!$C52)&lt;1),Input!M52,0)</f>
        <v>0</v>
      </c>
      <c r="J36" s="177">
        <f>IF(OR(COUNTIF($B$2:$B35,Input!$F52)&lt;1,COUNTIF($O$2:$O35,Input!$C52)&lt;1),Input!N52,0)</f>
        <v>0</v>
      </c>
      <c r="K36" s="177">
        <f>IF(OR(COUNTIF($B$2:$B35,Input!$F52)&lt;1,COUNTIF($O$2:$O35,Input!$C52)&lt;1),Input!O52,0)</f>
        <v>0</v>
      </c>
      <c r="L36" s="177">
        <f>IF(OR(COUNTIF($B$2:$B35,Input!$F52)&lt;1,COUNTIF($O$2:$O35,Input!$C52)&lt;1),Input!P52,0)</f>
        <v>0</v>
      </c>
      <c r="M36" s="129" t="str">
        <f t="shared" si="0"/>
        <v/>
      </c>
      <c r="N36" s="161">
        <f t="shared" si="3"/>
        <v>0</v>
      </c>
      <c r="O36" s="168">
        <f>Input!C52</f>
        <v>0</v>
      </c>
      <c r="P36" s="168"/>
      <c r="R36" s="131">
        <f t="shared" si="4"/>
        <v>0</v>
      </c>
      <c r="S36" s="133" t="str">
        <f t="shared" si="8"/>
        <v xml:space="preserve"> </v>
      </c>
      <c r="T36" s="133"/>
      <c r="U36" s="132" t="str">
        <f>_xlfn.IFNA(IF($D36=0,LOOKUP($F36,{0.1,0.2,0.3,0.4,0.5,0.6,0.7,0.8,0.9,1},{22,34,46,58,70,82,94,106,118,130}),""),"")</f>
        <v/>
      </c>
      <c r="V36" s="132" t="str">
        <f>_xlfn.IFNA(IF($D36=1,LOOKUP($F36,{0.1,0.2,0.3,0.4,0.5,0.6,0.7,0.8,0.9,1},{23,35,47,59,71,83,95,107,119,131}),""),"")</f>
        <v/>
      </c>
      <c r="W36" s="132" t="str">
        <f>_xlfn.IFNA(IF($D36=2,LOOKUP($F36,{0.1,0.2,0.3,0.4,0.5,0.6,0.7,0.8,0.9,1},{24,36,48,60,72,84,96,108,120,132}),""),"")</f>
        <v/>
      </c>
      <c r="X36" s="132" t="str">
        <f>_xlfn.IFNA(IF($D36=3,LOOKUP($F36,{0.1,0.2,0.3,0.4,0.5,0.6,0.7,0.8,0.9,1},{25,37,49,61,73,85,97,109,121,133}),""),"")</f>
        <v/>
      </c>
      <c r="Y36" s="132" t="str">
        <f>_xlfn.IFNA(IF($D36=4,LOOKUP($F36,{0.1,0.2,0.3,0.4,0.5,0.6,0.7,0.8,0.9,1},{26,38,50,62,74,86,98,110,122,134}),""),"")</f>
        <v/>
      </c>
      <c r="Z36" s="132" t="str">
        <f>_xlfn.IFNA(IF($D36=5,LOOKUP($F36,{0.1,0.2,0.3,0.4,0.5,0.6,0.7,0.8,0.9,1},{27,39,51,63,75,87,99,111,123,135}),""),"")</f>
        <v/>
      </c>
      <c r="AA36" s="132">
        <f t="shared" si="5"/>
        <v>0</v>
      </c>
      <c r="AB36" s="132" t="str">
        <f t="shared" si="9"/>
        <v>00</v>
      </c>
      <c r="AC36" s="82" t="e">
        <f>VLOOKUP(AB36,'AMI Ref'!T:U,2,FALSE)</f>
        <v>#N/A</v>
      </c>
      <c r="AD36" s="81"/>
      <c r="AE36" s="81" t="str">
        <f>_xlfn.IFNA(IF($D36=0,IF($J36="Not Paid by Tenant",0,INDEX('AMI Ref'!$K$5:$N$5,MATCH($J36,{"Oil","Gas","Electric - Other","ELECTRIC - HEAT PUMP"},0))),0),"")</f>
        <v/>
      </c>
      <c r="AF36" s="81">
        <f>_xlfn.IFNA(IF($D36=1,IF($J36="Not Paid by Tenant",0,INDEX('AMI Ref'!$K$6:$N$6,MATCH($J36,{"Oil","Gas","Electric - Other","ELECTRIC - HEAT PUMP"},0))),0),"")</f>
        <v>0</v>
      </c>
      <c r="AG36" s="81">
        <f>_xlfn.IFNA(IF($D36=2,IF($J36="Not Paid by Tenant",0,INDEX('AMI Ref'!$K$7:$N$7,MATCH($J36,{"Oil","Gas","Electric - Other","ELECTRIC - HEAT PUMP"},0))),0),"")</f>
        <v>0</v>
      </c>
      <c r="AH36" s="81">
        <f>_xlfn.IFNA(IF($D36=3,IF($J36="Not Paid by Tenant",0,INDEX('AMI Ref'!$K$8:$N$8,MATCH($J36,{"Oil","Gas","Electric - Other","ELECTRIC - HEAT PUMP"},0))),0),"")</f>
        <v>0</v>
      </c>
      <c r="AI36" s="81">
        <f>_xlfn.IFNA(IF($D36=4,IF($J36="Not Paid by Tenant",0,INDEX('AMI Ref'!$K$9:$N$9,MATCH($J36,{"Oil","Gas","Electric - Other","ELECTRIC - HEAT PUMP"},0))),0),"")</f>
        <v>0</v>
      </c>
      <c r="AJ36" s="81">
        <f>_xlfn.IFNA(IF($D36=5,IF($J36="Not Paid by Tenant",0,INDEX('AMI Ref'!$K$10:$N$10,MATCH($J36,{"Oil","Gas","Electric - Other","ELECTRIC - HEAT PUMP"},0))),0),"")</f>
        <v>0</v>
      </c>
      <c r="AK36" s="32"/>
      <c r="AL36" s="81" t="str">
        <f>_xlfn.IFNA(IF($D36=0,IF($K36="Not Paid by Tenant",0,INDEX('AMI Ref'!$O$5:$R$5,MATCH($K36,{"Oil","Gas","Electric - Other","Electric ccASHP - split"},0))),0),"")</f>
        <v/>
      </c>
      <c r="AM36" s="81">
        <f>_xlfn.IFNA(IF($D36=1,IF($K36="Not Paid by Tenant",0,INDEX('AMI Ref'!$O$6:$R$6,MATCH($K36,{"Oil","Gas","Electric - Other","Electric ccASHP - split"},0))),0),"")</f>
        <v>0</v>
      </c>
      <c r="AN36" s="81">
        <f>_xlfn.IFNA(IF($D36=2,IF($K36="Not Paid by Tenant",0,INDEX('AMI Ref'!$O$7:$R$7,MATCH($K36,{"Oil","Gas","Electric - Other","Electric ccASHP - split"},0))),0),"")</f>
        <v>0</v>
      </c>
      <c r="AO36" s="81">
        <f>_xlfn.IFNA(IF($D36=3,IF($K36="Not Paid by Tenant",0,INDEX('AMI Ref'!$O$8:$R$8,MATCH($K36,{"Oil","Gas","Electric - Other","Electric ccASHP - split"},0))),0),"")</f>
        <v>0</v>
      </c>
      <c r="AP36" s="81">
        <f>_xlfn.IFNA(IF($D36=4,IF($K36="Not Paid by Tenant",0,INDEX('AMI Ref'!$O$9:$R$9,MATCH($K36,{"Oil","Gas","Electric - Other","Electric ccASHP - split"},0))),0),"")</f>
        <v>0</v>
      </c>
      <c r="AQ36" s="81">
        <f>_xlfn.IFNA(IF($D36=5,IF($K36="Not Paid by Tenant",0,INDEX('AMI Ref'!$O$10:$R$10,MATCH($K36,{"Oil","Gas","Electric - Other","Electric ccASHP - split"},0))),0),"")</f>
        <v>0</v>
      </c>
      <c r="AR36" s="81">
        <f t="shared" si="6"/>
        <v>0</v>
      </c>
      <c r="AS36" s="86" t="e">
        <f t="shared" si="7"/>
        <v>#N/A</v>
      </c>
    </row>
    <row r="37" spans="1:45" ht="12.95" customHeight="1" x14ac:dyDescent="0.2">
      <c r="A37" s="130">
        <v>35</v>
      </c>
      <c r="B37" s="177">
        <f>IF(OR(COUNTIF($B$2:$B36,Input!$F53)&lt;1,COUNTIF($O$2:$O36,Input!$C53)&lt;1),Input!F53,0)</f>
        <v>0</v>
      </c>
      <c r="C37" s="177">
        <f>IF(OR(COUNTIF($B$2:$B36,Input!$F53)&lt;1,COUNTIF($O$2:$O36,Input!$C53)&lt;1),Input!G53,0)</f>
        <v>0</v>
      </c>
      <c r="D37" s="177">
        <f>IF(OR(COUNTIF($B$2:$B36,Input!$F53)&lt;1,COUNTIF($O$2:$O36,Input!$C53)&lt;1),Input!H53,0)</f>
        <v>0</v>
      </c>
      <c r="E37" s="177">
        <f>IF(OR(COUNTIF($B$2:$B36,Input!$F53)&lt;1,COUNTIF($O$2:$O36,Input!$C53)&lt;1),Input!I53,0)</f>
        <v>0</v>
      </c>
      <c r="F37" s="177">
        <f>IF(OR(COUNTIF($B$2:$B36,Input!$F53)&lt;1,COUNTIF($O$2:$O36,Input!$C53)&lt;1),Input!J53,0)</f>
        <v>0</v>
      </c>
      <c r="G37" s="177">
        <f>IF(OR(COUNTIF($B$2:$B36,Input!$F53)&lt;1,COUNTIF($O$2:$O36,Input!$C53)&lt;1),Input!K53,0)</f>
        <v>0</v>
      </c>
      <c r="H37" s="177">
        <f>IF(OR(COUNTIF($B$2:$B36,Input!$F53)&lt;1,COUNTIF($O$2:$O36,Input!$C53)&lt;1),Input!L53,0)</f>
        <v>0</v>
      </c>
      <c r="I37" s="177">
        <f>IF(OR(COUNTIF($B$2:$B36,Input!$F53)&lt;1,COUNTIF($O$2:$O36,Input!$C53)&lt;1),Input!M53,0)</f>
        <v>0</v>
      </c>
      <c r="J37" s="177">
        <f>IF(OR(COUNTIF($B$2:$B36,Input!$F53)&lt;1,COUNTIF($O$2:$O36,Input!$C53)&lt;1),Input!N53,0)</f>
        <v>0</v>
      </c>
      <c r="K37" s="177">
        <f>IF(OR(COUNTIF($B$2:$B36,Input!$F53)&lt;1,COUNTIF($O$2:$O36,Input!$C53)&lt;1),Input!O53,0)</f>
        <v>0</v>
      </c>
      <c r="L37" s="177">
        <f>IF(OR(COUNTIF($B$2:$B36,Input!$F53)&lt;1,COUNTIF($O$2:$O36,Input!$C53)&lt;1),Input!P53,0)</f>
        <v>0</v>
      </c>
      <c r="M37" s="129" t="str">
        <f t="shared" si="0"/>
        <v/>
      </c>
      <c r="N37" s="161">
        <f t="shared" si="3"/>
        <v>0</v>
      </c>
      <c r="O37" s="168">
        <f>Input!C53</f>
        <v>0</v>
      </c>
      <c r="P37" s="168"/>
      <c r="R37" s="131">
        <f t="shared" si="4"/>
        <v>0</v>
      </c>
      <c r="S37" s="133" t="str">
        <f t="shared" si="8"/>
        <v xml:space="preserve"> </v>
      </c>
      <c r="T37" s="133"/>
      <c r="U37" s="132" t="str">
        <f>_xlfn.IFNA(IF($D37=0,LOOKUP($F37,{0.1,0.2,0.3,0.4,0.5,0.6,0.7,0.8,0.9,1},{22,34,46,58,70,82,94,106,118,130}),""),"")</f>
        <v/>
      </c>
      <c r="V37" s="132" t="str">
        <f>_xlfn.IFNA(IF($D37=1,LOOKUP($F37,{0.1,0.2,0.3,0.4,0.5,0.6,0.7,0.8,0.9,1},{23,35,47,59,71,83,95,107,119,131}),""),"")</f>
        <v/>
      </c>
      <c r="W37" s="132" t="str">
        <f>_xlfn.IFNA(IF($D37=2,LOOKUP($F37,{0.1,0.2,0.3,0.4,0.5,0.6,0.7,0.8,0.9,1},{24,36,48,60,72,84,96,108,120,132}),""),"")</f>
        <v/>
      </c>
      <c r="X37" s="132" t="str">
        <f>_xlfn.IFNA(IF($D37=3,LOOKUP($F37,{0.1,0.2,0.3,0.4,0.5,0.6,0.7,0.8,0.9,1},{25,37,49,61,73,85,97,109,121,133}),""),"")</f>
        <v/>
      </c>
      <c r="Y37" s="132" t="str">
        <f>_xlfn.IFNA(IF($D37=4,LOOKUP($F37,{0.1,0.2,0.3,0.4,0.5,0.6,0.7,0.8,0.9,1},{26,38,50,62,74,86,98,110,122,134}),""),"")</f>
        <v/>
      </c>
      <c r="Z37" s="132" t="str">
        <f>_xlfn.IFNA(IF($D37=5,LOOKUP($F37,{0.1,0.2,0.3,0.4,0.5,0.6,0.7,0.8,0.9,1},{27,39,51,63,75,87,99,111,123,135}),""),"")</f>
        <v/>
      </c>
      <c r="AA37" s="132">
        <f t="shared" si="5"/>
        <v>0</v>
      </c>
      <c r="AB37" s="132" t="str">
        <f t="shared" si="9"/>
        <v>00</v>
      </c>
      <c r="AC37" s="82" t="e">
        <f>VLOOKUP(AB37,'AMI Ref'!T:U,2,FALSE)</f>
        <v>#N/A</v>
      </c>
      <c r="AD37" s="81"/>
      <c r="AE37" s="81" t="str">
        <f>_xlfn.IFNA(IF($D37=0,IF($J37="Not Paid by Tenant",0,INDEX('AMI Ref'!$K$5:$N$5,MATCH($J37,{"Oil","Gas","Electric - Other","ELECTRIC - HEAT PUMP"},0))),0),"")</f>
        <v/>
      </c>
      <c r="AF37" s="81">
        <f>_xlfn.IFNA(IF($D37=1,IF($J37="Not Paid by Tenant",0,INDEX('AMI Ref'!$K$6:$N$6,MATCH($J37,{"Oil","Gas","Electric - Other","ELECTRIC - HEAT PUMP"},0))),0),"")</f>
        <v>0</v>
      </c>
      <c r="AG37" s="81">
        <f>_xlfn.IFNA(IF($D37=2,IF($J37="Not Paid by Tenant",0,INDEX('AMI Ref'!$K$7:$N$7,MATCH($J37,{"Oil","Gas","Electric - Other","ELECTRIC - HEAT PUMP"},0))),0),"")</f>
        <v>0</v>
      </c>
      <c r="AH37" s="81">
        <f>_xlfn.IFNA(IF($D37=3,IF($J37="Not Paid by Tenant",0,INDEX('AMI Ref'!$K$8:$N$8,MATCH($J37,{"Oil","Gas","Electric - Other","ELECTRIC - HEAT PUMP"},0))),0),"")</f>
        <v>0</v>
      </c>
      <c r="AI37" s="81">
        <f>_xlfn.IFNA(IF($D37=4,IF($J37="Not Paid by Tenant",0,INDEX('AMI Ref'!$K$9:$N$9,MATCH($J37,{"Oil","Gas","Electric - Other","ELECTRIC - HEAT PUMP"},0))),0),"")</f>
        <v>0</v>
      </c>
      <c r="AJ37" s="81">
        <f>_xlfn.IFNA(IF($D37=5,IF($J37="Not Paid by Tenant",0,INDEX('AMI Ref'!$K$10:$N$10,MATCH($J37,{"Oil","Gas","Electric - Other","ELECTRIC - HEAT PUMP"},0))),0),"")</f>
        <v>0</v>
      </c>
      <c r="AK37" s="32"/>
      <c r="AL37" s="81" t="str">
        <f>_xlfn.IFNA(IF($D37=0,IF($K37="Not Paid by Tenant",0,INDEX('AMI Ref'!$O$5:$R$5,MATCH($K37,{"Oil","Gas","Electric - Other","Electric ccASHP - split"},0))),0),"")</f>
        <v/>
      </c>
      <c r="AM37" s="81">
        <f>_xlfn.IFNA(IF($D37=1,IF($K37="Not Paid by Tenant",0,INDEX('AMI Ref'!$O$6:$R$6,MATCH($K37,{"Oil","Gas","Electric - Other","Electric ccASHP - split"},0))),0),"")</f>
        <v>0</v>
      </c>
      <c r="AN37" s="81">
        <f>_xlfn.IFNA(IF($D37=2,IF($K37="Not Paid by Tenant",0,INDEX('AMI Ref'!$O$7:$R$7,MATCH($K37,{"Oil","Gas","Electric - Other","Electric ccASHP - split"},0))),0),"")</f>
        <v>0</v>
      </c>
      <c r="AO37" s="81">
        <f>_xlfn.IFNA(IF($D37=3,IF($K37="Not Paid by Tenant",0,INDEX('AMI Ref'!$O$8:$R$8,MATCH($K37,{"Oil","Gas","Electric - Other","Electric ccASHP - split"},0))),0),"")</f>
        <v>0</v>
      </c>
      <c r="AP37" s="81">
        <f>_xlfn.IFNA(IF($D37=4,IF($K37="Not Paid by Tenant",0,INDEX('AMI Ref'!$O$9:$R$9,MATCH($K37,{"Oil","Gas","Electric - Other","Electric ccASHP - split"},0))),0),"")</f>
        <v>0</v>
      </c>
      <c r="AQ37" s="81">
        <f>_xlfn.IFNA(IF($D37=5,IF($K37="Not Paid by Tenant",0,INDEX('AMI Ref'!$O$10:$R$10,MATCH($K37,{"Oil","Gas","Electric - Other","Electric ccASHP - split"},0))),0),"")</f>
        <v>0</v>
      </c>
      <c r="AR37" s="81">
        <f t="shared" si="6"/>
        <v>0</v>
      </c>
      <c r="AS37" s="86" t="e">
        <f t="shared" si="7"/>
        <v>#N/A</v>
      </c>
    </row>
    <row r="38" spans="1:45" ht="12.95" customHeight="1" x14ac:dyDescent="0.2">
      <c r="A38" s="130">
        <v>36</v>
      </c>
      <c r="B38" s="177">
        <f>IF(OR(COUNTIF($B$2:$B37,Input!$F54)&lt;1,COUNTIF($O$2:$O37,Input!$C54)&lt;1),Input!F54,0)</f>
        <v>0</v>
      </c>
      <c r="C38" s="177">
        <f>IF(OR(COUNTIF($B$2:$B37,Input!$F54)&lt;1,COUNTIF($O$2:$O37,Input!$C54)&lt;1),Input!G54,0)</f>
        <v>0</v>
      </c>
      <c r="D38" s="177">
        <f>IF(OR(COUNTIF($B$2:$B37,Input!$F54)&lt;1,COUNTIF($O$2:$O37,Input!$C54)&lt;1),Input!H54,0)</f>
        <v>0</v>
      </c>
      <c r="E38" s="177">
        <f>IF(OR(COUNTIF($B$2:$B37,Input!$F54)&lt;1,COUNTIF($O$2:$O37,Input!$C54)&lt;1),Input!I54,0)</f>
        <v>0</v>
      </c>
      <c r="F38" s="177">
        <f>IF(OR(COUNTIF($B$2:$B37,Input!$F54)&lt;1,COUNTIF($O$2:$O37,Input!$C54)&lt;1),Input!J54,0)</f>
        <v>0</v>
      </c>
      <c r="G38" s="177">
        <f>IF(OR(COUNTIF($B$2:$B37,Input!$F54)&lt;1,COUNTIF($O$2:$O37,Input!$C54)&lt;1),Input!K54,0)</f>
        <v>0</v>
      </c>
      <c r="H38" s="177">
        <f>IF(OR(COUNTIF($B$2:$B37,Input!$F54)&lt;1,COUNTIF($O$2:$O37,Input!$C54)&lt;1),Input!L54,0)</f>
        <v>0</v>
      </c>
      <c r="I38" s="177">
        <f>IF(OR(COUNTIF($B$2:$B37,Input!$F54)&lt;1,COUNTIF($O$2:$O37,Input!$C54)&lt;1),Input!M54,0)</f>
        <v>0</v>
      </c>
      <c r="J38" s="177">
        <f>IF(OR(COUNTIF($B$2:$B37,Input!$F54)&lt;1,COUNTIF($O$2:$O37,Input!$C54)&lt;1),Input!N54,0)</f>
        <v>0</v>
      </c>
      <c r="K38" s="177">
        <f>IF(OR(COUNTIF($B$2:$B37,Input!$F54)&lt;1,COUNTIF($O$2:$O37,Input!$C54)&lt;1),Input!O54,0)</f>
        <v>0</v>
      </c>
      <c r="L38" s="177">
        <f>IF(OR(COUNTIF($B$2:$B37,Input!$F54)&lt;1,COUNTIF($O$2:$O37,Input!$C54)&lt;1),Input!P54,0)</f>
        <v>0</v>
      </c>
      <c r="M38" s="129" t="str">
        <f t="shared" si="0"/>
        <v/>
      </c>
      <c r="N38" s="161">
        <f t="shared" si="3"/>
        <v>0</v>
      </c>
      <c r="O38" s="168">
        <f>Input!C54</f>
        <v>0</v>
      </c>
      <c r="P38" s="168"/>
      <c r="R38" s="131">
        <f t="shared" si="4"/>
        <v>0</v>
      </c>
      <c r="S38" s="133" t="str">
        <f t="shared" si="8"/>
        <v xml:space="preserve"> </v>
      </c>
      <c r="T38" s="133"/>
      <c r="U38" s="132" t="str">
        <f>_xlfn.IFNA(IF($D38=0,LOOKUP($F38,{0.1,0.2,0.3,0.4,0.5,0.6,0.7,0.8,0.9,1},{22,34,46,58,70,82,94,106,118,130}),""),"")</f>
        <v/>
      </c>
      <c r="V38" s="132" t="str">
        <f>_xlfn.IFNA(IF($D38=1,LOOKUP($F38,{0.1,0.2,0.3,0.4,0.5,0.6,0.7,0.8,0.9,1},{23,35,47,59,71,83,95,107,119,131}),""),"")</f>
        <v/>
      </c>
      <c r="W38" s="132" t="str">
        <f>_xlfn.IFNA(IF($D38=2,LOOKUP($F38,{0.1,0.2,0.3,0.4,0.5,0.6,0.7,0.8,0.9,1},{24,36,48,60,72,84,96,108,120,132}),""),"")</f>
        <v/>
      </c>
      <c r="X38" s="132" t="str">
        <f>_xlfn.IFNA(IF($D38=3,LOOKUP($F38,{0.1,0.2,0.3,0.4,0.5,0.6,0.7,0.8,0.9,1},{25,37,49,61,73,85,97,109,121,133}),""),"")</f>
        <v/>
      </c>
      <c r="Y38" s="132" t="str">
        <f>_xlfn.IFNA(IF($D38=4,LOOKUP($F38,{0.1,0.2,0.3,0.4,0.5,0.6,0.7,0.8,0.9,1},{26,38,50,62,74,86,98,110,122,134}),""),"")</f>
        <v/>
      </c>
      <c r="Z38" s="132" t="str">
        <f>_xlfn.IFNA(IF($D38=5,LOOKUP($F38,{0.1,0.2,0.3,0.4,0.5,0.6,0.7,0.8,0.9,1},{27,39,51,63,75,87,99,111,123,135}),""),"")</f>
        <v/>
      </c>
      <c r="AA38" s="132">
        <f t="shared" si="5"/>
        <v>0</v>
      </c>
      <c r="AB38" s="132" t="str">
        <f t="shared" si="9"/>
        <v>00</v>
      </c>
      <c r="AC38" s="82" t="e">
        <f>VLOOKUP(AB38,'AMI Ref'!T:U,2,FALSE)</f>
        <v>#N/A</v>
      </c>
      <c r="AD38" s="81"/>
      <c r="AE38" s="81" t="str">
        <f>_xlfn.IFNA(IF($D38=0,IF($J38="Not Paid by Tenant",0,INDEX('AMI Ref'!$K$5:$N$5,MATCH($J38,{"Oil","Gas","Electric - Other","ELECTRIC - HEAT PUMP"},0))),0),"")</f>
        <v/>
      </c>
      <c r="AF38" s="81">
        <f>_xlfn.IFNA(IF($D38=1,IF($J38="Not Paid by Tenant",0,INDEX('AMI Ref'!$K$6:$N$6,MATCH($J38,{"Oil","Gas","Electric - Other","ELECTRIC - HEAT PUMP"},0))),0),"")</f>
        <v>0</v>
      </c>
      <c r="AG38" s="81">
        <f>_xlfn.IFNA(IF($D38=2,IF($J38="Not Paid by Tenant",0,INDEX('AMI Ref'!$K$7:$N$7,MATCH($J38,{"Oil","Gas","Electric - Other","ELECTRIC - HEAT PUMP"},0))),0),"")</f>
        <v>0</v>
      </c>
      <c r="AH38" s="81">
        <f>_xlfn.IFNA(IF($D38=3,IF($J38="Not Paid by Tenant",0,INDEX('AMI Ref'!$K$8:$N$8,MATCH($J38,{"Oil","Gas","Electric - Other","ELECTRIC - HEAT PUMP"},0))),0),"")</f>
        <v>0</v>
      </c>
      <c r="AI38" s="81">
        <f>_xlfn.IFNA(IF($D38=4,IF($J38="Not Paid by Tenant",0,INDEX('AMI Ref'!$K$9:$N$9,MATCH($J38,{"Oil","Gas","Electric - Other","ELECTRIC - HEAT PUMP"},0))),0),"")</f>
        <v>0</v>
      </c>
      <c r="AJ38" s="81">
        <f>_xlfn.IFNA(IF($D38=5,IF($J38="Not Paid by Tenant",0,INDEX('AMI Ref'!$K$10:$N$10,MATCH($J38,{"Oil","Gas","Electric - Other","ELECTRIC - HEAT PUMP"},0))),0),"")</f>
        <v>0</v>
      </c>
      <c r="AK38" s="32"/>
      <c r="AL38" s="81" t="str">
        <f>_xlfn.IFNA(IF($D38=0,IF($K38="Not Paid by Tenant",0,INDEX('AMI Ref'!$O$5:$R$5,MATCH($K38,{"Oil","Gas","Electric - Other","Electric ccASHP - split"},0))),0),"")</f>
        <v/>
      </c>
      <c r="AM38" s="81">
        <f>_xlfn.IFNA(IF($D38=1,IF($K38="Not Paid by Tenant",0,INDEX('AMI Ref'!$O$6:$R$6,MATCH($K38,{"Oil","Gas","Electric - Other","Electric ccASHP - split"},0))),0),"")</f>
        <v>0</v>
      </c>
      <c r="AN38" s="81">
        <f>_xlfn.IFNA(IF($D38=2,IF($K38="Not Paid by Tenant",0,INDEX('AMI Ref'!$O$7:$R$7,MATCH($K38,{"Oil","Gas","Electric - Other","Electric ccASHP - split"},0))),0),"")</f>
        <v>0</v>
      </c>
      <c r="AO38" s="81">
        <f>_xlfn.IFNA(IF($D38=3,IF($K38="Not Paid by Tenant",0,INDEX('AMI Ref'!$O$8:$R$8,MATCH($K38,{"Oil","Gas","Electric - Other","Electric ccASHP - split"},0))),0),"")</f>
        <v>0</v>
      </c>
      <c r="AP38" s="81">
        <f>_xlfn.IFNA(IF($D38=4,IF($K38="Not Paid by Tenant",0,INDEX('AMI Ref'!$O$9:$R$9,MATCH($K38,{"Oil","Gas","Electric - Other","Electric ccASHP - split"},0))),0),"")</f>
        <v>0</v>
      </c>
      <c r="AQ38" s="81">
        <f>_xlfn.IFNA(IF($D38=5,IF($K38="Not Paid by Tenant",0,INDEX('AMI Ref'!$O$10:$R$10,MATCH($K38,{"Oil","Gas","Electric - Other","Electric ccASHP - split"},0))),0),"")</f>
        <v>0</v>
      </c>
      <c r="AR38" s="81">
        <f t="shared" si="6"/>
        <v>0</v>
      </c>
      <c r="AS38" s="86" t="e">
        <f t="shared" si="7"/>
        <v>#N/A</v>
      </c>
    </row>
    <row r="39" spans="1:45" ht="12.95" customHeight="1" x14ac:dyDescent="0.2">
      <c r="A39" s="130">
        <v>37</v>
      </c>
      <c r="B39" s="177">
        <f>IF(OR(COUNTIF($B$2:$B38,Input!$F55)&lt;1,COUNTIF($O$2:$O38,Input!$C55)&lt;1),Input!F55,0)</f>
        <v>0</v>
      </c>
      <c r="C39" s="177">
        <f>IF(OR(COUNTIF($B$2:$B38,Input!$F55)&lt;1,COUNTIF($O$2:$O38,Input!$C55)&lt;1),Input!G55,0)</f>
        <v>0</v>
      </c>
      <c r="D39" s="177">
        <f>IF(OR(COUNTIF($B$2:$B38,Input!$F55)&lt;1,COUNTIF($O$2:$O38,Input!$C55)&lt;1),Input!H55,0)</f>
        <v>0</v>
      </c>
      <c r="E39" s="177">
        <f>IF(OR(COUNTIF($B$2:$B38,Input!$F55)&lt;1,COUNTIF($O$2:$O38,Input!$C55)&lt;1),Input!I55,0)</f>
        <v>0</v>
      </c>
      <c r="F39" s="177">
        <f>IF(OR(COUNTIF($B$2:$B38,Input!$F55)&lt;1,COUNTIF($O$2:$O38,Input!$C55)&lt;1),Input!J55,0)</f>
        <v>0</v>
      </c>
      <c r="G39" s="177">
        <f>IF(OR(COUNTIF($B$2:$B38,Input!$F55)&lt;1,COUNTIF($O$2:$O38,Input!$C55)&lt;1),Input!K55,0)</f>
        <v>0</v>
      </c>
      <c r="H39" s="177">
        <f>IF(OR(COUNTIF($B$2:$B38,Input!$F55)&lt;1,COUNTIF($O$2:$O38,Input!$C55)&lt;1),Input!L55,0)</f>
        <v>0</v>
      </c>
      <c r="I39" s="177">
        <f>IF(OR(COUNTIF($B$2:$B38,Input!$F55)&lt;1,COUNTIF($O$2:$O38,Input!$C55)&lt;1),Input!M55,0)</f>
        <v>0</v>
      </c>
      <c r="J39" s="177">
        <f>IF(OR(COUNTIF($B$2:$B38,Input!$F55)&lt;1,COUNTIF($O$2:$O38,Input!$C55)&lt;1),Input!N55,0)</f>
        <v>0</v>
      </c>
      <c r="K39" s="177">
        <f>IF(OR(COUNTIF($B$2:$B38,Input!$F55)&lt;1,COUNTIF($O$2:$O38,Input!$C55)&lt;1),Input!O55,0)</f>
        <v>0</v>
      </c>
      <c r="L39" s="177">
        <f>IF(OR(COUNTIF($B$2:$B38,Input!$F55)&lt;1,COUNTIF($O$2:$O38,Input!$C55)&lt;1),Input!P55,0)</f>
        <v>0</v>
      </c>
      <c r="M39" s="129" t="str">
        <f t="shared" si="0"/>
        <v/>
      </c>
      <c r="N39" s="161">
        <f t="shared" si="3"/>
        <v>0</v>
      </c>
      <c r="O39" s="168">
        <f>Input!C55</f>
        <v>0</v>
      </c>
      <c r="P39" s="168"/>
      <c r="R39" s="131">
        <f t="shared" si="4"/>
        <v>0</v>
      </c>
      <c r="S39" s="133" t="str">
        <f t="shared" si="8"/>
        <v xml:space="preserve"> </v>
      </c>
      <c r="T39" s="133"/>
      <c r="U39" s="132" t="str">
        <f>_xlfn.IFNA(IF($D39=0,LOOKUP($F39,{0.1,0.2,0.3,0.4,0.5,0.6,0.7,0.8,0.9,1},{22,34,46,58,70,82,94,106,118,130}),""),"")</f>
        <v/>
      </c>
      <c r="V39" s="132" t="str">
        <f>_xlfn.IFNA(IF($D39=1,LOOKUP($F39,{0.1,0.2,0.3,0.4,0.5,0.6,0.7,0.8,0.9,1},{23,35,47,59,71,83,95,107,119,131}),""),"")</f>
        <v/>
      </c>
      <c r="W39" s="132" t="str">
        <f>_xlfn.IFNA(IF($D39=2,LOOKUP($F39,{0.1,0.2,0.3,0.4,0.5,0.6,0.7,0.8,0.9,1},{24,36,48,60,72,84,96,108,120,132}),""),"")</f>
        <v/>
      </c>
      <c r="X39" s="132" t="str">
        <f>_xlfn.IFNA(IF($D39=3,LOOKUP($F39,{0.1,0.2,0.3,0.4,0.5,0.6,0.7,0.8,0.9,1},{25,37,49,61,73,85,97,109,121,133}),""),"")</f>
        <v/>
      </c>
      <c r="Y39" s="132" t="str">
        <f>_xlfn.IFNA(IF($D39=4,LOOKUP($F39,{0.1,0.2,0.3,0.4,0.5,0.6,0.7,0.8,0.9,1},{26,38,50,62,74,86,98,110,122,134}),""),"")</f>
        <v/>
      </c>
      <c r="Z39" s="132" t="str">
        <f>_xlfn.IFNA(IF($D39=5,LOOKUP($F39,{0.1,0.2,0.3,0.4,0.5,0.6,0.7,0.8,0.9,1},{27,39,51,63,75,87,99,111,123,135}),""),"")</f>
        <v/>
      </c>
      <c r="AA39" s="132">
        <f t="shared" si="5"/>
        <v>0</v>
      </c>
      <c r="AB39" s="132" t="str">
        <f t="shared" si="9"/>
        <v>00</v>
      </c>
      <c r="AC39" s="82" t="e">
        <f>VLOOKUP(AB39,'AMI Ref'!T:U,2,FALSE)</f>
        <v>#N/A</v>
      </c>
      <c r="AD39" s="81"/>
      <c r="AE39" s="81" t="str">
        <f>_xlfn.IFNA(IF($D39=0,IF($J39="Not Paid by Tenant",0,INDEX('AMI Ref'!$K$5:$N$5,MATCH($J39,{"Oil","Gas","Electric - Other","ELECTRIC - HEAT PUMP"},0))),0),"")</f>
        <v/>
      </c>
      <c r="AF39" s="81">
        <f>_xlfn.IFNA(IF($D39=1,IF($J39="Not Paid by Tenant",0,INDEX('AMI Ref'!$K$6:$N$6,MATCH($J39,{"Oil","Gas","Electric - Other","ELECTRIC - HEAT PUMP"},0))),0),"")</f>
        <v>0</v>
      </c>
      <c r="AG39" s="81">
        <f>_xlfn.IFNA(IF($D39=2,IF($J39="Not Paid by Tenant",0,INDEX('AMI Ref'!$K$7:$N$7,MATCH($J39,{"Oil","Gas","Electric - Other","ELECTRIC - HEAT PUMP"},0))),0),"")</f>
        <v>0</v>
      </c>
      <c r="AH39" s="81">
        <f>_xlfn.IFNA(IF($D39=3,IF($J39="Not Paid by Tenant",0,INDEX('AMI Ref'!$K$8:$N$8,MATCH($J39,{"Oil","Gas","Electric - Other","ELECTRIC - HEAT PUMP"},0))),0),"")</f>
        <v>0</v>
      </c>
      <c r="AI39" s="81">
        <f>_xlfn.IFNA(IF($D39=4,IF($J39="Not Paid by Tenant",0,INDEX('AMI Ref'!$K$9:$N$9,MATCH($J39,{"Oil","Gas","Electric - Other","ELECTRIC - HEAT PUMP"},0))),0),"")</f>
        <v>0</v>
      </c>
      <c r="AJ39" s="81">
        <f>_xlfn.IFNA(IF($D39=5,IF($J39="Not Paid by Tenant",0,INDEX('AMI Ref'!$K$10:$N$10,MATCH($J39,{"Oil","Gas","Electric - Other","ELECTRIC - HEAT PUMP"},0))),0),"")</f>
        <v>0</v>
      </c>
      <c r="AK39" s="32"/>
      <c r="AL39" s="81" t="str">
        <f>_xlfn.IFNA(IF($D39=0,IF($K39="Not Paid by Tenant",0,INDEX('AMI Ref'!$O$5:$R$5,MATCH($K39,{"Oil","Gas","Electric - Other","Electric ccASHP - split"},0))),0),"")</f>
        <v/>
      </c>
      <c r="AM39" s="81">
        <f>_xlfn.IFNA(IF($D39=1,IF($K39="Not Paid by Tenant",0,INDEX('AMI Ref'!$O$6:$R$6,MATCH($K39,{"Oil","Gas","Electric - Other","Electric ccASHP - split"},0))),0),"")</f>
        <v>0</v>
      </c>
      <c r="AN39" s="81">
        <f>_xlfn.IFNA(IF($D39=2,IF($K39="Not Paid by Tenant",0,INDEX('AMI Ref'!$O$7:$R$7,MATCH($K39,{"Oil","Gas","Electric - Other","Electric ccASHP - split"},0))),0),"")</f>
        <v>0</v>
      </c>
      <c r="AO39" s="81">
        <f>_xlfn.IFNA(IF($D39=3,IF($K39="Not Paid by Tenant",0,INDEX('AMI Ref'!$O$8:$R$8,MATCH($K39,{"Oil","Gas","Electric - Other","Electric ccASHP - split"},0))),0),"")</f>
        <v>0</v>
      </c>
      <c r="AP39" s="81">
        <f>_xlfn.IFNA(IF($D39=4,IF($K39="Not Paid by Tenant",0,INDEX('AMI Ref'!$O$9:$R$9,MATCH($K39,{"Oil","Gas","Electric - Other","Electric ccASHP - split"},0))),0),"")</f>
        <v>0</v>
      </c>
      <c r="AQ39" s="81">
        <f>_xlfn.IFNA(IF($D39=5,IF($K39="Not Paid by Tenant",0,INDEX('AMI Ref'!$O$10:$R$10,MATCH($K39,{"Oil","Gas","Electric - Other","Electric ccASHP - split"},0))),0),"")</f>
        <v>0</v>
      </c>
      <c r="AR39" s="81">
        <f t="shared" si="6"/>
        <v>0</v>
      </c>
      <c r="AS39" s="86" t="e">
        <f t="shared" si="7"/>
        <v>#N/A</v>
      </c>
    </row>
    <row r="40" spans="1:45" ht="12.95" customHeight="1" x14ac:dyDescent="0.2">
      <c r="A40" s="130">
        <v>38</v>
      </c>
      <c r="B40" s="177">
        <f>IF(OR(COUNTIF($B$2:$B39,Input!$F56)&lt;1,COUNTIF($O$2:$O39,Input!$C56)&lt;1),Input!F56,0)</f>
        <v>0</v>
      </c>
      <c r="C40" s="177">
        <f>IF(OR(COUNTIF($B$2:$B39,Input!$F56)&lt;1,COUNTIF($O$2:$O39,Input!$C56)&lt;1),Input!G56,0)</f>
        <v>0</v>
      </c>
      <c r="D40" s="177">
        <f>IF(OR(COUNTIF($B$2:$B39,Input!$F56)&lt;1,COUNTIF($O$2:$O39,Input!$C56)&lt;1),Input!H56,0)</f>
        <v>0</v>
      </c>
      <c r="E40" s="177">
        <f>IF(OR(COUNTIF($B$2:$B39,Input!$F56)&lt;1,COUNTIF($O$2:$O39,Input!$C56)&lt;1),Input!I56,0)</f>
        <v>0</v>
      </c>
      <c r="F40" s="177">
        <f>IF(OR(COUNTIF($B$2:$B39,Input!$F56)&lt;1,COUNTIF($O$2:$O39,Input!$C56)&lt;1),Input!J56,0)</f>
        <v>0</v>
      </c>
      <c r="G40" s="177">
        <f>IF(OR(COUNTIF($B$2:$B39,Input!$F56)&lt;1,COUNTIF($O$2:$O39,Input!$C56)&lt;1),Input!K56,0)</f>
        <v>0</v>
      </c>
      <c r="H40" s="177">
        <f>IF(OR(COUNTIF($B$2:$B39,Input!$F56)&lt;1,COUNTIF($O$2:$O39,Input!$C56)&lt;1),Input!L56,0)</f>
        <v>0</v>
      </c>
      <c r="I40" s="177">
        <f>IF(OR(COUNTIF($B$2:$B39,Input!$F56)&lt;1,COUNTIF($O$2:$O39,Input!$C56)&lt;1),Input!M56,0)</f>
        <v>0</v>
      </c>
      <c r="J40" s="177">
        <f>IF(OR(COUNTIF($B$2:$B39,Input!$F56)&lt;1,COUNTIF($O$2:$O39,Input!$C56)&lt;1),Input!N56,0)</f>
        <v>0</v>
      </c>
      <c r="K40" s="177">
        <f>IF(OR(COUNTIF($B$2:$B39,Input!$F56)&lt;1,COUNTIF($O$2:$O39,Input!$C56)&lt;1),Input!O56,0)</f>
        <v>0</v>
      </c>
      <c r="L40" s="177">
        <f>IF(OR(COUNTIF($B$2:$B39,Input!$F56)&lt;1,COUNTIF($O$2:$O39,Input!$C56)&lt;1),Input!P56,0)</f>
        <v>0</v>
      </c>
      <c r="M40" s="129" t="str">
        <f t="shared" si="0"/>
        <v/>
      </c>
      <c r="N40" s="161">
        <f t="shared" si="3"/>
        <v>0</v>
      </c>
      <c r="O40" s="168">
        <f>Input!C56</f>
        <v>0</v>
      </c>
      <c r="P40" s="168"/>
      <c r="R40" s="131">
        <f t="shared" si="4"/>
        <v>0</v>
      </c>
      <c r="S40" s="133" t="str">
        <f t="shared" si="8"/>
        <v xml:space="preserve"> </v>
      </c>
      <c r="T40" s="133"/>
      <c r="U40" s="132" t="str">
        <f>_xlfn.IFNA(IF($D40=0,LOOKUP($F40,{0.1,0.2,0.3,0.4,0.5,0.6,0.7,0.8,0.9,1},{22,34,46,58,70,82,94,106,118,130}),""),"")</f>
        <v/>
      </c>
      <c r="V40" s="132" t="str">
        <f>_xlfn.IFNA(IF($D40=1,LOOKUP($F40,{0.1,0.2,0.3,0.4,0.5,0.6,0.7,0.8,0.9,1},{23,35,47,59,71,83,95,107,119,131}),""),"")</f>
        <v/>
      </c>
      <c r="W40" s="132" t="str">
        <f>_xlfn.IFNA(IF($D40=2,LOOKUP($F40,{0.1,0.2,0.3,0.4,0.5,0.6,0.7,0.8,0.9,1},{24,36,48,60,72,84,96,108,120,132}),""),"")</f>
        <v/>
      </c>
      <c r="X40" s="132" t="str">
        <f>_xlfn.IFNA(IF($D40=3,LOOKUP($F40,{0.1,0.2,0.3,0.4,0.5,0.6,0.7,0.8,0.9,1},{25,37,49,61,73,85,97,109,121,133}),""),"")</f>
        <v/>
      </c>
      <c r="Y40" s="132" t="str">
        <f>_xlfn.IFNA(IF($D40=4,LOOKUP($F40,{0.1,0.2,0.3,0.4,0.5,0.6,0.7,0.8,0.9,1},{26,38,50,62,74,86,98,110,122,134}),""),"")</f>
        <v/>
      </c>
      <c r="Z40" s="132" t="str">
        <f>_xlfn.IFNA(IF($D40=5,LOOKUP($F40,{0.1,0.2,0.3,0.4,0.5,0.6,0.7,0.8,0.9,1},{27,39,51,63,75,87,99,111,123,135}),""),"")</f>
        <v/>
      </c>
      <c r="AA40" s="132">
        <f t="shared" si="5"/>
        <v>0</v>
      </c>
      <c r="AB40" s="132" t="str">
        <f t="shared" si="9"/>
        <v>00</v>
      </c>
      <c r="AC40" s="82" t="e">
        <f>VLOOKUP(AB40,'AMI Ref'!T:U,2,FALSE)</f>
        <v>#N/A</v>
      </c>
      <c r="AD40" s="81"/>
      <c r="AE40" s="81" t="str">
        <f>_xlfn.IFNA(IF($D40=0,IF($J40="Not Paid by Tenant",0,INDEX('AMI Ref'!$K$5:$N$5,MATCH($J40,{"Oil","Gas","Electric - Other","ELECTRIC - HEAT PUMP"},0))),0),"")</f>
        <v/>
      </c>
      <c r="AF40" s="81">
        <f>_xlfn.IFNA(IF($D40=1,IF($J40="Not Paid by Tenant",0,INDEX('AMI Ref'!$K$6:$N$6,MATCH($J40,{"Oil","Gas","Electric - Other","ELECTRIC - HEAT PUMP"},0))),0),"")</f>
        <v>0</v>
      </c>
      <c r="AG40" s="81">
        <f>_xlfn.IFNA(IF($D40=2,IF($J40="Not Paid by Tenant",0,INDEX('AMI Ref'!$K$7:$N$7,MATCH($J40,{"Oil","Gas","Electric - Other","ELECTRIC - HEAT PUMP"},0))),0),"")</f>
        <v>0</v>
      </c>
      <c r="AH40" s="81">
        <f>_xlfn.IFNA(IF($D40=3,IF($J40="Not Paid by Tenant",0,INDEX('AMI Ref'!$K$8:$N$8,MATCH($J40,{"Oil","Gas","Electric - Other","ELECTRIC - HEAT PUMP"},0))),0),"")</f>
        <v>0</v>
      </c>
      <c r="AI40" s="81">
        <f>_xlfn.IFNA(IF($D40=4,IF($J40="Not Paid by Tenant",0,INDEX('AMI Ref'!$K$9:$N$9,MATCH($J40,{"Oil","Gas","Electric - Other","ELECTRIC - HEAT PUMP"},0))),0),"")</f>
        <v>0</v>
      </c>
      <c r="AJ40" s="81">
        <f>_xlfn.IFNA(IF($D40=5,IF($J40="Not Paid by Tenant",0,INDEX('AMI Ref'!$K$10:$N$10,MATCH($J40,{"Oil","Gas","Electric - Other","ELECTRIC - HEAT PUMP"},0))),0),"")</f>
        <v>0</v>
      </c>
      <c r="AK40" s="32"/>
      <c r="AL40" s="81" t="str">
        <f>_xlfn.IFNA(IF($D40=0,IF($K40="Not Paid by Tenant",0,INDEX('AMI Ref'!$O$5:$R$5,MATCH($K40,{"Oil","Gas","Electric - Other","Electric ccASHP - split"},0))),0),"")</f>
        <v/>
      </c>
      <c r="AM40" s="81">
        <f>_xlfn.IFNA(IF($D40=1,IF($K40="Not Paid by Tenant",0,INDEX('AMI Ref'!$O$6:$R$6,MATCH($K40,{"Oil","Gas","Electric - Other","Electric ccASHP - split"},0))),0),"")</f>
        <v>0</v>
      </c>
      <c r="AN40" s="81">
        <f>_xlfn.IFNA(IF($D40=2,IF($K40="Not Paid by Tenant",0,INDEX('AMI Ref'!$O$7:$R$7,MATCH($K40,{"Oil","Gas","Electric - Other","Electric ccASHP - split"},0))),0),"")</f>
        <v>0</v>
      </c>
      <c r="AO40" s="81">
        <f>_xlfn.IFNA(IF($D40=3,IF($K40="Not Paid by Tenant",0,INDEX('AMI Ref'!$O$8:$R$8,MATCH($K40,{"Oil","Gas","Electric - Other","Electric ccASHP - split"},0))),0),"")</f>
        <v>0</v>
      </c>
      <c r="AP40" s="81">
        <f>_xlfn.IFNA(IF($D40=4,IF($K40="Not Paid by Tenant",0,INDEX('AMI Ref'!$O$9:$R$9,MATCH($K40,{"Oil","Gas","Electric - Other","Electric ccASHP - split"},0))),0),"")</f>
        <v>0</v>
      </c>
      <c r="AQ40" s="81">
        <f>_xlfn.IFNA(IF($D40=5,IF($K40="Not Paid by Tenant",0,INDEX('AMI Ref'!$O$10:$R$10,MATCH($K40,{"Oil","Gas","Electric - Other","Electric ccASHP - split"},0))),0),"")</f>
        <v>0</v>
      </c>
      <c r="AR40" s="81">
        <f t="shared" si="6"/>
        <v>0</v>
      </c>
      <c r="AS40" s="86" t="e">
        <f t="shared" si="7"/>
        <v>#N/A</v>
      </c>
    </row>
    <row r="41" spans="1:45" ht="12.95" customHeight="1" x14ac:dyDescent="0.2">
      <c r="A41" s="130">
        <v>39</v>
      </c>
      <c r="B41" s="177">
        <f>IF(OR(COUNTIF($B$2:$B40,Input!$F57)&lt;1,COUNTIF($O$2:$O40,Input!$C57)&lt;1),Input!F57,0)</f>
        <v>0</v>
      </c>
      <c r="C41" s="177">
        <f>IF(OR(COUNTIF($B$2:$B40,Input!$F57)&lt;1,COUNTIF($O$2:$O40,Input!$C57)&lt;1),Input!G57,0)</f>
        <v>0</v>
      </c>
      <c r="D41" s="177">
        <f>IF(OR(COUNTIF($B$2:$B40,Input!$F57)&lt;1,COUNTIF($O$2:$O40,Input!$C57)&lt;1),Input!H57,0)</f>
        <v>0</v>
      </c>
      <c r="E41" s="177">
        <f>IF(OR(COUNTIF($B$2:$B40,Input!$F57)&lt;1,COUNTIF($O$2:$O40,Input!$C57)&lt;1),Input!I57,0)</f>
        <v>0</v>
      </c>
      <c r="F41" s="177">
        <f>IF(OR(COUNTIF($B$2:$B40,Input!$F57)&lt;1,COUNTIF($O$2:$O40,Input!$C57)&lt;1),Input!J57,0)</f>
        <v>0</v>
      </c>
      <c r="G41" s="177">
        <f>IF(OR(COUNTIF($B$2:$B40,Input!$F57)&lt;1,COUNTIF($O$2:$O40,Input!$C57)&lt;1),Input!K57,0)</f>
        <v>0</v>
      </c>
      <c r="H41" s="177">
        <f>IF(OR(COUNTIF($B$2:$B40,Input!$F57)&lt;1,COUNTIF($O$2:$O40,Input!$C57)&lt;1),Input!L57,0)</f>
        <v>0</v>
      </c>
      <c r="I41" s="177">
        <f>IF(OR(COUNTIF($B$2:$B40,Input!$F57)&lt;1,COUNTIF($O$2:$O40,Input!$C57)&lt;1),Input!M57,0)</f>
        <v>0</v>
      </c>
      <c r="J41" s="177">
        <f>IF(OR(COUNTIF($B$2:$B40,Input!$F57)&lt;1,COUNTIF($O$2:$O40,Input!$C57)&lt;1),Input!N57,0)</f>
        <v>0</v>
      </c>
      <c r="K41" s="177">
        <f>IF(OR(COUNTIF($B$2:$B40,Input!$F57)&lt;1,COUNTIF($O$2:$O40,Input!$C57)&lt;1),Input!O57,0)</f>
        <v>0</v>
      </c>
      <c r="L41" s="177">
        <f>IF(OR(COUNTIF($B$2:$B40,Input!$F57)&lt;1,COUNTIF($O$2:$O40,Input!$C57)&lt;1),Input!P57,0)</f>
        <v>0</v>
      </c>
      <c r="M41" s="129" t="str">
        <f t="shared" si="0"/>
        <v/>
      </c>
      <c r="N41" s="161">
        <f t="shared" si="3"/>
        <v>0</v>
      </c>
      <c r="O41" s="168">
        <f>Input!C57</f>
        <v>0</v>
      </c>
      <c r="P41" s="168"/>
      <c r="R41" s="131">
        <f t="shared" si="4"/>
        <v>0</v>
      </c>
      <c r="S41" s="133" t="str">
        <f t="shared" si="8"/>
        <v xml:space="preserve"> </v>
      </c>
      <c r="T41" s="133"/>
      <c r="U41" s="132" t="str">
        <f>_xlfn.IFNA(IF($D41=0,LOOKUP($F41,{0.1,0.2,0.3,0.4,0.5,0.6,0.7,0.8,0.9,1},{22,34,46,58,70,82,94,106,118,130}),""),"")</f>
        <v/>
      </c>
      <c r="V41" s="132" t="str">
        <f>_xlfn.IFNA(IF($D41=1,LOOKUP($F41,{0.1,0.2,0.3,0.4,0.5,0.6,0.7,0.8,0.9,1},{23,35,47,59,71,83,95,107,119,131}),""),"")</f>
        <v/>
      </c>
      <c r="W41" s="132" t="str">
        <f>_xlfn.IFNA(IF($D41=2,LOOKUP($F41,{0.1,0.2,0.3,0.4,0.5,0.6,0.7,0.8,0.9,1},{24,36,48,60,72,84,96,108,120,132}),""),"")</f>
        <v/>
      </c>
      <c r="X41" s="132" t="str">
        <f>_xlfn.IFNA(IF($D41=3,LOOKUP($F41,{0.1,0.2,0.3,0.4,0.5,0.6,0.7,0.8,0.9,1},{25,37,49,61,73,85,97,109,121,133}),""),"")</f>
        <v/>
      </c>
      <c r="Y41" s="132" t="str">
        <f>_xlfn.IFNA(IF($D41=4,LOOKUP($F41,{0.1,0.2,0.3,0.4,0.5,0.6,0.7,0.8,0.9,1},{26,38,50,62,74,86,98,110,122,134}),""),"")</f>
        <v/>
      </c>
      <c r="Z41" s="132" t="str">
        <f>_xlfn.IFNA(IF($D41=5,LOOKUP($F41,{0.1,0.2,0.3,0.4,0.5,0.6,0.7,0.8,0.9,1},{27,39,51,63,75,87,99,111,123,135}),""),"")</f>
        <v/>
      </c>
      <c r="AA41" s="132">
        <f t="shared" si="5"/>
        <v>0</v>
      </c>
      <c r="AB41" s="132" t="str">
        <f t="shared" si="9"/>
        <v>00</v>
      </c>
      <c r="AC41" s="82" t="e">
        <f>VLOOKUP(AB41,'AMI Ref'!T:U,2,FALSE)</f>
        <v>#N/A</v>
      </c>
      <c r="AD41" s="81"/>
      <c r="AE41" s="81" t="str">
        <f>_xlfn.IFNA(IF($D41=0,IF($J41="Not Paid by Tenant",0,INDEX('AMI Ref'!$K$5:$N$5,MATCH($J41,{"Oil","Gas","Electric - Other","ELECTRIC - HEAT PUMP"},0))),0),"")</f>
        <v/>
      </c>
      <c r="AF41" s="81">
        <f>_xlfn.IFNA(IF($D41=1,IF($J41="Not Paid by Tenant",0,INDEX('AMI Ref'!$K$6:$N$6,MATCH($J41,{"Oil","Gas","Electric - Other","ELECTRIC - HEAT PUMP"},0))),0),"")</f>
        <v>0</v>
      </c>
      <c r="AG41" s="81">
        <f>_xlfn.IFNA(IF($D41=2,IF($J41="Not Paid by Tenant",0,INDEX('AMI Ref'!$K$7:$N$7,MATCH($J41,{"Oil","Gas","Electric - Other","ELECTRIC - HEAT PUMP"},0))),0),"")</f>
        <v>0</v>
      </c>
      <c r="AH41" s="81">
        <f>_xlfn.IFNA(IF($D41=3,IF($J41="Not Paid by Tenant",0,INDEX('AMI Ref'!$K$8:$N$8,MATCH($J41,{"Oil","Gas","Electric - Other","ELECTRIC - HEAT PUMP"},0))),0),"")</f>
        <v>0</v>
      </c>
      <c r="AI41" s="81">
        <f>_xlfn.IFNA(IF($D41=4,IF($J41="Not Paid by Tenant",0,INDEX('AMI Ref'!$K$9:$N$9,MATCH($J41,{"Oil","Gas","Electric - Other","ELECTRIC - HEAT PUMP"},0))),0),"")</f>
        <v>0</v>
      </c>
      <c r="AJ41" s="81">
        <f>_xlfn.IFNA(IF($D41=5,IF($J41="Not Paid by Tenant",0,INDEX('AMI Ref'!$K$10:$N$10,MATCH($J41,{"Oil","Gas","Electric - Other","ELECTRIC - HEAT PUMP"},0))),0),"")</f>
        <v>0</v>
      </c>
      <c r="AK41" s="32"/>
      <c r="AL41" s="81" t="str">
        <f>_xlfn.IFNA(IF($D41=0,IF($K41="Not Paid by Tenant",0,INDEX('AMI Ref'!$O$5:$R$5,MATCH($K41,{"Oil","Gas","Electric - Other","Electric ccASHP - split"},0))),0),"")</f>
        <v/>
      </c>
      <c r="AM41" s="81">
        <f>_xlfn.IFNA(IF($D41=1,IF($K41="Not Paid by Tenant",0,INDEX('AMI Ref'!$O$6:$R$6,MATCH($K41,{"Oil","Gas","Electric - Other","Electric ccASHP - split"},0))),0),"")</f>
        <v>0</v>
      </c>
      <c r="AN41" s="81">
        <f>_xlfn.IFNA(IF($D41=2,IF($K41="Not Paid by Tenant",0,INDEX('AMI Ref'!$O$7:$R$7,MATCH($K41,{"Oil","Gas","Electric - Other","Electric ccASHP - split"},0))),0),"")</f>
        <v>0</v>
      </c>
      <c r="AO41" s="81">
        <f>_xlfn.IFNA(IF($D41=3,IF($K41="Not Paid by Tenant",0,INDEX('AMI Ref'!$O$8:$R$8,MATCH($K41,{"Oil","Gas","Electric - Other","Electric ccASHP - split"},0))),0),"")</f>
        <v>0</v>
      </c>
      <c r="AP41" s="81">
        <f>_xlfn.IFNA(IF($D41=4,IF($K41="Not Paid by Tenant",0,INDEX('AMI Ref'!$O$9:$R$9,MATCH($K41,{"Oil","Gas","Electric - Other","Electric ccASHP - split"},0))),0),"")</f>
        <v>0</v>
      </c>
      <c r="AQ41" s="81">
        <f>_xlfn.IFNA(IF($D41=5,IF($K41="Not Paid by Tenant",0,INDEX('AMI Ref'!$O$10:$R$10,MATCH($K41,{"Oil","Gas","Electric - Other","Electric ccASHP - split"},0))),0),"")</f>
        <v>0</v>
      </c>
      <c r="AR41" s="81">
        <f t="shared" si="6"/>
        <v>0</v>
      </c>
      <c r="AS41" s="86" t="e">
        <f t="shared" si="7"/>
        <v>#N/A</v>
      </c>
    </row>
    <row r="42" spans="1:45" ht="12.95" customHeight="1" x14ac:dyDescent="0.2">
      <c r="A42" s="130">
        <v>40</v>
      </c>
      <c r="B42" s="177">
        <f>IF(OR(COUNTIF($B$2:$B41,Input!$F58)&lt;1,COUNTIF($O$2:$O41,Input!$C58)&lt;1),Input!F58,0)</f>
        <v>0</v>
      </c>
      <c r="C42" s="177">
        <f>IF(OR(COUNTIF($B$2:$B41,Input!$F58)&lt;1,COUNTIF($O$2:$O41,Input!$C58)&lt;1),Input!G58,0)</f>
        <v>0</v>
      </c>
      <c r="D42" s="177">
        <f>IF(OR(COUNTIF($B$2:$B41,Input!$F58)&lt;1,COUNTIF($O$2:$O41,Input!$C58)&lt;1),Input!H58,0)</f>
        <v>0</v>
      </c>
      <c r="E42" s="177">
        <f>IF(OR(COUNTIF($B$2:$B41,Input!$F58)&lt;1,COUNTIF($O$2:$O41,Input!$C58)&lt;1),Input!I58,0)</f>
        <v>0</v>
      </c>
      <c r="F42" s="177">
        <f>IF(OR(COUNTIF($B$2:$B41,Input!$F58)&lt;1,COUNTIF($O$2:$O41,Input!$C58)&lt;1),Input!J58,0)</f>
        <v>0</v>
      </c>
      <c r="G42" s="177">
        <f>IF(OR(COUNTIF($B$2:$B41,Input!$F58)&lt;1,COUNTIF($O$2:$O41,Input!$C58)&lt;1),Input!K58,0)</f>
        <v>0</v>
      </c>
      <c r="H42" s="177">
        <f>IF(OR(COUNTIF($B$2:$B41,Input!$F58)&lt;1,COUNTIF($O$2:$O41,Input!$C58)&lt;1),Input!L58,0)</f>
        <v>0</v>
      </c>
      <c r="I42" s="177">
        <f>IF(OR(COUNTIF($B$2:$B41,Input!$F58)&lt;1,COUNTIF($O$2:$O41,Input!$C58)&lt;1),Input!M58,0)</f>
        <v>0</v>
      </c>
      <c r="J42" s="177">
        <f>IF(OR(COUNTIF($B$2:$B41,Input!$F58)&lt;1,COUNTIF($O$2:$O41,Input!$C58)&lt;1),Input!N58,0)</f>
        <v>0</v>
      </c>
      <c r="K42" s="177">
        <f>IF(OR(COUNTIF($B$2:$B41,Input!$F58)&lt;1,COUNTIF($O$2:$O41,Input!$C58)&lt;1),Input!O58,0)</f>
        <v>0</v>
      </c>
      <c r="L42" s="177">
        <f>IF(OR(COUNTIF($B$2:$B41,Input!$F58)&lt;1,COUNTIF($O$2:$O41,Input!$C58)&lt;1),Input!P58,0)</f>
        <v>0</v>
      </c>
      <c r="M42" s="129" t="str">
        <f t="shared" si="0"/>
        <v/>
      </c>
      <c r="N42" s="161">
        <f t="shared" si="3"/>
        <v>0</v>
      </c>
      <c r="O42" s="168">
        <f>Input!C58</f>
        <v>0</v>
      </c>
      <c r="P42" s="168"/>
      <c r="R42" s="131">
        <f t="shared" si="4"/>
        <v>0</v>
      </c>
      <c r="S42" s="133" t="str">
        <f t="shared" si="8"/>
        <v xml:space="preserve"> </v>
      </c>
      <c r="T42" s="133"/>
      <c r="U42" s="132" t="str">
        <f>_xlfn.IFNA(IF($D42=0,LOOKUP($F42,{0.1,0.2,0.3,0.4,0.5,0.6,0.7,0.8,0.9,1},{22,34,46,58,70,82,94,106,118,130}),""),"")</f>
        <v/>
      </c>
      <c r="V42" s="132" t="str">
        <f>_xlfn.IFNA(IF($D42=1,LOOKUP($F42,{0.1,0.2,0.3,0.4,0.5,0.6,0.7,0.8,0.9,1},{23,35,47,59,71,83,95,107,119,131}),""),"")</f>
        <v/>
      </c>
      <c r="W42" s="132" t="str">
        <f>_xlfn.IFNA(IF($D42=2,LOOKUP($F42,{0.1,0.2,0.3,0.4,0.5,0.6,0.7,0.8,0.9,1},{24,36,48,60,72,84,96,108,120,132}),""),"")</f>
        <v/>
      </c>
      <c r="X42" s="132" t="str">
        <f>_xlfn.IFNA(IF($D42=3,LOOKUP($F42,{0.1,0.2,0.3,0.4,0.5,0.6,0.7,0.8,0.9,1},{25,37,49,61,73,85,97,109,121,133}),""),"")</f>
        <v/>
      </c>
      <c r="Y42" s="132" t="str">
        <f>_xlfn.IFNA(IF($D42=4,LOOKUP($F42,{0.1,0.2,0.3,0.4,0.5,0.6,0.7,0.8,0.9,1},{26,38,50,62,74,86,98,110,122,134}),""),"")</f>
        <v/>
      </c>
      <c r="Z42" s="132" t="str">
        <f>_xlfn.IFNA(IF($D42=5,LOOKUP($F42,{0.1,0.2,0.3,0.4,0.5,0.6,0.7,0.8,0.9,1},{27,39,51,63,75,87,99,111,123,135}),""),"")</f>
        <v/>
      </c>
      <c r="AA42" s="132">
        <f t="shared" si="5"/>
        <v>0</v>
      </c>
      <c r="AB42" s="132" t="str">
        <f t="shared" si="9"/>
        <v>00</v>
      </c>
      <c r="AC42" s="82" t="e">
        <f>VLOOKUP(AB42,'AMI Ref'!T:U,2,FALSE)</f>
        <v>#N/A</v>
      </c>
      <c r="AD42" s="81"/>
      <c r="AE42" s="81" t="str">
        <f>_xlfn.IFNA(IF($D42=0,IF($J42="Not Paid by Tenant",0,INDEX('AMI Ref'!$K$5:$N$5,MATCH($J42,{"Oil","Gas","Electric - Other","ELECTRIC - HEAT PUMP"},0))),0),"")</f>
        <v/>
      </c>
      <c r="AF42" s="81">
        <f>_xlfn.IFNA(IF($D42=1,IF($J42="Not Paid by Tenant",0,INDEX('AMI Ref'!$K$6:$N$6,MATCH($J42,{"Oil","Gas","Electric - Other","ELECTRIC - HEAT PUMP"},0))),0),"")</f>
        <v>0</v>
      </c>
      <c r="AG42" s="81">
        <f>_xlfn.IFNA(IF($D42=2,IF($J42="Not Paid by Tenant",0,INDEX('AMI Ref'!$K$7:$N$7,MATCH($J42,{"Oil","Gas","Electric - Other","ELECTRIC - HEAT PUMP"},0))),0),"")</f>
        <v>0</v>
      </c>
      <c r="AH42" s="81">
        <f>_xlfn.IFNA(IF($D42=3,IF($J42="Not Paid by Tenant",0,INDEX('AMI Ref'!$K$8:$N$8,MATCH($J42,{"Oil","Gas","Electric - Other","ELECTRIC - HEAT PUMP"},0))),0),"")</f>
        <v>0</v>
      </c>
      <c r="AI42" s="81">
        <f>_xlfn.IFNA(IF($D42=4,IF($J42="Not Paid by Tenant",0,INDEX('AMI Ref'!$K$9:$N$9,MATCH($J42,{"Oil","Gas","Electric - Other","ELECTRIC - HEAT PUMP"},0))),0),"")</f>
        <v>0</v>
      </c>
      <c r="AJ42" s="81">
        <f>_xlfn.IFNA(IF($D42=5,IF($J42="Not Paid by Tenant",0,INDEX('AMI Ref'!$K$10:$N$10,MATCH($J42,{"Oil","Gas","Electric - Other","ELECTRIC - HEAT PUMP"},0))),0),"")</f>
        <v>0</v>
      </c>
      <c r="AK42" s="32"/>
      <c r="AL42" s="81" t="str">
        <f>_xlfn.IFNA(IF($D42=0,IF($K42="Not Paid by Tenant",0,INDEX('AMI Ref'!$O$5:$R$5,MATCH($K42,{"Oil","Gas","Electric - Other","Electric ccASHP - split"},0))),0),"")</f>
        <v/>
      </c>
      <c r="AM42" s="81">
        <f>_xlfn.IFNA(IF($D42=1,IF($K42="Not Paid by Tenant",0,INDEX('AMI Ref'!$O$6:$R$6,MATCH($K42,{"Oil","Gas","Electric - Other","Electric ccASHP - split"},0))),0),"")</f>
        <v>0</v>
      </c>
      <c r="AN42" s="81">
        <f>_xlfn.IFNA(IF($D42=2,IF($K42="Not Paid by Tenant",0,INDEX('AMI Ref'!$O$7:$R$7,MATCH($K42,{"Oil","Gas","Electric - Other","Electric ccASHP - split"},0))),0),"")</f>
        <v>0</v>
      </c>
      <c r="AO42" s="81">
        <f>_xlfn.IFNA(IF($D42=3,IF($K42="Not Paid by Tenant",0,INDEX('AMI Ref'!$O$8:$R$8,MATCH($K42,{"Oil","Gas","Electric - Other","Electric ccASHP - split"},0))),0),"")</f>
        <v>0</v>
      </c>
      <c r="AP42" s="81">
        <f>_xlfn.IFNA(IF($D42=4,IF($K42="Not Paid by Tenant",0,INDEX('AMI Ref'!$O$9:$R$9,MATCH($K42,{"Oil","Gas","Electric - Other","Electric ccASHP - split"},0))),0),"")</f>
        <v>0</v>
      </c>
      <c r="AQ42" s="81">
        <f>_xlfn.IFNA(IF($D42=5,IF($K42="Not Paid by Tenant",0,INDEX('AMI Ref'!$O$10:$R$10,MATCH($K42,{"Oil","Gas","Electric - Other","Electric ccASHP - split"},0))),0),"")</f>
        <v>0</v>
      </c>
      <c r="AR42" s="81">
        <f t="shared" si="6"/>
        <v>0</v>
      </c>
      <c r="AS42" s="86" t="e">
        <f t="shared" si="7"/>
        <v>#N/A</v>
      </c>
    </row>
    <row r="43" spans="1:45" ht="12.95" customHeight="1" x14ac:dyDescent="0.2">
      <c r="A43" s="130">
        <v>41</v>
      </c>
      <c r="B43" s="177">
        <f>IF(OR(COUNTIF($B$2:$B42,Input!$F59)&lt;1,COUNTIF($O$2:$O42,Input!$C59)&lt;1),Input!F59,0)</f>
        <v>0</v>
      </c>
      <c r="C43" s="177">
        <f>IF(OR(COUNTIF($B$2:$B42,Input!$F59)&lt;1,COUNTIF($O$2:$O42,Input!$C59)&lt;1),Input!G59,0)</f>
        <v>0</v>
      </c>
      <c r="D43" s="177">
        <f>IF(OR(COUNTIF($B$2:$B42,Input!$F59)&lt;1,COUNTIF($O$2:$O42,Input!$C59)&lt;1),Input!H59,0)</f>
        <v>0</v>
      </c>
      <c r="E43" s="177">
        <f>IF(OR(COUNTIF($B$2:$B42,Input!$F59)&lt;1,COUNTIF($O$2:$O42,Input!$C59)&lt;1),Input!I59,0)</f>
        <v>0</v>
      </c>
      <c r="F43" s="177">
        <f>IF(OR(COUNTIF($B$2:$B42,Input!$F59)&lt;1,COUNTIF($O$2:$O42,Input!$C59)&lt;1),Input!J59,0)</f>
        <v>0</v>
      </c>
      <c r="G43" s="177">
        <f>IF(OR(COUNTIF($B$2:$B42,Input!$F59)&lt;1,COUNTIF($O$2:$O42,Input!$C59)&lt;1),Input!K59,0)</f>
        <v>0</v>
      </c>
      <c r="H43" s="177">
        <f>IF(OR(COUNTIF($B$2:$B42,Input!$F59)&lt;1,COUNTIF($O$2:$O42,Input!$C59)&lt;1),Input!L59,0)</f>
        <v>0</v>
      </c>
      <c r="I43" s="177">
        <f>IF(OR(COUNTIF($B$2:$B42,Input!$F59)&lt;1,COUNTIF($O$2:$O42,Input!$C59)&lt;1),Input!M59,0)</f>
        <v>0</v>
      </c>
      <c r="J43" s="177">
        <f>IF(OR(COUNTIF($B$2:$B42,Input!$F59)&lt;1,COUNTIF($O$2:$O42,Input!$C59)&lt;1),Input!N59,0)</f>
        <v>0</v>
      </c>
      <c r="K43" s="177">
        <f>IF(OR(COUNTIF($B$2:$B42,Input!$F59)&lt;1,COUNTIF($O$2:$O42,Input!$C59)&lt;1),Input!O59,0)</f>
        <v>0</v>
      </c>
      <c r="L43" s="177">
        <f>IF(OR(COUNTIF($B$2:$B42,Input!$F59)&lt;1,COUNTIF($O$2:$O42,Input!$C59)&lt;1),Input!P59,0)</f>
        <v>0</v>
      </c>
      <c r="M43" s="129" t="str">
        <f t="shared" si="0"/>
        <v/>
      </c>
      <c r="N43" s="161">
        <f t="shared" si="3"/>
        <v>0</v>
      </c>
      <c r="O43" s="168">
        <f>Input!C59</f>
        <v>0</v>
      </c>
      <c r="P43" s="168"/>
      <c r="R43" s="131">
        <f t="shared" si="4"/>
        <v>0</v>
      </c>
      <c r="S43" s="133" t="str">
        <f t="shared" si="8"/>
        <v xml:space="preserve"> </v>
      </c>
      <c r="T43" s="133"/>
      <c r="U43" s="132" t="str">
        <f>_xlfn.IFNA(IF($D43=0,LOOKUP($F43,{0.1,0.2,0.3,0.4,0.5,0.6,0.7,0.8,0.9,1},{22,34,46,58,70,82,94,106,118,130}),""),"")</f>
        <v/>
      </c>
      <c r="V43" s="132" t="str">
        <f>_xlfn.IFNA(IF($D43=1,LOOKUP($F43,{0.1,0.2,0.3,0.4,0.5,0.6,0.7,0.8,0.9,1},{23,35,47,59,71,83,95,107,119,131}),""),"")</f>
        <v/>
      </c>
      <c r="W43" s="132" t="str">
        <f>_xlfn.IFNA(IF($D43=2,LOOKUP($F43,{0.1,0.2,0.3,0.4,0.5,0.6,0.7,0.8,0.9,1},{24,36,48,60,72,84,96,108,120,132}),""),"")</f>
        <v/>
      </c>
      <c r="X43" s="132" t="str">
        <f>_xlfn.IFNA(IF($D43=3,LOOKUP($F43,{0.1,0.2,0.3,0.4,0.5,0.6,0.7,0.8,0.9,1},{25,37,49,61,73,85,97,109,121,133}),""),"")</f>
        <v/>
      </c>
      <c r="Y43" s="132" t="str">
        <f>_xlfn.IFNA(IF($D43=4,LOOKUP($F43,{0.1,0.2,0.3,0.4,0.5,0.6,0.7,0.8,0.9,1},{26,38,50,62,74,86,98,110,122,134}),""),"")</f>
        <v/>
      </c>
      <c r="Z43" s="132" t="str">
        <f>_xlfn.IFNA(IF($D43=5,LOOKUP($F43,{0.1,0.2,0.3,0.4,0.5,0.6,0.7,0.8,0.9,1},{27,39,51,63,75,87,99,111,123,135}),""),"")</f>
        <v/>
      </c>
      <c r="AA43" s="132">
        <f t="shared" si="5"/>
        <v>0</v>
      </c>
      <c r="AB43" s="132" t="str">
        <f t="shared" si="9"/>
        <v>00</v>
      </c>
      <c r="AC43" s="82" t="e">
        <f>VLOOKUP(AB43,'AMI Ref'!T:U,2,FALSE)</f>
        <v>#N/A</v>
      </c>
      <c r="AD43" s="81"/>
      <c r="AE43" s="81" t="str">
        <f>_xlfn.IFNA(IF($D43=0,IF($J43="Not Paid by Tenant",0,INDEX('AMI Ref'!$K$5:$N$5,MATCH($J43,{"Oil","Gas","Electric - Other","ELECTRIC - HEAT PUMP"},0))),0),"")</f>
        <v/>
      </c>
      <c r="AF43" s="81">
        <f>_xlfn.IFNA(IF($D43=1,IF($J43="Not Paid by Tenant",0,INDEX('AMI Ref'!$K$6:$N$6,MATCH($J43,{"Oil","Gas","Electric - Other","ELECTRIC - HEAT PUMP"},0))),0),"")</f>
        <v>0</v>
      </c>
      <c r="AG43" s="81">
        <f>_xlfn.IFNA(IF($D43=2,IF($J43="Not Paid by Tenant",0,INDEX('AMI Ref'!$K$7:$N$7,MATCH($J43,{"Oil","Gas","Electric - Other","ELECTRIC - HEAT PUMP"},0))),0),"")</f>
        <v>0</v>
      </c>
      <c r="AH43" s="81">
        <f>_xlfn.IFNA(IF($D43=3,IF($J43="Not Paid by Tenant",0,INDEX('AMI Ref'!$K$8:$N$8,MATCH($J43,{"Oil","Gas","Electric - Other","ELECTRIC - HEAT PUMP"},0))),0),"")</f>
        <v>0</v>
      </c>
      <c r="AI43" s="81">
        <f>_xlfn.IFNA(IF($D43=4,IF($J43="Not Paid by Tenant",0,INDEX('AMI Ref'!$K$9:$N$9,MATCH($J43,{"Oil","Gas","Electric - Other","ELECTRIC - HEAT PUMP"},0))),0),"")</f>
        <v>0</v>
      </c>
      <c r="AJ43" s="81">
        <f>_xlfn.IFNA(IF($D43=5,IF($J43="Not Paid by Tenant",0,INDEX('AMI Ref'!$K$10:$N$10,MATCH($J43,{"Oil","Gas","Electric - Other","ELECTRIC - HEAT PUMP"},0))),0),"")</f>
        <v>0</v>
      </c>
      <c r="AK43" s="32"/>
      <c r="AL43" s="81" t="str">
        <f>_xlfn.IFNA(IF($D43=0,IF($K43="Not Paid by Tenant",0,INDEX('AMI Ref'!$O$5:$R$5,MATCH($K43,{"Oil","Gas","Electric - Other","Electric ccASHP - split"},0))),0),"")</f>
        <v/>
      </c>
      <c r="AM43" s="81">
        <f>_xlfn.IFNA(IF($D43=1,IF($K43="Not Paid by Tenant",0,INDEX('AMI Ref'!$O$6:$R$6,MATCH($K43,{"Oil","Gas","Electric - Other","Electric ccASHP - split"},0))),0),"")</f>
        <v>0</v>
      </c>
      <c r="AN43" s="81">
        <f>_xlfn.IFNA(IF($D43=2,IF($K43="Not Paid by Tenant",0,INDEX('AMI Ref'!$O$7:$R$7,MATCH($K43,{"Oil","Gas","Electric - Other","Electric ccASHP - split"},0))),0),"")</f>
        <v>0</v>
      </c>
      <c r="AO43" s="81">
        <f>_xlfn.IFNA(IF($D43=3,IF($K43="Not Paid by Tenant",0,INDEX('AMI Ref'!$O$8:$R$8,MATCH($K43,{"Oil","Gas","Electric - Other","Electric ccASHP - split"},0))),0),"")</f>
        <v>0</v>
      </c>
      <c r="AP43" s="81">
        <f>_xlfn.IFNA(IF($D43=4,IF($K43="Not Paid by Tenant",0,INDEX('AMI Ref'!$O$9:$R$9,MATCH($K43,{"Oil","Gas","Electric - Other","Electric ccASHP - split"},0))),0),"")</f>
        <v>0</v>
      </c>
      <c r="AQ43" s="81">
        <f>_xlfn.IFNA(IF($D43=5,IF($K43="Not Paid by Tenant",0,INDEX('AMI Ref'!$O$10:$R$10,MATCH($K43,{"Oil","Gas","Electric - Other","Electric ccASHP - split"},0))),0),"")</f>
        <v>0</v>
      </c>
      <c r="AR43" s="81">
        <f t="shared" si="6"/>
        <v>0</v>
      </c>
      <c r="AS43" s="86" t="e">
        <f t="shared" si="7"/>
        <v>#N/A</v>
      </c>
    </row>
    <row r="44" spans="1:45" ht="12.95" customHeight="1" x14ac:dyDescent="0.2">
      <c r="A44" s="130">
        <v>42</v>
      </c>
      <c r="B44" s="177">
        <f>IF(OR(COUNTIF($B$2:$B43,Input!$F60)&lt;1,COUNTIF($O$2:$O43,Input!$C60)&lt;1),Input!F60,0)</f>
        <v>0</v>
      </c>
      <c r="C44" s="177">
        <f>IF(OR(COUNTIF($B$2:$B43,Input!$F60)&lt;1,COUNTIF($O$2:$O43,Input!$C60)&lt;1),Input!G60,0)</f>
        <v>0</v>
      </c>
      <c r="D44" s="177">
        <f>IF(OR(COUNTIF($B$2:$B43,Input!$F60)&lt;1,COUNTIF($O$2:$O43,Input!$C60)&lt;1),Input!H60,0)</f>
        <v>0</v>
      </c>
      <c r="E44" s="177">
        <f>IF(OR(COUNTIF($B$2:$B43,Input!$F60)&lt;1,COUNTIF($O$2:$O43,Input!$C60)&lt;1),Input!I60,0)</f>
        <v>0</v>
      </c>
      <c r="F44" s="177">
        <f>IF(OR(COUNTIF($B$2:$B43,Input!$F60)&lt;1,COUNTIF($O$2:$O43,Input!$C60)&lt;1),Input!J60,0)</f>
        <v>0</v>
      </c>
      <c r="G44" s="177">
        <f>IF(OR(COUNTIF($B$2:$B43,Input!$F60)&lt;1,COUNTIF($O$2:$O43,Input!$C60)&lt;1),Input!K60,0)</f>
        <v>0</v>
      </c>
      <c r="H44" s="177">
        <f>IF(OR(COUNTIF($B$2:$B43,Input!$F60)&lt;1,COUNTIF($O$2:$O43,Input!$C60)&lt;1),Input!L60,0)</f>
        <v>0</v>
      </c>
      <c r="I44" s="177">
        <f>IF(OR(COUNTIF($B$2:$B43,Input!$F60)&lt;1,COUNTIF($O$2:$O43,Input!$C60)&lt;1),Input!M60,0)</f>
        <v>0</v>
      </c>
      <c r="J44" s="177">
        <f>IF(OR(COUNTIF($B$2:$B43,Input!$F60)&lt;1,COUNTIF($O$2:$O43,Input!$C60)&lt;1),Input!N60,0)</f>
        <v>0</v>
      </c>
      <c r="K44" s="177">
        <f>IF(OR(COUNTIF($B$2:$B43,Input!$F60)&lt;1,COUNTIF($O$2:$O43,Input!$C60)&lt;1),Input!O60,0)</f>
        <v>0</v>
      </c>
      <c r="L44" s="177">
        <f>IF(OR(COUNTIF($B$2:$B43,Input!$F60)&lt;1,COUNTIF($O$2:$O43,Input!$C60)&lt;1),Input!P60,0)</f>
        <v>0</v>
      </c>
      <c r="M44" s="129" t="str">
        <f t="shared" si="0"/>
        <v/>
      </c>
      <c r="N44" s="161">
        <f t="shared" si="3"/>
        <v>0</v>
      </c>
      <c r="O44" s="168">
        <f>Input!C60</f>
        <v>0</v>
      </c>
      <c r="P44" s="168"/>
      <c r="R44" s="131">
        <f t="shared" si="4"/>
        <v>0</v>
      </c>
      <c r="S44" s="133" t="str">
        <f t="shared" si="8"/>
        <v xml:space="preserve"> </v>
      </c>
      <c r="T44" s="133"/>
      <c r="U44" s="132" t="str">
        <f>_xlfn.IFNA(IF($D44=0,LOOKUP($F44,{0.1,0.2,0.3,0.4,0.5,0.6,0.7,0.8,0.9,1},{22,34,46,58,70,82,94,106,118,130}),""),"")</f>
        <v/>
      </c>
      <c r="V44" s="132" t="str">
        <f>_xlfn.IFNA(IF($D44=1,LOOKUP($F44,{0.1,0.2,0.3,0.4,0.5,0.6,0.7,0.8,0.9,1},{23,35,47,59,71,83,95,107,119,131}),""),"")</f>
        <v/>
      </c>
      <c r="W44" s="132" t="str">
        <f>_xlfn.IFNA(IF($D44=2,LOOKUP($F44,{0.1,0.2,0.3,0.4,0.5,0.6,0.7,0.8,0.9,1},{24,36,48,60,72,84,96,108,120,132}),""),"")</f>
        <v/>
      </c>
      <c r="X44" s="132" t="str">
        <f>_xlfn.IFNA(IF($D44=3,LOOKUP($F44,{0.1,0.2,0.3,0.4,0.5,0.6,0.7,0.8,0.9,1},{25,37,49,61,73,85,97,109,121,133}),""),"")</f>
        <v/>
      </c>
      <c r="Y44" s="132" t="str">
        <f>_xlfn.IFNA(IF($D44=4,LOOKUP($F44,{0.1,0.2,0.3,0.4,0.5,0.6,0.7,0.8,0.9,1},{26,38,50,62,74,86,98,110,122,134}),""),"")</f>
        <v/>
      </c>
      <c r="Z44" s="132" t="str">
        <f>_xlfn.IFNA(IF($D44=5,LOOKUP($F44,{0.1,0.2,0.3,0.4,0.5,0.6,0.7,0.8,0.9,1},{27,39,51,63,75,87,99,111,123,135}),""),"")</f>
        <v/>
      </c>
      <c r="AA44" s="132">
        <f t="shared" si="5"/>
        <v>0</v>
      </c>
      <c r="AB44" s="132" t="str">
        <f t="shared" si="9"/>
        <v>00</v>
      </c>
      <c r="AC44" s="82" t="e">
        <f>VLOOKUP(AB44,'AMI Ref'!T:U,2,FALSE)</f>
        <v>#N/A</v>
      </c>
      <c r="AD44" s="81"/>
      <c r="AE44" s="81" t="str">
        <f>_xlfn.IFNA(IF($D44=0,IF($J44="Not Paid by Tenant",0,INDEX('AMI Ref'!$K$5:$N$5,MATCH($J44,{"Oil","Gas","Electric - Other","ELECTRIC - HEAT PUMP"},0))),0),"")</f>
        <v/>
      </c>
      <c r="AF44" s="81">
        <f>_xlfn.IFNA(IF($D44=1,IF($J44="Not Paid by Tenant",0,INDEX('AMI Ref'!$K$6:$N$6,MATCH($J44,{"Oil","Gas","Electric - Other","ELECTRIC - HEAT PUMP"},0))),0),"")</f>
        <v>0</v>
      </c>
      <c r="AG44" s="81">
        <f>_xlfn.IFNA(IF($D44=2,IF($J44="Not Paid by Tenant",0,INDEX('AMI Ref'!$K$7:$N$7,MATCH($J44,{"Oil","Gas","Electric - Other","ELECTRIC - HEAT PUMP"},0))),0),"")</f>
        <v>0</v>
      </c>
      <c r="AH44" s="81">
        <f>_xlfn.IFNA(IF($D44=3,IF($J44="Not Paid by Tenant",0,INDEX('AMI Ref'!$K$8:$N$8,MATCH($J44,{"Oil","Gas","Electric - Other","ELECTRIC - HEAT PUMP"},0))),0),"")</f>
        <v>0</v>
      </c>
      <c r="AI44" s="81">
        <f>_xlfn.IFNA(IF($D44=4,IF($J44="Not Paid by Tenant",0,INDEX('AMI Ref'!$K$9:$N$9,MATCH($J44,{"Oil","Gas","Electric - Other","ELECTRIC - HEAT PUMP"},0))),0),"")</f>
        <v>0</v>
      </c>
      <c r="AJ44" s="81">
        <f>_xlfn.IFNA(IF($D44=5,IF($J44="Not Paid by Tenant",0,INDEX('AMI Ref'!$K$10:$N$10,MATCH($J44,{"Oil","Gas","Electric - Other","ELECTRIC - HEAT PUMP"},0))),0),"")</f>
        <v>0</v>
      </c>
      <c r="AK44" s="32"/>
      <c r="AL44" s="81" t="str">
        <f>_xlfn.IFNA(IF($D44=0,IF($K44="Not Paid by Tenant",0,INDEX('AMI Ref'!$O$5:$R$5,MATCH($K44,{"Oil","Gas","Electric - Other","Electric ccASHP - split"},0))),0),"")</f>
        <v/>
      </c>
      <c r="AM44" s="81">
        <f>_xlfn.IFNA(IF($D44=1,IF($K44="Not Paid by Tenant",0,INDEX('AMI Ref'!$O$6:$R$6,MATCH($K44,{"Oil","Gas","Electric - Other","Electric ccASHP - split"},0))),0),"")</f>
        <v>0</v>
      </c>
      <c r="AN44" s="81">
        <f>_xlfn.IFNA(IF($D44=2,IF($K44="Not Paid by Tenant",0,INDEX('AMI Ref'!$O$7:$R$7,MATCH($K44,{"Oil","Gas","Electric - Other","Electric ccASHP - split"},0))),0),"")</f>
        <v>0</v>
      </c>
      <c r="AO44" s="81">
        <f>_xlfn.IFNA(IF($D44=3,IF($K44="Not Paid by Tenant",0,INDEX('AMI Ref'!$O$8:$R$8,MATCH($K44,{"Oil","Gas","Electric - Other","Electric ccASHP - split"},0))),0),"")</f>
        <v>0</v>
      </c>
      <c r="AP44" s="81">
        <f>_xlfn.IFNA(IF($D44=4,IF($K44="Not Paid by Tenant",0,INDEX('AMI Ref'!$O$9:$R$9,MATCH($K44,{"Oil","Gas","Electric - Other","Electric ccASHP - split"},0))),0),"")</f>
        <v>0</v>
      </c>
      <c r="AQ44" s="81">
        <f>_xlfn.IFNA(IF($D44=5,IF($K44="Not Paid by Tenant",0,INDEX('AMI Ref'!$O$10:$R$10,MATCH($K44,{"Oil","Gas","Electric - Other","Electric ccASHP - split"},0))),0),"")</f>
        <v>0</v>
      </c>
      <c r="AR44" s="81">
        <f t="shared" si="6"/>
        <v>0</v>
      </c>
      <c r="AS44" s="86" t="e">
        <f t="shared" si="7"/>
        <v>#N/A</v>
      </c>
    </row>
    <row r="45" spans="1:45" ht="12.95" customHeight="1" x14ac:dyDescent="0.2">
      <c r="A45" s="130">
        <v>43</v>
      </c>
      <c r="B45" s="177">
        <f>IF(OR(COUNTIF($B$2:$B44,Input!$F61)&lt;1,COUNTIF($O$2:$O44,Input!$C61)&lt;1),Input!F61,0)</f>
        <v>0</v>
      </c>
      <c r="C45" s="177">
        <f>IF(OR(COUNTIF($B$2:$B44,Input!$F61)&lt;1,COUNTIF($O$2:$O44,Input!$C61)&lt;1),Input!G61,0)</f>
        <v>0</v>
      </c>
      <c r="D45" s="177">
        <f>IF(OR(COUNTIF($B$2:$B44,Input!$F61)&lt;1,COUNTIF($O$2:$O44,Input!$C61)&lt;1),Input!H61,0)</f>
        <v>0</v>
      </c>
      <c r="E45" s="177">
        <f>IF(OR(COUNTIF($B$2:$B44,Input!$F61)&lt;1,COUNTIF($O$2:$O44,Input!$C61)&lt;1),Input!I61,0)</f>
        <v>0</v>
      </c>
      <c r="F45" s="177">
        <f>IF(OR(COUNTIF($B$2:$B44,Input!$F61)&lt;1,COUNTIF($O$2:$O44,Input!$C61)&lt;1),Input!J61,0)</f>
        <v>0</v>
      </c>
      <c r="G45" s="177">
        <f>IF(OR(COUNTIF($B$2:$B44,Input!$F61)&lt;1,COUNTIF($O$2:$O44,Input!$C61)&lt;1),Input!K61,0)</f>
        <v>0</v>
      </c>
      <c r="H45" s="177">
        <f>IF(OR(COUNTIF($B$2:$B44,Input!$F61)&lt;1,COUNTIF($O$2:$O44,Input!$C61)&lt;1),Input!L61,0)</f>
        <v>0</v>
      </c>
      <c r="I45" s="177">
        <f>IF(OR(COUNTIF($B$2:$B44,Input!$F61)&lt;1,COUNTIF($O$2:$O44,Input!$C61)&lt;1),Input!M61,0)</f>
        <v>0</v>
      </c>
      <c r="J45" s="177">
        <f>IF(OR(COUNTIF($B$2:$B44,Input!$F61)&lt;1,COUNTIF($O$2:$O44,Input!$C61)&lt;1),Input!N61,0)</f>
        <v>0</v>
      </c>
      <c r="K45" s="177">
        <f>IF(OR(COUNTIF($B$2:$B44,Input!$F61)&lt;1,COUNTIF($O$2:$O44,Input!$C61)&lt;1),Input!O61,0)</f>
        <v>0</v>
      </c>
      <c r="L45" s="177">
        <f>IF(OR(COUNTIF($B$2:$B44,Input!$F61)&lt;1,COUNTIF($O$2:$O44,Input!$C61)&lt;1),Input!P61,0)</f>
        <v>0</v>
      </c>
      <c r="M45" s="129" t="str">
        <f t="shared" si="0"/>
        <v/>
      </c>
      <c r="N45" s="161">
        <f t="shared" si="3"/>
        <v>0</v>
      </c>
      <c r="O45" s="168">
        <f>Input!C61</f>
        <v>0</v>
      </c>
      <c r="P45" s="168"/>
      <c r="R45" s="131">
        <f t="shared" si="4"/>
        <v>0</v>
      </c>
      <c r="S45" s="133" t="str">
        <f t="shared" si="8"/>
        <v xml:space="preserve"> </v>
      </c>
      <c r="T45" s="133"/>
      <c r="U45" s="132" t="str">
        <f>_xlfn.IFNA(IF($D45=0,LOOKUP($F45,{0.1,0.2,0.3,0.4,0.5,0.6,0.7,0.8,0.9,1},{22,34,46,58,70,82,94,106,118,130}),""),"")</f>
        <v/>
      </c>
      <c r="V45" s="132" t="str">
        <f>_xlfn.IFNA(IF($D45=1,LOOKUP($F45,{0.1,0.2,0.3,0.4,0.5,0.6,0.7,0.8,0.9,1},{23,35,47,59,71,83,95,107,119,131}),""),"")</f>
        <v/>
      </c>
      <c r="W45" s="132" t="str">
        <f>_xlfn.IFNA(IF($D45=2,LOOKUP($F45,{0.1,0.2,0.3,0.4,0.5,0.6,0.7,0.8,0.9,1},{24,36,48,60,72,84,96,108,120,132}),""),"")</f>
        <v/>
      </c>
      <c r="X45" s="132" t="str">
        <f>_xlfn.IFNA(IF($D45=3,LOOKUP($F45,{0.1,0.2,0.3,0.4,0.5,0.6,0.7,0.8,0.9,1},{25,37,49,61,73,85,97,109,121,133}),""),"")</f>
        <v/>
      </c>
      <c r="Y45" s="132" t="str">
        <f>_xlfn.IFNA(IF($D45=4,LOOKUP($F45,{0.1,0.2,0.3,0.4,0.5,0.6,0.7,0.8,0.9,1},{26,38,50,62,74,86,98,110,122,134}),""),"")</f>
        <v/>
      </c>
      <c r="Z45" s="132" t="str">
        <f>_xlfn.IFNA(IF($D45=5,LOOKUP($F45,{0.1,0.2,0.3,0.4,0.5,0.6,0.7,0.8,0.9,1},{27,39,51,63,75,87,99,111,123,135}),""),"")</f>
        <v/>
      </c>
      <c r="AA45" s="132">
        <f t="shared" si="5"/>
        <v>0</v>
      </c>
      <c r="AB45" s="132" t="str">
        <f t="shared" si="9"/>
        <v>00</v>
      </c>
      <c r="AC45" s="82" t="e">
        <f>VLOOKUP(AB45,'AMI Ref'!T:U,2,FALSE)</f>
        <v>#N/A</v>
      </c>
      <c r="AD45" s="81"/>
      <c r="AE45" s="81" t="str">
        <f>_xlfn.IFNA(IF($D45=0,IF($J45="Not Paid by Tenant",0,INDEX('AMI Ref'!$K$5:$N$5,MATCH($J45,{"Oil","Gas","Electric - Other","ELECTRIC - HEAT PUMP"},0))),0),"")</f>
        <v/>
      </c>
      <c r="AF45" s="81">
        <f>_xlfn.IFNA(IF($D45=1,IF($J45="Not Paid by Tenant",0,INDEX('AMI Ref'!$K$6:$N$6,MATCH($J45,{"Oil","Gas","Electric - Other","ELECTRIC - HEAT PUMP"},0))),0),"")</f>
        <v>0</v>
      </c>
      <c r="AG45" s="81">
        <f>_xlfn.IFNA(IF($D45=2,IF($J45="Not Paid by Tenant",0,INDEX('AMI Ref'!$K$7:$N$7,MATCH($J45,{"Oil","Gas","Electric - Other","ELECTRIC - HEAT PUMP"},0))),0),"")</f>
        <v>0</v>
      </c>
      <c r="AH45" s="81">
        <f>_xlfn.IFNA(IF($D45=3,IF($J45="Not Paid by Tenant",0,INDEX('AMI Ref'!$K$8:$N$8,MATCH($J45,{"Oil","Gas","Electric - Other","ELECTRIC - HEAT PUMP"},0))),0),"")</f>
        <v>0</v>
      </c>
      <c r="AI45" s="81">
        <f>_xlfn.IFNA(IF($D45=4,IF($J45="Not Paid by Tenant",0,INDEX('AMI Ref'!$K$9:$N$9,MATCH($J45,{"Oil","Gas","Electric - Other","ELECTRIC - HEAT PUMP"},0))),0),"")</f>
        <v>0</v>
      </c>
      <c r="AJ45" s="81">
        <f>_xlfn.IFNA(IF($D45=5,IF($J45="Not Paid by Tenant",0,INDEX('AMI Ref'!$K$10:$N$10,MATCH($J45,{"Oil","Gas","Electric - Other","ELECTRIC - HEAT PUMP"},0))),0),"")</f>
        <v>0</v>
      </c>
      <c r="AK45" s="32"/>
      <c r="AL45" s="81" t="str">
        <f>_xlfn.IFNA(IF($D45=0,IF($K45="Not Paid by Tenant",0,INDEX('AMI Ref'!$O$5:$R$5,MATCH($K45,{"Oil","Gas","Electric - Other","Electric ccASHP - split"},0))),0),"")</f>
        <v/>
      </c>
      <c r="AM45" s="81">
        <f>_xlfn.IFNA(IF($D45=1,IF($K45="Not Paid by Tenant",0,INDEX('AMI Ref'!$O$6:$R$6,MATCH($K45,{"Oil","Gas","Electric - Other","Electric ccASHP - split"},0))),0),"")</f>
        <v>0</v>
      </c>
      <c r="AN45" s="81">
        <f>_xlfn.IFNA(IF($D45=2,IF($K45="Not Paid by Tenant",0,INDEX('AMI Ref'!$O$7:$R$7,MATCH($K45,{"Oil","Gas","Electric - Other","Electric ccASHP - split"},0))),0),"")</f>
        <v>0</v>
      </c>
      <c r="AO45" s="81">
        <f>_xlfn.IFNA(IF($D45=3,IF($K45="Not Paid by Tenant",0,INDEX('AMI Ref'!$O$8:$R$8,MATCH($K45,{"Oil","Gas","Electric - Other","Electric ccASHP - split"},0))),0),"")</f>
        <v>0</v>
      </c>
      <c r="AP45" s="81">
        <f>_xlfn.IFNA(IF($D45=4,IF($K45="Not Paid by Tenant",0,INDEX('AMI Ref'!$O$9:$R$9,MATCH($K45,{"Oil","Gas","Electric - Other","Electric ccASHP - split"},0))),0),"")</f>
        <v>0</v>
      </c>
      <c r="AQ45" s="81">
        <f>_xlfn.IFNA(IF($D45=5,IF($K45="Not Paid by Tenant",0,INDEX('AMI Ref'!$O$10:$R$10,MATCH($K45,{"Oil","Gas","Electric - Other","Electric ccASHP - split"},0))),0),"")</f>
        <v>0</v>
      </c>
      <c r="AR45" s="81">
        <f t="shared" si="6"/>
        <v>0</v>
      </c>
      <c r="AS45" s="86" t="e">
        <f t="shared" si="7"/>
        <v>#N/A</v>
      </c>
    </row>
    <row r="46" spans="1:45" ht="12.95" customHeight="1" x14ac:dyDescent="0.2">
      <c r="A46" s="130">
        <v>44</v>
      </c>
      <c r="B46" s="177">
        <f>IF(OR(COUNTIF($B$2:$B45,Input!$F62)&lt;1,COUNTIF($O$2:$O45,Input!$C62)&lt;1),Input!F62,0)</f>
        <v>0</v>
      </c>
      <c r="C46" s="177">
        <f>IF(OR(COUNTIF($B$2:$B45,Input!$F62)&lt;1,COUNTIF($O$2:$O45,Input!$C62)&lt;1),Input!G62,0)</f>
        <v>0</v>
      </c>
      <c r="D46" s="177">
        <f>IF(OR(COUNTIF($B$2:$B45,Input!$F62)&lt;1,COUNTIF($O$2:$O45,Input!$C62)&lt;1),Input!H62,0)</f>
        <v>0</v>
      </c>
      <c r="E46" s="177">
        <f>IF(OR(COUNTIF($B$2:$B45,Input!$F62)&lt;1,COUNTIF($O$2:$O45,Input!$C62)&lt;1),Input!I62,0)</f>
        <v>0</v>
      </c>
      <c r="F46" s="177">
        <f>IF(OR(COUNTIF($B$2:$B45,Input!$F62)&lt;1,COUNTIF($O$2:$O45,Input!$C62)&lt;1),Input!J62,0)</f>
        <v>0</v>
      </c>
      <c r="G46" s="177">
        <f>IF(OR(COUNTIF($B$2:$B45,Input!$F62)&lt;1,COUNTIF($O$2:$O45,Input!$C62)&lt;1),Input!K62,0)</f>
        <v>0</v>
      </c>
      <c r="H46" s="177">
        <f>IF(OR(COUNTIF($B$2:$B45,Input!$F62)&lt;1,COUNTIF($O$2:$O45,Input!$C62)&lt;1),Input!L62,0)</f>
        <v>0</v>
      </c>
      <c r="I46" s="177">
        <f>IF(OR(COUNTIF($B$2:$B45,Input!$F62)&lt;1,COUNTIF($O$2:$O45,Input!$C62)&lt;1),Input!M62,0)</f>
        <v>0</v>
      </c>
      <c r="J46" s="177">
        <f>IF(OR(COUNTIF($B$2:$B45,Input!$F62)&lt;1,COUNTIF($O$2:$O45,Input!$C62)&lt;1),Input!N62,0)</f>
        <v>0</v>
      </c>
      <c r="K46" s="177">
        <f>IF(OR(COUNTIF($B$2:$B45,Input!$F62)&lt;1,COUNTIF($O$2:$O45,Input!$C62)&lt;1),Input!O62,0)</f>
        <v>0</v>
      </c>
      <c r="L46" s="177">
        <f>IF(OR(COUNTIF($B$2:$B45,Input!$F62)&lt;1,COUNTIF($O$2:$O45,Input!$C62)&lt;1),Input!P62,0)</f>
        <v>0</v>
      </c>
      <c r="M46" s="129" t="str">
        <f t="shared" si="0"/>
        <v/>
      </c>
      <c r="N46" s="161">
        <f t="shared" si="3"/>
        <v>0</v>
      </c>
      <c r="O46" s="168">
        <f>Input!C62</f>
        <v>0</v>
      </c>
      <c r="P46" s="168"/>
      <c r="R46" s="131">
        <f t="shared" si="4"/>
        <v>0</v>
      </c>
      <c r="S46" s="133" t="str">
        <f t="shared" si="8"/>
        <v xml:space="preserve"> </v>
      </c>
      <c r="T46" s="133"/>
      <c r="U46" s="132" t="str">
        <f>_xlfn.IFNA(IF($D46=0,LOOKUP($F46,{0.1,0.2,0.3,0.4,0.5,0.6,0.7,0.8,0.9,1},{22,34,46,58,70,82,94,106,118,130}),""),"")</f>
        <v/>
      </c>
      <c r="V46" s="132" t="str">
        <f>_xlfn.IFNA(IF($D46=1,LOOKUP($F46,{0.1,0.2,0.3,0.4,0.5,0.6,0.7,0.8,0.9,1},{23,35,47,59,71,83,95,107,119,131}),""),"")</f>
        <v/>
      </c>
      <c r="W46" s="132" t="str">
        <f>_xlfn.IFNA(IF($D46=2,LOOKUP($F46,{0.1,0.2,0.3,0.4,0.5,0.6,0.7,0.8,0.9,1},{24,36,48,60,72,84,96,108,120,132}),""),"")</f>
        <v/>
      </c>
      <c r="X46" s="132" t="str">
        <f>_xlfn.IFNA(IF($D46=3,LOOKUP($F46,{0.1,0.2,0.3,0.4,0.5,0.6,0.7,0.8,0.9,1},{25,37,49,61,73,85,97,109,121,133}),""),"")</f>
        <v/>
      </c>
      <c r="Y46" s="132" t="str">
        <f>_xlfn.IFNA(IF($D46=4,LOOKUP($F46,{0.1,0.2,0.3,0.4,0.5,0.6,0.7,0.8,0.9,1},{26,38,50,62,74,86,98,110,122,134}),""),"")</f>
        <v/>
      </c>
      <c r="Z46" s="132" t="str">
        <f>_xlfn.IFNA(IF($D46=5,LOOKUP($F46,{0.1,0.2,0.3,0.4,0.5,0.6,0.7,0.8,0.9,1},{27,39,51,63,75,87,99,111,123,135}),""),"")</f>
        <v/>
      </c>
      <c r="AA46" s="132">
        <f t="shared" si="5"/>
        <v>0</v>
      </c>
      <c r="AB46" s="132" t="str">
        <f t="shared" si="9"/>
        <v>00</v>
      </c>
      <c r="AC46" s="82" t="e">
        <f>VLOOKUP(AB46,'AMI Ref'!T:U,2,FALSE)</f>
        <v>#N/A</v>
      </c>
      <c r="AD46" s="81"/>
      <c r="AE46" s="81" t="str">
        <f>_xlfn.IFNA(IF($D46=0,IF($J46="Not Paid by Tenant",0,INDEX('AMI Ref'!$K$5:$N$5,MATCH($J46,{"Oil","Gas","Electric - Other","ELECTRIC - HEAT PUMP"},0))),0),"")</f>
        <v/>
      </c>
      <c r="AF46" s="81">
        <f>_xlfn.IFNA(IF($D46=1,IF($J46="Not Paid by Tenant",0,INDEX('AMI Ref'!$K$6:$N$6,MATCH($J46,{"Oil","Gas","Electric - Other","ELECTRIC - HEAT PUMP"},0))),0),"")</f>
        <v>0</v>
      </c>
      <c r="AG46" s="81">
        <f>_xlfn.IFNA(IF($D46=2,IF($J46="Not Paid by Tenant",0,INDEX('AMI Ref'!$K$7:$N$7,MATCH($J46,{"Oil","Gas","Electric - Other","ELECTRIC - HEAT PUMP"},0))),0),"")</f>
        <v>0</v>
      </c>
      <c r="AH46" s="81">
        <f>_xlfn.IFNA(IF($D46=3,IF($J46="Not Paid by Tenant",0,INDEX('AMI Ref'!$K$8:$N$8,MATCH($J46,{"Oil","Gas","Electric - Other","ELECTRIC - HEAT PUMP"},0))),0),"")</f>
        <v>0</v>
      </c>
      <c r="AI46" s="81">
        <f>_xlfn.IFNA(IF($D46=4,IF($J46="Not Paid by Tenant",0,INDEX('AMI Ref'!$K$9:$N$9,MATCH($J46,{"Oil","Gas","Electric - Other","ELECTRIC - HEAT PUMP"},0))),0),"")</f>
        <v>0</v>
      </c>
      <c r="AJ46" s="81">
        <f>_xlfn.IFNA(IF($D46=5,IF($J46="Not Paid by Tenant",0,INDEX('AMI Ref'!$K$10:$N$10,MATCH($J46,{"Oil","Gas","Electric - Other","ELECTRIC - HEAT PUMP"},0))),0),"")</f>
        <v>0</v>
      </c>
      <c r="AK46" s="32"/>
      <c r="AL46" s="81" t="str">
        <f>_xlfn.IFNA(IF($D46=0,IF($K46="Not Paid by Tenant",0,INDEX('AMI Ref'!$O$5:$R$5,MATCH($K46,{"Oil","Gas","Electric - Other","Electric ccASHP - split"},0))),0),"")</f>
        <v/>
      </c>
      <c r="AM46" s="81">
        <f>_xlfn.IFNA(IF($D46=1,IF($K46="Not Paid by Tenant",0,INDEX('AMI Ref'!$O$6:$R$6,MATCH($K46,{"Oil","Gas","Electric - Other","Electric ccASHP - split"},0))),0),"")</f>
        <v>0</v>
      </c>
      <c r="AN46" s="81">
        <f>_xlfn.IFNA(IF($D46=2,IF($K46="Not Paid by Tenant",0,INDEX('AMI Ref'!$O$7:$R$7,MATCH($K46,{"Oil","Gas","Electric - Other","Electric ccASHP - split"},0))),0),"")</f>
        <v>0</v>
      </c>
      <c r="AO46" s="81">
        <f>_xlfn.IFNA(IF($D46=3,IF($K46="Not Paid by Tenant",0,INDEX('AMI Ref'!$O$8:$R$8,MATCH($K46,{"Oil","Gas","Electric - Other","Electric ccASHP - split"},0))),0),"")</f>
        <v>0</v>
      </c>
      <c r="AP46" s="81">
        <f>_xlfn.IFNA(IF($D46=4,IF($K46="Not Paid by Tenant",0,INDEX('AMI Ref'!$O$9:$R$9,MATCH($K46,{"Oil","Gas","Electric - Other","Electric ccASHP - split"},0))),0),"")</f>
        <v>0</v>
      </c>
      <c r="AQ46" s="81">
        <f>_xlfn.IFNA(IF($D46=5,IF($K46="Not Paid by Tenant",0,INDEX('AMI Ref'!$O$10:$R$10,MATCH($K46,{"Oil","Gas","Electric - Other","Electric ccASHP - split"},0))),0),"")</f>
        <v>0</v>
      </c>
      <c r="AR46" s="81">
        <f t="shared" si="6"/>
        <v>0</v>
      </c>
      <c r="AS46" s="86" t="e">
        <f t="shared" si="7"/>
        <v>#N/A</v>
      </c>
    </row>
    <row r="47" spans="1:45" ht="12.95" customHeight="1" x14ac:dyDescent="0.2">
      <c r="A47" s="130">
        <v>45</v>
      </c>
      <c r="B47" s="177">
        <f>IF(OR(COUNTIF($B$2:$B46,Input!$F63)&lt;1,COUNTIF($O$2:$O46,Input!$C63)&lt;1),Input!F63,0)</f>
        <v>0</v>
      </c>
      <c r="C47" s="177">
        <f>IF(OR(COUNTIF($B$2:$B46,Input!$F63)&lt;1,COUNTIF($O$2:$O46,Input!$C63)&lt;1),Input!G63,0)</f>
        <v>0</v>
      </c>
      <c r="D47" s="177">
        <f>IF(OR(COUNTIF($B$2:$B46,Input!$F63)&lt;1,COUNTIF($O$2:$O46,Input!$C63)&lt;1),Input!H63,0)</f>
        <v>0</v>
      </c>
      <c r="E47" s="177">
        <f>IF(OR(COUNTIF($B$2:$B46,Input!$F63)&lt;1,COUNTIF($O$2:$O46,Input!$C63)&lt;1),Input!I63,0)</f>
        <v>0</v>
      </c>
      <c r="F47" s="177">
        <f>IF(OR(COUNTIF($B$2:$B46,Input!$F63)&lt;1,COUNTIF($O$2:$O46,Input!$C63)&lt;1),Input!J63,0)</f>
        <v>0</v>
      </c>
      <c r="G47" s="177">
        <f>IF(OR(COUNTIF($B$2:$B46,Input!$F63)&lt;1,COUNTIF($O$2:$O46,Input!$C63)&lt;1),Input!K63,0)</f>
        <v>0</v>
      </c>
      <c r="H47" s="177">
        <f>IF(OR(COUNTIF($B$2:$B46,Input!$F63)&lt;1,COUNTIF($O$2:$O46,Input!$C63)&lt;1),Input!L63,0)</f>
        <v>0</v>
      </c>
      <c r="I47" s="177">
        <f>IF(OR(COUNTIF($B$2:$B46,Input!$F63)&lt;1,COUNTIF($O$2:$O46,Input!$C63)&lt;1),Input!M63,0)</f>
        <v>0</v>
      </c>
      <c r="J47" s="177">
        <f>IF(OR(COUNTIF($B$2:$B46,Input!$F63)&lt;1,COUNTIF($O$2:$O46,Input!$C63)&lt;1),Input!N63,0)</f>
        <v>0</v>
      </c>
      <c r="K47" s="177">
        <f>IF(OR(COUNTIF($B$2:$B46,Input!$F63)&lt;1,COUNTIF($O$2:$O46,Input!$C63)&lt;1),Input!O63,0)</f>
        <v>0</v>
      </c>
      <c r="L47" s="177">
        <f>IF(OR(COUNTIF($B$2:$B46,Input!$F63)&lt;1,COUNTIF($O$2:$O46,Input!$C63)&lt;1),Input!P63,0)</f>
        <v>0</v>
      </c>
      <c r="M47" s="129" t="str">
        <f t="shared" si="0"/>
        <v/>
      </c>
      <c r="N47" s="161">
        <f t="shared" si="3"/>
        <v>0</v>
      </c>
      <c r="O47" s="168">
        <f>Input!C63</f>
        <v>0</v>
      </c>
      <c r="P47" s="168"/>
      <c r="R47" s="131">
        <f t="shared" si="4"/>
        <v>0</v>
      </c>
      <c r="S47" s="133" t="str">
        <f t="shared" si="8"/>
        <v xml:space="preserve"> </v>
      </c>
      <c r="T47" s="133"/>
      <c r="U47" s="132" t="str">
        <f>_xlfn.IFNA(IF($D47=0,LOOKUP($F47,{0.1,0.2,0.3,0.4,0.5,0.6,0.7,0.8,0.9,1},{22,34,46,58,70,82,94,106,118,130}),""),"")</f>
        <v/>
      </c>
      <c r="V47" s="132" t="str">
        <f>_xlfn.IFNA(IF($D47=1,LOOKUP($F47,{0.1,0.2,0.3,0.4,0.5,0.6,0.7,0.8,0.9,1},{23,35,47,59,71,83,95,107,119,131}),""),"")</f>
        <v/>
      </c>
      <c r="W47" s="132" t="str">
        <f>_xlfn.IFNA(IF($D47=2,LOOKUP($F47,{0.1,0.2,0.3,0.4,0.5,0.6,0.7,0.8,0.9,1},{24,36,48,60,72,84,96,108,120,132}),""),"")</f>
        <v/>
      </c>
      <c r="X47" s="132" t="str">
        <f>_xlfn.IFNA(IF($D47=3,LOOKUP($F47,{0.1,0.2,0.3,0.4,0.5,0.6,0.7,0.8,0.9,1},{25,37,49,61,73,85,97,109,121,133}),""),"")</f>
        <v/>
      </c>
      <c r="Y47" s="132" t="str">
        <f>_xlfn.IFNA(IF($D47=4,LOOKUP($F47,{0.1,0.2,0.3,0.4,0.5,0.6,0.7,0.8,0.9,1},{26,38,50,62,74,86,98,110,122,134}),""),"")</f>
        <v/>
      </c>
      <c r="Z47" s="132" t="str">
        <f>_xlfn.IFNA(IF($D47=5,LOOKUP($F47,{0.1,0.2,0.3,0.4,0.5,0.6,0.7,0.8,0.9,1},{27,39,51,63,75,87,99,111,123,135}),""),"")</f>
        <v/>
      </c>
      <c r="AA47" s="132">
        <f t="shared" si="5"/>
        <v>0</v>
      </c>
      <c r="AB47" s="132" t="str">
        <f t="shared" si="9"/>
        <v>00</v>
      </c>
      <c r="AC47" s="82" t="e">
        <f>VLOOKUP(AB47,'AMI Ref'!T:U,2,FALSE)</f>
        <v>#N/A</v>
      </c>
      <c r="AD47" s="81"/>
      <c r="AE47" s="81" t="str">
        <f>_xlfn.IFNA(IF($D47=0,IF($J47="Not Paid by Tenant",0,INDEX('AMI Ref'!$K$5:$N$5,MATCH($J47,{"Oil","Gas","Electric - Other","ELECTRIC - HEAT PUMP"},0))),0),"")</f>
        <v/>
      </c>
      <c r="AF47" s="81">
        <f>_xlfn.IFNA(IF($D47=1,IF($J47="Not Paid by Tenant",0,INDEX('AMI Ref'!$K$6:$N$6,MATCH($J47,{"Oil","Gas","Electric - Other","ELECTRIC - HEAT PUMP"},0))),0),"")</f>
        <v>0</v>
      </c>
      <c r="AG47" s="81">
        <f>_xlfn.IFNA(IF($D47=2,IF($J47="Not Paid by Tenant",0,INDEX('AMI Ref'!$K$7:$N$7,MATCH($J47,{"Oil","Gas","Electric - Other","ELECTRIC - HEAT PUMP"},0))),0),"")</f>
        <v>0</v>
      </c>
      <c r="AH47" s="81">
        <f>_xlfn.IFNA(IF($D47=3,IF($J47="Not Paid by Tenant",0,INDEX('AMI Ref'!$K$8:$N$8,MATCH($J47,{"Oil","Gas","Electric - Other","ELECTRIC - HEAT PUMP"},0))),0),"")</f>
        <v>0</v>
      </c>
      <c r="AI47" s="81">
        <f>_xlfn.IFNA(IF($D47=4,IF($J47="Not Paid by Tenant",0,INDEX('AMI Ref'!$K$9:$N$9,MATCH($J47,{"Oil","Gas","Electric - Other","ELECTRIC - HEAT PUMP"},0))),0),"")</f>
        <v>0</v>
      </c>
      <c r="AJ47" s="81">
        <f>_xlfn.IFNA(IF($D47=5,IF($J47="Not Paid by Tenant",0,INDEX('AMI Ref'!$K$10:$N$10,MATCH($J47,{"Oil","Gas","Electric - Other","ELECTRIC - HEAT PUMP"},0))),0),"")</f>
        <v>0</v>
      </c>
      <c r="AK47" s="32"/>
      <c r="AL47" s="81" t="str">
        <f>_xlfn.IFNA(IF($D47=0,IF($K47="Not Paid by Tenant",0,INDEX('AMI Ref'!$O$5:$R$5,MATCH($K47,{"Oil","Gas","Electric - Other","Electric ccASHP - split"},0))),0),"")</f>
        <v/>
      </c>
      <c r="AM47" s="81">
        <f>_xlfn.IFNA(IF($D47=1,IF($K47="Not Paid by Tenant",0,INDEX('AMI Ref'!$O$6:$R$6,MATCH($K47,{"Oil","Gas","Electric - Other","Electric ccASHP - split"},0))),0),"")</f>
        <v>0</v>
      </c>
      <c r="AN47" s="81">
        <f>_xlfn.IFNA(IF($D47=2,IF($K47="Not Paid by Tenant",0,INDEX('AMI Ref'!$O$7:$R$7,MATCH($K47,{"Oil","Gas","Electric - Other","Electric ccASHP - split"},0))),0),"")</f>
        <v>0</v>
      </c>
      <c r="AO47" s="81">
        <f>_xlfn.IFNA(IF($D47=3,IF($K47="Not Paid by Tenant",0,INDEX('AMI Ref'!$O$8:$R$8,MATCH($K47,{"Oil","Gas","Electric - Other","Electric ccASHP - split"},0))),0),"")</f>
        <v>0</v>
      </c>
      <c r="AP47" s="81">
        <f>_xlfn.IFNA(IF($D47=4,IF($K47="Not Paid by Tenant",0,INDEX('AMI Ref'!$O$9:$R$9,MATCH($K47,{"Oil","Gas","Electric - Other","Electric ccASHP - split"},0))),0),"")</f>
        <v>0</v>
      </c>
      <c r="AQ47" s="81">
        <f>_xlfn.IFNA(IF($D47=5,IF($K47="Not Paid by Tenant",0,INDEX('AMI Ref'!$O$10:$R$10,MATCH($K47,{"Oil","Gas","Electric - Other","Electric ccASHP - split"},0))),0),"")</f>
        <v>0</v>
      </c>
      <c r="AR47" s="81">
        <f t="shared" si="6"/>
        <v>0</v>
      </c>
      <c r="AS47" s="86" t="e">
        <f t="shared" si="7"/>
        <v>#N/A</v>
      </c>
    </row>
    <row r="48" spans="1:45" ht="12.95" customHeight="1" x14ac:dyDescent="0.2">
      <c r="A48" s="130">
        <v>46</v>
      </c>
      <c r="B48" s="177">
        <f>IF(OR(COUNTIF($B$2:$B47,Input!$F64)&lt;1,COUNTIF($O$2:$O47,Input!$C64)&lt;1),Input!F64,0)</f>
        <v>0</v>
      </c>
      <c r="C48" s="177">
        <f>IF(OR(COUNTIF($B$2:$B47,Input!$F64)&lt;1,COUNTIF($O$2:$O47,Input!$C64)&lt;1),Input!G64,0)</f>
        <v>0</v>
      </c>
      <c r="D48" s="177">
        <f>IF(OR(COUNTIF($B$2:$B47,Input!$F64)&lt;1,COUNTIF($O$2:$O47,Input!$C64)&lt;1),Input!H64,0)</f>
        <v>0</v>
      </c>
      <c r="E48" s="177">
        <f>IF(OR(COUNTIF($B$2:$B47,Input!$F64)&lt;1,COUNTIF($O$2:$O47,Input!$C64)&lt;1),Input!I64,0)</f>
        <v>0</v>
      </c>
      <c r="F48" s="177">
        <f>IF(OR(COUNTIF($B$2:$B47,Input!$F64)&lt;1,COUNTIF($O$2:$O47,Input!$C64)&lt;1),Input!J64,0)</f>
        <v>0</v>
      </c>
      <c r="G48" s="177">
        <f>IF(OR(COUNTIF($B$2:$B47,Input!$F64)&lt;1,COUNTIF($O$2:$O47,Input!$C64)&lt;1),Input!K64,0)</f>
        <v>0</v>
      </c>
      <c r="H48" s="177">
        <f>IF(OR(COUNTIF($B$2:$B47,Input!$F64)&lt;1,COUNTIF($O$2:$O47,Input!$C64)&lt;1),Input!L64,0)</f>
        <v>0</v>
      </c>
      <c r="I48" s="177">
        <f>IF(OR(COUNTIF($B$2:$B47,Input!$F64)&lt;1,COUNTIF($O$2:$O47,Input!$C64)&lt;1),Input!M64,0)</f>
        <v>0</v>
      </c>
      <c r="J48" s="177">
        <f>IF(OR(COUNTIF($B$2:$B47,Input!$F64)&lt;1,COUNTIF($O$2:$O47,Input!$C64)&lt;1),Input!N64,0)</f>
        <v>0</v>
      </c>
      <c r="K48" s="177">
        <f>IF(OR(COUNTIF($B$2:$B47,Input!$F64)&lt;1,COUNTIF($O$2:$O47,Input!$C64)&lt;1),Input!O64,0)</f>
        <v>0</v>
      </c>
      <c r="L48" s="177">
        <f>IF(OR(COUNTIF($B$2:$B47,Input!$F64)&lt;1,COUNTIF($O$2:$O47,Input!$C64)&lt;1),Input!P64,0)</f>
        <v>0</v>
      </c>
      <c r="M48" s="129" t="str">
        <f t="shared" si="0"/>
        <v/>
      </c>
      <c r="N48" s="161">
        <f t="shared" si="3"/>
        <v>0</v>
      </c>
      <c r="O48" s="168">
        <f>Input!C64</f>
        <v>0</v>
      </c>
      <c r="P48" s="168"/>
      <c r="R48" s="131">
        <f t="shared" si="4"/>
        <v>0</v>
      </c>
      <c r="S48" s="133" t="str">
        <f t="shared" si="8"/>
        <v xml:space="preserve"> </v>
      </c>
      <c r="T48" s="133"/>
      <c r="U48" s="132" t="str">
        <f>_xlfn.IFNA(IF($D48=0,LOOKUP($F48,{0.1,0.2,0.3,0.4,0.5,0.6,0.7,0.8,0.9,1},{22,34,46,58,70,82,94,106,118,130}),""),"")</f>
        <v/>
      </c>
      <c r="V48" s="132" t="str">
        <f>_xlfn.IFNA(IF($D48=1,LOOKUP($F48,{0.1,0.2,0.3,0.4,0.5,0.6,0.7,0.8,0.9,1},{23,35,47,59,71,83,95,107,119,131}),""),"")</f>
        <v/>
      </c>
      <c r="W48" s="132" t="str">
        <f>_xlfn.IFNA(IF($D48=2,LOOKUP($F48,{0.1,0.2,0.3,0.4,0.5,0.6,0.7,0.8,0.9,1},{24,36,48,60,72,84,96,108,120,132}),""),"")</f>
        <v/>
      </c>
      <c r="X48" s="132" t="str">
        <f>_xlfn.IFNA(IF($D48=3,LOOKUP($F48,{0.1,0.2,0.3,0.4,0.5,0.6,0.7,0.8,0.9,1},{25,37,49,61,73,85,97,109,121,133}),""),"")</f>
        <v/>
      </c>
      <c r="Y48" s="132" t="str">
        <f>_xlfn.IFNA(IF($D48=4,LOOKUP($F48,{0.1,0.2,0.3,0.4,0.5,0.6,0.7,0.8,0.9,1},{26,38,50,62,74,86,98,110,122,134}),""),"")</f>
        <v/>
      </c>
      <c r="Z48" s="132" t="str">
        <f>_xlfn.IFNA(IF($D48=5,LOOKUP($F48,{0.1,0.2,0.3,0.4,0.5,0.6,0.7,0.8,0.9,1},{27,39,51,63,75,87,99,111,123,135}),""),"")</f>
        <v/>
      </c>
      <c r="AA48" s="132">
        <f t="shared" si="5"/>
        <v>0</v>
      </c>
      <c r="AB48" s="132" t="str">
        <f t="shared" si="9"/>
        <v>00</v>
      </c>
      <c r="AC48" s="82" t="e">
        <f>VLOOKUP(AB48,'AMI Ref'!T:U,2,FALSE)</f>
        <v>#N/A</v>
      </c>
      <c r="AD48" s="81"/>
      <c r="AE48" s="81" t="str">
        <f>_xlfn.IFNA(IF($D48=0,IF($J48="Not Paid by Tenant",0,INDEX('AMI Ref'!$K$5:$N$5,MATCH($J48,{"Oil","Gas","Electric - Other","ELECTRIC - HEAT PUMP"},0))),0),"")</f>
        <v/>
      </c>
      <c r="AF48" s="81">
        <f>_xlfn.IFNA(IF($D48=1,IF($J48="Not Paid by Tenant",0,INDEX('AMI Ref'!$K$6:$N$6,MATCH($J48,{"Oil","Gas","Electric - Other","ELECTRIC - HEAT PUMP"},0))),0),"")</f>
        <v>0</v>
      </c>
      <c r="AG48" s="81">
        <f>_xlfn.IFNA(IF($D48=2,IF($J48="Not Paid by Tenant",0,INDEX('AMI Ref'!$K$7:$N$7,MATCH($J48,{"Oil","Gas","Electric - Other","ELECTRIC - HEAT PUMP"},0))),0),"")</f>
        <v>0</v>
      </c>
      <c r="AH48" s="81">
        <f>_xlfn.IFNA(IF($D48=3,IF($J48="Not Paid by Tenant",0,INDEX('AMI Ref'!$K$8:$N$8,MATCH($J48,{"Oil","Gas","Electric - Other","ELECTRIC - HEAT PUMP"},0))),0),"")</f>
        <v>0</v>
      </c>
      <c r="AI48" s="81">
        <f>_xlfn.IFNA(IF($D48=4,IF($J48="Not Paid by Tenant",0,INDEX('AMI Ref'!$K$9:$N$9,MATCH($J48,{"Oil","Gas","Electric - Other","ELECTRIC - HEAT PUMP"},0))),0),"")</f>
        <v>0</v>
      </c>
      <c r="AJ48" s="81">
        <f>_xlfn.IFNA(IF($D48=5,IF($J48="Not Paid by Tenant",0,INDEX('AMI Ref'!$K$10:$N$10,MATCH($J48,{"Oil","Gas","Electric - Other","ELECTRIC - HEAT PUMP"},0))),0),"")</f>
        <v>0</v>
      </c>
      <c r="AK48" s="32"/>
      <c r="AL48" s="81" t="str">
        <f>_xlfn.IFNA(IF($D48=0,IF($K48="Not Paid by Tenant",0,INDEX('AMI Ref'!$O$5:$R$5,MATCH($K48,{"Oil","Gas","Electric - Other","Electric ccASHP - split"},0))),0),"")</f>
        <v/>
      </c>
      <c r="AM48" s="81">
        <f>_xlfn.IFNA(IF($D48=1,IF($K48="Not Paid by Tenant",0,INDEX('AMI Ref'!$O$6:$R$6,MATCH($K48,{"Oil","Gas","Electric - Other","Electric ccASHP - split"},0))),0),"")</f>
        <v>0</v>
      </c>
      <c r="AN48" s="81">
        <f>_xlfn.IFNA(IF($D48=2,IF($K48="Not Paid by Tenant",0,INDEX('AMI Ref'!$O$7:$R$7,MATCH($K48,{"Oil","Gas","Electric - Other","Electric ccASHP - split"},0))),0),"")</f>
        <v>0</v>
      </c>
      <c r="AO48" s="81">
        <f>_xlfn.IFNA(IF($D48=3,IF($K48="Not Paid by Tenant",0,INDEX('AMI Ref'!$O$8:$R$8,MATCH($K48,{"Oil","Gas","Electric - Other","Electric ccASHP - split"},0))),0),"")</f>
        <v>0</v>
      </c>
      <c r="AP48" s="81">
        <f>_xlfn.IFNA(IF($D48=4,IF($K48="Not Paid by Tenant",0,INDEX('AMI Ref'!$O$9:$R$9,MATCH($K48,{"Oil","Gas","Electric - Other","Electric ccASHP - split"},0))),0),"")</f>
        <v>0</v>
      </c>
      <c r="AQ48" s="81">
        <f>_xlfn.IFNA(IF($D48=5,IF($K48="Not Paid by Tenant",0,INDEX('AMI Ref'!$O$10:$R$10,MATCH($K48,{"Oil","Gas","Electric - Other","Electric ccASHP - split"},0))),0),"")</f>
        <v>0</v>
      </c>
      <c r="AR48" s="81">
        <f t="shared" si="6"/>
        <v>0</v>
      </c>
      <c r="AS48" s="86" t="e">
        <f t="shared" si="7"/>
        <v>#N/A</v>
      </c>
    </row>
    <row r="49" spans="1:45" ht="12.95" customHeight="1" x14ac:dyDescent="0.2">
      <c r="A49" s="130">
        <v>47</v>
      </c>
      <c r="B49" s="177">
        <f>IF(OR(COUNTIF($B$2:$B48,Input!$F65)&lt;1,COUNTIF($O$2:$O48,Input!$C65)&lt;1),Input!F65,0)</f>
        <v>0</v>
      </c>
      <c r="C49" s="177">
        <f>IF(OR(COUNTIF($B$2:$B48,Input!$F65)&lt;1,COUNTIF($O$2:$O48,Input!$C65)&lt;1),Input!G65,0)</f>
        <v>0</v>
      </c>
      <c r="D49" s="177">
        <f>IF(OR(COUNTIF($B$2:$B48,Input!$F65)&lt;1,COUNTIF($O$2:$O48,Input!$C65)&lt;1),Input!H65,0)</f>
        <v>0</v>
      </c>
      <c r="E49" s="177">
        <f>IF(OR(COUNTIF($B$2:$B48,Input!$F65)&lt;1,COUNTIF($O$2:$O48,Input!$C65)&lt;1),Input!I65,0)</f>
        <v>0</v>
      </c>
      <c r="F49" s="177">
        <f>IF(OR(COUNTIF($B$2:$B48,Input!$F65)&lt;1,COUNTIF($O$2:$O48,Input!$C65)&lt;1),Input!J65,0)</f>
        <v>0</v>
      </c>
      <c r="G49" s="177">
        <f>IF(OR(COUNTIF($B$2:$B48,Input!$F65)&lt;1,COUNTIF($O$2:$O48,Input!$C65)&lt;1),Input!K65,0)</f>
        <v>0</v>
      </c>
      <c r="H49" s="177">
        <f>IF(OR(COUNTIF($B$2:$B48,Input!$F65)&lt;1,COUNTIF($O$2:$O48,Input!$C65)&lt;1),Input!L65,0)</f>
        <v>0</v>
      </c>
      <c r="I49" s="177">
        <f>IF(OR(COUNTIF($B$2:$B48,Input!$F65)&lt;1,COUNTIF($O$2:$O48,Input!$C65)&lt;1),Input!M65,0)</f>
        <v>0</v>
      </c>
      <c r="J49" s="177">
        <f>IF(OR(COUNTIF($B$2:$B48,Input!$F65)&lt;1,COUNTIF($O$2:$O48,Input!$C65)&lt;1),Input!N65,0)</f>
        <v>0</v>
      </c>
      <c r="K49" s="177">
        <f>IF(OR(COUNTIF($B$2:$B48,Input!$F65)&lt;1,COUNTIF($O$2:$O48,Input!$C65)&lt;1),Input!O65,0)</f>
        <v>0</v>
      </c>
      <c r="L49" s="177">
        <f>IF(OR(COUNTIF($B$2:$B48,Input!$F65)&lt;1,COUNTIF($O$2:$O48,Input!$C65)&lt;1),Input!P65,0)</f>
        <v>0</v>
      </c>
      <c r="M49" s="129" t="str">
        <f t="shared" si="0"/>
        <v/>
      </c>
      <c r="N49" s="161">
        <f t="shared" si="3"/>
        <v>0</v>
      </c>
      <c r="O49" s="168">
        <f>Input!C65</f>
        <v>0</v>
      </c>
      <c r="P49" s="168"/>
      <c r="R49" s="131">
        <f t="shared" si="4"/>
        <v>0</v>
      </c>
      <c r="S49" s="133" t="str">
        <f t="shared" si="8"/>
        <v xml:space="preserve"> </v>
      </c>
      <c r="T49" s="133"/>
      <c r="U49" s="132" t="str">
        <f>_xlfn.IFNA(IF($D49=0,LOOKUP($F49,{0.1,0.2,0.3,0.4,0.5,0.6,0.7,0.8,0.9,1},{22,34,46,58,70,82,94,106,118,130}),""),"")</f>
        <v/>
      </c>
      <c r="V49" s="132" t="str">
        <f>_xlfn.IFNA(IF($D49=1,LOOKUP($F49,{0.1,0.2,0.3,0.4,0.5,0.6,0.7,0.8,0.9,1},{23,35,47,59,71,83,95,107,119,131}),""),"")</f>
        <v/>
      </c>
      <c r="W49" s="132" t="str">
        <f>_xlfn.IFNA(IF($D49=2,LOOKUP($F49,{0.1,0.2,0.3,0.4,0.5,0.6,0.7,0.8,0.9,1},{24,36,48,60,72,84,96,108,120,132}),""),"")</f>
        <v/>
      </c>
      <c r="X49" s="132" t="str">
        <f>_xlfn.IFNA(IF($D49=3,LOOKUP($F49,{0.1,0.2,0.3,0.4,0.5,0.6,0.7,0.8,0.9,1},{25,37,49,61,73,85,97,109,121,133}),""),"")</f>
        <v/>
      </c>
      <c r="Y49" s="132" t="str">
        <f>_xlfn.IFNA(IF($D49=4,LOOKUP($F49,{0.1,0.2,0.3,0.4,0.5,0.6,0.7,0.8,0.9,1},{26,38,50,62,74,86,98,110,122,134}),""),"")</f>
        <v/>
      </c>
      <c r="Z49" s="132" t="str">
        <f>_xlfn.IFNA(IF($D49=5,LOOKUP($F49,{0.1,0.2,0.3,0.4,0.5,0.6,0.7,0.8,0.9,1},{27,39,51,63,75,87,99,111,123,135}),""),"")</f>
        <v/>
      </c>
      <c r="AA49" s="132">
        <f t="shared" si="5"/>
        <v>0</v>
      </c>
      <c r="AB49" s="132" t="str">
        <f t="shared" si="9"/>
        <v>00</v>
      </c>
      <c r="AC49" s="82" t="e">
        <f>VLOOKUP(AB49,'AMI Ref'!T:U,2,FALSE)</f>
        <v>#N/A</v>
      </c>
      <c r="AD49" s="81"/>
      <c r="AE49" s="81" t="str">
        <f>_xlfn.IFNA(IF($D49=0,IF($J49="Not Paid by Tenant",0,INDEX('AMI Ref'!$K$5:$N$5,MATCH($J49,{"Oil","Gas","Electric - Other","ELECTRIC - HEAT PUMP"},0))),0),"")</f>
        <v/>
      </c>
      <c r="AF49" s="81">
        <f>_xlfn.IFNA(IF($D49=1,IF($J49="Not Paid by Tenant",0,INDEX('AMI Ref'!$K$6:$N$6,MATCH($J49,{"Oil","Gas","Electric - Other","ELECTRIC - HEAT PUMP"},0))),0),"")</f>
        <v>0</v>
      </c>
      <c r="AG49" s="81">
        <f>_xlfn.IFNA(IF($D49=2,IF($J49="Not Paid by Tenant",0,INDEX('AMI Ref'!$K$7:$N$7,MATCH($J49,{"Oil","Gas","Electric - Other","ELECTRIC - HEAT PUMP"},0))),0),"")</f>
        <v>0</v>
      </c>
      <c r="AH49" s="81">
        <f>_xlfn.IFNA(IF($D49=3,IF($J49="Not Paid by Tenant",0,INDEX('AMI Ref'!$K$8:$N$8,MATCH($J49,{"Oil","Gas","Electric - Other","ELECTRIC - HEAT PUMP"},0))),0),"")</f>
        <v>0</v>
      </c>
      <c r="AI49" s="81">
        <f>_xlfn.IFNA(IF($D49=4,IF($J49="Not Paid by Tenant",0,INDEX('AMI Ref'!$K$9:$N$9,MATCH($J49,{"Oil","Gas","Electric - Other","ELECTRIC - HEAT PUMP"},0))),0),"")</f>
        <v>0</v>
      </c>
      <c r="AJ49" s="81">
        <f>_xlfn.IFNA(IF($D49=5,IF($J49="Not Paid by Tenant",0,INDEX('AMI Ref'!$K$10:$N$10,MATCH($J49,{"Oil","Gas","Electric - Other","ELECTRIC - HEAT PUMP"},0))),0),"")</f>
        <v>0</v>
      </c>
      <c r="AK49" s="32"/>
      <c r="AL49" s="81" t="str">
        <f>_xlfn.IFNA(IF($D49=0,IF($K49="Not Paid by Tenant",0,INDEX('AMI Ref'!$O$5:$R$5,MATCH($K49,{"Oil","Gas","Electric - Other","Electric ccASHP - split"},0))),0),"")</f>
        <v/>
      </c>
      <c r="AM49" s="81">
        <f>_xlfn.IFNA(IF($D49=1,IF($K49="Not Paid by Tenant",0,INDEX('AMI Ref'!$O$6:$R$6,MATCH($K49,{"Oil","Gas","Electric - Other","Electric ccASHP - split"},0))),0),"")</f>
        <v>0</v>
      </c>
      <c r="AN49" s="81">
        <f>_xlfn.IFNA(IF($D49=2,IF($K49="Not Paid by Tenant",0,INDEX('AMI Ref'!$O$7:$R$7,MATCH($K49,{"Oil","Gas","Electric - Other","Electric ccASHP - split"},0))),0),"")</f>
        <v>0</v>
      </c>
      <c r="AO49" s="81">
        <f>_xlfn.IFNA(IF($D49=3,IF($K49="Not Paid by Tenant",0,INDEX('AMI Ref'!$O$8:$R$8,MATCH($K49,{"Oil","Gas","Electric - Other","Electric ccASHP - split"},0))),0),"")</f>
        <v>0</v>
      </c>
      <c r="AP49" s="81">
        <f>_xlfn.IFNA(IF($D49=4,IF($K49="Not Paid by Tenant",0,INDEX('AMI Ref'!$O$9:$R$9,MATCH($K49,{"Oil","Gas","Electric - Other","Electric ccASHP - split"},0))),0),"")</f>
        <v>0</v>
      </c>
      <c r="AQ49" s="81">
        <f>_xlfn.IFNA(IF($D49=5,IF($K49="Not Paid by Tenant",0,INDEX('AMI Ref'!$O$10:$R$10,MATCH($K49,{"Oil","Gas","Electric - Other","Electric ccASHP - split"},0))),0),"")</f>
        <v>0</v>
      </c>
      <c r="AR49" s="81">
        <f t="shared" si="6"/>
        <v>0</v>
      </c>
      <c r="AS49" s="86" t="e">
        <f t="shared" si="7"/>
        <v>#N/A</v>
      </c>
    </row>
    <row r="50" spans="1:45" ht="12.95" customHeight="1" x14ac:dyDescent="0.2">
      <c r="A50" s="130">
        <v>48</v>
      </c>
      <c r="B50" s="177">
        <f>IF(OR(COUNTIF($B$2:$B49,Input!$F66)&lt;1,COUNTIF($O$2:$O49,Input!$C66)&lt;1),Input!F66,0)</f>
        <v>0</v>
      </c>
      <c r="C50" s="177">
        <f>IF(OR(COUNTIF($B$2:$B49,Input!$F66)&lt;1,COUNTIF($O$2:$O49,Input!$C66)&lt;1),Input!G66,0)</f>
        <v>0</v>
      </c>
      <c r="D50" s="177">
        <f>IF(OR(COUNTIF($B$2:$B49,Input!$F66)&lt;1,COUNTIF($O$2:$O49,Input!$C66)&lt;1),Input!H66,0)</f>
        <v>0</v>
      </c>
      <c r="E50" s="177">
        <f>IF(OR(COUNTIF($B$2:$B49,Input!$F66)&lt;1,COUNTIF($O$2:$O49,Input!$C66)&lt;1),Input!I66,0)</f>
        <v>0</v>
      </c>
      <c r="F50" s="177">
        <f>IF(OR(COUNTIF($B$2:$B49,Input!$F66)&lt;1,COUNTIF($O$2:$O49,Input!$C66)&lt;1),Input!J66,0)</f>
        <v>0</v>
      </c>
      <c r="G50" s="177">
        <f>IF(OR(COUNTIF($B$2:$B49,Input!$F66)&lt;1,COUNTIF($O$2:$O49,Input!$C66)&lt;1),Input!K66,0)</f>
        <v>0</v>
      </c>
      <c r="H50" s="177">
        <f>IF(OR(COUNTIF($B$2:$B49,Input!$F66)&lt;1,COUNTIF($O$2:$O49,Input!$C66)&lt;1),Input!L66,0)</f>
        <v>0</v>
      </c>
      <c r="I50" s="177">
        <f>IF(OR(COUNTIF($B$2:$B49,Input!$F66)&lt;1,COUNTIF($O$2:$O49,Input!$C66)&lt;1),Input!M66,0)</f>
        <v>0</v>
      </c>
      <c r="J50" s="177">
        <f>IF(OR(COUNTIF($B$2:$B49,Input!$F66)&lt;1,COUNTIF($O$2:$O49,Input!$C66)&lt;1),Input!N66,0)</f>
        <v>0</v>
      </c>
      <c r="K50" s="177">
        <f>IF(OR(COUNTIF($B$2:$B49,Input!$F66)&lt;1,COUNTIF($O$2:$O49,Input!$C66)&lt;1),Input!O66,0)</f>
        <v>0</v>
      </c>
      <c r="L50" s="177">
        <f>IF(OR(COUNTIF($B$2:$B49,Input!$F66)&lt;1,COUNTIF($O$2:$O49,Input!$C66)&lt;1),Input!P66,0)</f>
        <v>0</v>
      </c>
      <c r="M50" s="129" t="str">
        <f t="shared" si="0"/>
        <v/>
      </c>
      <c r="N50" s="161">
        <f t="shared" si="3"/>
        <v>0</v>
      </c>
      <c r="O50" s="168">
        <f>Input!C66</f>
        <v>0</v>
      </c>
      <c r="P50" s="168"/>
      <c r="R50" s="131">
        <f t="shared" si="4"/>
        <v>0</v>
      </c>
      <c r="S50" s="133" t="str">
        <f t="shared" si="8"/>
        <v xml:space="preserve"> </v>
      </c>
      <c r="T50" s="133"/>
      <c r="U50" s="132" t="str">
        <f>_xlfn.IFNA(IF($D50=0,LOOKUP($F50,{0.1,0.2,0.3,0.4,0.5,0.6,0.7,0.8,0.9,1},{22,34,46,58,70,82,94,106,118,130}),""),"")</f>
        <v/>
      </c>
      <c r="V50" s="132" t="str">
        <f>_xlfn.IFNA(IF($D50=1,LOOKUP($F50,{0.1,0.2,0.3,0.4,0.5,0.6,0.7,0.8,0.9,1},{23,35,47,59,71,83,95,107,119,131}),""),"")</f>
        <v/>
      </c>
      <c r="W50" s="132" t="str">
        <f>_xlfn.IFNA(IF($D50=2,LOOKUP($F50,{0.1,0.2,0.3,0.4,0.5,0.6,0.7,0.8,0.9,1},{24,36,48,60,72,84,96,108,120,132}),""),"")</f>
        <v/>
      </c>
      <c r="X50" s="132" t="str">
        <f>_xlfn.IFNA(IF($D50=3,LOOKUP($F50,{0.1,0.2,0.3,0.4,0.5,0.6,0.7,0.8,0.9,1},{25,37,49,61,73,85,97,109,121,133}),""),"")</f>
        <v/>
      </c>
      <c r="Y50" s="132" t="str">
        <f>_xlfn.IFNA(IF($D50=4,LOOKUP($F50,{0.1,0.2,0.3,0.4,0.5,0.6,0.7,0.8,0.9,1},{26,38,50,62,74,86,98,110,122,134}),""),"")</f>
        <v/>
      </c>
      <c r="Z50" s="132" t="str">
        <f>_xlfn.IFNA(IF($D50=5,LOOKUP($F50,{0.1,0.2,0.3,0.4,0.5,0.6,0.7,0.8,0.9,1},{27,39,51,63,75,87,99,111,123,135}),""),"")</f>
        <v/>
      </c>
      <c r="AA50" s="132">
        <f t="shared" si="5"/>
        <v>0</v>
      </c>
      <c r="AB50" s="132" t="str">
        <f t="shared" si="9"/>
        <v>00</v>
      </c>
      <c r="AC50" s="82" t="e">
        <f>VLOOKUP(AB50,'AMI Ref'!T:U,2,FALSE)</f>
        <v>#N/A</v>
      </c>
      <c r="AD50" s="81"/>
      <c r="AE50" s="81" t="str">
        <f>_xlfn.IFNA(IF($D50=0,IF($J50="Not Paid by Tenant",0,INDEX('AMI Ref'!$K$5:$N$5,MATCH($J50,{"Oil","Gas","Electric - Other","ELECTRIC - HEAT PUMP"},0))),0),"")</f>
        <v/>
      </c>
      <c r="AF50" s="81">
        <f>_xlfn.IFNA(IF($D50=1,IF($J50="Not Paid by Tenant",0,INDEX('AMI Ref'!$K$6:$N$6,MATCH($J50,{"Oil","Gas","Electric - Other","ELECTRIC - HEAT PUMP"},0))),0),"")</f>
        <v>0</v>
      </c>
      <c r="AG50" s="81">
        <f>_xlfn.IFNA(IF($D50=2,IF($J50="Not Paid by Tenant",0,INDEX('AMI Ref'!$K$7:$N$7,MATCH($J50,{"Oil","Gas","Electric - Other","ELECTRIC - HEAT PUMP"},0))),0),"")</f>
        <v>0</v>
      </c>
      <c r="AH50" s="81">
        <f>_xlfn.IFNA(IF($D50=3,IF($J50="Not Paid by Tenant",0,INDEX('AMI Ref'!$K$8:$N$8,MATCH($J50,{"Oil","Gas","Electric - Other","ELECTRIC - HEAT PUMP"},0))),0),"")</f>
        <v>0</v>
      </c>
      <c r="AI50" s="81">
        <f>_xlfn.IFNA(IF($D50=4,IF($J50="Not Paid by Tenant",0,INDEX('AMI Ref'!$K$9:$N$9,MATCH($J50,{"Oil","Gas","Electric - Other","ELECTRIC - HEAT PUMP"},0))),0),"")</f>
        <v>0</v>
      </c>
      <c r="AJ50" s="81">
        <f>_xlfn.IFNA(IF($D50=5,IF($J50="Not Paid by Tenant",0,INDEX('AMI Ref'!$K$10:$N$10,MATCH($J50,{"Oil","Gas","Electric - Other","ELECTRIC - HEAT PUMP"},0))),0),"")</f>
        <v>0</v>
      </c>
      <c r="AK50" s="32"/>
      <c r="AL50" s="81" t="str">
        <f>_xlfn.IFNA(IF($D50=0,IF($K50="Not Paid by Tenant",0,INDEX('AMI Ref'!$O$5:$R$5,MATCH($K50,{"Oil","Gas","Electric - Other","Electric ccASHP - split"},0))),0),"")</f>
        <v/>
      </c>
      <c r="AM50" s="81">
        <f>_xlfn.IFNA(IF($D50=1,IF($K50="Not Paid by Tenant",0,INDEX('AMI Ref'!$O$6:$R$6,MATCH($K50,{"Oil","Gas","Electric - Other","Electric ccASHP - split"},0))),0),"")</f>
        <v>0</v>
      </c>
      <c r="AN50" s="81">
        <f>_xlfn.IFNA(IF($D50=2,IF($K50="Not Paid by Tenant",0,INDEX('AMI Ref'!$O$7:$R$7,MATCH($K50,{"Oil","Gas","Electric - Other","Electric ccASHP - split"},0))),0),"")</f>
        <v>0</v>
      </c>
      <c r="AO50" s="81">
        <f>_xlfn.IFNA(IF($D50=3,IF($K50="Not Paid by Tenant",0,INDEX('AMI Ref'!$O$8:$R$8,MATCH($K50,{"Oil","Gas","Electric - Other","Electric ccASHP - split"},0))),0),"")</f>
        <v>0</v>
      </c>
      <c r="AP50" s="81">
        <f>_xlfn.IFNA(IF($D50=4,IF($K50="Not Paid by Tenant",0,INDEX('AMI Ref'!$O$9:$R$9,MATCH($K50,{"Oil","Gas","Electric - Other","Electric ccASHP - split"},0))),0),"")</f>
        <v>0</v>
      </c>
      <c r="AQ50" s="81">
        <f>_xlfn.IFNA(IF($D50=5,IF($K50="Not Paid by Tenant",0,INDEX('AMI Ref'!$O$10:$R$10,MATCH($K50,{"Oil","Gas","Electric - Other","Electric ccASHP - split"},0))),0),"")</f>
        <v>0</v>
      </c>
      <c r="AR50" s="81">
        <f t="shared" si="6"/>
        <v>0</v>
      </c>
      <c r="AS50" s="86" t="e">
        <f t="shared" si="7"/>
        <v>#N/A</v>
      </c>
    </row>
    <row r="51" spans="1:45" ht="12.95" customHeight="1" x14ac:dyDescent="0.2">
      <c r="A51" s="130">
        <v>49</v>
      </c>
      <c r="B51" s="177">
        <f>IF(OR(COUNTIF($B$2:$B50,Input!$F67)&lt;1,COUNTIF($O$2:$O50,Input!$C67)&lt;1),Input!F67,0)</f>
        <v>0</v>
      </c>
      <c r="C51" s="177">
        <f>IF(OR(COUNTIF($B$2:$B50,Input!$F67)&lt;1,COUNTIF($O$2:$O50,Input!$C67)&lt;1),Input!G67,0)</f>
        <v>0</v>
      </c>
      <c r="D51" s="177">
        <f>IF(OR(COUNTIF($B$2:$B50,Input!$F67)&lt;1,COUNTIF($O$2:$O50,Input!$C67)&lt;1),Input!H67,0)</f>
        <v>0</v>
      </c>
      <c r="E51" s="177">
        <f>IF(OR(COUNTIF($B$2:$B50,Input!$F67)&lt;1,COUNTIF($O$2:$O50,Input!$C67)&lt;1),Input!I67,0)</f>
        <v>0</v>
      </c>
      <c r="F51" s="177">
        <f>IF(OR(COUNTIF($B$2:$B50,Input!$F67)&lt;1,COUNTIF($O$2:$O50,Input!$C67)&lt;1),Input!J67,0)</f>
        <v>0</v>
      </c>
      <c r="G51" s="177">
        <f>IF(OR(COUNTIF($B$2:$B50,Input!$F67)&lt;1,COUNTIF($O$2:$O50,Input!$C67)&lt;1),Input!K67,0)</f>
        <v>0</v>
      </c>
      <c r="H51" s="177">
        <f>IF(OR(COUNTIF($B$2:$B50,Input!$F67)&lt;1,COUNTIF($O$2:$O50,Input!$C67)&lt;1),Input!L67,0)</f>
        <v>0</v>
      </c>
      <c r="I51" s="177">
        <f>IF(OR(COUNTIF($B$2:$B50,Input!$F67)&lt;1,COUNTIF($O$2:$O50,Input!$C67)&lt;1),Input!M67,0)</f>
        <v>0</v>
      </c>
      <c r="J51" s="177">
        <f>IF(OR(COUNTIF($B$2:$B50,Input!$F67)&lt;1,COUNTIF($O$2:$O50,Input!$C67)&lt;1),Input!N67,0)</f>
        <v>0</v>
      </c>
      <c r="K51" s="177">
        <f>IF(OR(COUNTIF($B$2:$B50,Input!$F67)&lt;1,COUNTIF($O$2:$O50,Input!$C67)&lt;1),Input!O67,0)</f>
        <v>0</v>
      </c>
      <c r="L51" s="177">
        <f>IF(OR(COUNTIF($B$2:$B50,Input!$F67)&lt;1,COUNTIF($O$2:$O50,Input!$C67)&lt;1),Input!P67,0)</f>
        <v>0</v>
      </c>
      <c r="M51" s="129" t="str">
        <f t="shared" si="0"/>
        <v/>
      </c>
      <c r="N51" s="161">
        <f t="shared" si="3"/>
        <v>0</v>
      </c>
      <c r="O51" s="168">
        <f>Input!C67</f>
        <v>0</v>
      </c>
      <c r="P51" s="168"/>
      <c r="R51" s="131">
        <f t="shared" si="4"/>
        <v>0</v>
      </c>
      <c r="S51" s="133" t="str">
        <f t="shared" si="8"/>
        <v xml:space="preserve"> </v>
      </c>
      <c r="T51" s="133"/>
      <c r="U51" s="132" t="str">
        <f>_xlfn.IFNA(IF($D51=0,LOOKUP($F51,{0.1,0.2,0.3,0.4,0.5,0.6,0.7,0.8,0.9,1},{22,34,46,58,70,82,94,106,118,130}),""),"")</f>
        <v/>
      </c>
      <c r="V51" s="132" t="str">
        <f>_xlfn.IFNA(IF($D51=1,LOOKUP($F51,{0.1,0.2,0.3,0.4,0.5,0.6,0.7,0.8,0.9,1},{23,35,47,59,71,83,95,107,119,131}),""),"")</f>
        <v/>
      </c>
      <c r="W51" s="132" t="str">
        <f>_xlfn.IFNA(IF($D51=2,LOOKUP($F51,{0.1,0.2,0.3,0.4,0.5,0.6,0.7,0.8,0.9,1},{24,36,48,60,72,84,96,108,120,132}),""),"")</f>
        <v/>
      </c>
      <c r="X51" s="132" t="str">
        <f>_xlfn.IFNA(IF($D51=3,LOOKUP($F51,{0.1,0.2,0.3,0.4,0.5,0.6,0.7,0.8,0.9,1},{25,37,49,61,73,85,97,109,121,133}),""),"")</f>
        <v/>
      </c>
      <c r="Y51" s="132" t="str">
        <f>_xlfn.IFNA(IF($D51=4,LOOKUP($F51,{0.1,0.2,0.3,0.4,0.5,0.6,0.7,0.8,0.9,1},{26,38,50,62,74,86,98,110,122,134}),""),"")</f>
        <v/>
      </c>
      <c r="Z51" s="132" t="str">
        <f>_xlfn.IFNA(IF($D51=5,LOOKUP($F51,{0.1,0.2,0.3,0.4,0.5,0.6,0.7,0.8,0.9,1},{27,39,51,63,75,87,99,111,123,135}),""),"")</f>
        <v/>
      </c>
      <c r="AA51" s="132">
        <f t="shared" si="5"/>
        <v>0</v>
      </c>
      <c r="AB51" s="132" t="str">
        <f t="shared" si="9"/>
        <v>00</v>
      </c>
      <c r="AC51" s="82" t="e">
        <f>VLOOKUP(AB51,'AMI Ref'!T:U,2,FALSE)</f>
        <v>#N/A</v>
      </c>
      <c r="AD51" s="81"/>
      <c r="AE51" s="81" t="str">
        <f>_xlfn.IFNA(IF($D51=0,IF($J51="Not Paid by Tenant",0,INDEX('AMI Ref'!$K$5:$N$5,MATCH($J51,{"Oil","Gas","Electric - Other","ELECTRIC - HEAT PUMP"},0))),0),"")</f>
        <v/>
      </c>
      <c r="AF51" s="81">
        <f>_xlfn.IFNA(IF($D51=1,IF($J51="Not Paid by Tenant",0,INDEX('AMI Ref'!$K$6:$N$6,MATCH($J51,{"Oil","Gas","Electric - Other","ELECTRIC - HEAT PUMP"},0))),0),"")</f>
        <v>0</v>
      </c>
      <c r="AG51" s="81">
        <f>_xlfn.IFNA(IF($D51=2,IF($J51="Not Paid by Tenant",0,INDEX('AMI Ref'!$K$7:$N$7,MATCH($J51,{"Oil","Gas","Electric - Other","ELECTRIC - HEAT PUMP"},0))),0),"")</f>
        <v>0</v>
      </c>
      <c r="AH51" s="81">
        <f>_xlfn.IFNA(IF($D51=3,IF($J51="Not Paid by Tenant",0,INDEX('AMI Ref'!$K$8:$N$8,MATCH($J51,{"Oil","Gas","Electric - Other","ELECTRIC - HEAT PUMP"},0))),0),"")</f>
        <v>0</v>
      </c>
      <c r="AI51" s="81">
        <f>_xlfn.IFNA(IF($D51=4,IF($J51="Not Paid by Tenant",0,INDEX('AMI Ref'!$K$9:$N$9,MATCH($J51,{"Oil","Gas","Electric - Other","ELECTRIC - HEAT PUMP"},0))),0),"")</f>
        <v>0</v>
      </c>
      <c r="AJ51" s="81">
        <f>_xlfn.IFNA(IF($D51=5,IF($J51="Not Paid by Tenant",0,INDEX('AMI Ref'!$K$10:$N$10,MATCH($J51,{"Oil","Gas","Electric - Other","ELECTRIC - HEAT PUMP"},0))),0),"")</f>
        <v>0</v>
      </c>
      <c r="AK51" s="32"/>
      <c r="AL51" s="81" t="str">
        <f>_xlfn.IFNA(IF($D51=0,IF($K51="Not Paid by Tenant",0,INDEX('AMI Ref'!$O$5:$R$5,MATCH($K51,{"Oil","Gas","Electric - Other","Electric ccASHP - split"},0))),0),"")</f>
        <v/>
      </c>
      <c r="AM51" s="81">
        <f>_xlfn.IFNA(IF($D51=1,IF($K51="Not Paid by Tenant",0,INDEX('AMI Ref'!$O$6:$R$6,MATCH($K51,{"Oil","Gas","Electric - Other","Electric ccASHP - split"},0))),0),"")</f>
        <v>0</v>
      </c>
      <c r="AN51" s="81">
        <f>_xlfn.IFNA(IF($D51=2,IF($K51="Not Paid by Tenant",0,INDEX('AMI Ref'!$O$7:$R$7,MATCH($K51,{"Oil","Gas","Electric - Other","Electric ccASHP - split"},0))),0),"")</f>
        <v>0</v>
      </c>
      <c r="AO51" s="81">
        <f>_xlfn.IFNA(IF($D51=3,IF($K51="Not Paid by Tenant",0,INDEX('AMI Ref'!$O$8:$R$8,MATCH($K51,{"Oil","Gas","Electric - Other","Electric ccASHP - split"},0))),0),"")</f>
        <v>0</v>
      </c>
      <c r="AP51" s="81">
        <f>_xlfn.IFNA(IF($D51=4,IF($K51="Not Paid by Tenant",0,INDEX('AMI Ref'!$O$9:$R$9,MATCH($K51,{"Oil","Gas","Electric - Other","Electric ccASHP - split"},0))),0),"")</f>
        <v>0</v>
      </c>
      <c r="AQ51" s="81">
        <f>_xlfn.IFNA(IF($D51=5,IF($K51="Not Paid by Tenant",0,INDEX('AMI Ref'!$O$10:$R$10,MATCH($K51,{"Oil","Gas","Electric - Other","Electric ccASHP - split"},0))),0),"")</f>
        <v>0</v>
      </c>
      <c r="AR51" s="81">
        <f t="shared" si="6"/>
        <v>0</v>
      </c>
      <c r="AS51" s="86" t="e">
        <f t="shared" si="7"/>
        <v>#N/A</v>
      </c>
    </row>
    <row r="52" spans="1:45" ht="12.95" customHeight="1" x14ac:dyDescent="0.2">
      <c r="A52" s="130">
        <v>50</v>
      </c>
      <c r="B52" s="177">
        <f>IF(OR(COUNTIF($B$2:$B51,Input!$F68)&lt;1,COUNTIF($O$2:$O51,Input!$C68)&lt;1),Input!F68,0)</f>
        <v>0</v>
      </c>
      <c r="C52" s="177">
        <f>IF(OR(COUNTIF($B$2:$B51,Input!$F68)&lt;1,COUNTIF($O$2:$O51,Input!$C68)&lt;1),Input!G68,0)</f>
        <v>0</v>
      </c>
      <c r="D52" s="177">
        <f>IF(OR(COUNTIF($B$2:$B51,Input!$F68)&lt;1,COUNTIF($O$2:$O51,Input!$C68)&lt;1),Input!H68,0)</f>
        <v>0</v>
      </c>
      <c r="E52" s="177">
        <f>IF(OR(COUNTIF($B$2:$B51,Input!$F68)&lt;1,COUNTIF($O$2:$O51,Input!$C68)&lt;1),Input!I68,0)</f>
        <v>0</v>
      </c>
      <c r="F52" s="177">
        <f>IF(OR(COUNTIF($B$2:$B51,Input!$F68)&lt;1,COUNTIF($O$2:$O51,Input!$C68)&lt;1),Input!J68,0)</f>
        <v>0</v>
      </c>
      <c r="G52" s="177">
        <f>IF(OR(COUNTIF($B$2:$B51,Input!$F68)&lt;1,COUNTIF($O$2:$O51,Input!$C68)&lt;1),Input!K68,0)</f>
        <v>0</v>
      </c>
      <c r="H52" s="177">
        <f>IF(OR(COUNTIF($B$2:$B51,Input!$F68)&lt;1,COUNTIF($O$2:$O51,Input!$C68)&lt;1),Input!L68,0)</f>
        <v>0</v>
      </c>
      <c r="I52" s="177">
        <f>IF(OR(COUNTIF($B$2:$B51,Input!$F68)&lt;1,COUNTIF($O$2:$O51,Input!$C68)&lt;1),Input!M68,0)</f>
        <v>0</v>
      </c>
      <c r="J52" s="177">
        <f>IF(OR(COUNTIF($B$2:$B51,Input!$F68)&lt;1,COUNTIF($O$2:$O51,Input!$C68)&lt;1),Input!N68,0)</f>
        <v>0</v>
      </c>
      <c r="K52" s="177">
        <f>IF(OR(COUNTIF($B$2:$B51,Input!$F68)&lt;1,COUNTIF($O$2:$O51,Input!$C68)&lt;1),Input!O68,0)</f>
        <v>0</v>
      </c>
      <c r="L52" s="177">
        <f>IF(OR(COUNTIF($B$2:$B51,Input!$F68)&lt;1,COUNTIF($O$2:$O51,Input!$C68)&lt;1),Input!P68,0)</f>
        <v>0</v>
      </c>
      <c r="M52" s="129" t="str">
        <f t="shared" si="0"/>
        <v/>
      </c>
      <c r="N52" s="161">
        <f t="shared" si="3"/>
        <v>0</v>
      </c>
      <c r="O52" s="168">
        <f>Input!C68</f>
        <v>0</v>
      </c>
      <c r="P52" s="168"/>
      <c r="R52" s="131">
        <f t="shared" si="4"/>
        <v>0</v>
      </c>
      <c r="S52" s="133" t="str">
        <f t="shared" si="8"/>
        <v xml:space="preserve"> </v>
      </c>
      <c r="T52" s="133"/>
      <c r="U52" s="132" t="str">
        <f>_xlfn.IFNA(IF($D52=0,LOOKUP($F52,{0.1,0.2,0.3,0.4,0.5,0.6,0.7,0.8,0.9,1},{22,34,46,58,70,82,94,106,118,130}),""),"")</f>
        <v/>
      </c>
      <c r="V52" s="132" t="str">
        <f>_xlfn.IFNA(IF($D52=1,LOOKUP($F52,{0.1,0.2,0.3,0.4,0.5,0.6,0.7,0.8,0.9,1},{23,35,47,59,71,83,95,107,119,131}),""),"")</f>
        <v/>
      </c>
      <c r="W52" s="132" t="str">
        <f>_xlfn.IFNA(IF($D52=2,LOOKUP($F52,{0.1,0.2,0.3,0.4,0.5,0.6,0.7,0.8,0.9,1},{24,36,48,60,72,84,96,108,120,132}),""),"")</f>
        <v/>
      </c>
      <c r="X52" s="132" t="str">
        <f>_xlfn.IFNA(IF($D52=3,LOOKUP($F52,{0.1,0.2,0.3,0.4,0.5,0.6,0.7,0.8,0.9,1},{25,37,49,61,73,85,97,109,121,133}),""),"")</f>
        <v/>
      </c>
      <c r="Y52" s="132" t="str">
        <f>_xlfn.IFNA(IF($D52=4,LOOKUP($F52,{0.1,0.2,0.3,0.4,0.5,0.6,0.7,0.8,0.9,1},{26,38,50,62,74,86,98,110,122,134}),""),"")</f>
        <v/>
      </c>
      <c r="Z52" s="132" t="str">
        <f>_xlfn.IFNA(IF($D52=5,LOOKUP($F52,{0.1,0.2,0.3,0.4,0.5,0.6,0.7,0.8,0.9,1},{27,39,51,63,75,87,99,111,123,135}),""),"")</f>
        <v/>
      </c>
      <c r="AA52" s="132">
        <f t="shared" si="5"/>
        <v>0</v>
      </c>
      <c r="AB52" s="132" t="str">
        <f t="shared" si="9"/>
        <v>00</v>
      </c>
      <c r="AC52" s="82" t="e">
        <f>VLOOKUP(AB52,'AMI Ref'!T:U,2,FALSE)</f>
        <v>#N/A</v>
      </c>
      <c r="AD52" s="81"/>
      <c r="AE52" s="81" t="str">
        <f>_xlfn.IFNA(IF($D52=0,IF($J52="Not Paid by Tenant",0,INDEX('AMI Ref'!$K$5:$N$5,MATCH($J52,{"Oil","Gas","Electric - Other","ELECTRIC - HEAT PUMP"},0))),0),"")</f>
        <v/>
      </c>
      <c r="AF52" s="81">
        <f>_xlfn.IFNA(IF($D52=1,IF($J52="Not Paid by Tenant",0,INDEX('AMI Ref'!$K$6:$N$6,MATCH($J52,{"Oil","Gas","Electric - Other","ELECTRIC - HEAT PUMP"},0))),0),"")</f>
        <v>0</v>
      </c>
      <c r="AG52" s="81">
        <f>_xlfn.IFNA(IF($D52=2,IF($J52="Not Paid by Tenant",0,INDEX('AMI Ref'!$K$7:$N$7,MATCH($J52,{"Oil","Gas","Electric - Other","ELECTRIC - HEAT PUMP"},0))),0),"")</f>
        <v>0</v>
      </c>
      <c r="AH52" s="81">
        <f>_xlfn.IFNA(IF($D52=3,IF($J52="Not Paid by Tenant",0,INDEX('AMI Ref'!$K$8:$N$8,MATCH($J52,{"Oil","Gas","Electric - Other","ELECTRIC - HEAT PUMP"},0))),0),"")</f>
        <v>0</v>
      </c>
      <c r="AI52" s="81">
        <f>_xlfn.IFNA(IF($D52=4,IF($J52="Not Paid by Tenant",0,INDEX('AMI Ref'!$K$9:$N$9,MATCH($J52,{"Oil","Gas","Electric - Other","ELECTRIC - HEAT PUMP"},0))),0),"")</f>
        <v>0</v>
      </c>
      <c r="AJ52" s="81">
        <f>_xlfn.IFNA(IF($D52=5,IF($J52="Not Paid by Tenant",0,INDEX('AMI Ref'!$K$10:$N$10,MATCH($J52,{"Oil","Gas","Electric - Other","ELECTRIC - HEAT PUMP"},0))),0),"")</f>
        <v>0</v>
      </c>
      <c r="AK52" s="32"/>
      <c r="AL52" s="81" t="str">
        <f>_xlfn.IFNA(IF($D52=0,IF($K52="Not Paid by Tenant",0,INDEX('AMI Ref'!$O$5:$R$5,MATCH($K52,{"Oil","Gas","Electric - Other","Electric ccASHP - split"},0))),0),"")</f>
        <v/>
      </c>
      <c r="AM52" s="81">
        <f>_xlfn.IFNA(IF($D52=1,IF($K52="Not Paid by Tenant",0,INDEX('AMI Ref'!$O$6:$R$6,MATCH($K52,{"Oil","Gas","Electric - Other","Electric ccASHP - split"},0))),0),"")</f>
        <v>0</v>
      </c>
      <c r="AN52" s="81">
        <f>_xlfn.IFNA(IF($D52=2,IF($K52="Not Paid by Tenant",0,INDEX('AMI Ref'!$O$7:$R$7,MATCH($K52,{"Oil","Gas","Electric - Other","Electric ccASHP - split"},0))),0),"")</f>
        <v>0</v>
      </c>
      <c r="AO52" s="81">
        <f>_xlfn.IFNA(IF($D52=3,IF($K52="Not Paid by Tenant",0,INDEX('AMI Ref'!$O$8:$R$8,MATCH($K52,{"Oil","Gas","Electric - Other","Electric ccASHP - split"},0))),0),"")</f>
        <v>0</v>
      </c>
      <c r="AP52" s="81">
        <f>_xlfn.IFNA(IF($D52=4,IF($K52="Not Paid by Tenant",0,INDEX('AMI Ref'!$O$9:$R$9,MATCH($K52,{"Oil","Gas","Electric - Other","Electric ccASHP - split"},0))),0),"")</f>
        <v>0</v>
      </c>
      <c r="AQ52" s="81">
        <f>_xlfn.IFNA(IF($D52=5,IF($K52="Not Paid by Tenant",0,INDEX('AMI Ref'!$O$10:$R$10,MATCH($K52,{"Oil","Gas","Electric - Other","Electric ccASHP - split"},0))),0),"")</f>
        <v>0</v>
      </c>
      <c r="AR52" s="81">
        <f t="shared" si="6"/>
        <v>0</v>
      </c>
      <c r="AS52" s="86" t="e">
        <f t="shared" si="7"/>
        <v>#N/A</v>
      </c>
    </row>
    <row r="53" spans="1:45" ht="12.95" customHeight="1" x14ac:dyDescent="0.2">
      <c r="A53" s="130">
        <v>51</v>
      </c>
      <c r="B53" s="177">
        <f>IF(OR(COUNTIF($B$2:$B52,Input!$F69)&lt;1,COUNTIF($O$2:$O52,Input!$C69)&lt;1),Input!F69,0)</f>
        <v>0</v>
      </c>
      <c r="C53" s="177">
        <f>IF(OR(COUNTIF($B$2:$B52,Input!$F69)&lt;1,COUNTIF($O$2:$O52,Input!$C69)&lt;1),Input!G69,0)</f>
        <v>0</v>
      </c>
      <c r="D53" s="177">
        <f>IF(OR(COUNTIF($B$2:$B52,Input!$F69)&lt;1,COUNTIF($O$2:$O52,Input!$C69)&lt;1),Input!H69,0)</f>
        <v>0</v>
      </c>
      <c r="E53" s="177">
        <f>IF(OR(COUNTIF($B$2:$B52,Input!$F69)&lt;1,COUNTIF($O$2:$O52,Input!$C69)&lt;1),Input!I69,0)</f>
        <v>0</v>
      </c>
      <c r="F53" s="177">
        <f>IF(OR(COUNTIF($B$2:$B52,Input!$F69)&lt;1,COUNTIF($O$2:$O52,Input!$C69)&lt;1),Input!J69,0)</f>
        <v>0</v>
      </c>
      <c r="G53" s="177">
        <f>IF(OR(COUNTIF($B$2:$B52,Input!$F69)&lt;1,COUNTIF($O$2:$O52,Input!$C69)&lt;1),Input!K69,0)</f>
        <v>0</v>
      </c>
      <c r="H53" s="177">
        <f>IF(OR(COUNTIF($B$2:$B52,Input!$F69)&lt;1,COUNTIF($O$2:$O52,Input!$C69)&lt;1),Input!L69,0)</f>
        <v>0</v>
      </c>
      <c r="I53" s="177">
        <f>IF(OR(COUNTIF($B$2:$B52,Input!$F69)&lt;1,COUNTIF($O$2:$O52,Input!$C69)&lt;1),Input!M69,0)</f>
        <v>0</v>
      </c>
      <c r="J53" s="177">
        <f>IF(OR(COUNTIF($B$2:$B52,Input!$F69)&lt;1,COUNTIF($O$2:$O52,Input!$C69)&lt;1),Input!N69,0)</f>
        <v>0</v>
      </c>
      <c r="K53" s="177">
        <f>IF(OR(COUNTIF($B$2:$B52,Input!$F69)&lt;1,COUNTIF($O$2:$O52,Input!$C69)&lt;1),Input!O69,0)</f>
        <v>0</v>
      </c>
      <c r="L53" s="177">
        <f>IF(OR(COUNTIF($B$2:$B52,Input!$F69)&lt;1,COUNTIF($O$2:$O52,Input!$C69)&lt;1),Input!P69,0)</f>
        <v>0</v>
      </c>
      <c r="M53" s="129" t="str">
        <f t="shared" si="0"/>
        <v/>
      </c>
      <c r="N53" s="161">
        <f t="shared" si="3"/>
        <v>0</v>
      </c>
      <c r="O53" s="168">
        <f>Input!C69</f>
        <v>0</v>
      </c>
      <c r="P53" s="168"/>
      <c r="R53" s="131">
        <f t="shared" si="4"/>
        <v>0</v>
      </c>
      <c r="S53" s="133" t="str">
        <f t="shared" si="8"/>
        <v xml:space="preserve"> </v>
      </c>
      <c r="T53" s="133"/>
      <c r="U53" s="132" t="str">
        <f>_xlfn.IFNA(IF($D53=0,LOOKUP($F53,{0.1,0.2,0.3,0.4,0.5,0.6,0.7,0.8,0.9,1},{22,34,46,58,70,82,94,106,118,130}),""),"")</f>
        <v/>
      </c>
      <c r="V53" s="132" t="str">
        <f>_xlfn.IFNA(IF($D53=1,LOOKUP($F53,{0.1,0.2,0.3,0.4,0.5,0.6,0.7,0.8,0.9,1},{23,35,47,59,71,83,95,107,119,131}),""),"")</f>
        <v/>
      </c>
      <c r="W53" s="132" t="str">
        <f>_xlfn.IFNA(IF($D53=2,LOOKUP($F53,{0.1,0.2,0.3,0.4,0.5,0.6,0.7,0.8,0.9,1},{24,36,48,60,72,84,96,108,120,132}),""),"")</f>
        <v/>
      </c>
      <c r="X53" s="132" t="str">
        <f>_xlfn.IFNA(IF($D53=3,LOOKUP($F53,{0.1,0.2,0.3,0.4,0.5,0.6,0.7,0.8,0.9,1},{25,37,49,61,73,85,97,109,121,133}),""),"")</f>
        <v/>
      </c>
      <c r="Y53" s="132" t="str">
        <f>_xlfn.IFNA(IF($D53=4,LOOKUP($F53,{0.1,0.2,0.3,0.4,0.5,0.6,0.7,0.8,0.9,1},{26,38,50,62,74,86,98,110,122,134}),""),"")</f>
        <v/>
      </c>
      <c r="Z53" s="132" t="str">
        <f>_xlfn.IFNA(IF($D53=5,LOOKUP($F53,{0.1,0.2,0.3,0.4,0.5,0.6,0.7,0.8,0.9,1},{27,39,51,63,75,87,99,111,123,135}),""),"")</f>
        <v/>
      </c>
      <c r="AA53" s="132">
        <f t="shared" si="5"/>
        <v>0</v>
      </c>
      <c r="AB53" s="132" t="str">
        <f t="shared" si="9"/>
        <v>00</v>
      </c>
      <c r="AC53" s="82" t="e">
        <f>VLOOKUP(AB53,'AMI Ref'!T:U,2,FALSE)</f>
        <v>#N/A</v>
      </c>
      <c r="AD53" s="81"/>
      <c r="AE53" s="81" t="str">
        <f>_xlfn.IFNA(IF($D53=0,IF($J53="Not Paid by Tenant",0,INDEX('AMI Ref'!$K$5:$N$5,MATCH($J53,{"Oil","Gas","Electric - Other","ELECTRIC - HEAT PUMP"},0))),0),"")</f>
        <v/>
      </c>
      <c r="AF53" s="81">
        <f>_xlfn.IFNA(IF($D53=1,IF($J53="Not Paid by Tenant",0,INDEX('AMI Ref'!$K$6:$N$6,MATCH($J53,{"Oil","Gas","Electric - Other","ELECTRIC - HEAT PUMP"},0))),0),"")</f>
        <v>0</v>
      </c>
      <c r="AG53" s="81">
        <f>_xlfn.IFNA(IF($D53=2,IF($J53="Not Paid by Tenant",0,INDEX('AMI Ref'!$K$7:$N$7,MATCH($J53,{"Oil","Gas","Electric - Other","ELECTRIC - HEAT PUMP"},0))),0),"")</f>
        <v>0</v>
      </c>
      <c r="AH53" s="81">
        <f>_xlfn.IFNA(IF($D53=3,IF($J53="Not Paid by Tenant",0,INDEX('AMI Ref'!$K$8:$N$8,MATCH($J53,{"Oil","Gas","Electric - Other","ELECTRIC - HEAT PUMP"},0))),0),"")</f>
        <v>0</v>
      </c>
      <c r="AI53" s="81">
        <f>_xlfn.IFNA(IF($D53=4,IF($J53="Not Paid by Tenant",0,INDEX('AMI Ref'!$K$9:$N$9,MATCH($J53,{"Oil","Gas","Electric - Other","ELECTRIC - HEAT PUMP"},0))),0),"")</f>
        <v>0</v>
      </c>
      <c r="AJ53" s="81">
        <f>_xlfn.IFNA(IF($D53=5,IF($J53="Not Paid by Tenant",0,INDEX('AMI Ref'!$K$10:$N$10,MATCH($J53,{"Oil","Gas","Electric - Other","ELECTRIC - HEAT PUMP"},0))),0),"")</f>
        <v>0</v>
      </c>
      <c r="AK53" s="32"/>
      <c r="AL53" s="81" t="str">
        <f>_xlfn.IFNA(IF($D53=0,IF($K53="Not Paid by Tenant",0,INDEX('AMI Ref'!$O$5:$R$5,MATCH($K53,{"Oil","Gas","Electric - Other","Electric ccASHP - split"},0))),0),"")</f>
        <v/>
      </c>
      <c r="AM53" s="81">
        <f>_xlfn.IFNA(IF($D53=1,IF($K53="Not Paid by Tenant",0,INDEX('AMI Ref'!$O$6:$R$6,MATCH($K53,{"Oil","Gas","Electric - Other","Electric ccASHP - split"},0))),0),"")</f>
        <v>0</v>
      </c>
      <c r="AN53" s="81">
        <f>_xlfn.IFNA(IF($D53=2,IF($K53="Not Paid by Tenant",0,INDEX('AMI Ref'!$O$7:$R$7,MATCH($K53,{"Oil","Gas","Electric - Other","Electric ccASHP - split"},0))),0),"")</f>
        <v>0</v>
      </c>
      <c r="AO53" s="81">
        <f>_xlfn.IFNA(IF($D53=3,IF($K53="Not Paid by Tenant",0,INDEX('AMI Ref'!$O$8:$R$8,MATCH($K53,{"Oil","Gas","Electric - Other","Electric ccASHP - split"},0))),0),"")</f>
        <v>0</v>
      </c>
      <c r="AP53" s="81">
        <f>_xlfn.IFNA(IF($D53=4,IF($K53="Not Paid by Tenant",0,INDEX('AMI Ref'!$O$9:$R$9,MATCH($K53,{"Oil","Gas","Electric - Other","Electric ccASHP - split"},0))),0),"")</f>
        <v>0</v>
      </c>
      <c r="AQ53" s="81">
        <f>_xlfn.IFNA(IF($D53=5,IF($K53="Not Paid by Tenant",0,INDEX('AMI Ref'!$O$10:$R$10,MATCH($K53,{"Oil","Gas","Electric - Other","Electric ccASHP - split"},0))),0),"")</f>
        <v>0</v>
      </c>
      <c r="AR53" s="81">
        <f t="shared" si="6"/>
        <v>0</v>
      </c>
      <c r="AS53" s="86" t="e">
        <f t="shared" si="7"/>
        <v>#N/A</v>
      </c>
    </row>
    <row r="54" spans="1:45" ht="12.95" customHeight="1" x14ac:dyDescent="0.2">
      <c r="A54" s="130">
        <v>52</v>
      </c>
      <c r="B54" s="177">
        <f>IF(OR(COUNTIF($B$2:$B53,Input!$F70)&lt;1,COUNTIF($O$2:$O53,Input!$C70)&lt;1),Input!F70,0)</f>
        <v>0</v>
      </c>
      <c r="C54" s="177">
        <f>IF(OR(COUNTIF($B$2:$B53,Input!$F70)&lt;1,COUNTIF($O$2:$O53,Input!$C70)&lt;1),Input!G70,0)</f>
        <v>0</v>
      </c>
      <c r="D54" s="177">
        <f>IF(OR(COUNTIF($B$2:$B53,Input!$F70)&lt;1,COUNTIF($O$2:$O53,Input!$C70)&lt;1),Input!H70,0)</f>
        <v>0</v>
      </c>
      <c r="E54" s="177">
        <f>IF(OR(COUNTIF($B$2:$B53,Input!$F70)&lt;1,COUNTIF($O$2:$O53,Input!$C70)&lt;1),Input!I70,0)</f>
        <v>0</v>
      </c>
      <c r="F54" s="177">
        <f>IF(OR(COUNTIF($B$2:$B53,Input!$F70)&lt;1,COUNTIF($O$2:$O53,Input!$C70)&lt;1),Input!J70,0)</f>
        <v>0</v>
      </c>
      <c r="G54" s="177">
        <f>IF(OR(COUNTIF($B$2:$B53,Input!$F70)&lt;1,COUNTIF($O$2:$O53,Input!$C70)&lt;1),Input!K70,0)</f>
        <v>0</v>
      </c>
      <c r="H54" s="177">
        <f>IF(OR(COUNTIF($B$2:$B53,Input!$F70)&lt;1,COUNTIF($O$2:$O53,Input!$C70)&lt;1),Input!L70,0)</f>
        <v>0</v>
      </c>
      <c r="I54" s="177">
        <f>IF(OR(COUNTIF($B$2:$B53,Input!$F70)&lt;1,COUNTIF($O$2:$O53,Input!$C70)&lt;1),Input!M70,0)</f>
        <v>0</v>
      </c>
      <c r="J54" s="177">
        <f>IF(OR(COUNTIF($B$2:$B53,Input!$F70)&lt;1,COUNTIF($O$2:$O53,Input!$C70)&lt;1),Input!N70,0)</f>
        <v>0</v>
      </c>
      <c r="K54" s="177">
        <f>IF(OR(COUNTIF($B$2:$B53,Input!$F70)&lt;1,COUNTIF($O$2:$O53,Input!$C70)&lt;1),Input!O70,0)</f>
        <v>0</v>
      </c>
      <c r="L54" s="177">
        <f>IF(OR(COUNTIF($B$2:$B53,Input!$F70)&lt;1,COUNTIF($O$2:$O53,Input!$C70)&lt;1),Input!P70,0)</f>
        <v>0</v>
      </c>
      <c r="M54" s="129" t="str">
        <f t="shared" si="0"/>
        <v/>
      </c>
      <c r="N54" s="161">
        <f t="shared" si="3"/>
        <v>0</v>
      </c>
      <c r="O54" s="168">
        <f>Input!C70</f>
        <v>0</v>
      </c>
      <c r="P54" s="168"/>
      <c r="R54" s="131">
        <f t="shared" si="4"/>
        <v>0</v>
      </c>
      <c r="S54" s="133" t="str">
        <f t="shared" si="8"/>
        <v xml:space="preserve"> </v>
      </c>
      <c r="T54" s="133"/>
      <c r="U54" s="132" t="str">
        <f>_xlfn.IFNA(IF($D54=0,LOOKUP($F54,{0.1,0.2,0.3,0.4,0.5,0.6,0.7,0.8,0.9,1},{22,34,46,58,70,82,94,106,118,130}),""),"")</f>
        <v/>
      </c>
      <c r="V54" s="132" t="str">
        <f>_xlfn.IFNA(IF($D54=1,LOOKUP($F54,{0.1,0.2,0.3,0.4,0.5,0.6,0.7,0.8,0.9,1},{23,35,47,59,71,83,95,107,119,131}),""),"")</f>
        <v/>
      </c>
      <c r="W54" s="132" t="str">
        <f>_xlfn.IFNA(IF($D54=2,LOOKUP($F54,{0.1,0.2,0.3,0.4,0.5,0.6,0.7,0.8,0.9,1},{24,36,48,60,72,84,96,108,120,132}),""),"")</f>
        <v/>
      </c>
      <c r="X54" s="132" t="str">
        <f>_xlfn.IFNA(IF($D54=3,LOOKUP($F54,{0.1,0.2,0.3,0.4,0.5,0.6,0.7,0.8,0.9,1},{25,37,49,61,73,85,97,109,121,133}),""),"")</f>
        <v/>
      </c>
      <c r="Y54" s="132" t="str">
        <f>_xlfn.IFNA(IF($D54=4,LOOKUP($F54,{0.1,0.2,0.3,0.4,0.5,0.6,0.7,0.8,0.9,1},{26,38,50,62,74,86,98,110,122,134}),""),"")</f>
        <v/>
      </c>
      <c r="Z54" s="132" t="str">
        <f>_xlfn.IFNA(IF($D54=5,LOOKUP($F54,{0.1,0.2,0.3,0.4,0.5,0.6,0.7,0.8,0.9,1},{27,39,51,63,75,87,99,111,123,135}),""),"")</f>
        <v/>
      </c>
      <c r="AA54" s="132">
        <f t="shared" si="5"/>
        <v>0</v>
      </c>
      <c r="AB54" s="132" t="str">
        <f t="shared" si="9"/>
        <v>00</v>
      </c>
      <c r="AC54" s="82" t="e">
        <f>VLOOKUP(AB54,'AMI Ref'!T:U,2,FALSE)</f>
        <v>#N/A</v>
      </c>
      <c r="AD54" s="81"/>
      <c r="AE54" s="81" t="str">
        <f>_xlfn.IFNA(IF($D54=0,IF($J54="Not Paid by Tenant",0,INDEX('AMI Ref'!$K$5:$N$5,MATCH($J54,{"Oil","Gas","Electric - Other","ELECTRIC - HEAT PUMP"},0))),0),"")</f>
        <v/>
      </c>
      <c r="AF54" s="81">
        <f>_xlfn.IFNA(IF($D54=1,IF($J54="Not Paid by Tenant",0,INDEX('AMI Ref'!$K$6:$N$6,MATCH($J54,{"Oil","Gas","Electric - Other","ELECTRIC - HEAT PUMP"},0))),0),"")</f>
        <v>0</v>
      </c>
      <c r="AG54" s="81">
        <f>_xlfn.IFNA(IF($D54=2,IF($J54="Not Paid by Tenant",0,INDEX('AMI Ref'!$K$7:$N$7,MATCH($J54,{"Oil","Gas","Electric - Other","ELECTRIC - HEAT PUMP"},0))),0),"")</f>
        <v>0</v>
      </c>
      <c r="AH54" s="81">
        <f>_xlfn.IFNA(IF($D54=3,IF($J54="Not Paid by Tenant",0,INDEX('AMI Ref'!$K$8:$N$8,MATCH($J54,{"Oil","Gas","Electric - Other","ELECTRIC - HEAT PUMP"},0))),0),"")</f>
        <v>0</v>
      </c>
      <c r="AI54" s="81">
        <f>_xlfn.IFNA(IF($D54=4,IF($J54="Not Paid by Tenant",0,INDEX('AMI Ref'!$K$9:$N$9,MATCH($J54,{"Oil","Gas","Electric - Other","ELECTRIC - HEAT PUMP"},0))),0),"")</f>
        <v>0</v>
      </c>
      <c r="AJ54" s="81">
        <f>_xlfn.IFNA(IF($D54=5,IF($J54="Not Paid by Tenant",0,INDEX('AMI Ref'!$K$10:$N$10,MATCH($J54,{"Oil","Gas","Electric - Other","ELECTRIC - HEAT PUMP"},0))),0),"")</f>
        <v>0</v>
      </c>
      <c r="AK54" s="32"/>
      <c r="AL54" s="81" t="str">
        <f>_xlfn.IFNA(IF($D54=0,IF($K54="Not Paid by Tenant",0,INDEX('AMI Ref'!$O$5:$R$5,MATCH($K54,{"Oil","Gas","Electric - Other","Electric ccASHP - split"},0))),0),"")</f>
        <v/>
      </c>
      <c r="AM54" s="81">
        <f>_xlfn.IFNA(IF($D54=1,IF($K54="Not Paid by Tenant",0,INDEX('AMI Ref'!$O$6:$R$6,MATCH($K54,{"Oil","Gas","Electric - Other","Electric ccASHP - split"},0))),0),"")</f>
        <v>0</v>
      </c>
      <c r="AN54" s="81">
        <f>_xlfn.IFNA(IF($D54=2,IF($K54="Not Paid by Tenant",0,INDEX('AMI Ref'!$O$7:$R$7,MATCH($K54,{"Oil","Gas","Electric - Other","Electric ccASHP - split"},0))),0),"")</f>
        <v>0</v>
      </c>
      <c r="AO54" s="81">
        <f>_xlfn.IFNA(IF($D54=3,IF($K54="Not Paid by Tenant",0,INDEX('AMI Ref'!$O$8:$R$8,MATCH($K54,{"Oil","Gas","Electric - Other","Electric ccASHP - split"},0))),0),"")</f>
        <v>0</v>
      </c>
      <c r="AP54" s="81">
        <f>_xlfn.IFNA(IF($D54=4,IF($K54="Not Paid by Tenant",0,INDEX('AMI Ref'!$O$9:$R$9,MATCH($K54,{"Oil","Gas","Electric - Other","Electric ccASHP - split"},0))),0),"")</f>
        <v>0</v>
      </c>
      <c r="AQ54" s="81">
        <f>_xlfn.IFNA(IF($D54=5,IF($K54="Not Paid by Tenant",0,INDEX('AMI Ref'!$O$10:$R$10,MATCH($K54,{"Oil","Gas","Electric - Other","Electric ccASHP - split"},0))),0),"")</f>
        <v>0</v>
      </c>
      <c r="AR54" s="81">
        <f t="shared" si="6"/>
        <v>0</v>
      </c>
      <c r="AS54" s="86" t="e">
        <f t="shared" si="7"/>
        <v>#N/A</v>
      </c>
    </row>
    <row r="55" spans="1:45" ht="12.95" customHeight="1" x14ac:dyDescent="0.2">
      <c r="A55" s="130">
        <v>53</v>
      </c>
      <c r="B55" s="177">
        <f>IF(OR(COUNTIF($B$2:$B54,Input!$F71)&lt;1,COUNTIF($O$2:$O54,Input!$C71)&lt;1),Input!F71,0)</f>
        <v>0</v>
      </c>
      <c r="C55" s="177">
        <f>IF(OR(COUNTIF($B$2:$B54,Input!$F71)&lt;1,COUNTIF($O$2:$O54,Input!$C71)&lt;1),Input!G71,0)</f>
        <v>0</v>
      </c>
      <c r="D55" s="177">
        <f>IF(OR(COUNTIF($B$2:$B54,Input!$F71)&lt;1,COUNTIF($O$2:$O54,Input!$C71)&lt;1),Input!H71,0)</f>
        <v>0</v>
      </c>
      <c r="E55" s="177">
        <f>IF(OR(COUNTIF($B$2:$B54,Input!$F71)&lt;1,COUNTIF($O$2:$O54,Input!$C71)&lt;1),Input!I71,0)</f>
        <v>0</v>
      </c>
      <c r="F55" s="177">
        <f>IF(OR(COUNTIF($B$2:$B54,Input!$F71)&lt;1,COUNTIF($O$2:$O54,Input!$C71)&lt;1),Input!J71,0)</f>
        <v>0</v>
      </c>
      <c r="G55" s="177">
        <f>IF(OR(COUNTIF($B$2:$B54,Input!$F71)&lt;1,COUNTIF($O$2:$O54,Input!$C71)&lt;1),Input!K71,0)</f>
        <v>0</v>
      </c>
      <c r="H55" s="177">
        <f>IF(OR(COUNTIF($B$2:$B54,Input!$F71)&lt;1,COUNTIF($O$2:$O54,Input!$C71)&lt;1),Input!L71,0)</f>
        <v>0</v>
      </c>
      <c r="I55" s="177">
        <f>IF(OR(COUNTIF($B$2:$B54,Input!$F71)&lt;1,COUNTIF($O$2:$O54,Input!$C71)&lt;1),Input!M71,0)</f>
        <v>0</v>
      </c>
      <c r="J55" s="177">
        <f>IF(OR(COUNTIF($B$2:$B54,Input!$F71)&lt;1,COUNTIF($O$2:$O54,Input!$C71)&lt;1),Input!N71,0)</f>
        <v>0</v>
      </c>
      <c r="K55" s="177">
        <f>IF(OR(COUNTIF($B$2:$B54,Input!$F71)&lt;1,COUNTIF($O$2:$O54,Input!$C71)&lt;1),Input!O71,0)</f>
        <v>0</v>
      </c>
      <c r="L55" s="177">
        <f>IF(OR(COUNTIF($B$2:$B54,Input!$F71)&lt;1,COUNTIF($O$2:$O54,Input!$C71)&lt;1),Input!P71,0)</f>
        <v>0</v>
      </c>
      <c r="M55" s="129" t="str">
        <f t="shared" si="0"/>
        <v/>
      </c>
      <c r="N55" s="161">
        <f t="shared" si="3"/>
        <v>0</v>
      </c>
      <c r="O55" s="168">
        <f>Input!C71</f>
        <v>0</v>
      </c>
      <c r="P55" s="168"/>
      <c r="R55" s="131">
        <f t="shared" si="4"/>
        <v>0</v>
      </c>
      <c r="S55" s="133" t="str">
        <f t="shared" si="8"/>
        <v xml:space="preserve"> </v>
      </c>
      <c r="T55" s="133"/>
      <c r="U55" s="132" t="str">
        <f>_xlfn.IFNA(IF($D55=0,LOOKUP($F55,{0.1,0.2,0.3,0.4,0.5,0.6,0.7,0.8,0.9,1},{22,34,46,58,70,82,94,106,118,130}),""),"")</f>
        <v/>
      </c>
      <c r="V55" s="132" t="str">
        <f>_xlfn.IFNA(IF($D55=1,LOOKUP($F55,{0.1,0.2,0.3,0.4,0.5,0.6,0.7,0.8,0.9,1},{23,35,47,59,71,83,95,107,119,131}),""),"")</f>
        <v/>
      </c>
      <c r="W55" s="132" t="str">
        <f>_xlfn.IFNA(IF($D55=2,LOOKUP($F55,{0.1,0.2,0.3,0.4,0.5,0.6,0.7,0.8,0.9,1},{24,36,48,60,72,84,96,108,120,132}),""),"")</f>
        <v/>
      </c>
      <c r="X55" s="132" t="str">
        <f>_xlfn.IFNA(IF($D55=3,LOOKUP($F55,{0.1,0.2,0.3,0.4,0.5,0.6,0.7,0.8,0.9,1},{25,37,49,61,73,85,97,109,121,133}),""),"")</f>
        <v/>
      </c>
      <c r="Y55" s="132" t="str">
        <f>_xlfn.IFNA(IF($D55=4,LOOKUP($F55,{0.1,0.2,0.3,0.4,0.5,0.6,0.7,0.8,0.9,1},{26,38,50,62,74,86,98,110,122,134}),""),"")</f>
        <v/>
      </c>
      <c r="Z55" s="132" t="str">
        <f>_xlfn.IFNA(IF($D55=5,LOOKUP($F55,{0.1,0.2,0.3,0.4,0.5,0.6,0.7,0.8,0.9,1},{27,39,51,63,75,87,99,111,123,135}),""),"")</f>
        <v/>
      </c>
      <c r="AA55" s="132">
        <f t="shared" si="5"/>
        <v>0</v>
      </c>
      <c r="AB55" s="132" t="str">
        <f t="shared" si="9"/>
        <v>00</v>
      </c>
      <c r="AC55" s="82" t="e">
        <f>VLOOKUP(AB55,'AMI Ref'!T:U,2,FALSE)</f>
        <v>#N/A</v>
      </c>
      <c r="AD55" s="81"/>
      <c r="AE55" s="81" t="str">
        <f>_xlfn.IFNA(IF($D55=0,IF($J55="Not Paid by Tenant",0,INDEX('AMI Ref'!$K$5:$N$5,MATCH($J55,{"Oil","Gas","Electric - Other","ELECTRIC - HEAT PUMP"},0))),0),"")</f>
        <v/>
      </c>
      <c r="AF55" s="81">
        <f>_xlfn.IFNA(IF($D55=1,IF($J55="Not Paid by Tenant",0,INDEX('AMI Ref'!$K$6:$N$6,MATCH($J55,{"Oil","Gas","Electric - Other","ELECTRIC - HEAT PUMP"},0))),0),"")</f>
        <v>0</v>
      </c>
      <c r="AG55" s="81">
        <f>_xlfn.IFNA(IF($D55=2,IF($J55="Not Paid by Tenant",0,INDEX('AMI Ref'!$K$7:$N$7,MATCH($J55,{"Oil","Gas","Electric - Other","ELECTRIC - HEAT PUMP"},0))),0),"")</f>
        <v>0</v>
      </c>
      <c r="AH55" s="81">
        <f>_xlfn.IFNA(IF($D55=3,IF($J55="Not Paid by Tenant",0,INDEX('AMI Ref'!$K$8:$N$8,MATCH($J55,{"Oil","Gas","Electric - Other","ELECTRIC - HEAT PUMP"},0))),0),"")</f>
        <v>0</v>
      </c>
      <c r="AI55" s="81">
        <f>_xlfn.IFNA(IF($D55=4,IF($J55="Not Paid by Tenant",0,INDEX('AMI Ref'!$K$9:$N$9,MATCH($J55,{"Oil","Gas","Electric - Other","ELECTRIC - HEAT PUMP"},0))),0),"")</f>
        <v>0</v>
      </c>
      <c r="AJ55" s="81">
        <f>_xlfn.IFNA(IF($D55=5,IF($J55="Not Paid by Tenant",0,INDEX('AMI Ref'!$K$10:$N$10,MATCH($J55,{"Oil","Gas","Electric - Other","ELECTRIC - HEAT PUMP"},0))),0),"")</f>
        <v>0</v>
      </c>
      <c r="AK55" s="32"/>
      <c r="AL55" s="81" t="str">
        <f>_xlfn.IFNA(IF($D55=0,IF($K55="Not Paid by Tenant",0,INDEX('AMI Ref'!$O$5:$R$5,MATCH($K55,{"Oil","Gas","Electric - Other","Electric ccASHP - split"},0))),0),"")</f>
        <v/>
      </c>
      <c r="AM55" s="81">
        <f>_xlfn.IFNA(IF($D55=1,IF($K55="Not Paid by Tenant",0,INDEX('AMI Ref'!$O$6:$R$6,MATCH($K55,{"Oil","Gas","Electric - Other","Electric ccASHP - split"},0))),0),"")</f>
        <v>0</v>
      </c>
      <c r="AN55" s="81">
        <f>_xlfn.IFNA(IF($D55=2,IF($K55="Not Paid by Tenant",0,INDEX('AMI Ref'!$O$7:$R$7,MATCH($K55,{"Oil","Gas","Electric - Other","Electric ccASHP - split"},0))),0),"")</f>
        <v>0</v>
      </c>
      <c r="AO55" s="81">
        <f>_xlfn.IFNA(IF($D55=3,IF($K55="Not Paid by Tenant",0,INDEX('AMI Ref'!$O$8:$R$8,MATCH($K55,{"Oil","Gas","Electric - Other","Electric ccASHP - split"},0))),0),"")</f>
        <v>0</v>
      </c>
      <c r="AP55" s="81">
        <f>_xlfn.IFNA(IF($D55=4,IF($K55="Not Paid by Tenant",0,INDEX('AMI Ref'!$O$9:$R$9,MATCH($K55,{"Oil","Gas","Electric - Other","Electric ccASHP - split"},0))),0),"")</f>
        <v>0</v>
      </c>
      <c r="AQ55" s="81">
        <f>_xlfn.IFNA(IF($D55=5,IF($K55="Not Paid by Tenant",0,INDEX('AMI Ref'!$O$10:$R$10,MATCH($K55,{"Oil","Gas","Electric - Other","Electric ccASHP - split"},0))),0),"")</f>
        <v>0</v>
      </c>
      <c r="AR55" s="81">
        <f t="shared" si="6"/>
        <v>0</v>
      </c>
      <c r="AS55" s="86" t="e">
        <f t="shared" si="7"/>
        <v>#N/A</v>
      </c>
    </row>
    <row r="56" spans="1:45" ht="12.95" customHeight="1" x14ac:dyDescent="0.2">
      <c r="A56" s="130">
        <v>54</v>
      </c>
      <c r="B56" s="177">
        <f>IF(OR(COUNTIF($B$2:$B55,Input!$F72)&lt;1,COUNTIF($O$2:$O55,Input!$C72)&lt;1),Input!F72,0)</f>
        <v>0</v>
      </c>
      <c r="C56" s="177">
        <f>IF(OR(COUNTIF($B$2:$B55,Input!$F72)&lt;1,COUNTIF($O$2:$O55,Input!$C72)&lt;1),Input!G72,0)</f>
        <v>0</v>
      </c>
      <c r="D56" s="177">
        <f>IF(OR(COUNTIF($B$2:$B55,Input!$F72)&lt;1,COUNTIF($O$2:$O55,Input!$C72)&lt;1),Input!H72,0)</f>
        <v>0</v>
      </c>
      <c r="E56" s="177">
        <f>IF(OR(COUNTIF($B$2:$B55,Input!$F72)&lt;1,COUNTIF($O$2:$O55,Input!$C72)&lt;1),Input!I72,0)</f>
        <v>0</v>
      </c>
      <c r="F56" s="177">
        <f>IF(OR(COUNTIF($B$2:$B55,Input!$F72)&lt;1,COUNTIF($O$2:$O55,Input!$C72)&lt;1),Input!J72,0)</f>
        <v>0</v>
      </c>
      <c r="G56" s="177">
        <f>IF(OR(COUNTIF($B$2:$B55,Input!$F72)&lt;1,COUNTIF($O$2:$O55,Input!$C72)&lt;1),Input!K72,0)</f>
        <v>0</v>
      </c>
      <c r="H56" s="177">
        <f>IF(OR(COUNTIF($B$2:$B55,Input!$F72)&lt;1,COUNTIF($O$2:$O55,Input!$C72)&lt;1),Input!L72,0)</f>
        <v>0</v>
      </c>
      <c r="I56" s="177">
        <f>IF(OR(COUNTIF($B$2:$B55,Input!$F72)&lt;1,COUNTIF($O$2:$O55,Input!$C72)&lt;1),Input!M72,0)</f>
        <v>0</v>
      </c>
      <c r="J56" s="177">
        <f>IF(OR(COUNTIF($B$2:$B55,Input!$F72)&lt;1,COUNTIF($O$2:$O55,Input!$C72)&lt;1),Input!N72,0)</f>
        <v>0</v>
      </c>
      <c r="K56" s="177">
        <f>IF(OR(COUNTIF($B$2:$B55,Input!$F72)&lt;1,COUNTIF($O$2:$O55,Input!$C72)&lt;1),Input!O72,0)</f>
        <v>0</v>
      </c>
      <c r="L56" s="177">
        <f>IF(OR(COUNTIF($B$2:$B55,Input!$F72)&lt;1,COUNTIF($O$2:$O55,Input!$C72)&lt;1),Input!P72,0)</f>
        <v>0</v>
      </c>
      <c r="M56" s="129" t="str">
        <f t="shared" si="0"/>
        <v/>
      </c>
      <c r="N56" s="161">
        <f t="shared" si="3"/>
        <v>0</v>
      </c>
      <c r="O56" s="168">
        <f>Input!C72</f>
        <v>0</v>
      </c>
      <c r="P56" s="168"/>
      <c r="R56" s="131">
        <f t="shared" si="4"/>
        <v>0</v>
      </c>
      <c r="S56" s="133" t="str">
        <f t="shared" si="8"/>
        <v xml:space="preserve"> </v>
      </c>
      <c r="T56" s="133"/>
      <c r="U56" s="132" t="str">
        <f>_xlfn.IFNA(IF($D56=0,LOOKUP($F56,{0.1,0.2,0.3,0.4,0.5,0.6,0.7,0.8,0.9,1},{22,34,46,58,70,82,94,106,118,130}),""),"")</f>
        <v/>
      </c>
      <c r="V56" s="132" t="str">
        <f>_xlfn.IFNA(IF($D56=1,LOOKUP($F56,{0.1,0.2,0.3,0.4,0.5,0.6,0.7,0.8,0.9,1},{23,35,47,59,71,83,95,107,119,131}),""),"")</f>
        <v/>
      </c>
      <c r="W56" s="132" t="str">
        <f>_xlfn.IFNA(IF($D56=2,LOOKUP($F56,{0.1,0.2,0.3,0.4,0.5,0.6,0.7,0.8,0.9,1},{24,36,48,60,72,84,96,108,120,132}),""),"")</f>
        <v/>
      </c>
      <c r="X56" s="132" t="str">
        <f>_xlfn.IFNA(IF($D56=3,LOOKUP($F56,{0.1,0.2,0.3,0.4,0.5,0.6,0.7,0.8,0.9,1},{25,37,49,61,73,85,97,109,121,133}),""),"")</f>
        <v/>
      </c>
      <c r="Y56" s="132" t="str">
        <f>_xlfn.IFNA(IF($D56=4,LOOKUP($F56,{0.1,0.2,0.3,0.4,0.5,0.6,0.7,0.8,0.9,1},{26,38,50,62,74,86,98,110,122,134}),""),"")</f>
        <v/>
      </c>
      <c r="Z56" s="132" t="str">
        <f>_xlfn.IFNA(IF($D56=5,LOOKUP($F56,{0.1,0.2,0.3,0.4,0.5,0.6,0.7,0.8,0.9,1},{27,39,51,63,75,87,99,111,123,135}),""),"")</f>
        <v/>
      </c>
      <c r="AA56" s="132">
        <f t="shared" si="5"/>
        <v>0</v>
      </c>
      <c r="AB56" s="132" t="str">
        <f t="shared" si="9"/>
        <v>00</v>
      </c>
      <c r="AC56" s="82" t="e">
        <f>VLOOKUP(AB56,'AMI Ref'!T:U,2,FALSE)</f>
        <v>#N/A</v>
      </c>
      <c r="AD56" s="81"/>
      <c r="AE56" s="81" t="str">
        <f>_xlfn.IFNA(IF($D56=0,IF($J56="Not Paid by Tenant",0,INDEX('AMI Ref'!$K$5:$N$5,MATCH($J56,{"Oil","Gas","Electric - Other","ELECTRIC - HEAT PUMP"},0))),0),"")</f>
        <v/>
      </c>
      <c r="AF56" s="81">
        <f>_xlfn.IFNA(IF($D56=1,IF($J56="Not Paid by Tenant",0,INDEX('AMI Ref'!$K$6:$N$6,MATCH($J56,{"Oil","Gas","Electric - Other","ELECTRIC - HEAT PUMP"},0))),0),"")</f>
        <v>0</v>
      </c>
      <c r="AG56" s="81">
        <f>_xlfn.IFNA(IF($D56=2,IF($J56="Not Paid by Tenant",0,INDEX('AMI Ref'!$K$7:$N$7,MATCH($J56,{"Oil","Gas","Electric - Other","ELECTRIC - HEAT PUMP"},0))),0),"")</f>
        <v>0</v>
      </c>
      <c r="AH56" s="81">
        <f>_xlfn.IFNA(IF($D56=3,IF($J56="Not Paid by Tenant",0,INDEX('AMI Ref'!$K$8:$N$8,MATCH($J56,{"Oil","Gas","Electric - Other","ELECTRIC - HEAT PUMP"},0))),0),"")</f>
        <v>0</v>
      </c>
      <c r="AI56" s="81">
        <f>_xlfn.IFNA(IF($D56=4,IF($J56="Not Paid by Tenant",0,INDEX('AMI Ref'!$K$9:$N$9,MATCH($J56,{"Oil","Gas","Electric - Other","ELECTRIC - HEAT PUMP"},0))),0),"")</f>
        <v>0</v>
      </c>
      <c r="AJ56" s="81">
        <f>_xlfn.IFNA(IF($D56=5,IF($J56="Not Paid by Tenant",0,INDEX('AMI Ref'!$K$10:$N$10,MATCH($J56,{"Oil","Gas","Electric - Other","ELECTRIC - HEAT PUMP"},0))),0),"")</f>
        <v>0</v>
      </c>
      <c r="AK56" s="32"/>
      <c r="AL56" s="81" t="str">
        <f>_xlfn.IFNA(IF($D56=0,IF($K56="Not Paid by Tenant",0,INDEX('AMI Ref'!$O$5:$R$5,MATCH($K56,{"Oil","Gas","Electric - Other","Electric ccASHP - split"},0))),0),"")</f>
        <v/>
      </c>
      <c r="AM56" s="81">
        <f>_xlfn.IFNA(IF($D56=1,IF($K56="Not Paid by Tenant",0,INDEX('AMI Ref'!$O$6:$R$6,MATCH($K56,{"Oil","Gas","Electric - Other","Electric ccASHP - split"},0))),0),"")</f>
        <v>0</v>
      </c>
      <c r="AN56" s="81">
        <f>_xlfn.IFNA(IF($D56=2,IF($K56="Not Paid by Tenant",0,INDEX('AMI Ref'!$O$7:$R$7,MATCH($K56,{"Oil","Gas","Electric - Other","Electric ccASHP - split"},0))),0),"")</f>
        <v>0</v>
      </c>
      <c r="AO56" s="81">
        <f>_xlfn.IFNA(IF($D56=3,IF($K56="Not Paid by Tenant",0,INDEX('AMI Ref'!$O$8:$R$8,MATCH($K56,{"Oil","Gas","Electric - Other","Electric ccASHP - split"},0))),0),"")</f>
        <v>0</v>
      </c>
      <c r="AP56" s="81">
        <f>_xlfn.IFNA(IF($D56=4,IF($K56="Not Paid by Tenant",0,INDEX('AMI Ref'!$O$9:$R$9,MATCH($K56,{"Oil","Gas","Electric - Other","Electric ccASHP - split"},0))),0),"")</f>
        <v>0</v>
      </c>
      <c r="AQ56" s="81">
        <f>_xlfn.IFNA(IF($D56=5,IF($K56="Not Paid by Tenant",0,INDEX('AMI Ref'!$O$10:$R$10,MATCH($K56,{"Oil","Gas","Electric - Other","Electric ccASHP - split"},0))),0),"")</f>
        <v>0</v>
      </c>
      <c r="AR56" s="81">
        <f t="shared" si="6"/>
        <v>0</v>
      </c>
      <c r="AS56" s="86" t="e">
        <f t="shared" si="7"/>
        <v>#N/A</v>
      </c>
    </row>
    <row r="57" spans="1:45" ht="12.95" customHeight="1" x14ac:dyDescent="0.2">
      <c r="A57" s="130">
        <v>55</v>
      </c>
      <c r="B57" s="177">
        <f>IF(OR(COUNTIF($B$2:$B56,Input!$F73)&lt;1,COUNTIF($O$2:$O56,Input!$C73)&lt;1),Input!F73,0)</f>
        <v>0</v>
      </c>
      <c r="C57" s="177">
        <f>IF(OR(COUNTIF($B$2:$B56,Input!$F73)&lt;1,COUNTIF($O$2:$O56,Input!$C73)&lt;1),Input!G73,0)</f>
        <v>0</v>
      </c>
      <c r="D57" s="177">
        <f>IF(OR(COUNTIF($B$2:$B56,Input!$F73)&lt;1,COUNTIF($O$2:$O56,Input!$C73)&lt;1),Input!H73,0)</f>
        <v>0</v>
      </c>
      <c r="E57" s="177">
        <f>IF(OR(COUNTIF($B$2:$B56,Input!$F73)&lt;1,COUNTIF($O$2:$O56,Input!$C73)&lt;1),Input!I73,0)</f>
        <v>0</v>
      </c>
      <c r="F57" s="177">
        <f>IF(OR(COUNTIF($B$2:$B56,Input!$F73)&lt;1,COUNTIF($O$2:$O56,Input!$C73)&lt;1),Input!J73,0)</f>
        <v>0</v>
      </c>
      <c r="G57" s="177">
        <f>IF(OR(COUNTIF($B$2:$B56,Input!$F73)&lt;1,COUNTIF($O$2:$O56,Input!$C73)&lt;1),Input!K73,0)</f>
        <v>0</v>
      </c>
      <c r="H57" s="177">
        <f>IF(OR(COUNTIF($B$2:$B56,Input!$F73)&lt;1,COUNTIF($O$2:$O56,Input!$C73)&lt;1),Input!L73,0)</f>
        <v>0</v>
      </c>
      <c r="I57" s="177">
        <f>IF(OR(COUNTIF($B$2:$B56,Input!$F73)&lt;1,COUNTIF($O$2:$O56,Input!$C73)&lt;1),Input!M73,0)</f>
        <v>0</v>
      </c>
      <c r="J57" s="177">
        <f>IF(OR(COUNTIF($B$2:$B56,Input!$F73)&lt;1,COUNTIF($O$2:$O56,Input!$C73)&lt;1),Input!N73,0)</f>
        <v>0</v>
      </c>
      <c r="K57" s="177">
        <f>IF(OR(COUNTIF($B$2:$B56,Input!$F73)&lt;1,COUNTIF($O$2:$O56,Input!$C73)&lt;1),Input!O73,0)</f>
        <v>0</v>
      </c>
      <c r="L57" s="177">
        <f>IF(OR(COUNTIF($B$2:$B56,Input!$F73)&lt;1,COUNTIF($O$2:$O56,Input!$C73)&lt;1),Input!P73,0)</f>
        <v>0</v>
      </c>
      <c r="M57" s="129" t="str">
        <f t="shared" si="0"/>
        <v/>
      </c>
      <c r="N57" s="161">
        <f t="shared" si="3"/>
        <v>0</v>
      </c>
      <c r="O57" s="168">
        <f>Input!C73</f>
        <v>0</v>
      </c>
      <c r="P57" s="168"/>
      <c r="R57" s="131">
        <f t="shared" si="4"/>
        <v>0</v>
      </c>
      <c r="S57" s="133" t="str">
        <f t="shared" si="8"/>
        <v xml:space="preserve"> </v>
      </c>
      <c r="T57" s="133"/>
      <c r="U57" s="132" t="str">
        <f>_xlfn.IFNA(IF($D57=0,LOOKUP($F57,{0.1,0.2,0.3,0.4,0.5,0.6,0.7,0.8,0.9,1},{22,34,46,58,70,82,94,106,118,130}),""),"")</f>
        <v/>
      </c>
      <c r="V57" s="132" t="str">
        <f>_xlfn.IFNA(IF($D57=1,LOOKUP($F57,{0.1,0.2,0.3,0.4,0.5,0.6,0.7,0.8,0.9,1},{23,35,47,59,71,83,95,107,119,131}),""),"")</f>
        <v/>
      </c>
      <c r="W57" s="132" t="str">
        <f>_xlfn.IFNA(IF($D57=2,LOOKUP($F57,{0.1,0.2,0.3,0.4,0.5,0.6,0.7,0.8,0.9,1},{24,36,48,60,72,84,96,108,120,132}),""),"")</f>
        <v/>
      </c>
      <c r="X57" s="132" t="str">
        <f>_xlfn.IFNA(IF($D57=3,LOOKUP($F57,{0.1,0.2,0.3,0.4,0.5,0.6,0.7,0.8,0.9,1},{25,37,49,61,73,85,97,109,121,133}),""),"")</f>
        <v/>
      </c>
      <c r="Y57" s="132" t="str">
        <f>_xlfn.IFNA(IF($D57=4,LOOKUP($F57,{0.1,0.2,0.3,0.4,0.5,0.6,0.7,0.8,0.9,1},{26,38,50,62,74,86,98,110,122,134}),""),"")</f>
        <v/>
      </c>
      <c r="Z57" s="132" t="str">
        <f>_xlfn.IFNA(IF($D57=5,LOOKUP($F57,{0.1,0.2,0.3,0.4,0.5,0.6,0.7,0.8,0.9,1},{27,39,51,63,75,87,99,111,123,135}),""),"")</f>
        <v/>
      </c>
      <c r="AA57" s="132">
        <f t="shared" si="5"/>
        <v>0</v>
      </c>
      <c r="AB57" s="132" t="str">
        <f t="shared" si="9"/>
        <v>00</v>
      </c>
      <c r="AC57" s="82" t="e">
        <f>VLOOKUP(AB57,'AMI Ref'!T:U,2,FALSE)</f>
        <v>#N/A</v>
      </c>
      <c r="AD57" s="81"/>
      <c r="AE57" s="81" t="str">
        <f>_xlfn.IFNA(IF($D57=0,IF($J57="Not Paid by Tenant",0,INDEX('AMI Ref'!$K$5:$N$5,MATCH($J57,{"Oil","Gas","Electric - Other","ELECTRIC - HEAT PUMP"},0))),0),"")</f>
        <v/>
      </c>
      <c r="AF57" s="81">
        <f>_xlfn.IFNA(IF($D57=1,IF($J57="Not Paid by Tenant",0,INDEX('AMI Ref'!$K$6:$N$6,MATCH($J57,{"Oil","Gas","Electric - Other","ELECTRIC - HEAT PUMP"},0))),0),"")</f>
        <v>0</v>
      </c>
      <c r="AG57" s="81">
        <f>_xlfn.IFNA(IF($D57=2,IF($J57="Not Paid by Tenant",0,INDEX('AMI Ref'!$K$7:$N$7,MATCH($J57,{"Oil","Gas","Electric - Other","ELECTRIC - HEAT PUMP"},0))),0),"")</f>
        <v>0</v>
      </c>
      <c r="AH57" s="81">
        <f>_xlfn.IFNA(IF($D57=3,IF($J57="Not Paid by Tenant",0,INDEX('AMI Ref'!$K$8:$N$8,MATCH($J57,{"Oil","Gas","Electric - Other","ELECTRIC - HEAT PUMP"},0))),0),"")</f>
        <v>0</v>
      </c>
      <c r="AI57" s="81">
        <f>_xlfn.IFNA(IF($D57=4,IF($J57="Not Paid by Tenant",0,INDEX('AMI Ref'!$K$9:$N$9,MATCH($J57,{"Oil","Gas","Electric - Other","ELECTRIC - HEAT PUMP"},0))),0),"")</f>
        <v>0</v>
      </c>
      <c r="AJ57" s="81">
        <f>_xlfn.IFNA(IF($D57=5,IF($J57="Not Paid by Tenant",0,INDEX('AMI Ref'!$K$10:$N$10,MATCH($J57,{"Oil","Gas","Electric - Other","ELECTRIC - HEAT PUMP"},0))),0),"")</f>
        <v>0</v>
      </c>
      <c r="AK57" s="32"/>
      <c r="AL57" s="81" t="str">
        <f>_xlfn.IFNA(IF($D57=0,IF($K57="Not Paid by Tenant",0,INDEX('AMI Ref'!$O$5:$R$5,MATCH($K57,{"Oil","Gas","Electric - Other","Electric ccASHP - split"},0))),0),"")</f>
        <v/>
      </c>
      <c r="AM57" s="81">
        <f>_xlfn.IFNA(IF($D57=1,IF($K57="Not Paid by Tenant",0,INDEX('AMI Ref'!$O$6:$R$6,MATCH($K57,{"Oil","Gas","Electric - Other","Electric ccASHP - split"},0))),0),"")</f>
        <v>0</v>
      </c>
      <c r="AN57" s="81">
        <f>_xlfn.IFNA(IF($D57=2,IF($K57="Not Paid by Tenant",0,INDEX('AMI Ref'!$O$7:$R$7,MATCH($K57,{"Oil","Gas","Electric - Other","Electric ccASHP - split"},0))),0),"")</f>
        <v>0</v>
      </c>
      <c r="AO57" s="81">
        <f>_xlfn.IFNA(IF($D57=3,IF($K57="Not Paid by Tenant",0,INDEX('AMI Ref'!$O$8:$R$8,MATCH($K57,{"Oil","Gas","Electric - Other","Electric ccASHP - split"},0))),0),"")</f>
        <v>0</v>
      </c>
      <c r="AP57" s="81">
        <f>_xlfn.IFNA(IF($D57=4,IF($K57="Not Paid by Tenant",0,INDEX('AMI Ref'!$O$9:$R$9,MATCH($K57,{"Oil","Gas","Electric - Other","Electric ccASHP - split"},0))),0),"")</f>
        <v>0</v>
      </c>
      <c r="AQ57" s="81">
        <f>_xlfn.IFNA(IF($D57=5,IF($K57="Not Paid by Tenant",0,INDEX('AMI Ref'!$O$10:$R$10,MATCH($K57,{"Oil","Gas","Electric - Other","Electric ccASHP - split"},0))),0),"")</f>
        <v>0</v>
      </c>
      <c r="AR57" s="81">
        <f t="shared" si="6"/>
        <v>0</v>
      </c>
      <c r="AS57" s="86" t="e">
        <f t="shared" si="7"/>
        <v>#N/A</v>
      </c>
    </row>
    <row r="58" spans="1:45" ht="12.95" customHeight="1" x14ac:dyDescent="0.2">
      <c r="A58" s="130">
        <v>56</v>
      </c>
      <c r="B58" s="177">
        <f>IF(OR(COUNTIF($B$2:$B57,Input!$F74)&lt;1,COUNTIF($O$2:$O57,Input!$C74)&lt;1),Input!F74,0)</f>
        <v>0</v>
      </c>
      <c r="C58" s="177">
        <f>IF(OR(COUNTIF($B$2:$B57,Input!$F74)&lt;1,COUNTIF($O$2:$O57,Input!$C74)&lt;1),Input!G74,0)</f>
        <v>0</v>
      </c>
      <c r="D58" s="177">
        <f>IF(OR(COUNTIF($B$2:$B57,Input!$F74)&lt;1,COUNTIF($O$2:$O57,Input!$C74)&lt;1),Input!H74,0)</f>
        <v>0</v>
      </c>
      <c r="E58" s="177">
        <f>IF(OR(COUNTIF($B$2:$B57,Input!$F74)&lt;1,COUNTIF($O$2:$O57,Input!$C74)&lt;1),Input!I74,0)</f>
        <v>0</v>
      </c>
      <c r="F58" s="177">
        <f>IF(OR(COUNTIF($B$2:$B57,Input!$F74)&lt;1,COUNTIF($O$2:$O57,Input!$C74)&lt;1),Input!J74,0)</f>
        <v>0</v>
      </c>
      <c r="G58" s="177">
        <f>IF(OR(COUNTIF($B$2:$B57,Input!$F74)&lt;1,COUNTIF($O$2:$O57,Input!$C74)&lt;1),Input!K74,0)</f>
        <v>0</v>
      </c>
      <c r="H58" s="177">
        <f>IF(OR(COUNTIF($B$2:$B57,Input!$F74)&lt;1,COUNTIF($O$2:$O57,Input!$C74)&lt;1),Input!L74,0)</f>
        <v>0</v>
      </c>
      <c r="I58" s="177">
        <f>IF(OR(COUNTIF($B$2:$B57,Input!$F74)&lt;1,COUNTIF($O$2:$O57,Input!$C74)&lt;1),Input!M74,0)</f>
        <v>0</v>
      </c>
      <c r="J58" s="177">
        <f>IF(OR(COUNTIF($B$2:$B57,Input!$F74)&lt;1,COUNTIF($O$2:$O57,Input!$C74)&lt;1),Input!N74,0)</f>
        <v>0</v>
      </c>
      <c r="K58" s="177">
        <f>IF(OR(COUNTIF($B$2:$B57,Input!$F74)&lt;1,COUNTIF($O$2:$O57,Input!$C74)&lt;1),Input!O74,0)</f>
        <v>0</v>
      </c>
      <c r="L58" s="177">
        <f>IF(OR(COUNTIF($B$2:$B57,Input!$F74)&lt;1,COUNTIF($O$2:$O57,Input!$C74)&lt;1),Input!P74,0)</f>
        <v>0</v>
      </c>
      <c r="M58" s="129" t="str">
        <f t="shared" si="0"/>
        <v/>
      </c>
      <c r="N58" s="161">
        <f t="shared" si="3"/>
        <v>0</v>
      </c>
      <c r="O58" s="168">
        <f>Input!C74</f>
        <v>0</v>
      </c>
      <c r="P58" s="168"/>
      <c r="R58" s="131">
        <f t="shared" si="4"/>
        <v>0</v>
      </c>
      <c r="S58" s="133" t="str">
        <f t="shared" si="8"/>
        <v xml:space="preserve"> </v>
      </c>
      <c r="T58" s="133"/>
      <c r="U58" s="132" t="str">
        <f>_xlfn.IFNA(IF($D58=0,LOOKUP($F58,{0.1,0.2,0.3,0.4,0.5,0.6,0.7,0.8,0.9,1},{22,34,46,58,70,82,94,106,118,130}),""),"")</f>
        <v/>
      </c>
      <c r="V58" s="132" t="str">
        <f>_xlfn.IFNA(IF($D58=1,LOOKUP($F58,{0.1,0.2,0.3,0.4,0.5,0.6,0.7,0.8,0.9,1},{23,35,47,59,71,83,95,107,119,131}),""),"")</f>
        <v/>
      </c>
      <c r="W58" s="132" t="str">
        <f>_xlfn.IFNA(IF($D58=2,LOOKUP($F58,{0.1,0.2,0.3,0.4,0.5,0.6,0.7,0.8,0.9,1},{24,36,48,60,72,84,96,108,120,132}),""),"")</f>
        <v/>
      </c>
      <c r="X58" s="132" t="str">
        <f>_xlfn.IFNA(IF($D58=3,LOOKUP($F58,{0.1,0.2,0.3,0.4,0.5,0.6,0.7,0.8,0.9,1},{25,37,49,61,73,85,97,109,121,133}),""),"")</f>
        <v/>
      </c>
      <c r="Y58" s="132" t="str">
        <f>_xlfn.IFNA(IF($D58=4,LOOKUP($F58,{0.1,0.2,0.3,0.4,0.5,0.6,0.7,0.8,0.9,1},{26,38,50,62,74,86,98,110,122,134}),""),"")</f>
        <v/>
      </c>
      <c r="Z58" s="132" t="str">
        <f>_xlfn.IFNA(IF($D58=5,LOOKUP($F58,{0.1,0.2,0.3,0.4,0.5,0.6,0.7,0.8,0.9,1},{27,39,51,63,75,87,99,111,123,135}),""),"")</f>
        <v/>
      </c>
      <c r="AA58" s="132">
        <f t="shared" si="5"/>
        <v>0</v>
      </c>
      <c r="AB58" s="132" t="str">
        <f t="shared" si="9"/>
        <v>00</v>
      </c>
      <c r="AC58" s="82" t="e">
        <f>VLOOKUP(AB58,'AMI Ref'!T:U,2,FALSE)</f>
        <v>#N/A</v>
      </c>
      <c r="AD58" s="81"/>
      <c r="AE58" s="81" t="str">
        <f>_xlfn.IFNA(IF($D58=0,IF($J58="Not Paid by Tenant",0,INDEX('AMI Ref'!$K$5:$N$5,MATCH($J58,{"Oil","Gas","Electric - Other","ELECTRIC - HEAT PUMP"},0))),0),"")</f>
        <v/>
      </c>
      <c r="AF58" s="81">
        <f>_xlfn.IFNA(IF($D58=1,IF($J58="Not Paid by Tenant",0,INDEX('AMI Ref'!$K$6:$N$6,MATCH($J58,{"Oil","Gas","Electric - Other","ELECTRIC - HEAT PUMP"},0))),0),"")</f>
        <v>0</v>
      </c>
      <c r="AG58" s="81">
        <f>_xlfn.IFNA(IF($D58=2,IF($J58="Not Paid by Tenant",0,INDEX('AMI Ref'!$K$7:$N$7,MATCH($J58,{"Oil","Gas","Electric - Other","ELECTRIC - HEAT PUMP"},0))),0),"")</f>
        <v>0</v>
      </c>
      <c r="AH58" s="81">
        <f>_xlfn.IFNA(IF($D58=3,IF($J58="Not Paid by Tenant",0,INDEX('AMI Ref'!$K$8:$N$8,MATCH($J58,{"Oil","Gas","Electric - Other","ELECTRIC - HEAT PUMP"},0))),0),"")</f>
        <v>0</v>
      </c>
      <c r="AI58" s="81">
        <f>_xlfn.IFNA(IF($D58=4,IF($J58="Not Paid by Tenant",0,INDEX('AMI Ref'!$K$9:$N$9,MATCH($J58,{"Oil","Gas","Electric - Other","ELECTRIC - HEAT PUMP"},0))),0),"")</f>
        <v>0</v>
      </c>
      <c r="AJ58" s="81">
        <f>_xlfn.IFNA(IF($D58=5,IF($J58="Not Paid by Tenant",0,INDEX('AMI Ref'!$K$10:$N$10,MATCH($J58,{"Oil","Gas","Electric - Other","ELECTRIC - HEAT PUMP"},0))),0),"")</f>
        <v>0</v>
      </c>
      <c r="AK58" s="32"/>
      <c r="AL58" s="81" t="str">
        <f>_xlfn.IFNA(IF($D58=0,IF($K58="Not Paid by Tenant",0,INDEX('AMI Ref'!$O$5:$R$5,MATCH($K58,{"Oil","Gas","Electric - Other","Electric ccASHP - split"},0))),0),"")</f>
        <v/>
      </c>
      <c r="AM58" s="81">
        <f>_xlfn.IFNA(IF($D58=1,IF($K58="Not Paid by Tenant",0,INDEX('AMI Ref'!$O$6:$R$6,MATCH($K58,{"Oil","Gas","Electric - Other","Electric ccASHP - split"},0))),0),"")</f>
        <v>0</v>
      </c>
      <c r="AN58" s="81">
        <f>_xlfn.IFNA(IF($D58=2,IF($K58="Not Paid by Tenant",0,INDEX('AMI Ref'!$O$7:$R$7,MATCH($K58,{"Oil","Gas","Electric - Other","Electric ccASHP - split"},0))),0),"")</f>
        <v>0</v>
      </c>
      <c r="AO58" s="81">
        <f>_xlfn.IFNA(IF($D58=3,IF($K58="Not Paid by Tenant",0,INDEX('AMI Ref'!$O$8:$R$8,MATCH($K58,{"Oil","Gas","Electric - Other","Electric ccASHP - split"},0))),0),"")</f>
        <v>0</v>
      </c>
      <c r="AP58" s="81">
        <f>_xlfn.IFNA(IF($D58=4,IF($K58="Not Paid by Tenant",0,INDEX('AMI Ref'!$O$9:$R$9,MATCH($K58,{"Oil","Gas","Electric - Other","Electric ccASHP - split"},0))),0),"")</f>
        <v>0</v>
      </c>
      <c r="AQ58" s="81">
        <f>_xlfn.IFNA(IF($D58=5,IF($K58="Not Paid by Tenant",0,INDEX('AMI Ref'!$O$10:$R$10,MATCH($K58,{"Oil","Gas","Electric - Other","Electric ccASHP - split"},0))),0),"")</f>
        <v>0</v>
      </c>
      <c r="AR58" s="81">
        <f t="shared" si="6"/>
        <v>0</v>
      </c>
      <c r="AS58" s="86" t="e">
        <f t="shared" si="7"/>
        <v>#N/A</v>
      </c>
    </row>
    <row r="59" spans="1:45" ht="12.95" customHeight="1" x14ac:dyDescent="0.2">
      <c r="A59" s="130">
        <v>57</v>
      </c>
      <c r="B59" s="177">
        <f>IF(OR(COUNTIF($B$2:$B58,Input!$F75)&lt;1,COUNTIF($O$2:$O58,Input!$C75)&lt;1),Input!F75,0)</f>
        <v>0</v>
      </c>
      <c r="C59" s="177">
        <f>IF(OR(COUNTIF($B$2:$B58,Input!$F75)&lt;1,COUNTIF($O$2:$O58,Input!$C75)&lt;1),Input!G75,0)</f>
        <v>0</v>
      </c>
      <c r="D59" s="177">
        <f>IF(OR(COUNTIF($B$2:$B58,Input!$F75)&lt;1,COUNTIF($O$2:$O58,Input!$C75)&lt;1),Input!H75,0)</f>
        <v>0</v>
      </c>
      <c r="E59" s="177">
        <f>IF(OR(COUNTIF($B$2:$B58,Input!$F75)&lt;1,COUNTIF($O$2:$O58,Input!$C75)&lt;1),Input!I75,0)</f>
        <v>0</v>
      </c>
      <c r="F59" s="177">
        <f>IF(OR(COUNTIF($B$2:$B58,Input!$F75)&lt;1,COUNTIF($O$2:$O58,Input!$C75)&lt;1),Input!J75,0)</f>
        <v>0</v>
      </c>
      <c r="G59" s="177">
        <f>IF(OR(COUNTIF($B$2:$B58,Input!$F75)&lt;1,COUNTIF($O$2:$O58,Input!$C75)&lt;1),Input!K75,0)</f>
        <v>0</v>
      </c>
      <c r="H59" s="177">
        <f>IF(OR(COUNTIF($B$2:$B58,Input!$F75)&lt;1,COUNTIF($O$2:$O58,Input!$C75)&lt;1),Input!L75,0)</f>
        <v>0</v>
      </c>
      <c r="I59" s="177">
        <f>IF(OR(COUNTIF($B$2:$B58,Input!$F75)&lt;1,COUNTIF($O$2:$O58,Input!$C75)&lt;1),Input!M75,0)</f>
        <v>0</v>
      </c>
      <c r="J59" s="177">
        <f>IF(OR(COUNTIF($B$2:$B58,Input!$F75)&lt;1,COUNTIF($O$2:$O58,Input!$C75)&lt;1),Input!N75,0)</f>
        <v>0</v>
      </c>
      <c r="K59" s="177">
        <f>IF(OR(COUNTIF($B$2:$B58,Input!$F75)&lt;1,COUNTIF($O$2:$O58,Input!$C75)&lt;1),Input!O75,0)</f>
        <v>0</v>
      </c>
      <c r="L59" s="177">
        <f>IF(OR(COUNTIF($B$2:$B58,Input!$F75)&lt;1,COUNTIF($O$2:$O58,Input!$C75)&lt;1),Input!P75,0)</f>
        <v>0</v>
      </c>
      <c r="M59" s="129" t="str">
        <f t="shared" si="0"/>
        <v/>
      </c>
      <c r="N59" s="161">
        <f t="shared" si="3"/>
        <v>0</v>
      </c>
      <c r="O59" s="168">
        <f>Input!C75</f>
        <v>0</v>
      </c>
      <c r="P59" s="168"/>
      <c r="R59" s="131">
        <f t="shared" si="4"/>
        <v>0</v>
      </c>
      <c r="S59" s="133" t="str">
        <f t="shared" si="8"/>
        <v xml:space="preserve"> </v>
      </c>
      <c r="T59" s="133"/>
      <c r="U59" s="132" t="str">
        <f>_xlfn.IFNA(IF($D59=0,LOOKUP($F59,{0.1,0.2,0.3,0.4,0.5,0.6,0.7,0.8,0.9,1},{22,34,46,58,70,82,94,106,118,130}),""),"")</f>
        <v/>
      </c>
      <c r="V59" s="132" t="str">
        <f>_xlfn.IFNA(IF($D59=1,LOOKUP($F59,{0.1,0.2,0.3,0.4,0.5,0.6,0.7,0.8,0.9,1},{23,35,47,59,71,83,95,107,119,131}),""),"")</f>
        <v/>
      </c>
      <c r="W59" s="132" t="str">
        <f>_xlfn.IFNA(IF($D59=2,LOOKUP($F59,{0.1,0.2,0.3,0.4,0.5,0.6,0.7,0.8,0.9,1},{24,36,48,60,72,84,96,108,120,132}),""),"")</f>
        <v/>
      </c>
      <c r="X59" s="132" t="str">
        <f>_xlfn.IFNA(IF($D59=3,LOOKUP($F59,{0.1,0.2,0.3,0.4,0.5,0.6,0.7,0.8,0.9,1},{25,37,49,61,73,85,97,109,121,133}),""),"")</f>
        <v/>
      </c>
      <c r="Y59" s="132" t="str">
        <f>_xlfn.IFNA(IF($D59=4,LOOKUP($F59,{0.1,0.2,0.3,0.4,0.5,0.6,0.7,0.8,0.9,1},{26,38,50,62,74,86,98,110,122,134}),""),"")</f>
        <v/>
      </c>
      <c r="Z59" s="132" t="str">
        <f>_xlfn.IFNA(IF($D59=5,LOOKUP($F59,{0.1,0.2,0.3,0.4,0.5,0.6,0.7,0.8,0.9,1},{27,39,51,63,75,87,99,111,123,135}),""),"")</f>
        <v/>
      </c>
      <c r="AA59" s="132">
        <f t="shared" si="5"/>
        <v>0</v>
      </c>
      <c r="AB59" s="132" t="str">
        <f t="shared" si="9"/>
        <v>00</v>
      </c>
      <c r="AC59" s="82" t="e">
        <f>VLOOKUP(AB59,'AMI Ref'!T:U,2,FALSE)</f>
        <v>#N/A</v>
      </c>
      <c r="AD59" s="81"/>
      <c r="AE59" s="81" t="str">
        <f>_xlfn.IFNA(IF($D59=0,IF($J59="Not Paid by Tenant",0,INDEX('AMI Ref'!$K$5:$N$5,MATCH($J59,{"Oil","Gas","Electric - Other","ELECTRIC - HEAT PUMP"},0))),0),"")</f>
        <v/>
      </c>
      <c r="AF59" s="81">
        <f>_xlfn.IFNA(IF($D59=1,IF($J59="Not Paid by Tenant",0,INDEX('AMI Ref'!$K$6:$N$6,MATCH($J59,{"Oil","Gas","Electric - Other","ELECTRIC - HEAT PUMP"},0))),0),"")</f>
        <v>0</v>
      </c>
      <c r="AG59" s="81">
        <f>_xlfn.IFNA(IF($D59=2,IF($J59="Not Paid by Tenant",0,INDEX('AMI Ref'!$K$7:$N$7,MATCH($J59,{"Oil","Gas","Electric - Other","ELECTRIC - HEAT PUMP"},0))),0),"")</f>
        <v>0</v>
      </c>
      <c r="AH59" s="81">
        <f>_xlfn.IFNA(IF($D59=3,IF($J59="Not Paid by Tenant",0,INDEX('AMI Ref'!$K$8:$N$8,MATCH($J59,{"Oil","Gas","Electric - Other","ELECTRIC - HEAT PUMP"},0))),0),"")</f>
        <v>0</v>
      </c>
      <c r="AI59" s="81">
        <f>_xlfn.IFNA(IF($D59=4,IF($J59="Not Paid by Tenant",0,INDEX('AMI Ref'!$K$9:$N$9,MATCH($J59,{"Oil","Gas","Electric - Other","ELECTRIC - HEAT PUMP"},0))),0),"")</f>
        <v>0</v>
      </c>
      <c r="AJ59" s="81">
        <f>_xlfn.IFNA(IF($D59=5,IF($J59="Not Paid by Tenant",0,INDEX('AMI Ref'!$K$10:$N$10,MATCH($J59,{"Oil","Gas","Electric - Other","ELECTRIC - HEAT PUMP"},0))),0),"")</f>
        <v>0</v>
      </c>
      <c r="AK59" s="32"/>
      <c r="AL59" s="81" t="str">
        <f>_xlfn.IFNA(IF($D59=0,IF($K59="Not Paid by Tenant",0,INDEX('AMI Ref'!$O$5:$R$5,MATCH($K59,{"Oil","Gas","Electric - Other","Electric ccASHP - split"},0))),0),"")</f>
        <v/>
      </c>
      <c r="AM59" s="81">
        <f>_xlfn.IFNA(IF($D59=1,IF($K59="Not Paid by Tenant",0,INDEX('AMI Ref'!$O$6:$R$6,MATCH($K59,{"Oil","Gas","Electric - Other","Electric ccASHP - split"},0))),0),"")</f>
        <v>0</v>
      </c>
      <c r="AN59" s="81">
        <f>_xlfn.IFNA(IF($D59=2,IF($K59="Not Paid by Tenant",0,INDEX('AMI Ref'!$O$7:$R$7,MATCH($K59,{"Oil","Gas","Electric - Other","Electric ccASHP - split"},0))),0),"")</f>
        <v>0</v>
      </c>
      <c r="AO59" s="81">
        <f>_xlfn.IFNA(IF($D59=3,IF($K59="Not Paid by Tenant",0,INDEX('AMI Ref'!$O$8:$R$8,MATCH($K59,{"Oil","Gas","Electric - Other","Electric ccASHP - split"},0))),0),"")</f>
        <v>0</v>
      </c>
      <c r="AP59" s="81">
        <f>_xlfn.IFNA(IF($D59=4,IF($K59="Not Paid by Tenant",0,INDEX('AMI Ref'!$O$9:$R$9,MATCH($K59,{"Oil","Gas","Electric - Other","Electric ccASHP - split"},0))),0),"")</f>
        <v>0</v>
      </c>
      <c r="AQ59" s="81">
        <f>_xlfn.IFNA(IF($D59=5,IF($K59="Not Paid by Tenant",0,INDEX('AMI Ref'!$O$10:$R$10,MATCH($K59,{"Oil","Gas","Electric - Other","Electric ccASHP - split"},0))),0),"")</f>
        <v>0</v>
      </c>
      <c r="AR59" s="81">
        <f t="shared" si="6"/>
        <v>0</v>
      </c>
      <c r="AS59" s="86" t="e">
        <f t="shared" si="7"/>
        <v>#N/A</v>
      </c>
    </row>
    <row r="60" spans="1:45" ht="12.95" customHeight="1" x14ac:dyDescent="0.2">
      <c r="A60" s="130">
        <v>58</v>
      </c>
      <c r="B60" s="177">
        <f>IF(OR(COUNTIF($B$2:$B59,Input!$F76)&lt;1,COUNTIF($O$2:$O59,Input!$C76)&lt;1),Input!F76,0)</f>
        <v>0</v>
      </c>
      <c r="C60" s="177">
        <f>IF(OR(COUNTIF($B$2:$B59,Input!$F76)&lt;1,COUNTIF($O$2:$O59,Input!$C76)&lt;1),Input!G76,0)</f>
        <v>0</v>
      </c>
      <c r="D60" s="177">
        <f>IF(OR(COUNTIF($B$2:$B59,Input!$F76)&lt;1,COUNTIF($O$2:$O59,Input!$C76)&lt;1),Input!H76,0)</f>
        <v>0</v>
      </c>
      <c r="E60" s="177">
        <f>IF(OR(COUNTIF($B$2:$B59,Input!$F76)&lt;1,COUNTIF($O$2:$O59,Input!$C76)&lt;1),Input!I76,0)</f>
        <v>0</v>
      </c>
      <c r="F60" s="177">
        <f>IF(OR(COUNTIF($B$2:$B59,Input!$F76)&lt;1,COUNTIF($O$2:$O59,Input!$C76)&lt;1),Input!J76,0)</f>
        <v>0</v>
      </c>
      <c r="G60" s="177">
        <f>IF(OR(COUNTIF($B$2:$B59,Input!$F76)&lt;1,COUNTIF($O$2:$O59,Input!$C76)&lt;1),Input!K76,0)</f>
        <v>0</v>
      </c>
      <c r="H60" s="177">
        <f>IF(OR(COUNTIF($B$2:$B59,Input!$F76)&lt;1,COUNTIF($O$2:$O59,Input!$C76)&lt;1),Input!L76,0)</f>
        <v>0</v>
      </c>
      <c r="I60" s="177">
        <f>IF(OR(COUNTIF($B$2:$B59,Input!$F76)&lt;1,COUNTIF($O$2:$O59,Input!$C76)&lt;1),Input!M76,0)</f>
        <v>0</v>
      </c>
      <c r="J60" s="177">
        <f>IF(OR(COUNTIF($B$2:$B59,Input!$F76)&lt;1,COUNTIF($O$2:$O59,Input!$C76)&lt;1),Input!N76,0)</f>
        <v>0</v>
      </c>
      <c r="K60" s="177">
        <f>IF(OR(COUNTIF($B$2:$B59,Input!$F76)&lt;1,COUNTIF($O$2:$O59,Input!$C76)&lt;1),Input!O76,0)</f>
        <v>0</v>
      </c>
      <c r="L60" s="177">
        <f>IF(OR(COUNTIF($B$2:$B59,Input!$F76)&lt;1,COUNTIF($O$2:$O59,Input!$C76)&lt;1),Input!P76,0)</f>
        <v>0</v>
      </c>
      <c r="M60" s="129" t="str">
        <f t="shared" si="0"/>
        <v/>
      </c>
      <c r="N60" s="161">
        <f t="shared" si="3"/>
        <v>0</v>
      </c>
      <c r="O60" s="168">
        <f>Input!C76</f>
        <v>0</v>
      </c>
      <c r="P60" s="168"/>
      <c r="R60" s="131">
        <f t="shared" si="4"/>
        <v>0</v>
      </c>
      <c r="S60" s="133" t="str">
        <f t="shared" si="8"/>
        <v xml:space="preserve"> </v>
      </c>
      <c r="T60" s="133"/>
      <c r="U60" s="132" t="str">
        <f>_xlfn.IFNA(IF($D60=0,LOOKUP($F60,{0.1,0.2,0.3,0.4,0.5,0.6,0.7,0.8,0.9,1},{22,34,46,58,70,82,94,106,118,130}),""),"")</f>
        <v/>
      </c>
      <c r="V60" s="132" t="str">
        <f>_xlfn.IFNA(IF($D60=1,LOOKUP($F60,{0.1,0.2,0.3,0.4,0.5,0.6,0.7,0.8,0.9,1},{23,35,47,59,71,83,95,107,119,131}),""),"")</f>
        <v/>
      </c>
      <c r="W60" s="132" t="str">
        <f>_xlfn.IFNA(IF($D60=2,LOOKUP($F60,{0.1,0.2,0.3,0.4,0.5,0.6,0.7,0.8,0.9,1},{24,36,48,60,72,84,96,108,120,132}),""),"")</f>
        <v/>
      </c>
      <c r="X60" s="132" t="str">
        <f>_xlfn.IFNA(IF($D60=3,LOOKUP($F60,{0.1,0.2,0.3,0.4,0.5,0.6,0.7,0.8,0.9,1},{25,37,49,61,73,85,97,109,121,133}),""),"")</f>
        <v/>
      </c>
      <c r="Y60" s="132" t="str">
        <f>_xlfn.IFNA(IF($D60=4,LOOKUP($F60,{0.1,0.2,0.3,0.4,0.5,0.6,0.7,0.8,0.9,1},{26,38,50,62,74,86,98,110,122,134}),""),"")</f>
        <v/>
      </c>
      <c r="Z60" s="132" t="str">
        <f>_xlfn.IFNA(IF($D60=5,LOOKUP($F60,{0.1,0.2,0.3,0.4,0.5,0.6,0.7,0.8,0.9,1},{27,39,51,63,75,87,99,111,123,135}),""),"")</f>
        <v/>
      </c>
      <c r="AA60" s="132">
        <f t="shared" si="5"/>
        <v>0</v>
      </c>
      <c r="AB60" s="132" t="str">
        <f t="shared" si="9"/>
        <v>00</v>
      </c>
      <c r="AC60" s="82" t="e">
        <f>VLOOKUP(AB60,'AMI Ref'!T:U,2,FALSE)</f>
        <v>#N/A</v>
      </c>
      <c r="AD60" s="81"/>
      <c r="AE60" s="81" t="str">
        <f>_xlfn.IFNA(IF($D60=0,IF($J60="Not Paid by Tenant",0,INDEX('AMI Ref'!$K$5:$N$5,MATCH($J60,{"Oil","Gas","Electric - Other","ELECTRIC - HEAT PUMP"},0))),0),"")</f>
        <v/>
      </c>
      <c r="AF60" s="81">
        <f>_xlfn.IFNA(IF($D60=1,IF($J60="Not Paid by Tenant",0,INDEX('AMI Ref'!$K$6:$N$6,MATCH($J60,{"Oil","Gas","Electric - Other","ELECTRIC - HEAT PUMP"},0))),0),"")</f>
        <v>0</v>
      </c>
      <c r="AG60" s="81">
        <f>_xlfn.IFNA(IF($D60=2,IF($J60="Not Paid by Tenant",0,INDEX('AMI Ref'!$K$7:$N$7,MATCH($J60,{"Oil","Gas","Electric - Other","ELECTRIC - HEAT PUMP"},0))),0),"")</f>
        <v>0</v>
      </c>
      <c r="AH60" s="81">
        <f>_xlfn.IFNA(IF($D60=3,IF($J60="Not Paid by Tenant",0,INDEX('AMI Ref'!$K$8:$N$8,MATCH($J60,{"Oil","Gas","Electric - Other","ELECTRIC - HEAT PUMP"},0))),0),"")</f>
        <v>0</v>
      </c>
      <c r="AI60" s="81">
        <f>_xlfn.IFNA(IF($D60=4,IF($J60="Not Paid by Tenant",0,INDEX('AMI Ref'!$K$9:$N$9,MATCH($J60,{"Oil","Gas","Electric - Other","ELECTRIC - HEAT PUMP"},0))),0),"")</f>
        <v>0</v>
      </c>
      <c r="AJ60" s="81">
        <f>_xlfn.IFNA(IF($D60=5,IF($J60="Not Paid by Tenant",0,INDEX('AMI Ref'!$K$10:$N$10,MATCH($J60,{"Oil","Gas","Electric - Other","ELECTRIC - HEAT PUMP"},0))),0),"")</f>
        <v>0</v>
      </c>
      <c r="AK60" s="32"/>
      <c r="AL60" s="81" t="str">
        <f>_xlfn.IFNA(IF($D60=0,IF($K60="Not Paid by Tenant",0,INDEX('AMI Ref'!$O$5:$R$5,MATCH($K60,{"Oil","Gas","Electric - Other","Electric ccASHP - split"},0))),0),"")</f>
        <v/>
      </c>
      <c r="AM60" s="81">
        <f>_xlfn.IFNA(IF($D60=1,IF($K60="Not Paid by Tenant",0,INDEX('AMI Ref'!$O$6:$R$6,MATCH($K60,{"Oil","Gas","Electric - Other","Electric ccASHP - split"},0))),0),"")</f>
        <v>0</v>
      </c>
      <c r="AN60" s="81">
        <f>_xlfn.IFNA(IF($D60=2,IF($K60="Not Paid by Tenant",0,INDEX('AMI Ref'!$O$7:$R$7,MATCH($K60,{"Oil","Gas","Electric - Other","Electric ccASHP - split"},0))),0),"")</f>
        <v>0</v>
      </c>
      <c r="AO60" s="81">
        <f>_xlfn.IFNA(IF($D60=3,IF($K60="Not Paid by Tenant",0,INDEX('AMI Ref'!$O$8:$R$8,MATCH($K60,{"Oil","Gas","Electric - Other","Electric ccASHP - split"},0))),0),"")</f>
        <v>0</v>
      </c>
      <c r="AP60" s="81">
        <f>_xlfn.IFNA(IF($D60=4,IF($K60="Not Paid by Tenant",0,INDEX('AMI Ref'!$O$9:$R$9,MATCH($K60,{"Oil","Gas","Electric - Other","Electric ccASHP - split"},0))),0),"")</f>
        <v>0</v>
      </c>
      <c r="AQ60" s="81">
        <f>_xlfn.IFNA(IF($D60=5,IF($K60="Not Paid by Tenant",0,INDEX('AMI Ref'!$O$10:$R$10,MATCH($K60,{"Oil","Gas","Electric - Other","Electric ccASHP - split"},0))),0),"")</f>
        <v>0</v>
      </c>
      <c r="AR60" s="81">
        <f t="shared" si="6"/>
        <v>0</v>
      </c>
      <c r="AS60" s="86" t="e">
        <f t="shared" si="7"/>
        <v>#N/A</v>
      </c>
    </row>
    <row r="61" spans="1:45" ht="12.95" customHeight="1" x14ac:dyDescent="0.2">
      <c r="A61" s="130">
        <v>59</v>
      </c>
      <c r="B61" s="177">
        <f>IF(OR(COUNTIF($B$2:$B60,Input!$F77)&lt;1,COUNTIF($O$2:$O60,Input!$C77)&lt;1),Input!F77,0)</f>
        <v>0</v>
      </c>
      <c r="C61" s="177">
        <f>IF(OR(COUNTIF($B$2:$B60,Input!$F77)&lt;1,COUNTIF($O$2:$O60,Input!$C77)&lt;1),Input!G77,0)</f>
        <v>0</v>
      </c>
      <c r="D61" s="177">
        <f>IF(OR(COUNTIF($B$2:$B60,Input!$F77)&lt;1,COUNTIF($O$2:$O60,Input!$C77)&lt;1),Input!H77,0)</f>
        <v>0</v>
      </c>
      <c r="E61" s="177">
        <f>IF(OR(COUNTIF($B$2:$B60,Input!$F77)&lt;1,COUNTIF($O$2:$O60,Input!$C77)&lt;1),Input!I77,0)</f>
        <v>0</v>
      </c>
      <c r="F61" s="177">
        <f>IF(OR(COUNTIF($B$2:$B60,Input!$F77)&lt;1,COUNTIF($O$2:$O60,Input!$C77)&lt;1),Input!J77,0)</f>
        <v>0</v>
      </c>
      <c r="G61" s="177">
        <f>IF(OR(COUNTIF($B$2:$B60,Input!$F77)&lt;1,COUNTIF($O$2:$O60,Input!$C77)&lt;1),Input!K77,0)</f>
        <v>0</v>
      </c>
      <c r="H61" s="177">
        <f>IF(OR(COUNTIF($B$2:$B60,Input!$F77)&lt;1,COUNTIF($O$2:$O60,Input!$C77)&lt;1),Input!L77,0)</f>
        <v>0</v>
      </c>
      <c r="I61" s="177">
        <f>IF(OR(COUNTIF($B$2:$B60,Input!$F77)&lt;1,COUNTIF($O$2:$O60,Input!$C77)&lt;1),Input!M77,0)</f>
        <v>0</v>
      </c>
      <c r="J61" s="177">
        <f>IF(OR(COUNTIF($B$2:$B60,Input!$F77)&lt;1,COUNTIF($O$2:$O60,Input!$C77)&lt;1),Input!N77,0)</f>
        <v>0</v>
      </c>
      <c r="K61" s="177">
        <f>IF(OR(COUNTIF($B$2:$B60,Input!$F77)&lt;1,COUNTIF($O$2:$O60,Input!$C77)&lt;1),Input!O77,0)</f>
        <v>0</v>
      </c>
      <c r="L61" s="177">
        <f>IF(OR(COUNTIF($B$2:$B60,Input!$F77)&lt;1,COUNTIF($O$2:$O60,Input!$C77)&lt;1),Input!P77,0)</f>
        <v>0</v>
      </c>
      <c r="M61" s="129" t="str">
        <f t="shared" si="0"/>
        <v/>
      </c>
      <c r="N61" s="161">
        <f t="shared" si="3"/>
        <v>0</v>
      </c>
      <c r="O61" s="168">
        <f>Input!C77</f>
        <v>0</v>
      </c>
      <c r="P61" s="168"/>
      <c r="R61" s="131">
        <f t="shared" si="4"/>
        <v>0</v>
      </c>
      <c r="S61" s="133" t="str">
        <f t="shared" si="8"/>
        <v xml:space="preserve"> </v>
      </c>
      <c r="T61" s="133"/>
      <c r="U61" s="132" t="str">
        <f>_xlfn.IFNA(IF($D61=0,LOOKUP($F61,{0.1,0.2,0.3,0.4,0.5,0.6,0.7,0.8,0.9,1},{22,34,46,58,70,82,94,106,118,130}),""),"")</f>
        <v/>
      </c>
      <c r="V61" s="132" t="str">
        <f>_xlfn.IFNA(IF($D61=1,LOOKUP($F61,{0.1,0.2,0.3,0.4,0.5,0.6,0.7,0.8,0.9,1},{23,35,47,59,71,83,95,107,119,131}),""),"")</f>
        <v/>
      </c>
      <c r="W61" s="132" t="str">
        <f>_xlfn.IFNA(IF($D61=2,LOOKUP($F61,{0.1,0.2,0.3,0.4,0.5,0.6,0.7,0.8,0.9,1},{24,36,48,60,72,84,96,108,120,132}),""),"")</f>
        <v/>
      </c>
      <c r="X61" s="132" t="str">
        <f>_xlfn.IFNA(IF($D61=3,LOOKUP($F61,{0.1,0.2,0.3,0.4,0.5,0.6,0.7,0.8,0.9,1},{25,37,49,61,73,85,97,109,121,133}),""),"")</f>
        <v/>
      </c>
      <c r="Y61" s="132" t="str">
        <f>_xlfn.IFNA(IF($D61=4,LOOKUP($F61,{0.1,0.2,0.3,0.4,0.5,0.6,0.7,0.8,0.9,1},{26,38,50,62,74,86,98,110,122,134}),""),"")</f>
        <v/>
      </c>
      <c r="Z61" s="132" t="str">
        <f>_xlfn.IFNA(IF($D61=5,LOOKUP($F61,{0.1,0.2,0.3,0.4,0.5,0.6,0.7,0.8,0.9,1},{27,39,51,63,75,87,99,111,123,135}),""),"")</f>
        <v/>
      </c>
      <c r="AA61" s="132">
        <f t="shared" si="5"/>
        <v>0</v>
      </c>
      <c r="AB61" s="132" t="str">
        <f t="shared" si="9"/>
        <v>00</v>
      </c>
      <c r="AC61" s="82" t="e">
        <f>VLOOKUP(AB61,'AMI Ref'!T:U,2,FALSE)</f>
        <v>#N/A</v>
      </c>
      <c r="AD61" s="81"/>
      <c r="AE61" s="81" t="str">
        <f>_xlfn.IFNA(IF($D61=0,IF($J61="Not Paid by Tenant",0,INDEX('AMI Ref'!$K$5:$N$5,MATCH($J61,{"Oil","Gas","Electric - Other","ELECTRIC - HEAT PUMP"},0))),0),"")</f>
        <v/>
      </c>
      <c r="AF61" s="81">
        <f>_xlfn.IFNA(IF($D61=1,IF($J61="Not Paid by Tenant",0,INDEX('AMI Ref'!$K$6:$N$6,MATCH($J61,{"Oil","Gas","Electric - Other","ELECTRIC - HEAT PUMP"},0))),0),"")</f>
        <v>0</v>
      </c>
      <c r="AG61" s="81">
        <f>_xlfn.IFNA(IF($D61=2,IF($J61="Not Paid by Tenant",0,INDEX('AMI Ref'!$K$7:$N$7,MATCH($J61,{"Oil","Gas","Electric - Other","ELECTRIC - HEAT PUMP"},0))),0),"")</f>
        <v>0</v>
      </c>
      <c r="AH61" s="81">
        <f>_xlfn.IFNA(IF($D61=3,IF($J61="Not Paid by Tenant",0,INDEX('AMI Ref'!$K$8:$N$8,MATCH($J61,{"Oil","Gas","Electric - Other","ELECTRIC - HEAT PUMP"},0))),0),"")</f>
        <v>0</v>
      </c>
      <c r="AI61" s="81">
        <f>_xlfn.IFNA(IF($D61=4,IF($J61="Not Paid by Tenant",0,INDEX('AMI Ref'!$K$9:$N$9,MATCH($J61,{"Oil","Gas","Electric - Other","ELECTRIC - HEAT PUMP"},0))),0),"")</f>
        <v>0</v>
      </c>
      <c r="AJ61" s="81">
        <f>_xlfn.IFNA(IF($D61=5,IF($J61="Not Paid by Tenant",0,INDEX('AMI Ref'!$K$10:$N$10,MATCH($J61,{"Oil","Gas","Electric - Other","ELECTRIC - HEAT PUMP"},0))),0),"")</f>
        <v>0</v>
      </c>
      <c r="AK61" s="32"/>
      <c r="AL61" s="81" t="str">
        <f>_xlfn.IFNA(IF($D61=0,IF($K61="Not Paid by Tenant",0,INDEX('AMI Ref'!$O$5:$R$5,MATCH($K61,{"Oil","Gas","Electric - Other","Electric ccASHP - split"},0))),0),"")</f>
        <v/>
      </c>
      <c r="AM61" s="81">
        <f>_xlfn.IFNA(IF($D61=1,IF($K61="Not Paid by Tenant",0,INDEX('AMI Ref'!$O$6:$R$6,MATCH($K61,{"Oil","Gas","Electric - Other","Electric ccASHP - split"},0))),0),"")</f>
        <v>0</v>
      </c>
      <c r="AN61" s="81">
        <f>_xlfn.IFNA(IF($D61=2,IF($K61="Not Paid by Tenant",0,INDEX('AMI Ref'!$O$7:$R$7,MATCH($K61,{"Oil","Gas","Electric - Other","Electric ccASHP - split"},0))),0),"")</f>
        <v>0</v>
      </c>
      <c r="AO61" s="81">
        <f>_xlfn.IFNA(IF($D61=3,IF($K61="Not Paid by Tenant",0,INDEX('AMI Ref'!$O$8:$R$8,MATCH($K61,{"Oil","Gas","Electric - Other","Electric ccASHP - split"},0))),0),"")</f>
        <v>0</v>
      </c>
      <c r="AP61" s="81">
        <f>_xlfn.IFNA(IF($D61=4,IF($K61="Not Paid by Tenant",0,INDEX('AMI Ref'!$O$9:$R$9,MATCH($K61,{"Oil","Gas","Electric - Other","Electric ccASHP - split"},0))),0),"")</f>
        <v>0</v>
      </c>
      <c r="AQ61" s="81">
        <f>_xlfn.IFNA(IF($D61=5,IF($K61="Not Paid by Tenant",0,INDEX('AMI Ref'!$O$10:$R$10,MATCH($K61,{"Oil","Gas","Electric - Other","Electric ccASHP - split"},0))),0),"")</f>
        <v>0</v>
      </c>
      <c r="AR61" s="81">
        <f t="shared" si="6"/>
        <v>0</v>
      </c>
      <c r="AS61" s="86" t="e">
        <f t="shared" si="7"/>
        <v>#N/A</v>
      </c>
    </row>
    <row r="62" spans="1:45" ht="12.95" customHeight="1" x14ac:dyDescent="0.2">
      <c r="A62" s="130">
        <v>60</v>
      </c>
      <c r="B62" s="177">
        <f>IF(OR(COUNTIF($B$2:$B61,Input!$F78)&lt;1,COUNTIF($O$2:$O61,Input!$C78)&lt;1),Input!F78,0)</f>
        <v>0</v>
      </c>
      <c r="C62" s="177">
        <f>IF(OR(COUNTIF($B$2:$B61,Input!$F78)&lt;1,COUNTIF($O$2:$O61,Input!$C78)&lt;1),Input!G78,0)</f>
        <v>0</v>
      </c>
      <c r="D62" s="177">
        <f>IF(OR(COUNTIF($B$2:$B61,Input!$F78)&lt;1,COUNTIF($O$2:$O61,Input!$C78)&lt;1),Input!H78,0)</f>
        <v>0</v>
      </c>
      <c r="E62" s="177">
        <f>IF(OR(COUNTIF($B$2:$B61,Input!$F78)&lt;1,COUNTIF($O$2:$O61,Input!$C78)&lt;1),Input!I78,0)</f>
        <v>0</v>
      </c>
      <c r="F62" s="177">
        <f>IF(OR(COUNTIF($B$2:$B61,Input!$F78)&lt;1,COUNTIF($O$2:$O61,Input!$C78)&lt;1),Input!J78,0)</f>
        <v>0</v>
      </c>
      <c r="G62" s="177">
        <f>IF(OR(COUNTIF($B$2:$B61,Input!$F78)&lt;1,COUNTIF($O$2:$O61,Input!$C78)&lt;1),Input!K78,0)</f>
        <v>0</v>
      </c>
      <c r="H62" s="177">
        <f>IF(OR(COUNTIF($B$2:$B61,Input!$F78)&lt;1,COUNTIF($O$2:$O61,Input!$C78)&lt;1),Input!L78,0)</f>
        <v>0</v>
      </c>
      <c r="I62" s="177">
        <f>IF(OR(COUNTIF($B$2:$B61,Input!$F78)&lt;1,COUNTIF($O$2:$O61,Input!$C78)&lt;1),Input!M78,0)</f>
        <v>0</v>
      </c>
      <c r="J62" s="177">
        <f>IF(OR(COUNTIF($B$2:$B61,Input!$F78)&lt;1,COUNTIF($O$2:$O61,Input!$C78)&lt;1),Input!N78,0)</f>
        <v>0</v>
      </c>
      <c r="K62" s="177">
        <f>IF(OR(COUNTIF($B$2:$B61,Input!$F78)&lt;1,COUNTIF($O$2:$O61,Input!$C78)&lt;1),Input!O78,0)</f>
        <v>0</v>
      </c>
      <c r="L62" s="177">
        <f>IF(OR(COUNTIF($B$2:$B61,Input!$F78)&lt;1,COUNTIF($O$2:$O61,Input!$C78)&lt;1),Input!P78,0)</f>
        <v>0</v>
      </c>
      <c r="M62" s="129" t="str">
        <f t="shared" si="0"/>
        <v/>
      </c>
      <c r="N62" s="161">
        <f t="shared" si="3"/>
        <v>0</v>
      </c>
      <c r="O62" s="168">
        <f>Input!C78</f>
        <v>0</v>
      </c>
      <c r="P62" s="168"/>
      <c r="R62" s="131">
        <f t="shared" si="4"/>
        <v>0</v>
      </c>
      <c r="S62" s="133" t="str">
        <f t="shared" si="8"/>
        <v xml:space="preserve"> </v>
      </c>
      <c r="T62" s="133"/>
      <c r="U62" s="132" t="str">
        <f>_xlfn.IFNA(IF($D62=0,LOOKUP($F62,{0.1,0.2,0.3,0.4,0.5,0.6,0.7,0.8,0.9,1},{22,34,46,58,70,82,94,106,118,130}),""),"")</f>
        <v/>
      </c>
      <c r="V62" s="132" t="str">
        <f>_xlfn.IFNA(IF($D62=1,LOOKUP($F62,{0.1,0.2,0.3,0.4,0.5,0.6,0.7,0.8,0.9,1},{23,35,47,59,71,83,95,107,119,131}),""),"")</f>
        <v/>
      </c>
      <c r="W62" s="132" t="str">
        <f>_xlfn.IFNA(IF($D62=2,LOOKUP($F62,{0.1,0.2,0.3,0.4,0.5,0.6,0.7,0.8,0.9,1},{24,36,48,60,72,84,96,108,120,132}),""),"")</f>
        <v/>
      </c>
      <c r="X62" s="132" t="str">
        <f>_xlfn.IFNA(IF($D62=3,LOOKUP($F62,{0.1,0.2,0.3,0.4,0.5,0.6,0.7,0.8,0.9,1},{25,37,49,61,73,85,97,109,121,133}),""),"")</f>
        <v/>
      </c>
      <c r="Y62" s="132" t="str">
        <f>_xlfn.IFNA(IF($D62=4,LOOKUP($F62,{0.1,0.2,0.3,0.4,0.5,0.6,0.7,0.8,0.9,1},{26,38,50,62,74,86,98,110,122,134}),""),"")</f>
        <v/>
      </c>
      <c r="Z62" s="132" t="str">
        <f>_xlfn.IFNA(IF($D62=5,LOOKUP($F62,{0.1,0.2,0.3,0.4,0.5,0.6,0.7,0.8,0.9,1},{27,39,51,63,75,87,99,111,123,135}),""),"")</f>
        <v/>
      </c>
      <c r="AA62" s="132">
        <f t="shared" si="5"/>
        <v>0</v>
      </c>
      <c r="AB62" s="132" t="str">
        <f t="shared" si="9"/>
        <v>00</v>
      </c>
      <c r="AC62" s="82" t="e">
        <f>VLOOKUP(AB62,'AMI Ref'!T:U,2,FALSE)</f>
        <v>#N/A</v>
      </c>
      <c r="AD62" s="81"/>
      <c r="AE62" s="81" t="str">
        <f>_xlfn.IFNA(IF($D62=0,IF($J62="Not Paid by Tenant",0,INDEX('AMI Ref'!$K$5:$N$5,MATCH($J62,{"Oil","Gas","Electric - Other","ELECTRIC - HEAT PUMP"},0))),0),"")</f>
        <v/>
      </c>
      <c r="AF62" s="81">
        <f>_xlfn.IFNA(IF($D62=1,IF($J62="Not Paid by Tenant",0,INDEX('AMI Ref'!$K$6:$N$6,MATCH($J62,{"Oil","Gas","Electric - Other","ELECTRIC - HEAT PUMP"},0))),0),"")</f>
        <v>0</v>
      </c>
      <c r="AG62" s="81">
        <f>_xlfn.IFNA(IF($D62=2,IF($J62="Not Paid by Tenant",0,INDEX('AMI Ref'!$K$7:$N$7,MATCH($J62,{"Oil","Gas","Electric - Other","ELECTRIC - HEAT PUMP"},0))),0),"")</f>
        <v>0</v>
      </c>
      <c r="AH62" s="81">
        <f>_xlfn.IFNA(IF($D62=3,IF($J62="Not Paid by Tenant",0,INDEX('AMI Ref'!$K$8:$N$8,MATCH($J62,{"Oil","Gas","Electric - Other","ELECTRIC - HEAT PUMP"},0))),0),"")</f>
        <v>0</v>
      </c>
      <c r="AI62" s="81">
        <f>_xlfn.IFNA(IF($D62=4,IF($J62="Not Paid by Tenant",0,INDEX('AMI Ref'!$K$9:$N$9,MATCH($J62,{"Oil","Gas","Electric - Other","ELECTRIC - HEAT PUMP"},0))),0),"")</f>
        <v>0</v>
      </c>
      <c r="AJ62" s="81">
        <f>_xlfn.IFNA(IF($D62=5,IF($J62="Not Paid by Tenant",0,INDEX('AMI Ref'!$K$10:$N$10,MATCH($J62,{"Oil","Gas","Electric - Other","ELECTRIC - HEAT PUMP"},0))),0),"")</f>
        <v>0</v>
      </c>
      <c r="AK62" s="32"/>
      <c r="AL62" s="81" t="str">
        <f>_xlfn.IFNA(IF($D62=0,IF($K62="Not Paid by Tenant",0,INDEX('AMI Ref'!$O$5:$R$5,MATCH($K62,{"Oil","Gas","Electric - Other","Electric ccASHP - split"},0))),0),"")</f>
        <v/>
      </c>
      <c r="AM62" s="81">
        <f>_xlfn.IFNA(IF($D62=1,IF($K62="Not Paid by Tenant",0,INDEX('AMI Ref'!$O$6:$R$6,MATCH($K62,{"Oil","Gas","Electric - Other","Electric ccASHP - split"},0))),0),"")</f>
        <v>0</v>
      </c>
      <c r="AN62" s="81">
        <f>_xlfn.IFNA(IF($D62=2,IF($K62="Not Paid by Tenant",0,INDEX('AMI Ref'!$O$7:$R$7,MATCH($K62,{"Oil","Gas","Electric - Other","Electric ccASHP - split"},0))),0),"")</f>
        <v>0</v>
      </c>
      <c r="AO62" s="81">
        <f>_xlfn.IFNA(IF($D62=3,IF($K62="Not Paid by Tenant",0,INDEX('AMI Ref'!$O$8:$R$8,MATCH($K62,{"Oil","Gas","Electric - Other","Electric ccASHP - split"},0))),0),"")</f>
        <v>0</v>
      </c>
      <c r="AP62" s="81">
        <f>_xlfn.IFNA(IF($D62=4,IF($K62="Not Paid by Tenant",0,INDEX('AMI Ref'!$O$9:$R$9,MATCH($K62,{"Oil","Gas","Electric - Other","Electric ccASHP - split"},0))),0),"")</f>
        <v>0</v>
      </c>
      <c r="AQ62" s="81">
        <f>_xlfn.IFNA(IF($D62=5,IF($K62="Not Paid by Tenant",0,INDEX('AMI Ref'!$O$10:$R$10,MATCH($K62,{"Oil","Gas","Electric - Other","Electric ccASHP - split"},0))),0),"")</f>
        <v>0</v>
      </c>
      <c r="AR62" s="81">
        <f t="shared" si="6"/>
        <v>0</v>
      </c>
      <c r="AS62" s="86" t="e">
        <f t="shared" si="7"/>
        <v>#N/A</v>
      </c>
    </row>
    <row r="63" spans="1:45" ht="12.95" customHeight="1" x14ac:dyDescent="0.2">
      <c r="A63" s="130">
        <v>61</v>
      </c>
      <c r="B63" s="177">
        <f>IF(OR(COUNTIF($B$2:$B62,Input!$F79)&lt;1,COUNTIF($O$2:$O62,Input!$C79)&lt;1),Input!F79,0)</f>
        <v>0</v>
      </c>
      <c r="C63" s="177">
        <f>IF(OR(COUNTIF($B$2:$B62,Input!$F79)&lt;1,COUNTIF($O$2:$O62,Input!$C79)&lt;1),Input!G79,0)</f>
        <v>0</v>
      </c>
      <c r="D63" s="177">
        <f>IF(OR(COUNTIF($B$2:$B62,Input!$F79)&lt;1,COUNTIF($O$2:$O62,Input!$C79)&lt;1),Input!H79,0)</f>
        <v>0</v>
      </c>
      <c r="E63" s="177">
        <f>IF(OR(COUNTIF($B$2:$B62,Input!$F79)&lt;1,COUNTIF($O$2:$O62,Input!$C79)&lt;1),Input!I79,0)</f>
        <v>0</v>
      </c>
      <c r="F63" s="177">
        <f>IF(OR(COUNTIF($B$2:$B62,Input!$F79)&lt;1,COUNTIF($O$2:$O62,Input!$C79)&lt;1),Input!J79,0)</f>
        <v>0</v>
      </c>
      <c r="G63" s="177">
        <f>IF(OR(COUNTIF($B$2:$B62,Input!$F79)&lt;1,COUNTIF($O$2:$O62,Input!$C79)&lt;1),Input!K79,0)</f>
        <v>0</v>
      </c>
      <c r="H63" s="177">
        <f>IF(OR(COUNTIF($B$2:$B62,Input!$F79)&lt;1,COUNTIF($O$2:$O62,Input!$C79)&lt;1),Input!L79,0)</f>
        <v>0</v>
      </c>
      <c r="I63" s="177">
        <f>IF(OR(COUNTIF($B$2:$B62,Input!$F79)&lt;1,COUNTIF($O$2:$O62,Input!$C79)&lt;1),Input!M79,0)</f>
        <v>0</v>
      </c>
      <c r="J63" s="177">
        <f>IF(OR(COUNTIF($B$2:$B62,Input!$F79)&lt;1,COUNTIF($O$2:$O62,Input!$C79)&lt;1),Input!N79,0)</f>
        <v>0</v>
      </c>
      <c r="K63" s="177">
        <f>IF(OR(COUNTIF($B$2:$B62,Input!$F79)&lt;1,COUNTIF($O$2:$O62,Input!$C79)&lt;1),Input!O79,0)</f>
        <v>0</v>
      </c>
      <c r="L63" s="177">
        <f>IF(OR(COUNTIF($B$2:$B62,Input!$F79)&lt;1,COUNTIF($O$2:$O62,Input!$C79)&lt;1),Input!P79,0)</f>
        <v>0</v>
      </c>
      <c r="M63" s="129" t="str">
        <f t="shared" si="0"/>
        <v/>
      </c>
      <c r="N63" s="161">
        <f t="shared" si="3"/>
        <v>0</v>
      </c>
      <c r="O63" s="168">
        <f>Input!C79</f>
        <v>0</v>
      </c>
      <c r="P63" s="168"/>
      <c r="R63" s="131">
        <f t="shared" si="4"/>
        <v>0</v>
      </c>
      <c r="S63" s="133" t="str">
        <f t="shared" si="8"/>
        <v xml:space="preserve"> </v>
      </c>
      <c r="T63" s="133"/>
      <c r="U63" s="132" t="str">
        <f>_xlfn.IFNA(IF($D63=0,LOOKUP($F63,{0.1,0.2,0.3,0.4,0.5,0.6,0.7,0.8,0.9,1},{22,34,46,58,70,82,94,106,118,130}),""),"")</f>
        <v/>
      </c>
      <c r="V63" s="132" t="str">
        <f>_xlfn.IFNA(IF($D63=1,LOOKUP($F63,{0.1,0.2,0.3,0.4,0.5,0.6,0.7,0.8,0.9,1},{23,35,47,59,71,83,95,107,119,131}),""),"")</f>
        <v/>
      </c>
      <c r="W63" s="132" t="str">
        <f>_xlfn.IFNA(IF($D63=2,LOOKUP($F63,{0.1,0.2,0.3,0.4,0.5,0.6,0.7,0.8,0.9,1},{24,36,48,60,72,84,96,108,120,132}),""),"")</f>
        <v/>
      </c>
      <c r="X63" s="132" t="str">
        <f>_xlfn.IFNA(IF($D63=3,LOOKUP($F63,{0.1,0.2,0.3,0.4,0.5,0.6,0.7,0.8,0.9,1},{25,37,49,61,73,85,97,109,121,133}),""),"")</f>
        <v/>
      </c>
      <c r="Y63" s="132" t="str">
        <f>_xlfn.IFNA(IF($D63=4,LOOKUP($F63,{0.1,0.2,0.3,0.4,0.5,0.6,0.7,0.8,0.9,1},{26,38,50,62,74,86,98,110,122,134}),""),"")</f>
        <v/>
      </c>
      <c r="Z63" s="132" t="str">
        <f>_xlfn.IFNA(IF($D63=5,LOOKUP($F63,{0.1,0.2,0.3,0.4,0.5,0.6,0.7,0.8,0.9,1},{27,39,51,63,75,87,99,111,123,135}),""),"")</f>
        <v/>
      </c>
      <c r="AA63" s="132">
        <f t="shared" si="5"/>
        <v>0</v>
      </c>
      <c r="AB63" s="132" t="str">
        <f t="shared" si="9"/>
        <v>00</v>
      </c>
      <c r="AC63" s="82" t="e">
        <f>VLOOKUP(AB63,'AMI Ref'!T:U,2,FALSE)</f>
        <v>#N/A</v>
      </c>
      <c r="AD63" s="81"/>
      <c r="AE63" s="81" t="str">
        <f>_xlfn.IFNA(IF($D63=0,IF($J63="Not Paid by Tenant",0,INDEX('AMI Ref'!$K$5:$N$5,MATCH($J63,{"Oil","Gas","Electric - Other","ELECTRIC - HEAT PUMP"},0))),0),"")</f>
        <v/>
      </c>
      <c r="AF63" s="81">
        <f>_xlfn.IFNA(IF($D63=1,IF($J63="Not Paid by Tenant",0,INDEX('AMI Ref'!$K$6:$N$6,MATCH($J63,{"Oil","Gas","Electric - Other","ELECTRIC - HEAT PUMP"},0))),0),"")</f>
        <v>0</v>
      </c>
      <c r="AG63" s="81">
        <f>_xlfn.IFNA(IF($D63=2,IF($J63="Not Paid by Tenant",0,INDEX('AMI Ref'!$K$7:$N$7,MATCH($J63,{"Oil","Gas","Electric - Other","ELECTRIC - HEAT PUMP"},0))),0),"")</f>
        <v>0</v>
      </c>
      <c r="AH63" s="81">
        <f>_xlfn.IFNA(IF($D63=3,IF($J63="Not Paid by Tenant",0,INDEX('AMI Ref'!$K$8:$N$8,MATCH($J63,{"Oil","Gas","Electric - Other","ELECTRIC - HEAT PUMP"},0))),0),"")</f>
        <v>0</v>
      </c>
      <c r="AI63" s="81">
        <f>_xlfn.IFNA(IF($D63=4,IF($J63="Not Paid by Tenant",0,INDEX('AMI Ref'!$K$9:$N$9,MATCH($J63,{"Oil","Gas","Electric - Other","ELECTRIC - HEAT PUMP"},0))),0),"")</f>
        <v>0</v>
      </c>
      <c r="AJ63" s="81">
        <f>_xlfn.IFNA(IF($D63=5,IF($J63="Not Paid by Tenant",0,INDEX('AMI Ref'!$K$10:$N$10,MATCH($J63,{"Oil","Gas","Electric - Other","ELECTRIC - HEAT PUMP"},0))),0),"")</f>
        <v>0</v>
      </c>
      <c r="AK63" s="32"/>
      <c r="AL63" s="81" t="str">
        <f>_xlfn.IFNA(IF($D63=0,IF($K63="Not Paid by Tenant",0,INDEX('AMI Ref'!$O$5:$R$5,MATCH($K63,{"Oil","Gas","Electric - Other","Electric ccASHP - split"},0))),0),"")</f>
        <v/>
      </c>
      <c r="AM63" s="81">
        <f>_xlfn.IFNA(IF($D63=1,IF($K63="Not Paid by Tenant",0,INDEX('AMI Ref'!$O$6:$R$6,MATCH($K63,{"Oil","Gas","Electric - Other","Electric ccASHP - split"},0))),0),"")</f>
        <v>0</v>
      </c>
      <c r="AN63" s="81">
        <f>_xlfn.IFNA(IF($D63=2,IF($K63="Not Paid by Tenant",0,INDEX('AMI Ref'!$O$7:$R$7,MATCH($K63,{"Oil","Gas","Electric - Other","Electric ccASHP - split"},0))),0),"")</f>
        <v>0</v>
      </c>
      <c r="AO63" s="81">
        <f>_xlfn.IFNA(IF($D63=3,IF($K63="Not Paid by Tenant",0,INDEX('AMI Ref'!$O$8:$R$8,MATCH($K63,{"Oil","Gas","Electric - Other","Electric ccASHP - split"},0))),0),"")</f>
        <v>0</v>
      </c>
      <c r="AP63" s="81">
        <f>_xlfn.IFNA(IF($D63=4,IF($K63="Not Paid by Tenant",0,INDEX('AMI Ref'!$O$9:$R$9,MATCH($K63,{"Oil","Gas","Electric - Other","Electric ccASHP - split"},0))),0),"")</f>
        <v>0</v>
      </c>
      <c r="AQ63" s="81">
        <f>_xlfn.IFNA(IF($D63=5,IF($K63="Not Paid by Tenant",0,INDEX('AMI Ref'!$O$10:$R$10,MATCH($K63,{"Oil","Gas","Electric - Other","Electric ccASHP - split"},0))),0),"")</f>
        <v>0</v>
      </c>
      <c r="AR63" s="81">
        <f t="shared" si="6"/>
        <v>0</v>
      </c>
      <c r="AS63" s="86" t="e">
        <f t="shared" si="7"/>
        <v>#N/A</v>
      </c>
    </row>
    <row r="64" spans="1:45" ht="12.95" customHeight="1" x14ac:dyDescent="0.2">
      <c r="A64" s="130">
        <v>62</v>
      </c>
      <c r="B64" s="177">
        <f>IF(OR(COUNTIF($B$2:$B63,Input!$F80)&lt;1,COUNTIF($O$2:$O63,Input!$C80)&lt;1),Input!F80,0)</f>
        <v>0</v>
      </c>
      <c r="C64" s="177">
        <f>IF(OR(COUNTIF($B$2:$B63,Input!$F80)&lt;1,COUNTIF($O$2:$O63,Input!$C80)&lt;1),Input!G80,0)</f>
        <v>0</v>
      </c>
      <c r="D64" s="177">
        <f>IF(OR(COUNTIF($B$2:$B63,Input!$F80)&lt;1,COUNTIF($O$2:$O63,Input!$C80)&lt;1),Input!H80,0)</f>
        <v>0</v>
      </c>
      <c r="E64" s="177">
        <f>IF(OR(COUNTIF($B$2:$B63,Input!$F80)&lt;1,COUNTIF($O$2:$O63,Input!$C80)&lt;1),Input!I80,0)</f>
        <v>0</v>
      </c>
      <c r="F64" s="177">
        <f>IF(OR(COUNTIF($B$2:$B63,Input!$F80)&lt;1,COUNTIF($O$2:$O63,Input!$C80)&lt;1),Input!J80,0)</f>
        <v>0</v>
      </c>
      <c r="G64" s="177">
        <f>IF(OR(COUNTIF($B$2:$B63,Input!$F80)&lt;1,COUNTIF($O$2:$O63,Input!$C80)&lt;1),Input!K80,0)</f>
        <v>0</v>
      </c>
      <c r="H64" s="177">
        <f>IF(OR(COUNTIF($B$2:$B63,Input!$F80)&lt;1,COUNTIF($O$2:$O63,Input!$C80)&lt;1),Input!L80,0)</f>
        <v>0</v>
      </c>
      <c r="I64" s="177">
        <f>IF(OR(COUNTIF($B$2:$B63,Input!$F80)&lt;1,COUNTIF($O$2:$O63,Input!$C80)&lt;1),Input!M80,0)</f>
        <v>0</v>
      </c>
      <c r="J64" s="177">
        <f>IF(OR(COUNTIF($B$2:$B63,Input!$F80)&lt;1,COUNTIF($O$2:$O63,Input!$C80)&lt;1),Input!N80,0)</f>
        <v>0</v>
      </c>
      <c r="K64" s="177">
        <f>IF(OR(COUNTIF($B$2:$B63,Input!$F80)&lt;1,COUNTIF($O$2:$O63,Input!$C80)&lt;1),Input!O80,0)</f>
        <v>0</v>
      </c>
      <c r="L64" s="177">
        <f>IF(OR(COUNTIF($B$2:$B63,Input!$F80)&lt;1,COUNTIF($O$2:$O63,Input!$C80)&lt;1),Input!P80,0)</f>
        <v>0</v>
      </c>
      <c r="M64" s="129" t="str">
        <f t="shared" si="0"/>
        <v/>
      </c>
      <c r="N64" s="161">
        <f t="shared" si="3"/>
        <v>0</v>
      </c>
      <c r="O64" s="168">
        <f>Input!C80</f>
        <v>0</v>
      </c>
      <c r="P64" s="168"/>
      <c r="R64" s="131">
        <f t="shared" si="4"/>
        <v>0</v>
      </c>
      <c r="S64" s="133" t="str">
        <f t="shared" si="8"/>
        <v xml:space="preserve"> </v>
      </c>
      <c r="T64" s="133"/>
      <c r="U64" s="132" t="str">
        <f>_xlfn.IFNA(IF($D64=0,LOOKUP($F64,{0.1,0.2,0.3,0.4,0.5,0.6,0.7,0.8,0.9,1},{22,34,46,58,70,82,94,106,118,130}),""),"")</f>
        <v/>
      </c>
      <c r="V64" s="132" t="str">
        <f>_xlfn.IFNA(IF($D64=1,LOOKUP($F64,{0.1,0.2,0.3,0.4,0.5,0.6,0.7,0.8,0.9,1},{23,35,47,59,71,83,95,107,119,131}),""),"")</f>
        <v/>
      </c>
      <c r="W64" s="132" t="str">
        <f>_xlfn.IFNA(IF($D64=2,LOOKUP($F64,{0.1,0.2,0.3,0.4,0.5,0.6,0.7,0.8,0.9,1},{24,36,48,60,72,84,96,108,120,132}),""),"")</f>
        <v/>
      </c>
      <c r="X64" s="132" t="str">
        <f>_xlfn.IFNA(IF($D64=3,LOOKUP($F64,{0.1,0.2,0.3,0.4,0.5,0.6,0.7,0.8,0.9,1},{25,37,49,61,73,85,97,109,121,133}),""),"")</f>
        <v/>
      </c>
      <c r="Y64" s="132" t="str">
        <f>_xlfn.IFNA(IF($D64=4,LOOKUP($F64,{0.1,0.2,0.3,0.4,0.5,0.6,0.7,0.8,0.9,1},{26,38,50,62,74,86,98,110,122,134}),""),"")</f>
        <v/>
      </c>
      <c r="Z64" s="132" t="str">
        <f>_xlfn.IFNA(IF($D64=5,LOOKUP($F64,{0.1,0.2,0.3,0.4,0.5,0.6,0.7,0.8,0.9,1},{27,39,51,63,75,87,99,111,123,135}),""),"")</f>
        <v/>
      </c>
      <c r="AA64" s="132">
        <f t="shared" si="5"/>
        <v>0</v>
      </c>
      <c r="AB64" s="132" t="str">
        <f t="shared" si="9"/>
        <v>00</v>
      </c>
      <c r="AC64" s="82" t="e">
        <f>VLOOKUP(AB64,'AMI Ref'!T:U,2,FALSE)</f>
        <v>#N/A</v>
      </c>
      <c r="AD64" s="81"/>
      <c r="AE64" s="81" t="str">
        <f>_xlfn.IFNA(IF($D64=0,IF($J64="Not Paid by Tenant",0,INDEX('AMI Ref'!$K$5:$N$5,MATCH($J64,{"Oil","Gas","Electric - Other","ELECTRIC - HEAT PUMP"},0))),0),"")</f>
        <v/>
      </c>
      <c r="AF64" s="81">
        <f>_xlfn.IFNA(IF($D64=1,IF($J64="Not Paid by Tenant",0,INDEX('AMI Ref'!$K$6:$N$6,MATCH($J64,{"Oil","Gas","Electric - Other","ELECTRIC - HEAT PUMP"},0))),0),"")</f>
        <v>0</v>
      </c>
      <c r="AG64" s="81">
        <f>_xlfn.IFNA(IF($D64=2,IF($J64="Not Paid by Tenant",0,INDEX('AMI Ref'!$K$7:$N$7,MATCH($J64,{"Oil","Gas","Electric - Other","ELECTRIC - HEAT PUMP"},0))),0),"")</f>
        <v>0</v>
      </c>
      <c r="AH64" s="81">
        <f>_xlfn.IFNA(IF($D64=3,IF($J64="Not Paid by Tenant",0,INDEX('AMI Ref'!$K$8:$N$8,MATCH($J64,{"Oil","Gas","Electric - Other","ELECTRIC - HEAT PUMP"},0))),0),"")</f>
        <v>0</v>
      </c>
      <c r="AI64" s="81">
        <f>_xlfn.IFNA(IF($D64=4,IF($J64="Not Paid by Tenant",0,INDEX('AMI Ref'!$K$9:$N$9,MATCH($J64,{"Oil","Gas","Electric - Other","ELECTRIC - HEAT PUMP"},0))),0),"")</f>
        <v>0</v>
      </c>
      <c r="AJ64" s="81">
        <f>_xlfn.IFNA(IF($D64=5,IF($J64="Not Paid by Tenant",0,INDEX('AMI Ref'!$K$10:$N$10,MATCH($J64,{"Oil","Gas","Electric - Other","ELECTRIC - HEAT PUMP"},0))),0),"")</f>
        <v>0</v>
      </c>
      <c r="AK64" s="32"/>
      <c r="AL64" s="81" t="str">
        <f>_xlfn.IFNA(IF($D64=0,IF($K64="Not Paid by Tenant",0,INDEX('AMI Ref'!$O$5:$R$5,MATCH($K64,{"Oil","Gas","Electric - Other","Electric ccASHP - split"},0))),0),"")</f>
        <v/>
      </c>
      <c r="AM64" s="81">
        <f>_xlfn.IFNA(IF($D64=1,IF($K64="Not Paid by Tenant",0,INDEX('AMI Ref'!$O$6:$R$6,MATCH($K64,{"Oil","Gas","Electric - Other","Electric ccASHP - split"},0))),0),"")</f>
        <v>0</v>
      </c>
      <c r="AN64" s="81">
        <f>_xlfn.IFNA(IF($D64=2,IF($K64="Not Paid by Tenant",0,INDEX('AMI Ref'!$O$7:$R$7,MATCH($K64,{"Oil","Gas","Electric - Other","Electric ccASHP - split"},0))),0),"")</f>
        <v>0</v>
      </c>
      <c r="AO64" s="81">
        <f>_xlfn.IFNA(IF($D64=3,IF($K64="Not Paid by Tenant",0,INDEX('AMI Ref'!$O$8:$R$8,MATCH($K64,{"Oil","Gas","Electric - Other","Electric ccASHP - split"},0))),0),"")</f>
        <v>0</v>
      </c>
      <c r="AP64" s="81">
        <f>_xlfn.IFNA(IF($D64=4,IF($K64="Not Paid by Tenant",0,INDEX('AMI Ref'!$O$9:$R$9,MATCH($K64,{"Oil","Gas","Electric - Other","Electric ccASHP - split"},0))),0),"")</f>
        <v>0</v>
      </c>
      <c r="AQ64" s="81">
        <f>_xlfn.IFNA(IF($D64=5,IF($K64="Not Paid by Tenant",0,INDEX('AMI Ref'!$O$10:$R$10,MATCH($K64,{"Oil","Gas","Electric - Other","Electric ccASHP - split"},0))),0),"")</f>
        <v>0</v>
      </c>
      <c r="AR64" s="81">
        <f t="shared" si="6"/>
        <v>0</v>
      </c>
      <c r="AS64" s="86" t="e">
        <f t="shared" si="7"/>
        <v>#N/A</v>
      </c>
    </row>
    <row r="65" spans="1:45" ht="12.95" customHeight="1" x14ac:dyDescent="0.2">
      <c r="A65" s="130">
        <v>63</v>
      </c>
      <c r="B65" s="177">
        <f>IF(OR(COUNTIF($B$2:$B64,Input!$F81)&lt;1,COUNTIF($O$2:$O64,Input!$C81)&lt;1),Input!F81,0)</f>
        <v>0</v>
      </c>
      <c r="C65" s="177">
        <f>IF(OR(COUNTIF($B$2:$B64,Input!$F81)&lt;1,COUNTIF($O$2:$O64,Input!$C81)&lt;1),Input!G81,0)</f>
        <v>0</v>
      </c>
      <c r="D65" s="177">
        <f>IF(OR(COUNTIF($B$2:$B64,Input!$F81)&lt;1,COUNTIF($O$2:$O64,Input!$C81)&lt;1),Input!H81,0)</f>
        <v>0</v>
      </c>
      <c r="E65" s="177">
        <f>IF(OR(COUNTIF($B$2:$B64,Input!$F81)&lt;1,COUNTIF($O$2:$O64,Input!$C81)&lt;1),Input!I81,0)</f>
        <v>0</v>
      </c>
      <c r="F65" s="177">
        <f>IF(OR(COUNTIF($B$2:$B64,Input!$F81)&lt;1,COUNTIF($O$2:$O64,Input!$C81)&lt;1),Input!J81,0)</f>
        <v>0</v>
      </c>
      <c r="G65" s="177">
        <f>IF(OR(COUNTIF($B$2:$B64,Input!$F81)&lt;1,COUNTIF($O$2:$O64,Input!$C81)&lt;1),Input!K81,0)</f>
        <v>0</v>
      </c>
      <c r="H65" s="177">
        <f>IF(OR(COUNTIF($B$2:$B64,Input!$F81)&lt;1,COUNTIF($O$2:$O64,Input!$C81)&lt;1),Input!L81,0)</f>
        <v>0</v>
      </c>
      <c r="I65" s="177">
        <f>IF(OR(COUNTIF($B$2:$B64,Input!$F81)&lt;1,COUNTIF($O$2:$O64,Input!$C81)&lt;1),Input!M81,0)</f>
        <v>0</v>
      </c>
      <c r="J65" s="177">
        <f>IF(OR(COUNTIF($B$2:$B64,Input!$F81)&lt;1,COUNTIF($O$2:$O64,Input!$C81)&lt;1),Input!N81,0)</f>
        <v>0</v>
      </c>
      <c r="K65" s="177">
        <f>IF(OR(COUNTIF($B$2:$B64,Input!$F81)&lt;1,COUNTIF($O$2:$O64,Input!$C81)&lt;1),Input!O81,0)</f>
        <v>0</v>
      </c>
      <c r="L65" s="177">
        <f>IF(OR(COUNTIF($B$2:$B64,Input!$F81)&lt;1,COUNTIF($O$2:$O64,Input!$C81)&lt;1),Input!P81,0)</f>
        <v>0</v>
      </c>
      <c r="M65" s="129" t="str">
        <f t="shared" si="0"/>
        <v/>
      </c>
      <c r="N65" s="161">
        <f t="shared" si="3"/>
        <v>0</v>
      </c>
      <c r="O65" s="168">
        <f>Input!C81</f>
        <v>0</v>
      </c>
      <c r="P65" s="168"/>
      <c r="R65" s="131">
        <f t="shared" si="4"/>
        <v>0</v>
      </c>
      <c r="S65" s="133" t="str">
        <f t="shared" si="8"/>
        <v xml:space="preserve"> </v>
      </c>
      <c r="T65" s="133"/>
      <c r="U65" s="132" t="str">
        <f>_xlfn.IFNA(IF($D65=0,LOOKUP($F65,{0.1,0.2,0.3,0.4,0.5,0.6,0.7,0.8,0.9,1},{22,34,46,58,70,82,94,106,118,130}),""),"")</f>
        <v/>
      </c>
      <c r="V65" s="132" t="str">
        <f>_xlfn.IFNA(IF($D65=1,LOOKUP($F65,{0.1,0.2,0.3,0.4,0.5,0.6,0.7,0.8,0.9,1},{23,35,47,59,71,83,95,107,119,131}),""),"")</f>
        <v/>
      </c>
      <c r="W65" s="132" t="str">
        <f>_xlfn.IFNA(IF($D65=2,LOOKUP($F65,{0.1,0.2,0.3,0.4,0.5,0.6,0.7,0.8,0.9,1},{24,36,48,60,72,84,96,108,120,132}),""),"")</f>
        <v/>
      </c>
      <c r="X65" s="132" t="str">
        <f>_xlfn.IFNA(IF($D65=3,LOOKUP($F65,{0.1,0.2,0.3,0.4,0.5,0.6,0.7,0.8,0.9,1},{25,37,49,61,73,85,97,109,121,133}),""),"")</f>
        <v/>
      </c>
      <c r="Y65" s="132" t="str">
        <f>_xlfn.IFNA(IF($D65=4,LOOKUP($F65,{0.1,0.2,0.3,0.4,0.5,0.6,0.7,0.8,0.9,1},{26,38,50,62,74,86,98,110,122,134}),""),"")</f>
        <v/>
      </c>
      <c r="Z65" s="132" t="str">
        <f>_xlfn.IFNA(IF($D65=5,LOOKUP($F65,{0.1,0.2,0.3,0.4,0.5,0.6,0.7,0.8,0.9,1},{27,39,51,63,75,87,99,111,123,135}),""),"")</f>
        <v/>
      </c>
      <c r="AA65" s="132">
        <f t="shared" si="5"/>
        <v>0</v>
      </c>
      <c r="AB65" s="132" t="str">
        <f t="shared" si="9"/>
        <v>00</v>
      </c>
      <c r="AC65" s="82" t="e">
        <f>VLOOKUP(AB65,'AMI Ref'!T:U,2,FALSE)</f>
        <v>#N/A</v>
      </c>
      <c r="AD65" s="81"/>
      <c r="AE65" s="81" t="str">
        <f>_xlfn.IFNA(IF($D65=0,IF($J65="Not Paid by Tenant",0,INDEX('AMI Ref'!$K$5:$N$5,MATCH($J65,{"Oil","Gas","Electric - Other","ELECTRIC - HEAT PUMP"},0))),0),"")</f>
        <v/>
      </c>
      <c r="AF65" s="81">
        <f>_xlfn.IFNA(IF($D65=1,IF($J65="Not Paid by Tenant",0,INDEX('AMI Ref'!$K$6:$N$6,MATCH($J65,{"Oil","Gas","Electric - Other","ELECTRIC - HEAT PUMP"},0))),0),"")</f>
        <v>0</v>
      </c>
      <c r="AG65" s="81">
        <f>_xlfn.IFNA(IF($D65=2,IF($J65="Not Paid by Tenant",0,INDEX('AMI Ref'!$K$7:$N$7,MATCH($J65,{"Oil","Gas","Electric - Other","ELECTRIC - HEAT PUMP"},0))),0),"")</f>
        <v>0</v>
      </c>
      <c r="AH65" s="81">
        <f>_xlfn.IFNA(IF($D65=3,IF($J65="Not Paid by Tenant",0,INDEX('AMI Ref'!$K$8:$N$8,MATCH($J65,{"Oil","Gas","Electric - Other","ELECTRIC - HEAT PUMP"},0))),0),"")</f>
        <v>0</v>
      </c>
      <c r="AI65" s="81">
        <f>_xlfn.IFNA(IF($D65=4,IF($J65="Not Paid by Tenant",0,INDEX('AMI Ref'!$K$9:$N$9,MATCH($J65,{"Oil","Gas","Electric - Other","ELECTRIC - HEAT PUMP"},0))),0),"")</f>
        <v>0</v>
      </c>
      <c r="AJ65" s="81">
        <f>_xlfn.IFNA(IF($D65=5,IF($J65="Not Paid by Tenant",0,INDEX('AMI Ref'!$K$10:$N$10,MATCH($J65,{"Oil","Gas","Electric - Other","ELECTRIC - HEAT PUMP"},0))),0),"")</f>
        <v>0</v>
      </c>
      <c r="AK65" s="32"/>
      <c r="AL65" s="81" t="str">
        <f>_xlfn.IFNA(IF($D65=0,IF($K65="Not Paid by Tenant",0,INDEX('AMI Ref'!$O$5:$R$5,MATCH($K65,{"Oil","Gas","Electric - Other","Electric ccASHP - split"},0))),0),"")</f>
        <v/>
      </c>
      <c r="AM65" s="81">
        <f>_xlfn.IFNA(IF($D65=1,IF($K65="Not Paid by Tenant",0,INDEX('AMI Ref'!$O$6:$R$6,MATCH($K65,{"Oil","Gas","Electric - Other","Electric ccASHP - split"},0))),0),"")</f>
        <v>0</v>
      </c>
      <c r="AN65" s="81">
        <f>_xlfn.IFNA(IF($D65=2,IF($K65="Not Paid by Tenant",0,INDEX('AMI Ref'!$O$7:$R$7,MATCH($K65,{"Oil","Gas","Electric - Other","Electric ccASHP - split"},0))),0),"")</f>
        <v>0</v>
      </c>
      <c r="AO65" s="81">
        <f>_xlfn.IFNA(IF($D65=3,IF($K65="Not Paid by Tenant",0,INDEX('AMI Ref'!$O$8:$R$8,MATCH($K65,{"Oil","Gas","Electric - Other","Electric ccASHP - split"},0))),0),"")</f>
        <v>0</v>
      </c>
      <c r="AP65" s="81">
        <f>_xlfn.IFNA(IF($D65=4,IF($K65="Not Paid by Tenant",0,INDEX('AMI Ref'!$O$9:$R$9,MATCH($K65,{"Oil","Gas","Electric - Other","Electric ccASHP - split"},0))),0),"")</f>
        <v>0</v>
      </c>
      <c r="AQ65" s="81">
        <f>_xlfn.IFNA(IF($D65=5,IF($K65="Not Paid by Tenant",0,INDEX('AMI Ref'!$O$10:$R$10,MATCH($K65,{"Oil","Gas","Electric - Other","Electric ccASHP - split"},0))),0),"")</f>
        <v>0</v>
      </c>
      <c r="AR65" s="81">
        <f t="shared" si="6"/>
        <v>0</v>
      </c>
      <c r="AS65" s="86" t="e">
        <f t="shared" si="7"/>
        <v>#N/A</v>
      </c>
    </row>
    <row r="66" spans="1:45" ht="12.95" customHeight="1" x14ac:dyDescent="0.2">
      <c r="A66" s="130">
        <v>64</v>
      </c>
      <c r="B66" s="177">
        <f>IF(OR(COUNTIF($B$2:$B65,Input!$F82)&lt;1,COUNTIF($O$2:$O65,Input!$C82)&lt;1),Input!F82,0)</f>
        <v>0</v>
      </c>
      <c r="C66" s="177">
        <f>IF(OR(COUNTIF($B$2:$B65,Input!$F82)&lt;1,COUNTIF($O$2:$O65,Input!$C82)&lt;1),Input!G82,0)</f>
        <v>0</v>
      </c>
      <c r="D66" s="177">
        <f>IF(OR(COUNTIF($B$2:$B65,Input!$F82)&lt;1,COUNTIF($O$2:$O65,Input!$C82)&lt;1),Input!H82,0)</f>
        <v>0</v>
      </c>
      <c r="E66" s="177">
        <f>IF(OR(COUNTIF($B$2:$B65,Input!$F82)&lt;1,COUNTIF($O$2:$O65,Input!$C82)&lt;1),Input!I82,0)</f>
        <v>0</v>
      </c>
      <c r="F66" s="177">
        <f>IF(OR(COUNTIF($B$2:$B65,Input!$F82)&lt;1,COUNTIF($O$2:$O65,Input!$C82)&lt;1),Input!J82,0)</f>
        <v>0</v>
      </c>
      <c r="G66" s="177">
        <f>IF(OR(COUNTIF($B$2:$B65,Input!$F82)&lt;1,COUNTIF($O$2:$O65,Input!$C82)&lt;1),Input!K82,0)</f>
        <v>0</v>
      </c>
      <c r="H66" s="177">
        <f>IF(OR(COUNTIF($B$2:$B65,Input!$F82)&lt;1,COUNTIF($O$2:$O65,Input!$C82)&lt;1),Input!L82,0)</f>
        <v>0</v>
      </c>
      <c r="I66" s="177">
        <f>IF(OR(COUNTIF($B$2:$B65,Input!$F82)&lt;1,COUNTIF($O$2:$O65,Input!$C82)&lt;1),Input!M82,0)</f>
        <v>0</v>
      </c>
      <c r="J66" s="177">
        <f>IF(OR(COUNTIF($B$2:$B65,Input!$F82)&lt;1,COUNTIF($O$2:$O65,Input!$C82)&lt;1),Input!N82,0)</f>
        <v>0</v>
      </c>
      <c r="K66" s="177">
        <f>IF(OR(COUNTIF($B$2:$B65,Input!$F82)&lt;1,COUNTIF($O$2:$O65,Input!$C82)&lt;1),Input!O82,0)</f>
        <v>0</v>
      </c>
      <c r="L66" s="177">
        <f>IF(OR(COUNTIF($B$2:$B65,Input!$F82)&lt;1,COUNTIF($O$2:$O65,Input!$C82)&lt;1),Input!P82,0)</f>
        <v>0</v>
      </c>
      <c r="M66" s="129" t="str">
        <f t="shared" si="0"/>
        <v/>
      </c>
      <c r="N66" s="161">
        <f t="shared" si="3"/>
        <v>0</v>
      </c>
      <c r="O66" s="168">
        <f>Input!C82</f>
        <v>0</v>
      </c>
      <c r="P66" s="168"/>
      <c r="R66" s="131">
        <f t="shared" si="4"/>
        <v>0</v>
      </c>
      <c r="S66" s="133" t="str">
        <f t="shared" si="8"/>
        <v xml:space="preserve"> </v>
      </c>
      <c r="T66" s="133"/>
      <c r="U66" s="132" t="str">
        <f>_xlfn.IFNA(IF($D66=0,LOOKUP($F66,{0.1,0.2,0.3,0.4,0.5,0.6,0.7,0.8,0.9,1},{22,34,46,58,70,82,94,106,118,130}),""),"")</f>
        <v/>
      </c>
      <c r="V66" s="132" t="str">
        <f>_xlfn.IFNA(IF($D66=1,LOOKUP($F66,{0.1,0.2,0.3,0.4,0.5,0.6,0.7,0.8,0.9,1},{23,35,47,59,71,83,95,107,119,131}),""),"")</f>
        <v/>
      </c>
      <c r="W66" s="132" t="str">
        <f>_xlfn.IFNA(IF($D66=2,LOOKUP($F66,{0.1,0.2,0.3,0.4,0.5,0.6,0.7,0.8,0.9,1},{24,36,48,60,72,84,96,108,120,132}),""),"")</f>
        <v/>
      </c>
      <c r="X66" s="132" t="str">
        <f>_xlfn.IFNA(IF($D66=3,LOOKUP($F66,{0.1,0.2,0.3,0.4,0.5,0.6,0.7,0.8,0.9,1},{25,37,49,61,73,85,97,109,121,133}),""),"")</f>
        <v/>
      </c>
      <c r="Y66" s="132" t="str">
        <f>_xlfn.IFNA(IF($D66=4,LOOKUP($F66,{0.1,0.2,0.3,0.4,0.5,0.6,0.7,0.8,0.9,1},{26,38,50,62,74,86,98,110,122,134}),""),"")</f>
        <v/>
      </c>
      <c r="Z66" s="132" t="str">
        <f>_xlfn.IFNA(IF($D66=5,LOOKUP($F66,{0.1,0.2,0.3,0.4,0.5,0.6,0.7,0.8,0.9,1},{27,39,51,63,75,87,99,111,123,135}),""),"")</f>
        <v/>
      </c>
      <c r="AA66" s="132">
        <f t="shared" si="5"/>
        <v>0</v>
      </c>
      <c r="AB66" s="132" t="str">
        <f t="shared" si="9"/>
        <v>00</v>
      </c>
      <c r="AC66" s="82" t="e">
        <f>VLOOKUP(AB66,'AMI Ref'!T:U,2,FALSE)</f>
        <v>#N/A</v>
      </c>
      <c r="AD66" s="81"/>
      <c r="AE66" s="81" t="str">
        <f>_xlfn.IFNA(IF($D66=0,IF($J66="Not Paid by Tenant",0,INDEX('AMI Ref'!$K$5:$N$5,MATCH($J66,{"Oil","Gas","Electric - Other","ELECTRIC - HEAT PUMP"},0))),0),"")</f>
        <v/>
      </c>
      <c r="AF66" s="81">
        <f>_xlfn.IFNA(IF($D66=1,IF($J66="Not Paid by Tenant",0,INDEX('AMI Ref'!$K$6:$N$6,MATCH($J66,{"Oil","Gas","Electric - Other","ELECTRIC - HEAT PUMP"},0))),0),"")</f>
        <v>0</v>
      </c>
      <c r="AG66" s="81">
        <f>_xlfn.IFNA(IF($D66=2,IF($J66="Not Paid by Tenant",0,INDEX('AMI Ref'!$K$7:$N$7,MATCH($J66,{"Oil","Gas","Electric - Other","ELECTRIC - HEAT PUMP"},0))),0),"")</f>
        <v>0</v>
      </c>
      <c r="AH66" s="81">
        <f>_xlfn.IFNA(IF($D66=3,IF($J66="Not Paid by Tenant",0,INDEX('AMI Ref'!$K$8:$N$8,MATCH($J66,{"Oil","Gas","Electric - Other","ELECTRIC - HEAT PUMP"},0))),0),"")</f>
        <v>0</v>
      </c>
      <c r="AI66" s="81">
        <f>_xlfn.IFNA(IF($D66=4,IF($J66="Not Paid by Tenant",0,INDEX('AMI Ref'!$K$9:$N$9,MATCH($J66,{"Oil","Gas","Electric - Other","ELECTRIC - HEAT PUMP"},0))),0),"")</f>
        <v>0</v>
      </c>
      <c r="AJ66" s="81">
        <f>_xlfn.IFNA(IF($D66=5,IF($J66="Not Paid by Tenant",0,INDEX('AMI Ref'!$K$10:$N$10,MATCH($J66,{"Oil","Gas","Electric - Other","ELECTRIC - HEAT PUMP"},0))),0),"")</f>
        <v>0</v>
      </c>
      <c r="AK66" s="32"/>
      <c r="AL66" s="81" t="str">
        <f>_xlfn.IFNA(IF($D66=0,IF($K66="Not Paid by Tenant",0,INDEX('AMI Ref'!$O$5:$R$5,MATCH($K66,{"Oil","Gas","Electric - Other","Electric ccASHP - split"},0))),0),"")</f>
        <v/>
      </c>
      <c r="AM66" s="81">
        <f>_xlfn.IFNA(IF($D66=1,IF($K66="Not Paid by Tenant",0,INDEX('AMI Ref'!$O$6:$R$6,MATCH($K66,{"Oil","Gas","Electric - Other","Electric ccASHP - split"},0))),0),"")</f>
        <v>0</v>
      </c>
      <c r="AN66" s="81">
        <f>_xlfn.IFNA(IF($D66=2,IF($K66="Not Paid by Tenant",0,INDEX('AMI Ref'!$O$7:$R$7,MATCH($K66,{"Oil","Gas","Electric - Other","Electric ccASHP - split"},0))),0),"")</f>
        <v>0</v>
      </c>
      <c r="AO66" s="81">
        <f>_xlfn.IFNA(IF($D66=3,IF($K66="Not Paid by Tenant",0,INDEX('AMI Ref'!$O$8:$R$8,MATCH($K66,{"Oil","Gas","Electric - Other","Electric ccASHP - split"},0))),0),"")</f>
        <v>0</v>
      </c>
      <c r="AP66" s="81">
        <f>_xlfn.IFNA(IF($D66=4,IF($K66="Not Paid by Tenant",0,INDEX('AMI Ref'!$O$9:$R$9,MATCH($K66,{"Oil","Gas","Electric - Other","Electric ccASHP - split"},0))),0),"")</f>
        <v>0</v>
      </c>
      <c r="AQ66" s="81">
        <f>_xlfn.IFNA(IF($D66=5,IF($K66="Not Paid by Tenant",0,INDEX('AMI Ref'!$O$10:$R$10,MATCH($K66,{"Oil","Gas","Electric - Other","Electric ccASHP - split"},0))),0),"")</f>
        <v>0</v>
      </c>
      <c r="AR66" s="81">
        <f t="shared" si="6"/>
        <v>0</v>
      </c>
      <c r="AS66" s="86" t="e">
        <f t="shared" si="7"/>
        <v>#N/A</v>
      </c>
    </row>
    <row r="67" spans="1:45" ht="12.95" customHeight="1" x14ac:dyDescent="0.2">
      <c r="A67" s="130">
        <v>65</v>
      </c>
      <c r="B67" s="177">
        <f>IF(OR(COUNTIF($B$2:$B66,Input!$F83)&lt;1,COUNTIF($O$2:$O66,Input!$C83)&lt;1),Input!F83,0)</f>
        <v>0</v>
      </c>
      <c r="C67" s="177">
        <f>IF(OR(COUNTIF($B$2:$B66,Input!$F83)&lt;1,COUNTIF($O$2:$O66,Input!$C83)&lt;1),Input!G83,0)</f>
        <v>0</v>
      </c>
      <c r="D67" s="177">
        <f>IF(OR(COUNTIF($B$2:$B66,Input!$F83)&lt;1,COUNTIF($O$2:$O66,Input!$C83)&lt;1),Input!H83,0)</f>
        <v>0</v>
      </c>
      <c r="E67" s="177">
        <f>IF(OR(COUNTIF($B$2:$B66,Input!$F83)&lt;1,COUNTIF($O$2:$O66,Input!$C83)&lt;1),Input!I83,0)</f>
        <v>0</v>
      </c>
      <c r="F67" s="177">
        <f>IF(OR(COUNTIF($B$2:$B66,Input!$F83)&lt;1,COUNTIF($O$2:$O66,Input!$C83)&lt;1),Input!J83,0)</f>
        <v>0</v>
      </c>
      <c r="G67" s="177">
        <f>IF(OR(COUNTIF($B$2:$B66,Input!$F83)&lt;1,COUNTIF($O$2:$O66,Input!$C83)&lt;1),Input!K83,0)</f>
        <v>0</v>
      </c>
      <c r="H67" s="177">
        <f>IF(OR(COUNTIF($B$2:$B66,Input!$F83)&lt;1,COUNTIF($O$2:$O66,Input!$C83)&lt;1),Input!L83,0)</f>
        <v>0</v>
      </c>
      <c r="I67" s="177">
        <f>IF(OR(COUNTIF($B$2:$B66,Input!$F83)&lt;1,COUNTIF($O$2:$O66,Input!$C83)&lt;1),Input!M83,0)</f>
        <v>0</v>
      </c>
      <c r="J67" s="177">
        <f>IF(OR(COUNTIF($B$2:$B66,Input!$F83)&lt;1,COUNTIF($O$2:$O66,Input!$C83)&lt;1),Input!N83,0)</f>
        <v>0</v>
      </c>
      <c r="K67" s="177">
        <f>IF(OR(COUNTIF($B$2:$B66,Input!$F83)&lt;1,COUNTIF($O$2:$O66,Input!$C83)&lt;1),Input!O83,0)</f>
        <v>0</v>
      </c>
      <c r="L67" s="177">
        <f>IF(OR(COUNTIF($B$2:$B66,Input!$F83)&lt;1,COUNTIF($O$2:$O66,Input!$C83)&lt;1),Input!P83,0)</f>
        <v>0</v>
      </c>
      <c r="M67" s="129" t="str">
        <f t="shared" si="0"/>
        <v/>
      </c>
      <c r="N67" s="161">
        <f t="shared" si="3"/>
        <v>0</v>
      </c>
      <c r="O67" s="168">
        <f>Input!C83</f>
        <v>0</v>
      </c>
      <c r="P67" s="168"/>
      <c r="R67" s="131">
        <f t="shared" si="4"/>
        <v>0</v>
      </c>
      <c r="S67" s="133" t="str">
        <f t="shared" ref="S67:S130" si="10">IF(H67="Yes w/ Elec. Stove","G"," ")</f>
        <v xml:space="preserve"> </v>
      </c>
      <c r="T67" s="133"/>
      <c r="U67" s="132" t="str">
        <f>_xlfn.IFNA(IF($D67=0,LOOKUP($F67,{0.1,0.2,0.3,0.4,0.5,0.6,0.7,0.8,0.9,1},{22,34,46,58,70,82,94,106,118,130}),""),"")</f>
        <v/>
      </c>
      <c r="V67" s="132" t="str">
        <f>_xlfn.IFNA(IF($D67=1,LOOKUP($F67,{0.1,0.2,0.3,0.4,0.5,0.6,0.7,0.8,0.9,1},{23,35,47,59,71,83,95,107,119,131}),""),"")</f>
        <v/>
      </c>
      <c r="W67" s="132" t="str">
        <f>_xlfn.IFNA(IF($D67=2,LOOKUP($F67,{0.1,0.2,0.3,0.4,0.5,0.6,0.7,0.8,0.9,1},{24,36,48,60,72,84,96,108,120,132}),""),"")</f>
        <v/>
      </c>
      <c r="X67" s="132" t="str">
        <f>_xlfn.IFNA(IF($D67=3,LOOKUP($F67,{0.1,0.2,0.3,0.4,0.5,0.6,0.7,0.8,0.9,1},{25,37,49,61,73,85,97,109,121,133}),""),"")</f>
        <v/>
      </c>
      <c r="Y67" s="132" t="str">
        <f>_xlfn.IFNA(IF($D67=4,LOOKUP($F67,{0.1,0.2,0.3,0.4,0.5,0.6,0.7,0.8,0.9,1},{26,38,50,62,74,86,98,110,122,134}),""),"")</f>
        <v/>
      </c>
      <c r="Z67" s="132" t="str">
        <f>_xlfn.IFNA(IF($D67=5,LOOKUP($F67,{0.1,0.2,0.3,0.4,0.5,0.6,0.7,0.8,0.9,1},{27,39,51,63,75,87,99,111,123,135}),""),"")</f>
        <v/>
      </c>
      <c r="AA67" s="132">
        <f t="shared" si="5"/>
        <v>0</v>
      </c>
      <c r="AB67" s="132" t="str">
        <f t="shared" ref="AB67:AB98" si="11">CONCATENATE(IF(H67="Yes w/ Elec. Stove","G",R67),AA67)</f>
        <v>00</v>
      </c>
      <c r="AC67" s="82" t="e">
        <f>VLOOKUP(AB67,'AMI Ref'!T:U,2,FALSE)</f>
        <v>#N/A</v>
      </c>
      <c r="AD67" s="81"/>
      <c r="AE67" s="81" t="str">
        <f>_xlfn.IFNA(IF($D67=0,IF($J67="Not Paid by Tenant",0,INDEX('AMI Ref'!$K$5:$N$5,MATCH($J67,{"Oil","Gas","Electric - Other","ELECTRIC - HEAT PUMP"},0))),0),"")</f>
        <v/>
      </c>
      <c r="AF67" s="81">
        <f>_xlfn.IFNA(IF($D67=1,IF($J67="Not Paid by Tenant",0,INDEX('AMI Ref'!$K$6:$N$6,MATCH($J67,{"Oil","Gas","Electric - Other","ELECTRIC - HEAT PUMP"},0))),0),"")</f>
        <v>0</v>
      </c>
      <c r="AG67" s="81">
        <f>_xlfn.IFNA(IF($D67=2,IF($J67="Not Paid by Tenant",0,INDEX('AMI Ref'!$K$7:$N$7,MATCH($J67,{"Oil","Gas","Electric - Other","ELECTRIC - HEAT PUMP"},0))),0),"")</f>
        <v>0</v>
      </c>
      <c r="AH67" s="81">
        <f>_xlfn.IFNA(IF($D67=3,IF($J67="Not Paid by Tenant",0,INDEX('AMI Ref'!$K$8:$N$8,MATCH($J67,{"Oil","Gas","Electric - Other","ELECTRIC - HEAT PUMP"},0))),0),"")</f>
        <v>0</v>
      </c>
      <c r="AI67" s="81">
        <f>_xlfn.IFNA(IF($D67=4,IF($J67="Not Paid by Tenant",0,INDEX('AMI Ref'!$K$9:$N$9,MATCH($J67,{"Oil","Gas","Electric - Other","ELECTRIC - HEAT PUMP"},0))),0),"")</f>
        <v>0</v>
      </c>
      <c r="AJ67" s="81">
        <f>_xlfn.IFNA(IF($D67=5,IF($J67="Not Paid by Tenant",0,INDEX('AMI Ref'!$K$10:$N$10,MATCH($J67,{"Oil","Gas","Electric - Other","ELECTRIC - HEAT PUMP"},0))),0),"")</f>
        <v>0</v>
      </c>
      <c r="AK67" s="32"/>
      <c r="AL67" s="81" t="str">
        <f>_xlfn.IFNA(IF($D67=0,IF($K67="Not Paid by Tenant",0,INDEX('AMI Ref'!$O$5:$R$5,MATCH($K67,{"Oil","Gas","Electric - Other","Electric ccASHP - split"},0))),0),"")</f>
        <v/>
      </c>
      <c r="AM67" s="81">
        <f>_xlfn.IFNA(IF($D67=1,IF($K67="Not Paid by Tenant",0,INDEX('AMI Ref'!$O$6:$R$6,MATCH($K67,{"Oil","Gas","Electric - Other","Electric ccASHP - split"},0))),0),"")</f>
        <v>0</v>
      </c>
      <c r="AN67" s="81">
        <f>_xlfn.IFNA(IF($D67=2,IF($K67="Not Paid by Tenant",0,INDEX('AMI Ref'!$O$7:$R$7,MATCH($K67,{"Oil","Gas","Electric - Other","Electric ccASHP - split"},0))),0),"")</f>
        <v>0</v>
      </c>
      <c r="AO67" s="81">
        <f>_xlfn.IFNA(IF($D67=3,IF($K67="Not Paid by Tenant",0,INDEX('AMI Ref'!$O$8:$R$8,MATCH($K67,{"Oil","Gas","Electric - Other","Electric ccASHP - split"},0))),0),"")</f>
        <v>0</v>
      </c>
      <c r="AP67" s="81">
        <f>_xlfn.IFNA(IF($D67=4,IF($K67="Not Paid by Tenant",0,INDEX('AMI Ref'!$O$9:$R$9,MATCH($K67,{"Oil","Gas","Electric - Other","Electric ccASHP - split"},0))),0),"")</f>
        <v>0</v>
      </c>
      <c r="AQ67" s="81">
        <f>_xlfn.IFNA(IF($D67=5,IF($K67="Not Paid by Tenant",0,INDEX('AMI Ref'!$O$10:$R$10,MATCH($K67,{"Oil","Gas","Electric - Other","Electric ccASHP - split"},0))),0),"")</f>
        <v>0</v>
      </c>
      <c r="AR67" s="81">
        <f t="shared" si="6"/>
        <v>0</v>
      </c>
      <c r="AS67" s="86" t="e">
        <f t="shared" si="7"/>
        <v>#N/A</v>
      </c>
    </row>
    <row r="68" spans="1:45" ht="12.95" customHeight="1" x14ac:dyDescent="0.2">
      <c r="A68" s="130">
        <v>66</v>
      </c>
      <c r="B68" s="177">
        <f>IF(OR(COUNTIF($B$2:$B67,Input!$F84)&lt;1,COUNTIF($O$2:$O67,Input!$C84)&lt;1),Input!F84,0)</f>
        <v>0</v>
      </c>
      <c r="C68" s="177">
        <f>IF(OR(COUNTIF($B$2:$B67,Input!$F84)&lt;1,COUNTIF($O$2:$O67,Input!$C84)&lt;1),Input!G84,0)</f>
        <v>0</v>
      </c>
      <c r="D68" s="177">
        <f>IF(OR(COUNTIF($B$2:$B67,Input!$F84)&lt;1,COUNTIF($O$2:$O67,Input!$C84)&lt;1),Input!H84,0)</f>
        <v>0</v>
      </c>
      <c r="E68" s="177">
        <f>IF(OR(COUNTIF($B$2:$B67,Input!$F84)&lt;1,COUNTIF($O$2:$O67,Input!$C84)&lt;1),Input!I84,0)</f>
        <v>0</v>
      </c>
      <c r="F68" s="177">
        <f>IF(OR(COUNTIF($B$2:$B67,Input!$F84)&lt;1,COUNTIF($O$2:$O67,Input!$C84)&lt;1),Input!J84,0)</f>
        <v>0</v>
      </c>
      <c r="G68" s="177">
        <f>IF(OR(COUNTIF($B$2:$B67,Input!$F84)&lt;1,COUNTIF($O$2:$O67,Input!$C84)&lt;1),Input!K84,0)</f>
        <v>0</v>
      </c>
      <c r="H68" s="177">
        <f>IF(OR(COUNTIF($B$2:$B67,Input!$F84)&lt;1,COUNTIF($O$2:$O67,Input!$C84)&lt;1),Input!L84,0)</f>
        <v>0</v>
      </c>
      <c r="I68" s="177">
        <f>IF(OR(COUNTIF($B$2:$B67,Input!$F84)&lt;1,COUNTIF($O$2:$O67,Input!$C84)&lt;1),Input!M84,0)</f>
        <v>0</v>
      </c>
      <c r="J68" s="177">
        <f>IF(OR(COUNTIF($B$2:$B67,Input!$F84)&lt;1,COUNTIF($O$2:$O67,Input!$C84)&lt;1),Input!N84,0)</f>
        <v>0</v>
      </c>
      <c r="K68" s="177">
        <f>IF(OR(COUNTIF($B$2:$B67,Input!$F84)&lt;1,COUNTIF($O$2:$O67,Input!$C84)&lt;1),Input!O84,0)</f>
        <v>0</v>
      </c>
      <c r="L68" s="177">
        <f>IF(OR(COUNTIF($B$2:$B67,Input!$F84)&lt;1,COUNTIF($O$2:$O67,Input!$C84)&lt;1),Input!P84,0)</f>
        <v>0</v>
      </c>
      <c r="M68" s="129" t="str">
        <f t="shared" ref="M68:M102" si="12">IFERROR(IF(E68="NO","NA",IF(AND(E68="yes",C68+L68&lt;=AS68),"YES","NO")),"")</f>
        <v/>
      </c>
      <c r="N68" s="161">
        <f t="shared" ref="N68:N131" si="13">IF(G68&lt;=F68,IF(G68&gt;0%,G68,F68),F68)</f>
        <v>0</v>
      </c>
      <c r="O68" s="168">
        <f>Input!C84</f>
        <v>0</v>
      </c>
      <c r="P68" s="168"/>
      <c r="R68" s="131">
        <f t="shared" ref="R68:R131" si="14">IF(AND($H68="Not Paid by Tenant",$I68="Not Paid by Tenant"),"E",IF(AND($H68="Yes, No Elec. Stove",$I68="Not Paid by Tenant"),"F",IF(AND($H68="Not Paid by Tenant",$I68="Yes"),"H",IF(AND($H68="Yes, No Elec. Stove",$I68="Yes"),"I", ))))</f>
        <v>0</v>
      </c>
      <c r="S68" s="133" t="str">
        <f t="shared" si="10"/>
        <v xml:space="preserve"> </v>
      </c>
      <c r="T68" s="133"/>
      <c r="U68" s="132" t="str">
        <f>_xlfn.IFNA(IF($D68=0,LOOKUP($F68,{0.1,0.2,0.3,0.4,0.5,0.6,0.7,0.8,0.9,1},{22,34,46,58,70,82,94,106,118,130}),""),"")</f>
        <v/>
      </c>
      <c r="V68" s="132" t="str">
        <f>_xlfn.IFNA(IF($D68=1,LOOKUP($F68,{0.1,0.2,0.3,0.4,0.5,0.6,0.7,0.8,0.9,1},{23,35,47,59,71,83,95,107,119,131}),""),"")</f>
        <v/>
      </c>
      <c r="W68" s="132" t="str">
        <f>_xlfn.IFNA(IF($D68=2,LOOKUP($F68,{0.1,0.2,0.3,0.4,0.5,0.6,0.7,0.8,0.9,1},{24,36,48,60,72,84,96,108,120,132}),""),"")</f>
        <v/>
      </c>
      <c r="X68" s="132" t="str">
        <f>_xlfn.IFNA(IF($D68=3,LOOKUP($F68,{0.1,0.2,0.3,0.4,0.5,0.6,0.7,0.8,0.9,1},{25,37,49,61,73,85,97,109,121,133}),""),"")</f>
        <v/>
      </c>
      <c r="Y68" s="132" t="str">
        <f>_xlfn.IFNA(IF($D68=4,LOOKUP($F68,{0.1,0.2,0.3,0.4,0.5,0.6,0.7,0.8,0.9,1},{26,38,50,62,74,86,98,110,122,134}),""),"")</f>
        <v/>
      </c>
      <c r="Z68" s="132" t="str">
        <f>_xlfn.IFNA(IF($D68=5,LOOKUP($F68,{0.1,0.2,0.3,0.4,0.5,0.6,0.7,0.8,0.9,1},{27,39,51,63,75,87,99,111,123,135}),""),"")</f>
        <v/>
      </c>
      <c r="AA68" s="132">
        <f t="shared" ref="AA68:AA102" si="15">SUM(U68:Z68)</f>
        <v>0</v>
      </c>
      <c r="AB68" s="132" t="str">
        <f t="shared" si="11"/>
        <v>00</v>
      </c>
      <c r="AC68" s="82" t="e">
        <f>VLOOKUP(AB68,'AMI Ref'!T:U,2,FALSE)</f>
        <v>#N/A</v>
      </c>
      <c r="AD68" s="81"/>
      <c r="AE68" s="81" t="str">
        <f>_xlfn.IFNA(IF($D68=0,IF($J68="Not Paid by Tenant",0,INDEX('AMI Ref'!$K$5:$N$5,MATCH($J68,{"Oil","Gas","Electric - Other","ELECTRIC - HEAT PUMP"},0))),0),"")</f>
        <v/>
      </c>
      <c r="AF68" s="81">
        <f>_xlfn.IFNA(IF($D68=1,IF($J68="Not Paid by Tenant",0,INDEX('AMI Ref'!$K$6:$N$6,MATCH($J68,{"Oil","Gas","Electric - Other","ELECTRIC - HEAT PUMP"},0))),0),"")</f>
        <v>0</v>
      </c>
      <c r="AG68" s="81">
        <f>_xlfn.IFNA(IF($D68=2,IF($J68="Not Paid by Tenant",0,INDEX('AMI Ref'!$K$7:$N$7,MATCH($J68,{"Oil","Gas","Electric - Other","ELECTRIC - HEAT PUMP"},0))),0),"")</f>
        <v>0</v>
      </c>
      <c r="AH68" s="81">
        <f>_xlfn.IFNA(IF($D68=3,IF($J68="Not Paid by Tenant",0,INDEX('AMI Ref'!$K$8:$N$8,MATCH($J68,{"Oil","Gas","Electric - Other","ELECTRIC - HEAT PUMP"},0))),0),"")</f>
        <v>0</v>
      </c>
      <c r="AI68" s="81">
        <f>_xlfn.IFNA(IF($D68=4,IF($J68="Not Paid by Tenant",0,INDEX('AMI Ref'!$K$9:$N$9,MATCH($J68,{"Oil","Gas","Electric - Other","ELECTRIC - HEAT PUMP"},0))),0),"")</f>
        <v>0</v>
      </c>
      <c r="AJ68" s="81">
        <f>_xlfn.IFNA(IF($D68=5,IF($J68="Not Paid by Tenant",0,INDEX('AMI Ref'!$K$10:$N$10,MATCH($J68,{"Oil","Gas","Electric - Other","ELECTRIC - HEAT PUMP"},0))),0),"")</f>
        <v>0</v>
      </c>
      <c r="AK68" s="32"/>
      <c r="AL68" s="81" t="str">
        <f>_xlfn.IFNA(IF($D68=0,IF($K68="Not Paid by Tenant",0,INDEX('AMI Ref'!$O$5:$R$5,MATCH($K68,{"Oil","Gas","Electric - Other","Electric ccASHP - split"},0))),0),"")</f>
        <v/>
      </c>
      <c r="AM68" s="81">
        <f>_xlfn.IFNA(IF($D68=1,IF($K68="Not Paid by Tenant",0,INDEX('AMI Ref'!$O$6:$R$6,MATCH($K68,{"Oil","Gas","Electric - Other","Electric ccASHP - split"},0))),0),"")</f>
        <v>0</v>
      </c>
      <c r="AN68" s="81">
        <f>_xlfn.IFNA(IF($D68=2,IF($K68="Not Paid by Tenant",0,INDEX('AMI Ref'!$O$7:$R$7,MATCH($K68,{"Oil","Gas","Electric - Other","Electric ccASHP - split"},0))),0),"")</f>
        <v>0</v>
      </c>
      <c r="AO68" s="81">
        <f>_xlfn.IFNA(IF($D68=3,IF($K68="Not Paid by Tenant",0,INDEX('AMI Ref'!$O$8:$R$8,MATCH($K68,{"Oil","Gas","Electric - Other","Electric ccASHP - split"},0))),0),"")</f>
        <v>0</v>
      </c>
      <c r="AP68" s="81">
        <f>_xlfn.IFNA(IF($D68=4,IF($K68="Not Paid by Tenant",0,INDEX('AMI Ref'!$O$9:$R$9,MATCH($K68,{"Oil","Gas","Electric - Other","Electric ccASHP - split"},0))),0),"")</f>
        <v>0</v>
      </c>
      <c r="AQ68" s="81">
        <f>_xlfn.IFNA(IF($D68=5,IF($K68="Not Paid by Tenant",0,INDEX('AMI Ref'!$O$10:$R$10,MATCH($K68,{"Oil","Gas","Electric - Other","Electric ccASHP - split"},0))),0),"")</f>
        <v>0</v>
      </c>
      <c r="AR68" s="81">
        <f t="shared" ref="AR68:AR102" si="16">SUM(AE68:AQ68)</f>
        <v>0</v>
      </c>
      <c r="AS68" s="86" t="e">
        <f t="shared" ref="AS68:AS102" si="17">AC68-AR68</f>
        <v>#N/A</v>
      </c>
    </row>
    <row r="69" spans="1:45" ht="12.95" customHeight="1" x14ac:dyDescent="0.2">
      <c r="A69" s="130">
        <v>67</v>
      </c>
      <c r="B69" s="177">
        <f>IF(OR(COUNTIF($B$2:$B68,Input!$F85)&lt;1,COUNTIF($O$2:$O68,Input!$C85)&lt;1),Input!F85,0)</f>
        <v>0</v>
      </c>
      <c r="C69" s="177">
        <f>IF(OR(COUNTIF($B$2:$B68,Input!$F85)&lt;1,COUNTIF($O$2:$O68,Input!$C85)&lt;1),Input!G85,0)</f>
        <v>0</v>
      </c>
      <c r="D69" s="177">
        <f>IF(OR(COUNTIF($B$2:$B68,Input!$F85)&lt;1,COUNTIF($O$2:$O68,Input!$C85)&lt;1),Input!H85,0)</f>
        <v>0</v>
      </c>
      <c r="E69" s="177">
        <f>IF(OR(COUNTIF($B$2:$B68,Input!$F85)&lt;1,COUNTIF($O$2:$O68,Input!$C85)&lt;1),Input!I85,0)</f>
        <v>0</v>
      </c>
      <c r="F69" s="177">
        <f>IF(OR(COUNTIF($B$2:$B68,Input!$F85)&lt;1,COUNTIF($O$2:$O68,Input!$C85)&lt;1),Input!J85,0)</f>
        <v>0</v>
      </c>
      <c r="G69" s="177">
        <f>IF(OR(COUNTIF($B$2:$B68,Input!$F85)&lt;1,COUNTIF($O$2:$O68,Input!$C85)&lt;1),Input!K85,0)</f>
        <v>0</v>
      </c>
      <c r="H69" s="177">
        <f>IF(OR(COUNTIF($B$2:$B68,Input!$F85)&lt;1,COUNTIF($O$2:$O68,Input!$C85)&lt;1),Input!L85,0)</f>
        <v>0</v>
      </c>
      <c r="I69" s="177">
        <f>IF(OR(COUNTIF($B$2:$B68,Input!$F85)&lt;1,COUNTIF($O$2:$O68,Input!$C85)&lt;1),Input!M85,0)</f>
        <v>0</v>
      </c>
      <c r="J69" s="177">
        <f>IF(OR(COUNTIF($B$2:$B68,Input!$F85)&lt;1,COUNTIF($O$2:$O68,Input!$C85)&lt;1),Input!N85,0)</f>
        <v>0</v>
      </c>
      <c r="K69" s="177">
        <f>IF(OR(COUNTIF($B$2:$B68,Input!$F85)&lt;1,COUNTIF($O$2:$O68,Input!$C85)&lt;1),Input!O85,0)</f>
        <v>0</v>
      </c>
      <c r="L69" s="177">
        <f>IF(OR(COUNTIF($B$2:$B68,Input!$F85)&lt;1,COUNTIF($O$2:$O68,Input!$C85)&lt;1),Input!P85,0)</f>
        <v>0</v>
      </c>
      <c r="M69" s="129" t="str">
        <f t="shared" si="12"/>
        <v/>
      </c>
      <c r="N69" s="161">
        <f t="shared" si="13"/>
        <v>0</v>
      </c>
      <c r="O69" s="168">
        <f>Input!C85</f>
        <v>0</v>
      </c>
      <c r="P69" s="168"/>
      <c r="R69" s="131">
        <f t="shared" si="14"/>
        <v>0</v>
      </c>
      <c r="S69" s="133" t="str">
        <f t="shared" si="10"/>
        <v xml:space="preserve"> </v>
      </c>
      <c r="T69" s="133"/>
      <c r="U69" s="132" t="str">
        <f>_xlfn.IFNA(IF($D69=0,LOOKUP($F69,{0.1,0.2,0.3,0.4,0.5,0.6,0.7,0.8,0.9,1},{22,34,46,58,70,82,94,106,118,130}),""),"")</f>
        <v/>
      </c>
      <c r="V69" s="132" t="str">
        <f>_xlfn.IFNA(IF($D69=1,LOOKUP($F69,{0.1,0.2,0.3,0.4,0.5,0.6,0.7,0.8,0.9,1},{23,35,47,59,71,83,95,107,119,131}),""),"")</f>
        <v/>
      </c>
      <c r="W69" s="132" t="str">
        <f>_xlfn.IFNA(IF($D69=2,LOOKUP($F69,{0.1,0.2,0.3,0.4,0.5,0.6,0.7,0.8,0.9,1},{24,36,48,60,72,84,96,108,120,132}),""),"")</f>
        <v/>
      </c>
      <c r="X69" s="132" t="str">
        <f>_xlfn.IFNA(IF($D69=3,LOOKUP($F69,{0.1,0.2,0.3,0.4,0.5,0.6,0.7,0.8,0.9,1},{25,37,49,61,73,85,97,109,121,133}),""),"")</f>
        <v/>
      </c>
      <c r="Y69" s="132" t="str">
        <f>_xlfn.IFNA(IF($D69=4,LOOKUP($F69,{0.1,0.2,0.3,0.4,0.5,0.6,0.7,0.8,0.9,1},{26,38,50,62,74,86,98,110,122,134}),""),"")</f>
        <v/>
      </c>
      <c r="Z69" s="132" t="str">
        <f>_xlfn.IFNA(IF($D69=5,LOOKUP($F69,{0.1,0.2,0.3,0.4,0.5,0.6,0.7,0.8,0.9,1},{27,39,51,63,75,87,99,111,123,135}),""),"")</f>
        <v/>
      </c>
      <c r="AA69" s="132">
        <f t="shared" si="15"/>
        <v>0</v>
      </c>
      <c r="AB69" s="132" t="str">
        <f t="shared" si="11"/>
        <v>00</v>
      </c>
      <c r="AC69" s="82" t="e">
        <f>VLOOKUP(AB69,'AMI Ref'!T:U,2,FALSE)</f>
        <v>#N/A</v>
      </c>
      <c r="AD69" s="81"/>
      <c r="AE69" s="81" t="str">
        <f>_xlfn.IFNA(IF($D69=0,IF($J69="Not Paid by Tenant",0,INDEX('AMI Ref'!$K$5:$N$5,MATCH($J69,{"Oil","Gas","Electric - Other","ELECTRIC - HEAT PUMP"},0))),0),"")</f>
        <v/>
      </c>
      <c r="AF69" s="81">
        <f>_xlfn.IFNA(IF($D69=1,IF($J69="Not Paid by Tenant",0,INDEX('AMI Ref'!$K$6:$N$6,MATCH($J69,{"Oil","Gas","Electric - Other","ELECTRIC - HEAT PUMP"},0))),0),"")</f>
        <v>0</v>
      </c>
      <c r="AG69" s="81">
        <f>_xlfn.IFNA(IF($D69=2,IF($J69="Not Paid by Tenant",0,INDEX('AMI Ref'!$K$7:$N$7,MATCH($J69,{"Oil","Gas","Electric - Other","ELECTRIC - HEAT PUMP"},0))),0),"")</f>
        <v>0</v>
      </c>
      <c r="AH69" s="81">
        <f>_xlfn.IFNA(IF($D69=3,IF($J69="Not Paid by Tenant",0,INDEX('AMI Ref'!$K$8:$N$8,MATCH($J69,{"Oil","Gas","Electric - Other","ELECTRIC - HEAT PUMP"},0))),0),"")</f>
        <v>0</v>
      </c>
      <c r="AI69" s="81">
        <f>_xlfn.IFNA(IF($D69=4,IF($J69="Not Paid by Tenant",0,INDEX('AMI Ref'!$K$9:$N$9,MATCH($J69,{"Oil","Gas","Electric - Other","ELECTRIC - HEAT PUMP"},0))),0),"")</f>
        <v>0</v>
      </c>
      <c r="AJ69" s="81">
        <f>_xlfn.IFNA(IF($D69=5,IF($J69="Not Paid by Tenant",0,INDEX('AMI Ref'!$K$10:$N$10,MATCH($J69,{"Oil","Gas","Electric - Other","ELECTRIC - HEAT PUMP"},0))),0),"")</f>
        <v>0</v>
      </c>
      <c r="AK69" s="32"/>
      <c r="AL69" s="81" t="str">
        <f>_xlfn.IFNA(IF($D69=0,IF($K69="Not Paid by Tenant",0,INDEX('AMI Ref'!$O$5:$R$5,MATCH($K69,{"Oil","Gas","Electric - Other","Electric ccASHP - split"},0))),0),"")</f>
        <v/>
      </c>
      <c r="AM69" s="81">
        <f>_xlfn.IFNA(IF($D69=1,IF($K69="Not Paid by Tenant",0,INDEX('AMI Ref'!$O$6:$R$6,MATCH($K69,{"Oil","Gas","Electric - Other","Electric ccASHP - split"},0))),0),"")</f>
        <v>0</v>
      </c>
      <c r="AN69" s="81">
        <f>_xlfn.IFNA(IF($D69=2,IF($K69="Not Paid by Tenant",0,INDEX('AMI Ref'!$O$7:$R$7,MATCH($K69,{"Oil","Gas","Electric - Other","Electric ccASHP - split"},0))),0),"")</f>
        <v>0</v>
      </c>
      <c r="AO69" s="81">
        <f>_xlfn.IFNA(IF($D69=3,IF($K69="Not Paid by Tenant",0,INDEX('AMI Ref'!$O$8:$R$8,MATCH($K69,{"Oil","Gas","Electric - Other","Electric ccASHP - split"},0))),0),"")</f>
        <v>0</v>
      </c>
      <c r="AP69" s="81">
        <f>_xlfn.IFNA(IF($D69=4,IF($K69="Not Paid by Tenant",0,INDEX('AMI Ref'!$O$9:$R$9,MATCH($K69,{"Oil","Gas","Electric - Other","Electric ccASHP - split"},0))),0),"")</f>
        <v>0</v>
      </c>
      <c r="AQ69" s="81">
        <f>_xlfn.IFNA(IF($D69=5,IF($K69="Not Paid by Tenant",0,INDEX('AMI Ref'!$O$10:$R$10,MATCH($K69,{"Oil","Gas","Electric - Other","Electric ccASHP - split"},0))),0),"")</f>
        <v>0</v>
      </c>
      <c r="AR69" s="81">
        <f t="shared" si="16"/>
        <v>0</v>
      </c>
      <c r="AS69" s="86" t="e">
        <f t="shared" si="17"/>
        <v>#N/A</v>
      </c>
    </row>
    <row r="70" spans="1:45" ht="12.95" customHeight="1" x14ac:dyDescent="0.2">
      <c r="A70" s="130">
        <v>68</v>
      </c>
      <c r="B70" s="177">
        <f>IF(OR(COUNTIF($B$2:$B69,Input!$F86)&lt;1,COUNTIF($O$2:$O69,Input!$C86)&lt;1),Input!F86,0)</f>
        <v>0</v>
      </c>
      <c r="C70" s="177">
        <f>IF(OR(COUNTIF($B$2:$B69,Input!$F86)&lt;1,COUNTIF($O$2:$O69,Input!$C86)&lt;1),Input!G86,0)</f>
        <v>0</v>
      </c>
      <c r="D70" s="177">
        <f>IF(OR(COUNTIF($B$2:$B69,Input!$F86)&lt;1,COUNTIF($O$2:$O69,Input!$C86)&lt;1),Input!H86,0)</f>
        <v>0</v>
      </c>
      <c r="E70" s="177">
        <f>IF(OR(COUNTIF($B$2:$B69,Input!$F86)&lt;1,COUNTIF($O$2:$O69,Input!$C86)&lt;1),Input!I86,0)</f>
        <v>0</v>
      </c>
      <c r="F70" s="177">
        <f>IF(OR(COUNTIF($B$2:$B69,Input!$F86)&lt;1,COUNTIF($O$2:$O69,Input!$C86)&lt;1),Input!J86,0)</f>
        <v>0</v>
      </c>
      <c r="G70" s="177">
        <f>IF(OR(COUNTIF($B$2:$B69,Input!$F86)&lt;1,COUNTIF($O$2:$O69,Input!$C86)&lt;1),Input!K86,0)</f>
        <v>0</v>
      </c>
      <c r="H70" s="177">
        <f>IF(OR(COUNTIF($B$2:$B69,Input!$F86)&lt;1,COUNTIF($O$2:$O69,Input!$C86)&lt;1),Input!L86,0)</f>
        <v>0</v>
      </c>
      <c r="I70" s="177">
        <f>IF(OR(COUNTIF($B$2:$B69,Input!$F86)&lt;1,COUNTIF($O$2:$O69,Input!$C86)&lt;1),Input!M86,0)</f>
        <v>0</v>
      </c>
      <c r="J70" s="177">
        <f>IF(OR(COUNTIF($B$2:$B69,Input!$F86)&lt;1,COUNTIF($O$2:$O69,Input!$C86)&lt;1),Input!N86,0)</f>
        <v>0</v>
      </c>
      <c r="K70" s="177">
        <f>IF(OR(COUNTIF($B$2:$B69,Input!$F86)&lt;1,COUNTIF($O$2:$O69,Input!$C86)&lt;1),Input!O86,0)</f>
        <v>0</v>
      </c>
      <c r="L70" s="177">
        <f>IF(OR(COUNTIF($B$2:$B69,Input!$F86)&lt;1,COUNTIF($O$2:$O69,Input!$C86)&lt;1),Input!P86,0)</f>
        <v>0</v>
      </c>
      <c r="M70" s="129" t="str">
        <f t="shared" si="12"/>
        <v/>
      </c>
      <c r="N70" s="161">
        <f t="shared" si="13"/>
        <v>0</v>
      </c>
      <c r="O70" s="168">
        <f>Input!C86</f>
        <v>0</v>
      </c>
      <c r="P70" s="168"/>
      <c r="R70" s="131">
        <f t="shared" si="14"/>
        <v>0</v>
      </c>
      <c r="S70" s="133" t="str">
        <f t="shared" si="10"/>
        <v xml:space="preserve"> </v>
      </c>
      <c r="T70" s="133"/>
      <c r="U70" s="132" t="str">
        <f>_xlfn.IFNA(IF($D70=0,LOOKUP($F70,{0.1,0.2,0.3,0.4,0.5,0.6,0.7,0.8,0.9,1},{22,34,46,58,70,82,94,106,118,130}),""),"")</f>
        <v/>
      </c>
      <c r="V70" s="132" t="str">
        <f>_xlfn.IFNA(IF($D70=1,LOOKUP($F70,{0.1,0.2,0.3,0.4,0.5,0.6,0.7,0.8,0.9,1},{23,35,47,59,71,83,95,107,119,131}),""),"")</f>
        <v/>
      </c>
      <c r="W70" s="132" t="str">
        <f>_xlfn.IFNA(IF($D70=2,LOOKUP($F70,{0.1,0.2,0.3,0.4,0.5,0.6,0.7,0.8,0.9,1},{24,36,48,60,72,84,96,108,120,132}),""),"")</f>
        <v/>
      </c>
      <c r="X70" s="132" t="str">
        <f>_xlfn.IFNA(IF($D70=3,LOOKUP($F70,{0.1,0.2,0.3,0.4,0.5,0.6,0.7,0.8,0.9,1},{25,37,49,61,73,85,97,109,121,133}),""),"")</f>
        <v/>
      </c>
      <c r="Y70" s="132" t="str">
        <f>_xlfn.IFNA(IF($D70=4,LOOKUP($F70,{0.1,0.2,0.3,0.4,0.5,0.6,0.7,0.8,0.9,1},{26,38,50,62,74,86,98,110,122,134}),""),"")</f>
        <v/>
      </c>
      <c r="Z70" s="132" t="str">
        <f>_xlfn.IFNA(IF($D70=5,LOOKUP($F70,{0.1,0.2,0.3,0.4,0.5,0.6,0.7,0.8,0.9,1},{27,39,51,63,75,87,99,111,123,135}),""),"")</f>
        <v/>
      </c>
      <c r="AA70" s="132">
        <f t="shared" si="15"/>
        <v>0</v>
      </c>
      <c r="AB70" s="132" t="str">
        <f t="shared" si="11"/>
        <v>00</v>
      </c>
      <c r="AC70" s="82" t="e">
        <f>VLOOKUP(AB70,'AMI Ref'!T:U,2,FALSE)</f>
        <v>#N/A</v>
      </c>
      <c r="AD70" s="81"/>
      <c r="AE70" s="81" t="str">
        <f>_xlfn.IFNA(IF($D70=0,IF($J70="Not Paid by Tenant",0,INDEX('AMI Ref'!$K$5:$N$5,MATCH($J70,{"Oil","Gas","Electric - Other","ELECTRIC - HEAT PUMP"},0))),0),"")</f>
        <v/>
      </c>
      <c r="AF70" s="81">
        <f>_xlfn.IFNA(IF($D70=1,IF($J70="Not Paid by Tenant",0,INDEX('AMI Ref'!$K$6:$N$6,MATCH($J70,{"Oil","Gas","Electric - Other","ELECTRIC - HEAT PUMP"},0))),0),"")</f>
        <v>0</v>
      </c>
      <c r="AG70" s="81">
        <f>_xlfn.IFNA(IF($D70=2,IF($J70="Not Paid by Tenant",0,INDEX('AMI Ref'!$K$7:$N$7,MATCH($J70,{"Oil","Gas","Electric - Other","ELECTRIC - HEAT PUMP"},0))),0),"")</f>
        <v>0</v>
      </c>
      <c r="AH70" s="81">
        <f>_xlfn.IFNA(IF($D70=3,IF($J70="Not Paid by Tenant",0,INDEX('AMI Ref'!$K$8:$N$8,MATCH($J70,{"Oil","Gas","Electric - Other","ELECTRIC - HEAT PUMP"},0))),0),"")</f>
        <v>0</v>
      </c>
      <c r="AI70" s="81">
        <f>_xlfn.IFNA(IF($D70=4,IF($J70="Not Paid by Tenant",0,INDEX('AMI Ref'!$K$9:$N$9,MATCH($J70,{"Oil","Gas","Electric - Other","ELECTRIC - HEAT PUMP"},0))),0),"")</f>
        <v>0</v>
      </c>
      <c r="AJ70" s="81">
        <f>_xlfn.IFNA(IF($D70=5,IF($J70="Not Paid by Tenant",0,INDEX('AMI Ref'!$K$10:$N$10,MATCH($J70,{"Oil","Gas","Electric - Other","ELECTRIC - HEAT PUMP"},0))),0),"")</f>
        <v>0</v>
      </c>
      <c r="AK70" s="32"/>
      <c r="AL70" s="81" t="str">
        <f>_xlfn.IFNA(IF($D70=0,IF($K70="Not Paid by Tenant",0,INDEX('AMI Ref'!$O$5:$R$5,MATCH($K70,{"Oil","Gas","Electric - Other","Electric ccASHP - split"},0))),0),"")</f>
        <v/>
      </c>
      <c r="AM70" s="81">
        <f>_xlfn.IFNA(IF($D70=1,IF($K70="Not Paid by Tenant",0,INDEX('AMI Ref'!$O$6:$R$6,MATCH($K70,{"Oil","Gas","Electric - Other","Electric ccASHP - split"},0))),0),"")</f>
        <v>0</v>
      </c>
      <c r="AN70" s="81">
        <f>_xlfn.IFNA(IF($D70=2,IF($K70="Not Paid by Tenant",0,INDEX('AMI Ref'!$O$7:$R$7,MATCH($K70,{"Oil","Gas","Electric - Other","Electric ccASHP - split"},0))),0),"")</f>
        <v>0</v>
      </c>
      <c r="AO70" s="81">
        <f>_xlfn.IFNA(IF($D70=3,IF($K70="Not Paid by Tenant",0,INDEX('AMI Ref'!$O$8:$R$8,MATCH($K70,{"Oil","Gas","Electric - Other","Electric ccASHP - split"},0))),0),"")</f>
        <v>0</v>
      </c>
      <c r="AP70" s="81">
        <f>_xlfn.IFNA(IF($D70=4,IF($K70="Not Paid by Tenant",0,INDEX('AMI Ref'!$O$9:$R$9,MATCH($K70,{"Oil","Gas","Electric - Other","Electric ccASHP - split"},0))),0),"")</f>
        <v>0</v>
      </c>
      <c r="AQ70" s="81">
        <f>_xlfn.IFNA(IF($D70=5,IF($K70="Not Paid by Tenant",0,INDEX('AMI Ref'!$O$10:$R$10,MATCH($K70,{"Oil","Gas","Electric - Other","Electric ccASHP - split"},0))),0),"")</f>
        <v>0</v>
      </c>
      <c r="AR70" s="81">
        <f t="shared" si="16"/>
        <v>0</v>
      </c>
      <c r="AS70" s="86" t="e">
        <f t="shared" si="17"/>
        <v>#N/A</v>
      </c>
    </row>
    <row r="71" spans="1:45" ht="12.95" customHeight="1" x14ac:dyDescent="0.2">
      <c r="A71" s="130">
        <v>69</v>
      </c>
      <c r="B71" s="177">
        <f>IF(OR(COUNTIF($B$2:$B70,Input!$F87)&lt;1,COUNTIF($O$2:$O70,Input!$C87)&lt;1),Input!F87,0)</f>
        <v>0</v>
      </c>
      <c r="C71" s="177">
        <f>IF(OR(COUNTIF($B$2:$B70,Input!$F87)&lt;1,COUNTIF($O$2:$O70,Input!$C87)&lt;1),Input!G87,0)</f>
        <v>0</v>
      </c>
      <c r="D71" s="177">
        <f>IF(OR(COUNTIF($B$2:$B70,Input!$F87)&lt;1,COUNTIF($O$2:$O70,Input!$C87)&lt;1),Input!H87,0)</f>
        <v>0</v>
      </c>
      <c r="E71" s="177">
        <f>IF(OR(COUNTIF($B$2:$B70,Input!$F87)&lt;1,COUNTIF($O$2:$O70,Input!$C87)&lt;1),Input!I87,0)</f>
        <v>0</v>
      </c>
      <c r="F71" s="177">
        <f>IF(OR(COUNTIF($B$2:$B70,Input!$F87)&lt;1,COUNTIF($O$2:$O70,Input!$C87)&lt;1),Input!J87,0)</f>
        <v>0</v>
      </c>
      <c r="G71" s="177">
        <f>IF(OR(COUNTIF($B$2:$B70,Input!$F87)&lt;1,COUNTIF($O$2:$O70,Input!$C87)&lt;1),Input!K87,0)</f>
        <v>0</v>
      </c>
      <c r="H71" s="177">
        <f>IF(OR(COUNTIF($B$2:$B70,Input!$F87)&lt;1,COUNTIF($O$2:$O70,Input!$C87)&lt;1),Input!L87,0)</f>
        <v>0</v>
      </c>
      <c r="I71" s="177">
        <f>IF(OR(COUNTIF($B$2:$B70,Input!$F87)&lt;1,COUNTIF($O$2:$O70,Input!$C87)&lt;1),Input!M87,0)</f>
        <v>0</v>
      </c>
      <c r="J71" s="177">
        <f>IF(OR(COUNTIF($B$2:$B70,Input!$F87)&lt;1,COUNTIF($O$2:$O70,Input!$C87)&lt;1),Input!N87,0)</f>
        <v>0</v>
      </c>
      <c r="K71" s="177">
        <f>IF(OR(COUNTIF($B$2:$B70,Input!$F87)&lt;1,COUNTIF($O$2:$O70,Input!$C87)&lt;1),Input!O87,0)</f>
        <v>0</v>
      </c>
      <c r="L71" s="177">
        <f>IF(OR(COUNTIF($B$2:$B70,Input!$F87)&lt;1,COUNTIF($O$2:$O70,Input!$C87)&lt;1),Input!P87,0)</f>
        <v>0</v>
      </c>
      <c r="M71" s="129" t="str">
        <f t="shared" si="12"/>
        <v/>
      </c>
      <c r="N71" s="161">
        <f t="shared" si="13"/>
        <v>0</v>
      </c>
      <c r="O71" s="168">
        <f>Input!C87</f>
        <v>0</v>
      </c>
      <c r="P71" s="168"/>
      <c r="R71" s="131">
        <f t="shared" si="14"/>
        <v>0</v>
      </c>
      <c r="S71" s="133" t="str">
        <f t="shared" si="10"/>
        <v xml:space="preserve"> </v>
      </c>
      <c r="T71" s="133"/>
      <c r="U71" s="132" t="str">
        <f>_xlfn.IFNA(IF($D71=0,LOOKUP($F71,{0.1,0.2,0.3,0.4,0.5,0.6,0.7,0.8,0.9,1},{22,34,46,58,70,82,94,106,118,130}),""),"")</f>
        <v/>
      </c>
      <c r="V71" s="132" t="str">
        <f>_xlfn.IFNA(IF($D71=1,LOOKUP($F71,{0.1,0.2,0.3,0.4,0.5,0.6,0.7,0.8,0.9,1},{23,35,47,59,71,83,95,107,119,131}),""),"")</f>
        <v/>
      </c>
      <c r="W71" s="132" t="str">
        <f>_xlfn.IFNA(IF($D71=2,LOOKUP($F71,{0.1,0.2,0.3,0.4,0.5,0.6,0.7,0.8,0.9,1},{24,36,48,60,72,84,96,108,120,132}),""),"")</f>
        <v/>
      </c>
      <c r="X71" s="132" t="str">
        <f>_xlfn.IFNA(IF($D71=3,LOOKUP($F71,{0.1,0.2,0.3,0.4,0.5,0.6,0.7,0.8,0.9,1},{25,37,49,61,73,85,97,109,121,133}),""),"")</f>
        <v/>
      </c>
      <c r="Y71" s="132" t="str">
        <f>_xlfn.IFNA(IF($D71=4,LOOKUP($F71,{0.1,0.2,0.3,0.4,0.5,0.6,0.7,0.8,0.9,1},{26,38,50,62,74,86,98,110,122,134}),""),"")</f>
        <v/>
      </c>
      <c r="Z71" s="132" t="str">
        <f>_xlfn.IFNA(IF($D71=5,LOOKUP($F71,{0.1,0.2,0.3,0.4,0.5,0.6,0.7,0.8,0.9,1},{27,39,51,63,75,87,99,111,123,135}),""),"")</f>
        <v/>
      </c>
      <c r="AA71" s="132">
        <f t="shared" si="15"/>
        <v>0</v>
      </c>
      <c r="AB71" s="132" t="str">
        <f t="shared" si="11"/>
        <v>00</v>
      </c>
      <c r="AC71" s="82" t="e">
        <f>VLOOKUP(AB71,'AMI Ref'!T:U,2,FALSE)</f>
        <v>#N/A</v>
      </c>
      <c r="AD71" s="81"/>
      <c r="AE71" s="81" t="str">
        <f>_xlfn.IFNA(IF($D71=0,IF($J71="Not Paid by Tenant",0,INDEX('AMI Ref'!$K$5:$N$5,MATCH($J71,{"Oil","Gas","Electric - Other","ELECTRIC - HEAT PUMP"},0))),0),"")</f>
        <v/>
      </c>
      <c r="AF71" s="81">
        <f>_xlfn.IFNA(IF($D71=1,IF($J71="Not Paid by Tenant",0,INDEX('AMI Ref'!$K$6:$N$6,MATCH($J71,{"Oil","Gas","Electric - Other","ELECTRIC - HEAT PUMP"},0))),0),"")</f>
        <v>0</v>
      </c>
      <c r="AG71" s="81">
        <f>_xlfn.IFNA(IF($D71=2,IF($J71="Not Paid by Tenant",0,INDEX('AMI Ref'!$K$7:$N$7,MATCH($J71,{"Oil","Gas","Electric - Other","ELECTRIC - HEAT PUMP"},0))),0),"")</f>
        <v>0</v>
      </c>
      <c r="AH71" s="81">
        <f>_xlfn.IFNA(IF($D71=3,IF($J71="Not Paid by Tenant",0,INDEX('AMI Ref'!$K$8:$N$8,MATCH($J71,{"Oil","Gas","Electric - Other","ELECTRIC - HEAT PUMP"},0))),0),"")</f>
        <v>0</v>
      </c>
      <c r="AI71" s="81">
        <f>_xlfn.IFNA(IF($D71=4,IF($J71="Not Paid by Tenant",0,INDEX('AMI Ref'!$K$9:$N$9,MATCH($J71,{"Oil","Gas","Electric - Other","ELECTRIC - HEAT PUMP"},0))),0),"")</f>
        <v>0</v>
      </c>
      <c r="AJ71" s="81">
        <f>_xlfn.IFNA(IF($D71=5,IF($J71="Not Paid by Tenant",0,INDEX('AMI Ref'!$K$10:$N$10,MATCH($J71,{"Oil","Gas","Electric - Other","ELECTRIC - HEAT PUMP"},0))),0),"")</f>
        <v>0</v>
      </c>
      <c r="AK71" s="32"/>
      <c r="AL71" s="81" t="str">
        <f>_xlfn.IFNA(IF($D71=0,IF($K71="Not Paid by Tenant",0,INDEX('AMI Ref'!$O$5:$R$5,MATCH($K71,{"Oil","Gas","Electric - Other","Electric ccASHP - split"},0))),0),"")</f>
        <v/>
      </c>
      <c r="AM71" s="81">
        <f>_xlfn.IFNA(IF($D71=1,IF($K71="Not Paid by Tenant",0,INDEX('AMI Ref'!$O$6:$R$6,MATCH($K71,{"Oil","Gas","Electric - Other","Electric ccASHP - split"},0))),0),"")</f>
        <v>0</v>
      </c>
      <c r="AN71" s="81">
        <f>_xlfn.IFNA(IF($D71=2,IF($K71="Not Paid by Tenant",0,INDEX('AMI Ref'!$O$7:$R$7,MATCH($K71,{"Oil","Gas","Electric - Other","Electric ccASHP - split"},0))),0),"")</f>
        <v>0</v>
      </c>
      <c r="AO71" s="81">
        <f>_xlfn.IFNA(IF($D71=3,IF($K71="Not Paid by Tenant",0,INDEX('AMI Ref'!$O$8:$R$8,MATCH($K71,{"Oil","Gas","Electric - Other","Electric ccASHP - split"},0))),0),"")</f>
        <v>0</v>
      </c>
      <c r="AP71" s="81">
        <f>_xlfn.IFNA(IF($D71=4,IF($K71="Not Paid by Tenant",0,INDEX('AMI Ref'!$O$9:$R$9,MATCH($K71,{"Oil","Gas","Electric - Other","Electric ccASHP - split"},0))),0),"")</f>
        <v>0</v>
      </c>
      <c r="AQ71" s="81">
        <f>_xlfn.IFNA(IF($D71=5,IF($K71="Not Paid by Tenant",0,INDEX('AMI Ref'!$O$10:$R$10,MATCH($K71,{"Oil","Gas","Electric - Other","Electric ccASHP - split"},0))),0),"")</f>
        <v>0</v>
      </c>
      <c r="AR71" s="81">
        <f t="shared" si="16"/>
        <v>0</v>
      </c>
      <c r="AS71" s="86" t="e">
        <f t="shared" si="17"/>
        <v>#N/A</v>
      </c>
    </row>
    <row r="72" spans="1:45" ht="12.95" customHeight="1" x14ac:dyDescent="0.2">
      <c r="A72" s="130">
        <v>70</v>
      </c>
      <c r="B72" s="177">
        <f>IF(OR(COUNTIF($B$2:$B71,Input!$F88)&lt;1,COUNTIF($O$2:$O71,Input!$C88)&lt;1),Input!F88,0)</f>
        <v>0</v>
      </c>
      <c r="C72" s="177">
        <f>IF(OR(COUNTIF($B$2:$B71,Input!$F88)&lt;1,COUNTIF($O$2:$O71,Input!$C88)&lt;1),Input!G88,0)</f>
        <v>0</v>
      </c>
      <c r="D72" s="177">
        <f>IF(OR(COUNTIF($B$2:$B71,Input!$F88)&lt;1,COUNTIF($O$2:$O71,Input!$C88)&lt;1),Input!H88,0)</f>
        <v>0</v>
      </c>
      <c r="E72" s="177">
        <f>IF(OR(COUNTIF($B$2:$B71,Input!$F88)&lt;1,COUNTIF($O$2:$O71,Input!$C88)&lt;1),Input!I88,0)</f>
        <v>0</v>
      </c>
      <c r="F72" s="177">
        <f>IF(OR(COUNTIF($B$2:$B71,Input!$F88)&lt;1,COUNTIF($O$2:$O71,Input!$C88)&lt;1),Input!J88,0)</f>
        <v>0</v>
      </c>
      <c r="G72" s="177">
        <f>IF(OR(COUNTIF($B$2:$B71,Input!$F88)&lt;1,COUNTIF($O$2:$O71,Input!$C88)&lt;1),Input!K88,0)</f>
        <v>0</v>
      </c>
      <c r="H72" s="177">
        <f>IF(OR(COUNTIF($B$2:$B71,Input!$F88)&lt;1,COUNTIF($O$2:$O71,Input!$C88)&lt;1),Input!L88,0)</f>
        <v>0</v>
      </c>
      <c r="I72" s="177">
        <f>IF(OR(COUNTIF($B$2:$B71,Input!$F88)&lt;1,COUNTIF($O$2:$O71,Input!$C88)&lt;1),Input!M88,0)</f>
        <v>0</v>
      </c>
      <c r="J72" s="177">
        <f>IF(OR(COUNTIF($B$2:$B71,Input!$F88)&lt;1,COUNTIF($O$2:$O71,Input!$C88)&lt;1),Input!N88,0)</f>
        <v>0</v>
      </c>
      <c r="K72" s="177">
        <f>IF(OR(COUNTIF($B$2:$B71,Input!$F88)&lt;1,COUNTIF($O$2:$O71,Input!$C88)&lt;1),Input!O88,0)</f>
        <v>0</v>
      </c>
      <c r="L72" s="177">
        <f>IF(OR(COUNTIF($B$2:$B71,Input!$F88)&lt;1,COUNTIF($O$2:$O71,Input!$C88)&lt;1),Input!P88,0)</f>
        <v>0</v>
      </c>
      <c r="M72" s="129" t="str">
        <f t="shared" si="12"/>
        <v/>
      </c>
      <c r="N72" s="161">
        <f t="shared" si="13"/>
        <v>0</v>
      </c>
      <c r="O72" s="168">
        <f>Input!C88</f>
        <v>0</v>
      </c>
      <c r="P72" s="168"/>
      <c r="R72" s="131">
        <f t="shared" si="14"/>
        <v>0</v>
      </c>
      <c r="S72" s="133" t="str">
        <f t="shared" si="10"/>
        <v xml:space="preserve"> </v>
      </c>
      <c r="T72" s="133"/>
      <c r="U72" s="132" t="str">
        <f>_xlfn.IFNA(IF($D72=0,LOOKUP($F72,{0.1,0.2,0.3,0.4,0.5,0.6,0.7,0.8,0.9,1},{22,34,46,58,70,82,94,106,118,130}),""),"")</f>
        <v/>
      </c>
      <c r="V72" s="132" t="str">
        <f>_xlfn.IFNA(IF($D72=1,LOOKUP($F72,{0.1,0.2,0.3,0.4,0.5,0.6,0.7,0.8,0.9,1},{23,35,47,59,71,83,95,107,119,131}),""),"")</f>
        <v/>
      </c>
      <c r="W72" s="132" t="str">
        <f>_xlfn.IFNA(IF($D72=2,LOOKUP($F72,{0.1,0.2,0.3,0.4,0.5,0.6,0.7,0.8,0.9,1},{24,36,48,60,72,84,96,108,120,132}),""),"")</f>
        <v/>
      </c>
      <c r="X72" s="132" t="str">
        <f>_xlfn.IFNA(IF($D72=3,LOOKUP($F72,{0.1,0.2,0.3,0.4,0.5,0.6,0.7,0.8,0.9,1},{25,37,49,61,73,85,97,109,121,133}),""),"")</f>
        <v/>
      </c>
      <c r="Y72" s="132" t="str">
        <f>_xlfn.IFNA(IF($D72=4,LOOKUP($F72,{0.1,0.2,0.3,0.4,0.5,0.6,0.7,0.8,0.9,1},{26,38,50,62,74,86,98,110,122,134}),""),"")</f>
        <v/>
      </c>
      <c r="Z72" s="132" t="str">
        <f>_xlfn.IFNA(IF($D72=5,LOOKUP($F72,{0.1,0.2,0.3,0.4,0.5,0.6,0.7,0.8,0.9,1},{27,39,51,63,75,87,99,111,123,135}),""),"")</f>
        <v/>
      </c>
      <c r="AA72" s="132">
        <f t="shared" si="15"/>
        <v>0</v>
      </c>
      <c r="AB72" s="132" t="str">
        <f t="shared" si="11"/>
        <v>00</v>
      </c>
      <c r="AC72" s="82" t="e">
        <f>VLOOKUP(AB72,'AMI Ref'!T:U,2,FALSE)</f>
        <v>#N/A</v>
      </c>
      <c r="AD72" s="81"/>
      <c r="AE72" s="81" t="str">
        <f>_xlfn.IFNA(IF($D72=0,IF($J72="Not Paid by Tenant",0,INDEX('AMI Ref'!$K$5:$N$5,MATCH($J72,{"Oil","Gas","Electric - Other","ELECTRIC - HEAT PUMP"},0))),0),"")</f>
        <v/>
      </c>
      <c r="AF72" s="81">
        <f>_xlfn.IFNA(IF($D72=1,IF($J72="Not Paid by Tenant",0,INDEX('AMI Ref'!$K$6:$N$6,MATCH($J72,{"Oil","Gas","Electric - Other","ELECTRIC - HEAT PUMP"},0))),0),"")</f>
        <v>0</v>
      </c>
      <c r="AG72" s="81">
        <f>_xlfn.IFNA(IF($D72=2,IF($J72="Not Paid by Tenant",0,INDEX('AMI Ref'!$K$7:$N$7,MATCH($J72,{"Oil","Gas","Electric - Other","ELECTRIC - HEAT PUMP"},0))),0),"")</f>
        <v>0</v>
      </c>
      <c r="AH72" s="81">
        <f>_xlfn.IFNA(IF($D72=3,IF($J72="Not Paid by Tenant",0,INDEX('AMI Ref'!$K$8:$N$8,MATCH($J72,{"Oil","Gas","Electric - Other","ELECTRIC - HEAT PUMP"},0))),0),"")</f>
        <v>0</v>
      </c>
      <c r="AI72" s="81">
        <f>_xlfn.IFNA(IF($D72=4,IF($J72="Not Paid by Tenant",0,INDEX('AMI Ref'!$K$9:$N$9,MATCH($J72,{"Oil","Gas","Electric - Other","ELECTRIC - HEAT PUMP"},0))),0),"")</f>
        <v>0</v>
      </c>
      <c r="AJ72" s="81">
        <f>_xlfn.IFNA(IF($D72=5,IF($J72="Not Paid by Tenant",0,INDEX('AMI Ref'!$K$10:$N$10,MATCH($J72,{"Oil","Gas","Electric - Other","ELECTRIC - HEAT PUMP"},0))),0),"")</f>
        <v>0</v>
      </c>
      <c r="AK72" s="32"/>
      <c r="AL72" s="81" t="str">
        <f>_xlfn.IFNA(IF($D72=0,IF($K72="Not Paid by Tenant",0,INDEX('AMI Ref'!$O$5:$R$5,MATCH($K72,{"Oil","Gas","Electric - Other","Electric ccASHP - split"},0))),0),"")</f>
        <v/>
      </c>
      <c r="AM72" s="81">
        <f>_xlfn.IFNA(IF($D72=1,IF($K72="Not Paid by Tenant",0,INDEX('AMI Ref'!$O$6:$R$6,MATCH($K72,{"Oil","Gas","Electric - Other","Electric ccASHP - split"},0))),0),"")</f>
        <v>0</v>
      </c>
      <c r="AN72" s="81">
        <f>_xlfn.IFNA(IF($D72=2,IF($K72="Not Paid by Tenant",0,INDEX('AMI Ref'!$O$7:$R$7,MATCH($K72,{"Oil","Gas","Electric - Other","Electric ccASHP - split"},0))),0),"")</f>
        <v>0</v>
      </c>
      <c r="AO72" s="81">
        <f>_xlfn.IFNA(IF($D72=3,IF($K72="Not Paid by Tenant",0,INDEX('AMI Ref'!$O$8:$R$8,MATCH($K72,{"Oil","Gas","Electric - Other","Electric ccASHP - split"},0))),0),"")</f>
        <v>0</v>
      </c>
      <c r="AP72" s="81">
        <f>_xlfn.IFNA(IF($D72=4,IF($K72="Not Paid by Tenant",0,INDEX('AMI Ref'!$O$9:$R$9,MATCH($K72,{"Oil","Gas","Electric - Other","Electric ccASHP - split"},0))),0),"")</f>
        <v>0</v>
      </c>
      <c r="AQ72" s="81">
        <f>_xlfn.IFNA(IF($D72=5,IF($K72="Not Paid by Tenant",0,INDEX('AMI Ref'!$O$10:$R$10,MATCH($K72,{"Oil","Gas","Electric - Other","Electric ccASHP - split"},0))),0),"")</f>
        <v>0</v>
      </c>
      <c r="AR72" s="81">
        <f t="shared" si="16"/>
        <v>0</v>
      </c>
      <c r="AS72" s="86" t="e">
        <f t="shared" si="17"/>
        <v>#N/A</v>
      </c>
    </row>
    <row r="73" spans="1:45" ht="12.95" customHeight="1" x14ac:dyDescent="0.2">
      <c r="A73" s="130">
        <v>71</v>
      </c>
      <c r="B73" s="177">
        <f>IF(OR(COUNTIF($B$2:$B72,Input!$F89)&lt;1,COUNTIF($O$2:$O72,Input!$C89)&lt;1),Input!F89,0)</f>
        <v>0</v>
      </c>
      <c r="C73" s="177">
        <f>IF(OR(COUNTIF($B$2:$B72,Input!$F89)&lt;1,COUNTIF($O$2:$O72,Input!$C89)&lt;1),Input!G89,0)</f>
        <v>0</v>
      </c>
      <c r="D73" s="177">
        <f>IF(OR(COUNTIF($B$2:$B72,Input!$F89)&lt;1,COUNTIF($O$2:$O72,Input!$C89)&lt;1),Input!H89,0)</f>
        <v>0</v>
      </c>
      <c r="E73" s="177">
        <f>IF(OR(COUNTIF($B$2:$B72,Input!$F89)&lt;1,COUNTIF($O$2:$O72,Input!$C89)&lt;1),Input!I89,0)</f>
        <v>0</v>
      </c>
      <c r="F73" s="177">
        <f>IF(OR(COUNTIF($B$2:$B72,Input!$F89)&lt;1,COUNTIF($O$2:$O72,Input!$C89)&lt;1),Input!J89,0)</f>
        <v>0</v>
      </c>
      <c r="G73" s="177">
        <f>IF(OR(COUNTIF($B$2:$B72,Input!$F89)&lt;1,COUNTIF($O$2:$O72,Input!$C89)&lt;1),Input!K89,0)</f>
        <v>0</v>
      </c>
      <c r="H73" s="177">
        <f>IF(OR(COUNTIF($B$2:$B72,Input!$F89)&lt;1,COUNTIF($O$2:$O72,Input!$C89)&lt;1),Input!L89,0)</f>
        <v>0</v>
      </c>
      <c r="I73" s="177">
        <f>IF(OR(COUNTIF($B$2:$B72,Input!$F89)&lt;1,COUNTIF($O$2:$O72,Input!$C89)&lt;1),Input!M89,0)</f>
        <v>0</v>
      </c>
      <c r="J73" s="177">
        <f>IF(OR(COUNTIF($B$2:$B72,Input!$F89)&lt;1,COUNTIF($O$2:$O72,Input!$C89)&lt;1),Input!N89,0)</f>
        <v>0</v>
      </c>
      <c r="K73" s="177">
        <f>IF(OR(COUNTIF($B$2:$B72,Input!$F89)&lt;1,COUNTIF($O$2:$O72,Input!$C89)&lt;1),Input!O89,0)</f>
        <v>0</v>
      </c>
      <c r="L73" s="177">
        <f>IF(OR(COUNTIF($B$2:$B72,Input!$F89)&lt;1,COUNTIF($O$2:$O72,Input!$C89)&lt;1),Input!P89,0)</f>
        <v>0</v>
      </c>
      <c r="M73" s="129" t="str">
        <f t="shared" si="12"/>
        <v/>
      </c>
      <c r="N73" s="161">
        <f t="shared" si="13"/>
        <v>0</v>
      </c>
      <c r="O73" s="168">
        <f>Input!C89</f>
        <v>0</v>
      </c>
      <c r="P73" s="168"/>
      <c r="R73" s="131">
        <f t="shared" si="14"/>
        <v>0</v>
      </c>
      <c r="S73" s="133" t="str">
        <f t="shared" si="10"/>
        <v xml:space="preserve"> </v>
      </c>
      <c r="T73" s="133"/>
      <c r="U73" s="132" t="str">
        <f>_xlfn.IFNA(IF($D73=0,LOOKUP($F73,{0.1,0.2,0.3,0.4,0.5,0.6,0.7,0.8,0.9,1},{22,34,46,58,70,82,94,106,118,130}),""),"")</f>
        <v/>
      </c>
      <c r="V73" s="132" t="str">
        <f>_xlfn.IFNA(IF($D73=1,LOOKUP($F73,{0.1,0.2,0.3,0.4,0.5,0.6,0.7,0.8,0.9,1},{23,35,47,59,71,83,95,107,119,131}),""),"")</f>
        <v/>
      </c>
      <c r="W73" s="132" t="str">
        <f>_xlfn.IFNA(IF($D73=2,LOOKUP($F73,{0.1,0.2,0.3,0.4,0.5,0.6,0.7,0.8,0.9,1},{24,36,48,60,72,84,96,108,120,132}),""),"")</f>
        <v/>
      </c>
      <c r="X73" s="132" t="str">
        <f>_xlfn.IFNA(IF($D73=3,LOOKUP($F73,{0.1,0.2,0.3,0.4,0.5,0.6,0.7,0.8,0.9,1},{25,37,49,61,73,85,97,109,121,133}),""),"")</f>
        <v/>
      </c>
      <c r="Y73" s="132" t="str">
        <f>_xlfn.IFNA(IF($D73=4,LOOKUP($F73,{0.1,0.2,0.3,0.4,0.5,0.6,0.7,0.8,0.9,1},{26,38,50,62,74,86,98,110,122,134}),""),"")</f>
        <v/>
      </c>
      <c r="Z73" s="132" t="str">
        <f>_xlfn.IFNA(IF($D73=5,LOOKUP($F73,{0.1,0.2,0.3,0.4,0.5,0.6,0.7,0.8,0.9,1},{27,39,51,63,75,87,99,111,123,135}),""),"")</f>
        <v/>
      </c>
      <c r="AA73" s="132">
        <f t="shared" si="15"/>
        <v>0</v>
      </c>
      <c r="AB73" s="132" t="str">
        <f t="shared" si="11"/>
        <v>00</v>
      </c>
      <c r="AC73" s="82" t="e">
        <f>VLOOKUP(AB73,'AMI Ref'!T:U,2,FALSE)</f>
        <v>#N/A</v>
      </c>
      <c r="AD73" s="81"/>
      <c r="AE73" s="81" t="str">
        <f>_xlfn.IFNA(IF($D73=0,IF($J73="Not Paid by Tenant",0,INDEX('AMI Ref'!$K$5:$N$5,MATCH($J73,{"Oil","Gas","Electric - Other","ELECTRIC - HEAT PUMP"},0))),0),"")</f>
        <v/>
      </c>
      <c r="AF73" s="81">
        <f>_xlfn.IFNA(IF($D73=1,IF($J73="Not Paid by Tenant",0,INDEX('AMI Ref'!$K$6:$N$6,MATCH($J73,{"Oil","Gas","Electric - Other","ELECTRIC - HEAT PUMP"},0))),0),"")</f>
        <v>0</v>
      </c>
      <c r="AG73" s="81">
        <f>_xlfn.IFNA(IF($D73=2,IF($J73="Not Paid by Tenant",0,INDEX('AMI Ref'!$K$7:$N$7,MATCH($J73,{"Oil","Gas","Electric - Other","ELECTRIC - HEAT PUMP"},0))),0),"")</f>
        <v>0</v>
      </c>
      <c r="AH73" s="81">
        <f>_xlfn.IFNA(IF($D73=3,IF($J73="Not Paid by Tenant",0,INDEX('AMI Ref'!$K$8:$N$8,MATCH($J73,{"Oil","Gas","Electric - Other","ELECTRIC - HEAT PUMP"},0))),0),"")</f>
        <v>0</v>
      </c>
      <c r="AI73" s="81">
        <f>_xlfn.IFNA(IF($D73=4,IF($J73="Not Paid by Tenant",0,INDEX('AMI Ref'!$K$9:$N$9,MATCH($J73,{"Oil","Gas","Electric - Other","ELECTRIC - HEAT PUMP"},0))),0),"")</f>
        <v>0</v>
      </c>
      <c r="AJ73" s="81">
        <f>_xlfn.IFNA(IF($D73=5,IF($J73="Not Paid by Tenant",0,INDEX('AMI Ref'!$K$10:$N$10,MATCH($J73,{"Oil","Gas","Electric - Other","ELECTRIC - HEAT PUMP"},0))),0),"")</f>
        <v>0</v>
      </c>
      <c r="AK73" s="32"/>
      <c r="AL73" s="81" t="str">
        <f>_xlfn.IFNA(IF($D73=0,IF($K73="Not Paid by Tenant",0,INDEX('AMI Ref'!$O$5:$R$5,MATCH($K73,{"Oil","Gas","Electric - Other","Electric ccASHP - split"},0))),0),"")</f>
        <v/>
      </c>
      <c r="AM73" s="81">
        <f>_xlfn.IFNA(IF($D73=1,IF($K73="Not Paid by Tenant",0,INDEX('AMI Ref'!$O$6:$R$6,MATCH($K73,{"Oil","Gas","Electric - Other","Electric ccASHP - split"},0))),0),"")</f>
        <v>0</v>
      </c>
      <c r="AN73" s="81">
        <f>_xlfn.IFNA(IF($D73=2,IF($K73="Not Paid by Tenant",0,INDEX('AMI Ref'!$O$7:$R$7,MATCH($K73,{"Oil","Gas","Electric - Other","Electric ccASHP - split"},0))),0),"")</f>
        <v>0</v>
      </c>
      <c r="AO73" s="81">
        <f>_xlfn.IFNA(IF($D73=3,IF($K73="Not Paid by Tenant",0,INDEX('AMI Ref'!$O$8:$R$8,MATCH($K73,{"Oil","Gas","Electric - Other","Electric ccASHP - split"},0))),0),"")</f>
        <v>0</v>
      </c>
      <c r="AP73" s="81">
        <f>_xlfn.IFNA(IF($D73=4,IF($K73="Not Paid by Tenant",0,INDEX('AMI Ref'!$O$9:$R$9,MATCH($K73,{"Oil","Gas","Electric - Other","Electric ccASHP - split"},0))),0),"")</f>
        <v>0</v>
      </c>
      <c r="AQ73" s="81">
        <f>_xlfn.IFNA(IF($D73=5,IF($K73="Not Paid by Tenant",0,INDEX('AMI Ref'!$O$10:$R$10,MATCH($K73,{"Oil","Gas","Electric - Other","Electric ccASHP - split"},0))),0),"")</f>
        <v>0</v>
      </c>
      <c r="AR73" s="81">
        <f t="shared" si="16"/>
        <v>0</v>
      </c>
      <c r="AS73" s="86" t="e">
        <f t="shared" si="17"/>
        <v>#N/A</v>
      </c>
    </row>
    <row r="74" spans="1:45" ht="12.95" customHeight="1" x14ac:dyDescent="0.2">
      <c r="A74" s="130">
        <v>72</v>
      </c>
      <c r="B74" s="177">
        <f>IF(OR(COUNTIF($B$2:$B73,Input!$F90)&lt;1,COUNTIF($O$2:$O73,Input!$C90)&lt;1),Input!F90,0)</f>
        <v>0</v>
      </c>
      <c r="C74" s="177">
        <f>IF(OR(COUNTIF($B$2:$B73,Input!$F90)&lt;1,COUNTIF($O$2:$O73,Input!$C90)&lt;1),Input!G90,0)</f>
        <v>0</v>
      </c>
      <c r="D74" s="177">
        <f>IF(OR(COUNTIF($B$2:$B73,Input!$F90)&lt;1,COUNTIF($O$2:$O73,Input!$C90)&lt;1),Input!H90,0)</f>
        <v>0</v>
      </c>
      <c r="E74" s="177">
        <f>IF(OR(COUNTIF($B$2:$B73,Input!$F90)&lt;1,COUNTIF($O$2:$O73,Input!$C90)&lt;1),Input!I90,0)</f>
        <v>0</v>
      </c>
      <c r="F74" s="177">
        <f>IF(OR(COUNTIF($B$2:$B73,Input!$F90)&lt;1,COUNTIF($O$2:$O73,Input!$C90)&lt;1),Input!J90,0)</f>
        <v>0</v>
      </c>
      <c r="G74" s="177">
        <f>IF(OR(COUNTIF($B$2:$B73,Input!$F90)&lt;1,COUNTIF($O$2:$O73,Input!$C90)&lt;1),Input!K90,0)</f>
        <v>0</v>
      </c>
      <c r="H74" s="177">
        <f>IF(OR(COUNTIF($B$2:$B73,Input!$F90)&lt;1,COUNTIF($O$2:$O73,Input!$C90)&lt;1),Input!L90,0)</f>
        <v>0</v>
      </c>
      <c r="I74" s="177">
        <f>IF(OR(COUNTIF($B$2:$B73,Input!$F90)&lt;1,COUNTIF($O$2:$O73,Input!$C90)&lt;1),Input!M90,0)</f>
        <v>0</v>
      </c>
      <c r="J74" s="177">
        <f>IF(OR(COUNTIF($B$2:$B73,Input!$F90)&lt;1,COUNTIF($O$2:$O73,Input!$C90)&lt;1),Input!N90,0)</f>
        <v>0</v>
      </c>
      <c r="K74" s="177">
        <f>IF(OR(COUNTIF($B$2:$B73,Input!$F90)&lt;1,COUNTIF($O$2:$O73,Input!$C90)&lt;1),Input!O90,0)</f>
        <v>0</v>
      </c>
      <c r="L74" s="177">
        <f>IF(OR(COUNTIF($B$2:$B73,Input!$F90)&lt;1,COUNTIF($O$2:$O73,Input!$C90)&lt;1),Input!P90,0)</f>
        <v>0</v>
      </c>
      <c r="M74" s="129" t="str">
        <f t="shared" si="12"/>
        <v/>
      </c>
      <c r="N74" s="161">
        <f t="shared" si="13"/>
        <v>0</v>
      </c>
      <c r="O74" s="168">
        <f>Input!C90</f>
        <v>0</v>
      </c>
      <c r="P74" s="168"/>
      <c r="R74" s="131">
        <f t="shared" si="14"/>
        <v>0</v>
      </c>
      <c r="S74" s="133" t="str">
        <f t="shared" si="10"/>
        <v xml:space="preserve"> </v>
      </c>
      <c r="T74" s="133"/>
      <c r="U74" s="132" t="str">
        <f>_xlfn.IFNA(IF($D74=0,LOOKUP($F74,{0.1,0.2,0.3,0.4,0.5,0.6,0.7,0.8,0.9,1},{22,34,46,58,70,82,94,106,118,130}),""),"")</f>
        <v/>
      </c>
      <c r="V74" s="132" t="str">
        <f>_xlfn.IFNA(IF($D74=1,LOOKUP($F74,{0.1,0.2,0.3,0.4,0.5,0.6,0.7,0.8,0.9,1},{23,35,47,59,71,83,95,107,119,131}),""),"")</f>
        <v/>
      </c>
      <c r="W74" s="132" t="str">
        <f>_xlfn.IFNA(IF($D74=2,LOOKUP($F74,{0.1,0.2,0.3,0.4,0.5,0.6,0.7,0.8,0.9,1},{24,36,48,60,72,84,96,108,120,132}),""),"")</f>
        <v/>
      </c>
      <c r="X74" s="132" t="str">
        <f>_xlfn.IFNA(IF($D74=3,LOOKUP($F74,{0.1,0.2,0.3,0.4,0.5,0.6,0.7,0.8,0.9,1},{25,37,49,61,73,85,97,109,121,133}),""),"")</f>
        <v/>
      </c>
      <c r="Y74" s="132" t="str">
        <f>_xlfn.IFNA(IF($D74=4,LOOKUP($F74,{0.1,0.2,0.3,0.4,0.5,0.6,0.7,0.8,0.9,1},{26,38,50,62,74,86,98,110,122,134}),""),"")</f>
        <v/>
      </c>
      <c r="Z74" s="132" t="str">
        <f>_xlfn.IFNA(IF($D74=5,LOOKUP($F74,{0.1,0.2,0.3,0.4,0.5,0.6,0.7,0.8,0.9,1},{27,39,51,63,75,87,99,111,123,135}),""),"")</f>
        <v/>
      </c>
      <c r="AA74" s="132">
        <f t="shared" si="15"/>
        <v>0</v>
      </c>
      <c r="AB74" s="132" t="str">
        <f t="shared" si="11"/>
        <v>00</v>
      </c>
      <c r="AC74" s="82" t="e">
        <f>VLOOKUP(AB74,'AMI Ref'!T:U,2,FALSE)</f>
        <v>#N/A</v>
      </c>
      <c r="AD74" s="81"/>
      <c r="AE74" s="81" t="str">
        <f>_xlfn.IFNA(IF($D74=0,IF($J74="Not Paid by Tenant",0,INDEX('AMI Ref'!$K$5:$N$5,MATCH($J74,{"Oil","Gas","Electric - Other","ELECTRIC - HEAT PUMP"},0))),0),"")</f>
        <v/>
      </c>
      <c r="AF74" s="81">
        <f>_xlfn.IFNA(IF($D74=1,IF($J74="Not Paid by Tenant",0,INDEX('AMI Ref'!$K$6:$N$6,MATCH($J74,{"Oil","Gas","Electric - Other","ELECTRIC - HEAT PUMP"},0))),0),"")</f>
        <v>0</v>
      </c>
      <c r="AG74" s="81">
        <f>_xlfn.IFNA(IF($D74=2,IF($J74="Not Paid by Tenant",0,INDEX('AMI Ref'!$K$7:$N$7,MATCH($J74,{"Oil","Gas","Electric - Other","ELECTRIC - HEAT PUMP"},0))),0),"")</f>
        <v>0</v>
      </c>
      <c r="AH74" s="81">
        <f>_xlfn.IFNA(IF($D74=3,IF($J74="Not Paid by Tenant",0,INDEX('AMI Ref'!$K$8:$N$8,MATCH($J74,{"Oil","Gas","Electric - Other","ELECTRIC - HEAT PUMP"},0))),0),"")</f>
        <v>0</v>
      </c>
      <c r="AI74" s="81">
        <f>_xlfn.IFNA(IF($D74=4,IF($J74="Not Paid by Tenant",0,INDEX('AMI Ref'!$K$9:$N$9,MATCH($J74,{"Oil","Gas","Electric - Other","ELECTRIC - HEAT PUMP"},0))),0),"")</f>
        <v>0</v>
      </c>
      <c r="AJ74" s="81">
        <f>_xlfn.IFNA(IF($D74=5,IF($J74="Not Paid by Tenant",0,INDEX('AMI Ref'!$K$10:$N$10,MATCH($J74,{"Oil","Gas","Electric - Other","ELECTRIC - HEAT PUMP"},0))),0),"")</f>
        <v>0</v>
      </c>
      <c r="AK74" s="32"/>
      <c r="AL74" s="81" t="str">
        <f>_xlfn.IFNA(IF($D74=0,IF($K74="Not Paid by Tenant",0,INDEX('AMI Ref'!$O$5:$R$5,MATCH($K74,{"Oil","Gas","Electric - Other","Electric ccASHP - split"},0))),0),"")</f>
        <v/>
      </c>
      <c r="AM74" s="81">
        <f>_xlfn.IFNA(IF($D74=1,IF($K74="Not Paid by Tenant",0,INDEX('AMI Ref'!$O$6:$R$6,MATCH($K74,{"Oil","Gas","Electric - Other","Electric ccASHP - split"},0))),0),"")</f>
        <v>0</v>
      </c>
      <c r="AN74" s="81">
        <f>_xlfn.IFNA(IF($D74=2,IF($K74="Not Paid by Tenant",0,INDEX('AMI Ref'!$O$7:$R$7,MATCH($K74,{"Oil","Gas","Electric - Other","Electric ccASHP - split"},0))),0),"")</f>
        <v>0</v>
      </c>
      <c r="AO74" s="81">
        <f>_xlfn.IFNA(IF($D74=3,IF($K74="Not Paid by Tenant",0,INDEX('AMI Ref'!$O$8:$R$8,MATCH($K74,{"Oil","Gas","Electric - Other","Electric ccASHP - split"},0))),0),"")</f>
        <v>0</v>
      </c>
      <c r="AP74" s="81">
        <f>_xlfn.IFNA(IF($D74=4,IF($K74="Not Paid by Tenant",0,INDEX('AMI Ref'!$O$9:$R$9,MATCH($K74,{"Oil","Gas","Electric - Other","Electric ccASHP - split"},0))),0),"")</f>
        <v>0</v>
      </c>
      <c r="AQ74" s="81">
        <f>_xlfn.IFNA(IF($D74=5,IF($K74="Not Paid by Tenant",0,INDEX('AMI Ref'!$O$10:$R$10,MATCH($K74,{"Oil","Gas","Electric - Other","Electric ccASHP - split"},0))),0),"")</f>
        <v>0</v>
      </c>
      <c r="AR74" s="81">
        <f t="shared" si="16"/>
        <v>0</v>
      </c>
      <c r="AS74" s="86" t="e">
        <f t="shared" si="17"/>
        <v>#N/A</v>
      </c>
    </row>
    <row r="75" spans="1:45" ht="12.95" customHeight="1" x14ac:dyDescent="0.2">
      <c r="A75" s="130">
        <v>73</v>
      </c>
      <c r="B75" s="177">
        <f>IF(OR(COUNTIF($B$2:$B74,Input!$F91)&lt;1,COUNTIF($O$2:$O74,Input!$C91)&lt;1),Input!F91,0)</f>
        <v>0</v>
      </c>
      <c r="C75" s="177">
        <f>IF(OR(COUNTIF($B$2:$B74,Input!$F91)&lt;1,COUNTIF($O$2:$O74,Input!$C91)&lt;1),Input!G91,0)</f>
        <v>0</v>
      </c>
      <c r="D75" s="177">
        <f>IF(OR(COUNTIF($B$2:$B74,Input!$F91)&lt;1,COUNTIF($O$2:$O74,Input!$C91)&lt;1),Input!H91,0)</f>
        <v>0</v>
      </c>
      <c r="E75" s="177">
        <f>IF(OR(COUNTIF($B$2:$B74,Input!$F91)&lt;1,COUNTIF($O$2:$O74,Input!$C91)&lt;1),Input!I91,0)</f>
        <v>0</v>
      </c>
      <c r="F75" s="177">
        <f>IF(OR(COUNTIF($B$2:$B74,Input!$F91)&lt;1,COUNTIF($O$2:$O74,Input!$C91)&lt;1),Input!J91,0)</f>
        <v>0</v>
      </c>
      <c r="G75" s="177">
        <f>IF(OR(COUNTIF($B$2:$B74,Input!$F91)&lt;1,COUNTIF($O$2:$O74,Input!$C91)&lt;1),Input!K91,0)</f>
        <v>0</v>
      </c>
      <c r="H75" s="177">
        <f>IF(OR(COUNTIF($B$2:$B74,Input!$F91)&lt;1,COUNTIF($O$2:$O74,Input!$C91)&lt;1),Input!L91,0)</f>
        <v>0</v>
      </c>
      <c r="I75" s="177">
        <f>IF(OR(COUNTIF($B$2:$B74,Input!$F91)&lt;1,COUNTIF($O$2:$O74,Input!$C91)&lt;1),Input!M91,0)</f>
        <v>0</v>
      </c>
      <c r="J75" s="177">
        <f>IF(OR(COUNTIF($B$2:$B74,Input!$F91)&lt;1,COUNTIF($O$2:$O74,Input!$C91)&lt;1),Input!N91,0)</f>
        <v>0</v>
      </c>
      <c r="K75" s="177">
        <f>IF(OR(COUNTIF($B$2:$B74,Input!$F91)&lt;1,COUNTIF($O$2:$O74,Input!$C91)&lt;1),Input!O91,0)</f>
        <v>0</v>
      </c>
      <c r="L75" s="177">
        <f>IF(OR(COUNTIF($B$2:$B74,Input!$F91)&lt;1,COUNTIF($O$2:$O74,Input!$C91)&lt;1),Input!P91,0)</f>
        <v>0</v>
      </c>
      <c r="M75" s="129" t="str">
        <f t="shared" si="12"/>
        <v/>
      </c>
      <c r="N75" s="161">
        <f t="shared" si="13"/>
        <v>0</v>
      </c>
      <c r="O75" s="168">
        <f>Input!C91</f>
        <v>0</v>
      </c>
      <c r="P75" s="168"/>
      <c r="R75" s="131">
        <f t="shared" si="14"/>
        <v>0</v>
      </c>
      <c r="S75" s="133" t="str">
        <f t="shared" si="10"/>
        <v xml:space="preserve"> </v>
      </c>
      <c r="T75" s="133"/>
      <c r="U75" s="132" t="str">
        <f>_xlfn.IFNA(IF($D75=0,LOOKUP($F75,{0.1,0.2,0.3,0.4,0.5,0.6,0.7,0.8,0.9,1},{22,34,46,58,70,82,94,106,118,130}),""),"")</f>
        <v/>
      </c>
      <c r="V75" s="132" t="str">
        <f>_xlfn.IFNA(IF($D75=1,LOOKUP($F75,{0.1,0.2,0.3,0.4,0.5,0.6,0.7,0.8,0.9,1},{23,35,47,59,71,83,95,107,119,131}),""),"")</f>
        <v/>
      </c>
      <c r="W75" s="132" t="str">
        <f>_xlfn.IFNA(IF($D75=2,LOOKUP($F75,{0.1,0.2,0.3,0.4,0.5,0.6,0.7,0.8,0.9,1},{24,36,48,60,72,84,96,108,120,132}),""),"")</f>
        <v/>
      </c>
      <c r="X75" s="132" t="str">
        <f>_xlfn.IFNA(IF($D75=3,LOOKUP($F75,{0.1,0.2,0.3,0.4,0.5,0.6,0.7,0.8,0.9,1},{25,37,49,61,73,85,97,109,121,133}),""),"")</f>
        <v/>
      </c>
      <c r="Y75" s="132" t="str">
        <f>_xlfn.IFNA(IF($D75=4,LOOKUP($F75,{0.1,0.2,0.3,0.4,0.5,0.6,0.7,0.8,0.9,1},{26,38,50,62,74,86,98,110,122,134}),""),"")</f>
        <v/>
      </c>
      <c r="Z75" s="132" t="str">
        <f>_xlfn.IFNA(IF($D75=5,LOOKUP($F75,{0.1,0.2,0.3,0.4,0.5,0.6,0.7,0.8,0.9,1},{27,39,51,63,75,87,99,111,123,135}),""),"")</f>
        <v/>
      </c>
      <c r="AA75" s="132">
        <f t="shared" si="15"/>
        <v>0</v>
      </c>
      <c r="AB75" s="132" t="str">
        <f t="shared" si="11"/>
        <v>00</v>
      </c>
      <c r="AC75" s="82" t="e">
        <f>VLOOKUP(AB75,'AMI Ref'!T:U,2,FALSE)</f>
        <v>#N/A</v>
      </c>
      <c r="AD75" s="81"/>
      <c r="AE75" s="81" t="str">
        <f>_xlfn.IFNA(IF($D75=0,IF($J75="Not Paid by Tenant",0,INDEX('AMI Ref'!$K$5:$N$5,MATCH($J75,{"Oil","Gas","Electric - Other","ELECTRIC - HEAT PUMP"},0))),0),"")</f>
        <v/>
      </c>
      <c r="AF75" s="81">
        <f>_xlfn.IFNA(IF($D75=1,IF($J75="Not Paid by Tenant",0,INDEX('AMI Ref'!$K$6:$N$6,MATCH($J75,{"Oil","Gas","Electric - Other","ELECTRIC - HEAT PUMP"},0))),0),"")</f>
        <v>0</v>
      </c>
      <c r="AG75" s="81">
        <f>_xlfn.IFNA(IF($D75=2,IF($J75="Not Paid by Tenant",0,INDEX('AMI Ref'!$K$7:$N$7,MATCH($J75,{"Oil","Gas","Electric - Other","ELECTRIC - HEAT PUMP"},0))),0),"")</f>
        <v>0</v>
      </c>
      <c r="AH75" s="81">
        <f>_xlfn.IFNA(IF($D75=3,IF($J75="Not Paid by Tenant",0,INDEX('AMI Ref'!$K$8:$N$8,MATCH($J75,{"Oil","Gas","Electric - Other","ELECTRIC - HEAT PUMP"},0))),0),"")</f>
        <v>0</v>
      </c>
      <c r="AI75" s="81">
        <f>_xlfn.IFNA(IF($D75=4,IF($J75="Not Paid by Tenant",0,INDEX('AMI Ref'!$K$9:$N$9,MATCH($J75,{"Oil","Gas","Electric - Other","ELECTRIC - HEAT PUMP"},0))),0),"")</f>
        <v>0</v>
      </c>
      <c r="AJ75" s="81">
        <f>_xlfn.IFNA(IF($D75=5,IF($J75="Not Paid by Tenant",0,INDEX('AMI Ref'!$K$10:$N$10,MATCH($J75,{"Oil","Gas","Electric - Other","ELECTRIC - HEAT PUMP"},0))),0),"")</f>
        <v>0</v>
      </c>
      <c r="AK75" s="32"/>
      <c r="AL75" s="81" t="str">
        <f>_xlfn.IFNA(IF($D75=0,IF($K75="Not Paid by Tenant",0,INDEX('AMI Ref'!$O$5:$R$5,MATCH($K75,{"Oil","Gas","Electric - Other","Electric ccASHP - split"},0))),0),"")</f>
        <v/>
      </c>
      <c r="AM75" s="81">
        <f>_xlfn.IFNA(IF($D75=1,IF($K75="Not Paid by Tenant",0,INDEX('AMI Ref'!$O$6:$R$6,MATCH($K75,{"Oil","Gas","Electric - Other","Electric ccASHP - split"},0))),0),"")</f>
        <v>0</v>
      </c>
      <c r="AN75" s="81">
        <f>_xlfn.IFNA(IF($D75=2,IF($K75="Not Paid by Tenant",0,INDEX('AMI Ref'!$O$7:$R$7,MATCH($K75,{"Oil","Gas","Electric - Other","Electric ccASHP - split"},0))),0),"")</f>
        <v>0</v>
      </c>
      <c r="AO75" s="81">
        <f>_xlfn.IFNA(IF($D75=3,IF($K75="Not Paid by Tenant",0,INDEX('AMI Ref'!$O$8:$R$8,MATCH($K75,{"Oil","Gas","Electric - Other","Electric ccASHP - split"},0))),0),"")</f>
        <v>0</v>
      </c>
      <c r="AP75" s="81">
        <f>_xlfn.IFNA(IF($D75=4,IF($K75="Not Paid by Tenant",0,INDEX('AMI Ref'!$O$9:$R$9,MATCH($K75,{"Oil","Gas","Electric - Other","Electric ccASHP - split"},0))),0),"")</f>
        <v>0</v>
      </c>
      <c r="AQ75" s="81">
        <f>_xlfn.IFNA(IF($D75=5,IF($K75="Not Paid by Tenant",0,INDEX('AMI Ref'!$O$10:$R$10,MATCH($K75,{"Oil","Gas","Electric - Other","Electric ccASHP - split"},0))),0),"")</f>
        <v>0</v>
      </c>
      <c r="AR75" s="81">
        <f t="shared" si="16"/>
        <v>0</v>
      </c>
      <c r="AS75" s="86" t="e">
        <f t="shared" si="17"/>
        <v>#N/A</v>
      </c>
    </row>
    <row r="76" spans="1:45" ht="12.95" customHeight="1" x14ac:dyDescent="0.2">
      <c r="A76" s="130">
        <v>74</v>
      </c>
      <c r="B76" s="177">
        <f>IF(OR(COUNTIF($B$2:$B75,Input!$F92)&lt;1,COUNTIF($O$2:$O75,Input!$C92)&lt;1),Input!F92,0)</f>
        <v>0</v>
      </c>
      <c r="C76" s="177">
        <f>IF(OR(COUNTIF($B$2:$B75,Input!$F92)&lt;1,COUNTIF($O$2:$O75,Input!$C92)&lt;1),Input!G92,0)</f>
        <v>0</v>
      </c>
      <c r="D76" s="177">
        <f>IF(OR(COUNTIF($B$2:$B75,Input!$F92)&lt;1,COUNTIF($O$2:$O75,Input!$C92)&lt;1),Input!H92,0)</f>
        <v>0</v>
      </c>
      <c r="E76" s="177">
        <f>IF(OR(COUNTIF($B$2:$B75,Input!$F92)&lt;1,COUNTIF($O$2:$O75,Input!$C92)&lt;1),Input!I92,0)</f>
        <v>0</v>
      </c>
      <c r="F76" s="177">
        <f>IF(OR(COUNTIF($B$2:$B75,Input!$F92)&lt;1,COUNTIF($O$2:$O75,Input!$C92)&lt;1),Input!J92,0)</f>
        <v>0</v>
      </c>
      <c r="G76" s="177">
        <f>IF(OR(COUNTIF($B$2:$B75,Input!$F92)&lt;1,COUNTIF($O$2:$O75,Input!$C92)&lt;1),Input!K92,0)</f>
        <v>0</v>
      </c>
      <c r="H76" s="177">
        <f>IF(OR(COUNTIF($B$2:$B75,Input!$F92)&lt;1,COUNTIF($O$2:$O75,Input!$C92)&lt;1),Input!L92,0)</f>
        <v>0</v>
      </c>
      <c r="I76" s="177">
        <f>IF(OR(COUNTIF($B$2:$B75,Input!$F92)&lt;1,COUNTIF($O$2:$O75,Input!$C92)&lt;1),Input!M92,0)</f>
        <v>0</v>
      </c>
      <c r="J76" s="177">
        <f>IF(OR(COUNTIF($B$2:$B75,Input!$F92)&lt;1,COUNTIF($O$2:$O75,Input!$C92)&lt;1),Input!N92,0)</f>
        <v>0</v>
      </c>
      <c r="K76" s="177">
        <f>IF(OR(COUNTIF($B$2:$B75,Input!$F92)&lt;1,COUNTIF($O$2:$O75,Input!$C92)&lt;1),Input!O92,0)</f>
        <v>0</v>
      </c>
      <c r="L76" s="177">
        <f>IF(OR(COUNTIF($B$2:$B75,Input!$F92)&lt;1,COUNTIF($O$2:$O75,Input!$C92)&lt;1),Input!P92,0)</f>
        <v>0</v>
      </c>
      <c r="M76" s="129" t="str">
        <f t="shared" si="12"/>
        <v/>
      </c>
      <c r="N76" s="161">
        <f t="shared" si="13"/>
        <v>0</v>
      </c>
      <c r="O76" s="168">
        <f>Input!C92</f>
        <v>0</v>
      </c>
      <c r="P76" s="168"/>
      <c r="R76" s="131">
        <f t="shared" si="14"/>
        <v>0</v>
      </c>
      <c r="S76" s="133" t="str">
        <f t="shared" si="10"/>
        <v xml:space="preserve"> </v>
      </c>
      <c r="T76" s="133"/>
      <c r="U76" s="132" t="str">
        <f>_xlfn.IFNA(IF($D76=0,LOOKUP($F76,{0.1,0.2,0.3,0.4,0.5,0.6,0.7,0.8,0.9,1},{22,34,46,58,70,82,94,106,118,130}),""),"")</f>
        <v/>
      </c>
      <c r="V76" s="132" t="str">
        <f>_xlfn.IFNA(IF($D76=1,LOOKUP($F76,{0.1,0.2,0.3,0.4,0.5,0.6,0.7,0.8,0.9,1},{23,35,47,59,71,83,95,107,119,131}),""),"")</f>
        <v/>
      </c>
      <c r="W76" s="132" t="str">
        <f>_xlfn.IFNA(IF($D76=2,LOOKUP($F76,{0.1,0.2,0.3,0.4,0.5,0.6,0.7,0.8,0.9,1},{24,36,48,60,72,84,96,108,120,132}),""),"")</f>
        <v/>
      </c>
      <c r="X76" s="132" t="str">
        <f>_xlfn.IFNA(IF($D76=3,LOOKUP($F76,{0.1,0.2,0.3,0.4,0.5,0.6,0.7,0.8,0.9,1},{25,37,49,61,73,85,97,109,121,133}),""),"")</f>
        <v/>
      </c>
      <c r="Y76" s="132" t="str">
        <f>_xlfn.IFNA(IF($D76=4,LOOKUP($F76,{0.1,0.2,0.3,0.4,0.5,0.6,0.7,0.8,0.9,1},{26,38,50,62,74,86,98,110,122,134}),""),"")</f>
        <v/>
      </c>
      <c r="Z76" s="132" t="str">
        <f>_xlfn.IFNA(IF($D76=5,LOOKUP($F76,{0.1,0.2,0.3,0.4,0.5,0.6,0.7,0.8,0.9,1},{27,39,51,63,75,87,99,111,123,135}),""),"")</f>
        <v/>
      </c>
      <c r="AA76" s="132">
        <f t="shared" si="15"/>
        <v>0</v>
      </c>
      <c r="AB76" s="132" t="str">
        <f t="shared" si="11"/>
        <v>00</v>
      </c>
      <c r="AC76" s="82" t="e">
        <f>VLOOKUP(AB76,'AMI Ref'!T:U,2,FALSE)</f>
        <v>#N/A</v>
      </c>
      <c r="AD76" s="81"/>
      <c r="AE76" s="81" t="str">
        <f>_xlfn.IFNA(IF($D76=0,IF($J76="Not Paid by Tenant",0,INDEX('AMI Ref'!$K$5:$N$5,MATCH($J76,{"Oil","Gas","Electric - Other","ELECTRIC - HEAT PUMP"},0))),0),"")</f>
        <v/>
      </c>
      <c r="AF76" s="81">
        <f>_xlfn.IFNA(IF($D76=1,IF($J76="Not Paid by Tenant",0,INDEX('AMI Ref'!$K$6:$N$6,MATCH($J76,{"Oil","Gas","Electric - Other","ELECTRIC - HEAT PUMP"},0))),0),"")</f>
        <v>0</v>
      </c>
      <c r="AG76" s="81">
        <f>_xlfn.IFNA(IF($D76=2,IF($J76="Not Paid by Tenant",0,INDEX('AMI Ref'!$K$7:$N$7,MATCH($J76,{"Oil","Gas","Electric - Other","ELECTRIC - HEAT PUMP"},0))),0),"")</f>
        <v>0</v>
      </c>
      <c r="AH76" s="81">
        <f>_xlfn.IFNA(IF($D76=3,IF($J76="Not Paid by Tenant",0,INDEX('AMI Ref'!$K$8:$N$8,MATCH($J76,{"Oil","Gas","Electric - Other","ELECTRIC - HEAT PUMP"},0))),0),"")</f>
        <v>0</v>
      </c>
      <c r="AI76" s="81">
        <f>_xlfn.IFNA(IF($D76=4,IF($J76="Not Paid by Tenant",0,INDEX('AMI Ref'!$K$9:$N$9,MATCH($J76,{"Oil","Gas","Electric - Other","ELECTRIC - HEAT PUMP"},0))),0),"")</f>
        <v>0</v>
      </c>
      <c r="AJ76" s="81">
        <f>_xlfn.IFNA(IF($D76=5,IF($J76="Not Paid by Tenant",0,INDEX('AMI Ref'!$K$10:$N$10,MATCH($J76,{"Oil","Gas","Electric - Other","ELECTRIC - HEAT PUMP"},0))),0),"")</f>
        <v>0</v>
      </c>
      <c r="AK76" s="32"/>
      <c r="AL76" s="81" t="str">
        <f>_xlfn.IFNA(IF($D76=0,IF($K76="Not Paid by Tenant",0,INDEX('AMI Ref'!$O$5:$R$5,MATCH($K76,{"Oil","Gas","Electric - Other","Electric ccASHP - split"},0))),0),"")</f>
        <v/>
      </c>
      <c r="AM76" s="81">
        <f>_xlfn.IFNA(IF($D76=1,IF($K76="Not Paid by Tenant",0,INDEX('AMI Ref'!$O$6:$R$6,MATCH($K76,{"Oil","Gas","Electric - Other","Electric ccASHP - split"},0))),0),"")</f>
        <v>0</v>
      </c>
      <c r="AN76" s="81">
        <f>_xlfn.IFNA(IF($D76=2,IF($K76="Not Paid by Tenant",0,INDEX('AMI Ref'!$O$7:$R$7,MATCH($K76,{"Oil","Gas","Electric - Other","Electric ccASHP - split"},0))),0),"")</f>
        <v>0</v>
      </c>
      <c r="AO76" s="81">
        <f>_xlfn.IFNA(IF($D76=3,IF($K76="Not Paid by Tenant",0,INDEX('AMI Ref'!$O$8:$R$8,MATCH($K76,{"Oil","Gas","Electric - Other","Electric ccASHP - split"},0))),0),"")</f>
        <v>0</v>
      </c>
      <c r="AP76" s="81">
        <f>_xlfn.IFNA(IF($D76=4,IF($K76="Not Paid by Tenant",0,INDEX('AMI Ref'!$O$9:$R$9,MATCH($K76,{"Oil","Gas","Electric - Other","Electric ccASHP - split"},0))),0),"")</f>
        <v>0</v>
      </c>
      <c r="AQ76" s="81">
        <f>_xlfn.IFNA(IF($D76=5,IF($K76="Not Paid by Tenant",0,INDEX('AMI Ref'!$O$10:$R$10,MATCH($K76,{"Oil","Gas","Electric - Other","Electric ccASHP - split"},0))),0),"")</f>
        <v>0</v>
      </c>
      <c r="AR76" s="81">
        <f t="shared" si="16"/>
        <v>0</v>
      </c>
      <c r="AS76" s="86" t="e">
        <f t="shared" si="17"/>
        <v>#N/A</v>
      </c>
    </row>
    <row r="77" spans="1:45" ht="12.95" customHeight="1" x14ac:dyDescent="0.2">
      <c r="A77" s="130">
        <v>75</v>
      </c>
      <c r="B77" s="177">
        <f>IF(OR(COUNTIF($B$2:$B76,Input!$F93)&lt;1,COUNTIF($O$2:$O76,Input!$C93)&lt;1),Input!F93,0)</f>
        <v>0</v>
      </c>
      <c r="C77" s="177">
        <f>IF(OR(COUNTIF($B$2:$B76,Input!$F93)&lt;1,COUNTIF($O$2:$O76,Input!$C93)&lt;1),Input!G93,0)</f>
        <v>0</v>
      </c>
      <c r="D77" s="177">
        <f>IF(OR(COUNTIF($B$2:$B76,Input!$F93)&lt;1,COUNTIF($O$2:$O76,Input!$C93)&lt;1),Input!H93,0)</f>
        <v>0</v>
      </c>
      <c r="E77" s="177">
        <f>IF(OR(COUNTIF($B$2:$B76,Input!$F93)&lt;1,COUNTIF($O$2:$O76,Input!$C93)&lt;1),Input!I93,0)</f>
        <v>0</v>
      </c>
      <c r="F77" s="177">
        <f>IF(OR(COUNTIF($B$2:$B76,Input!$F93)&lt;1,COUNTIF($O$2:$O76,Input!$C93)&lt;1),Input!J93,0)</f>
        <v>0</v>
      </c>
      <c r="G77" s="177">
        <f>IF(OR(COUNTIF($B$2:$B76,Input!$F93)&lt;1,COUNTIF($O$2:$O76,Input!$C93)&lt;1),Input!K93,0)</f>
        <v>0</v>
      </c>
      <c r="H77" s="177">
        <f>IF(OR(COUNTIF($B$2:$B76,Input!$F93)&lt;1,COUNTIF($O$2:$O76,Input!$C93)&lt;1),Input!L93,0)</f>
        <v>0</v>
      </c>
      <c r="I77" s="177">
        <f>IF(OR(COUNTIF($B$2:$B76,Input!$F93)&lt;1,COUNTIF($O$2:$O76,Input!$C93)&lt;1),Input!M93,0)</f>
        <v>0</v>
      </c>
      <c r="J77" s="177">
        <f>IF(OR(COUNTIF($B$2:$B76,Input!$F93)&lt;1,COUNTIF($O$2:$O76,Input!$C93)&lt;1),Input!N93,0)</f>
        <v>0</v>
      </c>
      <c r="K77" s="177">
        <f>IF(OR(COUNTIF($B$2:$B76,Input!$F93)&lt;1,COUNTIF($O$2:$O76,Input!$C93)&lt;1),Input!O93,0)</f>
        <v>0</v>
      </c>
      <c r="L77" s="177">
        <f>IF(OR(COUNTIF($B$2:$B76,Input!$F93)&lt;1,COUNTIF($O$2:$O76,Input!$C93)&lt;1),Input!P93,0)</f>
        <v>0</v>
      </c>
      <c r="M77" s="129" t="str">
        <f t="shared" si="12"/>
        <v/>
      </c>
      <c r="N77" s="161">
        <f t="shared" si="13"/>
        <v>0</v>
      </c>
      <c r="O77" s="168">
        <f>Input!C93</f>
        <v>0</v>
      </c>
      <c r="P77" s="168"/>
      <c r="R77" s="131">
        <f t="shared" si="14"/>
        <v>0</v>
      </c>
      <c r="S77" s="133" t="str">
        <f t="shared" si="10"/>
        <v xml:space="preserve"> </v>
      </c>
      <c r="T77" s="133"/>
      <c r="U77" s="132" t="str">
        <f>_xlfn.IFNA(IF($D77=0,LOOKUP($F77,{0.1,0.2,0.3,0.4,0.5,0.6,0.7,0.8,0.9,1},{22,34,46,58,70,82,94,106,118,130}),""),"")</f>
        <v/>
      </c>
      <c r="V77" s="132" t="str">
        <f>_xlfn.IFNA(IF($D77=1,LOOKUP($F77,{0.1,0.2,0.3,0.4,0.5,0.6,0.7,0.8,0.9,1},{23,35,47,59,71,83,95,107,119,131}),""),"")</f>
        <v/>
      </c>
      <c r="W77" s="132" t="str">
        <f>_xlfn.IFNA(IF($D77=2,LOOKUP($F77,{0.1,0.2,0.3,0.4,0.5,0.6,0.7,0.8,0.9,1},{24,36,48,60,72,84,96,108,120,132}),""),"")</f>
        <v/>
      </c>
      <c r="X77" s="132" t="str">
        <f>_xlfn.IFNA(IF($D77=3,LOOKUP($F77,{0.1,0.2,0.3,0.4,0.5,0.6,0.7,0.8,0.9,1},{25,37,49,61,73,85,97,109,121,133}),""),"")</f>
        <v/>
      </c>
      <c r="Y77" s="132" t="str">
        <f>_xlfn.IFNA(IF($D77=4,LOOKUP($F77,{0.1,0.2,0.3,0.4,0.5,0.6,0.7,0.8,0.9,1},{26,38,50,62,74,86,98,110,122,134}),""),"")</f>
        <v/>
      </c>
      <c r="Z77" s="132" t="str">
        <f>_xlfn.IFNA(IF($D77=5,LOOKUP($F77,{0.1,0.2,0.3,0.4,0.5,0.6,0.7,0.8,0.9,1},{27,39,51,63,75,87,99,111,123,135}),""),"")</f>
        <v/>
      </c>
      <c r="AA77" s="132">
        <f t="shared" si="15"/>
        <v>0</v>
      </c>
      <c r="AB77" s="132" t="str">
        <f t="shared" si="11"/>
        <v>00</v>
      </c>
      <c r="AC77" s="82" t="e">
        <f>VLOOKUP(AB77,'AMI Ref'!T:U,2,FALSE)</f>
        <v>#N/A</v>
      </c>
      <c r="AD77" s="81"/>
      <c r="AE77" s="81" t="str">
        <f>_xlfn.IFNA(IF($D77=0,IF($J77="Not Paid by Tenant",0,INDEX('AMI Ref'!$K$5:$N$5,MATCH($J77,{"Oil","Gas","Electric - Other","ELECTRIC - HEAT PUMP"},0))),0),"")</f>
        <v/>
      </c>
      <c r="AF77" s="81">
        <f>_xlfn.IFNA(IF($D77=1,IF($J77="Not Paid by Tenant",0,INDEX('AMI Ref'!$K$6:$N$6,MATCH($J77,{"Oil","Gas","Electric - Other","ELECTRIC - HEAT PUMP"},0))),0),"")</f>
        <v>0</v>
      </c>
      <c r="AG77" s="81">
        <f>_xlfn.IFNA(IF($D77=2,IF($J77="Not Paid by Tenant",0,INDEX('AMI Ref'!$K$7:$N$7,MATCH($J77,{"Oil","Gas","Electric - Other","ELECTRIC - HEAT PUMP"},0))),0),"")</f>
        <v>0</v>
      </c>
      <c r="AH77" s="81">
        <f>_xlfn.IFNA(IF($D77=3,IF($J77="Not Paid by Tenant",0,INDEX('AMI Ref'!$K$8:$N$8,MATCH($J77,{"Oil","Gas","Electric - Other","ELECTRIC - HEAT PUMP"},0))),0),"")</f>
        <v>0</v>
      </c>
      <c r="AI77" s="81">
        <f>_xlfn.IFNA(IF($D77=4,IF($J77="Not Paid by Tenant",0,INDEX('AMI Ref'!$K$9:$N$9,MATCH($J77,{"Oil","Gas","Electric - Other","ELECTRIC - HEAT PUMP"},0))),0),"")</f>
        <v>0</v>
      </c>
      <c r="AJ77" s="81">
        <f>_xlfn.IFNA(IF($D77=5,IF($J77="Not Paid by Tenant",0,INDEX('AMI Ref'!$K$10:$N$10,MATCH($J77,{"Oil","Gas","Electric - Other","ELECTRIC - HEAT PUMP"},0))),0),"")</f>
        <v>0</v>
      </c>
      <c r="AK77" s="32"/>
      <c r="AL77" s="81" t="str">
        <f>_xlfn.IFNA(IF($D77=0,IF($K77="Not Paid by Tenant",0,INDEX('AMI Ref'!$O$5:$R$5,MATCH($K77,{"Oil","Gas","Electric - Other","Electric ccASHP - split"},0))),0),"")</f>
        <v/>
      </c>
      <c r="AM77" s="81">
        <f>_xlfn.IFNA(IF($D77=1,IF($K77="Not Paid by Tenant",0,INDEX('AMI Ref'!$O$6:$R$6,MATCH($K77,{"Oil","Gas","Electric - Other","Electric ccASHP - split"},0))),0),"")</f>
        <v>0</v>
      </c>
      <c r="AN77" s="81">
        <f>_xlfn.IFNA(IF($D77=2,IF($K77="Not Paid by Tenant",0,INDEX('AMI Ref'!$O$7:$R$7,MATCH($K77,{"Oil","Gas","Electric - Other","Electric ccASHP - split"},0))),0),"")</f>
        <v>0</v>
      </c>
      <c r="AO77" s="81">
        <f>_xlfn.IFNA(IF($D77=3,IF($K77="Not Paid by Tenant",0,INDEX('AMI Ref'!$O$8:$R$8,MATCH($K77,{"Oil","Gas","Electric - Other","Electric ccASHP - split"},0))),0),"")</f>
        <v>0</v>
      </c>
      <c r="AP77" s="81">
        <f>_xlfn.IFNA(IF($D77=4,IF($K77="Not Paid by Tenant",0,INDEX('AMI Ref'!$O$9:$R$9,MATCH($K77,{"Oil","Gas","Electric - Other","Electric ccASHP - split"},0))),0),"")</f>
        <v>0</v>
      </c>
      <c r="AQ77" s="81">
        <f>_xlfn.IFNA(IF($D77=5,IF($K77="Not Paid by Tenant",0,INDEX('AMI Ref'!$O$10:$R$10,MATCH($K77,{"Oil","Gas","Electric - Other","Electric ccASHP - split"},0))),0),"")</f>
        <v>0</v>
      </c>
      <c r="AR77" s="81">
        <f t="shared" si="16"/>
        <v>0</v>
      </c>
      <c r="AS77" s="86" t="e">
        <f t="shared" si="17"/>
        <v>#N/A</v>
      </c>
    </row>
    <row r="78" spans="1:45" ht="12.95" customHeight="1" x14ac:dyDescent="0.2">
      <c r="A78" s="130">
        <v>76</v>
      </c>
      <c r="B78" s="177">
        <f>IF(OR(COUNTIF($B$2:$B77,Input!$F94)&lt;1,COUNTIF($O$2:$O77,Input!$C94)&lt;1),Input!F94,0)</f>
        <v>0</v>
      </c>
      <c r="C78" s="177">
        <f>IF(OR(COUNTIF($B$2:$B77,Input!$F94)&lt;1,COUNTIF($O$2:$O77,Input!$C94)&lt;1),Input!G94,0)</f>
        <v>0</v>
      </c>
      <c r="D78" s="177">
        <f>IF(OR(COUNTIF($B$2:$B77,Input!$F94)&lt;1,COUNTIF($O$2:$O77,Input!$C94)&lt;1),Input!H94,0)</f>
        <v>0</v>
      </c>
      <c r="E78" s="177">
        <f>IF(OR(COUNTIF($B$2:$B77,Input!$F94)&lt;1,COUNTIF($O$2:$O77,Input!$C94)&lt;1),Input!I94,0)</f>
        <v>0</v>
      </c>
      <c r="F78" s="177">
        <f>IF(OR(COUNTIF($B$2:$B77,Input!$F94)&lt;1,COUNTIF($O$2:$O77,Input!$C94)&lt;1),Input!J94,0)</f>
        <v>0</v>
      </c>
      <c r="G78" s="177">
        <f>IF(OR(COUNTIF($B$2:$B77,Input!$F94)&lt;1,COUNTIF($O$2:$O77,Input!$C94)&lt;1),Input!K94,0)</f>
        <v>0</v>
      </c>
      <c r="H78" s="177">
        <f>IF(OR(COUNTIF($B$2:$B77,Input!$F94)&lt;1,COUNTIF($O$2:$O77,Input!$C94)&lt;1),Input!L94,0)</f>
        <v>0</v>
      </c>
      <c r="I78" s="177">
        <f>IF(OR(COUNTIF($B$2:$B77,Input!$F94)&lt;1,COUNTIF($O$2:$O77,Input!$C94)&lt;1),Input!M94,0)</f>
        <v>0</v>
      </c>
      <c r="J78" s="177">
        <f>IF(OR(COUNTIF($B$2:$B77,Input!$F94)&lt;1,COUNTIF($O$2:$O77,Input!$C94)&lt;1),Input!N94,0)</f>
        <v>0</v>
      </c>
      <c r="K78" s="177">
        <f>IF(OR(COUNTIF($B$2:$B77,Input!$F94)&lt;1,COUNTIF($O$2:$O77,Input!$C94)&lt;1),Input!O94,0)</f>
        <v>0</v>
      </c>
      <c r="L78" s="177">
        <f>IF(OR(COUNTIF($B$2:$B77,Input!$F94)&lt;1,COUNTIF($O$2:$O77,Input!$C94)&lt;1),Input!P94,0)</f>
        <v>0</v>
      </c>
      <c r="M78" s="129" t="str">
        <f t="shared" si="12"/>
        <v/>
      </c>
      <c r="N78" s="161">
        <f t="shared" si="13"/>
        <v>0</v>
      </c>
      <c r="O78" s="168">
        <f>Input!C94</f>
        <v>0</v>
      </c>
      <c r="P78" s="168"/>
      <c r="R78" s="131">
        <f t="shared" si="14"/>
        <v>0</v>
      </c>
      <c r="S78" s="133" t="str">
        <f t="shared" si="10"/>
        <v xml:space="preserve"> </v>
      </c>
      <c r="T78" s="133"/>
      <c r="U78" s="132" t="str">
        <f>_xlfn.IFNA(IF($D78=0,LOOKUP($F78,{0.1,0.2,0.3,0.4,0.5,0.6,0.7,0.8,0.9,1},{22,34,46,58,70,82,94,106,118,130}),""),"")</f>
        <v/>
      </c>
      <c r="V78" s="132" t="str">
        <f>_xlfn.IFNA(IF($D78=1,LOOKUP($F78,{0.1,0.2,0.3,0.4,0.5,0.6,0.7,0.8,0.9,1},{23,35,47,59,71,83,95,107,119,131}),""),"")</f>
        <v/>
      </c>
      <c r="W78" s="132" t="str">
        <f>_xlfn.IFNA(IF($D78=2,LOOKUP($F78,{0.1,0.2,0.3,0.4,0.5,0.6,0.7,0.8,0.9,1},{24,36,48,60,72,84,96,108,120,132}),""),"")</f>
        <v/>
      </c>
      <c r="X78" s="132" t="str">
        <f>_xlfn.IFNA(IF($D78=3,LOOKUP($F78,{0.1,0.2,0.3,0.4,0.5,0.6,0.7,0.8,0.9,1},{25,37,49,61,73,85,97,109,121,133}),""),"")</f>
        <v/>
      </c>
      <c r="Y78" s="132" t="str">
        <f>_xlfn.IFNA(IF($D78=4,LOOKUP($F78,{0.1,0.2,0.3,0.4,0.5,0.6,0.7,0.8,0.9,1},{26,38,50,62,74,86,98,110,122,134}),""),"")</f>
        <v/>
      </c>
      <c r="Z78" s="132" t="str">
        <f>_xlfn.IFNA(IF($D78=5,LOOKUP($F78,{0.1,0.2,0.3,0.4,0.5,0.6,0.7,0.8,0.9,1},{27,39,51,63,75,87,99,111,123,135}),""),"")</f>
        <v/>
      </c>
      <c r="AA78" s="132">
        <f t="shared" si="15"/>
        <v>0</v>
      </c>
      <c r="AB78" s="132" t="str">
        <f t="shared" si="11"/>
        <v>00</v>
      </c>
      <c r="AC78" s="82" t="e">
        <f>VLOOKUP(AB78,'AMI Ref'!T:U,2,FALSE)</f>
        <v>#N/A</v>
      </c>
      <c r="AD78" s="81"/>
      <c r="AE78" s="81" t="str">
        <f>_xlfn.IFNA(IF($D78=0,IF($J78="Not Paid by Tenant",0,INDEX('AMI Ref'!$K$5:$N$5,MATCH($J78,{"Oil","Gas","Electric - Other","ELECTRIC - HEAT PUMP"},0))),0),"")</f>
        <v/>
      </c>
      <c r="AF78" s="81">
        <f>_xlfn.IFNA(IF($D78=1,IF($J78="Not Paid by Tenant",0,INDEX('AMI Ref'!$K$6:$N$6,MATCH($J78,{"Oil","Gas","Electric - Other","ELECTRIC - HEAT PUMP"},0))),0),"")</f>
        <v>0</v>
      </c>
      <c r="AG78" s="81">
        <f>_xlfn.IFNA(IF($D78=2,IF($J78="Not Paid by Tenant",0,INDEX('AMI Ref'!$K$7:$N$7,MATCH($J78,{"Oil","Gas","Electric - Other","ELECTRIC - HEAT PUMP"},0))),0),"")</f>
        <v>0</v>
      </c>
      <c r="AH78" s="81">
        <f>_xlfn.IFNA(IF($D78=3,IF($J78="Not Paid by Tenant",0,INDEX('AMI Ref'!$K$8:$N$8,MATCH($J78,{"Oil","Gas","Electric - Other","ELECTRIC - HEAT PUMP"},0))),0),"")</f>
        <v>0</v>
      </c>
      <c r="AI78" s="81">
        <f>_xlfn.IFNA(IF($D78=4,IF($J78="Not Paid by Tenant",0,INDEX('AMI Ref'!$K$9:$N$9,MATCH($J78,{"Oil","Gas","Electric - Other","ELECTRIC - HEAT PUMP"},0))),0),"")</f>
        <v>0</v>
      </c>
      <c r="AJ78" s="81">
        <f>_xlfn.IFNA(IF($D78=5,IF($J78="Not Paid by Tenant",0,INDEX('AMI Ref'!$K$10:$N$10,MATCH($J78,{"Oil","Gas","Electric - Other","ELECTRIC - HEAT PUMP"},0))),0),"")</f>
        <v>0</v>
      </c>
      <c r="AK78" s="32"/>
      <c r="AL78" s="81" t="str">
        <f>_xlfn.IFNA(IF($D78=0,IF($K78="Not Paid by Tenant",0,INDEX('AMI Ref'!$O$5:$R$5,MATCH($K78,{"Oil","Gas","Electric - Other","Electric ccASHP - split"},0))),0),"")</f>
        <v/>
      </c>
      <c r="AM78" s="81">
        <f>_xlfn.IFNA(IF($D78=1,IF($K78="Not Paid by Tenant",0,INDEX('AMI Ref'!$O$6:$R$6,MATCH($K78,{"Oil","Gas","Electric - Other","Electric ccASHP - split"},0))),0),"")</f>
        <v>0</v>
      </c>
      <c r="AN78" s="81">
        <f>_xlfn.IFNA(IF($D78=2,IF($K78="Not Paid by Tenant",0,INDEX('AMI Ref'!$O$7:$R$7,MATCH($K78,{"Oil","Gas","Electric - Other","Electric ccASHP - split"},0))),0),"")</f>
        <v>0</v>
      </c>
      <c r="AO78" s="81">
        <f>_xlfn.IFNA(IF($D78=3,IF($K78="Not Paid by Tenant",0,INDEX('AMI Ref'!$O$8:$R$8,MATCH($K78,{"Oil","Gas","Electric - Other","Electric ccASHP - split"},0))),0),"")</f>
        <v>0</v>
      </c>
      <c r="AP78" s="81">
        <f>_xlfn.IFNA(IF($D78=4,IF($K78="Not Paid by Tenant",0,INDEX('AMI Ref'!$O$9:$R$9,MATCH($K78,{"Oil","Gas","Electric - Other","Electric ccASHP - split"},0))),0),"")</f>
        <v>0</v>
      </c>
      <c r="AQ78" s="81">
        <f>_xlfn.IFNA(IF($D78=5,IF($K78="Not Paid by Tenant",0,INDEX('AMI Ref'!$O$10:$R$10,MATCH($K78,{"Oil","Gas","Electric - Other","Electric ccASHP - split"},0))),0),"")</f>
        <v>0</v>
      </c>
      <c r="AR78" s="81">
        <f t="shared" si="16"/>
        <v>0</v>
      </c>
      <c r="AS78" s="86" t="e">
        <f t="shared" si="17"/>
        <v>#N/A</v>
      </c>
    </row>
    <row r="79" spans="1:45" ht="12.95" customHeight="1" x14ac:dyDescent="0.2">
      <c r="A79" s="130">
        <v>77</v>
      </c>
      <c r="B79" s="177">
        <f>IF(OR(COUNTIF($B$2:$B78,Input!$F95)&lt;1,COUNTIF($O$2:$O78,Input!$C95)&lt;1),Input!F95,0)</f>
        <v>0</v>
      </c>
      <c r="C79" s="177">
        <f>IF(OR(COUNTIF($B$2:$B78,Input!$F95)&lt;1,COUNTIF($O$2:$O78,Input!$C95)&lt;1),Input!G95,0)</f>
        <v>0</v>
      </c>
      <c r="D79" s="177">
        <f>IF(OR(COUNTIF($B$2:$B78,Input!$F95)&lt;1,COUNTIF($O$2:$O78,Input!$C95)&lt;1),Input!H95,0)</f>
        <v>0</v>
      </c>
      <c r="E79" s="177">
        <f>IF(OR(COUNTIF($B$2:$B78,Input!$F95)&lt;1,COUNTIF($O$2:$O78,Input!$C95)&lt;1),Input!I95,0)</f>
        <v>0</v>
      </c>
      <c r="F79" s="177">
        <f>IF(OR(COUNTIF($B$2:$B78,Input!$F95)&lt;1,COUNTIF($O$2:$O78,Input!$C95)&lt;1),Input!J95,0)</f>
        <v>0</v>
      </c>
      <c r="G79" s="177">
        <f>IF(OR(COUNTIF($B$2:$B78,Input!$F95)&lt;1,COUNTIF($O$2:$O78,Input!$C95)&lt;1),Input!K95,0)</f>
        <v>0</v>
      </c>
      <c r="H79" s="177">
        <f>IF(OR(COUNTIF($B$2:$B78,Input!$F95)&lt;1,COUNTIF($O$2:$O78,Input!$C95)&lt;1),Input!L95,0)</f>
        <v>0</v>
      </c>
      <c r="I79" s="177">
        <f>IF(OR(COUNTIF($B$2:$B78,Input!$F95)&lt;1,COUNTIF($O$2:$O78,Input!$C95)&lt;1),Input!M95,0)</f>
        <v>0</v>
      </c>
      <c r="J79" s="177">
        <f>IF(OR(COUNTIF($B$2:$B78,Input!$F95)&lt;1,COUNTIF($O$2:$O78,Input!$C95)&lt;1),Input!N95,0)</f>
        <v>0</v>
      </c>
      <c r="K79" s="177">
        <f>IF(OR(COUNTIF($B$2:$B78,Input!$F95)&lt;1,COUNTIF($O$2:$O78,Input!$C95)&lt;1),Input!O95,0)</f>
        <v>0</v>
      </c>
      <c r="L79" s="177">
        <f>IF(OR(COUNTIF($B$2:$B78,Input!$F95)&lt;1,COUNTIF($O$2:$O78,Input!$C95)&lt;1),Input!P95,0)</f>
        <v>0</v>
      </c>
      <c r="M79" s="129" t="str">
        <f t="shared" si="12"/>
        <v/>
      </c>
      <c r="N79" s="161">
        <f t="shared" si="13"/>
        <v>0</v>
      </c>
      <c r="O79" s="168">
        <f>Input!C95</f>
        <v>0</v>
      </c>
      <c r="P79" s="168"/>
      <c r="R79" s="131">
        <f t="shared" si="14"/>
        <v>0</v>
      </c>
      <c r="S79" s="133" t="str">
        <f t="shared" si="10"/>
        <v xml:space="preserve"> </v>
      </c>
      <c r="T79" s="133"/>
      <c r="U79" s="132" t="str">
        <f>_xlfn.IFNA(IF($D79=0,LOOKUP($F79,{0.1,0.2,0.3,0.4,0.5,0.6,0.7,0.8,0.9,1},{22,34,46,58,70,82,94,106,118,130}),""),"")</f>
        <v/>
      </c>
      <c r="V79" s="132" t="str">
        <f>_xlfn.IFNA(IF($D79=1,LOOKUP($F79,{0.1,0.2,0.3,0.4,0.5,0.6,0.7,0.8,0.9,1},{23,35,47,59,71,83,95,107,119,131}),""),"")</f>
        <v/>
      </c>
      <c r="W79" s="132" t="str">
        <f>_xlfn.IFNA(IF($D79=2,LOOKUP($F79,{0.1,0.2,0.3,0.4,0.5,0.6,0.7,0.8,0.9,1},{24,36,48,60,72,84,96,108,120,132}),""),"")</f>
        <v/>
      </c>
      <c r="X79" s="132" t="str">
        <f>_xlfn.IFNA(IF($D79=3,LOOKUP($F79,{0.1,0.2,0.3,0.4,0.5,0.6,0.7,0.8,0.9,1},{25,37,49,61,73,85,97,109,121,133}),""),"")</f>
        <v/>
      </c>
      <c r="Y79" s="132" t="str">
        <f>_xlfn.IFNA(IF($D79=4,LOOKUP($F79,{0.1,0.2,0.3,0.4,0.5,0.6,0.7,0.8,0.9,1},{26,38,50,62,74,86,98,110,122,134}),""),"")</f>
        <v/>
      </c>
      <c r="Z79" s="132" t="str">
        <f>_xlfn.IFNA(IF($D79=5,LOOKUP($F79,{0.1,0.2,0.3,0.4,0.5,0.6,0.7,0.8,0.9,1},{27,39,51,63,75,87,99,111,123,135}),""),"")</f>
        <v/>
      </c>
      <c r="AA79" s="132">
        <f t="shared" si="15"/>
        <v>0</v>
      </c>
      <c r="AB79" s="132" t="str">
        <f t="shared" si="11"/>
        <v>00</v>
      </c>
      <c r="AC79" s="82" t="e">
        <f>VLOOKUP(AB79,'AMI Ref'!T:U,2,FALSE)</f>
        <v>#N/A</v>
      </c>
      <c r="AD79" s="81"/>
      <c r="AE79" s="81" t="str">
        <f>_xlfn.IFNA(IF($D79=0,IF($J79="Not Paid by Tenant",0,INDEX('AMI Ref'!$K$5:$N$5,MATCH($J79,{"Oil","Gas","Electric - Other","ELECTRIC - HEAT PUMP"},0))),0),"")</f>
        <v/>
      </c>
      <c r="AF79" s="81">
        <f>_xlfn.IFNA(IF($D79=1,IF($J79="Not Paid by Tenant",0,INDEX('AMI Ref'!$K$6:$N$6,MATCH($J79,{"Oil","Gas","Electric - Other","ELECTRIC - HEAT PUMP"},0))),0),"")</f>
        <v>0</v>
      </c>
      <c r="AG79" s="81">
        <f>_xlfn.IFNA(IF($D79=2,IF($J79="Not Paid by Tenant",0,INDEX('AMI Ref'!$K$7:$N$7,MATCH($J79,{"Oil","Gas","Electric - Other","ELECTRIC - HEAT PUMP"},0))),0),"")</f>
        <v>0</v>
      </c>
      <c r="AH79" s="81">
        <f>_xlfn.IFNA(IF($D79=3,IF($J79="Not Paid by Tenant",0,INDEX('AMI Ref'!$K$8:$N$8,MATCH($J79,{"Oil","Gas","Electric - Other","ELECTRIC - HEAT PUMP"},0))),0),"")</f>
        <v>0</v>
      </c>
      <c r="AI79" s="81">
        <f>_xlfn.IFNA(IF($D79=4,IF($J79="Not Paid by Tenant",0,INDEX('AMI Ref'!$K$9:$N$9,MATCH($J79,{"Oil","Gas","Electric - Other","ELECTRIC - HEAT PUMP"},0))),0),"")</f>
        <v>0</v>
      </c>
      <c r="AJ79" s="81">
        <f>_xlfn.IFNA(IF($D79=5,IF($J79="Not Paid by Tenant",0,INDEX('AMI Ref'!$K$10:$N$10,MATCH($J79,{"Oil","Gas","Electric - Other","ELECTRIC - HEAT PUMP"},0))),0),"")</f>
        <v>0</v>
      </c>
      <c r="AK79" s="32"/>
      <c r="AL79" s="81" t="str">
        <f>_xlfn.IFNA(IF($D79=0,IF($K79="Not Paid by Tenant",0,INDEX('AMI Ref'!$O$5:$R$5,MATCH($K79,{"Oil","Gas","Electric - Other","Electric ccASHP - split"},0))),0),"")</f>
        <v/>
      </c>
      <c r="AM79" s="81">
        <f>_xlfn.IFNA(IF($D79=1,IF($K79="Not Paid by Tenant",0,INDEX('AMI Ref'!$O$6:$R$6,MATCH($K79,{"Oil","Gas","Electric - Other","Electric ccASHP - split"},0))),0),"")</f>
        <v>0</v>
      </c>
      <c r="AN79" s="81">
        <f>_xlfn.IFNA(IF($D79=2,IF($K79="Not Paid by Tenant",0,INDEX('AMI Ref'!$O$7:$R$7,MATCH($K79,{"Oil","Gas","Electric - Other","Electric ccASHP - split"},0))),0),"")</f>
        <v>0</v>
      </c>
      <c r="AO79" s="81">
        <f>_xlfn.IFNA(IF($D79=3,IF($K79="Not Paid by Tenant",0,INDEX('AMI Ref'!$O$8:$R$8,MATCH($K79,{"Oil","Gas","Electric - Other","Electric ccASHP - split"},0))),0),"")</f>
        <v>0</v>
      </c>
      <c r="AP79" s="81">
        <f>_xlfn.IFNA(IF($D79=4,IF($K79="Not Paid by Tenant",0,INDEX('AMI Ref'!$O$9:$R$9,MATCH($K79,{"Oil","Gas","Electric - Other","Electric ccASHP - split"},0))),0),"")</f>
        <v>0</v>
      </c>
      <c r="AQ79" s="81">
        <f>_xlfn.IFNA(IF($D79=5,IF($K79="Not Paid by Tenant",0,INDEX('AMI Ref'!$O$10:$R$10,MATCH($K79,{"Oil","Gas","Electric - Other","Electric ccASHP - split"},0))),0),"")</f>
        <v>0</v>
      </c>
      <c r="AR79" s="81">
        <f t="shared" si="16"/>
        <v>0</v>
      </c>
      <c r="AS79" s="86" t="e">
        <f t="shared" si="17"/>
        <v>#N/A</v>
      </c>
    </row>
    <row r="80" spans="1:45" ht="12.95" customHeight="1" x14ac:dyDescent="0.2">
      <c r="A80" s="130">
        <v>78</v>
      </c>
      <c r="B80" s="177">
        <f>IF(OR(COUNTIF($B$2:$B79,Input!$F96)&lt;1,COUNTIF($O$2:$O79,Input!$C96)&lt;1),Input!F96,0)</f>
        <v>0</v>
      </c>
      <c r="C80" s="177">
        <f>IF(OR(COUNTIF($B$2:$B79,Input!$F96)&lt;1,COUNTIF($O$2:$O79,Input!$C96)&lt;1),Input!G96,0)</f>
        <v>0</v>
      </c>
      <c r="D80" s="177">
        <f>IF(OR(COUNTIF($B$2:$B79,Input!$F96)&lt;1,COUNTIF($O$2:$O79,Input!$C96)&lt;1),Input!H96,0)</f>
        <v>0</v>
      </c>
      <c r="E80" s="177">
        <f>IF(OR(COUNTIF($B$2:$B79,Input!$F96)&lt;1,COUNTIF($O$2:$O79,Input!$C96)&lt;1),Input!I96,0)</f>
        <v>0</v>
      </c>
      <c r="F80" s="177">
        <f>IF(OR(COUNTIF($B$2:$B79,Input!$F96)&lt;1,COUNTIF($O$2:$O79,Input!$C96)&lt;1),Input!J96,0)</f>
        <v>0</v>
      </c>
      <c r="G80" s="177">
        <f>IF(OR(COUNTIF($B$2:$B79,Input!$F96)&lt;1,COUNTIF($O$2:$O79,Input!$C96)&lt;1),Input!K96,0)</f>
        <v>0</v>
      </c>
      <c r="H80" s="177">
        <f>IF(OR(COUNTIF($B$2:$B79,Input!$F96)&lt;1,COUNTIF($O$2:$O79,Input!$C96)&lt;1),Input!L96,0)</f>
        <v>0</v>
      </c>
      <c r="I80" s="177">
        <f>IF(OR(COUNTIF($B$2:$B79,Input!$F96)&lt;1,COUNTIF($O$2:$O79,Input!$C96)&lt;1),Input!M96,0)</f>
        <v>0</v>
      </c>
      <c r="J80" s="177">
        <f>IF(OR(COUNTIF($B$2:$B79,Input!$F96)&lt;1,COUNTIF($O$2:$O79,Input!$C96)&lt;1),Input!N96,0)</f>
        <v>0</v>
      </c>
      <c r="K80" s="177">
        <f>IF(OR(COUNTIF($B$2:$B79,Input!$F96)&lt;1,COUNTIF($O$2:$O79,Input!$C96)&lt;1),Input!O96,0)</f>
        <v>0</v>
      </c>
      <c r="L80" s="177">
        <f>IF(OR(COUNTIF($B$2:$B79,Input!$F96)&lt;1,COUNTIF($O$2:$O79,Input!$C96)&lt;1),Input!P96,0)</f>
        <v>0</v>
      </c>
      <c r="M80" s="129" t="str">
        <f t="shared" si="12"/>
        <v/>
      </c>
      <c r="N80" s="161">
        <f t="shared" si="13"/>
        <v>0</v>
      </c>
      <c r="O80" s="168">
        <f>Input!C96</f>
        <v>0</v>
      </c>
      <c r="P80" s="168"/>
      <c r="R80" s="131">
        <f t="shared" si="14"/>
        <v>0</v>
      </c>
      <c r="S80" s="133" t="str">
        <f t="shared" si="10"/>
        <v xml:space="preserve"> </v>
      </c>
      <c r="T80" s="133"/>
      <c r="U80" s="132" t="str">
        <f>_xlfn.IFNA(IF($D80=0,LOOKUP($F80,{0.1,0.2,0.3,0.4,0.5,0.6,0.7,0.8,0.9,1},{22,34,46,58,70,82,94,106,118,130}),""),"")</f>
        <v/>
      </c>
      <c r="V80" s="132" t="str">
        <f>_xlfn.IFNA(IF($D80=1,LOOKUP($F80,{0.1,0.2,0.3,0.4,0.5,0.6,0.7,0.8,0.9,1},{23,35,47,59,71,83,95,107,119,131}),""),"")</f>
        <v/>
      </c>
      <c r="W80" s="132" t="str">
        <f>_xlfn.IFNA(IF($D80=2,LOOKUP($F80,{0.1,0.2,0.3,0.4,0.5,0.6,0.7,0.8,0.9,1},{24,36,48,60,72,84,96,108,120,132}),""),"")</f>
        <v/>
      </c>
      <c r="X80" s="132" t="str">
        <f>_xlfn.IFNA(IF($D80=3,LOOKUP($F80,{0.1,0.2,0.3,0.4,0.5,0.6,0.7,0.8,0.9,1},{25,37,49,61,73,85,97,109,121,133}),""),"")</f>
        <v/>
      </c>
      <c r="Y80" s="132" t="str">
        <f>_xlfn.IFNA(IF($D80=4,LOOKUP($F80,{0.1,0.2,0.3,0.4,0.5,0.6,0.7,0.8,0.9,1},{26,38,50,62,74,86,98,110,122,134}),""),"")</f>
        <v/>
      </c>
      <c r="Z80" s="132" t="str">
        <f>_xlfn.IFNA(IF($D80=5,LOOKUP($F80,{0.1,0.2,0.3,0.4,0.5,0.6,0.7,0.8,0.9,1},{27,39,51,63,75,87,99,111,123,135}),""),"")</f>
        <v/>
      </c>
      <c r="AA80" s="132">
        <f t="shared" si="15"/>
        <v>0</v>
      </c>
      <c r="AB80" s="132" t="str">
        <f t="shared" si="11"/>
        <v>00</v>
      </c>
      <c r="AC80" s="82" t="e">
        <f>VLOOKUP(AB80,'AMI Ref'!T:U,2,FALSE)</f>
        <v>#N/A</v>
      </c>
      <c r="AD80" s="81"/>
      <c r="AE80" s="81" t="str">
        <f>_xlfn.IFNA(IF($D80=0,IF($J80="Not Paid by Tenant",0,INDEX('AMI Ref'!$K$5:$N$5,MATCH($J80,{"Oil","Gas","Electric - Other","ELECTRIC - HEAT PUMP"},0))),0),"")</f>
        <v/>
      </c>
      <c r="AF80" s="81">
        <f>_xlfn.IFNA(IF($D80=1,IF($J80="Not Paid by Tenant",0,INDEX('AMI Ref'!$K$6:$N$6,MATCH($J80,{"Oil","Gas","Electric - Other","ELECTRIC - HEAT PUMP"},0))),0),"")</f>
        <v>0</v>
      </c>
      <c r="AG80" s="81">
        <f>_xlfn.IFNA(IF($D80=2,IF($J80="Not Paid by Tenant",0,INDEX('AMI Ref'!$K$7:$N$7,MATCH($J80,{"Oil","Gas","Electric - Other","ELECTRIC - HEAT PUMP"},0))),0),"")</f>
        <v>0</v>
      </c>
      <c r="AH80" s="81">
        <f>_xlfn.IFNA(IF($D80=3,IF($J80="Not Paid by Tenant",0,INDEX('AMI Ref'!$K$8:$N$8,MATCH($J80,{"Oil","Gas","Electric - Other","ELECTRIC - HEAT PUMP"},0))),0),"")</f>
        <v>0</v>
      </c>
      <c r="AI80" s="81">
        <f>_xlfn.IFNA(IF($D80=4,IF($J80="Not Paid by Tenant",0,INDEX('AMI Ref'!$K$9:$N$9,MATCH($J80,{"Oil","Gas","Electric - Other","ELECTRIC - HEAT PUMP"},0))),0),"")</f>
        <v>0</v>
      </c>
      <c r="AJ80" s="81">
        <f>_xlfn.IFNA(IF($D80=5,IF($J80="Not Paid by Tenant",0,INDEX('AMI Ref'!$K$10:$N$10,MATCH($J80,{"Oil","Gas","Electric - Other","ELECTRIC - HEAT PUMP"},0))),0),"")</f>
        <v>0</v>
      </c>
      <c r="AK80" s="32"/>
      <c r="AL80" s="81" t="str">
        <f>_xlfn.IFNA(IF($D80=0,IF($K80="Not Paid by Tenant",0,INDEX('AMI Ref'!$O$5:$R$5,MATCH($K80,{"Oil","Gas","Electric - Other","Electric ccASHP - split"},0))),0),"")</f>
        <v/>
      </c>
      <c r="AM80" s="81">
        <f>_xlfn.IFNA(IF($D80=1,IF($K80="Not Paid by Tenant",0,INDEX('AMI Ref'!$O$6:$R$6,MATCH($K80,{"Oil","Gas","Electric - Other","Electric ccASHP - split"},0))),0),"")</f>
        <v>0</v>
      </c>
      <c r="AN80" s="81">
        <f>_xlfn.IFNA(IF($D80=2,IF($K80="Not Paid by Tenant",0,INDEX('AMI Ref'!$O$7:$R$7,MATCH($K80,{"Oil","Gas","Electric - Other","Electric ccASHP - split"},0))),0),"")</f>
        <v>0</v>
      </c>
      <c r="AO80" s="81">
        <f>_xlfn.IFNA(IF($D80=3,IF($K80="Not Paid by Tenant",0,INDEX('AMI Ref'!$O$8:$R$8,MATCH($K80,{"Oil","Gas","Electric - Other","Electric ccASHP - split"},0))),0),"")</f>
        <v>0</v>
      </c>
      <c r="AP80" s="81">
        <f>_xlfn.IFNA(IF($D80=4,IF($K80="Not Paid by Tenant",0,INDEX('AMI Ref'!$O$9:$R$9,MATCH($K80,{"Oil","Gas","Electric - Other","Electric ccASHP - split"},0))),0),"")</f>
        <v>0</v>
      </c>
      <c r="AQ80" s="81">
        <f>_xlfn.IFNA(IF($D80=5,IF($K80="Not Paid by Tenant",0,INDEX('AMI Ref'!$O$10:$R$10,MATCH($K80,{"Oil","Gas","Electric - Other","Electric ccASHP - split"},0))),0),"")</f>
        <v>0</v>
      </c>
      <c r="AR80" s="81">
        <f t="shared" si="16"/>
        <v>0</v>
      </c>
      <c r="AS80" s="86" t="e">
        <f t="shared" si="17"/>
        <v>#N/A</v>
      </c>
    </row>
    <row r="81" spans="1:45" ht="12.95" customHeight="1" x14ac:dyDescent="0.2">
      <c r="A81" s="130">
        <v>79</v>
      </c>
      <c r="B81" s="177">
        <f>IF(OR(COUNTIF($B$2:$B80,Input!$F97)&lt;1,COUNTIF($O$2:$O80,Input!$C97)&lt;1),Input!F97,0)</f>
        <v>0</v>
      </c>
      <c r="C81" s="177">
        <f>IF(OR(COUNTIF($B$2:$B80,Input!$F97)&lt;1,COUNTIF($O$2:$O80,Input!$C97)&lt;1),Input!G97,0)</f>
        <v>0</v>
      </c>
      <c r="D81" s="177">
        <f>IF(OR(COUNTIF($B$2:$B80,Input!$F97)&lt;1,COUNTIF($O$2:$O80,Input!$C97)&lt;1),Input!H97,0)</f>
        <v>0</v>
      </c>
      <c r="E81" s="177">
        <f>IF(OR(COUNTIF($B$2:$B80,Input!$F97)&lt;1,COUNTIF($O$2:$O80,Input!$C97)&lt;1),Input!I97,0)</f>
        <v>0</v>
      </c>
      <c r="F81" s="177">
        <f>IF(OR(COUNTIF($B$2:$B80,Input!$F97)&lt;1,COUNTIF($O$2:$O80,Input!$C97)&lt;1),Input!J97,0)</f>
        <v>0</v>
      </c>
      <c r="G81" s="177">
        <f>IF(OR(COUNTIF($B$2:$B80,Input!$F97)&lt;1,COUNTIF($O$2:$O80,Input!$C97)&lt;1),Input!K97,0)</f>
        <v>0</v>
      </c>
      <c r="H81" s="177">
        <f>IF(OR(COUNTIF($B$2:$B80,Input!$F97)&lt;1,COUNTIF($O$2:$O80,Input!$C97)&lt;1),Input!L97,0)</f>
        <v>0</v>
      </c>
      <c r="I81" s="177">
        <f>IF(OR(COUNTIF($B$2:$B80,Input!$F97)&lt;1,COUNTIF($O$2:$O80,Input!$C97)&lt;1),Input!M97,0)</f>
        <v>0</v>
      </c>
      <c r="J81" s="177">
        <f>IF(OR(COUNTIF($B$2:$B80,Input!$F97)&lt;1,COUNTIF($O$2:$O80,Input!$C97)&lt;1),Input!N97,0)</f>
        <v>0</v>
      </c>
      <c r="K81" s="177">
        <f>IF(OR(COUNTIF($B$2:$B80,Input!$F97)&lt;1,COUNTIF($O$2:$O80,Input!$C97)&lt;1),Input!O97,0)</f>
        <v>0</v>
      </c>
      <c r="L81" s="177">
        <f>IF(OR(COUNTIF($B$2:$B80,Input!$F97)&lt;1,COUNTIF($O$2:$O80,Input!$C97)&lt;1),Input!P97,0)</f>
        <v>0</v>
      </c>
      <c r="M81" s="129" t="str">
        <f t="shared" si="12"/>
        <v/>
      </c>
      <c r="N81" s="161">
        <f t="shared" si="13"/>
        <v>0</v>
      </c>
      <c r="O81" s="168">
        <f>Input!C97</f>
        <v>0</v>
      </c>
      <c r="P81" s="168"/>
      <c r="R81" s="131">
        <f t="shared" si="14"/>
        <v>0</v>
      </c>
      <c r="S81" s="133" t="str">
        <f t="shared" si="10"/>
        <v xml:space="preserve"> </v>
      </c>
      <c r="T81" s="133"/>
      <c r="U81" s="132" t="str">
        <f>_xlfn.IFNA(IF($D81=0,LOOKUP($F81,{0.1,0.2,0.3,0.4,0.5,0.6,0.7,0.8,0.9,1},{22,34,46,58,70,82,94,106,118,130}),""),"")</f>
        <v/>
      </c>
      <c r="V81" s="132" t="str">
        <f>_xlfn.IFNA(IF($D81=1,LOOKUP($F81,{0.1,0.2,0.3,0.4,0.5,0.6,0.7,0.8,0.9,1},{23,35,47,59,71,83,95,107,119,131}),""),"")</f>
        <v/>
      </c>
      <c r="W81" s="132" t="str">
        <f>_xlfn.IFNA(IF($D81=2,LOOKUP($F81,{0.1,0.2,0.3,0.4,0.5,0.6,0.7,0.8,0.9,1},{24,36,48,60,72,84,96,108,120,132}),""),"")</f>
        <v/>
      </c>
      <c r="X81" s="132" t="str">
        <f>_xlfn.IFNA(IF($D81=3,LOOKUP($F81,{0.1,0.2,0.3,0.4,0.5,0.6,0.7,0.8,0.9,1},{25,37,49,61,73,85,97,109,121,133}),""),"")</f>
        <v/>
      </c>
      <c r="Y81" s="132" t="str">
        <f>_xlfn.IFNA(IF($D81=4,LOOKUP($F81,{0.1,0.2,0.3,0.4,0.5,0.6,0.7,0.8,0.9,1},{26,38,50,62,74,86,98,110,122,134}),""),"")</f>
        <v/>
      </c>
      <c r="Z81" s="132" t="str">
        <f>_xlfn.IFNA(IF($D81=5,LOOKUP($F81,{0.1,0.2,0.3,0.4,0.5,0.6,0.7,0.8,0.9,1},{27,39,51,63,75,87,99,111,123,135}),""),"")</f>
        <v/>
      </c>
      <c r="AA81" s="132">
        <f t="shared" si="15"/>
        <v>0</v>
      </c>
      <c r="AB81" s="132" t="str">
        <f t="shared" si="11"/>
        <v>00</v>
      </c>
      <c r="AC81" s="82" t="e">
        <f>VLOOKUP(AB81,'AMI Ref'!T:U,2,FALSE)</f>
        <v>#N/A</v>
      </c>
      <c r="AD81" s="81"/>
      <c r="AE81" s="81" t="str">
        <f>_xlfn.IFNA(IF($D81=0,IF($J81="Not Paid by Tenant",0,INDEX('AMI Ref'!$K$5:$N$5,MATCH($J81,{"Oil","Gas","Electric - Other","ELECTRIC - HEAT PUMP"},0))),0),"")</f>
        <v/>
      </c>
      <c r="AF81" s="81">
        <f>_xlfn.IFNA(IF($D81=1,IF($J81="Not Paid by Tenant",0,INDEX('AMI Ref'!$K$6:$N$6,MATCH($J81,{"Oil","Gas","Electric - Other","ELECTRIC - HEAT PUMP"},0))),0),"")</f>
        <v>0</v>
      </c>
      <c r="AG81" s="81">
        <f>_xlfn.IFNA(IF($D81=2,IF($J81="Not Paid by Tenant",0,INDEX('AMI Ref'!$K$7:$N$7,MATCH($J81,{"Oil","Gas","Electric - Other","ELECTRIC - HEAT PUMP"},0))),0),"")</f>
        <v>0</v>
      </c>
      <c r="AH81" s="81">
        <f>_xlfn.IFNA(IF($D81=3,IF($J81="Not Paid by Tenant",0,INDEX('AMI Ref'!$K$8:$N$8,MATCH($J81,{"Oil","Gas","Electric - Other","ELECTRIC - HEAT PUMP"},0))),0),"")</f>
        <v>0</v>
      </c>
      <c r="AI81" s="81">
        <f>_xlfn.IFNA(IF($D81=4,IF($J81="Not Paid by Tenant",0,INDEX('AMI Ref'!$K$9:$N$9,MATCH($J81,{"Oil","Gas","Electric - Other","ELECTRIC - HEAT PUMP"},0))),0),"")</f>
        <v>0</v>
      </c>
      <c r="AJ81" s="81">
        <f>_xlfn.IFNA(IF($D81=5,IF($J81="Not Paid by Tenant",0,INDEX('AMI Ref'!$K$10:$N$10,MATCH($J81,{"Oil","Gas","Electric - Other","ELECTRIC - HEAT PUMP"},0))),0),"")</f>
        <v>0</v>
      </c>
      <c r="AK81" s="32"/>
      <c r="AL81" s="81" t="str">
        <f>_xlfn.IFNA(IF($D81=0,IF($K81="Not Paid by Tenant",0,INDEX('AMI Ref'!$O$5:$R$5,MATCH($K81,{"Oil","Gas","Electric - Other","Electric ccASHP - split"},0))),0),"")</f>
        <v/>
      </c>
      <c r="AM81" s="81">
        <f>_xlfn.IFNA(IF($D81=1,IF($K81="Not Paid by Tenant",0,INDEX('AMI Ref'!$O$6:$R$6,MATCH($K81,{"Oil","Gas","Electric - Other","Electric ccASHP - split"},0))),0),"")</f>
        <v>0</v>
      </c>
      <c r="AN81" s="81">
        <f>_xlfn.IFNA(IF($D81=2,IF($K81="Not Paid by Tenant",0,INDEX('AMI Ref'!$O$7:$R$7,MATCH($K81,{"Oil","Gas","Electric - Other","Electric ccASHP - split"},0))),0),"")</f>
        <v>0</v>
      </c>
      <c r="AO81" s="81">
        <f>_xlfn.IFNA(IF($D81=3,IF($K81="Not Paid by Tenant",0,INDEX('AMI Ref'!$O$8:$R$8,MATCH($K81,{"Oil","Gas","Electric - Other","Electric ccASHP - split"},0))),0),"")</f>
        <v>0</v>
      </c>
      <c r="AP81" s="81">
        <f>_xlfn.IFNA(IF($D81=4,IF($K81="Not Paid by Tenant",0,INDEX('AMI Ref'!$O$9:$R$9,MATCH($K81,{"Oil","Gas","Electric - Other","Electric ccASHP - split"},0))),0),"")</f>
        <v>0</v>
      </c>
      <c r="AQ81" s="81">
        <f>_xlfn.IFNA(IF($D81=5,IF($K81="Not Paid by Tenant",0,INDEX('AMI Ref'!$O$10:$R$10,MATCH($K81,{"Oil","Gas","Electric - Other","Electric ccASHP - split"},0))),0),"")</f>
        <v>0</v>
      </c>
      <c r="AR81" s="81">
        <f t="shared" si="16"/>
        <v>0</v>
      </c>
      <c r="AS81" s="86" t="e">
        <f t="shared" si="17"/>
        <v>#N/A</v>
      </c>
    </row>
    <row r="82" spans="1:45" ht="12.95" customHeight="1" x14ac:dyDescent="0.2">
      <c r="A82" s="130">
        <v>80</v>
      </c>
      <c r="B82" s="177">
        <f>IF(OR(COUNTIF($B$2:$B81,Input!$F98)&lt;1,COUNTIF($O$2:$O81,Input!$C98)&lt;1),Input!F98,0)</f>
        <v>0</v>
      </c>
      <c r="C82" s="177">
        <f>IF(OR(COUNTIF($B$2:$B81,Input!$F98)&lt;1,COUNTIF($O$2:$O81,Input!$C98)&lt;1),Input!G98,0)</f>
        <v>0</v>
      </c>
      <c r="D82" s="177">
        <f>IF(OR(COUNTIF($B$2:$B81,Input!$F98)&lt;1,COUNTIF($O$2:$O81,Input!$C98)&lt;1),Input!H98,0)</f>
        <v>0</v>
      </c>
      <c r="E82" s="177">
        <f>IF(OR(COUNTIF($B$2:$B81,Input!$F98)&lt;1,COUNTIF($O$2:$O81,Input!$C98)&lt;1),Input!I98,0)</f>
        <v>0</v>
      </c>
      <c r="F82" s="177">
        <f>IF(OR(COUNTIF($B$2:$B81,Input!$F98)&lt;1,COUNTIF($O$2:$O81,Input!$C98)&lt;1),Input!J98,0)</f>
        <v>0</v>
      </c>
      <c r="G82" s="177">
        <f>IF(OR(COUNTIF($B$2:$B81,Input!$F98)&lt;1,COUNTIF($O$2:$O81,Input!$C98)&lt;1),Input!K98,0)</f>
        <v>0</v>
      </c>
      <c r="H82" s="177">
        <f>IF(OR(COUNTIF($B$2:$B81,Input!$F98)&lt;1,COUNTIF($O$2:$O81,Input!$C98)&lt;1),Input!L98,0)</f>
        <v>0</v>
      </c>
      <c r="I82" s="177">
        <f>IF(OR(COUNTIF($B$2:$B81,Input!$F98)&lt;1,COUNTIF($O$2:$O81,Input!$C98)&lt;1),Input!M98,0)</f>
        <v>0</v>
      </c>
      <c r="J82" s="177">
        <f>IF(OR(COUNTIF($B$2:$B81,Input!$F98)&lt;1,COUNTIF($O$2:$O81,Input!$C98)&lt;1),Input!N98,0)</f>
        <v>0</v>
      </c>
      <c r="K82" s="177">
        <f>IF(OR(COUNTIF($B$2:$B81,Input!$F98)&lt;1,COUNTIF($O$2:$O81,Input!$C98)&lt;1),Input!O98,0)</f>
        <v>0</v>
      </c>
      <c r="L82" s="177">
        <f>IF(OR(COUNTIF($B$2:$B81,Input!$F98)&lt;1,COUNTIF($O$2:$O81,Input!$C98)&lt;1),Input!P98,0)</f>
        <v>0</v>
      </c>
      <c r="M82" s="129" t="str">
        <f t="shared" si="12"/>
        <v/>
      </c>
      <c r="N82" s="161">
        <f t="shared" si="13"/>
        <v>0</v>
      </c>
      <c r="O82" s="168">
        <f>Input!C98</f>
        <v>0</v>
      </c>
      <c r="P82" s="168"/>
      <c r="R82" s="131">
        <f t="shared" si="14"/>
        <v>0</v>
      </c>
      <c r="S82" s="133" t="str">
        <f t="shared" si="10"/>
        <v xml:space="preserve"> </v>
      </c>
      <c r="T82" s="133"/>
      <c r="U82" s="132" t="str">
        <f>_xlfn.IFNA(IF($D82=0,LOOKUP($F82,{0.1,0.2,0.3,0.4,0.5,0.6,0.7,0.8,0.9,1},{22,34,46,58,70,82,94,106,118,130}),""),"")</f>
        <v/>
      </c>
      <c r="V82" s="132" t="str">
        <f>_xlfn.IFNA(IF($D82=1,LOOKUP($F82,{0.1,0.2,0.3,0.4,0.5,0.6,0.7,0.8,0.9,1},{23,35,47,59,71,83,95,107,119,131}),""),"")</f>
        <v/>
      </c>
      <c r="W82" s="132" t="str">
        <f>_xlfn.IFNA(IF($D82=2,LOOKUP($F82,{0.1,0.2,0.3,0.4,0.5,0.6,0.7,0.8,0.9,1},{24,36,48,60,72,84,96,108,120,132}),""),"")</f>
        <v/>
      </c>
      <c r="X82" s="132" t="str">
        <f>_xlfn.IFNA(IF($D82=3,LOOKUP($F82,{0.1,0.2,0.3,0.4,0.5,0.6,0.7,0.8,0.9,1},{25,37,49,61,73,85,97,109,121,133}),""),"")</f>
        <v/>
      </c>
      <c r="Y82" s="132" t="str">
        <f>_xlfn.IFNA(IF($D82=4,LOOKUP($F82,{0.1,0.2,0.3,0.4,0.5,0.6,0.7,0.8,0.9,1},{26,38,50,62,74,86,98,110,122,134}),""),"")</f>
        <v/>
      </c>
      <c r="Z82" s="132" t="str">
        <f>_xlfn.IFNA(IF($D82=5,LOOKUP($F82,{0.1,0.2,0.3,0.4,0.5,0.6,0.7,0.8,0.9,1},{27,39,51,63,75,87,99,111,123,135}),""),"")</f>
        <v/>
      </c>
      <c r="AA82" s="132">
        <f t="shared" si="15"/>
        <v>0</v>
      </c>
      <c r="AB82" s="132" t="str">
        <f t="shared" si="11"/>
        <v>00</v>
      </c>
      <c r="AC82" s="82" t="e">
        <f>VLOOKUP(AB82,'AMI Ref'!T:U,2,FALSE)</f>
        <v>#N/A</v>
      </c>
      <c r="AD82" s="81"/>
      <c r="AE82" s="81" t="str">
        <f>_xlfn.IFNA(IF($D82=0,IF($J82="Not Paid by Tenant",0,INDEX('AMI Ref'!$K$5:$N$5,MATCH($J82,{"Oil","Gas","Electric - Other","ELECTRIC - HEAT PUMP"},0))),0),"")</f>
        <v/>
      </c>
      <c r="AF82" s="81">
        <f>_xlfn.IFNA(IF($D82=1,IF($J82="Not Paid by Tenant",0,INDEX('AMI Ref'!$K$6:$N$6,MATCH($J82,{"Oil","Gas","Electric - Other","ELECTRIC - HEAT PUMP"},0))),0),"")</f>
        <v>0</v>
      </c>
      <c r="AG82" s="81">
        <f>_xlfn.IFNA(IF($D82=2,IF($J82="Not Paid by Tenant",0,INDEX('AMI Ref'!$K$7:$N$7,MATCH($J82,{"Oil","Gas","Electric - Other","ELECTRIC - HEAT PUMP"},0))),0),"")</f>
        <v>0</v>
      </c>
      <c r="AH82" s="81">
        <f>_xlfn.IFNA(IF($D82=3,IF($J82="Not Paid by Tenant",0,INDEX('AMI Ref'!$K$8:$N$8,MATCH($J82,{"Oil","Gas","Electric - Other","ELECTRIC - HEAT PUMP"},0))),0),"")</f>
        <v>0</v>
      </c>
      <c r="AI82" s="81">
        <f>_xlfn.IFNA(IF($D82=4,IF($J82="Not Paid by Tenant",0,INDEX('AMI Ref'!$K$9:$N$9,MATCH($J82,{"Oil","Gas","Electric - Other","ELECTRIC - HEAT PUMP"},0))),0),"")</f>
        <v>0</v>
      </c>
      <c r="AJ82" s="81">
        <f>_xlfn.IFNA(IF($D82=5,IF($J82="Not Paid by Tenant",0,INDEX('AMI Ref'!$K$10:$N$10,MATCH($J82,{"Oil","Gas","Electric - Other","ELECTRIC - HEAT PUMP"},0))),0),"")</f>
        <v>0</v>
      </c>
      <c r="AK82" s="32"/>
      <c r="AL82" s="81" t="str">
        <f>_xlfn.IFNA(IF($D82=0,IF($K82="Not Paid by Tenant",0,INDEX('AMI Ref'!$O$5:$R$5,MATCH($K82,{"Oil","Gas","Electric - Other","Electric ccASHP - split"},0))),0),"")</f>
        <v/>
      </c>
      <c r="AM82" s="81">
        <f>_xlfn.IFNA(IF($D82=1,IF($K82="Not Paid by Tenant",0,INDEX('AMI Ref'!$O$6:$R$6,MATCH($K82,{"Oil","Gas","Electric - Other","Electric ccASHP - split"},0))),0),"")</f>
        <v>0</v>
      </c>
      <c r="AN82" s="81">
        <f>_xlfn.IFNA(IF($D82=2,IF($K82="Not Paid by Tenant",0,INDEX('AMI Ref'!$O$7:$R$7,MATCH($K82,{"Oil","Gas","Electric - Other","Electric ccASHP - split"},0))),0),"")</f>
        <v>0</v>
      </c>
      <c r="AO82" s="81">
        <f>_xlfn.IFNA(IF($D82=3,IF($K82="Not Paid by Tenant",0,INDEX('AMI Ref'!$O$8:$R$8,MATCH($K82,{"Oil","Gas","Electric - Other","Electric ccASHP - split"},0))),0),"")</f>
        <v>0</v>
      </c>
      <c r="AP82" s="81">
        <f>_xlfn.IFNA(IF($D82=4,IF($K82="Not Paid by Tenant",0,INDEX('AMI Ref'!$O$9:$R$9,MATCH($K82,{"Oil","Gas","Electric - Other","Electric ccASHP - split"},0))),0),"")</f>
        <v>0</v>
      </c>
      <c r="AQ82" s="81">
        <f>_xlfn.IFNA(IF($D82=5,IF($K82="Not Paid by Tenant",0,INDEX('AMI Ref'!$O$10:$R$10,MATCH($K82,{"Oil","Gas","Electric - Other","Electric ccASHP - split"},0))),0),"")</f>
        <v>0</v>
      </c>
      <c r="AR82" s="81">
        <f t="shared" si="16"/>
        <v>0</v>
      </c>
      <c r="AS82" s="86" t="e">
        <f t="shared" si="17"/>
        <v>#N/A</v>
      </c>
    </row>
    <row r="83" spans="1:45" ht="12.95" customHeight="1" x14ac:dyDescent="0.2">
      <c r="A83" s="130">
        <v>81</v>
      </c>
      <c r="B83" s="177">
        <f>IF(OR(COUNTIF($B$2:$B82,Input!$F99)&lt;1,COUNTIF($O$2:$O82,Input!$C99)&lt;1),Input!F99,0)</f>
        <v>0</v>
      </c>
      <c r="C83" s="177">
        <f>IF(OR(COUNTIF($B$2:$B82,Input!$F99)&lt;1,COUNTIF($O$2:$O82,Input!$C99)&lt;1),Input!G99,0)</f>
        <v>0</v>
      </c>
      <c r="D83" s="177">
        <f>IF(OR(COUNTIF($B$2:$B82,Input!$F99)&lt;1,COUNTIF($O$2:$O82,Input!$C99)&lt;1),Input!H99,0)</f>
        <v>0</v>
      </c>
      <c r="E83" s="177">
        <f>IF(OR(COUNTIF($B$2:$B82,Input!$F99)&lt;1,COUNTIF($O$2:$O82,Input!$C99)&lt;1),Input!I99,0)</f>
        <v>0</v>
      </c>
      <c r="F83" s="177">
        <f>IF(OR(COUNTIF($B$2:$B82,Input!$F99)&lt;1,COUNTIF($O$2:$O82,Input!$C99)&lt;1),Input!J99,0)</f>
        <v>0</v>
      </c>
      <c r="G83" s="177">
        <f>IF(OR(COUNTIF($B$2:$B82,Input!$F99)&lt;1,COUNTIF($O$2:$O82,Input!$C99)&lt;1),Input!K99,0)</f>
        <v>0</v>
      </c>
      <c r="H83" s="177">
        <f>IF(OR(COUNTIF($B$2:$B82,Input!$F99)&lt;1,COUNTIF($O$2:$O82,Input!$C99)&lt;1),Input!L99,0)</f>
        <v>0</v>
      </c>
      <c r="I83" s="177">
        <f>IF(OR(COUNTIF($B$2:$B82,Input!$F99)&lt;1,COUNTIF($O$2:$O82,Input!$C99)&lt;1),Input!M99,0)</f>
        <v>0</v>
      </c>
      <c r="J83" s="177">
        <f>IF(OR(COUNTIF($B$2:$B82,Input!$F99)&lt;1,COUNTIF($O$2:$O82,Input!$C99)&lt;1),Input!N99,0)</f>
        <v>0</v>
      </c>
      <c r="K83" s="177">
        <f>IF(OR(COUNTIF($B$2:$B82,Input!$F99)&lt;1,COUNTIF($O$2:$O82,Input!$C99)&lt;1),Input!O99,0)</f>
        <v>0</v>
      </c>
      <c r="L83" s="177">
        <f>IF(OR(COUNTIF($B$2:$B82,Input!$F99)&lt;1,COUNTIF($O$2:$O82,Input!$C99)&lt;1),Input!P99,0)</f>
        <v>0</v>
      </c>
      <c r="M83" s="129" t="str">
        <f t="shared" si="12"/>
        <v/>
      </c>
      <c r="N83" s="161">
        <f t="shared" si="13"/>
        <v>0</v>
      </c>
      <c r="O83" s="168">
        <f>Input!C99</f>
        <v>0</v>
      </c>
      <c r="P83" s="168"/>
      <c r="R83" s="131">
        <f t="shared" si="14"/>
        <v>0</v>
      </c>
      <c r="S83" s="133" t="str">
        <f t="shared" si="10"/>
        <v xml:space="preserve"> </v>
      </c>
      <c r="T83" s="133"/>
      <c r="U83" s="132" t="str">
        <f>_xlfn.IFNA(IF($D83=0,LOOKUP($F83,{0.1,0.2,0.3,0.4,0.5,0.6,0.7,0.8,0.9,1},{22,34,46,58,70,82,94,106,118,130}),""),"")</f>
        <v/>
      </c>
      <c r="V83" s="132" t="str">
        <f>_xlfn.IFNA(IF($D83=1,LOOKUP($F83,{0.1,0.2,0.3,0.4,0.5,0.6,0.7,0.8,0.9,1},{23,35,47,59,71,83,95,107,119,131}),""),"")</f>
        <v/>
      </c>
      <c r="W83" s="132" t="str">
        <f>_xlfn.IFNA(IF($D83=2,LOOKUP($F83,{0.1,0.2,0.3,0.4,0.5,0.6,0.7,0.8,0.9,1},{24,36,48,60,72,84,96,108,120,132}),""),"")</f>
        <v/>
      </c>
      <c r="X83" s="132" t="str">
        <f>_xlfn.IFNA(IF($D83=3,LOOKUP($F83,{0.1,0.2,0.3,0.4,0.5,0.6,0.7,0.8,0.9,1},{25,37,49,61,73,85,97,109,121,133}),""),"")</f>
        <v/>
      </c>
      <c r="Y83" s="132" t="str">
        <f>_xlfn.IFNA(IF($D83=4,LOOKUP($F83,{0.1,0.2,0.3,0.4,0.5,0.6,0.7,0.8,0.9,1},{26,38,50,62,74,86,98,110,122,134}),""),"")</f>
        <v/>
      </c>
      <c r="Z83" s="132" t="str">
        <f>_xlfn.IFNA(IF($D83=5,LOOKUP($F83,{0.1,0.2,0.3,0.4,0.5,0.6,0.7,0.8,0.9,1},{27,39,51,63,75,87,99,111,123,135}),""),"")</f>
        <v/>
      </c>
      <c r="AA83" s="132">
        <f t="shared" si="15"/>
        <v>0</v>
      </c>
      <c r="AB83" s="132" t="str">
        <f t="shared" si="11"/>
        <v>00</v>
      </c>
      <c r="AC83" s="82" t="e">
        <f>VLOOKUP(AB83,'AMI Ref'!T:U,2,FALSE)</f>
        <v>#N/A</v>
      </c>
      <c r="AD83" s="81"/>
      <c r="AE83" s="81" t="str">
        <f>_xlfn.IFNA(IF($D83=0,IF($J83="Not Paid by Tenant",0,INDEX('AMI Ref'!$K$5:$N$5,MATCH($J83,{"Oil","Gas","Electric - Other","ELECTRIC - HEAT PUMP"},0))),0),"")</f>
        <v/>
      </c>
      <c r="AF83" s="81">
        <f>_xlfn.IFNA(IF($D83=1,IF($J83="Not Paid by Tenant",0,INDEX('AMI Ref'!$K$6:$N$6,MATCH($J83,{"Oil","Gas","Electric - Other","ELECTRIC - HEAT PUMP"},0))),0),"")</f>
        <v>0</v>
      </c>
      <c r="AG83" s="81">
        <f>_xlfn.IFNA(IF($D83=2,IF($J83="Not Paid by Tenant",0,INDEX('AMI Ref'!$K$7:$N$7,MATCH($J83,{"Oil","Gas","Electric - Other","ELECTRIC - HEAT PUMP"},0))),0),"")</f>
        <v>0</v>
      </c>
      <c r="AH83" s="81">
        <f>_xlfn.IFNA(IF($D83=3,IF($J83="Not Paid by Tenant",0,INDEX('AMI Ref'!$K$8:$N$8,MATCH($J83,{"Oil","Gas","Electric - Other","ELECTRIC - HEAT PUMP"},0))),0),"")</f>
        <v>0</v>
      </c>
      <c r="AI83" s="81">
        <f>_xlfn.IFNA(IF($D83=4,IF($J83="Not Paid by Tenant",0,INDEX('AMI Ref'!$K$9:$N$9,MATCH($J83,{"Oil","Gas","Electric - Other","ELECTRIC - HEAT PUMP"},0))),0),"")</f>
        <v>0</v>
      </c>
      <c r="AJ83" s="81">
        <f>_xlfn.IFNA(IF($D83=5,IF($J83="Not Paid by Tenant",0,INDEX('AMI Ref'!$K$10:$N$10,MATCH($J83,{"Oil","Gas","Electric - Other","ELECTRIC - HEAT PUMP"},0))),0),"")</f>
        <v>0</v>
      </c>
      <c r="AK83" s="32"/>
      <c r="AL83" s="81" t="str">
        <f>_xlfn.IFNA(IF($D83=0,IF($K83="Not Paid by Tenant",0,INDEX('AMI Ref'!$O$5:$R$5,MATCH($K83,{"Oil","Gas","Electric - Other","Electric ccASHP - split"},0))),0),"")</f>
        <v/>
      </c>
      <c r="AM83" s="81">
        <f>_xlfn.IFNA(IF($D83=1,IF($K83="Not Paid by Tenant",0,INDEX('AMI Ref'!$O$6:$R$6,MATCH($K83,{"Oil","Gas","Electric - Other","Electric ccASHP - split"},0))),0),"")</f>
        <v>0</v>
      </c>
      <c r="AN83" s="81">
        <f>_xlfn.IFNA(IF($D83=2,IF($K83="Not Paid by Tenant",0,INDEX('AMI Ref'!$O$7:$R$7,MATCH($K83,{"Oil","Gas","Electric - Other","Electric ccASHP - split"},0))),0),"")</f>
        <v>0</v>
      </c>
      <c r="AO83" s="81">
        <f>_xlfn.IFNA(IF($D83=3,IF($K83="Not Paid by Tenant",0,INDEX('AMI Ref'!$O$8:$R$8,MATCH($K83,{"Oil","Gas","Electric - Other","Electric ccASHP - split"},0))),0),"")</f>
        <v>0</v>
      </c>
      <c r="AP83" s="81">
        <f>_xlfn.IFNA(IF($D83=4,IF($K83="Not Paid by Tenant",0,INDEX('AMI Ref'!$O$9:$R$9,MATCH($K83,{"Oil","Gas","Electric - Other","Electric ccASHP - split"},0))),0),"")</f>
        <v>0</v>
      </c>
      <c r="AQ83" s="81">
        <f>_xlfn.IFNA(IF($D83=5,IF($K83="Not Paid by Tenant",0,INDEX('AMI Ref'!$O$10:$R$10,MATCH($K83,{"Oil","Gas","Electric - Other","Electric ccASHP - split"},0))),0),"")</f>
        <v>0</v>
      </c>
      <c r="AR83" s="81">
        <f t="shared" si="16"/>
        <v>0</v>
      </c>
      <c r="AS83" s="86" t="e">
        <f t="shared" si="17"/>
        <v>#N/A</v>
      </c>
    </row>
    <row r="84" spans="1:45" ht="12.95" customHeight="1" x14ac:dyDescent="0.2">
      <c r="A84" s="130">
        <v>82</v>
      </c>
      <c r="B84" s="177">
        <f>IF(OR(COUNTIF($B$2:$B83,Input!$F100)&lt;1,COUNTIF($O$2:$O83,Input!$C100)&lt;1),Input!F100,0)</f>
        <v>0</v>
      </c>
      <c r="C84" s="177">
        <f>IF(OR(COUNTIF($B$2:$B83,Input!$F100)&lt;1,COUNTIF($O$2:$O83,Input!$C100)&lt;1),Input!G100,0)</f>
        <v>0</v>
      </c>
      <c r="D84" s="177">
        <f>IF(OR(COUNTIF($B$2:$B83,Input!$F100)&lt;1,COUNTIF($O$2:$O83,Input!$C100)&lt;1),Input!H100,0)</f>
        <v>0</v>
      </c>
      <c r="E84" s="177">
        <f>IF(OR(COUNTIF($B$2:$B83,Input!$F100)&lt;1,COUNTIF($O$2:$O83,Input!$C100)&lt;1),Input!I100,0)</f>
        <v>0</v>
      </c>
      <c r="F84" s="177">
        <f>IF(OR(COUNTIF($B$2:$B83,Input!$F100)&lt;1,COUNTIF($O$2:$O83,Input!$C100)&lt;1),Input!J100,0)</f>
        <v>0</v>
      </c>
      <c r="G84" s="177">
        <f>IF(OR(COUNTIF($B$2:$B83,Input!$F100)&lt;1,COUNTIF($O$2:$O83,Input!$C100)&lt;1),Input!K100,0)</f>
        <v>0</v>
      </c>
      <c r="H84" s="177">
        <f>IF(OR(COUNTIF($B$2:$B83,Input!$F100)&lt;1,COUNTIF($O$2:$O83,Input!$C100)&lt;1),Input!L100,0)</f>
        <v>0</v>
      </c>
      <c r="I84" s="177">
        <f>IF(OR(COUNTIF($B$2:$B83,Input!$F100)&lt;1,COUNTIF($O$2:$O83,Input!$C100)&lt;1),Input!M100,0)</f>
        <v>0</v>
      </c>
      <c r="J84" s="177">
        <f>IF(OR(COUNTIF($B$2:$B83,Input!$F100)&lt;1,COUNTIF($O$2:$O83,Input!$C100)&lt;1),Input!N100,0)</f>
        <v>0</v>
      </c>
      <c r="K84" s="177">
        <f>IF(OR(COUNTIF($B$2:$B83,Input!$F100)&lt;1,COUNTIF($O$2:$O83,Input!$C100)&lt;1),Input!O100,0)</f>
        <v>0</v>
      </c>
      <c r="L84" s="177">
        <f>IF(OR(COUNTIF($B$2:$B83,Input!$F100)&lt;1,COUNTIF($O$2:$O83,Input!$C100)&lt;1),Input!P100,0)</f>
        <v>0</v>
      </c>
      <c r="M84" s="129" t="str">
        <f t="shared" si="12"/>
        <v/>
      </c>
      <c r="N84" s="161">
        <f t="shared" si="13"/>
        <v>0</v>
      </c>
      <c r="O84" s="168">
        <f>Input!C100</f>
        <v>0</v>
      </c>
      <c r="P84" s="168"/>
      <c r="R84" s="131">
        <f t="shared" si="14"/>
        <v>0</v>
      </c>
      <c r="S84" s="133" t="str">
        <f t="shared" si="10"/>
        <v xml:space="preserve"> </v>
      </c>
      <c r="T84" s="133"/>
      <c r="U84" s="132" t="str">
        <f>_xlfn.IFNA(IF($D84=0,LOOKUP($F84,{0.1,0.2,0.3,0.4,0.5,0.6,0.7,0.8,0.9,1},{22,34,46,58,70,82,94,106,118,130}),""),"")</f>
        <v/>
      </c>
      <c r="V84" s="132" t="str">
        <f>_xlfn.IFNA(IF($D84=1,LOOKUP($F84,{0.1,0.2,0.3,0.4,0.5,0.6,0.7,0.8,0.9,1},{23,35,47,59,71,83,95,107,119,131}),""),"")</f>
        <v/>
      </c>
      <c r="W84" s="132" t="str">
        <f>_xlfn.IFNA(IF($D84=2,LOOKUP($F84,{0.1,0.2,0.3,0.4,0.5,0.6,0.7,0.8,0.9,1},{24,36,48,60,72,84,96,108,120,132}),""),"")</f>
        <v/>
      </c>
      <c r="X84" s="132" t="str">
        <f>_xlfn.IFNA(IF($D84=3,LOOKUP($F84,{0.1,0.2,0.3,0.4,0.5,0.6,0.7,0.8,0.9,1},{25,37,49,61,73,85,97,109,121,133}),""),"")</f>
        <v/>
      </c>
      <c r="Y84" s="132" t="str">
        <f>_xlfn.IFNA(IF($D84=4,LOOKUP($F84,{0.1,0.2,0.3,0.4,0.5,0.6,0.7,0.8,0.9,1},{26,38,50,62,74,86,98,110,122,134}),""),"")</f>
        <v/>
      </c>
      <c r="Z84" s="132" t="str">
        <f>_xlfn.IFNA(IF($D84=5,LOOKUP($F84,{0.1,0.2,0.3,0.4,0.5,0.6,0.7,0.8,0.9,1},{27,39,51,63,75,87,99,111,123,135}),""),"")</f>
        <v/>
      </c>
      <c r="AA84" s="132">
        <f t="shared" si="15"/>
        <v>0</v>
      </c>
      <c r="AB84" s="132" t="str">
        <f t="shared" si="11"/>
        <v>00</v>
      </c>
      <c r="AC84" s="82" t="e">
        <f>VLOOKUP(AB84,'AMI Ref'!T:U,2,FALSE)</f>
        <v>#N/A</v>
      </c>
      <c r="AD84" s="81"/>
      <c r="AE84" s="81" t="str">
        <f>_xlfn.IFNA(IF($D84=0,IF($J84="Not Paid by Tenant",0,INDEX('AMI Ref'!$K$5:$N$5,MATCH($J84,{"Oil","Gas","Electric - Other","ELECTRIC - HEAT PUMP"},0))),0),"")</f>
        <v/>
      </c>
      <c r="AF84" s="81">
        <f>_xlfn.IFNA(IF($D84=1,IF($J84="Not Paid by Tenant",0,INDEX('AMI Ref'!$K$6:$N$6,MATCH($J84,{"Oil","Gas","Electric - Other","ELECTRIC - HEAT PUMP"},0))),0),"")</f>
        <v>0</v>
      </c>
      <c r="AG84" s="81">
        <f>_xlfn.IFNA(IF($D84=2,IF($J84="Not Paid by Tenant",0,INDEX('AMI Ref'!$K$7:$N$7,MATCH($J84,{"Oil","Gas","Electric - Other","ELECTRIC - HEAT PUMP"},0))),0),"")</f>
        <v>0</v>
      </c>
      <c r="AH84" s="81">
        <f>_xlfn.IFNA(IF($D84=3,IF($J84="Not Paid by Tenant",0,INDEX('AMI Ref'!$K$8:$N$8,MATCH($J84,{"Oil","Gas","Electric - Other","ELECTRIC - HEAT PUMP"},0))),0),"")</f>
        <v>0</v>
      </c>
      <c r="AI84" s="81">
        <f>_xlfn.IFNA(IF($D84=4,IF($J84="Not Paid by Tenant",0,INDEX('AMI Ref'!$K$9:$N$9,MATCH($J84,{"Oil","Gas","Electric - Other","ELECTRIC - HEAT PUMP"},0))),0),"")</f>
        <v>0</v>
      </c>
      <c r="AJ84" s="81">
        <f>_xlfn.IFNA(IF($D84=5,IF($J84="Not Paid by Tenant",0,INDEX('AMI Ref'!$K$10:$N$10,MATCH($J84,{"Oil","Gas","Electric - Other","ELECTRIC - HEAT PUMP"},0))),0),"")</f>
        <v>0</v>
      </c>
      <c r="AK84" s="32"/>
      <c r="AL84" s="81" t="str">
        <f>_xlfn.IFNA(IF($D84=0,IF($K84="Not Paid by Tenant",0,INDEX('AMI Ref'!$O$5:$R$5,MATCH($K84,{"Oil","Gas","Electric - Other","Electric ccASHP - split"},0))),0),"")</f>
        <v/>
      </c>
      <c r="AM84" s="81">
        <f>_xlfn.IFNA(IF($D84=1,IF($K84="Not Paid by Tenant",0,INDEX('AMI Ref'!$O$6:$R$6,MATCH($K84,{"Oil","Gas","Electric - Other","Electric ccASHP - split"},0))),0),"")</f>
        <v>0</v>
      </c>
      <c r="AN84" s="81">
        <f>_xlfn.IFNA(IF($D84=2,IF($K84="Not Paid by Tenant",0,INDEX('AMI Ref'!$O$7:$R$7,MATCH($K84,{"Oil","Gas","Electric - Other","Electric ccASHP - split"},0))),0),"")</f>
        <v>0</v>
      </c>
      <c r="AO84" s="81">
        <f>_xlfn.IFNA(IF($D84=3,IF($K84="Not Paid by Tenant",0,INDEX('AMI Ref'!$O$8:$R$8,MATCH($K84,{"Oil","Gas","Electric - Other","Electric ccASHP - split"},0))),0),"")</f>
        <v>0</v>
      </c>
      <c r="AP84" s="81">
        <f>_xlfn.IFNA(IF($D84=4,IF($K84="Not Paid by Tenant",0,INDEX('AMI Ref'!$O$9:$R$9,MATCH($K84,{"Oil","Gas","Electric - Other","Electric ccASHP - split"},0))),0),"")</f>
        <v>0</v>
      </c>
      <c r="AQ84" s="81">
        <f>_xlfn.IFNA(IF($D84=5,IF($K84="Not Paid by Tenant",0,INDEX('AMI Ref'!$O$10:$R$10,MATCH($K84,{"Oil","Gas","Electric - Other","Electric ccASHP - split"},0))),0),"")</f>
        <v>0</v>
      </c>
      <c r="AR84" s="81">
        <f t="shared" si="16"/>
        <v>0</v>
      </c>
      <c r="AS84" s="86" t="e">
        <f t="shared" si="17"/>
        <v>#N/A</v>
      </c>
    </row>
    <row r="85" spans="1:45" ht="12.95" customHeight="1" x14ac:dyDescent="0.2">
      <c r="A85" s="130">
        <v>83</v>
      </c>
      <c r="B85" s="177">
        <f>IF(OR(COUNTIF($B$2:$B84,Input!$F101)&lt;1,COUNTIF($O$2:$O84,Input!$C101)&lt;1),Input!F101,0)</f>
        <v>0</v>
      </c>
      <c r="C85" s="177">
        <f>IF(OR(COUNTIF($B$2:$B84,Input!$F101)&lt;1,COUNTIF($O$2:$O84,Input!$C101)&lt;1),Input!G101,0)</f>
        <v>0</v>
      </c>
      <c r="D85" s="177">
        <f>IF(OR(COUNTIF($B$2:$B84,Input!$F101)&lt;1,COUNTIF($O$2:$O84,Input!$C101)&lt;1),Input!H101,0)</f>
        <v>0</v>
      </c>
      <c r="E85" s="177">
        <f>IF(OR(COUNTIF($B$2:$B84,Input!$F101)&lt;1,COUNTIF($O$2:$O84,Input!$C101)&lt;1),Input!I101,0)</f>
        <v>0</v>
      </c>
      <c r="F85" s="177">
        <f>IF(OR(COUNTIF($B$2:$B84,Input!$F101)&lt;1,COUNTIF($O$2:$O84,Input!$C101)&lt;1),Input!J101,0)</f>
        <v>0</v>
      </c>
      <c r="G85" s="177">
        <f>IF(OR(COUNTIF($B$2:$B84,Input!$F101)&lt;1,COUNTIF($O$2:$O84,Input!$C101)&lt;1),Input!K101,0)</f>
        <v>0</v>
      </c>
      <c r="H85" s="177">
        <f>IF(OR(COUNTIF($B$2:$B84,Input!$F101)&lt;1,COUNTIF($O$2:$O84,Input!$C101)&lt;1),Input!L101,0)</f>
        <v>0</v>
      </c>
      <c r="I85" s="177">
        <f>IF(OR(COUNTIF($B$2:$B84,Input!$F101)&lt;1,COUNTIF($O$2:$O84,Input!$C101)&lt;1),Input!M101,0)</f>
        <v>0</v>
      </c>
      <c r="J85" s="177">
        <f>IF(OR(COUNTIF($B$2:$B84,Input!$F101)&lt;1,COUNTIF($O$2:$O84,Input!$C101)&lt;1),Input!N101,0)</f>
        <v>0</v>
      </c>
      <c r="K85" s="177">
        <f>IF(OR(COUNTIF($B$2:$B84,Input!$F101)&lt;1,COUNTIF($O$2:$O84,Input!$C101)&lt;1),Input!O101,0)</f>
        <v>0</v>
      </c>
      <c r="L85" s="177">
        <f>IF(OR(COUNTIF($B$2:$B84,Input!$F101)&lt;1,COUNTIF($O$2:$O84,Input!$C101)&lt;1),Input!P101,0)</f>
        <v>0</v>
      </c>
      <c r="M85" s="129" t="str">
        <f t="shared" si="12"/>
        <v/>
      </c>
      <c r="N85" s="161">
        <f t="shared" si="13"/>
        <v>0</v>
      </c>
      <c r="O85" s="168">
        <f>Input!C101</f>
        <v>0</v>
      </c>
      <c r="P85" s="168"/>
      <c r="R85" s="131">
        <f t="shared" si="14"/>
        <v>0</v>
      </c>
      <c r="S85" s="133" t="str">
        <f t="shared" si="10"/>
        <v xml:space="preserve"> </v>
      </c>
      <c r="T85" s="133"/>
      <c r="U85" s="132" t="str">
        <f>_xlfn.IFNA(IF($D85=0,LOOKUP($F85,{0.1,0.2,0.3,0.4,0.5,0.6,0.7,0.8,0.9,1},{22,34,46,58,70,82,94,106,118,130}),""),"")</f>
        <v/>
      </c>
      <c r="V85" s="132" t="str">
        <f>_xlfn.IFNA(IF($D85=1,LOOKUP($F85,{0.1,0.2,0.3,0.4,0.5,0.6,0.7,0.8,0.9,1},{23,35,47,59,71,83,95,107,119,131}),""),"")</f>
        <v/>
      </c>
      <c r="W85" s="132" t="str">
        <f>_xlfn.IFNA(IF($D85=2,LOOKUP($F85,{0.1,0.2,0.3,0.4,0.5,0.6,0.7,0.8,0.9,1},{24,36,48,60,72,84,96,108,120,132}),""),"")</f>
        <v/>
      </c>
      <c r="X85" s="132" t="str">
        <f>_xlfn.IFNA(IF($D85=3,LOOKUP($F85,{0.1,0.2,0.3,0.4,0.5,0.6,0.7,0.8,0.9,1},{25,37,49,61,73,85,97,109,121,133}),""),"")</f>
        <v/>
      </c>
      <c r="Y85" s="132" t="str">
        <f>_xlfn.IFNA(IF($D85=4,LOOKUP($F85,{0.1,0.2,0.3,0.4,0.5,0.6,0.7,0.8,0.9,1},{26,38,50,62,74,86,98,110,122,134}),""),"")</f>
        <v/>
      </c>
      <c r="Z85" s="132" t="str">
        <f>_xlfn.IFNA(IF($D85=5,LOOKUP($F85,{0.1,0.2,0.3,0.4,0.5,0.6,0.7,0.8,0.9,1},{27,39,51,63,75,87,99,111,123,135}),""),"")</f>
        <v/>
      </c>
      <c r="AA85" s="132">
        <f t="shared" si="15"/>
        <v>0</v>
      </c>
      <c r="AB85" s="132" t="str">
        <f t="shared" si="11"/>
        <v>00</v>
      </c>
      <c r="AC85" s="82" t="e">
        <f>VLOOKUP(AB85,'AMI Ref'!T:U,2,FALSE)</f>
        <v>#N/A</v>
      </c>
      <c r="AD85" s="81"/>
      <c r="AE85" s="81" t="str">
        <f>_xlfn.IFNA(IF($D85=0,IF($J85="Not Paid by Tenant",0,INDEX('AMI Ref'!$K$5:$N$5,MATCH($J85,{"Oil","Gas","Electric - Other","ELECTRIC - HEAT PUMP"},0))),0),"")</f>
        <v/>
      </c>
      <c r="AF85" s="81">
        <f>_xlfn.IFNA(IF($D85=1,IF($J85="Not Paid by Tenant",0,INDEX('AMI Ref'!$K$6:$N$6,MATCH($J85,{"Oil","Gas","Electric - Other","ELECTRIC - HEAT PUMP"},0))),0),"")</f>
        <v>0</v>
      </c>
      <c r="AG85" s="81">
        <f>_xlfn.IFNA(IF($D85=2,IF($J85="Not Paid by Tenant",0,INDEX('AMI Ref'!$K$7:$N$7,MATCH($J85,{"Oil","Gas","Electric - Other","ELECTRIC - HEAT PUMP"},0))),0),"")</f>
        <v>0</v>
      </c>
      <c r="AH85" s="81">
        <f>_xlfn.IFNA(IF($D85=3,IF($J85="Not Paid by Tenant",0,INDEX('AMI Ref'!$K$8:$N$8,MATCH($J85,{"Oil","Gas","Electric - Other","ELECTRIC - HEAT PUMP"},0))),0),"")</f>
        <v>0</v>
      </c>
      <c r="AI85" s="81">
        <f>_xlfn.IFNA(IF($D85=4,IF($J85="Not Paid by Tenant",0,INDEX('AMI Ref'!$K$9:$N$9,MATCH($J85,{"Oil","Gas","Electric - Other","ELECTRIC - HEAT PUMP"},0))),0),"")</f>
        <v>0</v>
      </c>
      <c r="AJ85" s="81">
        <f>_xlfn.IFNA(IF($D85=5,IF($J85="Not Paid by Tenant",0,INDEX('AMI Ref'!$K$10:$N$10,MATCH($J85,{"Oil","Gas","Electric - Other","ELECTRIC - HEAT PUMP"},0))),0),"")</f>
        <v>0</v>
      </c>
      <c r="AK85" s="32"/>
      <c r="AL85" s="81" t="str">
        <f>_xlfn.IFNA(IF($D85=0,IF($K85="Not Paid by Tenant",0,INDEX('AMI Ref'!$O$5:$R$5,MATCH($K85,{"Oil","Gas","Electric - Other","Electric ccASHP - split"},0))),0),"")</f>
        <v/>
      </c>
      <c r="AM85" s="81">
        <f>_xlfn.IFNA(IF($D85=1,IF($K85="Not Paid by Tenant",0,INDEX('AMI Ref'!$O$6:$R$6,MATCH($K85,{"Oil","Gas","Electric - Other","Electric ccASHP - split"},0))),0),"")</f>
        <v>0</v>
      </c>
      <c r="AN85" s="81">
        <f>_xlfn.IFNA(IF($D85=2,IF($K85="Not Paid by Tenant",0,INDEX('AMI Ref'!$O$7:$R$7,MATCH($K85,{"Oil","Gas","Electric - Other","Electric ccASHP - split"},0))),0),"")</f>
        <v>0</v>
      </c>
      <c r="AO85" s="81">
        <f>_xlfn.IFNA(IF($D85=3,IF($K85="Not Paid by Tenant",0,INDEX('AMI Ref'!$O$8:$R$8,MATCH($K85,{"Oil","Gas","Electric - Other","Electric ccASHP - split"},0))),0),"")</f>
        <v>0</v>
      </c>
      <c r="AP85" s="81">
        <f>_xlfn.IFNA(IF($D85=4,IF($K85="Not Paid by Tenant",0,INDEX('AMI Ref'!$O$9:$R$9,MATCH($K85,{"Oil","Gas","Electric - Other","Electric ccASHP - split"},0))),0),"")</f>
        <v>0</v>
      </c>
      <c r="AQ85" s="81">
        <f>_xlfn.IFNA(IF($D85=5,IF($K85="Not Paid by Tenant",0,INDEX('AMI Ref'!$O$10:$R$10,MATCH($K85,{"Oil","Gas","Electric - Other","Electric ccASHP - split"},0))),0),"")</f>
        <v>0</v>
      </c>
      <c r="AR85" s="81">
        <f t="shared" si="16"/>
        <v>0</v>
      </c>
      <c r="AS85" s="86" t="e">
        <f t="shared" si="17"/>
        <v>#N/A</v>
      </c>
    </row>
    <row r="86" spans="1:45" ht="12.95" customHeight="1" x14ac:dyDescent="0.2">
      <c r="A86" s="130">
        <v>84</v>
      </c>
      <c r="B86" s="177">
        <f>IF(OR(COUNTIF($B$2:$B85,Input!$F102)&lt;1,COUNTIF($O$2:$O85,Input!$C102)&lt;1),Input!F102,0)</f>
        <v>0</v>
      </c>
      <c r="C86" s="177">
        <f>IF(OR(COUNTIF($B$2:$B85,Input!$F102)&lt;1,COUNTIF($O$2:$O85,Input!$C102)&lt;1),Input!G102,0)</f>
        <v>0</v>
      </c>
      <c r="D86" s="177">
        <f>IF(OR(COUNTIF($B$2:$B85,Input!$F102)&lt;1,COUNTIF($O$2:$O85,Input!$C102)&lt;1),Input!H102,0)</f>
        <v>0</v>
      </c>
      <c r="E86" s="177">
        <f>IF(OR(COUNTIF($B$2:$B85,Input!$F102)&lt;1,COUNTIF($O$2:$O85,Input!$C102)&lt;1),Input!I102,0)</f>
        <v>0</v>
      </c>
      <c r="F86" s="177">
        <f>IF(OR(COUNTIF($B$2:$B85,Input!$F102)&lt;1,COUNTIF($O$2:$O85,Input!$C102)&lt;1),Input!J102,0)</f>
        <v>0</v>
      </c>
      <c r="G86" s="177">
        <f>IF(OR(COUNTIF($B$2:$B85,Input!$F102)&lt;1,COUNTIF($O$2:$O85,Input!$C102)&lt;1),Input!K102,0)</f>
        <v>0</v>
      </c>
      <c r="H86" s="177">
        <f>IF(OR(COUNTIF($B$2:$B85,Input!$F102)&lt;1,COUNTIF($O$2:$O85,Input!$C102)&lt;1),Input!L102,0)</f>
        <v>0</v>
      </c>
      <c r="I86" s="177">
        <f>IF(OR(COUNTIF($B$2:$B85,Input!$F102)&lt;1,COUNTIF($O$2:$O85,Input!$C102)&lt;1),Input!M102,0)</f>
        <v>0</v>
      </c>
      <c r="J86" s="177">
        <f>IF(OR(COUNTIF($B$2:$B85,Input!$F102)&lt;1,COUNTIF($O$2:$O85,Input!$C102)&lt;1),Input!N102,0)</f>
        <v>0</v>
      </c>
      <c r="K86" s="177">
        <f>IF(OR(COUNTIF($B$2:$B85,Input!$F102)&lt;1,COUNTIF($O$2:$O85,Input!$C102)&lt;1),Input!O102,0)</f>
        <v>0</v>
      </c>
      <c r="L86" s="177">
        <f>IF(OR(COUNTIF($B$2:$B85,Input!$F102)&lt;1,COUNTIF($O$2:$O85,Input!$C102)&lt;1),Input!P102,0)</f>
        <v>0</v>
      </c>
      <c r="M86" s="129" t="str">
        <f t="shared" si="12"/>
        <v/>
      </c>
      <c r="N86" s="161">
        <f t="shared" si="13"/>
        <v>0</v>
      </c>
      <c r="O86" s="168">
        <f>Input!C102</f>
        <v>0</v>
      </c>
      <c r="P86" s="168"/>
      <c r="R86" s="131">
        <f t="shared" si="14"/>
        <v>0</v>
      </c>
      <c r="S86" s="133" t="str">
        <f t="shared" si="10"/>
        <v xml:space="preserve"> </v>
      </c>
      <c r="T86" s="133"/>
      <c r="U86" s="132" t="str">
        <f>_xlfn.IFNA(IF($D86=0,LOOKUP($F86,{0.1,0.2,0.3,0.4,0.5,0.6,0.7,0.8,0.9,1},{22,34,46,58,70,82,94,106,118,130}),""),"")</f>
        <v/>
      </c>
      <c r="V86" s="132" t="str">
        <f>_xlfn.IFNA(IF($D86=1,LOOKUP($F86,{0.1,0.2,0.3,0.4,0.5,0.6,0.7,0.8,0.9,1},{23,35,47,59,71,83,95,107,119,131}),""),"")</f>
        <v/>
      </c>
      <c r="W86" s="132" t="str">
        <f>_xlfn.IFNA(IF($D86=2,LOOKUP($F86,{0.1,0.2,0.3,0.4,0.5,0.6,0.7,0.8,0.9,1},{24,36,48,60,72,84,96,108,120,132}),""),"")</f>
        <v/>
      </c>
      <c r="X86" s="132" t="str">
        <f>_xlfn.IFNA(IF($D86=3,LOOKUP($F86,{0.1,0.2,0.3,0.4,0.5,0.6,0.7,0.8,0.9,1},{25,37,49,61,73,85,97,109,121,133}),""),"")</f>
        <v/>
      </c>
      <c r="Y86" s="132" t="str">
        <f>_xlfn.IFNA(IF($D86=4,LOOKUP($F86,{0.1,0.2,0.3,0.4,0.5,0.6,0.7,0.8,0.9,1},{26,38,50,62,74,86,98,110,122,134}),""),"")</f>
        <v/>
      </c>
      <c r="Z86" s="132" t="str">
        <f>_xlfn.IFNA(IF($D86=5,LOOKUP($F86,{0.1,0.2,0.3,0.4,0.5,0.6,0.7,0.8,0.9,1},{27,39,51,63,75,87,99,111,123,135}),""),"")</f>
        <v/>
      </c>
      <c r="AA86" s="132">
        <f t="shared" si="15"/>
        <v>0</v>
      </c>
      <c r="AB86" s="132" t="str">
        <f t="shared" si="11"/>
        <v>00</v>
      </c>
      <c r="AC86" s="82" t="e">
        <f>VLOOKUP(AB86,'AMI Ref'!T:U,2,FALSE)</f>
        <v>#N/A</v>
      </c>
      <c r="AD86" s="81"/>
      <c r="AE86" s="81" t="str">
        <f>_xlfn.IFNA(IF($D86=0,IF($J86="Not Paid by Tenant",0,INDEX('AMI Ref'!$K$5:$N$5,MATCH($J86,{"Oil","Gas","Electric - Other","ELECTRIC - HEAT PUMP"},0))),0),"")</f>
        <v/>
      </c>
      <c r="AF86" s="81">
        <f>_xlfn.IFNA(IF($D86=1,IF($J86="Not Paid by Tenant",0,INDEX('AMI Ref'!$K$6:$N$6,MATCH($J86,{"Oil","Gas","Electric - Other","ELECTRIC - HEAT PUMP"},0))),0),"")</f>
        <v>0</v>
      </c>
      <c r="AG86" s="81">
        <f>_xlfn.IFNA(IF($D86=2,IF($J86="Not Paid by Tenant",0,INDEX('AMI Ref'!$K$7:$N$7,MATCH($J86,{"Oil","Gas","Electric - Other","ELECTRIC - HEAT PUMP"},0))),0),"")</f>
        <v>0</v>
      </c>
      <c r="AH86" s="81">
        <f>_xlfn.IFNA(IF($D86=3,IF($J86="Not Paid by Tenant",0,INDEX('AMI Ref'!$K$8:$N$8,MATCH($J86,{"Oil","Gas","Electric - Other","ELECTRIC - HEAT PUMP"},0))),0),"")</f>
        <v>0</v>
      </c>
      <c r="AI86" s="81">
        <f>_xlfn.IFNA(IF($D86=4,IF($J86="Not Paid by Tenant",0,INDEX('AMI Ref'!$K$9:$N$9,MATCH($J86,{"Oil","Gas","Electric - Other","ELECTRIC - HEAT PUMP"},0))),0),"")</f>
        <v>0</v>
      </c>
      <c r="AJ86" s="81">
        <f>_xlfn.IFNA(IF($D86=5,IF($J86="Not Paid by Tenant",0,INDEX('AMI Ref'!$K$10:$N$10,MATCH($J86,{"Oil","Gas","Electric - Other","ELECTRIC - HEAT PUMP"},0))),0),"")</f>
        <v>0</v>
      </c>
      <c r="AK86" s="32"/>
      <c r="AL86" s="81" t="str">
        <f>_xlfn.IFNA(IF($D86=0,IF($K86="Not Paid by Tenant",0,INDEX('AMI Ref'!$O$5:$R$5,MATCH($K86,{"Oil","Gas","Electric - Other","Electric ccASHP - split"},0))),0),"")</f>
        <v/>
      </c>
      <c r="AM86" s="81">
        <f>_xlfn.IFNA(IF($D86=1,IF($K86="Not Paid by Tenant",0,INDEX('AMI Ref'!$O$6:$R$6,MATCH($K86,{"Oil","Gas","Electric - Other","Electric ccASHP - split"},0))),0),"")</f>
        <v>0</v>
      </c>
      <c r="AN86" s="81">
        <f>_xlfn.IFNA(IF($D86=2,IF($K86="Not Paid by Tenant",0,INDEX('AMI Ref'!$O$7:$R$7,MATCH($K86,{"Oil","Gas","Electric - Other","Electric ccASHP - split"},0))),0),"")</f>
        <v>0</v>
      </c>
      <c r="AO86" s="81">
        <f>_xlfn.IFNA(IF($D86=3,IF($K86="Not Paid by Tenant",0,INDEX('AMI Ref'!$O$8:$R$8,MATCH($K86,{"Oil","Gas","Electric - Other","Electric ccASHP - split"},0))),0),"")</f>
        <v>0</v>
      </c>
      <c r="AP86" s="81">
        <f>_xlfn.IFNA(IF($D86=4,IF($K86="Not Paid by Tenant",0,INDEX('AMI Ref'!$O$9:$R$9,MATCH($K86,{"Oil","Gas","Electric - Other","Electric ccASHP - split"},0))),0),"")</f>
        <v>0</v>
      </c>
      <c r="AQ86" s="81">
        <f>_xlfn.IFNA(IF($D86=5,IF($K86="Not Paid by Tenant",0,INDEX('AMI Ref'!$O$10:$R$10,MATCH($K86,{"Oil","Gas","Electric - Other","Electric ccASHP - split"},0))),0),"")</f>
        <v>0</v>
      </c>
      <c r="AR86" s="81">
        <f t="shared" si="16"/>
        <v>0</v>
      </c>
      <c r="AS86" s="86" t="e">
        <f t="shared" si="17"/>
        <v>#N/A</v>
      </c>
    </row>
    <row r="87" spans="1:45" ht="12.95" customHeight="1" x14ac:dyDescent="0.2">
      <c r="A87" s="130">
        <v>85</v>
      </c>
      <c r="B87" s="177">
        <f>IF(OR(COUNTIF($B$2:$B86,Input!$F103)&lt;1,COUNTIF($O$2:$O86,Input!$C103)&lt;1),Input!F103,0)</f>
        <v>0</v>
      </c>
      <c r="C87" s="177">
        <f>IF(OR(COUNTIF($B$2:$B86,Input!$F103)&lt;1,COUNTIF($O$2:$O86,Input!$C103)&lt;1),Input!G103,0)</f>
        <v>0</v>
      </c>
      <c r="D87" s="177">
        <f>IF(OR(COUNTIF($B$2:$B86,Input!$F103)&lt;1,COUNTIF($O$2:$O86,Input!$C103)&lt;1),Input!H103,0)</f>
        <v>0</v>
      </c>
      <c r="E87" s="177">
        <f>IF(OR(COUNTIF($B$2:$B86,Input!$F103)&lt;1,COUNTIF($O$2:$O86,Input!$C103)&lt;1),Input!I103,0)</f>
        <v>0</v>
      </c>
      <c r="F87" s="177">
        <f>IF(OR(COUNTIF($B$2:$B86,Input!$F103)&lt;1,COUNTIF($O$2:$O86,Input!$C103)&lt;1),Input!J103,0)</f>
        <v>0</v>
      </c>
      <c r="G87" s="177">
        <f>IF(OR(COUNTIF($B$2:$B86,Input!$F103)&lt;1,COUNTIF($O$2:$O86,Input!$C103)&lt;1),Input!K103,0)</f>
        <v>0</v>
      </c>
      <c r="H87" s="177">
        <f>IF(OR(COUNTIF($B$2:$B86,Input!$F103)&lt;1,COUNTIF($O$2:$O86,Input!$C103)&lt;1),Input!L103,0)</f>
        <v>0</v>
      </c>
      <c r="I87" s="177">
        <f>IF(OR(COUNTIF($B$2:$B86,Input!$F103)&lt;1,COUNTIF($O$2:$O86,Input!$C103)&lt;1),Input!M103,0)</f>
        <v>0</v>
      </c>
      <c r="J87" s="177">
        <f>IF(OR(COUNTIF($B$2:$B86,Input!$F103)&lt;1,COUNTIF($O$2:$O86,Input!$C103)&lt;1),Input!N103,0)</f>
        <v>0</v>
      </c>
      <c r="K87" s="177">
        <f>IF(OR(COUNTIF($B$2:$B86,Input!$F103)&lt;1,COUNTIF($O$2:$O86,Input!$C103)&lt;1),Input!O103,0)</f>
        <v>0</v>
      </c>
      <c r="L87" s="177">
        <f>IF(OR(COUNTIF($B$2:$B86,Input!$F103)&lt;1,COUNTIF($O$2:$O86,Input!$C103)&lt;1),Input!P103,0)</f>
        <v>0</v>
      </c>
      <c r="M87" s="129" t="str">
        <f t="shared" si="12"/>
        <v/>
      </c>
      <c r="N87" s="161">
        <f t="shared" si="13"/>
        <v>0</v>
      </c>
      <c r="O87" s="168">
        <f>Input!C103</f>
        <v>0</v>
      </c>
      <c r="P87" s="168"/>
      <c r="R87" s="131">
        <f t="shared" si="14"/>
        <v>0</v>
      </c>
      <c r="S87" s="133" t="str">
        <f t="shared" si="10"/>
        <v xml:space="preserve"> </v>
      </c>
      <c r="T87" s="133"/>
      <c r="U87" s="132" t="str">
        <f>_xlfn.IFNA(IF($D87=0,LOOKUP($F87,{0.1,0.2,0.3,0.4,0.5,0.6,0.7,0.8,0.9,1},{22,34,46,58,70,82,94,106,118,130}),""),"")</f>
        <v/>
      </c>
      <c r="V87" s="132" t="str">
        <f>_xlfn.IFNA(IF($D87=1,LOOKUP($F87,{0.1,0.2,0.3,0.4,0.5,0.6,0.7,0.8,0.9,1},{23,35,47,59,71,83,95,107,119,131}),""),"")</f>
        <v/>
      </c>
      <c r="W87" s="132" t="str">
        <f>_xlfn.IFNA(IF($D87=2,LOOKUP($F87,{0.1,0.2,0.3,0.4,0.5,0.6,0.7,0.8,0.9,1},{24,36,48,60,72,84,96,108,120,132}),""),"")</f>
        <v/>
      </c>
      <c r="X87" s="132" t="str">
        <f>_xlfn.IFNA(IF($D87=3,LOOKUP($F87,{0.1,0.2,0.3,0.4,0.5,0.6,0.7,0.8,0.9,1},{25,37,49,61,73,85,97,109,121,133}),""),"")</f>
        <v/>
      </c>
      <c r="Y87" s="132" t="str">
        <f>_xlfn.IFNA(IF($D87=4,LOOKUP($F87,{0.1,0.2,0.3,0.4,0.5,0.6,0.7,0.8,0.9,1},{26,38,50,62,74,86,98,110,122,134}),""),"")</f>
        <v/>
      </c>
      <c r="Z87" s="132" t="str">
        <f>_xlfn.IFNA(IF($D87=5,LOOKUP($F87,{0.1,0.2,0.3,0.4,0.5,0.6,0.7,0.8,0.9,1},{27,39,51,63,75,87,99,111,123,135}),""),"")</f>
        <v/>
      </c>
      <c r="AA87" s="132">
        <f t="shared" si="15"/>
        <v>0</v>
      </c>
      <c r="AB87" s="132" t="str">
        <f t="shared" si="11"/>
        <v>00</v>
      </c>
      <c r="AC87" s="82" t="e">
        <f>VLOOKUP(AB87,'AMI Ref'!T:U,2,FALSE)</f>
        <v>#N/A</v>
      </c>
      <c r="AD87" s="81"/>
      <c r="AE87" s="81" t="str">
        <f>_xlfn.IFNA(IF($D87=0,IF($J87="Not Paid by Tenant",0,INDEX('AMI Ref'!$K$5:$N$5,MATCH($J87,{"Oil","Gas","Electric - Other","ELECTRIC - HEAT PUMP"},0))),0),"")</f>
        <v/>
      </c>
      <c r="AF87" s="81">
        <f>_xlfn.IFNA(IF($D87=1,IF($J87="Not Paid by Tenant",0,INDEX('AMI Ref'!$K$6:$N$6,MATCH($J87,{"Oil","Gas","Electric - Other","ELECTRIC - HEAT PUMP"},0))),0),"")</f>
        <v>0</v>
      </c>
      <c r="AG87" s="81">
        <f>_xlfn.IFNA(IF($D87=2,IF($J87="Not Paid by Tenant",0,INDEX('AMI Ref'!$K$7:$N$7,MATCH($J87,{"Oil","Gas","Electric - Other","ELECTRIC - HEAT PUMP"},0))),0),"")</f>
        <v>0</v>
      </c>
      <c r="AH87" s="81">
        <f>_xlfn.IFNA(IF($D87=3,IF($J87="Not Paid by Tenant",0,INDEX('AMI Ref'!$K$8:$N$8,MATCH($J87,{"Oil","Gas","Electric - Other","ELECTRIC - HEAT PUMP"},0))),0),"")</f>
        <v>0</v>
      </c>
      <c r="AI87" s="81">
        <f>_xlfn.IFNA(IF($D87=4,IF($J87="Not Paid by Tenant",0,INDEX('AMI Ref'!$K$9:$N$9,MATCH($J87,{"Oil","Gas","Electric - Other","ELECTRIC - HEAT PUMP"},0))),0),"")</f>
        <v>0</v>
      </c>
      <c r="AJ87" s="81">
        <f>_xlfn.IFNA(IF($D87=5,IF($J87="Not Paid by Tenant",0,INDEX('AMI Ref'!$K$10:$N$10,MATCH($J87,{"Oil","Gas","Electric - Other","ELECTRIC - HEAT PUMP"},0))),0),"")</f>
        <v>0</v>
      </c>
      <c r="AK87" s="32"/>
      <c r="AL87" s="81" t="str">
        <f>_xlfn.IFNA(IF($D87=0,IF($K87="Not Paid by Tenant",0,INDEX('AMI Ref'!$O$5:$R$5,MATCH($K87,{"Oil","Gas","Electric - Other","Electric ccASHP - split"},0))),0),"")</f>
        <v/>
      </c>
      <c r="AM87" s="81">
        <f>_xlfn.IFNA(IF($D87=1,IF($K87="Not Paid by Tenant",0,INDEX('AMI Ref'!$O$6:$R$6,MATCH($K87,{"Oil","Gas","Electric - Other","Electric ccASHP - split"},0))),0),"")</f>
        <v>0</v>
      </c>
      <c r="AN87" s="81">
        <f>_xlfn.IFNA(IF($D87=2,IF($K87="Not Paid by Tenant",0,INDEX('AMI Ref'!$O$7:$R$7,MATCH($K87,{"Oil","Gas","Electric - Other","Electric ccASHP - split"},0))),0),"")</f>
        <v>0</v>
      </c>
      <c r="AO87" s="81">
        <f>_xlfn.IFNA(IF($D87=3,IF($K87="Not Paid by Tenant",0,INDEX('AMI Ref'!$O$8:$R$8,MATCH($K87,{"Oil","Gas","Electric - Other","Electric ccASHP - split"},0))),0),"")</f>
        <v>0</v>
      </c>
      <c r="AP87" s="81">
        <f>_xlfn.IFNA(IF($D87=4,IF($K87="Not Paid by Tenant",0,INDEX('AMI Ref'!$O$9:$R$9,MATCH($K87,{"Oil","Gas","Electric - Other","Electric ccASHP - split"},0))),0),"")</f>
        <v>0</v>
      </c>
      <c r="AQ87" s="81">
        <f>_xlfn.IFNA(IF($D87=5,IF($K87="Not Paid by Tenant",0,INDEX('AMI Ref'!$O$10:$R$10,MATCH($K87,{"Oil","Gas","Electric - Other","Electric ccASHP - split"},0))),0),"")</f>
        <v>0</v>
      </c>
      <c r="AR87" s="81">
        <f t="shared" si="16"/>
        <v>0</v>
      </c>
      <c r="AS87" s="86" t="e">
        <f t="shared" si="17"/>
        <v>#N/A</v>
      </c>
    </row>
    <row r="88" spans="1:45" ht="12.95" customHeight="1" x14ac:dyDescent="0.2">
      <c r="A88" s="130">
        <v>86</v>
      </c>
      <c r="B88" s="177">
        <f>IF(OR(COUNTIF($B$2:$B87,Input!$F104)&lt;1,COUNTIF($O$2:$O87,Input!$C104)&lt;1),Input!F104,0)</f>
        <v>0</v>
      </c>
      <c r="C88" s="177">
        <f>IF(OR(COUNTIF($B$2:$B87,Input!$F104)&lt;1,COUNTIF($O$2:$O87,Input!$C104)&lt;1),Input!G104,0)</f>
        <v>0</v>
      </c>
      <c r="D88" s="177">
        <f>IF(OR(COUNTIF($B$2:$B87,Input!$F104)&lt;1,COUNTIF($O$2:$O87,Input!$C104)&lt;1),Input!H104,0)</f>
        <v>0</v>
      </c>
      <c r="E88" s="177">
        <f>IF(OR(COUNTIF($B$2:$B87,Input!$F104)&lt;1,COUNTIF($O$2:$O87,Input!$C104)&lt;1),Input!I104,0)</f>
        <v>0</v>
      </c>
      <c r="F88" s="177">
        <f>IF(OR(COUNTIF($B$2:$B87,Input!$F104)&lt;1,COUNTIF($O$2:$O87,Input!$C104)&lt;1),Input!J104,0)</f>
        <v>0</v>
      </c>
      <c r="G88" s="177">
        <f>IF(OR(COUNTIF($B$2:$B87,Input!$F104)&lt;1,COUNTIF($O$2:$O87,Input!$C104)&lt;1),Input!K104,0)</f>
        <v>0</v>
      </c>
      <c r="H88" s="177">
        <f>IF(OR(COUNTIF($B$2:$B87,Input!$F104)&lt;1,COUNTIF($O$2:$O87,Input!$C104)&lt;1),Input!L104,0)</f>
        <v>0</v>
      </c>
      <c r="I88" s="177">
        <f>IF(OR(COUNTIF($B$2:$B87,Input!$F104)&lt;1,COUNTIF($O$2:$O87,Input!$C104)&lt;1),Input!M104,0)</f>
        <v>0</v>
      </c>
      <c r="J88" s="177">
        <f>IF(OR(COUNTIF($B$2:$B87,Input!$F104)&lt;1,COUNTIF($O$2:$O87,Input!$C104)&lt;1),Input!N104,0)</f>
        <v>0</v>
      </c>
      <c r="K88" s="177">
        <f>IF(OR(COUNTIF($B$2:$B87,Input!$F104)&lt;1,COUNTIF($O$2:$O87,Input!$C104)&lt;1),Input!O104,0)</f>
        <v>0</v>
      </c>
      <c r="L88" s="177">
        <f>IF(OR(COUNTIF($B$2:$B87,Input!$F104)&lt;1,COUNTIF($O$2:$O87,Input!$C104)&lt;1),Input!P104,0)</f>
        <v>0</v>
      </c>
      <c r="M88" s="129" t="str">
        <f t="shared" si="12"/>
        <v/>
      </c>
      <c r="N88" s="161">
        <f t="shared" si="13"/>
        <v>0</v>
      </c>
      <c r="O88" s="168">
        <f>Input!C104</f>
        <v>0</v>
      </c>
      <c r="P88" s="168"/>
      <c r="R88" s="131">
        <f t="shared" si="14"/>
        <v>0</v>
      </c>
      <c r="S88" s="133" t="str">
        <f t="shared" si="10"/>
        <v xml:space="preserve"> </v>
      </c>
      <c r="T88" s="133"/>
      <c r="U88" s="132" t="str">
        <f>_xlfn.IFNA(IF($D88=0,LOOKUP($F88,{0.1,0.2,0.3,0.4,0.5,0.6,0.7,0.8,0.9,1},{22,34,46,58,70,82,94,106,118,130}),""),"")</f>
        <v/>
      </c>
      <c r="V88" s="132" t="str">
        <f>_xlfn.IFNA(IF($D88=1,LOOKUP($F88,{0.1,0.2,0.3,0.4,0.5,0.6,0.7,0.8,0.9,1},{23,35,47,59,71,83,95,107,119,131}),""),"")</f>
        <v/>
      </c>
      <c r="W88" s="132" t="str">
        <f>_xlfn.IFNA(IF($D88=2,LOOKUP($F88,{0.1,0.2,0.3,0.4,0.5,0.6,0.7,0.8,0.9,1},{24,36,48,60,72,84,96,108,120,132}),""),"")</f>
        <v/>
      </c>
      <c r="X88" s="132" t="str">
        <f>_xlfn.IFNA(IF($D88=3,LOOKUP($F88,{0.1,0.2,0.3,0.4,0.5,0.6,0.7,0.8,0.9,1},{25,37,49,61,73,85,97,109,121,133}),""),"")</f>
        <v/>
      </c>
      <c r="Y88" s="132" t="str">
        <f>_xlfn.IFNA(IF($D88=4,LOOKUP($F88,{0.1,0.2,0.3,0.4,0.5,0.6,0.7,0.8,0.9,1},{26,38,50,62,74,86,98,110,122,134}),""),"")</f>
        <v/>
      </c>
      <c r="Z88" s="132" t="str">
        <f>_xlfn.IFNA(IF($D88=5,LOOKUP($F88,{0.1,0.2,0.3,0.4,0.5,0.6,0.7,0.8,0.9,1},{27,39,51,63,75,87,99,111,123,135}),""),"")</f>
        <v/>
      </c>
      <c r="AA88" s="132">
        <f t="shared" si="15"/>
        <v>0</v>
      </c>
      <c r="AB88" s="132" t="str">
        <f t="shared" si="11"/>
        <v>00</v>
      </c>
      <c r="AC88" s="82" t="e">
        <f>VLOOKUP(AB88,'AMI Ref'!T:U,2,FALSE)</f>
        <v>#N/A</v>
      </c>
      <c r="AD88" s="81"/>
      <c r="AE88" s="81" t="str">
        <f>_xlfn.IFNA(IF($D88=0,IF($J88="Not Paid by Tenant",0,INDEX('AMI Ref'!$K$5:$N$5,MATCH($J88,{"Oil","Gas","Electric - Other","ELECTRIC - HEAT PUMP"},0))),0),"")</f>
        <v/>
      </c>
      <c r="AF88" s="81">
        <f>_xlfn.IFNA(IF($D88=1,IF($J88="Not Paid by Tenant",0,INDEX('AMI Ref'!$K$6:$N$6,MATCH($J88,{"Oil","Gas","Electric - Other","ELECTRIC - HEAT PUMP"},0))),0),"")</f>
        <v>0</v>
      </c>
      <c r="AG88" s="81">
        <f>_xlfn.IFNA(IF($D88=2,IF($J88="Not Paid by Tenant",0,INDEX('AMI Ref'!$K$7:$N$7,MATCH($J88,{"Oil","Gas","Electric - Other","ELECTRIC - HEAT PUMP"},0))),0),"")</f>
        <v>0</v>
      </c>
      <c r="AH88" s="81">
        <f>_xlfn.IFNA(IF($D88=3,IF($J88="Not Paid by Tenant",0,INDEX('AMI Ref'!$K$8:$N$8,MATCH($J88,{"Oil","Gas","Electric - Other","ELECTRIC - HEAT PUMP"},0))),0),"")</f>
        <v>0</v>
      </c>
      <c r="AI88" s="81">
        <f>_xlfn.IFNA(IF($D88=4,IF($J88="Not Paid by Tenant",0,INDEX('AMI Ref'!$K$9:$N$9,MATCH($J88,{"Oil","Gas","Electric - Other","ELECTRIC - HEAT PUMP"},0))),0),"")</f>
        <v>0</v>
      </c>
      <c r="AJ88" s="81">
        <f>_xlfn.IFNA(IF($D88=5,IF($J88="Not Paid by Tenant",0,INDEX('AMI Ref'!$K$10:$N$10,MATCH($J88,{"Oil","Gas","Electric - Other","ELECTRIC - HEAT PUMP"},0))),0),"")</f>
        <v>0</v>
      </c>
      <c r="AK88" s="32"/>
      <c r="AL88" s="81" t="str">
        <f>_xlfn.IFNA(IF($D88=0,IF($K88="Not Paid by Tenant",0,INDEX('AMI Ref'!$O$5:$R$5,MATCH($K88,{"Oil","Gas","Electric - Other","Electric ccASHP - split"},0))),0),"")</f>
        <v/>
      </c>
      <c r="AM88" s="81">
        <f>_xlfn.IFNA(IF($D88=1,IF($K88="Not Paid by Tenant",0,INDEX('AMI Ref'!$O$6:$R$6,MATCH($K88,{"Oil","Gas","Electric - Other","Electric ccASHP - split"},0))),0),"")</f>
        <v>0</v>
      </c>
      <c r="AN88" s="81">
        <f>_xlfn.IFNA(IF($D88=2,IF($K88="Not Paid by Tenant",0,INDEX('AMI Ref'!$O$7:$R$7,MATCH($K88,{"Oil","Gas","Electric - Other","Electric ccASHP - split"},0))),0),"")</f>
        <v>0</v>
      </c>
      <c r="AO88" s="81">
        <f>_xlfn.IFNA(IF($D88=3,IF($K88="Not Paid by Tenant",0,INDEX('AMI Ref'!$O$8:$R$8,MATCH($K88,{"Oil","Gas","Electric - Other","Electric ccASHP - split"},0))),0),"")</f>
        <v>0</v>
      </c>
      <c r="AP88" s="81">
        <f>_xlfn.IFNA(IF($D88=4,IF($K88="Not Paid by Tenant",0,INDEX('AMI Ref'!$O$9:$R$9,MATCH($K88,{"Oil","Gas","Electric - Other","Electric ccASHP - split"},0))),0),"")</f>
        <v>0</v>
      </c>
      <c r="AQ88" s="81">
        <f>_xlfn.IFNA(IF($D88=5,IF($K88="Not Paid by Tenant",0,INDEX('AMI Ref'!$O$10:$R$10,MATCH($K88,{"Oil","Gas","Electric - Other","Electric ccASHP - split"},0))),0),"")</f>
        <v>0</v>
      </c>
      <c r="AR88" s="81">
        <f t="shared" si="16"/>
        <v>0</v>
      </c>
      <c r="AS88" s="86" t="e">
        <f t="shared" si="17"/>
        <v>#N/A</v>
      </c>
    </row>
    <row r="89" spans="1:45" ht="12.95" customHeight="1" x14ac:dyDescent="0.2">
      <c r="A89" s="130">
        <v>87</v>
      </c>
      <c r="B89" s="177">
        <f>IF(OR(COUNTIF($B$2:$B88,Input!$F105)&lt;1,COUNTIF($O$2:$O88,Input!$C105)&lt;1),Input!F105,0)</f>
        <v>0</v>
      </c>
      <c r="C89" s="177">
        <f>IF(OR(COUNTIF($B$2:$B88,Input!$F105)&lt;1,COUNTIF($O$2:$O88,Input!$C105)&lt;1),Input!G105,0)</f>
        <v>0</v>
      </c>
      <c r="D89" s="177">
        <f>IF(OR(COUNTIF($B$2:$B88,Input!$F105)&lt;1,COUNTIF($O$2:$O88,Input!$C105)&lt;1),Input!H105,0)</f>
        <v>0</v>
      </c>
      <c r="E89" s="177">
        <f>IF(OR(COUNTIF($B$2:$B88,Input!$F105)&lt;1,COUNTIF($O$2:$O88,Input!$C105)&lt;1),Input!I105,0)</f>
        <v>0</v>
      </c>
      <c r="F89" s="177">
        <f>IF(OR(COUNTIF($B$2:$B88,Input!$F105)&lt;1,COUNTIF($O$2:$O88,Input!$C105)&lt;1),Input!J105,0)</f>
        <v>0</v>
      </c>
      <c r="G89" s="177">
        <f>IF(OR(COUNTIF($B$2:$B88,Input!$F105)&lt;1,COUNTIF($O$2:$O88,Input!$C105)&lt;1),Input!K105,0)</f>
        <v>0</v>
      </c>
      <c r="H89" s="177">
        <f>IF(OR(COUNTIF($B$2:$B88,Input!$F105)&lt;1,COUNTIF($O$2:$O88,Input!$C105)&lt;1),Input!L105,0)</f>
        <v>0</v>
      </c>
      <c r="I89" s="177">
        <f>IF(OR(COUNTIF($B$2:$B88,Input!$F105)&lt;1,COUNTIF($O$2:$O88,Input!$C105)&lt;1),Input!M105,0)</f>
        <v>0</v>
      </c>
      <c r="J89" s="177">
        <f>IF(OR(COUNTIF($B$2:$B88,Input!$F105)&lt;1,COUNTIF($O$2:$O88,Input!$C105)&lt;1),Input!N105,0)</f>
        <v>0</v>
      </c>
      <c r="K89" s="177">
        <f>IF(OR(COUNTIF($B$2:$B88,Input!$F105)&lt;1,COUNTIF($O$2:$O88,Input!$C105)&lt;1),Input!O105,0)</f>
        <v>0</v>
      </c>
      <c r="L89" s="177">
        <f>IF(OR(COUNTIF($B$2:$B88,Input!$F105)&lt;1,COUNTIF($O$2:$O88,Input!$C105)&lt;1),Input!P105,0)</f>
        <v>0</v>
      </c>
      <c r="M89" s="129" t="str">
        <f t="shared" si="12"/>
        <v/>
      </c>
      <c r="N89" s="161">
        <f t="shared" si="13"/>
        <v>0</v>
      </c>
      <c r="O89" s="168">
        <f>Input!C105</f>
        <v>0</v>
      </c>
      <c r="P89" s="168"/>
      <c r="R89" s="131">
        <f t="shared" si="14"/>
        <v>0</v>
      </c>
      <c r="S89" s="133" t="str">
        <f t="shared" si="10"/>
        <v xml:space="preserve"> </v>
      </c>
      <c r="T89" s="133"/>
      <c r="U89" s="132" t="str">
        <f>_xlfn.IFNA(IF($D89=0,LOOKUP($F89,{0.1,0.2,0.3,0.4,0.5,0.6,0.7,0.8,0.9,1},{22,34,46,58,70,82,94,106,118,130}),""),"")</f>
        <v/>
      </c>
      <c r="V89" s="132" t="str">
        <f>_xlfn.IFNA(IF($D89=1,LOOKUP($F89,{0.1,0.2,0.3,0.4,0.5,0.6,0.7,0.8,0.9,1},{23,35,47,59,71,83,95,107,119,131}),""),"")</f>
        <v/>
      </c>
      <c r="W89" s="132" t="str">
        <f>_xlfn.IFNA(IF($D89=2,LOOKUP($F89,{0.1,0.2,0.3,0.4,0.5,0.6,0.7,0.8,0.9,1},{24,36,48,60,72,84,96,108,120,132}),""),"")</f>
        <v/>
      </c>
      <c r="X89" s="132" t="str">
        <f>_xlfn.IFNA(IF($D89=3,LOOKUP($F89,{0.1,0.2,0.3,0.4,0.5,0.6,0.7,0.8,0.9,1},{25,37,49,61,73,85,97,109,121,133}),""),"")</f>
        <v/>
      </c>
      <c r="Y89" s="132" t="str">
        <f>_xlfn.IFNA(IF($D89=4,LOOKUP($F89,{0.1,0.2,0.3,0.4,0.5,0.6,0.7,0.8,0.9,1},{26,38,50,62,74,86,98,110,122,134}),""),"")</f>
        <v/>
      </c>
      <c r="Z89" s="132" t="str">
        <f>_xlfn.IFNA(IF($D89=5,LOOKUP($F89,{0.1,0.2,0.3,0.4,0.5,0.6,0.7,0.8,0.9,1},{27,39,51,63,75,87,99,111,123,135}),""),"")</f>
        <v/>
      </c>
      <c r="AA89" s="132">
        <f t="shared" si="15"/>
        <v>0</v>
      </c>
      <c r="AB89" s="132" t="str">
        <f t="shared" si="11"/>
        <v>00</v>
      </c>
      <c r="AC89" s="82" t="e">
        <f>VLOOKUP(AB89,'AMI Ref'!T:U,2,FALSE)</f>
        <v>#N/A</v>
      </c>
      <c r="AD89" s="81"/>
      <c r="AE89" s="81" t="str">
        <f>_xlfn.IFNA(IF($D89=0,IF($J89="Not Paid by Tenant",0,INDEX('AMI Ref'!$K$5:$N$5,MATCH($J89,{"Oil","Gas","Electric - Other","ELECTRIC - HEAT PUMP"},0))),0),"")</f>
        <v/>
      </c>
      <c r="AF89" s="81">
        <f>_xlfn.IFNA(IF($D89=1,IF($J89="Not Paid by Tenant",0,INDEX('AMI Ref'!$K$6:$N$6,MATCH($J89,{"Oil","Gas","Electric - Other","ELECTRIC - HEAT PUMP"},0))),0),"")</f>
        <v>0</v>
      </c>
      <c r="AG89" s="81">
        <f>_xlfn.IFNA(IF($D89=2,IF($J89="Not Paid by Tenant",0,INDEX('AMI Ref'!$K$7:$N$7,MATCH($J89,{"Oil","Gas","Electric - Other","ELECTRIC - HEAT PUMP"},0))),0),"")</f>
        <v>0</v>
      </c>
      <c r="AH89" s="81">
        <f>_xlfn.IFNA(IF($D89=3,IF($J89="Not Paid by Tenant",0,INDEX('AMI Ref'!$K$8:$N$8,MATCH($J89,{"Oil","Gas","Electric - Other","ELECTRIC - HEAT PUMP"},0))),0),"")</f>
        <v>0</v>
      </c>
      <c r="AI89" s="81">
        <f>_xlfn.IFNA(IF($D89=4,IF($J89="Not Paid by Tenant",0,INDEX('AMI Ref'!$K$9:$N$9,MATCH($J89,{"Oil","Gas","Electric - Other","ELECTRIC - HEAT PUMP"},0))),0),"")</f>
        <v>0</v>
      </c>
      <c r="AJ89" s="81">
        <f>_xlfn.IFNA(IF($D89=5,IF($J89="Not Paid by Tenant",0,INDEX('AMI Ref'!$K$10:$N$10,MATCH($J89,{"Oil","Gas","Electric - Other","ELECTRIC - HEAT PUMP"},0))),0),"")</f>
        <v>0</v>
      </c>
      <c r="AK89" s="32"/>
      <c r="AL89" s="81" t="str">
        <f>_xlfn.IFNA(IF($D89=0,IF($K89="Not Paid by Tenant",0,INDEX('AMI Ref'!$O$5:$R$5,MATCH($K89,{"Oil","Gas","Electric - Other","Electric ccASHP - split"},0))),0),"")</f>
        <v/>
      </c>
      <c r="AM89" s="81">
        <f>_xlfn.IFNA(IF($D89=1,IF($K89="Not Paid by Tenant",0,INDEX('AMI Ref'!$O$6:$R$6,MATCH($K89,{"Oil","Gas","Electric - Other","Electric ccASHP - split"},0))),0),"")</f>
        <v>0</v>
      </c>
      <c r="AN89" s="81">
        <f>_xlfn.IFNA(IF($D89=2,IF($K89="Not Paid by Tenant",0,INDEX('AMI Ref'!$O$7:$R$7,MATCH($K89,{"Oil","Gas","Electric - Other","Electric ccASHP - split"},0))),0),"")</f>
        <v>0</v>
      </c>
      <c r="AO89" s="81">
        <f>_xlfn.IFNA(IF($D89=3,IF($K89="Not Paid by Tenant",0,INDEX('AMI Ref'!$O$8:$R$8,MATCH($K89,{"Oil","Gas","Electric - Other","Electric ccASHP - split"},0))),0),"")</f>
        <v>0</v>
      </c>
      <c r="AP89" s="81">
        <f>_xlfn.IFNA(IF($D89=4,IF($K89="Not Paid by Tenant",0,INDEX('AMI Ref'!$O$9:$R$9,MATCH($K89,{"Oil","Gas","Electric - Other","Electric ccASHP - split"},0))),0),"")</f>
        <v>0</v>
      </c>
      <c r="AQ89" s="81">
        <f>_xlfn.IFNA(IF($D89=5,IF($K89="Not Paid by Tenant",0,INDEX('AMI Ref'!$O$10:$R$10,MATCH($K89,{"Oil","Gas","Electric - Other","Electric ccASHP - split"},0))),0),"")</f>
        <v>0</v>
      </c>
      <c r="AR89" s="81">
        <f t="shared" si="16"/>
        <v>0</v>
      </c>
      <c r="AS89" s="86" t="e">
        <f t="shared" si="17"/>
        <v>#N/A</v>
      </c>
    </row>
    <row r="90" spans="1:45" ht="12.95" customHeight="1" x14ac:dyDescent="0.2">
      <c r="A90" s="130">
        <v>88</v>
      </c>
      <c r="B90" s="177">
        <f>IF(OR(COUNTIF($B$2:$B89,Input!$F106)&lt;1,COUNTIF($O$2:$O89,Input!$C106)&lt;1),Input!F106,0)</f>
        <v>0</v>
      </c>
      <c r="C90" s="177">
        <f>IF(OR(COUNTIF($B$2:$B89,Input!$F106)&lt;1,COUNTIF($O$2:$O89,Input!$C106)&lt;1),Input!G106,0)</f>
        <v>0</v>
      </c>
      <c r="D90" s="177">
        <f>IF(OR(COUNTIF($B$2:$B89,Input!$F106)&lt;1,COUNTIF($O$2:$O89,Input!$C106)&lt;1),Input!H106,0)</f>
        <v>0</v>
      </c>
      <c r="E90" s="177">
        <f>IF(OR(COUNTIF($B$2:$B89,Input!$F106)&lt;1,COUNTIF($O$2:$O89,Input!$C106)&lt;1),Input!I106,0)</f>
        <v>0</v>
      </c>
      <c r="F90" s="177">
        <f>IF(OR(COUNTIF($B$2:$B89,Input!$F106)&lt;1,COUNTIF($O$2:$O89,Input!$C106)&lt;1),Input!J106,0)</f>
        <v>0</v>
      </c>
      <c r="G90" s="177">
        <f>IF(OR(COUNTIF($B$2:$B89,Input!$F106)&lt;1,COUNTIF($O$2:$O89,Input!$C106)&lt;1),Input!K106,0)</f>
        <v>0</v>
      </c>
      <c r="H90" s="177">
        <f>IF(OR(COUNTIF($B$2:$B89,Input!$F106)&lt;1,COUNTIF($O$2:$O89,Input!$C106)&lt;1),Input!L106,0)</f>
        <v>0</v>
      </c>
      <c r="I90" s="177">
        <f>IF(OR(COUNTIF($B$2:$B89,Input!$F106)&lt;1,COUNTIF($O$2:$O89,Input!$C106)&lt;1),Input!M106,0)</f>
        <v>0</v>
      </c>
      <c r="J90" s="177">
        <f>IF(OR(COUNTIF($B$2:$B89,Input!$F106)&lt;1,COUNTIF($O$2:$O89,Input!$C106)&lt;1),Input!N106,0)</f>
        <v>0</v>
      </c>
      <c r="K90" s="177">
        <f>IF(OR(COUNTIF($B$2:$B89,Input!$F106)&lt;1,COUNTIF($O$2:$O89,Input!$C106)&lt;1),Input!O106,0)</f>
        <v>0</v>
      </c>
      <c r="L90" s="177">
        <f>IF(OR(COUNTIF($B$2:$B89,Input!$F106)&lt;1,COUNTIF($O$2:$O89,Input!$C106)&lt;1),Input!P106,0)</f>
        <v>0</v>
      </c>
      <c r="M90" s="129" t="str">
        <f t="shared" si="12"/>
        <v/>
      </c>
      <c r="N90" s="161">
        <f t="shared" si="13"/>
        <v>0</v>
      </c>
      <c r="O90" s="168">
        <f>Input!C106</f>
        <v>0</v>
      </c>
      <c r="P90" s="168"/>
      <c r="R90" s="131">
        <f t="shared" si="14"/>
        <v>0</v>
      </c>
      <c r="S90" s="133" t="str">
        <f t="shared" si="10"/>
        <v xml:space="preserve"> </v>
      </c>
      <c r="T90" s="133"/>
      <c r="U90" s="132" t="str">
        <f>_xlfn.IFNA(IF($D90=0,LOOKUP($F90,{0.1,0.2,0.3,0.4,0.5,0.6,0.7,0.8,0.9,1},{22,34,46,58,70,82,94,106,118,130}),""),"")</f>
        <v/>
      </c>
      <c r="V90" s="132" t="str">
        <f>_xlfn.IFNA(IF($D90=1,LOOKUP($F90,{0.1,0.2,0.3,0.4,0.5,0.6,0.7,0.8,0.9,1},{23,35,47,59,71,83,95,107,119,131}),""),"")</f>
        <v/>
      </c>
      <c r="W90" s="132" t="str">
        <f>_xlfn.IFNA(IF($D90=2,LOOKUP($F90,{0.1,0.2,0.3,0.4,0.5,0.6,0.7,0.8,0.9,1},{24,36,48,60,72,84,96,108,120,132}),""),"")</f>
        <v/>
      </c>
      <c r="X90" s="132" t="str">
        <f>_xlfn.IFNA(IF($D90=3,LOOKUP($F90,{0.1,0.2,0.3,0.4,0.5,0.6,0.7,0.8,0.9,1},{25,37,49,61,73,85,97,109,121,133}),""),"")</f>
        <v/>
      </c>
      <c r="Y90" s="132" t="str">
        <f>_xlfn.IFNA(IF($D90=4,LOOKUP($F90,{0.1,0.2,0.3,0.4,0.5,0.6,0.7,0.8,0.9,1},{26,38,50,62,74,86,98,110,122,134}),""),"")</f>
        <v/>
      </c>
      <c r="Z90" s="132" t="str">
        <f>_xlfn.IFNA(IF($D90=5,LOOKUP($F90,{0.1,0.2,0.3,0.4,0.5,0.6,0.7,0.8,0.9,1},{27,39,51,63,75,87,99,111,123,135}),""),"")</f>
        <v/>
      </c>
      <c r="AA90" s="132">
        <f t="shared" si="15"/>
        <v>0</v>
      </c>
      <c r="AB90" s="132" t="str">
        <f t="shared" si="11"/>
        <v>00</v>
      </c>
      <c r="AC90" s="82" t="e">
        <f>VLOOKUP(AB90,'AMI Ref'!T:U,2,FALSE)</f>
        <v>#N/A</v>
      </c>
      <c r="AD90" s="81"/>
      <c r="AE90" s="81" t="str">
        <f>_xlfn.IFNA(IF($D90=0,IF($J90="Not Paid by Tenant",0,INDEX('AMI Ref'!$K$5:$N$5,MATCH($J90,{"Oil","Gas","Electric - Other","ELECTRIC - HEAT PUMP"},0))),0),"")</f>
        <v/>
      </c>
      <c r="AF90" s="81">
        <f>_xlfn.IFNA(IF($D90=1,IF($J90="Not Paid by Tenant",0,INDEX('AMI Ref'!$K$6:$N$6,MATCH($J90,{"Oil","Gas","Electric - Other","ELECTRIC - HEAT PUMP"},0))),0),"")</f>
        <v>0</v>
      </c>
      <c r="AG90" s="81">
        <f>_xlfn.IFNA(IF($D90=2,IF($J90="Not Paid by Tenant",0,INDEX('AMI Ref'!$K$7:$N$7,MATCH($J90,{"Oil","Gas","Electric - Other","ELECTRIC - HEAT PUMP"},0))),0),"")</f>
        <v>0</v>
      </c>
      <c r="AH90" s="81">
        <f>_xlfn.IFNA(IF($D90=3,IF($J90="Not Paid by Tenant",0,INDEX('AMI Ref'!$K$8:$N$8,MATCH($J90,{"Oil","Gas","Electric - Other","ELECTRIC - HEAT PUMP"},0))),0),"")</f>
        <v>0</v>
      </c>
      <c r="AI90" s="81">
        <f>_xlfn.IFNA(IF($D90=4,IF($J90="Not Paid by Tenant",0,INDEX('AMI Ref'!$K$9:$N$9,MATCH($J90,{"Oil","Gas","Electric - Other","ELECTRIC - HEAT PUMP"},0))),0),"")</f>
        <v>0</v>
      </c>
      <c r="AJ90" s="81">
        <f>_xlfn.IFNA(IF($D90=5,IF($J90="Not Paid by Tenant",0,INDEX('AMI Ref'!$K$10:$N$10,MATCH($J90,{"Oil","Gas","Electric - Other","ELECTRIC - HEAT PUMP"},0))),0),"")</f>
        <v>0</v>
      </c>
      <c r="AK90" s="32"/>
      <c r="AL90" s="81" t="str">
        <f>_xlfn.IFNA(IF($D90=0,IF($K90="Not Paid by Tenant",0,INDEX('AMI Ref'!$O$5:$R$5,MATCH($K90,{"Oil","Gas","Electric - Other","Electric ccASHP - split"},0))),0),"")</f>
        <v/>
      </c>
      <c r="AM90" s="81">
        <f>_xlfn.IFNA(IF($D90=1,IF($K90="Not Paid by Tenant",0,INDEX('AMI Ref'!$O$6:$R$6,MATCH($K90,{"Oil","Gas","Electric - Other","Electric ccASHP - split"},0))),0),"")</f>
        <v>0</v>
      </c>
      <c r="AN90" s="81">
        <f>_xlfn.IFNA(IF($D90=2,IF($K90="Not Paid by Tenant",0,INDEX('AMI Ref'!$O$7:$R$7,MATCH($K90,{"Oil","Gas","Electric - Other","Electric ccASHP - split"},0))),0),"")</f>
        <v>0</v>
      </c>
      <c r="AO90" s="81">
        <f>_xlfn.IFNA(IF($D90=3,IF($K90="Not Paid by Tenant",0,INDEX('AMI Ref'!$O$8:$R$8,MATCH($K90,{"Oil","Gas","Electric - Other","Electric ccASHP - split"},0))),0),"")</f>
        <v>0</v>
      </c>
      <c r="AP90" s="81">
        <f>_xlfn.IFNA(IF($D90=4,IF($K90="Not Paid by Tenant",0,INDEX('AMI Ref'!$O$9:$R$9,MATCH($K90,{"Oil","Gas","Electric - Other","Electric ccASHP - split"},0))),0),"")</f>
        <v>0</v>
      </c>
      <c r="AQ90" s="81">
        <f>_xlfn.IFNA(IF($D90=5,IF($K90="Not Paid by Tenant",0,INDEX('AMI Ref'!$O$10:$R$10,MATCH($K90,{"Oil","Gas","Electric - Other","Electric ccASHP - split"},0))),0),"")</f>
        <v>0</v>
      </c>
      <c r="AR90" s="81">
        <f t="shared" si="16"/>
        <v>0</v>
      </c>
      <c r="AS90" s="86" t="e">
        <f t="shared" si="17"/>
        <v>#N/A</v>
      </c>
    </row>
    <row r="91" spans="1:45" ht="12.95" customHeight="1" x14ac:dyDescent="0.2">
      <c r="A91" s="130">
        <v>89</v>
      </c>
      <c r="B91" s="177">
        <f>IF(OR(COUNTIF($B$2:$B90,Input!$F107)&lt;1,COUNTIF($O$2:$O90,Input!$C107)&lt;1),Input!F107,0)</f>
        <v>0</v>
      </c>
      <c r="C91" s="177">
        <f>IF(OR(COUNTIF($B$2:$B90,Input!$F107)&lt;1,COUNTIF($O$2:$O90,Input!$C107)&lt;1),Input!G107,0)</f>
        <v>0</v>
      </c>
      <c r="D91" s="177">
        <f>IF(OR(COUNTIF($B$2:$B90,Input!$F107)&lt;1,COUNTIF($O$2:$O90,Input!$C107)&lt;1),Input!H107,0)</f>
        <v>0</v>
      </c>
      <c r="E91" s="177">
        <f>IF(OR(COUNTIF($B$2:$B90,Input!$F107)&lt;1,COUNTIF($O$2:$O90,Input!$C107)&lt;1),Input!I107,0)</f>
        <v>0</v>
      </c>
      <c r="F91" s="177">
        <f>IF(OR(COUNTIF($B$2:$B90,Input!$F107)&lt;1,COUNTIF($O$2:$O90,Input!$C107)&lt;1),Input!J107,0)</f>
        <v>0</v>
      </c>
      <c r="G91" s="177">
        <f>IF(OR(COUNTIF($B$2:$B90,Input!$F107)&lt;1,COUNTIF($O$2:$O90,Input!$C107)&lt;1),Input!K107,0)</f>
        <v>0</v>
      </c>
      <c r="H91" s="177">
        <f>IF(OR(COUNTIF($B$2:$B90,Input!$F107)&lt;1,COUNTIF($O$2:$O90,Input!$C107)&lt;1),Input!L107,0)</f>
        <v>0</v>
      </c>
      <c r="I91" s="177">
        <f>IF(OR(COUNTIF($B$2:$B90,Input!$F107)&lt;1,COUNTIF($O$2:$O90,Input!$C107)&lt;1),Input!M107,0)</f>
        <v>0</v>
      </c>
      <c r="J91" s="177">
        <f>IF(OR(COUNTIF($B$2:$B90,Input!$F107)&lt;1,COUNTIF($O$2:$O90,Input!$C107)&lt;1),Input!N107,0)</f>
        <v>0</v>
      </c>
      <c r="K91" s="177">
        <f>IF(OR(COUNTIF($B$2:$B90,Input!$F107)&lt;1,COUNTIF($O$2:$O90,Input!$C107)&lt;1),Input!O107,0)</f>
        <v>0</v>
      </c>
      <c r="L91" s="177">
        <f>IF(OR(COUNTIF($B$2:$B90,Input!$F107)&lt;1,COUNTIF($O$2:$O90,Input!$C107)&lt;1),Input!P107,0)</f>
        <v>0</v>
      </c>
      <c r="M91" s="129" t="str">
        <f t="shared" si="12"/>
        <v/>
      </c>
      <c r="N91" s="161">
        <f t="shared" si="13"/>
        <v>0</v>
      </c>
      <c r="O91" s="168">
        <f>Input!C107</f>
        <v>0</v>
      </c>
      <c r="P91" s="168"/>
      <c r="R91" s="131">
        <f t="shared" si="14"/>
        <v>0</v>
      </c>
      <c r="S91" s="133" t="str">
        <f t="shared" si="10"/>
        <v xml:space="preserve"> </v>
      </c>
      <c r="T91" s="133"/>
      <c r="U91" s="132" t="str">
        <f>_xlfn.IFNA(IF($D91=0,LOOKUP($F91,{0.1,0.2,0.3,0.4,0.5,0.6,0.7,0.8,0.9,1},{22,34,46,58,70,82,94,106,118,130}),""),"")</f>
        <v/>
      </c>
      <c r="V91" s="132" t="str">
        <f>_xlfn.IFNA(IF($D91=1,LOOKUP($F91,{0.1,0.2,0.3,0.4,0.5,0.6,0.7,0.8,0.9,1},{23,35,47,59,71,83,95,107,119,131}),""),"")</f>
        <v/>
      </c>
      <c r="W91" s="132" t="str">
        <f>_xlfn.IFNA(IF($D91=2,LOOKUP($F91,{0.1,0.2,0.3,0.4,0.5,0.6,0.7,0.8,0.9,1},{24,36,48,60,72,84,96,108,120,132}),""),"")</f>
        <v/>
      </c>
      <c r="X91" s="132" t="str">
        <f>_xlfn.IFNA(IF($D91=3,LOOKUP($F91,{0.1,0.2,0.3,0.4,0.5,0.6,0.7,0.8,0.9,1},{25,37,49,61,73,85,97,109,121,133}),""),"")</f>
        <v/>
      </c>
      <c r="Y91" s="132" t="str">
        <f>_xlfn.IFNA(IF($D91=4,LOOKUP($F91,{0.1,0.2,0.3,0.4,0.5,0.6,0.7,0.8,0.9,1},{26,38,50,62,74,86,98,110,122,134}),""),"")</f>
        <v/>
      </c>
      <c r="Z91" s="132" t="str">
        <f>_xlfn.IFNA(IF($D91=5,LOOKUP($F91,{0.1,0.2,0.3,0.4,0.5,0.6,0.7,0.8,0.9,1},{27,39,51,63,75,87,99,111,123,135}),""),"")</f>
        <v/>
      </c>
      <c r="AA91" s="132">
        <f t="shared" si="15"/>
        <v>0</v>
      </c>
      <c r="AB91" s="132" t="str">
        <f t="shared" si="11"/>
        <v>00</v>
      </c>
      <c r="AC91" s="82" t="e">
        <f>VLOOKUP(AB91,'AMI Ref'!T:U,2,FALSE)</f>
        <v>#N/A</v>
      </c>
      <c r="AD91" s="81"/>
      <c r="AE91" s="81" t="str">
        <f>_xlfn.IFNA(IF($D91=0,IF($J91="Not Paid by Tenant",0,INDEX('AMI Ref'!$K$5:$N$5,MATCH($J91,{"Oil","Gas","Electric - Other","ELECTRIC - HEAT PUMP"},0))),0),"")</f>
        <v/>
      </c>
      <c r="AF91" s="81">
        <f>_xlfn.IFNA(IF($D91=1,IF($J91="Not Paid by Tenant",0,INDEX('AMI Ref'!$K$6:$N$6,MATCH($J91,{"Oil","Gas","Electric - Other","ELECTRIC - HEAT PUMP"},0))),0),"")</f>
        <v>0</v>
      </c>
      <c r="AG91" s="81">
        <f>_xlfn.IFNA(IF($D91=2,IF($J91="Not Paid by Tenant",0,INDEX('AMI Ref'!$K$7:$N$7,MATCH($J91,{"Oil","Gas","Electric - Other","ELECTRIC - HEAT PUMP"},0))),0),"")</f>
        <v>0</v>
      </c>
      <c r="AH91" s="81">
        <f>_xlfn.IFNA(IF($D91=3,IF($J91="Not Paid by Tenant",0,INDEX('AMI Ref'!$K$8:$N$8,MATCH($J91,{"Oil","Gas","Electric - Other","ELECTRIC - HEAT PUMP"},0))),0),"")</f>
        <v>0</v>
      </c>
      <c r="AI91" s="81">
        <f>_xlfn.IFNA(IF($D91=4,IF($J91="Not Paid by Tenant",0,INDEX('AMI Ref'!$K$9:$N$9,MATCH($J91,{"Oil","Gas","Electric - Other","ELECTRIC - HEAT PUMP"},0))),0),"")</f>
        <v>0</v>
      </c>
      <c r="AJ91" s="81">
        <f>_xlfn.IFNA(IF($D91=5,IF($J91="Not Paid by Tenant",0,INDEX('AMI Ref'!$K$10:$N$10,MATCH($J91,{"Oil","Gas","Electric - Other","ELECTRIC - HEAT PUMP"},0))),0),"")</f>
        <v>0</v>
      </c>
      <c r="AK91" s="32"/>
      <c r="AL91" s="81" t="str">
        <f>_xlfn.IFNA(IF($D91=0,IF($K91="Not Paid by Tenant",0,INDEX('AMI Ref'!$O$5:$R$5,MATCH($K91,{"Oil","Gas","Electric - Other","Electric ccASHP - split"},0))),0),"")</f>
        <v/>
      </c>
      <c r="AM91" s="81">
        <f>_xlfn.IFNA(IF($D91=1,IF($K91="Not Paid by Tenant",0,INDEX('AMI Ref'!$O$6:$R$6,MATCH($K91,{"Oil","Gas","Electric - Other","Electric ccASHP - split"},0))),0),"")</f>
        <v>0</v>
      </c>
      <c r="AN91" s="81">
        <f>_xlfn.IFNA(IF($D91=2,IF($K91="Not Paid by Tenant",0,INDEX('AMI Ref'!$O$7:$R$7,MATCH($K91,{"Oil","Gas","Electric - Other","Electric ccASHP - split"},0))),0),"")</f>
        <v>0</v>
      </c>
      <c r="AO91" s="81">
        <f>_xlfn.IFNA(IF($D91=3,IF($K91="Not Paid by Tenant",0,INDEX('AMI Ref'!$O$8:$R$8,MATCH($K91,{"Oil","Gas","Electric - Other","Electric ccASHP - split"},0))),0),"")</f>
        <v>0</v>
      </c>
      <c r="AP91" s="81">
        <f>_xlfn.IFNA(IF($D91=4,IF($K91="Not Paid by Tenant",0,INDEX('AMI Ref'!$O$9:$R$9,MATCH($K91,{"Oil","Gas","Electric - Other","Electric ccASHP - split"},0))),0),"")</f>
        <v>0</v>
      </c>
      <c r="AQ91" s="81">
        <f>_xlfn.IFNA(IF($D91=5,IF($K91="Not Paid by Tenant",0,INDEX('AMI Ref'!$O$10:$R$10,MATCH($K91,{"Oil","Gas","Electric - Other","Electric ccASHP - split"},0))),0),"")</f>
        <v>0</v>
      </c>
      <c r="AR91" s="81">
        <f t="shared" si="16"/>
        <v>0</v>
      </c>
      <c r="AS91" s="86" t="e">
        <f t="shared" si="17"/>
        <v>#N/A</v>
      </c>
    </row>
    <row r="92" spans="1:45" ht="12.95" customHeight="1" x14ac:dyDescent="0.2">
      <c r="A92" s="130">
        <v>90</v>
      </c>
      <c r="B92" s="177">
        <f>IF(OR(COUNTIF($B$2:$B91,Input!$F108)&lt;1,COUNTIF($O$2:$O91,Input!$C108)&lt;1),Input!F108,0)</f>
        <v>0</v>
      </c>
      <c r="C92" s="177">
        <f>IF(OR(COUNTIF($B$2:$B91,Input!$F108)&lt;1,COUNTIF($O$2:$O91,Input!$C108)&lt;1),Input!G108,0)</f>
        <v>0</v>
      </c>
      <c r="D92" s="177">
        <f>IF(OR(COUNTIF($B$2:$B91,Input!$F108)&lt;1,COUNTIF($O$2:$O91,Input!$C108)&lt;1),Input!H108,0)</f>
        <v>0</v>
      </c>
      <c r="E92" s="177">
        <f>IF(OR(COUNTIF($B$2:$B91,Input!$F108)&lt;1,COUNTIF($O$2:$O91,Input!$C108)&lt;1),Input!I108,0)</f>
        <v>0</v>
      </c>
      <c r="F92" s="177">
        <f>IF(OR(COUNTIF($B$2:$B91,Input!$F108)&lt;1,COUNTIF($O$2:$O91,Input!$C108)&lt;1),Input!J108,0)</f>
        <v>0</v>
      </c>
      <c r="G92" s="177">
        <f>IF(OR(COUNTIF($B$2:$B91,Input!$F108)&lt;1,COUNTIF($O$2:$O91,Input!$C108)&lt;1),Input!K108,0)</f>
        <v>0</v>
      </c>
      <c r="H92" s="177">
        <f>IF(OR(COUNTIF($B$2:$B91,Input!$F108)&lt;1,COUNTIF($O$2:$O91,Input!$C108)&lt;1),Input!L108,0)</f>
        <v>0</v>
      </c>
      <c r="I92" s="177">
        <f>IF(OR(COUNTIF($B$2:$B91,Input!$F108)&lt;1,COUNTIF($O$2:$O91,Input!$C108)&lt;1),Input!M108,0)</f>
        <v>0</v>
      </c>
      <c r="J92" s="177">
        <f>IF(OR(COUNTIF($B$2:$B91,Input!$F108)&lt;1,COUNTIF($O$2:$O91,Input!$C108)&lt;1),Input!N108,0)</f>
        <v>0</v>
      </c>
      <c r="K92" s="177">
        <f>IF(OR(COUNTIF($B$2:$B91,Input!$F108)&lt;1,COUNTIF($O$2:$O91,Input!$C108)&lt;1),Input!O108,0)</f>
        <v>0</v>
      </c>
      <c r="L92" s="177">
        <f>IF(OR(COUNTIF($B$2:$B91,Input!$F108)&lt;1,COUNTIF($O$2:$O91,Input!$C108)&lt;1),Input!P108,0)</f>
        <v>0</v>
      </c>
      <c r="M92" s="129" t="str">
        <f t="shared" si="12"/>
        <v/>
      </c>
      <c r="N92" s="161">
        <f t="shared" si="13"/>
        <v>0</v>
      </c>
      <c r="O92" s="168">
        <f>Input!C108</f>
        <v>0</v>
      </c>
      <c r="P92" s="168"/>
      <c r="R92" s="131">
        <f t="shared" si="14"/>
        <v>0</v>
      </c>
      <c r="S92" s="133" t="str">
        <f t="shared" si="10"/>
        <v xml:space="preserve"> </v>
      </c>
      <c r="T92" s="133"/>
      <c r="U92" s="132" t="str">
        <f>_xlfn.IFNA(IF($D92=0,LOOKUP($F92,{0.1,0.2,0.3,0.4,0.5,0.6,0.7,0.8,0.9,1},{22,34,46,58,70,82,94,106,118,130}),""),"")</f>
        <v/>
      </c>
      <c r="V92" s="132" t="str">
        <f>_xlfn.IFNA(IF($D92=1,LOOKUP($F92,{0.1,0.2,0.3,0.4,0.5,0.6,0.7,0.8,0.9,1},{23,35,47,59,71,83,95,107,119,131}),""),"")</f>
        <v/>
      </c>
      <c r="W92" s="132" t="str">
        <f>_xlfn.IFNA(IF($D92=2,LOOKUP($F92,{0.1,0.2,0.3,0.4,0.5,0.6,0.7,0.8,0.9,1},{24,36,48,60,72,84,96,108,120,132}),""),"")</f>
        <v/>
      </c>
      <c r="X92" s="132" t="str">
        <f>_xlfn.IFNA(IF($D92=3,LOOKUP($F92,{0.1,0.2,0.3,0.4,0.5,0.6,0.7,0.8,0.9,1},{25,37,49,61,73,85,97,109,121,133}),""),"")</f>
        <v/>
      </c>
      <c r="Y92" s="132" t="str">
        <f>_xlfn.IFNA(IF($D92=4,LOOKUP($F92,{0.1,0.2,0.3,0.4,0.5,0.6,0.7,0.8,0.9,1},{26,38,50,62,74,86,98,110,122,134}),""),"")</f>
        <v/>
      </c>
      <c r="Z92" s="132" t="str">
        <f>_xlfn.IFNA(IF($D92=5,LOOKUP($F92,{0.1,0.2,0.3,0.4,0.5,0.6,0.7,0.8,0.9,1},{27,39,51,63,75,87,99,111,123,135}),""),"")</f>
        <v/>
      </c>
      <c r="AA92" s="132">
        <f t="shared" si="15"/>
        <v>0</v>
      </c>
      <c r="AB92" s="132" t="str">
        <f t="shared" si="11"/>
        <v>00</v>
      </c>
      <c r="AC92" s="82" t="e">
        <f>VLOOKUP(AB92,'AMI Ref'!T:U,2,FALSE)</f>
        <v>#N/A</v>
      </c>
      <c r="AD92" s="81"/>
      <c r="AE92" s="81" t="str">
        <f>_xlfn.IFNA(IF($D92=0,IF($J92="Not Paid by Tenant",0,INDEX('AMI Ref'!$K$5:$N$5,MATCH($J92,{"Oil","Gas","Electric - Other","ELECTRIC - HEAT PUMP"},0))),0),"")</f>
        <v/>
      </c>
      <c r="AF92" s="81">
        <f>_xlfn.IFNA(IF($D92=1,IF($J92="Not Paid by Tenant",0,INDEX('AMI Ref'!$K$6:$N$6,MATCH($J92,{"Oil","Gas","Electric - Other","ELECTRIC - HEAT PUMP"},0))),0),"")</f>
        <v>0</v>
      </c>
      <c r="AG92" s="81">
        <f>_xlfn.IFNA(IF($D92=2,IF($J92="Not Paid by Tenant",0,INDEX('AMI Ref'!$K$7:$N$7,MATCH($J92,{"Oil","Gas","Electric - Other","ELECTRIC - HEAT PUMP"},0))),0),"")</f>
        <v>0</v>
      </c>
      <c r="AH92" s="81">
        <f>_xlfn.IFNA(IF($D92=3,IF($J92="Not Paid by Tenant",0,INDEX('AMI Ref'!$K$8:$N$8,MATCH($J92,{"Oil","Gas","Electric - Other","ELECTRIC - HEAT PUMP"},0))),0),"")</f>
        <v>0</v>
      </c>
      <c r="AI92" s="81">
        <f>_xlfn.IFNA(IF($D92=4,IF($J92="Not Paid by Tenant",0,INDEX('AMI Ref'!$K$9:$N$9,MATCH($J92,{"Oil","Gas","Electric - Other","ELECTRIC - HEAT PUMP"},0))),0),"")</f>
        <v>0</v>
      </c>
      <c r="AJ92" s="81">
        <f>_xlfn.IFNA(IF($D92=5,IF($J92="Not Paid by Tenant",0,INDEX('AMI Ref'!$K$10:$N$10,MATCH($J92,{"Oil","Gas","Electric - Other","ELECTRIC - HEAT PUMP"},0))),0),"")</f>
        <v>0</v>
      </c>
      <c r="AK92" s="32"/>
      <c r="AL92" s="81" t="str">
        <f>_xlfn.IFNA(IF($D92=0,IF($K92="Not Paid by Tenant",0,INDEX('AMI Ref'!$O$5:$R$5,MATCH($K92,{"Oil","Gas","Electric - Other","Electric ccASHP - split"},0))),0),"")</f>
        <v/>
      </c>
      <c r="AM92" s="81">
        <f>_xlfn.IFNA(IF($D92=1,IF($K92="Not Paid by Tenant",0,INDEX('AMI Ref'!$O$6:$R$6,MATCH($K92,{"Oil","Gas","Electric - Other","Electric ccASHP - split"},0))),0),"")</f>
        <v>0</v>
      </c>
      <c r="AN92" s="81">
        <f>_xlfn.IFNA(IF($D92=2,IF($K92="Not Paid by Tenant",0,INDEX('AMI Ref'!$O$7:$R$7,MATCH($K92,{"Oil","Gas","Electric - Other","Electric ccASHP - split"},0))),0),"")</f>
        <v>0</v>
      </c>
      <c r="AO92" s="81">
        <f>_xlfn.IFNA(IF($D92=3,IF($K92="Not Paid by Tenant",0,INDEX('AMI Ref'!$O$8:$R$8,MATCH($K92,{"Oil","Gas","Electric - Other","Electric ccASHP - split"},0))),0),"")</f>
        <v>0</v>
      </c>
      <c r="AP92" s="81">
        <f>_xlfn.IFNA(IF($D92=4,IF($K92="Not Paid by Tenant",0,INDEX('AMI Ref'!$O$9:$R$9,MATCH($K92,{"Oil","Gas","Electric - Other","Electric ccASHP - split"},0))),0),"")</f>
        <v>0</v>
      </c>
      <c r="AQ92" s="81">
        <f>_xlfn.IFNA(IF($D92=5,IF($K92="Not Paid by Tenant",0,INDEX('AMI Ref'!$O$10:$R$10,MATCH($K92,{"Oil","Gas","Electric - Other","Electric ccASHP - split"},0))),0),"")</f>
        <v>0</v>
      </c>
      <c r="AR92" s="81">
        <f t="shared" si="16"/>
        <v>0</v>
      </c>
      <c r="AS92" s="86" t="e">
        <f t="shared" si="17"/>
        <v>#N/A</v>
      </c>
    </row>
    <row r="93" spans="1:45" ht="12.95" customHeight="1" x14ac:dyDescent="0.2">
      <c r="A93" s="130">
        <v>91</v>
      </c>
      <c r="B93" s="177">
        <f>IF(OR(COUNTIF($B$2:$B92,Input!$F109)&lt;1,COUNTIF($O$2:$O92,Input!$C109)&lt;1),Input!F109,0)</f>
        <v>0</v>
      </c>
      <c r="C93" s="177">
        <f>IF(OR(COUNTIF($B$2:$B92,Input!$F109)&lt;1,COUNTIF($O$2:$O92,Input!$C109)&lt;1),Input!G109,0)</f>
        <v>0</v>
      </c>
      <c r="D93" s="177">
        <f>IF(OR(COUNTIF($B$2:$B92,Input!$F109)&lt;1,COUNTIF($O$2:$O92,Input!$C109)&lt;1),Input!H109,0)</f>
        <v>0</v>
      </c>
      <c r="E93" s="177">
        <f>IF(OR(COUNTIF($B$2:$B92,Input!$F109)&lt;1,COUNTIF($O$2:$O92,Input!$C109)&lt;1),Input!I109,0)</f>
        <v>0</v>
      </c>
      <c r="F93" s="177">
        <f>IF(OR(COUNTIF($B$2:$B92,Input!$F109)&lt;1,COUNTIF($O$2:$O92,Input!$C109)&lt;1),Input!J109,0)</f>
        <v>0</v>
      </c>
      <c r="G93" s="177">
        <f>IF(OR(COUNTIF($B$2:$B92,Input!$F109)&lt;1,COUNTIF($O$2:$O92,Input!$C109)&lt;1),Input!K109,0)</f>
        <v>0</v>
      </c>
      <c r="H93" s="177">
        <f>IF(OR(COUNTIF($B$2:$B92,Input!$F109)&lt;1,COUNTIF($O$2:$O92,Input!$C109)&lt;1),Input!L109,0)</f>
        <v>0</v>
      </c>
      <c r="I93" s="177">
        <f>IF(OR(COUNTIF($B$2:$B92,Input!$F109)&lt;1,COUNTIF($O$2:$O92,Input!$C109)&lt;1),Input!M109,0)</f>
        <v>0</v>
      </c>
      <c r="J93" s="177">
        <f>IF(OR(COUNTIF($B$2:$B92,Input!$F109)&lt;1,COUNTIF($O$2:$O92,Input!$C109)&lt;1),Input!N109,0)</f>
        <v>0</v>
      </c>
      <c r="K93" s="177">
        <f>IF(OR(COUNTIF($B$2:$B92,Input!$F109)&lt;1,COUNTIF($O$2:$O92,Input!$C109)&lt;1),Input!O109,0)</f>
        <v>0</v>
      </c>
      <c r="L93" s="177">
        <f>IF(OR(COUNTIF($B$2:$B92,Input!$F109)&lt;1,COUNTIF($O$2:$O92,Input!$C109)&lt;1),Input!P109,0)</f>
        <v>0</v>
      </c>
      <c r="M93" s="129" t="str">
        <f t="shared" si="12"/>
        <v/>
      </c>
      <c r="N93" s="161">
        <f t="shared" si="13"/>
        <v>0</v>
      </c>
      <c r="O93" s="168">
        <f>Input!C109</f>
        <v>0</v>
      </c>
      <c r="P93" s="168"/>
      <c r="R93" s="131">
        <f t="shared" si="14"/>
        <v>0</v>
      </c>
      <c r="S93" s="133" t="str">
        <f t="shared" si="10"/>
        <v xml:space="preserve"> </v>
      </c>
      <c r="T93" s="133"/>
      <c r="U93" s="132" t="str">
        <f>_xlfn.IFNA(IF($D93=0,LOOKUP($F93,{0.1,0.2,0.3,0.4,0.5,0.6,0.7,0.8,0.9,1},{22,34,46,58,70,82,94,106,118,130}),""),"")</f>
        <v/>
      </c>
      <c r="V93" s="132" t="str">
        <f>_xlfn.IFNA(IF($D93=1,LOOKUP($F93,{0.1,0.2,0.3,0.4,0.5,0.6,0.7,0.8,0.9,1},{23,35,47,59,71,83,95,107,119,131}),""),"")</f>
        <v/>
      </c>
      <c r="W93" s="132" t="str">
        <f>_xlfn.IFNA(IF($D93=2,LOOKUP($F93,{0.1,0.2,0.3,0.4,0.5,0.6,0.7,0.8,0.9,1},{24,36,48,60,72,84,96,108,120,132}),""),"")</f>
        <v/>
      </c>
      <c r="X93" s="132" t="str">
        <f>_xlfn.IFNA(IF($D93=3,LOOKUP($F93,{0.1,0.2,0.3,0.4,0.5,0.6,0.7,0.8,0.9,1},{25,37,49,61,73,85,97,109,121,133}),""),"")</f>
        <v/>
      </c>
      <c r="Y93" s="132" t="str">
        <f>_xlfn.IFNA(IF($D93=4,LOOKUP($F93,{0.1,0.2,0.3,0.4,0.5,0.6,0.7,0.8,0.9,1},{26,38,50,62,74,86,98,110,122,134}),""),"")</f>
        <v/>
      </c>
      <c r="Z93" s="132" t="str">
        <f>_xlfn.IFNA(IF($D93=5,LOOKUP($F93,{0.1,0.2,0.3,0.4,0.5,0.6,0.7,0.8,0.9,1},{27,39,51,63,75,87,99,111,123,135}),""),"")</f>
        <v/>
      </c>
      <c r="AA93" s="132">
        <f t="shared" si="15"/>
        <v>0</v>
      </c>
      <c r="AB93" s="132" t="str">
        <f t="shared" si="11"/>
        <v>00</v>
      </c>
      <c r="AC93" s="82" t="e">
        <f>VLOOKUP(AB93,'AMI Ref'!T:U,2,FALSE)</f>
        <v>#N/A</v>
      </c>
      <c r="AD93" s="81"/>
      <c r="AE93" s="81" t="str">
        <f>_xlfn.IFNA(IF($D93=0,IF($J93="Not Paid by Tenant",0,INDEX('AMI Ref'!$K$5:$N$5,MATCH($J93,{"Oil","Gas","Electric - Other","ELECTRIC - HEAT PUMP"},0))),0),"")</f>
        <v/>
      </c>
      <c r="AF93" s="81">
        <f>_xlfn.IFNA(IF($D93=1,IF($J93="Not Paid by Tenant",0,INDEX('AMI Ref'!$K$6:$N$6,MATCH($J93,{"Oil","Gas","Electric - Other","ELECTRIC - HEAT PUMP"},0))),0),"")</f>
        <v>0</v>
      </c>
      <c r="AG93" s="81">
        <f>_xlfn.IFNA(IF($D93=2,IF($J93="Not Paid by Tenant",0,INDEX('AMI Ref'!$K$7:$N$7,MATCH($J93,{"Oil","Gas","Electric - Other","ELECTRIC - HEAT PUMP"},0))),0),"")</f>
        <v>0</v>
      </c>
      <c r="AH93" s="81">
        <f>_xlfn.IFNA(IF($D93=3,IF($J93="Not Paid by Tenant",0,INDEX('AMI Ref'!$K$8:$N$8,MATCH($J93,{"Oil","Gas","Electric - Other","ELECTRIC - HEAT PUMP"},0))),0),"")</f>
        <v>0</v>
      </c>
      <c r="AI93" s="81">
        <f>_xlfn.IFNA(IF($D93=4,IF($J93="Not Paid by Tenant",0,INDEX('AMI Ref'!$K$9:$N$9,MATCH($J93,{"Oil","Gas","Electric - Other","ELECTRIC - HEAT PUMP"},0))),0),"")</f>
        <v>0</v>
      </c>
      <c r="AJ93" s="81">
        <f>_xlfn.IFNA(IF($D93=5,IF($J93="Not Paid by Tenant",0,INDEX('AMI Ref'!$K$10:$N$10,MATCH($J93,{"Oil","Gas","Electric - Other","ELECTRIC - HEAT PUMP"},0))),0),"")</f>
        <v>0</v>
      </c>
      <c r="AK93" s="32"/>
      <c r="AL93" s="81" t="str">
        <f>_xlfn.IFNA(IF($D93=0,IF($K93="Not Paid by Tenant",0,INDEX('AMI Ref'!$O$5:$R$5,MATCH($K93,{"Oil","Gas","Electric - Other","Electric ccASHP - split"},0))),0),"")</f>
        <v/>
      </c>
      <c r="AM93" s="81">
        <f>_xlfn.IFNA(IF($D93=1,IF($K93="Not Paid by Tenant",0,INDEX('AMI Ref'!$O$6:$R$6,MATCH($K93,{"Oil","Gas","Electric - Other","Electric ccASHP - split"},0))),0),"")</f>
        <v>0</v>
      </c>
      <c r="AN93" s="81">
        <f>_xlfn.IFNA(IF($D93=2,IF($K93="Not Paid by Tenant",0,INDEX('AMI Ref'!$O$7:$R$7,MATCH($K93,{"Oil","Gas","Electric - Other","Electric ccASHP - split"},0))),0),"")</f>
        <v>0</v>
      </c>
      <c r="AO93" s="81">
        <f>_xlfn.IFNA(IF($D93=3,IF($K93="Not Paid by Tenant",0,INDEX('AMI Ref'!$O$8:$R$8,MATCH($K93,{"Oil","Gas","Electric - Other","Electric ccASHP - split"},0))),0),"")</f>
        <v>0</v>
      </c>
      <c r="AP93" s="81">
        <f>_xlfn.IFNA(IF($D93=4,IF($K93="Not Paid by Tenant",0,INDEX('AMI Ref'!$O$9:$R$9,MATCH($K93,{"Oil","Gas","Electric - Other","Electric ccASHP - split"},0))),0),"")</f>
        <v>0</v>
      </c>
      <c r="AQ93" s="81">
        <f>_xlfn.IFNA(IF($D93=5,IF($K93="Not Paid by Tenant",0,INDEX('AMI Ref'!$O$10:$R$10,MATCH($K93,{"Oil","Gas","Electric - Other","Electric ccASHP - split"},0))),0),"")</f>
        <v>0</v>
      </c>
      <c r="AR93" s="81">
        <f t="shared" si="16"/>
        <v>0</v>
      </c>
      <c r="AS93" s="86" t="e">
        <f t="shared" si="17"/>
        <v>#N/A</v>
      </c>
    </row>
    <row r="94" spans="1:45" ht="12.95" customHeight="1" x14ac:dyDescent="0.2">
      <c r="A94" s="130">
        <v>92</v>
      </c>
      <c r="B94" s="177">
        <f>IF(OR(COUNTIF($B$2:$B93,Input!$F110)&lt;1,COUNTIF($O$2:$O93,Input!$C110)&lt;1),Input!F110,0)</f>
        <v>0</v>
      </c>
      <c r="C94" s="177">
        <f>IF(OR(COUNTIF($B$2:$B93,Input!$F110)&lt;1,COUNTIF($O$2:$O93,Input!$C110)&lt;1),Input!G110,0)</f>
        <v>0</v>
      </c>
      <c r="D94" s="177">
        <f>IF(OR(COUNTIF($B$2:$B93,Input!$F110)&lt;1,COUNTIF($O$2:$O93,Input!$C110)&lt;1),Input!H110,0)</f>
        <v>0</v>
      </c>
      <c r="E94" s="177">
        <f>IF(OR(COUNTIF($B$2:$B93,Input!$F110)&lt;1,COUNTIF($O$2:$O93,Input!$C110)&lt;1),Input!I110,0)</f>
        <v>0</v>
      </c>
      <c r="F94" s="177">
        <f>IF(OR(COUNTIF($B$2:$B93,Input!$F110)&lt;1,COUNTIF($O$2:$O93,Input!$C110)&lt;1),Input!J110,0)</f>
        <v>0</v>
      </c>
      <c r="G94" s="177">
        <f>IF(OR(COUNTIF($B$2:$B93,Input!$F110)&lt;1,COUNTIF($O$2:$O93,Input!$C110)&lt;1),Input!K110,0)</f>
        <v>0</v>
      </c>
      <c r="H94" s="177">
        <f>IF(OR(COUNTIF($B$2:$B93,Input!$F110)&lt;1,COUNTIF($O$2:$O93,Input!$C110)&lt;1),Input!L110,0)</f>
        <v>0</v>
      </c>
      <c r="I94" s="177">
        <f>IF(OR(COUNTIF($B$2:$B93,Input!$F110)&lt;1,COUNTIF($O$2:$O93,Input!$C110)&lt;1),Input!M110,0)</f>
        <v>0</v>
      </c>
      <c r="J94" s="177">
        <f>IF(OR(COUNTIF($B$2:$B93,Input!$F110)&lt;1,COUNTIF($O$2:$O93,Input!$C110)&lt;1),Input!N110,0)</f>
        <v>0</v>
      </c>
      <c r="K94" s="177">
        <f>IF(OR(COUNTIF($B$2:$B93,Input!$F110)&lt;1,COUNTIF($O$2:$O93,Input!$C110)&lt;1),Input!O110,0)</f>
        <v>0</v>
      </c>
      <c r="L94" s="177">
        <f>IF(OR(COUNTIF($B$2:$B93,Input!$F110)&lt;1,COUNTIF($O$2:$O93,Input!$C110)&lt;1),Input!P110,0)</f>
        <v>0</v>
      </c>
      <c r="M94" s="129" t="str">
        <f t="shared" si="12"/>
        <v/>
      </c>
      <c r="N94" s="161">
        <f t="shared" si="13"/>
        <v>0</v>
      </c>
      <c r="O94" s="168">
        <f>Input!C110</f>
        <v>0</v>
      </c>
      <c r="P94" s="168"/>
      <c r="R94" s="131">
        <f t="shared" si="14"/>
        <v>0</v>
      </c>
      <c r="S94" s="133" t="str">
        <f t="shared" si="10"/>
        <v xml:space="preserve"> </v>
      </c>
      <c r="T94" s="133"/>
      <c r="U94" s="132" t="str">
        <f>_xlfn.IFNA(IF($D94=0,LOOKUP($F94,{0.1,0.2,0.3,0.4,0.5,0.6,0.7,0.8,0.9,1},{22,34,46,58,70,82,94,106,118,130}),""),"")</f>
        <v/>
      </c>
      <c r="V94" s="132" t="str">
        <f>_xlfn.IFNA(IF($D94=1,LOOKUP($F94,{0.1,0.2,0.3,0.4,0.5,0.6,0.7,0.8,0.9,1},{23,35,47,59,71,83,95,107,119,131}),""),"")</f>
        <v/>
      </c>
      <c r="W94" s="132" t="str">
        <f>_xlfn.IFNA(IF($D94=2,LOOKUP($F94,{0.1,0.2,0.3,0.4,0.5,0.6,0.7,0.8,0.9,1},{24,36,48,60,72,84,96,108,120,132}),""),"")</f>
        <v/>
      </c>
      <c r="X94" s="132" t="str">
        <f>_xlfn.IFNA(IF($D94=3,LOOKUP($F94,{0.1,0.2,0.3,0.4,0.5,0.6,0.7,0.8,0.9,1},{25,37,49,61,73,85,97,109,121,133}),""),"")</f>
        <v/>
      </c>
      <c r="Y94" s="132" t="str">
        <f>_xlfn.IFNA(IF($D94=4,LOOKUP($F94,{0.1,0.2,0.3,0.4,0.5,0.6,0.7,0.8,0.9,1},{26,38,50,62,74,86,98,110,122,134}),""),"")</f>
        <v/>
      </c>
      <c r="Z94" s="132" t="str">
        <f>_xlfn.IFNA(IF($D94=5,LOOKUP($F94,{0.1,0.2,0.3,0.4,0.5,0.6,0.7,0.8,0.9,1},{27,39,51,63,75,87,99,111,123,135}),""),"")</f>
        <v/>
      </c>
      <c r="AA94" s="132">
        <f t="shared" si="15"/>
        <v>0</v>
      </c>
      <c r="AB94" s="132" t="str">
        <f t="shared" si="11"/>
        <v>00</v>
      </c>
      <c r="AC94" s="82" t="e">
        <f>VLOOKUP(AB94,'AMI Ref'!T:U,2,FALSE)</f>
        <v>#N/A</v>
      </c>
      <c r="AD94" s="81"/>
      <c r="AE94" s="81" t="str">
        <f>_xlfn.IFNA(IF($D94=0,IF($J94="Not Paid by Tenant",0,INDEX('AMI Ref'!$K$5:$N$5,MATCH($J94,{"Oil","Gas","Electric - Other","ELECTRIC - HEAT PUMP"},0))),0),"")</f>
        <v/>
      </c>
      <c r="AF94" s="81">
        <f>_xlfn.IFNA(IF($D94=1,IF($J94="Not Paid by Tenant",0,INDEX('AMI Ref'!$K$6:$N$6,MATCH($J94,{"Oil","Gas","Electric - Other","ELECTRIC - HEAT PUMP"},0))),0),"")</f>
        <v>0</v>
      </c>
      <c r="AG94" s="81">
        <f>_xlfn.IFNA(IF($D94=2,IF($J94="Not Paid by Tenant",0,INDEX('AMI Ref'!$K$7:$N$7,MATCH($J94,{"Oil","Gas","Electric - Other","ELECTRIC - HEAT PUMP"},0))),0),"")</f>
        <v>0</v>
      </c>
      <c r="AH94" s="81">
        <f>_xlfn.IFNA(IF($D94=3,IF($J94="Not Paid by Tenant",0,INDEX('AMI Ref'!$K$8:$N$8,MATCH($J94,{"Oil","Gas","Electric - Other","ELECTRIC - HEAT PUMP"},0))),0),"")</f>
        <v>0</v>
      </c>
      <c r="AI94" s="81">
        <f>_xlfn.IFNA(IF($D94=4,IF($J94="Not Paid by Tenant",0,INDEX('AMI Ref'!$K$9:$N$9,MATCH($J94,{"Oil","Gas","Electric - Other","ELECTRIC - HEAT PUMP"},0))),0),"")</f>
        <v>0</v>
      </c>
      <c r="AJ94" s="81">
        <f>_xlfn.IFNA(IF($D94=5,IF($J94="Not Paid by Tenant",0,INDEX('AMI Ref'!$K$10:$N$10,MATCH($J94,{"Oil","Gas","Electric - Other","ELECTRIC - HEAT PUMP"},0))),0),"")</f>
        <v>0</v>
      </c>
      <c r="AK94" s="32"/>
      <c r="AL94" s="81" t="str">
        <f>_xlfn.IFNA(IF($D94=0,IF($K94="Not Paid by Tenant",0,INDEX('AMI Ref'!$O$5:$R$5,MATCH($K94,{"Oil","Gas","Electric - Other","Electric ccASHP - split"},0))),0),"")</f>
        <v/>
      </c>
      <c r="AM94" s="81">
        <f>_xlfn.IFNA(IF($D94=1,IF($K94="Not Paid by Tenant",0,INDEX('AMI Ref'!$O$6:$R$6,MATCH($K94,{"Oil","Gas","Electric - Other","Electric ccASHP - split"},0))),0),"")</f>
        <v>0</v>
      </c>
      <c r="AN94" s="81">
        <f>_xlfn.IFNA(IF($D94=2,IF($K94="Not Paid by Tenant",0,INDEX('AMI Ref'!$O$7:$R$7,MATCH($K94,{"Oil","Gas","Electric - Other","Electric ccASHP - split"},0))),0),"")</f>
        <v>0</v>
      </c>
      <c r="AO94" s="81">
        <f>_xlfn.IFNA(IF($D94=3,IF($K94="Not Paid by Tenant",0,INDEX('AMI Ref'!$O$8:$R$8,MATCH($K94,{"Oil","Gas","Electric - Other","Electric ccASHP - split"},0))),0),"")</f>
        <v>0</v>
      </c>
      <c r="AP94" s="81">
        <f>_xlfn.IFNA(IF($D94=4,IF($K94="Not Paid by Tenant",0,INDEX('AMI Ref'!$O$9:$R$9,MATCH($K94,{"Oil","Gas","Electric - Other","Electric ccASHP - split"},0))),0),"")</f>
        <v>0</v>
      </c>
      <c r="AQ94" s="81">
        <f>_xlfn.IFNA(IF($D94=5,IF($K94="Not Paid by Tenant",0,INDEX('AMI Ref'!$O$10:$R$10,MATCH($K94,{"Oil","Gas","Electric - Other","Electric ccASHP - split"},0))),0),"")</f>
        <v>0</v>
      </c>
      <c r="AR94" s="81">
        <f t="shared" si="16"/>
        <v>0</v>
      </c>
      <c r="AS94" s="86" t="e">
        <f t="shared" si="17"/>
        <v>#N/A</v>
      </c>
    </row>
    <row r="95" spans="1:45" ht="12.95" customHeight="1" x14ac:dyDescent="0.2">
      <c r="A95" s="130">
        <v>93</v>
      </c>
      <c r="B95" s="177">
        <f>IF(OR(COUNTIF($B$2:$B94,Input!$F111)&lt;1,COUNTIF($O$2:$O94,Input!$C111)&lt;1),Input!F111,0)</f>
        <v>0</v>
      </c>
      <c r="C95" s="177">
        <f>IF(OR(COUNTIF($B$2:$B94,Input!$F111)&lt;1,COUNTIF($O$2:$O94,Input!$C111)&lt;1),Input!G111,0)</f>
        <v>0</v>
      </c>
      <c r="D95" s="177">
        <f>IF(OR(COUNTIF($B$2:$B94,Input!$F111)&lt;1,COUNTIF($O$2:$O94,Input!$C111)&lt;1),Input!H111,0)</f>
        <v>0</v>
      </c>
      <c r="E95" s="177">
        <f>IF(OR(COUNTIF($B$2:$B94,Input!$F111)&lt;1,COUNTIF($O$2:$O94,Input!$C111)&lt;1),Input!I111,0)</f>
        <v>0</v>
      </c>
      <c r="F95" s="177">
        <f>IF(OR(COUNTIF($B$2:$B94,Input!$F111)&lt;1,COUNTIF($O$2:$O94,Input!$C111)&lt;1),Input!J111,0)</f>
        <v>0</v>
      </c>
      <c r="G95" s="177">
        <f>IF(OR(COUNTIF($B$2:$B94,Input!$F111)&lt;1,COUNTIF($O$2:$O94,Input!$C111)&lt;1),Input!K111,0)</f>
        <v>0</v>
      </c>
      <c r="H95" s="177">
        <f>IF(OR(COUNTIF($B$2:$B94,Input!$F111)&lt;1,COUNTIF($O$2:$O94,Input!$C111)&lt;1),Input!L111,0)</f>
        <v>0</v>
      </c>
      <c r="I95" s="177">
        <f>IF(OR(COUNTIF($B$2:$B94,Input!$F111)&lt;1,COUNTIF($O$2:$O94,Input!$C111)&lt;1),Input!M111,0)</f>
        <v>0</v>
      </c>
      <c r="J95" s="177">
        <f>IF(OR(COUNTIF($B$2:$B94,Input!$F111)&lt;1,COUNTIF($O$2:$O94,Input!$C111)&lt;1),Input!N111,0)</f>
        <v>0</v>
      </c>
      <c r="K95" s="177">
        <f>IF(OR(COUNTIF($B$2:$B94,Input!$F111)&lt;1,COUNTIF($O$2:$O94,Input!$C111)&lt;1),Input!O111,0)</f>
        <v>0</v>
      </c>
      <c r="L95" s="177">
        <f>IF(OR(COUNTIF($B$2:$B94,Input!$F111)&lt;1,COUNTIF($O$2:$O94,Input!$C111)&lt;1),Input!P111,0)</f>
        <v>0</v>
      </c>
      <c r="M95" s="129" t="str">
        <f t="shared" si="12"/>
        <v/>
      </c>
      <c r="N95" s="161">
        <f t="shared" si="13"/>
        <v>0</v>
      </c>
      <c r="O95" s="168">
        <f>Input!C111</f>
        <v>0</v>
      </c>
      <c r="P95" s="168"/>
      <c r="R95" s="131">
        <f t="shared" si="14"/>
        <v>0</v>
      </c>
      <c r="S95" s="133" t="str">
        <f t="shared" si="10"/>
        <v xml:space="preserve"> </v>
      </c>
      <c r="T95" s="133"/>
      <c r="U95" s="132" t="str">
        <f>_xlfn.IFNA(IF($D95=0,LOOKUP($F95,{0.1,0.2,0.3,0.4,0.5,0.6,0.7,0.8,0.9,1},{22,34,46,58,70,82,94,106,118,130}),""),"")</f>
        <v/>
      </c>
      <c r="V95" s="132" t="str">
        <f>_xlfn.IFNA(IF($D95=1,LOOKUP($F95,{0.1,0.2,0.3,0.4,0.5,0.6,0.7,0.8,0.9,1},{23,35,47,59,71,83,95,107,119,131}),""),"")</f>
        <v/>
      </c>
      <c r="W95" s="132" t="str">
        <f>_xlfn.IFNA(IF($D95=2,LOOKUP($F95,{0.1,0.2,0.3,0.4,0.5,0.6,0.7,0.8,0.9,1},{24,36,48,60,72,84,96,108,120,132}),""),"")</f>
        <v/>
      </c>
      <c r="X95" s="132" t="str">
        <f>_xlfn.IFNA(IF($D95=3,LOOKUP($F95,{0.1,0.2,0.3,0.4,0.5,0.6,0.7,0.8,0.9,1},{25,37,49,61,73,85,97,109,121,133}),""),"")</f>
        <v/>
      </c>
      <c r="Y95" s="132" t="str">
        <f>_xlfn.IFNA(IF($D95=4,LOOKUP($F95,{0.1,0.2,0.3,0.4,0.5,0.6,0.7,0.8,0.9,1},{26,38,50,62,74,86,98,110,122,134}),""),"")</f>
        <v/>
      </c>
      <c r="Z95" s="132" t="str">
        <f>_xlfn.IFNA(IF($D95=5,LOOKUP($F95,{0.1,0.2,0.3,0.4,0.5,0.6,0.7,0.8,0.9,1},{27,39,51,63,75,87,99,111,123,135}),""),"")</f>
        <v/>
      </c>
      <c r="AA95" s="132">
        <f t="shared" si="15"/>
        <v>0</v>
      </c>
      <c r="AB95" s="132" t="str">
        <f t="shared" si="11"/>
        <v>00</v>
      </c>
      <c r="AC95" s="82" t="e">
        <f>VLOOKUP(AB95,'AMI Ref'!T:U,2,FALSE)</f>
        <v>#N/A</v>
      </c>
      <c r="AD95" s="81"/>
      <c r="AE95" s="81" t="str">
        <f>_xlfn.IFNA(IF($D95=0,IF($J95="Not Paid by Tenant",0,INDEX('AMI Ref'!$K$5:$N$5,MATCH($J95,{"Oil","Gas","Electric - Other","ELECTRIC - HEAT PUMP"},0))),0),"")</f>
        <v/>
      </c>
      <c r="AF95" s="81">
        <f>_xlfn.IFNA(IF($D95=1,IF($J95="Not Paid by Tenant",0,INDEX('AMI Ref'!$K$6:$N$6,MATCH($J95,{"Oil","Gas","Electric - Other","ELECTRIC - HEAT PUMP"},0))),0),"")</f>
        <v>0</v>
      </c>
      <c r="AG95" s="81">
        <f>_xlfn.IFNA(IF($D95=2,IF($J95="Not Paid by Tenant",0,INDEX('AMI Ref'!$K$7:$N$7,MATCH($J95,{"Oil","Gas","Electric - Other","ELECTRIC - HEAT PUMP"},0))),0),"")</f>
        <v>0</v>
      </c>
      <c r="AH95" s="81">
        <f>_xlfn.IFNA(IF($D95=3,IF($J95="Not Paid by Tenant",0,INDEX('AMI Ref'!$K$8:$N$8,MATCH($J95,{"Oil","Gas","Electric - Other","ELECTRIC - HEAT PUMP"},0))),0),"")</f>
        <v>0</v>
      </c>
      <c r="AI95" s="81">
        <f>_xlfn.IFNA(IF($D95=4,IF($J95="Not Paid by Tenant",0,INDEX('AMI Ref'!$K$9:$N$9,MATCH($J95,{"Oil","Gas","Electric - Other","ELECTRIC - HEAT PUMP"},0))),0),"")</f>
        <v>0</v>
      </c>
      <c r="AJ95" s="81">
        <f>_xlfn.IFNA(IF($D95=5,IF($J95="Not Paid by Tenant",0,INDEX('AMI Ref'!$K$10:$N$10,MATCH($J95,{"Oil","Gas","Electric - Other","ELECTRIC - HEAT PUMP"},0))),0),"")</f>
        <v>0</v>
      </c>
      <c r="AK95" s="32"/>
      <c r="AL95" s="81" t="str">
        <f>_xlfn.IFNA(IF($D95=0,IF($K95="Not Paid by Tenant",0,INDEX('AMI Ref'!$O$5:$R$5,MATCH($K95,{"Oil","Gas","Electric - Other","Electric ccASHP - split"},0))),0),"")</f>
        <v/>
      </c>
      <c r="AM95" s="81">
        <f>_xlfn.IFNA(IF($D95=1,IF($K95="Not Paid by Tenant",0,INDEX('AMI Ref'!$O$6:$R$6,MATCH($K95,{"Oil","Gas","Electric - Other","Electric ccASHP - split"},0))),0),"")</f>
        <v>0</v>
      </c>
      <c r="AN95" s="81">
        <f>_xlfn.IFNA(IF($D95=2,IF($K95="Not Paid by Tenant",0,INDEX('AMI Ref'!$O$7:$R$7,MATCH($K95,{"Oil","Gas","Electric - Other","Electric ccASHP - split"},0))),0),"")</f>
        <v>0</v>
      </c>
      <c r="AO95" s="81">
        <f>_xlfn.IFNA(IF($D95=3,IF($K95="Not Paid by Tenant",0,INDEX('AMI Ref'!$O$8:$R$8,MATCH($K95,{"Oil","Gas","Electric - Other","Electric ccASHP - split"},0))),0),"")</f>
        <v>0</v>
      </c>
      <c r="AP95" s="81">
        <f>_xlfn.IFNA(IF($D95=4,IF($K95="Not Paid by Tenant",0,INDEX('AMI Ref'!$O$9:$R$9,MATCH($K95,{"Oil","Gas","Electric - Other","Electric ccASHP - split"},0))),0),"")</f>
        <v>0</v>
      </c>
      <c r="AQ95" s="81">
        <f>_xlfn.IFNA(IF($D95=5,IF($K95="Not Paid by Tenant",0,INDEX('AMI Ref'!$O$10:$R$10,MATCH($K95,{"Oil","Gas","Electric - Other","Electric ccASHP - split"},0))),0),"")</f>
        <v>0</v>
      </c>
      <c r="AR95" s="81">
        <f t="shared" si="16"/>
        <v>0</v>
      </c>
      <c r="AS95" s="86" t="e">
        <f t="shared" si="17"/>
        <v>#N/A</v>
      </c>
    </row>
    <row r="96" spans="1:45" ht="12.95" customHeight="1" x14ac:dyDescent="0.2">
      <c r="A96" s="130">
        <v>94</v>
      </c>
      <c r="B96" s="177">
        <f>IF(OR(COUNTIF($B$2:$B95,Input!$F112)&lt;1,COUNTIF($O$2:$O95,Input!$C112)&lt;1),Input!F112,0)</f>
        <v>0</v>
      </c>
      <c r="C96" s="177">
        <f>IF(OR(COUNTIF($B$2:$B95,Input!$F112)&lt;1,COUNTIF($O$2:$O95,Input!$C112)&lt;1),Input!G112,0)</f>
        <v>0</v>
      </c>
      <c r="D96" s="177">
        <f>IF(OR(COUNTIF($B$2:$B95,Input!$F112)&lt;1,COUNTIF($O$2:$O95,Input!$C112)&lt;1),Input!H112,0)</f>
        <v>0</v>
      </c>
      <c r="E96" s="177">
        <f>IF(OR(COUNTIF($B$2:$B95,Input!$F112)&lt;1,COUNTIF($O$2:$O95,Input!$C112)&lt;1),Input!I112,0)</f>
        <v>0</v>
      </c>
      <c r="F96" s="177">
        <f>IF(OR(COUNTIF($B$2:$B95,Input!$F112)&lt;1,COUNTIF($O$2:$O95,Input!$C112)&lt;1),Input!J112,0)</f>
        <v>0</v>
      </c>
      <c r="G96" s="177">
        <f>IF(OR(COUNTIF($B$2:$B95,Input!$F112)&lt;1,COUNTIF($O$2:$O95,Input!$C112)&lt;1),Input!K112,0)</f>
        <v>0</v>
      </c>
      <c r="H96" s="177">
        <f>IF(OR(COUNTIF($B$2:$B95,Input!$F112)&lt;1,COUNTIF($O$2:$O95,Input!$C112)&lt;1),Input!L112,0)</f>
        <v>0</v>
      </c>
      <c r="I96" s="177">
        <f>IF(OR(COUNTIF($B$2:$B95,Input!$F112)&lt;1,COUNTIF($O$2:$O95,Input!$C112)&lt;1),Input!M112,0)</f>
        <v>0</v>
      </c>
      <c r="J96" s="177">
        <f>IF(OR(COUNTIF($B$2:$B95,Input!$F112)&lt;1,COUNTIF($O$2:$O95,Input!$C112)&lt;1),Input!N112,0)</f>
        <v>0</v>
      </c>
      <c r="K96" s="177">
        <f>IF(OR(COUNTIF($B$2:$B95,Input!$F112)&lt;1,COUNTIF($O$2:$O95,Input!$C112)&lt;1),Input!O112,0)</f>
        <v>0</v>
      </c>
      <c r="L96" s="177">
        <f>IF(OR(COUNTIF($B$2:$B95,Input!$F112)&lt;1,COUNTIF($O$2:$O95,Input!$C112)&lt;1),Input!P112,0)</f>
        <v>0</v>
      </c>
      <c r="M96" s="129" t="str">
        <f t="shared" si="12"/>
        <v/>
      </c>
      <c r="N96" s="161">
        <f t="shared" si="13"/>
        <v>0</v>
      </c>
      <c r="O96" s="168">
        <f>Input!C112</f>
        <v>0</v>
      </c>
      <c r="P96" s="168"/>
      <c r="R96" s="131">
        <f t="shared" si="14"/>
        <v>0</v>
      </c>
      <c r="S96" s="133" t="str">
        <f t="shared" si="10"/>
        <v xml:space="preserve"> </v>
      </c>
      <c r="T96" s="133"/>
      <c r="U96" s="132" t="str">
        <f>_xlfn.IFNA(IF($D96=0,LOOKUP($F96,{0.1,0.2,0.3,0.4,0.5,0.6,0.7,0.8,0.9,1},{22,34,46,58,70,82,94,106,118,130}),""),"")</f>
        <v/>
      </c>
      <c r="V96" s="132" t="str">
        <f>_xlfn.IFNA(IF($D96=1,LOOKUP($F96,{0.1,0.2,0.3,0.4,0.5,0.6,0.7,0.8,0.9,1},{23,35,47,59,71,83,95,107,119,131}),""),"")</f>
        <v/>
      </c>
      <c r="W96" s="132" t="str">
        <f>_xlfn.IFNA(IF($D96=2,LOOKUP($F96,{0.1,0.2,0.3,0.4,0.5,0.6,0.7,0.8,0.9,1},{24,36,48,60,72,84,96,108,120,132}),""),"")</f>
        <v/>
      </c>
      <c r="X96" s="132" t="str">
        <f>_xlfn.IFNA(IF($D96=3,LOOKUP($F96,{0.1,0.2,0.3,0.4,0.5,0.6,0.7,0.8,0.9,1},{25,37,49,61,73,85,97,109,121,133}),""),"")</f>
        <v/>
      </c>
      <c r="Y96" s="132" t="str">
        <f>_xlfn.IFNA(IF($D96=4,LOOKUP($F96,{0.1,0.2,0.3,0.4,0.5,0.6,0.7,0.8,0.9,1},{26,38,50,62,74,86,98,110,122,134}),""),"")</f>
        <v/>
      </c>
      <c r="Z96" s="132" t="str">
        <f>_xlfn.IFNA(IF($D96=5,LOOKUP($F96,{0.1,0.2,0.3,0.4,0.5,0.6,0.7,0.8,0.9,1},{27,39,51,63,75,87,99,111,123,135}),""),"")</f>
        <v/>
      </c>
      <c r="AA96" s="132">
        <f t="shared" si="15"/>
        <v>0</v>
      </c>
      <c r="AB96" s="132" t="str">
        <f t="shared" si="11"/>
        <v>00</v>
      </c>
      <c r="AC96" s="82" t="e">
        <f>VLOOKUP(AB96,'AMI Ref'!T:U,2,FALSE)</f>
        <v>#N/A</v>
      </c>
      <c r="AD96" s="81"/>
      <c r="AE96" s="81" t="str">
        <f>_xlfn.IFNA(IF($D96=0,IF($J96="Not Paid by Tenant",0,INDEX('AMI Ref'!$K$5:$N$5,MATCH($J96,{"Oil","Gas","Electric - Other","ELECTRIC - HEAT PUMP"},0))),0),"")</f>
        <v/>
      </c>
      <c r="AF96" s="81">
        <f>_xlfn.IFNA(IF($D96=1,IF($J96="Not Paid by Tenant",0,INDEX('AMI Ref'!$K$6:$N$6,MATCH($J96,{"Oil","Gas","Electric - Other","ELECTRIC - HEAT PUMP"},0))),0),"")</f>
        <v>0</v>
      </c>
      <c r="AG96" s="81">
        <f>_xlfn.IFNA(IF($D96=2,IF($J96="Not Paid by Tenant",0,INDEX('AMI Ref'!$K$7:$N$7,MATCH($J96,{"Oil","Gas","Electric - Other","ELECTRIC - HEAT PUMP"},0))),0),"")</f>
        <v>0</v>
      </c>
      <c r="AH96" s="81">
        <f>_xlfn.IFNA(IF($D96=3,IF($J96="Not Paid by Tenant",0,INDEX('AMI Ref'!$K$8:$N$8,MATCH($J96,{"Oil","Gas","Electric - Other","ELECTRIC - HEAT PUMP"},0))),0),"")</f>
        <v>0</v>
      </c>
      <c r="AI96" s="81">
        <f>_xlfn.IFNA(IF($D96=4,IF($J96="Not Paid by Tenant",0,INDEX('AMI Ref'!$K$9:$N$9,MATCH($J96,{"Oil","Gas","Electric - Other","ELECTRIC - HEAT PUMP"},0))),0),"")</f>
        <v>0</v>
      </c>
      <c r="AJ96" s="81">
        <f>_xlfn.IFNA(IF($D96=5,IF($J96="Not Paid by Tenant",0,INDEX('AMI Ref'!$K$10:$N$10,MATCH($J96,{"Oil","Gas","Electric - Other","ELECTRIC - HEAT PUMP"},0))),0),"")</f>
        <v>0</v>
      </c>
      <c r="AK96" s="32"/>
      <c r="AL96" s="81" t="str">
        <f>_xlfn.IFNA(IF($D96=0,IF($K96="Not Paid by Tenant",0,INDEX('AMI Ref'!$O$5:$R$5,MATCH($K96,{"Oil","Gas","Electric - Other","Electric ccASHP - split"},0))),0),"")</f>
        <v/>
      </c>
      <c r="AM96" s="81">
        <f>_xlfn.IFNA(IF($D96=1,IF($K96="Not Paid by Tenant",0,INDEX('AMI Ref'!$O$6:$R$6,MATCH($K96,{"Oil","Gas","Electric - Other","Electric ccASHP - split"},0))),0),"")</f>
        <v>0</v>
      </c>
      <c r="AN96" s="81">
        <f>_xlfn.IFNA(IF($D96=2,IF($K96="Not Paid by Tenant",0,INDEX('AMI Ref'!$O$7:$R$7,MATCH($K96,{"Oil","Gas","Electric - Other","Electric ccASHP - split"},0))),0),"")</f>
        <v>0</v>
      </c>
      <c r="AO96" s="81">
        <f>_xlfn.IFNA(IF($D96=3,IF($K96="Not Paid by Tenant",0,INDEX('AMI Ref'!$O$8:$R$8,MATCH($K96,{"Oil","Gas","Electric - Other","Electric ccASHP - split"},0))),0),"")</f>
        <v>0</v>
      </c>
      <c r="AP96" s="81">
        <f>_xlfn.IFNA(IF($D96=4,IF($K96="Not Paid by Tenant",0,INDEX('AMI Ref'!$O$9:$R$9,MATCH($K96,{"Oil","Gas","Electric - Other","Electric ccASHP - split"},0))),0),"")</f>
        <v>0</v>
      </c>
      <c r="AQ96" s="81">
        <f>_xlfn.IFNA(IF($D96=5,IF($K96="Not Paid by Tenant",0,INDEX('AMI Ref'!$O$10:$R$10,MATCH($K96,{"Oil","Gas","Electric - Other","Electric ccASHP - split"},0))),0),"")</f>
        <v>0</v>
      </c>
      <c r="AR96" s="81">
        <f t="shared" si="16"/>
        <v>0</v>
      </c>
      <c r="AS96" s="86" t="e">
        <f t="shared" si="17"/>
        <v>#N/A</v>
      </c>
    </row>
    <row r="97" spans="1:45" ht="12.95" customHeight="1" x14ac:dyDescent="0.2">
      <c r="A97" s="130">
        <v>95</v>
      </c>
      <c r="B97" s="177">
        <f>IF(OR(COUNTIF($B$2:$B96,Input!$F113)&lt;1,COUNTIF($O$2:$O96,Input!$C113)&lt;1),Input!F113,0)</f>
        <v>0</v>
      </c>
      <c r="C97" s="177">
        <f>IF(OR(COUNTIF($B$2:$B96,Input!$F113)&lt;1,COUNTIF($O$2:$O96,Input!$C113)&lt;1),Input!G113,0)</f>
        <v>0</v>
      </c>
      <c r="D97" s="177">
        <f>IF(OR(COUNTIF($B$2:$B96,Input!$F113)&lt;1,COUNTIF($O$2:$O96,Input!$C113)&lt;1),Input!H113,0)</f>
        <v>0</v>
      </c>
      <c r="E97" s="177">
        <f>IF(OR(COUNTIF($B$2:$B96,Input!$F113)&lt;1,COUNTIF($O$2:$O96,Input!$C113)&lt;1),Input!I113,0)</f>
        <v>0</v>
      </c>
      <c r="F97" s="177">
        <f>IF(OR(COUNTIF($B$2:$B96,Input!$F113)&lt;1,COUNTIF($O$2:$O96,Input!$C113)&lt;1),Input!J113,0)</f>
        <v>0</v>
      </c>
      <c r="G97" s="177">
        <f>IF(OR(COUNTIF($B$2:$B96,Input!$F113)&lt;1,COUNTIF($O$2:$O96,Input!$C113)&lt;1),Input!K113,0)</f>
        <v>0</v>
      </c>
      <c r="H97" s="177">
        <f>IF(OR(COUNTIF($B$2:$B96,Input!$F113)&lt;1,COUNTIF($O$2:$O96,Input!$C113)&lt;1),Input!L113,0)</f>
        <v>0</v>
      </c>
      <c r="I97" s="177">
        <f>IF(OR(COUNTIF($B$2:$B96,Input!$F113)&lt;1,COUNTIF($O$2:$O96,Input!$C113)&lt;1),Input!M113,0)</f>
        <v>0</v>
      </c>
      <c r="J97" s="177">
        <f>IF(OR(COUNTIF($B$2:$B96,Input!$F113)&lt;1,COUNTIF($O$2:$O96,Input!$C113)&lt;1),Input!N113,0)</f>
        <v>0</v>
      </c>
      <c r="K97" s="177">
        <f>IF(OR(COUNTIF($B$2:$B96,Input!$F113)&lt;1,COUNTIF($O$2:$O96,Input!$C113)&lt;1),Input!O113,0)</f>
        <v>0</v>
      </c>
      <c r="L97" s="177">
        <f>IF(OR(COUNTIF($B$2:$B96,Input!$F113)&lt;1,COUNTIF($O$2:$O96,Input!$C113)&lt;1),Input!P113,0)</f>
        <v>0</v>
      </c>
      <c r="M97" s="129" t="str">
        <f t="shared" si="12"/>
        <v/>
      </c>
      <c r="N97" s="161">
        <f t="shared" si="13"/>
        <v>0</v>
      </c>
      <c r="O97" s="168">
        <f>Input!C113</f>
        <v>0</v>
      </c>
      <c r="P97" s="168"/>
      <c r="R97" s="131">
        <f t="shared" si="14"/>
        <v>0</v>
      </c>
      <c r="S97" s="133" t="str">
        <f t="shared" si="10"/>
        <v xml:space="preserve"> </v>
      </c>
      <c r="T97" s="133"/>
      <c r="U97" s="132" t="str">
        <f>_xlfn.IFNA(IF($D97=0,LOOKUP($F97,{0.1,0.2,0.3,0.4,0.5,0.6,0.7,0.8,0.9,1},{22,34,46,58,70,82,94,106,118,130}),""),"")</f>
        <v/>
      </c>
      <c r="V97" s="132" t="str">
        <f>_xlfn.IFNA(IF($D97=1,LOOKUP($F97,{0.1,0.2,0.3,0.4,0.5,0.6,0.7,0.8,0.9,1},{23,35,47,59,71,83,95,107,119,131}),""),"")</f>
        <v/>
      </c>
      <c r="W97" s="132" t="str">
        <f>_xlfn.IFNA(IF($D97=2,LOOKUP($F97,{0.1,0.2,0.3,0.4,0.5,0.6,0.7,0.8,0.9,1},{24,36,48,60,72,84,96,108,120,132}),""),"")</f>
        <v/>
      </c>
      <c r="X97" s="132" t="str">
        <f>_xlfn.IFNA(IF($D97=3,LOOKUP($F97,{0.1,0.2,0.3,0.4,0.5,0.6,0.7,0.8,0.9,1},{25,37,49,61,73,85,97,109,121,133}),""),"")</f>
        <v/>
      </c>
      <c r="Y97" s="132" t="str">
        <f>_xlfn.IFNA(IF($D97=4,LOOKUP($F97,{0.1,0.2,0.3,0.4,0.5,0.6,0.7,0.8,0.9,1},{26,38,50,62,74,86,98,110,122,134}),""),"")</f>
        <v/>
      </c>
      <c r="Z97" s="132" t="str">
        <f>_xlfn.IFNA(IF($D97=5,LOOKUP($F97,{0.1,0.2,0.3,0.4,0.5,0.6,0.7,0.8,0.9,1},{27,39,51,63,75,87,99,111,123,135}),""),"")</f>
        <v/>
      </c>
      <c r="AA97" s="132">
        <f t="shared" si="15"/>
        <v>0</v>
      </c>
      <c r="AB97" s="132" t="str">
        <f t="shared" si="11"/>
        <v>00</v>
      </c>
      <c r="AC97" s="82" t="e">
        <f>VLOOKUP(AB97,'AMI Ref'!T:U,2,FALSE)</f>
        <v>#N/A</v>
      </c>
      <c r="AD97" s="81"/>
      <c r="AE97" s="81" t="str">
        <f>_xlfn.IFNA(IF($D97=0,IF($J97="Not Paid by Tenant",0,INDEX('AMI Ref'!$K$5:$N$5,MATCH($J97,{"Oil","Gas","Electric - Other","ELECTRIC - HEAT PUMP"},0))),0),"")</f>
        <v/>
      </c>
      <c r="AF97" s="81">
        <f>_xlfn.IFNA(IF($D97=1,IF($J97="Not Paid by Tenant",0,INDEX('AMI Ref'!$K$6:$N$6,MATCH($J97,{"Oil","Gas","Electric - Other","ELECTRIC - HEAT PUMP"},0))),0),"")</f>
        <v>0</v>
      </c>
      <c r="AG97" s="81">
        <f>_xlfn.IFNA(IF($D97=2,IF($J97="Not Paid by Tenant",0,INDEX('AMI Ref'!$K$7:$N$7,MATCH($J97,{"Oil","Gas","Electric - Other","ELECTRIC - HEAT PUMP"},0))),0),"")</f>
        <v>0</v>
      </c>
      <c r="AH97" s="81">
        <f>_xlfn.IFNA(IF($D97=3,IF($J97="Not Paid by Tenant",0,INDEX('AMI Ref'!$K$8:$N$8,MATCH($J97,{"Oil","Gas","Electric - Other","ELECTRIC - HEAT PUMP"},0))),0),"")</f>
        <v>0</v>
      </c>
      <c r="AI97" s="81">
        <f>_xlfn.IFNA(IF($D97=4,IF($J97="Not Paid by Tenant",0,INDEX('AMI Ref'!$K$9:$N$9,MATCH($J97,{"Oil","Gas","Electric - Other","ELECTRIC - HEAT PUMP"},0))),0),"")</f>
        <v>0</v>
      </c>
      <c r="AJ97" s="81">
        <f>_xlfn.IFNA(IF($D97=5,IF($J97="Not Paid by Tenant",0,INDEX('AMI Ref'!$K$10:$N$10,MATCH($J97,{"Oil","Gas","Electric - Other","ELECTRIC - HEAT PUMP"},0))),0),"")</f>
        <v>0</v>
      </c>
      <c r="AK97" s="32"/>
      <c r="AL97" s="81" t="str">
        <f>_xlfn.IFNA(IF($D97=0,IF($K97="Not Paid by Tenant",0,INDEX('AMI Ref'!$O$5:$R$5,MATCH($K97,{"Oil","Gas","Electric - Other","Electric ccASHP - split"},0))),0),"")</f>
        <v/>
      </c>
      <c r="AM97" s="81">
        <f>_xlfn.IFNA(IF($D97=1,IF($K97="Not Paid by Tenant",0,INDEX('AMI Ref'!$O$6:$R$6,MATCH($K97,{"Oil","Gas","Electric - Other","Electric ccASHP - split"},0))),0),"")</f>
        <v>0</v>
      </c>
      <c r="AN97" s="81">
        <f>_xlfn.IFNA(IF($D97=2,IF($K97="Not Paid by Tenant",0,INDEX('AMI Ref'!$O$7:$R$7,MATCH($K97,{"Oil","Gas","Electric - Other","Electric ccASHP - split"},0))),0),"")</f>
        <v>0</v>
      </c>
      <c r="AO97" s="81">
        <f>_xlfn.IFNA(IF($D97=3,IF($K97="Not Paid by Tenant",0,INDEX('AMI Ref'!$O$8:$R$8,MATCH($K97,{"Oil","Gas","Electric - Other","Electric ccASHP - split"},0))),0),"")</f>
        <v>0</v>
      </c>
      <c r="AP97" s="81">
        <f>_xlfn.IFNA(IF($D97=4,IF($K97="Not Paid by Tenant",0,INDEX('AMI Ref'!$O$9:$R$9,MATCH($K97,{"Oil","Gas","Electric - Other","Electric ccASHP - split"},0))),0),"")</f>
        <v>0</v>
      </c>
      <c r="AQ97" s="81">
        <f>_xlfn.IFNA(IF($D97=5,IF($K97="Not Paid by Tenant",0,INDEX('AMI Ref'!$O$10:$R$10,MATCH($K97,{"Oil","Gas","Electric - Other","Electric ccASHP - split"},0))),0),"")</f>
        <v>0</v>
      </c>
      <c r="AR97" s="81">
        <f t="shared" si="16"/>
        <v>0</v>
      </c>
      <c r="AS97" s="86" t="e">
        <f t="shared" si="17"/>
        <v>#N/A</v>
      </c>
    </row>
    <row r="98" spans="1:45" ht="12.95" customHeight="1" x14ac:dyDescent="0.2">
      <c r="A98" s="130">
        <v>96</v>
      </c>
      <c r="B98" s="177">
        <f>IF(OR(COUNTIF($B$2:$B97,Input!$F114)&lt;1,COUNTIF($O$2:$O97,Input!$C114)&lt;1),Input!F114,0)</f>
        <v>0</v>
      </c>
      <c r="C98" s="177">
        <f>IF(OR(COUNTIF($B$2:$B97,Input!$F114)&lt;1,COUNTIF($O$2:$O97,Input!$C114)&lt;1),Input!G114,0)</f>
        <v>0</v>
      </c>
      <c r="D98" s="177">
        <f>IF(OR(COUNTIF($B$2:$B97,Input!$F114)&lt;1,COUNTIF($O$2:$O97,Input!$C114)&lt;1),Input!H114,0)</f>
        <v>0</v>
      </c>
      <c r="E98" s="177">
        <f>IF(OR(COUNTIF($B$2:$B97,Input!$F114)&lt;1,COUNTIF($O$2:$O97,Input!$C114)&lt;1),Input!I114,0)</f>
        <v>0</v>
      </c>
      <c r="F98" s="177">
        <f>IF(OR(COUNTIF($B$2:$B97,Input!$F114)&lt;1,COUNTIF($O$2:$O97,Input!$C114)&lt;1),Input!J114,0)</f>
        <v>0</v>
      </c>
      <c r="G98" s="177">
        <f>IF(OR(COUNTIF($B$2:$B97,Input!$F114)&lt;1,COUNTIF($O$2:$O97,Input!$C114)&lt;1),Input!K114,0)</f>
        <v>0</v>
      </c>
      <c r="H98" s="177">
        <f>IF(OR(COUNTIF($B$2:$B97,Input!$F114)&lt;1,COUNTIF($O$2:$O97,Input!$C114)&lt;1),Input!L114,0)</f>
        <v>0</v>
      </c>
      <c r="I98" s="177">
        <f>IF(OR(COUNTIF($B$2:$B97,Input!$F114)&lt;1,COUNTIF($O$2:$O97,Input!$C114)&lt;1),Input!M114,0)</f>
        <v>0</v>
      </c>
      <c r="J98" s="177">
        <f>IF(OR(COUNTIF($B$2:$B97,Input!$F114)&lt;1,COUNTIF($O$2:$O97,Input!$C114)&lt;1),Input!N114,0)</f>
        <v>0</v>
      </c>
      <c r="K98" s="177">
        <f>IF(OR(COUNTIF($B$2:$B97,Input!$F114)&lt;1,COUNTIF($O$2:$O97,Input!$C114)&lt;1),Input!O114,0)</f>
        <v>0</v>
      </c>
      <c r="L98" s="177">
        <f>IF(OR(COUNTIF($B$2:$B97,Input!$F114)&lt;1,COUNTIF($O$2:$O97,Input!$C114)&lt;1),Input!P114,0)</f>
        <v>0</v>
      </c>
      <c r="M98" s="129" t="str">
        <f t="shared" si="12"/>
        <v/>
      </c>
      <c r="N98" s="161">
        <f t="shared" si="13"/>
        <v>0</v>
      </c>
      <c r="O98" s="168">
        <f>Input!C114</f>
        <v>0</v>
      </c>
      <c r="P98" s="168"/>
      <c r="R98" s="131">
        <f t="shared" si="14"/>
        <v>0</v>
      </c>
      <c r="S98" s="133" t="str">
        <f t="shared" si="10"/>
        <v xml:space="preserve"> </v>
      </c>
      <c r="T98" s="133"/>
      <c r="U98" s="132" t="str">
        <f>_xlfn.IFNA(IF($D98=0,LOOKUP($F98,{0.1,0.2,0.3,0.4,0.5,0.6,0.7,0.8,0.9,1},{22,34,46,58,70,82,94,106,118,130}),""),"")</f>
        <v/>
      </c>
      <c r="V98" s="132" t="str">
        <f>_xlfn.IFNA(IF($D98=1,LOOKUP($F98,{0.1,0.2,0.3,0.4,0.5,0.6,0.7,0.8,0.9,1},{23,35,47,59,71,83,95,107,119,131}),""),"")</f>
        <v/>
      </c>
      <c r="W98" s="132" t="str">
        <f>_xlfn.IFNA(IF($D98=2,LOOKUP($F98,{0.1,0.2,0.3,0.4,0.5,0.6,0.7,0.8,0.9,1},{24,36,48,60,72,84,96,108,120,132}),""),"")</f>
        <v/>
      </c>
      <c r="X98" s="132" t="str">
        <f>_xlfn.IFNA(IF($D98=3,LOOKUP($F98,{0.1,0.2,0.3,0.4,0.5,0.6,0.7,0.8,0.9,1},{25,37,49,61,73,85,97,109,121,133}),""),"")</f>
        <v/>
      </c>
      <c r="Y98" s="132" t="str">
        <f>_xlfn.IFNA(IF($D98=4,LOOKUP($F98,{0.1,0.2,0.3,0.4,0.5,0.6,0.7,0.8,0.9,1},{26,38,50,62,74,86,98,110,122,134}),""),"")</f>
        <v/>
      </c>
      <c r="Z98" s="132" t="str">
        <f>_xlfn.IFNA(IF($D98=5,LOOKUP($F98,{0.1,0.2,0.3,0.4,0.5,0.6,0.7,0.8,0.9,1},{27,39,51,63,75,87,99,111,123,135}),""),"")</f>
        <v/>
      </c>
      <c r="AA98" s="132">
        <f t="shared" si="15"/>
        <v>0</v>
      </c>
      <c r="AB98" s="132" t="str">
        <f t="shared" si="11"/>
        <v>00</v>
      </c>
      <c r="AC98" s="82" t="e">
        <f>VLOOKUP(AB98,'AMI Ref'!T:U,2,FALSE)</f>
        <v>#N/A</v>
      </c>
      <c r="AD98" s="81"/>
      <c r="AE98" s="81" t="str">
        <f>_xlfn.IFNA(IF($D98=0,IF($J98="Not Paid by Tenant",0,INDEX('AMI Ref'!$K$5:$N$5,MATCH($J98,{"Oil","Gas","Electric - Other","ELECTRIC - HEAT PUMP"},0))),0),"")</f>
        <v/>
      </c>
      <c r="AF98" s="81">
        <f>_xlfn.IFNA(IF($D98=1,IF($J98="Not Paid by Tenant",0,INDEX('AMI Ref'!$K$6:$N$6,MATCH($J98,{"Oil","Gas","Electric - Other","ELECTRIC - HEAT PUMP"},0))),0),"")</f>
        <v>0</v>
      </c>
      <c r="AG98" s="81">
        <f>_xlfn.IFNA(IF($D98=2,IF($J98="Not Paid by Tenant",0,INDEX('AMI Ref'!$K$7:$N$7,MATCH($J98,{"Oil","Gas","Electric - Other","ELECTRIC - HEAT PUMP"},0))),0),"")</f>
        <v>0</v>
      </c>
      <c r="AH98" s="81">
        <f>_xlfn.IFNA(IF($D98=3,IF($J98="Not Paid by Tenant",0,INDEX('AMI Ref'!$K$8:$N$8,MATCH($J98,{"Oil","Gas","Electric - Other","ELECTRIC - HEAT PUMP"},0))),0),"")</f>
        <v>0</v>
      </c>
      <c r="AI98" s="81">
        <f>_xlfn.IFNA(IF($D98=4,IF($J98="Not Paid by Tenant",0,INDEX('AMI Ref'!$K$9:$N$9,MATCH($J98,{"Oil","Gas","Electric - Other","ELECTRIC - HEAT PUMP"},0))),0),"")</f>
        <v>0</v>
      </c>
      <c r="AJ98" s="81">
        <f>_xlfn.IFNA(IF($D98=5,IF($J98="Not Paid by Tenant",0,INDEX('AMI Ref'!$K$10:$N$10,MATCH($J98,{"Oil","Gas","Electric - Other","ELECTRIC - HEAT PUMP"},0))),0),"")</f>
        <v>0</v>
      </c>
      <c r="AK98" s="32"/>
      <c r="AL98" s="81" t="str">
        <f>_xlfn.IFNA(IF($D98=0,IF($K98="Not Paid by Tenant",0,INDEX('AMI Ref'!$O$5:$R$5,MATCH($K98,{"Oil","Gas","Electric - Other","Electric ccASHP - split"},0))),0),"")</f>
        <v/>
      </c>
      <c r="AM98" s="81">
        <f>_xlfn.IFNA(IF($D98=1,IF($K98="Not Paid by Tenant",0,INDEX('AMI Ref'!$O$6:$R$6,MATCH($K98,{"Oil","Gas","Electric - Other","Electric ccASHP - split"},0))),0),"")</f>
        <v>0</v>
      </c>
      <c r="AN98" s="81">
        <f>_xlfn.IFNA(IF($D98=2,IF($K98="Not Paid by Tenant",0,INDEX('AMI Ref'!$O$7:$R$7,MATCH($K98,{"Oil","Gas","Electric - Other","Electric ccASHP - split"},0))),0),"")</f>
        <v>0</v>
      </c>
      <c r="AO98" s="81">
        <f>_xlfn.IFNA(IF($D98=3,IF($K98="Not Paid by Tenant",0,INDEX('AMI Ref'!$O$8:$R$8,MATCH($K98,{"Oil","Gas","Electric - Other","Electric ccASHP - split"},0))),0),"")</f>
        <v>0</v>
      </c>
      <c r="AP98" s="81">
        <f>_xlfn.IFNA(IF($D98=4,IF($K98="Not Paid by Tenant",0,INDEX('AMI Ref'!$O$9:$R$9,MATCH($K98,{"Oil","Gas","Electric - Other","Electric ccASHP - split"},0))),0),"")</f>
        <v>0</v>
      </c>
      <c r="AQ98" s="81">
        <f>_xlfn.IFNA(IF($D98=5,IF($K98="Not Paid by Tenant",0,INDEX('AMI Ref'!$O$10:$R$10,MATCH($K98,{"Oil","Gas","Electric - Other","Electric ccASHP - split"},0))),0),"")</f>
        <v>0</v>
      </c>
      <c r="AR98" s="81">
        <f t="shared" si="16"/>
        <v>0</v>
      </c>
      <c r="AS98" s="86" t="e">
        <f t="shared" si="17"/>
        <v>#N/A</v>
      </c>
    </row>
    <row r="99" spans="1:45" ht="12.95" customHeight="1" x14ac:dyDescent="0.2">
      <c r="A99" s="130">
        <v>97</v>
      </c>
      <c r="B99" s="177">
        <f>IF(OR(COUNTIF($B$2:$B98,Input!$F115)&lt;1,COUNTIF($O$2:$O98,Input!$C115)&lt;1),Input!F115,0)</f>
        <v>0</v>
      </c>
      <c r="C99" s="177">
        <f>IF(OR(COUNTIF($B$2:$B98,Input!$F115)&lt;1,COUNTIF($O$2:$O98,Input!$C115)&lt;1),Input!G115,0)</f>
        <v>0</v>
      </c>
      <c r="D99" s="177">
        <f>IF(OR(COUNTIF($B$2:$B98,Input!$F115)&lt;1,COUNTIF($O$2:$O98,Input!$C115)&lt;1),Input!H115,0)</f>
        <v>0</v>
      </c>
      <c r="E99" s="177">
        <f>IF(OR(COUNTIF($B$2:$B98,Input!$F115)&lt;1,COUNTIF($O$2:$O98,Input!$C115)&lt;1),Input!I115,0)</f>
        <v>0</v>
      </c>
      <c r="F99" s="177">
        <f>IF(OR(COUNTIF($B$2:$B98,Input!$F115)&lt;1,COUNTIF($O$2:$O98,Input!$C115)&lt;1),Input!J115,0)</f>
        <v>0</v>
      </c>
      <c r="G99" s="177">
        <f>IF(OR(COUNTIF($B$2:$B98,Input!$F115)&lt;1,COUNTIF($O$2:$O98,Input!$C115)&lt;1),Input!K115,0)</f>
        <v>0</v>
      </c>
      <c r="H99" s="177">
        <f>IF(OR(COUNTIF($B$2:$B98,Input!$F115)&lt;1,COUNTIF($O$2:$O98,Input!$C115)&lt;1),Input!L115,0)</f>
        <v>0</v>
      </c>
      <c r="I99" s="177">
        <f>IF(OR(COUNTIF($B$2:$B98,Input!$F115)&lt;1,COUNTIF($O$2:$O98,Input!$C115)&lt;1),Input!M115,0)</f>
        <v>0</v>
      </c>
      <c r="J99" s="177">
        <f>IF(OR(COUNTIF($B$2:$B98,Input!$F115)&lt;1,COUNTIF($O$2:$O98,Input!$C115)&lt;1),Input!N115,0)</f>
        <v>0</v>
      </c>
      <c r="K99" s="177">
        <f>IF(OR(COUNTIF($B$2:$B98,Input!$F115)&lt;1,COUNTIF($O$2:$O98,Input!$C115)&lt;1),Input!O115,0)</f>
        <v>0</v>
      </c>
      <c r="L99" s="177">
        <f>IF(OR(COUNTIF($B$2:$B98,Input!$F115)&lt;1,COUNTIF($O$2:$O98,Input!$C115)&lt;1),Input!P115,0)</f>
        <v>0</v>
      </c>
      <c r="M99" s="129" t="str">
        <f t="shared" si="12"/>
        <v/>
      </c>
      <c r="N99" s="161">
        <f t="shared" si="13"/>
        <v>0</v>
      </c>
      <c r="O99" s="168">
        <f>Input!C115</f>
        <v>0</v>
      </c>
      <c r="P99" s="168"/>
      <c r="R99" s="131">
        <f t="shared" si="14"/>
        <v>0</v>
      </c>
      <c r="S99" s="133" t="str">
        <f t="shared" si="10"/>
        <v xml:space="preserve"> </v>
      </c>
      <c r="T99" s="133"/>
      <c r="U99" s="132" t="str">
        <f>_xlfn.IFNA(IF($D99=0,LOOKUP($F99,{0.1,0.2,0.3,0.4,0.5,0.6,0.7,0.8,0.9,1},{22,34,46,58,70,82,94,106,118,130}),""),"")</f>
        <v/>
      </c>
      <c r="V99" s="132" t="str">
        <f>_xlfn.IFNA(IF($D99=1,LOOKUP($F99,{0.1,0.2,0.3,0.4,0.5,0.6,0.7,0.8,0.9,1},{23,35,47,59,71,83,95,107,119,131}),""),"")</f>
        <v/>
      </c>
      <c r="W99" s="132" t="str">
        <f>_xlfn.IFNA(IF($D99=2,LOOKUP($F99,{0.1,0.2,0.3,0.4,0.5,0.6,0.7,0.8,0.9,1},{24,36,48,60,72,84,96,108,120,132}),""),"")</f>
        <v/>
      </c>
      <c r="X99" s="132" t="str">
        <f>_xlfn.IFNA(IF($D99=3,LOOKUP($F99,{0.1,0.2,0.3,0.4,0.5,0.6,0.7,0.8,0.9,1},{25,37,49,61,73,85,97,109,121,133}),""),"")</f>
        <v/>
      </c>
      <c r="Y99" s="132" t="str">
        <f>_xlfn.IFNA(IF($D99=4,LOOKUP($F99,{0.1,0.2,0.3,0.4,0.5,0.6,0.7,0.8,0.9,1},{26,38,50,62,74,86,98,110,122,134}),""),"")</f>
        <v/>
      </c>
      <c r="Z99" s="132" t="str">
        <f>_xlfn.IFNA(IF($D99=5,LOOKUP($F99,{0.1,0.2,0.3,0.4,0.5,0.6,0.7,0.8,0.9,1},{27,39,51,63,75,87,99,111,123,135}),""),"")</f>
        <v/>
      </c>
      <c r="AA99" s="132">
        <f t="shared" si="15"/>
        <v>0</v>
      </c>
      <c r="AB99" s="132" t="str">
        <f>CONCATENATE(IF(H99="Yes w/ Elec. Stove","G",R99),AA99)</f>
        <v>00</v>
      </c>
      <c r="AC99" s="82" t="e">
        <f>VLOOKUP(AB99,'AMI Ref'!T:U,2,FALSE)</f>
        <v>#N/A</v>
      </c>
      <c r="AD99" s="81"/>
      <c r="AE99" s="81" t="str">
        <f>_xlfn.IFNA(IF($D99=0,IF($J99="Not Paid by Tenant",0,INDEX('AMI Ref'!$K$5:$N$5,MATCH($J99,{"Oil","Gas","Electric - Other","ELECTRIC - HEAT PUMP"},0))),0),"")</f>
        <v/>
      </c>
      <c r="AF99" s="81">
        <f>_xlfn.IFNA(IF($D99=1,IF($J99="Not Paid by Tenant",0,INDEX('AMI Ref'!$K$6:$N$6,MATCH($J99,{"Oil","Gas","Electric - Other","ELECTRIC - HEAT PUMP"},0))),0),"")</f>
        <v>0</v>
      </c>
      <c r="AG99" s="81">
        <f>_xlfn.IFNA(IF($D99=2,IF($J99="Not Paid by Tenant",0,INDEX('AMI Ref'!$K$7:$N$7,MATCH($J99,{"Oil","Gas","Electric - Other","ELECTRIC - HEAT PUMP"},0))),0),"")</f>
        <v>0</v>
      </c>
      <c r="AH99" s="81">
        <f>_xlfn.IFNA(IF($D99=3,IF($J99="Not Paid by Tenant",0,INDEX('AMI Ref'!$K$8:$N$8,MATCH($J99,{"Oil","Gas","Electric - Other","ELECTRIC - HEAT PUMP"},0))),0),"")</f>
        <v>0</v>
      </c>
      <c r="AI99" s="81">
        <f>_xlfn.IFNA(IF($D99=4,IF($J99="Not Paid by Tenant",0,INDEX('AMI Ref'!$K$9:$N$9,MATCH($J99,{"Oil","Gas","Electric - Other","ELECTRIC - HEAT PUMP"},0))),0),"")</f>
        <v>0</v>
      </c>
      <c r="AJ99" s="81">
        <f>_xlfn.IFNA(IF($D99=5,IF($J99="Not Paid by Tenant",0,INDEX('AMI Ref'!$K$10:$N$10,MATCH($J99,{"Oil","Gas","Electric - Other","ELECTRIC - HEAT PUMP"},0))),0),"")</f>
        <v>0</v>
      </c>
      <c r="AK99" s="32"/>
      <c r="AL99" s="81" t="str">
        <f>_xlfn.IFNA(IF($D99=0,IF($K99="Not Paid by Tenant",0,INDEX('AMI Ref'!$O$5:$R$5,MATCH($K99,{"Oil","Gas","Electric - Other","Electric ccASHP - split"},0))),0),"")</f>
        <v/>
      </c>
      <c r="AM99" s="81">
        <f>_xlfn.IFNA(IF($D99=1,IF($K99="Not Paid by Tenant",0,INDEX('AMI Ref'!$O$6:$R$6,MATCH($K99,{"Oil","Gas","Electric - Other","Electric ccASHP - split"},0))),0),"")</f>
        <v>0</v>
      </c>
      <c r="AN99" s="81">
        <f>_xlfn.IFNA(IF($D99=2,IF($K99="Not Paid by Tenant",0,INDEX('AMI Ref'!$O$7:$R$7,MATCH($K99,{"Oil","Gas","Electric - Other","Electric ccASHP - split"},0))),0),"")</f>
        <v>0</v>
      </c>
      <c r="AO99" s="81">
        <f>_xlfn.IFNA(IF($D99=3,IF($K99="Not Paid by Tenant",0,INDEX('AMI Ref'!$O$8:$R$8,MATCH($K99,{"Oil","Gas","Electric - Other","Electric ccASHP - split"},0))),0),"")</f>
        <v>0</v>
      </c>
      <c r="AP99" s="81">
        <f>_xlfn.IFNA(IF($D99=4,IF($K99="Not Paid by Tenant",0,INDEX('AMI Ref'!$O$9:$R$9,MATCH($K99,{"Oil","Gas","Electric - Other","Electric ccASHP - split"},0))),0),"")</f>
        <v>0</v>
      </c>
      <c r="AQ99" s="81">
        <f>_xlfn.IFNA(IF($D99=5,IF($K99="Not Paid by Tenant",0,INDEX('AMI Ref'!$O$10:$R$10,MATCH($K99,{"Oil","Gas","Electric - Other","Electric ccASHP - split"},0))),0),"")</f>
        <v>0</v>
      </c>
      <c r="AR99" s="81">
        <f t="shared" si="16"/>
        <v>0</v>
      </c>
      <c r="AS99" s="86" t="e">
        <f t="shared" si="17"/>
        <v>#N/A</v>
      </c>
    </row>
    <row r="100" spans="1:45" ht="12.95" customHeight="1" x14ac:dyDescent="0.2">
      <c r="A100" s="130">
        <v>98</v>
      </c>
      <c r="B100" s="177">
        <f>IF(OR(COUNTIF($B$2:$B99,Input!$F116)&lt;1,COUNTIF($O$2:$O99,Input!$C116)&lt;1),Input!F116,0)</f>
        <v>0</v>
      </c>
      <c r="C100" s="177">
        <f>IF(OR(COUNTIF($B$2:$B99,Input!$F116)&lt;1,COUNTIF($O$2:$O99,Input!$C116)&lt;1),Input!G116,0)</f>
        <v>0</v>
      </c>
      <c r="D100" s="177">
        <f>IF(OR(COUNTIF($B$2:$B99,Input!$F116)&lt;1,COUNTIF($O$2:$O99,Input!$C116)&lt;1),Input!H116,0)</f>
        <v>0</v>
      </c>
      <c r="E100" s="177">
        <f>IF(OR(COUNTIF($B$2:$B99,Input!$F116)&lt;1,COUNTIF($O$2:$O99,Input!$C116)&lt;1),Input!I116,0)</f>
        <v>0</v>
      </c>
      <c r="F100" s="177">
        <f>IF(OR(COUNTIF($B$2:$B99,Input!$F116)&lt;1,COUNTIF($O$2:$O99,Input!$C116)&lt;1),Input!J116,0)</f>
        <v>0</v>
      </c>
      <c r="G100" s="177">
        <f>IF(OR(COUNTIF($B$2:$B99,Input!$F116)&lt;1,COUNTIF($O$2:$O99,Input!$C116)&lt;1),Input!K116,0)</f>
        <v>0</v>
      </c>
      <c r="H100" s="177">
        <f>IF(OR(COUNTIF($B$2:$B99,Input!$F116)&lt;1,COUNTIF($O$2:$O99,Input!$C116)&lt;1),Input!L116,0)</f>
        <v>0</v>
      </c>
      <c r="I100" s="177">
        <f>IF(OR(COUNTIF($B$2:$B99,Input!$F116)&lt;1,COUNTIF($O$2:$O99,Input!$C116)&lt;1),Input!M116,0)</f>
        <v>0</v>
      </c>
      <c r="J100" s="177">
        <f>IF(OR(COUNTIF($B$2:$B99,Input!$F116)&lt;1,COUNTIF($O$2:$O99,Input!$C116)&lt;1),Input!N116,0)</f>
        <v>0</v>
      </c>
      <c r="K100" s="177">
        <f>IF(OR(COUNTIF($B$2:$B99,Input!$F116)&lt;1,COUNTIF($O$2:$O99,Input!$C116)&lt;1),Input!O116,0)</f>
        <v>0</v>
      </c>
      <c r="L100" s="177">
        <f>IF(OR(COUNTIF($B$2:$B99,Input!$F116)&lt;1,COUNTIF($O$2:$O99,Input!$C116)&lt;1),Input!P116,0)</f>
        <v>0</v>
      </c>
      <c r="M100" s="129" t="str">
        <f t="shared" si="12"/>
        <v/>
      </c>
      <c r="N100" s="161">
        <f t="shared" si="13"/>
        <v>0</v>
      </c>
      <c r="O100" s="168">
        <f>Input!C116</f>
        <v>0</v>
      </c>
      <c r="P100" s="168"/>
      <c r="R100" s="131">
        <f t="shared" si="14"/>
        <v>0</v>
      </c>
      <c r="S100" s="133" t="str">
        <f t="shared" si="10"/>
        <v xml:space="preserve"> </v>
      </c>
      <c r="T100" s="133"/>
      <c r="U100" s="132" t="str">
        <f>_xlfn.IFNA(IF($D100=0,LOOKUP($F100,{0.1,0.2,0.3,0.4,0.5,0.6,0.7,0.8,0.9,1},{22,34,46,58,70,82,94,106,118,130}),""),"")</f>
        <v/>
      </c>
      <c r="V100" s="132" t="str">
        <f>_xlfn.IFNA(IF($D100=1,LOOKUP($F100,{0.1,0.2,0.3,0.4,0.5,0.6,0.7,0.8,0.9,1},{23,35,47,59,71,83,95,107,119,131}),""),"")</f>
        <v/>
      </c>
      <c r="W100" s="132" t="str">
        <f>_xlfn.IFNA(IF($D100=2,LOOKUP($F100,{0.1,0.2,0.3,0.4,0.5,0.6,0.7,0.8,0.9,1},{24,36,48,60,72,84,96,108,120,132}),""),"")</f>
        <v/>
      </c>
      <c r="X100" s="132" t="str">
        <f>_xlfn.IFNA(IF($D100=3,LOOKUP($F100,{0.1,0.2,0.3,0.4,0.5,0.6,0.7,0.8,0.9,1},{25,37,49,61,73,85,97,109,121,133}),""),"")</f>
        <v/>
      </c>
      <c r="Y100" s="132" t="str">
        <f>_xlfn.IFNA(IF($D100=4,LOOKUP($F100,{0.1,0.2,0.3,0.4,0.5,0.6,0.7,0.8,0.9,1},{26,38,50,62,74,86,98,110,122,134}),""),"")</f>
        <v/>
      </c>
      <c r="Z100" s="132" t="str">
        <f>_xlfn.IFNA(IF($D100=5,LOOKUP($F100,{0.1,0.2,0.3,0.4,0.5,0.6,0.7,0.8,0.9,1},{27,39,51,63,75,87,99,111,123,135}),""),"")</f>
        <v/>
      </c>
      <c r="AA100" s="132">
        <f t="shared" si="15"/>
        <v>0</v>
      </c>
      <c r="AB100" s="132" t="str">
        <f>CONCATENATE(IF(H100="Yes w/ Elec. Stove","G",R100),AA100)</f>
        <v>00</v>
      </c>
      <c r="AC100" s="82" t="e">
        <f>VLOOKUP(AB100,'AMI Ref'!T:U,2,FALSE)</f>
        <v>#N/A</v>
      </c>
      <c r="AD100" s="81"/>
      <c r="AE100" s="81" t="str">
        <f>_xlfn.IFNA(IF($D100=0,IF($J100="Not Paid by Tenant",0,INDEX('AMI Ref'!$K$5:$N$5,MATCH($J100,{"Oil","Gas","Electric - Other","ELECTRIC - HEAT PUMP"},0))),0),"")</f>
        <v/>
      </c>
      <c r="AF100" s="81">
        <f>_xlfn.IFNA(IF($D100=1,IF($J100="Not Paid by Tenant",0,INDEX('AMI Ref'!$K$6:$N$6,MATCH($J100,{"Oil","Gas","Electric - Other","ELECTRIC - HEAT PUMP"},0))),0),"")</f>
        <v>0</v>
      </c>
      <c r="AG100" s="81">
        <f>_xlfn.IFNA(IF($D100=2,IF($J100="Not Paid by Tenant",0,INDEX('AMI Ref'!$K$7:$N$7,MATCH($J100,{"Oil","Gas","Electric - Other","ELECTRIC - HEAT PUMP"},0))),0),"")</f>
        <v>0</v>
      </c>
      <c r="AH100" s="81">
        <f>_xlfn.IFNA(IF($D100=3,IF($J100="Not Paid by Tenant",0,INDEX('AMI Ref'!$K$8:$N$8,MATCH($J100,{"Oil","Gas","Electric - Other","ELECTRIC - HEAT PUMP"},0))),0),"")</f>
        <v>0</v>
      </c>
      <c r="AI100" s="81">
        <f>_xlfn.IFNA(IF($D100=4,IF($J100="Not Paid by Tenant",0,INDEX('AMI Ref'!$K$9:$N$9,MATCH($J100,{"Oil","Gas","Electric - Other","ELECTRIC - HEAT PUMP"},0))),0),"")</f>
        <v>0</v>
      </c>
      <c r="AJ100" s="81">
        <f>_xlfn.IFNA(IF($D100=5,IF($J100="Not Paid by Tenant",0,INDEX('AMI Ref'!$K$10:$N$10,MATCH($J100,{"Oil","Gas","Electric - Other","ELECTRIC - HEAT PUMP"},0))),0),"")</f>
        <v>0</v>
      </c>
      <c r="AK100" s="32"/>
      <c r="AL100" s="81" t="str">
        <f>_xlfn.IFNA(IF($D100=0,IF($K100="Not Paid by Tenant",0,INDEX('AMI Ref'!$O$5:$R$5,MATCH($K100,{"Oil","Gas","Electric - Other","Electric ccASHP - split"},0))),0),"")</f>
        <v/>
      </c>
      <c r="AM100" s="81">
        <f>_xlfn.IFNA(IF($D100=1,IF($K100="Not Paid by Tenant",0,INDEX('AMI Ref'!$O$6:$R$6,MATCH($K100,{"Oil","Gas","Electric - Other","Electric ccASHP - split"},0))),0),"")</f>
        <v>0</v>
      </c>
      <c r="AN100" s="81">
        <f>_xlfn.IFNA(IF($D100=2,IF($K100="Not Paid by Tenant",0,INDEX('AMI Ref'!$O$7:$R$7,MATCH($K100,{"Oil","Gas","Electric - Other","Electric ccASHP - split"},0))),0),"")</f>
        <v>0</v>
      </c>
      <c r="AO100" s="81">
        <f>_xlfn.IFNA(IF($D100=3,IF($K100="Not Paid by Tenant",0,INDEX('AMI Ref'!$O$8:$R$8,MATCH($K100,{"Oil","Gas","Electric - Other","Electric ccASHP - split"},0))),0),"")</f>
        <v>0</v>
      </c>
      <c r="AP100" s="81">
        <f>_xlfn.IFNA(IF($D100=4,IF($K100="Not Paid by Tenant",0,INDEX('AMI Ref'!$O$9:$R$9,MATCH($K100,{"Oil","Gas","Electric - Other","Electric ccASHP - split"},0))),0),"")</f>
        <v>0</v>
      </c>
      <c r="AQ100" s="81">
        <f>_xlfn.IFNA(IF($D100=5,IF($K100="Not Paid by Tenant",0,INDEX('AMI Ref'!$O$10:$R$10,MATCH($K100,{"Oil","Gas","Electric - Other","Electric ccASHP - split"},0))),0),"")</f>
        <v>0</v>
      </c>
      <c r="AR100" s="81">
        <f t="shared" si="16"/>
        <v>0</v>
      </c>
      <c r="AS100" s="86" t="e">
        <f t="shared" si="17"/>
        <v>#N/A</v>
      </c>
    </row>
    <row r="101" spans="1:45" ht="12.95" customHeight="1" x14ac:dyDescent="0.2">
      <c r="A101" s="130">
        <v>99</v>
      </c>
      <c r="B101" s="177">
        <f>IF(OR(COUNTIF($B$2:$B100,Input!$F117)&lt;1,COUNTIF($O$2:$O100,Input!$C117)&lt;1),Input!F117,0)</f>
        <v>0</v>
      </c>
      <c r="C101" s="177">
        <f>IF(OR(COUNTIF($B$2:$B100,Input!$F117)&lt;1,COUNTIF($O$2:$O100,Input!$C117)&lt;1),Input!G117,0)</f>
        <v>0</v>
      </c>
      <c r="D101" s="177">
        <f>IF(OR(COUNTIF($B$2:$B100,Input!$F117)&lt;1,COUNTIF($O$2:$O100,Input!$C117)&lt;1),Input!H117,0)</f>
        <v>0</v>
      </c>
      <c r="E101" s="177">
        <f>IF(OR(COUNTIF($B$2:$B100,Input!$F117)&lt;1,COUNTIF($O$2:$O100,Input!$C117)&lt;1),Input!I117,0)</f>
        <v>0</v>
      </c>
      <c r="F101" s="177">
        <f>IF(OR(COUNTIF($B$2:$B100,Input!$F117)&lt;1,COUNTIF($O$2:$O100,Input!$C117)&lt;1),Input!J117,0)</f>
        <v>0</v>
      </c>
      <c r="G101" s="177">
        <f>IF(OR(COUNTIF($B$2:$B100,Input!$F117)&lt;1,COUNTIF($O$2:$O100,Input!$C117)&lt;1),Input!K117,0)</f>
        <v>0</v>
      </c>
      <c r="H101" s="177">
        <f>IF(OR(COUNTIF($B$2:$B100,Input!$F117)&lt;1,COUNTIF($O$2:$O100,Input!$C117)&lt;1),Input!L117,0)</f>
        <v>0</v>
      </c>
      <c r="I101" s="177">
        <f>IF(OR(COUNTIF($B$2:$B100,Input!$F117)&lt;1,COUNTIF($O$2:$O100,Input!$C117)&lt;1),Input!M117,0)</f>
        <v>0</v>
      </c>
      <c r="J101" s="177">
        <f>IF(OR(COUNTIF($B$2:$B100,Input!$F117)&lt;1,COUNTIF($O$2:$O100,Input!$C117)&lt;1),Input!N117,0)</f>
        <v>0</v>
      </c>
      <c r="K101" s="177">
        <f>IF(OR(COUNTIF($B$2:$B100,Input!$F117)&lt;1,COUNTIF($O$2:$O100,Input!$C117)&lt;1),Input!O117,0)</f>
        <v>0</v>
      </c>
      <c r="L101" s="177">
        <f>IF(OR(COUNTIF($B$2:$B100,Input!$F117)&lt;1,COUNTIF($O$2:$O100,Input!$C117)&lt;1),Input!P117,0)</f>
        <v>0</v>
      </c>
      <c r="M101" s="129" t="str">
        <f t="shared" si="12"/>
        <v/>
      </c>
      <c r="N101" s="161">
        <f t="shared" si="13"/>
        <v>0</v>
      </c>
      <c r="O101" s="168">
        <f>Input!C117</f>
        <v>0</v>
      </c>
      <c r="P101" s="168"/>
      <c r="R101" s="131">
        <f t="shared" si="14"/>
        <v>0</v>
      </c>
      <c r="S101" s="133" t="str">
        <f t="shared" si="10"/>
        <v xml:space="preserve"> </v>
      </c>
      <c r="T101" s="133"/>
      <c r="U101" s="132" t="str">
        <f>_xlfn.IFNA(IF($D101=0,LOOKUP($F101,{0.1,0.2,0.3,0.4,0.5,0.6,0.7,0.8,0.9,1},{22,34,46,58,70,82,94,106,118,130}),""),"")</f>
        <v/>
      </c>
      <c r="V101" s="132" t="str">
        <f>_xlfn.IFNA(IF($D101=1,LOOKUP($F101,{0.1,0.2,0.3,0.4,0.5,0.6,0.7,0.8,0.9,1},{23,35,47,59,71,83,95,107,119,131}),""),"")</f>
        <v/>
      </c>
      <c r="W101" s="132" t="str">
        <f>_xlfn.IFNA(IF($D101=2,LOOKUP($F101,{0.1,0.2,0.3,0.4,0.5,0.6,0.7,0.8,0.9,1},{24,36,48,60,72,84,96,108,120,132}),""),"")</f>
        <v/>
      </c>
      <c r="X101" s="132" t="str">
        <f>_xlfn.IFNA(IF($D101=3,LOOKUP($F101,{0.1,0.2,0.3,0.4,0.5,0.6,0.7,0.8,0.9,1},{25,37,49,61,73,85,97,109,121,133}),""),"")</f>
        <v/>
      </c>
      <c r="Y101" s="132" t="str">
        <f>_xlfn.IFNA(IF($D101=4,LOOKUP($F101,{0.1,0.2,0.3,0.4,0.5,0.6,0.7,0.8,0.9,1},{26,38,50,62,74,86,98,110,122,134}),""),"")</f>
        <v/>
      </c>
      <c r="Z101" s="132" t="str">
        <f>_xlfn.IFNA(IF($D101=5,LOOKUP($F101,{0.1,0.2,0.3,0.4,0.5,0.6,0.7,0.8,0.9,1},{27,39,51,63,75,87,99,111,123,135}),""),"")</f>
        <v/>
      </c>
      <c r="AA101" s="132">
        <f t="shared" si="15"/>
        <v>0</v>
      </c>
      <c r="AB101" s="132" t="str">
        <f>CONCATENATE(IF(H101="Yes w/ Elec. Stove","G",R101),AA101)</f>
        <v>00</v>
      </c>
      <c r="AC101" s="82" t="e">
        <f>VLOOKUP(AB101,'AMI Ref'!T:U,2,FALSE)</f>
        <v>#N/A</v>
      </c>
      <c r="AD101" s="81"/>
      <c r="AE101" s="81" t="str">
        <f>_xlfn.IFNA(IF($D101=0,IF($J101="Not Paid by Tenant",0,INDEX('AMI Ref'!$K$5:$N$5,MATCH($J101,{"Oil","Gas","Electric - Other","ELECTRIC - HEAT PUMP"},0))),0),"")</f>
        <v/>
      </c>
      <c r="AF101" s="81">
        <f>_xlfn.IFNA(IF($D101=1,IF($J101="Not Paid by Tenant",0,INDEX('AMI Ref'!$K$6:$N$6,MATCH($J101,{"Oil","Gas","Electric - Other","ELECTRIC - HEAT PUMP"},0))),0),"")</f>
        <v>0</v>
      </c>
      <c r="AG101" s="81">
        <f>_xlfn.IFNA(IF($D101=2,IF($J101="Not Paid by Tenant",0,INDEX('AMI Ref'!$K$7:$N$7,MATCH($J101,{"Oil","Gas","Electric - Other","ELECTRIC - HEAT PUMP"},0))),0),"")</f>
        <v>0</v>
      </c>
      <c r="AH101" s="81">
        <f>_xlfn.IFNA(IF($D101=3,IF($J101="Not Paid by Tenant",0,INDEX('AMI Ref'!$K$8:$N$8,MATCH($J101,{"Oil","Gas","Electric - Other","ELECTRIC - HEAT PUMP"},0))),0),"")</f>
        <v>0</v>
      </c>
      <c r="AI101" s="81">
        <f>_xlfn.IFNA(IF($D101=4,IF($J101="Not Paid by Tenant",0,INDEX('AMI Ref'!$K$9:$N$9,MATCH($J101,{"Oil","Gas","Electric - Other","ELECTRIC - HEAT PUMP"},0))),0),"")</f>
        <v>0</v>
      </c>
      <c r="AJ101" s="81">
        <f>_xlfn.IFNA(IF($D101=5,IF($J101="Not Paid by Tenant",0,INDEX('AMI Ref'!$K$10:$N$10,MATCH($J101,{"Oil","Gas","Electric - Other","ELECTRIC - HEAT PUMP"},0))),0),"")</f>
        <v>0</v>
      </c>
      <c r="AK101" s="32"/>
      <c r="AL101" s="81" t="str">
        <f>_xlfn.IFNA(IF($D101=0,IF($K101="Not Paid by Tenant",0,INDEX('AMI Ref'!$O$5:$R$5,MATCH($K101,{"Oil","Gas","Electric - Other","Electric ccASHP - split"},0))),0),"")</f>
        <v/>
      </c>
      <c r="AM101" s="81">
        <f>_xlfn.IFNA(IF($D101=1,IF($K101="Not Paid by Tenant",0,INDEX('AMI Ref'!$O$6:$R$6,MATCH($K101,{"Oil","Gas","Electric - Other","Electric ccASHP - split"},0))),0),"")</f>
        <v>0</v>
      </c>
      <c r="AN101" s="81">
        <f>_xlfn.IFNA(IF($D101=2,IF($K101="Not Paid by Tenant",0,INDEX('AMI Ref'!$O$7:$R$7,MATCH($K101,{"Oil","Gas","Electric - Other","Electric ccASHP - split"},0))),0),"")</f>
        <v>0</v>
      </c>
      <c r="AO101" s="81">
        <f>_xlfn.IFNA(IF($D101=3,IF($K101="Not Paid by Tenant",0,INDEX('AMI Ref'!$O$8:$R$8,MATCH($K101,{"Oil","Gas","Electric - Other","Electric ccASHP - split"},0))),0),"")</f>
        <v>0</v>
      </c>
      <c r="AP101" s="81">
        <f>_xlfn.IFNA(IF($D101=4,IF($K101="Not Paid by Tenant",0,INDEX('AMI Ref'!$O$9:$R$9,MATCH($K101,{"Oil","Gas","Electric - Other","Electric ccASHP - split"},0))),0),"")</f>
        <v>0</v>
      </c>
      <c r="AQ101" s="81">
        <f>_xlfn.IFNA(IF($D101=5,IF($K101="Not Paid by Tenant",0,INDEX('AMI Ref'!$O$10:$R$10,MATCH($K101,{"Oil","Gas","Electric - Other","Electric ccASHP - split"},0))),0),"")</f>
        <v>0</v>
      </c>
      <c r="AR101" s="81">
        <f t="shared" si="16"/>
        <v>0</v>
      </c>
      <c r="AS101" s="86" t="e">
        <f t="shared" si="17"/>
        <v>#N/A</v>
      </c>
    </row>
    <row r="102" spans="1:45" ht="12.95" customHeight="1" x14ac:dyDescent="0.2">
      <c r="A102" s="130">
        <v>100</v>
      </c>
      <c r="B102" s="177">
        <f>IF(OR(COUNTIF($B$2:$B101,Input!$F118)&lt;1,COUNTIF($O$2:$O101,Input!$C118)&lt;1),Input!F118,0)</f>
        <v>0</v>
      </c>
      <c r="C102" s="177">
        <f>IF(OR(COUNTIF($B$2:$B101,Input!$F118)&lt;1,COUNTIF($O$2:$O101,Input!$C118)&lt;1),Input!G118,0)</f>
        <v>0</v>
      </c>
      <c r="D102" s="177">
        <f>IF(OR(COUNTIF($B$2:$B101,Input!$F118)&lt;1,COUNTIF($O$2:$O101,Input!$C118)&lt;1),Input!H118,0)</f>
        <v>0</v>
      </c>
      <c r="E102" s="177">
        <f>IF(OR(COUNTIF($B$2:$B101,Input!$F118)&lt;1,COUNTIF($O$2:$O101,Input!$C118)&lt;1),Input!I118,0)</f>
        <v>0</v>
      </c>
      <c r="F102" s="177">
        <f>IF(OR(COUNTIF($B$2:$B101,Input!$F118)&lt;1,COUNTIF($O$2:$O101,Input!$C118)&lt;1),Input!J118,0)</f>
        <v>0</v>
      </c>
      <c r="G102" s="177">
        <f>IF(OR(COUNTIF($B$2:$B101,Input!$F118)&lt;1,COUNTIF($O$2:$O101,Input!$C118)&lt;1),Input!K118,0)</f>
        <v>0</v>
      </c>
      <c r="H102" s="177">
        <f>IF(OR(COUNTIF($B$2:$B101,Input!$F118)&lt;1,COUNTIF($O$2:$O101,Input!$C118)&lt;1),Input!L118,0)</f>
        <v>0</v>
      </c>
      <c r="I102" s="177">
        <f>IF(OR(COUNTIF($B$2:$B101,Input!$F118)&lt;1,COUNTIF($O$2:$O101,Input!$C118)&lt;1),Input!M118,0)</f>
        <v>0</v>
      </c>
      <c r="J102" s="177">
        <f>IF(OR(COUNTIF($B$2:$B101,Input!$F118)&lt;1,COUNTIF($O$2:$O101,Input!$C118)&lt;1),Input!N118,0)</f>
        <v>0</v>
      </c>
      <c r="K102" s="177">
        <f>IF(OR(COUNTIF($B$2:$B101,Input!$F118)&lt;1,COUNTIF($O$2:$O101,Input!$C118)&lt;1),Input!O118,0)</f>
        <v>0</v>
      </c>
      <c r="L102" s="177">
        <f>IF(OR(COUNTIF($B$2:$B101,Input!$F118)&lt;1,COUNTIF($O$2:$O101,Input!$C118)&lt;1),Input!P118,0)</f>
        <v>0</v>
      </c>
      <c r="M102" s="129" t="str">
        <f t="shared" si="12"/>
        <v/>
      </c>
      <c r="N102" s="161">
        <f t="shared" si="13"/>
        <v>0</v>
      </c>
      <c r="O102" s="168">
        <f>Input!C118</f>
        <v>0</v>
      </c>
      <c r="P102" s="168"/>
      <c r="R102" s="131">
        <f t="shared" si="14"/>
        <v>0</v>
      </c>
      <c r="S102" s="133" t="str">
        <f t="shared" si="10"/>
        <v xml:space="preserve"> </v>
      </c>
      <c r="T102" s="133"/>
      <c r="U102" s="132" t="str">
        <f>_xlfn.IFNA(IF($D102=0,LOOKUP($F102,{0.1,0.2,0.3,0.4,0.5,0.6,0.7,0.8,0.9,1},{22,34,46,58,70,82,94,106,118,130}),""),"")</f>
        <v/>
      </c>
      <c r="V102" s="132" t="str">
        <f>_xlfn.IFNA(IF($D102=1,LOOKUP($F102,{0.1,0.2,0.3,0.4,0.5,0.6,0.7,0.8,0.9,1},{23,35,47,59,71,83,95,107,119,131}),""),"")</f>
        <v/>
      </c>
      <c r="W102" s="132" t="str">
        <f>_xlfn.IFNA(IF($D102=2,LOOKUP($F102,{0.1,0.2,0.3,0.4,0.5,0.6,0.7,0.8,0.9,1},{24,36,48,60,72,84,96,108,120,132}),""),"")</f>
        <v/>
      </c>
      <c r="X102" s="132" t="str">
        <f>_xlfn.IFNA(IF($D102=3,LOOKUP($F102,{0.1,0.2,0.3,0.4,0.5,0.6,0.7,0.8,0.9,1},{25,37,49,61,73,85,97,109,121,133}),""),"")</f>
        <v/>
      </c>
      <c r="Y102" s="132" t="str">
        <f>_xlfn.IFNA(IF($D102=4,LOOKUP($F102,{0.1,0.2,0.3,0.4,0.5,0.6,0.7,0.8,0.9,1},{26,38,50,62,74,86,98,110,122,134}),""),"")</f>
        <v/>
      </c>
      <c r="Z102" s="132" t="str">
        <f>_xlfn.IFNA(IF($D102=5,LOOKUP($F102,{0.1,0.2,0.3,0.4,0.5,0.6,0.7,0.8,0.9,1},{27,39,51,63,75,87,99,111,123,135}),""),"")</f>
        <v/>
      </c>
      <c r="AA102" s="132">
        <f t="shared" si="15"/>
        <v>0</v>
      </c>
      <c r="AB102" s="132" t="str">
        <f>CONCATENATE(IF(H102="Yes w/ Elec. Stove","G",R102),AA102)</f>
        <v>00</v>
      </c>
      <c r="AC102" s="82" t="e">
        <f>VLOOKUP(AB102,'AMI Ref'!T:U,2,FALSE)</f>
        <v>#N/A</v>
      </c>
      <c r="AD102" s="81"/>
      <c r="AE102" s="81" t="str">
        <f>_xlfn.IFNA(IF($D102=0,IF($J102="Not Paid by Tenant",0,INDEX('AMI Ref'!$K$5:$N$5,MATCH($J102,{"Oil","Gas","Electric - Other","ELECTRIC - HEAT PUMP"},0))),0),"")</f>
        <v/>
      </c>
      <c r="AF102" s="81">
        <f>_xlfn.IFNA(IF($D102=1,IF($J102="Not Paid by Tenant",0,INDEX('AMI Ref'!$K$6:$N$6,MATCH($J102,{"Oil","Gas","Electric - Other","ELECTRIC - HEAT PUMP"},0))),0),"")</f>
        <v>0</v>
      </c>
      <c r="AG102" s="81">
        <f>_xlfn.IFNA(IF($D102=2,IF($J102="Not Paid by Tenant",0,INDEX('AMI Ref'!$K$7:$N$7,MATCH($J102,{"Oil","Gas","Electric - Other","ELECTRIC - HEAT PUMP"},0))),0),"")</f>
        <v>0</v>
      </c>
      <c r="AH102" s="81">
        <f>_xlfn.IFNA(IF($D102=3,IF($J102="Not Paid by Tenant",0,INDEX('AMI Ref'!$K$8:$N$8,MATCH($J102,{"Oil","Gas","Electric - Other","ELECTRIC - HEAT PUMP"},0))),0),"")</f>
        <v>0</v>
      </c>
      <c r="AI102" s="81">
        <f>_xlfn.IFNA(IF($D102=4,IF($J102="Not Paid by Tenant",0,INDEX('AMI Ref'!$K$9:$N$9,MATCH($J102,{"Oil","Gas","Electric - Other","ELECTRIC - HEAT PUMP"},0))),0),"")</f>
        <v>0</v>
      </c>
      <c r="AJ102" s="81">
        <f>_xlfn.IFNA(IF($D102=5,IF($J102="Not Paid by Tenant",0,INDEX('AMI Ref'!$K$10:$N$10,MATCH($J102,{"Oil","Gas","Electric - Other","ELECTRIC - HEAT PUMP"},0))),0),"")</f>
        <v>0</v>
      </c>
      <c r="AK102" s="32"/>
      <c r="AL102" s="81" t="str">
        <f>_xlfn.IFNA(IF($D102=0,IF($K102="Not Paid by Tenant",0,INDEX('AMI Ref'!$O$5:$R$5,MATCH($K102,{"Oil","Gas","Electric - Other","Electric ccASHP - split"},0))),0),"")</f>
        <v/>
      </c>
      <c r="AM102" s="81">
        <f>_xlfn.IFNA(IF($D102=1,IF($K102="Not Paid by Tenant",0,INDEX('AMI Ref'!$O$6:$R$6,MATCH($K102,{"Oil","Gas","Electric - Other","Electric ccASHP - split"},0))),0),"")</f>
        <v>0</v>
      </c>
      <c r="AN102" s="81">
        <f>_xlfn.IFNA(IF($D102=2,IF($K102="Not Paid by Tenant",0,INDEX('AMI Ref'!$O$7:$R$7,MATCH($K102,{"Oil","Gas","Electric - Other","Electric ccASHP - split"},0))),0),"")</f>
        <v>0</v>
      </c>
      <c r="AO102" s="81">
        <f>_xlfn.IFNA(IF($D102=3,IF($K102="Not Paid by Tenant",0,INDEX('AMI Ref'!$O$8:$R$8,MATCH($K102,{"Oil","Gas","Electric - Other","Electric ccASHP - split"},0))),0),"")</f>
        <v>0</v>
      </c>
      <c r="AP102" s="81">
        <f>_xlfn.IFNA(IF($D102=4,IF($K102="Not Paid by Tenant",0,INDEX('AMI Ref'!$O$9:$R$9,MATCH($K102,{"Oil","Gas","Electric - Other","Electric ccASHP - split"},0))),0),"")</f>
        <v>0</v>
      </c>
      <c r="AQ102" s="81">
        <f>_xlfn.IFNA(IF($D102=5,IF($K102="Not Paid by Tenant",0,INDEX('AMI Ref'!$O$10:$R$10,MATCH($K102,{"Oil","Gas","Electric - Other","Electric ccASHP - split"},0))),0),"")</f>
        <v>0</v>
      </c>
      <c r="AR102" s="81">
        <f t="shared" si="16"/>
        <v>0</v>
      </c>
      <c r="AS102" s="86" t="e">
        <f t="shared" si="17"/>
        <v>#N/A</v>
      </c>
    </row>
    <row r="103" spans="1:45" s="105" customFormat="1" ht="12.95" customHeight="1" x14ac:dyDescent="0.2">
      <c r="A103" s="130">
        <v>101</v>
      </c>
      <c r="B103" s="177">
        <f>IF(OR(COUNTIF($B$2:$B102,Input!$F119)&lt;1,COUNTIF($O$2:$O102,Input!$C119)&lt;1),Input!F119,0)</f>
        <v>0</v>
      </c>
      <c r="C103" s="177">
        <f>IF(OR(COUNTIF($B$2:$B102,Input!$F119)&lt;1,COUNTIF($O$2:$O102,Input!$C119)&lt;1),Input!G119,0)</f>
        <v>0</v>
      </c>
      <c r="D103" s="177">
        <f>IF(OR(COUNTIF($B$2:$B102,Input!$F119)&lt;1,COUNTIF($O$2:$O102,Input!$C119)&lt;1),Input!H119,0)</f>
        <v>0</v>
      </c>
      <c r="E103" s="177">
        <f>IF(OR(COUNTIF($B$2:$B102,Input!$F119)&lt;1,COUNTIF($O$2:$O102,Input!$C119)&lt;1),Input!I119,0)</f>
        <v>0</v>
      </c>
      <c r="F103" s="177">
        <f>IF(OR(COUNTIF($B$2:$B102,Input!$F119)&lt;1,COUNTIF($O$2:$O102,Input!$C119)&lt;1),Input!J119,0)</f>
        <v>0</v>
      </c>
      <c r="G103" s="177">
        <f>IF(OR(COUNTIF($B$2:$B102,Input!$F119)&lt;1,COUNTIF($O$2:$O102,Input!$C119)&lt;1),Input!K119,0)</f>
        <v>0</v>
      </c>
      <c r="H103" s="177">
        <f>IF(OR(COUNTIF($B$2:$B102,Input!$F119)&lt;1,COUNTIF($O$2:$O102,Input!$C119)&lt;1),Input!L119,0)</f>
        <v>0</v>
      </c>
      <c r="I103" s="177">
        <f>IF(OR(COUNTIF($B$2:$B102,Input!$F119)&lt;1,COUNTIF($O$2:$O102,Input!$C119)&lt;1),Input!M119,0)</f>
        <v>0</v>
      </c>
      <c r="J103" s="177">
        <f>IF(OR(COUNTIF($B$2:$B102,Input!$F119)&lt;1,COUNTIF($O$2:$O102,Input!$C119)&lt;1),Input!N119,0)</f>
        <v>0</v>
      </c>
      <c r="K103" s="177">
        <f>IF(OR(COUNTIF($B$2:$B102,Input!$F119)&lt;1,COUNTIF($O$2:$O102,Input!$C119)&lt;1),Input!O119,0)</f>
        <v>0</v>
      </c>
      <c r="L103" s="177">
        <f>IF(OR(COUNTIF($B$2:$B102,Input!$F119)&lt;1,COUNTIF($O$2:$O102,Input!$C119)&lt;1),Input!P119,0)</f>
        <v>0</v>
      </c>
      <c r="M103" s="129" t="str">
        <f t="shared" ref="M103:M166" si="18">IFERROR(IF(E103="NO","NA",IF(AND(E103="yes",C103+L103&lt;=AS103),"YES","NO")),"")</f>
        <v/>
      </c>
      <c r="N103" s="161">
        <f t="shared" si="13"/>
        <v>0</v>
      </c>
      <c r="O103" s="168">
        <f>Input!C119</f>
        <v>0</v>
      </c>
      <c r="P103" s="168"/>
      <c r="Q103" s="127"/>
      <c r="R103" s="131">
        <f t="shared" si="14"/>
        <v>0</v>
      </c>
      <c r="S103" s="133" t="str">
        <f t="shared" si="10"/>
        <v xml:space="preserve"> </v>
      </c>
      <c r="T103" s="133"/>
      <c r="U103" s="132" t="str">
        <f>_xlfn.IFNA(IF($D103=0,LOOKUP($F103,{0.1,0.2,0.3,0.4,0.5,0.6,0.7,0.8,0.9,1},{22,34,46,58,70,82,94,106,118,130}),""),"")</f>
        <v/>
      </c>
      <c r="V103" s="132" t="str">
        <f>_xlfn.IFNA(IF($D103=1,LOOKUP($F103,{0.1,0.2,0.3,0.4,0.5,0.6,0.7,0.8,0.9,1},{23,35,47,59,71,83,95,107,119,131}),""),"")</f>
        <v/>
      </c>
      <c r="W103" s="132" t="str">
        <f>_xlfn.IFNA(IF($D103=2,LOOKUP($F103,{0.1,0.2,0.3,0.4,0.5,0.6,0.7,0.8,0.9,1},{24,36,48,60,72,84,96,108,120,132}),""),"")</f>
        <v/>
      </c>
      <c r="X103" s="132" t="str">
        <f>_xlfn.IFNA(IF($D103=3,LOOKUP($F103,{0.1,0.2,0.3,0.4,0.5,0.6,0.7,0.8,0.9,1},{25,37,49,61,73,85,97,109,121,133}),""),"")</f>
        <v/>
      </c>
      <c r="Y103" s="132" t="str">
        <f>_xlfn.IFNA(IF($D103=4,LOOKUP($F103,{0.1,0.2,0.3,0.4,0.5,0.6,0.7,0.8,0.9,1},{26,38,50,62,74,86,98,110,122,134}),""),"")</f>
        <v/>
      </c>
      <c r="Z103" s="132" t="str">
        <f>_xlfn.IFNA(IF($D103=5,LOOKUP($F103,{0.1,0.2,0.3,0.4,0.5,0.6,0.7,0.8,0.9,1},{27,39,51,63,75,87,99,111,123,135}),""),"")</f>
        <v/>
      </c>
      <c r="AA103" s="132">
        <f t="shared" ref="AA103:AA166" si="19">SUM(U103:Z103)</f>
        <v>0</v>
      </c>
      <c r="AB103" s="132" t="str">
        <f t="shared" ref="AB103:AB166" si="20">CONCATENATE(IF(H103="Yes w/ Elec. Stove","G",R103),AA103)</f>
        <v>00</v>
      </c>
      <c r="AC103" s="82" t="e">
        <f>VLOOKUP(AB103,'AMI Ref'!T:U,2,FALSE)</f>
        <v>#N/A</v>
      </c>
      <c r="AD103" s="124"/>
      <c r="AE103" s="81" t="str">
        <f>_xlfn.IFNA(IF($D103=0,IF($J103="Not Paid by Tenant",0,INDEX('AMI Ref'!$K$5:$N$5,MATCH($J103,{"Oil","Gas","Electric - Other","ELECTRIC - HEAT PUMP"},0))),0),"")</f>
        <v/>
      </c>
      <c r="AF103" s="81">
        <f>_xlfn.IFNA(IF($D103=1,IF($J103="Not Paid by Tenant",0,INDEX('AMI Ref'!$K$6:$N$6,MATCH($J103,{"Oil","Gas","Electric - Other","ELECTRIC - HEAT PUMP"},0))),0),"")</f>
        <v>0</v>
      </c>
      <c r="AG103" s="81">
        <f>_xlfn.IFNA(IF($D103=2,IF($J103="Not Paid by Tenant",0,INDEX('AMI Ref'!$K$7:$N$7,MATCH($J103,{"Oil","Gas","Electric - Other","ELECTRIC - HEAT PUMP"},0))),0),"")</f>
        <v>0</v>
      </c>
      <c r="AH103" s="81">
        <f>_xlfn.IFNA(IF($D103=3,IF($J103="Not Paid by Tenant",0,INDEX('AMI Ref'!$K$8:$N$8,MATCH($J103,{"Oil","Gas","Electric - Other","ELECTRIC - HEAT PUMP"},0))),0),"")</f>
        <v>0</v>
      </c>
      <c r="AI103" s="81">
        <f>_xlfn.IFNA(IF($D103=4,IF($J103="Not Paid by Tenant",0,INDEX('AMI Ref'!$K$9:$N$9,MATCH($J103,{"Oil","Gas","Electric - Other","ELECTRIC - HEAT PUMP"},0))),0),"")</f>
        <v>0</v>
      </c>
      <c r="AJ103" s="81">
        <f>_xlfn.IFNA(IF($D103=5,IF($J103="Not Paid by Tenant",0,INDEX('AMI Ref'!$K$10:$N$10,MATCH($J103,{"Oil","Gas","Electric - Other","ELECTRIC - HEAT PUMP"},0))),0),"")</f>
        <v>0</v>
      </c>
      <c r="AK103" s="128"/>
      <c r="AL103" s="81" t="str">
        <f>_xlfn.IFNA(IF($D103=0,IF($K103="Not Paid by Tenant",0,INDEX('AMI Ref'!$O$5:$R$5,MATCH($K103,{"Oil","Gas","Electric - Other","Electric ccASHP - split"},0))),0),"")</f>
        <v/>
      </c>
      <c r="AM103" s="81">
        <f>_xlfn.IFNA(IF($D103=1,IF($K103="Not Paid by Tenant",0,INDEX('AMI Ref'!$O$6:$R$6,MATCH($K103,{"Oil","Gas","Electric - Other","Electric ccASHP - split"},0))),0),"")</f>
        <v>0</v>
      </c>
      <c r="AN103" s="81">
        <f>_xlfn.IFNA(IF($D103=2,IF($K103="Not Paid by Tenant",0,INDEX('AMI Ref'!$O$7:$R$7,MATCH($K103,{"Oil","Gas","Electric - Other","Electric ccASHP - split"},0))),0),"")</f>
        <v>0</v>
      </c>
      <c r="AO103" s="81">
        <f>_xlfn.IFNA(IF($D103=3,IF($K103="Not Paid by Tenant",0,INDEX('AMI Ref'!$O$8:$R$8,MATCH($K103,{"Oil","Gas","Electric - Other","Electric ccASHP - split"},0))),0),"")</f>
        <v>0</v>
      </c>
      <c r="AP103" s="81">
        <f>_xlfn.IFNA(IF($D103=4,IF($K103="Not Paid by Tenant",0,INDEX('AMI Ref'!$O$9:$R$9,MATCH($K103,{"Oil","Gas","Electric - Other","Electric ccASHP - split"},0))),0),"")</f>
        <v>0</v>
      </c>
      <c r="AQ103" s="81">
        <f>_xlfn.IFNA(IF($D103=5,IF($K103="Not Paid by Tenant",0,INDEX('AMI Ref'!$O$10:$R$10,MATCH($K103,{"Oil","Gas","Electric - Other","Electric ccASHP - split"},0))),0),"")</f>
        <v>0</v>
      </c>
      <c r="AR103" s="124">
        <f t="shared" ref="AR103:AR166" si="21">SUM(AE103:AQ103)</f>
        <v>0</v>
      </c>
      <c r="AS103" s="123" t="e">
        <f t="shared" ref="AS103:AS166" si="22">AC103-AR103</f>
        <v>#N/A</v>
      </c>
    </row>
    <row r="104" spans="1:45" s="70" customFormat="1" ht="12.95" customHeight="1" x14ac:dyDescent="0.2">
      <c r="A104" s="130">
        <v>102</v>
      </c>
      <c r="B104" s="177">
        <f>IF(OR(COUNTIF($B$2:$B103,Input!$F120)&lt;1,COUNTIF($O$2:$O103,Input!$C120)&lt;1),Input!F120,0)</f>
        <v>0</v>
      </c>
      <c r="C104" s="177">
        <f>IF(OR(COUNTIF($B$2:$B103,Input!$F120)&lt;1,COUNTIF($O$2:$O103,Input!$C120)&lt;1),Input!G120,0)</f>
        <v>0</v>
      </c>
      <c r="D104" s="177">
        <f>IF(OR(COUNTIF($B$2:$B103,Input!$F120)&lt;1,COUNTIF($O$2:$O103,Input!$C120)&lt;1),Input!H120,0)</f>
        <v>0</v>
      </c>
      <c r="E104" s="177">
        <f>IF(OR(COUNTIF($B$2:$B103,Input!$F120)&lt;1,COUNTIF($O$2:$O103,Input!$C120)&lt;1),Input!I120,0)</f>
        <v>0</v>
      </c>
      <c r="F104" s="177">
        <f>IF(OR(COUNTIF($B$2:$B103,Input!$F120)&lt;1,COUNTIF($O$2:$O103,Input!$C120)&lt;1),Input!J120,0)</f>
        <v>0</v>
      </c>
      <c r="G104" s="177">
        <f>IF(OR(COUNTIF($B$2:$B103,Input!$F120)&lt;1,COUNTIF($O$2:$O103,Input!$C120)&lt;1),Input!K120,0)</f>
        <v>0</v>
      </c>
      <c r="H104" s="177">
        <f>IF(OR(COUNTIF($B$2:$B103,Input!$F120)&lt;1,COUNTIF($O$2:$O103,Input!$C120)&lt;1),Input!L120,0)</f>
        <v>0</v>
      </c>
      <c r="I104" s="177">
        <f>IF(OR(COUNTIF($B$2:$B103,Input!$F120)&lt;1,COUNTIF($O$2:$O103,Input!$C120)&lt;1),Input!M120,0)</f>
        <v>0</v>
      </c>
      <c r="J104" s="177">
        <f>IF(OR(COUNTIF($B$2:$B103,Input!$F120)&lt;1,COUNTIF($O$2:$O103,Input!$C120)&lt;1),Input!N120,0)</f>
        <v>0</v>
      </c>
      <c r="K104" s="177">
        <f>IF(OR(COUNTIF($B$2:$B103,Input!$F120)&lt;1,COUNTIF($O$2:$O103,Input!$C120)&lt;1),Input!O120,0)</f>
        <v>0</v>
      </c>
      <c r="L104" s="177">
        <f>IF(OR(COUNTIF($B$2:$B103,Input!$F120)&lt;1,COUNTIF($O$2:$O103,Input!$C120)&lt;1),Input!P120,0)</f>
        <v>0</v>
      </c>
      <c r="M104" s="129" t="str">
        <f t="shared" si="18"/>
        <v/>
      </c>
      <c r="N104" s="161">
        <f t="shared" si="13"/>
        <v>0</v>
      </c>
      <c r="O104" s="168">
        <f>Input!C120</f>
        <v>0</v>
      </c>
      <c r="P104" s="168"/>
      <c r="Q104" s="127"/>
      <c r="R104" s="131">
        <f t="shared" si="14"/>
        <v>0</v>
      </c>
      <c r="S104" s="133" t="str">
        <f t="shared" si="10"/>
        <v xml:space="preserve"> </v>
      </c>
      <c r="T104" s="133"/>
      <c r="U104" s="132" t="str">
        <f>_xlfn.IFNA(IF($D104=0,LOOKUP($F104,{0.1,0.2,0.3,0.4,0.5,0.6,0.7,0.8,0.9,1},{22,34,46,58,70,82,94,106,118,130}),""),"")</f>
        <v/>
      </c>
      <c r="V104" s="132" t="str">
        <f>_xlfn.IFNA(IF($D104=1,LOOKUP($F104,{0.1,0.2,0.3,0.4,0.5,0.6,0.7,0.8,0.9,1},{23,35,47,59,71,83,95,107,119,131}),""),"")</f>
        <v/>
      </c>
      <c r="W104" s="132" t="str">
        <f>_xlfn.IFNA(IF($D104=2,LOOKUP($F104,{0.1,0.2,0.3,0.4,0.5,0.6,0.7,0.8,0.9,1},{24,36,48,60,72,84,96,108,120,132}),""),"")</f>
        <v/>
      </c>
      <c r="X104" s="132" t="str">
        <f>_xlfn.IFNA(IF($D104=3,LOOKUP($F104,{0.1,0.2,0.3,0.4,0.5,0.6,0.7,0.8,0.9,1},{25,37,49,61,73,85,97,109,121,133}),""),"")</f>
        <v/>
      </c>
      <c r="Y104" s="132" t="str">
        <f>_xlfn.IFNA(IF($D104=4,LOOKUP($F104,{0.1,0.2,0.3,0.4,0.5,0.6,0.7,0.8,0.9,1},{26,38,50,62,74,86,98,110,122,134}),""),"")</f>
        <v/>
      </c>
      <c r="Z104" s="132" t="str">
        <f>_xlfn.IFNA(IF($D104=5,LOOKUP($F104,{0.1,0.2,0.3,0.4,0.5,0.6,0.7,0.8,0.9,1},{27,39,51,63,75,87,99,111,123,135}),""),"")</f>
        <v/>
      </c>
      <c r="AA104" s="132">
        <f t="shared" si="19"/>
        <v>0</v>
      </c>
      <c r="AB104" s="132" t="str">
        <f t="shared" si="20"/>
        <v>00</v>
      </c>
      <c r="AC104" s="82" t="e">
        <f>VLOOKUP(AB104,'AMI Ref'!T:U,2,FALSE)</f>
        <v>#N/A</v>
      </c>
      <c r="AD104" s="124"/>
      <c r="AE104" s="81" t="str">
        <f>_xlfn.IFNA(IF($D104=0,IF($J104="Not Paid by Tenant",0,INDEX('AMI Ref'!$K$5:$N$5,MATCH($J104,{"Oil","Gas","Electric - Other","ELECTRIC - HEAT PUMP"},0))),0),"")</f>
        <v/>
      </c>
      <c r="AF104" s="81">
        <f>_xlfn.IFNA(IF($D104=1,IF($J104="Not Paid by Tenant",0,INDEX('AMI Ref'!$K$6:$N$6,MATCH($J104,{"Oil","Gas","Electric - Other","ELECTRIC - HEAT PUMP"},0))),0),"")</f>
        <v>0</v>
      </c>
      <c r="AG104" s="81">
        <f>_xlfn.IFNA(IF($D104=2,IF($J104="Not Paid by Tenant",0,INDEX('AMI Ref'!$K$7:$N$7,MATCH($J104,{"Oil","Gas","Electric - Other","ELECTRIC - HEAT PUMP"},0))),0),"")</f>
        <v>0</v>
      </c>
      <c r="AH104" s="81">
        <f>_xlfn.IFNA(IF($D104=3,IF($J104="Not Paid by Tenant",0,INDEX('AMI Ref'!$K$8:$N$8,MATCH($J104,{"Oil","Gas","Electric - Other","ELECTRIC - HEAT PUMP"},0))),0),"")</f>
        <v>0</v>
      </c>
      <c r="AI104" s="81">
        <f>_xlfn.IFNA(IF($D104=4,IF($J104="Not Paid by Tenant",0,INDEX('AMI Ref'!$K$9:$N$9,MATCH($J104,{"Oil","Gas","Electric - Other","ELECTRIC - HEAT PUMP"},0))),0),"")</f>
        <v>0</v>
      </c>
      <c r="AJ104" s="81">
        <f>_xlfn.IFNA(IF($D104=5,IF($J104="Not Paid by Tenant",0,INDEX('AMI Ref'!$K$10:$N$10,MATCH($J104,{"Oil","Gas","Electric - Other","ELECTRIC - HEAT PUMP"},0))),0),"")</f>
        <v>0</v>
      </c>
      <c r="AK104" s="128"/>
      <c r="AL104" s="81" t="str">
        <f>_xlfn.IFNA(IF($D104=0,IF($K104="Not Paid by Tenant",0,INDEX('AMI Ref'!$O$5:$R$5,MATCH($K104,{"Oil","Gas","Electric - Other","Electric ccASHP - split"},0))),0),"")</f>
        <v/>
      </c>
      <c r="AM104" s="81">
        <f>_xlfn.IFNA(IF($D104=1,IF($K104="Not Paid by Tenant",0,INDEX('AMI Ref'!$O$6:$R$6,MATCH($K104,{"Oil","Gas","Electric - Other","Electric ccASHP - split"},0))),0),"")</f>
        <v>0</v>
      </c>
      <c r="AN104" s="81">
        <f>_xlfn.IFNA(IF($D104=2,IF($K104="Not Paid by Tenant",0,INDEX('AMI Ref'!$O$7:$R$7,MATCH($K104,{"Oil","Gas","Electric - Other","Electric ccASHP - split"},0))),0),"")</f>
        <v>0</v>
      </c>
      <c r="AO104" s="81">
        <f>_xlfn.IFNA(IF($D104=3,IF($K104="Not Paid by Tenant",0,INDEX('AMI Ref'!$O$8:$R$8,MATCH($K104,{"Oil","Gas","Electric - Other","Electric ccASHP - split"},0))),0),"")</f>
        <v>0</v>
      </c>
      <c r="AP104" s="81">
        <f>_xlfn.IFNA(IF($D104=4,IF($K104="Not Paid by Tenant",0,INDEX('AMI Ref'!$O$9:$R$9,MATCH($K104,{"Oil","Gas","Electric - Other","Electric ccASHP - split"},0))),0),"")</f>
        <v>0</v>
      </c>
      <c r="AQ104" s="81">
        <f>_xlfn.IFNA(IF($D104=5,IF($K104="Not Paid by Tenant",0,INDEX('AMI Ref'!$O$10:$R$10,MATCH($K104,{"Oil","Gas","Electric - Other","Electric ccASHP - split"},0))),0),"")</f>
        <v>0</v>
      </c>
      <c r="AR104" s="124">
        <f t="shared" si="21"/>
        <v>0</v>
      </c>
      <c r="AS104" s="123" t="e">
        <f t="shared" si="22"/>
        <v>#N/A</v>
      </c>
    </row>
    <row r="105" spans="1:45" s="70" customFormat="1" ht="12.95" customHeight="1" x14ac:dyDescent="0.2">
      <c r="A105" s="130">
        <v>103</v>
      </c>
      <c r="B105" s="177">
        <f>IF(OR(COUNTIF($B$2:$B104,Input!$F121)&lt;1,COUNTIF($O$2:$O104,Input!$C121)&lt;1),Input!F121,0)</f>
        <v>0</v>
      </c>
      <c r="C105" s="177">
        <f>IF(OR(COUNTIF($B$2:$B104,Input!$F121)&lt;1,COUNTIF($O$2:$O104,Input!$C121)&lt;1),Input!G121,0)</f>
        <v>0</v>
      </c>
      <c r="D105" s="177">
        <f>IF(OR(COUNTIF($B$2:$B104,Input!$F121)&lt;1,COUNTIF($O$2:$O104,Input!$C121)&lt;1),Input!H121,0)</f>
        <v>0</v>
      </c>
      <c r="E105" s="177">
        <f>IF(OR(COUNTIF($B$2:$B104,Input!$F121)&lt;1,COUNTIF($O$2:$O104,Input!$C121)&lt;1),Input!I121,0)</f>
        <v>0</v>
      </c>
      <c r="F105" s="177">
        <f>IF(OR(COUNTIF($B$2:$B104,Input!$F121)&lt;1,COUNTIF($O$2:$O104,Input!$C121)&lt;1),Input!J121,0)</f>
        <v>0</v>
      </c>
      <c r="G105" s="177">
        <f>IF(OR(COUNTIF($B$2:$B104,Input!$F121)&lt;1,COUNTIF($O$2:$O104,Input!$C121)&lt;1),Input!K121,0)</f>
        <v>0</v>
      </c>
      <c r="H105" s="177">
        <f>IF(OR(COUNTIF($B$2:$B104,Input!$F121)&lt;1,COUNTIF($O$2:$O104,Input!$C121)&lt;1),Input!L121,0)</f>
        <v>0</v>
      </c>
      <c r="I105" s="177">
        <f>IF(OR(COUNTIF($B$2:$B104,Input!$F121)&lt;1,COUNTIF($O$2:$O104,Input!$C121)&lt;1),Input!M121,0)</f>
        <v>0</v>
      </c>
      <c r="J105" s="177">
        <f>IF(OR(COUNTIF($B$2:$B104,Input!$F121)&lt;1,COUNTIF($O$2:$O104,Input!$C121)&lt;1),Input!N121,0)</f>
        <v>0</v>
      </c>
      <c r="K105" s="177">
        <f>IF(OR(COUNTIF($B$2:$B104,Input!$F121)&lt;1,COUNTIF($O$2:$O104,Input!$C121)&lt;1),Input!O121,0)</f>
        <v>0</v>
      </c>
      <c r="L105" s="177">
        <f>IF(OR(COUNTIF($B$2:$B104,Input!$F121)&lt;1,COUNTIF($O$2:$O104,Input!$C121)&lt;1),Input!P121,0)</f>
        <v>0</v>
      </c>
      <c r="M105" s="129" t="str">
        <f t="shared" si="18"/>
        <v/>
      </c>
      <c r="N105" s="161">
        <f t="shared" si="13"/>
        <v>0</v>
      </c>
      <c r="O105" s="168">
        <f>Input!C121</f>
        <v>0</v>
      </c>
      <c r="P105" s="168"/>
      <c r="Q105" s="127"/>
      <c r="R105" s="131">
        <f t="shared" si="14"/>
        <v>0</v>
      </c>
      <c r="S105" s="133" t="str">
        <f t="shared" si="10"/>
        <v xml:space="preserve"> </v>
      </c>
      <c r="T105" s="133"/>
      <c r="U105" s="132" t="str">
        <f>_xlfn.IFNA(IF($D105=0,LOOKUP($F105,{0.1,0.2,0.3,0.4,0.5,0.6,0.7,0.8,0.9,1},{22,34,46,58,70,82,94,106,118,130}),""),"")</f>
        <v/>
      </c>
      <c r="V105" s="132" t="str">
        <f>_xlfn.IFNA(IF($D105=1,LOOKUP($F105,{0.1,0.2,0.3,0.4,0.5,0.6,0.7,0.8,0.9,1},{23,35,47,59,71,83,95,107,119,131}),""),"")</f>
        <v/>
      </c>
      <c r="W105" s="132" t="str">
        <f>_xlfn.IFNA(IF($D105=2,LOOKUP($F105,{0.1,0.2,0.3,0.4,0.5,0.6,0.7,0.8,0.9,1},{24,36,48,60,72,84,96,108,120,132}),""),"")</f>
        <v/>
      </c>
      <c r="X105" s="132" t="str">
        <f>_xlfn.IFNA(IF($D105=3,LOOKUP($F105,{0.1,0.2,0.3,0.4,0.5,0.6,0.7,0.8,0.9,1},{25,37,49,61,73,85,97,109,121,133}),""),"")</f>
        <v/>
      </c>
      <c r="Y105" s="132" t="str">
        <f>_xlfn.IFNA(IF($D105=4,LOOKUP($F105,{0.1,0.2,0.3,0.4,0.5,0.6,0.7,0.8,0.9,1},{26,38,50,62,74,86,98,110,122,134}),""),"")</f>
        <v/>
      </c>
      <c r="Z105" s="132" t="str">
        <f>_xlfn.IFNA(IF($D105=5,LOOKUP($F105,{0.1,0.2,0.3,0.4,0.5,0.6,0.7,0.8,0.9,1},{27,39,51,63,75,87,99,111,123,135}),""),"")</f>
        <v/>
      </c>
      <c r="AA105" s="132">
        <f t="shared" si="19"/>
        <v>0</v>
      </c>
      <c r="AB105" s="132" t="str">
        <f t="shared" si="20"/>
        <v>00</v>
      </c>
      <c r="AC105" s="82" t="e">
        <f>VLOOKUP(AB105,'AMI Ref'!T:U,2,FALSE)</f>
        <v>#N/A</v>
      </c>
      <c r="AD105" s="124"/>
      <c r="AE105" s="81" t="str">
        <f>_xlfn.IFNA(IF($D105=0,IF($J105="Not Paid by Tenant",0,INDEX('AMI Ref'!$K$5:$N$5,MATCH($J105,{"Oil","Gas","Electric - Other","ELECTRIC - HEAT PUMP"},0))),0),"")</f>
        <v/>
      </c>
      <c r="AF105" s="81">
        <f>_xlfn.IFNA(IF($D105=1,IF($J105="Not Paid by Tenant",0,INDEX('AMI Ref'!$K$6:$N$6,MATCH($J105,{"Oil","Gas","Electric - Other","ELECTRIC - HEAT PUMP"},0))),0),"")</f>
        <v>0</v>
      </c>
      <c r="AG105" s="81">
        <f>_xlfn.IFNA(IF($D105=2,IF($J105="Not Paid by Tenant",0,INDEX('AMI Ref'!$K$7:$N$7,MATCH($J105,{"Oil","Gas","Electric - Other","ELECTRIC - HEAT PUMP"},0))),0),"")</f>
        <v>0</v>
      </c>
      <c r="AH105" s="81">
        <f>_xlfn.IFNA(IF($D105=3,IF($J105="Not Paid by Tenant",0,INDEX('AMI Ref'!$K$8:$N$8,MATCH($J105,{"Oil","Gas","Electric - Other","ELECTRIC - HEAT PUMP"},0))),0),"")</f>
        <v>0</v>
      </c>
      <c r="AI105" s="81">
        <f>_xlfn.IFNA(IF($D105=4,IF($J105="Not Paid by Tenant",0,INDEX('AMI Ref'!$K$9:$N$9,MATCH($J105,{"Oil","Gas","Electric - Other","ELECTRIC - HEAT PUMP"},0))),0),"")</f>
        <v>0</v>
      </c>
      <c r="AJ105" s="81">
        <f>_xlfn.IFNA(IF($D105=5,IF($J105="Not Paid by Tenant",0,INDEX('AMI Ref'!$K$10:$N$10,MATCH($J105,{"Oil","Gas","Electric - Other","ELECTRIC - HEAT PUMP"},0))),0),"")</f>
        <v>0</v>
      </c>
      <c r="AK105" s="128"/>
      <c r="AL105" s="81" t="str">
        <f>_xlfn.IFNA(IF($D105=0,IF($K105="Not Paid by Tenant",0,INDEX('AMI Ref'!$O$5:$R$5,MATCH($K105,{"Oil","Gas","Electric - Other","Electric ccASHP - split"},0))),0),"")</f>
        <v/>
      </c>
      <c r="AM105" s="81">
        <f>_xlfn.IFNA(IF($D105=1,IF($K105="Not Paid by Tenant",0,INDEX('AMI Ref'!$O$6:$R$6,MATCH($K105,{"Oil","Gas","Electric - Other","Electric ccASHP - split"},0))),0),"")</f>
        <v>0</v>
      </c>
      <c r="AN105" s="81">
        <f>_xlfn.IFNA(IF($D105=2,IF($K105="Not Paid by Tenant",0,INDEX('AMI Ref'!$O$7:$R$7,MATCH($K105,{"Oil","Gas","Electric - Other","Electric ccASHP - split"},0))),0),"")</f>
        <v>0</v>
      </c>
      <c r="AO105" s="81">
        <f>_xlfn.IFNA(IF($D105=3,IF($K105="Not Paid by Tenant",0,INDEX('AMI Ref'!$O$8:$R$8,MATCH($K105,{"Oil","Gas","Electric - Other","Electric ccASHP - split"},0))),0),"")</f>
        <v>0</v>
      </c>
      <c r="AP105" s="81">
        <f>_xlfn.IFNA(IF($D105=4,IF($K105="Not Paid by Tenant",0,INDEX('AMI Ref'!$O$9:$R$9,MATCH($K105,{"Oil","Gas","Electric - Other","Electric ccASHP - split"},0))),0),"")</f>
        <v>0</v>
      </c>
      <c r="AQ105" s="81">
        <f>_xlfn.IFNA(IF($D105=5,IF($K105="Not Paid by Tenant",0,INDEX('AMI Ref'!$O$10:$R$10,MATCH($K105,{"Oil","Gas","Electric - Other","Electric ccASHP - split"},0))),0),"")</f>
        <v>0</v>
      </c>
      <c r="AR105" s="124">
        <f t="shared" si="21"/>
        <v>0</v>
      </c>
      <c r="AS105" s="123" t="e">
        <f t="shared" si="22"/>
        <v>#N/A</v>
      </c>
    </row>
    <row r="106" spans="1:45" s="70" customFormat="1" ht="12.95" customHeight="1" x14ac:dyDescent="0.2">
      <c r="A106" s="130">
        <v>104</v>
      </c>
      <c r="B106" s="177">
        <f>IF(OR(COUNTIF($B$2:$B105,Input!$F122)&lt;1,COUNTIF($O$2:$O105,Input!$C122)&lt;1),Input!F122,0)</f>
        <v>0</v>
      </c>
      <c r="C106" s="177">
        <f>IF(OR(COUNTIF($B$2:$B105,Input!$F122)&lt;1,COUNTIF($O$2:$O105,Input!$C122)&lt;1),Input!G122,0)</f>
        <v>0</v>
      </c>
      <c r="D106" s="177">
        <f>IF(OR(COUNTIF($B$2:$B105,Input!$F122)&lt;1,COUNTIF($O$2:$O105,Input!$C122)&lt;1),Input!H122,0)</f>
        <v>0</v>
      </c>
      <c r="E106" s="177">
        <f>IF(OR(COUNTIF($B$2:$B105,Input!$F122)&lt;1,COUNTIF($O$2:$O105,Input!$C122)&lt;1),Input!I122,0)</f>
        <v>0</v>
      </c>
      <c r="F106" s="177">
        <f>IF(OR(COUNTIF($B$2:$B105,Input!$F122)&lt;1,COUNTIF($O$2:$O105,Input!$C122)&lt;1),Input!J122,0)</f>
        <v>0</v>
      </c>
      <c r="G106" s="177">
        <f>IF(OR(COUNTIF($B$2:$B105,Input!$F122)&lt;1,COUNTIF($O$2:$O105,Input!$C122)&lt;1),Input!K122,0)</f>
        <v>0</v>
      </c>
      <c r="H106" s="177">
        <f>IF(OR(COUNTIF($B$2:$B105,Input!$F122)&lt;1,COUNTIF($O$2:$O105,Input!$C122)&lt;1),Input!L122,0)</f>
        <v>0</v>
      </c>
      <c r="I106" s="177">
        <f>IF(OR(COUNTIF($B$2:$B105,Input!$F122)&lt;1,COUNTIF($O$2:$O105,Input!$C122)&lt;1),Input!M122,0)</f>
        <v>0</v>
      </c>
      <c r="J106" s="177">
        <f>IF(OR(COUNTIF($B$2:$B105,Input!$F122)&lt;1,COUNTIF($O$2:$O105,Input!$C122)&lt;1),Input!N122,0)</f>
        <v>0</v>
      </c>
      <c r="K106" s="177">
        <f>IF(OR(COUNTIF($B$2:$B105,Input!$F122)&lt;1,COUNTIF($O$2:$O105,Input!$C122)&lt;1),Input!O122,0)</f>
        <v>0</v>
      </c>
      <c r="L106" s="177">
        <f>IF(OR(COUNTIF($B$2:$B105,Input!$F122)&lt;1,COUNTIF($O$2:$O105,Input!$C122)&lt;1),Input!P122,0)</f>
        <v>0</v>
      </c>
      <c r="M106" s="129" t="str">
        <f t="shared" si="18"/>
        <v/>
      </c>
      <c r="N106" s="161">
        <f t="shared" si="13"/>
        <v>0</v>
      </c>
      <c r="O106" s="168">
        <f>Input!C122</f>
        <v>0</v>
      </c>
      <c r="P106" s="168"/>
      <c r="Q106" s="127"/>
      <c r="R106" s="131">
        <f t="shared" si="14"/>
        <v>0</v>
      </c>
      <c r="S106" s="133" t="str">
        <f t="shared" si="10"/>
        <v xml:space="preserve"> </v>
      </c>
      <c r="T106" s="133"/>
      <c r="U106" s="132" t="str">
        <f>_xlfn.IFNA(IF($D106=0,LOOKUP($F106,{0.1,0.2,0.3,0.4,0.5,0.6,0.7,0.8,0.9,1},{22,34,46,58,70,82,94,106,118,130}),""),"")</f>
        <v/>
      </c>
      <c r="V106" s="132" t="str">
        <f>_xlfn.IFNA(IF($D106=1,LOOKUP($F106,{0.1,0.2,0.3,0.4,0.5,0.6,0.7,0.8,0.9,1},{23,35,47,59,71,83,95,107,119,131}),""),"")</f>
        <v/>
      </c>
      <c r="W106" s="132" t="str">
        <f>_xlfn.IFNA(IF($D106=2,LOOKUP($F106,{0.1,0.2,0.3,0.4,0.5,0.6,0.7,0.8,0.9,1},{24,36,48,60,72,84,96,108,120,132}),""),"")</f>
        <v/>
      </c>
      <c r="X106" s="132" t="str">
        <f>_xlfn.IFNA(IF($D106=3,LOOKUP($F106,{0.1,0.2,0.3,0.4,0.5,0.6,0.7,0.8,0.9,1},{25,37,49,61,73,85,97,109,121,133}),""),"")</f>
        <v/>
      </c>
      <c r="Y106" s="132" t="str">
        <f>_xlfn.IFNA(IF($D106=4,LOOKUP($F106,{0.1,0.2,0.3,0.4,0.5,0.6,0.7,0.8,0.9,1},{26,38,50,62,74,86,98,110,122,134}),""),"")</f>
        <v/>
      </c>
      <c r="Z106" s="132" t="str">
        <f>_xlfn.IFNA(IF($D106=5,LOOKUP($F106,{0.1,0.2,0.3,0.4,0.5,0.6,0.7,0.8,0.9,1},{27,39,51,63,75,87,99,111,123,135}),""),"")</f>
        <v/>
      </c>
      <c r="AA106" s="132">
        <f t="shared" si="19"/>
        <v>0</v>
      </c>
      <c r="AB106" s="132" t="str">
        <f t="shared" si="20"/>
        <v>00</v>
      </c>
      <c r="AC106" s="82" t="e">
        <f>VLOOKUP(AB106,'AMI Ref'!T:U,2,FALSE)</f>
        <v>#N/A</v>
      </c>
      <c r="AD106" s="124"/>
      <c r="AE106" s="81" t="str">
        <f>_xlfn.IFNA(IF($D106=0,IF($J106="Not Paid by Tenant",0,INDEX('AMI Ref'!$K$5:$N$5,MATCH($J106,{"Oil","Gas","Electric - Other","ELECTRIC - HEAT PUMP"},0))),0),"")</f>
        <v/>
      </c>
      <c r="AF106" s="81">
        <f>_xlfn.IFNA(IF($D106=1,IF($J106="Not Paid by Tenant",0,INDEX('AMI Ref'!$K$6:$N$6,MATCH($J106,{"Oil","Gas","Electric - Other","ELECTRIC - HEAT PUMP"},0))),0),"")</f>
        <v>0</v>
      </c>
      <c r="AG106" s="81">
        <f>_xlfn.IFNA(IF($D106=2,IF($J106="Not Paid by Tenant",0,INDEX('AMI Ref'!$K$7:$N$7,MATCH($J106,{"Oil","Gas","Electric - Other","ELECTRIC - HEAT PUMP"},0))),0),"")</f>
        <v>0</v>
      </c>
      <c r="AH106" s="81">
        <f>_xlfn.IFNA(IF($D106=3,IF($J106="Not Paid by Tenant",0,INDEX('AMI Ref'!$K$8:$N$8,MATCH($J106,{"Oil","Gas","Electric - Other","ELECTRIC - HEAT PUMP"},0))),0),"")</f>
        <v>0</v>
      </c>
      <c r="AI106" s="81">
        <f>_xlfn.IFNA(IF($D106=4,IF($J106="Not Paid by Tenant",0,INDEX('AMI Ref'!$K$9:$N$9,MATCH($J106,{"Oil","Gas","Electric - Other","ELECTRIC - HEAT PUMP"},0))),0),"")</f>
        <v>0</v>
      </c>
      <c r="AJ106" s="81">
        <f>_xlfn.IFNA(IF($D106=5,IF($J106="Not Paid by Tenant",0,INDEX('AMI Ref'!$K$10:$N$10,MATCH($J106,{"Oil","Gas","Electric - Other","ELECTRIC - HEAT PUMP"},0))),0),"")</f>
        <v>0</v>
      </c>
      <c r="AK106" s="128"/>
      <c r="AL106" s="81" t="str">
        <f>_xlfn.IFNA(IF($D106=0,IF($K106="Not Paid by Tenant",0,INDEX('AMI Ref'!$O$5:$R$5,MATCH($K106,{"Oil","Gas","Electric - Other","Electric ccASHP - split"},0))),0),"")</f>
        <v/>
      </c>
      <c r="AM106" s="81">
        <f>_xlfn.IFNA(IF($D106=1,IF($K106="Not Paid by Tenant",0,INDEX('AMI Ref'!$O$6:$R$6,MATCH($K106,{"Oil","Gas","Electric - Other","Electric ccASHP - split"},0))),0),"")</f>
        <v>0</v>
      </c>
      <c r="AN106" s="81">
        <f>_xlfn.IFNA(IF($D106=2,IF($K106="Not Paid by Tenant",0,INDEX('AMI Ref'!$O$7:$R$7,MATCH($K106,{"Oil","Gas","Electric - Other","Electric ccASHP - split"},0))),0),"")</f>
        <v>0</v>
      </c>
      <c r="AO106" s="81">
        <f>_xlfn.IFNA(IF($D106=3,IF($K106="Not Paid by Tenant",0,INDEX('AMI Ref'!$O$8:$R$8,MATCH($K106,{"Oil","Gas","Electric - Other","Electric ccASHP - split"},0))),0),"")</f>
        <v>0</v>
      </c>
      <c r="AP106" s="81">
        <f>_xlfn.IFNA(IF($D106=4,IF($K106="Not Paid by Tenant",0,INDEX('AMI Ref'!$O$9:$R$9,MATCH($K106,{"Oil","Gas","Electric - Other","Electric ccASHP - split"},0))),0),"")</f>
        <v>0</v>
      </c>
      <c r="AQ106" s="81">
        <f>_xlfn.IFNA(IF($D106=5,IF($K106="Not Paid by Tenant",0,INDEX('AMI Ref'!$O$10:$R$10,MATCH($K106,{"Oil","Gas","Electric - Other","Electric ccASHP - split"},0))),0),"")</f>
        <v>0</v>
      </c>
      <c r="AR106" s="124">
        <f t="shared" si="21"/>
        <v>0</v>
      </c>
      <c r="AS106" s="123" t="e">
        <f t="shared" si="22"/>
        <v>#N/A</v>
      </c>
    </row>
    <row r="107" spans="1:45" s="70" customFormat="1" ht="12.95" customHeight="1" x14ac:dyDescent="0.2">
      <c r="A107" s="130">
        <v>105</v>
      </c>
      <c r="B107" s="177">
        <f>IF(OR(COUNTIF($B$2:$B106,Input!$F123)&lt;1,COUNTIF($O$2:$O106,Input!$C123)&lt;1),Input!F123,0)</f>
        <v>0</v>
      </c>
      <c r="C107" s="177">
        <f>IF(OR(COUNTIF($B$2:$B106,Input!$F123)&lt;1,COUNTIF($O$2:$O106,Input!$C123)&lt;1),Input!G123,0)</f>
        <v>0</v>
      </c>
      <c r="D107" s="177">
        <f>IF(OR(COUNTIF($B$2:$B106,Input!$F123)&lt;1,COUNTIF($O$2:$O106,Input!$C123)&lt;1),Input!H123,0)</f>
        <v>0</v>
      </c>
      <c r="E107" s="177">
        <f>IF(OR(COUNTIF($B$2:$B106,Input!$F123)&lt;1,COUNTIF($O$2:$O106,Input!$C123)&lt;1),Input!I123,0)</f>
        <v>0</v>
      </c>
      <c r="F107" s="177">
        <f>IF(OR(COUNTIF($B$2:$B106,Input!$F123)&lt;1,COUNTIF($O$2:$O106,Input!$C123)&lt;1),Input!J123,0)</f>
        <v>0</v>
      </c>
      <c r="G107" s="177">
        <f>IF(OR(COUNTIF($B$2:$B106,Input!$F123)&lt;1,COUNTIF($O$2:$O106,Input!$C123)&lt;1),Input!K123,0)</f>
        <v>0</v>
      </c>
      <c r="H107" s="177">
        <f>IF(OR(COUNTIF($B$2:$B106,Input!$F123)&lt;1,COUNTIF($O$2:$O106,Input!$C123)&lt;1),Input!L123,0)</f>
        <v>0</v>
      </c>
      <c r="I107" s="177">
        <f>IF(OR(COUNTIF($B$2:$B106,Input!$F123)&lt;1,COUNTIF($O$2:$O106,Input!$C123)&lt;1),Input!M123,0)</f>
        <v>0</v>
      </c>
      <c r="J107" s="177">
        <f>IF(OR(COUNTIF($B$2:$B106,Input!$F123)&lt;1,COUNTIF($O$2:$O106,Input!$C123)&lt;1),Input!N123,0)</f>
        <v>0</v>
      </c>
      <c r="K107" s="177">
        <f>IF(OR(COUNTIF($B$2:$B106,Input!$F123)&lt;1,COUNTIF($O$2:$O106,Input!$C123)&lt;1),Input!O123,0)</f>
        <v>0</v>
      </c>
      <c r="L107" s="177">
        <f>IF(OR(COUNTIF($B$2:$B106,Input!$F123)&lt;1,COUNTIF($O$2:$O106,Input!$C123)&lt;1),Input!P123,0)</f>
        <v>0</v>
      </c>
      <c r="M107" s="129" t="str">
        <f t="shared" si="18"/>
        <v/>
      </c>
      <c r="N107" s="161">
        <f t="shared" si="13"/>
        <v>0</v>
      </c>
      <c r="O107" s="168">
        <f>Input!C123</f>
        <v>0</v>
      </c>
      <c r="P107" s="168"/>
      <c r="Q107" s="127"/>
      <c r="R107" s="131">
        <f t="shared" si="14"/>
        <v>0</v>
      </c>
      <c r="S107" s="133" t="str">
        <f t="shared" si="10"/>
        <v xml:space="preserve"> </v>
      </c>
      <c r="T107" s="133"/>
      <c r="U107" s="132" t="str">
        <f>_xlfn.IFNA(IF($D107=0,LOOKUP($F107,{0.1,0.2,0.3,0.4,0.5,0.6,0.7,0.8,0.9,1},{22,34,46,58,70,82,94,106,118,130}),""),"")</f>
        <v/>
      </c>
      <c r="V107" s="132" t="str">
        <f>_xlfn.IFNA(IF($D107=1,LOOKUP($F107,{0.1,0.2,0.3,0.4,0.5,0.6,0.7,0.8,0.9,1},{23,35,47,59,71,83,95,107,119,131}),""),"")</f>
        <v/>
      </c>
      <c r="W107" s="132" t="str">
        <f>_xlfn.IFNA(IF($D107=2,LOOKUP($F107,{0.1,0.2,0.3,0.4,0.5,0.6,0.7,0.8,0.9,1},{24,36,48,60,72,84,96,108,120,132}),""),"")</f>
        <v/>
      </c>
      <c r="X107" s="132" t="str">
        <f>_xlfn.IFNA(IF($D107=3,LOOKUP($F107,{0.1,0.2,0.3,0.4,0.5,0.6,0.7,0.8,0.9,1},{25,37,49,61,73,85,97,109,121,133}),""),"")</f>
        <v/>
      </c>
      <c r="Y107" s="132" t="str">
        <f>_xlfn.IFNA(IF($D107=4,LOOKUP($F107,{0.1,0.2,0.3,0.4,0.5,0.6,0.7,0.8,0.9,1},{26,38,50,62,74,86,98,110,122,134}),""),"")</f>
        <v/>
      </c>
      <c r="Z107" s="132" t="str">
        <f>_xlfn.IFNA(IF($D107=5,LOOKUP($F107,{0.1,0.2,0.3,0.4,0.5,0.6,0.7,0.8,0.9,1},{27,39,51,63,75,87,99,111,123,135}),""),"")</f>
        <v/>
      </c>
      <c r="AA107" s="132">
        <f t="shared" si="19"/>
        <v>0</v>
      </c>
      <c r="AB107" s="132" t="str">
        <f t="shared" si="20"/>
        <v>00</v>
      </c>
      <c r="AC107" s="82" t="e">
        <f>VLOOKUP(AB107,'AMI Ref'!T:U,2,FALSE)</f>
        <v>#N/A</v>
      </c>
      <c r="AD107" s="124"/>
      <c r="AE107" s="81" t="str">
        <f>_xlfn.IFNA(IF($D107=0,IF($J107="Not Paid by Tenant",0,INDEX('AMI Ref'!$K$5:$N$5,MATCH($J107,{"Oil","Gas","Electric - Other","ELECTRIC - HEAT PUMP"},0))),0),"")</f>
        <v/>
      </c>
      <c r="AF107" s="81">
        <f>_xlfn.IFNA(IF($D107=1,IF($J107="Not Paid by Tenant",0,INDEX('AMI Ref'!$K$6:$N$6,MATCH($J107,{"Oil","Gas","Electric - Other","ELECTRIC - HEAT PUMP"},0))),0),"")</f>
        <v>0</v>
      </c>
      <c r="AG107" s="81">
        <f>_xlfn.IFNA(IF($D107=2,IF($J107="Not Paid by Tenant",0,INDEX('AMI Ref'!$K$7:$N$7,MATCH($J107,{"Oil","Gas","Electric - Other","ELECTRIC - HEAT PUMP"},0))),0),"")</f>
        <v>0</v>
      </c>
      <c r="AH107" s="81">
        <f>_xlfn.IFNA(IF($D107=3,IF($J107="Not Paid by Tenant",0,INDEX('AMI Ref'!$K$8:$N$8,MATCH($J107,{"Oil","Gas","Electric - Other","ELECTRIC - HEAT PUMP"},0))),0),"")</f>
        <v>0</v>
      </c>
      <c r="AI107" s="81">
        <f>_xlfn.IFNA(IF($D107=4,IF($J107="Not Paid by Tenant",0,INDEX('AMI Ref'!$K$9:$N$9,MATCH($J107,{"Oil","Gas","Electric - Other","ELECTRIC - HEAT PUMP"},0))),0),"")</f>
        <v>0</v>
      </c>
      <c r="AJ107" s="81">
        <f>_xlfn.IFNA(IF($D107=5,IF($J107="Not Paid by Tenant",0,INDEX('AMI Ref'!$K$10:$N$10,MATCH($J107,{"Oil","Gas","Electric - Other","ELECTRIC - HEAT PUMP"},0))),0),"")</f>
        <v>0</v>
      </c>
      <c r="AK107" s="128"/>
      <c r="AL107" s="81" t="str">
        <f>_xlfn.IFNA(IF($D107=0,IF($K107="Not Paid by Tenant",0,INDEX('AMI Ref'!$O$5:$R$5,MATCH($K107,{"Oil","Gas","Electric - Other","Electric ccASHP - split"},0))),0),"")</f>
        <v/>
      </c>
      <c r="AM107" s="81">
        <f>_xlfn.IFNA(IF($D107=1,IF($K107="Not Paid by Tenant",0,INDEX('AMI Ref'!$O$6:$R$6,MATCH($K107,{"Oil","Gas","Electric - Other","Electric ccASHP - split"},0))),0),"")</f>
        <v>0</v>
      </c>
      <c r="AN107" s="81">
        <f>_xlfn.IFNA(IF($D107=2,IF($K107="Not Paid by Tenant",0,INDEX('AMI Ref'!$O$7:$R$7,MATCH($K107,{"Oil","Gas","Electric - Other","Electric ccASHP - split"},0))),0),"")</f>
        <v>0</v>
      </c>
      <c r="AO107" s="81">
        <f>_xlfn.IFNA(IF($D107=3,IF($K107="Not Paid by Tenant",0,INDEX('AMI Ref'!$O$8:$R$8,MATCH($K107,{"Oil","Gas","Electric - Other","Electric ccASHP - split"},0))),0),"")</f>
        <v>0</v>
      </c>
      <c r="AP107" s="81">
        <f>_xlfn.IFNA(IF($D107=4,IF($K107="Not Paid by Tenant",0,INDEX('AMI Ref'!$O$9:$R$9,MATCH($K107,{"Oil","Gas","Electric - Other","Electric ccASHP - split"},0))),0),"")</f>
        <v>0</v>
      </c>
      <c r="AQ107" s="81">
        <f>_xlfn.IFNA(IF($D107=5,IF($K107="Not Paid by Tenant",0,INDEX('AMI Ref'!$O$10:$R$10,MATCH($K107,{"Oil","Gas","Electric - Other","Electric ccASHP - split"},0))),0),"")</f>
        <v>0</v>
      </c>
      <c r="AR107" s="124">
        <f t="shared" si="21"/>
        <v>0</v>
      </c>
      <c r="AS107" s="123" t="e">
        <f t="shared" si="22"/>
        <v>#N/A</v>
      </c>
    </row>
    <row r="108" spans="1:45" s="70" customFormat="1" ht="12.95" customHeight="1" x14ac:dyDescent="0.2">
      <c r="A108" s="130">
        <v>106</v>
      </c>
      <c r="B108" s="177">
        <f>IF(OR(COUNTIF($B$2:$B107,Input!$F124)&lt;1,COUNTIF($O$2:$O107,Input!$C124)&lt;1),Input!F124,0)</f>
        <v>0</v>
      </c>
      <c r="C108" s="177">
        <f>IF(OR(COUNTIF($B$2:$B107,Input!$F124)&lt;1,COUNTIF($O$2:$O107,Input!$C124)&lt;1),Input!G124,0)</f>
        <v>0</v>
      </c>
      <c r="D108" s="177">
        <f>IF(OR(COUNTIF($B$2:$B107,Input!$F124)&lt;1,COUNTIF($O$2:$O107,Input!$C124)&lt;1),Input!H124,0)</f>
        <v>0</v>
      </c>
      <c r="E108" s="177">
        <f>IF(OR(COUNTIF($B$2:$B107,Input!$F124)&lt;1,COUNTIF($O$2:$O107,Input!$C124)&lt;1),Input!I124,0)</f>
        <v>0</v>
      </c>
      <c r="F108" s="177">
        <f>IF(OR(COUNTIF($B$2:$B107,Input!$F124)&lt;1,COUNTIF($O$2:$O107,Input!$C124)&lt;1),Input!J124,0)</f>
        <v>0</v>
      </c>
      <c r="G108" s="177">
        <f>IF(OR(COUNTIF($B$2:$B107,Input!$F124)&lt;1,COUNTIF($O$2:$O107,Input!$C124)&lt;1),Input!K124,0)</f>
        <v>0</v>
      </c>
      <c r="H108" s="177">
        <f>IF(OR(COUNTIF($B$2:$B107,Input!$F124)&lt;1,COUNTIF($O$2:$O107,Input!$C124)&lt;1),Input!L124,0)</f>
        <v>0</v>
      </c>
      <c r="I108" s="177">
        <f>IF(OR(COUNTIF($B$2:$B107,Input!$F124)&lt;1,COUNTIF($O$2:$O107,Input!$C124)&lt;1),Input!M124,0)</f>
        <v>0</v>
      </c>
      <c r="J108" s="177">
        <f>IF(OR(COUNTIF($B$2:$B107,Input!$F124)&lt;1,COUNTIF($O$2:$O107,Input!$C124)&lt;1),Input!N124,0)</f>
        <v>0</v>
      </c>
      <c r="K108" s="177">
        <f>IF(OR(COUNTIF($B$2:$B107,Input!$F124)&lt;1,COUNTIF($O$2:$O107,Input!$C124)&lt;1),Input!O124,0)</f>
        <v>0</v>
      </c>
      <c r="L108" s="177">
        <f>IF(OR(COUNTIF($B$2:$B107,Input!$F124)&lt;1,COUNTIF($O$2:$O107,Input!$C124)&lt;1),Input!P124,0)</f>
        <v>0</v>
      </c>
      <c r="M108" s="129" t="str">
        <f t="shared" si="18"/>
        <v/>
      </c>
      <c r="N108" s="161">
        <f t="shared" si="13"/>
        <v>0</v>
      </c>
      <c r="O108" s="168">
        <f>Input!C124</f>
        <v>0</v>
      </c>
      <c r="P108" s="168"/>
      <c r="Q108" s="127"/>
      <c r="R108" s="131">
        <f t="shared" si="14"/>
        <v>0</v>
      </c>
      <c r="S108" s="133" t="str">
        <f t="shared" si="10"/>
        <v xml:space="preserve"> </v>
      </c>
      <c r="T108" s="133"/>
      <c r="U108" s="132" t="str">
        <f>_xlfn.IFNA(IF($D108=0,LOOKUP($F108,{0.1,0.2,0.3,0.4,0.5,0.6,0.7,0.8,0.9,1},{22,34,46,58,70,82,94,106,118,130}),""),"")</f>
        <v/>
      </c>
      <c r="V108" s="132" t="str">
        <f>_xlfn.IFNA(IF($D108=1,LOOKUP($F108,{0.1,0.2,0.3,0.4,0.5,0.6,0.7,0.8,0.9,1},{23,35,47,59,71,83,95,107,119,131}),""),"")</f>
        <v/>
      </c>
      <c r="W108" s="132" t="str">
        <f>_xlfn.IFNA(IF($D108=2,LOOKUP($F108,{0.1,0.2,0.3,0.4,0.5,0.6,0.7,0.8,0.9,1},{24,36,48,60,72,84,96,108,120,132}),""),"")</f>
        <v/>
      </c>
      <c r="X108" s="132" t="str">
        <f>_xlfn.IFNA(IF($D108=3,LOOKUP($F108,{0.1,0.2,0.3,0.4,0.5,0.6,0.7,0.8,0.9,1},{25,37,49,61,73,85,97,109,121,133}),""),"")</f>
        <v/>
      </c>
      <c r="Y108" s="132" t="str">
        <f>_xlfn.IFNA(IF($D108=4,LOOKUP($F108,{0.1,0.2,0.3,0.4,0.5,0.6,0.7,0.8,0.9,1},{26,38,50,62,74,86,98,110,122,134}),""),"")</f>
        <v/>
      </c>
      <c r="Z108" s="132" t="str">
        <f>_xlfn.IFNA(IF($D108=5,LOOKUP($F108,{0.1,0.2,0.3,0.4,0.5,0.6,0.7,0.8,0.9,1},{27,39,51,63,75,87,99,111,123,135}),""),"")</f>
        <v/>
      </c>
      <c r="AA108" s="132">
        <f t="shared" si="19"/>
        <v>0</v>
      </c>
      <c r="AB108" s="132" t="str">
        <f t="shared" si="20"/>
        <v>00</v>
      </c>
      <c r="AC108" s="82" t="e">
        <f>VLOOKUP(AB108,'AMI Ref'!T:U,2,FALSE)</f>
        <v>#N/A</v>
      </c>
      <c r="AD108" s="124"/>
      <c r="AE108" s="81" t="str">
        <f>_xlfn.IFNA(IF($D108=0,IF($J108="Not Paid by Tenant",0,INDEX('AMI Ref'!$K$5:$N$5,MATCH($J108,{"Oil","Gas","Electric - Other","ELECTRIC - HEAT PUMP"},0))),0),"")</f>
        <v/>
      </c>
      <c r="AF108" s="81">
        <f>_xlfn.IFNA(IF($D108=1,IF($J108="Not Paid by Tenant",0,INDEX('AMI Ref'!$K$6:$N$6,MATCH($J108,{"Oil","Gas","Electric - Other","ELECTRIC - HEAT PUMP"},0))),0),"")</f>
        <v>0</v>
      </c>
      <c r="AG108" s="81">
        <f>_xlfn.IFNA(IF($D108=2,IF($J108="Not Paid by Tenant",0,INDEX('AMI Ref'!$K$7:$N$7,MATCH($J108,{"Oil","Gas","Electric - Other","ELECTRIC - HEAT PUMP"},0))),0),"")</f>
        <v>0</v>
      </c>
      <c r="AH108" s="81">
        <f>_xlfn.IFNA(IF($D108=3,IF($J108="Not Paid by Tenant",0,INDEX('AMI Ref'!$K$8:$N$8,MATCH($J108,{"Oil","Gas","Electric - Other","ELECTRIC - HEAT PUMP"},0))),0),"")</f>
        <v>0</v>
      </c>
      <c r="AI108" s="81">
        <f>_xlfn.IFNA(IF($D108=4,IF($J108="Not Paid by Tenant",0,INDEX('AMI Ref'!$K$9:$N$9,MATCH($J108,{"Oil","Gas","Electric - Other","ELECTRIC - HEAT PUMP"},0))),0),"")</f>
        <v>0</v>
      </c>
      <c r="AJ108" s="81">
        <f>_xlfn.IFNA(IF($D108=5,IF($J108="Not Paid by Tenant",0,INDEX('AMI Ref'!$K$10:$N$10,MATCH($J108,{"Oil","Gas","Electric - Other","ELECTRIC - HEAT PUMP"},0))),0),"")</f>
        <v>0</v>
      </c>
      <c r="AK108" s="128"/>
      <c r="AL108" s="81" t="str">
        <f>_xlfn.IFNA(IF($D108=0,IF($K108="Not Paid by Tenant",0,INDEX('AMI Ref'!$O$5:$R$5,MATCH($K108,{"Oil","Gas","Electric - Other","Electric ccASHP - split"},0))),0),"")</f>
        <v/>
      </c>
      <c r="AM108" s="81">
        <f>_xlfn.IFNA(IF($D108=1,IF($K108="Not Paid by Tenant",0,INDEX('AMI Ref'!$O$6:$R$6,MATCH($K108,{"Oil","Gas","Electric - Other","Electric ccASHP - split"},0))),0),"")</f>
        <v>0</v>
      </c>
      <c r="AN108" s="81">
        <f>_xlfn.IFNA(IF($D108=2,IF($K108="Not Paid by Tenant",0,INDEX('AMI Ref'!$O$7:$R$7,MATCH($K108,{"Oil","Gas","Electric - Other","Electric ccASHP - split"},0))),0),"")</f>
        <v>0</v>
      </c>
      <c r="AO108" s="81">
        <f>_xlfn.IFNA(IF($D108=3,IF($K108="Not Paid by Tenant",0,INDEX('AMI Ref'!$O$8:$R$8,MATCH($K108,{"Oil","Gas","Electric - Other","Electric ccASHP - split"},0))),0),"")</f>
        <v>0</v>
      </c>
      <c r="AP108" s="81">
        <f>_xlfn.IFNA(IF($D108=4,IF($K108="Not Paid by Tenant",0,INDEX('AMI Ref'!$O$9:$R$9,MATCH($K108,{"Oil","Gas","Electric - Other","Electric ccASHP - split"},0))),0),"")</f>
        <v>0</v>
      </c>
      <c r="AQ108" s="81">
        <f>_xlfn.IFNA(IF($D108=5,IF($K108="Not Paid by Tenant",0,INDEX('AMI Ref'!$O$10:$R$10,MATCH($K108,{"Oil","Gas","Electric - Other","Electric ccASHP - split"},0))),0),"")</f>
        <v>0</v>
      </c>
      <c r="AR108" s="124">
        <f t="shared" si="21"/>
        <v>0</v>
      </c>
      <c r="AS108" s="123" t="e">
        <f t="shared" si="22"/>
        <v>#N/A</v>
      </c>
    </row>
    <row r="109" spans="1:45" s="70" customFormat="1" ht="12.95" customHeight="1" x14ac:dyDescent="0.2">
      <c r="A109" s="130">
        <v>107</v>
      </c>
      <c r="B109" s="177">
        <f>IF(OR(COUNTIF($B$2:$B108,Input!$F125)&lt;1,COUNTIF($O$2:$O108,Input!$C125)&lt;1),Input!F125,0)</f>
        <v>0</v>
      </c>
      <c r="C109" s="177">
        <f>IF(OR(COUNTIF($B$2:$B108,Input!$F125)&lt;1,COUNTIF($O$2:$O108,Input!$C125)&lt;1),Input!G125,0)</f>
        <v>0</v>
      </c>
      <c r="D109" s="177">
        <f>IF(OR(COUNTIF($B$2:$B108,Input!$F125)&lt;1,COUNTIF($O$2:$O108,Input!$C125)&lt;1),Input!H125,0)</f>
        <v>0</v>
      </c>
      <c r="E109" s="177">
        <f>IF(OR(COUNTIF($B$2:$B108,Input!$F125)&lt;1,COUNTIF($O$2:$O108,Input!$C125)&lt;1),Input!I125,0)</f>
        <v>0</v>
      </c>
      <c r="F109" s="177">
        <f>IF(OR(COUNTIF($B$2:$B108,Input!$F125)&lt;1,COUNTIF($O$2:$O108,Input!$C125)&lt;1),Input!J125,0)</f>
        <v>0</v>
      </c>
      <c r="G109" s="177">
        <f>IF(OR(COUNTIF($B$2:$B108,Input!$F125)&lt;1,COUNTIF($O$2:$O108,Input!$C125)&lt;1),Input!K125,0)</f>
        <v>0</v>
      </c>
      <c r="H109" s="177">
        <f>IF(OR(COUNTIF($B$2:$B108,Input!$F125)&lt;1,COUNTIF($O$2:$O108,Input!$C125)&lt;1),Input!L125,0)</f>
        <v>0</v>
      </c>
      <c r="I109" s="177">
        <f>IF(OR(COUNTIF($B$2:$B108,Input!$F125)&lt;1,COUNTIF($O$2:$O108,Input!$C125)&lt;1),Input!M125,0)</f>
        <v>0</v>
      </c>
      <c r="J109" s="177">
        <f>IF(OR(COUNTIF($B$2:$B108,Input!$F125)&lt;1,COUNTIF($O$2:$O108,Input!$C125)&lt;1),Input!N125,0)</f>
        <v>0</v>
      </c>
      <c r="K109" s="177">
        <f>IF(OR(COUNTIF($B$2:$B108,Input!$F125)&lt;1,COUNTIF($O$2:$O108,Input!$C125)&lt;1),Input!O125,0)</f>
        <v>0</v>
      </c>
      <c r="L109" s="177">
        <f>IF(OR(COUNTIF($B$2:$B108,Input!$F125)&lt;1,COUNTIF($O$2:$O108,Input!$C125)&lt;1),Input!P125,0)</f>
        <v>0</v>
      </c>
      <c r="M109" s="129" t="str">
        <f t="shared" si="18"/>
        <v/>
      </c>
      <c r="N109" s="161">
        <f t="shared" si="13"/>
        <v>0</v>
      </c>
      <c r="O109" s="168">
        <f>Input!C125</f>
        <v>0</v>
      </c>
      <c r="P109" s="168"/>
      <c r="Q109" s="127"/>
      <c r="R109" s="131">
        <f t="shared" si="14"/>
        <v>0</v>
      </c>
      <c r="S109" s="133" t="str">
        <f t="shared" si="10"/>
        <v xml:space="preserve"> </v>
      </c>
      <c r="T109" s="133"/>
      <c r="U109" s="132" t="str">
        <f>_xlfn.IFNA(IF($D109=0,LOOKUP($F109,{0.1,0.2,0.3,0.4,0.5,0.6,0.7,0.8,0.9,1},{22,34,46,58,70,82,94,106,118,130}),""),"")</f>
        <v/>
      </c>
      <c r="V109" s="132" t="str">
        <f>_xlfn.IFNA(IF($D109=1,LOOKUP($F109,{0.1,0.2,0.3,0.4,0.5,0.6,0.7,0.8,0.9,1},{23,35,47,59,71,83,95,107,119,131}),""),"")</f>
        <v/>
      </c>
      <c r="W109" s="132" t="str">
        <f>_xlfn.IFNA(IF($D109=2,LOOKUP($F109,{0.1,0.2,0.3,0.4,0.5,0.6,0.7,0.8,0.9,1},{24,36,48,60,72,84,96,108,120,132}),""),"")</f>
        <v/>
      </c>
      <c r="X109" s="132" t="str">
        <f>_xlfn.IFNA(IF($D109=3,LOOKUP($F109,{0.1,0.2,0.3,0.4,0.5,0.6,0.7,0.8,0.9,1},{25,37,49,61,73,85,97,109,121,133}),""),"")</f>
        <v/>
      </c>
      <c r="Y109" s="132" t="str">
        <f>_xlfn.IFNA(IF($D109=4,LOOKUP($F109,{0.1,0.2,0.3,0.4,0.5,0.6,0.7,0.8,0.9,1},{26,38,50,62,74,86,98,110,122,134}),""),"")</f>
        <v/>
      </c>
      <c r="Z109" s="132" t="str">
        <f>_xlfn.IFNA(IF($D109=5,LOOKUP($F109,{0.1,0.2,0.3,0.4,0.5,0.6,0.7,0.8,0.9,1},{27,39,51,63,75,87,99,111,123,135}),""),"")</f>
        <v/>
      </c>
      <c r="AA109" s="132">
        <f t="shared" si="19"/>
        <v>0</v>
      </c>
      <c r="AB109" s="132" t="str">
        <f t="shared" si="20"/>
        <v>00</v>
      </c>
      <c r="AC109" s="82" t="e">
        <f>VLOOKUP(AB109,'AMI Ref'!T:U,2,FALSE)</f>
        <v>#N/A</v>
      </c>
      <c r="AD109" s="124"/>
      <c r="AE109" s="81" t="str">
        <f>_xlfn.IFNA(IF($D109=0,IF($J109="Not Paid by Tenant",0,INDEX('AMI Ref'!$K$5:$N$5,MATCH($J109,{"Oil","Gas","Electric - Other","ELECTRIC - HEAT PUMP"},0))),0),"")</f>
        <v/>
      </c>
      <c r="AF109" s="81">
        <f>_xlfn.IFNA(IF($D109=1,IF($J109="Not Paid by Tenant",0,INDEX('AMI Ref'!$K$6:$N$6,MATCH($J109,{"Oil","Gas","Electric - Other","ELECTRIC - HEAT PUMP"},0))),0),"")</f>
        <v>0</v>
      </c>
      <c r="AG109" s="81">
        <f>_xlfn.IFNA(IF($D109=2,IF($J109="Not Paid by Tenant",0,INDEX('AMI Ref'!$K$7:$N$7,MATCH($J109,{"Oil","Gas","Electric - Other","ELECTRIC - HEAT PUMP"},0))),0),"")</f>
        <v>0</v>
      </c>
      <c r="AH109" s="81">
        <f>_xlfn.IFNA(IF($D109=3,IF($J109="Not Paid by Tenant",0,INDEX('AMI Ref'!$K$8:$N$8,MATCH($J109,{"Oil","Gas","Electric - Other","ELECTRIC - HEAT PUMP"},0))),0),"")</f>
        <v>0</v>
      </c>
      <c r="AI109" s="81">
        <f>_xlfn.IFNA(IF($D109=4,IF($J109="Not Paid by Tenant",0,INDEX('AMI Ref'!$K$9:$N$9,MATCH($J109,{"Oil","Gas","Electric - Other","ELECTRIC - HEAT PUMP"},0))),0),"")</f>
        <v>0</v>
      </c>
      <c r="AJ109" s="81">
        <f>_xlfn.IFNA(IF($D109=5,IF($J109="Not Paid by Tenant",0,INDEX('AMI Ref'!$K$10:$N$10,MATCH($J109,{"Oil","Gas","Electric - Other","ELECTRIC - HEAT PUMP"},0))),0),"")</f>
        <v>0</v>
      </c>
      <c r="AK109" s="128"/>
      <c r="AL109" s="81" t="str">
        <f>_xlfn.IFNA(IF($D109=0,IF($K109="Not Paid by Tenant",0,INDEX('AMI Ref'!$O$5:$R$5,MATCH($K109,{"Oil","Gas","Electric - Other","Electric ccASHP - split"},0))),0),"")</f>
        <v/>
      </c>
      <c r="AM109" s="81">
        <f>_xlfn.IFNA(IF($D109=1,IF($K109="Not Paid by Tenant",0,INDEX('AMI Ref'!$O$6:$R$6,MATCH($K109,{"Oil","Gas","Electric - Other","Electric ccASHP - split"},0))),0),"")</f>
        <v>0</v>
      </c>
      <c r="AN109" s="81">
        <f>_xlfn.IFNA(IF($D109=2,IF($K109="Not Paid by Tenant",0,INDEX('AMI Ref'!$O$7:$R$7,MATCH($K109,{"Oil","Gas","Electric - Other","Electric ccASHP - split"},0))),0),"")</f>
        <v>0</v>
      </c>
      <c r="AO109" s="81">
        <f>_xlfn.IFNA(IF($D109=3,IF($K109="Not Paid by Tenant",0,INDEX('AMI Ref'!$O$8:$R$8,MATCH($K109,{"Oil","Gas","Electric - Other","Electric ccASHP - split"},0))),0),"")</f>
        <v>0</v>
      </c>
      <c r="AP109" s="81">
        <f>_xlfn.IFNA(IF($D109=4,IF($K109="Not Paid by Tenant",0,INDEX('AMI Ref'!$O$9:$R$9,MATCH($K109,{"Oil","Gas","Electric - Other","Electric ccASHP - split"},0))),0),"")</f>
        <v>0</v>
      </c>
      <c r="AQ109" s="81">
        <f>_xlfn.IFNA(IF($D109=5,IF($K109="Not Paid by Tenant",0,INDEX('AMI Ref'!$O$10:$R$10,MATCH($K109,{"Oil","Gas","Electric - Other","Electric ccASHP - split"},0))),0),"")</f>
        <v>0</v>
      </c>
      <c r="AR109" s="124">
        <f t="shared" si="21"/>
        <v>0</v>
      </c>
      <c r="AS109" s="123" t="e">
        <f t="shared" si="22"/>
        <v>#N/A</v>
      </c>
    </row>
    <row r="110" spans="1:45" s="70" customFormat="1" ht="12.95" customHeight="1" x14ac:dyDescent="0.2">
      <c r="A110" s="130">
        <v>108</v>
      </c>
      <c r="B110" s="177">
        <f>IF(OR(COUNTIF($B$2:$B109,Input!$F126)&lt;1,COUNTIF($O$2:$O109,Input!$C126)&lt;1),Input!F126,0)</f>
        <v>0</v>
      </c>
      <c r="C110" s="177">
        <f>IF(OR(COUNTIF($B$2:$B109,Input!$F126)&lt;1,COUNTIF($O$2:$O109,Input!$C126)&lt;1),Input!G126,0)</f>
        <v>0</v>
      </c>
      <c r="D110" s="177">
        <f>IF(OR(COUNTIF($B$2:$B109,Input!$F126)&lt;1,COUNTIF($O$2:$O109,Input!$C126)&lt;1),Input!H126,0)</f>
        <v>0</v>
      </c>
      <c r="E110" s="177">
        <f>IF(OR(COUNTIF($B$2:$B109,Input!$F126)&lt;1,COUNTIF($O$2:$O109,Input!$C126)&lt;1),Input!I126,0)</f>
        <v>0</v>
      </c>
      <c r="F110" s="177">
        <f>IF(OR(COUNTIF($B$2:$B109,Input!$F126)&lt;1,COUNTIF($O$2:$O109,Input!$C126)&lt;1),Input!J126,0)</f>
        <v>0</v>
      </c>
      <c r="G110" s="177">
        <f>IF(OR(COUNTIF($B$2:$B109,Input!$F126)&lt;1,COUNTIF($O$2:$O109,Input!$C126)&lt;1),Input!K126,0)</f>
        <v>0</v>
      </c>
      <c r="H110" s="177">
        <f>IF(OR(COUNTIF($B$2:$B109,Input!$F126)&lt;1,COUNTIF($O$2:$O109,Input!$C126)&lt;1),Input!L126,0)</f>
        <v>0</v>
      </c>
      <c r="I110" s="177">
        <f>IF(OR(COUNTIF($B$2:$B109,Input!$F126)&lt;1,COUNTIF($O$2:$O109,Input!$C126)&lt;1),Input!M126,0)</f>
        <v>0</v>
      </c>
      <c r="J110" s="177">
        <f>IF(OR(COUNTIF($B$2:$B109,Input!$F126)&lt;1,COUNTIF($O$2:$O109,Input!$C126)&lt;1),Input!N126,0)</f>
        <v>0</v>
      </c>
      <c r="K110" s="177">
        <f>IF(OR(COUNTIF($B$2:$B109,Input!$F126)&lt;1,COUNTIF($O$2:$O109,Input!$C126)&lt;1),Input!O126,0)</f>
        <v>0</v>
      </c>
      <c r="L110" s="177">
        <f>IF(OR(COUNTIF($B$2:$B109,Input!$F126)&lt;1,COUNTIF($O$2:$O109,Input!$C126)&lt;1),Input!P126,0)</f>
        <v>0</v>
      </c>
      <c r="M110" s="129" t="str">
        <f t="shared" si="18"/>
        <v/>
      </c>
      <c r="N110" s="161">
        <f t="shared" si="13"/>
        <v>0</v>
      </c>
      <c r="O110" s="168">
        <f>Input!C126</f>
        <v>0</v>
      </c>
      <c r="P110" s="168"/>
      <c r="Q110" s="127"/>
      <c r="R110" s="131">
        <f t="shared" si="14"/>
        <v>0</v>
      </c>
      <c r="S110" s="133" t="str">
        <f t="shared" si="10"/>
        <v xml:space="preserve"> </v>
      </c>
      <c r="T110" s="133"/>
      <c r="U110" s="132" t="str">
        <f>_xlfn.IFNA(IF($D110=0,LOOKUP($F110,{0.1,0.2,0.3,0.4,0.5,0.6,0.7,0.8,0.9,1},{22,34,46,58,70,82,94,106,118,130}),""),"")</f>
        <v/>
      </c>
      <c r="V110" s="132" t="str">
        <f>_xlfn.IFNA(IF($D110=1,LOOKUP($F110,{0.1,0.2,0.3,0.4,0.5,0.6,0.7,0.8,0.9,1},{23,35,47,59,71,83,95,107,119,131}),""),"")</f>
        <v/>
      </c>
      <c r="W110" s="132" t="str">
        <f>_xlfn.IFNA(IF($D110=2,LOOKUP($F110,{0.1,0.2,0.3,0.4,0.5,0.6,0.7,0.8,0.9,1},{24,36,48,60,72,84,96,108,120,132}),""),"")</f>
        <v/>
      </c>
      <c r="X110" s="132" t="str">
        <f>_xlfn.IFNA(IF($D110=3,LOOKUP($F110,{0.1,0.2,0.3,0.4,0.5,0.6,0.7,0.8,0.9,1},{25,37,49,61,73,85,97,109,121,133}),""),"")</f>
        <v/>
      </c>
      <c r="Y110" s="132" t="str">
        <f>_xlfn.IFNA(IF($D110=4,LOOKUP($F110,{0.1,0.2,0.3,0.4,0.5,0.6,0.7,0.8,0.9,1},{26,38,50,62,74,86,98,110,122,134}),""),"")</f>
        <v/>
      </c>
      <c r="Z110" s="132" t="str">
        <f>_xlfn.IFNA(IF($D110=5,LOOKUP($F110,{0.1,0.2,0.3,0.4,0.5,0.6,0.7,0.8,0.9,1},{27,39,51,63,75,87,99,111,123,135}),""),"")</f>
        <v/>
      </c>
      <c r="AA110" s="132">
        <f t="shared" si="19"/>
        <v>0</v>
      </c>
      <c r="AB110" s="132" t="str">
        <f t="shared" si="20"/>
        <v>00</v>
      </c>
      <c r="AC110" s="82" t="e">
        <f>VLOOKUP(AB110,'AMI Ref'!T:U,2,FALSE)</f>
        <v>#N/A</v>
      </c>
      <c r="AD110" s="124"/>
      <c r="AE110" s="81" t="str">
        <f>_xlfn.IFNA(IF($D110=0,IF($J110="Not Paid by Tenant",0,INDEX('AMI Ref'!$K$5:$N$5,MATCH($J110,{"Oil","Gas","Electric - Other","ELECTRIC - HEAT PUMP"},0))),0),"")</f>
        <v/>
      </c>
      <c r="AF110" s="81">
        <f>_xlfn.IFNA(IF($D110=1,IF($J110="Not Paid by Tenant",0,INDEX('AMI Ref'!$K$6:$N$6,MATCH($J110,{"Oil","Gas","Electric - Other","ELECTRIC - HEAT PUMP"},0))),0),"")</f>
        <v>0</v>
      </c>
      <c r="AG110" s="81">
        <f>_xlfn.IFNA(IF($D110=2,IF($J110="Not Paid by Tenant",0,INDEX('AMI Ref'!$K$7:$N$7,MATCH($J110,{"Oil","Gas","Electric - Other","ELECTRIC - HEAT PUMP"},0))),0),"")</f>
        <v>0</v>
      </c>
      <c r="AH110" s="81">
        <f>_xlfn.IFNA(IF($D110=3,IF($J110="Not Paid by Tenant",0,INDEX('AMI Ref'!$K$8:$N$8,MATCH($J110,{"Oil","Gas","Electric - Other","ELECTRIC - HEAT PUMP"},0))),0),"")</f>
        <v>0</v>
      </c>
      <c r="AI110" s="81">
        <f>_xlfn.IFNA(IF($D110=4,IF($J110="Not Paid by Tenant",0,INDEX('AMI Ref'!$K$9:$N$9,MATCH($J110,{"Oil","Gas","Electric - Other","ELECTRIC - HEAT PUMP"},0))),0),"")</f>
        <v>0</v>
      </c>
      <c r="AJ110" s="81">
        <f>_xlfn.IFNA(IF($D110=5,IF($J110="Not Paid by Tenant",0,INDEX('AMI Ref'!$K$10:$N$10,MATCH($J110,{"Oil","Gas","Electric - Other","ELECTRIC - HEAT PUMP"},0))),0),"")</f>
        <v>0</v>
      </c>
      <c r="AK110" s="128"/>
      <c r="AL110" s="81" t="str">
        <f>_xlfn.IFNA(IF($D110=0,IF($K110="Not Paid by Tenant",0,INDEX('AMI Ref'!$O$5:$R$5,MATCH($K110,{"Oil","Gas","Electric - Other","Electric ccASHP - split"},0))),0),"")</f>
        <v/>
      </c>
      <c r="AM110" s="81">
        <f>_xlfn.IFNA(IF($D110=1,IF($K110="Not Paid by Tenant",0,INDEX('AMI Ref'!$O$6:$R$6,MATCH($K110,{"Oil","Gas","Electric - Other","Electric ccASHP - split"},0))),0),"")</f>
        <v>0</v>
      </c>
      <c r="AN110" s="81">
        <f>_xlfn.IFNA(IF($D110=2,IF($K110="Not Paid by Tenant",0,INDEX('AMI Ref'!$O$7:$R$7,MATCH($K110,{"Oil","Gas","Electric - Other","Electric ccASHP - split"},0))),0),"")</f>
        <v>0</v>
      </c>
      <c r="AO110" s="81">
        <f>_xlfn.IFNA(IF($D110=3,IF($K110="Not Paid by Tenant",0,INDEX('AMI Ref'!$O$8:$R$8,MATCH($K110,{"Oil","Gas","Electric - Other","Electric ccASHP - split"},0))),0),"")</f>
        <v>0</v>
      </c>
      <c r="AP110" s="81">
        <f>_xlfn.IFNA(IF($D110=4,IF($K110="Not Paid by Tenant",0,INDEX('AMI Ref'!$O$9:$R$9,MATCH($K110,{"Oil","Gas","Electric - Other","Electric ccASHP - split"},0))),0),"")</f>
        <v>0</v>
      </c>
      <c r="AQ110" s="81">
        <f>_xlfn.IFNA(IF($D110=5,IF($K110="Not Paid by Tenant",0,INDEX('AMI Ref'!$O$10:$R$10,MATCH($K110,{"Oil","Gas","Electric - Other","Electric ccASHP - split"},0))),0),"")</f>
        <v>0</v>
      </c>
      <c r="AR110" s="124">
        <f t="shared" si="21"/>
        <v>0</v>
      </c>
      <c r="AS110" s="123" t="e">
        <f t="shared" si="22"/>
        <v>#N/A</v>
      </c>
    </row>
    <row r="111" spans="1:45" s="70" customFormat="1" ht="12.95" customHeight="1" x14ac:dyDescent="0.2">
      <c r="A111" s="130">
        <v>109</v>
      </c>
      <c r="B111" s="177">
        <f>IF(OR(COUNTIF($B$2:$B110,Input!$F127)&lt;1,COUNTIF($O$2:$O110,Input!$C127)&lt;1),Input!F127,0)</f>
        <v>0</v>
      </c>
      <c r="C111" s="177">
        <f>IF(OR(COUNTIF($B$2:$B110,Input!$F127)&lt;1,COUNTIF($O$2:$O110,Input!$C127)&lt;1),Input!G127,0)</f>
        <v>0</v>
      </c>
      <c r="D111" s="177">
        <f>IF(OR(COUNTIF($B$2:$B110,Input!$F127)&lt;1,COUNTIF($O$2:$O110,Input!$C127)&lt;1),Input!H127,0)</f>
        <v>0</v>
      </c>
      <c r="E111" s="177">
        <f>IF(OR(COUNTIF($B$2:$B110,Input!$F127)&lt;1,COUNTIF($O$2:$O110,Input!$C127)&lt;1),Input!I127,0)</f>
        <v>0</v>
      </c>
      <c r="F111" s="177">
        <f>IF(OR(COUNTIF($B$2:$B110,Input!$F127)&lt;1,COUNTIF($O$2:$O110,Input!$C127)&lt;1),Input!J127,0)</f>
        <v>0</v>
      </c>
      <c r="G111" s="177">
        <f>IF(OR(COUNTIF($B$2:$B110,Input!$F127)&lt;1,COUNTIF($O$2:$O110,Input!$C127)&lt;1),Input!K127,0)</f>
        <v>0</v>
      </c>
      <c r="H111" s="177">
        <f>IF(OR(COUNTIF($B$2:$B110,Input!$F127)&lt;1,COUNTIF($O$2:$O110,Input!$C127)&lt;1),Input!L127,0)</f>
        <v>0</v>
      </c>
      <c r="I111" s="177">
        <f>IF(OR(COUNTIF($B$2:$B110,Input!$F127)&lt;1,COUNTIF($O$2:$O110,Input!$C127)&lt;1),Input!M127,0)</f>
        <v>0</v>
      </c>
      <c r="J111" s="177">
        <f>IF(OR(COUNTIF($B$2:$B110,Input!$F127)&lt;1,COUNTIF($O$2:$O110,Input!$C127)&lt;1),Input!N127,0)</f>
        <v>0</v>
      </c>
      <c r="K111" s="177">
        <f>IF(OR(COUNTIF($B$2:$B110,Input!$F127)&lt;1,COUNTIF($O$2:$O110,Input!$C127)&lt;1),Input!O127,0)</f>
        <v>0</v>
      </c>
      <c r="L111" s="177">
        <f>IF(OR(COUNTIF($B$2:$B110,Input!$F127)&lt;1,COUNTIF($O$2:$O110,Input!$C127)&lt;1),Input!P127,0)</f>
        <v>0</v>
      </c>
      <c r="M111" s="129" t="str">
        <f t="shared" si="18"/>
        <v/>
      </c>
      <c r="N111" s="161">
        <f t="shared" si="13"/>
        <v>0</v>
      </c>
      <c r="O111" s="168">
        <f>Input!C127</f>
        <v>0</v>
      </c>
      <c r="P111" s="168"/>
      <c r="Q111" s="127"/>
      <c r="R111" s="131">
        <f t="shared" si="14"/>
        <v>0</v>
      </c>
      <c r="S111" s="133" t="str">
        <f t="shared" si="10"/>
        <v xml:space="preserve"> </v>
      </c>
      <c r="T111" s="133"/>
      <c r="U111" s="132" t="str">
        <f>_xlfn.IFNA(IF($D111=0,LOOKUP($F111,{0.1,0.2,0.3,0.4,0.5,0.6,0.7,0.8,0.9,1},{22,34,46,58,70,82,94,106,118,130}),""),"")</f>
        <v/>
      </c>
      <c r="V111" s="132" t="str">
        <f>_xlfn.IFNA(IF($D111=1,LOOKUP($F111,{0.1,0.2,0.3,0.4,0.5,0.6,0.7,0.8,0.9,1},{23,35,47,59,71,83,95,107,119,131}),""),"")</f>
        <v/>
      </c>
      <c r="W111" s="132" t="str">
        <f>_xlfn.IFNA(IF($D111=2,LOOKUP($F111,{0.1,0.2,0.3,0.4,0.5,0.6,0.7,0.8,0.9,1},{24,36,48,60,72,84,96,108,120,132}),""),"")</f>
        <v/>
      </c>
      <c r="X111" s="132" t="str">
        <f>_xlfn.IFNA(IF($D111=3,LOOKUP($F111,{0.1,0.2,0.3,0.4,0.5,0.6,0.7,0.8,0.9,1},{25,37,49,61,73,85,97,109,121,133}),""),"")</f>
        <v/>
      </c>
      <c r="Y111" s="132" t="str">
        <f>_xlfn.IFNA(IF($D111=4,LOOKUP($F111,{0.1,0.2,0.3,0.4,0.5,0.6,0.7,0.8,0.9,1},{26,38,50,62,74,86,98,110,122,134}),""),"")</f>
        <v/>
      </c>
      <c r="Z111" s="132" t="str">
        <f>_xlfn.IFNA(IF($D111=5,LOOKUP($F111,{0.1,0.2,0.3,0.4,0.5,0.6,0.7,0.8,0.9,1},{27,39,51,63,75,87,99,111,123,135}),""),"")</f>
        <v/>
      </c>
      <c r="AA111" s="132">
        <f t="shared" si="19"/>
        <v>0</v>
      </c>
      <c r="AB111" s="132" t="str">
        <f t="shared" si="20"/>
        <v>00</v>
      </c>
      <c r="AC111" s="82" t="e">
        <f>VLOOKUP(AB111,'AMI Ref'!T:U,2,FALSE)</f>
        <v>#N/A</v>
      </c>
      <c r="AD111" s="124"/>
      <c r="AE111" s="81" t="str">
        <f>_xlfn.IFNA(IF($D111=0,IF($J111="Not Paid by Tenant",0,INDEX('AMI Ref'!$K$5:$N$5,MATCH($J111,{"Oil","Gas","Electric - Other","ELECTRIC - HEAT PUMP"},0))),0),"")</f>
        <v/>
      </c>
      <c r="AF111" s="81">
        <f>_xlfn.IFNA(IF($D111=1,IF($J111="Not Paid by Tenant",0,INDEX('AMI Ref'!$K$6:$N$6,MATCH($J111,{"Oil","Gas","Electric - Other","ELECTRIC - HEAT PUMP"},0))),0),"")</f>
        <v>0</v>
      </c>
      <c r="AG111" s="81">
        <f>_xlfn.IFNA(IF($D111=2,IF($J111="Not Paid by Tenant",0,INDEX('AMI Ref'!$K$7:$N$7,MATCH($J111,{"Oil","Gas","Electric - Other","ELECTRIC - HEAT PUMP"},0))),0),"")</f>
        <v>0</v>
      </c>
      <c r="AH111" s="81">
        <f>_xlfn.IFNA(IF($D111=3,IF($J111="Not Paid by Tenant",0,INDEX('AMI Ref'!$K$8:$N$8,MATCH($J111,{"Oil","Gas","Electric - Other","ELECTRIC - HEAT PUMP"},0))),0),"")</f>
        <v>0</v>
      </c>
      <c r="AI111" s="81">
        <f>_xlfn.IFNA(IF($D111=4,IF($J111="Not Paid by Tenant",0,INDEX('AMI Ref'!$K$9:$N$9,MATCH($J111,{"Oil","Gas","Electric - Other","ELECTRIC - HEAT PUMP"},0))),0),"")</f>
        <v>0</v>
      </c>
      <c r="AJ111" s="81">
        <f>_xlfn.IFNA(IF($D111=5,IF($J111="Not Paid by Tenant",0,INDEX('AMI Ref'!$K$10:$N$10,MATCH($J111,{"Oil","Gas","Electric - Other","ELECTRIC - HEAT PUMP"},0))),0),"")</f>
        <v>0</v>
      </c>
      <c r="AK111" s="128"/>
      <c r="AL111" s="81" t="str">
        <f>_xlfn.IFNA(IF($D111=0,IF($K111="Not Paid by Tenant",0,INDEX('AMI Ref'!$O$5:$R$5,MATCH($K111,{"Oil","Gas","Electric - Other","Electric ccASHP - split"},0))),0),"")</f>
        <v/>
      </c>
      <c r="AM111" s="81">
        <f>_xlfn.IFNA(IF($D111=1,IF($K111="Not Paid by Tenant",0,INDEX('AMI Ref'!$O$6:$R$6,MATCH($K111,{"Oil","Gas","Electric - Other","Electric ccASHP - split"},0))),0),"")</f>
        <v>0</v>
      </c>
      <c r="AN111" s="81">
        <f>_xlfn.IFNA(IF($D111=2,IF($K111="Not Paid by Tenant",0,INDEX('AMI Ref'!$O$7:$R$7,MATCH($K111,{"Oil","Gas","Electric - Other","Electric ccASHP - split"},0))),0),"")</f>
        <v>0</v>
      </c>
      <c r="AO111" s="81">
        <f>_xlfn.IFNA(IF($D111=3,IF($K111="Not Paid by Tenant",0,INDEX('AMI Ref'!$O$8:$R$8,MATCH($K111,{"Oil","Gas","Electric - Other","Electric ccASHP - split"},0))),0),"")</f>
        <v>0</v>
      </c>
      <c r="AP111" s="81">
        <f>_xlfn.IFNA(IF($D111=4,IF($K111="Not Paid by Tenant",0,INDEX('AMI Ref'!$O$9:$R$9,MATCH($K111,{"Oil","Gas","Electric - Other","Electric ccASHP - split"},0))),0),"")</f>
        <v>0</v>
      </c>
      <c r="AQ111" s="81">
        <f>_xlfn.IFNA(IF($D111=5,IF($K111="Not Paid by Tenant",0,INDEX('AMI Ref'!$O$10:$R$10,MATCH($K111,{"Oil","Gas","Electric - Other","Electric ccASHP - split"},0))),0),"")</f>
        <v>0</v>
      </c>
      <c r="AR111" s="124">
        <f t="shared" si="21"/>
        <v>0</v>
      </c>
      <c r="AS111" s="123" t="e">
        <f t="shared" si="22"/>
        <v>#N/A</v>
      </c>
    </row>
    <row r="112" spans="1:45" s="70" customFormat="1" ht="12.95" customHeight="1" x14ac:dyDescent="0.2">
      <c r="A112" s="130">
        <v>110</v>
      </c>
      <c r="B112" s="177">
        <f>IF(OR(COUNTIF($B$2:$B111,Input!$F128)&lt;1,COUNTIF($O$2:$O111,Input!$C128)&lt;1),Input!F128,0)</f>
        <v>0</v>
      </c>
      <c r="C112" s="177">
        <f>IF(OR(COUNTIF($B$2:$B111,Input!$F128)&lt;1,COUNTIF($O$2:$O111,Input!$C128)&lt;1),Input!G128,0)</f>
        <v>0</v>
      </c>
      <c r="D112" s="177">
        <f>IF(OR(COUNTIF($B$2:$B111,Input!$F128)&lt;1,COUNTIF($O$2:$O111,Input!$C128)&lt;1),Input!H128,0)</f>
        <v>0</v>
      </c>
      <c r="E112" s="177">
        <f>IF(OR(COUNTIF($B$2:$B111,Input!$F128)&lt;1,COUNTIF($O$2:$O111,Input!$C128)&lt;1),Input!I128,0)</f>
        <v>0</v>
      </c>
      <c r="F112" s="177">
        <f>IF(OR(COUNTIF($B$2:$B111,Input!$F128)&lt;1,COUNTIF($O$2:$O111,Input!$C128)&lt;1),Input!J128,0)</f>
        <v>0</v>
      </c>
      <c r="G112" s="177">
        <f>IF(OR(COUNTIF($B$2:$B111,Input!$F128)&lt;1,COUNTIF($O$2:$O111,Input!$C128)&lt;1),Input!K128,0)</f>
        <v>0</v>
      </c>
      <c r="H112" s="177">
        <f>IF(OR(COUNTIF($B$2:$B111,Input!$F128)&lt;1,COUNTIF($O$2:$O111,Input!$C128)&lt;1),Input!L128,0)</f>
        <v>0</v>
      </c>
      <c r="I112" s="177">
        <f>IF(OR(COUNTIF($B$2:$B111,Input!$F128)&lt;1,COUNTIF($O$2:$O111,Input!$C128)&lt;1),Input!M128,0)</f>
        <v>0</v>
      </c>
      <c r="J112" s="177">
        <f>IF(OR(COUNTIF($B$2:$B111,Input!$F128)&lt;1,COUNTIF($O$2:$O111,Input!$C128)&lt;1),Input!N128,0)</f>
        <v>0</v>
      </c>
      <c r="K112" s="177">
        <f>IF(OR(COUNTIF($B$2:$B111,Input!$F128)&lt;1,COUNTIF($O$2:$O111,Input!$C128)&lt;1),Input!O128,0)</f>
        <v>0</v>
      </c>
      <c r="L112" s="177">
        <f>IF(OR(COUNTIF($B$2:$B111,Input!$F128)&lt;1,COUNTIF($O$2:$O111,Input!$C128)&lt;1),Input!P128,0)</f>
        <v>0</v>
      </c>
      <c r="M112" s="129" t="str">
        <f t="shared" si="18"/>
        <v/>
      </c>
      <c r="N112" s="161">
        <f t="shared" si="13"/>
        <v>0</v>
      </c>
      <c r="O112" s="168">
        <f>Input!C128</f>
        <v>0</v>
      </c>
      <c r="P112" s="168"/>
      <c r="Q112" s="127"/>
      <c r="R112" s="131">
        <f t="shared" si="14"/>
        <v>0</v>
      </c>
      <c r="S112" s="133" t="str">
        <f t="shared" si="10"/>
        <v xml:space="preserve"> </v>
      </c>
      <c r="T112" s="133"/>
      <c r="U112" s="132" t="str">
        <f>_xlfn.IFNA(IF($D112=0,LOOKUP($F112,{0.1,0.2,0.3,0.4,0.5,0.6,0.7,0.8,0.9,1},{22,34,46,58,70,82,94,106,118,130}),""),"")</f>
        <v/>
      </c>
      <c r="V112" s="132" t="str">
        <f>_xlfn.IFNA(IF($D112=1,LOOKUP($F112,{0.1,0.2,0.3,0.4,0.5,0.6,0.7,0.8,0.9,1},{23,35,47,59,71,83,95,107,119,131}),""),"")</f>
        <v/>
      </c>
      <c r="W112" s="132" t="str">
        <f>_xlfn.IFNA(IF($D112=2,LOOKUP($F112,{0.1,0.2,0.3,0.4,0.5,0.6,0.7,0.8,0.9,1},{24,36,48,60,72,84,96,108,120,132}),""),"")</f>
        <v/>
      </c>
      <c r="X112" s="132" t="str">
        <f>_xlfn.IFNA(IF($D112=3,LOOKUP($F112,{0.1,0.2,0.3,0.4,0.5,0.6,0.7,0.8,0.9,1},{25,37,49,61,73,85,97,109,121,133}),""),"")</f>
        <v/>
      </c>
      <c r="Y112" s="132" t="str">
        <f>_xlfn.IFNA(IF($D112=4,LOOKUP($F112,{0.1,0.2,0.3,0.4,0.5,0.6,0.7,0.8,0.9,1},{26,38,50,62,74,86,98,110,122,134}),""),"")</f>
        <v/>
      </c>
      <c r="Z112" s="132" t="str">
        <f>_xlfn.IFNA(IF($D112=5,LOOKUP($F112,{0.1,0.2,0.3,0.4,0.5,0.6,0.7,0.8,0.9,1},{27,39,51,63,75,87,99,111,123,135}),""),"")</f>
        <v/>
      </c>
      <c r="AA112" s="132">
        <f t="shared" si="19"/>
        <v>0</v>
      </c>
      <c r="AB112" s="132" t="str">
        <f t="shared" si="20"/>
        <v>00</v>
      </c>
      <c r="AC112" s="82" t="e">
        <f>VLOOKUP(AB112,'AMI Ref'!T:U,2,FALSE)</f>
        <v>#N/A</v>
      </c>
      <c r="AD112" s="124"/>
      <c r="AE112" s="81" t="str">
        <f>_xlfn.IFNA(IF($D112=0,IF($J112="Not Paid by Tenant",0,INDEX('AMI Ref'!$K$5:$N$5,MATCH($J112,{"Oil","Gas","Electric - Other","ELECTRIC - HEAT PUMP"},0))),0),"")</f>
        <v/>
      </c>
      <c r="AF112" s="81">
        <f>_xlfn.IFNA(IF($D112=1,IF($J112="Not Paid by Tenant",0,INDEX('AMI Ref'!$K$6:$N$6,MATCH($J112,{"Oil","Gas","Electric - Other","ELECTRIC - HEAT PUMP"},0))),0),"")</f>
        <v>0</v>
      </c>
      <c r="AG112" s="81">
        <f>_xlfn.IFNA(IF($D112=2,IF($J112="Not Paid by Tenant",0,INDEX('AMI Ref'!$K$7:$N$7,MATCH($J112,{"Oil","Gas","Electric - Other","ELECTRIC - HEAT PUMP"},0))),0),"")</f>
        <v>0</v>
      </c>
      <c r="AH112" s="81">
        <f>_xlfn.IFNA(IF($D112=3,IF($J112="Not Paid by Tenant",0,INDEX('AMI Ref'!$K$8:$N$8,MATCH($J112,{"Oil","Gas","Electric - Other","ELECTRIC - HEAT PUMP"},0))),0),"")</f>
        <v>0</v>
      </c>
      <c r="AI112" s="81">
        <f>_xlfn.IFNA(IF($D112=4,IF($J112="Not Paid by Tenant",0,INDEX('AMI Ref'!$K$9:$N$9,MATCH($J112,{"Oil","Gas","Electric - Other","ELECTRIC - HEAT PUMP"},0))),0),"")</f>
        <v>0</v>
      </c>
      <c r="AJ112" s="81">
        <f>_xlfn.IFNA(IF($D112=5,IF($J112="Not Paid by Tenant",0,INDEX('AMI Ref'!$K$10:$N$10,MATCH($J112,{"Oil","Gas","Electric - Other","ELECTRIC - HEAT PUMP"},0))),0),"")</f>
        <v>0</v>
      </c>
      <c r="AK112" s="128"/>
      <c r="AL112" s="81" t="str">
        <f>_xlfn.IFNA(IF($D112=0,IF($K112="Not Paid by Tenant",0,INDEX('AMI Ref'!$O$5:$R$5,MATCH($K112,{"Oil","Gas","Electric - Other","Electric ccASHP - split"},0))),0),"")</f>
        <v/>
      </c>
      <c r="AM112" s="81">
        <f>_xlfn.IFNA(IF($D112=1,IF($K112="Not Paid by Tenant",0,INDEX('AMI Ref'!$O$6:$R$6,MATCH($K112,{"Oil","Gas","Electric - Other","Electric ccASHP - split"},0))),0),"")</f>
        <v>0</v>
      </c>
      <c r="AN112" s="81">
        <f>_xlfn.IFNA(IF($D112=2,IF($K112="Not Paid by Tenant",0,INDEX('AMI Ref'!$O$7:$R$7,MATCH($K112,{"Oil","Gas","Electric - Other","Electric ccASHP - split"},0))),0),"")</f>
        <v>0</v>
      </c>
      <c r="AO112" s="81">
        <f>_xlfn.IFNA(IF($D112=3,IF($K112="Not Paid by Tenant",0,INDEX('AMI Ref'!$O$8:$R$8,MATCH($K112,{"Oil","Gas","Electric - Other","Electric ccASHP - split"},0))),0),"")</f>
        <v>0</v>
      </c>
      <c r="AP112" s="81">
        <f>_xlfn.IFNA(IF($D112=4,IF($K112="Not Paid by Tenant",0,INDEX('AMI Ref'!$O$9:$R$9,MATCH($K112,{"Oil","Gas","Electric - Other","Electric ccASHP - split"},0))),0),"")</f>
        <v>0</v>
      </c>
      <c r="AQ112" s="81">
        <f>_xlfn.IFNA(IF($D112=5,IF($K112="Not Paid by Tenant",0,INDEX('AMI Ref'!$O$10:$R$10,MATCH($K112,{"Oil","Gas","Electric - Other","Electric ccASHP - split"},0))),0),"")</f>
        <v>0</v>
      </c>
      <c r="AR112" s="124">
        <f t="shared" si="21"/>
        <v>0</v>
      </c>
      <c r="AS112" s="123" t="e">
        <f t="shared" si="22"/>
        <v>#N/A</v>
      </c>
    </row>
    <row r="113" spans="1:45" ht="12.95" customHeight="1" x14ac:dyDescent="0.2">
      <c r="A113" s="130">
        <v>111</v>
      </c>
      <c r="B113" s="177">
        <f>IF(OR(COUNTIF($B$2:$B112,Input!$F129)&lt;1,COUNTIF($O$2:$O112,Input!$C129)&lt;1),Input!F129,0)</f>
        <v>0</v>
      </c>
      <c r="C113" s="177">
        <f>IF(OR(COUNTIF($B$2:$B112,Input!$F129)&lt;1,COUNTIF($O$2:$O112,Input!$C129)&lt;1),Input!G129,0)</f>
        <v>0</v>
      </c>
      <c r="D113" s="177">
        <f>IF(OR(COUNTIF($B$2:$B112,Input!$F129)&lt;1,COUNTIF($O$2:$O112,Input!$C129)&lt;1),Input!H129,0)</f>
        <v>0</v>
      </c>
      <c r="E113" s="177">
        <f>IF(OR(COUNTIF($B$2:$B112,Input!$F129)&lt;1,COUNTIF($O$2:$O112,Input!$C129)&lt;1),Input!I129,0)</f>
        <v>0</v>
      </c>
      <c r="F113" s="177">
        <f>IF(OR(COUNTIF($B$2:$B112,Input!$F129)&lt;1,COUNTIF($O$2:$O112,Input!$C129)&lt;1),Input!J129,0)</f>
        <v>0</v>
      </c>
      <c r="G113" s="177">
        <f>IF(OR(COUNTIF($B$2:$B112,Input!$F129)&lt;1,COUNTIF($O$2:$O112,Input!$C129)&lt;1),Input!K129,0)</f>
        <v>0</v>
      </c>
      <c r="H113" s="177">
        <f>IF(OR(COUNTIF($B$2:$B112,Input!$F129)&lt;1,COUNTIF($O$2:$O112,Input!$C129)&lt;1),Input!L129,0)</f>
        <v>0</v>
      </c>
      <c r="I113" s="177">
        <f>IF(OR(COUNTIF($B$2:$B112,Input!$F129)&lt;1,COUNTIF($O$2:$O112,Input!$C129)&lt;1),Input!M129,0)</f>
        <v>0</v>
      </c>
      <c r="J113" s="177">
        <f>IF(OR(COUNTIF($B$2:$B112,Input!$F129)&lt;1,COUNTIF($O$2:$O112,Input!$C129)&lt;1),Input!N129,0)</f>
        <v>0</v>
      </c>
      <c r="K113" s="177">
        <f>IF(OR(COUNTIF($B$2:$B112,Input!$F129)&lt;1,COUNTIF($O$2:$O112,Input!$C129)&lt;1),Input!O129,0)</f>
        <v>0</v>
      </c>
      <c r="L113" s="177">
        <f>IF(OR(COUNTIF($B$2:$B112,Input!$F129)&lt;1,COUNTIF($O$2:$O112,Input!$C129)&lt;1),Input!P129,0)</f>
        <v>0</v>
      </c>
      <c r="M113" s="129" t="str">
        <f t="shared" si="18"/>
        <v/>
      </c>
      <c r="N113" s="161">
        <f t="shared" si="13"/>
        <v>0</v>
      </c>
      <c r="O113" s="168">
        <f>Input!C129</f>
        <v>0</v>
      </c>
      <c r="P113" s="168"/>
      <c r="R113" s="131">
        <f t="shared" si="14"/>
        <v>0</v>
      </c>
      <c r="S113" s="133" t="str">
        <f t="shared" si="10"/>
        <v xml:space="preserve"> </v>
      </c>
      <c r="T113" s="133"/>
      <c r="U113" s="132" t="str">
        <f>_xlfn.IFNA(IF($D113=0,LOOKUP($F113,{0.1,0.2,0.3,0.4,0.5,0.6,0.7,0.8,0.9,1},{22,34,46,58,70,82,94,106,118,130}),""),"")</f>
        <v/>
      </c>
      <c r="V113" s="132" t="str">
        <f>_xlfn.IFNA(IF($D113=1,LOOKUP($F113,{0.1,0.2,0.3,0.4,0.5,0.6,0.7,0.8,0.9,1},{23,35,47,59,71,83,95,107,119,131}),""),"")</f>
        <v/>
      </c>
      <c r="W113" s="132" t="str">
        <f>_xlfn.IFNA(IF($D113=2,LOOKUP($F113,{0.1,0.2,0.3,0.4,0.5,0.6,0.7,0.8,0.9,1},{24,36,48,60,72,84,96,108,120,132}),""),"")</f>
        <v/>
      </c>
      <c r="X113" s="132" t="str">
        <f>_xlfn.IFNA(IF($D113=3,LOOKUP($F113,{0.1,0.2,0.3,0.4,0.5,0.6,0.7,0.8,0.9,1},{25,37,49,61,73,85,97,109,121,133}),""),"")</f>
        <v/>
      </c>
      <c r="Y113" s="132" t="str">
        <f>_xlfn.IFNA(IF($D113=4,LOOKUP($F113,{0.1,0.2,0.3,0.4,0.5,0.6,0.7,0.8,0.9,1},{26,38,50,62,74,86,98,110,122,134}),""),"")</f>
        <v/>
      </c>
      <c r="Z113" s="132" t="str">
        <f>_xlfn.IFNA(IF($D113=5,LOOKUP($F113,{0.1,0.2,0.3,0.4,0.5,0.6,0.7,0.8,0.9,1},{27,39,51,63,75,87,99,111,123,135}),""),"")</f>
        <v/>
      </c>
      <c r="AA113" s="132">
        <f t="shared" si="19"/>
        <v>0</v>
      </c>
      <c r="AB113" s="132" t="str">
        <f t="shared" si="20"/>
        <v>00</v>
      </c>
      <c r="AC113" s="82" t="e">
        <f>VLOOKUP(AB113,'AMI Ref'!T:U,2,FALSE)</f>
        <v>#N/A</v>
      </c>
      <c r="AD113" s="124"/>
      <c r="AE113" s="81" t="str">
        <f>_xlfn.IFNA(IF($D113=0,IF($J113="Not Paid by Tenant",0,INDEX('AMI Ref'!$K$5:$N$5,MATCH($J113,{"Oil","Gas","Electric - Other","ELECTRIC - HEAT PUMP"},0))),0),"")</f>
        <v/>
      </c>
      <c r="AF113" s="81">
        <f>_xlfn.IFNA(IF($D113=1,IF($J113="Not Paid by Tenant",0,INDEX('AMI Ref'!$K$6:$N$6,MATCH($J113,{"Oil","Gas","Electric - Other","ELECTRIC - HEAT PUMP"},0))),0),"")</f>
        <v>0</v>
      </c>
      <c r="AG113" s="81">
        <f>_xlfn.IFNA(IF($D113=2,IF($J113="Not Paid by Tenant",0,INDEX('AMI Ref'!$K$7:$N$7,MATCH($J113,{"Oil","Gas","Electric - Other","ELECTRIC - HEAT PUMP"},0))),0),"")</f>
        <v>0</v>
      </c>
      <c r="AH113" s="81">
        <f>_xlfn.IFNA(IF($D113=3,IF($J113="Not Paid by Tenant",0,INDEX('AMI Ref'!$K$8:$N$8,MATCH($J113,{"Oil","Gas","Electric - Other","ELECTRIC - HEAT PUMP"},0))),0),"")</f>
        <v>0</v>
      </c>
      <c r="AI113" s="81">
        <f>_xlfn.IFNA(IF($D113=4,IF($J113="Not Paid by Tenant",0,INDEX('AMI Ref'!$K$9:$N$9,MATCH($J113,{"Oil","Gas","Electric - Other","ELECTRIC - HEAT PUMP"},0))),0),"")</f>
        <v>0</v>
      </c>
      <c r="AJ113" s="81">
        <f>_xlfn.IFNA(IF($D113=5,IF($J113="Not Paid by Tenant",0,INDEX('AMI Ref'!$K$10:$N$10,MATCH($J113,{"Oil","Gas","Electric - Other","ELECTRIC - HEAT PUMP"},0))),0),"")</f>
        <v>0</v>
      </c>
      <c r="AK113" s="128"/>
      <c r="AL113" s="81" t="str">
        <f>_xlfn.IFNA(IF($D113=0,IF($K113="Not Paid by Tenant",0,INDEX('AMI Ref'!$O$5:$R$5,MATCH($K113,{"Oil","Gas","Electric - Other","Electric ccASHP - split"},0))),0),"")</f>
        <v/>
      </c>
      <c r="AM113" s="81">
        <f>_xlfn.IFNA(IF($D113=1,IF($K113="Not Paid by Tenant",0,INDEX('AMI Ref'!$O$6:$R$6,MATCH($K113,{"Oil","Gas","Electric - Other","Electric ccASHP - split"},0))),0),"")</f>
        <v>0</v>
      </c>
      <c r="AN113" s="81">
        <f>_xlfn.IFNA(IF($D113=2,IF($K113="Not Paid by Tenant",0,INDEX('AMI Ref'!$O$7:$R$7,MATCH($K113,{"Oil","Gas","Electric - Other","Electric ccASHP - split"},0))),0),"")</f>
        <v>0</v>
      </c>
      <c r="AO113" s="81">
        <f>_xlfn.IFNA(IF($D113=3,IF($K113="Not Paid by Tenant",0,INDEX('AMI Ref'!$O$8:$R$8,MATCH($K113,{"Oil","Gas","Electric - Other","Electric ccASHP - split"},0))),0),"")</f>
        <v>0</v>
      </c>
      <c r="AP113" s="81">
        <f>_xlfn.IFNA(IF($D113=4,IF($K113="Not Paid by Tenant",0,INDEX('AMI Ref'!$O$9:$R$9,MATCH($K113,{"Oil","Gas","Electric - Other","Electric ccASHP - split"},0))),0),"")</f>
        <v>0</v>
      </c>
      <c r="AQ113" s="81">
        <f>_xlfn.IFNA(IF($D113=5,IF($K113="Not Paid by Tenant",0,INDEX('AMI Ref'!$O$10:$R$10,MATCH($K113,{"Oil","Gas","Electric - Other","Electric ccASHP - split"},0))),0),"")</f>
        <v>0</v>
      </c>
      <c r="AR113" s="124">
        <f t="shared" si="21"/>
        <v>0</v>
      </c>
      <c r="AS113" s="123" t="e">
        <f t="shared" si="22"/>
        <v>#N/A</v>
      </c>
    </row>
    <row r="114" spans="1:45" ht="12.95" customHeight="1" x14ac:dyDescent="0.2">
      <c r="A114" s="130">
        <v>112</v>
      </c>
      <c r="B114" s="177">
        <f>IF(OR(COUNTIF($B$2:$B113,Input!$F130)&lt;1,COUNTIF($O$2:$O113,Input!$C130)&lt;1),Input!F130,0)</f>
        <v>0</v>
      </c>
      <c r="C114" s="177">
        <f>IF(OR(COUNTIF($B$2:$B113,Input!$F130)&lt;1,COUNTIF($O$2:$O113,Input!$C130)&lt;1),Input!G130,0)</f>
        <v>0</v>
      </c>
      <c r="D114" s="177">
        <f>IF(OR(COUNTIF($B$2:$B113,Input!$F130)&lt;1,COUNTIF($O$2:$O113,Input!$C130)&lt;1),Input!H130,0)</f>
        <v>0</v>
      </c>
      <c r="E114" s="177">
        <f>IF(OR(COUNTIF($B$2:$B113,Input!$F130)&lt;1,COUNTIF($O$2:$O113,Input!$C130)&lt;1),Input!I130,0)</f>
        <v>0</v>
      </c>
      <c r="F114" s="177">
        <f>IF(OR(COUNTIF($B$2:$B113,Input!$F130)&lt;1,COUNTIF($O$2:$O113,Input!$C130)&lt;1),Input!J130,0)</f>
        <v>0</v>
      </c>
      <c r="G114" s="177">
        <f>IF(OR(COUNTIF($B$2:$B113,Input!$F130)&lt;1,COUNTIF($O$2:$O113,Input!$C130)&lt;1),Input!K130,0)</f>
        <v>0</v>
      </c>
      <c r="H114" s="177">
        <f>IF(OR(COUNTIF($B$2:$B113,Input!$F130)&lt;1,COUNTIF($O$2:$O113,Input!$C130)&lt;1),Input!L130,0)</f>
        <v>0</v>
      </c>
      <c r="I114" s="177">
        <f>IF(OR(COUNTIF($B$2:$B113,Input!$F130)&lt;1,COUNTIF($O$2:$O113,Input!$C130)&lt;1),Input!M130,0)</f>
        <v>0</v>
      </c>
      <c r="J114" s="177">
        <f>IF(OR(COUNTIF($B$2:$B113,Input!$F130)&lt;1,COUNTIF($O$2:$O113,Input!$C130)&lt;1),Input!N130,0)</f>
        <v>0</v>
      </c>
      <c r="K114" s="177">
        <f>IF(OR(COUNTIF($B$2:$B113,Input!$F130)&lt;1,COUNTIF($O$2:$O113,Input!$C130)&lt;1),Input!O130,0)</f>
        <v>0</v>
      </c>
      <c r="L114" s="177">
        <f>IF(OR(COUNTIF($B$2:$B113,Input!$F130)&lt;1,COUNTIF($O$2:$O113,Input!$C130)&lt;1),Input!P130,0)</f>
        <v>0</v>
      </c>
      <c r="M114" s="129" t="str">
        <f t="shared" si="18"/>
        <v/>
      </c>
      <c r="N114" s="161">
        <f t="shared" si="13"/>
        <v>0</v>
      </c>
      <c r="O114" s="168">
        <f>Input!C130</f>
        <v>0</v>
      </c>
      <c r="P114" s="168"/>
      <c r="R114" s="131">
        <f t="shared" si="14"/>
        <v>0</v>
      </c>
      <c r="S114" s="133" t="str">
        <f t="shared" si="10"/>
        <v xml:space="preserve"> </v>
      </c>
      <c r="T114" s="133"/>
      <c r="U114" s="132" t="str">
        <f>_xlfn.IFNA(IF($D114=0,LOOKUP($F114,{0.1,0.2,0.3,0.4,0.5,0.6,0.7,0.8,0.9,1},{22,34,46,58,70,82,94,106,118,130}),""),"")</f>
        <v/>
      </c>
      <c r="V114" s="132" t="str">
        <f>_xlfn.IFNA(IF($D114=1,LOOKUP($F114,{0.1,0.2,0.3,0.4,0.5,0.6,0.7,0.8,0.9,1},{23,35,47,59,71,83,95,107,119,131}),""),"")</f>
        <v/>
      </c>
      <c r="W114" s="132" t="str">
        <f>_xlfn.IFNA(IF($D114=2,LOOKUP($F114,{0.1,0.2,0.3,0.4,0.5,0.6,0.7,0.8,0.9,1},{24,36,48,60,72,84,96,108,120,132}),""),"")</f>
        <v/>
      </c>
      <c r="X114" s="132" t="str">
        <f>_xlfn.IFNA(IF($D114=3,LOOKUP($F114,{0.1,0.2,0.3,0.4,0.5,0.6,0.7,0.8,0.9,1},{25,37,49,61,73,85,97,109,121,133}),""),"")</f>
        <v/>
      </c>
      <c r="Y114" s="132" t="str">
        <f>_xlfn.IFNA(IF($D114=4,LOOKUP($F114,{0.1,0.2,0.3,0.4,0.5,0.6,0.7,0.8,0.9,1},{26,38,50,62,74,86,98,110,122,134}),""),"")</f>
        <v/>
      </c>
      <c r="Z114" s="132" t="str">
        <f>_xlfn.IFNA(IF($D114=5,LOOKUP($F114,{0.1,0.2,0.3,0.4,0.5,0.6,0.7,0.8,0.9,1},{27,39,51,63,75,87,99,111,123,135}),""),"")</f>
        <v/>
      </c>
      <c r="AA114" s="132">
        <f t="shared" si="19"/>
        <v>0</v>
      </c>
      <c r="AB114" s="132" t="str">
        <f t="shared" si="20"/>
        <v>00</v>
      </c>
      <c r="AC114" s="82" t="e">
        <f>VLOOKUP(AB114,'AMI Ref'!T:U,2,FALSE)</f>
        <v>#N/A</v>
      </c>
      <c r="AD114" s="124"/>
      <c r="AE114" s="81" t="str">
        <f>_xlfn.IFNA(IF($D114=0,IF($J114="Not Paid by Tenant",0,INDEX('AMI Ref'!$K$5:$N$5,MATCH($J114,{"Oil","Gas","Electric - Other","ELECTRIC - HEAT PUMP"},0))),0),"")</f>
        <v/>
      </c>
      <c r="AF114" s="81">
        <f>_xlfn.IFNA(IF($D114=1,IF($J114="Not Paid by Tenant",0,INDEX('AMI Ref'!$K$6:$N$6,MATCH($J114,{"Oil","Gas","Electric - Other","ELECTRIC - HEAT PUMP"},0))),0),"")</f>
        <v>0</v>
      </c>
      <c r="AG114" s="81">
        <f>_xlfn.IFNA(IF($D114=2,IF($J114="Not Paid by Tenant",0,INDEX('AMI Ref'!$K$7:$N$7,MATCH($J114,{"Oil","Gas","Electric - Other","ELECTRIC - HEAT PUMP"},0))),0),"")</f>
        <v>0</v>
      </c>
      <c r="AH114" s="81">
        <f>_xlfn.IFNA(IF($D114=3,IF($J114="Not Paid by Tenant",0,INDEX('AMI Ref'!$K$8:$N$8,MATCH($J114,{"Oil","Gas","Electric - Other","ELECTRIC - HEAT PUMP"},0))),0),"")</f>
        <v>0</v>
      </c>
      <c r="AI114" s="81">
        <f>_xlfn.IFNA(IF($D114=4,IF($J114="Not Paid by Tenant",0,INDEX('AMI Ref'!$K$9:$N$9,MATCH($J114,{"Oil","Gas","Electric - Other","ELECTRIC - HEAT PUMP"},0))),0),"")</f>
        <v>0</v>
      </c>
      <c r="AJ114" s="81">
        <f>_xlfn.IFNA(IF($D114=5,IF($J114="Not Paid by Tenant",0,INDEX('AMI Ref'!$K$10:$N$10,MATCH($J114,{"Oil","Gas","Electric - Other","ELECTRIC - HEAT PUMP"},0))),0),"")</f>
        <v>0</v>
      </c>
      <c r="AK114" s="128"/>
      <c r="AL114" s="81" t="str">
        <f>_xlfn.IFNA(IF($D114=0,IF($K114="Not Paid by Tenant",0,INDEX('AMI Ref'!$O$5:$R$5,MATCH($K114,{"Oil","Gas","Electric - Other","Electric ccASHP - split"},0))),0),"")</f>
        <v/>
      </c>
      <c r="AM114" s="81">
        <f>_xlfn.IFNA(IF($D114=1,IF($K114="Not Paid by Tenant",0,INDEX('AMI Ref'!$O$6:$R$6,MATCH($K114,{"Oil","Gas","Electric - Other","Electric ccASHP - split"},0))),0),"")</f>
        <v>0</v>
      </c>
      <c r="AN114" s="81">
        <f>_xlfn.IFNA(IF($D114=2,IF($K114="Not Paid by Tenant",0,INDEX('AMI Ref'!$O$7:$R$7,MATCH($K114,{"Oil","Gas","Electric - Other","Electric ccASHP - split"},0))),0),"")</f>
        <v>0</v>
      </c>
      <c r="AO114" s="81">
        <f>_xlfn.IFNA(IF($D114=3,IF($K114="Not Paid by Tenant",0,INDEX('AMI Ref'!$O$8:$R$8,MATCH($K114,{"Oil","Gas","Electric - Other","Electric ccASHP - split"},0))),0),"")</f>
        <v>0</v>
      </c>
      <c r="AP114" s="81">
        <f>_xlfn.IFNA(IF($D114=4,IF($K114="Not Paid by Tenant",0,INDEX('AMI Ref'!$O$9:$R$9,MATCH($K114,{"Oil","Gas","Electric - Other","Electric ccASHP - split"},0))),0),"")</f>
        <v>0</v>
      </c>
      <c r="AQ114" s="81">
        <f>_xlfn.IFNA(IF($D114=5,IF($K114="Not Paid by Tenant",0,INDEX('AMI Ref'!$O$10:$R$10,MATCH($K114,{"Oil","Gas","Electric - Other","Electric ccASHP - split"},0))),0),"")</f>
        <v>0</v>
      </c>
      <c r="AR114" s="124">
        <f t="shared" si="21"/>
        <v>0</v>
      </c>
      <c r="AS114" s="123" t="e">
        <f t="shared" si="22"/>
        <v>#N/A</v>
      </c>
    </row>
    <row r="115" spans="1:45" ht="12.95" customHeight="1" x14ac:dyDescent="0.2">
      <c r="A115" s="130">
        <v>113</v>
      </c>
      <c r="B115" s="177">
        <f>IF(OR(COUNTIF($B$2:$B114,Input!$F131)&lt;1,COUNTIF($O$2:$O114,Input!$C131)&lt;1),Input!F131,0)</f>
        <v>0</v>
      </c>
      <c r="C115" s="177">
        <f>IF(OR(COUNTIF($B$2:$B114,Input!$F131)&lt;1,COUNTIF($O$2:$O114,Input!$C131)&lt;1),Input!G131,0)</f>
        <v>0</v>
      </c>
      <c r="D115" s="177">
        <f>IF(OR(COUNTIF($B$2:$B114,Input!$F131)&lt;1,COUNTIF($O$2:$O114,Input!$C131)&lt;1),Input!H131,0)</f>
        <v>0</v>
      </c>
      <c r="E115" s="177">
        <f>IF(OR(COUNTIF($B$2:$B114,Input!$F131)&lt;1,COUNTIF($O$2:$O114,Input!$C131)&lt;1),Input!I131,0)</f>
        <v>0</v>
      </c>
      <c r="F115" s="177">
        <f>IF(OR(COUNTIF($B$2:$B114,Input!$F131)&lt;1,COUNTIF($O$2:$O114,Input!$C131)&lt;1),Input!J131,0)</f>
        <v>0</v>
      </c>
      <c r="G115" s="177">
        <f>IF(OR(COUNTIF($B$2:$B114,Input!$F131)&lt;1,COUNTIF($O$2:$O114,Input!$C131)&lt;1),Input!K131,0)</f>
        <v>0</v>
      </c>
      <c r="H115" s="177">
        <f>IF(OR(COUNTIF($B$2:$B114,Input!$F131)&lt;1,COUNTIF($O$2:$O114,Input!$C131)&lt;1),Input!L131,0)</f>
        <v>0</v>
      </c>
      <c r="I115" s="177">
        <f>IF(OR(COUNTIF($B$2:$B114,Input!$F131)&lt;1,COUNTIF($O$2:$O114,Input!$C131)&lt;1),Input!M131,0)</f>
        <v>0</v>
      </c>
      <c r="J115" s="177">
        <f>IF(OR(COUNTIF($B$2:$B114,Input!$F131)&lt;1,COUNTIF($O$2:$O114,Input!$C131)&lt;1),Input!N131,0)</f>
        <v>0</v>
      </c>
      <c r="K115" s="177">
        <f>IF(OR(COUNTIF($B$2:$B114,Input!$F131)&lt;1,COUNTIF($O$2:$O114,Input!$C131)&lt;1),Input!O131,0)</f>
        <v>0</v>
      </c>
      <c r="L115" s="177">
        <f>IF(OR(COUNTIF($B$2:$B114,Input!$F131)&lt;1,COUNTIF($O$2:$O114,Input!$C131)&lt;1),Input!P131,0)</f>
        <v>0</v>
      </c>
      <c r="M115" s="129" t="str">
        <f t="shared" si="18"/>
        <v/>
      </c>
      <c r="N115" s="161">
        <f t="shared" si="13"/>
        <v>0</v>
      </c>
      <c r="O115" s="168">
        <f>Input!C131</f>
        <v>0</v>
      </c>
      <c r="P115" s="168"/>
      <c r="R115" s="131">
        <f t="shared" si="14"/>
        <v>0</v>
      </c>
      <c r="S115" s="133" t="str">
        <f t="shared" si="10"/>
        <v xml:space="preserve"> </v>
      </c>
      <c r="T115" s="133"/>
      <c r="U115" s="132" t="str">
        <f>_xlfn.IFNA(IF($D115=0,LOOKUP($F115,{0.1,0.2,0.3,0.4,0.5,0.6,0.7,0.8,0.9,1},{22,34,46,58,70,82,94,106,118,130}),""),"")</f>
        <v/>
      </c>
      <c r="V115" s="132" t="str">
        <f>_xlfn.IFNA(IF($D115=1,LOOKUP($F115,{0.1,0.2,0.3,0.4,0.5,0.6,0.7,0.8,0.9,1},{23,35,47,59,71,83,95,107,119,131}),""),"")</f>
        <v/>
      </c>
      <c r="W115" s="132" t="str">
        <f>_xlfn.IFNA(IF($D115=2,LOOKUP($F115,{0.1,0.2,0.3,0.4,0.5,0.6,0.7,0.8,0.9,1},{24,36,48,60,72,84,96,108,120,132}),""),"")</f>
        <v/>
      </c>
      <c r="X115" s="132" t="str">
        <f>_xlfn.IFNA(IF($D115=3,LOOKUP($F115,{0.1,0.2,0.3,0.4,0.5,0.6,0.7,0.8,0.9,1},{25,37,49,61,73,85,97,109,121,133}),""),"")</f>
        <v/>
      </c>
      <c r="Y115" s="132" t="str">
        <f>_xlfn.IFNA(IF($D115=4,LOOKUP($F115,{0.1,0.2,0.3,0.4,0.5,0.6,0.7,0.8,0.9,1},{26,38,50,62,74,86,98,110,122,134}),""),"")</f>
        <v/>
      </c>
      <c r="Z115" s="132" t="str">
        <f>_xlfn.IFNA(IF($D115=5,LOOKUP($F115,{0.1,0.2,0.3,0.4,0.5,0.6,0.7,0.8,0.9,1},{27,39,51,63,75,87,99,111,123,135}),""),"")</f>
        <v/>
      </c>
      <c r="AA115" s="132">
        <f t="shared" si="19"/>
        <v>0</v>
      </c>
      <c r="AB115" s="132" t="str">
        <f t="shared" si="20"/>
        <v>00</v>
      </c>
      <c r="AC115" s="82" t="e">
        <f>VLOOKUP(AB115,'AMI Ref'!T:U,2,FALSE)</f>
        <v>#N/A</v>
      </c>
      <c r="AD115" s="124"/>
      <c r="AE115" s="81" t="str">
        <f>_xlfn.IFNA(IF($D115=0,IF($J115="Not Paid by Tenant",0,INDEX('AMI Ref'!$K$5:$N$5,MATCH($J115,{"Oil","Gas","Electric - Other","ELECTRIC - HEAT PUMP"},0))),0),"")</f>
        <v/>
      </c>
      <c r="AF115" s="81">
        <f>_xlfn.IFNA(IF($D115=1,IF($J115="Not Paid by Tenant",0,INDEX('AMI Ref'!$K$6:$N$6,MATCH($J115,{"Oil","Gas","Electric - Other","ELECTRIC - HEAT PUMP"},0))),0),"")</f>
        <v>0</v>
      </c>
      <c r="AG115" s="81">
        <f>_xlfn.IFNA(IF($D115=2,IF($J115="Not Paid by Tenant",0,INDEX('AMI Ref'!$K$7:$N$7,MATCH($J115,{"Oil","Gas","Electric - Other","ELECTRIC - HEAT PUMP"},0))),0),"")</f>
        <v>0</v>
      </c>
      <c r="AH115" s="81">
        <f>_xlfn.IFNA(IF($D115=3,IF($J115="Not Paid by Tenant",0,INDEX('AMI Ref'!$K$8:$N$8,MATCH($J115,{"Oil","Gas","Electric - Other","ELECTRIC - HEAT PUMP"},0))),0),"")</f>
        <v>0</v>
      </c>
      <c r="AI115" s="81">
        <f>_xlfn.IFNA(IF($D115=4,IF($J115="Not Paid by Tenant",0,INDEX('AMI Ref'!$K$9:$N$9,MATCH($J115,{"Oil","Gas","Electric - Other","ELECTRIC - HEAT PUMP"},0))),0),"")</f>
        <v>0</v>
      </c>
      <c r="AJ115" s="81">
        <f>_xlfn.IFNA(IF($D115=5,IF($J115="Not Paid by Tenant",0,INDEX('AMI Ref'!$K$10:$N$10,MATCH($J115,{"Oil","Gas","Electric - Other","ELECTRIC - HEAT PUMP"},0))),0),"")</f>
        <v>0</v>
      </c>
      <c r="AK115" s="128"/>
      <c r="AL115" s="81" t="str">
        <f>_xlfn.IFNA(IF($D115=0,IF($K115="Not Paid by Tenant",0,INDEX('AMI Ref'!$O$5:$R$5,MATCH($K115,{"Oil","Gas","Electric - Other","Electric ccASHP - split"},0))),0),"")</f>
        <v/>
      </c>
      <c r="AM115" s="81">
        <f>_xlfn.IFNA(IF($D115=1,IF($K115="Not Paid by Tenant",0,INDEX('AMI Ref'!$O$6:$R$6,MATCH($K115,{"Oil","Gas","Electric - Other","Electric ccASHP - split"},0))),0),"")</f>
        <v>0</v>
      </c>
      <c r="AN115" s="81">
        <f>_xlfn.IFNA(IF($D115=2,IF($K115="Not Paid by Tenant",0,INDEX('AMI Ref'!$O$7:$R$7,MATCH($K115,{"Oil","Gas","Electric - Other","Electric ccASHP - split"},0))),0),"")</f>
        <v>0</v>
      </c>
      <c r="AO115" s="81">
        <f>_xlfn.IFNA(IF($D115=3,IF($K115="Not Paid by Tenant",0,INDEX('AMI Ref'!$O$8:$R$8,MATCH($K115,{"Oil","Gas","Electric - Other","Electric ccASHP - split"},0))),0),"")</f>
        <v>0</v>
      </c>
      <c r="AP115" s="81">
        <f>_xlfn.IFNA(IF($D115=4,IF($K115="Not Paid by Tenant",0,INDEX('AMI Ref'!$O$9:$R$9,MATCH($K115,{"Oil","Gas","Electric - Other","Electric ccASHP - split"},0))),0),"")</f>
        <v>0</v>
      </c>
      <c r="AQ115" s="81">
        <f>_xlfn.IFNA(IF($D115=5,IF($K115="Not Paid by Tenant",0,INDEX('AMI Ref'!$O$10:$R$10,MATCH($K115,{"Oil","Gas","Electric - Other","Electric ccASHP - split"},0))),0),"")</f>
        <v>0</v>
      </c>
      <c r="AR115" s="124">
        <f t="shared" si="21"/>
        <v>0</v>
      </c>
      <c r="AS115" s="123" t="e">
        <f t="shared" si="22"/>
        <v>#N/A</v>
      </c>
    </row>
    <row r="116" spans="1:45" ht="12.95" customHeight="1" x14ac:dyDescent="0.2">
      <c r="A116" s="130">
        <v>114</v>
      </c>
      <c r="B116" s="177">
        <f>IF(OR(COUNTIF($B$2:$B115,Input!$F132)&lt;1,COUNTIF($O$2:$O115,Input!$C132)&lt;1),Input!F132,0)</f>
        <v>0</v>
      </c>
      <c r="C116" s="177">
        <f>IF(OR(COUNTIF($B$2:$B115,Input!$F132)&lt;1,COUNTIF($O$2:$O115,Input!$C132)&lt;1),Input!G132,0)</f>
        <v>0</v>
      </c>
      <c r="D116" s="177">
        <f>IF(OR(COUNTIF($B$2:$B115,Input!$F132)&lt;1,COUNTIF($O$2:$O115,Input!$C132)&lt;1),Input!H132,0)</f>
        <v>0</v>
      </c>
      <c r="E116" s="177">
        <f>IF(OR(COUNTIF($B$2:$B115,Input!$F132)&lt;1,COUNTIF($O$2:$O115,Input!$C132)&lt;1),Input!I132,0)</f>
        <v>0</v>
      </c>
      <c r="F116" s="177">
        <f>IF(OR(COUNTIF($B$2:$B115,Input!$F132)&lt;1,COUNTIF($O$2:$O115,Input!$C132)&lt;1),Input!J132,0)</f>
        <v>0</v>
      </c>
      <c r="G116" s="177">
        <f>IF(OR(COUNTIF($B$2:$B115,Input!$F132)&lt;1,COUNTIF($O$2:$O115,Input!$C132)&lt;1),Input!K132,0)</f>
        <v>0</v>
      </c>
      <c r="H116" s="177">
        <f>IF(OR(COUNTIF($B$2:$B115,Input!$F132)&lt;1,COUNTIF($O$2:$O115,Input!$C132)&lt;1),Input!L132,0)</f>
        <v>0</v>
      </c>
      <c r="I116" s="177">
        <f>IF(OR(COUNTIF($B$2:$B115,Input!$F132)&lt;1,COUNTIF($O$2:$O115,Input!$C132)&lt;1),Input!M132,0)</f>
        <v>0</v>
      </c>
      <c r="J116" s="177">
        <f>IF(OR(COUNTIF($B$2:$B115,Input!$F132)&lt;1,COUNTIF($O$2:$O115,Input!$C132)&lt;1),Input!N132,0)</f>
        <v>0</v>
      </c>
      <c r="K116" s="177">
        <f>IF(OR(COUNTIF($B$2:$B115,Input!$F132)&lt;1,COUNTIF($O$2:$O115,Input!$C132)&lt;1),Input!O132,0)</f>
        <v>0</v>
      </c>
      <c r="L116" s="177">
        <f>IF(OR(COUNTIF($B$2:$B115,Input!$F132)&lt;1,COUNTIF($O$2:$O115,Input!$C132)&lt;1),Input!P132,0)</f>
        <v>0</v>
      </c>
      <c r="M116" s="129" t="str">
        <f t="shared" si="18"/>
        <v/>
      </c>
      <c r="N116" s="161">
        <f t="shared" si="13"/>
        <v>0</v>
      </c>
      <c r="O116" s="168">
        <f>Input!C132</f>
        <v>0</v>
      </c>
      <c r="P116" s="168"/>
      <c r="R116" s="131">
        <f t="shared" si="14"/>
        <v>0</v>
      </c>
      <c r="S116" s="133" t="str">
        <f t="shared" si="10"/>
        <v xml:space="preserve"> </v>
      </c>
      <c r="T116" s="133"/>
      <c r="U116" s="132" t="str">
        <f>_xlfn.IFNA(IF($D116=0,LOOKUP($F116,{0.1,0.2,0.3,0.4,0.5,0.6,0.7,0.8,0.9,1},{22,34,46,58,70,82,94,106,118,130}),""),"")</f>
        <v/>
      </c>
      <c r="V116" s="132" t="str">
        <f>_xlfn.IFNA(IF($D116=1,LOOKUP($F116,{0.1,0.2,0.3,0.4,0.5,0.6,0.7,0.8,0.9,1},{23,35,47,59,71,83,95,107,119,131}),""),"")</f>
        <v/>
      </c>
      <c r="W116" s="132" t="str">
        <f>_xlfn.IFNA(IF($D116=2,LOOKUP($F116,{0.1,0.2,0.3,0.4,0.5,0.6,0.7,0.8,0.9,1},{24,36,48,60,72,84,96,108,120,132}),""),"")</f>
        <v/>
      </c>
      <c r="X116" s="132" t="str">
        <f>_xlfn.IFNA(IF($D116=3,LOOKUP($F116,{0.1,0.2,0.3,0.4,0.5,0.6,0.7,0.8,0.9,1},{25,37,49,61,73,85,97,109,121,133}),""),"")</f>
        <v/>
      </c>
      <c r="Y116" s="132" t="str">
        <f>_xlfn.IFNA(IF($D116=4,LOOKUP($F116,{0.1,0.2,0.3,0.4,0.5,0.6,0.7,0.8,0.9,1},{26,38,50,62,74,86,98,110,122,134}),""),"")</f>
        <v/>
      </c>
      <c r="Z116" s="132" t="str">
        <f>_xlfn.IFNA(IF($D116=5,LOOKUP($F116,{0.1,0.2,0.3,0.4,0.5,0.6,0.7,0.8,0.9,1},{27,39,51,63,75,87,99,111,123,135}),""),"")</f>
        <v/>
      </c>
      <c r="AA116" s="132">
        <f t="shared" si="19"/>
        <v>0</v>
      </c>
      <c r="AB116" s="132" t="str">
        <f t="shared" si="20"/>
        <v>00</v>
      </c>
      <c r="AC116" s="82" t="e">
        <f>VLOOKUP(AB116,'AMI Ref'!T:U,2,FALSE)</f>
        <v>#N/A</v>
      </c>
      <c r="AD116" s="124"/>
      <c r="AE116" s="81" t="str">
        <f>_xlfn.IFNA(IF($D116=0,IF($J116="Not Paid by Tenant",0,INDEX('AMI Ref'!$K$5:$N$5,MATCH($J116,{"Oil","Gas","Electric - Other","ELECTRIC - HEAT PUMP"},0))),0),"")</f>
        <v/>
      </c>
      <c r="AF116" s="81">
        <f>_xlfn.IFNA(IF($D116=1,IF($J116="Not Paid by Tenant",0,INDEX('AMI Ref'!$K$6:$N$6,MATCH($J116,{"Oil","Gas","Electric - Other","ELECTRIC - HEAT PUMP"},0))),0),"")</f>
        <v>0</v>
      </c>
      <c r="AG116" s="81">
        <f>_xlfn.IFNA(IF($D116=2,IF($J116="Not Paid by Tenant",0,INDEX('AMI Ref'!$K$7:$N$7,MATCH($J116,{"Oil","Gas","Electric - Other","ELECTRIC - HEAT PUMP"},0))),0),"")</f>
        <v>0</v>
      </c>
      <c r="AH116" s="81">
        <f>_xlfn.IFNA(IF($D116=3,IF($J116="Not Paid by Tenant",0,INDEX('AMI Ref'!$K$8:$N$8,MATCH($J116,{"Oil","Gas","Electric - Other","ELECTRIC - HEAT PUMP"},0))),0),"")</f>
        <v>0</v>
      </c>
      <c r="AI116" s="81">
        <f>_xlfn.IFNA(IF($D116=4,IF($J116="Not Paid by Tenant",0,INDEX('AMI Ref'!$K$9:$N$9,MATCH($J116,{"Oil","Gas","Electric - Other","ELECTRIC - HEAT PUMP"},0))),0),"")</f>
        <v>0</v>
      </c>
      <c r="AJ116" s="81">
        <f>_xlfn.IFNA(IF($D116=5,IF($J116="Not Paid by Tenant",0,INDEX('AMI Ref'!$K$10:$N$10,MATCH($J116,{"Oil","Gas","Electric - Other","ELECTRIC - HEAT PUMP"},0))),0),"")</f>
        <v>0</v>
      </c>
      <c r="AK116" s="128"/>
      <c r="AL116" s="81" t="str">
        <f>_xlfn.IFNA(IF($D116=0,IF($K116="Not Paid by Tenant",0,INDEX('AMI Ref'!$O$5:$R$5,MATCH($K116,{"Oil","Gas","Electric - Other","Electric ccASHP - split"},0))),0),"")</f>
        <v/>
      </c>
      <c r="AM116" s="81">
        <f>_xlfn.IFNA(IF($D116=1,IF($K116="Not Paid by Tenant",0,INDEX('AMI Ref'!$O$6:$R$6,MATCH($K116,{"Oil","Gas","Electric - Other","Electric ccASHP - split"},0))),0),"")</f>
        <v>0</v>
      </c>
      <c r="AN116" s="81">
        <f>_xlfn.IFNA(IF($D116=2,IF($K116="Not Paid by Tenant",0,INDEX('AMI Ref'!$O$7:$R$7,MATCH($K116,{"Oil","Gas","Electric - Other","Electric ccASHP - split"},0))),0),"")</f>
        <v>0</v>
      </c>
      <c r="AO116" s="81">
        <f>_xlfn.IFNA(IF($D116=3,IF($K116="Not Paid by Tenant",0,INDEX('AMI Ref'!$O$8:$R$8,MATCH($K116,{"Oil","Gas","Electric - Other","Electric ccASHP - split"},0))),0),"")</f>
        <v>0</v>
      </c>
      <c r="AP116" s="81">
        <f>_xlfn.IFNA(IF($D116=4,IF($K116="Not Paid by Tenant",0,INDEX('AMI Ref'!$O$9:$R$9,MATCH($K116,{"Oil","Gas","Electric - Other","Electric ccASHP - split"},0))),0),"")</f>
        <v>0</v>
      </c>
      <c r="AQ116" s="81">
        <f>_xlfn.IFNA(IF($D116=5,IF($K116="Not Paid by Tenant",0,INDEX('AMI Ref'!$O$10:$R$10,MATCH($K116,{"Oil","Gas","Electric - Other","Electric ccASHP - split"},0))),0),"")</f>
        <v>0</v>
      </c>
      <c r="AR116" s="124">
        <f t="shared" si="21"/>
        <v>0</v>
      </c>
      <c r="AS116" s="123" t="e">
        <f t="shared" si="22"/>
        <v>#N/A</v>
      </c>
    </row>
    <row r="117" spans="1:45" ht="12.95" customHeight="1" x14ac:dyDescent="0.2">
      <c r="A117" s="130">
        <v>115</v>
      </c>
      <c r="B117" s="177">
        <f>IF(OR(COUNTIF($B$2:$B116,Input!$F133)&lt;1,COUNTIF($O$2:$O116,Input!$C133)&lt;1),Input!F133,0)</f>
        <v>0</v>
      </c>
      <c r="C117" s="177">
        <f>IF(OR(COUNTIF($B$2:$B116,Input!$F133)&lt;1,COUNTIF($O$2:$O116,Input!$C133)&lt;1),Input!G133,0)</f>
        <v>0</v>
      </c>
      <c r="D117" s="177">
        <f>IF(OR(COUNTIF($B$2:$B116,Input!$F133)&lt;1,COUNTIF($O$2:$O116,Input!$C133)&lt;1),Input!H133,0)</f>
        <v>0</v>
      </c>
      <c r="E117" s="177">
        <f>IF(OR(COUNTIF($B$2:$B116,Input!$F133)&lt;1,COUNTIF($O$2:$O116,Input!$C133)&lt;1),Input!I133,0)</f>
        <v>0</v>
      </c>
      <c r="F117" s="177">
        <f>IF(OR(COUNTIF($B$2:$B116,Input!$F133)&lt;1,COUNTIF($O$2:$O116,Input!$C133)&lt;1),Input!J133,0)</f>
        <v>0</v>
      </c>
      <c r="G117" s="177">
        <f>IF(OR(COUNTIF($B$2:$B116,Input!$F133)&lt;1,COUNTIF($O$2:$O116,Input!$C133)&lt;1),Input!K133,0)</f>
        <v>0</v>
      </c>
      <c r="H117" s="177">
        <f>IF(OR(COUNTIF($B$2:$B116,Input!$F133)&lt;1,COUNTIF($O$2:$O116,Input!$C133)&lt;1),Input!L133,0)</f>
        <v>0</v>
      </c>
      <c r="I117" s="177">
        <f>IF(OR(COUNTIF($B$2:$B116,Input!$F133)&lt;1,COUNTIF($O$2:$O116,Input!$C133)&lt;1),Input!M133,0)</f>
        <v>0</v>
      </c>
      <c r="J117" s="177">
        <f>IF(OR(COUNTIF($B$2:$B116,Input!$F133)&lt;1,COUNTIF($O$2:$O116,Input!$C133)&lt;1),Input!N133,0)</f>
        <v>0</v>
      </c>
      <c r="K117" s="177">
        <f>IF(OR(COUNTIF($B$2:$B116,Input!$F133)&lt;1,COUNTIF($O$2:$O116,Input!$C133)&lt;1),Input!O133,0)</f>
        <v>0</v>
      </c>
      <c r="L117" s="177">
        <f>IF(OR(COUNTIF($B$2:$B116,Input!$F133)&lt;1,COUNTIF($O$2:$O116,Input!$C133)&lt;1),Input!P133,0)</f>
        <v>0</v>
      </c>
      <c r="M117" s="129" t="str">
        <f t="shared" si="18"/>
        <v/>
      </c>
      <c r="N117" s="161">
        <f t="shared" si="13"/>
        <v>0</v>
      </c>
      <c r="O117" s="168">
        <f>Input!C133</f>
        <v>0</v>
      </c>
      <c r="P117" s="168"/>
      <c r="R117" s="131">
        <f t="shared" si="14"/>
        <v>0</v>
      </c>
      <c r="S117" s="133" t="str">
        <f t="shared" si="10"/>
        <v xml:space="preserve"> </v>
      </c>
      <c r="T117" s="133"/>
      <c r="U117" s="132" t="str">
        <f>_xlfn.IFNA(IF($D117=0,LOOKUP($F117,{0.1,0.2,0.3,0.4,0.5,0.6,0.7,0.8,0.9,1},{22,34,46,58,70,82,94,106,118,130}),""),"")</f>
        <v/>
      </c>
      <c r="V117" s="132" t="str">
        <f>_xlfn.IFNA(IF($D117=1,LOOKUP($F117,{0.1,0.2,0.3,0.4,0.5,0.6,0.7,0.8,0.9,1},{23,35,47,59,71,83,95,107,119,131}),""),"")</f>
        <v/>
      </c>
      <c r="W117" s="132" t="str">
        <f>_xlfn.IFNA(IF($D117=2,LOOKUP($F117,{0.1,0.2,0.3,0.4,0.5,0.6,0.7,0.8,0.9,1},{24,36,48,60,72,84,96,108,120,132}),""),"")</f>
        <v/>
      </c>
      <c r="X117" s="132" t="str">
        <f>_xlfn.IFNA(IF($D117=3,LOOKUP($F117,{0.1,0.2,0.3,0.4,0.5,0.6,0.7,0.8,0.9,1},{25,37,49,61,73,85,97,109,121,133}),""),"")</f>
        <v/>
      </c>
      <c r="Y117" s="132" t="str">
        <f>_xlfn.IFNA(IF($D117=4,LOOKUP($F117,{0.1,0.2,0.3,0.4,0.5,0.6,0.7,0.8,0.9,1},{26,38,50,62,74,86,98,110,122,134}),""),"")</f>
        <v/>
      </c>
      <c r="Z117" s="132" t="str">
        <f>_xlfn.IFNA(IF($D117=5,LOOKUP($F117,{0.1,0.2,0.3,0.4,0.5,0.6,0.7,0.8,0.9,1},{27,39,51,63,75,87,99,111,123,135}),""),"")</f>
        <v/>
      </c>
      <c r="AA117" s="132">
        <f t="shared" si="19"/>
        <v>0</v>
      </c>
      <c r="AB117" s="132" t="str">
        <f t="shared" si="20"/>
        <v>00</v>
      </c>
      <c r="AC117" s="82" t="e">
        <f>VLOOKUP(AB117,'AMI Ref'!T:U,2,FALSE)</f>
        <v>#N/A</v>
      </c>
      <c r="AD117" s="124"/>
      <c r="AE117" s="81" t="str">
        <f>_xlfn.IFNA(IF($D117=0,IF($J117="Not Paid by Tenant",0,INDEX('AMI Ref'!$K$5:$N$5,MATCH($J117,{"Oil","Gas","Electric - Other","ELECTRIC - HEAT PUMP"},0))),0),"")</f>
        <v/>
      </c>
      <c r="AF117" s="81">
        <f>_xlfn.IFNA(IF($D117=1,IF($J117="Not Paid by Tenant",0,INDEX('AMI Ref'!$K$6:$N$6,MATCH($J117,{"Oil","Gas","Electric - Other","ELECTRIC - HEAT PUMP"},0))),0),"")</f>
        <v>0</v>
      </c>
      <c r="AG117" s="81">
        <f>_xlfn.IFNA(IF($D117=2,IF($J117="Not Paid by Tenant",0,INDEX('AMI Ref'!$K$7:$N$7,MATCH($J117,{"Oil","Gas","Electric - Other","ELECTRIC - HEAT PUMP"},0))),0),"")</f>
        <v>0</v>
      </c>
      <c r="AH117" s="81">
        <f>_xlfn.IFNA(IF($D117=3,IF($J117="Not Paid by Tenant",0,INDEX('AMI Ref'!$K$8:$N$8,MATCH($J117,{"Oil","Gas","Electric - Other","ELECTRIC - HEAT PUMP"},0))),0),"")</f>
        <v>0</v>
      </c>
      <c r="AI117" s="81">
        <f>_xlfn.IFNA(IF($D117=4,IF($J117="Not Paid by Tenant",0,INDEX('AMI Ref'!$K$9:$N$9,MATCH($J117,{"Oil","Gas","Electric - Other","ELECTRIC - HEAT PUMP"},0))),0),"")</f>
        <v>0</v>
      </c>
      <c r="AJ117" s="81">
        <f>_xlfn.IFNA(IF($D117=5,IF($J117="Not Paid by Tenant",0,INDEX('AMI Ref'!$K$10:$N$10,MATCH($J117,{"Oil","Gas","Electric - Other","ELECTRIC - HEAT PUMP"},0))),0),"")</f>
        <v>0</v>
      </c>
      <c r="AK117" s="128"/>
      <c r="AL117" s="81" t="str">
        <f>_xlfn.IFNA(IF($D117=0,IF($K117="Not Paid by Tenant",0,INDEX('AMI Ref'!$O$5:$R$5,MATCH($K117,{"Oil","Gas","Electric - Other","Electric ccASHP - split"},0))),0),"")</f>
        <v/>
      </c>
      <c r="AM117" s="81">
        <f>_xlfn.IFNA(IF($D117=1,IF($K117="Not Paid by Tenant",0,INDEX('AMI Ref'!$O$6:$R$6,MATCH($K117,{"Oil","Gas","Electric - Other","Electric ccASHP - split"},0))),0),"")</f>
        <v>0</v>
      </c>
      <c r="AN117" s="81">
        <f>_xlfn.IFNA(IF($D117=2,IF($K117="Not Paid by Tenant",0,INDEX('AMI Ref'!$O$7:$R$7,MATCH($K117,{"Oil","Gas","Electric - Other","Electric ccASHP - split"},0))),0),"")</f>
        <v>0</v>
      </c>
      <c r="AO117" s="81">
        <f>_xlfn.IFNA(IF($D117=3,IF($K117="Not Paid by Tenant",0,INDEX('AMI Ref'!$O$8:$R$8,MATCH($K117,{"Oil","Gas","Electric - Other","Electric ccASHP - split"},0))),0),"")</f>
        <v>0</v>
      </c>
      <c r="AP117" s="81">
        <f>_xlfn.IFNA(IF($D117=4,IF($K117="Not Paid by Tenant",0,INDEX('AMI Ref'!$O$9:$R$9,MATCH($K117,{"Oil","Gas","Electric - Other","Electric ccASHP - split"},0))),0),"")</f>
        <v>0</v>
      </c>
      <c r="AQ117" s="81">
        <f>_xlfn.IFNA(IF($D117=5,IF($K117="Not Paid by Tenant",0,INDEX('AMI Ref'!$O$10:$R$10,MATCH($K117,{"Oil","Gas","Electric - Other","Electric ccASHP - split"},0))),0),"")</f>
        <v>0</v>
      </c>
      <c r="AR117" s="124">
        <f t="shared" si="21"/>
        <v>0</v>
      </c>
      <c r="AS117" s="123" t="e">
        <f t="shared" si="22"/>
        <v>#N/A</v>
      </c>
    </row>
    <row r="118" spans="1:45" ht="12.95" customHeight="1" x14ac:dyDescent="0.2">
      <c r="A118" s="130">
        <v>116</v>
      </c>
      <c r="B118" s="177">
        <f>IF(OR(COUNTIF($B$2:$B117,Input!$F134)&lt;1,COUNTIF($O$2:$O117,Input!$C134)&lt;1),Input!F134,0)</f>
        <v>0</v>
      </c>
      <c r="C118" s="177">
        <f>IF(OR(COUNTIF($B$2:$B117,Input!$F134)&lt;1,COUNTIF($O$2:$O117,Input!$C134)&lt;1),Input!G134,0)</f>
        <v>0</v>
      </c>
      <c r="D118" s="177">
        <f>IF(OR(COUNTIF($B$2:$B117,Input!$F134)&lt;1,COUNTIF($O$2:$O117,Input!$C134)&lt;1),Input!H134,0)</f>
        <v>0</v>
      </c>
      <c r="E118" s="177">
        <f>IF(OR(COUNTIF($B$2:$B117,Input!$F134)&lt;1,COUNTIF($O$2:$O117,Input!$C134)&lt;1),Input!I134,0)</f>
        <v>0</v>
      </c>
      <c r="F118" s="177">
        <f>IF(OR(COUNTIF($B$2:$B117,Input!$F134)&lt;1,COUNTIF($O$2:$O117,Input!$C134)&lt;1),Input!J134,0)</f>
        <v>0</v>
      </c>
      <c r="G118" s="177">
        <f>IF(OR(COUNTIF($B$2:$B117,Input!$F134)&lt;1,COUNTIF($O$2:$O117,Input!$C134)&lt;1),Input!K134,0)</f>
        <v>0</v>
      </c>
      <c r="H118" s="177">
        <f>IF(OR(COUNTIF($B$2:$B117,Input!$F134)&lt;1,COUNTIF($O$2:$O117,Input!$C134)&lt;1),Input!L134,0)</f>
        <v>0</v>
      </c>
      <c r="I118" s="177">
        <f>IF(OR(COUNTIF($B$2:$B117,Input!$F134)&lt;1,COUNTIF($O$2:$O117,Input!$C134)&lt;1),Input!M134,0)</f>
        <v>0</v>
      </c>
      <c r="J118" s="177">
        <f>IF(OR(COUNTIF($B$2:$B117,Input!$F134)&lt;1,COUNTIF($O$2:$O117,Input!$C134)&lt;1),Input!N134,0)</f>
        <v>0</v>
      </c>
      <c r="K118" s="177">
        <f>IF(OR(COUNTIF($B$2:$B117,Input!$F134)&lt;1,COUNTIF($O$2:$O117,Input!$C134)&lt;1),Input!O134,0)</f>
        <v>0</v>
      </c>
      <c r="L118" s="177">
        <f>IF(OR(COUNTIF($B$2:$B117,Input!$F134)&lt;1,COUNTIF($O$2:$O117,Input!$C134)&lt;1),Input!P134,0)</f>
        <v>0</v>
      </c>
      <c r="M118" s="129" t="str">
        <f t="shared" si="18"/>
        <v/>
      </c>
      <c r="N118" s="161">
        <f t="shared" si="13"/>
        <v>0</v>
      </c>
      <c r="O118" s="168">
        <f>Input!C134</f>
        <v>0</v>
      </c>
      <c r="P118" s="168"/>
      <c r="R118" s="131">
        <f t="shared" si="14"/>
        <v>0</v>
      </c>
      <c r="S118" s="133" t="str">
        <f t="shared" si="10"/>
        <v xml:space="preserve"> </v>
      </c>
      <c r="T118" s="133"/>
      <c r="U118" s="132" t="str">
        <f>_xlfn.IFNA(IF($D118=0,LOOKUP($F118,{0.1,0.2,0.3,0.4,0.5,0.6,0.7,0.8,0.9,1},{22,34,46,58,70,82,94,106,118,130}),""),"")</f>
        <v/>
      </c>
      <c r="V118" s="132" t="str">
        <f>_xlfn.IFNA(IF($D118=1,LOOKUP($F118,{0.1,0.2,0.3,0.4,0.5,0.6,0.7,0.8,0.9,1},{23,35,47,59,71,83,95,107,119,131}),""),"")</f>
        <v/>
      </c>
      <c r="W118" s="132" t="str">
        <f>_xlfn.IFNA(IF($D118=2,LOOKUP($F118,{0.1,0.2,0.3,0.4,0.5,0.6,0.7,0.8,0.9,1},{24,36,48,60,72,84,96,108,120,132}),""),"")</f>
        <v/>
      </c>
      <c r="X118" s="132" t="str">
        <f>_xlfn.IFNA(IF($D118=3,LOOKUP($F118,{0.1,0.2,0.3,0.4,0.5,0.6,0.7,0.8,0.9,1},{25,37,49,61,73,85,97,109,121,133}),""),"")</f>
        <v/>
      </c>
      <c r="Y118" s="132" t="str">
        <f>_xlfn.IFNA(IF($D118=4,LOOKUP($F118,{0.1,0.2,0.3,0.4,0.5,0.6,0.7,0.8,0.9,1},{26,38,50,62,74,86,98,110,122,134}),""),"")</f>
        <v/>
      </c>
      <c r="Z118" s="132" t="str">
        <f>_xlfn.IFNA(IF($D118=5,LOOKUP($F118,{0.1,0.2,0.3,0.4,0.5,0.6,0.7,0.8,0.9,1},{27,39,51,63,75,87,99,111,123,135}),""),"")</f>
        <v/>
      </c>
      <c r="AA118" s="132">
        <f t="shared" si="19"/>
        <v>0</v>
      </c>
      <c r="AB118" s="132" t="str">
        <f t="shared" si="20"/>
        <v>00</v>
      </c>
      <c r="AC118" s="82" t="e">
        <f>VLOOKUP(AB118,'AMI Ref'!T:U,2,FALSE)</f>
        <v>#N/A</v>
      </c>
      <c r="AD118" s="124"/>
      <c r="AE118" s="81" t="str">
        <f>_xlfn.IFNA(IF($D118=0,IF($J118="Not Paid by Tenant",0,INDEX('AMI Ref'!$K$5:$N$5,MATCH($J118,{"Oil","Gas","Electric - Other","ELECTRIC - HEAT PUMP"},0))),0),"")</f>
        <v/>
      </c>
      <c r="AF118" s="81">
        <f>_xlfn.IFNA(IF($D118=1,IF($J118="Not Paid by Tenant",0,INDEX('AMI Ref'!$K$6:$N$6,MATCH($J118,{"Oil","Gas","Electric - Other","ELECTRIC - HEAT PUMP"},0))),0),"")</f>
        <v>0</v>
      </c>
      <c r="AG118" s="81">
        <f>_xlfn.IFNA(IF($D118=2,IF($J118="Not Paid by Tenant",0,INDEX('AMI Ref'!$K$7:$N$7,MATCH($J118,{"Oil","Gas","Electric - Other","ELECTRIC - HEAT PUMP"},0))),0),"")</f>
        <v>0</v>
      </c>
      <c r="AH118" s="81">
        <f>_xlfn.IFNA(IF($D118=3,IF($J118="Not Paid by Tenant",0,INDEX('AMI Ref'!$K$8:$N$8,MATCH($J118,{"Oil","Gas","Electric - Other","ELECTRIC - HEAT PUMP"},0))),0),"")</f>
        <v>0</v>
      </c>
      <c r="AI118" s="81">
        <f>_xlfn.IFNA(IF($D118=4,IF($J118="Not Paid by Tenant",0,INDEX('AMI Ref'!$K$9:$N$9,MATCH($J118,{"Oil","Gas","Electric - Other","ELECTRIC - HEAT PUMP"},0))),0),"")</f>
        <v>0</v>
      </c>
      <c r="AJ118" s="81">
        <f>_xlfn.IFNA(IF($D118=5,IF($J118="Not Paid by Tenant",0,INDEX('AMI Ref'!$K$10:$N$10,MATCH($J118,{"Oil","Gas","Electric - Other","ELECTRIC - HEAT PUMP"},0))),0),"")</f>
        <v>0</v>
      </c>
      <c r="AK118" s="128"/>
      <c r="AL118" s="81" t="str">
        <f>_xlfn.IFNA(IF($D118=0,IF($K118="Not Paid by Tenant",0,INDEX('AMI Ref'!$O$5:$R$5,MATCH($K118,{"Oil","Gas","Electric - Other","Electric ccASHP - split"},0))),0),"")</f>
        <v/>
      </c>
      <c r="AM118" s="81">
        <f>_xlfn.IFNA(IF($D118=1,IF($K118="Not Paid by Tenant",0,INDEX('AMI Ref'!$O$6:$R$6,MATCH($K118,{"Oil","Gas","Electric - Other","Electric ccASHP - split"},0))),0),"")</f>
        <v>0</v>
      </c>
      <c r="AN118" s="81">
        <f>_xlfn.IFNA(IF($D118=2,IF($K118="Not Paid by Tenant",0,INDEX('AMI Ref'!$O$7:$R$7,MATCH($K118,{"Oil","Gas","Electric - Other","Electric ccASHP - split"},0))),0),"")</f>
        <v>0</v>
      </c>
      <c r="AO118" s="81">
        <f>_xlfn.IFNA(IF($D118=3,IF($K118="Not Paid by Tenant",0,INDEX('AMI Ref'!$O$8:$R$8,MATCH($K118,{"Oil","Gas","Electric - Other","Electric ccASHP - split"},0))),0),"")</f>
        <v>0</v>
      </c>
      <c r="AP118" s="81">
        <f>_xlfn.IFNA(IF($D118=4,IF($K118="Not Paid by Tenant",0,INDEX('AMI Ref'!$O$9:$R$9,MATCH($K118,{"Oil","Gas","Electric - Other","Electric ccASHP - split"},0))),0),"")</f>
        <v>0</v>
      </c>
      <c r="AQ118" s="81">
        <f>_xlfn.IFNA(IF($D118=5,IF($K118="Not Paid by Tenant",0,INDEX('AMI Ref'!$O$10:$R$10,MATCH($K118,{"Oil","Gas","Electric - Other","Electric ccASHP - split"},0))),0),"")</f>
        <v>0</v>
      </c>
      <c r="AR118" s="124">
        <f t="shared" si="21"/>
        <v>0</v>
      </c>
      <c r="AS118" s="123" t="e">
        <f t="shared" si="22"/>
        <v>#N/A</v>
      </c>
    </row>
    <row r="119" spans="1:45" ht="12.95" customHeight="1" x14ac:dyDescent="0.2">
      <c r="A119" s="130">
        <v>117</v>
      </c>
      <c r="B119" s="177">
        <f>IF(OR(COUNTIF($B$2:$B118,Input!$F135)&lt;1,COUNTIF($O$2:$O118,Input!$C135)&lt;1),Input!F135,0)</f>
        <v>0</v>
      </c>
      <c r="C119" s="177">
        <f>IF(OR(COUNTIF($B$2:$B118,Input!$F135)&lt;1,COUNTIF($O$2:$O118,Input!$C135)&lt;1),Input!G135,0)</f>
        <v>0</v>
      </c>
      <c r="D119" s="177">
        <f>IF(OR(COUNTIF($B$2:$B118,Input!$F135)&lt;1,COUNTIF($O$2:$O118,Input!$C135)&lt;1),Input!H135,0)</f>
        <v>0</v>
      </c>
      <c r="E119" s="177">
        <f>IF(OR(COUNTIF($B$2:$B118,Input!$F135)&lt;1,COUNTIF($O$2:$O118,Input!$C135)&lt;1),Input!I135,0)</f>
        <v>0</v>
      </c>
      <c r="F119" s="177">
        <f>IF(OR(COUNTIF($B$2:$B118,Input!$F135)&lt;1,COUNTIF($O$2:$O118,Input!$C135)&lt;1),Input!J135,0)</f>
        <v>0</v>
      </c>
      <c r="G119" s="177">
        <f>IF(OR(COUNTIF($B$2:$B118,Input!$F135)&lt;1,COUNTIF($O$2:$O118,Input!$C135)&lt;1),Input!K135,0)</f>
        <v>0</v>
      </c>
      <c r="H119" s="177">
        <f>IF(OR(COUNTIF($B$2:$B118,Input!$F135)&lt;1,COUNTIF($O$2:$O118,Input!$C135)&lt;1),Input!L135,0)</f>
        <v>0</v>
      </c>
      <c r="I119" s="177">
        <f>IF(OR(COUNTIF($B$2:$B118,Input!$F135)&lt;1,COUNTIF($O$2:$O118,Input!$C135)&lt;1),Input!M135,0)</f>
        <v>0</v>
      </c>
      <c r="J119" s="177">
        <f>IF(OR(COUNTIF($B$2:$B118,Input!$F135)&lt;1,COUNTIF($O$2:$O118,Input!$C135)&lt;1),Input!N135,0)</f>
        <v>0</v>
      </c>
      <c r="K119" s="177">
        <f>IF(OR(COUNTIF($B$2:$B118,Input!$F135)&lt;1,COUNTIF($O$2:$O118,Input!$C135)&lt;1),Input!O135,0)</f>
        <v>0</v>
      </c>
      <c r="L119" s="177">
        <f>IF(OR(COUNTIF($B$2:$B118,Input!$F135)&lt;1,COUNTIF($O$2:$O118,Input!$C135)&lt;1),Input!P135,0)</f>
        <v>0</v>
      </c>
      <c r="M119" s="129" t="str">
        <f t="shared" si="18"/>
        <v/>
      </c>
      <c r="N119" s="161">
        <f t="shared" si="13"/>
        <v>0</v>
      </c>
      <c r="O119" s="168">
        <f>Input!C135</f>
        <v>0</v>
      </c>
      <c r="P119" s="168"/>
      <c r="R119" s="131">
        <f t="shared" si="14"/>
        <v>0</v>
      </c>
      <c r="S119" s="133" t="str">
        <f t="shared" si="10"/>
        <v xml:space="preserve"> </v>
      </c>
      <c r="T119" s="133"/>
      <c r="U119" s="132" t="str">
        <f>_xlfn.IFNA(IF($D119=0,LOOKUP($F119,{0.1,0.2,0.3,0.4,0.5,0.6,0.7,0.8,0.9,1},{22,34,46,58,70,82,94,106,118,130}),""),"")</f>
        <v/>
      </c>
      <c r="V119" s="132" t="str">
        <f>_xlfn.IFNA(IF($D119=1,LOOKUP($F119,{0.1,0.2,0.3,0.4,0.5,0.6,0.7,0.8,0.9,1},{23,35,47,59,71,83,95,107,119,131}),""),"")</f>
        <v/>
      </c>
      <c r="W119" s="132" t="str">
        <f>_xlfn.IFNA(IF($D119=2,LOOKUP($F119,{0.1,0.2,0.3,0.4,0.5,0.6,0.7,0.8,0.9,1},{24,36,48,60,72,84,96,108,120,132}),""),"")</f>
        <v/>
      </c>
      <c r="X119" s="132" t="str">
        <f>_xlfn.IFNA(IF($D119=3,LOOKUP($F119,{0.1,0.2,0.3,0.4,0.5,0.6,0.7,0.8,0.9,1},{25,37,49,61,73,85,97,109,121,133}),""),"")</f>
        <v/>
      </c>
      <c r="Y119" s="132" t="str">
        <f>_xlfn.IFNA(IF($D119=4,LOOKUP($F119,{0.1,0.2,0.3,0.4,0.5,0.6,0.7,0.8,0.9,1},{26,38,50,62,74,86,98,110,122,134}),""),"")</f>
        <v/>
      </c>
      <c r="Z119" s="132" t="str">
        <f>_xlfn.IFNA(IF($D119=5,LOOKUP($F119,{0.1,0.2,0.3,0.4,0.5,0.6,0.7,0.8,0.9,1},{27,39,51,63,75,87,99,111,123,135}),""),"")</f>
        <v/>
      </c>
      <c r="AA119" s="132">
        <f t="shared" si="19"/>
        <v>0</v>
      </c>
      <c r="AB119" s="132" t="str">
        <f t="shared" si="20"/>
        <v>00</v>
      </c>
      <c r="AC119" s="82" t="e">
        <f>VLOOKUP(AB119,'AMI Ref'!T:U,2,FALSE)</f>
        <v>#N/A</v>
      </c>
      <c r="AD119" s="124"/>
      <c r="AE119" s="81" t="str">
        <f>_xlfn.IFNA(IF($D119=0,IF($J119="Not Paid by Tenant",0,INDEX('AMI Ref'!$K$5:$N$5,MATCH($J119,{"Oil","Gas","Electric - Other","ELECTRIC - HEAT PUMP"},0))),0),"")</f>
        <v/>
      </c>
      <c r="AF119" s="81">
        <f>_xlfn.IFNA(IF($D119=1,IF($J119="Not Paid by Tenant",0,INDEX('AMI Ref'!$K$6:$N$6,MATCH($J119,{"Oil","Gas","Electric - Other","ELECTRIC - HEAT PUMP"},0))),0),"")</f>
        <v>0</v>
      </c>
      <c r="AG119" s="81">
        <f>_xlfn.IFNA(IF($D119=2,IF($J119="Not Paid by Tenant",0,INDEX('AMI Ref'!$K$7:$N$7,MATCH($J119,{"Oil","Gas","Electric - Other","ELECTRIC - HEAT PUMP"},0))),0),"")</f>
        <v>0</v>
      </c>
      <c r="AH119" s="81">
        <f>_xlfn.IFNA(IF($D119=3,IF($J119="Not Paid by Tenant",0,INDEX('AMI Ref'!$K$8:$N$8,MATCH($J119,{"Oil","Gas","Electric - Other","ELECTRIC - HEAT PUMP"},0))),0),"")</f>
        <v>0</v>
      </c>
      <c r="AI119" s="81">
        <f>_xlfn.IFNA(IF($D119=4,IF($J119="Not Paid by Tenant",0,INDEX('AMI Ref'!$K$9:$N$9,MATCH($J119,{"Oil","Gas","Electric - Other","ELECTRIC - HEAT PUMP"},0))),0),"")</f>
        <v>0</v>
      </c>
      <c r="AJ119" s="81">
        <f>_xlfn.IFNA(IF($D119=5,IF($J119="Not Paid by Tenant",0,INDEX('AMI Ref'!$K$10:$N$10,MATCH($J119,{"Oil","Gas","Electric - Other","ELECTRIC - HEAT PUMP"},0))),0),"")</f>
        <v>0</v>
      </c>
      <c r="AK119" s="128"/>
      <c r="AL119" s="81" t="str">
        <f>_xlfn.IFNA(IF($D119=0,IF($K119="Not Paid by Tenant",0,INDEX('AMI Ref'!$O$5:$R$5,MATCH($K119,{"Oil","Gas","Electric - Other","Electric ccASHP - split"},0))),0),"")</f>
        <v/>
      </c>
      <c r="AM119" s="81">
        <f>_xlfn.IFNA(IF($D119=1,IF($K119="Not Paid by Tenant",0,INDEX('AMI Ref'!$O$6:$R$6,MATCH($K119,{"Oil","Gas","Electric - Other","Electric ccASHP - split"},0))),0),"")</f>
        <v>0</v>
      </c>
      <c r="AN119" s="81">
        <f>_xlfn.IFNA(IF($D119=2,IF($K119="Not Paid by Tenant",0,INDEX('AMI Ref'!$O$7:$R$7,MATCH($K119,{"Oil","Gas","Electric - Other","Electric ccASHP - split"},0))),0),"")</f>
        <v>0</v>
      </c>
      <c r="AO119" s="81">
        <f>_xlfn.IFNA(IF($D119=3,IF($K119="Not Paid by Tenant",0,INDEX('AMI Ref'!$O$8:$R$8,MATCH($K119,{"Oil","Gas","Electric - Other","Electric ccASHP - split"},0))),0),"")</f>
        <v>0</v>
      </c>
      <c r="AP119" s="81">
        <f>_xlfn.IFNA(IF($D119=4,IF($K119="Not Paid by Tenant",0,INDEX('AMI Ref'!$O$9:$R$9,MATCH($K119,{"Oil","Gas","Electric - Other","Electric ccASHP - split"},0))),0),"")</f>
        <v>0</v>
      </c>
      <c r="AQ119" s="81">
        <f>_xlfn.IFNA(IF($D119=5,IF($K119="Not Paid by Tenant",0,INDEX('AMI Ref'!$O$10:$R$10,MATCH($K119,{"Oil","Gas","Electric - Other","Electric ccASHP - split"},0))),0),"")</f>
        <v>0</v>
      </c>
      <c r="AR119" s="124">
        <f t="shared" si="21"/>
        <v>0</v>
      </c>
      <c r="AS119" s="123" t="e">
        <f t="shared" si="22"/>
        <v>#N/A</v>
      </c>
    </row>
    <row r="120" spans="1:45" ht="12.95" customHeight="1" x14ac:dyDescent="0.2">
      <c r="A120" s="130">
        <v>118</v>
      </c>
      <c r="B120" s="177">
        <f>IF(OR(COUNTIF($B$2:$B119,Input!$F136)&lt;1,COUNTIF($O$2:$O119,Input!$C136)&lt;1),Input!F136,0)</f>
        <v>0</v>
      </c>
      <c r="C120" s="177">
        <f>IF(OR(COUNTIF($B$2:$B119,Input!$F136)&lt;1,COUNTIF($O$2:$O119,Input!$C136)&lt;1),Input!G136,0)</f>
        <v>0</v>
      </c>
      <c r="D120" s="177">
        <f>IF(OR(COUNTIF($B$2:$B119,Input!$F136)&lt;1,COUNTIF($O$2:$O119,Input!$C136)&lt;1),Input!H136,0)</f>
        <v>0</v>
      </c>
      <c r="E120" s="177">
        <f>IF(OR(COUNTIF($B$2:$B119,Input!$F136)&lt;1,COUNTIF($O$2:$O119,Input!$C136)&lt;1),Input!I136,0)</f>
        <v>0</v>
      </c>
      <c r="F120" s="177">
        <f>IF(OR(COUNTIF($B$2:$B119,Input!$F136)&lt;1,COUNTIF($O$2:$O119,Input!$C136)&lt;1),Input!J136,0)</f>
        <v>0</v>
      </c>
      <c r="G120" s="177">
        <f>IF(OR(COUNTIF($B$2:$B119,Input!$F136)&lt;1,COUNTIF($O$2:$O119,Input!$C136)&lt;1),Input!K136,0)</f>
        <v>0</v>
      </c>
      <c r="H120" s="177">
        <f>IF(OR(COUNTIF($B$2:$B119,Input!$F136)&lt;1,COUNTIF($O$2:$O119,Input!$C136)&lt;1),Input!L136,0)</f>
        <v>0</v>
      </c>
      <c r="I120" s="177">
        <f>IF(OR(COUNTIF($B$2:$B119,Input!$F136)&lt;1,COUNTIF($O$2:$O119,Input!$C136)&lt;1),Input!M136,0)</f>
        <v>0</v>
      </c>
      <c r="J120" s="177">
        <f>IF(OR(COUNTIF($B$2:$B119,Input!$F136)&lt;1,COUNTIF($O$2:$O119,Input!$C136)&lt;1),Input!N136,0)</f>
        <v>0</v>
      </c>
      <c r="K120" s="177">
        <f>IF(OR(COUNTIF($B$2:$B119,Input!$F136)&lt;1,COUNTIF($O$2:$O119,Input!$C136)&lt;1),Input!O136,0)</f>
        <v>0</v>
      </c>
      <c r="L120" s="177">
        <f>IF(OR(COUNTIF($B$2:$B119,Input!$F136)&lt;1,COUNTIF($O$2:$O119,Input!$C136)&lt;1),Input!P136,0)</f>
        <v>0</v>
      </c>
      <c r="M120" s="129" t="str">
        <f t="shared" si="18"/>
        <v/>
      </c>
      <c r="N120" s="161">
        <f t="shared" si="13"/>
        <v>0</v>
      </c>
      <c r="O120" s="168">
        <f>Input!C136</f>
        <v>0</v>
      </c>
      <c r="P120" s="168"/>
      <c r="R120" s="131">
        <f t="shared" si="14"/>
        <v>0</v>
      </c>
      <c r="S120" s="133" t="str">
        <f t="shared" si="10"/>
        <v xml:space="preserve"> </v>
      </c>
      <c r="T120" s="133"/>
      <c r="U120" s="132" t="str">
        <f>_xlfn.IFNA(IF($D120=0,LOOKUP($F120,{0.1,0.2,0.3,0.4,0.5,0.6,0.7,0.8,0.9,1},{22,34,46,58,70,82,94,106,118,130}),""),"")</f>
        <v/>
      </c>
      <c r="V120" s="132" t="str">
        <f>_xlfn.IFNA(IF($D120=1,LOOKUP($F120,{0.1,0.2,0.3,0.4,0.5,0.6,0.7,0.8,0.9,1},{23,35,47,59,71,83,95,107,119,131}),""),"")</f>
        <v/>
      </c>
      <c r="W120" s="132" t="str">
        <f>_xlfn.IFNA(IF($D120=2,LOOKUP($F120,{0.1,0.2,0.3,0.4,0.5,0.6,0.7,0.8,0.9,1},{24,36,48,60,72,84,96,108,120,132}),""),"")</f>
        <v/>
      </c>
      <c r="X120" s="132" t="str">
        <f>_xlfn.IFNA(IF($D120=3,LOOKUP($F120,{0.1,0.2,0.3,0.4,0.5,0.6,0.7,0.8,0.9,1},{25,37,49,61,73,85,97,109,121,133}),""),"")</f>
        <v/>
      </c>
      <c r="Y120" s="132" t="str">
        <f>_xlfn.IFNA(IF($D120=4,LOOKUP($F120,{0.1,0.2,0.3,0.4,0.5,0.6,0.7,0.8,0.9,1},{26,38,50,62,74,86,98,110,122,134}),""),"")</f>
        <v/>
      </c>
      <c r="Z120" s="132" t="str">
        <f>_xlfn.IFNA(IF($D120=5,LOOKUP($F120,{0.1,0.2,0.3,0.4,0.5,0.6,0.7,0.8,0.9,1},{27,39,51,63,75,87,99,111,123,135}),""),"")</f>
        <v/>
      </c>
      <c r="AA120" s="132">
        <f t="shared" si="19"/>
        <v>0</v>
      </c>
      <c r="AB120" s="132" t="str">
        <f t="shared" si="20"/>
        <v>00</v>
      </c>
      <c r="AC120" s="82" t="e">
        <f>VLOOKUP(AB120,'AMI Ref'!T:U,2,FALSE)</f>
        <v>#N/A</v>
      </c>
      <c r="AD120" s="124"/>
      <c r="AE120" s="81" t="str">
        <f>_xlfn.IFNA(IF($D120=0,IF($J120="Not Paid by Tenant",0,INDEX('AMI Ref'!$K$5:$N$5,MATCH($J120,{"Oil","Gas","Electric - Other","ELECTRIC - HEAT PUMP"},0))),0),"")</f>
        <v/>
      </c>
      <c r="AF120" s="81">
        <f>_xlfn.IFNA(IF($D120=1,IF($J120="Not Paid by Tenant",0,INDEX('AMI Ref'!$K$6:$N$6,MATCH($J120,{"Oil","Gas","Electric - Other","ELECTRIC - HEAT PUMP"},0))),0),"")</f>
        <v>0</v>
      </c>
      <c r="AG120" s="81">
        <f>_xlfn.IFNA(IF($D120=2,IF($J120="Not Paid by Tenant",0,INDEX('AMI Ref'!$K$7:$N$7,MATCH($J120,{"Oil","Gas","Electric - Other","ELECTRIC - HEAT PUMP"},0))),0),"")</f>
        <v>0</v>
      </c>
      <c r="AH120" s="81">
        <f>_xlfn.IFNA(IF($D120=3,IF($J120="Not Paid by Tenant",0,INDEX('AMI Ref'!$K$8:$N$8,MATCH($J120,{"Oil","Gas","Electric - Other","ELECTRIC - HEAT PUMP"},0))),0),"")</f>
        <v>0</v>
      </c>
      <c r="AI120" s="81">
        <f>_xlfn.IFNA(IF($D120=4,IF($J120="Not Paid by Tenant",0,INDEX('AMI Ref'!$K$9:$N$9,MATCH($J120,{"Oil","Gas","Electric - Other","ELECTRIC - HEAT PUMP"},0))),0),"")</f>
        <v>0</v>
      </c>
      <c r="AJ120" s="81">
        <f>_xlfn.IFNA(IF($D120=5,IF($J120="Not Paid by Tenant",0,INDEX('AMI Ref'!$K$10:$N$10,MATCH($J120,{"Oil","Gas","Electric - Other","ELECTRIC - HEAT PUMP"},0))),0),"")</f>
        <v>0</v>
      </c>
      <c r="AK120" s="128"/>
      <c r="AL120" s="81" t="str">
        <f>_xlfn.IFNA(IF($D120=0,IF($K120="Not Paid by Tenant",0,INDEX('AMI Ref'!$O$5:$R$5,MATCH($K120,{"Oil","Gas","Electric - Other","Electric ccASHP - split"},0))),0),"")</f>
        <v/>
      </c>
      <c r="AM120" s="81">
        <f>_xlfn.IFNA(IF($D120=1,IF($K120="Not Paid by Tenant",0,INDEX('AMI Ref'!$O$6:$R$6,MATCH($K120,{"Oil","Gas","Electric - Other","Electric ccASHP - split"},0))),0),"")</f>
        <v>0</v>
      </c>
      <c r="AN120" s="81">
        <f>_xlfn.IFNA(IF($D120=2,IF($K120="Not Paid by Tenant",0,INDEX('AMI Ref'!$O$7:$R$7,MATCH($K120,{"Oil","Gas","Electric - Other","Electric ccASHP - split"},0))),0),"")</f>
        <v>0</v>
      </c>
      <c r="AO120" s="81">
        <f>_xlfn.IFNA(IF($D120=3,IF($K120="Not Paid by Tenant",0,INDEX('AMI Ref'!$O$8:$R$8,MATCH($K120,{"Oil","Gas","Electric - Other","Electric ccASHP - split"},0))),0),"")</f>
        <v>0</v>
      </c>
      <c r="AP120" s="81">
        <f>_xlfn.IFNA(IF($D120=4,IF($K120="Not Paid by Tenant",0,INDEX('AMI Ref'!$O$9:$R$9,MATCH($K120,{"Oil","Gas","Electric - Other","Electric ccASHP - split"},0))),0),"")</f>
        <v>0</v>
      </c>
      <c r="AQ120" s="81">
        <f>_xlfn.IFNA(IF($D120=5,IF($K120="Not Paid by Tenant",0,INDEX('AMI Ref'!$O$10:$R$10,MATCH($K120,{"Oil","Gas","Electric - Other","Electric ccASHP - split"},0))),0),"")</f>
        <v>0</v>
      </c>
      <c r="AR120" s="124">
        <f t="shared" si="21"/>
        <v>0</v>
      </c>
      <c r="AS120" s="123" t="e">
        <f t="shared" si="22"/>
        <v>#N/A</v>
      </c>
    </row>
    <row r="121" spans="1:45" ht="12.95" customHeight="1" x14ac:dyDescent="0.2">
      <c r="A121" s="130">
        <v>119</v>
      </c>
      <c r="B121" s="177">
        <f>IF(OR(COUNTIF($B$2:$B120,Input!$F137)&lt;1,COUNTIF($O$2:$O120,Input!$C137)&lt;1),Input!F137,0)</f>
        <v>0</v>
      </c>
      <c r="C121" s="177">
        <f>IF(OR(COUNTIF($B$2:$B120,Input!$F137)&lt;1,COUNTIF($O$2:$O120,Input!$C137)&lt;1),Input!G137,0)</f>
        <v>0</v>
      </c>
      <c r="D121" s="177">
        <f>IF(OR(COUNTIF($B$2:$B120,Input!$F137)&lt;1,COUNTIF($O$2:$O120,Input!$C137)&lt;1),Input!H137,0)</f>
        <v>0</v>
      </c>
      <c r="E121" s="177">
        <f>IF(OR(COUNTIF($B$2:$B120,Input!$F137)&lt;1,COUNTIF($O$2:$O120,Input!$C137)&lt;1),Input!I137,0)</f>
        <v>0</v>
      </c>
      <c r="F121" s="177">
        <f>IF(OR(COUNTIF($B$2:$B120,Input!$F137)&lt;1,COUNTIF($O$2:$O120,Input!$C137)&lt;1),Input!J137,0)</f>
        <v>0</v>
      </c>
      <c r="G121" s="177">
        <f>IF(OR(COUNTIF($B$2:$B120,Input!$F137)&lt;1,COUNTIF($O$2:$O120,Input!$C137)&lt;1),Input!K137,0)</f>
        <v>0</v>
      </c>
      <c r="H121" s="177">
        <f>IF(OR(COUNTIF($B$2:$B120,Input!$F137)&lt;1,COUNTIF($O$2:$O120,Input!$C137)&lt;1),Input!L137,0)</f>
        <v>0</v>
      </c>
      <c r="I121" s="177">
        <f>IF(OR(COUNTIF($B$2:$B120,Input!$F137)&lt;1,COUNTIF($O$2:$O120,Input!$C137)&lt;1),Input!M137,0)</f>
        <v>0</v>
      </c>
      <c r="J121" s="177">
        <f>IF(OR(COUNTIF($B$2:$B120,Input!$F137)&lt;1,COUNTIF($O$2:$O120,Input!$C137)&lt;1),Input!N137,0)</f>
        <v>0</v>
      </c>
      <c r="K121" s="177">
        <f>IF(OR(COUNTIF($B$2:$B120,Input!$F137)&lt;1,COUNTIF($O$2:$O120,Input!$C137)&lt;1),Input!O137,0)</f>
        <v>0</v>
      </c>
      <c r="L121" s="177">
        <f>IF(OR(COUNTIF($B$2:$B120,Input!$F137)&lt;1,COUNTIF($O$2:$O120,Input!$C137)&lt;1),Input!P137,0)</f>
        <v>0</v>
      </c>
      <c r="M121" s="129" t="str">
        <f t="shared" si="18"/>
        <v/>
      </c>
      <c r="N121" s="161">
        <f t="shared" si="13"/>
        <v>0</v>
      </c>
      <c r="O121" s="168">
        <f>Input!C137</f>
        <v>0</v>
      </c>
      <c r="P121" s="168"/>
      <c r="R121" s="131">
        <f t="shared" si="14"/>
        <v>0</v>
      </c>
      <c r="S121" s="133" t="str">
        <f t="shared" si="10"/>
        <v xml:space="preserve"> </v>
      </c>
      <c r="T121" s="133"/>
      <c r="U121" s="132" t="str">
        <f>_xlfn.IFNA(IF($D121=0,LOOKUP($F121,{0.1,0.2,0.3,0.4,0.5,0.6,0.7,0.8,0.9,1},{22,34,46,58,70,82,94,106,118,130}),""),"")</f>
        <v/>
      </c>
      <c r="V121" s="132" t="str">
        <f>_xlfn.IFNA(IF($D121=1,LOOKUP($F121,{0.1,0.2,0.3,0.4,0.5,0.6,0.7,0.8,0.9,1},{23,35,47,59,71,83,95,107,119,131}),""),"")</f>
        <v/>
      </c>
      <c r="W121" s="132" t="str">
        <f>_xlfn.IFNA(IF($D121=2,LOOKUP($F121,{0.1,0.2,0.3,0.4,0.5,0.6,0.7,0.8,0.9,1},{24,36,48,60,72,84,96,108,120,132}),""),"")</f>
        <v/>
      </c>
      <c r="X121" s="132" t="str">
        <f>_xlfn.IFNA(IF($D121=3,LOOKUP($F121,{0.1,0.2,0.3,0.4,0.5,0.6,0.7,0.8,0.9,1},{25,37,49,61,73,85,97,109,121,133}),""),"")</f>
        <v/>
      </c>
      <c r="Y121" s="132" t="str">
        <f>_xlfn.IFNA(IF($D121=4,LOOKUP($F121,{0.1,0.2,0.3,0.4,0.5,0.6,0.7,0.8,0.9,1},{26,38,50,62,74,86,98,110,122,134}),""),"")</f>
        <v/>
      </c>
      <c r="Z121" s="132" t="str">
        <f>_xlfn.IFNA(IF($D121=5,LOOKUP($F121,{0.1,0.2,0.3,0.4,0.5,0.6,0.7,0.8,0.9,1},{27,39,51,63,75,87,99,111,123,135}),""),"")</f>
        <v/>
      </c>
      <c r="AA121" s="132">
        <f t="shared" si="19"/>
        <v>0</v>
      </c>
      <c r="AB121" s="132" t="str">
        <f t="shared" si="20"/>
        <v>00</v>
      </c>
      <c r="AC121" s="82" t="e">
        <f>VLOOKUP(AB121,'AMI Ref'!T:U,2,FALSE)</f>
        <v>#N/A</v>
      </c>
      <c r="AD121" s="124"/>
      <c r="AE121" s="81" t="str">
        <f>_xlfn.IFNA(IF($D121=0,IF($J121="Not Paid by Tenant",0,INDEX('AMI Ref'!$K$5:$N$5,MATCH($J121,{"Oil","Gas","Electric - Other","ELECTRIC - HEAT PUMP"},0))),0),"")</f>
        <v/>
      </c>
      <c r="AF121" s="81">
        <f>_xlfn.IFNA(IF($D121=1,IF($J121="Not Paid by Tenant",0,INDEX('AMI Ref'!$K$6:$N$6,MATCH($J121,{"Oil","Gas","Electric - Other","ELECTRIC - HEAT PUMP"},0))),0),"")</f>
        <v>0</v>
      </c>
      <c r="AG121" s="81">
        <f>_xlfn.IFNA(IF($D121=2,IF($J121="Not Paid by Tenant",0,INDEX('AMI Ref'!$K$7:$N$7,MATCH($J121,{"Oil","Gas","Electric - Other","ELECTRIC - HEAT PUMP"},0))),0),"")</f>
        <v>0</v>
      </c>
      <c r="AH121" s="81">
        <f>_xlfn.IFNA(IF($D121=3,IF($J121="Not Paid by Tenant",0,INDEX('AMI Ref'!$K$8:$N$8,MATCH($J121,{"Oil","Gas","Electric - Other","ELECTRIC - HEAT PUMP"},0))),0),"")</f>
        <v>0</v>
      </c>
      <c r="AI121" s="81">
        <f>_xlfn.IFNA(IF($D121=4,IF($J121="Not Paid by Tenant",0,INDEX('AMI Ref'!$K$9:$N$9,MATCH($J121,{"Oil","Gas","Electric - Other","ELECTRIC - HEAT PUMP"},0))),0),"")</f>
        <v>0</v>
      </c>
      <c r="AJ121" s="81">
        <f>_xlfn.IFNA(IF($D121=5,IF($J121="Not Paid by Tenant",0,INDEX('AMI Ref'!$K$10:$N$10,MATCH($J121,{"Oil","Gas","Electric - Other","ELECTRIC - HEAT PUMP"},0))),0),"")</f>
        <v>0</v>
      </c>
      <c r="AK121" s="128"/>
      <c r="AL121" s="81" t="str">
        <f>_xlfn.IFNA(IF($D121=0,IF($K121="Not Paid by Tenant",0,INDEX('AMI Ref'!$O$5:$R$5,MATCH($K121,{"Oil","Gas","Electric - Other","Electric ccASHP - split"},0))),0),"")</f>
        <v/>
      </c>
      <c r="AM121" s="81">
        <f>_xlfn.IFNA(IF($D121=1,IF($K121="Not Paid by Tenant",0,INDEX('AMI Ref'!$O$6:$R$6,MATCH($K121,{"Oil","Gas","Electric - Other","Electric ccASHP - split"},0))),0),"")</f>
        <v>0</v>
      </c>
      <c r="AN121" s="81">
        <f>_xlfn.IFNA(IF($D121=2,IF($K121="Not Paid by Tenant",0,INDEX('AMI Ref'!$O$7:$R$7,MATCH($K121,{"Oil","Gas","Electric - Other","Electric ccASHP - split"},0))),0),"")</f>
        <v>0</v>
      </c>
      <c r="AO121" s="81">
        <f>_xlfn.IFNA(IF($D121=3,IF($K121="Not Paid by Tenant",0,INDEX('AMI Ref'!$O$8:$R$8,MATCH($K121,{"Oil","Gas","Electric - Other","Electric ccASHP - split"},0))),0),"")</f>
        <v>0</v>
      </c>
      <c r="AP121" s="81">
        <f>_xlfn.IFNA(IF($D121=4,IF($K121="Not Paid by Tenant",0,INDEX('AMI Ref'!$O$9:$R$9,MATCH($K121,{"Oil","Gas","Electric - Other","Electric ccASHP - split"},0))),0),"")</f>
        <v>0</v>
      </c>
      <c r="AQ121" s="81">
        <f>_xlfn.IFNA(IF($D121=5,IF($K121="Not Paid by Tenant",0,INDEX('AMI Ref'!$O$10:$R$10,MATCH($K121,{"Oil","Gas","Electric - Other","Electric ccASHP - split"},0))),0),"")</f>
        <v>0</v>
      </c>
      <c r="AR121" s="124">
        <f t="shared" si="21"/>
        <v>0</v>
      </c>
      <c r="AS121" s="123" t="e">
        <f t="shared" si="22"/>
        <v>#N/A</v>
      </c>
    </row>
    <row r="122" spans="1:45" ht="12.95" customHeight="1" x14ac:dyDescent="0.2">
      <c r="A122" s="130">
        <v>120</v>
      </c>
      <c r="B122" s="177">
        <f>IF(OR(COUNTIF($B$2:$B121,Input!$F138)&lt;1,COUNTIF($O$2:$O121,Input!$C138)&lt;1),Input!F138,0)</f>
        <v>0</v>
      </c>
      <c r="C122" s="177">
        <f>IF(OR(COUNTIF($B$2:$B121,Input!$F138)&lt;1,COUNTIF($O$2:$O121,Input!$C138)&lt;1),Input!G138,0)</f>
        <v>0</v>
      </c>
      <c r="D122" s="177">
        <f>IF(OR(COUNTIF($B$2:$B121,Input!$F138)&lt;1,COUNTIF($O$2:$O121,Input!$C138)&lt;1),Input!H138,0)</f>
        <v>0</v>
      </c>
      <c r="E122" s="177">
        <f>IF(OR(COUNTIF($B$2:$B121,Input!$F138)&lt;1,COUNTIF($O$2:$O121,Input!$C138)&lt;1),Input!I138,0)</f>
        <v>0</v>
      </c>
      <c r="F122" s="177">
        <f>IF(OR(COUNTIF($B$2:$B121,Input!$F138)&lt;1,COUNTIF($O$2:$O121,Input!$C138)&lt;1),Input!J138,0)</f>
        <v>0</v>
      </c>
      <c r="G122" s="177">
        <f>IF(OR(COUNTIF($B$2:$B121,Input!$F138)&lt;1,COUNTIF($O$2:$O121,Input!$C138)&lt;1),Input!K138,0)</f>
        <v>0</v>
      </c>
      <c r="H122" s="177">
        <f>IF(OR(COUNTIF($B$2:$B121,Input!$F138)&lt;1,COUNTIF($O$2:$O121,Input!$C138)&lt;1),Input!L138,0)</f>
        <v>0</v>
      </c>
      <c r="I122" s="177">
        <f>IF(OR(COUNTIF($B$2:$B121,Input!$F138)&lt;1,COUNTIF($O$2:$O121,Input!$C138)&lt;1),Input!M138,0)</f>
        <v>0</v>
      </c>
      <c r="J122" s="177">
        <f>IF(OR(COUNTIF($B$2:$B121,Input!$F138)&lt;1,COUNTIF($O$2:$O121,Input!$C138)&lt;1),Input!N138,0)</f>
        <v>0</v>
      </c>
      <c r="K122" s="177">
        <f>IF(OR(COUNTIF($B$2:$B121,Input!$F138)&lt;1,COUNTIF($O$2:$O121,Input!$C138)&lt;1),Input!O138,0)</f>
        <v>0</v>
      </c>
      <c r="L122" s="177">
        <f>IF(OR(COUNTIF($B$2:$B121,Input!$F138)&lt;1,COUNTIF($O$2:$O121,Input!$C138)&lt;1),Input!P138,0)</f>
        <v>0</v>
      </c>
      <c r="M122" s="129" t="str">
        <f t="shared" si="18"/>
        <v/>
      </c>
      <c r="N122" s="161">
        <f t="shared" si="13"/>
        <v>0</v>
      </c>
      <c r="O122" s="168">
        <f>Input!C138</f>
        <v>0</v>
      </c>
      <c r="P122" s="168"/>
      <c r="R122" s="131">
        <f t="shared" si="14"/>
        <v>0</v>
      </c>
      <c r="S122" s="133" t="str">
        <f t="shared" si="10"/>
        <v xml:space="preserve"> </v>
      </c>
      <c r="T122" s="133"/>
      <c r="U122" s="132" t="str">
        <f>_xlfn.IFNA(IF($D122=0,LOOKUP($F122,{0.1,0.2,0.3,0.4,0.5,0.6,0.7,0.8,0.9,1},{22,34,46,58,70,82,94,106,118,130}),""),"")</f>
        <v/>
      </c>
      <c r="V122" s="132" t="str">
        <f>_xlfn.IFNA(IF($D122=1,LOOKUP($F122,{0.1,0.2,0.3,0.4,0.5,0.6,0.7,0.8,0.9,1},{23,35,47,59,71,83,95,107,119,131}),""),"")</f>
        <v/>
      </c>
      <c r="W122" s="132" t="str">
        <f>_xlfn.IFNA(IF($D122=2,LOOKUP($F122,{0.1,0.2,0.3,0.4,0.5,0.6,0.7,0.8,0.9,1},{24,36,48,60,72,84,96,108,120,132}),""),"")</f>
        <v/>
      </c>
      <c r="X122" s="132" t="str">
        <f>_xlfn.IFNA(IF($D122=3,LOOKUP($F122,{0.1,0.2,0.3,0.4,0.5,0.6,0.7,0.8,0.9,1},{25,37,49,61,73,85,97,109,121,133}),""),"")</f>
        <v/>
      </c>
      <c r="Y122" s="132" t="str">
        <f>_xlfn.IFNA(IF($D122=4,LOOKUP($F122,{0.1,0.2,0.3,0.4,0.5,0.6,0.7,0.8,0.9,1},{26,38,50,62,74,86,98,110,122,134}),""),"")</f>
        <v/>
      </c>
      <c r="Z122" s="132" t="str">
        <f>_xlfn.IFNA(IF($D122=5,LOOKUP($F122,{0.1,0.2,0.3,0.4,0.5,0.6,0.7,0.8,0.9,1},{27,39,51,63,75,87,99,111,123,135}),""),"")</f>
        <v/>
      </c>
      <c r="AA122" s="132">
        <f t="shared" si="19"/>
        <v>0</v>
      </c>
      <c r="AB122" s="132" t="str">
        <f t="shared" si="20"/>
        <v>00</v>
      </c>
      <c r="AC122" s="82" t="e">
        <f>VLOOKUP(AB122,'AMI Ref'!T:U,2,FALSE)</f>
        <v>#N/A</v>
      </c>
      <c r="AD122" s="124"/>
      <c r="AE122" s="81" t="str">
        <f>_xlfn.IFNA(IF($D122=0,IF($J122="Not Paid by Tenant",0,INDEX('AMI Ref'!$K$5:$N$5,MATCH($J122,{"Oil","Gas","Electric - Other","ELECTRIC - HEAT PUMP"},0))),0),"")</f>
        <v/>
      </c>
      <c r="AF122" s="81">
        <f>_xlfn.IFNA(IF($D122=1,IF($J122="Not Paid by Tenant",0,INDEX('AMI Ref'!$K$6:$N$6,MATCH($J122,{"Oil","Gas","Electric - Other","ELECTRIC - HEAT PUMP"},0))),0),"")</f>
        <v>0</v>
      </c>
      <c r="AG122" s="81">
        <f>_xlfn.IFNA(IF($D122=2,IF($J122="Not Paid by Tenant",0,INDEX('AMI Ref'!$K$7:$N$7,MATCH($J122,{"Oil","Gas","Electric - Other","ELECTRIC - HEAT PUMP"},0))),0),"")</f>
        <v>0</v>
      </c>
      <c r="AH122" s="81">
        <f>_xlfn.IFNA(IF($D122=3,IF($J122="Not Paid by Tenant",0,INDEX('AMI Ref'!$K$8:$N$8,MATCH($J122,{"Oil","Gas","Electric - Other","ELECTRIC - HEAT PUMP"},0))),0),"")</f>
        <v>0</v>
      </c>
      <c r="AI122" s="81">
        <f>_xlfn.IFNA(IF($D122=4,IF($J122="Not Paid by Tenant",0,INDEX('AMI Ref'!$K$9:$N$9,MATCH($J122,{"Oil","Gas","Electric - Other","ELECTRIC - HEAT PUMP"},0))),0),"")</f>
        <v>0</v>
      </c>
      <c r="AJ122" s="81">
        <f>_xlfn.IFNA(IF($D122=5,IF($J122="Not Paid by Tenant",0,INDEX('AMI Ref'!$K$10:$N$10,MATCH($J122,{"Oil","Gas","Electric - Other","ELECTRIC - HEAT PUMP"},0))),0),"")</f>
        <v>0</v>
      </c>
      <c r="AK122" s="128"/>
      <c r="AL122" s="81" t="str">
        <f>_xlfn.IFNA(IF($D122=0,IF($K122="Not Paid by Tenant",0,INDEX('AMI Ref'!$O$5:$R$5,MATCH($K122,{"Oil","Gas","Electric - Other","Electric ccASHP - split"},0))),0),"")</f>
        <v/>
      </c>
      <c r="AM122" s="81">
        <f>_xlfn.IFNA(IF($D122=1,IF($K122="Not Paid by Tenant",0,INDEX('AMI Ref'!$O$6:$R$6,MATCH($K122,{"Oil","Gas","Electric - Other","Electric ccASHP - split"},0))),0),"")</f>
        <v>0</v>
      </c>
      <c r="AN122" s="81">
        <f>_xlfn.IFNA(IF($D122=2,IF($K122="Not Paid by Tenant",0,INDEX('AMI Ref'!$O$7:$R$7,MATCH($K122,{"Oil","Gas","Electric - Other","Electric ccASHP - split"},0))),0),"")</f>
        <v>0</v>
      </c>
      <c r="AO122" s="81">
        <f>_xlfn.IFNA(IF($D122=3,IF($K122="Not Paid by Tenant",0,INDEX('AMI Ref'!$O$8:$R$8,MATCH($K122,{"Oil","Gas","Electric - Other","Electric ccASHP - split"},0))),0),"")</f>
        <v>0</v>
      </c>
      <c r="AP122" s="81">
        <f>_xlfn.IFNA(IF($D122=4,IF($K122="Not Paid by Tenant",0,INDEX('AMI Ref'!$O$9:$R$9,MATCH($K122,{"Oil","Gas","Electric - Other","Electric ccASHP - split"},0))),0),"")</f>
        <v>0</v>
      </c>
      <c r="AQ122" s="81">
        <f>_xlfn.IFNA(IF($D122=5,IF($K122="Not Paid by Tenant",0,INDEX('AMI Ref'!$O$10:$R$10,MATCH($K122,{"Oil","Gas","Electric - Other","Electric ccASHP - split"},0))),0),"")</f>
        <v>0</v>
      </c>
      <c r="AR122" s="124">
        <f t="shared" si="21"/>
        <v>0</v>
      </c>
      <c r="AS122" s="123" t="e">
        <f t="shared" si="22"/>
        <v>#N/A</v>
      </c>
    </row>
    <row r="123" spans="1:45" ht="12.95" customHeight="1" x14ac:dyDescent="0.2">
      <c r="A123" s="130">
        <v>121</v>
      </c>
      <c r="B123" s="177">
        <f>IF(OR(COUNTIF($B$2:$B122,Input!$F139)&lt;1,COUNTIF($O$2:$O122,Input!$C139)&lt;1),Input!F139,0)</f>
        <v>0</v>
      </c>
      <c r="C123" s="177">
        <f>IF(OR(COUNTIF($B$2:$B122,Input!$F139)&lt;1,COUNTIF($O$2:$O122,Input!$C139)&lt;1),Input!G139,0)</f>
        <v>0</v>
      </c>
      <c r="D123" s="177">
        <f>IF(OR(COUNTIF($B$2:$B122,Input!$F139)&lt;1,COUNTIF($O$2:$O122,Input!$C139)&lt;1),Input!H139,0)</f>
        <v>0</v>
      </c>
      <c r="E123" s="177">
        <f>IF(OR(COUNTIF($B$2:$B122,Input!$F139)&lt;1,COUNTIF($O$2:$O122,Input!$C139)&lt;1),Input!I139,0)</f>
        <v>0</v>
      </c>
      <c r="F123" s="177">
        <f>IF(OR(COUNTIF($B$2:$B122,Input!$F139)&lt;1,COUNTIF($O$2:$O122,Input!$C139)&lt;1),Input!J139,0)</f>
        <v>0</v>
      </c>
      <c r="G123" s="177">
        <f>IF(OR(COUNTIF($B$2:$B122,Input!$F139)&lt;1,COUNTIF($O$2:$O122,Input!$C139)&lt;1),Input!K139,0)</f>
        <v>0</v>
      </c>
      <c r="H123" s="177">
        <f>IF(OR(COUNTIF($B$2:$B122,Input!$F139)&lt;1,COUNTIF($O$2:$O122,Input!$C139)&lt;1),Input!L139,0)</f>
        <v>0</v>
      </c>
      <c r="I123" s="177">
        <f>IF(OR(COUNTIF($B$2:$B122,Input!$F139)&lt;1,COUNTIF($O$2:$O122,Input!$C139)&lt;1),Input!M139,0)</f>
        <v>0</v>
      </c>
      <c r="J123" s="177">
        <f>IF(OR(COUNTIF($B$2:$B122,Input!$F139)&lt;1,COUNTIF($O$2:$O122,Input!$C139)&lt;1),Input!N139,0)</f>
        <v>0</v>
      </c>
      <c r="K123" s="177">
        <f>IF(OR(COUNTIF($B$2:$B122,Input!$F139)&lt;1,COUNTIF($O$2:$O122,Input!$C139)&lt;1),Input!O139,0)</f>
        <v>0</v>
      </c>
      <c r="L123" s="177">
        <f>IF(OR(COUNTIF($B$2:$B122,Input!$F139)&lt;1,COUNTIF($O$2:$O122,Input!$C139)&lt;1),Input!P139,0)</f>
        <v>0</v>
      </c>
      <c r="M123" s="129" t="str">
        <f t="shared" si="18"/>
        <v/>
      </c>
      <c r="N123" s="161">
        <f t="shared" si="13"/>
        <v>0</v>
      </c>
      <c r="O123" s="168">
        <f>Input!C139</f>
        <v>0</v>
      </c>
      <c r="P123" s="168"/>
      <c r="R123" s="131">
        <f t="shared" si="14"/>
        <v>0</v>
      </c>
      <c r="S123" s="133" t="str">
        <f t="shared" si="10"/>
        <v xml:space="preserve"> </v>
      </c>
      <c r="T123" s="133"/>
      <c r="U123" s="132" t="str">
        <f>_xlfn.IFNA(IF($D123=0,LOOKUP($F123,{0.1,0.2,0.3,0.4,0.5,0.6,0.7,0.8,0.9,1},{22,34,46,58,70,82,94,106,118,130}),""),"")</f>
        <v/>
      </c>
      <c r="V123" s="132" t="str">
        <f>_xlfn.IFNA(IF($D123=1,LOOKUP($F123,{0.1,0.2,0.3,0.4,0.5,0.6,0.7,0.8,0.9,1},{23,35,47,59,71,83,95,107,119,131}),""),"")</f>
        <v/>
      </c>
      <c r="W123" s="132" t="str">
        <f>_xlfn.IFNA(IF($D123=2,LOOKUP($F123,{0.1,0.2,0.3,0.4,0.5,0.6,0.7,0.8,0.9,1},{24,36,48,60,72,84,96,108,120,132}),""),"")</f>
        <v/>
      </c>
      <c r="X123" s="132" t="str">
        <f>_xlfn.IFNA(IF($D123=3,LOOKUP($F123,{0.1,0.2,0.3,0.4,0.5,0.6,0.7,0.8,0.9,1},{25,37,49,61,73,85,97,109,121,133}),""),"")</f>
        <v/>
      </c>
      <c r="Y123" s="132" t="str">
        <f>_xlfn.IFNA(IF($D123=4,LOOKUP($F123,{0.1,0.2,0.3,0.4,0.5,0.6,0.7,0.8,0.9,1},{26,38,50,62,74,86,98,110,122,134}),""),"")</f>
        <v/>
      </c>
      <c r="Z123" s="132" t="str">
        <f>_xlfn.IFNA(IF($D123=5,LOOKUP($F123,{0.1,0.2,0.3,0.4,0.5,0.6,0.7,0.8,0.9,1},{27,39,51,63,75,87,99,111,123,135}),""),"")</f>
        <v/>
      </c>
      <c r="AA123" s="132">
        <f t="shared" si="19"/>
        <v>0</v>
      </c>
      <c r="AB123" s="132" t="str">
        <f t="shared" si="20"/>
        <v>00</v>
      </c>
      <c r="AC123" s="82" t="e">
        <f>VLOOKUP(AB123,'AMI Ref'!T:U,2,FALSE)</f>
        <v>#N/A</v>
      </c>
      <c r="AD123" s="124"/>
      <c r="AE123" s="81" t="str">
        <f>_xlfn.IFNA(IF($D123=0,IF($J123="Not Paid by Tenant",0,INDEX('AMI Ref'!$K$5:$N$5,MATCH($J123,{"Oil","Gas","Electric - Other","ELECTRIC - HEAT PUMP"},0))),0),"")</f>
        <v/>
      </c>
      <c r="AF123" s="81">
        <f>_xlfn.IFNA(IF($D123=1,IF($J123="Not Paid by Tenant",0,INDEX('AMI Ref'!$K$6:$N$6,MATCH($J123,{"Oil","Gas","Electric - Other","ELECTRIC - HEAT PUMP"},0))),0),"")</f>
        <v>0</v>
      </c>
      <c r="AG123" s="81">
        <f>_xlfn.IFNA(IF($D123=2,IF($J123="Not Paid by Tenant",0,INDEX('AMI Ref'!$K$7:$N$7,MATCH($J123,{"Oil","Gas","Electric - Other","ELECTRIC - HEAT PUMP"},0))),0),"")</f>
        <v>0</v>
      </c>
      <c r="AH123" s="81">
        <f>_xlfn.IFNA(IF($D123=3,IF($J123="Not Paid by Tenant",0,INDEX('AMI Ref'!$K$8:$N$8,MATCH($J123,{"Oil","Gas","Electric - Other","ELECTRIC - HEAT PUMP"},0))),0),"")</f>
        <v>0</v>
      </c>
      <c r="AI123" s="81">
        <f>_xlfn.IFNA(IF($D123=4,IF($J123="Not Paid by Tenant",0,INDEX('AMI Ref'!$K$9:$N$9,MATCH($J123,{"Oil","Gas","Electric - Other","ELECTRIC - HEAT PUMP"},0))),0),"")</f>
        <v>0</v>
      </c>
      <c r="AJ123" s="81">
        <f>_xlfn.IFNA(IF($D123=5,IF($J123="Not Paid by Tenant",0,INDEX('AMI Ref'!$K$10:$N$10,MATCH($J123,{"Oil","Gas","Electric - Other","ELECTRIC - HEAT PUMP"},0))),0),"")</f>
        <v>0</v>
      </c>
      <c r="AK123" s="128"/>
      <c r="AL123" s="81" t="str">
        <f>_xlfn.IFNA(IF($D123=0,IF($K123="Not Paid by Tenant",0,INDEX('AMI Ref'!$O$5:$R$5,MATCH($K123,{"Oil","Gas","Electric - Other","Electric ccASHP - split"},0))),0),"")</f>
        <v/>
      </c>
      <c r="AM123" s="81">
        <f>_xlfn.IFNA(IF($D123=1,IF($K123="Not Paid by Tenant",0,INDEX('AMI Ref'!$O$6:$R$6,MATCH($K123,{"Oil","Gas","Electric - Other","Electric ccASHP - split"},0))),0),"")</f>
        <v>0</v>
      </c>
      <c r="AN123" s="81">
        <f>_xlfn.IFNA(IF($D123=2,IF($K123="Not Paid by Tenant",0,INDEX('AMI Ref'!$O$7:$R$7,MATCH($K123,{"Oil","Gas","Electric - Other","Electric ccASHP - split"},0))),0),"")</f>
        <v>0</v>
      </c>
      <c r="AO123" s="81">
        <f>_xlfn.IFNA(IF($D123=3,IF($K123="Not Paid by Tenant",0,INDEX('AMI Ref'!$O$8:$R$8,MATCH($K123,{"Oil","Gas","Electric - Other","Electric ccASHP - split"},0))),0),"")</f>
        <v>0</v>
      </c>
      <c r="AP123" s="81">
        <f>_xlfn.IFNA(IF($D123=4,IF($K123="Not Paid by Tenant",0,INDEX('AMI Ref'!$O$9:$R$9,MATCH($K123,{"Oil","Gas","Electric - Other","Electric ccASHP - split"},0))),0),"")</f>
        <v>0</v>
      </c>
      <c r="AQ123" s="81">
        <f>_xlfn.IFNA(IF($D123=5,IF($K123="Not Paid by Tenant",0,INDEX('AMI Ref'!$O$10:$R$10,MATCH($K123,{"Oil","Gas","Electric - Other","Electric ccASHP - split"},0))),0),"")</f>
        <v>0</v>
      </c>
      <c r="AR123" s="124">
        <f t="shared" si="21"/>
        <v>0</v>
      </c>
      <c r="AS123" s="123" t="e">
        <f t="shared" si="22"/>
        <v>#N/A</v>
      </c>
    </row>
    <row r="124" spans="1:45" ht="12.95" customHeight="1" x14ac:dyDescent="0.2">
      <c r="A124" s="130">
        <v>122</v>
      </c>
      <c r="B124" s="177">
        <f>IF(OR(COUNTIF($B$2:$B123,Input!$F140)&lt;1,COUNTIF($O$2:$O123,Input!$C140)&lt;1),Input!F140,0)</f>
        <v>0</v>
      </c>
      <c r="C124" s="177">
        <f>IF(OR(COUNTIF($B$2:$B123,Input!$F140)&lt;1,COUNTIF($O$2:$O123,Input!$C140)&lt;1),Input!G140,0)</f>
        <v>0</v>
      </c>
      <c r="D124" s="177">
        <f>IF(OR(COUNTIF($B$2:$B123,Input!$F140)&lt;1,COUNTIF($O$2:$O123,Input!$C140)&lt;1),Input!H140,0)</f>
        <v>0</v>
      </c>
      <c r="E124" s="177">
        <f>IF(OR(COUNTIF($B$2:$B123,Input!$F140)&lt;1,COUNTIF($O$2:$O123,Input!$C140)&lt;1),Input!I140,0)</f>
        <v>0</v>
      </c>
      <c r="F124" s="177">
        <f>IF(OR(COUNTIF($B$2:$B123,Input!$F140)&lt;1,COUNTIF($O$2:$O123,Input!$C140)&lt;1),Input!J140,0)</f>
        <v>0</v>
      </c>
      <c r="G124" s="177">
        <f>IF(OR(COUNTIF($B$2:$B123,Input!$F140)&lt;1,COUNTIF($O$2:$O123,Input!$C140)&lt;1),Input!K140,0)</f>
        <v>0</v>
      </c>
      <c r="H124" s="177">
        <f>IF(OR(COUNTIF($B$2:$B123,Input!$F140)&lt;1,COUNTIF($O$2:$O123,Input!$C140)&lt;1),Input!L140,0)</f>
        <v>0</v>
      </c>
      <c r="I124" s="177">
        <f>IF(OR(COUNTIF($B$2:$B123,Input!$F140)&lt;1,COUNTIF($O$2:$O123,Input!$C140)&lt;1),Input!M140,0)</f>
        <v>0</v>
      </c>
      <c r="J124" s="177">
        <f>IF(OR(COUNTIF($B$2:$B123,Input!$F140)&lt;1,COUNTIF($O$2:$O123,Input!$C140)&lt;1),Input!N140,0)</f>
        <v>0</v>
      </c>
      <c r="K124" s="177">
        <f>IF(OR(COUNTIF($B$2:$B123,Input!$F140)&lt;1,COUNTIF($O$2:$O123,Input!$C140)&lt;1),Input!O140,0)</f>
        <v>0</v>
      </c>
      <c r="L124" s="177">
        <f>IF(OR(COUNTIF($B$2:$B123,Input!$F140)&lt;1,COUNTIF($O$2:$O123,Input!$C140)&lt;1),Input!P140,0)</f>
        <v>0</v>
      </c>
      <c r="M124" s="129" t="str">
        <f t="shared" si="18"/>
        <v/>
      </c>
      <c r="N124" s="161">
        <f t="shared" si="13"/>
        <v>0</v>
      </c>
      <c r="O124" s="168">
        <f>Input!C140</f>
        <v>0</v>
      </c>
      <c r="P124" s="168"/>
      <c r="R124" s="131">
        <f t="shared" si="14"/>
        <v>0</v>
      </c>
      <c r="S124" s="133" t="str">
        <f t="shared" si="10"/>
        <v xml:space="preserve"> </v>
      </c>
      <c r="T124" s="133"/>
      <c r="U124" s="132" t="str">
        <f>_xlfn.IFNA(IF($D124=0,LOOKUP($F124,{0.1,0.2,0.3,0.4,0.5,0.6,0.7,0.8,0.9,1},{22,34,46,58,70,82,94,106,118,130}),""),"")</f>
        <v/>
      </c>
      <c r="V124" s="132" t="str">
        <f>_xlfn.IFNA(IF($D124=1,LOOKUP($F124,{0.1,0.2,0.3,0.4,0.5,0.6,0.7,0.8,0.9,1},{23,35,47,59,71,83,95,107,119,131}),""),"")</f>
        <v/>
      </c>
      <c r="W124" s="132" t="str">
        <f>_xlfn.IFNA(IF($D124=2,LOOKUP($F124,{0.1,0.2,0.3,0.4,0.5,0.6,0.7,0.8,0.9,1},{24,36,48,60,72,84,96,108,120,132}),""),"")</f>
        <v/>
      </c>
      <c r="X124" s="132" t="str">
        <f>_xlfn.IFNA(IF($D124=3,LOOKUP($F124,{0.1,0.2,0.3,0.4,0.5,0.6,0.7,0.8,0.9,1},{25,37,49,61,73,85,97,109,121,133}),""),"")</f>
        <v/>
      </c>
      <c r="Y124" s="132" t="str">
        <f>_xlfn.IFNA(IF($D124=4,LOOKUP($F124,{0.1,0.2,0.3,0.4,0.5,0.6,0.7,0.8,0.9,1},{26,38,50,62,74,86,98,110,122,134}),""),"")</f>
        <v/>
      </c>
      <c r="Z124" s="132" t="str">
        <f>_xlfn.IFNA(IF($D124=5,LOOKUP($F124,{0.1,0.2,0.3,0.4,0.5,0.6,0.7,0.8,0.9,1},{27,39,51,63,75,87,99,111,123,135}),""),"")</f>
        <v/>
      </c>
      <c r="AA124" s="132">
        <f t="shared" si="19"/>
        <v>0</v>
      </c>
      <c r="AB124" s="132" t="str">
        <f t="shared" si="20"/>
        <v>00</v>
      </c>
      <c r="AC124" s="82" t="e">
        <f>VLOOKUP(AB124,'AMI Ref'!T:U,2,FALSE)</f>
        <v>#N/A</v>
      </c>
      <c r="AD124" s="124"/>
      <c r="AE124" s="81" t="str">
        <f>_xlfn.IFNA(IF($D124=0,IF($J124="Not Paid by Tenant",0,INDEX('AMI Ref'!$K$5:$N$5,MATCH($J124,{"Oil","Gas","Electric - Other","ELECTRIC - HEAT PUMP"},0))),0),"")</f>
        <v/>
      </c>
      <c r="AF124" s="81">
        <f>_xlfn.IFNA(IF($D124=1,IF($J124="Not Paid by Tenant",0,INDEX('AMI Ref'!$K$6:$N$6,MATCH($J124,{"Oil","Gas","Electric - Other","ELECTRIC - HEAT PUMP"},0))),0),"")</f>
        <v>0</v>
      </c>
      <c r="AG124" s="81">
        <f>_xlfn.IFNA(IF($D124=2,IF($J124="Not Paid by Tenant",0,INDEX('AMI Ref'!$K$7:$N$7,MATCH($J124,{"Oil","Gas","Electric - Other","ELECTRIC - HEAT PUMP"},0))),0),"")</f>
        <v>0</v>
      </c>
      <c r="AH124" s="81">
        <f>_xlfn.IFNA(IF($D124=3,IF($J124="Not Paid by Tenant",0,INDEX('AMI Ref'!$K$8:$N$8,MATCH($J124,{"Oil","Gas","Electric - Other","ELECTRIC - HEAT PUMP"},0))),0),"")</f>
        <v>0</v>
      </c>
      <c r="AI124" s="81">
        <f>_xlfn.IFNA(IF($D124=4,IF($J124="Not Paid by Tenant",0,INDEX('AMI Ref'!$K$9:$N$9,MATCH($J124,{"Oil","Gas","Electric - Other","ELECTRIC - HEAT PUMP"},0))),0),"")</f>
        <v>0</v>
      </c>
      <c r="AJ124" s="81">
        <f>_xlfn.IFNA(IF($D124=5,IF($J124="Not Paid by Tenant",0,INDEX('AMI Ref'!$K$10:$N$10,MATCH($J124,{"Oil","Gas","Electric - Other","ELECTRIC - HEAT PUMP"},0))),0),"")</f>
        <v>0</v>
      </c>
      <c r="AK124" s="128"/>
      <c r="AL124" s="81" t="str">
        <f>_xlfn.IFNA(IF($D124=0,IF($K124="Not Paid by Tenant",0,INDEX('AMI Ref'!$O$5:$R$5,MATCH($K124,{"Oil","Gas","Electric - Other","Electric ccASHP - split"},0))),0),"")</f>
        <v/>
      </c>
      <c r="AM124" s="81">
        <f>_xlfn.IFNA(IF($D124=1,IF($K124="Not Paid by Tenant",0,INDEX('AMI Ref'!$O$6:$R$6,MATCH($K124,{"Oil","Gas","Electric - Other","Electric ccASHP - split"},0))),0),"")</f>
        <v>0</v>
      </c>
      <c r="AN124" s="81">
        <f>_xlfn.IFNA(IF($D124=2,IF($K124="Not Paid by Tenant",0,INDEX('AMI Ref'!$O$7:$R$7,MATCH($K124,{"Oil","Gas","Electric - Other","Electric ccASHP - split"},0))),0),"")</f>
        <v>0</v>
      </c>
      <c r="AO124" s="81">
        <f>_xlfn.IFNA(IF($D124=3,IF($K124="Not Paid by Tenant",0,INDEX('AMI Ref'!$O$8:$R$8,MATCH($K124,{"Oil","Gas","Electric - Other","Electric ccASHP - split"},0))),0),"")</f>
        <v>0</v>
      </c>
      <c r="AP124" s="81">
        <f>_xlfn.IFNA(IF($D124=4,IF($K124="Not Paid by Tenant",0,INDEX('AMI Ref'!$O$9:$R$9,MATCH($K124,{"Oil","Gas","Electric - Other","Electric ccASHP - split"},0))),0),"")</f>
        <v>0</v>
      </c>
      <c r="AQ124" s="81">
        <f>_xlfn.IFNA(IF($D124=5,IF($K124="Not Paid by Tenant",0,INDEX('AMI Ref'!$O$10:$R$10,MATCH($K124,{"Oil","Gas","Electric - Other","Electric ccASHP - split"},0))),0),"")</f>
        <v>0</v>
      </c>
      <c r="AR124" s="124">
        <f t="shared" si="21"/>
        <v>0</v>
      </c>
      <c r="AS124" s="123" t="e">
        <f t="shared" si="22"/>
        <v>#N/A</v>
      </c>
    </row>
    <row r="125" spans="1:45" ht="12.95" customHeight="1" x14ac:dyDescent="0.2">
      <c r="A125" s="130">
        <v>123</v>
      </c>
      <c r="B125" s="177">
        <f>IF(OR(COUNTIF($B$2:$B124,Input!$F141)&lt;1,COUNTIF($O$2:$O124,Input!$C141)&lt;1),Input!F141,0)</f>
        <v>0</v>
      </c>
      <c r="C125" s="177">
        <f>IF(OR(COUNTIF($B$2:$B124,Input!$F141)&lt;1,COUNTIF($O$2:$O124,Input!$C141)&lt;1),Input!G141,0)</f>
        <v>0</v>
      </c>
      <c r="D125" s="177">
        <f>IF(OR(COUNTIF($B$2:$B124,Input!$F141)&lt;1,COUNTIF($O$2:$O124,Input!$C141)&lt;1),Input!H141,0)</f>
        <v>0</v>
      </c>
      <c r="E125" s="177">
        <f>IF(OR(COUNTIF($B$2:$B124,Input!$F141)&lt;1,COUNTIF($O$2:$O124,Input!$C141)&lt;1),Input!I141,0)</f>
        <v>0</v>
      </c>
      <c r="F125" s="177">
        <f>IF(OR(COUNTIF($B$2:$B124,Input!$F141)&lt;1,COUNTIF($O$2:$O124,Input!$C141)&lt;1),Input!J141,0)</f>
        <v>0</v>
      </c>
      <c r="G125" s="177">
        <f>IF(OR(COUNTIF($B$2:$B124,Input!$F141)&lt;1,COUNTIF($O$2:$O124,Input!$C141)&lt;1),Input!K141,0)</f>
        <v>0</v>
      </c>
      <c r="H125" s="177">
        <f>IF(OR(COUNTIF($B$2:$B124,Input!$F141)&lt;1,COUNTIF($O$2:$O124,Input!$C141)&lt;1),Input!L141,0)</f>
        <v>0</v>
      </c>
      <c r="I125" s="177">
        <f>IF(OR(COUNTIF($B$2:$B124,Input!$F141)&lt;1,COUNTIF($O$2:$O124,Input!$C141)&lt;1),Input!M141,0)</f>
        <v>0</v>
      </c>
      <c r="J125" s="177">
        <f>IF(OR(COUNTIF($B$2:$B124,Input!$F141)&lt;1,COUNTIF($O$2:$O124,Input!$C141)&lt;1),Input!N141,0)</f>
        <v>0</v>
      </c>
      <c r="K125" s="177">
        <f>IF(OR(COUNTIF($B$2:$B124,Input!$F141)&lt;1,COUNTIF($O$2:$O124,Input!$C141)&lt;1),Input!O141,0)</f>
        <v>0</v>
      </c>
      <c r="L125" s="177">
        <f>IF(OR(COUNTIF($B$2:$B124,Input!$F141)&lt;1,COUNTIF($O$2:$O124,Input!$C141)&lt;1),Input!P141,0)</f>
        <v>0</v>
      </c>
      <c r="M125" s="129" t="str">
        <f t="shared" si="18"/>
        <v/>
      </c>
      <c r="N125" s="161">
        <f t="shared" si="13"/>
        <v>0</v>
      </c>
      <c r="O125" s="168">
        <f>Input!C141</f>
        <v>0</v>
      </c>
      <c r="P125" s="168"/>
      <c r="R125" s="131">
        <f t="shared" si="14"/>
        <v>0</v>
      </c>
      <c r="S125" s="133" t="str">
        <f t="shared" si="10"/>
        <v xml:space="preserve"> </v>
      </c>
      <c r="T125" s="133"/>
      <c r="U125" s="132" t="str">
        <f>_xlfn.IFNA(IF($D125=0,LOOKUP($F125,{0.1,0.2,0.3,0.4,0.5,0.6,0.7,0.8,0.9,1},{22,34,46,58,70,82,94,106,118,130}),""),"")</f>
        <v/>
      </c>
      <c r="V125" s="132" t="str">
        <f>_xlfn.IFNA(IF($D125=1,LOOKUP($F125,{0.1,0.2,0.3,0.4,0.5,0.6,0.7,0.8,0.9,1},{23,35,47,59,71,83,95,107,119,131}),""),"")</f>
        <v/>
      </c>
      <c r="W125" s="132" t="str">
        <f>_xlfn.IFNA(IF($D125=2,LOOKUP($F125,{0.1,0.2,0.3,0.4,0.5,0.6,0.7,0.8,0.9,1},{24,36,48,60,72,84,96,108,120,132}),""),"")</f>
        <v/>
      </c>
      <c r="X125" s="132" t="str">
        <f>_xlfn.IFNA(IF($D125=3,LOOKUP($F125,{0.1,0.2,0.3,0.4,0.5,0.6,0.7,0.8,0.9,1},{25,37,49,61,73,85,97,109,121,133}),""),"")</f>
        <v/>
      </c>
      <c r="Y125" s="132" t="str">
        <f>_xlfn.IFNA(IF($D125=4,LOOKUP($F125,{0.1,0.2,0.3,0.4,0.5,0.6,0.7,0.8,0.9,1},{26,38,50,62,74,86,98,110,122,134}),""),"")</f>
        <v/>
      </c>
      <c r="Z125" s="132" t="str">
        <f>_xlfn.IFNA(IF($D125=5,LOOKUP($F125,{0.1,0.2,0.3,0.4,0.5,0.6,0.7,0.8,0.9,1},{27,39,51,63,75,87,99,111,123,135}),""),"")</f>
        <v/>
      </c>
      <c r="AA125" s="132">
        <f t="shared" si="19"/>
        <v>0</v>
      </c>
      <c r="AB125" s="132" t="str">
        <f t="shared" si="20"/>
        <v>00</v>
      </c>
      <c r="AC125" s="82" t="e">
        <f>VLOOKUP(AB125,'AMI Ref'!T:U,2,FALSE)</f>
        <v>#N/A</v>
      </c>
      <c r="AD125" s="124"/>
      <c r="AE125" s="81" t="str">
        <f>_xlfn.IFNA(IF($D125=0,IF($J125="Not Paid by Tenant",0,INDEX('AMI Ref'!$K$5:$N$5,MATCH($J125,{"Oil","Gas","Electric - Other","ELECTRIC - HEAT PUMP"},0))),0),"")</f>
        <v/>
      </c>
      <c r="AF125" s="81">
        <f>_xlfn.IFNA(IF($D125=1,IF($J125="Not Paid by Tenant",0,INDEX('AMI Ref'!$K$6:$N$6,MATCH($J125,{"Oil","Gas","Electric - Other","ELECTRIC - HEAT PUMP"},0))),0),"")</f>
        <v>0</v>
      </c>
      <c r="AG125" s="81">
        <f>_xlfn.IFNA(IF($D125=2,IF($J125="Not Paid by Tenant",0,INDEX('AMI Ref'!$K$7:$N$7,MATCH($J125,{"Oil","Gas","Electric - Other","ELECTRIC - HEAT PUMP"},0))),0),"")</f>
        <v>0</v>
      </c>
      <c r="AH125" s="81">
        <f>_xlfn.IFNA(IF($D125=3,IF($J125="Not Paid by Tenant",0,INDEX('AMI Ref'!$K$8:$N$8,MATCH($J125,{"Oil","Gas","Electric - Other","ELECTRIC - HEAT PUMP"},0))),0),"")</f>
        <v>0</v>
      </c>
      <c r="AI125" s="81">
        <f>_xlfn.IFNA(IF($D125=4,IF($J125="Not Paid by Tenant",0,INDEX('AMI Ref'!$K$9:$N$9,MATCH($J125,{"Oil","Gas","Electric - Other","ELECTRIC - HEAT PUMP"},0))),0),"")</f>
        <v>0</v>
      </c>
      <c r="AJ125" s="81">
        <f>_xlfn.IFNA(IF($D125=5,IF($J125="Not Paid by Tenant",0,INDEX('AMI Ref'!$K$10:$N$10,MATCH($J125,{"Oil","Gas","Electric - Other","ELECTRIC - HEAT PUMP"},0))),0),"")</f>
        <v>0</v>
      </c>
      <c r="AK125" s="128"/>
      <c r="AL125" s="81" t="str">
        <f>_xlfn.IFNA(IF($D125=0,IF($K125="Not Paid by Tenant",0,INDEX('AMI Ref'!$O$5:$R$5,MATCH($K125,{"Oil","Gas","Electric - Other","Electric ccASHP - split"},0))),0),"")</f>
        <v/>
      </c>
      <c r="AM125" s="81">
        <f>_xlfn.IFNA(IF($D125=1,IF($K125="Not Paid by Tenant",0,INDEX('AMI Ref'!$O$6:$R$6,MATCH($K125,{"Oil","Gas","Electric - Other","Electric ccASHP - split"},0))),0),"")</f>
        <v>0</v>
      </c>
      <c r="AN125" s="81">
        <f>_xlfn.IFNA(IF($D125=2,IF($K125="Not Paid by Tenant",0,INDEX('AMI Ref'!$O$7:$R$7,MATCH($K125,{"Oil","Gas","Electric - Other","Electric ccASHP - split"},0))),0),"")</f>
        <v>0</v>
      </c>
      <c r="AO125" s="81">
        <f>_xlfn.IFNA(IF($D125=3,IF($K125="Not Paid by Tenant",0,INDEX('AMI Ref'!$O$8:$R$8,MATCH($K125,{"Oil","Gas","Electric - Other","Electric ccASHP - split"},0))),0),"")</f>
        <v>0</v>
      </c>
      <c r="AP125" s="81">
        <f>_xlfn.IFNA(IF($D125=4,IF($K125="Not Paid by Tenant",0,INDEX('AMI Ref'!$O$9:$R$9,MATCH($K125,{"Oil","Gas","Electric - Other","Electric ccASHP - split"},0))),0),"")</f>
        <v>0</v>
      </c>
      <c r="AQ125" s="81">
        <f>_xlfn.IFNA(IF($D125=5,IF($K125="Not Paid by Tenant",0,INDEX('AMI Ref'!$O$10:$R$10,MATCH($K125,{"Oil","Gas","Electric - Other","Electric ccASHP - split"},0))),0),"")</f>
        <v>0</v>
      </c>
      <c r="AR125" s="124">
        <f t="shared" si="21"/>
        <v>0</v>
      </c>
      <c r="AS125" s="123" t="e">
        <f t="shared" si="22"/>
        <v>#N/A</v>
      </c>
    </row>
    <row r="126" spans="1:45" ht="12.95" customHeight="1" x14ac:dyDescent="0.2">
      <c r="A126" s="130">
        <v>124</v>
      </c>
      <c r="B126" s="177">
        <f>IF(OR(COUNTIF($B$2:$B125,Input!$F142)&lt;1,COUNTIF($O$2:$O125,Input!$C142)&lt;1),Input!F142,0)</f>
        <v>0</v>
      </c>
      <c r="C126" s="177">
        <f>IF(OR(COUNTIF($B$2:$B125,Input!$F142)&lt;1,COUNTIF($O$2:$O125,Input!$C142)&lt;1),Input!G142,0)</f>
        <v>0</v>
      </c>
      <c r="D126" s="177">
        <f>IF(OR(COUNTIF($B$2:$B125,Input!$F142)&lt;1,COUNTIF($O$2:$O125,Input!$C142)&lt;1),Input!H142,0)</f>
        <v>0</v>
      </c>
      <c r="E126" s="177">
        <f>IF(OR(COUNTIF($B$2:$B125,Input!$F142)&lt;1,COUNTIF($O$2:$O125,Input!$C142)&lt;1),Input!I142,0)</f>
        <v>0</v>
      </c>
      <c r="F126" s="177">
        <f>IF(OR(COUNTIF($B$2:$B125,Input!$F142)&lt;1,COUNTIF($O$2:$O125,Input!$C142)&lt;1),Input!J142,0)</f>
        <v>0</v>
      </c>
      <c r="G126" s="177">
        <f>IF(OR(COUNTIF($B$2:$B125,Input!$F142)&lt;1,COUNTIF($O$2:$O125,Input!$C142)&lt;1),Input!K142,0)</f>
        <v>0</v>
      </c>
      <c r="H126" s="177">
        <f>IF(OR(COUNTIF($B$2:$B125,Input!$F142)&lt;1,COUNTIF($O$2:$O125,Input!$C142)&lt;1),Input!L142,0)</f>
        <v>0</v>
      </c>
      <c r="I126" s="177">
        <f>IF(OR(COUNTIF($B$2:$B125,Input!$F142)&lt;1,COUNTIF($O$2:$O125,Input!$C142)&lt;1),Input!M142,0)</f>
        <v>0</v>
      </c>
      <c r="J126" s="177">
        <f>IF(OR(COUNTIF($B$2:$B125,Input!$F142)&lt;1,COUNTIF($O$2:$O125,Input!$C142)&lt;1),Input!N142,0)</f>
        <v>0</v>
      </c>
      <c r="K126" s="177">
        <f>IF(OR(COUNTIF($B$2:$B125,Input!$F142)&lt;1,COUNTIF($O$2:$O125,Input!$C142)&lt;1),Input!O142,0)</f>
        <v>0</v>
      </c>
      <c r="L126" s="177">
        <f>IF(OR(COUNTIF($B$2:$B125,Input!$F142)&lt;1,COUNTIF($O$2:$O125,Input!$C142)&lt;1),Input!P142,0)</f>
        <v>0</v>
      </c>
      <c r="M126" s="129" t="str">
        <f t="shared" si="18"/>
        <v/>
      </c>
      <c r="N126" s="161">
        <f t="shared" si="13"/>
        <v>0</v>
      </c>
      <c r="O126" s="168">
        <f>Input!C142</f>
        <v>0</v>
      </c>
      <c r="P126" s="168"/>
      <c r="R126" s="131">
        <f t="shared" si="14"/>
        <v>0</v>
      </c>
      <c r="S126" s="133" t="str">
        <f t="shared" si="10"/>
        <v xml:space="preserve"> </v>
      </c>
      <c r="T126" s="133"/>
      <c r="U126" s="132" t="str">
        <f>_xlfn.IFNA(IF($D126=0,LOOKUP($F126,{0.1,0.2,0.3,0.4,0.5,0.6,0.7,0.8,0.9,1},{22,34,46,58,70,82,94,106,118,130}),""),"")</f>
        <v/>
      </c>
      <c r="V126" s="132" t="str">
        <f>_xlfn.IFNA(IF($D126=1,LOOKUP($F126,{0.1,0.2,0.3,0.4,0.5,0.6,0.7,0.8,0.9,1},{23,35,47,59,71,83,95,107,119,131}),""),"")</f>
        <v/>
      </c>
      <c r="W126" s="132" t="str">
        <f>_xlfn.IFNA(IF($D126=2,LOOKUP($F126,{0.1,0.2,0.3,0.4,0.5,0.6,0.7,0.8,0.9,1},{24,36,48,60,72,84,96,108,120,132}),""),"")</f>
        <v/>
      </c>
      <c r="X126" s="132" t="str">
        <f>_xlfn.IFNA(IF($D126=3,LOOKUP($F126,{0.1,0.2,0.3,0.4,0.5,0.6,0.7,0.8,0.9,1},{25,37,49,61,73,85,97,109,121,133}),""),"")</f>
        <v/>
      </c>
      <c r="Y126" s="132" t="str">
        <f>_xlfn.IFNA(IF($D126=4,LOOKUP($F126,{0.1,0.2,0.3,0.4,0.5,0.6,0.7,0.8,0.9,1},{26,38,50,62,74,86,98,110,122,134}),""),"")</f>
        <v/>
      </c>
      <c r="Z126" s="132" t="str">
        <f>_xlfn.IFNA(IF($D126=5,LOOKUP($F126,{0.1,0.2,0.3,0.4,0.5,0.6,0.7,0.8,0.9,1},{27,39,51,63,75,87,99,111,123,135}),""),"")</f>
        <v/>
      </c>
      <c r="AA126" s="132">
        <f t="shared" si="19"/>
        <v>0</v>
      </c>
      <c r="AB126" s="132" t="str">
        <f t="shared" si="20"/>
        <v>00</v>
      </c>
      <c r="AC126" s="82" t="e">
        <f>VLOOKUP(AB126,'AMI Ref'!T:U,2,FALSE)</f>
        <v>#N/A</v>
      </c>
      <c r="AD126" s="124"/>
      <c r="AE126" s="81" t="str">
        <f>_xlfn.IFNA(IF($D126=0,IF($J126="Not Paid by Tenant",0,INDEX('AMI Ref'!$K$5:$N$5,MATCH($J126,{"Oil","Gas","Electric - Other","ELECTRIC - HEAT PUMP"},0))),0),"")</f>
        <v/>
      </c>
      <c r="AF126" s="81">
        <f>_xlfn.IFNA(IF($D126=1,IF($J126="Not Paid by Tenant",0,INDEX('AMI Ref'!$K$6:$N$6,MATCH($J126,{"Oil","Gas","Electric - Other","ELECTRIC - HEAT PUMP"},0))),0),"")</f>
        <v>0</v>
      </c>
      <c r="AG126" s="81">
        <f>_xlfn.IFNA(IF($D126=2,IF($J126="Not Paid by Tenant",0,INDEX('AMI Ref'!$K$7:$N$7,MATCH($J126,{"Oil","Gas","Electric - Other","ELECTRIC - HEAT PUMP"},0))),0),"")</f>
        <v>0</v>
      </c>
      <c r="AH126" s="81">
        <f>_xlfn.IFNA(IF($D126=3,IF($J126="Not Paid by Tenant",0,INDEX('AMI Ref'!$K$8:$N$8,MATCH($J126,{"Oil","Gas","Electric - Other","ELECTRIC - HEAT PUMP"},0))),0),"")</f>
        <v>0</v>
      </c>
      <c r="AI126" s="81">
        <f>_xlfn.IFNA(IF($D126=4,IF($J126="Not Paid by Tenant",0,INDEX('AMI Ref'!$K$9:$N$9,MATCH($J126,{"Oil","Gas","Electric - Other","ELECTRIC - HEAT PUMP"},0))),0),"")</f>
        <v>0</v>
      </c>
      <c r="AJ126" s="81">
        <f>_xlfn.IFNA(IF($D126=5,IF($J126="Not Paid by Tenant",0,INDEX('AMI Ref'!$K$10:$N$10,MATCH($J126,{"Oil","Gas","Electric - Other","ELECTRIC - HEAT PUMP"},0))),0),"")</f>
        <v>0</v>
      </c>
      <c r="AK126" s="128"/>
      <c r="AL126" s="81" t="str">
        <f>_xlfn.IFNA(IF($D126=0,IF($K126="Not Paid by Tenant",0,INDEX('AMI Ref'!$O$5:$R$5,MATCH($K126,{"Oil","Gas","Electric - Other","Electric ccASHP - split"},0))),0),"")</f>
        <v/>
      </c>
      <c r="AM126" s="81">
        <f>_xlfn.IFNA(IF($D126=1,IF($K126="Not Paid by Tenant",0,INDEX('AMI Ref'!$O$6:$R$6,MATCH($K126,{"Oil","Gas","Electric - Other","Electric ccASHP - split"},0))),0),"")</f>
        <v>0</v>
      </c>
      <c r="AN126" s="81">
        <f>_xlfn.IFNA(IF($D126=2,IF($K126="Not Paid by Tenant",0,INDEX('AMI Ref'!$O$7:$R$7,MATCH($K126,{"Oil","Gas","Electric - Other","Electric ccASHP - split"},0))),0),"")</f>
        <v>0</v>
      </c>
      <c r="AO126" s="81">
        <f>_xlfn.IFNA(IF($D126=3,IF($K126="Not Paid by Tenant",0,INDEX('AMI Ref'!$O$8:$R$8,MATCH($K126,{"Oil","Gas","Electric - Other","Electric ccASHP - split"},0))),0),"")</f>
        <v>0</v>
      </c>
      <c r="AP126" s="81">
        <f>_xlfn.IFNA(IF($D126=4,IF($K126="Not Paid by Tenant",0,INDEX('AMI Ref'!$O$9:$R$9,MATCH($K126,{"Oil","Gas","Electric - Other","Electric ccASHP - split"},0))),0),"")</f>
        <v>0</v>
      </c>
      <c r="AQ126" s="81">
        <f>_xlfn.IFNA(IF($D126=5,IF($K126="Not Paid by Tenant",0,INDEX('AMI Ref'!$O$10:$R$10,MATCH($K126,{"Oil","Gas","Electric - Other","Electric ccASHP - split"},0))),0),"")</f>
        <v>0</v>
      </c>
      <c r="AR126" s="124">
        <f t="shared" si="21"/>
        <v>0</v>
      </c>
      <c r="AS126" s="123" t="e">
        <f t="shared" si="22"/>
        <v>#N/A</v>
      </c>
    </row>
    <row r="127" spans="1:45" ht="12.95" customHeight="1" x14ac:dyDescent="0.2">
      <c r="A127" s="130">
        <v>125</v>
      </c>
      <c r="B127" s="177">
        <f>IF(OR(COUNTIF($B$2:$B126,Input!$F143)&lt;1,COUNTIF($O$2:$O126,Input!$C143)&lt;1),Input!F143,0)</f>
        <v>0</v>
      </c>
      <c r="C127" s="177">
        <f>IF(OR(COUNTIF($B$2:$B126,Input!$F143)&lt;1,COUNTIF($O$2:$O126,Input!$C143)&lt;1),Input!G143,0)</f>
        <v>0</v>
      </c>
      <c r="D127" s="177">
        <f>IF(OR(COUNTIF($B$2:$B126,Input!$F143)&lt;1,COUNTIF($O$2:$O126,Input!$C143)&lt;1),Input!H143,0)</f>
        <v>0</v>
      </c>
      <c r="E127" s="177">
        <f>IF(OR(COUNTIF($B$2:$B126,Input!$F143)&lt;1,COUNTIF($O$2:$O126,Input!$C143)&lt;1),Input!I143,0)</f>
        <v>0</v>
      </c>
      <c r="F127" s="177">
        <f>IF(OR(COUNTIF($B$2:$B126,Input!$F143)&lt;1,COUNTIF($O$2:$O126,Input!$C143)&lt;1),Input!J143,0)</f>
        <v>0</v>
      </c>
      <c r="G127" s="177">
        <f>IF(OR(COUNTIF($B$2:$B126,Input!$F143)&lt;1,COUNTIF($O$2:$O126,Input!$C143)&lt;1),Input!K143,0)</f>
        <v>0</v>
      </c>
      <c r="H127" s="177">
        <f>IF(OR(COUNTIF($B$2:$B126,Input!$F143)&lt;1,COUNTIF($O$2:$O126,Input!$C143)&lt;1),Input!L143,0)</f>
        <v>0</v>
      </c>
      <c r="I127" s="177">
        <f>IF(OR(COUNTIF($B$2:$B126,Input!$F143)&lt;1,COUNTIF($O$2:$O126,Input!$C143)&lt;1),Input!M143,0)</f>
        <v>0</v>
      </c>
      <c r="J127" s="177">
        <f>IF(OR(COUNTIF($B$2:$B126,Input!$F143)&lt;1,COUNTIF($O$2:$O126,Input!$C143)&lt;1),Input!N143,0)</f>
        <v>0</v>
      </c>
      <c r="K127" s="177">
        <f>IF(OR(COUNTIF($B$2:$B126,Input!$F143)&lt;1,COUNTIF($O$2:$O126,Input!$C143)&lt;1),Input!O143,0)</f>
        <v>0</v>
      </c>
      <c r="L127" s="177">
        <f>IF(OR(COUNTIF($B$2:$B126,Input!$F143)&lt;1,COUNTIF($O$2:$O126,Input!$C143)&lt;1),Input!P143,0)</f>
        <v>0</v>
      </c>
      <c r="M127" s="129" t="str">
        <f t="shared" si="18"/>
        <v/>
      </c>
      <c r="N127" s="161">
        <f t="shared" si="13"/>
        <v>0</v>
      </c>
      <c r="O127" s="168">
        <f>Input!C143</f>
        <v>0</v>
      </c>
      <c r="P127" s="168"/>
      <c r="R127" s="131">
        <f t="shared" si="14"/>
        <v>0</v>
      </c>
      <c r="S127" s="133" t="str">
        <f t="shared" si="10"/>
        <v xml:space="preserve"> </v>
      </c>
      <c r="T127" s="133"/>
      <c r="U127" s="132" t="str">
        <f>_xlfn.IFNA(IF($D127=0,LOOKUP($F127,{0.1,0.2,0.3,0.4,0.5,0.6,0.7,0.8,0.9,1},{22,34,46,58,70,82,94,106,118,130}),""),"")</f>
        <v/>
      </c>
      <c r="V127" s="132" t="str">
        <f>_xlfn.IFNA(IF($D127=1,LOOKUP($F127,{0.1,0.2,0.3,0.4,0.5,0.6,0.7,0.8,0.9,1},{23,35,47,59,71,83,95,107,119,131}),""),"")</f>
        <v/>
      </c>
      <c r="W127" s="132" t="str">
        <f>_xlfn.IFNA(IF($D127=2,LOOKUP($F127,{0.1,0.2,0.3,0.4,0.5,0.6,0.7,0.8,0.9,1},{24,36,48,60,72,84,96,108,120,132}),""),"")</f>
        <v/>
      </c>
      <c r="X127" s="132" t="str">
        <f>_xlfn.IFNA(IF($D127=3,LOOKUP($F127,{0.1,0.2,0.3,0.4,0.5,0.6,0.7,0.8,0.9,1},{25,37,49,61,73,85,97,109,121,133}),""),"")</f>
        <v/>
      </c>
      <c r="Y127" s="132" t="str">
        <f>_xlfn.IFNA(IF($D127=4,LOOKUP($F127,{0.1,0.2,0.3,0.4,0.5,0.6,0.7,0.8,0.9,1},{26,38,50,62,74,86,98,110,122,134}),""),"")</f>
        <v/>
      </c>
      <c r="Z127" s="132" t="str">
        <f>_xlfn.IFNA(IF($D127=5,LOOKUP($F127,{0.1,0.2,0.3,0.4,0.5,0.6,0.7,0.8,0.9,1},{27,39,51,63,75,87,99,111,123,135}),""),"")</f>
        <v/>
      </c>
      <c r="AA127" s="132">
        <f t="shared" si="19"/>
        <v>0</v>
      </c>
      <c r="AB127" s="132" t="str">
        <f t="shared" si="20"/>
        <v>00</v>
      </c>
      <c r="AC127" s="82" t="e">
        <f>VLOOKUP(AB127,'AMI Ref'!T:U,2,FALSE)</f>
        <v>#N/A</v>
      </c>
      <c r="AD127" s="124"/>
      <c r="AE127" s="81" t="str">
        <f>_xlfn.IFNA(IF($D127=0,IF($J127="Not Paid by Tenant",0,INDEX('AMI Ref'!$K$5:$N$5,MATCH($J127,{"Oil","Gas","Electric - Other","ELECTRIC - HEAT PUMP"},0))),0),"")</f>
        <v/>
      </c>
      <c r="AF127" s="81">
        <f>_xlfn.IFNA(IF($D127=1,IF($J127="Not Paid by Tenant",0,INDEX('AMI Ref'!$K$6:$N$6,MATCH($J127,{"Oil","Gas","Electric - Other","ELECTRIC - HEAT PUMP"},0))),0),"")</f>
        <v>0</v>
      </c>
      <c r="AG127" s="81">
        <f>_xlfn.IFNA(IF($D127=2,IF($J127="Not Paid by Tenant",0,INDEX('AMI Ref'!$K$7:$N$7,MATCH($J127,{"Oil","Gas","Electric - Other","ELECTRIC - HEAT PUMP"},0))),0),"")</f>
        <v>0</v>
      </c>
      <c r="AH127" s="81">
        <f>_xlfn.IFNA(IF($D127=3,IF($J127="Not Paid by Tenant",0,INDEX('AMI Ref'!$K$8:$N$8,MATCH($J127,{"Oil","Gas","Electric - Other","ELECTRIC - HEAT PUMP"},0))),0),"")</f>
        <v>0</v>
      </c>
      <c r="AI127" s="81">
        <f>_xlfn.IFNA(IF($D127=4,IF($J127="Not Paid by Tenant",0,INDEX('AMI Ref'!$K$9:$N$9,MATCH($J127,{"Oil","Gas","Electric - Other","ELECTRIC - HEAT PUMP"},0))),0),"")</f>
        <v>0</v>
      </c>
      <c r="AJ127" s="81">
        <f>_xlfn.IFNA(IF($D127=5,IF($J127="Not Paid by Tenant",0,INDEX('AMI Ref'!$K$10:$N$10,MATCH($J127,{"Oil","Gas","Electric - Other","ELECTRIC - HEAT PUMP"},0))),0),"")</f>
        <v>0</v>
      </c>
      <c r="AK127" s="128"/>
      <c r="AL127" s="81" t="str">
        <f>_xlfn.IFNA(IF($D127=0,IF($K127="Not Paid by Tenant",0,INDEX('AMI Ref'!$O$5:$R$5,MATCH($K127,{"Oil","Gas","Electric - Other","Electric ccASHP - split"},0))),0),"")</f>
        <v/>
      </c>
      <c r="AM127" s="81">
        <f>_xlfn.IFNA(IF($D127=1,IF($K127="Not Paid by Tenant",0,INDEX('AMI Ref'!$O$6:$R$6,MATCH($K127,{"Oil","Gas","Electric - Other","Electric ccASHP - split"},0))),0),"")</f>
        <v>0</v>
      </c>
      <c r="AN127" s="81">
        <f>_xlfn.IFNA(IF($D127=2,IF($K127="Not Paid by Tenant",0,INDEX('AMI Ref'!$O$7:$R$7,MATCH($K127,{"Oil","Gas","Electric - Other","Electric ccASHP - split"},0))),0),"")</f>
        <v>0</v>
      </c>
      <c r="AO127" s="81">
        <f>_xlfn.IFNA(IF($D127=3,IF($K127="Not Paid by Tenant",0,INDEX('AMI Ref'!$O$8:$R$8,MATCH($K127,{"Oil","Gas","Electric - Other","Electric ccASHP - split"},0))),0),"")</f>
        <v>0</v>
      </c>
      <c r="AP127" s="81">
        <f>_xlfn.IFNA(IF($D127=4,IF($K127="Not Paid by Tenant",0,INDEX('AMI Ref'!$O$9:$R$9,MATCH($K127,{"Oil","Gas","Electric - Other","Electric ccASHP - split"},0))),0),"")</f>
        <v>0</v>
      </c>
      <c r="AQ127" s="81">
        <f>_xlfn.IFNA(IF($D127=5,IF($K127="Not Paid by Tenant",0,INDEX('AMI Ref'!$O$10:$R$10,MATCH($K127,{"Oil","Gas","Electric - Other","Electric ccASHP - split"},0))),0),"")</f>
        <v>0</v>
      </c>
      <c r="AR127" s="124">
        <f t="shared" si="21"/>
        <v>0</v>
      </c>
      <c r="AS127" s="123" t="e">
        <f t="shared" si="22"/>
        <v>#N/A</v>
      </c>
    </row>
    <row r="128" spans="1:45" ht="12.95" customHeight="1" x14ac:dyDescent="0.2">
      <c r="A128" s="130">
        <v>126</v>
      </c>
      <c r="B128" s="177">
        <f>IF(OR(COUNTIF($B$2:$B127,Input!$F144)&lt;1,COUNTIF($O$2:$O127,Input!$C144)&lt;1),Input!F144,0)</f>
        <v>0</v>
      </c>
      <c r="C128" s="177">
        <f>IF(OR(COUNTIF($B$2:$B127,Input!$F144)&lt;1,COUNTIF($O$2:$O127,Input!$C144)&lt;1),Input!G144,0)</f>
        <v>0</v>
      </c>
      <c r="D128" s="177">
        <f>IF(OR(COUNTIF($B$2:$B127,Input!$F144)&lt;1,COUNTIF($O$2:$O127,Input!$C144)&lt;1),Input!H144,0)</f>
        <v>0</v>
      </c>
      <c r="E128" s="177">
        <f>IF(OR(COUNTIF($B$2:$B127,Input!$F144)&lt;1,COUNTIF($O$2:$O127,Input!$C144)&lt;1),Input!I144,0)</f>
        <v>0</v>
      </c>
      <c r="F128" s="177">
        <f>IF(OR(COUNTIF($B$2:$B127,Input!$F144)&lt;1,COUNTIF($O$2:$O127,Input!$C144)&lt;1),Input!J144,0)</f>
        <v>0</v>
      </c>
      <c r="G128" s="177">
        <f>IF(OR(COUNTIF($B$2:$B127,Input!$F144)&lt;1,COUNTIF($O$2:$O127,Input!$C144)&lt;1),Input!K144,0)</f>
        <v>0</v>
      </c>
      <c r="H128" s="177">
        <f>IF(OR(COUNTIF($B$2:$B127,Input!$F144)&lt;1,COUNTIF($O$2:$O127,Input!$C144)&lt;1),Input!L144,0)</f>
        <v>0</v>
      </c>
      <c r="I128" s="177">
        <f>IF(OR(COUNTIF($B$2:$B127,Input!$F144)&lt;1,COUNTIF($O$2:$O127,Input!$C144)&lt;1),Input!M144,0)</f>
        <v>0</v>
      </c>
      <c r="J128" s="177">
        <f>IF(OR(COUNTIF($B$2:$B127,Input!$F144)&lt;1,COUNTIF($O$2:$O127,Input!$C144)&lt;1),Input!N144,0)</f>
        <v>0</v>
      </c>
      <c r="K128" s="177">
        <f>IF(OR(COUNTIF($B$2:$B127,Input!$F144)&lt;1,COUNTIF($O$2:$O127,Input!$C144)&lt;1),Input!O144,0)</f>
        <v>0</v>
      </c>
      <c r="L128" s="177">
        <f>IF(OR(COUNTIF($B$2:$B127,Input!$F144)&lt;1,COUNTIF($O$2:$O127,Input!$C144)&lt;1),Input!P144,0)</f>
        <v>0</v>
      </c>
      <c r="M128" s="129" t="str">
        <f t="shared" si="18"/>
        <v/>
      </c>
      <c r="N128" s="161">
        <f t="shared" si="13"/>
        <v>0</v>
      </c>
      <c r="O128" s="168">
        <f>Input!C144</f>
        <v>0</v>
      </c>
      <c r="P128" s="168"/>
      <c r="R128" s="131">
        <f t="shared" si="14"/>
        <v>0</v>
      </c>
      <c r="S128" s="133" t="str">
        <f t="shared" si="10"/>
        <v xml:space="preserve"> </v>
      </c>
      <c r="T128" s="133"/>
      <c r="U128" s="132" t="str">
        <f>_xlfn.IFNA(IF($D128=0,LOOKUP($F128,{0.1,0.2,0.3,0.4,0.5,0.6,0.7,0.8,0.9,1},{22,34,46,58,70,82,94,106,118,130}),""),"")</f>
        <v/>
      </c>
      <c r="V128" s="132" t="str">
        <f>_xlfn.IFNA(IF($D128=1,LOOKUP($F128,{0.1,0.2,0.3,0.4,0.5,0.6,0.7,0.8,0.9,1},{23,35,47,59,71,83,95,107,119,131}),""),"")</f>
        <v/>
      </c>
      <c r="W128" s="132" t="str">
        <f>_xlfn.IFNA(IF($D128=2,LOOKUP($F128,{0.1,0.2,0.3,0.4,0.5,0.6,0.7,0.8,0.9,1},{24,36,48,60,72,84,96,108,120,132}),""),"")</f>
        <v/>
      </c>
      <c r="X128" s="132" t="str">
        <f>_xlfn.IFNA(IF($D128=3,LOOKUP($F128,{0.1,0.2,0.3,0.4,0.5,0.6,0.7,0.8,0.9,1},{25,37,49,61,73,85,97,109,121,133}),""),"")</f>
        <v/>
      </c>
      <c r="Y128" s="132" t="str">
        <f>_xlfn.IFNA(IF($D128=4,LOOKUP($F128,{0.1,0.2,0.3,0.4,0.5,0.6,0.7,0.8,0.9,1},{26,38,50,62,74,86,98,110,122,134}),""),"")</f>
        <v/>
      </c>
      <c r="Z128" s="132" t="str">
        <f>_xlfn.IFNA(IF($D128=5,LOOKUP($F128,{0.1,0.2,0.3,0.4,0.5,0.6,0.7,0.8,0.9,1},{27,39,51,63,75,87,99,111,123,135}),""),"")</f>
        <v/>
      </c>
      <c r="AA128" s="132">
        <f t="shared" si="19"/>
        <v>0</v>
      </c>
      <c r="AB128" s="132" t="str">
        <f t="shared" si="20"/>
        <v>00</v>
      </c>
      <c r="AC128" s="82" t="e">
        <f>VLOOKUP(AB128,'AMI Ref'!T:U,2,FALSE)</f>
        <v>#N/A</v>
      </c>
      <c r="AD128" s="124"/>
      <c r="AE128" s="81" t="str">
        <f>_xlfn.IFNA(IF($D128=0,IF($J128="Not Paid by Tenant",0,INDEX('AMI Ref'!$K$5:$N$5,MATCH($J128,{"Oil","Gas","Electric - Other","ELECTRIC - HEAT PUMP"},0))),0),"")</f>
        <v/>
      </c>
      <c r="AF128" s="81">
        <f>_xlfn.IFNA(IF($D128=1,IF($J128="Not Paid by Tenant",0,INDEX('AMI Ref'!$K$6:$N$6,MATCH($J128,{"Oil","Gas","Electric - Other","ELECTRIC - HEAT PUMP"},0))),0),"")</f>
        <v>0</v>
      </c>
      <c r="AG128" s="81">
        <f>_xlfn.IFNA(IF($D128=2,IF($J128="Not Paid by Tenant",0,INDEX('AMI Ref'!$K$7:$N$7,MATCH($J128,{"Oil","Gas","Electric - Other","ELECTRIC - HEAT PUMP"},0))),0),"")</f>
        <v>0</v>
      </c>
      <c r="AH128" s="81">
        <f>_xlfn.IFNA(IF($D128=3,IF($J128="Not Paid by Tenant",0,INDEX('AMI Ref'!$K$8:$N$8,MATCH($J128,{"Oil","Gas","Electric - Other","ELECTRIC - HEAT PUMP"},0))),0),"")</f>
        <v>0</v>
      </c>
      <c r="AI128" s="81">
        <f>_xlfn.IFNA(IF($D128=4,IF($J128="Not Paid by Tenant",0,INDEX('AMI Ref'!$K$9:$N$9,MATCH($J128,{"Oil","Gas","Electric - Other","ELECTRIC - HEAT PUMP"},0))),0),"")</f>
        <v>0</v>
      </c>
      <c r="AJ128" s="81">
        <f>_xlfn.IFNA(IF($D128=5,IF($J128="Not Paid by Tenant",0,INDEX('AMI Ref'!$K$10:$N$10,MATCH($J128,{"Oil","Gas","Electric - Other","ELECTRIC - HEAT PUMP"},0))),0),"")</f>
        <v>0</v>
      </c>
      <c r="AK128" s="128"/>
      <c r="AL128" s="81" t="str">
        <f>_xlfn.IFNA(IF($D128=0,IF($K128="Not Paid by Tenant",0,INDEX('AMI Ref'!$O$5:$R$5,MATCH($K128,{"Oil","Gas","Electric - Other","Electric ccASHP - split"},0))),0),"")</f>
        <v/>
      </c>
      <c r="AM128" s="81">
        <f>_xlfn.IFNA(IF($D128=1,IF($K128="Not Paid by Tenant",0,INDEX('AMI Ref'!$O$6:$R$6,MATCH($K128,{"Oil","Gas","Electric - Other","Electric ccASHP - split"},0))),0),"")</f>
        <v>0</v>
      </c>
      <c r="AN128" s="81">
        <f>_xlfn.IFNA(IF($D128=2,IF($K128="Not Paid by Tenant",0,INDEX('AMI Ref'!$O$7:$R$7,MATCH($K128,{"Oil","Gas","Electric - Other","Electric ccASHP - split"},0))),0),"")</f>
        <v>0</v>
      </c>
      <c r="AO128" s="81">
        <f>_xlfn.IFNA(IF($D128=3,IF($K128="Not Paid by Tenant",0,INDEX('AMI Ref'!$O$8:$R$8,MATCH($K128,{"Oil","Gas","Electric - Other","Electric ccASHP - split"},0))),0),"")</f>
        <v>0</v>
      </c>
      <c r="AP128" s="81">
        <f>_xlfn.IFNA(IF($D128=4,IF($K128="Not Paid by Tenant",0,INDEX('AMI Ref'!$O$9:$R$9,MATCH($K128,{"Oil","Gas","Electric - Other","Electric ccASHP - split"},0))),0),"")</f>
        <v>0</v>
      </c>
      <c r="AQ128" s="81">
        <f>_xlfn.IFNA(IF($D128=5,IF($K128="Not Paid by Tenant",0,INDEX('AMI Ref'!$O$10:$R$10,MATCH($K128,{"Oil","Gas","Electric - Other","Electric ccASHP - split"},0))),0),"")</f>
        <v>0</v>
      </c>
      <c r="AR128" s="124">
        <f t="shared" si="21"/>
        <v>0</v>
      </c>
      <c r="AS128" s="123" t="e">
        <f t="shared" si="22"/>
        <v>#N/A</v>
      </c>
    </row>
    <row r="129" spans="1:45" ht="12.95" customHeight="1" x14ac:dyDescent="0.2">
      <c r="A129" s="130">
        <v>127</v>
      </c>
      <c r="B129" s="177">
        <f>IF(OR(COUNTIF($B$2:$B128,Input!$F145)&lt;1,COUNTIF($O$2:$O128,Input!$C145)&lt;1),Input!F145,0)</f>
        <v>0</v>
      </c>
      <c r="C129" s="177">
        <f>IF(OR(COUNTIF($B$2:$B128,Input!$F145)&lt;1,COUNTIF($O$2:$O128,Input!$C145)&lt;1),Input!G145,0)</f>
        <v>0</v>
      </c>
      <c r="D129" s="177">
        <f>IF(OR(COUNTIF($B$2:$B128,Input!$F145)&lt;1,COUNTIF($O$2:$O128,Input!$C145)&lt;1),Input!H145,0)</f>
        <v>0</v>
      </c>
      <c r="E129" s="177">
        <f>IF(OR(COUNTIF($B$2:$B128,Input!$F145)&lt;1,COUNTIF($O$2:$O128,Input!$C145)&lt;1),Input!I145,0)</f>
        <v>0</v>
      </c>
      <c r="F129" s="177">
        <f>IF(OR(COUNTIF($B$2:$B128,Input!$F145)&lt;1,COUNTIF($O$2:$O128,Input!$C145)&lt;1),Input!J145,0)</f>
        <v>0</v>
      </c>
      <c r="G129" s="177">
        <f>IF(OR(COUNTIF($B$2:$B128,Input!$F145)&lt;1,COUNTIF($O$2:$O128,Input!$C145)&lt;1),Input!K145,0)</f>
        <v>0</v>
      </c>
      <c r="H129" s="177">
        <f>IF(OR(COUNTIF($B$2:$B128,Input!$F145)&lt;1,COUNTIF($O$2:$O128,Input!$C145)&lt;1),Input!L145,0)</f>
        <v>0</v>
      </c>
      <c r="I129" s="177">
        <f>IF(OR(COUNTIF($B$2:$B128,Input!$F145)&lt;1,COUNTIF($O$2:$O128,Input!$C145)&lt;1),Input!M145,0)</f>
        <v>0</v>
      </c>
      <c r="J129" s="177">
        <f>IF(OR(COUNTIF($B$2:$B128,Input!$F145)&lt;1,COUNTIF($O$2:$O128,Input!$C145)&lt;1),Input!N145,0)</f>
        <v>0</v>
      </c>
      <c r="K129" s="177">
        <f>IF(OR(COUNTIF($B$2:$B128,Input!$F145)&lt;1,COUNTIF($O$2:$O128,Input!$C145)&lt;1),Input!O145,0)</f>
        <v>0</v>
      </c>
      <c r="L129" s="177">
        <f>IF(OR(COUNTIF($B$2:$B128,Input!$F145)&lt;1,COUNTIF($O$2:$O128,Input!$C145)&lt;1),Input!P145,0)</f>
        <v>0</v>
      </c>
      <c r="M129" s="129" t="str">
        <f t="shared" si="18"/>
        <v/>
      </c>
      <c r="N129" s="161">
        <f t="shared" si="13"/>
        <v>0</v>
      </c>
      <c r="O129" s="168">
        <f>Input!C145</f>
        <v>0</v>
      </c>
      <c r="P129" s="168"/>
      <c r="R129" s="131">
        <f t="shared" si="14"/>
        <v>0</v>
      </c>
      <c r="S129" s="133" t="str">
        <f t="shared" si="10"/>
        <v xml:space="preserve"> </v>
      </c>
      <c r="T129" s="133"/>
      <c r="U129" s="132" t="str">
        <f>_xlfn.IFNA(IF($D129=0,LOOKUP($F129,{0.1,0.2,0.3,0.4,0.5,0.6,0.7,0.8,0.9,1},{22,34,46,58,70,82,94,106,118,130}),""),"")</f>
        <v/>
      </c>
      <c r="V129" s="132" t="str">
        <f>_xlfn.IFNA(IF($D129=1,LOOKUP($F129,{0.1,0.2,0.3,0.4,0.5,0.6,0.7,0.8,0.9,1},{23,35,47,59,71,83,95,107,119,131}),""),"")</f>
        <v/>
      </c>
      <c r="W129" s="132" t="str">
        <f>_xlfn.IFNA(IF($D129=2,LOOKUP($F129,{0.1,0.2,0.3,0.4,0.5,0.6,0.7,0.8,0.9,1},{24,36,48,60,72,84,96,108,120,132}),""),"")</f>
        <v/>
      </c>
      <c r="X129" s="132" t="str">
        <f>_xlfn.IFNA(IF($D129=3,LOOKUP($F129,{0.1,0.2,0.3,0.4,0.5,0.6,0.7,0.8,0.9,1},{25,37,49,61,73,85,97,109,121,133}),""),"")</f>
        <v/>
      </c>
      <c r="Y129" s="132" t="str">
        <f>_xlfn.IFNA(IF($D129=4,LOOKUP($F129,{0.1,0.2,0.3,0.4,0.5,0.6,0.7,0.8,0.9,1},{26,38,50,62,74,86,98,110,122,134}),""),"")</f>
        <v/>
      </c>
      <c r="Z129" s="132" t="str">
        <f>_xlfn.IFNA(IF($D129=5,LOOKUP($F129,{0.1,0.2,0.3,0.4,0.5,0.6,0.7,0.8,0.9,1},{27,39,51,63,75,87,99,111,123,135}),""),"")</f>
        <v/>
      </c>
      <c r="AA129" s="132">
        <f t="shared" si="19"/>
        <v>0</v>
      </c>
      <c r="AB129" s="132" t="str">
        <f t="shared" si="20"/>
        <v>00</v>
      </c>
      <c r="AC129" s="82" t="e">
        <f>VLOOKUP(AB129,'AMI Ref'!T:U,2,FALSE)</f>
        <v>#N/A</v>
      </c>
      <c r="AD129" s="124"/>
      <c r="AE129" s="81" t="str">
        <f>_xlfn.IFNA(IF($D129=0,IF($J129="Not Paid by Tenant",0,INDEX('AMI Ref'!$K$5:$N$5,MATCH($J129,{"Oil","Gas","Electric - Other","ELECTRIC - HEAT PUMP"},0))),0),"")</f>
        <v/>
      </c>
      <c r="AF129" s="81">
        <f>_xlfn.IFNA(IF($D129=1,IF($J129="Not Paid by Tenant",0,INDEX('AMI Ref'!$K$6:$N$6,MATCH($J129,{"Oil","Gas","Electric - Other","ELECTRIC - HEAT PUMP"},0))),0),"")</f>
        <v>0</v>
      </c>
      <c r="AG129" s="81">
        <f>_xlfn.IFNA(IF($D129=2,IF($J129="Not Paid by Tenant",0,INDEX('AMI Ref'!$K$7:$N$7,MATCH($J129,{"Oil","Gas","Electric - Other","ELECTRIC - HEAT PUMP"},0))),0),"")</f>
        <v>0</v>
      </c>
      <c r="AH129" s="81">
        <f>_xlfn.IFNA(IF($D129=3,IF($J129="Not Paid by Tenant",0,INDEX('AMI Ref'!$K$8:$N$8,MATCH($J129,{"Oil","Gas","Electric - Other","ELECTRIC - HEAT PUMP"},0))),0),"")</f>
        <v>0</v>
      </c>
      <c r="AI129" s="81">
        <f>_xlfn.IFNA(IF($D129=4,IF($J129="Not Paid by Tenant",0,INDEX('AMI Ref'!$K$9:$N$9,MATCH($J129,{"Oil","Gas","Electric - Other","ELECTRIC - HEAT PUMP"},0))),0),"")</f>
        <v>0</v>
      </c>
      <c r="AJ129" s="81">
        <f>_xlfn.IFNA(IF($D129=5,IF($J129="Not Paid by Tenant",0,INDEX('AMI Ref'!$K$10:$N$10,MATCH($J129,{"Oil","Gas","Electric - Other","ELECTRIC - HEAT PUMP"},0))),0),"")</f>
        <v>0</v>
      </c>
      <c r="AK129" s="128"/>
      <c r="AL129" s="81" t="str">
        <f>_xlfn.IFNA(IF($D129=0,IF($K129="Not Paid by Tenant",0,INDEX('AMI Ref'!$O$5:$R$5,MATCH($K129,{"Oil","Gas","Electric - Other","Electric ccASHP - split"},0))),0),"")</f>
        <v/>
      </c>
      <c r="AM129" s="81">
        <f>_xlfn.IFNA(IF($D129=1,IF($K129="Not Paid by Tenant",0,INDEX('AMI Ref'!$O$6:$R$6,MATCH($K129,{"Oil","Gas","Electric - Other","Electric ccASHP - split"},0))),0),"")</f>
        <v>0</v>
      </c>
      <c r="AN129" s="81">
        <f>_xlfn.IFNA(IF($D129=2,IF($K129="Not Paid by Tenant",0,INDEX('AMI Ref'!$O$7:$R$7,MATCH($K129,{"Oil","Gas","Electric - Other","Electric ccASHP - split"},0))),0),"")</f>
        <v>0</v>
      </c>
      <c r="AO129" s="81">
        <f>_xlfn.IFNA(IF($D129=3,IF($K129="Not Paid by Tenant",0,INDEX('AMI Ref'!$O$8:$R$8,MATCH($K129,{"Oil","Gas","Electric - Other","Electric ccASHP - split"},0))),0),"")</f>
        <v>0</v>
      </c>
      <c r="AP129" s="81">
        <f>_xlfn.IFNA(IF($D129=4,IF($K129="Not Paid by Tenant",0,INDEX('AMI Ref'!$O$9:$R$9,MATCH($K129,{"Oil","Gas","Electric - Other","Electric ccASHP - split"},0))),0),"")</f>
        <v>0</v>
      </c>
      <c r="AQ129" s="81">
        <f>_xlfn.IFNA(IF($D129=5,IF($K129="Not Paid by Tenant",0,INDEX('AMI Ref'!$O$10:$R$10,MATCH($K129,{"Oil","Gas","Electric - Other","Electric ccASHP - split"},0))),0),"")</f>
        <v>0</v>
      </c>
      <c r="AR129" s="124">
        <f t="shared" si="21"/>
        <v>0</v>
      </c>
      <c r="AS129" s="123" t="e">
        <f t="shared" si="22"/>
        <v>#N/A</v>
      </c>
    </row>
    <row r="130" spans="1:45" ht="12.95" customHeight="1" x14ac:dyDescent="0.2">
      <c r="A130" s="130">
        <v>128</v>
      </c>
      <c r="B130" s="177">
        <f>IF(OR(COUNTIF($B$2:$B129,Input!$F146)&lt;1,COUNTIF($O$2:$O129,Input!$C146)&lt;1),Input!F146,0)</f>
        <v>0</v>
      </c>
      <c r="C130" s="177">
        <f>IF(OR(COUNTIF($B$2:$B129,Input!$F146)&lt;1,COUNTIF($O$2:$O129,Input!$C146)&lt;1),Input!G146,0)</f>
        <v>0</v>
      </c>
      <c r="D130" s="177">
        <f>IF(OR(COUNTIF($B$2:$B129,Input!$F146)&lt;1,COUNTIF($O$2:$O129,Input!$C146)&lt;1),Input!H146,0)</f>
        <v>0</v>
      </c>
      <c r="E130" s="177">
        <f>IF(OR(COUNTIF($B$2:$B129,Input!$F146)&lt;1,COUNTIF($O$2:$O129,Input!$C146)&lt;1),Input!I146,0)</f>
        <v>0</v>
      </c>
      <c r="F130" s="177">
        <f>IF(OR(COUNTIF($B$2:$B129,Input!$F146)&lt;1,COUNTIF($O$2:$O129,Input!$C146)&lt;1),Input!J146,0)</f>
        <v>0</v>
      </c>
      <c r="G130" s="177">
        <f>IF(OR(COUNTIF($B$2:$B129,Input!$F146)&lt;1,COUNTIF($O$2:$O129,Input!$C146)&lt;1),Input!K146,0)</f>
        <v>0</v>
      </c>
      <c r="H130" s="177">
        <f>IF(OR(COUNTIF($B$2:$B129,Input!$F146)&lt;1,COUNTIF($O$2:$O129,Input!$C146)&lt;1),Input!L146,0)</f>
        <v>0</v>
      </c>
      <c r="I130" s="177">
        <f>IF(OR(COUNTIF($B$2:$B129,Input!$F146)&lt;1,COUNTIF($O$2:$O129,Input!$C146)&lt;1),Input!M146,0)</f>
        <v>0</v>
      </c>
      <c r="J130" s="177">
        <f>IF(OR(COUNTIF($B$2:$B129,Input!$F146)&lt;1,COUNTIF($O$2:$O129,Input!$C146)&lt;1),Input!N146,0)</f>
        <v>0</v>
      </c>
      <c r="K130" s="177">
        <f>IF(OR(COUNTIF($B$2:$B129,Input!$F146)&lt;1,COUNTIF($O$2:$O129,Input!$C146)&lt;1),Input!O146,0)</f>
        <v>0</v>
      </c>
      <c r="L130" s="177">
        <f>IF(OR(COUNTIF($B$2:$B129,Input!$F146)&lt;1,COUNTIF($O$2:$O129,Input!$C146)&lt;1),Input!P146,0)</f>
        <v>0</v>
      </c>
      <c r="M130" s="129" t="str">
        <f t="shared" si="18"/>
        <v/>
      </c>
      <c r="N130" s="161">
        <f t="shared" si="13"/>
        <v>0</v>
      </c>
      <c r="O130" s="168">
        <f>Input!C146</f>
        <v>0</v>
      </c>
      <c r="P130" s="168"/>
      <c r="R130" s="131">
        <f t="shared" si="14"/>
        <v>0</v>
      </c>
      <c r="S130" s="133" t="str">
        <f t="shared" si="10"/>
        <v xml:space="preserve"> </v>
      </c>
      <c r="T130" s="133"/>
      <c r="U130" s="132" t="str">
        <f>_xlfn.IFNA(IF($D130=0,LOOKUP($F130,{0.1,0.2,0.3,0.4,0.5,0.6,0.7,0.8,0.9,1},{22,34,46,58,70,82,94,106,118,130}),""),"")</f>
        <v/>
      </c>
      <c r="V130" s="132" t="str">
        <f>_xlfn.IFNA(IF($D130=1,LOOKUP($F130,{0.1,0.2,0.3,0.4,0.5,0.6,0.7,0.8,0.9,1},{23,35,47,59,71,83,95,107,119,131}),""),"")</f>
        <v/>
      </c>
      <c r="W130" s="132" t="str">
        <f>_xlfn.IFNA(IF($D130=2,LOOKUP($F130,{0.1,0.2,0.3,0.4,0.5,0.6,0.7,0.8,0.9,1},{24,36,48,60,72,84,96,108,120,132}),""),"")</f>
        <v/>
      </c>
      <c r="X130" s="132" t="str">
        <f>_xlfn.IFNA(IF($D130=3,LOOKUP($F130,{0.1,0.2,0.3,0.4,0.5,0.6,0.7,0.8,0.9,1},{25,37,49,61,73,85,97,109,121,133}),""),"")</f>
        <v/>
      </c>
      <c r="Y130" s="132" t="str">
        <f>_xlfn.IFNA(IF($D130=4,LOOKUP($F130,{0.1,0.2,0.3,0.4,0.5,0.6,0.7,0.8,0.9,1},{26,38,50,62,74,86,98,110,122,134}),""),"")</f>
        <v/>
      </c>
      <c r="Z130" s="132" t="str">
        <f>_xlfn.IFNA(IF($D130=5,LOOKUP($F130,{0.1,0.2,0.3,0.4,0.5,0.6,0.7,0.8,0.9,1},{27,39,51,63,75,87,99,111,123,135}),""),"")</f>
        <v/>
      </c>
      <c r="AA130" s="132">
        <f t="shared" si="19"/>
        <v>0</v>
      </c>
      <c r="AB130" s="132" t="str">
        <f t="shared" si="20"/>
        <v>00</v>
      </c>
      <c r="AC130" s="82" t="e">
        <f>VLOOKUP(AB130,'AMI Ref'!T:U,2,FALSE)</f>
        <v>#N/A</v>
      </c>
      <c r="AD130" s="124"/>
      <c r="AE130" s="81" t="str">
        <f>_xlfn.IFNA(IF($D130=0,IF($J130="Not Paid by Tenant",0,INDEX('AMI Ref'!$K$5:$N$5,MATCH($J130,{"Oil","Gas","Electric - Other","ELECTRIC - HEAT PUMP"},0))),0),"")</f>
        <v/>
      </c>
      <c r="AF130" s="81">
        <f>_xlfn.IFNA(IF($D130=1,IF($J130="Not Paid by Tenant",0,INDEX('AMI Ref'!$K$6:$N$6,MATCH($J130,{"Oil","Gas","Electric - Other","ELECTRIC - HEAT PUMP"},0))),0),"")</f>
        <v>0</v>
      </c>
      <c r="AG130" s="81">
        <f>_xlfn.IFNA(IF($D130=2,IF($J130="Not Paid by Tenant",0,INDEX('AMI Ref'!$K$7:$N$7,MATCH($J130,{"Oil","Gas","Electric - Other","ELECTRIC - HEAT PUMP"},0))),0),"")</f>
        <v>0</v>
      </c>
      <c r="AH130" s="81">
        <f>_xlfn.IFNA(IF($D130=3,IF($J130="Not Paid by Tenant",0,INDEX('AMI Ref'!$K$8:$N$8,MATCH($J130,{"Oil","Gas","Electric - Other","ELECTRIC - HEAT PUMP"},0))),0),"")</f>
        <v>0</v>
      </c>
      <c r="AI130" s="81">
        <f>_xlfn.IFNA(IF($D130=4,IF($J130="Not Paid by Tenant",0,INDEX('AMI Ref'!$K$9:$N$9,MATCH($J130,{"Oil","Gas","Electric - Other","ELECTRIC - HEAT PUMP"},0))),0),"")</f>
        <v>0</v>
      </c>
      <c r="AJ130" s="81">
        <f>_xlfn.IFNA(IF($D130=5,IF($J130="Not Paid by Tenant",0,INDEX('AMI Ref'!$K$10:$N$10,MATCH($J130,{"Oil","Gas","Electric - Other","ELECTRIC - HEAT PUMP"},0))),0),"")</f>
        <v>0</v>
      </c>
      <c r="AK130" s="128"/>
      <c r="AL130" s="81" t="str">
        <f>_xlfn.IFNA(IF($D130=0,IF($K130="Not Paid by Tenant",0,INDEX('AMI Ref'!$O$5:$R$5,MATCH($K130,{"Oil","Gas","Electric - Other","Electric ccASHP - split"},0))),0),"")</f>
        <v/>
      </c>
      <c r="AM130" s="81">
        <f>_xlfn.IFNA(IF($D130=1,IF($K130="Not Paid by Tenant",0,INDEX('AMI Ref'!$O$6:$R$6,MATCH($K130,{"Oil","Gas","Electric - Other","Electric ccASHP - split"},0))),0),"")</f>
        <v>0</v>
      </c>
      <c r="AN130" s="81">
        <f>_xlfn.IFNA(IF($D130=2,IF($K130="Not Paid by Tenant",0,INDEX('AMI Ref'!$O$7:$R$7,MATCH($K130,{"Oil","Gas","Electric - Other","Electric ccASHP - split"},0))),0),"")</f>
        <v>0</v>
      </c>
      <c r="AO130" s="81">
        <f>_xlfn.IFNA(IF($D130=3,IF($K130="Not Paid by Tenant",0,INDEX('AMI Ref'!$O$8:$R$8,MATCH($K130,{"Oil","Gas","Electric - Other","Electric ccASHP - split"},0))),0),"")</f>
        <v>0</v>
      </c>
      <c r="AP130" s="81">
        <f>_xlfn.IFNA(IF($D130=4,IF($K130="Not Paid by Tenant",0,INDEX('AMI Ref'!$O$9:$R$9,MATCH($K130,{"Oil","Gas","Electric - Other","Electric ccASHP - split"},0))),0),"")</f>
        <v>0</v>
      </c>
      <c r="AQ130" s="81">
        <f>_xlfn.IFNA(IF($D130=5,IF($K130="Not Paid by Tenant",0,INDEX('AMI Ref'!$O$10:$R$10,MATCH($K130,{"Oil","Gas","Electric - Other","Electric ccASHP - split"},0))),0),"")</f>
        <v>0</v>
      </c>
      <c r="AR130" s="124">
        <f t="shared" si="21"/>
        <v>0</v>
      </c>
      <c r="AS130" s="123" t="e">
        <f t="shared" si="22"/>
        <v>#N/A</v>
      </c>
    </row>
    <row r="131" spans="1:45" ht="12.95" customHeight="1" x14ac:dyDescent="0.2">
      <c r="A131" s="130">
        <v>129</v>
      </c>
      <c r="B131" s="177">
        <f>IF(OR(COUNTIF($B$2:$B130,Input!$F147)&lt;1,COUNTIF($O$2:$O130,Input!$C147)&lt;1),Input!F147,0)</f>
        <v>0</v>
      </c>
      <c r="C131" s="177">
        <f>IF(OR(COUNTIF($B$2:$B130,Input!$F147)&lt;1,COUNTIF($O$2:$O130,Input!$C147)&lt;1),Input!G147,0)</f>
        <v>0</v>
      </c>
      <c r="D131" s="177">
        <f>IF(OR(COUNTIF($B$2:$B130,Input!$F147)&lt;1,COUNTIF($O$2:$O130,Input!$C147)&lt;1),Input!H147,0)</f>
        <v>0</v>
      </c>
      <c r="E131" s="177">
        <f>IF(OR(COUNTIF($B$2:$B130,Input!$F147)&lt;1,COUNTIF($O$2:$O130,Input!$C147)&lt;1),Input!I147,0)</f>
        <v>0</v>
      </c>
      <c r="F131" s="177">
        <f>IF(OR(COUNTIF($B$2:$B130,Input!$F147)&lt;1,COUNTIF($O$2:$O130,Input!$C147)&lt;1),Input!J147,0)</f>
        <v>0</v>
      </c>
      <c r="G131" s="177">
        <f>IF(OR(COUNTIF($B$2:$B130,Input!$F147)&lt;1,COUNTIF($O$2:$O130,Input!$C147)&lt;1),Input!K147,0)</f>
        <v>0</v>
      </c>
      <c r="H131" s="177">
        <f>IF(OR(COUNTIF($B$2:$B130,Input!$F147)&lt;1,COUNTIF($O$2:$O130,Input!$C147)&lt;1),Input!L147,0)</f>
        <v>0</v>
      </c>
      <c r="I131" s="177">
        <f>IF(OR(COUNTIF($B$2:$B130,Input!$F147)&lt;1,COUNTIF($O$2:$O130,Input!$C147)&lt;1),Input!M147,0)</f>
        <v>0</v>
      </c>
      <c r="J131" s="177">
        <f>IF(OR(COUNTIF($B$2:$B130,Input!$F147)&lt;1,COUNTIF($O$2:$O130,Input!$C147)&lt;1),Input!N147,0)</f>
        <v>0</v>
      </c>
      <c r="K131" s="177">
        <f>IF(OR(COUNTIF($B$2:$B130,Input!$F147)&lt;1,COUNTIF($O$2:$O130,Input!$C147)&lt;1),Input!O147,0)</f>
        <v>0</v>
      </c>
      <c r="L131" s="177">
        <f>IF(OR(COUNTIF($B$2:$B130,Input!$F147)&lt;1,COUNTIF($O$2:$O130,Input!$C147)&lt;1),Input!P147,0)</f>
        <v>0</v>
      </c>
      <c r="M131" s="129" t="str">
        <f t="shared" si="18"/>
        <v/>
      </c>
      <c r="N131" s="161">
        <f t="shared" si="13"/>
        <v>0</v>
      </c>
      <c r="O131" s="168">
        <f>Input!C147</f>
        <v>0</v>
      </c>
      <c r="P131" s="168"/>
      <c r="R131" s="131">
        <f t="shared" si="14"/>
        <v>0</v>
      </c>
      <c r="S131" s="133" t="str">
        <f t="shared" ref="S131:S194" si="23">IF(H131="Yes w/ Elec. Stove","G"," ")</f>
        <v xml:space="preserve"> </v>
      </c>
      <c r="T131" s="133"/>
      <c r="U131" s="132" t="str">
        <f>_xlfn.IFNA(IF($D131=0,LOOKUP($F131,{0.1,0.2,0.3,0.4,0.5,0.6,0.7,0.8,0.9,1},{22,34,46,58,70,82,94,106,118,130}),""),"")</f>
        <v/>
      </c>
      <c r="V131" s="132" t="str">
        <f>_xlfn.IFNA(IF($D131=1,LOOKUP($F131,{0.1,0.2,0.3,0.4,0.5,0.6,0.7,0.8,0.9,1},{23,35,47,59,71,83,95,107,119,131}),""),"")</f>
        <v/>
      </c>
      <c r="W131" s="132" t="str">
        <f>_xlfn.IFNA(IF($D131=2,LOOKUP($F131,{0.1,0.2,0.3,0.4,0.5,0.6,0.7,0.8,0.9,1},{24,36,48,60,72,84,96,108,120,132}),""),"")</f>
        <v/>
      </c>
      <c r="X131" s="132" t="str">
        <f>_xlfn.IFNA(IF($D131=3,LOOKUP($F131,{0.1,0.2,0.3,0.4,0.5,0.6,0.7,0.8,0.9,1},{25,37,49,61,73,85,97,109,121,133}),""),"")</f>
        <v/>
      </c>
      <c r="Y131" s="132" t="str">
        <f>_xlfn.IFNA(IF($D131=4,LOOKUP($F131,{0.1,0.2,0.3,0.4,0.5,0.6,0.7,0.8,0.9,1},{26,38,50,62,74,86,98,110,122,134}),""),"")</f>
        <v/>
      </c>
      <c r="Z131" s="132" t="str">
        <f>_xlfn.IFNA(IF($D131=5,LOOKUP($F131,{0.1,0.2,0.3,0.4,0.5,0.6,0.7,0.8,0.9,1},{27,39,51,63,75,87,99,111,123,135}),""),"")</f>
        <v/>
      </c>
      <c r="AA131" s="132">
        <f t="shared" si="19"/>
        <v>0</v>
      </c>
      <c r="AB131" s="132" t="str">
        <f t="shared" si="20"/>
        <v>00</v>
      </c>
      <c r="AC131" s="82" t="e">
        <f>VLOOKUP(AB131,'AMI Ref'!T:U,2,FALSE)</f>
        <v>#N/A</v>
      </c>
      <c r="AD131" s="124"/>
      <c r="AE131" s="81" t="str">
        <f>_xlfn.IFNA(IF($D131=0,IF($J131="Not Paid by Tenant",0,INDEX('AMI Ref'!$K$5:$N$5,MATCH($J131,{"Oil","Gas","Electric - Other","ELECTRIC - HEAT PUMP"},0))),0),"")</f>
        <v/>
      </c>
      <c r="AF131" s="81">
        <f>_xlfn.IFNA(IF($D131=1,IF($J131="Not Paid by Tenant",0,INDEX('AMI Ref'!$K$6:$N$6,MATCH($J131,{"Oil","Gas","Electric - Other","ELECTRIC - HEAT PUMP"},0))),0),"")</f>
        <v>0</v>
      </c>
      <c r="AG131" s="81">
        <f>_xlfn.IFNA(IF($D131=2,IF($J131="Not Paid by Tenant",0,INDEX('AMI Ref'!$K$7:$N$7,MATCH($J131,{"Oil","Gas","Electric - Other","ELECTRIC - HEAT PUMP"},0))),0),"")</f>
        <v>0</v>
      </c>
      <c r="AH131" s="81">
        <f>_xlfn.IFNA(IF($D131=3,IF($J131="Not Paid by Tenant",0,INDEX('AMI Ref'!$K$8:$N$8,MATCH($J131,{"Oil","Gas","Electric - Other","ELECTRIC - HEAT PUMP"},0))),0),"")</f>
        <v>0</v>
      </c>
      <c r="AI131" s="81">
        <f>_xlfn.IFNA(IF($D131=4,IF($J131="Not Paid by Tenant",0,INDEX('AMI Ref'!$K$9:$N$9,MATCH($J131,{"Oil","Gas","Electric - Other","ELECTRIC - HEAT PUMP"},0))),0),"")</f>
        <v>0</v>
      </c>
      <c r="AJ131" s="81">
        <f>_xlfn.IFNA(IF($D131=5,IF($J131="Not Paid by Tenant",0,INDEX('AMI Ref'!$K$10:$N$10,MATCH($J131,{"Oil","Gas","Electric - Other","ELECTRIC - HEAT PUMP"},0))),0),"")</f>
        <v>0</v>
      </c>
      <c r="AK131" s="128"/>
      <c r="AL131" s="81" t="str">
        <f>_xlfn.IFNA(IF($D131=0,IF($K131="Not Paid by Tenant",0,INDEX('AMI Ref'!$O$5:$R$5,MATCH($K131,{"Oil","Gas","Electric - Other","Electric ccASHP - split"},0))),0),"")</f>
        <v/>
      </c>
      <c r="AM131" s="81">
        <f>_xlfn.IFNA(IF($D131=1,IF($K131="Not Paid by Tenant",0,INDEX('AMI Ref'!$O$6:$R$6,MATCH($K131,{"Oil","Gas","Electric - Other","Electric ccASHP - split"},0))),0),"")</f>
        <v>0</v>
      </c>
      <c r="AN131" s="81">
        <f>_xlfn.IFNA(IF($D131=2,IF($K131="Not Paid by Tenant",0,INDEX('AMI Ref'!$O$7:$R$7,MATCH($K131,{"Oil","Gas","Electric - Other","Electric ccASHP - split"},0))),0),"")</f>
        <v>0</v>
      </c>
      <c r="AO131" s="81">
        <f>_xlfn.IFNA(IF($D131=3,IF($K131="Not Paid by Tenant",0,INDEX('AMI Ref'!$O$8:$R$8,MATCH($K131,{"Oil","Gas","Electric - Other","Electric ccASHP - split"},0))),0),"")</f>
        <v>0</v>
      </c>
      <c r="AP131" s="81">
        <f>_xlfn.IFNA(IF($D131=4,IF($K131="Not Paid by Tenant",0,INDEX('AMI Ref'!$O$9:$R$9,MATCH($K131,{"Oil","Gas","Electric - Other","Electric ccASHP - split"},0))),0),"")</f>
        <v>0</v>
      </c>
      <c r="AQ131" s="81">
        <f>_xlfn.IFNA(IF($D131=5,IF($K131="Not Paid by Tenant",0,INDEX('AMI Ref'!$O$10:$R$10,MATCH($K131,{"Oil","Gas","Electric - Other","Electric ccASHP - split"},0))),0),"")</f>
        <v>0</v>
      </c>
      <c r="AR131" s="124">
        <f t="shared" si="21"/>
        <v>0</v>
      </c>
      <c r="AS131" s="123" t="e">
        <f t="shared" si="22"/>
        <v>#N/A</v>
      </c>
    </row>
    <row r="132" spans="1:45" ht="12.95" customHeight="1" x14ac:dyDescent="0.2">
      <c r="A132" s="130">
        <v>130</v>
      </c>
      <c r="B132" s="177">
        <f>IF(OR(COUNTIF($B$2:$B131,Input!$F148)&lt;1,COUNTIF($O$2:$O131,Input!$C148)&lt;1),Input!F148,0)</f>
        <v>0</v>
      </c>
      <c r="C132" s="177">
        <f>IF(OR(COUNTIF($B$2:$B131,Input!$F148)&lt;1,COUNTIF($O$2:$O131,Input!$C148)&lt;1),Input!G148,0)</f>
        <v>0</v>
      </c>
      <c r="D132" s="177">
        <f>IF(OR(COUNTIF($B$2:$B131,Input!$F148)&lt;1,COUNTIF($O$2:$O131,Input!$C148)&lt;1),Input!H148,0)</f>
        <v>0</v>
      </c>
      <c r="E132" s="177">
        <f>IF(OR(COUNTIF($B$2:$B131,Input!$F148)&lt;1,COUNTIF($O$2:$O131,Input!$C148)&lt;1),Input!I148,0)</f>
        <v>0</v>
      </c>
      <c r="F132" s="177">
        <f>IF(OR(COUNTIF($B$2:$B131,Input!$F148)&lt;1,COUNTIF($O$2:$O131,Input!$C148)&lt;1),Input!J148,0)</f>
        <v>0</v>
      </c>
      <c r="G132" s="177">
        <f>IF(OR(COUNTIF($B$2:$B131,Input!$F148)&lt;1,COUNTIF($O$2:$O131,Input!$C148)&lt;1),Input!K148,0)</f>
        <v>0</v>
      </c>
      <c r="H132" s="177">
        <f>IF(OR(COUNTIF($B$2:$B131,Input!$F148)&lt;1,COUNTIF($O$2:$O131,Input!$C148)&lt;1),Input!L148,0)</f>
        <v>0</v>
      </c>
      <c r="I132" s="177">
        <f>IF(OR(COUNTIF($B$2:$B131,Input!$F148)&lt;1,COUNTIF($O$2:$O131,Input!$C148)&lt;1),Input!M148,0)</f>
        <v>0</v>
      </c>
      <c r="J132" s="177">
        <f>IF(OR(COUNTIF($B$2:$B131,Input!$F148)&lt;1,COUNTIF($O$2:$O131,Input!$C148)&lt;1),Input!N148,0)</f>
        <v>0</v>
      </c>
      <c r="K132" s="177">
        <f>IF(OR(COUNTIF($B$2:$B131,Input!$F148)&lt;1,COUNTIF($O$2:$O131,Input!$C148)&lt;1),Input!O148,0)</f>
        <v>0</v>
      </c>
      <c r="L132" s="177">
        <f>IF(OR(COUNTIF($B$2:$B131,Input!$F148)&lt;1,COUNTIF($O$2:$O131,Input!$C148)&lt;1),Input!P148,0)</f>
        <v>0</v>
      </c>
      <c r="M132" s="129" t="str">
        <f t="shared" si="18"/>
        <v/>
      </c>
      <c r="N132" s="161">
        <f t="shared" ref="N132:N195" si="24">IF(G132&lt;=F132,IF(G132&gt;0%,G132,F132),F132)</f>
        <v>0</v>
      </c>
      <c r="O132" s="168">
        <f>Input!C148</f>
        <v>0</v>
      </c>
      <c r="P132" s="168"/>
      <c r="R132" s="131">
        <f t="shared" ref="R132:R195" si="25">IF(AND($H132="Not Paid by Tenant",$I132="Not Paid by Tenant"),"E",IF(AND($H132="Yes, No Elec. Stove",$I132="Not Paid by Tenant"),"F",IF(AND($H132="Not Paid by Tenant",$I132="Yes"),"H",IF(AND($H132="Yes, No Elec. Stove",$I132="Yes"),"I", ))))</f>
        <v>0</v>
      </c>
      <c r="S132" s="133" t="str">
        <f t="shared" si="23"/>
        <v xml:space="preserve"> </v>
      </c>
      <c r="T132" s="133"/>
      <c r="U132" s="132" t="str">
        <f>_xlfn.IFNA(IF($D132=0,LOOKUP($F132,{0.1,0.2,0.3,0.4,0.5,0.6,0.7,0.8,0.9,1},{22,34,46,58,70,82,94,106,118,130}),""),"")</f>
        <v/>
      </c>
      <c r="V132" s="132" t="str">
        <f>_xlfn.IFNA(IF($D132=1,LOOKUP($F132,{0.1,0.2,0.3,0.4,0.5,0.6,0.7,0.8,0.9,1},{23,35,47,59,71,83,95,107,119,131}),""),"")</f>
        <v/>
      </c>
      <c r="W132" s="132" t="str">
        <f>_xlfn.IFNA(IF($D132=2,LOOKUP($F132,{0.1,0.2,0.3,0.4,0.5,0.6,0.7,0.8,0.9,1},{24,36,48,60,72,84,96,108,120,132}),""),"")</f>
        <v/>
      </c>
      <c r="X132" s="132" t="str">
        <f>_xlfn.IFNA(IF($D132=3,LOOKUP($F132,{0.1,0.2,0.3,0.4,0.5,0.6,0.7,0.8,0.9,1},{25,37,49,61,73,85,97,109,121,133}),""),"")</f>
        <v/>
      </c>
      <c r="Y132" s="132" t="str">
        <f>_xlfn.IFNA(IF($D132=4,LOOKUP($F132,{0.1,0.2,0.3,0.4,0.5,0.6,0.7,0.8,0.9,1},{26,38,50,62,74,86,98,110,122,134}),""),"")</f>
        <v/>
      </c>
      <c r="Z132" s="132" t="str">
        <f>_xlfn.IFNA(IF($D132=5,LOOKUP($F132,{0.1,0.2,0.3,0.4,0.5,0.6,0.7,0.8,0.9,1},{27,39,51,63,75,87,99,111,123,135}),""),"")</f>
        <v/>
      </c>
      <c r="AA132" s="132">
        <f t="shared" si="19"/>
        <v>0</v>
      </c>
      <c r="AB132" s="132" t="str">
        <f t="shared" si="20"/>
        <v>00</v>
      </c>
      <c r="AC132" s="82" t="e">
        <f>VLOOKUP(AB132,'AMI Ref'!T:U,2,FALSE)</f>
        <v>#N/A</v>
      </c>
      <c r="AD132" s="124"/>
      <c r="AE132" s="81" t="str">
        <f>_xlfn.IFNA(IF($D132=0,IF($J132="Not Paid by Tenant",0,INDEX('AMI Ref'!$K$5:$N$5,MATCH($J132,{"Oil","Gas","Electric - Other","ELECTRIC - HEAT PUMP"},0))),0),"")</f>
        <v/>
      </c>
      <c r="AF132" s="81">
        <f>_xlfn.IFNA(IF($D132=1,IF($J132="Not Paid by Tenant",0,INDEX('AMI Ref'!$K$6:$N$6,MATCH($J132,{"Oil","Gas","Electric - Other","ELECTRIC - HEAT PUMP"},0))),0),"")</f>
        <v>0</v>
      </c>
      <c r="AG132" s="81">
        <f>_xlfn.IFNA(IF($D132=2,IF($J132="Not Paid by Tenant",0,INDEX('AMI Ref'!$K$7:$N$7,MATCH($J132,{"Oil","Gas","Electric - Other","ELECTRIC - HEAT PUMP"},0))),0),"")</f>
        <v>0</v>
      </c>
      <c r="AH132" s="81">
        <f>_xlfn.IFNA(IF($D132=3,IF($J132="Not Paid by Tenant",0,INDEX('AMI Ref'!$K$8:$N$8,MATCH($J132,{"Oil","Gas","Electric - Other","ELECTRIC - HEAT PUMP"},0))),0),"")</f>
        <v>0</v>
      </c>
      <c r="AI132" s="81">
        <f>_xlfn.IFNA(IF($D132=4,IF($J132="Not Paid by Tenant",0,INDEX('AMI Ref'!$K$9:$N$9,MATCH($J132,{"Oil","Gas","Electric - Other","ELECTRIC - HEAT PUMP"},0))),0),"")</f>
        <v>0</v>
      </c>
      <c r="AJ132" s="81">
        <f>_xlfn.IFNA(IF($D132=5,IF($J132="Not Paid by Tenant",0,INDEX('AMI Ref'!$K$10:$N$10,MATCH($J132,{"Oil","Gas","Electric - Other","ELECTRIC - HEAT PUMP"},0))),0),"")</f>
        <v>0</v>
      </c>
      <c r="AK132" s="128"/>
      <c r="AL132" s="81" t="str">
        <f>_xlfn.IFNA(IF($D132=0,IF($K132="Not Paid by Tenant",0,INDEX('AMI Ref'!$O$5:$R$5,MATCH($K132,{"Oil","Gas","Electric - Other","Electric ccASHP - split"},0))),0),"")</f>
        <v/>
      </c>
      <c r="AM132" s="81">
        <f>_xlfn.IFNA(IF($D132=1,IF($K132="Not Paid by Tenant",0,INDEX('AMI Ref'!$O$6:$R$6,MATCH($K132,{"Oil","Gas","Electric - Other","Electric ccASHP - split"},0))),0),"")</f>
        <v>0</v>
      </c>
      <c r="AN132" s="81">
        <f>_xlfn.IFNA(IF($D132=2,IF($K132="Not Paid by Tenant",0,INDEX('AMI Ref'!$O$7:$R$7,MATCH($K132,{"Oil","Gas","Electric - Other","Electric ccASHP - split"},0))),0),"")</f>
        <v>0</v>
      </c>
      <c r="AO132" s="81">
        <f>_xlfn.IFNA(IF($D132=3,IF($K132="Not Paid by Tenant",0,INDEX('AMI Ref'!$O$8:$R$8,MATCH($K132,{"Oil","Gas","Electric - Other","Electric ccASHP - split"},0))),0),"")</f>
        <v>0</v>
      </c>
      <c r="AP132" s="81">
        <f>_xlfn.IFNA(IF($D132=4,IF($K132="Not Paid by Tenant",0,INDEX('AMI Ref'!$O$9:$R$9,MATCH($K132,{"Oil","Gas","Electric - Other","Electric ccASHP - split"},0))),0),"")</f>
        <v>0</v>
      </c>
      <c r="AQ132" s="81">
        <f>_xlfn.IFNA(IF($D132=5,IF($K132="Not Paid by Tenant",0,INDEX('AMI Ref'!$O$10:$R$10,MATCH($K132,{"Oil","Gas","Electric - Other","Electric ccASHP - split"},0))),0),"")</f>
        <v>0</v>
      </c>
      <c r="AR132" s="124">
        <f t="shared" si="21"/>
        <v>0</v>
      </c>
      <c r="AS132" s="123" t="e">
        <f t="shared" si="22"/>
        <v>#N/A</v>
      </c>
    </row>
    <row r="133" spans="1:45" ht="12.95" customHeight="1" x14ac:dyDescent="0.2">
      <c r="A133" s="130">
        <v>131</v>
      </c>
      <c r="B133" s="177">
        <f>IF(OR(COUNTIF($B$2:$B132,Input!$F149)&lt;1,COUNTIF($O$2:$O132,Input!$C149)&lt;1),Input!F149,0)</f>
        <v>0</v>
      </c>
      <c r="C133" s="177">
        <f>IF(OR(COUNTIF($B$2:$B132,Input!$F149)&lt;1,COUNTIF($O$2:$O132,Input!$C149)&lt;1),Input!G149,0)</f>
        <v>0</v>
      </c>
      <c r="D133" s="177">
        <f>IF(OR(COUNTIF($B$2:$B132,Input!$F149)&lt;1,COUNTIF($O$2:$O132,Input!$C149)&lt;1),Input!H149,0)</f>
        <v>0</v>
      </c>
      <c r="E133" s="177">
        <f>IF(OR(COUNTIF($B$2:$B132,Input!$F149)&lt;1,COUNTIF($O$2:$O132,Input!$C149)&lt;1),Input!I149,0)</f>
        <v>0</v>
      </c>
      <c r="F133" s="177">
        <f>IF(OR(COUNTIF($B$2:$B132,Input!$F149)&lt;1,COUNTIF($O$2:$O132,Input!$C149)&lt;1),Input!J149,0)</f>
        <v>0</v>
      </c>
      <c r="G133" s="177">
        <f>IF(OR(COUNTIF($B$2:$B132,Input!$F149)&lt;1,COUNTIF($O$2:$O132,Input!$C149)&lt;1),Input!K149,0)</f>
        <v>0</v>
      </c>
      <c r="H133" s="177">
        <f>IF(OR(COUNTIF($B$2:$B132,Input!$F149)&lt;1,COUNTIF($O$2:$O132,Input!$C149)&lt;1),Input!L149,0)</f>
        <v>0</v>
      </c>
      <c r="I133" s="177">
        <f>IF(OR(COUNTIF($B$2:$B132,Input!$F149)&lt;1,COUNTIF($O$2:$O132,Input!$C149)&lt;1),Input!M149,0)</f>
        <v>0</v>
      </c>
      <c r="J133" s="177">
        <f>IF(OR(COUNTIF($B$2:$B132,Input!$F149)&lt;1,COUNTIF($O$2:$O132,Input!$C149)&lt;1),Input!N149,0)</f>
        <v>0</v>
      </c>
      <c r="K133" s="177">
        <f>IF(OR(COUNTIF($B$2:$B132,Input!$F149)&lt;1,COUNTIF($O$2:$O132,Input!$C149)&lt;1),Input!O149,0)</f>
        <v>0</v>
      </c>
      <c r="L133" s="177">
        <f>IF(OR(COUNTIF($B$2:$B132,Input!$F149)&lt;1,COUNTIF($O$2:$O132,Input!$C149)&lt;1),Input!P149,0)</f>
        <v>0</v>
      </c>
      <c r="M133" s="129" t="str">
        <f t="shared" si="18"/>
        <v/>
      </c>
      <c r="N133" s="161">
        <f t="shared" si="24"/>
        <v>0</v>
      </c>
      <c r="O133" s="168">
        <f>Input!C149</f>
        <v>0</v>
      </c>
      <c r="P133" s="168"/>
      <c r="R133" s="131">
        <f t="shared" si="25"/>
        <v>0</v>
      </c>
      <c r="S133" s="133" t="str">
        <f t="shared" si="23"/>
        <v xml:space="preserve"> </v>
      </c>
      <c r="T133" s="133"/>
      <c r="U133" s="132" t="str">
        <f>_xlfn.IFNA(IF($D133=0,LOOKUP($F133,{0.1,0.2,0.3,0.4,0.5,0.6,0.7,0.8,0.9,1},{22,34,46,58,70,82,94,106,118,130}),""),"")</f>
        <v/>
      </c>
      <c r="V133" s="132" t="str">
        <f>_xlfn.IFNA(IF($D133=1,LOOKUP($F133,{0.1,0.2,0.3,0.4,0.5,0.6,0.7,0.8,0.9,1},{23,35,47,59,71,83,95,107,119,131}),""),"")</f>
        <v/>
      </c>
      <c r="W133" s="132" t="str">
        <f>_xlfn.IFNA(IF($D133=2,LOOKUP($F133,{0.1,0.2,0.3,0.4,0.5,0.6,0.7,0.8,0.9,1},{24,36,48,60,72,84,96,108,120,132}),""),"")</f>
        <v/>
      </c>
      <c r="X133" s="132" t="str">
        <f>_xlfn.IFNA(IF($D133=3,LOOKUP($F133,{0.1,0.2,0.3,0.4,0.5,0.6,0.7,0.8,0.9,1},{25,37,49,61,73,85,97,109,121,133}),""),"")</f>
        <v/>
      </c>
      <c r="Y133" s="132" t="str">
        <f>_xlfn.IFNA(IF($D133=4,LOOKUP($F133,{0.1,0.2,0.3,0.4,0.5,0.6,0.7,0.8,0.9,1},{26,38,50,62,74,86,98,110,122,134}),""),"")</f>
        <v/>
      </c>
      <c r="Z133" s="132" t="str">
        <f>_xlfn.IFNA(IF($D133=5,LOOKUP($F133,{0.1,0.2,0.3,0.4,0.5,0.6,0.7,0.8,0.9,1},{27,39,51,63,75,87,99,111,123,135}),""),"")</f>
        <v/>
      </c>
      <c r="AA133" s="132">
        <f t="shared" si="19"/>
        <v>0</v>
      </c>
      <c r="AB133" s="132" t="str">
        <f t="shared" si="20"/>
        <v>00</v>
      </c>
      <c r="AC133" s="82" t="e">
        <f>VLOOKUP(AB133,'AMI Ref'!T:U,2,FALSE)</f>
        <v>#N/A</v>
      </c>
      <c r="AD133" s="124"/>
      <c r="AE133" s="81" t="str">
        <f>_xlfn.IFNA(IF($D133=0,IF($J133="Not Paid by Tenant",0,INDEX('AMI Ref'!$K$5:$N$5,MATCH($J133,{"Oil","Gas","Electric - Other","ELECTRIC - HEAT PUMP"},0))),0),"")</f>
        <v/>
      </c>
      <c r="AF133" s="81">
        <f>_xlfn.IFNA(IF($D133=1,IF($J133="Not Paid by Tenant",0,INDEX('AMI Ref'!$K$6:$N$6,MATCH($J133,{"Oil","Gas","Electric - Other","ELECTRIC - HEAT PUMP"},0))),0),"")</f>
        <v>0</v>
      </c>
      <c r="AG133" s="81">
        <f>_xlfn.IFNA(IF($D133=2,IF($J133="Not Paid by Tenant",0,INDEX('AMI Ref'!$K$7:$N$7,MATCH($J133,{"Oil","Gas","Electric - Other","ELECTRIC - HEAT PUMP"},0))),0),"")</f>
        <v>0</v>
      </c>
      <c r="AH133" s="81">
        <f>_xlfn.IFNA(IF($D133=3,IF($J133="Not Paid by Tenant",0,INDEX('AMI Ref'!$K$8:$N$8,MATCH($J133,{"Oil","Gas","Electric - Other","ELECTRIC - HEAT PUMP"},0))),0),"")</f>
        <v>0</v>
      </c>
      <c r="AI133" s="81">
        <f>_xlfn.IFNA(IF($D133=4,IF($J133="Not Paid by Tenant",0,INDEX('AMI Ref'!$K$9:$N$9,MATCH($J133,{"Oil","Gas","Electric - Other","ELECTRIC - HEAT PUMP"},0))),0),"")</f>
        <v>0</v>
      </c>
      <c r="AJ133" s="81">
        <f>_xlfn.IFNA(IF($D133=5,IF($J133="Not Paid by Tenant",0,INDEX('AMI Ref'!$K$10:$N$10,MATCH($J133,{"Oil","Gas","Electric - Other","ELECTRIC - HEAT PUMP"},0))),0),"")</f>
        <v>0</v>
      </c>
      <c r="AK133" s="128"/>
      <c r="AL133" s="81" t="str">
        <f>_xlfn.IFNA(IF($D133=0,IF($K133="Not Paid by Tenant",0,INDEX('AMI Ref'!$O$5:$R$5,MATCH($K133,{"Oil","Gas","Electric - Other","Electric ccASHP - split"},0))),0),"")</f>
        <v/>
      </c>
      <c r="AM133" s="81">
        <f>_xlfn.IFNA(IF($D133=1,IF($K133="Not Paid by Tenant",0,INDEX('AMI Ref'!$O$6:$R$6,MATCH($K133,{"Oil","Gas","Electric - Other","Electric ccASHP - split"},0))),0),"")</f>
        <v>0</v>
      </c>
      <c r="AN133" s="81">
        <f>_xlfn.IFNA(IF($D133=2,IF($K133="Not Paid by Tenant",0,INDEX('AMI Ref'!$O$7:$R$7,MATCH($K133,{"Oil","Gas","Electric - Other","Electric ccASHP - split"},0))),0),"")</f>
        <v>0</v>
      </c>
      <c r="AO133" s="81">
        <f>_xlfn.IFNA(IF($D133=3,IF($K133="Not Paid by Tenant",0,INDEX('AMI Ref'!$O$8:$R$8,MATCH($K133,{"Oil","Gas","Electric - Other","Electric ccASHP - split"},0))),0),"")</f>
        <v>0</v>
      </c>
      <c r="AP133" s="81">
        <f>_xlfn.IFNA(IF($D133=4,IF($K133="Not Paid by Tenant",0,INDEX('AMI Ref'!$O$9:$R$9,MATCH($K133,{"Oil","Gas","Electric - Other","Electric ccASHP - split"},0))),0),"")</f>
        <v>0</v>
      </c>
      <c r="AQ133" s="81">
        <f>_xlfn.IFNA(IF($D133=5,IF($K133="Not Paid by Tenant",0,INDEX('AMI Ref'!$O$10:$R$10,MATCH($K133,{"Oil","Gas","Electric - Other","Electric ccASHP - split"},0))),0),"")</f>
        <v>0</v>
      </c>
      <c r="AR133" s="124">
        <f t="shared" si="21"/>
        <v>0</v>
      </c>
      <c r="AS133" s="123" t="e">
        <f t="shared" si="22"/>
        <v>#N/A</v>
      </c>
    </row>
    <row r="134" spans="1:45" ht="12.95" customHeight="1" x14ac:dyDescent="0.2">
      <c r="A134" s="130">
        <v>132</v>
      </c>
      <c r="B134" s="177">
        <f>IF(OR(COUNTIF($B$2:$B133,Input!$F150)&lt;1,COUNTIF($O$2:$O133,Input!$C150)&lt;1),Input!F150,0)</f>
        <v>0</v>
      </c>
      <c r="C134" s="177">
        <f>IF(OR(COUNTIF($B$2:$B133,Input!$F150)&lt;1,COUNTIF($O$2:$O133,Input!$C150)&lt;1),Input!G150,0)</f>
        <v>0</v>
      </c>
      <c r="D134" s="177">
        <f>IF(OR(COUNTIF($B$2:$B133,Input!$F150)&lt;1,COUNTIF($O$2:$O133,Input!$C150)&lt;1),Input!H150,0)</f>
        <v>0</v>
      </c>
      <c r="E134" s="177">
        <f>IF(OR(COUNTIF($B$2:$B133,Input!$F150)&lt;1,COUNTIF($O$2:$O133,Input!$C150)&lt;1),Input!I150,0)</f>
        <v>0</v>
      </c>
      <c r="F134" s="177">
        <f>IF(OR(COUNTIF($B$2:$B133,Input!$F150)&lt;1,COUNTIF($O$2:$O133,Input!$C150)&lt;1),Input!J150,0)</f>
        <v>0</v>
      </c>
      <c r="G134" s="177">
        <f>IF(OR(COUNTIF($B$2:$B133,Input!$F150)&lt;1,COUNTIF($O$2:$O133,Input!$C150)&lt;1),Input!K150,0)</f>
        <v>0</v>
      </c>
      <c r="H134" s="177">
        <f>IF(OR(COUNTIF($B$2:$B133,Input!$F150)&lt;1,COUNTIF($O$2:$O133,Input!$C150)&lt;1),Input!L150,0)</f>
        <v>0</v>
      </c>
      <c r="I134" s="177">
        <f>IF(OR(COUNTIF($B$2:$B133,Input!$F150)&lt;1,COUNTIF($O$2:$O133,Input!$C150)&lt;1),Input!M150,0)</f>
        <v>0</v>
      </c>
      <c r="J134" s="177">
        <f>IF(OR(COUNTIF($B$2:$B133,Input!$F150)&lt;1,COUNTIF($O$2:$O133,Input!$C150)&lt;1),Input!N150,0)</f>
        <v>0</v>
      </c>
      <c r="K134" s="177">
        <f>IF(OR(COUNTIF($B$2:$B133,Input!$F150)&lt;1,COUNTIF($O$2:$O133,Input!$C150)&lt;1),Input!O150,0)</f>
        <v>0</v>
      </c>
      <c r="L134" s="177">
        <f>IF(OR(COUNTIF($B$2:$B133,Input!$F150)&lt;1,COUNTIF($O$2:$O133,Input!$C150)&lt;1),Input!P150,0)</f>
        <v>0</v>
      </c>
      <c r="M134" s="129" t="str">
        <f t="shared" si="18"/>
        <v/>
      </c>
      <c r="N134" s="161">
        <f t="shared" si="24"/>
        <v>0</v>
      </c>
      <c r="O134" s="168">
        <f>Input!C150</f>
        <v>0</v>
      </c>
      <c r="P134" s="168"/>
      <c r="R134" s="131">
        <f t="shared" si="25"/>
        <v>0</v>
      </c>
      <c r="S134" s="133" t="str">
        <f t="shared" si="23"/>
        <v xml:space="preserve"> </v>
      </c>
      <c r="T134" s="133"/>
      <c r="U134" s="132" t="str">
        <f>_xlfn.IFNA(IF($D134=0,LOOKUP($F134,{0.1,0.2,0.3,0.4,0.5,0.6,0.7,0.8,0.9,1},{22,34,46,58,70,82,94,106,118,130}),""),"")</f>
        <v/>
      </c>
      <c r="V134" s="132" t="str">
        <f>_xlfn.IFNA(IF($D134=1,LOOKUP($F134,{0.1,0.2,0.3,0.4,0.5,0.6,0.7,0.8,0.9,1},{23,35,47,59,71,83,95,107,119,131}),""),"")</f>
        <v/>
      </c>
      <c r="W134" s="132" t="str">
        <f>_xlfn.IFNA(IF($D134=2,LOOKUP($F134,{0.1,0.2,0.3,0.4,0.5,0.6,0.7,0.8,0.9,1},{24,36,48,60,72,84,96,108,120,132}),""),"")</f>
        <v/>
      </c>
      <c r="X134" s="132" t="str">
        <f>_xlfn.IFNA(IF($D134=3,LOOKUP($F134,{0.1,0.2,0.3,0.4,0.5,0.6,0.7,0.8,0.9,1},{25,37,49,61,73,85,97,109,121,133}),""),"")</f>
        <v/>
      </c>
      <c r="Y134" s="132" t="str">
        <f>_xlfn.IFNA(IF($D134=4,LOOKUP($F134,{0.1,0.2,0.3,0.4,0.5,0.6,0.7,0.8,0.9,1},{26,38,50,62,74,86,98,110,122,134}),""),"")</f>
        <v/>
      </c>
      <c r="Z134" s="132" t="str">
        <f>_xlfn.IFNA(IF($D134=5,LOOKUP($F134,{0.1,0.2,0.3,0.4,0.5,0.6,0.7,0.8,0.9,1},{27,39,51,63,75,87,99,111,123,135}),""),"")</f>
        <v/>
      </c>
      <c r="AA134" s="132">
        <f t="shared" si="19"/>
        <v>0</v>
      </c>
      <c r="AB134" s="132" t="str">
        <f t="shared" si="20"/>
        <v>00</v>
      </c>
      <c r="AC134" s="82" t="e">
        <f>VLOOKUP(AB134,'AMI Ref'!T:U,2,FALSE)</f>
        <v>#N/A</v>
      </c>
      <c r="AD134" s="124"/>
      <c r="AE134" s="81" t="str">
        <f>_xlfn.IFNA(IF($D134=0,IF($J134="Not Paid by Tenant",0,INDEX('AMI Ref'!$K$5:$N$5,MATCH($J134,{"Oil","Gas","Electric - Other","ELECTRIC - HEAT PUMP"},0))),0),"")</f>
        <v/>
      </c>
      <c r="AF134" s="81">
        <f>_xlfn.IFNA(IF($D134=1,IF($J134="Not Paid by Tenant",0,INDEX('AMI Ref'!$K$6:$N$6,MATCH($J134,{"Oil","Gas","Electric - Other","ELECTRIC - HEAT PUMP"},0))),0),"")</f>
        <v>0</v>
      </c>
      <c r="AG134" s="81">
        <f>_xlfn.IFNA(IF($D134=2,IF($J134="Not Paid by Tenant",0,INDEX('AMI Ref'!$K$7:$N$7,MATCH($J134,{"Oil","Gas","Electric - Other","ELECTRIC - HEAT PUMP"},0))),0),"")</f>
        <v>0</v>
      </c>
      <c r="AH134" s="81">
        <f>_xlfn.IFNA(IF($D134=3,IF($J134="Not Paid by Tenant",0,INDEX('AMI Ref'!$K$8:$N$8,MATCH($J134,{"Oil","Gas","Electric - Other","ELECTRIC - HEAT PUMP"},0))),0),"")</f>
        <v>0</v>
      </c>
      <c r="AI134" s="81">
        <f>_xlfn.IFNA(IF($D134=4,IF($J134="Not Paid by Tenant",0,INDEX('AMI Ref'!$K$9:$N$9,MATCH($J134,{"Oil","Gas","Electric - Other","ELECTRIC - HEAT PUMP"},0))),0),"")</f>
        <v>0</v>
      </c>
      <c r="AJ134" s="81">
        <f>_xlfn.IFNA(IF($D134=5,IF($J134="Not Paid by Tenant",0,INDEX('AMI Ref'!$K$10:$N$10,MATCH($J134,{"Oil","Gas","Electric - Other","ELECTRIC - HEAT PUMP"},0))),0),"")</f>
        <v>0</v>
      </c>
      <c r="AK134" s="128"/>
      <c r="AL134" s="81" t="str">
        <f>_xlfn.IFNA(IF($D134=0,IF($K134="Not Paid by Tenant",0,INDEX('AMI Ref'!$O$5:$R$5,MATCH($K134,{"Oil","Gas","Electric - Other","Electric ccASHP - split"},0))),0),"")</f>
        <v/>
      </c>
      <c r="AM134" s="81">
        <f>_xlfn.IFNA(IF($D134=1,IF($K134="Not Paid by Tenant",0,INDEX('AMI Ref'!$O$6:$R$6,MATCH($K134,{"Oil","Gas","Electric - Other","Electric ccASHP - split"},0))),0),"")</f>
        <v>0</v>
      </c>
      <c r="AN134" s="81">
        <f>_xlfn.IFNA(IF($D134=2,IF($K134="Not Paid by Tenant",0,INDEX('AMI Ref'!$O$7:$R$7,MATCH($K134,{"Oil","Gas","Electric - Other","Electric ccASHP - split"},0))),0),"")</f>
        <v>0</v>
      </c>
      <c r="AO134" s="81">
        <f>_xlfn.IFNA(IF($D134=3,IF($K134="Not Paid by Tenant",0,INDEX('AMI Ref'!$O$8:$R$8,MATCH($K134,{"Oil","Gas","Electric - Other","Electric ccASHP - split"},0))),0),"")</f>
        <v>0</v>
      </c>
      <c r="AP134" s="81">
        <f>_xlfn.IFNA(IF($D134=4,IF($K134="Not Paid by Tenant",0,INDEX('AMI Ref'!$O$9:$R$9,MATCH($K134,{"Oil","Gas","Electric - Other","Electric ccASHP - split"},0))),0),"")</f>
        <v>0</v>
      </c>
      <c r="AQ134" s="81">
        <f>_xlfn.IFNA(IF($D134=5,IF($K134="Not Paid by Tenant",0,INDEX('AMI Ref'!$O$10:$R$10,MATCH($K134,{"Oil","Gas","Electric - Other","Electric ccASHP - split"},0))),0),"")</f>
        <v>0</v>
      </c>
      <c r="AR134" s="124">
        <f t="shared" si="21"/>
        <v>0</v>
      </c>
      <c r="AS134" s="123" t="e">
        <f t="shared" si="22"/>
        <v>#N/A</v>
      </c>
    </row>
    <row r="135" spans="1:45" ht="12.95" customHeight="1" x14ac:dyDescent="0.2">
      <c r="A135" s="130">
        <v>133</v>
      </c>
      <c r="B135" s="177">
        <f>IF(OR(COUNTIF($B$2:$B134,Input!$F151)&lt;1,COUNTIF($O$2:$O134,Input!$C151)&lt;1),Input!F151,0)</f>
        <v>0</v>
      </c>
      <c r="C135" s="177">
        <f>IF(OR(COUNTIF($B$2:$B134,Input!$F151)&lt;1,COUNTIF($O$2:$O134,Input!$C151)&lt;1),Input!G151,0)</f>
        <v>0</v>
      </c>
      <c r="D135" s="177">
        <f>IF(OR(COUNTIF($B$2:$B134,Input!$F151)&lt;1,COUNTIF($O$2:$O134,Input!$C151)&lt;1),Input!H151,0)</f>
        <v>0</v>
      </c>
      <c r="E135" s="177">
        <f>IF(OR(COUNTIF($B$2:$B134,Input!$F151)&lt;1,COUNTIF($O$2:$O134,Input!$C151)&lt;1),Input!I151,0)</f>
        <v>0</v>
      </c>
      <c r="F135" s="177">
        <f>IF(OR(COUNTIF($B$2:$B134,Input!$F151)&lt;1,COUNTIF($O$2:$O134,Input!$C151)&lt;1),Input!J151,0)</f>
        <v>0</v>
      </c>
      <c r="G135" s="177">
        <f>IF(OR(COUNTIF($B$2:$B134,Input!$F151)&lt;1,COUNTIF($O$2:$O134,Input!$C151)&lt;1),Input!K151,0)</f>
        <v>0</v>
      </c>
      <c r="H135" s="177">
        <f>IF(OR(COUNTIF($B$2:$B134,Input!$F151)&lt;1,COUNTIF($O$2:$O134,Input!$C151)&lt;1),Input!L151,0)</f>
        <v>0</v>
      </c>
      <c r="I135" s="177">
        <f>IF(OR(COUNTIF($B$2:$B134,Input!$F151)&lt;1,COUNTIF($O$2:$O134,Input!$C151)&lt;1),Input!M151,0)</f>
        <v>0</v>
      </c>
      <c r="J135" s="177">
        <f>IF(OR(COUNTIF($B$2:$B134,Input!$F151)&lt;1,COUNTIF($O$2:$O134,Input!$C151)&lt;1),Input!N151,0)</f>
        <v>0</v>
      </c>
      <c r="K135" s="177">
        <f>IF(OR(COUNTIF($B$2:$B134,Input!$F151)&lt;1,COUNTIF($O$2:$O134,Input!$C151)&lt;1),Input!O151,0)</f>
        <v>0</v>
      </c>
      <c r="L135" s="177">
        <f>IF(OR(COUNTIF($B$2:$B134,Input!$F151)&lt;1,COUNTIF($O$2:$O134,Input!$C151)&lt;1),Input!P151,0)</f>
        <v>0</v>
      </c>
      <c r="M135" s="129" t="str">
        <f t="shared" si="18"/>
        <v/>
      </c>
      <c r="N135" s="161">
        <f t="shared" si="24"/>
        <v>0</v>
      </c>
      <c r="O135" s="168">
        <f>Input!C151</f>
        <v>0</v>
      </c>
      <c r="P135" s="168"/>
      <c r="R135" s="131">
        <f t="shared" si="25"/>
        <v>0</v>
      </c>
      <c r="S135" s="133" t="str">
        <f t="shared" si="23"/>
        <v xml:space="preserve"> </v>
      </c>
      <c r="T135" s="133"/>
      <c r="U135" s="132" t="str">
        <f>_xlfn.IFNA(IF($D135=0,LOOKUP($F135,{0.1,0.2,0.3,0.4,0.5,0.6,0.7,0.8,0.9,1},{22,34,46,58,70,82,94,106,118,130}),""),"")</f>
        <v/>
      </c>
      <c r="V135" s="132" t="str">
        <f>_xlfn.IFNA(IF($D135=1,LOOKUP($F135,{0.1,0.2,0.3,0.4,0.5,0.6,0.7,0.8,0.9,1},{23,35,47,59,71,83,95,107,119,131}),""),"")</f>
        <v/>
      </c>
      <c r="W135" s="132" t="str">
        <f>_xlfn.IFNA(IF($D135=2,LOOKUP($F135,{0.1,0.2,0.3,0.4,0.5,0.6,0.7,0.8,0.9,1},{24,36,48,60,72,84,96,108,120,132}),""),"")</f>
        <v/>
      </c>
      <c r="X135" s="132" t="str">
        <f>_xlfn.IFNA(IF($D135=3,LOOKUP($F135,{0.1,0.2,0.3,0.4,0.5,0.6,0.7,0.8,0.9,1},{25,37,49,61,73,85,97,109,121,133}),""),"")</f>
        <v/>
      </c>
      <c r="Y135" s="132" t="str">
        <f>_xlfn.IFNA(IF($D135=4,LOOKUP($F135,{0.1,0.2,0.3,0.4,0.5,0.6,0.7,0.8,0.9,1},{26,38,50,62,74,86,98,110,122,134}),""),"")</f>
        <v/>
      </c>
      <c r="Z135" s="132" t="str">
        <f>_xlfn.IFNA(IF($D135=5,LOOKUP($F135,{0.1,0.2,0.3,0.4,0.5,0.6,0.7,0.8,0.9,1},{27,39,51,63,75,87,99,111,123,135}),""),"")</f>
        <v/>
      </c>
      <c r="AA135" s="132">
        <f t="shared" si="19"/>
        <v>0</v>
      </c>
      <c r="AB135" s="132" t="str">
        <f t="shared" si="20"/>
        <v>00</v>
      </c>
      <c r="AC135" s="82" t="e">
        <f>VLOOKUP(AB135,'AMI Ref'!T:U,2,FALSE)</f>
        <v>#N/A</v>
      </c>
      <c r="AD135" s="124"/>
      <c r="AE135" s="81" t="str">
        <f>_xlfn.IFNA(IF($D135=0,IF($J135="Not Paid by Tenant",0,INDEX('AMI Ref'!$K$5:$N$5,MATCH($J135,{"Oil","Gas","Electric - Other","ELECTRIC - HEAT PUMP"},0))),0),"")</f>
        <v/>
      </c>
      <c r="AF135" s="81">
        <f>_xlfn.IFNA(IF($D135=1,IF($J135="Not Paid by Tenant",0,INDEX('AMI Ref'!$K$6:$N$6,MATCH($J135,{"Oil","Gas","Electric - Other","ELECTRIC - HEAT PUMP"},0))),0),"")</f>
        <v>0</v>
      </c>
      <c r="AG135" s="81">
        <f>_xlfn.IFNA(IF($D135=2,IF($J135="Not Paid by Tenant",0,INDEX('AMI Ref'!$K$7:$N$7,MATCH($J135,{"Oil","Gas","Electric - Other","ELECTRIC - HEAT PUMP"},0))),0),"")</f>
        <v>0</v>
      </c>
      <c r="AH135" s="81">
        <f>_xlfn.IFNA(IF($D135=3,IF($J135="Not Paid by Tenant",0,INDEX('AMI Ref'!$K$8:$N$8,MATCH($J135,{"Oil","Gas","Electric - Other","ELECTRIC - HEAT PUMP"},0))),0),"")</f>
        <v>0</v>
      </c>
      <c r="AI135" s="81">
        <f>_xlfn.IFNA(IF($D135=4,IF($J135="Not Paid by Tenant",0,INDEX('AMI Ref'!$K$9:$N$9,MATCH($J135,{"Oil","Gas","Electric - Other","ELECTRIC - HEAT PUMP"},0))),0),"")</f>
        <v>0</v>
      </c>
      <c r="AJ135" s="81">
        <f>_xlfn.IFNA(IF($D135=5,IF($J135="Not Paid by Tenant",0,INDEX('AMI Ref'!$K$10:$N$10,MATCH($J135,{"Oil","Gas","Electric - Other","ELECTRIC - HEAT PUMP"},0))),0),"")</f>
        <v>0</v>
      </c>
      <c r="AK135" s="128"/>
      <c r="AL135" s="81" t="str">
        <f>_xlfn.IFNA(IF($D135=0,IF($K135="Not Paid by Tenant",0,INDEX('AMI Ref'!$O$5:$R$5,MATCH($K135,{"Oil","Gas","Electric - Other","Electric ccASHP - split"},0))),0),"")</f>
        <v/>
      </c>
      <c r="AM135" s="81">
        <f>_xlfn.IFNA(IF($D135=1,IF($K135="Not Paid by Tenant",0,INDEX('AMI Ref'!$O$6:$R$6,MATCH($K135,{"Oil","Gas","Electric - Other","Electric ccASHP - split"},0))),0),"")</f>
        <v>0</v>
      </c>
      <c r="AN135" s="81">
        <f>_xlfn.IFNA(IF($D135=2,IF($K135="Not Paid by Tenant",0,INDEX('AMI Ref'!$O$7:$R$7,MATCH($K135,{"Oil","Gas","Electric - Other","Electric ccASHP - split"},0))),0),"")</f>
        <v>0</v>
      </c>
      <c r="AO135" s="81">
        <f>_xlfn.IFNA(IF($D135=3,IF($K135="Not Paid by Tenant",0,INDEX('AMI Ref'!$O$8:$R$8,MATCH($K135,{"Oil","Gas","Electric - Other","Electric ccASHP - split"},0))),0),"")</f>
        <v>0</v>
      </c>
      <c r="AP135" s="81">
        <f>_xlfn.IFNA(IF($D135=4,IF($K135="Not Paid by Tenant",0,INDEX('AMI Ref'!$O$9:$R$9,MATCH($K135,{"Oil","Gas","Electric - Other","Electric ccASHP - split"},0))),0),"")</f>
        <v>0</v>
      </c>
      <c r="AQ135" s="81">
        <f>_xlfn.IFNA(IF($D135=5,IF($K135="Not Paid by Tenant",0,INDEX('AMI Ref'!$O$10:$R$10,MATCH($K135,{"Oil","Gas","Electric - Other","Electric ccASHP - split"},0))),0),"")</f>
        <v>0</v>
      </c>
      <c r="AR135" s="124">
        <f t="shared" si="21"/>
        <v>0</v>
      </c>
      <c r="AS135" s="123" t="e">
        <f t="shared" si="22"/>
        <v>#N/A</v>
      </c>
    </row>
    <row r="136" spans="1:45" ht="12.95" customHeight="1" x14ac:dyDescent="0.2">
      <c r="A136" s="130">
        <v>134</v>
      </c>
      <c r="B136" s="177">
        <f>IF(OR(COUNTIF($B$2:$B135,Input!$F152)&lt;1,COUNTIF($O$2:$O135,Input!$C152)&lt;1),Input!F152,0)</f>
        <v>0</v>
      </c>
      <c r="C136" s="177">
        <f>IF(OR(COUNTIF($B$2:$B135,Input!$F152)&lt;1,COUNTIF($O$2:$O135,Input!$C152)&lt;1),Input!G152,0)</f>
        <v>0</v>
      </c>
      <c r="D136" s="177">
        <f>IF(OR(COUNTIF($B$2:$B135,Input!$F152)&lt;1,COUNTIF($O$2:$O135,Input!$C152)&lt;1),Input!H152,0)</f>
        <v>0</v>
      </c>
      <c r="E136" s="177">
        <f>IF(OR(COUNTIF($B$2:$B135,Input!$F152)&lt;1,COUNTIF($O$2:$O135,Input!$C152)&lt;1),Input!I152,0)</f>
        <v>0</v>
      </c>
      <c r="F136" s="177">
        <f>IF(OR(COUNTIF($B$2:$B135,Input!$F152)&lt;1,COUNTIF($O$2:$O135,Input!$C152)&lt;1),Input!J152,0)</f>
        <v>0</v>
      </c>
      <c r="G136" s="177">
        <f>IF(OR(COUNTIF($B$2:$B135,Input!$F152)&lt;1,COUNTIF($O$2:$O135,Input!$C152)&lt;1),Input!K152,0)</f>
        <v>0</v>
      </c>
      <c r="H136" s="177">
        <f>IF(OR(COUNTIF($B$2:$B135,Input!$F152)&lt;1,COUNTIF($O$2:$O135,Input!$C152)&lt;1),Input!L152,0)</f>
        <v>0</v>
      </c>
      <c r="I136" s="177">
        <f>IF(OR(COUNTIF($B$2:$B135,Input!$F152)&lt;1,COUNTIF($O$2:$O135,Input!$C152)&lt;1),Input!M152,0)</f>
        <v>0</v>
      </c>
      <c r="J136" s="177">
        <f>IF(OR(COUNTIF($B$2:$B135,Input!$F152)&lt;1,COUNTIF($O$2:$O135,Input!$C152)&lt;1),Input!N152,0)</f>
        <v>0</v>
      </c>
      <c r="K136" s="177">
        <f>IF(OR(COUNTIF($B$2:$B135,Input!$F152)&lt;1,COUNTIF($O$2:$O135,Input!$C152)&lt;1),Input!O152,0)</f>
        <v>0</v>
      </c>
      <c r="L136" s="177">
        <f>IF(OR(COUNTIF($B$2:$B135,Input!$F152)&lt;1,COUNTIF($O$2:$O135,Input!$C152)&lt;1),Input!P152,0)</f>
        <v>0</v>
      </c>
      <c r="M136" s="129" t="str">
        <f t="shared" si="18"/>
        <v/>
      </c>
      <c r="N136" s="161">
        <f t="shared" si="24"/>
        <v>0</v>
      </c>
      <c r="O136" s="168">
        <f>Input!C152</f>
        <v>0</v>
      </c>
      <c r="P136" s="168"/>
      <c r="R136" s="131">
        <f t="shared" si="25"/>
        <v>0</v>
      </c>
      <c r="S136" s="133" t="str">
        <f t="shared" si="23"/>
        <v xml:space="preserve"> </v>
      </c>
      <c r="T136" s="133"/>
      <c r="U136" s="132" t="str">
        <f>_xlfn.IFNA(IF($D136=0,LOOKUP($F136,{0.1,0.2,0.3,0.4,0.5,0.6,0.7,0.8,0.9,1},{22,34,46,58,70,82,94,106,118,130}),""),"")</f>
        <v/>
      </c>
      <c r="V136" s="132" t="str">
        <f>_xlfn.IFNA(IF($D136=1,LOOKUP($F136,{0.1,0.2,0.3,0.4,0.5,0.6,0.7,0.8,0.9,1},{23,35,47,59,71,83,95,107,119,131}),""),"")</f>
        <v/>
      </c>
      <c r="W136" s="132" t="str">
        <f>_xlfn.IFNA(IF($D136=2,LOOKUP($F136,{0.1,0.2,0.3,0.4,0.5,0.6,0.7,0.8,0.9,1},{24,36,48,60,72,84,96,108,120,132}),""),"")</f>
        <v/>
      </c>
      <c r="X136" s="132" t="str">
        <f>_xlfn.IFNA(IF($D136=3,LOOKUP($F136,{0.1,0.2,0.3,0.4,0.5,0.6,0.7,0.8,0.9,1},{25,37,49,61,73,85,97,109,121,133}),""),"")</f>
        <v/>
      </c>
      <c r="Y136" s="132" t="str">
        <f>_xlfn.IFNA(IF($D136=4,LOOKUP($F136,{0.1,0.2,0.3,0.4,0.5,0.6,0.7,0.8,0.9,1},{26,38,50,62,74,86,98,110,122,134}),""),"")</f>
        <v/>
      </c>
      <c r="Z136" s="132" t="str">
        <f>_xlfn.IFNA(IF($D136=5,LOOKUP($F136,{0.1,0.2,0.3,0.4,0.5,0.6,0.7,0.8,0.9,1},{27,39,51,63,75,87,99,111,123,135}),""),"")</f>
        <v/>
      </c>
      <c r="AA136" s="132">
        <f t="shared" si="19"/>
        <v>0</v>
      </c>
      <c r="AB136" s="132" t="str">
        <f t="shared" si="20"/>
        <v>00</v>
      </c>
      <c r="AC136" s="82" t="e">
        <f>VLOOKUP(AB136,'AMI Ref'!T:U,2,FALSE)</f>
        <v>#N/A</v>
      </c>
      <c r="AD136" s="124"/>
      <c r="AE136" s="81" t="str">
        <f>_xlfn.IFNA(IF($D136=0,IF($J136="Not Paid by Tenant",0,INDEX('AMI Ref'!$K$5:$N$5,MATCH($J136,{"Oil","Gas","Electric - Other","ELECTRIC - HEAT PUMP"},0))),0),"")</f>
        <v/>
      </c>
      <c r="AF136" s="81">
        <f>_xlfn.IFNA(IF($D136=1,IF($J136="Not Paid by Tenant",0,INDEX('AMI Ref'!$K$6:$N$6,MATCH($J136,{"Oil","Gas","Electric - Other","ELECTRIC - HEAT PUMP"},0))),0),"")</f>
        <v>0</v>
      </c>
      <c r="AG136" s="81">
        <f>_xlfn.IFNA(IF($D136=2,IF($J136="Not Paid by Tenant",0,INDEX('AMI Ref'!$K$7:$N$7,MATCH($J136,{"Oil","Gas","Electric - Other","ELECTRIC - HEAT PUMP"},0))),0),"")</f>
        <v>0</v>
      </c>
      <c r="AH136" s="81">
        <f>_xlfn.IFNA(IF($D136=3,IF($J136="Not Paid by Tenant",0,INDEX('AMI Ref'!$K$8:$N$8,MATCH($J136,{"Oil","Gas","Electric - Other","ELECTRIC - HEAT PUMP"},0))),0),"")</f>
        <v>0</v>
      </c>
      <c r="AI136" s="81">
        <f>_xlfn.IFNA(IF($D136=4,IF($J136="Not Paid by Tenant",0,INDEX('AMI Ref'!$K$9:$N$9,MATCH($J136,{"Oil","Gas","Electric - Other","ELECTRIC - HEAT PUMP"},0))),0),"")</f>
        <v>0</v>
      </c>
      <c r="AJ136" s="81">
        <f>_xlfn.IFNA(IF($D136=5,IF($J136="Not Paid by Tenant",0,INDEX('AMI Ref'!$K$10:$N$10,MATCH($J136,{"Oil","Gas","Electric - Other","ELECTRIC - HEAT PUMP"},0))),0),"")</f>
        <v>0</v>
      </c>
      <c r="AK136" s="128"/>
      <c r="AL136" s="81" t="str">
        <f>_xlfn.IFNA(IF($D136=0,IF($K136="Not Paid by Tenant",0,INDEX('AMI Ref'!$O$5:$R$5,MATCH($K136,{"Oil","Gas","Electric - Other","Electric ccASHP - split"},0))),0),"")</f>
        <v/>
      </c>
      <c r="AM136" s="81">
        <f>_xlfn.IFNA(IF($D136=1,IF($K136="Not Paid by Tenant",0,INDEX('AMI Ref'!$O$6:$R$6,MATCH($K136,{"Oil","Gas","Electric - Other","Electric ccASHP - split"},0))),0),"")</f>
        <v>0</v>
      </c>
      <c r="AN136" s="81">
        <f>_xlfn.IFNA(IF($D136=2,IF($K136="Not Paid by Tenant",0,INDEX('AMI Ref'!$O$7:$R$7,MATCH($K136,{"Oil","Gas","Electric - Other","Electric ccASHP - split"},0))),0),"")</f>
        <v>0</v>
      </c>
      <c r="AO136" s="81">
        <f>_xlfn.IFNA(IF($D136=3,IF($K136="Not Paid by Tenant",0,INDEX('AMI Ref'!$O$8:$R$8,MATCH($K136,{"Oil","Gas","Electric - Other","Electric ccASHP - split"},0))),0),"")</f>
        <v>0</v>
      </c>
      <c r="AP136" s="81">
        <f>_xlfn.IFNA(IF($D136=4,IF($K136="Not Paid by Tenant",0,INDEX('AMI Ref'!$O$9:$R$9,MATCH($K136,{"Oil","Gas","Electric - Other","Electric ccASHP - split"},0))),0),"")</f>
        <v>0</v>
      </c>
      <c r="AQ136" s="81">
        <f>_xlfn.IFNA(IF($D136=5,IF($K136="Not Paid by Tenant",0,INDEX('AMI Ref'!$O$10:$R$10,MATCH($K136,{"Oil","Gas","Electric - Other","Electric ccASHP - split"},0))),0),"")</f>
        <v>0</v>
      </c>
      <c r="AR136" s="124">
        <f t="shared" si="21"/>
        <v>0</v>
      </c>
      <c r="AS136" s="123" t="e">
        <f t="shared" si="22"/>
        <v>#N/A</v>
      </c>
    </row>
    <row r="137" spans="1:45" ht="12.95" customHeight="1" x14ac:dyDescent="0.2">
      <c r="A137" s="130">
        <v>135</v>
      </c>
      <c r="B137" s="177">
        <f>IF(OR(COUNTIF($B$2:$B136,Input!$F153)&lt;1,COUNTIF($O$2:$O136,Input!$C153)&lt;1),Input!F153,0)</f>
        <v>0</v>
      </c>
      <c r="C137" s="177">
        <f>IF(OR(COUNTIF($B$2:$B136,Input!$F153)&lt;1,COUNTIF($O$2:$O136,Input!$C153)&lt;1),Input!G153,0)</f>
        <v>0</v>
      </c>
      <c r="D137" s="177">
        <f>IF(OR(COUNTIF($B$2:$B136,Input!$F153)&lt;1,COUNTIF($O$2:$O136,Input!$C153)&lt;1),Input!H153,0)</f>
        <v>0</v>
      </c>
      <c r="E137" s="177">
        <f>IF(OR(COUNTIF($B$2:$B136,Input!$F153)&lt;1,COUNTIF($O$2:$O136,Input!$C153)&lt;1),Input!I153,0)</f>
        <v>0</v>
      </c>
      <c r="F137" s="177">
        <f>IF(OR(COUNTIF($B$2:$B136,Input!$F153)&lt;1,COUNTIF($O$2:$O136,Input!$C153)&lt;1),Input!J153,0)</f>
        <v>0</v>
      </c>
      <c r="G137" s="177">
        <f>IF(OR(COUNTIF($B$2:$B136,Input!$F153)&lt;1,COUNTIF($O$2:$O136,Input!$C153)&lt;1),Input!K153,0)</f>
        <v>0</v>
      </c>
      <c r="H137" s="177">
        <f>IF(OR(COUNTIF($B$2:$B136,Input!$F153)&lt;1,COUNTIF($O$2:$O136,Input!$C153)&lt;1),Input!L153,0)</f>
        <v>0</v>
      </c>
      <c r="I137" s="177">
        <f>IF(OR(COUNTIF($B$2:$B136,Input!$F153)&lt;1,COUNTIF($O$2:$O136,Input!$C153)&lt;1),Input!M153,0)</f>
        <v>0</v>
      </c>
      <c r="J137" s="177">
        <f>IF(OR(COUNTIF($B$2:$B136,Input!$F153)&lt;1,COUNTIF($O$2:$O136,Input!$C153)&lt;1),Input!N153,0)</f>
        <v>0</v>
      </c>
      <c r="K137" s="177">
        <f>IF(OR(COUNTIF($B$2:$B136,Input!$F153)&lt;1,COUNTIF($O$2:$O136,Input!$C153)&lt;1),Input!O153,0)</f>
        <v>0</v>
      </c>
      <c r="L137" s="177">
        <f>IF(OR(COUNTIF($B$2:$B136,Input!$F153)&lt;1,COUNTIF($O$2:$O136,Input!$C153)&lt;1),Input!P153,0)</f>
        <v>0</v>
      </c>
      <c r="M137" s="129" t="str">
        <f t="shared" si="18"/>
        <v/>
      </c>
      <c r="N137" s="161">
        <f t="shared" si="24"/>
        <v>0</v>
      </c>
      <c r="O137" s="168">
        <f>Input!C153</f>
        <v>0</v>
      </c>
      <c r="P137" s="168"/>
      <c r="R137" s="131">
        <f t="shared" si="25"/>
        <v>0</v>
      </c>
      <c r="S137" s="133" t="str">
        <f t="shared" si="23"/>
        <v xml:space="preserve"> </v>
      </c>
      <c r="T137" s="133"/>
      <c r="U137" s="132" t="str">
        <f>_xlfn.IFNA(IF($D137=0,LOOKUP($F137,{0.1,0.2,0.3,0.4,0.5,0.6,0.7,0.8,0.9,1},{22,34,46,58,70,82,94,106,118,130}),""),"")</f>
        <v/>
      </c>
      <c r="V137" s="132" t="str">
        <f>_xlfn.IFNA(IF($D137=1,LOOKUP($F137,{0.1,0.2,0.3,0.4,0.5,0.6,0.7,0.8,0.9,1},{23,35,47,59,71,83,95,107,119,131}),""),"")</f>
        <v/>
      </c>
      <c r="W137" s="132" t="str">
        <f>_xlfn.IFNA(IF($D137=2,LOOKUP($F137,{0.1,0.2,0.3,0.4,0.5,0.6,0.7,0.8,0.9,1},{24,36,48,60,72,84,96,108,120,132}),""),"")</f>
        <v/>
      </c>
      <c r="X137" s="132" t="str">
        <f>_xlfn.IFNA(IF($D137=3,LOOKUP($F137,{0.1,0.2,0.3,0.4,0.5,0.6,0.7,0.8,0.9,1},{25,37,49,61,73,85,97,109,121,133}),""),"")</f>
        <v/>
      </c>
      <c r="Y137" s="132" t="str">
        <f>_xlfn.IFNA(IF($D137=4,LOOKUP($F137,{0.1,0.2,0.3,0.4,0.5,0.6,0.7,0.8,0.9,1},{26,38,50,62,74,86,98,110,122,134}),""),"")</f>
        <v/>
      </c>
      <c r="Z137" s="132" t="str">
        <f>_xlfn.IFNA(IF($D137=5,LOOKUP($F137,{0.1,0.2,0.3,0.4,0.5,0.6,0.7,0.8,0.9,1},{27,39,51,63,75,87,99,111,123,135}),""),"")</f>
        <v/>
      </c>
      <c r="AA137" s="132">
        <f t="shared" si="19"/>
        <v>0</v>
      </c>
      <c r="AB137" s="132" t="str">
        <f t="shared" si="20"/>
        <v>00</v>
      </c>
      <c r="AC137" s="82" t="e">
        <f>VLOOKUP(AB137,'AMI Ref'!T:U,2,FALSE)</f>
        <v>#N/A</v>
      </c>
      <c r="AD137" s="124"/>
      <c r="AE137" s="81" t="str">
        <f>_xlfn.IFNA(IF($D137=0,IF($J137="Not Paid by Tenant",0,INDEX('AMI Ref'!$K$5:$N$5,MATCH($J137,{"Oil","Gas","Electric - Other","ELECTRIC - HEAT PUMP"},0))),0),"")</f>
        <v/>
      </c>
      <c r="AF137" s="81">
        <f>_xlfn.IFNA(IF($D137=1,IF($J137="Not Paid by Tenant",0,INDEX('AMI Ref'!$K$6:$N$6,MATCH($J137,{"Oil","Gas","Electric - Other","ELECTRIC - HEAT PUMP"},0))),0),"")</f>
        <v>0</v>
      </c>
      <c r="AG137" s="81">
        <f>_xlfn.IFNA(IF($D137=2,IF($J137="Not Paid by Tenant",0,INDEX('AMI Ref'!$K$7:$N$7,MATCH($J137,{"Oil","Gas","Electric - Other","ELECTRIC - HEAT PUMP"},0))),0),"")</f>
        <v>0</v>
      </c>
      <c r="AH137" s="81">
        <f>_xlfn.IFNA(IF($D137=3,IF($J137="Not Paid by Tenant",0,INDEX('AMI Ref'!$K$8:$N$8,MATCH($J137,{"Oil","Gas","Electric - Other","ELECTRIC - HEAT PUMP"},0))),0),"")</f>
        <v>0</v>
      </c>
      <c r="AI137" s="81">
        <f>_xlfn.IFNA(IF($D137=4,IF($J137="Not Paid by Tenant",0,INDEX('AMI Ref'!$K$9:$N$9,MATCH($J137,{"Oil","Gas","Electric - Other","ELECTRIC - HEAT PUMP"},0))),0),"")</f>
        <v>0</v>
      </c>
      <c r="AJ137" s="81">
        <f>_xlfn.IFNA(IF($D137=5,IF($J137="Not Paid by Tenant",0,INDEX('AMI Ref'!$K$10:$N$10,MATCH($J137,{"Oil","Gas","Electric - Other","ELECTRIC - HEAT PUMP"},0))),0),"")</f>
        <v>0</v>
      </c>
      <c r="AK137" s="128"/>
      <c r="AL137" s="81" t="str">
        <f>_xlfn.IFNA(IF($D137=0,IF($K137="Not Paid by Tenant",0,INDEX('AMI Ref'!$O$5:$R$5,MATCH($K137,{"Oil","Gas","Electric - Other","Electric ccASHP - split"},0))),0),"")</f>
        <v/>
      </c>
      <c r="AM137" s="81">
        <f>_xlfn.IFNA(IF($D137=1,IF($K137="Not Paid by Tenant",0,INDEX('AMI Ref'!$O$6:$R$6,MATCH($K137,{"Oil","Gas","Electric - Other","Electric ccASHP - split"},0))),0),"")</f>
        <v>0</v>
      </c>
      <c r="AN137" s="81">
        <f>_xlfn.IFNA(IF($D137=2,IF($K137="Not Paid by Tenant",0,INDEX('AMI Ref'!$O$7:$R$7,MATCH($K137,{"Oil","Gas","Electric - Other","Electric ccASHP - split"},0))),0),"")</f>
        <v>0</v>
      </c>
      <c r="AO137" s="81">
        <f>_xlfn.IFNA(IF($D137=3,IF($K137="Not Paid by Tenant",0,INDEX('AMI Ref'!$O$8:$R$8,MATCH($K137,{"Oil","Gas","Electric - Other","Electric ccASHP - split"},0))),0),"")</f>
        <v>0</v>
      </c>
      <c r="AP137" s="81">
        <f>_xlfn.IFNA(IF($D137=4,IF($K137="Not Paid by Tenant",0,INDEX('AMI Ref'!$O$9:$R$9,MATCH($K137,{"Oil","Gas","Electric - Other","Electric ccASHP - split"},0))),0),"")</f>
        <v>0</v>
      </c>
      <c r="AQ137" s="81">
        <f>_xlfn.IFNA(IF($D137=5,IF($K137="Not Paid by Tenant",0,INDEX('AMI Ref'!$O$10:$R$10,MATCH($K137,{"Oil","Gas","Electric - Other","Electric ccASHP - split"},0))),0),"")</f>
        <v>0</v>
      </c>
      <c r="AR137" s="124">
        <f t="shared" si="21"/>
        <v>0</v>
      </c>
      <c r="AS137" s="123" t="e">
        <f t="shared" si="22"/>
        <v>#N/A</v>
      </c>
    </row>
    <row r="138" spans="1:45" ht="12.95" customHeight="1" x14ac:dyDescent="0.2">
      <c r="A138" s="130">
        <v>136</v>
      </c>
      <c r="B138" s="177">
        <f>IF(OR(COUNTIF($B$2:$B137,Input!$F154)&lt;1,COUNTIF($O$2:$O137,Input!$C154)&lt;1),Input!F154,0)</f>
        <v>0</v>
      </c>
      <c r="C138" s="177">
        <f>IF(OR(COUNTIF($B$2:$B137,Input!$F154)&lt;1,COUNTIF($O$2:$O137,Input!$C154)&lt;1),Input!G154,0)</f>
        <v>0</v>
      </c>
      <c r="D138" s="177">
        <f>IF(OR(COUNTIF($B$2:$B137,Input!$F154)&lt;1,COUNTIF($O$2:$O137,Input!$C154)&lt;1),Input!H154,0)</f>
        <v>0</v>
      </c>
      <c r="E138" s="177">
        <f>IF(OR(COUNTIF($B$2:$B137,Input!$F154)&lt;1,COUNTIF($O$2:$O137,Input!$C154)&lt;1),Input!I154,0)</f>
        <v>0</v>
      </c>
      <c r="F138" s="177">
        <f>IF(OR(COUNTIF($B$2:$B137,Input!$F154)&lt;1,COUNTIF($O$2:$O137,Input!$C154)&lt;1),Input!J154,0)</f>
        <v>0</v>
      </c>
      <c r="G138" s="177">
        <f>IF(OR(COUNTIF($B$2:$B137,Input!$F154)&lt;1,COUNTIF($O$2:$O137,Input!$C154)&lt;1),Input!K154,0)</f>
        <v>0</v>
      </c>
      <c r="H138" s="177">
        <f>IF(OR(COUNTIF($B$2:$B137,Input!$F154)&lt;1,COUNTIF($O$2:$O137,Input!$C154)&lt;1),Input!L154,0)</f>
        <v>0</v>
      </c>
      <c r="I138" s="177">
        <f>IF(OR(COUNTIF($B$2:$B137,Input!$F154)&lt;1,COUNTIF($O$2:$O137,Input!$C154)&lt;1),Input!M154,0)</f>
        <v>0</v>
      </c>
      <c r="J138" s="177">
        <f>IF(OR(COUNTIF($B$2:$B137,Input!$F154)&lt;1,COUNTIF($O$2:$O137,Input!$C154)&lt;1),Input!N154,0)</f>
        <v>0</v>
      </c>
      <c r="K138" s="177">
        <f>IF(OR(COUNTIF($B$2:$B137,Input!$F154)&lt;1,COUNTIF($O$2:$O137,Input!$C154)&lt;1),Input!O154,0)</f>
        <v>0</v>
      </c>
      <c r="L138" s="177">
        <f>IF(OR(COUNTIF($B$2:$B137,Input!$F154)&lt;1,COUNTIF($O$2:$O137,Input!$C154)&lt;1),Input!P154,0)</f>
        <v>0</v>
      </c>
      <c r="M138" s="129" t="str">
        <f t="shared" si="18"/>
        <v/>
      </c>
      <c r="N138" s="161">
        <f t="shared" si="24"/>
        <v>0</v>
      </c>
      <c r="O138" s="168">
        <f>Input!C154</f>
        <v>0</v>
      </c>
      <c r="P138" s="168"/>
      <c r="R138" s="131">
        <f t="shared" si="25"/>
        <v>0</v>
      </c>
      <c r="S138" s="133" t="str">
        <f t="shared" si="23"/>
        <v xml:space="preserve"> </v>
      </c>
      <c r="T138" s="133"/>
      <c r="U138" s="132" t="str">
        <f>_xlfn.IFNA(IF($D138=0,LOOKUP($F138,{0.1,0.2,0.3,0.4,0.5,0.6,0.7,0.8,0.9,1},{22,34,46,58,70,82,94,106,118,130}),""),"")</f>
        <v/>
      </c>
      <c r="V138" s="132" t="str">
        <f>_xlfn.IFNA(IF($D138=1,LOOKUP($F138,{0.1,0.2,0.3,0.4,0.5,0.6,0.7,0.8,0.9,1},{23,35,47,59,71,83,95,107,119,131}),""),"")</f>
        <v/>
      </c>
      <c r="W138" s="132" t="str">
        <f>_xlfn.IFNA(IF($D138=2,LOOKUP($F138,{0.1,0.2,0.3,0.4,0.5,0.6,0.7,0.8,0.9,1},{24,36,48,60,72,84,96,108,120,132}),""),"")</f>
        <v/>
      </c>
      <c r="X138" s="132" t="str">
        <f>_xlfn.IFNA(IF($D138=3,LOOKUP($F138,{0.1,0.2,0.3,0.4,0.5,0.6,0.7,0.8,0.9,1},{25,37,49,61,73,85,97,109,121,133}),""),"")</f>
        <v/>
      </c>
      <c r="Y138" s="132" t="str">
        <f>_xlfn.IFNA(IF($D138=4,LOOKUP($F138,{0.1,0.2,0.3,0.4,0.5,0.6,0.7,0.8,0.9,1},{26,38,50,62,74,86,98,110,122,134}),""),"")</f>
        <v/>
      </c>
      <c r="Z138" s="132" t="str">
        <f>_xlfn.IFNA(IF($D138=5,LOOKUP($F138,{0.1,0.2,0.3,0.4,0.5,0.6,0.7,0.8,0.9,1},{27,39,51,63,75,87,99,111,123,135}),""),"")</f>
        <v/>
      </c>
      <c r="AA138" s="132">
        <f t="shared" si="19"/>
        <v>0</v>
      </c>
      <c r="AB138" s="132" t="str">
        <f t="shared" si="20"/>
        <v>00</v>
      </c>
      <c r="AC138" s="82" t="e">
        <f>VLOOKUP(AB138,'AMI Ref'!T:U,2,FALSE)</f>
        <v>#N/A</v>
      </c>
      <c r="AD138" s="124"/>
      <c r="AE138" s="81" t="str">
        <f>_xlfn.IFNA(IF($D138=0,IF($J138="Not Paid by Tenant",0,INDEX('AMI Ref'!$K$5:$N$5,MATCH($J138,{"Oil","Gas","Electric - Other","ELECTRIC - HEAT PUMP"},0))),0),"")</f>
        <v/>
      </c>
      <c r="AF138" s="81">
        <f>_xlfn.IFNA(IF($D138=1,IF($J138="Not Paid by Tenant",0,INDEX('AMI Ref'!$K$6:$N$6,MATCH($J138,{"Oil","Gas","Electric - Other","ELECTRIC - HEAT PUMP"},0))),0),"")</f>
        <v>0</v>
      </c>
      <c r="AG138" s="81">
        <f>_xlfn.IFNA(IF($D138=2,IF($J138="Not Paid by Tenant",0,INDEX('AMI Ref'!$K$7:$N$7,MATCH($J138,{"Oil","Gas","Electric - Other","ELECTRIC - HEAT PUMP"},0))),0),"")</f>
        <v>0</v>
      </c>
      <c r="AH138" s="81">
        <f>_xlfn.IFNA(IF($D138=3,IF($J138="Not Paid by Tenant",0,INDEX('AMI Ref'!$K$8:$N$8,MATCH($J138,{"Oil","Gas","Electric - Other","ELECTRIC - HEAT PUMP"},0))),0),"")</f>
        <v>0</v>
      </c>
      <c r="AI138" s="81">
        <f>_xlfn.IFNA(IF($D138=4,IF($J138="Not Paid by Tenant",0,INDEX('AMI Ref'!$K$9:$N$9,MATCH($J138,{"Oil","Gas","Electric - Other","ELECTRIC - HEAT PUMP"},0))),0),"")</f>
        <v>0</v>
      </c>
      <c r="AJ138" s="81">
        <f>_xlfn.IFNA(IF($D138=5,IF($J138="Not Paid by Tenant",0,INDEX('AMI Ref'!$K$10:$N$10,MATCH($J138,{"Oil","Gas","Electric - Other","ELECTRIC - HEAT PUMP"},0))),0),"")</f>
        <v>0</v>
      </c>
      <c r="AK138" s="128"/>
      <c r="AL138" s="81" t="str">
        <f>_xlfn.IFNA(IF($D138=0,IF($K138="Not Paid by Tenant",0,INDEX('AMI Ref'!$O$5:$R$5,MATCH($K138,{"Oil","Gas","Electric - Other","Electric ccASHP - split"},0))),0),"")</f>
        <v/>
      </c>
      <c r="AM138" s="81">
        <f>_xlfn.IFNA(IF($D138=1,IF($K138="Not Paid by Tenant",0,INDEX('AMI Ref'!$O$6:$R$6,MATCH($K138,{"Oil","Gas","Electric - Other","Electric ccASHP - split"},0))),0),"")</f>
        <v>0</v>
      </c>
      <c r="AN138" s="81">
        <f>_xlfn.IFNA(IF($D138=2,IF($K138="Not Paid by Tenant",0,INDEX('AMI Ref'!$O$7:$R$7,MATCH($K138,{"Oil","Gas","Electric - Other","Electric ccASHP - split"},0))),0),"")</f>
        <v>0</v>
      </c>
      <c r="AO138" s="81">
        <f>_xlfn.IFNA(IF($D138=3,IF($K138="Not Paid by Tenant",0,INDEX('AMI Ref'!$O$8:$R$8,MATCH($K138,{"Oil","Gas","Electric - Other","Electric ccASHP - split"},0))),0),"")</f>
        <v>0</v>
      </c>
      <c r="AP138" s="81">
        <f>_xlfn.IFNA(IF($D138=4,IF($K138="Not Paid by Tenant",0,INDEX('AMI Ref'!$O$9:$R$9,MATCH($K138,{"Oil","Gas","Electric - Other","Electric ccASHP - split"},0))),0),"")</f>
        <v>0</v>
      </c>
      <c r="AQ138" s="81">
        <f>_xlfn.IFNA(IF($D138=5,IF($K138="Not Paid by Tenant",0,INDEX('AMI Ref'!$O$10:$R$10,MATCH($K138,{"Oil","Gas","Electric - Other","Electric ccASHP - split"},0))),0),"")</f>
        <v>0</v>
      </c>
      <c r="AR138" s="124">
        <f t="shared" si="21"/>
        <v>0</v>
      </c>
      <c r="AS138" s="123" t="e">
        <f t="shared" si="22"/>
        <v>#N/A</v>
      </c>
    </row>
    <row r="139" spans="1:45" ht="12.95" customHeight="1" x14ac:dyDescent="0.2">
      <c r="A139" s="130">
        <v>137</v>
      </c>
      <c r="B139" s="177">
        <f>IF(OR(COUNTIF($B$2:$B138,Input!$F155)&lt;1,COUNTIF($O$2:$O138,Input!$C155)&lt;1),Input!F155,0)</f>
        <v>0</v>
      </c>
      <c r="C139" s="177">
        <f>IF(OR(COUNTIF($B$2:$B138,Input!$F155)&lt;1,COUNTIF($O$2:$O138,Input!$C155)&lt;1),Input!G155,0)</f>
        <v>0</v>
      </c>
      <c r="D139" s="177">
        <f>IF(OR(COUNTIF($B$2:$B138,Input!$F155)&lt;1,COUNTIF($O$2:$O138,Input!$C155)&lt;1),Input!H155,0)</f>
        <v>0</v>
      </c>
      <c r="E139" s="177">
        <f>IF(OR(COUNTIF($B$2:$B138,Input!$F155)&lt;1,COUNTIF($O$2:$O138,Input!$C155)&lt;1),Input!I155,0)</f>
        <v>0</v>
      </c>
      <c r="F139" s="177">
        <f>IF(OR(COUNTIF($B$2:$B138,Input!$F155)&lt;1,COUNTIF($O$2:$O138,Input!$C155)&lt;1),Input!J155,0)</f>
        <v>0</v>
      </c>
      <c r="G139" s="177">
        <f>IF(OR(COUNTIF($B$2:$B138,Input!$F155)&lt;1,COUNTIF($O$2:$O138,Input!$C155)&lt;1),Input!K155,0)</f>
        <v>0</v>
      </c>
      <c r="H139" s="177">
        <f>IF(OR(COUNTIF($B$2:$B138,Input!$F155)&lt;1,COUNTIF($O$2:$O138,Input!$C155)&lt;1),Input!L155,0)</f>
        <v>0</v>
      </c>
      <c r="I139" s="177">
        <f>IF(OR(COUNTIF($B$2:$B138,Input!$F155)&lt;1,COUNTIF($O$2:$O138,Input!$C155)&lt;1),Input!M155,0)</f>
        <v>0</v>
      </c>
      <c r="J139" s="177">
        <f>IF(OR(COUNTIF($B$2:$B138,Input!$F155)&lt;1,COUNTIF($O$2:$O138,Input!$C155)&lt;1),Input!N155,0)</f>
        <v>0</v>
      </c>
      <c r="K139" s="177">
        <f>IF(OR(COUNTIF($B$2:$B138,Input!$F155)&lt;1,COUNTIF($O$2:$O138,Input!$C155)&lt;1),Input!O155,0)</f>
        <v>0</v>
      </c>
      <c r="L139" s="177">
        <f>IF(OR(COUNTIF($B$2:$B138,Input!$F155)&lt;1,COUNTIF($O$2:$O138,Input!$C155)&lt;1),Input!P155,0)</f>
        <v>0</v>
      </c>
      <c r="M139" s="129" t="str">
        <f t="shared" si="18"/>
        <v/>
      </c>
      <c r="N139" s="161">
        <f t="shared" si="24"/>
        <v>0</v>
      </c>
      <c r="O139" s="168">
        <f>Input!C155</f>
        <v>0</v>
      </c>
      <c r="P139" s="168"/>
      <c r="R139" s="131">
        <f t="shared" si="25"/>
        <v>0</v>
      </c>
      <c r="S139" s="133" t="str">
        <f t="shared" si="23"/>
        <v xml:space="preserve"> </v>
      </c>
      <c r="T139" s="133"/>
      <c r="U139" s="132" t="str">
        <f>_xlfn.IFNA(IF($D139=0,LOOKUP($F139,{0.1,0.2,0.3,0.4,0.5,0.6,0.7,0.8,0.9,1},{22,34,46,58,70,82,94,106,118,130}),""),"")</f>
        <v/>
      </c>
      <c r="V139" s="132" t="str">
        <f>_xlfn.IFNA(IF($D139=1,LOOKUP($F139,{0.1,0.2,0.3,0.4,0.5,0.6,0.7,0.8,0.9,1},{23,35,47,59,71,83,95,107,119,131}),""),"")</f>
        <v/>
      </c>
      <c r="W139" s="132" t="str">
        <f>_xlfn.IFNA(IF($D139=2,LOOKUP($F139,{0.1,0.2,0.3,0.4,0.5,0.6,0.7,0.8,0.9,1},{24,36,48,60,72,84,96,108,120,132}),""),"")</f>
        <v/>
      </c>
      <c r="X139" s="132" t="str">
        <f>_xlfn.IFNA(IF($D139=3,LOOKUP($F139,{0.1,0.2,0.3,0.4,0.5,0.6,0.7,0.8,0.9,1},{25,37,49,61,73,85,97,109,121,133}),""),"")</f>
        <v/>
      </c>
      <c r="Y139" s="132" t="str">
        <f>_xlfn.IFNA(IF($D139=4,LOOKUP($F139,{0.1,0.2,0.3,0.4,0.5,0.6,0.7,0.8,0.9,1},{26,38,50,62,74,86,98,110,122,134}),""),"")</f>
        <v/>
      </c>
      <c r="Z139" s="132" t="str">
        <f>_xlfn.IFNA(IF($D139=5,LOOKUP($F139,{0.1,0.2,0.3,0.4,0.5,0.6,0.7,0.8,0.9,1},{27,39,51,63,75,87,99,111,123,135}),""),"")</f>
        <v/>
      </c>
      <c r="AA139" s="132">
        <f t="shared" si="19"/>
        <v>0</v>
      </c>
      <c r="AB139" s="132" t="str">
        <f t="shared" si="20"/>
        <v>00</v>
      </c>
      <c r="AC139" s="82" t="e">
        <f>VLOOKUP(AB139,'AMI Ref'!T:U,2,FALSE)</f>
        <v>#N/A</v>
      </c>
      <c r="AD139" s="124"/>
      <c r="AE139" s="81" t="str">
        <f>_xlfn.IFNA(IF($D139=0,IF($J139="Not Paid by Tenant",0,INDEX('AMI Ref'!$K$5:$N$5,MATCH($J139,{"Oil","Gas","Electric - Other","ELECTRIC - HEAT PUMP"},0))),0),"")</f>
        <v/>
      </c>
      <c r="AF139" s="81">
        <f>_xlfn.IFNA(IF($D139=1,IF($J139="Not Paid by Tenant",0,INDEX('AMI Ref'!$K$6:$N$6,MATCH($J139,{"Oil","Gas","Electric - Other","ELECTRIC - HEAT PUMP"},0))),0),"")</f>
        <v>0</v>
      </c>
      <c r="AG139" s="81">
        <f>_xlfn.IFNA(IF($D139=2,IF($J139="Not Paid by Tenant",0,INDEX('AMI Ref'!$K$7:$N$7,MATCH($J139,{"Oil","Gas","Electric - Other","ELECTRIC - HEAT PUMP"},0))),0),"")</f>
        <v>0</v>
      </c>
      <c r="AH139" s="81">
        <f>_xlfn.IFNA(IF($D139=3,IF($J139="Not Paid by Tenant",0,INDEX('AMI Ref'!$K$8:$N$8,MATCH($J139,{"Oil","Gas","Electric - Other","ELECTRIC - HEAT PUMP"},0))),0),"")</f>
        <v>0</v>
      </c>
      <c r="AI139" s="81">
        <f>_xlfn.IFNA(IF($D139=4,IF($J139="Not Paid by Tenant",0,INDEX('AMI Ref'!$K$9:$N$9,MATCH($J139,{"Oil","Gas","Electric - Other","ELECTRIC - HEAT PUMP"},0))),0),"")</f>
        <v>0</v>
      </c>
      <c r="AJ139" s="81">
        <f>_xlfn.IFNA(IF($D139=5,IF($J139="Not Paid by Tenant",0,INDEX('AMI Ref'!$K$10:$N$10,MATCH($J139,{"Oil","Gas","Electric - Other","ELECTRIC - HEAT PUMP"},0))),0),"")</f>
        <v>0</v>
      </c>
      <c r="AK139" s="128"/>
      <c r="AL139" s="81" t="str">
        <f>_xlfn.IFNA(IF($D139=0,IF($K139="Not Paid by Tenant",0,INDEX('AMI Ref'!$O$5:$R$5,MATCH($K139,{"Oil","Gas","Electric - Other","Electric ccASHP - split"},0))),0),"")</f>
        <v/>
      </c>
      <c r="AM139" s="81">
        <f>_xlfn.IFNA(IF($D139=1,IF($K139="Not Paid by Tenant",0,INDEX('AMI Ref'!$O$6:$R$6,MATCH($K139,{"Oil","Gas","Electric - Other","Electric ccASHP - split"},0))),0),"")</f>
        <v>0</v>
      </c>
      <c r="AN139" s="81">
        <f>_xlfn.IFNA(IF($D139=2,IF($K139="Not Paid by Tenant",0,INDEX('AMI Ref'!$O$7:$R$7,MATCH($K139,{"Oil","Gas","Electric - Other","Electric ccASHP - split"},0))),0),"")</f>
        <v>0</v>
      </c>
      <c r="AO139" s="81">
        <f>_xlfn.IFNA(IF($D139=3,IF($K139="Not Paid by Tenant",0,INDEX('AMI Ref'!$O$8:$R$8,MATCH($K139,{"Oil","Gas","Electric - Other","Electric ccASHP - split"},0))),0),"")</f>
        <v>0</v>
      </c>
      <c r="AP139" s="81">
        <f>_xlfn.IFNA(IF($D139=4,IF($K139="Not Paid by Tenant",0,INDEX('AMI Ref'!$O$9:$R$9,MATCH($K139,{"Oil","Gas","Electric - Other","Electric ccASHP - split"},0))),0),"")</f>
        <v>0</v>
      </c>
      <c r="AQ139" s="81">
        <f>_xlfn.IFNA(IF($D139=5,IF($K139="Not Paid by Tenant",0,INDEX('AMI Ref'!$O$10:$R$10,MATCH($K139,{"Oil","Gas","Electric - Other","Electric ccASHP - split"},0))),0),"")</f>
        <v>0</v>
      </c>
      <c r="AR139" s="124">
        <f t="shared" si="21"/>
        <v>0</v>
      </c>
      <c r="AS139" s="123" t="e">
        <f t="shared" si="22"/>
        <v>#N/A</v>
      </c>
    </row>
    <row r="140" spans="1:45" ht="12.95" customHeight="1" x14ac:dyDescent="0.2">
      <c r="A140" s="130">
        <v>138</v>
      </c>
      <c r="B140" s="177">
        <f>IF(OR(COUNTIF($B$2:$B139,Input!$F156)&lt;1,COUNTIF($O$2:$O139,Input!$C156)&lt;1),Input!F156,0)</f>
        <v>0</v>
      </c>
      <c r="C140" s="177">
        <f>IF(OR(COUNTIF($B$2:$B139,Input!$F156)&lt;1,COUNTIF($O$2:$O139,Input!$C156)&lt;1),Input!G156,0)</f>
        <v>0</v>
      </c>
      <c r="D140" s="177">
        <f>IF(OR(COUNTIF($B$2:$B139,Input!$F156)&lt;1,COUNTIF($O$2:$O139,Input!$C156)&lt;1),Input!H156,0)</f>
        <v>0</v>
      </c>
      <c r="E140" s="177">
        <f>IF(OR(COUNTIF($B$2:$B139,Input!$F156)&lt;1,COUNTIF($O$2:$O139,Input!$C156)&lt;1),Input!I156,0)</f>
        <v>0</v>
      </c>
      <c r="F140" s="177">
        <f>IF(OR(COUNTIF($B$2:$B139,Input!$F156)&lt;1,COUNTIF($O$2:$O139,Input!$C156)&lt;1),Input!J156,0)</f>
        <v>0</v>
      </c>
      <c r="G140" s="177">
        <f>IF(OR(COUNTIF($B$2:$B139,Input!$F156)&lt;1,COUNTIF($O$2:$O139,Input!$C156)&lt;1),Input!K156,0)</f>
        <v>0</v>
      </c>
      <c r="H140" s="177">
        <f>IF(OR(COUNTIF($B$2:$B139,Input!$F156)&lt;1,COUNTIF($O$2:$O139,Input!$C156)&lt;1),Input!L156,0)</f>
        <v>0</v>
      </c>
      <c r="I140" s="177">
        <f>IF(OR(COUNTIF($B$2:$B139,Input!$F156)&lt;1,COUNTIF($O$2:$O139,Input!$C156)&lt;1),Input!M156,0)</f>
        <v>0</v>
      </c>
      <c r="J140" s="177">
        <f>IF(OR(COUNTIF($B$2:$B139,Input!$F156)&lt;1,COUNTIF($O$2:$O139,Input!$C156)&lt;1),Input!N156,0)</f>
        <v>0</v>
      </c>
      <c r="K140" s="177">
        <f>IF(OR(COUNTIF($B$2:$B139,Input!$F156)&lt;1,COUNTIF($O$2:$O139,Input!$C156)&lt;1),Input!O156,0)</f>
        <v>0</v>
      </c>
      <c r="L140" s="177">
        <f>IF(OR(COUNTIF($B$2:$B139,Input!$F156)&lt;1,COUNTIF($O$2:$O139,Input!$C156)&lt;1),Input!P156,0)</f>
        <v>0</v>
      </c>
      <c r="M140" s="129" t="str">
        <f t="shared" si="18"/>
        <v/>
      </c>
      <c r="N140" s="161">
        <f t="shared" si="24"/>
        <v>0</v>
      </c>
      <c r="O140" s="168">
        <f>Input!C156</f>
        <v>0</v>
      </c>
      <c r="P140" s="168"/>
      <c r="R140" s="131">
        <f t="shared" si="25"/>
        <v>0</v>
      </c>
      <c r="S140" s="133" t="str">
        <f t="shared" si="23"/>
        <v xml:space="preserve"> </v>
      </c>
      <c r="T140" s="133"/>
      <c r="U140" s="132" t="str">
        <f>_xlfn.IFNA(IF($D140=0,LOOKUP($F140,{0.1,0.2,0.3,0.4,0.5,0.6,0.7,0.8,0.9,1},{22,34,46,58,70,82,94,106,118,130}),""),"")</f>
        <v/>
      </c>
      <c r="V140" s="132" t="str">
        <f>_xlfn.IFNA(IF($D140=1,LOOKUP($F140,{0.1,0.2,0.3,0.4,0.5,0.6,0.7,0.8,0.9,1},{23,35,47,59,71,83,95,107,119,131}),""),"")</f>
        <v/>
      </c>
      <c r="W140" s="132" t="str">
        <f>_xlfn.IFNA(IF($D140=2,LOOKUP($F140,{0.1,0.2,0.3,0.4,0.5,0.6,0.7,0.8,0.9,1},{24,36,48,60,72,84,96,108,120,132}),""),"")</f>
        <v/>
      </c>
      <c r="X140" s="132" t="str">
        <f>_xlfn.IFNA(IF($D140=3,LOOKUP($F140,{0.1,0.2,0.3,0.4,0.5,0.6,0.7,0.8,0.9,1},{25,37,49,61,73,85,97,109,121,133}),""),"")</f>
        <v/>
      </c>
      <c r="Y140" s="132" t="str">
        <f>_xlfn.IFNA(IF($D140=4,LOOKUP($F140,{0.1,0.2,0.3,0.4,0.5,0.6,0.7,0.8,0.9,1},{26,38,50,62,74,86,98,110,122,134}),""),"")</f>
        <v/>
      </c>
      <c r="Z140" s="132" t="str">
        <f>_xlfn.IFNA(IF($D140=5,LOOKUP($F140,{0.1,0.2,0.3,0.4,0.5,0.6,0.7,0.8,0.9,1},{27,39,51,63,75,87,99,111,123,135}),""),"")</f>
        <v/>
      </c>
      <c r="AA140" s="132">
        <f t="shared" si="19"/>
        <v>0</v>
      </c>
      <c r="AB140" s="132" t="str">
        <f t="shared" si="20"/>
        <v>00</v>
      </c>
      <c r="AC140" s="82" t="e">
        <f>VLOOKUP(AB140,'AMI Ref'!T:U,2,FALSE)</f>
        <v>#N/A</v>
      </c>
      <c r="AD140" s="124"/>
      <c r="AE140" s="81" t="str">
        <f>_xlfn.IFNA(IF($D140=0,IF($J140="Not Paid by Tenant",0,INDEX('AMI Ref'!$K$5:$N$5,MATCH($J140,{"Oil","Gas","Electric - Other","ELECTRIC - HEAT PUMP"},0))),0),"")</f>
        <v/>
      </c>
      <c r="AF140" s="81">
        <f>_xlfn.IFNA(IF($D140=1,IF($J140="Not Paid by Tenant",0,INDEX('AMI Ref'!$K$6:$N$6,MATCH($J140,{"Oil","Gas","Electric - Other","ELECTRIC - HEAT PUMP"},0))),0),"")</f>
        <v>0</v>
      </c>
      <c r="AG140" s="81">
        <f>_xlfn.IFNA(IF($D140=2,IF($J140="Not Paid by Tenant",0,INDEX('AMI Ref'!$K$7:$N$7,MATCH($J140,{"Oil","Gas","Electric - Other","ELECTRIC - HEAT PUMP"},0))),0),"")</f>
        <v>0</v>
      </c>
      <c r="AH140" s="81">
        <f>_xlfn.IFNA(IF($D140=3,IF($J140="Not Paid by Tenant",0,INDEX('AMI Ref'!$K$8:$N$8,MATCH($J140,{"Oil","Gas","Electric - Other","ELECTRIC - HEAT PUMP"},0))),0),"")</f>
        <v>0</v>
      </c>
      <c r="AI140" s="81">
        <f>_xlfn.IFNA(IF($D140=4,IF($J140="Not Paid by Tenant",0,INDEX('AMI Ref'!$K$9:$N$9,MATCH($J140,{"Oil","Gas","Electric - Other","ELECTRIC - HEAT PUMP"},0))),0),"")</f>
        <v>0</v>
      </c>
      <c r="AJ140" s="81">
        <f>_xlfn.IFNA(IF($D140=5,IF($J140="Not Paid by Tenant",0,INDEX('AMI Ref'!$K$10:$N$10,MATCH($J140,{"Oil","Gas","Electric - Other","ELECTRIC - HEAT PUMP"},0))),0),"")</f>
        <v>0</v>
      </c>
      <c r="AK140" s="128"/>
      <c r="AL140" s="81" t="str">
        <f>_xlfn.IFNA(IF($D140=0,IF($K140="Not Paid by Tenant",0,INDEX('AMI Ref'!$O$5:$R$5,MATCH($K140,{"Oil","Gas","Electric - Other","Electric ccASHP - split"},0))),0),"")</f>
        <v/>
      </c>
      <c r="AM140" s="81">
        <f>_xlfn.IFNA(IF($D140=1,IF($K140="Not Paid by Tenant",0,INDEX('AMI Ref'!$O$6:$R$6,MATCH($K140,{"Oil","Gas","Electric - Other","Electric ccASHP - split"},0))),0),"")</f>
        <v>0</v>
      </c>
      <c r="AN140" s="81">
        <f>_xlfn.IFNA(IF($D140=2,IF($K140="Not Paid by Tenant",0,INDEX('AMI Ref'!$O$7:$R$7,MATCH($K140,{"Oil","Gas","Electric - Other","Electric ccASHP - split"},0))),0),"")</f>
        <v>0</v>
      </c>
      <c r="AO140" s="81">
        <f>_xlfn.IFNA(IF($D140=3,IF($K140="Not Paid by Tenant",0,INDEX('AMI Ref'!$O$8:$R$8,MATCH($K140,{"Oil","Gas","Electric - Other","Electric ccASHP - split"},0))),0),"")</f>
        <v>0</v>
      </c>
      <c r="AP140" s="81">
        <f>_xlfn.IFNA(IF($D140=4,IF($K140="Not Paid by Tenant",0,INDEX('AMI Ref'!$O$9:$R$9,MATCH($K140,{"Oil","Gas","Electric - Other","Electric ccASHP - split"},0))),0),"")</f>
        <v>0</v>
      </c>
      <c r="AQ140" s="81">
        <f>_xlfn.IFNA(IF($D140=5,IF($K140="Not Paid by Tenant",0,INDEX('AMI Ref'!$O$10:$R$10,MATCH($K140,{"Oil","Gas","Electric - Other","Electric ccASHP - split"},0))),0),"")</f>
        <v>0</v>
      </c>
      <c r="AR140" s="124">
        <f t="shared" si="21"/>
        <v>0</v>
      </c>
      <c r="AS140" s="123" t="e">
        <f t="shared" si="22"/>
        <v>#N/A</v>
      </c>
    </row>
    <row r="141" spans="1:45" ht="12.95" customHeight="1" x14ac:dyDescent="0.2">
      <c r="A141" s="130">
        <v>139</v>
      </c>
      <c r="B141" s="177">
        <f>IF(OR(COUNTIF($B$2:$B140,Input!$F157)&lt;1,COUNTIF($O$2:$O140,Input!$C157)&lt;1),Input!F157,0)</f>
        <v>0</v>
      </c>
      <c r="C141" s="177">
        <f>IF(OR(COUNTIF($B$2:$B140,Input!$F157)&lt;1,COUNTIF($O$2:$O140,Input!$C157)&lt;1),Input!G157,0)</f>
        <v>0</v>
      </c>
      <c r="D141" s="177">
        <f>IF(OR(COUNTIF($B$2:$B140,Input!$F157)&lt;1,COUNTIF($O$2:$O140,Input!$C157)&lt;1),Input!H157,0)</f>
        <v>0</v>
      </c>
      <c r="E141" s="177">
        <f>IF(OR(COUNTIF($B$2:$B140,Input!$F157)&lt;1,COUNTIF($O$2:$O140,Input!$C157)&lt;1),Input!I157,0)</f>
        <v>0</v>
      </c>
      <c r="F141" s="177">
        <f>IF(OR(COUNTIF($B$2:$B140,Input!$F157)&lt;1,COUNTIF($O$2:$O140,Input!$C157)&lt;1),Input!J157,0)</f>
        <v>0</v>
      </c>
      <c r="G141" s="177">
        <f>IF(OR(COUNTIF($B$2:$B140,Input!$F157)&lt;1,COUNTIF($O$2:$O140,Input!$C157)&lt;1),Input!K157,0)</f>
        <v>0</v>
      </c>
      <c r="H141" s="177">
        <f>IF(OR(COUNTIF($B$2:$B140,Input!$F157)&lt;1,COUNTIF($O$2:$O140,Input!$C157)&lt;1),Input!L157,0)</f>
        <v>0</v>
      </c>
      <c r="I141" s="177">
        <f>IF(OR(COUNTIF($B$2:$B140,Input!$F157)&lt;1,COUNTIF($O$2:$O140,Input!$C157)&lt;1),Input!M157,0)</f>
        <v>0</v>
      </c>
      <c r="J141" s="177">
        <f>IF(OR(COUNTIF($B$2:$B140,Input!$F157)&lt;1,COUNTIF($O$2:$O140,Input!$C157)&lt;1),Input!N157,0)</f>
        <v>0</v>
      </c>
      <c r="K141" s="177">
        <f>IF(OR(COUNTIF($B$2:$B140,Input!$F157)&lt;1,COUNTIF($O$2:$O140,Input!$C157)&lt;1),Input!O157,0)</f>
        <v>0</v>
      </c>
      <c r="L141" s="177">
        <f>IF(OR(COUNTIF($B$2:$B140,Input!$F157)&lt;1,COUNTIF($O$2:$O140,Input!$C157)&lt;1),Input!P157,0)</f>
        <v>0</v>
      </c>
      <c r="M141" s="129" t="str">
        <f t="shared" si="18"/>
        <v/>
      </c>
      <c r="N141" s="161">
        <f t="shared" si="24"/>
        <v>0</v>
      </c>
      <c r="O141" s="168">
        <f>Input!C157</f>
        <v>0</v>
      </c>
      <c r="P141" s="168"/>
      <c r="R141" s="131">
        <f t="shared" si="25"/>
        <v>0</v>
      </c>
      <c r="S141" s="133" t="str">
        <f t="shared" si="23"/>
        <v xml:space="preserve"> </v>
      </c>
      <c r="T141" s="133"/>
      <c r="U141" s="132" t="str">
        <f>_xlfn.IFNA(IF($D141=0,LOOKUP($F141,{0.1,0.2,0.3,0.4,0.5,0.6,0.7,0.8,0.9,1},{22,34,46,58,70,82,94,106,118,130}),""),"")</f>
        <v/>
      </c>
      <c r="V141" s="132" t="str">
        <f>_xlfn.IFNA(IF($D141=1,LOOKUP($F141,{0.1,0.2,0.3,0.4,0.5,0.6,0.7,0.8,0.9,1},{23,35,47,59,71,83,95,107,119,131}),""),"")</f>
        <v/>
      </c>
      <c r="W141" s="132" t="str">
        <f>_xlfn.IFNA(IF($D141=2,LOOKUP($F141,{0.1,0.2,0.3,0.4,0.5,0.6,0.7,0.8,0.9,1},{24,36,48,60,72,84,96,108,120,132}),""),"")</f>
        <v/>
      </c>
      <c r="X141" s="132" t="str">
        <f>_xlfn.IFNA(IF($D141=3,LOOKUP($F141,{0.1,0.2,0.3,0.4,0.5,0.6,0.7,0.8,0.9,1},{25,37,49,61,73,85,97,109,121,133}),""),"")</f>
        <v/>
      </c>
      <c r="Y141" s="132" t="str">
        <f>_xlfn.IFNA(IF($D141=4,LOOKUP($F141,{0.1,0.2,0.3,0.4,0.5,0.6,0.7,0.8,0.9,1},{26,38,50,62,74,86,98,110,122,134}),""),"")</f>
        <v/>
      </c>
      <c r="Z141" s="132" t="str">
        <f>_xlfn.IFNA(IF($D141=5,LOOKUP($F141,{0.1,0.2,0.3,0.4,0.5,0.6,0.7,0.8,0.9,1},{27,39,51,63,75,87,99,111,123,135}),""),"")</f>
        <v/>
      </c>
      <c r="AA141" s="132">
        <f t="shared" si="19"/>
        <v>0</v>
      </c>
      <c r="AB141" s="132" t="str">
        <f t="shared" si="20"/>
        <v>00</v>
      </c>
      <c r="AC141" s="82" t="e">
        <f>VLOOKUP(AB141,'AMI Ref'!T:U,2,FALSE)</f>
        <v>#N/A</v>
      </c>
      <c r="AD141" s="124"/>
      <c r="AE141" s="81" t="str">
        <f>_xlfn.IFNA(IF($D141=0,IF($J141="Not Paid by Tenant",0,INDEX('AMI Ref'!$K$5:$N$5,MATCH($J141,{"Oil","Gas","Electric - Other","ELECTRIC - HEAT PUMP"},0))),0),"")</f>
        <v/>
      </c>
      <c r="AF141" s="81">
        <f>_xlfn.IFNA(IF($D141=1,IF($J141="Not Paid by Tenant",0,INDEX('AMI Ref'!$K$6:$N$6,MATCH($J141,{"Oil","Gas","Electric - Other","ELECTRIC - HEAT PUMP"},0))),0),"")</f>
        <v>0</v>
      </c>
      <c r="AG141" s="81">
        <f>_xlfn.IFNA(IF($D141=2,IF($J141="Not Paid by Tenant",0,INDEX('AMI Ref'!$K$7:$N$7,MATCH($J141,{"Oil","Gas","Electric - Other","ELECTRIC - HEAT PUMP"},0))),0),"")</f>
        <v>0</v>
      </c>
      <c r="AH141" s="81">
        <f>_xlfn.IFNA(IF($D141=3,IF($J141="Not Paid by Tenant",0,INDEX('AMI Ref'!$K$8:$N$8,MATCH($J141,{"Oil","Gas","Electric - Other","ELECTRIC - HEAT PUMP"},0))),0),"")</f>
        <v>0</v>
      </c>
      <c r="AI141" s="81">
        <f>_xlfn.IFNA(IF($D141=4,IF($J141="Not Paid by Tenant",0,INDEX('AMI Ref'!$K$9:$N$9,MATCH($J141,{"Oil","Gas","Electric - Other","ELECTRIC - HEAT PUMP"},0))),0),"")</f>
        <v>0</v>
      </c>
      <c r="AJ141" s="81">
        <f>_xlfn.IFNA(IF($D141=5,IF($J141="Not Paid by Tenant",0,INDEX('AMI Ref'!$K$10:$N$10,MATCH($J141,{"Oil","Gas","Electric - Other","ELECTRIC - HEAT PUMP"},0))),0),"")</f>
        <v>0</v>
      </c>
      <c r="AK141" s="128"/>
      <c r="AL141" s="81" t="str">
        <f>_xlfn.IFNA(IF($D141=0,IF($K141="Not Paid by Tenant",0,INDEX('AMI Ref'!$O$5:$R$5,MATCH($K141,{"Oil","Gas","Electric - Other","Electric ccASHP - split"},0))),0),"")</f>
        <v/>
      </c>
      <c r="AM141" s="81">
        <f>_xlfn.IFNA(IF($D141=1,IF($K141="Not Paid by Tenant",0,INDEX('AMI Ref'!$O$6:$R$6,MATCH($K141,{"Oil","Gas","Electric - Other","Electric ccASHP - split"},0))),0),"")</f>
        <v>0</v>
      </c>
      <c r="AN141" s="81">
        <f>_xlfn.IFNA(IF($D141=2,IF($K141="Not Paid by Tenant",0,INDEX('AMI Ref'!$O$7:$R$7,MATCH($K141,{"Oil","Gas","Electric - Other","Electric ccASHP - split"},0))),0),"")</f>
        <v>0</v>
      </c>
      <c r="AO141" s="81">
        <f>_xlfn.IFNA(IF($D141=3,IF($K141="Not Paid by Tenant",0,INDEX('AMI Ref'!$O$8:$R$8,MATCH($K141,{"Oil","Gas","Electric - Other","Electric ccASHP - split"},0))),0),"")</f>
        <v>0</v>
      </c>
      <c r="AP141" s="81">
        <f>_xlfn.IFNA(IF($D141=4,IF($K141="Not Paid by Tenant",0,INDEX('AMI Ref'!$O$9:$R$9,MATCH($K141,{"Oil","Gas","Electric - Other","Electric ccASHP - split"},0))),0),"")</f>
        <v>0</v>
      </c>
      <c r="AQ141" s="81">
        <f>_xlfn.IFNA(IF($D141=5,IF($K141="Not Paid by Tenant",0,INDEX('AMI Ref'!$O$10:$R$10,MATCH($K141,{"Oil","Gas","Electric - Other","Electric ccASHP - split"},0))),0),"")</f>
        <v>0</v>
      </c>
      <c r="AR141" s="124">
        <f t="shared" si="21"/>
        <v>0</v>
      </c>
      <c r="AS141" s="123" t="e">
        <f t="shared" si="22"/>
        <v>#N/A</v>
      </c>
    </row>
    <row r="142" spans="1:45" ht="12.95" customHeight="1" x14ac:dyDescent="0.2">
      <c r="A142" s="130">
        <v>140</v>
      </c>
      <c r="B142" s="177">
        <f>IF(OR(COUNTIF($B$2:$B141,Input!$F158)&lt;1,COUNTIF($O$2:$O141,Input!$C158)&lt;1),Input!F158,0)</f>
        <v>0</v>
      </c>
      <c r="C142" s="177">
        <f>IF(OR(COUNTIF($B$2:$B141,Input!$F158)&lt;1,COUNTIF($O$2:$O141,Input!$C158)&lt;1),Input!G158,0)</f>
        <v>0</v>
      </c>
      <c r="D142" s="177">
        <f>IF(OR(COUNTIF($B$2:$B141,Input!$F158)&lt;1,COUNTIF($O$2:$O141,Input!$C158)&lt;1),Input!H158,0)</f>
        <v>0</v>
      </c>
      <c r="E142" s="177">
        <f>IF(OR(COUNTIF($B$2:$B141,Input!$F158)&lt;1,COUNTIF($O$2:$O141,Input!$C158)&lt;1),Input!I158,0)</f>
        <v>0</v>
      </c>
      <c r="F142" s="177">
        <f>IF(OR(COUNTIF($B$2:$B141,Input!$F158)&lt;1,COUNTIF($O$2:$O141,Input!$C158)&lt;1),Input!J158,0)</f>
        <v>0</v>
      </c>
      <c r="G142" s="177">
        <f>IF(OR(COUNTIF($B$2:$B141,Input!$F158)&lt;1,COUNTIF($O$2:$O141,Input!$C158)&lt;1),Input!K158,0)</f>
        <v>0</v>
      </c>
      <c r="H142" s="177">
        <f>IF(OR(COUNTIF($B$2:$B141,Input!$F158)&lt;1,COUNTIF($O$2:$O141,Input!$C158)&lt;1),Input!L158,0)</f>
        <v>0</v>
      </c>
      <c r="I142" s="177">
        <f>IF(OR(COUNTIF($B$2:$B141,Input!$F158)&lt;1,COUNTIF($O$2:$O141,Input!$C158)&lt;1),Input!M158,0)</f>
        <v>0</v>
      </c>
      <c r="J142" s="177">
        <f>IF(OR(COUNTIF($B$2:$B141,Input!$F158)&lt;1,COUNTIF($O$2:$O141,Input!$C158)&lt;1),Input!N158,0)</f>
        <v>0</v>
      </c>
      <c r="K142" s="177">
        <f>IF(OR(COUNTIF($B$2:$B141,Input!$F158)&lt;1,COUNTIF($O$2:$O141,Input!$C158)&lt;1),Input!O158,0)</f>
        <v>0</v>
      </c>
      <c r="L142" s="177">
        <f>IF(OR(COUNTIF($B$2:$B141,Input!$F158)&lt;1,COUNTIF($O$2:$O141,Input!$C158)&lt;1),Input!P158,0)</f>
        <v>0</v>
      </c>
      <c r="M142" s="129" t="str">
        <f t="shared" si="18"/>
        <v/>
      </c>
      <c r="N142" s="161">
        <f t="shared" si="24"/>
        <v>0</v>
      </c>
      <c r="O142" s="168">
        <f>Input!C158</f>
        <v>0</v>
      </c>
      <c r="P142" s="168"/>
      <c r="R142" s="131">
        <f t="shared" si="25"/>
        <v>0</v>
      </c>
      <c r="S142" s="133" t="str">
        <f t="shared" si="23"/>
        <v xml:space="preserve"> </v>
      </c>
      <c r="T142" s="133"/>
      <c r="U142" s="132" t="str">
        <f>_xlfn.IFNA(IF($D142=0,LOOKUP($F142,{0.1,0.2,0.3,0.4,0.5,0.6,0.7,0.8,0.9,1},{22,34,46,58,70,82,94,106,118,130}),""),"")</f>
        <v/>
      </c>
      <c r="V142" s="132" t="str">
        <f>_xlfn.IFNA(IF($D142=1,LOOKUP($F142,{0.1,0.2,0.3,0.4,0.5,0.6,0.7,0.8,0.9,1},{23,35,47,59,71,83,95,107,119,131}),""),"")</f>
        <v/>
      </c>
      <c r="W142" s="132" t="str">
        <f>_xlfn.IFNA(IF($D142=2,LOOKUP($F142,{0.1,0.2,0.3,0.4,0.5,0.6,0.7,0.8,0.9,1},{24,36,48,60,72,84,96,108,120,132}),""),"")</f>
        <v/>
      </c>
      <c r="X142" s="132" t="str">
        <f>_xlfn.IFNA(IF($D142=3,LOOKUP($F142,{0.1,0.2,0.3,0.4,0.5,0.6,0.7,0.8,0.9,1},{25,37,49,61,73,85,97,109,121,133}),""),"")</f>
        <v/>
      </c>
      <c r="Y142" s="132" t="str">
        <f>_xlfn.IFNA(IF($D142=4,LOOKUP($F142,{0.1,0.2,0.3,0.4,0.5,0.6,0.7,0.8,0.9,1},{26,38,50,62,74,86,98,110,122,134}),""),"")</f>
        <v/>
      </c>
      <c r="Z142" s="132" t="str">
        <f>_xlfn.IFNA(IF($D142=5,LOOKUP($F142,{0.1,0.2,0.3,0.4,0.5,0.6,0.7,0.8,0.9,1},{27,39,51,63,75,87,99,111,123,135}),""),"")</f>
        <v/>
      </c>
      <c r="AA142" s="132">
        <f t="shared" si="19"/>
        <v>0</v>
      </c>
      <c r="AB142" s="132" t="str">
        <f t="shared" si="20"/>
        <v>00</v>
      </c>
      <c r="AC142" s="82" t="e">
        <f>VLOOKUP(AB142,'AMI Ref'!T:U,2,FALSE)</f>
        <v>#N/A</v>
      </c>
      <c r="AD142" s="124"/>
      <c r="AE142" s="81" t="str">
        <f>_xlfn.IFNA(IF($D142=0,IF($J142="Not Paid by Tenant",0,INDEX('AMI Ref'!$K$5:$N$5,MATCH($J142,{"Oil","Gas","Electric - Other","ELECTRIC - HEAT PUMP"},0))),0),"")</f>
        <v/>
      </c>
      <c r="AF142" s="81">
        <f>_xlfn.IFNA(IF($D142=1,IF($J142="Not Paid by Tenant",0,INDEX('AMI Ref'!$K$6:$N$6,MATCH($J142,{"Oil","Gas","Electric - Other","ELECTRIC - HEAT PUMP"},0))),0),"")</f>
        <v>0</v>
      </c>
      <c r="AG142" s="81">
        <f>_xlfn.IFNA(IF($D142=2,IF($J142="Not Paid by Tenant",0,INDEX('AMI Ref'!$K$7:$N$7,MATCH($J142,{"Oil","Gas","Electric - Other","ELECTRIC - HEAT PUMP"},0))),0),"")</f>
        <v>0</v>
      </c>
      <c r="AH142" s="81">
        <f>_xlfn.IFNA(IF($D142=3,IF($J142="Not Paid by Tenant",0,INDEX('AMI Ref'!$K$8:$N$8,MATCH($J142,{"Oil","Gas","Electric - Other","ELECTRIC - HEAT PUMP"},0))),0),"")</f>
        <v>0</v>
      </c>
      <c r="AI142" s="81">
        <f>_xlfn.IFNA(IF($D142=4,IF($J142="Not Paid by Tenant",0,INDEX('AMI Ref'!$K$9:$N$9,MATCH($J142,{"Oil","Gas","Electric - Other","ELECTRIC - HEAT PUMP"},0))),0),"")</f>
        <v>0</v>
      </c>
      <c r="AJ142" s="81">
        <f>_xlfn.IFNA(IF($D142=5,IF($J142="Not Paid by Tenant",0,INDEX('AMI Ref'!$K$10:$N$10,MATCH($J142,{"Oil","Gas","Electric - Other","ELECTRIC - HEAT PUMP"},0))),0),"")</f>
        <v>0</v>
      </c>
      <c r="AK142" s="128"/>
      <c r="AL142" s="81" t="str">
        <f>_xlfn.IFNA(IF($D142=0,IF($K142="Not Paid by Tenant",0,INDEX('AMI Ref'!$O$5:$R$5,MATCH($K142,{"Oil","Gas","Electric - Other","Electric ccASHP - split"},0))),0),"")</f>
        <v/>
      </c>
      <c r="AM142" s="81">
        <f>_xlfn.IFNA(IF($D142=1,IF($K142="Not Paid by Tenant",0,INDEX('AMI Ref'!$O$6:$R$6,MATCH($K142,{"Oil","Gas","Electric - Other","Electric ccASHP - split"},0))),0),"")</f>
        <v>0</v>
      </c>
      <c r="AN142" s="81">
        <f>_xlfn.IFNA(IF($D142=2,IF($K142="Not Paid by Tenant",0,INDEX('AMI Ref'!$O$7:$R$7,MATCH($K142,{"Oil","Gas","Electric - Other","Electric ccASHP - split"},0))),0),"")</f>
        <v>0</v>
      </c>
      <c r="AO142" s="81">
        <f>_xlfn.IFNA(IF($D142=3,IF($K142="Not Paid by Tenant",0,INDEX('AMI Ref'!$O$8:$R$8,MATCH($K142,{"Oil","Gas","Electric - Other","Electric ccASHP - split"},0))),0),"")</f>
        <v>0</v>
      </c>
      <c r="AP142" s="81">
        <f>_xlfn.IFNA(IF($D142=4,IF($K142="Not Paid by Tenant",0,INDEX('AMI Ref'!$O$9:$R$9,MATCH($K142,{"Oil","Gas","Electric - Other","Electric ccASHP - split"},0))),0),"")</f>
        <v>0</v>
      </c>
      <c r="AQ142" s="81">
        <f>_xlfn.IFNA(IF($D142=5,IF($K142="Not Paid by Tenant",0,INDEX('AMI Ref'!$O$10:$R$10,MATCH($K142,{"Oil","Gas","Electric - Other","Electric ccASHP - split"},0))),0),"")</f>
        <v>0</v>
      </c>
      <c r="AR142" s="124">
        <f t="shared" si="21"/>
        <v>0</v>
      </c>
      <c r="AS142" s="123" t="e">
        <f t="shared" si="22"/>
        <v>#N/A</v>
      </c>
    </row>
    <row r="143" spans="1:45" ht="12.95" customHeight="1" x14ac:dyDescent="0.2">
      <c r="A143" s="130">
        <v>141</v>
      </c>
      <c r="B143" s="177">
        <f>IF(OR(COUNTIF($B$2:$B142,Input!$F159)&lt;1,COUNTIF($O$2:$O142,Input!$C159)&lt;1),Input!F159,0)</f>
        <v>0</v>
      </c>
      <c r="C143" s="177">
        <f>IF(OR(COUNTIF($B$2:$B142,Input!$F159)&lt;1,COUNTIF($O$2:$O142,Input!$C159)&lt;1),Input!G159,0)</f>
        <v>0</v>
      </c>
      <c r="D143" s="177">
        <f>IF(OR(COUNTIF($B$2:$B142,Input!$F159)&lt;1,COUNTIF($O$2:$O142,Input!$C159)&lt;1),Input!H159,0)</f>
        <v>0</v>
      </c>
      <c r="E143" s="177">
        <f>IF(OR(COUNTIF($B$2:$B142,Input!$F159)&lt;1,COUNTIF($O$2:$O142,Input!$C159)&lt;1),Input!I159,0)</f>
        <v>0</v>
      </c>
      <c r="F143" s="177">
        <f>IF(OR(COUNTIF($B$2:$B142,Input!$F159)&lt;1,COUNTIF($O$2:$O142,Input!$C159)&lt;1),Input!J159,0)</f>
        <v>0</v>
      </c>
      <c r="G143" s="177">
        <f>IF(OR(COUNTIF($B$2:$B142,Input!$F159)&lt;1,COUNTIF($O$2:$O142,Input!$C159)&lt;1),Input!K159,0)</f>
        <v>0</v>
      </c>
      <c r="H143" s="177">
        <f>IF(OR(COUNTIF($B$2:$B142,Input!$F159)&lt;1,COUNTIF($O$2:$O142,Input!$C159)&lt;1),Input!L159,0)</f>
        <v>0</v>
      </c>
      <c r="I143" s="177">
        <f>IF(OR(COUNTIF($B$2:$B142,Input!$F159)&lt;1,COUNTIF($O$2:$O142,Input!$C159)&lt;1),Input!M159,0)</f>
        <v>0</v>
      </c>
      <c r="J143" s="177">
        <f>IF(OR(COUNTIF($B$2:$B142,Input!$F159)&lt;1,COUNTIF($O$2:$O142,Input!$C159)&lt;1),Input!N159,0)</f>
        <v>0</v>
      </c>
      <c r="K143" s="177">
        <f>IF(OR(COUNTIF($B$2:$B142,Input!$F159)&lt;1,COUNTIF($O$2:$O142,Input!$C159)&lt;1),Input!O159,0)</f>
        <v>0</v>
      </c>
      <c r="L143" s="177">
        <f>IF(OR(COUNTIF($B$2:$B142,Input!$F159)&lt;1,COUNTIF($O$2:$O142,Input!$C159)&lt;1),Input!P159,0)</f>
        <v>0</v>
      </c>
      <c r="M143" s="129" t="str">
        <f t="shared" si="18"/>
        <v/>
      </c>
      <c r="N143" s="161">
        <f t="shared" si="24"/>
        <v>0</v>
      </c>
      <c r="O143" s="168">
        <f>Input!C159</f>
        <v>0</v>
      </c>
      <c r="P143" s="168"/>
      <c r="R143" s="131">
        <f t="shared" si="25"/>
        <v>0</v>
      </c>
      <c r="S143" s="133" t="str">
        <f t="shared" si="23"/>
        <v xml:space="preserve"> </v>
      </c>
      <c r="T143" s="133"/>
      <c r="U143" s="132" t="str">
        <f>_xlfn.IFNA(IF($D143=0,LOOKUP($F143,{0.1,0.2,0.3,0.4,0.5,0.6,0.7,0.8,0.9,1},{22,34,46,58,70,82,94,106,118,130}),""),"")</f>
        <v/>
      </c>
      <c r="V143" s="132" t="str">
        <f>_xlfn.IFNA(IF($D143=1,LOOKUP($F143,{0.1,0.2,0.3,0.4,0.5,0.6,0.7,0.8,0.9,1},{23,35,47,59,71,83,95,107,119,131}),""),"")</f>
        <v/>
      </c>
      <c r="W143" s="132" t="str">
        <f>_xlfn.IFNA(IF($D143=2,LOOKUP($F143,{0.1,0.2,0.3,0.4,0.5,0.6,0.7,0.8,0.9,1},{24,36,48,60,72,84,96,108,120,132}),""),"")</f>
        <v/>
      </c>
      <c r="X143" s="132" t="str">
        <f>_xlfn.IFNA(IF($D143=3,LOOKUP($F143,{0.1,0.2,0.3,0.4,0.5,0.6,0.7,0.8,0.9,1},{25,37,49,61,73,85,97,109,121,133}),""),"")</f>
        <v/>
      </c>
      <c r="Y143" s="132" t="str">
        <f>_xlfn.IFNA(IF($D143=4,LOOKUP($F143,{0.1,0.2,0.3,0.4,0.5,0.6,0.7,0.8,0.9,1},{26,38,50,62,74,86,98,110,122,134}),""),"")</f>
        <v/>
      </c>
      <c r="Z143" s="132" t="str">
        <f>_xlfn.IFNA(IF($D143=5,LOOKUP($F143,{0.1,0.2,0.3,0.4,0.5,0.6,0.7,0.8,0.9,1},{27,39,51,63,75,87,99,111,123,135}),""),"")</f>
        <v/>
      </c>
      <c r="AA143" s="132">
        <f t="shared" si="19"/>
        <v>0</v>
      </c>
      <c r="AB143" s="132" t="str">
        <f t="shared" si="20"/>
        <v>00</v>
      </c>
      <c r="AC143" s="82" t="e">
        <f>VLOOKUP(AB143,'AMI Ref'!T:U,2,FALSE)</f>
        <v>#N/A</v>
      </c>
      <c r="AD143" s="124"/>
      <c r="AE143" s="81" t="str">
        <f>_xlfn.IFNA(IF($D143=0,IF($J143="Not Paid by Tenant",0,INDEX('AMI Ref'!$K$5:$N$5,MATCH($J143,{"Oil","Gas","Electric - Other","ELECTRIC - HEAT PUMP"},0))),0),"")</f>
        <v/>
      </c>
      <c r="AF143" s="81">
        <f>_xlfn.IFNA(IF($D143=1,IF($J143="Not Paid by Tenant",0,INDEX('AMI Ref'!$K$6:$N$6,MATCH($J143,{"Oil","Gas","Electric - Other","ELECTRIC - HEAT PUMP"},0))),0),"")</f>
        <v>0</v>
      </c>
      <c r="AG143" s="81">
        <f>_xlfn.IFNA(IF($D143=2,IF($J143="Not Paid by Tenant",0,INDEX('AMI Ref'!$K$7:$N$7,MATCH($J143,{"Oil","Gas","Electric - Other","ELECTRIC - HEAT PUMP"},0))),0),"")</f>
        <v>0</v>
      </c>
      <c r="AH143" s="81">
        <f>_xlfn.IFNA(IF($D143=3,IF($J143="Not Paid by Tenant",0,INDEX('AMI Ref'!$K$8:$N$8,MATCH($J143,{"Oil","Gas","Electric - Other","ELECTRIC - HEAT PUMP"},0))),0),"")</f>
        <v>0</v>
      </c>
      <c r="AI143" s="81">
        <f>_xlfn.IFNA(IF($D143=4,IF($J143="Not Paid by Tenant",0,INDEX('AMI Ref'!$K$9:$N$9,MATCH($J143,{"Oil","Gas","Electric - Other","ELECTRIC - HEAT PUMP"},0))),0),"")</f>
        <v>0</v>
      </c>
      <c r="AJ143" s="81">
        <f>_xlfn.IFNA(IF($D143=5,IF($J143="Not Paid by Tenant",0,INDEX('AMI Ref'!$K$10:$N$10,MATCH($J143,{"Oil","Gas","Electric - Other","ELECTRIC - HEAT PUMP"},0))),0),"")</f>
        <v>0</v>
      </c>
      <c r="AK143" s="128"/>
      <c r="AL143" s="81" t="str">
        <f>_xlfn.IFNA(IF($D143=0,IF($K143="Not Paid by Tenant",0,INDEX('AMI Ref'!$O$5:$R$5,MATCH($K143,{"Oil","Gas","Electric - Other","Electric ccASHP - split"},0))),0),"")</f>
        <v/>
      </c>
      <c r="AM143" s="81">
        <f>_xlfn.IFNA(IF($D143=1,IF($K143="Not Paid by Tenant",0,INDEX('AMI Ref'!$O$6:$R$6,MATCH($K143,{"Oil","Gas","Electric - Other","Electric ccASHP - split"},0))),0),"")</f>
        <v>0</v>
      </c>
      <c r="AN143" s="81">
        <f>_xlfn.IFNA(IF($D143=2,IF($K143="Not Paid by Tenant",0,INDEX('AMI Ref'!$O$7:$R$7,MATCH($K143,{"Oil","Gas","Electric - Other","Electric ccASHP - split"},0))),0),"")</f>
        <v>0</v>
      </c>
      <c r="AO143" s="81">
        <f>_xlfn.IFNA(IF($D143=3,IF($K143="Not Paid by Tenant",0,INDEX('AMI Ref'!$O$8:$R$8,MATCH($K143,{"Oil","Gas","Electric - Other","Electric ccASHP - split"},0))),0),"")</f>
        <v>0</v>
      </c>
      <c r="AP143" s="81">
        <f>_xlfn.IFNA(IF($D143=4,IF($K143="Not Paid by Tenant",0,INDEX('AMI Ref'!$O$9:$R$9,MATCH($K143,{"Oil","Gas","Electric - Other","Electric ccASHP - split"},0))),0),"")</f>
        <v>0</v>
      </c>
      <c r="AQ143" s="81">
        <f>_xlfn.IFNA(IF($D143=5,IF($K143="Not Paid by Tenant",0,INDEX('AMI Ref'!$O$10:$R$10,MATCH($K143,{"Oil","Gas","Electric - Other","Electric ccASHP - split"},0))),0),"")</f>
        <v>0</v>
      </c>
      <c r="AR143" s="124">
        <f t="shared" si="21"/>
        <v>0</v>
      </c>
      <c r="AS143" s="123" t="e">
        <f t="shared" si="22"/>
        <v>#N/A</v>
      </c>
    </row>
    <row r="144" spans="1:45" ht="12.95" customHeight="1" x14ac:dyDescent="0.2">
      <c r="A144" s="130">
        <v>142</v>
      </c>
      <c r="B144" s="177">
        <f>IF(OR(COUNTIF($B$2:$B143,Input!$F160)&lt;1,COUNTIF($O$2:$O143,Input!$C160)&lt;1),Input!F160,0)</f>
        <v>0</v>
      </c>
      <c r="C144" s="177">
        <f>IF(OR(COUNTIF($B$2:$B143,Input!$F160)&lt;1,COUNTIF($O$2:$O143,Input!$C160)&lt;1),Input!G160,0)</f>
        <v>0</v>
      </c>
      <c r="D144" s="177">
        <f>IF(OR(COUNTIF($B$2:$B143,Input!$F160)&lt;1,COUNTIF($O$2:$O143,Input!$C160)&lt;1),Input!H160,0)</f>
        <v>0</v>
      </c>
      <c r="E144" s="177">
        <f>IF(OR(COUNTIF($B$2:$B143,Input!$F160)&lt;1,COUNTIF($O$2:$O143,Input!$C160)&lt;1),Input!I160,0)</f>
        <v>0</v>
      </c>
      <c r="F144" s="177">
        <f>IF(OR(COUNTIF($B$2:$B143,Input!$F160)&lt;1,COUNTIF($O$2:$O143,Input!$C160)&lt;1),Input!J160,0)</f>
        <v>0</v>
      </c>
      <c r="G144" s="177">
        <f>IF(OR(COUNTIF($B$2:$B143,Input!$F160)&lt;1,COUNTIF($O$2:$O143,Input!$C160)&lt;1),Input!K160,0)</f>
        <v>0</v>
      </c>
      <c r="H144" s="177">
        <f>IF(OR(COUNTIF($B$2:$B143,Input!$F160)&lt;1,COUNTIF($O$2:$O143,Input!$C160)&lt;1),Input!L160,0)</f>
        <v>0</v>
      </c>
      <c r="I144" s="177">
        <f>IF(OR(COUNTIF($B$2:$B143,Input!$F160)&lt;1,COUNTIF($O$2:$O143,Input!$C160)&lt;1),Input!M160,0)</f>
        <v>0</v>
      </c>
      <c r="J144" s="177">
        <f>IF(OR(COUNTIF($B$2:$B143,Input!$F160)&lt;1,COUNTIF($O$2:$O143,Input!$C160)&lt;1),Input!N160,0)</f>
        <v>0</v>
      </c>
      <c r="K144" s="177">
        <f>IF(OR(COUNTIF($B$2:$B143,Input!$F160)&lt;1,COUNTIF($O$2:$O143,Input!$C160)&lt;1),Input!O160,0)</f>
        <v>0</v>
      </c>
      <c r="L144" s="177">
        <f>IF(OR(COUNTIF($B$2:$B143,Input!$F160)&lt;1,COUNTIF($O$2:$O143,Input!$C160)&lt;1),Input!P160,0)</f>
        <v>0</v>
      </c>
      <c r="M144" s="129" t="str">
        <f t="shared" si="18"/>
        <v/>
      </c>
      <c r="N144" s="161">
        <f t="shared" si="24"/>
        <v>0</v>
      </c>
      <c r="O144" s="168">
        <f>Input!C160</f>
        <v>0</v>
      </c>
      <c r="P144" s="168"/>
      <c r="R144" s="131">
        <f t="shared" si="25"/>
        <v>0</v>
      </c>
      <c r="S144" s="133" t="str">
        <f t="shared" si="23"/>
        <v xml:space="preserve"> </v>
      </c>
      <c r="T144" s="133"/>
      <c r="U144" s="132" t="str">
        <f>_xlfn.IFNA(IF($D144=0,LOOKUP($F144,{0.1,0.2,0.3,0.4,0.5,0.6,0.7,0.8,0.9,1},{22,34,46,58,70,82,94,106,118,130}),""),"")</f>
        <v/>
      </c>
      <c r="V144" s="132" t="str">
        <f>_xlfn.IFNA(IF($D144=1,LOOKUP($F144,{0.1,0.2,0.3,0.4,0.5,0.6,0.7,0.8,0.9,1},{23,35,47,59,71,83,95,107,119,131}),""),"")</f>
        <v/>
      </c>
      <c r="W144" s="132" t="str">
        <f>_xlfn.IFNA(IF($D144=2,LOOKUP($F144,{0.1,0.2,0.3,0.4,0.5,0.6,0.7,0.8,0.9,1},{24,36,48,60,72,84,96,108,120,132}),""),"")</f>
        <v/>
      </c>
      <c r="X144" s="132" t="str">
        <f>_xlfn.IFNA(IF($D144=3,LOOKUP($F144,{0.1,0.2,0.3,0.4,0.5,0.6,0.7,0.8,0.9,1},{25,37,49,61,73,85,97,109,121,133}),""),"")</f>
        <v/>
      </c>
      <c r="Y144" s="132" t="str">
        <f>_xlfn.IFNA(IF($D144=4,LOOKUP($F144,{0.1,0.2,0.3,0.4,0.5,0.6,0.7,0.8,0.9,1},{26,38,50,62,74,86,98,110,122,134}),""),"")</f>
        <v/>
      </c>
      <c r="Z144" s="132" t="str">
        <f>_xlfn.IFNA(IF($D144=5,LOOKUP($F144,{0.1,0.2,0.3,0.4,0.5,0.6,0.7,0.8,0.9,1},{27,39,51,63,75,87,99,111,123,135}),""),"")</f>
        <v/>
      </c>
      <c r="AA144" s="132">
        <f t="shared" si="19"/>
        <v>0</v>
      </c>
      <c r="AB144" s="132" t="str">
        <f t="shared" si="20"/>
        <v>00</v>
      </c>
      <c r="AC144" s="82" t="e">
        <f>VLOOKUP(AB144,'AMI Ref'!T:U,2,FALSE)</f>
        <v>#N/A</v>
      </c>
      <c r="AD144" s="124"/>
      <c r="AE144" s="81" t="str">
        <f>_xlfn.IFNA(IF($D144=0,IF($J144="Not Paid by Tenant",0,INDEX('AMI Ref'!$K$5:$N$5,MATCH($J144,{"Oil","Gas","Electric - Other","ELECTRIC - HEAT PUMP"},0))),0),"")</f>
        <v/>
      </c>
      <c r="AF144" s="81">
        <f>_xlfn.IFNA(IF($D144=1,IF($J144="Not Paid by Tenant",0,INDEX('AMI Ref'!$K$6:$N$6,MATCH($J144,{"Oil","Gas","Electric - Other","ELECTRIC - HEAT PUMP"},0))),0),"")</f>
        <v>0</v>
      </c>
      <c r="AG144" s="81">
        <f>_xlfn.IFNA(IF($D144=2,IF($J144="Not Paid by Tenant",0,INDEX('AMI Ref'!$K$7:$N$7,MATCH($J144,{"Oil","Gas","Electric - Other","ELECTRIC - HEAT PUMP"},0))),0),"")</f>
        <v>0</v>
      </c>
      <c r="AH144" s="81">
        <f>_xlfn.IFNA(IF($D144=3,IF($J144="Not Paid by Tenant",0,INDEX('AMI Ref'!$K$8:$N$8,MATCH($J144,{"Oil","Gas","Electric - Other","ELECTRIC - HEAT PUMP"},0))),0),"")</f>
        <v>0</v>
      </c>
      <c r="AI144" s="81">
        <f>_xlfn.IFNA(IF($D144=4,IF($J144="Not Paid by Tenant",0,INDEX('AMI Ref'!$K$9:$N$9,MATCH($J144,{"Oil","Gas","Electric - Other","ELECTRIC - HEAT PUMP"},0))),0),"")</f>
        <v>0</v>
      </c>
      <c r="AJ144" s="81">
        <f>_xlfn.IFNA(IF($D144=5,IF($J144="Not Paid by Tenant",0,INDEX('AMI Ref'!$K$10:$N$10,MATCH($J144,{"Oil","Gas","Electric - Other","ELECTRIC - HEAT PUMP"},0))),0),"")</f>
        <v>0</v>
      </c>
      <c r="AK144" s="128"/>
      <c r="AL144" s="81" t="str">
        <f>_xlfn.IFNA(IF($D144=0,IF($K144="Not Paid by Tenant",0,INDEX('AMI Ref'!$O$5:$R$5,MATCH($K144,{"Oil","Gas","Electric - Other","Electric ccASHP - split"},0))),0),"")</f>
        <v/>
      </c>
      <c r="AM144" s="81">
        <f>_xlfn.IFNA(IF($D144=1,IF($K144="Not Paid by Tenant",0,INDEX('AMI Ref'!$O$6:$R$6,MATCH($K144,{"Oil","Gas","Electric - Other","Electric ccASHP - split"},0))),0),"")</f>
        <v>0</v>
      </c>
      <c r="AN144" s="81">
        <f>_xlfn.IFNA(IF($D144=2,IF($K144="Not Paid by Tenant",0,INDEX('AMI Ref'!$O$7:$R$7,MATCH($K144,{"Oil","Gas","Electric - Other","Electric ccASHP - split"},0))),0),"")</f>
        <v>0</v>
      </c>
      <c r="AO144" s="81">
        <f>_xlfn.IFNA(IF($D144=3,IF($K144="Not Paid by Tenant",0,INDEX('AMI Ref'!$O$8:$R$8,MATCH($K144,{"Oil","Gas","Electric - Other","Electric ccASHP - split"},0))),0),"")</f>
        <v>0</v>
      </c>
      <c r="AP144" s="81">
        <f>_xlfn.IFNA(IF($D144=4,IF($K144="Not Paid by Tenant",0,INDEX('AMI Ref'!$O$9:$R$9,MATCH($K144,{"Oil","Gas","Electric - Other","Electric ccASHP - split"},0))),0),"")</f>
        <v>0</v>
      </c>
      <c r="AQ144" s="81">
        <f>_xlfn.IFNA(IF($D144=5,IF($K144="Not Paid by Tenant",0,INDEX('AMI Ref'!$O$10:$R$10,MATCH($K144,{"Oil","Gas","Electric - Other","Electric ccASHP - split"},0))),0),"")</f>
        <v>0</v>
      </c>
      <c r="AR144" s="124">
        <f t="shared" si="21"/>
        <v>0</v>
      </c>
      <c r="AS144" s="123" t="e">
        <f t="shared" si="22"/>
        <v>#N/A</v>
      </c>
    </row>
    <row r="145" spans="1:45" ht="12.95" customHeight="1" x14ac:dyDescent="0.2">
      <c r="A145" s="130">
        <v>143</v>
      </c>
      <c r="B145" s="177">
        <f>IF(OR(COUNTIF($B$2:$B144,Input!$F161)&lt;1,COUNTIF($O$2:$O144,Input!$C161)&lt;1),Input!F161,0)</f>
        <v>0</v>
      </c>
      <c r="C145" s="177">
        <f>IF(OR(COUNTIF($B$2:$B144,Input!$F161)&lt;1,COUNTIF($O$2:$O144,Input!$C161)&lt;1),Input!G161,0)</f>
        <v>0</v>
      </c>
      <c r="D145" s="177">
        <f>IF(OR(COUNTIF($B$2:$B144,Input!$F161)&lt;1,COUNTIF($O$2:$O144,Input!$C161)&lt;1),Input!H161,0)</f>
        <v>0</v>
      </c>
      <c r="E145" s="177">
        <f>IF(OR(COUNTIF($B$2:$B144,Input!$F161)&lt;1,COUNTIF($O$2:$O144,Input!$C161)&lt;1),Input!I161,0)</f>
        <v>0</v>
      </c>
      <c r="F145" s="177">
        <f>IF(OR(COUNTIF($B$2:$B144,Input!$F161)&lt;1,COUNTIF($O$2:$O144,Input!$C161)&lt;1),Input!J161,0)</f>
        <v>0</v>
      </c>
      <c r="G145" s="177">
        <f>IF(OR(COUNTIF($B$2:$B144,Input!$F161)&lt;1,COUNTIF($O$2:$O144,Input!$C161)&lt;1),Input!K161,0)</f>
        <v>0</v>
      </c>
      <c r="H145" s="177">
        <f>IF(OR(COUNTIF($B$2:$B144,Input!$F161)&lt;1,COUNTIF($O$2:$O144,Input!$C161)&lt;1),Input!L161,0)</f>
        <v>0</v>
      </c>
      <c r="I145" s="177">
        <f>IF(OR(COUNTIF($B$2:$B144,Input!$F161)&lt;1,COUNTIF($O$2:$O144,Input!$C161)&lt;1),Input!M161,0)</f>
        <v>0</v>
      </c>
      <c r="J145" s="177">
        <f>IF(OR(COUNTIF($B$2:$B144,Input!$F161)&lt;1,COUNTIF($O$2:$O144,Input!$C161)&lt;1),Input!N161,0)</f>
        <v>0</v>
      </c>
      <c r="K145" s="177">
        <f>IF(OR(COUNTIF($B$2:$B144,Input!$F161)&lt;1,COUNTIF($O$2:$O144,Input!$C161)&lt;1),Input!O161,0)</f>
        <v>0</v>
      </c>
      <c r="L145" s="177">
        <f>IF(OR(COUNTIF($B$2:$B144,Input!$F161)&lt;1,COUNTIF($O$2:$O144,Input!$C161)&lt;1),Input!P161,0)</f>
        <v>0</v>
      </c>
      <c r="M145" s="129" t="str">
        <f t="shared" si="18"/>
        <v/>
      </c>
      <c r="N145" s="161">
        <f t="shared" si="24"/>
        <v>0</v>
      </c>
      <c r="O145" s="168">
        <f>Input!C161</f>
        <v>0</v>
      </c>
      <c r="P145" s="168"/>
      <c r="R145" s="131">
        <f t="shared" si="25"/>
        <v>0</v>
      </c>
      <c r="S145" s="133" t="str">
        <f t="shared" si="23"/>
        <v xml:space="preserve"> </v>
      </c>
      <c r="T145" s="133"/>
      <c r="U145" s="132" t="str">
        <f>_xlfn.IFNA(IF($D145=0,LOOKUP($F145,{0.1,0.2,0.3,0.4,0.5,0.6,0.7,0.8,0.9,1},{22,34,46,58,70,82,94,106,118,130}),""),"")</f>
        <v/>
      </c>
      <c r="V145" s="132" t="str">
        <f>_xlfn.IFNA(IF($D145=1,LOOKUP($F145,{0.1,0.2,0.3,0.4,0.5,0.6,0.7,0.8,0.9,1},{23,35,47,59,71,83,95,107,119,131}),""),"")</f>
        <v/>
      </c>
      <c r="W145" s="132" t="str">
        <f>_xlfn.IFNA(IF($D145=2,LOOKUP($F145,{0.1,0.2,0.3,0.4,0.5,0.6,0.7,0.8,0.9,1},{24,36,48,60,72,84,96,108,120,132}),""),"")</f>
        <v/>
      </c>
      <c r="X145" s="132" t="str">
        <f>_xlfn.IFNA(IF($D145=3,LOOKUP($F145,{0.1,0.2,0.3,0.4,0.5,0.6,0.7,0.8,0.9,1},{25,37,49,61,73,85,97,109,121,133}),""),"")</f>
        <v/>
      </c>
      <c r="Y145" s="132" t="str">
        <f>_xlfn.IFNA(IF($D145=4,LOOKUP($F145,{0.1,0.2,0.3,0.4,0.5,0.6,0.7,0.8,0.9,1},{26,38,50,62,74,86,98,110,122,134}),""),"")</f>
        <v/>
      </c>
      <c r="Z145" s="132" t="str">
        <f>_xlfn.IFNA(IF($D145=5,LOOKUP($F145,{0.1,0.2,0.3,0.4,0.5,0.6,0.7,0.8,0.9,1},{27,39,51,63,75,87,99,111,123,135}),""),"")</f>
        <v/>
      </c>
      <c r="AA145" s="132">
        <f t="shared" si="19"/>
        <v>0</v>
      </c>
      <c r="AB145" s="132" t="str">
        <f t="shared" si="20"/>
        <v>00</v>
      </c>
      <c r="AC145" s="82" t="e">
        <f>VLOOKUP(AB145,'AMI Ref'!T:U,2,FALSE)</f>
        <v>#N/A</v>
      </c>
      <c r="AD145" s="124"/>
      <c r="AE145" s="81" t="str">
        <f>_xlfn.IFNA(IF($D145=0,IF($J145="Not Paid by Tenant",0,INDEX('AMI Ref'!$K$5:$N$5,MATCH($J145,{"Oil","Gas","Electric - Other","ELECTRIC - HEAT PUMP"},0))),0),"")</f>
        <v/>
      </c>
      <c r="AF145" s="81">
        <f>_xlfn.IFNA(IF($D145=1,IF($J145="Not Paid by Tenant",0,INDEX('AMI Ref'!$K$6:$N$6,MATCH($J145,{"Oil","Gas","Electric - Other","ELECTRIC - HEAT PUMP"},0))),0),"")</f>
        <v>0</v>
      </c>
      <c r="AG145" s="81">
        <f>_xlfn.IFNA(IF($D145=2,IF($J145="Not Paid by Tenant",0,INDEX('AMI Ref'!$K$7:$N$7,MATCH($J145,{"Oil","Gas","Electric - Other","ELECTRIC - HEAT PUMP"},0))),0),"")</f>
        <v>0</v>
      </c>
      <c r="AH145" s="81">
        <f>_xlfn.IFNA(IF($D145=3,IF($J145="Not Paid by Tenant",0,INDEX('AMI Ref'!$K$8:$N$8,MATCH($J145,{"Oil","Gas","Electric - Other","ELECTRIC - HEAT PUMP"},0))),0),"")</f>
        <v>0</v>
      </c>
      <c r="AI145" s="81">
        <f>_xlfn.IFNA(IF($D145=4,IF($J145="Not Paid by Tenant",0,INDEX('AMI Ref'!$K$9:$N$9,MATCH($J145,{"Oil","Gas","Electric - Other","ELECTRIC - HEAT PUMP"},0))),0),"")</f>
        <v>0</v>
      </c>
      <c r="AJ145" s="81">
        <f>_xlfn.IFNA(IF($D145=5,IF($J145="Not Paid by Tenant",0,INDEX('AMI Ref'!$K$10:$N$10,MATCH($J145,{"Oil","Gas","Electric - Other","ELECTRIC - HEAT PUMP"},0))),0),"")</f>
        <v>0</v>
      </c>
      <c r="AK145" s="128"/>
      <c r="AL145" s="81" t="str">
        <f>_xlfn.IFNA(IF($D145=0,IF($K145="Not Paid by Tenant",0,INDEX('AMI Ref'!$O$5:$R$5,MATCH($K145,{"Oil","Gas","Electric - Other","Electric ccASHP - split"},0))),0),"")</f>
        <v/>
      </c>
      <c r="AM145" s="81">
        <f>_xlfn.IFNA(IF($D145=1,IF($K145="Not Paid by Tenant",0,INDEX('AMI Ref'!$O$6:$R$6,MATCH($K145,{"Oil","Gas","Electric - Other","Electric ccASHP - split"},0))),0),"")</f>
        <v>0</v>
      </c>
      <c r="AN145" s="81">
        <f>_xlfn.IFNA(IF($D145=2,IF($K145="Not Paid by Tenant",0,INDEX('AMI Ref'!$O$7:$R$7,MATCH($K145,{"Oil","Gas","Electric - Other","Electric ccASHP - split"},0))),0),"")</f>
        <v>0</v>
      </c>
      <c r="AO145" s="81">
        <f>_xlfn.IFNA(IF($D145=3,IF($K145="Not Paid by Tenant",0,INDEX('AMI Ref'!$O$8:$R$8,MATCH($K145,{"Oil","Gas","Electric - Other","Electric ccASHP - split"},0))),0),"")</f>
        <v>0</v>
      </c>
      <c r="AP145" s="81">
        <f>_xlfn.IFNA(IF($D145=4,IF($K145="Not Paid by Tenant",0,INDEX('AMI Ref'!$O$9:$R$9,MATCH($K145,{"Oil","Gas","Electric - Other","Electric ccASHP - split"},0))),0),"")</f>
        <v>0</v>
      </c>
      <c r="AQ145" s="81">
        <f>_xlfn.IFNA(IF($D145=5,IF($K145="Not Paid by Tenant",0,INDEX('AMI Ref'!$O$10:$R$10,MATCH($K145,{"Oil","Gas","Electric - Other","Electric ccASHP - split"},0))),0),"")</f>
        <v>0</v>
      </c>
      <c r="AR145" s="124">
        <f t="shared" si="21"/>
        <v>0</v>
      </c>
      <c r="AS145" s="123" t="e">
        <f t="shared" si="22"/>
        <v>#N/A</v>
      </c>
    </row>
    <row r="146" spans="1:45" ht="12.95" customHeight="1" x14ac:dyDescent="0.2">
      <c r="A146" s="130">
        <v>144</v>
      </c>
      <c r="B146" s="177">
        <f>IF(OR(COUNTIF($B$2:$B145,Input!$F162)&lt;1,COUNTIF($O$2:$O145,Input!$C162)&lt;1),Input!F162,0)</f>
        <v>0</v>
      </c>
      <c r="C146" s="177">
        <f>IF(OR(COUNTIF($B$2:$B145,Input!$F162)&lt;1,COUNTIF($O$2:$O145,Input!$C162)&lt;1),Input!G162,0)</f>
        <v>0</v>
      </c>
      <c r="D146" s="177">
        <f>IF(OR(COUNTIF($B$2:$B145,Input!$F162)&lt;1,COUNTIF($O$2:$O145,Input!$C162)&lt;1),Input!H162,0)</f>
        <v>0</v>
      </c>
      <c r="E146" s="177">
        <f>IF(OR(COUNTIF($B$2:$B145,Input!$F162)&lt;1,COUNTIF($O$2:$O145,Input!$C162)&lt;1),Input!I162,0)</f>
        <v>0</v>
      </c>
      <c r="F146" s="177">
        <f>IF(OR(COUNTIF($B$2:$B145,Input!$F162)&lt;1,COUNTIF($O$2:$O145,Input!$C162)&lt;1),Input!J162,0)</f>
        <v>0</v>
      </c>
      <c r="G146" s="177">
        <f>IF(OR(COUNTIF($B$2:$B145,Input!$F162)&lt;1,COUNTIF($O$2:$O145,Input!$C162)&lt;1),Input!K162,0)</f>
        <v>0</v>
      </c>
      <c r="H146" s="177">
        <f>IF(OR(COUNTIF($B$2:$B145,Input!$F162)&lt;1,COUNTIF($O$2:$O145,Input!$C162)&lt;1),Input!L162,0)</f>
        <v>0</v>
      </c>
      <c r="I146" s="177">
        <f>IF(OR(COUNTIF($B$2:$B145,Input!$F162)&lt;1,COUNTIF($O$2:$O145,Input!$C162)&lt;1),Input!M162,0)</f>
        <v>0</v>
      </c>
      <c r="J146" s="177">
        <f>IF(OR(COUNTIF($B$2:$B145,Input!$F162)&lt;1,COUNTIF($O$2:$O145,Input!$C162)&lt;1),Input!N162,0)</f>
        <v>0</v>
      </c>
      <c r="K146" s="177">
        <f>IF(OR(COUNTIF($B$2:$B145,Input!$F162)&lt;1,COUNTIF($O$2:$O145,Input!$C162)&lt;1),Input!O162,0)</f>
        <v>0</v>
      </c>
      <c r="L146" s="177">
        <f>IF(OR(COUNTIF($B$2:$B145,Input!$F162)&lt;1,COUNTIF($O$2:$O145,Input!$C162)&lt;1),Input!P162,0)</f>
        <v>0</v>
      </c>
      <c r="M146" s="129" t="str">
        <f t="shared" si="18"/>
        <v/>
      </c>
      <c r="N146" s="161">
        <f t="shared" si="24"/>
        <v>0</v>
      </c>
      <c r="O146" s="168">
        <f>Input!C162</f>
        <v>0</v>
      </c>
      <c r="P146" s="168"/>
      <c r="R146" s="131">
        <f t="shared" si="25"/>
        <v>0</v>
      </c>
      <c r="S146" s="133" t="str">
        <f t="shared" si="23"/>
        <v xml:space="preserve"> </v>
      </c>
      <c r="T146" s="133"/>
      <c r="U146" s="132" t="str">
        <f>_xlfn.IFNA(IF($D146=0,LOOKUP($F146,{0.1,0.2,0.3,0.4,0.5,0.6,0.7,0.8,0.9,1},{22,34,46,58,70,82,94,106,118,130}),""),"")</f>
        <v/>
      </c>
      <c r="V146" s="132" t="str">
        <f>_xlfn.IFNA(IF($D146=1,LOOKUP($F146,{0.1,0.2,0.3,0.4,0.5,0.6,0.7,0.8,0.9,1},{23,35,47,59,71,83,95,107,119,131}),""),"")</f>
        <v/>
      </c>
      <c r="W146" s="132" t="str">
        <f>_xlfn.IFNA(IF($D146=2,LOOKUP($F146,{0.1,0.2,0.3,0.4,0.5,0.6,0.7,0.8,0.9,1},{24,36,48,60,72,84,96,108,120,132}),""),"")</f>
        <v/>
      </c>
      <c r="X146" s="132" t="str">
        <f>_xlfn.IFNA(IF($D146=3,LOOKUP($F146,{0.1,0.2,0.3,0.4,0.5,0.6,0.7,0.8,0.9,1},{25,37,49,61,73,85,97,109,121,133}),""),"")</f>
        <v/>
      </c>
      <c r="Y146" s="132" t="str">
        <f>_xlfn.IFNA(IF($D146=4,LOOKUP($F146,{0.1,0.2,0.3,0.4,0.5,0.6,0.7,0.8,0.9,1},{26,38,50,62,74,86,98,110,122,134}),""),"")</f>
        <v/>
      </c>
      <c r="Z146" s="132" t="str">
        <f>_xlfn.IFNA(IF($D146=5,LOOKUP($F146,{0.1,0.2,0.3,0.4,0.5,0.6,0.7,0.8,0.9,1},{27,39,51,63,75,87,99,111,123,135}),""),"")</f>
        <v/>
      </c>
      <c r="AA146" s="132">
        <f t="shared" si="19"/>
        <v>0</v>
      </c>
      <c r="AB146" s="132" t="str">
        <f t="shared" si="20"/>
        <v>00</v>
      </c>
      <c r="AC146" s="82" t="e">
        <f>VLOOKUP(AB146,'AMI Ref'!T:U,2,FALSE)</f>
        <v>#N/A</v>
      </c>
      <c r="AD146" s="124"/>
      <c r="AE146" s="81" t="str">
        <f>_xlfn.IFNA(IF($D146=0,IF($J146="Not Paid by Tenant",0,INDEX('AMI Ref'!$K$5:$N$5,MATCH($J146,{"Oil","Gas","Electric - Other","ELECTRIC - HEAT PUMP"},0))),0),"")</f>
        <v/>
      </c>
      <c r="AF146" s="81">
        <f>_xlfn.IFNA(IF($D146=1,IF($J146="Not Paid by Tenant",0,INDEX('AMI Ref'!$K$6:$N$6,MATCH($J146,{"Oil","Gas","Electric - Other","ELECTRIC - HEAT PUMP"},0))),0),"")</f>
        <v>0</v>
      </c>
      <c r="AG146" s="81">
        <f>_xlfn.IFNA(IF($D146=2,IF($J146="Not Paid by Tenant",0,INDEX('AMI Ref'!$K$7:$N$7,MATCH($J146,{"Oil","Gas","Electric - Other","ELECTRIC - HEAT PUMP"},0))),0),"")</f>
        <v>0</v>
      </c>
      <c r="AH146" s="81">
        <f>_xlfn.IFNA(IF($D146=3,IF($J146="Not Paid by Tenant",0,INDEX('AMI Ref'!$K$8:$N$8,MATCH($J146,{"Oil","Gas","Electric - Other","ELECTRIC - HEAT PUMP"},0))),0),"")</f>
        <v>0</v>
      </c>
      <c r="AI146" s="81">
        <f>_xlfn.IFNA(IF($D146=4,IF($J146="Not Paid by Tenant",0,INDEX('AMI Ref'!$K$9:$N$9,MATCH($J146,{"Oil","Gas","Electric - Other","ELECTRIC - HEAT PUMP"},0))),0),"")</f>
        <v>0</v>
      </c>
      <c r="AJ146" s="81">
        <f>_xlfn.IFNA(IF($D146=5,IF($J146="Not Paid by Tenant",0,INDEX('AMI Ref'!$K$10:$N$10,MATCH($J146,{"Oil","Gas","Electric - Other","ELECTRIC - HEAT PUMP"},0))),0),"")</f>
        <v>0</v>
      </c>
      <c r="AK146" s="128"/>
      <c r="AL146" s="81" t="str">
        <f>_xlfn.IFNA(IF($D146=0,IF($K146="Not Paid by Tenant",0,INDEX('AMI Ref'!$O$5:$R$5,MATCH($K146,{"Oil","Gas","Electric - Other","Electric ccASHP - split"},0))),0),"")</f>
        <v/>
      </c>
      <c r="AM146" s="81">
        <f>_xlfn.IFNA(IF($D146=1,IF($K146="Not Paid by Tenant",0,INDEX('AMI Ref'!$O$6:$R$6,MATCH($K146,{"Oil","Gas","Electric - Other","Electric ccASHP - split"},0))),0),"")</f>
        <v>0</v>
      </c>
      <c r="AN146" s="81">
        <f>_xlfn.IFNA(IF($D146=2,IF($K146="Not Paid by Tenant",0,INDEX('AMI Ref'!$O$7:$R$7,MATCH($K146,{"Oil","Gas","Electric - Other","Electric ccASHP - split"},0))),0),"")</f>
        <v>0</v>
      </c>
      <c r="AO146" s="81">
        <f>_xlfn.IFNA(IF($D146=3,IF($K146="Not Paid by Tenant",0,INDEX('AMI Ref'!$O$8:$R$8,MATCH($K146,{"Oil","Gas","Electric - Other","Electric ccASHP - split"},0))),0),"")</f>
        <v>0</v>
      </c>
      <c r="AP146" s="81">
        <f>_xlfn.IFNA(IF($D146=4,IF($K146="Not Paid by Tenant",0,INDEX('AMI Ref'!$O$9:$R$9,MATCH($K146,{"Oil","Gas","Electric - Other","Electric ccASHP - split"},0))),0),"")</f>
        <v>0</v>
      </c>
      <c r="AQ146" s="81">
        <f>_xlfn.IFNA(IF($D146=5,IF($K146="Not Paid by Tenant",0,INDEX('AMI Ref'!$O$10:$R$10,MATCH($K146,{"Oil","Gas","Electric - Other","Electric ccASHP - split"},0))),0),"")</f>
        <v>0</v>
      </c>
      <c r="AR146" s="124">
        <f t="shared" si="21"/>
        <v>0</v>
      </c>
      <c r="AS146" s="123" t="e">
        <f t="shared" si="22"/>
        <v>#N/A</v>
      </c>
    </row>
    <row r="147" spans="1:45" ht="12.95" customHeight="1" x14ac:dyDescent="0.2">
      <c r="A147" s="130">
        <v>145</v>
      </c>
      <c r="B147" s="177">
        <f>IF(OR(COUNTIF($B$2:$B146,Input!$F163)&lt;1,COUNTIF($O$2:$O146,Input!$C163)&lt;1),Input!F163,0)</f>
        <v>0</v>
      </c>
      <c r="C147" s="177">
        <f>IF(OR(COUNTIF($B$2:$B146,Input!$F163)&lt;1,COUNTIF($O$2:$O146,Input!$C163)&lt;1),Input!G163,0)</f>
        <v>0</v>
      </c>
      <c r="D147" s="177">
        <f>IF(OR(COUNTIF($B$2:$B146,Input!$F163)&lt;1,COUNTIF($O$2:$O146,Input!$C163)&lt;1),Input!H163,0)</f>
        <v>0</v>
      </c>
      <c r="E147" s="177">
        <f>IF(OR(COUNTIF($B$2:$B146,Input!$F163)&lt;1,COUNTIF($O$2:$O146,Input!$C163)&lt;1),Input!I163,0)</f>
        <v>0</v>
      </c>
      <c r="F147" s="177">
        <f>IF(OR(COUNTIF($B$2:$B146,Input!$F163)&lt;1,COUNTIF($O$2:$O146,Input!$C163)&lt;1),Input!J163,0)</f>
        <v>0</v>
      </c>
      <c r="G147" s="177">
        <f>IF(OR(COUNTIF($B$2:$B146,Input!$F163)&lt;1,COUNTIF($O$2:$O146,Input!$C163)&lt;1),Input!K163,0)</f>
        <v>0</v>
      </c>
      <c r="H147" s="177">
        <f>IF(OR(COUNTIF($B$2:$B146,Input!$F163)&lt;1,COUNTIF($O$2:$O146,Input!$C163)&lt;1),Input!L163,0)</f>
        <v>0</v>
      </c>
      <c r="I147" s="177">
        <f>IF(OR(COUNTIF($B$2:$B146,Input!$F163)&lt;1,COUNTIF($O$2:$O146,Input!$C163)&lt;1),Input!M163,0)</f>
        <v>0</v>
      </c>
      <c r="J147" s="177">
        <f>IF(OR(COUNTIF($B$2:$B146,Input!$F163)&lt;1,COUNTIF($O$2:$O146,Input!$C163)&lt;1),Input!N163,0)</f>
        <v>0</v>
      </c>
      <c r="K147" s="177">
        <f>IF(OR(COUNTIF($B$2:$B146,Input!$F163)&lt;1,COUNTIF($O$2:$O146,Input!$C163)&lt;1),Input!O163,0)</f>
        <v>0</v>
      </c>
      <c r="L147" s="177">
        <f>IF(OR(COUNTIF($B$2:$B146,Input!$F163)&lt;1,COUNTIF($O$2:$O146,Input!$C163)&lt;1),Input!P163,0)</f>
        <v>0</v>
      </c>
      <c r="M147" s="129" t="str">
        <f t="shared" si="18"/>
        <v/>
      </c>
      <c r="N147" s="161">
        <f t="shared" si="24"/>
        <v>0</v>
      </c>
      <c r="O147" s="168">
        <f>Input!C163</f>
        <v>0</v>
      </c>
      <c r="P147" s="168"/>
      <c r="R147" s="131">
        <f t="shared" si="25"/>
        <v>0</v>
      </c>
      <c r="S147" s="133" t="str">
        <f t="shared" si="23"/>
        <v xml:space="preserve"> </v>
      </c>
      <c r="T147" s="133"/>
      <c r="U147" s="132" t="str">
        <f>_xlfn.IFNA(IF($D147=0,LOOKUP($F147,{0.1,0.2,0.3,0.4,0.5,0.6,0.7,0.8,0.9,1},{22,34,46,58,70,82,94,106,118,130}),""),"")</f>
        <v/>
      </c>
      <c r="V147" s="132" t="str">
        <f>_xlfn.IFNA(IF($D147=1,LOOKUP($F147,{0.1,0.2,0.3,0.4,0.5,0.6,0.7,0.8,0.9,1},{23,35,47,59,71,83,95,107,119,131}),""),"")</f>
        <v/>
      </c>
      <c r="W147" s="132" t="str">
        <f>_xlfn.IFNA(IF($D147=2,LOOKUP($F147,{0.1,0.2,0.3,0.4,0.5,0.6,0.7,0.8,0.9,1},{24,36,48,60,72,84,96,108,120,132}),""),"")</f>
        <v/>
      </c>
      <c r="X147" s="132" t="str">
        <f>_xlfn.IFNA(IF($D147=3,LOOKUP($F147,{0.1,0.2,0.3,0.4,0.5,0.6,0.7,0.8,0.9,1},{25,37,49,61,73,85,97,109,121,133}),""),"")</f>
        <v/>
      </c>
      <c r="Y147" s="132" t="str">
        <f>_xlfn.IFNA(IF($D147=4,LOOKUP($F147,{0.1,0.2,0.3,0.4,0.5,0.6,0.7,0.8,0.9,1},{26,38,50,62,74,86,98,110,122,134}),""),"")</f>
        <v/>
      </c>
      <c r="Z147" s="132" t="str">
        <f>_xlfn.IFNA(IF($D147=5,LOOKUP($F147,{0.1,0.2,0.3,0.4,0.5,0.6,0.7,0.8,0.9,1},{27,39,51,63,75,87,99,111,123,135}),""),"")</f>
        <v/>
      </c>
      <c r="AA147" s="132">
        <f t="shared" si="19"/>
        <v>0</v>
      </c>
      <c r="AB147" s="132" t="str">
        <f t="shared" si="20"/>
        <v>00</v>
      </c>
      <c r="AC147" s="82" t="e">
        <f>VLOOKUP(AB147,'AMI Ref'!T:U,2,FALSE)</f>
        <v>#N/A</v>
      </c>
      <c r="AD147" s="124"/>
      <c r="AE147" s="81" t="str">
        <f>_xlfn.IFNA(IF($D147=0,IF($J147="Not Paid by Tenant",0,INDEX('AMI Ref'!$K$5:$N$5,MATCH($J147,{"Oil","Gas","Electric - Other","ELECTRIC - HEAT PUMP"},0))),0),"")</f>
        <v/>
      </c>
      <c r="AF147" s="81">
        <f>_xlfn.IFNA(IF($D147=1,IF($J147="Not Paid by Tenant",0,INDEX('AMI Ref'!$K$6:$N$6,MATCH($J147,{"Oil","Gas","Electric - Other","ELECTRIC - HEAT PUMP"},0))),0),"")</f>
        <v>0</v>
      </c>
      <c r="AG147" s="81">
        <f>_xlfn.IFNA(IF($D147=2,IF($J147="Not Paid by Tenant",0,INDEX('AMI Ref'!$K$7:$N$7,MATCH($J147,{"Oil","Gas","Electric - Other","ELECTRIC - HEAT PUMP"},0))),0),"")</f>
        <v>0</v>
      </c>
      <c r="AH147" s="81">
        <f>_xlfn.IFNA(IF($D147=3,IF($J147="Not Paid by Tenant",0,INDEX('AMI Ref'!$K$8:$N$8,MATCH($J147,{"Oil","Gas","Electric - Other","ELECTRIC - HEAT PUMP"},0))),0),"")</f>
        <v>0</v>
      </c>
      <c r="AI147" s="81">
        <f>_xlfn.IFNA(IF($D147=4,IF($J147="Not Paid by Tenant",0,INDEX('AMI Ref'!$K$9:$N$9,MATCH($J147,{"Oil","Gas","Electric - Other","ELECTRIC - HEAT PUMP"},0))),0),"")</f>
        <v>0</v>
      </c>
      <c r="AJ147" s="81">
        <f>_xlfn.IFNA(IF($D147=5,IF($J147="Not Paid by Tenant",0,INDEX('AMI Ref'!$K$10:$N$10,MATCH($J147,{"Oil","Gas","Electric - Other","ELECTRIC - HEAT PUMP"},0))),0),"")</f>
        <v>0</v>
      </c>
      <c r="AK147" s="128"/>
      <c r="AL147" s="81" t="str">
        <f>_xlfn.IFNA(IF($D147=0,IF($K147="Not Paid by Tenant",0,INDEX('AMI Ref'!$O$5:$R$5,MATCH($K147,{"Oil","Gas","Electric - Other","Electric ccASHP - split"},0))),0),"")</f>
        <v/>
      </c>
      <c r="AM147" s="81">
        <f>_xlfn.IFNA(IF($D147=1,IF($K147="Not Paid by Tenant",0,INDEX('AMI Ref'!$O$6:$R$6,MATCH($K147,{"Oil","Gas","Electric - Other","Electric ccASHP - split"},0))),0),"")</f>
        <v>0</v>
      </c>
      <c r="AN147" s="81">
        <f>_xlfn.IFNA(IF($D147=2,IF($K147="Not Paid by Tenant",0,INDEX('AMI Ref'!$O$7:$R$7,MATCH($K147,{"Oil","Gas","Electric - Other","Electric ccASHP - split"},0))),0),"")</f>
        <v>0</v>
      </c>
      <c r="AO147" s="81">
        <f>_xlfn.IFNA(IF($D147=3,IF($K147="Not Paid by Tenant",0,INDEX('AMI Ref'!$O$8:$R$8,MATCH($K147,{"Oil","Gas","Electric - Other","Electric ccASHP - split"},0))),0),"")</f>
        <v>0</v>
      </c>
      <c r="AP147" s="81">
        <f>_xlfn.IFNA(IF($D147=4,IF($K147="Not Paid by Tenant",0,INDEX('AMI Ref'!$O$9:$R$9,MATCH($K147,{"Oil","Gas","Electric - Other","Electric ccASHP - split"},0))),0),"")</f>
        <v>0</v>
      </c>
      <c r="AQ147" s="81">
        <f>_xlfn.IFNA(IF($D147=5,IF($K147="Not Paid by Tenant",0,INDEX('AMI Ref'!$O$10:$R$10,MATCH($K147,{"Oil","Gas","Electric - Other","Electric ccASHP - split"},0))),0),"")</f>
        <v>0</v>
      </c>
      <c r="AR147" s="124">
        <f t="shared" si="21"/>
        <v>0</v>
      </c>
      <c r="AS147" s="123" t="e">
        <f t="shared" si="22"/>
        <v>#N/A</v>
      </c>
    </row>
    <row r="148" spans="1:45" ht="12.95" customHeight="1" x14ac:dyDescent="0.2">
      <c r="A148" s="130">
        <v>146</v>
      </c>
      <c r="B148" s="177">
        <f>IF(OR(COUNTIF($B$2:$B147,Input!$F164)&lt;1,COUNTIF($O$2:$O147,Input!$C164)&lt;1),Input!F164,0)</f>
        <v>0</v>
      </c>
      <c r="C148" s="177">
        <f>IF(OR(COUNTIF($B$2:$B147,Input!$F164)&lt;1,COUNTIF($O$2:$O147,Input!$C164)&lt;1),Input!G164,0)</f>
        <v>0</v>
      </c>
      <c r="D148" s="177">
        <f>IF(OR(COUNTIF($B$2:$B147,Input!$F164)&lt;1,COUNTIF($O$2:$O147,Input!$C164)&lt;1),Input!H164,0)</f>
        <v>0</v>
      </c>
      <c r="E148" s="177">
        <f>IF(OR(COUNTIF($B$2:$B147,Input!$F164)&lt;1,COUNTIF($O$2:$O147,Input!$C164)&lt;1),Input!I164,0)</f>
        <v>0</v>
      </c>
      <c r="F148" s="177">
        <f>IF(OR(COUNTIF($B$2:$B147,Input!$F164)&lt;1,COUNTIF($O$2:$O147,Input!$C164)&lt;1),Input!J164,0)</f>
        <v>0</v>
      </c>
      <c r="G148" s="177">
        <f>IF(OR(COUNTIF($B$2:$B147,Input!$F164)&lt;1,COUNTIF($O$2:$O147,Input!$C164)&lt;1),Input!K164,0)</f>
        <v>0</v>
      </c>
      <c r="H148" s="177">
        <f>IF(OR(COUNTIF($B$2:$B147,Input!$F164)&lt;1,COUNTIF($O$2:$O147,Input!$C164)&lt;1),Input!L164,0)</f>
        <v>0</v>
      </c>
      <c r="I148" s="177">
        <f>IF(OR(COUNTIF($B$2:$B147,Input!$F164)&lt;1,COUNTIF($O$2:$O147,Input!$C164)&lt;1),Input!M164,0)</f>
        <v>0</v>
      </c>
      <c r="J148" s="177">
        <f>IF(OR(COUNTIF($B$2:$B147,Input!$F164)&lt;1,COUNTIF($O$2:$O147,Input!$C164)&lt;1),Input!N164,0)</f>
        <v>0</v>
      </c>
      <c r="K148" s="177">
        <f>IF(OR(COUNTIF($B$2:$B147,Input!$F164)&lt;1,COUNTIF($O$2:$O147,Input!$C164)&lt;1),Input!O164,0)</f>
        <v>0</v>
      </c>
      <c r="L148" s="177">
        <f>IF(OR(COUNTIF($B$2:$B147,Input!$F164)&lt;1,COUNTIF($O$2:$O147,Input!$C164)&lt;1),Input!P164,0)</f>
        <v>0</v>
      </c>
      <c r="M148" s="129" t="str">
        <f t="shared" si="18"/>
        <v/>
      </c>
      <c r="N148" s="161">
        <f t="shared" si="24"/>
        <v>0</v>
      </c>
      <c r="O148" s="168">
        <f>Input!C164</f>
        <v>0</v>
      </c>
      <c r="P148" s="168"/>
      <c r="R148" s="131">
        <f t="shared" si="25"/>
        <v>0</v>
      </c>
      <c r="S148" s="133" t="str">
        <f t="shared" si="23"/>
        <v xml:space="preserve"> </v>
      </c>
      <c r="T148" s="133"/>
      <c r="U148" s="132" t="str">
        <f>_xlfn.IFNA(IF($D148=0,LOOKUP($F148,{0.1,0.2,0.3,0.4,0.5,0.6,0.7,0.8,0.9,1},{22,34,46,58,70,82,94,106,118,130}),""),"")</f>
        <v/>
      </c>
      <c r="V148" s="132" t="str">
        <f>_xlfn.IFNA(IF($D148=1,LOOKUP($F148,{0.1,0.2,0.3,0.4,0.5,0.6,0.7,0.8,0.9,1},{23,35,47,59,71,83,95,107,119,131}),""),"")</f>
        <v/>
      </c>
      <c r="W148" s="132" t="str">
        <f>_xlfn.IFNA(IF($D148=2,LOOKUP($F148,{0.1,0.2,0.3,0.4,0.5,0.6,0.7,0.8,0.9,1},{24,36,48,60,72,84,96,108,120,132}),""),"")</f>
        <v/>
      </c>
      <c r="X148" s="132" t="str">
        <f>_xlfn.IFNA(IF($D148=3,LOOKUP($F148,{0.1,0.2,0.3,0.4,0.5,0.6,0.7,0.8,0.9,1},{25,37,49,61,73,85,97,109,121,133}),""),"")</f>
        <v/>
      </c>
      <c r="Y148" s="132" t="str">
        <f>_xlfn.IFNA(IF($D148=4,LOOKUP($F148,{0.1,0.2,0.3,0.4,0.5,0.6,0.7,0.8,0.9,1},{26,38,50,62,74,86,98,110,122,134}),""),"")</f>
        <v/>
      </c>
      <c r="Z148" s="132" t="str">
        <f>_xlfn.IFNA(IF($D148=5,LOOKUP($F148,{0.1,0.2,0.3,0.4,0.5,0.6,0.7,0.8,0.9,1},{27,39,51,63,75,87,99,111,123,135}),""),"")</f>
        <v/>
      </c>
      <c r="AA148" s="132">
        <f t="shared" si="19"/>
        <v>0</v>
      </c>
      <c r="AB148" s="132" t="str">
        <f t="shared" si="20"/>
        <v>00</v>
      </c>
      <c r="AC148" s="82" t="e">
        <f>VLOOKUP(AB148,'AMI Ref'!T:U,2,FALSE)</f>
        <v>#N/A</v>
      </c>
      <c r="AD148" s="124"/>
      <c r="AE148" s="81" t="str">
        <f>_xlfn.IFNA(IF($D148=0,IF($J148="Not Paid by Tenant",0,INDEX('AMI Ref'!$K$5:$N$5,MATCH($J148,{"Oil","Gas","Electric - Other","ELECTRIC - HEAT PUMP"},0))),0),"")</f>
        <v/>
      </c>
      <c r="AF148" s="81">
        <f>_xlfn.IFNA(IF($D148=1,IF($J148="Not Paid by Tenant",0,INDEX('AMI Ref'!$K$6:$N$6,MATCH($J148,{"Oil","Gas","Electric - Other","ELECTRIC - HEAT PUMP"},0))),0),"")</f>
        <v>0</v>
      </c>
      <c r="AG148" s="81">
        <f>_xlfn.IFNA(IF($D148=2,IF($J148="Not Paid by Tenant",0,INDEX('AMI Ref'!$K$7:$N$7,MATCH($J148,{"Oil","Gas","Electric - Other","ELECTRIC - HEAT PUMP"},0))),0),"")</f>
        <v>0</v>
      </c>
      <c r="AH148" s="81">
        <f>_xlfn.IFNA(IF($D148=3,IF($J148="Not Paid by Tenant",0,INDEX('AMI Ref'!$K$8:$N$8,MATCH($J148,{"Oil","Gas","Electric - Other","ELECTRIC - HEAT PUMP"},0))),0),"")</f>
        <v>0</v>
      </c>
      <c r="AI148" s="81">
        <f>_xlfn.IFNA(IF($D148=4,IF($J148="Not Paid by Tenant",0,INDEX('AMI Ref'!$K$9:$N$9,MATCH($J148,{"Oil","Gas","Electric - Other","ELECTRIC - HEAT PUMP"},0))),0),"")</f>
        <v>0</v>
      </c>
      <c r="AJ148" s="81">
        <f>_xlfn.IFNA(IF($D148=5,IF($J148="Not Paid by Tenant",0,INDEX('AMI Ref'!$K$10:$N$10,MATCH($J148,{"Oil","Gas","Electric - Other","ELECTRIC - HEAT PUMP"},0))),0),"")</f>
        <v>0</v>
      </c>
      <c r="AK148" s="128"/>
      <c r="AL148" s="81" t="str">
        <f>_xlfn.IFNA(IF($D148=0,IF($K148="Not Paid by Tenant",0,INDEX('AMI Ref'!$O$5:$R$5,MATCH($K148,{"Oil","Gas","Electric - Other","Electric ccASHP - split"},0))),0),"")</f>
        <v/>
      </c>
      <c r="AM148" s="81">
        <f>_xlfn.IFNA(IF($D148=1,IF($K148="Not Paid by Tenant",0,INDEX('AMI Ref'!$O$6:$R$6,MATCH($K148,{"Oil","Gas","Electric - Other","Electric ccASHP - split"},0))),0),"")</f>
        <v>0</v>
      </c>
      <c r="AN148" s="81">
        <f>_xlfn.IFNA(IF($D148=2,IF($K148="Not Paid by Tenant",0,INDEX('AMI Ref'!$O$7:$R$7,MATCH($K148,{"Oil","Gas","Electric - Other","Electric ccASHP - split"},0))),0),"")</f>
        <v>0</v>
      </c>
      <c r="AO148" s="81">
        <f>_xlfn.IFNA(IF($D148=3,IF($K148="Not Paid by Tenant",0,INDEX('AMI Ref'!$O$8:$R$8,MATCH($K148,{"Oil","Gas","Electric - Other","Electric ccASHP - split"},0))),0),"")</f>
        <v>0</v>
      </c>
      <c r="AP148" s="81">
        <f>_xlfn.IFNA(IF($D148=4,IF($K148="Not Paid by Tenant",0,INDEX('AMI Ref'!$O$9:$R$9,MATCH($K148,{"Oil","Gas","Electric - Other","Electric ccASHP - split"},0))),0),"")</f>
        <v>0</v>
      </c>
      <c r="AQ148" s="81">
        <f>_xlfn.IFNA(IF($D148=5,IF($K148="Not Paid by Tenant",0,INDEX('AMI Ref'!$O$10:$R$10,MATCH($K148,{"Oil","Gas","Electric - Other","Electric ccASHP - split"},0))),0),"")</f>
        <v>0</v>
      </c>
      <c r="AR148" s="124">
        <f t="shared" si="21"/>
        <v>0</v>
      </c>
      <c r="AS148" s="123" t="e">
        <f t="shared" si="22"/>
        <v>#N/A</v>
      </c>
    </row>
    <row r="149" spans="1:45" ht="12.95" customHeight="1" x14ac:dyDescent="0.2">
      <c r="A149" s="130">
        <v>147</v>
      </c>
      <c r="B149" s="177">
        <f>IF(OR(COUNTIF($B$2:$B148,Input!$F165)&lt;1,COUNTIF($O$2:$O148,Input!$C165)&lt;1),Input!F165,0)</f>
        <v>0</v>
      </c>
      <c r="C149" s="177">
        <f>IF(OR(COUNTIF($B$2:$B148,Input!$F165)&lt;1,COUNTIF($O$2:$O148,Input!$C165)&lt;1),Input!G165,0)</f>
        <v>0</v>
      </c>
      <c r="D149" s="177">
        <f>IF(OR(COUNTIF($B$2:$B148,Input!$F165)&lt;1,COUNTIF($O$2:$O148,Input!$C165)&lt;1),Input!H165,0)</f>
        <v>0</v>
      </c>
      <c r="E149" s="177">
        <f>IF(OR(COUNTIF($B$2:$B148,Input!$F165)&lt;1,COUNTIF($O$2:$O148,Input!$C165)&lt;1),Input!I165,0)</f>
        <v>0</v>
      </c>
      <c r="F149" s="177">
        <f>IF(OR(COUNTIF($B$2:$B148,Input!$F165)&lt;1,COUNTIF($O$2:$O148,Input!$C165)&lt;1),Input!J165,0)</f>
        <v>0</v>
      </c>
      <c r="G149" s="177">
        <f>IF(OR(COUNTIF($B$2:$B148,Input!$F165)&lt;1,COUNTIF($O$2:$O148,Input!$C165)&lt;1),Input!K165,0)</f>
        <v>0</v>
      </c>
      <c r="H149" s="177">
        <f>IF(OR(COUNTIF($B$2:$B148,Input!$F165)&lt;1,COUNTIF($O$2:$O148,Input!$C165)&lt;1),Input!L165,0)</f>
        <v>0</v>
      </c>
      <c r="I149" s="177">
        <f>IF(OR(COUNTIF($B$2:$B148,Input!$F165)&lt;1,COUNTIF($O$2:$O148,Input!$C165)&lt;1),Input!M165,0)</f>
        <v>0</v>
      </c>
      <c r="J149" s="177">
        <f>IF(OR(COUNTIF($B$2:$B148,Input!$F165)&lt;1,COUNTIF($O$2:$O148,Input!$C165)&lt;1),Input!N165,0)</f>
        <v>0</v>
      </c>
      <c r="K149" s="177">
        <f>IF(OR(COUNTIF($B$2:$B148,Input!$F165)&lt;1,COUNTIF($O$2:$O148,Input!$C165)&lt;1),Input!O165,0)</f>
        <v>0</v>
      </c>
      <c r="L149" s="177">
        <f>IF(OR(COUNTIF($B$2:$B148,Input!$F165)&lt;1,COUNTIF($O$2:$O148,Input!$C165)&lt;1),Input!P165,0)</f>
        <v>0</v>
      </c>
      <c r="M149" s="129" t="str">
        <f t="shared" si="18"/>
        <v/>
      </c>
      <c r="N149" s="161">
        <f t="shared" si="24"/>
        <v>0</v>
      </c>
      <c r="O149" s="168">
        <f>Input!C165</f>
        <v>0</v>
      </c>
      <c r="P149" s="168"/>
      <c r="R149" s="131">
        <f t="shared" si="25"/>
        <v>0</v>
      </c>
      <c r="S149" s="133" t="str">
        <f t="shared" si="23"/>
        <v xml:space="preserve"> </v>
      </c>
      <c r="T149" s="133"/>
      <c r="U149" s="132" t="str">
        <f>_xlfn.IFNA(IF($D149=0,LOOKUP($F149,{0.1,0.2,0.3,0.4,0.5,0.6,0.7,0.8,0.9,1},{22,34,46,58,70,82,94,106,118,130}),""),"")</f>
        <v/>
      </c>
      <c r="V149" s="132" t="str">
        <f>_xlfn.IFNA(IF($D149=1,LOOKUP($F149,{0.1,0.2,0.3,0.4,0.5,0.6,0.7,0.8,0.9,1},{23,35,47,59,71,83,95,107,119,131}),""),"")</f>
        <v/>
      </c>
      <c r="W149" s="132" t="str">
        <f>_xlfn.IFNA(IF($D149=2,LOOKUP($F149,{0.1,0.2,0.3,0.4,0.5,0.6,0.7,0.8,0.9,1},{24,36,48,60,72,84,96,108,120,132}),""),"")</f>
        <v/>
      </c>
      <c r="X149" s="132" t="str">
        <f>_xlfn.IFNA(IF($D149=3,LOOKUP($F149,{0.1,0.2,0.3,0.4,0.5,0.6,0.7,0.8,0.9,1},{25,37,49,61,73,85,97,109,121,133}),""),"")</f>
        <v/>
      </c>
      <c r="Y149" s="132" t="str">
        <f>_xlfn.IFNA(IF($D149=4,LOOKUP($F149,{0.1,0.2,0.3,0.4,0.5,0.6,0.7,0.8,0.9,1},{26,38,50,62,74,86,98,110,122,134}),""),"")</f>
        <v/>
      </c>
      <c r="Z149" s="132" t="str">
        <f>_xlfn.IFNA(IF($D149=5,LOOKUP($F149,{0.1,0.2,0.3,0.4,0.5,0.6,0.7,0.8,0.9,1},{27,39,51,63,75,87,99,111,123,135}),""),"")</f>
        <v/>
      </c>
      <c r="AA149" s="132">
        <f t="shared" si="19"/>
        <v>0</v>
      </c>
      <c r="AB149" s="132" t="str">
        <f t="shared" si="20"/>
        <v>00</v>
      </c>
      <c r="AC149" s="82" t="e">
        <f>VLOOKUP(AB149,'AMI Ref'!T:U,2,FALSE)</f>
        <v>#N/A</v>
      </c>
      <c r="AD149" s="124"/>
      <c r="AE149" s="81" t="str">
        <f>_xlfn.IFNA(IF($D149=0,IF($J149="Not Paid by Tenant",0,INDEX('AMI Ref'!$K$5:$N$5,MATCH($J149,{"Oil","Gas","Electric - Other","ELECTRIC - HEAT PUMP"},0))),0),"")</f>
        <v/>
      </c>
      <c r="AF149" s="81">
        <f>_xlfn.IFNA(IF($D149=1,IF($J149="Not Paid by Tenant",0,INDEX('AMI Ref'!$K$6:$N$6,MATCH($J149,{"Oil","Gas","Electric - Other","ELECTRIC - HEAT PUMP"},0))),0),"")</f>
        <v>0</v>
      </c>
      <c r="AG149" s="81">
        <f>_xlfn.IFNA(IF($D149=2,IF($J149="Not Paid by Tenant",0,INDEX('AMI Ref'!$K$7:$N$7,MATCH($J149,{"Oil","Gas","Electric - Other","ELECTRIC - HEAT PUMP"},0))),0),"")</f>
        <v>0</v>
      </c>
      <c r="AH149" s="81">
        <f>_xlfn.IFNA(IF($D149=3,IF($J149="Not Paid by Tenant",0,INDEX('AMI Ref'!$K$8:$N$8,MATCH($J149,{"Oil","Gas","Electric - Other","ELECTRIC - HEAT PUMP"},0))),0),"")</f>
        <v>0</v>
      </c>
      <c r="AI149" s="81">
        <f>_xlfn.IFNA(IF($D149=4,IF($J149="Not Paid by Tenant",0,INDEX('AMI Ref'!$K$9:$N$9,MATCH($J149,{"Oil","Gas","Electric - Other","ELECTRIC - HEAT PUMP"},0))),0),"")</f>
        <v>0</v>
      </c>
      <c r="AJ149" s="81">
        <f>_xlfn.IFNA(IF($D149=5,IF($J149="Not Paid by Tenant",0,INDEX('AMI Ref'!$K$10:$N$10,MATCH($J149,{"Oil","Gas","Electric - Other","ELECTRIC - HEAT PUMP"},0))),0),"")</f>
        <v>0</v>
      </c>
      <c r="AK149" s="128"/>
      <c r="AL149" s="81" t="str">
        <f>_xlfn.IFNA(IF($D149=0,IF($K149="Not Paid by Tenant",0,INDEX('AMI Ref'!$O$5:$R$5,MATCH($K149,{"Oil","Gas","Electric - Other","Electric ccASHP - split"},0))),0),"")</f>
        <v/>
      </c>
      <c r="AM149" s="81">
        <f>_xlfn.IFNA(IF($D149=1,IF($K149="Not Paid by Tenant",0,INDEX('AMI Ref'!$O$6:$R$6,MATCH($K149,{"Oil","Gas","Electric - Other","Electric ccASHP - split"},0))),0),"")</f>
        <v>0</v>
      </c>
      <c r="AN149" s="81">
        <f>_xlfn.IFNA(IF($D149=2,IF($K149="Not Paid by Tenant",0,INDEX('AMI Ref'!$O$7:$R$7,MATCH($K149,{"Oil","Gas","Electric - Other","Electric ccASHP - split"},0))),0),"")</f>
        <v>0</v>
      </c>
      <c r="AO149" s="81">
        <f>_xlfn.IFNA(IF($D149=3,IF($K149="Not Paid by Tenant",0,INDEX('AMI Ref'!$O$8:$R$8,MATCH($K149,{"Oil","Gas","Electric - Other","Electric ccASHP - split"},0))),0),"")</f>
        <v>0</v>
      </c>
      <c r="AP149" s="81">
        <f>_xlfn.IFNA(IF($D149=4,IF($K149="Not Paid by Tenant",0,INDEX('AMI Ref'!$O$9:$R$9,MATCH($K149,{"Oil","Gas","Electric - Other","Electric ccASHP - split"},0))),0),"")</f>
        <v>0</v>
      </c>
      <c r="AQ149" s="81">
        <f>_xlfn.IFNA(IF($D149=5,IF($K149="Not Paid by Tenant",0,INDEX('AMI Ref'!$O$10:$R$10,MATCH($K149,{"Oil","Gas","Electric - Other","Electric ccASHP - split"},0))),0),"")</f>
        <v>0</v>
      </c>
      <c r="AR149" s="124">
        <f t="shared" si="21"/>
        <v>0</v>
      </c>
      <c r="AS149" s="123" t="e">
        <f t="shared" si="22"/>
        <v>#N/A</v>
      </c>
    </row>
    <row r="150" spans="1:45" ht="12.95" customHeight="1" x14ac:dyDescent="0.2">
      <c r="A150" s="130">
        <v>148</v>
      </c>
      <c r="B150" s="177">
        <f>IF(OR(COUNTIF($B$2:$B149,Input!$F166)&lt;1,COUNTIF($O$2:$O149,Input!$C166)&lt;1),Input!F166,0)</f>
        <v>0</v>
      </c>
      <c r="C150" s="177">
        <f>IF(OR(COUNTIF($B$2:$B149,Input!$F166)&lt;1,COUNTIF($O$2:$O149,Input!$C166)&lt;1),Input!G166,0)</f>
        <v>0</v>
      </c>
      <c r="D150" s="177">
        <f>IF(OR(COUNTIF($B$2:$B149,Input!$F166)&lt;1,COUNTIF($O$2:$O149,Input!$C166)&lt;1),Input!H166,0)</f>
        <v>0</v>
      </c>
      <c r="E150" s="177">
        <f>IF(OR(COUNTIF($B$2:$B149,Input!$F166)&lt;1,COUNTIF($O$2:$O149,Input!$C166)&lt;1),Input!I166,0)</f>
        <v>0</v>
      </c>
      <c r="F150" s="177">
        <f>IF(OR(COUNTIF($B$2:$B149,Input!$F166)&lt;1,COUNTIF($O$2:$O149,Input!$C166)&lt;1),Input!J166,0)</f>
        <v>0</v>
      </c>
      <c r="G150" s="177">
        <f>IF(OR(COUNTIF($B$2:$B149,Input!$F166)&lt;1,COUNTIF($O$2:$O149,Input!$C166)&lt;1),Input!K166,0)</f>
        <v>0</v>
      </c>
      <c r="H150" s="177">
        <f>IF(OR(COUNTIF($B$2:$B149,Input!$F166)&lt;1,COUNTIF($O$2:$O149,Input!$C166)&lt;1),Input!L166,0)</f>
        <v>0</v>
      </c>
      <c r="I150" s="177">
        <f>IF(OR(COUNTIF($B$2:$B149,Input!$F166)&lt;1,COUNTIF($O$2:$O149,Input!$C166)&lt;1),Input!M166,0)</f>
        <v>0</v>
      </c>
      <c r="J150" s="177">
        <f>IF(OR(COUNTIF($B$2:$B149,Input!$F166)&lt;1,COUNTIF($O$2:$O149,Input!$C166)&lt;1),Input!N166,0)</f>
        <v>0</v>
      </c>
      <c r="K150" s="177">
        <f>IF(OR(COUNTIF($B$2:$B149,Input!$F166)&lt;1,COUNTIF($O$2:$O149,Input!$C166)&lt;1),Input!O166,0)</f>
        <v>0</v>
      </c>
      <c r="L150" s="177">
        <f>IF(OR(COUNTIF($B$2:$B149,Input!$F166)&lt;1,COUNTIF($O$2:$O149,Input!$C166)&lt;1),Input!P166,0)</f>
        <v>0</v>
      </c>
      <c r="M150" s="129" t="str">
        <f t="shared" si="18"/>
        <v/>
      </c>
      <c r="N150" s="161">
        <f t="shared" si="24"/>
        <v>0</v>
      </c>
      <c r="O150" s="168">
        <f>Input!C166</f>
        <v>0</v>
      </c>
      <c r="P150" s="168"/>
      <c r="R150" s="131">
        <f t="shared" si="25"/>
        <v>0</v>
      </c>
      <c r="S150" s="133" t="str">
        <f t="shared" si="23"/>
        <v xml:space="preserve"> </v>
      </c>
      <c r="T150" s="133"/>
      <c r="U150" s="132" t="str">
        <f>_xlfn.IFNA(IF($D150=0,LOOKUP($F150,{0.1,0.2,0.3,0.4,0.5,0.6,0.7,0.8,0.9,1},{22,34,46,58,70,82,94,106,118,130}),""),"")</f>
        <v/>
      </c>
      <c r="V150" s="132" t="str">
        <f>_xlfn.IFNA(IF($D150=1,LOOKUP($F150,{0.1,0.2,0.3,0.4,0.5,0.6,0.7,0.8,0.9,1},{23,35,47,59,71,83,95,107,119,131}),""),"")</f>
        <v/>
      </c>
      <c r="W150" s="132" t="str">
        <f>_xlfn.IFNA(IF($D150=2,LOOKUP($F150,{0.1,0.2,0.3,0.4,0.5,0.6,0.7,0.8,0.9,1},{24,36,48,60,72,84,96,108,120,132}),""),"")</f>
        <v/>
      </c>
      <c r="X150" s="132" t="str">
        <f>_xlfn.IFNA(IF($D150=3,LOOKUP($F150,{0.1,0.2,0.3,0.4,0.5,0.6,0.7,0.8,0.9,1},{25,37,49,61,73,85,97,109,121,133}),""),"")</f>
        <v/>
      </c>
      <c r="Y150" s="132" t="str">
        <f>_xlfn.IFNA(IF($D150=4,LOOKUP($F150,{0.1,0.2,0.3,0.4,0.5,0.6,0.7,0.8,0.9,1},{26,38,50,62,74,86,98,110,122,134}),""),"")</f>
        <v/>
      </c>
      <c r="Z150" s="132" t="str">
        <f>_xlfn.IFNA(IF($D150=5,LOOKUP($F150,{0.1,0.2,0.3,0.4,0.5,0.6,0.7,0.8,0.9,1},{27,39,51,63,75,87,99,111,123,135}),""),"")</f>
        <v/>
      </c>
      <c r="AA150" s="132">
        <f t="shared" si="19"/>
        <v>0</v>
      </c>
      <c r="AB150" s="132" t="str">
        <f t="shared" si="20"/>
        <v>00</v>
      </c>
      <c r="AC150" s="82" t="e">
        <f>VLOOKUP(AB150,'AMI Ref'!T:U,2,FALSE)</f>
        <v>#N/A</v>
      </c>
      <c r="AD150" s="124"/>
      <c r="AE150" s="81" t="str">
        <f>_xlfn.IFNA(IF($D150=0,IF($J150="Not Paid by Tenant",0,INDEX('AMI Ref'!$K$5:$N$5,MATCH($J150,{"Oil","Gas","Electric - Other","ELECTRIC - HEAT PUMP"},0))),0),"")</f>
        <v/>
      </c>
      <c r="AF150" s="81">
        <f>_xlfn.IFNA(IF($D150=1,IF($J150="Not Paid by Tenant",0,INDEX('AMI Ref'!$K$6:$N$6,MATCH($J150,{"Oil","Gas","Electric - Other","ELECTRIC - HEAT PUMP"},0))),0),"")</f>
        <v>0</v>
      </c>
      <c r="AG150" s="81">
        <f>_xlfn.IFNA(IF($D150=2,IF($J150="Not Paid by Tenant",0,INDEX('AMI Ref'!$K$7:$N$7,MATCH($J150,{"Oil","Gas","Electric - Other","ELECTRIC - HEAT PUMP"},0))),0),"")</f>
        <v>0</v>
      </c>
      <c r="AH150" s="81">
        <f>_xlfn.IFNA(IF($D150=3,IF($J150="Not Paid by Tenant",0,INDEX('AMI Ref'!$K$8:$N$8,MATCH($J150,{"Oil","Gas","Electric - Other","ELECTRIC - HEAT PUMP"},0))),0),"")</f>
        <v>0</v>
      </c>
      <c r="AI150" s="81">
        <f>_xlfn.IFNA(IF($D150=4,IF($J150="Not Paid by Tenant",0,INDEX('AMI Ref'!$K$9:$N$9,MATCH($J150,{"Oil","Gas","Electric - Other","ELECTRIC - HEAT PUMP"},0))),0),"")</f>
        <v>0</v>
      </c>
      <c r="AJ150" s="81">
        <f>_xlfn.IFNA(IF($D150=5,IF($J150="Not Paid by Tenant",0,INDEX('AMI Ref'!$K$10:$N$10,MATCH($J150,{"Oil","Gas","Electric - Other","ELECTRIC - HEAT PUMP"},0))),0),"")</f>
        <v>0</v>
      </c>
      <c r="AK150" s="128"/>
      <c r="AL150" s="81" t="str">
        <f>_xlfn.IFNA(IF($D150=0,IF($K150="Not Paid by Tenant",0,INDEX('AMI Ref'!$O$5:$R$5,MATCH($K150,{"Oil","Gas","Electric - Other","Electric ccASHP - split"},0))),0),"")</f>
        <v/>
      </c>
      <c r="AM150" s="81">
        <f>_xlfn.IFNA(IF($D150=1,IF($K150="Not Paid by Tenant",0,INDEX('AMI Ref'!$O$6:$R$6,MATCH($K150,{"Oil","Gas","Electric - Other","Electric ccASHP - split"},0))),0),"")</f>
        <v>0</v>
      </c>
      <c r="AN150" s="81">
        <f>_xlfn.IFNA(IF($D150=2,IF($K150="Not Paid by Tenant",0,INDEX('AMI Ref'!$O$7:$R$7,MATCH($K150,{"Oil","Gas","Electric - Other","Electric ccASHP - split"},0))),0),"")</f>
        <v>0</v>
      </c>
      <c r="AO150" s="81">
        <f>_xlfn.IFNA(IF($D150=3,IF($K150="Not Paid by Tenant",0,INDEX('AMI Ref'!$O$8:$R$8,MATCH($K150,{"Oil","Gas","Electric - Other","Electric ccASHP - split"},0))),0),"")</f>
        <v>0</v>
      </c>
      <c r="AP150" s="81">
        <f>_xlfn.IFNA(IF($D150=4,IF($K150="Not Paid by Tenant",0,INDEX('AMI Ref'!$O$9:$R$9,MATCH($K150,{"Oil","Gas","Electric - Other","Electric ccASHP - split"},0))),0),"")</f>
        <v>0</v>
      </c>
      <c r="AQ150" s="81">
        <f>_xlfn.IFNA(IF($D150=5,IF($K150="Not Paid by Tenant",0,INDEX('AMI Ref'!$O$10:$R$10,MATCH($K150,{"Oil","Gas","Electric - Other","Electric ccASHP - split"},0))),0),"")</f>
        <v>0</v>
      </c>
      <c r="AR150" s="124">
        <f t="shared" si="21"/>
        <v>0</v>
      </c>
      <c r="AS150" s="123" t="e">
        <f t="shared" si="22"/>
        <v>#N/A</v>
      </c>
    </row>
    <row r="151" spans="1:45" ht="12.95" customHeight="1" x14ac:dyDescent="0.2">
      <c r="A151" s="130">
        <v>149</v>
      </c>
      <c r="B151" s="177">
        <f>IF(OR(COUNTIF($B$2:$B150,Input!$F167)&lt;1,COUNTIF($O$2:$O150,Input!$C167)&lt;1),Input!F167,0)</f>
        <v>0</v>
      </c>
      <c r="C151" s="177">
        <f>IF(OR(COUNTIF($B$2:$B150,Input!$F167)&lt;1,COUNTIF($O$2:$O150,Input!$C167)&lt;1),Input!G167,0)</f>
        <v>0</v>
      </c>
      <c r="D151" s="177">
        <f>IF(OR(COUNTIF($B$2:$B150,Input!$F167)&lt;1,COUNTIF($O$2:$O150,Input!$C167)&lt;1),Input!H167,0)</f>
        <v>0</v>
      </c>
      <c r="E151" s="177">
        <f>IF(OR(COUNTIF($B$2:$B150,Input!$F167)&lt;1,COUNTIF($O$2:$O150,Input!$C167)&lt;1),Input!I167,0)</f>
        <v>0</v>
      </c>
      <c r="F151" s="177">
        <f>IF(OR(COUNTIF($B$2:$B150,Input!$F167)&lt;1,COUNTIF($O$2:$O150,Input!$C167)&lt;1),Input!J167,0)</f>
        <v>0</v>
      </c>
      <c r="G151" s="177">
        <f>IF(OR(COUNTIF($B$2:$B150,Input!$F167)&lt;1,COUNTIF($O$2:$O150,Input!$C167)&lt;1),Input!K167,0)</f>
        <v>0</v>
      </c>
      <c r="H151" s="177">
        <f>IF(OR(COUNTIF($B$2:$B150,Input!$F167)&lt;1,COUNTIF($O$2:$O150,Input!$C167)&lt;1),Input!L167,0)</f>
        <v>0</v>
      </c>
      <c r="I151" s="177">
        <f>IF(OR(COUNTIF($B$2:$B150,Input!$F167)&lt;1,COUNTIF($O$2:$O150,Input!$C167)&lt;1),Input!M167,0)</f>
        <v>0</v>
      </c>
      <c r="J151" s="177">
        <f>IF(OR(COUNTIF($B$2:$B150,Input!$F167)&lt;1,COUNTIF($O$2:$O150,Input!$C167)&lt;1),Input!N167,0)</f>
        <v>0</v>
      </c>
      <c r="K151" s="177">
        <f>IF(OR(COUNTIF($B$2:$B150,Input!$F167)&lt;1,COUNTIF($O$2:$O150,Input!$C167)&lt;1),Input!O167,0)</f>
        <v>0</v>
      </c>
      <c r="L151" s="177">
        <f>IF(OR(COUNTIF($B$2:$B150,Input!$F167)&lt;1,COUNTIF($O$2:$O150,Input!$C167)&lt;1),Input!P167,0)</f>
        <v>0</v>
      </c>
      <c r="M151" s="129" t="str">
        <f t="shared" si="18"/>
        <v/>
      </c>
      <c r="N151" s="161">
        <f t="shared" si="24"/>
        <v>0</v>
      </c>
      <c r="O151" s="168">
        <f>Input!C167</f>
        <v>0</v>
      </c>
      <c r="P151" s="168"/>
      <c r="R151" s="131">
        <f t="shared" si="25"/>
        <v>0</v>
      </c>
      <c r="S151" s="133" t="str">
        <f t="shared" si="23"/>
        <v xml:space="preserve"> </v>
      </c>
      <c r="T151" s="133"/>
      <c r="U151" s="132" t="str">
        <f>_xlfn.IFNA(IF($D151=0,LOOKUP($F151,{0.1,0.2,0.3,0.4,0.5,0.6,0.7,0.8,0.9,1},{22,34,46,58,70,82,94,106,118,130}),""),"")</f>
        <v/>
      </c>
      <c r="V151" s="132" t="str">
        <f>_xlfn.IFNA(IF($D151=1,LOOKUP($F151,{0.1,0.2,0.3,0.4,0.5,0.6,0.7,0.8,0.9,1},{23,35,47,59,71,83,95,107,119,131}),""),"")</f>
        <v/>
      </c>
      <c r="W151" s="132" t="str">
        <f>_xlfn.IFNA(IF($D151=2,LOOKUP($F151,{0.1,0.2,0.3,0.4,0.5,0.6,0.7,0.8,0.9,1},{24,36,48,60,72,84,96,108,120,132}),""),"")</f>
        <v/>
      </c>
      <c r="X151" s="132" t="str">
        <f>_xlfn.IFNA(IF($D151=3,LOOKUP($F151,{0.1,0.2,0.3,0.4,0.5,0.6,0.7,0.8,0.9,1},{25,37,49,61,73,85,97,109,121,133}),""),"")</f>
        <v/>
      </c>
      <c r="Y151" s="132" t="str">
        <f>_xlfn.IFNA(IF($D151=4,LOOKUP($F151,{0.1,0.2,0.3,0.4,0.5,0.6,0.7,0.8,0.9,1},{26,38,50,62,74,86,98,110,122,134}),""),"")</f>
        <v/>
      </c>
      <c r="Z151" s="132" t="str">
        <f>_xlfn.IFNA(IF($D151=5,LOOKUP($F151,{0.1,0.2,0.3,0.4,0.5,0.6,0.7,0.8,0.9,1},{27,39,51,63,75,87,99,111,123,135}),""),"")</f>
        <v/>
      </c>
      <c r="AA151" s="132">
        <f t="shared" si="19"/>
        <v>0</v>
      </c>
      <c r="AB151" s="132" t="str">
        <f t="shared" si="20"/>
        <v>00</v>
      </c>
      <c r="AC151" s="82" t="e">
        <f>VLOOKUP(AB151,'AMI Ref'!T:U,2,FALSE)</f>
        <v>#N/A</v>
      </c>
      <c r="AD151" s="124"/>
      <c r="AE151" s="81" t="str">
        <f>_xlfn.IFNA(IF($D151=0,IF($J151="Not Paid by Tenant",0,INDEX('AMI Ref'!$K$5:$N$5,MATCH($J151,{"Oil","Gas","Electric - Other","ELECTRIC - HEAT PUMP"},0))),0),"")</f>
        <v/>
      </c>
      <c r="AF151" s="81">
        <f>_xlfn.IFNA(IF($D151=1,IF($J151="Not Paid by Tenant",0,INDEX('AMI Ref'!$K$6:$N$6,MATCH($J151,{"Oil","Gas","Electric - Other","ELECTRIC - HEAT PUMP"},0))),0),"")</f>
        <v>0</v>
      </c>
      <c r="AG151" s="81">
        <f>_xlfn.IFNA(IF($D151=2,IF($J151="Not Paid by Tenant",0,INDEX('AMI Ref'!$K$7:$N$7,MATCH($J151,{"Oil","Gas","Electric - Other","ELECTRIC - HEAT PUMP"},0))),0),"")</f>
        <v>0</v>
      </c>
      <c r="AH151" s="81">
        <f>_xlfn.IFNA(IF($D151=3,IF($J151="Not Paid by Tenant",0,INDEX('AMI Ref'!$K$8:$N$8,MATCH($J151,{"Oil","Gas","Electric - Other","ELECTRIC - HEAT PUMP"},0))),0),"")</f>
        <v>0</v>
      </c>
      <c r="AI151" s="81">
        <f>_xlfn.IFNA(IF($D151=4,IF($J151="Not Paid by Tenant",0,INDEX('AMI Ref'!$K$9:$N$9,MATCH($J151,{"Oil","Gas","Electric - Other","ELECTRIC - HEAT PUMP"},0))),0),"")</f>
        <v>0</v>
      </c>
      <c r="AJ151" s="81">
        <f>_xlfn.IFNA(IF($D151=5,IF($J151="Not Paid by Tenant",0,INDEX('AMI Ref'!$K$10:$N$10,MATCH($J151,{"Oil","Gas","Electric - Other","ELECTRIC - HEAT PUMP"},0))),0),"")</f>
        <v>0</v>
      </c>
      <c r="AK151" s="128"/>
      <c r="AL151" s="81" t="str">
        <f>_xlfn.IFNA(IF($D151=0,IF($K151="Not Paid by Tenant",0,INDEX('AMI Ref'!$O$5:$R$5,MATCH($K151,{"Oil","Gas","Electric - Other","Electric ccASHP - split"},0))),0),"")</f>
        <v/>
      </c>
      <c r="AM151" s="81">
        <f>_xlfn.IFNA(IF($D151=1,IF($K151="Not Paid by Tenant",0,INDEX('AMI Ref'!$O$6:$R$6,MATCH($K151,{"Oil","Gas","Electric - Other","Electric ccASHP - split"},0))),0),"")</f>
        <v>0</v>
      </c>
      <c r="AN151" s="81">
        <f>_xlfn.IFNA(IF($D151=2,IF($K151="Not Paid by Tenant",0,INDEX('AMI Ref'!$O$7:$R$7,MATCH($K151,{"Oil","Gas","Electric - Other","Electric ccASHP - split"},0))),0),"")</f>
        <v>0</v>
      </c>
      <c r="AO151" s="81">
        <f>_xlfn.IFNA(IF($D151=3,IF($K151="Not Paid by Tenant",0,INDEX('AMI Ref'!$O$8:$R$8,MATCH($K151,{"Oil","Gas","Electric - Other","Electric ccASHP - split"},0))),0),"")</f>
        <v>0</v>
      </c>
      <c r="AP151" s="81">
        <f>_xlfn.IFNA(IF($D151=4,IF($K151="Not Paid by Tenant",0,INDEX('AMI Ref'!$O$9:$R$9,MATCH($K151,{"Oil","Gas","Electric - Other","Electric ccASHP - split"},0))),0),"")</f>
        <v>0</v>
      </c>
      <c r="AQ151" s="81">
        <f>_xlfn.IFNA(IF($D151=5,IF($K151="Not Paid by Tenant",0,INDEX('AMI Ref'!$O$10:$R$10,MATCH($K151,{"Oil","Gas","Electric - Other","Electric ccASHP - split"},0))),0),"")</f>
        <v>0</v>
      </c>
      <c r="AR151" s="124">
        <f t="shared" si="21"/>
        <v>0</v>
      </c>
      <c r="AS151" s="123" t="e">
        <f t="shared" si="22"/>
        <v>#N/A</v>
      </c>
    </row>
    <row r="152" spans="1:45" ht="12.95" customHeight="1" x14ac:dyDescent="0.2">
      <c r="A152" s="130">
        <v>150</v>
      </c>
      <c r="B152" s="177">
        <f>IF(OR(COUNTIF($B$2:$B151,Input!$F168)&lt;1,COUNTIF($O$2:$O151,Input!$C168)&lt;1),Input!F168,0)</f>
        <v>0</v>
      </c>
      <c r="C152" s="177">
        <f>IF(OR(COUNTIF($B$2:$B151,Input!$F168)&lt;1,COUNTIF($O$2:$O151,Input!$C168)&lt;1),Input!G168,0)</f>
        <v>0</v>
      </c>
      <c r="D152" s="177">
        <f>IF(OR(COUNTIF($B$2:$B151,Input!$F168)&lt;1,COUNTIF($O$2:$O151,Input!$C168)&lt;1),Input!H168,0)</f>
        <v>0</v>
      </c>
      <c r="E152" s="177">
        <f>IF(OR(COUNTIF($B$2:$B151,Input!$F168)&lt;1,COUNTIF($O$2:$O151,Input!$C168)&lt;1),Input!I168,0)</f>
        <v>0</v>
      </c>
      <c r="F152" s="177">
        <f>IF(OR(COUNTIF($B$2:$B151,Input!$F168)&lt;1,COUNTIF($O$2:$O151,Input!$C168)&lt;1),Input!J168,0)</f>
        <v>0</v>
      </c>
      <c r="G152" s="177">
        <f>IF(OR(COUNTIF($B$2:$B151,Input!$F168)&lt;1,COUNTIF($O$2:$O151,Input!$C168)&lt;1),Input!K168,0)</f>
        <v>0</v>
      </c>
      <c r="H152" s="177">
        <f>IF(OR(COUNTIF($B$2:$B151,Input!$F168)&lt;1,COUNTIF($O$2:$O151,Input!$C168)&lt;1),Input!L168,0)</f>
        <v>0</v>
      </c>
      <c r="I152" s="177">
        <f>IF(OR(COUNTIF($B$2:$B151,Input!$F168)&lt;1,COUNTIF($O$2:$O151,Input!$C168)&lt;1),Input!M168,0)</f>
        <v>0</v>
      </c>
      <c r="J152" s="177">
        <f>IF(OR(COUNTIF($B$2:$B151,Input!$F168)&lt;1,COUNTIF($O$2:$O151,Input!$C168)&lt;1),Input!N168,0)</f>
        <v>0</v>
      </c>
      <c r="K152" s="177">
        <f>IF(OR(COUNTIF($B$2:$B151,Input!$F168)&lt;1,COUNTIF($O$2:$O151,Input!$C168)&lt;1),Input!O168,0)</f>
        <v>0</v>
      </c>
      <c r="L152" s="177">
        <f>IF(OR(COUNTIF($B$2:$B151,Input!$F168)&lt;1,COUNTIF($O$2:$O151,Input!$C168)&lt;1),Input!P168,0)</f>
        <v>0</v>
      </c>
      <c r="M152" s="129" t="str">
        <f t="shared" si="18"/>
        <v/>
      </c>
      <c r="N152" s="161">
        <f t="shared" si="24"/>
        <v>0</v>
      </c>
      <c r="O152" s="168">
        <f>Input!C168</f>
        <v>0</v>
      </c>
      <c r="P152" s="168"/>
      <c r="R152" s="131">
        <f t="shared" si="25"/>
        <v>0</v>
      </c>
      <c r="S152" s="133" t="str">
        <f t="shared" si="23"/>
        <v xml:space="preserve"> </v>
      </c>
      <c r="T152" s="133"/>
      <c r="U152" s="132" t="str">
        <f>_xlfn.IFNA(IF($D152=0,LOOKUP($F152,{0.1,0.2,0.3,0.4,0.5,0.6,0.7,0.8,0.9,1},{22,34,46,58,70,82,94,106,118,130}),""),"")</f>
        <v/>
      </c>
      <c r="V152" s="132" t="str">
        <f>_xlfn.IFNA(IF($D152=1,LOOKUP($F152,{0.1,0.2,0.3,0.4,0.5,0.6,0.7,0.8,0.9,1},{23,35,47,59,71,83,95,107,119,131}),""),"")</f>
        <v/>
      </c>
      <c r="W152" s="132" t="str">
        <f>_xlfn.IFNA(IF($D152=2,LOOKUP($F152,{0.1,0.2,0.3,0.4,0.5,0.6,0.7,0.8,0.9,1},{24,36,48,60,72,84,96,108,120,132}),""),"")</f>
        <v/>
      </c>
      <c r="X152" s="132" t="str">
        <f>_xlfn.IFNA(IF($D152=3,LOOKUP($F152,{0.1,0.2,0.3,0.4,0.5,0.6,0.7,0.8,0.9,1},{25,37,49,61,73,85,97,109,121,133}),""),"")</f>
        <v/>
      </c>
      <c r="Y152" s="132" t="str">
        <f>_xlfn.IFNA(IF($D152=4,LOOKUP($F152,{0.1,0.2,0.3,0.4,0.5,0.6,0.7,0.8,0.9,1},{26,38,50,62,74,86,98,110,122,134}),""),"")</f>
        <v/>
      </c>
      <c r="Z152" s="132" t="str">
        <f>_xlfn.IFNA(IF($D152=5,LOOKUP($F152,{0.1,0.2,0.3,0.4,0.5,0.6,0.7,0.8,0.9,1},{27,39,51,63,75,87,99,111,123,135}),""),"")</f>
        <v/>
      </c>
      <c r="AA152" s="132">
        <f t="shared" si="19"/>
        <v>0</v>
      </c>
      <c r="AB152" s="132" t="str">
        <f t="shared" si="20"/>
        <v>00</v>
      </c>
      <c r="AC152" s="82" t="e">
        <f>VLOOKUP(AB152,'AMI Ref'!T:U,2,FALSE)</f>
        <v>#N/A</v>
      </c>
      <c r="AD152" s="124"/>
      <c r="AE152" s="81" t="str">
        <f>_xlfn.IFNA(IF($D152=0,IF($J152="Not Paid by Tenant",0,INDEX('AMI Ref'!$K$5:$N$5,MATCH($J152,{"Oil","Gas","Electric - Other","ELECTRIC - HEAT PUMP"},0))),0),"")</f>
        <v/>
      </c>
      <c r="AF152" s="81">
        <f>_xlfn.IFNA(IF($D152=1,IF($J152="Not Paid by Tenant",0,INDEX('AMI Ref'!$K$6:$N$6,MATCH($J152,{"Oil","Gas","Electric - Other","ELECTRIC - HEAT PUMP"},0))),0),"")</f>
        <v>0</v>
      </c>
      <c r="AG152" s="81">
        <f>_xlfn.IFNA(IF($D152=2,IF($J152="Not Paid by Tenant",0,INDEX('AMI Ref'!$K$7:$N$7,MATCH($J152,{"Oil","Gas","Electric - Other","ELECTRIC - HEAT PUMP"},0))),0),"")</f>
        <v>0</v>
      </c>
      <c r="AH152" s="81">
        <f>_xlfn.IFNA(IF($D152=3,IF($J152="Not Paid by Tenant",0,INDEX('AMI Ref'!$K$8:$N$8,MATCH($J152,{"Oil","Gas","Electric - Other","ELECTRIC - HEAT PUMP"},0))),0),"")</f>
        <v>0</v>
      </c>
      <c r="AI152" s="81">
        <f>_xlfn.IFNA(IF($D152=4,IF($J152="Not Paid by Tenant",0,INDEX('AMI Ref'!$K$9:$N$9,MATCH($J152,{"Oil","Gas","Electric - Other","ELECTRIC - HEAT PUMP"},0))),0),"")</f>
        <v>0</v>
      </c>
      <c r="AJ152" s="81">
        <f>_xlfn.IFNA(IF($D152=5,IF($J152="Not Paid by Tenant",0,INDEX('AMI Ref'!$K$10:$N$10,MATCH($J152,{"Oil","Gas","Electric - Other","ELECTRIC - HEAT PUMP"},0))),0),"")</f>
        <v>0</v>
      </c>
      <c r="AK152" s="128"/>
      <c r="AL152" s="81" t="str">
        <f>_xlfn.IFNA(IF($D152=0,IF($K152="Not Paid by Tenant",0,INDEX('AMI Ref'!$O$5:$R$5,MATCH($K152,{"Oil","Gas","Electric - Other","Electric ccASHP - split"},0))),0),"")</f>
        <v/>
      </c>
      <c r="AM152" s="81">
        <f>_xlfn.IFNA(IF($D152=1,IF($K152="Not Paid by Tenant",0,INDEX('AMI Ref'!$O$6:$R$6,MATCH($K152,{"Oil","Gas","Electric - Other","Electric ccASHP - split"},0))),0),"")</f>
        <v>0</v>
      </c>
      <c r="AN152" s="81">
        <f>_xlfn.IFNA(IF($D152=2,IF($K152="Not Paid by Tenant",0,INDEX('AMI Ref'!$O$7:$R$7,MATCH($K152,{"Oil","Gas","Electric - Other","Electric ccASHP - split"},0))),0),"")</f>
        <v>0</v>
      </c>
      <c r="AO152" s="81">
        <f>_xlfn.IFNA(IF($D152=3,IF($K152="Not Paid by Tenant",0,INDEX('AMI Ref'!$O$8:$R$8,MATCH($K152,{"Oil","Gas","Electric - Other","Electric ccASHP - split"},0))),0),"")</f>
        <v>0</v>
      </c>
      <c r="AP152" s="81">
        <f>_xlfn.IFNA(IF($D152=4,IF($K152="Not Paid by Tenant",0,INDEX('AMI Ref'!$O$9:$R$9,MATCH($K152,{"Oil","Gas","Electric - Other","Electric ccASHP - split"},0))),0),"")</f>
        <v>0</v>
      </c>
      <c r="AQ152" s="81">
        <f>_xlfn.IFNA(IF($D152=5,IF($K152="Not Paid by Tenant",0,INDEX('AMI Ref'!$O$10:$R$10,MATCH($K152,{"Oil","Gas","Electric - Other","Electric ccASHP - split"},0))),0),"")</f>
        <v>0</v>
      </c>
      <c r="AR152" s="124">
        <f t="shared" si="21"/>
        <v>0</v>
      </c>
      <c r="AS152" s="123" t="e">
        <f t="shared" si="22"/>
        <v>#N/A</v>
      </c>
    </row>
    <row r="153" spans="1:45" ht="12.95" customHeight="1" x14ac:dyDescent="0.2">
      <c r="A153" s="130">
        <v>151</v>
      </c>
      <c r="B153" s="177">
        <f>IF(OR(COUNTIF($B$2:$B152,Input!$F169)&lt;1,COUNTIF($O$2:$O152,Input!$C169)&lt;1),Input!F169,0)</f>
        <v>0</v>
      </c>
      <c r="C153" s="177">
        <f>IF(OR(COUNTIF($B$2:$B152,Input!$F169)&lt;1,COUNTIF($O$2:$O152,Input!$C169)&lt;1),Input!G169,0)</f>
        <v>0</v>
      </c>
      <c r="D153" s="177">
        <f>IF(OR(COUNTIF($B$2:$B152,Input!$F169)&lt;1,COUNTIF($O$2:$O152,Input!$C169)&lt;1),Input!H169,0)</f>
        <v>0</v>
      </c>
      <c r="E153" s="177">
        <f>IF(OR(COUNTIF($B$2:$B152,Input!$F169)&lt;1,COUNTIF($O$2:$O152,Input!$C169)&lt;1),Input!I169,0)</f>
        <v>0</v>
      </c>
      <c r="F153" s="177">
        <f>IF(OR(COUNTIF($B$2:$B152,Input!$F169)&lt;1,COUNTIF($O$2:$O152,Input!$C169)&lt;1),Input!J169,0)</f>
        <v>0</v>
      </c>
      <c r="G153" s="177">
        <f>IF(OR(COUNTIF($B$2:$B152,Input!$F169)&lt;1,COUNTIF($O$2:$O152,Input!$C169)&lt;1),Input!K169,0)</f>
        <v>0</v>
      </c>
      <c r="H153" s="177">
        <f>IF(OR(COUNTIF($B$2:$B152,Input!$F169)&lt;1,COUNTIF($O$2:$O152,Input!$C169)&lt;1),Input!L169,0)</f>
        <v>0</v>
      </c>
      <c r="I153" s="177">
        <f>IF(OR(COUNTIF($B$2:$B152,Input!$F169)&lt;1,COUNTIF($O$2:$O152,Input!$C169)&lt;1),Input!M169,0)</f>
        <v>0</v>
      </c>
      <c r="J153" s="177">
        <f>IF(OR(COUNTIF($B$2:$B152,Input!$F169)&lt;1,COUNTIF($O$2:$O152,Input!$C169)&lt;1),Input!N169,0)</f>
        <v>0</v>
      </c>
      <c r="K153" s="177">
        <f>IF(OR(COUNTIF($B$2:$B152,Input!$F169)&lt;1,COUNTIF($O$2:$O152,Input!$C169)&lt;1),Input!O169,0)</f>
        <v>0</v>
      </c>
      <c r="L153" s="177">
        <f>IF(OR(COUNTIF($B$2:$B152,Input!$F169)&lt;1,COUNTIF($O$2:$O152,Input!$C169)&lt;1),Input!P169,0)</f>
        <v>0</v>
      </c>
      <c r="M153" s="129" t="str">
        <f t="shared" si="18"/>
        <v/>
      </c>
      <c r="N153" s="161">
        <f t="shared" si="24"/>
        <v>0</v>
      </c>
      <c r="O153" s="168">
        <f>Input!C169</f>
        <v>0</v>
      </c>
      <c r="P153" s="168"/>
      <c r="R153" s="131">
        <f t="shared" si="25"/>
        <v>0</v>
      </c>
      <c r="S153" s="133" t="str">
        <f t="shared" si="23"/>
        <v xml:space="preserve"> </v>
      </c>
      <c r="T153" s="133"/>
      <c r="U153" s="132" t="str">
        <f>_xlfn.IFNA(IF($D153=0,LOOKUP($F153,{0.1,0.2,0.3,0.4,0.5,0.6,0.7,0.8,0.9,1},{22,34,46,58,70,82,94,106,118,130}),""),"")</f>
        <v/>
      </c>
      <c r="V153" s="132" t="str">
        <f>_xlfn.IFNA(IF($D153=1,LOOKUP($F153,{0.1,0.2,0.3,0.4,0.5,0.6,0.7,0.8,0.9,1},{23,35,47,59,71,83,95,107,119,131}),""),"")</f>
        <v/>
      </c>
      <c r="W153" s="132" t="str">
        <f>_xlfn.IFNA(IF($D153=2,LOOKUP($F153,{0.1,0.2,0.3,0.4,0.5,0.6,0.7,0.8,0.9,1},{24,36,48,60,72,84,96,108,120,132}),""),"")</f>
        <v/>
      </c>
      <c r="X153" s="132" t="str">
        <f>_xlfn.IFNA(IF($D153=3,LOOKUP($F153,{0.1,0.2,0.3,0.4,0.5,0.6,0.7,0.8,0.9,1},{25,37,49,61,73,85,97,109,121,133}),""),"")</f>
        <v/>
      </c>
      <c r="Y153" s="132" t="str">
        <f>_xlfn.IFNA(IF($D153=4,LOOKUP($F153,{0.1,0.2,0.3,0.4,0.5,0.6,0.7,0.8,0.9,1},{26,38,50,62,74,86,98,110,122,134}),""),"")</f>
        <v/>
      </c>
      <c r="Z153" s="132" t="str">
        <f>_xlfn.IFNA(IF($D153=5,LOOKUP($F153,{0.1,0.2,0.3,0.4,0.5,0.6,0.7,0.8,0.9,1},{27,39,51,63,75,87,99,111,123,135}),""),"")</f>
        <v/>
      </c>
      <c r="AA153" s="132">
        <f t="shared" si="19"/>
        <v>0</v>
      </c>
      <c r="AB153" s="132" t="str">
        <f t="shared" si="20"/>
        <v>00</v>
      </c>
      <c r="AC153" s="82" t="e">
        <f>VLOOKUP(AB153,'AMI Ref'!T:U,2,FALSE)</f>
        <v>#N/A</v>
      </c>
      <c r="AD153" s="124"/>
      <c r="AE153" s="81" t="str">
        <f>_xlfn.IFNA(IF($D153=0,IF($J153="Not Paid by Tenant",0,INDEX('AMI Ref'!$K$5:$N$5,MATCH($J153,{"Oil","Gas","Electric - Other","ELECTRIC - HEAT PUMP"},0))),0),"")</f>
        <v/>
      </c>
      <c r="AF153" s="81">
        <f>_xlfn.IFNA(IF($D153=1,IF($J153="Not Paid by Tenant",0,INDEX('AMI Ref'!$K$6:$N$6,MATCH($J153,{"Oil","Gas","Electric - Other","ELECTRIC - HEAT PUMP"},0))),0),"")</f>
        <v>0</v>
      </c>
      <c r="AG153" s="81">
        <f>_xlfn.IFNA(IF($D153=2,IF($J153="Not Paid by Tenant",0,INDEX('AMI Ref'!$K$7:$N$7,MATCH($J153,{"Oil","Gas","Electric - Other","ELECTRIC - HEAT PUMP"},0))),0),"")</f>
        <v>0</v>
      </c>
      <c r="AH153" s="81">
        <f>_xlfn.IFNA(IF($D153=3,IF($J153="Not Paid by Tenant",0,INDEX('AMI Ref'!$K$8:$N$8,MATCH($J153,{"Oil","Gas","Electric - Other","ELECTRIC - HEAT PUMP"},0))),0),"")</f>
        <v>0</v>
      </c>
      <c r="AI153" s="81">
        <f>_xlfn.IFNA(IF($D153=4,IF($J153="Not Paid by Tenant",0,INDEX('AMI Ref'!$K$9:$N$9,MATCH($J153,{"Oil","Gas","Electric - Other","ELECTRIC - HEAT PUMP"},0))),0),"")</f>
        <v>0</v>
      </c>
      <c r="AJ153" s="81">
        <f>_xlfn.IFNA(IF($D153=5,IF($J153="Not Paid by Tenant",0,INDEX('AMI Ref'!$K$10:$N$10,MATCH($J153,{"Oil","Gas","Electric - Other","ELECTRIC - HEAT PUMP"},0))),0),"")</f>
        <v>0</v>
      </c>
      <c r="AK153" s="128"/>
      <c r="AL153" s="81" t="str">
        <f>_xlfn.IFNA(IF($D153=0,IF($K153="Not Paid by Tenant",0,INDEX('AMI Ref'!$O$5:$R$5,MATCH($K153,{"Oil","Gas","Electric - Other","Electric ccASHP - split"},0))),0),"")</f>
        <v/>
      </c>
      <c r="AM153" s="81">
        <f>_xlfn.IFNA(IF($D153=1,IF($K153="Not Paid by Tenant",0,INDEX('AMI Ref'!$O$6:$R$6,MATCH($K153,{"Oil","Gas","Electric - Other","Electric ccASHP - split"},0))),0),"")</f>
        <v>0</v>
      </c>
      <c r="AN153" s="81">
        <f>_xlfn.IFNA(IF($D153=2,IF($K153="Not Paid by Tenant",0,INDEX('AMI Ref'!$O$7:$R$7,MATCH($K153,{"Oil","Gas","Electric - Other","Electric ccASHP - split"},0))),0),"")</f>
        <v>0</v>
      </c>
      <c r="AO153" s="81">
        <f>_xlfn.IFNA(IF($D153=3,IF($K153="Not Paid by Tenant",0,INDEX('AMI Ref'!$O$8:$R$8,MATCH($K153,{"Oil","Gas","Electric - Other","Electric ccASHP - split"},0))),0),"")</f>
        <v>0</v>
      </c>
      <c r="AP153" s="81">
        <f>_xlfn.IFNA(IF($D153=4,IF($K153="Not Paid by Tenant",0,INDEX('AMI Ref'!$O$9:$R$9,MATCH($K153,{"Oil","Gas","Electric - Other","Electric ccASHP - split"},0))),0),"")</f>
        <v>0</v>
      </c>
      <c r="AQ153" s="81">
        <f>_xlfn.IFNA(IF($D153=5,IF($K153="Not Paid by Tenant",0,INDEX('AMI Ref'!$O$10:$R$10,MATCH($K153,{"Oil","Gas","Electric - Other","Electric ccASHP - split"},0))),0),"")</f>
        <v>0</v>
      </c>
      <c r="AR153" s="124">
        <f t="shared" si="21"/>
        <v>0</v>
      </c>
      <c r="AS153" s="123" t="e">
        <f t="shared" si="22"/>
        <v>#N/A</v>
      </c>
    </row>
    <row r="154" spans="1:45" ht="12.95" customHeight="1" x14ac:dyDescent="0.2">
      <c r="A154" s="130">
        <v>152</v>
      </c>
      <c r="B154" s="177">
        <f>IF(OR(COUNTIF($B$2:$B153,Input!$F170)&lt;1,COUNTIF($O$2:$O153,Input!$C170)&lt;1),Input!F170,0)</f>
        <v>0</v>
      </c>
      <c r="C154" s="177">
        <f>IF(OR(COUNTIF($B$2:$B153,Input!$F170)&lt;1,COUNTIF($O$2:$O153,Input!$C170)&lt;1),Input!G170,0)</f>
        <v>0</v>
      </c>
      <c r="D154" s="177">
        <f>IF(OR(COUNTIF($B$2:$B153,Input!$F170)&lt;1,COUNTIF($O$2:$O153,Input!$C170)&lt;1),Input!H170,0)</f>
        <v>0</v>
      </c>
      <c r="E154" s="177">
        <f>IF(OR(COUNTIF($B$2:$B153,Input!$F170)&lt;1,COUNTIF($O$2:$O153,Input!$C170)&lt;1),Input!I170,0)</f>
        <v>0</v>
      </c>
      <c r="F154" s="177">
        <f>IF(OR(COUNTIF($B$2:$B153,Input!$F170)&lt;1,COUNTIF($O$2:$O153,Input!$C170)&lt;1),Input!J170,0)</f>
        <v>0</v>
      </c>
      <c r="G154" s="177">
        <f>IF(OR(COUNTIF($B$2:$B153,Input!$F170)&lt;1,COUNTIF($O$2:$O153,Input!$C170)&lt;1),Input!K170,0)</f>
        <v>0</v>
      </c>
      <c r="H154" s="177">
        <f>IF(OR(COUNTIF($B$2:$B153,Input!$F170)&lt;1,COUNTIF($O$2:$O153,Input!$C170)&lt;1),Input!L170,0)</f>
        <v>0</v>
      </c>
      <c r="I154" s="177">
        <f>IF(OR(COUNTIF($B$2:$B153,Input!$F170)&lt;1,COUNTIF($O$2:$O153,Input!$C170)&lt;1),Input!M170,0)</f>
        <v>0</v>
      </c>
      <c r="J154" s="177">
        <f>IF(OR(COUNTIF($B$2:$B153,Input!$F170)&lt;1,COUNTIF($O$2:$O153,Input!$C170)&lt;1),Input!N170,0)</f>
        <v>0</v>
      </c>
      <c r="K154" s="177">
        <f>IF(OR(COUNTIF($B$2:$B153,Input!$F170)&lt;1,COUNTIF($O$2:$O153,Input!$C170)&lt;1),Input!O170,0)</f>
        <v>0</v>
      </c>
      <c r="L154" s="177">
        <f>IF(OR(COUNTIF($B$2:$B153,Input!$F170)&lt;1,COUNTIF($O$2:$O153,Input!$C170)&lt;1),Input!P170,0)</f>
        <v>0</v>
      </c>
      <c r="M154" s="129" t="str">
        <f t="shared" si="18"/>
        <v/>
      </c>
      <c r="N154" s="161">
        <f t="shared" si="24"/>
        <v>0</v>
      </c>
      <c r="O154" s="168">
        <f>Input!C170</f>
        <v>0</v>
      </c>
      <c r="P154" s="168"/>
      <c r="R154" s="131">
        <f t="shared" si="25"/>
        <v>0</v>
      </c>
      <c r="S154" s="133" t="str">
        <f t="shared" si="23"/>
        <v xml:space="preserve"> </v>
      </c>
      <c r="T154" s="133"/>
      <c r="U154" s="132" t="str">
        <f>_xlfn.IFNA(IF($D154=0,LOOKUP($F154,{0.1,0.2,0.3,0.4,0.5,0.6,0.7,0.8,0.9,1},{22,34,46,58,70,82,94,106,118,130}),""),"")</f>
        <v/>
      </c>
      <c r="V154" s="132" t="str">
        <f>_xlfn.IFNA(IF($D154=1,LOOKUP($F154,{0.1,0.2,0.3,0.4,0.5,0.6,0.7,0.8,0.9,1},{23,35,47,59,71,83,95,107,119,131}),""),"")</f>
        <v/>
      </c>
      <c r="W154" s="132" t="str">
        <f>_xlfn.IFNA(IF($D154=2,LOOKUP($F154,{0.1,0.2,0.3,0.4,0.5,0.6,0.7,0.8,0.9,1},{24,36,48,60,72,84,96,108,120,132}),""),"")</f>
        <v/>
      </c>
      <c r="X154" s="132" t="str">
        <f>_xlfn.IFNA(IF($D154=3,LOOKUP($F154,{0.1,0.2,0.3,0.4,0.5,0.6,0.7,0.8,0.9,1},{25,37,49,61,73,85,97,109,121,133}),""),"")</f>
        <v/>
      </c>
      <c r="Y154" s="132" t="str">
        <f>_xlfn.IFNA(IF($D154=4,LOOKUP($F154,{0.1,0.2,0.3,0.4,0.5,0.6,0.7,0.8,0.9,1},{26,38,50,62,74,86,98,110,122,134}),""),"")</f>
        <v/>
      </c>
      <c r="Z154" s="132" t="str">
        <f>_xlfn.IFNA(IF($D154=5,LOOKUP($F154,{0.1,0.2,0.3,0.4,0.5,0.6,0.7,0.8,0.9,1},{27,39,51,63,75,87,99,111,123,135}),""),"")</f>
        <v/>
      </c>
      <c r="AA154" s="132">
        <f t="shared" si="19"/>
        <v>0</v>
      </c>
      <c r="AB154" s="132" t="str">
        <f t="shared" si="20"/>
        <v>00</v>
      </c>
      <c r="AC154" s="82" t="e">
        <f>VLOOKUP(AB154,'AMI Ref'!T:U,2,FALSE)</f>
        <v>#N/A</v>
      </c>
      <c r="AD154" s="124"/>
      <c r="AE154" s="81" t="str">
        <f>_xlfn.IFNA(IF($D154=0,IF($J154="Not Paid by Tenant",0,INDEX('AMI Ref'!$K$5:$N$5,MATCH($J154,{"Oil","Gas","Electric - Other","ELECTRIC - HEAT PUMP"},0))),0),"")</f>
        <v/>
      </c>
      <c r="AF154" s="81">
        <f>_xlfn.IFNA(IF($D154=1,IF($J154="Not Paid by Tenant",0,INDEX('AMI Ref'!$K$6:$N$6,MATCH($J154,{"Oil","Gas","Electric - Other","ELECTRIC - HEAT PUMP"},0))),0),"")</f>
        <v>0</v>
      </c>
      <c r="AG154" s="81">
        <f>_xlfn.IFNA(IF($D154=2,IF($J154="Not Paid by Tenant",0,INDEX('AMI Ref'!$K$7:$N$7,MATCH($J154,{"Oil","Gas","Electric - Other","ELECTRIC - HEAT PUMP"},0))),0),"")</f>
        <v>0</v>
      </c>
      <c r="AH154" s="81">
        <f>_xlfn.IFNA(IF($D154=3,IF($J154="Not Paid by Tenant",0,INDEX('AMI Ref'!$K$8:$N$8,MATCH($J154,{"Oil","Gas","Electric - Other","ELECTRIC - HEAT PUMP"},0))),0),"")</f>
        <v>0</v>
      </c>
      <c r="AI154" s="81">
        <f>_xlfn.IFNA(IF($D154=4,IF($J154="Not Paid by Tenant",0,INDEX('AMI Ref'!$K$9:$N$9,MATCH($J154,{"Oil","Gas","Electric - Other","ELECTRIC - HEAT PUMP"},0))),0),"")</f>
        <v>0</v>
      </c>
      <c r="AJ154" s="81">
        <f>_xlfn.IFNA(IF($D154=5,IF($J154="Not Paid by Tenant",0,INDEX('AMI Ref'!$K$10:$N$10,MATCH($J154,{"Oil","Gas","Electric - Other","ELECTRIC - HEAT PUMP"},0))),0),"")</f>
        <v>0</v>
      </c>
      <c r="AK154" s="128"/>
      <c r="AL154" s="81" t="str">
        <f>_xlfn.IFNA(IF($D154=0,IF($K154="Not Paid by Tenant",0,INDEX('AMI Ref'!$O$5:$R$5,MATCH($K154,{"Oil","Gas","Electric - Other","Electric ccASHP - split"},0))),0),"")</f>
        <v/>
      </c>
      <c r="AM154" s="81">
        <f>_xlfn.IFNA(IF($D154=1,IF($K154="Not Paid by Tenant",0,INDEX('AMI Ref'!$O$6:$R$6,MATCH($K154,{"Oil","Gas","Electric - Other","Electric ccASHP - split"},0))),0),"")</f>
        <v>0</v>
      </c>
      <c r="AN154" s="81">
        <f>_xlfn.IFNA(IF($D154=2,IF($K154="Not Paid by Tenant",0,INDEX('AMI Ref'!$O$7:$R$7,MATCH($K154,{"Oil","Gas","Electric - Other","Electric ccASHP - split"},0))),0),"")</f>
        <v>0</v>
      </c>
      <c r="AO154" s="81">
        <f>_xlfn.IFNA(IF($D154=3,IF($K154="Not Paid by Tenant",0,INDEX('AMI Ref'!$O$8:$R$8,MATCH($K154,{"Oil","Gas","Electric - Other","Electric ccASHP - split"},0))),0),"")</f>
        <v>0</v>
      </c>
      <c r="AP154" s="81">
        <f>_xlfn.IFNA(IF($D154=4,IF($K154="Not Paid by Tenant",0,INDEX('AMI Ref'!$O$9:$R$9,MATCH($K154,{"Oil","Gas","Electric - Other","Electric ccASHP - split"},0))),0),"")</f>
        <v>0</v>
      </c>
      <c r="AQ154" s="81">
        <f>_xlfn.IFNA(IF($D154=5,IF($K154="Not Paid by Tenant",0,INDEX('AMI Ref'!$O$10:$R$10,MATCH($K154,{"Oil","Gas","Electric - Other","Electric ccASHP - split"},0))),0),"")</f>
        <v>0</v>
      </c>
      <c r="AR154" s="124">
        <f t="shared" si="21"/>
        <v>0</v>
      </c>
      <c r="AS154" s="123" t="e">
        <f t="shared" si="22"/>
        <v>#N/A</v>
      </c>
    </row>
    <row r="155" spans="1:45" ht="12.95" customHeight="1" x14ac:dyDescent="0.2">
      <c r="A155" s="130">
        <v>153</v>
      </c>
      <c r="B155" s="177">
        <f>IF(OR(COUNTIF($B$2:$B154,Input!$F171)&lt;1,COUNTIF($O$2:$O154,Input!$C171)&lt;1),Input!F171,0)</f>
        <v>0</v>
      </c>
      <c r="C155" s="177">
        <f>IF(OR(COUNTIF($B$2:$B154,Input!$F171)&lt;1,COUNTIF($O$2:$O154,Input!$C171)&lt;1),Input!G171,0)</f>
        <v>0</v>
      </c>
      <c r="D155" s="177">
        <f>IF(OR(COUNTIF($B$2:$B154,Input!$F171)&lt;1,COUNTIF($O$2:$O154,Input!$C171)&lt;1),Input!H171,0)</f>
        <v>0</v>
      </c>
      <c r="E155" s="177">
        <f>IF(OR(COUNTIF($B$2:$B154,Input!$F171)&lt;1,COUNTIF($O$2:$O154,Input!$C171)&lt;1),Input!I171,0)</f>
        <v>0</v>
      </c>
      <c r="F155" s="177">
        <f>IF(OR(COUNTIF($B$2:$B154,Input!$F171)&lt;1,COUNTIF($O$2:$O154,Input!$C171)&lt;1),Input!J171,0)</f>
        <v>0</v>
      </c>
      <c r="G155" s="177">
        <f>IF(OR(COUNTIF($B$2:$B154,Input!$F171)&lt;1,COUNTIF($O$2:$O154,Input!$C171)&lt;1),Input!K171,0)</f>
        <v>0</v>
      </c>
      <c r="H155" s="177">
        <f>IF(OR(COUNTIF($B$2:$B154,Input!$F171)&lt;1,COUNTIF($O$2:$O154,Input!$C171)&lt;1),Input!L171,0)</f>
        <v>0</v>
      </c>
      <c r="I155" s="177">
        <f>IF(OR(COUNTIF($B$2:$B154,Input!$F171)&lt;1,COUNTIF($O$2:$O154,Input!$C171)&lt;1),Input!M171,0)</f>
        <v>0</v>
      </c>
      <c r="J155" s="177">
        <f>IF(OR(COUNTIF($B$2:$B154,Input!$F171)&lt;1,COUNTIF($O$2:$O154,Input!$C171)&lt;1),Input!N171,0)</f>
        <v>0</v>
      </c>
      <c r="K155" s="177">
        <f>IF(OR(COUNTIF($B$2:$B154,Input!$F171)&lt;1,COUNTIF($O$2:$O154,Input!$C171)&lt;1),Input!O171,0)</f>
        <v>0</v>
      </c>
      <c r="L155" s="177">
        <f>IF(OR(COUNTIF($B$2:$B154,Input!$F171)&lt;1,COUNTIF($O$2:$O154,Input!$C171)&lt;1),Input!P171,0)</f>
        <v>0</v>
      </c>
      <c r="M155" s="129" t="str">
        <f t="shared" si="18"/>
        <v/>
      </c>
      <c r="N155" s="161">
        <f t="shared" si="24"/>
        <v>0</v>
      </c>
      <c r="O155" s="168">
        <f>Input!C171</f>
        <v>0</v>
      </c>
      <c r="P155" s="168"/>
      <c r="R155" s="131">
        <f t="shared" si="25"/>
        <v>0</v>
      </c>
      <c r="S155" s="133" t="str">
        <f t="shared" si="23"/>
        <v xml:space="preserve"> </v>
      </c>
      <c r="T155" s="133"/>
      <c r="U155" s="132" t="str">
        <f>_xlfn.IFNA(IF($D155=0,LOOKUP($F155,{0.1,0.2,0.3,0.4,0.5,0.6,0.7,0.8,0.9,1},{22,34,46,58,70,82,94,106,118,130}),""),"")</f>
        <v/>
      </c>
      <c r="V155" s="132" t="str">
        <f>_xlfn.IFNA(IF($D155=1,LOOKUP($F155,{0.1,0.2,0.3,0.4,0.5,0.6,0.7,0.8,0.9,1},{23,35,47,59,71,83,95,107,119,131}),""),"")</f>
        <v/>
      </c>
      <c r="W155" s="132" t="str">
        <f>_xlfn.IFNA(IF($D155=2,LOOKUP($F155,{0.1,0.2,0.3,0.4,0.5,0.6,0.7,0.8,0.9,1},{24,36,48,60,72,84,96,108,120,132}),""),"")</f>
        <v/>
      </c>
      <c r="X155" s="132" t="str">
        <f>_xlfn.IFNA(IF($D155=3,LOOKUP($F155,{0.1,0.2,0.3,0.4,0.5,0.6,0.7,0.8,0.9,1},{25,37,49,61,73,85,97,109,121,133}),""),"")</f>
        <v/>
      </c>
      <c r="Y155" s="132" t="str">
        <f>_xlfn.IFNA(IF($D155=4,LOOKUP($F155,{0.1,0.2,0.3,0.4,0.5,0.6,0.7,0.8,0.9,1},{26,38,50,62,74,86,98,110,122,134}),""),"")</f>
        <v/>
      </c>
      <c r="Z155" s="132" t="str">
        <f>_xlfn.IFNA(IF($D155=5,LOOKUP($F155,{0.1,0.2,0.3,0.4,0.5,0.6,0.7,0.8,0.9,1},{27,39,51,63,75,87,99,111,123,135}),""),"")</f>
        <v/>
      </c>
      <c r="AA155" s="132">
        <f t="shared" si="19"/>
        <v>0</v>
      </c>
      <c r="AB155" s="132" t="str">
        <f t="shared" si="20"/>
        <v>00</v>
      </c>
      <c r="AC155" s="82" t="e">
        <f>VLOOKUP(AB155,'AMI Ref'!T:U,2,FALSE)</f>
        <v>#N/A</v>
      </c>
      <c r="AD155" s="124"/>
      <c r="AE155" s="81" t="str">
        <f>_xlfn.IFNA(IF($D155=0,IF($J155="Not Paid by Tenant",0,INDEX('AMI Ref'!$K$5:$N$5,MATCH($J155,{"Oil","Gas","Electric - Other","ELECTRIC - HEAT PUMP"},0))),0),"")</f>
        <v/>
      </c>
      <c r="AF155" s="81">
        <f>_xlfn.IFNA(IF($D155=1,IF($J155="Not Paid by Tenant",0,INDEX('AMI Ref'!$K$6:$N$6,MATCH($J155,{"Oil","Gas","Electric - Other","ELECTRIC - HEAT PUMP"},0))),0),"")</f>
        <v>0</v>
      </c>
      <c r="AG155" s="81">
        <f>_xlfn.IFNA(IF($D155=2,IF($J155="Not Paid by Tenant",0,INDEX('AMI Ref'!$K$7:$N$7,MATCH($J155,{"Oil","Gas","Electric - Other","ELECTRIC - HEAT PUMP"},0))),0),"")</f>
        <v>0</v>
      </c>
      <c r="AH155" s="81">
        <f>_xlfn.IFNA(IF($D155=3,IF($J155="Not Paid by Tenant",0,INDEX('AMI Ref'!$K$8:$N$8,MATCH($J155,{"Oil","Gas","Electric - Other","ELECTRIC - HEAT PUMP"},0))),0),"")</f>
        <v>0</v>
      </c>
      <c r="AI155" s="81">
        <f>_xlfn.IFNA(IF($D155=4,IF($J155="Not Paid by Tenant",0,INDEX('AMI Ref'!$K$9:$N$9,MATCH($J155,{"Oil","Gas","Electric - Other","ELECTRIC - HEAT PUMP"},0))),0),"")</f>
        <v>0</v>
      </c>
      <c r="AJ155" s="81">
        <f>_xlfn.IFNA(IF($D155=5,IF($J155="Not Paid by Tenant",0,INDEX('AMI Ref'!$K$10:$N$10,MATCH($J155,{"Oil","Gas","Electric - Other","ELECTRIC - HEAT PUMP"},0))),0),"")</f>
        <v>0</v>
      </c>
      <c r="AK155" s="128"/>
      <c r="AL155" s="81" t="str">
        <f>_xlfn.IFNA(IF($D155=0,IF($K155="Not Paid by Tenant",0,INDEX('AMI Ref'!$O$5:$R$5,MATCH($K155,{"Oil","Gas","Electric - Other","Electric ccASHP - split"},0))),0),"")</f>
        <v/>
      </c>
      <c r="AM155" s="81">
        <f>_xlfn.IFNA(IF($D155=1,IF($K155="Not Paid by Tenant",0,INDEX('AMI Ref'!$O$6:$R$6,MATCH($K155,{"Oil","Gas","Electric - Other","Electric ccASHP - split"},0))),0),"")</f>
        <v>0</v>
      </c>
      <c r="AN155" s="81">
        <f>_xlfn.IFNA(IF($D155=2,IF($K155="Not Paid by Tenant",0,INDEX('AMI Ref'!$O$7:$R$7,MATCH($K155,{"Oil","Gas","Electric - Other","Electric ccASHP - split"},0))),0),"")</f>
        <v>0</v>
      </c>
      <c r="AO155" s="81">
        <f>_xlfn.IFNA(IF($D155=3,IF($K155="Not Paid by Tenant",0,INDEX('AMI Ref'!$O$8:$R$8,MATCH($K155,{"Oil","Gas","Electric - Other","Electric ccASHP - split"},0))),0),"")</f>
        <v>0</v>
      </c>
      <c r="AP155" s="81">
        <f>_xlfn.IFNA(IF($D155=4,IF($K155="Not Paid by Tenant",0,INDEX('AMI Ref'!$O$9:$R$9,MATCH($K155,{"Oil","Gas","Electric - Other","Electric ccASHP - split"},0))),0),"")</f>
        <v>0</v>
      </c>
      <c r="AQ155" s="81">
        <f>_xlfn.IFNA(IF($D155=5,IF($K155="Not Paid by Tenant",0,INDEX('AMI Ref'!$O$10:$R$10,MATCH($K155,{"Oil","Gas","Electric - Other","Electric ccASHP - split"},0))),0),"")</f>
        <v>0</v>
      </c>
      <c r="AR155" s="124">
        <f t="shared" si="21"/>
        <v>0</v>
      </c>
      <c r="AS155" s="123" t="e">
        <f t="shared" si="22"/>
        <v>#N/A</v>
      </c>
    </row>
    <row r="156" spans="1:45" ht="12.95" customHeight="1" x14ac:dyDescent="0.2">
      <c r="A156" s="130">
        <v>154</v>
      </c>
      <c r="B156" s="177">
        <f>IF(OR(COUNTIF($B$2:$B155,Input!$F172)&lt;1,COUNTIF($O$2:$O155,Input!$C172)&lt;1),Input!F172,0)</f>
        <v>0</v>
      </c>
      <c r="C156" s="177">
        <f>IF(OR(COUNTIF($B$2:$B155,Input!$F172)&lt;1,COUNTIF($O$2:$O155,Input!$C172)&lt;1),Input!G172,0)</f>
        <v>0</v>
      </c>
      <c r="D156" s="177">
        <f>IF(OR(COUNTIF($B$2:$B155,Input!$F172)&lt;1,COUNTIF($O$2:$O155,Input!$C172)&lt;1),Input!H172,0)</f>
        <v>0</v>
      </c>
      <c r="E156" s="177">
        <f>IF(OR(COUNTIF($B$2:$B155,Input!$F172)&lt;1,COUNTIF($O$2:$O155,Input!$C172)&lt;1),Input!I172,0)</f>
        <v>0</v>
      </c>
      <c r="F156" s="177">
        <f>IF(OR(COUNTIF($B$2:$B155,Input!$F172)&lt;1,COUNTIF($O$2:$O155,Input!$C172)&lt;1),Input!J172,0)</f>
        <v>0</v>
      </c>
      <c r="G156" s="177">
        <f>IF(OR(COUNTIF($B$2:$B155,Input!$F172)&lt;1,COUNTIF($O$2:$O155,Input!$C172)&lt;1),Input!K172,0)</f>
        <v>0</v>
      </c>
      <c r="H156" s="177">
        <f>IF(OR(COUNTIF($B$2:$B155,Input!$F172)&lt;1,COUNTIF($O$2:$O155,Input!$C172)&lt;1),Input!L172,0)</f>
        <v>0</v>
      </c>
      <c r="I156" s="177">
        <f>IF(OR(COUNTIF($B$2:$B155,Input!$F172)&lt;1,COUNTIF($O$2:$O155,Input!$C172)&lt;1),Input!M172,0)</f>
        <v>0</v>
      </c>
      <c r="J156" s="177">
        <f>IF(OR(COUNTIF($B$2:$B155,Input!$F172)&lt;1,COUNTIF($O$2:$O155,Input!$C172)&lt;1),Input!N172,0)</f>
        <v>0</v>
      </c>
      <c r="K156" s="177">
        <f>IF(OR(COUNTIF($B$2:$B155,Input!$F172)&lt;1,COUNTIF($O$2:$O155,Input!$C172)&lt;1),Input!O172,0)</f>
        <v>0</v>
      </c>
      <c r="L156" s="177">
        <f>IF(OR(COUNTIF($B$2:$B155,Input!$F172)&lt;1,COUNTIF($O$2:$O155,Input!$C172)&lt;1),Input!P172,0)</f>
        <v>0</v>
      </c>
      <c r="M156" s="129" t="str">
        <f t="shared" si="18"/>
        <v/>
      </c>
      <c r="N156" s="161">
        <f t="shared" si="24"/>
        <v>0</v>
      </c>
      <c r="O156" s="168">
        <f>Input!C172</f>
        <v>0</v>
      </c>
      <c r="P156" s="168"/>
      <c r="R156" s="131">
        <f t="shared" si="25"/>
        <v>0</v>
      </c>
      <c r="S156" s="133" t="str">
        <f t="shared" si="23"/>
        <v xml:space="preserve"> </v>
      </c>
      <c r="T156" s="133"/>
      <c r="U156" s="132" t="str">
        <f>_xlfn.IFNA(IF($D156=0,LOOKUP($F156,{0.1,0.2,0.3,0.4,0.5,0.6,0.7,0.8,0.9,1},{22,34,46,58,70,82,94,106,118,130}),""),"")</f>
        <v/>
      </c>
      <c r="V156" s="132" t="str">
        <f>_xlfn.IFNA(IF($D156=1,LOOKUP($F156,{0.1,0.2,0.3,0.4,0.5,0.6,0.7,0.8,0.9,1},{23,35,47,59,71,83,95,107,119,131}),""),"")</f>
        <v/>
      </c>
      <c r="W156" s="132" t="str">
        <f>_xlfn.IFNA(IF($D156=2,LOOKUP($F156,{0.1,0.2,0.3,0.4,0.5,0.6,0.7,0.8,0.9,1},{24,36,48,60,72,84,96,108,120,132}),""),"")</f>
        <v/>
      </c>
      <c r="X156" s="132" t="str">
        <f>_xlfn.IFNA(IF($D156=3,LOOKUP($F156,{0.1,0.2,0.3,0.4,0.5,0.6,0.7,0.8,0.9,1},{25,37,49,61,73,85,97,109,121,133}),""),"")</f>
        <v/>
      </c>
      <c r="Y156" s="132" t="str">
        <f>_xlfn.IFNA(IF($D156=4,LOOKUP($F156,{0.1,0.2,0.3,0.4,0.5,0.6,0.7,0.8,0.9,1},{26,38,50,62,74,86,98,110,122,134}),""),"")</f>
        <v/>
      </c>
      <c r="Z156" s="132" t="str">
        <f>_xlfn.IFNA(IF($D156=5,LOOKUP($F156,{0.1,0.2,0.3,0.4,0.5,0.6,0.7,0.8,0.9,1},{27,39,51,63,75,87,99,111,123,135}),""),"")</f>
        <v/>
      </c>
      <c r="AA156" s="132">
        <f t="shared" si="19"/>
        <v>0</v>
      </c>
      <c r="AB156" s="132" t="str">
        <f t="shared" si="20"/>
        <v>00</v>
      </c>
      <c r="AC156" s="82" t="e">
        <f>VLOOKUP(AB156,'AMI Ref'!T:U,2,FALSE)</f>
        <v>#N/A</v>
      </c>
      <c r="AD156" s="124"/>
      <c r="AE156" s="81" t="str">
        <f>_xlfn.IFNA(IF($D156=0,IF($J156="Not Paid by Tenant",0,INDEX('AMI Ref'!$K$5:$N$5,MATCH($J156,{"Oil","Gas","Electric - Other","ELECTRIC - HEAT PUMP"},0))),0),"")</f>
        <v/>
      </c>
      <c r="AF156" s="81">
        <f>_xlfn.IFNA(IF($D156=1,IF($J156="Not Paid by Tenant",0,INDEX('AMI Ref'!$K$6:$N$6,MATCH($J156,{"Oil","Gas","Electric - Other","ELECTRIC - HEAT PUMP"},0))),0),"")</f>
        <v>0</v>
      </c>
      <c r="AG156" s="81">
        <f>_xlfn.IFNA(IF($D156=2,IF($J156="Not Paid by Tenant",0,INDEX('AMI Ref'!$K$7:$N$7,MATCH($J156,{"Oil","Gas","Electric - Other","ELECTRIC - HEAT PUMP"},0))),0),"")</f>
        <v>0</v>
      </c>
      <c r="AH156" s="81">
        <f>_xlfn.IFNA(IF($D156=3,IF($J156="Not Paid by Tenant",0,INDEX('AMI Ref'!$K$8:$N$8,MATCH($J156,{"Oil","Gas","Electric - Other","ELECTRIC - HEAT PUMP"},0))),0),"")</f>
        <v>0</v>
      </c>
      <c r="AI156" s="81">
        <f>_xlfn.IFNA(IF($D156=4,IF($J156="Not Paid by Tenant",0,INDEX('AMI Ref'!$K$9:$N$9,MATCH($J156,{"Oil","Gas","Electric - Other","ELECTRIC - HEAT PUMP"},0))),0),"")</f>
        <v>0</v>
      </c>
      <c r="AJ156" s="81">
        <f>_xlfn.IFNA(IF($D156=5,IF($J156="Not Paid by Tenant",0,INDEX('AMI Ref'!$K$10:$N$10,MATCH($J156,{"Oil","Gas","Electric - Other","ELECTRIC - HEAT PUMP"},0))),0),"")</f>
        <v>0</v>
      </c>
      <c r="AK156" s="128"/>
      <c r="AL156" s="81" t="str">
        <f>_xlfn.IFNA(IF($D156=0,IF($K156="Not Paid by Tenant",0,INDEX('AMI Ref'!$O$5:$R$5,MATCH($K156,{"Oil","Gas","Electric - Other","Electric ccASHP - split"},0))),0),"")</f>
        <v/>
      </c>
      <c r="AM156" s="81">
        <f>_xlfn.IFNA(IF($D156=1,IF($K156="Not Paid by Tenant",0,INDEX('AMI Ref'!$O$6:$R$6,MATCH($K156,{"Oil","Gas","Electric - Other","Electric ccASHP - split"},0))),0),"")</f>
        <v>0</v>
      </c>
      <c r="AN156" s="81">
        <f>_xlfn.IFNA(IF($D156=2,IF($K156="Not Paid by Tenant",0,INDEX('AMI Ref'!$O$7:$R$7,MATCH($K156,{"Oil","Gas","Electric - Other","Electric ccASHP - split"},0))),0),"")</f>
        <v>0</v>
      </c>
      <c r="AO156" s="81">
        <f>_xlfn.IFNA(IF($D156=3,IF($K156="Not Paid by Tenant",0,INDEX('AMI Ref'!$O$8:$R$8,MATCH($K156,{"Oil","Gas","Electric - Other","Electric ccASHP - split"},0))),0),"")</f>
        <v>0</v>
      </c>
      <c r="AP156" s="81">
        <f>_xlfn.IFNA(IF($D156=4,IF($K156="Not Paid by Tenant",0,INDEX('AMI Ref'!$O$9:$R$9,MATCH($K156,{"Oil","Gas","Electric - Other","Electric ccASHP - split"},0))),0),"")</f>
        <v>0</v>
      </c>
      <c r="AQ156" s="81">
        <f>_xlfn.IFNA(IF($D156=5,IF($K156="Not Paid by Tenant",0,INDEX('AMI Ref'!$O$10:$R$10,MATCH($K156,{"Oil","Gas","Electric - Other","Electric ccASHP - split"},0))),0),"")</f>
        <v>0</v>
      </c>
      <c r="AR156" s="124">
        <f t="shared" si="21"/>
        <v>0</v>
      </c>
      <c r="AS156" s="123" t="e">
        <f t="shared" si="22"/>
        <v>#N/A</v>
      </c>
    </row>
    <row r="157" spans="1:45" ht="12.95" customHeight="1" x14ac:dyDescent="0.2">
      <c r="A157" s="130">
        <v>155</v>
      </c>
      <c r="B157" s="177">
        <f>IF(OR(COUNTIF($B$2:$B156,Input!$F173)&lt;1,COUNTIF($O$2:$O156,Input!$C173)&lt;1),Input!F173,0)</f>
        <v>0</v>
      </c>
      <c r="C157" s="177">
        <f>IF(OR(COUNTIF($B$2:$B156,Input!$F173)&lt;1,COUNTIF($O$2:$O156,Input!$C173)&lt;1),Input!G173,0)</f>
        <v>0</v>
      </c>
      <c r="D157" s="177">
        <f>IF(OR(COUNTIF($B$2:$B156,Input!$F173)&lt;1,COUNTIF($O$2:$O156,Input!$C173)&lt;1),Input!H173,0)</f>
        <v>0</v>
      </c>
      <c r="E157" s="177">
        <f>IF(OR(COUNTIF($B$2:$B156,Input!$F173)&lt;1,COUNTIF($O$2:$O156,Input!$C173)&lt;1),Input!I173,0)</f>
        <v>0</v>
      </c>
      <c r="F157" s="177">
        <f>IF(OR(COUNTIF($B$2:$B156,Input!$F173)&lt;1,COUNTIF($O$2:$O156,Input!$C173)&lt;1),Input!J173,0)</f>
        <v>0</v>
      </c>
      <c r="G157" s="177">
        <f>IF(OR(COUNTIF($B$2:$B156,Input!$F173)&lt;1,COUNTIF($O$2:$O156,Input!$C173)&lt;1),Input!K173,0)</f>
        <v>0</v>
      </c>
      <c r="H157" s="177">
        <f>IF(OR(COUNTIF($B$2:$B156,Input!$F173)&lt;1,COUNTIF($O$2:$O156,Input!$C173)&lt;1),Input!L173,0)</f>
        <v>0</v>
      </c>
      <c r="I157" s="177">
        <f>IF(OR(COUNTIF($B$2:$B156,Input!$F173)&lt;1,COUNTIF($O$2:$O156,Input!$C173)&lt;1),Input!M173,0)</f>
        <v>0</v>
      </c>
      <c r="J157" s="177">
        <f>IF(OR(COUNTIF($B$2:$B156,Input!$F173)&lt;1,COUNTIF($O$2:$O156,Input!$C173)&lt;1),Input!N173,0)</f>
        <v>0</v>
      </c>
      <c r="K157" s="177">
        <f>IF(OR(COUNTIF($B$2:$B156,Input!$F173)&lt;1,COUNTIF($O$2:$O156,Input!$C173)&lt;1),Input!O173,0)</f>
        <v>0</v>
      </c>
      <c r="L157" s="177">
        <f>IF(OR(COUNTIF($B$2:$B156,Input!$F173)&lt;1,COUNTIF($O$2:$O156,Input!$C173)&lt;1),Input!P173,0)</f>
        <v>0</v>
      </c>
      <c r="M157" s="129" t="str">
        <f t="shared" si="18"/>
        <v/>
      </c>
      <c r="N157" s="161">
        <f t="shared" si="24"/>
        <v>0</v>
      </c>
      <c r="O157" s="168">
        <f>Input!C173</f>
        <v>0</v>
      </c>
      <c r="P157" s="168"/>
      <c r="R157" s="131">
        <f t="shared" si="25"/>
        <v>0</v>
      </c>
      <c r="S157" s="133" t="str">
        <f t="shared" si="23"/>
        <v xml:space="preserve"> </v>
      </c>
      <c r="T157" s="133"/>
      <c r="U157" s="132" t="str">
        <f>_xlfn.IFNA(IF($D157=0,LOOKUP($F157,{0.1,0.2,0.3,0.4,0.5,0.6,0.7,0.8,0.9,1},{22,34,46,58,70,82,94,106,118,130}),""),"")</f>
        <v/>
      </c>
      <c r="V157" s="132" t="str">
        <f>_xlfn.IFNA(IF($D157=1,LOOKUP($F157,{0.1,0.2,0.3,0.4,0.5,0.6,0.7,0.8,0.9,1},{23,35,47,59,71,83,95,107,119,131}),""),"")</f>
        <v/>
      </c>
      <c r="W157" s="132" t="str">
        <f>_xlfn.IFNA(IF($D157=2,LOOKUP($F157,{0.1,0.2,0.3,0.4,0.5,0.6,0.7,0.8,0.9,1},{24,36,48,60,72,84,96,108,120,132}),""),"")</f>
        <v/>
      </c>
      <c r="X157" s="132" t="str">
        <f>_xlfn.IFNA(IF($D157=3,LOOKUP($F157,{0.1,0.2,0.3,0.4,0.5,0.6,0.7,0.8,0.9,1},{25,37,49,61,73,85,97,109,121,133}),""),"")</f>
        <v/>
      </c>
      <c r="Y157" s="132" t="str">
        <f>_xlfn.IFNA(IF($D157=4,LOOKUP($F157,{0.1,0.2,0.3,0.4,0.5,0.6,0.7,0.8,0.9,1},{26,38,50,62,74,86,98,110,122,134}),""),"")</f>
        <v/>
      </c>
      <c r="Z157" s="132" t="str">
        <f>_xlfn.IFNA(IF($D157=5,LOOKUP($F157,{0.1,0.2,0.3,0.4,0.5,0.6,0.7,0.8,0.9,1},{27,39,51,63,75,87,99,111,123,135}),""),"")</f>
        <v/>
      </c>
      <c r="AA157" s="132">
        <f t="shared" si="19"/>
        <v>0</v>
      </c>
      <c r="AB157" s="132" t="str">
        <f t="shared" si="20"/>
        <v>00</v>
      </c>
      <c r="AC157" s="82" t="e">
        <f>VLOOKUP(AB157,'AMI Ref'!T:U,2,FALSE)</f>
        <v>#N/A</v>
      </c>
      <c r="AD157" s="124"/>
      <c r="AE157" s="81" t="str">
        <f>_xlfn.IFNA(IF($D157=0,IF($J157="Not Paid by Tenant",0,INDEX('AMI Ref'!$K$5:$N$5,MATCH($J157,{"Oil","Gas","Electric - Other","ELECTRIC - HEAT PUMP"},0))),0),"")</f>
        <v/>
      </c>
      <c r="AF157" s="81">
        <f>_xlfn.IFNA(IF($D157=1,IF($J157="Not Paid by Tenant",0,INDEX('AMI Ref'!$K$6:$N$6,MATCH($J157,{"Oil","Gas","Electric - Other","ELECTRIC - HEAT PUMP"},0))),0),"")</f>
        <v>0</v>
      </c>
      <c r="AG157" s="81">
        <f>_xlfn.IFNA(IF($D157=2,IF($J157="Not Paid by Tenant",0,INDEX('AMI Ref'!$K$7:$N$7,MATCH($J157,{"Oil","Gas","Electric - Other","ELECTRIC - HEAT PUMP"},0))),0),"")</f>
        <v>0</v>
      </c>
      <c r="AH157" s="81">
        <f>_xlfn.IFNA(IF($D157=3,IF($J157="Not Paid by Tenant",0,INDEX('AMI Ref'!$K$8:$N$8,MATCH($J157,{"Oil","Gas","Electric - Other","ELECTRIC - HEAT PUMP"},0))),0),"")</f>
        <v>0</v>
      </c>
      <c r="AI157" s="81">
        <f>_xlfn.IFNA(IF($D157=4,IF($J157="Not Paid by Tenant",0,INDEX('AMI Ref'!$K$9:$N$9,MATCH($J157,{"Oil","Gas","Electric - Other","ELECTRIC - HEAT PUMP"},0))),0),"")</f>
        <v>0</v>
      </c>
      <c r="AJ157" s="81">
        <f>_xlfn.IFNA(IF($D157=5,IF($J157="Not Paid by Tenant",0,INDEX('AMI Ref'!$K$10:$N$10,MATCH($J157,{"Oil","Gas","Electric - Other","ELECTRIC - HEAT PUMP"},0))),0),"")</f>
        <v>0</v>
      </c>
      <c r="AK157" s="128"/>
      <c r="AL157" s="81" t="str">
        <f>_xlfn.IFNA(IF($D157=0,IF($K157="Not Paid by Tenant",0,INDEX('AMI Ref'!$O$5:$R$5,MATCH($K157,{"Oil","Gas","Electric - Other","Electric ccASHP - split"},0))),0),"")</f>
        <v/>
      </c>
      <c r="AM157" s="81">
        <f>_xlfn.IFNA(IF($D157=1,IF($K157="Not Paid by Tenant",0,INDEX('AMI Ref'!$O$6:$R$6,MATCH($K157,{"Oil","Gas","Electric - Other","Electric ccASHP - split"},0))),0),"")</f>
        <v>0</v>
      </c>
      <c r="AN157" s="81">
        <f>_xlfn.IFNA(IF($D157=2,IF($K157="Not Paid by Tenant",0,INDEX('AMI Ref'!$O$7:$R$7,MATCH($K157,{"Oil","Gas","Electric - Other","Electric ccASHP - split"},0))),0),"")</f>
        <v>0</v>
      </c>
      <c r="AO157" s="81">
        <f>_xlfn.IFNA(IF($D157=3,IF($K157="Not Paid by Tenant",0,INDEX('AMI Ref'!$O$8:$R$8,MATCH($K157,{"Oil","Gas","Electric - Other","Electric ccASHP - split"},0))),0),"")</f>
        <v>0</v>
      </c>
      <c r="AP157" s="81">
        <f>_xlfn.IFNA(IF($D157=4,IF($K157="Not Paid by Tenant",0,INDEX('AMI Ref'!$O$9:$R$9,MATCH($K157,{"Oil","Gas","Electric - Other","Electric ccASHP - split"},0))),0),"")</f>
        <v>0</v>
      </c>
      <c r="AQ157" s="81">
        <f>_xlfn.IFNA(IF($D157=5,IF($K157="Not Paid by Tenant",0,INDEX('AMI Ref'!$O$10:$R$10,MATCH($K157,{"Oil","Gas","Electric - Other","Electric ccASHP - split"},0))),0),"")</f>
        <v>0</v>
      </c>
      <c r="AR157" s="124">
        <f t="shared" si="21"/>
        <v>0</v>
      </c>
      <c r="AS157" s="123" t="e">
        <f t="shared" si="22"/>
        <v>#N/A</v>
      </c>
    </row>
    <row r="158" spans="1:45" ht="12.95" customHeight="1" x14ac:dyDescent="0.2">
      <c r="A158" s="130">
        <v>156</v>
      </c>
      <c r="B158" s="177">
        <f>IF(OR(COUNTIF($B$2:$B157,Input!$F174)&lt;1,COUNTIF($O$2:$O157,Input!$C174)&lt;1),Input!F174,0)</f>
        <v>0</v>
      </c>
      <c r="C158" s="177">
        <f>IF(OR(COUNTIF($B$2:$B157,Input!$F174)&lt;1,COUNTIF($O$2:$O157,Input!$C174)&lt;1),Input!G174,0)</f>
        <v>0</v>
      </c>
      <c r="D158" s="177">
        <f>IF(OR(COUNTIF($B$2:$B157,Input!$F174)&lt;1,COUNTIF($O$2:$O157,Input!$C174)&lt;1),Input!H174,0)</f>
        <v>0</v>
      </c>
      <c r="E158" s="177">
        <f>IF(OR(COUNTIF($B$2:$B157,Input!$F174)&lt;1,COUNTIF($O$2:$O157,Input!$C174)&lt;1),Input!I174,0)</f>
        <v>0</v>
      </c>
      <c r="F158" s="177">
        <f>IF(OR(COUNTIF($B$2:$B157,Input!$F174)&lt;1,COUNTIF($O$2:$O157,Input!$C174)&lt;1),Input!J174,0)</f>
        <v>0</v>
      </c>
      <c r="G158" s="177">
        <f>IF(OR(COUNTIF($B$2:$B157,Input!$F174)&lt;1,COUNTIF($O$2:$O157,Input!$C174)&lt;1),Input!K174,0)</f>
        <v>0</v>
      </c>
      <c r="H158" s="177">
        <f>IF(OR(COUNTIF($B$2:$B157,Input!$F174)&lt;1,COUNTIF($O$2:$O157,Input!$C174)&lt;1),Input!L174,0)</f>
        <v>0</v>
      </c>
      <c r="I158" s="177">
        <f>IF(OR(COUNTIF($B$2:$B157,Input!$F174)&lt;1,COUNTIF($O$2:$O157,Input!$C174)&lt;1),Input!M174,0)</f>
        <v>0</v>
      </c>
      <c r="J158" s="177">
        <f>IF(OR(COUNTIF($B$2:$B157,Input!$F174)&lt;1,COUNTIF($O$2:$O157,Input!$C174)&lt;1),Input!N174,0)</f>
        <v>0</v>
      </c>
      <c r="K158" s="177">
        <f>IF(OR(COUNTIF($B$2:$B157,Input!$F174)&lt;1,COUNTIF($O$2:$O157,Input!$C174)&lt;1),Input!O174,0)</f>
        <v>0</v>
      </c>
      <c r="L158" s="177">
        <f>IF(OR(COUNTIF($B$2:$B157,Input!$F174)&lt;1,COUNTIF($O$2:$O157,Input!$C174)&lt;1),Input!P174,0)</f>
        <v>0</v>
      </c>
      <c r="M158" s="129" t="str">
        <f t="shared" si="18"/>
        <v/>
      </c>
      <c r="N158" s="161">
        <f t="shared" si="24"/>
        <v>0</v>
      </c>
      <c r="O158" s="168">
        <f>Input!C174</f>
        <v>0</v>
      </c>
      <c r="P158" s="168"/>
      <c r="R158" s="131">
        <f t="shared" si="25"/>
        <v>0</v>
      </c>
      <c r="S158" s="133" t="str">
        <f t="shared" si="23"/>
        <v xml:space="preserve"> </v>
      </c>
      <c r="T158" s="133"/>
      <c r="U158" s="132" t="str">
        <f>_xlfn.IFNA(IF($D158=0,LOOKUP($F158,{0.1,0.2,0.3,0.4,0.5,0.6,0.7,0.8,0.9,1},{22,34,46,58,70,82,94,106,118,130}),""),"")</f>
        <v/>
      </c>
      <c r="V158" s="132" t="str">
        <f>_xlfn.IFNA(IF($D158=1,LOOKUP($F158,{0.1,0.2,0.3,0.4,0.5,0.6,0.7,0.8,0.9,1},{23,35,47,59,71,83,95,107,119,131}),""),"")</f>
        <v/>
      </c>
      <c r="W158" s="132" t="str">
        <f>_xlfn.IFNA(IF($D158=2,LOOKUP($F158,{0.1,0.2,0.3,0.4,0.5,0.6,0.7,0.8,0.9,1},{24,36,48,60,72,84,96,108,120,132}),""),"")</f>
        <v/>
      </c>
      <c r="X158" s="132" t="str">
        <f>_xlfn.IFNA(IF($D158=3,LOOKUP($F158,{0.1,0.2,0.3,0.4,0.5,0.6,0.7,0.8,0.9,1},{25,37,49,61,73,85,97,109,121,133}),""),"")</f>
        <v/>
      </c>
      <c r="Y158" s="132" t="str">
        <f>_xlfn.IFNA(IF($D158=4,LOOKUP($F158,{0.1,0.2,0.3,0.4,0.5,0.6,0.7,0.8,0.9,1},{26,38,50,62,74,86,98,110,122,134}),""),"")</f>
        <v/>
      </c>
      <c r="Z158" s="132" t="str">
        <f>_xlfn.IFNA(IF($D158=5,LOOKUP($F158,{0.1,0.2,0.3,0.4,0.5,0.6,0.7,0.8,0.9,1},{27,39,51,63,75,87,99,111,123,135}),""),"")</f>
        <v/>
      </c>
      <c r="AA158" s="132">
        <f t="shared" si="19"/>
        <v>0</v>
      </c>
      <c r="AB158" s="132" t="str">
        <f t="shared" si="20"/>
        <v>00</v>
      </c>
      <c r="AC158" s="82" t="e">
        <f>VLOOKUP(AB158,'AMI Ref'!T:U,2,FALSE)</f>
        <v>#N/A</v>
      </c>
      <c r="AD158" s="124"/>
      <c r="AE158" s="81" t="str">
        <f>_xlfn.IFNA(IF($D158=0,IF($J158="Not Paid by Tenant",0,INDEX('AMI Ref'!$K$5:$N$5,MATCH($J158,{"Oil","Gas","Electric - Other","ELECTRIC - HEAT PUMP"},0))),0),"")</f>
        <v/>
      </c>
      <c r="AF158" s="81">
        <f>_xlfn.IFNA(IF($D158=1,IF($J158="Not Paid by Tenant",0,INDEX('AMI Ref'!$K$6:$N$6,MATCH($J158,{"Oil","Gas","Electric - Other","ELECTRIC - HEAT PUMP"},0))),0),"")</f>
        <v>0</v>
      </c>
      <c r="AG158" s="81">
        <f>_xlfn.IFNA(IF($D158=2,IF($J158="Not Paid by Tenant",0,INDEX('AMI Ref'!$K$7:$N$7,MATCH($J158,{"Oil","Gas","Electric - Other","ELECTRIC - HEAT PUMP"},0))),0),"")</f>
        <v>0</v>
      </c>
      <c r="AH158" s="81">
        <f>_xlfn.IFNA(IF($D158=3,IF($J158="Not Paid by Tenant",0,INDEX('AMI Ref'!$K$8:$N$8,MATCH($J158,{"Oil","Gas","Electric - Other","ELECTRIC - HEAT PUMP"},0))),0),"")</f>
        <v>0</v>
      </c>
      <c r="AI158" s="81">
        <f>_xlfn.IFNA(IF($D158=4,IF($J158="Not Paid by Tenant",0,INDEX('AMI Ref'!$K$9:$N$9,MATCH($J158,{"Oil","Gas","Electric - Other","ELECTRIC - HEAT PUMP"},0))),0),"")</f>
        <v>0</v>
      </c>
      <c r="AJ158" s="81">
        <f>_xlfn.IFNA(IF($D158=5,IF($J158="Not Paid by Tenant",0,INDEX('AMI Ref'!$K$10:$N$10,MATCH($J158,{"Oil","Gas","Electric - Other","ELECTRIC - HEAT PUMP"},0))),0),"")</f>
        <v>0</v>
      </c>
      <c r="AK158" s="128"/>
      <c r="AL158" s="81" t="str">
        <f>_xlfn.IFNA(IF($D158=0,IF($K158="Not Paid by Tenant",0,INDEX('AMI Ref'!$O$5:$R$5,MATCH($K158,{"Oil","Gas","Electric - Other","Electric ccASHP - split"},0))),0),"")</f>
        <v/>
      </c>
      <c r="AM158" s="81">
        <f>_xlfn.IFNA(IF($D158=1,IF($K158="Not Paid by Tenant",0,INDEX('AMI Ref'!$O$6:$R$6,MATCH($K158,{"Oil","Gas","Electric - Other","Electric ccASHP - split"},0))),0),"")</f>
        <v>0</v>
      </c>
      <c r="AN158" s="81">
        <f>_xlfn.IFNA(IF($D158=2,IF($K158="Not Paid by Tenant",0,INDEX('AMI Ref'!$O$7:$R$7,MATCH($K158,{"Oil","Gas","Electric - Other","Electric ccASHP - split"},0))),0),"")</f>
        <v>0</v>
      </c>
      <c r="AO158" s="81">
        <f>_xlfn.IFNA(IF($D158=3,IF($K158="Not Paid by Tenant",0,INDEX('AMI Ref'!$O$8:$R$8,MATCH($K158,{"Oil","Gas","Electric - Other","Electric ccASHP - split"},0))),0),"")</f>
        <v>0</v>
      </c>
      <c r="AP158" s="81">
        <f>_xlfn.IFNA(IF($D158=4,IF($K158="Not Paid by Tenant",0,INDEX('AMI Ref'!$O$9:$R$9,MATCH($K158,{"Oil","Gas","Electric - Other","Electric ccASHP - split"},0))),0),"")</f>
        <v>0</v>
      </c>
      <c r="AQ158" s="81">
        <f>_xlfn.IFNA(IF($D158=5,IF($K158="Not Paid by Tenant",0,INDEX('AMI Ref'!$O$10:$R$10,MATCH($K158,{"Oil","Gas","Electric - Other","Electric ccASHP - split"},0))),0),"")</f>
        <v>0</v>
      </c>
      <c r="AR158" s="124">
        <f t="shared" si="21"/>
        <v>0</v>
      </c>
      <c r="AS158" s="123" t="e">
        <f t="shared" si="22"/>
        <v>#N/A</v>
      </c>
    </row>
    <row r="159" spans="1:45" ht="12.95" customHeight="1" x14ac:dyDescent="0.2">
      <c r="A159" s="130">
        <v>157</v>
      </c>
      <c r="B159" s="177">
        <f>IF(OR(COUNTIF($B$2:$B158,Input!$F175)&lt;1,COUNTIF($O$2:$O158,Input!$C175)&lt;1),Input!F175,0)</f>
        <v>0</v>
      </c>
      <c r="C159" s="177">
        <f>IF(OR(COUNTIF($B$2:$B158,Input!$F175)&lt;1,COUNTIF($O$2:$O158,Input!$C175)&lt;1),Input!G175,0)</f>
        <v>0</v>
      </c>
      <c r="D159" s="177">
        <f>IF(OR(COUNTIF($B$2:$B158,Input!$F175)&lt;1,COUNTIF($O$2:$O158,Input!$C175)&lt;1),Input!H175,0)</f>
        <v>0</v>
      </c>
      <c r="E159" s="177">
        <f>IF(OR(COUNTIF($B$2:$B158,Input!$F175)&lt;1,COUNTIF($O$2:$O158,Input!$C175)&lt;1),Input!I175,0)</f>
        <v>0</v>
      </c>
      <c r="F159" s="177">
        <f>IF(OR(COUNTIF($B$2:$B158,Input!$F175)&lt;1,COUNTIF($O$2:$O158,Input!$C175)&lt;1),Input!J175,0)</f>
        <v>0</v>
      </c>
      <c r="G159" s="177">
        <f>IF(OR(COUNTIF($B$2:$B158,Input!$F175)&lt;1,COUNTIF($O$2:$O158,Input!$C175)&lt;1),Input!K175,0)</f>
        <v>0</v>
      </c>
      <c r="H159" s="177">
        <f>IF(OR(COUNTIF($B$2:$B158,Input!$F175)&lt;1,COUNTIF($O$2:$O158,Input!$C175)&lt;1),Input!L175,0)</f>
        <v>0</v>
      </c>
      <c r="I159" s="177">
        <f>IF(OR(COUNTIF($B$2:$B158,Input!$F175)&lt;1,COUNTIF($O$2:$O158,Input!$C175)&lt;1),Input!M175,0)</f>
        <v>0</v>
      </c>
      <c r="J159" s="177">
        <f>IF(OR(COUNTIF($B$2:$B158,Input!$F175)&lt;1,COUNTIF($O$2:$O158,Input!$C175)&lt;1),Input!N175,0)</f>
        <v>0</v>
      </c>
      <c r="K159" s="177">
        <f>IF(OR(COUNTIF($B$2:$B158,Input!$F175)&lt;1,COUNTIF($O$2:$O158,Input!$C175)&lt;1),Input!O175,0)</f>
        <v>0</v>
      </c>
      <c r="L159" s="177">
        <f>IF(OR(COUNTIF($B$2:$B158,Input!$F175)&lt;1,COUNTIF($O$2:$O158,Input!$C175)&lt;1),Input!P175,0)</f>
        <v>0</v>
      </c>
      <c r="M159" s="129" t="str">
        <f t="shared" si="18"/>
        <v/>
      </c>
      <c r="N159" s="161">
        <f t="shared" si="24"/>
        <v>0</v>
      </c>
      <c r="O159" s="168">
        <f>Input!C175</f>
        <v>0</v>
      </c>
      <c r="P159" s="168"/>
      <c r="R159" s="131">
        <f t="shared" si="25"/>
        <v>0</v>
      </c>
      <c r="S159" s="133" t="str">
        <f t="shared" si="23"/>
        <v xml:space="preserve"> </v>
      </c>
      <c r="T159" s="133"/>
      <c r="U159" s="132" t="str">
        <f>_xlfn.IFNA(IF($D159=0,LOOKUP($F159,{0.1,0.2,0.3,0.4,0.5,0.6,0.7,0.8,0.9,1},{22,34,46,58,70,82,94,106,118,130}),""),"")</f>
        <v/>
      </c>
      <c r="V159" s="132" t="str">
        <f>_xlfn.IFNA(IF($D159=1,LOOKUP($F159,{0.1,0.2,0.3,0.4,0.5,0.6,0.7,0.8,0.9,1},{23,35,47,59,71,83,95,107,119,131}),""),"")</f>
        <v/>
      </c>
      <c r="W159" s="132" t="str">
        <f>_xlfn.IFNA(IF($D159=2,LOOKUP($F159,{0.1,0.2,0.3,0.4,0.5,0.6,0.7,0.8,0.9,1},{24,36,48,60,72,84,96,108,120,132}),""),"")</f>
        <v/>
      </c>
      <c r="X159" s="132" t="str">
        <f>_xlfn.IFNA(IF($D159=3,LOOKUP($F159,{0.1,0.2,0.3,0.4,0.5,0.6,0.7,0.8,0.9,1},{25,37,49,61,73,85,97,109,121,133}),""),"")</f>
        <v/>
      </c>
      <c r="Y159" s="132" t="str">
        <f>_xlfn.IFNA(IF($D159=4,LOOKUP($F159,{0.1,0.2,0.3,0.4,0.5,0.6,0.7,0.8,0.9,1},{26,38,50,62,74,86,98,110,122,134}),""),"")</f>
        <v/>
      </c>
      <c r="Z159" s="132" t="str">
        <f>_xlfn.IFNA(IF($D159=5,LOOKUP($F159,{0.1,0.2,0.3,0.4,0.5,0.6,0.7,0.8,0.9,1},{27,39,51,63,75,87,99,111,123,135}),""),"")</f>
        <v/>
      </c>
      <c r="AA159" s="132">
        <f t="shared" si="19"/>
        <v>0</v>
      </c>
      <c r="AB159" s="132" t="str">
        <f t="shared" si="20"/>
        <v>00</v>
      </c>
      <c r="AC159" s="82" t="e">
        <f>VLOOKUP(AB159,'AMI Ref'!T:U,2,FALSE)</f>
        <v>#N/A</v>
      </c>
      <c r="AD159" s="124"/>
      <c r="AE159" s="81" t="str">
        <f>_xlfn.IFNA(IF($D159=0,IF($J159="Not Paid by Tenant",0,INDEX('AMI Ref'!$K$5:$N$5,MATCH($J159,{"Oil","Gas","Electric - Other","ELECTRIC - HEAT PUMP"},0))),0),"")</f>
        <v/>
      </c>
      <c r="AF159" s="81">
        <f>_xlfn.IFNA(IF($D159=1,IF($J159="Not Paid by Tenant",0,INDEX('AMI Ref'!$K$6:$N$6,MATCH($J159,{"Oil","Gas","Electric - Other","ELECTRIC - HEAT PUMP"},0))),0),"")</f>
        <v>0</v>
      </c>
      <c r="AG159" s="81">
        <f>_xlfn.IFNA(IF($D159=2,IF($J159="Not Paid by Tenant",0,INDEX('AMI Ref'!$K$7:$N$7,MATCH($J159,{"Oil","Gas","Electric - Other","ELECTRIC - HEAT PUMP"},0))),0),"")</f>
        <v>0</v>
      </c>
      <c r="AH159" s="81">
        <f>_xlfn.IFNA(IF($D159=3,IF($J159="Not Paid by Tenant",0,INDEX('AMI Ref'!$K$8:$N$8,MATCH($J159,{"Oil","Gas","Electric - Other","ELECTRIC - HEAT PUMP"},0))),0),"")</f>
        <v>0</v>
      </c>
      <c r="AI159" s="81">
        <f>_xlfn.IFNA(IF($D159=4,IF($J159="Not Paid by Tenant",0,INDEX('AMI Ref'!$K$9:$N$9,MATCH($J159,{"Oil","Gas","Electric - Other","ELECTRIC - HEAT PUMP"},0))),0),"")</f>
        <v>0</v>
      </c>
      <c r="AJ159" s="81">
        <f>_xlfn.IFNA(IF($D159=5,IF($J159="Not Paid by Tenant",0,INDEX('AMI Ref'!$K$10:$N$10,MATCH($J159,{"Oil","Gas","Electric - Other","ELECTRIC - HEAT PUMP"},0))),0),"")</f>
        <v>0</v>
      </c>
      <c r="AK159" s="128"/>
      <c r="AL159" s="81" t="str">
        <f>_xlfn.IFNA(IF($D159=0,IF($K159="Not Paid by Tenant",0,INDEX('AMI Ref'!$O$5:$R$5,MATCH($K159,{"Oil","Gas","Electric - Other","Electric ccASHP - split"},0))),0),"")</f>
        <v/>
      </c>
      <c r="AM159" s="81">
        <f>_xlfn.IFNA(IF($D159=1,IF($K159="Not Paid by Tenant",0,INDEX('AMI Ref'!$O$6:$R$6,MATCH($K159,{"Oil","Gas","Electric - Other","Electric ccASHP - split"},0))),0),"")</f>
        <v>0</v>
      </c>
      <c r="AN159" s="81">
        <f>_xlfn.IFNA(IF($D159=2,IF($K159="Not Paid by Tenant",0,INDEX('AMI Ref'!$O$7:$R$7,MATCH($K159,{"Oil","Gas","Electric - Other","Electric ccASHP - split"},0))),0),"")</f>
        <v>0</v>
      </c>
      <c r="AO159" s="81">
        <f>_xlfn.IFNA(IF($D159=3,IF($K159="Not Paid by Tenant",0,INDEX('AMI Ref'!$O$8:$R$8,MATCH($K159,{"Oil","Gas","Electric - Other","Electric ccASHP - split"},0))),0),"")</f>
        <v>0</v>
      </c>
      <c r="AP159" s="81">
        <f>_xlfn.IFNA(IF($D159=4,IF($K159="Not Paid by Tenant",0,INDEX('AMI Ref'!$O$9:$R$9,MATCH($K159,{"Oil","Gas","Electric - Other","Electric ccASHP - split"},0))),0),"")</f>
        <v>0</v>
      </c>
      <c r="AQ159" s="81">
        <f>_xlfn.IFNA(IF($D159=5,IF($K159="Not Paid by Tenant",0,INDEX('AMI Ref'!$O$10:$R$10,MATCH($K159,{"Oil","Gas","Electric - Other","Electric ccASHP - split"},0))),0),"")</f>
        <v>0</v>
      </c>
      <c r="AR159" s="124">
        <f t="shared" si="21"/>
        <v>0</v>
      </c>
      <c r="AS159" s="123" t="e">
        <f t="shared" si="22"/>
        <v>#N/A</v>
      </c>
    </row>
    <row r="160" spans="1:45" ht="12.95" customHeight="1" x14ac:dyDescent="0.2">
      <c r="A160" s="130">
        <v>158</v>
      </c>
      <c r="B160" s="177">
        <f>IF(OR(COUNTIF($B$2:$B159,Input!$F176)&lt;1,COUNTIF($O$2:$O159,Input!$C176)&lt;1),Input!F176,0)</f>
        <v>0</v>
      </c>
      <c r="C160" s="177">
        <f>IF(OR(COUNTIF($B$2:$B159,Input!$F176)&lt;1,COUNTIF($O$2:$O159,Input!$C176)&lt;1),Input!G176,0)</f>
        <v>0</v>
      </c>
      <c r="D160" s="177">
        <f>IF(OR(COUNTIF($B$2:$B159,Input!$F176)&lt;1,COUNTIF($O$2:$O159,Input!$C176)&lt;1),Input!H176,0)</f>
        <v>0</v>
      </c>
      <c r="E160" s="177">
        <f>IF(OR(COUNTIF($B$2:$B159,Input!$F176)&lt;1,COUNTIF($O$2:$O159,Input!$C176)&lt;1),Input!I176,0)</f>
        <v>0</v>
      </c>
      <c r="F160" s="177">
        <f>IF(OR(COUNTIF($B$2:$B159,Input!$F176)&lt;1,COUNTIF($O$2:$O159,Input!$C176)&lt;1),Input!J176,0)</f>
        <v>0</v>
      </c>
      <c r="G160" s="177">
        <f>IF(OR(COUNTIF($B$2:$B159,Input!$F176)&lt;1,COUNTIF($O$2:$O159,Input!$C176)&lt;1),Input!K176,0)</f>
        <v>0</v>
      </c>
      <c r="H160" s="177">
        <f>IF(OR(COUNTIF($B$2:$B159,Input!$F176)&lt;1,COUNTIF($O$2:$O159,Input!$C176)&lt;1),Input!L176,0)</f>
        <v>0</v>
      </c>
      <c r="I160" s="177">
        <f>IF(OR(COUNTIF($B$2:$B159,Input!$F176)&lt;1,COUNTIF($O$2:$O159,Input!$C176)&lt;1),Input!M176,0)</f>
        <v>0</v>
      </c>
      <c r="J160" s="177">
        <f>IF(OR(COUNTIF($B$2:$B159,Input!$F176)&lt;1,COUNTIF($O$2:$O159,Input!$C176)&lt;1),Input!N176,0)</f>
        <v>0</v>
      </c>
      <c r="K160" s="177">
        <f>IF(OR(COUNTIF($B$2:$B159,Input!$F176)&lt;1,COUNTIF($O$2:$O159,Input!$C176)&lt;1),Input!O176,0)</f>
        <v>0</v>
      </c>
      <c r="L160" s="177">
        <f>IF(OR(COUNTIF($B$2:$B159,Input!$F176)&lt;1,COUNTIF($O$2:$O159,Input!$C176)&lt;1),Input!P176,0)</f>
        <v>0</v>
      </c>
      <c r="M160" s="129" t="str">
        <f t="shared" si="18"/>
        <v/>
      </c>
      <c r="N160" s="161">
        <f t="shared" si="24"/>
        <v>0</v>
      </c>
      <c r="O160" s="168">
        <f>Input!C176</f>
        <v>0</v>
      </c>
      <c r="P160" s="168"/>
      <c r="R160" s="131">
        <f t="shared" si="25"/>
        <v>0</v>
      </c>
      <c r="S160" s="133" t="str">
        <f t="shared" si="23"/>
        <v xml:space="preserve"> </v>
      </c>
      <c r="T160" s="133"/>
      <c r="U160" s="132" t="str">
        <f>_xlfn.IFNA(IF($D160=0,LOOKUP($F160,{0.1,0.2,0.3,0.4,0.5,0.6,0.7,0.8,0.9,1},{22,34,46,58,70,82,94,106,118,130}),""),"")</f>
        <v/>
      </c>
      <c r="V160" s="132" t="str">
        <f>_xlfn.IFNA(IF($D160=1,LOOKUP($F160,{0.1,0.2,0.3,0.4,0.5,0.6,0.7,0.8,0.9,1},{23,35,47,59,71,83,95,107,119,131}),""),"")</f>
        <v/>
      </c>
      <c r="W160" s="132" t="str">
        <f>_xlfn.IFNA(IF($D160=2,LOOKUP($F160,{0.1,0.2,0.3,0.4,0.5,0.6,0.7,0.8,0.9,1},{24,36,48,60,72,84,96,108,120,132}),""),"")</f>
        <v/>
      </c>
      <c r="X160" s="132" t="str">
        <f>_xlfn.IFNA(IF($D160=3,LOOKUP($F160,{0.1,0.2,0.3,0.4,0.5,0.6,0.7,0.8,0.9,1},{25,37,49,61,73,85,97,109,121,133}),""),"")</f>
        <v/>
      </c>
      <c r="Y160" s="132" t="str">
        <f>_xlfn.IFNA(IF($D160=4,LOOKUP($F160,{0.1,0.2,0.3,0.4,0.5,0.6,0.7,0.8,0.9,1},{26,38,50,62,74,86,98,110,122,134}),""),"")</f>
        <v/>
      </c>
      <c r="Z160" s="132" t="str">
        <f>_xlfn.IFNA(IF($D160=5,LOOKUP($F160,{0.1,0.2,0.3,0.4,0.5,0.6,0.7,0.8,0.9,1},{27,39,51,63,75,87,99,111,123,135}),""),"")</f>
        <v/>
      </c>
      <c r="AA160" s="132">
        <f t="shared" si="19"/>
        <v>0</v>
      </c>
      <c r="AB160" s="132" t="str">
        <f t="shared" si="20"/>
        <v>00</v>
      </c>
      <c r="AC160" s="82" t="e">
        <f>VLOOKUP(AB160,'AMI Ref'!T:U,2,FALSE)</f>
        <v>#N/A</v>
      </c>
      <c r="AD160" s="124"/>
      <c r="AE160" s="81" t="str">
        <f>_xlfn.IFNA(IF($D160=0,IF($J160="Not Paid by Tenant",0,INDEX('AMI Ref'!$K$5:$N$5,MATCH($J160,{"Oil","Gas","Electric - Other","ELECTRIC - HEAT PUMP"},0))),0),"")</f>
        <v/>
      </c>
      <c r="AF160" s="81">
        <f>_xlfn.IFNA(IF($D160=1,IF($J160="Not Paid by Tenant",0,INDEX('AMI Ref'!$K$6:$N$6,MATCH($J160,{"Oil","Gas","Electric - Other","ELECTRIC - HEAT PUMP"},0))),0),"")</f>
        <v>0</v>
      </c>
      <c r="AG160" s="81">
        <f>_xlfn.IFNA(IF($D160=2,IF($J160="Not Paid by Tenant",0,INDEX('AMI Ref'!$K$7:$N$7,MATCH($J160,{"Oil","Gas","Electric - Other","ELECTRIC - HEAT PUMP"},0))),0),"")</f>
        <v>0</v>
      </c>
      <c r="AH160" s="81">
        <f>_xlfn.IFNA(IF($D160=3,IF($J160="Not Paid by Tenant",0,INDEX('AMI Ref'!$K$8:$N$8,MATCH($J160,{"Oil","Gas","Electric - Other","ELECTRIC - HEAT PUMP"},0))),0),"")</f>
        <v>0</v>
      </c>
      <c r="AI160" s="81">
        <f>_xlfn.IFNA(IF($D160=4,IF($J160="Not Paid by Tenant",0,INDEX('AMI Ref'!$K$9:$N$9,MATCH($J160,{"Oil","Gas","Electric - Other","ELECTRIC - HEAT PUMP"},0))),0),"")</f>
        <v>0</v>
      </c>
      <c r="AJ160" s="81">
        <f>_xlfn.IFNA(IF($D160=5,IF($J160="Not Paid by Tenant",0,INDEX('AMI Ref'!$K$10:$N$10,MATCH($J160,{"Oil","Gas","Electric - Other","ELECTRIC - HEAT PUMP"},0))),0),"")</f>
        <v>0</v>
      </c>
      <c r="AK160" s="128"/>
      <c r="AL160" s="81" t="str">
        <f>_xlfn.IFNA(IF($D160=0,IF($K160="Not Paid by Tenant",0,INDEX('AMI Ref'!$O$5:$R$5,MATCH($K160,{"Oil","Gas","Electric - Other","Electric ccASHP - split"},0))),0),"")</f>
        <v/>
      </c>
      <c r="AM160" s="81">
        <f>_xlfn.IFNA(IF($D160=1,IF($K160="Not Paid by Tenant",0,INDEX('AMI Ref'!$O$6:$R$6,MATCH($K160,{"Oil","Gas","Electric - Other","Electric ccASHP - split"},0))),0),"")</f>
        <v>0</v>
      </c>
      <c r="AN160" s="81">
        <f>_xlfn.IFNA(IF($D160=2,IF($K160="Not Paid by Tenant",0,INDEX('AMI Ref'!$O$7:$R$7,MATCH($K160,{"Oil","Gas","Electric - Other","Electric ccASHP - split"},0))),0),"")</f>
        <v>0</v>
      </c>
      <c r="AO160" s="81">
        <f>_xlfn.IFNA(IF($D160=3,IF($K160="Not Paid by Tenant",0,INDEX('AMI Ref'!$O$8:$R$8,MATCH($K160,{"Oil","Gas","Electric - Other","Electric ccASHP - split"},0))),0),"")</f>
        <v>0</v>
      </c>
      <c r="AP160" s="81">
        <f>_xlfn.IFNA(IF($D160=4,IF($K160="Not Paid by Tenant",0,INDEX('AMI Ref'!$O$9:$R$9,MATCH($K160,{"Oil","Gas","Electric - Other","Electric ccASHP - split"},0))),0),"")</f>
        <v>0</v>
      </c>
      <c r="AQ160" s="81">
        <f>_xlfn.IFNA(IF($D160=5,IF($K160="Not Paid by Tenant",0,INDEX('AMI Ref'!$O$10:$R$10,MATCH($K160,{"Oil","Gas","Electric - Other","Electric ccASHP - split"},0))),0),"")</f>
        <v>0</v>
      </c>
      <c r="AR160" s="124">
        <f t="shared" si="21"/>
        <v>0</v>
      </c>
      <c r="AS160" s="123" t="e">
        <f t="shared" si="22"/>
        <v>#N/A</v>
      </c>
    </row>
    <row r="161" spans="1:45" ht="12.95" customHeight="1" x14ac:dyDescent="0.2">
      <c r="A161" s="130">
        <v>159</v>
      </c>
      <c r="B161" s="177">
        <f>IF(OR(COUNTIF($B$2:$B160,Input!$F177)&lt;1,COUNTIF($O$2:$O160,Input!$C177)&lt;1),Input!F177,0)</f>
        <v>0</v>
      </c>
      <c r="C161" s="177">
        <f>IF(OR(COUNTIF($B$2:$B160,Input!$F177)&lt;1,COUNTIF($O$2:$O160,Input!$C177)&lt;1),Input!G177,0)</f>
        <v>0</v>
      </c>
      <c r="D161" s="177">
        <f>IF(OR(COUNTIF($B$2:$B160,Input!$F177)&lt;1,COUNTIF($O$2:$O160,Input!$C177)&lt;1),Input!H177,0)</f>
        <v>0</v>
      </c>
      <c r="E161" s="177">
        <f>IF(OR(COUNTIF($B$2:$B160,Input!$F177)&lt;1,COUNTIF($O$2:$O160,Input!$C177)&lt;1),Input!I177,0)</f>
        <v>0</v>
      </c>
      <c r="F161" s="177">
        <f>IF(OR(COUNTIF($B$2:$B160,Input!$F177)&lt;1,COUNTIF($O$2:$O160,Input!$C177)&lt;1),Input!J177,0)</f>
        <v>0</v>
      </c>
      <c r="G161" s="177">
        <f>IF(OR(COUNTIF($B$2:$B160,Input!$F177)&lt;1,COUNTIF($O$2:$O160,Input!$C177)&lt;1),Input!K177,0)</f>
        <v>0</v>
      </c>
      <c r="H161" s="177">
        <f>IF(OR(COUNTIF($B$2:$B160,Input!$F177)&lt;1,COUNTIF($O$2:$O160,Input!$C177)&lt;1),Input!L177,0)</f>
        <v>0</v>
      </c>
      <c r="I161" s="177">
        <f>IF(OR(COUNTIF($B$2:$B160,Input!$F177)&lt;1,COUNTIF($O$2:$O160,Input!$C177)&lt;1),Input!M177,0)</f>
        <v>0</v>
      </c>
      <c r="J161" s="177">
        <f>IF(OR(COUNTIF($B$2:$B160,Input!$F177)&lt;1,COUNTIF($O$2:$O160,Input!$C177)&lt;1),Input!N177,0)</f>
        <v>0</v>
      </c>
      <c r="K161" s="177">
        <f>IF(OR(COUNTIF($B$2:$B160,Input!$F177)&lt;1,COUNTIF($O$2:$O160,Input!$C177)&lt;1),Input!O177,0)</f>
        <v>0</v>
      </c>
      <c r="L161" s="177">
        <f>IF(OR(COUNTIF($B$2:$B160,Input!$F177)&lt;1,COUNTIF($O$2:$O160,Input!$C177)&lt;1),Input!P177,0)</f>
        <v>0</v>
      </c>
      <c r="M161" s="129" t="str">
        <f t="shared" si="18"/>
        <v/>
      </c>
      <c r="N161" s="161">
        <f t="shared" si="24"/>
        <v>0</v>
      </c>
      <c r="O161" s="168">
        <f>Input!C177</f>
        <v>0</v>
      </c>
      <c r="P161" s="168"/>
      <c r="R161" s="131">
        <f t="shared" si="25"/>
        <v>0</v>
      </c>
      <c r="S161" s="133" t="str">
        <f t="shared" si="23"/>
        <v xml:space="preserve"> </v>
      </c>
      <c r="T161" s="133"/>
      <c r="U161" s="132" t="str">
        <f>_xlfn.IFNA(IF($D161=0,LOOKUP($F161,{0.1,0.2,0.3,0.4,0.5,0.6,0.7,0.8,0.9,1},{22,34,46,58,70,82,94,106,118,130}),""),"")</f>
        <v/>
      </c>
      <c r="V161" s="132" t="str">
        <f>_xlfn.IFNA(IF($D161=1,LOOKUP($F161,{0.1,0.2,0.3,0.4,0.5,0.6,0.7,0.8,0.9,1},{23,35,47,59,71,83,95,107,119,131}),""),"")</f>
        <v/>
      </c>
      <c r="W161" s="132" t="str">
        <f>_xlfn.IFNA(IF($D161=2,LOOKUP($F161,{0.1,0.2,0.3,0.4,0.5,0.6,0.7,0.8,0.9,1},{24,36,48,60,72,84,96,108,120,132}),""),"")</f>
        <v/>
      </c>
      <c r="X161" s="132" t="str">
        <f>_xlfn.IFNA(IF($D161=3,LOOKUP($F161,{0.1,0.2,0.3,0.4,0.5,0.6,0.7,0.8,0.9,1},{25,37,49,61,73,85,97,109,121,133}),""),"")</f>
        <v/>
      </c>
      <c r="Y161" s="132" t="str">
        <f>_xlfn.IFNA(IF($D161=4,LOOKUP($F161,{0.1,0.2,0.3,0.4,0.5,0.6,0.7,0.8,0.9,1},{26,38,50,62,74,86,98,110,122,134}),""),"")</f>
        <v/>
      </c>
      <c r="Z161" s="132" t="str">
        <f>_xlfn.IFNA(IF($D161=5,LOOKUP($F161,{0.1,0.2,0.3,0.4,0.5,0.6,0.7,0.8,0.9,1},{27,39,51,63,75,87,99,111,123,135}),""),"")</f>
        <v/>
      </c>
      <c r="AA161" s="132">
        <f t="shared" si="19"/>
        <v>0</v>
      </c>
      <c r="AB161" s="132" t="str">
        <f t="shared" si="20"/>
        <v>00</v>
      </c>
      <c r="AC161" s="82" t="e">
        <f>VLOOKUP(AB161,'AMI Ref'!T:U,2,FALSE)</f>
        <v>#N/A</v>
      </c>
      <c r="AD161" s="124"/>
      <c r="AE161" s="81" t="str">
        <f>_xlfn.IFNA(IF($D161=0,IF($J161="Not Paid by Tenant",0,INDEX('AMI Ref'!$K$5:$N$5,MATCH($J161,{"Oil","Gas","Electric - Other","ELECTRIC - HEAT PUMP"},0))),0),"")</f>
        <v/>
      </c>
      <c r="AF161" s="81">
        <f>_xlfn.IFNA(IF($D161=1,IF($J161="Not Paid by Tenant",0,INDEX('AMI Ref'!$K$6:$N$6,MATCH($J161,{"Oil","Gas","Electric - Other","ELECTRIC - HEAT PUMP"},0))),0),"")</f>
        <v>0</v>
      </c>
      <c r="AG161" s="81">
        <f>_xlfn.IFNA(IF($D161=2,IF($J161="Not Paid by Tenant",0,INDEX('AMI Ref'!$K$7:$N$7,MATCH($J161,{"Oil","Gas","Electric - Other","ELECTRIC - HEAT PUMP"},0))),0),"")</f>
        <v>0</v>
      </c>
      <c r="AH161" s="81">
        <f>_xlfn.IFNA(IF($D161=3,IF($J161="Not Paid by Tenant",0,INDEX('AMI Ref'!$K$8:$N$8,MATCH($J161,{"Oil","Gas","Electric - Other","ELECTRIC - HEAT PUMP"},0))),0),"")</f>
        <v>0</v>
      </c>
      <c r="AI161" s="81">
        <f>_xlfn.IFNA(IF($D161=4,IF($J161="Not Paid by Tenant",0,INDEX('AMI Ref'!$K$9:$N$9,MATCH($J161,{"Oil","Gas","Electric - Other","ELECTRIC - HEAT PUMP"},0))),0),"")</f>
        <v>0</v>
      </c>
      <c r="AJ161" s="81">
        <f>_xlfn.IFNA(IF($D161=5,IF($J161="Not Paid by Tenant",0,INDEX('AMI Ref'!$K$10:$N$10,MATCH($J161,{"Oil","Gas","Electric - Other","ELECTRIC - HEAT PUMP"},0))),0),"")</f>
        <v>0</v>
      </c>
      <c r="AK161" s="128"/>
      <c r="AL161" s="81" t="str">
        <f>_xlfn.IFNA(IF($D161=0,IF($K161="Not Paid by Tenant",0,INDEX('AMI Ref'!$O$5:$R$5,MATCH($K161,{"Oil","Gas","Electric - Other","Electric ccASHP - split"},0))),0),"")</f>
        <v/>
      </c>
      <c r="AM161" s="81">
        <f>_xlfn.IFNA(IF($D161=1,IF($K161="Not Paid by Tenant",0,INDEX('AMI Ref'!$O$6:$R$6,MATCH($K161,{"Oil","Gas","Electric - Other","Electric ccASHP - split"},0))),0),"")</f>
        <v>0</v>
      </c>
      <c r="AN161" s="81">
        <f>_xlfn.IFNA(IF($D161=2,IF($K161="Not Paid by Tenant",0,INDEX('AMI Ref'!$O$7:$R$7,MATCH($K161,{"Oil","Gas","Electric - Other","Electric ccASHP - split"},0))),0),"")</f>
        <v>0</v>
      </c>
      <c r="AO161" s="81">
        <f>_xlfn.IFNA(IF($D161=3,IF($K161="Not Paid by Tenant",0,INDEX('AMI Ref'!$O$8:$R$8,MATCH($K161,{"Oil","Gas","Electric - Other","Electric ccASHP - split"},0))),0),"")</f>
        <v>0</v>
      </c>
      <c r="AP161" s="81">
        <f>_xlfn.IFNA(IF($D161=4,IF($K161="Not Paid by Tenant",0,INDEX('AMI Ref'!$O$9:$R$9,MATCH($K161,{"Oil","Gas","Electric - Other","Electric ccASHP - split"},0))),0),"")</f>
        <v>0</v>
      </c>
      <c r="AQ161" s="81">
        <f>_xlfn.IFNA(IF($D161=5,IF($K161="Not Paid by Tenant",0,INDEX('AMI Ref'!$O$10:$R$10,MATCH($K161,{"Oil","Gas","Electric - Other","Electric ccASHP - split"},0))),0),"")</f>
        <v>0</v>
      </c>
      <c r="AR161" s="124">
        <f t="shared" si="21"/>
        <v>0</v>
      </c>
      <c r="AS161" s="123" t="e">
        <f t="shared" si="22"/>
        <v>#N/A</v>
      </c>
    </row>
    <row r="162" spans="1:45" ht="12.95" customHeight="1" x14ac:dyDescent="0.2">
      <c r="A162" s="130">
        <v>160</v>
      </c>
      <c r="B162" s="177">
        <f>IF(OR(COUNTIF($B$2:$B161,Input!$F178)&lt;1,COUNTIF($O$2:$O161,Input!$C178)&lt;1),Input!F178,0)</f>
        <v>0</v>
      </c>
      <c r="C162" s="177">
        <f>IF(OR(COUNTIF($B$2:$B161,Input!$F178)&lt;1,COUNTIF($O$2:$O161,Input!$C178)&lt;1),Input!G178,0)</f>
        <v>0</v>
      </c>
      <c r="D162" s="177">
        <f>IF(OR(COUNTIF($B$2:$B161,Input!$F178)&lt;1,COUNTIF($O$2:$O161,Input!$C178)&lt;1),Input!H178,0)</f>
        <v>0</v>
      </c>
      <c r="E162" s="177">
        <f>IF(OR(COUNTIF($B$2:$B161,Input!$F178)&lt;1,COUNTIF($O$2:$O161,Input!$C178)&lt;1),Input!I178,0)</f>
        <v>0</v>
      </c>
      <c r="F162" s="177">
        <f>IF(OR(COUNTIF($B$2:$B161,Input!$F178)&lt;1,COUNTIF($O$2:$O161,Input!$C178)&lt;1),Input!J178,0)</f>
        <v>0</v>
      </c>
      <c r="G162" s="177">
        <f>IF(OR(COUNTIF($B$2:$B161,Input!$F178)&lt;1,COUNTIF($O$2:$O161,Input!$C178)&lt;1),Input!K178,0)</f>
        <v>0</v>
      </c>
      <c r="H162" s="177">
        <f>IF(OR(COUNTIF($B$2:$B161,Input!$F178)&lt;1,COUNTIF($O$2:$O161,Input!$C178)&lt;1),Input!L178,0)</f>
        <v>0</v>
      </c>
      <c r="I162" s="177">
        <f>IF(OR(COUNTIF($B$2:$B161,Input!$F178)&lt;1,COUNTIF($O$2:$O161,Input!$C178)&lt;1),Input!M178,0)</f>
        <v>0</v>
      </c>
      <c r="J162" s="177">
        <f>IF(OR(COUNTIF($B$2:$B161,Input!$F178)&lt;1,COUNTIF($O$2:$O161,Input!$C178)&lt;1),Input!N178,0)</f>
        <v>0</v>
      </c>
      <c r="K162" s="177">
        <f>IF(OR(COUNTIF($B$2:$B161,Input!$F178)&lt;1,COUNTIF($O$2:$O161,Input!$C178)&lt;1),Input!O178,0)</f>
        <v>0</v>
      </c>
      <c r="L162" s="177">
        <f>IF(OR(COUNTIF($B$2:$B161,Input!$F178)&lt;1,COUNTIF($O$2:$O161,Input!$C178)&lt;1),Input!P178,0)</f>
        <v>0</v>
      </c>
      <c r="M162" s="129" t="str">
        <f t="shared" si="18"/>
        <v/>
      </c>
      <c r="N162" s="161">
        <f t="shared" si="24"/>
        <v>0</v>
      </c>
      <c r="O162" s="168">
        <f>Input!C178</f>
        <v>0</v>
      </c>
      <c r="P162" s="168"/>
      <c r="R162" s="131">
        <f t="shared" si="25"/>
        <v>0</v>
      </c>
      <c r="S162" s="133" t="str">
        <f t="shared" si="23"/>
        <v xml:space="preserve"> </v>
      </c>
      <c r="T162" s="133"/>
      <c r="U162" s="132" t="str">
        <f>_xlfn.IFNA(IF($D162=0,LOOKUP($F162,{0.1,0.2,0.3,0.4,0.5,0.6,0.7,0.8,0.9,1},{22,34,46,58,70,82,94,106,118,130}),""),"")</f>
        <v/>
      </c>
      <c r="V162" s="132" t="str">
        <f>_xlfn.IFNA(IF($D162=1,LOOKUP($F162,{0.1,0.2,0.3,0.4,0.5,0.6,0.7,0.8,0.9,1},{23,35,47,59,71,83,95,107,119,131}),""),"")</f>
        <v/>
      </c>
      <c r="W162" s="132" t="str">
        <f>_xlfn.IFNA(IF($D162=2,LOOKUP($F162,{0.1,0.2,0.3,0.4,0.5,0.6,0.7,0.8,0.9,1},{24,36,48,60,72,84,96,108,120,132}),""),"")</f>
        <v/>
      </c>
      <c r="X162" s="132" t="str">
        <f>_xlfn.IFNA(IF($D162=3,LOOKUP($F162,{0.1,0.2,0.3,0.4,0.5,0.6,0.7,0.8,0.9,1},{25,37,49,61,73,85,97,109,121,133}),""),"")</f>
        <v/>
      </c>
      <c r="Y162" s="132" t="str">
        <f>_xlfn.IFNA(IF($D162=4,LOOKUP($F162,{0.1,0.2,0.3,0.4,0.5,0.6,0.7,0.8,0.9,1},{26,38,50,62,74,86,98,110,122,134}),""),"")</f>
        <v/>
      </c>
      <c r="Z162" s="132" t="str">
        <f>_xlfn.IFNA(IF($D162=5,LOOKUP($F162,{0.1,0.2,0.3,0.4,0.5,0.6,0.7,0.8,0.9,1},{27,39,51,63,75,87,99,111,123,135}),""),"")</f>
        <v/>
      </c>
      <c r="AA162" s="132">
        <f t="shared" si="19"/>
        <v>0</v>
      </c>
      <c r="AB162" s="132" t="str">
        <f t="shared" si="20"/>
        <v>00</v>
      </c>
      <c r="AC162" s="82" t="e">
        <f>VLOOKUP(AB162,'AMI Ref'!T:U,2,FALSE)</f>
        <v>#N/A</v>
      </c>
      <c r="AD162" s="124"/>
      <c r="AE162" s="81" t="str">
        <f>_xlfn.IFNA(IF($D162=0,IF($J162="Not Paid by Tenant",0,INDEX('AMI Ref'!$K$5:$N$5,MATCH($J162,{"Oil","Gas","Electric - Other","ELECTRIC - HEAT PUMP"},0))),0),"")</f>
        <v/>
      </c>
      <c r="AF162" s="81">
        <f>_xlfn.IFNA(IF($D162=1,IF($J162="Not Paid by Tenant",0,INDEX('AMI Ref'!$K$6:$N$6,MATCH($J162,{"Oil","Gas","Electric - Other","ELECTRIC - HEAT PUMP"},0))),0),"")</f>
        <v>0</v>
      </c>
      <c r="AG162" s="81">
        <f>_xlfn.IFNA(IF($D162=2,IF($J162="Not Paid by Tenant",0,INDEX('AMI Ref'!$K$7:$N$7,MATCH($J162,{"Oil","Gas","Electric - Other","ELECTRIC - HEAT PUMP"},0))),0),"")</f>
        <v>0</v>
      </c>
      <c r="AH162" s="81">
        <f>_xlfn.IFNA(IF($D162=3,IF($J162="Not Paid by Tenant",0,INDEX('AMI Ref'!$K$8:$N$8,MATCH($J162,{"Oil","Gas","Electric - Other","ELECTRIC - HEAT PUMP"},0))),0),"")</f>
        <v>0</v>
      </c>
      <c r="AI162" s="81">
        <f>_xlfn.IFNA(IF($D162=4,IF($J162="Not Paid by Tenant",0,INDEX('AMI Ref'!$K$9:$N$9,MATCH($J162,{"Oil","Gas","Electric - Other","ELECTRIC - HEAT PUMP"},0))),0),"")</f>
        <v>0</v>
      </c>
      <c r="AJ162" s="81">
        <f>_xlfn.IFNA(IF($D162=5,IF($J162="Not Paid by Tenant",0,INDEX('AMI Ref'!$K$10:$N$10,MATCH($J162,{"Oil","Gas","Electric - Other","ELECTRIC - HEAT PUMP"},0))),0),"")</f>
        <v>0</v>
      </c>
      <c r="AK162" s="128"/>
      <c r="AL162" s="81" t="str">
        <f>_xlfn.IFNA(IF($D162=0,IF($K162="Not Paid by Tenant",0,INDEX('AMI Ref'!$O$5:$R$5,MATCH($K162,{"Oil","Gas","Electric - Other","Electric ccASHP - split"},0))),0),"")</f>
        <v/>
      </c>
      <c r="AM162" s="81">
        <f>_xlfn.IFNA(IF($D162=1,IF($K162="Not Paid by Tenant",0,INDEX('AMI Ref'!$O$6:$R$6,MATCH($K162,{"Oil","Gas","Electric - Other","Electric ccASHP - split"},0))),0),"")</f>
        <v>0</v>
      </c>
      <c r="AN162" s="81">
        <f>_xlfn.IFNA(IF($D162=2,IF($K162="Not Paid by Tenant",0,INDEX('AMI Ref'!$O$7:$R$7,MATCH($K162,{"Oil","Gas","Electric - Other","Electric ccASHP - split"},0))),0),"")</f>
        <v>0</v>
      </c>
      <c r="AO162" s="81">
        <f>_xlfn.IFNA(IF($D162=3,IF($K162="Not Paid by Tenant",0,INDEX('AMI Ref'!$O$8:$R$8,MATCH($K162,{"Oil","Gas","Electric - Other","Electric ccASHP - split"},0))),0),"")</f>
        <v>0</v>
      </c>
      <c r="AP162" s="81">
        <f>_xlfn.IFNA(IF($D162=4,IF($K162="Not Paid by Tenant",0,INDEX('AMI Ref'!$O$9:$R$9,MATCH($K162,{"Oil","Gas","Electric - Other","Electric ccASHP - split"},0))),0),"")</f>
        <v>0</v>
      </c>
      <c r="AQ162" s="81">
        <f>_xlfn.IFNA(IF($D162=5,IF($K162="Not Paid by Tenant",0,INDEX('AMI Ref'!$O$10:$R$10,MATCH($K162,{"Oil","Gas","Electric - Other","Electric ccASHP - split"},0))),0),"")</f>
        <v>0</v>
      </c>
      <c r="AR162" s="124">
        <f t="shared" si="21"/>
        <v>0</v>
      </c>
      <c r="AS162" s="123" t="e">
        <f t="shared" si="22"/>
        <v>#N/A</v>
      </c>
    </row>
    <row r="163" spans="1:45" ht="12.95" customHeight="1" x14ac:dyDescent="0.2">
      <c r="A163" s="130">
        <v>161</v>
      </c>
      <c r="B163" s="177">
        <f>IF(OR(COUNTIF($B$2:$B162,Input!$F179)&lt;1,COUNTIF($O$2:$O162,Input!$C179)&lt;1),Input!F179,0)</f>
        <v>0</v>
      </c>
      <c r="C163" s="177">
        <f>IF(OR(COUNTIF($B$2:$B162,Input!$F179)&lt;1,COUNTIF($O$2:$O162,Input!$C179)&lt;1),Input!G179,0)</f>
        <v>0</v>
      </c>
      <c r="D163" s="177">
        <f>IF(OR(COUNTIF($B$2:$B162,Input!$F179)&lt;1,COUNTIF($O$2:$O162,Input!$C179)&lt;1),Input!H179,0)</f>
        <v>0</v>
      </c>
      <c r="E163" s="177">
        <f>IF(OR(COUNTIF($B$2:$B162,Input!$F179)&lt;1,COUNTIF($O$2:$O162,Input!$C179)&lt;1),Input!I179,0)</f>
        <v>0</v>
      </c>
      <c r="F163" s="177">
        <f>IF(OR(COUNTIF($B$2:$B162,Input!$F179)&lt;1,COUNTIF($O$2:$O162,Input!$C179)&lt;1),Input!J179,0)</f>
        <v>0</v>
      </c>
      <c r="G163" s="177">
        <f>IF(OR(COUNTIF($B$2:$B162,Input!$F179)&lt;1,COUNTIF($O$2:$O162,Input!$C179)&lt;1),Input!K179,0)</f>
        <v>0</v>
      </c>
      <c r="H163" s="177">
        <f>IF(OR(COUNTIF($B$2:$B162,Input!$F179)&lt;1,COUNTIF($O$2:$O162,Input!$C179)&lt;1),Input!L179,0)</f>
        <v>0</v>
      </c>
      <c r="I163" s="177">
        <f>IF(OR(COUNTIF($B$2:$B162,Input!$F179)&lt;1,COUNTIF($O$2:$O162,Input!$C179)&lt;1),Input!M179,0)</f>
        <v>0</v>
      </c>
      <c r="J163" s="177">
        <f>IF(OR(COUNTIF($B$2:$B162,Input!$F179)&lt;1,COUNTIF($O$2:$O162,Input!$C179)&lt;1),Input!N179,0)</f>
        <v>0</v>
      </c>
      <c r="K163" s="177">
        <f>IF(OR(COUNTIF($B$2:$B162,Input!$F179)&lt;1,COUNTIF($O$2:$O162,Input!$C179)&lt;1),Input!O179,0)</f>
        <v>0</v>
      </c>
      <c r="L163" s="177">
        <f>IF(OR(COUNTIF($B$2:$B162,Input!$F179)&lt;1,COUNTIF($O$2:$O162,Input!$C179)&lt;1),Input!P179,0)</f>
        <v>0</v>
      </c>
      <c r="M163" s="129" t="str">
        <f t="shared" si="18"/>
        <v/>
      </c>
      <c r="N163" s="161">
        <f t="shared" si="24"/>
        <v>0</v>
      </c>
      <c r="O163" s="168">
        <f>Input!C179</f>
        <v>0</v>
      </c>
      <c r="P163" s="168"/>
      <c r="R163" s="131">
        <f t="shared" si="25"/>
        <v>0</v>
      </c>
      <c r="S163" s="133" t="str">
        <f t="shared" si="23"/>
        <v xml:space="preserve"> </v>
      </c>
      <c r="T163" s="133"/>
      <c r="U163" s="132" t="str">
        <f>_xlfn.IFNA(IF($D163=0,LOOKUP($F163,{0.1,0.2,0.3,0.4,0.5,0.6,0.7,0.8,0.9,1},{22,34,46,58,70,82,94,106,118,130}),""),"")</f>
        <v/>
      </c>
      <c r="V163" s="132" t="str">
        <f>_xlfn.IFNA(IF($D163=1,LOOKUP($F163,{0.1,0.2,0.3,0.4,0.5,0.6,0.7,0.8,0.9,1},{23,35,47,59,71,83,95,107,119,131}),""),"")</f>
        <v/>
      </c>
      <c r="W163" s="132" t="str">
        <f>_xlfn.IFNA(IF($D163=2,LOOKUP($F163,{0.1,0.2,0.3,0.4,0.5,0.6,0.7,0.8,0.9,1},{24,36,48,60,72,84,96,108,120,132}),""),"")</f>
        <v/>
      </c>
      <c r="X163" s="132" t="str">
        <f>_xlfn.IFNA(IF($D163=3,LOOKUP($F163,{0.1,0.2,0.3,0.4,0.5,0.6,0.7,0.8,0.9,1},{25,37,49,61,73,85,97,109,121,133}),""),"")</f>
        <v/>
      </c>
      <c r="Y163" s="132" t="str">
        <f>_xlfn.IFNA(IF($D163=4,LOOKUP($F163,{0.1,0.2,0.3,0.4,0.5,0.6,0.7,0.8,0.9,1},{26,38,50,62,74,86,98,110,122,134}),""),"")</f>
        <v/>
      </c>
      <c r="Z163" s="132" t="str">
        <f>_xlfn.IFNA(IF($D163=5,LOOKUP($F163,{0.1,0.2,0.3,0.4,0.5,0.6,0.7,0.8,0.9,1},{27,39,51,63,75,87,99,111,123,135}),""),"")</f>
        <v/>
      </c>
      <c r="AA163" s="132">
        <f t="shared" si="19"/>
        <v>0</v>
      </c>
      <c r="AB163" s="132" t="str">
        <f t="shared" si="20"/>
        <v>00</v>
      </c>
      <c r="AC163" s="82" t="e">
        <f>VLOOKUP(AB163,'AMI Ref'!T:U,2,FALSE)</f>
        <v>#N/A</v>
      </c>
      <c r="AD163" s="124"/>
      <c r="AE163" s="81" t="str">
        <f>_xlfn.IFNA(IF($D163=0,IF($J163="Not Paid by Tenant",0,INDEX('AMI Ref'!$K$5:$N$5,MATCH($J163,{"Oil","Gas","Electric - Other","ELECTRIC - HEAT PUMP"},0))),0),"")</f>
        <v/>
      </c>
      <c r="AF163" s="81">
        <f>_xlfn.IFNA(IF($D163=1,IF($J163="Not Paid by Tenant",0,INDEX('AMI Ref'!$K$6:$N$6,MATCH($J163,{"Oil","Gas","Electric - Other","ELECTRIC - HEAT PUMP"},0))),0),"")</f>
        <v>0</v>
      </c>
      <c r="AG163" s="81">
        <f>_xlfn.IFNA(IF($D163=2,IF($J163="Not Paid by Tenant",0,INDEX('AMI Ref'!$K$7:$N$7,MATCH($J163,{"Oil","Gas","Electric - Other","ELECTRIC - HEAT PUMP"},0))),0),"")</f>
        <v>0</v>
      </c>
      <c r="AH163" s="81">
        <f>_xlfn.IFNA(IF($D163=3,IF($J163="Not Paid by Tenant",0,INDEX('AMI Ref'!$K$8:$N$8,MATCH($J163,{"Oil","Gas","Electric - Other","ELECTRIC - HEAT PUMP"},0))),0),"")</f>
        <v>0</v>
      </c>
      <c r="AI163" s="81">
        <f>_xlfn.IFNA(IF($D163=4,IF($J163="Not Paid by Tenant",0,INDEX('AMI Ref'!$K$9:$N$9,MATCH($J163,{"Oil","Gas","Electric - Other","ELECTRIC - HEAT PUMP"},0))),0),"")</f>
        <v>0</v>
      </c>
      <c r="AJ163" s="81">
        <f>_xlfn.IFNA(IF($D163=5,IF($J163="Not Paid by Tenant",0,INDEX('AMI Ref'!$K$10:$N$10,MATCH($J163,{"Oil","Gas","Electric - Other","ELECTRIC - HEAT PUMP"},0))),0),"")</f>
        <v>0</v>
      </c>
      <c r="AK163" s="128"/>
      <c r="AL163" s="81" t="str">
        <f>_xlfn.IFNA(IF($D163=0,IF($K163="Not Paid by Tenant",0,INDEX('AMI Ref'!$O$5:$R$5,MATCH($K163,{"Oil","Gas","Electric - Other","Electric ccASHP - split"},0))),0),"")</f>
        <v/>
      </c>
      <c r="AM163" s="81">
        <f>_xlfn.IFNA(IF($D163=1,IF($K163="Not Paid by Tenant",0,INDEX('AMI Ref'!$O$6:$R$6,MATCH($K163,{"Oil","Gas","Electric - Other","Electric ccASHP - split"},0))),0),"")</f>
        <v>0</v>
      </c>
      <c r="AN163" s="81">
        <f>_xlfn.IFNA(IF($D163=2,IF($K163="Not Paid by Tenant",0,INDEX('AMI Ref'!$O$7:$R$7,MATCH($K163,{"Oil","Gas","Electric - Other","Electric ccASHP - split"},0))),0),"")</f>
        <v>0</v>
      </c>
      <c r="AO163" s="81">
        <f>_xlfn.IFNA(IF($D163=3,IF($K163="Not Paid by Tenant",0,INDEX('AMI Ref'!$O$8:$R$8,MATCH($K163,{"Oil","Gas","Electric - Other","Electric ccASHP - split"},0))),0),"")</f>
        <v>0</v>
      </c>
      <c r="AP163" s="81">
        <f>_xlfn.IFNA(IF($D163=4,IF($K163="Not Paid by Tenant",0,INDEX('AMI Ref'!$O$9:$R$9,MATCH($K163,{"Oil","Gas","Electric - Other","Electric ccASHP - split"},0))),0),"")</f>
        <v>0</v>
      </c>
      <c r="AQ163" s="81">
        <f>_xlfn.IFNA(IF($D163=5,IF($K163="Not Paid by Tenant",0,INDEX('AMI Ref'!$O$10:$R$10,MATCH($K163,{"Oil","Gas","Electric - Other","Electric ccASHP - split"},0))),0),"")</f>
        <v>0</v>
      </c>
      <c r="AR163" s="124">
        <f t="shared" si="21"/>
        <v>0</v>
      </c>
      <c r="AS163" s="123" t="e">
        <f t="shared" si="22"/>
        <v>#N/A</v>
      </c>
    </row>
    <row r="164" spans="1:45" ht="12.95" customHeight="1" x14ac:dyDescent="0.2">
      <c r="A164" s="130">
        <v>162</v>
      </c>
      <c r="B164" s="177">
        <f>IF(OR(COUNTIF($B$2:$B163,Input!$F180)&lt;1,COUNTIF($O$2:$O163,Input!$C180)&lt;1),Input!F180,0)</f>
        <v>0</v>
      </c>
      <c r="C164" s="177">
        <f>IF(OR(COUNTIF($B$2:$B163,Input!$F180)&lt;1,COUNTIF($O$2:$O163,Input!$C180)&lt;1),Input!G180,0)</f>
        <v>0</v>
      </c>
      <c r="D164" s="177">
        <f>IF(OR(COUNTIF($B$2:$B163,Input!$F180)&lt;1,COUNTIF($O$2:$O163,Input!$C180)&lt;1),Input!H180,0)</f>
        <v>0</v>
      </c>
      <c r="E164" s="177">
        <f>IF(OR(COUNTIF($B$2:$B163,Input!$F180)&lt;1,COUNTIF($O$2:$O163,Input!$C180)&lt;1),Input!I180,0)</f>
        <v>0</v>
      </c>
      <c r="F164" s="177">
        <f>IF(OR(COUNTIF($B$2:$B163,Input!$F180)&lt;1,COUNTIF($O$2:$O163,Input!$C180)&lt;1),Input!J180,0)</f>
        <v>0</v>
      </c>
      <c r="G164" s="177">
        <f>IF(OR(COUNTIF($B$2:$B163,Input!$F180)&lt;1,COUNTIF($O$2:$O163,Input!$C180)&lt;1),Input!K180,0)</f>
        <v>0</v>
      </c>
      <c r="H164" s="177">
        <f>IF(OR(COUNTIF($B$2:$B163,Input!$F180)&lt;1,COUNTIF($O$2:$O163,Input!$C180)&lt;1),Input!L180,0)</f>
        <v>0</v>
      </c>
      <c r="I164" s="177">
        <f>IF(OR(COUNTIF($B$2:$B163,Input!$F180)&lt;1,COUNTIF($O$2:$O163,Input!$C180)&lt;1),Input!M180,0)</f>
        <v>0</v>
      </c>
      <c r="J164" s="177">
        <f>IF(OR(COUNTIF($B$2:$B163,Input!$F180)&lt;1,COUNTIF($O$2:$O163,Input!$C180)&lt;1),Input!N180,0)</f>
        <v>0</v>
      </c>
      <c r="K164" s="177">
        <f>IF(OR(COUNTIF($B$2:$B163,Input!$F180)&lt;1,COUNTIF($O$2:$O163,Input!$C180)&lt;1),Input!O180,0)</f>
        <v>0</v>
      </c>
      <c r="L164" s="177">
        <f>IF(OR(COUNTIF($B$2:$B163,Input!$F180)&lt;1,COUNTIF($O$2:$O163,Input!$C180)&lt;1),Input!P180,0)</f>
        <v>0</v>
      </c>
      <c r="M164" s="129" t="str">
        <f t="shared" si="18"/>
        <v/>
      </c>
      <c r="N164" s="161">
        <f t="shared" si="24"/>
        <v>0</v>
      </c>
      <c r="O164" s="168">
        <f>Input!C180</f>
        <v>0</v>
      </c>
      <c r="P164" s="168"/>
      <c r="R164" s="131">
        <f t="shared" si="25"/>
        <v>0</v>
      </c>
      <c r="S164" s="133" t="str">
        <f t="shared" si="23"/>
        <v xml:space="preserve"> </v>
      </c>
      <c r="T164" s="133"/>
      <c r="U164" s="132" t="str">
        <f>_xlfn.IFNA(IF($D164=0,LOOKUP($F164,{0.1,0.2,0.3,0.4,0.5,0.6,0.7,0.8,0.9,1},{22,34,46,58,70,82,94,106,118,130}),""),"")</f>
        <v/>
      </c>
      <c r="V164" s="132" t="str">
        <f>_xlfn.IFNA(IF($D164=1,LOOKUP($F164,{0.1,0.2,0.3,0.4,0.5,0.6,0.7,0.8,0.9,1},{23,35,47,59,71,83,95,107,119,131}),""),"")</f>
        <v/>
      </c>
      <c r="W164" s="132" t="str">
        <f>_xlfn.IFNA(IF($D164=2,LOOKUP($F164,{0.1,0.2,0.3,0.4,0.5,0.6,0.7,0.8,0.9,1},{24,36,48,60,72,84,96,108,120,132}),""),"")</f>
        <v/>
      </c>
      <c r="X164" s="132" t="str">
        <f>_xlfn.IFNA(IF($D164=3,LOOKUP($F164,{0.1,0.2,0.3,0.4,0.5,0.6,0.7,0.8,0.9,1},{25,37,49,61,73,85,97,109,121,133}),""),"")</f>
        <v/>
      </c>
      <c r="Y164" s="132" t="str">
        <f>_xlfn.IFNA(IF($D164=4,LOOKUP($F164,{0.1,0.2,0.3,0.4,0.5,0.6,0.7,0.8,0.9,1},{26,38,50,62,74,86,98,110,122,134}),""),"")</f>
        <v/>
      </c>
      <c r="Z164" s="132" t="str">
        <f>_xlfn.IFNA(IF($D164=5,LOOKUP($F164,{0.1,0.2,0.3,0.4,0.5,0.6,0.7,0.8,0.9,1},{27,39,51,63,75,87,99,111,123,135}),""),"")</f>
        <v/>
      </c>
      <c r="AA164" s="132">
        <f t="shared" si="19"/>
        <v>0</v>
      </c>
      <c r="AB164" s="132" t="str">
        <f t="shared" si="20"/>
        <v>00</v>
      </c>
      <c r="AC164" s="82" t="e">
        <f>VLOOKUP(AB164,'AMI Ref'!T:U,2,FALSE)</f>
        <v>#N/A</v>
      </c>
      <c r="AD164" s="124"/>
      <c r="AE164" s="81" t="str">
        <f>_xlfn.IFNA(IF($D164=0,IF($J164="Not Paid by Tenant",0,INDEX('AMI Ref'!$K$5:$N$5,MATCH($J164,{"Oil","Gas","Electric - Other","ELECTRIC - HEAT PUMP"},0))),0),"")</f>
        <v/>
      </c>
      <c r="AF164" s="81">
        <f>_xlfn.IFNA(IF($D164=1,IF($J164="Not Paid by Tenant",0,INDEX('AMI Ref'!$K$6:$N$6,MATCH($J164,{"Oil","Gas","Electric - Other","ELECTRIC - HEAT PUMP"},0))),0),"")</f>
        <v>0</v>
      </c>
      <c r="AG164" s="81">
        <f>_xlfn.IFNA(IF($D164=2,IF($J164="Not Paid by Tenant",0,INDEX('AMI Ref'!$K$7:$N$7,MATCH($J164,{"Oil","Gas","Electric - Other","ELECTRIC - HEAT PUMP"},0))),0),"")</f>
        <v>0</v>
      </c>
      <c r="AH164" s="81">
        <f>_xlfn.IFNA(IF($D164=3,IF($J164="Not Paid by Tenant",0,INDEX('AMI Ref'!$K$8:$N$8,MATCH($J164,{"Oil","Gas","Electric - Other","ELECTRIC - HEAT PUMP"},0))),0),"")</f>
        <v>0</v>
      </c>
      <c r="AI164" s="81">
        <f>_xlfn.IFNA(IF($D164=4,IF($J164="Not Paid by Tenant",0,INDEX('AMI Ref'!$K$9:$N$9,MATCH($J164,{"Oil","Gas","Electric - Other","ELECTRIC - HEAT PUMP"},0))),0),"")</f>
        <v>0</v>
      </c>
      <c r="AJ164" s="81">
        <f>_xlfn.IFNA(IF($D164=5,IF($J164="Not Paid by Tenant",0,INDEX('AMI Ref'!$K$10:$N$10,MATCH($J164,{"Oil","Gas","Electric - Other","ELECTRIC - HEAT PUMP"},0))),0),"")</f>
        <v>0</v>
      </c>
      <c r="AK164" s="128"/>
      <c r="AL164" s="81" t="str">
        <f>_xlfn.IFNA(IF($D164=0,IF($K164="Not Paid by Tenant",0,INDEX('AMI Ref'!$O$5:$R$5,MATCH($K164,{"Oil","Gas","Electric - Other","Electric ccASHP - split"},0))),0),"")</f>
        <v/>
      </c>
      <c r="AM164" s="81">
        <f>_xlfn.IFNA(IF($D164=1,IF($K164="Not Paid by Tenant",0,INDEX('AMI Ref'!$O$6:$R$6,MATCH($K164,{"Oil","Gas","Electric - Other","Electric ccASHP - split"},0))),0),"")</f>
        <v>0</v>
      </c>
      <c r="AN164" s="81">
        <f>_xlfn.IFNA(IF($D164=2,IF($K164="Not Paid by Tenant",0,INDEX('AMI Ref'!$O$7:$R$7,MATCH($K164,{"Oil","Gas","Electric - Other","Electric ccASHP - split"},0))),0),"")</f>
        <v>0</v>
      </c>
      <c r="AO164" s="81">
        <f>_xlfn.IFNA(IF($D164=3,IF($K164="Not Paid by Tenant",0,INDEX('AMI Ref'!$O$8:$R$8,MATCH($K164,{"Oil","Gas","Electric - Other","Electric ccASHP - split"},0))),0),"")</f>
        <v>0</v>
      </c>
      <c r="AP164" s="81">
        <f>_xlfn.IFNA(IF($D164=4,IF($K164="Not Paid by Tenant",0,INDEX('AMI Ref'!$O$9:$R$9,MATCH($K164,{"Oil","Gas","Electric - Other","Electric ccASHP - split"},0))),0),"")</f>
        <v>0</v>
      </c>
      <c r="AQ164" s="81">
        <f>_xlfn.IFNA(IF($D164=5,IF($K164="Not Paid by Tenant",0,INDEX('AMI Ref'!$O$10:$R$10,MATCH($K164,{"Oil","Gas","Electric - Other","Electric ccASHP - split"},0))),0),"")</f>
        <v>0</v>
      </c>
      <c r="AR164" s="124">
        <f t="shared" si="21"/>
        <v>0</v>
      </c>
      <c r="AS164" s="123" t="e">
        <f t="shared" si="22"/>
        <v>#N/A</v>
      </c>
    </row>
    <row r="165" spans="1:45" ht="12.95" customHeight="1" x14ac:dyDescent="0.2">
      <c r="A165" s="130">
        <v>163</v>
      </c>
      <c r="B165" s="177">
        <f>IF(OR(COUNTIF($B$2:$B164,Input!$F181)&lt;1,COUNTIF($O$2:$O164,Input!$C181)&lt;1),Input!F181,0)</f>
        <v>0</v>
      </c>
      <c r="C165" s="177">
        <f>IF(OR(COUNTIF($B$2:$B164,Input!$F181)&lt;1,COUNTIF($O$2:$O164,Input!$C181)&lt;1),Input!G181,0)</f>
        <v>0</v>
      </c>
      <c r="D165" s="177">
        <f>IF(OR(COUNTIF($B$2:$B164,Input!$F181)&lt;1,COUNTIF($O$2:$O164,Input!$C181)&lt;1),Input!H181,0)</f>
        <v>0</v>
      </c>
      <c r="E165" s="177">
        <f>IF(OR(COUNTIF($B$2:$B164,Input!$F181)&lt;1,COUNTIF($O$2:$O164,Input!$C181)&lt;1),Input!I181,0)</f>
        <v>0</v>
      </c>
      <c r="F165" s="177">
        <f>IF(OR(COUNTIF($B$2:$B164,Input!$F181)&lt;1,COUNTIF($O$2:$O164,Input!$C181)&lt;1),Input!J181,0)</f>
        <v>0</v>
      </c>
      <c r="G165" s="177">
        <f>IF(OR(COUNTIF($B$2:$B164,Input!$F181)&lt;1,COUNTIF($O$2:$O164,Input!$C181)&lt;1),Input!K181,0)</f>
        <v>0</v>
      </c>
      <c r="H165" s="177">
        <f>IF(OR(COUNTIF($B$2:$B164,Input!$F181)&lt;1,COUNTIF($O$2:$O164,Input!$C181)&lt;1),Input!L181,0)</f>
        <v>0</v>
      </c>
      <c r="I165" s="177">
        <f>IF(OR(COUNTIF($B$2:$B164,Input!$F181)&lt;1,COUNTIF($O$2:$O164,Input!$C181)&lt;1),Input!M181,0)</f>
        <v>0</v>
      </c>
      <c r="J165" s="177">
        <f>IF(OR(COUNTIF($B$2:$B164,Input!$F181)&lt;1,COUNTIF($O$2:$O164,Input!$C181)&lt;1),Input!N181,0)</f>
        <v>0</v>
      </c>
      <c r="K165" s="177">
        <f>IF(OR(COUNTIF($B$2:$B164,Input!$F181)&lt;1,COUNTIF($O$2:$O164,Input!$C181)&lt;1),Input!O181,0)</f>
        <v>0</v>
      </c>
      <c r="L165" s="177">
        <f>IF(OR(COUNTIF($B$2:$B164,Input!$F181)&lt;1,COUNTIF($O$2:$O164,Input!$C181)&lt;1),Input!P181,0)</f>
        <v>0</v>
      </c>
      <c r="M165" s="129" t="str">
        <f t="shared" si="18"/>
        <v/>
      </c>
      <c r="N165" s="161">
        <f t="shared" si="24"/>
        <v>0</v>
      </c>
      <c r="O165" s="168">
        <f>Input!C181</f>
        <v>0</v>
      </c>
      <c r="P165" s="168"/>
      <c r="R165" s="131">
        <f t="shared" si="25"/>
        <v>0</v>
      </c>
      <c r="S165" s="133" t="str">
        <f t="shared" si="23"/>
        <v xml:space="preserve"> </v>
      </c>
      <c r="T165" s="133"/>
      <c r="U165" s="132" t="str">
        <f>_xlfn.IFNA(IF($D165=0,LOOKUP($F165,{0.1,0.2,0.3,0.4,0.5,0.6,0.7,0.8,0.9,1},{22,34,46,58,70,82,94,106,118,130}),""),"")</f>
        <v/>
      </c>
      <c r="V165" s="132" t="str">
        <f>_xlfn.IFNA(IF($D165=1,LOOKUP($F165,{0.1,0.2,0.3,0.4,0.5,0.6,0.7,0.8,0.9,1},{23,35,47,59,71,83,95,107,119,131}),""),"")</f>
        <v/>
      </c>
      <c r="W165" s="132" t="str">
        <f>_xlfn.IFNA(IF($D165=2,LOOKUP($F165,{0.1,0.2,0.3,0.4,0.5,0.6,0.7,0.8,0.9,1},{24,36,48,60,72,84,96,108,120,132}),""),"")</f>
        <v/>
      </c>
      <c r="X165" s="132" t="str">
        <f>_xlfn.IFNA(IF($D165=3,LOOKUP($F165,{0.1,0.2,0.3,0.4,0.5,0.6,0.7,0.8,0.9,1},{25,37,49,61,73,85,97,109,121,133}),""),"")</f>
        <v/>
      </c>
      <c r="Y165" s="132" t="str">
        <f>_xlfn.IFNA(IF($D165=4,LOOKUP($F165,{0.1,0.2,0.3,0.4,0.5,0.6,0.7,0.8,0.9,1},{26,38,50,62,74,86,98,110,122,134}),""),"")</f>
        <v/>
      </c>
      <c r="Z165" s="132" t="str">
        <f>_xlfn.IFNA(IF($D165=5,LOOKUP($F165,{0.1,0.2,0.3,0.4,0.5,0.6,0.7,0.8,0.9,1},{27,39,51,63,75,87,99,111,123,135}),""),"")</f>
        <v/>
      </c>
      <c r="AA165" s="132">
        <f t="shared" si="19"/>
        <v>0</v>
      </c>
      <c r="AB165" s="132" t="str">
        <f t="shared" si="20"/>
        <v>00</v>
      </c>
      <c r="AC165" s="82" t="e">
        <f>VLOOKUP(AB165,'AMI Ref'!T:U,2,FALSE)</f>
        <v>#N/A</v>
      </c>
      <c r="AD165" s="124"/>
      <c r="AE165" s="81" t="str">
        <f>_xlfn.IFNA(IF($D165=0,IF($J165="Not Paid by Tenant",0,INDEX('AMI Ref'!$K$5:$N$5,MATCH($J165,{"Oil","Gas","Electric - Other","ELECTRIC - HEAT PUMP"},0))),0),"")</f>
        <v/>
      </c>
      <c r="AF165" s="81">
        <f>_xlfn.IFNA(IF($D165=1,IF($J165="Not Paid by Tenant",0,INDEX('AMI Ref'!$K$6:$N$6,MATCH($J165,{"Oil","Gas","Electric - Other","ELECTRIC - HEAT PUMP"},0))),0),"")</f>
        <v>0</v>
      </c>
      <c r="AG165" s="81">
        <f>_xlfn.IFNA(IF($D165=2,IF($J165="Not Paid by Tenant",0,INDEX('AMI Ref'!$K$7:$N$7,MATCH($J165,{"Oil","Gas","Electric - Other","ELECTRIC - HEAT PUMP"},0))),0),"")</f>
        <v>0</v>
      </c>
      <c r="AH165" s="81">
        <f>_xlfn.IFNA(IF($D165=3,IF($J165="Not Paid by Tenant",0,INDEX('AMI Ref'!$K$8:$N$8,MATCH($J165,{"Oil","Gas","Electric - Other","ELECTRIC - HEAT PUMP"},0))),0),"")</f>
        <v>0</v>
      </c>
      <c r="AI165" s="81">
        <f>_xlfn.IFNA(IF($D165=4,IF($J165="Not Paid by Tenant",0,INDEX('AMI Ref'!$K$9:$N$9,MATCH($J165,{"Oil","Gas","Electric - Other","ELECTRIC - HEAT PUMP"},0))),0),"")</f>
        <v>0</v>
      </c>
      <c r="AJ165" s="81">
        <f>_xlfn.IFNA(IF($D165=5,IF($J165="Not Paid by Tenant",0,INDEX('AMI Ref'!$K$10:$N$10,MATCH($J165,{"Oil","Gas","Electric - Other","ELECTRIC - HEAT PUMP"},0))),0),"")</f>
        <v>0</v>
      </c>
      <c r="AK165" s="128"/>
      <c r="AL165" s="81" t="str">
        <f>_xlfn.IFNA(IF($D165=0,IF($K165="Not Paid by Tenant",0,INDEX('AMI Ref'!$O$5:$R$5,MATCH($K165,{"Oil","Gas","Electric - Other","Electric ccASHP - split"},0))),0),"")</f>
        <v/>
      </c>
      <c r="AM165" s="81">
        <f>_xlfn.IFNA(IF($D165=1,IF($K165="Not Paid by Tenant",0,INDEX('AMI Ref'!$O$6:$R$6,MATCH($K165,{"Oil","Gas","Electric - Other","Electric ccASHP - split"},0))),0),"")</f>
        <v>0</v>
      </c>
      <c r="AN165" s="81">
        <f>_xlfn.IFNA(IF($D165=2,IF($K165="Not Paid by Tenant",0,INDEX('AMI Ref'!$O$7:$R$7,MATCH($K165,{"Oil","Gas","Electric - Other","Electric ccASHP - split"},0))),0),"")</f>
        <v>0</v>
      </c>
      <c r="AO165" s="81">
        <f>_xlfn.IFNA(IF($D165=3,IF($K165="Not Paid by Tenant",0,INDEX('AMI Ref'!$O$8:$R$8,MATCH($K165,{"Oil","Gas","Electric - Other","Electric ccASHP - split"},0))),0),"")</f>
        <v>0</v>
      </c>
      <c r="AP165" s="81">
        <f>_xlfn.IFNA(IF($D165=4,IF($K165="Not Paid by Tenant",0,INDEX('AMI Ref'!$O$9:$R$9,MATCH($K165,{"Oil","Gas","Electric - Other","Electric ccASHP - split"},0))),0),"")</f>
        <v>0</v>
      </c>
      <c r="AQ165" s="81">
        <f>_xlfn.IFNA(IF($D165=5,IF($K165="Not Paid by Tenant",0,INDEX('AMI Ref'!$O$10:$R$10,MATCH($K165,{"Oil","Gas","Electric - Other","Electric ccASHP - split"},0))),0),"")</f>
        <v>0</v>
      </c>
      <c r="AR165" s="124">
        <f t="shared" si="21"/>
        <v>0</v>
      </c>
      <c r="AS165" s="123" t="e">
        <f t="shared" si="22"/>
        <v>#N/A</v>
      </c>
    </row>
    <row r="166" spans="1:45" ht="12.95" customHeight="1" x14ac:dyDescent="0.2">
      <c r="A166" s="130">
        <v>164</v>
      </c>
      <c r="B166" s="177">
        <f>IF(OR(COUNTIF($B$2:$B165,Input!$F182)&lt;1,COUNTIF($O$2:$O165,Input!$C182)&lt;1),Input!F182,0)</f>
        <v>0</v>
      </c>
      <c r="C166" s="177">
        <f>IF(OR(COUNTIF($B$2:$B165,Input!$F182)&lt;1,COUNTIF($O$2:$O165,Input!$C182)&lt;1),Input!G182,0)</f>
        <v>0</v>
      </c>
      <c r="D166" s="177">
        <f>IF(OR(COUNTIF($B$2:$B165,Input!$F182)&lt;1,COUNTIF($O$2:$O165,Input!$C182)&lt;1),Input!H182,0)</f>
        <v>0</v>
      </c>
      <c r="E166" s="177">
        <f>IF(OR(COUNTIF($B$2:$B165,Input!$F182)&lt;1,COUNTIF($O$2:$O165,Input!$C182)&lt;1),Input!I182,0)</f>
        <v>0</v>
      </c>
      <c r="F166" s="177">
        <f>IF(OR(COUNTIF($B$2:$B165,Input!$F182)&lt;1,COUNTIF($O$2:$O165,Input!$C182)&lt;1),Input!J182,0)</f>
        <v>0</v>
      </c>
      <c r="G166" s="177">
        <f>IF(OR(COUNTIF($B$2:$B165,Input!$F182)&lt;1,COUNTIF($O$2:$O165,Input!$C182)&lt;1),Input!K182,0)</f>
        <v>0</v>
      </c>
      <c r="H166" s="177">
        <f>IF(OR(COUNTIF($B$2:$B165,Input!$F182)&lt;1,COUNTIF($O$2:$O165,Input!$C182)&lt;1),Input!L182,0)</f>
        <v>0</v>
      </c>
      <c r="I166" s="177">
        <f>IF(OR(COUNTIF($B$2:$B165,Input!$F182)&lt;1,COUNTIF($O$2:$O165,Input!$C182)&lt;1),Input!M182,0)</f>
        <v>0</v>
      </c>
      <c r="J166" s="177">
        <f>IF(OR(COUNTIF($B$2:$B165,Input!$F182)&lt;1,COUNTIF($O$2:$O165,Input!$C182)&lt;1),Input!N182,0)</f>
        <v>0</v>
      </c>
      <c r="K166" s="177">
        <f>IF(OR(COUNTIF($B$2:$B165,Input!$F182)&lt;1,COUNTIF($O$2:$O165,Input!$C182)&lt;1),Input!O182,0)</f>
        <v>0</v>
      </c>
      <c r="L166" s="177">
        <f>IF(OR(COUNTIF($B$2:$B165,Input!$F182)&lt;1,COUNTIF($O$2:$O165,Input!$C182)&lt;1),Input!P182,0)</f>
        <v>0</v>
      </c>
      <c r="M166" s="129" t="str">
        <f t="shared" si="18"/>
        <v/>
      </c>
      <c r="N166" s="161">
        <f t="shared" si="24"/>
        <v>0</v>
      </c>
      <c r="O166" s="168">
        <f>Input!C182</f>
        <v>0</v>
      </c>
      <c r="P166" s="168"/>
      <c r="R166" s="131">
        <f t="shared" si="25"/>
        <v>0</v>
      </c>
      <c r="S166" s="133" t="str">
        <f t="shared" si="23"/>
        <v xml:space="preserve"> </v>
      </c>
      <c r="T166" s="133"/>
      <c r="U166" s="132" t="str">
        <f>_xlfn.IFNA(IF($D166=0,LOOKUP($F166,{0.1,0.2,0.3,0.4,0.5,0.6,0.7,0.8,0.9,1},{22,34,46,58,70,82,94,106,118,130}),""),"")</f>
        <v/>
      </c>
      <c r="V166" s="132" t="str">
        <f>_xlfn.IFNA(IF($D166=1,LOOKUP($F166,{0.1,0.2,0.3,0.4,0.5,0.6,0.7,0.8,0.9,1},{23,35,47,59,71,83,95,107,119,131}),""),"")</f>
        <v/>
      </c>
      <c r="W166" s="132" t="str">
        <f>_xlfn.IFNA(IF($D166=2,LOOKUP($F166,{0.1,0.2,0.3,0.4,0.5,0.6,0.7,0.8,0.9,1},{24,36,48,60,72,84,96,108,120,132}),""),"")</f>
        <v/>
      </c>
      <c r="X166" s="132" t="str">
        <f>_xlfn.IFNA(IF($D166=3,LOOKUP($F166,{0.1,0.2,0.3,0.4,0.5,0.6,0.7,0.8,0.9,1},{25,37,49,61,73,85,97,109,121,133}),""),"")</f>
        <v/>
      </c>
      <c r="Y166" s="132" t="str">
        <f>_xlfn.IFNA(IF($D166=4,LOOKUP($F166,{0.1,0.2,0.3,0.4,0.5,0.6,0.7,0.8,0.9,1},{26,38,50,62,74,86,98,110,122,134}),""),"")</f>
        <v/>
      </c>
      <c r="Z166" s="132" t="str">
        <f>_xlfn.IFNA(IF($D166=5,LOOKUP($F166,{0.1,0.2,0.3,0.4,0.5,0.6,0.7,0.8,0.9,1},{27,39,51,63,75,87,99,111,123,135}),""),"")</f>
        <v/>
      </c>
      <c r="AA166" s="132">
        <f t="shared" si="19"/>
        <v>0</v>
      </c>
      <c r="AB166" s="132" t="str">
        <f t="shared" si="20"/>
        <v>00</v>
      </c>
      <c r="AC166" s="82" t="e">
        <f>VLOOKUP(AB166,'AMI Ref'!T:U,2,FALSE)</f>
        <v>#N/A</v>
      </c>
      <c r="AD166" s="124"/>
      <c r="AE166" s="81" t="str">
        <f>_xlfn.IFNA(IF($D166=0,IF($J166="Not Paid by Tenant",0,INDEX('AMI Ref'!$K$5:$N$5,MATCH($J166,{"Oil","Gas","Electric - Other","ELECTRIC - HEAT PUMP"},0))),0),"")</f>
        <v/>
      </c>
      <c r="AF166" s="81">
        <f>_xlfn.IFNA(IF($D166=1,IF($J166="Not Paid by Tenant",0,INDEX('AMI Ref'!$K$6:$N$6,MATCH($J166,{"Oil","Gas","Electric - Other","ELECTRIC - HEAT PUMP"},0))),0),"")</f>
        <v>0</v>
      </c>
      <c r="AG166" s="81">
        <f>_xlfn.IFNA(IF($D166=2,IF($J166="Not Paid by Tenant",0,INDEX('AMI Ref'!$K$7:$N$7,MATCH($J166,{"Oil","Gas","Electric - Other","ELECTRIC - HEAT PUMP"},0))),0),"")</f>
        <v>0</v>
      </c>
      <c r="AH166" s="81">
        <f>_xlfn.IFNA(IF($D166=3,IF($J166="Not Paid by Tenant",0,INDEX('AMI Ref'!$K$8:$N$8,MATCH($J166,{"Oil","Gas","Electric - Other","ELECTRIC - HEAT PUMP"},0))),0),"")</f>
        <v>0</v>
      </c>
      <c r="AI166" s="81">
        <f>_xlfn.IFNA(IF($D166=4,IF($J166="Not Paid by Tenant",0,INDEX('AMI Ref'!$K$9:$N$9,MATCH($J166,{"Oil","Gas","Electric - Other","ELECTRIC - HEAT PUMP"},0))),0),"")</f>
        <v>0</v>
      </c>
      <c r="AJ166" s="81">
        <f>_xlfn.IFNA(IF($D166=5,IF($J166="Not Paid by Tenant",0,INDEX('AMI Ref'!$K$10:$N$10,MATCH($J166,{"Oil","Gas","Electric - Other","ELECTRIC - HEAT PUMP"},0))),0),"")</f>
        <v>0</v>
      </c>
      <c r="AK166" s="128"/>
      <c r="AL166" s="81" t="str">
        <f>_xlfn.IFNA(IF($D166=0,IF($K166="Not Paid by Tenant",0,INDEX('AMI Ref'!$O$5:$R$5,MATCH($K166,{"Oil","Gas","Electric - Other","Electric ccASHP - split"},0))),0),"")</f>
        <v/>
      </c>
      <c r="AM166" s="81">
        <f>_xlfn.IFNA(IF($D166=1,IF($K166="Not Paid by Tenant",0,INDEX('AMI Ref'!$O$6:$R$6,MATCH($K166,{"Oil","Gas","Electric - Other","Electric ccASHP - split"},0))),0),"")</f>
        <v>0</v>
      </c>
      <c r="AN166" s="81">
        <f>_xlfn.IFNA(IF($D166=2,IF($K166="Not Paid by Tenant",0,INDEX('AMI Ref'!$O$7:$R$7,MATCH($K166,{"Oil","Gas","Electric - Other","Electric ccASHP - split"},0))),0),"")</f>
        <v>0</v>
      </c>
      <c r="AO166" s="81">
        <f>_xlfn.IFNA(IF($D166=3,IF($K166="Not Paid by Tenant",0,INDEX('AMI Ref'!$O$8:$R$8,MATCH($K166,{"Oil","Gas","Electric - Other","Electric ccASHP - split"},0))),0),"")</f>
        <v>0</v>
      </c>
      <c r="AP166" s="81">
        <f>_xlfn.IFNA(IF($D166=4,IF($K166="Not Paid by Tenant",0,INDEX('AMI Ref'!$O$9:$R$9,MATCH($K166,{"Oil","Gas","Electric - Other","Electric ccASHP - split"},0))),0),"")</f>
        <v>0</v>
      </c>
      <c r="AQ166" s="81">
        <f>_xlfn.IFNA(IF($D166=5,IF($K166="Not Paid by Tenant",0,INDEX('AMI Ref'!$O$10:$R$10,MATCH($K166,{"Oil","Gas","Electric - Other","Electric ccASHP - split"},0))),0),"")</f>
        <v>0</v>
      </c>
      <c r="AR166" s="124">
        <f t="shared" si="21"/>
        <v>0</v>
      </c>
      <c r="AS166" s="123" t="e">
        <f t="shared" si="22"/>
        <v>#N/A</v>
      </c>
    </row>
    <row r="167" spans="1:45" ht="12.95" customHeight="1" x14ac:dyDescent="0.2">
      <c r="A167" s="130">
        <v>165</v>
      </c>
      <c r="B167" s="177">
        <f>IF(OR(COUNTIF($B$2:$B166,Input!$F183)&lt;1,COUNTIF($O$2:$O166,Input!$C183)&lt;1),Input!F183,0)</f>
        <v>0</v>
      </c>
      <c r="C167" s="177">
        <f>IF(OR(COUNTIF($B$2:$B166,Input!$F183)&lt;1,COUNTIF($O$2:$O166,Input!$C183)&lt;1),Input!G183,0)</f>
        <v>0</v>
      </c>
      <c r="D167" s="177">
        <f>IF(OR(COUNTIF($B$2:$B166,Input!$F183)&lt;1,COUNTIF($O$2:$O166,Input!$C183)&lt;1),Input!H183,0)</f>
        <v>0</v>
      </c>
      <c r="E167" s="177">
        <f>IF(OR(COUNTIF($B$2:$B166,Input!$F183)&lt;1,COUNTIF($O$2:$O166,Input!$C183)&lt;1),Input!I183,0)</f>
        <v>0</v>
      </c>
      <c r="F167" s="177">
        <f>IF(OR(COUNTIF($B$2:$B166,Input!$F183)&lt;1,COUNTIF($O$2:$O166,Input!$C183)&lt;1),Input!J183,0)</f>
        <v>0</v>
      </c>
      <c r="G167" s="177">
        <f>IF(OR(COUNTIF($B$2:$B166,Input!$F183)&lt;1,COUNTIF($O$2:$O166,Input!$C183)&lt;1),Input!K183,0)</f>
        <v>0</v>
      </c>
      <c r="H167" s="177">
        <f>IF(OR(COUNTIF($B$2:$B166,Input!$F183)&lt;1,COUNTIF($O$2:$O166,Input!$C183)&lt;1),Input!L183,0)</f>
        <v>0</v>
      </c>
      <c r="I167" s="177">
        <f>IF(OR(COUNTIF($B$2:$B166,Input!$F183)&lt;1,COUNTIF($O$2:$O166,Input!$C183)&lt;1),Input!M183,0)</f>
        <v>0</v>
      </c>
      <c r="J167" s="177">
        <f>IF(OR(COUNTIF($B$2:$B166,Input!$F183)&lt;1,COUNTIF($O$2:$O166,Input!$C183)&lt;1),Input!N183,0)</f>
        <v>0</v>
      </c>
      <c r="K167" s="177">
        <f>IF(OR(COUNTIF($B$2:$B166,Input!$F183)&lt;1,COUNTIF($O$2:$O166,Input!$C183)&lt;1),Input!O183,0)</f>
        <v>0</v>
      </c>
      <c r="L167" s="177">
        <f>IF(OR(COUNTIF($B$2:$B166,Input!$F183)&lt;1,COUNTIF($O$2:$O166,Input!$C183)&lt;1),Input!P183,0)</f>
        <v>0</v>
      </c>
      <c r="M167" s="129" t="str">
        <f t="shared" ref="M167:M230" si="26">IFERROR(IF(E167="NO","NA",IF(AND(E167="yes",C167+L167&lt;=AS167),"YES","NO")),"")</f>
        <v/>
      </c>
      <c r="N167" s="161">
        <f t="shared" si="24"/>
        <v>0</v>
      </c>
      <c r="O167" s="168">
        <f>Input!C183</f>
        <v>0</v>
      </c>
      <c r="P167" s="168"/>
      <c r="R167" s="131">
        <f t="shared" si="25"/>
        <v>0</v>
      </c>
      <c r="S167" s="133" t="str">
        <f t="shared" si="23"/>
        <v xml:space="preserve"> </v>
      </c>
      <c r="T167" s="133"/>
      <c r="U167" s="132" t="str">
        <f>_xlfn.IFNA(IF($D167=0,LOOKUP($F167,{0.1,0.2,0.3,0.4,0.5,0.6,0.7,0.8,0.9,1},{22,34,46,58,70,82,94,106,118,130}),""),"")</f>
        <v/>
      </c>
      <c r="V167" s="132" t="str">
        <f>_xlfn.IFNA(IF($D167=1,LOOKUP($F167,{0.1,0.2,0.3,0.4,0.5,0.6,0.7,0.8,0.9,1},{23,35,47,59,71,83,95,107,119,131}),""),"")</f>
        <v/>
      </c>
      <c r="W167" s="132" t="str">
        <f>_xlfn.IFNA(IF($D167=2,LOOKUP($F167,{0.1,0.2,0.3,0.4,0.5,0.6,0.7,0.8,0.9,1},{24,36,48,60,72,84,96,108,120,132}),""),"")</f>
        <v/>
      </c>
      <c r="X167" s="132" t="str">
        <f>_xlfn.IFNA(IF($D167=3,LOOKUP($F167,{0.1,0.2,0.3,0.4,0.5,0.6,0.7,0.8,0.9,1},{25,37,49,61,73,85,97,109,121,133}),""),"")</f>
        <v/>
      </c>
      <c r="Y167" s="132" t="str">
        <f>_xlfn.IFNA(IF($D167=4,LOOKUP($F167,{0.1,0.2,0.3,0.4,0.5,0.6,0.7,0.8,0.9,1},{26,38,50,62,74,86,98,110,122,134}),""),"")</f>
        <v/>
      </c>
      <c r="Z167" s="132" t="str">
        <f>_xlfn.IFNA(IF($D167=5,LOOKUP($F167,{0.1,0.2,0.3,0.4,0.5,0.6,0.7,0.8,0.9,1},{27,39,51,63,75,87,99,111,123,135}),""),"")</f>
        <v/>
      </c>
      <c r="AA167" s="132">
        <f t="shared" ref="AA167:AA230" si="27">SUM(U167:Z167)</f>
        <v>0</v>
      </c>
      <c r="AB167" s="132" t="str">
        <f t="shared" ref="AB167:AB230" si="28">CONCATENATE(IF(H167="Yes w/ Elec. Stove","G",R167),AA167)</f>
        <v>00</v>
      </c>
      <c r="AC167" s="82" t="e">
        <f>VLOOKUP(AB167,'AMI Ref'!T:U,2,FALSE)</f>
        <v>#N/A</v>
      </c>
      <c r="AD167" s="124"/>
      <c r="AE167" s="81" t="str">
        <f>_xlfn.IFNA(IF($D167=0,IF($J167="Not Paid by Tenant",0,INDEX('AMI Ref'!$K$5:$N$5,MATCH($J167,{"Oil","Gas","Electric - Other","ELECTRIC - HEAT PUMP"},0))),0),"")</f>
        <v/>
      </c>
      <c r="AF167" s="81">
        <f>_xlfn.IFNA(IF($D167=1,IF($J167="Not Paid by Tenant",0,INDEX('AMI Ref'!$K$6:$N$6,MATCH($J167,{"Oil","Gas","Electric - Other","ELECTRIC - HEAT PUMP"},0))),0),"")</f>
        <v>0</v>
      </c>
      <c r="AG167" s="81">
        <f>_xlfn.IFNA(IF($D167=2,IF($J167="Not Paid by Tenant",0,INDEX('AMI Ref'!$K$7:$N$7,MATCH($J167,{"Oil","Gas","Electric - Other","ELECTRIC - HEAT PUMP"},0))),0),"")</f>
        <v>0</v>
      </c>
      <c r="AH167" s="81">
        <f>_xlfn.IFNA(IF($D167=3,IF($J167="Not Paid by Tenant",0,INDEX('AMI Ref'!$K$8:$N$8,MATCH($J167,{"Oil","Gas","Electric - Other","ELECTRIC - HEAT PUMP"},0))),0),"")</f>
        <v>0</v>
      </c>
      <c r="AI167" s="81">
        <f>_xlfn.IFNA(IF($D167=4,IF($J167="Not Paid by Tenant",0,INDEX('AMI Ref'!$K$9:$N$9,MATCH($J167,{"Oil","Gas","Electric - Other","ELECTRIC - HEAT PUMP"},0))),0),"")</f>
        <v>0</v>
      </c>
      <c r="AJ167" s="81">
        <f>_xlfn.IFNA(IF($D167=5,IF($J167="Not Paid by Tenant",0,INDEX('AMI Ref'!$K$10:$N$10,MATCH($J167,{"Oil","Gas","Electric - Other","ELECTRIC - HEAT PUMP"},0))),0),"")</f>
        <v>0</v>
      </c>
      <c r="AK167" s="128"/>
      <c r="AL167" s="81" t="str">
        <f>_xlfn.IFNA(IF($D167=0,IF($K167="Not Paid by Tenant",0,INDEX('AMI Ref'!$O$5:$R$5,MATCH($K167,{"Oil","Gas","Electric - Other","Electric ccASHP - split"},0))),0),"")</f>
        <v/>
      </c>
      <c r="AM167" s="81">
        <f>_xlfn.IFNA(IF($D167=1,IF($K167="Not Paid by Tenant",0,INDEX('AMI Ref'!$O$6:$R$6,MATCH($K167,{"Oil","Gas","Electric - Other","Electric ccASHP - split"},0))),0),"")</f>
        <v>0</v>
      </c>
      <c r="AN167" s="81">
        <f>_xlfn.IFNA(IF($D167=2,IF($K167="Not Paid by Tenant",0,INDEX('AMI Ref'!$O$7:$R$7,MATCH($K167,{"Oil","Gas","Electric - Other","Electric ccASHP - split"},0))),0),"")</f>
        <v>0</v>
      </c>
      <c r="AO167" s="81">
        <f>_xlfn.IFNA(IF($D167=3,IF($K167="Not Paid by Tenant",0,INDEX('AMI Ref'!$O$8:$R$8,MATCH($K167,{"Oil","Gas","Electric - Other","Electric ccASHP - split"},0))),0),"")</f>
        <v>0</v>
      </c>
      <c r="AP167" s="81">
        <f>_xlfn.IFNA(IF($D167=4,IF($K167="Not Paid by Tenant",0,INDEX('AMI Ref'!$O$9:$R$9,MATCH($K167,{"Oil","Gas","Electric - Other","Electric ccASHP - split"},0))),0),"")</f>
        <v>0</v>
      </c>
      <c r="AQ167" s="81">
        <f>_xlfn.IFNA(IF($D167=5,IF($K167="Not Paid by Tenant",0,INDEX('AMI Ref'!$O$10:$R$10,MATCH($K167,{"Oil","Gas","Electric - Other","Electric ccASHP - split"},0))),0),"")</f>
        <v>0</v>
      </c>
      <c r="AR167" s="124">
        <f t="shared" ref="AR167:AR230" si="29">SUM(AE167:AQ167)</f>
        <v>0</v>
      </c>
      <c r="AS167" s="123" t="e">
        <f t="shared" ref="AS167:AS230" si="30">AC167-AR167</f>
        <v>#N/A</v>
      </c>
    </row>
    <row r="168" spans="1:45" ht="12.95" customHeight="1" x14ac:dyDescent="0.2">
      <c r="A168" s="130">
        <v>166</v>
      </c>
      <c r="B168" s="177">
        <f>IF(OR(COUNTIF($B$2:$B167,Input!$F184)&lt;1,COUNTIF($O$2:$O167,Input!$C184)&lt;1),Input!F184,0)</f>
        <v>0</v>
      </c>
      <c r="C168" s="177">
        <f>IF(OR(COUNTIF($B$2:$B167,Input!$F184)&lt;1,COUNTIF($O$2:$O167,Input!$C184)&lt;1),Input!G184,0)</f>
        <v>0</v>
      </c>
      <c r="D168" s="177">
        <f>IF(OR(COUNTIF($B$2:$B167,Input!$F184)&lt;1,COUNTIF($O$2:$O167,Input!$C184)&lt;1),Input!H184,0)</f>
        <v>0</v>
      </c>
      <c r="E168" s="177">
        <f>IF(OR(COUNTIF($B$2:$B167,Input!$F184)&lt;1,COUNTIF($O$2:$O167,Input!$C184)&lt;1),Input!I184,0)</f>
        <v>0</v>
      </c>
      <c r="F168" s="177">
        <f>IF(OR(COUNTIF($B$2:$B167,Input!$F184)&lt;1,COUNTIF($O$2:$O167,Input!$C184)&lt;1),Input!J184,0)</f>
        <v>0</v>
      </c>
      <c r="G168" s="177">
        <f>IF(OR(COUNTIF($B$2:$B167,Input!$F184)&lt;1,COUNTIF($O$2:$O167,Input!$C184)&lt;1),Input!K184,0)</f>
        <v>0</v>
      </c>
      <c r="H168" s="177">
        <f>IF(OR(COUNTIF($B$2:$B167,Input!$F184)&lt;1,COUNTIF($O$2:$O167,Input!$C184)&lt;1),Input!L184,0)</f>
        <v>0</v>
      </c>
      <c r="I168" s="177">
        <f>IF(OR(COUNTIF($B$2:$B167,Input!$F184)&lt;1,COUNTIF($O$2:$O167,Input!$C184)&lt;1),Input!M184,0)</f>
        <v>0</v>
      </c>
      <c r="J168" s="177">
        <f>IF(OR(COUNTIF($B$2:$B167,Input!$F184)&lt;1,COUNTIF($O$2:$O167,Input!$C184)&lt;1),Input!N184,0)</f>
        <v>0</v>
      </c>
      <c r="K168" s="177">
        <f>IF(OR(COUNTIF($B$2:$B167,Input!$F184)&lt;1,COUNTIF($O$2:$O167,Input!$C184)&lt;1),Input!O184,0)</f>
        <v>0</v>
      </c>
      <c r="L168" s="177">
        <f>IF(OR(COUNTIF($B$2:$B167,Input!$F184)&lt;1,COUNTIF($O$2:$O167,Input!$C184)&lt;1),Input!P184,0)</f>
        <v>0</v>
      </c>
      <c r="M168" s="129" t="str">
        <f t="shared" si="26"/>
        <v/>
      </c>
      <c r="N168" s="161">
        <f t="shared" si="24"/>
        <v>0</v>
      </c>
      <c r="O168" s="168">
        <f>Input!C184</f>
        <v>0</v>
      </c>
      <c r="P168" s="168"/>
      <c r="R168" s="131">
        <f t="shared" si="25"/>
        <v>0</v>
      </c>
      <c r="S168" s="133" t="str">
        <f t="shared" si="23"/>
        <v xml:space="preserve"> </v>
      </c>
      <c r="T168" s="133"/>
      <c r="U168" s="132" t="str">
        <f>_xlfn.IFNA(IF($D168=0,LOOKUP($F168,{0.1,0.2,0.3,0.4,0.5,0.6,0.7,0.8,0.9,1},{22,34,46,58,70,82,94,106,118,130}),""),"")</f>
        <v/>
      </c>
      <c r="V168" s="132" t="str">
        <f>_xlfn.IFNA(IF($D168=1,LOOKUP($F168,{0.1,0.2,0.3,0.4,0.5,0.6,0.7,0.8,0.9,1},{23,35,47,59,71,83,95,107,119,131}),""),"")</f>
        <v/>
      </c>
      <c r="W168" s="132" t="str">
        <f>_xlfn.IFNA(IF($D168=2,LOOKUP($F168,{0.1,0.2,0.3,0.4,0.5,0.6,0.7,0.8,0.9,1},{24,36,48,60,72,84,96,108,120,132}),""),"")</f>
        <v/>
      </c>
      <c r="X168" s="132" t="str">
        <f>_xlfn.IFNA(IF($D168=3,LOOKUP($F168,{0.1,0.2,0.3,0.4,0.5,0.6,0.7,0.8,0.9,1},{25,37,49,61,73,85,97,109,121,133}),""),"")</f>
        <v/>
      </c>
      <c r="Y168" s="132" t="str">
        <f>_xlfn.IFNA(IF($D168=4,LOOKUP($F168,{0.1,0.2,0.3,0.4,0.5,0.6,0.7,0.8,0.9,1},{26,38,50,62,74,86,98,110,122,134}),""),"")</f>
        <v/>
      </c>
      <c r="Z168" s="132" t="str">
        <f>_xlfn.IFNA(IF($D168=5,LOOKUP($F168,{0.1,0.2,0.3,0.4,0.5,0.6,0.7,0.8,0.9,1},{27,39,51,63,75,87,99,111,123,135}),""),"")</f>
        <v/>
      </c>
      <c r="AA168" s="132">
        <f t="shared" si="27"/>
        <v>0</v>
      </c>
      <c r="AB168" s="132" t="str">
        <f t="shared" si="28"/>
        <v>00</v>
      </c>
      <c r="AC168" s="82" t="e">
        <f>VLOOKUP(AB168,'AMI Ref'!T:U,2,FALSE)</f>
        <v>#N/A</v>
      </c>
      <c r="AD168" s="124"/>
      <c r="AE168" s="81" t="str">
        <f>_xlfn.IFNA(IF($D168=0,IF($J168="Not Paid by Tenant",0,INDEX('AMI Ref'!$K$5:$N$5,MATCH($J168,{"Oil","Gas","Electric - Other","ELECTRIC - HEAT PUMP"},0))),0),"")</f>
        <v/>
      </c>
      <c r="AF168" s="81">
        <f>_xlfn.IFNA(IF($D168=1,IF($J168="Not Paid by Tenant",0,INDEX('AMI Ref'!$K$6:$N$6,MATCH($J168,{"Oil","Gas","Electric - Other","ELECTRIC - HEAT PUMP"},0))),0),"")</f>
        <v>0</v>
      </c>
      <c r="AG168" s="81">
        <f>_xlfn.IFNA(IF($D168=2,IF($J168="Not Paid by Tenant",0,INDEX('AMI Ref'!$K$7:$N$7,MATCH($J168,{"Oil","Gas","Electric - Other","ELECTRIC - HEAT PUMP"},0))),0),"")</f>
        <v>0</v>
      </c>
      <c r="AH168" s="81">
        <f>_xlfn.IFNA(IF($D168=3,IF($J168="Not Paid by Tenant",0,INDEX('AMI Ref'!$K$8:$N$8,MATCH($J168,{"Oil","Gas","Electric - Other","ELECTRIC - HEAT PUMP"},0))),0),"")</f>
        <v>0</v>
      </c>
      <c r="AI168" s="81">
        <f>_xlfn.IFNA(IF($D168=4,IF($J168="Not Paid by Tenant",0,INDEX('AMI Ref'!$K$9:$N$9,MATCH($J168,{"Oil","Gas","Electric - Other","ELECTRIC - HEAT PUMP"},0))),0),"")</f>
        <v>0</v>
      </c>
      <c r="AJ168" s="81">
        <f>_xlfn.IFNA(IF($D168=5,IF($J168="Not Paid by Tenant",0,INDEX('AMI Ref'!$K$10:$N$10,MATCH($J168,{"Oil","Gas","Electric - Other","ELECTRIC - HEAT PUMP"},0))),0),"")</f>
        <v>0</v>
      </c>
      <c r="AK168" s="128"/>
      <c r="AL168" s="81" t="str">
        <f>_xlfn.IFNA(IF($D168=0,IF($K168="Not Paid by Tenant",0,INDEX('AMI Ref'!$O$5:$R$5,MATCH($K168,{"Oil","Gas","Electric - Other","Electric ccASHP - split"},0))),0),"")</f>
        <v/>
      </c>
      <c r="AM168" s="81">
        <f>_xlfn.IFNA(IF($D168=1,IF($K168="Not Paid by Tenant",0,INDEX('AMI Ref'!$O$6:$R$6,MATCH($K168,{"Oil","Gas","Electric - Other","Electric ccASHP - split"},0))),0),"")</f>
        <v>0</v>
      </c>
      <c r="AN168" s="81">
        <f>_xlfn.IFNA(IF($D168=2,IF($K168="Not Paid by Tenant",0,INDEX('AMI Ref'!$O$7:$R$7,MATCH($K168,{"Oil","Gas","Electric - Other","Electric ccASHP - split"},0))),0),"")</f>
        <v>0</v>
      </c>
      <c r="AO168" s="81">
        <f>_xlfn.IFNA(IF($D168=3,IF($K168="Not Paid by Tenant",0,INDEX('AMI Ref'!$O$8:$R$8,MATCH($K168,{"Oil","Gas","Electric - Other","Electric ccASHP - split"},0))),0),"")</f>
        <v>0</v>
      </c>
      <c r="AP168" s="81">
        <f>_xlfn.IFNA(IF($D168=4,IF($K168="Not Paid by Tenant",0,INDEX('AMI Ref'!$O$9:$R$9,MATCH($K168,{"Oil","Gas","Electric - Other","Electric ccASHP - split"},0))),0),"")</f>
        <v>0</v>
      </c>
      <c r="AQ168" s="81">
        <f>_xlfn.IFNA(IF($D168=5,IF($K168="Not Paid by Tenant",0,INDEX('AMI Ref'!$O$10:$R$10,MATCH($K168,{"Oil","Gas","Electric - Other","Electric ccASHP - split"},0))),0),"")</f>
        <v>0</v>
      </c>
      <c r="AR168" s="124">
        <f t="shared" si="29"/>
        <v>0</v>
      </c>
      <c r="AS168" s="123" t="e">
        <f t="shared" si="30"/>
        <v>#N/A</v>
      </c>
    </row>
    <row r="169" spans="1:45" ht="12.95" customHeight="1" x14ac:dyDescent="0.2">
      <c r="A169" s="130">
        <v>167</v>
      </c>
      <c r="B169" s="177">
        <f>IF(OR(COUNTIF($B$2:$B168,Input!$F185)&lt;1,COUNTIF($O$2:$O168,Input!$C185)&lt;1),Input!F185,0)</f>
        <v>0</v>
      </c>
      <c r="C169" s="177">
        <f>IF(OR(COUNTIF($B$2:$B168,Input!$F185)&lt;1,COUNTIF($O$2:$O168,Input!$C185)&lt;1),Input!G185,0)</f>
        <v>0</v>
      </c>
      <c r="D169" s="177">
        <f>IF(OR(COUNTIF($B$2:$B168,Input!$F185)&lt;1,COUNTIF($O$2:$O168,Input!$C185)&lt;1),Input!H185,0)</f>
        <v>0</v>
      </c>
      <c r="E169" s="177">
        <f>IF(OR(COUNTIF($B$2:$B168,Input!$F185)&lt;1,COUNTIF($O$2:$O168,Input!$C185)&lt;1),Input!I185,0)</f>
        <v>0</v>
      </c>
      <c r="F169" s="177">
        <f>IF(OR(COUNTIF($B$2:$B168,Input!$F185)&lt;1,COUNTIF($O$2:$O168,Input!$C185)&lt;1),Input!J185,0)</f>
        <v>0</v>
      </c>
      <c r="G169" s="177">
        <f>IF(OR(COUNTIF($B$2:$B168,Input!$F185)&lt;1,COUNTIF($O$2:$O168,Input!$C185)&lt;1),Input!K185,0)</f>
        <v>0</v>
      </c>
      <c r="H169" s="177">
        <f>IF(OR(COUNTIF($B$2:$B168,Input!$F185)&lt;1,COUNTIF($O$2:$O168,Input!$C185)&lt;1),Input!L185,0)</f>
        <v>0</v>
      </c>
      <c r="I169" s="177">
        <f>IF(OR(COUNTIF($B$2:$B168,Input!$F185)&lt;1,COUNTIF($O$2:$O168,Input!$C185)&lt;1),Input!M185,0)</f>
        <v>0</v>
      </c>
      <c r="J169" s="177">
        <f>IF(OR(COUNTIF($B$2:$B168,Input!$F185)&lt;1,COUNTIF($O$2:$O168,Input!$C185)&lt;1),Input!N185,0)</f>
        <v>0</v>
      </c>
      <c r="K169" s="177">
        <f>IF(OR(COUNTIF($B$2:$B168,Input!$F185)&lt;1,COUNTIF($O$2:$O168,Input!$C185)&lt;1),Input!O185,0)</f>
        <v>0</v>
      </c>
      <c r="L169" s="177">
        <f>IF(OR(COUNTIF($B$2:$B168,Input!$F185)&lt;1,COUNTIF($O$2:$O168,Input!$C185)&lt;1),Input!P185,0)</f>
        <v>0</v>
      </c>
      <c r="M169" s="129" t="str">
        <f t="shared" si="26"/>
        <v/>
      </c>
      <c r="N169" s="161">
        <f t="shared" si="24"/>
        <v>0</v>
      </c>
      <c r="O169" s="168">
        <f>Input!C185</f>
        <v>0</v>
      </c>
      <c r="P169" s="168"/>
      <c r="R169" s="131">
        <f t="shared" si="25"/>
        <v>0</v>
      </c>
      <c r="S169" s="133" t="str">
        <f t="shared" si="23"/>
        <v xml:space="preserve"> </v>
      </c>
      <c r="T169" s="133"/>
      <c r="U169" s="132" t="str">
        <f>_xlfn.IFNA(IF($D169=0,LOOKUP($F169,{0.1,0.2,0.3,0.4,0.5,0.6,0.7,0.8,0.9,1},{22,34,46,58,70,82,94,106,118,130}),""),"")</f>
        <v/>
      </c>
      <c r="V169" s="132" t="str">
        <f>_xlfn.IFNA(IF($D169=1,LOOKUP($F169,{0.1,0.2,0.3,0.4,0.5,0.6,0.7,0.8,0.9,1},{23,35,47,59,71,83,95,107,119,131}),""),"")</f>
        <v/>
      </c>
      <c r="W169" s="132" t="str">
        <f>_xlfn.IFNA(IF($D169=2,LOOKUP($F169,{0.1,0.2,0.3,0.4,0.5,0.6,0.7,0.8,0.9,1},{24,36,48,60,72,84,96,108,120,132}),""),"")</f>
        <v/>
      </c>
      <c r="X169" s="132" t="str">
        <f>_xlfn.IFNA(IF($D169=3,LOOKUP($F169,{0.1,0.2,0.3,0.4,0.5,0.6,0.7,0.8,0.9,1},{25,37,49,61,73,85,97,109,121,133}),""),"")</f>
        <v/>
      </c>
      <c r="Y169" s="132" t="str">
        <f>_xlfn.IFNA(IF($D169=4,LOOKUP($F169,{0.1,0.2,0.3,0.4,0.5,0.6,0.7,0.8,0.9,1},{26,38,50,62,74,86,98,110,122,134}),""),"")</f>
        <v/>
      </c>
      <c r="Z169" s="132" t="str">
        <f>_xlfn.IFNA(IF($D169=5,LOOKUP($F169,{0.1,0.2,0.3,0.4,0.5,0.6,0.7,0.8,0.9,1},{27,39,51,63,75,87,99,111,123,135}),""),"")</f>
        <v/>
      </c>
      <c r="AA169" s="132">
        <f t="shared" si="27"/>
        <v>0</v>
      </c>
      <c r="AB169" s="132" t="str">
        <f t="shared" si="28"/>
        <v>00</v>
      </c>
      <c r="AC169" s="82" t="e">
        <f>VLOOKUP(AB169,'AMI Ref'!T:U,2,FALSE)</f>
        <v>#N/A</v>
      </c>
      <c r="AD169" s="124"/>
      <c r="AE169" s="81" t="str">
        <f>_xlfn.IFNA(IF($D169=0,IF($J169="Not Paid by Tenant",0,INDEX('AMI Ref'!$K$5:$N$5,MATCH($J169,{"Oil","Gas","Electric - Other","ELECTRIC - HEAT PUMP"},0))),0),"")</f>
        <v/>
      </c>
      <c r="AF169" s="81">
        <f>_xlfn.IFNA(IF($D169=1,IF($J169="Not Paid by Tenant",0,INDEX('AMI Ref'!$K$6:$N$6,MATCH($J169,{"Oil","Gas","Electric - Other","ELECTRIC - HEAT PUMP"},0))),0),"")</f>
        <v>0</v>
      </c>
      <c r="AG169" s="81">
        <f>_xlfn.IFNA(IF($D169=2,IF($J169="Not Paid by Tenant",0,INDEX('AMI Ref'!$K$7:$N$7,MATCH($J169,{"Oil","Gas","Electric - Other","ELECTRIC - HEAT PUMP"},0))),0),"")</f>
        <v>0</v>
      </c>
      <c r="AH169" s="81">
        <f>_xlfn.IFNA(IF($D169=3,IF($J169="Not Paid by Tenant",0,INDEX('AMI Ref'!$K$8:$N$8,MATCH($J169,{"Oil","Gas","Electric - Other","ELECTRIC - HEAT PUMP"},0))),0),"")</f>
        <v>0</v>
      </c>
      <c r="AI169" s="81">
        <f>_xlfn.IFNA(IF($D169=4,IF($J169="Not Paid by Tenant",0,INDEX('AMI Ref'!$K$9:$N$9,MATCH($J169,{"Oil","Gas","Electric - Other","ELECTRIC - HEAT PUMP"},0))),0),"")</f>
        <v>0</v>
      </c>
      <c r="AJ169" s="81">
        <f>_xlfn.IFNA(IF($D169=5,IF($J169="Not Paid by Tenant",0,INDEX('AMI Ref'!$K$10:$N$10,MATCH($J169,{"Oil","Gas","Electric - Other","ELECTRIC - HEAT PUMP"},0))),0),"")</f>
        <v>0</v>
      </c>
      <c r="AK169" s="128"/>
      <c r="AL169" s="81" t="str">
        <f>_xlfn.IFNA(IF($D169=0,IF($K169="Not Paid by Tenant",0,INDEX('AMI Ref'!$O$5:$R$5,MATCH($K169,{"Oil","Gas","Electric - Other","Electric ccASHP - split"},0))),0),"")</f>
        <v/>
      </c>
      <c r="AM169" s="81">
        <f>_xlfn.IFNA(IF($D169=1,IF($K169="Not Paid by Tenant",0,INDEX('AMI Ref'!$O$6:$R$6,MATCH($K169,{"Oil","Gas","Electric - Other","Electric ccASHP - split"},0))),0),"")</f>
        <v>0</v>
      </c>
      <c r="AN169" s="81">
        <f>_xlfn.IFNA(IF($D169=2,IF($K169="Not Paid by Tenant",0,INDEX('AMI Ref'!$O$7:$R$7,MATCH($K169,{"Oil","Gas","Electric - Other","Electric ccASHP - split"},0))),0),"")</f>
        <v>0</v>
      </c>
      <c r="AO169" s="81">
        <f>_xlfn.IFNA(IF($D169=3,IF($K169="Not Paid by Tenant",0,INDEX('AMI Ref'!$O$8:$R$8,MATCH($K169,{"Oil","Gas","Electric - Other","Electric ccASHP - split"},0))),0),"")</f>
        <v>0</v>
      </c>
      <c r="AP169" s="81">
        <f>_xlfn.IFNA(IF($D169=4,IF($K169="Not Paid by Tenant",0,INDEX('AMI Ref'!$O$9:$R$9,MATCH($K169,{"Oil","Gas","Electric - Other","Electric ccASHP - split"},0))),0),"")</f>
        <v>0</v>
      </c>
      <c r="AQ169" s="81">
        <f>_xlfn.IFNA(IF($D169=5,IF($K169="Not Paid by Tenant",0,INDEX('AMI Ref'!$O$10:$R$10,MATCH($K169,{"Oil","Gas","Electric - Other","Electric ccASHP - split"},0))),0),"")</f>
        <v>0</v>
      </c>
      <c r="AR169" s="124">
        <f t="shared" si="29"/>
        <v>0</v>
      </c>
      <c r="AS169" s="123" t="e">
        <f t="shared" si="30"/>
        <v>#N/A</v>
      </c>
    </row>
    <row r="170" spans="1:45" ht="12.95" customHeight="1" x14ac:dyDescent="0.2">
      <c r="A170" s="130">
        <v>168</v>
      </c>
      <c r="B170" s="177">
        <f>IF(OR(COUNTIF($B$2:$B169,Input!$F186)&lt;1,COUNTIF($O$2:$O169,Input!$C186)&lt;1),Input!F186,0)</f>
        <v>0</v>
      </c>
      <c r="C170" s="177">
        <f>IF(OR(COUNTIF($B$2:$B169,Input!$F186)&lt;1,COUNTIF($O$2:$O169,Input!$C186)&lt;1),Input!G186,0)</f>
        <v>0</v>
      </c>
      <c r="D170" s="177">
        <f>IF(OR(COUNTIF($B$2:$B169,Input!$F186)&lt;1,COUNTIF($O$2:$O169,Input!$C186)&lt;1),Input!H186,0)</f>
        <v>0</v>
      </c>
      <c r="E170" s="177">
        <f>IF(OR(COUNTIF($B$2:$B169,Input!$F186)&lt;1,COUNTIF($O$2:$O169,Input!$C186)&lt;1),Input!I186,0)</f>
        <v>0</v>
      </c>
      <c r="F170" s="177">
        <f>IF(OR(COUNTIF($B$2:$B169,Input!$F186)&lt;1,COUNTIF($O$2:$O169,Input!$C186)&lt;1),Input!J186,0)</f>
        <v>0</v>
      </c>
      <c r="G170" s="177">
        <f>IF(OR(COUNTIF($B$2:$B169,Input!$F186)&lt;1,COUNTIF($O$2:$O169,Input!$C186)&lt;1),Input!K186,0)</f>
        <v>0</v>
      </c>
      <c r="H170" s="177">
        <f>IF(OR(COUNTIF($B$2:$B169,Input!$F186)&lt;1,COUNTIF($O$2:$O169,Input!$C186)&lt;1),Input!L186,0)</f>
        <v>0</v>
      </c>
      <c r="I170" s="177">
        <f>IF(OR(COUNTIF($B$2:$B169,Input!$F186)&lt;1,COUNTIF($O$2:$O169,Input!$C186)&lt;1),Input!M186,0)</f>
        <v>0</v>
      </c>
      <c r="J170" s="177">
        <f>IF(OR(COUNTIF($B$2:$B169,Input!$F186)&lt;1,COUNTIF($O$2:$O169,Input!$C186)&lt;1),Input!N186,0)</f>
        <v>0</v>
      </c>
      <c r="K170" s="177">
        <f>IF(OR(COUNTIF($B$2:$B169,Input!$F186)&lt;1,COUNTIF($O$2:$O169,Input!$C186)&lt;1),Input!O186,0)</f>
        <v>0</v>
      </c>
      <c r="L170" s="177">
        <f>IF(OR(COUNTIF($B$2:$B169,Input!$F186)&lt;1,COUNTIF($O$2:$O169,Input!$C186)&lt;1),Input!P186,0)</f>
        <v>0</v>
      </c>
      <c r="M170" s="129" t="str">
        <f t="shared" si="26"/>
        <v/>
      </c>
      <c r="N170" s="161">
        <f t="shared" si="24"/>
        <v>0</v>
      </c>
      <c r="O170" s="168">
        <f>Input!C186</f>
        <v>0</v>
      </c>
      <c r="P170" s="168"/>
      <c r="R170" s="131">
        <f t="shared" si="25"/>
        <v>0</v>
      </c>
      <c r="S170" s="133" t="str">
        <f t="shared" si="23"/>
        <v xml:space="preserve"> </v>
      </c>
      <c r="T170" s="133"/>
      <c r="U170" s="132" t="str">
        <f>_xlfn.IFNA(IF($D170=0,LOOKUP($F170,{0.1,0.2,0.3,0.4,0.5,0.6,0.7,0.8,0.9,1},{22,34,46,58,70,82,94,106,118,130}),""),"")</f>
        <v/>
      </c>
      <c r="V170" s="132" t="str">
        <f>_xlfn.IFNA(IF($D170=1,LOOKUP($F170,{0.1,0.2,0.3,0.4,0.5,0.6,0.7,0.8,0.9,1},{23,35,47,59,71,83,95,107,119,131}),""),"")</f>
        <v/>
      </c>
      <c r="W170" s="132" t="str">
        <f>_xlfn.IFNA(IF($D170=2,LOOKUP($F170,{0.1,0.2,0.3,0.4,0.5,0.6,0.7,0.8,0.9,1},{24,36,48,60,72,84,96,108,120,132}),""),"")</f>
        <v/>
      </c>
      <c r="X170" s="132" t="str">
        <f>_xlfn.IFNA(IF($D170=3,LOOKUP($F170,{0.1,0.2,0.3,0.4,0.5,0.6,0.7,0.8,0.9,1},{25,37,49,61,73,85,97,109,121,133}),""),"")</f>
        <v/>
      </c>
      <c r="Y170" s="132" t="str">
        <f>_xlfn.IFNA(IF($D170=4,LOOKUP($F170,{0.1,0.2,0.3,0.4,0.5,0.6,0.7,0.8,0.9,1},{26,38,50,62,74,86,98,110,122,134}),""),"")</f>
        <v/>
      </c>
      <c r="Z170" s="132" t="str">
        <f>_xlfn.IFNA(IF($D170=5,LOOKUP($F170,{0.1,0.2,0.3,0.4,0.5,0.6,0.7,0.8,0.9,1},{27,39,51,63,75,87,99,111,123,135}),""),"")</f>
        <v/>
      </c>
      <c r="AA170" s="132">
        <f t="shared" si="27"/>
        <v>0</v>
      </c>
      <c r="AB170" s="132" t="str">
        <f t="shared" si="28"/>
        <v>00</v>
      </c>
      <c r="AC170" s="82" t="e">
        <f>VLOOKUP(AB170,'AMI Ref'!T:U,2,FALSE)</f>
        <v>#N/A</v>
      </c>
      <c r="AD170" s="124"/>
      <c r="AE170" s="81" t="str">
        <f>_xlfn.IFNA(IF($D170=0,IF($J170="Not Paid by Tenant",0,INDEX('AMI Ref'!$K$5:$N$5,MATCH($J170,{"Oil","Gas","Electric - Other","ELECTRIC - HEAT PUMP"},0))),0),"")</f>
        <v/>
      </c>
      <c r="AF170" s="81">
        <f>_xlfn.IFNA(IF($D170=1,IF($J170="Not Paid by Tenant",0,INDEX('AMI Ref'!$K$6:$N$6,MATCH($J170,{"Oil","Gas","Electric - Other","ELECTRIC - HEAT PUMP"},0))),0),"")</f>
        <v>0</v>
      </c>
      <c r="AG170" s="81">
        <f>_xlfn.IFNA(IF($D170=2,IF($J170="Not Paid by Tenant",0,INDEX('AMI Ref'!$K$7:$N$7,MATCH($J170,{"Oil","Gas","Electric - Other","ELECTRIC - HEAT PUMP"},0))),0),"")</f>
        <v>0</v>
      </c>
      <c r="AH170" s="81">
        <f>_xlfn.IFNA(IF($D170=3,IF($J170="Not Paid by Tenant",0,INDEX('AMI Ref'!$K$8:$N$8,MATCH($J170,{"Oil","Gas","Electric - Other","ELECTRIC - HEAT PUMP"},0))),0),"")</f>
        <v>0</v>
      </c>
      <c r="AI170" s="81">
        <f>_xlfn.IFNA(IF($D170=4,IF($J170="Not Paid by Tenant",0,INDEX('AMI Ref'!$K$9:$N$9,MATCH($J170,{"Oil","Gas","Electric - Other","ELECTRIC - HEAT PUMP"},0))),0),"")</f>
        <v>0</v>
      </c>
      <c r="AJ170" s="81">
        <f>_xlfn.IFNA(IF($D170=5,IF($J170="Not Paid by Tenant",0,INDEX('AMI Ref'!$K$10:$N$10,MATCH($J170,{"Oil","Gas","Electric - Other","ELECTRIC - HEAT PUMP"},0))),0),"")</f>
        <v>0</v>
      </c>
      <c r="AK170" s="128"/>
      <c r="AL170" s="81" t="str">
        <f>_xlfn.IFNA(IF($D170=0,IF($K170="Not Paid by Tenant",0,INDEX('AMI Ref'!$O$5:$R$5,MATCH($K170,{"Oil","Gas","Electric - Other","Electric ccASHP - split"},0))),0),"")</f>
        <v/>
      </c>
      <c r="AM170" s="81">
        <f>_xlfn.IFNA(IF($D170=1,IF($K170="Not Paid by Tenant",0,INDEX('AMI Ref'!$O$6:$R$6,MATCH($K170,{"Oil","Gas","Electric - Other","Electric ccASHP - split"},0))),0),"")</f>
        <v>0</v>
      </c>
      <c r="AN170" s="81">
        <f>_xlfn.IFNA(IF($D170=2,IF($K170="Not Paid by Tenant",0,INDEX('AMI Ref'!$O$7:$R$7,MATCH($K170,{"Oil","Gas","Electric - Other","Electric ccASHP - split"},0))),0),"")</f>
        <v>0</v>
      </c>
      <c r="AO170" s="81">
        <f>_xlfn.IFNA(IF($D170=3,IF($K170="Not Paid by Tenant",0,INDEX('AMI Ref'!$O$8:$R$8,MATCH($K170,{"Oil","Gas","Electric - Other","Electric ccASHP - split"},0))),0),"")</f>
        <v>0</v>
      </c>
      <c r="AP170" s="81">
        <f>_xlfn.IFNA(IF($D170=4,IF($K170="Not Paid by Tenant",0,INDEX('AMI Ref'!$O$9:$R$9,MATCH($K170,{"Oil","Gas","Electric - Other","Electric ccASHP - split"},0))),0),"")</f>
        <v>0</v>
      </c>
      <c r="AQ170" s="81">
        <f>_xlfn.IFNA(IF($D170=5,IF($K170="Not Paid by Tenant",0,INDEX('AMI Ref'!$O$10:$R$10,MATCH($K170,{"Oil","Gas","Electric - Other","Electric ccASHP - split"},0))),0),"")</f>
        <v>0</v>
      </c>
      <c r="AR170" s="124">
        <f t="shared" si="29"/>
        <v>0</v>
      </c>
      <c r="AS170" s="123" t="e">
        <f t="shared" si="30"/>
        <v>#N/A</v>
      </c>
    </row>
    <row r="171" spans="1:45" ht="12.95" customHeight="1" x14ac:dyDescent="0.2">
      <c r="A171" s="130">
        <v>169</v>
      </c>
      <c r="B171" s="177">
        <f>IF(OR(COUNTIF($B$2:$B170,Input!$F187)&lt;1,COUNTIF($O$2:$O170,Input!$C187)&lt;1),Input!F187,0)</f>
        <v>0</v>
      </c>
      <c r="C171" s="177">
        <f>IF(OR(COUNTIF($B$2:$B170,Input!$F187)&lt;1,COUNTIF($O$2:$O170,Input!$C187)&lt;1),Input!G187,0)</f>
        <v>0</v>
      </c>
      <c r="D171" s="177">
        <f>IF(OR(COUNTIF($B$2:$B170,Input!$F187)&lt;1,COUNTIF($O$2:$O170,Input!$C187)&lt;1),Input!H187,0)</f>
        <v>0</v>
      </c>
      <c r="E171" s="177">
        <f>IF(OR(COUNTIF($B$2:$B170,Input!$F187)&lt;1,COUNTIF($O$2:$O170,Input!$C187)&lt;1),Input!I187,0)</f>
        <v>0</v>
      </c>
      <c r="F171" s="177">
        <f>IF(OR(COUNTIF($B$2:$B170,Input!$F187)&lt;1,COUNTIF($O$2:$O170,Input!$C187)&lt;1),Input!J187,0)</f>
        <v>0</v>
      </c>
      <c r="G171" s="177">
        <f>IF(OR(COUNTIF($B$2:$B170,Input!$F187)&lt;1,COUNTIF($O$2:$O170,Input!$C187)&lt;1),Input!K187,0)</f>
        <v>0</v>
      </c>
      <c r="H171" s="177">
        <f>IF(OR(COUNTIF($B$2:$B170,Input!$F187)&lt;1,COUNTIF($O$2:$O170,Input!$C187)&lt;1),Input!L187,0)</f>
        <v>0</v>
      </c>
      <c r="I171" s="177">
        <f>IF(OR(COUNTIF($B$2:$B170,Input!$F187)&lt;1,COUNTIF($O$2:$O170,Input!$C187)&lt;1),Input!M187,0)</f>
        <v>0</v>
      </c>
      <c r="J171" s="177">
        <f>IF(OR(COUNTIF($B$2:$B170,Input!$F187)&lt;1,COUNTIF($O$2:$O170,Input!$C187)&lt;1),Input!N187,0)</f>
        <v>0</v>
      </c>
      <c r="K171" s="177">
        <f>IF(OR(COUNTIF($B$2:$B170,Input!$F187)&lt;1,COUNTIF($O$2:$O170,Input!$C187)&lt;1),Input!O187,0)</f>
        <v>0</v>
      </c>
      <c r="L171" s="177">
        <f>IF(OR(COUNTIF($B$2:$B170,Input!$F187)&lt;1,COUNTIF($O$2:$O170,Input!$C187)&lt;1),Input!P187,0)</f>
        <v>0</v>
      </c>
      <c r="M171" s="129" t="str">
        <f t="shared" si="26"/>
        <v/>
      </c>
      <c r="N171" s="161">
        <f t="shared" si="24"/>
        <v>0</v>
      </c>
      <c r="O171" s="168">
        <f>Input!C187</f>
        <v>0</v>
      </c>
      <c r="P171" s="168"/>
      <c r="R171" s="131">
        <f t="shared" si="25"/>
        <v>0</v>
      </c>
      <c r="S171" s="133" t="str">
        <f t="shared" si="23"/>
        <v xml:space="preserve"> </v>
      </c>
      <c r="T171" s="133"/>
      <c r="U171" s="132" t="str">
        <f>_xlfn.IFNA(IF($D171=0,LOOKUP($F171,{0.1,0.2,0.3,0.4,0.5,0.6,0.7,0.8,0.9,1},{22,34,46,58,70,82,94,106,118,130}),""),"")</f>
        <v/>
      </c>
      <c r="V171" s="132" t="str">
        <f>_xlfn.IFNA(IF($D171=1,LOOKUP($F171,{0.1,0.2,0.3,0.4,0.5,0.6,0.7,0.8,0.9,1},{23,35,47,59,71,83,95,107,119,131}),""),"")</f>
        <v/>
      </c>
      <c r="W171" s="132" t="str">
        <f>_xlfn.IFNA(IF($D171=2,LOOKUP($F171,{0.1,0.2,0.3,0.4,0.5,0.6,0.7,0.8,0.9,1},{24,36,48,60,72,84,96,108,120,132}),""),"")</f>
        <v/>
      </c>
      <c r="X171" s="132" t="str">
        <f>_xlfn.IFNA(IF($D171=3,LOOKUP($F171,{0.1,0.2,0.3,0.4,0.5,0.6,0.7,0.8,0.9,1},{25,37,49,61,73,85,97,109,121,133}),""),"")</f>
        <v/>
      </c>
      <c r="Y171" s="132" t="str">
        <f>_xlfn.IFNA(IF($D171=4,LOOKUP($F171,{0.1,0.2,0.3,0.4,0.5,0.6,0.7,0.8,0.9,1},{26,38,50,62,74,86,98,110,122,134}),""),"")</f>
        <v/>
      </c>
      <c r="Z171" s="132" t="str">
        <f>_xlfn.IFNA(IF($D171=5,LOOKUP($F171,{0.1,0.2,0.3,0.4,0.5,0.6,0.7,0.8,0.9,1},{27,39,51,63,75,87,99,111,123,135}),""),"")</f>
        <v/>
      </c>
      <c r="AA171" s="132">
        <f t="shared" si="27"/>
        <v>0</v>
      </c>
      <c r="AB171" s="132" t="str">
        <f t="shared" si="28"/>
        <v>00</v>
      </c>
      <c r="AC171" s="82" t="e">
        <f>VLOOKUP(AB171,'AMI Ref'!T:U,2,FALSE)</f>
        <v>#N/A</v>
      </c>
      <c r="AD171" s="124"/>
      <c r="AE171" s="81" t="str">
        <f>_xlfn.IFNA(IF($D171=0,IF($J171="Not Paid by Tenant",0,INDEX('AMI Ref'!$K$5:$N$5,MATCH($J171,{"Oil","Gas","Electric - Other","ELECTRIC - HEAT PUMP"},0))),0),"")</f>
        <v/>
      </c>
      <c r="AF171" s="81">
        <f>_xlfn.IFNA(IF($D171=1,IF($J171="Not Paid by Tenant",0,INDEX('AMI Ref'!$K$6:$N$6,MATCH($J171,{"Oil","Gas","Electric - Other","ELECTRIC - HEAT PUMP"},0))),0),"")</f>
        <v>0</v>
      </c>
      <c r="AG171" s="81">
        <f>_xlfn.IFNA(IF($D171=2,IF($J171="Not Paid by Tenant",0,INDEX('AMI Ref'!$K$7:$N$7,MATCH($J171,{"Oil","Gas","Electric - Other","ELECTRIC - HEAT PUMP"},0))),0),"")</f>
        <v>0</v>
      </c>
      <c r="AH171" s="81">
        <f>_xlfn.IFNA(IF($D171=3,IF($J171="Not Paid by Tenant",0,INDEX('AMI Ref'!$K$8:$N$8,MATCH($J171,{"Oil","Gas","Electric - Other","ELECTRIC - HEAT PUMP"},0))),0),"")</f>
        <v>0</v>
      </c>
      <c r="AI171" s="81">
        <f>_xlfn.IFNA(IF($D171=4,IF($J171="Not Paid by Tenant",0,INDEX('AMI Ref'!$K$9:$N$9,MATCH($J171,{"Oil","Gas","Electric - Other","ELECTRIC - HEAT PUMP"},0))),0),"")</f>
        <v>0</v>
      </c>
      <c r="AJ171" s="81">
        <f>_xlfn.IFNA(IF($D171=5,IF($J171="Not Paid by Tenant",0,INDEX('AMI Ref'!$K$10:$N$10,MATCH($J171,{"Oil","Gas","Electric - Other","ELECTRIC - HEAT PUMP"},0))),0),"")</f>
        <v>0</v>
      </c>
      <c r="AK171" s="128"/>
      <c r="AL171" s="81" t="str">
        <f>_xlfn.IFNA(IF($D171=0,IF($K171="Not Paid by Tenant",0,INDEX('AMI Ref'!$O$5:$R$5,MATCH($K171,{"Oil","Gas","Electric - Other","Electric ccASHP - split"},0))),0),"")</f>
        <v/>
      </c>
      <c r="AM171" s="81">
        <f>_xlfn.IFNA(IF($D171=1,IF($K171="Not Paid by Tenant",0,INDEX('AMI Ref'!$O$6:$R$6,MATCH($K171,{"Oil","Gas","Electric - Other","Electric ccASHP - split"},0))),0),"")</f>
        <v>0</v>
      </c>
      <c r="AN171" s="81">
        <f>_xlfn.IFNA(IF($D171=2,IF($K171="Not Paid by Tenant",0,INDEX('AMI Ref'!$O$7:$R$7,MATCH($K171,{"Oil","Gas","Electric - Other","Electric ccASHP - split"},0))),0),"")</f>
        <v>0</v>
      </c>
      <c r="AO171" s="81">
        <f>_xlfn.IFNA(IF($D171=3,IF($K171="Not Paid by Tenant",0,INDEX('AMI Ref'!$O$8:$R$8,MATCH($K171,{"Oil","Gas","Electric - Other","Electric ccASHP - split"},0))),0),"")</f>
        <v>0</v>
      </c>
      <c r="AP171" s="81">
        <f>_xlfn.IFNA(IF($D171=4,IF($K171="Not Paid by Tenant",0,INDEX('AMI Ref'!$O$9:$R$9,MATCH($K171,{"Oil","Gas","Electric - Other","Electric ccASHP - split"},0))),0),"")</f>
        <v>0</v>
      </c>
      <c r="AQ171" s="81">
        <f>_xlfn.IFNA(IF($D171=5,IF($K171="Not Paid by Tenant",0,INDEX('AMI Ref'!$O$10:$R$10,MATCH($K171,{"Oil","Gas","Electric - Other","Electric ccASHP - split"},0))),0),"")</f>
        <v>0</v>
      </c>
      <c r="AR171" s="124">
        <f t="shared" si="29"/>
        <v>0</v>
      </c>
      <c r="AS171" s="123" t="e">
        <f t="shared" si="30"/>
        <v>#N/A</v>
      </c>
    </row>
    <row r="172" spans="1:45" ht="12.95" customHeight="1" x14ac:dyDescent="0.2">
      <c r="A172" s="130">
        <v>170</v>
      </c>
      <c r="B172" s="177">
        <f>IF(OR(COUNTIF($B$2:$B171,Input!$F188)&lt;1,COUNTIF($O$2:$O171,Input!$C188)&lt;1),Input!F188,0)</f>
        <v>0</v>
      </c>
      <c r="C172" s="177">
        <f>IF(OR(COUNTIF($B$2:$B171,Input!$F188)&lt;1,COUNTIF($O$2:$O171,Input!$C188)&lt;1),Input!G188,0)</f>
        <v>0</v>
      </c>
      <c r="D172" s="177">
        <f>IF(OR(COUNTIF($B$2:$B171,Input!$F188)&lt;1,COUNTIF($O$2:$O171,Input!$C188)&lt;1),Input!H188,0)</f>
        <v>0</v>
      </c>
      <c r="E172" s="177">
        <f>IF(OR(COUNTIF($B$2:$B171,Input!$F188)&lt;1,COUNTIF($O$2:$O171,Input!$C188)&lt;1),Input!I188,0)</f>
        <v>0</v>
      </c>
      <c r="F172" s="177">
        <f>IF(OR(COUNTIF($B$2:$B171,Input!$F188)&lt;1,COUNTIF($O$2:$O171,Input!$C188)&lt;1),Input!J188,0)</f>
        <v>0</v>
      </c>
      <c r="G172" s="177">
        <f>IF(OR(COUNTIF($B$2:$B171,Input!$F188)&lt;1,COUNTIF($O$2:$O171,Input!$C188)&lt;1),Input!K188,0)</f>
        <v>0</v>
      </c>
      <c r="H172" s="177">
        <f>IF(OR(COUNTIF($B$2:$B171,Input!$F188)&lt;1,COUNTIF($O$2:$O171,Input!$C188)&lt;1),Input!L188,0)</f>
        <v>0</v>
      </c>
      <c r="I172" s="177">
        <f>IF(OR(COUNTIF($B$2:$B171,Input!$F188)&lt;1,COUNTIF($O$2:$O171,Input!$C188)&lt;1),Input!M188,0)</f>
        <v>0</v>
      </c>
      <c r="J172" s="177">
        <f>IF(OR(COUNTIF($B$2:$B171,Input!$F188)&lt;1,COUNTIF($O$2:$O171,Input!$C188)&lt;1),Input!N188,0)</f>
        <v>0</v>
      </c>
      <c r="K172" s="177">
        <f>IF(OR(COUNTIF($B$2:$B171,Input!$F188)&lt;1,COUNTIF($O$2:$O171,Input!$C188)&lt;1),Input!O188,0)</f>
        <v>0</v>
      </c>
      <c r="L172" s="177">
        <f>IF(OR(COUNTIF($B$2:$B171,Input!$F188)&lt;1,COUNTIF($O$2:$O171,Input!$C188)&lt;1),Input!P188,0)</f>
        <v>0</v>
      </c>
      <c r="M172" s="129" t="str">
        <f t="shared" si="26"/>
        <v/>
      </c>
      <c r="N172" s="161">
        <f t="shared" si="24"/>
        <v>0</v>
      </c>
      <c r="O172" s="168">
        <f>Input!C188</f>
        <v>0</v>
      </c>
      <c r="P172" s="168"/>
      <c r="R172" s="131">
        <f t="shared" si="25"/>
        <v>0</v>
      </c>
      <c r="S172" s="133" t="str">
        <f t="shared" si="23"/>
        <v xml:space="preserve"> </v>
      </c>
      <c r="T172" s="133"/>
      <c r="U172" s="132" t="str">
        <f>_xlfn.IFNA(IF($D172=0,LOOKUP($F172,{0.1,0.2,0.3,0.4,0.5,0.6,0.7,0.8,0.9,1},{22,34,46,58,70,82,94,106,118,130}),""),"")</f>
        <v/>
      </c>
      <c r="V172" s="132" t="str">
        <f>_xlfn.IFNA(IF($D172=1,LOOKUP($F172,{0.1,0.2,0.3,0.4,0.5,0.6,0.7,0.8,0.9,1},{23,35,47,59,71,83,95,107,119,131}),""),"")</f>
        <v/>
      </c>
      <c r="W172" s="132" t="str">
        <f>_xlfn.IFNA(IF($D172=2,LOOKUP($F172,{0.1,0.2,0.3,0.4,0.5,0.6,0.7,0.8,0.9,1},{24,36,48,60,72,84,96,108,120,132}),""),"")</f>
        <v/>
      </c>
      <c r="X172" s="132" t="str">
        <f>_xlfn.IFNA(IF($D172=3,LOOKUP($F172,{0.1,0.2,0.3,0.4,0.5,0.6,0.7,0.8,0.9,1},{25,37,49,61,73,85,97,109,121,133}),""),"")</f>
        <v/>
      </c>
      <c r="Y172" s="132" t="str">
        <f>_xlfn.IFNA(IF($D172=4,LOOKUP($F172,{0.1,0.2,0.3,0.4,0.5,0.6,0.7,0.8,0.9,1},{26,38,50,62,74,86,98,110,122,134}),""),"")</f>
        <v/>
      </c>
      <c r="Z172" s="132" t="str">
        <f>_xlfn.IFNA(IF($D172=5,LOOKUP($F172,{0.1,0.2,0.3,0.4,0.5,0.6,0.7,0.8,0.9,1},{27,39,51,63,75,87,99,111,123,135}),""),"")</f>
        <v/>
      </c>
      <c r="AA172" s="132">
        <f t="shared" si="27"/>
        <v>0</v>
      </c>
      <c r="AB172" s="132" t="str">
        <f t="shared" si="28"/>
        <v>00</v>
      </c>
      <c r="AC172" s="82" t="e">
        <f>VLOOKUP(AB172,'AMI Ref'!T:U,2,FALSE)</f>
        <v>#N/A</v>
      </c>
      <c r="AD172" s="124"/>
      <c r="AE172" s="81" t="str">
        <f>_xlfn.IFNA(IF($D172=0,IF($J172="Not Paid by Tenant",0,INDEX('AMI Ref'!$K$5:$N$5,MATCH($J172,{"Oil","Gas","Electric - Other","ELECTRIC - HEAT PUMP"},0))),0),"")</f>
        <v/>
      </c>
      <c r="AF172" s="81">
        <f>_xlfn.IFNA(IF($D172=1,IF($J172="Not Paid by Tenant",0,INDEX('AMI Ref'!$K$6:$N$6,MATCH($J172,{"Oil","Gas","Electric - Other","ELECTRIC - HEAT PUMP"},0))),0),"")</f>
        <v>0</v>
      </c>
      <c r="AG172" s="81">
        <f>_xlfn.IFNA(IF($D172=2,IF($J172="Not Paid by Tenant",0,INDEX('AMI Ref'!$K$7:$N$7,MATCH($J172,{"Oil","Gas","Electric - Other","ELECTRIC - HEAT PUMP"},0))),0),"")</f>
        <v>0</v>
      </c>
      <c r="AH172" s="81">
        <f>_xlfn.IFNA(IF($D172=3,IF($J172="Not Paid by Tenant",0,INDEX('AMI Ref'!$K$8:$N$8,MATCH($J172,{"Oil","Gas","Electric - Other","ELECTRIC - HEAT PUMP"},0))),0),"")</f>
        <v>0</v>
      </c>
      <c r="AI172" s="81">
        <f>_xlfn.IFNA(IF($D172=4,IF($J172="Not Paid by Tenant",0,INDEX('AMI Ref'!$K$9:$N$9,MATCH($J172,{"Oil","Gas","Electric - Other","ELECTRIC - HEAT PUMP"},0))),0),"")</f>
        <v>0</v>
      </c>
      <c r="AJ172" s="81">
        <f>_xlfn.IFNA(IF($D172=5,IF($J172="Not Paid by Tenant",0,INDEX('AMI Ref'!$K$10:$N$10,MATCH($J172,{"Oil","Gas","Electric - Other","ELECTRIC - HEAT PUMP"},0))),0),"")</f>
        <v>0</v>
      </c>
      <c r="AK172" s="128"/>
      <c r="AL172" s="81" t="str">
        <f>_xlfn.IFNA(IF($D172=0,IF($K172="Not Paid by Tenant",0,INDEX('AMI Ref'!$O$5:$R$5,MATCH($K172,{"Oil","Gas","Electric - Other","Electric ccASHP - split"},0))),0),"")</f>
        <v/>
      </c>
      <c r="AM172" s="81">
        <f>_xlfn.IFNA(IF($D172=1,IF($K172="Not Paid by Tenant",0,INDEX('AMI Ref'!$O$6:$R$6,MATCH($K172,{"Oil","Gas","Electric - Other","Electric ccASHP - split"},0))),0),"")</f>
        <v>0</v>
      </c>
      <c r="AN172" s="81">
        <f>_xlfn.IFNA(IF($D172=2,IF($K172="Not Paid by Tenant",0,INDEX('AMI Ref'!$O$7:$R$7,MATCH($K172,{"Oil","Gas","Electric - Other","Electric ccASHP - split"},0))),0),"")</f>
        <v>0</v>
      </c>
      <c r="AO172" s="81">
        <f>_xlfn.IFNA(IF($D172=3,IF($K172="Not Paid by Tenant",0,INDEX('AMI Ref'!$O$8:$R$8,MATCH($K172,{"Oil","Gas","Electric - Other","Electric ccASHP - split"},0))),0),"")</f>
        <v>0</v>
      </c>
      <c r="AP172" s="81">
        <f>_xlfn.IFNA(IF($D172=4,IF($K172="Not Paid by Tenant",0,INDEX('AMI Ref'!$O$9:$R$9,MATCH($K172,{"Oil","Gas","Electric - Other","Electric ccASHP - split"},0))),0),"")</f>
        <v>0</v>
      </c>
      <c r="AQ172" s="81">
        <f>_xlfn.IFNA(IF($D172=5,IF($K172="Not Paid by Tenant",0,INDEX('AMI Ref'!$O$10:$R$10,MATCH($K172,{"Oil","Gas","Electric - Other","Electric ccASHP - split"},0))),0),"")</f>
        <v>0</v>
      </c>
      <c r="AR172" s="124">
        <f t="shared" si="29"/>
        <v>0</v>
      </c>
      <c r="AS172" s="123" t="e">
        <f t="shared" si="30"/>
        <v>#N/A</v>
      </c>
    </row>
    <row r="173" spans="1:45" ht="12.95" customHeight="1" x14ac:dyDescent="0.2">
      <c r="A173" s="130">
        <v>171</v>
      </c>
      <c r="B173" s="177">
        <f>IF(OR(COUNTIF($B$2:$B172,Input!$F189)&lt;1,COUNTIF($O$2:$O172,Input!$C189)&lt;1),Input!F189,0)</f>
        <v>0</v>
      </c>
      <c r="C173" s="177">
        <f>IF(OR(COUNTIF($B$2:$B172,Input!$F189)&lt;1,COUNTIF($O$2:$O172,Input!$C189)&lt;1),Input!G189,0)</f>
        <v>0</v>
      </c>
      <c r="D173" s="177">
        <f>IF(OR(COUNTIF($B$2:$B172,Input!$F189)&lt;1,COUNTIF($O$2:$O172,Input!$C189)&lt;1),Input!H189,0)</f>
        <v>0</v>
      </c>
      <c r="E173" s="177">
        <f>IF(OR(COUNTIF($B$2:$B172,Input!$F189)&lt;1,COUNTIF($O$2:$O172,Input!$C189)&lt;1),Input!I189,0)</f>
        <v>0</v>
      </c>
      <c r="F173" s="177">
        <f>IF(OR(COUNTIF($B$2:$B172,Input!$F189)&lt;1,COUNTIF($O$2:$O172,Input!$C189)&lt;1),Input!J189,0)</f>
        <v>0</v>
      </c>
      <c r="G173" s="177">
        <f>IF(OR(COUNTIF($B$2:$B172,Input!$F189)&lt;1,COUNTIF($O$2:$O172,Input!$C189)&lt;1),Input!K189,0)</f>
        <v>0</v>
      </c>
      <c r="H173" s="177">
        <f>IF(OR(COUNTIF($B$2:$B172,Input!$F189)&lt;1,COUNTIF($O$2:$O172,Input!$C189)&lt;1),Input!L189,0)</f>
        <v>0</v>
      </c>
      <c r="I173" s="177">
        <f>IF(OR(COUNTIF($B$2:$B172,Input!$F189)&lt;1,COUNTIF($O$2:$O172,Input!$C189)&lt;1),Input!M189,0)</f>
        <v>0</v>
      </c>
      <c r="J173" s="177">
        <f>IF(OR(COUNTIF($B$2:$B172,Input!$F189)&lt;1,COUNTIF($O$2:$O172,Input!$C189)&lt;1),Input!N189,0)</f>
        <v>0</v>
      </c>
      <c r="K173" s="177">
        <f>IF(OR(COUNTIF($B$2:$B172,Input!$F189)&lt;1,COUNTIF($O$2:$O172,Input!$C189)&lt;1),Input!O189,0)</f>
        <v>0</v>
      </c>
      <c r="L173" s="177">
        <f>IF(OR(COUNTIF($B$2:$B172,Input!$F189)&lt;1,COUNTIF($O$2:$O172,Input!$C189)&lt;1),Input!P189,0)</f>
        <v>0</v>
      </c>
      <c r="M173" s="129" t="str">
        <f t="shared" si="26"/>
        <v/>
      </c>
      <c r="N173" s="161">
        <f t="shared" si="24"/>
        <v>0</v>
      </c>
      <c r="O173" s="168">
        <f>Input!C189</f>
        <v>0</v>
      </c>
      <c r="P173" s="168"/>
      <c r="R173" s="131">
        <f t="shared" si="25"/>
        <v>0</v>
      </c>
      <c r="S173" s="133" t="str">
        <f t="shared" si="23"/>
        <v xml:space="preserve"> </v>
      </c>
      <c r="T173" s="133"/>
      <c r="U173" s="132" t="str">
        <f>_xlfn.IFNA(IF($D173=0,LOOKUP($F173,{0.1,0.2,0.3,0.4,0.5,0.6,0.7,0.8,0.9,1},{22,34,46,58,70,82,94,106,118,130}),""),"")</f>
        <v/>
      </c>
      <c r="V173" s="132" t="str">
        <f>_xlfn.IFNA(IF($D173=1,LOOKUP($F173,{0.1,0.2,0.3,0.4,0.5,0.6,0.7,0.8,0.9,1},{23,35,47,59,71,83,95,107,119,131}),""),"")</f>
        <v/>
      </c>
      <c r="W173" s="132" t="str">
        <f>_xlfn.IFNA(IF($D173=2,LOOKUP($F173,{0.1,0.2,0.3,0.4,0.5,0.6,0.7,0.8,0.9,1},{24,36,48,60,72,84,96,108,120,132}),""),"")</f>
        <v/>
      </c>
      <c r="X173" s="132" t="str">
        <f>_xlfn.IFNA(IF($D173=3,LOOKUP($F173,{0.1,0.2,0.3,0.4,0.5,0.6,0.7,0.8,0.9,1},{25,37,49,61,73,85,97,109,121,133}),""),"")</f>
        <v/>
      </c>
      <c r="Y173" s="132" t="str">
        <f>_xlfn.IFNA(IF($D173=4,LOOKUP($F173,{0.1,0.2,0.3,0.4,0.5,0.6,0.7,0.8,0.9,1},{26,38,50,62,74,86,98,110,122,134}),""),"")</f>
        <v/>
      </c>
      <c r="Z173" s="132" t="str">
        <f>_xlfn.IFNA(IF($D173=5,LOOKUP($F173,{0.1,0.2,0.3,0.4,0.5,0.6,0.7,0.8,0.9,1},{27,39,51,63,75,87,99,111,123,135}),""),"")</f>
        <v/>
      </c>
      <c r="AA173" s="132">
        <f t="shared" si="27"/>
        <v>0</v>
      </c>
      <c r="AB173" s="132" t="str">
        <f t="shared" si="28"/>
        <v>00</v>
      </c>
      <c r="AC173" s="82" t="e">
        <f>VLOOKUP(AB173,'AMI Ref'!T:U,2,FALSE)</f>
        <v>#N/A</v>
      </c>
      <c r="AD173" s="124"/>
      <c r="AE173" s="81" t="str">
        <f>_xlfn.IFNA(IF($D173=0,IF($J173="Not Paid by Tenant",0,INDEX('AMI Ref'!$K$5:$N$5,MATCH($J173,{"Oil","Gas","Electric - Other","ELECTRIC - HEAT PUMP"},0))),0),"")</f>
        <v/>
      </c>
      <c r="AF173" s="81">
        <f>_xlfn.IFNA(IF($D173=1,IF($J173="Not Paid by Tenant",0,INDEX('AMI Ref'!$K$6:$N$6,MATCH($J173,{"Oil","Gas","Electric - Other","ELECTRIC - HEAT PUMP"},0))),0),"")</f>
        <v>0</v>
      </c>
      <c r="AG173" s="81">
        <f>_xlfn.IFNA(IF($D173=2,IF($J173="Not Paid by Tenant",0,INDEX('AMI Ref'!$K$7:$N$7,MATCH($J173,{"Oil","Gas","Electric - Other","ELECTRIC - HEAT PUMP"},0))),0),"")</f>
        <v>0</v>
      </c>
      <c r="AH173" s="81">
        <f>_xlfn.IFNA(IF($D173=3,IF($J173="Not Paid by Tenant",0,INDEX('AMI Ref'!$K$8:$N$8,MATCH($J173,{"Oil","Gas","Electric - Other","ELECTRIC - HEAT PUMP"},0))),0),"")</f>
        <v>0</v>
      </c>
      <c r="AI173" s="81">
        <f>_xlfn.IFNA(IF($D173=4,IF($J173="Not Paid by Tenant",0,INDEX('AMI Ref'!$K$9:$N$9,MATCH($J173,{"Oil","Gas","Electric - Other","ELECTRIC - HEAT PUMP"},0))),0),"")</f>
        <v>0</v>
      </c>
      <c r="AJ173" s="81">
        <f>_xlfn.IFNA(IF($D173=5,IF($J173="Not Paid by Tenant",0,INDEX('AMI Ref'!$K$10:$N$10,MATCH($J173,{"Oil","Gas","Electric - Other","ELECTRIC - HEAT PUMP"},0))),0),"")</f>
        <v>0</v>
      </c>
      <c r="AK173" s="128"/>
      <c r="AL173" s="81" t="str">
        <f>_xlfn.IFNA(IF($D173=0,IF($K173="Not Paid by Tenant",0,INDEX('AMI Ref'!$O$5:$R$5,MATCH($K173,{"Oil","Gas","Electric - Other","Electric ccASHP - split"},0))),0),"")</f>
        <v/>
      </c>
      <c r="AM173" s="81">
        <f>_xlfn.IFNA(IF($D173=1,IF($K173="Not Paid by Tenant",0,INDEX('AMI Ref'!$O$6:$R$6,MATCH($K173,{"Oil","Gas","Electric - Other","Electric ccASHP - split"},0))),0),"")</f>
        <v>0</v>
      </c>
      <c r="AN173" s="81">
        <f>_xlfn.IFNA(IF($D173=2,IF($K173="Not Paid by Tenant",0,INDEX('AMI Ref'!$O$7:$R$7,MATCH($K173,{"Oil","Gas","Electric - Other","Electric ccASHP - split"},0))),0),"")</f>
        <v>0</v>
      </c>
      <c r="AO173" s="81">
        <f>_xlfn.IFNA(IF($D173=3,IF($K173="Not Paid by Tenant",0,INDEX('AMI Ref'!$O$8:$R$8,MATCH($K173,{"Oil","Gas","Electric - Other","Electric ccASHP - split"},0))),0),"")</f>
        <v>0</v>
      </c>
      <c r="AP173" s="81">
        <f>_xlfn.IFNA(IF($D173=4,IF($K173="Not Paid by Tenant",0,INDEX('AMI Ref'!$O$9:$R$9,MATCH($K173,{"Oil","Gas","Electric - Other","Electric ccASHP - split"},0))),0),"")</f>
        <v>0</v>
      </c>
      <c r="AQ173" s="81">
        <f>_xlfn.IFNA(IF($D173=5,IF($K173="Not Paid by Tenant",0,INDEX('AMI Ref'!$O$10:$R$10,MATCH($K173,{"Oil","Gas","Electric - Other","Electric ccASHP - split"},0))),0),"")</f>
        <v>0</v>
      </c>
      <c r="AR173" s="124">
        <f t="shared" si="29"/>
        <v>0</v>
      </c>
      <c r="AS173" s="123" t="e">
        <f t="shared" si="30"/>
        <v>#N/A</v>
      </c>
    </row>
    <row r="174" spans="1:45" ht="12.95" customHeight="1" x14ac:dyDescent="0.2">
      <c r="A174" s="130">
        <v>172</v>
      </c>
      <c r="B174" s="177">
        <f>IF(OR(COUNTIF($B$2:$B173,Input!$F190)&lt;1,COUNTIF($O$2:$O173,Input!$C190)&lt;1),Input!F190,0)</f>
        <v>0</v>
      </c>
      <c r="C174" s="177">
        <f>IF(OR(COUNTIF($B$2:$B173,Input!$F190)&lt;1,COUNTIF($O$2:$O173,Input!$C190)&lt;1),Input!G190,0)</f>
        <v>0</v>
      </c>
      <c r="D174" s="177">
        <f>IF(OR(COUNTIF($B$2:$B173,Input!$F190)&lt;1,COUNTIF($O$2:$O173,Input!$C190)&lt;1),Input!H190,0)</f>
        <v>0</v>
      </c>
      <c r="E174" s="177">
        <f>IF(OR(COUNTIF($B$2:$B173,Input!$F190)&lt;1,COUNTIF($O$2:$O173,Input!$C190)&lt;1),Input!I190,0)</f>
        <v>0</v>
      </c>
      <c r="F174" s="177">
        <f>IF(OR(COUNTIF($B$2:$B173,Input!$F190)&lt;1,COUNTIF($O$2:$O173,Input!$C190)&lt;1),Input!J190,0)</f>
        <v>0</v>
      </c>
      <c r="G174" s="177">
        <f>IF(OR(COUNTIF($B$2:$B173,Input!$F190)&lt;1,COUNTIF($O$2:$O173,Input!$C190)&lt;1),Input!K190,0)</f>
        <v>0</v>
      </c>
      <c r="H174" s="177">
        <f>IF(OR(COUNTIF($B$2:$B173,Input!$F190)&lt;1,COUNTIF($O$2:$O173,Input!$C190)&lt;1),Input!L190,0)</f>
        <v>0</v>
      </c>
      <c r="I174" s="177">
        <f>IF(OR(COUNTIF($B$2:$B173,Input!$F190)&lt;1,COUNTIF($O$2:$O173,Input!$C190)&lt;1),Input!M190,0)</f>
        <v>0</v>
      </c>
      <c r="J174" s="177">
        <f>IF(OR(COUNTIF($B$2:$B173,Input!$F190)&lt;1,COUNTIF($O$2:$O173,Input!$C190)&lt;1),Input!N190,0)</f>
        <v>0</v>
      </c>
      <c r="K174" s="177">
        <f>IF(OR(COUNTIF($B$2:$B173,Input!$F190)&lt;1,COUNTIF($O$2:$O173,Input!$C190)&lt;1),Input!O190,0)</f>
        <v>0</v>
      </c>
      <c r="L174" s="177">
        <f>IF(OR(COUNTIF($B$2:$B173,Input!$F190)&lt;1,COUNTIF($O$2:$O173,Input!$C190)&lt;1),Input!P190,0)</f>
        <v>0</v>
      </c>
      <c r="M174" s="129" t="str">
        <f t="shared" si="26"/>
        <v/>
      </c>
      <c r="N174" s="161">
        <f t="shared" si="24"/>
        <v>0</v>
      </c>
      <c r="O174" s="168">
        <f>Input!C190</f>
        <v>0</v>
      </c>
      <c r="P174" s="168"/>
      <c r="R174" s="131">
        <f t="shared" si="25"/>
        <v>0</v>
      </c>
      <c r="S174" s="133" t="str">
        <f t="shared" si="23"/>
        <v xml:space="preserve"> </v>
      </c>
      <c r="T174" s="133"/>
      <c r="U174" s="132" t="str">
        <f>_xlfn.IFNA(IF($D174=0,LOOKUP($F174,{0.1,0.2,0.3,0.4,0.5,0.6,0.7,0.8,0.9,1},{22,34,46,58,70,82,94,106,118,130}),""),"")</f>
        <v/>
      </c>
      <c r="V174" s="132" t="str">
        <f>_xlfn.IFNA(IF($D174=1,LOOKUP($F174,{0.1,0.2,0.3,0.4,0.5,0.6,0.7,0.8,0.9,1},{23,35,47,59,71,83,95,107,119,131}),""),"")</f>
        <v/>
      </c>
      <c r="W174" s="132" t="str">
        <f>_xlfn.IFNA(IF($D174=2,LOOKUP($F174,{0.1,0.2,0.3,0.4,0.5,0.6,0.7,0.8,0.9,1},{24,36,48,60,72,84,96,108,120,132}),""),"")</f>
        <v/>
      </c>
      <c r="X174" s="132" t="str">
        <f>_xlfn.IFNA(IF($D174=3,LOOKUP($F174,{0.1,0.2,0.3,0.4,0.5,0.6,0.7,0.8,0.9,1},{25,37,49,61,73,85,97,109,121,133}),""),"")</f>
        <v/>
      </c>
      <c r="Y174" s="132" t="str">
        <f>_xlfn.IFNA(IF($D174=4,LOOKUP($F174,{0.1,0.2,0.3,0.4,0.5,0.6,0.7,0.8,0.9,1},{26,38,50,62,74,86,98,110,122,134}),""),"")</f>
        <v/>
      </c>
      <c r="Z174" s="132" t="str">
        <f>_xlfn.IFNA(IF($D174=5,LOOKUP($F174,{0.1,0.2,0.3,0.4,0.5,0.6,0.7,0.8,0.9,1},{27,39,51,63,75,87,99,111,123,135}),""),"")</f>
        <v/>
      </c>
      <c r="AA174" s="132">
        <f t="shared" si="27"/>
        <v>0</v>
      </c>
      <c r="AB174" s="132" t="str">
        <f t="shared" si="28"/>
        <v>00</v>
      </c>
      <c r="AC174" s="82" t="e">
        <f>VLOOKUP(AB174,'AMI Ref'!T:U,2,FALSE)</f>
        <v>#N/A</v>
      </c>
      <c r="AD174" s="124"/>
      <c r="AE174" s="81" t="str">
        <f>_xlfn.IFNA(IF($D174=0,IF($J174="Not Paid by Tenant",0,INDEX('AMI Ref'!$K$5:$N$5,MATCH($J174,{"Oil","Gas","Electric - Other","ELECTRIC - HEAT PUMP"},0))),0),"")</f>
        <v/>
      </c>
      <c r="AF174" s="81">
        <f>_xlfn.IFNA(IF($D174=1,IF($J174="Not Paid by Tenant",0,INDEX('AMI Ref'!$K$6:$N$6,MATCH($J174,{"Oil","Gas","Electric - Other","ELECTRIC - HEAT PUMP"},0))),0),"")</f>
        <v>0</v>
      </c>
      <c r="AG174" s="81">
        <f>_xlfn.IFNA(IF($D174=2,IF($J174="Not Paid by Tenant",0,INDEX('AMI Ref'!$K$7:$N$7,MATCH($J174,{"Oil","Gas","Electric - Other","ELECTRIC - HEAT PUMP"},0))),0),"")</f>
        <v>0</v>
      </c>
      <c r="AH174" s="81">
        <f>_xlfn.IFNA(IF($D174=3,IF($J174="Not Paid by Tenant",0,INDEX('AMI Ref'!$K$8:$N$8,MATCH($J174,{"Oil","Gas","Electric - Other","ELECTRIC - HEAT PUMP"},0))),0),"")</f>
        <v>0</v>
      </c>
      <c r="AI174" s="81">
        <f>_xlfn.IFNA(IF($D174=4,IF($J174="Not Paid by Tenant",0,INDEX('AMI Ref'!$K$9:$N$9,MATCH($J174,{"Oil","Gas","Electric - Other","ELECTRIC - HEAT PUMP"},0))),0),"")</f>
        <v>0</v>
      </c>
      <c r="AJ174" s="81">
        <f>_xlfn.IFNA(IF($D174=5,IF($J174="Not Paid by Tenant",0,INDEX('AMI Ref'!$K$10:$N$10,MATCH($J174,{"Oil","Gas","Electric - Other","ELECTRIC - HEAT PUMP"},0))),0),"")</f>
        <v>0</v>
      </c>
      <c r="AK174" s="128"/>
      <c r="AL174" s="81" t="str">
        <f>_xlfn.IFNA(IF($D174=0,IF($K174="Not Paid by Tenant",0,INDEX('AMI Ref'!$O$5:$R$5,MATCH($K174,{"Oil","Gas","Electric - Other","Electric ccASHP - split"},0))),0),"")</f>
        <v/>
      </c>
      <c r="AM174" s="81">
        <f>_xlfn.IFNA(IF($D174=1,IF($K174="Not Paid by Tenant",0,INDEX('AMI Ref'!$O$6:$R$6,MATCH($K174,{"Oil","Gas","Electric - Other","Electric ccASHP - split"},0))),0),"")</f>
        <v>0</v>
      </c>
      <c r="AN174" s="81">
        <f>_xlfn.IFNA(IF($D174=2,IF($K174="Not Paid by Tenant",0,INDEX('AMI Ref'!$O$7:$R$7,MATCH($K174,{"Oil","Gas","Electric - Other","Electric ccASHP - split"},0))),0),"")</f>
        <v>0</v>
      </c>
      <c r="AO174" s="81">
        <f>_xlfn.IFNA(IF($D174=3,IF($K174="Not Paid by Tenant",0,INDEX('AMI Ref'!$O$8:$R$8,MATCH($K174,{"Oil","Gas","Electric - Other","Electric ccASHP - split"},0))),0),"")</f>
        <v>0</v>
      </c>
      <c r="AP174" s="81">
        <f>_xlfn.IFNA(IF($D174=4,IF($K174="Not Paid by Tenant",0,INDEX('AMI Ref'!$O$9:$R$9,MATCH($K174,{"Oil","Gas","Electric - Other","Electric ccASHP - split"},0))),0),"")</f>
        <v>0</v>
      </c>
      <c r="AQ174" s="81">
        <f>_xlfn.IFNA(IF($D174=5,IF($K174="Not Paid by Tenant",0,INDEX('AMI Ref'!$O$10:$R$10,MATCH($K174,{"Oil","Gas","Electric - Other","Electric ccASHP - split"},0))),0),"")</f>
        <v>0</v>
      </c>
      <c r="AR174" s="124">
        <f t="shared" si="29"/>
        <v>0</v>
      </c>
      <c r="AS174" s="123" t="e">
        <f t="shared" si="30"/>
        <v>#N/A</v>
      </c>
    </row>
    <row r="175" spans="1:45" ht="12.95" customHeight="1" x14ac:dyDescent="0.2">
      <c r="A175" s="130">
        <v>173</v>
      </c>
      <c r="B175" s="177">
        <f>IF(OR(COUNTIF($B$2:$B174,Input!$F191)&lt;1,COUNTIF($O$2:$O174,Input!$C191)&lt;1),Input!F191,0)</f>
        <v>0</v>
      </c>
      <c r="C175" s="177">
        <f>IF(OR(COUNTIF($B$2:$B174,Input!$F191)&lt;1,COUNTIF($O$2:$O174,Input!$C191)&lt;1),Input!G191,0)</f>
        <v>0</v>
      </c>
      <c r="D175" s="177">
        <f>IF(OR(COUNTIF($B$2:$B174,Input!$F191)&lt;1,COUNTIF($O$2:$O174,Input!$C191)&lt;1),Input!H191,0)</f>
        <v>0</v>
      </c>
      <c r="E175" s="177">
        <f>IF(OR(COUNTIF($B$2:$B174,Input!$F191)&lt;1,COUNTIF($O$2:$O174,Input!$C191)&lt;1),Input!I191,0)</f>
        <v>0</v>
      </c>
      <c r="F175" s="177">
        <f>IF(OR(COUNTIF($B$2:$B174,Input!$F191)&lt;1,COUNTIF($O$2:$O174,Input!$C191)&lt;1),Input!J191,0)</f>
        <v>0</v>
      </c>
      <c r="G175" s="177">
        <f>IF(OR(COUNTIF($B$2:$B174,Input!$F191)&lt;1,COUNTIF($O$2:$O174,Input!$C191)&lt;1),Input!K191,0)</f>
        <v>0</v>
      </c>
      <c r="H175" s="177">
        <f>IF(OR(COUNTIF($B$2:$B174,Input!$F191)&lt;1,COUNTIF($O$2:$O174,Input!$C191)&lt;1),Input!L191,0)</f>
        <v>0</v>
      </c>
      <c r="I175" s="177">
        <f>IF(OR(COUNTIF($B$2:$B174,Input!$F191)&lt;1,COUNTIF($O$2:$O174,Input!$C191)&lt;1),Input!M191,0)</f>
        <v>0</v>
      </c>
      <c r="J175" s="177">
        <f>IF(OR(COUNTIF($B$2:$B174,Input!$F191)&lt;1,COUNTIF($O$2:$O174,Input!$C191)&lt;1),Input!N191,0)</f>
        <v>0</v>
      </c>
      <c r="K175" s="177">
        <f>IF(OR(COUNTIF($B$2:$B174,Input!$F191)&lt;1,COUNTIF($O$2:$O174,Input!$C191)&lt;1),Input!O191,0)</f>
        <v>0</v>
      </c>
      <c r="L175" s="177">
        <f>IF(OR(COUNTIF($B$2:$B174,Input!$F191)&lt;1,COUNTIF($O$2:$O174,Input!$C191)&lt;1),Input!P191,0)</f>
        <v>0</v>
      </c>
      <c r="M175" s="129" t="str">
        <f t="shared" si="26"/>
        <v/>
      </c>
      <c r="N175" s="161">
        <f t="shared" si="24"/>
        <v>0</v>
      </c>
      <c r="O175" s="168">
        <f>Input!C191</f>
        <v>0</v>
      </c>
      <c r="P175" s="168"/>
      <c r="R175" s="131">
        <f t="shared" si="25"/>
        <v>0</v>
      </c>
      <c r="S175" s="133" t="str">
        <f t="shared" si="23"/>
        <v xml:space="preserve"> </v>
      </c>
      <c r="T175" s="133"/>
      <c r="U175" s="132" t="str">
        <f>_xlfn.IFNA(IF($D175=0,LOOKUP($F175,{0.1,0.2,0.3,0.4,0.5,0.6,0.7,0.8,0.9,1},{22,34,46,58,70,82,94,106,118,130}),""),"")</f>
        <v/>
      </c>
      <c r="V175" s="132" t="str">
        <f>_xlfn.IFNA(IF($D175=1,LOOKUP($F175,{0.1,0.2,0.3,0.4,0.5,0.6,0.7,0.8,0.9,1},{23,35,47,59,71,83,95,107,119,131}),""),"")</f>
        <v/>
      </c>
      <c r="W175" s="132" t="str">
        <f>_xlfn.IFNA(IF($D175=2,LOOKUP($F175,{0.1,0.2,0.3,0.4,0.5,0.6,0.7,0.8,0.9,1},{24,36,48,60,72,84,96,108,120,132}),""),"")</f>
        <v/>
      </c>
      <c r="X175" s="132" t="str">
        <f>_xlfn.IFNA(IF($D175=3,LOOKUP($F175,{0.1,0.2,0.3,0.4,0.5,0.6,0.7,0.8,0.9,1},{25,37,49,61,73,85,97,109,121,133}),""),"")</f>
        <v/>
      </c>
      <c r="Y175" s="132" t="str">
        <f>_xlfn.IFNA(IF($D175=4,LOOKUP($F175,{0.1,0.2,0.3,0.4,0.5,0.6,0.7,0.8,0.9,1},{26,38,50,62,74,86,98,110,122,134}),""),"")</f>
        <v/>
      </c>
      <c r="Z175" s="132" t="str">
        <f>_xlfn.IFNA(IF($D175=5,LOOKUP($F175,{0.1,0.2,0.3,0.4,0.5,0.6,0.7,0.8,0.9,1},{27,39,51,63,75,87,99,111,123,135}),""),"")</f>
        <v/>
      </c>
      <c r="AA175" s="132">
        <f t="shared" si="27"/>
        <v>0</v>
      </c>
      <c r="AB175" s="132" t="str">
        <f t="shared" si="28"/>
        <v>00</v>
      </c>
      <c r="AC175" s="82" t="e">
        <f>VLOOKUP(AB175,'AMI Ref'!T:U,2,FALSE)</f>
        <v>#N/A</v>
      </c>
      <c r="AD175" s="124"/>
      <c r="AE175" s="81" t="str">
        <f>_xlfn.IFNA(IF($D175=0,IF($J175="Not Paid by Tenant",0,INDEX('AMI Ref'!$K$5:$N$5,MATCH($J175,{"Oil","Gas","Electric - Other","ELECTRIC - HEAT PUMP"},0))),0),"")</f>
        <v/>
      </c>
      <c r="AF175" s="81">
        <f>_xlfn.IFNA(IF($D175=1,IF($J175="Not Paid by Tenant",0,INDEX('AMI Ref'!$K$6:$N$6,MATCH($J175,{"Oil","Gas","Electric - Other","ELECTRIC - HEAT PUMP"},0))),0),"")</f>
        <v>0</v>
      </c>
      <c r="AG175" s="81">
        <f>_xlfn.IFNA(IF($D175=2,IF($J175="Not Paid by Tenant",0,INDEX('AMI Ref'!$K$7:$N$7,MATCH($J175,{"Oil","Gas","Electric - Other","ELECTRIC - HEAT PUMP"},0))),0),"")</f>
        <v>0</v>
      </c>
      <c r="AH175" s="81">
        <f>_xlfn.IFNA(IF($D175=3,IF($J175="Not Paid by Tenant",0,INDEX('AMI Ref'!$K$8:$N$8,MATCH($J175,{"Oil","Gas","Electric - Other","ELECTRIC - HEAT PUMP"},0))),0),"")</f>
        <v>0</v>
      </c>
      <c r="AI175" s="81">
        <f>_xlfn.IFNA(IF($D175=4,IF($J175="Not Paid by Tenant",0,INDEX('AMI Ref'!$K$9:$N$9,MATCH($J175,{"Oil","Gas","Electric - Other","ELECTRIC - HEAT PUMP"},0))),0),"")</f>
        <v>0</v>
      </c>
      <c r="AJ175" s="81">
        <f>_xlfn.IFNA(IF($D175=5,IF($J175="Not Paid by Tenant",0,INDEX('AMI Ref'!$K$10:$N$10,MATCH($J175,{"Oil","Gas","Electric - Other","ELECTRIC - HEAT PUMP"},0))),0),"")</f>
        <v>0</v>
      </c>
      <c r="AK175" s="128"/>
      <c r="AL175" s="81" t="str">
        <f>_xlfn.IFNA(IF($D175=0,IF($K175="Not Paid by Tenant",0,INDEX('AMI Ref'!$O$5:$R$5,MATCH($K175,{"Oil","Gas","Electric - Other","Electric ccASHP - split"},0))),0),"")</f>
        <v/>
      </c>
      <c r="AM175" s="81">
        <f>_xlfn.IFNA(IF($D175=1,IF($K175="Not Paid by Tenant",0,INDEX('AMI Ref'!$O$6:$R$6,MATCH($K175,{"Oil","Gas","Electric - Other","Electric ccASHP - split"},0))),0),"")</f>
        <v>0</v>
      </c>
      <c r="AN175" s="81">
        <f>_xlfn.IFNA(IF($D175=2,IF($K175="Not Paid by Tenant",0,INDEX('AMI Ref'!$O$7:$R$7,MATCH($K175,{"Oil","Gas","Electric - Other","Electric ccASHP - split"},0))),0),"")</f>
        <v>0</v>
      </c>
      <c r="AO175" s="81">
        <f>_xlfn.IFNA(IF($D175=3,IF($K175="Not Paid by Tenant",0,INDEX('AMI Ref'!$O$8:$R$8,MATCH($K175,{"Oil","Gas","Electric - Other","Electric ccASHP - split"},0))),0),"")</f>
        <v>0</v>
      </c>
      <c r="AP175" s="81">
        <f>_xlfn.IFNA(IF($D175=4,IF($K175="Not Paid by Tenant",0,INDEX('AMI Ref'!$O$9:$R$9,MATCH($K175,{"Oil","Gas","Electric - Other","Electric ccASHP - split"},0))),0),"")</f>
        <v>0</v>
      </c>
      <c r="AQ175" s="81">
        <f>_xlfn.IFNA(IF($D175=5,IF($K175="Not Paid by Tenant",0,INDEX('AMI Ref'!$O$10:$R$10,MATCH($K175,{"Oil","Gas","Electric - Other","Electric ccASHP - split"},0))),0),"")</f>
        <v>0</v>
      </c>
      <c r="AR175" s="124">
        <f t="shared" si="29"/>
        <v>0</v>
      </c>
      <c r="AS175" s="123" t="e">
        <f t="shared" si="30"/>
        <v>#N/A</v>
      </c>
    </row>
    <row r="176" spans="1:45" ht="12.95" customHeight="1" x14ac:dyDescent="0.2">
      <c r="A176" s="130">
        <v>174</v>
      </c>
      <c r="B176" s="177">
        <f>IF(OR(COUNTIF($B$2:$B175,Input!$F192)&lt;1,COUNTIF($O$2:$O175,Input!$C192)&lt;1),Input!F192,0)</f>
        <v>0</v>
      </c>
      <c r="C176" s="177">
        <f>IF(OR(COUNTIF($B$2:$B175,Input!$F192)&lt;1,COUNTIF($O$2:$O175,Input!$C192)&lt;1),Input!G192,0)</f>
        <v>0</v>
      </c>
      <c r="D176" s="177">
        <f>IF(OR(COUNTIF($B$2:$B175,Input!$F192)&lt;1,COUNTIF($O$2:$O175,Input!$C192)&lt;1),Input!H192,0)</f>
        <v>0</v>
      </c>
      <c r="E176" s="177">
        <f>IF(OR(COUNTIF($B$2:$B175,Input!$F192)&lt;1,COUNTIF($O$2:$O175,Input!$C192)&lt;1),Input!I192,0)</f>
        <v>0</v>
      </c>
      <c r="F176" s="177">
        <f>IF(OR(COUNTIF($B$2:$B175,Input!$F192)&lt;1,COUNTIF($O$2:$O175,Input!$C192)&lt;1),Input!J192,0)</f>
        <v>0</v>
      </c>
      <c r="G176" s="177">
        <f>IF(OR(COUNTIF($B$2:$B175,Input!$F192)&lt;1,COUNTIF($O$2:$O175,Input!$C192)&lt;1),Input!K192,0)</f>
        <v>0</v>
      </c>
      <c r="H176" s="177">
        <f>IF(OR(COUNTIF($B$2:$B175,Input!$F192)&lt;1,COUNTIF($O$2:$O175,Input!$C192)&lt;1),Input!L192,0)</f>
        <v>0</v>
      </c>
      <c r="I176" s="177">
        <f>IF(OR(COUNTIF($B$2:$B175,Input!$F192)&lt;1,COUNTIF($O$2:$O175,Input!$C192)&lt;1),Input!M192,0)</f>
        <v>0</v>
      </c>
      <c r="J176" s="177">
        <f>IF(OR(COUNTIF($B$2:$B175,Input!$F192)&lt;1,COUNTIF($O$2:$O175,Input!$C192)&lt;1),Input!N192,0)</f>
        <v>0</v>
      </c>
      <c r="K176" s="177">
        <f>IF(OR(COUNTIF($B$2:$B175,Input!$F192)&lt;1,COUNTIF($O$2:$O175,Input!$C192)&lt;1),Input!O192,0)</f>
        <v>0</v>
      </c>
      <c r="L176" s="177">
        <f>IF(OR(COUNTIF($B$2:$B175,Input!$F192)&lt;1,COUNTIF($O$2:$O175,Input!$C192)&lt;1),Input!P192,0)</f>
        <v>0</v>
      </c>
      <c r="M176" s="129" t="str">
        <f t="shared" si="26"/>
        <v/>
      </c>
      <c r="N176" s="161">
        <f t="shared" si="24"/>
        <v>0</v>
      </c>
      <c r="O176" s="168">
        <f>Input!C192</f>
        <v>0</v>
      </c>
      <c r="P176" s="168"/>
      <c r="R176" s="131">
        <f t="shared" si="25"/>
        <v>0</v>
      </c>
      <c r="S176" s="133" t="str">
        <f t="shared" si="23"/>
        <v xml:space="preserve"> </v>
      </c>
      <c r="T176" s="133"/>
      <c r="U176" s="132" t="str">
        <f>_xlfn.IFNA(IF($D176=0,LOOKUP($F176,{0.1,0.2,0.3,0.4,0.5,0.6,0.7,0.8,0.9,1},{22,34,46,58,70,82,94,106,118,130}),""),"")</f>
        <v/>
      </c>
      <c r="V176" s="132" t="str">
        <f>_xlfn.IFNA(IF($D176=1,LOOKUP($F176,{0.1,0.2,0.3,0.4,0.5,0.6,0.7,0.8,0.9,1},{23,35,47,59,71,83,95,107,119,131}),""),"")</f>
        <v/>
      </c>
      <c r="W176" s="132" t="str">
        <f>_xlfn.IFNA(IF($D176=2,LOOKUP($F176,{0.1,0.2,0.3,0.4,0.5,0.6,0.7,0.8,0.9,1},{24,36,48,60,72,84,96,108,120,132}),""),"")</f>
        <v/>
      </c>
      <c r="X176" s="132" t="str">
        <f>_xlfn.IFNA(IF($D176=3,LOOKUP($F176,{0.1,0.2,0.3,0.4,0.5,0.6,0.7,0.8,0.9,1},{25,37,49,61,73,85,97,109,121,133}),""),"")</f>
        <v/>
      </c>
      <c r="Y176" s="132" t="str">
        <f>_xlfn.IFNA(IF($D176=4,LOOKUP($F176,{0.1,0.2,0.3,0.4,0.5,0.6,0.7,0.8,0.9,1},{26,38,50,62,74,86,98,110,122,134}),""),"")</f>
        <v/>
      </c>
      <c r="Z176" s="132" t="str">
        <f>_xlfn.IFNA(IF($D176=5,LOOKUP($F176,{0.1,0.2,0.3,0.4,0.5,0.6,0.7,0.8,0.9,1},{27,39,51,63,75,87,99,111,123,135}),""),"")</f>
        <v/>
      </c>
      <c r="AA176" s="132">
        <f t="shared" si="27"/>
        <v>0</v>
      </c>
      <c r="AB176" s="132" t="str">
        <f t="shared" si="28"/>
        <v>00</v>
      </c>
      <c r="AC176" s="82" t="e">
        <f>VLOOKUP(AB176,'AMI Ref'!T:U,2,FALSE)</f>
        <v>#N/A</v>
      </c>
      <c r="AD176" s="124"/>
      <c r="AE176" s="81" t="str">
        <f>_xlfn.IFNA(IF($D176=0,IF($J176="Not Paid by Tenant",0,INDEX('AMI Ref'!$K$5:$N$5,MATCH($J176,{"Oil","Gas","Electric - Other","ELECTRIC - HEAT PUMP"},0))),0),"")</f>
        <v/>
      </c>
      <c r="AF176" s="81">
        <f>_xlfn.IFNA(IF($D176=1,IF($J176="Not Paid by Tenant",0,INDEX('AMI Ref'!$K$6:$N$6,MATCH($J176,{"Oil","Gas","Electric - Other","ELECTRIC - HEAT PUMP"},0))),0),"")</f>
        <v>0</v>
      </c>
      <c r="AG176" s="81">
        <f>_xlfn.IFNA(IF($D176=2,IF($J176="Not Paid by Tenant",0,INDEX('AMI Ref'!$K$7:$N$7,MATCH($J176,{"Oil","Gas","Electric - Other","ELECTRIC - HEAT PUMP"},0))),0),"")</f>
        <v>0</v>
      </c>
      <c r="AH176" s="81">
        <f>_xlfn.IFNA(IF($D176=3,IF($J176="Not Paid by Tenant",0,INDEX('AMI Ref'!$K$8:$N$8,MATCH($J176,{"Oil","Gas","Electric - Other","ELECTRIC - HEAT PUMP"},0))),0),"")</f>
        <v>0</v>
      </c>
      <c r="AI176" s="81">
        <f>_xlfn.IFNA(IF($D176=4,IF($J176="Not Paid by Tenant",0,INDEX('AMI Ref'!$K$9:$N$9,MATCH($J176,{"Oil","Gas","Electric - Other","ELECTRIC - HEAT PUMP"},0))),0),"")</f>
        <v>0</v>
      </c>
      <c r="AJ176" s="81">
        <f>_xlfn.IFNA(IF($D176=5,IF($J176="Not Paid by Tenant",0,INDEX('AMI Ref'!$K$10:$N$10,MATCH($J176,{"Oil","Gas","Electric - Other","ELECTRIC - HEAT PUMP"},0))),0),"")</f>
        <v>0</v>
      </c>
      <c r="AK176" s="128"/>
      <c r="AL176" s="81" t="str">
        <f>_xlfn.IFNA(IF($D176=0,IF($K176="Not Paid by Tenant",0,INDEX('AMI Ref'!$O$5:$R$5,MATCH($K176,{"Oil","Gas","Electric - Other","Electric ccASHP - split"},0))),0),"")</f>
        <v/>
      </c>
      <c r="AM176" s="81">
        <f>_xlfn.IFNA(IF($D176=1,IF($K176="Not Paid by Tenant",0,INDEX('AMI Ref'!$O$6:$R$6,MATCH($K176,{"Oil","Gas","Electric - Other","Electric ccASHP - split"},0))),0),"")</f>
        <v>0</v>
      </c>
      <c r="AN176" s="81">
        <f>_xlfn.IFNA(IF($D176=2,IF($K176="Not Paid by Tenant",0,INDEX('AMI Ref'!$O$7:$R$7,MATCH($K176,{"Oil","Gas","Electric - Other","Electric ccASHP - split"},0))),0),"")</f>
        <v>0</v>
      </c>
      <c r="AO176" s="81">
        <f>_xlfn.IFNA(IF($D176=3,IF($K176="Not Paid by Tenant",0,INDEX('AMI Ref'!$O$8:$R$8,MATCH($K176,{"Oil","Gas","Electric - Other","Electric ccASHP - split"},0))),0),"")</f>
        <v>0</v>
      </c>
      <c r="AP176" s="81">
        <f>_xlfn.IFNA(IF($D176=4,IF($K176="Not Paid by Tenant",0,INDEX('AMI Ref'!$O$9:$R$9,MATCH($K176,{"Oil","Gas","Electric - Other","Electric ccASHP - split"},0))),0),"")</f>
        <v>0</v>
      </c>
      <c r="AQ176" s="81">
        <f>_xlfn.IFNA(IF($D176=5,IF($K176="Not Paid by Tenant",0,INDEX('AMI Ref'!$O$10:$R$10,MATCH($K176,{"Oil","Gas","Electric - Other","Electric ccASHP - split"},0))),0),"")</f>
        <v>0</v>
      </c>
      <c r="AR176" s="124">
        <f t="shared" si="29"/>
        <v>0</v>
      </c>
      <c r="AS176" s="123" t="e">
        <f t="shared" si="30"/>
        <v>#N/A</v>
      </c>
    </row>
    <row r="177" spans="1:45" ht="12.95" customHeight="1" x14ac:dyDescent="0.2">
      <c r="A177" s="130">
        <v>175</v>
      </c>
      <c r="B177" s="177">
        <f>IF(OR(COUNTIF($B$2:$B176,Input!$F193)&lt;1,COUNTIF($O$2:$O176,Input!$C193)&lt;1),Input!F193,0)</f>
        <v>0</v>
      </c>
      <c r="C177" s="177">
        <f>IF(OR(COUNTIF($B$2:$B176,Input!$F193)&lt;1,COUNTIF($O$2:$O176,Input!$C193)&lt;1),Input!G193,0)</f>
        <v>0</v>
      </c>
      <c r="D177" s="177">
        <f>IF(OR(COUNTIF($B$2:$B176,Input!$F193)&lt;1,COUNTIF($O$2:$O176,Input!$C193)&lt;1),Input!H193,0)</f>
        <v>0</v>
      </c>
      <c r="E177" s="177">
        <f>IF(OR(COUNTIF($B$2:$B176,Input!$F193)&lt;1,COUNTIF($O$2:$O176,Input!$C193)&lt;1),Input!I193,0)</f>
        <v>0</v>
      </c>
      <c r="F177" s="177">
        <f>IF(OR(COUNTIF($B$2:$B176,Input!$F193)&lt;1,COUNTIF($O$2:$O176,Input!$C193)&lt;1),Input!J193,0)</f>
        <v>0</v>
      </c>
      <c r="G177" s="177">
        <f>IF(OR(COUNTIF($B$2:$B176,Input!$F193)&lt;1,COUNTIF($O$2:$O176,Input!$C193)&lt;1),Input!K193,0)</f>
        <v>0</v>
      </c>
      <c r="H177" s="177">
        <f>IF(OR(COUNTIF($B$2:$B176,Input!$F193)&lt;1,COUNTIF($O$2:$O176,Input!$C193)&lt;1),Input!L193,0)</f>
        <v>0</v>
      </c>
      <c r="I177" s="177">
        <f>IF(OR(COUNTIF($B$2:$B176,Input!$F193)&lt;1,COUNTIF($O$2:$O176,Input!$C193)&lt;1),Input!M193,0)</f>
        <v>0</v>
      </c>
      <c r="J177" s="177">
        <f>IF(OR(COUNTIF($B$2:$B176,Input!$F193)&lt;1,COUNTIF($O$2:$O176,Input!$C193)&lt;1),Input!N193,0)</f>
        <v>0</v>
      </c>
      <c r="K177" s="177">
        <f>IF(OR(COUNTIF($B$2:$B176,Input!$F193)&lt;1,COUNTIF($O$2:$O176,Input!$C193)&lt;1),Input!O193,0)</f>
        <v>0</v>
      </c>
      <c r="L177" s="177">
        <f>IF(OR(COUNTIF($B$2:$B176,Input!$F193)&lt;1,COUNTIF($O$2:$O176,Input!$C193)&lt;1),Input!P193,0)</f>
        <v>0</v>
      </c>
      <c r="M177" s="129" t="str">
        <f t="shared" si="26"/>
        <v/>
      </c>
      <c r="N177" s="161">
        <f t="shared" si="24"/>
        <v>0</v>
      </c>
      <c r="O177" s="168">
        <f>Input!C193</f>
        <v>0</v>
      </c>
      <c r="P177" s="168"/>
      <c r="R177" s="131">
        <f t="shared" si="25"/>
        <v>0</v>
      </c>
      <c r="S177" s="133" t="str">
        <f t="shared" si="23"/>
        <v xml:space="preserve"> </v>
      </c>
      <c r="T177" s="133"/>
      <c r="U177" s="132" t="str">
        <f>_xlfn.IFNA(IF($D177=0,LOOKUP($F177,{0.1,0.2,0.3,0.4,0.5,0.6,0.7,0.8,0.9,1},{22,34,46,58,70,82,94,106,118,130}),""),"")</f>
        <v/>
      </c>
      <c r="V177" s="132" t="str">
        <f>_xlfn.IFNA(IF($D177=1,LOOKUP($F177,{0.1,0.2,0.3,0.4,0.5,0.6,0.7,0.8,0.9,1},{23,35,47,59,71,83,95,107,119,131}),""),"")</f>
        <v/>
      </c>
      <c r="W177" s="132" t="str">
        <f>_xlfn.IFNA(IF($D177=2,LOOKUP($F177,{0.1,0.2,0.3,0.4,0.5,0.6,0.7,0.8,0.9,1},{24,36,48,60,72,84,96,108,120,132}),""),"")</f>
        <v/>
      </c>
      <c r="X177" s="132" t="str">
        <f>_xlfn.IFNA(IF($D177=3,LOOKUP($F177,{0.1,0.2,0.3,0.4,0.5,0.6,0.7,0.8,0.9,1},{25,37,49,61,73,85,97,109,121,133}),""),"")</f>
        <v/>
      </c>
      <c r="Y177" s="132" t="str">
        <f>_xlfn.IFNA(IF($D177=4,LOOKUP($F177,{0.1,0.2,0.3,0.4,0.5,0.6,0.7,0.8,0.9,1},{26,38,50,62,74,86,98,110,122,134}),""),"")</f>
        <v/>
      </c>
      <c r="Z177" s="132" t="str">
        <f>_xlfn.IFNA(IF($D177=5,LOOKUP($F177,{0.1,0.2,0.3,0.4,0.5,0.6,0.7,0.8,0.9,1},{27,39,51,63,75,87,99,111,123,135}),""),"")</f>
        <v/>
      </c>
      <c r="AA177" s="132">
        <f t="shared" si="27"/>
        <v>0</v>
      </c>
      <c r="AB177" s="132" t="str">
        <f t="shared" si="28"/>
        <v>00</v>
      </c>
      <c r="AC177" s="82" t="e">
        <f>VLOOKUP(AB177,'AMI Ref'!T:U,2,FALSE)</f>
        <v>#N/A</v>
      </c>
      <c r="AD177" s="124"/>
      <c r="AE177" s="81" t="str">
        <f>_xlfn.IFNA(IF($D177=0,IF($J177="Not Paid by Tenant",0,INDEX('AMI Ref'!$K$5:$N$5,MATCH($J177,{"Oil","Gas","Electric - Other","ELECTRIC - HEAT PUMP"},0))),0),"")</f>
        <v/>
      </c>
      <c r="AF177" s="81">
        <f>_xlfn.IFNA(IF($D177=1,IF($J177="Not Paid by Tenant",0,INDEX('AMI Ref'!$K$6:$N$6,MATCH($J177,{"Oil","Gas","Electric - Other","ELECTRIC - HEAT PUMP"},0))),0),"")</f>
        <v>0</v>
      </c>
      <c r="AG177" s="81">
        <f>_xlfn.IFNA(IF($D177=2,IF($J177="Not Paid by Tenant",0,INDEX('AMI Ref'!$K$7:$N$7,MATCH($J177,{"Oil","Gas","Electric - Other","ELECTRIC - HEAT PUMP"},0))),0),"")</f>
        <v>0</v>
      </c>
      <c r="AH177" s="81">
        <f>_xlfn.IFNA(IF($D177=3,IF($J177="Not Paid by Tenant",0,INDEX('AMI Ref'!$K$8:$N$8,MATCH($J177,{"Oil","Gas","Electric - Other","ELECTRIC - HEAT PUMP"},0))),0),"")</f>
        <v>0</v>
      </c>
      <c r="AI177" s="81">
        <f>_xlfn.IFNA(IF($D177=4,IF($J177="Not Paid by Tenant",0,INDEX('AMI Ref'!$K$9:$N$9,MATCH($J177,{"Oil","Gas","Electric - Other","ELECTRIC - HEAT PUMP"},0))),0),"")</f>
        <v>0</v>
      </c>
      <c r="AJ177" s="81">
        <f>_xlfn.IFNA(IF($D177=5,IF($J177="Not Paid by Tenant",0,INDEX('AMI Ref'!$K$10:$N$10,MATCH($J177,{"Oil","Gas","Electric - Other","ELECTRIC - HEAT PUMP"},0))),0),"")</f>
        <v>0</v>
      </c>
      <c r="AK177" s="128"/>
      <c r="AL177" s="81" t="str">
        <f>_xlfn.IFNA(IF($D177=0,IF($K177="Not Paid by Tenant",0,INDEX('AMI Ref'!$O$5:$R$5,MATCH($K177,{"Oil","Gas","Electric - Other","Electric ccASHP - split"},0))),0),"")</f>
        <v/>
      </c>
      <c r="AM177" s="81">
        <f>_xlfn.IFNA(IF($D177=1,IF($K177="Not Paid by Tenant",0,INDEX('AMI Ref'!$O$6:$R$6,MATCH($K177,{"Oil","Gas","Electric - Other","Electric ccASHP - split"},0))),0),"")</f>
        <v>0</v>
      </c>
      <c r="AN177" s="81">
        <f>_xlfn.IFNA(IF($D177=2,IF($K177="Not Paid by Tenant",0,INDEX('AMI Ref'!$O$7:$R$7,MATCH($K177,{"Oil","Gas","Electric - Other","Electric ccASHP - split"},0))),0),"")</f>
        <v>0</v>
      </c>
      <c r="AO177" s="81">
        <f>_xlfn.IFNA(IF($D177=3,IF($K177="Not Paid by Tenant",0,INDEX('AMI Ref'!$O$8:$R$8,MATCH($K177,{"Oil","Gas","Electric - Other","Electric ccASHP - split"},0))),0),"")</f>
        <v>0</v>
      </c>
      <c r="AP177" s="81">
        <f>_xlfn.IFNA(IF($D177=4,IF($K177="Not Paid by Tenant",0,INDEX('AMI Ref'!$O$9:$R$9,MATCH($K177,{"Oil","Gas","Electric - Other","Electric ccASHP - split"},0))),0),"")</f>
        <v>0</v>
      </c>
      <c r="AQ177" s="81">
        <f>_xlfn.IFNA(IF($D177=5,IF($K177="Not Paid by Tenant",0,INDEX('AMI Ref'!$O$10:$R$10,MATCH($K177,{"Oil","Gas","Electric - Other","Electric ccASHP - split"},0))),0),"")</f>
        <v>0</v>
      </c>
      <c r="AR177" s="124">
        <f t="shared" si="29"/>
        <v>0</v>
      </c>
      <c r="AS177" s="123" t="e">
        <f t="shared" si="30"/>
        <v>#N/A</v>
      </c>
    </row>
    <row r="178" spans="1:45" ht="12.95" customHeight="1" x14ac:dyDescent="0.2">
      <c r="A178" s="130">
        <v>176</v>
      </c>
      <c r="B178" s="177">
        <f>IF(OR(COUNTIF($B$2:$B177,Input!$F194)&lt;1,COUNTIF($O$2:$O177,Input!$C194)&lt;1),Input!F194,0)</f>
        <v>0</v>
      </c>
      <c r="C178" s="177">
        <f>IF(OR(COUNTIF($B$2:$B177,Input!$F194)&lt;1,COUNTIF($O$2:$O177,Input!$C194)&lt;1),Input!G194,0)</f>
        <v>0</v>
      </c>
      <c r="D178" s="177">
        <f>IF(OR(COUNTIF($B$2:$B177,Input!$F194)&lt;1,COUNTIF($O$2:$O177,Input!$C194)&lt;1),Input!H194,0)</f>
        <v>0</v>
      </c>
      <c r="E178" s="177">
        <f>IF(OR(COUNTIF($B$2:$B177,Input!$F194)&lt;1,COUNTIF($O$2:$O177,Input!$C194)&lt;1),Input!I194,0)</f>
        <v>0</v>
      </c>
      <c r="F178" s="177">
        <f>IF(OR(COUNTIF($B$2:$B177,Input!$F194)&lt;1,COUNTIF($O$2:$O177,Input!$C194)&lt;1),Input!J194,0)</f>
        <v>0</v>
      </c>
      <c r="G178" s="177">
        <f>IF(OR(COUNTIF($B$2:$B177,Input!$F194)&lt;1,COUNTIF($O$2:$O177,Input!$C194)&lt;1),Input!K194,0)</f>
        <v>0</v>
      </c>
      <c r="H178" s="177">
        <f>IF(OR(COUNTIF($B$2:$B177,Input!$F194)&lt;1,COUNTIF($O$2:$O177,Input!$C194)&lt;1),Input!L194,0)</f>
        <v>0</v>
      </c>
      <c r="I178" s="177">
        <f>IF(OR(COUNTIF($B$2:$B177,Input!$F194)&lt;1,COUNTIF($O$2:$O177,Input!$C194)&lt;1),Input!M194,0)</f>
        <v>0</v>
      </c>
      <c r="J178" s="177">
        <f>IF(OR(COUNTIF($B$2:$B177,Input!$F194)&lt;1,COUNTIF($O$2:$O177,Input!$C194)&lt;1),Input!N194,0)</f>
        <v>0</v>
      </c>
      <c r="K178" s="177">
        <f>IF(OR(COUNTIF($B$2:$B177,Input!$F194)&lt;1,COUNTIF($O$2:$O177,Input!$C194)&lt;1),Input!O194,0)</f>
        <v>0</v>
      </c>
      <c r="L178" s="177">
        <f>IF(OR(COUNTIF($B$2:$B177,Input!$F194)&lt;1,COUNTIF($O$2:$O177,Input!$C194)&lt;1),Input!P194,0)</f>
        <v>0</v>
      </c>
      <c r="M178" s="129" t="str">
        <f t="shared" si="26"/>
        <v/>
      </c>
      <c r="N178" s="161">
        <f t="shared" si="24"/>
        <v>0</v>
      </c>
      <c r="O178" s="168">
        <f>Input!C194</f>
        <v>0</v>
      </c>
      <c r="P178" s="168"/>
      <c r="R178" s="131">
        <f t="shared" si="25"/>
        <v>0</v>
      </c>
      <c r="S178" s="133" t="str">
        <f t="shared" si="23"/>
        <v xml:space="preserve"> </v>
      </c>
      <c r="T178" s="133"/>
      <c r="U178" s="132" t="str">
        <f>_xlfn.IFNA(IF($D178=0,LOOKUP($F178,{0.1,0.2,0.3,0.4,0.5,0.6,0.7,0.8,0.9,1},{22,34,46,58,70,82,94,106,118,130}),""),"")</f>
        <v/>
      </c>
      <c r="V178" s="132" t="str">
        <f>_xlfn.IFNA(IF($D178=1,LOOKUP($F178,{0.1,0.2,0.3,0.4,0.5,0.6,0.7,0.8,0.9,1},{23,35,47,59,71,83,95,107,119,131}),""),"")</f>
        <v/>
      </c>
      <c r="W178" s="132" t="str">
        <f>_xlfn.IFNA(IF($D178=2,LOOKUP($F178,{0.1,0.2,0.3,0.4,0.5,0.6,0.7,0.8,0.9,1},{24,36,48,60,72,84,96,108,120,132}),""),"")</f>
        <v/>
      </c>
      <c r="X178" s="132" t="str">
        <f>_xlfn.IFNA(IF($D178=3,LOOKUP($F178,{0.1,0.2,0.3,0.4,0.5,0.6,0.7,0.8,0.9,1},{25,37,49,61,73,85,97,109,121,133}),""),"")</f>
        <v/>
      </c>
      <c r="Y178" s="132" t="str">
        <f>_xlfn.IFNA(IF($D178=4,LOOKUP($F178,{0.1,0.2,0.3,0.4,0.5,0.6,0.7,0.8,0.9,1},{26,38,50,62,74,86,98,110,122,134}),""),"")</f>
        <v/>
      </c>
      <c r="Z178" s="132" t="str">
        <f>_xlfn.IFNA(IF($D178=5,LOOKUP($F178,{0.1,0.2,0.3,0.4,0.5,0.6,0.7,0.8,0.9,1},{27,39,51,63,75,87,99,111,123,135}),""),"")</f>
        <v/>
      </c>
      <c r="AA178" s="132">
        <f t="shared" si="27"/>
        <v>0</v>
      </c>
      <c r="AB178" s="132" t="str">
        <f t="shared" si="28"/>
        <v>00</v>
      </c>
      <c r="AC178" s="82" t="e">
        <f>VLOOKUP(AB178,'AMI Ref'!T:U,2,FALSE)</f>
        <v>#N/A</v>
      </c>
      <c r="AD178" s="124"/>
      <c r="AE178" s="81" t="str">
        <f>_xlfn.IFNA(IF($D178=0,IF($J178="Not Paid by Tenant",0,INDEX('AMI Ref'!$K$5:$N$5,MATCH($J178,{"Oil","Gas","Electric - Other","ELECTRIC - HEAT PUMP"},0))),0),"")</f>
        <v/>
      </c>
      <c r="AF178" s="81">
        <f>_xlfn.IFNA(IF($D178=1,IF($J178="Not Paid by Tenant",0,INDEX('AMI Ref'!$K$6:$N$6,MATCH($J178,{"Oil","Gas","Electric - Other","ELECTRIC - HEAT PUMP"},0))),0),"")</f>
        <v>0</v>
      </c>
      <c r="AG178" s="81">
        <f>_xlfn.IFNA(IF($D178=2,IF($J178="Not Paid by Tenant",0,INDEX('AMI Ref'!$K$7:$N$7,MATCH($J178,{"Oil","Gas","Electric - Other","ELECTRIC - HEAT PUMP"},0))),0),"")</f>
        <v>0</v>
      </c>
      <c r="AH178" s="81">
        <f>_xlfn.IFNA(IF($D178=3,IF($J178="Not Paid by Tenant",0,INDEX('AMI Ref'!$K$8:$N$8,MATCH($J178,{"Oil","Gas","Electric - Other","ELECTRIC - HEAT PUMP"},0))),0),"")</f>
        <v>0</v>
      </c>
      <c r="AI178" s="81">
        <f>_xlfn.IFNA(IF($D178=4,IF($J178="Not Paid by Tenant",0,INDEX('AMI Ref'!$K$9:$N$9,MATCH($J178,{"Oil","Gas","Electric - Other","ELECTRIC - HEAT PUMP"},0))),0),"")</f>
        <v>0</v>
      </c>
      <c r="AJ178" s="81">
        <f>_xlfn.IFNA(IF($D178=5,IF($J178="Not Paid by Tenant",0,INDEX('AMI Ref'!$K$10:$N$10,MATCH($J178,{"Oil","Gas","Electric - Other","ELECTRIC - HEAT PUMP"},0))),0),"")</f>
        <v>0</v>
      </c>
      <c r="AK178" s="128"/>
      <c r="AL178" s="81" t="str">
        <f>_xlfn.IFNA(IF($D178=0,IF($K178="Not Paid by Tenant",0,INDEX('AMI Ref'!$O$5:$R$5,MATCH($K178,{"Oil","Gas","Electric - Other","Electric ccASHP - split"},0))),0),"")</f>
        <v/>
      </c>
      <c r="AM178" s="81">
        <f>_xlfn.IFNA(IF($D178=1,IF($K178="Not Paid by Tenant",0,INDEX('AMI Ref'!$O$6:$R$6,MATCH($K178,{"Oil","Gas","Electric - Other","Electric ccASHP - split"},0))),0),"")</f>
        <v>0</v>
      </c>
      <c r="AN178" s="81">
        <f>_xlfn.IFNA(IF($D178=2,IF($K178="Not Paid by Tenant",0,INDEX('AMI Ref'!$O$7:$R$7,MATCH($K178,{"Oil","Gas","Electric - Other","Electric ccASHP - split"},0))),0),"")</f>
        <v>0</v>
      </c>
      <c r="AO178" s="81">
        <f>_xlfn.IFNA(IF($D178=3,IF($K178="Not Paid by Tenant",0,INDEX('AMI Ref'!$O$8:$R$8,MATCH($K178,{"Oil","Gas","Electric - Other","Electric ccASHP - split"},0))),0),"")</f>
        <v>0</v>
      </c>
      <c r="AP178" s="81">
        <f>_xlfn.IFNA(IF($D178=4,IF($K178="Not Paid by Tenant",0,INDEX('AMI Ref'!$O$9:$R$9,MATCH($K178,{"Oil","Gas","Electric - Other","Electric ccASHP - split"},0))),0),"")</f>
        <v>0</v>
      </c>
      <c r="AQ178" s="81">
        <f>_xlfn.IFNA(IF($D178=5,IF($K178="Not Paid by Tenant",0,INDEX('AMI Ref'!$O$10:$R$10,MATCH($K178,{"Oil","Gas","Electric - Other","Electric ccASHP - split"},0))),0),"")</f>
        <v>0</v>
      </c>
      <c r="AR178" s="124">
        <f t="shared" si="29"/>
        <v>0</v>
      </c>
      <c r="AS178" s="123" t="e">
        <f t="shared" si="30"/>
        <v>#N/A</v>
      </c>
    </row>
    <row r="179" spans="1:45" ht="12.95" customHeight="1" x14ac:dyDescent="0.2">
      <c r="A179" s="130">
        <v>177</v>
      </c>
      <c r="B179" s="177">
        <f>IF(OR(COUNTIF($B$2:$B178,Input!$F195)&lt;1,COUNTIF($O$2:$O178,Input!$C195)&lt;1),Input!F195,0)</f>
        <v>0</v>
      </c>
      <c r="C179" s="177">
        <f>IF(OR(COUNTIF($B$2:$B178,Input!$F195)&lt;1,COUNTIF($O$2:$O178,Input!$C195)&lt;1),Input!G195,0)</f>
        <v>0</v>
      </c>
      <c r="D179" s="177">
        <f>IF(OR(COUNTIF($B$2:$B178,Input!$F195)&lt;1,COUNTIF($O$2:$O178,Input!$C195)&lt;1),Input!H195,0)</f>
        <v>0</v>
      </c>
      <c r="E179" s="177">
        <f>IF(OR(COUNTIF($B$2:$B178,Input!$F195)&lt;1,COUNTIF($O$2:$O178,Input!$C195)&lt;1),Input!I195,0)</f>
        <v>0</v>
      </c>
      <c r="F179" s="177">
        <f>IF(OR(COUNTIF($B$2:$B178,Input!$F195)&lt;1,COUNTIF($O$2:$O178,Input!$C195)&lt;1),Input!J195,0)</f>
        <v>0</v>
      </c>
      <c r="G179" s="177">
        <f>IF(OR(COUNTIF($B$2:$B178,Input!$F195)&lt;1,COUNTIF($O$2:$O178,Input!$C195)&lt;1),Input!K195,0)</f>
        <v>0</v>
      </c>
      <c r="H179" s="177">
        <f>IF(OR(COUNTIF($B$2:$B178,Input!$F195)&lt;1,COUNTIF($O$2:$O178,Input!$C195)&lt;1),Input!L195,0)</f>
        <v>0</v>
      </c>
      <c r="I179" s="177">
        <f>IF(OR(COUNTIF($B$2:$B178,Input!$F195)&lt;1,COUNTIF($O$2:$O178,Input!$C195)&lt;1),Input!M195,0)</f>
        <v>0</v>
      </c>
      <c r="J179" s="177">
        <f>IF(OR(COUNTIF($B$2:$B178,Input!$F195)&lt;1,COUNTIF($O$2:$O178,Input!$C195)&lt;1),Input!N195,0)</f>
        <v>0</v>
      </c>
      <c r="K179" s="177">
        <f>IF(OR(COUNTIF($B$2:$B178,Input!$F195)&lt;1,COUNTIF($O$2:$O178,Input!$C195)&lt;1),Input!O195,0)</f>
        <v>0</v>
      </c>
      <c r="L179" s="177">
        <f>IF(OR(COUNTIF($B$2:$B178,Input!$F195)&lt;1,COUNTIF($O$2:$O178,Input!$C195)&lt;1),Input!P195,0)</f>
        <v>0</v>
      </c>
      <c r="M179" s="129" t="str">
        <f t="shared" si="26"/>
        <v/>
      </c>
      <c r="N179" s="161">
        <f t="shared" si="24"/>
        <v>0</v>
      </c>
      <c r="O179" s="168">
        <f>Input!C195</f>
        <v>0</v>
      </c>
      <c r="P179" s="168"/>
      <c r="R179" s="131">
        <f t="shared" si="25"/>
        <v>0</v>
      </c>
      <c r="S179" s="133" t="str">
        <f t="shared" si="23"/>
        <v xml:space="preserve"> </v>
      </c>
      <c r="T179" s="133"/>
      <c r="U179" s="132" t="str">
        <f>_xlfn.IFNA(IF($D179=0,LOOKUP($F179,{0.1,0.2,0.3,0.4,0.5,0.6,0.7,0.8,0.9,1},{22,34,46,58,70,82,94,106,118,130}),""),"")</f>
        <v/>
      </c>
      <c r="V179" s="132" t="str">
        <f>_xlfn.IFNA(IF($D179=1,LOOKUP($F179,{0.1,0.2,0.3,0.4,0.5,0.6,0.7,0.8,0.9,1},{23,35,47,59,71,83,95,107,119,131}),""),"")</f>
        <v/>
      </c>
      <c r="W179" s="132" t="str">
        <f>_xlfn.IFNA(IF($D179=2,LOOKUP($F179,{0.1,0.2,0.3,0.4,0.5,0.6,0.7,0.8,0.9,1},{24,36,48,60,72,84,96,108,120,132}),""),"")</f>
        <v/>
      </c>
      <c r="X179" s="132" t="str">
        <f>_xlfn.IFNA(IF($D179=3,LOOKUP($F179,{0.1,0.2,0.3,0.4,0.5,0.6,0.7,0.8,0.9,1},{25,37,49,61,73,85,97,109,121,133}),""),"")</f>
        <v/>
      </c>
      <c r="Y179" s="132" t="str">
        <f>_xlfn.IFNA(IF($D179=4,LOOKUP($F179,{0.1,0.2,0.3,0.4,0.5,0.6,0.7,0.8,0.9,1},{26,38,50,62,74,86,98,110,122,134}),""),"")</f>
        <v/>
      </c>
      <c r="Z179" s="132" t="str">
        <f>_xlfn.IFNA(IF($D179=5,LOOKUP($F179,{0.1,0.2,0.3,0.4,0.5,0.6,0.7,0.8,0.9,1},{27,39,51,63,75,87,99,111,123,135}),""),"")</f>
        <v/>
      </c>
      <c r="AA179" s="132">
        <f t="shared" si="27"/>
        <v>0</v>
      </c>
      <c r="AB179" s="132" t="str">
        <f t="shared" si="28"/>
        <v>00</v>
      </c>
      <c r="AC179" s="82" t="e">
        <f>VLOOKUP(AB179,'AMI Ref'!T:U,2,FALSE)</f>
        <v>#N/A</v>
      </c>
      <c r="AD179" s="124"/>
      <c r="AE179" s="81" t="str">
        <f>_xlfn.IFNA(IF($D179=0,IF($J179="Not Paid by Tenant",0,INDEX('AMI Ref'!$K$5:$N$5,MATCH($J179,{"Oil","Gas","Electric - Other","ELECTRIC - HEAT PUMP"},0))),0),"")</f>
        <v/>
      </c>
      <c r="AF179" s="81">
        <f>_xlfn.IFNA(IF($D179=1,IF($J179="Not Paid by Tenant",0,INDEX('AMI Ref'!$K$6:$N$6,MATCH($J179,{"Oil","Gas","Electric - Other","ELECTRIC - HEAT PUMP"},0))),0),"")</f>
        <v>0</v>
      </c>
      <c r="AG179" s="81">
        <f>_xlfn.IFNA(IF($D179=2,IF($J179="Not Paid by Tenant",0,INDEX('AMI Ref'!$K$7:$N$7,MATCH($J179,{"Oil","Gas","Electric - Other","ELECTRIC - HEAT PUMP"},0))),0),"")</f>
        <v>0</v>
      </c>
      <c r="AH179" s="81">
        <f>_xlfn.IFNA(IF($D179=3,IF($J179="Not Paid by Tenant",0,INDEX('AMI Ref'!$K$8:$N$8,MATCH($J179,{"Oil","Gas","Electric - Other","ELECTRIC - HEAT PUMP"},0))),0),"")</f>
        <v>0</v>
      </c>
      <c r="AI179" s="81">
        <f>_xlfn.IFNA(IF($D179=4,IF($J179="Not Paid by Tenant",0,INDEX('AMI Ref'!$K$9:$N$9,MATCH($J179,{"Oil","Gas","Electric - Other","ELECTRIC - HEAT PUMP"},0))),0),"")</f>
        <v>0</v>
      </c>
      <c r="AJ179" s="81">
        <f>_xlfn.IFNA(IF($D179=5,IF($J179="Not Paid by Tenant",0,INDEX('AMI Ref'!$K$10:$N$10,MATCH($J179,{"Oil","Gas","Electric - Other","ELECTRIC - HEAT PUMP"},0))),0),"")</f>
        <v>0</v>
      </c>
      <c r="AK179" s="128"/>
      <c r="AL179" s="81" t="str">
        <f>_xlfn.IFNA(IF($D179=0,IF($K179="Not Paid by Tenant",0,INDEX('AMI Ref'!$O$5:$R$5,MATCH($K179,{"Oil","Gas","Electric - Other","Electric ccASHP - split"},0))),0),"")</f>
        <v/>
      </c>
      <c r="AM179" s="81">
        <f>_xlfn.IFNA(IF($D179=1,IF($K179="Not Paid by Tenant",0,INDEX('AMI Ref'!$O$6:$R$6,MATCH($K179,{"Oil","Gas","Electric - Other","Electric ccASHP - split"},0))),0),"")</f>
        <v>0</v>
      </c>
      <c r="AN179" s="81">
        <f>_xlfn.IFNA(IF($D179=2,IF($K179="Not Paid by Tenant",0,INDEX('AMI Ref'!$O$7:$R$7,MATCH($K179,{"Oil","Gas","Electric - Other","Electric ccASHP - split"},0))),0),"")</f>
        <v>0</v>
      </c>
      <c r="AO179" s="81">
        <f>_xlfn.IFNA(IF($D179=3,IF($K179="Not Paid by Tenant",0,INDEX('AMI Ref'!$O$8:$R$8,MATCH($K179,{"Oil","Gas","Electric - Other","Electric ccASHP - split"},0))),0),"")</f>
        <v>0</v>
      </c>
      <c r="AP179" s="81">
        <f>_xlfn.IFNA(IF($D179=4,IF($K179="Not Paid by Tenant",0,INDEX('AMI Ref'!$O$9:$R$9,MATCH($K179,{"Oil","Gas","Electric - Other","Electric ccASHP - split"},0))),0),"")</f>
        <v>0</v>
      </c>
      <c r="AQ179" s="81">
        <f>_xlfn.IFNA(IF($D179=5,IF($K179="Not Paid by Tenant",0,INDEX('AMI Ref'!$O$10:$R$10,MATCH($K179,{"Oil","Gas","Electric - Other","Electric ccASHP - split"},0))),0),"")</f>
        <v>0</v>
      </c>
      <c r="AR179" s="124">
        <f t="shared" si="29"/>
        <v>0</v>
      </c>
      <c r="AS179" s="123" t="e">
        <f t="shared" si="30"/>
        <v>#N/A</v>
      </c>
    </row>
    <row r="180" spans="1:45" ht="12.95" customHeight="1" x14ac:dyDescent="0.2">
      <c r="A180" s="130">
        <v>178</v>
      </c>
      <c r="B180" s="177">
        <f>IF(OR(COUNTIF($B$2:$B179,Input!$F196)&lt;1,COUNTIF($O$2:$O179,Input!$C196)&lt;1),Input!F196,0)</f>
        <v>0</v>
      </c>
      <c r="C180" s="177">
        <f>IF(OR(COUNTIF($B$2:$B179,Input!$F196)&lt;1,COUNTIF($O$2:$O179,Input!$C196)&lt;1),Input!G196,0)</f>
        <v>0</v>
      </c>
      <c r="D180" s="177">
        <f>IF(OR(COUNTIF($B$2:$B179,Input!$F196)&lt;1,COUNTIF($O$2:$O179,Input!$C196)&lt;1),Input!H196,0)</f>
        <v>0</v>
      </c>
      <c r="E180" s="177">
        <f>IF(OR(COUNTIF($B$2:$B179,Input!$F196)&lt;1,COUNTIF($O$2:$O179,Input!$C196)&lt;1),Input!I196,0)</f>
        <v>0</v>
      </c>
      <c r="F180" s="177">
        <f>IF(OR(COUNTIF($B$2:$B179,Input!$F196)&lt;1,COUNTIF($O$2:$O179,Input!$C196)&lt;1),Input!J196,0)</f>
        <v>0</v>
      </c>
      <c r="G180" s="177">
        <f>IF(OR(COUNTIF($B$2:$B179,Input!$F196)&lt;1,COUNTIF($O$2:$O179,Input!$C196)&lt;1),Input!K196,0)</f>
        <v>0</v>
      </c>
      <c r="H180" s="177">
        <f>IF(OR(COUNTIF($B$2:$B179,Input!$F196)&lt;1,COUNTIF($O$2:$O179,Input!$C196)&lt;1),Input!L196,0)</f>
        <v>0</v>
      </c>
      <c r="I180" s="177">
        <f>IF(OR(COUNTIF($B$2:$B179,Input!$F196)&lt;1,COUNTIF($O$2:$O179,Input!$C196)&lt;1),Input!M196,0)</f>
        <v>0</v>
      </c>
      <c r="J180" s="177">
        <f>IF(OR(COUNTIF($B$2:$B179,Input!$F196)&lt;1,COUNTIF($O$2:$O179,Input!$C196)&lt;1),Input!N196,0)</f>
        <v>0</v>
      </c>
      <c r="K180" s="177">
        <f>IF(OR(COUNTIF($B$2:$B179,Input!$F196)&lt;1,COUNTIF($O$2:$O179,Input!$C196)&lt;1),Input!O196,0)</f>
        <v>0</v>
      </c>
      <c r="L180" s="177">
        <f>IF(OR(COUNTIF($B$2:$B179,Input!$F196)&lt;1,COUNTIF($O$2:$O179,Input!$C196)&lt;1),Input!P196,0)</f>
        <v>0</v>
      </c>
      <c r="M180" s="129" t="str">
        <f t="shared" si="26"/>
        <v/>
      </c>
      <c r="N180" s="161">
        <f t="shared" si="24"/>
        <v>0</v>
      </c>
      <c r="O180" s="168">
        <f>Input!C196</f>
        <v>0</v>
      </c>
      <c r="P180" s="168"/>
      <c r="R180" s="131">
        <f t="shared" si="25"/>
        <v>0</v>
      </c>
      <c r="S180" s="133" t="str">
        <f t="shared" si="23"/>
        <v xml:space="preserve"> </v>
      </c>
      <c r="T180" s="133"/>
      <c r="U180" s="132" t="str">
        <f>_xlfn.IFNA(IF($D180=0,LOOKUP($F180,{0.1,0.2,0.3,0.4,0.5,0.6,0.7,0.8,0.9,1},{22,34,46,58,70,82,94,106,118,130}),""),"")</f>
        <v/>
      </c>
      <c r="V180" s="132" t="str">
        <f>_xlfn.IFNA(IF($D180=1,LOOKUP($F180,{0.1,0.2,0.3,0.4,0.5,0.6,0.7,0.8,0.9,1},{23,35,47,59,71,83,95,107,119,131}),""),"")</f>
        <v/>
      </c>
      <c r="W180" s="132" t="str">
        <f>_xlfn.IFNA(IF($D180=2,LOOKUP($F180,{0.1,0.2,0.3,0.4,0.5,0.6,0.7,0.8,0.9,1},{24,36,48,60,72,84,96,108,120,132}),""),"")</f>
        <v/>
      </c>
      <c r="X180" s="132" t="str">
        <f>_xlfn.IFNA(IF($D180=3,LOOKUP($F180,{0.1,0.2,0.3,0.4,0.5,0.6,0.7,0.8,0.9,1},{25,37,49,61,73,85,97,109,121,133}),""),"")</f>
        <v/>
      </c>
      <c r="Y180" s="132" t="str">
        <f>_xlfn.IFNA(IF($D180=4,LOOKUP($F180,{0.1,0.2,0.3,0.4,0.5,0.6,0.7,0.8,0.9,1},{26,38,50,62,74,86,98,110,122,134}),""),"")</f>
        <v/>
      </c>
      <c r="Z180" s="132" t="str">
        <f>_xlfn.IFNA(IF($D180=5,LOOKUP($F180,{0.1,0.2,0.3,0.4,0.5,0.6,0.7,0.8,0.9,1},{27,39,51,63,75,87,99,111,123,135}),""),"")</f>
        <v/>
      </c>
      <c r="AA180" s="132">
        <f t="shared" si="27"/>
        <v>0</v>
      </c>
      <c r="AB180" s="132" t="str">
        <f t="shared" si="28"/>
        <v>00</v>
      </c>
      <c r="AC180" s="82" t="e">
        <f>VLOOKUP(AB180,'AMI Ref'!T:U,2,FALSE)</f>
        <v>#N/A</v>
      </c>
      <c r="AD180" s="124"/>
      <c r="AE180" s="81" t="str">
        <f>_xlfn.IFNA(IF($D180=0,IF($J180="Not Paid by Tenant",0,INDEX('AMI Ref'!$K$5:$N$5,MATCH($J180,{"Oil","Gas","Electric - Other","ELECTRIC - HEAT PUMP"},0))),0),"")</f>
        <v/>
      </c>
      <c r="AF180" s="81">
        <f>_xlfn.IFNA(IF($D180=1,IF($J180="Not Paid by Tenant",0,INDEX('AMI Ref'!$K$6:$N$6,MATCH($J180,{"Oil","Gas","Electric - Other","ELECTRIC - HEAT PUMP"},0))),0),"")</f>
        <v>0</v>
      </c>
      <c r="AG180" s="81">
        <f>_xlfn.IFNA(IF($D180=2,IF($J180="Not Paid by Tenant",0,INDEX('AMI Ref'!$K$7:$N$7,MATCH($J180,{"Oil","Gas","Electric - Other","ELECTRIC - HEAT PUMP"},0))),0),"")</f>
        <v>0</v>
      </c>
      <c r="AH180" s="81">
        <f>_xlfn.IFNA(IF($D180=3,IF($J180="Not Paid by Tenant",0,INDEX('AMI Ref'!$K$8:$N$8,MATCH($J180,{"Oil","Gas","Electric - Other","ELECTRIC - HEAT PUMP"},0))),0),"")</f>
        <v>0</v>
      </c>
      <c r="AI180" s="81">
        <f>_xlfn.IFNA(IF($D180=4,IF($J180="Not Paid by Tenant",0,INDEX('AMI Ref'!$K$9:$N$9,MATCH($J180,{"Oil","Gas","Electric - Other","ELECTRIC - HEAT PUMP"},0))),0),"")</f>
        <v>0</v>
      </c>
      <c r="AJ180" s="81">
        <f>_xlfn.IFNA(IF($D180=5,IF($J180="Not Paid by Tenant",0,INDEX('AMI Ref'!$K$10:$N$10,MATCH($J180,{"Oil","Gas","Electric - Other","ELECTRIC - HEAT PUMP"},0))),0),"")</f>
        <v>0</v>
      </c>
      <c r="AK180" s="128"/>
      <c r="AL180" s="81" t="str">
        <f>_xlfn.IFNA(IF($D180=0,IF($K180="Not Paid by Tenant",0,INDEX('AMI Ref'!$O$5:$R$5,MATCH($K180,{"Oil","Gas","Electric - Other","Electric ccASHP - split"},0))),0),"")</f>
        <v/>
      </c>
      <c r="AM180" s="81">
        <f>_xlfn.IFNA(IF($D180=1,IF($K180="Not Paid by Tenant",0,INDEX('AMI Ref'!$O$6:$R$6,MATCH($K180,{"Oil","Gas","Electric - Other","Electric ccASHP - split"},0))),0),"")</f>
        <v>0</v>
      </c>
      <c r="AN180" s="81">
        <f>_xlfn.IFNA(IF($D180=2,IF($K180="Not Paid by Tenant",0,INDEX('AMI Ref'!$O$7:$R$7,MATCH($K180,{"Oil","Gas","Electric - Other","Electric ccASHP - split"},0))),0),"")</f>
        <v>0</v>
      </c>
      <c r="AO180" s="81">
        <f>_xlfn.IFNA(IF($D180=3,IF($K180="Not Paid by Tenant",0,INDEX('AMI Ref'!$O$8:$R$8,MATCH($K180,{"Oil","Gas","Electric - Other","Electric ccASHP - split"},0))),0),"")</f>
        <v>0</v>
      </c>
      <c r="AP180" s="81">
        <f>_xlfn.IFNA(IF($D180=4,IF($K180="Not Paid by Tenant",0,INDEX('AMI Ref'!$O$9:$R$9,MATCH($K180,{"Oil","Gas","Electric - Other","Electric ccASHP - split"},0))),0),"")</f>
        <v>0</v>
      </c>
      <c r="AQ180" s="81">
        <f>_xlfn.IFNA(IF($D180=5,IF($K180="Not Paid by Tenant",0,INDEX('AMI Ref'!$O$10:$R$10,MATCH($K180,{"Oil","Gas","Electric - Other","Electric ccASHP - split"},0))),0),"")</f>
        <v>0</v>
      </c>
      <c r="AR180" s="124">
        <f t="shared" si="29"/>
        <v>0</v>
      </c>
      <c r="AS180" s="123" t="e">
        <f t="shared" si="30"/>
        <v>#N/A</v>
      </c>
    </row>
    <row r="181" spans="1:45" ht="12.95" customHeight="1" x14ac:dyDescent="0.2">
      <c r="A181" s="130">
        <v>179</v>
      </c>
      <c r="B181" s="177">
        <f>IF(OR(COUNTIF($B$2:$B180,Input!$F197)&lt;1,COUNTIF($O$2:$O180,Input!$C197)&lt;1),Input!F197,0)</f>
        <v>0</v>
      </c>
      <c r="C181" s="177">
        <f>IF(OR(COUNTIF($B$2:$B180,Input!$F197)&lt;1,COUNTIF($O$2:$O180,Input!$C197)&lt;1),Input!G197,0)</f>
        <v>0</v>
      </c>
      <c r="D181" s="177">
        <f>IF(OR(COUNTIF($B$2:$B180,Input!$F197)&lt;1,COUNTIF($O$2:$O180,Input!$C197)&lt;1),Input!H197,0)</f>
        <v>0</v>
      </c>
      <c r="E181" s="177">
        <f>IF(OR(COUNTIF($B$2:$B180,Input!$F197)&lt;1,COUNTIF($O$2:$O180,Input!$C197)&lt;1),Input!I197,0)</f>
        <v>0</v>
      </c>
      <c r="F181" s="177">
        <f>IF(OR(COUNTIF($B$2:$B180,Input!$F197)&lt;1,COUNTIF($O$2:$O180,Input!$C197)&lt;1),Input!J197,0)</f>
        <v>0</v>
      </c>
      <c r="G181" s="177">
        <f>IF(OR(COUNTIF($B$2:$B180,Input!$F197)&lt;1,COUNTIF($O$2:$O180,Input!$C197)&lt;1),Input!K197,0)</f>
        <v>0</v>
      </c>
      <c r="H181" s="177">
        <f>IF(OR(COUNTIF($B$2:$B180,Input!$F197)&lt;1,COUNTIF($O$2:$O180,Input!$C197)&lt;1),Input!L197,0)</f>
        <v>0</v>
      </c>
      <c r="I181" s="177">
        <f>IF(OR(COUNTIF($B$2:$B180,Input!$F197)&lt;1,COUNTIF($O$2:$O180,Input!$C197)&lt;1),Input!M197,0)</f>
        <v>0</v>
      </c>
      <c r="J181" s="177">
        <f>IF(OR(COUNTIF($B$2:$B180,Input!$F197)&lt;1,COUNTIF($O$2:$O180,Input!$C197)&lt;1),Input!N197,0)</f>
        <v>0</v>
      </c>
      <c r="K181" s="177">
        <f>IF(OR(COUNTIF($B$2:$B180,Input!$F197)&lt;1,COUNTIF($O$2:$O180,Input!$C197)&lt;1),Input!O197,0)</f>
        <v>0</v>
      </c>
      <c r="L181" s="177">
        <f>IF(OR(COUNTIF($B$2:$B180,Input!$F197)&lt;1,COUNTIF($O$2:$O180,Input!$C197)&lt;1),Input!P197,0)</f>
        <v>0</v>
      </c>
      <c r="M181" s="129" t="str">
        <f t="shared" si="26"/>
        <v/>
      </c>
      <c r="N181" s="161">
        <f t="shared" si="24"/>
        <v>0</v>
      </c>
      <c r="O181" s="168">
        <f>Input!C197</f>
        <v>0</v>
      </c>
      <c r="P181" s="168"/>
      <c r="R181" s="131">
        <f t="shared" si="25"/>
        <v>0</v>
      </c>
      <c r="S181" s="133" t="str">
        <f t="shared" si="23"/>
        <v xml:space="preserve"> </v>
      </c>
      <c r="T181" s="133"/>
      <c r="U181" s="132" t="str">
        <f>_xlfn.IFNA(IF($D181=0,LOOKUP($F181,{0.1,0.2,0.3,0.4,0.5,0.6,0.7,0.8,0.9,1},{22,34,46,58,70,82,94,106,118,130}),""),"")</f>
        <v/>
      </c>
      <c r="V181" s="132" t="str">
        <f>_xlfn.IFNA(IF($D181=1,LOOKUP($F181,{0.1,0.2,0.3,0.4,0.5,0.6,0.7,0.8,0.9,1},{23,35,47,59,71,83,95,107,119,131}),""),"")</f>
        <v/>
      </c>
      <c r="W181" s="132" t="str">
        <f>_xlfn.IFNA(IF($D181=2,LOOKUP($F181,{0.1,0.2,0.3,0.4,0.5,0.6,0.7,0.8,0.9,1},{24,36,48,60,72,84,96,108,120,132}),""),"")</f>
        <v/>
      </c>
      <c r="X181" s="132" t="str">
        <f>_xlfn.IFNA(IF($D181=3,LOOKUP($F181,{0.1,0.2,0.3,0.4,0.5,0.6,0.7,0.8,0.9,1},{25,37,49,61,73,85,97,109,121,133}),""),"")</f>
        <v/>
      </c>
      <c r="Y181" s="132" t="str">
        <f>_xlfn.IFNA(IF($D181=4,LOOKUP($F181,{0.1,0.2,0.3,0.4,0.5,0.6,0.7,0.8,0.9,1},{26,38,50,62,74,86,98,110,122,134}),""),"")</f>
        <v/>
      </c>
      <c r="Z181" s="132" t="str">
        <f>_xlfn.IFNA(IF($D181=5,LOOKUP($F181,{0.1,0.2,0.3,0.4,0.5,0.6,0.7,0.8,0.9,1},{27,39,51,63,75,87,99,111,123,135}),""),"")</f>
        <v/>
      </c>
      <c r="AA181" s="132">
        <f t="shared" si="27"/>
        <v>0</v>
      </c>
      <c r="AB181" s="132" t="str">
        <f t="shared" si="28"/>
        <v>00</v>
      </c>
      <c r="AC181" s="82" t="e">
        <f>VLOOKUP(AB181,'AMI Ref'!T:U,2,FALSE)</f>
        <v>#N/A</v>
      </c>
      <c r="AD181" s="124"/>
      <c r="AE181" s="81" t="str">
        <f>_xlfn.IFNA(IF($D181=0,IF($J181="Not Paid by Tenant",0,INDEX('AMI Ref'!$K$5:$N$5,MATCH($J181,{"Oil","Gas","Electric - Other","ELECTRIC - HEAT PUMP"},0))),0),"")</f>
        <v/>
      </c>
      <c r="AF181" s="81">
        <f>_xlfn.IFNA(IF($D181=1,IF($J181="Not Paid by Tenant",0,INDEX('AMI Ref'!$K$6:$N$6,MATCH($J181,{"Oil","Gas","Electric - Other","ELECTRIC - HEAT PUMP"},0))),0),"")</f>
        <v>0</v>
      </c>
      <c r="AG181" s="81">
        <f>_xlfn.IFNA(IF($D181=2,IF($J181="Not Paid by Tenant",0,INDEX('AMI Ref'!$K$7:$N$7,MATCH($J181,{"Oil","Gas","Electric - Other","ELECTRIC - HEAT PUMP"},0))),0),"")</f>
        <v>0</v>
      </c>
      <c r="AH181" s="81">
        <f>_xlfn.IFNA(IF($D181=3,IF($J181="Not Paid by Tenant",0,INDEX('AMI Ref'!$K$8:$N$8,MATCH($J181,{"Oil","Gas","Electric - Other","ELECTRIC - HEAT PUMP"},0))),0),"")</f>
        <v>0</v>
      </c>
      <c r="AI181" s="81">
        <f>_xlfn.IFNA(IF($D181=4,IF($J181="Not Paid by Tenant",0,INDEX('AMI Ref'!$K$9:$N$9,MATCH($J181,{"Oil","Gas","Electric - Other","ELECTRIC - HEAT PUMP"},0))),0),"")</f>
        <v>0</v>
      </c>
      <c r="AJ181" s="81">
        <f>_xlfn.IFNA(IF($D181=5,IF($J181="Not Paid by Tenant",0,INDEX('AMI Ref'!$K$10:$N$10,MATCH($J181,{"Oil","Gas","Electric - Other","ELECTRIC - HEAT PUMP"},0))),0),"")</f>
        <v>0</v>
      </c>
      <c r="AK181" s="128"/>
      <c r="AL181" s="81" t="str">
        <f>_xlfn.IFNA(IF($D181=0,IF($K181="Not Paid by Tenant",0,INDEX('AMI Ref'!$O$5:$R$5,MATCH($K181,{"Oil","Gas","Electric - Other","Electric ccASHP - split"},0))),0),"")</f>
        <v/>
      </c>
      <c r="AM181" s="81">
        <f>_xlfn.IFNA(IF($D181=1,IF($K181="Not Paid by Tenant",0,INDEX('AMI Ref'!$O$6:$R$6,MATCH($K181,{"Oil","Gas","Electric - Other","Electric ccASHP - split"},0))),0),"")</f>
        <v>0</v>
      </c>
      <c r="AN181" s="81">
        <f>_xlfn.IFNA(IF($D181=2,IF($K181="Not Paid by Tenant",0,INDEX('AMI Ref'!$O$7:$R$7,MATCH($K181,{"Oil","Gas","Electric - Other","Electric ccASHP - split"},0))),0),"")</f>
        <v>0</v>
      </c>
      <c r="AO181" s="81">
        <f>_xlfn.IFNA(IF($D181=3,IF($K181="Not Paid by Tenant",0,INDEX('AMI Ref'!$O$8:$R$8,MATCH($K181,{"Oil","Gas","Electric - Other","Electric ccASHP - split"},0))),0),"")</f>
        <v>0</v>
      </c>
      <c r="AP181" s="81">
        <f>_xlfn.IFNA(IF($D181=4,IF($K181="Not Paid by Tenant",0,INDEX('AMI Ref'!$O$9:$R$9,MATCH($K181,{"Oil","Gas","Electric - Other","Electric ccASHP - split"},0))),0),"")</f>
        <v>0</v>
      </c>
      <c r="AQ181" s="81">
        <f>_xlfn.IFNA(IF($D181=5,IF($K181="Not Paid by Tenant",0,INDEX('AMI Ref'!$O$10:$R$10,MATCH($K181,{"Oil","Gas","Electric - Other","Electric ccASHP - split"},0))),0),"")</f>
        <v>0</v>
      </c>
      <c r="AR181" s="124">
        <f t="shared" si="29"/>
        <v>0</v>
      </c>
      <c r="AS181" s="123" t="e">
        <f t="shared" si="30"/>
        <v>#N/A</v>
      </c>
    </row>
    <row r="182" spans="1:45" ht="12.95" customHeight="1" x14ac:dyDescent="0.2">
      <c r="A182" s="130">
        <v>180</v>
      </c>
      <c r="B182" s="177">
        <f>IF(OR(COUNTIF($B$2:$B181,Input!$F198)&lt;1,COUNTIF($O$2:$O181,Input!$C198)&lt;1),Input!F198,0)</f>
        <v>0</v>
      </c>
      <c r="C182" s="177">
        <f>IF(OR(COUNTIF($B$2:$B181,Input!$F198)&lt;1,COUNTIF($O$2:$O181,Input!$C198)&lt;1),Input!G198,0)</f>
        <v>0</v>
      </c>
      <c r="D182" s="177">
        <f>IF(OR(COUNTIF($B$2:$B181,Input!$F198)&lt;1,COUNTIF($O$2:$O181,Input!$C198)&lt;1),Input!H198,0)</f>
        <v>0</v>
      </c>
      <c r="E182" s="177">
        <f>IF(OR(COUNTIF($B$2:$B181,Input!$F198)&lt;1,COUNTIF($O$2:$O181,Input!$C198)&lt;1),Input!I198,0)</f>
        <v>0</v>
      </c>
      <c r="F182" s="177">
        <f>IF(OR(COUNTIF($B$2:$B181,Input!$F198)&lt;1,COUNTIF($O$2:$O181,Input!$C198)&lt;1),Input!J198,0)</f>
        <v>0</v>
      </c>
      <c r="G182" s="177">
        <f>IF(OR(COUNTIF($B$2:$B181,Input!$F198)&lt;1,COUNTIF($O$2:$O181,Input!$C198)&lt;1),Input!K198,0)</f>
        <v>0</v>
      </c>
      <c r="H182" s="177">
        <f>IF(OR(COUNTIF($B$2:$B181,Input!$F198)&lt;1,COUNTIF($O$2:$O181,Input!$C198)&lt;1),Input!L198,0)</f>
        <v>0</v>
      </c>
      <c r="I182" s="177">
        <f>IF(OR(COUNTIF($B$2:$B181,Input!$F198)&lt;1,COUNTIF($O$2:$O181,Input!$C198)&lt;1),Input!M198,0)</f>
        <v>0</v>
      </c>
      <c r="J182" s="177">
        <f>IF(OR(COUNTIF($B$2:$B181,Input!$F198)&lt;1,COUNTIF($O$2:$O181,Input!$C198)&lt;1),Input!N198,0)</f>
        <v>0</v>
      </c>
      <c r="K182" s="177">
        <f>IF(OR(COUNTIF($B$2:$B181,Input!$F198)&lt;1,COUNTIF($O$2:$O181,Input!$C198)&lt;1),Input!O198,0)</f>
        <v>0</v>
      </c>
      <c r="L182" s="177">
        <f>IF(OR(COUNTIF($B$2:$B181,Input!$F198)&lt;1,COUNTIF($O$2:$O181,Input!$C198)&lt;1),Input!P198,0)</f>
        <v>0</v>
      </c>
      <c r="M182" s="129" t="str">
        <f t="shared" si="26"/>
        <v/>
      </c>
      <c r="N182" s="161">
        <f t="shared" si="24"/>
        <v>0</v>
      </c>
      <c r="O182" s="168">
        <f>Input!C198</f>
        <v>0</v>
      </c>
      <c r="P182" s="168"/>
      <c r="R182" s="131">
        <f t="shared" si="25"/>
        <v>0</v>
      </c>
      <c r="S182" s="133" t="str">
        <f t="shared" si="23"/>
        <v xml:space="preserve"> </v>
      </c>
      <c r="T182" s="133"/>
      <c r="U182" s="132" t="str">
        <f>_xlfn.IFNA(IF($D182=0,LOOKUP($F182,{0.1,0.2,0.3,0.4,0.5,0.6,0.7,0.8,0.9,1},{22,34,46,58,70,82,94,106,118,130}),""),"")</f>
        <v/>
      </c>
      <c r="V182" s="132" t="str">
        <f>_xlfn.IFNA(IF($D182=1,LOOKUP($F182,{0.1,0.2,0.3,0.4,0.5,0.6,0.7,0.8,0.9,1},{23,35,47,59,71,83,95,107,119,131}),""),"")</f>
        <v/>
      </c>
      <c r="W182" s="132" t="str">
        <f>_xlfn.IFNA(IF($D182=2,LOOKUP($F182,{0.1,0.2,0.3,0.4,0.5,0.6,0.7,0.8,0.9,1},{24,36,48,60,72,84,96,108,120,132}),""),"")</f>
        <v/>
      </c>
      <c r="X182" s="132" t="str">
        <f>_xlfn.IFNA(IF($D182=3,LOOKUP($F182,{0.1,0.2,0.3,0.4,0.5,0.6,0.7,0.8,0.9,1},{25,37,49,61,73,85,97,109,121,133}),""),"")</f>
        <v/>
      </c>
      <c r="Y182" s="132" t="str">
        <f>_xlfn.IFNA(IF($D182=4,LOOKUP($F182,{0.1,0.2,0.3,0.4,0.5,0.6,0.7,0.8,0.9,1},{26,38,50,62,74,86,98,110,122,134}),""),"")</f>
        <v/>
      </c>
      <c r="Z182" s="132" t="str">
        <f>_xlfn.IFNA(IF($D182=5,LOOKUP($F182,{0.1,0.2,0.3,0.4,0.5,0.6,0.7,0.8,0.9,1},{27,39,51,63,75,87,99,111,123,135}),""),"")</f>
        <v/>
      </c>
      <c r="AA182" s="132">
        <f t="shared" si="27"/>
        <v>0</v>
      </c>
      <c r="AB182" s="132" t="str">
        <f t="shared" si="28"/>
        <v>00</v>
      </c>
      <c r="AC182" s="82" t="e">
        <f>VLOOKUP(AB182,'AMI Ref'!T:U,2,FALSE)</f>
        <v>#N/A</v>
      </c>
      <c r="AD182" s="124"/>
      <c r="AE182" s="81" t="str">
        <f>_xlfn.IFNA(IF($D182=0,IF($J182="Not Paid by Tenant",0,INDEX('AMI Ref'!$K$5:$N$5,MATCH($J182,{"Oil","Gas","Electric - Other","ELECTRIC - HEAT PUMP"},0))),0),"")</f>
        <v/>
      </c>
      <c r="AF182" s="81">
        <f>_xlfn.IFNA(IF($D182=1,IF($J182="Not Paid by Tenant",0,INDEX('AMI Ref'!$K$6:$N$6,MATCH($J182,{"Oil","Gas","Electric - Other","ELECTRIC - HEAT PUMP"},0))),0),"")</f>
        <v>0</v>
      </c>
      <c r="AG182" s="81">
        <f>_xlfn.IFNA(IF($D182=2,IF($J182="Not Paid by Tenant",0,INDEX('AMI Ref'!$K$7:$N$7,MATCH($J182,{"Oil","Gas","Electric - Other","ELECTRIC - HEAT PUMP"},0))),0),"")</f>
        <v>0</v>
      </c>
      <c r="AH182" s="81">
        <f>_xlfn.IFNA(IF($D182=3,IF($J182="Not Paid by Tenant",0,INDEX('AMI Ref'!$K$8:$N$8,MATCH($J182,{"Oil","Gas","Electric - Other","ELECTRIC - HEAT PUMP"},0))),0),"")</f>
        <v>0</v>
      </c>
      <c r="AI182" s="81">
        <f>_xlfn.IFNA(IF($D182=4,IF($J182="Not Paid by Tenant",0,INDEX('AMI Ref'!$K$9:$N$9,MATCH($J182,{"Oil","Gas","Electric - Other","ELECTRIC - HEAT PUMP"},0))),0),"")</f>
        <v>0</v>
      </c>
      <c r="AJ182" s="81">
        <f>_xlfn.IFNA(IF($D182=5,IF($J182="Not Paid by Tenant",0,INDEX('AMI Ref'!$K$10:$N$10,MATCH($J182,{"Oil","Gas","Electric - Other","ELECTRIC - HEAT PUMP"},0))),0),"")</f>
        <v>0</v>
      </c>
      <c r="AK182" s="128"/>
      <c r="AL182" s="81" t="str">
        <f>_xlfn.IFNA(IF($D182=0,IF($K182="Not Paid by Tenant",0,INDEX('AMI Ref'!$O$5:$R$5,MATCH($K182,{"Oil","Gas","Electric - Other","Electric ccASHP - split"},0))),0),"")</f>
        <v/>
      </c>
      <c r="AM182" s="81">
        <f>_xlfn.IFNA(IF($D182=1,IF($K182="Not Paid by Tenant",0,INDEX('AMI Ref'!$O$6:$R$6,MATCH($K182,{"Oil","Gas","Electric - Other","Electric ccASHP - split"},0))),0),"")</f>
        <v>0</v>
      </c>
      <c r="AN182" s="81">
        <f>_xlfn.IFNA(IF($D182=2,IF($K182="Not Paid by Tenant",0,INDEX('AMI Ref'!$O$7:$R$7,MATCH($K182,{"Oil","Gas","Electric - Other","Electric ccASHP - split"},0))),0),"")</f>
        <v>0</v>
      </c>
      <c r="AO182" s="81">
        <f>_xlfn.IFNA(IF($D182=3,IF($K182="Not Paid by Tenant",0,INDEX('AMI Ref'!$O$8:$R$8,MATCH($K182,{"Oil","Gas","Electric - Other","Electric ccASHP - split"},0))),0),"")</f>
        <v>0</v>
      </c>
      <c r="AP182" s="81">
        <f>_xlfn.IFNA(IF($D182=4,IF($K182="Not Paid by Tenant",0,INDEX('AMI Ref'!$O$9:$R$9,MATCH($K182,{"Oil","Gas","Electric - Other","Electric ccASHP - split"},0))),0),"")</f>
        <v>0</v>
      </c>
      <c r="AQ182" s="81">
        <f>_xlfn.IFNA(IF($D182=5,IF($K182="Not Paid by Tenant",0,INDEX('AMI Ref'!$O$10:$R$10,MATCH($K182,{"Oil","Gas","Electric - Other","Electric ccASHP - split"},0))),0),"")</f>
        <v>0</v>
      </c>
      <c r="AR182" s="124">
        <f t="shared" si="29"/>
        <v>0</v>
      </c>
      <c r="AS182" s="123" t="e">
        <f t="shared" si="30"/>
        <v>#N/A</v>
      </c>
    </row>
    <row r="183" spans="1:45" ht="12.95" customHeight="1" x14ac:dyDescent="0.2">
      <c r="A183" s="130">
        <v>181</v>
      </c>
      <c r="B183" s="177">
        <f>IF(OR(COUNTIF($B$2:$B182,Input!$F199)&lt;1,COUNTIF($O$2:$O182,Input!$C199)&lt;1),Input!F199,0)</f>
        <v>0</v>
      </c>
      <c r="C183" s="177">
        <f>IF(OR(COUNTIF($B$2:$B182,Input!$F199)&lt;1,COUNTIF($O$2:$O182,Input!$C199)&lt;1),Input!G199,0)</f>
        <v>0</v>
      </c>
      <c r="D183" s="177">
        <f>IF(OR(COUNTIF($B$2:$B182,Input!$F199)&lt;1,COUNTIF($O$2:$O182,Input!$C199)&lt;1),Input!H199,0)</f>
        <v>0</v>
      </c>
      <c r="E183" s="177">
        <f>IF(OR(COUNTIF($B$2:$B182,Input!$F199)&lt;1,COUNTIF($O$2:$O182,Input!$C199)&lt;1),Input!I199,0)</f>
        <v>0</v>
      </c>
      <c r="F183" s="177">
        <f>IF(OR(COUNTIF($B$2:$B182,Input!$F199)&lt;1,COUNTIF($O$2:$O182,Input!$C199)&lt;1),Input!J199,0)</f>
        <v>0</v>
      </c>
      <c r="G183" s="177">
        <f>IF(OR(COUNTIF($B$2:$B182,Input!$F199)&lt;1,COUNTIF($O$2:$O182,Input!$C199)&lt;1),Input!K199,0)</f>
        <v>0</v>
      </c>
      <c r="H183" s="177">
        <f>IF(OR(COUNTIF($B$2:$B182,Input!$F199)&lt;1,COUNTIF($O$2:$O182,Input!$C199)&lt;1),Input!L199,0)</f>
        <v>0</v>
      </c>
      <c r="I183" s="177">
        <f>IF(OR(COUNTIF($B$2:$B182,Input!$F199)&lt;1,COUNTIF($O$2:$O182,Input!$C199)&lt;1),Input!M199,0)</f>
        <v>0</v>
      </c>
      <c r="J183" s="177">
        <f>IF(OR(COUNTIF($B$2:$B182,Input!$F199)&lt;1,COUNTIF($O$2:$O182,Input!$C199)&lt;1),Input!N199,0)</f>
        <v>0</v>
      </c>
      <c r="K183" s="177">
        <f>IF(OR(COUNTIF($B$2:$B182,Input!$F199)&lt;1,COUNTIF($O$2:$O182,Input!$C199)&lt;1),Input!O199,0)</f>
        <v>0</v>
      </c>
      <c r="L183" s="177">
        <f>IF(OR(COUNTIF($B$2:$B182,Input!$F199)&lt;1,COUNTIF($O$2:$O182,Input!$C199)&lt;1),Input!P199,0)</f>
        <v>0</v>
      </c>
      <c r="M183" s="129" t="str">
        <f t="shared" si="26"/>
        <v/>
      </c>
      <c r="N183" s="161">
        <f t="shared" si="24"/>
        <v>0</v>
      </c>
      <c r="O183" s="168">
        <f>Input!C199</f>
        <v>0</v>
      </c>
      <c r="P183" s="168"/>
      <c r="R183" s="131">
        <f t="shared" si="25"/>
        <v>0</v>
      </c>
      <c r="S183" s="133" t="str">
        <f t="shared" si="23"/>
        <v xml:space="preserve"> </v>
      </c>
      <c r="T183" s="133"/>
      <c r="U183" s="132" t="str">
        <f>_xlfn.IFNA(IF($D183=0,LOOKUP($F183,{0.1,0.2,0.3,0.4,0.5,0.6,0.7,0.8,0.9,1},{22,34,46,58,70,82,94,106,118,130}),""),"")</f>
        <v/>
      </c>
      <c r="V183" s="132" t="str">
        <f>_xlfn.IFNA(IF($D183=1,LOOKUP($F183,{0.1,0.2,0.3,0.4,0.5,0.6,0.7,0.8,0.9,1},{23,35,47,59,71,83,95,107,119,131}),""),"")</f>
        <v/>
      </c>
      <c r="W183" s="132" t="str">
        <f>_xlfn.IFNA(IF($D183=2,LOOKUP($F183,{0.1,0.2,0.3,0.4,0.5,0.6,0.7,0.8,0.9,1},{24,36,48,60,72,84,96,108,120,132}),""),"")</f>
        <v/>
      </c>
      <c r="X183" s="132" t="str">
        <f>_xlfn.IFNA(IF($D183=3,LOOKUP($F183,{0.1,0.2,0.3,0.4,0.5,0.6,0.7,0.8,0.9,1},{25,37,49,61,73,85,97,109,121,133}),""),"")</f>
        <v/>
      </c>
      <c r="Y183" s="132" t="str">
        <f>_xlfn.IFNA(IF($D183=4,LOOKUP($F183,{0.1,0.2,0.3,0.4,0.5,0.6,0.7,0.8,0.9,1},{26,38,50,62,74,86,98,110,122,134}),""),"")</f>
        <v/>
      </c>
      <c r="Z183" s="132" t="str">
        <f>_xlfn.IFNA(IF($D183=5,LOOKUP($F183,{0.1,0.2,0.3,0.4,0.5,0.6,0.7,0.8,0.9,1},{27,39,51,63,75,87,99,111,123,135}),""),"")</f>
        <v/>
      </c>
      <c r="AA183" s="132">
        <f t="shared" si="27"/>
        <v>0</v>
      </c>
      <c r="AB183" s="132" t="str">
        <f t="shared" si="28"/>
        <v>00</v>
      </c>
      <c r="AC183" s="82" t="e">
        <f>VLOOKUP(AB183,'AMI Ref'!T:U,2,FALSE)</f>
        <v>#N/A</v>
      </c>
      <c r="AD183" s="124"/>
      <c r="AE183" s="81" t="str">
        <f>_xlfn.IFNA(IF($D183=0,IF($J183="Not Paid by Tenant",0,INDEX('AMI Ref'!$K$5:$N$5,MATCH($J183,{"Oil","Gas","Electric - Other","ELECTRIC - HEAT PUMP"},0))),0),"")</f>
        <v/>
      </c>
      <c r="AF183" s="81">
        <f>_xlfn.IFNA(IF($D183=1,IF($J183="Not Paid by Tenant",0,INDEX('AMI Ref'!$K$6:$N$6,MATCH($J183,{"Oil","Gas","Electric - Other","ELECTRIC - HEAT PUMP"},0))),0),"")</f>
        <v>0</v>
      </c>
      <c r="AG183" s="81">
        <f>_xlfn.IFNA(IF($D183=2,IF($J183="Not Paid by Tenant",0,INDEX('AMI Ref'!$K$7:$N$7,MATCH($J183,{"Oil","Gas","Electric - Other","ELECTRIC - HEAT PUMP"},0))),0),"")</f>
        <v>0</v>
      </c>
      <c r="AH183" s="81">
        <f>_xlfn.IFNA(IF($D183=3,IF($J183="Not Paid by Tenant",0,INDEX('AMI Ref'!$K$8:$N$8,MATCH($J183,{"Oil","Gas","Electric - Other","ELECTRIC - HEAT PUMP"},0))),0),"")</f>
        <v>0</v>
      </c>
      <c r="AI183" s="81">
        <f>_xlfn.IFNA(IF($D183=4,IF($J183="Not Paid by Tenant",0,INDEX('AMI Ref'!$K$9:$N$9,MATCH($J183,{"Oil","Gas","Electric - Other","ELECTRIC - HEAT PUMP"},0))),0),"")</f>
        <v>0</v>
      </c>
      <c r="AJ183" s="81">
        <f>_xlfn.IFNA(IF($D183=5,IF($J183="Not Paid by Tenant",0,INDEX('AMI Ref'!$K$10:$N$10,MATCH($J183,{"Oil","Gas","Electric - Other","ELECTRIC - HEAT PUMP"},0))),0),"")</f>
        <v>0</v>
      </c>
      <c r="AK183" s="128"/>
      <c r="AL183" s="81" t="str">
        <f>_xlfn.IFNA(IF($D183=0,IF($K183="Not Paid by Tenant",0,INDEX('AMI Ref'!$O$5:$R$5,MATCH($K183,{"Oil","Gas","Electric - Other","Electric ccASHP - split"},0))),0),"")</f>
        <v/>
      </c>
      <c r="AM183" s="81">
        <f>_xlfn.IFNA(IF($D183=1,IF($K183="Not Paid by Tenant",0,INDEX('AMI Ref'!$O$6:$R$6,MATCH($K183,{"Oil","Gas","Electric - Other","Electric ccASHP - split"},0))),0),"")</f>
        <v>0</v>
      </c>
      <c r="AN183" s="81">
        <f>_xlfn.IFNA(IF($D183=2,IF($K183="Not Paid by Tenant",0,INDEX('AMI Ref'!$O$7:$R$7,MATCH($K183,{"Oil","Gas","Electric - Other","Electric ccASHP - split"},0))),0),"")</f>
        <v>0</v>
      </c>
      <c r="AO183" s="81">
        <f>_xlfn.IFNA(IF($D183=3,IF($K183="Not Paid by Tenant",0,INDEX('AMI Ref'!$O$8:$R$8,MATCH($K183,{"Oil","Gas","Electric - Other","Electric ccASHP - split"},0))),0),"")</f>
        <v>0</v>
      </c>
      <c r="AP183" s="81">
        <f>_xlfn.IFNA(IF($D183=4,IF($K183="Not Paid by Tenant",0,INDEX('AMI Ref'!$O$9:$R$9,MATCH($K183,{"Oil","Gas","Electric - Other","Electric ccASHP - split"},0))),0),"")</f>
        <v>0</v>
      </c>
      <c r="AQ183" s="81">
        <f>_xlfn.IFNA(IF($D183=5,IF($K183="Not Paid by Tenant",0,INDEX('AMI Ref'!$O$10:$R$10,MATCH($K183,{"Oil","Gas","Electric - Other","Electric ccASHP - split"},0))),0),"")</f>
        <v>0</v>
      </c>
      <c r="AR183" s="124">
        <f t="shared" si="29"/>
        <v>0</v>
      </c>
      <c r="AS183" s="123" t="e">
        <f t="shared" si="30"/>
        <v>#N/A</v>
      </c>
    </row>
    <row r="184" spans="1:45" ht="12.95" customHeight="1" x14ac:dyDescent="0.2">
      <c r="A184" s="130">
        <v>182</v>
      </c>
      <c r="B184" s="177">
        <f>IF(OR(COUNTIF($B$2:$B183,Input!$F200)&lt;1,COUNTIF($O$2:$O183,Input!$C200)&lt;1),Input!F200,0)</f>
        <v>0</v>
      </c>
      <c r="C184" s="177">
        <f>IF(OR(COUNTIF($B$2:$B183,Input!$F200)&lt;1,COUNTIF($O$2:$O183,Input!$C200)&lt;1),Input!G200,0)</f>
        <v>0</v>
      </c>
      <c r="D184" s="177">
        <f>IF(OR(COUNTIF($B$2:$B183,Input!$F200)&lt;1,COUNTIF($O$2:$O183,Input!$C200)&lt;1),Input!H200,0)</f>
        <v>0</v>
      </c>
      <c r="E184" s="177">
        <f>IF(OR(COUNTIF($B$2:$B183,Input!$F200)&lt;1,COUNTIF($O$2:$O183,Input!$C200)&lt;1),Input!I200,0)</f>
        <v>0</v>
      </c>
      <c r="F184" s="177">
        <f>IF(OR(COUNTIF($B$2:$B183,Input!$F200)&lt;1,COUNTIF($O$2:$O183,Input!$C200)&lt;1),Input!J200,0)</f>
        <v>0</v>
      </c>
      <c r="G184" s="177">
        <f>IF(OR(COUNTIF($B$2:$B183,Input!$F200)&lt;1,COUNTIF($O$2:$O183,Input!$C200)&lt;1),Input!K200,0)</f>
        <v>0</v>
      </c>
      <c r="H184" s="177">
        <f>IF(OR(COUNTIF($B$2:$B183,Input!$F200)&lt;1,COUNTIF($O$2:$O183,Input!$C200)&lt;1),Input!L200,0)</f>
        <v>0</v>
      </c>
      <c r="I184" s="177">
        <f>IF(OR(COUNTIF($B$2:$B183,Input!$F200)&lt;1,COUNTIF($O$2:$O183,Input!$C200)&lt;1),Input!M200,0)</f>
        <v>0</v>
      </c>
      <c r="J184" s="177">
        <f>IF(OR(COUNTIF($B$2:$B183,Input!$F200)&lt;1,COUNTIF($O$2:$O183,Input!$C200)&lt;1),Input!N200,0)</f>
        <v>0</v>
      </c>
      <c r="K184" s="177">
        <f>IF(OR(COUNTIF($B$2:$B183,Input!$F200)&lt;1,COUNTIF($O$2:$O183,Input!$C200)&lt;1),Input!O200,0)</f>
        <v>0</v>
      </c>
      <c r="L184" s="177">
        <f>IF(OR(COUNTIF($B$2:$B183,Input!$F200)&lt;1,COUNTIF($O$2:$O183,Input!$C200)&lt;1),Input!P200,0)</f>
        <v>0</v>
      </c>
      <c r="M184" s="129" t="str">
        <f t="shared" si="26"/>
        <v/>
      </c>
      <c r="N184" s="161">
        <f t="shared" si="24"/>
        <v>0</v>
      </c>
      <c r="O184" s="168">
        <f>Input!C200</f>
        <v>0</v>
      </c>
      <c r="P184" s="168"/>
      <c r="R184" s="131">
        <f t="shared" si="25"/>
        <v>0</v>
      </c>
      <c r="S184" s="133" t="str">
        <f t="shared" si="23"/>
        <v xml:space="preserve"> </v>
      </c>
      <c r="T184" s="133"/>
      <c r="U184" s="132" t="str">
        <f>_xlfn.IFNA(IF($D184=0,LOOKUP($F184,{0.1,0.2,0.3,0.4,0.5,0.6,0.7,0.8,0.9,1},{22,34,46,58,70,82,94,106,118,130}),""),"")</f>
        <v/>
      </c>
      <c r="V184" s="132" t="str">
        <f>_xlfn.IFNA(IF($D184=1,LOOKUP($F184,{0.1,0.2,0.3,0.4,0.5,0.6,0.7,0.8,0.9,1},{23,35,47,59,71,83,95,107,119,131}),""),"")</f>
        <v/>
      </c>
      <c r="W184" s="132" t="str">
        <f>_xlfn.IFNA(IF($D184=2,LOOKUP($F184,{0.1,0.2,0.3,0.4,0.5,0.6,0.7,0.8,0.9,1},{24,36,48,60,72,84,96,108,120,132}),""),"")</f>
        <v/>
      </c>
      <c r="X184" s="132" t="str">
        <f>_xlfn.IFNA(IF($D184=3,LOOKUP($F184,{0.1,0.2,0.3,0.4,0.5,0.6,0.7,0.8,0.9,1},{25,37,49,61,73,85,97,109,121,133}),""),"")</f>
        <v/>
      </c>
      <c r="Y184" s="132" t="str">
        <f>_xlfn.IFNA(IF($D184=4,LOOKUP($F184,{0.1,0.2,0.3,0.4,0.5,0.6,0.7,0.8,0.9,1},{26,38,50,62,74,86,98,110,122,134}),""),"")</f>
        <v/>
      </c>
      <c r="Z184" s="132" t="str">
        <f>_xlfn.IFNA(IF($D184=5,LOOKUP($F184,{0.1,0.2,0.3,0.4,0.5,0.6,0.7,0.8,0.9,1},{27,39,51,63,75,87,99,111,123,135}),""),"")</f>
        <v/>
      </c>
      <c r="AA184" s="132">
        <f t="shared" si="27"/>
        <v>0</v>
      </c>
      <c r="AB184" s="132" t="str">
        <f t="shared" si="28"/>
        <v>00</v>
      </c>
      <c r="AC184" s="82" t="e">
        <f>VLOOKUP(AB184,'AMI Ref'!T:U,2,FALSE)</f>
        <v>#N/A</v>
      </c>
      <c r="AD184" s="124"/>
      <c r="AE184" s="81" t="str">
        <f>_xlfn.IFNA(IF($D184=0,IF($J184="Not Paid by Tenant",0,INDEX('AMI Ref'!$K$5:$N$5,MATCH($J184,{"Oil","Gas","Electric - Other","ELECTRIC - HEAT PUMP"},0))),0),"")</f>
        <v/>
      </c>
      <c r="AF184" s="81">
        <f>_xlfn.IFNA(IF($D184=1,IF($J184="Not Paid by Tenant",0,INDEX('AMI Ref'!$K$6:$N$6,MATCH($J184,{"Oil","Gas","Electric - Other","ELECTRIC - HEAT PUMP"},0))),0),"")</f>
        <v>0</v>
      </c>
      <c r="AG184" s="81">
        <f>_xlfn.IFNA(IF($D184=2,IF($J184="Not Paid by Tenant",0,INDEX('AMI Ref'!$K$7:$N$7,MATCH($J184,{"Oil","Gas","Electric - Other","ELECTRIC - HEAT PUMP"},0))),0),"")</f>
        <v>0</v>
      </c>
      <c r="AH184" s="81">
        <f>_xlfn.IFNA(IF($D184=3,IF($J184="Not Paid by Tenant",0,INDEX('AMI Ref'!$K$8:$N$8,MATCH($J184,{"Oil","Gas","Electric - Other","ELECTRIC - HEAT PUMP"},0))),0),"")</f>
        <v>0</v>
      </c>
      <c r="AI184" s="81">
        <f>_xlfn.IFNA(IF($D184=4,IF($J184="Not Paid by Tenant",0,INDEX('AMI Ref'!$K$9:$N$9,MATCH($J184,{"Oil","Gas","Electric - Other","ELECTRIC - HEAT PUMP"},0))),0),"")</f>
        <v>0</v>
      </c>
      <c r="AJ184" s="81">
        <f>_xlfn.IFNA(IF($D184=5,IF($J184="Not Paid by Tenant",0,INDEX('AMI Ref'!$K$10:$N$10,MATCH($J184,{"Oil","Gas","Electric - Other","ELECTRIC - HEAT PUMP"},0))),0),"")</f>
        <v>0</v>
      </c>
      <c r="AK184" s="128"/>
      <c r="AL184" s="81" t="str">
        <f>_xlfn.IFNA(IF($D184=0,IF($K184="Not Paid by Tenant",0,INDEX('AMI Ref'!$O$5:$R$5,MATCH($K184,{"Oil","Gas","Electric - Other","Electric ccASHP - split"},0))),0),"")</f>
        <v/>
      </c>
      <c r="AM184" s="81">
        <f>_xlfn.IFNA(IF($D184=1,IF($K184="Not Paid by Tenant",0,INDEX('AMI Ref'!$O$6:$R$6,MATCH($K184,{"Oil","Gas","Electric - Other","Electric ccASHP - split"},0))),0),"")</f>
        <v>0</v>
      </c>
      <c r="AN184" s="81">
        <f>_xlfn.IFNA(IF($D184=2,IF($K184="Not Paid by Tenant",0,INDEX('AMI Ref'!$O$7:$R$7,MATCH($K184,{"Oil","Gas","Electric - Other","Electric ccASHP - split"},0))),0),"")</f>
        <v>0</v>
      </c>
      <c r="AO184" s="81">
        <f>_xlfn.IFNA(IF($D184=3,IF($K184="Not Paid by Tenant",0,INDEX('AMI Ref'!$O$8:$R$8,MATCH($K184,{"Oil","Gas","Electric - Other","Electric ccASHP - split"},0))),0),"")</f>
        <v>0</v>
      </c>
      <c r="AP184" s="81">
        <f>_xlfn.IFNA(IF($D184=4,IF($K184="Not Paid by Tenant",0,INDEX('AMI Ref'!$O$9:$R$9,MATCH($K184,{"Oil","Gas","Electric - Other","Electric ccASHP - split"},0))),0),"")</f>
        <v>0</v>
      </c>
      <c r="AQ184" s="81">
        <f>_xlfn.IFNA(IF($D184=5,IF($K184="Not Paid by Tenant",0,INDEX('AMI Ref'!$O$10:$R$10,MATCH($K184,{"Oil","Gas","Electric - Other","Electric ccASHP - split"},0))),0),"")</f>
        <v>0</v>
      </c>
      <c r="AR184" s="124">
        <f t="shared" si="29"/>
        <v>0</v>
      </c>
      <c r="AS184" s="123" t="e">
        <f t="shared" si="30"/>
        <v>#N/A</v>
      </c>
    </row>
    <row r="185" spans="1:45" ht="12.95" customHeight="1" x14ac:dyDescent="0.2">
      <c r="A185" s="130">
        <v>183</v>
      </c>
      <c r="B185" s="177">
        <f>IF(OR(COUNTIF($B$2:$B184,Input!$F201)&lt;1,COUNTIF($O$2:$O184,Input!$C201)&lt;1),Input!F201,0)</f>
        <v>0</v>
      </c>
      <c r="C185" s="177">
        <f>IF(OR(COUNTIF($B$2:$B184,Input!$F201)&lt;1,COUNTIF($O$2:$O184,Input!$C201)&lt;1),Input!G201,0)</f>
        <v>0</v>
      </c>
      <c r="D185" s="177">
        <f>IF(OR(COUNTIF($B$2:$B184,Input!$F201)&lt;1,COUNTIF($O$2:$O184,Input!$C201)&lt;1),Input!H201,0)</f>
        <v>0</v>
      </c>
      <c r="E185" s="177">
        <f>IF(OR(COUNTIF($B$2:$B184,Input!$F201)&lt;1,COUNTIF($O$2:$O184,Input!$C201)&lt;1),Input!I201,0)</f>
        <v>0</v>
      </c>
      <c r="F185" s="177">
        <f>IF(OR(COUNTIF($B$2:$B184,Input!$F201)&lt;1,COUNTIF($O$2:$O184,Input!$C201)&lt;1),Input!J201,0)</f>
        <v>0</v>
      </c>
      <c r="G185" s="177">
        <f>IF(OR(COUNTIF($B$2:$B184,Input!$F201)&lt;1,COUNTIF($O$2:$O184,Input!$C201)&lt;1),Input!K201,0)</f>
        <v>0</v>
      </c>
      <c r="H185" s="177">
        <f>IF(OR(COUNTIF($B$2:$B184,Input!$F201)&lt;1,COUNTIF($O$2:$O184,Input!$C201)&lt;1),Input!L201,0)</f>
        <v>0</v>
      </c>
      <c r="I185" s="177">
        <f>IF(OR(COUNTIF($B$2:$B184,Input!$F201)&lt;1,COUNTIF($O$2:$O184,Input!$C201)&lt;1),Input!M201,0)</f>
        <v>0</v>
      </c>
      <c r="J185" s="177">
        <f>IF(OR(COUNTIF($B$2:$B184,Input!$F201)&lt;1,COUNTIF($O$2:$O184,Input!$C201)&lt;1),Input!N201,0)</f>
        <v>0</v>
      </c>
      <c r="K185" s="177">
        <f>IF(OR(COUNTIF($B$2:$B184,Input!$F201)&lt;1,COUNTIF($O$2:$O184,Input!$C201)&lt;1),Input!O201,0)</f>
        <v>0</v>
      </c>
      <c r="L185" s="177">
        <f>IF(OR(COUNTIF($B$2:$B184,Input!$F201)&lt;1,COUNTIF($O$2:$O184,Input!$C201)&lt;1),Input!P201,0)</f>
        <v>0</v>
      </c>
      <c r="M185" s="129" t="str">
        <f t="shared" si="26"/>
        <v/>
      </c>
      <c r="N185" s="161">
        <f t="shared" si="24"/>
        <v>0</v>
      </c>
      <c r="O185" s="168">
        <f>Input!C201</f>
        <v>0</v>
      </c>
      <c r="P185" s="168"/>
      <c r="R185" s="131">
        <f t="shared" si="25"/>
        <v>0</v>
      </c>
      <c r="S185" s="133" t="str">
        <f t="shared" si="23"/>
        <v xml:space="preserve"> </v>
      </c>
      <c r="T185" s="133"/>
      <c r="U185" s="132" t="str">
        <f>_xlfn.IFNA(IF($D185=0,LOOKUP($F185,{0.1,0.2,0.3,0.4,0.5,0.6,0.7,0.8,0.9,1},{22,34,46,58,70,82,94,106,118,130}),""),"")</f>
        <v/>
      </c>
      <c r="V185" s="132" t="str">
        <f>_xlfn.IFNA(IF($D185=1,LOOKUP($F185,{0.1,0.2,0.3,0.4,0.5,0.6,0.7,0.8,0.9,1},{23,35,47,59,71,83,95,107,119,131}),""),"")</f>
        <v/>
      </c>
      <c r="W185" s="132" t="str">
        <f>_xlfn.IFNA(IF($D185=2,LOOKUP($F185,{0.1,0.2,0.3,0.4,0.5,0.6,0.7,0.8,0.9,1},{24,36,48,60,72,84,96,108,120,132}),""),"")</f>
        <v/>
      </c>
      <c r="X185" s="132" t="str">
        <f>_xlfn.IFNA(IF($D185=3,LOOKUP($F185,{0.1,0.2,0.3,0.4,0.5,0.6,0.7,0.8,0.9,1},{25,37,49,61,73,85,97,109,121,133}),""),"")</f>
        <v/>
      </c>
      <c r="Y185" s="132" t="str">
        <f>_xlfn.IFNA(IF($D185=4,LOOKUP($F185,{0.1,0.2,0.3,0.4,0.5,0.6,0.7,0.8,0.9,1},{26,38,50,62,74,86,98,110,122,134}),""),"")</f>
        <v/>
      </c>
      <c r="Z185" s="132" t="str">
        <f>_xlfn.IFNA(IF($D185=5,LOOKUP($F185,{0.1,0.2,0.3,0.4,0.5,0.6,0.7,0.8,0.9,1},{27,39,51,63,75,87,99,111,123,135}),""),"")</f>
        <v/>
      </c>
      <c r="AA185" s="132">
        <f t="shared" si="27"/>
        <v>0</v>
      </c>
      <c r="AB185" s="132" t="str">
        <f t="shared" si="28"/>
        <v>00</v>
      </c>
      <c r="AC185" s="82" t="e">
        <f>VLOOKUP(AB185,'AMI Ref'!T:U,2,FALSE)</f>
        <v>#N/A</v>
      </c>
      <c r="AD185" s="124"/>
      <c r="AE185" s="81" t="str">
        <f>_xlfn.IFNA(IF($D185=0,IF($J185="Not Paid by Tenant",0,INDEX('AMI Ref'!$K$5:$N$5,MATCH($J185,{"Oil","Gas","Electric - Other","ELECTRIC - HEAT PUMP"},0))),0),"")</f>
        <v/>
      </c>
      <c r="AF185" s="81">
        <f>_xlfn.IFNA(IF($D185=1,IF($J185="Not Paid by Tenant",0,INDEX('AMI Ref'!$K$6:$N$6,MATCH($J185,{"Oil","Gas","Electric - Other","ELECTRIC - HEAT PUMP"},0))),0),"")</f>
        <v>0</v>
      </c>
      <c r="AG185" s="81">
        <f>_xlfn.IFNA(IF($D185=2,IF($J185="Not Paid by Tenant",0,INDEX('AMI Ref'!$K$7:$N$7,MATCH($J185,{"Oil","Gas","Electric - Other","ELECTRIC - HEAT PUMP"},0))),0),"")</f>
        <v>0</v>
      </c>
      <c r="AH185" s="81">
        <f>_xlfn.IFNA(IF($D185=3,IF($J185="Not Paid by Tenant",0,INDEX('AMI Ref'!$K$8:$N$8,MATCH($J185,{"Oil","Gas","Electric - Other","ELECTRIC - HEAT PUMP"},0))),0),"")</f>
        <v>0</v>
      </c>
      <c r="AI185" s="81">
        <f>_xlfn.IFNA(IF($D185=4,IF($J185="Not Paid by Tenant",0,INDEX('AMI Ref'!$K$9:$N$9,MATCH($J185,{"Oil","Gas","Electric - Other","ELECTRIC - HEAT PUMP"},0))),0),"")</f>
        <v>0</v>
      </c>
      <c r="AJ185" s="81">
        <f>_xlfn.IFNA(IF($D185=5,IF($J185="Not Paid by Tenant",0,INDEX('AMI Ref'!$K$10:$N$10,MATCH($J185,{"Oil","Gas","Electric - Other","ELECTRIC - HEAT PUMP"},0))),0),"")</f>
        <v>0</v>
      </c>
      <c r="AK185" s="128"/>
      <c r="AL185" s="81" t="str">
        <f>_xlfn.IFNA(IF($D185=0,IF($K185="Not Paid by Tenant",0,INDEX('AMI Ref'!$O$5:$R$5,MATCH($K185,{"Oil","Gas","Electric - Other","Electric ccASHP - split"},0))),0),"")</f>
        <v/>
      </c>
      <c r="AM185" s="81">
        <f>_xlfn.IFNA(IF($D185=1,IF($K185="Not Paid by Tenant",0,INDEX('AMI Ref'!$O$6:$R$6,MATCH($K185,{"Oil","Gas","Electric - Other","Electric ccASHP - split"},0))),0),"")</f>
        <v>0</v>
      </c>
      <c r="AN185" s="81">
        <f>_xlfn.IFNA(IF($D185=2,IF($K185="Not Paid by Tenant",0,INDEX('AMI Ref'!$O$7:$R$7,MATCH($K185,{"Oil","Gas","Electric - Other","Electric ccASHP - split"},0))),0),"")</f>
        <v>0</v>
      </c>
      <c r="AO185" s="81">
        <f>_xlfn.IFNA(IF($D185=3,IF($K185="Not Paid by Tenant",0,INDEX('AMI Ref'!$O$8:$R$8,MATCH($K185,{"Oil","Gas","Electric - Other","Electric ccASHP - split"},0))),0),"")</f>
        <v>0</v>
      </c>
      <c r="AP185" s="81">
        <f>_xlfn.IFNA(IF($D185=4,IF($K185="Not Paid by Tenant",0,INDEX('AMI Ref'!$O$9:$R$9,MATCH($K185,{"Oil","Gas","Electric - Other","Electric ccASHP - split"},0))),0),"")</f>
        <v>0</v>
      </c>
      <c r="AQ185" s="81">
        <f>_xlfn.IFNA(IF($D185=5,IF($K185="Not Paid by Tenant",0,INDEX('AMI Ref'!$O$10:$R$10,MATCH($K185,{"Oil","Gas","Electric - Other","Electric ccASHP - split"},0))),0),"")</f>
        <v>0</v>
      </c>
      <c r="AR185" s="124">
        <f t="shared" si="29"/>
        <v>0</v>
      </c>
      <c r="AS185" s="123" t="e">
        <f t="shared" si="30"/>
        <v>#N/A</v>
      </c>
    </row>
    <row r="186" spans="1:45" ht="12.95" customHeight="1" x14ac:dyDescent="0.2">
      <c r="A186" s="130">
        <v>184</v>
      </c>
      <c r="B186" s="177">
        <f>IF(OR(COUNTIF($B$2:$B185,Input!$F202)&lt;1,COUNTIF($O$2:$O185,Input!$C202)&lt;1),Input!F202,0)</f>
        <v>0</v>
      </c>
      <c r="C186" s="177">
        <f>IF(OR(COUNTIF($B$2:$B185,Input!$F202)&lt;1,COUNTIF($O$2:$O185,Input!$C202)&lt;1),Input!G202,0)</f>
        <v>0</v>
      </c>
      <c r="D186" s="177">
        <f>IF(OR(COUNTIF($B$2:$B185,Input!$F202)&lt;1,COUNTIF($O$2:$O185,Input!$C202)&lt;1),Input!H202,0)</f>
        <v>0</v>
      </c>
      <c r="E186" s="177">
        <f>IF(OR(COUNTIF($B$2:$B185,Input!$F202)&lt;1,COUNTIF($O$2:$O185,Input!$C202)&lt;1),Input!I202,0)</f>
        <v>0</v>
      </c>
      <c r="F186" s="177">
        <f>IF(OR(COUNTIF($B$2:$B185,Input!$F202)&lt;1,COUNTIF($O$2:$O185,Input!$C202)&lt;1),Input!J202,0)</f>
        <v>0</v>
      </c>
      <c r="G186" s="177">
        <f>IF(OR(COUNTIF($B$2:$B185,Input!$F202)&lt;1,COUNTIF($O$2:$O185,Input!$C202)&lt;1),Input!K202,0)</f>
        <v>0</v>
      </c>
      <c r="H186" s="177">
        <f>IF(OR(COUNTIF($B$2:$B185,Input!$F202)&lt;1,COUNTIF($O$2:$O185,Input!$C202)&lt;1),Input!L202,0)</f>
        <v>0</v>
      </c>
      <c r="I186" s="177">
        <f>IF(OR(COUNTIF($B$2:$B185,Input!$F202)&lt;1,COUNTIF($O$2:$O185,Input!$C202)&lt;1),Input!M202,0)</f>
        <v>0</v>
      </c>
      <c r="J186" s="177">
        <f>IF(OR(COUNTIF($B$2:$B185,Input!$F202)&lt;1,COUNTIF($O$2:$O185,Input!$C202)&lt;1),Input!N202,0)</f>
        <v>0</v>
      </c>
      <c r="K186" s="177">
        <f>IF(OR(COUNTIF($B$2:$B185,Input!$F202)&lt;1,COUNTIF($O$2:$O185,Input!$C202)&lt;1),Input!O202,0)</f>
        <v>0</v>
      </c>
      <c r="L186" s="177">
        <f>IF(OR(COUNTIF($B$2:$B185,Input!$F202)&lt;1,COUNTIF($O$2:$O185,Input!$C202)&lt;1),Input!P202,0)</f>
        <v>0</v>
      </c>
      <c r="M186" s="129" t="str">
        <f t="shared" si="26"/>
        <v/>
      </c>
      <c r="N186" s="161">
        <f t="shared" si="24"/>
        <v>0</v>
      </c>
      <c r="O186" s="168">
        <f>Input!C202</f>
        <v>0</v>
      </c>
      <c r="P186" s="168"/>
      <c r="R186" s="131">
        <f t="shared" si="25"/>
        <v>0</v>
      </c>
      <c r="S186" s="133" t="str">
        <f t="shared" si="23"/>
        <v xml:space="preserve"> </v>
      </c>
      <c r="T186" s="133"/>
      <c r="U186" s="132" t="str">
        <f>_xlfn.IFNA(IF($D186=0,LOOKUP($F186,{0.1,0.2,0.3,0.4,0.5,0.6,0.7,0.8,0.9,1},{22,34,46,58,70,82,94,106,118,130}),""),"")</f>
        <v/>
      </c>
      <c r="V186" s="132" t="str">
        <f>_xlfn.IFNA(IF($D186=1,LOOKUP($F186,{0.1,0.2,0.3,0.4,0.5,0.6,0.7,0.8,0.9,1},{23,35,47,59,71,83,95,107,119,131}),""),"")</f>
        <v/>
      </c>
      <c r="W186" s="132" t="str">
        <f>_xlfn.IFNA(IF($D186=2,LOOKUP($F186,{0.1,0.2,0.3,0.4,0.5,0.6,0.7,0.8,0.9,1},{24,36,48,60,72,84,96,108,120,132}),""),"")</f>
        <v/>
      </c>
      <c r="X186" s="132" t="str">
        <f>_xlfn.IFNA(IF($D186=3,LOOKUP($F186,{0.1,0.2,0.3,0.4,0.5,0.6,0.7,0.8,0.9,1},{25,37,49,61,73,85,97,109,121,133}),""),"")</f>
        <v/>
      </c>
      <c r="Y186" s="132" t="str">
        <f>_xlfn.IFNA(IF($D186=4,LOOKUP($F186,{0.1,0.2,0.3,0.4,0.5,0.6,0.7,0.8,0.9,1},{26,38,50,62,74,86,98,110,122,134}),""),"")</f>
        <v/>
      </c>
      <c r="Z186" s="132" t="str">
        <f>_xlfn.IFNA(IF($D186=5,LOOKUP($F186,{0.1,0.2,0.3,0.4,0.5,0.6,0.7,0.8,0.9,1},{27,39,51,63,75,87,99,111,123,135}),""),"")</f>
        <v/>
      </c>
      <c r="AA186" s="132">
        <f t="shared" si="27"/>
        <v>0</v>
      </c>
      <c r="AB186" s="132" t="str">
        <f t="shared" si="28"/>
        <v>00</v>
      </c>
      <c r="AC186" s="82" t="e">
        <f>VLOOKUP(AB186,'AMI Ref'!T:U,2,FALSE)</f>
        <v>#N/A</v>
      </c>
      <c r="AD186" s="124"/>
      <c r="AE186" s="81" t="str">
        <f>_xlfn.IFNA(IF($D186=0,IF($J186="Not Paid by Tenant",0,INDEX('AMI Ref'!$K$5:$N$5,MATCH($J186,{"Oil","Gas","Electric - Other","ELECTRIC - HEAT PUMP"},0))),0),"")</f>
        <v/>
      </c>
      <c r="AF186" s="81">
        <f>_xlfn.IFNA(IF($D186=1,IF($J186="Not Paid by Tenant",0,INDEX('AMI Ref'!$K$6:$N$6,MATCH($J186,{"Oil","Gas","Electric - Other","ELECTRIC - HEAT PUMP"},0))),0),"")</f>
        <v>0</v>
      </c>
      <c r="AG186" s="81">
        <f>_xlfn.IFNA(IF($D186=2,IF($J186="Not Paid by Tenant",0,INDEX('AMI Ref'!$K$7:$N$7,MATCH($J186,{"Oil","Gas","Electric - Other","ELECTRIC - HEAT PUMP"},0))),0),"")</f>
        <v>0</v>
      </c>
      <c r="AH186" s="81">
        <f>_xlfn.IFNA(IF($D186=3,IF($J186="Not Paid by Tenant",0,INDEX('AMI Ref'!$K$8:$N$8,MATCH($J186,{"Oil","Gas","Electric - Other","ELECTRIC - HEAT PUMP"},0))),0),"")</f>
        <v>0</v>
      </c>
      <c r="AI186" s="81">
        <f>_xlfn.IFNA(IF($D186=4,IF($J186="Not Paid by Tenant",0,INDEX('AMI Ref'!$K$9:$N$9,MATCH($J186,{"Oil","Gas","Electric - Other","ELECTRIC - HEAT PUMP"},0))),0),"")</f>
        <v>0</v>
      </c>
      <c r="AJ186" s="81">
        <f>_xlfn.IFNA(IF($D186=5,IF($J186="Not Paid by Tenant",0,INDEX('AMI Ref'!$K$10:$N$10,MATCH($J186,{"Oil","Gas","Electric - Other","ELECTRIC - HEAT PUMP"},0))),0),"")</f>
        <v>0</v>
      </c>
      <c r="AK186" s="128"/>
      <c r="AL186" s="81" t="str">
        <f>_xlfn.IFNA(IF($D186=0,IF($K186="Not Paid by Tenant",0,INDEX('AMI Ref'!$O$5:$R$5,MATCH($K186,{"Oil","Gas","Electric - Other","Electric ccASHP - split"},0))),0),"")</f>
        <v/>
      </c>
      <c r="AM186" s="81">
        <f>_xlfn.IFNA(IF($D186=1,IF($K186="Not Paid by Tenant",0,INDEX('AMI Ref'!$O$6:$R$6,MATCH($K186,{"Oil","Gas","Electric - Other","Electric ccASHP - split"},0))),0),"")</f>
        <v>0</v>
      </c>
      <c r="AN186" s="81">
        <f>_xlfn.IFNA(IF($D186=2,IF($K186="Not Paid by Tenant",0,INDEX('AMI Ref'!$O$7:$R$7,MATCH($K186,{"Oil","Gas","Electric - Other","Electric ccASHP - split"},0))),0),"")</f>
        <v>0</v>
      </c>
      <c r="AO186" s="81">
        <f>_xlfn.IFNA(IF($D186=3,IF($K186="Not Paid by Tenant",0,INDEX('AMI Ref'!$O$8:$R$8,MATCH($K186,{"Oil","Gas","Electric - Other","Electric ccASHP - split"},0))),0),"")</f>
        <v>0</v>
      </c>
      <c r="AP186" s="81">
        <f>_xlfn.IFNA(IF($D186=4,IF($K186="Not Paid by Tenant",0,INDEX('AMI Ref'!$O$9:$R$9,MATCH($K186,{"Oil","Gas","Electric - Other","Electric ccASHP - split"},0))),0),"")</f>
        <v>0</v>
      </c>
      <c r="AQ186" s="81">
        <f>_xlfn.IFNA(IF($D186=5,IF($K186="Not Paid by Tenant",0,INDEX('AMI Ref'!$O$10:$R$10,MATCH($K186,{"Oil","Gas","Electric - Other","Electric ccASHP - split"},0))),0),"")</f>
        <v>0</v>
      </c>
      <c r="AR186" s="124">
        <f t="shared" si="29"/>
        <v>0</v>
      </c>
      <c r="AS186" s="123" t="e">
        <f t="shared" si="30"/>
        <v>#N/A</v>
      </c>
    </row>
    <row r="187" spans="1:45" ht="12.95" customHeight="1" x14ac:dyDescent="0.2">
      <c r="A187" s="130">
        <v>185</v>
      </c>
      <c r="B187" s="177">
        <f>IF(OR(COUNTIF($B$2:$B186,Input!$F203)&lt;1,COUNTIF($O$2:$O186,Input!$C203)&lt;1),Input!F203,0)</f>
        <v>0</v>
      </c>
      <c r="C187" s="177">
        <f>IF(OR(COUNTIF($B$2:$B186,Input!$F203)&lt;1,COUNTIF($O$2:$O186,Input!$C203)&lt;1),Input!G203,0)</f>
        <v>0</v>
      </c>
      <c r="D187" s="177">
        <f>IF(OR(COUNTIF($B$2:$B186,Input!$F203)&lt;1,COUNTIF($O$2:$O186,Input!$C203)&lt;1),Input!H203,0)</f>
        <v>0</v>
      </c>
      <c r="E187" s="177">
        <f>IF(OR(COUNTIF($B$2:$B186,Input!$F203)&lt;1,COUNTIF($O$2:$O186,Input!$C203)&lt;1),Input!I203,0)</f>
        <v>0</v>
      </c>
      <c r="F187" s="177">
        <f>IF(OR(COUNTIF($B$2:$B186,Input!$F203)&lt;1,COUNTIF($O$2:$O186,Input!$C203)&lt;1),Input!J203,0)</f>
        <v>0</v>
      </c>
      <c r="G187" s="177">
        <f>IF(OR(COUNTIF($B$2:$B186,Input!$F203)&lt;1,COUNTIF($O$2:$O186,Input!$C203)&lt;1),Input!K203,0)</f>
        <v>0</v>
      </c>
      <c r="H187" s="177">
        <f>IF(OR(COUNTIF($B$2:$B186,Input!$F203)&lt;1,COUNTIF($O$2:$O186,Input!$C203)&lt;1),Input!L203,0)</f>
        <v>0</v>
      </c>
      <c r="I187" s="177">
        <f>IF(OR(COUNTIF($B$2:$B186,Input!$F203)&lt;1,COUNTIF($O$2:$O186,Input!$C203)&lt;1),Input!M203,0)</f>
        <v>0</v>
      </c>
      <c r="J187" s="177">
        <f>IF(OR(COUNTIF($B$2:$B186,Input!$F203)&lt;1,COUNTIF($O$2:$O186,Input!$C203)&lt;1),Input!N203,0)</f>
        <v>0</v>
      </c>
      <c r="K187" s="177">
        <f>IF(OR(COUNTIF($B$2:$B186,Input!$F203)&lt;1,COUNTIF($O$2:$O186,Input!$C203)&lt;1),Input!O203,0)</f>
        <v>0</v>
      </c>
      <c r="L187" s="177">
        <f>IF(OR(COUNTIF($B$2:$B186,Input!$F203)&lt;1,COUNTIF($O$2:$O186,Input!$C203)&lt;1),Input!P203,0)</f>
        <v>0</v>
      </c>
      <c r="M187" s="129" t="str">
        <f t="shared" si="26"/>
        <v/>
      </c>
      <c r="N187" s="161">
        <f t="shared" si="24"/>
        <v>0</v>
      </c>
      <c r="O187" s="168">
        <f>Input!C203</f>
        <v>0</v>
      </c>
      <c r="P187" s="168"/>
      <c r="R187" s="131">
        <f t="shared" si="25"/>
        <v>0</v>
      </c>
      <c r="S187" s="133" t="str">
        <f t="shared" si="23"/>
        <v xml:space="preserve"> </v>
      </c>
      <c r="T187" s="133"/>
      <c r="U187" s="132" t="str">
        <f>_xlfn.IFNA(IF($D187=0,LOOKUP($F187,{0.1,0.2,0.3,0.4,0.5,0.6,0.7,0.8,0.9,1},{22,34,46,58,70,82,94,106,118,130}),""),"")</f>
        <v/>
      </c>
      <c r="V187" s="132" t="str">
        <f>_xlfn.IFNA(IF($D187=1,LOOKUP($F187,{0.1,0.2,0.3,0.4,0.5,0.6,0.7,0.8,0.9,1},{23,35,47,59,71,83,95,107,119,131}),""),"")</f>
        <v/>
      </c>
      <c r="W187" s="132" t="str">
        <f>_xlfn.IFNA(IF($D187=2,LOOKUP($F187,{0.1,0.2,0.3,0.4,0.5,0.6,0.7,0.8,0.9,1},{24,36,48,60,72,84,96,108,120,132}),""),"")</f>
        <v/>
      </c>
      <c r="X187" s="132" t="str">
        <f>_xlfn.IFNA(IF($D187=3,LOOKUP($F187,{0.1,0.2,0.3,0.4,0.5,0.6,0.7,0.8,0.9,1},{25,37,49,61,73,85,97,109,121,133}),""),"")</f>
        <v/>
      </c>
      <c r="Y187" s="132" t="str">
        <f>_xlfn.IFNA(IF($D187=4,LOOKUP($F187,{0.1,0.2,0.3,0.4,0.5,0.6,0.7,0.8,0.9,1},{26,38,50,62,74,86,98,110,122,134}),""),"")</f>
        <v/>
      </c>
      <c r="Z187" s="132" t="str">
        <f>_xlfn.IFNA(IF($D187=5,LOOKUP($F187,{0.1,0.2,0.3,0.4,0.5,0.6,0.7,0.8,0.9,1},{27,39,51,63,75,87,99,111,123,135}),""),"")</f>
        <v/>
      </c>
      <c r="AA187" s="132">
        <f t="shared" si="27"/>
        <v>0</v>
      </c>
      <c r="AB187" s="132" t="str">
        <f t="shared" si="28"/>
        <v>00</v>
      </c>
      <c r="AC187" s="82" t="e">
        <f>VLOOKUP(AB187,'AMI Ref'!T:U,2,FALSE)</f>
        <v>#N/A</v>
      </c>
      <c r="AD187" s="124"/>
      <c r="AE187" s="81" t="str">
        <f>_xlfn.IFNA(IF($D187=0,IF($J187="Not Paid by Tenant",0,INDEX('AMI Ref'!$K$5:$N$5,MATCH($J187,{"Oil","Gas","Electric - Other","ELECTRIC - HEAT PUMP"},0))),0),"")</f>
        <v/>
      </c>
      <c r="AF187" s="81">
        <f>_xlfn.IFNA(IF($D187=1,IF($J187="Not Paid by Tenant",0,INDEX('AMI Ref'!$K$6:$N$6,MATCH($J187,{"Oil","Gas","Electric - Other","ELECTRIC - HEAT PUMP"},0))),0),"")</f>
        <v>0</v>
      </c>
      <c r="AG187" s="81">
        <f>_xlfn.IFNA(IF($D187=2,IF($J187="Not Paid by Tenant",0,INDEX('AMI Ref'!$K$7:$N$7,MATCH($J187,{"Oil","Gas","Electric - Other","ELECTRIC - HEAT PUMP"},0))),0),"")</f>
        <v>0</v>
      </c>
      <c r="AH187" s="81">
        <f>_xlfn.IFNA(IF($D187=3,IF($J187="Not Paid by Tenant",0,INDEX('AMI Ref'!$K$8:$N$8,MATCH($J187,{"Oil","Gas","Electric - Other","ELECTRIC - HEAT PUMP"},0))),0),"")</f>
        <v>0</v>
      </c>
      <c r="AI187" s="81">
        <f>_xlfn.IFNA(IF($D187=4,IF($J187="Not Paid by Tenant",0,INDEX('AMI Ref'!$K$9:$N$9,MATCH($J187,{"Oil","Gas","Electric - Other","ELECTRIC - HEAT PUMP"},0))),0),"")</f>
        <v>0</v>
      </c>
      <c r="AJ187" s="81">
        <f>_xlfn.IFNA(IF($D187=5,IF($J187="Not Paid by Tenant",0,INDEX('AMI Ref'!$K$10:$N$10,MATCH($J187,{"Oil","Gas","Electric - Other","ELECTRIC - HEAT PUMP"},0))),0),"")</f>
        <v>0</v>
      </c>
      <c r="AK187" s="128"/>
      <c r="AL187" s="81" t="str">
        <f>_xlfn.IFNA(IF($D187=0,IF($K187="Not Paid by Tenant",0,INDEX('AMI Ref'!$O$5:$R$5,MATCH($K187,{"Oil","Gas","Electric - Other","Electric ccASHP - split"},0))),0),"")</f>
        <v/>
      </c>
      <c r="AM187" s="81">
        <f>_xlfn.IFNA(IF($D187=1,IF($K187="Not Paid by Tenant",0,INDEX('AMI Ref'!$O$6:$R$6,MATCH($K187,{"Oil","Gas","Electric - Other","Electric ccASHP - split"},0))),0),"")</f>
        <v>0</v>
      </c>
      <c r="AN187" s="81">
        <f>_xlfn.IFNA(IF($D187=2,IF($K187="Not Paid by Tenant",0,INDEX('AMI Ref'!$O$7:$R$7,MATCH($K187,{"Oil","Gas","Electric - Other","Electric ccASHP - split"},0))),0),"")</f>
        <v>0</v>
      </c>
      <c r="AO187" s="81">
        <f>_xlfn.IFNA(IF($D187=3,IF($K187="Not Paid by Tenant",0,INDEX('AMI Ref'!$O$8:$R$8,MATCH($K187,{"Oil","Gas","Electric - Other","Electric ccASHP - split"},0))),0),"")</f>
        <v>0</v>
      </c>
      <c r="AP187" s="81">
        <f>_xlfn.IFNA(IF($D187=4,IF($K187="Not Paid by Tenant",0,INDEX('AMI Ref'!$O$9:$R$9,MATCH($K187,{"Oil","Gas","Electric - Other","Electric ccASHP - split"},0))),0),"")</f>
        <v>0</v>
      </c>
      <c r="AQ187" s="81">
        <f>_xlfn.IFNA(IF($D187=5,IF($K187="Not Paid by Tenant",0,INDEX('AMI Ref'!$O$10:$R$10,MATCH($K187,{"Oil","Gas","Electric - Other","Electric ccASHP - split"},0))),0),"")</f>
        <v>0</v>
      </c>
      <c r="AR187" s="124">
        <f t="shared" si="29"/>
        <v>0</v>
      </c>
      <c r="AS187" s="123" t="e">
        <f t="shared" si="30"/>
        <v>#N/A</v>
      </c>
    </row>
    <row r="188" spans="1:45" ht="12.95" customHeight="1" x14ac:dyDescent="0.2">
      <c r="A188" s="130">
        <v>186</v>
      </c>
      <c r="B188" s="177">
        <f>IF(OR(COUNTIF($B$2:$B187,Input!$F204)&lt;1,COUNTIF($O$2:$O187,Input!$C204)&lt;1),Input!F204,0)</f>
        <v>0</v>
      </c>
      <c r="C188" s="177">
        <f>IF(OR(COUNTIF($B$2:$B187,Input!$F204)&lt;1,COUNTIF($O$2:$O187,Input!$C204)&lt;1),Input!G204,0)</f>
        <v>0</v>
      </c>
      <c r="D188" s="177">
        <f>IF(OR(COUNTIF($B$2:$B187,Input!$F204)&lt;1,COUNTIF($O$2:$O187,Input!$C204)&lt;1),Input!H204,0)</f>
        <v>0</v>
      </c>
      <c r="E188" s="177">
        <f>IF(OR(COUNTIF($B$2:$B187,Input!$F204)&lt;1,COUNTIF($O$2:$O187,Input!$C204)&lt;1),Input!I204,0)</f>
        <v>0</v>
      </c>
      <c r="F188" s="177">
        <f>IF(OR(COUNTIF($B$2:$B187,Input!$F204)&lt;1,COUNTIF($O$2:$O187,Input!$C204)&lt;1),Input!J204,0)</f>
        <v>0</v>
      </c>
      <c r="G188" s="177">
        <f>IF(OR(COUNTIF($B$2:$B187,Input!$F204)&lt;1,COUNTIF($O$2:$O187,Input!$C204)&lt;1),Input!K204,0)</f>
        <v>0</v>
      </c>
      <c r="H188" s="177">
        <f>IF(OR(COUNTIF($B$2:$B187,Input!$F204)&lt;1,COUNTIF($O$2:$O187,Input!$C204)&lt;1),Input!L204,0)</f>
        <v>0</v>
      </c>
      <c r="I188" s="177">
        <f>IF(OR(COUNTIF($B$2:$B187,Input!$F204)&lt;1,COUNTIF($O$2:$O187,Input!$C204)&lt;1),Input!M204,0)</f>
        <v>0</v>
      </c>
      <c r="J188" s="177">
        <f>IF(OR(COUNTIF($B$2:$B187,Input!$F204)&lt;1,COUNTIF($O$2:$O187,Input!$C204)&lt;1),Input!N204,0)</f>
        <v>0</v>
      </c>
      <c r="K188" s="177">
        <f>IF(OR(COUNTIF($B$2:$B187,Input!$F204)&lt;1,COUNTIF($O$2:$O187,Input!$C204)&lt;1),Input!O204,0)</f>
        <v>0</v>
      </c>
      <c r="L188" s="177">
        <f>IF(OR(COUNTIF($B$2:$B187,Input!$F204)&lt;1,COUNTIF($O$2:$O187,Input!$C204)&lt;1),Input!P204,0)</f>
        <v>0</v>
      </c>
      <c r="M188" s="129" t="str">
        <f t="shared" si="26"/>
        <v/>
      </c>
      <c r="N188" s="161">
        <f t="shared" si="24"/>
        <v>0</v>
      </c>
      <c r="O188" s="168">
        <f>Input!C204</f>
        <v>0</v>
      </c>
      <c r="P188" s="168"/>
      <c r="R188" s="131">
        <f t="shared" si="25"/>
        <v>0</v>
      </c>
      <c r="S188" s="133" t="str">
        <f t="shared" si="23"/>
        <v xml:space="preserve"> </v>
      </c>
      <c r="T188" s="133"/>
      <c r="U188" s="132" t="str">
        <f>_xlfn.IFNA(IF($D188=0,LOOKUP($F188,{0.1,0.2,0.3,0.4,0.5,0.6,0.7,0.8,0.9,1},{22,34,46,58,70,82,94,106,118,130}),""),"")</f>
        <v/>
      </c>
      <c r="V188" s="132" t="str">
        <f>_xlfn.IFNA(IF($D188=1,LOOKUP($F188,{0.1,0.2,0.3,0.4,0.5,0.6,0.7,0.8,0.9,1},{23,35,47,59,71,83,95,107,119,131}),""),"")</f>
        <v/>
      </c>
      <c r="W188" s="132" t="str">
        <f>_xlfn.IFNA(IF($D188=2,LOOKUP($F188,{0.1,0.2,0.3,0.4,0.5,0.6,0.7,0.8,0.9,1},{24,36,48,60,72,84,96,108,120,132}),""),"")</f>
        <v/>
      </c>
      <c r="X188" s="132" t="str">
        <f>_xlfn.IFNA(IF($D188=3,LOOKUP($F188,{0.1,0.2,0.3,0.4,0.5,0.6,0.7,0.8,0.9,1},{25,37,49,61,73,85,97,109,121,133}),""),"")</f>
        <v/>
      </c>
      <c r="Y188" s="132" t="str">
        <f>_xlfn.IFNA(IF($D188=4,LOOKUP($F188,{0.1,0.2,0.3,0.4,0.5,0.6,0.7,0.8,0.9,1},{26,38,50,62,74,86,98,110,122,134}),""),"")</f>
        <v/>
      </c>
      <c r="Z188" s="132" t="str">
        <f>_xlfn.IFNA(IF($D188=5,LOOKUP($F188,{0.1,0.2,0.3,0.4,0.5,0.6,0.7,0.8,0.9,1},{27,39,51,63,75,87,99,111,123,135}),""),"")</f>
        <v/>
      </c>
      <c r="AA188" s="132">
        <f t="shared" si="27"/>
        <v>0</v>
      </c>
      <c r="AB188" s="132" t="str">
        <f t="shared" si="28"/>
        <v>00</v>
      </c>
      <c r="AC188" s="82" t="e">
        <f>VLOOKUP(AB188,'AMI Ref'!T:U,2,FALSE)</f>
        <v>#N/A</v>
      </c>
      <c r="AD188" s="124"/>
      <c r="AE188" s="81" t="str">
        <f>_xlfn.IFNA(IF($D188=0,IF($J188="Not Paid by Tenant",0,INDEX('AMI Ref'!$K$5:$N$5,MATCH($J188,{"Oil","Gas","Electric - Other","ELECTRIC - HEAT PUMP"},0))),0),"")</f>
        <v/>
      </c>
      <c r="AF188" s="81">
        <f>_xlfn.IFNA(IF($D188=1,IF($J188="Not Paid by Tenant",0,INDEX('AMI Ref'!$K$6:$N$6,MATCH($J188,{"Oil","Gas","Electric - Other","ELECTRIC - HEAT PUMP"},0))),0),"")</f>
        <v>0</v>
      </c>
      <c r="AG188" s="81">
        <f>_xlfn.IFNA(IF($D188=2,IF($J188="Not Paid by Tenant",0,INDEX('AMI Ref'!$K$7:$N$7,MATCH($J188,{"Oil","Gas","Electric - Other","ELECTRIC - HEAT PUMP"},0))),0),"")</f>
        <v>0</v>
      </c>
      <c r="AH188" s="81">
        <f>_xlfn.IFNA(IF($D188=3,IF($J188="Not Paid by Tenant",0,INDEX('AMI Ref'!$K$8:$N$8,MATCH($J188,{"Oil","Gas","Electric - Other","ELECTRIC - HEAT PUMP"},0))),0),"")</f>
        <v>0</v>
      </c>
      <c r="AI188" s="81">
        <f>_xlfn.IFNA(IF($D188=4,IF($J188="Not Paid by Tenant",0,INDEX('AMI Ref'!$K$9:$N$9,MATCH($J188,{"Oil","Gas","Electric - Other","ELECTRIC - HEAT PUMP"},0))),0),"")</f>
        <v>0</v>
      </c>
      <c r="AJ188" s="81">
        <f>_xlfn.IFNA(IF($D188=5,IF($J188="Not Paid by Tenant",0,INDEX('AMI Ref'!$K$10:$N$10,MATCH($J188,{"Oil","Gas","Electric - Other","ELECTRIC - HEAT PUMP"},0))),0),"")</f>
        <v>0</v>
      </c>
      <c r="AK188" s="128"/>
      <c r="AL188" s="81" t="str">
        <f>_xlfn.IFNA(IF($D188=0,IF($K188="Not Paid by Tenant",0,INDEX('AMI Ref'!$O$5:$R$5,MATCH($K188,{"Oil","Gas","Electric - Other","Electric ccASHP - split"},0))),0),"")</f>
        <v/>
      </c>
      <c r="AM188" s="81">
        <f>_xlfn.IFNA(IF($D188=1,IF($K188="Not Paid by Tenant",0,INDEX('AMI Ref'!$O$6:$R$6,MATCH($K188,{"Oil","Gas","Electric - Other","Electric ccASHP - split"},0))),0),"")</f>
        <v>0</v>
      </c>
      <c r="AN188" s="81">
        <f>_xlfn.IFNA(IF($D188=2,IF($K188="Not Paid by Tenant",0,INDEX('AMI Ref'!$O$7:$R$7,MATCH($K188,{"Oil","Gas","Electric - Other","Electric ccASHP - split"},0))),0),"")</f>
        <v>0</v>
      </c>
      <c r="AO188" s="81">
        <f>_xlfn.IFNA(IF($D188=3,IF($K188="Not Paid by Tenant",0,INDEX('AMI Ref'!$O$8:$R$8,MATCH($K188,{"Oil","Gas","Electric - Other","Electric ccASHP - split"},0))),0),"")</f>
        <v>0</v>
      </c>
      <c r="AP188" s="81">
        <f>_xlfn.IFNA(IF($D188=4,IF($K188="Not Paid by Tenant",0,INDEX('AMI Ref'!$O$9:$R$9,MATCH($K188,{"Oil","Gas","Electric - Other","Electric ccASHP - split"},0))),0),"")</f>
        <v>0</v>
      </c>
      <c r="AQ188" s="81">
        <f>_xlfn.IFNA(IF($D188=5,IF($K188="Not Paid by Tenant",0,INDEX('AMI Ref'!$O$10:$R$10,MATCH($K188,{"Oil","Gas","Electric - Other","Electric ccASHP - split"},0))),0),"")</f>
        <v>0</v>
      </c>
      <c r="AR188" s="124">
        <f t="shared" si="29"/>
        <v>0</v>
      </c>
      <c r="AS188" s="123" t="e">
        <f t="shared" si="30"/>
        <v>#N/A</v>
      </c>
    </row>
    <row r="189" spans="1:45" ht="12.95" customHeight="1" x14ac:dyDescent="0.2">
      <c r="A189" s="130">
        <v>187</v>
      </c>
      <c r="B189" s="177">
        <f>IF(OR(COUNTIF($B$2:$B188,Input!$F205)&lt;1,COUNTIF($O$2:$O188,Input!$C205)&lt;1),Input!F205,0)</f>
        <v>0</v>
      </c>
      <c r="C189" s="177">
        <f>IF(OR(COUNTIF($B$2:$B188,Input!$F205)&lt;1,COUNTIF($O$2:$O188,Input!$C205)&lt;1),Input!G205,0)</f>
        <v>0</v>
      </c>
      <c r="D189" s="177">
        <f>IF(OR(COUNTIF($B$2:$B188,Input!$F205)&lt;1,COUNTIF($O$2:$O188,Input!$C205)&lt;1),Input!H205,0)</f>
        <v>0</v>
      </c>
      <c r="E189" s="177">
        <f>IF(OR(COUNTIF($B$2:$B188,Input!$F205)&lt;1,COUNTIF($O$2:$O188,Input!$C205)&lt;1),Input!I205,0)</f>
        <v>0</v>
      </c>
      <c r="F189" s="177">
        <f>IF(OR(COUNTIF($B$2:$B188,Input!$F205)&lt;1,COUNTIF($O$2:$O188,Input!$C205)&lt;1),Input!J205,0)</f>
        <v>0</v>
      </c>
      <c r="G189" s="177">
        <f>IF(OR(COUNTIF($B$2:$B188,Input!$F205)&lt;1,COUNTIF($O$2:$O188,Input!$C205)&lt;1),Input!K205,0)</f>
        <v>0</v>
      </c>
      <c r="H189" s="177">
        <f>IF(OR(COUNTIF($B$2:$B188,Input!$F205)&lt;1,COUNTIF($O$2:$O188,Input!$C205)&lt;1),Input!L205,0)</f>
        <v>0</v>
      </c>
      <c r="I189" s="177">
        <f>IF(OR(COUNTIF($B$2:$B188,Input!$F205)&lt;1,COUNTIF($O$2:$O188,Input!$C205)&lt;1),Input!M205,0)</f>
        <v>0</v>
      </c>
      <c r="J189" s="177">
        <f>IF(OR(COUNTIF($B$2:$B188,Input!$F205)&lt;1,COUNTIF($O$2:$O188,Input!$C205)&lt;1),Input!N205,0)</f>
        <v>0</v>
      </c>
      <c r="K189" s="177">
        <f>IF(OR(COUNTIF($B$2:$B188,Input!$F205)&lt;1,COUNTIF($O$2:$O188,Input!$C205)&lt;1),Input!O205,0)</f>
        <v>0</v>
      </c>
      <c r="L189" s="177">
        <f>IF(OR(COUNTIF($B$2:$B188,Input!$F205)&lt;1,COUNTIF($O$2:$O188,Input!$C205)&lt;1),Input!P205,0)</f>
        <v>0</v>
      </c>
      <c r="M189" s="129" t="str">
        <f t="shared" si="26"/>
        <v/>
      </c>
      <c r="N189" s="161">
        <f t="shared" si="24"/>
        <v>0</v>
      </c>
      <c r="O189" s="168">
        <f>Input!C205</f>
        <v>0</v>
      </c>
      <c r="P189" s="168"/>
      <c r="R189" s="131">
        <f t="shared" si="25"/>
        <v>0</v>
      </c>
      <c r="S189" s="133" t="str">
        <f t="shared" si="23"/>
        <v xml:space="preserve"> </v>
      </c>
      <c r="T189" s="133"/>
      <c r="U189" s="132" t="str">
        <f>_xlfn.IFNA(IF($D189=0,LOOKUP($F189,{0.1,0.2,0.3,0.4,0.5,0.6,0.7,0.8,0.9,1},{22,34,46,58,70,82,94,106,118,130}),""),"")</f>
        <v/>
      </c>
      <c r="V189" s="132" t="str">
        <f>_xlfn.IFNA(IF($D189=1,LOOKUP($F189,{0.1,0.2,0.3,0.4,0.5,0.6,0.7,0.8,0.9,1},{23,35,47,59,71,83,95,107,119,131}),""),"")</f>
        <v/>
      </c>
      <c r="W189" s="132" t="str">
        <f>_xlfn.IFNA(IF($D189=2,LOOKUP($F189,{0.1,0.2,0.3,0.4,0.5,0.6,0.7,0.8,0.9,1},{24,36,48,60,72,84,96,108,120,132}),""),"")</f>
        <v/>
      </c>
      <c r="X189" s="132" t="str">
        <f>_xlfn.IFNA(IF($D189=3,LOOKUP($F189,{0.1,0.2,0.3,0.4,0.5,0.6,0.7,0.8,0.9,1},{25,37,49,61,73,85,97,109,121,133}),""),"")</f>
        <v/>
      </c>
      <c r="Y189" s="132" t="str">
        <f>_xlfn.IFNA(IF($D189=4,LOOKUP($F189,{0.1,0.2,0.3,0.4,0.5,0.6,0.7,0.8,0.9,1},{26,38,50,62,74,86,98,110,122,134}),""),"")</f>
        <v/>
      </c>
      <c r="Z189" s="132" t="str">
        <f>_xlfn.IFNA(IF($D189=5,LOOKUP($F189,{0.1,0.2,0.3,0.4,0.5,0.6,0.7,0.8,0.9,1},{27,39,51,63,75,87,99,111,123,135}),""),"")</f>
        <v/>
      </c>
      <c r="AA189" s="132">
        <f t="shared" si="27"/>
        <v>0</v>
      </c>
      <c r="AB189" s="132" t="str">
        <f t="shared" si="28"/>
        <v>00</v>
      </c>
      <c r="AC189" s="82" t="e">
        <f>VLOOKUP(AB189,'AMI Ref'!T:U,2,FALSE)</f>
        <v>#N/A</v>
      </c>
      <c r="AD189" s="124"/>
      <c r="AE189" s="81" t="str">
        <f>_xlfn.IFNA(IF($D189=0,IF($J189="Not Paid by Tenant",0,INDEX('AMI Ref'!$K$5:$N$5,MATCH($J189,{"Oil","Gas","Electric - Other","ELECTRIC - HEAT PUMP"},0))),0),"")</f>
        <v/>
      </c>
      <c r="AF189" s="81">
        <f>_xlfn.IFNA(IF($D189=1,IF($J189="Not Paid by Tenant",0,INDEX('AMI Ref'!$K$6:$N$6,MATCH($J189,{"Oil","Gas","Electric - Other","ELECTRIC - HEAT PUMP"},0))),0),"")</f>
        <v>0</v>
      </c>
      <c r="AG189" s="81">
        <f>_xlfn.IFNA(IF($D189=2,IF($J189="Not Paid by Tenant",0,INDEX('AMI Ref'!$K$7:$N$7,MATCH($J189,{"Oil","Gas","Electric - Other","ELECTRIC - HEAT PUMP"},0))),0),"")</f>
        <v>0</v>
      </c>
      <c r="AH189" s="81">
        <f>_xlfn.IFNA(IF($D189=3,IF($J189="Not Paid by Tenant",0,INDEX('AMI Ref'!$K$8:$N$8,MATCH($J189,{"Oil","Gas","Electric - Other","ELECTRIC - HEAT PUMP"},0))),0),"")</f>
        <v>0</v>
      </c>
      <c r="AI189" s="81">
        <f>_xlfn.IFNA(IF($D189=4,IF($J189="Not Paid by Tenant",0,INDEX('AMI Ref'!$K$9:$N$9,MATCH($J189,{"Oil","Gas","Electric - Other","ELECTRIC - HEAT PUMP"},0))),0),"")</f>
        <v>0</v>
      </c>
      <c r="AJ189" s="81">
        <f>_xlfn.IFNA(IF($D189=5,IF($J189="Not Paid by Tenant",0,INDEX('AMI Ref'!$K$10:$N$10,MATCH($J189,{"Oil","Gas","Electric - Other","ELECTRIC - HEAT PUMP"},0))),0),"")</f>
        <v>0</v>
      </c>
      <c r="AK189" s="128"/>
      <c r="AL189" s="81" t="str">
        <f>_xlfn.IFNA(IF($D189=0,IF($K189="Not Paid by Tenant",0,INDEX('AMI Ref'!$O$5:$R$5,MATCH($K189,{"Oil","Gas","Electric - Other","Electric ccASHP - split"},0))),0),"")</f>
        <v/>
      </c>
      <c r="AM189" s="81">
        <f>_xlfn.IFNA(IF($D189=1,IF($K189="Not Paid by Tenant",0,INDEX('AMI Ref'!$O$6:$R$6,MATCH($K189,{"Oil","Gas","Electric - Other","Electric ccASHP - split"},0))),0),"")</f>
        <v>0</v>
      </c>
      <c r="AN189" s="81">
        <f>_xlfn.IFNA(IF($D189=2,IF($K189="Not Paid by Tenant",0,INDEX('AMI Ref'!$O$7:$R$7,MATCH($K189,{"Oil","Gas","Electric - Other","Electric ccASHP - split"},0))),0),"")</f>
        <v>0</v>
      </c>
      <c r="AO189" s="81">
        <f>_xlfn.IFNA(IF($D189=3,IF($K189="Not Paid by Tenant",0,INDEX('AMI Ref'!$O$8:$R$8,MATCH($K189,{"Oil","Gas","Electric - Other","Electric ccASHP - split"},0))),0),"")</f>
        <v>0</v>
      </c>
      <c r="AP189" s="81">
        <f>_xlfn.IFNA(IF($D189=4,IF($K189="Not Paid by Tenant",0,INDEX('AMI Ref'!$O$9:$R$9,MATCH($K189,{"Oil","Gas","Electric - Other","Electric ccASHP - split"},0))),0),"")</f>
        <v>0</v>
      </c>
      <c r="AQ189" s="81">
        <f>_xlfn.IFNA(IF($D189=5,IF($K189="Not Paid by Tenant",0,INDEX('AMI Ref'!$O$10:$R$10,MATCH($K189,{"Oil","Gas","Electric - Other","Electric ccASHP - split"},0))),0),"")</f>
        <v>0</v>
      </c>
      <c r="AR189" s="124">
        <f t="shared" si="29"/>
        <v>0</v>
      </c>
      <c r="AS189" s="123" t="e">
        <f t="shared" si="30"/>
        <v>#N/A</v>
      </c>
    </row>
    <row r="190" spans="1:45" ht="12.95" customHeight="1" x14ac:dyDescent="0.2">
      <c r="A190" s="130">
        <v>188</v>
      </c>
      <c r="B190" s="177">
        <f>IF(OR(COUNTIF($B$2:$B189,Input!$F206)&lt;1,COUNTIF($O$2:$O189,Input!$C206)&lt;1),Input!F206,0)</f>
        <v>0</v>
      </c>
      <c r="C190" s="177">
        <f>IF(OR(COUNTIF($B$2:$B189,Input!$F206)&lt;1,COUNTIF($O$2:$O189,Input!$C206)&lt;1),Input!G206,0)</f>
        <v>0</v>
      </c>
      <c r="D190" s="177">
        <f>IF(OR(COUNTIF($B$2:$B189,Input!$F206)&lt;1,COUNTIF($O$2:$O189,Input!$C206)&lt;1),Input!H206,0)</f>
        <v>0</v>
      </c>
      <c r="E190" s="177">
        <f>IF(OR(COUNTIF($B$2:$B189,Input!$F206)&lt;1,COUNTIF($O$2:$O189,Input!$C206)&lt;1),Input!I206,0)</f>
        <v>0</v>
      </c>
      <c r="F190" s="177">
        <f>IF(OR(COUNTIF($B$2:$B189,Input!$F206)&lt;1,COUNTIF($O$2:$O189,Input!$C206)&lt;1),Input!J206,0)</f>
        <v>0</v>
      </c>
      <c r="G190" s="177">
        <f>IF(OR(COUNTIF($B$2:$B189,Input!$F206)&lt;1,COUNTIF($O$2:$O189,Input!$C206)&lt;1),Input!K206,0)</f>
        <v>0</v>
      </c>
      <c r="H190" s="177">
        <f>IF(OR(COUNTIF($B$2:$B189,Input!$F206)&lt;1,COUNTIF($O$2:$O189,Input!$C206)&lt;1),Input!L206,0)</f>
        <v>0</v>
      </c>
      <c r="I190" s="177">
        <f>IF(OR(COUNTIF($B$2:$B189,Input!$F206)&lt;1,COUNTIF($O$2:$O189,Input!$C206)&lt;1),Input!M206,0)</f>
        <v>0</v>
      </c>
      <c r="J190" s="177">
        <f>IF(OR(COUNTIF($B$2:$B189,Input!$F206)&lt;1,COUNTIF($O$2:$O189,Input!$C206)&lt;1),Input!N206,0)</f>
        <v>0</v>
      </c>
      <c r="K190" s="177">
        <f>IF(OR(COUNTIF($B$2:$B189,Input!$F206)&lt;1,COUNTIF($O$2:$O189,Input!$C206)&lt;1),Input!O206,0)</f>
        <v>0</v>
      </c>
      <c r="L190" s="177">
        <f>IF(OR(COUNTIF($B$2:$B189,Input!$F206)&lt;1,COUNTIF($O$2:$O189,Input!$C206)&lt;1),Input!P206,0)</f>
        <v>0</v>
      </c>
      <c r="M190" s="129" t="str">
        <f t="shared" si="26"/>
        <v/>
      </c>
      <c r="N190" s="161">
        <f t="shared" si="24"/>
        <v>0</v>
      </c>
      <c r="O190" s="168">
        <f>Input!C206</f>
        <v>0</v>
      </c>
      <c r="P190" s="168"/>
      <c r="R190" s="131">
        <f t="shared" si="25"/>
        <v>0</v>
      </c>
      <c r="S190" s="133" t="str">
        <f t="shared" si="23"/>
        <v xml:space="preserve"> </v>
      </c>
      <c r="T190" s="133"/>
      <c r="U190" s="132" t="str">
        <f>_xlfn.IFNA(IF($D190=0,LOOKUP($F190,{0.1,0.2,0.3,0.4,0.5,0.6,0.7,0.8,0.9,1},{22,34,46,58,70,82,94,106,118,130}),""),"")</f>
        <v/>
      </c>
      <c r="V190" s="132" t="str">
        <f>_xlfn.IFNA(IF($D190=1,LOOKUP($F190,{0.1,0.2,0.3,0.4,0.5,0.6,0.7,0.8,0.9,1},{23,35,47,59,71,83,95,107,119,131}),""),"")</f>
        <v/>
      </c>
      <c r="W190" s="132" t="str">
        <f>_xlfn.IFNA(IF($D190=2,LOOKUP($F190,{0.1,0.2,0.3,0.4,0.5,0.6,0.7,0.8,0.9,1},{24,36,48,60,72,84,96,108,120,132}),""),"")</f>
        <v/>
      </c>
      <c r="X190" s="132" t="str">
        <f>_xlfn.IFNA(IF($D190=3,LOOKUP($F190,{0.1,0.2,0.3,0.4,0.5,0.6,0.7,0.8,0.9,1},{25,37,49,61,73,85,97,109,121,133}),""),"")</f>
        <v/>
      </c>
      <c r="Y190" s="132" t="str">
        <f>_xlfn.IFNA(IF($D190=4,LOOKUP($F190,{0.1,0.2,0.3,0.4,0.5,0.6,0.7,0.8,0.9,1},{26,38,50,62,74,86,98,110,122,134}),""),"")</f>
        <v/>
      </c>
      <c r="Z190" s="132" t="str">
        <f>_xlfn.IFNA(IF($D190=5,LOOKUP($F190,{0.1,0.2,0.3,0.4,0.5,0.6,0.7,0.8,0.9,1},{27,39,51,63,75,87,99,111,123,135}),""),"")</f>
        <v/>
      </c>
      <c r="AA190" s="132">
        <f t="shared" si="27"/>
        <v>0</v>
      </c>
      <c r="AB190" s="132" t="str">
        <f t="shared" si="28"/>
        <v>00</v>
      </c>
      <c r="AC190" s="82" t="e">
        <f>VLOOKUP(AB190,'AMI Ref'!T:U,2,FALSE)</f>
        <v>#N/A</v>
      </c>
      <c r="AD190" s="124"/>
      <c r="AE190" s="81" t="str">
        <f>_xlfn.IFNA(IF($D190=0,IF($J190="Not Paid by Tenant",0,INDEX('AMI Ref'!$K$5:$N$5,MATCH($J190,{"Oil","Gas","Electric - Other","ELECTRIC - HEAT PUMP"},0))),0),"")</f>
        <v/>
      </c>
      <c r="AF190" s="81">
        <f>_xlfn.IFNA(IF($D190=1,IF($J190="Not Paid by Tenant",0,INDEX('AMI Ref'!$K$6:$N$6,MATCH($J190,{"Oil","Gas","Electric - Other","ELECTRIC - HEAT PUMP"},0))),0),"")</f>
        <v>0</v>
      </c>
      <c r="AG190" s="81">
        <f>_xlfn.IFNA(IF($D190=2,IF($J190="Not Paid by Tenant",0,INDEX('AMI Ref'!$K$7:$N$7,MATCH($J190,{"Oil","Gas","Electric - Other","ELECTRIC - HEAT PUMP"},0))),0),"")</f>
        <v>0</v>
      </c>
      <c r="AH190" s="81">
        <f>_xlfn.IFNA(IF($D190=3,IF($J190="Not Paid by Tenant",0,INDEX('AMI Ref'!$K$8:$N$8,MATCH($J190,{"Oil","Gas","Electric - Other","ELECTRIC - HEAT PUMP"},0))),0),"")</f>
        <v>0</v>
      </c>
      <c r="AI190" s="81">
        <f>_xlfn.IFNA(IF($D190=4,IF($J190="Not Paid by Tenant",0,INDEX('AMI Ref'!$K$9:$N$9,MATCH($J190,{"Oil","Gas","Electric - Other","ELECTRIC - HEAT PUMP"},0))),0),"")</f>
        <v>0</v>
      </c>
      <c r="AJ190" s="81">
        <f>_xlfn.IFNA(IF($D190=5,IF($J190="Not Paid by Tenant",0,INDEX('AMI Ref'!$K$10:$N$10,MATCH($J190,{"Oil","Gas","Electric - Other","ELECTRIC - HEAT PUMP"},0))),0),"")</f>
        <v>0</v>
      </c>
      <c r="AK190" s="128"/>
      <c r="AL190" s="81" t="str">
        <f>_xlfn.IFNA(IF($D190=0,IF($K190="Not Paid by Tenant",0,INDEX('AMI Ref'!$O$5:$R$5,MATCH($K190,{"Oil","Gas","Electric - Other","Electric ccASHP - split"},0))),0),"")</f>
        <v/>
      </c>
      <c r="AM190" s="81">
        <f>_xlfn.IFNA(IF($D190=1,IF($K190="Not Paid by Tenant",0,INDEX('AMI Ref'!$O$6:$R$6,MATCH($K190,{"Oil","Gas","Electric - Other","Electric ccASHP - split"},0))),0),"")</f>
        <v>0</v>
      </c>
      <c r="AN190" s="81">
        <f>_xlfn.IFNA(IF($D190=2,IF($K190="Not Paid by Tenant",0,INDEX('AMI Ref'!$O$7:$R$7,MATCH($K190,{"Oil","Gas","Electric - Other","Electric ccASHP - split"},0))),0),"")</f>
        <v>0</v>
      </c>
      <c r="AO190" s="81">
        <f>_xlfn.IFNA(IF($D190=3,IF($K190="Not Paid by Tenant",0,INDEX('AMI Ref'!$O$8:$R$8,MATCH($K190,{"Oil","Gas","Electric - Other","Electric ccASHP - split"},0))),0),"")</f>
        <v>0</v>
      </c>
      <c r="AP190" s="81">
        <f>_xlfn.IFNA(IF($D190=4,IF($K190="Not Paid by Tenant",0,INDEX('AMI Ref'!$O$9:$R$9,MATCH($K190,{"Oil","Gas","Electric - Other","Electric ccASHP - split"},0))),0),"")</f>
        <v>0</v>
      </c>
      <c r="AQ190" s="81">
        <f>_xlfn.IFNA(IF($D190=5,IF($K190="Not Paid by Tenant",0,INDEX('AMI Ref'!$O$10:$R$10,MATCH($K190,{"Oil","Gas","Electric - Other","Electric ccASHP - split"},0))),0),"")</f>
        <v>0</v>
      </c>
      <c r="AR190" s="124">
        <f t="shared" si="29"/>
        <v>0</v>
      </c>
      <c r="AS190" s="123" t="e">
        <f t="shared" si="30"/>
        <v>#N/A</v>
      </c>
    </row>
    <row r="191" spans="1:45" ht="12.95" customHeight="1" x14ac:dyDescent="0.2">
      <c r="A191" s="130">
        <v>189</v>
      </c>
      <c r="B191" s="177">
        <f>IF(OR(COUNTIF($B$2:$B190,Input!$F207)&lt;1,COUNTIF($O$2:$O190,Input!$C207)&lt;1),Input!F207,0)</f>
        <v>0</v>
      </c>
      <c r="C191" s="177">
        <f>IF(OR(COUNTIF($B$2:$B190,Input!$F207)&lt;1,COUNTIF($O$2:$O190,Input!$C207)&lt;1),Input!G207,0)</f>
        <v>0</v>
      </c>
      <c r="D191" s="177">
        <f>IF(OR(COUNTIF($B$2:$B190,Input!$F207)&lt;1,COUNTIF($O$2:$O190,Input!$C207)&lt;1),Input!H207,0)</f>
        <v>0</v>
      </c>
      <c r="E191" s="177">
        <f>IF(OR(COUNTIF($B$2:$B190,Input!$F207)&lt;1,COUNTIF($O$2:$O190,Input!$C207)&lt;1),Input!I207,0)</f>
        <v>0</v>
      </c>
      <c r="F191" s="177">
        <f>IF(OR(COUNTIF($B$2:$B190,Input!$F207)&lt;1,COUNTIF($O$2:$O190,Input!$C207)&lt;1),Input!J207,0)</f>
        <v>0</v>
      </c>
      <c r="G191" s="177">
        <f>IF(OR(COUNTIF($B$2:$B190,Input!$F207)&lt;1,COUNTIF($O$2:$O190,Input!$C207)&lt;1),Input!K207,0)</f>
        <v>0</v>
      </c>
      <c r="H191" s="177">
        <f>IF(OR(COUNTIF($B$2:$B190,Input!$F207)&lt;1,COUNTIF($O$2:$O190,Input!$C207)&lt;1),Input!L207,0)</f>
        <v>0</v>
      </c>
      <c r="I191" s="177">
        <f>IF(OR(COUNTIF($B$2:$B190,Input!$F207)&lt;1,COUNTIF($O$2:$O190,Input!$C207)&lt;1),Input!M207,0)</f>
        <v>0</v>
      </c>
      <c r="J191" s="177">
        <f>IF(OR(COUNTIF($B$2:$B190,Input!$F207)&lt;1,COUNTIF($O$2:$O190,Input!$C207)&lt;1),Input!N207,0)</f>
        <v>0</v>
      </c>
      <c r="K191" s="177">
        <f>IF(OR(COUNTIF($B$2:$B190,Input!$F207)&lt;1,COUNTIF($O$2:$O190,Input!$C207)&lt;1),Input!O207,0)</f>
        <v>0</v>
      </c>
      <c r="L191" s="177">
        <f>IF(OR(COUNTIF($B$2:$B190,Input!$F207)&lt;1,COUNTIF($O$2:$O190,Input!$C207)&lt;1),Input!P207,0)</f>
        <v>0</v>
      </c>
      <c r="M191" s="129" t="str">
        <f t="shared" si="26"/>
        <v/>
      </c>
      <c r="N191" s="161">
        <f t="shared" si="24"/>
        <v>0</v>
      </c>
      <c r="O191" s="168">
        <f>Input!C207</f>
        <v>0</v>
      </c>
      <c r="P191" s="168"/>
      <c r="R191" s="131">
        <f t="shared" si="25"/>
        <v>0</v>
      </c>
      <c r="S191" s="133" t="str">
        <f t="shared" si="23"/>
        <v xml:space="preserve"> </v>
      </c>
      <c r="T191" s="133"/>
      <c r="U191" s="132" t="str">
        <f>_xlfn.IFNA(IF($D191=0,LOOKUP($F191,{0.1,0.2,0.3,0.4,0.5,0.6,0.7,0.8,0.9,1},{22,34,46,58,70,82,94,106,118,130}),""),"")</f>
        <v/>
      </c>
      <c r="V191" s="132" t="str">
        <f>_xlfn.IFNA(IF($D191=1,LOOKUP($F191,{0.1,0.2,0.3,0.4,0.5,0.6,0.7,0.8,0.9,1},{23,35,47,59,71,83,95,107,119,131}),""),"")</f>
        <v/>
      </c>
      <c r="W191" s="132" t="str">
        <f>_xlfn.IFNA(IF($D191=2,LOOKUP($F191,{0.1,0.2,0.3,0.4,0.5,0.6,0.7,0.8,0.9,1},{24,36,48,60,72,84,96,108,120,132}),""),"")</f>
        <v/>
      </c>
      <c r="X191" s="132" t="str">
        <f>_xlfn.IFNA(IF($D191=3,LOOKUP($F191,{0.1,0.2,0.3,0.4,0.5,0.6,0.7,0.8,0.9,1},{25,37,49,61,73,85,97,109,121,133}),""),"")</f>
        <v/>
      </c>
      <c r="Y191" s="132" t="str">
        <f>_xlfn.IFNA(IF($D191=4,LOOKUP($F191,{0.1,0.2,0.3,0.4,0.5,0.6,0.7,0.8,0.9,1},{26,38,50,62,74,86,98,110,122,134}),""),"")</f>
        <v/>
      </c>
      <c r="Z191" s="132" t="str">
        <f>_xlfn.IFNA(IF($D191=5,LOOKUP($F191,{0.1,0.2,0.3,0.4,0.5,0.6,0.7,0.8,0.9,1},{27,39,51,63,75,87,99,111,123,135}),""),"")</f>
        <v/>
      </c>
      <c r="AA191" s="132">
        <f t="shared" si="27"/>
        <v>0</v>
      </c>
      <c r="AB191" s="132" t="str">
        <f t="shared" si="28"/>
        <v>00</v>
      </c>
      <c r="AC191" s="82" t="e">
        <f>VLOOKUP(AB191,'AMI Ref'!T:U,2,FALSE)</f>
        <v>#N/A</v>
      </c>
      <c r="AD191" s="124"/>
      <c r="AE191" s="81" t="str">
        <f>_xlfn.IFNA(IF($D191=0,IF($J191="Not Paid by Tenant",0,INDEX('AMI Ref'!$K$5:$N$5,MATCH($J191,{"Oil","Gas","Electric - Other","ELECTRIC - HEAT PUMP"},0))),0),"")</f>
        <v/>
      </c>
      <c r="AF191" s="81">
        <f>_xlfn.IFNA(IF($D191=1,IF($J191="Not Paid by Tenant",0,INDEX('AMI Ref'!$K$6:$N$6,MATCH($J191,{"Oil","Gas","Electric - Other","ELECTRIC - HEAT PUMP"},0))),0),"")</f>
        <v>0</v>
      </c>
      <c r="AG191" s="81">
        <f>_xlfn.IFNA(IF($D191=2,IF($J191="Not Paid by Tenant",0,INDEX('AMI Ref'!$K$7:$N$7,MATCH($J191,{"Oil","Gas","Electric - Other","ELECTRIC - HEAT PUMP"},0))),0),"")</f>
        <v>0</v>
      </c>
      <c r="AH191" s="81">
        <f>_xlfn.IFNA(IF($D191=3,IF($J191="Not Paid by Tenant",0,INDEX('AMI Ref'!$K$8:$N$8,MATCH($J191,{"Oil","Gas","Electric - Other","ELECTRIC - HEAT PUMP"},0))),0),"")</f>
        <v>0</v>
      </c>
      <c r="AI191" s="81">
        <f>_xlfn.IFNA(IF($D191=4,IF($J191="Not Paid by Tenant",0,INDEX('AMI Ref'!$K$9:$N$9,MATCH($J191,{"Oil","Gas","Electric - Other","ELECTRIC - HEAT PUMP"},0))),0),"")</f>
        <v>0</v>
      </c>
      <c r="AJ191" s="81">
        <f>_xlfn.IFNA(IF($D191=5,IF($J191="Not Paid by Tenant",0,INDEX('AMI Ref'!$K$10:$N$10,MATCH($J191,{"Oil","Gas","Electric - Other","ELECTRIC - HEAT PUMP"},0))),0),"")</f>
        <v>0</v>
      </c>
      <c r="AK191" s="128"/>
      <c r="AL191" s="81" t="str">
        <f>_xlfn.IFNA(IF($D191=0,IF($K191="Not Paid by Tenant",0,INDEX('AMI Ref'!$O$5:$R$5,MATCH($K191,{"Oil","Gas","Electric - Other","Electric ccASHP - split"},0))),0),"")</f>
        <v/>
      </c>
      <c r="AM191" s="81">
        <f>_xlfn.IFNA(IF($D191=1,IF($K191="Not Paid by Tenant",0,INDEX('AMI Ref'!$O$6:$R$6,MATCH($K191,{"Oil","Gas","Electric - Other","Electric ccASHP - split"},0))),0),"")</f>
        <v>0</v>
      </c>
      <c r="AN191" s="81">
        <f>_xlfn.IFNA(IF($D191=2,IF($K191="Not Paid by Tenant",0,INDEX('AMI Ref'!$O$7:$R$7,MATCH($K191,{"Oil","Gas","Electric - Other","Electric ccASHP - split"},0))),0),"")</f>
        <v>0</v>
      </c>
      <c r="AO191" s="81">
        <f>_xlfn.IFNA(IF($D191=3,IF($K191="Not Paid by Tenant",0,INDEX('AMI Ref'!$O$8:$R$8,MATCH($K191,{"Oil","Gas","Electric - Other","Electric ccASHP - split"},0))),0),"")</f>
        <v>0</v>
      </c>
      <c r="AP191" s="81">
        <f>_xlfn.IFNA(IF($D191=4,IF($K191="Not Paid by Tenant",0,INDEX('AMI Ref'!$O$9:$R$9,MATCH($K191,{"Oil","Gas","Electric - Other","Electric ccASHP - split"},0))),0),"")</f>
        <v>0</v>
      </c>
      <c r="AQ191" s="81">
        <f>_xlfn.IFNA(IF($D191=5,IF($K191="Not Paid by Tenant",0,INDEX('AMI Ref'!$O$10:$R$10,MATCH($K191,{"Oil","Gas","Electric - Other","Electric ccASHP - split"},0))),0),"")</f>
        <v>0</v>
      </c>
      <c r="AR191" s="124">
        <f t="shared" si="29"/>
        <v>0</v>
      </c>
      <c r="AS191" s="123" t="e">
        <f t="shared" si="30"/>
        <v>#N/A</v>
      </c>
    </row>
    <row r="192" spans="1:45" ht="12.95" customHeight="1" x14ac:dyDescent="0.2">
      <c r="A192" s="130">
        <v>190</v>
      </c>
      <c r="B192" s="177">
        <f>IF(OR(COUNTIF($B$2:$B191,Input!$F208)&lt;1,COUNTIF($O$2:$O191,Input!$C208)&lt;1),Input!F208,0)</f>
        <v>0</v>
      </c>
      <c r="C192" s="177">
        <f>IF(OR(COUNTIF($B$2:$B191,Input!$F208)&lt;1,COUNTIF($O$2:$O191,Input!$C208)&lt;1),Input!G208,0)</f>
        <v>0</v>
      </c>
      <c r="D192" s="177">
        <f>IF(OR(COUNTIF($B$2:$B191,Input!$F208)&lt;1,COUNTIF($O$2:$O191,Input!$C208)&lt;1),Input!H208,0)</f>
        <v>0</v>
      </c>
      <c r="E192" s="177">
        <f>IF(OR(COUNTIF($B$2:$B191,Input!$F208)&lt;1,COUNTIF($O$2:$O191,Input!$C208)&lt;1),Input!I208,0)</f>
        <v>0</v>
      </c>
      <c r="F192" s="177">
        <f>IF(OR(COUNTIF($B$2:$B191,Input!$F208)&lt;1,COUNTIF($O$2:$O191,Input!$C208)&lt;1),Input!J208,0)</f>
        <v>0</v>
      </c>
      <c r="G192" s="177">
        <f>IF(OR(COUNTIF($B$2:$B191,Input!$F208)&lt;1,COUNTIF($O$2:$O191,Input!$C208)&lt;1),Input!K208,0)</f>
        <v>0</v>
      </c>
      <c r="H192" s="177">
        <f>IF(OR(COUNTIF($B$2:$B191,Input!$F208)&lt;1,COUNTIF($O$2:$O191,Input!$C208)&lt;1),Input!L208,0)</f>
        <v>0</v>
      </c>
      <c r="I192" s="177">
        <f>IF(OR(COUNTIF($B$2:$B191,Input!$F208)&lt;1,COUNTIF($O$2:$O191,Input!$C208)&lt;1),Input!M208,0)</f>
        <v>0</v>
      </c>
      <c r="J192" s="177">
        <f>IF(OR(COUNTIF($B$2:$B191,Input!$F208)&lt;1,COUNTIF($O$2:$O191,Input!$C208)&lt;1),Input!N208,0)</f>
        <v>0</v>
      </c>
      <c r="K192" s="177">
        <f>IF(OR(COUNTIF($B$2:$B191,Input!$F208)&lt;1,COUNTIF($O$2:$O191,Input!$C208)&lt;1),Input!O208,0)</f>
        <v>0</v>
      </c>
      <c r="L192" s="177">
        <f>IF(OR(COUNTIF($B$2:$B191,Input!$F208)&lt;1,COUNTIF($O$2:$O191,Input!$C208)&lt;1),Input!P208,0)</f>
        <v>0</v>
      </c>
      <c r="M192" s="129" t="str">
        <f t="shared" si="26"/>
        <v/>
      </c>
      <c r="N192" s="161">
        <f t="shared" si="24"/>
        <v>0</v>
      </c>
      <c r="O192" s="168">
        <f>Input!C208</f>
        <v>0</v>
      </c>
      <c r="P192" s="168"/>
      <c r="R192" s="131">
        <f t="shared" si="25"/>
        <v>0</v>
      </c>
      <c r="S192" s="133" t="str">
        <f t="shared" si="23"/>
        <v xml:space="preserve"> </v>
      </c>
      <c r="T192" s="133"/>
      <c r="U192" s="132" t="str">
        <f>_xlfn.IFNA(IF($D192=0,LOOKUP($F192,{0.1,0.2,0.3,0.4,0.5,0.6,0.7,0.8,0.9,1},{22,34,46,58,70,82,94,106,118,130}),""),"")</f>
        <v/>
      </c>
      <c r="V192" s="132" t="str">
        <f>_xlfn.IFNA(IF($D192=1,LOOKUP($F192,{0.1,0.2,0.3,0.4,0.5,0.6,0.7,0.8,0.9,1},{23,35,47,59,71,83,95,107,119,131}),""),"")</f>
        <v/>
      </c>
      <c r="W192" s="132" t="str">
        <f>_xlfn.IFNA(IF($D192=2,LOOKUP($F192,{0.1,0.2,0.3,0.4,0.5,0.6,0.7,0.8,0.9,1},{24,36,48,60,72,84,96,108,120,132}),""),"")</f>
        <v/>
      </c>
      <c r="X192" s="132" t="str">
        <f>_xlfn.IFNA(IF($D192=3,LOOKUP($F192,{0.1,0.2,0.3,0.4,0.5,0.6,0.7,0.8,0.9,1},{25,37,49,61,73,85,97,109,121,133}),""),"")</f>
        <v/>
      </c>
      <c r="Y192" s="132" t="str">
        <f>_xlfn.IFNA(IF($D192=4,LOOKUP($F192,{0.1,0.2,0.3,0.4,0.5,0.6,0.7,0.8,0.9,1},{26,38,50,62,74,86,98,110,122,134}),""),"")</f>
        <v/>
      </c>
      <c r="Z192" s="132" t="str">
        <f>_xlfn.IFNA(IF($D192=5,LOOKUP($F192,{0.1,0.2,0.3,0.4,0.5,0.6,0.7,0.8,0.9,1},{27,39,51,63,75,87,99,111,123,135}),""),"")</f>
        <v/>
      </c>
      <c r="AA192" s="132">
        <f t="shared" si="27"/>
        <v>0</v>
      </c>
      <c r="AB192" s="132" t="str">
        <f t="shared" si="28"/>
        <v>00</v>
      </c>
      <c r="AC192" s="82" t="e">
        <f>VLOOKUP(AB192,'AMI Ref'!T:U,2,FALSE)</f>
        <v>#N/A</v>
      </c>
      <c r="AD192" s="124"/>
      <c r="AE192" s="81" t="str">
        <f>_xlfn.IFNA(IF($D192=0,IF($J192="Not Paid by Tenant",0,INDEX('AMI Ref'!$K$5:$N$5,MATCH($J192,{"Oil","Gas","Electric - Other","ELECTRIC - HEAT PUMP"},0))),0),"")</f>
        <v/>
      </c>
      <c r="AF192" s="81">
        <f>_xlfn.IFNA(IF($D192=1,IF($J192="Not Paid by Tenant",0,INDEX('AMI Ref'!$K$6:$N$6,MATCH($J192,{"Oil","Gas","Electric - Other","ELECTRIC - HEAT PUMP"},0))),0),"")</f>
        <v>0</v>
      </c>
      <c r="AG192" s="81">
        <f>_xlfn.IFNA(IF($D192=2,IF($J192="Not Paid by Tenant",0,INDEX('AMI Ref'!$K$7:$N$7,MATCH($J192,{"Oil","Gas","Electric - Other","ELECTRIC - HEAT PUMP"},0))),0),"")</f>
        <v>0</v>
      </c>
      <c r="AH192" s="81">
        <f>_xlfn.IFNA(IF($D192=3,IF($J192="Not Paid by Tenant",0,INDEX('AMI Ref'!$K$8:$N$8,MATCH($J192,{"Oil","Gas","Electric - Other","ELECTRIC - HEAT PUMP"},0))),0),"")</f>
        <v>0</v>
      </c>
      <c r="AI192" s="81">
        <f>_xlfn.IFNA(IF($D192=4,IF($J192="Not Paid by Tenant",0,INDEX('AMI Ref'!$K$9:$N$9,MATCH($J192,{"Oil","Gas","Electric - Other","ELECTRIC - HEAT PUMP"},0))),0),"")</f>
        <v>0</v>
      </c>
      <c r="AJ192" s="81">
        <f>_xlfn.IFNA(IF($D192=5,IF($J192="Not Paid by Tenant",0,INDEX('AMI Ref'!$K$10:$N$10,MATCH($J192,{"Oil","Gas","Electric - Other","ELECTRIC - HEAT PUMP"},0))),0),"")</f>
        <v>0</v>
      </c>
      <c r="AK192" s="128"/>
      <c r="AL192" s="81" t="str">
        <f>_xlfn.IFNA(IF($D192=0,IF($K192="Not Paid by Tenant",0,INDEX('AMI Ref'!$O$5:$R$5,MATCH($K192,{"Oil","Gas","Electric - Other","Electric ccASHP - split"},0))),0),"")</f>
        <v/>
      </c>
      <c r="AM192" s="81">
        <f>_xlfn.IFNA(IF($D192=1,IF($K192="Not Paid by Tenant",0,INDEX('AMI Ref'!$O$6:$R$6,MATCH($K192,{"Oil","Gas","Electric - Other","Electric ccASHP - split"},0))),0),"")</f>
        <v>0</v>
      </c>
      <c r="AN192" s="81">
        <f>_xlfn.IFNA(IF($D192=2,IF($K192="Not Paid by Tenant",0,INDEX('AMI Ref'!$O$7:$R$7,MATCH($K192,{"Oil","Gas","Electric - Other","Electric ccASHP - split"},0))),0),"")</f>
        <v>0</v>
      </c>
      <c r="AO192" s="81">
        <f>_xlfn.IFNA(IF($D192=3,IF($K192="Not Paid by Tenant",0,INDEX('AMI Ref'!$O$8:$R$8,MATCH($K192,{"Oil","Gas","Electric - Other","Electric ccASHP - split"},0))),0),"")</f>
        <v>0</v>
      </c>
      <c r="AP192" s="81">
        <f>_xlfn.IFNA(IF($D192=4,IF($K192="Not Paid by Tenant",0,INDEX('AMI Ref'!$O$9:$R$9,MATCH($K192,{"Oil","Gas","Electric - Other","Electric ccASHP - split"},0))),0),"")</f>
        <v>0</v>
      </c>
      <c r="AQ192" s="81">
        <f>_xlfn.IFNA(IF($D192=5,IF($K192="Not Paid by Tenant",0,INDEX('AMI Ref'!$O$10:$R$10,MATCH($K192,{"Oil","Gas","Electric - Other","Electric ccASHP - split"},0))),0),"")</f>
        <v>0</v>
      </c>
      <c r="AR192" s="124">
        <f t="shared" si="29"/>
        <v>0</v>
      </c>
      <c r="AS192" s="123" t="e">
        <f t="shared" si="30"/>
        <v>#N/A</v>
      </c>
    </row>
    <row r="193" spans="1:45" ht="12.95" customHeight="1" x14ac:dyDescent="0.2">
      <c r="A193" s="130">
        <v>191</v>
      </c>
      <c r="B193" s="177">
        <f>IF(OR(COUNTIF($B$2:$B192,Input!$F209)&lt;1,COUNTIF($O$2:$O192,Input!$C209)&lt;1),Input!F209,0)</f>
        <v>0</v>
      </c>
      <c r="C193" s="177">
        <f>IF(OR(COUNTIF($B$2:$B192,Input!$F209)&lt;1,COUNTIF($O$2:$O192,Input!$C209)&lt;1),Input!G209,0)</f>
        <v>0</v>
      </c>
      <c r="D193" s="177">
        <f>IF(OR(COUNTIF($B$2:$B192,Input!$F209)&lt;1,COUNTIF($O$2:$O192,Input!$C209)&lt;1),Input!H209,0)</f>
        <v>0</v>
      </c>
      <c r="E193" s="177">
        <f>IF(OR(COUNTIF($B$2:$B192,Input!$F209)&lt;1,COUNTIF($O$2:$O192,Input!$C209)&lt;1),Input!I209,0)</f>
        <v>0</v>
      </c>
      <c r="F193" s="177">
        <f>IF(OR(COUNTIF($B$2:$B192,Input!$F209)&lt;1,COUNTIF($O$2:$O192,Input!$C209)&lt;1),Input!J209,0)</f>
        <v>0</v>
      </c>
      <c r="G193" s="177">
        <f>IF(OR(COUNTIF($B$2:$B192,Input!$F209)&lt;1,COUNTIF($O$2:$O192,Input!$C209)&lt;1),Input!K209,0)</f>
        <v>0</v>
      </c>
      <c r="H193" s="177">
        <f>IF(OR(COUNTIF($B$2:$B192,Input!$F209)&lt;1,COUNTIF($O$2:$O192,Input!$C209)&lt;1),Input!L209,0)</f>
        <v>0</v>
      </c>
      <c r="I193" s="177">
        <f>IF(OR(COUNTIF($B$2:$B192,Input!$F209)&lt;1,COUNTIF($O$2:$O192,Input!$C209)&lt;1),Input!M209,0)</f>
        <v>0</v>
      </c>
      <c r="J193" s="177">
        <f>IF(OR(COUNTIF($B$2:$B192,Input!$F209)&lt;1,COUNTIF($O$2:$O192,Input!$C209)&lt;1),Input!N209,0)</f>
        <v>0</v>
      </c>
      <c r="K193" s="177">
        <f>IF(OR(COUNTIF($B$2:$B192,Input!$F209)&lt;1,COUNTIF($O$2:$O192,Input!$C209)&lt;1),Input!O209,0)</f>
        <v>0</v>
      </c>
      <c r="L193" s="177">
        <f>IF(OR(COUNTIF($B$2:$B192,Input!$F209)&lt;1,COUNTIF($O$2:$O192,Input!$C209)&lt;1),Input!P209,0)</f>
        <v>0</v>
      </c>
      <c r="M193" s="129" t="str">
        <f t="shared" si="26"/>
        <v/>
      </c>
      <c r="N193" s="161">
        <f t="shared" si="24"/>
        <v>0</v>
      </c>
      <c r="O193" s="168">
        <f>Input!C209</f>
        <v>0</v>
      </c>
      <c r="P193" s="168"/>
      <c r="R193" s="131">
        <f t="shared" si="25"/>
        <v>0</v>
      </c>
      <c r="S193" s="133" t="str">
        <f t="shared" si="23"/>
        <v xml:space="preserve"> </v>
      </c>
      <c r="T193" s="133"/>
      <c r="U193" s="132" t="str">
        <f>_xlfn.IFNA(IF($D193=0,LOOKUP($F193,{0.1,0.2,0.3,0.4,0.5,0.6,0.7,0.8,0.9,1},{22,34,46,58,70,82,94,106,118,130}),""),"")</f>
        <v/>
      </c>
      <c r="V193" s="132" t="str">
        <f>_xlfn.IFNA(IF($D193=1,LOOKUP($F193,{0.1,0.2,0.3,0.4,0.5,0.6,0.7,0.8,0.9,1},{23,35,47,59,71,83,95,107,119,131}),""),"")</f>
        <v/>
      </c>
      <c r="W193" s="132" t="str">
        <f>_xlfn.IFNA(IF($D193=2,LOOKUP($F193,{0.1,0.2,0.3,0.4,0.5,0.6,0.7,0.8,0.9,1},{24,36,48,60,72,84,96,108,120,132}),""),"")</f>
        <v/>
      </c>
      <c r="X193" s="132" t="str">
        <f>_xlfn.IFNA(IF($D193=3,LOOKUP($F193,{0.1,0.2,0.3,0.4,0.5,0.6,0.7,0.8,0.9,1},{25,37,49,61,73,85,97,109,121,133}),""),"")</f>
        <v/>
      </c>
      <c r="Y193" s="132" t="str">
        <f>_xlfn.IFNA(IF($D193=4,LOOKUP($F193,{0.1,0.2,0.3,0.4,0.5,0.6,0.7,0.8,0.9,1},{26,38,50,62,74,86,98,110,122,134}),""),"")</f>
        <v/>
      </c>
      <c r="Z193" s="132" t="str">
        <f>_xlfn.IFNA(IF($D193=5,LOOKUP($F193,{0.1,0.2,0.3,0.4,0.5,0.6,0.7,0.8,0.9,1},{27,39,51,63,75,87,99,111,123,135}),""),"")</f>
        <v/>
      </c>
      <c r="AA193" s="132">
        <f t="shared" si="27"/>
        <v>0</v>
      </c>
      <c r="AB193" s="132" t="str">
        <f t="shared" si="28"/>
        <v>00</v>
      </c>
      <c r="AC193" s="82" t="e">
        <f>VLOOKUP(AB193,'AMI Ref'!T:U,2,FALSE)</f>
        <v>#N/A</v>
      </c>
      <c r="AD193" s="124"/>
      <c r="AE193" s="81" t="str">
        <f>_xlfn.IFNA(IF($D193=0,IF($J193="Not Paid by Tenant",0,INDEX('AMI Ref'!$K$5:$N$5,MATCH($J193,{"Oil","Gas","Electric - Other","ELECTRIC - HEAT PUMP"},0))),0),"")</f>
        <v/>
      </c>
      <c r="AF193" s="81">
        <f>_xlfn.IFNA(IF($D193=1,IF($J193="Not Paid by Tenant",0,INDEX('AMI Ref'!$K$6:$N$6,MATCH($J193,{"Oil","Gas","Electric - Other","ELECTRIC - HEAT PUMP"},0))),0),"")</f>
        <v>0</v>
      </c>
      <c r="AG193" s="81">
        <f>_xlfn.IFNA(IF($D193=2,IF($J193="Not Paid by Tenant",0,INDEX('AMI Ref'!$K$7:$N$7,MATCH($J193,{"Oil","Gas","Electric - Other","ELECTRIC - HEAT PUMP"},0))),0),"")</f>
        <v>0</v>
      </c>
      <c r="AH193" s="81">
        <f>_xlfn.IFNA(IF($D193=3,IF($J193="Not Paid by Tenant",0,INDEX('AMI Ref'!$K$8:$N$8,MATCH($J193,{"Oil","Gas","Electric - Other","ELECTRIC - HEAT PUMP"},0))),0),"")</f>
        <v>0</v>
      </c>
      <c r="AI193" s="81">
        <f>_xlfn.IFNA(IF($D193=4,IF($J193="Not Paid by Tenant",0,INDEX('AMI Ref'!$K$9:$N$9,MATCH($J193,{"Oil","Gas","Electric - Other","ELECTRIC - HEAT PUMP"},0))),0),"")</f>
        <v>0</v>
      </c>
      <c r="AJ193" s="81">
        <f>_xlfn.IFNA(IF($D193=5,IF($J193="Not Paid by Tenant",0,INDEX('AMI Ref'!$K$10:$N$10,MATCH($J193,{"Oil","Gas","Electric - Other","ELECTRIC - HEAT PUMP"},0))),0),"")</f>
        <v>0</v>
      </c>
      <c r="AK193" s="128"/>
      <c r="AL193" s="81" t="str">
        <f>_xlfn.IFNA(IF($D193=0,IF($K193="Not Paid by Tenant",0,INDEX('AMI Ref'!$O$5:$R$5,MATCH($K193,{"Oil","Gas","Electric - Other","Electric ccASHP - split"},0))),0),"")</f>
        <v/>
      </c>
      <c r="AM193" s="81">
        <f>_xlfn.IFNA(IF($D193=1,IF($K193="Not Paid by Tenant",0,INDEX('AMI Ref'!$O$6:$R$6,MATCH($K193,{"Oil","Gas","Electric - Other","Electric ccASHP - split"},0))),0),"")</f>
        <v>0</v>
      </c>
      <c r="AN193" s="81">
        <f>_xlfn.IFNA(IF($D193=2,IF($K193="Not Paid by Tenant",0,INDEX('AMI Ref'!$O$7:$R$7,MATCH($K193,{"Oil","Gas","Electric - Other","Electric ccASHP - split"},0))),0),"")</f>
        <v>0</v>
      </c>
      <c r="AO193" s="81">
        <f>_xlfn.IFNA(IF($D193=3,IF($K193="Not Paid by Tenant",0,INDEX('AMI Ref'!$O$8:$R$8,MATCH($K193,{"Oil","Gas","Electric - Other","Electric ccASHP - split"},0))),0),"")</f>
        <v>0</v>
      </c>
      <c r="AP193" s="81">
        <f>_xlfn.IFNA(IF($D193=4,IF($K193="Not Paid by Tenant",0,INDEX('AMI Ref'!$O$9:$R$9,MATCH($K193,{"Oil","Gas","Electric - Other","Electric ccASHP - split"},0))),0),"")</f>
        <v>0</v>
      </c>
      <c r="AQ193" s="81">
        <f>_xlfn.IFNA(IF($D193=5,IF($K193="Not Paid by Tenant",0,INDEX('AMI Ref'!$O$10:$R$10,MATCH($K193,{"Oil","Gas","Electric - Other","Electric ccASHP - split"},0))),0),"")</f>
        <v>0</v>
      </c>
      <c r="AR193" s="124">
        <f t="shared" si="29"/>
        <v>0</v>
      </c>
      <c r="AS193" s="123" t="e">
        <f t="shared" si="30"/>
        <v>#N/A</v>
      </c>
    </row>
    <row r="194" spans="1:45" ht="12.95" customHeight="1" x14ac:dyDescent="0.2">
      <c r="A194" s="130">
        <v>192</v>
      </c>
      <c r="B194" s="177">
        <f>IF(OR(COUNTIF($B$2:$B193,Input!$F210)&lt;1,COUNTIF($O$2:$O193,Input!$C210)&lt;1),Input!F210,0)</f>
        <v>0</v>
      </c>
      <c r="C194" s="177">
        <f>IF(OR(COUNTIF($B$2:$B193,Input!$F210)&lt;1,COUNTIF($O$2:$O193,Input!$C210)&lt;1),Input!G210,0)</f>
        <v>0</v>
      </c>
      <c r="D194" s="177">
        <f>IF(OR(COUNTIF($B$2:$B193,Input!$F210)&lt;1,COUNTIF($O$2:$O193,Input!$C210)&lt;1),Input!H210,0)</f>
        <v>0</v>
      </c>
      <c r="E194" s="177">
        <f>IF(OR(COUNTIF($B$2:$B193,Input!$F210)&lt;1,COUNTIF($O$2:$O193,Input!$C210)&lt;1),Input!I210,0)</f>
        <v>0</v>
      </c>
      <c r="F194" s="177">
        <f>IF(OR(COUNTIF($B$2:$B193,Input!$F210)&lt;1,COUNTIF($O$2:$O193,Input!$C210)&lt;1),Input!J210,0)</f>
        <v>0</v>
      </c>
      <c r="G194" s="177">
        <f>IF(OR(COUNTIF($B$2:$B193,Input!$F210)&lt;1,COUNTIF($O$2:$O193,Input!$C210)&lt;1),Input!K210,0)</f>
        <v>0</v>
      </c>
      <c r="H194" s="177">
        <f>IF(OR(COUNTIF($B$2:$B193,Input!$F210)&lt;1,COUNTIF($O$2:$O193,Input!$C210)&lt;1),Input!L210,0)</f>
        <v>0</v>
      </c>
      <c r="I194" s="177">
        <f>IF(OR(COUNTIF($B$2:$B193,Input!$F210)&lt;1,COUNTIF($O$2:$O193,Input!$C210)&lt;1),Input!M210,0)</f>
        <v>0</v>
      </c>
      <c r="J194" s="177">
        <f>IF(OR(COUNTIF($B$2:$B193,Input!$F210)&lt;1,COUNTIF($O$2:$O193,Input!$C210)&lt;1),Input!N210,0)</f>
        <v>0</v>
      </c>
      <c r="K194" s="177">
        <f>IF(OR(COUNTIF($B$2:$B193,Input!$F210)&lt;1,COUNTIF($O$2:$O193,Input!$C210)&lt;1),Input!O210,0)</f>
        <v>0</v>
      </c>
      <c r="L194" s="177">
        <f>IF(OR(COUNTIF($B$2:$B193,Input!$F210)&lt;1,COUNTIF($O$2:$O193,Input!$C210)&lt;1),Input!P210,0)</f>
        <v>0</v>
      </c>
      <c r="M194" s="129" t="str">
        <f t="shared" si="26"/>
        <v/>
      </c>
      <c r="N194" s="161">
        <f t="shared" si="24"/>
        <v>0</v>
      </c>
      <c r="O194" s="168">
        <f>Input!C210</f>
        <v>0</v>
      </c>
      <c r="P194" s="168"/>
      <c r="R194" s="131">
        <f t="shared" si="25"/>
        <v>0</v>
      </c>
      <c r="S194" s="133" t="str">
        <f t="shared" si="23"/>
        <v xml:space="preserve"> </v>
      </c>
      <c r="T194" s="133"/>
      <c r="U194" s="132" t="str">
        <f>_xlfn.IFNA(IF($D194=0,LOOKUP($F194,{0.1,0.2,0.3,0.4,0.5,0.6,0.7,0.8,0.9,1},{22,34,46,58,70,82,94,106,118,130}),""),"")</f>
        <v/>
      </c>
      <c r="V194" s="132" t="str">
        <f>_xlfn.IFNA(IF($D194=1,LOOKUP($F194,{0.1,0.2,0.3,0.4,0.5,0.6,0.7,0.8,0.9,1},{23,35,47,59,71,83,95,107,119,131}),""),"")</f>
        <v/>
      </c>
      <c r="W194" s="132" t="str">
        <f>_xlfn.IFNA(IF($D194=2,LOOKUP($F194,{0.1,0.2,0.3,0.4,0.5,0.6,0.7,0.8,0.9,1},{24,36,48,60,72,84,96,108,120,132}),""),"")</f>
        <v/>
      </c>
      <c r="X194" s="132" t="str">
        <f>_xlfn.IFNA(IF($D194=3,LOOKUP($F194,{0.1,0.2,0.3,0.4,0.5,0.6,0.7,0.8,0.9,1},{25,37,49,61,73,85,97,109,121,133}),""),"")</f>
        <v/>
      </c>
      <c r="Y194" s="132" t="str">
        <f>_xlfn.IFNA(IF($D194=4,LOOKUP($F194,{0.1,0.2,0.3,0.4,0.5,0.6,0.7,0.8,0.9,1},{26,38,50,62,74,86,98,110,122,134}),""),"")</f>
        <v/>
      </c>
      <c r="Z194" s="132" t="str">
        <f>_xlfn.IFNA(IF($D194=5,LOOKUP($F194,{0.1,0.2,0.3,0.4,0.5,0.6,0.7,0.8,0.9,1},{27,39,51,63,75,87,99,111,123,135}),""),"")</f>
        <v/>
      </c>
      <c r="AA194" s="132">
        <f t="shared" si="27"/>
        <v>0</v>
      </c>
      <c r="AB194" s="132" t="str">
        <f t="shared" si="28"/>
        <v>00</v>
      </c>
      <c r="AC194" s="82" t="e">
        <f>VLOOKUP(AB194,'AMI Ref'!T:U,2,FALSE)</f>
        <v>#N/A</v>
      </c>
      <c r="AD194" s="124"/>
      <c r="AE194" s="81" t="str">
        <f>_xlfn.IFNA(IF($D194=0,IF($J194="Not Paid by Tenant",0,INDEX('AMI Ref'!$K$5:$N$5,MATCH($J194,{"Oil","Gas","Electric - Other","ELECTRIC - HEAT PUMP"},0))),0),"")</f>
        <v/>
      </c>
      <c r="AF194" s="81">
        <f>_xlfn.IFNA(IF($D194=1,IF($J194="Not Paid by Tenant",0,INDEX('AMI Ref'!$K$6:$N$6,MATCH($J194,{"Oil","Gas","Electric - Other","ELECTRIC - HEAT PUMP"},0))),0),"")</f>
        <v>0</v>
      </c>
      <c r="AG194" s="81">
        <f>_xlfn.IFNA(IF($D194=2,IF($J194="Not Paid by Tenant",0,INDEX('AMI Ref'!$K$7:$N$7,MATCH($J194,{"Oil","Gas","Electric - Other","ELECTRIC - HEAT PUMP"},0))),0),"")</f>
        <v>0</v>
      </c>
      <c r="AH194" s="81">
        <f>_xlfn.IFNA(IF($D194=3,IF($J194="Not Paid by Tenant",0,INDEX('AMI Ref'!$K$8:$N$8,MATCH($J194,{"Oil","Gas","Electric - Other","ELECTRIC - HEAT PUMP"},0))),0),"")</f>
        <v>0</v>
      </c>
      <c r="AI194" s="81">
        <f>_xlfn.IFNA(IF($D194=4,IF($J194="Not Paid by Tenant",0,INDEX('AMI Ref'!$K$9:$N$9,MATCH($J194,{"Oil","Gas","Electric - Other","ELECTRIC - HEAT PUMP"},0))),0),"")</f>
        <v>0</v>
      </c>
      <c r="AJ194" s="81">
        <f>_xlfn.IFNA(IF($D194=5,IF($J194="Not Paid by Tenant",0,INDEX('AMI Ref'!$K$10:$N$10,MATCH($J194,{"Oil","Gas","Electric - Other","ELECTRIC - HEAT PUMP"},0))),0),"")</f>
        <v>0</v>
      </c>
      <c r="AK194" s="128"/>
      <c r="AL194" s="81" t="str">
        <f>_xlfn.IFNA(IF($D194=0,IF($K194="Not Paid by Tenant",0,INDEX('AMI Ref'!$O$5:$R$5,MATCH($K194,{"Oil","Gas","Electric - Other","Electric ccASHP - split"},0))),0),"")</f>
        <v/>
      </c>
      <c r="AM194" s="81">
        <f>_xlfn.IFNA(IF($D194=1,IF($K194="Not Paid by Tenant",0,INDEX('AMI Ref'!$O$6:$R$6,MATCH($K194,{"Oil","Gas","Electric - Other","Electric ccASHP - split"},0))),0),"")</f>
        <v>0</v>
      </c>
      <c r="AN194" s="81">
        <f>_xlfn.IFNA(IF($D194=2,IF($K194="Not Paid by Tenant",0,INDEX('AMI Ref'!$O$7:$R$7,MATCH($K194,{"Oil","Gas","Electric - Other","Electric ccASHP - split"},0))),0),"")</f>
        <v>0</v>
      </c>
      <c r="AO194" s="81">
        <f>_xlfn.IFNA(IF($D194=3,IF($K194="Not Paid by Tenant",0,INDEX('AMI Ref'!$O$8:$R$8,MATCH($K194,{"Oil","Gas","Electric - Other","Electric ccASHP - split"},0))),0),"")</f>
        <v>0</v>
      </c>
      <c r="AP194" s="81">
        <f>_xlfn.IFNA(IF($D194=4,IF($K194="Not Paid by Tenant",0,INDEX('AMI Ref'!$O$9:$R$9,MATCH($K194,{"Oil","Gas","Electric - Other","Electric ccASHP - split"},0))),0),"")</f>
        <v>0</v>
      </c>
      <c r="AQ194" s="81">
        <f>_xlfn.IFNA(IF($D194=5,IF($K194="Not Paid by Tenant",0,INDEX('AMI Ref'!$O$10:$R$10,MATCH($K194,{"Oil","Gas","Electric - Other","Electric ccASHP - split"},0))),0),"")</f>
        <v>0</v>
      </c>
      <c r="AR194" s="124">
        <f t="shared" si="29"/>
        <v>0</v>
      </c>
      <c r="AS194" s="123" t="e">
        <f t="shared" si="30"/>
        <v>#N/A</v>
      </c>
    </row>
    <row r="195" spans="1:45" ht="12.95" customHeight="1" x14ac:dyDescent="0.2">
      <c r="A195" s="130">
        <v>193</v>
      </c>
      <c r="B195" s="177">
        <f>IF(OR(COUNTIF($B$2:$B194,Input!$F211)&lt;1,COUNTIF($O$2:$O194,Input!$C211)&lt;1),Input!F211,0)</f>
        <v>0</v>
      </c>
      <c r="C195" s="177">
        <f>IF(OR(COUNTIF($B$2:$B194,Input!$F211)&lt;1,COUNTIF($O$2:$O194,Input!$C211)&lt;1),Input!G211,0)</f>
        <v>0</v>
      </c>
      <c r="D195" s="177">
        <f>IF(OR(COUNTIF($B$2:$B194,Input!$F211)&lt;1,COUNTIF($O$2:$O194,Input!$C211)&lt;1),Input!H211,0)</f>
        <v>0</v>
      </c>
      <c r="E195" s="177">
        <f>IF(OR(COUNTIF($B$2:$B194,Input!$F211)&lt;1,COUNTIF($O$2:$O194,Input!$C211)&lt;1),Input!I211,0)</f>
        <v>0</v>
      </c>
      <c r="F195" s="177">
        <f>IF(OR(COUNTIF($B$2:$B194,Input!$F211)&lt;1,COUNTIF($O$2:$O194,Input!$C211)&lt;1),Input!J211,0)</f>
        <v>0</v>
      </c>
      <c r="G195" s="177">
        <f>IF(OR(COUNTIF($B$2:$B194,Input!$F211)&lt;1,COUNTIF($O$2:$O194,Input!$C211)&lt;1),Input!K211,0)</f>
        <v>0</v>
      </c>
      <c r="H195" s="177">
        <f>IF(OR(COUNTIF($B$2:$B194,Input!$F211)&lt;1,COUNTIF($O$2:$O194,Input!$C211)&lt;1),Input!L211,0)</f>
        <v>0</v>
      </c>
      <c r="I195" s="177">
        <f>IF(OR(COUNTIF($B$2:$B194,Input!$F211)&lt;1,COUNTIF($O$2:$O194,Input!$C211)&lt;1),Input!M211,0)</f>
        <v>0</v>
      </c>
      <c r="J195" s="177">
        <f>IF(OR(COUNTIF($B$2:$B194,Input!$F211)&lt;1,COUNTIF($O$2:$O194,Input!$C211)&lt;1),Input!N211,0)</f>
        <v>0</v>
      </c>
      <c r="K195" s="177">
        <f>IF(OR(COUNTIF($B$2:$B194,Input!$F211)&lt;1,COUNTIF($O$2:$O194,Input!$C211)&lt;1),Input!O211,0)</f>
        <v>0</v>
      </c>
      <c r="L195" s="177">
        <f>IF(OR(COUNTIF($B$2:$B194,Input!$F211)&lt;1,COUNTIF($O$2:$O194,Input!$C211)&lt;1),Input!P211,0)</f>
        <v>0</v>
      </c>
      <c r="M195" s="129" t="str">
        <f t="shared" si="26"/>
        <v/>
      </c>
      <c r="N195" s="161">
        <f t="shared" si="24"/>
        <v>0</v>
      </c>
      <c r="O195" s="168">
        <f>Input!C211</f>
        <v>0</v>
      </c>
      <c r="P195" s="168"/>
      <c r="R195" s="131">
        <f t="shared" si="25"/>
        <v>0</v>
      </c>
      <c r="S195" s="133" t="str">
        <f t="shared" ref="S195:S258" si="31">IF(H195="Yes w/ Elec. Stove","G"," ")</f>
        <v xml:space="preserve"> </v>
      </c>
      <c r="T195" s="133"/>
      <c r="U195" s="132" t="str">
        <f>_xlfn.IFNA(IF($D195=0,LOOKUP($F195,{0.1,0.2,0.3,0.4,0.5,0.6,0.7,0.8,0.9,1},{22,34,46,58,70,82,94,106,118,130}),""),"")</f>
        <v/>
      </c>
      <c r="V195" s="132" t="str">
        <f>_xlfn.IFNA(IF($D195=1,LOOKUP($F195,{0.1,0.2,0.3,0.4,0.5,0.6,0.7,0.8,0.9,1},{23,35,47,59,71,83,95,107,119,131}),""),"")</f>
        <v/>
      </c>
      <c r="W195" s="132" t="str">
        <f>_xlfn.IFNA(IF($D195=2,LOOKUP($F195,{0.1,0.2,0.3,0.4,0.5,0.6,0.7,0.8,0.9,1},{24,36,48,60,72,84,96,108,120,132}),""),"")</f>
        <v/>
      </c>
      <c r="X195" s="132" t="str">
        <f>_xlfn.IFNA(IF($D195=3,LOOKUP($F195,{0.1,0.2,0.3,0.4,0.5,0.6,0.7,0.8,0.9,1},{25,37,49,61,73,85,97,109,121,133}),""),"")</f>
        <v/>
      </c>
      <c r="Y195" s="132" t="str">
        <f>_xlfn.IFNA(IF($D195=4,LOOKUP($F195,{0.1,0.2,0.3,0.4,0.5,0.6,0.7,0.8,0.9,1},{26,38,50,62,74,86,98,110,122,134}),""),"")</f>
        <v/>
      </c>
      <c r="Z195" s="132" t="str">
        <f>_xlfn.IFNA(IF($D195=5,LOOKUP($F195,{0.1,0.2,0.3,0.4,0.5,0.6,0.7,0.8,0.9,1},{27,39,51,63,75,87,99,111,123,135}),""),"")</f>
        <v/>
      </c>
      <c r="AA195" s="132">
        <f t="shared" si="27"/>
        <v>0</v>
      </c>
      <c r="AB195" s="132" t="str">
        <f t="shared" si="28"/>
        <v>00</v>
      </c>
      <c r="AC195" s="82" t="e">
        <f>VLOOKUP(AB195,'AMI Ref'!T:U,2,FALSE)</f>
        <v>#N/A</v>
      </c>
      <c r="AD195" s="124"/>
      <c r="AE195" s="81" t="str">
        <f>_xlfn.IFNA(IF($D195=0,IF($J195="Not Paid by Tenant",0,INDEX('AMI Ref'!$K$5:$N$5,MATCH($J195,{"Oil","Gas","Electric - Other","ELECTRIC - HEAT PUMP"},0))),0),"")</f>
        <v/>
      </c>
      <c r="AF195" s="81">
        <f>_xlfn.IFNA(IF($D195=1,IF($J195="Not Paid by Tenant",0,INDEX('AMI Ref'!$K$6:$N$6,MATCH($J195,{"Oil","Gas","Electric - Other","ELECTRIC - HEAT PUMP"},0))),0),"")</f>
        <v>0</v>
      </c>
      <c r="AG195" s="81">
        <f>_xlfn.IFNA(IF($D195=2,IF($J195="Not Paid by Tenant",0,INDEX('AMI Ref'!$K$7:$N$7,MATCH($J195,{"Oil","Gas","Electric - Other","ELECTRIC - HEAT PUMP"},0))),0),"")</f>
        <v>0</v>
      </c>
      <c r="AH195" s="81">
        <f>_xlfn.IFNA(IF($D195=3,IF($J195="Not Paid by Tenant",0,INDEX('AMI Ref'!$K$8:$N$8,MATCH($J195,{"Oil","Gas","Electric - Other","ELECTRIC - HEAT PUMP"},0))),0),"")</f>
        <v>0</v>
      </c>
      <c r="AI195" s="81">
        <f>_xlfn.IFNA(IF($D195=4,IF($J195="Not Paid by Tenant",0,INDEX('AMI Ref'!$K$9:$N$9,MATCH($J195,{"Oil","Gas","Electric - Other","ELECTRIC - HEAT PUMP"},0))),0),"")</f>
        <v>0</v>
      </c>
      <c r="AJ195" s="81">
        <f>_xlfn.IFNA(IF($D195=5,IF($J195="Not Paid by Tenant",0,INDEX('AMI Ref'!$K$10:$N$10,MATCH($J195,{"Oil","Gas","Electric - Other","ELECTRIC - HEAT PUMP"},0))),0),"")</f>
        <v>0</v>
      </c>
      <c r="AK195" s="128"/>
      <c r="AL195" s="81" t="str">
        <f>_xlfn.IFNA(IF($D195=0,IF($K195="Not Paid by Tenant",0,INDEX('AMI Ref'!$O$5:$R$5,MATCH($K195,{"Oil","Gas","Electric - Other","Electric ccASHP - split"},0))),0),"")</f>
        <v/>
      </c>
      <c r="AM195" s="81">
        <f>_xlfn.IFNA(IF($D195=1,IF($K195="Not Paid by Tenant",0,INDEX('AMI Ref'!$O$6:$R$6,MATCH($K195,{"Oil","Gas","Electric - Other","Electric ccASHP - split"},0))),0),"")</f>
        <v>0</v>
      </c>
      <c r="AN195" s="81">
        <f>_xlfn.IFNA(IF($D195=2,IF($K195="Not Paid by Tenant",0,INDEX('AMI Ref'!$O$7:$R$7,MATCH($K195,{"Oil","Gas","Electric - Other","Electric ccASHP - split"},0))),0),"")</f>
        <v>0</v>
      </c>
      <c r="AO195" s="81">
        <f>_xlfn.IFNA(IF($D195=3,IF($K195="Not Paid by Tenant",0,INDEX('AMI Ref'!$O$8:$R$8,MATCH($K195,{"Oil","Gas","Electric - Other","Electric ccASHP - split"},0))),0),"")</f>
        <v>0</v>
      </c>
      <c r="AP195" s="81">
        <f>_xlfn.IFNA(IF($D195=4,IF($K195="Not Paid by Tenant",0,INDEX('AMI Ref'!$O$9:$R$9,MATCH($K195,{"Oil","Gas","Electric - Other","Electric ccASHP - split"},0))),0),"")</f>
        <v>0</v>
      </c>
      <c r="AQ195" s="81">
        <f>_xlfn.IFNA(IF($D195=5,IF($K195="Not Paid by Tenant",0,INDEX('AMI Ref'!$O$10:$R$10,MATCH($K195,{"Oil","Gas","Electric - Other","Electric ccASHP - split"},0))),0),"")</f>
        <v>0</v>
      </c>
      <c r="AR195" s="124">
        <f t="shared" si="29"/>
        <v>0</v>
      </c>
      <c r="AS195" s="123" t="e">
        <f t="shared" si="30"/>
        <v>#N/A</v>
      </c>
    </row>
    <row r="196" spans="1:45" ht="12.95" customHeight="1" x14ac:dyDescent="0.2">
      <c r="A196" s="130">
        <v>194</v>
      </c>
      <c r="B196" s="177">
        <f>IF(OR(COUNTIF($B$2:$B195,Input!$F212)&lt;1,COUNTIF($O$2:$O195,Input!$C212)&lt;1),Input!F212,0)</f>
        <v>0</v>
      </c>
      <c r="C196" s="177">
        <f>IF(OR(COUNTIF($B$2:$B195,Input!$F212)&lt;1,COUNTIF($O$2:$O195,Input!$C212)&lt;1),Input!G212,0)</f>
        <v>0</v>
      </c>
      <c r="D196" s="177">
        <f>IF(OR(COUNTIF($B$2:$B195,Input!$F212)&lt;1,COUNTIF($O$2:$O195,Input!$C212)&lt;1),Input!H212,0)</f>
        <v>0</v>
      </c>
      <c r="E196" s="177">
        <f>IF(OR(COUNTIF($B$2:$B195,Input!$F212)&lt;1,COUNTIF($O$2:$O195,Input!$C212)&lt;1),Input!I212,0)</f>
        <v>0</v>
      </c>
      <c r="F196" s="177">
        <f>IF(OR(COUNTIF($B$2:$B195,Input!$F212)&lt;1,COUNTIF($O$2:$O195,Input!$C212)&lt;1),Input!J212,0)</f>
        <v>0</v>
      </c>
      <c r="G196" s="177">
        <f>IF(OR(COUNTIF($B$2:$B195,Input!$F212)&lt;1,COUNTIF($O$2:$O195,Input!$C212)&lt;1),Input!K212,0)</f>
        <v>0</v>
      </c>
      <c r="H196" s="177">
        <f>IF(OR(COUNTIF($B$2:$B195,Input!$F212)&lt;1,COUNTIF($O$2:$O195,Input!$C212)&lt;1),Input!L212,0)</f>
        <v>0</v>
      </c>
      <c r="I196" s="177">
        <f>IF(OR(COUNTIF($B$2:$B195,Input!$F212)&lt;1,COUNTIF($O$2:$O195,Input!$C212)&lt;1),Input!M212,0)</f>
        <v>0</v>
      </c>
      <c r="J196" s="177">
        <f>IF(OR(COUNTIF($B$2:$B195,Input!$F212)&lt;1,COUNTIF($O$2:$O195,Input!$C212)&lt;1),Input!N212,0)</f>
        <v>0</v>
      </c>
      <c r="K196" s="177">
        <f>IF(OR(COUNTIF($B$2:$B195,Input!$F212)&lt;1,COUNTIF($O$2:$O195,Input!$C212)&lt;1),Input!O212,0)</f>
        <v>0</v>
      </c>
      <c r="L196" s="177">
        <f>IF(OR(COUNTIF($B$2:$B195,Input!$F212)&lt;1,COUNTIF($O$2:$O195,Input!$C212)&lt;1),Input!P212,0)</f>
        <v>0</v>
      </c>
      <c r="M196" s="129" t="str">
        <f t="shared" si="26"/>
        <v/>
      </c>
      <c r="N196" s="161">
        <f t="shared" ref="N196:N259" si="32">IF(G196&lt;=F196,IF(G196&gt;0%,G196,F196),F196)</f>
        <v>0</v>
      </c>
      <c r="O196" s="168">
        <f>Input!C212</f>
        <v>0</v>
      </c>
      <c r="P196" s="168"/>
      <c r="R196" s="131">
        <f t="shared" ref="R196:R259" si="33">IF(AND($H196="Not Paid by Tenant",$I196="Not Paid by Tenant"),"E",IF(AND($H196="Yes, No Elec. Stove",$I196="Not Paid by Tenant"),"F",IF(AND($H196="Not Paid by Tenant",$I196="Yes"),"H",IF(AND($H196="Yes, No Elec. Stove",$I196="Yes"),"I", ))))</f>
        <v>0</v>
      </c>
      <c r="S196" s="133" t="str">
        <f t="shared" si="31"/>
        <v xml:space="preserve"> </v>
      </c>
      <c r="T196" s="133"/>
      <c r="U196" s="132" t="str">
        <f>_xlfn.IFNA(IF($D196=0,LOOKUP($F196,{0.1,0.2,0.3,0.4,0.5,0.6,0.7,0.8,0.9,1},{22,34,46,58,70,82,94,106,118,130}),""),"")</f>
        <v/>
      </c>
      <c r="V196" s="132" t="str">
        <f>_xlfn.IFNA(IF($D196=1,LOOKUP($F196,{0.1,0.2,0.3,0.4,0.5,0.6,0.7,0.8,0.9,1},{23,35,47,59,71,83,95,107,119,131}),""),"")</f>
        <v/>
      </c>
      <c r="W196" s="132" t="str">
        <f>_xlfn.IFNA(IF($D196=2,LOOKUP($F196,{0.1,0.2,0.3,0.4,0.5,0.6,0.7,0.8,0.9,1},{24,36,48,60,72,84,96,108,120,132}),""),"")</f>
        <v/>
      </c>
      <c r="X196" s="132" t="str">
        <f>_xlfn.IFNA(IF($D196=3,LOOKUP($F196,{0.1,0.2,0.3,0.4,0.5,0.6,0.7,0.8,0.9,1},{25,37,49,61,73,85,97,109,121,133}),""),"")</f>
        <v/>
      </c>
      <c r="Y196" s="132" t="str">
        <f>_xlfn.IFNA(IF($D196=4,LOOKUP($F196,{0.1,0.2,0.3,0.4,0.5,0.6,0.7,0.8,0.9,1},{26,38,50,62,74,86,98,110,122,134}),""),"")</f>
        <v/>
      </c>
      <c r="Z196" s="132" t="str">
        <f>_xlfn.IFNA(IF($D196=5,LOOKUP($F196,{0.1,0.2,0.3,0.4,0.5,0.6,0.7,0.8,0.9,1},{27,39,51,63,75,87,99,111,123,135}),""),"")</f>
        <v/>
      </c>
      <c r="AA196" s="132">
        <f t="shared" si="27"/>
        <v>0</v>
      </c>
      <c r="AB196" s="132" t="str">
        <f t="shared" si="28"/>
        <v>00</v>
      </c>
      <c r="AC196" s="82" t="e">
        <f>VLOOKUP(AB196,'AMI Ref'!T:U,2,FALSE)</f>
        <v>#N/A</v>
      </c>
      <c r="AD196" s="124"/>
      <c r="AE196" s="81" t="str">
        <f>_xlfn.IFNA(IF($D196=0,IF($J196="Not Paid by Tenant",0,INDEX('AMI Ref'!$K$5:$N$5,MATCH($J196,{"Oil","Gas","Electric - Other","ELECTRIC - HEAT PUMP"},0))),0),"")</f>
        <v/>
      </c>
      <c r="AF196" s="81">
        <f>_xlfn.IFNA(IF($D196=1,IF($J196="Not Paid by Tenant",0,INDEX('AMI Ref'!$K$6:$N$6,MATCH($J196,{"Oil","Gas","Electric - Other","ELECTRIC - HEAT PUMP"},0))),0),"")</f>
        <v>0</v>
      </c>
      <c r="AG196" s="81">
        <f>_xlfn.IFNA(IF($D196=2,IF($J196="Not Paid by Tenant",0,INDEX('AMI Ref'!$K$7:$N$7,MATCH($J196,{"Oil","Gas","Electric - Other","ELECTRIC - HEAT PUMP"},0))),0),"")</f>
        <v>0</v>
      </c>
      <c r="AH196" s="81">
        <f>_xlfn.IFNA(IF($D196=3,IF($J196="Not Paid by Tenant",0,INDEX('AMI Ref'!$K$8:$N$8,MATCH($J196,{"Oil","Gas","Electric - Other","ELECTRIC - HEAT PUMP"},0))),0),"")</f>
        <v>0</v>
      </c>
      <c r="AI196" s="81">
        <f>_xlfn.IFNA(IF($D196=4,IF($J196="Not Paid by Tenant",0,INDEX('AMI Ref'!$K$9:$N$9,MATCH($J196,{"Oil","Gas","Electric - Other","ELECTRIC - HEAT PUMP"},0))),0),"")</f>
        <v>0</v>
      </c>
      <c r="AJ196" s="81">
        <f>_xlfn.IFNA(IF($D196=5,IF($J196="Not Paid by Tenant",0,INDEX('AMI Ref'!$K$10:$N$10,MATCH($J196,{"Oil","Gas","Electric - Other","ELECTRIC - HEAT PUMP"},0))),0),"")</f>
        <v>0</v>
      </c>
      <c r="AK196" s="128"/>
      <c r="AL196" s="81" t="str">
        <f>_xlfn.IFNA(IF($D196=0,IF($K196="Not Paid by Tenant",0,INDEX('AMI Ref'!$O$5:$R$5,MATCH($K196,{"Oil","Gas","Electric - Other","Electric ccASHP - split"},0))),0),"")</f>
        <v/>
      </c>
      <c r="AM196" s="81">
        <f>_xlfn.IFNA(IF($D196=1,IF($K196="Not Paid by Tenant",0,INDEX('AMI Ref'!$O$6:$R$6,MATCH($K196,{"Oil","Gas","Electric - Other","Electric ccASHP - split"},0))),0),"")</f>
        <v>0</v>
      </c>
      <c r="AN196" s="81">
        <f>_xlfn.IFNA(IF($D196=2,IF($K196="Not Paid by Tenant",0,INDEX('AMI Ref'!$O$7:$R$7,MATCH($K196,{"Oil","Gas","Electric - Other","Electric ccASHP - split"},0))),0),"")</f>
        <v>0</v>
      </c>
      <c r="AO196" s="81">
        <f>_xlfn.IFNA(IF($D196=3,IF($K196="Not Paid by Tenant",0,INDEX('AMI Ref'!$O$8:$R$8,MATCH($K196,{"Oil","Gas","Electric - Other","Electric ccASHP - split"},0))),0),"")</f>
        <v>0</v>
      </c>
      <c r="AP196" s="81">
        <f>_xlfn.IFNA(IF($D196=4,IF($K196="Not Paid by Tenant",0,INDEX('AMI Ref'!$O$9:$R$9,MATCH($K196,{"Oil","Gas","Electric - Other","Electric ccASHP - split"},0))),0),"")</f>
        <v>0</v>
      </c>
      <c r="AQ196" s="81">
        <f>_xlfn.IFNA(IF($D196=5,IF($K196="Not Paid by Tenant",0,INDEX('AMI Ref'!$O$10:$R$10,MATCH($K196,{"Oil","Gas","Electric - Other","Electric ccASHP - split"},0))),0),"")</f>
        <v>0</v>
      </c>
      <c r="AR196" s="124">
        <f t="shared" si="29"/>
        <v>0</v>
      </c>
      <c r="AS196" s="123" t="e">
        <f t="shared" si="30"/>
        <v>#N/A</v>
      </c>
    </row>
    <row r="197" spans="1:45" ht="12.95" customHeight="1" x14ac:dyDescent="0.2">
      <c r="A197" s="130">
        <v>195</v>
      </c>
      <c r="B197" s="177">
        <f>IF(OR(COUNTIF($B$2:$B196,Input!$F213)&lt;1,COUNTIF($O$2:$O196,Input!$C213)&lt;1),Input!F213,0)</f>
        <v>0</v>
      </c>
      <c r="C197" s="177">
        <f>IF(OR(COUNTIF($B$2:$B196,Input!$F213)&lt;1,COUNTIF($O$2:$O196,Input!$C213)&lt;1),Input!G213,0)</f>
        <v>0</v>
      </c>
      <c r="D197" s="177">
        <f>IF(OR(COUNTIF($B$2:$B196,Input!$F213)&lt;1,COUNTIF($O$2:$O196,Input!$C213)&lt;1),Input!H213,0)</f>
        <v>0</v>
      </c>
      <c r="E197" s="177">
        <f>IF(OR(COUNTIF($B$2:$B196,Input!$F213)&lt;1,COUNTIF($O$2:$O196,Input!$C213)&lt;1),Input!I213,0)</f>
        <v>0</v>
      </c>
      <c r="F197" s="177">
        <f>IF(OR(COUNTIF($B$2:$B196,Input!$F213)&lt;1,COUNTIF($O$2:$O196,Input!$C213)&lt;1),Input!J213,0)</f>
        <v>0</v>
      </c>
      <c r="G197" s="177">
        <f>IF(OR(COUNTIF($B$2:$B196,Input!$F213)&lt;1,COUNTIF($O$2:$O196,Input!$C213)&lt;1),Input!K213,0)</f>
        <v>0</v>
      </c>
      <c r="H197" s="177">
        <f>IF(OR(COUNTIF($B$2:$B196,Input!$F213)&lt;1,COUNTIF($O$2:$O196,Input!$C213)&lt;1),Input!L213,0)</f>
        <v>0</v>
      </c>
      <c r="I197" s="177">
        <f>IF(OR(COUNTIF($B$2:$B196,Input!$F213)&lt;1,COUNTIF($O$2:$O196,Input!$C213)&lt;1),Input!M213,0)</f>
        <v>0</v>
      </c>
      <c r="J197" s="177">
        <f>IF(OR(COUNTIF($B$2:$B196,Input!$F213)&lt;1,COUNTIF($O$2:$O196,Input!$C213)&lt;1),Input!N213,0)</f>
        <v>0</v>
      </c>
      <c r="K197" s="177">
        <f>IF(OR(COUNTIF($B$2:$B196,Input!$F213)&lt;1,COUNTIF($O$2:$O196,Input!$C213)&lt;1),Input!O213,0)</f>
        <v>0</v>
      </c>
      <c r="L197" s="177">
        <f>IF(OR(COUNTIF($B$2:$B196,Input!$F213)&lt;1,COUNTIF($O$2:$O196,Input!$C213)&lt;1),Input!P213,0)</f>
        <v>0</v>
      </c>
      <c r="M197" s="129" t="str">
        <f t="shared" si="26"/>
        <v/>
      </c>
      <c r="N197" s="161">
        <f t="shared" si="32"/>
        <v>0</v>
      </c>
      <c r="O197" s="168">
        <f>Input!C213</f>
        <v>0</v>
      </c>
      <c r="P197" s="168"/>
      <c r="R197" s="131">
        <f t="shared" si="33"/>
        <v>0</v>
      </c>
      <c r="S197" s="133" t="str">
        <f t="shared" si="31"/>
        <v xml:space="preserve"> </v>
      </c>
      <c r="T197" s="133"/>
      <c r="U197" s="132" t="str">
        <f>_xlfn.IFNA(IF($D197=0,LOOKUP($F197,{0.1,0.2,0.3,0.4,0.5,0.6,0.7,0.8,0.9,1},{22,34,46,58,70,82,94,106,118,130}),""),"")</f>
        <v/>
      </c>
      <c r="V197" s="132" t="str">
        <f>_xlfn.IFNA(IF($D197=1,LOOKUP($F197,{0.1,0.2,0.3,0.4,0.5,0.6,0.7,0.8,0.9,1},{23,35,47,59,71,83,95,107,119,131}),""),"")</f>
        <v/>
      </c>
      <c r="W197" s="132" t="str">
        <f>_xlfn.IFNA(IF($D197=2,LOOKUP($F197,{0.1,0.2,0.3,0.4,0.5,0.6,0.7,0.8,0.9,1},{24,36,48,60,72,84,96,108,120,132}),""),"")</f>
        <v/>
      </c>
      <c r="X197" s="132" t="str">
        <f>_xlfn.IFNA(IF($D197=3,LOOKUP($F197,{0.1,0.2,0.3,0.4,0.5,0.6,0.7,0.8,0.9,1},{25,37,49,61,73,85,97,109,121,133}),""),"")</f>
        <v/>
      </c>
      <c r="Y197" s="132" t="str">
        <f>_xlfn.IFNA(IF($D197=4,LOOKUP($F197,{0.1,0.2,0.3,0.4,0.5,0.6,0.7,0.8,0.9,1},{26,38,50,62,74,86,98,110,122,134}),""),"")</f>
        <v/>
      </c>
      <c r="Z197" s="132" t="str">
        <f>_xlfn.IFNA(IF($D197=5,LOOKUP($F197,{0.1,0.2,0.3,0.4,0.5,0.6,0.7,0.8,0.9,1},{27,39,51,63,75,87,99,111,123,135}),""),"")</f>
        <v/>
      </c>
      <c r="AA197" s="132">
        <f t="shared" si="27"/>
        <v>0</v>
      </c>
      <c r="AB197" s="132" t="str">
        <f t="shared" si="28"/>
        <v>00</v>
      </c>
      <c r="AC197" s="82" t="e">
        <f>VLOOKUP(AB197,'AMI Ref'!T:U,2,FALSE)</f>
        <v>#N/A</v>
      </c>
      <c r="AD197" s="124"/>
      <c r="AE197" s="81" t="str">
        <f>_xlfn.IFNA(IF($D197=0,IF($J197="Not Paid by Tenant",0,INDEX('AMI Ref'!$K$5:$N$5,MATCH($J197,{"Oil","Gas","Electric - Other","ELECTRIC - HEAT PUMP"},0))),0),"")</f>
        <v/>
      </c>
      <c r="AF197" s="81">
        <f>_xlfn.IFNA(IF($D197=1,IF($J197="Not Paid by Tenant",0,INDEX('AMI Ref'!$K$6:$N$6,MATCH($J197,{"Oil","Gas","Electric - Other","ELECTRIC - HEAT PUMP"},0))),0),"")</f>
        <v>0</v>
      </c>
      <c r="AG197" s="81">
        <f>_xlfn.IFNA(IF($D197=2,IF($J197="Not Paid by Tenant",0,INDEX('AMI Ref'!$K$7:$N$7,MATCH($J197,{"Oil","Gas","Electric - Other","ELECTRIC - HEAT PUMP"},0))),0),"")</f>
        <v>0</v>
      </c>
      <c r="AH197" s="81">
        <f>_xlfn.IFNA(IF($D197=3,IF($J197="Not Paid by Tenant",0,INDEX('AMI Ref'!$K$8:$N$8,MATCH($J197,{"Oil","Gas","Electric - Other","ELECTRIC - HEAT PUMP"},0))),0),"")</f>
        <v>0</v>
      </c>
      <c r="AI197" s="81">
        <f>_xlfn.IFNA(IF($D197=4,IF($J197="Not Paid by Tenant",0,INDEX('AMI Ref'!$K$9:$N$9,MATCH($J197,{"Oil","Gas","Electric - Other","ELECTRIC - HEAT PUMP"},0))),0),"")</f>
        <v>0</v>
      </c>
      <c r="AJ197" s="81">
        <f>_xlfn.IFNA(IF($D197=5,IF($J197="Not Paid by Tenant",0,INDEX('AMI Ref'!$K$10:$N$10,MATCH($J197,{"Oil","Gas","Electric - Other","ELECTRIC - HEAT PUMP"},0))),0),"")</f>
        <v>0</v>
      </c>
      <c r="AK197" s="128"/>
      <c r="AL197" s="81" t="str">
        <f>_xlfn.IFNA(IF($D197=0,IF($K197="Not Paid by Tenant",0,INDEX('AMI Ref'!$O$5:$R$5,MATCH($K197,{"Oil","Gas","Electric - Other","Electric ccASHP - split"},0))),0),"")</f>
        <v/>
      </c>
      <c r="AM197" s="81">
        <f>_xlfn.IFNA(IF($D197=1,IF($K197="Not Paid by Tenant",0,INDEX('AMI Ref'!$O$6:$R$6,MATCH($K197,{"Oil","Gas","Electric - Other","Electric ccASHP - split"},0))),0),"")</f>
        <v>0</v>
      </c>
      <c r="AN197" s="81">
        <f>_xlfn.IFNA(IF($D197=2,IF($K197="Not Paid by Tenant",0,INDEX('AMI Ref'!$O$7:$R$7,MATCH($K197,{"Oil","Gas","Electric - Other","Electric ccASHP - split"},0))),0),"")</f>
        <v>0</v>
      </c>
      <c r="AO197" s="81">
        <f>_xlfn.IFNA(IF($D197=3,IF($K197="Not Paid by Tenant",0,INDEX('AMI Ref'!$O$8:$R$8,MATCH($K197,{"Oil","Gas","Electric - Other","Electric ccASHP - split"},0))),0),"")</f>
        <v>0</v>
      </c>
      <c r="AP197" s="81">
        <f>_xlfn.IFNA(IF($D197=4,IF($K197="Not Paid by Tenant",0,INDEX('AMI Ref'!$O$9:$R$9,MATCH($K197,{"Oil","Gas","Electric - Other","Electric ccASHP - split"},0))),0),"")</f>
        <v>0</v>
      </c>
      <c r="AQ197" s="81">
        <f>_xlfn.IFNA(IF($D197=5,IF($K197="Not Paid by Tenant",0,INDEX('AMI Ref'!$O$10:$R$10,MATCH($K197,{"Oil","Gas","Electric - Other","Electric ccASHP - split"},0))),0),"")</f>
        <v>0</v>
      </c>
      <c r="AR197" s="124">
        <f t="shared" si="29"/>
        <v>0</v>
      </c>
      <c r="AS197" s="123" t="e">
        <f t="shared" si="30"/>
        <v>#N/A</v>
      </c>
    </row>
    <row r="198" spans="1:45" ht="12.95" customHeight="1" x14ac:dyDescent="0.2">
      <c r="A198" s="130">
        <v>196</v>
      </c>
      <c r="B198" s="177">
        <f>IF(OR(COUNTIF($B$2:$B197,Input!$F214)&lt;1,COUNTIF($O$2:$O197,Input!$C214)&lt;1),Input!F214,0)</f>
        <v>0</v>
      </c>
      <c r="C198" s="177">
        <f>IF(OR(COUNTIF($B$2:$B197,Input!$F214)&lt;1,COUNTIF($O$2:$O197,Input!$C214)&lt;1),Input!G214,0)</f>
        <v>0</v>
      </c>
      <c r="D198" s="177">
        <f>IF(OR(COUNTIF($B$2:$B197,Input!$F214)&lt;1,COUNTIF($O$2:$O197,Input!$C214)&lt;1),Input!H214,0)</f>
        <v>0</v>
      </c>
      <c r="E198" s="177">
        <f>IF(OR(COUNTIF($B$2:$B197,Input!$F214)&lt;1,COUNTIF($O$2:$O197,Input!$C214)&lt;1),Input!I214,0)</f>
        <v>0</v>
      </c>
      <c r="F198" s="177">
        <f>IF(OR(COUNTIF($B$2:$B197,Input!$F214)&lt;1,COUNTIF($O$2:$O197,Input!$C214)&lt;1),Input!J214,0)</f>
        <v>0</v>
      </c>
      <c r="G198" s="177">
        <f>IF(OR(COUNTIF($B$2:$B197,Input!$F214)&lt;1,COUNTIF($O$2:$O197,Input!$C214)&lt;1),Input!K214,0)</f>
        <v>0</v>
      </c>
      <c r="H198" s="177">
        <f>IF(OR(COUNTIF($B$2:$B197,Input!$F214)&lt;1,COUNTIF($O$2:$O197,Input!$C214)&lt;1),Input!L214,0)</f>
        <v>0</v>
      </c>
      <c r="I198" s="177">
        <f>IF(OR(COUNTIF($B$2:$B197,Input!$F214)&lt;1,COUNTIF($O$2:$O197,Input!$C214)&lt;1),Input!M214,0)</f>
        <v>0</v>
      </c>
      <c r="J198" s="177">
        <f>IF(OR(COUNTIF($B$2:$B197,Input!$F214)&lt;1,COUNTIF($O$2:$O197,Input!$C214)&lt;1),Input!N214,0)</f>
        <v>0</v>
      </c>
      <c r="K198" s="177">
        <f>IF(OR(COUNTIF($B$2:$B197,Input!$F214)&lt;1,COUNTIF($O$2:$O197,Input!$C214)&lt;1),Input!O214,0)</f>
        <v>0</v>
      </c>
      <c r="L198" s="177">
        <f>IF(OR(COUNTIF($B$2:$B197,Input!$F214)&lt;1,COUNTIF($O$2:$O197,Input!$C214)&lt;1),Input!P214,0)</f>
        <v>0</v>
      </c>
      <c r="M198" s="129" t="str">
        <f t="shared" si="26"/>
        <v/>
      </c>
      <c r="N198" s="161">
        <f t="shared" si="32"/>
        <v>0</v>
      </c>
      <c r="O198" s="168">
        <f>Input!C214</f>
        <v>0</v>
      </c>
      <c r="P198" s="168"/>
      <c r="R198" s="131">
        <f t="shared" si="33"/>
        <v>0</v>
      </c>
      <c r="S198" s="133" t="str">
        <f t="shared" si="31"/>
        <v xml:space="preserve"> </v>
      </c>
      <c r="T198" s="133"/>
      <c r="U198" s="132" t="str">
        <f>_xlfn.IFNA(IF($D198=0,LOOKUP($F198,{0.1,0.2,0.3,0.4,0.5,0.6,0.7,0.8,0.9,1},{22,34,46,58,70,82,94,106,118,130}),""),"")</f>
        <v/>
      </c>
      <c r="V198" s="132" t="str">
        <f>_xlfn.IFNA(IF($D198=1,LOOKUP($F198,{0.1,0.2,0.3,0.4,0.5,0.6,0.7,0.8,0.9,1},{23,35,47,59,71,83,95,107,119,131}),""),"")</f>
        <v/>
      </c>
      <c r="W198" s="132" t="str">
        <f>_xlfn.IFNA(IF($D198=2,LOOKUP($F198,{0.1,0.2,0.3,0.4,0.5,0.6,0.7,0.8,0.9,1},{24,36,48,60,72,84,96,108,120,132}),""),"")</f>
        <v/>
      </c>
      <c r="X198" s="132" t="str">
        <f>_xlfn.IFNA(IF($D198=3,LOOKUP($F198,{0.1,0.2,0.3,0.4,0.5,0.6,0.7,0.8,0.9,1},{25,37,49,61,73,85,97,109,121,133}),""),"")</f>
        <v/>
      </c>
      <c r="Y198" s="132" t="str">
        <f>_xlfn.IFNA(IF($D198=4,LOOKUP($F198,{0.1,0.2,0.3,0.4,0.5,0.6,0.7,0.8,0.9,1},{26,38,50,62,74,86,98,110,122,134}),""),"")</f>
        <v/>
      </c>
      <c r="Z198" s="132" t="str">
        <f>_xlfn.IFNA(IF($D198=5,LOOKUP($F198,{0.1,0.2,0.3,0.4,0.5,0.6,0.7,0.8,0.9,1},{27,39,51,63,75,87,99,111,123,135}),""),"")</f>
        <v/>
      </c>
      <c r="AA198" s="132">
        <f t="shared" si="27"/>
        <v>0</v>
      </c>
      <c r="AB198" s="132" t="str">
        <f t="shared" si="28"/>
        <v>00</v>
      </c>
      <c r="AC198" s="82" t="e">
        <f>VLOOKUP(AB198,'AMI Ref'!T:U,2,FALSE)</f>
        <v>#N/A</v>
      </c>
      <c r="AD198" s="124"/>
      <c r="AE198" s="81" t="str">
        <f>_xlfn.IFNA(IF($D198=0,IF($J198="Not Paid by Tenant",0,INDEX('AMI Ref'!$K$5:$N$5,MATCH($J198,{"Oil","Gas","Electric - Other","ELECTRIC - HEAT PUMP"},0))),0),"")</f>
        <v/>
      </c>
      <c r="AF198" s="81">
        <f>_xlfn.IFNA(IF($D198=1,IF($J198="Not Paid by Tenant",0,INDEX('AMI Ref'!$K$6:$N$6,MATCH($J198,{"Oil","Gas","Electric - Other","ELECTRIC - HEAT PUMP"},0))),0),"")</f>
        <v>0</v>
      </c>
      <c r="AG198" s="81">
        <f>_xlfn.IFNA(IF($D198=2,IF($J198="Not Paid by Tenant",0,INDEX('AMI Ref'!$K$7:$N$7,MATCH($J198,{"Oil","Gas","Electric - Other","ELECTRIC - HEAT PUMP"},0))),0),"")</f>
        <v>0</v>
      </c>
      <c r="AH198" s="81">
        <f>_xlfn.IFNA(IF($D198=3,IF($J198="Not Paid by Tenant",0,INDEX('AMI Ref'!$K$8:$N$8,MATCH($J198,{"Oil","Gas","Electric - Other","ELECTRIC - HEAT PUMP"},0))),0),"")</f>
        <v>0</v>
      </c>
      <c r="AI198" s="81">
        <f>_xlfn.IFNA(IF($D198=4,IF($J198="Not Paid by Tenant",0,INDEX('AMI Ref'!$K$9:$N$9,MATCH($J198,{"Oil","Gas","Electric - Other","ELECTRIC - HEAT PUMP"},0))),0),"")</f>
        <v>0</v>
      </c>
      <c r="AJ198" s="81">
        <f>_xlfn.IFNA(IF($D198=5,IF($J198="Not Paid by Tenant",0,INDEX('AMI Ref'!$K$10:$N$10,MATCH($J198,{"Oil","Gas","Electric - Other","ELECTRIC - HEAT PUMP"},0))),0),"")</f>
        <v>0</v>
      </c>
      <c r="AK198" s="128"/>
      <c r="AL198" s="81" t="str">
        <f>_xlfn.IFNA(IF($D198=0,IF($K198="Not Paid by Tenant",0,INDEX('AMI Ref'!$O$5:$R$5,MATCH($K198,{"Oil","Gas","Electric - Other","Electric ccASHP - split"},0))),0),"")</f>
        <v/>
      </c>
      <c r="AM198" s="81">
        <f>_xlfn.IFNA(IF($D198=1,IF($K198="Not Paid by Tenant",0,INDEX('AMI Ref'!$O$6:$R$6,MATCH($K198,{"Oil","Gas","Electric - Other","Electric ccASHP - split"},0))),0),"")</f>
        <v>0</v>
      </c>
      <c r="AN198" s="81">
        <f>_xlfn.IFNA(IF($D198=2,IF($K198="Not Paid by Tenant",0,INDEX('AMI Ref'!$O$7:$R$7,MATCH($K198,{"Oil","Gas","Electric - Other","Electric ccASHP - split"},0))),0),"")</f>
        <v>0</v>
      </c>
      <c r="AO198" s="81">
        <f>_xlfn.IFNA(IF($D198=3,IF($K198="Not Paid by Tenant",0,INDEX('AMI Ref'!$O$8:$R$8,MATCH($K198,{"Oil","Gas","Electric - Other","Electric ccASHP - split"},0))),0),"")</f>
        <v>0</v>
      </c>
      <c r="AP198" s="81">
        <f>_xlfn.IFNA(IF($D198=4,IF($K198="Not Paid by Tenant",0,INDEX('AMI Ref'!$O$9:$R$9,MATCH($K198,{"Oil","Gas","Electric - Other","Electric ccASHP - split"},0))),0),"")</f>
        <v>0</v>
      </c>
      <c r="AQ198" s="81">
        <f>_xlfn.IFNA(IF($D198=5,IF($K198="Not Paid by Tenant",0,INDEX('AMI Ref'!$O$10:$R$10,MATCH($K198,{"Oil","Gas","Electric - Other","Electric ccASHP - split"},0))),0),"")</f>
        <v>0</v>
      </c>
      <c r="AR198" s="124">
        <f t="shared" si="29"/>
        <v>0</v>
      </c>
      <c r="AS198" s="123" t="e">
        <f t="shared" si="30"/>
        <v>#N/A</v>
      </c>
    </row>
    <row r="199" spans="1:45" ht="12.95" customHeight="1" x14ac:dyDescent="0.2">
      <c r="A199" s="130">
        <v>197</v>
      </c>
      <c r="B199" s="177">
        <f>IF(OR(COUNTIF($B$2:$B198,Input!$F215)&lt;1,COUNTIF($O$2:$O198,Input!$C215)&lt;1),Input!F215,0)</f>
        <v>0</v>
      </c>
      <c r="C199" s="177">
        <f>IF(OR(COUNTIF($B$2:$B198,Input!$F215)&lt;1,COUNTIF($O$2:$O198,Input!$C215)&lt;1),Input!G215,0)</f>
        <v>0</v>
      </c>
      <c r="D199" s="177">
        <f>IF(OR(COUNTIF($B$2:$B198,Input!$F215)&lt;1,COUNTIF($O$2:$O198,Input!$C215)&lt;1),Input!H215,0)</f>
        <v>0</v>
      </c>
      <c r="E199" s="177">
        <f>IF(OR(COUNTIF($B$2:$B198,Input!$F215)&lt;1,COUNTIF($O$2:$O198,Input!$C215)&lt;1),Input!I215,0)</f>
        <v>0</v>
      </c>
      <c r="F199" s="177">
        <f>IF(OR(COUNTIF($B$2:$B198,Input!$F215)&lt;1,COUNTIF($O$2:$O198,Input!$C215)&lt;1),Input!J215,0)</f>
        <v>0</v>
      </c>
      <c r="G199" s="177">
        <f>IF(OR(COUNTIF($B$2:$B198,Input!$F215)&lt;1,COUNTIF($O$2:$O198,Input!$C215)&lt;1),Input!K215,0)</f>
        <v>0</v>
      </c>
      <c r="H199" s="177">
        <f>IF(OR(COUNTIF($B$2:$B198,Input!$F215)&lt;1,COUNTIF($O$2:$O198,Input!$C215)&lt;1),Input!L215,0)</f>
        <v>0</v>
      </c>
      <c r="I199" s="177">
        <f>IF(OR(COUNTIF($B$2:$B198,Input!$F215)&lt;1,COUNTIF($O$2:$O198,Input!$C215)&lt;1),Input!M215,0)</f>
        <v>0</v>
      </c>
      <c r="J199" s="177">
        <f>IF(OR(COUNTIF($B$2:$B198,Input!$F215)&lt;1,COUNTIF($O$2:$O198,Input!$C215)&lt;1),Input!N215,0)</f>
        <v>0</v>
      </c>
      <c r="K199" s="177">
        <f>IF(OR(COUNTIF($B$2:$B198,Input!$F215)&lt;1,COUNTIF($O$2:$O198,Input!$C215)&lt;1),Input!O215,0)</f>
        <v>0</v>
      </c>
      <c r="L199" s="177">
        <f>IF(OR(COUNTIF($B$2:$B198,Input!$F215)&lt;1,COUNTIF($O$2:$O198,Input!$C215)&lt;1),Input!P215,0)</f>
        <v>0</v>
      </c>
      <c r="M199" s="129" t="str">
        <f t="shared" si="26"/>
        <v/>
      </c>
      <c r="N199" s="161">
        <f t="shared" si="32"/>
        <v>0</v>
      </c>
      <c r="O199" s="168">
        <f>Input!C215</f>
        <v>0</v>
      </c>
      <c r="P199" s="168"/>
      <c r="R199" s="131">
        <f t="shared" si="33"/>
        <v>0</v>
      </c>
      <c r="S199" s="133" t="str">
        <f t="shared" si="31"/>
        <v xml:space="preserve"> </v>
      </c>
      <c r="T199" s="133"/>
      <c r="U199" s="132" t="str">
        <f>_xlfn.IFNA(IF($D199=0,LOOKUP($F199,{0.1,0.2,0.3,0.4,0.5,0.6,0.7,0.8,0.9,1},{22,34,46,58,70,82,94,106,118,130}),""),"")</f>
        <v/>
      </c>
      <c r="V199" s="132" t="str">
        <f>_xlfn.IFNA(IF($D199=1,LOOKUP($F199,{0.1,0.2,0.3,0.4,0.5,0.6,0.7,0.8,0.9,1},{23,35,47,59,71,83,95,107,119,131}),""),"")</f>
        <v/>
      </c>
      <c r="W199" s="132" t="str">
        <f>_xlfn.IFNA(IF($D199=2,LOOKUP($F199,{0.1,0.2,0.3,0.4,0.5,0.6,0.7,0.8,0.9,1},{24,36,48,60,72,84,96,108,120,132}),""),"")</f>
        <v/>
      </c>
      <c r="X199" s="132" t="str">
        <f>_xlfn.IFNA(IF($D199=3,LOOKUP($F199,{0.1,0.2,0.3,0.4,0.5,0.6,0.7,0.8,0.9,1},{25,37,49,61,73,85,97,109,121,133}),""),"")</f>
        <v/>
      </c>
      <c r="Y199" s="132" t="str">
        <f>_xlfn.IFNA(IF($D199=4,LOOKUP($F199,{0.1,0.2,0.3,0.4,0.5,0.6,0.7,0.8,0.9,1},{26,38,50,62,74,86,98,110,122,134}),""),"")</f>
        <v/>
      </c>
      <c r="Z199" s="132" t="str">
        <f>_xlfn.IFNA(IF($D199=5,LOOKUP($F199,{0.1,0.2,0.3,0.4,0.5,0.6,0.7,0.8,0.9,1},{27,39,51,63,75,87,99,111,123,135}),""),"")</f>
        <v/>
      </c>
      <c r="AA199" s="132">
        <f t="shared" si="27"/>
        <v>0</v>
      </c>
      <c r="AB199" s="132" t="str">
        <f t="shared" si="28"/>
        <v>00</v>
      </c>
      <c r="AC199" s="82" t="e">
        <f>VLOOKUP(AB199,'AMI Ref'!T:U,2,FALSE)</f>
        <v>#N/A</v>
      </c>
      <c r="AD199" s="124"/>
      <c r="AE199" s="81" t="str">
        <f>_xlfn.IFNA(IF($D199=0,IF($J199="Not Paid by Tenant",0,INDEX('AMI Ref'!$K$5:$N$5,MATCH($J199,{"Oil","Gas","Electric - Other","ELECTRIC - HEAT PUMP"},0))),0),"")</f>
        <v/>
      </c>
      <c r="AF199" s="81">
        <f>_xlfn.IFNA(IF($D199=1,IF($J199="Not Paid by Tenant",0,INDEX('AMI Ref'!$K$6:$N$6,MATCH($J199,{"Oil","Gas","Electric - Other","ELECTRIC - HEAT PUMP"},0))),0),"")</f>
        <v>0</v>
      </c>
      <c r="AG199" s="81">
        <f>_xlfn.IFNA(IF($D199=2,IF($J199="Not Paid by Tenant",0,INDEX('AMI Ref'!$K$7:$N$7,MATCH($J199,{"Oil","Gas","Electric - Other","ELECTRIC - HEAT PUMP"},0))),0),"")</f>
        <v>0</v>
      </c>
      <c r="AH199" s="81">
        <f>_xlfn.IFNA(IF($D199=3,IF($J199="Not Paid by Tenant",0,INDEX('AMI Ref'!$K$8:$N$8,MATCH($J199,{"Oil","Gas","Electric - Other","ELECTRIC - HEAT PUMP"},0))),0),"")</f>
        <v>0</v>
      </c>
      <c r="AI199" s="81">
        <f>_xlfn.IFNA(IF($D199=4,IF($J199="Not Paid by Tenant",0,INDEX('AMI Ref'!$K$9:$N$9,MATCH($J199,{"Oil","Gas","Electric - Other","ELECTRIC - HEAT PUMP"},0))),0),"")</f>
        <v>0</v>
      </c>
      <c r="AJ199" s="81">
        <f>_xlfn.IFNA(IF($D199=5,IF($J199="Not Paid by Tenant",0,INDEX('AMI Ref'!$K$10:$N$10,MATCH($J199,{"Oil","Gas","Electric - Other","ELECTRIC - HEAT PUMP"},0))),0),"")</f>
        <v>0</v>
      </c>
      <c r="AK199" s="128"/>
      <c r="AL199" s="81" t="str">
        <f>_xlfn.IFNA(IF($D199=0,IF($K199="Not Paid by Tenant",0,INDEX('AMI Ref'!$O$5:$R$5,MATCH($K199,{"Oil","Gas","Electric - Other","Electric ccASHP - split"},0))),0),"")</f>
        <v/>
      </c>
      <c r="AM199" s="81">
        <f>_xlfn.IFNA(IF($D199=1,IF($K199="Not Paid by Tenant",0,INDEX('AMI Ref'!$O$6:$R$6,MATCH($K199,{"Oil","Gas","Electric - Other","Electric ccASHP - split"},0))),0),"")</f>
        <v>0</v>
      </c>
      <c r="AN199" s="81">
        <f>_xlfn.IFNA(IF($D199=2,IF($K199="Not Paid by Tenant",0,INDEX('AMI Ref'!$O$7:$R$7,MATCH($K199,{"Oil","Gas","Electric - Other","Electric ccASHP - split"},0))),0),"")</f>
        <v>0</v>
      </c>
      <c r="AO199" s="81">
        <f>_xlfn.IFNA(IF($D199=3,IF($K199="Not Paid by Tenant",0,INDEX('AMI Ref'!$O$8:$R$8,MATCH($K199,{"Oil","Gas","Electric - Other","Electric ccASHP - split"},0))),0),"")</f>
        <v>0</v>
      </c>
      <c r="AP199" s="81">
        <f>_xlfn.IFNA(IF($D199=4,IF($K199="Not Paid by Tenant",0,INDEX('AMI Ref'!$O$9:$R$9,MATCH($K199,{"Oil","Gas","Electric - Other","Electric ccASHP - split"},0))),0),"")</f>
        <v>0</v>
      </c>
      <c r="AQ199" s="81">
        <f>_xlfn.IFNA(IF($D199=5,IF($K199="Not Paid by Tenant",0,INDEX('AMI Ref'!$O$10:$R$10,MATCH($K199,{"Oil","Gas","Electric - Other","Electric ccASHP - split"},0))),0),"")</f>
        <v>0</v>
      </c>
      <c r="AR199" s="124">
        <f t="shared" si="29"/>
        <v>0</v>
      </c>
      <c r="AS199" s="123" t="e">
        <f t="shared" si="30"/>
        <v>#N/A</v>
      </c>
    </row>
    <row r="200" spans="1:45" ht="12.95" customHeight="1" x14ac:dyDescent="0.2">
      <c r="A200" s="130">
        <v>198</v>
      </c>
      <c r="B200" s="177">
        <f>IF(OR(COUNTIF($B$2:$B199,Input!$F216)&lt;1,COUNTIF($O$2:$O199,Input!$C216)&lt;1),Input!F216,0)</f>
        <v>0</v>
      </c>
      <c r="C200" s="177">
        <f>IF(OR(COUNTIF($B$2:$B199,Input!$F216)&lt;1,COUNTIF($O$2:$O199,Input!$C216)&lt;1),Input!G216,0)</f>
        <v>0</v>
      </c>
      <c r="D200" s="177">
        <f>IF(OR(COUNTIF($B$2:$B199,Input!$F216)&lt;1,COUNTIF($O$2:$O199,Input!$C216)&lt;1),Input!H216,0)</f>
        <v>0</v>
      </c>
      <c r="E200" s="177">
        <f>IF(OR(COUNTIF($B$2:$B199,Input!$F216)&lt;1,COUNTIF($O$2:$O199,Input!$C216)&lt;1),Input!I216,0)</f>
        <v>0</v>
      </c>
      <c r="F200" s="177">
        <f>IF(OR(COUNTIF($B$2:$B199,Input!$F216)&lt;1,COUNTIF($O$2:$O199,Input!$C216)&lt;1),Input!J216,0)</f>
        <v>0</v>
      </c>
      <c r="G200" s="177">
        <f>IF(OR(COUNTIF($B$2:$B199,Input!$F216)&lt;1,COUNTIF($O$2:$O199,Input!$C216)&lt;1),Input!K216,0)</f>
        <v>0</v>
      </c>
      <c r="H200" s="177">
        <f>IF(OR(COUNTIF($B$2:$B199,Input!$F216)&lt;1,COUNTIF($O$2:$O199,Input!$C216)&lt;1),Input!L216,0)</f>
        <v>0</v>
      </c>
      <c r="I200" s="177">
        <f>IF(OR(COUNTIF($B$2:$B199,Input!$F216)&lt;1,COUNTIF($O$2:$O199,Input!$C216)&lt;1),Input!M216,0)</f>
        <v>0</v>
      </c>
      <c r="J200" s="177">
        <f>IF(OR(COUNTIF($B$2:$B199,Input!$F216)&lt;1,COUNTIF($O$2:$O199,Input!$C216)&lt;1),Input!N216,0)</f>
        <v>0</v>
      </c>
      <c r="K200" s="177">
        <f>IF(OR(COUNTIF($B$2:$B199,Input!$F216)&lt;1,COUNTIF($O$2:$O199,Input!$C216)&lt;1),Input!O216,0)</f>
        <v>0</v>
      </c>
      <c r="L200" s="177">
        <f>IF(OR(COUNTIF($B$2:$B199,Input!$F216)&lt;1,COUNTIF($O$2:$O199,Input!$C216)&lt;1),Input!P216,0)</f>
        <v>0</v>
      </c>
      <c r="M200" s="129" t="str">
        <f t="shared" si="26"/>
        <v/>
      </c>
      <c r="N200" s="161">
        <f t="shared" si="32"/>
        <v>0</v>
      </c>
      <c r="O200" s="168">
        <f>Input!C216</f>
        <v>0</v>
      </c>
      <c r="P200" s="168"/>
      <c r="R200" s="131">
        <f t="shared" si="33"/>
        <v>0</v>
      </c>
      <c r="S200" s="133" t="str">
        <f t="shared" si="31"/>
        <v xml:space="preserve"> </v>
      </c>
      <c r="T200" s="133"/>
      <c r="U200" s="132" t="str">
        <f>_xlfn.IFNA(IF($D200=0,LOOKUP($F200,{0.1,0.2,0.3,0.4,0.5,0.6,0.7,0.8,0.9,1},{22,34,46,58,70,82,94,106,118,130}),""),"")</f>
        <v/>
      </c>
      <c r="V200" s="132" t="str">
        <f>_xlfn.IFNA(IF($D200=1,LOOKUP($F200,{0.1,0.2,0.3,0.4,0.5,0.6,0.7,0.8,0.9,1},{23,35,47,59,71,83,95,107,119,131}),""),"")</f>
        <v/>
      </c>
      <c r="W200" s="132" t="str">
        <f>_xlfn.IFNA(IF($D200=2,LOOKUP($F200,{0.1,0.2,0.3,0.4,0.5,0.6,0.7,0.8,0.9,1},{24,36,48,60,72,84,96,108,120,132}),""),"")</f>
        <v/>
      </c>
      <c r="X200" s="132" t="str">
        <f>_xlfn.IFNA(IF($D200=3,LOOKUP($F200,{0.1,0.2,0.3,0.4,0.5,0.6,0.7,0.8,0.9,1},{25,37,49,61,73,85,97,109,121,133}),""),"")</f>
        <v/>
      </c>
      <c r="Y200" s="132" t="str">
        <f>_xlfn.IFNA(IF($D200=4,LOOKUP($F200,{0.1,0.2,0.3,0.4,0.5,0.6,0.7,0.8,0.9,1},{26,38,50,62,74,86,98,110,122,134}),""),"")</f>
        <v/>
      </c>
      <c r="Z200" s="132" t="str">
        <f>_xlfn.IFNA(IF($D200=5,LOOKUP($F200,{0.1,0.2,0.3,0.4,0.5,0.6,0.7,0.8,0.9,1},{27,39,51,63,75,87,99,111,123,135}),""),"")</f>
        <v/>
      </c>
      <c r="AA200" s="132">
        <f t="shared" si="27"/>
        <v>0</v>
      </c>
      <c r="AB200" s="132" t="str">
        <f t="shared" si="28"/>
        <v>00</v>
      </c>
      <c r="AC200" s="82" t="e">
        <f>VLOOKUP(AB200,'AMI Ref'!T:U,2,FALSE)</f>
        <v>#N/A</v>
      </c>
      <c r="AD200" s="124"/>
      <c r="AE200" s="81" t="str">
        <f>_xlfn.IFNA(IF($D200=0,IF($J200="Not Paid by Tenant",0,INDEX('AMI Ref'!$K$5:$N$5,MATCH($J200,{"Oil","Gas","Electric - Other","ELECTRIC - HEAT PUMP"},0))),0),"")</f>
        <v/>
      </c>
      <c r="AF200" s="81">
        <f>_xlfn.IFNA(IF($D200=1,IF($J200="Not Paid by Tenant",0,INDEX('AMI Ref'!$K$6:$N$6,MATCH($J200,{"Oil","Gas","Electric - Other","ELECTRIC - HEAT PUMP"},0))),0),"")</f>
        <v>0</v>
      </c>
      <c r="AG200" s="81">
        <f>_xlfn.IFNA(IF($D200=2,IF($J200="Not Paid by Tenant",0,INDEX('AMI Ref'!$K$7:$N$7,MATCH($J200,{"Oil","Gas","Electric - Other","ELECTRIC - HEAT PUMP"},0))),0),"")</f>
        <v>0</v>
      </c>
      <c r="AH200" s="81">
        <f>_xlfn.IFNA(IF($D200=3,IF($J200="Not Paid by Tenant",0,INDEX('AMI Ref'!$K$8:$N$8,MATCH($J200,{"Oil","Gas","Electric - Other","ELECTRIC - HEAT PUMP"},0))),0),"")</f>
        <v>0</v>
      </c>
      <c r="AI200" s="81">
        <f>_xlfn.IFNA(IF($D200=4,IF($J200="Not Paid by Tenant",0,INDEX('AMI Ref'!$K$9:$N$9,MATCH($J200,{"Oil","Gas","Electric - Other","ELECTRIC - HEAT PUMP"},0))),0),"")</f>
        <v>0</v>
      </c>
      <c r="AJ200" s="81">
        <f>_xlfn.IFNA(IF($D200=5,IF($J200="Not Paid by Tenant",0,INDEX('AMI Ref'!$K$10:$N$10,MATCH($J200,{"Oil","Gas","Electric - Other","ELECTRIC - HEAT PUMP"},0))),0),"")</f>
        <v>0</v>
      </c>
      <c r="AK200" s="128"/>
      <c r="AL200" s="81" t="str">
        <f>_xlfn.IFNA(IF($D200=0,IF($K200="Not Paid by Tenant",0,INDEX('AMI Ref'!$O$5:$R$5,MATCH($K200,{"Oil","Gas","Electric - Other","Electric ccASHP - split"},0))),0),"")</f>
        <v/>
      </c>
      <c r="AM200" s="81">
        <f>_xlfn.IFNA(IF($D200=1,IF($K200="Not Paid by Tenant",0,INDEX('AMI Ref'!$O$6:$R$6,MATCH($K200,{"Oil","Gas","Electric - Other","Electric ccASHP - split"},0))),0),"")</f>
        <v>0</v>
      </c>
      <c r="AN200" s="81">
        <f>_xlfn.IFNA(IF($D200=2,IF($K200="Not Paid by Tenant",0,INDEX('AMI Ref'!$O$7:$R$7,MATCH($K200,{"Oil","Gas","Electric - Other","Electric ccASHP - split"},0))),0),"")</f>
        <v>0</v>
      </c>
      <c r="AO200" s="81">
        <f>_xlfn.IFNA(IF($D200=3,IF($K200="Not Paid by Tenant",0,INDEX('AMI Ref'!$O$8:$R$8,MATCH($K200,{"Oil","Gas","Electric - Other","Electric ccASHP - split"},0))),0),"")</f>
        <v>0</v>
      </c>
      <c r="AP200" s="81">
        <f>_xlfn.IFNA(IF($D200=4,IF($K200="Not Paid by Tenant",0,INDEX('AMI Ref'!$O$9:$R$9,MATCH($K200,{"Oil","Gas","Electric - Other","Electric ccASHP - split"},0))),0),"")</f>
        <v>0</v>
      </c>
      <c r="AQ200" s="81">
        <f>_xlfn.IFNA(IF($D200=5,IF($K200="Not Paid by Tenant",0,INDEX('AMI Ref'!$O$10:$R$10,MATCH($K200,{"Oil","Gas","Electric - Other","Electric ccASHP - split"},0))),0),"")</f>
        <v>0</v>
      </c>
      <c r="AR200" s="124">
        <f t="shared" si="29"/>
        <v>0</v>
      </c>
      <c r="AS200" s="123" t="e">
        <f t="shared" si="30"/>
        <v>#N/A</v>
      </c>
    </row>
    <row r="201" spans="1:45" ht="12.95" customHeight="1" x14ac:dyDescent="0.2">
      <c r="A201" s="130">
        <v>199</v>
      </c>
      <c r="B201" s="177">
        <f>IF(OR(COUNTIF($B$2:$B200,Input!$F217)&lt;1,COUNTIF($O$2:$O200,Input!$C217)&lt;1),Input!F217,0)</f>
        <v>0</v>
      </c>
      <c r="C201" s="177">
        <f>IF(OR(COUNTIF($B$2:$B200,Input!$F217)&lt;1,COUNTIF($O$2:$O200,Input!$C217)&lt;1),Input!G217,0)</f>
        <v>0</v>
      </c>
      <c r="D201" s="177">
        <f>IF(OR(COUNTIF($B$2:$B200,Input!$F217)&lt;1,COUNTIF($O$2:$O200,Input!$C217)&lt;1),Input!H217,0)</f>
        <v>0</v>
      </c>
      <c r="E201" s="177">
        <f>IF(OR(COUNTIF($B$2:$B200,Input!$F217)&lt;1,COUNTIF($O$2:$O200,Input!$C217)&lt;1),Input!I217,0)</f>
        <v>0</v>
      </c>
      <c r="F201" s="177">
        <f>IF(OR(COUNTIF($B$2:$B200,Input!$F217)&lt;1,COUNTIF($O$2:$O200,Input!$C217)&lt;1),Input!J217,0)</f>
        <v>0</v>
      </c>
      <c r="G201" s="177">
        <f>IF(OR(COUNTIF($B$2:$B200,Input!$F217)&lt;1,COUNTIF($O$2:$O200,Input!$C217)&lt;1),Input!K217,0)</f>
        <v>0</v>
      </c>
      <c r="H201" s="177">
        <f>IF(OR(COUNTIF($B$2:$B200,Input!$F217)&lt;1,COUNTIF($O$2:$O200,Input!$C217)&lt;1),Input!L217,0)</f>
        <v>0</v>
      </c>
      <c r="I201" s="177">
        <f>IF(OR(COUNTIF($B$2:$B200,Input!$F217)&lt;1,COUNTIF($O$2:$O200,Input!$C217)&lt;1),Input!M217,0)</f>
        <v>0</v>
      </c>
      <c r="J201" s="177">
        <f>IF(OR(COUNTIF($B$2:$B200,Input!$F217)&lt;1,COUNTIF($O$2:$O200,Input!$C217)&lt;1),Input!N217,0)</f>
        <v>0</v>
      </c>
      <c r="K201" s="177">
        <f>IF(OR(COUNTIF($B$2:$B200,Input!$F217)&lt;1,COUNTIF($O$2:$O200,Input!$C217)&lt;1),Input!O217,0)</f>
        <v>0</v>
      </c>
      <c r="L201" s="177">
        <f>IF(OR(COUNTIF($B$2:$B200,Input!$F217)&lt;1,COUNTIF($O$2:$O200,Input!$C217)&lt;1),Input!P217,0)</f>
        <v>0</v>
      </c>
      <c r="M201" s="129" t="str">
        <f t="shared" si="26"/>
        <v/>
      </c>
      <c r="N201" s="161">
        <f t="shared" si="32"/>
        <v>0</v>
      </c>
      <c r="O201" s="168">
        <f>Input!C217</f>
        <v>0</v>
      </c>
      <c r="P201" s="168"/>
      <c r="R201" s="131">
        <f t="shared" si="33"/>
        <v>0</v>
      </c>
      <c r="S201" s="133" t="str">
        <f t="shared" si="31"/>
        <v xml:space="preserve"> </v>
      </c>
      <c r="T201" s="133"/>
      <c r="U201" s="132" t="str">
        <f>_xlfn.IFNA(IF($D201=0,LOOKUP($F201,{0.1,0.2,0.3,0.4,0.5,0.6,0.7,0.8,0.9,1},{22,34,46,58,70,82,94,106,118,130}),""),"")</f>
        <v/>
      </c>
      <c r="V201" s="132" t="str">
        <f>_xlfn.IFNA(IF($D201=1,LOOKUP($F201,{0.1,0.2,0.3,0.4,0.5,0.6,0.7,0.8,0.9,1},{23,35,47,59,71,83,95,107,119,131}),""),"")</f>
        <v/>
      </c>
      <c r="W201" s="132" t="str">
        <f>_xlfn.IFNA(IF($D201=2,LOOKUP($F201,{0.1,0.2,0.3,0.4,0.5,0.6,0.7,0.8,0.9,1},{24,36,48,60,72,84,96,108,120,132}),""),"")</f>
        <v/>
      </c>
      <c r="X201" s="132" t="str">
        <f>_xlfn.IFNA(IF($D201=3,LOOKUP($F201,{0.1,0.2,0.3,0.4,0.5,0.6,0.7,0.8,0.9,1},{25,37,49,61,73,85,97,109,121,133}),""),"")</f>
        <v/>
      </c>
      <c r="Y201" s="132" t="str">
        <f>_xlfn.IFNA(IF($D201=4,LOOKUP($F201,{0.1,0.2,0.3,0.4,0.5,0.6,0.7,0.8,0.9,1},{26,38,50,62,74,86,98,110,122,134}),""),"")</f>
        <v/>
      </c>
      <c r="Z201" s="132" t="str">
        <f>_xlfn.IFNA(IF($D201=5,LOOKUP($F201,{0.1,0.2,0.3,0.4,0.5,0.6,0.7,0.8,0.9,1},{27,39,51,63,75,87,99,111,123,135}),""),"")</f>
        <v/>
      </c>
      <c r="AA201" s="132">
        <f t="shared" si="27"/>
        <v>0</v>
      </c>
      <c r="AB201" s="132" t="str">
        <f t="shared" si="28"/>
        <v>00</v>
      </c>
      <c r="AC201" s="82" t="e">
        <f>VLOOKUP(AB201,'AMI Ref'!T:U,2,FALSE)</f>
        <v>#N/A</v>
      </c>
      <c r="AD201" s="124"/>
      <c r="AE201" s="81" t="str">
        <f>_xlfn.IFNA(IF($D201=0,IF($J201="Not Paid by Tenant",0,INDEX('AMI Ref'!$K$5:$N$5,MATCH($J201,{"Oil","Gas","Electric - Other","ELECTRIC - HEAT PUMP"},0))),0),"")</f>
        <v/>
      </c>
      <c r="AF201" s="81">
        <f>_xlfn.IFNA(IF($D201=1,IF($J201="Not Paid by Tenant",0,INDEX('AMI Ref'!$K$6:$N$6,MATCH($J201,{"Oil","Gas","Electric - Other","ELECTRIC - HEAT PUMP"},0))),0),"")</f>
        <v>0</v>
      </c>
      <c r="AG201" s="81">
        <f>_xlfn.IFNA(IF($D201=2,IF($J201="Not Paid by Tenant",0,INDEX('AMI Ref'!$K$7:$N$7,MATCH($J201,{"Oil","Gas","Electric - Other","ELECTRIC - HEAT PUMP"},0))),0),"")</f>
        <v>0</v>
      </c>
      <c r="AH201" s="81">
        <f>_xlfn.IFNA(IF($D201=3,IF($J201="Not Paid by Tenant",0,INDEX('AMI Ref'!$K$8:$N$8,MATCH($J201,{"Oil","Gas","Electric - Other","ELECTRIC - HEAT PUMP"},0))),0),"")</f>
        <v>0</v>
      </c>
      <c r="AI201" s="81">
        <f>_xlfn.IFNA(IF($D201=4,IF($J201="Not Paid by Tenant",0,INDEX('AMI Ref'!$K$9:$N$9,MATCH($J201,{"Oil","Gas","Electric - Other","ELECTRIC - HEAT PUMP"},0))),0),"")</f>
        <v>0</v>
      </c>
      <c r="AJ201" s="81">
        <f>_xlfn.IFNA(IF($D201=5,IF($J201="Not Paid by Tenant",0,INDEX('AMI Ref'!$K$10:$N$10,MATCH($J201,{"Oil","Gas","Electric - Other","ELECTRIC - HEAT PUMP"},0))),0),"")</f>
        <v>0</v>
      </c>
      <c r="AK201" s="128"/>
      <c r="AL201" s="81" t="str">
        <f>_xlfn.IFNA(IF($D201=0,IF($K201="Not Paid by Tenant",0,INDEX('AMI Ref'!$O$5:$R$5,MATCH($K201,{"Oil","Gas","Electric - Other","Electric ccASHP - split"},0))),0),"")</f>
        <v/>
      </c>
      <c r="AM201" s="81">
        <f>_xlfn.IFNA(IF($D201=1,IF($K201="Not Paid by Tenant",0,INDEX('AMI Ref'!$O$6:$R$6,MATCH($K201,{"Oil","Gas","Electric - Other","Electric ccASHP - split"},0))),0),"")</f>
        <v>0</v>
      </c>
      <c r="AN201" s="81">
        <f>_xlfn.IFNA(IF($D201=2,IF($K201="Not Paid by Tenant",0,INDEX('AMI Ref'!$O$7:$R$7,MATCH($K201,{"Oil","Gas","Electric - Other","Electric ccASHP - split"},0))),0),"")</f>
        <v>0</v>
      </c>
      <c r="AO201" s="81">
        <f>_xlfn.IFNA(IF($D201=3,IF($K201="Not Paid by Tenant",0,INDEX('AMI Ref'!$O$8:$R$8,MATCH($K201,{"Oil","Gas","Electric - Other","Electric ccASHP - split"},0))),0),"")</f>
        <v>0</v>
      </c>
      <c r="AP201" s="81">
        <f>_xlfn.IFNA(IF($D201=4,IF($K201="Not Paid by Tenant",0,INDEX('AMI Ref'!$O$9:$R$9,MATCH($K201,{"Oil","Gas","Electric - Other","Electric ccASHP - split"},0))),0),"")</f>
        <v>0</v>
      </c>
      <c r="AQ201" s="81">
        <f>_xlfn.IFNA(IF($D201=5,IF($K201="Not Paid by Tenant",0,INDEX('AMI Ref'!$O$10:$R$10,MATCH($K201,{"Oil","Gas","Electric - Other","Electric ccASHP - split"},0))),0),"")</f>
        <v>0</v>
      </c>
      <c r="AR201" s="124">
        <f t="shared" si="29"/>
        <v>0</v>
      </c>
      <c r="AS201" s="123" t="e">
        <f t="shared" si="30"/>
        <v>#N/A</v>
      </c>
    </row>
    <row r="202" spans="1:45" ht="12.95" customHeight="1" x14ac:dyDescent="0.2">
      <c r="A202" s="130">
        <v>200</v>
      </c>
      <c r="B202" s="177">
        <f>IF(OR(COUNTIF($B$2:$B201,Input!$F218)&lt;1,COUNTIF($O$2:$O201,Input!$C218)&lt;1),Input!F218,0)</f>
        <v>0</v>
      </c>
      <c r="C202" s="177">
        <f>IF(OR(COUNTIF($B$2:$B201,Input!$F218)&lt;1,COUNTIF($O$2:$O201,Input!$C218)&lt;1),Input!G218,0)</f>
        <v>0</v>
      </c>
      <c r="D202" s="177">
        <f>IF(OR(COUNTIF($B$2:$B201,Input!$F218)&lt;1,COUNTIF($O$2:$O201,Input!$C218)&lt;1),Input!H218,0)</f>
        <v>0</v>
      </c>
      <c r="E202" s="177">
        <f>IF(OR(COUNTIF($B$2:$B201,Input!$F218)&lt;1,COUNTIF($O$2:$O201,Input!$C218)&lt;1),Input!I218,0)</f>
        <v>0</v>
      </c>
      <c r="F202" s="177">
        <f>IF(OR(COUNTIF($B$2:$B201,Input!$F218)&lt;1,COUNTIF($O$2:$O201,Input!$C218)&lt;1),Input!J218,0)</f>
        <v>0</v>
      </c>
      <c r="G202" s="177">
        <f>IF(OR(COUNTIF($B$2:$B201,Input!$F218)&lt;1,COUNTIF($O$2:$O201,Input!$C218)&lt;1),Input!K218,0)</f>
        <v>0</v>
      </c>
      <c r="H202" s="177">
        <f>IF(OR(COUNTIF($B$2:$B201,Input!$F218)&lt;1,COUNTIF($O$2:$O201,Input!$C218)&lt;1),Input!L218,0)</f>
        <v>0</v>
      </c>
      <c r="I202" s="177">
        <f>IF(OR(COUNTIF($B$2:$B201,Input!$F218)&lt;1,COUNTIF($O$2:$O201,Input!$C218)&lt;1),Input!M218,0)</f>
        <v>0</v>
      </c>
      <c r="J202" s="177">
        <f>IF(OR(COUNTIF($B$2:$B201,Input!$F218)&lt;1,COUNTIF($O$2:$O201,Input!$C218)&lt;1),Input!N218,0)</f>
        <v>0</v>
      </c>
      <c r="K202" s="177">
        <f>IF(OR(COUNTIF($B$2:$B201,Input!$F218)&lt;1,COUNTIF($O$2:$O201,Input!$C218)&lt;1),Input!O218,0)</f>
        <v>0</v>
      </c>
      <c r="L202" s="177">
        <f>IF(OR(COUNTIF($B$2:$B201,Input!$F218)&lt;1,COUNTIF($O$2:$O201,Input!$C218)&lt;1),Input!P218,0)</f>
        <v>0</v>
      </c>
      <c r="M202" s="129" t="str">
        <f t="shared" si="26"/>
        <v/>
      </c>
      <c r="N202" s="161">
        <f t="shared" si="32"/>
        <v>0</v>
      </c>
      <c r="O202" s="168">
        <f>Input!C218</f>
        <v>0</v>
      </c>
      <c r="P202" s="168"/>
      <c r="R202" s="131">
        <f t="shared" si="33"/>
        <v>0</v>
      </c>
      <c r="S202" s="133" t="str">
        <f t="shared" si="31"/>
        <v xml:space="preserve"> </v>
      </c>
      <c r="T202" s="133"/>
      <c r="U202" s="132" t="str">
        <f>_xlfn.IFNA(IF($D202=0,LOOKUP($F202,{0.1,0.2,0.3,0.4,0.5,0.6,0.7,0.8,0.9,1},{22,34,46,58,70,82,94,106,118,130}),""),"")</f>
        <v/>
      </c>
      <c r="V202" s="132" t="str">
        <f>_xlfn.IFNA(IF($D202=1,LOOKUP($F202,{0.1,0.2,0.3,0.4,0.5,0.6,0.7,0.8,0.9,1},{23,35,47,59,71,83,95,107,119,131}),""),"")</f>
        <v/>
      </c>
      <c r="W202" s="132" t="str">
        <f>_xlfn.IFNA(IF($D202=2,LOOKUP($F202,{0.1,0.2,0.3,0.4,0.5,0.6,0.7,0.8,0.9,1},{24,36,48,60,72,84,96,108,120,132}),""),"")</f>
        <v/>
      </c>
      <c r="X202" s="132" t="str">
        <f>_xlfn.IFNA(IF($D202=3,LOOKUP($F202,{0.1,0.2,0.3,0.4,0.5,0.6,0.7,0.8,0.9,1},{25,37,49,61,73,85,97,109,121,133}),""),"")</f>
        <v/>
      </c>
      <c r="Y202" s="132" t="str">
        <f>_xlfn.IFNA(IF($D202=4,LOOKUP($F202,{0.1,0.2,0.3,0.4,0.5,0.6,0.7,0.8,0.9,1},{26,38,50,62,74,86,98,110,122,134}),""),"")</f>
        <v/>
      </c>
      <c r="Z202" s="132" t="str">
        <f>_xlfn.IFNA(IF($D202=5,LOOKUP($F202,{0.1,0.2,0.3,0.4,0.5,0.6,0.7,0.8,0.9,1},{27,39,51,63,75,87,99,111,123,135}),""),"")</f>
        <v/>
      </c>
      <c r="AA202" s="132">
        <f t="shared" si="27"/>
        <v>0</v>
      </c>
      <c r="AB202" s="132" t="str">
        <f t="shared" si="28"/>
        <v>00</v>
      </c>
      <c r="AC202" s="82" t="e">
        <f>VLOOKUP(AB202,'AMI Ref'!T:U,2,FALSE)</f>
        <v>#N/A</v>
      </c>
      <c r="AD202" s="124"/>
      <c r="AE202" s="81" t="str">
        <f>_xlfn.IFNA(IF($D202=0,IF($J202="Not Paid by Tenant",0,INDEX('AMI Ref'!$K$5:$N$5,MATCH($J202,{"Oil","Gas","Electric - Other","ELECTRIC - HEAT PUMP"},0))),0),"")</f>
        <v/>
      </c>
      <c r="AF202" s="81">
        <f>_xlfn.IFNA(IF($D202=1,IF($J202="Not Paid by Tenant",0,INDEX('AMI Ref'!$K$6:$N$6,MATCH($J202,{"Oil","Gas","Electric - Other","ELECTRIC - HEAT PUMP"},0))),0),"")</f>
        <v>0</v>
      </c>
      <c r="AG202" s="81">
        <f>_xlfn.IFNA(IF($D202=2,IF($J202="Not Paid by Tenant",0,INDEX('AMI Ref'!$K$7:$N$7,MATCH($J202,{"Oil","Gas","Electric - Other","ELECTRIC - HEAT PUMP"},0))),0),"")</f>
        <v>0</v>
      </c>
      <c r="AH202" s="81">
        <f>_xlfn.IFNA(IF($D202=3,IF($J202="Not Paid by Tenant",0,INDEX('AMI Ref'!$K$8:$N$8,MATCH($J202,{"Oil","Gas","Electric - Other","ELECTRIC - HEAT PUMP"},0))),0),"")</f>
        <v>0</v>
      </c>
      <c r="AI202" s="81">
        <f>_xlfn.IFNA(IF($D202=4,IF($J202="Not Paid by Tenant",0,INDEX('AMI Ref'!$K$9:$N$9,MATCH($J202,{"Oil","Gas","Electric - Other","ELECTRIC - HEAT PUMP"},0))),0),"")</f>
        <v>0</v>
      </c>
      <c r="AJ202" s="81">
        <f>_xlfn.IFNA(IF($D202=5,IF($J202="Not Paid by Tenant",0,INDEX('AMI Ref'!$K$10:$N$10,MATCH($J202,{"Oil","Gas","Electric - Other","ELECTRIC - HEAT PUMP"},0))),0),"")</f>
        <v>0</v>
      </c>
      <c r="AK202" s="128"/>
      <c r="AL202" s="81" t="str">
        <f>_xlfn.IFNA(IF($D202=0,IF($K202="Not Paid by Tenant",0,INDEX('AMI Ref'!$O$5:$R$5,MATCH($K202,{"Oil","Gas","Electric - Other","Electric ccASHP - split"},0))),0),"")</f>
        <v/>
      </c>
      <c r="AM202" s="81">
        <f>_xlfn.IFNA(IF($D202=1,IF($K202="Not Paid by Tenant",0,INDEX('AMI Ref'!$O$6:$R$6,MATCH($K202,{"Oil","Gas","Electric - Other","Electric ccASHP - split"},0))),0),"")</f>
        <v>0</v>
      </c>
      <c r="AN202" s="81">
        <f>_xlfn.IFNA(IF($D202=2,IF($K202="Not Paid by Tenant",0,INDEX('AMI Ref'!$O$7:$R$7,MATCH($K202,{"Oil","Gas","Electric - Other","Electric ccASHP - split"},0))),0),"")</f>
        <v>0</v>
      </c>
      <c r="AO202" s="81">
        <f>_xlfn.IFNA(IF($D202=3,IF($K202="Not Paid by Tenant",0,INDEX('AMI Ref'!$O$8:$R$8,MATCH($K202,{"Oil","Gas","Electric - Other","Electric ccASHP - split"},0))),0),"")</f>
        <v>0</v>
      </c>
      <c r="AP202" s="81">
        <f>_xlfn.IFNA(IF($D202=4,IF($K202="Not Paid by Tenant",0,INDEX('AMI Ref'!$O$9:$R$9,MATCH($K202,{"Oil","Gas","Electric - Other","Electric ccASHP - split"},0))),0),"")</f>
        <v>0</v>
      </c>
      <c r="AQ202" s="81">
        <f>_xlfn.IFNA(IF($D202=5,IF($K202="Not Paid by Tenant",0,INDEX('AMI Ref'!$O$10:$R$10,MATCH($K202,{"Oil","Gas","Electric - Other","Electric ccASHP - split"},0))),0),"")</f>
        <v>0</v>
      </c>
      <c r="AR202" s="124">
        <f t="shared" si="29"/>
        <v>0</v>
      </c>
      <c r="AS202" s="123" t="e">
        <f t="shared" si="30"/>
        <v>#N/A</v>
      </c>
    </row>
    <row r="203" spans="1:45" ht="12.95" customHeight="1" x14ac:dyDescent="0.2">
      <c r="A203" s="130">
        <v>201</v>
      </c>
      <c r="B203" s="177">
        <f>IF(OR(COUNTIF($B$2:$B202,Input!$F219)&lt;1,COUNTIF($O$2:$O202,Input!$C219)&lt;1),Input!F219,0)</f>
        <v>0</v>
      </c>
      <c r="C203" s="177">
        <f>IF(OR(COUNTIF($B$2:$B202,Input!$F219)&lt;1,COUNTIF($O$2:$O202,Input!$C219)&lt;1),Input!G219,0)</f>
        <v>0</v>
      </c>
      <c r="D203" s="177">
        <f>IF(OR(COUNTIF($B$2:$B202,Input!$F219)&lt;1,COUNTIF($O$2:$O202,Input!$C219)&lt;1),Input!H219,0)</f>
        <v>0</v>
      </c>
      <c r="E203" s="177">
        <f>IF(OR(COUNTIF($B$2:$B202,Input!$F219)&lt;1,COUNTIF($O$2:$O202,Input!$C219)&lt;1),Input!I219,0)</f>
        <v>0</v>
      </c>
      <c r="F203" s="177">
        <f>IF(OR(COUNTIF($B$2:$B202,Input!$F219)&lt;1,COUNTIF($O$2:$O202,Input!$C219)&lt;1),Input!J219,0)</f>
        <v>0</v>
      </c>
      <c r="G203" s="177">
        <f>IF(OR(COUNTIF($B$2:$B202,Input!$F219)&lt;1,COUNTIF($O$2:$O202,Input!$C219)&lt;1),Input!K219,0)</f>
        <v>0</v>
      </c>
      <c r="H203" s="177">
        <f>IF(OR(COUNTIF($B$2:$B202,Input!$F219)&lt;1,COUNTIF($O$2:$O202,Input!$C219)&lt;1),Input!L219,0)</f>
        <v>0</v>
      </c>
      <c r="I203" s="177">
        <f>IF(OR(COUNTIF($B$2:$B202,Input!$F219)&lt;1,COUNTIF($O$2:$O202,Input!$C219)&lt;1),Input!M219,0)</f>
        <v>0</v>
      </c>
      <c r="J203" s="177">
        <f>IF(OR(COUNTIF($B$2:$B202,Input!$F219)&lt;1,COUNTIF($O$2:$O202,Input!$C219)&lt;1),Input!N219,0)</f>
        <v>0</v>
      </c>
      <c r="K203" s="177">
        <f>IF(OR(COUNTIF($B$2:$B202,Input!$F219)&lt;1,COUNTIF($O$2:$O202,Input!$C219)&lt;1),Input!O219,0)</f>
        <v>0</v>
      </c>
      <c r="L203" s="177">
        <f>IF(OR(COUNTIF($B$2:$B202,Input!$F219)&lt;1,COUNTIF($O$2:$O202,Input!$C219)&lt;1),Input!P219,0)</f>
        <v>0</v>
      </c>
      <c r="M203" s="129" t="str">
        <f t="shared" si="26"/>
        <v/>
      </c>
      <c r="N203" s="161">
        <f t="shared" si="32"/>
        <v>0</v>
      </c>
      <c r="O203" s="168">
        <f>Input!C219</f>
        <v>0</v>
      </c>
      <c r="P203" s="168"/>
      <c r="R203" s="131">
        <f t="shared" si="33"/>
        <v>0</v>
      </c>
      <c r="S203" s="133" t="str">
        <f t="shared" si="31"/>
        <v xml:space="preserve"> </v>
      </c>
      <c r="T203" s="133"/>
      <c r="U203" s="132" t="str">
        <f>_xlfn.IFNA(IF($D203=0,LOOKUP($F203,{0.1,0.2,0.3,0.4,0.5,0.6,0.7,0.8,0.9,1},{22,34,46,58,70,82,94,106,118,130}),""),"")</f>
        <v/>
      </c>
      <c r="V203" s="132" t="str">
        <f>_xlfn.IFNA(IF($D203=1,LOOKUP($F203,{0.1,0.2,0.3,0.4,0.5,0.6,0.7,0.8,0.9,1},{23,35,47,59,71,83,95,107,119,131}),""),"")</f>
        <v/>
      </c>
      <c r="W203" s="132" t="str">
        <f>_xlfn.IFNA(IF($D203=2,LOOKUP($F203,{0.1,0.2,0.3,0.4,0.5,0.6,0.7,0.8,0.9,1},{24,36,48,60,72,84,96,108,120,132}),""),"")</f>
        <v/>
      </c>
      <c r="X203" s="132" t="str">
        <f>_xlfn.IFNA(IF($D203=3,LOOKUP($F203,{0.1,0.2,0.3,0.4,0.5,0.6,0.7,0.8,0.9,1},{25,37,49,61,73,85,97,109,121,133}),""),"")</f>
        <v/>
      </c>
      <c r="Y203" s="132" t="str">
        <f>_xlfn.IFNA(IF($D203=4,LOOKUP($F203,{0.1,0.2,0.3,0.4,0.5,0.6,0.7,0.8,0.9,1},{26,38,50,62,74,86,98,110,122,134}),""),"")</f>
        <v/>
      </c>
      <c r="Z203" s="132" t="str">
        <f>_xlfn.IFNA(IF($D203=5,LOOKUP($F203,{0.1,0.2,0.3,0.4,0.5,0.6,0.7,0.8,0.9,1},{27,39,51,63,75,87,99,111,123,135}),""),"")</f>
        <v/>
      </c>
      <c r="AA203" s="132">
        <f t="shared" si="27"/>
        <v>0</v>
      </c>
      <c r="AB203" s="132" t="str">
        <f t="shared" si="28"/>
        <v>00</v>
      </c>
      <c r="AC203" s="82" t="e">
        <f>VLOOKUP(AB203,'AMI Ref'!T:U,2,FALSE)</f>
        <v>#N/A</v>
      </c>
      <c r="AD203" s="124"/>
      <c r="AE203" s="81" t="str">
        <f>_xlfn.IFNA(IF($D203=0,IF($J203="Not Paid by Tenant",0,INDEX('AMI Ref'!$K$5:$N$5,MATCH($J203,{"Oil","Gas","Electric - Other","ELECTRIC - HEAT PUMP"},0))),0),"")</f>
        <v/>
      </c>
      <c r="AF203" s="81">
        <f>_xlfn.IFNA(IF($D203=1,IF($J203="Not Paid by Tenant",0,INDEX('AMI Ref'!$K$6:$N$6,MATCH($J203,{"Oil","Gas","Electric - Other","ELECTRIC - HEAT PUMP"},0))),0),"")</f>
        <v>0</v>
      </c>
      <c r="AG203" s="81">
        <f>_xlfn.IFNA(IF($D203=2,IF($J203="Not Paid by Tenant",0,INDEX('AMI Ref'!$K$7:$N$7,MATCH($J203,{"Oil","Gas","Electric - Other","ELECTRIC - HEAT PUMP"},0))),0),"")</f>
        <v>0</v>
      </c>
      <c r="AH203" s="81">
        <f>_xlfn.IFNA(IF($D203=3,IF($J203="Not Paid by Tenant",0,INDEX('AMI Ref'!$K$8:$N$8,MATCH($J203,{"Oil","Gas","Electric - Other","ELECTRIC - HEAT PUMP"},0))),0),"")</f>
        <v>0</v>
      </c>
      <c r="AI203" s="81">
        <f>_xlfn.IFNA(IF($D203=4,IF($J203="Not Paid by Tenant",0,INDEX('AMI Ref'!$K$9:$N$9,MATCH($J203,{"Oil","Gas","Electric - Other","ELECTRIC - HEAT PUMP"},0))),0),"")</f>
        <v>0</v>
      </c>
      <c r="AJ203" s="81">
        <f>_xlfn.IFNA(IF($D203=5,IF($J203="Not Paid by Tenant",0,INDEX('AMI Ref'!$K$10:$N$10,MATCH($J203,{"Oil","Gas","Electric - Other","ELECTRIC - HEAT PUMP"},0))),0),"")</f>
        <v>0</v>
      </c>
      <c r="AK203" s="128"/>
      <c r="AL203" s="81" t="str">
        <f>_xlfn.IFNA(IF($D203=0,IF($K203="Not Paid by Tenant",0,INDEX('AMI Ref'!$O$5:$R$5,MATCH($K203,{"Oil","Gas","Electric - Other","Electric ccASHP - split"},0))),0),"")</f>
        <v/>
      </c>
      <c r="AM203" s="81">
        <f>_xlfn.IFNA(IF($D203=1,IF($K203="Not Paid by Tenant",0,INDEX('AMI Ref'!$O$6:$R$6,MATCH($K203,{"Oil","Gas","Electric - Other","Electric ccASHP - split"},0))),0),"")</f>
        <v>0</v>
      </c>
      <c r="AN203" s="81">
        <f>_xlfn.IFNA(IF($D203=2,IF($K203="Not Paid by Tenant",0,INDEX('AMI Ref'!$O$7:$R$7,MATCH($K203,{"Oil","Gas","Electric - Other","Electric ccASHP - split"},0))),0),"")</f>
        <v>0</v>
      </c>
      <c r="AO203" s="81">
        <f>_xlfn.IFNA(IF($D203=3,IF($K203="Not Paid by Tenant",0,INDEX('AMI Ref'!$O$8:$R$8,MATCH($K203,{"Oil","Gas","Electric - Other","Electric ccASHP - split"},0))),0),"")</f>
        <v>0</v>
      </c>
      <c r="AP203" s="81">
        <f>_xlfn.IFNA(IF($D203=4,IF($K203="Not Paid by Tenant",0,INDEX('AMI Ref'!$O$9:$R$9,MATCH($K203,{"Oil","Gas","Electric - Other","Electric ccASHP - split"},0))),0),"")</f>
        <v>0</v>
      </c>
      <c r="AQ203" s="81">
        <f>_xlfn.IFNA(IF($D203=5,IF($K203="Not Paid by Tenant",0,INDEX('AMI Ref'!$O$10:$R$10,MATCH($K203,{"Oil","Gas","Electric - Other","Electric ccASHP - split"},0))),0),"")</f>
        <v>0</v>
      </c>
      <c r="AR203" s="124">
        <f t="shared" si="29"/>
        <v>0</v>
      </c>
      <c r="AS203" s="123" t="e">
        <f t="shared" si="30"/>
        <v>#N/A</v>
      </c>
    </row>
    <row r="204" spans="1:45" ht="12.95" customHeight="1" x14ac:dyDescent="0.2">
      <c r="A204" s="130">
        <v>202</v>
      </c>
      <c r="B204" s="177">
        <f>IF(OR(COUNTIF($B$2:$B203,Input!$F220)&lt;1,COUNTIF($O$2:$O203,Input!$C220)&lt;1),Input!F220,0)</f>
        <v>0</v>
      </c>
      <c r="C204" s="177">
        <f>IF(OR(COUNTIF($B$2:$B203,Input!$F220)&lt;1,COUNTIF($O$2:$O203,Input!$C220)&lt;1),Input!G220,0)</f>
        <v>0</v>
      </c>
      <c r="D204" s="177">
        <f>IF(OR(COUNTIF($B$2:$B203,Input!$F220)&lt;1,COUNTIF($O$2:$O203,Input!$C220)&lt;1),Input!H220,0)</f>
        <v>0</v>
      </c>
      <c r="E204" s="177">
        <f>IF(OR(COUNTIF($B$2:$B203,Input!$F220)&lt;1,COUNTIF($O$2:$O203,Input!$C220)&lt;1),Input!I220,0)</f>
        <v>0</v>
      </c>
      <c r="F204" s="177">
        <f>IF(OR(COUNTIF($B$2:$B203,Input!$F220)&lt;1,COUNTIF($O$2:$O203,Input!$C220)&lt;1),Input!J220,0)</f>
        <v>0</v>
      </c>
      <c r="G204" s="177">
        <f>IF(OR(COUNTIF($B$2:$B203,Input!$F220)&lt;1,COUNTIF($O$2:$O203,Input!$C220)&lt;1),Input!K220,0)</f>
        <v>0</v>
      </c>
      <c r="H204" s="177">
        <f>IF(OR(COUNTIF($B$2:$B203,Input!$F220)&lt;1,COUNTIF($O$2:$O203,Input!$C220)&lt;1),Input!L220,0)</f>
        <v>0</v>
      </c>
      <c r="I204" s="177">
        <f>IF(OR(COUNTIF($B$2:$B203,Input!$F220)&lt;1,COUNTIF($O$2:$O203,Input!$C220)&lt;1),Input!M220,0)</f>
        <v>0</v>
      </c>
      <c r="J204" s="177">
        <f>IF(OR(COUNTIF($B$2:$B203,Input!$F220)&lt;1,COUNTIF($O$2:$O203,Input!$C220)&lt;1),Input!N220,0)</f>
        <v>0</v>
      </c>
      <c r="K204" s="177">
        <f>IF(OR(COUNTIF($B$2:$B203,Input!$F220)&lt;1,COUNTIF($O$2:$O203,Input!$C220)&lt;1),Input!O220,0)</f>
        <v>0</v>
      </c>
      <c r="L204" s="177">
        <f>IF(OR(COUNTIF($B$2:$B203,Input!$F220)&lt;1,COUNTIF($O$2:$O203,Input!$C220)&lt;1),Input!P220,0)</f>
        <v>0</v>
      </c>
      <c r="M204" s="129" t="str">
        <f t="shared" si="26"/>
        <v/>
      </c>
      <c r="N204" s="161">
        <f t="shared" si="32"/>
        <v>0</v>
      </c>
      <c r="O204" s="168">
        <f>Input!C220</f>
        <v>0</v>
      </c>
      <c r="P204" s="168"/>
      <c r="R204" s="131">
        <f t="shared" si="33"/>
        <v>0</v>
      </c>
      <c r="S204" s="133" t="str">
        <f t="shared" si="31"/>
        <v xml:space="preserve"> </v>
      </c>
      <c r="T204" s="133"/>
      <c r="U204" s="132" t="str">
        <f>_xlfn.IFNA(IF($D204=0,LOOKUP($F204,{0.1,0.2,0.3,0.4,0.5,0.6,0.7,0.8,0.9,1},{22,34,46,58,70,82,94,106,118,130}),""),"")</f>
        <v/>
      </c>
      <c r="V204" s="132" t="str">
        <f>_xlfn.IFNA(IF($D204=1,LOOKUP($F204,{0.1,0.2,0.3,0.4,0.5,0.6,0.7,0.8,0.9,1},{23,35,47,59,71,83,95,107,119,131}),""),"")</f>
        <v/>
      </c>
      <c r="W204" s="132" t="str">
        <f>_xlfn.IFNA(IF($D204=2,LOOKUP($F204,{0.1,0.2,0.3,0.4,0.5,0.6,0.7,0.8,0.9,1},{24,36,48,60,72,84,96,108,120,132}),""),"")</f>
        <v/>
      </c>
      <c r="X204" s="132" t="str">
        <f>_xlfn.IFNA(IF($D204=3,LOOKUP($F204,{0.1,0.2,0.3,0.4,0.5,0.6,0.7,0.8,0.9,1},{25,37,49,61,73,85,97,109,121,133}),""),"")</f>
        <v/>
      </c>
      <c r="Y204" s="132" t="str">
        <f>_xlfn.IFNA(IF($D204=4,LOOKUP($F204,{0.1,0.2,0.3,0.4,0.5,0.6,0.7,0.8,0.9,1},{26,38,50,62,74,86,98,110,122,134}),""),"")</f>
        <v/>
      </c>
      <c r="Z204" s="132" t="str">
        <f>_xlfn.IFNA(IF($D204=5,LOOKUP($F204,{0.1,0.2,0.3,0.4,0.5,0.6,0.7,0.8,0.9,1},{27,39,51,63,75,87,99,111,123,135}),""),"")</f>
        <v/>
      </c>
      <c r="AA204" s="132">
        <f t="shared" si="27"/>
        <v>0</v>
      </c>
      <c r="AB204" s="132" t="str">
        <f t="shared" si="28"/>
        <v>00</v>
      </c>
      <c r="AC204" s="82" t="e">
        <f>VLOOKUP(AB204,'AMI Ref'!T:U,2,FALSE)</f>
        <v>#N/A</v>
      </c>
      <c r="AD204" s="124"/>
      <c r="AE204" s="81" t="str">
        <f>_xlfn.IFNA(IF($D204=0,IF($J204="Not Paid by Tenant",0,INDEX('AMI Ref'!$K$5:$N$5,MATCH($J204,{"Oil","Gas","Electric - Other","ELECTRIC - HEAT PUMP"},0))),0),"")</f>
        <v/>
      </c>
      <c r="AF204" s="81">
        <f>_xlfn.IFNA(IF($D204=1,IF($J204="Not Paid by Tenant",0,INDEX('AMI Ref'!$K$6:$N$6,MATCH($J204,{"Oil","Gas","Electric - Other","ELECTRIC - HEAT PUMP"},0))),0),"")</f>
        <v>0</v>
      </c>
      <c r="AG204" s="81">
        <f>_xlfn.IFNA(IF($D204=2,IF($J204="Not Paid by Tenant",0,INDEX('AMI Ref'!$K$7:$N$7,MATCH($J204,{"Oil","Gas","Electric - Other","ELECTRIC - HEAT PUMP"},0))),0),"")</f>
        <v>0</v>
      </c>
      <c r="AH204" s="81">
        <f>_xlfn.IFNA(IF($D204=3,IF($J204="Not Paid by Tenant",0,INDEX('AMI Ref'!$K$8:$N$8,MATCH($J204,{"Oil","Gas","Electric - Other","ELECTRIC - HEAT PUMP"},0))),0),"")</f>
        <v>0</v>
      </c>
      <c r="AI204" s="81">
        <f>_xlfn.IFNA(IF($D204=4,IF($J204="Not Paid by Tenant",0,INDEX('AMI Ref'!$K$9:$N$9,MATCH($J204,{"Oil","Gas","Electric - Other","ELECTRIC - HEAT PUMP"},0))),0),"")</f>
        <v>0</v>
      </c>
      <c r="AJ204" s="81">
        <f>_xlfn.IFNA(IF($D204=5,IF($J204="Not Paid by Tenant",0,INDEX('AMI Ref'!$K$10:$N$10,MATCH($J204,{"Oil","Gas","Electric - Other","ELECTRIC - HEAT PUMP"},0))),0),"")</f>
        <v>0</v>
      </c>
      <c r="AK204" s="128"/>
      <c r="AL204" s="81" t="str">
        <f>_xlfn.IFNA(IF($D204=0,IF($K204="Not Paid by Tenant",0,INDEX('AMI Ref'!$O$5:$R$5,MATCH($K204,{"Oil","Gas","Electric - Other","Electric ccASHP - split"},0))),0),"")</f>
        <v/>
      </c>
      <c r="AM204" s="81">
        <f>_xlfn.IFNA(IF($D204=1,IF($K204="Not Paid by Tenant",0,INDEX('AMI Ref'!$O$6:$R$6,MATCH($K204,{"Oil","Gas","Electric - Other","Electric ccASHP - split"},0))),0),"")</f>
        <v>0</v>
      </c>
      <c r="AN204" s="81">
        <f>_xlfn.IFNA(IF($D204=2,IF($K204="Not Paid by Tenant",0,INDEX('AMI Ref'!$O$7:$R$7,MATCH($K204,{"Oil","Gas","Electric - Other","Electric ccASHP - split"},0))),0),"")</f>
        <v>0</v>
      </c>
      <c r="AO204" s="81">
        <f>_xlfn.IFNA(IF($D204=3,IF($K204="Not Paid by Tenant",0,INDEX('AMI Ref'!$O$8:$R$8,MATCH($K204,{"Oil","Gas","Electric - Other","Electric ccASHP - split"},0))),0),"")</f>
        <v>0</v>
      </c>
      <c r="AP204" s="81">
        <f>_xlfn.IFNA(IF($D204=4,IF($K204="Not Paid by Tenant",0,INDEX('AMI Ref'!$O$9:$R$9,MATCH($K204,{"Oil","Gas","Electric - Other","Electric ccASHP - split"},0))),0),"")</f>
        <v>0</v>
      </c>
      <c r="AQ204" s="81">
        <f>_xlfn.IFNA(IF($D204=5,IF($K204="Not Paid by Tenant",0,INDEX('AMI Ref'!$O$10:$R$10,MATCH($K204,{"Oil","Gas","Electric - Other","Electric ccASHP - split"},0))),0),"")</f>
        <v>0</v>
      </c>
      <c r="AR204" s="124">
        <f t="shared" si="29"/>
        <v>0</v>
      </c>
      <c r="AS204" s="123" t="e">
        <f t="shared" si="30"/>
        <v>#N/A</v>
      </c>
    </row>
    <row r="205" spans="1:45" ht="12.95" customHeight="1" x14ac:dyDescent="0.2">
      <c r="A205" s="130">
        <v>203</v>
      </c>
      <c r="B205" s="177">
        <f>IF(OR(COUNTIF($B$2:$B204,Input!$F221)&lt;1,COUNTIF($O$2:$O204,Input!$C221)&lt;1),Input!F221,0)</f>
        <v>0</v>
      </c>
      <c r="C205" s="177">
        <f>IF(OR(COUNTIF($B$2:$B204,Input!$F221)&lt;1,COUNTIF($O$2:$O204,Input!$C221)&lt;1),Input!G221,0)</f>
        <v>0</v>
      </c>
      <c r="D205" s="177">
        <f>IF(OR(COUNTIF($B$2:$B204,Input!$F221)&lt;1,COUNTIF($O$2:$O204,Input!$C221)&lt;1),Input!H221,0)</f>
        <v>0</v>
      </c>
      <c r="E205" s="177">
        <f>IF(OR(COUNTIF($B$2:$B204,Input!$F221)&lt;1,COUNTIF($O$2:$O204,Input!$C221)&lt;1),Input!I221,0)</f>
        <v>0</v>
      </c>
      <c r="F205" s="177">
        <f>IF(OR(COUNTIF($B$2:$B204,Input!$F221)&lt;1,COUNTIF($O$2:$O204,Input!$C221)&lt;1),Input!J221,0)</f>
        <v>0</v>
      </c>
      <c r="G205" s="177">
        <f>IF(OR(COUNTIF($B$2:$B204,Input!$F221)&lt;1,COUNTIF($O$2:$O204,Input!$C221)&lt;1),Input!K221,0)</f>
        <v>0</v>
      </c>
      <c r="H205" s="177">
        <f>IF(OR(COUNTIF($B$2:$B204,Input!$F221)&lt;1,COUNTIF($O$2:$O204,Input!$C221)&lt;1),Input!L221,0)</f>
        <v>0</v>
      </c>
      <c r="I205" s="177">
        <f>IF(OR(COUNTIF($B$2:$B204,Input!$F221)&lt;1,COUNTIF($O$2:$O204,Input!$C221)&lt;1),Input!M221,0)</f>
        <v>0</v>
      </c>
      <c r="J205" s="177">
        <f>IF(OR(COUNTIF($B$2:$B204,Input!$F221)&lt;1,COUNTIF($O$2:$O204,Input!$C221)&lt;1),Input!N221,0)</f>
        <v>0</v>
      </c>
      <c r="K205" s="177">
        <f>IF(OR(COUNTIF($B$2:$B204,Input!$F221)&lt;1,COUNTIF($O$2:$O204,Input!$C221)&lt;1),Input!O221,0)</f>
        <v>0</v>
      </c>
      <c r="L205" s="177">
        <f>IF(OR(COUNTIF($B$2:$B204,Input!$F221)&lt;1,COUNTIF($O$2:$O204,Input!$C221)&lt;1),Input!P221,0)</f>
        <v>0</v>
      </c>
      <c r="M205" s="129" t="str">
        <f t="shared" si="26"/>
        <v/>
      </c>
      <c r="N205" s="161">
        <f t="shared" si="32"/>
        <v>0</v>
      </c>
      <c r="O205" s="168">
        <f>Input!C221</f>
        <v>0</v>
      </c>
      <c r="P205" s="168"/>
      <c r="R205" s="131">
        <f t="shared" si="33"/>
        <v>0</v>
      </c>
      <c r="S205" s="133" t="str">
        <f t="shared" si="31"/>
        <v xml:space="preserve"> </v>
      </c>
      <c r="T205" s="133"/>
      <c r="U205" s="132" t="str">
        <f>_xlfn.IFNA(IF($D205=0,LOOKUP($F205,{0.1,0.2,0.3,0.4,0.5,0.6,0.7,0.8,0.9,1},{22,34,46,58,70,82,94,106,118,130}),""),"")</f>
        <v/>
      </c>
      <c r="V205" s="132" t="str">
        <f>_xlfn.IFNA(IF($D205=1,LOOKUP($F205,{0.1,0.2,0.3,0.4,0.5,0.6,0.7,0.8,0.9,1},{23,35,47,59,71,83,95,107,119,131}),""),"")</f>
        <v/>
      </c>
      <c r="W205" s="132" t="str">
        <f>_xlfn.IFNA(IF($D205=2,LOOKUP($F205,{0.1,0.2,0.3,0.4,0.5,0.6,0.7,0.8,0.9,1},{24,36,48,60,72,84,96,108,120,132}),""),"")</f>
        <v/>
      </c>
      <c r="X205" s="132" t="str">
        <f>_xlfn.IFNA(IF($D205=3,LOOKUP($F205,{0.1,0.2,0.3,0.4,0.5,0.6,0.7,0.8,0.9,1},{25,37,49,61,73,85,97,109,121,133}),""),"")</f>
        <v/>
      </c>
      <c r="Y205" s="132" t="str">
        <f>_xlfn.IFNA(IF($D205=4,LOOKUP($F205,{0.1,0.2,0.3,0.4,0.5,0.6,0.7,0.8,0.9,1},{26,38,50,62,74,86,98,110,122,134}),""),"")</f>
        <v/>
      </c>
      <c r="Z205" s="132" t="str">
        <f>_xlfn.IFNA(IF($D205=5,LOOKUP($F205,{0.1,0.2,0.3,0.4,0.5,0.6,0.7,0.8,0.9,1},{27,39,51,63,75,87,99,111,123,135}),""),"")</f>
        <v/>
      </c>
      <c r="AA205" s="132">
        <f t="shared" si="27"/>
        <v>0</v>
      </c>
      <c r="AB205" s="132" t="str">
        <f t="shared" si="28"/>
        <v>00</v>
      </c>
      <c r="AC205" s="82" t="e">
        <f>VLOOKUP(AB205,'AMI Ref'!T:U,2,FALSE)</f>
        <v>#N/A</v>
      </c>
      <c r="AD205" s="124"/>
      <c r="AE205" s="81" t="str">
        <f>_xlfn.IFNA(IF($D205=0,IF($J205="Not Paid by Tenant",0,INDEX('AMI Ref'!$K$5:$N$5,MATCH($J205,{"Oil","Gas","Electric - Other","ELECTRIC - HEAT PUMP"},0))),0),"")</f>
        <v/>
      </c>
      <c r="AF205" s="81">
        <f>_xlfn.IFNA(IF($D205=1,IF($J205="Not Paid by Tenant",0,INDEX('AMI Ref'!$K$6:$N$6,MATCH($J205,{"Oil","Gas","Electric - Other","ELECTRIC - HEAT PUMP"},0))),0),"")</f>
        <v>0</v>
      </c>
      <c r="AG205" s="81">
        <f>_xlfn.IFNA(IF($D205=2,IF($J205="Not Paid by Tenant",0,INDEX('AMI Ref'!$K$7:$N$7,MATCH($J205,{"Oil","Gas","Electric - Other","ELECTRIC - HEAT PUMP"},0))),0),"")</f>
        <v>0</v>
      </c>
      <c r="AH205" s="81">
        <f>_xlfn.IFNA(IF($D205=3,IF($J205="Not Paid by Tenant",0,INDEX('AMI Ref'!$K$8:$N$8,MATCH($J205,{"Oil","Gas","Electric - Other","ELECTRIC - HEAT PUMP"},0))),0),"")</f>
        <v>0</v>
      </c>
      <c r="AI205" s="81">
        <f>_xlfn.IFNA(IF($D205=4,IF($J205="Not Paid by Tenant",0,INDEX('AMI Ref'!$K$9:$N$9,MATCH($J205,{"Oil","Gas","Electric - Other","ELECTRIC - HEAT PUMP"},0))),0),"")</f>
        <v>0</v>
      </c>
      <c r="AJ205" s="81">
        <f>_xlfn.IFNA(IF($D205=5,IF($J205="Not Paid by Tenant",0,INDEX('AMI Ref'!$K$10:$N$10,MATCH($J205,{"Oil","Gas","Electric - Other","ELECTRIC - HEAT PUMP"},0))),0),"")</f>
        <v>0</v>
      </c>
      <c r="AK205" s="128"/>
      <c r="AL205" s="81" t="str">
        <f>_xlfn.IFNA(IF($D205=0,IF($K205="Not Paid by Tenant",0,INDEX('AMI Ref'!$O$5:$R$5,MATCH($K205,{"Oil","Gas","Electric - Other","Electric ccASHP - split"},0))),0),"")</f>
        <v/>
      </c>
      <c r="AM205" s="81">
        <f>_xlfn.IFNA(IF($D205=1,IF($K205="Not Paid by Tenant",0,INDEX('AMI Ref'!$O$6:$R$6,MATCH($K205,{"Oil","Gas","Electric - Other","Electric ccASHP - split"},0))),0),"")</f>
        <v>0</v>
      </c>
      <c r="AN205" s="81">
        <f>_xlfn.IFNA(IF($D205=2,IF($K205="Not Paid by Tenant",0,INDEX('AMI Ref'!$O$7:$R$7,MATCH($K205,{"Oil","Gas","Electric - Other","Electric ccASHP - split"},0))),0),"")</f>
        <v>0</v>
      </c>
      <c r="AO205" s="81">
        <f>_xlfn.IFNA(IF($D205=3,IF($K205="Not Paid by Tenant",0,INDEX('AMI Ref'!$O$8:$R$8,MATCH($K205,{"Oil","Gas","Electric - Other","Electric ccASHP - split"},0))),0),"")</f>
        <v>0</v>
      </c>
      <c r="AP205" s="81">
        <f>_xlfn.IFNA(IF($D205=4,IF($K205="Not Paid by Tenant",0,INDEX('AMI Ref'!$O$9:$R$9,MATCH($K205,{"Oil","Gas","Electric - Other","Electric ccASHP - split"},0))),0),"")</f>
        <v>0</v>
      </c>
      <c r="AQ205" s="81">
        <f>_xlfn.IFNA(IF($D205=5,IF($K205="Not Paid by Tenant",0,INDEX('AMI Ref'!$O$10:$R$10,MATCH($K205,{"Oil","Gas","Electric - Other","Electric ccASHP - split"},0))),0),"")</f>
        <v>0</v>
      </c>
      <c r="AR205" s="124">
        <f t="shared" si="29"/>
        <v>0</v>
      </c>
      <c r="AS205" s="123" t="e">
        <f t="shared" si="30"/>
        <v>#N/A</v>
      </c>
    </row>
    <row r="206" spans="1:45" ht="12.95" customHeight="1" x14ac:dyDescent="0.2">
      <c r="A206" s="130">
        <v>204</v>
      </c>
      <c r="B206" s="177">
        <f>IF(OR(COUNTIF($B$2:$B205,Input!$F222)&lt;1,COUNTIF($O$2:$O205,Input!$C222)&lt;1),Input!F222,0)</f>
        <v>0</v>
      </c>
      <c r="C206" s="177">
        <f>IF(OR(COUNTIF($B$2:$B205,Input!$F222)&lt;1,COUNTIF($O$2:$O205,Input!$C222)&lt;1),Input!G222,0)</f>
        <v>0</v>
      </c>
      <c r="D206" s="177">
        <f>IF(OR(COUNTIF($B$2:$B205,Input!$F222)&lt;1,COUNTIF($O$2:$O205,Input!$C222)&lt;1),Input!H222,0)</f>
        <v>0</v>
      </c>
      <c r="E206" s="177">
        <f>IF(OR(COUNTIF($B$2:$B205,Input!$F222)&lt;1,COUNTIF($O$2:$O205,Input!$C222)&lt;1),Input!I222,0)</f>
        <v>0</v>
      </c>
      <c r="F206" s="177">
        <f>IF(OR(COUNTIF($B$2:$B205,Input!$F222)&lt;1,COUNTIF($O$2:$O205,Input!$C222)&lt;1),Input!J222,0)</f>
        <v>0</v>
      </c>
      <c r="G206" s="177">
        <f>IF(OR(COUNTIF($B$2:$B205,Input!$F222)&lt;1,COUNTIF($O$2:$O205,Input!$C222)&lt;1),Input!K222,0)</f>
        <v>0</v>
      </c>
      <c r="H206" s="177">
        <f>IF(OR(COUNTIF($B$2:$B205,Input!$F222)&lt;1,COUNTIF($O$2:$O205,Input!$C222)&lt;1),Input!L222,0)</f>
        <v>0</v>
      </c>
      <c r="I206" s="177">
        <f>IF(OR(COUNTIF($B$2:$B205,Input!$F222)&lt;1,COUNTIF($O$2:$O205,Input!$C222)&lt;1),Input!M222,0)</f>
        <v>0</v>
      </c>
      <c r="J206" s="177">
        <f>IF(OR(COUNTIF($B$2:$B205,Input!$F222)&lt;1,COUNTIF($O$2:$O205,Input!$C222)&lt;1),Input!N222,0)</f>
        <v>0</v>
      </c>
      <c r="K206" s="177">
        <f>IF(OR(COUNTIF($B$2:$B205,Input!$F222)&lt;1,COUNTIF($O$2:$O205,Input!$C222)&lt;1),Input!O222,0)</f>
        <v>0</v>
      </c>
      <c r="L206" s="177">
        <f>IF(OR(COUNTIF($B$2:$B205,Input!$F222)&lt;1,COUNTIF($O$2:$O205,Input!$C222)&lt;1),Input!P222,0)</f>
        <v>0</v>
      </c>
      <c r="M206" s="129" t="str">
        <f t="shared" si="26"/>
        <v/>
      </c>
      <c r="N206" s="161">
        <f t="shared" si="32"/>
        <v>0</v>
      </c>
      <c r="O206" s="168">
        <f>Input!C222</f>
        <v>0</v>
      </c>
      <c r="P206" s="168"/>
      <c r="R206" s="131">
        <f t="shared" si="33"/>
        <v>0</v>
      </c>
      <c r="S206" s="133" t="str">
        <f t="shared" si="31"/>
        <v xml:space="preserve"> </v>
      </c>
      <c r="T206" s="133"/>
      <c r="U206" s="132" t="str">
        <f>_xlfn.IFNA(IF($D206=0,LOOKUP($F206,{0.1,0.2,0.3,0.4,0.5,0.6,0.7,0.8,0.9,1},{22,34,46,58,70,82,94,106,118,130}),""),"")</f>
        <v/>
      </c>
      <c r="V206" s="132" t="str">
        <f>_xlfn.IFNA(IF($D206=1,LOOKUP($F206,{0.1,0.2,0.3,0.4,0.5,0.6,0.7,0.8,0.9,1},{23,35,47,59,71,83,95,107,119,131}),""),"")</f>
        <v/>
      </c>
      <c r="W206" s="132" t="str">
        <f>_xlfn.IFNA(IF($D206=2,LOOKUP($F206,{0.1,0.2,0.3,0.4,0.5,0.6,0.7,0.8,0.9,1},{24,36,48,60,72,84,96,108,120,132}),""),"")</f>
        <v/>
      </c>
      <c r="X206" s="132" t="str">
        <f>_xlfn.IFNA(IF($D206=3,LOOKUP($F206,{0.1,0.2,0.3,0.4,0.5,0.6,0.7,0.8,0.9,1},{25,37,49,61,73,85,97,109,121,133}),""),"")</f>
        <v/>
      </c>
      <c r="Y206" s="132" t="str">
        <f>_xlfn.IFNA(IF($D206=4,LOOKUP($F206,{0.1,0.2,0.3,0.4,0.5,0.6,0.7,0.8,0.9,1},{26,38,50,62,74,86,98,110,122,134}),""),"")</f>
        <v/>
      </c>
      <c r="Z206" s="132" t="str">
        <f>_xlfn.IFNA(IF($D206=5,LOOKUP($F206,{0.1,0.2,0.3,0.4,0.5,0.6,0.7,0.8,0.9,1},{27,39,51,63,75,87,99,111,123,135}),""),"")</f>
        <v/>
      </c>
      <c r="AA206" s="132">
        <f t="shared" si="27"/>
        <v>0</v>
      </c>
      <c r="AB206" s="132" t="str">
        <f t="shared" si="28"/>
        <v>00</v>
      </c>
      <c r="AC206" s="82" t="e">
        <f>VLOOKUP(AB206,'AMI Ref'!T:U,2,FALSE)</f>
        <v>#N/A</v>
      </c>
      <c r="AD206" s="124"/>
      <c r="AE206" s="81" t="str">
        <f>_xlfn.IFNA(IF($D206=0,IF($J206="Not Paid by Tenant",0,INDEX('AMI Ref'!$K$5:$N$5,MATCH($J206,{"Oil","Gas","Electric - Other","ELECTRIC - HEAT PUMP"},0))),0),"")</f>
        <v/>
      </c>
      <c r="AF206" s="81">
        <f>_xlfn.IFNA(IF($D206=1,IF($J206="Not Paid by Tenant",0,INDEX('AMI Ref'!$K$6:$N$6,MATCH($J206,{"Oil","Gas","Electric - Other","ELECTRIC - HEAT PUMP"},0))),0),"")</f>
        <v>0</v>
      </c>
      <c r="AG206" s="81">
        <f>_xlfn.IFNA(IF($D206=2,IF($J206="Not Paid by Tenant",0,INDEX('AMI Ref'!$K$7:$N$7,MATCH($J206,{"Oil","Gas","Electric - Other","ELECTRIC - HEAT PUMP"},0))),0),"")</f>
        <v>0</v>
      </c>
      <c r="AH206" s="81">
        <f>_xlfn.IFNA(IF($D206=3,IF($J206="Not Paid by Tenant",0,INDEX('AMI Ref'!$K$8:$N$8,MATCH($J206,{"Oil","Gas","Electric - Other","ELECTRIC - HEAT PUMP"},0))),0),"")</f>
        <v>0</v>
      </c>
      <c r="AI206" s="81">
        <f>_xlfn.IFNA(IF($D206=4,IF($J206="Not Paid by Tenant",0,INDEX('AMI Ref'!$K$9:$N$9,MATCH($J206,{"Oil","Gas","Electric - Other","ELECTRIC - HEAT PUMP"},0))),0),"")</f>
        <v>0</v>
      </c>
      <c r="AJ206" s="81">
        <f>_xlfn.IFNA(IF($D206=5,IF($J206="Not Paid by Tenant",0,INDEX('AMI Ref'!$K$10:$N$10,MATCH($J206,{"Oil","Gas","Electric - Other","ELECTRIC - HEAT PUMP"},0))),0),"")</f>
        <v>0</v>
      </c>
      <c r="AK206" s="128"/>
      <c r="AL206" s="81" t="str">
        <f>_xlfn.IFNA(IF($D206=0,IF($K206="Not Paid by Tenant",0,INDEX('AMI Ref'!$O$5:$R$5,MATCH($K206,{"Oil","Gas","Electric - Other","Electric ccASHP - split"},0))),0),"")</f>
        <v/>
      </c>
      <c r="AM206" s="81">
        <f>_xlfn.IFNA(IF($D206=1,IF($K206="Not Paid by Tenant",0,INDEX('AMI Ref'!$O$6:$R$6,MATCH($K206,{"Oil","Gas","Electric - Other","Electric ccASHP - split"},0))),0),"")</f>
        <v>0</v>
      </c>
      <c r="AN206" s="81">
        <f>_xlfn.IFNA(IF($D206=2,IF($K206="Not Paid by Tenant",0,INDEX('AMI Ref'!$O$7:$R$7,MATCH($K206,{"Oil","Gas","Electric - Other","Electric ccASHP - split"},0))),0),"")</f>
        <v>0</v>
      </c>
      <c r="AO206" s="81">
        <f>_xlfn.IFNA(IF($D206=3,IF($K206="Not Paid by Tenant",0,INDEX('AMI Ref'!$O$8:$R$8,MATCH($K206,{"Oil","Gas","Electric - Other","Electric ccASHP - split"},0))),0),"")</f>
        <v>0</v>
      </c>
      <c r="AP206" s="81">
        <f>_xlfn.IFNA(IF($D206=4,IF($K206="Not Paid by Tenant",0,INDEX('AMI Ref'!$O$9:$R$9,MATCH($K206,{"Oil","Gas","Electric - Other","Electric ccASHP - split"},0))),0),"")</f>
        <v>0</v>
      </c>
      <c r="AQ206" s="81">
        <f>_xlfn.IFNA(IF($D206=5,IF($K206="Not Paid by Tenant",0,INDEX('AMI Ref'!$O$10:$R$10,MATCH($K206,{"Oil","Gas","Electric - Other","Electric ccASHP - split"},0))),0),"")</f>
        <v>0</v>
      </c>
      <c r="AR206" s="124">
        <f t="shared" si="29"/>
        <v>0</v>
      </c>
      <c r="AS206" s="123" t="e">
        <f t="shared" si="30"/>
        <v>#N/A</v>
      </c>
    </row>
    <row r="207" spans="1:45" ht="12.95" customHeight="1" x14ac:dyDescent="0.2">
      <c r="A207" s="130">
        <v>205</v>
      </c>
      <c r="B207" s="177">
        <f>IF(OR(COUNTIF($B$2:$B206,Input!$F223)&lt;1,COUNTIF($O$2:$O206,Input!$C223)&lt;1),Input!F223,0)</f>
        <v>0</v>
      </c>
      <c r="C207" s="177">
        <f>IF(OR(COUNTIF($B$2:$B206,Input!$F223)&lt;1,COUNTIF($O$2:$O206,Input!$C223)&lt;1),Input!G223,0)</f>
        <v>0</v>
      </c>
      <c r="D207" s="177">
        <f>IF(OR(COUNTIF($B$2:$B206,Input!$F223)&lt;1,COUNTIF($O$2:$O206,Input!$C223)&lt;1),Input!H223,0)</f>
        <v>0</v>
      </c>
      <c r="E207" s="177">
        <f>IF(OR(COUNTIF($B$2:$B206,Input!$F223)&lt;1,COUNTIF($O$2:$O206,Input!$C223)&lt;1),Input!I223,0)</f>
        <v>0</v>
      </c>
      <c r="F207" s="177">
        <f>IF(OR(COUNTIF($B$2:$B206,Input!$F223)&lt;1,COUNTIF($O$2:$O206,Input!$C223)&lt;1),Input!J223,0)</f>
        <v>0</v>
      </c>
      <c r="G207" s="177">
        <f>IF(OR(COUNTIF($B$2:$B206,Input!$F223)&lt;1,COUNTIF($O$2:$O206,Input!$C223)&lt;1),Input!K223,0)</f>
        <v>0</v>
      </c>
      <c r="H207" s="177">
        <f>IF(OR(COUNTIF($B$2:$B206,Input!$F223)&lt;1,COUNTIF($O$2:$O206,Input!$C223)&lt;1),Input!L223,0)</f>
        <v>0</v>
      </c>
      <c r="I207" s="177">
        <f>IF(OR(COUNTIF($B$2:$B206,Input!$F223)&lt;1,COUNTIF($O$2:$O206,Input!$C223)&lt;1),Input!M223,0)</f>
        <v>0</v>
      </c>
      <c r="J207" s="177">
        <f>IF(OR(COUNTIF($B$2:$B206,Input!$F223)&lt;1,COUNTIF($O$2:$O206,Input!$C223)&lt;1),Input!N223,0)</f>
        <v>0</v>
      </c>
      <c r="K207" s="177">
        <f>IF(OR(COUNTIF($B$2:$B206,Input!$F223)&lt;1,COUNTIF($O$2:$O206,Input!$C223)&lt;1),Input!O223,0)</f>
        <v>0</v>
      </c>
      <c r="L207" s="177">
        <f>IF(OR(COUNTIF($B$2:$B206,Input!$F223)&lt;1,COUNTIF($O$2:$O206,Input!$C223)&lt;1),Input!P223,0)</f>
        <v>0</v>
      </c>
      <c r="M207" s="129" t="str">
        <f t="shared" si="26"/>
        <v/>
      </c>
      <c r="N207" s="161">
        <f t="shared" si="32"/>
        <v>0</v>
      </c>
      <c r="O207" s="168">
        <f>Input!C223</f>
        <v>0</v>
      </c>
      <c r="P207" s="168"/>
      <c r="R207" s="131">
        <f t="shared" si="33"/>
        <v>0</v>
      </c>
      <c r="S207" s="133" t="str">
        <f t="shared" si="31"/>
        <v xml:space="preserve"> </v>
      </c>
      <c r="T207" s="133"/>
      <c r="U207" s="132" t="str">
        <f>_xlfn.IFNA(IF($D207=0,LOOKUP($F207,{0.1,0.2,0.3,0.4,0.5,0.6,0.7,0.8,0.9,1},{22,34,46,58,70,82,94,106,118,130}),""),"")</f>
        <v/>
      </c>
      <c r="V207" s="132" t="str">
        <f>_xlfn.IFNA(IF($D207=1,LOOKUP($F207,{0.1,0.2,0.3,0.4,0.5,0.6,0.7,0.8,0.9,1},{23,35,47,59,71,83,95,107,119,131}),""),"")</f>
        <v/>
      </c>
      <c r="W207" s="132" t="str">
        <f>_xlfn.IFNA(IF($D207=2,LOOKUP($F207,{0.1,0.2,0.3,0.4,0.5,0.6,0.7,0.8,0.9,1},{24,36,48,60,72,84,96,108,120,132}),""),"")</f>
        <v/>
      </c>
      <c r="X207" s="132" t="str">
        <f>_xlfn.IFNA(IF($D207=3,LOOKUP($F207,{0.1,0.2,0.3,0.4,0.5,0.6,0.7,0.8,0.9,1},{25,37,49,61,73,85,97,109,121,133}),""),"")</f>
        <v/>
      </c>
      <c r="Y207" s="132" t="str">
        <f>_xlfn.IFNA(IF($D207=4,LOOKUP($F207,{0.1,0.2,0.3,0.4,0.5,0.6,0.7,0.8,0.9,1},{26,38,50,62,74,86,98,110,122,134}),""),"")</f>
        <v/>
      </c>
      <c r="Z207" s="132" t="str">
        <f>_xlfn.IFNA(IF($D207=5,LOOKUP($F207,{0.1,0.2,0.3,0.4,0.5,0.6,0.7,0.8,0.9,1},{27,39,51,63,75,87,99,111,123,135}),""),"")</f>
        <v/>
      </c>
      <c r="AA207" s="132">
        <f t="shared" si="27"/>
        <v>0</v>
      </c>
      <c r="AB207" s="132" t="str">
        <f t="shared" si="28"/>
        <v>00</v>
      </c>
      <c r="AC207" s="82" t="e">
        <f>VLOOKUP(AB207,'AMI Ref'!T:U,2,FALSE)</f>
        <v>#N/A</v>
      </c>
      <c r="AD207" s="124"/>
      <c r="AE207" s="81" t="str">
        <f>_xlfn.IFNA(IF($D207=0,IF($J207="Not Paid by Tenant",0,INDEX('AMI Ref'!$K$5:$N$5,MATCH($J207,{"Oil","Gas","Electric - Other","ELECTRIC - HEAT PUMP"},0))),0),"")</f>
        <v/>
      </c>
      <c r="AF207" s="81">
        <f>_xlfn.IFNA(IF($D207=1,IF($J207="Not Paid by Tenant",0,INDEX('AMI Ref'!$K$6:$N$6,MATCH($J207,{"Oil","Gas","Electric - Other","ELECTRIC - HEAT PUMP"},0))),0),"")</f>
        <v>0</v>
      </c>
      <c r="AG207" s="81">
        <f>_xlfn.IFNA(IF($D207=2,IF($J207="Not Paid by Tenant",0,INDEX('AMI Ref'!$K$7:$N$7,MATCH($J207,{"Oil","Gas","Electric - Other","ELECTRIC - HEAT PUMP"},0))),0),"")</f>
        <v>0</v>
      </c>
      <c r="AH207" s="81">
        <f>_xlfn.IFNA(IF($D207=3,IF($J207="Not Paid by Tenant",0,INDEX('AMI Ref'!$K$8:$N$8,MATCH($J207,{"Oil","Gas","Electric - Other","ELECTRIC - HEAT PUMP"},0))),0),"")</f>
        <v>0</v>
      </c>
      <c r="AI207" s="81">
        <f>_xlfn.IFNA(IF($D207=4,IF($J207="Not Paid by Tenant",0,INDEX('AMI Ref'!$K$9:$N$9,MATCH($J207,{"Oil","Gas","Electric - Other","ELECTRIC - HEAT PUMP"},0))),0),"")</f>
        <v>0</v>
      </c>
      <c r="AJ207" s="81">
        <f>_xlfn.IFNA(IF($D207=5,IF($J207="Not Paid by Tenant",0,INDEX('AMI Ref'!$K$10:$N$10,MATCH($J207,{"Oil","Gas","Electric - Other","ELECTRIC - HEAT PUMP"},0))),0),"")</f>
        <v>0</v>
      </c>
      <c r="AK207" s="128"/>
      <c r="AL207" s="81" t="str">
        <f>_xlfn.IFNA(IF($D207=0,IF($K207="Not Paid by Tenant",0,INDEX('AMI Ref'!$O$5:$R$5,MATCH($K207,{"Oil","Gas","Electric - Other","Electric ccASHP - split"},0))),0),"")</f>
        <v/>
      </c>
      <c r="AM207" s="81">
        <f>_xlfn.IFNA(IF($D207=1,IF($K207="Not Paid by Tenant",0,INDEX('AMI Ref'!$O$6:$R$6,MATCH($K207,{"Oil","Gas","Electric - Other","Electric ccASHP - split"},0))),0),"")</f>
        <v>0</v>
      </c>
      <c r="AN207" s="81">
        <f>_xlfn.IFNA(IF($D207=2,IF($K207="Not Paid by Tenant",0,INDEX('AMI Ref'!$O$7:$R$7,MATCH($K207,{"Oil","Gas","Electric - Other","Electric ccASHP - split"},0))),0),"")</f>
        <v>0</v>
      </c>
      <c r="AO207" s="81">
        <f>_xlfn.IFNA(IF($D207=3,IF($K207="Not Paid by Tenant",0,INDEX('AMI Ref'!$O$8:$R$8,MATCH($K207,{"Oil","Gas","Electric - Other","Electric ccASHP - split"},0))),0),"")</f>
        <v>0</v>
      </c>
      <c r="AP207" s="81">
        <f>_xlfn.IFNA(IF($D207=4,IF($K207="Not Paid by Tenant",0,INDEX('AMI Ref'!$O$9:$R$9,MATCH($K207,{"Oil","Gas","Electric - Other","Electric ccASHP - split"},0))),0),"")</f>
        <v>0</v>
      </c>
      <c r="AQ207" s="81">
        <f>_xlfn.IFNA(IF($D207=5,IF($K207="Not Paid by Tenant",0,INDEX('AMI Ref'!$O$10:$R$10,MATCH($K207,{"Oil","Gas","Electric - Other","Electric ccASHP - split"},0))),0),"")</f>
        <v>0</v>
      </c>
      <c r="AR207" s="124">
        <f t="shared" si="29"/>
        <v>0</v>
      </c>
      <c r="AS207" s="123" t="e">
        <f t="shared" si="30"/>
        <v>#N/A</v>
      </c>
    </row>
    <row r="208" spans="1:45" ht="12.95" customHeight="1" x14ac:dyDescent="0.2">
      <c r="A208" s="130">
        <v>206</v>
      </c>
      <c r="B208" s="177">
        <f>IF(OR(COUNTIF($B$2:$B207,Input!$F224)&lt;1,COUNTIF($O$2:$O207,Input!$C224)&lt;1),Input!F224,0)</f>
        <v>0</v>
      </c>
      <c r="C208" s="177">
        <f>IF(OR(COUNTIF($B$2:$B207,Input!$F224)&lt;1,COUNTIF($O$2:$O207,Input!$C224)&lt;1),Input!G224,0)</f>
        <v>0</v>
      </c>
      <c r="D208" s="177">
        <f>IF(OR(COUNTIF($B$2:$B207,Input!$F224)&lt;1,COUNTIF($O$2:$O207,Input!$C224)&lt;1),Input!H224,0)</f>
        <v>0</v>
      </c>
      <c r="E208" s="177">
        <f>IF(OR(COUNTIF($B$2:$B207,Input!$F224)&lt;1,COUNTIF($O$2:$O207,Input!$C224)&lt;1),Input!I224,0)</f>
        <v>0</v>
      </c>
      <c r="F208" s="177">
        <f>IF(OR(COUNTIF($B$2:$B207,Input!$F224)&lt;1,COUNTIF($O$2:$O207,Input!$C224)&lt;1),Input!J224,0)</f>
        <v>0</v>
      </c>
      <c r="G208" s="177">
        <f>IF(OR(COUNTIF($B$2:$B207,Input!$F224)&lt;1,COUNTIF($O$2:$O207,Input!$C224)&lt;1),Input!K224,0)</f>
        <v>0</v>
      </c>
      <c r="H208" s="177">
        <f>IF(OR(COUNTIF($B$2:$B207,Input!$F224)&lt;1,COUNTIF($O$2:$O207,Input!$C224)&lt;1),Input!L224,0)</f>
        <v>0</v>
      </c>
      <c r="I208" s="177">
        <f>IF(OR(COUNTIF($B$2:$B207,Input!$F224)&lt;1,COUNTIF($O$2:$O207,Input!$C224)&lt;1),Input!M224,0)</f>
        <v>0</v>
      </c>
      <c r="J208" s="177">
        <f>IF(OR(COUNTIF($B$2:$B207,Input!$F224)&lt;1,COUNTIF($O$2:$O207,Input!$C224)&lt;1),Input!N224,0)</f>
        <v>0</v>
      </c>
      <c r="K208" s="177">
        <f>IF(OR(COUNTIF($B$2:$B207,Input!$F224)&lt;1,COUNTIF($O$2:$O207,Input!$C224)&lt;1),Input!O224,0)</f>
        <v>0</v>
      </c>
      <c r="L208" s="177">
        <f>IF(OR(COUNTIF($B$2:$B207,Input!$F224)&lt;1,COUNTIF($O$2:$O207,Input!$C224)&lt;1),Input!P224,0)</f>
        <v>0</v>
      </c>
      <c r="M208" s="129" t="str">
        <f t="shared" si="26"/>
        <v/>
      </c>
      <c r="N208" s="161">
        <f t="shared" si="32"/>
        <v>0</v>
      </c>
      <c r="O208" s="168">
        <f>Input!C224</f>
        <v>0</v>
      </c>
      <c r="P208" s="168"/>
      <c r="R208" s="131">
        <f t="shared" si="33"/>
        <v>0</v>
      </c>
      <c r="S208" s="133" t="str">
        <f t="shared" si="31"/>
        <v xml:space="preserve"> </v>
      </c>
      <c r="T208" s="133"/>
      <c r="U208" s="132" t="str">
        <f>_xlfn.IFNA(IF($D208=0,LOOKUP($F208,{0.1,0.2,0.3,0.4,0.5,0.6,0.7,0.8,0.9,1},{22,34,46,58,70,82,94,106,118,130}),""),"")</f>
        <v/>
      </c>
      <c r="V208" s="132" t="str">
        <f>_xlfn.IFNA(IF($D208=1,LOOKUP($F208,{0.1,0.2,0.3,0.4,0.5,0.6,0.7,0.8,0.9,1},{23,35,47,59,71,83,95,107,119,131}),""),"")</f>
        <v/>
      </c>
      <c r="W208" s="132" t="str">
        <f>_xlfn.IFNA(IF($D208=2,LOOKUP($F208,{0.1,0.2,0.3,0.4,0.5,0.6,0.7,0.8,0.9,1},{24,36,48,60,72,84,96,108,120,132}),""),"")</f>
        <v/>
      </c>
      <c r="X208" s="132" t="str">
        <f>_xlfn.IFNA(IF($D208=3,LOOKUP($F208,{0.1,0.2,0.3,0.4,0.5,0.6,0.7,0.8,0.9,1},{25,37,49,61,73,85,97,109,121,133}),""),"")</f>
        <v/>
      </c>
      <c r="Y208" s="132" t="str">
        <f>_xlfn.IFNA(IF($D208=4,LOOKUP($F208,{0.1,0.2,0.3,0.4,0.5,0.6,0.7,0.8,0.9,1},{26,38,50,62,74,86,98,110,122,134}),""),"")</f>
        <v/>
      </c>
      <c r="Z208" s="132" t="str">
        <f>_xlfn.IFNA(IF($D208=5,LOOKUP($F208,{0.1,0.2,0.3,0.4,0.5,0.6,0.7,0.8,0.9,1},{27,39,51,63,75,87,99,111,123,135}),""),"")</f>
        <v/>
      </c>
      <c r="AA208" s="132">
        <f t="shared" si="27"/>
        <v>0</v>
      </c>
      <c r="AB208" s="132" t="str">
        <f t="shared" si="28"/>
        <v>00</v>
      </c>
      <c r="AC208" s="82" t="e">
        <f>VLOOKUP(AB208,'AMI Ref'!T:U,2,FALSE)</f>
        <v>#N/A</v>
      </c>
      <c r="AD208" s="124"/>
      <c r="AE208" s="81" t="str">
        <f>_xlfn.IFNA(IF($D208=0,IF($J208="Not Paid by Tenant",0,INDEX('AMI Ref'!$K$5:$N$5,MATCH($J208,{"Oil","Gas","Electric - Other","ELECTRIC - HEAT PUMP"},0))),0),"")</f>
        <v/>
      </c>
      <c r="AF208" s="81">
        <f>_xlfn.IFNA(IF($D208=1,IF($J208="Not Paid by Tenant",0,INDEX('AMI Ref'!$K$6:$N$6,MATCH($J208,{"Oil","Gas","Electric - Other","ELECTRIC - HEAT PUMP"},0))),0),"")</f>
        <v>0</v>
      </c>
      <c r="AG208" s="81">
        <f>_xlfn.IFNA(IF($D208=2,IF($J208="Not Paid by Tenant",0,INDEX('AMI Ref'!$K$7:$N$7,MATCH($J208,{"Oil","Gas","Electric - Other","ELECTRIC - HEAT PUMP"},0))),0),"")</f>
        <v>0</v>
      </c>
      <c r="AH208" s="81">
        <f>_xlfn.IFNA(IF($D208=3,IF($J208="Not Paid by Tenant",0,INDEX('AMI Ref'!$K$8:$N$8,MATCH($J208,{"Oil","Gas","Electric - Other","ELECTRIC - HEAT PUMP"},0))),0),"")</f>
        <v>0</v>
      </c>
      <c r="AI208" s="81">
        <f>_xlfn.IFNA(IF($D208=4,IF($J208="Not Paid by Tenant",0,INDEX('AMI Ref'!$K$9:$N$9,MATCH($J208,{"Oil","Gas","Electric - Other","ELECTRIC - HEAT PUMP"},0))),0),"")</f>
        <v>0</v>
      </c>
      <c r="AJ208" s="81">
        <f>_xlfn.IFNA(IF($D208=5,IF($J208="Not Paid by Tenant",0,INDEX('AMI Ref'!$K$10:$N$10,MATCH($J208,{"Oil","Gas","Electric - Other","ELECTRIC - HEAT PUMP"},0))),0),"")</f>
        <v>0</v>
      </c>
      <c r="AK208" s="128"/>
      <c r="AL208" s="81" t="str">
        <f>_xlfn.IFNA(IF($D208=0,IF($K208="Not Paid by Tenant",0,INDEX('AMI Ref'!$O$5:$R$5,MATCH($K208,{"Oil","Gas","Electric - Other","Electric ccASHP - split"},0))),0),"")</f>
        <v/>
      </c>
      <c r="AM208" s="81">
        <f>_xlfn.IFNA(IF($D208=1,IF($K208="Not Paid by Tenant",0,INDEX('AMI Ref'!$O$6:$R$6,MATCH($K208,{"Oil","Gas","Electric - Other","Electric ccASHP - split"},0))),0),"")</f>
        <v>0</v>
      </c>
      <c r="AN208" s="81">
        <f>_xlfn.IFNA(IF($D208=2,IF($K208="Not Paid by Tenant",0,INDEX('AMI Ref'!$O$7:$R$7,MATCH($K208,{"Oil","Gas","Electric - Other","Electric ccASHP - split"},0))),0),"")</f>
        <v>0</v>
      </c>
      <c r="AO208" s="81">
        <f>_xlfn.IFNA(IF($D208=3,IF($K208="Not Paid by Tenant",0,INDEX('AMI Ref'!$O$8:$R$8,MATCH($K208,{"Oil","Gas","Electric - Other","Electric ccASHP - split"},0))),0),"")</f>
        <v>0</v>
      </c>
      <c r="AP208" s="81">
        <f>_xlfn.IFNA(IF($D208=4,IF($K208="Not Paid by Tenant",0,INDEX('AMI Ref'!$O$9:$R$9,MATCH($K208,{"Oil","Gas","Electric - Other","Electric ccASHP - split"},0))),0),"")</f>
        <v>0</v>
      </c>
      <c r="AQ208" s="81">
        <f>_xlfn.IFNA(IF($D208=5,IF($K208="Not Paid by Tenant",0,INDEX('AMI Ref'!$O$10:$R$10,MATCH($K208,{"Oil","Gas","Electric - Other","Electric ccASHP - split"},0))),0),"")</f>
        <v>0</v>
      </c>
      <c r="AR208" s="124">
        <f t="shared" si="29"/>
        <v>0</v>
      </c>
      <c r="AS208" s="123" t="e">
        <f t="shared" si="30"/>
        <v>#N/A</v>
      </c>
    </row>
    <row r="209" spans="1:45" ht="12.95" customHeight="1" x14ac:dyDescent="0.2">
      <c r="A209" s="130">
        <v>207</v>
      </c>
      <c r="B209" s="177">
        <f>IF(OR(COUNTIF($B$2:$B208,Input!$F225)&lt;1,COUNTIF($O$2:$O208,Input!$C225)&lt;1),Input!F225,0)</f>
        <v>0</v>
      </c>
      <c r="C209" s="177">
        <f>IF(OR(COUNTIF($B$2:$B208,Input!$F225)&lt;1,COUNTIF($O$2:$O208,Input!$C225)&lt;1),Input!G225,0)</f>
        <v>0</v>
      </c>
      <c r="D209" s="177">
        <f>IF(OR(COUNTIF($B$2:$B208,Input!$F225)&lt;1,COUNTIF($O$2:$O208,Input!$C225)&lt;1),Input!H225,0)</f>
        <v>0</v>
      </c>
      <c r="E209" s="177">
        <f>IF(OR(COUNTIF($B$2:$B208,Input!$F225)&lt;1,COUNTIF($O$2:$O208,Input!$C225)&lt;1),Input!I225,0)</f>
        <v>0</v>
      </c>
      <c r="F209" s="177">
        <f>IF(OR(COUNTIF($B$2:$B208,Input!$F225)&lt;1,COUNTIF($O$2:$O208,Input!$C225)&lt;1),Input!J225,0)</f>
        <v>0</v>
      </c>
      <c r="G209" s="177">
        <f>IF(OR(COUNTIF($B$2:$B208,Input!$F225)&lt;1,COUNTIF($O$2:$O208,Input!$C225)&lt;1),Input!K225,0)</f>
        <v>0</v>
      </c>
      <c r="H209" s="177">
        <f>IF(OR(COUNTIF($B$2:$B208,Input!$F225)&lt;1,COUNTIF($O$2:$O208,Input!$C225)&lt;1),Input!L225,0)</f>
        <v>0</v>
      </c>
      <c r="I209" s="177">
        <f>IF(OR(COUNTIF($B$2:$B208,Input!$F225)&lt;1,COUNTIF($O$2:$O208,Input!$C225)&lt;1),Input!M225,0)</f>
        <v>0</v>
      </c>
      <c r="J209" s="177">
        <f>IF(OR(COUNTIF($B$2:$B208,Input!$F225)&lt;1,COUNTIF($O$2:$O208,Input!$C225)&lt;1),Input!N225,0)</f>
        <v>0</v>
      </c>
      <c r="K209" s="177">
        <f>IF(OR(COUNTIF($B$2:$B208,Input!$F225)&lt;1,COUNTIF($O$2:$O208,Input!$C225)&lt;1),Input!O225,0)</f>
        <v>0</v>
      </c>
      <c r="L209" s="177">
        <f>IF(OR(COUNTIF($B$2:$B208,Input!$F225)&lt;1,COUNTIF($O$2:$O208,Input!$C225)&lt;1),Input!P225,0)</f>
        <v>0</v>
      </c>
      <c r="M209" s="129" t="str">
        <f t="shared" si="26"/>
        <v/>
      </c>
      <c r="N209" s="161">
        <f t="shared" si="32"/>
        <v>0</v>
      </c>
      <c r="O209" s="168">
        <f>Input!C225</f>
        <v>0</v>
      </c>
      <c r="P209" s="168"/>
      <c r="R209" s="131">
        <f t="shared" si="33"/>
        <v>0</v>
      </c>
      <c r="S209" s="133" t="str">
        <f t="shared" si="31"/>
        <v xml:space="preserve"> </v>
      </c>
      <c r="T209" s="133"/>
      <c r="U209" s="132" t="str">
        <f>_xlfn.IFNA(IF($D209=0,LOOKUP($F209,{0.1,0.2,0.3,0.4,0.5,0.6,0.7,0.8,0.9,1},{22,34,46,58,70,82,94,106,118,130}),""),"")</f>
        <v/>
      </c>
      <c r="V209" s="132" t="str">
        <f>_xlfn.IFNA(IF($D209=1,LOOKUP($F209,{0.1,0.2,0.3,0.4,0.5,0.6,0.7,0.8,0.9,1},{23,35,47,59,71,83,95,107,119,131}),""),"")</f>
        <v/>
      </c>
      <c r="W209" s="132" t="str">
        <f>_xlfn.IFNA(IF($D209=2,LOOKUP($F209,{0.1,0.2,0.3,0.4,0.5,0.6,0.7,0.8,0.9,1},{24,36,48,60,72,84,96,108,120,132}),""),"")</f>
        <v/>
      </c>
      <c r="X209" s="132" t="str">
        <f>_xlfn.IFNA(IF($D209=3,LOOKUP($F209,{0.1,0.2,0.3,0.4,0.5,0.6,0.7,0.8,0.9,1},{25,37,49,61,73,85,97,109,121,133}),""),"")</f>
        <v/>
      </c>
      <c r="Y209" s="132" t="str">
        <f>_xlfn.IFNA(IF($D209=4,LOOKUP($F209,{0.1,0.2,0.3,0.4,0.5,0.6,0.7,0.8,0.9,1},{26,38,50,62,74,86,98,110,122,134}),""),"")</f>
        <v/>
      </c>
      <c r="Z209" s="132" t="str">
        <f>_xlfn.IFNA(IF($D209=5,LOOKUP($F209,{0.1,0.2,0.3,0.4,0.5,0.6,0.7,0.8,0.9,1},{27,39,51,63,75,87,99,111,123,135}),""),"")</f>
        <v/>
      </c>
      <c r="AA209" s="132">
        <f t="shared" si="27"/>
        <v>0</v>
      </c>
      <c r="AB209" s="132" t="str">
        <f t="shared" si="28"/>
        <v>00</v>
      </c>
      <c r="AC209" s="82" t="e">
        <f>VLOOKUP(AB209,'AMI Ref'!T:U,2,FALSE)</f>
        <v>#N/A</v>
      </c>
      <c r="AD209" s="124"/>
      <c r="AE209" s="81" t="str">
        <f>_xlfn.IFNA(IF($D209=0,IF($J209="Not Paid by Tenant",0,INDEX('AMI Ref'!$K$5:$N$5,MATCH($J209,{"Oil","Gas","Electric - Other","ELECTRIC - HEAT PUMP"},0))),0),"")</f>
        <v/>
      </c>
      <c r="AF209" s="81">
        <f>_xlfn.IFNA(IF($D209=1,IF($J209="Not Paid by Tenant",0,INDEX('AMI Ref'!$K$6:$N$6,MATCH($J209,{"Oil","Gas","Electric - Other","ELECTRIC - HEAT PUMP"},0))),0),"")</f>
        <v>0</v>
      </c>
      <c r="AG209" s="81">
        <f>_xlfn.IFNA(IF($D209=2,IF($J209="Not Paid by Tenant",0,INDEX('AMI Ref'!$K$7:$N$7,MATCH($J209,{"Oil","Gas","Electric - Other","ELECTRIC - HEAT PUMP"},0))),0),"")</f>
        <v>0</v>
      </c>
      <c r="AH209" s="81">
        <f>_xlfn.IFNA(IF($D209=3,IF($J209="Not Paid by Tenant",0,INDEX('AMI Ref'!$K$8:$N$8,MATCH($J209,{"Oil","Gas","Electric - Other","ELECTRIC - HEAT PUMP"},0))),0),"")</f>
        <v>0</v>
      </c>
      <c r="AI209" s="81">
        <f>_xlfn.IFNA(IF($D209=4,IF($J209="Not Paid by Tenant",0,INDEX('AMI Ref'!$K$9:$N$9,MATCH($J209,{"Oil","Gas","Electric - Other","ELECTRIC - HEAT PUMP"},0))),0),"")</f>
        <v>0</v>
      </c>
      <c r="AJ209" s="81">
        <f>_xlfn.IFNA(IF($D209=5,IF($J209="Not Paid by Tenant",0,INDEX('AMI Ref'!$K$10:$N$10,MATCH($J209,{"Oil","Gas","Electric - Other","ELECTRIC - HEAT PUMP"},0))),0),"")</f>
        <v>0</v>
      </c>
      <c r="AK209" s="128"/>
      <c r="AL209" s="81" t="str">
        <f>_xlfn.IFNA(IF($D209=0,IF($K209="Not Paid by Tenant",0,INDEX('AMI Ref'!$O$5:$R$5,MATCH($K209,{"Oil","Gas","Electric - Other","Electric ccASHP - split"},0))),0),"")</f>
        <v/>
      </c>
      <c r="AM209" s="81">
        <f>_xlfn.IFNA(IF($D209=1,IF($K209="Not Paid by Tenant",0,INDEX('AMI Ref'!$O$6:$R$6,MATCH($K209,{"Oil","Gas","Electric - Other","Electric ccASHP - split"},0))),0),"")</f>
        <v>0</v>
      </c>
      <c r="AN209" s="81">
        <f>_xlfn.IFNA(IF($D209=2,IF($K209="Not Paid by Tenant",0,INDEX('AMI Ref'!$O$7:$R$7,MATCH($K209,{"Oil","Gas","Electric - Other","Electric ccASHP - split"},0))),0),"")</f>
        <v>0</v>
      </c>
      <c r="AO209" s="81">
        <f>_xlfn.IFNA(IF($D209=3,IF($K209="Not Paid by Tenant",0,INDEX('AMI Ref'!$O$8:$R$8,MATCH($K209,{"Oil","Gas","Electric - Other","Electric ccASHP - split"},0))),0),"")</f>
        <v>0</v>
      </c>
      <c r="AP209" s="81">
        <f>_xlfn.IFNA(IF($D209=4,IF($K209="Not Paid by Tenant",0,INDEX('AMI Ref'!$O$9:$R$9,MATCH($K209,{"Oil","Gas","Electric - Other","Electric ccASHP - split"},0))),0),"")</f>
        <v>0</v>
      </c>
      <c r="AQ209" s="81">
        <f>_xlfn.IFNA(IF($D209=5,IF($K209="Not Paid by Tenant",0,INDEX('AMI Ref'!$O$10:$R$10,MATCH($K209,{"Oil","Gas","Electric - Other","Electric ccASHP - split"},0))),0),"")</f>
        <v>0</v>
      </c>
      <c r="AR209" s="124">
        <f t="shared" si="29"/>
        <v>0</v>
      </c>
      <c r="AS209" s="123" t="e">
        <f t="shared" si="30"/>
        <v>#N/A</v>
      </c>
    </row>
    <row r="210" spans="1:45" ht="12.95" customHeight="1" x14ac:dyDescent="0.2">
      <c r="A210" s="130">
        <v>208</v>
      </c>
      <c r="B210" s="177">
        <f>IF(OR(COUNTIF($B$2:$B209,Input!$F226)&lt;1,COUNTIF($O$2:$O209,Input!$C226)&lt;1),Input!F226,0)</f>
        <v>0</v>
      </c>
      <c r="C210" s="177">
        <f>IF(OR(COUNTIF($B$2:$B209,Input!$F226)&lt;1,COUNTIF($O$2:$O209,Input!$C226)&lt;1),Input!G226,0)</f>
        <v>0</v>
      </c>
      <c r="D210" s="177">
        <f>IF(OR(COUNTIF($B$2:$B209,Input!$F226)&lt;1,COUNTIF($O$2:$O209,Input!$C226)&lt;1),Input!H226,0)</f>
        <v>0</v>
      </c>
      <c r="E210" s="177">
        <f>IF(OR(COUNTIF($B$2:$B209,Input!$F226)&lt;1,COUNTIF($O$2:$O209,Input!$C226)&lt;1),Input!I226,0)</f>
        <v>0</v>
      </c>
      <c r="F210" s="177">
        <f>IF(OR(COUNTIF($B$2:$B209,Input!$F226)&lt;1,COUNTIF($O$2:$O209,Input!$C226)&lt;1),Input!J226,0)</f>
        <v>0</v>
      </c>
      <c r="G210" s="177">
        <f>IF(OR(COUNTIF($B$2:$B209,Input!$F226)&lt;1,COUNTIF($O$2:$O209,Input!$C226)&lt;1),Input!K226,0)</f>
        <v>0</v>
      </c>
      <c r="H210" s="177">
        <f>IF(OR(COUNTIF($B$2:$B209,Input!$F226)&lt;1,COUNTIF($O$2:$O209,Input!$C226)&lt;1),Input!L226,0)</f>
        <v>0</v>
      </c>
      <c r="I210" s="177">
        <f>IF(OR(COUNTIF($B$2:$B209,Input!$F226)&lt;1,COUNTIF($O$2:$O209,Input!$C226)&lt;1),Input!M226,0)</f>
        <v>0</v>
      </c>
      <c r="J210" s="177">
        <f>IF(OR(COUNTIF($B$2:$B209,Input!$F226)&lt;1,COUNTIF($O$2:$O209,Input!$C226)&lt;1),Input!N226,0)</f>
        <v>0</v>
      </c>
      <c r="K210" s="177">
        <f>IF(OR(COUNTIF($B$2:$B209,Input!$F226)&lt;1,COUNTIF($O$2:$O209,Input!$C226)&lt;1),Input!O226,0)</f>
        <v>0</v>
      </c>
      <c r="L210" s="177">
        <f>IF(OR(COUNTIF($B$2:$B209,Input!$F226)&lt;1,COUNTIF($O$2:$O209,Input!$C226)&lt;1),Input!P226,0)</f>
        <v>0</v>
      </c>
      <c r="M210" s="129" t="str">
        <f t="shared" si="26"/>
        <v/>
      </c>
      <c r="N210" s="161">
        <f t="shared" si="32"/>
        <v>0</v>
      </c>
      <c r="O210" s="168">
        <f>Input!C226</f>
        <v>0</v>
      </c>
      <c r="P210" s="168"/>
      <c r="R210" s="131">
        <f t="shared" si="33"/>
        <v>0</v>
      </c>
      <c r="S210" s="133" t="str">
        <f t="shared" si="31"/>
        <v xml:space="preserve"> </v>
      </c>
      <c r="T210" s="133"/>
      <c r="U210" s="132" t="str">
        <f>_xlfn.IFNA(IF($D210=0,LOOKUP($F210,{0.1,0.2,0.3,0.4,0.5,0.6,0.7,0.8,0.9,1},{22,34,46,58,70,82,94,106,118,130}),""),"")</f>
        <v/>
      </c>
      <c r="V210" s="132" t="str">
        <f>_xlfn.IFNA(IF($D210=1,LOOKUP($F210,{0.1,0.2,0.3,0.4,0.5,0.6,0.7,0.8,0.9,1},{23,35,47,59,71,83,95,107,119,131}),""),"")</f>
        <v/>
      </c>
      <c r="W210" s="132" t="str">
        <f>_xlfn.IFNA(IF($D210=2,LOOKUP($F210,{0.1,0.2,0.3,0.4,0.5,0.6,0.7,0.8,0.9,1},{24,36,48,60,72,84,96,108,120,132}),""),"")</f>
        <v/>
      </c>
      <c r="X210" s="132" t="str">
        <f>_xlfn.IFNA(IF($D210=3,LOOKUP($F210,{0.1,0.2,0.3,0.4,0.5,0.6,0.7,0.8,0.9,1},{25,37,49,61,73,85,97,109,121,133}),""),"")</f>
        <v/>
      </c>
      <c r="Y210" s="132" t="str">
        <f>_xlfn.IFNA(IF($D210=4,LOOKUP($F210,{0.1,0.2,0.3,0.4,0.5,0.6,0.7,0.8,0.9,1},{26,38,50,62,74,86,98,110,122,134}),""),"")</f>
        <v/>
      </c>
      <c r="Z210" s="132" t="str">
        <f>_xlfn.IFNA(IF($D210=5,LOOKUP($F210,{0.1,0.2,0.3,0.4,0.5,0.6,0.7,0.8,0.9,1},{27,39,51,63,75,87,99,111,123,135}),""),"")</f>
        <v/>
      </c>
      <c r="AA210" s="132">
        <f t="shared" si="27"/>
        <v>0</v>
      </c>
      <c r="AB210" s="132" t="str">
        <f t="shared" si="28"/>
        <v>00</v>
      </c>
      <c r="AC210" s="82" t="e">
        <f>VLOOKUP(AB210,'AMI Ref'!T:U,2,FALSE)</f>
        <v>#N/A</v>
      </c>
      <c r="AD210" s="124"/>
      <c r="AE210" s="81" t="str">
        <f>_xlfn.IFNA(IF($D210=0,IF($J210="Not Paid by Tenant",0,INDEX('AMI Ref'!$K$5:$N$5,MATCH($J210,{"Oil","Gas","Electric - Other","ELECTRIC - HEAT PUMP"},0))),0),"")</f>
        <v/>
      </c>
      <c r="AF210" s="81">
        <f>_xlfn.IFNA(IF($D210=1,IF($J210="Not Paid by Tenant",0,INDEX('AMI Ref'!$K$6:$N$6,MATCH($J210,{"Oil","Gas","Electric - Other","ELECTRIC - HEAT PUMP"},0))),0),"")</f>
        <v>0</v>
      </c>
      <c r="AG210" s="81">
        <f>_xlfn.IFNA(IF($D210=2,IF($J210="Not Paid by Tenant",0,INDEX('AMI Ref'!$K$7:$N$7,MATCH($J210,{"Oil","Gas","Electric - Other","ELECTRIC - HEAT PUMP"},0))),0),"")</f>
        <v>0</v>
      </c>
      <c r="AH210" s="81">
        <f>_xlfn.IFNA(IF($D210=3,IF($J210="Not Paid by Tenant",0,INDEX('AMI Ref'!$K$8:$N$8,MATCH($J210,{"Oil","Gas","Electric - Other","ELECTRIC - HEAT PUMP"},0))),0),"")</f>
        <v>0</v>
      </c>
      <c r="AI210" s="81">
        <f>_xlfn.IFNA(IF($D210=4,IF($J210="Not Paid by Tenant",0,INDEX('AMI Ref'!$K$9:$N$9,MATCH($J210,{"Oil","Gas","Electric - Other","ELECTRIC - HEAT PUMP"},0))),0),"")</f>
        <v>0</v>
      </c>
      <c r="AJ210" s="81">
        <f>_xlfn.IFNA(IF($D210=5,IF($J210="Not Paid by Tenant",0,INDEX('AMI Ref'!$K$10:$N$10,MATCH($J210,{"Oil","Gas","Electric - Other","ELECTRIC - HEAT PUMP"},0))),0),"")</f>
        <v>0</v>
      </c>
      <c r="AK210" s="128"/>
      <c r="AL210" s="81" t="str">
        <f>_xlfn.IFNA(IF($D210=0,IF($K210="Not Paid by Tenant",0,INDEX('AMI Ref'!$O$5:$R$5,MATCH($K210,{"Oil","Gas","Electric - Other","Electric ccASHP - split"},0))),0),"")</f>
        <v/>
      </c>
      <c r="AM210" s="81">
        <f>_xlfn.IFNA(IF($D210=1,IF($K210="Not Paid by Tenant",0,INDEX('AMI Ref'!$O$6:$R$6,MATCH($K210,{"Oil","Gas","Electric - Other","Electric ccASHP - split"},0))),0),"")</f>
        <v>0</v>
      </c>
      <c r="AN210" s="81">
        <f>_xlfn.IFNA(IF($D210=2,IF($K210="Not Paid by Tenant",0,INDEX('AMI Ref'!$O$7:$R$7,MATCH($K210,{"Oil","Gas","Electric - Other","Electric ccASHP - split"},0))),0),"")</f>
        <v>0</v>
      </c>
      <c r="AO210" s="81">
        <f>_xlfn.IFNA(IF($D210=3,IF($K210="Not Paid by Tenant",0,INDEX('AMI Ref'!$O$8:$R$8,MATCH($K210,{"Oil","Gas","Electric - Other","Electric ccASHP - split"},0))),0),"")</f>
        <v>0</v>
      </c>
      <c r="AP210" s="81">
        <f>_xlfn.IFNA(IF($D210=4,IF($K210="Not Paid by Tenant",0,INDEX('AMI Ref'!$O$9:$R$9,MATCH($K210,{"Oil","Gas","Electric - Other","Electric ccASHP - split"},0))),0),"")</f>
        <v>0</v>
      </c>
      <c r="AQ210" s="81">
        <f>_xlfn.IFNA(IF($D210=5,IF($K210="Not Paid by Tenant",0,INDEX('AMI Ref'!$O$10:$R$10,MATCH($K210,{"Oil","Gas","Electric - Other","Electric ccASHP - split"},0))),0),"")</f>
        <v>0</v>
      </c>
      <c r="AR210" s="124">
        <f t="shared" si="29"/>
        <v>0</v>
      </c>
      <c r="AS210" s="123" t="e">
        <f t="shared" si="30"/>
        <v>#N/A</v>
      </c>
    </row>
    <row r="211" spans="1:45" ht="12.95" customHeight="1" x14ac:dyDescent="0.2">
      <c r="A211" s="130">
        <v>209</v>
      </c>
      <c r="B211" s="177">
        <f>IF(OR(COUNTIF($B$2:$B210,Input!$F227)&lt;1,COUNTIF($O$2:$O210,Input!$C227)&lt;1),Input!F227,0)</f>
        <v>0</v>
      </c>
      <c r="C211" s="177">
        <f>IF(OR(COUNTIF($B$2:$B210,Input!$F227)&lt;1,COUNTIF($O$2:$O210,Input!$C227)&lt;1),Input!G227,0)</f>
        <v>0</v>
      </c>
      <c r="D211" s="177">
        <f>IF(OR(COUNTIF($B$2:$B210,Input!$F227)&lt;1,COUNTIF($O$2:$O210,Input!$C227)&lt;1),Input!H227,0)</f>
        <v>0</v>
      </c>
      <c r="E211" s="177">
        <f>IF(OR(COUNTIF($B$2:$B210,Input!$F227)&lt;1,COUNTIF($O$2:$O210,Input!$C227)&lt;1),Input!I227,0)</f>
        <v>0</v>
      </c>
      <c r="F211" s="177">
        <f>IF(OR(COUNTIF($B$2:$B210,Input!$F227)&lt;1,COUNTIF($O$2:$O210,Input!$C227)&lt;1),Input!J227,0)</f>
        <v>0</v>
      </c>
      <c r="G211" s="177">
        <f>IF(OR(COUNTIF($B$2:$B210,Input!$F227)&lt;1,COUNTIF($O$2:$O210,Input!$C227)&lt;1),Input!K227,0)</f>
        <v>0</v>
      </c>
      <c r="H211" s="177">
        <f>IF(OR(COUNTIF($B$2:$B210,Input!$F227)&lt;1,COUNTIF($O$2:$O210,Input!$C227)&lt;1),Input!L227,0)</f>
        <v>0</v>
      </c>
      <c r="I211" s="177">
        <f>IF(OR(COUNTIF($B$2:$B210,Input!$F227)&lt;1,COUNTIF($O$2:$O210,Input!$C227)&lt;1),Input!M227,0)</f>
        <v>0</v>
      </c>
      <c r="J211" s="177">
        <f>IF(OR(COUNTIF($B$2:$B210,Input!$F227)&lt;1,COUNTIF($O$2:$O210,Input!$C227)&lt;1),Input!N227,0)</f>
        <v>0</v>
      </c>
      <c r="K211" s="177">
        <f>IF(OR(COUNTIF($B$2:$B210,Input!$F227)&lt;1,COUNTIF($O$2:$O210,Input!$C227)&lt;1),Input!O227,0)</f>
        <v>0</v>
      </c>
      <c r="L211" s="177">
        <f>IF(OR(COUNTIF($B$2:$B210,Input!$F227)&lt;1,COUNTIF($O$2:$O210,Input!$C227)&lt;1),Input!P227,0)</f>
        <v>0</v>
      </c>
      <c r="M211" s="129" t="str">
        <f t="shared" si="26"/>
        <v/>
      </c>
      <c r="N211" s="161">
        <f t="shared" si="32"/>
        <v>0</v>
      </c>
      <c r="O211" s="168">
        <f>Input!C227</f>
        <v>0</v>
      </c>
      <c r="P211" s="168"/>
      <c r="R211" s="131">
        <f t="shared" si="33"/>
        <v>0</v>
      </c>
      <c r="S211" s="133" t="str">
        <f t="shared" si="31"/>
        <v xml:space="preserve"> </v>
      </c>
      <c r="T211" s="133"/>
      <c r="U211" s="132" t="str">
        <f>_xlfn.IFNA(IF($D211=0,LOOKUP($F211,{0.1,0.2,0.3,0.4,0.5,0.6,0.7,0.8,0.9,1},{22,34,46,58,70,82,94,106,118,130}),""),"")</f>
        <v/>
      </c>
      <c r="V211" s="132" t="str">
        <f>_xlfn.IFNA(IF($D211=1,LOOKUP($F211,{0.1,0.2,0.3,0.4,0.5,0.6,0.7,0.8,0.9,1},{23,35,47,59,71,83,95,107,119,131}),""),"")</f>
        <v/>
      </c>
      <c r="W211" s="132" t="str">
        <f>_xlfn.IFNA(IF($D211=2,LOOKUP($F211,{0.1,0.2,0.3,0.4,0.5,0.6,0.7,0.8,0.9,1},{24,36,48,60,72,84,96,108,120,132}),""),"")</f>
        <v/>
      </c>
      <c r="X211" s="132" t="str">
        <f>_xlfn.IFNA(IF($D211=3,LOOKUP($F211,{0.1,0.2,0.3,0.4,0.5,0.6,0.7,0.8,0.9,1},{25,37,49,61,73,85,97,109,121,133}),""),"")</f>
        <v/>
      </c>
      <c r="Y211" s="132" t="str">
        <f>_xlfn.IFNA(IF($D211=4,LOOKUP($F211,{0.1,0.2,0.3,0.4,0.5,0.6,0.7,0.8,0.9,1},{26,38,50,62,74,86,98,110,122,134}),""),"")</f>
        <v/>
      </c>
      <c r="Z211" s="132" t="str">
        <f>_xlfn.IFNA(IF($D211=5,LOOKUP($F211,{0.1,0.2,0.3,0.4,0.5,0.6,0.7,0.8,0.9,1},{27,39,51,63,75,87,99,111,123,135}),""),"")</f>
        <v/>
      </c>
      <c r="AA211" s="132">
        <f t="shared" si="27"/>
        <v>0</v>
      </c>
      <c r="AB211" s="132" t="str">
        <f t="shared" si="28"/>
        <v>00</v>
      </c>
      <c r="AC211" s="82" t="e">
        <f>VLOOKUP(AB211,'AMI Ref'!T:U,2,FALSE)</f>
        <v>#N/A</v>
      </c>
      <c r="AD211" s="124"/>
      <c r="AE211" s="81" t="str">
        <f>_xlfn.IFNA(IF($D211=0,IF($J211="Not Paid by Tenant",0,INDEX('AMI Ref'!$K$5:$N$5,MATCH($J211,{"Oil","Gas","Electric - Other","ELECTRIC - HEAT PUMP"},0))),0),"")</f>
        <v/>
      </c>
      <c r="AF211" s="81">
        <f>_xlfn.IFNA(IF($D211=1,IF($J211="Not Paid by Tenant",0,INDEX('AMI Ref'!$K$6:$N$6,MATCH($J211,{"Oil","Gas","Electric - Other","ELECTRIC - HEAT PUMP"},0))),0),"")</f>
        <v>0</v>
      </c>
      <c r="AG211" s="81">
        <f>_xlfn.IFNA(IF($D211=2,IF($J211="Not Paid by Tenant",0,INDEX('AMI Ref'!$K$7:$N$7,MATCH($J211,{"Oil","Gas","Electric - Other","ELECTRIC - HEAT PUMP"},0))),0),"")</f>
        <v>0</v>
      </c>
      <c r="AH211" s="81">
        <f>_xlfn.IFNA(IF($D211=3,IF($J211="Not Paid by Tenant",0,INDEX('AMI Ref'!$K$8:$N$8,MATCH($J211,{"Oil","Gas","Electric - Other","ELECTRIC - HEAT PUMP"},0))),0),"")</f>
        <v>0</v>
      </c>
      <c r="AI211" s="81">
        <f>_xlfn.IFNA(IF($D211=4,IF($J211="Not Paid by Tenant",0,INDEX('AMI Ref'!$K$9:$N$9,MATCH($J211,{"Oil","Gas","Electric - Other","ELECTRIC - HEAT PUMP"},0))),0),"")</f>
        <v>0</v>
      </c>
      <c r="AJ211" s="81">
        <f>_xlfn.IFNA(IF($D211=5,IF($J211="Not Paid by Tenant",0,INDEX('AMI Ref'!$K$10:$N$10,MATCH($J211,{"Oil","Gas","Electric - Other","ELECTRIC - HEAT PUMP"},0))),0),"")</f>
        <v>0</v>
      </c>
      <c r="AK211" s="128"/>
      <c r="AL211" s="81" t="str">
        <f>_xlfn.IFNA(IF($D211=0,IF($K211="Not Paid by Tenant",0,INDEX('AMI Ref'!$O$5:$R$5,MATCH($K211,{"Oil","Gas","Electric - Other","Electric ccASHP - split"},0))),0),"")</f>
        <v/>
      </c>
      <c r="AM211" s="81">
        <f>_xlfn.IFNA(IF($D211=1,IF($K211="Not Paid by Tenant",0,INDEX('AMI Ref'!$O$6:$R$6,MATCH($K211,{"Oil","Gas","Electric - Other","Electric ccASHP - split"},0))),0),"")</f>
        <v>0</v>
      </c>
      <c r="AN211" s="81">
        <f>_xlfn.IFNA(IF($D211=2,IF($K211="Not Paid by Tenant",0,INDEX('AMI Ref'!$O$7:$R$7,MATCH($K211,{"Oil","Gas","Electric - Other","Electric ccASHP - split"},0))),0),"")</f>
        <v>0</v>
      </c>
      <c r="AO211" s="81">
        <f>_xlfn.IFNA(IF($D211=3,IF($K211="Not Paid by Tenant",0,INDEX('AMI Ref'!$O$8:$R$8,MATCH($K211,{"Oil","Gas","Electric - Other","Electric ccASHP - split"},0))),0),"")</f>
        <v>0</v>
      </c>
      <c r="AP211" s="81">
        <f>_xlfn.IFNA(IF($D211=4,IF($K211="Not Paid by Tenant",0,INDEX('AMI Ref'!$O$9:$R$9,MATCH($K211,{"Oil","Gas","Electric - Other","Electric ccASHP - split"},0))),0),"")</f>
        <v>0</v>
      </c>
      <c r="AQ211" s="81">
        <f>_xlfn.IFNA(IF($D211=5,IF($K211="Not Paid by Tenant",0,INDEX('AMI Ref'!$O$10:$R$10,MATCH($K211,{"Oil","Gas","Electric - Other","Electric ccASHP - split"},0))),0),"")</f>
        <v>0</v>
      </c>
      <c r="AR211" s="124">
        <f t="shared" si="29"/>
        <v>0</v>
      </c>
      <c r="AS211" s="123" t="e">
        <f t="shared" si="30"/>
        <v>#N/A</v>
      </c>
    </row>
    <row r="212" spans="1:45" ht="12.95" customHeight="1" x14ac:dyDescent="0.2">
      <c r="A212" s="130">
        <v>210</v>
      </c>
      <c r="B212" s="177">
        <f>IF(OR(COUNTIF($B$2:$B211,Input!$F228)&lt;1,COUNTIF($O$2:$O211,Input!$C228)&lt;1),Input!F228,0)</f>
        <v>0</v>
      </c>
      <c r="C212" s="177">
        <f>IF(OR(COUNTIF($B$2:$B211,Input!$F228)&lt;1,COUNTIF($O$2:$O211,Input!$C228)&lt;1),Input!G228,0)</f>
        <v>0</v>
      </c>
      <c r="D212" s="177">
        <f>IF(OR(COUNTIF($B$2:$B211,Input!$F228)&lt;1,COUNTIF($O$2:$O211,Input!$C228)&lt;1),Input!H228,0)</f>
        <v>0</v>
      </c>
      <c r="E212" s="177">
        <f>IF(OR(COUNTIF($B$2:$B211,Input!$F228)&lt;1,COUNTIF($O$2:$O211,Input!$C228)&lt;1),Input!I228,0)</f>
        <v>0</v>
      </c>
      <c r="F212" s="177">
        <f>IF(OR(COUNTIF($B$2:$B211,Input!$F228)&lt;1,COUNTIF($O$2:$O211,Input!$C228)&lt;1),Input!J228,0)</f>
        <v>0</v>
      </c>
      <c r="G212" s="177">
        <f>IF(OR(COUNTIF($B$2:$B211,Input!$F228)&lt;1,COUNTIF($O$2:$O211,Input!$C228)&lt;1),Input!K228,0)</f>
        <v>0</v>
      </c>
      <c r="H212" s="177">
        <f>IF(OR(COUNTIF($B$2:$B211,Input!$F228)&lt;1,COUNTIF($O$2:$O211,Input!$C228)&lt;1),Input!L228,0)</f>
        <v>0</v>
      </c>
      <c r="I212" s="177">
        <f>IF(OR(COUNTIF($B$2:$B211,Input!$F228)&lt;1,COUNTIF($O$2:$O211,Input!$C228)&lt;1),Input!M228,0)</f>
        <v>0</v>
      </c>
      <c r="J212" s="177">
        <f>IF(OR(COUNTIF($B$2:$B211,Input!$F228)&lt;1,COUNTIF($O$2:$O211,Input!$C228)&lt;1),Input!N228,0)</f>
        <v>0</v>
      </c>
      <c r="K212" s="177">
        <f>IF(OR(COUNTIF($B$2:$B211,Input!$F228)&lt;1,COUNTIF($O$2:$O211,Input!$C228)&lt;1),Input!O228,0)</f>
        <v>0</v>
      </c>
      <c r="L212" s="177">
        <f>IF(OR(COUNTIF($B$2:$B211,Input!$F228)&lt;1,COUNTIF($O$2:$O211,Input!$C228)&lt;1),Input!P228,0)</f>
        <v>0</v>
      </c>
      <c r="M212" s="129" t="str">
        <f t="shared" si="26"/>
        <v/>
      </c>
      <c r="N212" s="161">
        <f t="shared" si="32"/>
        <v>0</v>
      </c>
      <c r="O212" s="168">
        <f>Input!C228</f>
        <v>0</v>
      </c>
      <c r="P212" s="168"/>
      <c r="R212" s="131">
        <f t="shared" si="33"/>
        <v>0</v>
      </c>
      <c r="S212" s="133" t="str">
        <f t="shared" si="31"/>
        <v xml:space="preserve"> </v>
      </c>
      <c r="T212" s="133"/>
      <c r="U212" s="132" t="str">
        <f>_xlfn.IFNA(IF($D212=0,LOOKUP($F212,{0.1,0.2,0.3,0.4,0.5,0.6,0.7,0.8,0.9,1},{22,34,46,58,70,82,94,106,118,130}),""),"")</f>
        <v/>
      </c>
      <c r="V212" s="132" t="str">
        <f>_xlfn.IFNA(IF($D212=1,LOOKUP($F212,{0.1,0.2,0.3,0.4,0.5,0.6,0.7,0.8,0.9,1},{23,35,47,59,71,83,95,107,119,131}),""),"")</f>
        <v/>
      </c>
      <c r="W212" s="132" t="str">
        <f>_xlfn.IFNA(IF($D212=2,LOOKUP($F212,{0.1,0.2,0.3,0.4,0.5,0.6,0.7,0.8,0.9,1},{24,36,48,60,72,84,96,108,120,132}),""),"")</f>
        <v/>
      </c>
      <c r="X212" s="132" t="str">
        <f>_xlfn.IFNA(IF($D212=3,LOOKUP($F212,{0.1,0.2,0.3,0.4,0.5,0.6,0.7,0.8,0.9,1},{25,37,49,61,73,85,97,109,121,133}),""),"")</f>
        <v/>
      </c>
      <c r="Y212" s="132" t="str">
        <f>_xlfn.IFNA(IF($D212=4,LOOKUP($F212,{0.1,0.2,0.3,0.4,0.5,0.6,0.7,0.8,0.9,1},{26,38,50,62,74,86,98,110,122,134}),""),"")</f>
        <v/>
      </c>
      <c r="Z212" s="132" t="str">
        <f>_xlfn.IFNA(IF($D212=5,LOOKUP($F212,{0.1,0.2,0.3,0.4,0.5,0.6,0.7,0.8,0.9,1},{27,39,51,63,75,87,99,111,123,135}),""),"")</f>
        <v/>
      </c>
      <c r="AA212" s="132">
        <f t="shared" si="27"/>
        <v>0</v>
      </c>
      <c r="AB212" s="132" t="str">
        <f t="shared" si="28"/>
        <v>00</v>
      </c>
      <c r="AC212" s="82" t="e">
        <f>VLOOKUP(AB212,'AMI Ref'!T:U,2,FALSE)</f>
        <v>#N/A</v>
      </c>
      <c r="AD212" s="124"/>
      <c r="AE212" s="81" t="str">
        <f>_xlfn.IFNA(IF($D212=0,IF($J212="Not Paid by Tenant",0,INDEX('AMI Ref'!$K$5:$N$5,MATCH($J212,{"Oil","Gas","Electric - Other","ELECTRIC - HEAT PUMP"},0))),0),"")</f>
        <v/>
      </c>
      <c r="AF212" s="81">
        <f>_xlfn.IFNA(IF($D212=1,IF($J212="Not Paid by Tenant",0,INDEX('AMI Ref'!$K$6:$N$6,MATCH($J212,{"Oil","Gas","Electric - Other","ELECTRIC - HEAT PUMP"},0))),0),"")</f>
        <v>0</v>
      </c>
      <c r="AG212" s="81">
        <f>_xlfn.IFNA(IF($D212=2,IF($J212="Not Paid by Tenant",0,INDEX('AMI Ref'!$K$7:$N$7,MATCH($J212,{"Oil","Gas","Electric - Other","ELECTRIC - HEAT PUMP"},0))),0),"")</f>
        <v>0</v>
      </c>
      <c r="AH212" s="81">
        <f>_xlfn.IFNA(IF($D212=3,IF($J212="Not Paid by Tenant",0,INDEX('AMI Ref'!$K$8:$N$8,MATCH($J212,{"Oil","Gas","Electric - Other","ELECTRIC - HEAT PUMP"},0))),0),"")</f>
        <v>0</v>
      </c>
      <c r="AI212" s="81">
        <f>_xlfn.IFNA(IF($D212=4,IF($J212="Not Paid by Tenant",0,INDEX('AMI Ref'!$K$9:$N$9,MATCH($J212,{"Oil","Gas","Electric - Other","ELECTRIC - HEAT PUMP"},0))),0),"")</f>
        <v>0</v>
      </c>
      <c r="AJ212" s="81">
        <f>_xlfn.IFNA(IF($D212=5,IF($J212="Not Paid by Tenant",0,INDEX('AMI Ref'!$K$10:$N$10,MATCH($J212,{"Oil","Gas","Electric - Other","ELECTRIC - HEAT PUMP"},0))),0),"")</f>
        <v>0</v>
      </c>
      <c r="AK212" s="128"/>
      <c r="AL212" s="81" t="str">
        <f>_xlfn.IFNA(IF($D212=0,IF($K212="Not Paid by Tenant",0,INDEX('AMI Ref'!$O$5:$R$5,MATCH($K212,{"Oil","Gas","Electric - Other","Electric ccASHP - split"},0))),0),"")</f>
        <v/>
      </c>
      <c r="AM212" s="81">
        <f>_xlfn.IFNA(IF($D212=1,IF($K212="Not Paid by Tenant",0,INDEX('AMI Ref'!$O$6:$R$6,MATCH($K212,{"Oil","Gas","Electric - Other","Electric ccASHP - split"},0))),0),"")</f>
        <v>0</v>
      </c>
      <c r="AN212" s="81">
        <f>_xlfn.IFNA(IF($D212=2,IF($K212="Not Paid by Tenant",0,INDEX('AMI Ref'!$O$7:$R$7,MATCH($K212,{"Oil","Gas","Electric - Other","Electric ccASHP - split"},0))),0),"")</f>
        <v>0</v>
      </c>
      <c r="AO212" s="81">
        <f>_xlfn.IFNA(IF($D212=3,IF($K212="Not Paid by Tenant",0,INDEX('AMI Ref'!$O$8:$R$8,MATCH($K212,{"Oil","Gas","Electric - Other","Electric ccASHP - split"},0))),0),"")</f>
        <v>0</v>
      </c>
      <c r="AP212" s="81">
        <f>_xlfn.IFNA(IF($D212=4,IF($K212="Not Paid by Tenant",0,INDEX('AMI Ref'!$O$9:$R$9,MATCH($K212,{"Oil","Gas","Electric - Other","Electric ccASHP - split"},0))),0),"")</f>
        <v>0</v>
      </c>
      <c r="AQ212" s="81">
        <f>_xlfn.IFNA(IF($D212=5,IF($K212="Not Paid by Tenant",0,INDEX('AMI Ref'!$O$10:$R$10,MATCH($K212,{"Oil","Gas","Electric - Other","Electric ccASHP - split"},0))),0),"")</f>
        <v>0</v>
      </c>
      <c r="AR212" s="124">
        <f t="shared" si="29"/>
        <v>0</v>
      </c>
      <c r="AS212" s="123" t="e">
        <f t="shared" si="30"/>
        <v>#N/A</v>
      </c>
    </row>
    <row r="213" spans="1:45" ht="12.95" customHeight="1" x14ac:dyDescent="0.2">
      <c r="A213" s="130">
        <v>211</v>
      </c>
      <c r="B213" s="177">
        <f>IF(OR(COUNTIF($B$2:$B212,Input!$F229)&lt;1,COUNTIF($O$2:$O212,Input!$C229)&lt;1),Input!F229,0)</f>
        <v>0</v>
      </c>
      <c r="C213" s="177">
        <f>IF(OR(COUNTIF($B$2:$B212,Input!$F229)&lt;1,COUNTIF($O$2:$O212,Input!$C229)&lt;1),Input!G229,0)</f>
        <v>0</v>
      </c>
      <c r="D213" s="177">
        <f>IF(OR(COUNTIF($B$2:$B212,Input!$F229)&lt;1,COUNTIF($O$2:$O212,Input!$C229)&lt;1),Input!H229,0)</f>
        <v>0</v>
      </c>
      <c r="E213" s="177">
        <f>IF(OR(COUNTIF($B$2:$B212,Input!$F229)&lt;1,COUNTIF($O$2:$O212,Input!$C229)&lt;1),Input!I229,0)</f>
        <v>0</v>
      </c>
      <c r="F213" s="177">
        <f>IF(OR(COUNTIF($B$2:$B212,Input!$F229)&lt;1,COUNTIF($O$2:$O212,Input!$C229)&lt;1),Input!J229,0)</f>
        <v>0</v>
      </c>
      <c r="G213" s="177">
        <f>IF(OR(COUNTIF($B$2:$B212,Input!$F229)&lt;1,COUNTIF($O$2:$O212,Input!$C229)&lt;1),Input!K229,0)</f>
        <v>0</v>
      </c>
      <c r="H213" s="177">
        <f>IF(OR(COUNTIF($B$2:$B212,Input!$F229)&lt;1,COUNTIF($O$2:$O212,Input!$C229)&lt;1),Input!L229,0)</f>
        <v>0</v>
      </c>
      <c r="I213" s="177">
        <f>IF(OR(COUNTIF($B$2:$B212,Input!$F229)&lt;1,COUNTIF($O$2:$O212,Input!$C229)&lt;1),Input!M229,0)</f>
        <v>0</v>
      </c>
      <c r="J213" s="177">
        <f>IF(OR(COUNTIF($B$2:$B212,Input!$F229)&lt;1,COUNTIF($O$2:$O212,Input!$C229)&lt;1),Input!N229,0)</f>
        <v>0</v>
      </c>
      <c r="K213" s="177">
        <f>IF(OR(COUNTIF($B$2:$B212,Input!$F229)&lt;1,COUNTIF($O$2:$O212,Input!$C229)&lt;1),Input!O229,0)</f>
        <v>0</v>
      </c>
      <c r="L213" s="177">
        <f>IF(OR(COUNTIF($B$2:$B212,Input!$F229)&lt;1,COUNTIF($O$2:$O212,Input!$C229)&lt;1),Input!P229,0)</f>
        <v>0</v>
      </c>
      <c r="M213" s="129" t="str">
        <f t="shared" si="26"/>
        <v/>
      </c>
      <c r="N213" s="161">
        <f t="shared" si="32"/>
        <v>0</v>
      </c>
      <c r="O213" s="168">
        <f>Input!C229</f>
        <v>0</v>
      </c>
      <c r="P213" s="168"/>
      <c r="R213" s="131">
        <f t="shared" si="33"/>
        <v>0</v>
      </c>
      <c r="S213" s="133" t="str">
        <f t="shared" si="31"/>
        <v xml:space="preserve"> </v>
      </c>
      <c r="T213" s="133"/>
      <c r="U213" s="132" t="str">
        <f>_xlfn.IFNA(IF($D213=0,LOOKUP($F213,{0.1,0.2,0.3,0.4,0.5,0.6,0.7,0.8,0.9,1},{22,34,46,58,70,82,94,106,118,130}),""),"")</f>
        <v/>
      </c>
      <c r="V213" s="132" t="str">
        <f>_xlfn.IFNA(IF($D213=1,LOOKUP($F213,{0.1,0.2,0.3,0.4,0.5,0.6,0.7,0.8,0.9,1},{23,35,47,59,71,83,95,107,119,131}),""),"")</f>
        <v/>
      </c>
      <c r="W213" s="132" t="str">
        <f>_xlfn.IFNA(IF($D213=2,LOOKUP($F213,{0.1,0.2,0.3,0.4,0.5,0.6,0.7,0.8,0.9,1},{24,36,48,60,72,84,96,108,120,132}),""),"")</f>
        <v/>
      </c>
      <c r="X213" s="132" t="str">
        <f>_xlfn.IFNA(IF($D213=3,LOOKUP($F213,{0.1,0.2,0.3,0.4,0.5,0.6,0.7,0.8,0.9,1},{25,37,49,61,73,85,97,109,121,133}),""),"")</f>
        <v/>
      </c>
      <c r="Y213" s="132" t="str">
        <f>_xlfn.IFNA(IF($D213=4,LOOKUP($F213,{0.1,0.2,0.3,0.4,0.5,0.6,0.7,0.8,0.9,1},{26,38,50,62,74,86,98,110,122,134}),""),"")</f>
        <v/>
      </c>
      <c r="Z213" s="132" t="str">
        <f>_xlfn.IFNA(IF($D213=5,LOOKUP($F213,{0.1,0.2,0.3,0.4,0.5,0.6,0.7,0.8,0.9,1},{27,39,51,63,75,87,99,111,123,135}),""),"")</f>
        <v/>
      </c>
      <c r="AA213" s="132">
        <f t="shared" si="27"/>
        <v>0</v>
      </c>
      <c r="AB213" s="132" t="str">
        <f t="shared" si="28"/>
        <v>00</v>
      </c>
      <c r="AC213" s="82" t="e">
        <f>VLOOKUP(AB213,'AMI Ref'!T:U,2,FALSE)</f>
        <v>#N/A</v>
      </c>
      <c r="AD213" s="124"/>
      <c r="AE213" s="81" t="str">
        <f>_xlfn.IFNA(IF($D213=0,IF($J213="Not Paid by Tenant",0,INDEX('AMI Ref'!$K$5:$N$5,MATCH($J213,{"Oil","Gas","Electric - Other","ELECTRIC - HEAT PUMP"},0))),0),"")</f>
        <v/>
      </c>
      <c r="AF213" s="81">
        <f>_xlfn.IFNA(IF($D213=1,IF($J213="Not Paid by Tenant",0,INDEX('AMI Ref'!$K$6:$N$6,MATCH($J213,{"Oil","Gas","Electric - Other","ELECTRIC - HEAT PUMP"},0))),0),"")</f>
        <v>0</v>
      </c>
      <c r="AG213" s="81">
        <f>_xlfn.IFNA(IF($D213=2,IF($J213="Not Paid by Tenant",0,INDEX('AMI Ref'!$K$7:$N$7,MATCH($J213,{"Oil","Gas","Electric - Other","ELECTRIC - HEAT PUMP"},0))),0),"")</f>
        <v>0</v>
      </c>
      <c r="AH213" s="81">
        <f>_xlfn.IFNA(IF($D213=3,IF($J213="Not Paid by Tenant",0,INDEX('AMI Ref'!$K$8:$N$8,MATCH($J213,{"Oil","Gas","Electric - Other","ELECTRIC - HEAT PUMP"},0))),0),"")</f>
        <v>0</v>
      </c>
      <c r="AI213" s="81">
        <f>_xlfn.IFNA(IF($D213=4,IF($J213="Not Paid by Tenant",0,INDEX('AMI Ref'!$K$9:$N$9,MATCH($J213,{"Oil","Gas","Electric - Other","ELECTRIC - HEAT PUMP"},0))),0),"")</f>
        <v>0</v>
      </c>
      <c r="AJ213" s="81">
        <f>_xlfn.IFNA(IF($D213=5,IF($J213="Not Paid by Tenant",0,INDEX('AMI Ref'!$K$10:$N$10,MATCH($J213,{"Oil","Gas","Electric - Other","ELECTRIC - HEAT PUMP"},0))),0),"")</f>
        <v>0</v>
      </c>
      <c r="AK213" s="128"/>
      <c r="AL213" s="81" t="str">
        <f>_xlfn.IFNA(IF($D213=0,IF($K213="Not Paid by Tenant",0,INDEX('AMI Ref'!$O$5:$R$5,MATCH($K213,{"Oil","Gas","Electric - Other","Electric ccASHP - split"},0))),0),"")</f>
        <v/>
      </c>
      <c r="AM213" s="81">
        <f>_xlfn.IFNA(IF($D213=1,IF($K213="Not Paid by Tenant",0,INDEX('AMI Ref'!$O$6:$R$6,MATCH($K213,{"Oil","Gas","Electric - Other","Electric ccASHP - split"},0))),0),"")</f>
        <v>0</v>
      </c>
      <c r="AN213" s="81">
        <f>_xlfn.IFNA(IF($D213=2,IF($K213="Not Paid by Tenant",0,INDEX('AMI Ref'!$O$7:$R$7,MATCH($K213,{"Oil","Gas","Electric - Other","Electric ccASHP - split"},0))),0),"")</f>
        <v>0</v>
      </c>
      <c r="AO213" s="81">
        <f>_xlfn.IFNA(IF($D213=3,IF($K213="Not Paid by Tenant",0,INDEX('AMI Ref'!$O$8:$R$8,MATCH($K213,{"Oil","Gas","Electric - Other","Electric ccASHP - split"},0))),0),"")</f>
        <v>0</v>
      </c>
      <c r="AP213" s="81">
        <f>_xlfn.IFNA(IF($D213=4,IF($K213="Not Paid by Tenant",0,INDEX('AMI Ref'!$O$9:$R$9,MATCH($K213,{"Oil","Gas","Electric - Other","Electric ccASHP - split"},0))),0),"")</f>
        <v>0</v>
      </c>
      <c r="AQ213" s="81">
        <f>_xlfn.IFNA(IF($D213=5,IF($K213="Not Paid by Tenant",0,INDEX('AMI Ref'!$O$10:$R$10,MATCH($K213,{"Oil","Gas","Electric - Other","Electric ccASHP - split"},0))),0),"")</f>
        <v>0</v>
      </c>
      <c r="AR213" s="124">
        <f t="shared" si="29"/>
        <v>0</v>
      </c>
      <c r="AS213" s="123" t="e">
        <f t="shared" si="30"/>
        <v>#N/A</v>
      </c>
    </row>
    <row r="214" spans="1:45" ht="12.95" customHeight="1" x14ac:dyDescent="0.2">
      <c r="A214" s="130">
        <v>212</v>
      </c>
      <c r="B214" s="177">
        <f>IF(OR(COUNTIF($B$2:$B213,Input!$F230)&lt;1,COUNTIF($O$2:$O213,Input!$C230)&lt;1),Input!F230,0)</f>
        <v>0</v>
      </c>
      <c r="C214" s="177">
        <f>IF(OR(COUNTIF($B$2:$B213,Input!$F230)&lt;1,COUNTIF($O$2:$O213,Input!$C230)&lt;1),Input!G230,0)</f>
        <v>0</v>
      </c>
      <c r="D214" s="177">
        <f>IF(OR(COUNTIF($B$2:$B213,Input!$F230)&lt;1,COUNTIF($O$2:$O213,Input!$C230)&lt;1),Input!H230,0)</f>
        <v>0</v>
      </c>
      <c r="E214" s="177">
        <f>IF(OR(COUNTIF($B$2:$B213,Input!$F230)&lt;1,COUNTIF($O$2:$O213,Input!$C230)&lt;1),Input!I230,0)</f>
        <v>0</v>
      </c>
      <c r="F214" s="177">
        <f>IF(OR(COUNTIF($B$2:$B213,Input!$F230)&lt;1,COUNTIF($O$2:$O213,Input!$C230)&lt;1),Input!J230,0)</f>
        <v>0</v>
      </c>
      <c r="G214" s="177">
        <f>IF(OR(COUNTIF($B$2:$B213,Input!$F230)&lt;1,COUNTIF($O$2:$O213,Input!$C230)&lt;1),Input!K230,0)</f>
        <v>0</v>
      </c>
      <c r="H214" s="177">
        <f>IF(OR(COUNTIF($B$2:$B213,Input!$F230)&lt;1,COUNTIF($O$2:$O213,Input!$C230)&lt;1),Input!L230,0)</f>
        <v>0</v>
      </c>
      <c r="I214" s="177">
        <f>IF(OR(COUNTIF($B$2:$B213,Input!$F230)&lt;1,COUNTIF($O$2:$O213,Input!$C230)&lt;1),Input!M230,0)</f>
        <v>0</v>
      </c>
      <c r="J214" s="177">
        <f>IF(OR(COUNTIF($B$2:$B213,Input!$F230)&lt;1,COUNTIF($O$2:$O213,Input!$C230)&lt;1),Input!N230,0)</f>
        <v>0</v>
      </c>
      <c r="K214" s="177">
        <f>IF(OR(COUNTIF($B$2:$B213,Input!$F230)&lt;1,COUNTIF($O$2:$O213,Input!$C230)&lt;1),Input!O230,0)</f>
        <v>0</v>
      </c>
      <c r="L214" s="177">
        <f>IF(OR(COUNTIF($B$2:$B213,Input!$F230)&lt;1,COUNTIF($O$2:$O213,Input!$C230)&lt;1),Input!P230,0)</f>
        <v>0</v>
      </c>
      <c r="M214" s="129" t="str">
        <f t="shared" si="26"/>
        <v/>
      </c>
      <c r="N214" s="161">
        <f t="shared" si="32"/>
        <v>0</v>
      </c>
      <c r="O214" s="168">
        <f>Input!C230</f>
        <v>0</v>
      </c>
      <c r="P214" s="168"/>
      <c r="R214" s="131">
        <f t="shared" si="33"/>
        <v>0</v>
      </c>
      <c r="S214" s="133" t="str">
        <f t="shared" si="31"/>
        <v xml:space="preserve"> </v>
      </c>
      <c r="T214" s="133"/>
      <c r="U214" s="132" t="str">
        <f>_xlfn.IFNA(IF($D214=0,LOOKUP($F214,{0.1,0.2,0.3,0.4,0.5,0.6,0.7,0.8,0.9,1},{22,34,46,58,70,82,94,106,118,130}),""),"")</f>
        <v/>
      </c>
      <c r="V214" s="132" t="str">
        <f>_xlfn.IFNA(IF($D214=1,LOOKUP($F214,{0.1,0.2,0.3,0.4,0.5,0.6,0.7,0.8,0.9,1},{23,35,47,59,71,83,95,107,119,131}),""),"")</f>
        <v/>
      </c>
      <c r="W214" s="132" t="str">
        <f>_xlfn.IFNA(IF($D214=2,LOOKUP($F214,{0.1,0.2,0.3,0.4,0.5,0.6,0.7,0.8,0.9,1},{24,36,48,60,72,84,96,108,120,132}),""),"")</f>
        <v/>
      </c>
      <c r="X214" s="132" t="str">
        <f>_xlfn.IFNA(IF($D214=3,LOOKUP($F214,{0.1,0.2,0.3,0.4,0.5,0.6,0.7,0.8,0.9,1},{25,37,49,61,73,85,97,109,121,133}),""),"")</f>
        <v/>
      </c>
      <c r="Y214" s="132" t="str">
        <f>_xlfn.IFNA(IF($D214=4,LOOKUP($F214,{0.1,0.2,0.3,0.4,0.5,0.6,0.7,0.8,0.9,1},{26,38,50,62,74,86,98,110,122,134}),""),"")</f>
        <v/>
      </c>
      <c r="Z214" s="132" t="str">
        <f>_xlfn.IFNA(IF($D214=5,LOOKUP($F214,{0.1,0.2,0.3,0.4,0.5,0.6,0.7,0.8,0.9,1},{27,39,51,63,75,87,99,111,123,135}),""),"")</f>
        <v/>
      </c>
      <c r="AA214" s="132">
        <f t="shared" si="27"/>
        <v>0</v>
      </c>
      <c r="AB214" s="132" t="str">
        <f t="shared" si="28"/>
        <v>00</v>
      </c>
      <c r="AC214" s="82" t="e">
        <f>VLOOKUP(AB214,'AMI Ref'!T:U,2,FALSE)</f>
        <v>#N/A</v>
      </c>
      <c r="AD214" s="124"/>
      <c r="AE214" s="81" t="str">
        <f>_xlfn.IFNA(IF($D214=0,IF($J214="Not Paid by Tenant",0,INDEX('AMI Ref'!$K$5:$N$5,MATCH($J214,{"Oil","Gas","Electric - Other","ELECTRIC - HEAT PUMP"},0))),0),"")</f>
        <v/>
      </c>
      <c r="AF214" s="81">
        <f>_xlfn.IFNA(IF($D214=1,IF($J214="Not Paid by Tenant",0,INDEX('AMI Ref'!$K$6:$N$6,MATCH($J214,{"Oil","Gas","Electric - Other","ELECTRIC - HEAT PUMP"},0))),0),"")</f>
        <v>0</v>
      </c>
      <c r="AG214" s="81">
        <f>_xlfn.IFNA(IF($D214=2,IF($J214="Not Paid by Tenant",0,INDEX('AMI Ref'!$K$7:$N$7,MATCH($J214,{"Oil","Gas","Electric - Other","ELECTRIC - HEAT PUMP"},0))),0),"")</f>
        <v>0</v>
      </c>
      <c r="AH214" s="81">
        <f>_xlfn.IFNA(IF($D214=3,IF($J214="Not Paid by Tenant",0,INDEX('AMI Ref'!$K$8:$N$8,MATCH($J214,{"Oil","Gas","Electric - Other","ELECTRIC - HEAT PUMP"},0))),0),"")</f>
        <v>0</v>
      </c>
      <c r="AI214" s="81">
        <f>_xlfn.IFNA(IF($D214=4,IF($J214="Not Paid by Tenant",0,INDEX('AMI Ref'!$K$9:$N$9,MATCH($J214,{"Oil","Gas","Electric - Other","ELECTRIC - HEAT PUMP"},0))),0),"")</f>
        <v>0</v>
      </c>
      <c r="AJ214" s="81">
        <f>_xlfn.IFNA(IF($D214=5,IF($J214="Not Paid by Tenant",0,INDEX('AMI Ref'!$K$10:$N$10,MATCH($J214,{"Oil","Gas","Electric - Other","ELECTRIC - HEAT PUMP"},0))),0),"")</f>
        <v>0</v>
      </c>
      <c r="AK214" s="128"/>
      <c r="AL214" s="81" t="str">
        <f>_xlfn.IFNA(IF($D214=0,IF($K214="Not Paid by Tenant",0,INDEX('AMI Ref'!$O$5:$R$5,MATCH($K214,{"Oil","Gas","Electric - Other","Electric ccASHP - split"},0))),0),"")</f>
        <v/>
      </c>
      <c r="AM214" s="81">
        <f>_xlfn.IFNA(IF($D214=1,IF($K214="Not Paid by Tenant",0,INDEX('AMI Ref'!$O$6:$R$6,MATCH($K214,{"Oil","Gas","Electric - Other","Electric ccASHP - split"},0))),0),"")</f>
        <v>0</v>
      </c>
      <c r="AN214" s="81">
        <f>_xlfn.IFNA(IF($D214=2,IF($K214="Not Paid by Tenant",0,INDEX('AMI Ref'!$O$7:$R$7,MATCH($K214,{"Oil","Gas","Electric - Other","Electric ccASHP - split"},0))),0),"")</f>
        <v>0</v>
      </c>
      <c r="AO214" s="81">
        <f>_xlfn.IFNA(IF($D214=3,IF($K214="Not Paid by Tenant",0,INDEX('AMI Ref'!$O$8:$R$8,MATCH($K214,{"Oil","Gas","Electric - Other","Electric ccASHP - split"},0))),0),"")</f>
        <v>0</v>
      </c>
      <c r="AP214" s="81">
        <f>_xlfn.IFNA(IF($D214=4,IF($K214="Not Paid by Tenant",0,INDEX('AMI Ref'!$O$9:$R$9,MATCH($K214,{"Oil","Gas","Electric - Other","Electric ccASHP - split"},0))),0),"")</f>
        <v>0</v>
      </c>
      <c r="AQ214" s="81">
        <f>_xlfn.IFNA(IF($D214=5,IF($K214="Not Paid by Tenant",0,INDEX('AMI Ref'!$O$10:$R$10,MATCH($K214,{"Oil","Gas","Electric - Other","Electric ccASHP - split"},0))),0),"")</f>
        <v>0</v>
      </c>
      <c r="AR214" s="124">
        <f t="shared" si="29"/>
        <v>0</v>
      </c>
      <c r="AS214" s="123" t="e">
        <f t="shared" si="30"/>
        <v>#N/A</v>
      </c>
    </row>
    <row r="215" spans="1:45" ht="12.95" customHeight="1" x14ac:dyDescent="0.2">
      <c r="A215" s="130">
        <v>213</v>
      </c>
      <c r="B215" s="177">
        <f>IF(OR(COUNTIF($B$2:$B214,Input!$F231)&lt;1,COUNTIF($O$2:$O214,Input!$C231)&lt;1),Input!F231,0)</f>
        <v>0</v>
      </c>
      <c r="C215" s="177">
        <f>IF(OR(COUNTIF($B$2:$B214,Input!$F231)&lt;1,COUNTIF($O$2:$O214,Input!$C231)&lt;1),Input!G231,0)</f>
        <v>0</v>
      </c>
      <c r="D215" s="177">
        <f>IF(OR(COUNTIF($B$2:$B214,Input!$F231)&lt;1,COUNTIF($O$2:$O214,Input!$C231)&lt;1),Input!H231,0)</f>
        <v>0</v>
      </c>
      <c r="E215" s="177">
        <f>IF(OR(COUNTIF($B$2:$B214,Input!$F231)&lt;1,COUNTIF($O$2:$O214,Input!$C231)&lt;1),Input!I231,0)</f>
        <v>0</v>
      </c>
      <c r="F215" s="177">
        <f>IF(OR(COUNTIF($B$2:$B214,Input!$F231)&lt;1,COUNTIF($O$2:$O214,Input!$C231)&lt;1),Input!J231,0)</f>
        <v>0</v>
      </c>
      <c r="G215" s="177">
        <f>IF(OR(COUNTIF($B$2:$B214,Input!$F231)&lt;1,COUNTIF($O$2:$O214,Input!$C231)&lt;1),Input!K231,0)</f>
        <v>0</v>
      </c>
      <c r="H215" s="177">
        <f>IF(OR(COUNTIF($B$2:$B214,Input!$F231)&lt;1,COUNTIF($O$2:$O214,Input!$C231)&lt;1),Input!L231,0)</f>
        <v>0</v>
      </c>
      <c r="I215" s="177">
        <f>IF(OR(COUNTIF($B$2:$B214,Input!$F231)&lt;1,COUNTIF($O$2:$O214,Input!$C231)&lt;1),Input!M231,0)</f>
        <v>0</v>
      </c>
      <c r="J215" s="177">
        <f>IF(OR(COUNTIF($B$2:$B214,Input!$F231)&lt;1,COUNTIF($O$2:$O214,Input!$C231)&lt;1),Input!N231,0)</f>
        <v>0</v>
      </c>
      <c r="K215" s="177">
        <f>IF(OR(COUNTIF($B$2:$B214,Input!$F231)&lt;1,COUNTIF($O$2:$O214,Input!$C231)&lt;1),Input!O231,0)</f>
        <v>0</v>
      </c>
      <c r="L215" s="177">
        <f>IF(OR(COUNTIF($B$2:$B214,Input!$F231)&lt;1,COUNTIF($O$2:$O214,Input!$C231)&lt;1),Input!P231,0)</f>
        <v>0</v>
      </c>
      <c r="M215" s="129" t="str">
        <f t="shared" si="26"/>
        <v/>
      </c>
      <c r="N215" s="161">
        <f t="shared" si="32"/>
        <v>0</v>
      </c>
      <c r="O215" s="168">
        <f>Input!C231</f>
        <v>0</v>
      </c>
      <c r="P215" s="168"/>
      <c r="R215" s="131">
        <f t="shared" si="33"/>
        <v>0</v>
      </c>
      <c r="S215" s="133" t="str">
        <f t="shared" si="31"/>
        <v xml:space="preserve"> </v>
      </c>
      <c r="T215" s="133"/>
      <c r="U215" s="132" t="str">
        <f>_xlfn.IFNA(IF($D215=0,LOOKUP($F215,{0.1,0.2,0.3,0.4,0.5,0.6,0.7,0.8,0.9,1},{22,34,46,58,70,82,94,106,118,130}),""),"")</f>
        <v/>
      </c>
      <c r="V215" s="132" t="str">
        <f>_xlfn.IFNA(IF($D215=1,LOOKUP($F215,{0.1,0.2,0.3,0.4,0.5,0.6,0.7,0.8,0.9,1},{23,35,47,59,71,83,95,107,119,131}),""),"")</f>
        <v/>
      </c>
      <c r="W215" s="132" t="str">
        <f>_xlfn.IFNA(IF($D215=2,LOOKUP($F215,{0.1,0.2,0.3,0.4,0.5,0.6,0.7,0.8,0.9,1},{24,36,48,60,72,84,96,108,120,132}),""),"")</f>
        <v/>
      </c>
      <c r="X215" s="132" t="str">
        <f>_xlfn.IFNA(IF($D215=3,LOOKUP($F215,{0.1,0.2,0.3,0.4,0.5,0.6,0.7,0.8,0.9,1},{25,37,49,61,73,85,97,109,121,133}),""),"")</f>
        <v/>
      </c>
      <c r="Y215" s="132" t="str">
        <f>_xlfn.IFNA(IF($D215=4,LOOKUP($F215,{0.1,0.2,0.3,0.4,0.5,0.6,0.7,0.8,0.9,1},{26,38,50,62,74,86,98,110,122,134}),""),"")</f>
        <v/>
      </c>
      <c r="Z215" s="132" t="str">
        <f>_xlfn.IFNA(IF($D215=5,LOOKUP($F215,{0.1,0.2,0.3,0.4,0.5,0.6,0.7,0.8,0.9,1},{27,39,51,63,75,87,99,111,123,135}),""),"")</f>
        <v/>
      </c>
      <c r="AA215" s="132">
        <f t="shared" si="27"/>
        <v>0</v>
      </c>
      <c r="AB215" s="132" t="str">
        <f t="shared" si="28"/>
        <v>00</v>
      </c>
      <c r="AC215" s="82" t="e">
        <f>VLOOKUP(AB215,'AMI Ref'!T:U,2,FALSE)</f>
        <v>#N/A</v>
      </c>
      <c r="AD215" s="124"/>
      <c r="AE215" s="81" t="str">
        <f>_xlfn.IFNA(IF($D215=0,IF($J215="Not Paid by Tenant",0,INDEX('AMI Ref'!$K$5:$N$5,MATCH($J215,{"Oil","Gas","Electric - Other","ELECTRIC - HEAT PUMP"},0))),0),"")</f>
        <v/>
      </c>
      <c r="AF215" s="81">
        <f>_xlfn.IFNA(IF($D215=1,IF($J215="Not Paid by Tenant",0,INDEX('AMI Ref'!$K$6:$N$6,MATCH($J215,{"Oil","Gas","Electric - Other","ELECTRIC - HEAT PUMP"},0))),0),"")</f>
        <v>0</v>
      </c>
      <c r="AG215" s="81">
        <f>_xlfn.IFNA(IF($D215=2,IF($J215="Not Paid by Tenant",0,INDEX('AMI Ref'!$K$7:$N$7,MATCH($J215,{"Oil","Gas","Electric - Other","ELECTRIC - HEAT PUMP"},0))),0),"")</f>
        <v>0</v>
      </c>
      <c r="AH215" s="81">
        <f>_xlfn.IFNA(IF($D215=3,IF($J215="Not Paid by Tenant",0,INDEX('AMI Ref'!$K$8:$N$8,MATCH($J215,{"Oil","Gas","Electric - Other","ELECTRIC - HEAT PUMP"},0))),0),"")</f>
        <v>0</v>
      </c>
      <c r="AI215" s="81">
        <f>_xlfn.IFNA(IF($D215=4,IF($J215="Not Paid by Tenant",0,INDEX('AMI Ref'!$K$9:$N$9,MATCH($J215,{"Oil","Gas","Electric - Other","ELECTRIC - HEAT PUMP"},0))),0),"")</f>
        <v>0</v>
      </c>
      <c r="AJ215" s="81">
        <f>_xlfn.IFNA(IF($D215=5,IF($J215="Not Paid by Tenant",0,INDEX('AMI Ref'!$K$10:$N$10,MATCH($J215,{"Oil","Gas","Electric - Other","ELECTRIC - HEAT PUMP"},0))),0),"")</f>
        <v>0</v>
      </c>
      <c r="AK215" s="128"/>
      <c r="AL215" s="81" t="str">
        <f>_xlfn.IFNA(IF($D215=0,IF($K215="Not Paid by Tenant",0,INDEX('AMI Ref'!$O$5:$R$5,MATCH($K215,{"Oil","Gas","Electric - Other","Electric ccASHP - split"},0))),0),"")</f>
        <v/>
      </c>
      <c r="AM215" s="81">
        <f>_xlfn.IFNA(IF($D215=1,IF($K215="Not Paid by Tenant",0,INDEX('AMI Ref'!$O$6:$R$6,MATCH($K215,{"Oil","Gas","Electric - Other","Electric ccASHP - split"},0))),0),"")</f>
        <v>0</v>
      </c>
      <c r="AN215" s="81">
        <f>_xlfn.IFNA(IF($D215=2,IF($K215="Not Paid by Tenant",0,INDEX('AMI Ref'!$O$7:$R$7,MATCH($K215,{"Oil","Gas","Electric - Other","Electric ccASHP - split"},0))),0),"")</f>
        <v>0</v>
      </c>
      <c r="AO215" s="81">
        <f>_xlfn.IFNA(IF($D215=3,IF($K215="Not Paid by Tenant",0,INDEX('AMI Ref'!$O$8:$R$8,MATCH($K215,{"Oil","Gas","Electric - Other","Electric ccASHP - split"},0))),0),"")</f>
        <v>0</v>
      </c>
      <c r="AP215" s="81">
        <f>_xlfn.IFNA(IF($D215=4,IF($K215="Not Paid by Tenant",0,INDEX('AMI Ref'!$O$9:$R$9,MATCH($K215,{"Oil","Gas","Electric - Other","Electric ccASHP - split"},0))),0),"")</f>
        <v>0</v>
      </c>
      <c r="AQ215" s="81">
        <f>_xlfn.IFNA(IF($D215=5,IF($K215="Not Paid by Tenant",0,INDEX('AMI Ref'!$O$10:$R$10,MATCH($K215,{"Oil","Gas","Electric - Other","Electric ccASHP - split"},0))),0),"")</f>
        <v>0</v>
      </c>
      <c r="AR215" s="124">
        <f t="shared" si="29"/>
        <v>0</v>
      </c>
      <c r="AS215" s="123" t="e">
        <f t="shared" si="30"/>
        <v>#N/A</v>
      </c>
    </row>
    <row r="216" spans="1:45" ht="12.95" customHeight="1" x14ac:dyDescent="0.2">
      <c r="A216" s="130">
        <v>214</v>
      </c>
      <c r="B216" s="177">
        <f>IF(OR(COUNTIF($B$2:$B215,Input!$F232)&lt;1,COUNTIF($O$2:$O215,Input!$C232)&lt;1),Input!F232,0)</f>
        <v>0</v>
      </c>
      <c r="C216" s="177">
        <f>IF(OR(COUNTIF($B$2:$B215,Input!$F232)&lt;1,COUNTIF($O$2:$O215,Input!$C232)&lt;1),Input!G232,0)</f>
        <v>0</v>
      </c>
      <c r="D216" s="177">
        <f>IF(OR(COUNTIF($B$2:$B215,Input!$F232)&lt;1,COUNTIF($O$2:$O215,Input!$C232)&lt;1),Input!H232,0)</f>
        <v>0</v>
      </c>
      <c r="E216" s="177">
        <f>IF(OR(COUNTIF($B$2:$B215,Input!$F232)&lt;1,COUNTIF($O$2:$O215,Input!$C232)&lt;1),Input!I232,0)</f>
        <v>0</v>
      </c>
      <c r="F216" s="177">
        <f>IF(OR(COUNTIF($B$2:$B215,Input!$F232)&lt;1,COUNTIF($O$2:$O215,Input!$C232)&lt;1),Input!J232,0)</f>
        <v>0</v>
      </c>
      <c r="G216" s="177">
        <f>IF(OR(COUNTIF($B$2:$B215,Input!$F232)&lt;1,COUNTIF($O$2:$O215,Input!$C232)&lt;1),Input!K232,0)</f>
        <v>0</v>
      </c>
      <c r="H216" s="177">
        <f>IF(OR(COUNTIF($B$2:$B215,Input!$F232)&lt;1,COUNTIF($O$2:$O215,Input!$C232)&lt;1),Input!L232,0)</f>
        <v>0</v>
      </c>
      <c r="I216" s="177">
        <f>IF(OR(COUNTIF($B$2:$B215,Input!$F232)&lt;1,COUNTIF($O$2:$O215,Input!$C232)&lt;1),Input!M232,0)</f>
        <v>0</v>
      </c>
      <c r="J216" s="177">
        <f>IF(OR(COUNTIF($B$2:$B215,Input!$F232)&lt;1,COUNTIF($O$2:$O215,Input!$C232)&lt;1),Input!N232,0)</f>
        <v>0</v>
      </c>
      <c r="K216" s="177">
        <f>IF(OR(COUNTIF($B$2:$B215,Input!$F232)&lt;1,COUNTIF($O$2:$O215,Input!$C232)&lt;1),Input!O232,0)</f>
        <v>0</v>
      </c>
      <c r="L216" s="177">
        <f>IF(OR(COUNTIF($B$2:$B215,Input!$F232)&lt;1,COUNTIF($O$2:$O215,Input!$C232)&lt;1),Input!P232,0)</f>
        <v>0</v>
      </c>
      <c r="M216" s="129" t="str">
        <f t="shared" si="26"/>
        <v/>
      </c>
      <c r="N216" s="161">
        <f t="shared" si="32"/>
        <v>0</v>
      </c>
      <c r="O216" s="168">
        <f>Input!C232</f>
        <v>0</v>
      </c>
      <c r="P216" s="168"/>
      <c r="R216" s="131">
        <f t="shared" si="33"/>
        <v>0</v>
      </c>
      <c r="S216" s="133" t="str">
        <f t="shared" si="31"/>
        <v xml:space="preserve"> </v>
      </c>
      <c r="T216" s="133"/>
      <c r="U216" s="132" t="str">
        <f>_xlfn.IFNA(IF($D216=0,LOOKUP($F216,{0.1,0.2,0.3,0.4,0.5,0.6,0.7,0.8,0.9,1},{22,34,46,58,70,82,94,106,118,130}),""),"")</f>
        <v/>
      </c>
      <c r="V216" s="132" t="str">
        <f>_xlfn.IFNA(IF($D216=1,LOOKUP($F216,{0.1,0.2,0.3,0.4,0.5,0.6,0.7,0.8,0.9,1},{23,35,47,59,71,83,95,107,119,131}),""),"")</f>
        <v/>
      </c>
      <c r="W216" s="132" t="str">
        <f>_xlfn.IFNA(IF($D216=2,LOOKUP($F216,{0.1,0.2,0.3,0.4,0.5,0.6,0.7,0.8,0.9,1},{24,36,48,60,72,84,96,108,120,132}),""),"")</f>
        <v/>
      </c>
      <c r="X216" s="132" t="str">
        <f>_xlfn.IFNA(IF($D216=3,LOOKUP($F216,{0.1,0.2,0.3,0.4,0.5,0.6,0.7,0.8,0.9,1},{25,37,49,61,73,85,97,109,121,133}),""),"")</f>
        <v/>
      </c>
      <c r="Y216" s="132" t="str">
        <f>_xlfn.IFNA(IF($D216=4,LOOKUP($F216,{0.1,0.2,0.3,0.4,0.5,0.6,0.7,0.8,0.9,1},{26,38,50,62,74,86,98,110,122,134}),""),"")</f>
        <v/>
      </c>
      <c r="Z216" s="132" t="str">
        <f>_xlfn.IFNA(IF($D216=5,LOOKUP($F216,{0.1,0.2,0.3,0.4,0.5,0.6,0.7,0.8,0.9,1},{27,39,51,63,75,87,99,111,123,135}),""),"")</f>
        <v/>
      </c>
      <c r="AA216" s="132">
        <f t="shared" si="27"/>
        <v>0</v>
      </c>
      <c r="AB216" s="132" t="str">
        <f t="shared" si="28"/>
        <v>00</v>
      </c>
      <c r="AC216" s="82" t="e">
        <f>VLOOKUP(AB216,'AMI Ref'!T:U,2,FALSE)</f>
        <v>#N/A</v>
      </c>
      <c r="AD216" s="124"/>
      <c r="AE216" s="81" t="str">
        <f>_xlfn.IFNA(IF($D216=0,IF($J216="Not Paid by Tenant",0,INDEX('AMI Ref'!$K$5:$N$5,MATCH($J216,{"Oil","Gas","Electric - Other","ELECTRIC - HEAT PUMP"},0))),0),"")</f>
        <v/>
      </c>
      <c r="AF216" s="81">
        <f>_xlfn.IFNA(IF($D216=1,IF($J216="Not Paid by Tenant",0,INDEX('AMI Ref'!$K$6:$N$6,MATCH($J216,{"Oil","Gas","Electric - Other","ELECTRIC - HEAT PUMP"},0))),0),"")</f>
        <v>0</v>
      </c>
      <c r="AG216" s="81">
        <f>_xlfn.IFNA(IF($D216=2,IF($J216="Not Paid by Tenant",0,INDEX('AMI Ref'!$K$7:$N$7,MATCH($J216,{"Oil","Gas","Electric - Other","ELECTRIC - HEAT PUMP"},0))),0),"")</f>
        <v>0</v>
      </c>
      <c r="AH216" s="81">
        <f>_xlfn.IFNA(IF($D216=3,IF($J216="Not Paid by Tenant",0,INDEX('AMI Ref'!$K$8:$N$8,MATCH($J216,{"Oil","Gas","Electric - Other","ELECTRIC - HEAT PUMP"},0))),0),"")</f>
        <v>0</v>
      </c>
      <c r="AI216" s="81">
        <f>_xlfn.IFNA(IF($D216=4,IF($J216="Not Paid by Tenant",0,INDEX('AMI Ref'!$K$9:$N$9,MATCH($J216,{"Oil","Gas","Electric - Other","ELECTRIC - HEAT PUMP"},0))),0),"")</f>
        <v>0</v>
      </c>
      <c r="AJ216" s="81">
        <f>_xlfn.IFNA(IF($D216=5,IF($J216="Not Paid by Tenant",0,INDEX('AMI Ref'!$K$10:$N$10,MATCH($J216,{"Oil","Gas","Electric - Other","ELECTRIC - HEAT PUMP"},0))),0),"")</f>
        <v>0</v>
      </c>
      <c r="AK216" s="128"/>
      <c r="AL216" s="81" t="str">
        <f>_xlfn.IFNA(IF($D216=0,IF($K216="Not Paid by Tenant",0,INDEX('AMI Ref'!$O$5:$R$5,MATCH($K216,{"Oil","Gas","Electric - Other","Electric ccASHP - split"},0))),0),"")</f>
        <v/>
      </c>
      <c r="AM216" s="81">
        <f>_xlfn.IFNA(IF($D216=1,IF($K216="Not Paid by Tenant",0,INDEX('AMI Ref'!$O$6:$R$6,MATCH($K216,{"Oil","Gas","Electric - Other","Electric ccASHP - split"},0))),0),"")</f>
        <v>0</v>
      </c>
      <c r="AN216" s="81">
        <f>_xlfn.IFNA(IF($D216=2,IF($K216="Not Paid by Tenant",0,INDEX('AMI Ref'!$O$7:$R$7,MATCH($K216,{"Oil","Gas","Electric - Other","Electric ccASHP - split"},0))),0),"")</f>
        <v>0</v>
      </c>
      <c r="AO216" s="81">
        <f>_xlfn.IFNA(IF($D216=3,IF($K216="Not Paid by Tenant",0,INDEX('AMI Ref'!$O$8:$R$8,MATCH($K216,{"Oil","Gas","Electric - Other","Electric ccASHP - split"},0))),0),"")</f>
        <v>0</v>
      </c>
      <c r="AP216" s="81">
        <f>_xlfn.IFNA(IF($D216=4,IF($K216="Not Paid by Tenant",0,INDEX('AMI Ref'!$O$9:$R$9,MATCH($K216,{"Oil","Gas","Electric - Other","Electric ccASHP - split"},0))),0),"")</f>
        <v>0</v>
      </c>
      <c r="AQ216" s="81">
        <f>_xlfn.IFNA(IF($D216=5,IF($K216="Not Paid by Tenant",0,INDEX('AMI Ref'!$O$10:$R$10,MATCH($K216,{"Oil","Gas","Electric - Other","Electric ccASHP - split"},0))),0),"")</f>
        <v>0</v>
      </c>
      <c r="AR216" s="124">
        <f t="shared" si="29"/>
        <v>0</v>
      </c>
      <c r="AS216" s="123" t="e">
        <f t="shared" si="30"/>
        <v>#N/A</v>
      </c>
    </row>
    <row r="217" spans="1:45" ht="12.95" customHeight="1" x14ac:dyDescent="0.2">
      <c r="A217" s="130">
        <v>215</v>
      </c>
      <c r="B217" s="177">
        <f>IF(OR(COUNTIF($B$2:$B216,Input!$F233)&lt;1,COUNTIF($O$2:$O216,Input!$C233)&lt;1),Input!F233,0)</f>
        <v>0</v>
      </c>
      <c r="C217" s="177">
        <f>IF(OR(COUNTIF($B$2:$B216,Input!$F233)&lt;1,COUNTIF($O$2:$O216,Input!$C233)&lt;1),Input!G233,0)</f>
        <v>0</v>
      </c>
      <c r="D217" s="177">
        <f>IF(OR(COUNTIF($B$2:$B216,Input!$F233)&lt;1,COUNTIF($O$2:$O216,Input!$C233)&lt;1),Input!H233,0)</f>
        <v>0</v>
      </c>
      <c r="E217" s="177">
        <f>IF(OR(COUNTIF($B$2:$B216,Input!$F233)&lt;1,COUNTIF($O$2:$O216,Input!$C233)&lt;1),Input!I233,0)</f>
        <v>0</v>
      </c>
      <c r="F217" s="177">
        <f>IF(OR(COUNTIF($B$2:$B216,Input!$F233)&lt;1,COUNTIF($O$2:$O216,Input!$C233)&lt;1),Input!J233,0)</f>
        <v>0</v>
      </c>
      <c r="G217" s="177">
        <f>IF(OR(COUNTIF($B$2:$B216,Input!$F233)&lt;1,COUNTIF($O$2:$O216,Input!$C233)&lt;1),Input!K233,0)</f>
        <v>0</v>
      </c>
      <c r="H217" s="177">
        <f>IF(OR(COUNTIF($B$2:$B216,Input!$F233)&lt;1,COUNTIF($O$2:$O216,Input!$C233)&lt;1),Input!L233,0)</f>
        <v>0</v>
      </c>
      <c r="I217" s="177">
        <f>IF(OR(COUNTIF($B$2:$B216,Input!$F233)&lt;1,COUNTIF($O$2:$O216,Input!$C233)&lt;1),Input!M233,0)</f>
        <v>0</v>
      </c>
      <c r="J217" s="177">
        <f>IF(OR(COUNTIF($B$2:$B216,Input!$F233)&lt;1,COUNTIF($O$2:$O216,Input!$C233)&lt;1),Input!N233,0)</f>
        <v>0</v>
      </c>
      <c r="K217" s="177">
        <f>IF(OR(COUNTIF($B$2:$B216,Input!$F233)&lt;1,COUNTIF($O$2:$O216,Input!$C233)&lt;1),Input!O233,0)</f>
        <v>0</v>
      </c>
      <c r="L217" s="177">
        <f>IF(OR(COUNTIF($B$2:$B216,Input!$F233)&lt;1,COUNTIF($O$2:$O216,Input!$C233)&lt;1),Input!P233,0)</f>
        <v>0</v>
      </c>
      <c r="M217" s="129" t="str">
        <f t="shared" si="26"/>
        <v/>
      </c>
      <c r="N217" s="161">
        <f t="shared" si="32"/>
        <v>0</v>
      </c>
      <c r="O217" s="168">
        <f>Input!C233</f>
        <v>0</v>
      </c>
      <c r="P217" s="168"/>
      <c r="R217" s="131">
        <f t="shared" si="33"/>
        <v>0</v>
      </c>
      <c r="S217" s="133" t="str">
        <f t="shared" si="31"/>
        <v xml:space="preserve"> </v>
      </c>
      <c r="T217" s="133"/>
      <c r="U217" s="132" t="str">
        <f>_xlfn.IFNA(IF($D217=0,LOOKUP($F217,{0.1,0.2,0.3,0.4,0.5,0.6,0.7,0.8,0.9,1},{22,34,46,58,70,82,94,106,118,130}),""),"")</f>
        <v/>
      </c>
      <c r="V217" s="132" t="str">
        <f>_xlfn.IFNA(IF($D217=1,LOOKUP($F217,{0.1,0.2,0.3,0.4,0.5,0.6,0.7,0.8,0.9,1},{23,35,47,59,71,83,95,107,119,131}),""),"")</f>
        <v/>
      </c>
      <c r="W217" s="132" t="str">
        <f>_xlfn.IFNA(IF($D217=2,LOOKUP($F217,{0.1,0.2,0.3,0.4,0.5,0.6,0.7,0.8,0.9,1},{24,36,48,60,72,84,96,108,120,132}),""),"")</f>
        <v/>
      </c>
      <c r="X217" s="132" t="str">
        <f>_xlfn.IFNA(IF($D217=3,LOOKUP($F217,{0.1,0.2,0.3,0.4,0.5,0.6,0.7,0.8,0.9,1},{25,37,49,61,73,85,97,109,121,133}),""),"")</f>
        <v/>
      </c>
      <c r="Y217" s="132" t="str">
        <f>_xlfn.IFNA(IF($D217=4,LOOKUP($F217,{0.1,0.2,0.3,0.4,0.5,0.6,0.7,0.8,0.9,1},{26,38,50,62,74,86,98,110,122,134}),""),"")</f>
        <v/>
      </c>
      <c r="Z217" s="132" t="str">
        <f>_xlfn.IFNA(IF($D217=5,LOOKUP($F217,{0.1,0.2,0.3,0.4,0.5,0.6,0.7,0.8,0.9,1},{27,39,51,63,75,87,99,111,123,135}),""),"")</f>
        <v/>
      </c>
      <c r="AA217" s="132">
        <f t="shared" si="27"/>
        <v>0</v>
      </c>
      <c r="AB217" s="132" t="str">
        <f t="shared" si="28"/>
        <v>00</v>
      </c>
      <c r="AC217" s="82" t="e">
        <f>VLOOKUP(AB217,'AMI Ref'!T:U,2,FALSE)</f>
        <v>#N/A</v>
      </c>
      <c r="AD217" s="124"/>
      <c r="AE217" s="81" t="str">
        <f>_xlfn.IFNA(IF($D217=0,IF($J217="Not Paid by Tenant",0,INDEX('AMI Ref'!$K$5:$N$5,MATCH($J217,{"Oil","Gas","Electric - Other","ELECTRIC - HEAT PUMP"},0))),0),"")</f>
        <v/>
      </c>
      <c r="AF217" s="81">
        <f>_xlfn.IFNA(IF($D217=1,IF($J217="Not Paid by Tenant",0,INDEX('AMI Ref'!$K$6:$N$6,MATCH($J217,{"Oil","Gas","Electric - Other","ELECTRIC - HEAT PUMP"},0))),0),"")</f>
        <v>0</v>
      </c>
      <c r="AG217" s="81">
        <f>_xlfn.IFNA(IF($D217=2,IF($J217="Not Paid by Tenant",0,INDEX('AMI Ref'!$K$7:$N$7,MATCH($J217,{"Oil","Gas","Electric - Other","ELECTRIC - HEAT PUMP"},0))),0),"")</f>
        <v>0</v>
      </c>
      <c r="AH217" s="81">
        <f>_xlfn.IFNA(IF($D217=3,IF($J217="Not Paid by Tenant",0,INDEX('AMI Ref'!$K$8:$N$8,MATCH($J217,{"Oil","Gas","Electric - Other","ELECTRIC - HEAT PUMP"},0))),0),"")</f>
        <v>0</v>
      </c>
      <c r="AI217" s="81">
        <f>_xlfn.IFNA(IF($D217=4,IF($J217="Not Paid by Tenant",0,INDEX('AMI Ref'!$K$9:$N$9,MATCH($J217,{"Oil","Gas","Electric - Other","ELECTRIC - HEAT PUMP"},0))),0),"")</f>
        <v>0</v>
      </c>
      <c r="AJ217" s="81">
        <f>_xlfn.IFNA(IF($D217=5,IF($J217="Not Paid by Tenant",0,INDEX('AMI Ref'!$K$10:$N$10,MATCH($J217,{"Oil","Gas","Electric - Other","ELECTRIC - HEAT PUMP"},0))),0),"")</f>
        <v>0</v>
      </c>
      <c r="AK217" s="128"/>
      <c r="AL217" s="81" t="str">
        <f>_xlfn.IFNA(IF($D217=0,IF($K217="Not Paid by Tenant",0,INDEX('AMI Ref'!$O$5:$R$5,MATCH($K217,{"Oil","Gas","Electric - Other","Electric ccASHP - split"},0))),0),"")</f>
        <v/>
      </c>
      <c r="AM217" s="81">
        <f>_xlfn.IFNA(IF($D217=1,IF($K217="Not Paid by Tenant",0,INDEX('AMI Ref'!$O$6:$R$6,MATCH($K217,{"Oil","Gas","Electric - Other","Electric ccASHP - split"},0))),0),"")</f>
        <v>0</v>
      </c>
      <c r="AN217" s="81">
        <f>_xlfn.IFNA(IF($D217=2,IF($K217="Not Paid by Tenant",0,INDEX('AMI Ref'!$O$7:$R$7,MATCH($K217,{"Oil","Gas","Electric - Other","Electric ccASHP - split"},0))),0),"")</f>
        <v>0</v>
      </c>
      <c r="AO217" s="81">
        <f>_xlfn.IFNA(IF($D217=3,IF($K217="Not Paid by Tenant",0,INDEX('AMI Ref'!$O$8:$R$8,MATCH($K217,{"Oil","Gas","Electric - Other","Electric ccASHP - split"},0))),0),"")</f>
        <v>0</v>
      </c>
      <c r="AP217" s="81">
        <f>_xlfn.IFNA(IF($D217=4,IF($K217="Not Paid by Tenant",0,INDEX('AMI Ref'!$O$9:$R$9,MATCH($K217,{"Oil","Gas","Electric - Other","Electric ccASHP - split"},0))),0),"")</f>
        <v>0</v>
      </c>
      <c r="AQ217" s="81">
        <f>_xlfn.IFNA(IF($D217=5,IF($K217="Not Paid by Tenant",0,INDEX('AMI Ref'!$O$10:$R$10,MATCH($K217,{"Oil","Gas","Electric - Other","Electric ccASHP - split"},0))),0),"")</f>
        <v>0</v>
      </c>
      <c r="AR217" s="124">
        <f t="shared" si="29"/>
        <v>0</v>
      </c>
      <c r="AS217" s="123" t="e">
        <f t="shared" si="30"/>
        <v>#N/A</v>
      </c>
    </row>
    <row r="218" spans="1:45" ht="12.95" customHeight="1" x14ac:dyDescent="0.2">
      <c r="A218" s="130">
        <v>216</v>
      </c>
      <c r="B218" s="177">
        <f>IF(OR(COUNTIF($B$2:$B217,Input!$F234)&lt;1,COUNTIF($O$2:$O217,Input!$C234)&lt;1),Input!F234,0)</f>
        <v>0</v>
      </c>
      <c r="C218" s="177">
        <f>IF(OR(COUNTIF($B$2:$B217,Input!$F234)&lt;1,COUNTIF($O$2:$O217,Input!$C234)&lt;1),Input!G234,0)</f>
        <v>0</v>
      </c>
      <c r="D218" s="177">
        <f>IF(OR(COUNTIF($B$2:$B217,Input!$F234)&lt;1,COUNTIF($O$2:$O217,Input!$C234)&lt;1),Input!H234,0)</f>
        <v>0</v>
      </c>
      <c r="E218" s="177">
        <f>IF(OR(COUNTIF($B$2:$B217,Input!$F234)&lt;1,COUNTIF($O$2:$O217,Input!$C234)&lt;1),Input!I234,0)</f>
        <v>0</v>
      </c>
      <c r="F218" s="177">
        <f>IF(OR(COUNTIF($B$2:$B217,Input!$F234)&lt;1,COUNTIF($O$2:$O217,Input!$C234)&lt;1),Input!J234,0)</f>
        <v>0</v>
      </c>
      <c r="G218" s="177">
        <f>IF(OR(COUNTIF($B$2:$B217,Input!$F234)&lt;1,COUNTIF($O$2:$O217,Input!$C234)&lt;1),Input!K234,0)</f>
        <v>0</v>
      </c>
      <c r="H218" s="177">
        <f>IF(OR(COUNTIF($B$2:$B217,Input!$F234)&lt;1,COUNTIF($O$2:$O217,Input!$C234)&lt;1),Input!L234,0)</f>
        <v>0</v>
      </c>
      <c r="I218" s="177">
        <f>IF(OR(COUNTIF($B$2:$B217,Input!$F234)&lt;1,COUNTIF($O$2:$O217,Input!$C234)&lt;1),Input!M234,0)</f>
        <v>0</v>
      </c>
      <c r="J218" s="177">
        <f>IF(OR(COUNTIF($B$2:$B217,Input!$F234)&lt;1,COUNTIF($O$2:$O217,Input!$C234)&lt;1),Input!N234,0)</f>
        <v>0</v>
      </c>
      <c r="K218" s="177">
        <f>IF(OR(COUNTIF($B$2:$B217,Input!$F234)&lt;1,COUNTIF($O$2:$O217,Input!$C234)&lt;1),Input!O234,0)</f>
        <v>0</v>
      </c>
      <c r="L218" s="177">
        <f>IF(OR(COUNTIF($B$2:$B217,Input!$F234)&lt;1,COUNTIF($O$2:$O217,Input!$C234)&lt;1),Input!P234,0)</f>
        <v>0</v>
      </c>
      <c r="M218" s="129" t="str">
        <f t="shared" si="26"/>
        <v/>
      </c>
      <c r="N218" s="161">
        <f t="shared" si="32"/>
        <v>0</v>
      </c>
      <c r="O218" s="168">
        <f>Input!C234</f>
        <v>0</v>
      </c>
      <c r="P218" s="168"/>
      <c r="R218" s="131">
        <f t="shared" si="33"/>
        <v>0</v>
      </c>
      <c r="S218" s="133" t="str">
        <f t="shared" si="31"/>
        <v xml:space="preserve"> </v>
      </c>
      <c r="T218" s="133"/>
      <c r="U218" s="132" t="str">
        <f>_xlfn.IFNA(IF($D218=0,LOOKUP($F218,{0.1,0.2,0.3,0.4,0.5,0.6,0.7,0.8,0.9,1},{22,34,46,58,70,82,94,106,118,130}),""),"")</f>
        <v/>
      </c>
      <c r="V218" s="132" t="str">
        <f>_xlfn.IFNA(IF($D218=1,LOOKUP($F218,{0.1,0.2,0.3,0.4,0.5,0.6,0.7,0.8,0.9,1},{23,35,47,59,71,83,95,107,119,131}),""),"")</f>
        <v/>
      </c>
      <c r="W218" s="132" t="str">
        <f>_xlfn.IFNA(IF($D218=2,LOOKUP($F218,{0.1,0.2,0.3,0.4,0.5,0.6,0.7,0.8,0.9,1},{24,36,48,60,72,84,96,108,120,132}),""),"")</f>
        <v/>
      </c>
      <c r="X218" s="132" t="str">
        <f>_xlfn.IFNA(IF($D218=3,LOOKUP($F218,{0.1,0.2,0.3,0.4,0.5,0.6,0.7,0.8,0.9,1},{25,37,49,61,73,85,97,109,121,133}),""),"")</f>
        <v/>
      </c>
      <c r="Y218" s="132" t="str">
        <f>_xlfn.IFNA(IF($D218=4,LOOKUP($F218,{0.1,0.2,0.3,0.4,0.5,0.6,0.7,0.8,0.9,1},{26,38,50,62,74,86,98,110,122,134}),""),"")</f>
        <v/>
      </c>
      <c r="Z218" s="132" t="str">
        <f>_xlfn.IFNA(IF($D218=5,LOOKUP($F218,{0.1,0.2,0.3,0.4,0.5,0.6,0.7,0.8,0.9,1},{27,39,51,63,75,87,99,111,123,135}),""),"")</f>
        <v/>
      </c>
      <c r="AA218" s="132">
        <f t="shared" si="27"/>
        <v>0</v>
      </c>
      <c r="AB218" s="132" t="str">
        <f t="shared" si="28"/>
        <v>00</v>
      </c>
      <c r="AC218" s="82" t="e">
        <f>VLOOKUP(AB218,'AMI Ref'!T:U,2,FALSE)</f>
        <v>#N/A</v>
      </c>
      <c r="AD218" s="124"/>
      <c r="AE218" s="81" t="str">
        <f>_xlfn.IFNA(IF($D218=0,IF($J218="Not Paid by Tenant",0,INDEX('AMI Ref'!$K$5:$N$5,MATCH($J218,{"Oil","Gas","Electric - Other","ELECTRIC - HEAT PUMP"},0))),0),"")</f>
        <v/>
      </c>
      <c r="AF218" s="81">
        <f>_xlfn.IFNA(IF($D218=1,IF($J218="Not Paid by Tenant",0,INDEX('AMI Ref'!$K$6:$N$6,MATCH($J218,{"Oil","Gas","Electric - Other","ELECTRIC - HEAT PUMP"},0))),0),"")</f>
        <v>0</v>
      </c>
      <c r="AG218" s="81">
        <f>_xlfn.IFNA(IF($D218=2,IF($J218="Not Paid by Tenant",0,INDEX('AMI Ref'!$K$7:$N$7,MATCH($J218,{"Oil","Gas","Electric - Other","ELECTRIC - HEAT PUMP"},0))),0),"")</f>
        <v>0</v>
      </c>
      <c r="AH218" s="81">
        <f>_xlfn.IFNA(IF($D218=3,IF($J218="Not Paid by Tenant",0,INDEX('AMI Ref'!$K$8:$N$8,MATCH($J218,{"Oil","Gas","Electric - Other","ELECTRIC - HEAT PUMP"},0))),0),"")</f>
        <v>0</v>
      </c>
      <c r="AI218" s="81">
        <f>_xlfn.IFNA(IF($D218=4,IF($J218="Not Paid by Tenant",0,INDEX('AMI Ref'!$K$9:$N$9,MATCH($J218,{"Oil","Gas","Electric - Other","ELECTRIC - HEAT PUMP"},0))),0),"")</f>
        <v>0</v>
      </c>
      <c r="AJ218" s="81">
        <f>_xlfn.IFNA(IF($D218=5,IF($J218="Not Paid by Tenant",0,INDEX('AMI Ref'!$K$10:$N$10,MATCH($J218,{"Oil","Gas","Electric - Other","ELECTRIC - HEAT PUMP"},0))),0),"")</f>
        <v>0</v>
      </c>
      <c r="AK218" s="128"/>
      <c r="AL218" s="81" t="str">
        <f>_xlfn.IFNA(IF($D218=0,IF($K218="Not Paid by Tenant",0,INDEX('AMI Ref'!$O$5:$R$5,MATCH($K218,{"Oil","Gas","Electric - Other","Electric ccASHP - split"},0))),0),"")</f>
        <v/>
      </c>
      <c r="AM218" s="81">
        <f>_xlfn.IFNA(IF($D218=1,IF($K218="Not Paid by Tenant",0,INDEX('AMI Ref'!$O$6:$R$6,MATCH($K218,{"Oil","Gas","Electric - Other","Electric ccASHP - split"},0))),0),"")</f>
        <v>0</v>
      </c>
      <c r="AN218" s="81">
        <f>_xlfn.IFNA(IF($D218=2,IF($K218="Not Paid by Tenant",0,INDEX('AMI Ref'!$O$7:$R$7,MATCH($K218,{"Oil","Gas","Electric - Other","Electric ccASHP - split"},0))),0),"")</f>
        <v>0</v>
      </c>
      <c r="AO218" s="81">
        <f>_xlfn.IFNA(IF($D218=3,IF($K218="Not Paid by Tenant",0,INDEX('AMI Ref'!$O$8:$R$8,MATCH($K218,{"Oil","Gas","Electric - Other","Electric ccASHP - split"},0))),0),"")</f>
        <v>0</v>
      </c>
      <c r="AP218" s="81">
        <f>_xlfn.IFNA(IF($D218=4,IF($K218="Not Paid by Tenant",0,INDEX('AMI Ref'!$O$9:$R$9,MATCH($K218,{"Oil","Gas","Electric - Other","Electric ccASHP - split"},0))),0),"")</f>
        <v>0</v>
      </c>
      <c r="AQ218" s="81">
        <f>_xlfn.IFNA(IF($D218=5,IF($K218="Not Paid by Tenant",0,INDEX('AMI Ref'!$O$10:$R$10,MATCH($K218,{"Oil","Gas","Electric - Other","Electric ccASHP - split"},0))),0),"")</f>
        <v>0</v>
      </c>
      <c r="AR218" s="124">
        <f t="shared" si="29"/>
        <v>0</v>
      </c>
      <c r="AS218" s="123" t="e">
        <f t="shared" si="30"/>
        <v>#N/A</v>
      </c>
    </row>
    <row r="219" spans="1:45" ht="12.95" customHeight="1" x14ac:dyDescent="0.2">
      <c r="A219" s="130">
        <v>217</v>
      </c>
      <c r="B219" s="177">
        <f>IF(OR(COUNTIF($B$2:$B218,Input!$F235)&lt;1,COUNTIF($O$2:$O218,Input!$C235)&lt;1),Input!F235,0)</f>
        <v>0</v>
      </c>
      <c r="C219" s="177">
        <f>IF(OR(COUNTIF($B$2:$B218,Input!$F235)&lt;1,COUNTIF($O$2:$O218,Input!$C235)&lt;1),Input!G235,0)</f>
        <v>0</v>
      </c>
      <c r="D219" s="177">
        <f>IF(OR(COUNTIF($B$2:$B218,Input!$F235)&lt;1,COUNTIF($O$2:$O218,Input!$C235)&lt;1),Input!H235,0)</f>
        <v>0</v>
      </c>
      <c r="E219" s="177">
        <f>IF(OR(COUNTIF($B$2:$B218,Input!$F235)&lt;1,COUNTIF($O$2:$O218,Input!$C235)&lt;1),Input!I235,0)</f>
        <v>0</v>
      </c>
      <c r="F219" s="177">
        <f>IF(OR(COUNTIF($B$2:$B218,Input!$F235)&lt;1,COUNTIF($O$2:$O218,Input!$C235)&lt;1),Input!J235,0)</f>
        <v>0</v>
      </c>
      <c r="G219" s="177">
        <f>IF(OR(COUNTIF($B$2:$B218,Input!$F235)&lt;1,COUNTIF($O$2:$O218,Input!$C235)&lt;1),Input!K235,0)</f>
        <v>0</v>
      </c>
      <c r="H219" s="177">
        <f>IF(OR(COUNTIF($B$2:$B218,Input!$F235)&lt;1,COUNTIF($O$2:$O218,Input!$C235)&lt;1),Input!L235,0)</f>
        <v>0</v>
      </c>
      <c r="I219" s="177">
        <f>IF(OR(COUNTIF($B$2:$B218,Input!$F235)&lt;1,COUNTIF($O$2:$O218,Input!$C235)&lt;1),Input!M235,0)</f>
        <v>0</v>
      </c>
      <c r="J219" s="177">
        <f>IF(OR(COUNTIF($B$2:$B218,Input!$F235)&lt;1,COUNTIF($O$2:$O218,Input!$C235)&lt;1),Input!N235,0)</f>
        <v>0</v>
      </c>
      <c r="K219" s="177">
        <f>IF(OR(COUNTIF($B$2:$B218,Input!$F235)&lt;1,COUNTIF($O$2:$O218,Input!$C235)&lt;1),Input!O235,0)</f>
        <v>0</v>
      </c>
      <c r="L219" s="177">
        <f>IF(OR(COUNTIF($B$2:$B218,Input!$F235)&lt;1,COUNTIF($O$2:$O218,Input!$C235)&lt;1),Input!P235,0)</f>
        <v>0</v>
      </c>
      <c r="M219" s="129" t="str">
        <f t="shared" si="26"/>
        <v/>
      </c>
      <c r="N219" s="161">
        <f t="shared" si="32"/>
        <v>0</v>
      </c>
      <c r="O219" s="168">
        <f>Input!C235</f>
        <v>0</v>
      </c>
      <c r="P219" s="168"/>
      <c r="R219" s="131">
        <f t="shared" si="33"/>
        <v>0</v>
      </c>
      <c r="S219" s="133" t="str">
        <f t="shared" si="31"/>
        <v xml:space="preserve"> </v>
      </c>
      <c r="T219" s="133"/>
      <c r="U219" s="132" t="str">
        <f>_xlfn.IFNA(IF($D219=0,LOOKUP($F219,{0.1,0.2,0.3,0.4,0.5,0.6,0.7,0.8,0.9,1},{22,34,46,58,70,82,94,106,118,130}),""),"")</f>
        <v/>
      </c>
      <c r="V219" s="132" t="str">
        <f>_xlfn.IFNA(IF($D219=1,LOOKUP($F219,{0.1,0.2,0.3,0.4,0.5,0.6,0.7,0.8,0.9,1},{23,35,47,59,71,83,95,107,119,131}),""),"")</f>
        <v/>
      </c>
      <c r="W219" s="132" t="str">
        <f>_xlfn.IFNA(IF($D219=2,LOOKUP($F219,{0.1,0.2,0.3,0.4,0.5,0.6,0.7,0.8,0.9,1},{24,36,48,60,72,84,96,108,120,132}),""),"")</f>
        <v/>
      </c>
      <c r="X219" s="132" t="str">
        <f>_xlfn.IFNA(IF($D219=3,LOOKUP($F219,{0.1,0.2,0.3,0.4,0.5,0.6,0.7,0.8,0.9,1},{25,37,49,61,73,85,97,109,121,133}),""),"")</f>
        <v/>
      </c>
      <c r="Y219" s="132" t="str">
        <f>_xlfn.IFNA(IF($D219=4,LOOKUP($F219,{0.1,0.2,0.3,0.4,0.5,0.6,0.7,0.8,0.9,1},{26,38,50,62,74,86,98,110,122,134}),""),"")</f>
        <v/>
      </c>
      <c r="Z219" s="132" t="str">
        <f>_xlfn.IFNA(IF($D219=5,LOOKUP($F219,{0.1,0.2,0.3,0.4,0.5,0.6,0.7,0.8,0.9,1},{27,39,51,63,75,87,99,111,123,135}),""),"")</f>
        <v/>
      </c>
      <c r="AA219" s="132">
        <f t="shared" si="27"/>
        <v>0</v>
      </c>
      <c r="AB219" s="132" t="str">
        <f t="shared" si="28"/>
        <v>00</v>
      </c>
      <c r="AC219" s="82" t="e">
        <f>VLOOKUP(AB219,'AMI Ref'!T:U,2,FALSE)</f>
        <v>#N/A</v>
      </c>
      <c r="AD219" s="124"/>
      <c r="AE219" s="81" t="str">
        <f>_xlfn.IFNA(IF($D219=0,IF($J219="Not Paid by Tenant",0,INDEX('AMI Ref'!$K$5:$N$5,MATCH($J219,{"Oil","Gas","Electric - Other","ELECTRIC - HEAT PUMP"},0))),0),"")</f>
        <v/>
      </c>
      <c r="AF219" s="81">
        <f>_xlfn.IFNA(IF($D219=1,IF($J219="Not Paid by Tenant",0,INDEX('AMI Ref'!$K$6:$N$6,MATCH($J219,{"Oil","Gas","Electric - Other","ELECTRIC - HEAT PUMP"},0))),0),"")</f>
        <v>0</v>
      </c>
      <c r="AG219" s="81">
        <f>_xlfn.IFNA(IF($D219=2,IF($J219="Not Paid by Tenant",0,INDEX('AMI Ref'!$K$7:$N$7,MATCH($J219,{"Oil","Gas","Electric - Other","ELECTRIC - HEAT PUMP"},0))),0),"")</f>
        <v>0</v>
      </c>
      <c r="AH219" s="81">
        <f>_xlfn.IFNA(IF($D219=3,IF($J219="Not Paid by Tenant",0,INDEX('AMI Ref'!$K$8:$N$8,MATCH($J219,{"Oil","Gas","Electric - Other","ELECTRIC - HEAT PUMP"},0))),0),"")</f>
        <v>0</v>
      </c>
      <c r="AI219" s="81">
        <f>_xlfn.IFNA(IF($D219=4,IF($J219="Not Paid by Tenant",0,INDEX('AMI Ref'!$K$9:$N$9,MATCH($J219,{"Oil","Gas","Electric - Other","ELECTRIC - HEAT PUMP"},0))),0),"")</f>
        <v>0</v>
      </c>
      <c r="AJ219" s="81">
        <f>_xlfn.IFNA(IF($D219=5,IF($J219="Not Paid by Tenant",0,INDEX('AMI Ref'!$K$10:$N$10,MATCH($J219,{"Oil","Gas","Electric - Other","ELECTRIC - HEAT PUMP"},0))),0),"")</f>
        <v>0</v>
      </c>
      <c r="AK219" s="128"/>
      <c r="AL219" s="81" t="str">
        <f>_xlfn.IFNA(IF($D219=0,IF($K219="Not Paid by Tenant",0,INDEX('AMI Ref'!$O$5:$R$5,MATCH($K219,{"Oil","Gas","Electric - Other","Electric ccASHP - split"},0))),0),"")</f>
        <v/>
      </c>
      <c r="AM219" s="81">
        <f>_xlfn.IFNA(IF($D219=1,IF($K219="Not Paid by Tenant",0,INDEX('AMI Ref'!$O$6:$R$6,MATCH($K219,{"Oil","Gas","Electric - Other","Electric ccASHP - split"},0))),0),"")</f>
        <v>0</v>
      </c>
      <c r="AN219" s="81">
        <f>_xlfn.IFNA(IF($D219=2,IF($K219="Not Paid by Tenant",0,INDEX('AMI Ref'!$O$7:$R$7,MATCH($K219,{"Oil","Gas","Electric - Other","Electric ccASHP - split"},0))),0),"")</f>
        <v>0</v>
      </c>
      <c r="AO219" s="81">
        <f>_xlfn.IFNA(IF($D219=3,IF($K219="Not Paid by Tenant",0,INDEX('AMI Ref'!$O$8:$R$8,MATCH($K219,{"Oil","Gas","Electric - Other","Electric ccASHP - split"},0))),0),"")</f>
        <v>0</v>
      </c>
      <c r="AP219" s="81">
        <f>_xlfn.IFNA(IF($D219=4,IF($K219="Not Paid by Tenant",0,INDEX('AMI Ref'!$O$9:$R$9,MATCH($K219,{"Oil","Gas","Electric - Other","Electric ccASHP - split"},0))),0),"")</f>
        <v>0</v>
      </c>
      <c r="AQ219" s="81">
        <f>_xlfn.IFNA(IF($D219=5,IF($K219="Not Paid by Tenant",0,INDEX('AMI Ref'!$O$10:$R$10,MATCH($K219,{"Oil","Gas","Electric - Other","Electric ccASHP - split"},0))),0),"")</f>
        <v>0</v>
      </c>
      <c r="AR219" s="124">
        <f t="shared" si="29"/>
        <v>0</v>
      </c>
      <c r="AS219" s="123" t="e">
        <f t="shared" si="30"/>
        <v>#N/A</v>
      </c>
    </row>
    <row r="220" spans="1:45" ht="12.95" customHeight="1" x14ac:dyDescent="0.2">
      <c r="A220" s="130">
        <v>218</v>
      </c>
      <c r="B220" s="177">
        <f>IF(OR(COUNTIF($B$2:$B219,Input!$F236)&lt;1,COUNTIF($O$2:$O219,Input!$C236)&lt;1),Input!F236,0)</f>
        <v>0</v>
      </c>
      <c r="C220" s="177">
        <f>IF(OR(COUNTIF($B$2:$B219,Input!$F236)&lt;1,COUNTIF($O$2:$O219,Input!$C236)&lt;1),Input!G236,0)</f>
        <v>0</v>
      </c>
      <c r="D220" s="177">
        <f>IF(OR(COUNTIF($B$2:$B219,Input!$F236)&lt;1,COUNTIF($O$2:$O219,Input!$C236)&lt;1),Input!H236,0)</f>
        <v>0</v>
      </c>
      <c r="E220" s="177">
        <f>IF(OR(COUNTIF($B$2:$B219,Input!$F236)&lt;1,COUNTIF($O$2:$O219,Input!$C236)&lt;1),Input!I236,0)</f>
        <v>0</v>
      </c>
      <c r="F220" s="177">
        <f>IF(OR(COUNTIF($B$2:$B219,Input!$F236)&lt;1,COUNTIF($O$2:$O219,Input!$C236)&lt;1),Input!J236,0)</f>
        <v>0</v>
      </c>
      <c r="G220" s="177">
        <f>IF(OR(COUNTIF($B$2:$B219,Input!$F236)&lt;1,COUNTIF($O$2:$O219,Input!$C236)&lt;1),Input!K236,0)</f>
        <v>0</v>
      </c>
      <c r="H220" s="177">
        <f>IF(OR(COUNTIF($B$2:$B219,Input!$F236)&lt;1,COUNTIF($O$2:$O219,Input!$C236)&lt;1),Input!L236,0)</f>
        <v>0</v>
      </c>
      <c r="I220" s="177">
        <f>IF(OR(COUNTIF($B$2:$B219,Input!$F236)&lt;1,COUNTIF($O$2:$O219,Input!$C236)&lt;1),Input!M236,0)</f>
        <v>0</v>
      </c>
      <c r="J220" s="177">
        <f>IF(OR(COUNTIF($B$2:$B219,Input!$F236)&lt;1,COUNTIF($O$2:$O219,Input!$C236)&lt;1),Input!N236,0)</f>
        <v>0</v>
      </c>
      <c r="K220" s="177">
        <f>IF(OR(COUNTIF($B$2:$B219,Input!$F236)&lt;1,COUNTIF($O$2:$O219,Input!$C236)&lt;1),Input!O236,0)</f>
        <v>0</v>
      </c>
      <c r="L220" s="177">
        <f>IF(OR(COUNTIF($B$2:$B219,Input!$F236)&lt;1,COUNTIF($O$2:$O219,Input!$C236)&lt;1),Input!P236,0)</f>
        <v>0</v>
      </c>
      <c r="M220" s="129" t="str">
        <f t="shared" si="26"/>
        <v/>
      </c>
      <c r="N220" s="161">
        <f t="shared" si="32"/>
        <v>0</v>
      </c>
      <c r="O220" s="168">
        <f>Input!C236</f>
        <v>0</v>
      </c>
      <c r="P220" s="168"/>
      <c r="R220" s="131">
        <f t="shared" si="33"/>
        <v>0</v>
      </c>
      <c r="S220" s="133" t="str">
        <f t="shared" si="31"/>
        <v xml:space="preserve"> </v>
      </c>
      <c r="T220" s="133"/>
      <c r="U220" s="132" t="str">
        <f>_xlfn.IFNA(IF($D220=0,LOOKUP($F220,{0.1,0.2,0.3,0.4,0.5,0.6,0.7,0.8,0.9,1},{22,34,46,58,70,82,94,106,118,130}),""),"")</f>
        <v/>
      </c>
      <c r="V220" s="132" t="str">
        <f>_xlfn.IFNA(IF($D220=1,LOOKUP($F220,{0.1,0.2,0.3,0.4,0.5,0.6,0.7,0.8,0.9,1},{23,35,47,59,71,83,95,107,119,131}),""),"")</f>
        <v/>
      </c>
      <c r="W220" s="132" t="str">
        <f>_xlfn.IFNA(IF($D220=2,LOOKUP($F220,{0.1,0.2,0.3,0.4,0.5,0.6,0.7,0.8,0.9,1},{24,36,48,60,72,84,96,108,120,132}),""),"")</f>
        <v/>
      </c>
      <c r="X220" s="132" t="str">
        <f>_xlfn.IFNA(IF($D220=3,LOOKUP($F220,{0.1,0.2,0.3,0.4,0.5,0.6,0.7,0.8,0.9,1},{25,37,49,61,73,85,97,109,121,133}),""),"")</f>
        <v/>
      </c>
      <c r="Y220" s="132" t="str">
        <f>_xlfn.IFNA(IF($D220=4,LOOKUP($F220,{0.1,0.2,0.3,0.4,0.5,0.6,0.7,0.8,0.9,1},{26,38,50,62,74,86,98,110,122,134}),""),"")</f>
        <v/>
      </c>
      <c r="Z220" s="132" t="str">
        <f>_xlfn.IFNA(IF($D220=5,LOOKUP($F220,{0.1,0.2,0.3,0.4,0.5,0.6,0.7,0.8,0.9,1},{27,39,51,63,75,87,99,111,123,135}),""),"")</f>
        <v/>
      </c>
      <c r="AA220" s="132">
        <f t="shared" si="27"/>
        <v>0</v>
      </c>
      <c r="AB220" s="132" t="str">
        <f t="shared" si="28"/>
        <v>00</v>
      </c>
      <c r="AC220" s="82" t="e">
        <f>VLOOKUP(AB220,'AMI Ref'!T:U,2,FALSE)</f>
        <v>#N/A</v>
      </c>
      <c r="AD220" s="124"/>
      <c r="AE220" s="81" t="str">
        <f>_xlfn.IFNA(IF($D220=0,IF($J220="Not Paid by Tenant",0,INDEX('AMI Ref'!$K$5:$N$5,MATCH($J220,{"Oil","Gas","Electric - Other","ELECTRIC - HEAT PUMP"},0))),0),"")</f>
        <v/>
      </c>
      <c r="AF220" s="81">
        <f>_xlfn.IFNA(IF($D220=1,IF($J220="Not Paid by Tenant",0,INDEX('AMI Ref'!$K$6:$N$6,MATCH($J220,{"Oil","Gas","Electric - Other","ELECTRIC - HEAT PUMP"},0))),0),"")</f>
        <v>0</v>
      </c>
      <c r="AG220" s="81">
        <f>_xlfn.IFNA(IF($D220=2,IF($J220="Not Paid by Tenant",0,INDEX('AMI Ref'!$K$7:$N$7,MATCH($J220,{"Oil","Gas","Electric - Other","ELECTRIC - HEAT PUMP"},0))),0),"")</f>
        <v>0</v>
      </c>
      <c r="AH220" s="81">
        <f>_xlfn.IFNA(IF($D220=3,IF($J220="Not Paid by Tenant",0,INDEX('AMI Ref'!$K$8:$N$8,MATCH($J220,{"Oil","Gas","Electric - Other","ELECTRIC - HEAT PUMP"},0))),0),"")</f>
        <v>0</v>
      </c>
      <c r="AI220" s="81">
        <f>_xlfn.IFNA(IF($D220=4,IF($J220="Not Paid by Tenant",0,INDEX('AMI Ref'!$K$9:$N$9,MATCH($J220,{"Oil","Gas","Electric - Other","ELECTRIC - HEAT PUMP"},0))),0),"")</f>
        <v>0</v>
      </c>
      <c r="AJ220" s="81">
        <f>_xlfn.IFNA(IF($D220=5,IF($J220="Not Paid by Tenant",0,INDEX('AMI Ref'!$K$10:$N$10,MATCH($J220,{"Oil","Gas","Electric - Other","ELECTRIC - HEAT PUMP"},0))),0),"")</f>
        <v>0</v>
      </c>
      <c r="AK220" s="128"/>
      <c r="AL220" s="81" t="str">
        <f>_xlfn.IFNA(IF($D220=0,IF($K220="Not Paid by Tenant",0,INDEX('AMI Ref'!$O$5:$R$5,MATCH($K220,{"Oil","Gas","Electric - Other","Electric ccASHP - split"},0))),0),"")</f>
        <v/>
      </c>
      <c r="AM220" s="81">
        <f>_xlfn.IFNA(IF($D220=1,IF($K220="Not Paid by Tenant",0,INDEX('AMI Ref'!$O$6:$R$6,MATCH($K220,{"Oil","Gas","Electric - Other","Electric ccASHP - split"},0))),0),"")</f>
        <v>0</v>
      </c>
      <c r="AN220" s="81">
        <f>_xlfn.IFNA(IF($D220=2,IF($K220="Not Paid by Tenant",0,INDEX('AMI Ref'!$O$7:$R$7,MATCH($K220,{"Oil","Gas","Electric - Other","Electric ccASHP - split"},0))),0),"")</f>
        <v>0</v>
      </c>
      <c r="AO220" s="81">
        <f>_xlfn.IFNA(IF($D220=3,IF($K220="Not Paid by Tenant",0,INDEX('AMI Ref'!$O$8:$R$8,MATCH($K220,{"Oil","Gas","Electric - Other","Electric ccASHP - split"},0))),0),"")</f>
        <v>0</v>
      </c>
      <c r="AP220" s="81">
        <f>_xlfn.IFNA(IF($D220=4,IF($K220="Not Paid by Tenant",0,INDEX('AMI Ref'!$O$9:$R$9,MATCH($K220,{"Oil","Gas","Electric - Other","Electric ccASHP - split"},0))),0),"")</f>
        <v>0</v>
      </c>
      <c r="AQ220" s="81">
        <f>_xlfn.IFNA(IF($D220=5,IF($K220="Not Paid by Tenant",0,INDEX('AMI Ref'!$O$10:$R$10,MATCH($K220,{"Oil","Gas","Electric - Other","Electric ccASHP - split"},0))),0),"")</f>
        <v>0</v>
      </c>
      <c r="AR220" s="124">
        <f t="shared" si="29"/>
        <v>0</v>
      </c>
      <c r="AS220" s="123" t="e">
        <f t="shared" si="30"/>
        <v>#N/A</v>
      </c>
    </row>
    <row r="221" spans="1:45" ht="12.95" customHeight="1" x14ac:dyDescent="0.2">
      <c r="A221" s="130">
        <v>219</v>
      </c>
      <c r="B221" s="177">
        <f>IF(OR(COUNTIF($B$2:$B220,Input!$F237)&lt;1,COUNTIF($O$2:$O220,Input!$C237)&lt;1),Input!F237,0)</f>
        <v>0</v>
      </c>
      <c r="C221" s="177">
        <f>IF(OR(COUNTIF($B$2:$B220,Input!$F237)&lt;1,COUNTIF($O$2:$O220,Input!$C237)&lt;1),Input!G237,0)</f>
        <v>0</v>
      </c>
      <c r="D221" s="177">
        <f>IF(OR(COUNTIF($B$2:$B220,Input!$F237)&lt;1,COUNTIF($O$2:$O220,Input!$C237)&lt;1),Input!H237,0)</f>
        <v>0</v>
      </c>
      <c r="E221" s="177">
        <f>IF(OR(COUNTIF($B$2:$B220,Input!$F237)&lt;1,COUNTIF($O$2:$O220,Input!$C237)&lt;1),Input!I237,0)</f>
        <v>0</v>
      </c>
      <c r="F221" s="177">
        <f>IF(OR(COUNTIF($B$2:$B220,Input!$F237)&lt;1,COUNTIF($O$2:$O220,Input!$C237)&lt;1),Input!J237,0)</f>
        <v>0</v>
      </c>
      <c r="G221" s="177">
        <f>IF(OR(COUNTIF($B$2:$B220,Input!$F237)&lt;1,COUNTIF($O$2:$O220,Input!$C237)&lt;1),Input!K237,0)</f>
        <v>0</v>
      </c>
      <c r="H221" s="177">
        <f>IF(OR(COUNTIF($B$2:$B220,Input!$F237)&lt;1,COUNTIF($O$2:$O220,Input!$C237)&lt;1),Input!L237,0)</f>
        <v>0</v>
      </c>
      <c r="I221" s="177">
        <f>IF(OR(COUNTIF($B$2:$B220,Input!$F237)&lt;1,COUNTIF($O$2:$O220,Input!$C237)&lt;1),Input!M237,0)</f>
        <v>0</v>
      </c>
      <c r="J221" s="177">
        <f>IF(OR(COUNTIF($B$2:$B220,Input!$F237)&lt;1,COUNTIF($O$2:$O220,Input!$C237)&lt;1),Input!N237,0)</f>
        <v>0</v>
      </c>
      <c r="K221" s="177">
        <f>IF(OR(COUNTIF($B$2:$B220,Input!$F237)&lt;1,COUNTIF($O$2:$O220,Input!$C237)&lt;1),Input!O237,0)</f>
        <v>0</v>
      </c>
      <c r="L221" s="177">
        <f>IF(OR(COUNTIF($B$2:$B220,Input!$F237)&lt;1,COUNTIF($O$2:$O220,Input!$C237)&lt;1),Input!P237,0)</f>
        <v>0</v>
      </c>
      <c r="M221" s="129" t="str">
        <f t="shared" si="26"/>
        <v/>
      </c>
      <c r="N221" s="161">
        <f t="shared" si="32"/>
        <v>0</v>
      </c>
      <c r="O221" s="168">
        <f>Input!C237</f>
        <v>0</v>
      </c>
      <c r="P221" s="168"/>
      <c r="R221" s="131">
        <f t="shared" si="33"/>
        <v>0</v>
      </c>
      <c r="S221" s="133" t="str">
        <f t="shared" si="31"/>
        <v xml:space="preserve"> </v>
      </c>
      <c r="T221" s="133"/>
      <c r="U221" s="132" t="str">
        <f>_xlfn.IFNA(IF($D221=0,LOOKUP($F221,{0.1,0.2,0.3,0.4,0.5,0.6,0.7,0.8,0.9,1},{22,34,46,58,70,82,94,106,118,130}),""),"")</f>
        <v/>
      </c>
      <c r="V221" s="132" t="str">
        <f>_xlfn.IFNA(IF($D221=1,LOOKUP($F221,{0.1,0.2,0.3,0.4,0.5,0.6,0.7,0.8,0.9,1},{23,35,47,59,71,83,95,107,119,131}),""),"")</f>
        <v/>
      </c>
      <c r="W221" s="132" t="str">
        <f>_xlfn.IFNA(IF($D221=2,LOOKUP($F221,{0.1,0.2,0.3,0.4,0.5,0.6,0.7,0.8,0.9,1},{24,36,48,60,72,84,96,108,120,132}),""),"")</f>
        <v/>
      </c>
      <c r="X221" s="132" t="str">
        <f>_xlfn.IFNA(IF($D221=3,LOOKUP($F221,{0.1,0.2,0.3,0.4,0.5,0.6,0.7,0.8,0.9,1},{25,37,49,61,73,85,97,109,121,133}),""),"")</f>
        <v/>
      </c>
      <c r="Y221" s="132" t="str">
        <f>_xlfn.IFNA(IF($D221=4,LOOKUP($F221,{0.1,0.2,0.3,0.4,0.5,0.6,0.7,0.8,0.9,1},{26,38,50,62,74,86,98,110,122,134}),""),"")</f>
        <v/>
      </c>
      <c r="Z221" s="132" t="str">
        <f>_xlfn.IFNA(IF($D221=5,LOOKUP($F221,{0.1,0.2,0.3,0.4,0.5,0.6,0.7,0.8,0.9,1},{27,39,51,63,75,87,99,111,123,135}),""),"")</f>
        <v/>
      </c>
      <c r="AA221" s="132">
        <f t="shared" si="27"/>
        <v>0</v>
      </c>
      <c r="AB221" s="132" t="str">
        <f t="shared" si="28"/>
        <v>00</v>
      </c>
      <c r="AC221" s="82" t="e">
        <f>VLOOKUP(AB221,'AMI Ref'!T:U,2,FALSE)</f>
        <v>#N/A</v>
      </c>
      <c r="AD221" s="124"/>
      <c r="AE221" s="81" t="str">
        <f>_xlfn.IFNA(IF($D221=0,IF($J221="Not Paid by Tenant",0,INDEX('AMI Ref'!$K$5:$N$5,MATCH($J221,{"Oil","Gas","Electric - Other","ELECTRIC - HEAT PUMP"},0))),0),"")</f>
        <v/>
      </c>
      <c r="AF221" s="81">
        <f>_xlfn.IFNA(IF($D221=1,IF($J221="Not Paid by Tenant",0,INDEX('AMI Ref'!$K$6:$N$6,MATCH($J221,{"Oil","Gas","Electric - Other","ELECTRIC - HEAT PUMP"},0))),0),"")</f>
        <v>0</v>
      </c>
      <c r="AG221" s="81">
        <f>_xlfn.IFNA(IF($D221=2,IF($J221="Not Paid by Tenant",0,INDEX('AMI Ref'!$K$7:$N$7,MATCH($J221,{"Oil","Gas","Electric - Other","ELECTRIC - HEAT PUMP"},0))),0),"")</f>
        <v>0</v>
      </c>
      <c r="AH221" s="81">
        <f>_xlfn.IFNA(IF($D221=3,IF($J221="Not Paid by Tenant",0,INDEX('AMI Ref'!$K$8:$N$8,MATCH($J221,{"Oil","Gas","Electric - Other","ELECTRIC - HEAT PUMP"},0))),0),"")</f>
        <v>0</v>
      </c>
      <c r="AI221" s="81">
        <f>_xlfn.IFNA(IF($D221=4,IF($J221="Not Paid by Tenant",0,INDEX('AMI Ref'!$K$9:$N$9,MATCH($J221,{"Oil","Gas","Electric - Other","ELECTRIC - HEAT PUMP"},0))),0),"")</f>
        <v>0</v>
      </c>
      <c r="AJ221" s="81">
        <f>_xlfn.IFNA(IF($D221=5,IF($J221="Not Paid by Tenant",0,INDEX('AMI Ref'!$K$10:$N$10,MATCH($J221,{"Oil","Gas","Electric - Other","ELECTRIC - HEAT PUMP"},0))),0),"")</f>
        <v>0</v>
      </c>
      <c r="AK221" s="128"/>
      <c r="AL221" s="81" t="str">
        <f>_xlfn.IFNA(IF($D221=0,IF($K221="Not Paid by Tenant",0,INDEX('AMI Ref'!$O$5:$R$5,MATCH($K221,{"Oil","Gas","Electric - Other","Electric ccASHP - split"},0))),0),"")</f>
        <v/>
      </c>
      <c r="AM221" s="81">
        <f>_xlfn.IFNA(IF($D221=1,IF($K221="Not Paid by Tenant",0,INDEX('AMI Ref'!$O$6:$R$6,MATCH($K221,{"Oil","Gas","Electric - Other","Electric ccASHP - split"},0))),0),"")</f>
        <v>0</v>
      </c>
      <c r="AN221" s="81">
        <f>_xlfn.IFNA(IF($D221=2,IF($K221="Not Paid by Tenant",0,INDEX('AMI Ref'!$O$7:$R$7,MATCH($K221,{"Oil","Gas","Electric - Other","Electric ccASHP - split"},0))),0),"")</f>
        <v>0</v>
      </c>
      <c r="AO221" s="81">
        <f>_xlfn.IFNA(IF($D221=3,IF($K221="Not Paid by Tenant",0,INDEX('AMI Ref'!$O$8:$R$8,MATCH($K221,{"Oil","Gas","Electric - Other","Electric ccASHP - split"},0))),0),"")</f>
        <v>0</v>
      </c>
      <c r="AP221" s="81">
        <f>_xlfn.IFNA(IF($D221=4,IF($K221="Not Paid by Tenant",0,INDEX('AMI Ref'!$O$9:$R$9,MATCH($K221,{"Oil","Gas","Electric - Other","Electric ccASHP - split"},0))),0),"")</f>
        <v>0</v>
      </c>
      <c r="AQ221" s="81">
        <f>_xlfn.IFNA(IF($D221=5,IF($K221="Not Paid by Tenant",0,INDEX('AMI Ref'!$O$10:$R$10,MATCH($K221,{"Oil","Gas","Electric - Other","Electric ccASHP - split"},0))),0),"")</f>
        <v>0</v>
      </c>
      <c r="AR221" s="124">
        <f t="shared" si="29"/>
        <v>0</v>
      </c>
      <c r="AS221" s="123" t="e">
        <f t="shared" si="30"/>
        <v>#N/A</v>
      </c>
    </row>
    <row r="222" spans="1:45" ht="12.95" customHeight="1" x14ac:dyDescent="0.2">
      <c r="A222" s="130">
        <v>220</v>
      </c>
      <c r="B222" s="177">
        <f>IF(OR(COUNTIF($B$2:$B221,Input!$F238)&lt;1,COUNTIF($O$2:$O221,Input!$C238)&lt;1),Input!F238,0)</f>
        <v>0</v>
      </c>
      <c r="C222" s="177">
        <f>IF(OR(COUNTIF($B$2:$B221,Input!$F238)&lt;1,COUNTIF($O$2:$O221,Input!$C238)&lt;1),Input!G238,0)</f>
        <v>0</v>
      </c>
      <c r="D222" s="177">
        <f>IF(OR(COUNTIF($B$2:$B221,Input!$F238)&lt;1,COUNTIF($O$2:$O221,Input!$C238)&lt;1),Input!H238,0)</f>
        <v>0</v>
      </c>
      <c r="E222" s="177">
        <f>IF(OR(COUNTIF($B$2:$B221,Input!$F238)&lt;1,COUNTIF($O$2:$O221,Input!$C238)&lt;1),Input!I238,0)</f>
        <v>0</v>
      </c>
      <c r="F222" s="177">
        <f>IF(OR(COUNTIF($B$2:$B221,Input!$F238)&lt;1,COUNTIF($O$2:$O221,Input!$C238)&lt;1),Input!J238,0)</f>
        <v>0</v>
      </c>
      <c r="G222" s="177">
        <f>IF(OR(COUNTIF($B$2:$B221,Input!$F238)&lt;1,COUNTIF($O$2:$O221,Input!$C238)&lt;1),Input!K238,0)</f>
        <v>0</v>
      </c>
      <c r="H222" s="177">
        <f>IF(OR(COUNTIF($B$2:$B221,Input!$F238)&lt;1,COUNTIF($O$2:$O221,Input!$C238)&lt;1),Input!L238,0)</f>
        <v>0</v>
      </c>
      <c r="I222" s="177">
        <f>IF(OR(COUNTIF($B$2:$B221,Input!$F238)&lt;1,COUNTIF($O$2:$O221,Input!$C238)&lt;1),Input!M238,0)</f>
        <v>0</v>
      </c>
      <c r="J222" s="177">
        <f>IF(OR(COUNTIF($B$2:$B221,Input!$F238)&lt;1,COUNTIF($O$2:$O221,Input!$C238)&lt;1),Input!N238,0)</f>
        <v>0</v>
      </c>
      <c r="K222" s="177">
        <f>IF(OR(COUNTIF($B$2:$B221,Input!$F238)&lt;1,COUNTIF($O$2:$O221,Input!$C238)&lt;1),Input!O238,0)</f>
        <v>0</v>
      </c>
      <c r="L222" s="177">
        <f>IF(OR(COUNTIF($B$2:$B221,Input!$F238)&lt;1,COUNTIF($O$2:$O221,Input!$C238)&lt;1),Input!P238,0)</f>
        <v>0</v>
      </c>
      <c r="M222" s="129" t="str">
        <f t="shared" si="26"/>
        <v/>
      </c>
      <c r="N222" s="161">
        <f t="shared" si="32"/>
        <v>0</v>
      </c>
      <c r="O222" s="168">
        <f>Input!C238</f>
        <v>0</v>
      </c>
      <c r="P222" s="168"/>
      <c r="R222" s="131">
        <f t="shared" si="33"/>
        <v>0</v>
      </c>
      <c r="S222" s="133" t="str">
        <f t="shared" si="31"/>
        <v xml:space="preserve"> </v>
      </c>
      <c r="T222" s="133"/>
      <c r="U222" s="132" t="str">
        <f>_xlfn.IFNA(IF($D222=0,LOOKUP($F222,{0.1,0.2,0.3,0.4,0.5,0.6,0.7,0.8,0.9,1},{22,34,46,58,70,82,94,106,118,130}),""),"")</f>
        <v/>
      </c>
      <c r="V222" s="132" t="str">
        <f>_xlfn.IFNA(IF($D222=1,LOOKUP($F222,{0.1,0.2,0.3,0.4,0.5,0.6,0.7,0.8,0.9,1},{23,35,47,59,71,83,95,107,119,131}),""),"")</f>
        <v/>
      </c>
      <c r="W222" s="132" t="str">
        <f>_xlfn.IFNA(IF($D222=2,LOOKUP($F222,{0.1,0.2,0.3,0.4,0.5,0.6,0.7,0.8,0.9,1},{24,36,48,60,72,84,96,108,120,132}),""),"")</f>
        <v/>
      </c>
      <c r="X222" s="132" t="str">
        <f>_xlfn.IFNA(IF($D222=3,LOOKUP($F222,{0.1,0.2,0.3,0.4,0.5,0.6,0.7,0.8,0.9,1},{25,37,49,61,73,85,97,109,121,133}),""),"")</f>
        <v/>
      </c>
      <c r="Y222" s="132" t="str">
        <f>_xlfn.IFNA(IF($D222=4,LOOKUP($F222,{0.1,0.2,0.3,0.4,0.5,0.6,0.7,0.8,0.9,1},{26,38,50,62,74,86,98,110,122,134}),""),"")</f>
        <v/>
      </c>
      <c r="Z222" s="132" t="str">
        <f>_xlfn.IFNA(IF($D222=5,LOOKUP($F222,{0.1,0.2,0.3,0.4,0.5,0.6,0.7,0.8,0.9,1},{27,39,51,63,75,87,99,111,123,135}),""),"")</f>
        <v/>
      </c>
      <c r="AA222" s="132">
        <f t="shared" si="27"/>
        <v>0</v>
      </c>
      <c r="AB222" s="132" t="str">
        <f t="shared" si="28"/>
        <v>00</v>
      </c>
      <c r="AC222" s="82" t="e">
        <f>VLOOKUP(AB222,'AMI Ref'!T:U,2,FALSE)</f>
        <v>#N/A</v>
      </c>
      <c r="AD222" s="124"/>
      <c r="AE222" s="81" t="str">
        <f>_xlfn.IFNA(IF($D222=0,IF($J222="Not Paid by Tenant",0,INDEX('AMI Ref'!$K$5:$N$5,MATCH($J222,{"Oil","Gas","Electric - Other","ELECTRIC - HEAT PUMP"},0))),0),"")</f>
        <v/>
      </c>
      <c r="AF222" s="81">
        <f>_xlfn.IFNA(IF($D222=1,IF($J222="Not Paid by Tenant",0,INDEX('AMI Ref'!$K$6:$N$6,MATCH($J222,{"Oil","Gas","Electric - Other","ELECTRIC - HEAT PUMP"},0))),0),"")</f>
        <v>0</v>
      </c>
      <c r="AG222" s="81">
        <f>_xlfn.IFNA(IF($D222=2,IF($J222="Not Paid by Tenant",0,INDEX('AMI Ref'!$K$7:$N$7,MATCH($J222,{"Oil","Gas","Electric - Other","ELECTRIC - HEAT PUMP"},0))),0),"")</f>
        <v>0</v>
      </c>
      <c r="AH222" s="81">
        <f>_xlfn.IFNA(IF($D222=3,IF($J222="Not Paid by Tenant",0,INDEX('AMI Ref'!$K$8:$N$8,MATCH($J222,{"Oil","Gas","Electric - Other","ELECTRIC - HEAT PUMP"},0))),0),"")</f>
        <v>0</v>
      </c>
      <c r="AI222" s="81">
        <f>_xlfn.IFNA(IF($D222=4,IF($J222="Not Paid by Tenant",0,INDEX('AMI Ref'!$K$9:$N$9,MATCH($J222,{"Oil","Gas","Electric - Other","ELECTRIC - HEAT PUMP"},0))),0),"")</f>
        <v>0</v>
      </c>
      <c r="AJ222" s="81">
        <f>_xlfn.IFNA(IF($D222=5,IF($J222="Not Paid by Tenant",0,INDEX('AMI Ref'!$K$10:$N$10,MATCH($J222,{"Oil","Gas","Electric - Other","ELECTRIC - HEAT PUMP"},0))),0),"")</f>
        <v>0</v>
      </c>
      <c r="AK222" s="128"/>
      <c r="AL222" s="81" t="str">
        <f>_xlfn.IFNA(IF($D222=0,IF($K222="Not Paid by Tenant",0,INDEX('AMI Ref'!$O$5:$R$5,MATCH($K222,{"Oil","Gas","Electric - Other","Electric ccASHP - split"},0))),0),"")</f>
        <v/>
      </c>
      <c r="AM222" s="81">
        <f>_xlfn.IFNA(IF($D222=1,IF($K222="Not Paid by Tenant",0,INDEX('AMI Ref'!$O$6:$R$6,MATCH($K222,{"Oil","Gas","Electric - Other","Electric ccASHP - split"},0))),0),"")</f>
        <v>0</v>
      </c>
      <c r="AN222" s="81">
        <f>_xlfn.IFNA(IF($D222=2,IF($K222="Not Paid by Tenant",0,INDEX('AMI Ref'!$O$7:$R$7,MATCH($K222,{"Oil","Gas","Electric - Other","Electric ccASHP - split"},0))),0),"")</f>
        <v>0</v>
      </c>
      <c r="AO222" s="81">
        <f>_xlfn.IFNA(IF($D222=3,IF($K222="Not Paid by Tenant",0,INDEX('AMI Ref'!$O$8:$R$8,MATCH($K222,{"Oil","Gas","Electric - Other","Electric ccASHP - split"},0))),0),"")</f>
        <v>0</v>
      </c>
      <c r="AP222" s="81">
        <f>_xlfn.IFNA(IF($D222=4,IF($K222="Not Paid by Tenant",0,INDEX('AMI Ref'!$O$9:$R$9,MATCH($K222,{"Oil","Gas","Electric - Other","Electric ccASHP - split"},0))),0),"")</f>
        <v>0</v>
      </c>
      <c r="AQ222" s="81">
        <f>_xlfn.IFNA(IF($D222=5,IF($K222="Not Paid by Tenant",0,INDEX('AMI Ref'!$O$10:$R$10,MATCH($K222,{"Oil","Gas","Electric - Other","Electric ccASHP - split"},0))),0),"")</f>
        <v>0</v>
      </c>
      <c r="AR222" s="124">
        <f t="shared" si="29"/>
        <v>0</v>
      </c>
      <c r="AS222" s="123" t="e">
        <f t="shared" si="30"/>
        <v>#N/A</v>
      </c>
    </row>
    <row r="223" spans="1:45" ht="12.95" customHeight="1" x14ac:dyDescent="0.2">
      <c r="A223" s="130">
        <v>221</v>
      </c>
      <c r="B223" s="177">
        <f>IF(OR(COUNTIF($B$2:$B222,Input!$F239)&lt;1,COUNTIF($O$2:$O222,Input!$C239)&lt;1),Input!F239,0)</f>
        <v>0</v>
      </c>
      <c r="C223" s="177">
        <f>IF(OR(COUNTIF($B$2:$B222,Input!$F239)&lt;1,COUNTIF($O$2:$O222,Input!$C239)&lt;1),Input!G239,0)</f>
        <v>0</v>
      </c>
      <c r="D223" s="177">
        <f>IF(OR(COUNTIF($B$2:$B222,Input!$F239)&lt;1,COUNTIF($O$2:$O222,Input!$C239)&lt;1),Input!H239,0)</f>
        <v>0</v>
      </c>
      <c r="E223" s="177">
        <f>IF(OR(COUNTIF($B$2:$B222,Input!$F239)&lt;1,COUNTIF($O$2:$O222,Input!$C239)&lt;1),Input!I239,0)</f>
        <v>0</v>
      </c>
      <c r="F223" s="177">
        <f>IF(OR(COUNTIF($B$2:$B222,Input!$F239)&lt;1,COUNTIF($O$2:$O222,Input!$C239)&lt;1),Input!J239,0)</f>
        <v>0</v>
      </c>
      <c r="G223" s="177">
        <f>IF(OR(COUNTIF($B$2:$B222,Input!$F239)&lt;1,COUNTIF($O$2:$O222,Input!$C239)&lt;1),Input!K239,0)</f>
        <v>0</v>
      </c>
      <c r="H223" s="177">
        <f>IF(OR(COUNTIF($B$2:$B222,Input!$F239)&lt;1,COUNTIF($O$2:$O222,Input!$C239)&lt;1),Input!L239,0)</f>
        <v>0</v>
      </c>
      <c r="I223" s="177">
        <f>IF(OR(COUNTIF($B$2:$B222,Input!$F239)&lt;1,COUNTIF($O$2:$O222,Input!$C239)&lt;1),Input!M239,0)</f>
        <v>0</v>
      </c>
      <c r="J223" s="177">
        <f>IF(OR(COUNTIF($B$2:$B222,Input!$F239)&lt;1,COUNTIF($O$2:$O222,Input!$C239)&lt;1),Input!N239,0)</f>
        <v>0</v>
      </c>
      <c r="K223" s="177">
        <f>IF(OR(COUNTIF($B$2:$B222,Input!$F239)&lt;1,COUNTIF($O$2:$O222,Input!$C239)&lt;1),Input!O239,0)</f>
        <v>0</v>
      </c>
      <c r="L223" s="177">
        <f>IF(OR(COUNTIF($B$2:$B222,Input!$F239)&lt;1,COUNTIF($O$2:$O222,Input!$C239)&lt;1),Input!P239,0)</f>
        <v>0</v>
      </c>
      <c r="M223" s="129" t="str">
        <f t="shared" si="26"/>
        <v/>
      </c>
      <c r="N223" s="161">
        <f t="shared" si="32"/>
        <v>0</v>
      </c>
      <c r="O223" s="168">
        <f>Input!C239</f>
        <v>0</v>
      </c>
      <c r="P223" s="168"/>
      <c r="R223" s="131">
        <f t="shared" si="33"/>
        <v>0</v>
      </c>
      <c r="S223" s="133" t="str">
        <f t="shared" si="31"/>
        <v xml:space="preserve"> </v>
      </c>
      <c r="T223" s="133"/>
      <c r="U223" s="132" t="str">
        <f>_xlfn.IFNA(IF($D223=0,LOOKUP($F223,{0.1,0.2,0.3,0.4,0.5,0.6,0.7,0.8,0.9,1},{22,34,46,58,70,82,94,106,118,130}),""),"")</f>
        <v/>
      </c>
      <c r="V223" s="132" t="str">
        <f>_xlfn.IFNA(IF($D223=1,LOOKUP($F223,{0.1,0.2,0.3,0.4,0.5,0.6,0.7,0.8,0.9,1},{23,35,47,59,71,83,95,107,119,131}),""),"")</f>
        <v/>
      </c>
      <c r="W223" s="132" t="str">
        <f>_xlfn.IFNA(IF($D223=2,LOOKUP($F223,{0.1,0.2,0.3,0.4,0.5,0.6,0.7,0.8,0.9,1},{24,36,48,60,72,84,96,108,120,132}),""),"")</f>
        <v/>
      </c>
      <c r="X223" s="132" t="str">
        <f>_xlfn.IFNA(IF($D223=3,LOOKUP($F223,{0.1,0.2,0.3,0.4,0.5,0.6,0.7,0.8,0.9,1},{25,37,49,61,73,85,97,109,121,133}),""),"")</f>
        <v/>
      </c>
      <c r="Y223" s="132" t="str">
        <f>_xlfn.IFNA(IF($D223=4,LOOKUP($F223,{0.1,0.2,0.3,0.4,0.5,0.6,0.7,0.8,0.9,1},{26,38,50,62,74,86,98,110,122,134}),""),"")</f>
        <v/>
      </c>
      <c r="Z223" s="132" t="str">
        <f>_xlfn.IFNA(IF($D223=5,LOOKUP($F223,{0.1,0.2,0.3,0.4,0.5,0.6,0.7,0.8,0.9,1},{27,39,51,63,75,87,99,111,123,135}),""),"")</f>
        <v/>
      </c>
      <c r="AA223" s="132">
        <f t="shared" si="27"/>
        <v>0</v>
      </c>
      <c r="AB223" s="132" t="str">
        <f t="shared" si="28"/>
        <v>00</v>
      </c>
      <c r="AC223" s="82" t="e">
        <f>VLOOKUP(AB223,'AMI Ref'!T:U,2,FALSE)</f>
        <v>#N/A</v>
      </c>
      <c r="AD223" s="124"/>
      <c r="AE223" s="81" t="str">
        <f>_xlfn.IFNA(IF($D223=0,IF($J223="Not Paid by Tenant",0,INDEX('AMI Ref'!$K$5:$N$5,MATCH($J223,{"Oil","Gas","Electric - Other","ELECTRIC - HEAT PUMP"},0))),0),"")</f>
        <v/>
      </c>
      <c r="AF223" s="81">
        <f>_xlfn.IFNA(IF($D223=1,IF($J223="Not Paid by Tenant",0,INDEX('AMI Ref'!$K$6:$N$6,MATCH($J223,{"Oil","Gas","Electric - Other","ELECTRIC - HEAT PUMP"},0))),0),"")</f>
        <v>0</v>
      </c>
      <c r="AG223" s="81">
        <f>_xlfn.IFNA(IF($D223=2,IF($J223="Not Paid by Tenant",0,INDEX('AMI Ref'!$K$7:$N$7,MATCH($J223,{"Oil","Gas","Electric - Other","ELECTRIC - HEAT PUMP"},0))),0),"")</f>
        <v>0</v>
      </c>
      <c r="AH223" s="81">
        <f>_xlfn.IFNA(IF($D223=3,IF($J223="Not Paid by Tenant",0,INDEX('AMI Ref'!$K$8:$N$8,MATCH($J223,{"Oil","Gas","Electric - Other","ELECTRIC - HEAT PUMP"},0))),0),"")</f>
        <v>0</v>
      </c>
      <c r="AI223" s="81">
        <f>_xlfn.IFNA(IF($D223=4,IF($J223="Not Paid by Tenant",0,INDEX('AMI Ref'!$K$9:$N$9,MATCH($J223,{"Oil","Gas","Electric - Other","ELECTRIC - HEAT PUMP"},0))),0),"")</f>
        <v>0</v>
      </c>
      <c r="AJ223" s="81">
        <f>_xlfn.IFNA(IF($D223=5,IF($J223="Not Paid by Tenant",0,INDEX('AMI Ref'!$K$10:$N$10,MATCH($J223,{"Oil","Gas","Electric - Other","ELECTRIC - HEAT PUMP"},0))),0),"")</f>
        <v>0</v>
      </c>
      <c r="AK223" s="128"/>
      <c r="AL223" s="81" t="str">
        <f>_xlfn.IFNA(IF($D223=0,IF($K223="Not Paid by Tenant",0,INDEX('AMI Ref'!$O$5:$R$5,MATCH($K223,{"Oil","Gas","Electric - Other","Electric ccASHP - split"},0))),0),"")</f>
        <v/>
      </c>
      <c r="AM223" s="81">
        <f>_xlfn.IFNA(IF($D223=1,IF($K223="Not Paid by Tenant",0,INDEX('AMI Ref'!$O$6:$R$6,MATCH($K223,{"Oil","Gas","Electric - Other","Electric ccASHP - split"},0))),0),"")</f>
        <v>0</v>
      </c>
      <c r="AN223" s="81">
        <f>_xlfn.IFNA(IF($D223=2,IF($K223="Not Paid by Tenant",0,INDEX('AMI Ref'!$O$7:$R$7,MATCH($K223,{"Oil","Gas","Electric - Other","Electric ccASHP - split"},0))),0),"")</f>
        <v>0</v>
      </c>
      <c r="AO223" s="81">
        <f>_xlfn.IFNA(IF($D223=3,IF($K223="Not Paid by Tenant",0,INDEX('AMI Ref'!$O$8:$R$8,MATCH($K223,{"Oil","Gas","Electric - Other","Electric ccASHP - split"},0))),0),"")</f>
        <v>0</v>
      </c>
      <c r="AP223" s="81">
        <f>_xlfn.IFNA(IF($D223=4,IF($K223="Not Paid by Tenant",0,INDEX('AMI Ref'!$O$9:$R$9,MATCH($K223,{"Oil","Gas","Electric - Other","Electric ccASHP - split"},0))),0),"")</f>
        <v>0</v>
      </c>
      <c r="AQ223" s="81">
        <f>_xlfn.IFNA(IF($D223=5,IF($K223="Not Paid by Tenant",0,INDEX('AMI Ref'!$O$10:$R$10,MATCH($K223,{"Oil","Gas","Electric - Other","Electric ccASHP - split"},0))),0),"")</f>
        <v>0</v>
      </c>
      <c r="AR223" s="124">
        <f t="shared" si="29"/>
        <v>0</v>
      </c>
      <c r="AS223" s="123" t="e">
        <f t="shared" si="30"/>
        <v>#N/A</v>
      </c>
    </row>
    <row r="224" spans="1:45" ht="12.95" customHeight="1" x14ac:dyDescent="0.2">
      <c r="A224" s="130">
        <v>222</v>
      </c>
      <c r="B224" s="177">
        <f>IF(OR(COUNTIF($B$2:$B223,Input!$F240)&lt;1,COUNTIF($O$2:$O223,Input!$C240)&lt;1),Input!F240,0)</f>
        <v>0</v>
      </c>
      <c r="C224" s="177">
        <f>IF(OR(COUNTIF($B$2:$B223,Input!$F240)&lt;1,COUNTIF($O$2:$O223,Input!$C240)&lt;1),Input!G240,0)</f>
        <v>0</v>
      </c>
      <c r="D224" s="177">
        <f>IF(OR(COUNTIF($B$2:$B223,Input!$F240)&lt;1,COUNTIF($O$2:$O223,Input!$C240)&lt;1),Input!H240,0)</f>
        <v>0</v>
      </c>
      <c r="E224" s="177">
        <f>IF(OR(COUNTIF($B$2:$B223,Input!$F240)&lt;1,COUNTIF($O$2:$O223,Input!$C240)&lt;1),Input!I240,0)</f>
        <v>0</v>
      </c>
      <c r="F224" s="177">
        <f>IF(OR(COUNTIF($B$2:$B223,Input!$F240)&lt;1,COUNTIF($O$2:$O223,Input!$C240)&lt;1),Input!J240,0)</f>
        <v>0</v>
      </c>
      <c r="G224" s="177">
        <f>IF(OR(COUNTIF($B$2:$B223,Input!$F240)&lt;1,COUNTIF($O$2:$O223,Input!$C240)&lt;1),Input!K240,0)</f>
        <v>0</v>
      </c>
      <c r="H224" s="177">
        <f>IF(OR(COUNTIF($B$2:$B223,Input!$F240)&lt;1,COUNTIF($O$2:$O223,Input!$C240)&lt;1),Input!L240,0)</f>
        <v>0</v>
      </c>
      <c r="I224" s="177">
        <f>IF(OR(COUNTIF($B$2:$B223,Input!$F240)&lt;1,COUNTIF($O$2:$O223,Input!$C240)&lt;1),Input!M240,0)</f>
        <v>0</v>
      </c>
      <c r="J224" s="177">
        <f>IF(OR(COUNTIF($B$2:$B223,Input!$F240)&lt;1,COUNTIF($O$2:$O223,Input!$C240)&lt;1),Input!N240,0)</f>
        <v>0</v>
      </c>
      <c r="K224" s="177">
        <f>IF(OR(COUNTIF($B$2:$B223,Input!$F240)&lt;1,COUNTIF($O$2:$O223,Input!$C240)&lt;1),Input!O240,0)</f>
        <v>0</v>
      </c>
      <c r="L224" s="177">
        <f>IF(OR(COUNTIF($B$2:$B223,Input!$F240)&lt;1,COUNTIF($O$2:$O223,Input!$C240)&lt;1),Input!P240,0)</f>
        <v>0</v>
      </c>
      <c r="M224" s="129" t="str">
        <f t="shared" si="26"/>
        <v/>
      </c>
      <c r="N224" s="161">
        <f t="shared" si="32"/>
        <v>0</v>
      </c>
      <c r="O224" s="168">
        <f>Input!C240</f>
        <v>0</v>
      </c>
      <c r="P224" s="168"/>
      <c r="R224" s="131">
        <f t="shared" si="33"/>
        <v>0</v>
      </c>
      <c r="S224" s="133" t="str">
        <f t="shared" si="31"/>
        <v xml:space="preserve"> </v>
      </c>
      <c r="T224" s="133"/>
      <c r="U224" s="132" t="str">
        <f>_xlfn.IFNA(IF($D224=0,LOOKUP($F224,{0.1,0.2,0.3,0.4,0.5,0.6,0.7,0.8,0.9,1},{22,34,46,58,70,82,94,106,118,130}),""),"")</f>
        <v/>
      </c>
      <c r="V224" s="132" t="str">
        <f>_xlfn.IFNA(IF($D224=1,LOOKUP($F224,{0.1,0.2,0.3,0.4,0.5,0.6,0.7,0.8,0.9,1},{23,35,47,59,71,83,95,107,119,131}),""),"")</f>
        <v/>
      </c>
      <c r="W224" s="132" t="str">
        <f>_xlfn.IFNA(IF($D224=2,LOOKUP($F224,{0.1,0.2,0.3,0.4,0.5,0.6,0.7,0.8,0.9,1},{24,36,48,60,72,84,96,108,120,132}),""),"")</f>
        <v/>
      </c>
      <c r="X224" s="132" t="str">
        <f>_xlfn.IFNA(IF($D224=3,LOOKUP($F224,{0.1,0.2,0.3,0.4,0.5,0.6,0.7,0.8,0.9,1},{25,37,49,61,73,85,97,109,121,133}),""),"")</f>
        <v/>
      </c>
      <c r="Y224" s="132" t="str">
        <f>_xlfn.IFNA(IF($D224=4,LOOKUP($F224,{0.1,0.2,0.3,0.4,0.5,0.6,0.7,0.8,0.9,1},{26,38,50,62,74,86,98,110,122,134}),""),"")</f>
        <v/>
      </c>
      <c r="Z224" s="132" t="str">
        <f>_xlfn.IFNA(IF($D224=5,LOOKUP($F224,{0.1,0.2,0.3,0.4,0.5,0.6,0.7,0.8,0.9,1},{27,39,51,63,75,87,99,111,123,135}),""),"")</f>
        <v/>
      </c>
      <c r="AA224" s="132">
        <f t="shared" si="27"/>
        <v>0</v>
      </c>
      <c r="AB224" s="132" t="str">
        <f t="shared" si="28"/>
        <v>00</v>
      </c>
      <c r="AC224" s="82" t="e">
        <f>VLOOKUP(AB224,'AMI Ref'!T:U,2,FALSE)</f>
        <v>#N/A</v>
      </c>
      <c r="AD224" s="124"/>
      <c r="AE224" s="81" t="str">
        <f>_xlfn.IFNA(IF($D224=0,IF($J224="Not Paid by Tenant",0,INDEX('AMI Ref'!$K$5:$N$5,MATCH($J224,{"Oil","Gas","Electric - Other","ELECTRIC - HEAT PUMP"},0))),0),"")</f>
        <v/>
      </c>
      <c r="AF224" s="81">
        <f>_xlfn.IFNA(IF($D224=1,IF($J224="Not Paid by Tenant",0,INDEX('AMI Ref'!$K$6:$N$6,MATCH($J224,{"Oil","Gas","Electric - Other","ELECTRIC - HEAT PUMP"},0))),0),"")</f>
        <v>0</v>
      </c>
      <c r="AG224" s="81">
        <f>_xlfn.IFNA(IF($D224=2,IF($J224="Not Paid by Tenant",0,INDEX('AMI Ref'!$K$7:$N$7,MATCH($J224,{"Oil","Gas","Electric - Other","ELECTRIC - HEAT PUMP"},0))),0),"")</f>
        <v>0</v>
      </c>
      <c r="AH224" s="81">
        <f>_xlfn.IFNA(IF($D224=3,IF($J224="Not Paid by Tenant",0,INDEX('AMI Ref'!$K$8:$N$8,MATCH($J224,{"Oil","Gas","Electric - Other","ELECTRIC - HEAT PUMP"},0))),0),"")</f>
        <v>0</v>
      </c>
      <c r="AI224" s="81">
        <f>_xlfn.IFNA(IF($D224=4,IF($J224="Not Paid by Tenant",0,INDEX('AMI Ref'!$K$9:$N$9,MATCH($J224,{"Oil","Gas","Electric - Other","ELECTRIC - HEAT PUMP"},0))),0),"")</f>
        <v>0</v>
      </c>
      <c r="AJ224" s="81">
        <f>_xlfn.IFNA(IF($D224=5,IF($J224="Not Paid by Tenant",0,INDEX('AMI Ref'!$K$10:$N$10,MATCH($J224,{"Oil","Gas","Electric - Other","ELECTRIC - HEAT PUMP"},0))),0),"")</f>
        <v>0</v>
      </c>
      <c r="AK224" s="128"/>
      <c r="AL224" s="81" t="str">
        <f>_xlfn.IFNA(IF($D224=0,IF($K224="Not Paid by Tenant",0,INDEX('AMI Ref'!$O$5:$R$5,MATCH($K224,{"Oil","Gas","Electric - Other","Electric ccASHP - split"},0))),0),"")</f>
        <v/>
      </c>
      <c r="AM224" s="81">
        <f>_xlfn.IFNA(IF($D224=1,IF($K224="Not Paid by Tenant",0,INDEX('AMI Ref'!$O$6:$R$6,MATCH($K224,{"Oil","Gas","Electric - Other","Electric ccASHP - split"},0))),0),"")</f>
        <v>0</v>
      </c>
      <c r="AN224" s="81">
        <f>_xlfn.IFNA(IF($D224=2,IF($K224="Not Paid by Tenant",0,INDEX('AMI Ref'!$O$7:$R$7,MATCH($K224,{"Oil","Gas","Electric - Other","Electric ccASHP - split"},0))),0),"")</f>
        <v>0</v>
      </c>
      <c r="AO224" s="81">
        <f>_xlfn.IFNA(IF($D224=3,IF($K224="Not Paid by Tenant",0,INDEX('AMI Ref'!$O$8:$R$8,MATCH($K224,{"Oil","Gas","Electric - Other","Electric ccASHP - split"},0))),0),"")</f>
        <v>0</v>
      </c>
      <c r="AP224" s="81">
        <f>_xlfn.IFNA(IF($D224=4,IF($K224="Not Paid by Tenant",0,INDEX('AMI Ref'!$O$9:$R$9,MATCH($K224,{"Oil","Gas","Electric - Other","Electric ccASHP - split"},0))),0),"")</f>
        <v>0</v>
      </c>
      <c r="AQ224" s="81">
        <f>_xlfn.IFNA(IF($D224=5,IF($K224="Not Paid by Tenant",0,INDEX('AMI Ref'!$O$10:$R$10,MATCH($K224,{"Oil","Gas","Electric - Other","Electric ccASHP - split"},0))),0),"")</f>
        <v>0</v>
      </c>
      <c r="AR224" s="124">
        <f t="shared" si="29"/>
        <v>0</v>
      </c>
      <c r="AS224" s="123" t="e">
        <f t="shared" si="30"/>
        <v>#N/A</v>
      </c>
    </row>
    <row r="225" spans="1:45" ht="12.95" customHeight="1" x14ac:dyDescent="0.2">
      <c r="A225" s="130">
        <v>223</v>
      </c>
      <c r="B225" s="177">
        <f>IF(OR(COUNTIF($B$2:$B224,Input!$F241)&lt;1,COUNTIF($O$2:$O224,Input!$C241)&lt;1),Input!F241,0)</f>
        <v>0</v>
      </c>
      <c r="C225" s="177">
        <f>IF(OR(COUNTIF($B$2:$B224,Input!$F241)&lt;1,COUNTIF($O$2:$O224,Input!$C241)&lt;1),Input!G241,0)</f>
        <v>0</v>
      </c>
      <c r="D225" s="177">
        <f>IF(OR(COUNTIF($B$2:$B224,Input!$F241)&lt;1,COUNTIF($O$2:$O224,Input!$C241)&lt;1),Input!H241,0)</f>
        <v>0</v>
      </c>
      <c r="E225" s="177">
        <f>IF(OR(COUNTIF($B$2:$B224,Input!$F241)&lt;1,COUNTIF($O$2:$O224,Input!$C241)&lt;1),Input!I241,0)</f>
        <v>0</v>
      </c>
      <c r="F225" s="177">
        <f>IF(OR(COUNTIF($B$2:$B224,Input!$F241)&lt;1,COUNTIF($O$2:$O224,Input!$C241)&lt;1),Input!J241,0)</f>
        <v>0</v>
      </c>
      <c r="G225" s="177">
        <f>IF(OR(COUNTIF($B$2:$B224,Input!$F241)&lt;1,COUNTIF($O$2:$O224,Input!$C241)&lt;1),Input!K241,0)</f>
        <v>0</v>
      </c>
      <c r="H225" s="177">
        <f>IF(OR(COUNTIF($B$2:$B224,Input!$F241)&lt;1,COUNTIF($O$2:$O224,Input!$C241)&lt;1),Input!L241,0)</f>
        <v>0</v>
      </c>
      <c r="I225" s="177">
        <f>IF(OR(COUNTIF($B$2:$B224,Input!$F241)&lt;1,COUNTIF($O$2:$O224,Input!$C241)&lt;1),Input!M241,0)</f>
        <v>0</v>
      </c>
      <c r="J225" s="177">
        <f>IF(OR(COUNTIF($B$2:$B224,Input!$F241)&lt;1,COUNTIF($O$2:$O224,Input!$C241)&lt;1),Input!N241,0)</f>
        <v>0</v>
      </c>
      <c r="K225" s="177">
        <f>IF(OR(COUNTIF($B$2:$B224,Input!$F241)&lt;1,COUNTIF($O$2:$O224,Input!$C241)&lt;1),Input!O241,0)</f>
        <v>0</v>
      </c>
      <c r="L225" s="177">
        <f>IF(OR(COUNTIF($B$2:$B224,Input!$F241)&lt;1,COUNTIF($O$2:$O224,Input!$C241)&lt;1),Input!P241,0)</f>
        <v>0</v>
      </c>
      <c r="M225" s="129" t="str">
        <f t="shared" si="26"/>
        <v/>
      </c>
      <c r="N225" s="161">
        <f t="shared" si="32"/>
        <v>0</v>
      </c>
      <c r="O225" s="168">
        <f>Input!C241</f>
        <v>0</v>
      </c>
      <c r="P225" s="168"/>
      <c r="R225" s="131">
        <f t="shared" si="33"/>
        <v>0</v>
      </c>
      <c r="S225" s="133" t="str">
        <f t="shared" si="31"/>
        <v xml:space="preserve"> </v>
      </c>
      <c r="T225" s="133"/>
      <c r="U225" s="132" t="str">
        <f>_xlfn.IFNA(IF($D225=0,LOOKUP($F225,{0.1,0.2,0.3,0.4,0.5,0.6,0.7,0.8,0.9,1},{22,34,46,58,70,82,94,106,118,130}),""),"")</f>
        <v/>
      </c>
      <c r="V225" s="132" t="str">
        <f>_xlfn.IFNA(IF($D225=1,LOOKUP($F225,{0.1,0.2,0.3,0.4,0.5,0.6,0.7,0.8,0.9,1},{23,35,47,59,71,83,95,107,119,131}),""),"")</f>
        <v/>
      </c>
      <c r="W225" s="132" t="str">
        <f>_xlfn.IFNA(IF($D225=2,LOOKUP($F225,{0.1,0.2,0.3,0.4,0.5,0.6,0.7,0.8,0.9,1},{24,36,48,60,72,84,96,108,120,132}),""),"")</f>
        <v/>
      </c>
      <c r="X225" s="132" t="str">
        <f>_xlfn.IFNA(IF($D225=3,LOOKUP($F225,{0.1,0.2,0.3,0.4,0.5,0.6,0.7,0.8,0.9,1},{25,37,49,61,73,85,97,109,121,133}),""),"")</f>
        <v/>
      </c>
      <c r="Y225" s="132" t="str">
        <f>_xlfn.IFNA(IF($D225=4,LOOKUP($F225,{0.1,0.2,0.3,0.4,0.5,0.6,0.7,0.8,0.9,1},{26,38,50,62,74,86,98,110,122,134}),""),"")</f>
        <v/>
      </c>
      <c r="Z225" s="132" t="str">
        <f>_xlfn.IFNA(IF($D225=5,LOOKUP($F225,{0.1,0.2,0.3,0.4,0.5,0.6,0.7,0.8,0.9,1},{27,39,51,63,75,87,99,111,123,135}),""),"")</f>
        <v/>
      </c>
      <c r="AA225" s="132">
        <f t="shared" si="27"/>
        <v>0</v>
      </c>
      <c r="AB225" s="132" t="str">
        <f t="shared" si="28"/>
        <v>00</v>
      </c>
      <c r="AC225" s="82" t="e">
        <f>VLOOKUP(AB225,'AMI Ref'!T:U,2,FALSE)</f>
        <v>#N/A</v>
      </c>
      <c r="AD225" s="124"/>
      <c r="AE225" s="81" t="str">
        <f>_xlfn.IFNA(IF($D225=0,IF($J225="Not Paid by Tenant",0,INDEX('AMI Ref'!$K$5:$N$5,MATCH($J225,{"Oil","Gas","Electric - Other","ELECTRIC - HEAT PUMP"},0))),0),"")</f>
        <v/>
      </c>
      <c r="AF225" s="81">
        <f>_xlfn.IFNA(IF($D225=1,IF($J225="Not Paid by Tenant",0,INDEX('AMI Ref'!$K$6:$N$6,MATCH($J225,{"Oil","Gas","Electric - Other","ELECTRIC - HEAT PUMP"},0))),0),"")</f>
        <v>0</v>
      </c>
      <c r="AG225" s="81">
        <f>_xlfn.IFNA(IF($D225=2,IF($J225="Not Paid by Tenant",0,INDEX('AMI Ref'!$K$7:$N$7,MATCH($J225,{"Oil","Gas","Electric - Other","ELECTRIC - HEAT PUMP"},0))),0),"")</f>
        <v>0</v>
      </c>
      <c r="AH225" s="81">
        <f>_xlfn.IFNA(IF($D225=3,IF($J225="Not Paid by Tenant",0,INDEX('AMI Ref'!$K$8:$N$8,MATCH($J225,{"Oil","Gas","Electric - Other","ELECTRIC - HEAT PUMP"},0))),0),"")</f>
        <v>0</v>
      </c>
      <c r="AI225" s="81">
        <f>_xlfn.IFNA(IF($D225=4,IF($J225="Not Paid by Tenant",0,INDEX('AMI Ref'!$K$9:$N$9,MATCH($J225,{"Oil","Gas","Electric - Other","ELECTRIC - HEAT PUMP"},0))),0),"")</f>
        <v>0</v>
      </c>
      <c r="AJ225" s="81">
        <f>_xlfn.IFNA(IF($D225=5,IF($J225="Not Paid by Tenant",0,INDEX('AMI Ref'!$K$10:$N$10,MATCH($J225,{"Oil","Gas","Electric - Other","ELECTRIC - HEAT PUMP"},0))),0),"")</f>
        <v>0</v>
      </c>
      <c r="AK225" s="128"/>
      <c r="AL225" s="81" t="str">
        <f>_xlfn.IFNA(IF($D225=0,IF($K225="Not Paid by Tenant",0,INDEX('AMI Ref'!$O$5:$R$5,MATCH($K225,{"Oil","Gas","Electric - Other","Electric ccASHP - split"},0))),0),"")</f>
        <v/>
      </c>
      <c r="AM225" s="81">
        <f>_xlfn.IFNA(IF($D225=1,IF($K225="Not Paid by Tenant",0,INDEX('AMI Ref'!$O$6:$R$6,MATCH($K225,{"Oil","Gas","Electric - Other","Electric ccASHP - split"},0))),0),"")</f>
        <v>0</v>
      </c>
      <c r="AN225" s="81">
        <f>_xlfn.IFNA(IF($D225=2,IF($K225="Not Paid by Tenant",0,INDEX('AMI Ref'!$O$7:$R$7,MATCH($K225,{"Oil","Gas","Electric - Other","Electric ccASHP - split"},0))),0),"")</f>
        <v>0</v>
      </c>
      <c r="AO225" s="81">
        <f>_xlfn.IFNA(IF($D225=3,IF($K225="Not Paid by Tenant",0,INDEX('AMI Ref'!$O$8:$R$8,MATCH($K225,{"Oil","Gas","Electric - Other","Electric ccASHP - split"},0))),0),"")</f>
        <v>0</v>
      </c>
      <c r="AP225" s="81">
        <f>_xlfn.IFNA(IF($D225=4,IF($K225="Not Paid by Tenant",0,INDEX('AMI Ref'!$O$9:$R$9,MATCH($K225,{"Oil","Gas","Electric - Other","Electric ccASHP - split"},0))),0),"")</f>
        <v>0</v>
      </c>
      <c r="AQ225" s="81">
        <f>_xlfn.IFNA(IF($D225=5,IF($K225="Not Paid by Tenant",0,INDEX('AMI Ref'!$O$10:$R$10,MATCH($K225,{"Oil","Gas","Electric - Other","Electric ccASHP - split"},0))),0),"")</f>
        <v>0</v>
      </c>
      <c r="AR225" s="124">
        <f t="shared" si="29"/>
        <v>0</v>
      </c>
      <c r="AS225" s="123" t="e">
        <f t="shared" si="30"/>
        <v>#N/A</v>
      </c>
    </row>
    <row r="226" spans="1:45" ht="12.95" customHeight="1" x14ac:dyDescent="0.2">
      <c r="A226" s="130">
        <v>224</v>
      </c>
      <c r="B226" s="177">
        <f>IF(OR(COUNTIF($B$2:$B225,Input!$F242)&lt;1,COUNTIF($O$2:$O225,Input!$C242)&lt;1),Input!F242,0)</f>
        <v>0</v>
      </c>
      <c r="C226" s="177">
        <f>IF(OR(COUNTIF($B$2:$B225,Input!$F242)&lt;1,COUNTIF($O$2:$O225,Input!$C242)&lt;1),Input!G242,0)</f>
        <v>0</v>
      </c>
      <c r="D226" s="177">
        <f>IF(OR(COUNTIF($B$2:$B225,Input!$F242)&lt;1,COUNTIF($O$2:$O225,Input!$C242)&lt;1),Input!H242,0)</f>
        <v>0</v>
      </c>
      <c r="E226" s="177">
        <f>IF(OR(COUNTIF($B$2:$B225,Input!$F242)&lt;1,COUNTIF($O$2:$O225,Input!$C242)&lt;1),Input!I242,0)</f>
        <v>0</v>
      </c>
      <c r="F226" s="177">
        <f>IF(OR(COUNTIF($B$2:$B225,Input!$F242)&lt;1,COUNTIF($O$2:$O225,Input!$C242)&lt;1),Input!J242,0)</f>
        <v>0</v>
      </c>
      <c r="G226" s="177">
        <f>IF(OR(COUNTIF($B$2:$B225,Input!$F242)&lt;1,COUNTIF($O$2:$O225,Input!$C242)&lt;1),Input!K242,0)</f>
        <v>0</v>
      </c>
      <c r="H226" s="177">
        <f>IF(OR(COUNTIF($B$2:$B225,Input!$F242)&lt;1,COUNTIF($O$2:$O225,Input!$C242)&lt;1),Input!L242,0)</f>
        <v>0</v>
      </c>
      <c r="I226" s="177">
        <f>IF(OR(COUNTIF($B$2:$B225,Input!$F242)&lt;1,COUNTIF($O$2:$O225,Input!$C242)&lt;1),Input!M242,0)</f>
        <v>0</v>
      </c>
      <c r="J226" s="177">
        <f>IF(OR(COUNTIF($B$2:$B225,Input!$F242)&lt;1,COUNTIF($O$2:$O225,Input!$C242)&lt;1),Input!N242,0)</f>
        <v>0</v>
      </c>
      <c r="K226" s="177">
        <f>IF(OR(COUNTIF($B$2:$B225,Input!$F242)&lt;1,COUNTIF($O$2:$O225,Input!$C242)&lt;1),Input!O242,0)</f>
        <v>0</v>
      </c>
      <c r="L226" s="177">
        <f>IF(OR(COUNTIF($B$2:$B225,Input!$F242)&lt;1,COUNTIF($O$2:$O225,Input!$C242)&lt;1),Input!P242,0)</f>
        <v>0</v>
      </c>
      <c r="M226" s="129" t="str">
        <f t="shared" si="26"/>
        <v/>
      </c>
      <c r="N226" s="161">
        <f t="shared" si="32"/>
        <v>0</v>
      </c>
      <c r="O226" s="168">
        <f>Input!C242</f>
        <v>0</v>
      </c>
      <c r="P226" s="168"/>
      <c r="R226" s="131">
        <f t="shared" si="33"/>
        <v>0</v>
      </c>
      <c r="S226" s="133" t="str">
        <f t="shared" si="31"/>
        <v xml:space="preserve"> </v>
      </c>
      <c r="T226" s="133"/>
      <c r="U226" s="132" t="str">
        <f>_xlfn.IFNA(IF($D226=0,LOOKUP($F226,{0.1,0.2,0.3,0.4,0.5,0.6,0.7,0.8,0.9,1},{22,34,46,58,70,82,94,106,118,130}),""),"")</f>
        <v/>
      </c>
      <c r="V226" s="132" t="str">
        <f>_xlfn.IFNA(IF($D226=1,LOOKUP($F226,{0.1,0.2,0.3,0.4,0.5,0.6,0.7,0.8,0.9,1},{23,35,47,59,71,83,95,107,119,131}),""),"")</f>
        <v/>
      </c>
      <c r="W226" s="132" t="str">
        <f>_xlfn.IFNA(IF($D226=2,LOOKUP($F226,{0.1,0.2,0.3,0.4,0.5,0.6,0.7,0.8,0.9,1},{24,36,48,60,72,84,96,108,120,132}),""),"")</f>
        <v/>
      </c>
      <c r="X226" s="132" t="str">
        <f>_xlfn.IFNA(IF($D226=3,LOOKUP($F226,{0.1,0.2,0.3,0.4,0.5,0.6,0.7,0.8,0.9,1},{25,37,49,61,73,85,97,109,121,133}),""),"")</f>
        <v/>
      </c>
      <c r="Y226" s="132" t="str">
        <f>_xlfn.IFNA(IF($D226=4,LOOKUP($F226,{0.1,0.2,0.3,0.4,0.5,0.6,0.7,0.8,0.9,1},{26,38,50,62,74,86,98,110,122,134}),""),"")</f>
        <v/>
      </c>
      <c r="Z226" s="132" t="str">
        <f>_xlfn.IFNA(IF($D226=5,LOOKUP($F226,{0.1,0.2,0.3,0.4,0.5,0.6,0.7,0.8,0.9,1},{27,39,51,63,75,87,99,111,123,135}),""),"")</f>
        <v/>
      </c>
      <c r="AA226" s="132">
        <f t="shared" si="27"/>
        <v>0</v>
      </c>
      <c r="AB226" s="132" t="str">
        <f t="shared" si="28"/>
        <v>00</v>
      </c>
      <c r="AC226" s="82" t="e">
        <f>VLOOKUP(AB226,'AMI Ref'!T:U,2,FALSE)</f>
        <v>#N/A</v>
      </c>
      <c r="AD226" s="124"/>
      <c r="AE226" s="81" t="str">
        <f>_xlfn.IFNA(IF($D226=0,IF($J226="Not Paid by Tenant",0,INDEX('AMI Ref'!$K$5:$N$5,MATCH($J226,{"Oil","Gas","Electric - Other","ELECTRIC - HEAT PUMP"},0))),0),"")</f>
        <v/>
      </c>
      <c r="AF226" s="81">
        <f>_xlfn.IFNA(IF($D226=1,IF($J226="Not Paid by Tenant",0,INDEX('AMI Ref'!$K$6:$N$6,MATCH($J226,{"Oil","Gas","Electric - Other","ELECTRIC - HEAT PUMP"},0))),0),"")</f>
        <v>0</v>
      </c>
      <c r="AG226" s="81">
        <f>_xlfn.IFNA(IF($D226=2,IF($J226="Not Paid by Tenant",0,INDEX('AMI Ref'!$K$7:$N$7,MATCH($J226,{"Oil","Gas","Electric - Other","ELECTRIC - HEAT PUMP"},0))),0),"")</f>
        <v>0</v>
      </c>
      <c r="AH226" s="81">
        <f>_xlfn.IFNA(IF($D226=3,IF($J226="Not Paid by Tenant",0,INDEX('AMI Ref'!$K$8:$N$8,MATCH($J226,{"Oil","Gas","Electric - Other","ELECTRIC - HEAT PUMP"},0))),0),"")</f>
        <v>0</v>
      </c>
      <c r="AI226" s="81">
        <f>_xlfn.IFNA(IF($D226=4,IF($J226="Not Paid by Tenant",0,INDEX('AMI Ref'!$K$9:$N$9,MATCH($J226,{"Oil","Gas","Electric - Other","ELECTRIC - HEAT PUMP"},0))),0),"")</f>
        <v>0</v>
      </c>
      <c r="AJ226" s="81">
        <f>_xlfn.IFNA(IF($D226=5,IF($J226="Not Paid by Tenant",0,INDEX('AMI Ref'!$K$10:$N$10,MATCH($J226,{"Oil","Gas","Electric - Other","ELECTRIC - HEAT PUMP"},0))),0),"")</f>
        <v>0</v>
      </c>
      <c r="AK226" s="128"/>
      <c r="AL226" s="81" t="str">
        <f>_xlfn.IFNA(IF($D226=0,IF($K226="Not Paid by Tenant",0,INDEX('AMI Ref'!$O$5:$R$5,MATCH($K226,{"Oil","Gas","Electric - Other","Electric ccASHP - split"},0))),0),"")</f>
        <v/>
      </c>
      <c r="AM226" s="81">
        <f>_xlfn.IFNA(IF($D226=1,IF($K226="Not Paid by Tenant",0,INDEX('AMI Ref'!$O$6:$R$6,MATCH($K226,{"Oil","Gas","Electric - Other","Electric ccASHP - split"},0))),0),"")</f>
        <v>0</v>
      </c>
      <c r="AN226" s="81">
        <f>_xlfn.IFNA(IF($D226=2,IF($K226="Not Paid by Tenant",0,INDEX('AMI Ref'!$O$7:$R$7,MATCH($K226,{"Oil","Gas","Electric - Other","Electric ccASHP - split"},0))),0),"")</f>
        <v>0</v>
      </c>
      <c r="AO226" s="81">
        <f>_xlfn.IFNA(IF($D226=3,IF($K226="Not Paid by Tenant",0,INDEX('AMI Ref'!$O$8:$R$8,MATCH($K226,{"Oil","Gas","Electric - Other","Electric ccASHP - split"},0))),0),"")</f>
        <v>0</v>
      </c>
      <c r="AP226" s="81">
        <f>_xlfn.IFNA(IF($D226=4,IF($K226="Not Paid by Tenant",0,INDEX('AMI Ref'!$O$9:$R$9,MATCH($K226,{"Oil","Gas","Electric - Other","Electric ccASHP - split"},0))),0),"")</f>
        <v>0</v>
      </c>
      <c r="AQ226" s="81">
        <f>_xlfn.IFNA(IF($D226=5,IF($K226="Not Paid by Tenant",0,INDEX('AMI Ref'!$O$10:$R$10,MATCH($K226,{"Oil","Gas","Electric - Other","Electric ccASHP - split"},0))),0),"")</f>
        <v>0</v>
      </c>
      <c r="AR226" s="124">
        <f t="shared" si="29"/>
        <v>0</v>
      </c>
      <c r="AS226" s="123" t="e">
        <f t="shared" si="30"/>
        <v>#N/A</v>
      </c>
    </row>
    <row r="227" spans="1:45" ht="12.95" customHeight="1" x14ac:dyDescent="0.2">
      <c r="A227" s="130">
        <v>225</v>
      </c>
      <c r="B227" s="177">
        <f>IF(OR(COUNTIF($B$2:$B226,Input!$F243)&lt;1,COUNTIF($O$2:$O226,Input!$C243)&lt;1),Input!F243,0)</f>
        <v>0</v>
      </c>
      <c r="C227" s="177">
        <f>IF(OR(COUNTIF($B$2:$B226,Input!$F243)&lt;1,COUNTIF($O$2:$O226,Input!$C243)&lt;1),Input!G243,0)</f>
        <v>0</v>
      </c>
      <c r="D227" s="177">
        <f>IF(OR(COUNTIF($B$2:$B226,Input!$F243)&lt;1,COUNTIF($O$2:$O226,Input!$C243)&lt;1),Input!H243,0)</f>
        <v>0</v>
      </c>
      <c r="E227" s="177">
        <f>IF(OR(COUNTIF($B$2:$B226,Input!$F243)&lt;1,COUNTIF($O$2:$O226,Input!$C243)&lt;1),Input!I243,0)</f>
        <v>0</v>
      </c>
      <c r="F227" s="177">
        <f>IF(OR(COUNTIF($B$2:$B226,Input!$F243)&lt;1,COUNTIF($O$2:$O226,Input!$C243)&lt;1),Input!J243,0)</f>
        <v>0</v>
      </c>
      <c r="G227" s="177">
        <f>IF(OR(COUNTIF($B$2:$B226,Input!$F243)&lt;1,COUNTIF($O$2:$O226,Input!$C243)&lt;1),Input!K243,0)</f>
        <v>0</v>
      </c>
      <c r="H227" s="177">
        <f>IF(OR(COUNTIF($B$2:$B226,Input!$F243)&lt;1,COUNTIF($O$2:$O226,Input!$C243)&lt;1),Input!L243,0)</f>
        <v>0</v>
      </c>
      <c r="I227" s="177">
        <f>IF(OR(COUNTIF($B$2:$B226,Input!$F243)&lt;1,COUNTIF($O$2:$O226,Input!$C243)&lt;1),Input!M243,0)</f>
        <v>0</v>
      </c>
      <c r="J227" s="177">
        <f>IF(OR(COUNTIF($B$2:$B226,Input!$F243)&lt;1,COUNTIF($O$2:$O226,Input!$C243)&lt;1),Input!N243,0)</f>
        <v>0</v>
      </c>
      <c r="K227" s="177">
        <f>IF(OR(COUNTIF($B$2:$B226,Input!$F243)&lt;1,COUNTIF($O$2:$O226,Input!$C243)&lt;1),Input!O243,0)</f>
        <v>0</v>
      </c>
      <c r="L227" s="177">
        <f>IF(OR(COUNTIF($B$2:$B226,Input!$F243)&lt;1,COUNTIF($O$2:$O226,Input!$C243)&lt;1),Input!P243,0)</f>
        <v>0</v>
      </c>
      <c r="M227" s="129" t="str">
        <f t="shared" si="26"/>
        <v/>
      </c>
      <c r="N227" s="161">
        <f t="shared" si="32"/>
        <v>0</v>
      </c>
      <c r="O227" s="168">
        <f>Input!C243</f>
        <v>0</v>
      </c>
      <c r="P227" s="168"/>
      <c r="R227" s="131">
        <f t="shared" si="33"/>
        <v>0</v>
      </c>
      <c r="S227" s="133" t="str">
        <f t="shared" si="31"/>
        <v xml:space="preserve"> </v>
      </c>
      <c r="T227" s="133"/>
      <c r="U227" s="132" t="str">
        <f>_xlfn.IFNA(IF($D227=0,LOOKUP($F227,{0.1,0.2,0.3,0.4,0.5,0.6,0.7,0.8,0.9,1},{22,34,46,58,70,82,94,106,118,130}),""),"")</f>
        <v/>
      </c>
      <c r="V227" s="132" t="str">
        <f>_xlfn.IFNA(IF($D227=1,LOOKUP($F227,{0.1,0.2,0.3,0.4,0.5,0.6,0.7,0.8,0.9,1},{23,35,47,59,71,83,95,107,119,131}),""),"")</f>
        <v/>
      </c>
      <c r="W227" s="132" t="str">
        <f>_xlfn.IFNA(IF($D227=2,LOOKUP($F227,{0.1,0.2,0.3,0.4,0.5,0.6,0.7,0.8,0.9,1},{24,36,48,60,72,84,96,108,120,132}),""),"")</f>
        <v/>
      </c>
      <c r="X227" s="132" t="str">
        <f>_xlfn.IFNA(IF($D227=3,LOOKUP($F227,{0.1,0.2,0.3,0.4,0.5,0.6,0.7,0.8,0.9,1},{25,37,49,61,73,85,97,109,121,133}),""),"")</f>
        <v/>
      </c>
      <c r="Y227" s="132" t="str">
        <f>_xlfn.IFNA(IF($D227=4,LOOKUP($F227,{0.1,0.2,0.3,0.4,0.5,0.6,0.7,0.8,0.9,1},{26,38,50,62,74,86,98,110,122,134}),""),"")</f>
        <v/>
      </c>
      <c r="Z227" s="132" t="str">
        <f>_xlfn.IFNA(IF($D227=5,LOOKUP($F227,{0.1,0.2,0.3,0.4,0.5,0.6,0.7,0.8,0.9,1},{27,39,51,63,75,87,99,111,123,135}),""),"")</f>
        <v/>
      </c>
      <c r="AA227" s="132">
        <f t="shared" si="27"/>
        <v>0</v>
      </c>
      <c r="AB227" s="132" t="str">
        <f t="shared" si="28"/>
        <v>00</v>
      </c>
      <c r="AC227" s="82" t="e">
        <f>VLOOKUP(AB227,'AMI Ref'!T:U,2,FALSE)</f>
        <v>#N/A</v>
      </c>
      <c r="AD227" s="124"/>
      <c r="AE227" s="81" t="str">
        <f>_xlfn.IFNA(IF($D227=0,IF($J227="Not Paid by Tenant",0,INDEX('AMI Ref'!$K$5:$N$5,MATCH($J227,{"Oil","Gas","Electric - Other","ELECTRIC - HEAT PUMP"},0))),0),"")</f>
        <v/>
      </c>
      <c r="AF227" s="81">
        <f>_xlfn.IFNA(IF($D227=1,IF($J227="Not Paid by Tenant",0,INDEX('AMI Ref'!$K$6:$N$6,MATCH($J227,{"Oil","Gas","Electric - Other","ELECTRIC - HEAT PUMP"},0))),0),"")</f>
        <v>0</v>
      </c>
      <c r="AG227" s="81">
        <f>_xlfn.IFNA(IF($D227=2,IF($J227="Not Paid by Tenant",0,INDEX('AMI Ref'!$K$7:$N$7,MATCH($J227,{"Oil","Gas","Electric - Other","ELECTRIC - HEAT PUMP"},0))),0),"")</f>
        <v>0</v>
      </c>
      <c r="AH227" s="81">
        <f>_xlfn.IFNA(IF($D227=3,IF($J227="Not Paid by Tenant",0,INDEX('AMI Ref'!$K$8:$N$8,MATCH($J227,{"Oil","Gas","Electric - Other","ELECTRIC - HEAT PUMP"},0))),0),"")</f>
        <v>0</v>
      </c>
      <c r="AI227" s="81">
        <f>_xlfn.IFNA(IF($D227=4,IF($J227="Not Paid by Tenant",0,INDEX('AMI Ref'!$K$9:$N$9,MATCH($J227,{"Oil","Gas","Electric - Other","ELECTRIC - HEAT PUMP"},0))),0),"")</f>
        <v>0</v>
      </c>
      <c r="AJ227" s="81">
        <f>_xlfn.IFNA(IF($D227=5,IF($J227="Not Paid by Tenant",0,INDEX('AMI Ref'!$K$10:$N$10,MATCH($J227,{"Oil","Gas","Electric - Other","ELECTRIC - HEAT PUMP"},0))),0),"")</f>
        <v>0</v>
      </c>
      <c r="AK227" s="128"/>
      <c r="AL227" s="81" t="str">
        <f>_xlfn.IFNA(IF($D227=0,IF($K227="Not Paid by Tenant",0,INDEX('AMI Ref'!$O$5:$R$5,MATCH($K227,{"Oil","Gas","Electric - Other","Electric ccASHP - split"},0))),0),"")</f>
        <v/>
      </c>
      <c r="AM227" s="81">
        <f>_xlfn.IFNA(IF($D227=1,IF($K227="Not Paid by Tenant",0,INDEX('AMI Ref'!$O$6:$R$6,MATCH($K227,{"Oil","Gas","Electric - Other","Electric ccASHP - split"},0))),0),"")</f>
        <v>0</v>
      </c>
      <c r="AN227" s="81">
        <f>_xlfn.IFNA(IF($D227=2,IF($K227="Not Paid by Tenant",0,INDEX('AMI Ref'!$O$7:$R$7,MATCH($K227,{"Oil","Gas","Electric - Other","Electric ccASHP - split"},0))),0),"")</f>
        <v>0</v>
      </c>
      <c r="AO227" s="81">
        <f>_xlfn.IFNA(IF($D227=3,IF($K227="Not Paid by Tenant",0,INDEX('AMI Ref'!$O$8:$R$8,MATCH($K227,{"Oil","Gas","Electric - Other","Electric ccASHP - split"},0))),0),"")</f>
        <v>0</v>
      </c>
      <c r="AP227" s="81">
        <f>_xlfn.IFNA(IF($D227=4,IF($K227="Not Paid by Tenant",0,INDEX('AMI Ref'!$O$9:$R$9,MATCH($K227,{"Oil","Gas","Electric - Other","Electric ccASHP - split"},0))),0),"")</f>
        <v>0</v>
      </c>
      <c r="AQ227" s="81">
        <f>_xlfn.IFNA(IF($D227=5,IF($K227="Not Paid by Tenant",0,INDEX('AMI Ref'!$O$10:$R$10,MATCH($K227,{"Oil","Gas","Electric - Other","Electric ccASHP - split"},0))),0),"")</f>
        <v>0</v>
      </c>
      <c r="AR227" s="124">
        <f t="shared" si="29"/>
        <v>0</v>
      </c>
      <c r="AS227" s="123" t="e">
        <f t="shared" si="30"/>
        <v>#N/A</v>
      </c>
    </row>
    <row r="228" spans="1:45" ht="12.95" customHeight="1" x14ac:dyDescent="0.2">
      <c r="A228" s="130">
        <v>226</v>
      </c>
      <c r="B228" s="177">
        <f>IF(OR(COUNTIF($B$2:$B227,Input!$F244)&lt;1,COUNTIF($O$2:$O227,Input!$C244)&lt;1),Input!F244,0)</f>
        <v>0</v>
      </c>
      <c r="C228" s="177">
        <f>IF(OR(COUNTIF($B$2:$B227,Input!$F244)&lt;1,COUNTIF($O$2:$O227,Input!$C244)&lt;1),Input!G244,0)</f>
        <v>0</v>
      </c>
      <c r="D228" s="177">
        <f>IF(OR(COUNTIF($B$2:$B227,Input!$F244)&lt;1,COUNTIF($O$2:$O227,Input!$C244)&lt;1),Input!H244,0)</f>
        <v>0</v>
      </c>
      <c r="E228" s="177">
        <f>IF(OR(COUNTIF($B$2:$B227,Input!$F244)&lt;1,COUNTIF($O$2:$O227,Input!$C244)&lt;1),Input!I244,0)</f>
        <v>0</v>
      </c>
      <c r="F228" s="177">
        <f>IF(OR(COUNTIF($B$2:$B227,Input!$F244)&lt;1,COUNTIF($O$2:$O227,Input!$C244)&lt;1),Input!J244,0)</f>
        <v>0</v>
      </c>
      <c r="G228" s="177">
        <f>IF(OR(COUNTIF($B$2:$B227,Input!$F244)&lt;1,COUNTIF($O$2:$O227,Input!$C244)&lt;1),Input!K244,0)</f>
        <v>0</v>
      </c>
      <c r="H228" s="177">
        <f>IF(OR(COUNTIF($B$2:$B227,Input!$F244)&lt;1,COUNTIF($O$2:$O227,Input!$C244)&lt;1),Input!L244,0)</f>
        <v>0</v>
      </c>
      <c r="I228" s="177">
        <f>IF(OR(COUNTIF($B$2:$B227,Input!$F244)&lt;1,COUNTIF($O$2:$O227,Input!$C244)&lt;1),Input!M244,0)</f>
        <v>0</v>
      </c>
      <c r="J228" s="177">
        <f>IF(OR(COUNTIF($B$2:$B227,Input!$F244)&lt;1,COUNTIF($O$2:$O227,Input!$C244)&lt;1),Input!N244,0)</f>
        <v>0</v>
      </c>
      <c r="K228" s="177">
        <f>IF(OR(COUNTIF($B$2:$B227,Input!$F244)&lt;1,COUNTIF($O$2:$O227,Input!$C244)&lt;1),Input!O244,0)</f>
        <v>0</v>
      </c>
      <c r="L228" s="177">
        <f>IF(OR(COUNTIF($B$2:$B227,Input!$F244)&lt;1,COUNTIF($O$2:$O227,Input!$C244)&lt;1),Input!P244,0)</f>
        <v>0</v>
      </c>
      <c r="M228" s="129" t="str">
        <f t="shared" si="26"/>
        <v/>
      </c>
      <c r="N228" s="161">
        <f t="shared" si="32"/>
        <v>0</v>
      </c>
      <c r="O228" s="168">
        <f>Input!C244</f>
        <v>0</v>
      </c>
      <c r="P228" s="168"/>
      <c r="R228" s="131">
        <f t="shared" si="33"/>
        <v>0</v>
      </c>
      <c r="S228" s="133" t="str">
        <f t="shared" si="31"/>
        <v xml:space="preserve"> </v>
      </c>
      <c r="T228" s="133"/>
      <c r="U228" s="132" t="str">
        <f>_xlfn.IFNA(IF($D228=0,LOOKUP($F228,{0.1,0.2,0.3,0.4,0.5,0.6,0.7,0.8,0.9,1},{22,34,46,58,70,82,94,106,118,130}),""),"")</f>
        <v/>
      </c>
      <c r="V228" s="132" t="str">
        <f>_xlfn.IFNA(IF($D228=1,LOOKUP($F228,{0.1,0.2,0.3,0.4,0.5,0.6,0.7,0.8,0.9,1},{23,35,47,59,71,83,95,107,119,131}),""),"")</f>
        <v/>
      </c>
      <c r="W228" s="132" t="str">
        <f>_xlfn.IFNA(IF($D228=2,LOOKUP($F228,{0.1,0.2,0.3,0.4,0.5,0.6,0.7,0.8,0.9,1},{24,36,48,60,72,84,96,108,120,132}),""),"")</f>
        <v/>
      </c>
      <c r="X228" s="132" t="str">
        <f>_xlfn.IFNA(IF($D228=3,LOOKUP($F228,{0.1,0.2,0.3,0.4,0.5,0.6,0.7,0.8,0.9,1},{25,37,49,61,73,85,97,109,121,133}),""),"")</f>
        <v/>
      </c>
      <c r="Y228" s="132" t="str">
        <f>_xlfn.IFNA(IF($D228=4,LOOKUP($F228,{0.1,0.2,0.3,0.4,0.5,0.6,0.7,0.8,0.9,1},{26,38,50,62,74,86,98,110,122,134}),""),"")</f>
        <v/>
      </c>
      <c r="Z228" s="132" t="str">
        <f>_xlfn.IFNA(IF($D228=5,LOOKUP($F228,{0.1,0.2,0.3,0.4,0.5,0.6,0.7,0.8,0.9,1},{27,39,51,63,75,87,99,111,123,135}),""),"")</f>
        <v/>
      </c>
      <c r="AA228" s="132">
        <f t="shared" si="27"/>
        <v>0</v>
      </c>
      <c r="AB228" s="132" t="str">
        <f t="shared" si="28"/>
        <v>00</v>
      </c>
      <c r="AC228" s="82" t="e">
        <f>VLOOKUP(AB228,'AMI Ref'!T:U,2,FALSE)</f>
        <v>#N/A</v>
      </c>
      <c r="AD228" s="124"/>
      <c r="AE228" s="81" t="str">
        <f>_xlfn.IFNA(IF($D228=0,IF($J228="Not Paid by Tenant",0,INDEX('AMI Ref'!$K$5:$N$5,MATCH($J228,{"Oil","Gas","Electric - Other","ELECTRIC - HEAT PUMP"},0))),0),"")</f>
        <v/>
      </c>
      <c r="AF228" s="81">
        <f>_xlfn.IFNA(IF($D228=1,IF($J228="Not Paid by Tenant",0,INDEX('AMI Ref'!$K$6:$N$6,MATCH($J228,{"Oil","Gas","Electric - Other","ELECTRIC - HEAT PUMP"},0))),0),"")</f>
        <v>0</v>
      </c>
      <c r="AG228" s="81">
        <f>_xlfn.IFNA(IF($D228=2,IF($J228="Not Paid by Tenant",0,INDEX('AMI Ref'!$K$7:$N$7,MATCH($J228,{"Oil","Gas","Electric - Other","ELECTRIC - HEAT PUMP"},0))),0),"")</f>
        <v>0</v>
      </c>
      <c r="AH228" s="81">
        <f>_xlfn.IFNA(IF($D228=3,IF($J228="Not Paid by Tenant",0,INDEX('AMI Ref'!$K$8:$N$8,MATCH($J228,{"Oil","Gas","Electric - Other","ELECTRIC - HEAT PUMP"},0))),0),"")</f>
        <v>0</v>
      </c>
      <c r="AI228" s="81">
        <f>_xlfn.IFNA(IF($D228=4,IF($J228="Not Paid by Tenant",0,INDEX('AMI Ref'!$K$9:$N$9,MATCH($J228,{"Oil","Gas","Electric - Other","ELECTRIC - HEAT PUMP"},0))),0),"")</f>
        <v>0</v>
      </c>
      <c r="AJ228" s="81">
        <f>_xlfn.IFNA(IF($D228=5,IF($J228="Not Paid by Tenant",0,INDEX('AMI Ref'!$K$10:$N$10,MATCH($J228,{"Oil","Gas","Electric - Other","ELECTRIC - HEAT PUMP"},0))),0),"")</f>
        <v>0</v>
      </c>
      <c r="AK228" s="128"/>
      <c r="AL228" s="81" t="str">
        <f>_xlfn.IFNA(IF($D228=0,IF($K228="Not Paid by Tenant",0,INDEX('AMI Ref'!$O$5:$R$5,MATCH($K228,{"Oil","Gas","Electric - Other","Electric ccASHP - split"},0))),0),"")</f>
        <v/>
      </c>
      <c r="AM228" s="81">
        <f>_xlfn.IFNA(IF($D228=1,IF($K228="Not Paid by Tenant",0,INDEX('AMI Ref'!$O$6:$R$6,MATCH($K228,{"Oil","Gas","Electric - Other","Electric ccASHP - split"},0))),0),"")</f>
        <v>0</v>
      </c>
      <c r="AN228" s="81">
        <f>_xlfn.IFNA(IF($D228=2,IF($K228="Not Paid by Tenant",0,INDEX('AMI Ref'!$O$7:$R$7,MATCH($K228,{"Oil","Gas","Electric - Other","Electric ccASHP - split"},0))),0),"")</f>
        <v>0</v>
      </c>
      <c r="AO228" s="81">
        <f>_xlfn.IFNA(IF($D228=3,IF($K228="Not Paid by Tenant",0,INDEX('AMI Ref'!$O$8:$R$8,MATCH($K228,{"Oil","Gas","Electric - Other","Electric ccASHP - split"},0))),0),"")</f>
        <v>0</v>
      </c>
      <c r="AP228" s="81">
        <f>_xlfn.IFNA(IF($D228=4,IF($K228="Not Paid by Tenant",0,INDEX('AMI Ref'!$O$9:$R$9,MATCH($K228,{"Oil","Gas","Electric - Other","Electric ccASHP - split"},0))),0),"")</f>
        <v>0</v>
      </c>
      <c r="AQ228" s="81">
        <f>_xlfn.IFNA(IF($D228=5,IF($K228="Not Paid by Tenant",0,INDEX('AMI Ref'!$O$10:$R$10,MATCH($K228,{"Oil","Gas","Electric - Other","Electric ccASHP - split"},0))),0),"")</f>
        <v>0</v>
      </c>
      <c r="AR228" s="124">
        <f t="shared" si="29"/>
        <v>0</v>
      </c>
      <c r="AS228" s="123" t="e">
        <f t="shared" si="30"/>
        <v>#N/A</v>
      </c>
    </row>
    <row r="229" spans="1:45" ht="12.95" customHeight="1" x14ac:dyDescent="0.2">
      <c r="A229" s="130">
        <v>227</v>
      </c>
      <c r="B229" s="177">
        <f>IF(OR(COUNTIF($B$2:$B228,Input!$F245)&lt;1,COUNTIF($O$2:$O228,Input!$C245)&lt;1),Input!F245,0)</f>
        <v>0</v>
      </c>
      <c r="C229" s="177">
        <f>IF(OR(COUNTIF($B$2:$B228,Input!$F245)&lt;1,COUNTIF($O$2:$O228,Input!$C245)&lt;1),Input!G245,0)</f>
        <v>0</v>
      </c>
      <c r="D229" s="177">
        <f>IF(OR(COUNTIF($B$2:$B228,Input!$F245)&lt;1,COUNTIF($O$2:$O228,Input!$C245)&lt;1),Input!H245,0)</f>
        <v>0</v>
      </c>
      <c r="E229" s="177">
        <f>IF(OR(COUNTIF($B$2:$B228,Input!$F245)&lt;1,COUNTIF($O$2:$O228,Input!$C245)&lt;1),Input!I245,0)</f>
        <v>0</v>
      </c>
      <c r="F229" s="177">
        <f>IF(OR(COUNTIF($B$2:$B228,Input!$F245)&lt;1,COUNTIF($O$2:$O228,Input!$C245)&lt;1),Input!J245,0)</f>
        <v>0</v>
      </c>
      <c r="G229" s="177">
        <f>IF(OR(COUNTIF($B$2:$B228,Input!$F245)&lt;1,COUNTIF($O$2:$O228,Input!$C245)&lt;1),Input!K245,0)</f>
        <v>0</v>
      </c>
      <c r="H229" s="177">
        <f>IF(OR(COUNTIF($B$2:$B228,Input!$F245)&lt;1,COUNTIF($O$2:$O228,Input!$C245)&lt;1),Input!L245,0)</f>
        <v>0</v>
      </c>
      <c r="I229" s="177">
        <f>IF(OR(COUNTIF($B$2:$B228,Input!$F245)&lt;1,COUNTIF($O$2:$O228,Input!$C245)&lt;1),Input!M245,0)</f>
        <v>0</v>
      </c>
      <c r="J229" s="177">
        <f>IF(OR(COUNTIF($B$2:$B228,Input!$F245)&lt;1,COUNTIF($O$2:$O228,Input!$C245)&lt;1),Input!N245,0)</f>
        <v>0</v>
      </c>
      <c r="K229" s="177">
        <f>IF(OR(COUNTIF($B$2:$B228,Input!$F245)&lt;1,COUNTIF($O$2:$O228,Input!$C245)&lt;1),Input!O245,0)</f>
        <v>0</v>
      </c>
      <c r="L229" s="177">
        <f>IF(OR(COUNTIF($B$2:$B228,Input!$F245)&lt;1,COUNTIF($O$2:$O228,Input!$C245)&lt;1),Input!P245,0)</f>
        <v>0</v>
      </c>
      <c r="M229" s="129" t="str">
        <f t="shared" si="26"/>
        <v/>
      </c>
      <c r="N229" s="161">
        <f t="shared" si="32"/>
        <v>0</v>
      </c>
      <c r="O229" s="168">
        <f>Input!C245</f>
        <v>0</v>
      </c>
      <c r="P229" s="168"/>
      <c r="R229" s="131">
        <f t="shared" si="33"/>
        <v>0</v>
      </c>
      <c r="S229" s="133" t="str">
        <f t="shared" si="31"/>
        <v xml:space="preserve"> </v>
      </c>
      <c r="T229" s="133"/>
      <c r="U229" s="132" t="str">
        <f>_xlfn.IFNA(IF($D229=0,LOOKUP($F229,{0.1,0.2,0.3,0.4,0.5,0.6,0.7,0.8,0.9,1},{22,34,46,58,70,82,94,106,118,130}),""),"")</f>
        <v/>
      </c>
      <c r="V229" s="132" t="str">
        <f>_xlfn.IFNA(IF($D229=1,LOOKUP($F229,{0.1,0.2,0.3,0.4,0.5,0.6,0.7,0.8,0.9,1},{23,35,47,59,71,83,95,107,119,131}),""),"")</f>
        <v/>
      </c>
      <c r="W229" s="132" t="str">
        <f>_xlfn.IFNA(IF($D229=2,LOOKUP($F229,{0.1,0.2,0.3,0.4,0.5,0.6,0.7,0.8,0.9,1},{24,36,48,60,72,84,96,108,120,132}),""),"")</f>
        <v/>
      </c>
      <c r="X229" s="132" t="str">
        <f>_xlfn.IFNA(IF($D229=3,LOOKUP($F229,{0.1,0.2,0.3,0.4,0.5,0.6,0.7,0.8,0.9,1},{25,37,49,61,73,85,97,109,121,133}),""),"")</f>
        <v/>
      </c>
      <c r="Y229" s="132" t="str">
        <f>_xlfn.IFNA(IF($D229=4,LOOKUP($F229,{0.1,0.2,0.3,0.4,0.5,0.6,0.7,0.8,0.9,1},{26,38,50,62,74,86,98,110,122,134}),""),"")</f>
        <v/>
      </c>
      <c r="Z229" s="132" t="str">
        <f>_xlfn.IFNA(IF($D229=5,LOOKUP($F229,{0.1,0.2,0.3,0.4,0.5,0.6,0.7,0.8,0.9,1},{27,39,51,63,75,87,99,111,123,135}),""),"")</f>
        <v/>
      </c>
      <c r="AA229" s="132">
        <f t="shared" si="27"/>
        <v>0</v>
      </c>
      <c r="AB229" s="132" t="str">
        <f t="shared" si="28"/>
        <v>00</v>
      </c>
      <c r="AC229" s="82" t="e">
        <f>VLOOKUP(AB229,'AMI Ref'!T:U,2,FALSE)</f>
        <v>#N/A</v>
      </c>
      <c r="AD229" s="124"/>
      <c r="AE229" s="81" t="str">
        <f>_xlfn.IFNA(IF($D229=0,IF($J229="Not Paid by Tenant",0,INDEX('AMI Ref'!$K$5:$N$5,MATCH($J229,{"Oil","Gas","Electric - Other","ELECTRIC - HEAT PUMP"},0))),0),"")</f>
        <v/>
      </c>
      <c r="AF229" s="81">
        <f>_xlfn.IFNA(IF($D229=1,IF($J229="Not Paid by Tenant",0,INDEX('AMI Ref'!$K$6:$N$6,MATCH($J229,{"Oil","Gas","Electric - Other","ELECTRIC - HEAT PUMP"},0))),0),"")</f>
        <v>0</v>
      </c>
      <c r="AG229" s="81">
        <f>_xlfn.IFNA(IF($D229=2,IF($J229="Not Paid by Tenant",0,INDEX('AMI Ref'!$K$7:$N$7,MATCH($J229,{"Oil","Gas","Electric - Other","ELECTRIC - HEAT PUMP"},0))),0),"")</f>
        <v>0</v>
      </c>
      <c r="AH229" s="81">
        <f>_xlfn.IFNA(IF($D229=3,IF($J229="Not Paid by Tenant",0,INDEX('AMI Ref'!$K$8:$N$8,MATCH($J229,{"Oil","Gas","Electric - Other","ELECTRIC - HEAT PUMP"},0))),0),"")</f>
        <v>0</v>
      </c>
      <c r="AI229" s="81">
        <f>_xlfn.IFNA(IF($D229=4,IF($J229="Not Paid by Tenant",0,INDEX('AMI Ref'!$K$9:$N$9,MATCH($J229,{"Oil","Gas","Electric - Other","ELECTRIC - HEAT PUMP"},0))),0),"")</f>
        <v>0</v>
      </c>
      <c r="AJ229" s="81">
        <f>_xlfn.IFNA(IF($D229=5,IF($J229="Not Paid by Tenant",0,INDEX('AMI Ref'!$K$10:$N$10,MATCH($J229,{"Oil","Gas","Electric - Other","ELECTRIC - HEAT PUMP"},0))),0),"")</f>
        <v>0</v>
      </c>
      <c r="AK229" s="128"/>
      <c r="AL229" s="81" t="str">
        <f>_xlfn.IFNA(IF($D229=0,IF($K229="Not Paid by Tenant",0,INDEX('AMI Ref'!$O$5:$R$5,MATCH($K229,{"Oil","Gas","Electric - Other","Electric ccASHP - split"},0))),0),"")</f>
        <v/>
      </c>
      <c r="AM229" s="81">
        <f>_xlfn.IFNA(IF($D229=1,IF($K229="Not Paid by Tenant",0,INDEX('AMI Ref'!$O$6:$R$6,MATCH($K229,{"Oil","Gas","Electric - Other","Electric ccASHP - split"},0))),0),"")</f>
        <v>0</v>
      </c>
      <c r="AN229" s="81">
        <f>_xlfn.IFNA(IF($D229=2,IF($K229="Not Paid by Tenant",0,INDEX('AMI Ref'!$O$7:$R$7,MATCH($K229,{"Oil","Gas","Electric - Other","Electric ccASHP - split"},0))),0),"")</f>
        <v>0</v>
      </c>
      <c r="AO229" s="81">
        <f>_xlfn.IFNA(IF($D229=3,IF($K229="Not Paid by Tenant",0,INDEX('AMI Ref'!$O$8:$R$8,MATCH($K229,{"Oil","Gas","Electric - Other","Electric ccASHP - split"},0))),0),"")</f>
        <v>0</v>
      </c>
      <c r="AP229" s="81">
        <f>_xlfn.IFNA(IF($D229=4,IF($K229="Not Paid by Tenant",0,INDEX('AMI Ref'!$O$9:$R$9,MATCH($K229,{"Oil","Gas","Electric - Other","Electric ccASHP - split"},0))),0),"")</f>
        <v>0</v>
      </c>
      <c r="AQ229" s="81">
        <f>_xlfn.IFNA(IF($D229=5,IF($K229="Not Paid by Tenant",0,INDEX('AMI Ref'!$O$10:$R$10,MATCH($K229,{"Oil","Gas","Electric - Other","Electric ccASHP - split"},0))),0),"")</f>
        <v>0</v>
      </c>
      <c r="AR229" s="124">
        <f t="shared" si="29"/>
        <v>0</v>
      </c>
      <c r="AS229" s="123" t="e">
        <f t="shared" si="30"/>
        <v>#N/A</v>
      </c>
    </row>
    <row r="230" spans="1:45" ht="12.95" customHeight="1" x14ac:dyDescent="0.2">
      <c r="A230" s="130">
        <v>228</v>
      </c>
      <c r="B230" s="177">
        <f>IF(OR(COUNTIF($B$2:$B229,Input!$F246)&lt;1,COUNTIF($O$2:$O229,Input!$C246)&lt;1),Input!F246,0)</f>
        <v>0</v>
      </c>
      <c r="C230" s="177">
        <f>IF(OR(COUNTIF($B$2:$B229,Input!$F246)&lt;1,COUNTIF($O$2:$O229,Input!$C246)&lt;1),Input!G246,0)</f>
        <v>0</v>
      </c>
      <c r="D230" s="177">
        <f>IF(OR(COUNTIF($B$2:$B229,Input!$F246)&lt;1,COUNTIF($O$2:$O229,Input!$C246)&lt;1),Input!H246,0)</f>
        <v>0</v>
      </c>
      <c r="E230" s="177">
        <f>IF(OR(COUNTIF($B$2:$B229,Input!$F246)&lt;1,COUNTIF($O$2:$O229,Input!$C246)&lt;1),Input!I246,0)</f>
        <v>0</v>
      </c>
      <c r="F230" s="177">
        <f>IF(OR(COUNTIF($B$2:$B229,Input!$F246)&lt;1,COUNTIF($O$2:$O229,Input!$C246)&lt;1),Input!J246,0)</f>
        <v>0</v>
      </c>
      <c r="G230" s="177">
        <f>IF(OR(COUNTIF($B$2:$B229,Input!$F246)&lt;1,COUNTIF($O$2:$O229,Input!$C246)&lt;1),Input!K246,0)</f>
        <v>0</v>
      </c>
      <c r="H230" s="177">
        <f>IF(OR(COUNTIF($B$2:$B229,Input!$F246)&lt;1,COUNTIF($O$2:$O229,Input!$C246)&lt;1),Input!L246,0)</f>
        <v>0</v>
      </c>
      <c r="I230" s="177">
        <f>IF(OR(COUNTIF($B$2:$B229,Input!$F246)&lt;1,COUNTIF($O$2:$O229,Input!$C246)&lt;1),Input!M246,0)</f>
        <v>0</v>
      </c>
      <c r="J230" s="177">
        <f>IF(OR(COUNTIF($B$2:$B229,Input!$F246)&lt;1,COUNTIF($O$2:$O229,Input!$C246)&lt;1),Input!N246,0)</f>
        <v>0</v>
      </c>
      <c r="K230" s="177">
        <f>IF(OR(COUNTIF($B$2:$B229,Input!$F246)&lt;1,COUNTIF($O$2:$O229,Input!$C246)&lt;1),Input!O246,0)</f>
        <v>0</v>
      </c>
      <c r="L230" s="177">
        <f>IF(OR(COUNTIF($B$2:$B229,Input!$F246)&lt;1,COUNTIF($O$2:$O229,Input!$C246)&lt;1),Input!P246,0)</f>
        <v>0</v>
      </c>
      <c r="M230" s="129" t="str">
        <f t="shared" si="26"/>
        <v/>
      </c>
      <c r="N230" s="161">
        <f t="shared" si="32"/>
        <v>0</v>
      </c>
      <c r="O230" s="168">
        <f>Input!C246</f>
        <v>0</v>
      </c>
      <c r="P230" s="168"/>
      <c r="R230" s="131">
        <f t="shared" si="33"/>
        <v>0</v>
      </c>
      <c r="S230" s="133" t="str">
        <f t="shared" si="31"/>
        <v xml:space="preserve"> </v>
      </c>
      <c r="T230" s="133"/>
      <c r="U230" s="132" t="str">
        <f>_xlfn.IFNA(IF($D230=0,LOOKUP($F230,{0.1,0.2,0.3,0.4,0.5,0.6,0.7,0.8,0.9,1},{22,34,46,58,70,82,94,106,118,130}),""),"")</f>
        <v/>
      </c>
      <c r="V230" s="132" t="str">
        <f>_xlfn.IFNA(IF($D230=1,LOOKUP($F230,{0.1,0.2,0.3,0.4,0.5,0.6,0.7,0.8,0.9,1},{23,35,47,59,71,83,95,107,119,131}),""),"")</f>
        <v/>
      </c>
      <c r="W230" s="132" t="str">
        <f>_xlfn.IFNA(IF($D230=2,LOOKUP($F230,{0.1,0.2,0.3,0.4,0.5,0.6,0.7,0.8,0.9,1},{24,36,48,60,72,84,96,108,120,132}),""),"")</f>
        <v/>
      </c>
      <c r="X230" s="132" t="str">
        <f>_xlfn.IFNA(IF($D230=3,LOOKUP($F230,{0.1,0.2,0.3,0.4,0.5,0.6,0.7,0.8,0.9,1},{25,37,49,61,73,85,97,109,121,133}),""),"")</f>
        <v/>
      </c>
      <c r="Y230" s="132" t="str">
        <f>_xlfn.IFNA(IF($D230=4,LOOKUP($F230,{0.1,0.2,0.3,0.4,0.5,0.6,0.7,0.8,0.9,1},{26,38,50,62,74,86,98,110,122,134}),""),"")</f>
        <v/>
      </c>
      <c r="Z230" s="132" t="str">
        <f>_xlfn.IFNA(IF($D230=5,LOOKUP($F230,{0.1,0.2,0.3,0.4,0.5,0.6,0.7,0.8,0.9,1},{27,39,51,63,75,87,99,111,123,135}),""),"")</f>
        <v/>
      </c>
      <c r="AA230" s="132">
        <f t="shared" si="27"/>
        <v>0</v>
      </c>
      <c r="AB230" s="132" t="str">
        <f t="shared" si="28"/>
        <v>00</v>
      </c>
      <c r="AC230" s="82" t="e">
        <f>VLOOKUP(AB230,'AMI Ref'!T:U,2,FALSE)</f>
        <v>#N/A</v>
      </c>
      <c r="AD230" s="124"/>
      <c r="AE230" s="81" t="str">
        <f>_xlfn.IFNA(IF($D230=0,IF($J230="Not Paid by Tenant",0,INDEX('AMI Ref'!$K$5:$N$5,MATCH($J230,{"Oil","Gas","Electric - Other","ELECTRIC - HEAT PUMP"},0))),0),"")</f>
        <v/>
      </c>
      <c r="AF230" s="81">
        <f>_xlfn.IFNA(IF($D230=1,IF($J230="Not Paid by Tenant",0,INDEX('AMI Ref'!$K$6:$N$6,MATCH($J230,{"Oil","Gas","Electric - Other","ELECTRIC - HEAT PUMP"},0))),0),"")</f>
        <v>0</v>
      </c>
      <c r="AG230" s="81">
        <f>_xlfn.IFNA(IF($D230=2,IF($J230="Not Paid by Tenant",0,INDEX('AMI Ref'!$K$7:$N$7,MATCH($J230,{"Oil","Gas","Electric - Other","ELECTRIC - HEAT PUMP"},0))),0),"")</f>
        <v>0</v>
      </c>
      <c r="AH230" s="81">
        <f>_xlfn.IFNA(IF($D230=3,IF($J230="Not Paid by Tenant",0,INDEX('AMI Ref'!$K$8:$N$8,MATCH($J230,{"Oil","Gas","Electric - Other","ELECTRIC - HEAT PUMP"},0))),0),"")</f>
        <v>0</v>
      </c>
      <c r="AI230" s="81">
        <f>_xlfn.IFNA(IF($D230=4,IF($J230="Not Paid by Tenant",0,INDEX('AMI Ref'!$K$9:$N$9,MATCH($J230,{"Oil","Gas","Electric - Other","ELECTRIC - HEAT PUMP"},0))),0),"")</f>
        <v>0</v>
      </c>
      <c r="AJ230" s="81">
        <f>_xlfn.IFNA(IF($D230=5,IF($J230="Not Paid by Tenant",0,INDEX('AMI Ref'!$K$10:$N$10,MATCH($J230,{"Oil","Gas","Electric - Other","ELECTRIC - HEAT PUMP"},0))),0),"")</f>
        <v>0</v>
      </c>
      <c r="AK230" s="128"/>
      <c r="AL230" s="81" t="str">
        <f>_xlfn.IFNA(IF($D230=0,IF($K230="Not Paid by Tenant",0,INDEX('AMI Ref'!$O$5:$R$5,MATCH($K230,{"Oil","Gas","Electric - Other","Electric ccASHP - split"},0))),0),"")</f>
        <v/>
      </c>
      <c r="AM230" s="81">
        <f>_xlfn.IFNA(IF($D230=1,IF($K230="Not Paid by Tenant",0,INDEX('AMI Ref'!$O$6:$R$6,MATCH($K230,{"Oil","Gas","Electric - Other","Electric ccASHP - split"},0))),0),"")</f>
        <v>0</v>
      </c>
      <c r="AN230" s="81">
        <f>_xlfn.IFNA(IF($D230=2,IF($K230="Not Paid by Tenant",0,INDEX('AMI Ref'!$O$7:$R$7,MATCH($K230,{"Oil","Gas","Electric - Other","Electric ccASHP - split"},0))),0),"")</f>
        <v>0</v>
      </c>
      <c r="AO230" s="81">
        <f>_xlfn.IFNA(IF($D230=3,IF($K230="Not Paid by Tenant",0,INDEX('AMI Ref'!$O$8:$R$8,MATCH($K230,{"Oil","Gas","Electric - Other","Electric ccASHP - split"},0))),0),"")</f>
        <v>0</v>
      </c>
      <c r="AP230" s="81">
        <f>_xlfn.IFNA(IF($D230=4,IF($K230="Not Paid by Tenant",0,INDEX('AMI Ref'!$O$9:$R$9,MATCH($K230,{"Oil","Gas","Electric - Other","Electric ccASHP - split"},0))),0),"")</f>
        <v>0</v>
      </c>
      <c r="AQ230" s="81">
        <f>_xlfn.IFNA(IF($D230=5,IF($K230="Not Paid by Tenant",0,INDEX('AMI Ref'!$O$10:$R$10,MATCH($K230,{"Oil","Gas","Electric - Other","Electric ccASHP - split"},0))),0),"")</f>
        <v>0</v>
      </c>
      <c r="AR230" s="124">
        <f t="shared" si="29"/>
        <v>0</v>
      </c>
      <c r="AS230" s="123" t="e">
        <f t="shared" si="30"/>
        <v>#N/A</v>
      </c>
    </row>
    <row r="231" spans="1:45" ht="12.95" customHeight="1" x14ac:dyDescent="0.2">
      <c r="A231" s="130">
        <v>229</v>
      </c>
      <c r="B231" s="177">
        <f>IF(OR(COUNTIF($B$2:$B230,Input!$F247)&lt;1,COUNTIF($O$2:$O230,Input!$C247)&lt;1),Input!F247,0)</f>
        <v>0</v>
      </c>
      <c r="C231" s="177">
        <f>IF(OR(COUNTIF($B$2:$B230,Input!$F247)&lt;1,COUNTIF($O$2:$O230,Input!$C247)&lt;1),Input!G247,0)</f>
        <v>0</v>
      </c>
      <c r="D231" s="177">
        <f>IF(OR(COUNTIF($B$2:$B230,Input!$F247)&lt;1,COUNTIF($O$2:$O230,Input!$C247)&lt;1),Input!H247,0)</f>
        <v>0</v>
      </c>
      <c r="E231" s="177">
        <f>IF(OR(COUNTIF($B$2:$B230,Input!$F247)&lt;1,COUNTIF($O$2:$O230,Input!$C247)&lt;1),Input!I247,0)</f>
        <v>0</v>
      </c>
      <c r="F231" s="177">
        <f>IF(OR(COUNTIF($B$2:$B230,Input!$F247)&lt;1,COUNTIF($O$2:$O230,Input!$C247)&lt;1),Input!J247,0)</f>
        <v>0</v>
      </c>
      <c r="G231" s="177">
        <f>IF(OR(COUNTIF($B$2:$B230,Input!$F247)&lt;1,COUNTIF($O$2:$O230,Input!$C247)&lt;1),Input!K247,0)</f>
        <v>0</v>
      </c>
      <c r="H231" s="177">
        <f>IF(OR(COUNTIF($B$2:$B230,Input!$F247)&lt;1,COUNTIF($O$2:$O230,Input!$C247)&lt;1),Input!L247,0)</f>
        <v>0</v>
      </c>
      <c r="I231" s="177">
        <f>IF(OR(COUNTIF($B$2:$B230,Input!$F247)&lt;1,COUNTIF($O$2:$O230,Input!$C247)&lt;1),Input!M247,0)</f>
        <v>0</v>
      </c>
      <c r="J231" s="177">
        <f>IF(OR(COUNTIF($B$2:$B230,Input!$F247)&lt;1,COUNTIF($O$2:$O230,Input!$C247)&lt;1),Input!N247,0)</f>
        <v>0</v>
      </c>
      <c r="K231" s="177">
        <f>IF(OR(COUNTIF($B$2:$B230,Input!$F247)&lt;1,COUNTIF($O$2:$O230,Input!$C247)&lt;1),Input!O247,0)</f>
        <v>0</v>
      </c>
      <c r="L231" s="177">
        <f>IF(OR(COUNTIF($B$2:$B230,Input!$F247)&lt;1,COUNTIF($O$2:$O230,Input!$C247)&lt;1),Input!P247,0)</f>
        <v>0</v>
      </c>
      <c r="M231" s="129" t="str">
        <f t="shared" ref="M231:M294" si="34">IFERROR(IF(E231="NO","NA",IF(AND(E231="yes",C231+L231&lt;=AS231),"YES","NO")),"")</f>
        <v/>
      </c>
      <c r="N231" s="161">
        <f t="shared" si="32"/>
        <v>0</v>
      </c>
      <c r="O231" s="168">
        <f>Input!C247</f>
        <v>0</v>
      </c>
      <c r="P231" s="168"/>
      <c r="R231" s="131">
        <f t="shared" si="33"/>
        <v>0</v>
      </c>
      <c r="S231" s="133" t="str">
        <f t="shared" si="31"/>
        <v xml:space="preserve"> </v>
      </c>
      <c r="T231" s="133"/>
      <c r="U231" s="132" t="str">
        <f>_xlfn.IFNA(IF($D231=0,LOOKUP($F231,{0.1,0.2,0.3,0.4,0.5,0.6,0.7,0.8,0.9,1},{22,34,46,58,70,82,94,106,118,130}),""),"")</f>
        <v/>
      </c>
      <c r="V231" s="132" t="str">
        <f>_xlfn.IFNA(IF($D231=1,LOOKUP($F231,{0.1,0.2,0.3,0.4,0.5,0.6,0.7,0.8,0.9,1},{23,35,47,59,71,83,95,107,119,131}),""),"")</f>
        <v/>
      </c>
      <c r="W231" s="132" t="str">
        <f>_xlfn.IFNA(IF($D231=2,LOOKUP($F231,{0.1,0.2,0.3,0.4,0.5,0.6,0.7,0.8,0.9,1},{24,36,48,60,72,84,96,108,120,132}),""),"")</f>
        <v/>
      </c>
      <c r="X231" s="132" t="str">
        <f>_xlfn.IFNA(IF($D231=3,LOOKUP($F231,{0.1,0.2,0.3,0.4,0.5,0.6,0.7,0.8,0.9,1},{25,37,49,61,73,85,97,109,121,133}),""),"")</f>
        <v/>
      </c>
      <c r="Y231" s="132" t="str">
        <f>_xlfn.IFNA(IF($D231=4,LOOKUP($F231,{0.1,0.2,0.3,0.4,0.5,0.6,0.7,0.8,0.9,1},{26,38,50,62,74,86,98,110,122,134}),""),"")</f>
        <v/>
      </c>
      <c r="Z231" s="132" t="str">
        <f>_xlfn.IFNA(IF($D231=5,LOOKUP($F231,{0.1,0.2,0.3,0.4,0.5,0.6,0.7,0.8,0.9,1},{27,39,51,63,75,87,99,111,123,135}),""),"")</f>
        <v/>
      </c>
      <c r="AA231" s="132">
        <f t="shared" ref="AA231:AA294" si="35">SUM(U231:Z231)</f>
        <v>0</v>
      </c>
      <c r="AB231" s="132" t="str">
        <f t="shared" ref="AB231:AB294" si="36">CONCATENATE(IF(H231="Yes w/ Elec. Stove","G",R231),AA231)</f>
        <v>00</v>
      </c>
      <c r="AC231" s="82" t="e">
        <f>VLOOKUP(AB231,'AMI Ref'!T:U,2,FALSE)</f>
        <v>#N/A</v>
      </c>
      <c r="AD231" s="124"/>
      <c r="AE231" s="81" t="str">
        <f>_xlfn.IFNA(IF($D231=0,IF($J231="Not Paid by Tenant",0,INDEX('AMI Ref'!$K$5:$N$5,MATCH($J231,{"Oil","Gas","Electric - Other","ELECTRIC - HEAT PUMP"},0))),0),"")</f>
        <v/>
      </c>
      <c r="AF231" s="81">
        <f>_xlfn.IFNA(IF($D231=1,IF($J231="Not Paid by Tenant",0,INDEX('AMI Ref'!$K$6:$N$6,MATCH($J231,{"Oil","Gas","Electric - Other","ELECTRIC - HEAT PUMP"},0))),0),"")</f>
        <v>0</v>
      </c>
      <c r="AG231" s="81">
        <f>_xlfn.IFNA(IF($D231=2,IF($J231="Not Paid by Tenant",0,INDEX('AMI Ref'!$K$7:$N$7,MATCH($J231,{"Oil","Gas","Electric - Other","ELECTRIC - HEAT PUMP"},0))),0),"")</f>
        <v>0</v>
      </c>
      <c r="AH231" s="81">
        <f>_xlfn.IFNA(IF($D231=3,IF($J231="Not Paid by Tenant",0,INDEX('AMI Ref'!$K$8:$N$8,MATCH($J231,{"Oil","Gas","Electric - Other","ELECTRIC - HEAT PUMP"},0))),0),"")</f>
        <v>0</v>
      </c>
      <c r="AI231" s="81">
        <f>_xlfn.IFNA(IF($D231=4,IF($J231="Not Paid by Tenant",0,INDEX('AMI Ref'!$K$9:$N$9,MATCH($J231,{"Oil","Gas","Electric - Other","ELECTRIC - HEAT PUMP"},0))),0),"")</f>
        <v>0</v>
      </c>
      <c r="AJ231" s="81">
        <f>_xlfn.IFNA(IF($D231=5,IF($J231="Not Paid by Tenant",0,INDEX('AMI Ref'!$K$10:$N$10,MATCH($J231,{"Oil","Gas","Electric - Other","ELECTRIC - HEAT PUMP"},0))),0),"")</f>
        <v>0</v>
      </c>
      <c r="AK231" s="128"/>
      <c r="AL231" s="81" t="str">
        <f>_xlfn.IFNA(IF($D231=0,IF($K231="Not Paid by Tenant",0,INDEX('AMI Ref'!$O$5:$R$5,MATCH($K231,{"Oil","Gas","Electric - Other","Electric ccASHP - split"},0))),0),"")</f>
        <v/>
      </c>
      <c r="AM231" s="81">
        <f>_xlfn.IFNA(IF($D231=1,IF($K231="Not Paid by Tenant",0,INDEX('AMI Ref'!$O$6:$R$6,MATCH($K231,{"Oil","Gas","Electric - Other","Electric ccASHP - split"},0))),0),"")</f>
        <v>0</v>
      </c>
      <c r="AN231" s="81">
        <f>_xlfn.IFNA(IF($D231=2,IF($K231="Not Paid by Tenant",0,INDEX('AMI Ref'!$O$7:$R$7,MATCH($K231,{"Oil","Gas","Electric - Other","Electric ccASHP - split"},0))),0),"")</f>
        <v>0</v>
      </c>
      <c r="AO231" s="81">
        <f>_xlfn.IFNA(IF($D231=3,IF($K231="Not Paid by Tenant",0,INDEX('AMI Ref'!$O$8:$R$8,MATCH($K231,{"Oil","Gas","Electric - Other","Electric ccASHP - split"},0))),0),"")</f>
        <v>0</v>
      </c>
      <c r="AP231" s="81">
        <f>_xlfn.IFNA(IF($D231=4,IF($K231="Not Paid by Tenant",0,INDEX('AMI Ref'!$O$9:$R$9,MATCH($K231,{"Oil","Gas","Electric - Other","Electric ccASHP - split"},0))),0),"")</f>
        <v>0</v>
      </c>
      <c r="AQ231" s="81">
        <f>_xlfn.IFNA(IF($D231=5,IF($K231="Not Paid by Tenant",0,INDEX('AMI Ref'!$O$10:$R$10,MATCH($K231,{"Oil","Gas","Electric - Other","Electric ccASHP - split"},0))),0),"")</f>
        <v>0</v>
      </c>
      <c r="AR231" s="124">
        <f t="shared" ref="AR231:AR294" si="37">SUM(AE231:AQ231)</f>
        <v>0</v>
      </c>
      <c r="AS231" s="123" t="e">
        <f t="shared" ref="AS231:AS294" si="38">AC231-AR231</f>
        <v>#N/A</v>
      </c>
    </row>
    <row r="232" spans="1:45" ht="12.95" customHeight="1" x14ac:dyDescent="0.2">
      <c r="A232" s="130">
        <v>230</v>
      </c>
      <c r="B232" s="177">
        <f>IF(OR(COUNTIF($B$2:$B231,Input!$F248)&lt;1,COUNTIF($O$2:$O231,Input!$C248)&lt;1),Input!F248,0)</f>
        <v>0</v>
      </c>
      <c r="C232" s="177">
        <f>IF(OR(COUNTIF($B$2:$B231,Input!$F248)&lt;1,COUNTIF($O$2:$O231,Input!$C248)&lt;1),Input!G248,0)</f>
        <v>0</v>
      </c>
      <c r="D232" s="177">
        <f>IF(OR(COUNTIF($B$2:$B231,Input!$F248)&lt;1,COUNTIF($O$2:$O231,Input!$C248)&lt;1),Input!H248,0)</f>
        <v>0</v>
      </c>
      <c r="E232" s="177">
        <f>IF(OR(COUNTIF($B$2:$B231,Input!$F248)&lt;1,COUNTIF($O$2:$O231,Input!$C248)&lt;1),Input!I248,0)</f>
        <v>0</v>
      </c>
      <c r="F232" s="177">
        <f>IF(OR(COUNTIF($B$2:$B231,Input!$F248)&lt;1,COUNTIF($O$2:$O231,Input!$C248)&lt;1),Input!J248,0)</f>
        <v>0</v>
      </c>
      <c r="G232" s="177">
        <f>IF(OR(COUNTIF($B$2:$B231,Input!$F248)&lt;1,COUNTIF($O$2:$O231,Input!$C248)&lt;1),Input!K248,0)</f>
        <v>0</v>
      </c>
      <c r="H232" s="177">
        <f>IF(OR(COUNTIF($B$2:$B231,Input!$F248)&lt;1,COUNTIF($O$2:$O231,Input!$C248)&lt;1),Input!L248,0)</f>
        <v>0</v>
      </c>
      <c r="I232" s="177">
        <f>IF(OR(COUNTIF($B$2:$B231,Input!$F248)&lt;1,COUNTIF($O$2:$O231,Input!$C248)&lt;1),Input!M248,0)</f>
        <v>0</v>
      </c>
      <c r="J232" s="177">
        <f>IF(OR(COUNTIF($B$2:$B231,Input!$F248)&lt;1,COUNTIF($O$2:$O231,Input!$C248)&lt;1),Input!N248,0)</f>
        <v>0</v>
      </c>
      <c r="K232" s="177">
        <f>IF(OR(COUNTIF($B$2:$B231,Input!$F248)&lt;1,COUNTIF($O$2:$O231,Input!$C248)&lt;1),Input!O248,0)</f>
        <v>0</v>
      </c>
      <c r="L232" s="177">
        <f>IF(OR(COUNTIF($B$2:$B231,Input!$F248)&lt;1,COUNTIF($O$2:$O231,Input!$C248)&lt;1),Input!P248,0)</f>
        <v>0</v>
      </c>
      <c r="M232" s="129" t="str">
        <f t="shared" si="34"/>
        <v/>
      </c>
      <c r="N232" s="161">
        <f t="shared" si="32"/>
        <v>0</v>
      </c>
      <c r="O232" s="168">
        <f>Input!C248</f>
        <v>0</v>
      </c>
      <c r="P232" s="168"/>
      <c r="R232" s="131">
        <f t="shared" si="33"/>
        <v>0</v>
      </c>
      <c r="S232" s="133" t="str">
        <f t="shared" si="31"/>
        <v xml:space="preserve"> </v>
      </c>
      <c r="T232" s="133"/>
      <c r="U232" s="132" t="str">
        <f>_xlfn.IFNA(IF($D232=0,LOOKUP($F232,{0.1,0.2,0.3,0.4,0.5,0.6,0.7,0.8,0.9,1},{22,34,46,58,70,82,94,106,118,130}),""),"")</f>
        <v/>
      </c>
      <c r="V232" s="132" t="str">
        <f>_xlfn.IFNA(IF($D232=1,LOOKUP($F232,{0.1,0.2,0.3,0.4,0.5,0.6,0.7,0.8,0.9,1},{23,35,47,59,71,83,95,107,119,131}),""),"")</f>
        <v/>
      </c>
      <c r="W232" s="132" t="str">
        <f>_xlfn.IFNA(IF($D232=2,LOOKUP($F232,{0.1,0.2,0.3,0.4,0.5,0.6,0.7,0.8,0.9,1},{24,36,48,60,72,84,96,108,120,132}),""),"")</f>
        <v/>
      </c>
      <c r="X232" s="132" t="str">
        <f>_xlfn.IFNA(IF($D232=3,LOOKUP($F232,{0.1,0.2,0.3,0.4,0.5,0.6,0.7,0.8,0.9,1},{25,37,49,61,73,85,97,109,121,133}),""),"")</f>
        <v/>
      </c>
      <c r="Y232" s="132" t="str">
        <f>_xlfn.IFNA(IF($D232=4,LOOKUP($F232,{0.1,0.2,0.3,0.4,0.5,0.6,0.7,0.8,0.9,1},{26,38,50,62,74,86,98,110,122,134}),""),"")</f>
        <v/>
      </c>
      <c r="Z232" s="132" t="str">
        <f>_xlfn.IFNA(IF($D232=5,LOOKUP($F232,{0.1,0.2,0.3,0.4,0.5,0.6,0.7,0.8,0.9,1},{27,39,51,63,75,87,99,111,123,135}),""),"")</f>
        <v/>
      </c>
      <c r="AA232" s="132">
        <f t="shared" si="35"/>
        <v>0</v>
      </c>
      <c r="AB232" s="132" t="str">
        <f t="shared" si="36"/>
        <v>00</v>
      </c>
      <c r="AC232" s="82" t="e">
        <f>VLOOKUP(AB232,'AMI Ref'!T:U,2,FALSE)</f>
        <v>#N/A</v>
      </c>
      <c r="AD232" s="124"/>
      <c r="AE232" s="81" t="str">
        <f>_xlfn.IFNA(IF($D232=0,IF($J232="Not Paid by Tenant",0,INDEX('AMI Ref'!$K$5:$N$5,MATCH($J232,{"Oil","Gas","Electric - Other","ELECTRIC - HEAT PUMP"},0))),0),"")</f>
        <v/>
      </c>
      <c r="AF232" s="81">
        <f>_xlfn.IFNA(IF($D232=1,IF($J232="Not Paid by Tenant",0,INDEX('AMI Ref'!$K$6:$N$6,MATCH($J232,{"Oil","Gas","Electric - Other","ELECTRIC - HEAT PUMP"},0))),0),"")</f>
        <v>0</v>
      </c>
      <c r="AG232" s="81">
        <f>_xlfn.IFNA(IF($D232=2,IF($J232="Not Paid by Tenant",0,INDEX('AMI Ref'!$K$7:$N$7,MATCH($J232,{"Oil","Gas","Electric - Other","ELECTRIC - HEAT PUMP"},0))),0),"")</f>
        <v>0</v>
      </c>
      <c r="AH232" s="81">
        <f>_xlfn.IFNA(IF($D232=3,IF($J232="Not Paid by Tenant",0,INDEX('AMI Ref'!$K$8:$N$8,MATCH($J232,{"Oil","Gas","Electric - Other","ELECTRIC - HEAT PUMP"},0))),0),"")</f>
        <v>0</v>
      </c>
      <c r="AI232" s="81">
        <f>_xlfn.IFNA(IF($D232=4,IF($J232="Not Paid by Tenant",0,INDEX('AMI Ref'!$K$9:$N$9,MATCH($J232,{"Oil","Gas","Electric - Other","ELECTRIC - HEAT PUMP"},0))),0),"")</f>
        <v>0</v>
      </c>
      <c r="AJ232" s="81">
        <f>_xlfn.IFNA(IF($D232=5,IF($J232="Not Paid by Tenant",0,INDEX('AMI Ref'!$K$10:$N$10,MATCH($J232,{"Oil","Gas","Electric - Other","ELECTRIC - HEAT PUMP"},0))),0),"")</f>
        <v>0</v>
      </c>
      <c r="AK232" s="128"/>
      <c r="AL232" s="81" t="str">
        <f>_xlfn.IFNA(IF($D232=0,IF($K232="Not Paid by Tenant",0,INDEX('AMI Ref'!$O$5:$R$5,MATCH($K232,{"Oil","Gas","Electric - Other","Electric ccASHP - split"},0))),0),"")</f>
        <v/>
      </c>
      <c r="AM232" s="81">
        <f>_xlfn.IFNA(IF($D232=1,IF($K232="Not Paid by Tenant",0,INDEX('AMI Ref'!$O$6:$R$6,MATCH($K232,{"Oil","Gas","Electric - Other","Electric ccASHP - split"},0))),0),"")</f>
        <v>0</v>
      </c>
      <c r="AN232" s="81">
        <f>_xlfn.IFNA(IF($D232=2,IF($K232="Not Paid by Tenant",0,INDEX('AMI Ref'!$O$7:$R$7,MATCH($K232,{"Oil","Gas","Electric - Other","Electric ccASHP - split"},0))),0),"")</f>
        <v>0</v>
      </c>
      <c r="AO232" s="81">
        <f>_xlfn.IFNA(IF($D232=3,IF($K232="Not Paid by Tenant",0,INDEX('AMI Ref'!$O$8:$R$8,MATCH($K232,{"Oil","Gas","Electric - Other","Electric ccASHP - split"},0))),0),"")</f>
        <v>0</v>
      </c>
      <c r="AP232" s="81">
        <f>_xlfn.IFNA(IF($D232=4,IF($K232="Not Paid by Tenant",0,INDEX('AMI Ref'!$O$9:$R$9,MATCH($K232,{"Oil","Gas","Electric - Other","Electric ccASHP - split"},0))),0),"")</f>
        <v>0</v>
      </c>
      <c r="AQ232" s="81">
        <f>_xlfn.IFNA(IF($D232=5,IF($K232="Not Paid by Tenant",0,INDEX('AMI Ref'!$O$10:$R$10,MATCH($K232,{"Oil","Gas","Electric - Other","Electric ccASHP - split"},0))),0),"")</f>
        <v>0</v>
      </c>
      <c r="AR232" s="124">
        <f t="shared" si="37"/>
        <v>0</v>
      </c>
      <c r="AS232" s="123" t="e">
        <f t="shared" si="38"/>
        <v>#N/A</v>
      </c>
    </row>
    <row r="233" spans="1:45" ht="12.95" customHeight="1" x14ac:dyDescent="0.2">
      <c r="A233" s="130">
        <v>231</v>
      </c>
      <c r="B233" s="177">
        <f>IF(OR(COUNTIF($B$2:$B232,Input!$F249)&lt;1,COUNTIF($O$2:$O232,Input!$C249)&lt;1),Input!F249,0)</f>
        <v>0</v>
      </c>
      <c r="C233" s="177">
        <f>IF(OR(COUNTIF($B$2:$B232,Input!$F249)&lt;1,COUNTIF($O$2:$O232,Input!$C249)&lt;1),Input!G249,0)</f>
        <v>0</v>
      </c>
      <c r="D233" s="177">
        <f>IF(OR(COUNTIF($B$2:$B232,Input!$F249)&lt;1,COUNTIF($O$2:$O232,Input!$C249)&lt;1),Input!H249,0)</f>
        <v>0</v>
      </c>
      <c r="E233" s="177">
        <f>IF(OR(COUNTIF($B$2:$B232,Input!$F249)&lt;1,COUNTIF($O$2:$O232,Input!$C249)&lt;1),Input!I249,0)</f>
        <v>0</v>
      </c>
      <c r="F233" s="177">
        <f>IF(OR(COUNTIF($B$2:$B232,Input!$F249)&lt;1,COUNTIF($O$2:$O232,Input!$C249)&lt;1),Input!J249,0)</f>
        <v>0</v>
      </c>
      <c r="G233" s="177">
        <f>IF(OR(COUNTIF($B$2:$B232,Input!$F249)&lt;1,COUNTIF($O$2:$O232,Input!$C249)&lt;1),Input!K249,0)</f>
        <v>0</v>
      </c>
      <c r="H233" s="177">
        <f>IF(OR(COUNTIF($B$2:$B232,Input!$F249)&lt;1,COUNTIF($O$2:$O232,Input!$C249)&lt;1),Input!L249,0)</f>
        <v>0</v>
      </c>
      <c r="I233" s="177">
        <f>IF(OR(COUNTIF($B$2:$B232,Input!$F249)&lt;1,COUNTIF($O$2:$O232,Input!$C249)&lt;1),Input!M249,0)</f>
        <v>0</v>
      </c>
      <c r="J233" s="177">
        <f>IF(OR(COUNTIF($B$2:$B232,Input!$F249)&lt;1,COUNTIF($O$2:$O232,Input!$C249)&lt;1),Input!N249,0)</f>
        <v>0</v>
      </c>
      <c r="K233" s="177">
        <f>IF(OR(COUNTIF($B$2:$B232,Input!$F249)&lt;1,COUNTIF($O$2:$O232,Input!$C249)&lt;1),Input!O249,0)</f>
        <v>0</v>
      </c>
      <c r="L233" s="177">
        <f>IF(OR(COUNTIF($B$2:$B232,Input!$F249)&lt;1,COUNTIF($O$2:$O232,Input!$C249)&lt;1),Input!P249,0)</f>
        <v>0</v>
      </c>
      <c r="M233" s="129" t="str">
        <f t="shared" si="34"/>
        <v/>
      </c>
      <c r="N233" s="161">
        <f t="shared" si="32"/>
        <v>0</v>
      </c>
      <c r="O233" s="168">
        <f>Input!C249</f>
        <v>0</v>
      </c>
      <c r="P233" s="168"/>
      <c r="R233" s="131">
        <f t="shared" si="33"/>
        <v>0</v>
      </c>
      <c r="S233" s="133" t="str">
        <f t="shared" si="31"/>
        <v xml:space="preserve"> </v>
      </c>
      <c r="T233" s="133"/>
      <c r="U233" s="132" t="str">
        <f>_xlfn.IFNA(IF($D233=0,LOOKUP($F233,{0.1,0.2,0.3,0.4,0.5,0.6,0.7,0.8,0.9,1},{22,34,46,58,70,82,94,106,118,130}),""),"")</f>
        <v/>
      </c>
      <c r="V233" s="132" t="str">
        <f>_xlfn.IFNA(IF($D233=1,LOOKUP($F233,{0.1,0.2,0.3,0.4,0.5,0.6,0.7,0.8,0.9,1},{23,35,47,59,71,83,95,107,119,131}),""),"")</f>
        <v/>
      </c>
      <c r="W233" s="132" t="str">
        <f>_xlfn.IFNA(IF($D233=2,LOOKUP($F233,{0.1,0.2,0.3,0.4,0.5,0.6,0.7,0.8,0.9,1},{24,36,48,60,72,84,96,108,120,132}),""),"")</f>
        <v/>
      </c>
      <c r="X233" s="132" t="str">
        <f>_xlfn.IFNA(IF($D233=3,LOOKUP($F233,{0.1,0.2,0.3,0.4,0.5,0.6,0.7,0.8,0.9,1},{25,37,49,61,73,85,97,109,121,133}),""),"")</f>
        <v/>
      </c>
      <c r="Y233" s="132" t="str">
        <f>_xlfn.IFNA(IF($D233=4,LOOKUP($F233,{0.1,0.2,0.3,0.4,0.5,0.6,0.7,0.8,0.9,1},{26,38,50,62,74,86,98,110,122,134}),""),"")</f>
        <v/>
      </c>
      <c r="Z233" s="132" t="str">
        <f>_xlfn.IFNA(IF($D233=5,LOOKUP($F233,{0.1,0.2,0.3,0.4,0.5,0.6,0.7,0.8,0.9,1},{27,39,51,63,75,87,99,111,123,135}),""),"")</f>
        <v/>
      </c>
      <c r="AA233" s="132">
        <f t="shared" si="35"/>
        <v>0</v>
      </c>
      <c r="AB233" s="132" t="str">
        <f t="shared" si="36"/>
        <v>00</v>
      </c>
      <c r="AC233" s="82" t="e">
        <f>VLOOKUP(AB233,'AMI Ref'!T:U,2,FALSE)</f>
        <v>#N/A</v>
      </c>
      <c r="AD233" s="124"/>
      <c r="AE233" s="81" t="str">
        <f>_xlfn.IFNA(IF($D233=0,IF($J233="Not Paid by Tenant",0,INDEX('AMI Ref'!$K$5:$N$5,MATCH($J233,{"Oil","Gas","Electric - Other","ELECTRIC - HEAT PUMP"},0))),0),"")</f>
        <v/>
      </c>
      <c r="AF233" s="81">
        <f>_xlfn.IFNA(IF($D233=1,IF($J233="Not Paid by Tenant",0,INDEX('AMI Ref'!$K$6:$N$6,MATCH($J233,{"Oil","Gas","Electric - Other","ELECTRIC - HEAT PUMP"},0))),0),"")</f>
        <v>0</v>
      </c>
      <c r="AG233" s="81">
        <f>_xlfn.IFNA(IF($D233=2,IF($J233="Not Paid by Tenant",0,INDEX('AMI Ref'!$K$7:$N$7,MATCH($J233,{"Oil","Gas","Electric - Other","ELECTRIC - HEAT PUMP"},0))),0),"")</f>
        <v>0</v>
      </c>
      <c r="AH233" s="81">
        <f>_xlfn.IFNA(IF($D233=3,IF($J233="Not Paid by Tenant",0,INDEX('AMI Ref'!$K$8:$N$8,MATCH($J233,{"Oil","Gas","Electric - Other","ELECTRIC - HEAT PUMP"},0))),0),"")</f>
        <v>0</v>
      </c>
      <c r="AI233" s="81">
        <f>_xlfn.IFNA(IF($D233=4,IF($J233="Not Paid by Tenant",0,INDEX('AMI Ref'!$K$9:$N$9,MATCH($J233,{"Oil","Gas","Electric - Other","ELECTRIC - HEAT PUMP"},0))),0),"")</f>
        <v>0</v>
      </c>
      <c r="AJ233" s="81">
        <f>_xlfn.IFNA(IF($D233=5,IF($J233="Not Paid by Tenant",0,INDEX('AMI Ref'!$K$10:$N$10,MATCH($J233,{"Oil","Gas","Electric - Other","ELECTRIC - HEAT PUMP"},0))),0),"")</f>
        <v>0</v>
      </c>
      <c r="AK233" s="128"/>
      <c r="AL233" s="81" t="str">
        <f>_xlfn.IFNA(IF($D233=0,IF($K233="Not Paid by Tenant",0,INDEX('AMI Ref'!$O$5:$R$5,MATCH($K233,{"Oil","Gas","Electric - Other","Electric ccASHP - split"},0))),0),"")</f>
        <v/>
      </c>
      <c r="AM233" s="81">
        <f>_xlfn.IFNA(IF($D233=1,IF($K233="Not Paid by Tenant",0,INDEX('AMI Ref'!$O$6:$R$6,MATCH($K233,{"Oil","Gas","Electric - Other","Electric ccASHP - split"},0))),0),"")</f>
        <v>0</v>
      </c>
      <c r="AN233" s="81">
        <f>_xlfn.IFNA(IF($D233=2,IF($K233="Not Paid by Tenant",0,INDEX('AMI Ref'!$O$7:$R$7,MATCH($K233,{"Oil","Gas","Electric - Other","Electric ccASHP - split"},0))),0),"")</f>
        <v>0</v>
      </c>
      <c r="AO233" s="81">
        <f>_xlfn.IFNA(IF($D233=3,IF($K233="Not Paid by Tenant",0,INDEX('AMI Ref'!$O$8:$R$8,MATCH($K233,{"Oil","Gas","Electric - Other","Electric ccASHP - split"},0))),0),"")</f>
        <v>0</v>
      </c>
      <c r="AP233" s="81">
        <f>_xlfn.IFNA(IF($D233=4,IF($K233="Not Paid by Tenant",0,INDEX('AMI Ref'!$O$9:$R$9,MATCH($K233,{"Oil","Gas","Electric - Other","Electric ccASHP - split"},0))),0),"")</f>
        <v>0</v>
      </c>
      <c r="AQ233" s="81">
        <f>_xlfn.IFNA(IF($D233=5,IF($K233="Not Paid by Tenant",0,INDEX('AMI Ref'!$O$10:$R$10,MATCH($K233,{"Oil","Gas","Electric - Other","Electric ccASHP - split"},0))),0),"")</f>
        <v>0</v>
      </c>
      <c r="AR233" s="124">
        <f t="shared" si="37"/>
        <v>0</v>
      </c>
      <c r="AS233" s="123" t="e">
        <f t="shared" si="38"/>
        <v>#N/A</v>
      </c>
    </row>
    <row r="234" spans="1:45" ht="12.95" customHeight="1" x14ac:dyDescent="0.2">
      <c r="A234" s="130">
        <v>232</v>
      </c>
      <c r="B234" s="177">
        <f>IF(OR(COUNTIF($B$2:$B233,Input!$F250)&lt;1,COUNTIF($O$2:$O233,Input!$C250)&lt;1),Input!F250,0)</f>
        <v>0</v>
      </c>
      <c r="C234" s="177">
        <f>IF(OR(COUNTIF($B$2:$B233,Input!$F250)&lt;1,COUNTIF($O$2:$O233,Input!$C250)&lt;1),Input!G250,0)</f>
        <v>0</v>
      </c>
      <c r="D234" s="177">
        <f>IF(OR(COUNTIF($B$2:$B233,Input!$F250)&lt;1,COUNTIF($O$2:$O233,Input!$C250)&lt;1),Input!H250,0)</f>
        <v>0</v>
      </c>
      <c r="E234" s="177">
        <f>IF(OR(COUNTIF($B$2:$B233,Input!$F250)&lt;1,COUNTIF($O$2:$O233,Input!$C250)&lt;1),Input!I250,0)</f>
        <v>0</v>
      </c>
      <c r="F234" s="177">
        <f>IF(OR(COUNTIF($B$2:$B233,Input!$F250)&lt;1,COUNTIF($O$2:$O233,Input!$C250)&lt;1),Input!J250,0)</f>
        <v>0</v>
      </c>
      <c r="G234" s="177">
        <f>IF(OR(COUNTIF($B$2:$B233,Input!$F250)&lt;1,COUNTIF($O$2:$O233,Input!$C250)&lt;1),Input!K250,0)</f>
        <v>0</v>
      </c>
      <c r="H234" s="177">
        <f>IF(OR(COUNTIF($B$2:$B233,Input!$F250)&lt;1,COUNTIF($O$2:$O233,Input!$C250)&lt;1),Input!L250,0)</f>
        <v>0</v>
      </c>
      <c r="I234" s="177">
        <f>IF(OR(COUNTIF($B$2:$B233,Input!$F250)&lt;1,COUNTIF($O$2:$O233,Input!$C250)&lt;1),Input!M250,0)</f>
        <v>0</v>
      </c>
      <c r="J234" s="177">
        <f>IF(OR(COUNTIF($B$2:$B233,Input!$F250)&lt;1,COUNTIF($O$2:$O233,Input!$C250)&lt;1),Input!N250,0)</f>
        <v>0</v>
      </c>
      <c r="K234" s="177">
        <f>IF(OR(COUNTIF($B$2:$B233,Input!$F250)&lt;1,COUNTIF($O$2:$O233,Input!$C250)&lt;1),Input!O250,0)</f>
        <v>0</v>
      </c>
      <c r="L234" s="177">
        <f>IF(OR(COUNTIF($B$2:$B233,Input!$F250)&lt;1,COUNTIF($O$2:$O233,Input!$C250)&lt;1),Input!P250,0)</f>
        <v>0</v>
      </c>
      <c r="M234" s="129" t="str">
        <f t="shared" si="34"/>
        <v/>
      </c>
      <c r="N234" s="161">
        <f t="shared" si="32"/>
        <v>0</v>
      </c>
      <c r="O234" s="168">
        <f>Input!C250</f>
        <v>0</v>
      </c>
      <c r="P234" s="168"/>
      <c r="R234" s="131">
        <f t="shared" si="33"/>
        <v>0</v>
      </c>
      <c r="S234" s="133" t="str">
        <f t="shared" si="31"/>
        <v xml:space="preserve"> </v>
      </c>
      <c r="T234" s="133"/>
      <c r="U234" s="132" t="str">
        <f>_xlfn.IFNA(IF($D234=0,LOOKUP($F234,{0.1,0.2,0.3,0.4,0.5,0.6,0.7,0.8,0.9,1},{22,34,46,58,70,82,94,106,118,130}),""),"")</f>
        <v/>
      </c>
      <c r="V234" s="132" t="str">
        <f>_xlfn.IFNA(IF($D234=1,LOOKUP($F234,{0.1,0.2,0.3,0.4,0.5,0.6,0.7,0.8,0.9,1},{23,35,47,59,71,83,95,107,119,131}),""),"")</f>
        <v/>
      </c>
      <c r="W234" s="132" t="str">
        <f>_xlfn.IFNA(IF($D234=2,LOOKUP($F234,{0.1,0.2,0.3,0.4,0.5,0.6,0.7,0.8,0.9,1},{24,36,48,60,72,84,96,108,120,132}),""),"")</f>
        <v/>
      </c>
      <c r="X234" s="132" t="str">
        <f>_xlfn.IFNA(IF($D234=3,LOOKUP($F234,{0.1,0.2,0.3,0.4,0.5,0.6,0.7,0.8,0.9,1},{25,37,49,61,73,85,97,109,121,133}),""),"")</f>
        <v/>
      </c>
      <c r="Y234" s="132" t="str">
        <f>_xlfn.IFNA(IF($D234=4,LOOKUP($F234,{0.1,0.2,0.3,0.4,0.5,0.6,0.7,0.8,0.9,1},{26,38,50,62,74,86,98,110,122,134}),""),"")</f>
        <v/>
      </c>
      <c r="Z234" s="132" t="str">
        <f>_xlfn.IFNA(IF($D234=5,LOOKUP($F234,{0.1,0.2,0.3,0.4,0.5,0.6,0.7,0.8,0.9,1},{27,39,51,63,75,87,99,111,123,135}),""),"")</f>
        <v/>
      </c>
      <c r="AA234" s="132">
        <f t="shared" si="35"/>
        <v>0</v>
      </c>
      <c r="AB234" s="132" t="str">
        <f t="shared" si="36"/>
        <v>00</v>
      </c>
      <c r="AC234" s="82" t="e">
        <f>VLOOKUP(AB234,'AMI Ref'!T:U,2,FALSE)</f>
        <v>#N/A</v>
      </c>
      <c r="AD234" s="124"/>
      <c r="AE234" s="81" t="str">
        <f>_xlfn.IFNA(IF($D234=0,IF($J234="Not Paid by Tenant",0,INDEX('AMI Ref'!$K$5:$N$5,MATCH($J234,{"Oil","Gas","Electric - Other","ELECTRIC - HEAT PUMP"},0))),0),"")</f>
        <v/>
      </c>
      <c r="AF234" s="81">
        <f>_xlfn.IFNA(IF($D234=1,IF($J234="Not Paid by Tenant",0,INDEX('AMI Ref'!$K$6:$N$6,MATCH($J234,{"Oil","Gas","Electric - Other","ELECTRIC - HEAT PUMP"},0))),0),"")</f>
        <v>0</v>
      </c>
      <c r="AG234" s="81">
        <f>_xlfn.IFNA(IF($D234=2,IF($J234="Not Paid by Tenant",0,INDEX('AMI Ref'!$K$7:$N$7,MATCH($J234,{"Oil","Gas","Electric - Other","ELECTRIC - HEAT PUMP"},0))),0),"")</f>
        <v>0</v>
      </c>
      <c r="AH234" s="81">
        <f>_xlfn.IFNA(IF($D234=3,IF($J234="Not Paid by Tenant",0,INDEX('AMI Ref'!$K$8:$N$8,MATCH($J234,{"Oil","Gas","Electric - Other","ELECTRIC - HEAT PUMP"},0))),0),"")</f>
        <v>0</v>
      </c>
      <c r="AI234" s="81">
        <f>_xlfn.IFNA(IF($D234=4,IF($J234="Not Paid by Tenant",0,INDEX('AMI Ref'!$K$9:$N$9,MATCH($J234,{"Oil","Gas","Electric - Other","ELECTRIC - HEAT PUMP"},0))),0),"")</f>
        <v>0</v>
      </c>
      <c r="AJ234" s="81">
        <f>_xlfn.IFNA(IF($D234=5,IF($J234="Not Paid by Tenant",0,INDEX('AMI Ref'!$K$10:$N$10,MATCH($J234,{"Oil","Gas","Electric - Other","ELECTRIC - HEAT PUMP"},0))),0),"")</f>
        <v>0</v>
      </c>
      <c r="AK234" s="128"/>
      <c r="AL234" s="81" t="str">
        <f>_xlfn.IFNA(IF($D234=0,IF($K234="Not Paid by Tenant",0,INDEX('AMI Ref'!$O$5:$R$5,MATCH($K234,{"Oil","Gas","Electric - Other","Electric ccASHP - split"},0))),0),"")</f>
        <v/>
      </c>
      <c r="AM234" s="81">
        <f>_xlfn.IFNA(IF($D234=1,IF($K234="Not Paid by Tenant",0,INDEX('AMI Ref'!$O$6:$R$6,MATCH($K234,{"Oil","Gas","Electric - Other","Electric ccASHP - split"},0))),0),"")</f>
        <v>0</v>
      </c>
      <c r="AN234" s="81">
        <f>_xlfn.IFNA(IF($D234=2,IF($K234="Not Paid by Tenant",0,INDEX('AMI Ref'!$O$7:$R$7,MATCH($K234,{"Oil","Gas","Electric - Other","Electric ccASHP - split"},0))),0),"")</f>
        <v>0</v>
      </c>
      <c r="AO234" s="81">
        <f>_xlfn.IFNA(IF($D234=3,IF($K234="Not Paid by Tenant",0,INDEX('AMI Ref'!$O$8:$R$8,MATCH($K234,{"Oil","Gas","Electric - Other","Electric ccASHP - split"},0))),0),"")</f>
        <v>0</v>
      </c>
      <c r="AP234" s="81">
        <f>_xlfn.IFNA(IF($D234=4,IF($K234="Not Paid by Tenant",0,INDEX('AMI Ref'!$O$9:$R$9,MATCH($K234,{"Oil","Gas","Electric - Other","Electric ccASHP - split"},0))),0),"")</f>
        <v>0</v>
      </c>
      <c r="AQ234" s="81">
        <f>_xlfn.IFNA(IF($D234=5,IF($K234="Not Paid by Tenant",0,INDEX('AMI Ref'!$O$10:$R$10,MATCH($K234,{"Oil","Gas","Electric - Other","Electric ccASHP - split"},0))),0),"")</f>
        <v>0</v>
      </c>
      <c r="AR234" s="124">
        <f t="shared" si="37"/>
        <v>0</v>
      </c>
      <c r="AS234" s="123" t="e">
        <f t="shared" si="38"/>
        <v>#N/A</v>
      </c>
    </row>
    <row r="235" spans="1:45" ht="12.95" customHeight="1" x14ac:dyDescent="0.2">
      <c r="A235" s="130">
        <v>233</v>
      </c>
      <c r="B235" s="177">
        <f>IF(OR(COUNTIF($B$2:$B234,Input!$F251)&lt;1,COUNTIF($O$2:$O234,Input!$C251)&lt;1),Input!F251,0)</f>
        <v>0</v>
      </c>
      <c r="C235" s="177">
        <f>IF(OR(COUNTIF($B$2:$B234,Input!$F251)&lt;1,COUNTIF($O$2:$O234,Input!$C251)&lt;1),Input!G251,0)</f>
        <v>0</v>
      </c>
      <c r="D235" s="177">
        <f>IF(OR(COUNTIF($B$2:$B234,Input!$F251)&lt;1,COUNTIF($O$2:$O234,Input!$C251)&lt;1),Input!H251,0)</f>
        <v>0</v>
      </c>
      <c r="E235" s="177">
        <f>IF(OR(COUNTIF($B$2:$B234,Input!$F251)&lt;1,COUNTIF($O$2:$O234,Input!$C251)&lt;1),Input!I251,0)</f>
        <v>0</v>
      </c>
      <c r="F235" s="177">
        <f>IF(OR(COUNTIF($B$2:$B234,Input!$F251)&lt;1,COUNTIF($O$2:$O234,Input!$C251)&lt;1),Input!J251,0)</f>
        <v>0</v>
      </c>
      <c r="G235" s="177">
        <f>IF(OR(COUNTIF($B$2:$B234,Input!$F251)&lt;1,COUNTIF($O$2:$O234,Input!$C251)&lt;1),Input!K251,0)</f>
        <v>0</v>
      </c>
      <c r="H235" s="177">
        <f>IF(OR(COUNTIF($B$2:$B234,Input!$F251)&lt;1,COUNTIF($O$2:$O234,Input!$C251)&lt;1),Input!L251,0)</f>
        <v>0</v>
      </c>
      <c r="I235" s="177">
        <f>IF(OR(COUNTIF($B$2:$B234,Input!$F251)&lt;1,COUNTIF($O$2:$O234,Input!$C251)&lt;1),Input!M251,0)</f>
        <v>0</v>
      </c>
      <c r="J235" s="177">
        <f>IF(OR(COUNTIF($B$2:$B234,Input!$F251)&lt;1,COUNTIF($O$2:$O234,Input!$C251)&lt;1),Input!N251,0)</f>
        <v>0</v>
      </c>
      <c r="K235" s="177">
        <f>IF(OR(COUNTIF($B$2:$B234,Input!$F251)&lt;1,COUNTIF($O$2:$O234,Input!$C251)&lt;1),Input!O251,0)</f>
        <v>0</v>
      </c>
      <c r="L235" s="177">
        <f>IF(OR(COUNTIF($B$2:$B234,Input!$F251)&lt;1,COUNTIF($O$2:$O234,Input!$C251)&lt;1),Input!P251,0)</f>
        <v>0</v>
      </c>
      <c r="M235" s="129" t="str">
        <f t="shared" si="34"/>
        <v/>
      </c>
      <c r="N235" s="161">
        <f t="shared" si="32"/>
        <v>0</v>
      </c>
      <c r="O235" s="168">
        <f>Input!C251</f>
        <v>0</v>
      </c>
      <c r="P235" s="168"/>
      <c r="R235" s="131">
        <f t="shared" si="33"/>
        <v>0</v>
      </c>
      <c r="S235" s="133" t="str">
        <f t="shared" si="31"/>
        <v xml:space="preserve"> </v>
      </c>
      <c r="T235" s="133"/>
      <c r="U235" s="132" t="str">
        <f>_xlfn.IFNA(IF($D235=0,LOOKUP($F235,{0.1,0.2,0.3,0.4,0.5,0.6,0.7,0.8,0.9,1},{22,34,46,58,70,82,94,106,118,130}),""),"")</f>
        <v/>
      </c>
      <c r="V235" s="132" t="str">
        <f>_xlfn.IFNA(IF($D235=1,LOOKUP($F235,{0.1,0.2,0.3,0.4,0.5,0.6,0.7,0.8,0.9,1},{23,35,47,59,71,83,95,107,119,131}),""),"")</f>
        <v/>
      </c>
      <c r="W235" s="132" t="str">
        <f>_xlfn.IFNA(IF($D235=2,LOOKUP($F235,{0.1,0.2,0.3,0.4,0.5,0.6,0.7,0.8,0.9,1},{24,36,48,60,72,84,96,108,120,132}),""),"")</f>
        <v/>
      </c>
      <c r="X235" s="132" t="str">
        <f>_xlfn.IFNA(IF($D235=3,LOOKUP($F235,{0.1,0.2,0.3,0.4,0.5,0.6,0.7,0.8,0.9,1},{25,37,49,61,73,85,97,109,121,133}),""),"")</f>
        <v/>
      </c>
      <c r="Y235" s="132" t="str">
        <f>_xlfn.IFNA(IF($D235=4,LOOKUP($F235,{0.1,0.2,0.3,0.4,0.5,0.6,0.7,0.8,0.9,1},{26,38,50,62,74,86,98,110,122,134}),""),"")</f>
        <v/>
      </c>
      <c r="Z235" s="132" t="str">
        <f>_xlfn.IFNA(IF($D235=5,LOOKUP($F235,{0.1,0.2,0.3,0.4,0.5,0.6,0.7,0.8,0.9,1},{27,39,51,63,75,87,99,111,123,135}),""),"")</f>
        <v/>
      </c>
      <c r="AA235" s="132">
        <f t="shared" si="35"/>
        <v>0</v>
      </c>
      <c r="AB235" s="132" t="str">
        <f t="shared" si="36"/>
        <v>00</v>
      </c>
      <c r="AC235" s="82" t="e">
        <f>VLOOKUP(AB235,'AMI Ref'!T:U,2,FALSE)</f>
        <v>#N/A</v>
      </c>
      <c r="AD235" s="124"/>
      <c r="AE235" s="81" t="str">
        <f>_xlfn.IFNA(IF($D235=0,IF($J235="Not Paid by Tenant",0,INDEX('AMI Ref'!$K$5:$N$5,MATCH($J235,{"Oil","Gas","Electric - Other","ELECTRIC - HEAT PUMP"},0))),0),"")</f>
        <v/>
      </c>
      <c r="AF235" s="81">
        <f>_xlfn.IFNA(IF($D235=1,IF($J235="Not Paid by Tenant",0,INDEX('AMI Ref'!$K$6:$N$6,MATCH($J235,{"Oil","Gas","Electric - Other","ELECTRIC - HEAT PUMP"},0))),0),"")</f>
        <v>0</v>
      </c>
      <c r="AG235" s="81">
        <f>_xlfn.IFNA(IF($D235=2,IF($J235="Not Paid by Tenant",0,INDEX('AMI Ref'!$K$7:$N$7,MATCH($J235,{"Oil","Gas","Electric - Other","ELECTRIC - HEAT PUMP"},0))),0),"")</f>
        <v>0</v>
      </c>
      <c r="AH235" s="81">
        <f>_xlfn.IFNA(IF($D235=3,IF($J235="Not Paid by Tenant",0,INDEX('AMI Ref'!$K$8:$N$8,MATCH($J235,{"Oil","Gas","Electric - Other","ELECTRIC - HEAT PUMP"},0))),0),"")</f>
        <v>0</v>
      </c>
      <c r="AI235" s="81">
        <f>_xlfn.IFNA(IF($D235=4,IF($J235="Not Paid by Tenant",0,INDEX('AMI Ref'!$K$9:$N$9,MATCH($J235,{"Oil","Gas","Electric - Other","ELECTRIC - HEAT PUMP"},0))),0),"")</f>
        <v>0</v>
      </c>
      <c r="AJ235" s="81">
        <f>_xlfn.IFNA(IF($D235=5,IF($J235="Not Paid by Tenant",0,INDEX('AMI Ref'!$K$10:$N$10,MATCH($J235,{"Oil","Gas","Electric - Other","ELECTRIC - HEAT PUMP"},0))),0),"")</f>
        <v>0</v>
      </c>
      <c r="AK235" s="128"/>
      <c r="AL235" s="81" t="str">
        <f>_xlfn.IFNA(IF($D235=0,IF($K235="Not Paid by Tenant",0,INDEX('AMI Ref'!$O$5:$R$5,MATCH($K235,{"Oil","Gas","Electric - Other","Electric ccASHP - split"},0))),0),"")</f>
        <v/>
      </c>
      <c r="AM235" s="81">
        <f>_xlfn.IFNA(IF($D235=1,IF($K235="Not Paid by Tenant",0,INDEX('AMI Ref'!$O$6:$R$6,MATCH($K235,{"Oil","Gas","Electric - Other","Electric ccASHP - split"},0))),0),"")</f>
        <v>0</v>
      </c>
      <c r="AN235" s="81">
        <f>_xlfn.IFNA(IF($D235=2,IF($K235="Not Paid by Tenant",0,INDEX('AMI Ref'!$O$7:$R$7,MATCH($K235,{"Oil","Gas","Electric - Other","Electric ccASHP - split"},0))),0),"")</f>
        <v>0</v>
      </c>
      <c r="AO235" s="81">
        <f>_xlfn.IFNA(IF($D235=3,IF($K235="Not Paid by Tenant",0,INDEX('AMI Ref'!$O$8:$R$8,MATCH($K235,{"Oil","Gas","Electric - Other","Electric ccASHP - split"},0))),0),"")</f>
        <v>0</v>
      </c>
      <c r="AP235" s="81">
        <f>_xlfn.IFNA(IF($D235=4,IF($K235="Not Paid by Tenant",0,INDEX('AMI Ref'!$O$9:$R$9,MATCH($K235,{"Oil","Gas","Electric - Other","Electric ccASHP - split"},0))),0),"")</f>
        <v>0</v>
      </c>
      <c r="AQ235" s="81">
        <f>_xlfn.IFNA(IF($D235=5,IF($K235="Not Paid by Tenant",0,INDEX('AMI Ref'!$O$10:$R$10,MATCH($K235,{"Oil","Gas","Electric - Other","Electric ccASHP - split"},0))),0),"")</f>
        <v>0</v>
      </c>
      <c r="AR235" s="124">
        <f t="shared" si="37"/>
        <v>0</v>
      </c>
      <c r="AS235" s="123" t="e">
        <f t="shared" si="38"/>
        <v>#N/A</v>
      </c>
    </row>
    <row r="236" spans="1:45" ht="12.95" customHeight="1" x14ac:dyDescent="0.2">
      <c r="A236" s="130">
        <v>234</v>
      </c>
      <c r="B236" s="177">
        <f>IF(OR(COUNTIF($B$2:$B235,Input!$F252)&lt;1,COUNTIF($O$2:$O235,Input!$C252)&lt;1),Input!F252,0)</f>
        <v>0</v>
      </c>
      <c r="C236" s="177">
        <f>IF(OR(COUNTIF($B$2:$B235,Input!$F252)&lt;1,COUNTIF($O$2:$O235,Input!$C252)&lt;1),Input!G252,0)</f>
        <v>0</v>
      </c>
      <c r="D236" s="177">
        <f>IF(OR(COUNTIF($B$2:$B235,Input!$F252)&lt;1,COUNTIF($O$2:$O235,Input!$C252)&lt;1),Input!H252,0)</f>
        <v>0</v>
      </c>
      <c r="E236" s="177">
        <f>IF(OR(COUNTIF($B$2:$B235,Input!$F252)&lt;1,COUNTIF($O$2:$O235,Input!$C252)&lt;1),Input!I252,0)</f>
        <v>0</v>
      </c>
      <c r="F236" s="177">
        <f>IF(OR(COUNTIF($B$2:$B235,Input!$F252)&lt;1,COUNTIF($O$2:$O235,Input!$C252)&lt;1),Input!J252,0)</f>
        <v>0</v>
      </c>
      <c r="G236" s="177">
        <f>IF(OR(COUNTIF($B$2:$B235,Input!$F252)&lt;1,COUNTIF($O$2:$O235,Input!$C252)&lt;1),Input!K252,0)</f>
        <v>0</v>
      </c>
      <c r="H236" s="177">
        <f>IF(OR(COUNTIF($B$2:$B235,Input!$F252)&lt;1,COUNTIF($O$2:$O235,Input!$C252)&lt;1),Input!L252,0)</f>
        <v>0</v>
      </c>
      <c r="I236" s="177">
        <f>IF(OR(COUNTIF($B$2:$B235,Input!$F252)&lt;1,COUNTIF($O$2:$O235,Input!$C252)&lt;1),Input!M252,0)</f>
        <v>0</v>
      </c>
      <c r="J236" s="177">
        <f>IF(OR(COUNTIF($B$2:$B235,Input!$F252)&lt;1,COUNTIF($O$2:$O235,Input!$C252)&lt;1),Input!N252,0)</f>
        <v>0</v>
      </c>
      <c r="K236" s="177">
        <f>IF(OR(COUNTIF($B$2:$B235,Input!$F252)&lt;1,COUNTIF($O$2:$O235,Input!$C252)&lt;1),Input!O252,0)</f>
        <v>0</v>
      </c>
      <c r="L236" s="177">
        <f>IF(OR(COUNTIF($B$2:$B235,Input!$F252)&lt;1,COUNTIF($O$2:$O235,Input!$C252)&lt;1),Input!P252,0)</f>
        <v>0</v>
      </c>
      <c r="M236" s="129" t="str">
        <f t="shared" si="34"/>
        <v/>
      </c>
      <c r="N236" s="161">
        <f t="shared" si="32"/>
        <v>0</v>
      </c>
      <c r="O236" s="168">
        <f>Input!C252</f>
        <v>0</v>
      </c>
      <c r="P236" s="168"/>
      <c r="R236" s="131">
        <f t="shared" si="33"/>
        <v>0</v>
      </c>
      <c r="S236" s="133" t="str">
        <f t="shared" si="31"/>
        <v xml:space="preserve"> </v>
      </c>
      <c r="T236" s="133"/>
      <c r="U236" s="132" t="str">
        <f>_xlfn.IFNA(IF($D236=0,LOOKUP($F236,{0.1,0.2,0.3,0.4,0.5,0.6,0.7,0.8,0.9,1},{22,34,46,58,70,82,94,106,118,130}),""),"")</f>
        <v/>
      </c>
      <c r="V236" s="132" t="str">
        <f>_xlfn.IFNA(IF($D236=1,LOOKUP($F236,{0.1,0.2,0.3,0.4,0.5,0.6,0.7,0.8,0.9,1},{23,35,47,59,71,83,95,107,119,131}),""),"")</f>
        <v/>
      </c>
      <c r="W236" s="132" t="str">
        <f>_xlfn.IFNA(IF($D236=2,LOOKUP($F236,{0.1,0.2,0.3,0.4,0.5,0.6,0.7,0.8,0.9,1},{24,36,48,60,72,84,96,108,120,132}),""),"")</f>
        <v/>
      </c>
      <c r="X236" s="132" t="str">
        <f>_xlfn.IFNA(IF($D236=3,LOOKUP($F236,{0.1,0.2,0.3,0.4,0.5,0.6,0.7,0.8,0.9,1},{25,37,49,61,73,85,97,109,121,133}),""),"")</f>
        <v/>
      </c>
      <c r="Y236" s="132" t="str">
        <f>_xlfn.IFNA(IF($D236=4,LOOKUP($F236,{0.1,0.2,0.3,0.4,0.5,0.6,0.7,0.8,0.9,1},{26,38,50,62,74,86,98,110,122,134}),""),"")</f>
        <v/>
      </c>
      <c r="Z236" s="132" t="str">
        <f>_xlfn.IFNA(IF($D236=5,LOOKUP($F236,{0.1,0.2,0.3,0.4,0.5,0.6,0.7,0.8,0.9,1},{27,39,51,63,75,87,99,111,123,135}),""),"")</f>
        <v/>
      </c>
      <c r="AA236" s="132">
        <f t="shared" si="35"/>
        <v>0</v>
      </c>
      <c r="AB236" s="132" t="str">
        <f t="shared" si="36"/>
        <v>00</v>
      </c>
      <c r="AC236" s="82" t="e">
        <f>VLOOKUP(AB236,'AMI Ref'!T:U,2,FALSE)</f>
        <v>#N/A</v>
      </c>
      <c r="AD236" s="124"/>
      <c r="AE236" s="81" t="str">
        <f>_xlfn.IFNA(IF($D236=0,IF($J236="Not Paid by Tenant",0,INDEX('AMI Ref'!$K$5:$N$5,MATCH($J236,{"Oil","Gas","Electric - Other","ELECTRIC - HEAT PUMP"},0))),0),"")</f>
        <v/>
      </c>
      <c r="AF236" s="81">
        <f>_xlfn.IFNA(IF($D236=1,IF($J236="Not Paid by Tenant",0,INDEX('AMI Ref'!$K$6:$N$6,MATCH($J236,{"Oil","Gas","Electric - Other","ELECTRIC - HEAT PUMP"},0))),0),"")</f>
        <v>0</v>
      </c>
      <c r="AG236" s="81">
        <f>_xlfn.IFNA(IF($D236=2,IF($J236="Not Paid by Tenant",0,INDEX('AMI Ref'!$K$7:$N$7,MATCH($J236,{"Oil","Gas","Electric - Other","ELECTRIC - HEAT PUMP"},0))),0),"")</f>
        <v>0</v>
      </c>
      <c r="AH236" s="81">
        <f>_xlfn.IFNA(IF($D236=3,IF($J236="Not Paid by Tenant",0,INDEX('AMI Ref'!$K$8:$N$8,MATCH($J236,{"Oil","Gas","Electric - Other","ELECTRIC - HEAT PUMP"},0))),0),"")</f>
        <v>0</v>
      </c>
      <c r="AI236" s="81">
        <f>_xlfn.IFNA(IF($D236=4,IF($J236="Not Paid by Tenant",0,INDEX('AMI Ref'!$K$9:$N$9,MATCH($J236,{"Oil","Gas","Electric - Other","ELECTRIC - HEAT PUMP"},0))),0),"")</f>
        <v>0</v>
      </c>
      <c r="AJ236" s="81">
        <f>_xlfn.IFNA(IF($D236=5,IF($J236="Not Paid by Tenant",0,INDEX('AMI Ref'!$K$10:$N$10,MATCH($J236,{"Oil","Gas","Electric - Other","ELECTRIC - HEAT PUMP"},0))),0),"")</f>
        <v>0</v>
      </c>
      <c r="AK236" s="128"/>
      <c r="AL236" s="81" t="str">
        <f>_xlfn.IFNA(IF($D236=0,IF($K236="Not Paid by Tenant",0,INDEX('AMI Ref'!$O$5:$R$5,MATCH($K236,{"Oil","Gas","Electric - Other","Electric ccASHP - split"},0))),0),"")</f>
        <v/>
      </c>
      <c r="AM236" s="81">
        <f>_xlfn.IFNA(IF($D236=1,IF($K236="Not Paid by Tenant",0,INDEX('AMI Ref'!$O$6:$R$6,MATCH($K236,{"Oil","Gas","Electric - Other","Electric ccASHP - split"},0))),0),"")</f>
        <v>0</v>
      </c>
      <c r="AN236" s="81">
        <f>_xlfn.IFNA(IF($D236=2,IF($K236="Not Paid by Tenant",0,INDEX('AMI Ref'!$O$7:$R$7,MATCH($K236,{"Oil","Gas","Electric - Other","Electric ccASHP - split"},0))),0),"")</f>
        <v>0</v>
      </c>
      <c r="AO236" s="81">
        <f>_xlfn.IFNA(IF($D236=3,IF($K236="Not Paid by Tenant",0,INDEX('AMI Ref'!$O$8:$R$8,MATCH($K236,{"Oil","Gas","Electric - Other","Electric ccASHP - split"},0))),0),"")</f>
        <v>0</v>
      </c>
      <c r="AP236" s="81">
        <f>_xlfn.IFNA(IF($D236=4,IF($K236="Not Paid by Tenant",0,INDEX('AMI Ref'!$O$9:$R$9,MATCH($K236,{"Oil","Gas","Electric - Other","Electric ccASHP - split"},0))),0),"")</f>
        <v>0</v>
      </c>
      <c r="AQ236" s="81">
        <f>_xlfn.IFNA(IF($D236=5,IF($K236="Not Paid by Tenant",0,INDEX('AMI Ref'!$O$10:$R$10,MATCH($K236,{"Oil","Gas","Electric - Other","Electric ccASHP - split"},0))),0),"")</f>
        <v>0</v>
      </c>
      <c r="AR236" s="124">
        <f t="shared" si="37"/>
        <v>0</v>
      </c>
      <c r="AS236" s="123" t="e">
        <f t="shared" si="38"/>
        <v>#N/A</v>
      </c>
    </row>
    <row r="237" spans="1:45" ht="12.95" customHeight="1" x14ac:dyDescent="0.2">
      <c r="A237" s="130">
        <v>235</v>
      </c>
      <c r="B237" s="177">
        <f>IF(OR(COUNTIF($B$2:$B236,Input!$F253)&lt;1,COUNTIF($O$2:$O236,Input!$C253)&lt;1),Input!F253,0)</f>
        <v>0</v>
      </c>
      <c r="C237" s="177">
        <f>IF(OR(COUNTIF($B$2:$B236,Input!$F253)&lt;1,COUNTIF($O$2:$O236,Input!$C253)&lt;1),Input!G253,0)</f>
        <v>0</v>
      </c>
      <c r="D237" s="177">
        <f>IF(OR(COUNTIF($B$2:$B236,Input!$F253)&lt;1,COUNTIF($O$2:$O236,Input!$C253)&lt;1),Input!H253,0)</f>
        <v>0</v>
      </c>
      <c r="E237" s="177">
        <f>IF(OR(COUNTIF($B$2:$B236,Input!$F253)&lt;1,COUNTIF($O$2:$O236,Input!$C253)&lt;1),Input!I253,0)</f>
        <v>0</v>
      </c>
      <c r="F237" s="177">
        <f>IF(OR(COUNTIF($B$2:$B236,Input!$F253)&lt;1,COUNTIF($O$2:$O236,Input!$C253)&lt;1),Input!J253,0)</f>
        <v>0</v>
      </c>
      <c r="G237" s="177">
        <f>IF(OR(COUNTIF($B$2:$B236,Input!$F253)&lt;1,COUNTIF($O$2:$O236,Input!$C253)&lt;1),Input!K253,0)</f>
        <v>0</v>
      </c>
      <c r="H237" s="177">
        <f>IF(OR(COUNTIF($B$2:$B236,Input!$F253)&lt;1,COUNTIF($O$2:$O236,Input!$C253)&lt;1),Input!L253,0)</f>
        <v>0</v>
      </c>
      <c r="I237" s="177">
        <f>IF(OR(COUNTIF($B$2:$B236,Input!$F253)&lt;1,COUNTIF($O$2:$O236,Input!$C253)&lt;1),Input!M253,0)</f>
        <v>0</v>
      </c>
      <c r="J237" s="177">
        <f>IF(OR(COUNTIF($B$2:$B236,Input!$F253)&lt;1,COUNTIF($O$2:$O236,Input!$C253)&lt;1),Input!N253,0)</f>
        <v>0</v>
      </c>
      <c r="K237" s="177">
        <f>IF(OR(COUNTIF($B$2:$B236,Input!$F253)&lt;1,COUNTIF($O$2:$O236,Input!$C253)&lt;1),Input!O253,0)</f>
        <v>0</v>
      </c>
      <c r="L237" s="177">
        <f>IF(OR(COUNTIF($B$2:$B236,Input!$F253)&lt;1,COUNTIF($O$2:$O236,Input!$C253)&lt;1),Input!P253,0)</f>
        <v>0</v>
      </c>
      <c r="M237" s="129" t="str">
        <f t="shared" si="34"/>
        <v/>
      </c>
      <c r="N237" s="161">
        <f t="shared" si="32"/>
        <v>0</v>
      </c>
      <c r="O237" s="168">
        <f>Input!C253</f>
        <v>0</v>
      </c>
      <c r="P237" s="168"/>
      <c r="R237" s="131">
        <f t="shared" si="33"/>
        <v>0</v>
      </c>
      <c r="S237" s="133" t="str">
        <f t="shared" si="31"/>
        <v xml:space="preserve"> </v>
      </c>
      <c r="T237" s="133"/>
      <c r="U237" s="132" t="str">
        <f>_xlfn.IFNA(IF($D237=0,LOOKUP($F237,{0.1,0.2,0.3,0.4,0.5,0.6,0.7,0.8,0.9,1},{22,34,46,58,70,82,94,106,118,130}),""),"")</f>
        <v/>
      </c>
      <c r="V237" s="132" t="str">
        <f>_xlfn.IFNA(IF($D237=1,LOOKUP($F237,{0.1,0.2,0.3,0.4,0.5,0.6,0.7,0.8,0.9,1},{23,35,47,59,71,83,95,107,119,131}),""),"")</f>
        <v/>
      </c>
      <c r="W237" s="132" t="str">
        <f>_xlfn.IFNA(IF($D237=2,LOOKUP($F237,{0.1,0.2,0.3,0.4,0.5,0.6,0.7,0.8,0.9,1},{24,36,48,60,72,84,96,108,120,132}),""),"")</f>
        <v/>
      </c>
      <c r="X237" s="132" t="str">
        <f>_xlfn.IFNA(IF($D237=3,LOOKUP($F237,{0.1,0.2,0.3,0.4,0.5,0.6,0.7,0.8,0.9,1},{25,37,49,61,73,85,97,109,121,133}),""),"")</f>
        <v/>
      </c>
      <c r="Y237" s="132" t="str">
        <f>_xlfn.IFNA(IF($D237=4,LOOKUP($F237,{0.1,0.2,0.3,0.4,0.5,0.6,0.7,0.8,0.9,1},{26,38,50,62,74,86,98,110,122,134}),""),"")</f>
        <v/>
      </c>
      <c r="Z237" s="132" t="str">
        <f>_xlfn.IFNA(IF($D237=5,LOOKUP($F237,{0.1,0.2,0.3,0.4,0.5,0.6,0.7,0.8,0.9,1},{27,39,51,63,75,87,99,111,123,135}),""),"")</f>
        <v/>
      </c>
      <c r="AA237" s="132">
        <f t="shared" si="35"/>
        <v>0</v>
      </c>
      <c r="AB237" s="132" t="str">
        <f t="shared" si="36"/>
        <v>00</v>
      </c>
      <c r="AC237" s="82" t="e">
        <f>VLOOKUP(AB237,'AMI Ref'!T:U,2,FALSE)</f>
        <v>#N/A</v>
      </c>
      <c r="AD237" s="124"/>
      <c r="AE237" s="81" t="str">
        <f>_xlfn.IFNA(IF($D237=0,IF($J237="Not Paid by Tenant",0,INDEX('AMI Ref'!$K$5:$N$5,MATCH($J237,{"Oil","Gas","Electric - Other","ELECTRIC - HEAT PUMP"},0))),0),"")</f>
        <v/>
      </c>
      <c r="AF237" s="81">
        <f>_xlfn.IFNA(IF($D237=1,IF($J237="Not Paid by Tenant",0,INDEX('AMI Ref'!$K$6:$N$6,MATCH($J237,{"Oil","Gas","Electric - Other","ELECTRIC - HEAT PUMP"},0))),0),"")</f>
        <v>0</v>
      </c>
      <c r="AG237" s="81">
        <f>_xlfn.IFNA(IF($D237=2,IF($J237="Not Paid by Tenant",0,INDEX('AMI Ref'!$K$7:$N$7,MATCH($J237,{"Oil","Gas","Electric - Other","ELECTRIC - HEAT PUMP"},0))),0),"")</f>
        <v>0</v>
      </c>
      <c r="AH237" s="81">
        <f>_xlfn.IFNA(IF($D237=3,IF($J237="Not Paid by Tenant",0,INDEX('AMI Ref'!$K$8:$N$8,MATCH($J237,{"Oil","Gas","Electric - Other","ELECTRIC - HEAT PUMP"},0))),0),"")</f>
        <v>0</v>
      </c>
      <c r="AI237" s="81">
        <f>_xlfn.IFNA(IF($D237=4,IF($J237="Not Paid by Tenant",0,INDEX('AMI Ref'!$K$9:$N$9,MATCH($J237,{"Oil","Gas","Electric - Other","ELECTRIC - HEAT PUMP"},0))),0),"")</f>
        <v>0</v>
      </c>
      <c r="AJ237" s="81">
        <f>_xlfn.IFNA(IF($D237=5,IF($J237="Not Paid by Tenant",0,INDEX('AMI Ref'!$K$10:$N$10,MATCH($J237,{"Oil","Gas","Electric - Other","ELECTRIC - HEAT PUMP"},0))),0),"")</f>
        <v>0</v>
      </c>
      <c r="AK237" s="128"/>
      <c r="AL237" s="81" t="str">
        <f>_xlfn.IFNA(IF($D237=0,IF($K237="Not Paid by Tenant",0,INDEX('AMI Ref'!$O$5:$R$5,MATCH($K237,{"Oil","Gas","Electric - Other","Electric ccASHP - split"},0))),0),"")</f>
        <v/>
      </c>
      <c r="AM237" s="81">
        <f>_xlfn.IFNA(IF($D237=1,IF($K237="Not Paid by Tenant",0,INDEX('AMI Ref'!$O$6:$R$6,MATCH($K237,{"Oil","Gas","Electric - Other","Electric ccASHP - split"},0))),0),"")</f>
        <v>0</v>
      </c>
      <c r="AN237" s="81">
        <f>_xlfn.IFNA(IF($D237=2,IF($K237="Not Paid by Tenant",0,INDEX('AMI Ref'!$O$7:$R$7,MATCH($K237,{"Oil","Gas","Electric - Other","Electric ccASHP - split"},0))),0),"")</f>
        <v>0</v>
      </c>
      <c r="AO237" s="81">
        <f>_xlfn.IFNA(IF($D237=3,IF($K237="Not Paid by Tenant",0,INDEX('AMI Ref'!$O$8:$R$8,MATCH($K237,{"Oil","Gas","Electric - Other","Electric ccASHP - split"},0))),0),"")</f>
        <v>0</v>
      </c>
      <c r="AP237" s="81">
        <f>_xlfn.IFNA(IF($D237=4,IF($K237="Not Paid by Tenant",0,INDEX('AMI Ref'!$O$9:$R$9,MATCH($K237,{"Oil","Gas","Electric - Other","Electric ccASHP - split"},0))),0),"")</f>
        <v>0</v>
      </c>
      <c r="AQ237" s="81">
        <f>_xlfn.IFNA(IF($D237=5,IF($K237="Not Paid by Tenant",0,INDEX('AMI Ref'!$O$10:$R$10,MATCH($K237,{"Oil","Gas","Electric - Other","Electric ccASHP - split"},0))),0),"")</f>
        <v>0</v>
      </c>
      <c r="AR237" s="124">
        <f t="shared" si="37"/>
        <v>0</v>
      </c>
      <c r="AS237" s="123" t="e">
        <f t="shared" si="38"/>
        <v>#N/A</v>
      </c>
    </row>
    <row r="238" spans="1:45" ht="12.95" customHeight="1" x14ac:dyDescent="0.2">
      <c r="A238" s="130">
        <v>236</v>
      </c>
      <c r="B238" s="177">
        <f>IF(OR(COUNTIF($B$2:$B237,Input!$F254)&lt;1,COUNTIF($O$2:$O237,Input!$C254)&lt;1),Input!F254,0)</f>
        <v>0</v>
      </c>
      <c r="C238" s="177">
        <f>IF(OR(COUNTIF($B$2:$B237,Input!$F254)&lt;1,COUNTIF($O$2:$O237,Input!$C254)&lt;1),Input!G254,0)</f>
        <v>0</v>
      </c>
      <c r="D238" s="177">
        <f>IF(OR(COUNTIF($B$2:$B237,Input!$F254)&lt;1,COUNTIF($O$2:$O237,Input!$C254)&lt;1),Input!H254,0)</f>
        <v>0</v>
      </c>
      <c r="E238" s="177">
        <f>IF(OR(COUNTIF($B$2:$B237,Input!$F254)&lt;1,COUNTIF($O$2:$O237,Input!$C254)&lt;1),Input!I254,0)</f>
        <v>0</v>
      </c>
      <c r="F238" s="177">
        <f>IF(OR(COUNTIF($B$2:$B237,Input!$F254)&lt;1,COUNTIF($O$2:$O237,Input!$C254)&lt;1),Input!J254,0)</f>
        <v>0</v>
      </c>
      <c r="G238" s="177">
        <f>IF(OR(COUNTIF($B$2:$B237,Input!$F254)&lt;1,COUNTIF($O$2:$O237,Input!$C254)&lt;1),Input!K254,0)</f>
        <v>0</v>
      </c>
      <c r="H238" s="177">
        <f>IF(OR(COUNTIF($B$2:$B237,Input!$F254)&lt;1,COUNTIF($O$2:$O237,Input!$C254)&lt;1),Input!L254,0)</f>
        <v>0</v>
      </c>
      <c r="I238" s="177">
        <f>IF(OR(COUNTIF($B$2:$B237,Input!$F254)&lt;1,COUNTIF($O$2:$O237,Input!$C254)&lt;1),Input!M254,0)</f>
        <v>0</v>
      </c>
      <c r="J238" s="177">
        <f>IF(OR(COUNTIF($B$2:$B237,Input!$F254)&lt;1,COUNTIF($O$2:$O237,Input!$C254)&lt;1),Input!N254,0)</f>
        <v>0</v>
      </c>
      <c r="K238" s="177">
        <f>IF(OR(COUNTIF($B$2:$B237,Input!$F254)&lt;1,COUNTIF($O$2:$O237,Input!$C254)&lt;1),Input!O254,0)</f>
        <v>0</v>
      </c>
      <c r="L238" s="177">
        <f>IF(OR(COUNTIF($B$2:$B237,Input!$F254)&lt;1,COUNTIF($O$2:$O237,Input!$C254)&lt;1),Input!P254,0)</f>
        <v>0</v>
      </c>
      <c r="M238" s="129" t="str">
        <f t="shared" si="34"/>
        <v/>
      </c>
      <c r="N238" s="161">
        <f t="shared" si="32"/>
        <v>0</v>
      </c>
      <c r="O238" s="168">
        <f>Input!C254</f>
        <v>0</v>
      </c>
      <c r="P238" s="168"/>
      <c r="R238" s="131">
        <f t="shared" si="33"/>
        <v>0</v>
      </c>
      <c r="S238" s="133" t="str">
        <f t="shared" si="31"/>
        <v xml:space="preserve"> </v>
      </c>
      <c r="T238" s="133"/>
      <c r="U238" s="132" t="str">
        <f>_xlfn.IFNA(IF($D238=0,LOOKUP($F238,{0.1,0.2,0.3,0.4,0.5,0.6,0.7,0.8,0.9,1},{22,34,46,58,70,82,94,106,118,130}),""),"")</f>
        <v/>
      </c>
      <c r="V238" s="132" t="str">
        <f>_xlfn.IFNA(IF($D238=1,LOOKUP($F238,{0.1,0.2,0.3,0.4,0.5,0.6,0.7,0.8,0.9,1},{23,35,47,59,71,83,95,107,119,131}),""),"")</f>
        <v/>
      </c>
      <c r="W238" s="132" t="str">
        <f>_xlfn.IFNA(IF($D238=2,LOOKUP($F238,{0.1,0.2,0.3,0.4,0.5,0.6,0.7,0.8,0.9,1},{24,36,48,60,72,84,96,108,120,132}),""),"")</f>
        <v/>
      </c>
      <c r="X238" s="132" t="str">
        <f>_xlfn.IFNA(IF($D238=3,LOOKUP($F238,{0.1,0.2,0.3,0.4,0.5,0.6,0.7,0.8,0.9,1},{25,37,49,61,73,85,97,109,121,133}),""),"")</f>
        <v/>
      </c>
      <c r="Y238" s="132" t="str">
        <f>_xlfn.IFNA(IF($D238=4,LOOKUP($F238,{0.1,0.2,0.3,0.4,0.5,0.6,0.7,0.8,0.9,1},{26,38,50,62,74,86,98,110,122,134}),""),"")</f>
        <v/>
      </c>
      <c r="Z238" s="132" t="str">
        <f>_xlfn.IFNA(IF($D238=5,LOOKUP($F238,{0.1,0.2,0.3,0.4,0.5,0.6,0.7,0.8,0.9,1},{27,39,51,63,75,87,99,111,123,135}),""),"")</f>
        <v/>
      </c>
      <c r="AA238" s="132">
        <f t="shared" si="35"/>
        <v>0</v>
      </c>
      <c r="AB238" s="132" t="str">
        <f t="shared" si="36"/>
        <v>00</v>
      </c>
      <c r="AC238" s="82" t="e">
        <f>VLOOKUP(AB238,'AMI Ref'!T:U,2,FALSE)</f>
        <v>#N/A</v>
      </c>
      <c r="AD238" s="124"/>
      <c r="AE238" s="81" t="str">
        <f>_xlfn.IFNA(IF($D238=0,IF($J238="Not Paid by Tenant",0,INDEX('AMI Ref'!$K$5:$N$5,MATCH($J238,{"Oil","Gas","Electric - Other","ELECTRIC - HEAT PUMP"},0))),0),"")</f>
        <v/>
      </c>
      <c r="AF238" s="81">
        <f>_xlfn.IFNA(IF($D238=1,IF($J238="Not Paid by Tenant",0,INDEX('AMI Ref'!$K$6:$N$6,MATCH($J238,{"Oil","Gas","Electric - Other","ELECTRIC - HEAT PUMP"},0))),0),"")</f>
        <v>0</v>
      </c>
      <c r="AG238" s="81">
        <f>_xlfn.IFNA(IF($D238=2,IF($J238="Not Paid by Tenant",0,INDEX('AMI Ref'!$K$7:$N$7,MATCH($J238,{"Oil","Gas","Electric - Other","ELECTRIC - HEAT PUMP"},0))),0),"")</f>
        <v>0</v>
      </c>
      <c r="AH238" s="81">
        <f>_xlfn.IFNA(IF($D238=3,IF($J238="Not Paid by Tenant",0,INDEX('AMI Ref'!$K$8:$N$8,MATCH($J238,{"Oil","Gas","Electric - Other","ELECTRIC - HEAT PUMP"},0))),0),"")</f>
        <v>0</v>
      </c>
      <c r="AI238" s="81">
        <f>_xlfn.IFNA(IF($D238=4,IF($J238="Not Paid by Tenant",0,INDEX('AMI Ref'!$K$9:$N$9,MATCH($J238,{"Oil","Gas","Electric - Other","ELECTRIC - HEAT PUMP"},0))),0),"")</f>
        <v>0</v>
      </c>
      <c r="AJ238" s="81">
        <f>_xlfn.IFNA(IF($D238=5,IF($J238="Not Paid by Tenant",0,INDEX('AMI Ref'!$K$10:$N$10,MATCH($J238,{"Oil","Gas","Electric - Other","ELECTRIC - HEAT PUMP"},0))),0),"")</f>
        <v>0</v>
      </c>
      <c r="AK238" s="128"/>
      <c r="AL238" s="81" t="str">
        <f>_xlfn.IFNA(IF($D238=0,IF($K238="Not Paid by Tenant",0,INDEX('AMI Ref'!$O$5:$R$5,MATCH($K238,{"Oil","Gas","Electric - Other","Electric ccASHP - split"},0))),0),"")</f>
        <v/>
      </c>
      <c r="AM238" s="81">
        <f>_xlfn.IFNA(IF($D238=1,IF($K238="Not Paid by Tenant",0,INDEX('AMI Ref'!$O$6:$R$6,MATCH($K238,{"Oil","Gas","Electric - Other","Electric ccASHP - split"},0))),0),"")</f>
        <v>0</v>
      </c>
      <c r="AN238" s="81">
        <f>_xlfn.IFNA(IF($D238=2,IF($K238="Not Paid by Tenant",0,INDEX('AMI Ref'!$O$7:$R$7,MATCH($K238,{"Oil","Gas","Electric - Other","Electric ccASHP - split"},0))),0),"")</f>
        <v>0</v>
      </c>
      <c r="AO238" s="81">
        <f>_xlfn.IFNA(IF($D238=3,IF($K238="Not Paid by Tenant",0,INDEX('AMI Ref'!$O$8:$R$8,MATCH($K238,{"Oil","Gas","Electric - Other","Electric ccASHP - split"},0))),0),"")</f>
        <v>0</v>
      </c>
      <c r="AP238" s="81">
        <f>_xlfn.IFNA(IF($D238=4,IF($K238="Not Paid by Tenant",0,INDEX('AMI Ref'!$O$9:$R$9,MATCH($K238,{"Oil","Gas","Electric - Other","Electric ccASHP - split"},0))),0),"")</f>
        <v>0</v>
      </c>
      <c r="AQ238" s="81">
        <f>_xlfn.IFNA(IF($D238=5,IF($K238="Not Paid by Tenant",0,INDEX('AMI Ref'!$O$10:$R$10,MATCH($K238,{"Oil","Gas","Electric - Other","Electric ccASHP - split"},0))),0),"")</f>
        <v>0</v>
      </c>
      <c r="AR238" s="124">
        <f t="shared" si="37"/>
        <v>0</v>
      </c>
      <c r="AS238" s="123" t="e">
        <f t="shared" si="38"/>
        <v>#N/A</v>
      </c>
    </row>
    <row r="239" spans="1:45" ht="12.95" customHeight="1" x14ac:dyDescent="0.2">
      <c r="A239" s="130">
        <v>237</v>
      </c>
      <c r="B239" s="177">
        <f>IF(OR(COUNTIF($B$2:$B238,Input!$F255)&lt;1,COUNTIF($O$2:$O238,Input!$C255)&lt;1),Input!F255,0)</f>
        <v>0</v>
      </c>
      <c r="C239" s="177">
        <f>IF(OR(COUNTIF($B$2:$B238,Input!$F255)&lt;1,COUNTIF($O$2:$O238,Input!$C255)&lt;1),Input!G255,0)</f>
        <v>0</v>
      </c>
      <c r="D239" s="177">
        <f>IF(OR(COUNTIF($B$2:$B238,Input!$F255)&lt;1,COUNTIF($O$2:$O238,Input!$C255)&lt;1),Input!H255,0)</f>
        <v>0</v>
      </c>
      <c r="E239" s="177">
        <f>IF(OR(COUNTIF($B$2:$B238,Input!$F255)&lt;1,COUNTIF($O$2:$O238,Input!$C255)&lt;1),Input!I255,0)</f>
        <v>0</v>
      </c>
      <c r="F239" s="177">
        <f>IF(OR(COUNTIF($B$2:$B238,Input!$F255)&lt;1,COUNTIF($O$2:$O238,Input!$C255)&lt;1),Input!J255,0)</f>
        <v>0</v>
      </c>
      <c r="G239" s="177">
        <f>IF(OR(COUNTIF($B$2:$B238,Input!$F255)&lt;1,COUNTIF($O$2:$O238,Input!$C255)&lt;1),Input!K255,0)</f>
        <v>0</v>
      </c>
      <c r="H239" s="177">
        <f>IF(OR(COUNTIF($B$2:$B238,Input!$F255)&lt;1,COUNTIF($O$2:$O238,Input!$C255)&lt;1),Input!L255,0)</f>
        <v>0</v>
      </c>
      <c r="I239" s="177">
        <f>IF(OR(COUNTIF($B$2:$B238,Input!$F255)&lt;1,COUNTIF($O$2:$O238,Input!$C255)&lt;1),Input!M255,0)</f>
        <v>0</v>
      </c>
      <c r="J239" s="177">
        <f>IF(OR(COUNTIF($B$2:$B238,Input!$F255)&lt;1,COUNTIF($O$2:$O238,Input!$C255)&lt;1),Input!N255,0)</f>
        <v>0</v>
      </c>
      <c r="K239" s="177">
        <f>IF(OR(COUNTIF($B$2:$B238,Input!$F255)&lt;1,COUNTIF($O$2:$O238,Input!$C255)&lt;1),Input!O255,0)</f>
        <v>0</v>
      </c>
      <c r="L239" s="177">
        <f>IF(OR(COUNTIF($B$2:$B238,Input!$F255)&lt;1,COUNTIF($O$2:$O238,Input!$C255)&lt;1),Input!P255,0)</f>
        <v>0</v>
      </c>
      <c r="M239" s="129" t="str">
        <f t="shared" si="34"/>
        <v/>
      </c>
      <c r="N239" s="161">
        <f t="shared" si="32"/>
        <v>0</v>
      </c>
      <c r="O239" s="168">
        <f>Input!C255</f>
        <v>0</v>
      </c>
      <c r="P239" s="168"/>
      <c r="R239" s="131">
        <f t="shared" si="33"/>
        <v>0</v>
      </c>
      <c r="S239" s="133" t="str">
        <f t="shared" si="31"/>
        <v xml:space="preserve"> </v>
      </c>
      <c r="T239" s="133"/>
      <c r="U239" s="132" t="str">
        <f>_xlfn.IFNA(IF($D239=0,LOOKUP($F239,{0.1,0.2,0.3,0.4,0.5,0.6,0.7,0.8,0.9,1},{22,34,46,58,70,82,94,106,118,130}),""),"")</f>
        <v/>
      </c>
      <c r="V239" s="132" t="str">
        <f>_xlfn.IFNA(IF($D239=1,LOOKUP($F239,{0.1,0.2,0.3,0.4,0.5,0.6,0.7,0.8,0.9,1},{23,35,47,59,71,83,95,107,119,131}),""),"")</f>
        <v/>
      </c>
      <c r="W239" s="132" t="str">
        <f>_xlfn.IFNA(IF($D239=2,LOOKUP($F239,{0.1,0.2,0.3,0.4,0.5,0.6,0.7,0.8,0.9,1},{24,36,48,60,72,84,96,108,120,132}),""),"")</f>
        <v/>
      </c>
      <c r="X239" s="132" t="str">
        <f>_xlfn.IFNA(IF($D239=3,LOOKUP($F239,{0.1,0.2,0.3,0.4,0.5,0.6,0.7,0.8,0.9,1},{25,37,49,61,73,85,97,109,121,133}),""),"")</f>
        <v/>
      </c>
      <c r="Y239" s="132" t="str">
        <f>_xlfn.IFNA(IF($D239=4,LOOKUP($F239,{0.1,0.2,0.3,0.4,0.5,0.6,0.7,0.8,0.9,1},{26,38,50,62,74,86,98,110,122,134}),""),"")</f>
        <v/>
      </c>
      <c r="Z239" s="132" t="str">
        <f>_xlfn.IFNA(IF($D239=5,LOOKUP($F239,{0.1,0.2,0.3,0.4,0.5,0.6,0.7,0.8,0.9,1},{27,39,51,63,75,87,99,111,123,135}),""),"")</f>
        <v/>
      </c>
      <c r="AA239" s="132">
        <f t="shared" si="35"/>
        <v>0</v>
      </c>
      <c r="AB239" s="132" t="str">
        <f t="shared" si="36"/>
        <v>00</v>
      </c>
      <c r="AC239" s="82" t="e">
        <f>VLOOKUP(AB239,'AMI Ref'!T:U,2,FALSE)</f>
        <v>#N/A</v>
      </c>
      <c r="AD239" s="124"/>
      <c r="AE239" s="81" t="str">
        <f>_xlfn.IFNA(IF($D239=0,IF($J239="Not Paid by Tenant",0,INDEX('AMI Ref'!$K$5:$N$5,MATCH($J239,{"Oil","Gas","Electric - Other","ELECTRIC - HEAT PUMP"},0))),0),"")</f>
        <v/>
      </c>
      <c r="AF239" s="81">
        <f>_xlfn.IFNA(IF($D239=1,IF($J239="Not Paid by Tenant",0,INDEX('AMI Ref'!$K$6:$N$6,MATCH($J239,{"Oil","Gas","Electric - Other","ELECTRIC - HEAT PUMP"},0))),0),"")</f>
        <v>0</v>
      </c>
      <c r="AG239" s="81">
        <f>_xlfn.IFNA(IF($D239=2,IF($J239="Not Paid by Tenant",0,INDEX('AMI Ref'!$K$7:$N$7,MATCH($J239,{"Oil","Gas","Electric - Other","ELECTRIC - HEAT PUMP"},0))),0),"")</f>
        <v>0</v>
      </c>
      <c r="AH239" s="81">
        <f>_xlfn.IFNA(IF($D239=3,IF($J239="Not Paid by Tenant",0,INDEX('AMI Ref'!$K$8:$N$8,MATCH($J239,{"Oil","Gas","Electric - Other","ELECTRIC - HEAT PUMP"},0))),0),"")</f>
        <v>0</v>
      </c>
      <c r="AI239" s="81">
        <f>_xlfn.IFNA(IF($D239=4,IF($J239="Not Paid by Tenant",0,INDEX('AMI Ref'!$K$9:$N$9,MATCH($J239,{"Oil","Gas","Electric - Other","ELECTRIC - HEAT PUMP"},0))),0),"")</f>
        <v>0</v>
      </c>
      <c r="AJ239" s="81">
        <f>_xlfn.IFNA(IF($D239=5,IF($J239="Not Paid by Tenant",0,INDEX('AMI Ref'!$K$10:$N$10,MATCH($J239,{"Oil","Gas","Electric - Other","ELECTRIC - HEAT PUMP"},0))),0),"")</f>
        <v>0</v>
      </c>
      <c r="AK239" s="128"/>
      <c r="AL239" s="81" t="str">
        <f>_xlfn.IFNA(IF($D239=0,IF($K239="Not Paid by Tenant",0,INDEX('AMI Ref'!$O$5:$R$5,MATCH($K239,{"Oil","Gas","Electric - Other","Electric ccASHP - split"},0))),0),"")</f>
        <v/>
      </c>
      <c r="AM239" s="81">
        <f>_xlfn.IFNA(IF($D239=1,IF($K239="Not Paid by Tenant",0,INDEX('AMI Ref'!$O$6:$R$6,MATCH($K239,{"Oil","Gas","Electric - Other","Electric ccASHP - split"},0))),0),"")</f>
        <v>0</v>
      </c>
      <c r="AN239" s="81">
        <f>_xlfn.IFNA(IF($D239=2,IF($K239="Not Paid by Tenant",0,INDEX('AMI Ref'!$O$7:$R$7,MATCH($K239,{"Oil","Gas","Electric - Other","Electric ccASHP - split"},0))),0),"")</f>
        <v>0</v>
      </c>
      <c r="AO239" s="81">
        <f>_xlfn.IFNA(IF($D239=3,IF($K239="Not Paid by Tenant",0,INDEX('AMI Ref'!$O$8:$R$8,MATCH($K239,{"Oil","Gas","Electric - Other","Electric ccASHP - split"},0))),0),"")</f>
        <v>0</v>
      </c>
      <c r="AP239" s="81">
        <f>_xlfn.IFNA(IF($D239=4,IF($K239="Not Paid by Tenant",0,INDEX('AMI Ref'!$O$9:$R$9,MATCH($K239,{"Oil","Gas","Electric - Other","Electric ccASHP - split"},0))),0),"")</f>
        <v>0</v>
      </c>
      <c r="AQ239" s="81">
        <f>_xlfn.IFNA(IF($D239=5,IF($K239="Not Paid by Tenant",0,INDEX('AMI Ref'!$O$10:$R$10,MATCH($K239,{"Oil","Gas","Electric - Other","Electric ccASHP - split"},0))),0),"")</f>
        <v>0</v>
      </c>
      <c r="AR239" s="124">
        <f t="shared" si="37"/>
        <v>0</v>
      </c>
      <c r="AS239" s="123" t="e">
        <f t="shared" si="38"/>
        <v>#N/A</v>
      </c>
    </row>
    <row r="240" spans="1:45" ht="12.95" customHeight="1" x14ac:dyDescent="0.2">
      <c r="A240" s="130">
        <v>238</v>
      </c>
      <c r="B240" s="177">
        <f>IF(OR(COUNTIF($B$2:$B239,Input!$F256)&lt;1,COUNTIF($O$2:$O239,Input!$C256)&lt;1),Input!F256,0)</f>
        <v>0</v>
      </c>
      <c r="C240" s="177">
        <f>IF(OR(COUNTIF($B$2:$B239,Input!$F256)&lt;1,COUNTIF($O$2:$O239,Input!$C256)&lt;1),Input!G256,0)</f>
        <v>0</v>
      </c>
      <c r="D240" s="177">
        <f>IF(OR(COUNTIF($B$2:$B239,Input!$F256)&lt;1,COUNTIF($O$2:$O239,Input!$C256)&lt;1),Input!H256,0)</f>
        <v>0</v>
      </c>
      <c r="E240" s="177">
        <f>IF(OR(COUNTIF($B$2:$B239,Input!$F256)&lt;1,COUNTIF($O$2:$O239,Input!$C256)&lt;1),Input!I256,0)</f>
        <v>0</v>
      </c>
      <c r="F240" s="177">
        <f>IF(OR(COUNTIF($B$2:$B239,Input!$F256)&lt;1,COUNTIF($O$2:$O239,Input!$C256)&lt;1),Input!J256,0)</f>
        <v>0</v>
      </c>
      <c r="G240" s="177">
        <f>IF(OR(COUNTIF($B$2:$B239,Input!$F256)&lt;1,COUNTIF($O$2:$O239,Input!$C256)&lt;1),Input!K256,0)</f>
        <v>0</v>
      </c>
      <c r="H240" s="177">
        <f>IF(OR(COUNTIF($B$2:$B239,Input!$F256)&lt;1,COUNTIF($O$2:$O239,Input!$C256)&lt;1),Input!L256,0)</f>
        <v>0</v>
      </c>
      <c r="I240" s="177">
        <f>IF(OR(COUNTIF($B$2:$B239,Input!$F256)&lt;1,COUNTIF($O$2:$O239,Input!$C256)&lt;1),Input!M256,0)</f>
        <v>0</v>
      </c>
      <c r="J240" s="177">
        <f>IF(OR(COUNTIF($B$2:$B239,Input!$F256)&lt;1,COUNTIF($O$2:$O239,Input!$C256)&lt;1),Input!N256,0)</f>
        <v>0</v>
      </c>
      <c r="K240" s="177">
        <f>IF(OR(COUNTIF($B$2:$B239,Input!$F256)&lt;1,COUNTIF($O$2:$O239,Input!$C256)&lt;1),Input!O256,0)</f>
        <v>0</v>
      </c>
      <c r="L240" s="177">
        <f>IF(OR(COUNTIF($B$2:$B239,Input!$F256)&lt;1,COUNTIF($O$2:$O239,Input!$C256)&lt;1),Input!P256,0)</f>
        <v>0</v>
      </c>
      <c r="M240" s="129" t="str">
        <f t="shared" si="34"/>
        <v/>
      </c>
      <c r="N240" s="161">
        <f t="shared" si="32"/>
        <v>0</v>
      </c>
      <c r="O240" s="168">
        <f>Input!C256</f>
        <v>0</v>
      </c>
      <c r="P240" s="168"/>
      <c r="R240" s="131">
        <f t="shared" si="33"/>
        <v>0</v>
      </c>
      <c r="S240" s="133" t="str">
        <f t="shared" si="31"/>
        <v xml:space="preserve"> </v>
      </c>
      <c r="T240" s="133"/>
      <c r="U240" s="132" t="str">
        <f>_xlfn.IFNA(IF($D240=0,LOOKUP($F240,{0.1,0.2,0.3,0.4,0.5,0.6,0.7,0.8,0.9,1},{22,34,46,58,70,82,94,106,118,130}),""),"")</f>
        <v/>
      </c>
      <c r="V240" s="132" t="str">
        <f>_xlfn.IFNA(IF($D240=1,LOOKUP($F240,{0.1,0.2,0.3,0.4,0.5,0.6,0.7,0.8,0.9,1},{23,35,47,59,71,83,95,107,119,131}),""),"")</f>
        <v/>
      </c>
      <c r="W240" s="132" t="str">
        <f>_xlfn.IFNA(IF($D240=2,LOOKUP($F240,{0.1,0.2,0.3,0.4,0.5,0.6,0.7,0.8,0.9,1},{24,36,48,60,72,84,96,108,120,132}),""),"")</f>
        <v/>
      </c>
      <c r="X240" s="132" t="str">
        <f>_xlfn.IFNA(IF($D240=3,LOOKUP($F240,{0.1,0.2,0.3,0.4,0.5,0.6,0.7,0.8,0.9,1},{25,37,49,61,73,85,97,109,121,133}),""),"")</f>
        <v/>
      </c>
      <c r="Y240" s="132" t="str">
        <f>_xlfn.IFNA(IF($D240=4,LOOKUP($F240,{0.1,0.2,0.3,0.4,0.5,0.6,0.7,0.8,0.9,1},{26,38,50,62,74,86,98,110,122,134}),""),"")</f>
        <v/>
      </c>
      <c r="Z240" s="132" t="str">
        <f>_xlfn.IFNA(IF($D240=5,LOOKUP($F240,{0.1,0.2,0.3,0.4,0.5,0.6,0.7,0.8,0.9,1},{27,39,51,63,75,87,99,111,123,135}),""),"")</f>
        <v/>
      </c>
      <c r="AA240" s="132">
        <f t="shared" si="35"/>
        <v>0</v>
      </c>
      <c r="AB240" s="132" t="str">
        <f t="shared" si="36"/>
        <v>00</v>
      </c>
      <c r="AC240" s="82" t="e">
        <f>VLOOKUP(AB240,'AMI Ref'!T:U,2,FALSE)</f>
        <v>#N/A</v>
      </c>
      <c r="AD240" s="124"/>
      <c r="AE240" s="81" t="str">
        <f>_xlfn.IFNA(IF($D240=0,IF($J240="Not Paid by Tenant",0,INDEX('AMI Ref'!$K$5:$N$5,MATCH($J240,{"Oil","Gas","Electric - Other","ELECTRIC - HEAT PUMP"},0))),0),"")</f>
        <v/>
      </c>
      <c r="AF240" s="81">
        <f>_xlfn.IFNA(IF($D240=1,IF($J240="Not Paid by Tenant",0,INDEX('AMI Ref'!$K$6:$N$6,MATCH($J240,{"Oil","Gas","Electric - Other","ELECTRIC - HEAT PUMP"},0))),0),"")</f>
        <v>0</v>
      </c>
      <c r="AG240" s="81">
        <f>_xlfn.IFNA(IF($D240=2,IF($J240="Not Paid by Tenant",0,INDEX('AMI Ref'!$K$7:$N$7,MATCH($J240,{"Oil","Gas","Electric - Other","ELECTRIC - HEAT PUMP"},0))),0),"")</f>
        <v>0</v>
      </c>
      <c r="AH240" s="81">
        <f>_xlfn.IFNA(IF($D240=3,IF($J240="Not Paid by Tenant",0,INDEX('AMI Ref'!$K$8:$N$8,MATCH($J240,{"Oil","Gas","Electric - Other","ELECTRIC - HEAT PUMP"},0))),0),"")</f>
        <v>0</v>
      </c>
      <c r="AI240" s="81">
        <f>_xlfn.IFNA(IF($D240=4,IF($J240="Not Paid by Tenant",0,INDEX('AMI Ref'!$K$9:$N$9,MATCH($J240,{"Oil","Gas","Electric - Other","ELECTRIC - HEAT PUMP"},0))),0),"")</f>
        <v>0</v>
      </c>
      <c r="AJ240" s="81">
        <f>_xlfn.IFNA(IF($D240=5,IF($J240="Not Paid by Tenant",0,INDEX('AMI Ref'!$K$10:$N$10,MATCH($J240,{"Oil","Gas","Electric - Other","ELECTRIC - HEAT PUMP"},0))),0),"")</f>
        <v>0</v>
      </c>
      <c r="AK240" s="128"/>
      <c r="AL240" s="81" t="str">
        <f>_xlfn.IFNA(IF($D240=0,IF($K240="Not Paid by Tenant",0,INDEX('AMI Ref'!$O$5:$R$5,MATCH($K240,{"Oil","Gas","Electric - Other","Electric ccASHP - split"},0))),0),"")</f>
        <v/>
      </c>
      <c r="AM240" s="81">
        <f>_xlfn.IFNA(IF($D240=1,IF($K240="Not Paid by Tenant",0,INDEX('AMI Ref'!$O$6:$R$6,MATCH($K240,{"Oil","Gas","Electric - Other","Electric ccASHP - split"},0))),0),"")</f>
        <v>0</v>
      </c>
      <c r="AN240" s="81">
        <f>_xlfn.IFNA(IF($D240=2,IF($K240="Not Paid by Tenant",0,INDEX('AMI Ref'!$O$7:$R$7,MATCH($K240,{"Oil","Gas","Electric - Other","Electric ccASHP - split"},0))),0),"")</f>
        <v>0</v>
      </c>
      <c r="AO240" s="81">
        <f>_xlfn.IFNA(IF($D240=3,IF($K240="Not Paid by Tenant",0,INDEX('AMI Ref'!$O$8:$R$8,MATCH($K240,{"Oil","Gas","Electric - Other","Electric ccASHP - split"},0))),0),"")</f>
        <v>0</v>
      </c>
      <c r="AP240" s="81">
        <f>_xlfn.IFNA(IF($D240=4,IF($K240="Not Paid by Tenant",0,INDEX('AMI Ref'!$O$9:$R$9,MATCH($K240,{"Oil","Gas","Electric - Other","Electric ccASHP - split"},0))),0),"")</f>
        <v>0</v>
      </c>
      <c r="AQ240" s="81">
        <f>_xlfn.IFNA(IF($D240=5,IF($K240="Not Paid by Tenant",0,INDEX('AMI Ref'!$O$10:$R$10,MATCH($K240,{"Oil","Gas","Electric - Other","Electric ccASHP - split"},0))),0),"")</f>
        <v>0</v>
      </c>
      <c r="AR240" s="124">
        <f t="shared" si="37"/>
        <v>0</v>
      </c>
      <c r="AS240" s="123" t="e">
        <f t="shared" si="38"/>
        <v>#N/A</v>
      </c>
    </row>
    <row r="241" spans="1:45" ht="12.95" customHeight="1" x14ac:dyDescent="0.2">
      <c r="A241" s="130">
        <v>239</v>
      </c>
      <c r="B241" s="177">
        <f>IF(OR(COUNTIF($B$2:$B240,Input!$F257)&lt;1,COUNTIF($O$2:$O240,Input!$C257)&lt;1),Input!F257,0)</f>
        <v>0</v>
      </c>
      <c r="C241" s="177">
        <f>IF(OR(COUNTIF($B$2:$B240,Input!$F257)&lt;1,COUNTIF($O$2:$O240,Input!$C257)&lt;1),Input!G257,0)</f>
        <v>0</v>
      </c>
      <c r="D241" s="177">
        <f>IF(OR(COUNTIF($B$2:$B240,Input!$F257)&lt;1,COUNTIF($O$2:$O240,Input!$C257)&lt;1),Input!H257,0)</f>
        <v>0</v>
      </c>
      <c r="E241" s="177">
        <f>IF(OR(COUNTIF($B$2:$B240,Input!$F257)&lt;1,COUNTIF($O$2:$O240,Input!$C257)&lt;1),Input!I257,0)</f>
        <v>0</v>
      </c>
      <c r="F241" s="177">
        <f>IF(OR(COUNTIF($B$2:$B240,Input!$F257)&lt;1,COUNTIF($O$2:$O240,Input!$C257)&lt;1),Input!J257,0)</f>
        <v>0</v>
      </c>
      <c r="G241" s="177">
        <f>IF(OR(COUNTIF($B$2:$B240,Input!$F257)&lt;1,COUNTIF($O$2:$O240,Input!$C257)&lt;1),Input!K257,0)</f>
        <v>0</v>
      </c>
      <c r="H241" s="177">
        <f>IF(OR(COUNTIF($B$2:$B240,Input!$F257)&lt;1,COUNTIF($O$2:$O240,Input!$C257)&lt;1),Input!L257,0)</f>
        <v>0</v>
      </c>
      <c r="I241" s="177">
        <f>IF(OR(COUNTIF($B$2:$B240,Input!$F257)&lt;1,COUNTIF($O$2:$O240,Input!$C257)&lt;1),Input!M257,0)</f>
        <v>0</v>
      </c>
      <c r="J241" s="177">
        <f>IF(OR(COUNTIF($B$2:$B240,Input!$F257)&lt;1,COUNTIF($O$2:$O240,Input!$C257)&lt;1),Input!N257,0)</f>
        <v>0</v>
      </c>
      <c r="K241" s="177">
        <f>IF(OR(COUNTIF($B$2:$B240,Input!$F257)&lt;1,COUNTIF($O$2:$O240,Input!$C257)&lt;1),Input!O257,0)</f>
        <v>0</v>
      </c>
      <c r="L241" s="177">
        <f>IF(OR(COUNTIF($B$2:$B240,Input!$F257)&lt;1,COUNTIF($O$2:$O240,Input!$C257)&lt;1),Input!P257,0)</f>
        <v>0</v>
      </c>
      <c r="M241" s="129" t="str">
        <f t="shared" si="34"/>
        <v/>
      </c>
      <c r="N241" s="161">
        <f t="shared" si="32"/>
        <v>0</v>
      </c>
      <c r="O241" s="168">
        <f>Input!C257</f>
        <v>0</v>
      </c>
      <c r="P241" s="168"/>
      <c r="R241" s="131">
        <f t="shared" si="33"/>
        <v>0</v>
      </c>
      <c r="S241" s="133" t="str">
        <f t="shared" si="31"/>
        <v xml:space="preserve"> </v>
      </c>
      <c r="T241" s="133"/>
      <c r="U241" s="132" t="str">
        <f>_xlfn.IFNA(IF($D241=0,LOOKUP($F241,{0.1,0.2,0.3,0.4,0.5,0.6,0.7,0.8,0.9,1},{22,34,46,58,70,82,94,106,118,130}),""),"")</f>
        <v/>
      </c>
      <c r="V241" s="132" t="str">
        <f>_xlfn.IFNA(IF($D241=1,LOOKUP($F241,{0.1,0.2,0.3,0.4,0.5,0.6,0.7,0.8,0.9,1},{23,35,47,59,71,83,95,107,119,131}),""),"")</f>
        <v/>
      </c>
      <c r="W241" s="132" t="str">
        <f>_xlfn.IFNA(IF($D241=2,LOOKUP($F241,{0.1,0.2,0.3,0.4,0.5,0.6,0.7,0.8,0.9,1},{24,36,48,60,72,84,96,108,120,132}),""),"")</f>
        <v/>
      </c>
      <c r="X241" s="132" t="str">
        <f>_xlfn.IFNA(IF($D241=3,LOOKUP($F241,{0.1,0.2,0.3,0.4,0.5,0.6,0.7,0.8,0.9,1},{25,37,49,61,73,85,97,109,121,133}),""),"")</f>
        <v/>
      </c>
      <c r="Y241" s="132" t="str">
        <f>_xlfn.IFNA(IF($D241=4,LOOKUP($F241,{0.1,0.2,0.3,0.4,0.5,0.6,0.7,0.8,0.9,1},{26,38,50,62,74,86,98,110,122,134}),""),"")</f>
        <v/>
      </c>
      <c r="Z241" s="132" t="str">
        <f>_xlfn.IFNA(IF($D241=5,LOOKUP($F241,{0.1,0.2,0.3,0.4,0.5,0.6,0.7,0.8,0.9,1},{27,39,51,63,75,87,99,111,123,135}),""),"")</f>
        <v/>
      </c>
      <c r="AA241" s="132">
        <f t="shared" si="35"/>
        <v>0</v>
      </c>
      <c r="AB241" s="132" t="str">
        <f t="shared" si="36"/>
        <v>00</v>
      </c>
      <c r="AC241" s="82" t="e">
        <f>VLOOKUP(AB241,'AMI Ref'!T:U,2,FALSE)</f>
        <v>#N/A</v>
      </c>
      <c r="AD241" s="124"/>
      <c r="AE241" s="81" t="str">
        <f>_xlfn.IFNA(IF($D241=0,IF($J241="Not Paid by Tenant",0,INDEX('AMI Ref'!$K$5:$N$5,MATCH($J241,{"Oil","Gas","Electric - Other","ELECTRIC - HEAT PUMP"},0))),0),"")</f>
        <v/>
      </c>
      <c r="AF241" s="81">
        <f>_xlfn.IFNA(IF($D241=1,IF($J241="Not Paid by Tenant",0,INDEX('AMI Ref'!$K$6:$N$6,MATCH($J241,{"Oil","Gas","Electric - Other","ELECTRIC - HEAT PUMP"},0))),0),"")</f>
        <v>0</v>
      </c>
      <c r="AG241" s="81">
        <f>_xlfn.IFNA(IF($D241=2,IF($J241="Not Paid by Tenant",0,INDEX('AMI Ref'!$K$7:$N$7,MATCH($J241,{"Oil","Gas","Electric - Other","ELECTRIC - HEAT PUMP"},0))),0),"")</f>
        <v>0</v>
      </c>
      <c r="AH241" s="81">
        <f>_xlfn.IFNA(IF($D241=3,IF($J241="Not Paid by Tenant",0,INDEX('AMI Ref'!$K$8:$N$8,MATCH($J241,{"Oil","Gas","Electric - Other","ELECTRIC - HEAT PUMP"},0))),0),"")</f>
        <v>0</v>
      </c>
      <c r="AI241" s="81">
        <f>_xlfn.IFNA(IF($D241=4,IF($J241="Not Paid by Tenant",0,INDEX('AMI Ref'!$K$9:$N$9,MATCH($J241,{"Oil","Gas","Electric - Other","ELECTRIC - HEAT PUMP"},0))),0),"")</f>
        <v>0</v>
      </c>
      <c r="AJ241" s="81">
        <f>_xlfn.IFNA(IF($D241=5,IF($J241="Not Paid by Tenant",0,INDEX('AMI Ref'!$K$10:$N$10,MATCH($J241,{"Oil","Gas","Electric - Other","ELECTRIC - HEAT PUMP"},0))),0),"")</f>
        <v>0</v>
      </c>
      <c r="AK241" s="128"/>
      <c r="AL241" s="81" t="str">
        <f>_xlfn.IFNA(IF($D241=0,IF($K241="Not Paid by Tenant",0,INDEX('AMI Ref'!$O$5:$R$5,MATCH($K241,{"Oil","Gas","Electric - Other","Electric ccASHP - split"},0))),0),"")</f>
        <v/>
      </c>
      <c r="AM241" s="81">
        <f>_xlfn.IFNA(IF($D241=1,IF($K241="Not Paid by Tenant",0,INDEX('AMI Ref'!$O$6:$R$6,MATCH($K241,{"Oil","Gas","Electric - Other","Electric ccASHP - split"},0))),0),"")</f>
        <v>0</v>
      </c>
      <c r="AN241" s="81">
        <f>_xlfn.IFNA(IF($D241=2,IF($K241="Not Paid by Tenant",0,INDEX('AMI Ref'!$O$7:$R$7,MATCH($K241,{"Oil","Gas","Electric - Other","Electric ccASHP - split"},0))),0),"")</f>
        <v>0</v>
      </c>
      <c r="AO241" s="81">
        <f>_xlfn.IFNA(IF($D241=3,IF($K241="Not Paid by Tenant",0,INDEX('AMI Ref'!$O$8:$R$8,MATCH($K241,{"Oil","Gas","Electric - Other","Electric ccASHP - split"},0))),0),"")</f>
        <v>0</v>
      </c>
      <c r="AP241" s="81">
        <f>_xlfn.IFNA(IF($D241=4,IF($K241="Not Paid by Tenant",0,INDEX('AMI Ref'!$O$9:$R$9,MATCH($K241,{"Oil","Gas","Electric - Other","Electric ccASHP - split"},0))),0),"")</f>
        <v>0</v>
      </c>
      <c r="AQ241" s="81">
        <f>_xlfn.IFNA(IF($D241=5,IF($K241="Not Paid by Tenant",0,INDEX('AMI Ref'!$O$10:$R$10,MATCH($K241,{"Oil","Gas","Electric - Other","Electric ccASHP - split"},0))),0),"")</f>
        <v>0</v>
      </c>
      <c r="AR241" s="124">
        <f t="shared" si="37"/>
        <v>0</v>
      </c>
      <c r="AS241" s="123" t="e">
        <f t="shared" si="38"/>
        <v>#N/A</v>
      </c>
    </row>
    <row r="242" spans="1:45" ht="12.95" customHeight="1" x14ac:dyDescent="0.2">
      <c r="A242" s="130">
        <v>240</v>
      </c>
      <c r="B242" s="177">
        <f>IF(OR(COUNTIF($B$2:$B241,Input!$F258)&lt;1,COUNTIF($O$2:$O241,Input!$C258)&lt;1),Input!F258,0)</f>
        <v>0</v>
      </c>
      <c r="C242" s="177">
        <f>IF(OR(COUNTIF($B$2:$B241,Input!$F258)&lt;1,COUNTIF($O$2:$O241,Input!$C258)&lt;1),Input!G258,0)</f>
        <v>0</v>
      </c>
      <c r="D242" s="177">
        <f>IF(OR(COUNTIF($B$2:$B241,Input!$F258)&lt;1,COUNTIF($O$2:$O241,Input!$C258)&lt;1),Input!H258,0)</f>
        <v>0</v>
      </c>
      <c r="E242" s="177">
        <f>IF(OR(COUNTIF($B$2:$B241,Input!$F258)&lt;1,COUNTIF($O$2:$O241,Input!$C258)&lt;1),Input!I258,0)</f>
        <v>0</v>
      </c>
      <c r="F242" s="177">
        <f>IF(OR(COUNTIF($B$2:$B241,Input!$F258)&lt;1,COUNTIF($O$2:$O241,Input!$C258)&lt;1),Input!J258,0)</f>
        <v>0</v>
      </c>
      <c r="G242" s="177">
        <f>IF(OR(COUNTIF($B$2:$B241,Input!$F258)&lt;1,COUNTIF($O$2:$O241,Input!$C258)&lt;1),Input!K258,0)</f>
        <v>0</v>
      </c>
      <c r="H242" s="177">
        <f>IF(OR(COUNTIF($B$2:$B241,Input!$F258)&lt;1,COUNTIF($O$2:$O241,Input!$C258)&lt;1),Input!L258,0)</f>
        <v>0</v>
      </c>
      <c r="I242" s="177">
        <f>IF(OR(COUNTIF($B$2:$B241,Input!$F258)&lt;1,COUNTIF($O$2:$O241,Input!$C258)&lt;1),Input!M258,0)</f>
        <v>0</v>
      </c>
      <c r="J242" s="177">
        <f>IF(OR(COUNTIF($B$2:$B241,Input!$F258)&lt;1,COUNTIF($O$2:$O241,Input!$C258)&lt;1),Input!N258,0)</f>
        <v>0</v>
      </c>
      <c r="K242" s="177">
        <f>IF(OR(COUNTIF($B$2:$B241,Input!$F258)&lt;1,COUNTIF($O$2:$O241,Input!$C258)&lt;1),Input!O258,0)</f>
        <v>0</v>
      </c>
      <c r="L242" s="177">
        <f>IF(OR(COUNTIF($B$2:$B241,Input!$F258)&lt;1,COUNTIF($O$2:$O241,Input!$C258)&lt;1),Input!P258,0)</f>
        <v>0</v>
      </c>
      <c r="M242" s="129" t="str">
        <f t="shared" si="34"/>
        <v/>
      </c>
      <c r="N242" s="161">
        <f t="shared" si="32"/>
        <v>0</v>
      </c>
      <c r="O242" s="168">
        <f>Input!C258</f>
        <v>0</v>
      </c>
      <c r="P242" s="168"/>
      <c r="R242" s="131">
        <f t="shared" si="33"/>
        <v>0</v>
      </c>
      <c r="S242" s="133" t="str">
        <f t="shared" si="31"/>
        <v xml:space="preserve"> </v>
      </c>
      <c r="T242" s="133"/>
      <c r="U242" s="132" t="str">
        <f>_xlfn.IFNA(IF($D242=0,LOOKUP($F242,{0.1,0.2,0.3,0.4,0.5,0.6,0.7,0.8,0.9,1},{22,34,46,58,70,82,94,106,118,130}),""),"")</f>
        <v/>
      </c>
      <c r="V242" s="132" t="str">
        <f>_xlfn.IFNA(IF($D242=1,LOOKUP($F242,{0.1,0.2,0.3,0.4,0.5,0.6,0.7,0.8,0.9,1},{23,35,47,59,71,83,95,107,119,131}),""),"")</f>
        <v/>
      </c>
      <c r="W242" s="132" t="str">
        <f>_xlfn.IFNA(IF($D242=2,LOOKUP($F242,{0.1,0.2,0.3,0.4,0.5,0.6,0.7,0.8,0.9,1},{24,36,48,60,72,84,96,108,120,132}),""),"")</f>
        <v/>
      </c>
      <c r="X242" s="132" t="str">
        <f>_xlfn.IFNA(IF($D242=3,LOOKUP($F242,{0.1,0.2,0.3,0.4,0.5,0.6,0.7,0.8,0.9,1},{25,37,49,61,73,85,97,109,121,133}),""),"")</f>
        <v/>
      </c>
      <c r="Y242" s="132" t="str">
        <f>_xlfn.IFNA(IF($D242=4,LOOKUP($F242,{0.1,0.2,0.3,0.4,0.5,0.6,0.7,0.8,0.9,1},{26,38,50,62,74,86,98,110,122,134}),""),"")</f>
        <v/>
      </c>
      <c r="Z242" s="132" t="str">
        <f>_xlfn.IFNA(IF($D242=5,LOOKUP($F242,{0.1,0.2,0.3,0.4,0.5,0.6,0.7,0.8,0.9,1},{27,39,51,63,75,87,99,111,123,135}),""),"")</f>
        <v/>
      </c>
      <c r="AA242" s="132">
        <f t="shared" si="35"/>
        <v>0</v>
      </c>
      <c r="AB242" s="132" t="str">
        <f t="shared" si="36"/>
        <v>00</v>
      </c>
      <c r="AC242" s="82" t="e">
        <f>VLOOKUP(AB242,'AMI Ref'!T:U,2,FALSE)</f>
        <v>#N/A</v>
      </c>
      <c r="AD242" s="124"/>
      <c r="AE242" s="81" t="str">
        <f>_xlfn.IFNA(IF($D242=0,IF($J242="Not Paid by Tenant",0,INDEX('AMI Ref'!$K$5:$N$5,MATCH($J242,{"Oil","Gas","Electric - Other","ELECTRIC - HEAT PUMP"},0))),0),"")</f>
        <v/>
      </c>
      <c r="AF242" s="81">
        <f>_xlfn.IFNA(IF($D242=1,IF($J242="Not Paid by Tenant",0,INDEX('AMI Ref'!$K$6:$N$6,MATCH($J242,{"Oil","Gas","Electric - Other","ELECTRIC - HEAT PUMP"},0))),0),"")</f>
        <v>0</v>
      </c>
      <c r="AG242" s="81">
        <f>_xlfn.IFNA(IF($D242=2,IF($J242="Not Paid by Tenant",0,INDEX('AMI Ref'!$K$7:$N$7,MATCH($J242,{"Oil","Gas","Electric - Other","ELECTRIC - HEAT PUMP"},0))),0),"")</f>
        <v>0</v>
      </c>
      <c r="AH242" s="81">
        <f>_xlfn.IFNA(IF($D242=3,IF($J242="Not Paid by Tenant",0,INDEX('AMI Ref'!$K$8:$N$8,MATCH($J242,{"Oil","Gas","Electric - Other","ELECTRIC - HEAT PUMP"},0))),0),"")</f>
        <v>0</v>
      </c>
      <c r="AI242" s="81">
        <f>_xlfn.IFNA(IF($D242=4,IF($J242="Not Paid by Tenant",0,INDEX('AMI Ref'!$K$9:$N$9,MATCH($J242,{"Oil","Gas","Electric - Other","ELECTRIC - HEAT PUMP"},0))),0),"")</f>
        <v>0</v>
      </c>
      <c r="AJ242" s="81">
        <f>_xlfn.IFNA(IF($D242=5,IF($J242="Not Paid by Tenant",0,INDEX('AMI Ref'!$K$10:$N$10,MATCH($J242,{"Oil","Gas","Electric - Other","ELECTRIC - HEAT PUMP"},0))),0),"")</f>
        <v>0</v>
      </c>
      <c r="AK242" s="128"/>
      <c r="AL242" s="81" t="str">
        <f>_xlfn.IFNA(IF($D242=0,IF($K242="Not Paid by Tenant",0,INDEX('AMI Ref'!$O$5:$R$5,MATCH($K242,{"Oil","Gas","Electric - Other","Electric ccASHP - split"},0))),0),"")</f>
        <v/>
      </c>
      <c r="AM242" s="81">
        <f>_xlfn.IFNA(IF($D242=1,IF($K242="Not Paid by Tenant",0,INDEX('AMI Ref'!$O$6:$R$6,MATCH($K242,{"Oil","Gas","Electric - Other","Electric ccASHP - split"},0))),0),"")</f>
        <v>0</v>
      </c>
      <c r="AN242" s="81">
        <f>_xlfn.IFNA(IF($D242=2,IF($K242="Not Paid by Tenant",0,INDEX('AMI Ref'!$O$7:$R$7,MATCH($K242,{"Oil","Gas","Electric - Other","Electric ccASHP - split"},0))),0),"")</f>
        <v>0</v>
      </c>
      <c r="AO242" s="81">
        <f>_xlfn.IFNA(IF($D242=3,IF($K242="Not Paid by Tenant",0,INDEX('AMI Ref'!$O$8:$R$8,MATCH($K242,{"Oil","Gas","Electric - Other","Electric ccASHP - split"},0))),0),"")</f>
        <v>0</v>
      </c>
      <c r="AP242" s="81">
        <f>_xlfn.IFNA(IF($D242=4,IF($K242="Not Paid by Tenant",0,INDEX('AMI Ref'!$O$9:$R$9,MATCH($K242,{"Oil","Gas","Electric - Other","Electric ccASHP - split"},0))),0),"")</f>
        <v>0</v>
      </c>
      <c r="AQ242" s="81">
        <f>_xlfn.IFNA(IF($D242=5,IF($K242="Not Paid by Tenant",0,INDEX('AMI Ref'!$O$10:$R$10,MATCH($K242,{"Oil","Gas","Electric - Other","Electric ccASHP - split"},0))),0),"")</f>
        <v>0</v>
      </c>
      <c r="AR242" s="124">
        <f t="shared" si="37"/>
        <v>0</v>
      </c>
      <c r="AS242" s="123" t="e">
        <f t="shared" si="38"/>
        <v>#N/A</v>
      </c>
    </row>
    <row r="243" spans="1:45" ht="12.95" customHeight="1" x14ac:dyDescent="0.2">
      <c r="A243" s="130">
        <v>241</v>
      </c>
      <c r="B243" s="177">
        <f>IF(OR(COUNTIF($B$2:$B242,Input!$F259)&lt;1,COUNTIF($O$2:$O242,Input!$C259)&lt;1),Input!F259,0)</f>
        <v>0</v>
      </c>
      <c r="C243" s="177">
        <f>IF(OR(COUNTIF($B$2:$B242,Input!$F259)&lt;1,COUNTIF($O$2:$O242,Input!$C259)&lt;1),Input!G259,0)</f>
        <v>0</v>
      </c>
      <c r="D243" s="177">
        <f>IF(OR(COUNTIF($B$2:$B242,Input!$F259)&lt;1,COUNTIF($O$2:$O242,Input!$C259)&lt;1),Input!H259,0)</f>
        <v>0</v>
      </c>
      <c r="E243" s="177">
        <f>IF(OR(COUNTIF($B$2:$B242,Input!$F259)&lt;1,COUNTIF($O$2:$O242,Input!$C259)&lt;1),Input!I259,0)</f>
        <v>0</v>
      </c>
      <c r="F243" s="177">
        <f>IF(OR(COUNTIF($B$2:$B242,Input!$F259)&lt;1,COUNTIF($O$2:$O242,Input!$C259)&lt;1),Input!J259,0)</f>
        <v>0</v>
      </c>
      <c r="G243" s="177">
        <f>IF(OR(COUNTIF($B$2:$B242,Input!$F259)&lt;1,COUNTIF($O$2:$O242,Input!$C259)&lt;1),Input!K259,0)</f>
        <v>0</v>
      </c>
      <c r="H243" s="177">
        <f>IF(OR(COUNTIF($B$2:$B242,Input!$F259)&lt;1,COUNTIF($O$2:$O242,Input!$C259)&lt;1),Input!L259,0)</f>
        <v>0</v>
      </c>
      <c r="I243" s="177">
        <f>IF(OR(COUNTIF($B$2:$B242,Input!$F259)&lt;1,COUNTIF($O$2:$O242,Input!$C259)&lt;1),Input!M259,0)</f>
        <v>0</v>
      </c>
      <c r="J243" s="177">
        <f>IF(OR(COUNTIF($B$2:$B242,Input!$F259)&lt;1,COUNTIF($O$2:$O242,Input!$C259)&lt;1),Input!N259,0)</f>
        <v>0</v>
      </c>
      <c r="K243" s="177">
        <f>IF(OR(COUNTIF($B$2:$B242,Input!$F259)&lt;1,COUNTIF($O$2:$O242,Input!$C259)&lt;1),Input!O259,0)</f>
        <v>0</v>
      </c>
      <c r="L243" s="177">
        <f>IF(OR(COUNTIF($B$2:$B242,Input!$F259)&lt;1,COUNTIF($O$2:$O242,Input!$C259)&lt;1),Input!P259,0)</f>
        <v>0</v>
      </c>
      <c r="M243" s="129" t="str">
        <f t="shared" si="34"/>
        <v/>
      </c>
      <c r="N243" s="161">
        <f t="shared" si="32"/>
        <v>0</v>
      </c>
      <c r="O243" s="168">
        <f>Input!C259</f>
        <v>0</v>
      </c>
      <c r="P243" s="168"/>
      <c r="R243" s="131">
        <f t="shared" si="33"/>
        <v>0</v>
      </c>
      <c r="S243" s="133" t="str">
        <f t="shared" si="31"/>
        <v xml:space="preserve"> </v>
      </c>
      <c r="T243" s="133"/>
      <c r="U243" s="132" t="str">
        <f>_xlfn.IFNA(IF($D243=0,LOOKUP($F243,{0.1,0.2,0.3,0.4,0.5,0.6,0.7,0.8,0.9,1},{22,34,46,58,70,82,94,106,118,130}),""),"")</f>
        <v/>
      </c>
      <c r="V243" s="132" t="str">
        <f>_xlfn.IFNA(IF($D243=1,LOOKUP($F243,{0.1,0.2,0.3,0.4,0.5,0.6,0.7,0.8,0.9,1},{23,35,47,59,71,83,95,107,119,131}),""),"")</f>
        <v/>
      </c>
      <c r="W243" s="132" t="str">
        <f>_xlfn.IFNA(IF($D243=2,LOOKUP($F243,{0.1,0.2,0.3,0.4,0.5,0.6,0.7,0.8,0.9,1},{24,36,48,60,72,84,96,108,120,132}),""),"")</f>
        <v/>
      </c>
      <c r="X243" s="132" t="str">
        <f>_xlfn.IFNA(IF($D243=3,LOOKUP($F243,{0.1,0.2,0.3,0.4,0.5,0.6,0.7,0.8,0.9,1},{25,37,49,61,73,85,97,109,121,133}),""),"")</f>
        <v/>
      </c>
      <c r="Y243" s="132" t="str">
        <f>_xlfn.IFNA(IF($D243=4,LOOKUP($F243,{0.1,0.2,0.3,0.4,0.5,0.6,0.7,0.8,0.9,1},{26,38,50,62,74,86,98,110,122,134}),""),"")</f>
        <v/>
      </c>
      <c r="Z243" s="132" t="str">
        <f>_xlfn.IFNA(IF($D243=5,LOOKUP($F243,{0.1,0.2,0.3,0.4,0.5,0.6,0.7,0.8,0.9,1},{27,39,51,63,75,87,99,111,123,135}),""),"")</f>
        <v/>
      </c>
      <c r="AA243" s="132">
        <f t="shared" si="35"/>
        <v>0</v>
      </c>
      <c r="AB243" s="132" t="str">
        <f t="shared" si="36"/>
        <v>00</v>
      </c>
      <c r="AC243" s="82" t="e">
        <f>VLOOKUP(AB243,'AMI Ref'!T:U,2,FALSE)</f>
        <v>#N/A</v>
      </c>
      <c r="AD243" s="124"/>
      <c r="AE243" s="81" t="str">
        <f>_xlfn.IFNA(IF($D243=0,IF($J243="Not Paid by Tenant",0,INDEX('AMI Ref'!$K$5:$N$5,MATCH($J243,{"Oil","Gas","Electric - Other","ELECTRIC - HEAT PUMP"},0))),0),"")</f>
        <v/>
      </c>
      <c r="AF243" s="81">
        <f>_xlfn.IFNA(IF($D243=1,IF($J243="Not Paid by Tenant",0,INDEX('AMI Ref'!$K$6:$N$6,MATCH($J243,{"Oil","Gas","Electric - Other","ELECTRIC - HEAT PUMP"},0))),0),"")</f>
        <v>0</v>
      </c>
      <c r="AG243" s="81">
        <f>_xlfn.IFNA(IF($D243=2,IF($J243="Not Paid by Tenant",0,INDEX('AMI Ref'!$K$7:$N$7,MATCH($J243,{"Oil","Gas","Electric - Other","ELECTRIC - HEAT PUMP"},0))),0),"")</f>
        <v>0</v>
      </c>
      <c r="AH243" s="81">
        <f>_xlfn.IFNA(IF($D243=3,IF($J243="Not Paid by Tenant",0,INDEX('AMI Ref'!$K$8:$N$8,MATCH($J243,{"Oil","Gas","Electric - Other","ELECTRIC - HEAT PUMP"},0))),0),"")</f>
        <v>0</v>
      </c>
      <c r="AI243" s="81">
        <f>_xlfn.IFNA(IF($D243=4,IF($J243="Not Paid by Tenant",0,INDEX('AMI Ref'!$K$9:$N$9,MATCH($J243,{"Oil","Gas","Electric - Other","ELECTRIC - HEAT PUMP"},0))),0),"")</f>
        <v>0</v>
      </c>
      <c r="AJ243" s="81">
        <f>_xlfn.IFNA(IF($D243=5,IF($J243="Not Paid by Tenant",0,INDEX('AMI Ref'!$K$10:$N$10,MATCH($J243,{"Oil","Gas","Electric - Other","ELECTRIC - HEAT PUMP"},0))),0),"")</f>
        <v>0</v>
      </c>
      <c r="AK243" s="128"/>
      <c r="AL243" s="81" t="str">
        <f>_xlfn.IFNA(IF($D243=0,IF($K243="Not Paid by Tenant",0,INDEX('AMI Ref'!$O$5:$R$5,MATCH($K243,{"Oil","Gas","Electric - Other","Electric ccASHP - split"},0))),0),"")</f>
        <v/>
      </c>
      <c r="AM243" s="81">
        <f>_xlfn.IFNA(IF($D243=1,IF($K243="Not Paid by Tenant",0,INDEX('AMI Ref'!$O$6:$R$6,MATCH($K243,{"Oil","Gas","Electric - Other","Electric ccASHP - split"},0))),0),"")</f>
        <v>0</v>
      </c>
      <c r="AN243" s="81">
        <f>_xlfn.IFNA(IF($D243=2,IF($K243="Not Paid by Tenant",0,INDEX('AMI Ref'!$O$7:$R$7,MATCH($K243,{"Oil","Gas","Electric - Other","Electric ccASHP - split"},0))),0),"")</f>
        <v>0</v>
      </c>
      <c r="AO243" s="81">
        <f>_xlfn.IFNA(IF($D243=3,IF($K243="Not Paid by Tenant",0,INDEX('AMI Ref'!$O$8:$R$8,MATCH($K243,{"Oil","Gas","Electric - Other","Electric ccASHP - split"},0))),0),"")</f>
        <v>0</v>
      </c>
      <c r="AP243" s="81">
        <f>_xlfn.IFNA(IF($D243=4,IF($K243="Not Paid by Tenant",0,INDEX('AMI Ref'!$O$9:$R$9,MATCH($K243,{"Oil","Gas","Electric - Other","Electric ccASHP - split"},0))),0),"")</f>
        <v>0</v>
      </c>
      <c r="AQ243" s="81">
        <f>_xlfn.IFNA(IF($D243=5,IF($K243="Not Paid by Tenant",0,INDEX('AMI Ref'!$O$10:$R$10,MATCH($K243,{"Oil","Gas","Electric - Other","Electric ccASHP - split"},0))),0),"")</f>
        <v>0</v>
      </c>
      <c r="AR243" s="124">
        <f t="shared" si="37"/>
        <v>0</v>
      </c>
      <c r="AS243" s="123" t="e">
        <f t="shared" si="38"/>
        <v>#N/A</v>
      </c>
    </row>
    <row r="244" spans="1:45" ht="12.95" customHeight="1" x14ac:dyDescent="0.2">
      <c r="A244" s="130">
        <v>242</v>
      </c>
      <c r="B244" s="177">
        <f>IF(OR(COUNTIF($B$2:$B243,Input!$F260)&lt;1,COUNTIF($O$2:$O243,Input!$C260)&lt;1),Input!F260,0)</f>
        <v>0</v>
      </c>
      <c r="C244" s="177">
        <f>IF(OR(COUNTIF($B$2:$B243,Input!$F260)&lt;1,COUNTIF($O$2:$O243,Input!$C260)&lt;1),Input!G260,0)</f>
        <v>0</v>
      </c>
      <c r="D244" s="177">
        <f>IF(OR(COUNTIF($B$2:$B243,Input!$F260)&lt;1,COUNTIF($O$2:$O243,Input!$C260)&lt;1),Input!H260,0)</f>
        <v>0</v>
      </c>
      <c r="E244" s="177">
        <f>IF(OR(COUNTIF($B$2:$B243,Input!$F260)&lt;1,COUNTIF($O$2:$O243,Input!$C260)&lt;1),Input!I260,0)</f>
        <v>0</v>
      </c>
      <c r="F244" s="177">
        <f>IF(OR(COUNTIF($B$2:$B243,Input!$F260)&lt;1,COUNTIF($O$2:$O243,Input!$C260)&lt;1),Input!J260,0)</f>
        <v>0</v>
      </c>
      <c r="G244" s="177">
        <f>IF(OR(COUNTIF($B$2:$B243,Input!$F260)&lt;1,COUNTIF($O$2:$O243,Input!$C260)&lt;1),Input!K260,0)</f>
        <v>0</v>
      </c>
      <c r="H244" s="177">
        <f>IF(OR(COUNTIF($B$2:$B243,Input!$F260)&lt;1,COUNTIF($O$2:$O243,Input!$C260)&lt;1),Input!L260,0)</f>
        <v>0</v>
      </c>
      <c r="I244" s="177">
        <f>IF(OR(COUNTIF($B$2:$B243,Input!$F260)&lt;1,COUNTIF($O$2:$O243,Input!$C260)&lt;1),Input!M260,0)</f>
        <v>0</v>
      </c>
      <c r="J244" s="177">
        <f>IF(OR(COUNTIF($B$2:$B243,Input!$F260)&lt;1,COUNTIF($O$2:$O243,Input!$C260)&lt;1),Input!N260,0)</f>
        <v>0</v>
      </c>
      <c r="K244" s="177">
        <f>IF(OR(COUNTIF($B$2:$B243,Input!$F260)&lt;1,COUNTIF($O$2:$O243,Input!$C260)&lt;1),Input!O260,0)</f>
        <v>0</v>
      </c>
      <c r="L244" s="177">
        <f>IF(OR(COUNTIF($B$2:$B243,Input!$F260)&lt;1,COUNTIF($O$2:$O243,Input!$C260)&lt;1),Input!P260,0)</f>
        <v>0</v>
      </c>
      <c r="M244" s="129" t="str">
        <f t="shared" si="34"/>
        <v/>
      </c>
      <c r="N244" s="161">
        <f t="shared" si="32"/>
        <v>0</v>
      </c>
      <c r="O244" s="168">
        <f>Input!C260</f>
        <v>0</v>
      </c>
      <c r="P244" s="168"/>
      <c r="R244" s="131">
        <f t="shared" si="33"/>
        <v>0</v>
      </c>
      <c r="S244" s="133" t="str">
        <f t="shared" si="31"/>
        <v xml:space="preserve"> </v>
      </c>
      <c r="T244" s="133"/>
      <c r="U244" s="132" t="str">
        <f>_xlfn.IFNA(IF($D244=0,LOOKUP($F244,{0.1,0.2,0.3,0.4,0.5,0.6,0.7,0.8,0.9,1},{22,34,46,58,70,82,94,106,118,130}),""),"")</f>
        <v/>
      </c>
      <c r="V244" s="132" t="str">
        <f>_xlfn.IFNA(IF($D244=1,LOOKUP($F244,{0.1,0.2,0.3,0.4,0.5,0.6,0.7,0.8,0.9,1},{23,35,47,59,71,83,95,107,119,131}),""),"")</f>
        <v/>
      </c>
      <c r="W244" s="132" t="str">
        <f>_xlfn.IFNA(IF($D244=2,LOOKUP($F244,{0.1,0.2,0.3,0.4,0.5,0.6,0.7,0.8,0.9,1},{24,36,48,60,72,84,96,108,120,132}),""),"")</f>
        <v/>
      </c>
      <c r="X244" s="132" t="str">
        <f>_xlfn.IFNA(IF($D244=3,LOOKUP($F244,{0.1,0.2,0.3,0.4,0.5,0.6,0.7,0.8,0.9,1},{25,37,49,61,73,85,97,109,121,133}),""),"")</f>
        <v/>
      </c>
      <c r="Y244" s="132" t="str">
        <f>_xlfn.IFNA(IF($D244=4,LOOKUP($F244,{0.1,0.2,0.3,0.4,0.5,0.6,0.7,0.8,0.9,1},{26,38,50,62,74,86,98,110,122,134}),""),"")</f>
        <v/>
      </c>
      <c r="Z244" s="132" t="str">
        <f>_xlfn.IFNA(IF($D244=5,LOOKUP($F244,{0.1,0.2,0.3,0.4,0.5,0.6,0.7,0.8,0.9,1},{27,39,51,63,75,87,99,111,123,135}),""),"")</f>
        <v/>
      </c>
      <c r="AA244" s="132">
        <f t="shared" si="35"/>
        <v>0</v>
      </c>
      <c r="AB244" s="132" t="str">
        <f t="shared" si="36"/>
        <v>00</v>
      </c>
      <c r="AC244" s="82" t="e">
        <f>VLOOKUP(AB244,'AMI Ref'!T:U,2,FALSE)</f>
        <v>#N/A</v>
      </c>
      <c r="AD244" s="124"/>
      <c r="AE244" s="81" t="str">
        <f>_xlfn.IFNA(IF($D244=0,IF($J244="Not Paid by Tenant",0,INDEX('AMI Ref'!$K$5:$N$5,MATCH($J244,{"Oil","Gas","Electric - Other","ELECTRIC - HEAT PUMP"},0))),0),"")</f>
        <v/>
      </c>
      <c r="AF244" s="81">
        <f>_xlfn.IFNA(IF($D244=1,IF($J244="Not Paid by Tenant",0,INDEX('AMI Ref'!$K$6:$N$6,MATCH($J244,{"Oil","Gas","Electric - Other","ELECTRIC - HEAT PUMP"},0))),0),"")</f>
        <v>0</v>
      </c>
      <c r="AG244" s="81">
        <f>_xlfn.IFNA(IF($D244=2,IF($J244="Not Paid by Tenant",0,INDEX('AMI Ref'!$K$7:$N$7,MATCH($J244,{"Oil","Gas","Electric - Other","ELECTRIC - HEAT PUMP"},0))),0),"")</f>
        <v>0</v>
      </c>
      <c r="AH244" s="81">
        <f>_xlfn.IFNA(IF($D244=3,IF($J244="Not Paid by Tenant",0,INDEX('AMI Ref'!$K$8:$N$8,MATCH($J244,{"Oil","Gas","Electric - Other","ELECTRIC - HEAT PUMP"},0))),0),"")</f>
        <v>0</v>
      </c>
      <c r="AI244" s="81">
        <f>_xlfn.IFNA(IF($D244=4,IF($J244="Not Paid by Tenant",0,INDEX('AMI Ref'!$K$9:$N$9,MATCH($J244,{"Oil","Gas","Electric - Other","ELECTRIC - HEAT PUMP"},0))),0),"")</f>
        <v>0</v>
      </c>
      <c r="AJ244" s="81">
        <f>_xlfn.IFNA(IF($D244=5,IF($J244="Not Paid by Tenant",0,INDEX('AMI Ref'!$K$10:$N$10,MATCH($J244,{"Oil","Gas","Electric - Other","ELECTRIC - HEAT PUMP"},0))),0),"")</f>
        <v>0</v>
      </c>
      <c r="AK244" s="128"/>
      <c r="AL244" s="81" t="str">
        <f>_xlfn.IFNA(IF($D244=0,IF($K244="Not Paid by Tenant",0,INDEX('AMI Ref'!$O$5:$R$5,MATCH($K244,{"Oil","Gas","Electric - Other","Electric ccASHP - split"},0))),0),"")</f>
        <v/>
      </c>
      <c r="AM244" s="81">
        <f>_xlfn.IFNA(IF($D244=1,IF($K244="Not Paid by Tenant",0,INDEX('AMI Ref'!$O$6:$R$6,MATCH($K244,{"Oil","Gas","Electric - Other","Electric ccASHP - split"},0))),0),"")</f>
        <v>0</v>
      </c>
      <c r="AN244" s="81">
        <f>_xlfn.IFNA(IF($D244=2,IF($K244="Not Paid by Tenant",0,INDEX('AMI Ref'!$O$7:$R$7,MATCH($K244,{"Oil","Gas","Electric - Other","Electric ccASHP - split"},0))),0),"")</f>
        <v>0</v>
      </c>
      <c r="AO244" s="81">
        <f>_xlfn.IFNA(IF($D244=3,IF($K244="Not Paid by Tenant",0,INDEX('AMI Ref'!$O$8:$R$8,MATCH($K244,{"Oil","Gas","Electric - Other","Electric ccASHP - split"},0))),0),"")</f>
        <v>0</v>
      </c>
      <c r="AP244" s="81">
        <f>_xlfn.IFNA(IF($D244=4,IF($K244="Not Paid by Tenant",0,INDEX('AMI Ref'!$O$9:$R$9,MATCH($K244,{"Oil","Gas","Electric - Other","Electric ccASHP - split"},0))),0),"")</f>
        <v>0</v>
      </c>
      <c r="AQ244" s="81">
        <f>_xlfn.IFNA(IF($D244=5,IF($K244="Not Paid by Tenant",0,INDEX('AMI Ref'!$O$10:$R$10,MATCH($K244,{"Oil","Gas","Electric - Other","Electric ccASHP - split"},0))),0),"")</f>
        <v>0</v>
      </c>
      <c r="AR244" s="124">
        <f t="shared" si="37"/>
        <v>0</v>
      </c>
      <c r="AS244" s="123" t="e">
        <f t="shared" si="38"/>
        <v>#N/A</v>
      </c>
    </row>
    <row r="245" spans="1:45" ht="12.95" customHeight="1" x14ac:dyDescent="0.2">
      <c r="A245" s="130">
        <v>243</v>
      </c>
      <c r="B245" s="177">
        <f>IF(OR(COUNTIF($B$2:$B244,Input!$F261)&lt;1,COUNTIF($O$2:$O244,Input!$C261)&lt;1),Input!F261,0)</f>
        <v>0</v>
      </c>
      <c r="C245" s="177">
        <f>IF(OR(COUNTIF($B$2:$B244,Input!$F261)&lt;1,COUNTIF($O$2:$O244,Input!$C261)&lt;1),Input!G261,0)</f>
        <v>0</v>
      </c>
      <c r="D245" s="177">
        <f>IF(OR(COUNTIF($B$2:$B244,Input!$F261)&lt;1,COUNTIF($O$2:$O244,Input!$C261)&lt;1),Input!H261,0)</f>
        <v>0</v>
      </c>
      <c r="E245" s="177">
        <f>IF(OR(COUNTIF($B$2:$B244,Input!$F261)&lt;1,COUNTIF($O$2:$O244,Input!$C261)&lt;1),Input!I261,0)</f>
        <v>0</v>
      </c>
      <c r="F245" s="177">
        <f>IF(OR(COUNTIF($B$2:$B244,Input!$F261)&lt;1,COUNTIF($O$2:$O244,Input!$C261)&lt;1),Input!J261,0)</f>
        <v>0</v>
      </c>
      <c r="G245" s="177">
        <f>IF(OR(COUNTIF($B$2:$B244,Input!$F261)&lt;1,COUNTIF($O$2:$O244,Input!$C261)&lt;1),Input!K261,0)</f>
        <v>0</v>
      </c>
      <c r="H245" s="177">
        <f>IF(OR(COUNTIF($B$2:$B244,Input!$F261)&lt;1,COUNTIF($O$2:$O244,Input!$C261)&lt;1),Input!L261,0)</f>
        <v>0</v>
      </c>
      <c r="I245" s="177">
        <f>IF(OR(COUNTIF($B$2:$B244,Input!$F261)&lt;1,COUNTIF($O$2:$O244,Input!$C261)&lt;1),Input!M261,0)</f>
        <v>0</v>
      </c>
      <c r="J245" s="177">
        <f>IF(OR(COUNTIF($B$2:$B244,Input!$F261)&lt;1,COUNTIF($O$2:$O244,Input!$C261)&lt;1),Input!N261,0)</f>
        <v>0</v>
      </c>
      <c r="K245" s="177">
        <f>IF(OR(COUNTIF($B$2:$B244,Input!$F261)&lt;1,COUNTIF($O$2:$O244,Input!$C261)&lt;1),Input!O261,0)</f>
        <v>0</v>
      </c>
      <c r="L245" s="177">
        <f>IF(OR(COUNTIF($B$2:$B244,Input!$F261)&lt;1,COUNTIF($O$2:$O244,Input!$C261)&lt;1),Input!P261,0)</f>
        <v>0</v>
      </c>
      <c r="M245" s="129" t="str">
        <f t="shared" si="34"/>
        <v/>
      </c>
      <c r="N245" s="161">
        <f t="shared" si="32"/>
        <v>0</v>
      </c>
      <c r="O245" s="168">
        <f>Input!C261</f>
        <v>0</v>
      </c>
      <c r="P245" s="168"/>
      <c r="R245" s="131">
        <f t="shared" si="33"/>
        <v>0</v>
      </c>
      <c r="S245" s="133" t="str">
        <f t="shared" si="31"/>
        <v xml:space="preserve"> </v>
      </c>
      <c r="T245" s="133"/>
      <c r="U245" s="132" t="str">
        <f>_xlfn.IFNA(IF($D245=0,LOOKUP($F245,{0.1,0.2,0.3,0.4,0.5,0.6,0.7,0.8,0.9,1},{22,34,46,58,70,82,94,106,118,130}),""),"")</f>
        <v/>
      </c>
      <c r="V245" s="132" t="str">
        <f>_xlfn.IFNA(IF($D245=1,LOOKUP($F245,{0.1,0.2,0.3,0.4,0.5,0.6,0.7,0.8,0.9,1},{23,35,47,59,71,83,95,107,119,131}),""),"")</f>
        <v/>
      </c>
      <c r="W245" s="132" t="str">
        <f>_xlfn.IFNA(IF($D245=2,LOOKUP($F245,{0.1,0.2,0.3,0.4,0.5,0.6,0.7,0.8,0.9,1},{24,36,48,60,72,84,96,108,120,132}),""),"")</f>
        <v/>
      </c>
      <c r="X245" s="132" t="str">
        <f>_xlfn.IFNA(IF($D245=3,LOOKUP($F245,{0.1,0.2,0.3,0.4,0.5,0.6,0.7,0.8,0.9,1},{25,37,49,61,73,85,97,109,121,133}),""),"")</f>
        <v/>
      </c>
      <c r="Y245" s="132" t="str">
        <f>_xlfn.IFNA(IF($D245=4,LOOKUP($F245,{0.1,0.2,0.3,0.4,0.5,0.6,0.7,0.8,0.9,1},{26,38,50,62,74,86,98,110,122,134}),""),"")</f>
        <v/>
      </c>
      <c r="Z245" s="132" t="str">
        <f>_xlfn.IFNA(IF($D245=5,LOOKUP($F245,{0.1,0.2,0.3,0.4,0.5,0.6,0.7,0.8,0.9,1},{27,39,51,63,75,87,99,111,123,135}),""),"")</f>
        <v/>
      </c>
      <c r="AA245" s="132">
        <f t="shared" si="35"/>
        <v>0</v>
      </c>
      <c r="AB245" s="132" t="str">
        <f t="shared" si="36"/>
        <v>00</v>
      </c>
      <c r="AC245" s="82" t="e">
        <f>VLOOKUP(AB245,'AMI Ref'!T:U,2,FALSE)</f>
        <v>#N/A</v>
      </c>
      <c r="AD245" s="124"/>
      <c r="AE245" s="81" t="str">
        <f>_xlfn.IFNA(IF($D245=0,IF($J245="Not Paid by Tenant",0,INDEX('AMI Ref'!$K$5:$N$5,MATCH($J245,{"Oil","Gas","Electric - Other","ELECTRIC - HEAT PUMP"},0))),0),"")</f>
        <v/>
      </c>
      <c r="AF245" s="81">
        <f>_xlfn.IFNA(IF($D245=1,IF($J245="Not Paid by Tenant",0,INDEX('AMI Ref'!$K$6:$N$6,MATCH($J245,{"Oil","Gas","Electric - Other","ELECTRIC - HEAT PUMP"},0))),0),"")</f>
        <v>0</v>
      </c>
      <c r="AG245" s="81">
        <f>_xlfn.IFNA(IF($D245=2,IF($J245="Not Paid by Tenant",0,INDEX('AMI Ref'!$K$7:$N$7,MATCH($J245,{"Oil","Gas","Electric - Other","ELECTRIC - HEAT PUMP"},0))),0),"")</f>
        <v>0</v>
      </c>
      <c r="AH245" s="81">
        <f>_xlfn.IFNA(IF($D245=3,IF($J245="Not Paid by Tenant",0,INDEX('AMI Ref'!$K$8:$N$8,MATCH($J245,{"Oil","Gas","Electric - Other","ELECTRIC - HEAT PUMP"},0))),0),"")</f>
        <v>0</v>
      </c>
      <c r="AI245" s="81">
        <f>_xlfn.IFNA(IF($D245=4,IF($J245="Not Paid by Tenant",0,INDEX('AMI Ref'!$K$9:$N$9,MATCH($J245,{"Oil","Gas","Electric - Other","ELECTRIC - HEAT PUMP"},0))),0),"")</f>
        <v>0</v>
      </c>
      <c r="AJ245" s="81">
        <f>_xlfn.IFNA(IF($D245=5,IF($J245="Not Paid by Tenant",0,INDEX('AMI Ref'!$K$10:$N$10,MATCH($J245,{"Oil","Gas","Electric - Other","ELECTRIC - HEAT PUMP"},0))),0),"")</f>
        <v>0</v>
      </c>
      <c r="AK245" s="128"/>
      <c r="AL245" s="81" t="str">
        <f>_xlfn.IFNA(IF($D245=0,IF($K245="Not Paid by Tenant",0,INDEX('AMI Ref'!$O$5:$R$5,MATCH($K245,{"Oil","Gas","Electric - Other","Electric ccASHP - split"},0))),0),"")</f>
        <v/>
      </c>
      <c r="AM245" s="81">
        <f>_xlfn.IFNA(IF($D245=1,IF($K245="Not Paid by Tenant",0,INDEX('AMI Ref'!$O$6:$R$6,MATCH($K245,{"Oil","Gas","Electric - Other","Electric ccASHP - split"},0))),0),"")</f>
        <v>0</v>
      </c>
      <c r="AN245" s="81">
        <f>_xlfn.IFNA(IF($D245=2,IF($K245="Not Paid by Tenant",0,INDEX('AMI Ref'!$O$7:$R$7,MATCH($K245,{"Oil","Gas","Electric - Other","Electric ccASHP - split"},0))),0),"")</f>
        <v>0</v>
      </c>
      <c r="AO245" s="81">
        <f>_xlfn.IFNA(IF($D245=3,IF($K245="Not Paid by Tenant",0,INDEX('AMI Ref'!$O$8:$R$8,MATCH($K245,{"Oil","Gas","Electric - Other","Electric ccASHP - split"},0))),0),"")</f>
        <v>0</v>
      </c>
      <c r="AP245" s="81">
        <f>_xlfn.IFNA(IF($D245=4,IF($K245="Not Paid by Tenant",0,INDEX('AMI Ref'!$O$9:$R$9,MATCH($K245,{"Oil","Gas","Electric - Other","Electric ccASHP - split"},0))),0),"")</f>
        <v>0</v>
      </c>
      <c r="AQ245" s="81">
        <f>_xlfn.IFNA(IF($D245=5,IF($K245="Not Paid by Tenant",0,INDEX('AMI Ref'!$O$10:$R$10,MATCH($K245,{"Oil","Gas","Electric - Other","Electric ccASHP - split"},0))),0),"")</f>
        <v>0</v>
      </c>
      <c r="AR245" s="124">
        <f t="shared" si="37"/>
        <v>0</v>
      </c>
      <c r="AS245" s="123" t="e">
        <f t="shared" si="38"/>
        <v>#N/A</v>
      </c>
    </row>
    <row r="246" spans="1:45" ht="12.95" customHeight="1" x14ac:dyDescent="0.2">
      <c r="A246" s="130">
        <v>244</v>
      </c>
      <c r="B246" s="177">
        <f>IF(OR(COUNTIF($B$2:$B245,Input!$F262)&lt;1,COUNTIF($O$2:$O245,Input!$C262)&lt;1),Input!F262,0)</f>
        <v>0</v>
      </c>
      <c r="C246" s="177">
        <f>IF(OR(COUNTIF($B$2:$B245,Input!$F262)&lt;1,COUNTIF($O$2:$O245,Input!$C262)&lt;1),Input!G262,0)</f>
        <v>0</v>
      </c>
      <c r="D246" s="177">
        <f>IF(OR(COUNTIF($B$2:$B245,Input!$F262)&lt;1,COUNTIF($O$2:$O245,Input!$C262)&lt;1),Input!H262,0)</f>
        <v>0</v>
      </c>
      <c r="E246" s="177">
        <f>IF(OR(COUNTIF($B$2:$B245,Input!$F262)&lt;1,COUNTIF($O$2:$O245,Input!$C262)&lt;1),Input!I262,0)</f>
        <v>0</v>
      </c>
      <c r="F246" s="177">
        <f>IF(OR(COUNTIF($B$2:$B245,Input!$F262)&lt;1,COUNTIF($O$2:$O245,Input!$C262)&lt;1),Input!J262,0)</f>
        <v>0</v>
      </c>
      <c r="G246" s="177">
        <f>IF(OR(COUNTIF($B$2:$B245,Input!$F262)&lt;1,COUNTIF($O$2:$O245,Input!$C262)&lt;1),Input!K262,0)</f>
        <v>0</v>
      </c>
      <c r="H246" s="177">
        <f>IF(OR(COUNTIF($B$2:$B245,Input!$F262)&lt;1,COUNTIF($O$2:$O245,Input!$C262)&lt;1),Input!L262,0)</f>
        <v>0</v>
      </c>
      <c r="I246" s="177">
        <f>IF(OR(COUNTIF($B$2:$B245,Input!$F262)&lt;1,COUNTIF($O$2:$O245,Input!$C262)&lt;1),Input!M262,0)</f>
        <v>0</v>
      </c>
      <c r="J246" s="177">
        <f>IF(OR(COUNTIF($B$2:$B245,Input!$F262)&lt;1,COUNTIF($O$2:$O245,Input!$C262)&lt;1),Input!N262,0)</f>
        <v>0</v>
      </c>
      <c r="K246" s="177">
        <f>IF(OR(COUNTIF($B$2:$B245,Input!$F262)&lt;1,COUNTIF($O$2:$O245,Input!$C262)&lt;1),Input!O262,0)</f>
        <v>0</v>
      </c>
      <c r="L246" s="177">
        <f>IF(OR(COUNTIF($B$2:$B245,Input!$F262)&lt;1,COUNTIF($O$2:$O245,Input!$C262)&lt;1),Input!P262,0)</f>
        <v>0</v>
      </c>
      <c r="M246" s="129" t="str">
        <f t="shared" si="34"/>
        <v/>
      </c>
      <c r="N246" s="161">
        <f t="shared" si="32"/>
        <v>0</v>
      </c>
      <c r="O246" s="168">
        <f>Input!C262</f>
        <v>0</v>
      </c>
      <c r="P246" s="168"/>
      <c r="R246" s="131">
        <f t="shared" si="33"/>
        <v>0</v>
      </c>
      <c r="S246" s="133" t="str">
        <f t="shared" si="31"/>
        <v xml:space="preserve"> </v>
      </c>
      <c r="T246" s="133"/>
      <c r="U246" s="132" t="str">
        <f>_xlfn.IFNA(IF($D246=0,LOOKUP($F246,{0.1,0.2,0.3,0.4,0.5,0.6,0.7,0.8,0.9,1},{22,34,46,58,70,82,94,106,118,130}),""),"")</f>
        <v/>
      </c>
      <c r="V246" s="132" t="str">
        <f>_xlfn.IFNA(IF($D246=1,LOOKUP($F246,{0.1,0.2,0.3,0.4,0.5,0.6,0.7,0.8,0.9,1},{23,35,47,59,71,83,95,107,119,131}),""),"")</f>
        <v/>
      </c>
      <c r="W246" s="132" t="str">
        <f>_xlfn.IFNA(IF($D246=2,LOOKUP($F246,{0.1,0.2,0.3,0.4,0.5,0.6,0.7,0.8,0.9,1},{24,36,48,60,72,84,96,108,120,132}),""),"")</f>
        <v/>
      </c>
      <c r="X246" s="132" t="str">
        <f>_xlfn.IFNA(IF($D246=3,LOOKUP($F246,{0.1,0.2,0.3,0.4,0.5,0.6,0.7,0.8,0.9,1},{25,37,49,61,73,85,97,109,121,133}),""),"")</f>
        <v/>
      </c>
      <c r="Y246" s="132" t="str">
        <f>_xlfn.IFNA(IF($D246=4,LOOKUP($F246,{0.1,0.2,0.3,0.4,0.5,0.6,0.7,0.8,0.9,1},{26,38,50,62,74,86,98,110,122,134}),""),"")</f>
        <v/>
      </c>
      <c r="Z246" s="132" t="str">
        <f>_xlfn.IFNA(IF($D246=5,LOOKUP($F246,{0.1,0.2,0.3,0.4,0.5,0.6,0.7,0.8,0.9,1},{27,39,51,63,75,87,99,111,123,135}),""),"")</f>
        <v/>
      </c>
      <c r="AA246" s="132">
        <f t="shared" si="35"/>
        <v>0</v>
      </c>
      <c r="AB246" s="132" t="str">
        <f t="shared" si="36"/>
        <v>00</v>
      </c>
      <c r="AC246" s="82" t="e">
        <f>VLOOKUP(AB246,'AMI Ref'!T:U,2,FALSE)</f>
        <v>#N/A</v>
      </c>
      <c r="AD246" s="124"/>
      <c r="AE246" s="81" t="str">
        <f>_xlfn.IFNA(IF($D246=0,IF($J246="Not Paid by Tenant",0,INDEX('AMI Ref'!$K$5:$N$5,MATCH($J246,{"Oil","Gas","Electric - Other","ELECTRIC - HEAT PUMP"},0))),0),"")</f>
        <v/>
      </c>
      <c r="AF246" s="81">
        <f>_xlfn.IFNA(IF($D246=1,IF($J246="Not Paid by Tenant",0,INDEX('AMI Ref'!$K$6:$N$6,MATCH($J246,{"Oil","Gas","Electric - Other","ELECTRIC - HEAT PUMP"},0))),0),"")</f>
        <v>0</v>
      </c>
      <c r="AG246" s="81">
        <f>_xlfn.IFNA(IF($D246=2,IF($J246="Not Paid by Tenant",0,INDEX('AMI Ref'!$K$7:$N$7,MATCH($J246,{"Oil","Gas","Electric - Other","ELECTRIC - HEAT PUMP"},0))),0),"")</f>
        <v>0</v>
      </c>
      <c r="AH246" s="81">
        <f>_xlfn.IFNA(IF($D246=3,IF($J246="Not Paid by Tenant",0,INDEX('AMI Ref'!$K$8:$N$8,MATCH($J246,{"Oil","Gas","Electric - Other","ELECTRIC - HEAT PUMP"},0))),0),"")</f>
        <v>0</v>
      </c>
      <c r="AI246" s="81">
        <f>_xlfn.IFNA(IF($D246=4,IF($J246="Not Paid by Tenant",0,INDEX('AMI Ref'!$K$9:$N$9,MATCH($J246,{"Oil","Gas","Electric - Other","ELECTRIC - HEAT PUMP"},0))),0),"")</f>
        <v>0</v>
      </c>
      <c r="AJ246" s="81">
        <f>_xlfn.IFNA(IF($D246=5,IF($J246="Not Paid by Tenant",0,INDEX('AMI Ref'!$K$10:$N$10,MATCH($J246,{"Oil","Gas","Electric - Other","ELECTRIC - HEAT PUMP"},0))),0),"")</f>
        <v>0</v>
      </c>
      <c r="AK246" s="128"/>
      <c r="AL246" s="81" t="str">
        <f>_xlfn.IFNA(IF($D246=0,IF($K246="Not Paid by Tenant",0,INDEX('AMI Ref'!$O$5:$R$5,MATCH($K246,{"Oil","Gas","Electric - Other","Electric ccASHP - split"},0))),0),"")</f>
        <v/>
      </c>
      <c r="AM246" s="81">
        <f>_xlfn.IFNA(IF($D246=1,IF($K246="Not Paid by Tenant",0,INDEX('AMI Ref'!$O$6:$R$6,MATCH($K246,{"Oil","Gas","Electric - Other","Electric ccASHP - split"},0))),0),"")</f>
        <v>0</v>
      </c>
      <c r="AN246" s="81">
        <f>_xlfn.IFNA(IF($D246=2,IF($K246="Not Paid by Tenant",0,INDEX('AMI Ref'!$O$7:$R$7,MATCH($K246,{"Oil","Gas","Electric - Other","Electric ccASHP - split"},0))),0),"")</f>
        <v>0</v>
      </c>
      <c r="AO246" s="81">
        <f>_xlfn.IFNA(IF($D246=3,IF($K246="Not Paid by Tenant",0,INDEX('AMI Ref'!$O$8:$R$8,MATCH($K246,{"Oil","Gas","Electric - Other","Electric ccASHP - split"},0))),0),"")</f>
        <v>0</v>
      </c>
      <c r="AP246" s="81">
        <f>_xlfn.IFNA(IF($D246=4,IF($K246="Not Paid by Tenant",0,INDEX('AMI Ref'!$O$9:$R$9,MATCH($K246,{"Oil","Gas","Electric - Other","Electric ccASHP - split"},0))),0),"")</f>
        <v>0</v>
      </c>
      <c r="AQ246" s="81">
        <f>_xlfn.IFNA(IF($D246=5,IF($K246="Not Paid by Tenant",0,INDEX('AMI Ref'!$O$10:$R$10,MATCH($K246,{"Oil","Gas","Electric - Other","Electric ccASHP - split"},0))),0),"")</f>
        <v>0</v>
      </c>
      <c r="AR246" s="124">
        <f t="shared" si="37"/>
        <v>0</v>
      </c>
      <c r="AS246" s="123" t="e">
        <f t="shared" si="38"/>
        <v>#N/A</v>
      </c>
    </row>
    <row r="247" spans="1:45" ht="12.95" customHeight="1" x14ac:dyDescent="0.2">
      <c r="A247" s="130">
        <v>245</v>
      </c>
      <c r="B247" s="177">
        <f>IF(OR(COUNTIF($B$2:$B246,Input!$F263)&lt;1,COUNTIF($O$2:$O246,Input!$C263)&lt;1),Input!F263,0)</f>
        <v>0</v>
      </c>
      <c r="C247" s="177">
        <f>IF(OR(COUNTIF($B$2:$B246,Input!$F263)&lt;1,COUNTIF($O$2:$O246,Input!$C263)&lt;1),Input!G263,0)</f>
        <v>0</v>
      </c>
      <c r="D247" s="177">
        <f>IF(OR(COUNTIF($B$2:$B246,Input!$F263)&lt;1,COUNTIF($O$2:$O246,Input!$C263)&lt;1),Input!H263,0)</f>
        <v>0</v>
      </c>
      <c r="E247" s="177">
        <f>IF(OR(COUNTIF($B$2:$B246,Input!$F263)&lt;1,COUNTIF($O$2:$O246,Input!$C263)&lt;1),Input!I263,0)</f>
        <v>0</v>
      </c>
      <c r="F247" s="177">
        <f>IF(OR(COUNTIF($B$2:$B246,Input!$F263)&lt;1,COUNTIF($O$2:$O246,Input!$C263)&lt;1),Input!J263,0)</f>
        <v>0</v>
      </c>
      <c r="G247" s="177">
        <f>IF(OR(COUNTIF($B$2:$B246,Input!$F263)&lt;1,COUNTIF($O$2:$O246,Input!$C263)&lt;1),Input!K263,0)</f>
        <v>0</v>
      </c>
      <c r="H247" s="177">
        <f>IF(OR(COUNTIF($B$2:$B246,Input!$F263)&lt;1,COUNTIF($O$2:$O246,Input!$C263)&lt;1),Input!L263,0)</f>
        <v>0</v>
      </c>
      <c r="I247" s="177">
        <f>IF(OR(COUNTIF($B$2:$B246,Input!$F263)&lt;1,COUNTIF($O$2:$O246,Input!$C263)&lt;1),Input!M263,0)</f>
        <v>0</v>
      </c>
      <c r="J247" s="177">
        <f>IF(OR(COUNTIF($B$2:$B246,Input!$F263)&lt;1,COUNTIF($O$2:$O246,Input!$C263)&lt;1),Input!N263,0)</f>
        <v>0</v>
      </c>
      <c r="K247" s="177">
        <f>IF(OR(COUNTIF($B$2:$B246,Input!$F263)&lt;1,COUNTIF($O$2:$O246,Input!$C263)&lt;1),Input!O263,0)</f>
        <v>0</v>
      </c>
      <c r="L247" s="177">
        <f>IF(OR(COUNTIF($B$2:$B246,Input!$F263)&lt;1,COUNTIF($O$2:$O246,Input!$C263)&lt;1),Input!P263,0)</f>
        <v>0</v>
      </c>
      <c r="M247" s="129" t="str">
        <f t="shared" si="34"/>
        <v/>
      </c>
      <c r="N247" s="161">
        <f t="shared" si="32"/>
        <v>0</v>
      </c>
      <c r="O247" s="168">
        <f>Input!C263</f>
        <v>0</v>
      </c>
      <c r="P247" s="168"/>
      <c r="R247" s="131">
        <f t="shared" si="33"/>
        <v>0</v>
      </c>
      <c r="S247" s="133" t="str">
        <f t="shared" si="31"/>
        <v xml:space="preserve"> </v>
      </c>
      <c r="T247" s="133"/>
      <c r="U247" s="132" t="str">
        <f>_xlfn.IFNA(IF($D247=0,LOOKUP($F247,{0.1,0.2,0.3,0.4,0.5,0.6,0.7,0.8,0.9,1},{22,34,46,58,70,82,94,106,118,130}),""),"")</f>
        <v/>
      </c>
      <c r="V247" s="132" t="str">
        <f>_xlfn.IFNA(IF($D247=1,LOOKUP($F247,{0.1,0.2,0.3,0.4,0.5,0.6,0.7,0.8,0.9,1},{23,35,47,59,71,83,95,107,119,131}),""),"")</f>
        <v/>
      </c>
      <c r="W247" s="132" t="str">
        <f>_xlfn.IFNA(IF($D247=2,LOOKUP($F247,{0.1,0.2,0.3,0.4,0.5,0.6,0.7,0.8,0.9,1},{24,36,48,60,72,84,96,108,120,132}),""),"")</f>
        <v/>
      </c>
      <c r="X247" s="132" t="str">
        <f>_xlfn.IFNA(IF($D247=3,LOOKUP($F247,{0.1,0.2,0.3,0.4,0.5,0.6,0.7,0.8,0.9,1},{25,37,49,61,73,85,97,109,121,133}),""),"")</f>
        <v/>
      </c>
      <c r="Y247" s="132" t="str">
        <f>_xlfn.IFNA(IF($D247=4,LOOKUP($F247,{0.1,0.2,0.3,0.4,0.5,0.6,0.7,0.8,0.9,1},{26,38,50,62,74,86,98,110,122,134}),""),"")</f>
        <v/>
      </c>
      <c r="Z247" s="132" t="str">
        <f>_xlfn.IFNA(IF($D247=5,LOOKUP($F247,{0.1,0.2,0.3,0.4,0.5,0.6,0.7,0.8,0.9,1},{27,39,51,63,75,87,99,111,123,135}),""),"")</f>
        <v/>
      </c>
      <c r="AA247" s="132">
        <f t="shared" si="35"/>
        <v>0</v>
      </c>
      <c r="AB247" s="132" t="str">
        <f t="shared" si="36"/>
        <v>00</v>
      </c>
      <c r="AC247" s="82" t="e">
        <f>VLOOKUP(AB247,'AMI Ref'!T:U,2,FALSE)</f>
        <v>#N/A</v>
      </c>
      <c r="AD247" s="124"/>
      <c r="AE247" s="81" t="str">
        <f>_xlfn.IFNA(IF($D247=0,IF($J247="Not Paid by Tenant",0,INDEX('AMI Ref'!$K$5:$N$5,MATCH($J247,{"Oil","Gas","Electric - Other","ELECTRIC - HEAT PUMP"},0))),0),"")</f>
        <v/>
      </c>
      <c r="AF247" s="81">
        <f>_xlfn.IFNA(IF($D247=1,IF($J247="Not Paid by Tenant",0,INDEX('AMI Ref'!$K$6:$N$6,MATCH($J247,{"Oil","Gas","Electric - Other","ELECTRIC - HEAT PUMP"},0))),0),"")</f>
        <v>0</v>
      </c>
      <c r="AG247" s="81">
        <f>_xlfn.IFNA(IF($D247=2,IF($J247="Not Paid by Tenant",0,INDEX('AMI Ref'!$K$7:$N$7,MATCH($J247,{"Oil","Gas","Electric - Other","ELECTRIC - HEAT PUMP"},0))),0),"")</f>
        <v>0</v>
      </c>
      <c r="AH247" s="81">
        <f>_xlfn.IFNA(IF($D247=3,IF($J247="Not Paid by Tenant",0,INDEX('AMI Ref'!$K$8:$N$8,MATCH($J247,{"Oil","Gas","Electric - Other","ELECTRIC - HEAT PUMP"},0))),0),"")</f>
        <v>0</v>
      </c>
      <c r="AI247" s="81">
        <f>_xlfn.IFNA(IF($D247=4,IF($J247="Not Paid by Tenant",0,INDEX('AMI Ref'!$K$9:$N$9,MATCH($J247,{"Oil","Gas","Electric - Other","ELECTRIC - HEAT PUMP"},0))),0),"")</f>
        <v>0</v>
      </c>
      <c r="AJ247" s="81">
        <f>_xlfn.IFNA(IF($D247=5,IF($J247="Not Paid by Tenant",0,INDEX('AMI Ref'!$K$10:$N$10,MATCH($J247,{"Oil","Gas","Electric - Other","ELECTRIC - HEAT PUMP"},0))),0),"")</f>
        <v>0</v>
      </c>
      <c r="AK247" s="128"/>
      <c r="AL247" s="81" t="str">
        <f>_xlfn.IFNA(IF($D247=0,IF($K247="Not Paid by Tenant",0,INDEX('AMI Ref'!$O$5:$R$5,MATCH($K247,{"Oil","Gas","Electric - Other","Electric ccASHP - split"},0))),0),"")</f>
        <v/>
      </c>
      <c r="AM247" s="81">
        <f>_xlfn.IFNA(IF($D247=1,IF($K247="Not Paid by Tenant",0,INDEX('AMI Ref'!$O$6:$R$6,MATCH($K247,{"Oil","Gas","Electric - Other","Electric ccASHP - split"},0))),0),"")</f>
        <v>0</v>
      </c>
      <c r="AN247" s="81">
        <f>_xlfn.IFNA(IF($D247=2,IF($K247="Not Paid by Tenant",0,INDEX('AMI Ref'!$O$7:$R$7,MATCH($K247,{"Oil","Gas","Electric - Other","Electric ccASHP - split"},0))),0),"")</f>
        <v>0</v>
      </c>
      <c r="AO247" s="81">
        <f>_xlfn.IFNA(IF($D247=3,IF($K247="Not Paid by Tenant",0,INDEX('AMI Ref'!$O$8:$R$8,MATCH($K247,{"Oil","Gas","Electric - Other","Electric ccASHP - split"},0))),0),"")</f>
        <v>0</v>
      </c>
      <c r="AP247" s="81">
        <f>_xlfn.IFNA(IF($D247=4,IF($K247="Not Paid by Tenant",0,INDEX('AMI Ref'!$O$9:$R$9,MATCH($K247,{"Oil","Gas","Electric - Other","Electric ccASHP - split"},0))),0),"")</f>
        <v>0</v>
      </c>
      <c r="AQ247" s="81">
        <f>_xlfn.IFNA(IF($D247=5,IF($K247="Not Paid by Tenant",0,INDEX('AMI Ref'!$O$10:$R$10,MATCH($K247,{"Oil","Gas","Electric - Other","Electric ccASHP - split"},0))),0),"")</f>
        <v>0</v>
      </c>
      <c r="AR247" s="124">
        <f t="shared" si="37"/>
        <v>0</v>
      </c>
      <c r="AS247" s="123" t="e">
        <f t="shared" si="38"/>
        <v>#N/A</v>
      </c>
    </row>
    <row r="248" spans="1:45" ht="12.95" customHeight="1" x14ac:dyDescent="0.2">
      <c r="A248" s="130">
        <v>246</v>
      </c>
      <c r="B248" s="177">
        <f>IF(OR(COUNTIF($B$2:$B247,Input!$F264)&lt;1,COUNTIF($O$2:$O247,Input!$C264)&lt;1),Input!F264,0)</f>
        <v>0</v>
      </c>
      <c r="C248" s="177">
        <f>IF(OR(COUNTIF($B$2:$B247,Input!$F264)&lt;1,COUNTIF($O$2:$O247,Input!$C264)&lt;1),Input!G264,0)</f>
        <v>0</v>
      </c>
      <c r="D248" s="177">
        <f>IF(OR(COUNTIF($B$2:$B247,Input!$F264)&lt;1,COUNTIF($O$2:$O247,Input!$C264)&lt;1),Input!H264,0)</f>
        <v>0</v>
      </c>
      <c r="E248" s="177">
        <f>IF(OR(COUNTIF($B$2:$B247,Input!$F264)&lt;1,COUNTIF($O$2:$O247,Input!$C264)&lt;1),Input!I264,0)</f>
        <v>0</v>
      </c>
      <c r="F248" s="177">
        <f>IF(OR(COUNTIF($B$2:$B247,Input!$F264)&lt;1,COUNTIF($O$2:$O247,Input!$C264)&lt;1),Input!J264,0)</f>
        <v>0</v>
      </c>
      <c r="G248" s="177">
        <f>IF(OR(COUNTIF($B$2:$B247,Input!$F264)&lt;1,COUNTIF($O$2:$O247,Input!$C264)&lt;1),Input!K264,0)</f>
        <v>0</v>
      </c>
      <c r="H248" s="177">
        <f>IF(OR(COUNTIF($B$2:$B247,Input!$F264)&lt;1,COUNTIF($O$2:$O247,Input!$C264)&lt;1),Input!L264,0)</f>
        <v>0</v>
      </c>
      <c r="I248" s="177">
        <f>IF(OR(COUNTIF($B$2:$B247,Input!$F264)&lt;1,COUNTIF($O$2:$O247,Input!$C264)&lt;1),Input!M264,0)</f>
        <v>0</v>
      </c>
      <c r="J248" s="177">
        <f>IF(OR(COUNTIF($B$2:$B247,Input!$F264)&lt;1,COUNTIF($O$2:$O247,Input!$C264)&lt;1),Input!N264,0)</f>
        <v>0</v>
      </c>
      <c r="K248" s="177">
        <f>IF(OR(COUNTIF($B$2:$B247,Input!$F264)&lt;1,COUNTIF($O$2:$O247,Input!$C264)&lt;1),Input!O264,0)</f>
        <v>0</v>
      </c>
      <c r="L248" s="177">
        <f>IF(OR(COUNTIF($B$2:$B247,Input!$F264)&lt;1,COUNTIF($O$2:$O247,Input!$C264)&lt;1),Input!P264,0)</f>
        <v>0</v>
      </c>
      <c r="M248" s="129" t="str">
        <f t="shared" si="34"/>
        <v/>
      </c>
      <c r="N248" s="161">
        <f t="shared" si="32"/>
        <v>0</v>
      </c>
      <c r="O248" s="168">
        <f>Input!C264</f>
        <v>0</v>
      </c>
      <c r="P248" s="168"/>
      <c r="R248" s="131">
        <f t="shared" si="33"/>
        <v>0</v>
      </c>
      <c r="S248" s="133" t="str">
        <f t="shared" si="31"/>
        <v xml:space="preserve"> </v>
      </c>
      <c r="T248" s="133"/>
      <c r="U248" s="132" t="str">
        <f>_xlfn.IFNA(IF($D248=0,LOOKUP($F248,{0.1,0.2,0.3,0.4,0.5,0.6,0.7,0.8,0.9,1},{22,34,46,58,70,82,94,106,118,130}),""),"")</f>
        <v/>
      </c>
      <c r="V248" s="132" t="str">
        <f>_xlfn.IFNA(IF($D248=1,LOOKUP($F248,{0.1,0.2,0.3,0.4,0.5,0.6,0.7,0.8,0.9,1},{23,35,47,59,71,83,95,107,119,131}),""),"")</f>
        <v/>
      </c>
      <c r="W248" s="132" t="str">
        <f>_xlfn.IFNA(IF($D248=2,LOOKUP($F248,{0.1,0.2,0.3,0.4,0.5,0.6,0.7,0.8,0.9,1},{24,36,48,60,72,84,96,108,120,132}),""),"")</f>
        <v/>
      </c>
      <c r="X248" s="132" t="str">
        <f>_xlfn.IFNA(IF($D248=3,LOOKUP($F248,{0.1,0.2,0.3,0.4,0.5,0.6,0.7,0.8,0.9,1},{25,37,49,61,73,85,97,109,121,133}),""),"")</f>
        <v/>
      </c>
      <c r="Y248" s="132" t="str">
        <f>_xlfn.IFNA(IF($D248=4,LOOKUP($F248,{0.1,0.2,0.3,0.4,0.5,0.6,0.7,0.8,0.9,1},{26,38,50,62,74,86,98,110,122,134}),""),"")</f>
        <v/>
      </c>
      <c r="Z248" s="132" t="str">
        <f>_xlfn.IFNA(IF($D248=5,LOOKUP($F248,{0.1,0.2,0.3,0.4,0.5,0.6,0.7,0.8,0.9,1},{27,39,51,63,75,87,99,111,123,135}),""),"")</f>
        <v/>
      </c>
      <c r="AA248" s="132">
        <f t="shared" si="35"/>
        <v>0</v>
      </c>
      <c r="AB248" s="132" t="str">
        <f t="shared" si="36"/>
        <v>00</v>
      </c>
      <c r="AC248" s="82" t="e">
        <f>VLOOKUP(AB248,'AMI Ref'!T:U,2,FALSE)</f>
        <v>#N/A</v>
      </c>
      <c r="AD248" s="124"/>
      <c r="AE248" s="81" t="str">
        <f>_xlfn.IFNA(IF($D248=0,IF($J248="Not Paid by Tenant",0,INDEX('AMI Ref'!$K$5:$N$5,MATCH($J248,{"Oil","Gas","Electric - Other","ELECTRIC - HEAT PUMP"},0))),0),"")</f>
        <v/>
      </c>
      <c r="AF248" s="81">
        <f>_xlfn.IFNA(IF($D248=1,IF($J248="Not Paid by Tenant",0,INDEX('AMI Ref'!$K$6:$N$6,MATCH($J248,{"Oil","Gas","Electric - Other","ELECTRIC - HEAT PUMP"},0))),0),"")</f>
        <v>0</v>
      </c>
      <c r="AG248" s="81">
        <f>_xlfn.IFNA(IF($D248=2,IF($J248="Not Paid by Tenant",0,INDEX('AMI Ref'!$K$7:$N$7,MATCH($J248,{"Oil","Gas","Electric - Other","ELECTRIC - HEAT PUMP"},0))),0),"")</f>
        <v>0</v>
      </c>
      <c r="AH248" s="81">
        <f>_xlfn.IFNA(IF($D248=3,IF($J248="Not Paid by Tenant",0,INDEX('AMI Ref'!$K$8:$N$8,MATCH($J248,{"Oil","Gas","Electric - Other","ELECTRIC - HEAT PUMP"},0))),0),"")</f>
        <v>0</v>
      </c>
      <c r="AI248" s="81">
        <f>_xlfn.IFNA(IF($D248=4,IF($J248="Not Paid by Tenant",0,INDEX('AMI Ref'!$K$9:$N$9,MATCH($J248,{"Oil","Gas","Electric - Other","ELECTRIC - HEAT PUMP"},0))),0),"")</f>
        <v>0</v>
      </c>
      <c r="AJ248" s="81">
        <f>_xlfn.IFNA(IF($D248=5,IF($J248="Not Paid by Tenant",0,INDEX('AMI Ref'!$K$10:$N$10,MATCH($J248,{"Oil","Gas","Electric - Other","ELECTRIC - HEAT PUMP"},0))),0),"")</f>
        <v>0</v>
      </c>
      <c r="AK248" s="128"/>
      <c r="AL248" s="81" t="str">
        <f>_xlfn.IFNA(IF($D248=0,IF($K248="Not Paid by Tenant",0,INDEX('AMI Ref'!$O$5:$R$5,MATCH($K248,{"Oil","Gas","Electric - Other","Electric ccASHP - split"},0))),0),"")</f>
        <v/>
      </c>
      <c r="AM248" s="81">
        <f>_xlfn.IFNA(IF($D248=1,IF($K248="Not Paid by Tenant",0,INDEX('AMI Ref'!$O$6:$R$6,MATCH($K248,{"Oil","Gas","Electric - Other","Electric ccASHP - split"},0))),0),"")</f>
        <v>0</v>
      </c>
      <c r="AN248" s="81">
        <f>_xlfn.IFNA(IF($D248=2,IF($K248="Not Paid by Tenant",0,INDEX('AMI Ref'!$O$7:$R$7,MATCH($K248,{"Oil","Gas","Electric - Other","Electric ccASHP - split"},0))),0),"")</f>
        <v>0</v>
      </c>
      <c r="AO248" s="81">
        <f>_xlfn.IFNA(IF($D248=3,IF($K248="Not Paid by Tenant",0,INDEX('AMI Ref'!$O$8:$R$8,MATCH($K248,{"Oil","Gas","Electric - Other","Electric ccASHP - split"},0))),0),"")</f>
        <v>0</v>
      </c>
      <c r="AP248" s="81">
        <f>_xlfn.IFNA(IF($D248=4,IF($K248="Not Paid by Tenant",0,INDEX('AMI Ref'!$O$9:$R$9,MATCH($K248,{"Oil","Gas","Electric - Other","Electric ccASHP - split"},0))),0),"")</f>
        <v>0</v>
      </c>
      <c r="AQ248" s="81">
        <f>_xlfn.IFNA(IF($D248=5,IF($K248="Not Paid by Tenant",0,INDEX('AMI Ref'!$O$10:$R$10,MATCH($K248,{"Oil","Gas","Electric - Other","Electric ccASHP - split"},0))),0),"")</f>
        <v>0</v>
      </c>
      <c r="AR248" s="124">
        <f t="shared" si="37"/>
        <v>0</v>
      </c>
      <c r="AS248" s="123" t="e">
        <f t="shared" si="38"/>
        <v>#N/A</v>
      </c>
    </row>
    <row r="249" spans="1:45" ht="12.95" customHeight="1" x14ac:dyDescent="0.2">
      <c r="A249" s="130">
        <v>247</v>
      </c>
      <c r="B249" s="177">
        <f>IF(OR(COUNTIF($B$2:$B248,Input!$F265)&lt;1,COUNTIF($O$2:$O248,Input!$C265)&lt;1),Input!F265,0)</f>
        <v>0</v>
      </c>
      <c r="C249" s="177">
        <f>IF(OR(COUNTIF($B$2:$B248,Input!$F265)&lt;1,COUNTIF($O$2:$O248,Input!$C265)&lt;1),Input!G265,0)</f>
        <v>0</v>
      </c>
      <c r="D249" s="177">
        <f>IF(OR(COUNTIF($B$2:$B248,Input!$F265)&lt;1,COUNTIF($O$2:$O248,Input!$C265)&lt;1),Input!H265,0)</f>
        <v>0</v>
      </c>
      <c r="E249" s="177">
        <f>IF(OR(COUNTIF($B$2:$B248,Input!$F265)&lt;1,COUNTIF($O$2:$O248,Input!$C265)&lt;1),Input!I265,0)</f>
        <v>0</v>
      </c>
      <c r="F249" s="177">
        <f>IF(OR(COUNTIF($B$2:$B248,Input!$F265)&lt;1,COUNTIF($O$2:$O248,Input!$C265)&lt;1),Input!J265,0)</f>
        <v>0</v>
      </c>
      <c r="G249" s="177">
        <f>IF(OR(COUNTIF($B$2:$B248,Input!$F265)&lt;1,COUNTIF($O$2:$O248,Input!$C265)&lt;1),Input!K265,0)</f>
        <v>0</v>
      </c>
      <c r="H249" s="177">
        <f>IF(OR(COUNTIF($B$2:$B248,Input!$F265)&lt;1,COUNTIF($O$2:$O248,Input!$C265)&lt;1),Input!L265,0)</f>
        <v>0</v>
      </c>
      <c r="I249" s="177">
        <f>IF(OR(COUNTIF($B$2:$B248,Input!$F265)&lt;1,COUNTIF($O$2:$O248,Input!$C265)&lt;1),Input!M265,0)</f>
        <v>0</v>
      </c>
      <c r="J249" s="177">
        <f>IF(OR(COUNTIF($B$2:$B248,Input!$F265)&lt;1,COUNTIF($O$2:$O248,Input!$C265)&lt;1),Input!N265,0)</f>
        <v>0</v>
      </c>
      <c r="K249" s="177">
        <f>IF(OR(COUNTIF($B$2:$B248,Input!$F265)&lt;1,COUNTIF($O$2:$O248,Input!$C265)&lt;1),Input!O265,0)</f>
        <v>0</v>
      </c>
      <c r="L249" s="177">
        <f>IF(OR(COUNTIF($B$2:$B248,Input!$F265)&lt;1,COUNTIF($O$2:$O248,Input!$C265)&lt;1),Input!P265,0)</f>
        <v>0</v>
      </c>
      <c r="M249" s="129" t="str">
        <f t="shared" si="34"/>
        <v/>
      </c>
      <c r="N249" s="161">
        <f t="shared" si="32"/>
        <v>0</v>
      </c>
      <c r="O249" s="168">
        <f>Input!C265</f>
        <v>0</v>
      </c>
      <c r="P249" s="168"/>
      <c r="R249" s="131">
        <f t="shared" si="33"/>
        <v>0</v>
      </c>
      <c r="S249" s="133" t="str">
        <f t="shared" si="31"/>
        <v xml:space="preserve"> </v>
      </c>
      <c r="T249" s="133"/>
      <c r="U249" s="132" t="str">
        <f>_xlfn.IFNA(IF($D249=0,LOOKUP($F249,{0.1,0.2,0.3,0.4,0.5,0.6,0.7,0.8,0.9,1},{22,34,46,58,70,82,94,106,118,130}),""),"")</f>
        <v/>
      </c>
      <c r="V249" s="132" t="str">
        <f>_xlfn.IFNA(IF($D249=1,LOOKUP($F249,{0.1,0.2,0.3,0.4,0.5,0.6,0.7,0.8,0.9,1},{23,35,47,59,71,83,95,107,119,131}),""),"")</f>
        <v/>
      </c>
      <c r="W249" s="132" t="str">
        <f>_xlfn.IFNA(IF($D249=2,LOOKUP($F249,{0.1,0.2,0.3,0.4,0.5,0.6,0.7,0.8,0.9,1},{24,36,48,60,72,84,96,108,120,132}),""),"")</f>
        <v/>
      </c>
      <c r="X249" s="132" t="str">
        <f>_xlfn.IFNA(IF($D249=3,LOOKUP($F249,{0.1,0.2,0.3,0.4,0.5,0.6,0.7,0.8,0.9,1},{25,37,49,61,73,85,97,109,121,133}),""),"")</f>
        <v/>
      </c>
      <c r="Y249" s="132" t="str">
        <f>_xlfn.IFNA(IF($D249=4,LOOKUP($F249,{0.1,0.2,0.3,0.4,0.5,0.6,0.7,0.8,0.9,1},{26,38,50,62,74,86,98,110,122,134}),""),"")</f>
        <v/>
      </c>
      <c r="Z249" s="132" t="str">
        <f>_xlfn.IFNA(IF($D249=5,LOOKUP($F249,{0.1,0.2,0.3,0.4,0.5,0.6,0.7,0.8,0.9,1},{27,39,51,63,75,87,99,111,123,135}),""),"")</f>
        <v/>
      </c>
      <c r="AA249" s="132">
        <f t="shared" si="35"/>
        <v>0</v>
      </c>
      <c r="AB249" s="132" t="str">
        <f t="shared" si="36"/>
        <v>00</v>
      </c>
      <c r="AC249" s="82" t="e">
        <f>VLOOKUP(AB249,'AMI Ref'!T:U,2,FALSE)</f>
        <v>#N/A</v>
      </c>
      <c r="AD249" s="124"/>
      <c r="AE249" s="81" t="str">
        <f>_xlfn.IFNA(IF($D249=0,IF($J249="Not Paid by Tenant",0,INDEX('AMI Ref'!$K$5:$N$5,MATCH($J249,{"Oil","Gas","Electric - Other","ELECTRIC - HEAT PUMP"},0))),0),"")</f>
        <v/>
      </c>
      <c r="AF249" s="81">
        <f>_xlfn.IFNA(IF($D249=1,IF($J249="Not Paid by Tenant",0,INDEX('AMI Ref'!$K$6:$N$6,MATCH($J249,{"Oil","Gas","Electric - Other","ELECTRIC - HEAT PUMP"},0))),0),"")</f>
        <v>0</v>
      </c>
      <c r="AG249" s="81">
        <f>_xlfn.IFNA(IF($D249=2,IF($J249="Not Paid by Tenant",0,INDEX('AMI Ref'!$K$7:$N$7,MATCH($J249,{"Oil","Gas","Electric - Other","ELECTRIC - HEAT PUMP"},0))),0),"")</f>
        <v>0</v>
      </c>
      <c r="AH249" s="81">
        <f>_xlfn.IFNA(IF($D249=3,IF($J249="Not Paid by Tenant",0,INDEX('AMI Ref'!$K$8:$N$8,MATCH($J249,{"Oil","Gas","Electric - Other","ELECTRIC - HEAT PUMP"},0))),0),"")</f>
        <v>0</v>
      </c>
      <c r="AI249" s="81">
        <f>_xlfn.IFNA(IF($D249=4,IF($J249="Not Paid by Tenant",0,INDEX('AMI Ref'!$K$9:$N$9,MATCH($J249,{"Oil","Gas","Electric - Other","ELECTRIC - HEAT PUMP"},0))),0),"")</f>
        <v>0</v>
      </c>
      <c r="AJ249" s="81">
        <f>_xlfn.IFNA(IF($D249=5,IF($J249="Not Paid by Tenant",0,INDEX('AMI Ref'!$K$10:$N$10,MATCH($J249,{"Oil","Gas","Electric - Other","ELECTRIC - HEAT PUMP"},0))),0),"")</f>
        <v>0</v>
      </c>
      <c r="AK249" s="128"/>
      <c r="AL249" s="81" t="str">
        <f>_xlfn.IFNA(IF($D249=0,IF($K249="Not Paid by Tenant",0,INDEX('AMI Ref'!$O$5:$R$5,MATCH($K249,{"Oil","Gas","Electric - Other","Electric ccASHP - split"},0))),0),"")</f>
        <v/>
      </c>
      <c r="AM249" s="81">
        <f>_xlfn.IFNA(IF($D249=1,IF($K249="Not Paid by Tenant",0,INDEX('AMI Ref'!$O$6:$R$6,MATCH($K249,{"Oil","Gas","Electric - Other","Electric ccASHP - split"},0))),0),"")</f>
        <v>0</v>
      </c>
      <c r="AN249" s="81">
        <f>_xlfn.IFNA(IF($D249=2,IF($K249="Not Paid by Tenant",0,INDEX('AMI Ref'!$O$7:$R$7,MATCH($K249,{"Oil","Gas","Electric - Other","Electric ccASHP - split"},0))),0),"")</f>
        <v>0</v>
      </c>
      <c r="AO249" s="81">
        <f>_xlfn.IFNA(IF($D249=3,IF($K249="Not Paid by Tenant",0,INDEX('AMI Ref'!$O$8:$R$8,MATCH($K249,{"Oil","Gas","Electric - Other","Electric ccASHP - split"},0))),0),"")</f>
        <v>0</v>
      </c>
      <c r="AP249" s="81">
        <f>_xlfn.IFNA(IF($D249=4,IF($K249="Not Paid by Tenant",0,INDEX('AMI Ref'!$O$9:$R$9,MATCH($K249,{"Oil","Gas","Electric - Other","Electric ccASHP - split"},0))),0),"")</f>
        <v>0</v>
      </c>
      <c r="AQ249" s="81">
        <f>_xlfn.IFNA(IF($D249=5,IF($K249="Not Paid by Tenant",0,INDEX('AMI Ref'!$O$10:$R$10,MATCH($K249,{"Oil","Gas","Electric - Other","Electric ccASHP - split"},0))),0),"")</f>
        <v>0</v>
      </c>
      <c r="AR249" s="124">
        <f t="shared" si="37"/>
        <v>0</v>
      </c>
      <c r="AS249" s="123" t="e">
        <f t="shared" si="38"/>
        <v>#N/A</v>
      </c>
    </row>
    <row r="250" spans="1:45" ht="12.95" customHeight="1" x14ac:dyDescent="0.2">
      <c r="A250" s="130">
        <v>248</v>
      </c>
      <c r="B250" s="177">
        <f>IF(OR(COUNTIF($B$2:$B249,Input!$F266)&lt;1,COUNTIF($O$2:$O249,Input!$C266)&lt;1),Input!F266,0)</f>
        <v>0</v>
      </c>
      <c r="C250" s="177">
        <f>IF(OR(COUNTIF($B$2:$B249,Input!$F266)&lt;1,COUNTIF($O$2:$O249,Input!$C266)&lt;1),Input!G266,0)</f>
        <v>0</v>
      </c>
      <c r="D250" s="177">
        <f>IF(OR(COUNTIF($B$2:$B249,Input!$F266)&lt;1,COUNTIF($O$2:$O249,Input!$C266)&lt;1),Input!H266,0)</f>
        <v>0</v>
      </c>
      <c r="E250" s="177">
        <f>IF(OR(COUNTIF($B$2:$B249,Input!$F266)&lt;1,COUNTIF($O$2:$O249,Input!$C266)&lt;1),Input!I266,0)</f>
        <v>0</v>
      </c>
      <c r="F250" s="177">
        <f>IF(OR(COUNTIF($B$2:$B249,Input!$F266)&lt;1,COUNTIF($O$2:$O249,Input!$C266)&lt;1),Input!J266,0)</f>
        <v>0</v>
      </c>
      <c r="G250" s="177">
        <f>IF(OR(COUNTIF($B$2:$B249,Input!$F266)&lt;1,COUNTIF($O$2:$O249,Input!$C266)&lt;1),Input!K266,0)</f>
        <v>0</v>
      </c>
      <c r="H250" s="177">
        <f>IF(OR(COUNTIF($B$2:$B249,Input!$F266)&lt;1,COUNTIF($O$2:$O249,Input!$C266)&lt;1),Input!L266,0)</f>
        <v>0</v>
      </c>
      <c r="I250" s="177">
        <f>IF(OR(COUNTIF($B$2:$B249,Input!$F266)&lt;1,COUNTIF($O$2:$O249,Input!$C266)&lt;1),Input!M266,0)</f>
        <v>0</v>
      </c>
      <c r="J250" s="177">
        <f>IF(OR(COUNTIF($B$2:$B249,Input!$F266)&lt;1,COUNTIF($O$2:$O249,Input!$C266)&lt;1),Input!N266,0)</f>
        <v>0</v>
      </c>
      <c r="K250" s="177">
        <f>IF(OR(COUNTIF($B$2:$B249,Input!$F266)&lt;1,COUNTIF($O$2:$O249,Input!$C266)&lt;1),Input!O266,0)</f>
        <v>0</v>
      </c>
      <c r="L250" s="177">
        <f>IF(OR(COUNTIF($B$2:$B249,Input!$F266)&lt;1,COUNTIF($O$2:$O249,Input!$C266)&lt;1),Input!P266,0)</f>
        <v>0</v>
      </c>
      <c r="M250" s="129" t="str">
        <f t="shared" si="34"/>
        <v/>
      </c>
      <c r="N250" s="161">
        <f t="shared" si="32"/>
        <v>0</v>
      </c>
      <c r="O250" s="168">
        <f>Input!C266</f>
        <v>0</v>
      </c>
      <c r="P250" s="168"/>
      <c r="R250" s="131">
        <f t="shared" si="33"/>
        <v>0</v>
      </c>
      <c r="S250" s="133" t="str">
        <f t="shared" si="31"/>
        <v xml:space="preserve"> </v>
      </c>
      <c r="T250" s="133"/>
      <c r="U250" s="132" t="str">
        <f>_xlfn.IFNA(IF($D250=0,LOOKUP($F250,{0.1,0.2,0.3,0.4,0.5,0.6,0.7,0.8,0.9,1},{22,34,46,58,70,82,94,106,118,130}),""),"")</f>
        <v/>
      </c>
      <c r="V250" s="132" t="str">
        <f>_xlfn.IFNA(IF($D250=1,LOOKUP($F250,{0.1,0.2,0.3,0.4,0.5,0.6,0.7,0.8,0.9,1},{23,35,47,59,71,83,95,107,119,131}),""),"")</f>
        <v/>
      </c>
      <c r="W250" s="132" t="str">
        <f>_xlfn.IFNA(IF($D250=2,LOOKUP($F250,{0.1,0.2,0.3,0.4,0.5,0.6,0.7,0.8,0.9,1},{24,36,48,60,72,84,96,108,120,132}),""),"")</f>
        <v/>
      </c>
      <c r="X250" s="132" t="str">
        <f>_xlfn.IFNA(IF($D250=3,LOOKUP($F250,{0.1,0.2,0.3,0.4,0.5,0.6,0.7,0.8,0.9,1},{25,37,49,61,73,85,97,109,121,133}),""),"")</f>
        <v/>
      </c>
      <c r="Y250" s="132" t="str">
        <f>_xlfn.IFNA(IF($D250=4,LOOKUP($F250,{0.1,0.2,0.3,0.4,0.5,0.6,0.7,0.8,0.9,1},{26,38,50,62,74,86,98,110,122,134}),""),"")</f>
        <v/>
      </c>
      <c r="Z250" s="132" t="str">
        <f>_xlfn.IFNA(IF($D250=5,LOOKUP($F250,{0.1,0.2,0.3,0.4,0.5,0.6,0.7,0.8,0.9,1},{27,39,51,63,75,87,99,111,123,135}),""),"")</f>
        <v/>
      </c>
      <c r="AA250" s="132">
        <f t="shared" si="35"/>
        <v>0</v>
      </c>
      <c r="AB250" s="132" t="str">
        <f t="shared" si="36"/>
        <v>00</v>
      </c>
      <c r="AC250" s="82" t="e">
        <f>VLOOKUP(AB250,'AMI Ref'!T:U,2,FALSE)</f>
        <v>#N/A</v>
      </c>
      <c r="AD250" s="124"/>
      <c r="AE250" s="81" t="str">
        <f>_xlfn.IFNA(IF($D250=0,IF($J250="Not Paid by Tenant",0,INDEX('AMI Ref'!$K$5:$N$5,MATCH($J250,{"Oil","Gas","Electric - Other","ELECTRIC - HEAT PUMP"},0))),0),"")</f>
        <v/>
      </c>
      <c r="AF250" s="81">
        <f>_xlfn.IFNA(IF($D250=1,IF($J250="Not Paid by Tenant",0,INDEX('AMI Ref'!$K$6:$N$6,MATCH($J250,{"Oil","Gas","Electric - Other","ELECTRIC - HEAT PUMP"},0))),0),"")</f>
        <v>0</v>
      </c>
      <c r="AG250" s="81">
        <f>_xlfn.IFNA(IF($D250=2,IF($J250="Not Paid by Tenant",0,INDEX('AMI Ref'!$K$7:$N$7,MATCH($J250,{"Oil","Gas","Electric - Other","ELECTRIC - HEAT PUMP"},0))),0),"")</f>
        <v>0</v>
      </c>
      <c r="AH250" s="81">
        <f>_xlfn.IFNA(IF($D250=3,IF($J250="Not Paid by Tenant",0,INDEX('AMI Ref'!$K$8:$N$8,MATCH($J250,{"Oil","Gas","Electric - Other","ELECTRIC - HEAT PUMP"},0))),0),"")</f>
        <v>0</v>
      </c>
      <c r="AI250" s="81">
        <f>_xlfn.IFNA(IF($D250=4,IF($J250="Not Paid by Tenant",0,INDEX('AMI Ref'!$K$9:$N$9,MATCH($J250,{"Oil","Gas","Electric - Other","ELECTRIC - HEAT PUMP"},0))),0),"")</f>
        <v>0</v>
      </c>
      <c r="AJ250" s="81">
        <f>_xlfn.IFNA(IF($D250=5,IF($J250="Not Paid by Tenant",0,INDEX('AMI Ref'!$K$10:$N$10,MATCH($J250,{"Oil","Gas","Electric - Other","ELECTRIC - HEAT PUMP"},0))),0),"")</f>
        <v>0</v>
      </c>
      <c r="AK250" s="128"/>
      <c r="AL250" s="81" t="str">
        <f>_xlfn.IFNA(IF($D250=0,IF($K250="Not Paid by Tenant",0,INDEX('AMI Ref'!$O$5:$R$5,MATCH($K250,{"Oil","Gas","Electric - Other","Electric ccASHP - split"},0))),0),"")</f>
        <v/>
      </c>
      <c r="AM250" s="81">
        <f>_xlfn.IFNA(IF($D250=1,IF($K250="Not Paid by Tenant",0,INDEX('AMI Ref'!$O$6:$R$6,MATCH($K250,{"Oil","Gas","Electric - Other","Electric ccASHP - split"},0))),0),"")</f>
        <v>0</v>
      </c>
      <c r="AN250" s="81">
        <f>_xlfn.IFNA(IF($D250=2,IF($K250="Not Paid by Tenant",0,INDEX('AMI Ref'!$O$7:$R$7,MATCH($K250,{"Oil","Gas","Electric - Other","Electric ccASHP - split"},0))),0),"")</f>
        <v>0</v>
      </c>
      <c r="AO250" s="81">
        <f>_xlfn.IFNA(IF($D250=3,IF($K250="Not Paid by Tenant",0,INDEX('AMI Ref'!$O$8:$R$8,MATCH($K250,{"Oil","Gas","Electric - Other","Electric ccASHP - split"},0))),0),"")</f>
        <v>0</v>
      </c>
      <c r="AP250" s="81">
        <f>_xlfn.IFNA(IF($D250=4,IF($K250="Not Paid by Tenant",0,INDEX('AMI Ref'!$O$9:$R$9,MATCH($K250,{"Oil","Gas","Electric - Other","Electric ccASHP - split"},0))),0),"")</f>
        <v>0</v>
      </c>
      <c r="AQ250" s="81">
        <f>_xlfn.IFNA(IF($D250=5,IF($K250="Not Paid by Tenant",0,INDEX('AMI Ref'!$O$10:$R$10,MATCH($K250,{"Oil","Gas","Electric - Other","Electric ccASHP - split"},0))),0),"")</f>
        <v>0</v>
      </c>
      <c r="AR250" s="124">
        <f t="shared" si="37"/>
        <v>0</v>
      </c>
      <c r="AS250" s="123" t="e">
        <f t="shared" si="38"/>
        <v>#N/A</v>
      </c>
    </row>
    <row r="251" spans="1:45" ht="12.95" customHeight="1" x14ac:dyDescent="0.2">
      <c r="A251" s="130">
        <v>249</v>
      </c>
      <c r="B251" s="177">
        <f>IF(OR(COUNTIF($B$2:$B250,Input!$F267)&lt;1,COUNTIF($O$2:$O250,Input!$C267)&lt;1),Input!F267,0)</f>
        <v>0</v>
      </c>
      <c r="C251" s="177">
        <f>IF(OR(COUNTIF($B$2:$B250,Input!$F267)&lt;1,COUNTIF($O$2:$O250,Input!$C267)&lt;1),Input!G267,0)</f>
        <v>0</v>
      </c>
      <c r="D251" s="177">
        <f>IF(OR(COUNTIF($B$2:$B250,Input!$F267)&lt;1,COUNTIF($O$2:$O250,Input!$C267)&lt;1),Input!H267,0)</f>
        <v>0</v>
      </c>
      <c r="E251" s="177">
        <f>IF(OR(COUNTIF($B$2:$B250,Input!$F267)&lt;1,COUNTIF($O$2:$O250,Input!$C267)&lt;1),Input!I267,0)</f>
        <v>0</v>
      </c>
      <c r="F251" s="177">
        <f>IF(OR(COUNTIF($B$2:$B250,Input!$F267)&lt;1,COUNTIF($O$2:$O250,Input!$C267)&lt;1),Input!J267,0)</f>
        <v>0</v>
      </c>
      <c r="G251" s="177">
        <f>IF(OR(COUNTIF($B$2:$B250,Input!$F267)&lt;1,COUNTIF($O$2:$O250,Input!$C267)&lt;1),Input!K267,0)</f>
        <v>0</v>
      </c>
      <c r="H251" s="177">
        <f>IF(OR(COUNTIF($B$2:$B250,Input!$F267)&lt;1,COUNTIF($O$2:$O250,Input!$C267)&lt;1),Input!L267,0)</f>
        <v>0</v>
      </c>
      <c r="I251" s="177">
        <f>IF(OR(COUNTIF($B$2:$B250,Input!$F267)&lt;1,COUNTIF($O$2:$O250,Input!$C267)&lt;1),Input!M267,0)</f>
        <v>0</v>
      </c>
      <c r="J251" s="177">
        <f>IF(OR(COUNTIF($B$2:$B250,Input!$F267)&lt;1,COUNTIF($O$2:$O250,Input!$C267)&lt;1),Input!N267,0)</f>
        <v>0</v>
      </c>
      <c r="K251" s="177">
        <f>IF(OR(COUNTIF($B$2:$B250,Input!$F267)&lt;1,COUNTIF($O$2:$O250,Input!$C267)&lt;1),Input!O267,0)</f>
        <v>0</v>
      </c>
      <c r="L251" s="177">
        <f>IF(OR(COUNTIF($B$2:$B250,Input!$F267)&lt;1,COUNTIF($O$2:$O250,Input!$C267)&lt;1),Input!P267,0)</f>
        <v>0</v>
      </c>
      <c r="M251" s="129" t="str">
        <f t="shared" si="34"/>
        <v/>
      </c>
      <c r="N251" s="161">
        <f t="shared" si="32"/>
        <v>0</v>
      </c>
      <c r="O251" s="168">
        <f>Input!C267</f>
        <v>0</v>
      </c>
      <c r="P251" s="168"/>
      <c r="R251" s="131">
        <f t="shared" si="33"/>
        <v>0</v>
      </c>
      <c r="S251" s="133" t="str">
        <f t="shared" si="31"/>
        <v xml:space="preserve"> </v>
      </c>
      <c r="T251" s="133"/>
      <c r="U251" s="132" t="str">
        <f>_xlfn.IFNA(IF($D251=0,LOOKUP($F251,{0.1,0.2,0.3,0.4,0.5,0.6,0.7,0.8,0.9,1},{22,34,46,58,70,82,94,106,118,130}),""),"")</f>
        <v/>
      </c>
      <c r="V251" s="132" t="str">
        <f>_xlfn.IFNA(IF($D251=1,LOOKUP($F251,{0.1,0.2,0.3,0.4,0.5,0.6,0.7,0.8,0.9,1},{23,35,47,59,71,83,95,107,119,131}),""),"")</f>
        <v/>
      </c>
      <c r="W251" s="132" t="str">
        <f>_xlfn.IFNA(IF($D251=2,LOOKUP($F251,{0.1,0.2,0.3,0.4,0.5,0.6,0.7,0.8,0.9,1},{24,36,48,60,72,84,96,108,120,132}),""),"")</f>
        <v/>
      </c>
      <c r="X251" s="132" t="str">
        <f>_xlfn.IFNA(IF($D251=3,LOOKUP($F251,{0.1,0.2,0.3,0.4,0.5,0.6,0.7,0.8,0.9,1},{25,37,49,61,73,85,97,109,121,133}),""),"")</f>
        <v/>
      </c>
      <c r="Y251" s="132" t="str">
        <f>_xlfn.IFNA(IF($D251=4,LOOKUP($F251,{0.1,0.2,0.3,0.4,0.5,0.6,0.7,0.8,0.9,1},{26,38,50,62,74,86,98,110,122,134}),""),"")</f>
        <v/>
      </c>
      <c r="Z251" s="132" t="str">
        <f>_xlfn.IFNA(IF($D251=5,LOOKUP($F251,{0.1,0.2,0.3,0.4,0.5,0.6,0.7,0.8,0.9,1},{27,39,51,63,75,87,99,111,123,135}),""),"")</f>
        <v/>
      </c>
      <c r="AA251" s="132">
        <f t="shared" si="35"/>
        <v>0</v>
      </c>
      <c r="AB251" s="132" t="str">
        <f t="shared" si="36"/>
        <v>00</v>
      </c>
      <c r="AC251" s="82" t="e">
        <f>VLOOKUP(AB251,'AMI Ref'!T:U,2,FALSE)</f>
        <v>#N/A</v>
      </c>
      <c r="AD251" s="124"/>
      <c r="AE251" s="81" t="str">
        <f>_xlfn.IFNA(IF($D251=0,IF($J251="Not Paid by Tenant",0,INDEX('AMI Ref'!$K$5:$N$5,MATCH($J251,{"Oil","Gas","Electric - Other","ELECTRIC - HEAT PUMP"},0))),0),"")</f>
        <v/>
      </c>
      <c r="AF251" s="81">
        <f>_xlfn.IFNA(IF($D251=1,IF($J251="Not Paid by Tenant",0,INDEX('AMI Ref'!$K$6:$N$6,MATCH($J251,{"Oil","Gas","Electric - Other","ELECTRIC - HEAT PUMP"},0))),0),"")</f>
        <v>0</v>
      </c>
      <c r="AG251" s="81">
        <f>_xlfn.IFNA(IF($D251=2,IF($J251="Not Paid by Tenant",0,INDEX('AMI Ref'!$K$7:$N$7,MATCH($J251,{"Oil","Gas","Electric - Other","ELECTRIC - HEAT PUMP"},0))),0),"")</f>
        <v>0</v>
      </c>
      <c r="AH251" s="81">
        <f>_xlfn.IFNA(IF($D251=3,IF($J251="Not Paid by Tenant",0,INDEX('AMI Ref'!$K$8:$N$8,MATCH($J251,{"Oil","Gas","Electric - Other","ELECTRIC - HEAT PUMP"},0))),0),"")</f>
        <v>0</v>
      </c>
      <c r="AI251" s="81">
        <f>_xlfn.IFNA(IF($D251=4,IF($J251="Not Paid by Tenant",0,INDEX('AMI Ref'!$K$9:$N$9,MATCH($J251,{"Oil","Gas","Electric - Other","ELECTRIC - HEAT PUMP"},0))),0),"")</f>
        <v>0</v>
      </c>
      <c r="AJ251" s="81">
        <f>_xlfn.IFNA(IF($D251=5,IF($J251="Not Paid by Tenant",0,INDEX('AMI Ref'!$K$10:$N$10,MATCH($J251,{"Oil","Gas","Electric - Other","ELECTRIC - HEAT PUMP"},0))),0),"")</f>
        <v>0</v>
      </c>
      <c r="AK251" s="128"/>
      <c r="AL251" s="81" t="str">
        <f>_xlfn.IFNA(IF($D251=0,IF($K251="Not Paid by Tenant",0,INDEX('AMI Ref'!$O$5:$R$5,MATCH($K251,{"Oil","Gas","Electric - Other","Electric ccASHP - split"},0))),0),"")</f>
        <v/>
      </c>
      <c r="AM251" s="81">
        <f>_xlfn.IFNA(IF($D251=1,IF($K251="Not Paid by Tenant",0,INDEX('AMI Ref'!$O$6:$R$6,MATCH($K251,{"Oil","Gas","Electric - Other","Electric ccASHP - split"},0))),0),"")</f>
        <v>0</v>
      </c>
      <c r="AN251" s="81">
        <f>_xlfn.IFNA(IF($D251=2,IF($K251="Not Paid by Tenant",0,INDEX('AMI Ref'!$O$7:$R$7,MATCH($K251,{"Oil","Gas","Electric - Other","Electric ccASHP - split"},0))),0),"")</f>
        <v>0</v>
      </c>
      <c r="AO251" s="81">
        <f>_xlfn.IFNA(IF($D251=3,IF($K251="Not Paid by Tenant",0,INDEX('AMI Ref'!$O$8:$R$8,MATCH($K251,{"Oil","Gas","Electric - Other","Electric ccASHP - split"},0))),0),"")</f>
        <v>0</v>
      </c>
      <c r="AP251" s="81">
        <f>_xlfn.IFNA(IF($D251=4,IF($K251="Not Paid by Tenant",0,INDEX('AMI Ref'!$O$9:$R$9,MATCH($K251,{"Oil","Gas","Electric - Other","Electric ccASHP - split"},0))),0),"")</f>
        <v>0</v>
      </c>
      <c r="AQ251" s="81">
        <f>_xlfn.IFNA(IF($D251=5,IF($K251="Not Paid by Tenant",0,INDEX('AMI Ref'!$O$10:$R$10,MATCH($K251,{"Oil","Gas","Electric - Other","Electric ccASHP - split"},0))),0),"")</f>
        <v>0</v>
      </c>
      <c r="AR251" s="124">
        <f t="shared" si="37"/>
        <v>0</v>
      </c>
      <c r="AS251" s="123" t="e">
        <f t="shared" si="38"/>
        <v>#N/A</v>
      </c>
    </row>
    <row r="252" spans="1:45" ht="12.95" customHeight="1" x14ac:dyDescent="0.2">
      <c r="A252" s="130">
        <v>250</v>
      </c>
      <c r="B252" s="177">
        <f>IF(OR(COUNTIF($B$2:$B251,Input!$F268)&lt;1,COUNTIF($O$2:$O251,Input!$C268)&lt;1),Input!F268,0)</f>
        <v>0</v>
      </c>
      <c r="C252" s="177">
        <f>IF(OR(COUNTIF($B$2:$B251,Input!$F268)&lt;1,COUNTIF($O$2:$O251,Input!$C268)&lt;1),Input!G268,0)</f>
        <v>0</v>
      </c>
      <c r="D252" s="177">
        <f>IF(OR(COUNTIF($B$2:$B251,Input!$F268)&lt;1,COUNTIF($O$2:$O251,Input!$C268)&lt;1),Input!H268,0)</f>
        <v>0</v>
      </c>
      <c r="E252" s="177">
        <f>IF(OR(COUNTIF($B$2:$B251,Input!$F268)&lt;1,COUNTIF($O$2:$O251,Input!$C268)&lt;1),Input!I268,0)</f>
        <v>0</v>
      </c>
      <c r="F252" s="177">
        <f>IF(OR(COUNTIF($B$2:$B251,Input!$F268)&lt;1,COUNTIF($O$2:$O251,Input!$C268)&lt;1),Input!J268,0)</f>
        <v>0</v>
      </c>
      <c r="G252" s="177">
        <f>IF(OR(COUNTIF($B$2:$B251,Input!$F268)&lt;1,COUNTIF($O$2:$O251,Input!$C268)&lt;1),Input!K268,0)</f>
        <v>0</v>
      </c>
      <c r="H252" s="177">
        <f>IF(OR(COUNTIF($B$2:$B251,Input!$F268)&lt;1,COUNTIF($O$2:$O251,Input!$C268)&lt;1),Input!L268,0)</f>
        <v>0</v>
      </c>
      <c r="I252" s="177">
        <f>IF(OR(COUNTIF($B$2:$B251,Input!$F268)&lt;1,COUNTIF($O$2:$O251,Input!$C268)&lt;1),Input!M268,0)</f>
        <v>0</v>
      </c>
      <c r="J252" s="177">
        <f>IF(OR(COUNTIF($B$2:$B251,Input!$F268)&lt;1,COUNTIF($O$2:$O251,Input!$C268)&lt;1),Input!N268,0)</f>
        <v>0</v>
      </c>
      <c r="K252" s="177">
        <f>IF(OR(COUNTIF($B$2:$B251,Input!$F268)&lt;1,COUNTIF($O$2:$O251,Input!$C268)&lt;1),Input!O268,0)</f>
        <v>0</v>
      </c>
      <c r="L252" s="177">
        <f>IF(OR(COUNTIF($B$2:$B251,Input!$F268)&lt;1,COUNTIF($O$2:$O251,Input!$C268)&lt;1),Input!P268,0)</f>
        <v>0</v>
      </c>
      <c r="M252" s="129" t="str">
        <f t="shared" si="34"/>
        <v/>
      </c>
      <c r="N252" s="161">
        <f t="shared" si="32"/>
        <v>0</v>
      </c>
      <c r="O252" s="168">
        <f>Input!C268</f>
        <v>0</v>
      </c>
      <c r="P252" s="168"/>
      <c r="R252" s="131">
        <f t="shared" si="33"/>
        <v>0</v>
      </c>
      <c r="S252" s="133" t="str">
        <f t="shared" si="31"/>
        <v xml:space="preserve"> </v>
      </c>
      <c r="T252" s="133"/>
      <c r="U252" s="132" t="str">
        <f>_xlfn.IFNA(IF($D252=0,LOOKUP($F252,{0.1,0.2,0.3,0.4,0.5,0.6,0.7,0.8,0.9,1},{22,34,46,58,70,82,94,106,118,130}),""),"")</f>
        <v/>
      </c>
      <c r="V252" s="132" t="str">
        <f>_xlfn.IFNA(IF($D252=1,LOOKUP($F252,{0.1,0.2,0.3,0.4,0.5,0.6,0.7,0.8,0.9,1},{23,35,47,59,71,83,95,107,119,131}),""),"")</f>
        <v/>
      </c>
      <c r="W252" s="132" t="str">
        <f>_xlfn.IFNA(IF($D252=2,LOOKUP($F252,{0.1,0.2,0.3,0.4,0.5,0.6,0.7,0.8,0.9,1},{24,36,48,60,72,84,96,108,120,132}),""),"")</f>
        <v/>
      </c>
      <c r="X252" s="132" t="str">
        <f>_xlfn.IFNA(IF($D252=3,LOOKUP($F252,{0.1,0.2,0.3,0.4,0.5,0.6,0.7,0.8,0.9,1},{25,37,49,61,73,85,97,109,121,133}),""),"")</f>
        <v/>
      </c>
      <c r="Y252" s="132" t="str">
        <f>_xlfn.IFNA(IF($D252=4,LOOKUP($F252,{0.1,0.2,0.3,0.4,0.5,0.6,0.7,0.8,0.9,1},{26,38,50,62,74,86,98,110,122,134}),""),"")</f>
        <v/>
      </c>
      <c r="Z252" s="132" t="str">
        <f>_xlfn.IFNA(IF($D252=5,LOOKUP($F252,{0.1,0.2,0.3,0.4,0.5,0.6,0.7,0.8,0.9,1},{27,39,51,63,75,87,99,111,123,135}),""),"")</f>
        <v/>
      </c>
      <c r="AA252" s="132">
        <f t="shared" si="35"/>
        <v>0</v>
      </c>
      <c r="AB252" s="132" t="str">
        <f t="shared" si="36"/>
        <v>00</v>
      </c>
      <c r="AC252" s="82" t="e">
        <f>VLOOKUP(AB252,'AMI Ref'!T:U,2,FALSE)</f>
        <v>#N/A</v>
      </c>
      <c r="AD252" s="124"/>
      <c r="AE252" s="81" t="str">
        <f>_xlfn.IFNA(IF($D252=0,IF($J252="Not Paid by Tenant",0,INDEX('AMI Ref'!$K$5:$N$5,MATCH($J252,{"Oil","Gas","Electric - Other","ELECTRIC - HEAT PUMP"},0))),0),"")</f>
        <v/>
      </c>
      <c r="AF252" s="81">
        <f>_xlfn.IFNA(IF($D252=1,IF($J252="Not Paid by Tenant",0,INDEX('AMI Ref'!$K$6:$N$6,MATCH($J252,{"Oil","Gas","Electric - Other","ELECTRIC - HEAT PUMP"},0))),0),"")</f>
        <v>0</v>
      </c>
      <c r="AG252" s="81">
        <f>_xlfn.IFNA(IF($D252=2,IF($J252="Not Paid by Tenant",0,INDEX('AMI Ref'!$K$7:$N$7,MATCH($J252,{"Oil","Gas","Electric - Other","ELECTRIC - HEAT PUMP"},0))),0),"")</f>
        <v>0</v>
      </c>
      <c r="AH252" s="81">
        <f>_xlfn.IFNA(IF($D252=3,IF($J252="Not Paid by Tenant",0,INDEX('AMI Ref'!$K$8:$N$8,MATCH($J252,{"Oil","Gas","Electric - Other","ELECTRIC - HEAT PUMP"},0))),0),"")</f>
        <v>0</v>
      </c>
      <c r="AI252" s="81">
        <f>_xlfn.IFNA(IF($D252=4,IF($J252="Not Paid by Tenant",0,INDEX('AMI Ref'!$K$9:$N$9,MATCH($J252,{"Oil","Gas","Electric - Other","ELECTRIC - HEAT PUMP"},0))),0),"")</f>
        <v>0</v>
      </c>
      <c r="AJ252" s="81">
        <f>_xlfn.IFNA(IF($D252=5,IF($J252="Not Paid by Tenant",0,INDEX('AMI Ref'!$K$10:$N$10,MATCH($J252,{"Oil","Gas","Electric - Other","ELECTRIC - HEAT PUMP"},0))),0),"")</f>
        <v>0</v>
      </c>
      <c r="AK252" s="128"/>
      <c r="AL252" s="81" t="str">
        <f>_xlfn.IFNA(IF($D252=0,IF($K252="Not Paid by Tenant",0,INDEX('AMI Ref'!$O$5:$R$5,MATCH($K252,{"Oil","Gas","Electric - Other","Electric ccASHP - split"},0))),0),"")</f>
        <v/>
      </c>
      <c r="AM252" s="81">
        <f>_xlfn.IFNA(IF($D252=1,IF($K252="Not Paid by Tenant",0,INDEX('AMI Ref'!$O$6:$R$6,MATCH($K252,{"Oil","Gas","Electric - Other","Electric ccASHP - split"},0))),0),"")</f>
        <v>0</v>
      </c>
      <c r="AN252" s="81">
        <f>_xlfn.IFNA(IF($D252=2,IF($K252="Not Paid by Tenant",0,INDEX('AMI Ref'!$O$7:$R$7,MATCH($K252,{"Oil","Gas","Electric - Other","Electric ccASHP - split"},0))),0),"")</f>
        <v>0</v>
      </c>
      <c r="AO252" s="81">
        <f>_xlfn.IFNA(IF($D252=3,IF($K252="Not Paid by Tenant",0,INDEX('AMI Ref'!$O$8:$R$8,MATCH($K252,{"Oil","Gas","Electric - Other","Electric ccASHP - split"},0))),0),"")</f>
        <v>0</v>
      </c>
      <c r="AP252" s="81">
        <f>_xlfn.IFNA(IF($D252=4,IF($K252="Not Paid by Tenant",0,INDEX('AMI Ref'!$O$9:$R$9,MATCH($K252,{"Oil","Gas","Electric - Other","Electric ccASHP - split"},0))),0),"")</f>
        <v>0</v>
      </c>
      <c r="AQ252" s="81">
        <f>_xlfn.IFNA(IF($D252=5,IF($K252="Not Paid by Tenant",0,INDEX('AMI Ref'!$O$10:$R$10,MATCH($K252,{"Oil","Gas","Electric - Other","Electric ccASHP - split"},0))),0),"")</f>
        <v>0</v>
      </c>
      <c r="AR252" s="124">
        <f t="shared" si="37"/>
        <v>0</v>
      </c>
      <c r="AS252" s="123" t="e">
        <f t="shared" si="38"/>
        <v>#N/A</v>
      </c>
    </row>
    <row r="253" spans="1:45" ht="12.95" customHeight="1" x14ac:dyDescent="0.2">
      <c r="A253" s="130">
        <v>251</v>
      </c>
      <c r="B253" s="177">
        <f>IF(OR(COUNTIF($B$2:$B252,Input!$F269)&lt;1,COUNTIF($O$2:$O252,Input!$C269)&lt;1),Input!F269,0)</f>
        <v>0</v>
      </c>
      <c r="C253" s="177">
        <f>IF(OR(COUNTIF($B$2:$B252,Input!$F269)&lt;1,COUNTIF($O$2:$O252,Input!$C269)&lt;1),Input!G269,0)</f>
        <v>0</v>
      </c>
      <c r="D253" s="177">
        <f>IF(OR(COUNTIF($B$2:$B252,Input!$F269)&lt;1,COUNTIF($O$2:$O252,Input!$C269)&lt;1),Input!H269,0)</f>
        <v>0</v>
      </c>
      <c r="E253" s="177">
        <f>IF(OR(COUNTIF($B$2:$B252,Input!$F269)&lt;1,COUNTIF($O$2:$O252,Input!$C269)&lt;1),Input!I269,0)</f>
        <v>0</v>
      </c>
      <c r="F253" s="177">
        <f>IF(OR(COUNTIF($B$2:$B252,Input!$F269)&lt;1,COUNTIF($O$2:$O252,Input!$C269)&lt;1),Input!J269,0)</f>
        <v>0</v>
      </c>
      <c r="G253" s="177">
        <f>IF(OR(COUNTIF($B$2:$B252,Input!$F269)&lt;1,COUNTIF($O$2:$O252,Input!$C269)&lt;1),Input!K269,0)</f>
        <v>0</v>
      </c>
      <c r="H253" s="177">
        <f>IF(OR(COUNTIF($B$2:$B252,Input!$F269)&lt;1,COUNTIF($O$2:$O252,Input!$C269)&lt;1),Input!L269,0)</f>
        <v>0</v>
      </c>
      <c r="I253" s="177">
        <f>IF(OR(COUNTIF($B$2:$B252,Input!$F269)&lt;1,COUNTIF($O$2:$O252,Input!$C269)&lt;1),Input!M269,0)</f>
        <v>0</v>
      </c>
      <c r="J253" s="177">
        <f>IF(OR(COUNTIF($B$2:$B252,Input!$F269)&lt;1,COUNTIF($O$2:$O252,Input!$C269)&lt;1),Input!N269,0)</f>
        <v>0</v>
      </c>
      <c r="K253" s="177">
        <f>IF(OR(COUNTIF($B$2:$B252,Input!$F269)&lt;1,COUNTIF($O$2:$O252,Input!$C269)&lt;1),Input!O269,0)</f>
        <v>0</v>
      </c>
      <c r="L253" s="177">
        <f>IF(OR(COUNTIF($B$2:$B252,Input!$F269)&lt;1,COUNTIF($O$2:$O252,Input!$C269)&lt;1),Input!P269,0)</f>
        <v>0</v>
      </c>
      <c r="M253" s="129" t="str">
        <f t="shared" si="34"/>
        <v/>
      </c>
      <c r="N253" s="161">
        <f t="shared" si="32"/>
        <v>0</v>
      </c>
      <c r="O253" s="168">
        <f>Input!C269</f>
        <v>0</v>
      </c>
      <c r="P253" s="168"/>
      <c r="R253" s="131">
        <f t="shared" si="33"/>
        <v>0</v>
      </c>
      <c r="S253" s="133" t="str">
        <f t="shared" si="31"/>
        <v xml:space="preserve"> </v>
      </c>
      <c r="T253" s="133"/>
      <c r="U253" s="132" t="str">
        <f>_xlfn.IFNA(IF($D253=0,LOOKUP($F253,{0.1,0.2,0.3,0.4,0.5,0.6,0.7,0.8,0.9,1},{22,34,46,58,70,82,94,106,118,130}),""),"")</f>
        <v/>
      </c>
      <c r="V253" s="132" t="str">
        <f>_xlfn.IFNA(IF($D253=1,LOOKUP($F253,{0.1,0.2,0.3,0.4,0.5,0.6,0.7,0.8,0.9,1},{23,35,47,59,71,83,95,107,119,131}),""),"")</f>
        <v/>
      </c>
      <c r="W253" s="132" t="str">
        <f>_xlfn.IFNA(IF($D253=2,LOOKUP($F253,{0.1,0.2,0.3,0.4,0.5,0.6,0.7,0.8,0.9,1},{24,36,48,60,72,84,96,108,120,132}),""),"")</f>
        <v/>
      </c>
      <c r="X253" s="132" t="str">
        <f>_xlfn.IFNA(IF($D253=3,LOOKUP($F253,{0.1,0.2,0.3,0.4,0.5,0.6,0.7,0.8,0.9,1},{25,37,49,61,73,85,97,109,121,133}),""),"")</f>
        <v/>
      </c>
      <c r="Y253" s="132" t="str">
        <f>_xlfn.IFNA(IF($D253=4,LOOKUP($F253,{0.1,0.2,0.3,0.4,0.5,0.6,0.7,0.8,0.9,1},{26,38,50,62,74,86,98,110,122,134}),""),"")</f>
        <v/>
      </c>
      <c r="Z253" s="132" t="str">
        <f>_xlfn.IFNA(IF($D253=5,LOOKUP($F253,{0.1,0.2,0.3,0.4,0.5,0.6,0.7,0.8,0.9,1},{27,39,51,63,75,87,99,111,123,135}),""),"")</f>
        <v/>
      </c>
      <c r="AA253" s="132">
        <f t="shared" si="35"/>
        <v>0</v>
      </c>
      <c r="AB253" s="132" t="str">
        <f t="shared" si="36"/>
        <v>00</v>
      </c>
      <c r="AC253" s="82" t="e">
        <f>VLOOKUP(AB253,'AMI Ref'!T:U,2,FALSE)</f>
        <v>#N/A</v>
      </c>
      <c r="AD253" s="124"/>
      <c r="AE253" s="81" t="str">
        <f>_xlfn.IFNA(IF($D253=0,IF($J253="Not Paid by Tenant",0,INDEX('AMI Ref'!$K$5:$N$5,MATCH($J253,{"Oil","Gas","Electric - Other","ELECTRIC - HEAT PUMP"},0))),0),"")</f>
        <v/>
      </c>
      <c r="AF253" s="81">
        <f>_xlfn.IFNA(IF($D253=1,IF($J253="Not Paid by Tenant",0,INDEX('AMI Ref'!$K$6:$N$6,MATCH($J253,{"Oil","Gas","Electric - Other","ELECTRIC - HEAT PUMP"},0))),0),"")</f>
        <v>0</v>
      </c>
      <c r="AG253" s="81">
        <f>_xlfn.IFNA(IF($D253=2,IF($J253="Not Paid by Tenant",0,INDEX('AMI Ref'!$K$7:$N$7,MATCH($J253,{"Oil","Gas","Electric - Other","ELECTRIC - HEAT PUMP"},0))),0),"")</f>
        <v>0</v>
      </c>
      <c r="AH253" s="81">
        <f>_xlfn.IFNA(IF($D253=3,IF($J253="Not Paid by Tenant",0,INDEX('AMI Ref'!$K$8:$N$8,MATCH($J253,{"Oil","Gas","Electric - Other","ELECTRIC - HEAT PUMP"},0))),0),"")</f>
        <v>0</v>
      </c>
      <c r="AI253" s="81">
        <f>_xlfn.IFNA(IF($D253=4,IF($J253="Not Paid by Tenant",0,INDEX('AMI Ref'!$K$9:$N$9,MATCH($J253,{"Oil","Gas","Electric - Other","ELECTRIC - HEAT PUMP"},0))),0),"")</f>
        <v>0</v>
      </c>
      <c r="AJ253" s="81">
        <f>_xlfn.IFNA(IF($D253=5,IF($J253="Not Paid by Tenant",0,INDEX('AMI Ref'!$K$10:$N$10,MATCH($J253,{"Oil","Gas","Electric - Other","ELECTRIC - HEAT PUMP"},0))),0),"")</f>
        <v>0</v>
      </c>
      <c r="AK253" s="128"/>
      <c r="AL253" s="81" t="str">
        <f>_xlfn.IFNA(IF($D253=0,IF($K253="Not Paid by Tenant",0,INDEX('AMI Ref'!$O$5:$R$5,MATCH($K253,{"Oil","Gas","Electric - Other","Electric ccASHP - split"},0))),0),"")</f>
        <v/>
      </c>
      <c r="AM253" s="81">
        <f>_xlfn.IFNA(IF($D253=1,IF($K253="Not Paid by Tenant",0,INDEX('AMI Ref'!$O$6:$R$6,MATCH($K253,{"Oil","Gas","Electric - Other","Electric ccASHP - split"},0))),0),"")</f>
        <v>0</v>
      </c>
      <c r="AN253" s="81">
        <f>_xlfn.IFNA(IF($D253=2,IF($K253="Not Paid by Tenant",0,INDEX('AMI Ref'!$O$7:$R$7,MATCH($K253,{"Oil","Gas","Electric - Other","Electric ccASHP - split"},0))),0),"")</f>
        <v>0</v>
      </c>
      <c r="AO253" s="81">
        <f>_xlfn.IFNA(IF($D253=3,IF($K253="Not Paid by Tenant",0,INDEX('AMI Ref'!$O$8:$R$8,MATCH($K253,{"Oil","Gas","Electric - Other","Electric ccASHP - split"},0))),0),"")</f>
        <v>0</v>
      </c>
      <c r="AP253" s="81">
        <f>_xlfn.IFNA(IF($D253=4,IF($K253="Not Paid by Tenant",0,INDEX('AMI Ref'!$O$9:$R$9,MATCH($K253,{"Oil","Gas","Electric - Other","Electric ccASHP - split"},0))),0),"")</f>
        <v>0</v>
      </c>
      <c r="AQ253" s="81">
        <f>_xlfn.IFNA(IF($D253=5,IF($K253="Not Paid by Tenant",0,INDEX('AMI Ref'!$O$10:$R$10,MATCH($K253,{"Oil","Gas","Electric - Other","Electric ccASHP - split"},0))),0),"")</f>
        <v>0</v>
      </c>
      <c r="AR253" s="124">
        <f t="shared" si="37"/>
        <v>0</v>
      </c>
      <c r="AS253" s="123" t="e">
        <f t="shared" si="38"/>
        <v>#N/A</v>
      </c>
    </row>
    <row r="254" spans="1:45" ht="12.95" customHeight="1" x14ac:dyDescent="0.2">
      <c r="A254" s="130">
        <v>252</v>
      </c>
      <c r="B254" s="177">
        <f>IF(OR(COUNTIF($B$2:$B253,Input!$F270)&lt;1,COUNTIF($O$2:$O253,Input!$C270)&lt;1),Input!F270,0)</f>
        <v>0</v>
      </c>
      <c r="C254" s="177">
        <f>IF(OR(COUNTIF($B$2:$B253,Input!$F270)&lt;1,COUNTIF($O$2:$O253,Input!$C270)&lt;1),Input!G270,0)</f>
        <v>0</v>
      </c>
      <c r="D254" s="177">
        <f>IF(OR(COUNTIF($B$2:$B253,Input!$F270)&lt;1,COUNTIF($O$2:$O253,Input!$C270)&lt;1),Input!H270,0)</f>
        <v>0</v>
      </c>
      <c r="E254" s="177">
        <f>IF(OR(COUNTIF($B$2:$B253,Input!$F270)&lt;1,COUNTIF($O$2:$O253,Input!$C270)&lt;1),Input!I270,0)</f>
        <v>0</v>
      </c>
      <c r="F254" s="177">
        <f>IF(OR(COUNTIF($B$2:$B253,Input!$F270)&lt;1,COUNTIF($O$2:$O253,Input!$C270)&lt;1),Input!J270,0)</f>
        <v>0</v>
      </c>
      <c r="G254" s="177">
        <f>IF(OR(COUNTIF($B$2:$B253,Input!$F270)&lt;1,COUNTIF($O$2:$O253,Input!$C270)&lt;1),Input!K270,0)</f>
        <v>0</v>
      </c>
      <c r="H254" s="177">
        <f>IF(OR(COUNTIF($B$2:$B253,Input!$F270)&lt;1,COUNTIF($O$2:$O253,Input!$C270)&lt;1),Input!L270,0)</f>
        <v>0</v>
      </c>
      <c r="I254" s="177">
        <f>IF(OR(COUNTIF($B$2:$B253,Input!$F270)&lt;1,COUNTIF($O$2:$O253,Input!$C270)&lt;1),Input!M270,0)</f>
        <v>0</v>
      </c>
      <c r="J254" s="177">
        <f>IF(OR(COUNTIF($B$2:$B253,Input!$F270)&lt;1,COUNTIF($O$2:$O253,Input!$C270)&lt;1),Input!N270,0)</f>
        <v>0</v>
      </c>
      <c r="K254" s="177">
        <f>IF(OR(COUNTIF($B$2:$B253,Input!$F270)&lt;1,COUNTIF($O$2:$O253,Input!$C270)&lt;1),Input!O270,0)</f>
        <v>0</v>
      </c>
      <c r="L254" s="177">
        <f>IF(OR(COUNTIF($B$2:$B253,Input!$F270)&lt;1,COUNTIF($O$2:$O253,Input!$C270)&lt;1),Input!P270,0)</f>
        <v>0</v>
      </c>
      <c r="M254" s="129" t="str">
        <f t="shared" si="34"/>
        <v/>
      </c>
      <c r="N254" s="161">
        <f t="shared" si="32"/>
        <v>0</v>
      </c>
      <c r="O254" s="168">
        <f>Input!C270</f>
        <v>0</v>
      </c>
      <c r="P254" s="168"/>
      <c r="R254" s="131">
        <f t="shared" si="33"/>
        <v>0</v>
      </c>
      <c r="S254" s="133" t="str">
        <f t="shared" si="31"/>
        <v xml:space="preserve"> </v>
      </c>
      <c r="T254" s="133"/>
      <c r="U254" s="132" t="str">
        <f>_xlfn.IFNA(IF($D254=0,LOOKUP($F254,{0.1,0.2,0.3,0.4,0.5,0.6,0.7,0.8,0.9,1},{22,34,46,58,70,82,94,106,118,130}),""),"")</f>
        <v/>
      </c>
      <c r="V254" s="132" t="str">
        <f>_xlfn.IFNA(IF($D254=1,LOOKUP($F254,{0.1,0.2,0.3,0.4,0.5,0.6,0.7,0.8,0.9,1},{23,35,47,59,71,83,95,107,119,131}),""),"")</f>
        <v/>
      </c>
      <c r="W254" s="132" t="str">
        <f>_xlfn.IFNA(IF($D254=2,LOOKUP($F254,{0.1,0.2,0.3,0.4,0.5,0.6,0.7,0.8,0.9,1},{24,36,48,60,72,84,96,108,120,132}),""),"")</f>
        <v/>
      </c>
      <c r="X254" s="132" t="str">
        <f>_xlfn.IFNA(IF($D254=3,LOOKUP($F254,{0.1,0.2,0.3,0.4,0.5,0.6,0.7,0.8,0.9,1},{25,37,49,61,73,85,97,109,121,133}),""),"")</f>
        <v/>
      </c>
      <c r="Y254" s="132" t="str">
        <f>_xlfn.IFNA(IF($D254=4,LOOKUP($F254,{0.1,0.2,0.3,0.4,0.5,0.6,0.7,0.8,0.9,1},{26,38,50,62,74,86,98,110,122,134}),""),"")</f>
        <v/>
      </c>
      <c r="Z254" s="132" t="str">
        <f>_xlfn.IFNA(IF($D254=5,LOOKUP($F254,{0.1,0.2,0.3,0.4,0.5,0.6,0.7,0.8,0.9,1},{27,39,51,63,75,87,99,111,123,135}),""),"")</f>
        <v/>
      </c>
      <c r="AA254" s="132">
        <f t="shared" si="35"/>
        <v>0</v>
      </c>
      <c r="AB254" s="132" t="str">
        <f t="shared" si="36"/>
        <v>00</v>
      </c>
      <c r="AC254" s="82" t="e">
        <f>VLOOKUP(AB254,'AMI Ref'!T:U,2,FALSE)</f>
        <v>#N/A</v>
      </c>
      <c r="AD254" s="124"/>
      <c r="AE254" s="81" t="str">
        <f>_xlfn.IFNA(IF($D254=0,IF($J254="Not Paid by Tenant",0,INDEX('AMI Ref'!$K$5:$N$5,MATCH($J254,{"Oil","Gas","Electric - Other","ELECTRIC - HEAT PUMP"},0))),0),"")</f>
        <v/>
      </c>
      <c r="AF254" s="81">
        <f>_xlfn.IFNA(IF($D254=1,IF($J254="Not Paid by Tenant",0,INDEX('AMI Ref'!$K$6:$N$6,MATCH($J254,{"Oil","Gas","Electric - Other","ELECTRIC - HEAT PUMP"},0))),0),"")</f>
        <v>0</v>
      </c>
      <c r="AG254" s="81">
        <f>_xlfn.IFNA(IF($D254=2,IF($J254="Not Paid by Tenant",0,INDEX('AMI Ref'!$K$7:$N$7,MATCH($J254,{"Oil","Gas","Electric - Other","ELECTRIC - HEAT PUMP"},0))),0),"")</f>
        <v>0</v>
      </c>
      <c r="AH254" s="81">
        <f>_xlfn.IFNA(IF($D254=3,IF($J254="Not Paid by Tenant",0,INDEX('AMI Ref'!$K$8:$N$8,MATCH($J254,{"Oil","Gas","Electric - Other","ELECTRIC - HEAT PUMP"},0))),0),"")</f>
        <v>0</v>
      </c>
      <c r="AI254" s="81">
        <f>_xlfn.IFNA(IF($D254=4,IF($J254="Not Paid by Tenant",0,INDEX('AMI Ref'!$K$9:$N$9,MATCH($J254,{"Oil","Gas","Electric - Other","ELECTRIC - HEAT PUMP"},0))),0),"")</f>
        <v>0</v>
      </c>
      <c r="AJ254" s="81">
        <f>_xlfn.IFNA(IF($D254=5,IF($J254="Not Paid by Tenant",0,INDEX('AMI Ref'!$K$10:$N$10,MATCH($J254,{"Oil","Gas","Electric - Other","ELECTRIC - HEAT PUMP"},0))),0),"")</f>
        <v>0</v>
      </c>
      <c r="AK254" s="128"/>
      <c r="AL254" s="81" t="str">
        <f>_xlfn.IFNA(IF($D254=0,IF($K254="Not Paid by Tenant",0,INDEX('AMI Ref'!$O$5:$R$5,MATCH($K254,{"Oil","Gas","Electric - Other","Electric ccASHP - split"},0))),0),"")</f>
        <v/>
      </c>
      <c r="AM254" s="81">
        <f>_xlfn.IFNA(IF($D254=1,IF($K254="Not Paid by Tenant",0,INDEX('AMI Ref'!$O$6:$R$6,MATCH($K254,{"Oil","Gas","Electric - Other","Electric ccASHP - split"},0))),0),"")</f>
        <v>0</v>
      </c>
      <c r="AN254" s="81">
        <f>_xlfn.IFNA(IF($D254=2,IF($K254="Not Paid by Tenant",0,INDEX('AMI Ref'!$O$7:$R$7,MATCH($K254,{"Oil","Gas","Electric - Other","Electric ccASHP - split"},0))),0),"")</f>
        <v>0</v>
      </c>
      <c r="AO254" s="81">
        <f>_xlfn.IFNA(IF($D254=3,IF($K254="Not Paid by Tenant",0,INDEX('AMI Ref'!$O$8:$R$8,MATCH($K254,{"Oil","Gas","Electric - Other","Electric ccASHP - split"},0))),0),"")</f>
        <v>0</v>
      </c>
      <c r="AP254" s="81">
        <f>_xlfn.IFNA(IF($D254=4,IF($K254="Not Paid by Tenant",0,INDEX('AMI Ref'!$O$9:$R$9,MATCH($K254,{"Oil","Gas","Electric - Other","Electric ccASHP - split"},0))),0),"")</f>
        <v>0</v>
      </c>
      <c r="AQ254" s="81">
        <f>_xlfn.IFNA(IF($D254=5,IF($K254="Not Paid by Tenant",0,INDEX('AMI Ref'!$O$10:$R$10,MATCH($K254,{"Oil","Gas","Electric - Other","Electric ccASHP - split"},0))),0),"")</f>
        <v>0</v>
      </c>
      <c r="AR254" s="124">
        <f t="shared" si="37"/>
        <v>0</v>
      </c>
      <c r="AS254" s="123" t="e">
        <f t="shared" si="38"/>
        <v>#N/A</v>
      </c>
    </row>
    <row r="255" spans="1:45" ht="12.95" customHeight="1" x14ac:dyDescent="0.2">
      <c r="A255" s="130">
        <v>253</v>
      </c>
      <c r="B255" s="177">
        <f>IF(OR(COUNTIF($B$2:$B254,Input!$F271)&lt;1,COUNTIF($O$2:$O254,Input!$C271)&lt;1),Input!F271,0)</f>
        <v>0</v>
      </c>
      <c r="C255" s="177">
        <f>IF(OR(COUNTIF($B$2:$B254,Input!$F271)&lt;1,COUNTIF($O$2:$O254,Input!$C271)&lt;1),Input!G271,0)</f>
        <v>0</v>
      </c>
      <c r="D255" s="177">
        <f>IF(OR(COUNTIF($B$2:$B254,Input!$F271)&lt;1,COUNTIF($O$2:$O254,Input!$C271)&lt;1),Input!H271,0)</f>
        <v>0</v>
      </c>
      <c r="E255" s="177">
        <f>IF(OR(COUNTIF($B$2:$B254,Input!$F271)&lt;1,COUNTIF($O$2:$O254,Input!$C271)&lt;1),Input!I271,0)</f>
        <v>0</v>
      </c>
      <c r="F255" s="177">
        <f>IF(OR(COUNTIF($B$2:$B254,Input!$F271)&lt;1,COUNTIF($O$2:$O254,Input!$C271)&lt;1),Input!J271,0)</f>
        <v>0</v>
      </c>
      <c r="G255" s="177">
        <f>IF(OR(COUNTIF($B$2:$B254,Input!$F271)&lt;1,COUNTIF($O$2:$O254,Input!$C271)&lt;1),Input!K271,0)</f>
        <v>0</v>
      </c>
      <c r="H255" s="177">
        <f>IF(OR(COUNTIF($B$2:$B254,Input!$F271)&lt;1,COUNTIF($O$2:$O254,Input!$C271)&lt;1),Input!L271,0)</f>
        <v>0</v>
      </c>
      <c r="I255" s="177">
        <f>IF(OR(COUNTIF($B$2:$B254,Input!$F271)&lt;1,COUNTIF($O$2:$O254,Input!$C271)&lt;1),Input!M271,0)</f>
        <v>0</v>
      </c>
      <c r="J255" s="177">
        <f>IF(OR(COUNTIF($B$2:$B254,Input!$F271)&lt;1,COUNTIF($O$2:$O254,Input!$C271)&lt;1),Input!N271,0)</f>
        <v>0</v>
      </c>
      <c r="K255" s="177">
        <f>IF(OR(COUNTIF($B$2:$B254,Input!$F271)&lt;1,COUNTIF($O$2:$O254,Input!$C271)&lt;1),Input!O271,0)</f>
        <v>0</v>
      </c>
      <c r="L255" s="177">
        <f>IF(OR(COUNTIF($B$2:$B254,Input!$F271)&lt;1,COUNTIF($O$2:$O254,Input!$C271)&lt;1),Input!P271,0)</f>
        <v>0</v>
      </c>
      <c r="M255" s="129" t="str">
        <f t="shared" si="34"/>
        <v/>
      </c>
      <c r="N255" s="161">
        <f t="shared" si="32"/>
        <v>0</v>
      </c>
      <c r="O255" s="168">
        <f>Input!C271</f>
        <v>0</v>
      </c>
      <c r="P255" s="168"/>
      <c r="R255" s="131">
        <f t="shared" si="33"/>
        <v>0</v>
      </c>
      <c r="S255" s="133" t="str">
        <f t="shared" si="31"/>
        <v xml:space="preserve"> </v>
      </c>
      <c r="T255" s="133"/>
      <c r="U255" s="132" t="str">
        <f>_xlfn.IFNA(IF($D255=0,LOOKUP($F255,{0.1,0.2,0.3,0.4,0.5,0.6,0.7,0.8,0.9,1},{22,34,46,58,70,82,94,106,118,130}),""),"")</f>
        <v/>
      </c>
      <c r="V255" s="132" t="str">
        <f>_xlfn.IFNA(IF($D255=1,LOOKUP($F255,{0.1,0.2,0.3,0.4,0.5,0.6,0.7,0.8,0.9,1},{23,35,47,59,71,83,95,107,119,131}),""),"")</f>
        <v/>
      </c>
      <c r="W255" s="132" t="str">
        <f>_xlfn.IFNA(IF($D255=2,LOOKUP($F255,{0.1,0.2,0.3,0.4,0.5,0.6,0.7,0.8,0.9,1},{24,36,48,60,72,84,96,108,120,132}),""),"")</f>
        <v/>
      </c>
      <c r="X255" s="132" t="str">
        <f>_xlfn.IFNA(IF($D255=3,LOOKUP($F255,{0.1,0.2,0.3,0.4,0.5,0.6,0.7,0.8,0.9,1},{25,37,49,61,73,85,97,109,121,133}),""),"")</f>
        <v/>
      </c>
      <c r="Y255" s="132" t="str">
        <f>_xlfn.IFNA(IF($D255=4,LOOKUP($F255,{0.1,0.2,0.3,0.4,0.5,0.6,0.7,0.8,0.9,1},{26,38,50,62,74,86,98,110,122,134}),""),"")</f>
        <v/>
      </c>
      <c r="Z255" s="132" t="str">
        <f>_xlfn.IFNA(IF($D255=5,LOOKUP($F255,{0.1,0.2,0.3,0.4,0.5,0.6,0.7,0.8,0.9,1},{27,39,51,63,75,87,99,111,123,135}),""),"")</f>
        <v/>
      </c>
      <c r="AA255" s="132">
        <f t="shared" si="35"/>
        <v>0</v>
      </c>
      <c r="AB255" s="132" t="str">
        <f t="shared" si="36"/>
        <v>00</v>
      </c>
      <c r="AC255" s="82" t="e">
        <f>VLOOKUP(AB255,'AMI Ref'!T:U,2,FALSE)</f>
        <v>#N/A</v>
      </c>
      <c r="AD255" s="124"/>
      <c r="AE255" s="81" t="str">
        <f>_xlfn.IFNA(IF($D255=0,IF($J255="Not Paid by Tenant",0,INDEX('AMI Ref'!$K$5:$N$5,MATCH($J255,{"Oil","Gas","Electric - Other","ELECTRIC - HEAT PUMP"},0))),0),"")</f>
        <v/>
      </c>
      <c r="AF255" s="81">
        <f>_xlfn.IFNA(IF($D255=1,IF($J255="Not Paid by Tenant",0,INDEX('AMI Ref'!$K$6:$N$6,MATCH($J255,{"Oil","Gas","Electric - Other","ELECTRIC - HEAT PUMP"},0))),0),"")</f>
        <v>0</v>
      </c>
      <c r="AG255" s="81">
        <f>_xlfn.IFNA(IF($D255=2,IF($J255="Not Paid by Tenant",0,INDEX('AMI Ref'!$K$7:$N$7,MATCH($J255,{"Oil","Gas","Electric - Other","ELECTRIC - HEAT PUMP"},0))),0),"")</f>
        <v>0</v>
      </c>
      <c r="AH255" s="81">
        <f>_xlfn.IFNA(IF($D255=3,IF($J255="Not Paid by Tenant",0,INDEX('AMI Ref'!$K$8:$N$8,MATCH($J255,{"Oil","Gas","Electric - Other","ELECTRIC - HEAT PUMP"},0))),0),"")</f>
        <v>0</v>
      </c>
      <c r="AI255" s="81">
        <f>_xlfn.IFNA(IF($D255=4,IF($J255="Not Paid by Tenant",0,INDEX('AMI Ref'!$K$9:$N$9,MATCH($J255,{"Oil","Gas","Electric - Other","ELECTRIC - HEAT PUMP"},0))),0),"")</f>
        <v>0</v>
      </c>
      <c r="AJ255" s="81">
        <f>_xlfn.IFNA(IF($D255=5,IF($J255="Not Paid by Tenant",0,INDEX('AMI Ref'!$K$10:$N$10,MATCH($J255,{"Oil","Gas","Electric - Other","ELECTRIC - HEAT PUMP"},0))),0),"")</f>
        <v>0</v>
      </c>
      <c r="AK255" s="128"/>
      <c r="AL255" s="81" t="str">
        <f>_xlfn.IFNA(IF($D255=0,IF($K255="Not Paid by Tenant",0,INDEX('AMI Ref'!$O$5:$R$5,MATCH($K255,{"Oil","Gas","Electric - Other","Electric ccASHP - split"},0))),0),"")</f>
        <v/>
      </c>
      <c r="AM255" s="81">
        <f>_xlfn.IFNA(IF($D255=1,IF($K255="Not Paid by Tenant",0,INDEX('AMI Ref'!$O$6:$R$6,MATCH($K255,{"Oil","Gas","Electric - Other","Electric ccASHP - split"},0))),0),"")</f>
        <v>0</v>
      </c>
      <c r="AN255" s="81">
        <f>_xlfn.IFNA(IF($D255=2,IF($K255="Not Paid by Tenant",0,INDEX('AMI Ref'!$O$7:$R$7,MATCH($K255,{"Oil","Gas","Electric - Other","Electric ccASHP - split"},0))),0),"")</f>
        <v>0</v>
      </c>
      <c r="AO255" s="81">
        <f>_xlfn.IFNA(IF($D255=3,IF($K255="Not Paid by Tenant",0,INDEX('AMI Ref'!$O$8:$R$8,MATCH($K255,{"Oil","Gas","Electric - Other","Electric ccASHP - split"},0))),0),"")</f>
        <v>0</v>
      </c>
      <c r="AP255" s="81">
        <f>_xlfn.IFNA(IF($D255=4,IF($K255="Not Paid by Tenant",0,INDEX('AMI Ref'!$O$9:$R$9,MATCH($K255,{"Oil","Gas","Electric - Other","Electric ccASHP - split"},0))),0),"")</f>
        <v>0</v>
      </c>
      <c r="AQ255" s="81">
        <f>_xlfn.IFNA(IF($D255=5,IF($K255="Not Paid by Tenant",0,INDEX('AMI Ref'!$O$10:$R$10,MATCH($K255,{"Oil","Gas","Electric - Other","Electric ccASHP - split"},0))),0),"")</f>
        <v>0</v>
      </c>
      <c r="AR255" s="124">
        <f t="shared" si="37"/>
        <v>0</v>
      </c>
      <c r="AS255" s="123" t="e">
        <f t="shared" si="38"/>
        <v>#N/A</v>
      </c>
    </row>
    <row r="256" spans="1:45" ht="12.95" customHeight="1" x14ac:dyDescent="0.2">
      <c r="A256" s="130">
        <v>254</v>
      </c>
      <c r="B256" s="177">
        <f>IF(OR(COUNTIF($B$2:$B255,Input!$F272)&lt;1,COUNTIF($O$2:$O255,Input!$C272)&lt;1),Input!F272,0)</f>
        <v>0</v>
      </c>
      <c r="C256" s="177">
        <f>IF(OR(COUNTIF($B$2:$B255,Input!$F272)&lt;1,COUNTIF($O$2:$O255,Input!$C272)&lt;1),Input!G272,0)</f>
        <v>0</v>
      </c>
      <c r="D256" s="177">
        <f>IF(OR(COUNTIF($B$2:$B255,Input!$F272)&lt;1,COUNTIF($O$2:$O255,Input!$C272)&lt;1),Input!H272,0)</f>
        <v>0</v>
      </c>
      <c r="E256" s="177">
        <f>IF(OR(COUNTIF($B$2:$B255,Input!$F272)&lt;1,COUNTIF($O$2:$O255,Input!$C272)&lt;1),Input!I272,0)</f>
        <v>0</v>
      </c>
      <c r="F256" s="177">
        <f>IF(OR(COUNTIF($B$2:$B255,Input!$F272)&lt;1,COUNTIF($O$2:$O255,Input!$C272)&lt;1),Input!J272,0)</f>
        <v>0</v>
      </c>
      <c r="G256" s="177">
        <f>IF(OR(COUNTIF($B$2:$B255,Input!$F272)&lt;1,COUNTIF($O$2:$O255,Input!$C272)&lt;1),Input!K272,0)</f>
        <v>0</v>
      </c>
      <c r="H256" s="177">
        <f>IF(OR(COUNTIF($B$2:$B255,Input!$F272)&lt;1,COUNTIF($O$2:$O255,Input!$C272)&lt;1),Input!L272,0)</f>
        <v>0</v>
      </c>
      <c r="I256" s="177">
        <f>IF(OR(COUNTIF($B$2:$B255,Input!$F272)&lt;1,COUNTIF($O$2:$O255,Input!$C272)&lt;1),Input!M272,0)</f>
        <v>0</v>
      </c>
      <c r="J256" s="177">
        <f>IF(OR(COUNTIF($B$2:$B255,Input!$F272)&lt;1,COUNTIF($O$2:$O255,Input!$C272)&lt;1),Input!N272,0)</f>
        <v>0</v>
      </c>
      <c r="K256" s="177">
        <f>IF(OR(COUNTIF($B$2:$B255,Input!$F272)&lt;1,COUNTIF($O$2:$O255,Input!$C272)&lt;1),Input!O272,0)</f>
        <v>0</v>
      </c>
      <c r="L256" s="177">
        <f>IF(OR(COUNTIF($B$2:$B255,Input!$F272)&lt;1,COUNTIF($O$2:$O255,Input!$C272)&lt;1),Input!P272,0)</f>
        <v>0</v>
      </c>
      <c r="M256" s="129" t="str">
        <f t="shared" si="34"/>
        <v/>
      </c>
      <c r="N256" s="161">
        <f t="shared" si="32"/>
        <v>0</v>
      </c>
      <c r="O256" s="168">
        <f>Input!C272</f>
        <v>0</v>
      </c>
      <c r="P256" s="168"/>
      <c r="R256" s="131">
        <f t="shared" si="33"/>
        <v>0</v>
      </c>
      <c r="S256" s="133" t="str">
        <f t="shared" si="31"/>
        <v xml:space="preserve"> </v>
      </c>
      <c r="T256" s="133"/>
      <c r="U256" s="132" t="str">
        <f>_xlfn.IFNA(IF($D256=0,LOOKUP($F256,{0.1,0.2,0.3,0.4,0.5,0.6,0.7,0.8,0.9,1},{22,34,46,58,70,82,94,106,118,130}),""),"")</f>
        <v/>
      </c>
      <c r="V256" s="132" t="str">
        <f>_xlfn.IFNA(IF($D256=1,LOOKUP($F256,{0.1,0.2,0.3,0.4,0.5,0.6,0.7,0.8,0.9,1},{23,35,47,59,71,83,95,107,119,131}),""),"")</f>
        <v/>
      </c>
      <c r="W256" s="132" t="str">
        <f>_xlfn.IFNA(IF($D256=2,LOOKUP($F256,{0.1,0.2,0.3,0.4,0.5,0.6,0.7,0.8,0.9,1},{24,36,48,60,72,84,96,108,120,132}),""),"")</f>
        <v/>
      </c>
      <c r="X256" s="132" t="str">
        <f>_xlfn.IFNA(IF($D256=3,LOOKUP($F256,{0.1,0.2,0.3,0.4,0.5,0.6,0.7,0.8,0.9,1},{25,37,49,61,73,85,97,109,121,133}),""),"")</f>
        <v/>
      </c>
      <c r="Y256" s="132" t="str">
        <f>_xlfn.IFNA(IF($D256=4,LOOKUP($F256,{0.1,0.2,0.3,0.4,0.5,0.6,0.7,0.8,0.9,1},{26,38,50,62,74,86,98,110,122,134}),""),"")</f>
        <v/>
      </c>
      <c r="Z256" s="132" t="str">
        <f>_xlfn.IFNA(IF($D256=5,LOOKUP($F256,{0.1,0.2,0.3,0.4,0.5,0.6,0.7,0.8,0.9,1},{27,39,51,63,75,87,99,111,123,135}),""),"")</f>
        <v/>
      </c>
      <c r="AA256" s="132">
        <f t="shared" si="35"/>
        <v>0</v>
      </c>
      <c r="AB256" s="132" t="str">
        <f t="shared" si="36"/>
        <v>00</v>
      </c>
      <c r="AC256" s="82" t="e">
        <f>VLOOKUP(AB256,'AMI Ref'!T:U,2,FALSE)</f>
        <v>#N/A</v>
      </c>
      <c r="AD256" s="124"/>
      <c r="AE256" s="81" t="str">
        <f>_xlfn.IFNA(IF($D256=0,IF($J256="Not Paid by Tenant",0,INDEX('AMI Ref'!$K$5:$N$5,MATCH($J256,{"Oil","Gas","Electric - Other","ELECTRIC - HEAT PUMP"},0))),0),"")</f>
        <v/>
      </c>
      <c r="AF256" s="81">
        <f>_xlfn.IFNA(IF($D256=1,IF($J256="Not Paid by Tenant",0,INDEX('AMI Ref'!$K$6:$N$6,MATCH($J256,{"Oil","Gas","Electric - Other","ELECTRIC - HEAT PUMP"},0))),0),"")</f>
        <v>0</v>
      </c>
      <c r="AG256" s="81">
        <f>_xlfn.IFNA(IF($D256=2,IF($J256="Not Paid by Tenant",0,INDEX('AMI Ref'!$K$7:$N$7,MATCH($J256,{"Oil","Gas","Electric - Other","ELECTRIC - HEAT PUMP"},0))),0),"")</f>
        <v>0</v>
      </c>
      <c r="AH256" s="81">
        <f>_xlfn.IFNA(IF($D256=3,IF($J256="Not Paid by Tenant",0,INDEX('AMI Ref'!$K$8:$N$8,MATCH($J256,{"Oil","Gas","Electric - Other","ELECTRIC - HEAT PUMP"},0))),0),"")</f>
        <v>0</v>
      </c>
      <c r="AI256" s="81">
        <f>_xlfn.IFNA(IF($D256=4,IF($J256="Not Paid by Tenant",0,INDEX('AMI Ref'!$K$9:$N$9,MATCH($J256,{"Oil","Gas","Electric - Other","ELECTRIC - HEAT PUMP"},0))),0),"")</f>
        <v>0</v>
      </c>
      <c r="AJ256" s="81">
        <f>_xlfn.IFNA(IF($D256=5,IF($J256="Not Paid by Tenant",0,INDEX('AMI Ref'!$K$10:$N$10,MATCH($J256,{"Oil","Gas","Electric - Other","ELECTRIC - HEAT PUMP"},0))),0),"")</f>
        <v>0</v>
      </c>
      <c r="AK256" s="128"/>
      <c r="AL256" s="81" t="str">
        <f>_xlfn.IFNA(IF($D256=0,IF($K256="Not Paid by Tenant",0,INDEX('AMI Ref'!$O$5:$R$5,MATCH($K256,{"Oil","Gas","Electric - Other","Electric ccASHP - split"},0))),0),"")</f>
        <v/>
      </c>
      <c r="AM256" s="81">
        <f>_xlfn.IFNA(IF($D256=1,IF($K256="Not Paid by Tenant",0,INDEX('AMI Ref'!$O$6:$R$6,MATCH($K256,{"Oil","Gas","Electric - Other","Electric ccASHP - split"},0))),0),"")</f>
        <v>0</v>
      </c>
      <c r="AN256" s="81">
        <f>_xlfn.IFNA(IF($D256=2,IF($K256="Not Paid by Tenant",0,INDEX('AMI Ref'!$O$7:$R$7,MATCH($K256,{"Oil","Gas","Electric - Other","Electric ccASHP - split"},0))),0),"")</f>
        <v>0</v>
      </c>
      <c r="AO256" s="81">
        <f>_xlfn.IFNA(IF($D256=3,IF($K256="Not Paid by Tenant",0,INDEX('AMI Ref'!$O$8:$R$8,MATCH($K256,{"Oil","Gas","Electric - Other","Electric ccASHP - split"},0))),0),"")</f>
        <v>0</v>
      </c>
      <c r="AP256" s="81">
        <f>_xlfn.IFNA(IF($D256=4,IF($K256="Not Paid by Tenant",0,INDEX('AMI Ref'!$O$9:$R$9,MATCH($K256,{"Oil","Gas","Electric - Other","Electric ccASHP - split"},0))),0),"")</f>
        <v>0</v>
      </c>
      <c r="AQ256" s="81">
        <f>_xlfn.IFNA(IF($D256=5,IF($K256="Not Paid by Tenant",0,INDEX('AMI Ref'!$O$10:$R$10,MATCH($K256,{"Oil","Gas","Electric - Other","Electric ccASHP - split"},0))),0),"")</f>
        <v>0</v>
      </c>
      <c r="AR256" s="124">
        <f t="shared" si="37"/>
        <v>0</v>
      </c>
      <c r="AS256" s="123" t="e">
        <f t="shared" si="38"/>
        <v>#N/A</v>
      </c>
    </row>
    <row r="257" spans="1:45" ht="12.95" customHeight="1" x14ac:dyDescent="0.2">
      <c r="A257" s="130">
        <v>255</v>
      </c>
      <c r="B257" s="177">
        <f>IF(OR(COUNTIF($B$2:$B256,Input!$F273)&lt;1,COUNTIF($O$2:$O256,Input!$C273)&lt;1),Input!F273,0)</f>
        <v>0</v>
      </c>
      <c r="C257" s="177">
        <f>IF(OR(COUNTIF($B$2:$B256,Input!$F273)&lt;1,COUNTIF($O$2:$O256,Input!$C273)&lt;1),Input!G273,0)</f>
        <v>0</v>
      </c>
      <c r="D257" s="177">
        <f>IF(OR(COUNTIF($B$2:$B256,Input!$F273)&lt;1,COUNTIF($O$2:$O256,Input!$C273)&lt;1),Input!H273,0)</f>
        <v>0</v>
      </c>
      <c r="E257" s="177">
        <f>IF(OR(COUNTIF($B$2:$B256,Input!$F273)&lt;1,COUNTIF($O$2:$O256,Input!$C273)&lt;1),Input!I273,0)</f>
        <v>0</v>
      </c>
      <c r="F257" s="177">
        <f>IF(OR(COUNTIF($B$2:$B256,Input!$F273)&lt;1,COUNTIF($O$2:$O256,Input!$C273)&lt;1),Input!J273,0)</f>
        <v>0</v>
      </c>
      <c r="G257" s="177">
        <f>IF(OR(COUNTIF($B$2:$B256,Input!$F273)&lt;1,COUNTIF($O$2:$O256,Input!$C273)&lt;1),Input!K273,0)</f>
        <v>0</v>
      </c>
      <c r="H257" s="177">
        <f>IF(OR(COUNTIF($B$2:$B256,Input!$F273)&lt;1,COUNTIF($O$2:$O256,Input!$C273)&lt;1),Input!L273,0)</f>
        <v>0</v>
      </c>
      <c r="I257" s="177">
        <f>IF(OR(COUNTIF($B$2:$B256,Input!$F273)&lt;1,COUNTIF($O$2:$O256,Input!$C273)&lt;1),Input!M273,0)</f>
        <v>0</v>
      </c>
      <c r="J257" s="177">
        <f>IF(OR(COUNTIF($B$2:$B256,Input!$F273)&lt;1,COUNTIF($O$2:$O256,Input!$C273)&lt;1),Input!N273,0)</f>
        <v>0</v>
      </c>
      <c r="K257" s="177">
        <f>IF(OR(COUNTIF($B$2:$B256,Input!$F273)&lt;1,COUNTIF($O$2:$O256,Input!$C273)&lt;1),Input!O273,0)</f>
        <v>0</v>
      </c>
      <c r="L257" s="177">
        <f>IF(OR(COUNTIF($B$2:$B256,Input!$F273)&lt;1,COUNTIF($O$2:$O256,Input!$C273)&lt;1),Input!P273,0)</f>
        <v>0</v>
      </c>
      <c r="M257" s="129" t="str">
        <f t="shared" si="34"/>
        <v/>
      </c>
      <c r="N257" s="161">
        <f t="shared" si="32"/>
        <v>0</v>
      </c>
      <c r="O257" s="168">
        <f>Input!C273</f>
        <v>0</v>
      </c>
      <c r="P257" s="168"/>
      <c r="R257" s="131">
        <f t="shared" si="33"/>
        <v>0</v>
      </c>
      <c r="S257" s="133" t="str">
        <f t="shared" si="31"/>
        <v xml:space="preserve"> </v>
      </c>
      <c r="T257" s="133"/>
      <c r="U257" s="132" t="str">
        <f>_xlfn.IFNA(IF($D257=0,LOOKUP($F257,{0.1,0.2,0.3,0.4,0.5,0.6,0.7,0.8,0.9,1},{22,34,46,58,70,82,94,106,118,130}),""),"")</f>
        <v/>
      </c>
      <c r="V257" s="132" t="str">
        <f>_xlfn.IFNA(IF($D257=1,LOOKUP($F257,{0.1,0.2,0.3,0.4,0.5,0.6,0.7,0.8,0.9,1},{23,35,47,59,71,83,95,107,119,131}),""),"")</f>
        <v/>
      </c>
      <c r="W257" s="132" t="str">
        <f>_xlfn.IFNA(IF($D257=2,LOOKUP($F257,{0.1,0.2,0.3,0.4,0.5,0.6,0.7,0.8,0.9,1},{24,36,48,60,72,84,96,108,120,132}),""),"")</f>
        <v/>
      </c>
      <c r="X257" s="132" t="str">
        <f>_xlfn.IFNA(IF($D257=3,LOOKUP($F257,{0.1,0.2,0.3,0.4,0.5,0.6,0.7,0.8,0.9,1},{25,37,49,61,73,85,97,109,121,133}),""),"")</f>
        <v/>
      </c>
      <c r="Y257" s="132" t="str">
        <f>_xlfn.IFNA(IF($D257=4,LOOKUP($F257,{0.1,0.2,0.3,0.4,0.5,0.6,0.7,0.8,0.9,1},{26,38,50,62,74,86,98,110,122,134}),""),"")</f>
        <v/>
      </c>
      <c r="Z257" s="132" t="str">
        <f>_xlfn.IFNA(IF($D257=5,LOOKUP($F257,{0.1,0.2,0.3,0.4,0.5,0.6,0.7,0.8,0.9,1},{27,39,51,63,75,87,99,111,123,135}),""),"")</f>
        <v/>
      </c>
      <c r="AA257" s="132">
        <f t="shared" si="35"/>
        <v>0</v>
      </c>
      <c r="AB257" s="132" t="str">
        <f t="shared" si="36"/>
        <v>00</v>
      </c>
      <c r="AC257" s="82" t="e">
        <f>VLOOKUP(AB257,'AMI Ref'!T:U,2,FALSE)</f>
        <v>#N/A</v>
      </c>
      <c r="AD257" s="124"/>
      <c r="AE257" s="81" t="str">
        <f>_xlfn.IFNA(IF($D257=0,IF($J257="Not Paid by Tenant",0,INDEX('AMI Ref'!$K$5:$N$5,MATCH($J257,{"Oil","Gas","Electric - Other","ELECTRIC - HEAT PUMP"},0))),0),"")</f>
        <v/>
      </c>
      <c r="AF257" s="81">
        <f>_xlfn.IFNA(IF($D257=1,IF($J257="Not Paid by Tenant",0,INDEX('AMI Ref'!$K$6:$N$6,MATCH($J257,{"Oil","Gas","Electric - Other","ELECTRIC - HEAT PUMP"},0))),0),"")</f>
        <v>0</v>
      </c>
      <c r="AG257" s="81">
        <f>_xlfn.IFNA(IF($D257=2,IF($J257="Not Paid by Tenant",0,INDEX('AMI Ref'!$K$7:$N$7,MATCH($J257,{"Oil","Gas","Electric - Other","ELECTRIC - HEAT PUMP"},0))),0),"")</f>
        <v>0</v>
      </c>
      <c r="AH257" s="81">
        <f>_xlfn.IFNA(IF($D257=3,IF($J257="Not Paid by Tenant",0,INDEX('AMI Ref'!$K$8:$N$8,MATCH($J257,{"Oil","Gas","Electric - Other","ELECTRIC - HEAT PUMP"},0))),0),"")</f>
        <v>0</v>
      </c>
      <c r="AI257" s="81">
        <f>_xlfn.IFNA(IF($D257=4,IF($J257="Not Paid by Tenant",0,INDEX('AMI Ref'!$K$9:$N$9,MATCH($J257,{"Oil","Gas","Electric - Other","ELECTRIC - HEAT PUMP"},0))),0),"")</f>
        <v>0</v>
      </c>
      <c r="AJ257" s="81">
        <f>_xlfn.IFNA(IF($D257=5,IF($J257="Not Paid by Tenant",0,INDEX('AMI Ref'!$K$10:$N$10,MATCH($J257,{"Oil","Gas","Electric - Other","ELECTRIC - HEAT PUMP"},0))),0),"")</f>
        <v>0</v>
      </c>
      <c r="AK257" s="128"/>
      <c r="AL257" s="81" t="str">
        <f>_xlfn.IFNA(IF($D257=0,IF($K257="Not Paid by Tenant",0,INDEX('AMI Ref'!$O$5:$R$5,MATCH($K257,{"Oil","Gas","Electric - Other","Electric ccASHP - split"},0))),0),"")</f>
        <v/>
      </c>
      <c r="AM257" s="81">
        <f>_xlfn.IFNA(IF($D257=1,IF($K257="Not Paid by Tenant",0,INDEX('AMI Ref'!$O$6:$R$6,MATCH($K257,{"Oil","Gas","Electric - Other","Electric ccASHP - split"},0))),0),"")</f>
        <v>0</v>
      </c>
      <c r="AN257" s="81">
        <f>_xlfn.IFNA(IF($D257=2,IF($K257="Not Paid by Tenant",0,INDEX('AMI Ref'!$O$7:$R$7,MATCH($K257,{"Oil","Gas","Electric - Other","Electric ccASHP - split"},0))),0),"")</f>
        <v>0</v>
      </c>
      <c r="AO257" s="81">
        <f>_xlfn.IFNA(IF($D257=3,IF($K257="Not Paid by Tenant",0,INDEX('AMI Ref'!$O$8:$R$8,MATCH($K257,{"Oil","Gas","Electric - Other","Electric ccASHP - split"},0))),0),"")</f>
        <v>0</v>
      </c>
      <c r="AP257" s="81">
        <f>_xlfn.IFNA(IF($D257=4,IF($K257="Not Paid by Tenant",0,INDEX('AMI Ref'!$O$9:$R$9,MATCH($K257,{"Oil","Gas","Electric - Other","Electric ccASHP - split"},0))),0),"")</f>
        <v>0</v>
      </c>
      <c r="AQ257" s="81">
        <f>_xlfn.IFNA(IF($D257=5,IF($K257="Not Paid by Tenant",0,INDEX('AMI Ref'!$O$10:$R$10,MATCH($K257,{"Oil","Gas","Electric - Other","Electric ccASHP - split"},0))),0),"")</f>
        <v>0</v>
      </c>
      <c r="AR257" s="124">
        <f t="shared" si="37"/>
        <v>0</v>
      </c>
      <c r="AS257" s="123" t="e">
        <f t="shared" si="38"/>
        <v>#N/A</v>
      </c>
    </row>
    <row r="258" spans="1:45" ht="12.95" customHeight="1" x14ac:dyDescent="0.2">
      <c r="A258" s="130">
        <v>256</v>
      </c>
      <c r="B258" s="177">
        <f>IF(OR(COUNTIF($B$2:$B257,Input!$F274)&lt;1,COUNTIF($O$2:$O257,Input!$C274)&lt;1),Input!F274,0)</f>
        <v>0</v>
      </c>
      <c r="C258" s="177">
        <f>IF(OR(COUNTIF($B$2:$B257,Input!$F274)&lt;1,COUNTIF($O$2:$O257,Input!$C274)&lt;1),Input!G274,0)</f>
        <v>0</v>
      </c>
      <c r="D258" s="177">
        <f>IF(OR(COUNTIF($B$2:$B257,Input!$F274)&lt;1,COUNTIF($O$2:$O257,Input!$C274)&lt;1),Input!H274,0)</f>
        <v>0</v>
      </c>
      <c r="E258" s="177">
        <f>IF(OR(COUNTIF($B$2:$B257,Input!$F274)&lt;1,COUNTIF($O$2:$O257,Input!$C274)&lt;1),Input!I274,0)</f>
        <v>0</v>
      </c>
      <c r="F258" s="177">
        <f>IF(OR(COUNTIF($B$2:$B257,Input!$F274)&lt;1,COUNTIF($O$2:$O257,Input!$C274)&lt;1),Input!J274,0)</f>
        <v>0</v>
      </c>
      <c r="G258" s="177">
        <f>IF(OR(COUNTIF($B$2:$B257,Input!$F274)&lt;1,COUNTIF($O$2:$O257,Input!$C274)&lt;1),Input!K274,0)</f>
        <v>0</v>
      </c>
      <c r="H258" s="177">
        <f>IF(OR(COUNTIF($B$2:$B257,Input!$F274)&lt;1,COUNTIF($O$2:$O257,Input!$C274)&lt;1),Input!L274,0)</f>
        <v>0</v>
      </c>
      <c r="I258" s="177">
        <f>IF(OR(COUNTIF($B$2:$B257,Input!$F274)&lt;1,COUNTIF($O$2:$O257,Input!$C274)&lt;1),Input!M274,0)</f>
        <v>0</v>
      </c>
      <c r="J258" s="177">
        <f>IF(OR(COUNTIF($B$2:$B257,Input!$F274)&lt;1,COUNTIF($O$2:$O257,Input!$C274)&lt;1),Input!N274,0)</f>
        <v>0</v>
      </c>
      <c r="K258" s="177">
        <f>IF(OR(COUNTIF($B$2:$B257,Input!$F274)&lt;1,COUNTIF($O$2:$O257,Input!$C274)&lt;1),Input!O274,0)</f>
        <v>0</v>
      </c>
      <c r="L258" s="177">
        <f>IF(OR(COUNTIF($B$2:$B257,Input!$F274)&lt;1,COUNTIF($O$2:$O257,Input!$C274)&lt;1),Input!P274,0)</f>
        <v>0</v>
      </c>
      <c r="M258" s="129" t="str">
        <f t="shared" si="34"/>
        <v/>
      </c>
      <c r="N258" s="161">
        <f t="shared" si="32"/>
        <v>0</v>
      </c>
      <c r="O258" s="168">
        <f>Input!C274</f>
        <v>0</v>
      </c>
      <c r="P258" s="168"/>
      <c r="R258" s="131">
        <f t="shared" si="33"/>
        <v>0</v>
      </c>
      <c r="S258" s="133" t="str">
        <f t="shared" si="31"/>
        <v xml:space="preserve"> </v>
      </c>
      <c r="T258" s="133"/>
      <c r="U258" s="132" t="str">
        <f>_xlfn.IFNA(IF($D258=0,LOOKUP($F258,{0.1,0.2,0.3,0.4,0.5,0.6,0.7,0.8,0.9,1},{22,34,46,58,70,82,94,106,118,130}),""),"")</f>
        <v/>
      </c>
      <c r="V258" s="132" t="str">
        <f>_xlfn.IFNA(IF($D258=1,LOOKUP($F258,{0.1,0.2,0.3,0.4,0.5,0.6,0.7,0.8,0.9,1},{23,35,47,59,71,83,95,107,119,131}),""),"")</f>
        <v/>
      </c>
      <c r="W258" s="132" t="str">
        <f>_xlfn.IFNA(IF($D258=2,LOOKUP($F258,{0.1,0.2,0.3,0.4,0.5,0.6,0.7,0.8,0.9,1},{24,36,48,60,72,84,96,108,120,132}),""),"")</f>
        <v/>
      </c>
      <c r="X258" s="132" t="str">
        <f>_xlfn.IFNA(IF($D258=3,LOOKUP($F258,{0.1,0.2,0.3,0.4,0.5,0.6,0.7,0.8,0.9,1},{25,37,49,61,73,85,97,109,121,133}),""),"")</f>
        <v/>
      </c>
      <c r="Y258" s="132" t="str">
        <f>_xlfn.IFNA(IF($D258=4,LOOKUP($F258,{0.1,0.2,0.3,0.4,0.5,0.6,0.7,0.8,0.9,1},{26,38,50,62,74,86,98,110,122,134}),""),"")</f>
        <v/>
      </c>
      <c r="Z258" s="132" t="str">
        <f>_xlfn.IFNA(IF($D258=5,LOOKUP($F258,{0.1,0.2,0.3,0.4,0.5,0.6,0.7,0.8,0.9,1},{27,39,51,63,75,87,99,111,123,135}),""),"")</f>
        <v/>
      </c>
      <c r="AA258" s="132">
        <f t="shared" si="35"/>
        <v>0</v>
      </c>
      <c r="AB258" s="132" t="str">
        <f t="shared" si="36"/>
        <v>00</v>
      </c>
      <c r="AC258" s="82" t="e">
        <f>VLOOKUP(AB258,'AMI Ref'!T:U,2,FALSE)</f>
        <v>#N/A</v>
      </c>
      <c r="AD258" s="124"/>
      <c r="AE258" s="81" t="str">
        <f>_xlfn.IFNA(IF($D258=0,IF($J258="Not Paid by Tenant",0,INDEX('AMI Ref'!$K$5:$N$5,MATCH($J258,{"Oil","Gas","Electric - Other","ELECTRIC - HEAT PUMP"},0))),0),"")</f>
        <v/>
      </c>
      <c r="AF258" s="81">
        <f>_xlfn.IFNA(IF($D258=1,IF($J258="Not Paid by Tenant",0,INDEX('AMI Ref'!$K$6:$N$6,MATCH($J258,{"Oil","Gas","Electric - Other","ELECTRIC - HEAT PUMP"},0))),0),"")</f>
        <v>0</v>
      </c>
      <c r="AG258" s="81">
        <f>_xlfn.IFNA(IF($D258=2,IF($J258="Not Paid by Tenant",0,INDEX('AMI Ref'!$K$7:$N$7,MATCH($J258,{"Oil","Gas","Electric - Other","ELECTRIC - HEAT PUMP"},0))),0),"")</f>
        <v>0</v>
      </c>
      <c r="AH258" s="81">
        <f>_xlfn.IFNA(IF($D258=3,IF($J258="Not Paid by Tenant",0,INDEX('AMI Ref'!$K$8:$N$8,MATCH($J258,{"Oil","Gas","Electric - Other","ELECTRIC - HEAT PUMP"},0))),0),"")</f>
        <v>0</v>
      </c>
      <c r="AI258" s="81">
        <f>_xlfn.IFNA(IF($D258=4,IF($J258="Not Paid by Tenant",0,INDEX('AMI Ref'!$K$9:$N$9,MATCH($J258,{"Oil","Gas","Electric - Other","ELECTRIC - HEAT PUMP"},0))),0),"")</f>
        <v>0</v>
      </c>
      <c r="AJ258" s="81">
        <f>_xlfn.IFNA(IF($D258=5,IF($J258="Not Paid by Tenant",0,INDEX('AMI Ref'!$K$10:$N$10,MATCH($J258,{"Oil","Gas","Electric - Other","ELECTRIC - HEAT PUMP"},0))),0),"")</f>
        <v>0</v>
      </c>
      <c r="AK258" s="128"/>
      <c r="AL258" s="81" t="str">
        <f>_xlfn.IFNA(IF($D258=0,IF($K258="Not Paid by Tenant",0,INDEX('AMI Ref'!$O$5:$R$5,MATCH($K258,{"Oil","Gas","Electric - Other","Electric ccASHP - split"},0))),0),"")</f>
        <v/>
      </c>
      <c r="AM258" s="81">
        <f>_xlfn.IFNA(IF($D258=1,IF($K258="Not Paid by Tenant",0,INDEX('AMI Ref'!$O$6:$R$6,MATCH($K258,{"Oil","Gas","Electric - Other","Electric ccASHP - split"},0))),0),"")</f>
        <v>0</v>
      </c>
      <c r="AN258" s="81">
        <f>_xlfn.IFNA(IF($D258=2,IF($K258="Not Paid by Tenant",0,INDEX('AMI Ref'!$O$7:$R$7,MATCH($K258,{"Oil","Gas","Electric - Other","Electric ccASHP - split"},0))),0),"")</f>
        <v>0</v>
      </c>
      <c r="AO258" s="81">
        <f>_xlfn.IFNA(IF($D258=3,IF($K258="Not Paid by Tenant",0,INDEX('AMI Ref'!$O$8:$R$8,MATCH($K258,{"Oil","Gas","Electric - Other","Electric ccASHP - split"},0))),0),"")</f>
        <v>0</v>
      </c>
      <c r="AP258" s="81">
        <f>_xlfn.IFNA(IF($D258=4,IF($K258="Not Paid by Tenant",0,INDEX('AMI Ref'!$O$9:$R$9,MATCH($K258,{"Oil","Gas","Electric - Other","Electric ccASHP - split"},0))),0),"")</f>
        <v>0</v>
      </c>
      <c r="AQ258" s="81">
        <f>_xlfn.IFNA(IF($D258=5,IF($K258="Not Paid by Tenant",0,INDEX('AMI Ref'!$O$10:$R$10,MATCH($K258,{"Oil","Gas","Electric - Other","Electric ccASHP - split"},0))),0),"")</f>
        <v>0</v>
      </c>
      <c r="AR258" s="124">
        <f t="shared" si="37"/>
        <v>0</v>
      </c>
      <c r="AS258" s="123" t="e">
        <f t="shared" si="38"/>
        <v>#N/A</v>
      </c>
    </row>
    <row r="259" spans="1:45" ht="12.95" customHeight="1" x14ac:dyDescent="0.2">
      <c r="A259" s="130">
        <v>257</v>
      </c>
      <c r="B259" s="177">
        <f>IF(OR(COUNTIF($B$2:$B258,Input!$F275)&lt;1,COUNTIF($O$2:$O258,Input!$C275)&lt;1),Input!F275,0)</f>
        <v>0</v>
      </c>
      <c r="C259" s="177">
        <f>IF(OR(COUNTIF($B$2:$B258,Input!$F275)&lt;1,COUNTIF($O$2:$O258,Input!$C275)&lt;1),Input!G275,0)</f>
        <v>0</v>
      </c>
      <c r="D259" s="177">
        <f>IF(OR(COUNTIF($B$2:$B258,Input!$F275)&lt;1,COUNTIF($O$2:$O258,Input!$C275)&lt;1),Input!H275,0)</f>
        <v>0</v>
      </c>
      <c r="E259" s="177">
        <f>IF(OR(COUNTIF($B$2:$B258,Input!$F275)&lt;1,COUNTIF($O$2:$O258,Input!$C275)&lt;1),Input!I275,0)</f>
        <v>0</v>
      </c>
      <c r="F259" s="177">
        <f>IF(OR(COUNTIF($B$2:$B258,Input!$F275)&lt;1,COUNTIF($O$2:$O258,Input!$C275)&lt;1),Input!J275,0)</f>
        <v>0</v>
      </c>
      <c r="G259" s="177">
        <f>IF(OR(COUNTIF($B$2:$B258,Input!$F275)&lt;1,COUNTIF($O$2:$O258,Input!$C275)&lt;1),Input!K275,0)</f>
        <v>0</v>
      </c>
      <c r="H259" s="177">
        <f>IF(OR(COUNTIF($B$2:$B258,Input!$F275)&lt;1,COUNTIF($O$2:$O258,Input!$C275)&lt;1),Input!L275,0)</f>
        <v>0</v>
      </c>
      <c r="I259" s="177">
        <f>IF(OR(COUNTIF($B$2:$B258,Input!$F275)&lt;1,COUNTIF($O$2:$O258,Input!$C275)&lt;1),Input!M275,0)</f>
        <v>0</v>
      </c>
      <c r="J259" s="177">
        <f>IF(OR(COUNTIF($B$2:$B258,Input!$F275)&lt;1,COUNTIF($O$2:$O258,Input!$C275)&lt;1),Input!N275,0)</f>
        <v>0</v>
      </c>
      <c r="K259" s="177">
        <f>IF(OR(COUNTIF($B$2:$B258,Input!$F275)&lt;1,COUNTIF($O$2:$O258,Input!$C275)&lt;1),Input!O275,0)</f>
        <v>0</v>
      </c>
      <c r="L259" s="177">
        <f>IF(OR(COUNTIF($B$2:$B258,Input!$F275)&lt;1,COUNTIF($O$2:$O258,Input!$C275)&lt;1),Input!P275,0)</f>
        <v>0</v>
      </c>
      <c r="M259" s="129" t="str">
        <f t="shared" si="34"/>
        <v/>
      </c>
      <c r="N259" s="161">
        <f t="shared" si="32"/>
        <v>0</v>
      </c>
      <c r="O259" s="168">
        <f>Input!C275</f>
        <v>0</v>
      </c>
      <c r="P259" s="168"/>
      <c r="R259" s="131">
        <f t="shared" si="33"/>
        <v>0</v>
      </c>
      <c r="S259" s="133" t="str">
        <f t="shared" ref="S259:S322" si="39">IF(H259="Yes w/ Elec. Stove","G"," ")</f>
        <v xml:space="preserve"> </v>
      </c>
      <c r="T259" s="133"/>
      <c r="U259" s="132" t="str">
        <f>_xlfn.IFNA(IF($D259=0,LOOKUP($F259,{0.1,0.2,0.3,0.4,0.5,0.6,0.7,0.8,0.9,1},{22,34,46,58,70,82,94,106,118,130}),""),"")</f>
        <v/>
      </c>
      <c r="V259" s="132" t="str">
        <f>_xlfn.IFNA(IF($D259=1,LOOKUP($F259,{0.1,0.2,0.3,0.4,0.5,0.6,0.7,0.8,0.9,1},{23,35,47,59,71,83,95,107,119,131}),""),"")</f>
        <v/>
      </c>
      <c r="W259" s="132" t="str">
        <f>_xlfn.IFNA(IF($D259=2,LOOKUP($F259,{0.1,0.2,0.3,0.4,0.5,0.6,0.7,0.8,0.9,1},{24,36,48,60,72,84,96,108,120,132}),""),"")</f>
        <v/>
      </c>
      <c r="X259" s="132" t="str">
        <f>_xlfn.IFNA(IF($D259=3,LOOKUP($F259,{0.1,0.2,0.3,0.4,0.5,0.6,0.7,0.8,0.9,1},{25,37,49,61,73,85,97,109,121,133}),""),"")</f>
        <v/>
      </c>
      <c r="Y259" s="132" t="str">
        <f>_xlfn.IFNA(IF($D259=4,LOOKUP($F259,{0.1,0.2,0.3,0.4,0.5,0.6,0.7,0.8,0.9,1},{26,38,50,62,74,86,98,110,122,134}),""),"")</f>
        <v/>
      </c>
      <c r="Z259" s="132" t="str">
        <f>_xlfn.IFNA(IF($D259=5,LOOKUP($F259,{0.1,0.2,0.3,0.4,0.5,0.6,0.7,0.8,0.9,1},{27,39,51,63,75,87,99,111,123,135}),""),"")</f>
        <v/>
      </c>
      <c r="AA259" s="132">
        <f t="shared" si="35"/>
        <v>0</v>
      </c>
      <c r="AB259" s="132" t="str">
        <f t="shared" si="36"/>
        <v>00</v>
      </c>
      <c r="AC259" s="82" t="e">
        <f>VLOOKUP(AB259,'AMI Ref'!T:U,2,FALSE)</f>
        <v>#N/A</v>
      </c>
      <c r="AD259" s="124"/>
      <c r="AE259" s="81" t="str">
        <f>_xlfn.IFNA(IF($D259=0,IF($J259="Not Paid by Tenant",0,INDEX('AMI Ref'!$K$5:$N$5,MATCH($J259,{"Oil","Gas","Electric - Other","ELECTRIC - HEAT PUMP"},0))),0),"")</f>
        <v/>
      </c>
      <c r="AF259" s="81">
        <f>_xlfn.IFNA(IF($D259=1,IF($J259="Not Paid by Tenant",0,INDEX('AMI Ref'!$K$6:$N$6,MATCH($J259,{"Oil","Gas","Electric - Other","ELECTRIC - HEAT PUMP"},0))),0),"")</f>
        <v>0</v>
      </c>
      <c r="AG259" s="81">
        <f>_xlfn.IFNA(IF($D259=2,IF($J259="Not Paid by Tenant",0,INDEX('AMI Ref'!$K$7:$N$7,MATCH($J259,{"Oil","Gas","Electric - Other","ELECTRIC - HEAT PUMP"},0))),0),"")</f>
        <v>0</v>
      </c>
      <c r="AH259" s="81">
        <f>_xlfn.IFNA(IF($D259=3,IF($J259="Not Paid by Tenant",0,INDEX('AMI Ref'!$K$8:$N$8,MATCH($J259,{"Oil","Gas","Electric - Other","ELECTRIC - HEAT PUMP"},0))),0),"")</f>
        <v>0</v>
      </c>
      <c r="AI259" s="81">
        <f>_xlfn.IFNA(IF($D259=4,IF($J259="Not Paid by Tenant",0,INDEX('AMI Ref'!$K$9:$N$9,MATCH($J259,{"Oil","Gas","Electric - Other","ELECTRIC - HEAT PUMP"},0))),0),"")</f>
        <v>0</v>
      </c>
      <c r="AJ259" s="81">
        <f>_xlfn.IFNA(IF($D259=5,IF($J259="Not Paid by Tenant",0,INDEX('AMI Ref'!$K$10:$N$10,MATCH($J259,{"Oil","Gas","Electric - Other","ELECTRIC - HEAT PUMP"},0))),0),"")</f>
        <v>0</v>
      </c>
      <c r="AK259" s="128"/>
      <c r="AL259" s="81" t="str">
        <f>_xlfn.IFNA(IF($D259=0,IF($K259="Not Paid by Tenant",0,INDEX('AMI Ref'!$O$5:$R$5,MATCH($K259,{"Oil","Gas","Electric - Other","Electric ccASHP - split"},0))),0),"")</f>
        <v/>
      </c>
      <c r="AM259" s="81">
        <f>_xlfn.IFNA(IF($D259=1,IF($K259="Not Paid by Tenant",0,INDEX('AMI Ref'!$O$6:$R$6,MATCH($K259,{"Oil","Gas","Electric - Other","Electric ccASHP - split"},0))),0),"")</f>
        <v>0</v>
      </c>
      <c r="AN259" s="81">
        <f>_xlfn.IFNA(IF($D259=2,IF($K259="Not Paid by Tenant",0,INDEX('AMI Ref'!$O$7:$R$7,MATCH($K259,{"Oil","Gas","Electric - Other","Electric ccASHP - split"},0))),0),"")</f>
        <v>0</v>
      </c>
      <c r="AO259" s="81">
        <f>_xlfn.IFNA(IF($D259=3,IF($K259="Not Paid by Tenant",0,INDEX('AMI Ref'!$O$8:$R$8,MATCH($K259,{"Oil","Gas","Electric - Other","Electric ccASHP - split"},0))),0),"")</f>
        <v>0</v>
      </c>
      <c r="AP259" s="81">
        <f>_xlfn.IFNA(IF($D259=4,IF($K259="Not Paid by Tenant",0,INDEX('AMI Ref'!$O$9:$R$9,MATCH($K259,{"Oil","Gas","Electric - Other","Electric ccASHP - split"},0))),0),"")</f>
        <v>0</v>
      </c>
      <c r="AQ259" s="81">
        <f>_xlfn.IFNA(IF($D259=5,IF($K259="Not Paid by Tenant",0,INDEX('AMI Ref'!$O$10:$R$10,MATCH($K259,{"Oil","Gas","Electric - Other","Electric ccASHP - split"},0))),0),"")</f>
        <v>0</v>
      </c>
      <c r="AR259" s="124">
        <f t="shared" si="37"/>
        <v>0</v>
      </c>
      <c r="AS259" s="123" t="e">
        <f t="shared" si="38"/>
        <v>#N/A</v>
      </c>
    </row>
    <row r="260" spans="1:45" ht="12.95" customHeight="1" x14ac:dyDescent="0.2">
      <c r="A260" s="130">
        <v>258</v>
      </c>
      <c r="B260" s="177">
        <f>IF(OR(COUNTIF($B$2:$B259,Input!$F276)&lt;1,COUNTIF($O$2:$O259,Input!$C276)&lt;1),Input!F276,0)</f>
        <v>0</v>
      </c>
      <c r="C260" s="177">
        <f>IF(OR(COUNTIF($B$2:$B259,Input!$F276)&lt;1,COUNTIF($O$2:$O259,Input!$C276)&lt;1),Input!G276,0)</f>
        <v>0</v>
      </c>
      <c r="D260" s="177">
        <f>IF(OR(COUNTIF($B$2:$B259,Input!$F276)&lt;1,COUNTIF($O$2:$O259,Input!$C276)&lt;1),Input!H276,0)</f>
        <v>0</v>
      </c>
      <c r="E260" s="177">
        <f>IF(OR(COUNTIF($B$2:$B259,Input!$F276)&lt;1,COUNTIF($O$2:$O259,Input!$C276)&lt;1),Input!I276,0)</f>
        <v>0</v>
      </c>
      <c r="F260" s="177">
        <f>IF(OR(COUNTIF($B$2:$B259,Input!$F276)&lt;1,COUNTIF($O$2:$O259,Input!$C276)&lt;1),Input!J276,0)</f>
        <v>0</v>
      </c>
      <c r="G260" s="177">
        <f>IF(OR(COUNTIF($B$2:$B259,Input!$F276)&lt;1,COUNTIF($O$2:$O259,Input!$C276)&lt;1),Input!K276,0)</f>
        <v>0</v>
      </c>
      <c r="H260" s="177">
        <f>IF(OR(COUNTIF($B$2:$B259,Input!$F276)&lt;1,COUNTIF($O$2:$O259,Input!$C276)&lt;1),Input!L276,0)</f>
        <v>0</v>
      </c>
      <c r="I260" s="177">
        <f>IF(OR(COUNTIF($B$2:$B259,Input!$F276)&lt;1,COUNTIF($O$2:$O259,Input!$C276)&lt;1),Input!M276,0)</f>
        <v>0</v>
      </c>
      <c r="J260" s="177">
        <f>IF(OR(COUNTIF($B$2:$B259,Input!$F276)&lt;1,COUNTIF($O$2:$O259,Input!$C276)&lt;1),Input!N276,0)</f>
        <v>0</v>
      </c>
      <c r="K260" s="177">
        <f>IF(OR(COUNTIF($B$2:$B259,Input!$F276)&lt;1,COUNTIF($O$2:$O259,Input!$C276)&lt;1),Input!O276,0)</f>
        <v>0</v>
      </c>
      <c r="L260" s="177">
        <f>IF(OR(COUNTIF($B$2:$B259,Input!$F276)&lt;1,COUNTIF($O$2:$O259,Input!$C276)&lt;1),Input!P276,0)</f>
        <v>0</v>
      </c>
      <c r="M260" s="129" t="str">
        <f t="shared" si="34"/>
        <v/>
      </c>
      <c r="N260" s="161">
        <f t="shared" ref="N260:N323" si="40">IF(G260&lt;=F260,IF(G260&gt;0%,G260,F260),F260)</f>
        <v>0</v>
      </c>
      <c r="O260" s="168">
        <f>Input!C276</f>
        <v>0</v>
      </c>
      <c r="P260" s="168"/>
      <c r="R260" s="131">
        <f t="shared" ref="R260:R323" si="41">IF(AND($H260="Not Paid by Tenant",$I260="Not Paid by Tenant"),"E",IF(AND($H260="Yes, No Elec. Stove",$I260="Not Paid by Tenant"),"F",IF(AND($H260="Not Paid by Tenant",$I260="Yes"),"H",IF(AND($H260="Yes, No Elec. Stove",$I260="Yes"),"I", ))))</f>
        <v>0</v>
      </c>
      <c r="S260" s="133" t="str">
        <f t="shared" si="39"/>
        <v xml:space="preserve"> </v>
      </c>
      <c r="T260" s="133"/>
      <c r="U260" s="132" t="str">
        <f>_xlfn.IFNA(IF($D260=0,LOOKUP($F260,{0.1,0.2,0.3,0.4,0.5,0.6,0.7,0.8,0.9,1},{22,34,46,58,70,82,94,106,118,130}),""),"")</f>
        <v/>
      </c>
      <c r="V260" s="132" t="str">
        <f>_xlfn.IFNA(IF($D260=1,LOOKUP($F260,{0.1,0.2,0.3,0.4,0.5,0.6,0.7,0.8,0.9,1},{23,35,47,59,71,83,95,107,119,131}),""),"")</f>
        <v/>
      </c>
      <c r="W260" s="132" t="str">
        <f>_xlfn.IFNA(IF($D260=2,LOOKUP($F260,{0.1,0.2,0.3,0.4,0.5,0.6,0.7,0.8,0.9,1},{24,36,48,60,72,84,96,108,120,132}),""),"")</f>
        <v/>
      </c>
      <c r="X260" s="132" t="str">
        <f>_xlfn.IFNA(IF($D260=3,LOOKUP($F260,{0.1,0.2,0.3,0.4,0.5,0.6,0.7,0.8,0.9,1},{25,37,49,61,73,85,97,109,121,133}),""),"")</f>
        <v/>
      </c>
      <c r="Y260" s="132" t="str">
        <f>_xlfn.IFNA(IF($D260=4,LOOKUP($F260,{0.1,0.2,0.3,0.4,0.5,0.6,0.7,0.8,0.9,1},{26,38,50,62,74,86,98,110,122,134}),""),"")</f>
        <v/>
      </c>
      <c r="Z260" s="132" t="str">
        <f>_xlfn.IFNA(IF($D260=5,LOOKUP($F260,{0.1,0.2,0.3,0.4,0.5,0.6,0.7,0.8,0.9,1},{27,39,51,63,75,87,99,111,123,135}),""),"")</f>
        <v/>
      </c>
      <c r="AA260" s="132">
        <f t="shared" si="35"/>
        <v>0</v>
      </c>
      <c r="AB260" s="132" t="str">
        <f t="shared" si="36"/>
        <v>00</v>
      </c>
      <c r="AC260" s="82" t="e">
        <f>VLOOKUP(AB260,'AMI Ref'!T:U,2,FALSE)</f>
        <v>#N/A</v>
      </c>
      <c r="AD260" s="124"/>
      <c r="AE260" s="81" t="str">
        <f>_xlfn.IFNA(IF($D260=0,IF($J260="Not Paid by Tenant",0,INDEX('AMI Ref'!$K$5:$N$5,MATCH($J260,{"Oil","Gas","Electric - Other","ELECTRIC - HEAT PUMP"},0))),0),"")</f>
        <v/>
      </c>
      <c r="AF260" s="81">
        <f>_xlfn.IFNA(IF($D260=1,IF($J260="Not Paid by Tenant",0,INDEX('AMI Ref'!$K$6:$N$6,MATCH($J260,{"Oil","Gas","Electric - Other","ELECTRIC - HEAT PUMP"},0))),0),"")</f>
        <v>0</v>
      </c>
      <c r="AG260" s="81">
        <f>_xlfn.IFNA(IF($D260=2,IF($J260="Not Paid by Tenant",0,INDEX('AMI Ref'!$K$7:$N$7,MATCH($J260,{"Oil","Gas","Electric - Other","ELECTRIC - HEAT PUMP"},0))),0),"")</f>
        <v>0</v>
      </c>
      <c r="AH260" s="81">
        <f>_xlfn.IFNA(IF($D260=3,IF($J260="Not Paid by Tenant",0,INDEX('AMI Ref'!$K$8:$N$8,MATCH($J260,{"Oil","Gas","Electric - Other","ELECTRIC - HEAT PUMP"},0))),0),"")</f>
        <v>0</v>
      </c>
      <c r="AI260" s="81">
        <f>_xlfn.IFNA(IF($D260=4,IF($J260="Not Paid by Tenant",0,INDEX('AMI Ref'!$K$9:$N$9,MATCH($J260,{"Oil","Gas","Electric - Other","ELECTRIC - HEAT PUMP"},0))),0),"")</f>
        <v>0</v>
      </c>
      <c r="AJ260" s="81">
        <f>_xlfn.IFNA(IF($D260=5,IF($J260="Not Paid by Tenant",0,INDEX('AMI Ref'!$K$10:$N$10,MATCH($J260,{"Oil","Gas","Electric - Other","ELECTRIC - HEAT PUMP"},0))),0),"")</f>
        <v>0</v>
      </c>
      <c r="AK260" s="128"/>
      <c r="AL260" s="81" t="str">
        <f>_xlfn.IFNA(IF($D260=0,IF($K260="Not Paid by Tenant",0,INDEX('AMI Ref'!$O$5:$R$5,MATCH($K260,{"Oil","Gas","Electric - Other","Electric ccASHP - split"},0))),0),"")</f>
        <v/>
      </c>
      <c r="AM260" s="81">
        <f>_xlfn.IFNA(IF($D260=1,IF($K260="Not Paid by Tenant",0,INDEX('AMI Ref'!$O$6:$R$6,MATCH($K260,{"Oil","Gas","Electric - Other","Electric ccASHP - split"},0))),0),"")</f>
        <v>0</v>
      </c>
      <c r="AN260" s="81">
        <f>_xlfn.IFNA(IF($D260=2,IF($K260="Not Paid by Tenant",0,INDEX('AMI Ref'!$O$7:$R$7,MATCH($K260,{"Oil","Gas","Electric - Other","Electric ccASHP - split"},0))),0),"")</f>
        <v>0</v>
      </c>
      <c r="AO260" s="81">
        <f>_xlfn.IFNA(IF($D260=3,IF($K260="Not Paid by Tenant",0,INDEX('AMI Ref'!$O$8:$R$8,MATCH($K260,{"Oil","Gas","Electric - Other","Electric ccASHP - split"},0))),0),"")</f>
        <v>0</v>
      </c>
      <c r="AP260" s="81">
        <f>_xlfn.IFNA(IF($D260=4,IF($K260="Not Paid by Tenant",0,INDEX('AMI Ref'!$O$9:$R$9,MATCH($K260,{"Oil","Gas","Electric - Other","Electric ccASHP - split"},0))),0),"")</f>
        <v>0</v>
      </c>
      <c r="AQ260" s="81">
        <f>_xlfn.IFNA(IF($D260=5,IF($K260="Not Paid by Tenant",0,INDEX('AMI Ref'!$O$10:$R$10,MATCH($K260,{"Oil","Gas","Electric - Other","Electric ccASHP - split"},0))),0),"")</f>
        <v>0</v>
      </c>
      <c r="AR260" s="124">
        <f t="shared" si="37"/>
        <v>0</v>
      </c>
      <c r="AS260" s="123" t="e">
        <f t="shared" si="38"/>
        <v>#N/A</v>
      </c>
    </row>
    <row r="261" spans="1:45" ht="12.95" customHeight="1" x14ac:dyDescent="0.2">
      <c r="A261" s="130">
        <v>259</v>
      </c>
      <c r="B261" s="177">
        <f>IF(OR(COUNTIF($B$2:$B260,Input!$F277)&lt;1,COUNTIF($O$2:$O260,Input!$C277)&lt;1),Input!F277,0)</f>
        <v>0</v>
      </c>
      <c r="C261" s="177">
        <f>IF(OR(COUNTIF($B$2:$B260,Input!$F277)&lt;1,COUNTIF($O$2:$O260,Input!$C277)&lt;1),Input!G277,0)</f>
        <v>0</v>
      </c>
      <c r="D261" s="177">
        <f>IF(OR(COUNTIF($B$2:$B260,Input!$F277)&lt;1,COUNTIF($O$2:$O260,Input!$C277)&lt;1),Input!H277,0)</f>
        <v>0</v>
      </c>
      <c r="E261" s="177">
        <f>IF(OR(COUNTIF($B$2:$B260,Input!$F277)&lt;1,COUNTIF($O$2:$O260,Input!$C277)&lt;1),Input!I277,0)</f>
        <v>0</v>
      </c>
      <c r="F261" s="177">
        <f>IF(OR(COUNTIF($B$2:$B260,Input!$F277)&lt;1,COUNTIF($O$2:$O260,Input!$C277)&lt;1),Input!J277,0)</f>
        <v>0</v>
      </c>
      <c r="G261" s="177">
        <f>IF(OR(COUNTIF($B$2:$B260,Input!$F277)&lt;1,COUNTIF($O$2:$O260,Input!$C277)&lt;1),Input!K277,0)</f>
        <v>0</v>
      </c>
      <c r="H261" s="177">
        <f>IF(OR(COUNTIF($B$2:$B260,Input!$F277)&lt;1,COUNTIF($O$2:$O260,Input!$C277)&lt;1),Input!L277,0)</f>
        <v>0</v>
      </c>
      <c r="I261" s="177">
        <f>IF(OR(COUNTIF($B$2:$B260,Input!$F277)&lt;1,COUNTIF($O$2:$O260,Input!$C277)&lt;1),Input!M277,0)</f>
        <v>0</v>
      </c>
      <c r="J261" s="177">
        <f>IF(OR(COUNTIF($B$2:$B260,Input!$F277)&lt;1,COUNTIF($O$2:$O260,Input!$C277)&lt;1),Input!N277,0)</f>
        <v>0</v>
      </c>
      <c r="K261" s="177">
        <f>IF(OR(COUNTIF($B$2:$B260,Input!$F277)&lt;1,COUNTIF($O$2:$O260,Input!$C277)&lt;1),Input!O277,0)</f>
        <v>0</v>
      </c>
      <c r="L261" s="177">
        <f>IF(OR(COUNTIF($B$2:$B260,Input!$F277)&lt;1,COUNTIF($O$2:$O260,Input!$C277)&lt;1),Input!P277,0)</f>
        <v>0</v>
      </c>
      <c r="M261" s="129" t="str">
        <f t="shared" si="34"/>
        <v/>
      </c>
      <c r="N261" s="161">
        <f t="shared" si="40"/>
        <v>0</v>
      </c>
      <c r="O261" s="168">
        <f>Input!C277</f>
        <v>0</v>
      </c>
      <c r="P261" s="168"/>
      <c r="R261" s="131">
        <f t="shared" si="41"/>
        <v>0</v>
      </c>
      <c r="S261" s="133" t="str">
        <f t="shared" si="39"/>
        <v xml:space="preserve"> </v>
      </c>
      <c r="T261" s="133"/>
      <c r="U261" s="132" t="str">
        <f>_xlfn.IFNA(IF($D261=0,LOOKUP($F261,{0.1,0.2,0.3,0.4,0.5,0.6,0.7,0.8,0.9,1},{22,34,46,58,70,82,94,106,118,130}),""),"")</f>
        <v/>
      </c>
      <c r="V261" s="132" t="str">
        <f>_xlfn.IFNA(IF($D261=1,LOOKUP($F261,{0.1,0.2,0.3,0.4,0.5,0.6,0.7,0.8,0.9,1},{23,35,47,59,71,83,95,107,119,131}),""),"")</f>
        <v/>
      </c>
      <c r="W261" s="132" t="str">
        <f>_xlfn.IFNA(IF($D261=2,LOOKUP($F261,{0.1,0.2,0.3,0.4,0.5,0.6,0.7,0.8,0.9,1},{24,36,48,60,72,84,96,108,120,132}),""),"")</f>
        <v/>
      </c>
      <c r="X261" s="132" t="str">
        <f>_xlfn.IFNA(IF($D261=3,LOOKUP($F261,{0.1,0.2,0.3,0.4,0.5,0.6,0.7,0.8,0.9,1},{25,37,49,61,73,85,97,109,121,133}),""),"")</f>
        <v/>
      </c>
      <c r="Y261" s="132" t="str">
        <f>_xlfn.IFNA(IF($D261=4,LOOKUP($F261,{0.1,0.2,0.3,0.4,0.5,0.6,0.7,0.8,0.9,1},{26,38,50,62,74,86,98,110,122,134}),""),"")</f>
        <v/>
      </c>
      <c r="Z261" s="132" t="str">
        <f>_xlfn.IFNA(IF($D261=5,LOOKUP($F261,{0.1,0.2,0.3,0.4,0.5,0.6,0.7,0.8,0.9,1},{27,39,51,63,75,87,99,111,123,135}),""),"")</f>
        <v/>
      </c>
      <c r="AA261" s="132">
        <f t="shared" si="35"/>
        <v>0</v>
      </c>
      <c r="AB261" s="132" t="str">
        <f t="shared" si="36"/>
        <v>00</v>
      </c>
      <c r="AC261" s="82" t="e">
        <f>VLOOKUP(AB261,'AMI Ref'!T:U,2,FALSE)</f>
        <v>#N/A</v>
      </c>
      <c r="AD261" s="124"/>
      <c r="AE261" s="81" t="str">
        <f>_xlfn.IFNA(IF($D261=0,IF($J261="Not Paid by Tenant",0,INDEX('AMI Ref'!$K$5:$N$5,MATCH($J261,{"Oil","Gas","Electric - Other","ELECTRIC - HEAT PUMP"},0))),0),"")</f>
        <v/>
      </c>
      <c r="AF261" s="81">
        <f>_xlfn.IFNA(IF($D261=1,IF($J261="Not Paid by Tenant",0,INDEX('AMI Ref'!$K$6:$N$6,MATCH($J261,{"Oil","Gas","Electric - Other","ELECTRIC - HEAT PUMP"},0))),0),"")</f>
        <v>0</v>
      </c>
      <c r="AG261" s="81">
        <f>_xlfn.IFNA(IF($D261=2,IF($J261="Not Paid by Tenant",0,INDEX('AMI Ref'!$K$7:$N$7,MATCH($J261,{"Oil","Gas","Electric - Other","ELECTRIC - HEAT PUMP"},0))),0),"")</f>
        <v>0</v>
      </c>
      <c r="AH261" s="81">
        <f>_xlfn.IFNA(IF($D261=3,IF($J261="Not Paid by Tenant",0,INDEX('AMI Ref'!$K$8:$N$8,MATCH($J261,{"Oil","Gas","Electric - Other","ELECTRIC - HEAT PUMP"},0))),0),"")</f>
        <v>0</v>
      </c>
      <c r="AI261" s="81">
        <f>_xlfn.IFNA(IF($D261=4,IF($J261="Not Paid by Tenant",0,INDEX('AMI Ref'!$K$9:$N$9,MATCH($J261,{"Oil","Gas","Electric - Other","ELECTRIC - HEAT PUMP"},0))),0),"")</f>
        <v>0</v>
      </c>
      <c r="AJ261" s="81">
        <f>_xlfn.IFNA(IF($D261=5,IF($J261="Not Paid by Tenant",0,INDEX('AMI Ref'!$K$10:$N$10,MATCH($J261,{"Oil","Gas","Electric - Other","ELECTRIC - HEAT PUMP"},0))),0),"")</f>
        <v>0</v>
      </c>
      <c r="AK261" s="128"/>
      <c r="AL261" s="81" t="str">
        <f>_xlfn.IFNA(IF($D261=0,IF($K261="Not Paid by Tenant",0,INDEX('AMI Ref'!$O$5:$R$5,MATCH($K261,{"Oil","Gas","Electric - Other","Electric ccASHP - split"},0))),0),"")</f>
        <v/>
      </c>
      <c r="AM261" s="81">
        <f>_xlfn.IFNA(IF($D261=1,IF($K261="Not Paid by Tenant",0,INDEX('AMI Ref'!$O$6:$R$6,MATCH($K261,{"Oil","Gas","Electric - Other","Electric ccASHP - split"},0))),0),"")</f>
        <v>0</v>
      </c>
      <c r="AN261" s="81">
        <f>_xlfn.IFNA(IF($D261=2,IF($K261="Not Paid by Tenant",0,INDEX('AMI Ref'!$O$7:$R$7,MATCH($K261,{"Oil","Gas","Electric - Other","Electric ccASHP - split"},0))),0),"")</f>
        <v>0</v>
      </c>
      <c r="AO261" s="81">
        <f>_xlfn.IFNA(IF($D261=3,IF($K261="Not Paid by Tenant",0,INDEX('AMI Ref'!$O$8:$R$8,MATCH($K261,{"Oil","Gas","Electric - Other","Electric ccASHP - split"},0))),0),"")</f>
        <v>0</v>
      </c>
      <c r="AP261" s="81">
        <f>_xlfn.IFNA(IF($D261=4,IF($K261="Not Paid by Tenant",0,INDEX('AMI Ref'!$O$9:$R$9,MATCH($K261,{"Oil","Gas","Electric - Other","Electric ccASHP - split"},0))),0),"")</f>
        <v>0</v>
      </c>
      <c r="AQ261" s="81">
        <f>_xlfn.IFNA(IF($D261=5,IF($K261="Not Paid by Tenant",0,INDEX('AMI Ref'!$O$10:$R$10,MATCH($K261,{"Oil","Gas","Electric - Other","Electric ccASHP - split"},0))),0),"")</f>
        <v>0</v>
      </c>
      <c r="AR261" s="124">
        <f t="shared" si="37"/>
        <v>0</v>
      </c>
      <c r="AS261" s="123" t="e">
        <f t="shared" si="38"/>
        <v>#N/A</v>
      </c>
    </row>
    <row r="262" spans="1:45" ht="12.95" customHeight="1" x14ac:dyDescent="0.2">
      <c r="A262" s="130">
        <v>260</v>
      </c>
      <c r="B262" s="177">
        <f>IF(OR(COUNTIF($B$2:$B261,Input!$F278)&lt;1,COUNTIF($O$2:$O261,Input!$C278)&lt;1),Input!F278,0)</f>
        <v>0</v>
      </c>
      <c r="C262" s="177">
        <f>IF(OR(COUNTIF($B$2:$B261,Input!$F278)&lt;1,COUNTIF($O$2:$O261,Input!$C278)&lt;1),Input!G278,0)</f>
        <v>0</v>
      </c>
      <c r="D262" s="177">
        <f>IF(OR(COUNTIF($B$2:$B261,Input!$F278)&lt;1,COUNTIF($O$2:$O261,Input!$C278)&lt;1),Input!H278,0)</f>
        <v>0</v>
      </c>
      <c r="E262" s="177">
        <f>IF(OR(COUNTIF($B$2:$B261,Input!$F278)&lt;1,COUNTIF($O$2:$O261,Input!$C278)&lt;1),Input!I278,0)</f>
        <v>0</v>
      </c>
      <c r="F262" s="177">
        <f>IF(OR(COUNTIF($B$2:$B261,Input!$F278)&lt;1,COUNTIF($O$2:$O261,Input!$C278)&lt;1),Input!J278,0)</f>
        <v>0</v>
      </c>
      <c r="G262" s="177">
        <f>IF(OR(COUNTIF($B$2:$B261,Input!$F278)&lt;1,COUNTIF($O$2:$O261,Input!$C278)&lt;1),Input!K278,0)</f>
        <v>0</v>
      </c>
      <c r="H262" s="177">
        <f>IF(OR(COUNTIF($B$2:$B261,Input!$F278)&lt;1,COUNTIF($O$2:$O261,Input!$C278)&lt;1),Input!L278,0)</f>
        <v>0</v>
      </c>
      <c r="I262" s="177">
        <f>IF(OR(COUNTIF($B$2:$B261,Input!$F278)&lt;1,COUNTIF($O$2:$O261,Input!$C278)&lt;1),Input!M278,0)</f>
        <v>0</v>
      </c>
      <c r="J262" s="177">
        <f>IF(OR(COUNTIF($B$2:$B261,Input!$F278)&lt;1,COUNTIF($O$2:$O261,Input!$C278)&lt;1),Input!N278,0)</f>
        <v>0</v>
      </c>
      <c r="K262" s="177">
        <f>IF(OR(COUNTIF($B$2:$B261,Input!$F278)&lt;1,COUNTIF($O$2:$O261,Input!$C278)&lt;1),Input!O278,0)</f>
        <v>0</v>
      </c>
      <c r="L262" s="177">
        <f>IF(OR(COUNTIF($B$2:$B261,Input!$F278)&lt;1,COUNTIF($O$2:$O261,Input!$C278)&lt;1),Input!P278,0)</f>
        <v>0</v>
      </c>
      <c r="M262" s="129" t="str">
        <f t="shared" si="34"/>
        <v/>
      </c>
      <c r="N262" s="161">
        <f t="shared" si="40"/>
        <v>0</v>
      </c>
      <c r="O262" s="168">
        <f>Input!C278</f>
        <v>0</v>
      </c>
      <c r="P262" s="168"/>
      <c r="R262" s="131">
        <f t="shared" si="41"/>
        <v>0</v>
      </c>
      <c r="S262" s="133" t="str">
        <f t="shared" si="39"/>
        <v xml:space="preserve"> </v>
      </c>
      <c r="T262" s="133"/>
      <c r="U262" s="132" t="str">
        <f>_xlfn.IFNA(IF($D262=0,LOOKUP($F262,{0.1,0.2,0.3,0.4,0.5,0.6,0.7,0.8,0.9,1},{22,34,46,58,70,82,94,106,118,130}),""),"")</f>
        <v/>
      </c>
      <c r="V262" s="132" t="str">
        <f>_xlfn.IFNA(IF($D262=1,LOOKUP($F262,{0.1,0.2,0.3,0.4,0.5,0.6,0.7,0.8,0.9,1},{23,35,47,59,71,83,95,107,119,131}),""),"")</f>
        <v/>
      </c>
      <c r="W262" s="132" t="str">
        <f>_xlfn.IFNA(IF($D262=2,LOOKUP($F262,{0.1,0.2,0.3,0.4,0.5,0.6,0.7,0.8,0.9,1},{24,36,48,60,72,84,96,108,120,132}),""),"")</f>
        <v/>
      </c>
      <c r="X262" s="132" t="str">
        <f>_xlfn.IFNA(IF($D262=3,LOOKUP($F262,{0.1,0.2,0.3,0.4,0.5,0.6,0.7,0.8,0.9,1},{25,37,49,61,73,85,97,109,121,133}),""),"")</f>
        <v/>
      </c>
      <c r="Y262" s="132" t="str">
        <f>_xlfn.IFNA(IF($D262=4,LOOKUP($F262,{0.1,0.2,0.3,0.4,0.5,0.6,0.7,0.8,0.9,1},{26,38,50,62,74,86,98,110,122,134}),""),"")</f>
        <v/>
      </c>
      <c r="Z262" s="132" t="str">
        <f>_xlfn.IFNA(IF($D262=5,LOOKUP($F262,{0.1,0.2,0.3,0.4,0.5,0.6,0.7,0.8,0.9,1},{27,39,51,63,75,87,99,111,123,135}),""),"")</f>
        <v/>
      </c>
      <c r="AA262" s="132">
        <f t="shared" si="35"/>
        <v>0</v>
      </c>
      <c r="AB262" s="132" t="str">
        <f t="shared" si="36"/>
        <v>00</v>
      </c>
      <c r="AC262" s="82" t="e">
        <f>VLOOKUP(AB262,'AMI Ref'!T:U,2,FALSE)</f>
        <v>#N/A</v>
      </c>
      <c r="AD262" s="124"/>
      <c r="AE262" s="81" t="str">
        <f>_xlfn.IFNA(IF($D262=0,IF($J262="Not Paid by Tenant",0,INDEX('AMI Ref'!$K$5:$N$5,MATCH($J262,{"Oil","Gas","Electric - Other","ELECTRIC - HEAT PUMP"},0))),0),"")</f>
        <v/>
      </c>
      <c r="AF262" s="81">
        <f>_xlfn.IFNA(IF($D262=1,IF($J262="Not Paid by Tenant",0,INDEX('AMI Ref'!$K$6:$N$6,MATCH($J262,{"Oil","Gas","Electric - Other","ELECTRIC - HEAT PUMP"},0))),0),"")</f>
        <v>0</v>
      </c>
      <c r="AG262" s="81">
        <f>_xlfn.IFNA(IF($D262=2,IF($J262="Not Paid by Tenant",0,INDEX('AMI Ref'!$K$7:$N$7,MATCH($J262,{"Oil","Gas","Electric - Other","ELECTRIC - HEAT PUMP"},0))),0),"")</f>
        <v>0</v>
      </c>
      <c r="AH262" s="81">
        <f>_xlfn.IFNA(IF($D262=3,IF($J262="Not Paid by Tenant",0,INDEX('AMI Ref'!$K$8:$N$8,MATCH($J262,{"Oil","Gas","Electric - Other","ELECTRIC - HEAT PUMP"},0))),0),"")</f>
        <v>0</v>
      </c>
      <c r="AI262" s="81">
        <f>_xlfn.IFNA(IF($D262=4,IF($J262="Not Paid by Tenant",0,INDEX('AMI Ref'!$K$9:$N$9,MATCH($J262,{"Oil","Gas","Electric - Other","ELECTRIC - HEAT PUMP"},0))),0),"")</f>
        <v>0</v>
      </c>
      <c r="AJ262" s="81">
        <f>_xlfn.IFNA(IF($D262=5,IF($J262="Not Paid by Tenant",0,INDEX('AMI Ref'!$K$10:$N$10,MATCH($J262,{"Oil","Gas","Electric - Other","ELECTRIC - HEAT PUMP"},0))),0),"")</f>
        <v>0</v>
      </c>
      <c r="AK262" s="128"/>
      <c r="AL262" s="81" t="str">
        <f>_xlfn.IFNA(IF($D262=0,IF($K262="Not Paid by Tenant",0,INDEX('AMI Ref'!$O$5:$R$5,MATCH($K262,{"Oil","Gas","Electric - Other","Electric ccASHP - split"},0))),0),"")</f>
        <v/>
      </c>
      <c r="AM262" s="81">
        <f>_xlfn.IFNA(IF($D262=1,IF($K262="Not Paid by Tenant",0,INDEX('AMI Ref'!$O$6:$R$6,MATCH($K262,{"Oil","Gas","Electric - Other","Electric ccASHP - split"},0))),0),"")</f>
        <v>0</v>
      </c>
      <c r="AN262" s="81">
        <f>_xlfn.IFNA(IF($D262=2,IF($K262="Not Paid by Tenant",0,INDEX('AMI Ref'!$O$7:$R$7,MATCH($K262,{"Oil","Gas","Electric - Other","Electric ccASHP - split"},0))),0),"")</f>
        <v>0</v>
      </c>
      <c r="AO262" s="81">
        <f>_xlfn.IFNA(IF($D262=3,IF($K262="Not Paid by Tenant",0,INDEX('AMI Ref'!$O$8:$R$8,MATCH($K262,{"Oil","Gas","Electric - Other","Electric ccASHP - split"},0))),0),"")</f>
        <v>0</v>
      </c>
      <c r="AP262" s="81">
        <f>_xlfn.IFNA(IF($D262=4,IF($K262="Not Paid by Tenant",0,INDEX('AMI Ref'!$O$9:$R$9,MATCH($K262,{"Oil","Gas","Electric - Other","Electric ccASHP - split"},0))),0),"")</f>
        <v>0</v>
      </c>
      <c r="AQ262" s="81">
        <f>_xlfn.IFNA(IF($D262=5,IF($K262="Not Paid by Tenant",0,INDEX('AMI Ref'!$O$10:$R$10,MATCH($K262,{"Oil","Gas","Electric - Other","Electric ccASHP - split"},0))),0),"")</f>
        <v>0</v>
      </c>
      <c r="AR262" s="124">
        <f t="shared" si="37"/>
        <v>0</v>
      </c>
      <c r="AS262" s="123" t="e">
        <f t="shared" si="38"/>
        <v>#N/A</v>
      </c>
    </row>
    <row r="263" spans="1:45" ht="12.95" customHeight="1" x14ac:dyDescent="0.2">
      <c r="A263" s="130">
        <v>261</v>
      </c>
      <c r="B263" s="177">
        <f>IF(OR(COUNTIF($B$2:$B262,Input!$F279)&lt;1,COUNTIF($O$2:$O262,Input!$C279)&lt;1),Input!F279,0)</f>
        <v>0</v>
      </c>
      <c r="C263" s="177">
        <f>IF(OR(COUNTIF($B$2:$B262,Input!$F279)&lt;1,COUNTIF($O$2:$O262,Input!$C279)&lt;1),Input!G279,0)</f>
        <v>0</v>
      </c>
      <c r="D263" s="177">
        <f>IF(OR(COUNTIF($B$2:$B262,Input!$F279)&lt;1,COUNTIF($O$2:$O262,Input!$C279)&lt;1),Input!H279,0)</f>
        <v>0</v>
      </c>
      <c r="E263" s="177">
        <f>IF(OR(COUNTIF($B$2:$B262,Input!$F279)&lt;1,COUNTIF($O$2:$O262,Input!$C279)&lt;1),Input!I279,0)</f>
        <v>0</v>
      </c>
      <c r="F263" s="177">
        <f>IF(OR(COUNTIF($B$2:$B262,Input!$F279)&lt;1,COUNTIF($O$2:$O262,Input!$C279)&lt;1),Input!J279,0)</f>
        <v>0</v>
      </c>
      <c r="G263" s="177">
        <f>IF(OR(COUNTIF($B$2:$B262,Input!$F279)&lt;1,COUNTIF($O$2:$O262,Input!$C279)&lt;1),Input!K279,0)</f>
        <v>0</v>
      </c>
      <c r="H263" s="177">
        <f>IF(OR(COUNTIF($B$2:$B262,Input!$F279)&lt;1,COUNTIF($O$2:$O262,Input!$C279)&lt;1),Input!L279,0)</f>
        <v>0</v>
      </c>
      <c r="I263" s="177">
        <f>IF(OR(COUNTIF($B$2:$B262,Input!$F279)&lt;1,COUNTIF($O$2:$O262,Input!$C279)&lt;1),Input!M279,0)</f>
        <v>0</v>
      </c>
      <c r="J263" s="177">
        <f>IF(OR(COUNTIF($B$2:$B262,Input!$F279)&lt;1,COUNTIF($O$2:$O262,Input!$C279)&lt;1),Input!N279,0)</f>
        <v>0</v>
      </c>
      <c r="K263" s="177">
        <f>IF(OR(COUNTIF($B$2:$B262,Input!$F279)&lt;1,COUNTIF($O$2:$O262,Input!$C279)&lt;1),Input!O279,0)</f>
        <v>0</v>
      </c>
      <c r="L263" s="177">
        <f>IF(OR(COUNTIF($B$2:$B262,Input!$F279)&lt;1,COUNTIF($O$2:$O262,Input!$C279)&lt;1),Input!P279,0)</f>
        <v>0</v>
      </c>
      <c r="M263" s="129" t="str">
        <f t="shared" si="34"/>
        <v/>
      </c>
      <c r="N263" s="161">
        <f t="shared" si="40"/>
        <v>0</v>
      </c>
      <c r="O263" s="168">
        <f>Input!C279</f>
        <v>0</v>
      </c>
      <c r="P263" s="168"/>
      <c r="R263" s="131">
        <f t="shared" si="41"/>
        <v>0</v>
      </c>
      <c r="S263" s="133" t="str">
        <f t="shared" si="39"/>
        <v xml:space="preserve"> </v>
      </c>
      <c r="T263" s="133"/>
      <c r="U263" s="132" t="str">
        <f>_xlfn.IFNA(IF($D263=0,LOOKUP($F263,{0.1,0.2,0.3,0.4,0.5,0.6,0.7,0.8,0.9,1},{22,34,46,58,70,82,94,106,118,130}),""),"")</f>
        <v/>
      </c>
      <c r="V263" s="132" t="str">
        <f>_xlfn.IFNA(IF($D263=1,LOOKUP($F263,{0.1,0.2,0.3,0.4,0.5,0.6,0.7,0.8,0.9,1},{23,35,47,59,71,83,95,107,119,131}),""),"")</f>
        <v/>
      </c>
      <c r="W263" s="132" t="str">
        <f>_xlfn.IFNA(IF($D263=2,LOOKUP($F263,{0.1,0.2,0.3,0.4,0.5,0.6,0.7,0.8,0.9,1},{24,36,48,60,72,84,96,108,120,132}),""),"")</f>
        <v/>
      </c>
      <c r="X263" s="132" t="str">
        <f>_xlfn.IFNA(IF($D263=3,LOOKUP($F263,{0.1,0.2,0.3,0.4,0.5,0.6,0.7,0.8,0.9,1},{25,37,49,61,73,85,97,109,121,133}),""),"")</f>
        <v/>
      </c>
      <c r="Y263" s="132" t="str">
        <f>_xlfn.IFNA(IF($D263=4,LOOKUP($F263,{0.1,0.2,0.3,0.4,0.5,0.6,0.7,0.8,0.9,1},{26,38,50,62,74,86,98,110,122,134}),""),"")</f>
        <v/>
      </c>
      <c r="Z263" s="132" t="str">
        <f>_xlfn.IFNA(IF($D263=5,LOOKUP($F263,{0.1,0.2,0.3,0.4,0.5,0.6,0.7,0.8,0.9,1},{27,39,51,63,75,87,99,111,123,135}),""),"")</f>
        <v/>
      </c>
      <c r="AA263" s="132">
        <f t="shared" si="35"/>
        <v>0</v>
      </c>
      <c r="AB263" s="132" t="str">
        <f t="shared" si="36"/>
        <v>00</v>
      </c>
      <c r="AC263" s="82" t="e">
        <f>VLOOKUP(AB263,'AMI Ref'!T:U,2,FALSE)</f>
        <v>#N/A</v>
      </c>
      <c r="AD263" s="124"/>
      <c r="AE263" s="81" t="str">
        <f>_xlfn.IFNA(IF($D263=0,IF($J263="Not Paid by Tenant",0,INDEX('AMI Ref'!$K$5:$N$5,MATCH($J263,{"Oil","Gas","Electric - Other","ELECTRIC - HEAT PUMP"},0))),0),"")</f>
        <v/>
      </c>
      <c r="AF263" s="81">
        <f>_xlfn.IFNA(IF($D263=1,IF($J263="Not Paid by Tenant",0,INDEX('AMI Ref'!$K$6:$N$6,MATCH($J263,{"Oil","Gas","Electric - Other","ELECTRIC - HEAT PUMP"},0))),0),"")</f>
        <v>0</v>
      </c>
      <c r="AG263" s="81">
        <f>_xlfn.IFNA(IF($D263=2,IF($J263="Not Paid by Tenant",0,INDEX('AMI Ref'!$K$7:$N$7,MATCH($J263,{"Oil","Gas","Electric - Other","ELECTRIC - HEAT PUMP"},0))),0),"")</f>
        <v>0</v>
      </c>
      <c r="AH263" s="81">
        <f>_xlfn.IFNA(IF($D263=3,IF($J263="Not Paid by Tenant",0,INDEX('AMI Ref'!$K$8:$N$8,MATCH($J263,{"Oil","Gas","Electric - Other","ELECTRIC - HEAT PUMP"},0))),0),"")</f>
        <v>0</v>
      </c>
      <c r="AI263" s="81">
        <f>_xlfn.IFNA(IF($D263=4,IF($J263="Not Paid by Tenant",0,INDEX('AMI Ref'!$K$9:$N$9,MATCH($J263,{"Oil","Gas","Electric - Other","ELECTRIC - HEAT PUMP"},0))),0),"")</f>
        <v>0</v>
      </c>
      <c r="AJ263" s="81">
        <f>_xlfn.IFNA(IF($D263=5,IF($J263="Not Paid by Tenant",0,INDEX('AMI Ref'!$K$10:$N$10,MATCH($J263,{"Oil","Gas","Electric - Other","ELECTRIC - HEAT PUMP"},0))),0),"")</f>
        <v>0</v>
      </c>
      <c r="AK263" s="128"/>
      <c r="AL263" s="81" t="str">
        <f>_xlfn.IFNA(IF($D263=0,IF($K263="Not Paid by Tenant",0,INDEX('AMI Ref'!$O$5:$R$5,MATCH($K263,{"Oil","Gas","Electric - Other","Electric ccASHP - split"},0))),0),"")</f>
        <v/>
      </c>
      <c r="AM263" s="81">
        <f>_xlfn.IFNA(IF($D263=1,IF($K263="Not Paid by Tenant",0,INDEX('AMI Ref'!$O$6:$R$6,MATCH($K263,{"Oil","Gas","Electric - Other","Electric ccASHP - split"},0))),0),"")</f>
        <v>0</v>
      </c>
      <c r="AN263" s="81">
        <f>_xlfn.IFNA(IF($D263=2,IF($K263="Not Paid by Tenant",0,INDEX('AMI Ref'!$O$7:$R$7,MATCH($K263,{"Oil","Gas","Electric - Other","Electric ccASHP - split"},0))),0),"")</f>
        <v>0</v>
      </c>
      <c r="AO263" s="81">
        <f>_xlfn.IFNA(IF($D263=3,IF($K263="Not Paid by Tenant",0,INDEX('AMI Ref'!$O$8:$R$8,MATCH($K263,{"Oil","Gas","Electric - Other","Electric ccASHP - split"},0))),0),"")</f>
        <v>0</v>
      </c>
      <c r="AP263" s="81">
        <f>_xlfn.IFNA(IF($D263=4,IF($K263="Not Paid by Tenant",0,INDEX('AMI Ref'!$O$9:$R$9,MATCH($K263,{"Oil","Gas","Electric - Other","Electric ccASHP - split"},0))),0),"")</f>
        <v>0</v>
      </c>
      <c r="AQ263" s="81">
        <f>_xlfn.IFNA(IF($D263=5,IF($K263="Not Paid by Tenant",0,INDEX('AMI Ref'!$O$10:$R$10,MATCH($K263,{"Oil","Gas","Electric - Other","Electric ccASHP - split"},0))),0),"")</f>
        <v>0</v>
      </c>
      <c r="AR263" s="124">
        <f t="shared" si="37"/>
        <v>0</v>
      </c>
      <c r="AS263" s="123" t="e">
        <f t="shared" si="38"/>
        <v>#N/A</v>
      </c>
    </row>
    <row r="264" spans="1:45" ht="12.95" customHeight="1" x14ac:dyDescent="0.2">
      <c r="A264" s="130">
        <v>262</v>
      </c>
      <c r="B264" s="177">
        <f>IF(OR(COUNTIF($B$2:$B263,Input!$F280)&lt;1,COUNTIF($O$2:$O263,Input!$C280)&lt;1),Input!F280,0)</f>
        <v>0</v>
      </c>
      <c r="C264" s="177">
        <f>IF(OR(COUNTIF($B$2:$B263,Input!$F280)&lt;1,COUNTIF($O$2:$O263,Input!$C280)&lt;1),Input!G280,0)</f>
        <v>0</v>
      </c>
      <c r="D264" s="177">
        <f>IF(OR(COUNTIF($B$2:$B263,Input!$F280)&lt;1,COUNTIF($O$2:$O263,Input!$C280)&lt;1),Input!H280,0)</f>
        <v>0</v>
      </c>
      <c r="E264" s="177">
        <f>IF(OR(COUNTIF($B$2:$B263,Input!$F280)&lt;1,COUNTIF($O$2:$O263,Input!$C280)&lt;1),Input!I280,0)</f>
        <v>0</v>
      </c>
      <c r="F264" s="177">
        <f>IF(OR(COUNTIF($B$2:$B263,Input!$F280)&lt;1,COUNTIF($O$2:$O263,Input!$C280)&lt;1),Input!J280,0)</f>
        <v>0</v>
      </c>
      <c r="G264" s="177">
        <f>IF(OR(COUNTIF($B$2:$B263,Input!$F280)&lt;1,COUNTIF($O$2:$O263,Input!$C280)&lt;1),Input!K280,0)</f>
        <v>0</v>
      </c>
      <c r="H264" s="177">
        <f>IF(OR(COUNTIF($B$2:$B263,Input!$F280)&lt;1,COUNTIF($O$2:$O263,Input!$C280)&lt;1),Input!L280,0)</f>
        <v>0</v>
      </c>
      <c r="I264" s="177">
        <f>IF(OR(COUNTIF($B$2:$B263,Input!$F280)&lt;1,COUNTIF($O$2:$O263,Input!$C280)&lt;1),Input!M280,0)</f>
        <v>0</v>
      </c>
      <c r="J264" s="177">
        <f>IF(OR(COUNTIF($B$2:$B263,Input!$F280)&lt;1,COUNTIF($O$2:$O263,Input!$C280)&lt;1),Input!N280,0)</f>
        <v>0</v>
      </c>
      <c r="K264" s="177">
        <f>IF(OR(COUNTIF($B$2:$B263,Input!$F280)&lt;1,COUNTIF($O$2:$O263,Input!$C280)&lt;1),Input!O280,0)</f>
        <v>0</v>
      </c>
      <c r="L264" s="177">
        <f>IF(OR(COUNTIF($B$2:$B263,Input!$F280)&lt;1,COUNTIF($O$2:$O263,Input!$C280)&lt;1),Input!P280,0)</f>
        <v>0</v>
      </c>
      <c r="M264" s="129" t="str">
        <f t="shared" si="34"/>
        <v/>
      </c>
      <c r="N264" s="161">
        <f t="shared" si="40"/>
        <v>0</v>
      </c>
      <c r="O264" s="168">
        <f>Input!C280</f>
        <v>0</v>
      </c>
      <c r="P264" s="168"/>
      <c r="R264" s="131">
        <f t="shared" si="41"/>
        <v>0</v>
      </c>
      <c r="S264" s="133" t="str">
        <f t="shared" si="39"/>
        <v xml:space="preserve"> </v>
      </c>
      <c r="T264" s="133"/>
      <c r="U264" s="132" t="str">
        <f>_xlfn.IFNA(IF($D264=0,LOOKUP($F264,{0.1,0.2,0.3,0.4,0.5,0.6,0.7,0.8,0.9,1},{22,34,46,58,70,82,94,106,118,130}),""),"")</f>
        <v/>
      </c>
      <c r="V264" s="132" t="str">
        <f>_xlfn.IFNA(IF($D264=1,LOOKUP($F264,{0.1,0.2,0.3,0.4,0.5,0.6,0.7,0.8,0.9,1},{23,35,47,59,71,83,95,107,119,131}),""),"")</f>
        <v/>
      </c>
      <c r="W264" s="132" t="str">
        <f>_xlfn.IFNA(IF($D264=2,LOOKUP($F264,{0.1,0.2,0.3,0.4,0.5,0.6,0.7,0.8,0.9,1},{24,36,48,60,72,84,96,108,120,132}),""),"")</f>
        <v/>
      </c>
      <c r="X264" s="132" t="str">
        <f>_xlfn.IFNA(IF($D264=3,LOOKUP($F264,{0.1,0.2,0.3,0.4,0.5,0.6,0.7,0.8,0.9,1},{25,37,49,61,73,85,97,109,121,133}),""),"")</f>
        <v/>
      </c>
      <c r="Y264" s="132" t="str">
        <f>_xlfn.IFNA(IF($D264=4,LOOKUP($F264,{0.1,0.2,0.3,0.4,0.5,0.6,0.7,0.8,0.9,1},{26,38,50,62,74,86,98,110,122,134}),""),"")</f>
        <v/>
      </c>
      <c r="Z264" s="132" t="str">
        <f>_xlfn.IFNA(IF($D264=5,LOOKUP($F264,{0.1,0.2,0.3,0.4,0.5,0.6,0.7,0.8,0.9,1},{27,39,51,63,75,87,99,111,123,135}),""),"")</f>
        <v/>
      </c>
      <c r="AA264" s="132">
        <f t="shared" si="35"/>
        <v>0</v>
      </c>
      <c r="AB264" s="132" t="str">
        <f t="shared" si="36"/>
        <v>00</v>
      </c>
      <c r="AC264" s="82" t="e">
        <f>VLOOKUP(AB264,'AMI Ref'!T:U,2,FALSE)</f>
        <v>#N/A</v>
      </c>
      <c r="AD264" s="124"/>
      <c r="AE264" s="81" t="str">
        <f>_xlfn.IFNA(IF($D264=0,IF($J264="Not Paid by Tenant",0,INDEX('AMI Ref'!$K$5:$N$5,MATCH($J264,{"Oil","Gas","Electric - Other","ELECTRIC - HEAT PUMP"},0))),0),"")</f>
        <v/>
      </c>
      <c r="AF264" s="81">
        <f>_xlfn.IFNA(IF($D264=1,IF($J264="Not Paid by Tenant",0,INDEX('AMI Ref'!$K$6:$N$6,MATCH($J264,{"Oil","Gas","Electric - Other","ELECTRIC - HEAT PUMP"},0))),0),"")</f>
        <v>0</v>
      </c>
      <c r="AG264" s="81">
        <f>_xlfn.IFNA(IF($D264=2,IF($J264="Not Paid by Tenant",0,INDEX('AMI Ref'!$K$7:$N$7,MATCH($J264,{"Oil","Gas","Electric - Other","ELECTRIC - HEAT PUMP"},0))),0),"")</f>
        <v>0</v>
      </c>
      <c r="AH264" s="81">
        <f>_xlfn.IFNA(IF($D264=3,IF($J264="Not Paid by Tenant",0,INDEX('AMI Ref'!$K$8:$N$8,MATCH($J264,{"Oil","Gas","Electric - Other","ELECTRIC - HEAT PUMP"},0))),0),"")</f>
        <v>0</v>
      </c>
      <c r="AI264" s="81">
        <f>_xlfn.IFNA(IF($D264=4,IF($J264="Not Paid by Tenant",0,INDEX('AMI Ref'!$K$9:$N$9,MATCH($J264,{"Oil","Gas","Electric - Other","ELECTRIC - HEAT PUMP"},0))),0),"")</f>
        <v>0</v>
      </c>
      <c r="AJ264" s="81">
        <f>_xlfn.IFNA(IF($D264=5,IF($J264="Not Paid by Tenant",0,INDEX('AMI Ref'!$K$10:$N$10,MATCH($J264,{"Oil","Gas","Electric - Other","ELECTRIC - HEAT PUMP"},0))),0),"")</f>
        <v>0</v>
      </c>
      <c r="AK264" s="128"/>
      <c r="AL264" s="81" t="str">
        <f>_xlfn.IFNA(IF($D264=0,IF($K264="Not Paid by Tenant",0,INDEX('AMI Ref'!$O$5:$R$5,MATCH($K264,{"Oil","Gas","Electric - Other","Electric ccASHP - split"},0))),0),"")</f>
        <v/>
      </c>
      <c r="AM264" s="81">
        <f>_xlfn.IFNA(IF($D264=1,IF($K264="Not Paid by Tenant",0,INDEX('AMI Ref'!$O$6:$R$6,MATCH($K264,{"Oil","Gas","Electric - Other","Electric ccASHP - split"},0))),0),"")</f>
        <v>0</v>
      </c>
      <c r="AN264" s="81">
        <f>_xlfn.IFNA(IF($D264=2,IF($K264="Not Paid by Tenant",0,INDEX('AMI Ref'!$O$7:$R$7,MATCH($K264,{"Oil","Gas","Electric - Other","Electric ccASHP - split"},0))),0),"")</f>
        <v>0</v>
      </c>
      <c r="AO264" s="81">
        <f>_xlfn.IFNA(IF($D264=3,IF($K264="Not Paid by Tenant",0,INDEX('AMI Ref'!$O$8:$R$8,MATCH($K264,{"Oil","Gas","Electric - Other","Electric ccASHP - split"},0))),0),"")</f>
        <v>0</v>
      </c>
      <c r="AP264" s="81">
        <f>_xlfn.IFNA(IF($D264=4,IF($K264="Not Paid by Tenant",0,INDEX('AMI Ref'!$O$9:$R$9,MATCH($K264,{"Oil","Gas","Electric - Other","Electric ccASHP - split"},0))),0),"")</f>
        <v>0</v>
      </c>
      <c r="AQ264" s="81">
        <f>_xlfn.IFNA(IF($D264=5,IF($K264="Not Paid by Tenant",0,INDEX('AMI Ref'!$O$10:$R$10,MATCH($K264,{"Oil","Gas","Electric - Other","Electric ccASHP - split"},0))),0),"")</f>
        <v>0</v>
      </c>
      <c r="AR264" s="124">
        <f t="shared" si="37"/>
        <v>0</v>
      </c>
      <c r="AS264" s="123" t="e">
        <f t="shared" si="38"/>
        <v>#N/A</v>
      </c>
    </row>
    <row r="265" spans="1:45" ht="12.95" customHeight="1" x14ac:dyDescent="0.2">
      <c r="A265" s="130">
        <v>263</v>
      </c>
      <c r="B265" s="177">
        <f>IF(OR(COUNTIF($B$2:$B264,Input!$F281)&lt;1,COUNTIF($O$2:$O264,Input!$C281)&lt;1),Input!F281,0)</f>
        <v>0</v>
      </c>
      <c r="C265" s="177">
        <f>IF(OR(COUNTIF($B$2:$B264,Input!$F281)&lt;1,COUNTIF($O$2:$O264,Input!$C281)&lt;1),Input!G281,0)</f>
        <v>0</v>
      </c>
      <c r="D265" s="177">
        <f>IF(OR(COUNTIF($B$2:$B264,Input!$F281)&lt;1,COUNTIF($O$2:$O264,Input!$C281)&lt;1),Input!H281,0)</f>
        <v>0</v>
      </c>
      <c r="E265" s="177">
        <f>IF(OR(COUNTIF($B$2:$B264,Input!$F281)&lt;1,COUNTIF($O$2:$O264,Input!$C281)&lt;1),Input!I281,0)</f>
        <v>0</v>
      </c>
      <c r="F265" s="177">
        <f>IF(OR(COUNTIF($B$2:$B264,Input!$F281)&lt;1,COUNTIF($O$2:$O264,Input!$C281)&lt;1),Input!J281,0)</f>
        <v>0</v>
      </c>
      <c r="G265" s="177">
        <f>IF(OR(COUNTIF($B$2:$B264,Input!$F281)&lt;1,COUNTIF($O$2:$O264,Input!$C281)&lt;1),Input!K281,0)</f>
        <v>0</v>
      </c>
      <c r="H265" s="177">
        <f>IF(OR(COUNTIF($B$2:$B264,Input!$F281)&lt;1,COUNTIF($O$2:$O264,Input!$C281)&lt;1),Input!L281,0)</f>
        <v>0</v>
      </c>
      <c r="I265" s="177">
        <f>IF(OR(COUNTIF($B$2:$B264,Input!$F281)&lt;1,COUNTIF($O$2:$O264,Input!$C281)&lt;1),Input!M281,0)</f>
        <v>0</v>
      </c>
      <c r="J265" s="177">
        <f>IF(OR(COUNTIF($B$2:$B264,Input!$F281)&lt;1,COUNTIF($O$2:$O264,Input!$C281)&lt;1),Input!N281,0)</f>
        <v>0</v>
      </c>
      <c r="K265" s="177">
        <f>IF(OR(COUNTIF($B$2:$B264,Input!$F281)&lt;1,COUNTIF($O$2:$O264,Input!$C281)&lt;1),Input!O281,0)</f>
        <v>0</v>
      </c>
      <c r="L265" s="177">
        <f>IF(OR(COUNTIF($B$2:$B264,Input!$F281)&lt;1,COUNTIF($O$2:$O264,Input!$C281)&lt;1),Input!P281,0)</f>
        <v>0</v>
      </c>
      <c r="M265" s="129" t="str">
        <f t="shared" si="34"/>
        <v/>
      </c>
      <c r="N265" s="161">
        <f t="shared" si="40"/>
        <v>0</v>
      </c>
      <c r="O265" s="168">
        <f>Input!C281</f>
        <v>0</v>
      </c>
      <c r="P265" s="168"/>
      <c r="R265" s="131">
        <f t="shared" si="41"/>
        <v>0</v>
      </c>
      <c r="S265" s="133" t="str">
        <f t="shared" si="39"/>
        <v xml:space="preserve"> </v>
      </c>
      <c r="T265" s="133"/>
      <c r="U265" s="132" t="str">
        <f>_xlfn.IFNA(IF($D265=0,LOOKUP($F265,{0.1,0.2,0.3,0.4,0.5,0.6,0.7,0.8,0.9,1},{22,34,46,58,70,82,94,106,118,130}),""),"")</f>
        <v/>
      </c>
      <c r="V265" s="132" t="str">
        <f>_xlfn.IFNA(IF($D265=1,LOOKUP($F265,{0.1,0.2,0.3,0.4,0.5,0.6,0.7,0.8,0.9,1},{23,35,47,59,71,83,95,107,119,131}),""),"")</f>
        <v/>
      </c>
      <c r="W265" s="132" t="str">
        <f>_xlfn.IFNA(IF($D265=2,LOOKUP($F265,{0.1,0.2,0.3,0.4,0.5,0.6,0.7,0.8,0.9,1},{24,36,48,60,72,84,96,108,120,132}),""),"")</f>
        <v/>
      </c>
      <c r="X265" s="132" t="str">
        <f>_xlfn.IFNA(IF($D265=3,LOOKUP($F265,{0.1,0.2,0.3,0.4,0.5,0.6,0.7,0.8,0.9,1},{25,37,49,61,73,85,97,109,121,133}),""),"")</f>
        <v/>
      </c>
      <c r="Y265" s="132" t="str">
        <f>_xlfn.IFNA(IF($D265=4,LOOKUP($F265,{0.1,0.2,0.3,0.4,0.5,0.6,0.7,0.8,0.9,1},{26,38,50,62,74,86,98,110,122,134}),""),"")</f>
        <v/>
      </c>
      <c r="Z265" s="132" t="str">
        <f>_xlfn.IFNA(IF($D265=5,LOOKUP($F265,{0.1,0.2,0.3,0.4,0.5,0.6,0.7,0.8,0.9,1},{27,39,51,63,75,87,99,111,123,135}),""),"")</f>
        <v/>
      </c>
      <c r="AA265" s="132">
        <f t="shared" si="35"/>
        <v>0</v>
      </c>
      <c r="AB265" s="132" t="str">
        <f t="shared" si="36"/>
        <v>00</v>
      </c>
      <c r="AC265" s="82" t="e">
        <f>VLOOKUP(AB265,'AMI Ref'!T:U,2,FALSE)</f>
        <v>#N/A</v>
      </c>
      <c r="AD265" s="124"/>
      <c r="AE265" s="81" t="str">
        <f>_xlfn.IFNA(IF($D265=0,IF($J265="Not Paid by Tenant",0,INDEX('AMI Ref'!$K$5:$N$5,MATCH($J265,{"Oil","Gas","Electric - Other","ELECTRIC - HEAT PUMP"},0))),0),"")</f>
        <v/>
      </c>
      <c r="AF265" s="81">
        <f>_xlfn.IFNA(IF($D265=1,IF($J265="Not Paid by Tenant",0,INDEX('AMI Ref'!$K$6:$N$6,MATCH($J265,{"Oil","Gas","Electric - Other","ELECTRIC - HEAT PUMP"},0))),0),"")</f>
        <v>0</v>
      </c>
      <c r="AG265" s="81">
        <f>_xlfn.IFNA(IF($D265=2,IF($J265="Not Paid by Tenant",0,INDEX('AMI Ref'!$K$7:$N$7,MATCH($J265,{"Oil","Gas","Electric - Other","ELECTRIC - HEAT PUMP"},0))),0),"")</f>
        <v>0</v>
      </c>
      <c r="AH265" s="81">
        <f>_xlfn.IFNA(IF($D265=3,IF($J265="Not Paid by Tenant",0,INDEX('AMI Ref'!$K$8:$N$8,MATCH($J265,{"Oil","Gas","Electric - Other","ELECTRIC - HEAT PUMP"},0))),0),"")</f>
        <v>0</v>
      </c>
      <c r="AI265" s="81">
        <f>_xlfn.IFNA(IF($D265=4,IF($J265="Not Paid by Tenant",0,INDEX('AMI Ref'!$K$9:$N$9,MATCH($J265,{"Oil","Gas","Electric - Other","ELECTRIC - HEAT PUMP"},0))),0),"")</f>
        <v>0</v>
      </c>
      <c r="AJ265" s="81">
        <f>_xlfn.IFNA(IF($D265=5,IF($J265="Not Paid by Tenant",0,INDEX('AMI Ref'!$K$10:$N$10,MATCH($J265,{"Oil","Gas","Electric - Other","ELECTRIC - HEAT PUMP"},0))),0),"")</f>
        <v>0</v>
      </c>
      <c r="AK265" s="128"/>
      <c r="AL265" s="81" t="str">
        <f>_xlfn.IFNA(IF($D265=0,IF($K265="Not Paid by Tenant",0,INDEX('AMI Ref'!$O$5:$R$5,MATCH($K265,{"Oil","Gas","Electric - Other","Electric ccASHP - split"},0))),0),"")</f>
        <v/>
      </c>
      <c r="AM265" s="81">
        <f>_xlfn.IFNA(IF($D265=1,IF($K265="Not Paid by Tenant",0,INDEX('AMI Ref'!$O$6:$R$6,MATCH($K265,{"Oil","Gas","Electric - Other","Electric ccASHP - split"},0))),0),"")</f>
        <v>0</v>
      </c>
      <c r="AN265" s="81">
        <f>_xlfn.IFNA(IF($D265=2,IF($K265="Not Paid by Tenant",0,INDEX('AMI Ref'!$O$7:$R$7,MATCH($K265,{"Oil","Gas","Electric - Other","Electric ccASHP - split"},0))),0),"")</f>
        <v>0</v>
      </c>
      <c r="AO265" s="81">
        <f>_xlfn.IFNA(IF($D265=3,IF($K265="Not Paid by Tenant",0,INDEX('AMI Ref'!$O$8:$R$8,MATCH($K265,{"Oil","Gas","Electric - Other","Electric ccASHP - split"},0))),0),"")</f>
        <v>0</v>
      </c>
      <c r="AP265" s="81">
        <f>_xlfn.IFNA(IF($D265=4,IF($K265="Not Paid by Tenant",0,INDEX('AMI Ref'!$O$9:$R$9,MATCH($K265,{"Oil","Gas","Electric - Other","Electric ccASHP - split"},0))),0),"")</f>
        <v>0</v>
      </c>
      <c r="AQ265" s="81">
        <f>_xlfn.IFNA(IF($D265=5,IF($K265="Not Paid by Tenant",0,INDEX('AMI Ref'!$O$10:$R$10,MATCH($K265,{"Oil","Gas","Electric - Other","Electric ccASHP - split"},0))),0),"")</f>
        <v>0</v>
      </c>
      <c r="AR265" s="124">
        <f t="shared" si="37"/>
        <v>0</v>
      </c>
      <c r="AS265" s="123" t="e">
        <f t="shared" si="38"/>
        <v>#N/A</v>
      </c>
    </row>
    <row r="266" spans="1:45" ht="12.95" customHeight="1" x14ac:dyDescent="0.2">
      <c r="A266" s="130">
        <v>264</v>
      </c>
      <c r="B266" s="177">
        <f>IF(OR(COUNTIF($B$2:$B265,Input!$F282)&lt;1,COUNTIF($O$2:$O265,Input!$C282)&lt;1),Input!F282,0)</f>
        <v>0</v>
      </c>
      <c r="C266" s="177">
        <f>IF(OR(COUNTIF($B$2:$B265,Input!$F282)&lt;1,COUNTIF($O$2:$O265,Input!$C282)&lt;1),Input!G282,0)</f>
        <v>0</v>
      </c>
      <c r="D266" s="177">
        <f>IF(OR(COUNTIF($B$2:$B265,Input!$F282)&lt;1,COUNTIF($O$2:$O265,Input!$C282)&lt;1),Input!H282,0)</f>
        <v>0</v>
      </c>
      <c r="E266" s="177">
        <f>IF(OR(COUNTIF($B$2:$B265,Input!$F282)&lt;1,COUNTIF($O$2:$O265,Input!$C282)&lt;1),Input!I282,0)</f>
        <v>0</v>
      </c>
      <c r="F266" s="177">
        <f>IF(OR(COUNTIF($B$2:$B265,Input!$F282)&lt;1,COUNTIF($O$2:$O265,Input!$C282)&lt;1),Input!J282,0)</f>
        <v>0</v>
      </c>
      <c r="G266" s="177">
        <f>IF(OR(COUNTIF($B$2:$B265,Input!$F282)&lt;1,COUNTIF($O$2:$O265,Input!$C282)&lt;1),Input!K282,0)</f>
        <v>0</v>
      </c>
      <c r="H266" s="177">
        <f>IF(OR(COUNTIF($B$2:$B265,Input!$F282)&lt;1,COUNTIF($O$2:$O265,Input!$C282)&lt;1),Input!L282,0)</f>
        <v>0</v>
      </c>
      <c r="I266" s="177">
        <f>IF(OR(COUNTIF($B$2:$B265,Input!$F282)&lt;1,COUNTIF($O$2:$O265,Input!$C282)&lt;1),Input!M282,0)</f>
        <v>0</v>
      </c>
      <c r="J266" s="177">
        <f>IF(OR(COUNTIF($B$2:$B265,Input!$F282)&lt;1,COUNTIF($O$2:$O265,Input!$C282)&lt;1),Input!N282,0)</f>
        <v>0</v>
      </c>
      <c r="K266" s="177">
        <f>IF(OR(COUNTIF($B$2:$B265,Input!$F282)&lt;1,COUNTIF($O$2:$O265,Input!$C282)&lt;1),Input!O282,0)</f>
        <v>0</v>
      </c>
      <c r="L266" s="177">
        <f>IF(OR(COUNTIF($B$2:$B265,Input!$F282)&lt;1,COUNTIF($O$2:$O265,Input!$C282)&lt;1),Input!P282,0)</f>
        <v>0</v>
      </c>
      <c r="M266" s="129" t="str">
        <f t="shared" si="34"/>
        <v/>
      </c>
      <c r="N266" s="161">
        <f t="shared" si="40"/>
        <v>0</v>
      </c>
      <c r="O266" s="168">
        <f>Input!C282</f>
        <v>0</v>
      </c>
      <c r="P266" s="168"/>
      <c r="R266" s="131">
        <f t="shared" si="41"/>
        <v>0</v>
      </c>
      <c r="S266" s="133" t="str">
        <f t="shared" si="39"/>
        <v xml:space="preserve"> </v>
      </c>
      <c r="T266" s="133"/>
      <c r="U266" s="132" t="str">
        <f>_xlfn.IFNA(IF($D266=0,LOOKUP($F266,{0.1,0.2,0.3,0.4,0.5,0.6,0.7,0.8,0.9,1},{22,34,46,58,70,82,94,106,118,130}),""),"")</f>
        <v/>
      </c>
      <c r="V266" s="132" t="str">
        <f>_xlfn.IFNA(IF($D266=1,LOOKUP($F266,{0.1,0.2,0.3,0.4,0.5,0.6,0.7,0.8,0.9,1},{23,35,47,59,71,83,95,107,119,131}),""),"")</f>
        <v/>
      </c>
      <c r="W266" s="132" t="str">
        <f>_xlfn.IFNA(IF($D266=2,LOOKUP($F266,{0.1,0.2,0.3,0.4,0.5,0.6,0.7,0.8,0.9,1},{24,36,48,60,72,84,96,108,120,132}),""),"")</f>
        <v/>
      </c>
      <c r="X266" s="132" t="str">
        <f>_xlfn.IFNA(IF($D266=3,LOOKUP($F266,{0.1,0.2,0.3,0.4,0.5,0.6,0.7,0.8,0.9,1},{25,37,49,61,73,85,97,109,121,133}),""),"")</f>
        <v/>
      </c>
      <c r="Y266" s="132" t="str">
        <f>_xlfn.IFNA(IF($D266=4,LOOKUP($F266,{0.1,0.2,0.3,0.4,0.5,0.6,0.7,0.8,0.9,1},{26,38,50,62,74,86,98,110,122,134}),""),"")</f>
        <v/>
      </c>
      <c r="Z266" s="132" t="str">
        <f>_xlfn.IFNA(IF($D266=5,LOOKUP($F266,{0.1,0.2,0.3,0.4,0.5,0.6,0.7,0.8,0.9,1},{27,39,51,63,75,87,99,111,123,135}),""),"")</f>
        <v/>
      </c>
      <c r="AA266" s="132">
        <f t="shared" si="35"/>
        <v>0</v>
      </c>
      <c r="AB266" s="132" t="str">
        <f t="shared" si="36"/>
        <v>00</v>
      </c>
      <c r="AC266" s="82" t="e">
        <f>VLOOKUP(AB266,'AMI Ref'!T:U,2,FALSE)</f>
        <v>#N/A</v>
      </c>
      <c r="AD266" s="124"/>
      <c r="AE266" s="81" t="str">
        <f>_xlfn.IFNA(IF($D266=0,IF($J266="Not Paid by Tenant",0,INDEX('AMI Ref'!$K$5:$N$5,MATCH($J266,{"Oil","Gas","Electric - Other","ELECTRIC - HEAT PUMP"},0))),0),"")</f>
        <v/>
      </c>
      <c r="AF266" s="81">
        <f>_xlfn.IFNA(IF($D266=1,IF($J266="Not Paid by Tenant",0,INDEX('AMI Ref'!$K$6:$N$6,MATCH($J266,{"Oil","Gas","Electric - Other","ELECTRIC - HEAT PUMP"},0))),0),"")</f>
        <v>0</v>
      </c>
      <c r="AG266" s="81">
        <f>_xlfn.IFNA(IF($D266=2,IF($J266="Not Paid by Tenant",0,INDEX('AMI Ref'!$K$7:$N$7,MATCH($J266,{"Oil","Gas","Electric - Other","ELECTRIC - HEAT PUMP"},0))),0),"")</f>
        <v>0</v>
      </c>
      <c r="AH266" s="81">
        <f>_xlfn.IFNA(IF($D266=3,IF($J266="Not Paid by Tenant",0,INDEX('AMI Ref'!$K$8:$N$8,MATCH($J266,{"Oil","Gas","Electric - Other","ELECTRIC - HEAT PUMP"},0))),0),"")</f>
        <v>0</v>
      </c>
      <c r="AI266" s="81">
        <f>_xlfn.IFNA(IF($D266=4,IF($J266="Not Paid by Tenant",0,INDEX('AMI Ref'!$K$9:$N$9,MATCH($J266,{"Oil","Gas","Electric - Other","ELECTRIC - HEAT PUMP"},0))),0),"")</f>
        <v>0</v>
      </c>
      <c r="AJ266" s="81">
        <f>_xlfn.IFNA(IF($D266=5,IF($J266="Not Paid by Tenant",0,INDEX('AMI Ref'!$K$10:$N$10,MATCH($J266,{"Oil","Gas","Electric - Other","ELECTRIC - HEAT PUMP"},0))),0),"")</f>
        <v>0</v>
      </c>
      <c r="AK266" s="128"/>
      <c r="AL266" s="81" t="str">
        <f>_xlfn.IFNA(IF($D266=0,IF($K266="Not Paid by Tenant",0,INDEX('AMI Ref'!$O$5:$R$5,MATCH($K266,{"Oil","Gas","Electric - Other","Electric ccASHP - split"},0))),0),"")</f>
        <v/>
      </c>
      <c r="AM266" s="81">
        <f>_xlfn.IFNA(IF($D266=1,IF($K266="Not Paid by Tenant",0,INDEX('AMI Ref'!$O$6:$R$6,MATCH($K266,{"Oil","Gas","Electric - Other","Electric ccASHP - split"},0))),0),"")</f>
        <v>0</v>
      </c>
      <c r="AN266" s="81">
        <f>_xlfn.IFNA(IF($D266=2,IF($K266="Not Paid by Tenant",0,INDEX('AMI Ref'!$O$7:$R$7,MATCH($K266,{"Oil","Gas","Electric - Other","Electric ccASHP - split"},0))),0),"")</f>
        <v>0</v>
      </c>
      <c r="AO266" s="81">
        <f>_xlfn.IFNA(IF($D266=3,IF($K266="Not Paid by Tenant",0,INDEX('AMI Ref'!$O$8:$R$8,MATCH($K266,{"Oil","Gas","Electric - Other","Electric ccASHP - split"},0))),0),"")</f>
        <v>0</v>
      </c>
      <c r="AP266" s="81">
        <f>_xlfn.IFNA(IF($D266=4,IF($K266="Not Paid by Tenant",0,INDEX('AMI Ref'!$O$9:$R$9,MATCH($K266,{"Oil","Gas","Electric - Other","Electric ccASHP - split"},0))),0),"")</f>
        <v>0</v>
      </c>
      <c r="AQ266" s="81">
        <f>_xlfn.IFNA(IF($D266=5,IF($K266="Not Paid by Tenant",0,INDEX('AMI Ref'!$O$10:$R$10,MATCH($K266,{"Oil","Gas","Electric - Other","Electric ccASHP - split"},0))),0),"")</f>
        <v>0</v>
      </c>
      <c r="AR266" s="124">
        <f t="shared" si="37"/>
        <v>0</v>
      </c>
      <c r="AS266" s="123" t="e">
        <f t="shared" si="38"/>
        <v>#N/A</v>
      </c>
    </row>
    <row r="267" spans="1:45" ht="12.95" customHeight="1" x14ac:dyDescent="0.2">
      <c r="A267" s="130">
        <v>265</v>
      </c>
      <c r="B267" s="177">
        <f>IF(OR(COUNTIF($B$2:$B266,Input!$F283)&lt;1,COUNTIF($O$2:$O266,Input!$C283)&lt;1),Input!F283,0)</f>
        <v>0</v>
      </c>
      <c r="C267" s="177">
        <f>IF(OR(COUNTIF($B$2:$B266,Input!$F283)&lt;1,COUNTIF($O$2:$O266,Input!$C283)&lt;1),Input!G283,0)</f>
        <v>0</v>
      </c>
      <c r="D267" s="177">
        <f>IF(OR(COUNTIF($B$2:$B266,Input!$F283)&lt;1,COUNTIF($O$2:$O266,Input!$C283)&lt;1),Input!H283,0)</f>
        <v>0</v>
      </c>
      <c r="E267" s="177">
        <f>IF(OR(COUNTIF($B$2:$B266,Input!$F283)&lt;1,COUNTIF($O$2:$O266,Input!$C283)&lt;1),Input!I283,0)</f>
        <v>0</v>
      </c>
      <c r="F267" s="177">
        <f>IF(OR(COUNTIF($B$2:$B266,Input!$F283)&lt;1,COUNTIF($O$2:$O266,Input!$C283)&lt;1),Input!J283,0)</f>
        <v>0</v>
      </c>
      <c r="G267" s="177">
        <f>IF(OR(COUNTIF($B$2:$B266,Input!$F283)&lt;1,COUNTIF($O$2:$O266,Input!$C283)&lt;1),Input!K283,0)</f>
        <v>0</v>
      </c>
      <c r="H267" s="177">
        <f>IF(OR(COUNTIF($B$2:$B266,Input!$F283)&lt;1,COUNTIF($O$2:$O266,Input!$C283)&lt;1),Input!L283,0)</f>
        <v>0</v>
      </c>
      <c r="I267" s="177">
        <f>IF(OR(COUNTIF($B$2:$B266,Input!$F283)&lt;1,COUNTIF($O$2:$O266,Input!$C283)&lt;1),Input!M283,0)</f>
        <v>0</v>
      </c>
      <c r="J267" s="177">
        <f>IF(OR(COUNTIF($B$2:$B266,Input!$F283)&lt;1,COUNTIF($O$2:$O266,Input!$C283)&lt;1),Input!N283,0)</f>
        <v>0</v>
      </c>
      <c r="K267" s="177">
        <f>IF(OR(COUNTIF($B$2:$B266,Input!$F283)&lt;1,COUNTIF($O$2:$O266,Input!$C283)&lt;1),Input!O283,0)</f>
        <v>0</v>
      </c>
      <c r="L267" s="177">
        <f>IF(OR(COUNTIF($B$2:$B266,Input!$F283)&lt;1,COUNTIF($O$2:$O266,Input!$C283)&lt;1),Input!P283,0)</f>
        <v>0</v>
      </c>
      <c r="M267" s="129" t="str">
        <f t="shared" si="34"/>
        <v/>
      </c>
      <c r="N267" s="161">
        <f t="shared" si="40"/>
        <v>0</v>
      </c>
      <c r="O267" s="168">
        <f>Input!C283</f>
        <v>0</v>
      </c>
      <c r="P267" s="168"/>
      <c r="R267" s="131">
        <f t="shared" si="41"/>
        <v>0</v>
      </c>
      <c r="S267" s="133" t="str">
        <f t="shared" si="39"/>
        <v xml:space="preserve"> </v>
      </c>
      <c r="T267" s="133"/>
      <c r="U267" s="132" t="str">
        <f>_xlfn.IFNA(IF($D267=0,LOOKUP($F267,{0.1,0.2,0.3,0.4,0.5,0.6,0.7,0.8,0.9,1},{22,34,46,58,70,82,94,106,118,130}),""),"")</f>
        <v/>
      </c>
      <c r="V267" s="132" t="str">
        <f>_xlfn.IFNA(IF($D267=1,LOOKUP($F267,{0.1,0.2,0.3,0.4,0.5,0.6,0.7,0.8,0.9,1},{23,35,47,59,71,83,95,107,119,131}),""),"")</f>
        <v/>
      </c>
      <c r="W267" s="132" t="str">
        <f>_xlfn.IFNA(IF($D267=2,LOOKUP($F267,{0.1,0.2,0.3,0.4,0.5,0.6,0.7,0.8,0.9,1},{24,36,48,60,72,84,96,108,120,132}),""),"")</f>
        <v/>
      </c>
      <c r="X267" s="132" t="str">
        <f>_xlfn.IFNA(IF($D267=3,LOOKUP($F267,{0.1,0.2,0.3,0.4,0.5,0.6,0.7,0.8,0.9,1},{25,37,49,61,73,85,97,109,121,133}),""),"")</f>
        <v/>
      </c>
      <c r="Y267" s="132" t="str">
        <f>_xlfn.IFNA(IF($D267=4,LOOKUP($F267,{0.1,0.2,0.3,0.4,0.5,0.6,0.7,0.8,0.9,1},{26,38,50,62,74,86,98,110,122,134}),""),"")</f>
        <v/>
      </c>
      <c r="Z267" s="132" t="str">
        <f>_xlfn.IFNA(IF($D267=5,LOOKUP($F267,{0.1,0.2,0.3,0.4,0.5,0.6,0.7,0.8,0.9,1},{27,39,51,63,75,87,99,111,123,135}),""),"")</f>
        <v/>
      </c>
      <c r="AA267" s="132">
        <f t="shared" si="35"/>
        <v>0</v>
      </c>
      <c r="AB267" s="132" t="str">
        <f t="shared" si="36"/>
        <v>00</v>
      </c>
      <c r="AC267" s="82" t="e">
        <f>VLOOKUP(AB267,'AMI Ref'!T:U,2,FALSE)</f>
        <v>#N/A</v>
      </c>
      <c r="AD267" s="124"/>
      <c r="AE267" s="81" t="str">
        <f>_xlfn.IFNA(IF($D267=0,IF($J267="Not Paid by Tenant",0,INDEX('AMI Ref'!$K$5:$N$5,MATCH($J267,{"Oil","Gas","Electric - Other","ELECTRIC - HEAT PUMP"},0))),0),"")</f>
        <v/>
      </c>
      <c r="AF267" s="81">
        <f>_xlfn.IFNA(IF($D267=1,IF($J267="Not Paid by Tenant",0,INDEX('AMI Ref'!$K$6:$N$6,MATCH($J267,{"Oil","Gas","Electric - Other","ELECTRIC - HEAT PUMP"},0))),0),"")</f>
        <v>0</v>
      </c>
      <c r="AG267" s="81">
        <f>_xlfn.IFNA(IF($D267=2,IF($J267="Not Paid by Tenant",0,INDEX('AMI Ref'!$K$7:$N$7,MATCH($J267,{"Oil","Gas","Electric - Other","ELECTRIC - HEAT PUMP"},0))),0),"")</f>
        <v>0</v>
      </c>
      <c r="AH267" s="81">
        <f>_xlfn.IFNA(IF($D267=3,IF($J267="Not Paid by Tenant",0,INDEX('AMI Ref'!$K$8:$N$8,MATCH($J267,{"Oil","Gas","Electric - Other","ELECTRIC - HEAT PUMP"},0))),0),"")</f>
        <v>0</v>
      </c>
      <c r="AI267" s="81">
        <f>_xlfn.IFNA(IF($D267=4,IF($J267="Not Paid by Tenant",0,INDEX('AMI Ref'!$K$9:$N$9,MATCH($J267,{"Oil","Gas","Electric - Other","ELECTRIC - HEAT PUMP"},0))),0),"")</f>
        <v>0</v>
      </c>
      <c r="AJ267" s="81">
        <f>_xlfn.IFNA(IF($D267=5,IF($J267="Not Paid by Tenant",0,INDEX('AMI Ref'!$K$10:$N$10,MATCH($J267,{"Oil","Gas","Electric - Other","ELECTRIC - HEAT PUMP"},0))),0),"")</f>
        <v>0</v>
      </c>
      <c r="AK267" s="128"/>
      <c r="AL267" s="81" t="str">
        <f>_xlfn.IFNA(IF($D267=0,IF($K267="Not Paid by Tenant",0,INDEX('AMI Ref'!$O$5:$R$5,MATCH($K267,{"Oil","Gas","Electric - Other","Electric ccASHP - split"},0))),0),"")</f>
        <v/>
      </c>
      <c r="AM267" s="81">
        <f>_xlfn.IFNA(IF($D267=1,IF($K267="Not Paid by Tenant",0,INDEX('AMI Ref'!$O$6:$R$6,MATCH($K267,{"Oil","Gas","Electric - Other","Electric ccASHP - split"},0))),0),"")</f>
        <v>0</v>
      </c>
      <c r="AN267" s="81">
        <f>_xlfn.IFNA(IF($D267=2,IF($K267="Not Paid by Tenant",0,INDEX('AMI Ref'!$O$7:$R$7,MATCH($K267,{"Oil","Gas","Electric - Other","Electric ccASHP - split"},0))),0),"")</f>
        <v>0</v>
      </c>
      <c r="AO267" s="81">
        <f>_xlfn.IFNA(IF($D267=3,IF($K267="Not Paid by Tenant",0,INDEX('AMI Ref'!$O$8:$R$8,MATCH($K267,{"Oil","Gas","Electric - Other","Electric ccASHP - split"},0))),0),"")</f>
        <v>0</v>
      </c>
      <c r="AP267" s="81">
        <f>_xlfn.IFNA(IF($D267=4,IF($K267="Not Paid by Tenant",0,INDEX('AMI Ref'!$O$9:$R$9,MATCH($K267,{"Oil","Gas","Electric - Other","Electric ccASHP - split"},0))),0),"")</f>
        <v>0</v>
      </c>
      <c r="AQ267" s="81">
        <f>_xlfn.IFNA(IF($D267=5,IF($K267="Not Paid by Tenant",0,INDEX('AMI Ref'!$O$10:$R$10,MATCH($K267,{"Oil","Gas","Electric - Other","Electric ccASHP - split"},0))),0),"")</f>
        <v>0</v>
      </c>
      <c r="AR267" s="124">
        <f t="shared" si="37"/>
        <v>0</v>
      </c>
      <c r="AS267" s="123" t="e">
        <f t="shared" si="38"/>
        <v>#N/A</v>
      </c>
    </row>
    <row r="268" spans="1:45" ht="12.95" customHeight="1" x14ac:dyDescent="0.2">
      <c r="A268" s="130">
        <v>266</v>
      </c>
      <c r="B268" s="177">
        <f>IF(OR(COUNTIF($B$2:$B267,Input!$F284)&lt;1,COUNTIF($O$2:$O267,Input!$C284)&lt;1),Input!F284,0)</f>
        <v>0</v>
      </c>
      <c r="C268" s="177">
        <f>IF(OR(COUNTIF($B$2:$B267,Input!$F284)&lt;1,COUNTIF($O$2:$O267,Input!$C284)&lt;1),Input!G284,0)</f>
        <v>0</v>
      </c>
      <c r="D268" s="177">
        <f>IF(OR(COUNTIF($B$2:$B267,Input!$F284)&lt;1,COUNTIF($O$2:$O267,Input!$C284)&lt;1),Input!H284,0)</f>
        <v>0</v>
      </c>
      <c r="E268" s="177">
        <f>IF(OR(COUNTIF($B$2:$B267,Input!$F284)&lt;1,COUNTIF($O$2:$O267,Input!$C284)&lt;1),Input!I284,0)</f>
        <v>0</v>
      </c>
      <c r="F268" s="177">
        <f>IF(OR(COUNTIF($B$2:$B267,Input!$F284)&lt;1,COUNTIF($O$2:$O267,Input!$C284)&lt;1),Input!J284,0)</f>
        <v>0</v>
      </c>
      <c r="G268" s="177">
        <f>IF(OR(COUNTIF($B$2:$B267,Input!$F284)&lt;1,COUNTIF($O$2:$O267,Input!$C284)&lt;1),Input!K284,0)</f>
        <v>0</v>
      </c>
      <c r="H268" s="177">
        <f>IF(OR(COUNTIF($B$2:$B267,Input!$F284)&lt;1,COUNTIF($O$2:$O267,Input!$C284)&lt;1),Input!L284,0)</f>
        <v>0</v>
      </c>
      <c r="I268" s="177">
        <f>IF(OR(COUNTIF($B$2:$B267,Input!$F284)&lt;1,COUNTIF($O$2:$O267,Input!$C284)&lt;1),Input!M284,0)</f>
        <v>0</v>
      </c>
      <c r="J268" s="177">
        <f>IF(OR(COUNTIF($B$2:$B267,Input!$F284)&lt;1,COUNTIF($O$2:$O267,Input!$C284)&lt;1),Input!N284,0)</f>
        <v>0</v>
      </c>
      <c r="K268" s="177">
        <f>IF(OR(COUNTIF($B$2:$B267,Input!$F284)&lt;1,COUNTIF($O$2:$O267,Input!$C284)&lt;1),Input!O284,0)</f>
        <v>0</v>
      </c>
      <c r="L268" s="177">
        <f>IF(OR(COUNTIF($B$2:$B267,Input!$F284)&lt;1,COUNTIF($O$2:$O267,Input!$C284)&lt;1),Input!P284,0)</f>
        <v>0</v>
      </c>
      <c r="M268" s="129" t="str">
        <f t="shared" si="34"/>
        <v/>
      </c>
      <c r="N268" s="161">
        <f t="shared" si="40"/>
        <v>0</v>
      </c>
      <c r="O268" s="168">
        <f>Input!C284</f>
        <v>0</v>
      </c>
      <c r="P268" s="168"/>
      <c r="R268" s="131">
        <f t="shared" si="41"/>
        <v>0</v>
      </c>
      <c r="S268" s="133" t="str">
        <f t="shared" si="39"/>
        <v xml:space="preserve"> </v>
      </c>
      <c r="T268" s="133"/>
      <c r="U268" s="132" t="str">
        <f>_xlfn.IFNA(IF($D268=0,LOOKUP($F268,{0.1,0.2,0.3,0.4,0.5,0.6,0.7,0.8,0.9,1},{22,34,46,58,70,82,94,106,118,130}),""),"")</f>
        <v/>
      </c>
      <c r="V268" s="132" t="str">
        <f>_xlfn.IFNA(IF($D268=1,LOOKUP($F268,{0.1,0.2,0.3,0.4,0.5,0.6,0.7,0.8,0.9,1},{23,35,47,59,71,83,95,107,119,131}),""),"")</f>
        <v/>
      </c>
      <c r="W268" s="132" t="str">
        <f>_xlfn.IFNA(IF($D268=2,LOOKUP($F268,{0.1,0.2,0.3,0.4,0.5,0.6,0.7,0.8,0.9,1},{24,36,48,60,72,84,96,108,120,132}),""),"")</f>
        <v/>
      </c>
      <c r="X268" s="132" t="str">
        <f>_xlfn.IFNA(IF($D268=3,LOOKUP($F268,{0.1,0.2,0.3,0.4,0.5,0.6,0.7,0.8,0.9,1},{25,37,49,61,73,85,97,109,121,133}),""),"")</f>
        <v/>
      </c>
      <c r="Y268" s="132" t="str">
        <f>_xlfn.IFNA(IF($D268=4,LOOKUP($F268,{0.1,0.2,0.3,0.4,0.5,0.6,0.7,0.8,0.9,1},{26,38,50,62,74,86,98,110,122,134}),""),"")</f>
        <v/>
      </c>
      <c r="Z268" s="132" t="str">
        <f>_xlfn.IFNA(IF($D268=5,LOOKUP($F268,{0.1,0.2,0.3,0.4,0.5,0.6,0.7,0.8,0.9,1},{27,39,51,63,75,87,99,111,123,135}),""),"")</f>
        <v/>
      </c>
      <c r="AA268" s="132">
        <f t="shared" si="35"/>
        <v>0</v>
      </c>
      <c r="AB268" s="132" t="str">
        <f t="shared" si="36"/>
        <v>00</v>
      </c>
      <c r="AC268" s="82" t="e">
        <f>VLOOKUP(AB268,'AMI Ref'!T:U,2,FALSE)</f>
        <v>#N/A</v>
      </c>
      <c r="AD268" s="124"/>
      <c r="AE268" s="81" t="str">
        <f>_xlfn.IFNA(IF($D268=0,IF($J268="Not Paid by Tenant",0,INDEX('AMI Ref'!$K$5:$N$5,MATCH($J268,{"Oil","Gas","Electric - Other","ELECTRIC - HEAT PUMP"},0))),0),"")</f>
        <v/>
      </c>
      <c r="AF268" s="81">
        <f>_xlfn.IFNA(IF($D268=1,IF($J268="Not Paid by Tenant",0,INDEX('AMI Ref'!$K$6:$N$6,MATCH($J268,{"Oil","Gas","Electric - Other","ELECTRIC - HEAT PUMP"},0))),0),"")</f>
        <v>0</v>
      </c>
      <c r="AG268" s="81">
        <f>_xlfn.IFNA(IF($D268=2,IF($J268="Not Paid by Tenant",0,INDEX('AMI Ref'!$K$7:$N$7,MATCH($J268,{"Oil","Gas","Electric - Other","ELECTRIC - HEAT PUMP"},0))),0),"")</f>
        <v>0</v>
      </c>
      <c r="AH268" s="81">
        <f>_xlfn.IFNA(IF($D268=3,IF($J268="Not Paid by Tenant",0,INDEX('AMI Ref'!$K$8:$N$8,MATCH($J268,{"Oil","Gas","Electric - Other","ELECTRIC - HEAT PUMP"},0))),0),"")</f>
        <v>0</v>
      </c>
      <c r="AI268" s="81">
        <f>_xlfn.IFNA(IF($D268=4,IF($J268="Not Paid by Tenant",0,INDEX('AMI Ref'!$K$9:$N$9,MATCH($J268,{"Oil","Gas","Electric - Other","ELECTRIC - HEAT PUMP"},0))),0),"")</f>
        <v>0</v>
      </c>
      <c r="AJ268" s="81">
        <f>_xlfn.IFNA(IF($D268=5,IF($J268="Not Paid by Tenant",0,INDEX('AMI Ref'!$K$10:$N$10,MATCH($J268,{"Oil","Gas","Electric - Other","ELECTRIC - HEAT PUMP"},0))),0),"")</f>
        <v>0</v>
      </c>
      <c r="AK268" s="128"/>
      <c r="AL268" s="81" t="str">
        <f>_xlfn.IFNA(IF($D268=0,IF($K268="Not Paid by Tenant",0,INDEX('AMI Ref'!$O$5:$R$5,MATCH($K268,{"Oil","Gas","Electric - Other","Electric ccASHP - split"},0))),0),"")</f>
        <v/>
      </c>
      <c r="AM268" s="81">
        <f>_xlfn.IFNA(IF($D268=1,IF($K268="Not Paid by Tenant",0,INDEX('AMI Ref'!$O$6:$R$6,MATCH($K268,{"Oil","Gas","Electric - Other","Electric ccASHP - split"},0))),0),"")</f>
        <v>0</v>
      </c>
      <c r="AN268" s="81">
        <f>_xlfn.IFNA(IF($D268=2,IF($K268="Not Paid by Tenant",0,INDEX('AMI Ref'!$O$7:$R$7,MATCH($K268,{"Oil","Gas","Electric - Other","Electric ccASHP - split"},0))),0),"")</f>
        <v>0</v>
      </c>
      <c r="AO268" s="81">
        <f>_xlfn.IFNA(IF($D268=3,IF($K268="Not Paid by Tenant",0,INDEX('AMI Ref'!$O$8:$R$8,MATCH($K268,{"Oil","Gas","Electric - Other","Electric ccASHP - split"},0))),0),"")</f>
        <v>0</v>
      </c>
      <c r="AP268" s="81">
        <f>_xlfn.IFNA(IF($D268=4,IF($K268="Not Paid by Tenant",0,INDEX('AMI Ref'!$O$9:$R$9,MATCH($K268,{"Oil","Gas","Electric - Other","Electric ccASHP - split"},0))),0),"")</f>
        <v>0</v>
      </c>
      <c r="AQ268" s="81">
        <f>_xlfn.IFNA(IF($D268=5,IF($K268="Not Paid by Tenant",0,INDEX('AMI Ref'!$O$10:$R$10,MATCH($K268,{"Oil","Gas","Electric - Other","Electric ccASHP - split"},0))),0),"")</f>
        <v>0</v>
      </c>
      <c r="AR268" s="124">
        <f t="shared" si="37"/>
        <v>0</v>
      </c>
      <c r="AS268" s="123" t="e">
        <f t="shared" si="38"/>
        <v>#N/A</v>
      </c>
    </row>
    <row r="269" spans="1:45" ht="12.95" customHeight="1" x14ac:dyDescent="0.2">
      <c r="A269" s="130">
        <v>267</v>
      </c>
      <c r="B269" s="177">
        <f>IF(OR(COUNTIF($B$2:$B268,Input!$F285)&lt;1,COUNTIF($O$2:$O268,Input!$C285)&lt;1),Input!F285,0)</f>
        <v>0</v>
      </c>
      <c r="C269" s="177">
        <f>IF(OR(COUNTIF($B$2:$B268,Input!$F285)&lt;1,COUNTIF($O$2:$O268,Input!$C285)&lt;1),Input!G285,0)</f>
        <v>0</v>
      </c>
      <c r="D269" s="177">
        <f>IF(OR(COUNTIF($B$2:$B268,Input!$F285)&lt;1,COUNTIF($O$2:$O268,Input!$C285)&lt;1),Input!H285,0)</f>
        <v>0</v>
      </c>
      <c r="E269" s="177">
        <f>IF(OR(COUNTIF($B$2:$B268,Input!$F285)&lt;1,COUNTIF($O$2:$O268,Input!$C285)&lt;1),Input!I285,0)</f>
        <v>0</v>
      </c>
      <c r="F269" s="177">
        <f>IF(OR(COUNTIF($B$2:$B268,Input!$F285)&lt;1,COUNTIF($O$2:$O268,Input!$C285)&lt;1),Input!J285,0)</f>
        <v>0</v>
      </c>
      <c r="G269" s="177">
        <f>IF(OR(COUNTIF($B$2:$B268,Input!$F285)&lt;1,COUNTIF($O$2:$O268,Input!$C285)&lt;1),Input!K285,0)</f>
        <v>0</v>
      </c>
      <c r="H269" s="177">
        <f>IF(OR(COUNTIF($B$2:$B268,Input!$F285)&lt;1,COUNTIF($O$2:$O268,Input!$C285)&lt;1),Input!L285,0)</f>
        <v>0</v>
      </c>
      <c r="I269" s="177">
        <f>IF(OR(COUNTIF($B$2:$B268,Input!$F285)&lt;1,COUNTIF($O$2:$O268,Input!$C285)&lt;1),Input!M285,0)</f>
        <v>0</v>
      </c>
      <c r="J269" s="177">
        <f>IF(OR(COUNTIF($B$2:$B268,Input!$F285)&lt;1,COUNTIF($O$2:$O268,Input!$C285)&lt;1),Input!N285,0)</f>
        <v>0</v>
      </c>
      <c r="K269" s="177">
        <f>IF(OR(COUNTIF($B$2:$B268,Input!$F285)&lt;1,COUNTIF($O$2:$O268,Input!$C285)&lt;1),Input!O285,0)</f>
        <v>0</v>
      </c>
      <c r="L269" s="177">
        <f>IF(OR(COUNTIF($B$2:$B268,Input!$F285)&lt;1,COUNTIF($O$2:$O268,Input!$C285)&lt;1),Input!P285,0)</f>
        <v>0</v>
      </c>
      <c r="M269" s="129" t="str">
        <f t="shared" si="34"/>
        <v/>
      </c>
      <c r="N269" s="161">
        <f t="shared" si="40"/>
        <v>0</v>
      </c>
      <c r="O269" s="168">
        <f>Input!C285</f>
        <v>0</v>
      </c>
      <c r="P269" s="168"/>
      <c r="R269" s="131">
        <f t="shared" si="41"/>
        <v>0</v>
      </c>
      <c r="S269" s="133" t="str">
        <f t="shared" si="39"/>
        <v xml:space="preserve"> </v>
      </c>
      <c r="T269" s="133"/>
      <c r="U269" s="132" t="str">
        <f>_xlfn.IFNA(IF($D269=0,LOOKUP($F269,{0.1,0.2,0.3,0.4,0.5,0.6,0.7,0.8,0.9,1},{22,34,46,58,70,82,94,106,118,130}),""),"")</f>
        <v/>
      </c>
      <c r="V269" s="132" t="str">
        <f>_xlfn.IFNA(IF($D269=1,LOOKUP($F269,{0.1,0.2,0.3,0.4,0.5,0.6,0.7,0.8,0.9,1},{23,35,47,59,71,83,95,107,119,131}),""),"")</f>
        <v/>
      </c>
      <c r="W269" s="132" t="str">
        <f>_xlfn.IFNA(IF($D269=2,LOOKUP($F269,{0.1,0.2,0.3,0.4,0.5,0.6,0.7,0.8,0.9,1},{24,36,48,60,72,84,96,108,120,132}),""),"")</f>
        <v/>
      </c>
      <c r="X269" s="132" t="str">
        <f>_xlfn.IFNA(IF($D269=3,LOOKUP($F269,{0.1,0.2,0.3,0.4,0.5,0.6,0.7,0.8,0.9,1},{25,37,49,61,73,85,97,109,121,133}),""),"")</f>
        <v/>
      </c>
      <c r="Y269" s="132" t="str">
        <f>_xlfn.IFNA(IF($D269=4,LOOKUP($F269,{0.1,0.2,0.3,0.4,0.5,0.6,0.7,0.8,0.9,1},{26,38,50,62,74,86,98,110,122,134}),""),"")</f>
        <v/>
      </c>
      <c r="Z269" s="132" t="str">
        <f>_xlfn.IFNA(IF($D269=5,LOOKUP($F269,{0.1,0.2,0.3,0.4,0.5,0.6,0.7,0.8,0.9,1},{27,39,51,63,75,87,99,111,123,135}),""),"")</f>
        <v/>
      </c>
      <c r="AA269" s="132">
        <f t="shared" si="35"/>
        <v>0</v>
      </c>
      <c r="AB269" s="132" t="str">
        <f t="shared" si="36"/>
        <v>00</v>
      </c>
      <c r="AC269" s="82" t="e">
        <f>VLOOKUP(AB269,'AMI Ref'!T:U,2,FALSE)</f>
        <v>#N/A</v>
      </c>
      <c r="AD269" s="124"/>
      <c r="AE269" s="81" t="str">
        <f>_xlfn.IFNA(IF($D269=0,IF($J269="Not Paid by Tenant",0,INDEX('AMI Ref'!$K$5:$N$5,MATCH($J269,{"Oil","Gas","Electric - Other","ELECTRIC - HEAT PUMP"},0))),0),"")</f>
        <v/>
      </c>
      <c r="AF269" s="81">
        <f>_xlfn.IFNA(IF($D269=1,IF($J269="Not Paid by Tenant",0,INDEX('AMI Ref'!$K$6:$N$6,MATCH($J269,{"Oil","Gas","Electric - Other","ELECTRIC - HEAT PUMP"},0))),0),"")</f>
        <v>0</v>
      </c>
      <c r="AG269" s="81">
        <f>_xlfn.IFNA(IF($D269=2,IF($J269="Not Paid by Tenant",0,INDEX('AMI Ref'!$K$7:$N$7,MATCH($J269,{"Oil","Gas","Electric - Other","ELECTRIC - HEAT PUMP"},0))),0),"")</f>
        <v>0</v>
      </c>
      <c r="AH269" s="81">
        <f>_xlfn.IFNA(IF($D269=3,IF($J269="Not Paid by Tenant",0,INDEX('AMI Ref'!$K$8:$N$8,MATCH($J269,{"Oil","Gas","Electric - Other","ELECTRIC - HEAT PUMP"},0))),0),"")</f>
        <v>0</v>
      </c>
      <c r="AI269" s="81">
        <f>_xlfn.IFNA(IF($D269=4,IF($J269="Not Paid by Tenant",0,INDEX('AMI Ref'!$K$9:$N$9,MATCH($J269,{"Oil","Gas","Electric - Other","ELECTRIC - HEAT PUMP"},0))),0),"")</f>
        <v>0</v>
      </c>
      <c r="AJ269" s="81">
        <f>_xlfn.IFNA(IF($D269=5,IF($J269="Not Paid by Tenant",0,INDEX('AMI Ref'!$K$10:$N$10,MATCH($J269,{"Oil","Gas","Electric - Other","ELECTRIC - HEAT PUMP"},0))),0),"")</f>
        <v>0</v>
      </c>
      <c r="AK269" s="128"/>
      <c r="AL269" s="81" t="str">
        <f>_xlfn.IFNA(IF($D269=0,IF($K269="Not Paid by Tenant",0,INDEX('AMI Ref'!$O$5:$R$5,MATCH($K269,{"Oil","Gas","Electric - Other","Electric ccASHP - split"},0))),0),"")</f>
        <v/>
      </c>
      <c r="AM269" s="81">
        <f>_xlfn.IFNA(IF($D269=1,IF($K269="Not Paid by Tenant",0,INDEX('AMI Ref'!$O$6:$R$6,MATCH($K269,{"Oil","Gas","Electric - Other","Electric ccASHP - split"},0))),0),"")</f>
        <v>0</v>
      </c>
      <c r="AN269" s="81">
        <f>_xlfn.IFNA(IF($D269=2,IF($K269="Not Paid by Tenant",0,INDEX('AMI Ref'!$O$7:$R$7,MATCH($K269,{"Oil","Gas","Electric - Other","Electric ccASHP - split"},0))),0),"")</f>
        <v>0</v>
      </c>
      <c r="AO269" s="81">
        <f>_xlfn.IFNA(IF($D269=3,IF($K269="Not Paid by Tenant",0,INDEX('AMI Ref'!$O$8:$R$8,MATCH($K269,{"Oil","Gas","Electric - Other","Electric ccASHP - split"},0))),0),"")</f>
        <v>0</v>
      </c>
      <c r="AP269" s="81">
        <f>_xlfn.IFNA(IF($D269=4,IF($K269="Not Paid by Tenant",0,INDEX('AMI Ref'!$O$9:$R$9,MATCH($K269,{"Oil","Gas","Electric - Other","Electric ccASHP - split"},0))),0),"")</f>
        <v>0</v>
      </c>
      <c r="AQ269" s="81">
        <f>_xlfn.IFNA(IF($D269=5,IF($K269="Not Paid by Tenant",0,INDEX('AMI Ref'!$O$10:$R$10,MATCH($K269,{"Oil","Gas","Electric - Other","Electric ccASHP - split"},0))),0),"")</f>
        <v>0</v>
      </c>
      <c r="AR269" s="124">
        <f t="shared" si="37"/>
        <v>0</v>
      </c>
      <c r="AS269" s="123" t="e">
        <f t="shared" si="38"/>
        <v>#N/A</v>
      </c>
    </row>
    <row r="270" spans="1:45" ht="12.95" customHeight="1" x14ac:dyDescent="0.2">
      <c r="A270" s="130">
        <v>268</v>
      </c>
      <c r="B270" s="177">
        <f>IF(OR(COUNTIF($B$2:$B269,Input!$F286)&lt;1,COUNTIF($O$2:$O269,Input!$C286)&lt;1),Input!F286,0)</f>
        <v>0</v>
      </c>
      <c r="C270" s="177">
        <f>IF(OR(COUNTIF($B$2:$B269,Input!$F286)&lt;1,COUNTIF($O$2:$O269,Input!$C286)&lt;1),Input!G286,0)</f>
        <v>0</v>
      </c>
      <c r="D270" s="177">
        <f>IF(OR(COUNTIF($B$2:$B269,Input!$F286)&lt;1,COUNTIF($O$2:$O269,Input!$C286)&lt;1),Input!H286,0)</f>
        <v>0</v>
      </c>
      <c r="E270" s="177">
        <f>IF(OR(COUNTIF($B$2:$B269,Input!$F286)&lt;1,COUNTIF($O$2:$O269,Input!$C286)&lt;1),Input!I286,0)</f>
        <v>0</v>
      </c>
      <c r="F270" s="177">
        <f>IF(OR(COUNTIF($B$2:$B269,Input!$F286)&lt;1,COUNTIF($O$2:$O269,Input!$C286)&lt;1),Input!J286,0)</f>
        <v>0</v>
      </c>
      <c r="G270" s="177">
        <f>IF(OR(COUNTIF($B$2:$B269,Input!$F286)&lt;1,COUNTIF($O$2:$O269,Input!$C286)&lt;1),Input!K286,0)</f>
        <v>0</v>
      </c>
      <c r="H270" s="177">
        <f>IF(OR(COUNTIF($B$2:$B269,Input!$F286)&lt;1,COUNTIF($O$2:$O269,Input!$C286)&lt;1),Input!L286,0)</f>
        <v>0</v>
      </c>
      <c r="I270" s="177">
        <f>IF(OR(COUNTIF($B$2:$B269,Input!$F286)&lt;1,COUNTIF($O$2:$O269,Input!$C286)&lt;1),Input!M286,0)</f>
        <v>0</v>
      </c>
      <c r="J270" s="177">
        <f>IF(OR(COUNTIF($B$2:$B269,Input!$F286)&lt;1,COUNTIF($O$2:$O269,Input!$C286)&lt;1),Input!N286,0)</f>
        <v>0</v>
      </c>
      <c r="K270" s="177">
        <f>IF(OR(COUNTIF($B$2:$B269,Input!$F286)&lt;1,COUNTIF($O$2:$O269,Input!$C286)&lt;1),Input!O286,0)</f>
        <v>0</v>
      </c>
      <c r="L270" s="177">
        <f>IF(OR(COUNTIF($B$2:$B269,Input!$F286)&lt;1,COUNTIF($O$2:$O269,Input!$C286)&lt;1),Input!P286,0)</f>
        <v>0</v>
      </c>
      <c r="M270" s="129" t="str">
        <f t="shared" si="34"/>
        <v/>
      </c>
      <c r="N270" s="161">
        <f t="shared" si="40"/>
        <v>0</v>
      </c>
      <c r="O270" s="168">
        <f>Input!C286</f>
        <v>0</v>
      </c>
      <c r="P270" s="168"/>
      <c r="R270" s="131">
        <f t="shared" si="41"/>
        <v>0</v>
      </c>
      <c r="S270" s="133" t="str">
        <f t="shared" si="39"/>
        <v xml:space="preserve"> </v>
      </c>
      <c r="T270" s="133"/>
      <c r="U270" s="132" t="str">
        <f>_xlfn.IFNA(IF($D270=0,LOOKUP($F270,{0.1,0.2,0.3,0.4,0.5,0.6,0.7,0.8,0.9,1},{22,34,46,58,70,82,94,106,118,130}),""),"")</f>
        <v/>
      </c>
      <c r="V270" s="132" t="str">
        <f>_xlfn.IFNA(IF($D270=1,LOOKUP($F270,{0.1,0.2,0.3,0.4,0.5,0.6,0.7,0.8,0.9,1},{23,35,47,59,71,83,95,107,119,131}),""),"")</f>
        <v/>
      </c>
      <c r="W270" s="132" t="str">
        <f>_xlfn.IFNA(IF($D270=2,LOOKUP($F270,{0.1,0.2,0.3,0.4,0.5,0.6,0.7,0.8,0.9,1},{24,36,48,60,72,84,96,108,120,132}),""),"")</f>
        <v/>
      </c>
      <c r="X270" s="132" t="str">
        <f>_xlfn.IFNA(IF($D270=3,LOOKUP($F270,{0.1,0.2,0.3,0.4,0.5,0.6,0.7,0.8,0.9,1},{25,37,49,61,73,85,97,109,121,133}),""),"")</f>
        <v/>
      </c>
      <c r="Y270" s="132" t="str">
        <f>_xlfn.IFNA(IF($D270=4,LOOKUP($F270,{0.1,0.2,0.3,0.4,0.5,0.6,0.7,0.8,0.9,1},{26,38,50,62,74,86,98,110,122,134}),""),"")</f>
        <v/>
      </c>
      <c r="Z270" s="132" t="str">
        <f>_xlfn.IFNA(IF($D270=5,LOOKUP($F270,{0.1,0.2,0.3,0.4,0.5,0.6,0.7,0.8,0.9,1},{27,39,51,63,75,87,99,111,123,135}),""),"")</f>
        <v/>
      </c>
      <c r="AA270" s="132">
        <f t="shared" si="35"/>
        <v>0</v>
      </c>
      <c r="AB270" s="132" t="str">
        <f t="shared" si="36"/>
        <v>00</v>
      </c>
      <c r="AC270" s="82" t="e">
        <f>VLOOKUP(AB270,'AMI Ref'!T:U,2,FALSE)</f>
        <v>#N/A</v>
      </c>
      <c r="AD270" s="124"/>
      <c r="AE270" s="81" t="str">
        <f>_xlfn.IFNA(IF($D270=0,IF($J270="Not Paid by Tenant",0,INDEX('AMI Ref'!$K$5:$N$5,MATCH($J270,{"Oil","Gas","Electric - Other","ELECTRIC - HEAT PUMP"},0))),0),"")</f>
        <v/>
      </c>
      <c r="AF270" s="81">
        <f>_xlfn.IFNA(IF($D270=1,IF($J270="Not Paid by Tenant",0,INDEX('AMI Ref'!$K$6:$N$6,MATCH($J270,{"Oil","Gas","Electric - Other","ELECTRIC - HEAT PUMP"},0))),0),"")</f>
        <v>0</v>
      </c>
      <c r="AG270" s="81">
        <f>_xlfn.IFNA(IF($D270=2,IF($J270="Not Paid by Tenant",0,INDEX('AMI Ref'!$K$7:$N$7,MATCH($J270,{"Oil","Gas","Electric - Other","ELECTRIC - HEAT PUMP"},0))),0),"")</f>
        <v>0</v>
      </c>
      <c r="AH270" s="81">
        <f>_xlfn.IFNA(IF($D270=3,IF($J270="Not Paid by Tenant",0,INDEX('AMI Ref'!$K$8:$N$8,MATCH($J270,{"Oil","Gas","Electric - Other","ELECTRIC - HEAT PUMP"},0))),0),"")</f>
        <v>0</v>
      </c>
      <c r="AI270" s="81">
        <f>_xlfn.IFNA(IF($D270=4,IF($J270="Not Paid by Tenant",0,INDEX('AMI Ref'!$K$9:$N$9,MATCH($J270,{"Oil","Gas","Electric - Other","ELECTRIC - HEAT PUMP"},0))),0),"")</f>
        <v>0</v>
      </c>
      <c r="AJ270" s="81">
        <f>_xlfn.IFNA(IF($D270=5,IF($J270="Not Paid by Tenant",0,INDEX('AMI Ref'!$K$10:$N$10,MATCH($J270,{"Oil","Gas","Electric - Other","ELECTRIC - HEAT PUMP"},0))),0),"")</f>
        <v>0</v>
      </c>
      <c r="AK270" s="128"/>
      <c r="AL270" s="81" t="str">
        <f>_xlfn.IFNA(IF($D270=0,IF($K270="Not Paid by Tenant",0,INDEX('AMI Ref'!$O$5:$R$5,MATCH($K270,{"Oil","Gas","Electric - Other","Electric ccASHP - split"},0))),0),"")</f>
        <v/>
      </c>
      <c r="AM270" s="81">
        <f>_xlfn.IFNA(IF($D270=1,IF($K270="Not Paid by Tenant",0,INDEX('AMI Ref'!$O$6:$R$6,MATCH($K270,{"Oil","Gas","Electric - Other","Electric ccASHP - split"},0))),0),"")</f>
        <v>0</v>
      </c>
      <c r="AN270" s="81">
        <f>_xlfn.IFNA(IF($D270=2,IF($K270="Not Paid by Tenant",0,INDEX('AMI Ref'!$O$7:$R$7,MATCH($K270,{"Oil","Gas","Electric - Other","Electric ccASHP - split"},0))),0),"")</f>
        <v>0</v>
      </c>
      <c r="AO270" s="81">
        <f>_xlfn.IFNA(IF($D270=3,IF($K270="Not Paid by Tenant",0,INDEX('AMI Ref'!$O$8:$R$8,MATCH($K270,{"Oil","Gas","Electric - Other","Electric ccASHP - split"},0))),0),"")</f>
        <v>0</v>
      </c>
      <c r="AP270" s="81">
        <f>_xlfn.IFNA(IF($D270=4,IF($K270="Not Paid by Tenant",0,INDEX('AMI Ref'!$O$9:$R$9,MATCH($K270,{"Oil","Gas","Electric - Other","Electric ccASHP - split"},0))),0),"")</f>
        <v>0</v>
      </c>
      <c r="AQ270" s="81">
        <f>_xlfn.IFNA(IF($D270=5,IF($K270="Not Paid by Tenant",0,INDEX('AMI Ref'!$O$10:$R$10,MATCH($K270,{"Oil","Gas","Electric - Other","Electric ccASHP - split"},0))),0),"")</f>
        <v>0</v>
      </c>
      <c r="AR270" s="124">
        <f t="shared" si="37"/>
        <v>0</v>
      </c>
      <c r="AS270" s="123" t="e">
        <f t="shared" si="38"/>
        <v>#N/A</v>
      </c>
    </row>
    <row r="271" spans="1:45" ht="12.95" customHeight="1" x14ac:dyDescent="0.2">
      <c r="A271" s="130">
        <v>269</v>
      </c>
      <c r="B271" s="177">
        <f>IF(OR(COUNTIF($B$2:$B270,Input!$F287)&lt;1,COUNTIF($O$2:$O270,Input!$C287)&lt;1),Input!F287,0)</f>
        <v>0</v>
      </c>
      <c r="C271" s="177">
        <f>IF(OR(COUNTIF($B$2:$B270,Input!$F287)&lt;1,COUNTIF($O$2:$O270,Input!$C287)&lt;1),Input!G287,0)</f>
        <v>0</v>
      </c>
      <c r="D271" s="177">
        <f>IF(OR(COUNTIF($B$2:$B270,Input!$F287)&lt;1,COUNTIF($O$2:$O270,Input!$C287)&lt;1),Input!H287,0)</f>
        <v>0</v>
      </c>
      <c r="E271" s="177">
        <f>IF(OR(COUNTIF($B$2:$B270,Input!$F287)&lt;1,COUNTIF($O$2:$O270,Input!$C287)&lt;1),Input!I287,0)</f>
        <v>0</v>
      </c>
      <c r="F271" s="177">
        <f>IF(OR(COUNTIF($B$2:$B270,Input!$F287)&lt;1,COUNTIF($O$2:$O270,Input!$C287)&lt;1),Input!J287,0)</f>
        <v>0</v>
      </c>
      <c r="G271" s="177">
        <f>IF(OR(COUNTIF($B$2:$B270,Input!$F287)&lt;1,COUNTIF($O$2:$O270,Input!$C287)&lt;1),Input!K287,0)</f>
        <v>0</v>
      </c>
      <c r="H271" s="177">
        <f>IF(OR(COUNTIF($B$2:$B270,Input!$F287)&lt;1,COUNTIF($O$2:$O270,Input!$C287)&lt;1),Input!L287,0)</f>
        <v>0</v>
      </c>
      <c r="I271" s="177">
        <f>IF(OR(COUNTIF($B$2:$B270,Input!$F287)&lt;1,COUNTIF($O$2:$O270,Input!$C287)&lt;1),Input!M287,0)</f>
        <v>0</v>
      </c>
      <c r="J271" s="177">
        <f>IF(OR(COUNTIF($B$2:$B270,Input!$F287)&lt;1,COUNTIF($O$2:$O270,Input!$C287)&lt;1),Input!N287,0)</f>
        <v>0</v>
      </c>
      <c r="K271" s="177">
        <f>IF(OR(COUNTIF($B$2:$B270,Input!$F287)&lt;1,COUNTIF($O$2:$O270,Input!$C287)&lt;1),Input!O287,0)</f>
        <v>0</v>
      </c>
      <c r="L271" s="177">
        <f>IF(OR(COUNTIF($B$2:$B270,Input!$F287)&lt;1,COUNTIF($O$2:$O270,Input!$C287)&lt;1),Input!P287,0)</f>
        <v>0</v>
      </c>
      <c r="M271" s="129" t="str">
        <f t="shared" si="34"/>
        <v/>
      </c>
      <c r="N271" s="161">
        <f t="shared" si="40"/>
        <v>0</v>
      </c>
      <c r="O271" s="168">
        <f>Input!C287</f>
        <v>0</v>
      </c>
      <c r="P271" s="168"/>
      <c r="R271" s="131">
        <f t="shared" si="41"/>
        <v>0</v>
      </c>
      <c r="S271" s="133" t="str">
        <f t="shared" si="39"/>
        <v xml:space="preserve"> </v>
      </c>
      <c r="T271" s="133"/>
      <c r="U271" s="132" t="str">
        <f>_xlfn.IFNA(IF($D271=0,LOOKUP($F271,{0.1,0.2,0.3,0.4,0.5,0.6,0.7,0.8,0.9,1},{22,34,46,58,70,82,94,106,118,130}),""),"")</f>
        <v/>
      </c>
      <c r="V271" s="132" t="str">
        <f>_xlfn.IFNA(IF($D271=1,LOOKUP($F271,{0.1,0.2,0.3,0.4,0.5,0.6,0.7,0.8,0.9,1},{23,35,47,59,71,83,95,107,119,131}),""),"")</f>
        <v/>
      </c>
      <c r="W271" s="132" t="str">
        <f>_xlfn.IFNA(IF($D271=2,LOOKUP($F271,{0.1,0.2,0.3,0.4,0.5,0.6,0.7,0.8,0.9,1},{24,36,48,60,72,84,96,108,120,132}),""),"")</f>
        <v/>
      </c>
      <c r="X271" s="132" t="str">
        <f>_xlfn.IFNA(IF($D271=3,LOOKUP($F271,{0.1,0.2,0.3,0.4,0.5,0.6,0.7,0.8,0.9,1},{25,37,49,61,73,85,97,109,121,133}),""),"")</f>
        <v/>
      </c>
      <c r="Y271" s="132" t="str">
        <f>_xlfn.IFNA(IF($D271=4,LOOKUP($F271,{0.1,0.2,0.3,0.4,0.5,0.6,0.7,0.8,0.9,1},{26,38,50,62,74,86,98,110,122,134}),""),"")</f>
        <v/>
      </c>
      <c r="Z271" s="132" t="str">
        <f>_xlfn.IFNA(IF($D271=5,LOOKUP($F271,{0.1,0.2,0.3,0.4,0.5,0.6,0.7,0.8,0.9,1},{27,39,51,63,75,87,99,111,123,135}),""),"")</f>
        <v/>
      </c>
      <c r="AA271" s="132">
        <f t="shared" si="35"/>
        <v>0</v>
      </c>
      <c r="AB271" s="132" t="str">
        <f t="shared" si="36"/>
        <v>00</v>
      </c>
      <c r="AC271" s="82" t="e">
        <f>VLOOKUP(AB271,'AMI Ref'!T:U,2,FALSE)</f>
        <v>#N/A</v>
      </c>
      <c r="AD271" s="124"/>
      <c r="AE271" s="81" t="str">
        <f>_xlfn.IFNA(IF($D271=0,IF($J271="Not Paid by Tenant",0,INDEX('AMI Ref'!$K$5:$N$5,MATCH($J271,{"Oil","Gas","Electric - Other","ELECTRIC - HEAT PUMP"},0))),0),"")</f>
        <v/>
      </c>
      <c r="AF271" s="81">
        <f>_xlfn.IFNA(IF($D271=1,IF($J271="Not Paid by Tenant",0,INDEX('AMI Ref'!$K$6:$N$6,MATCH($J271,{"Oil","Gas","Electric - Other","ELECTRIC - HEAT PUMP"},0))),0),"")</f>
        <v>0</v>
      </c>
      <c r="AG271" s="81">
        <f>_xlfn.IFNA(IF($D271=2,IF($J271="Not Paid by Tenant",0,INDEX('AMI Ref'!$K$7:$N$7,MATCH($J271,{"Oil","Gas","Electric - Other","ELECTRIC - HEAT PUMP"},0))),0),"")</f>
        <v>0</v>
      </c>
      <c r="AH271" s="81">
        <f>_xlfn.IFNA(IF($D271=3,IF($J271="Not Paid by Tenant",0,INDEX('AMI Ref'!$K$8:$N$8,MATCH($J271,{"Oil","Gas","Electric - Other","ELECTRIC - HEAT PUMP"},0))),0),"")</f>
        <v>0</v>
      </c>
      <c r="AI271" s="81">
        <f>_xlfn.IFNA(IF($D271=4,IF($J271="Not Paid by Tenant",0,INDEX('AMI Ref'!$K$9:$N$9,MATCH($J271,{"Oil","Gas","Electric - Other","ELECTRIC - HEAT PUMP"},0))),0),"")</f>
        <v>0</v>
      </c>
      <c r="AJ271" s="81">
        <f>_xlfn.IFNA(IF($D271=5,IF($J271="Not Paid by Tenant",0,INDEX('AMI Ref'!$K$10:$N$10,MATCH($J271,{"Oil","Gas","Electric - Other","ELECTRIC - HEAT PUMP"},0))),0),"")</f>
        <v>0</v>
      </c>
      <c r="AK271" s="128"/>
      <c r="AL271" s="81" t="str">
        <f>_xlfn.IFNA(IF($D271=0,IF($K271="Not Paid by Tenant",0,INDEX('AMI Ref'!$O$5:$R$5,MATCH($K271,{"Oil","Gas","Electric - Other","Electric ccASHP - split"},0))),0),"")</f>
        <v/>
      </c>
      <c r="AM271" s="81">
        <f>_xlfn.IFNA(IF($D271=1,IF($K271="Not Paid by Tenant",0,INDEX('AMI Ref'!$O$6:$R$6,MATCH($K271,{"Oil","Gas","Electric - Other","Electric ccASHP - split"},0))),0),"")</f>
        <v>0</v>
      </c>
      <c r="AN271" s="81">
        <f>_xlfn.IFNA(IF($D271=2,IF($K271="Not Paid by Tenant",0,INDEX('AMI Ref'!$O$7:$R$7,MATCH($K271,{"Oil","Gas","Electric - Other","Electric ccASHP - split"},0))),0),"")</f>
        <v>0</v>
      </c>
      <c r="AO271" s="81">
        <f>_xlfn.IFNA(IF($D271=3,IF($K271="Not Paid by Tenant",0,INDEX('AMI Ref'!$O$8:$R$8,MATCH($K271,{"Oil","Gas","Electric - Other","Electric ccASHP - split"},0))),0),"")</f>
        <v>0</v>
      </c>
      <c r="AP271" s="81">
        <f>_xlfn.IFNA(IF($D271=4,IF($K271="Not Paid by Tenant",0,INDEX('AMI Ref'!$O$9:$R$9,MATCH($K271,{"Oil","Gas","Electric - Other","Electric ccASHP - split"},0))),0),"")</f>
        <v>0</v>
      </c>
      <c r="AQ271" s="81">
        <f>_xlfn.IFNA(IF($D271=5,IF($K271="Not Paid by Tenant",0,INDEX('AMI Ref'!$O$10:$R$10,MATCH($K271,{"Oil","Gas","Electric - Other","Electric ccASHP - split"},0))),0),"")</f>
        <v>0</v>
      </c>
      <c r="AR271" s="124">
        <f t="shared" si="37"/>
        <v>0</v>
      </c>
      <c r="AS271" s="123" t="e">
        <f t="shared" si="38"/>
        <v>#N/A</v>
      </c>
    </row>
    <row r="272" spans="1:45" ht="12.95" customHeight="1" x14ac:dyDescent="0.2">
      <c r="A272" s="130">
        <v>270</v>
      </c>
      <c r="B272" s="177">
        <f>IF(OR(COUNTIF($B$2:$B271,Input!$F288)&lt;1,COUNTIF($O$2:$O271,Input!$C288)&lt;1),Input!F288,0)</f>
        <v>0</v>
      </c>
      <c r="C272" s="177">
        <f>IF(OR(COUNTIF($B$2:$B271,Input!$F288)&lt;1,COUNTIF($O$2:$O271,Input!$C288)&lt;1),Input!G288,0)</f>
        <v>0</v>
      </c>
      <c r="D272" s="177">
        <f>IF(OR(COUNTIF($B$2:$B271,Input!$F288)&lt;1,COUNTIF($O$2:$O271,Input!$C288)&lt;1),Input!H288,0)</f>
        <v>0</v>
      </c>
      <c r="E272" s="177">
        <f>IF(OR(COUNTIF($B$2:$B271,Input!$F288)&lt;1,COUNTIF($O$2:$O271,Input!$C288)&lt;1),Input!I288,0)</f>
        <v>0</v>
      </c>
      <c r="F272" s="177">
        <f>IF(OR(COUNTIF($B$2:$B271,Input!$F288)&lt;1,COUNTIF($O$2:$O271,Input!$C288)&lt;1),Input!J288,0)</f>
        <v>0</v>
      </c>
      <c r="G272" s="177">
        <f>IF(OR(COUNTIF($B$2:$B271,Input!$F288)&lt;1,COUNTIF($O$2:$O271,Input!$C288)&lt;1),Input!K288,0)</f>
        <v>0</v>
      </c>
      <c r="H272" s="177">
        <f>IF(OR(COUNTIF($B$2:$B271,Input!$F288)&lt;1,COUNTIF($O$2:$O271,Input!$C288)&lt;1),Input!L288,0)</f>
        <v>0</v>
      </c>
      <c r="I272" s="177">
        <f>IF(OR(COUNTIF($B$2:$B271,Input!$F288)&lt;1,COUNTIF($O$2:$O271,Input!$C288)&lt;1),Input!M288,0)</f>
        <v>0</v>
      </c>
      <c r="J272" s="177">
        <f>IF(OR(COUNTIF($B$2:$B271,Input!$F288)&lt;1,COUNTIF($O$2:$O271,Input!$C288)&lt;1),Input!N288,0)</f>
        <v>0</v>
      </c>
      <c r="K272" s="177">
        <f>IF(OR(COUNTIF($B$2:$B271,Input!$F288)&lt;1,COUNTIF($O$2:$O271,Input!$C288)&lt;1),Input!O288,0)</f>
        <v>0</v>
      </c>
      <c r="L272" s="177">
        <f>IF(OR(COUNTIF($B$2:$B271,Input!$F288)&lt;1,COUNTIF($O$2:$O271,Input!$C288)&lt;1),Input!P288,0)</f>
        <v>0</v>
      </c>
      <c r="M272" s="129" t="str">
        <f t="shared" si="34"/>
        <v/>
      </c>
      <c r="N272" s="161">
        <f t="shared" si="40"/>
        <v>0</v>
      </c>
      <c r="O272" s="168">
        <f>Input!C288</f>
        <v>0</v>
      </c>
      <c r="P272" s="168"/>
      <c r="R272" s="131">
        <f t="shared" si="41"/>
        <v>0</v>
      </c>
      <c r="S272" s="133" t="str">
        <f t="shared" si="39"/>
        <v xml:space="preserve"> </v>
      </c>
      <c r="T272" s="133"/>
      <c r="U272" s="132" t="str">
        <f>_xlfn.IFNA(IF($D272=0,LOOKUP($F272,{0.1,0.2,0.3,0.4,0.5,0.6,0.7,0.8,0.9,1},{22,34,46,58,70,82,94,106,118,130}),""),"")</f>
        <v/>
      </c>
      <c r="V272" s="132" t="str">
        <f>_xlfn.IFNA(IF($D272=1,LOOKUP($F272,{0.1,0.2,0.3,0.4,0.5,0.6,0.7,0.8,0.9,1},{23,35,47,59,71,83,95,107,119,131}),""),"")</f>
        <v/>
      </c>
      <c r="W272" s="132" t="str">
        <f>_xlfn.IFNA(IF($D272=2,LOOKUP($F272,{0.1,0.2,0.3,0.4,0.5,0.6,0.7,0.8,0.9,1},{24,36,48,60,72,84,96,108,120,132}),""),"")</f>
        <v/>
      </c>
      <c r="X272" s="132" t="str">
        <f>_xlfn.IFNA(IF($D272=3,LOOKUP($F272,{0.1,0.2,0.3,0.4,0.5,0.6,0.7,0.8,0.9,1},{25,37,49,61,73,85,97,109,121,133}),""),"")</f>
        <v/>
      </c>
      <c r="Y272" s="132" t="str">
        <f>_xlfn.IFNA(IF($D272=4,LOOKUP($F272,{0.1,0.2,0.3,0.4,0.5,0.6,0.7,0.8,0.9,1},{26,38,50,62,74,86,98,110,122,134}),""),"")</f>
        <v/>
      </c>
      <c r="Z272" s="132" t="str">
        <f>_xlfn.IFNA(IF($D272=5,LOOKUP($F272,{0.1,0.2,0.3,0.4,0.5,0.6,0.7,0.8,0.9,1},{27,39,51,63,75,87,99,111,123,135}),""),"")</f>
        <v/>
      </c>
      <c r="AA272" s="132">
        <f t="shared" si="35"/>
        <v>0</v>
      </c>
      <c r="AB272" s="132" t="str">
        <f t="shared" si="36"/>
        <v>00</v>
      </c>
      <c r="AC272" s="82" t="e">
        <f>VLOOKUP(AB272,'AMI Ref'!T:U,2,FALSE)</f>
        <v>#N/A</v>
      </c>
      <c r="AD272" s="124"/>
      <c r="AE272" s="81" t="str">
        <f>_xlfn.IFNA(IF($D272=0,IF($J272="Not Paid by Tenant",0,INDEX('AMI Ref'!$K$5:$N$5,MATCH($J272,{"Oil","Gas","Electric - Other","ELECTRIC - HEAT PUMP"},0))),0),"")</f>
        <v/>
      </c>
      <c r="AF272" s="81">
        <f>_xlfn.IFNA(IF($D272=1,IF($J272="Not Paid by Tenant",0,INDEX('AMI Ref'!$K$6:$N$6,MATCH($J272,{"Oil","Gas","Electric - Other","ELECTRIC - HEAT PUMP"},0))),0),"")</f>
        <v>0</v>
      </c>
      <c r="AG272" s="81">
        <f>_xlfn.IFNA(IF($D272=2,IF($J272="Not Paid by Tenant",0,INDEX('AMI Ref'!$K$7:$N$7,MATCH($J272,{"Oil","Gas","Electric - Other","ELECTRIC - HEAT PUMP"},0))),0),"")</f>
        <v>0</v>
      </c>
      <c r="AH272" s="81">
        <f>_xlfn.IFNA(IF($D272=3,IF($J272="Not Paid by Tenant",0,INDEX('AMI Ref'!$K$8:$N$8,MATCH($J272,{"Oil","Gas","Electric - Other","ELECTRIC - HEAT PUMP"},0))),0),"")</f>
        <v>0</v>
      </c>
      <c r="AI272" s="81">
        <f>_xlfn.IFNA(IF($D272=4,IF($J272="Not Paid by Tenant",0,INDEX('AMI Ref'!$K$9:$N$9,MATCH($J272,{"Oil","Gas","Electric - Other","ELECTRIC - HEAT PUMP"},0))),0),"")</f>
        <v>0</v>
      </c>
      <c r="AJ272" s="81">
        <f>_xlfn.IFNA(IF($D272=5,IF($J272="Not Paid by Tenant",0,INDEX('AMI Ref'!$K$10:$N$10,MATCH($J272,{"Oil","Gas","Electric - Other","ELECTRIC - HEAT PUMP"},0))),0),"")</f>
        <v>0</v>
      </c>
      <c r="AK272" s="128"/>
      <c r="AL272" s="81" t="str">
        <f>_xlfn.IFNA(IF($D272=0,IF($K272="Not Paid by Tenant",0,INDEX('AMI Ref'!$O$5:$R$5,MATCH($K272,{"Oil","Gas","Electric - Other","Electric ccASHP - split"},0))),0),"")</f>
        <v/>
      </c>
      <c r="AM272" s="81">
        <f>_xlfn.IFNA(IF($D272=1,IF($K272="Not Paid by Tenant",0,INDEX('AMI Ref'!$O$6:$R$6,MATCH($K272,{"Oil","Gas","Electric - Other","Electric ccASHP - split"},0))),0),"")</f>
        <v>0</v>
      </c>
      <c r="AN272" s="81">
        <f>_xlfn.IFNA(IF($D272=2,IF($K272="Not Paid by Tenant",0,INDEX('AMI Ref'!$O$7:$R$7,MATCH($K272,{"Oil","Gas","Electric - Other","Electric ccASHP - split"},0))),0),"")</f>
        <v>0</v>
      </c>
      <c r="AO272" s="81">
        <f>_xlfn.IFNA(IF($D272=3,IF($K272="Not Paid by Tenant",0,INDEX('AMI Ref'!$O$8:$R$8,MATCH($K272,{"Oil","Gas","Electric - Other","Electric ccASHP - split"},0))),0),"")</f>
        <v>0</v>
      </c>
      <c r="AP272" s="81">
        <f>_xlfn.IFNA(IF($D272=4,IF($K272="Not Paid by Tenant",0,INDEX('AMI Ref'!$O$9:$R$9,MATCH($K272,{"Oil","Gas","Electric - Other","Electric ccASHP - split"},0))),0),"")</f>
        <v>0</v>
      </c>
      <c r="AQ272" s="81">
        <f>_xlfn.IFNA(IF($D272=5,IF($K272="Not Paid by Tenant",0,INDEX('AMI Ref'!$O$10:$R$10,MATCH($K272,{"Oil","Gas","Electric - Other","Electric ccASHP - split"},0))),0),"")</f>
        <v>0</v>
      </c>
      <c r="AR272" s="124">
        <f t="shared" si="37"/>
        <v>0</v>
      </c>
      <c r="AS272" s="123" t="e">
        <f t="shared" si="38"/>
        <v>#N/A</v>
      </c>
    </row>
    <row r="273" spans="1:45" ht="12.95" customHeight="1" x14ac:dyDescent="0.2">
      <c r="A273" s="130">
        <v>271</v>
      </c>
      <c r="B273" s="177">
        <f>IF(OR(COUNTIF($B$2:$B272,Input!$F289)&lt;1,COUNTIF($O$2:$O272,Input!$C289)&lt;1),Input!F289,0)</f>
        <v>0</v>
      </c>
      <c r="C273" s="177">
        <f>IF(OR(COUNTIF($B$2:$B272,Input!$F289)&lt;1,COUNTIF($O$2:$O272,Input!$C289)&lt;1),Input!G289,0)</f>
        <v>0</v>
      </c>
      <c r="D273" s="177">
        <f>IF(OR(COUNTIF($B$2:$B272,Input!$F289)&lt;1,COUNTIF($O$2:$O272,Input!$C289)&lt;1),Input!H289,0)</f>
        <v>0</v>
      </c>
      <c r="E273" s="177">
        <f>IF(OR(COUNTIF($B$2:$B272,Input!$F289)&lt;1,COUNTIF($O$2:$O272,Input!$C289)&lt;1),Input!I289,0)</f>
        <v>0</v>
      </c>
      <c r="F273" s="177">
        <f>IF(OR(COUNTIF($B$2:$B272,Input!$F289)&lt;1,COUNTIF($O$2:$O272,Input!$C289)&lt;1),Input!J289,0)</f>
        <v>0</v>
      </c>
      <c r="G273" s="177">
        <f>IF(OR(COUNTIF($B$2:$B272,Input!$F289)&lt;1,COUNTIF($O$2:$O272,Input!$C289)&lt;1),Input!K289,0)</f>
        <v>0</v>
      </c>
      <c r="H273" s="177">
        <f>IF(OR(COUNTIF($B$2:$B272,Input!$F289)&lt;1,COUNTIF($O$2:$O272,Input!$C289)&lt;1),Input!L289,0)</f>
        <v>0</v>
      </c>
      <c r="I273" s="177">
        <f>IF(OR(COUNTIF($B$2:$B272,Input!$F289)&lt;1,COUNTIF($O$2:$O272,Input!$C289)&lt;1),Input!M289,0)</f>
        <v>0</v>
      </c>
      <c r="J273" s="177">
        <f>IF(OR(COUNTIF($B$2:$B272,Input!$F289)&lt;1,COUNTIF($O$2:$O272,Input!$C289)&lt;1),Input!N289,0)</f>
        <v>0</v>
      </c>
      <c r="K273" s="177">
        <f>IF(OR(COUNTIF($B$2:$B272,Input!$F289)&lt;1,COUNTIF($O$2:$O272,Input!$C289)&lt;1),Input!O289,0)</f>
        <v>0</v>
      </c>
      <c r="L273" s="177">
        <f>IF(OR(COUNTIF($B$2:$B272,Input!$F289)&lt;1,COUNTIF($O$2:$O272,Input!$C289)&lt;1),Input!P289,0)</f>
        <v>0</v>
      </c>
      <c r="M273" s="129" t="str">
        <f t="shared" si="34"/>
        <v/>
      </c>
      <c r="N273" s="161">
        <f t="shared" si="40"/>
        <v>0</v>
      </c>
      <c r="O273" s="168">
        <f>Input!C289</f>
        <v>0</v>
      </c>
      <c r="P273" s="168"/>
      <c r="R273" s="131">
        <f t="shared" si="41"/>
        <v>0</v>
      </c>
      <c r="S273" s="133" t="str">
        <f t="shared" si="39"/>
        <v xml:space="preserve"> </v>
      </c>
      <c r="T273" s="133"/>
      <c r="U273" s="132" t="str">
        <f>_xlfn.IFNA(IF($D273=0,LOOKUP($F273,{0.1,0.2,0.3,0.4,0.5,0.6,0.7,0.8,0.9,1},{22,34,46,58,70,82,94,106,118,130}),""),"")</f>
        <v/>
      </c>
      <c r="V273" s="132" t="str">
        <f>_xlfn.IFNA(IF($D273=1,LOOKUP($F273,{0.1,0.2,0.3,0.4,0.5,0.6,0.7,0.8,0.9,1},{23,35,47,59,71,83,95,107,119,131}),""),"")</f>
        <v/>
      </c>
      <c r="W273" s="132" t="str">
        <f>_xlfn.IFNA(IF($D273=2,LOOKUP($F273,{0.1,0.2,0.3,0.4,0.5,0.6,0.7,0.8,0.9,1},{24,36,48,60,72,84,96,108,120,132}),""),"")</f>
        <v/>
      </c>
      <c r="X273" s="132" t="str">
        <f>_xlfn.IFNA(IF($D273=3,LOOKUP($F273,{0.1,0.2,0.3,0.4,0.5,0.6,0.7,0.8,0.9,1},{25,37,49,61,73,85,97,109,121,133}),""),"")</f>
        <v/>
      </c>
      <c r="Y273" s="132" t="str">
        <f>_xlfn.IFNA(IF($D273=4,LOOKUP($F273,{0.1,0.2,0.3,0.4,0.5,0.6,0.7,0.8,0.9,1},{26,38,50,62,74,86,98,110,122,134}),""),"")</f>
        <v/>
      </c>
      <c r="Z273" s="132" t="str">
        <f>_xlfn.IFNA(IF($D273=5,LOOKUP($F273,{0.1,0.2,0.3,0.4,0.5,0.6,0.7,0.8,0.9,1},{27,39,51,63,75,87,99,111,123,135}),""),"")</f>
        <v/>
      </c>
      <c r="AA273" s="132">
        <f t="shared" si="35"/>
        <v>0</v>
      </c>
      <c r="AB273" s="132" t="str">
        <f t="shared" si="36"/>
        <v>00</v>
      </c>
      <c r="AC273" s="82" t="e">
        <f>VLOOKUP(AB273,'AMI Ref'!T:U,2,FALSE)</f>
        <v>#N/A</v>
      </c>
      <c r="AD273" s="124"/>
      <c r="AE273" s="81" t="str">
        <f>_xlfn.IFNA(IF($D273=0,IF($J273="Not Paid by Tenant",0,INDEX('AMI Ref'!$K$5:$N$5,MATCH($J273,{"Oil","Gas","Electric - Other","ELECTRIC - HEAT PUMP"},0))),0),"")</f>
        <v/>
      </c>
      <c r="AF273" s="81">
        <f>_xlfn.IFNA(IF($D273=1,IF($J273="Not Paid by Tenant",0,INDEX('AMI Ref'!$K$6:$N$6,MATCH($J273,{"Oil","Gas","Electric - Other","ELECTRIC - HEAT PUMP"},0))),0),"")</f>
        <v>0</v>
      </c>
      <c r="AG273" s="81">
        <f>_xlfn.IFNA(IF($D273=2,IF($J273="Not Paid by Tenant",0,INDEX('AMI Ref'!$K$7:$N$7,MATCH($J273,{"Oil","Gas","Electric - Other","ELECTRIC - HEAT PUMP"},0))),0),"")</f>
        <v>0</v>
      </c>
      <c r="AH273" s="81">
        <f>_xlfn.IFNA(IF($D273=3,IF($J273="Not Paid by Tenant",0,INDEX('AMI Ref'!$K$8:$N$8,MATCH($J273,{"Oil","Gas","Electric - Other","ELECTRIC - HEAT PUMP"},0))),0),"")</f>
        <v>0</v>
      </c>
      <c r="AI273" s="81">
        <f>_xlfn.IFNA(IF($D273=4,IF($J273="Not Paid by Tenant",0,INDEX('AMI Ref'!$K$9:$N$9,MATCH($J273,{"Oil","Gas","Electric - Other","ELECTRIC - HEAT PUMP"},0))),0),"")</f>
        <v>0</v>
      </c>
      <c r="AJ273" s="81">
        <f>_xlfn.IFNA(IF($D273=5,IF($J273="Not Paid by Tenant",0,INDEX('AMI Ref'!$K$10:$N$10,MATCH($J273,{"Oil","Gas","Electric - Other","ELECTRIC - HEAT PUMP"},0))),0),"")</f>
        <v>0</v>
      </c>
      <c r="AK273" s="128"/>
      <c r="AL273" s="81" t="str">
        <f>_xlfn.IFNA(IF($D273=0,IF($K273="Not Paid by Tenant",0,INDEX('AMI Ref'!$O$5:$R$5,MATCH($K273,{"Oil","Gas","Electric - Other","Electric ccASHP - split"},0))),0),"")</f>
        <v/>
      </c>
      <c r="AM273" s="81">
        <f>_xlfn.IFNA(IF($D273=1,IF($K273="Not Paid by Tenant",0,INDEX('AMI Ref'!$O$6:$R$6,MATCH($K273,{"Oil","Gas","Electric - Other","Electric ccASHP - split"},0))),0),"")</f>
        <v>0</v>
      </c>
      <c r="AN273" s="81">
        <f>_xlfn.IFNA(IF($D273=2,IF($K273="Not Paid by Tenant",0,INDEX('AMI Ref'!$O$7:$R$7,MATCH($K273,{"Oil","Gas","Electric - Other","Electric ccASHP - split"},0))),0),"")</f>
        <v>0</v>
      </c>
      <c r="AO273" s="81">
        <f>_xlfn.IFNA(IF($D273=3,IF($K273="Not Paid by Tenant",0,INDEX('AMI Ref'!$O$8:$R$8,MATCH($K273,{"Oil","Gas","Electric - Other","Electric ccASHP - split"},0))),0),"")</f>
        <v>0</v>
      </c>
      <c r="AP273" s="81">
        <f>_xlfn.IFNA(IF($D273=4,IF($K273="Not Paid by Tenant",0,INDEX('AMI Ref'!$O$9:$R$9,MATCH($K273,{"Oil","Gas","Electric - Other","Electric ccASHP - split"},0))),0),"")</f>
        <v>0</v>
      </c>
      <c r="AQ273" s="81">
        <f>_xlfn.IFNA(IF($D273=5,IF($K273="Not Paid by Tenant",0,INDEX('AMI Ref'!$O$10:$R$10,MATCH($K273,{"Oil","Gas","Electric - Other","Electric ccASHP - split"},0))),0),"")</f>
        <v>0</v>
      </c>
      <c r="AR273" s="124">
        <f t="shared" si="37"/>
        <v>0</v>
      </c>
      <c r="AS273" s="123" t="e">
        <f t="shared" si="38"/>
        <v>#N/A</v>
      </c>
    </row>
    <row r="274" spans="1:45" ht="12.95" customHeight="1" x14ac:dyDescent="0.2">
      <c r="A274" s="130">
        <v>272</v>
      </c>
      <c r="B274" s="177">
        <f>IF(OR(COUNTIF($B$2:$B273,Input!$F290)&lt;1,COUNTIF($O$2:$O273,Input!$C290)&lt;1),Input!F290,0)</f>
        <v>0</v>
      </c>
      <c r="C274" s="177">
        <f>IF(OR(COUNTIF($B$2:$B273,Input!$F290)&lt;1,COUNTIF($O$2:$O273,Input!$C290)&lt;1),Input!G290,0)</f>
        <v>0</v>
      </c>
      <c r="D274" s="177">
        <f>IF(OR(COUNTIF($B$2:$B273,Input!$F290)&lt;1,COUNTIF($O$2:$O273,Input!$C290)&lt;1),Input!H290,0)</f>
        <v>0</v>
      </c>
      <c r="E274" s="177">
        <f>IF(OR(COUNTIF($B$2:$B273,Input!$F290)&lt;1,COUNTIF($O$2:$O273,Input!$C290)&lt;1),Input!I290,0)</f>
        <v>0</v>
      </c>
      <c r="F274" s="177">
        <f>IF(OR(COUNTIF($B$2:$B273,Input!$F290)&lt;1,COUNTIF($O$2:$O273,Input!$C290)&lt;1),Input!J290,0)</f>
        <v>0</v>
      </c>
      <c r="G274" s="177">
        <f>IF(OR(COUNTIF($B$2:$B273,Input!$F290)&lt;1,COUNTIF($O$2:$O273,Input!$C290)&lt;1),Input!K290,0)</f>
        <v>0</v>
      </c>
      <c r="H274" s="177">
        <f>IF(OR(COUNTIF($B$2:$B273,Input!$F290)&lt;1,COUNTIF($O$2:$O273,Input!$C290)&lt;1),Input!L290,0)</f>
        <v>0</v>
      </c>
      <c r="I274" s="177">
        <f>IF(OR(COUNTIF($B$2:$B273,Input!$F290)&lt;1,COUNTIF($O$2:$O273,Input!$C290)&lt;1),Input!M290,0)</f>
        <v>0</v>
      </c>
      <c r="J274" s="177">
        <f>IF(OR(COUNTIF($B$2:$B273,Input!$F290)&lt;1,COUNTIF($O$2:$O273,Input!$C290)&lt;1),Input!N290,0)</f>
        <v>0</v>
      </c>
      <c r="K274" s="177">
        <f>IF(OR(COUNTIF($B$2:$B273,Input!$F290)&lt;1,COUNTIF($O$2:$O273,Input!$C290)&lt;1),Input!O290,0)</f>
        <v>0</v>
      </c>
      <c r="L274" s="177">
        <f>IF(OR(COUNTIF($B$2:$B273,Input!$F290)&lt;1,COUNTIF($O$2:$O273,Input!$C290)&lt;1),Input!P290,0)</f>
        <v>0</v>
      </c>
      <c r="M274" s="129" t="str">
        <f t="shared" si="34"/>
        <v/>
      </c>
      <c r="N274" s="161">
        <f t="shared" si="40"/>
        <v>0</v>
      </c>
      <c r="O274" s="168">
        <f>Input!C290</f>
        <v>0</v>
      </c>
      <c r="P274" s="168"/>
      <c r="R274" s="131">
        <f t="shared" si="41"/>
        <v>0</v>
      </c>
      <c r="S274" s="133" t="str">
        <f t="shared" si="39"/>
        <v xml:space="preserve"> </v>
      </c>
      <c r="T274" s="133"/>
      <c r="U274" s="132" t="str">
        <f>_xlfn.IFNA(IF($D274=0,LOOKUP($F274,{0.1,0.2,0.3,0.4,0.5,0.6,0.7,0.8,0.9,1},{22,34,46,58,70,82,94,106,118,130}),""),"")</f>
        <v/>
      </c>
      <c r="V274" s="132" t="str">
        <f>_xlfn.IFNA(IF($D274=1,LOOKUP($F274,{0.1,0.2,0.3,0.4,0.5,0.6,0.7,0.8,0.9,1},{23,35,47,59,71,83,95,107,119,131}),""),"")</f>
        <v/>
      </c>
      <c r="W274" s="132" t="str">
        <f>_xlfn.IFNA(IF($D274=2,LOOKUP($F274,{0.1,0.2,0.3,0.4,0.5,0.6,0.7,0.8,0.9,1},{24,36,48,60,72,84,96,108,120,132}),""),"")</f>
        <v/>
      </c>
      <c r="X274" s="132" t="str">
        <f>_xlfn.IFNA(IF($D274=3,LOOKUP($F274,{0.1,0.2,0.3,0.4,0.5,0.6,0.7,0.8,0.9,1},{25,37,49,61,73,85,97,109,121,133}),""),"")</f>
        <v/>
      </c>
      <c r="Y274" s="132" t="str">
        <f>_xlfn.IFNA(IF($D274=4,LOOKUP($F274,{0.1,0.2,0.3,0.4,0.5,0.6,0.7,0.8,0.9,1},{26,38,50,62,74,86,98,110,122,134}),""),"")</f>
        <v/>
      </c>
      <c r="Z274" s="132" t="str">
        <f>_xlfn.IFNA(IF($D274=5,LOOKUP($F274,{0.1,0.2,0.3,0.4,0.5,0.6,0.7,0.8,0.9,1},{27,39,51,63,75,87,99,111,123,135}),""),"")</f>
        <v/>
      </c>
      <c r="AA274" s="132">
        <f t="shared" si="35"/>
        <v>0</v>
      </c>
      <c r="AB274" s="132" t="str">
        <f t="shared" si="36"/>
        <v>00</v>
      </c>
      <c r="AC274" s="82" t="e">
        <f>VLOOKUP(AB274,'AMI Ref'!T:U,2,FALSE)</f>
        <v>#N/A</v>
      </c>
      <c r="AD274" s="124"/>
      <c r="AE274" s="81" t="str">
        <f>_xlfn.IFNA(IF($D274=0,IF($J274="Not Paid by Tenant",0,INDEX('AMI Ref'!$K$5:$N$5,MATCH($J274,{"Oil","Gas","Electric - Other","ELECTRIC - HEAT PUMP"},0))),0),"")</f>
        <v/>
      </c>
      <c r="AF274" s="81">
        <f>_xlfn.IFNA(IF($D274=1,IF($J274="Not Paid by Tenant",0,INDEX('AMI Ref'!$K$6:$N$6,MATCH($J274,{"Oil","Gas","Electric - Other","ELECTRIC - HEAT PUMP"},0))),0),"")</f>
        <v>0</v>
      </c>
      <c r="AG274" s="81">
        <f>_xlfn.IFNA(IF($D274=2,IF($J274="Not Paid by Tenant",0,INDEX('AMI Ref'!$K$7:$N$7,MATCH($J274,{"Oil","Gas","Electric - Other","ELECTRIC - HEAT PUMP"},0))),0),"")</f>
        <v>0</v>
      </c>
      <c r="AH274" s="81">
        <f>_xlfn.IFNA(IF($D274=3,IF($J274="Not Paid by Tenant",0,INDEX('AMI Ref'!$K$8:$N$8,MATCH($J274,{"Oil","Gas","Electric - Other","ELECTRIC - HEAT PUMP"},0))),0),"")</f>
        <v>0</v>
      </c>
      <c r="AI274" s="81">
        <f>_xlfn.IFNA(IF($D274=4,IF($J274="Not Paid by Tenant",0,INDEX('AMI Ref'!$K$9:$N$9,MATCH($J274,{"Oil","Gas","Electric - Other","ELECTRIC - HEAT PUMP"},0))),0),"")</f>
        <v>0</v>
      </c>
      <c r="AJ274" s="81">
        <f>_xlfn.IFNA(IF($D274=5,IF($J274="Not Paid by Tenant",0,INDEX('AMI Ref'!$K$10:$N$10,MATCH($J274,{"Oil","Gas","Electric - Other","ELECTRIC - HEAT PUMP"},0))),0),"")</f>
        <v>0</v>
      </c>
      <c r="AK274" s="128"/>
      <c r="AL274" s="81" t="str">
        <f>_xlfn.IFNA(IF($D274=0,IF($K274="Not Paid by Tenant",0,INDEX('AMI Ref'!$O$5:$R$5,MATCH($K274,{"Oil","Gas","Electric - Other","Electric ccASHP - split"},0))),0),"")</f>
        <v/>
      </c>
      <c r="AM274" s="81">
        <f>_xlfn.IFNA(IF($D274=1,IF($K274="Not Paid by Tenant",0,INDEX('AMI Ref'!$O$6:$R$6,MATCH($K274,{"Oil","Gas","Electric - Other","Electric ccASHP - split"},0))),0),"")</f>
        <v>0</v>
      </c>
      <c r="AN274" s="81">
        <f>_xlfn.IFNA(IF($D274=2,IF($K274="Not Paid by Tenant",0,INDEX('AMI Ref'!$O$7:$R$7,MATCH($K274,{"Oil","Gas","Electric - Other","Electric ccASHP - split"},0))),0),"")</f>
        <v>0</v>
      </c>
      <c r="AO274" s="81">
        <f>_xlfn.IFNA(IF($D274=3,IF($K274="Not Paid by Tenant",0,INDEX('AMI Ref'!$O$8:$R$8,MATCH($K274,{"Oil","Gas","Electric - Other","Electric ccASHP - split"},0))),0),"")</f>
        <v>0</v>
      </c>
      <c r="AP274" s="81">
        <f>_xlfn.IFNA(IF($D274=4,IF($K274="Not Paid by Tenant",0,INDEX('AMI Ref'!$O$9:$R$9,MATCH($K274,{"Oil","Gas","Electric - Other","Electric ccASHP - split"},0))),0),"")</f>
        <v>0</v>
      </c>
      <c r="AQ274" s="81">
        <f>_xlfn.IFNA(IF($D274=5,IF($K274="Not Paid by Tenant",0,INDEX('AMI Ref'!$O$10:$R$10,MATCH($K274,{"Oil","Gas","Electric - Other","Electric ccASHP - split"},0))),0),"")</f>
        <v>0</v>
      </c>
      <c r="AR274" s="124">
        <f t="shared" si="37"/>
        <v>0</v>
      </c>
      <c r="AS274" s="123" t="e">
        <f t="shared" si="38"/>
        <v>#N/A</v>
      </c>
    </row>
    <row r="275" spans="1:45" ht="12.95" customHeight="1" x14ac:dyDescent="0.2">
      <c r="A275" s="130">
        <v>273</v>
      </c>
      <c r="B275" s="177">
        <f>IF(OR(COUNTIF($B$2:$B274,Input!$F291)&lt;1,COUNTIF($O$2:$O274,Input!$C291)&lt;1),Input!F291,0)</f>
        <v>0</v>
      </c>
      <c r="C275" s="177">
        <f>IF(OR(COUNTIF($B$2:$B274,Input!$F291)&lt;1,COUNTIF($O$2:$O274,Input!$C291)&lt;1),Input!G291,0)</f>
        <v>0</v>
      </c>
      <c r="D275" s="177">
        <f>IF(OR(COUNTIF($B$2:$B274,Input!$F291)&lt;1,COUNTIF($O$2:$O274,Input!$C291)&lt;1),Input!H291,0)</f>
        <v>0</v>
      </c>
      <c r="E275" s="177">
        <f>IF(OR(COUNTIF($B$2:$B274,Input!$F291)&lt;1,COUNTIF($O$2:$O274,Input!$C291)&lt;1),Input!I291,0)</f>
        <v>0</v>
      </c>
      <c r="F275" s="177">
        <f>IF(OR(COUNTIF($B$2:$B274,Input!$F291)&lt;1,COUNTIF($O$2:$O274,Input!$C291)&lt;1),Input!J291,0)</f>
        <v>0</v>
      </c>
      <c r="G275" s="177">
        <f>IF(OR(COUNTIF($B$2:$B274,Input!$F291)&lt;1,COUNTIF($O$2:$O274,Input!$C291)&lt;1),Input!K291,0)</f>
        <v>0</v>
      </c>
      <c r="H275" s="177">
        <f>IF(OR(COUNTIF($B$2:$B274,Input!$F291)&lt;1,COUNTIF($O$2:$O274,Input!$C291)&lt;1),Input!L291,0)</f>
        <v>0</v>
      </c>
      <c r="I275" s="177">
        <f>IF(OR(COUNTIF($B$2:$B274,Input!$F291)&lt;1,COUNTIF($O$2:$O274,Input!$C291)&lt;1),Input!M291,0)</f>
        <v>0</v>
      </c>
      <c r="J275" s="177">
        <f>IF(OR(COUNTIF($B$2:$B274,Input!$F291)&lt;1,COUNTIF($O$2:$O274,Input!$C291)&lt;1),Input!N291,0)</f>
        <v>0</v>
      </c>
      <c r="K275" s="177">
        <f>IF(OR(COUNTIF($B$2:$B274,Input!$F291)&lt;1,COUNTIF($O$2:$O274,Input!$C291)&lt;1),Input!O291,0)</f>
        <v>0</v>
      </c>
      <c r="L275" s="177">
        <f>IF(OR(COUNTIF($B$2:$B274,Input!$F291)&lt;1,COUNTIF($O$2:$O274,Input!$C291)&lt;1),Input!P291,0)</f>
        <v>0</v>
      </c>
      <c r="M275" s="129" t="str">
        <f t="shared" si="34"/>
        <v/>
      </c>
      <c r="N275" s="161">
        <f t="shared" si="40"/>
        <v>0</v>
      </c>
      <c r="O275" s="168">
        <f>Input!C291</f>
        <v>0</v>
      </c>
      <c r="P275" s="168"/>
      <c r="R275" s="131">
        <f t="shared" si="41"/>
        <v>0</v>
      </c>
      <c r="S275" s="133" t="str">
        <f t="shared" si="39"/>
        <v xml:space="preserve"> </v>
      </c>
      <c r="T275" s="133"/>
      <c r="U275" s="132" t="str">
        <f>_xlfn.IFNA(IF($D275=0,LOOKUP($F275,{0.1,0.2,0.3,0.4,0.5,0.6,0.7,0.8,0.9,1},{22,34,46,58,70,82,94,106,118,130}),""),"")</f>
        <v/>
      </c>
      <c r="V275" s="132" t="str">
        <f>_xlfn.IFNA(IF($D275=1,LOOKUP($F275,{0.1,0.2,0.3,0.4,0.5,0.6,0.7,0.8,0.9,1},{23,35,47,59,71,83,95,107,119,131}),""),"")</f>
        <v/>
      </c>
      <c r="W275" s="132" t="str">
        <f>_xlfn.IFNA(IF($D275=2,LOOKUP($F275,{0.1,0.2,0.3,0.4,0.5,0.6,0.7,0.8,0.9,1},{24,36,48,60,72,84,96,108,120,132}),""),"")</f>
        <v/>
      </c>
      <c r="X275" s="132" t="str">
        <f>_xlfn.IFNA(IF($D275=3,LOOKUP($F275,{0.1,0.2,0.3,0.4,0.5,0.6,0.7,0.8,0.9,1},{25,37,49,61,73,85,97,109,121,133}),""),"")</f>
        <v/>
      </c>
      <c r="Y275" s="132" t="str">
        <f>_xlfn.IFNA(IF($D275=4,LOOKUP($F275,{0.1,0.2,0.3,0.4,0.5,0.6,0.7,0.8,0.9,1},{26,38,50,62,74,86,98,110,122,134}),""),"")</f>
        <v/>
      </c>
      <c r="Z275" s="132" t="str">
        <f>_xlfn.IFNA(IF($D275=5,LOOKUP($F275,{0.1,0.2,0.3,0.4,0.5,0.6,0.7,0.8,0.9,1},{27,39,51,63,75,87,99,111,123,135}),""),"")</f>
        <v/>
      </c>
      <c r="AA275" s="132">
        <f t="shared" si="35"/>
        <v>0</v>
      </c>
      <c r="AB275" s="132" t="str">
        <f t="shared" si="36"/>
        <v>00</v>
      </c>
      <c r="AC275" s="82" t="e">
        <f>VLOOKUP(AB275,'AMI Ref'!T:U,2,FALSE)</f>
        <v>#N/A</v>
      </c>
      <c r="AD275" s="124"/>
      <c r="AE275" s="81" t="str">
        <f>_xlfn.IFNA(IF($D275=0,IF($J275="Not Paid by Tenant",0,INDEX('AMI Ref'!$K$5:$N$5,MATCH($J275,{"Oil","Gas","Electric - Other","ELECTRIC - HEAT PUMP"},0))),0),"")</f>
        <v/>
      </c>
      <c r="AF275" s="81">
        <f>_xlfn.IFNA(IF($D275=1,IF($J275="Not Paid by Tenant",0,INDEX('AMI Ref'!$K$6:$N$6,MATCH($J275,{"Oil","Gas","Electric - Other","ELECTRIC - HEAT PUMP"},0))),0),"")</f>
        <v>0</v>
      </c>
      <c r="AG275" s="81">
        <f>_xlfn.IFNA(IF($D275=2,IF($J275="Not Paid by Tenant",0,INDEX('AMI Ref'!$K$7:$N$7,MATCH($J275,{"Oil","Gas","Electric - Other","ELECTRIC - HEAT PUMP"},0))),0),"")</f>
        <v>0</v>
      </c>
      <c r="AH275" s="81">
        <f>_xlfn.IFNA(IF($D275=3,IF($J275="Not Paid by Tenant",0,INDEX('AMI Ref'!$K$8:$N$8,MATCH($J275,{"Oil","Gas","Electric - Other","ELECTRIC - HEAT PUMP"},0))),0),"")</f>
        <v>0</v>
      </c>
      <c r="AI275" s="81">
        <f>_xlfn.IFNA(IF($D275=4,IF($J275="Not Paid by Tenant",0,INDEX('AMI Ref'!$K$9:$N$9,MATCH($J275,{"Oil","Gas","Electric - Other","ELECTRIC - HEAT PUMP"},0))),0),"")</f>
        <v>0</v>
      </c>
      <c r="AJ275" s="81">
        <f>_xlfn.IFNA(IF($D275=5,IF($J275="Not Paid by Tenant",0,INDEX('AMI Ref'!$K$10:$N$10,MATCH($J275,{"Oil","Gas","Electric - Other","ELECTRIC - HEAT PUMP"},0))),0),"")</f>
        <v>0</v>
      </c>
      <c r="AK275" s="128"/>
      <c r="AL275" s="81" t="str">
        <f>_xlfn.IFNA(IF($D275=0,IF($K275="Not Paid by Tenant",0,INDEX('AMI Ref'!$O$5:$R$5,MATCH($K275,{"Oil","Gas","Electric - Other","Electric ccASHP - split"},0))),0),"")</f>
        <v/>
      </c>
      <c r="AM275" s="81">
        <f>_xlfn.IFNA(IF($D275=1,IF($K275="Not Paid by Tenant",0,INDEX('AMI Ref'!$O$6:$R$6,MATCH($K275,{"Oil","Gas","Electric - Other","Electric ccASHP - split"},0))),0),"")</f>
        <v>0</v>
      </c>
      <c r="AN275" s="81">
        <f>_xlfn.IFNA(IF($D275=2,IF($K275="Not Paid by Tenant",0,INDEX('AMI Ref'!$O$7:$R$7,MATCH($K275,{"Oil","Gas","Electric - Other","Electric ccASHP - split"},0))),0),"")</f>
        <v>0</v>
      </c>
      <c r="AO275" s="81">
        <f>_xlfn.IFNA(IF($D275=3,IF($K275="Not Paid by Tenant",0,INDEX('AMI Ref'!$O$8:$R$8,MATCH($K275,{"Oil","Gas","Electric - Other","Electric ccASHP - split"},0))),0),"")</f>
        <v>0</v>
      </c>
      <c r="AP275" s="81">
        <f>_xlfn.IFNA(IF($D275=4,IF($K275="Not Paid by Tenant",0,INDEX('AMI Ref'!$O$9:$R$9,MATCH($K275,{"Oil","Gas","Electric - Other","Electric ccASHP - split"},0))),0),"")</f>
        <v>0</v>
      </c>
      <c r="AQ275" s="81">
        <f>_xlfn.IFNA(IF($D275=5,IF($K275="Not Paid by Tenant",0,INDEX('AMI Ref'!$O$10:$R$10,MATCH($K275,{"Oil","Gas","Electric - Other","Electric ccASHP - split"},0))),0),"")</f>
        <v>0</v>
      </c>
      <c r="AR275" s="124">
        <f t="shared" si="37"/>
        <v>0</v>
      </c>
      <c r="AS275" s="123" t="e">
        <f t="shared" si="38"/>
        <v>#N/A</v>
      </c>
    </row>
    <row r="276" spans="1:45" ht="12.95" customHeight="1" x14ac:dyDescent="0.2">
      <c r="A276" s="130">
        <v>274</v>
      </c>
      <c r="B276" s="177">
        <f>IF(OR(COUNTIF($B$2:$B275,Input!$F292)&lt;1,COUNTIF($O$2:$O275,Input!$C292)&lt;1),Input!F292,0)</f>
        <v>0</v>
      </c>
      <c r="C276" s="177">
        <f>IF(OR(COUNTIF($B$2:$B275,Input!$F292)&lt;1,COUNTIF($O$2:$O275,Input!$C292)&lt;1),Input!G292,0)</f>
        <v>0</v>
      </c>
      <c r="D276" s="177">
        <f>IF(OR(COUNTIF($B$2:$B275,Input!$F292)&lt;1,COUNTIF($O$2:$O275,Input!$C292)&lt;1),Input!H292,0)</f>
        <v>0</v>
      </c>
      <c r="E276" s="177">
        <f>IF(OR(COUNTIF($B$2:$B275,Input!$F292)&lt;1,COUNTIF($O$2:$O275,Input!$C292)&lt;1),Input!I292,0)</f>
        <v>0</v>
      </c>
      <c r="F276" s="177">
        <f>IF(OR(COUNTIF($B$2:$B275,Input!$F292)&lt;1,COUNTIF($O$2:$O275,Input!$C292)&lt;1),Input!J292,0)</f>
        <v>0</v>
      </c>
      <c r="G276" s="177">
        <f>IF(OR(COUNTIF($B$2:$B275,Input!$F292)&lt;1,COUNTIF($O$2:$O275,Input!$C292)&lt;1),Input!K292,0)</f>
        <v>0</v>
      </c>
      <c r="H276" s="177">
        <f>IF(OR(COUNTIF($B$2:$B275,Input!$F292)&lt;1,COUNTIF($O$2:$O275,Input!$C292)&lt;1),Input!L292,0)</f>
        <v>0</v>
      </c>
      <c r="I276" s="177">
        <f>IF(OR(COUNTIF($B$2:$B275,Input!$F292)&lt;1,COUNTIF($O$2:$O275,Input!$C292)&lt;1),Input!M292,0)</f>
        <v>0</v>
      </c>
      <c r="J276" s="177">
        <f>IF(OR(COUNTIF($B$2:$B275,Input!$F292)&lt;1,COUNTIF($O$2:$O275,Input!$C292)&lt;1),Input!N292,0)</f>
        <v>0</v>
      </c>
      <c r="K276" s="177">
        <f>IF(OR(COUNTIF($B$2:$B275,Input!$F292)&lt;1,COUNTIF($O$2:$O275,Input!$C292)&lt;1),Input!O292,0)</f>
        <v>0</v>
      </c>
      <c r="L276" s="177">
        <f>IF(OR(COUNTIF($B$2:$B275,Input!$F292)&lt;1,COUNTIF($O$2:$O275,Input!$C292)&lt;1),Input!P292,0)</f>
        <v>0</v>
      </c>
      <c r="M276" s="129" t="str">
        <f t="shared" si="34"/>
        <v/>
      </c>
      <c r="N276" s="161">
        <f t="shared" si="40"/>
        <v>0</v>
      </c>
      <c r="O276" s="168">
        <f>Input!C292</f>
        <v>0</v>
      </c>
      <c r="P276" s="168"/>
      <c r="R276" s="131">
        <f t="shared" si="41"/>
        <v>0</v>
      </c>
      <c r="S276" s="133" t="str">
        <f t="shared" si="39"/>
        <v xml:space="preserve"> </v>
      </c>
      <c r="T276" s="133"/>
      <c r="U276" s="132" t="str">
        <f>_xlfn.IFNA(IF($D276=0,LOOKUP($F276,{0.1,0.2,0.3,0.4,0.5,0.6,0.7,0.8,0.9,1},{22,34,46,58,70,82,94,106,118,130}),""),"")</f>
        <v/>
      </c>
      <c r="V276" s="132" t="str">
        <f>_xlfn.IFNA(IF($D276=1,LOOKUP($F276,{0.1,0.2,0.3,0.4,0.5,0.6,0.7,0.8,0.9,1},{23,35,47,59,71,83,95,107,119,131}),""),"")</f>
        <v/>
      </c>
      <c r="W276" s="132" t="str">
        <f>_xlfn.IFNA(IF($D276=2,LOOKUP($F276,{0.1,0.2,0.3,0.4,0.5,0.6,0.7,0.8,0.9,1},{24,36,48,60,72,84,96,108,120,132}),""),"")</f>
        <v/>
      </c>
      <c r="X276" s="132" t="str">
        <f>_xlfn.IFNA(IF($D276=3,LOOKUP($F276,{0.1,0.2,0.3,0.4,0.5,0.6,0.7,0.8,0.9,1},{25,37,49,61,73,85,97,109,121,133}),""),"")</f>
        <v/>
      </c>
      <c r="Y276" s="132" t="str">
        <f>_xlfn.IFNA(IF($D276=4,LOOKUP($F276,{0.1,0.2,0.3,0.4,0.5,0.6,0.7,0.8,0.9,1},{26,38,50,62,74,86,98,110,122,134}),""),"")</f>
        <v/>
      </c>
      <c r="Z276" s="132" t="str">
        <f>_xlfn.IFNA(IF($D276=5,LOOKUP($F276,{0.1,0.2,0.3,0.4,0.5,0.6,0.7,0.8,0.9,1},{27,39,51,63,75,87,99,111,123,135}),""),"")</f>
        <v/>
      </c>
      <c r="AA276" s="132">
        <f t="shared" si="35"/>
        <v>0</v>
      </c>
      <c r="AB276" s="132" t="str">
        <f t="shared" si="36"/>
        <v>00</v>
      </c>
      <c r="AC276" s="82" t="e">
        <f>VLOOKUP(AB276,'AMI Ref'!T:U,2,FALSE)</f>
        <v>#N/A</v>
      </c>
      <c r="AD276" s="124"/>
      <c r="AE276" s="81" t="str">
        <f>_xlfn.IFNA(IF($D276=0,IF($J276="Not Paid by Tenant",0,INDEX('AMI Ref'!$K$5:$N$5,MATCH($J276,{"Oil","Gas","Electric - Other","ELECTRIC - HEAT PUMP"},0))),0),"")</f>
        <v/>
      </c>
      <c r="AF276" s="81">
        <f>_xlfn.IFNA(IF($D276=1,IF($J276="Not Paid by Tenant",0,INDEX('AMI Ref'!$K$6:$N$6,MATCH($J276,{"Oil","Gas","Electric - Other","ELECTRIC - HEAT PUMP"},0))),0),"")</f>
        <v>0</v>
      </c>
      <c r="AG276" s="81">
        <f>_xlfn.IFNA(IF($D276=2,IF($J276="Not Paid by Tenant",0,INDEX('AMI Ref'!$K$7:$N$7,MATCH($J276,{"Oil","Gas","Electric - Other","ELECTRIC - HEAT PUMP"},0))),0),"")</f>
        <v>0</v>
      </c>
      <c r="AH276" s="81">
        <f>_xlfn.IFNA(IF($D276=3,IF($J276="Not Paid by Tenant",0,INDEX('AMI Ref'!$K$8:$N$8,MATCH($J276,{"Oil","Gas","Electric - Other","ELECTRIC - HEAT PUMP"},0))),0),"")</f>
        <v>0</v>
      </c>
      <c r="AI276" s="81">
        <f>_xlfn.IFNA(IF($D276=4,IF($J276="Not Paid by Tenant",0,INDEX('AMI Ref'!$K$9:$N$9,MATCH($J276,{"Oil","Gas","Electric - Other","ELECTRIC - HEAT PUMP"},0))),0),"")</f>
        <v>0</v>
      </c>
      <c r="AJ276" s="81">
        <f>_xlfn.IFNA(IF($D276=5,IF($J276="Not Paid by Tenant",0,INDEX('AMI Ref'!$K$10:$N$10,MATCH($J276,{"Oil","Gas","Electric - Other","ELECTRIC - HEAT PUMP"},0))),0),"")</f>
        <v>0</v>
      </c>
      <c r="AK276" s="128"/>
      <c r="AL276" s="81" t="str">
        <f>_xlfn.IFNA(IF($D276=0,IF($K276="Not Paid by Tenant",0,INDEX('AMI Ref'!$O$5:$R$5,MATCH($K276,{"Oil","Gas","Electric - Other","Electric ccASHP - split"},0))),0),"")</f>
        <v/>
      </c>
      <c r="AM276" s="81">
        <f>_xlfn.IFNA(IF($D276=1,IF($K276="Not Paid by Tenant",0,INDEX('AMI Ref'!$O$6:$R$6,MATCH($K276,{"Oil","Gas","Electric - Other","Electric ccASHP - split"},0))),0),"")</f>
        <v>0</v>
      </c>
      <c r="AN276" s="81">
        <f>_xlfn.IFNA(IF($D276=2,IF($K276="Not Paid by Tenant",0,INDEX('AMI Ref'!$O$7:$R$7,MATCH($K276,{"Oil","Gas","Electric - Other","Electric ccASHP - split"},0))),0),"")</f>
        <v>0</v>
      </c>
      <c r="AO276" s="81">
        <f>_xlfn.IFNA(IF($D276=3,IF($K276="Not Paid by Tenant",0,INDEX('AMI Ref'!$O$8:$R$8,MATCH($K276,{"Oil","Gas","Electric - Other","Electric ccASHP - split"},0))),0),"")</f>
        <v>0</v>
      </c>
      <c r="AP276" s="81">
        <f>_xlfn.IFNA(IF($D276=4,IF($K276="Not Paid by Tenant",0,INDEX('AMI Ref'!$O$9:$R$9,MATCH($K276,{"Oil","Gas","Electric - Other","Electric ccASHP - split"},0))),0),"")</f>
        <v>0</v>
      </c>
      <c r="AQ276" s="81">
        <f>_xlfn.IFNA(IF($D276=5,IF($K276="Not Paid by Tenant",0,INDEX('AMI Ref'!$O$10:$R$10,MATCH($K276,{"Oil","Gas","Electric - Other","Electric ccASHP - split"},0))),0),"")</f>
        <v>0</v>
      </c>
      <c r="AR276" s="124">
        <f t="shared" si="37"/>
        <v>0</v>
      </c>
      <c r="AS276" s="123" t="e">
        <f t="shared" si="38"/>
        <v>#N/A</v>
      </c>
    </row>
    <row r="277" spans="1:45" ht="12.95" customHeight="1" x14ac:dyDescent="0.2">
      <c r="A277" s="130">
        <v>275</v>
      </c>
      <c r="B277" s="177">
        <f>IF(OR(COUNTIF($B$2:$B276,Input!$F293)&lt;1,COUNTIF($O$2:$O276,Input!$C293)&lt;1),Input!F293,0)</f>
        <v>0</v>
      </c>
      <c r="C277" s="177">
        <f>IF(OR(COUNTIF($B$2:$B276,Input!$F293)&lt;1,COUNTIF($O$2:$O276,Input!$C293)&lt;1),Input!G293,0)</f>
        <v>0</v>
      </c>
      <c r="D277" s="177">
        <f>IF(OR(COUNTIF($B$2:$B276,Input!$F293)&lt;1,COUNTIF($O$2:$O276,Input!$C293)&lt;1),Input!H293,0)</f>
        <v>0</v>
      </c>
      <c r="E277" s="177">
        <f>IF(OR(COUNTIF($B$2:$B276,Input!$F293)&lt;1,COUNTIF($O$2:$O276,Input!$C293)&lt;1),Input!I293,0)</f>
        <v>0</v>
      </c>
      <c r="F277" s="177">
        <f>IF(OR(COUNTIF($B$2:$B276,Input!$F293)&lt;1,COUNTIF($O$2:$O276,Input!$C293)&lt;1),Input!J293,0)</f>
        <v>0</v>
      </c>
      <c r="G277" s="177">
        <f>IF(OR(COUNTIF($B$2:$B276,Input!$F293)&lt;1,COUNTIF($O$2:$O276,Input!$C293)&lt;1),Input!K293,0)</f>
        <v>0</v>
      </c>
      <c r="H277" s="177">
        <f>IF(OR(COUNTIF($B$2:$B276,Input!$F293)&lt;1,COUNTIF($O$2:$O276,Input!$C293)&lt;1),Input!L293,0)</f>
        <v>0</v>
      </c>
      <c r="I277" s="177">
        <f>IF(OR(COUNTIF($B$2:$B276,Input!$F293)&lt;1,COUNTIF($O$2:$O276,Input!$C293)&lt;1),Input!M293,0)</f>
        <v>0</v>
      </c>
      <c r="J277" s="177">
        <f>IF(OR(COUNTIF($B$2:$B276,Input!$F293)&lt;1,COUNTIF($O$2:$O276,Input!$C293)&lt;1),Input!N293,0)</f>
        <v>0</v>
      </c>
      <c r="K277" s="177">
        <f>IF(OR(COUNTIF($B$2:$B276,Input!$F293)&lt;1,COUNTIF($O$2:$O276,Input!$C293)&lt;1),Input!O293,0)</f>
        <v>0</v>
      </c>
      <c r="L277" s="177">
        <f>IF(OR(COUNTIF($B$2:$B276,Input!$F293)&lt;1,COUNTIF($O$2:$O276,Input!$C293)&lt;1),Input!P293,0)</f>
        <v>0</v>
      </c>
      <c r="M277" s="129" t="str">
        <f t="shared" si="34"/>
        <v/>
      </c>
      <c r="N277" s="161">
        <f t="shared" si="40"/>
        <v>0</v>
      </c>
      <c r="O277" s="168">
        <f>Input!C293</f>
        <v>0</v>
      </c>
      <c r="P277" s="168"/>
      <c r="R277" s="131">
        <f t="shared" si="41"/>
        <v>0</v>
      </c>
      <c r="S277" s="133" t="str">
        <f t="shared" si="39"/>
        <v xml:space="preserve"> </v>
      </c>
      <c r="T277" s="133"/>
      <c r="U277" s="132" t="str">
        <f>_xlfn.IFNA(IF($D277=0,LOOKUP($F277,{0.1,0.2,0.3,0.4,0.5,0.6,0.7,0.8,0.9,1},{22,34,46,58,70,82,94,106,118,130}),""),"")</f>
        <v/>
      </c>
      <c r="V277" s="132" t="str">
        <f>_xlfn.IFNA(IF($D277=1,LOOKUP($F277,{0.1,0.2,0.3,0.4,0.5,0.6,0.7,0.8,0.9,1},{23,35,47,59,71,83,95,107,119,131}),""),"")</f>
        <v/>
      </c>
      <c r="W277" s="132" t="str">
        <f>_xlfn.IFNA(IF($D277=2,LOOKUP($F277,{0.1,0.2,0.3,0.4,0.5,0.6,0.7,0.8,0.9,1},{24,36,48,60,72,84,96,108,120,132}),""),"")</f>
        <v/>
      </c>
      <c r="X277" s="132" t="str">
        <f>_xlfn.IFNA(IF($D277=3,LOOKUP($F277,{0.1,0.2,0.3,0.4,0.5,0.6,0.7,0.8,0.9,1},{25,37,49,61,73,85,97,109,121,133}),""),"")</f>
        <v/>
      </c>
      <c r="Y277" s="132" t="str">
        <f>_xlfn.IFNA(IF($D277=4,LOOKUP($F277,{0.1,0.2,0.3,0.4,0.5,0.6,0.7,0.8,0.9,1},{26,38,50,62,74,86,98,110,122,134}),""),"")</f>
        <v/>
      </c>
      <c r="Z277" s="132" t="str">
        <f>_xlfn.IFNA(IF($D277=5,LOOKUP($F277,{0.1,0.2,0.3,0.4,0.5,0.6,0.7,0.8,0.9,1},{27,39,51,63,75,87,99,111,123,135}),""),"")</f>
        <v/>
      </c>
      <c r="AA277" s="132">
        <f t="shared" si="35"/>
        <v>0</v>
      </c>
      <c r="AB277" s="132" t="str">
        <f t="shared" si="36"/>
        <v>00</v>
      </c>
      <c r="AC277" s="82" t="e">
        <f>VLOOKUP(AB277,'AMI Ref'!T:U,2,FALSE)</f>
        <v>#N/A</v>
      </c>
      <c r="AD277" s="124"/>
      <c r="AE277" s="81" t="str">
        <f>_xlfn.IFNA(IF($D277=0,IF($J277="Not Paid by Tenant",0,INDEX('AMI Ref'!$K$5:$N$5,MATCH($J277,{"Oil","Gas","Electric - Other","ELECTRIC - HEAT PUMP"},0))),0),"")</f>
        <v/>
      </c>
      <c r="AF277" s="81">
        <f>_xlfn.IFNA(IF($D277=1,IF($J277="Not Paid by Tenant",0,INDEX('AMI Ref'!$K$6:$N$6,MATCH($J277,{"Oil","Gas","Electric - Other","ELECTRIC - HEAT PUMP"},0))),0),"")</f>
        <v>0</v>
      </c>
      <c r="AG277" s="81">
        <f>_xlfn.IFNA(IF($D277=2,IF($J277="Not Paid by Tenant",0,INDEX('AMI Ref'!$K$7:$N$7,MATCH($J277,{"Oil","Gas","Electric - Other","ELECTRIC - HEAT PUMP"},0))),0),"")</f>
        <v>0</v>
      </c>
      <c r="AH277" s="81">
        <f>_xlfn.IFNA(IF($D277=3,IF($J277="Not Paid by Tenant",0,INDEX('AMI Ref'!$K$8:$N$8,MATCH($J277,{"Oil","Gas","Electric - Other","ELECTRIC - HEAT PUMP"},0))),0),"")</f>
        <v>0</v>
      </c>
      <c r="AI277" s="81">
        <f>_xlfn.IFNA(IF($D277=4,IF($J277="Not Paid by Tenant",0,INDEX('AMI Ref'!$K$9:$N$9,MATCH($J277,{"Oil","Gas","Electric - Other","ELECTRIC - HEAT PUMP"},0))),0),"")</f>
        <v>0</v>
      </c>
      <c r="AJ277" s="81">
        <f>_xlfn.IFNA(IF($D277=5,IF($J277="Not Paid by Tenant",0,INDEX('AMI Ref'!$K$10:$N$10,MATCH($J277,{"Oil","Gas","Electric - Other","ELECTRIC - HEAT PUMP"},0))),0),"")</f>
        <v>0</v>
      </c>
      <c r="AK277" s="128"/>
      <c r="AL277" s="81" t="str">
        <f>_xlfn.IFNA(IF($D277=0,IF($K277="Not Paid by Tenant",0,INDEX('AMI Ref'!$O$5:$R$5,MATCH($K277,{"Oil","Gas","Electric - Other","Electric ccASHP - split"},0))),0),"")</f>
        <v/>
      </c>
      <c r="AM277" s="81">
        <f>_xlfn.IFNA(IF($D277=1,IF($K277="Not Paid by Tenant",0,INDEX('AMI Ref'!$O$6:$R$6,MATCH($K277,{"Oil","Gas","Electric - Other","Electric ccASHP - split"},0))),0),"")</f>
        <v>0</v>
      </c>
      <c r="AN277" s="81">
        <f>_xlfn.IFNA(IF($D277=2,IF($K277="Not Paid by Tenant",0,INDEX('AMI Ref'!$O$7:$R$7,MATCH($K277,{"Oil","Gas","Electric - Other","Electric ccASHP - split"},0))),0),"")</f>
        <v>0</v>
      </c>
      <c r="AO277" s="81">
        <f>_xlfn.IFNA(IF($D277=3,IF($K277="Not Paid by Tenant",0,INDEX('AMI Ref'!$O$8:$R$8,MATCH($K277,{"Oil","Gas","Electric - Other","Electric ccASHP - split"},0))),0),"")</f>
        <v>0</v>
      </c>
      <c r="AP277" s="81">
        <f>_xlfn.IFNA(IF($D277=4,IF($K277="Not Paid by Tenant",0,INDEX('AMI Ref'!$O$9:$R$9,MATCH($K277,{"Oil","Gas","Electric - Other","Electric ccASHP - split"},0))),0),"")</f>
        <v>0</v>
      </c>
      <c r="AQ277" s="81">
        <f>_xlfn.IFNA(IF($D277=5,IF($K277="Not Paid by Tenant",0,INDEX('AMI Ref'!$O$10:$R$10,MATCH($K277,{"Oil","Gas","Electric - Other","Electric ccASHP - split"},0))),0),"")</f>
        <v>0</v>
      </c>
      <c r="AR277" s="124">
        <f t="shared" si="37"/>
        <v>0</v>
      </c>
      <c r="AS277" s="123" t="e">
        <f t="shared" si="38"/>
        <v>#N/A</v>
      </c>
    </row>
    <row r="278" spans="1:45" ht="12.95" customHeight="1" x14ac:dyDescent="0.2">
      <c r="A278" s="130">
        <v>276</v>
      </c>
      <c r="B278" s="177">
        <f>IF(OR(COUNTIF($B$2:$B277,Input!$F294)&lt;1,COUNTIF($O$2:$O277,Input!$C294)&lt;1),Input!F294,0)</f>
        <v>0</v>
      </c>
      <c r="C278" s="177">
        <f>IF(OR(COUNTIF($B$2:$B277,Input!$F294)&lt;1,COUNTIF($O$2:$O277,Input!$C294)&lt;1),Input!G294,0)</f>
        <v>0</v>
      </c>
      <c r="D278" s="177">
        <f>IF(OR(COUNTIF($B$2:$B277,Input!$F294)&lt;1,COUNTIF($O$2:$O277,Input!$C294)&lt;1),Input!H294,0)</f>
        <v>0</v>
      </c>
      <c r="E278" s="177">
        <f>IF(OR(COUNTIF($B$2:$B277,Input!$F294)&lt;1,COUNTIF($O$2:$O277,Input!$C294)&lt;1),Input!I294,0)</f>
        <v>0</v>
      </c>
      <c r="F278" s="177">
        <f>IF(OR(COUNTIF($B$2:$B277,Input!$F294)&lt;1,COUNTIF($O$2:$O277,Input!$C294)&lt;1),Input!J294,0)</f>
        <v>0</v>
      </c>
      <c r="G278" s="177">
        <f>IF(OR(COUNTIF($B$2:$B277,Input!$F294)&lt;1,COUNTIF($O$2:$O277,Input!$C294)&lt;1),Input!K294,0)</f>
        <v>0</v>
      </c>
      <c r="H278" s="177">
        <f>IF(OR(COUNTIF($B$2:$B277,Input!$F294)&lt;1,COUNTIF($O$2:$O277,Input!$C294)&lt;1),Input!L294,0)</f>
        <v>0</v>
      </c>
      <c r="I278" s="177">
        <f>IF(OR(COUNTIF($B$2:$B277,Input!$F294)&lt;1,COUNTIF($O$2:$O277,Input!$C294)&lt;1),Input!M294,0)</f>
        <v>0</v>
      </c>
      <c r="J278" s="177">
        <f>IF(OR(COUNTIF($B$2:$B277,Input!$F294)&lt;1,COUNTIF($O$2:$O277,Input!$C294)&lt;1),Input!N294,0)</f>
        <v>0</v>
      </c>
      <c r="K278" s="177">
        <f>IF(OR(COUNTIF($B$2:$B277,Input!$F294)&lt;1,COUNTIF($O$2:$O277,Input!$C294)&lt;1),Input!O294,0)</f>
        <v>0</v>
      </c>
      <c r="L278" s="177">
        <f>IF(OR(COUNTIF($B$2:$B277,Input!$F294)&lt;1,COUNTIF($O$2:$O277,Input!$C294)&lt;1),Input!P294,0)</f>
        <v>0</v>
      </c>
      <c r="M278" s="129" t="str">
        <f t="shared" si="34"/>
        <v/>
      </c>
      <c r="N278" s="161">
        <f t="shared" si="40"/>
        <v>0</v>
      </c>
      <c r="O278" s="168">
        <f>Input!C294</f>
        <v>0</v>
      </c>
      <c r="P278" s="168"/>
      <c r="R278" s="131">
        <f t="shared" si="41"/>
        <v>0</v>
      </c>
      <c r="S278" s="133" t="str">
        <f t="shared" si="39"/>
        <v xml:space="preserve"> </v>
      </c>
      <c r="T278" s="133"/>
      <c r="U278" s="132" t="str">
        <f>_xlfn.IFNA(IF($D278=0,LOOKUP($F278,{0.1,0.2,0.3,0.4,0.5,0.6,0.7,0.8,0.9,1},{22,34,46,58,70,82,94,106,118,130}),""),"")</f>
        <v/>
      </c>
      <c r="V278" s="132" t="str">
        <f>_xlfn.IFNA(IF($D278=1,LOOKUP($F278,{0.1,0.2,0.3,0.4,0.5,0.6,0.7,0.8,0.9,1},{23,35,47,59,71,83,95,107,119,131}),""),"")</f>
        <v/>
      </c>
      <c r="W278" s="132" t="str">
        <f>_xlfn.IFNA(IF($D278=2,LOOKUP($F278,{0.1,0.2,0.3,0.4,0.5,0.6,0.7,0.8,0.9,1},{24,36,48,60,72,84,96,108,120,132}),""),"")</f>
        <v/>
      </c>
      <c r="X278" s="132" t="str">
        <f>_xlfn.IFNA(IF($D278=3,LOOKUP($F278,{0.1,0.2,0.3,0.4,0.5,0.6,0.7,0.8,0.9,1},{25,37,49,61,73,85,97,109,121,133}),""),"")</f>
        <v/>
      </c>
      <c r="Y278" s="132" t="str">
        <f>_xlfn.IFNA(IF($D278=4,LOOKUP($F278,{0.1,0.2,0.3,0.4,0.5,0.6,0.7,0.8,0.9,1},{26,38,50,62,74,86,98,110,122,134}),""),"")</f>
        <v/>
      </c>
      <c r="Z278" s="132" t="str">
        <f>_xlfn.IFNA(IF($D278=5,LOOKUP($F278,{0.1,0.2,0.3,0.4,0.5,0.6,0.7,0.8,0.9,1},{27,39,51,63,75,87,99,111,123,135}),""),"")</f>
        <v/>
      </c>
      <c r="AA278" s="132">
        <f t="shared" si="35"/>
        <v>0</v>
      </c>
      <c r="AB278" s="132" t="str">
        <f t="shared" si="36"/>
        <v>00</v>
      </c>
      <c r="AC278" s="82" t="e">
        <f>VLOOKUP(AB278,'AMI Ref'!T:U,2,FALSE)</f>
        <v>#N/A</v>
      </c>
      <c r="AD278" s="124"/>
      <c r="AE278" s="81" t="str">
        <f>_xlfn.IFNA(IF($D278=0,IF($J278="Not Paid by Tenant",0,INDEX('AMI Ref'!$K$5:$N$5,MATCH($J278,{"Oil","Gas","Electric - Other","ELECTRIC - HEAT PUMP"},0))),0),"")</f>
        <v/>
      </c>
      <c r="AF278" s="81">
        <f>_xlfn.IFNA(IF($D278=1,IF($J278="Not Paid by Tenant",0,INDEX('AMI Ref'!$K$6:$N$6,MATCH($J278,{"Oil","Gas","Electric - Other","ELECTRIC - HEAT PUMP"},0))),0),"")</f>
        <v>0</v>
      </c>
      <c r="AG278" s="81">
        <f>_xlfn.IFNA(IF($D278=2,IF($J278="Not Paid by Tenant",0,INDEX('AMI Ref'!$K$7:$N$7,MATCH($J278,{"Oil","Gas","Electric - Other","ELECTRIC - HEAT PUMP"},0))),0),"")</f>
        <v>0</v>
      </c>
      <c r="AH278" s="81">
        <f>_xlfn.IFNA(IF($D278=3,IF($J278="Not Paid by Tenant",0,INDEX('AMI Ref'!$K$8:$N$8,MATCH($J278,{"Oil","Gas","Electric - Other","ELECTRIC - HEAT PUMP"},0))),0),"")</f>
        <v>0</v>
      </c>
      <c r="AI278" s="81">
        <f>_xlfn.IFNA(IF($D278=4,IF($J278="Not Paid by Tenant",0,INDEX('AMI Ref'!$K$9:$N$9,MATCH($J278,{"Oil","Gas","Electric - Other","ELECTRIC - HEAT PUMP"},0))),0),"")</f>
        <v>0</v>
      </c>
      <c r="AJ278" s="81">
        <f>_xlfn.IFNA(IF($D278=5,IF($J278="Not Paid by Tenant",0,INDEX('AMI Ref'!$K$10:$N$10,MATCH($J278,{"Oil","Gas","Electric - Other","ELECTRIC - HEAT PUMP"},0))),0),"")</f>
        <v>0</v>
      </c>
      <c r="AK278" s="128"/>
      <c r="AL278" s="81" t="str">
        <f>_xlfn.IFNA(IF($D278=0,IF($K278="Not Paid by Tenant",0,INDEX('AMI Ref'!$O$5:$R$5,MATCH($K278,{"Oil","Gas","Electric - Other","Electric ccASHP - split"},0))),0),"")</f>
        <v/>
      </c>
      <c r="AM278" s="81">
        <f>_xlfn.IFNA(IF($D278=1,IF($K278="Not Paid by Tenant",0,INDEX('AMI Ref'!$O$6:$R$6,MATCH($K278,{"Oil","Gas","Electric - Other","Electric ccASHP - split"},0))),0),"")</f>
        <v>0</v>
      </c>
      <c r="AN278" s="81">
        <f>_xlfn.IFNA(IF($D278=2,IF($K278="Not Paid by Tenant",0,INDEX('AMI Ref'!$O$7:$R$7,MATCH($K278,{"Oil","Gas","Electric - Other","Electric ccASHP - split"},0))),0),"")</f>
        <v>0</v>
      </c>
      <c r="AO278" s="81">
        <f>_xlfn.IFNA(IF($D278=3,IF($K278="Not Paid by Tenant",0,INDEX('AMI Ref'!$O$8:$R$8,MATCH($K278,{"Oil","Gas","Electric - Other","Electric ccASHP - split"},0))),0),"")</f>
        <v>0</v>
      </c>
      <c r="AP278" s="81">
        <f>_xlfn.IFNA(IF($D278=4,IF($K278="Not Paid by Tenant",0,INDEX('AMI Ref'!$O$9:$R$9,MATCH($K278,{"Oil","Gas","Electric - Other","Electric ccASHP - split"},0))),0),"")</f>
        <v>0</v>
      </c>
      <c r="AQ278" s="81">
        <f>_xlfn.IFNA(IF($D278=5,IF($K278="Not Paid by Tenant",0,INDEX('AMI Ref'!$O$10:$R$10,MATCH($K278,{"Oil","Gas","Electric - Other","Electric ccASHP - split"},0))),0),"")</f>
        <v>0</v>
      </c>
      <c r="AR278" s="124">
        <f t="shared" si="37"/>
        <v>0</v>
      </c>
      <c r="AS278" s="123" t="e">
        <f t="shared" si="38"/>
        <v>#N/A</v>
      </c>
    </row>
    <row r="279" spans="1:45" ht="12.95" customHeight="1" x14ac:dyDescent="0.2">
      <c r="A279" s="130">
        <v>277</v>
      </c>
      <c r="B279" s="177">
        <f>IF(OR(COUNTIF($B$2:$B278,Input!$F295)&lt;1,COUNTIF($O$2:$O278,Input!$C295)&lt;1),Input!F295,0)</f>
        <v>0</v>
      </c>
      <c r="C279" s="177">
        <f>IF(OR(COUNTIF($B$2:$B278,Input!$F295)&lt;1,COUNTIF($O$2:$O278,Input!$C295)&lt;1),Input!G295,0)</f>
        <v>0</v>
      </c>
      <c r="D279" s="177">
        <f>IF(OR(COUNTIF($B$2:$B278,Input!$F295)&lt;1,COUNTIF($O$2:$O278,Input!$C295)&lt;1),Input!H295,0)</f>
        <v>0</v>
      </c>
      <c r="E279" s="177">
        <f>IF(OR(COUNTIF($B$2:$B278,Input!$F295)&lt;1,COUNTIF($O$2:$O278,Input!$C295)&lt;1),Input!I295,0)</f>
        <v>0</v>
      </c>
      <c r="F279" s="177">
        <f>IF(OR(COUNTIF($B$2:$B278,Input!$F295)&lt;1,COUNTIF($O$2:$O278,Input!$C295)&lt;1),Input!J295,0)</f>
        <v>0</v>
      </c>
      <c r="G279" s="177">
        <f>IF(OR(COUNTIF($B$2:$B278,Input!$F295)&lt;1,COUNTIF($O$2:$O278,Input!$C295)&lt;1),Input!K295,0)</f>
        <v>0</v>
      </c>
      <c r="H279" s="177">
        <f>IF(OR(COUNTIF($B$2:$B278,Input!$F295)&lt;1,COUNTIF($O$2:$O278,Input!$C295)&lt;1),Input!L295,0)</f>
        <v>0</v>
      </c>
      <c r="I279" s="177">
        <f>IF(OR(COUNTIF($B$2:$B278,Input!$F295)&lt;1,COUNTIF($O$2:$O278,Input!$C295)&lt;1),Input!M295,0)</f>
        <v>0</v>
      </c>
      <c r="J279" s="177">
        <f>IF(OR(COUNTIF($B$2:$B278,Input!$F295)&lt;1,COUNTIF($O$2:$O278,Input!$C295)&lt;1),Input!N295,0)</f>
        <v>0</v>
      </c>
      <c r="K279" s="177">
        <f>IF(OR(COUNTIF($B$2:$B278,Input!$F295)&lt;1,COUNTIF($O$2:$O278,Input!$C295)&lt;1),Input!O295,0)</f>
        <v>0</v>
      </c>
      <c r="L279" s="177">
        <f>IF(OR(COUNTIF($B$2:$B278,Input!$F295)&lt;1,COUNTIF($O$2:$O278,Input!$C295)&lt;1),Input!P295,0)</f>
        <v>0</v>
      </c>
      <c r="M279" s="129" t="str">
        <f t="shared" si="34"/>
        <v/>
      </c>
      <c r="N279" s="161">
        <f t="shared" si="40"/>
        <v>0</v>
      </c>
      <c r="O279" s="168">
        <f>Input!C295</f>
        <v>0</v>
      </c>
      <c r="P279" s="168"/>
      <c r="R279" s="131">
        <f t="shared" si="41"/>
        <v>0</v>
      </c>
      <c r="S279" s="133" t="str">
        <f t="shared" si="39"/>
        <v xml:space="preserve"> </v>
      </c>
      <c r="T279" s="133"/>
      <c r="U279" s="132" t="str">
        <f>_xlfn.IFNA(IF($D279=0,LOOKUP($F279,{0.1,0.2,0.3,0.4,0.5,0.6,0.7,0.8,0.9,1},{22,34,46,58,70,82,94,106,118,130}),""),"")</f>
        <v/>
      </c>
      <c r="V279" s="132" t="str">
        <f>_xlfn.IFNA(IF($D279=1,LOOKUP($F279,{0.1,0.2,0.3,0.4,0.5,0.6,0.7,0.8,0.9,1},{23,35,47,59,71,83,95,107,119,131}),""),"")</f>
        <v/>
      </c>
      <c r="W279" s="132" t="str">
        <f>_xlfn.IFNA(IF($D279=2,LOOKUP($F279,{0.1,0.2,0.3,0.4,0.5,0.6,0.7,0.8,0.9,1},{24,36,48,60,72,84,96,108,120,132}),""),"")</f>
        <v/>
      </c>
      <c r="X279" s="132" t="str">
        <f>_xlfn.IFNA(IF($D279=3,LOOKUP($F279,{0.1,0.2,0.3,0.4,0.5,0.6,0.7,0.8,0.9,1},{25,37,49,61,73,85,97,109,121,133}),""),"")</f>
        <v/>
      </c>
      <c r="Y279" s="132" t="str">
        <f>_xlfn.IFNA(IF($D279=4,LOOKUP($F279,{0.1,0.2,0.3,0.4,0.5,0.6,0.7,0.8,0.9,1},{26,38,50,62,74,86,98,110,122,134}),""),"")</f>
        <v/>
      </c>
      <c r="Z279" s="132" t="str">
        <f>_xlfn.IFNA(IF($D279=5,LOOKUP($F279,{0.1,0.2,0.3,0.4,0.5,0.6,0.7,0.8,0.9,1},{27,39,51,63,75,87,99,111,123,135}),""),"")</f>
        <v/>
      </c>
      <c r="AA279" s="132">
        <f t="shared" si="35"/>
        <v>0</v>
      </c>
      <c r="AB279" s="132" t="str">
        <f t="shared" si="36"/>
        <v>00</v>
      </c>
      <c r="AC279" s="82" t="e">
        <f>VLOOKUP(AB279,'AMI Ref'!T:U,2,FALSE)</f>
        <v>#N/A</v>
      </c>
      <c r="AD279" s="124"/>
      <c r="AE279" s="81" t="str">
        <f>_xlfn.IFNA(IF($D279=0,IF($J279="Not Paid by Tenant",0,INDEX('AMI Ref'!$K$5:$N$5,MATCH($J279,{"Oil","Gas","Electric - Other","ELECTRIC - HEAT PUMP"},0))),0),"")</f>
        <v/>
      </c>
      <c r="AF279" s="81">
        <f>_xlfn.IFNA(IF($D279=1,IF($J279="Not Paid by Tenant",0,INDEX('AMI Ref'!$K$6:$N$6,MATCH($J279,{"Oil","Gas","Electric - Other","ELECTRIC - HEAT PUMP"},0))),0),"")</f>
        <v>0</v>
      </c>
      <c r="AG279" s="81">
        <f>_xlfn.IFNA(IF($D279=2,IF($J279="Not Paid by Tenant",0,INDEX('AMI Ref'!$K$7:$N$7,MATCH($J279,{"Oil","Gas","Electric - Other","ELECTRIC - HEAT PUMP"},0))),0),"")</f>
        <v>0</v>
      </c>
      <c r="AH279" s="81">
        <f>_xlfn.IFNA(IF($D279=3,IF($J279="Not Paid by Tenant",0,INDEX('AMI Ref'!$K$8:$N$8,MATCH($J279,{"Oil","Gas","Electric - Other","ELECTRIC - HEAT PUMP"},0))),0),"")</f>
        <v>0</v>
      </c>
      <c r="AI279" s="81">
        <f>_xlfn.IFNA(IF($D279=4,IF($J279="Not Paid by Tenant",0,INDEX('AMI Ref'!$K$9:$N$9,MATCH($J279,{"Oil","Gas","Electric - Other","ELECTRIC - HEAT PUMP"},0))),0),"")</f>
        <v>0</v>
      </c>
      <c r="AJ279" s="81">
        <f>_xlfn.IFNA(IF($D279=5,IF($J279="Not Paid by Tenant",0,INDEX('AMI Ref'!$K$10:$N$10,MATCH($J279,{"Oil","Gas","Electric - Other","ELECTRIC - HEAT PUMP"},0))),0),"")</f>
        <v>0</v>
      </c>
      <c r="AK279" s="128"/>
      <c r="AL279" s="81" t="str">
        <f>_xlfn.IFNA(IF($D279=0,IF($K279="Not Paid by Tenant",0,INDEX('AMI Ref'!$O$5:$R$5,MATCH($K279,{"Oil","Gas","Electric - Other","Electric ccASHP - split"},0))),0),"")</f>
        <v/>
      </c>
      <c r="AM279" s="81">
        <f>_xlfn.IFNA(IF($D279=1,IF($K279="Not Paid by Tenant",0,INDEX('AMI Ref'!$O$6:$R$6,MATCH($K279,{"Oil","Gas","Electric - Other","Electric ccASHP - split"},0))),0),"")</f>
        <v>0</v>
      </c>
      <c r="AN279" s="81">
        <f>_xlfn.IFNA(IF($D279=2,IF($K279="Not Paid by Tenant",0,INDEX('AMI Ref'!$O$7:$R$7,MATCH($K279,{"Oil","Gas","Electric - Other","Electric ccASHP - split"},0))),0),"")</f>
        <v>0</v>
      </c>
      <c r="AO279" s="81">
        <f>_xlfn.IFNA(IF($D279=3,IF($K279="Not Paid by Tenant",0,INDEX('AMI Ref'!$O$8:$R$8,MATCH($K279,{"Oil","Gas","Electric - Other","Electric ccASHP - split"},0))),0),"")</f>
        <v>0</v>
      </c>
      <c r="AP279" s="81">
        <f>_xlfn.IFNA(IF($D279=4,IF($K279="Not Paid by Tenant",0,INDEX('AMI Ref'!$O$9:$R$9,MATCH($K279,{"Oil","Gas","Electric - Other","Electric ccASHP - split"},0))),0),"")</f>
        <v>0</v>
      </c>
      <c r="AQ279" s="81">
        <f>_xlfn.IFNA(IF($D279=5,IF($K279="Not Paid by Tenant",0,INDEX('AMI Ref'!$O$10:$R$10,MATCH($K279,{"Oil","Gas","Electric - Other","Electric ccASHP - split"},0))),0),"")</f>
        <v>0</v>
      </c>
      <c r="AR279" s="124">
        <f t="shared" si="37"/>
        <v>0</v>
      </c>
      <c r="AS279" s="123" t="e">
        <f t="shared" si="38"/>
        <v>#N/A</v>
      </c>
    </row>
    <row r="280" spans="1:45" ht="12.95" customHeight="1" x14ac:dyDescent="0.2">
      <c r="A280" s="130">
        <v>278</v>
      </c>
      <c r="B280" s="177">
        <f>IF(OR(COUNTIF($B$2:$B279,Input!$F296)&lt;1,COUNTIF($O$2:$O279,Input!$C296)&lt;1),Input!F296,0)</f>
        <v>0</v>
      </c>
      <c r="C280" s="177">
        <f>IF(OR(COUNTIF($B$2:$B279,Input!$F296)&lt;1,COUNTIF($O$2:$O279,Input!$C296)&lt;1),Input!G296,0)</f>
        <v>0</v>
      </c>
      <c r="D280" s="177">
        <f>IF(OR(COUNTIF($B$2:$B279,Input!$F296)&lt;1,COUNTIF($O$2:$O279,Input!$C296)&lt;1),Input!H296,0)</f>
        <v>0</v>
      </c>
      <c r="E280" s="177">
        <f>IF(OR(COUNTIF($B$2:$B279,Input!$F296)&lt;1,COUNTIF($O$2:$O279,Input!$C296)&lt;1),Input!I296,0)</f>
        <v>0</v>
      </c>
      <c r="F280" s="177">
        <f>IF(OR(COUNTIF($B$2:$B279,Input!$F296)&lt;1,COUNTIF($O$2:$O279,Input!$C296)&lt;1),Input!J296,0)</f>
        <v>0</v>
      </c>
      <c r="G280" s="177">
        <f>IF(OR(COUNTIF($B$2:$B279,Input!$F296)&lt;1,COUNTIF($O$2:$O279,Input!$C296)&lt;1),Input!K296,0)</f>
        <v>0</v>
      </c>
      <c r="H280" s="177">
        <f>IF(OR(COUNTIF($B$2:$B279,Input!$F296)&lt;1,COUNTIF($O$2:$O279,Input!$C296)&lt;1),Input!L296,0)</f>
        <v>0</v>
      </c>
      <c r="I280" s="177">
        <f>IF(OR(COUNTIF($B$2:$B279,Input!$F296)&lt;1,COUNTIF($O$2:$O279,Input!$C296)&lt;1),Input!M296,0)</f>
        <v>0</v>
      </c>
      <c r="J280" s="177">
        <f>IF(OR(COUNTIF($B$2:$B279,Input!$F296)&lt;1,COUNTIF($O$2:$O279,Input!$C296)&lt;1),Input!N296,0)</f>
        <v>0</v>
      </c>
      <c r="K280" s="177">
        <f>IF(OR(COUNTIF($B$2:$B279,Input!$F296)&lt;1,COUNTIF($O$2:$O279,Input!$C296)&lt;1),Input!O296,0)</f>
        <v>0</v>
      </c>
      <c r="L280" s="177">
        <f>IF(OR(COUNTIF($B$2:$B279,Input!$F296)&lt;1,COUNTIF($O$2:$O279,Input!$C296)&lt;1),Input!P296,0)</f>
        <v>0</v>
      </c>
      <c r="M280" s="129" t="str">
        <f t="shared" si="34"/>
        <v/>
      </c>
      <c r="N280" s="161">
        <f t="shared" si="40"/>
        <v>0</v>
      </c>
      <c r="O280" s="168">
        <f>Input!C296</f>
        <v>0</v>
      </c>
      <c r="P280" s="168"/>
      <c r="R280" s="131">
        <f t="shared" si="41"/>
        <v>0</v>
      </c>
      <c r="S280" s="133" t="str">
        <f t="shared" si="39"/>
        <v xml:space="preserve"> </v>
      </c>
      <c r="T280" s="133"/>
      <c r="U280" s="132" t="str">
        <f>_xlfn.IFNA(IF($D280=0,LOOKUP($F280,{0.1,0.2,0.3,0.4,0.5,0.6,0.7,0.8,0.9,1},{22,34,46,58,70,82,94,106,118,130}),""),"")</f>
        <v/>
      </c>
      <c r="V280" s="132" t="str">
        <f>_xlfn.IFNA(IF($D280=1,LOOKUP($F280,{0.1,0.2,0.3,0.4,0.5,0.6,0.7,0.8,0.9,1},{23,35,47,59,71,83,95,107,119,131}),""),"")</f>
        <v/>
      </c>
      <c r="W280" s="132" t="str">
        <f>_xlfn.IFNA(IF($D280=2,LOOKUP($F280,{0.1,0.2,0.3,0.4,0.5,0.6,0.7,0.8,0.9,1},{24,36,48,60,72,84,96,108,120,132}),""),"")</f>
        <v/>
      </c>
      <c r="X280" s="132" t="str">
        <f>_xlfn.IFNA(IF($D280=3,LOOKUP($F280,{0.1,0.2,0.3,0.4,0.5,0.6,0.7,0.8,0.9,1},{25,37,49,61,73,85,97,109,121,133}),""),"")</f>
        <v/>
      </c>
      <c r="Y280" s="132" t="str">
        <f>_xlfn.IFNA(IF($D280=4,LOOKUP($F280,{0.1,0.2,0.3,0.4,0.5,0.6,0.7,0.8,0.9,1},{26,38,50,62,74,86,98,110,122,134}),""),"")</f>
        <v/>
      </c>
      <c r="Z280" s="132" t="str">
        <f>_xlfn.IFNA(IF($D280=5,LOOKUP($F280,{0.1,0.2,0.3,0.4,0.5,0.6,0.7,0.8,0.9,1},{27,39,51,63,75,87,99,111,123,135}),""),"")</f>
        <v/>
      </c>
      <c r="AA280" s="132">
        <f t="shared" si="35"/>
        <v>0</v>
      </c>
      <c r="AB280" s="132" t="str">
        <f t="shared" si="36"/>
        <v>00</v>
      </c>
      <c r="AC280" s="82" t="e">
        <f>VLOOKUP(AB280,'AMI Ref'!T:U,2,FALSE)</f>
        <v>#N/A</v>
      </c>
      <c r="AD280" s="124"/>
      <c r="AE280" s="81" t="str">
        <f>_xlfn.IFNA(IF($D280=0,IF($J280="Not Paid by Tenant",0,INDEX('AMI Ref'!$K$5:$N$5,MATCH($J280,{"Oil","Gas","Electric - Other","ELECTRIC - HEAT PUMP"},0))),0),"")</f>
        <v/>
      </c>
      <c r="AF280" s="81">
        <f>_xlfn.IFNA(IF($D280=1,IF($J280="Not Paid by Tenant",0,INDEX('AMI Ref'!$K$6:$N$6,MATCH($J280,{"Oil","Gas","Electric - Other","ELECTRIC - HEAT PUMP"},0))),0),"")</f>
        <v>0</v>
      </c>
      <c r="AG280" s="81">
        <f>_xlfn.IFNA(IF($D280=2,IF($J280="Not Paid by Tenant",0,INDEX('AMI Ref'!$K$7:$N$7,MATCH($J280,{"Oil","Gas","Electric - Other","ELECTRIC - HEAT PUMP"},0))),0),"")</f>
        <v>0</v>
      </c>
      <c r="AH280" s="81">
        <f>_xlfn.IFNA(IF($D280=3,IF($J280="Not Paid by Tenant",0,INDEX('AMI Ref'!$K$8:$N$8,MATCH($J280,{"Oil","Gas","Electric - Other","ELECTRIC - HEAT PUMP"},0))),0),"")</f>
        <v>0</v>
      </c>
      <c r="AI280" s="81">
        <f>_xlfn.IFNA(IF($D280=4,IF($J280="Not Paid by Tenant",0,INDEX('AMI Ref'!$K$9:$N$9,MATCH($J280,{"Oil","Gas","Electric - Other","ELECTRIC - HEAT PUMP"},0))),0),"")</f>
        <v>0</v>
      </c>
      <c r="AJ280" s="81">
        <f>_xlfn.IFNA(IF($D280=5,IF($J280="Not Paid by Tenant",0,INDEX('AMI Ref'!$K$10:$N$10,MATCH($J280,{"Oil","Gas","Electric - Other","ELECTRIC - HEAT PUMP"},0))),0),"")</f>
        <v>0</v>
      </c>
      <c r="AK280" s="128"/>
      <c r="AL280" s="81" t="str">
        <f>_xlfn.IFNA(IF($D280=0,IF($K280="Not Paid by Tenant",0,INDEX('AMI Ref'!$O$5:$R$5,MATCH($K280,{"Oil","Gas","Electric - Other","Electric ccASHP - split"},0))),0),"")</f>
        <v/>
      </c>
      <c r="AM280" s="81">
        <f>_xlfn.IFNA(IF($D280=1,IF($K280="Not Paid by Tenant",0,INDEX('AMI Ref'!$O$6:$R$6,MATCH($K280,{"Oil","Gas","Electric - Other","Electric ccASHP - split"},0))),0),"")</f>
        <v>0</v>
      </c>
      <c r="AN280" s="81">
        <f>_xlfn.IFNA(IF($D280=2,IF($K280="Not Paid by Tenant",0,INDEX('AMI Ref'!$O$7:$R$7,MATCH($K280,{"Oil","Gas","Electric - Other","Electric ccASHP - split"},0))),0),"")</f>
        <v>0</v>
      </c>
      <c r="AO280" s="81">
        <f>_xlfn.IFNA(IF($D280=3,IF($K280="Not Paid by Tenant",0,INDEX('AMI Ref'!$O$8:$R$8,MATCH($K280,{"Oil","Gas","Electric - Other","Electric ccASHP - split"},0))),0),"")</f>
        <v>0</v>
      </c>
      <c r="AP280" s="81">
        <f>_xlfn.IFNA(IF($D280=4,IF($K280="Not Paid by Tenant",0,INDEX('AMI Ref'!$O$9:$R$9,MATCH($K280,{"Oil","Gas","Electric - Other","Electric ccASHP - split"},0))),0),"")</f>
        <v>0</v>
      </c>
      <c r="AQ280" s="81">
        <f>_xlfn.IFNA(IF($D280=5,IF($K280="Not Paid by Tenant",0,INDEX('AMI Ref'!$O$10:$R$10,MATCH($K280,{"Oil","Gas","Electric - Other","Electric ccASHP - split"},0))),0),"")</f>
        <v>0</v>
      </c>
      <c r="AR280" s="124">
        <f t="shared" si="37"/>
        <v>0</v>
      </c>
      <c r="AS280" s="123" t="e">
        <f t="shared" si="38"/>
        <v>#N/A</v>
      </c>
    </row>
    <row r="281" spans="1:45" ht="12.95" customHeight="1" x14ac:dyDescent="0.2">
      <c r="A281" s="130">
        <v>279</v>
      </c>
      <c r="B281" s="177">
        <f>IF(OR(COUNTIF($B$2:$B280,Input!$F297)&lt;1,COUNTIF($O$2:$O280,Input!$C297)&lt;1),Input!F297,0)</f>
        <v>0</v>
      </c>
      <c r="C281" s="177">
        <f>IF(OR(COUNTIF($B$2:$B280,Input!$F297)&lt;1,COUNTIF($O$2:$O280,Input!$C297)&lt;1),Input!G297,0)</f>
        <v>0</v>
      </c>
      <c r="D281" s="177">
        <f>IF(OR(COUNTIF($B$2:$B280,Input!$F297)&lt;1,COUNTIF($O$2:$O280,Input!$C297)&lt;1),Input!H297,0)</f>
        <v>0</v>
      </c>
      <c r="E281" s="177">
        <f>IF(OR(COUNTIF($B$2:$B280,Input!$F297)&lt;1,COUNTIF($O$2:$O280,Input!$C297)&lt;1),Input!I297,0)</f>
        <v>0</v>
      </c>
      <c r="F281" s="177">
        <f>IF(OR(COUNTIF($B$2:$B280,Input!$F297)&lt;1,COUNTIF($O$2:$O280,Input!$C297)&lt;1),Input!J297,0)</f>
        <v>0</v>
      </c>
      <c r="G281" s="177">
        <f>IF(OR(COUNTIF($B$2:$B280,Input!$F297)&lt;1,COUNTIF($O$2:$O280,Input!$C297)&lt;1),Input!K297,0)</f>
        <v>0</v>
      </c>
      <c r="H281" s="177">
        <f>IF(OR(COUNTIF($B$2:$B280,Input!$F297)&lt;1,COUNTIF($O$2:$O280,Input!$C297)&lt;1),Input!L297,0)</f>
        <v>0</v>
      </c>
      <c r="I281" s="177">
        <f>IF(OR(COUNTIF($B$2:$B280,Input!$F297)&lt;1,COUNTIF($O$2:$O280,Input!$C297)&lt;1),Input!M297,0)</f>
        <v>0</v>
      </c>
      <c r="J281" s="177">
        <f>IF(OR(COUNTIF($B$2:$B280,Input!$F297)&lt;1,COUNTIF($O$2:$O280,Input!$C297)&lt;1),Input!N297,0)</f>
        <v>0</v>
      </c>
      <c r="K281" s="177">
        <f>IF(OR(COUNTIF($B$2:$B280,Input!$F297)&lt;1,COUNTIF($O$2:$O280,Input!$C297)&lt;1),Input!O297,0)</f>
        <v>0</v>
      </c>
      <c r="L281" s="177">
        <f>IF(OR(COUNTIF($B$2:$B280,Input!$F297)&lt;1,COUNTIF($O$2:$O280,Input!$C297)&lt;1),Input!P297,0)</f>
        <v>0</v>
      </c>
      <c r="M281" s="129" t="str">
        <f t="shared" si="34"/>
        <v/>
      </c>
      <c r="N281" s="161">
        <f t="shared" si="40"/>
        <v>0</v>
      </c>
      <c r="O281" s="168">
        <f>Input!C297</f>
        <v>0</v>
      </c>
      <c r="P281" s="168"/>
      <c r="R281" s="131">
        <f t="shared" si="41"/>
        <v>0</v>
      </c>
      <c r="S281" s="133" t="str">
        <f t="shared" si="39"/>
        <v xml:space="preserve"> </v>
      </c>
      <c r="T281" s="133"/>
      <c r="U281" s="132" t="str">
        <f>_xlfn.IFNA(IF($D281=0,LOOKUP($F281,{0.1,0.2,0.3,0.4,0.5,0.6,0.7,0.8,0.9,1},{22,34,46,58,70,82,94,106,118,130}),""),"")</f>
        <v/>
      </c>
      <c r="V281" s="132" t="str">
        <f>_xlfn.IFNA(IF($D281=1,LOOKUP($F281,{0.1,0.2,0.3,0.4,0.5,0.6,0.7,0.8,0.9,1},{23,35,47,59,71,83,95,107,119,131}),""),"")</f>
        <v/>
      </c>
      <c r="W281" s="132" t="str">
        <f>_xlfn.IFNA(IF($D281=2,LOOKUP($F281,{0.1,0.2,0.3,0.4,0.5,0.6,0.7,0.8,0.9,1},{24,36,48,60,72,84,96,108,120,132}),""),"")</f>
        <v/>
      </c>
      <c r="X281" s="132" t="str">
        <f>_xlfn.IFNA(IF($D281=3,LOOKUP($F281,{0.1,0.2,0.3,0.4,0.5,0.6,0.7,0.8,0.9,1},{25,37,49,61,73,85,97,109,121,133}),""),"")</f>
        <v/>
      </c>
      <c r="Y281" s="132" t="str">
        <f>_xlfn.IFNA(IF($D281=4,LOOKUP($F281,{0.1,0.2,0.3,0.4,0.5,0.6,0.7,0.8,0.9,1},{26,38,50,62,74,86,98,110,122,134}),""),"")</f>
        <v/>
      </c>
      <c r="Z281" s="132" t="str">
        <f>_xlfn.IFNA(IF($D281=5,LOOKUP($F281,{0.1,0.2,0.3,0.4,0.5,0.6,0.7,0.8,0.9,1},{27,39,51,63,75,87,99,111,123,135}),""),"")</f>
        <v/>
      </c>
      <c r="AA281" s="132">
        <f t="shared" si="35"/>
        <v>0</v>
      </c>
      <c r="AB281" s="132" t="str">
        <f t="shared" si="36"/>
        <v>00</v>
      </c>
      <c r="AC281" s="82" t="e">
        <f>VLOOKUP(AB281,'AMI Ref'!T:U,2,FALSE)</f>
        <v>#N/A</v>
      </c>
      <c r="AD281" s="124"/>
      <c r="AE281" s="81" t="str">
        <f>_xlfn.IFNA(IF($D281=0,IF($J281="Not Paid by Tenant",0,INDEX('AMI Ref'!$K$5:$N$5,MATCH($J281,{"Oil","Gas","Electric - Other","ELECTRIC - HEAT PUMP"},0))),0),"")</f>
        <v/>
      </c>
      <c r="AF281" s="81">
        <f>_xlfn.IFNA(IF($D281=1,IF($J281="Not Paid by Tenant",0,INDEX('AMI Ref'!$K$6:$N$6,MATCH($J281,{"Oil","Gas","Electric - Other","ELECTRIC - HEAT PUMP"},0))),0),"")</f>
        <v>0</v>
      </c>
      <c r="AG281" s="81">
        <f>_xlfn.IFNA(IF($D281=2,IF($J281="Not Paid by Tenant",0,INDEX('AMI Ref'!$K$7:$N$7,MATCH($J281,{"Oil","Gas","Electric - Other","ELECTRIC - HEAT PUMP"},0))),0),"")</f>
        <v>0</v>
      </c>
      <c r="AH281" s="81">
        <f>_xlfn.IFNA(IF($D281=3,IF($J281="Not Paid by Tenant",0,INDEX('AMI Ref'!$K$8:$N$8,MATCH($J281,{"Oil","Gas","Electric - Other","ELECTRIC - HEAT PUMP"},0))),0),"")</f>
        <v>0</v>
      </c>
      <c r="AI281" s="81">
        <f>_xlfn.IFNA(IF($D281=4,IF($J281="Not Paid by Tenant",0,INDEX('AMI Ref'!$K$9:$N$9,MATCH($J281,{"Oil","Gas","Electric - Other","ELECTRIC - HEAT PUMP"},0))),0),"")</f>
        <v>0</v>
      </c>
      <c r="AJ281" s="81">
        <f>_xlfn.IFNA(IF($D281=5,IF($J281="Not Paid by Tenant",0,INDEX('AMI Ref'!$K$10:$N$10,MATCH($J281,{"Oil","Gas","Electric - Other","ELECTRIC - HEAT PUMP"},0))),0),"")</f>
        <v>0</v>
      </c>
      <c r="AK281" s="128"/>
      <c r="AL281" s="81" t="str">
        <f>_xlfn.IFNA(IF($D281=0,IF($K281="Not Paid by Tenant",0,INDEX('AMI Ref'!$O$5:$R$5,MATCH($K281,{"Oil","Gas","Electric - Other","Electric ccASHP - split"},0))),0),"")</f>
        <v/>
      </c>
      <c r="AM281" s="81">
        <f>_xlfn.IFNA(IF($D281=1,IF($K281="Not Paid by Tenant",0,INDEX('AMI Ref'!$O$6:$R$6,MATCH($K281,{"Oil","Gas","Electric - Other","Electric ccASHP - split"},0))),0),"")</f>
        <v>0</v>
      </c>
      <c r="AN281" s="81">
        <f>_xlfn.IFNA(IF($D281=2,IF($K281="Not Paid by Tenant",0,INDEX('AMI Ref'!$O$7:$R$7,MATCH($K281,{"Oil","Gas","Electric - Other","Electric ccASHP - split"},0))),0),"")</f>
        <v>0</v>
      </c>
      <c r="AO281" s="81">
        <f>_xlfn.IFNA(IF($D281=3,IF($K281="Not Paid by Tenant",0,INDEX('AMI Ref'!$O$8:$R$8,MATCH($K281,{"Oil","Gas","Electric - Other","Electric ccASHP - split"},0))),0),"")</f>
        <v>0</v>
      </c>
      <c r="AP281" s="81">
        <f>_xlfn.IFNA(IF($D281=4,IF($K281="Not Paid by Tenant",0,INDEX('AMI Ref'!$O$9:$R$9,MATCH($K281,{"Oil","Gas","Electric - Other","Electric ccASHP - split"},0))),0),"")</f>
        <v>0</v>
      </c>
      <c r="AQ281" s="81">
        <f>_xlfn.IFNA(IF($D281=5,IF($K281="Not Paid by Tenant",0,INDEX('AMI Ref'!$O$10:$R$10,MATCH($K281,{"Oil","Gas","Electric - Other","Electric ccASHP - split"},0))),0),"")</f>
        <v>0</v>
      </c>
      <c r="AR281" s="124">
        <f t="shared" si="37"/>
        <v>0</v>
      </c>
      <c r="AS281" s="123" t="e">
        <f t="shared" si="38"/>
        <v>#N/A</v>
      </c>
    </row>
    <row r="282" spans="1:45" ht="12.95" customHeight="1" x14ac:dyDescent="0.2">
      <c r="A282" s="130">
        <v>280</v>
      </c>
      <c r="B282" s="177">
        <f>IF(OR(COUNTIF($B$2:$B281,Input!$F298)&lt;1,COUNTIF($O$2:$O281,Input!$C298)&lt;1),Input!F298,0)</f>
        <v>0</v>
      </c>
      <c r="C282" s="177">
        <f>IF(OR(COUNTIF($B$2:$B281,Input!$F298)&lt;1,COUNTIF($O$2:$O281,Input!$C298)&lt;1),Input!G298,0)</f>
        <v>0</v>
      </c>
      <c r="D282" s="177">
        <f>IF(OR(COUNTIF($B$2:$B281,Input!$F298)&lt;1,COUNTIF($O$2:$O281,Input!$C298)&lt;1),Input!H298,0)</f>
        <v>0</v>
      </c>
      <c r="E282" s="177">
        <f>IF(OR(COUNTIF($B$2:$B281,Input!$F298)&lt;1,COUNTIF($O$2:$O281,Input!$C298)&lt;1),Input!I298,0)</f>
        <v>0</v>
      </c>
      <c r="F282" s="177">
        <f>IF(OR(COUNTIF($B$2:$B281,Input!$F298)&lt;1,COUNTIF($O$2:$O281,Input!$C298)&lt;1),Input!J298,0)</f>
        <v>0</v>
      </c>
      <c r="G282" s="177">
        <f>IF(OR(COUNTIF($B$2:$B281,Input!$F298)&lt;1,COUNTIF($O$2:$O281,Input!$C298)&lt;1),Input!K298,0)</f>
        <v>0</v>
      </c>
      <c r="H282" s="177">
        <f>IF(OR(COUNTIF($B$2:$B281,Input!$F298)&lt;1,COUNTIF($O$2:$O281,Input!$C298)&lt;1),Input!L298,0)</f>
        <v>0</v>
      </c>
      <c r="I282" s="177">
        <f>IF(OR(COUNTIF($B$2:$B281,Input!$F298)&lt;1,COUNTIF($O$2:$O281,Input!$C298)&lt;1),Input!M298,0)</f>
        <v>0</v>
      </c>
      <c r="J282" s="177">
        <f>IF(OR(COUNTIF($B$2:$B281,Input!$F298)&lt;1,COUNTIF($O$2:$O281,Input!$C298)&lt;1),Input!N298,0)</f>
        <v>0</v>
      </c>
      <c r="K282" s="177">
        <f>IF(OR(COUNTIF($B$2:$B281,Input!$F298)&lt;1,COUNTIF($O$2:$O281,Input!$C298)&lt;1),Input!O298,0)</f>
        <v>0</v>
      </c>
      <c r="L282" s="177">
        <f>IF(OR(COUNTIF($B$2:$B281,Input!$F298)&lt;1,COUNTIF($O$2:$O281,Input!$C298)&lt;1),Input!P298,0)</f>
        <v>0</v>
      </c>
      <c r="M282" s="129" t="str">
        <f t="shared" si="34"/>
        <v/>
      </c>
      <c r="N282" s="161">
        <f t="shared" si="40"/>
        <v>0</v>
      </c>
      <c r="O282" s="168">
        <f>Input!C298</f>
        <v>0</v>
      </c>
      <c r="P282" s="168"/>
      <c r="R282" s="131">
        <f t="shared" si="41"/>
        <v>0</v>
      </c>
      <c r="S282" s="133" t="str">
        <f t="shared" si="39"/>
        <v xml:space="preserve"> </v>
      </c>
      <c r="T282" s="133"/>
      <c r="U282" s="132" t="str">
        <f>_xlfn.IFNA(IF($D282=0,LOOKUP($F282,{0.1,0.2,0.3,0.4,0.5,0.6,0.7,0.8,0.9,1},{22,34,46,58,70,82,94,106,118,130}),""),"")</f>
        <v/>
      </c>
      <c r="V282" s="132" t="str">
        <f>_xlfn.IFNA(IF($D282=1,LOOKUP($F282,{0.1,0.2,0.3,0.4,0.5,0.6,0.7,0.8,0.9,1},{23,35,47,59,71,83,95,107,119,131}),""),"")</f>
        <v/>
      </c>
      <c r="W282" s="132" t="str">
        <f>_xlfn.IFNA(IF($D282=2,LOOKUP($F282,{0.1,0.2,0.3,0.4,0.5,0.6,0.7,0.8,0.9,1},{24,36,48,60,72,84,96,108,120,132}),""),"")</f>
        <v/>
      </c>
      <c r="X282" s="132" t="str">
        <f>_xlfn.IFNA(IF($D282=3,LOOKUP($F282,{0.1,0.2,0.3,0.4,0.5,0.6,0.7,0.8,0.9,1},{25,37,49,61,73,85,97,109,121,133}),""),"")</f>
        <v/>
      </c>
      <c r="Y282" s="132" t="str">
        <f>_xlfn.IFNA(IF($D282=4,LOOKUP($F282,{0.1,0.2,0.3,0.4,0.5,0.6,0.7,0.8,0.9,1},{26,38,50,62,74,86,98,110,122,134}),""),"")</f>
        <v/>
      </c>
      <c r="Z282" s="132" t="str">
        <f>_xlfn.IFNA(IF($D282=5,LOOKUP($F282,{0.1,0.2,0.3,0.4,0.5,0.6,0.7,0.8,0.9,1},{27,39,51,63,75,87,99,111,123,135}),""),"")</f>
        <v/>
      </c>
      <c r="AA282" s="132">
        <f t="shared" si="35"/>
        <v>0</v>
      </c>
      <c r="AB282" s="132" t="str">
        <f t="shared" si="36"/>
        <v>00</v>
      </c>
      <c r="AC282" s="82" t="e">
        <f>VLOOKUP(AB282,'AMI Ref'!T:U,2,FALSE)</f>
        <v>#N/A</v>
      </c>
      <c r="AD282" s="124"/>
      <c r="AE282" s="81" t="str">
        <f>_xlfn.IFNA(IF($D282=0,IF($J282="Not Paid by Tenant",0,INDEX('AMI Ref'!$K$5:$N$5,MATCH($J282,{"Oil","Gas","Electric - Other","ELECTRIC - HEAT PUMP"},0))),0),"")</f>
        <v/>
      </c>
      <c r="AF282" s="81">
        <f>_xlfn.IFNA(IF($D282=1,IF($J282="Not Paid by Tenant",0,INDEX('AMI Ref'!$K$6:$N$6,MATCH($J282,{"Oil","Gas","Electric - Other","ELECTRIC - HEAT PUMP"},0))),0),"")</f>
        <v>0</v>
      </c>
      <c r="AG282" s="81">
        <f>_xlfn.IFNA(IF($D282=2,IF($J282="Not Paid by Tenant",0,INDEX('AMI Ref'!$K$7:$N$7,MATCH($J282,{"Oil","Gas","Electric - Other","ELECTRIC - HEAT PUMP"},0))),0),"")</f>
        <v>0</v>
      </c>
      <c r="AH282" s="81">
        <f>_xlfn.IFNA(IF($D282=3,IF($J282="Not Paid by Tenant",0,INDEX('AMI Ref'!$K$8:$N$8,MATCH($J282,{"Oil","Gas","Electric - Other","ELECTRIC - HEAT PUMP"},0))),0),"")</f>
        <v>0</v>
      </c>
      <c r="AI282" s="81">
        <f>_xlfn.IFNA(IF($D282=4,IF($J282="Not Paid by Tenant",0,INDEX('AMI Ref'!$K$9:$N$9,MATCH($J282,{"Oil","Gas","Electric - Other","ELECTRIC - HEAT PUMP"},0))),0),"")</f>
        <v>0</v>
      </c>
      <c r="AJ282" s="81">
        <f>_xlfn.IFNA(IF($D282=5,IF($J282="Not Paid by Tenant",0,INDEX('AMI Ref'!$K$10:$N$10,MATCH($J282,{"Oil","Gas","Electric - Other","ELECTRIC - HEAT PUMP"},0))),0),"")</f>
        <v>0</v>
      </c>
      <c r="AK282" s="128"/>
      <c r="AL282" s="81" t="str">
        <f>_xlfn.IFNA(IF($D282=0,IF($K282="Not Paid by Tenant",0,INDEX('AMI Ref'!$O$5:$R$5,MATCH($K282,{"Oil","Gas","Electric - Other","Electric ccASHP - split"},0))),0),"")</f>
        <v/>
      </c>
      <c r="AM282" s="81">
        <f>_xlfn.IFNA(IF($D282=1,IF($K282="Not Paid by Tenant",0,INDEX('AMI Ref'!$O$6:$R$6,MATCH($K282,{"Oil","Gas","Electric - Other","Electric ccASHP - split"},0))),0),"")</f>
        <v>0</v>
      </c>
      <c r="AN282" s="81">
        <f>_xlfn.IFNA(IF($D282=2,IF($K282="Not Paid by Tenant",0,INDEX('AMI Ref'!$O$7:$R$7,MATCH($K282,{"Oil","Gas","Electric - Other","Electric ccASHP - split"},0))),0),"")</f>
        <v>0</v>
      </c>
      <c r="AO282" s="81">
        <f>_xlfn.IFNA(IF($D282=3,IF($K282="Not Paid by Tenant",0,INDEX('AMI Ref'!$O$8:$R$8,MATCH($K282,{"Oil","Gas","Electric - Other","Electric ccASHP - split"},0))),0),"")</f>
        <v>0</v>
      </c>
      <c r="AP282" s="81">
        <f>_xlfn.IFNA(IF($D282=4,IF($K282="Not Paid by Tenant",0,INDEX('AMI Ref'!$O$9:$R$9,MATCH($K282,{"Oil","Gas","Electric - Other","Electric ccASHP - split"},0))),0),"")</f>
        <v>0</v>
      </c>
      <c r="AQ282" s="81">
        <f>_xlfn.IFNA(IF($D282=5,IF($K282="Not Paid by Tenant",0,INDEX('AMI Ref'!$O$10:$R$10,MATCH($K282,{"Oil","Gas","Electric - Other","Electric ccASHP - split"},0))),0),"")</f>
        <v>0</v>
      </c>
      <c r="AR282" s="124">
        <f t="shared" si="37"/>
        <v>0</v>
      </c>
      <c r="AS282" s="123" t="e">
        <f t="shared" si="38"/>
        <v>#N/A</v>
      </c>
    </row>
    <row r="283" spans="1:45" ht="12.95" customHeight="1" x14ac:dyDescent="0.2">
      <c r="A283" s="130">
        <v>281</v>
      </c>
      <c r="B283" s="177">
        <f>IF(OR(COUNTIF($B$2:$B282,Input!$F299)&lt;1,COUNTIF($O$2:$O282,Input!$C299)&lt;1),Input!F299,0)</f>
        <v>0</v>
      </c>
      <c r="C283" s="177">
        <f>IF(OR(COUNTIF($B$2:$B282,Input!$F299)&lt;1,COUNTIF($O$2:$O282,Input!$C299)&lt;1),Input!G299,0)</f>
        <v>0</v>
      </c>
      <c r="D283" s="177">
        <f>IF(OR(COUNTIF($B$2:$B282,Input!$F299)&lt;1,COUNTIF($O$2:$O282,Input!$C299)&lt;1),Input!H299,0)</f>
        <v>0</v>
      </c>
      <c r="E283" s="177">
        <f>IF(OR(COUNTIF($B$2:$B282,Input!$F299)&lt;1,COUNTIF($O$2:$O282,Input!$C299)&lt;1),Input!I299,0)</f>
        <v>0</v>
      </c>
      <c r="F283" s="177">
        <f>IF(OR(COUNTIF($B$2:$B282,Input!$F299)&lt;1,COUNTIF($O$2:$O282,Input!$C299)&lt;1),Input!J299,0)</f>
        <v>0</v>
      </c>
      <c r="G283" s="177">
        <f>IF(OR(COUNTIF($B$2:$B282,Input!$F299)&lt;1,COUNTIF($O$2:$O282,Input!$C299)&lt;1),Input!K299,0)</f>
        <v>0</v>
      </c>
      <c r="H283" s="177">
        <f>IF(OR(COUNTIF($B$2:$B282,Input!$F299)&lt;1,COUNTIF($O$2:$O282,Input!$C299)&lt;1),Input!L299,0)</f>
        <v>0</v>
      </c>
      <c r="I283" s="177">
        <f>IF(OR(COUNTIF($B$2:$B282,Input!$F299)&lt;1,COUNTIF($O$2:$O282,Input!$C299)&lt;1),Input!M299,0)</f>
        <v>0</v>
      </c>
      <c r="J283" s="177">
        <f>IF(OR(COUNTIF($B$2:$B282,Input!$F299)&lt;1,COUNTIF($O$2:$O282,Input!$C299)&lt;1),Input!N299,0)</f>
        <v>0</v>
      </c>
      <c r="K283" s="177">
        <f>IF(OR(COUNTIF($B$2:$B282,Input!$F299)&lt;1,COUNTIF($O$2:$O282,Input!$C299)&lt;1),Input!O299,0)</f>
        <v>0</v>
      </c>
      <c r="L283" s="177">
        <f>IF(OR(COUNTIF($B$2:$B282,Input!$F299)&lt;1,COUNTIF($O$2:$O282,Input!$C299)&lt;1),Input!P299,0)</f>
        <v>0</v>
      </c>
      <c r="M283" s="129" t="str">
        <f t="shared" si="34"/>
        <v/>
      </c>
      <c r="N283" s="161">
        <f t="shared" si="40"/>
        <v>0</v>
      </c>
      <c r="O283" s="168">
        <f>Input!C299</f>
        <v>0</v>
      </c>
      <c r="P283" s="168"/>
      <c r="R283" s="131">
        <f t="shared" si="41"/>
        <v>0</v>
      </c>
      <c r="S283" s="133" t="str">
        <f t="shared" si="39"/>
        <v xml:space="preserve"> </v>
      </c>
      <c r="T283" s="133"/>
      <c r="U283" s="132" t="str">
        <f>_xlfn.IFNA(IF($D283=0,LOOKUP($F283,{0.1,0.2,0.3,0.4,0.5,0.6,0.7,0.8,0.9,1},{22,34,46,58,70,82,94,106,118,130}),""),"")</f>
        <v/>
      </c>
      <c r="V283" s="132" t="str">
        <f>_xlfn.IFNA(IF($D283=1,LOOKUP($F283,{0.1,0.2,0.3,0.4,0.5,0.6,0.7,0.8,0.9,1},{23,35,47,59,71,83,95,107,119,131}),""),"")</f>
        <v/>
      </c>
      <c r="W283" s="132" t="str">
        <f>_xlfn.IFNA(IF($D283=2,LOOKUP($F283,{0.1,0.2,0.3,0.4,0.5,0.6,0.7,0.8,0.9,1},{24,36,48,60,72,84,96,108,120,132}),""),"")</f>
        <v/>
      </c>
      <c r="X283" s="132" t="str">
        <f>_xlfn.IFNA(IF($D283=3,LOOKUP($F283,{0.1,0.2,0.3,0.4,0.5,0.6,0.7,0.8,0.9,1},{25,37,49,61,73,85,97,109,121,133}),""),"")</f>
        <v/>
      </c>
      <c r="Y283" s="132" t="str">
        <f>_xlfn.IFNA(IF($D283=4,LOOKUP($F283,{0.1,0.2,0.3,0.4,0.5,0.6,0.7,0.8,0.9,1},{26,38,50,62,74,86,98,110,122,134}),""),"")</f>
        <v/>
      </c>
      <c r="Z283" s="132" t="str">
        <f>_xlfn.IFNA(IF($D283=5,LOOKUP($F283,{0.1,0.2,0.3,0.4,0.5,0.6,0.7,0.8,0.9,1},{27,39,51,63,75,87,99,111,123,135}),""),"")</f>
        <v/>
      </c>
      <c r="AA283" s="132">
        <f t="shared" si="35"/>
        <v>0</v>
      </c>
      <c r="AB283" s="132" t="str">
        <f t="shared" si="36"/>
        <v>00</v>
      </c>
      <c r="AC283" s="82" t="e">
        <f>VLOOKUP(AB283,'AMI Ref'!T:U,2,FALSE)</f>
        <v>#N/A</v>
      </c>
      <c r="AD283" s="124"/>
      <c r="AE283" s="81" t="str">
        <f>_xlfn.IFNA(IF($D283=0,IF($J283="Not Paid by Tenant",0,INDEX('AMI Ref'!$K$5:$N$5,MATCH($J283,{"Oil","Gas","Electric - Other","ELECTRIC - HEAT PUMP"},0))),0),"")</f>
        <v/>
      </c>
      <c r="AF283" s="81">
        <f>_xlfn.IFNA(IF($D283=1,IF($J283="Not Paid by Tenant",0,INDEX('AMI Ref'!$K$6:$N$6,MATCH($J283,{"Oil","Gas","Electric - Other","ELECTRIC - HEAT PUMP"},0))),0),"")</f>
        <v>0</v>
      </c>
      <c r="AG283" s="81">
        <f>_xlfn.IFNA(IF($D283=2,IF($J283="Not Paid by Tenant",0,INDEX('AMI Ref'!$K$7:$N$7,MATCH($J283,{"Oil","Gas","Electric - Other","ELECTRIC - HEAT PUMP"},0))),0),"")</f>
        <v>0</v>
      </c>
      <c r="AH283" s="81">
        <f>_xlfn.IFNA(IF($D283=3,IF($J283="Not Paid by Tenant",0,INDEX('AMI Ref'!$K$8:$N$8,MATCH($J283,{"Oil","Gas","Electric - Other","ELECTRIC - HEAT PUMP"},0))),0),"")</f>
        <v>0</v>
      </c>
      <c r="AI283" s="81">
        <f>_xlfn.IFNA(IF($D283=4,IF($J283="Not Paid by Tenant",0,INDEX('AMI Ref'!$K$9:$N$9,MATCH($J283,{"Oil","Gas","Electric - Other","ELECTRIC - HEAT PUMP"},0))),0),"")</f>
        <v>0</v>
      </c>
      <c r="AJ283" s="81">
        <f>_xlfn.IFNA(IF($D283=5,IF($J283="Not Paid by Tenant",0,INDEX('AMI Ref'!$K$10:$N$10,MATCH($J283,{"Oil","Gas","Electric - Other","ELECTRIC - HEAT PUMP"},0))),0),"")</f>
        <v>0</v>
      </c>
      <c r="AK283" s="128"/>
      <c r="AL283" s="81" t="str">
        <f>_xlfn.IFNA(IF($D283=0,IF($K283="Not Paid by Tenant",0,INDEX('AMI Ref'!$O$5:$R$5,MATCH($K283,{"Oil","Gas","Electric - Other","Electric ccASHP - split"},0))),0),"")</f>
        <v/>
      </c>
      <c r="AM283" s="81">
        <f>_xlfn.IFNA(IF($D283=1,IF($K283="Not Paid by Tenant",0,INDEX('AMI Ref'!$O$6:$R$6,MATCH($K283,{"Oil","Gas","Electric - Other","Electric ccASHP - split"},0))),0),"")</f>
        <v>0</v>
      </c>
      <c r="AN283" s="81">
        <f>_xlfn.IFNA(IF($D283=2,IF($K283="Not Paid by Tenant",0,INDEX('AMI Ref'!$O$7:$R$7,MATCH($K283,{"Oil","Gas","Electric - Other","Electric ccASHP - split"},0))),0),"")</f>
        <v>0</v>
      </c>
      <c r="AO283" s="81">
        <f>_xlfn.IFNA(IF($D283=3,IF($K283="Not Paid by Tenant",0,INDEX('AMI Ref'!$O$8:$R$8,MATCH($K283,{"Oil","Gas","Electric - Other","Electric ccASHP - split"},0))),0),"")</f>
        <v>0</v>
      </c>
      <c r="AP283" s="81">
        <f>_xlfn.IFNA(IF($D283=4,IF($K283="Not Paid by Tenant",0,INDEX('AMI Ref'!$O$9:$R$9,MATCH($K283,{"Oil","Gas","Electric - Other","Electric ccASHP - split"},0))),0),"")</f>
        <v>0</v>
      </c>
      <c r="AQ283" s="81">
        <f>_xlfn.IFNA(IF($D283=5,IF($K283="Not Paid by Tenant",0,INDEX('AMI Ref'!$O$10:$R$10,MATCH($K283,{"Oil","Gas","Electric - Other","Electric ccASHP - split"},0))),0),"")</f>
        <v>0</v>
      </c>
      <c r="AR283" s="124">
        <f t="shared" si="37"/>
        <v>0</v>
      </c>
      <c r="AS283" s="123" t="e">
        <f t="shared" si="38"/>
        <v>#N/A</v>
      </c>
    </row>
    <row r="284" spans="1:45" ht="12.95" customHeight="1" x14ac:dyDescent="0.2">
      <c r="A284" s="130">
        <v>282</v>
      </c>
      <c r="B284" s="177">
        <f>IF(OR(COUNTIF($B$2:$B283,Input!$F300)&lt;1,COUNTIF($O$2:$O283,Input!$C300)&lt;1),Input!F300,0)</f>
        <v>0</v>
      </c>
      <c r="C284" s="177">
        <f>IF(OR(COUNTIF($B$2:$B283,Input!$F300)&lt;1,COUNTIF($O$2:$O283,Input!$C300)&lt;1),Input!G300,0)</f>
        <v>0</v>
      </c>
      <c r="D284" s="177">
        <f>IF(OR(COUNTIF($B$2:$B283,Input!$F300)&lt;1,COUNTIF($O$2:$O283,Input!$C300)&lt;1),Input!H300,0)</f>
        <v>0</v>
      </c>
      <c r="E284" s="177">
        <f>IF(OR(COUNTIF($B$2:$B283,Input!$F300)&lt;1,COUNTIF($O$2:$O283,Input!$C300)&lt;1),Input!I300,0)</f>
        <v>0</v>
      </c>
      <c r="F284" s="177">
        <f>IF(OR(COUNTIF($B$2:$B283,Input!$F300)&lt;1,COUNTIF($O$2:$O283,Input!$C300)&lt;1),Input!J300,0)</f>
        <v>0</v>
      </c>
      <c r="G284" s="177">
        <f>IF(OR(COUNTIF($B$2:$B283,Input!$F300)&lt;1,COUNTIF($O$2:$O283,Input!$C300)&lt;1),Input!K300,0)</f>
        <v>0</v>
      </c>
      <c r="H284" s="177">
        <f>IF(OR(COUNTIF($B$2:$B283,Input!$F300)&lt;1,COUNTIF($O$2:$O283,Input!$C300)&lt;1),Input!L300,0)</f>
        <v>0</v>
      </c>
      <c r="I284" s="177">
        <f>IF(OR(COUNTIF($B$2:$B283,Input!$F300)&lt;1,COUNTIF($O$2:$O283,Input!$C300)&lt;1),Input!M300,0)</f>
        <v>0</v>
      </c>
      <c r="J284" s="177">
        <f>IF(OR(COUNTIF($B$2:$B283,Input!$F300)&lt;1,COUNTIF($O$2:$O283,Input!$C300)&lt;1),Input!N300,0)</f>
        <v>0</v>
      </c>
      <c r="K284" s="177">
        <f>IF(OR(COUNTIF($B$2:$B283,Input!$F300)&lt;1,COUNTIF($O$2:$O283,Input!$C300)&lt;1),Input!O300,0)</f>
        <v>0</v>
      </c>
      <c r="L284" s="177">
        <f>IF(OR(COUNTIF($B$2:$B283,Input!$F300)&lt;1,COUNTIF($O$2:$O283,Input!$C300)&lt;1),Input!P300,0)</f>
        <v>0</v>
      </c>
      <c r="M284" s="129" t="str">
        <f t="shared" si="34"/>
        <v/>
      </c>
      <c r="N284" s="161">
        <f t="shared" si="40"/>
        <v>0</v>
      </c>
      <c r="O284" s="168">
        <f>Input!C300</f>
        <v>0</v>
      </c>
      <c r="P284" s="168"/>
      <c r="R284" s="131">
        <f t="shared" si="41"/>
        <v>0</v>
      </c>
      <c r="S284" s="133" t="str">
        <f t="shared" si="39"/>
        <v xml:space="preserve"> </v>
      </c>
      <c r="T284" s="133"/>
      <c r="U284" s="132" t="str">
        <f>_xlfn.IFNA(IF($D284=0,LOOKUP($F284,{0.1,0.2,0.3,0.4,0.5,0.6,0.7,0.8,0.9,1},{22,34,46,58,70,82,94,106,118,130}),""),"")</f>
        <v/>
      </c>
      <c r="V284" s="132" t="str">
        <f>_xlfn.IFNA(IF($D284=1,LOOKUP($F284,{0.1,0.2,0.3,0.4,0.5,0.6,0.7,0.8,0.9,1},{23,35,47,59,71,83,95,107,119,131}),""),"")</f>
        <v/>
      </c>
      <c r="W284" s="132" t="str">
        <f>_xlfn.IFNA(IF($D284=2,LOOKUP($F284,{0.1,0.2,0.3,0.4,0.5,0.6,0.7,0.8,0.9,1},{24,36,48,60,72,84,96,108,120,132}),""),"")</f>
        <v/>
      </c>
      <c r="X284" s="132" t="str">
        <f>_xlfn.IFNA(IF($D284=3,LOOKUP($F284,{0.1,0.2,0.3,0.4,0.5,0.6,0.7,0.8,0.9,1},{25,37,49,61,73,85,97,109,121,133}),""),"")</f>
        <v/>
      </c>
      <c r="Y284" s="132" t="str">
        <f>_xlfn.IFNA(IF($D284=4,LOOKUP($F284,{0.1,0.2,0.3,0.4,0.5,0.6,0.7,0.8,0.9,1},{26,38,50,62,74,86,98,110,122,134}),""),"")</f>
        <v/>
      </c>
      <c r="Z284" s="132" t="str">
        <f>_xlfn.IFNA(IF($D284=5,LOOKUP($F284,{0.1,0.2,0.3,0.4,0.5,0.6,0.7,0.8,0.9,1},{27,39,51,63,75,87,99,111,123,135}),""),"")</f>
        <v/>
      </c>
      <c r="AA284" s="132">
        <f t="shared" si="35"/>
        <v>0</v>
      </c>
      <c r="AB284" s="132" t="str">
        <f t="shared" si="36"/>
        <v>00</v>
      </c>
      <c r="AC284" s="82" t="e">
        <f>VLOOKUP(AB284,'AMI Ref'!T:U,2,FALSE)</f>
        <v>#N/A</v>
      </c>
      <c r="AD284" s="124"/>
      <c r="AE284" s="81" t="str">
        <f>_xlfn.IFNA(IF($D284=0,IF($J284="Not Paid by Tenant",0,INDEX('AMI Ref'!$K$5:$N$5,MATCH($J284,{"Oil","Gas","Electric - Other","ELECTRIC - HEAT PUMP"},0))),0),"")</f>
        <v/>
      </c>
      <c r="AF284" s="81">
        <f>_xlfn.IFNA(IF($D284=1,IF($J284="Not Paid by Tenant",0,INDEX('AMI Ref'!$K$6:$N$6,MATCH($J284,{"Oil","Gas","Electric - Other","ELECTRIC - HEAT PUMP"},0))),0),"")</f>
        <v>0</v>
      </c>
      <c r="AG284" s="81">
        <f>_xlfn.IFNA(IF($D284=2,IF($J284="Not Paid by Tenant",0,INDEX('AMI Ref'!$K$7:$N$7,MATCH($J284,{"Oil","Gas","Electric - Other","ELECTRIC - HEAT PUMP"},0))),0),"")</f>
        <v>0</v>
      </c>
      <c r="AH284" s="81">
        <f>_xlfn.IFNA(IF($D284=3,IF($J284="Not Paid by Tenant",0,INDEX('AMI Ref'!$K$8:$N$8,MATCH($J284,{"Oil","Gas","Electric - Other","ELECTRIC - HEAT PUMP"},0))),0),"")</f>
        <v>0</v>
      </c>
      <c r="AI284" s="81">
        <f>_xlfn.IFNA(IF($D284=4,IF($J284="Not Paid by Tenant",0,INDEX('AMI Ref'!$K$9:$N$9,MATCH($J284,{"Oil","Gas","Electric - Other","ELECTRIC - HEAT PUMP"},0))),0),"")</f>
        <v>0</v>
      </c>
      <c r="AJ284" s="81">
        <f>_xlfn.IFNA(IF($D284=5,IF($J284="Not Paid by Tenant",0,INDEX('AMI Ref'!$K$10:$N$10,MATCH($J284,{"Oil","Gas","Electric - Other","ELECTRIC - HEAT PUMP"},0))),0),"")</f>
        <v>0</v>
      </c>
      <c r="AK284" s="128"/>
      <c r="AL284" s="81" t="str">
        <f>_xlfn.IFNA(IF($D284=0,IF($K284="Not Paid by Tenant",0,INDEX('AMI Ref'!$O$5:$R$5,MATCH($K284,{"Oil","Gas","Electric - Other","Electric ccASHP - split"},0))),0),"")</f>
        <v/>
      </c>
      <c r="AM284" s="81">
        <f>_xlfn.IFNA(IF($D284=1,IF($K284="Not Paid by Tenant",0,INDEX('AMI Ref'!$O$6:$R$6,MATCH($K284,{"Oil","Gas","Electric - Other","Electric ccASHP - split"},0))),0),"")</f>
        <v>0</v>
      </c>
      <c r="AN284" s="81">
        <f>_xlfn.IFNA(IF($D284=2,IF($K284="Not Paid by Tenant",0,INDEX('AMI Ref'!$O$7:$R$7,MATCH($K284,{"Oil","Gas","Electric - Other","Electric ccASHP - split"},0))),0),"")</f>
        <v>0</v>
      </c>
      <c r="AO284" s="81">
        <f>_xlfn.IFNA(IF($D284=3,IF($K284="Not Paid by Tenant",0,INDEX('AMI Ref'!$O$8:$R$8,MATCH($K284,{"Oil","Gas","Electric - Other","Electric ccASHP - split"},0))),0),"")</f>
        <v>0</v>
      </c>
      <c r="AP284" s="81">
        <f>_xlfn.IFNA(IF($D284=4,IF($K284="Not Paid by Tenant",0,INDEX('AMI Ref'!$O$9:$R$9,MATCH($K284,{"Oil","Gas","Electric - Other","Electric ccASHP - split"},0))),0),"")</f>
        <v>0</v>
      </c>
      <c r="AQ284" s="81">
        <f>_xlfn.IFNA(IF($D284=5,IF($K284="Not Paid by Tenant",0,INDEX('AMI Ref'!$O$10:$R$10,MATCH($K284,{"Oil","Gas","Electric - Other","Electric ccASHP - split"},0))),0),"")</f>
        <v>0</v>
      </c>
      <c r="AR284" s="124">
        <f t="shared" si="37"/>
        <v>0</v>
      </c>
      <c r="AS284" s="123" t="e">
        <f t="shared" si="38"/>
        <v>#N/A</v>
      </c>
    </row>
    <row r="285" spans="1:45" ht="12.95" customHeight="1" x14ac:dyDescent="0.2">
      <c r="A285" s="130">
        <v>283</v>
      </c>
      <c r="B285" s="177">
        <f>IF(OR(COUNTIF($B$2:$B284,Input!$F301)&lt;1,COUNTIF($O$2:$O284,Input!$C301)&lt;1),Input!F301,0)</f>
        <v>0</v>
      </c>
      <c r="C285" s="177">
        <f>IF(OR(COUNTIF($B$2:$B284,Input!$F301)&lt;1,COUNTIF($O$2:$O284,Input!$C301)&lt;1),Input!G301,0)</f>
        <v>0</v>
      </c>
      <c r="D285" s="177">
        <f>IF(OR(COUNTIF($B$2:$B284,Input!$F301)&lt;1,COUNTIF($O$2:$O284,Input!$C301)&lt;1),Input!H301,0)</f>
        <v>0</v>
      </c>
      <c r="E285" s="177">
        <f>IF(OR(COUNTIF($B$2:$B284,Input!$F301)&lt;1,COUNTIF($O$2:$O284,Input!$C301)&lt;1),Input!I301,0)</f>
        <v>0</v>
      </c>
      <c r="F285" s="177">
        <f>IF(OR(COUNTIF($B$2:$B284,Input!$F301)&lt;1,COUNTIF($O$2:$O284,Input!$C301)&lt;1),Input!J301,0)</f>
        <v>0</v>
      </c>
      <c r="G285" s="177">
        <f>IF(OR(COUNTIF($B$2:$B284,Input!$F301)&lt;1,COUNTIF($O$2:$O284,Input!$C301)&lt;1),Input!K301,0)</f>
        <v>0</v>
      </c>
      <c r="H285" s="177">
        <f>IF(OR(COUNTIF($B$2:$B284,Input!$F301)&lt;1,COUNTIF($O$2:$O284,Input!$C301)&lt;1),Input!L301,0)</f>
        <v>0</v>
      </c>
      <c r="I285" s="177">
        <f>IF(OR(COUNTIF($B$2:$B284,Input!$F301)&lt;1,COUNTIF($O$2:$O284,Input!$C301)&lt;1),Input!M301,0)</f>
        <v>0</v>
      </c>
      <c r="J285" s="177">
        <f>IF(OR(COUNTIF($B$2:$B284,Input!$F301)&lt;1,COUNTIF($O$2:$O284,Input!$C301)&lt;1),Input!N301,0)</f>
        <v>0</v>
      </c>
      <c r="K285" s="177">
        <f>IF(OR(COUNTIF($B$2:$B284,Input!$F301)&lt;1,COUNTIF($O$2:$O284,Input!$C301)&lt;1),Input!O301,0)</f>
        <v>0</v>
      </c>
      <c r="L285" s="177">
        <f>IF(OR(COUNTIF($B$2:$B284,Input!$F301)&lt;1,COUNTIF($O$2:$O284,Input!$C301)&lt;1),Input!P301,0)</f>
        <v>0</v>
      </c>
      <c r="M285" s="129" t="str">
        <f t="shared" si="34"/>
        <v/>
      </c>
      <c r="N285" s="161">
        <f t="shared" si="40"/>
        <v>0</v>
      </c>
      <c r="O285" s="168">
        <f>Input!C301</f>
        <v>0</v>
      </c>
      <c r="P285" s="168"/>
      <c r="R285" s="131">
        <f t="shared" si="41"/>
        <v>0</v>
      </c>
      <c r="S285" s="133" t="str">
        <f t="shared" si="39"/>
        <v xml:space="preserve"> </v>
      </c>
      <c r="T285" s="133"/>
      <c r="U285" s="132" t="str">
        <f>_xlfn.IFNA(IF($D285=0,LOOKUP($F285,{0.1,0.2,0.3,0.4,0.5,0.6,0.7,0.8,0.9,1},{22,34,46,58,70,82,94,106,118,130}),""),"")</f>
        <v/>
      </c>
      <c r="V285" s="132" t="str">
        <f>_xlfn.IFNA(IF($D285=1,LOOKUP($F285,{0.1,0.2,0.3,0.4,0.5,0.6,0.7,0.8,0.9,1},{23,35,47,59,71,83,95,107,119,131}),""),"")</f>
        <v/>
      </c>
      <c r="W285" s="132" t="str">
        <f>_xlfn.IFNA(IF($D285=2,LOOKUP($F285,{0.1,0.2,0.3,0.4,0.5,0.6,0.7,0.8,0.9,1},{24,36,48,60,72,84,96,108,120,132}),""),"")</f>
        <v/>
      </c>
      <c r="X285" s="132" t="str">
        <f>_xlfn.IFNA(IF($D285=3,LOOKUP($F285,{0.1,0.2,0.3,0.4,0.5,0.6,0.7,0.8,0.9,1},{25,37,49,61,73,85,97,109,121,133}),""),"")</f>
        <v/>
      </c>
      <c r="Y285" s="132" t="str">
        <f>_xlfn.IFNA(IF($D285=4,LOOKUP($F285,{0.1,0.2,0.3,0.4,0.5,0.6,0.7,0.8,0.9,1},{26,38,50,62,74,86,98,110,122,134}),""),"")</f>
        <v/>
      </c>
      <c r="Z285" s="132" t="str">
        <f>_xlfn.IFNA(IF($D285=5,LOOKUP($F285,{0.1,0.2,0.3,0.4,0.5,0.6,0.7,0.8,0.9,1},{27,39,51,63,75,87,99,111,123,135}),""),"")</f>
        <v/>
      </c>
      <c r="AA285" s="132">
        <f t="shared" si="35"/>
        <v>0</v>
      </c>
      <c r="AB285" s="132" t="str">
        <f t="shared" si="36"/>
        <v>00</v>
      </c>
      <c r="AC285" s="82" t="e">
        <f>VLOOKUP(AB285,'AMI Ref'!T:U,2,FALSE)</f>
        <v>#N/A</v>
      </c>
      <c r="AD285" s="124"/>
      <c r="AE285" s="81" t="str">
        <f>_xlfn.IFNA(IF($D285=0,IF($J285="Not Paid by Tenant",0,INDEX('AMI Ref'!$K$5:$N$5,MATCH($J285,{"Oil","Gas","Electric - Other","ELECTRIC - HEAT PUMP"},0))),0),"")</f>
        <v/>
      </c>
      <c r="AF285" s="81">
        <f>_xlfn.IFNA(IF($D285=1,IF($J285="Not Paid by Tenant",0,INDEX('AMI Ref'!$K$6:$N$6,MATCH($J285,{"Oil","Gas","Electric - Other","ELECTRIC - HEAT PUMP"},0))),0),"")</f>
        <v>0</v>
      </c>
      <c r="AG285" s="81">
        <f>_xlfn.IFNA(IF($D285=2,IF($J285="Not Paid by Tenant",0,INDEX('AMI Ref'!$K$7:$N$7,MATCH($J285,{"Oil","Gas","Electric - Other","ELECTRIC - HEAT PUMP"},0))),0),"")</f>
        <v>0</v>
      </c>
      <c r="AH285" s="81">
        <f>_xlfn.IFNA(IF($D285=3,IF($J285="Not Paid by Tenant",0,INDEX('AMI Ref'!$K$8:$N$8,MATCH($J285,{"Oil","Gas","Electric - Other","ELECTRIC - HEAT PUMP"},0))),0),"")</f>
        <v>0</v>
      </c>
      <c r="AI285" s="81">
        <f>_xlfn.IFNA(IF($D285=4,IF($J285="Not Paid by Tenant",0,INDEX('AMI Ref'!$K$9:$N$9,MATCH($J285,{"Oil","Gas","Electric - Other","ELECTRIC - HEAT PUMP"},0))),0),"")</f>
        <v>0</v>
      </c>
      <c r="AJ285" s="81">
        <f>_xlfn.IFNA(IF($D285=5,IF($J285="Not Paid by Tenant",0,INDEX('AMI Ref'!$K$10:$N$10,MATCH($J285,{"Oil","Gas","Electric - Other","ELECTRIC - HEAT PUMP"},0))),0),"")</f>
        <v>0</v>
      </c>
      <c r="AK285" s="128"/>
      <c r="AL285" s="81" t="str">
        <f>_xlfn.IFNA(IF($D285=0,IF($K285="Not Paid by Tenant",0,INDEX('AMI Ref'!$O$5:$R$5,MATCH($K285,{"Oil","Gas","Electric - Other","Electric ccASHP - split"},0))),0),"")</f>
        <v/>
      </c>
      <c r="AM285" s="81">
        <f>_xlfn.IFNA(IF($D285=1,IF($K285="Not Paid by Tenant",0,INDEX('AMI Ref'!$O$6:$R$6,MATCH($K285,{"Oil","Gas","Electric - Other","Electric ccASHP - split"},0))),0),"")</f>
        <v>0</v>
      </c>
      <c r="AN285" s="81">
        <f>_xlfn.IFNA(IF($D285=2,IF($K285="Not Paid by Tenant",0,INDEX('AMI Ref'!$O$7:$R$7,MATCH($K285,{"Oil","Gas","Electric - Other","Electric ccASHP - split"},0))),0),"")</f>
        <v>0</v>
      </c>
      <c r="AO285" s="81">
        <f>_xlfn.IFNA(IF($D285=3,IF($K285="Not Paid by Tenant",0,INDEX('AMI Ref'!$O$8:$R$8,MATCH($K285,{"Oil","Gas","Electric - Other","Electric ccASHP - split"},0))),0),"")</f>
        <v>0</v>
      </c>
      <c r="AP285" s="81">
        <f>_xlfn.IFNA(IF($D285=4,IF($K285="Not Paid by Tenant",0,INDEX('AMI Ref'!$O$9:$R$9,MATCH($K285,{"Oil","Gas","Electric - Other","Electric ccASHP - split"},0))),0),"")</f>
        <v>0</v>
      </c>
      <c r="AQ285" s="81">
        <f>_xlfn.IFNA(IF($D285=5,IF($K285="Not Paid by Tenant",0,INDEX('AMI Ref'!$O$10:$R$10,MATCH($K285,{"Oil","Gas","Electric - Other","Electric ccASHP - split"},0))),0),"")</f>
        <v>0</v>
      </c>
      <c r="AR285" s="124">
        <f t="shared" si="37"/>
        <v>0</v>
      </c>
      <c r="AS285" s="123" t="e">
        <f t="shared" si="38"/>
        <v>#N/A</v>
      </c>
    </row>
    <row r="286" spans="1:45" ht="12.95" customHeight="1" x14ac:dyDescent="0.2">
      <c r="A286" s="130">
        <v>284</v>
      </c>
      <c r="B286" s="177">
        <f>IF(OR(COUNTIF($B$2:$B285,Input!$F302)&lt;1,COUNTIF($O$2:$O285,Input!$C302)&lt;1),Input!F302,0)</f>
        <v>0</v>
      </c>
      <c r="C286" s="177">
        <f>IF(OR(COUNTIF($B$2:$B285,Input!$F302)&lt;1,COUNTIF($O$2:$O285,Input!$C302)&lt;1),Input!G302,0)</f>
        <v>0</v>
      </c>
      <c r="D286" s="177">
        <f>IF(OR(COUNTIF($B$2:$B285,Input!$F302)&lt;1,COUNTIF($O$2:$O285,Input!$C302)&lt;1),Input!H302,0)</f>
        <v>0</v>
      </c>
      <c r="E286" s="177">
        <f>IF(OR(COUNTIF($B$2:$B285,Input!$F302)&lt;1,COUNTIF($O$2:$O285,Input!$C302)&lt;1),Input!I302,0)</f>
        <v>0</v>
      </c>
      <c r="F286" s="177">
        <f>IF(OR(COUNTIF($B$2:$B285,Input!$F302)&lt;1,COUNTIF($O$2:$O285,Input!$C302)&lt;1),Input!J302,0)</f>
        <v>0</v>
      </c>
      <c r="G286" s="177">
        <f>IF(OR(COUNTIF($B$2:$B285,Input!$F302)&lt;1,COUNTIF($O$2:$O285,Input!$C302)&lt;1),Input!K302,0)</f>
        <v>0</v>
      </c>
      <c r="H286" s="177">
        <f>IF(OR(COUNTIF($B$2:$B285,Input!$F302)&lt;1,COUNTIF($O$2:$O285,Input!$C302)&lt;1),Input!L302,0)</f>
        <v>0</v>
      </c>
      <c r="I286" s="177">
        <f>IF(OR(COUNTIF($B$2:$B285,Input!$F302)&lt;1,COUNTIF($O$2:$O285,Input!$C302)&lt;1),Input!M302,0)</f>
        <v>0</v>
      </c>
      <c r="J286" s="177">
        <f>IF(OR(COUNTIF($B$2:$B285,Input!$F302)&lt;1,COUNTIF($O$2:$O285,Input!$C302)&lt;1),Input!N302,0)</f>
        <v>0</v>
      </c>
      <c r="K286" s="177">
        <f>IF(OR(COUNTIF($B$2:$B285,Input!$F302)&lt;1,COUNTIF($O$2:$O285,Input!$C302)&lt;1),Input!O302,0)</f>
        <v>0</v>
      </c>
      <c r="L286" s="177">
        <f>IF(OR(COUNTIF($B$2:$B285,Input!$F302)&lt;1,COUNTIF($O$2:$O285,Input!$C302)&lt;1),Input!P302,0)</f>
        <v>0</v>
      </c>
      <c r="M286" s="129" t="str">
        <f t="shared" si="34"/>
        <v/>
      </c>
      <c r="N286" s="161">
        <f t="shared" si="40"/>
        <v>0</v>
      </c>
      <c r="O286" s="168">
        <f>Input!C302</f>
        <v>0</v>
      </c>
      <c r="P286" s="168"/>
      <c r="R286" s="131">
        <f t="shared" si="41"/>
        <v>0</v>
      </c>
      <c r="S286" s="133" t="str">
        <f t="shared" si="39"/>
        <v xml:space="preserve"> </v>
      </c>
      <c r="T286" s="133"/>
      <c r="U286" s="132" t="str">
        <f>_xlfn.IFNA(IF($D286=0,LOOKUP($F286,{0.1,0.2,0.3,0.4,0.5,0.6,0.7,0.8,0.9,1},{22,34,46,58,70,82,94,106,118,130}),""),"")</f>
        <v/>
      </c>
      <c r="V286" s="132" t="str">
        <f>_xlfn.IFNA(IF($D286=1,LOOKUP($F286,{0.1,0.2,0.3,0.4,0.5,0.6,0.7,0.8,0.9,1},{23,35,47,59,71,83,95,107,119,131}),""),"")</f>
        <v/>
      </c>
      <c r="W286" s="132" t="str">
        <f>_xlfn.IFNA(IF($D286=2,LOOKUP($F286,{0.1,0.2,0.3,0.4,0.5,0.6,0.7,0.8,0.9,1},{24,36,48,60,72,84,96,108,120,132}),""),"")</f>
        <v/>
      </c>
      <c r="X286" s="132" t="str">
        <f>_xlfn.IFNA(IF($D286=3,LOOKUP($F286,{0.1,0.2,0.3,0.4,0.5,0.6,0.7,0.8,0.9,1},{25,37,49,61,73,85,97,109,121,133}),""),"")</f>
        <v/>
      </c>
      <c r="Y286" s="132" t="str">
        <f>_xlfn.IFNA(IF($D286=4,LOOKUP($F286,{0.1,0.2,0.3,0.4,0.5,0.6,0.7,0.8,0.9,1},{26,38,50,62,74,86,98,110,122,134}),""),"")</f>
        <v/>
      </c>
      <c r="Z286" s="132" t="str">
        <f>_xlfn.IFNA(IF($D286=5,LOOKUP($F286,{0.1,0.2,0.3,0.4,0.5,0.6,0.7,0.8,0.9,1},{27,39,51,63,75,87,99,111,123,135}),""),"")</f>
        <v/>
      </c>
      <c r="AA286" s="132">
        <f t="shared" si="35"/>
        <v>0</v>
      </c>
      <c r="AB286" s="132" t="str">
        <f t="shared" si="36"/>
        <v>00</v>
      </c>
      <c r="AC286" s="82" t="e">
        <f>VLOOKUP(AB286,'AMI Ref'!T:U,2,FALSE)</f>
        <v>#N/A</v>
      </c>
      <c r="AD286" s="124"/>
      <c r="AE286" s="81" t="str">
        <f>_xlfn.IFNA(IF($D286=0,IF($J286="Not Paid by Tenant",0,INDEX('AMI Ref'!$K$5:$N$5,MATCH($J286,{"Oil","Gas","Electric - Other","ELECTRIC - HEAT PUMP"},0))),0),"")</f>
        <v/>
      </c>
      <c r="AF286" s="81">
        <f>_xlfn.IFNA(IF($D286=1,IF($J286="Not Paid by Tenant",0,INDEX('AMI Ref'!$K$6:$N$6,MATCH($J286,{"Oil","Gas","Electric - Other","ELECTRIC - HEAT PUMP"},0))),0),"")</f>
        <v>0</v>
      </c>
      <c r="AG286" s="81">
        <f>_xlfn.IFNA(IF($D286=2,IF($J286="Not Paid by Tenant",0,INDEX('AMI Ref'!$K$7:$N$7,MATCH($J286,{"Oil","Gas","Electric - Other","ELECTRIC - HEAT PUMP"},0))),0),"")</f>
        <v>0</v>
      </c>
      <c r="AH286" s="81">
        <f>_xlfn.IFNA(IF($D286=3,IF($J286="Not Paid by Tenant",0,INDEX('AMI Ref'!$K$8:$N$8,MATCH($J286,{"Oil","Gas","Electric - Other","ELECTRIC - HEAT PUMP"},0))),0),"")</f>
        <v>0</v>
      </c>
      <c r="AI286" s="81">
        <f>_xlfn.IFNA(IF($D286=4,IF($J286="Not Paid by Tenant",0,INDEX('AMI Ref'!$K$9:$N$9,MATCH($J286,{"Oil","Gas","Electric - Other","ELECTRIC - HEAT PUMP"},0))),0),"")</f>
        <v>0</v>
      </c>
      <c r="AJ286" s="81">
        <f>_xlfn.IFNA(IF($D286=5,IF($J286="Not Paid by Tenant",0,INDEX('AMI Ref'!$K$10:$N$10,MATCH($J286,{"Oil","Gas","Electric - Other","ELECTRIC - HEAT PUMP"},0))),0),"")</f>
        <v>0</v>
      </c>
      <c r="AK286" s="128"/>
      <c r="AL286" s="81" t="str">
        <f>_xlfn.IFNA(IF($D286=0,IF($K286="Not Paid by Tenant",0,INDEX('AMI Ref'!$O$5:$R$5,MATCH($K286,{"Oil","Gas","Electric - Other","Electric ccASHP - split"},0))),0),"")</f>
        <v/>
      </c>
      <c r="AM286" s="81">
        <f>_xlfn.IFNA(IF($D286=1,IF($K286="Not Paid by Tenant",0,INDEX('AMI Ref'!$O$6:$R$6,MATCH($K286,{"Oil","Gas","Electric - Other","Electric ccASHP - split"},0))),0),"")</f>
        <v>0</v>
      </c>
      <c r="AN286" s="81">
        <f>_xlfn.IFNA(IF($D286=2,IF($K286="Not Paid by Tenant",0,INDEX('AMI Ref'!$O$7:$R$7,MATCH($K286,{"Oil","Gas","Electric - Other","Electric ccASHP - split"},0))),0),"")</f>
        <v>0</v>
      </c>
      <c r="AO286" s="81">
        <f>_xlfn.IFNA(IF($D286=3,IF($K286="Not Paid by Tenant",0,INDEX('AMI Ref'!$O$8:$R$8,MATCH($K286,{"Oil","Gas","Electric - Other","Electric ccASHP - split"},0))),0),"")</f>
        <v>0</v>
      </c>
      <c r="AP286" s="81">
        <f>_xlfn.IFNA(IF($D286=4,IF($K286="Not Paid by Tenant",0,INDEX('AMI Ref'!$O$9:$R$9,MATCH($K286,{"Oil","Gas","Electric - Other","Electric ccASHP - split"},0))),0),"")</f>
        <v>0</v>
      </c>
      <c r="AQ286" s="81">
        <f>_xlfn.IFNA(IF($D286=5,IF($K286="Not Paid by Tenant",0,INDEX('AMI Ref'!$O$10:$R$10,MATCH($K286,{"Oil","Gas","Electric - Other","Electric ccASHP - split"},0))),0),"")</f>
        <v>0</v>
      </c>
      <c r="AR286" s="124">
        <f t="shared" si="37"/>
        <v>0</v>
      </c>
      <c r="AS286" s="123" t="e">
        <f t="shared" si="38"/>
        <v>#N/A</v>
      </c>
    </row>
    <row r="287" spans="1:45" ht="12.95" customHeight="1" x14ac:dyDescent="0.2">
      <c r="A287" s="130">
        <v>285</v>
      </c>
      <c r="B287" s="177">
        <f>IF(OR(COUNTIF($B$2:$B286,Input!$F303)&lt;1,COUNTIF($O$2:$O286,Input!$C303)&lt;1),Input!F303,0)</f>
        <v>0</v>
      </c>
      <c r="C287" s="177">
        <f>IF(OR(COUNTIF($B$2:$B286,Input!$F303)&lt;1,COUNTIF($O$2:$O286,Input!$C303)&lt;1),Input!G303,0)</f>
        <v>0</v>
      </c>
      <c r="D287" s="177">
        <f>IF(OR(COUNTIF($B$2:$B286,Input!$F303)&lt;1,COUNTIF($O$2:$O286,Input!$C303)&lt;1),Input!H303,0)</f>
        <v>0</v>
      </c>
      <c r="E287" s="177">
        <f>IF(OR(COUNTIF($B$2:$B286,Input!$F303)&lt;1,COUNTIF($O$2:$O286,Input!$C303)&lt;1),Input!I303,0)</f>
        <v>0</v>
      </c>
      <c r="F287" s="177">
        <f>IF(OR(COUNTIF($B$2:$B286,Input!$F303)&lt;1,COUNTIF($O$2:$O286,Input!$C303)&lt;1),Input!J303,0)</f>
        <v>0</v>
      </c>
      <c r="G287" s="177">
        <f>IF(OR(COUNTIF($B$2:$B286,Input!$F303)&lt;1,COUNTIF($O$2:$O286,Input!$C303)&lt;1),Input!K303,0)</f>
        <v>0</v>
      </c>
      <c r="H287" s="177">
        <f>IF(OR(COUNTIF($B$2:$B286,Input!$F303)&lt;1,COUNTIF($O$2:$O286,Input!$C303)&lt;1),Input!L303,0)</f>
        <v>0</v>
      </c>
      <c r="I287" s="177">
        <f>IF(OR(COUNTIF($B$2:$B286,Input!$F303)&lt;1,COUNTIF($O$2:$O286,Input!$C303)&lt;1),Input!M303,0)</f>
        <v>0</v>
      </c>
      <c r="J287" s="177">
        <f>IF(OR(COUNTIF($B$2:$B286,Input!$F303)&lt;1,COUNTIF($O$2:$O286,Input!$C303)&lt;1),Input!N303,0)</f>
        <v>0</v>
      </c>
      <c r="K287" s="177">
        <f>IF(OR(COUNTIF($B$2:$B286,Input!$F303)&lt;1,COUNTIF($O$2:$O286,Input!$C303)&lt;1),Input!O303,0)</f>
        <v>0</v>
      </c>
      <c r="L287" s="177">
        <f>IF(OR(COUNTIF($B$2:$B286,Input!$F303)&lt;1,COUNTIF($O$2:$O286,Input!$C303)&lt;1),Input!P303,0)</f>
        <v>0</v>
      </c>
      <c r="M287" s="129" t="str">
        <f t="shared" si="34"/>
        <v/>
      </c>
      <c r="N287" s="161">
        <f t="shared" si="40"/>
        <v>0</v>
      </c>
      <c r="O287" s="168">
        <f>Input!C303</f>
        <v>0</v>
      </c>
      <c r="P287" s="168"/>
      <c r="R287" s="131">
        <f t="shared" si="41"/>
        <v>0</v>
      </c>
      <c r="S287" s="133" t="str">
        <f t="shared" si="39"/>
        <v xml:space="preserve"> </v>
      </c>
      <c r="T287" s="133"/>
      <c r="U287" s="132" t="str">
        <f>_xlfn.IFNA(IF($D287=0,LOOKUP($F287,{0.1,0.2,0.3,0.4,0.5,0.6,0.7,0.8,0.9,1},{22,34,46,58,70,82,94,106,118,130}),""),"")</f>
        <v/>
      </c>
      <c r="V287" s="132" t="str">
        <f>_xlfn.IFNA(IF($D287=1,LOOKUP($F287,{0.1,0.2,0.3,0.4,0.5,0.6,0.7,0.8,0.9,1},{23,35,47,59,71,83,95,107,119,131}),""),"")</f>
        <v/>
      </c>
      <c r="W287" s="132" t="str">
        <f>_xlfn.IFNA(IF($D287=2,LOOKUP($F287,{0.1,0.2,0.3,0.4,0.5,0.6,0.7,0.8,0.9,1},{24,36,48,60,72,84,96,108,120,132}),""),"")</f>
        <v/>
      </c>
      <c r="X287" s="132" t="str">
        <f>_xlfn.IFNA(IF($D287=3,LOOKUP($F287,{0.1,0.2,0.3,0.4,0.5,0.6,0.7,0.8,0.9,1},{25,37,49,61,73,85,97,109,121,133}),""),"")</f>
        <v/>
      </c>
      <c r="Y287" s="132" t="str">
        <f>_xlfn.IFNA(IF($D287=4,LOOKUP($F287,{0.1,0.2,0.3,0.4,0.5,0.6,0.7,0.8,0.9,1},{26,38,50,62,74,86,98,110,122,134}),""),"")</f>
        <v/>
      </c>
      <c r="Z287" s="132" t="str">
        <f>_xlfn.IFNA(IF($D287=5,LOOKUP($F287,{0.1,0.2,0.3,0.4,0.5,0.6,0.7,0.8,0.9,1},{27,39,51,63,75,87,99,111,123,135}),""),"")</f>
        <v/>
      </c>
      <c r="AA287" s="132">
        <f t="shared" si="35"/>
        <v>0</v>
      </c>
      <c r="AB287" s="132" t="str">
        <f t="shared" si="36"/>
        <v>00</v>
      </c>
      <c r="AC287" s="82" t="e">
        <f>VLOOKUP(AB287,'AMI Ref'!T:U,2,FALSE)</f>
        <v>#N/A</v>
      </c>
      <c r="AD287" s="124"/>
      <c r="AE287" s="81" t="str">
        <f>_xlfn.IFNA(IF($D287=0,IF($J287="Not Paid by Tenant",0,INDEX('AMI Ref'!$K$5:$N$5,MATCH($J287,{"Oil","Gas","Electric - Other","ELECTRIC - HEAT PUMP"},0))),0),"")</f>
        <v/>
      </c>
      <c r="AF287" s="81">
        <f>_xlfn.IFNA(IF($D287=1,IF($J287="Not Paid by Tenant",0,INDEX('AMI Ref'!$K$6:$N$6,MATCH($J287,{"Oil","Gas","Electric - Other","ELECTRIC - HEAT PUMP"},0))),0),"")</f>
        <v>0</v>
      </c>
      <c r="AG287" s="81">
        <f>_xlfn.IFNA(IF($D287=2,IF($J287="Not Paid by Tenant",0,INDEX('AMI Ref'!$K$7:$N$7,MATCH($J287,{"Oil","Gas","Electric - Other","ELECTRIC - HEAT PUMP"},0))),0),"")</f>
        <v>0</v>
      </c>
      <c r="AH287" s="81">
        <f>_xlfn.IFNA(IF($D287=3,IF($J287="Not Paid by Tenant",0,INDEX('AMI Ref'!$K$8:$N$8,MATCH($J287,{"Oil","Gas","Electric - Other","ELECTRIC - HEAT PUMP"},0))),0),"")</f>
        <v>0</v>
      </c>
      <c r="AI287" s="81">
        <f>_xlfn.IFNA(IF($D287=4,IF($J287="Not Paid by Tenant",0,INDEX('AMI Ref'!$K$9:$N$9,MATCH($J287,{"Oil","Gas","Electric - Other","ELECTRIC - HEAT PUMP"},0))),0),"")</f>
        <v>0</v>
      </c>
      <c r="AJ287" s="81">
        <f>_xlfn.IFNA(IF($D287=5,IF($J287="Not Paid by Tenant",0,INDEX('AMI Ref'!$K$10:$N$10,MATCH($J287,{"Oil","Gas","Electric - Other","ELECTRIC - HEAT PUMP"},0))),0),"")</f>
        <v>0</v>
      </c>
      <c r="AK287" s="128"/>
      <c r="AL287" s="81" t="str">
        <f>_xlfn.IFNA(IF($D287=0,IF($K287="Not Paid by Tenant",0,INDEX('AMI Ref'!$O$5:$R$5,MATCH($K287,{"Oil","Gas","Electric - Other","Electric ccASHP - split"},0))),0),"")</f>
        <v/>
      </c>
      <c r="AM287" s="81">
        <f>_xlfn.IFNA(IF($D287=1,IF($K287="Not Paid by Tenant",0,INDEX('AMI Ref'!$O$6:$R$6,MATCH($K287,{"Oil","Gas","Electric - Other","Electric ccASHP - split"},0))),0),"")</f>
        <v>0</v>
      </c>
      <c r="AN287" s="81">
        <f>_xlfn.IFNA(IF($D287=2,IF($K287="Not Paid by Tenant",0,INDEX('AMI Ref'!$O$7:$R$7,MATCH($K287,{"Oil","Gas","Electric - Other","Electric ccASHP - split"},0))),0),"")</f>
        <v>0</v>
      </c>
      <c r="AO287" s="81">
        <f>_xlfn.IFNA(IF($D287=3,IF($K287="Not Paid by Tenant",0,INDEX('AMI Ref'!$O$8:$R$8,MATCH($K287,{"Oil","Gas","Electric - Other","Electric ccASHP - split"},0))),0),"")</f>
        <v>0</v>
      </c>
      <c r="AP287" s="81">
        <f>_xlfn.IFNA(IF($D287=4,IF($K287="Not Paid by Tenant",0,INDEX('AMI Ref'!$O$9:$R$9,MATCH($K287,{"Oil","Gas","Electric - Other","Electric ccASHP - split"},0))),0),"")</f>
        <v>0</v>
      </c>
      <c r="AQ287" s="81">
        <f>_xlfn.IFNA(IF($D287=5,IF($K287="Not Paid by Tenant",0,INDEX('AMI Ref'!$O$10:$R$10,MATCH($K287,{"Oil","Gas","Electric - Other","Electric ccASHP - split"},0))),0),"")</f>
        <v>0</v>
      </c>
      <c r="AR287" s="124">
        <f t="shared" si="37"/>
        <v>0</v>
      </c>
      <c r="AS287" s="123" t="e">
        <f t="shared" si="38"/>
        <v>#N/A</v>
      </c>
    </row>
    <row r="288" spans="1:45" ht="12.95" customHeight="1" x14ac:dyDescent="0.2">
      <c r="A288" s="130">
        <v>286</v>
      </c>
      <c r="B288" s="177">
        <f>IF(OR(COUNTIF($B$2:$B287,Input!$F304)&lt;1,COUNTIF($O$2:$O287,Input!$C304)&lt;1),Input!F304,0)</f>
        <v>0</v>
      </c>
      <c r="C288" s="177">
        <f>IF(OR(COUNTIF($B$2:$B287,Input!$F304)&lt;1,COUNTIF($O$2:$O287,Input!$C304)&lt;1),Input!G304,0)</f>
        <v>0</v>
      </c>
      <c r="D288" s="177">
        <f>IF(OR(COUNTIF($B$2:$B287,Input!$F304)&lt;1,COUNTIF($O$2:$O287,Input!$C304)&lt;1),Input!H304,0)</f>
        <v>0</v>
      </c>
      <c r="E288" s="177">
        <f>IF(OR(COUNTIF($B$2:$B287,Input!$F304)&lt;1,COUNTIF($O$2:$O287,Input!$C304)&lt;1),Input!I304,0)</f>
        <v>0</v>
      </c>
      <c r="F288" s="177">
        <f>IF(OR(COUNTIF($B$2:$B287,Input!$F304)&lt;1,COUNTIF($O$2:$O287,Input!$C304)&lt;1),Input!J304,0)</f>
        <v>0</v>
      </c>
      <c r="G288" s="177">
        <f>IF(OR(COUNTIF($B$2:$B287,Input!$F304)&lt;1,COUNTIF($O$2:$O287,Input!$C304)&lt;1),Input!K304,0)</f>
        <v>0</v>
      </c>
      <c r="H288" s="177">
        <f>IF(OR(COUNTIF($B$2:$B287,Input!$F304)&lt;1,COUNTIF($O$2:$O287,Input!$C304)&lt;1),Input!L304,0)</f>
        <v>0</v>
      </c>
      <c r="I288" s="177">
        <f>IF(OR(COUNTIF($B$2:$B287,Input!$F304)&lt;1,COUNTIF($O$2:$O287,Input!$C304)&lt;1),Input!M304,0)</f>
        <v>0</v>
      </c>
      <c r="J288" s="177">
        <f>IF(OR(COUNTIF($B$2:$B287,Input!$F304)&lt;1,COUNTIF($O$2:$O287,Input!$C304)&lt;1),Input!N304,0)</f>
        <v>0</v>
      </c>
      <c r="K288" s="177">
        <f>IF(OR(COUNTIF($B$2:$B287,Input!$F304)&lt;1,COUNTIF($O$2:$O287,Input!$C304)&lt;1),Input!O304,0)</f>
        <v>0</v>
      </c>
      <c r="L288" s="177">
        <f>IF(OR(COUNTIF($B$2:$B287,Input!$F304)&lt;1,COUNTIF($O$2:$O287,Input!$C304)&lt;1),Input!P304,0)</f>
        <v>0</v>
      </c>
      <c r="M288" s="129" t="str">
        <f t="shared" si="34"/>
        <v/>
      </c>
      <c r="N288" s="161">
        <f t="shared" si="40"/>
        <v>0</v>
      </c>
      <c r="O288" s="168">
        <f>Input!C304</f>
        <v>0</v>
      </c>
      <c r="P288" s="168"/>
      <c r="R288" s="131">
        <f t="shared" si="41"/>
        <v>0</v>
      </c>
      <c r="S288" s="133" t="str">
        <f t="shared" si="39"/>
        <v xml:space="preserve"> </v>
      </c>
      <c r="T288" s="133"/>
      <c r="U288" s="132" t="str">
        <f>_xlfn.IFNA(IF($D288=0,LOOKUP($F288,{0.1,0.2,0.3,0.4,0.5,0.6,0.7,0.8,0.9,1},{22,34,46,58,70,82,94,106,118,130}),""),"")</f>
        <v/>
      </c>
      <c r="V288" s="132" t="str">
        <f>_xlfn.IFNA(IF($D288=1,LOOKUP($F288,{0.1,0.2,0.3,0.4,0.5,0.6,0.7,0.8,0.9,1},{23,35,47,59,71,83,95,107,119,131}),""),"")</f>
        <v/>
      </c>
      <c r="W288" s="132" t="str">
        <f>_xlfn.IFNA(IF($D288=2,LOOKUP($F288,{0.1,0.2,0.3,0.4,0.5,0.6,0.7,0.8,0.9,1},{24,36,48,60,72,84,96,108,120,132}),""),"")</f>
        <v/>
      </c>
      <c r="X288" s="132" t="str">
        <f>_xlfn.IFNA(IF($D288=3,LOOKUP($F288,{0.1,0.2,0.3,0.4,0.5,0.6,0.7,0.8,0.9,1},{25,37,49,61,73,85,97,109,121,133}),""),"")</f>
        <v/>
      </c>
      <c r="Y288" s="132" t="str">
        <f>_xlfn.IFNA(IF($D288=4,LOOKUP($F288,{0.1,0.2,0.3,0.4,0.5,0.6,0.7,0.8,0.9,1},{26,38,50,62,74,86,98,110,122,134}),""),"")</f>
        <v/>
      </c>
      <c r="Z288" s="132" t="str">
        <f>_xlfn.IFNA(IF($D288=5,LOOKUP($F288,{0.1,0.2,0.3,0.4,0.5,0.6,0.7,0.8,0.9,1},{27,39,51,63,75,87,99,111,123,135}),""),"")</f>
        <v/>
      </c>
      <c r="AA288" s="132">
        <f t="shared" si="35"/>
        <v>0</v>
      </c>
      <c r="AB288" s="132" t="str">
        <f t="shared" si="36"/>
        <v>00</v>
      </c>
      <c r="AC288" s="82" t="e">
        <f>VLOOKUP(AB288,'AMI Ref'!T:U,2,FALSE)</f>
        <v>#N/A</v>
      </c>
      <c r="AD288" s="124"/>
      <c r="AE288" s="81" t="str">
        <f>_xlfn.IFNA(IF($D288=0,IF($J288="Not Paid by Tenant",0,INDEX('AMI Ref'!$K$5:$N$5,MATCH($J288,{"Oil","Gas","Electric - Other","ELECTRIC - HEAT PUMP"},0))),0),"")</f>
        <v/>
      </c>
      <c r="AF288" s="81">
        <f>_xlfn.IFNA(IF($D288=1,IF($J288="Not Paid by Tenant",0,INDEX('AMI Ref'!$K$6:$N$6,MATCH($J288,{"Oil","Gas","Electric - Other","ELECTRIC - HEAT PUMP"},0))),0),"")</f>
        <v>0</v>
      </c>
      <c r="AG288" s="81">
        <f>_xlfn.IFNA(IF($D288=2,IF($J288="Not Paid by Tenant",0,INDEX('AMI Ref'!$K$7:$N$7,MATCH($J288,{"Oil","Gas","Electric - Other","ELECTRIC - HEAT PUMP"},0))),0),"")</f>
        <v>0</v>
      </c>
      <c r="AH288" s="81">
        <f>_xlfn.IFNA(IF($D288=3,IF($J288="Not Paid by Tenant",0,INDEX('AMI Ref'!$K$8:$N$8,MATCH($J288,{"Oil","Gas","Electric - Other","ELECTRIC - HEAT PUMP"},0))),0),"")</f>
        <v>0</v>
      </c>
      <c r="AI288" s="81">
        <f>_xlfn.IFNA(IF($D288=4,IF($J288="Not Paid by Tenant",0,INDEX('AMI Ref'!$K$9:$N$9,MATCH($J288,{"Oil","Gas","Electric - Other","ELECTRIC - HEAT PUMP"},0))),0),"")</f>
        <v>0</v>
      </c>
      <c r="AJ288" s="81">
        <f>_xlfn.IFNA(IF($D288=5,IF($J288="Not Paid by Tenant",0,INDEX('AMI Ref'!$K$10:$N$10,MATCH($J288,{"Oil","Gas","Electric - Other","ELECTRIC - HEAT PUMP"},0))),0),"")</f>
        <v>0</v>
      </c>
      <c r="AK288" s="128"/>
      <c r="AL288" s="81" t="str">
        <f>_xlfn.IFNA(IF($D288=0,IF($K288="Not Paid by Tenant",0,INDEX('AMI Ref'!$O$5:$R$5,MATCH($K288,{"Oil","Gas","Electric - Other","Electric ccASHP - split"},0))),0),"")</f>
        <v/>
      </c>
      <c r="AM288" s="81">
        <f>_xlfn.IFNA(IF($D288=1,IF($K288="Not Paid by Tenant",0,INDEX('AMI Ref'!$O$6:$R$6,MATCH($K288,{"Oil","Gas","Electric - Other","Electric ccASHP - split"},0))),0),"")</f>
        <v>0</v>
      </c>
      <c r="AN288" s="81">
        <f>_xlfn.IFNA(IF($D288=2,IF($K288="Not Paid by Tenant",0,INDEX('AMI Ref'!$O$7:$R$7,MATCH($K288,{"Oil","Gas","Electric - Other","Electric ccASHP - split"},0))),0),"")</f>
        <v>0</v>
      </c>
      <c r="AO288" s="81">
        <f>_xlfn.IFNA(IF($D288=3,IF($K288="Not Paid by Tenant",0,INDEX('AMI Ref'!$O$8:$R$8,MATCH($K288,{"Oil","Gas","Electric - Other","Electric ccASHP - split"},0))),0),"")</f>
        <v>0</v>
      </c>
      <c r="AP288" s="81">
        <f>_xlfn.IFNA(IF($D288=4,IF($K288="Not Paid by Tenant",0,INDEX('AMI Ref'!$O$9:$R$9,MATCH($K288,{"Oil","Gas","Electric - Other","Electric ccASHP - split"},0))),0),"")</f>
        <v>0</v>
      </c>
      <c r="AQ288" s="81">
        <f>_xlfn.IFNA(IF($D288=5,IF($K288="Not Paid by Tenant",0,INDEX('AMI Ref'!$O$10:$R$10,MATCH($K288,{"Oil","Gas","Electric - Other","Electric ccASHP - split"},0))),0),"")</f>
        <v>0</v>
      </c>
      <c r="AR288" s="124">
        <f t="shared" si="37"/>
        <v>0</v>
      </c>
      <c r="AS288" s="123" t="e">
        <f t="shared" si="38"/>
        <v>#N/A</v>
      </c>
    </row>
    <row r="289" spans="1:45" ht="12.95" customHeight="1" x14ac:dyDescent="0.2">
      <c r="A289" s="130">
        <v>287</v>
      </c>
      <c r="B289" s="177">
        <f>IF(OR(COUNTIF($B$2:$B288,Input!$F305)&lt;1,COUNTIF($O$2:$O288,Input!$C305)&lt;1),Input!F305,0)</f>
        <v>0</v>
      </c>
      <c r="C289" s="177">
        <f>IF(OR(COUNTIF($B$2:$B288,Input!$F305)&lt;1,COUNTIF($O$2:$O288,Input!$C305)&lt;1),Input!G305,0)</f>
        <v>0</v>
      </c>
      <c r="D289" s="177">
        <f>IF(OR(COUNTIF($B$2:$B288,Input!$F305)&lt;1,COUNTIF($O$2:$O288,Input!$C305)&lt;1),Input!H305,0)</f>
        <v>0</v>
      </c>
      <c r="E289" s="177">
        <f>IF(OR(COUNTIF($B$2:$B288,Input!$F305)&lt;1,COUNTIF($O$2:$O288,Input!$C305)&lt;1),Input!I305,0)</f>
        <v>0</v>
      </c>
      <c r="F289" s="177">
        <f>IF(OR(COUNTIF($B$2:$B288,Input!$F305)&lt;1,COUNTIF($O$2:$O288,Input!$C305)&lt;1),Input!J305,0)</f>
        <v>0</v>
      </c>
      <c r="G289" s="177">
        <f>IF(OR(COUNTIF($B$2:$B288,Input!$F305)&lt;1,COUNTIF($O$2:$O288,Input!$C305)&lt;1),Input!K305,0)</f>
        <v>0</v>
      </c>
      <c r="H289" s="177">
        <f>IF(OR(COUNTIF($B$2:$B288,Input!$F305)&lt;1,COUNTIF($O$2:$O288,Input!$C305)&lt;1),Input!L305,0)</f>
        <v>0</v>
      </c>
      <c r="I289" s="177">
        <f>IF(OR(COUNTIF($B$2:$B288,Input!$F305)&lt;1,COUNTIF($O$2:$O288,Input!$C305)&lt;1),Input!M305,0)</f>
        <v>0</v>
      </c>
      <c r="J289" s="177">
        <f>IF(OR(COUNTIF($B$2:$B288,Input!$F305)&lt;1,COUNTIF($O$2:$O288,Input!$C305)&lt;1),Input!N305,0)</f>
        <v>0</v>
      </c>
      <c r="K289" s="177">
        <f>IF(OR(COUNTIF($B$2:$B288,Input!$F305)&lt;1,COUNTIF($O$2:$O288,Input!$C305)&lt;1),Input!O305,0)</f>
        <v>0</v>
      </c>
      <c r="L289" s="177">
        <f>IF(OR(COUNTIF($B$2:$B288,Input!$F305)&lt;1,COUNTIF($O$2:$O288,Input!$C305)&lt;1),Input!P305,0)</f>
        <v>0</v>
      </c>
      <c r="M289" s="129" t="str">
        <f t="shared" si="34"/>
        <v/>
      </c>
      <c r="N289" s="161">
        <f t="shared" si="40"/>
        <v>0</v>
      </c>
      <c r="O289" s="168">
        <f>Input!C305</f>
        <v>0</v>
      </c>
      <c r="P289" s="168"/>
      <c r="R289" s="131">
        <f t="shared" si="41"/>
        <v>0</v>
      </c>
      <c r="S289" s="133" t="str">
        <f t="shared" si="39"/>
        <v xml:space="preserve"> </v>
      </c>
      <c r="T289" s="133"/>
      <c r="U289" s="132" t="str">
        <f>_xlfn.IFNA(IF($D289=0,LOOKUP($F289,{0.1,0.2,0.3,0.4,0.5,0.6,0.7,0.8,0.9,1},{22,34,46,58,70,82,94,106,118,130}),""),"")</f>
        <v/>
      </c>
      <c r="V289" s="132" t="str">
        <f>_xlfn.IFNA(IF($D289=1,LOOKUP($F289,{0.1,0.2,0.3,0.4,0.5,0.6,0.7,0.8,0.9,1},{23,35,47,59,71,83,95,107,119,131}),""),"")</f>
        <v/>
      </c>
      <c r="W289" s="132" t="str">
        <f>_xlfn.IFNA(IF($D289=2,LOOKUP($F289,{0.1,0.2,0.3,0.4,0.5,0.6,0.7,0.8,0.9,1},{24,36,48,60,72,84,96,108,120,132}),""),"")</f>
        <v/>
      </c>
      <c r="X289" s="132" t="str">
        <f>_xlfn.IFNA(IF($D289=3,LOOKUP($F289,{0.1,0.2,0.3,0.4,0.5,0.6,0.7,0.8,0.9,1},{25,37,49,61,73,85,97,109,121,133}),""),"")</f>
        <v/>
      </c>
      <c r="Y289" s="132" t="str">
        <f>_xlfn.IFNA(IF($D289=4,LOOKUP($F289,{0.1,0.2,0.3,0.4,0.5,0.6,0.7,0.8,0.9,1},{26,38,50,62,74,86,98,110,122,134}),""),"")</f>
        <v/>
      </c>
      <c r="Z289" s="132" t="str">
        <f>_xlfn.IFNA(IF($D289=5,LOOKUP($F289,{0.1,0.2,0.3,0.4,0.5,0.6,0.7,0.8,0.9,1},{27,39,51,63,75,87,99,111,123,135}),""),"")</f>
        <v/>
      </c>
      <c r="AA289" s="132">
        <f t="shared" si="35"/>
        <v>0</v>
      </c>
      <c r="AB289" s="132" t="str">
        <f t="shared" si="36"/>
        <v>00</v>
      </c>
      <c r="AC289" s="82" t="e">
        <f>VLOOKUP(AB289,'AMI Ref'!T:U,2,FALSE)</f>
        <v>#N/A</v>
      </c>
      <c r="AD289" s="124"/>
      <c r="AE289" s="81" t="str">
        <f>_xlfn.IFNA(IF($D289=0,IF($J289="Not Paid by Tenant",0,INDEX('AMI Ref'!$K$5:$N$5,MATCH($J289,{"Oil","Gas","Electric - Other","ELECTRIC - HEAT PUMP"},0))),0),"")</f>
        <v/>
      </c>
      <c r="AF289" s="81">
        <f>_xlfn.IFNA(IF($D289=1,IF($J289="Not Paid by Tenant",0,INDEX('AMI Ref'!$K$6:$N$6,MATCH($J289,{"Oil","Gas","Electric - Other","ELECTRIC - HEAT PUMP"},0))),0),"")</f>
        <v>0</v>
      </c>
      <c r="AG289" s="81">
        <f>_xlfn.IFNA(IF($D289=2,IF($J289="Not Paid by Tenant",0,INDEX('AMI Ref'!$K$7:$N$7,MATCH($J289,{"Oil","Gas","Electric - Other","ELECTRIC - HEAT PUMP"},0))),0),"")</f>
        <v>0</v>
      </c>
      <c r="AH289" s="81">
        <f>_xlfn.IFNA(IF($D289=3,IF($J289="Not Paid by Tenant",0,INDEX('AMI Ref'!$K$8:$N$8,MATCH($J289,{"Oil","Gas","Electric - Other","ELECTRIC - HEAT PUMP"},0))),0),"")</f>
        <v>0</v>
      </c>
      <c r="AI289" s="81">
        <f>_xlfn.IFNA(IF($D289=4,IF($J289="Not Paid by Tenant",0,INDEX('AMI Ref'!$K$9:$N$9,MATCH($J289,{"Oil","Gas","Electric - Other","ELECTRIC - HEAT PUMP"},0))),0),"")</f>
        <v>0</v>
      </c>
      <c r="AJ289" s="81">
        <f>_xlfn.IFNA(IF($D289=5,IF($J289="Not Paid by Tenant",0,INDEX('AMI Ref'!$K$10:$N$10,MATCH($J289,{"Oil","Gas","Electric - Other","ELECTRIC - HEAT PUMP"},0))),0),"")</f>
        <v>0</v>
      </c>
      <c r="AK289" s="128"/>
      <c r="AL289" s="81" t="str">
        <f>_xlfn.IFNA(IF($D289=0,IF($K289="Not Paid by Tenant",0,INDEX('AMI Ref'!$O$5:$R$5,MATCH($K289,{"Oil","Gas","Electric - Other","Electric ccASHP - split"},0))),0),"")</f>
        <v/>
      </c>
      <c r="AM289" s="81">
        <f>_xlfn.IFNA(IF($D289=1,IF($K289="Not Paid by Tenant",0,INDEX('AMI Ref'!$O$6:$R$6,MATCH($K289,{"Oil","Gas","Electric - Other","Electric ccASHP - split"},0))),0),"")</f>
        <v>0</v>
      </c>
      <c r="AN289" s="81">
        <f>_xlfn.IFNA(IF($D289=2,IF($K289="Not Paid by Tenant",0,INDEX('AMI Ref'!$O$7:$R$7,MATCH($K289,{"Oil","Gas","Electric - Other","Electric ccASHP - split"},0))),0),"")</f>
        <v>0</v>
      </c>
      <c r="AO289" s="81">
        <f>_xlfn.IFNA(IF($D289=3,IF($K289="Not Paid by Tenant",0,INDEX('AMI Ref'!$O$8:$R$8,MATCH($K289,{"Oil","Gas","Electric - Other","Electric ccASHP - split"},0))),0),"")</f>
        <v>0</v>
      </c>
      <c r="AP289" s="81">
        <f>_xlfn.IFNA(IF($D289=4,IF($K289="Not Paid by Tenant",0,INDEX('AMI Ref'!$O$9:$R$9,MATCH($K289,{"Oil","Gas","Electric - Other","Electric ccASHP - split"},0))),0),"")</f>
        <v>0</v>
      </c>
      <c r="AQ289" s="81">
        <f>_xlfn.IFNA(IF($D289=5,IF($K289="Not Paid by Tenant",0,INDEX('AMI Ref'!$O$10:$R$10,MATCH($K289,{"Oil","Gas","Electric - Other","Electric ccASHP - split"},0))),0),"")</f>
        <v>0</v>
      </c>
      <c r="AR289" s="124">
        <f t="shared" si="37"/>
        <v>0</v>
      </c>
      <c r="AS289" s="123" t="e">
        <f t="shared" si="38"/>
        <v>#N/A</v>
      </c>
    </row>
    <row r="290" spans="1:45" ht="12.95" customHeight="1" x14ac:dyDescent="0.2">
      <c r="A290" s="130">
        <v>288</v>
      </c>
      <c r="B290" s="177">
        <f>IF(OR(COUNTIF($B$2:$B289,Input!$F306)&lt;1,COUNTIF($O$2:$O289,Input!$C306)&lt;1),Input!F306,0)</f>
        <v>0</v>
      </c>
      <c r="C290" s="177">
        <f>IF(OR(COUNTIF($B$2:$B289,Input!$F306)&lt;1,COUNTIF($O$2:$O289,Input!$C306)&lt;1),Input!G306,0)</f>
        <v>0</v>
      </c>
      <c r="D290" s="177">
        <f>IF(OR(COUNTIF($B$2:$B289,Input!$F306)&lt;1,COUNTIF($O$2:$O289,Input!$C306)&lt;1),Input!H306,0)</f>
        <v>0</v>
      </c>
      <c r="E290" s="177">
        <f>IF(OR(COUNTIF($B$2:$B289,Input!$F306)&lt;1,COUNTIF($O$2:$O289,Input!$C306)&lt;1),Input!I306,0)</f>
        <v>0</v>
      </c>
      <c r="F290" s="177">
        <f>IF(OR(COUNTIF($B$2:$B289,Input!$F306)&lt;1,COUNTIF($O$2:$O289,Input!$C306)&lt;1),Input!J306,0)</f>
        <v>0</v>
      </c>
      <c r="G290" s="177">
        <f>IF(OR(COUNTIF($B$2:$B289,Input!$F306)&lt;1,COUNTIF($O$2:$O289,Input!$C306)&lt;1),Input!K306,0)</f>
        <v>0</v>
      </c>
      <c r="H290" s="177">
        <f>IF(OR(COUNTIF($B$2:$B289,Input!$F306)&lt;1,COUNTIF($O$2:$O289,Input!$C306)&lt;1),Input!L306,0)</f>
        <v>0</v>
      </c>
      <c r="I290" s="177">
        <f>IF(OR(COUNTIF($B$2:$B289,Input!$F306)&lt;1,COUNTIF($O$2:$O289,Input!$C306)&lt;1),Input!M306,0)</f>
        <v>0</v>
      </c>
      <c r="J290" s="177">
        <f>IF(OR(COUNTIF($B$2:$B289,Input!$F306)&lt;1,COUNTIF($O$2:$O289,Input!$C306)&lt;1),Input!N306,0)</f>
        <v>0</v>
      </c>
      <c r="K290" s="177">
        <f>IF(OR(COUNTIF($B$2:$B289,Input!$F306)&lt;1,COUNTIF($O$2:$O289,Input!$C306)&lt;1),Input!O306,0)</f>
        <v>0</v>
      </c>
      <c r="L290" s="177">
        <f>IF(OR(COUNTIF($B$2:$B289,Input!$F306)&lt;1,COUNTIF($O$2:$O289,Input!$C306)&lt;1),Input!P306,0)</f>
        <v>0</v>
      </c>
      <c r="M290" s="129" t="str">
        <f t="shared" si="34"/>
        <v/>
      </c>
      <c r="N290" s="161">
        <f t="shared" si="40"/>
        <v>0</v>
      </c>
      <c r="O290" s="168">
        <f>Input!C306</f>
        <v>0</v>
      </c>
      <c r="P290" s="168"/>
      <c r="R290" s="131">
        <f t="shared" si="41"/>
        <v>0</v>
      </c>
      <c r="S290" s="133" t="str">
        <f t="shared" si="39"/>
        <v xml:space="preserve"> </v>
      </c>
      <c r="T290" s="133"/>
      <c r="U290" s="132" t="str">
        <f>_xlfn.IFNA(IF($D290=0,LOOKUP($F290,{0.1,0.2,0.3,0.4,0.5,0.6,0.7,0.8,0.9,1},{22,34,46,58,70,82,94,106,118,130}),""),"")</f>
        <v/>
      </c>
      <c r="V290" s="132" t="str">
        <f>_xlfn.IFNA(IF($D290=1,LOOKUP($F290,{0.1,0.2,0.3,0.4,0.5,0.6,0.7,0.8,0.9,1},{23,35,47,59,71,83,95,107,119,131}),""),"")</f>
        <v/>
      </c>
      <c r="W290" s="132" t="str">
        <f>_xlfn.IFNA(IF($D290=2,LOOKUP($F290,{0.1,0.2,0.3,0.4,0.5,0.6,0.7,0.8,0.9,1},{24,36,48,60,72,84,96,108,120,132}),""),"")</f>
        <v/>
      </c>
      <c r="X290" s="132" t="str">
        <f>_xlfn.IFNA(IF($D290=3,LOOKUP($F290,{0.1,0.2,0.3,0.4,0.5,0.6,0.7,0.8,0.9,1},{25,37,49,61,73,85,97,109,121,133}),""),"")</f>
        <v/>
      </c>
      <c r="Y290" s="132" t="str">
        <f>_xlfn.IFNA(IF($D290=4,LOOKUP($F290,{0.1,0.2,0.3,0.4,0.5,0.6,0.7,0.8,0.9,1},{26,38,50,62,74,86,98,110,122,134}),""),"")</f>
        <v/>
      </c>
      <c r="Z290" s="132" t="str">
        <f>_xlfn.IFNA(IF($D290=5,LOOKUP($F290,{0.1,0.2,0.3,0.4,0.5,0.6,0.7,0.8,0.9,1},{27,39,51,63,75,87,99,111,123,135}),""),"")</f>
        <v/>
      </c>
      <c r="AA290" s="132">
        <f t="shared" si="35"/>
        <v>0</v>
      </c>
      <c r="AB290" s="132" t="str">
        <f t="shared" si="36"/>
        <v>00</v>
      </c>
      <c r="AC290" s="82" t="e">
        <f>VLOOKUP(AB290,'AMI Ref'!T:U,2,FALSE)</f>
        <v>#N/A</v>
      </c>
      <c r="AD290" s="124"/>
      <c r="AE290" s="81" t="str">
        <f>_xlfn.IFNA(IF($D290=0,IF($J290="Not Paid by Tenant",0,INDEX('AMI Ref'!$K$5:$N$5,MATCH($J290,{"Oil","Gas","Electric - Other","ELECTRIC - HEAT PUMP"},0))),0),"")</f>
        <v/>
      </c>
      <c r="AF290" s="81">
        <f>_xlfn.IFNA(IF($D290=1,IF($J290="Not Paid by Tenant",0,INDEX('AMI Ref'!$K$6:$N$6,MATCH($J290,{"Oil","Gas","Electric - Other","ELECTRIC - HEAT PUMP"},0))),0),"")</f>
        <v>0</v>
      </c>
      <c r="AG290" s="81">
        <f>_xlfn.IFNA(IF($D290=2,IF($J290="Not Paid by Tenant",0,INDEX('AMI Ref'!$K$7:$N$7,MATCH($J290,{"Oil","Gas","Electric - Other","ELECTRIC - HEAT PUMP"},0))),0),"")</f>
        <v>0</v>
      </c>
      <c r="AH290" s="81">
        <f>_xlfn.IFNA(IF($D290=3,IF($J290="Not Paid by Tenant",0,INDEX('AMI Ref'!$K$8:$N$8,MATCH($J290,{"Oil","Gas","Electric - Other","ELECTRIC - HEAT PUMP"},0))),0),"")</f>
        <v>0</v>
      </c>
      <c r="AI290" s="81">
        <f>_xlfn.IFNA(IF($D290=4,IF($J290="Not Paid by Tenant",0,INDEX('AMI Ref'!$K$9:$N$9,MATCH($J290,{"Oil","Gas","Electric - Other","ELECTRIC - HEAT PUMP"},0))),0),"")</f>
        <v>0</v>
      </c>
      <c r="AJ290" s="81">
        <f>_xlfn.IFNA(IF($D290=5,IF($J290="Not Paid by Tenant",0,INDEX('AMI Ref'!$K$10:$N$10,MATCH($J290,{"Oil","Gas","Electric - Other","ELECTRIC - HEAT PUMP"},0))),0),"")</f>
        <v>0</v>
      </c>
      <c r="AK290" s="128"/>
      <c r="AL290" s="81" t="str">
        <f>_xlfn.IFNA(IF($D290=0,IF($K290="Not Paid by Tenant",0,INDEX('AMI Ref'!$O$5:$R$5,MATCH($K290,{"Oil","Gas","Electric - Other","Electric ccASHP - split"},0))),0),"")</f>
        <v/>
      </c>
      <c r="AM290" s="81">
        <f>_xlfn.IFNA(IF($D290=1,IF($K290="Not Paid by Tenant",0,INDEX('AMI Ref'!$O$6:$R$6,MATCH($K290,{"Oil","Gas","Electric - Other","Electric ccASHP - split"},0))),0),"")</f>
        <v>0</v>
      </c>
      <c r="AN290" s="81">
        <f>_xlfn.IFNA(IF($D290=2,IF($K290="Not Paid by Tenant",0,INDEX('AMI Ref'!$O$7:$R$7,MATCH($K290,{"Oil","Gas","Electric - Other","Electric ccASHP - split"},0))),0),"")</f>
        <v>0</v>
      </c>
      <c r="AO290" s="81">
        <f>_xlfn.IFNA(IF($D290=3,IF($K290="Not Paid by Tenant",0,INDEX('AMI Ref'!$O$8:$R$8,MATCH($K290,{"Oil","Gas","Electric - Other","Electric ccASHP - split"},0))),0),"")</f>
        <v>0</v>
      </c>
      <c r="AP290" s="81">
        <f>_xlfn.IFNA(IF($D290=4,IF($K290="Not Paid by Tenant",0,INDEX('AMI Ref'!$O$9:$R$9,MATCH($K290,{"Oil","Gas","Electric - Other","Electric ccASHP - split"},0))),0),"")</f>
        <v>0</v>
      </c>
      <c r="AQ290" s="81">
        <f>_xlfn.IFNA(IF($D290=5,IF($K290="Not Paid by Tenant",0,INDEX('AMI Ref'!$O$10:$R$10,MATCH($K290,{"Oil","Gas","Electric - Other","Electric ccASHP - split"},0))),0),"")</f>
        <v>0</v>
      </c>
      <c r="AR290" s="124">
        <f t="shared" si="37"/>
        <v>0</v>
      </c>
      <c r="AS290" s="123" t="e">
        <f t="shared" si="38"/>
        <v>#N/A</v>
      </c>
    </row>
    <row r="291" spans="1:45" ht="12.95" customHeight="1" x14ac:dyDescent="0.2">
      <c r="A291" s="130">
        <v>289</v>
      </c>
      <c r="B291" s="177">
        <f>IF(OR(COUNTIF($B$2:$B290,Input!$F307)&lt;1,COUNTIF($O$2:$O290,Input!$C307)&lt;1),Input!F307,0)</f>
        <v>0</v>
      </c>
      <c r="C291" s="177">
        <f>IF(OR(COUNTIF($B$2:$B290,Input!$F307)&lt;1,COUNTIF($O$2:$O290,Input!$C307)&lt;1),Input!G307,0)</f>
        <v>0</v>
      </c>
      <c r="D291" s="177">
        <f>IF(OR(COUNTIF($B$2:$B290,Input!$F307)&lt;1,COUNTIF($O$2:$O290,Input!$C307)&lt;1),Input!H307,0)</f>
        <v>0</v>
      </c>
      <c r="E291" s="177">
        <f>IF(OR(COUNTIF($B$2:$B290,Input!$F307)&lt;1,COUNTIF($O$2:$O290,Input!$C307)&lt;1),Input!I307,0)</f>
        <v>0</v>
      </c>
      <c r="F291" s="177">
        <f>IF(OR(COUNTIF($B$2:$B290,Input!$F307)&lt;1,COUNTIF($O$2:$O290,Input!$C307)&lt;1),Input!J307,0)</f>
        <v>0</v>
      </c>
      <c r="G291" s="177">
        <f>IF(OR(COUNTIF($B$2:$B290,Input!$F307)&lt;1,COUNTIF($O$2:$O290,Input!$C307)&lt;1),Input!K307,0)</f>
        <v>0</v>
      </c>
      <c r="H291" s="177">
        <f>IF(OR(COUNTIF($B$2:$B290,Input!$F307)&lt;1,COUNTIF($O$2:$O290,Input!$C307)&lt;1),Input!L307,0)</f>
        <v>0</v>
      </c>
      <c r="I291" s="177">
        <f>IF(OR(COUNTIF($B$2:$B290,Input!$F307)&lt;1,COUNTIF($O$2:$O290,Input!$C307)&lt;1),Input!M307,0)</f>
        <v>0</v>
      </c>
      <c r="J291" s="177">
        <f>IF(OR(COUNTIF($B$2:$B290,Input!$F307)&lt;1,COUNTIF($O$2:$O290,Input!$C307)&lt;1),Input!N307,0)</f>
        <v>0</v>
      </c>
      <c r="K291" s="177">
        <f>IF(OR(COUNTIF($B$2:$B290,Input!$F307)&lt;1,COUNTIF($O$2:$O290,Input!$C307)&lt;1),Input!O307,0)</f>
        <v>0</v>
      </c>
      <c r="L291" s="177">
        <f>IF(OR(COUNTIF($B$2:$B290,Input!$F307)&lt;1,COUNTIF($O$2:$O290,Input!$C307)&lt;1),Input!P307,0)</f>
        <v>0</v>
      </c>
      <c r="M291" s="129" t="str">
        <f t="shared" si="34"/>
        <v/>
      </c>
      <c r="N291" s="161">
        <f t="shared" si="40"/>
        <v>0</v>
      </c>
      <c r="O291" s="168">
        <f>Input!C307</f>
        <v>0</v>
      </c>
      <c r="P291" s="168"/>
      <c r="R291" s="131">
        <f t="shared" si="41"/>
        <v>0</v>
      </c>
      <c r="S291" s="133" t="str">
        <f t="shared" si="39"/>
        <v xml:space="preserve"> </v>
      </c>
      <c r="T291" s="133"/>
      <c r="U291" s="132" t="str">
        <f>_xlfn.IFNA(IF($D291=0,LOOKUP($F291,{0.1,0.2,0.3,0.4,0.5,0.6,0.7,0.8,0.9,1},{22,34,46,58,70,82,94,106,118,130}),""),"")</f>
        <v/>
      </c>
      <c r="V291" s="132" t="str">
        <f>_xlfn.IFNA(IF($D291=1,LOOKUP($F291,{0.1,0.2,0.3,0.4,0.5,0.6,0.7,0.8,0.9,1},{23,35,47,59,71,83,95,107,119,131}),""),"")</f>
        <v/>
      </c>
      <c r="W291" s="132" t="str">
        <f>_xlfn.IFNA(IF($D291=2,LOOKUP($F291,{0.1,0.2,0.3,0.4,0.5,0.6,0.7,0.8,0.9,1},{24,36,48,60,72,84,96,108,120,132}),""),"")</f>
        <v/>
      </c>
      <c r="X291" s="132" t="str">
        <f>_xlfn.IFNA(IF($D291=3,LOOKUP($F291,{0.1,0.2,0.3,0.4,0.5,0.6,0.7,0.8,0.9,1},{25,37,49,61,73,85,97,109,121,133}),""),"")</f>
        <v/>
      </c>
      <c r="Y291" s="132" t="str">
        <f>_xlfn.IFNA(IF($D291=4,LOOKUP($F291,{0.1,0.2,0.3,0.4,0.5,0.6,0.7,0.8,0.9,1},{26,38,50,62,74,86,98,110,122,134}),""),"")</f>
        <v/>
      </c>
      <c r="Z291" s="132" t="str">
        <f>_xlfn.IFNA(IF($D291=5,LOOKUP($F291,{0.1,0.2,0.3,0.4,0.5,0.6,0.7,0.8,0.9,1},{27,39,51,63,75,87,99,111,123,135}),""),"")</f>
        <v/>
      </c>
      <c r="AA291" s="132">
        <f t="shared" si="35"/>
        <v>0</v>
      </c>
      <c r="AB291" s="132" t="str">
        <f t="shared" si="36"/>
        <v>00</v>
      </c>
      <c r="AC291" s="82" t="e">
        <f>VLOOKUP(AB291,'AMI Ref'!T:U,2,FALSE)</f>
        <v>#N/A</v>
      </c>
      <c r="AD291" s="124"/>
      <c r="AE291" s="81" t="str">
        <f>_xlfn.IFNA(IF($D291=0,IF($J291="Not Paid by Tenant",0,INDEX('AMI Ref'!$K$5:$N$5,MATCH($J291,{"Oil","Gas","Electric - Other","ELECTRIC - HEAT PUMP"},0))),0),"")</f>
        <v/>
      </c>
      <c r="AF291" s="81">
        <f>_xlfn.IFNA(IF($D291=1,IF($J291="Not Paid by Tenant",0,INDEX('AMI Ref'!$K$6:$N$6,MATCH($J291,{"Oil","Gas","Electric - Other","ELECTRIC - HEAT PUMP"},0))),0),"")</f>
        <v>0</v>
      </c>
      <c r="AG291" s="81">
        <f>_xlfn.IFNA(IF($D291=2,IF($J291="Not Paid by Tenant",0,INDEX('AMI Ref'!$K$7:$N$7,MATCH($J291,{"Oil","Gas","Electric - Other","ELECTRIC - HEAT PUMP"},0))),0),"")</f>
        <v>0</v>
      </c>
      <c r="AH291" s="81">
        <f>_xlfn.IFNA(IF($D291=3,IF($J291="Not Paid by Tenant",0,INDEX('AMI Ref'!$K$8:$N$8,MATCH($J291,{"Oil","Gas","Electric - Other","ELECTRIC - HEAT PUMP"},0))),0),"")</f>
        <v>0</v>
      </c>
      <c r="AI291" s="81">
        <f>_xlfn.IFNA(IF($D291=4,IF($J291="Not Paid by Tenant",0,INDEX('AMI Ref'!$K$9:$N$9,MATCH($J291,{"Oil","Gas","Electric - Other","ELECTRIC - HEAT PUMP"},0))),0),"")</f>
        <v>0</v>
      </c>
      <c r="AJ291" s="81">
        <f>_xlfn.IFNA(IF($D291=5,IF($J291="Not Paid by Tenant",0,INDEX('AMI Ref'!$K$10:$N$10,MATCH($J291,{"Oil","Gas","Electric - Other","ELECTRIC - HEAT PUMP"},0))),0),"")</f>
        <v>0</v>
      </c>
      <c r="AK291" s="128"/>
      <c r="AL291" s="81" t="str">
        <f>_xlfn.IFNA(IF($D291=0,IF($K291="Not Paid by Tenant",0,INDEX('AMI Ref'!$O$5:$R$5,MATCH($K291,{"Oil","Gas","Electric - Other","Electric ccASHP - split"},0))),0),"")</f>
        <v/>
      </c>
      <c r="AM291" s="81">
        <f>_xlfn.IFNA(IF($D291=1,IF($K291="Not Paid by Tenant",0,INDEX('AMI Ref'!$O$6:$R$6,MATCH($K291,{"Oil","Gas","Electric - Other","Electric ccASHP - split"},0))),0),"")</f>
        <v>0</v>
      </c>
      <c r="AN291" s="81">
        <f>_xlfn.IFNA(IF($D291=2,IF($K291="Not Paid by Tenant",0,INDEX('AMI Ref'!$O$7:$R$7,MATCH($K291,{"Oil","Gas","Electric - Other","Electric ccASHP - split"},0))),0),"")</f>
        <v>0</v>
      </c>
      <c r="AO291" s="81">
        <f>_xlfn.IFNA(IF($D291=3,IF($K291="Not Paid by Tenant",0,INDEX('AMI Ref'!$O$8:$R$8,MATCH($K291,{"Oil","Gas","Electric - Other","Electric ccASHP - split"},0))),0),"")</f>
        <v>0</v>
      </c>
      <c r="AP291" s="81">
        <f>_xlfn.IFNA(IF($D291=4,IF($K291="Not Paid by Tenant",0,INDEX('AMI Ref'!$O$9:$R$9,MATCH($K291,{"Oil","Gas","Electric - Other","Electric ccASHP - split"},0))),0),"")</f>
        <v>0</v>
      </c>
      <c r="AQ291" s="81">
        <f>_xlfn.IFNA(IF($D291=5,IF($K291="Not Paid by Tenant",0,INDEX('AMI Ref'!$O$10:$R$10,MATCH($K291,{"Oil","Gas","Electric - Other","Electric ccASHP - split"},0))),0),"")</f>
        <v>0</v>
      </c>
      <c r="AR291" s="124">
        <f t="shared" si="37"/>
        <v>0</v>
      </c>
      <c r="AS291" s="123" t="e">
        <f t="shared" si="38"/>
        <v>#N/A</v>
      </c>
    </row>
    <row r="292" spans="1:45" ht="12.95" customHeight="1" x14ac:dyDescent="0.2">
      <c r="A292" s="130">
        <v>290</v>
      </c>
      <c r="B292" s="177">
        <f>IF(OR(COUNTIF($B$2:$B291,Input!$F308)&lt;1,COUNTIF($O$2:$O291,Input!$C308)&lt;1),Input!F308,0)</f>
        <v>0</v>
      </c>
      <c r="C292" s="177">
        <f>IF(OR(COUNTIF($B$2:$B291,Input!$F308)&lt;1,COUNTIF($O$2:$O291,Input!$C308)&lt;1),Input!G308,0)</f>
        <v>0</v>
      </c>
      <c r="D292" s="177">
        <f>IF(OR(COUNTIF($B$2:$B291,Input!$F308)&lt;1,COUNTIF($O$2:$O291,Input!$C308)&lt;1),Input!H308,0)</f>
        <v>0</v>
      </c>
      <c r="E292" s="177">
        <f>IF(OR(COUNTIF($B$2:$B291,Input!$F308)&lt;1,COUNTIF($O$2:$O291,Input!$C308)&lt;1),Input!I308,0)</f>
        <v>0</v>
      </c>
      <c r="F292" s="177">
        <f>IF(OR(COUNTIF($B$2:$B291,Input!$F308)&lt;1,COUNTIF($O$2:$O291,Input!$C308)&lt;1),Input!J308,0)</f>
        <v>0</v>
      </c>
      <c r="G292" s="177">
        <f>IF(OR(COUNTIF($B$2:$B291,Input!$F308)&lt;1,COUNTIF($O$2:$O291,Input!$C308)&lt;1),Input!K308,0)</f>
        <v>0</v>
      </c>
      <c r="H292" s="177">
        <f>IF(OR(COUNTIF($B$2:$B291,Input!$F308)&lt;1,COUNTIF($O$2:$O291,Input!$C308)&lt;1),Input!L308,0)</f>
        <v>0</v>
      </c>
      <c r="I292" s="177">
        <f>IF(OR(COUNTIF($B$2:$B291,Input!$F308)&lt;1,COUNTIF($O$2:$O291,Input!$C308)&lt;1),Input!M308,0)</f>
        <v>0</v>
      </c>
      <c r="J292" s="177">
        <f>IF(OR(COUNTIF($B$2:$B291,Input!$F308)&lt;1,COUNTIF($O$2:$O291,Input!$C308)&lt;1),Input!N308,0)</f>
        <v>0</v>
      </c>
      <c r="K292" s="177">
        <f>IF(OR(COUNTIF($B$2:$B291,Input!$F308)&lt;1,COUNTIF($O$2:$O291,Input!$C308)&lt;1),Input!O308,0)</f>
        <v>0</v>
      </c>
      <c r="L292" s="177">
        <f>IF(OR(COUNTIF($B$2:$B291,Input!$F308)&lt;1,COUNTIF($O$2:$O291,Input!$C308)&lt;1),Input!P308,0)</f>
        <v>0</v>
      </c>
      <c r="M292" s="129" t="str">
        <f t="shared" si="34"/>
        <v/>
      </c>
      <c r="N292" s="161">
        <f t="shared" si="40"/>
        <v>0</v>
      </c>
      <c r="O292" s="168">
        <f>Input!C308</f>
        <v>0</v>
      </c>
      <c r="P292" s="168"/>
      <c r="R292" s="131">
        <f t="shared" si="41"/>
        <v>0</v>
      </c>
      <c r="S292" s="133" t="str">
        <f t="shared" si="39"/>
        <v xml:space="preserve"> </v>
      </c>
      <c r="T292" s="133"/>
      <c r="U292" s="132" t="str">
        <f>_xlfn.IFNA(IF($D292=0,LOOKUP($F292,{0.1,0.2,0.3,0.4,0.5,0.6,0.7,0.8,0.9,1},{22,34,46,58,70,82,94,106,118,130}),""),"")</f>
        <v/>
      </c>
      <c r="V292" s="132" t="str">
        <f>_xlfn.IFNA(IF($D292=1,LOOKUP($F292,{0.1,0.2,0.3,0.4,0.5,0.6,0.7,0.8,0.9,1},{23,35,47,59,71,83,95,107,119,131}),""),"")</f>
        <v/>
      </c>
      <c r="W292" s="132" t="str">
        <f>_xlfn.IFNA(IF($D292=2,LOOKUP($F292,{0.1,0.2,0.3,0.4,0.5,0.6,0.7,0.8,0.9,1},{24,36,48,60,72,84,96,108,120,132}),""),"")</f>
        <v/>
      </c>
      <c r="X292" s="132" t="str">
        <f>_xlfn.IFNA(IF($D292=3,LOOKUP($F292,{0.1,0.2,0.3,0.4,0.5,0.6,0.7,0.8,0.9,1},{25,37,49,61,73,85,97,109,121,133}),""),"")</f>
        <v/>
      </c>
      <c r="Y292" s="132" t="str">
        <f>_xlfn.IFNA(IF($D292=4,LOOKUP($F292,{0.1,0.2,0.3,0.4,0.5,0.6,0.7,0.8,0.9,1},{26,38,50,62,74,86,98,110,122,134}),""),"")</f>
        <v/>
      </c>
      <c r="Z292" s="132" t="str">
        <f>_xlfn.IFNA(IF($D292=5,LOOKUP($F292,{0.1,0.2,0.3,0.4,0.5,0.6,0.7,0.8,0.9,1},{27,39,51,63,75,87,99,111,123,135}),""),"")</f>
        <v/>
      </c>
      <c r="AA292" s="132">
        <f t="shared" si="35"/>
        <v>0</v>
      </c>
      <c r="AB292" s="132" t="str">
        <f t="shared" si="36"/>
        <v>00</v>
      </c>
      <c r="AC292" s="82" t="e">
        <f>VLOOKUP(AB292,'AMI Ref'!T:U,2,FALSE)</f>
        <v>#N/A</v>
      </c>
      <c r="AD292" s="124"/>
      <c r="AE292" s="81" t="str">
        <f>_xlfn.IFNA(IF($D292=0,IF($J292="Not Paid by Tenant",0,INDEX('AMI Ref'!$K$5:$N$5,MATCH($J292,{"Oil","Gas","Electric - Other","ELECTRIC - HEAT PUMP"},0))),0),"")</f>
        <v/>
      </c>
      <c r="AF292" s="81">
        <f>_xlfn.IFNA(IF($D292=1,IF($J292="Not Paid by Tenant",0,INDEX('AMI Ref'!$K$6:$N$6,MATCH($J292,{"Oil","Gas","Electric - Other","ELECTRIC - HEAT PUMP"},0))),0),"")</f>
        <v>0</v>
      </c>
      <c r="AG292" s="81">
        <f>_xlfn.IFNA(IF($D292=2,IF($J292="Not Paid by Tenant",0,INDEX('AMI Ref'!$K$7:$N$7,MATCH($J292,{"Oil","Gas","Electric - Other","ELECTRIC - HEAT PUMP"},0))),0),"")</f>
        <v>0</v>
      </c>
      <c r="AH292" s="81">
        <f>_xlfn.IFNA(IF($D292=3,IF($J292="Not Paid by Tenant",0,INDEX('AMI Ref'!$K$8:$N$8,MATCH($J292,{"Oil","Gas","Electric - Other","ELECTRIC - HEAT PUMP"},0))),0),"")</f>
        <v>0</v>
      </c>
      <c r="AI292" s="81">
        <f>_xlfn.IFNA(IF($D292=4,IF($J292="Not Paid by Tenant",0,INDEX('AMI Ref'!$K$9:$N$9,MATCH($J292,{"Oil","Gas","Electric - Other","ELECTRIC - HEAT PUMP"},0))),0),"")</f>
        <v>0</v>
      </c>
      <c r="AJ292" s="81">
        <f>_xlfn.IFNA(IF($D292=5,IF($J292="Not Paid by Tenant",0,INDEX('AMI Ref'!$K$10:$N$10,MATCH($J292,{"Oil","Gas","Electric - Other","ELECTRIC - HEAT PUMP"},0))),0),"")</f>
        <v>0</v>
      </c>
      <c r="AK292" s="128"/>
      <c r="AL292" s="81" t="str">
        <f>_xlfn.IFNA(IF($D292=0,IF($K292="Not Paid by Tenant",0,INDEX('AMI Ref'!$O$5:$R$5,MATCH($K292,{"Oil","Gas","Electric - Other","Electric ccASHP - split"},0))),0),"")</f>
        <v/>
      </c>
      <c r="AM292" s="81">
        <f>_xlfn.IFNA(IF($D292=1,IF($K292="Not Paid by Tenant",0,INDEX('AMI Ref'!$O$6:$R$6,MATCH($K292,{"Oil","Gas","Electric - Other","Electric ccASHP - split"},0))),0),"")</f>
        <v>0</v>
      </c>
      <c r="AN292" s="81">
        <f>_xlfn.IFNA(IF($D292=2,IF($K292="Not Paid by Tenant",0,INDEX('AMI Ref'!$O$7:$R$7,MATCH($K292,{"Oil","Gas","Electric - Other","Electric ccASHP - split"},0))),0),"")</f>
        <v>0</v>
      </c>
      <c r="AO292" s="81">
        <f>_xlfn.IFNA(IF($D292=3,IF($K292="Not Paid by Tenant",0,INDEX('AMI Ref'!$O$8:$R$8,MATCH($K292,{"Oil","Gas","Electric - Other","Electric ccASHP - split"},0))),0),"")</f>
        <v>0</v>
      </c>
      <c r="AP292" s="81">
        <f>_xlfn.IFNA(IF($D292=4,IF($K292="Not Paid by Tenant",0,INDEX('AMI Ref'!$O$9:$R$9,MATCH($K292,{"Oil","Gas","Electric - Other","Electric ccASHP - split"},0))),0),"")</f>
        <v>0</v>
      </c>
      <c r="AQ292" s="81">
        <f>_xlfn.IFNA(IF($D292=5,IF($K292="Not Paid by Tenant",0,INDEX('AMI Ref'!$O$10:$R$10,MATCH($K292,{"Oil","Gas","Electric - Other","Electric ccASHP - split"},0))),0),"")</f>
        <v>0</v>
      </c>
      <c r="AR292" s="124">
        <f t="shared" si="37"/>
        <v>0</v>
      </c>
      <c r="AS292" s="123" t="e">
        <f t="shared" si="38"/>
        <v>#N/A</v>
      </c>
    </row>
    <row r="293" spans="1:45" ht="12.95" customHeight="1" x14ac:dyDescent="0.2">
      <c r="A293" s="130">
        <v>291</v>
      </c>
      <c r="B293" s="177">
        <f>IF(OR(COUNTIF($B$2:$B292,Input!$F309)&lt;1,COUNTIF($O$2:$O292,Input!$C309)&lt;1),Input!F309,0)</f>
        <v>0</v>
      </c>
      <c r="C293" s="177">
        <f>IF(OR(COUNTIF($B$2:$B292,Input!$F309)&lt;1,COUNTIF($O$2:$O292,Input!$C309)&lt;1),Input!G309,0)</f>
        <v>0</v>
      </c>
      <c r="D293" s="177">
        <f>IF(OR(COUNTIF($B$2:$B292,Input!$F309)&lt;1,COUNTIF($O$2:$O292,Input!$C309)&lt;1),Input!H309,0)</f>
        <v>0</v>
      </c>
      <c r="E293" s="177">
        <f>IF(OR(COUNTIF($B$2:$B292,Input!$F309)&lt;1,COUNTIF($O$2:$O292,Input!$C309)&lt;1),Input!I309,0)</f>
        <v>0</v>
      </c>
      <c r="F293" s="177">
        <f>IF(OR(COUNTIF($B$2:$B292,Input!$F309)&lt;1,COUNTIF($O$2:$O292,Input!$C309)&lt;1),Input!J309,0)</f>
        <v>0</v>
      </c>
      <c r="G293" s="177">
        <f>IF(OR(COUNTIF($B$2:$B292,Input!$F309)&lt;1,COUNTIF($O$2:$O292,Input!$C309)&lt;1),Input!K309,0)</f>
        <v>0</v>
      </c>
      <c r="H293" s="177">
        <f>IF(OR(COUNTIF($B$2:$B292,Input!$F309)&lt;1,COUNTIF($O$2:$O292,Input!$C309)&lt;1),Input!L309,0)</f>
        <v>0</v>
      </c>
      <c r="I293" s="177">
        <f>IF(OR(COUNTIF($B$2:$B292,Input!$F309)&lt;1,COUNTIF($O$2:$O292,Input!$C309)&lt;1),Input!M309,0)</f>
        <v>0</v>
      </c>
      <c r="J293" s="177">
        <f>IF(OR(COUNTIF($B$2:$B292,Input!$F309)&lt;1,COUNTIF($O$2:$O292,Input!$C309)&lt;1),Input!N309,0)</f>
        <v>0</v>
      </c>
      <c r="K293" s="177">
        <f>IF(OR(COUNTIF($B$2:$B292,Input!$F309)&lt;1,COUNTIF($O$2:$O292,Input!$C309)&lt;1),Input!O309,0)</f>
        <v>0</v>
      </c>
      <c r="L293" s="177">
        <f>IF(OR(COUNTIF($B$2:$B292,Input!$F309)&lt;1,COUNTIF($O$2:$O292,Input!$C309)&lt;1),Input!P309,0)</f>
        <v>0</v>
      </c>
      <c r="M293" s="129" t="str">
        <f t="shared" si="34"/>
        <v/>
      </c>
      <c r="N293" s="161">
        <f t="shared" si="40"/>
        <v>0</v>
      </c>
      <c r="O293" s="168">
        <f>Input!C309</f>
        <v>0</v>
      </c>
      <c r="P293" s="168"/>
      <c r="R293" s="131">
        <f t="shared" si="41"/>
        <v>0</v>
      </c>
      <c r="S293" s="133" t="str">
        <f t="shared" si="39"/>
        <v xml:space="preserve"> </v>
      </c>
      <c r="T293" s="133"/>
      <c r="U293" s="132" t="str">
        <f>_xlfn.IFNA(IF($D293=0,LOOKUP($F293,{0.1,0.2,0.3,0.4,0.5,0.6,0.7,0.8,0.9,1},{22,34,46,58,70,82,94,106,118,130}),""),"")</f>
        <v/>
      </c>
      <c r="V293" s="132" t="str">
        <f>_xlfn.IFNA(IF($D293=1,LOOKUP($F293,{0.1,0.2,0.3,0.4,0.5,0.6,0.7,0.8,0.9,1},{23,35,47,59,71,83,95,107,119,131}),""),"")</f>
        <v/>
      </c>
      <c r="W293" s="132" t="str">
        <f>_xlfn.IFNA(IF($D293=2,LOOKUP($F293,{0.1,0.2,0.3,0.4,0.5,0.6,0.7,0.8,0.9,1},{24,36,48,60,72,84,96,108,120,132}),""),"")</f>
        <v/>
      </c>
      <c r="X293" s="132" t="str">
        <f>_xlfn.IFNA(IF($D293=3,LOOKUP($F293,{0.1,0.2,0.3,0.4,0.5,0.6,0.7,0.8,0.9,1},{25,37,49,61,73,85,97,109,121,133}),""),"")</f>
        <v/>
      </c>
      <c r="Y293" s="132" t="str">
        <f>_xlfn.IFNA(IF($D293=4,LOOKUP($F293,{0.1,0.2,0.3,0.4,0.5,0.6,0.7,0.8,0.9,1},{26,38,50,62,74,86,98,110,122,134}),""),"")</f>
        <v/>
      </c>
      <c r="Z293" s="132" t="str">
        <f>_xlfn.IFNA(IF($D293=5,LOOKUP($F293,{0.1,0.2,0.3,0.4,0.5,0.6,0.7,0.8,0.9,1},{27,39,51,63,75,87,99,111,123,135}),""),"")</f>
        <v/>
      </c>
      <c r="AA293" s="132">
        <f t="shared" si="35"/>
        <v>0</v>
      </c>
      <c r="AB293" s="132" t="str">
        <f t="shared" si="36"/>
        <v>00</v>
      </c>
      <c r="AC293" s="82" t="e">
        <f>VLOOKUP(AB293,'AMI Ref'!T:U,2,FALSE)</f>
        <v>#N/A</v>
      </c>
      <c r="AD293" s="124"/>
      <c r="AE293" s="81" t="str">
        <f>_xlfn.IFNA(IF($D293=0,IF($J293="Not Paid by Tenant",0,INDEX('AMI Ref'!$K$5:$N$5,MATCH($J293,{"Oil","Gas","Electric - Other","ELECTRIC - HEAT PUMP"},0))),0),"")</f>
        <v/>
      </c>
      <c r="AF293" s="81">
        <f>_xlfn.IFNA(IF($D293=1,IF($J293="Not Paid by Tenant",0,INDEX('AMI Ref'!$K$6:$N$6,MATCH($J293,{"Oil","Gas","Electric - Other","ELECTRIC - HEAT PUMP"},0))),0),"")</f>
        <v>0</v>
      </c>
      <c r="AG293" s="81">
        <f>_xlfn.IFNA(IF($D293=2,IF($J293="Not Paid by Tenant",0,INDEX('AMI Ref'!$K$7:$N$7,MATCH($J293,{"Oil","Gas","Electric - Other","ELECTRIC - HEAT PUMP"},0))),0),"")</f>
        <v>0</v>
      </c>
      <c r="AH293" s="81">
        <f>_xlfn.IFNA(IF($D293=3,IF($J293="Not Paid by Tenant",0,INDEX('AMI Ref'!$K$8:$N$8,MATCH($J293,{"Oil","Gas","Electric - Other","ELECTRIC - HEAT PUMP"},0))),0),"")</f>
        <v>0</v>
      </c>
      <c r="AI293" s="81">
        <f>_xlfn.IFNA(IF($D293=4,IF($J293="Not Paid by Tenant",0,INDEX('AMI Ref'!$K$9:$N$9,MATCH($J293,{"Oil","Gas","Electric - Other","ELECTRIC - HEAT PUMP"},0))),0),"")</f>
        <v>0</v>
      </c>
      <c r="AJ293" s="81">
        <f>_xlfn.IFNA(IF($D293=5,IF($J293="Not Paid by Tenant",0,INDEX('AMI Ref'!$K$10:$N$10,MATCH($J293,{"Oil","Gas","Electric - Other","ELECTRIC - HEAT PUMP"},0))),0),"")</f>
        <v>0</v>
      </c>
      <c r="AK293" s="128"/>
      <c r="AL293" s="81" t="str">
        <f>_xlfn.IFNA(IF($D293=0,IF($K293="Not Paid by Tenant",0,INDEX('AMI Ref'!$O$5:$R$5,MATCH($K293,{"Oil","Gas","Electric - Other","Electric ccASHP - split"},0))),0),"")</f>
        <v/>
      </c>
      <c r="AM293" s="81">
        <f>_xlfn.IFNA(IF($D293=1,IF($K293="Not Paid by Tenant",0,INDEX('AMI Ref'!$O$6:$R$6,MATCH($K293,{"Oil","Gas","Electric - Other","Electric ccASHP - split"},0))),0),"")</f>
        <v>0</v>
      </c>
      <c r="AN293" s="81">
        <f>_xlfn.IFNA(IF($D293=2,IF($K293="Not Paid by Tenant",0,INDEX('AMI Ref'!$O$7:$R$7,MATCH($K293,{"Oil","Gas","Electric - Other","Electric ccASHP - split"},0))),0),"")</f>
        <v>0</v>
      </c>
      <c r="AO293" s="81">
        <f>_xlfn.IFNA(IF($D293=3,IF($K293="Not Paid by Tenant",0,INDEX('AMI Ref'!$O$8:$R$8,MATCH($K293,{"Oil","Gas","Electric - Other","Electric ccASHP - split"},0))),0),"")</f>
        <v>0</v>
      </c>
      <c r="AP293" s="81">
        <f>_xlfn.IFNA(IF($D293=4,IF($K293="Not Paid by Tenant",0,INDEX('AMI Ref'!$O$9:$R$9,MATCH($K293,{"Oil","Gas","Electric - Other","Electric ccASHP - split"},0))),0),"")</f>
        <v>0</v>
      </c>
      <c r="AQ293" s="81">
        <f>_xlfn.IFNA(IF($D293=5,IF($K293="Not Paid by Tenant",0,INDEX('AMI Ref'!$O$10:$R$10,MATCH($K293,{"Oil","Gas","Electric - Other","Electric ccASHP - split"},0))),0),"")</f>
        <v>0</v>
      </c>
      <c r="AR293" s="124">
        <f t="shared" si="37"/>
        <v>0</v>
      </c>
      <c r="AS293" s="123" t="e">
        <f t="shared" si="38"/>
        <v>#N/A</v>
      </c>
    </row>
    <row r="294" spans="1:45" ht="12.95" customHeight="1" x14ac:dyDescent="0.2">
      <c r="A294" s="130">
        <v>292</v>
      </c>
      <c r="B294" s="177">
        <f>IF(OR(COUNTIF($B$2:$B293,Input!$F310)&lt;1,COUNTIF($O$2:$O293,Input!$C310)&lt;1),Input!F310,0)</f>
        <v>0</v>
      </c>
      <c r="C294" s="177">
        <f>IF(OR(COUNTIF($B$2:$B293,Input!$F310)&lt;1,COUNTIF($O$2:$O293,Input!$C310)&lt;1),Input!G310,0)</f>
        <v>0</v>
      </c>
      <c r="D294" s="177">
        <f>IF(OR(COUNTIF($B$2:$B293,Input!$F310)&lt;1,COUNTIF($O$2:$O293,Input!$C310)&lt;1),Input!H310,0)</f>
        <v>0</v>
      </c>
      <c r="E294" s="177">
        <f>IF(OR(COUNTIF($B$2:$B293,Input!$F310)&lt;1,COUNTIF($O$2:$O293,Input!$C310)&lt;1),Input!I310,0)</f>
        <v>0</v>
      </c>
      <c r="F294" s="177">
        <f>IF(OR(COUNTIF($B$2:$B293,Input!$F310)&lt;1,COUNTIF($O$2:$O293,Input!$C310)&lt;1),Input!J310,0)</f>
        <v>0</v>
      </c>
      <c r="G294" s="177">
        <f>IF(OR(COUNTIF($B$2:$B293,Input!$F310)&lt;1,COUNTIF($O$2:$O293,Input!$C310)&lt;1),Input!K310,0)</f>
        <v>0</v>
      </c>
      <c r="H294" s="177">
        <f>IF(OR(COUNTIF($B$2:$B293,Input!$F310)&lt;1,COUNTIF($O$2:$O293,Input!$C310)&lt;1),Input!L310,0)</f>
        <v>0</v>
      </c>
      <c r="I294" s="177">
        <f>IF(OR(COUNTIF($B$2:$B293,Input!$F310)&lt;1,COUNTIF($O$2:$O293,Input!$C310)&lt;1),Input!M310,0)</f>
        <v>0</v>
      </c>
      <c r="J294" s="177">
        <f>IF(OR(COUNTIF($B$2:$B293,Input!$F310)&lt;1,COUNTIF($O$2:$O293,Input!$C310)&lt;1),Input!N310,0)</f>
        <v>0</v>
      </c>
      <c r="K294" s="177">
        <f>IF(OR(COUNTIF($B$2:$B293,Input!$F310)&lt;1,COUNTIF($O$2:$O293,Input!$C310)&lt;1),Input!O310,0)</f>
        <v>0</v>
      </c>
      <c r="L294" s="177">
        <f>IF(OR(COUNTIF($B$2:$B293,Input!$F310)&lt;1,COUNTIF($O$2:$O293,Input!$C310)&lt;1),Input!P310,0)</f>
        <v>0</v>
      </c>
      <c r="M294" s="129" t="str">
        <f t="shared" si="34"/>
        <v/>
      </c>
      <c r="N294" s="161">
        <f t="shared" si="40"/>
        <v>0</v>
      </c>
      <c r="O294" s="168">
        <f>Input!C310</f>
        <v>0</v>
      </c>
      <c r="P294" s="168"/>
      <c r="R294" s="131">
        <f t="shared" si="41"/>
        <v>0</v>
      </c>
      <c r="S294" s="133" t="str">
        <f t="shared" si="39"/>
        <v xml:space="preserve"> </v>
      </c>
      <c r="T294" s="133"/>
      <c r="U294" s="132" t="str">
        <f>_xlfn.IFNA(IF($D294=0,LOOKUP($F294,{0.1,0.2,0.3,0.4,0.5,0.6,0.7,0.8,0.9,1},{22,34,46,58,70,82,94,106,118,130}),""),"")</f>
        <v/>
      </c>
      <c r="V294" s="132" t="str">
        <f>_xlfn.IFNA(IF($D294=1,LOOKUP($F294,{0.1,0.2,0.3,0.4,0.5,0.6,0.7,0.8,0.9,1},{23,35,47,59,71,83,95,107,119,131}),""),"")</f>
        <v/>
      </c>
      <c r="W294" s="132" t="str">
        <f>_xlfn.IFNA(IF($D294=2,LOOKUP($F294,{0.1,0.2,0.3,0.4,0.5,0.6,0.7,0.8,0.9,1},{24,36,48,60,72,84,96,108,120,132}),""),"")</f>
        <v/>
      </c>
      <c r="X294" s="132" t="str">
        <f>_xlfn.IFNA(IF($D294=3,LOOKUP($F294,{0.1,0.2,0.3,0.4,0.5,0.6,0.7,0.8,0.9,1},{25,37,49,61,73,85,97,109,121,133}),""),"")</f>
        <v/>
      </c>
      <c r="Y294" s="132" t="str">
        <f>_xlfn.IFNA(IF($D294=4,LOOKUP($F294,{0.1,0.2,0.3,0.4,0.5,0.6,0.7,0.8,0.9,1},{26,38,50,62,74,86,98,110,122,134}),""),"")</f>
        <v/>
      </c>
      <c r="Z294" s="132" t="str">
        <f>_xlfn.IFNA(IF($D294=5,LOOKUP($F294,{0.1,0.2,0.3,0.4,0.5,0.6,0.7,0.8,0.9,1},{27,39,51,63,75,87,99,111,123,135}),""),"")</f>
        <v/>
      </c>
      <c r="AA294" s="132">
        <f t="shared" si="35"/>
        <v>0</v>
      </c>
      <c r="AB294" s="132" t="str">
        <f t="shared" si="36"/>
        <v>00</v>
      </c>
      <c r="AC294" s="82" t="e">
        <f>VLOOKUP(AB294,'AMI Ref'!T:U,2,FALSE)</f>
        <v>#N/A</v>
      </c>
      <c r="AD294" s="124"/>
      <c r="AE294" s="81" t="str">
        <f>_xlfn.IFNA(IF($D294=0,IF($J294="Not Paid by Tenant",0,INDEX('AMI Ref'!$K$5:$N$5,MATCH($J294,{"Oil","Gas","Electric - Other","ELECTRIC - HEAT PUMP"},0))),0),"")</f>
        <v/>
      </c>
      <c r="AF294" s="81">
        <f>_xlfn.IFNA(IF($D294=1,IF($J294="Not Paid by Tenant",0,INDEX('AMI Ref'!$K$6:$N$6,MATCH($J294,{"Oil","Gas","Electric - Other","ELECTRIC - HEAT PUMP"},0))),0),"")</f>
        <v>0</v>
      </c>
      <c r="AG294" s="81">
        <f>_xlfn.IFNA(IF($D294=2,IF($J294="Not Paid by Tenant",0,INDEX('AMI Ref'!$K$7:$N$7,MATCH($J294,{"Oil","Gas","Electric - Other","ELECTRIC - HEAT PUMP"},0))),0),"")</f>
        <v>0</v>
      </c>
      <c r="AH294" s="81">
        <f>_xlfn.IFNA(IF($D294=3,IF($J294="Not Paid by Tenant",0,INDEX('AMI Ref'!$K$8:$N$8,MATCH($J294,{"Oil","Gas","Electric - Other","ELECTRIC - HEAT PUMP"},0))),0),"")</f>
        <v>0</v>
      </c>
      <c r="AI294" s="81">
        <f>_xlfn.IFNA(IF($D294=4,IF($J294="Not Paid by Tenant",0,INDEX('AMI Ref'!$K$9:$N$9,MATCH($J294,{"Oil","Gas","Electric - Other","ELECTRIC - HEAT PUMP"},0))),0),"")</f>
        <v>0</v>
      </c>
      <c r="AJ294" s="81">
        <f>_xlfn.IFNA(IF($D294=5,IF($J294="Not Paid by Tenant",0,INDEX('AMI Ref'!$K$10:$N$10,MATCH($J294,{"Oil","Gas","Electric - Other","ELECTRIC - HEAT PUMP"},0))),0),"")</f>
        <v>0</v>
      </c>
      <c r="AK294" s="128"/>
      <c r="AL294" s="81" t="str">
        <f>_xlfn.IFNA(IF($D294=0,IF($K294="Not Paid by Tenant",0,INDEX('AMI Ref'!$O$5:$R$5,MATCH($K294,{"Oil","Gas","Electric - Other","Electric ccASHP - split"},0))),0),"")</f>
        <v/>
      </c>
      <c r="AM294" s="81">
        <f>_xlfn.IFNA(IF($D294=1,IF($K294="Not Paid by Tenant",0,INDEX('AMI Ref'!$O$6:$R$6,MATCH($K294,{"Oil","Gas","Electric - Other","Electric ccASHP - split"},0))),0),"")</f>
        <v>0</v>
      </c>
      <c r="AN294" s="81">
        <f>_xlfn.IFNA(IF($D294=2,IF($K294="Not Paid by Tenant",0,INDEX('AMI Ref'!$O$7:$R$7,MATCH($K294,{"Oil","Gas","Electric - Other","Electric ccASHP - split"},0))),0),"")</f>
        <v>0</v>
      </c>
      <c r="AO294" s="81">
        <f>_xlfn.IFNA(IF($D294=3,IF($K294="Not Paid by Tenant",0,INDEX('AMI Ref'!$O$8:$R$8,MATCH($K294,{"Oil","Gas","Electric - Other","Electric ccASHP - split"},0))),0),"")</f>
        <v>0</v>
      </c>
      <c r="AP294" s="81">
        <f>_xlfn.IFNA(IF($D294=4,IF($K294="Not Paid by Tenant",0,INDEX('AMI Ref'!$O$9:$R$9,MATCH($K294,{"Oil","Gas","Electric - Other","Electric ccASHP - split"},0))),0),"")</f>
        <v>0</v>
      </c>
      <c r="AQ294" s="81">
        <f>_xlfn.IFNA(IF($D294=5,IF($K294="Not Paid by Tenant",0,INDEX('AMI Ref'!$O$10:$R$10,MATCH($K294,{"Oil","Gas","Electric - Other","Electric ccASHP - split"},0))),0),"")</f>
        <v>0</v>
      </c>
      <c r="AR294" s="124">
        <f t="shared" si="37"/>
        <v>0</v>
      </c>
      <c r="AS294" s="123" t="e">
        <f t="shared" si="38"/>
        <v>#N/A</v>
      </c>
    </row>
    <row r="295" spans="1:45" ht="12.95" customHeight="1" x14ac:dyDescent="0.2">
      <c r="A295" s="130">
        <v>293</v>
      </c>
      <c r="B295" s="177">
        <f>IF(OR(COUNTIF($B$2:$B294,Input!$F311)&lt;1,COUNTIF($O$2:$O294,Input!$C311)&lt;1),Input!F311,0)</f>
        <v>0</v>
      </c>
      <c r="C295" s="177">
        <f>IF(OR(COUNTIF($B$2:$B294,Input!$F311)&lt;1,COUNTIF($O$2:$O294,Input!$C311)&lt;1),Input!G311,0)</f>
        <v>0</v>
      </c>
      <c r="D295" s="177">
        <f>IF(OR(COUNTIF($B$2:$B294,Input!$F311)&lt;1,COUNTIF($O$2:$O294,Input!$C311)&lt;1),Input!H311,0)</f>
        <v>0</v>
      </c>
      <c r="E295" s="177">
        <f>IF(OR(COUNTIF($B$2:$B294,Input!$F311)&lt;1,COUNTIF($O$2:$O294,Input!$C311)&lt;1),Input!I311,0)</f>
        <v>0</v>
      </c>
      <c r="F295" s="177">
        <f>IF(OR(COUNTIF($B$2:$B294,Input!$F311)&lt;1,COUNTIF($O$2:$O294,Input!$C311)&lt;1),Input!J311,0)</f>
        <v>0</v>
      </c>
      <c r="G295" s="177">
        <f>IF(OR(COUNTIF($B$2:$B294,Input!$F311)&lt;1,COUNTIF($O$2:$O294,Input!$C311)&lt;1),Input!K311,0)</f>
        <v>0</v>
      </c>
      <c r="H295" s="177">
        <f>IF(OR(COUNTIF($B$2:$B294,Input!$F311)&lt;1,COUNTIF($O$2:$O294,Input!$C311)&lt;1),Input!L311,0)</f>
        <v>0</v>
      </c>
      <c r="I295" s="177">
        <f>IF(OR(COUNTIF($B$2:$B294,Input!$F311)&lt;1,COUNTIF($O$2:$O294,Input!$C311)&lt;1),Input!M311,0)</f>
        <v>0</v>
      </c>
      <c r="J295" s="177">
        <f>IF(OR(COUNTIF($B$2:$B294,Input!$F311)&lt;1,COUNTIF($O$2:$O294,Input!$C311)&lt;1),Input!N311,0)</f>
        <v>0</v>
      </c>
      <c r="K295" s="177">
        <f>IF(OR(COUNTIF($B$2:$B294,Input!$F311)&lt;1,COUNTIF($O$2:$O294,Input!$C311)&lt;1),Input!O311,0)</f>
        <v>0</v>
      </c>
      <c r="L295" s="177">
        <f>IF(OR(COUNTIF($B$2:$B294,Input!$F311)&lt;1,COUNTIF($O$2:$O294,Input!$C311)&lt;1),Input!P311,0)</f>
        <v>0</v>
      </c>
      <c r="M295" s="129" t="str">
        <f t="shared" ref="M295:M358" si="42">IFERROR(IF(E295="NO","NA",IF(AND(E295="yes",C295+L295&lt;=AS295),"YES","NO")),"")</f>
        <v/>
      </c>
      <c r="N295" s="161">
        <f t="shared" si="40"/>
        <v>0</v>
      </c>
      <c r="O295" s="168">
        <f>Input!C311</f>
        <v>0</v>
      </c>
      <c r="P295" s="168"/>
      <c r="R295" s="131">
        <f t="shared" si="41"/>
        <v>0</v>
      </c>
      <c r="S295" s="133" t="str">
        <f t="shared" si="39"/>
        <v xml:space="preserve"> </v>
      </c>
      <c r="T295" s="133"/>
      <c r="U295" s="132" t="str">
        <f>_xlfn.IFNA(IF($D295=0,LOOKUP($F295,{0.1,0.2,0.3,0.4,0.5,0.6,0.7,0.8,0.9,1},{22,34,46,58,70,82,94,106,118,130}),""),"")</f>
        <v/>
      </c>
      <c r="V295" s="132" t="str">
        <f>_xlfn.IFNA(IF($D295=1,LOOKUP($F295,{0.1,0.2,0.3,0.4,0.5,0.6,0.7,0.8,0.9,1},{23,35,47,59,71,83,95,107,119,131}),""),"")</f>
        <v/>
      </c>
      <c r="W295" s="132" t="str">
        <f>_xlfn.IFNA(IF($D295=2,LOOKUP($F295,{0.1,0.2,0.3,0.4,0.5,0.6,0.7,0.8,0.9,1},{24,36,48,60,72,84,96,108,120,132}),""),"")</f>
        <v/>
      </c>
      <c r="X295" s="132" t="str">
        <f>_xlfn.IFNA(IF($D295=3,LOOKUP($F295,{0.1,0.2,0.3,0.4,0.5,0.6,0.7,0.8,0.9,1},{25,37,49,61,73,85,97,109,121,133}),""),"")</f>
        <v/>
      </c>
      <c r="Y295" s="132" t="str">
        <f>_xlfn.IFNA(IF($D295=4,LOOKUP($F295,{0.1,0.2,0.3,0.4,0.5,0.6,0.7,0.8,0.9,1},{26,38,50,62,74,86,98,110,122,134}),""),"")</f>
        <v/>
      </c>
      <c r="Z295" s="132" t="str">
        <f>_xlfn.IFNA(IF($D295=5,LOOKUP($F295,{0.1,0.2,0.3,0.4,0.5,0.6,0.7,0.8,0.9,1},{27,39,51,63,75,87,99,111,123,135}),""),"")</f>
        <v/>
      </c>
      <c r="AA295" s="132">
        <f t="shared" ref="AA295:AA358" si="43">SUM(U295:Z295)</f>
        <v>0</v>
      </c>
      <c r="AB295" s="132" t="str">
        <f t="shared" ref="AB295:AB358" si="44">CONCATENATE(IF(H295="Yes w/ Elec. Stove","G",R295),AA295)</f>
        <v>00</v>
      </c>
      <c r="AC295" s="82" t="e">
        <f>VLOOKUP(AB295,'AMI Ref'!T:U,2,FALSE)</f>
        <v>#N/A</v>
      </c>
      <c r="AD295" s="124"/>
      <c r="AE295" s="81" t="str">
        <f>_xlfn.IFNA(IF($D295=0,IF($J295="Not Paid by Tenant",0,INDEX('AMI Ref'!$K$5:$N$5,MATCH($J295,{"Oil","Gas","Electric - Other","ELECTRIC - HEAT PUMP"},0))),0),"")</f>
        <v/>
      </c>
      <c r="AF295" s="81">
        <f>_xlfn.IFNA(IF($D295=1,IF($J295="Not Paid by Tenant",0,INDEX('AMI Ref'!$K$6:$N$6,MATCH($J295,{"Oil","Gas","Electric - Other","ELECTRIC - HEAT PUMP"},0))),0),"")</f>
        <v>0</v>
      </c>
      <c r="AG295" s="81">
        <f>_xlfn.IFNA(IF($D295=2,IF($J295="Not Paid by Tenant",0,INDEX('AMI Ref'!$K$7:$N$7,MATCH($J295,{"Oil","Gas","Electric - Other","ELECTRIC - HEAT PUMP"},0))),0),"")</f>
        <v>0</v>
      </c>
      <c r="AH295" s="81">
        <f>_xlfn.IFNA(IF($D295=3,IF($J295="Not Paid by Tenant",0,INDEX('AMI Ref'!$K$8:$N$8,MATCH($J295,{"Oil","Gas","Electric - Other","ELECTRIC - HEAT PUMP"},0))),0),"")</f>
        <v>0</v>
      </c>
      <c r="AI295" s="81">
        <f>_xlfn.IFNA(IF($D295=4,IF($J295="Not Paid by Tenant",0,INDEX('AMI Ref'!$K$9:$N$9,MATCH($J295,{"Oil","Gas","Electric - Other","ELECTRIC - HEAT PUMP"},0))),0),"")</f>
        <v>0</v>
      </c>
      <c r="AJ295" s="81">
        <f>_xlfn.IFNA(IF($D295=5,IF($J295="Not Paid by Tenant",0,INDEX('AMI Ref'!$K$10:$N$10,MATCH($J295,{"Oil","Gas","Electric - Other","ELECTRIC - HEAT PUMP"},0))),0),"")</f>
        <v>0</v>
      </c>
      <c r="AK295" s="128"/>
      <c r="AL295" s="81" t="str">
        <f>_xlfn.IFNA(IF($D295=0,IF($K295="Not Paid by Tenant",0,INDEX('AMI Ref'!$O$5:$R$5,MATCH($K295,{"Oil","Gas","Electric - Other","Electric ccASHP - split"},0))),0),"")</f>
        <v/>
      </c>
      <c r="AM295" s="81">
        <f>_xlfn.IFNA(IF($D295=1,IF($K295="Not Paid by Tenant",0,INDEX('AMI Ref'!$O$6:$R$6,MATCH($K295,{"Oil","Gas","Electric - Other","Electric ccASHP - split"},0))),0),"")</f>
        <v>0</v>
      </c>
      <c r="AN295" s="81">
        <f>_xlfn.IFNA(IF($D295=2,IF($K295="Not Paid by Tenant",0,INDEX('AMI Ref'!$O$7:$R$7,MATCH($K295,{"Oil","Gas","Electric - Other","Electric ccASHP - split"},0))),0),"")</f>
        <v>0</v>
      </c>
      <c r="AO295" s="81">
        <f>_xlfn.IFNA(IF($D295=3,IF($K295="Not Paid by Tenant",0,INDEX('AMI Ref'!$O$8:$R$8,MATCH($K295,{"Oil","Gas","Electric - Other","Electric ccASHP - split"},0))),0),"")</f>
        <v>0</v>
      </c>
      <c r="AP295" s="81">
        <f>_xlfn.IFNA(IF($D295=4,IF($K295="Not Paid by Tenant",0,INDEX('AMI Ref'!$O$9:$R$9,MATCH($K295,{"Oil","Gas","Electric - Other","Electric ccASHP - split"},0))),0),"")</f>
        <v>0</v>
      </c>
      <c r="AQ295" s="81">
        <f>_xlfn.IFNA(IF($D295=5,IF($K295="Not Paid by Tenant",0,INDEX('AMI Ref'!$O$10:$R$10,MATCH($K295,{"Oil","Gas","Electric - Other","Electric ccASHP - split"},0))),0),"")</f>
        <v>0</v>
      </c>
      <c r="AR295" s="124">
        <f t="shared" ref="AR295:AR358" si="45">SUM(AE295:AQ295)</f>
        <v>0</v>
      </c>
      <c r="AS295" s="123" t="e">
        <f t="shared" ref="AS295:AS358" si="46">AC295-AR295</f>
        <v>#N/A</v>
      </c>
    </row>
    <row r="296" spans="1:45" ht="12.95" customHeight="1" x14ac:dyDescent="0.2">
      <c r="A296" s="130">
        <v>294</v>
      </c>
      <c r="B296" s="177">
        <f>IF(OR(COUNTIF($B$2:$B295,Input!$F312)&lt;1,COUNTIF($O$2:$O295,Input!$C312)&lt;1),Input!F312,0)</f>
        <v>0</v>
      </c>
      <c r="C296" s="177">
        <f>IF(OR(COUNTIF($B$2:$B295,Input!$F312)&lt;1,COUNTIF($O$2:$O295,Input!$C312)&lt;1),Input!G312,0)</f>
        <v>0</v>
      </c>
      <c r="D296" s="177">
        <f>IF(OR(COUNTIF($B$2:$B295,Input!$F312)&lt;1,COUNTIF($O$2:$O295,Input!$C312)&lt;1),Input!H312,0)</f>
        <v>0</v>
      </c>
      <c r="E296" s="177">
        <f>IF(OR(COUNTIF($B$2:$B295,Input!$F312)&lt;1,COUNTIF($O$2:$O295,Input!$C312)&lt;1),Input!I312,0)</f>
        <v>0</v>
      </c>
      <c r="F296" s="177">
        <f>IF(OR(COUNTIF($B$2:$B295,Input!$F312)&lt;1,COUNTIF($O$2:$O295,Input!$C312)&lt;1),Input!J312,0)</f>
        <v>0</v>
      </c>
      <c r="G296" s="177">
        <f>IF(OR(COUNTIF($B$2:$B295,Input!$F312)&lt;1,COUNTIF($O$2:$O295,Input!$C312)&lt;1),Input!K312,0)</f>
        <v>0</v>
      </c>
      <c r="H296" s="177">
        <f>IF(OR(COUNTIF($B$2:$B295,Input!$F312)&lt;1,COUNTIF($O$2:$O295,Input!$C312)&lt;1),Input!L312,0)</f>
        <v>0</v>
      </c>
      <c r="I296" s="177">
        <f>IF(OR(COUNTIF($B$2:$B295,Input!$F312)&lt;1,COUNTIF($O$2:$O295,Input!$C312)&lt;1),Input!M312,0)</f>
        <v>0</v>
      </c>
      <c r="J296" s="177">
        <f>IF(OR(COUNTIF($B$2:$B295,Input!$F312)&lt;1,COUNTIF($O$2:$O295,Input!$C312)&lt;1),Input!N312,0)</f>
        <v>0</v>
      </c>
      <c r="K296" s="177">
        <f>IF(OR(COUNTIF($B$2:$B295,Input!$F312)&lt;1,COUNTIF($O$2:$O295,Input!$C312)&lt;1),Input!O312,0)</f>
        <v>0</v>
      </c>
      <c r="L296" s="177">
        <f>IF(OR(COUNTIF($B$2:$B295,Input!$F312)&lt;1,COUNTIF($O$2:$O295,Input!$C312)&lt;1),Input!P312,0)</f>
        <v>0</v>
      </c>
      <c r="M296" s="129" t="str">
        <f t="shared" si="42"/>
        <v/>
      </c>
      <c r="N296" s="161">
        <f t="shared" si="40"/>
        <v>0</v>
      </c>
      <c r="O296" s="168">
        <f>Input!C312</f>
        <v>0</v>
      </c>
      <c r="P296" s="168"/>
      <c r="R296" s="131">
        <f t="shared" si="41"/>
        <v>0</v>
      </c>
      <c r="S296" s="133" t="str">
        <f t="shared" si="39"/>
        <v xml:space="preserve"> </v>
      </c>
      <c r="T296" s="133"/>
      <c r="U296" s="132" t="str">
        <f>_xlfn.IFNA(IF($D296=0,LOOKUP($F296,{0.1,0.2,0.3,0.4,0.5,0.6,0.7,0.8,0.9,1},{22,34,46,58,70,82,94,106,118,130}),""),"")</f>
        <v/>
      </c>
      <c r="V296" s="132" t="str">
        <f>_xlfn.IFNA(IF($D296=1,LOOKUP($F296,{0.1,0.2,0.3,0.4,0.5,0.6,0.7,0.8,0.9,1},{23,35,47,59,71,83,95,107,119,131}),""),"")</f>
        <v/>
      </c>
      <c r="W296" s="132" t="str">
        <f>_xlfn.IFNA(IF($D296=2,LOOKUP($F296,{0.1,0.2,0.3,0.4,0.5,0.6,0.7,0.8,0.9,1},{24,36,48,60,72,84,96,108,120,132}),""),"")</f>
        <v/>
      </c>
      <c r="X296" s="132" t="str">
        <f>_xlfn.IFNA(IF($D296=3,LOOKUP($F296,{0.1,0.2,0.3,0.4,0.5,0.6,0.7,0.8,0.9,1},{25,37,49,61,73,85,97,109,121,133}),""),"")</f>
        <v/>
      </c>
      <c r="Y296" s="132" t="str">
        <f>_xlfn.IFNA(IF($D296=4,LOOKUP($F296,{0.1,0.2,0.3,0.4,0.5,0.6,0.7,0.8,0.9,1},{26,38,50,62,74,86,98,110,122,134}),""),"")</f>
        <v/>
      </c>
      <c r="Z296" s="132" t="str">
        <f>_xlfn.IFNA(IF($D296=5,LOOKUP($F296,{0.1,0.2,0.3,0.4,0.5,0.6,0.7,0.8,0.9,1},{27,39,51,63,75,87,99,111,123,135}),""),"")</f>
        <v/>
      </c>
      <c r="AA296" s="132">
        <f t="shared" si="43"/>
        <v>0</v>
      </c>
      <c r="AB296" s="132" t="str">
        <f t="shared" si="44"/>
        <v>00</v>
      </c>
      <c r="AC296" s="82" t="e">
        <f>VLOOKUP(AB296,'AMI Ref'!T:U,2,FALSE)</f>
        <v>#N/A</v>
      </c>
      <c r="AD296" s="124"/>
      <c r="AE296" s="81" t="str">
        <f>_xlfn.IFNA(IF($D296=0,IF($J296="Not Paid by Tenant",0,INDEX('AMI Ref'!$K$5:$N$5,MATCH($J296,{"Oil","Gas","Electric - Other","ELECTRIC - HEAT PUMP"},0))),0),"")</f>
        <v/>
      </c>
      <c r="AF296" s="81">
        <f>_xlfn.IFNA(IF($D296=1,IF($J296="Not Paid by Tenant",0,INDEX('AMI Ref'!$K$6:$N$6,MATCH($J296,{"Oil","Gas","Electric - Other","ELECTRIC - HEAT PUMP"},0))),0),"")</f>
        <v>0</v>
      </c>
      <c r="AG296" s="81">
        <f>_xlfn.IFNA(IF($D296=2,IF($J296="Not Paid by Tenant",0,INDEX('AMI Ref'!$K$7:$N$7,MATCH($J296,{"Oil","Gas","Electric - Other","ELECTRIC - HEAT PUMP"},0))),0),"")</f>
        <v>0</v>
      </c>
      <c r="AH296" s="81">
        <f>_xlfn.IFNA(IF($D296=3,IF($J296="Not Paid by Tenant",0,INDEX('AMI Ref'!$K$8:$N$8,MATCH($J296,{"Oil","Gas","Electric - Other","ELECTRIC - HEAT PUMP"},0))),0),"")</f>
        <v>0</v>
      </c>
      <c r="AI296" s="81">
        <f>_xlfn.IFNA(IF($D296=4,IF($J296="Not Paid by Tenant",0,INDEX('AMI Ref'!$K$9:$N$9,MATCH($J296,{"Oil","Gas","Electric - Other","ELECTRIC - HEAT PUMP"},0))),0),"")</f>
        <v>0</v>
      </c>
      <c r="AJ296" s="81">
        <f>_xlfn.IFNA(IF($D296=5,IF($J296="Not Paid by Tenant",0,INDEX('AMI Ref'!$K$10:$N$10,MATCH($J296,{"Oil","Gas","Electric - Other","ELECTRIC - HEAT PUMP"},0))),0),"")</f>
        <v>0</v>
      </c>
      <c r="AK296" s="128"/>
      <c r="AL296" s="81" t="str">
        <f>_xlfn.IFNA(IF($D296=0,IF($K296="Not Paid by Tenant",0,INDEX('AMI Ref'!$O$5:$R$5,MATCH($K296,{"Oil","Gas","Electric - Other","Electric ccASHP - split"},0))),0),"")</f>
        <v/>
      </c>
      <c r="AM296" s="81">
        <f>_xlfn.IFNA(IF($D296=1,IF($K296="Not Paid by Tenant",0,INDEX('AMI Ref'!$O$6:$R$6,MATCH($K296,{"Oil","Gas","Electric - Other","Electric ccASHP - split"},0))),0),"")</f>
        <v>0</v>
      </c>
      <c r="AN296" s="81">
        <f>_xlfn.IFNA(IF($D296=2,IF($K296="Not Paid by Tenant",0,INDEX('AMI Ref'!$O$7:$R$7,MATCH($K296,{"Oil","Gas","Electric - Other","Electric ccASHP - split"},0))),0),"")</f>
        <v>0</v>
      </c>
      <c r="AO296" s="81">
        <f>_xlfn.IFNA(IF($D296=3,IF($K296="Not Paid by Tenant",0,INDEX('AMI Ref'!$O$8:$R$8,MATCH($K296,{"Oil","Gas","Electric - Other","Electric ccASHP - split"},0))),0),"")</f>
        <v>0</v>
      </c>
      <c r="AP296" s="81">
        <f>_xlfn.IFNA(IF($D296=4,IF($K296="Not Paid by Tenant",0,INDEX('AMI Ref'!$O$9:$R$9,MATCH($K296,{"Oil","Gas","Electric - Other","Electric ccASHP - split"},0))),0),"")</f>
        <v>0</v>
      </c>
      <c r="AQ296" s="81">
        <f>_xlfn.IFNA(IF($D296=5,IF($K296="Not Paid by Tenant",0,INDEX('AMI Ref'!$O$10:$R$10,MATCH($K296,{"Oil","Gas","Electric - Other","Electric ccASHP - split"},0))),0),"")</f>
        <v>0</v>
      </c>
      <c r="AR296" s="124">
        <f t="shared" si="45"/>
        <v>0</v>
      </c>
      <c r="AS296" s="123" t="e">
        <f t="shared" si="46"/>
        <v>#N/A</v>
      </c>
    </row>
    <row r="297" spans="1:45" ht="12.95" customHeight="1" x14ac:dyDescent="0.2">
      <c r="A297" s="130">
        <v>295</v>
      </c>
      <c r="B297" s="177">
        <f>IF(OR(COUNTIF($B$2:$B296,Input!$F313)&lt;1,COUNTIF($O$2:$O296,Input!$C313)&lt;1),Input!F313,0)</f>
        <v>0</v>
      </c>
      <c r="C297" s="177">
        <f>IF(OR(COUNTIF($B$2:$B296,Input!$F313)&lt;1,COUNTIF($O$2:$O296,Input!$C313)&lt;1),Input!G313,0)</f>
        <v>0</v>
      </c>
      <c r="D297" s="177">
        <f>IF(OR(COUNTIF($B$2:$B296,Input!$F313)&lt;1,COUNTIF($O$2:$O296,Input!$C313)&lt;1),Input!H313,0)</f>
        <v>0</v>
      </c>
      <c r="E297" s="177">
        <f>IF(OR(COUNTIF($B$2:$B296,Input!$F313)&lt;1,COUNTIF($O$2:$O296,Input!$C313)&lt;1),Input!I313,0)</f>
        <v>0</v>
      </c>
      <c r="F297" s="177">
        <f>IF(OR(COUNTIF($B$2:$B296,Input!$F313)&lt;1,COUNTIF($O$2:$O296,Input!$C313)&lt;1),Input!J313,0)</f>
        <v>0</v>
      </c>
      <c r="G297" s="177">
        <f>IF(OR(COUNTIF($B$2:$B296,Input!$F313)&lt;1,COUNTIF($O$2:$O296,Input!$C313)&lt;1),Input!K313,0)</f>
        <v>0</v>
      </c>
      <c r="H297" s="177">
        <f>IF(OR(COUNTIF($B$2:$B296,Input!$F313)&lt;1,COUNTIF($O$2:$O296,Input!$C313)&lt;1),Input!L313,0)</f>
        <v>0</v>
      </c>
      <c r="I297" s="177">
        <f>IF(OR(COUNTIF($B$2:$B296,Input!$F313)&lt;1,COUNTIF($O$2:$O296,Input!$C313)&lt;1),Input!M313,0)</f>
        <v>0</v>
      </c>
      <c r="J297" s="177">
        <f>IF(OR(COUNTIF($B$2:$B296,Input!$F313)&lt;1,COUNTIF($O$2:$O296,Input!$C313)&lt;1),Input!N313,0)</f>
        <v>0</v>
      </c>
      <c r="K297" s="177">
        <f>IF(OR(COUNTIF($B$2:$B296,Input!$F313)&lt;1,COUNTIF($O$2:$O296,Input!$C313)&lt;1),Input!O313,0)</f>
        <v>0</v>
      </c>
      <c r="L297" s="177">
        <f>IF(OR(COUNTIF($B$2:$B296,Input!$F313)&lt;1,COUNTIF($O$2:$O296,Input!$C313)&lt;1),Input!P313,0)</f>
        <v>0</v>
      </c>
      <c r="M297" s="129" t="str">
        <f t="shared" si="42"/>
        <v/>
      </c>
      <c r="N297" s="161">
        <f t="shared" si="40"/>
        <v>0</v>
      </c>
      <c r="O297" s="168">
        <f>Input!C313</f>
        <v>0</v>
      </c>
      <c r="P297" s="168"/>
      <c r="R297" s="131">
        <f t="shared" si="41"/>
        <v>0</v>
      </c>
      <c r="S297" s="133" t="str">
        <f t="shared" si="39"/>
        <v xml:space="preserve"> </v>
      </c>
      <c r="T297" s="133"/>
      <c r="U297" s="132" t="str">
        <f>_xlfn.IFNA(IF($D297=0,LOOKUP($F297,{0.1,0.2,0.3,0.4,0.5,0.6,0.7,0.8,0.9,1},{22,34,46,58,70,82,94,106,118,130}),""),"")</f>
        <v/>
      </c>
      <c r="V297" s="132" t="str">
        <f>_xlfn.IFNA(IF($D297=1,LOOKUP($F297,{0.1,0.2,0.3,0.4,0.5,0.6,0.7,0.8,0.9,1},{23,35,47,59,71,83,95,107,119,131}),""),"")</f>
        <v/>
      </c>
      <c r="W297" s="132" t="str">
        <f>_xlfn.IFNA(IF($D297=2,LOOKUP($F297,{0.1,0.2,0.3,0.4,0.5,0.6,0.7,0.8,0.9,1},{24,36,48,60,72,84,96,108,120,132}),""),"")</f>
        <v/>
      </c>
      <c r="X297" s="132" t="str">
        <f>_xlfn.IFNA(IF($D297=3,LOOKUP($F297,{0.1,0.2,0.3,0.4,0.5,0.6,0.7,0.8,0.9,1},{25,37,49,61,73,85,97,109,121,133}),""),"")</f>
        <v/>
      </c>
      <c r="Y297" s="132" t="str">
        <f>_xlfn.IFNA(IF($D297=4,LOOKUP($F297,{0.1,0.2,0.3,0.4,0.5,0.6,0.7,0.8,0.9,1},{26,38,50,62,74,86,98,110,122,134}),""),"")</f>
        <v/>
      </c>
      <c r="Z297" s="132" t="str">
        <f>_xlfn.IFNA(IF($D297=5,LOOKUP($F297,{0.1,0.2,0.3,0.4,0.5,0.6,0.7,0.8,0.9,1},{27,39,51,63,75,87,99,111,123,135}),""),"")</f>
        <v/>
      </c>
      <c r="AA297" s="132">
        <f t="shared" si="43"/>
        <v>0</v>
      </c>
      <c r="AB297" s="132" t="str">
        <f t="shared" si="44"/>
        <v>00</v>
      </c>
      <c r="AC297" s="82" t="e">
        <f>VLOOKUP(AB297,'AMI Ref'!T:U,2,FALSE)</f>
        <v>#N/A</v>
      </c>
      <c r="AD297" s="124"/>
      <c r="AE297" s="81" t="str">
        <f>_xlfn.IFNA(IF($D297=0,IF($J297="Not Paid by Tenant",0,INDEX('AMI Ref'!$K$5:$N$5,MATCH($J297,{"Oil","Gas","Electric - Other","ELECTRIC - HEAT PUMP"},0))),0),"")</f>
        <v/>
      </c>
      <c r="AF297" s="81">
        <f>_xlfn.IFNA(IF($D297=1,IF($J297="Not Paid by Tenant",0,INDEX('AMI Ref'!$K$6:$N$6,MATCH($J297,{"Oil","Gas","Electric - Other","ELECTRIC - HEAT PUMP"},0))),0),"")</f>
        <v>0</v>
      </c>
      <c r="AG297" s="81">
        <f>_xlfn.IFNA(IF($D297=2,IF($J297="Not Paid by Tenant",0,INDEX('AMI Ref'!$K$7:$N$7,MATCH($J297,{"Oil","Gas","Electric - Other","ELECTRIC - HEAT PUMP"},0))),0),"")</f>
        <v>0</v>
      </c>
      <c r="AH297" s="81">
        <f>_xlfn.IFNA(IF($D297=3,IF($J297="Not Paid by Tenant",0,INDEX('AMI Ref'!$K$8:$N$8,MATCH($J297,{"Oil","Gas","Electric - Other","ELECTRIC - HEAT PUMP"},0))),0),"")</f>
        <v>0</v>
      </c>
      <c r="AI297" s="81">
        <f>_xlfn.IFNA(IF($D297=4,IF($J297="Not Paid by Tenant",0,INDEX('AMI Ref'!$K$9:$N$9,MATCH($J297,{"Oil","Gas","Electric - Other","ELECTRIC - HEAT PUMP"},0))),0),"")</f>
        <v>0</v>
      </c>
      <c r="AJ297" s="81">
        <f>_xlfn.IFNA(IF($D297=5,IF($J297="Not Paid by Tenant",0,INDEX('AMI Ref'!$K$10:$N$10,MATCH($J297,{"Oil","Gas","Electric - Other","ELECTRIC - HEAT PUMP"},0))),0),"")</f>
        <v>0</v>
      </c>
      <c r="AK297" s="128"/>
      <c r="AL297" s="81" t="str">
        <f>_xlfn.IFNA(IF($D297=0,IF($K297="Not Paid by Tenant",0,INDEX('AMI Ref'!$O$5:$R$5,MATCH($K297,{"Oil","Gas","Electric - Other","Electric ccASHP - split"},0))),0),"")</f>
        <v/>
      </c>
      <c r="AM297" s="81">
        <f>_xlfn.IFNA(IF($D297=1,IF($K297="Not Paid by Tenant",0,INDEX('AMI Ref'!$O$6:$R$6,MATCH($K297,{"Oil","Gas","Electric - Other","Electric ccASHP - split"},0))),0),"")</f>
        <v>0</v>
      </c>
      <c r="AN297" s="81">
        <f>_xlfn.IFNA(IF($D297=2,IF($K297="Not Paid by Tenant",0,INDEX('AMI Ref'!$O$7:$R$7,MATCH($K297,{"Oil","Gas","Electric - Other","Electric ccASHP - split"},0))),0),"")</f>
        <v>0</v>
      </c>
      <c r="AO297" s="81">
        <f>_xlfn.IFNA(IF($D297=3,IF($K297="Not Paid by Tenant",0,INDEX('AMI Ref'!$O$8:$R$8,MATCH($K297,{"Oil","Gas","Electric - Other","Electric ccASHP - split"},0))),0),"")</f>
        <v>0</v>
      </c>
      <c r="AP297" s="81">
        <f>_xlfn.IFNA(IF($D297=4,IF($K297="Not Paid by Tenant",0,INDEX('AMI Ref'!$O$9:$R$9,MATCH($K297,{"Oil","Gas","Electric - Other","Electric ccASHP - split"},0))),0),"")</f>
        <v>0</v>
      </c>
      <c r="AQ297" s="81">
        <f>_xlfn.IFNA(IF($D297=5,IF($K297="Not Paid by Tenant",0,INDEX('AMI Ref'!$O$10:$R$10,MATCH($K297,{"Oil","Gas","Electric - Other","Electric ccASHP - split"},0))),0),"")</f>
        <v>0</v>
      </c>
      <c r="AR297" s="124">
        <f t="shared" si="45"/>
        <v>0</v>
      </c>
      <c r="AS297" s="123" t="e">
        <f t="shared" si="46"/>
        <v>#N/A</v>
      </c>
    </row>
    <row r="298" spans="1:45" ht="12.95" customHeight="1" x14ac:dyDescent="0.2">
      <c r="A298" s="130">
        <v>296</v>
      </c>
      <c r="B298" s="177">
        <f>IF(OR(COUNTIF($B$2:$B297,Input!$F314)&lt;1,COUNTIF($O$2:$O297,Input!$C314)&lt;1),Input!F314,0)</f>
        <v>0</v>
      </c>
      <c r="C298" s="177">
        <f>IF(OR(COUNTIF($B$2:$B297,Input!$F314)&lt;1,COUNTIF($O$2:$O297,Input!$C314)&lt;1),Input!G314,0)</f>
        <v>0</v>
      </c>
      <c r="D298" s="177">
        <f>IF(OR(COUNTIF($B$2:$B297,Input!$F314)&lt;1,COUNTIF($O$2:$O297,Input!$C314)&lt;1),Input!H314,0)</f>
        <v>0</v>
      </c>
      <c r="E298" s="177">
        <f>IF(OR(COUNTIF($B$2:$B297,Input!$F314)&lt;1,COUNTIF($O$2:$O297,Input!$C314)&lt;1),Input!I314,0)</f>
        <v>0</v>
      </c>
      <c r="F298" s="177">
        <f>IF(OR(COUNTIF($B$2:$B297,Input!$F314)&lt;1,COUNTIF($O$2:$O297,Input!$C314)&lt;1),Input!J314,0)</f>
        <v>0</v>
      </c>
      <c r="G298" s="177">
        <f>IF(OR(COUNTIF($B$2:$B297,Input!$F314)&lt;1,COUNTIF($O$2:$O297,Input!$C314)&lt;1),Input!K314,0)</f>
        <v>0</v>
      </c>
      <c r="H298" s="177">
        <f>IF(OR(COUNTIF($B$2:$B297,Input!$F314)&lt;1,COUNTIF($O$2:$O297,Input!$C314)&lt;1),Input!L314,0)</f>
        <v>0</v>
      </c>
      <c r="I298" s="177">
        <f>IF(OR(COUNTIF($B$2:$B297,Input!$F314)&lt;1,COUNTIF($O$2:$O297,Input!$C314)&lt;1),Input!M314,0)</f>
        <v>0</v>
      </c>
      <c r="J298" s="177">
        <f>IF(OR(COUNTIF($B$2:$B297,Input!$F314)&lt;1,COUNTIF($O$2:$O297,Input!$C314)&lt;1),Input!N314,0)</f>
        <v>0</v>
      </c>
      <c r="K298" s="177">
        <f>IF(OR(COUNTIF($B$2:$B297,Input!$F314)&lt;1,COUNTIF($O$2:$O297,Input!$C314)&lt;1),Input!O314,0)</f>
        <v>0</v>
      </c>
      <c r="L298" s="177">
        <f>IF(OR(COUNTIF($B$2:$B297,Input!$F314)&lt;1,COUNTIF($O$2:$O297,Input!$C314)&lt;1),Input!P314,0)</f>
        <v>0</v>
      </c>
      <c r="M298" s="129" t="str">
        <f t="shared" si="42"/>
        <v/>
      </c>
      <c r="N298" s="161">
        <f t="shared" si="40"/>
        <v>0</v>
      </c>
      <c r="O298" s="168">
        <f>Input!C314</f>
        <v>0</v>
      </c>
      <c r="P298" s="168"/>
      <c r="R298" s="131">
        <f t="shared" si="41"/>
        <v>0</v>
      </c>
      <c r="S298" s="133" t="str">
        <f t="shared" si="39"/>
        <v xml:space="preserve"> </v>
      </c>
      <c r="T298" s="133"/>
      <c r="U298" s="132" t="str">
        <f>_xlfn.IFNA(IF($D298=0,LOOKUP($F298,{0.1,0.2,0.3,0.4,0.5,0.6,0.7,0.8,0.9,1},{22,34,46,58,70,82,94,106,118,130}),""),"")</f>
        <v/>
      </c>
      <c r="V298" s="132" t="str">
        <f>_xlfn.IFNA(IF($D298=1,LOOKUP($F298,{0.1,0.2,0.3,0.4,0.5,0.6,0.7,0.8,0.9,1},{23,35,47,59,71,83,95,107,119,131}),""),"")</f>
        <v/>
      </c>
      <c r="W298" s="132" t="str">
        <f>_xlfn.IFNA(IF($D298=2,LOOKUP($F298,{0.1,0.2,0.3,0.4,0.5,0.6,0.7,0.8,0.9,1},{24,36,48,60,72,84,96,108,120,132}),""),"")</f>
        <v/>
      </c>
      <c r="X298" s="132" t="str">
        <f>_xlfn.IFNA(IF($D298=3,LOOKUP($F298,{0.1,0.2,0.3,0.4,0.5,0.6,0.7,0.8,0.9,1},{25,37,49,61,73,85,97,109,121,133}),""),"")</f>
        <v/>
      </c>
      <c r="Y298" s="132" t="str">
        <f>_xlfn.IFNA(IF($D298=4,LOOKUP($F298,{0.1,0.2,0.3,0.4,0.5,0.6,0.7,0.8,0.9,1},{26,38,50,62,74,86,98,110,122,134}),""),"")</f>
        <v/>
      </c>
      <c r="Z298" s="132" t="str">
        <f>_xlfn.IFNA(IF($D298=5,LOOKUP($F298,{0.1,0.2,0.3,0.4,0.5,0.6,0.7,0.8,0.9,1},{27,39,51,63,75,87,99,111,123,135}),""),"")</f>
        <v/>
      </c>
      <c r="AA298" s="132">
        <f t="shared" si="43"/>
        <v>0</v>
      </c>
      <c r="AB298" s="132" t="str">
        <f t="shared" si="44"/>
        <v>00</v>
      </c>
      <c r="AC298" s="82" t="e">
        <f>VLOOKUP(AB298,'AMI Ref'!T:U,2,FALSE)</f>
        <v>#N/A</v>
      </c>
      <c r="AD298" s="124"/>
      <c r="AE298" s="81" t="str">
        <f>_xlfn.IFNA(IF($D298=0,IF($J298="Not Paid by Tenant",0,INDEX('AMI Ref'!$K$5:$N$5,MATCH($J298,{"Oil","Gas","Electric - Other","ELECTRIC - HEAT PUMP"},0))),0),"")</f>
        <v/>
      </c>
      <c r="AF298" s="81">
        <f>_xlfn.IFNA(IF($D298=1,IF($J298="Not Paid by Tenant",0,INDEX('AMI Ref'!$K$6:$N$6,MATCH($J298,{"Oil","Gas","Electric - Other","ELECTRIC - HEAT PUMP"},0))),0),"")</f>
        <v>0</v>
      </c>
      <c r="AG298" s="81">
        <f>_xlfn.IFNA(IF($D298=2,IF($J298="Not Paid by Tenant",0,INDEX('AMI Ref'!$K$7:$N$7,MATCH($J298,{"Oil","Gas","Electric - Other","ELECTRIC - HEAT PUMP"},0))),0),"")</f>
        <v>0</v>
      </c>
      <c r="AH298" s="81">
        <f>_xlfn.IFNA(IF($D298=3,IF($J298="Not Paid by Tenant",0,INDEX('AMI Ref'!$K$8:$N$8,MATCH($J298,{"Oil","Gas","Electric - Other","ELECTRIC - HEAT PUMP"},0))),0),"")</f>
        <v>0</v>
      </c>
      <c r="AI298" s="81">
        <f>_xlfn.IFNA(IF($D298=4,IF($J298="Not Paid by Tenant",0,INDEX('AMI Ref'!$K$9:$N$9,MATCH($J298,{"Oil","Gas","Electric - Other","ELECTRIC - HEAT PUMP"},0))),0),"")</f>
        <v>0</v>
      </c>
      <c r="AJ298" s="81">
        <f>_xlfn.IFNA(IF($D298=5,IF($J298="Not Paid by Tenant",0,INDEX('AMI Ref'!$K$10:$N$10,MATCH($J298,{"Oil","Gas","Electric - Other","ELECTRIC - HEAT PUMP"},0))),0),"")</f>
        <v>0</v>
      </c>
      <c r="AK298" s="128"/>
      <c r="AL298" s="81" t="str">
        <f>_xlfn.IFNA(IF($D298=0,IF($K298="Not Paid by Tenant",0,INDEX('AMI Ref'!$O$5:$R$5,MATCH($K298,{"Oil","Gas","Electric - Other","Electric ccASHP - split"},0))),0),"")</f>
        <v/>
      </c>
      <c r="AM298" s="81">
        <f>_xlfn.IFNA(IF($D298=1,IF($K298="Not Paid by Tenant",0,INDEX('AMI Ref'!$O$6:$R$6,MATCH($K298,{"Oil","Gas","Electric - Other","Electric ccASHP - split"},0))),0),"")</f>
        <v>0</v>
      </c>
      <c r="AN298" s="81">
        <f>_xlfn.IFNA(IF($D298=2,IF($K298="Not Paid by Tenant",0,INDEX('AMI Ref'!$O$7:$R$7,MATCH($K298,{"Oil","Gas","Electric - Other","Electric ccASHP - split"},0))),0),"")</f>
        <v>0</v>
      </c>
      <c r="AO298" s="81">
        <f>_xlfn.IFNA(IF($D298=3,IF($K298="Not Paid by Tenant",0,INDEX('AMI Ref'!$O$8:$R$8,MATCH($K298,{"Oil","Gas","Electric - Other","Electric ccASHP - split"},0))),0),"")</f>
        <v>0</v>
      </c>
      <c r="AP298" s="81">
        <f>_xlfn.IFNA(IF($D298=4,IF($K298="Not Paid by Tenant",0,INDEX('AMI Ref'!$O$9:$R$9,MATCH($K298,{"Oil","Gas","Electric - Other","Electric ccASHP - split"},0))),0),"")</f>
        <v>0</v>
      </c>
      <c r="AQ298" s="81">
        <f>_xlfn.IFNA(IF($D298=5,IF($K298="Not Paid by Tenant",0,INDEX('AMI Ref'!$O$10:$R$10,MATCH($K298,{"Oil","Gas","Electric - Other","Electric ccASHP - split"},0))),0),"")</f>
        <v>0</v>
      </c>
      <c r="AR298" s="124">
        <f t="shared" si="45"/>
        <v>0</v>
      </c>
      <c r="AS298" s="123" t="e">
        <f t="shared" si="46"/>
        <v>#N/A</v>
      </c>
    </row>
    <row r="299" spans="1:45" ht="12.95" customHeight="1" x14ac:dyDescent="0.2">
      <c r="A299" s="130">
        <v>297</v>
      </c>
      <c r="B299" s="177">
        <f>IF(OR(COUNTIF($B$2:$B298,Input!$F315)&lt;1,COUNTIF($O$2:$O298,Input!$C315)&lt;1),Input!F315,0)</f>
        <v>0</v>
      </c>
      <c r="C299" s="177">
        <f>IF(OR(COUNTIF($B$2:$B298,Input!$F315)&lt;1,COUNTIF($O$2:$O298,Input!$C315)&lt;1),Input!G315,0)</f>
        <v>0</v>
      </c>
      <c r="D299" s="177">
        <f>IF(OR(COUNTIF($B$2:$B298,Input!$F315)&lt;1,COUNTIF($O$2:$O298,Input!$C315)&lt;1),Input!H315,0)</f>
        <v>0</v>
      </c>
      <c r="E299" s="177">
        <f>IF(OR(COUNTIF($B$2:$B298,Input!$F315)&lt;1,COUNTIF($O$2:$O298,Input!$C315)&lt;1),Input!I315,0)</f>
        <v>0</v>
      </c>
      <c r="F299" s="177">
        <f>IF(OR(COUNTIF($B$2:$B298,Input!$F315)&lt;1,COUNTIF($O$2:$O298,Input!$C315)&lt;1),Input!J315,0)</f>
        <v>0</v>
      </c>
      <c r="G299" s="177">
        <f>IF(OR(COUNTIF($B$2:$B298,Input!$F315)&lt;1,COUNTIF($O$2:$O298,Input!$C315)&lt;1),Input!K315,0)</f>
        <v>0</v>
      </c>
      <c r="H299" s="177">
        <f>IF(OR(COUNTIF($B$2:$B298,Input!$F315)&lt;1,COUNTIF($O$2:$O298,Input!$C315)&lt;1),Input!L315,0)</f>
        <v>0</v>
      </c>
      <c r="I299" s="177">
        <f>IF(OR(COUNTIF($B$2:$B298,Input!$F315)&lt;1,COUNTIF($O$2:$O298,Input!$C315)&lt;1),Input!M315,0)</f>
        <v>0</v>
      </c>
      <c r="J299" s="177">
        <f>IF(OR(COUNTIF($B$2:$B298,Input!$F315)&lt;1,COUNTIF($O$2:$O298,Input!$C315)&lt;1),Input!N315,0)</f>
        <v>0</v>
      </c>
      <c r="K299" s="177">
        <f>IF(OR(COUNTIF($B$2:$B298,Input!$F315)&lt;1,COUNTIF($O$2:$O298,Input!$C315)&lt;1),Input!O315,0)</f>
        <v>0</v>
      </c>
      <c r="L299" s="177">
        <f>IF(OR(COUNTIF($B$2:$B298,Input!$F315)&lt;1,COUNTIF($O$2:$O298,Input!$C315)&lt;1),Input!P315,0)</f>
        <v>0</v>
      </c>
      <c r="M299" s="129" t="str">
        <f t="shared" si="42"/>
        <v/>
      </c>
      <c r="N299" s="161">
        <f t="shared" si="40"/>
        <v>0</v>
      </c>
      <c r="O299" s="168">
        <f>Input!C315</f>
        <v>0</v>
      </c>
      <c r="P299" s="168"/>
      <c r="R299" s="131">
        <f t="shared" si="41"/>
        <v>0</v>
      </c>
      <c r="S299" s="133" t="str">
        <f t="shared" si="39"/>
        <v xml:space="preserve"> </v>
      </c>
      <c r="T299" s="133"/>
      <c r="U299" s="132" t="str">
        <f>_xlfn.IFNA(IF($D299=0,LOOKUP($F299,{0.1,0.2,0.3,0.4,0.5,0.6,0.7,0.8,0.9,1},{22,34,46,58,70,82,94,106,118,130}),""),"")</f>
        <v/>
      </c>
      <c r="V299" s="132" t="str">
        <f>_xlfn.IFNA(IF($D299=1,LOOKUP($F299,{0.1,0.2,0.3,0.4,0.5,0.6,0.7,0.8,0.9,1},{23,35,47,59,71,83,95,107,119,131}),""),"")</f>
        <v/>
      </c>
      <c r="W299" s="132" t="str">
        <f>_xlfn.IFNA(IF($D299=2,LOOKUP($F299,{0.1,0.2,0.3,0.4,0.5,0.6,0.7,0.8,0.9,1},{24,36,48,60,72,84,96,108,120,132}),""),"")</f>
        <v/>
      </c>
      <c r="X299" s="132" t="str">
        <f>_xlfn.IFNA(IF($D299=3,LOOKUP($F299,{0.1,0.2,0.3,0.4,0.5,0.6,0.7,0.8,0.9,1},{25,37,49,61,73,85,97,109,121,133}),""),"")</f>
        <v/>
      </c>
      <c r="Y299" s="132" t="str">
        <f>_xlfn.IFNA(IF($D299=4,LOOKUP($F299,{0.1,0.2,0.3,0.4,0.5,0.6,0.7,0.8,0.9,1},{26,38,50,62,74,86,98,110,122,134}),""),"")</f>
        <v/>
      </c>
      <c r="Z299" s="132" t="str">
        <f>_xlfn.IFNA(IF($D299=5,LOOKUP($F299,{0.1,0.2,0.3,0.4,0.5,0.6,0.7,0.8,0.9,1},{27,39,51,63,75,87,99,111,123,135}),""),"")</f>
        <v/>
      </c>
      <c r="AA299" s="132">
        <f t="shared" si="43"/>
        <v>0</v>
      </c>
      <c r="AB299" s="132" t="str">
        <f t="shared" si="44"/>
        <v>00</v>
      </c>
      <c r="AC299" s="82" t="e">
        <f>VLOOKUP(AB299,'AMI Ref'!T:U,2,FALSE)</f>
        <v>#N/A</v>
      </c>
      <c r="AD299" s="124"/>
      <c r="AE299" s="81" t="str">
        <f>_xlfn.IFNA(IF($D299=0,IF($J299="Not Paid by Tenant",0,INDEX('AMI Ref'!$K$5:$N$5,MATCH($J299,{"Oil","Gas","Electric - Other","ELECTRIC - HEAT PUMP"},0))),0),"")</f>
        <v/>
      </c>
      <c r="AF299" s="81">
        <f>_xlfn.IFNA(IF($D299=1,IF($J299="Not Paid by Tenant",0,INDEX('AMI Ref'!$K$6:$N$6,MATCH($J299,{"Oil","Gas","Electric - Other","ELECTRIC - HEAT PUMP"},0))),0),"")</f>
        <v>0</v>
      </c>
      <c r="AG299" s="81">
        <f>_xlfn.IFNA(IF($D299=2,IF($J299="Not Paid by Tenant",0,INDEX('AMI Ref'!$K$7:$N$7,MATCH($J299,{"Oil","Gas","Electric - Other","ELECTRIC - HEAT PUMP"},0))),0),"")</f>
        <v>0</v>
      </c>
      <c r="AH299" s="81">
        <f>_xlfn.IFNA(IF($D299=3,IF($J299="Not Paid by Tenant",0,INDEX('AMI Ref'!$K$8:$N$8,MATCH($J299,{"Oil","Gas","Electric - Other","ELECTRIC - HEAT PUMP"},0))),0),"")</f>
        <v>0</v>
      </c>
      <c r="AI299" s="81">
        <f>_xlfn.IFNA(IF($D299=4,IF($J299="Not Paid by Tenant",0,INDEX('AMI Ref'!$K$9:$N$9,MATCH($J299,{"Oil","Gas","Electric - Other","ELECTRIC - HEAT PUMP"},0))),0),"")</f>
        <v>0</v>
      </c>
      <c r="AJ299" s="81">
        <f>_xlfn.IFNA(IF($D299=5,IF($J299="Not Paid by Tenant",0,INDEX('AMI Ref'!$K$10:$N$10,MATCH($J299,{"Oil","Gas","Electric - Other","ELECTRIC - HEAT PUMP"},0))),0),"")</f>
        <v>0</v>
      </c>
      <c r="AK299" s="128"/>
      <c r="AL299" s="81" t="str">
        <f>_xlfn.IFNA(IF($D299=0,IF($K299="Not Paid by Tenant",0,INDEX('AMI Ref'!$O$5:$R$5,MATCH($K299,{"Oil","Gas","Electric - Other","Electric ccASHP - split"},0))),0),"")</f>
        <v/>
      </c>
      <c r="AM299" s="81">
        <f>_xlfn.IFNA(IF($D299=1,IF($K299="Not Paid by Tenant",0,INDEX('AMI Ref'!$O$6:$R$6,MATCH($K299,{"Oil","Gas","Electric - Other","Electric ccASHP - split"},0))),0),"")</f>
        <v>0</v>
      </c>
      <c r="AN299" s="81">
        <f>_xlfn.IFNA(IF($D299=2,IF($K299="Not Paid by Tenant",0,INDEX('AMI Ref'!$O$7:$R$7,MATCH($K299,{"Oil","Gas","Electric - Other","Electric ccASHP - split"},0))),0),"")</f>
        <v>0</v>
      </c>
      <c r="AO299" s="81">
        <f>_xlfn.IFNA(IF($D299=3,IF($K299="Not Paid by Tenant",0,INDEX('AMI Ref'!$O$8:$R$8,MATCH($K299,{"Oil","Gas","Electric - Other","Electric ccASHP - split"},0))),0),"")</f>
        <v>0</v>
      </c>
      <c r="AP299" s="81">
        <f>_xlfn.IFNA(IF($D299=4,IF($K299="Not Paid by Tenant",0,INDEX('AMI Ref'!$O$9:$R$9,MATCH($K299,{"Oil","Gas","Electric - Other","Electric ccASHP - split"},0))),0),"")</f>
        <v>0</v>
      </c>
      <c r="AQ299" s="81">
        <f>_xlfn.IFNA(IF($D299=5,IF($K299="Not Paid by Tenant",0,INDEX('AMI Ref'!$O$10:$R$10,MATCH($K299,{"Oil","Gas","Electric - Other","Electric ccASHP - split"},0))),0),"")</f>
        <v>0</v>
      </c>
      <c r="AR299" s="124">
        <f t="shared" si="45"/>
        <v>0</v>
      </c>
      <c r="AS299" s="123" t="e">
        <f t="shared" si="46"/>
        <v>#N/A</v>
      </c>
    </row>
    <row r="300" spans="1:45" ht="12.95" customHeight="1" x14ac:dyDescent="0.2">
      <c r="A300" s="130">
        <v>298</v>
      </c>
      <c r="B300" s="177">
        <f>IF(OR(COUNTIF($B$2:$B299,Input!$F316)&lt;1,COUNTIF($O$2:$O299,Input!$C316)&lt;1),Input!F316,0)</f>
        <v>0</v>
      </c>
      <c r="C300" s="177">
        <f>IF(OR(COUNTIF($B$2:$B299,Input!$F316)&lt;1,COUNTIF($O$2:$O299,Input!$C316)&lt;1),Input!G316,0)</f>
        <v>0</v>
      </c>
      <c r="D300" s="177">
        <f>IF(OR(COUNTIF($B$2:$B299,Input!$F316)&lt;1,COUNTIF($O$2:$O299,Input!$C316)&lt;1),Input!H316,0)</f>
        <v>0</v>
      </c>
      <c r="E300" s="177">
        <f>IF(OR(COUNTIF($B$2:$B299,Input!$F316)&lt;1,COUNTIF($O$2:$O299,Input!$C316)&lt;1),Input!I316,0)</f>
        <v>0</v>
      </c>
      <c r="F300" s="177">
        <f>IF(OR(COUNTIF($B$2:$B299,Input!$F316)&lt;1,COUNTIF($O$2:$O299,Input!$C316)&lt;1),Input!J316,0)</f>
        <v>0</v>
      </c>
      <c r="G300" s="177">
        <f>IF(OR(COUNTIF($B$2:$B299,Input!$F316)&lt;1,COUNTIF($O$2:$O299,Input!$C316)&lt;1),Input!K316,0)</f>
        <v>0</v>
      </c>
      <c r="H300" s="177">
        <f>IF(OR(COUNTIF($B$2:$B299,Input!$F316)&lt;1,COUNTIF($O$2:$O299,Input!$C316)&lt;1),Input!L316,0)</f>
        <v>0</v>
      </c>
      <c r="I300" s="177">
        <f>IF(OR(COUNTIF($B$2:$B299,Input!$F316)&lt;1,COUNTIF($O$2:$O299,Input!$C316)&lt;1),Input!M316,0)</f>
        <v>0</v>
      </c>
      <c r="J300" s="177">
        <f>IF(OR(COUNTIF($B$2:$B299,Input!$F316)&lt;1,COUNTIF($O$2:$O299,Input!$C316)&lt;1),Input!N316,0)</f>
        <v>0</v>
      </c>
      <c r="K300" s="177">
        <f>IF(OR(COUNTIF($B$2:$B299,Input!$F316)&lt;1,COUNTIF($O$2:$O299,Input!$C316)&lt;1),Input!O316,0)</f>
        <v>0</v>
      </c>
      <c r="L300" s="177">
        <f>IF(OR(COUNTIF($B$2:$B299,Input!$F316)&lt;1,COUNTIF($O$2:$O299,Input!$C316)&lt;1),Input!P316,0)</f>
        <v>0</v>
      </c>
      <c r="M300" s="129" t="str">
        <f t="shared" si="42"/>
        <v/>
      </c>
      <c r="N300" s="161">
        <f t="shared" si="40"/>
        <v>0</v>
      </c>
      <c r="O300" s="168">
        <f>Input!C316</f>
        <v>0</v>
      </c>
      <c r="P300" s="168"/>
      <c r="R300" s="131">
        <f t="shared" si="41"/>
        <v>0</v>
      </c>
      <c r="S300" s="133" t="str">
        <f t="shared" si="39"/>
        <v xml:space="preserve"> </v>
      </c>
      <c r="T300" s="133"/>
      <c r="U300" s="132" t="str">
        <f>_xlfn.IFNA(IF($D300=0,LOOKUP($F300,{0.1,0.2,0.3,0.4,0.5,0.6,0.7,0.8,0.9,1},{22,34,46,58,70,82,94,106,118,130}),""),"")</f>
        <v/>
      </c>
      <c r="V300" s="132" t="str">
        <f>_xlfn.IFNA(IF($D300=1,LOOKUP($F300,{0.1,0.2,0.3,0.4,0.5,0.6,0.7,0.8,0.9,1},{23,35,47,59,71,83,95,107,119,131}),""),"")</f>
        <v/>
      </c>
      <c r="W300" s="132" t="str">
        <f>_xlfn.IFNA(IF($D300=2,LOOKUP($F300,{0.1,0.2,0.3,0.4,0.5,0.6,0.7,0.8,0.9,1},{24,36,48,60,72,84,96,108,120,132}),""),"")</f>
        <v/>
      </c>
      <c r="X300" s="132" t="str">
        <f>_xlfn.IFNA(IF($D300=3,LOOKUP($F300,{0.1,0.2,0.3,0.4,0.5,0.6,0.7,0.8,0.9,1},{25,37,49,61,73,85,97,109,121,133}),""),"")</f>
        <v/>
      </c>
      <c r="Y300" s="132" t="str">
        <f>_xlfn.IFNA(IF($D300=4,LOOKUP($F300,{0.1,0.2,0.3,0.4,0.5,0.6,0.7,0.8,0.9,1},{26,38,50,62,74,86,98,110,122,134}),""),"")</f>
        <v/>
      </c>
      <c r="Z300" s="132" t="str">
        <f>_xlfn.IFNA(IF($D300=5,LOOKUP($F300,{0.1,0.2,0.3,0.4,0.5,0.6,0.7,0.8,0.9,1},{27,39,51,63,75,87,99,111,123,135}),""),"")</f>
        <v/>
      </c>
      <c r="AA300" s="132">
        <f t="shared" si="43"/>
        <v>0</v>
      </c>
      <c r="AB300" s="132" t="str">
        <f t="shared" si="44"/>
        <v>00</v>
      </c>
      <c r="AC300" s="82" t="e">
        <f>VLOOKUP(AB300,'AMI Ref'!T:U,2,FALSE)</f>
        <v>#N/A</v>
      </c>
      <c r="AD300" s="124"/>
      <c r="AE300" s="81" t="str">
        <f>_xlfn.IFNA(IF($D300=0,IF($J300="Not Paid by Tenant",0,INDEX('AMI Ref'!$K$5:$N$5,MATCH($J300,{"Oil","Gas","Electric - Other","ELECTRIC - HEAT PUMP"},0))),0),"")</f>
        <v/>
      </c>
      <c r="AF300" s="81">
        <f>_xlfn.IFNA(IF($D300=1,IF($J300="Not Paid by Tenant",0,INDEX('AMI Ref'!$K$6:$N$6,MATCH($J300,{"Oil","Gas","Electric - Other","ELECTRIC - HEAT PUMP"},0))),0),"")</f>
        <v>0</v>
      </c>
      <c r="AG300" s="81">
        <f>_xlfn.IFNA(IF($D300=2,IF($J300="Not Paid by Tenant",0,INDEX('AMI Ref'!$K$7:$N$7,MATCH($J300,{"Oil","Gas","Electric - Other","ELECTRIC - HEAT PUMP"},0))),0),"")</f>
        <v>0</v>
      </c>
      <c r="AH300" s="81">
        <f>_xlfn.IFNA(IF($D300=3,IF($J300="Not Paid by Tenant",0,INDEX('AMI Ref'!$K$8:$N$8,MATCH($J300,{"Oil","Gas","Electric - Other","ELECTRIC - HEAT PUMP"},0))),0),"")</f>
        <v>0</v>
      </c>
      <c r="AI300" s="81">
        <f>_xlfn.IFNA(IF($D300=4,IF($J300="Not Paid by Tenant",0,INDEX('AMI Ref'!$K$9:$N$9,MATCH($J300,{"Oil","Gas","Electric - Other","ELECTRIC - HEAT PUMP"},0))),0),"")</f>
        <v>0</v>
      </c>
      <c r="AJ300" s="81">
        <f>_xlfn.IFNA(IF($D300=5,IF($J300="Not Paid by Tenant",0,INDEX('AMI Ref'!$K$10:$N$10,MATCH($J300,{"Oil","Gas","Electric - Other","ELECTRIC - HEAT PUMP"},0))),0),"")</f>
        <v>0</v>
      </c>
      <c r="AK300" s="128"/>
      <c r="AL300" s="81" t="str">
        <f>_xlfn.IFNA(IF($D300=0,IF($K300="Not Paid by Tenant",0,INDEX('AMI Ref'!$O$5:$R$5,MATCH($K300,{"Oil","Gas","Electric - Other","Electric ccASHP - split"},0))),0),"")</f>
        <v/>
      </c>
      <c r="AM300" s="81">
        <f>_xlfn.IFNA(IF($D300=1,IF($K300="Not Paid by Tenant",0,INDEX('AMI Ref'!$O$6:$R$6,MATCH($K300,{"Oil","Gas","Electric - Other","Electric ccASHP - split"},0))),0),"")</f>
        <v>0</v>
      </c>
      <c r="AN300" s="81">
        <f>_xlfn.IFNA(IF($D300=2,IF($K300="Not Paid by Tenant",0,INDEX('AMI Ref'!$O$7:$R$7,MATCH($K300,{"Oil","Gas","Electric - Other","Electric ccASHP - split"},0))),0),"")</f>
        <v>0</v>
      </c>
      <c r="AO300" s="81">
        <f>_xlfn.IFNA(IF($D300=3,IF($K300="Not Paid by Tenant",0,INDEX('AMI Ref'!$O$8:$R$8,MATCH($K300,{"Oil","Gas","Electric - Other","Electric ccASHP - split"},0))),0),"")</f>
        <v>0</v>
      </c>
      <c r="AP300" s="81">
        <f>_xlfn.IFNA(IF($D300=4,IF($K300="Not Paid by Tenant",0,INDEX('AMI Ref'!$O$9:$R$9,MATCH($K300,{"Oil","Gas","Electric - Other","Electric ccASHP - split"},0))),0),"")</f>
        <v>0</v>
      </c>
      <c r="AQ300" s="81">
        <f>_xlfn.IFNA(IF($D300=5,IF($K300="Not Paid by Tenant",0,INDEX('AMI Ref'!$O$10:$R$10,MATCH($K300,{"Oil","Gas","Electric - Other","Electric ccASHP - split"},0))),0),"")</f>
        <v>0</v>
      </c>
      <c r="AR300" s="124">
        <f t="shared" si="45"/>
        <v>0</v>
      </c>
      <c r="AS300" s="123" t="e">
        <f t="shared" si="46"/>
        <v>#N/A</v>
      </c>
    </row>
    <row r="301" spans="1:45" ht="12.95" customHeight="1" x14ac:dyDescent="0.2">
      <c r="A301" s="130">
        <v>299</v>
      </c>
      <c r="B301" s="177">
        <f>IF(OR(COUNTIF($B$2:$B300,Input!$F317)&lt;1,COUNTIF($O$2:$O300,Input!$C317)&lt;1),Input!F317,0)</f>
        <v>0</v>
      </c>
      <c r="C301" s="177">
        <f>IF(OR(COUNTIF($B$2:$B300,Input!$F317)&lt;1,COUNTIF($O$2:$O300,Input!$C317)&lt;1),Input!G317,0)</f>
        <v>0</v>
      </c>
      <c r="D301" s="177">
        <f>IF(OR(COUNTIF($B$2:$B300,Input!$F317)&lt;1,COUNTIF($O$2:$O300,Input!$C317)&lt;1),Input!H317,0)</f>
        <v>0</v>
      </c>
      <c r="E301" s="177">
        <f>IF(OR(COUNTIF($B$2:$B300,Input!$F317)&lt;1,COUNTIF($O$2:$O300,Input!$C317)&lt;1),Input!I317,0)</f>
        <v>0</v>
      </c>
      <c r="F301" s="177">
        <f>IF(OR(COUNTIF($B$2:$B300,Input!$F317)&lt;1,COUNTIF($O$2:$O300,Input!$C317)&lt;1),Input!J317,0)</f>
        <v>0</v>
      </c>
      <c r="G301" s="177">
        <f>IF(OR(COUNTIF($B$2:$B300,Input!$F317)&lt;1,COUNTIF($O$2:$O300,Input!$C317)&lt;1),Input!K317,0)</f>
        <v>0</v>
      </c>
      <c r="H301" s="177">
        <f>IF(OR(COUNTIF($B$2:$B300,Input!$F317)&lt;1,COUNTIF($O$2:$O300,Input!$C317)&lt;1),Input!L317,0)</f>
        <v>0</v>
      </c>
      <c r="I301" s="177">
        <f>IF(OR(COUNTIF($B$2:$B300,Input!$F317)&lt;1,COUNTIF($O$2:$O300,Input!$C317)&lt;1),Input!M317,0)</f>
        <v>0</v>
      </c>
      <c r="J301" s="177">
        <f>IF(OR(COUNTIF($B$2:$B300,Input!$F317)&lt;1,COUNTIF($O$2:$O300,Input!$C317)&lt;1),Input!N317,0)</f>
        <v>0</v>
      </c>
      <c r="K301" s="177">
        <f>IF(OR(COUNTIF($B$2:$B300,Input!$F317)&lt;1,COUNTIF($O$2:$O300,Input!$C317)&lt;1),Input!O317,0)</f>
        <v>0</v>
      </c>
      <c r="L301" s="177">
        <f>IF(OR(COUNTIF($B$2:$B300,Input!$F317)&lt;1,COUNTIF($O$2:$O300,Input!$C317)&lt;1),Input!P317,0)</f>
        <v>0</v>
      </c>
      <c r="M301" s="129" t="str">
        <f t="shared" si="42"/>
        <v/>
      </c>
      <c r="N301" s="161">
        <f t="shared" si="40"/>
        <v>0</v>
      </c>
      <c r="O301" s="168">
        <f>Input!C317</f>
        <v>0</v>
      </c>
      <c r="P301" s="168"/>
      <c r="R301" s="131">
        <f t="shared" si="41"/>
        <v>0</v>
      </c>
      <c r="S301" s="133" t="str">
        <f t="shared" si="39"/>
        <v xml:space="preserve"> </v>
      </c>
      <c r="T301" s="133"/>
      <c r="U301" s="132" t="str">
        <f>_xlfn.IFNA(IF($D301=0,LOOKUP($F301,{0.1,0.2,0.3,0.4,0.5,0.6,0.7,0.8,0.9,1},{22,34,46,58,70,82,94,106,118,130}),""),"")</f>
        <v/>
      </c>
      <c r="V301" s="132" t="str">
        <f>_xlfn.IFNA(IF($D301=1,LOOKUP($F301,{0.1,0.2,0.3,0.4,0.5,0.6,0.7,0.8,0.9,1},{23,35,47,59,71,83,95,107,119,131}),""),"")</f>
        <v/>
      </c>
      <c r="W301" s="132" t="str">
        <f>_xlfn.IFNA(IF($D301=2,LOOKUP($F301,{0.1,0.2,0.3,0.4,0.5,0.6,0.7,0.8,0.9,1},{24,36,48,60,72,84,96,108,120,132}),""),"")</f>
        <v/>
      </c>
      <c r="X301" s="132" t="str">
        <f>_xlfn.IFNA(IF($D301=3,LOOKUP($F301,{0.1,0.2,0.3,0.4,0.5,0.6,0.7,0.8,0.9,1},{25,37,49,61,73,85,97,109,121,133}),""),"")</f>
        <v/>
      </c>
      <c r="Y301" s="132" t="str">
        <f>_xlfn.IFNA(IF($D301=4,LOOKUP($F301,{0.1,0.2,0.3,0.4,0.5,0.6,0.7,0.8,0.9,1},{26,38,50,62,74,86,98,110,122,134}),""),"")</f>
        <v/>
      </c>
      <c r="Z301" s="132" t="str">
        <f>_xlfn.IFNA(IF($D301=5,LOOKUP($F301,{0.1,0.2,0.3,0.4,0.5,0.6,0.7,0.8,0.9,1},{27,39,51,63,75,87,99,111,123,135}),""),"")</f>
        <v/>
      </c>
      <c r="AA301" s="132">
        <f t="shared" si="43"/>
        <v>0</v>
      </c>
      <c r="AB301" s="132" t="str">
        <f t="shared" si="44"/>
        <v>00</v>
      </c>
      <c r="AC301" s="82" t="e">
        <f>VLOOKUP(AB301,'AMI Ref'!T:U,2,FALSE)</f>
        <v>#N/A</v>
      </c>
      <c r="AD301" s="124"/>
      <c r="AE301" s="81" t="str">
        <f>_xlfn.IFNA(IF($D301=0,IF($J301="Not Paid by Tenant",0,INDEX('AMI Ref'!$K$5:$N$5,MATCH($J301,{"Oil","Gas","Electric - Other","ELECTRIC - HEAT PUMP"},0))),0),"")</f>
        <v/>
      </c>
      <c r="AF301" s="81">
        <f>_xlfn.IFNA(IF($D301=1,IF($J301="Not Paid by Tenant",0,INDEX('AMI Ref'!$K$6:$N$6,MATCH($J301,{"Oil","Gas","Electric - Other","ELECTRIC - HEAT PUMP"},0))),0),"")</f>
        <v>0</v>
      </c>
      <c r="AG301" s="81">
        <f>_xlfn.IFNA(IF($D301=2,IF($J301="Not Paid by Tenant",0,INDEX('AMI Ref'!$K$7:$N$7,MATCH($J301,{"Oil","Gas","Electric - Other","ELECTRIC - HEAT PUMP"},0))),0),"")</f>
        <v>0</v>
      </c>
      <c r="AH301" s="81">
        <f>_xlfn.IFNA(IF($D301=3,IF($J301="Not Paid by Tenant",0,INDEX('AMI Ref'!$K$8:$N$8,MATCH($J301,{"Oil","Gas","Electric - Other","ELECTRIC - HEAT PUMP"},0))),0),"")</f>
        <v>0</v>
      </c>
      <c r="AI301" s="81">
        <f>_xlfn.IFNA(IF($D301=4,IF($J301="Not Paid by Tenant",0,INDEX('AMI Ref'!$K$9:$N$9,MATCH($J301,{"Oil","Gas","Electric - Other","ELECTRIC - HEAT PUMP"},0))),0),"")</f>
        <v>0</v>
      </c>
      <c r="AJ301" s="81">
        <f>_xlfn.IFNA(IF($D301=5,IF($J301="Not Paid by Tenant",0,INDEX('AMI Ref'!$K$10:$N$10,MATCH($J301,{"Oil","Gas","Electric - Other","ELECTRIC - HEAT PUMP"},0))),0),"")</f>
        <v>0</v>
      </c>
      <c r="AK301" s="128"/>
      <c r="AL301" s="81" t="str">
        <f>_xlfn.IFNA(IF($D301=0,IF($K301="Not Paid by Tenant",0,INDEX('AMI Ref'!$O$5:$R$5,MATCH($K301,{"Oil","Gas","Electric - Other","Electric ccASHP - split"},0))),0),"")</f>
        <v/>
      </c>
      <c r="AM301" s="81">
        <f>_xlfn.IFNA(IF($D301=1,IF($K301="Not Paid by Tenant",0,INDEX('AMI Ref'!$O$6:$R$6,MATCH($K301,{"Oil","Gas","Electric - Other","Electric ccASHP - split"},0))),0),"")</f>
        <v>0</v>
      </c>
      <c r="AN301" s="81">
        <f>_xlfn.IFNA(IF($D301=2,IF($K301="Not Paid by Tenant",0,INDEX('AMI Ref'!$O$7:$R$7,MATCH($K301,{"Oil","Gas","Electric - Other","Electric ccASHP - split"},0))),0),"")</f>
        <v>0</v>
      </c>
      <c r="AO301" s="81">
        <f>_xlfn.IFNA(IF($D301=3,IF($K301="Not Paid by Tenant",0,INDEX('AMI Ref'!$O$8:$R$8,MATCH($K301,{"Oil","Gas","Electric - Other","Electric ccASHP - split"},0))),0),"")</f>
        <v>0</v>
      </c>
      <c r="AP301" s="81">
        <f>_xlfn.IFNA(IF($D301=4,IF($K301="Not Paid by Tenant",0,INDEX('AMI Ref'!$O$9:$R$9,MATCH($K301,{"Oil","Gas","Electric - Other","Electric ccASHP - split"},0))),0),"")</f>
        <v>0</v>
      </c>
      <c r="AQ301" s="81">
        <f>_xlfn.IFNA(IF($D301=5,IF($K301="Not Paid by Tenant",0,INDEX('AMI Ref'!$O$10:$R$10,MATCH($K301,{"Oil","Gas","Electric - Other","Electric ccASHP - split"},0))),0),"")</f>
        <v>0</v>
      </c>
      <c r="AR301" s="124">
        <f t="shared" si="45"/>
        <v>0</v>
      </c>
      <c r="AS301" s="123" t="e">
        <f t="shared" si="46"/>
        <v>#N/A</v>
      </c>
    </row>
    <row r="302" spans="1:45" ht="12.95" customHeight="1" x14ac:dyDescent="0.2">
      <c r="A302" s="130">
        <v>300</v>
      </c>
      <c r="B302" s="177">
        <f>IF(OR(COUNTIF($B$2:$B301,Input!$F318)&lt;1,COUNTIF($O$2:$O301,Input!$C318)&lt;1),Input!F318,0)</f>
        <v>0</v>
      </c>
      <c r="C302" s="177">
        <f>IF(OR(COUNTIF($B$2:$B301,Input!$F318)&lt;1,COUNTIF($O$2:$O301,Input!$C318)&lt;1),Input!G318,0)</f>
        <v>0</v>
      </c>
      <c r="D302" s="177">
        <f>IF(OR(COUNTIF($B$2:$B301,Input!$F318)&lt;1,COUNTIF($O$2:$O301,Input!$C318)&lt;1),Input!H318,0)</f>
        <v>0</v>
      </c>
      <c r="E302" s="177">
        <f>IF(OR(COUNTIF($B$2:$B301,Input!$F318)&lt;1,COUNTIF($O$2:$O301,Input!$C318)&lt;1),Input!I318,0)</f>
        <v>0</v>
      </c>
      <c r="F302" s="177">
        <f>IF(OR(COUNTIF($B$2:$B301,Input!$F318)&lt;1,COUNTIF($O$2:$O301,Input!$C318)&lt;1),Input!J318,0)</f>
        <v>0</v>
      </c>
      <c r="G302" s="177">
        <f>IF(OR(COUNTIF($B$2:$B301,Input!$F318)&lt;1,COUNTIF($O$2:$O301,Input!$C318)&lt;1),Input!K318,0)</f>
        <v>0</v>
      </c>
      <c r="H302" s="177">
        <f>IF(OR(COUNTIF($B$2:$B301,Input!$F318)&lt;1,COUNTIF($O$2:$O301,Input!$C318)&lt;1),Input!L318,0)</f>
        <v>0</v>
      </c>
      <c r="I302" s="177">
        <f>IF(OR(COUNTIF($B$2:$B301,Input!$F318)&lt;1,COUNTIF($O$2:$O301,Input!$C318)&lt;1),Input!M318,0)</f>
        <v>0</v>
      </c>
      <c r="J302" s="177">
        <f>IF(OR(COUNTIF($B$2:$B301,Input!$F318)&lt;1,COUNTIF($O$2:$O301,Input!$C318)&lt;1),Input!N318,0)</f>
        <v>0</v>
      </c>
      <c r="K302" s="177">
        <f>IF(OR(COUNTIF($B$2:$B301,Input!$F318)&lt;1,COUNTIF($O$2:$O301,Input!$C318)&lt;1),Input!O318,0)</f>
        <v>0</v>
      </c>
      <c r="L302" s="177">
        <f>IF(OR(COUNTIF($B$2:$B301,Input!$F318)&lt;1,COUNTIF($O$2:$O301,Input!$C318)&lt;1),Input!P318,0)</f>
        <v>0</v>
      </c>
      <c r="M302" s="129" t="str">
        <f t="shared" si="42"/>
        <v/>
      </c>
      <c r="N302" s="161">
        <f t="shared" si="40"/>
        <v>0</v>
      </c>
      <c r="O302" s="168">
        <f>Input!C318</f>
        <v>0</v>
      </c>
      <c r="P302" s="168"/>
      <c r="R302" s="131">
        <f t="shared" si="41"/>
        <v>0</v>
      </c>
      <c r="S302" s="133" t="str">
        <f t="shared" si="39"/>
        <v xml:space="preserve"> </v>
      </c>
      <c r="T302" s="133"/>
      <c r="U302" s="132" t="str">
        <f>_xlfn.IFNA(IF($D302=0,LOOKUP($F302,{0.1,0.2,0.3,0.4,0.5,0.6,0.7,0.8,0.9,1},{22,34,46,58,70,82,94,106,118,130}),""),"")</f>
        <v/>
      </c>
      <c r="V302" s="132" t="str">
        <f>_xlfn.IFNA(IF($D302=1,LOOKUP($F302,{0.1,0.2,0.3,0.4,0.5,0.6,0.7,0.8,0.9,1},{23,35,47,59,71,83,95,107,119,131}),""),"")</f>
        <v/>
      </c>
      <c r="W302" s="132" t="str">
        <f>_xlfn.IFNA(IF($D302=2,LOOKUP($F302,{0.1,0.2,0.3,0.4,0.5,0.6,0.7,0.8,0.9,1},{24,36,48,60,72,84,96,108,120,132}),""),"")</f>
        <v/>
      </c>
      <c r="X302" s="132" t="str">
        <f>_xlfn.IFNA(IF($D302=3,LOOKUP($F302,{0.1,0.2,0.3,0.4,0.5,0.6,0.7,0.8,0.9,1},{25,37,49,61,73,85,97,109,121,133}),""),"")</f>
        <v/>
      </c>
      <c r="Y302" s="132" t="str">
        <f>_xlfn.IFNA(IF($D302=4,LOOKUP($F302,{0.1,0.2,0.3,0.4,0.5,0.6,0.7,0.8,0.9,1},{26,38,50,62,74,86,98,110,122,134}),""),"")</f>
        <v/>
      </c>
      <c r="Z302" s="132" t="str">
        <f>_xlfn.IFNA(IF($D302=5,LOOKUP($F302,{0.1,0.2,0.3,0.4,0.5,0.6,0.7,0.8,0.9,1},{27,39,51,63,75,87,99,111,123,135}),""),"")</f>
        <v/>
      </c>
      <c r="AA302" s="132">
        <f t="shared" si="43"/>
        <v>0</v>
      </c>
      <c r="AB302" s="132" t="str">
        <f t="shared" si="44"/>
        <v>00</v>
      </c>
      <c r="AC302" s="82" t="e">
        <f>VLOOKUP(AB302,'AMI Ref'!T:U,2,FALSE)</f>
        <v>#N/A</v>
      </c>
      <c r="AD302" s="124"/>
      <c r="AE302" s="81" t="str">
        <f>_xlfn.IFNA(IF($D302=0,IF($J302="Not Paid by Tenant",0,INDEX('AMI Ref'!$K$5:$N$5,MATCH($J302,{"Oil","Gas","Electric - Other","ELECTRIC - HEAT PUMP"},0))),0),"")</f>
        <v/>
      </c>
      <c r="AF302" s="81">
        <f>_xlfn.IFNA(IF($D302=1,IF($J302="Not Paid by Tenant",0,INDEX('AMI Ref'!$K$6:$N$6,MATCH($J302,{"Oil","Gas","Electric - Other","ELECTRIC - HEAT PUMP"},0))),0),"")</f>
        <v>0</v>
      </c>
      <c r="AG302" s="81">
        <f>_xlfn.IFNA(IF($D302=2,IF($J302="Not Paid by Tenant",0,INDEX('AMI Ref'!$K$7:$N$7,MATCH($J302,{"Oil","Gas","Electric - Other","ELECTRIC - HEAT PUMP"},0))),0),"")</f>
        <v>0</v>
      </c>
      <c r="AH302" s="81">
        <f>_xlfn.IFNA(IF($D302=3,IF($J302="Not Paid by Tenant",0,INDEX('AMI Ref'!$K$8:$N$8,MATCH($J302,{"Oil","Gas","Electric - Other","ELECTRIC - HEAT PUMP"},0))),0),"")</f>
        <v>0</v>
      </c>
      <c r="AI302" s="81">
        <f>_xlfn.IFNA(IF($D302=4,IF($J302="Not Paid by Tenant",0,INDEX('AMI Ref'!$K$9:$N$9,MATCH($J302,{"Oil","Gas","Electric - Other","ELECTRIC - HEAT PUMP"},0))),0),"")</f>
        <v>0</v>
      </c>
      <c r="AJ302" s="81">
        <f>_xlfn.IFNA(IF($D302=5,IF($J302="Not Paid by Tenant",0,INDEX('AMI Ref'!$K$10:$N$10,MATCH($J302,{"Oil","Gas","Electric - Other","ELECTRIC - HEAT PUMP"},0))),0),"")</f>
        <v>0</v>
      </c>
      <c r="AK302" s="128"/>
      <c r="AL302" s="81" t="str">
        <f>_xlfn.IFNA(IF($D302=0,IF($K302="Not Paid by Tenant",0,INDEX('AMI Ref'!$O$5:$R$5,MATCH($K302,{"Oil","Gas","Electric - Other","Electric ccASHP - split"},0))),0),"")</f>
        <v/>
      </c>
      <c r="AM302" s="81">
        <f>_xlfn.IFNA(IF($D302=1,IF($K302="Not Paid by Tenant",0,INDEX('AMI Ref'!$O$6:$R$6,MATCH($K302,{"Oil","Gas","Electric - Other","Electric ccASHP - split"},0))),0),"")</f>
        <v>0</v>
      </c>
      <c r="AN302" s="81">
        <f>_xlfn.IFNA(IF($D302=2,IF($K302="Not Paid by Tenant",0,INDEX('AMI Ref'!$O$7:$R$7,MATCH($K302,{"Oil","Gas","Electric - Other","Electric ccASHP - split"},0))),0),"")</f>
        <v>0</v>
      </c>
      <c r="AO302" s="81">
        <f>_xlfn.IFNA(IF($D302=3,IF($K302="Not Paid by Tenant",0,INDEX('AMI Ref'!$O$8:$R$8,MATCH($K302,{"Oil","Gas","Electric - Other","Electric ccASHP - split"},0))),0),"")</f>
        <v>0</v>
      </c>
      <c r="AP302" s="81">
        <f>_xlfn.IFNA(IF($D302=4,IF($K302="Not Paid by Tenant",0,INDEX('AMI Ref'!$O$9:$R$9,MATCH($K302,{"Oil","Gas","Electric - Other","Electric ccASHP - split"},0))),0),"")</f>
        <v>0</v>
      </c>
      <c r="AQ302" s="81">
        <f>_xlfn.IFNA(IF($D302=5,IF($K302="Not Paid by Tenant",0,INDEX('AMI Ref'!$O$10:$R$10,MATCH($K302,{"Oil","Gas","Electric - Other","Electric ccASHP - split"},0))),0),"")</f>
        <v>0</v>
      </c>
      <c r="AR302" s="124">
        <f t="shared" si="45"/>
        <v>0</v>
      </c>
      <c r="AS302" s="123" t="e">
        <f t="shared" si="46"/>
        <v>#N/A</v>
      </c>
    </row>
    <row r="303" spans="1:45" ht="12.95" customHeight="1" x14ac:dyDescent="0.2">
      <c r="A303" s="130">
        <v>301</v>
      </c>
      <c r="B303" s="177">
        <f>IF(OR(COUNTIF($B$2:$B302,Input!$F319)&lt;1,COUNTIF($O$2:$O302,Input!$C319)&lt;1),Input!F319,0)</f>
        <v>0</v>
      </c>
      <c r="C303" s="177">
        <f>IF(OR(COUNTIF($B$2:$B302,Input!$F319)&lt;1,COUNTIF($O$2:$O302,Input!$C319)&lt;1),Input!G319,0)</f>
        <v>0</v>
      </c>
      <c r="D303" s="177">
        <f>IF(OR(COUNTIF($B$2:$B302,Input!$F319)&lt;1,COUNTIF($O$2:$O302,Input!$C319)&lt;1),Input!H319,0)</f>
        <v>0</v>
      </c>
      <c r="E303" s="177">
        <f>IF(OR(COUNTIF($B$2:$B302,Input!$F319)&lt;1,COUNTIF($O$2:$O302,Input!$C319)&lt;1),Input!I319,0)</f>
        <v>0</v>
      </c>
      <c r="F303" s="177">
        <f>IF(OR(COUNTIF($B$2:$B302,Input!$F319)&lt;1,COUNTIF($O$2:$O302,Input!$C319)&lt;1),Input!J319,0)</f>
        <v>0</v>
      </c>
      <c r="G303" s="177">
        <f>IF(OR(COUNTIF($B$2:$B302,Input!$F319)&lt;1,COUNTIF($O$2:$O302,Input!$C319)&lt;1),Input!K319,0)</f>
        <v>0</v>
      </c>
      <c r="H303" s="177">
        <f>IF(OR(COUNTIF($B$2:$B302,Input!$F319)&lt;1,COUNTIF($O$2:$O302,Input!$C319)&lt;1),Input!L319,0)</f>
        <v>0</v>
      </c>
      <c r="I303" s="177">
        <f>IF(OR(COUNTIF($B$2:$B302,Input!$F319)&lt;1,COUNTIF($O$2:$O302,Input!$C319)&lt;1),Input!M319,0)</f>
        <v>0</v>
      </c>
      <c r="J303" s="177">
        <f>IF(OR(COUNTIF($B$2:$B302,Input!$F319)&lt;1,COUNTIF($O$2:$O302,Input!$C319)&lt;1),Input!N319,0)</f>
        <v>0</v>
      </c>
      <c r="K303" s="177">
        <f>IF(OR(COUNTIF($B$2:$B302,Input!$F319)&lt;1,COUNTIF($O$2:$O302,Input!$C319)&lt;1),Input!O319,0)</f>
        <v>0</v>
      </c>
      <c r="L303" s="177">
        <f>IF(OR(COUNTIF($B$2:$B302,Input!$F319)&lt;1,COUNTIF($O$2:$O302,Input!$C319)&lt;1),Input!P319,0)</f>
        <v>0</v>
      </c>
      <c r="M303" s="129" t="str">
        <f t="shared" si="42"/>
        <v/>
      </c>
      <c r="N303" s="161">
        <f t="shared" si="40"/>
        <v>0</v>
      </c>
      <c r="O303" s="168">
        <f>Input!C319</f>
        <v>0</v>
      </c>
      <c r="P303" s="168"/>
      <c r="R303" s="131">
        <f t="shared" si="41"/>
        <v>0</v>
      </c>
      <c r="S303" s="133" t="str">
        <f t="shared" si="39"/>
        <v xml:space="preserve"> </v>
      </c>
      <c r="T303" s="133"/>
      <c r="U303" s="132" t="str">
        <f>_xlfn.IFNA(IF($D303=0,LOOKUP($F303,{0.1,0.2,0.3,0.4,0.5,0.6,0.7,0.8,0.9,1},{22,34,46,58,70,82,94,106,118,130}),""),"")</f>
        <v/>
      </c>
      <c r="V303" s="132" t="str">
        <f>_xlfn.IFNA(IF($D303=1,LOOKUP($F303,{0.1,0.2,0.3,0.4,0.5,0.6,0.7,0.8,0.9,1},{23,35,47,59,71,83,95,107,119,131}),""),"")</f>
        <v/>
      </c>
      <c r="W303" s="132" t="str">
        <f>_xlfn.IFNA(IF($D303=2,LOOKUP($F303,{0.1,0.2,0.3,0.4,0.5,0.6,0.7,0.8,0.9,1},{24,36,48,60,72,84,96,108,120,132}),""),"")</f>
        <v/>
      </c>
      <c r="X303" s="132" t="str">
        <f>_xlfn.IFNA(IF($D303=3,LOOKUP($F303,{0.1,0.2,0.3,0.4,0.5,0.6,0.7,0.8,0.9,1},{25,37,49,61,73,85,97,109,121,133}),""),"")</f>
        <v/>
      </c>
      <c r="Y303" s="132" t="str">
        <f>_xlfn.IFNA(IF($D303=4,LOOKUP($F303,{0.1,0.2,0.3,0.4,0.5,0.6,0.7,0.8,0.9,1},{26,38,50,62,74,86,98,110,122,134}),""),"")</f>
        <v/>
      </c>
      <c r="Z303" s="132" t="str">
        <f>_xlfn.IFNA(IF($D303=5,LOOKUP($F303,{0.1,0.2,0.3,0.4,0.5,0.6,0.7,0.8,0.9,1},{27,39,51,63,75,87,99,111,123,135}),""),"")</f>
        <v/>
      </c>
      <c r="AA303" s="132">
        <f t="shared" si="43"/>
        <v>0</v>
      </c>
      <c r="AB303" s="132" t="str">
        <f t="shared" si="44"/>
        <v>00</v>
      </c>
      <c r="AC303" s="82" t="e">
        <f>VLOOKUP(AB303,'AMI Ref'!T:U,2,FALSE)</f>
        <v>#N/A</v>
      </c>
      <c r="AD303" s="124"/>
      <c r="AE303" s="81" t="str">
        <f>_xlfn.IFNA(IF($D303=0,IF($J303="Not Paid by Tenant",0,INDEX('AMI Ref'!$K$5:$N$5,MATCH($J303,{"Oil","Gas","Electric - Other","ELECTRIC - HEAT PUMP"},0))),0),"")</f>
        <v/>
      </c>
      <c r="AF303" s="81">
        <f>_xlfn.IFNA(IF($D303=1,IF($J303="Not Paid by Tenant",0,INDEX('AMI Ref'!$K$6:$N$6,MATCH($J303,{"Oil","Gas","Electric - Other","ELECTRIC - HEAT PUMP"},0))),0),"")</f>
        <v>0</v>
      </c>
      <c r="AG303" s="81">
        <f>_xlfn.IFNA(IF($D303=2,IF($J303="Not Paid by Tenant",0,INDEX('AMI Ref'!$K$7:$N$7,MATCH($J303,{"Oil","Gas","Electric - Other","ELECTRIC - HEAT PUMP"},0))),0),"")</f>
        <v>0</v>
      </c>
      <c r="AH303" s="81">
        <f>_xlfn.IFNA(IF($D303=3,IF($J303="Not Paid by Tenant",0,INDEX('AMI Ref'!$K$8:$N$8,MATCH($J303,{"Oil","Gas","Electric - Other","ELECTRIC - HEAT PUMP"},0))),0),"")</f>
        <v>0</v>
      </c>
      <c r="AI303" s="81">
        <f>_xlfn.IFNA(IF($D303=4,IF($J303="Not Paid by Tenant",0,INDEX('AMI Ref'!$K$9:$N$9,MATCH($J303,{"Oil","Gas","Electric - Other","ELECTRIC - HEAT PUMP"},0))),0),"")</f>
        <v>0</v>
      </c>
      <c r="AJ303" s="81">
        <f>_xlfn.IFNA(IF($D303=5,IF($J303="Not Paid by Tenant",0,INDEX('AMI Ref'!$K$10:$N$10,MATCH($J303,{"Oil","Gas","Electric - Other","ELECTRIC - HEAT PUMP"},0))),0),"")</f>
        <v>0</v>
      </c>
      <c r="AK303" s="128"/>
      <c r="AL303" s="81" t="str">
        <f>_xlfn.IFNA(IF($D303=0,IF($K303="Not Paid by Tenant",0,INDEX('AMI Ref'!$O$5:$R$5,MATCH($K303,{"Oil","Gas","Electric - Other","Electric ccASHP - split"},0))),0),"")</f>
        <v/>
      </c>
      <c r="AM303" s="81">
        <f>_xlfn.IFNA(IF($D303=1,IF($K303="Not Paid by Tenant",0,INDEX('AMI Ref'!$O$6:$R$6,MATCH($K303,{"Oil","Gas","Electric - Other","Electric ccASHP - split"},0))),0),"")</f>
        <v>0</v>
      </c>
      <c r="AN303" s="81">
        <f>_xlfn.IFNA(IF($D303=2,IF($K303="Not Paid by Tenant",0,INDEX('AMI Ref'!$O$7:$R$7,MATCH($K303,{"Oil","Gas","Electric - Other","Electric ccASHP - split"},0))),0),"")</f>
        <v>0</v>
      </c>
      <c r="AO303" s="81">
        <f>_xlfn.IFNA(IF($D303=3,IF($K303="Not Paid by Tenant",0,INDEX('AMI Ref'!$O$8:$R$8,MATCH($K303,{"Oil","Gas","Electric - Other","Electric ccASHP - split"},0))),0),"")</f>
        <v>0</v>
      </c>
      <c r="AP303" s="81">
        <f>_xlfn.IFNA(IF($D303=4,IF($K303="Not Paid by Tenant",0,INDEX('AMI Ref'!$O$9:$R$9,MATCH($K303,{"Oil","Gas","Electric - Other","Electric ccASHP - split"},0))),0),"")</f>
        <v>0</v>
      </c>
      <c r="AQ303" s="81">
        <f>_xlfn.IFNA(IF($D303=5,IF($K303="Not Paid by Tenant",0,INDEX('AMI Ref'!$O$10:$R$10,MATCH($K303,{"Oil","Gas","Electric - Other","Electric ccASHP - split"},0))),0),"")</f>
        <v>0</v>
      </c>
      <c r="AR303" s="124">
        <f t="shared" si="45"/>
        <v>0</v>
      </c>
      <c r="AS303" s="123" t="e">
        <f t="shared" si="46"/>
        <v>#N/A</v>
      </c>
    </row>
    <row r="304" spans="1:45" ht="12.95" customHeight="1" x14ac:dyDescent="0.2">
      <c r="A304" s="130">
        <v>302</v>
      </c>
      <c r="B304" s="177">
        <f>IF(OR(COUNTIF($B$2:$B303,Input!$F320)&lt;1,COUNTIF($O$2:$O303,Input!$C320)&lt;1),Input!F320,0)</f>
        <v>0</v>
      </c>
      <c r="C304" s="177">
        <f>IF(OR(COUNTIF($B$2:$B303,Input!$F320)&lt;1,COUNTIF($O$2:$O303,Input!$C320)&lt;1),Input!G320,0)</f>
        <v>0</v>
      </c>
      <c r="D304" s="177">
        <f>IF(OR(COUNTIF($B$2:$B303,Input!$F320)&lt;1,COUNTIF($O$2:$O303,Input!$C320)&lt;1),Input!H320,0)</f>
        <v>0</v>
      </c>
      <c r="E304" s="177">
        <f>IF(OR(COUNTIF($B$2:$B303,Input!$F320)&lt;1,COUNTIF($O$2:$O303,Input!$C320)&lt;1),Input!I320,0)</f>
        <v>0</v>
      </c>
      <c r="F304" s="177">
        <f>IF(OR(COUNTIF($B$2:$B303,Input!$F320)&lt;1,COUNTIF($O$2:$O303,Input!$C320)&lt;1),Input!J320,0)</f>
        <v>0</v>
      </c>
      <c r="G304" s="177">
        <f>IF(OR(COUNTIF($B$2:$B303,Input!$F320)&lt;1,COUNTIF($O$2:$O303,Input!$C320)&lt;1),Input!K320,0)</f>
        <v>0</v>
      </c>
      <c r="H304" s="177">
        <f>IF(OR(COUNTIF($B$2:$B303,Input!$F320)&lt;1,COUNTIF($O$2:$O303,Input!$C320)&lt;1),Input!L320,0)</f>
        <v>0</v>
      </c>
      <c r="I304" s="177">
        <f>IF(OR(COUNTIF($B$2:$B303,Input!$F320)&lt;1,COUNTIF($O$2:$O303,Input!$C320)&lt;1),Input!M320,0)</f>
        <v>0</v>
      </c>
      <c r="J304" s="177">
        <f>IF(OR(COUNTIF($B$2:$B303,Input!$F320)&lt;1,COUNTIF($O$2:$O303,Input!$C320)&lt;1),Input!N320,0)</f>
        <v>0</v>
      </c>
      <c r="K304" s="177">
        <f>IF(OR(COUNTIF($B$2:$B303,Input!$F320)&lt;1,COUNTIF($O$2:$O303,Input!$C320)&lt;1),Input!O320,0)</f>
        <v>0</v>
      </c>
      <c r="L304" s="177">
        <f>IF(OR(COUNTIF($B$2:$B303,Input!$F320)&lt;1,COUNTIF($O$2:$O303,Input!$C320)&lt;1),Input!P320,0)</f>
        <v>0</v>
      </c>
      <c r="M304" s="129" t="str">
        <f t="shared" si="42"/>
        <v/>
      </c>
      <c r="N304" s="161">
        <f t="shared" si="40"/>
        <v>0</v>
      </c>
      <c r="O304" s="168">
        <f>Input!C320</f>
        <v>0</v>
      </c>
      <c r="P304" s="168"/>
      <c r="R304" s="131">
        <f t="shared" si="41"/>
        <v>0</v>
      </c>
      <c r="S304" s="133" t="str">
        <f t="shared" si="39"/>
        <v xml:space="preserve"> </v>
      </c>
      <c r="T304" s="133"/>
      <c r="U304" s="132" t="str">
        <f>_xlfn.IFNA(IF($D304=0,LOOKUP($F304,{0.1,0.2,0.3,0.4,0.5,0.6,0.7,0.8,0.9,1},{22,34,46,58,70,82,94,106,118,130}),""),"")</f>
        <v/>
      </c>
      <c r="V304" s="132" t="str">
        <f>_xlfn.IFNA(IF($D304=1,LOOKUP($F304,{0.1,0.2,0.3,0.4,0.5,0.6,0.7,0.8,0.9,1},{23,35,47,59,71,83,95,107,119,131}),""),"")</f>
        <v/>
      </c>
      <c r="W304" s="132" t="str">
        <f>_xlfn.IFNA(IF($D304=2,LOOKUP($F304,{0.1,0.2,0.3,0.4,0.5,0.6,0.7,0.8,0.9,1},{24,36,48,60,72,84,96,108,120,132}),""),"")</f>
        <v/>
      </c>
      <c r="X304" s="132" t="str">
        <f>_xlfn.IFNA(IF($D304=3,LOOKUP($F304,{0.1,0.2,0.3,0.4,0.5,0.6,0.7,0.8,0.9,1},{25,37,49,61,73,85,97,109,121,133}),""),"")</f>
        <v/>
      </c>
      <c r="Y304" s="132" t="str">
        <f>_xlfn.IFNA(IF($D304=4,LOOKUP($F304,{0.1,0.2,0.3,0.4,0.5,0.6,0.7,0.8,0.9,1},{26,38,50,62,74,86,98,110,122,134}),""),"")</f>
        <v/>
      </c>
      <c r="Z304" s="132" t="str">
        <f>_xlfn.IFNA(IF($D304=5,LOOKUP($F304,{0.1,0.2,0.3,0.4,0.5,0.6,0.7,0.8,0.9,1},{27,39,51,63,75,87,99,111,123,135}),""),"")</f>
        <v/>
      </c>
      <c r="AA304" s="132">
        <f t="shared" si="43"/>
        <v>0</v>
      </c>
      <c r="AB304" s="132" t="str">
        <f t="shared" si="44"/>
        <v>00</v>
      </c>
      <c r="AC304" s="82" t="e">
        <f>VLOOKUP(AB304,'AMI Ref'!T:U,2,FALSE)</f>
        <v>#N/A</v>
      </c>
      <c r="AD304" s="124"/>
      <c r="AE304" s="81" t="str">
        <f>_xlfn.IFNA(IF($D304=0,IF($J304="Not Paid by Tenant",0,INDEX('AMI Ref'!$K$5:$N$5,MATCH($J304,{"Oil","Gas","Electric - Other","ELECTRIC - HEAT PUMP"},0))),0),"")</f>
        <v/>
      </c>
      <c r="AF304" s="81">
        <f>_xlfn.IFNA(IF($D304=1,IF($J304="Not Paid by Tenant",0,INDEX('AMI Ref'!$K$6:$N$6,MATCH($J304,{"Oil","Gas","Electric - Other","ELECTRIC - HEAT PUMP"},0))),0),"")</f>
        <v>0</v>
      </c>
      <c r="AG304" s="81">
        <f>_xlfn.IFNA(IF($D304=2,IF($J304="Not Paid by Tenant",0,INDEX('AMI Ref'!$K$7:$N$7,MATCH($J304,{"Oil","Gas","Electric - Other","ELECTRIC - HEAT PUMP"},0))),0),"")</f>
        <v>0</v>
      </c>
      <c r="AH304" s="81">
        <f>_xlfn.IFNA(IF($D304=3,IF($J304="Not Paid by Tenant",0,INDEX('AMI Ref'!$K$8:$N$8,MATCH($J304,{"Oil","Gas","Electric - Other","ELECTRIC - HEAT PUMP"},0))),0),"")</f>
        <v>0</v>
      </c>
      <c r="AI304" s="81">
        <f>_xlfn.IFNA(IF($D304=4,IF($J304="Not Paid by Tenant",0,INDEX('AMI Ref'!$K$9:$N$9,MATCH($J304,{"Oil","Gas","Electric - Other","ELECTRIC - HEAT PUMP"},0))),0),"")</f>
        <v>0</v>
      </c>
      <c r="AJ304" s="81">
        <f>_xlfn.IFNA(IF($D304=5,IF($J304="Not Paid by Tenant",0,INDEX('AMI Ref'!$K$10:$N$10,MATCH($J304,{"Oil","Gas","Electric - Other","ELECTRIC - HEAT PUMP"},0))),0),"")</f>
        <v>0</v>
      </c>
      <c r="AK304" s="128"/>
      <c r="AL304" s="81" t="str">
        <f>_xlfn.IFNA(IF($D304=0,IF($K304="Not Paid by Tenant",0,INDEX('AMI Ref'!$O$5:$R$5,MATCH($K304,{"Oil","Gas","Electric - Other","Electric ccASHP - split"},0))),0),"")</f>
        <v/>
      </c>
      <c r="AM304" s="81">
        <f>_xlfn.IFNA(IF($D304=1,IF($K304="Not Paid by Tenant",0,INDEX('AMI Ref'!$O$6:$R$6,MATCH($K304,{"Oil","Gas","Electric - Other","Electric ccASHP - split"},0))),0),"")</f>
        <v>0</v>
      </c>
      <c r="AN304" s="81">
        <f>_xlfn.IFNA(IF($D304=2,IF($K304="Not Paid by Tenant",0,INDEX('AMI Ref'!$O$7:$R$7,MATCH($K304,{"Oil","Gas","Electric - Other","Electric ccASHP - split"},0))),0),"")</f>
        <v>0</v>
      </c>
      <c r="AO304" s="81">
        <f>_xlfn.IFNA(IF($D304=3,IF($K304="Not Paid by Tenant",0,INDEX('AMI Ref'!$O$8:$R$8,MATCH($K304,{"Oil","Gas","Electric - Other","Electric ccASHP - split"},0))),0),"")</f>
        <v>0</v>
      </c>
      <c r="AP304" s="81">
        <f>_xlfn.IFNA(IF($D304=4,IF($K304="Not Paid by Tenant",0,INDEX('AMI Ref'!$O$9:$R$9,MATCH($K304,{"Oil","Gas","Electric - Other","Electric ccASHP - split"},0))),0),"")</f>
        <v>0</v>
      </c>
      <c r="AQ304" s="81">
        <f>_xlfn.IFNA(IF($D304=5,IF($K304="Not Paid by Tenant",0,INDEX('AMI Ref'!$O$10:$R$10,MATCH($K304,{"Oil","Gas","Electric - Other","Electric ccASHP - split"},0))),0),"")</f>
        <v>0</v>
      </c>
      <c r="AR304" s="124">
        <f t="shared" si="45"/>
        <v>0</v>
      </c>
      <c r="AS304" s="123" t="e">
        <f t="shared" si="46"/>
        <v>#N/A</v>
      </c>
    </row>
    <row r="305" spans="1:45" ht="12.95" customHeight="1" x14ac:dyDescent="0.2">
      <c r="A305" s="130">
        <v>303</v>
      </c>
      <c r="B305" s="177">
        <f>IF(OR(COUNTIF($B$2:$B304,Input!$F321)&lt;1,COUNTIF($O$2:$O304,Input!$C321)&lt;1),Input!F321,0)</f>
        <v>0</v>
      </c>
      <c r="C305" s="177">
        <f>IF(OR(COUNTIF($B$2:$B304,Input!$F321)&lt;1,COUNTIF($O$2:$O304,Input!$C321)&lt;1),Input!G321,0)</f>
        <v>0</v>
      </c>
      <c r="D305" s="177">
        <f>IF(OR(COUNTIF($B$2:$B304,Input!$F321)&lt;1,COUNTIF($O$2:$O304,Input!$C321)&lt;1),Input!H321,0)</f>
        <v>0</v>
      </c>
      <c r="E305" s="177">
        <f>IF(OR(COUNTIF($B$2:$B304,Input!$F321)&lt;1,COUNTIF($O$2:$O304,Input!$C321)&lt;1),Input!I321,0)</f>
        <v>0</v>
      </c>
      <c r="F305" s="177">
        <f>IF(OR(COUNTIF($B$2:$B304,Input!$F321)&lt;1,COUNTIF($O$2:$O304,Input!$C321)&lt;1),Input!J321,0)</f>
        <v>0</v>
      </c>
      <c r="G305" s="177">
        <f>IF(OR(COUNTIF($B$2:$B304,Input!$F321)&lt;1,COUNTIF($O$2:$O304,Input!$C321)&lt;1),Input!K321,0)</f>
        <v>0</v>
      </c>
      <c r="H305" s="177">
        <f>IF(OR(COUNTIF($B$2:$B304,Input!$F321)&lt;1,COUNTIF($O$2:$O304,Input!$C321)&lt;1),Input!L321,0)</f>
        <v>0</v>
      </c>
      <c r="I305" s="177">
        <f>IF(OR(COUNTIF($B$2:$B304,Input!$F321)&lt;1,COUNTIF($O$2:$O304,Input!$C321)&lt;1),Input!M321,0)</f>
        <v>0</v>
      </c>
      <c r="J305" s="177">
        <f>IF(OR(COUNTIF($B$2:$B304,Input!$F321)&lt;1,COUNTIF($O$2:$O304,Input!$C321)&lt;1),Input!N321,0)</f>
        <v>0</v>
      </c>
      <c r="K305" s="177">
        <f>IF(OR(COUNTIF($B$2:$B304,Input!$F321)&lt;1,COUNTIF($O$2:$O304,Input!$C321)&lt;1),Input!O321,0)</f>
        <v>0</v>
      </c>
      <c r="L305" s="177">
        <f>IF(OR(COUNTIF($B$2:$B304,Input!$F321)&lt;1,COUNTIF($O$2:$O304,Input!$C321)&lt;1),Input!P321,0)</f>
        <v>0</v>
      </c>
      <c r="M305" s="129" t="str">
        <f t="shared" si="42"/>
        <v/>
      </c>
      <c r="N305" s="161">
        <f t="shared" si="40"/>
        <v>0</v>
      </c>
      <c r="O305" s="168">
        <f>Input!C321</f>
        <v>0</v>
      </c>
      <c r="P305" s="168"/>
      <c r="R305" s="131">
        <f t="shared" si="41"/>
        <v>0</v>
      </c>
      <c r="S305" s="133" t="str">
        <f t="shared" si="39"/>
        <v xml:space="preserve"> </v>
      </c>
      <c r="T305" s="133"/>
      <c r="U305" s="132" t="str">
        <f>_xlfn.IFNA(IF($D305=0,LOOKUP($F305,{0.1,0.2,0.3,0.4,0.5,0.6,0.7,0.8,0.9,1},{22,34,46,58,70,82,94,106,118,130}),""),"")</f>
        <v/>
      </c>
      <c r="V305" s="132" t="str">
        <f>_xlfn.IFNA(IF($D305=1,LOOKUP($F305,{0.1,0.2,0.3,0.4,0.5,0.6,0.7,0.8,0.9,1},{23,35,47,59,71,83,95,107,119,131}),""),"")</f>
        <v/>
      </c>
      <c r="W305" s="132" t="str">
        <f>_xlfn.IFNA(IF($D305=2,LOOKUP($F305,{0.1,0.2,0.3,0.4,0.5,0.6,0.7,0.8,0.9,1},{24,36,48,60,72,84,96,108,120,132}),""),"")</f>
        <v/>
      </c>
      <c r="X305" s="132" t="str">
        <f>_xlfn.IFNA(IF($D305=3,LOOKUP($F305,{0.1,0.2,0.3,0.4,0.5,0.6,0.7,0.8,0.9,1},{25,37,49,61,73,85,97,109,121,133}),""),"")</f>
        <v/>
      </c>
      <c r="Y305" s="132" t="str">
        <f>_xlfn.IFNA(IF($D305=4,LOOKUP($F305,{0.1,0.2,0.3,0.4,0.5,0.6,0.7,0.8,0.9,1},{26,38,50,62,74,86,98,110,122,134}),""),"")</f>
        <v/>
      </c>
      <c r="Z305" s="132" t="str">
        <f>_xlfn.IFNA(IF($D305=5,LOOKUP($F305,{0.1,0.2,0.3,0.4,0.5,0.6,0.7,0.8,0.9,1},{27,39,51,63,75,87,99,111,123,135}),""),"")</f>
        <v/>
      </c>
      <c r="AA305" s="132">
        <f t="shared" si="43"/>
        <v>0</v>
      </c>
      <c r="AB305" s="132" t="str">
        <f t="shared" si="44"/>
        <v>00</v>
      </c>
      <c r="AC305" s="82" t="e">
        <f>VLOOKUP(AB305,'AMI Ref'!T:U,2,FALSE)</f>
        <v>#N/A</v>
      </c>
      <c r="AD305" s="124"/>
      <c r="AE305" s="81" t="str">
        <f>_xlfn.IFNA(IF($D305=0,IF($J305="Not Paid by Tenant",0,INDEX('AMI Ref'!$K$5:$N$5,MATCH($J305,{"Oil","Gas","Electric - Other","ELECTRIC - HEAT PUMP"},0))),0),"")</f>
        <v/>
      </c>
      <c r="AF305" s="81">
        <f>_xlfn.IFNA(IF($D305=1,IF($J305="Not Paid by Tenant",0,INDEX('AMI Ref'!$K$6:$N$6,MATCH($J305,{"Oil","Gas","Electric - Other","ELECTRIC - HEAT PUMP"},0))),0),"")</f>
        <v>0</v>
      </c>
      <c r="AG305" s="81">
        <f>_xlfn.IFNA(IF($D305=2,IF($J305="Not Paid by Tenant",0,INDEX('AMI Ref'!$K$7:$N$7,MATCH($J305,{"Oil","Gas","Electric - Other","ELECTRIC - HEAT PUMP"},0))),0),"")</f>
        <v>0</v>
      </c>
      <c r="AH305" s="81">
        <f>_xlfn.IFNA(IF($D305=3,IF($J305="Not Paid by Tenant",0,INDEX('AMI Ref'!$K$8:$N$8,MATCH($J305,{"Oil","Gas","Electric - Other","ELECTRIC - HEAT PUMP"},0))),0),"")</f>
        <v>0</v>
      </c>
      <c r="AI305" s="81">
        <f>_xlfn.IFNA(IF($D305=4,IF($J305="Not Paid by Tenant",0,INDEX('AMI Ref'!$K$9:$N$9,MATCH($J305,{"Oil","Gas","Electric - Other","ELECTRIC - HEAT PUMP"},0))),0),"")</f>
        <v>0</v>
      </c>
      <c r="AJ305" s="81">
        <f>_xlfn.IFNA(IF($D305=5,IF($J305="Not Paid by Tenant",0,INDEX('AMI Ref'!$K$10:$N$10,MATCH($J305,{"Oil","Gas","Electric - Other","ELECTRIC - HEAT PUMP"},0))),0),"")</f>
        <v>0</v>
      </c>
      <c r="AK305" s="128"/>
      <c r="AL305" s="81" t="str">
        <f>_xlfn.IFNA(IF($D305=0,IF($K305="Not Paid by Tenant",0,INDEX('AMI Ref'!$O$5:$R$5,MATCH($K305,{"Oil","Gas","Electric - Other","Electric ccASHP - split"},0))),0),"")</f>
        <v/>
      </c>
      <c r="AM305" s="81">
        <f>_xlfn.IFNA(IF($D305=1,IF($K305="Not Paid by Tenant",0,INDEX('AMI Ref'!$O$6:$R$6,MATCH($K305,{"Oil","Gas","Electric - Other","Electric ccASHP - split"},0))),0),"")</f>
        <v>0</v>
      </c>
      <c r="AN305" s="81">
        <f>_xlfn.IFNA(IF($D305=2,IF($K305="Not Paid by Tenant",0,INDEX('AMI Ref'!$O$7:$R$7,MATCH($K305,{"Oil","Gas","Electric - Other","Electric ccASHP - split"},0))),0),"")</f>
        <v>0</v>
      </c>
      <c r="AO305" s="81">
        <f>_xlfn.IFNA(IF($D305=3,IF($K305="Not Paid by Tenant",0,INDEX('AMI Ref'!$O$8:$R$8,MATCH($K305,{"Oil","Gas","Electric - Other","Electric ccASHP - split"},0))),0),"")</f>
        <v>0</v>
      </c>
      <c r="AP305" s="81">
        <f>_xlfn.IFNA(IF($D305=4,IF($K305="Not Paid by Tenant",0,INDEX('AMI Ref'!$O$9:$R$9,MATCH($K305,{"Oil","Gas","Electric - Other","Electric ccASHP - split"},0))),0),"")</f>
        <v>0</v>
      </c>
      <c r="AQ305" s="81">
        <f>_xlfn.IFNA(IF($D305=5,IF($K305="Not Paid by Tenant",0,INDEX('AMI Ref'!$O$10:$R$10,MATCH($K305,{"Oil","Gas","Electric - Other","Electric ccASHP - split"},0))),0),"")</f>
        <v>0</v>
      </c>
      <c r="AR305" s="124">
        <f t="shared" si="45"/>
        <v>0</v>
      </c>
      <c r="AS305" s="123" t="e">
        <f t="shared" si="46"/>
        <v>#N/A</v>
      </c>
    </row>
    <row r="306" spans="1:45" ht="12.95" customHeight="1" x14ac:dyDescent="0.2">
      <c r="A306" s="130">
        <v>304</v>
      </c>
      <c r="B306" s="177">
        <f>IF(OR(COUNTIF($B$2:$B305,Input!$F322)&lt;1,COUNTIF($O$2:$O305,Input!$C322)&lt;1),Input!F322,0)</f>
        <v>0</v>
      </c>
      <c r="C306" s="177">
        <f>IF(OR(COUNTIF($B$2:$B305,Input!$F322)&lt;1,COUNTIF($O$2:$O305,Input!$C322)&lt;1),Input!G322,0)</f>
        <v>0</v>
      </c>
      <c r="D306" s="177">
        <f>IF(OR(COUNTIF($B$2:$B305,Input!$F322)&lt;1,COUNTIF($O$2:$O305,Input!$C322)&lt;1),Input!H322,0)</f>
        <v>0</v>
      </c>
      <c r="E306" s="177">
        <f>IF(OR(COUNTIF($B$2:$B305,Input!$F322)&lt;1,COUNTIF($O$2:$O305,Input!$C322)&lt;1),Input!I322,0)</f>
        <v>0</v>
      </c>
      <c r="F306" s="177">
        <f>IF(OR(COUNTIF($B$2:$B305,Input!$F322)&lt;1,COUNTIF($O$2:$O305,Input!$C322)&lt;1),Input!J322,0)</f>
        <v>0</v>
      </c>
      <c r="G306" s="177">
        <f>IF(OR(COUNTIF($B$2:$B305,Input!$F322)&lt;1,COUNTIF($O$2:$O305,Input!$C322)&lt;1),Input!K322,0)</f>
        <v>0</v>
      </c>
      <c r="H306" s="177">
        <f>IF(OR(COUNTIF($B$2:$B305,Input!$F322)&lt;1,COUNTIF($O$2:$O305,Input!$C322)&lt;1),Input!L322,0)</f>
        <v>0</v>
      </c>
      <c r="I306" s="177">
        <f>IF(OR(COUNTIF($B$2:$B305,Input!$F322)&lt;1,COUNTIF($O$2:$O305,Input!$C322)&lt;1),Input!M322,0)</f>
        <v>0</v>
      </c>
      <c r="J306" s="177">
        <f>IF(OR(COUNTIF($B$2:$B305,Input!$F322)&lt;1,COUNTIF($O$2:$O305,Input!$C322)&lt;1),Input!N322,0)</f>
        <v>0</v>
      </c>
      <c r="K306" s="177">
        <f>IF(OR(COUNTIF($B$2:$B305,Input!$F322)&lt;1,COUNTIF($O$2:$O305,Input!$C322)&lt;1),Input!O322,0)</f>
        <v>0</v>
      </c>
      <c r="L306" s="177">
        <f>IF(OR(COUNTIF($B$2:$B305,Input!$F322)&lt;1,COUNTIF($O$2:$O305,Input!$C322)&lt;1),Input!P322,0)</f>
        <v>0</v>
      </c>
      <c r="M306" s="129" t="str">
        <f t="shared" si="42"/>
        <v/>
      </c>
      <c r="N306" s="161">
        <f t="shared" si="40"/>
        <v>0</v>
      </c>
      <c r="O306" s="168">
        <f>Input!C322</f>
        <v>0</v>
      </c>
      <c r="P306" s="168"/>
      <c r="R306" s="131">
        <f t="shared" si="41"/>
        <v>0</v>
      </c>
      <c r="S306" s="133" t="str">
        <f t="shared" si="39"/>
        <v xml:space="preserve"> </v>
      </c>
      <c r="T306" s="133"/>
      <c r="U306" s="132" t="str">
        <f>_xlfn.IFNA(IF($D306=0,LOOKUP($F306,{0.1,0.2,0.3,0.4,0.5,0.6,0.7,0.8,0.9,1},{22,34,46,58,70,82,94,106,118,130}),""),"")</f>
        <v/>
      </c>
      <c r="V306" s="132" t="str">
        <f>_xlfn.IFNA(IF($D306=1,LOOKUP($F306,{0.1,0.2,0.3,0.4,0.5,0.6,0.7,0.8,0.9,1},{23,35,47,59,71,83,95,107,119,131}),""),"")</f>
        <v/>
      </c>
      <c r="W306" s="132" t="str">
        <f>_xlfn.IFNA(IF($D306=2,LOOKUP($F306,{0.1,0.2,0.3,0.4,0.5,0.6,0.7,0.8,0.9,1},{24,36,48,60,72,84,96,108,120,132}),""),"")</f>
        <v/>
      </c>
      <c r="X306" s="132" t="str">
        <f>_xlfn.IFNA(IF($D306=3,LOOKUP($F306,{0.1,0.2,0.3,0.4,0.5,0.6,0.7,0.8,0.9,1},{25,37,49,61,73,85,97,109,121,133}),""),"")</f>
        <v/>
      </c>
      <c r="Y306" s="132" t="str">
        <f>_xlfn.IFNA(IF($D306=4,LOOKUP($F306,{0.1,0.2,0.3,0.4,0.5,0.6,0.7,0.8,0.9,1},{26,38,50,62,74,86,98,110,122,134}),""),"")</f>
        <v/>
      </c>
      <c r="Z306" s="132" t="str">
        <f>_xlfn.IFNA(IF($D306=5,LOOKUP($F306,{0.1,0.2,0.3,0.4,0.5,0.6,0.7,0.8,0.9,1},{27,39,51,63,75,87,99,111,123,135}),""),"")</f>
        <v/>
      </c>
      <c r="AA306" s="132">
        <f t="shared" si="43"/>
        <v>0</v>
      </c>
      <c r="AB306" s="132" t="str">
        <f t="shared" si="44"/>
        <v>00</v>
      </c>
      <c r="AC306" s="82" t="e">
        <f>VLOOKUP(AB306,'AMI Ref'!T:U,2,FALSE)</f>
        <v>#N/A</v>
      </c>
      <c r="AD306" s="124"/>
      <c r="AE306" s="81" t="str">
        <f>_xlfn.IFNA(IF($D306=0,IF($J306="Not Paid by Tenant",0,INDEX('AMI Ref'!$K$5:$N$5,MATCH($J306,{"Oil","Gas","Electric - Other","ELECTRIC - HEAT PUMP"},0))),0),"")</f>
        <v/>
      </c>
      <c r="AF306" s="81">
        <f>_xlfn.IFNA(IF($D306=1,IF($J306="Not Paid by Tenant",0,INDEX('AMI Ref'!$K$6:$N$6,MATCH($J306,{"Oil","Gas","Electric - Other","ELECTRIC - HEAT PUMP"},0))),0),"")</f>
        <v>0</v>
      </c>
      <c r="AG306" s="81">
        <f>_xlfn.IFNA(IF($D306=2,IF($J306="Not Paid by Tenant",0,INDEX('AMI Ref'!$K$7:$N$7,MATCH($J306,{"Oil","Gas","Electric - Other","ELECTRIC - HEAT PUMP"},0))),0),"")</f>
        <v>0</v>
      </c>
      <c r="AH306" s="81">
        <f>_xlfn.IFNA(IF($D306=3,IF($J306="Not Paid by Tenant",0,INDEX('AMI Ref'!$K$8:$N$8,MATCH($J306,{"Oil","Gas","Electric - Other","ELECTRIC - HEAT PUMP"},0))),0),"")</f>
        <v>0</v>
      </c>
      <c r="AI306" s="81">
        <f>_xlfn.IFNA(IF($D306=4,IF($J306="Not Paid by Tenant",0,INDEX('AMI Ref'!$K$9:$N$9,MATCH($J306,{"Oil","Gas","Electric - Other","ELECTRIC - HEAT PUMP"},0))),0),"")</f>
        <v>0</v>
      </c>
      <c r="AJ306" s="81">
        <f>_xlfn.IFNA(IF($D306=5,IF($J306="Not Paid by Tenant",0,INDEX('AMI Ref'!$K$10:$N$10,MATCH($J306,{"Oil","Gas","Electric - Other","ELECTRIC - HEAT PUMP"},0))),0),"")</f>
        <v>0</v>
      </c>
      <c r="AK306" s="128"/>
      <c r="AL306" s="81" t="str">
        <f>_xlfn.IFNA(IF($D306=0,IF($K306="Not Paid by Tenant",0,INDEX('AMI Ref'!$O$5:$R$5,MATCH($K306,{"Oil","Gas","Electric - Other","Electric ccASHP - split"},0))),0),"")</f>
        <v/>
      </c>
      <c r="AM306" s="81">
        <f>_xlfn.IFNA(IF($D306=1,IF($K306="Not Paid by Tenant",0,INDEX('AMI Ref'!$O$6:$R$6,MATCH($K306,{"Oil","Gas","Electric - Other","Electric ccASHP - split"},0))),0),"")</f>
        <v>0</v>
      </c>
      <c r="AN306" s="81">
        <f>_xlfn.IFNA(IF($D306=2,IF($K306="Not Paid by Tenant",0,INDEX('AMI Ref'!$O$7:$R$7,MATCH($K306,{"Oil","Gas","Electric - Other","Electric ccASHP - split"},0))),0),"")</f>
        <v>0</v>
      </c>
      <c r="AO306" s="81">
        <f>_xlfn.IFNA(IF($D306=3,IF($K306="Not Paid by Tenant",0,INDEX('AMI Ref'!$O$8:$R$8,MATCH($K306,{"Oil","Gas","Electric - Other","Electric ccASHP - split"},0))),0),"")</f>
        <v>0</v>
      </c>
      <c r="AP306" s="81">
        <f>_xlfn.IFNA(IF($D306=4,IF($K306="Not Paid by Tenant",0,INDEX('AMI Ref'!$O$9:$R$9,MATCH($K306,{"Oil","Gas","Electric - Other","Electric ccASHP - split"},0))),0),"")</f>
        <v>0</v>
      </c>
      <c r="AQ306" s="81">
        <f>_xlfn.IFNA(IF($D306=5,IF($K306="Not Paid by Tenant",0,INDEX('AMI Ref'!$O$10:$R$10,MATCH($K306,{"Oil","Gas","Electric - Other","Electric ccASHP - split"},0))),0),"")</f>
        <v>0</v>
      </c>
      <c r="AR306" s="124">
        <f t="shared" si="45"/>
        <v>0</v>
      </c>
      <c r="AS306" s="123" t="e">
        <f t="shared" si="46"/>
        <v>#N/A</v>
      </c>
    </row>
    <row r="307" spans="1:45" ht="12.95" customHeight="1" x14ac:dyDescent="0.2">
      <c r="A307" s="130">
        <v>305</v>
      </c>
      <c r="B307" s="177">
        <f>IF(OR(COUNTIF($B$2:$B306,Input!$F323)&lt;1,COUNTIF($O$2:$O306,Input!$C323)&lt;1),Input!F323,0)</f>
        <v>0</v>
      </c>
      <c r="C307" s="177">
        <f>IF(OR(COUNTIF($B$2:$B306,Input!$F323)&lt;1,COUNTIF($O$2:$O306,Input!$C323)&lt;1),Input!G323,0)</f>
        <v>0</v>
      </c>
      <c r="D307" s="177">
        <f>IF(OR(COUNTIF($B$2:$B306,Input!$F323)&lt;1,COUNTIF($O$2:$O306,Input!$C323)&lt;1),Input!H323,0)</f>
        <v>0</v>
      </c>
      <c r="E307" s="177">
        <f>IF(OR(COUNTIF($B$2:$B306,Input!$F323)&lt;1,COUNTIF($O$2:$O306,Input!$C323)&lt;1),Input!I323,0)</f>
        <v>0</v>
      </c>
      <c r="F307" s="177">
        <f>IF(OR(COUNTIF($B$2:$B306,Input!$F323)&lt;1,COUNTIF($O$2:$O306,Input!$C323)&lt;1),Input!J323,0)</f>
        <v>0</v>
      </c>
      <c r="G307" s="177">
        <f>IF(OR(COUNTIF($B$2:$B306,Input!$F323)&lt;1,COUNTIF($O$2:$O306,Input!$C323)&lt;1),Input!K323,0)</f>
        <v>0</v>
      </c>
      <c r="H307" s="177">
        <f>IF(OR(COUNTIF($B$2:$B306,Input!$F323)&lt;1,COUNTIF($O$2:$O306,Input!$C323)&lt;1),Input!L323,0)</f>
        <v>0</v>
      </c>
      <c r="I307" s="177">
        <f>IF(OR(COUNTIF($B$2:$B306,Input!$F323)&lt;1,COUNTIF($O$2:$O306,Input!$C323)&lt;1),Input!M323,0)</f>
        <v>0</v>
      </c>
      <c r="J307" s="177">
        <f>IF(OR(COUNTIF($B$2:$B306,Input!$F323)&lt;1,COUNTIF($O$2:$O306,Input!$C323)&lt;1),Input!N323,0)</f>
        <v>0</v>
      </c>
      <c r="K307" s="177">
        <f>IF(OR(COUNTIF($B$2:$B306,Input!$F323)&lt;1,COUNTIF($O$2:$O306,Input!$C323)&lt;1),Input!O323,0)</f>
        <v>0</v>
      </c>
      <c r="L307" s="177">
        <f>IF(OR(COUNTIF($B$2:$B306,Input!$F323)&lt;1,COUNTIF($O$2:$O306,Input!$C323)&lt;1),Input!P323,0)</f>
        <v>0</v>
      </c>
      <c r="M307" s="129" t="str">
        <f t="shared" si="42"/>
        <v/>
      </c>
      <c r="N307" s="161">
        <f t="shared" si="40"/>
        <v>0</v>
      </c>
      <c r="O307" s="168">
        <f>Input!C323</f>
        <v>0</v>
      </c>
      <c r="P307" s="168"/>
      <c r="R307" s="131">
        <f t="shared" si="41"/>
        <v>0</v>
      </c>
      <c r="S307" s="133" t="str">
        <f t="shared" si="39"/>
        <v xml:space="preserve"> </v>
      </c>
      <c r="T307" s="133"/>
      <c r="U307" s="132" t="str">
        <f>_xlfn.IFNA(IF($D307=0,LOOKUP($F307,{0.1,0.2,0.3,0.4,0.5,0.6,0.7,0.8,0.9,1},{22,34,46,58,70,82,94,106,118,130}),""),"")</f>
        <v/>
      </c>
      <c r="V307" s="132" t="str">
        <f>_xlfn.IFNA(IF($D307=1,LOOKUP($F307,{0.1,0.2,0.3,0.4,0.5,0.6,0.7,0.8,0.9,1},{23,35,47,59,71,83,95,107,119,131}),""),"")</f>
        <v/>
      </c>
      <c r="W307" s="132" t="str">
        <f>_xlfn.IFNA(IF($D307=2,LOOKUP($F307,{0.1,0.2,0.3,0.4,0.5,0.6,0.7,0.8,0.9,1},{24,36,48,60,72,84,96,108,120,132}),""),"")</f>
        <v/>
      </c>
      <c r="X307" s="132" t="str">
        <f>_xlfn.IFNA(IF($D307=3,LOOKUP($F307,{0.1,0.2,0.3,0.4,0.5,0.6,0.7,0.8,0.9,1},{25,37,49,61,73,85,97,109,121,133}),""),"")</f>
        <v/>
      </c>
      <c r="Y307" s="132" t="str">
        <f>_xlfn.IFNA(IF($D307=4,LOOKUP($F307,{0.1,0.2,0.3,0.4,0.5,0.6,0.7,0.8,0.9,1},{26,38,50,62,74,86,98,110,122,134}),""),"")</f>
        <v/>
      </c>
      <c r="Z307" s="132" t="str">
        <f>_xlfn.IFNA(IF($D307=5,LOOKUP($F307,{0.1,0.2,0.3,0.4,0.5,0.6,0.7,0.8,0.9,1},{27,39,51,63,75,87,99,111,123,135}),""),"")</f>
        <v/>
      </c>
      <c r="AA307" s="132">
        <f t="shared" si="43"/>
        <v>0</v>
      </c>
      <c r="AB307" s="132" t="str">
        <f t="shared" si="44"/>
        <v>00</v>
      </c>
      <c r="AC307" s="82" t="e">
        <f>VLOOKUP(AB307,'AMI Ref'!T:U,2,FALSE)</f>
        <v>#N/A</v>
      </c>
      <c r="AD307" s="124"/>
      <c r="AE307" s="81" t="str">
        <f>_xlfn.IFNA(IF($D307=0,IF($J307="Not Paid by Tenant",0,INDEX('AMI Ref'!$K$5:$N$5,MATCH($J307,{"Oil","Gas","Electric - Other","ELECTRIC - HEAT PUMP"},0))),0),"")</f>
        <v/>
      </c>
      <c r="AF307" s="81">
        <f>_xlfn.IFNA(IF($D307=1,IF($J307="Not Paid by Tenant",0,INDEX('AMI Ref'!$K$6:$N$6,MATCH($J307,{"Oil","Gas","Electric - Other","ELECTRIC - HEAT PUMP"},0))),0),"")</f>
        <v>0</v>
      </c>
      <c r="AG307" s="81">
        <f>_xlfn.IFNA(IF($D307=2,IF($J307="Not Paid by Tenant",0,INDEX('AMI Ref'!$K$7:$N$7,MATCH($J307,{"Oil","Gas","Electric - Other","ELECTRIC - HEAT PUMP"},0))),0),"")</f>
        <v>0</v>
      </c>
      <c r="AH307" s="81">
        <f>_xlfn.IFNA(IF($D307=3,IF($J307="Not Paid by Tenant",0,INDEX('AMI Ref'!$K$8:$N$8,MATCH($J307,{"Oil","Gas","Electric - Other","ELECTRIC - HEAT PUMP"},0))),0),"")</f>
        <v>0</v>
      </c>
      <c r="AI307" s="81">
        <f>_xlfn.IFNA(IF($D307=4,IF($J307="Not Paid by Tenant",0,INDEX('AMI Ref'!$K$9:$N$9,MATCH($J307,{"Oil","Gas","Electric - Other","ELECTRIC - HEAT PUMP"},0))),0),"")</f>
        <v>0</v>
      </c>
      <c r="AJ307" s="81">
        <f>_xlfn.IFNA(IF($D307=5,IF($J307="Not Paid by Tenant",0,INDEX('AMI Ref'!$K$10:$N$10,MATCH($J307,{"Oil","Gas","Electric - Other","ELECTRIC - HEAT PUMP"},0))),0),"")</f>
        <v>0</v>
      </c>
      <c r="AK307" s="128"/>
      <c r="AL307" s="81" t="str">
        <f>_xlfn.IFNA(IF($D307=0,IF($K307="Not Paid by Tenant",0,INDEX('AMI Ref'!$O$5:$R$5,MATCH($K307,{"Oil","Gas","Electric - Other","Electric ccASHP - split"},0))),0),"")</f>
        <v/>
      </c>
      <c r="AM307" s="81">
        <f>_xlfn.IFNA(IF($D307=1,IF($K307="Not Paid by Tenant",0,INDEX('AMI Ref'!$O$6:$R$6,MATCH($K307,{"Oil","Gas","Electric - Other","Electric ccASHP - split"},0))),0),"")</f>
        <v>0</v>
      </c>
      <c r="AN307" s="81">
        <f>_xlfn.IFNA(IF($D307=2,IF($K307="Not Paid by Tenant",0,INDEX('AMI Ref'!$O$7:$R$7,MATCH($K307,{"Oil","Gas","Electric - Other","Electric ccASHP - split"},0))),0),"")</f>
        <v>0</v>
      </c>
      <c r="AO307" s="81">
        <f>_xlfn.IFNA(IF($D307=3,IF($K307="Not Paid by Tenant",0,INDEX('AMI Ref'!$O$8:$R$8,MATCH($K307,{"Oil","Gas","Electric - Other","Electric ccASHP - split"},0))),0),"")</f>
        <v>0</v>
      </c>
      <c r="AP307" s="81">
        <f>_xlfn.IFNA(IF($D307=4,IF($K307="Not Paid by Tenant",0,INDEX('AMI Ref'!$O$9:$R$9,MATCH($K307,{"Oil","Gas","Electric - Other","Electric ccASHP - split"},0))),0),"")</f>
        <v>0</v>
      </c>
      <c r="AQ307" s="81">
        <f>_xlfn.IFNA(IF($D307=5,IF($K307="Not Paid by Tenant",0,INDEX('AMI Ref'!$O$10:$R$10,MATCH($K307,{"Oil","Gas","Electric - Other","Electric ccASHP - split"},0))),0),"")</f>
        <v>0</v>
      </c>
      <c r="AR307" s="124">
        <f t="shared" si="45"/>
        <v>0</v>
      </c>
      <c r="AS307" s="123" t="e">
        <f t="shared" si="46"/>
        <v>#N/A</v>
      </c>
    </row>
    <row r="308" spans="1:45" ht="12.95" customHeight="1" x14ac:dyDescent="0.2">
      <c r="A308" s="130">
        <v>306</v>
      </c>
      <c r="B308" s="177">
        <f>IF(OR(COUNTIF($B$2:$B307,Input!$F324)&lt;1,COUNTIF($O$2:$O307,Input!$C324)&lt;1),Input!F324,0)</f>
        <v>0</v>
      </c>
      <c r="C308" s="177">
        <f>IF(OR(COUNTIF($B$2:$B307,Input!$F324)&lt;1,COUNTIF($O$2:$O307,Input!$C324)&lt;1),Input!G324,0)</f>
        <v>0</v>
      </c>
      <c r="D308" s="177">
        <f>IF(OR(COUNTIF($B$2:$B307,Input!$F324)&lt;1,COUNTIF($O$2:$O307,Input!$C324)&lt;1),Input!H324,0)</f>
        <v>0</v>
      </c>
      <c r="E308" s="177">
        <f>IF(OR(COUNTIF($B$2:$B307,Input!$F324)&lt;1,COUNTIF($O$2:$O307,Input!$C324)&lt;1),Input!I324,0)</f>
        <v>0</v>
      </c>
      <c r="F308" s="177">
        <f>IF(OR(COUNTIF($B$2:$B307,Input!$F324)&lt;1,COUNTIF($O$2:$O307,Input!$C324)&lt;1),Input!J324,0)</f>
        <v>0</v>
      </c>
      <c r="G308" s="177">
        <f>IF(OR(COUNTIF($B$2:$B307,Input!$F324)&lt;1,COUNTIF($O$2:$O307,Input!$C324)&lt;1),Input!K324,0)</f>
        <v>0</v>
      </c>
      <c r="H308" s="177">
        <f>IF(OR(COUNTIF($B$2:$B307,Input!$F324)&lt;1,COUNTIF($O$2:$O307,Input!$C324)&lt;1),Input!L324,0)</f>
        <v>0</v>
      </c>
      <c r="I308" s="177">
        <f>IF(OR(COUNTIF($B$2:$B307,Input!$F324)&lt;1,COUNTIF($O$2:$O307,Input!$C324)&lt;1),Input!M324,0)</f>
        <v>0</v>
      </c>
      <c r="J308" s="177">
        <f>IF(OR(COUNTIF($B$2:$B307,Input!$F324)&lt;1,COUNTIF($O$2:$O307,Input!$C324)&lt;1),Input!N324,0)</f>
        <v>0</v>
      </c>
      <c r="K308" s="177">
        <f>IF(OR(COUNTIF($B$2:$B307,Input!$F324)&lt;1,COUNTIF($O$2:$O307,Input!$C324)&lt;1),Input!O324,0)</f>
        <v>0</v>
      </c>
      <c r="L308" s="177">
        <f>IF(OR(COUNTIF($B$2:$B307,Input!$F324)&lt;1,COUNTIF($O$2:$O307,Input!$C324)&lt;1),Input!P324,0)</f>
        <v>0</v>
      </c>
      <c r="M308" s="129" t="str">
        <f t="shared" si="42"/>
        <v/>
      </c>
      <c r="N308" s="161">
        <f t="shared" si="40"/>
        <v>0</v>
      </c>
      <c r="O308" s="168">
        <f>Input!C324</f>
        <v>0</v>
      </c>
      <c r="P308" s="168"/>
      <c r="R308" s="131">
        <f t="shared" si="41"/>
        <v>0</v>
      </c>
      <c r="S308" s="133" t="str">
        <f t="shared" si="39"/>
        <v xml:space="preserve"> </v>
      </c>
      <c r="T308" s="133"/>
      <c r="U308" s="132" t="str">
        <f>_xlfn.IFNA(IF($D308=0,LOOKUP($F308,{0.1,0.2,0.3,0.4,0.5,0.6,0.7,0.8,0.9,1},{22,34,46,58,70,82,94,106,118,130}),""),"")</f>
        <v/>
      </c>
      <c r="V308" s="132" t="str">
        <f>_xlfn.IFNA(IF($D308=1,LOOKUP($F308,{0.1,0.2,0.3,0.4,0.5,0.6,0.7,0.8,0.9,1},{23,35,47,59,71,83,95,107,119,131}),""),"")</f>
        <v/>
      </c>
      <c r="W308" s="132" t="str">
        <f>_xlfn.IFNA(IF($D308=2,LOOKUP($F308,{0.1,0.2,0.3,0.4,0.5,0.6,0.7,0.8,0.9,1},{24,36,48,60,72,84,96,108,120,132}),""),"")</f>
        <v/>
      </c>
      <c r="X308" s="132" t="str">
        <f>_xlfn.IFNA(IF($D308=3,LOOKUP($F308,{0.1,0.2,0.3,0.4,0.5,0.6,0.7,0.8,0.9,1},{25,37,49,61,73,85,97,109,121,133}),""),"")</f>
        <v/>
      </c>
      <c r="Y308" s="132" t="str">
        <f>_xlfn.IFNA(IF($D308=4,LOOKUP($F308,{0.1,0.2,0.3,0.4,0.5,0.6,0.7,0.8,0.9,1},{26,38,50,62,74,86,98,110,122,134}),""),"")</f>
        <v/>
      </c>
      <c r="Z308" s="132" t="str">
        <f>_xlfn.IFNA(IF($D308=5,LOOKUP($F308,{0.1,0.2,0.3,0.4,0.5,0.6,0.7,0.8,0.9,1},{27,39,51,63,75,87,99,111,123,135}),""),"")</f>
        <v/>
      </c>
      <c r="AA308" s="132">
        <f t="shared" si="43"/>
        <v>0</v>
      </c>
      <c r="AB308" s="132" t="str">
        <f t="shared" si="44"/>
        <v>00</v>
      </c>
      <c r="AC308" s="82" t="e">
        <f>VLOOKUP(AB308,'AMI Ref'!T:U,2,FALSE)</f>
        <v>#N/A</v>
      </c>
      <c r="AD308" s="124"/>
      <c r="AE308" s="81" t="str">
        <f>_xlfn.IFNA(IF($D308=0,IF($J308="Not Paid by Tenant",0,INDEX('AMI Ref'!$K$5:$N$5,MATCH($J308,{"Oil","Gas","Electric - Other","ELECTRIC - HEAT PUMP"},0))),0),"")</f>
        <v/>
      </c>
      <c r="AF308" s="81">
        <f>_xlfn.IFNA(IF($D308=1,IF($J308="Not Paid by Tenant",0,INDEX('AMI Ref'!$K$6:$N$6,MATCH($J308,{"Oil","Gas","Electric - Other","ELECTRIC - HEAT PUMP"},0))),0),"")</f>
        <v>0</v>
      </c>
      <c r="AG308" s="81">
        <f>_xlfn.IFNA(IF($D308=2,IF($J308="Not Paid by Tenant",0,INDEX('AMI Ref'!$K$7:$N$7,MATCH($J308,{"Oil","Gas","Electric - Other","ELECTRIC - HEAT PUMP"},0))),0),"")</f>
        <v>0</v>
      </c>
      <c r="AH308" s="81">
        <f>_xlfn.IFNA(IF($D308=3,IF($J308="Not Paid by Tenant",0,INDEX('AMI Ref'!$K$8:$N$8,MATCH($J308,{"Oil","Gas","Electric - Other","ELECTRIC - HEAT PUMP"},0))),0),"")</f>
        <v>0</v>
      </c>
      <c r="AI308" s="81">
        <f>_xlfn.IFNA(IF($D308=4,IF($J308="Not Paid by Tenant",0,INDEX('AMI Ref'!$K$9:$N$9,MATCH($J308,{"Oil","Gas","Electric - Other","ELECTRIC - HEAT PUMP"},0))),0),"")</f>
        <v>0</v>
      </c>
      <c r="AJ308" s="81">
        <f>_xlfn.IFNA(IF($D308=5,IF($J308="Not Paid by Tenant",0,INDEX('AMI Ref'!$K$10:$N$10,MATCH($J308,{"Oil","Gas","Electric - Other","ELECTRIC - HEAT PUMP"},0))),0),"")</f>
        <v>0</v>
      </c>
      <c r="AK308" s="128"/>
      <c r="AL308" s="81" t="str">
        <f>_xlfn.IFNA(IF($D308=0,IF($K308="Not Paid by Tenant",0,INDEX('AMI Ref'!$O$5:$R$5,MATCH($K308,{"Oil","Gas","Electric - Other","Electric ccASHP - split"},0))),0),"")</f>
        <v/>
      </c>
      <c r="AM308" s="81">
        <f>_xlfn.IFNA(IF($D308=1,IF($K308="Not Paid by Tenant",0,INDEX('AMI Ref'!$O$6:$R$6,MATCH($K308,{"Oil","Gas","Electric - Other","Electric ccASHP - split"},0))),0),"")</f>
        <v>0</v>
      </c>
      <c r="AN308" s="81">
        <f>_xlfn.IFNA(IF($D308=2,IF($K308="Not Paid by Tenant",0,INDEX('AMI Ref'!$O$7:$R$7,MATCH($K308,{"Oil","Gas","Electric - Other","Electric ccASHP - split"},0))),0),"")</f>
        <v>0</v>
      </c>
      <c r="AO308" s="81">
        <f>_xlfn.IFNA(IF($D308=3,IF($K308="Not Paid by Tenant",0,INDEX('AMI Ref'!$O$8:$R$8,MATCH($K308,{"Oil","Gas","Electric - Other","Electric ccASHP - split"},0))),0),"")</f>
        <v>0</v>
      </c>
      <c r="AP308" s="81">
        <f>_xlfn.IFNA(IF($D308=4,IF($K308="Not Paid by Tenant",0,INDEX('AMI Ref'!$O$9:$R$9,MATCH($K308,{"Oil","Gas","Electric - Other","Electric ccASHP - split"},0))),0),"")</f>
        <v>0</v>
      </c>
      <c r="AQ308" s="81">
        <f>_xlfn.IFNA(IF($D308=5,IF($K308="Not Paid by Tenant",0,INDEX('AMI Ref'!$O$10:$R$10,MATCH($K308,{"Oil","Gas","Electric - Other","Electric ccASHP - split"},0))),0),"")</f>
        <v>0</v>
      </c>
      <c r="AR308" s="124">
        <f t="shared" si="45"/>
        <v>0</v>
      </c>
      <c r="AS308" s="123" t="e">
        <f t="shared" si="46"/>
        <v>#N/A</v>
      </c>
    </row>
    <row r="309" spans="1:45" ht="12.95" customHeight="1" x14ac:dyDescent="0.2">
      <c r="A309" s="130">
        <v>307</v>
      </c>
      <c r="B309" s="177">
        <f>IF(OR(COUNTIF($B$2:$B308,Input!$F325)&lt;1,COUNTIF($O$2:$O308,Input!$C325)&lt;1),Input!F325,0)</f>
        <v>0</v>
      </c>
      <c r="C309" s="177">
        <f>IF(OR(COUNTIF($B$2:$B308,Input!$F325)&lt;1,COUNTIF($O$2:$O308,Input!$C325)&lt;1),Input!G325,0)</f>
        <v>0</v>
      </c>
      <c r="D309" s="177">
        <f>IF(OR(COUNTIF($B$2:$B308,Input!$F325)&lt;1,COUNTIF($O$2:$O308,Input!$C325)&lt;1),Input!H325,0)</f>
        <v>0</v>
      </c>
      <c r="E309" s="177">
        <f>IF(OR(COUNTIF($B$2:$B308,Input!$F325)&lt;1,COUNTIF($O$2:$O308,Input!$C325)&lt;1),Input!I325,0)</f>
        <v>0</v>
      </c>
      <c r="F309" s="177">
        <f>IF(OR(COUNTIF($B$2:$B308,Input!$F325)&lt;1,COUNTIF($O$2:$O308,Input!$C325)&lt;1),Input!J325,0)</f>
        <v>0</v>
      </c>
      <c r="G309" s="177">
        <f>IF(OR(COUNTIF($B$2:$B308,Input!$F325)&lt;1,COUNTIF($O$2:$O308,Input!$C325)&lt;1),Input!K325,0)</f>
        <v>0</v>
      </c>
      <c r="H309" s="177">
        <f>IF(OR(COUNTIF($B$2:$B308,Input!$F325)&lt;1,COUNTIF($O$2:$O308,Input!$C325)&lt;1),Input!L325,0)</f>
        <v>0</v>
      </c>
      <c r="I309" s="177">
        <f>IF(OR(COUNTIF($B$2:$B308,Input!$F325)&lt;1,COUNTIF($O$2:$O308,Input!$C325)&lt;1),Input!M325,0)</f>
        <v>0</v>
      </c>
      <c r="J309" s="177">
        <f>IF(OR(COUNTIF($B$2:$B308,Input!$F325)&lt;1,COUNTIF($O$2:$O308,Input!$C325)&lt;1),Input!N325,0)</f>
        <v>0</v>
      </c>
      <c r="K309" s="177">
        <f>IF(OR(COUNTIF($B$2:$B308,Input!$F325)&lt;1,COUNTIF($O$2:$O308,Input!$C325)&lt;1),Input!O325,0)</f>
        <v>0</v>
      </c>
      <c r="L309" s="177">
        <f>IF(OR(COUNTIF($B$2:$B308,Input!$F325)&lt;1,COUNTIF($O$2:$O308,Input!$C325)&lt;1),Input!P325,0)</f>
        <v>0</v>
      </c>
      <c r="M309" s="129" t="str">
        <f t="shared" si="42"/>
        <v/>
      </c>
      <c r="N309" s="161">
        <f t="shared" si="40"/>
        <v>0</v>
      </c>
      <c r="O309" s="168">
        <f>Input!C325</f>
        <v>0</v>
      </c>
      <c r="P309" s="168"/>
      <c r="R309" s="131">
        <f t="shared" si="41"/>
        <v>0</v>
      </c>
      <c r="S309" s="133" t="str">
        <f t="shared" si="39"/>
        <v xml:space="preserve"> </v>
      </c>
      <c r="T309" s="133"/>
      <c r="U309" s="132" t="str">
        <f>_xlfn.IFNA(IF($D309=0,LOOKUP($F309,{0.1,0.2,0.3,0.4,0.5,0.6,0.7,0.8,0.9,1},{22,34,46,58,70,82,94,106,118,130}),""),"")</f>
        <v/>
      </c>
      <c r="V309" s="132" t="str">
        <f>_xlfn.IFNA(IF($D309=1,LOOKUP($F309,{0.1,0.2,0.3,0.4,0.5,0.6,0.7,0.8,0.9,1},{23,35,47,59,71,83,95,107,119,131}),""),"")</f>
        <v/>
      </c>
      <c r="W309" s="132" t="str">
        <f>_xlfn.IFNA(IF($D309=2,LOOKUP($F309,{0.1,0.2,0.3,0.4,0.5,0.6,0.7,0.8,0.9,1},{24,36,48,60,72,84,96,108,120,132}),""),"")</f>
        <v/>
      </c>
      <c r="X309" s="132" t="str">
        <f>_xlfn.IFNA(IF($D309=3,LOOKUP($F309,{0.1,0.2,0.3,0.4,0.5,0.6,0.7,0.8,0.9,1},{25,37,49,61,73,85,97,109,121,133}),""),"")</f>
        <v/>
      </c>
      <c r="Y309" s="132" t="str">
        <f>_xlfn.IFNA(IF($D309=4,LOOKUP($F309,{0.1,0.2,0.3,0.4,0.5,0.6,0.7,0.8,0.9,1},{26,38,50,62,74,86,98,110,122,134}),""),"")</f>
        <v/>
      </c>
      <c r="Z309" s="132" t="str">
        <f>_xlfn.IFNA(IF($D309=5,LOOKUP($F309,{0.1,0.2,0.3,0.4,0.5,0.6,0.7,0.8,0.9,1},{27,39,51,63,75,87,99,111,123,135}),""),"")</f>
        <v/>
      </c>
      <c r="AA309" s="132">
        <f t="shared" si="43"/>
        <v>0</v>
      </c>
      <c r="AB309" s="132" t="str">
        <f t="shared" si="44"/>
        <v>00</v>
      </c>
      <c r="AC309" s="82" t="e">
        <f>VLOOKUP(AB309,'AMI Ref'!T:U,2,FALSE)</f>
        <v>#N/A</v>
      </c>
      <c r="AD309" s="124"/>
      <c r="AE309" s="81" t="str">
        <f>_xlfn.IFNA(IF($D309=0,IF($J309="Not Paid by Tenant",0,INDEX('AMI Ref'!$K$5:$N$5,MATCH($J309,{"Oil","Gas","Electric - Other","ELECTRIC - HEAT PUMP"},0))),0),"")</f>
        <v/>
      </c>
      <c r="AF309" s="81">
        <f>_xlfn.IFNA(IF($D309=1,IF($J309="Not Paid by Tenant",0,INDEX('AMI Ref'!$K$6:$N$6,MATCH($J309,{"Oil","Gas","Electric - Other","ELECTRIC - HEAT PUMP"},0))),0),"")</f>
        <v>0</v>
      </c>
      <c r="AG309" s="81">
        <f>_xlfn.IFNA(IF($D309=2,IF($J309="Not Paid by Tenant",0,INDEX('AMI Ref'!$K$7:$N$7,MATCH($J309,{"Oil","Gas","Electric - Other","ELECTRIC - HEAT PUMP"},0))),0),"")</f>
        <v>0</v>
      </c>
      <c r="AH309" s="81">
        <f>_xlfn.IFNA(IF($D309=3,IF($J309="Not Paid by Tenant",0,INDEX('AMI Ref'!$K$8:$N$8,MATCH($J309,{"Oil","Gas","Electric - Other","ELECTRIC - HEAT PUMP"},0))),0),"")</f>
        <v>0</v>
      </c>
      <c r="AI309" s="81">
        <f>_xlfn.IFNA(IF($D309=4,IF($J309="Not Paid by Tenant",0,INDEX('AMI Ref'!$K$9:$N$9,MATCH($J309,{"Oil","Gas","Electric - Other","ELECTRIC - HEAT PUMP"},0))),0),"")</f>
        <v>0</v>
      </c>
      <c r="AJ309" s="81">
        <f>_xlfn.IFNA(IF($D309=5,IF($J309="Not Paid by Tenant",0,INDEX('AMI Ref'!$K$10:$N$10,MATCH($J309,{"Oil","Gas","Electric - Other","ELECTRIC - HEAT PUMP"},0))),0),"")</f>
        <v>0</v>
      </c>
      <c r="AK309" s="128"/>
      <c r="AL309" s="81" t="str">
        <f>_xlfn.IFNA(IF($D309=0,IF($K309="Not Paid by Tenant",0,INDEX('AMI Ref'!$O$5:$R$5,MATCH($K309,{"Oil","Gas","Electric - Other","Electric ccASHP - split"},0))),0),"")</f>
        <v/>
      </c>
      <c r="AM309" s="81">
        <f>_xlfn.IFNA(IF($D309=1,IF($K309="Not Paid by Tenant",0,INDEX('AMI Ref'!$O$6:$R$6,MATCH($K309,{"Oil","Gas","Electric - Other","Electric ccASHP - split"},0))),0),"")</f>
        <v>0</v>
      </c>
      <c r="AN309" s="81">
        <f>_xlfn.IFNA(IF($D309=2,IF($K309="Not Paid by Tenant",0,INDEX('AMI Ref'!$O$7:$R$7,MATCH($K309,{"Oil","Gas","Electric - Other","Electric ccASHP - split"},0))),0),"")</f>
        <v>0</v>
      </c>
      <c r="AO309" s="81">
        <f>_xlfn.IFNA(IF($D309=3,IF($K309="Not Paid by Tenant",0,INDEX('AMI Ref'!$O$8:$R$8,MATCH($K309,{"Oil","Gas","Electric - Other","Electric ccASHP - split"},0))),0),"")</f>
        <v>0</v>
      </c>
      <c r="AP309" s="81">
        <f>_xlfn.IFNA(IF($D309=4,IF($K309="Not Paid by Tenant",0,INDEX('AMI Ref'!$O$9:$R$9,MATCH($K309,{"Oil","Gas","Electric - Other","Electric ccASHP - split"},0))),0),"")</f>
        <v>0</v>
      </c>
      <c r="AQ309" s="81">
        <f>_xlfn.IFNA(IF($D309=5,IF($K309="Not Paid by Tenant",0,INDEX('AMI Ref'!$O$10:$R$10,MATCH($K309,{"Oil","Gas","Electric - Other","Electric ccASHP - split"},0))),0),"")</f>
        <v>0</v>
      </c>
      <c r="AR309" s="124">
        <f t="shared" si="45"/>
        <v>0</v>
      </c>
      <c r="AS309" s="123" t="e">
        <f t="shared" si="46"/>
        <v>#N/A</v>
      </c>
    </row>
    <row r="310" spans="1:45" ht="12.95" customHeight="1" x14ac:dyDescent="0.2">
      <c r="A310" s="130">
        <v>308</v>
      </c>
      <c r="B310" s="177">
        <f>IF(OR(COUNTIF($B$2:$B309,Input!$F326)&lt;1,COUNTIF($O$2:$O309,Input!$C326)&lt;1),Input!F326,0)</f>
        <v>0</v>
      </c>
      <c r="C310" s="177">
        <f>IF(OR(COUNTIF($B$2:$B309,Input!$F326)&lt;1,COUNTIF($O$2:$O309,Input!$C326)&lt;1),Input!G326,0)</f>
        <v>0</v>
      </c>
      <c r="D310" s="177">
        <f>IF(OR(COUNTIF($B$2:$B309,Input!$F326)&lt;1,COUNTIF($O$2:$O309,Input!$C326)&lt;1),Input!H326,0)</f>
        <v>0</v>
      </c>
      <c r="E310" s="177">
        <f>IF(OR(COUNTIF($B$2:$B309,Input!$F326)&lt;1,COUNTIF($O$2:$O309,Input!$C326)&lt;1),Input!I326,0)</f>
        <v>0</v>
      </c>
      <c r="F310" s="177">
        <f>IF(OR(COUNTIF($B$2:$B309,Input!$F326)&lt;1,COUNTIF($O$2:$O309,Input!$C326)&lt;1),Input!J326,0)</f>
        <v>0</v>
      </c>
      <c r="G310" s="177">
        <f>IF(OR(COUNTIF($B$2:$B309,Input!$F326)&lt;1,COUNTIF($O$2:$O309,Input!$C326)&lt;1),Input!K326,0)</f>
        <v>0</v>
      </c>
      <c r="H310" s="177">
        <f>IF(OR(COUNTIF($B$2:$B309,Input!$F326)&lt;1,COUNTIF($O$2:$O309,Input!$C326)&lt;1),Input!L326,0)</f>
        <v>0</v>
      </c>
      <c r="I310" s="177">
        <f>IF(OR(COUNTIF($B$2:$B309,Input!$F326)&lt;1,COUNTIF($O$2:$O309,Input!$C326)&lt;1),Input!M326,0)</f>
        <v>0</v>
      </c>
      <c r="J310" s="177">
        <f>IF(OR(COUNTIF($B$2:$B309,Input!$F326)&lt;1,COUNTIF($O$2:$O309,Input!$C326)&lt;1),Input!N326,0)</f>
        <v>0</v>
      </c>
      <c r="K310" s="177">
        <f>IF(OR(COUNTIF($B$2:$B309,Input!$F326)&lt;1,COUNTIF($O$2:$O309,Input!$C326)&lt;1),Input!O326,0)</f>
        <v>0</v>
      </c>
      <c r="L310" s="177">
        <f>IF(OR(COUNTIF($B$2:$B309,Input!$F326)&lt;1,COUNTIF($O$2:$O309,Input!$C326)&lt;1),Input!P326,0)</f>
        <v>0</v>
      </c>
      <c r="M310" s="129" t="str">
        <f t="shared" si="42"/>
        <v/>
      </c>
      <c r="N310" s="161">
        <f t="shared" si="40"/>
        <v>0</v>
      </c>
      <c r="O310" s="168">
        <f>Input!C326</f>
        <v>0</v>
      </c>
      <c r="P310" s="168"/>
      <c r="R310" s="131">
        <f t="shared" si="41"/>
        <v>0</v>
      </c>
      <c r="S310" s="133" t="str">
        <f t="shared" si="39"/>
        <v xml:space="preserve"> </v>
      </c>
      <c r="T310" s="133"/>
      <c r="U310" s="132" t="str">
        <f>_xlfn.IFNA(IF($D310=0,LOOKUP($F310,{0.1,0.2,0.3,0.4,0.5,0.6,0.7,0.8,0.9,1},{22,34,46,58,70,82,94,106,118,130}),""),"")</f>
        <v/>
      </c>
      <c r="V310" s="132" t="str">
        <f>_xlfn.IFNA(IF($D310=1,LOOKUP($F310,{0.1,0.2,0.3,0.4,0.5,0.6,0.7,0.8,0.9,1},{23,35,47,59,71,83,95,107,119,131}),""),"")</f>
        <v/>
      </c>
      <c r="W310" s="132" t="str">
        <f>_xlfn.IFNA(IF($D310=2,LOOKUP($F310,{0.1,0.2,0.3,0.4,0.5,0.6,0.7,0.8,0.9,1},{24,36,48,60,72,84,96,108,120,132}),""),"")</f>
        <v/>
      </c>
      <c r="X310" s="132" t="str">
        <f>_xlfn.IFNA(IF($D310=3,LOOKUP($F310,{0.1,0.2,0.3,0.4,0.5,0.6,0.7,0.8,0.9,1},{25,37,49,61,73,85,97,109,121,133}),""),"")</f>
        <v/>
      </c>
      <c r="Y310" s="132" t="str">
        <f>_xlfn.IFNA(IF($D310=4,LOOKUP($F310,{0.1,0.2,0.3,0.4,0.5,0.6,0.7,0.8,0.9,1},{26,38,50,62,74,86,98,110,122,134}),""),"")</f>
        <v/>
      </c>
      <c r="Z310" s="132" t="str">
        <f>_xlfn.IFNA(IF($D310=5,LOOKUP($F310,{0.1,0.2,0.3,0.4,0.5,0.6,0.7,0.8,0.9,1},{27,39,51,63,75,87,99,111,123,135}),""),"")</f>
        <v/>
      </c>
      <c r="AA310" s="132">
        <f t="shared" si="43"/>
        <v>0</v>
      </c>
      <c r="AB310" s="132" t="str">
        <f t="shared" si="44"/>
        <v>00</v>
      </c>
      <c r="AC310" s="82" t="e">
        <f>VLOOKUP(AB310,'AMI Ref'!T:U,2,FALSE)</f>
        <v>#N/A</v>
      </c>
      <c r="AD310" s="124"/>
      <c r="AE310" s="81" t="str">
        <f>_xlfn.IFNA(IF($D310=0,IF($J310="Not Paid by Tenant",0,INDEX('AMI Ref'!$K$5:$N$5,MATCH($J310,{"Oil","Gas","Electric - Other","ELECTRIC - HEAT PUMP"},0))),0),"")</f>
        <v/>
      </c>
      <c r="AF310" s="81">
        <f>_xlfn.IFNA(IF($D310=1,IF($J310="Not Paid by Tenant",0,INDEX('AMI Ref'!$K$6:$N$6,MATCH($J310,{"Oil","Gas","Electric - Other","ELECTRIC - HEAT PUMP"},0))),0),"")</f>
        <v>0</v>
      </c>
      <c r="AG310" s="81">
        <f>_xlfn.IFNA(IF($D310=2,IF($J310="Not Paid by Tenant",0,INDEX('AMI Ref'!$K$7:$N$7,MATCH($J310,{"Oil","Gas","Electric - Other","ELECTRIC - HEAT PUMP"},0))),0),"")</f>
        <v>0</v>
      </c>
      <c r="AH310" s="81">
        <f>_xlfn.IFNA(IF($D310=3,IF($J310="Not Paid by Tenant",0,INDEX('AMI Ref'!$K$8:$N$8,MATCH($J310,{"Oil","Gas","Electric - Other","ELECTRIC - HEAT PUMP"},0))),0),"")</f>
        <v>0</v>
      </c>
      <c r="AI310" s="81">
        <f>_xlfn.IFNA(IF($D310=4,IF($J310="Not Paid by Tenant",0,INDEX('AMI Ref'!$K$9:$N$9,MATCH($J310,{"Oil","Gas","Electric - Other","ELECTRIC - HEAT PUMP"},0))),0),"")</f>
        <v>0</v>
      </c>
      <c r="AJ310" s="81">
        <f>_xlfn.IFNA(IF($D310=5,IF($J310="Not Paid by Tenant",0,INDEX('AMI Ref'!$K$10:$N$10,MATCH($J310,{"Oil","Gas","Electric - Other","ELECTRIC - HEAT PUMP"},0))),0),"")</f>
        <v>0</v>
      </c>
      <c r="AK310" s="128"/>
      <c r="AL310" s="81" t="str">
        <f>_xlfn.IFNA(IF($D310=0,IF($K310="Not Paid by Tenant",0,INDEX('AMI Ref'!$O$5:$R$5,MATCH($K310,{"Oil","Gas","Electric - Other","Electric ccASHP - split"},0))),0),"")</f>
        <v/>
      </c>
      <c r="AM310" s="81">
        <f>_xlfn.IFNA(IF($D310=1,IF($K310="Not Paid by Tenant",0,INDEX('AMI Ref'!$O$6:$R$6,MATCH($K310,{"Oil","Gas","Electric - Other","Electric ccASHP - split"},0))),0),"")</f>
        <v>0</v>
      </c>
      <c r="AN310" s="81">
        <f>_xlfn.IFNA(IF($D310=2,IF($K310="Not Paid by Tenant",0,INDEX('AMI Ref'!$O$7:$R$7,MATCH($K310,{"Oil","Gas","Electric - Other","Electric ccASHP - split"},0))),0),"")</f>
        <v>0</v>
      </c>
      <c r="AO310" s="81">
        <f>_xlfn.IFNA(IF($D310=3,IF($K310="Not Paid by Tenant",0,INDEX('AMI Ref'!$O$8:$R$8,MATCH($K310,{"Oil","Gas","Electric - Other","Electric ccASHP - split"},0))),0),"")</f>
        <v>0</v>
      </c>
      <c r="AP310" s="81">
        <f>_xlfn.IFNA(IF($D310=4,IF($K310="Not Paid by Tenant",0,INDEX('AMI Ref'!$O$9:$R$9,MATCH($K310,{"Oil","Gas","Electric - Other","Electric ccASHP - split"},0))),0),"")</f>
        <v>0</v>
      </c>
      <c r="AQ310" s="81">
        <f>_xlfn.IFNA(IF($D310=5,IF($K310="Not Paid by Tenant",0,INDEX('AMI Ref'!$O$10:$R$10,MATCH($K310,{"Oil","Gas","Electric - Other","Electric ccASHP - split"},0))),0),"")</f>
        <v>0</v>
      </c>
      <c r="AR310" s="124">
        <f t="shared" si="45"/>
        <v>0</v>
      </c>
      <c r="AS310" s="123" t="e">
        <f t="shared" si="46"/>
        <v>#N/A</v>
      </c>
    </row>
    <row r="311" spans="1:45" ht="12.95" customHeight="1" x14ac:dyDescent="0.2">
      <c r="A311" s="130">
        <v>309</v>
      </c>
      <c r="B311" s="177">
        <f>IF(OR(COUNTIF($B$2:$B310,Input!$F327)&lt;1,COUNTIF($O$2:$O310,Input!$C327)&lt;1),Input!F327,0)</f>
        <v>0</v>
      </c>
      <c r="C311" s="177">
        <f>IF(OR(COUNTIF($B$2:$B310,Input!$F327)&lt;1,COUNTIF($O$2:$O310,Input!$C327)&lt;1),Input!G327,0)</f>
        <v>0</v>
      </c>
      <c r="D311" s="177">
        <f>IF(OR(COUNTIF($B$2:$B310,Input!$F327)&lt;1,COUNTIF($O$2:$O310,Input!$C327)&lt;1),Input!H327,0)</f>
        <v>0</v>
      </c>
      <c r="E311" s="177">
        <f>IF(OR(COUNTIF($B$2:$B310,Input!$F327)&lt;1,COUNTIF($O$2:$O310,Input!$C327)&lt;1),Input!I327,0)</f>
        <v>0</v>
      </c>
      <c r="F311" s="177">
        <f>IF(OR(COUNTIF($B$2:$B310,Input!$F327)&lt;1,COUNTIF($O$2:$O310,Input!$C327)&lt;1),Input!J327,0)</f>
        <v>0</v>
      </c>
      <c r="G311" s="177">
        <f>IF(OR(COUNTIF($B$2:$B310,Input!$F327)&lt;1,COUNTIF($O$2:$O310,Input!$C327)&lt;1),Input!K327,0)</f>
        <v>0</v>
      </c>
      <c r="H311" s="177">
        <f>IF(OR(COUNTIF($B$2:$B310,Input!$F327)&lt;1,COUNTIF($O$2:$O310,Input!$C327)&lt;1),Input!L327,0)</f>
        <v>0</v>
      </c>
      <c r="I311" s="177">
        <f>IF(OR(COUNTIF($B$2:$B310,Input!$F327)&lt;1,COUNTIF($O$2:$O310,Input!$C327)&lt;1),Input!M327,0)</f>
        <v>0</v>
      </c>
      <c r="J311" s="177">
        <f>IF(OR(COUNTIF($B$2:$B310,Input!$F327)&lt;1,COUNTIF($O$2:$O310,Input!$C327)&lt;1),Input!N327,0)</f>
        <v>0</v>
      </c>
      <c r="K311" s="177">
        <f>IF(OR(COUNTIF($B$2:$B310,Input!$F327)&lt;1,COUNTIF($O$2:$O310,Input!$C327)&lt;1),Input!O327,0)</f>
        <v>0</v>
      </c>
      <c r="L311" s="177">
        <f>IF(OR(COUNTIF($B$2:$B310,Input!$F327)&lt;1,COUNTIF($O$2:$O310,Input!$C327)&lt;1),Input!P327,0)</f>
        <v>0</v>
      </c>
      <c r="M311" s="129" t="str">
        <f t="shared" si="42"/>
        <v/>
      </c>
      <c r="N311" s="161">
        <f t="shared" si="40"/>
        <v>0</v>
      </c>
      <c r="O311" s="168">
        <f>Input!C327</f>
        <v>0</v>
      </c>
      <c r="P311" s="168"/>
      <c r="R311" s="131">
        <f t="shared" si="41"/>
        <v>0</v>
      </c>
      <c r="S311" s="133" t="str">
        <f t="shared" si="39"/>
        <v xml:space="preserve"> </v>
      </c>
      <c r="T311" s="133"/>
      <c r="U311" s="132" t="str">
        <f>_xlfn.IFNA(IF($D311=0,LOOKUP($F311,{0.1,0.2,0.3,0.4,0.5,0.6,0.7,0.8,0.9,1},{22,34,46,58,70,82,94,106,118,130}),""),"")</f>
        <v/>
      </c>
      <c r="V311" s="132" t="str">
        <f>_xlfn.IFNA(IF($D311=1,LOOKUP($F311,{0.1,0.2,0.3,0.4,0.5,0.6,0.7,0.8,0.9,1},{23,35,47,59,71,83,95,107,119,131}),""),"")</f>
        <v/>
      </c>
      <c r="W311" s="132" t="str">
        <f>_xlfn.IFNA(IF($D311=2,LOOKUP($F311,{0.1,0.2,0.3,0.4,0.5,0.6,0.7,0.8,0.9,1},{24,36,48,60,72,84,96,108,120,132}),""),"")</f>
        <v/>
      </c>
      <c r="X311" s="132" t="str">
        <f>_xlfn.IFNA(IF($D311=3,LOOKUP($F311,{0.1,0.2,0.3,0.4,0.5,0.6,0.7,0.8,0.9,1},{25,37,49,61,73,85,97,109,121,133}),""),"")</f>
        <v/>
      </c>
      <c r="Y311" s="132" t="str">
        <f>_xlfn.IFNA(IF($D311=4,LOOKUP($F311,{0.1,0.2,0.3,0.4,0.5,0.6,0.7,0.8,0.9,1},{26,38,50,62,74,86,98,110,122,134}),""),"")</f>
        <v/>
      </c>
      <c r="Z311" s="132" t="str">
        <f>_xlfn.IFNA(IF($D311=5,LOOKUP($F311,{0.1,0.2,0.3,0.4,0.5,0.6,0.7,0.8,0.9,1},{27,39,51,63,75,87,99,111,123,135}),""),"")</f>
        <v/>
      </c>
      <c r="AA311" s="132">
        <f t="shared" si="43"/>
        <v>0</v>
      </c>
      <c r="AB311" s="132" t="str">
        <f t="shared" si="44"/>
        <v>00</v>
      </c>
      <c r="AC311" s="82" t="e">
        <f>VLOOKUP(AB311,'AMI Ref'!T:U,2,FALSE)</f>
        <v>#N/A</v>
      </c>
      <c r="AD311" s="124"/>
      <c r="AE311" s="81" t="str">
        <f>_xlfn.IFNA(IF($D311=0,IF($J311="Not Paid by Tenant",0,INDEX('AMI Ref'!$K$5:$N$5,MATCH($J311,{"Oil","Gas","Electric - Other","ELECTRIC - HEAT PUMP"},0))),0),"")</f>
        <v/>
      </c>
      <c r="AF311" s="81">
        <f>_xlfn.IFNA(IF($D311=1,IF($J311="Not Paid by Tenant",0,INDEX('AMI Ref'!$K$6:$N$6,MATCH($J311,{"Oil","Gas","Electric - Other","ELECTRIC - HEAT PUMP"},0))),0),"")</f>
        <v>0</v>
      </c>
      <c r="AG311" s="81">
        <f>_xlfn.IFNA(IF($D311=2,IF($J311="Not Paid by Tenant",0,INDEX('AMI Ref'!$K$7:$N$7,MATCH($J311,{"Oil","Gas","Electric - Other","ELECTRIC - HEAT PUMP"},0))),0),"")</f>
        <v>0</v>
      </c>
      <c r="AH311" s="81">
        <f>_xlfn.IFNA(IF($D311=3,IF($J311="Not Paid by Tenant",0,INDEX('AMI Ref'!$K$8:$N$8,MATCH($J311,{"Oil","Gas","Electric - Other","ELECTRIC - HEAT PUMP"},0))),0),"")</f>
        <v>0</v>
      </c>
      <c r="AI311" s="81">
        <f>_xlfn.IFNA(IF($D311=4,IF($J311="Not Paid by Tenant",0,INDEX('AMI Ref'!$K$9:$N$9,MATCH($J311,{"Oil","Gas","Electric - Other","ELECTRIC - HEAT PUMP"},0))),0),"")</f>
        <v>0</v>
      </c>
      <c r="AJ311" s="81">
        <f>_xlfn.IFNA(IF($D311=5,IF($J311="Not Paid by Tenant",0,INDEX('AMI Ref'!$K$10:$N$10,MATCH($J311,{"Oil","Gas","Electric - Other","ELECTRIC - HEAT PUMP"},0))),0),"")</f>
        <v>0</v>
      </c>
      <c r="AK311" s="128"/>
      <c r="AL311" s="81" t="str">
        <f>_xlfn.IFNA(IF($D311=0,IF($K311="Not Paid by Tenant",0,INDEX('AMI Ref'!$O$5:$R$5,MATCH($K311,{"Oil","Gas","Electric - Other","Electric ccASHP - split"},0))),0),"")</f>
        <v/>
      </c>
      <c r="AM311" s="81">
        <f>_xlfn.IFNA(IF($D311=1,IF($K311="Not Paid by Tenant",0,INDEX('AMI Ref'!$O$6:$R$6,MATCH($K311,{"Oil","Gas","Electric - Other","Electric ccASHP - split"},0))),0),"")</f>
        <v>0</v>
      </c>
      <c r="AN311" s="81">
        <f>_xlfn.IFNA(IF($D311=2,IF($K311="Not Paid by Tenant",0,INDEX('AMI Ref'!$O$7:$R$7,MATCH($K311,{"Oil","Gas","Electric - Other","Electric ccASHP - split"},0))),0),"")</f>
        <v>0</v>
      </c>
      <c r="AO311" s="81">
        <f>_xlfn.IFNA(IF($D311=3,IF($K311="Not Paid by Tenant",0,INDEX('AMI Ref'!$O$8:$R$8,MATCH($K311,{"Oil","Gas","Electric - Other","Electric ccASHP - split"},0))),0),"")</f>
        <v>0</v>
      </c>
      <c r="AP311" s="81">
        <f>_xlfn.IFNA(IF($D311=4,IF($K311="Not Paid by Tenant",0,INDEX('AMI Ref'!$O$9:$R$9,MATCH($K311,{"Oil","Gas","Electric - Other","Electric ccASHP - split"},0))),0),"")</f>
        <v>0</v>
      </c>
      <c r="AQ311" s="81">
        <f>_xlfn.IFNA(IF($D311=5,IF($K311="Not Paid by Tenant",0,INDEX('AMI Ref'!$O$10:$R$10,MATCH($K311,{"Oil","Gas","Electric - Other","Electric ccASHP - split"},0))),0),"")</f>
        <v>0</v>
      </c>
      <c r="AR311" s="124">
        <f t="shared" si="45"/>
        <v>0</v>
      </c>
      <c r="AS311" s="123" t="e">
        <f t="shared" si="46"/>
        <v>#N/A</v>
      </c>
    </row>
    <row r="312" spans="1:45" ht="12.95" customHeight="1" x14ac:dyDescent="0.2">
      <c r="A312" s="130">
        <v>310</v>
      </c>
      <c r="B312" s="177">
        <f>IF(OR(COUNTIF($B$2:$B311,Input!$F328)&lt;1,COUNTIF($O$2:$O311,Input!$C328)&lt;1),Input!F328,0)</f>
        <v>0</v>
      </c>
      <c r="C312" s="177">
        <f>IF(OR(COUNTIF($B$2:$B311,Input!$F328)&lt;1,COUNTIF($O$2:$O311,Input!$C328)&lt;1),Input!G328,0)</f>
        <v>0</v>
      </c>
      <c r="D312" s="177">
        <f>IF(OR(COUNTIF($B$2:$B311,Input!$F328)&lt;1,COUNTIF($O$2:$O311,Input!$C328)&lt;1),Input!H328,0)</f>
        <v>0</v>
      </c>
      <c r="E312" s="177">
        <f>IF(OR(COUNTIF($B$2:$B311,Input!$F328)&lt;1,COUNTIF($O$2:$O311,Input!$C328)&lt;1),Input!I328,0)</f>
        <v>0</v>
      </c>
      <c r="F312" s="177">
        <f>IF(OR(COUNTIF($B$2:$B311,Input!$F328)&lt;1,COUNTIF($O$2:$O311,Input!$C328)&lt;1),Input!J328,0)</f>
        <v>0</v>
      </c>
      <c r="G312" s="177">
        <f>IF(OR(COUNTIF($B$2:$B311,Input!$F328)&lt;1,COUNTIF($O$2:$O311,Input!$C328)&lt;1),Input!K328,0)</f>
        <v>0</v>
      </c>
      <c r="H312" s="177">
        <f>IF(OR(COUNTIF($B$2:$B311,Input!$F328)&lt;1,COUNTIF($O$2:$O311,Input!$C328)&lt;1),Input!L328,0)</f>
        <v>0</v>
      </c>
      <c r="I312" s="177">
        <f>IF(OR(COUNTIF($B$2:$B311,Input!$F328)&lt;1,COUNTIF($O$2:$O311,Input!$C328)&lt;1),Input!M328,0)</f>
        <v>0</v>
      </c>
      <c r="J312" s="177">
        <f>IF(OR(COUNTIF($B$2:$B311,Input!$F328)&lt;1,COUNTIF($O$2:$O311,Input!$C328)&lt;1),Input!N328,0)</f>
        <v>0</v>
      </c>
      <c r="K312" s="177">
        <f>IF(OR(COUNTIF($B$2:$B311,Input!$F328)&lt;1,COUNTIF($O$2:$O311,Input!$C328)&lt;1),Input!O328,0)</f>
        <v>0</v>
      </c>
      <c r="L312" s="177">
        <f>IF(OR(COUNTIF($B$2:$B311,Input!$F328)&lt;1,COUNTIF($O$2:$O311,Input!$C328)&lt;1),Input!P328,0)</f>
        <v>0</v>
      </c>
      <c r="M312" s="129" t="str">
        <f t="shared" si="42"/>
        <v/>
      </c>
      <c r="N312" s="161">
        <f t="shared" si="40"/>
        <v>0</v>
      </c>
      <c r="O312" s="168">
        <f>Input!C328</f>
        <v>0</v>
      </c>
      <c r="P312" s="168"/>
      <c r="R312" s="131">
        <f t="shared" si="41"/>
        <v>0</v>
      </c>
      <c r="S312" s="133" t="str">
        <f t="shared" si="39"/>
        <v xml:space="preserve"> </v>
      </c>
      <c r="T312" s="133"/>
      <c r="U312" s="132" t="str">
        <f>_xlfn.IFNA(IF($D312=0,LOOKUP($F312,{0.1,0.2,0.3,0.4,0.5,0.6,0.7,0.8,0.9,1},{22,34,46,58,70,82,94,106,118,130}),""),"")</f>
        <v/>
      </c>
      <c r="V312" s="132" t="str">
        <f>_xlfn.IFNA(IF($D312=1,LOOKUP($F312,{0.1,0.2,0.3,0.4,0.5,0.6,0.7,0.8,0.9,1},{23,35,47,59,71,83,95,107,119,131}),""),"")</f>
        <v/>
      </c>
      <c r="W312" s="132" t="str">
        <f>_xlfn.IFNA(IF($D312=2,LOOKUP($F312,{0.1,0.2,0.3,0.4,0.5,0.6,0.7,0.8,0.9,1},{24,36,48,60,72,84,96,108,120,132}),""),"")</f>
        <v/>
      </c>
      <c r="X312" s="132" t="str">
        <f>_xlfn.IFNA(IF($D312=3,LOOKUP($F312,{0.1,0.2,0.3,0.4,0.5,0.6,0.7,0.8,0.9,1},{25,37,49,61,73,85,97,109,121,133}),""),"")</f>
        <v/>
      </c>
      <c r="Y312" s="132" t="str">
        <f>_xlfn.IFNA(IF($D312=4,LOOKUP($F312,{0.1,0.2,0.3,0.4,0.5,0.6,0.7,0.8,0.9,1},{26,38,50,62,74,86,98,110,122,134}),""),"")</f>
        <v/>
      </c>
      <c r="Z312" s="132" t="str">
        <f>_xlfn.IFNA(IF($D312=5,LOOKUP($F312,{0.1,0.2,0.3,0.4,0.5,0.6,0.7,0.8,0.9,1},{27,39,51,63,75,87,99,111,123,135}),""),"")</f>
        <v/>
      </c>
      <c r="AA312" s="132">
        <f t="shared" si="43"/>
        <v>0</v>
      </c>
      <c r="AB312" s="132" t="str">
        <f t="shared" si="44"/>
        <v>00</v>
      </c>
      <c r="AC312" s="82" t="e">
        <f>VLOOKUP(AB312,'AMI Ref'!T:U,2,FALSE)</f>
        <v>#N/A</v>
      </c>
      <c r="AD312" s="124"/>
      <c r="AE312" s="81" t="str">
        <f>_xlfn.IFNA(IF($D312=0,IF($J312="Not Paid by Tenant",0,INDEX('AMI Ref'!$K$5:$N$5,MATCH($J312,{"Oil","Gas","Electric - Other","ELECTRIC - HEAT PUMP"},0))),0),"")</f>
        <v/>
      </c>
      <c r="AF312" s="81">
        <f>_xlfn.IFNA(IF($D312=1,IF($J312="Not Paid by Tenant",0,INDEX('AMI Ref'!$K$6:$N$6,MATCH($J312,{"Oil","Gas","Electric - Other","ELECTRIC - HEAT PUMP"},0))),0),"")</f>
        <v>0</v>
      </c>
      <c r="AG312" s="81">
        <f>_xlfn.IFNA(IF($D312=2,IF($J312="Not Paid by Tenant",0,INDEX('AMI Ref'!$K$7:$N$7,MATCH($J312,{"Oil","Gas","Electric - Other","ELECTRIC - HEAT PUMP"},0))),0),"")</f>
        <v>0</v>
      </c>
      <c r="AH312" s="81">
        <f>_xlfn.IFNA(IF($D312=3,IF($J312="Not Paid by Tenant",0,INDEX('AMI Ref'!$K$8:$N$8,MATCH($J312,{"Oil","Gas","Electric - Other","ELECTRIC - HEAT PUMP"},0))),0),"")</f>
        <v>0</v>
      </c>
      <c r="AI312" s="81">
        <f>_xlfn.IFNA(IF($D312=4,IF($J312="Not Paid by Tenant",0,INDEX('AMI Ref'!$K$9:$N$9,MATCH($J312,{"Oil","Gas","Electric - Other","ELECTRIC - HEAT PUMP"},0))),0),"")</f>
        <v>0</v>
      </c>
      <c r="AJ312" s="81">
        <f>_xlfn.IFNA(IF($D312=5,IF($J312="Not Paid by Tenant",0,INDEX('AMI Ref'!$K$10:$N$10,MATCH($J312,{"Oil","Gas","Electric - Other","ELECTRIC - HEAT PUMP"},0))),0),"")</f>
        <v>0</v>
      </c>
      <c r="AK312" s="128"/>
      <c r="AL312" s="81" t="str">
        <f>_xlfn.IFNA(IF($D312=0,IF($K312="Not Paid by Tenant",0,INDEX('AMI Ref'!$O$5:$R$5,MATCH($K312,{"Oil","Gas","Electric - Other","Electric ccASHP - split"},0))),0),"")</f>
        <v/>
      </c>
      <c r="AM312" s="81">
        <f>_xlfn.IFNA(IF($D312=1,IF($K312="Not Paid by Tenant",0,INDEX('AMI Ref'!$O$6:$R$6,MATCH($K312,{"Oil","Gas","Electric - Other","Electric ccASHP - split"},0))),0),"")</f>
        <v>0</v>
      </c>
      <c r="AN312" s="81">
        <f>_xlfn.IFNA(IF($D312=2,IF($K312="Not Paid by Tenant",0,INDEX('AMI Ref'!$O$7:$R$7,MATCH($K312,{"Oil","Gas","Electric - Other","Electric ccASHP - split"},0))),0),"")</f>
        <v>0</v>
      </c>
      <c r="AO312" s="81">
        <f>_xlfn.IFNA(IF($D312=3,IF($K312="Not Paid by Tenant",0,INDEX('AMI Ref'!$O$8:$R$8,MATCH($K312,{"Oil","Gas","Electric - Other","Electric ccASHP - split"},0))),0),"")</f>
        <v>0</v>
      </c>
      <c r="AP312" s="81">
        <f>_xlfn.IFNA(IF($D312=4,IF($K312="Not Paid by Tenant",0,INDEX('AMI Ref'!$O$9:$R$9,MATCH($K312,{"Oil","Gas","Electric - Other","Electric ccASHP - split"},0))),0),"")</f>
        <v>0</v>
      </c>
      <c r="AQ312" s="81">
        <f>_xlfn.IFNA(IF($D312=5,IF($K312="Not Paid by Tenant",0,INDEX('AMI Ref'!$O$10:$R$10,MATCH($K312,{"Oil","Gas","Electric - Other","Electric ccASHP - split"},0))),0),"")</f>
        <v>0</v>
      </c>
      <c r="AR312" s="124">
        <f t="shared" si="45"/>
        <v>0</v>
      </c>
      <c r="AS312" s="123" t="e">
        <f t="shared" si="46"/>
        <v>#N/A</v>
      </c>
    </row>
    <row r="313" spans="1:45" ht="12.95" customHeight="1" x14ac:dyDescent="0.2">
      <c r="A313" s="130">
        <v>311</v>
      </c>
      <c r="B313" s="177">
        <f>IF(OR(COUNTIF($B$2:$B312,Input!$F329)&lt;1,COUNTIF($O$2:$O312,Input!$C329)&lt;1),Input!F329,0)</f>
        <v>0</v>
      </c>
      <c r="C313" s="177">
        <f>IF(OR(COUNTIF($B$2:$B312,Input!$F329)&lt;1,COUNTIF($O$2:$O312,Input!$C329)&lt;1),Input!G329,0)</f>
        <v>0</v>
      </c>
      <c r="D313" s="177">
        <f>IF(OR(COUNTIF($B$2:$B312,Input!$F329)&lt;1,COUNTIF($O$2:$O312,Input!$C329)&lt;1),Input!H329,0)</f>
        <v>0</v>
      </c>
      <c r="E313" s="177">
        <f>IF(OR(COUNTIF($B$2:$B312,Input!$F329)&lt;1,COUNTIF($O$2:$O312,Input!$C329)&lt;1),Input!I329,0)</f>
        <v>0</v>
      </c>
      <c r="F313" s="177">
        <f>IF(OR(COUNTIF($B$2:$B312,Input!$F329)&lt;1,COUNTIF($O$2:$O312,Input!$C329)&lt;1),Input!J329,0)</f>
        <v>0</v>
      </c>
      <c r="G313" s="177">
        <f>IF(OR(COUNTIF($B$2:$B312,Input!$F329)&lt;1,COUNTIF($O$2:$O312,Input!$C329)&lt;1),Input!K329,0)</f>
        <v>0</v>
      </c>
      <c r="H313" s="177">
        <f>IF(OR(COUNTIF($B$2:$B312,Input!$F329)&lt;1,COUNTIF($O$2:$O312,Input!$C329)&lt;1),Input!L329,0)</f>
        <v>0</v>
      </c>
      <c r="I313" s="177">
        <f>IF(OR(COUNTIF($B$2:$B312,Input!$F329)&lt;1,COUNTIF($O$2:$O312,Input!$C329)&lt;1),Input!M329,0)</f>
        <v>0</v>
      </c>
      <c r="J313" s="177">
        <f>IF(OR(COUNTIF($B$2:$B312,Input!$F329)&lt;1,COUNTIF($O$2:$O312,Input!$C329)&lt;1),Input!N329,0)</f>
        <v>0</v>
      </c>
      <c r="K313" s="177">
        <f>IF(OR(COUNTIF($B$2:$B312,Input!$F329)&lt;1,COUNTIF($O$2:$O312,Input!$C329)&lt;1),Input!O329,0)</f>
        <v>0</v>
      </c>
      <c r="L313" s="177">
        <f>IF(OR(COUNTIF($B$2:$B312,Input!$F329)&lt;1,COUNTIF($O$2:$O312,Input!$C329)&lt;1),Input!P329,0)</f>
        <v>0</v>
      </c>
      <c r="M313" s="129" t="str">
        <f t="shared" si="42"/>
        <v/>
      </c>
      <c r="N313" s="161">
        <f t="shared" si="40"/>
        <v>0</v>
      </c>
      <c r="O313" s="168">
        <f>Input!C329</f>
        <v>0</v>
      </c>
      <c r="P313" s="168"/>
      <c r="R313" s="131">
        <f t="shared" si="41"/>
        <v>0</v>
      </c>
      <c r="S313" s="133" t="str">
        <f t="shared" si="39"/>
        <v xml:space="preserve"> </v>
      </c>
      <c r="T313" s="133"/>
      <c r="U313" s="132" t="str">
        <f>_xlfn.IFNA(IF($D313=0,LOOKUP($F313,{0.1,0.2,0.3,0.4,0.5,0.6,0.7,0.8,0.9,1},{22,34,46,58,70,82,94,106,118,130}),""),"")</f>
        <v/>
      </c>
      <c r="V313" s="132" t="str">
        <f>_xlfn.IFNA(IF($D313=1,LOOKUP($F313,{0.1,0.2,0.3,0.4,0.5,0.6,0.7,0.8,0.9,1},{23,35,47,59,71,83,95,107,119,131}),""),"")</f>
        <v/>
      </c>
      <c r="W313" s="132" t="str">
        <f>_xlfn.IFNA(IF($D313=2,LOOKUP($F313,{0.1,0.2,0.3,0.4,0.5,0.6,0.7,0.8,0.9,1},{24,36,48,60,72,84,96,108,120,132}),""),"")</f>
        <v/>
      </c>
      <c r="X313" s="132" t="str">
        <f>_xlfn.IFNA(IF($D313=3,LOOKUP($F313,{0.1,0.2,0.3,0.4,0.5,0.6,0.7,0.8,0.9,1},{25,37,49,61,73,85,97,109,121,133}),""),"")</f>
        <v/>
      </c>
      <c r="Y313" s="132" t="str">
        <f>_xlfn.IFNA(IF($D313=4,LOOKUP($F313,{0.1,0.2,0.3,0.4,0.5,0.6,0.7,0.8,0.9,1},{26,38,50,62,74,86,98,110,122,134}),""),"")</f>
        <v/>
      </c>
      <c r="Z313" s="132" t="str">
        <f>_xlfn.IFNA(IF($D313=5,LOOKUP($F313,{0.1,0.2,0.3,0.4,0.5,0.6,0.7,0.8,0.9,1},{27,39,51,63,75,87,99,111,123,135}),""),"")</f>
        <v/>
      </c>
      <c r="AA313" s="132">
        <f t="shared" si="43"/>
        <v>0</v>
      </c>
      <c r="AB313" s="132" t="str">
        <f t="shared" si="44"/>
        <v>00</v>
      </c>
      <c r="AC313" s="82" t="e">
        <f>VLOOKUP(AB313,'AMI Ref'!T:U,2,FALSE)</f>
        <v>#N/A</v>
      </c>
      <c r="AD313" s="124"/>
      <c r="AE313" s="81" t="str">
        <f>_xlfn.IFNA(IF($D313=0,IF($J313="Not Paid by Tenant",0,INDEX('AMI Ref'!$K$5:$N$5,MATCH($J313,{"Oil","Gas","Electric - Other","ELECTRIC - HEAT PUMP"},0))),0),"")</f>
        <v/>
      </c>
      <c r="AF313" s="81">
        <f>_xlfn.IFNA(IF($D313=1,IF($J313="Not Paid by Tenant",0,INDEX('AMI Ref'!$K$6:$N$6,MATCH($J313,{"Oil","Gas","Electric - Other","ELECTRIC - HEAT PUMP"},0))),0),"")</f>
        <v>0</v>
      </c>
      <c r="AG313" s="81">
        <f>_xlfn.IFNA(IF($D313=2,IF($J313="Not Paid by Tenant",0,INDEX('AMI Ref'!$K$7:$N$7,MATCH($J313,{"Oil","Gas","Electric - Other","ELECTRIC - HEAT PUMP"},0))),0),"")</f>
        <v>0</v>
      </c>
      <c r="AH313" s="81">
        <f>_xlfn.IFNA(IF($D313=3,IF($J313="Not Paid by Tenant",0,INDEX('AMI Ref'!$K$8:$N$8,MATCH($J313,{"Oil","Gas","Electric - Other","ELECTRIC - HEAT PUMP"},0))),0),"")</f>
        <v>0</v>
      </c>
      <c r="AI313" s="81">
        <f>_xlfn.IFNA(IF($D313=4,IF($J313="Not Paid by Tenant",0,INDEX('AMI Ref'!$K$9:$N$9,MATCH($J313,{"Oil","Gas","Electric - Other","ELECTRIC - HEAT PUMP"},0))),0),"")</f>
        <v>0</v>
      </c>
      <c r="AJ313" s="81">
        <f>_xlfn.IFNA(IF($D313=5,IF($J313="Not Paid by Tenant",0,INDEX('AMI Ref'!$K$10:$N$10,MATCH($J313,{"Oil","Gas","Electric - Other","ELECTRIC - HEAT PUMP"},0))),0),"")</f>
        <v>0</v>
      </c>
      <c r="AK313" s="128"/>
      <c r="AL313" s="81" t="str">
        <f>_xlfn.IFNA(IF($D313=0,IF($K313="Not Paid by Tenant",0,INDEX('AMI Ref'!$O$5:$R$5,MATCH($K313,{"Oil","Gas","Electric - Other","Electric ccASHP - split"},0))),0),"")</f>
        <v/>
      </c>
      <c r="AM313" s="81">
        <f>_xlfn.IFNA(IF($D313=1,IF($K313="Not Paid by Tenant",0,INDEX('AMI Ref'!$O$6:$R$6,MATCH($K313,{"Oil","Gas","Electric - Other","Electric ccASHP - split"},0))),0),"")</f>
        <v>0</v>
      </c>
      <c r="AN313" s="81">
        <f>_xlfn.IFNA(IF($D313=2,IF($K313="Not Paid by Tenant",0,INDEX('AMI Ref'!$O$7:$R$7,MATCH($K313,{"Oil","Gas","Electric - Other","Electric ccASHP - split"},0))),0),"")</f>
        <v>0</v>
      </c>
      <c r="AO313" s="81">
        <f>_xlfn.IFNA(IF($D313=3,IF($K313="Not Paid by Tenant",0,INDEX('AMI Ref'!$O$8:$R$8,MATCH($K313,{"Oil","Gas","Electric - Other","Electric ccASHP - split"},0))),0),"")</f>
        <v>0</v>
      </c>
      <c r="AP313" s="81">
        <f>_xlfn.IFNA(IF($D313=4,IF($K313="Not Paid by Tenant",0,INDEX('AMI Ref'!$O$9:$R$9,MATCH($K313,{"Oil","Gas","Electric - Other","Electric ccASHP - split"},0))),0),"")</f>
        <v>0</v>
      </c>
      <c r="AQ313" s="81">
        <f>_xlfn.IFNA(IF($D313=5,IF($K313="Not Paid by Tenant",0,INDEX('AMI Ref'!$O$10:$R$10,MATCH($K313,{"Oil","Gas","Electric - Other","Electric ccASHP - split"},0))),0),"")</f>
        <v>0</v>
      </c>
      <c r="AR313" s="124">
        <f t="shared" si="45"/>
        <v>0</v>
      </c>
      <c r="AS313" s="123" t="e">
        <f t="shared" si="46"/>
        <v>#N/A</v>
      </c>
    </row>
    <row r="314" spans="1:45" ht="12.95" customHeight="1" x14ac:dyDescent="0.2">
      <c r="A314" s="130">
        <v>312</v>
      </c>
      <c r="B314" s="177">
        <f>IF(OR(COUNTIF($B$2:$B313,Input!$F330)&lt;1,COUNTIF($O$2:$O313,Input!$C330)&lt;1),Input!F330,0)</f>
        <v>0</v>
      </c>
      <c r="C314" s="177">
        <f>IF(OR(COUNTIF($B$2:$B313,Input!$F330)&lt;1,COUNTIF($O$2:$O313,Input!$C330)&lt;1),Input!G330,0)</f>
        <v>0</v>
      </c>
      <c r="D314" s="177">
        <f>IF(OR(COUNTIF($B$2:$B313,Input!$F330)&lt;1,COUNTIF($O$2:$O313,Input!$C330)&lt;1),Input!H330,0)</f>
        <v>0</v>
      </c>
      <c r="E314" s="177">
        <f>IF(OR(COUNTIF($B$2:$B313,Input!$F330)&lt;1,COUNTIF($O$2:$O313,Input!$C330)&lt;1),Input!I330,0)</f>
        <v>0</v>
      </c>
      <c r="F314" s="177">
        <f>IF(OR(COUNTIF($B$2:$B313,Input!$F330)&lt;1,COUNTIF($O$2:$O313,Input!$C330)&lt;1),Input!J330,0)</f>
        <v>0</v>
      </c>
      <c r="G314" s="177">
        <f>IF(OR(COUNTIF($B$2:$B313,Input!$F330)&lt;1,COUNTIF($O$2:$O313,Input!$C330)&lt;1),Input!K330,0)</f>
        <v>0</v>
      </c>
      <c r="H314" s="177">
        <f>IF(OR(COUNTIF($B$2:$B313,Input!$F330)&lt;1,COUNTIF($O$2:$O313,Input!$C330)&lt;1),Input!L330,0)</f>
        <v>0</v>
      </c>
      <c r="I314" s="177">
        <f>IF(OR(COUNTIF($B$2:$B313,Input!$F330)&lt;1,COUNTIF($O$2:$O313,Input!$C330)&lt;1),Input!M330,0)</f>
        <v>0</v>
      </c>
      <c r="J314" s="177">
        <f>IF(OR(COUNTIF($B$2:$B313,Input!$F330)&lt;1,COUNTIF($O$2:$O313,Input!$C330)&lt;1),Input!N330,0)</f>
        <v>0</v>
      </c>
      <c r="K314" s="177">
        <f>IF(OR(COUNTIF($B$2:$B313,Input!$F330)&lt;1,COUNTIF($O$2:$O313,Input!$C330)&lt;1),Input!O330,0)</f>
        <v>0</v>
      </c>
      <c r="L314" s="177">
        <f>IF(OR(COUNTIF($B$2:$B313,Input!$F330)&lt;1,COUNTIF($O$2:$O313,Input!$C330)&lt;1),Input!P330,0)</f>
        <v>0</v>
      </c>
      <c r="M314" s="129" t="str">
        <f t="shared" si="42"/>
        <v/>
      </c>
      <c r="N314" s="161">
        <f t="shared" si="40"/>
        <v>0</v>
      </c>
      <c r="O314" s="168">
        <f>Input!C330</f>
        <v>0</v>
      </c>
      <c r="P314" s="168"/>
      <c r="R314" s="131">
        <f t="shared" si="41"/>
        <v>0</v>
      </c>
      <c r="S314" s="133" t="str">
        <f t="shared" si="39"/>
        <v xml:space="preserve"> </v>
      </c>
      <c r="T314" s="133"/>
      <c r="U314" s="132" t="str">
        <f>_xlfn.IFNA(IF($D314=0,LOOKUP($F314,{0.1,0.2,0.3,0.4,0.5,0.6,0.7,0.8,0.9,1},{22,34,46,58,70,82,94,106,118,130}),""),"")</f>
        <v/>
      </c>
      <c r="V314" s="132" t="str">
        <f>_xlfn.IFNA(IF($D314=1,LOOKUP($F314,{0.1,0.2,0.3,0.4,0.5,0.6,0.7,0.8,0.9,1},{23,35,47,59,71,83,95,107,119,131}),""),"")</f>
        <v/>
      </c>
      <c r="W314" s="132" t="str">
        <f>_xlfn.IFNA(IF($D314=2,LOOKUP($F314,{0.1,0.2,0.3,0.4,0.5,0.6,0.7,0.8,0.9,1},{24,36,48,60,72,84,96,108,120,132}),""),"")</f>
        <v/>
      </c>
      <c r="X314" s="132" t="str">
        <f>_xlfn.IFNA(IF($D314=3,LOOKUP($F314,{0.1,0.2,0.3,0.4,0.5,0.6,0.7,0.8,0.9,1},{25,37,49,61,73,85,97,109,121,133}),""),"")</f>
        <v/>
      </c>
      <c r="Y314" s="132" t="str">
        <f>_xlfn.IFNA(IF($D314=4,LOOKUP($F314,{0.1,0.2,0.3,0.4,0.5,0.6,0.7,0.8,0.9,1},{26,38,50,62,74,86,98,110,122,134}),""),"")</f>
        <v/>
      </c>
      <c r="Z314" s="132" t="str">
        <f>_xlfn.IFNA(IF($D314=5,LOOKUP($F314,{0.1,0.2,0.3,0.4,0.5,0.6,0.7,0.8,0.9,1},{27,39,51,63,75,87,99,111,123,135}),""),"")</f>
        <v/>
      </c>
      <c r="AA314" s="132">
        <f t="shared" si="43"/>
        <v>0</v>
      </c>
      <c r="AB314" s="132" t="str">
        <f t="shared" si="44"/>
        <v>00</v>
      </c>
      <c r="AC314" s="82" t="e">
        <f>VLOOKUP(AB314,'AMI Ref'!T:U,2,FALSE)</f>
        <v>#N/A</v>
      </c>
      <c r="AD314" s="124"/>
      <c r="AE314" s="81" t="str">
        <f>_xlfn.IFNA(IF($D314=0,IF($J314="Not Paid by Tenant",0,INDEX('AMI Ref'!$K$5:$N$5,MATCH($J314,{"Oil","Gas","Electric - Other","ELECTRIC - HEAT PUMP"},0))),0),"")</f>
        <v/>
      </c>
      <c r="AF314" s="81">
        <f>_xlfn.IFNA(IF($D314=1,IF($J314="Not Paid by Tenant",0,INDEX('AMI Ref'!$K$6:$N$6,MATCH($J314,{"Oil","Gas","Electric - Other","ELECTRIC - HEAT PUMP"},0))),0),"")</f>
        <v>0</v>
      </c>
      <c r="AG314" s="81">
        <f>_xlfn.IFNA(IF($D314=2,IF($J314="Not Paid by Tenant",0,INDEX('AMI Ref'!$K$7:$N$7,MATCH($J314,{"Oil","Gas","Electric - Other","ELECTRIC - HEAT PUMP"},0))),0),"")</f>
        <v>0</v>
      </c>
      <c r="AH314" s="81">
        <f>_xlfn.IFNA(IF($D314=3,IF($J314="Not Paid by Tenant",0,INDEX('AMI Ref'!$K$8:$N$8,MATCH($J314,{"Oil","Gas","Electric - Other","ELECTRIC - HEAT PUMP"},0))),0),"")</f>
        <v>0</v>
      </c>
      <c r="AI314" s="81">
        <f>_xlfn.IFNA(IF($D314=4,IF($J314="Not Paid by Tenant",0,INDEX('AMI Ref'!$K$9:$N$9,MATCH($J314,{"Oil","Gas","Electric - Other","ELECTRIC - HEAT PUMP"},0))),0),"")</f>
        <v>0</v>
      </c>
      <c r="AJ314" s="81">
        <f>_xlfn.IFNA(IF($D314=5,IF($J314="Not Paid by Tenant",0,INDEX('AMI Ref'!$K$10:$N$10,MATCH($J314,{"Oil","Gas","Electric - Other","ELECTRIC - HEAT PUMP"},0))),0),"")</f>
        <v>0</v>
      </c>
      <c r="AK314" s="128"/>
      <c r="AL314" s="81" t="str">
        <f>_xlfn.IFNA(IF($D314=0,IF($K314="Not Paid by Tenant",0,INDEX('AMI Ref'!$O$5:$R$5,MATCH($K314,{"Oil","Gas","Electric - Other","Electric ccASHP - split"},0))),0),"")</f>
        <v/>
      </c>
      <c r="AM314" s="81">
        <f>_xlfn.IFNA(IF($D314=1,IF($K314="Not Paid by Tenant",0,INDEX('AMI Ref'!$O$6:$R$6,MATCH($K314,{"Oil","Gas","Electric - Other","Electric ccASHP - split"},0))),0),"")</f>
        <v>0</v>
      </c>
      <c r="AN314" s="81">
        <f>_xlfn.IFNA(IF($D314=2,IF($K314="Not Paid by Tenant",0,INDEX('AMI Ref'!$O$7:$R$7,MATCH($K314,{"Oil","Gas","Electric - Other","Electric ccASHP - split"},0))),0),"")</f>
        <v>0</v>
      </c>
      <c r="AO314" s="81">
        <f>_xlfn.IFNA(IF($D314=3,IF($K314="Not Paid by Tenant",0,INDEX('AMI Ref'!$O$8:$R$8,MATCH($K314,{"Oil","Gas","Electric - Other","Electric ccASHP - split"},0))),0),"")</f>
        <v>0</v>
      </c>
      <c r="AP314" s="81">
        <f>_xlfn.IFNA(IF($D314=4,IF($K314="Not Paid by Tenant",0,INDEX('AMI Ref'!$O$9:$R$9,MATCH($K314,{"Oil","Gas","Electric - Other","Electric ccASHP - split"},0))),0),"")</f>
        <v>0</v>
      </c>
      <c r="AQ314" s="81">
        <f>_xlfn.IFNA(IF($D314=5,IF($K314="Not Paid by Tenant",0,INDEX('AMI Ref'!$O$10:$R$10,MATCH($K314,{"Oil","Gas","Electric - Other","Electric ccASHP - split"},0))),0),"")</f>
        <v>0</v>
      </c>
      <c r="AR314" s="124">
        <f t="shared" si="45"/>
        <v>0</v>
      </c>
      <c r="AS314" s="123" t="e">
        <f t="shared" si="46"/>
        <v>#N/A</v>
      </c>
    </row>
    <row r="315" spans="1:45" ht="12.95" customHeight="1" x14ac:dyDescent="0.2">
      <c r="A315" s="130">
        <v>313</v>
      </c>
      <c r="B315" s="177">
        <f>IF(OR(COUNTIF($B$2:$B314,Input!$F331)&lt;1,COUNTIF($O$2:$O314,Input!$C331)&lt;1),Input!F331,0)</f>
        <v>0</v>
      </c>
      <c r="C315" s="177">
        <f>IF(OR(COUNTIF($B$2:$B314,Input!$F331)&lt;1,COUNTIF($O$2:$O314,Input!$C331)&lt;1),Input!G331,0)</f>
        <v>0</v>
      </c>
      <c r="D315" s="177">
        <f>IF(OR(COUNTIF($B$2:$B314,Input!$F331)&lt;1,COUNTIF($O$2:$O314,Input!$C331)&lt;1),Input!H331,0)</f>
        <v>0</v>
      </c>
      <c r="E315" s="177">
        <f>IF(OR(COUNTIF($B$2:$B314,Input!$F331)&lt;1,COUNTIF($O$2:$O314,Input!$C331)&lt;1),Input!I331,0)</f>
        <v>0</v>
      </c>
      <c r="F315" s="177">
        <f>IF(OR(COUNTIF($B$2:$B314,Input!$F331)&lt;1,COUNTIF($O$2:$O314,Input!$C331)&lt;1),Input!J331,0)</f>
        <v>0</v>
      </c>
      <c r="G315" s="177">
        <f>IF(OR(COUNTIF($B$2:$B314,Input!$F331)&lt;1,COUNTIF($O$2:$O314,Input!$C331)&lt;1),Input!K331,0)</f>
        <v>0</v>
      </c>
      <c r="H315" s="177">
        <f>IF(OR(COUNTIF($B$2:$B314,Input!$F331)&lt;1,COUNTIF($O$2:$O314,Input!$C331)&lt;1),Input!L331,0)</f>
        <v>0</v>
      </c>
      <c r="I315" s="177">
        <f>IF(OR(COUNTIF($B$2:$B314,Input!$F331)&lt;1,COUNTIF($O$2:$O314,Input!$C331)&lt;1),Input!M331,0)</f>
        <v>0</v>
      </c>
      <c r="J315" s="177">
        <f>IF(OR(COUNTIF($B$2:$B314,Input!$F331)&lt;1,COUNTIF($O$2:$O314,Input!$C331)&lt;1),Input!N331,0)</f>
        <v>0</v>
      </c>
      <c r="K315" s="177">
        <f>IF(OR(COUNTIF($B$2:$B314,Input!$F331)&lt;1,COUNTIF($O$2:$O314,Input!$C331)&lt;1),Input!O331,0)</f>
        <v>0</v>
      </c>
      <c r="L315" s="177">
        <f>IF(OR(COUNTIF($B$2:$B314,Input!$F331)&lt;1,COUNTIF($O$2:$O314,Input!$C331)&lt;1),Input!P331,0)</f>
        <v>0</v>
      </c>
      <c r="M315" s="129" t="str">
        <f t="shared" si="42"/>
        <v/>
      </c>
      <c r="N315" s="161">
        <f t="shared" si="40"/>
        <v>0</v>
      </c>
      <c r="O315" s="168">
        <f>Input!C331</f>
        <v>0</v>
      </c>
      <c r="P315" s="168"/>
      <c r="R315" s="131">
        <f t="shared" si="41"/>
        <v>0</v>
      </c>
      <c r="S315" s="133" t="str">
        <f t="shared" si="39"/>
        <v xml:space="preserve"> </v>
      </c>
      <c r="T315" s="133"/>
      <c r="U315" s="132" t="str">
        <f>_xlfn.IFNA(IF($D315=0,LOOKUP($F315,{0.1,0.2,0.3,0.4,0.5,0.6,0.7,0.8,0.9,1},{22,34,46,58,70,82,94,106,118,130}),""),"")</f>
        <v/>
      </c>
      <c r="V315" s="132" t="str">
        <f>_xlfn.IFNA(IF($D315=1,LOOKUP($F315,{0.1,0.2,0.3,0.4,0.5,0.6,0.7,0.8,0.9,1},{23,35,47,59,71,83,95,107,119,131}),""),"")</f>
        <v/>
      </c>
      <c r="W315" s="132" t="str">
        <f>_xlfn.IFNA(IF($D315=2,LOOKUP($F315,{0.1,0.2,0.3,0.4,0.5,0.6,0.7,0.8,0.9,1},{24,36,48,60,72,84,96,108,120,132}),""),"")</f>
        <v/>
      </c>
      <c r="X315" s="132" t="str">
        <f>_xlfn.IFNA(IF($D315=3,LOOKUP($F315,{0.1,0.2,0.3,0.4,0.5,0.6,0.7,0.8,0.9,1},{25,37,49,61,73,85,97,109,121,133}),""),"")</f>
        <v/>
      </c>
      <c r="Y315" s="132" t="str">
        <f>_xlfn.IFNA(IF($D315=4,LOOKUP($F315,{0.1,0.2,0.3,0.4,0.5,0.6,0.7,0.8,0.9,1},{26,38,50,62,74,86,98,110,122,134}),""),"")</f>
        <v/>
      </c>
      <c r="Z315" s="132" t="str">
        <f>_xlfn.IFNA(IF($D315=5,LOOKUP($F315,{0.1,0.2,0.3,0.4,0.5,0.6,0.7,0.8,0.9,1},{27,39,51,63,75,87,99,111,123,135}),""),"")</f>
        <v/>
      </c>
      <c r="AA315" s="132">
        <f t="shared" si="43"/>
        <v>0</v>
      </c>
      <c r="AB315" s="132" t="str">
        <f t="shared" si="44"/>
        <v>00</v>
      </c>
      <c r="AC315" s="82" t="e">
        <f>VLOOKUP(AB315,'AMI Ref'!T:U,2,FALSE)</f>
        <v>#N/A</v>
      </c>
      <c r="AD315" s="124"/>
      <c r="AE315" s="81" t="str">
        <f>_xlfn.IFNA(IF($D315=0,IF($J315="Not Paid by Tenant",0,INDEX('AMI Ref'!$K$5:$N$5,MATCH($J315,{"Oil","Gas","Electric - Other","ELECTRIC - HEAT PUMP"},0))),0),"")</f>
        <v/>
      </c>
      <c r="AF315" s="81">
        <f>_xlfn.IFNA(IF($D315=1,IF($J315="Not Paid by Tenant",0,INDEX('AMI Ref'!$K$6:$N$6,MATCH($J315,{"Oil","Gas","Electric - Other","ELECTRIC - HEAT PUMP"},0))),0),"")</f>
        <v>0</v>
      </c>
      <c r="AG315" s="81">
        <f>_xlfn.IFNA(IF($D315=2,IF($J315="Not Paid by Tenant",0,INDEX('AMI Ref'!$K$7:$N$7,MATCH($J315,{"Oil","Gas","Electric - Other","ELECTRIC - HEAT PUMP"},0))),0),"")</f>
        <v>0</v>
      </c>
      <c r="AH315" s="81">
        <f>_xlfn.IFNA(IF($D315=3,IF($J315="Not Paid by Tenant",0,INDEX('AMI Ref'!$K$8:$N$8,MATCH($J315,{"Oil","Gas","Electric - Other","ELECTRIC - HEAT PUMP"},0))),0),"")</f>
        <v>0</v>
      </c>
      <c r="AI315" s="81">
        <f>_xlfn.IFNA(IF($D315=4,IF($J315="Not Paid by Tenant",0,INDEX('AMI Ref'!$K$9:$N$9,MATCH($J315,{"Oil","Gas","Electric - Other","ELECTRIC - HEAT PUMP"},0))),0),"")</f>
        <v>0</v>
      </c>
      <c r="AJ315" s="81">
        <f>_xlfn.IFNA(IF($D315=5,IF($J315="Not Paid by Tenant",0,INDEX('AMI Ref'!$K$10:$N$10,MATCH($J315,{"Oil","Gas","Electric - Other","ELECTRIC - HEAT PUMP"},0))),0),"")</f>
        <v>0</v>
      </c>
      <c r="AK315" s="128"/>
      <c r="AL315" s="81" t="str">
        <f>_xlfn.IFNA(IF($D315=0,IF($K315="Not Paid by Tenant",0,INDEX('AMI Ref'!$O$5:$R$5,MATCH($K315,{"Oil","Gas","Electric - Other","Electric ccASHP - split"},0))),0),"")</f>
        <v/>
      </c>
      <c r="AM315" s="81">
        <f>_xlfn.IFNA(IF($D315=1,IF($K315="Not Paid by Tenant",0,INDEX('AMI Ref'!$O$6:$R$6,MATCH($K315,{"Oil","Gas","Electric - Other","Electric ccASHP - split"},0))),0),"")</f>
        <v>0</v>
      </c>
      <c r="AN315" s="81">
        <f>_xlfn.IFNA(IF($D315=2,IF($K315="Not Paid by Tenant",0,INDEX('AMI Ref'!$O$7:$R$7,MATCH($K315,{"Oil","Gas","Electric - Other","Electric ccASHP - split"},0))),0),"")</f>
        <v>0</v>
      </c>
      <c r="AO315" s="81">
        <f>_xlfn.IFNA(IF($D315=3,IF($K315="Not Paid by Tenant",0,INDEX('AMI Ref'!$O$8:$R$8,MATCH($K315,{"Oil","Gas","Electric - Other","Electric ccASHP - split"},0))),0),"")</f>
        <v>0</v>
      </c>
      <c r="AP315" s="81">
        <f>_xlfn.IFNA(IF($D315=4,IF($K315="Not Paid by Tenant",0,INDEX('AMI Ref'!$O$9:$R$9,MATCH($K315,{"Oil","Gas","Electric - Other","Electric ccASHP - split"},0))),0),"")</f>
        <v>0</v>
      </c>
      <c r="AQ315" s="81">
        <f>_xlfn.IFNA(IF($D315=5,IF($K315="Not Paid by Tenant",0,INDEX('AMI Ref'!$O$10:$R$10,MATCH($K315,{"Oil","Gas","Electric - Other","Electric ccASHP - split"},0))),0),"")</f>
        <v>0</v>
      </c>
      <c r="AR315" s="124">
        <f t="shared" si="45"/>
        <v>0</v>
      </c>
      <c r="AS315" s="123" t="e">
        <f t="shared" si="46"/>
        <v>#N/A</v>
      </c>
    </row>
    <row r="316" spans="1:45" ht="12.95" customHeight="1" x14ac:dyDescent="0.2">
      <c r="A316" s="130">
        <v>314</v>
      </c>
      <c r="B316" s="177">
        <f>IF(OR(COUNTIF($B$2:$B315,Input!$F332)&lt;1,COUNTIF($O$2:$O315,Input!$C332)&lt;1),Input!F332,0)</f>
        <v>0</v>
      </c>
      <c r="C316" s="177">
        <f>IF(OR(COUNTIF($B$2:$B315,Input!$F332)&lt;1,COUNTIF($O$2:$O315,Input!$C332)&lt;1),Input!G332,0)</f>
        <v>0</v>
      </c>
      <c r="D316" s="177">
        <f>IF(OR(COUNTIF($B$2:$B315,Input!$F332)&lt;1,COUNTIF($O$2:$O315,Input!$C332)&lt;1),Input!H332,0)</f>
        <v>0</v>
      </c>
      <c r="E316" s="177">
        <f>IF(OR(COUNTIF($B$2:$B315,Input!$F332)&lt;1,COUNTIF($O$2:$O315,Input!$C332)&lt;1),Input!I332,0)</f>
        <v>0</v>
      </c>
      <c r="F316" s="177">
        <f>IF(OR(COUNTIF($B$2:$B315,Input!$F332)&lt;1,COUNTIF($O$2:$O315,Input!$C332)&lt;1),Input!J332,0)</f>
        <v>0</v>
      </c>
      <c r="G316" s="177">
        <f>IF(OR(COUNTIF($B$2:$B315,Input!$F332)&lt;1,COUNTIF($O$2:$O315,Input!$C332)&lt;1),Input!K332,0)</f>
        <v>0</v>
      </c>
      <c r="H316" s="177">
        <f>IF(OR(COUNTIF($B$2:$B315,Input!$F332)&lt;1,COUNTIF($O$2:$O315,Input!$C332)&lt;1),Input!L332,0)</f>
        <v>0</v>
      </c>
      <c r="I316" s="177">
        <f>IF(OR(COUNTIF($B$2:$B315,Input!$F332)&lt;1,COUNTIF($O$2:$O315,Input!$C332)&lt;1),Input!M332,0)</f>
        <v>0</v>
      </c>
      <c r="J316" s="177">
        <f>IF(OR(COUNTIF($B$2:$B315,Input!$F332)&lt;1,COUNTIF($O$2:$O315,Input!$C332)&lt;1),Input!N332,0)</f>
        <v>0</v>
      </c>
      <c r="K316" s="177">
        <f>IF(OR(COUNTIF($B$2:$B315,Input!$F332)&lt;1,COUNTIF($O$2:$O315,Input!$C332)&lt;1),Input!O332,0)</f>
        <v>0</v>
      </c>
      <c r="L316" s="177">
        <f>IF(OR(COUNTIF($B$2:$B315,Input!$F332)&lt;1,COUNTIF($O$2:$O315,Input!$C332)&lt;1),Input!P332,0)</f>
        <v>0</v>
      </c>
      <c r="M316" s="129" t="str">
        <f t="shared" si="42"/>
        <v/>
      </c>
      <c r="N316" s="161">
        <f t="shared" si="40"/>
        <v>0</v>
      </c>
      <c r="O316" s="168">
        <f>Input!C332</f>
        <v>0</v>
      </c>
      <c r="P316" s="168"/>
      <c r="R316" s="131">
        <f t="shared" si="41"/>
        <v>0</v>
      </c>
      <c r="S316" s="133" t="str">
        <f t="shared" si="39"/>
        <v xml:space="preserve"> </v>
      </c>
      <c r="T316" s="133"/>
      <c r="U316" s="132" t="str">
        <f>_xlfn.IFNA(IF($D316=0,LOOKUP($F316,{0.1,0.2,0.3,0.4,0.5,0.6,0.7,0.8,0.9,1},{22,34,46,58,70,82,94,106,118,130}),""),"")</f>
        <v/>
      </c>
      <c r="V316" s="132" t="str">
        <f>_xlfn.IFNA(IF($D316=1,LOOKUP($F316,{0.1,0.2,0.3,0.4,0.5,0.6,0.7,0.8,0.9,1},{23,35,47,59,71,83,95,107,119,131}),""),"")</f>
        <v/>
      </c>
      <c r="W316" s="132" t="str">
        <f>_xlfn.IFNA(IF($D316=2,LOOKUP($F316,{0.1,0.2,0.3,0.4,0.5,0.6,0.7,0.8,0.9,1},{24,36,48,60,72,84,96,108,120,132}),""),"")</f>
        <v/>
      </c>
      <c r="X316" s="132" t="str">
        <f>_xlfn.IFNA(IF($D316=3,LOOKUP($F316,{0.1,0.2,0.3,0.4,0.5,0.6,0.7,0.8,0.9,1},{25,37,49,61,73,85,97,109,121,133}),""),"")</f>
        <v/>
      </c>
      <c r="Y316" s="132" t="str">
        <f>_xlfn.IFNA(IF($D316=4,LOOKUP($F316,{0.1,0.2,0.3,0.4,0.5,0.6,0.7,0.8,0.9,1},{26,38,50,62,74,86,98,110,122,134}),""),"")</f>
        <v/>
      </c>
      <c r="Z316" s="132" t="str">
        <f>_xlfn.IFNA(IF($D316=5,LOOKUP($F316,{0.1,0.2,0.3,0.4,0.5,0.6,0.7,0.8,0.9,1},{27,39,51,63,75,87,99,111,123,135}),""),"")</f>
        <v/>
      </c>
      <c r="AA316" s="132">
        <f t="shared" si="43"/>
        <v>0</v>
      </c>
      <c r="AB316" s="132" t="str">
        <f t="shared" si="44"/>
        <v>00</v>
      </c>
      <c r="AC316" s="82" t="e">
        <f>VLOOKUP(AB316,'AMI Ref'!T:U,2,FALSE)</f>
        <v>#N/A</v>
      </c>
      <c r="AD316" s="124"/>
      <c r="AE316" s="81" t="str">
        <f>_xlfn.IFNA(IF($D316=0,IF($J316="Not Paid by Tenant",0,INDEX('AMI Ref'!$K$5:$N$5,MATCH($J316,{"Oil","Gas","Electric - Other","ELECTRIC - HEAT PUMP"},0))),0),"")</f>
        <v/>
      </c>
      <c r="AF316" s="81">
        <f>_xlfn.IFNA(IF($D316=1,IF($J316="Not Paid by Tenant",0,INDEX('AMI Ref'!$K$6:$N$6,MATCH($J316,{"Oil","Gas","Electric - Other","ELECTRIC - HEAT PUMP"},0))),0),"")</f>
        <v>0</v>
      </c>
      <c r="AG316" s="81">
        <f>_xlfn.IFNA(IF($D316=2,IF($J316="Not Paid by Tenant",0,INDEX('AMI Ref'!$K$7:$N$7,MATCH($J316,{"Oil","Gas","Electric - Other","ELECTRIC - HEAT PUMP"},0))),0),"")</f>
        <v>0</v>
      </c>
      <c r="AH316" s="81">
        <f>_xlfn.IFNA(IF($D316=3,IF($J316="Not Paid by Tenant",0,INDEX('AMI Ref'!$K$8:$N$8,MATCH($J316,{"Oil","Gas","Electric - Other","ELECTRIC - HEAT PUMP"},0))),0),"")</f>
        <v>0</v>
      </c>
      <c r="AI316" s="81">
        <f>_xlfn.IFNA(IF($D316=4,IF($J316="Not Paid by Tenant",0,INDEX('AMI Ref'!$K$9:$N$9,MATCH($J316,{"Oil","Gas","Electric - Other","ELECTRIC - HEAT PUMP"},0))),0),"")</f>
        <v>0</v>
      </c>
      <c r="AJ316" s="81">
        <f>_xlfn.IFNA(IF($D316=5,IF($J316="Not Paid by Tenant",0,INDEX('AMI Ref'!$K$10:$N$10,MATCH($J316,{"Oil","Gas","Electric - Other","ELECTRIC - HEAT PUMP"},0))),0),"")</f>
        <v>0</v>
      </c>
      <c r="AK316" s="128"/>
      <c r="AL316" s="81" t="str">
        <f>_xlfn.IFNA(IF($D316=0,IF($K316="Not Paid by Tenant",0,INDEX('AMI Ref'!$O$5:$R$5,MATCH($K316,{"Oil","Gas","Electric - Other","Electric ccASHP - split"},0))),0),"")</f>
        <v/>
      </c>
      <c r="AM316" s="81">
        <f>_xlfn.IFNA(IF($D316=1,IF($K316="Not Paid by Tenant",0,INDEX('AMI Ref'!$O$6:$R$6,MATCH($K316,{"Oil","Gas","Electric - Other","Electric ccASHP - split"},0))),0),"")</f>
        <v>0</v>
      </c>
      <c r="AN316" s="81">
        <f>_xlfn.IFNA(IF($D316=2,IF($K316="Not Paid by Tenant",0,INDEX('AMI Ref'!$O$7:$R$7,MATCH($K316,{"Oil","Gas","Electric - Other","Electric ccASHP - split"},0))),0),"")</f>
        <v>0</v>
      </c>
      <c r="AO316" s="81">
        <f>_xlfn.IFNA(IF($D316=3,IF($K316="Not Paid by Tenant",0,INDEX('AMI Ref'!$O$8:$R$8,MATCH($K316,{"Oil","Gas","Electric - Other","Electric ccASHP - split"},0))),0),"")</f>
        <v>0</v>
      </c>
      <c r="AP316" s="81">
        <f>_xlfn.IFNA(IF($D316=4,IF($K316="Not Paid by Tenant",0,INDEX('AMI Ref'!$O$9:$R$9,MATCH($K316,{"Oil","Gas","Electric - Other","Electric ccASHP - split"},0))),0),"")</f>
        <v>0</v>
      </c>
      <c r="AQ316" s="81">
        <f>_xlfn.IFNA(IF($D316=5,IF($K316="Not Paid by Tenant",0,INDEX('AMI Ref'!$O$10:$R$10,MATCH($K316,{"Oil","Gas","Electric - Other","Electric ccASHP - split"},0))),0),"")</f>
        <v>0</v>
      </c>
      <c r="AR316" s="124">
        <f t="shared" si="45"/>
        <v>0</v>
      </c>
      <c r="AS316" s="123" t="e">
        <f t="shared" si="46"/>
        <v>#N/A</v>
      </c>
    </row>
    <row r="317" spans="1:45" ht="12.95" customHeight="1" x14ac:dyDescent="0.2">
      <c r="A317" s="130">
        <v>315</v>
      </c>
      <c r="B317" s="177">
        <f>IF(OR(COUNTIF($B$2:$B316,Input!$F333)&lt;1,COUNTIF($O$2:$O316,Input!$C333)&lt;1),Input!F333,0)</f>
        <v>0</v>
      </c>
      <c r="C317" s="177">
        <f>IF(OR(COUNTIF($B$2:$B316,Input!$F333)&lt;1,COUNTIF($O$2:$O316,Input!$C333)&lt;1),Input!G333,0)</f>
        <v>0</v>
      </c>
      <c r="D317" s="177">
        <f>IF(OR(COUNTIF($B$2:$B316,Input!$F333)&lt;1,COUNTIF($O$2:$O316,Input!$C333)&lt;1),Input!H333,0)</f>
        <v>0</v>
      </c>
      <c r="E317" s="177">
        <f>IF(OR(COUNTIF($B$2:$B316,Input!$F333)&lt;1,COUNTIF($O$2:$O316,Input!$C333)&lt;1),Input!I333,0)</f>
        <v>0</v>
      </c>
      <c r="F317" s="177">
        <f>IF(OR(COUNTIF($B$2:$B316,Input!$F333)&lt;1,COUNTIF($O$2:$O316,Input!$C333)&lt;1),Input!J333,0)</f>
        <v>0</v>
      </c>
      <c r="G317" s="177">
        <f>IF(OR(COUNTIF($B$2:$B316,Input!$F333)&lt;1,COUNTIF($O$2:$O316,Input!$C333)&lt;1),Input!K333,0)</f>
        <v>0</v>
      </c>
      <c r="H317" s="177">
        <f>IF(OR(COUNTIF($B$2:$B316,Input!$F333)&lt;1,COUNTIF($O$2:$O316,Input!$C333)&lt;1),Input!L333,0)</f>
        <v>0</v>
      </c>
      <c r="I317" s="177">
        <f>IF(OR(COUNTIF($B$2:$B316,Input!$F333)&lt;1,COUNTIF($O$2:$O316,Input!$C333)&lt;1),Input!M333,0)</f>
        <v>0</v>
      </c>
      <c r="J317" s="177">
        <f>IF(OR(COUNTIF($B$2:$B316,Input!$F333)&lt;1,COUNTIF($O$2:$O316,Input!$C333)&lt;1),Input!N333,0)</f>
        <v>0</v>
      </c>
      <c r="K317" s="177">
        <f>IF(OR(COUNTIF($B$2:$B316,Input!$F333)&lt;1,COUNTIF($O$2:$O316,Input!$C333)&lt;1),Input!O333,0)</f>
        <v>0</v>
      </c>
      <c r="L317" s="177">
        <f>IF(OR(COUNTIF($B$2:$B316,Input!$F333)&lt;1,COUNTIF($O$2:$O316,Input!$C333)&lt;1),Input!P333,0)</f>
        <v>0</v>
      </c>
      <c r="M317" s="129" t="str">
        <f t="shared" si="42"/>
        <v/>
      </c>
      <c r="N317" s="161">
        <f t="shared" si="40"/>
        <v>0</v>
      </c>
      <c r="O317" s="168">
        <f>Input!C333</f>
        <v>0</v>
      </c>
      <c r="P317" s="168"/>
      <c r="R317" s="131">
        <f t="shared" si="41"/>
        <v>0</v>
      </c>
      <c r="S317" s="133" t="str">
        <f t="shared" si="39"/>
        <v xml:space="preserve"> </v>
      </c>
      <c r="T317" s="133"/>
      <c r="U317" s="132" t="str">
        <f>_xlfn.IFNA(IF($D317=0,LOOKUP($F317,{0.1,0.2,0.3,0.4,0.5,0.6,0.7,0.8,0.9,1},{22,34,46,58,70,82,94,106,118,130}),""),"")</f>
        <v/>
      </c>
      <c r="V317" s="132" t="str">
        <f>_xlfn.IFNA(IF($D317=1,LOOKUP($F317,{0.1,0.2,0.3,0.4,0.5,0.6,0.7,0.8,0.9,1},{23,35,47,59,71,83,95,107,119,131}),""),"")</f>
        <v/>
      </c>
      <c r="W317" s="132" t="str">
        <f>_xlfn.IFNA(IF($D317=2,LOOKUP($F317,{0.1,0.2,0.3,0.4,0.5,0.6,0.7,0.8,0.9,1},{24,36,48,60,72,84,96,108,120,132}),""),"")</f>
        <v/>
      </c>
      <c r="X317" s="132" t="str">
        <f>_xlfn.IFNA(IF($D317=3,LOOKUP($F317,{0.1,0.2,0.3,0.4,0.5,0.6,0.7,0.8,0.9,1},{25,37,49,61,73,85,97,109,121,133}),""),"")</f>
        <v/>
      </c>
      <c r="Y317" s="132" t="str">
        <f>_xlfn.IFNA(IF($D317=4,LOOKUP($F317,{0.1,0.2,0.3,0.4,0.5,0.6,0.7,0.8,0.9,1},{26,38,50,62,74,86,98,110,122,134}),""),"")</f>
        <v/>
      </c>
      <c r="Z317" s="132" t="str">
        <f>_xlfn.IFNA(IF($D317=5,LOOKUP($F317,{0.1,0.2,0.3,0.4,0.5,0.6,0.7,0.8,0.9,1},{27,39,51,63,75,87,99,111,123,135}),""),"")</f>
        <v/>
      </c>
      <c r="AA317" s="132">
        <f t="shared" si="43"/>
        <v>0</v>
      </c>
      <c r="AB317" s="132" t="str">
        <f t="shared" si="44"/>
        <v>00</v>
      </c>
      <c r="AC317" s="82" t="e">
        <f>VLOOKUP(AB317,'AMI Ref'!T:U,2,FALSE)</f>
        <v>#N/A</v>
      </c>
      <c r="AD317" s="124"/>
      <c r="AE317" s="81" t="str">
        <f>_xlfn.IFNA(IF($D317=0,IF($J317="Not Paid by Tenant",0,INDEX('AMI Ref'!$K$5:$N$5,MATCH($J317,{"Oil","Gas","Electric - Other","ELECTRIC - HEAT PUMP"},0))),0),"")</f>
        <v/>
      </c>
      <c r="AF317" s="81">
        <f>_xlfn.IFNA(IF($D317=1,IF($J317="Not Paid by Tenant",0,INDEX('AMI Ref'!$K$6:$N$6,MATCH($J317,{"Oil","Gas","Electric - Other","ELECTRIC - HEAT PUMP"},0))),0),"")</f>
        <v>0</v>
      </c>
      <c r="AG317" s="81">
        <f>_xlfn.IFNA(IF($D317=2,IF($J317="Not Paid by Tenant",0,INDEX('AMI Ref'!$K$7:$N$7,MATCH($J317,{"Oil","Gas","Electric - Other","ELECTRIC - HEAT PUMP"},0))),0),"")</f>
        <v>0</v>
      </c>
      <c r="AH317" s="81">
        <f>_xlfn.IFNA(IF($D317=3,IF($J317="Not Paid by Tenant",0,INDEX('AMI Ref'!$K$8:$N$8,MATCH($J317,{"Oil","Gas","Electric - Other","ELECTRIC - HEAT PUMP"},0))),0),"")</f>
        <v>0</v>
      </c>
      <c r="AI317" s="81">
        <f>_xlfn.IFNA(IF($D317=4,IF($J317="Not Paid by Tenant",0,INDEX('AMI Ref'!$K$9:$N$9,MATCH($J317,{"Oil","Gas","Electric - Other","ELECTRIC - HEAT PUMP"},0))),0),"")</f>
        <v>0</v>
      </c>
      <c r="AJ317" s="81">
        <f>_xlfn.IFNA(IF($D317=5,IF($J317="Not Paid by Tenant",0,INDEX('AMI Ref'!$K$10:$N$10,MATCH($J317,{"Oil","Gas","Electric - Other","ELECTRIC - HEAT PUMP"},0))),0),"")</f>
        <v>0</v>
      </c>
      <c r="AK317" s="128"/>
      <c r="AL317" s="81" t="str">
        <f>_xlfn.IFNA(IF($D317=0,IF($K317="Not Paid by Tenant",0,INDEX('AMI Ref'!$O$5:$R$5,MATCH($K317,{"Oil","Gas","Electric - Other","Electric ccASHP - split"},0))),0),"")</f>
        <v/>
      </c>
      <c r="AM317" s="81">
        <f>_xlfn.IFNA(IF($D317=1,IF($K317="Not Paid by Tenant",0,INDEX('AMI Ref'!$O$6:$R$6,MATCH($K317,{"Oil","Gas","Electric - Other","Electric ccASHP - split"},0))),0),"")</f>
        <v>0</v>
      </c>
      <c r="AN317" s="81">
        <f>_xlfn.IFNA(IF($D317=2,IF($K317="Not Paid by Tenant",0,INDEX('AMI Ref'!$O$7:$R$7,MATCH($K317,{"Oil","Gas","Electric - Other","Electric ccASHP - split"},0))),0),"")</f>
        <v>0</v>
      </c>
      <c r="AO317" s="81">
        <f>_xlfn.IFNA(IF($D317=3,IF($K317="Not Paid by Tenant",0,INDEX('AMI Ref'!$O$8:$R$8,MATCH($K317,{"Oil","Gas","Electric - Other","Electric ccASHP - split"},0))),0),"")</f>
        <v>0</v>
      </c>
      <c r="AP317" s="81">
        <f>_xlfn.IFNA(IF($D317=4,IF($K317="Not Paid by Tenant",0,INDEX('AMI Ref'!$O$9:$R$9,MATCH($K317,{"Oil","Gas","Electric - Other","Electric ccASHP - split"},0))),0),"")</f>
        <v>0</v>
      </c>
      <c r="AQ317" s="81">
        <f>_xlfn.IFNA(IF($D317=5,IF($K317="Not Paid by Tenant",0,INDEX('AMI Ref'!$O$10:$R$10,MATCH($K317,{"Oil","Gas","Electric - Other","Electric ccASHP - split"},0))),0),"")</f>
        <v>0</v>
      </c>
      <c r="AR317" s="124">
        <f t="shared" si="45"/>
        <v>0</v>
      </c>
      <c r="AS317" s="123" t="e">
        <f t="shared" si="46"/>
        <v>#N/A</v>
      </c>
    </row>
    <row r="318" spans="1:45" ht="12.95" customHeight="1" x14ac:dyDescent="0.2">
      <c r="A318" s="130">
        <v>316</v>
      </c>
      <c r="B318" s="177">
        <f>IF(OR(COUNTIF($B$2:$B317,Input!$F334)&lt;1,COUNTIF($O$2:$O317,Input!$C334)&lt;1),Input!F334,0)</f>
        <v>0</v>
      </c>
      <c r="C318" s="177">
        <f>IF(OR(COUNTIF($B$2:$B317,Input!$F334)&lt;1,COUNTIF($O$2:$O317,Input!$C334)&lt;1),Input!G334,0)</f>
        <v>0</v>
      </c>
      <c r="D318" s="177">
        <f>IF(OR(COUNTIF($B$2:$B317,Input!$F334)&lt;1,COUNTIF($O$2:$O317,Input!$C334)&lt;1),Input!H334,0)</f>
        <v>0</v>
      </c>
      <c r="E318" s="177">
        <f>IF(OR(COUNTIF($B$2:$B317,Input!$F334)&lt;1,COUNTIF($O$2:$O317,Input!$C334)&lt;1),Input!I334,0)</f>
        <v>0</v>
      </c>
      <c r="F318" s="177">
        <f>IF(OR(COUNTIF($B$2:$B317,Input!$F334)&lt;1,COUNTIF($O$2:$O317,Input!$C334)&lt;1),Input!J334,0)</f>
        <v>0</v>
      </c>
      <c r="G318" s="177">
        <f>IF(OR(COUNTIF($B$2:$B317,Input!$F334)&lt;1,COUNTIF($O$2:$O317,Input!$C334)&lt;1),Input!K334,0)</f>
        <v>0</v>
      </c>
      <c r="H318" s="177">
        <f>IF(OR(COUNTIF($B$2:$B317,Input!$F334)&lt;1,COUNTIF($O$2:$O317,Input!$C334)&lt;1),Input!L334,0)</f>
        <v>0</v>
      </c>
      <c r="I318" s="177">
        <f>IF(OR(COUNTIF($B$2:$B317,Input!$F334)&lt;1,COUNTIF($O$2:$O317,Input!$C334)&lt;1),Input!M334,0)</f>
        <v>0</v>
      </c>
      <c r="J318" s="177">
        <f>IF(OR(COUNTIF($B$2:$B317,Input!$F334)&lt;1,COUNTIF($O$2:$O317,Input!$C334)&lt;1),Input!N334,0)</f>
        <v>0</v>
      </c>
      <c r="K318" s="177">
        <f>IF(OR(COUNTIF($B$2:$B317,Input!$F334)&lt;1,COUNTIF($O$2:$O317,Input!$C334)&lt;1),Input!O334,0)</f>
        <v>0</v>
      </c>
      <c r="L318" s="177">
        <f>IF(OR(COUNTIF($B$2:$B317,Input!$F334)&lt;1,COUNTIF($O$2:$O317,Input!$C334)&lt;1),Input!P334,0)</f>
        <v>0</v>
      </c>
      <c r="M318" s="129" t="str">
        <f t="shared" si="42"/>
        <v/>
      </c>
      <c r="N318" s="161">
        <f t="shared" si="40"/>
        <v>0</v>
      </c>
      <c r="O318" s="168">
        <f>Input!C334</f>
        <v>0</v>
      </c>
      <c r="P318" s="168"/>
      <c r="R318" s="131">
        <f t="shared" si="41"/>
        <v>0</v>
      </c>
      <c r="S318" s="133" t="str">
        <f t="shared" si="39"/>
        <v xml:space="preserve"> </v>
      </c>
      <c r="T318" s="133"/>
      <c r="U318" s="132" t="str">
        <f>_xlfn.IFNA(IF($D318=0,LOOKUP($F318,{0.1,0.2,0.3,0.4,0.5,0.6,0.7,0.8,0.9,1},{22,34,46,58,70,82,94,106,118,130}),""),"")</f>
        <v/>
      </c>
      <c r="V318" s="132" t="str">
        <f>_xlfn.IFNA(IF($D318=1,LOOKUP($F318,{0.1,0.2,0.3,0.4,0.5,0.6,0.7,0.8,0.9,1},{23,35,47,59,71,83,95,107,119,131}),""),"")</f>
        <v/>
      </c>
      <c r="W318" s="132" t="str">
        <f>_xlfn.IFNA(IF($D318=2,LOOKUP($F318,{0.1,0.2,0.3,0.4,0.5,0.6,0.7,0.8,0.9,1},{24,36,48,60,72,84,96,108,120,132}),""),"")</f>
        <v/>
      </c>
      <c r="X318" s="132" t="str">
        <f>_xlfn.IFNA(IF($D318=3,LOOKUP($F318,{0.1,0.2,0.3,0.4,0.5,0.6,0.7,0.8,0.9,1},{25,37,49,61,73,85,97,109,121,133}),""),"")</f>
        <v/>
      </c>
      <c r="Y318" s="132" t="str">
        <f>_xlfn.IFNA(IF($D318=4,LOOKUP($F318,{0.1,0.2,0.3,0.4,0.5,0.6,0.7,0.8,0.9,1},{26,38,50,62,74,86,98,110,122,134}),""),"")</f>
        <v/>
      </c>
      <c r="Z318" s="132" t="str">
        <f>_xlfn.IFNA(IF($D318=5,LOOKUP($F318,{0.1,0.2,0.3,0.4,0.5,0.6,0.7,0.8,0.9,1},{27,39,51,63,75,87,99,111,123,135}),""),"")</f>
        <v/>
      </c>
      <c r="AA318" s="132">
        <f t="shared" si="43"/>
        <v>0</v>
      </c>
      <c r="AB318" s="132" t="str">
        <f t="shared" si="44"/>
        <v>00</v>
      </c>
      <c r="AC318" s="82" t="e">
        <f>VLOOKUP(AB318,'AMI Ref'!T:U,2,FALSE)</f>
        <v>#N/A</v>
      </c>
      <c r="AD318" s="124"/>
      <c r="AE318" s="81" t="str">
        <f>_xlfn.IFNA(IF($D318=0,IF($J318="Not Paid by Tenant",0,INDEX('AMI Ref'!$K$5:$N$5,MATCH($J318,{"Oil","Gas","Electric - Other","ELECTRIC - HEAT PUMP"},0))),0),"")</f>
        <v/>
      </c>
      <c r="AF318" s="81">
        <f>_xlfn.IFNA(IF($D318=1,IF($J318="Not Paid by Tenant",0,INDEX('AMI Ref'!$K$6:$N$6,MATCH($J318,{"Oil","Gas","Electric - Other","ELECTRIC - HEAT PUMP"},0))),0),"")</f>
        <v>0</v>
      </c>
      <c r="AG318" s="81">
        <f>_xlfn.IFNA(IF($D318=2,IF($J318="Not Paid by Tenant",0,INDEX('AMI Ref'!$K$7:$N$7,MATCH($J318,{"Oil","Gas","Electric - Other","ELECTRIC - HEAT PUMP"},0))),0),"")</f>
        <v>0</v>
      </c>
      <c r="AH318" s="81">
        <f>_xlfn.IFNA(IF($D318=3,IF($J318="Not Paid by Tenant",0,INDEX('AMI Ref'!$K$8:$N$8,MATCH($J318,{"Oil","Gas","Electric - Other","ELECTRIC - HEAT PUMP"},0))),0),"")</f>
        <v>0</v>
      </c>
      <c r="AI318" s="81">
        <f>_xlfn.IFNA(IF($D318=4,IF($J318="Not Paid by Tenant",0,INDEX('AMI Ref'!$K$9:$N$9,MATCH($J318,{"Oil","Gas","Electric - Other","ELECTRIC - HEAT PUMP"},0))),0),"")</f>
        <v>0</v>
      </c>
      <c r="AJ318" s="81">
        <f>_xlfn.IFNA(IF($D318=5,IF($J318="Not Paid by Tenant",0,INDEX('AMI Ref'!$K$10:$N$10,MATCH($J318,{"Oil","Gas","Electric - Other","ELECTRIC - HEAT PUMP"},0))),0),"")</f>
        <v>0</v>
      </c>
      <c r="AK318" s="128"/>
      <c r="AL318" s="81" t="str">
        <f>_xlfn.IFNA(IF($D318=0,IF($K318="Not Paid by Tenant",0,INDEX('AMI Ref'!$O$5:$R$5,MATCH($K318,{"Oil","Gas","Electric - Other","Electric ccASHP - split"},0))),0),"")</f>
        <v/>
      </c>
      <c r="AM318" s="81">
        <f>_xlfn.IFNA(IF($D318=1,IF($K318="Not Paid by Tenant",0,INDEX('AMI Ref'!$O$6:$R$6,MATCH($K318,{"Oil","Gas","Electric - Other","Electric ccASHP - split"},0))),0),"")</f>
        <v>0</v>
      </c>
      <c r="AN318" s="81">
        <f>_xlfn.IFNA(IF($D318=2,IF($K318="Not Paid by Tenant",0,INDEX('AMI Ref'!$O$7:$R$7,MATCH($K318,{"Oil","Gas","Electric - Other","Electric ccASHP - split"},0))),0),"")</f>
        <v>0</v>
      </c>
      <c r="AO318" s="81">
        <f>_xlfn.IFNA(IF($D318=3,IF($K318="Not Paid by Tenant",0,INDEX('AMI Ref'!$O$8:$R$8,MATCH($K318,{"Oil","Gas","Electric - Other","Electric ccASHP - split"},0))),0),"")</f>
        <v>0</v>
      </c>
      <c r="AP318" s="81">
        <f>_xlfn.IFNA(IF($D318=4,IF($K318="Not Paid by Tenant",0,INDEX('AMI Ref'!$O$9:$R$9,MATCH($K318,{"Oil","Gas","Electric - Other","Electric ccASHP - split"},0))),0),"")</f>
        <v>0</v>
      </c>
      <c r="AQ318" s="81">
        <f>_xlfn.IFNA(IF($D318=5,IF($K318="Not Paid by Tenant",0,INDEX('AMI Ref'!$O$10:$R$10,MATCH($K318,{"Oil","Gas","Electric - Other","Electric ccASHP - split"},0))),0),"")</f>
        <v>0</v>
      </c>
      <c r="AR318" s="124">
        <f t="shared" si="45"/>
        <v>0</v>
      </c>
      <c r="AS318" s="123" t="e">
        <f t="shared" si="46"/>
        <v>#N/A</v>
      </c>
    </row>
    <row r="319" spans="1:45" ht="12.95" customHeight="1" x14ac:dyDescent="0.2">
      <c r="A319" s="130">
        <v>317</v>
      </c>
      <c r="B319" s="177">
        <f>IF(OR(COUNTIF($B$2:$B318,Input!$F335)&lt;1,COUNTIF($O$2:$O318,Input!$C335)&lt;1),Input!F335,0)</f>
        <v>0</v>
      </c>
      <c r="C319" s="177">
        <f>IF(OR(COUNTIF($B$2:$B318,Input!$F335)&lt;1,COUNTIF($O$2:$O318,Input!$C335)&lt;1),Input!G335,0)</f>
        <v>0</v>
      </c>
      <c r="D319" s="177">
        <f>IF(OR(COUNTIF($B$2:$B318,Input!$F335)&lt;1,COUNTIF($O$2:$O318,Input!$C335)&lt;1),Input!H335,0)</f>
        <v>0</v>
      </c>
      <c r="E319" s="177">
        <f>IF(OR(COUNTIF($B$2:$B318,Input!$F335)&lt;1,COUNTIF($O$2:$O318,Input!$C335)&lt;1),Input!I335,0)</f>
        <v>0</v>
      </c>
      <c r="F319" s="177">
        <f>IF(OR(COUNTIF($B$2:$B318,Input!$F335)&lt;1,COUNTIF($O$2:$O318,Input!$C335)&lt;1),Input!J335,0)</f>
        <v>0</v>
      </c>
      <c r="G319" s="177">
        <f>IF(OR(COUNTIF($B$2:$B318,Input!$F335)&lt;1,COUNTIF($O$2:$O318,Input!$C335)&lt;1),Input!K335,0)</f>
        <v>0</v>
      </c>
      <c r="H319" s="177">
        <f>IF(OR(COUNTIF($B$2:$B318,Input!$F335)&lt;1,COUNTIF($O$2:$O318,Input!$C335)&lt;1),Input!L335,0)</f>
        <v>0</v>
      </c>
      <c r="I319" s="177">
        <f>IF(OR(COUNTIF($B$2:$B318,Input!$F335)&lt;1,COUNTIF($O$2:$O318,Input!$C335)&lt;1),Input!M335,0)</f>
        <v>0</v>
      </c>
      <c r="J319" s="177">
        <f>IF(OR(COUNTIF($B$2:$B318,Input!$F335)&lt;1,COUNTIF($O$2:$O318,Input!$C335)&lt;1),Input!N335,0)</f>
        <v>0</v>
      </c>
      <c r="K319" s="177">
        <f>IF(OR(COUNTIF($B$2:$B318,Input!$F335)&lt;1,COUNTIF($O$2:$O318,Input!$C335)&lt;1),Input!O335,0)</f>
        <v>0</v>
      </c>
      <c r="L319" s="177">
        <f>IF(OR(COUNTIF($B$2:$B318,Input!$F335)&lt;1,COUNTIF($O$2:$O318,Input!$C335)&lt;1),Input!P335,0)</f>
        <v>0</v>
      </c>
      <c r="M319" s="129" t="str">
        <f t="shared" si="42"/>
        <v/>
      </c>
      <c r="N319" s="161">
        <f t="shared" si="40"/>
        <v>0</v>
      </c>
      <c r="O319" s="168">
        <f>Input!C335</f>
        <v>0</v>
      </c>
      <c r="P319" s="168"/>
      <c r="R319" s="131">
        <f t="shared" si="41"/>
        <v>0</v>
      </c>
      <c r="S319" s="133" t="str">
        <f t="shared" si="39"/>
        <v xml:space="preserve"> </v>
      </c>
      <c r="T319" s="133"/>
      <c r="U319" s="132" t="str">
        <f>_xlfn.IFNA(IF($D319=0,LOOKUP($F319,{0.1,0.2,0.3,0.4,0.5,0.6,0.7,0.8,0.9,1},{22,34,46,58,70,82,94,106,118,130}),""),"")</f>
        <v/>
      </c>
      <c r="V319" s="132" t="str">
        <f>_xlfn.IFNA(IF($D319=1,LOOKUP($F319,{0.1,0.2,0.3,0.4,0.5,0.6,0.7,0.8,0.9,1},{23,35,47,59,71,83,95,107,119,131}),""),"")</f>
        <v/>
      </c>
      <c r="W319" s="132" t="str">
        <f>_xlfn.IFNA(IF($D319=2,LOOKUP($F319,{0.1,0.2,0.3,0.4,0.5,0.6,0.7,0.8,0.9,1},{24,36,48,60,72,84,96,108,120,132}),""),"")</f>
        <v/>
      </c>
      <c r="X319" s="132" t="str">
        <f>_xlfn.IFNA(IF($D319=3,LOOKUP($F319,{0.1,0.2,0.3,0.4,0.5,0.6,0.7,0.8,0.9,1},{25,37,49,61,73,85,97,109,121,133}),""),"")</f>
        <v/>
      </c>
      <c r="Y319" s="132" t="str">
        <f>_xlfn.IFNA(IF($D319=4,LOOKUP($F319,{0.1,0.2,0.3,0.4,0.5,0.6,0.7,0.8,0.9,1},{26,38,50,62,74,86,98,110,122,134}),""),"")</f>
        <v/>
      </c>
      <c r="Z319" s="132" t="str">
        <f>_xlfn.IFNA(IF($D319=5,LOOKUP($F319,{0.1,0.2,0.3,0.4,0.5,0.6,0.7,0.8,0.9,1},{27,39,51,63,75,87,99,111,123,135}),""),"")</f>
        <v/>
      </c>
      <c r="AA319" s="132">
        <f t="shared" si="43"/>
        <v>0</v>
      </c>
      <c r="AB319" s="132" t="str">
        <f t="shared" si="44"/>
        <v>00</v>
      </c>
      <c r="AC319" s="82" t="e">
        <f>VLOOKUP(AB319,'AMI Ref'!T:U,2,FALSE)</f>
        <v>#N/A</v>
      </c>
      <c r="AD319" s="124"/>
      <c r="AE319" s="81" t="str">
        <f>_xlfn.IFNA(IF($D319=0,IF($J319="Not Paid by Tenant",0,INDEX('AMI Ref'!$K$5:$N$5,MATCH($J319,{"Oil","Gas","Electric - Other","ELECTRIC - HEAT PUMP"},0))),0),"")</f>
        <v/>
      </c>
      <c r="AF319" s="81">
        <f>_xlfn.IFNA(IF($D319=1,IF($J319="Not Paid by Tenant",0,INDEX('AMI Ref'!$K$6:$N$6,MATCH($J319,{"Oil","Gas","Electric - Other","ELECTRIC - HEAT PUMP"},0))),0),"")</f>
        <v>0</v>
      </c>
      <c r="AG319" s="81">
        <f>_xlfn.IFNA(IF($D319=2,IF($J319="Not Paid by Tenant",0,INDEX('AMI Ref'!$K$7:$N$7,MATCH($J319,{"Oil","Gas","Electric - Other","ELECTRIC - HEAT PUMP"},0))),0),"")</f>
        <v>0</v>
      </c>
      <c r="AH319" s="81">
        <f>_xlfn.IFNA(IF($D319=3,IF($J319="Not Paid by Tenant",0,INDEX('AMI Ref'!$K$8:$N$8,MATCH($J319,{"Oil","Gas","Electric - Other","ELECTRIC - HEAT PUMP"},0))),0),"")</f>
        <v>0</v>
      </c>
      <c r="AI319" s="81">
        <f>_xlfn.IFNA(IF($D319=4,IF($J319="Not Paid by Tenant",0,INDEX('AMI Ref'!$K$9:$N$9,MATCH($J319,{"Oil","Gas","Electric - Other","ELECTRIC - HEAT PUMP"},0))),0),"")</f>
        <v>0</v>
      </c>
      <c r="AJ319" s="81">
        <f>_xlfn.IFNA(IF($D319=5,IF($J319="Not Paid by Tenant",0,INDEX('AMI Ref'!$K$10:$N$10,MATCH($J319,{"Oil","Gas","Electric - Other","ELECTRIC - HEAT PUMP"},0))),0),"")</f>
        <v>0</v>
      </c>
      <c r="AK319" s="128"/>
      <c r="AL319" s="81" t="str">
        <f>_xlfn.IFNA(IF($D319=0,IF($K319="Not Paid by Tenant",0,INDEX('AMI Ref'!$O$5:$R$5,MATCH($K319,{"Oil","Gas","Electric - Other","Electric ccASHP - split"},0))),0),"")</f>
        <v/>
      </c>
      <c r="AM319" s="81">
        <f>_xlfn.IFNA(IF($D319=1,IF($K319="Not Paid by Tenant",0,INDEX('AMI Ref'!$O$6:$R$6,MATCH($K319,{"Oil","Gas","Electric - Other","Electric ccASHP - split"},0))),0),"")</f>
        <v>0</v>
      </c>
      <c r="AN319" s="81">
        <f>_xlfn.IFNA(IF($D319=2,IF($K319="Not Paid by Tenant",0,INDEX('AMI Ref'!$O$7:$R$7,MATCH($K319,{"Oil","Gas","Electric - Other","Electric ccASHP - split"},0))),0),"")</f>
        <v>0</v>
      </c>
      <c r="AO319" s="81">
        <f>_xlfn.IFNA(IF($D319=3,IF($K319="Not Paid by Tenant",0,INDEX('AMI Ref'!$O$8:$R$8,MATCH($K319,{"Oil","Gas","Electric - Other","Electric ccASHP - split"},0))),0),"")</f>
        <v>0</v>
      </c>
      <c r="AP319" s="81">
        <f>_xlfn.IFNA(IF($D319=4,IF($K319="Not Paid by Tenant",0,INDEX('AMI Ref'!$O$9:$R$9,MATCH($K319,{"Oil","Gas","Electric - Other","Electric ccASHP - split"},0))),0),"")</f>
        <v>0</v>
      </c>
      <c r="AQ319" s="81">
        <f>_xlfn.IFNA(IF($D319=5,IF($K319="Not Paid by Tenant",0,INDEX('AMI Ref'!$O$10:$R$10,MATCH($K319,{"Oil","Gas","Electric - Other","Electric ccASHP - split"},0))),0),"")</f>
        <v>0</v>
      </c>
      <c r="AR319" s="124">
        <f t="shared" si="45"/>
        <v>0</v>
      </c>
      <c r="AS319" s="123" t="e">
        <f t="shared" si="46"/>
        <v>#N/A</v>
      </c>
    </row>
    <row r="320" spans="1:45" ht="12.95" customHeight="1" x14ac:dyDescent="0.2">
      <c r="A320" s="130">
        <v>318</v>
      </c>
      <c r="B320" s="177">
        <f>IF(OR(COUNTIF($B$2:$B319,Input!$F336)&lt;1,COUNTIF($O$2:$O319,Input!$C336)&lt;1),Input!F336,0)</f>
        <v>0</v>
      </c>
      <c r="C320" s="177">
        <f>IF(OR(COUNTIF($B$2:$B319,Input!$F336)&lt;1,COUNTIF($O$2:$O319,Input!$C336)&lt;1),Input!G336,0)</f>
        <v>0</v>
      </c>
      <c r="D320" s="177">
        <f>IF(OR(COUNTIF($B$2:$B319,Input!$F336)&lt;1,COUNTIF($O$2:$O319,Input!$C336)&lt;1),Input!H336,0)</f>
        <v>0</v>
      </c>
      <c r="E320" s="177">
        <f>IF(OR(COUNTIF($B$2:$B319,Input!$F336)&lt;1,COUNTIF($O$2:$O319,Input!$C336)&lt;1),Input!I336,0)</f>
        <v>0</v>
      </c>
      <c r="F320" s="177">
        <f>IF(OR(COUNTIF($B$2:$B319,Input!$F336)&lt;1,COUNTIF($O$2:$O319,Input!$C336)&lt;1),Input!J336,0)</f>
        <v>0</v>
      </c>
      <c r="G320" s="177">
        <f>IF(OR(COUNTIF($B$2:$B319,Input!$F336)&lt;1,COUNTIF($O$2:$O319,Input!$C336)&lt;1),Input!K336,0)</f>
        <v>0</v>
      </c>
      <c r="H320" s="177">
        <f>IF(OR(COUNTIF($B$2:$B319,Input!$F336)&lt;1,COUNTIF($O$2:$O319,Input!$C336)&lt;1),Input!L336,0)</f>
        <v>0</v>
      </c>
      <c r="I320" s="177">
        <f>IF(OR(COUNTIF($B$2:$B319,Input!$F336)&lt;1,COUNTIF($O$2:$O319,Input!$C336)&lt;1),Input!M336,0)</f>
        <v>0</v>
      </c>
      <c r="J320" s="177">
        <f>IF(OR(COUNTIF($B$2:$B319,Input!$F336)&lt;1,COUNTIF($O$2:$O319,Input!$C336)&lt;1),Input!N336,0)</f>
        <v>0</v>
      </c>
      <c r="K320" s="177">
        <f>IF(OR(COUNTIF($B$2:$B319,Input!$F336)&lt;1,COUNTIF($O$2:$O319,Input!$C336)&lt;1),Input!O336,0)</f>
        <v>0</v>
      </c>
      <c r="L320" s="177">
        <f>IF(OR(COUNTIF($B$2:$B319,Input!$F336)&lt;1,COUNTIF($O$2:$O319,Input!$C336)&lt;1),Input!P336,0)</f>
        <v>0</v>
      </c>
      <c r="M320" s="129" t="str">
        <f t="shared" si="42"/>
        <v/>
      </c>
      <c r="N320" s="161">
        <f t="shared" si="40"/>
        <v>0</v>
      </c>
      <c r="O320" s="168">
        <f>Input!C336</f>
        <v>0</v>
      </c>
      <c r="P320" s="168"/>
      <c r="R320" s="131">
        <f t="shared" si="41"/>
        <v>0</v>
      </c>
      <c r="S320" s="133" t="str">
        <f t="shared" si="39"/>
        <v xml:space="preserve"> </v>
      </c>
      <c r="T320" s="133"/>
      <c r="U320" s="132" t="str">
        <f>_xlfn.IFNA(IF($D320=0,LOOKUP($F320,{0.1,0.2,0.3,0.4,0.5,0.6,0.7,0.8,0.9,1},{22,34,46,58,70,82,94,106,118,130}),""),"")</f>
        <v/>
      </c>
      <c r="V320" s="132" t="str">
        <f>_xlfn.IFNA(IF($D320=1,LOOKUP($F320,{0.1,0.2,0.3,0.4,0.5,0.6,0.7,0.8,0.9,1},{23,35,47,59,71,83,95,107,119,131}),""),"")</f>
        <v/>
      </c>
      <c r="W320" s="132" t="str">
        <f>_xlfn.IFNA(IF($D320=2,LOOKUP($F320,{0.1,0.2,0.3,0.4,0.5,0.6,0.7,0.8,0.9,1},{24,36,48,60,72,84,96,108,120,132}),""),"")</f>
        <v/>
      </c>
      <c r="X320" s="132" t="str">
        <f>_xlfn.IFNA(IF($D320=3,LOOKUP($F320,{0.1,0.2,0.3,0.4,0.5,0.6,0.7,0.8,0.9,1},{25,37,49,61,73,85,97,109,121,133}),""),"")</f>
        <v/>
      </c>
      <c r="Y320" s="132" t="str">
        <f>_xlfn.IFNA(IF($D320=4,LOOKUP($F320,{0.1,0.2,0.3,0.4,0.5,0.6,0.7,0.8,0.9,1},{26,38,50,62,74,86,98,110,122,134}),""),"")</f>
        <v/>
      </c>
      <c r="Z320" s="132" t="str">
        <f>_xlfn.IFNA(IF($D320=5,LOOKUP($F320,{0.1,0.2,0.3,0.4,0.5,0.6,0.7,0.8,0.9,1},{27,39,51,63,75,87,99,111,123,135}),""),"")</f>
        <v/>
      </c>
      <c r="AA320" s="132">
        <f t="shared" si="43"/>
        <v>0</v>
      </c>
      <c r="AB320" s="132" t="str">
        <f t="shared" si="44"/>
        <v>00</v>
      </c>
      <c r="AC320" s="82" t="e">
        <f>VLOOKUP(AB320,'AMI Ref'!T:U,2,FALSE)</f>
        <v>#N/A</v>
      </c>
      <c r="AD320" s="124"/>
      <c r="AE320" s="81" t="str">
        <f>_xlfn.IFNA(IF($D320=0,IF($J320="Not Paid by Tenant",0,INDEX('AMI Ref'!$K$5:$N$5,MATCH($J320,{"Oil","Gas","Electric - Other","ELECTRIC - HEAT PUMP"},0))),0),"")</f>
        <v/>
      </c>
      <c r="AF320" s="81">
        <f>_xlfn.IFNA(IF($D320=1,IF($J320="Not Paid by Tenant",0,INDEX('AMI Ref'!$K$6:$N$6,MATCH($J320,{"Oil","Gas","Electric - Other","ELECTRIC - HEAT PUMP"},0))),0),"")</f>
        <v>0</v>
      </c>
      <c r="AG320" s="81">
        <f>_xlfn.IFNA(IF($D320=2,IF($J320="Not Paid by Tenant",0,INDEX('AMI Ref'!$K$7:$N$7,MATCH($J320,{"Oil","Gas","Electric - Other","ELECTRIC - HEAT PUMP"},0))),0),"")</f>
        <v>0</v>
      </c>
      <c r="AH320" s="81">
        <f>_xlfn.IFNA(IF($D320=3,IF($J320="Not Paid by Tenant",0,INDEX('AMI Ref'!$K$8:$N$8,MATCH($J320,{"Oil","Gas","Electric - Other","ELECTRIC - HEAT PUMP"},0))),0),"")</f>
        <v>0</v>
      </c>
      <c r="AI320" s="81">
        <f>_xlfn.IFNA(IF($D320=4,IF($J320="Not Paid by Tenant",0,INDEX('AMI Ref'!$K$9:$N$9,MATCH($J320,{"Oil","Gas","Electric - Other","ELECTRIC - HEAT PUMP"},0))),0),"")</f>
        <v>0</v>
      </c>
      <c r="AJ320" s="81">
        <f>_xlfn.IFNA(IF($D320=5,IF($J320="Not Paid by Tenant",0,INDEX('AMI Ref'!$K$10:$N$10,MATCH($J320,{"Oil","Gas","Electric - Other","ELECTRIC - HEAT PUMP"},0))),0),"")</f>
        <v>0</v>
      </c>
      <c r="AK320" s="128"/>
      <c r="AL320" s="81" t="str">
        <f>_xlfn.IFNA(IF($D320=0,IF($K320="Not Paid by Tenant",0,INDEX('AMI Ref'!$O$5:$R$5,MATCH($K320,{"Oil","Gas","Electric - Other","Electric ccASHP - split"},0))),0),"")</f>
        <v/>
      </c>
      <c r="AM320" s="81">
        <f>_xlfn.IFNA(IF($D320=1,IF($K320="Not Paid by Tenant",0,INDEX('AMI Ref'!$O$6:$R$6,MATCH($K320,{"Oil","Gas","Electric - Other","Electric ccASHP - split"},0))),0),"")</f>
        <v>0</v>
      </c>
      <c r="AN320" s="81">
        <f>_xlfn.IFNA(IF($D320=2,IF($K320="Not Paid by Tenant",0,INDEX('AMI Ref'!$O$7:$R$7,MATCH($K320,{"Oil","Gas","Electric - Other","Electric ccASHP - split"},0))),0),"")</f>
        <v>0</v>
      </c>
      <c r="AO320" s="81">
        <f>_xlfn.IFNA(IF($D320=3,IF($K320="Not Paid by Tenant",0,INDEX('AMI Ref'!$O$8:$R$8,MATCH($K320,{"Oil","Gas","Electric - Other","Electric ccASHP - split"},0))),0),"")</f>
        <v>0</v>
      </c>
      <c r="AP320" s="81">
        <f>_xlfn.IFNA(IF($D320=4,IF($K320="Not Paid by Tenant",0,INDEX('AMI Ref'!$O$9:$R$9,MATCH($K320,{"Oil","Gas","Electric - Other","Electric ccASHP - split"},0))),0),"")</f>
        <v>0</v>
      </c>
      <c r="AQ320" s="81">
        <f>_xlfn.IFNA(IF($D320=5,IF($K320="Not Paid by Tenant",0,INDEX('AMI Ref'!$O$10:$R$10,MATCH($K320,{"Oil","Gas","Electric - Other","Electric ccASHP - split"},0))),0),"")</f>
        <v>0</v>
      </c>
      <c r="AR320" s="124">
        <f t="shared" si="45"/>
        <v>0</v>
      </c>
      <c r="AS320" s="123" t="e">
        <f t="shared" si="46"/>
        <v>#N/A</v>
      </c>
    </row>
    <row r="321" spans="1:45" ht="12.95" customHeight="1" x14ac:dyDescent="0.2">
      <c r="A321" s="130">
        <v>319</v>
      </c>
      <c r="B321" s="177">
        <f>IF(OR(COUNTIF($B$2:$B320,Input!$F337)&lt;1,COUNTIF($O$2:$O320,Input!$C337)&lt;1),Input!F337,0)</f>
        <v>0</v>
      </c>
      <c r="C321" s="177">
        <f>IF(OR(COUNTIF($B$2:$B320,Input!$F337)&lt;1,COUNTIF($O$2:$O320,Input!$C337)&lt;1),Input!G337,0)</f>
        <v>0</v>
      </c>
      <c r="D321" s="177">
        <f>IF(OR(COUNTIF($B$2:$B320,Input!$F337)&lt;1,COUNTIF($O$2:$O320,Input!$C337)&lt;1),Input!H337,0)</f>
        <v>0</v>
      </c>
      <c r="E321" s="177">
        <f>IF(OR(COUNTIF($B$2:$B320,Input!$F337)&lt;1,COUNTIF($O$2:$O320,Input!$C337)&lt;1),Input!I337,0)</f>
        <v>0</v>
      </c>
      <c r="F321" s="177">
        <f>IF(OR(COUNTIF($B$2:$B320,Input!$F337)&lt;1,COUNTIF($O$2:$O320,Input!$C337)&lt;1),Input!J337,0)</f>
        <v>0</v>
      </c>
      <c r="G321" s="177">
        <f>IF(OR(COUNTIF($B$2:$B320,Input!$F337)&lt;1,COUNTIF($O$2:$O320,Input!$C337)&lt;1),Input!K337,0)</f>
        <v>0</v>
      </c>
      <c r="H321" s="177">
        <f>IF(OR(COUNTIF($B$2:$B320,Input!$F337)&lt;1,COUNTIF($O$2:$O320,Input!$C337)&lt;1),Input!L337,0)</f>
        <v>0</v>
      </c>
      <c r="I321" s="177">
        <f>IF(OR(COUNTIF($B$2:$B320,Input!$F337)&lt;1,COUNTIF($O$2:$O320,Input!$C337)&lt;1),Input!M337,0)</f>
        <v>0</v>
      </c>
      <c r="J321" s="177">
        <f>IF(OR(COUNTIF($B$2:$B320,Input!$F337)&lt;1,COUNTIF($O$2:$O320,Input!$C337)&lt;1),Input!N337,0)</f>
        <v>0</v>
      </c>
      <c r="K321" s="177">
        <f>IF(OR(COUNTIF($B$2:$B320,Input!$F337)&lt;1,COUNTIF($O$2:$O320,Input!$C337)&lt;1),Input!O337,0)</f>
        <v>0</v>
      </c>
      <c r="L321" s="177">
        <f>IF(OR(COUNTIF($B$2:$B320,Input!$F337)&lt;1,COUNTIF($O$2:$O320,Input!$C337)&lt;1),Input!P337,0)</f>
        <v>0</v>
      </c>
      <c r="M321" s="129" t="str">
        <f t="shared" si="42"/>
        <v/>
      </c>
      <c r="N321" s="161">
        <f t="shared" si="40"/>
        <v>0</v>
      </c>
      <c r="O321" s="168">
        <f>Input!C337</f>
        <v>0</v>
      </c>
      <c r="P321" s="168"/>
      <c r="R321" s="131">
        <f t="shared" si="41"/>
        <v>0</v>
      </c>
      <c r="S321" s="133" t="str">
        <f t="shared" si="39"/>
        <v xml:space="preserve"> </v>
      </c>
      <c r="T321" s="133"/>
      <c r="U321" s="132" t="str">
        <f>_xlfn.IFNA(IF($D321=0,LOOKUP($F321,{0.1,0.2,0.3,0.4,0.5,0.6,0.7,0.8,0.9,1},{22,34,46,58,70,82,94,106,118,130}),""),"")</f>
        <v/>
      </c>
      <c r="V321" s="132" t="str">
        <f>_xlfn.IFNA(IF($D321=1,LOOKUP($F321,{0.1,0.2,0.3,0.4,0.5,0.6,0.7,0.8,0.9,1},{23,35,47,59,71,83,95,107,119,131}),""),"")</f>
        <v/>
      </c>
      <c r="W321" s="132" t="str">
        <f>_xlfn.IFNA(IF($D321=2,LOOKUP($F321,{0.1,0.2,0.3,0.4,0.5,0.6,0.7,0.8,0.9,1},{24,36,48,60,72,84,96,108,120,132}),""),"")</f>
        <v/>
      </c>
      <c r="X321" s="132" t="str">
        <f>_xlfn.IFNA(IF($D321=3,LOOKUP($F321,{0.1,0.2,0.3,0.4,0.5,0.6,0.7,0.8,0.9,1},{25,37,49,61,73,85,97,109,121,133}),""),"")</f>
        <v/>
      </c>
      <c r="Y321" s="132" t="str">
        <f>_xlfn.IFNA(IF($D321=4,LOOKUP($F321,{0.1,0.2,0.3,0.4,0.5,0.6,0.7,0.8,0.9,1},{26,38,50,62,74,86,98,110,122,134}),""),"")</f>
        <v/>
      </c>
      <c r="Z321" s="132" t="str">
        <f>_xlfn.IFNA(IF($D321=5,LOOKUP($F321,{0.1,0.2,0.3,0.4,0.5,0.6,0.7,0.8,0.9,1},{27,39,51,63,75,87,99,111,123,135}),""),"")</f>
        <v/>
      </c>
      <c r="AA321" s="132">
        <f t="shared" si="43"/>
        <v>0</v>
      </c>
      <c r="AB321" s="132" t="str">
        <f t="shared" si="44"/>
        <v>00</v>
      </c>
      <c r="AC321" s="82" t="e">
        <f>VLOOKUP(AB321,'AMI Ref'!T:U,2,FALSE)</f>
        <v>#N/A</v>
      </c>
      <c r="AD321" s="124"/>
      <c r="AE321" s="81" t="str">
        <f>_xlfn.IFNA(IF($D321=0,IF($J321="Not Paid by Tenant",0,INDEX('AMI Ref'!$K$5:$N$5,MATCH($J321,{"Oil","Gas","Electric - Other","ELECTRIC - HEAT PUMP"},0))),0),"")</f>
        <v/>
      </c>
      <c r="AF321" s="81">
        <f>_xlfn.IFNA(IF($D321=1,IF($J321="Not Paid by Tenant",0,INDEX('AMI Ref'!$K$6:$N$6,MATCH($J321,{"Oil","Gas","Electric - Other","ELECTRIC - HEAT PUMP"},0))),0),"")</f>
        <v>0</v>
      </c>
      <c r="AG321" s="81">
        <f>_xlfn.IFNA(IF($D321=2,IF($J321="Not Paid by Tenant",0,INDEX('AMI Ref'!$K$7:$N$7,MATCH($J321,{"Oil","Gas","Electric - Other","ELECTRIC - HEAT PUMP"},0))),0),"")</f>
        <v>0</v>
      </c>
      <c r="AH321" s="81">
        <f>_xlfn.IFNA(IF($D321=3,IF($J321="Not Paid by Tenant",0,INDEX('AMI Ref'!$K$8:$N$8,MATCH($J321,{"Oil","Gas","Electric - Other","ELECTRIC - HEAT PUMP"},0))),0),"")</f>
        <v>0</v>
      </c>
      <c r="AI321" s="81">
        <f>_xlfn.IFNA(IF($D321=4,IF($J321="Not Paid by Tenant",0,INDEX('AMI Ref'!$K$9:$N$9,MATCH($J321,{"Oil","Gas","Electric - Other","ELECTRIC - HEAT PUMP"},0))),0),"")</f>
        <v>0</v>
      </c>
      <c r="AJ321" s="81">
        <f>_xlfn.IFNA(IF($D321=5,IF($J321="Not Paid by Tenant",0,INDEX('AMI Ref'!$K$10:$N$10,MATCH($J321,{"Oil","Gas","Electric - Other","ELECTRIC - HEAT PUMP"},0))),0),"")</f>
        <v>0</v>
      </c>
      <c r="AK321" s="128"/>
      <c r="AL321" s="81" t="str">
        <f>_xlfn.IFNA(IF($D321=0,IF($K321="Not Paid by Tenant",0,INDEX('AMI Ref'!$O$5:$R$5,MATCH($K321,{"Oil","Gas","Electric - Other","Electric ccASHP - split"},0))),0),"")</f>
        <v/>
      </c>
      <c r="AM321" s="81">
        <f>_xlfn.IFNA(IF($D321=1,IF($K321="Not Paid by Tenant",0,INDEX('AMI Ref'!$O$6:$R$6,MATCH($K321,{"Oil","Gas","Electric - Other","Electric ccASHP - split"},0))),0),"")</f>
        <v>0</v>
      </c>
      <c r="AN321" s="81">
        <f>_xlfn.IFNA(IF($D321=2,IF($K321="Not Paid by Tenant",0,INDEX('AMI Ref'!$O$7:$R$7,MATCH($K321,{"Oil","Gas","Electric - Other","Electric ccASHP - split"},0))),0),"")</f>
        <v>0</v>
      </c>
      <c r="AO321" s="81">
        <f>_xlfn.IFNA(IF($D321=3,IF($K321="Not Paid by Tenant",0,INDEX('AMI Ref'!$O$8:$R$8,MATCH($K321,{"Oil","Gas","Electric - Other","Electric ccASHP - split"},0))),0),"")</f>
        <v>0</v>
      </c>
      <c r="AP321" s="81">
        <f>_xlfn.IFNA(IF($D321=4,IF($K321="Not Paid by Tenant",0,INDEX('AMI Ref'!$O$9:$R$9,MATCH($K321,{"Oil","Gas","Electric - Other","Electric ccASHP - split"},0))),0),"")</f>
        <v>0</v>
      </c>
      <c r="AQ321" s="81">
        <f>_xlfn.IFNA(IF($D321=5,IF($K321="Not Paid by Tenant",0,INDEX('AMI Ref'!$O$10:$R$10,MATCH($K321,{"Oil","Gas","Electric - Other","Electric ccASHP - split"},0))),0),"")</f>
        <v>0</v>
      </c>
      <c r="AR321" s="124">
        <f t="shared" si="45"/>
        <v>0</v>
      </c>
      <c r="AS321" s="123" t="e">
        <f t="shared" si="46"/>
        <v>#N/A</v>
      </c>
    </row>
    <row r="322" spans="1:45" ht="12.95" customHeight="1" x14ac:dyDescent="0.2">
      <c r="A322" s="130">
        <v>320</v>
      </c>
      <c r="B322" s="177">
        <f>IF(OR(COUNTIF($B$2:$B321,Input!$F338)&lt;1,COUNTIF($O$2:$O321,Input!$C338)&lt;1),Input!F338,0)</f>
        <v>0</v>
      </c>
      <c r="C322" s="177">
        <f>IF(OR(COUNTIF($B$2:$B321,Input!$F338)&lt;1,COUNTIF($O$2:$O321,Input!$C338)&lt;1),Input!G338,0)</f>
        <v>0</v>
      </c>
      <c r="D322" s="177">
        <f>IF(OR(COUNTIF($B$2:$B321,Input!$F338)&lt;1,COUNTIF($O$2:$O321,Input!$C338)&lt;1),Input!H338,0)</f>
        <v>0</v>
      </c>
      <c r="E322" s="177">
        <f>IF(OR(COUNTIF($B$2:$B321,Input!$F338)&lt;1,COUNTIF($O$2:$O321,Input!$C338)&lt;1),Input!I338,0)</f>
        <v>0</v>
      </c>
      <c r="F322" s="177">
        <f>IF(OR(COUNTIF($B$2:$B321,Input!$F338)&lt;1,COUNTIF($O$2:$O321,Input!$C338)&lt;1),Input!J338,0)</f>
        <v>0</v>
      </c>
      <c r="G322" s="177">
        <f>IF(OR(COUNTIF($B$2:$B321,Input!$F338)&lt;1,COUNTIF($O$2:$O321,Input!$C338)&lt;1),Input!K338,0)</f>
        <v>0</v>
      </c>
      <c r="H322" s="177">
        <f>IF(OR(COUNTIF($B$2:$B321,Input!$F338)&lt;1,COUNTIF($O$2:$O321,Input!$C338)&lt;1),Input!L338,0)</f>
        <v>0</v>
      </c>
      <c r="I322" s="177">
        <f>IF(OR(COUNTIF($B$2:$B321,Input!$F338)&lt;1,COUNTIF($O$2:$O321,Input!$C338)&lt;1),Input!M338,0)</f>
        <v>0</v>
      </c>
      <c r="J322" s="177">
        <f>IF(OR(COUNTIF($B$2:$B321,Input!$F338)&lt;1,COUNTIF($O$2:$O321,Input!$C338)&lt;1),Input!N338,0)</f>
        <v>0</v>
      </c>
      <c r="K322" s="177">
        <f>IF(OR(COUNTIF($B$2:$B321,Input!$F338)&lt;1,COUNTIF($O$2:$O321,Input!$C338)&lt;1),Input!O338,0)</f>
        <v>0</v>
      </c>
      <c r="L322" s="177">
        <f>IF(OR(COUNTIF($B$2:$B321,Input!$F338)&lt;1,COUNTIF($O$2:$O321,Input!$C338)&lt;1),Input!P338,0)</f>
        <v>0</v>
      </c>
      <c r="M322" s="129" t="str">
        <f t="shared" si="42"/>
        <v/>
      </c>
      <c r="N322" s="161">
        <f t="shared" si="40"/>
        <v>0</v>
      </c>
      <c r="O322" s="168">
        <f>Input!C338</f>
        <v>0</v>
      </c>
      <c r="P322" s="168"/>
      <c r="R322" s="131">
        <f t="shared" si="41"/>
        <v>0</v>
      </c>
      <c r="S322" s="133" t="str">
        <f t="shared" si="39"/>
        <v xml:space="preserve"> </v>
      </c>
      <c r="T322" s="133"/>
      <c r="U322" s="132" t="str">
        <f>_xlfn.IFNA(IF($D322=0,LOOKUP($F322,{0.1,0.2,0.3,0.4,0.5,0.6,0.7,0.8,0.9,1},{22,34,46,58,70,82,94,106,118,130}),""),"")</f>
        <v/>
      </c>
      <c r="V322" s="132" t="str">
        <f>_xlfn.IFNA(IF($D322=1,LOOKUP($F322,{0.1,0.2,0.3,0.4,0.5,0.6,0.7,0.8,0.9,1},{23,35,47,59,71,83,95,107,119,131}),""),"")</f>
        <v/>
      </c>
      <c r="W322" s="132" t="str">
        <f>_xlfn.IFNA(IF($D322=2,LOOKUP($F322,{0.1,0.2,0.3,0.4,0.5,0.6,0.7,0.8,0.9,1},{24,36,48,60,72,84,96,108,120,132}),""),"")</f>
        <v/>
      </c>
      <c r="X322" s="132" t="str">
        <f>_xlfn.IFNA(IF($D322=3,LOOKUP($F322,{0.1,0.2,0.3,0.4,0.5,0.6,0.7,0.8,0.9,1},{25,37,49,61,73,85,97,109,121,133}),""),"")</f>
        <v/>
      </c>
      <c r="Y322" s="132" t="str">
        <f>_xlfn.IFNA(IF($D322=4,LOOKUP($F322,{0.1,0.2,0.3,0.4,0.5,0.6,0.7,0.8,0.9,1},{26,38,50,62,74,86,98,110,122,134}),""),"")</f>
        <v/>
      </c>
      <c r="Z322" s="132" t="str">
        <f>_xlfn.IFNA(IF($D322=5,LOOKUP($F322,{0.1,0.2,0.3,0.4,0.5,0.6,0.7,0.8,0.9,1},{27,39,51,63,75,87,99,111,123,135}),""),"")</f>
        <v/>
      </c>
      <c r="AA322" s="132">
        <f t="shared" si="43"/>
        <v>0</v>
      </c>
      <c r="AB322" s="132" t="str">
        <f t="shared" si="44"/>
        <v>00</v>
      </c>
      <c r="AC322" s="82" t="e">
        <f>VLOOKUP(AB322,'AMI Ref'!T:U,2,FALSE)</f>
        <v>#N/A</v>
      </c>
      <c r="AD322" s="124"/>
      <c r="AE322" s="81" t="str">
        <f>_xlfn.IFNA(IF($D322=0,IF($J322="Not Paid by Tenant",0,INDEX('AMI Ref'!$K$5:$N$5,MATCH($J322,{"Oil","Gas","Electric - Other","ELECTRIC - HEAT PUMP"},0))),0),"")</f>
        <v/>
      </c>
      <c r="AF322" s="81">
        <f>_xlfn.IFNA(IF($D322=1,IF($J322="Not Paid by Tenant",0,INDEX('AMI Ref'!$K$6:$N$6,MATCH($J322,{"Oil","Gas","Electric - Other","ELECTRIC - HEAT PUMP"},0))),0),"")</f>
        <v>0</v>
      </c>
      <c r="AG322" s="81">
        <f>_xlfn.IFNA(IF($D322=2,IF($J322="Not Paid by Tenant",0,INDEX('AMI Ref'!$K$7:$N$7,MATCH($J322,{"Oil","Gas","Electric - Other","ELECTRIC - HEAT PUMP"},0))),0),"")</f>
        <v>0</v>
      </c>
      <c r="AH322" s="81">
        <f>_xlfn.IFNA(IF($D322=3,IF($J322="Not Paid by Tenant",0,INDEX('AMI Ref'!$K$8:$N$8,MATCH($J322,{"Oil","Gas","Electric - Other","ELECTRIC - HEAT PUMP"},0))),0),"")</f>
        <v>0</v>
      </c>
      <c r="AI322" s="81">
        <f>_xlfn.IFNA(IF($D322=4,IF($J322="Not Paid by Tenant",0,INDEX('AMI Ref'!$K$9:$N$9,MATCH($J322,{"Oil","Gas","Electric - Other","ELECTRIC - HEAT PUMP"},0))),0),"")</f>
        <v>0</v>
      </c>
      <c r="AJ322" s="81">
        <f>_xlfn.IFNA(IF($D322=5,IF($J322="Not Paid by Tenant",0,INDEX('AMI Ref'!$K$10:$N$10,MATCH($J322,{"Oil","Gas","Electric - Other","ELECTRIC - HEAT PUMP"},0))),0),"")</f>
        <v>0</v>
      </c>
      <c r="AK322" s="128"/>
      <c r="AL322" s="81" t="str">
        <f>_xlfn.IFNA(IF($D322=0,IF($K322="Not Paid by Tenant",0,INDEX('AMI Ref'!$O$5:$R$5,MATCH($K322,{"Oil","Gas","Electric - Other","Electric ccASHP - split"},0))),0),"")</f>
        <v/>
      </c>
      <c r="AM322" s="81">
        <f>_xlfn.IFNA(IF($D322=1,IF($K322="Not Paid by Tenant",0,INDEX('AMI Ref'!$O$6:$R$6,MATCH($K322,{"Oil","Gas","Electric - Other","Electric ccASHP - split"},0))),0),"")</f>
        <v>0</v>
      </c>
      <c r="AN322" s="81">
        <f>_xlfn.IFNA(IF($D322=2,IF($K322="Not Paid by Tenant",0,INDEX('AMI Ref'!$O$7:$R$7,MATCH($K322,{"Oil","Gas","Electric - Other","Electric ccASHP - split"},0))),0),"")</f>
        <v>0</v>
      </c>
      <c r="AO322" s="81">
        <f>_xlfn.IFNA(IF($D322=3,IF($K322="Not Paid by Tenant",0,INDEX('AMI Ref'!$O$8:$R$8,MATCH($K322,{"Oil","Gas","Electric - Other","Electric ccASHP - split"},0))),0),"")</f>
        <v>0</v>
      </c>
      <c r="AP322" s="81">
        <f>_xlfn.IFNA(IF($D322=4,IF($K322="Not Paid by Tenant",0,INDEX('AMI Ref'!$O$9:$R$9,MATCH($K322,{"Oil","Gas","Electric - Other","Electric ccASHP - split"},0))),0),"")</f>
        <v>0</v>
      </c>
      <c r="AQ322" s="81">
        <f>_xlfn.IFNA(IF($D322=5,IF($K322="Not Paid by Tenant",0,INDEX('AMI Ref'!$O$10:$R$10,MATCH($K322,{"Oil","Gas","Electric - Other","Electric ccASHP - split"},0))),0),"")</f>
        <v>0</v>
      </c>
      <c r="AR322" s="124">
        <f t="shared" si="45"/>
        <v>0</v>
      </c>
      <c r="AS322" s="123" t="e">
        <f t="shared" si="46"/>
        <v>#N/A</v>
      </c>
    </row>
    <row r="323" spans="1:45" ht="12.95" customHeight="1" x14ac:dyDescent="0.2">
      <c r="A323" s="130">
        <v>321</v>
      </c>
      <c r="B323" s="177">
        <f>IF(OR(COUNTIF($B$2:$B322,Input!$F339)&lt;1,COUNTIF($O$2:$O322,Input!$C339)&lt;1),Input!F339,0)</f>
        <v>0</v>
      </c>
      <c r="C323" s="177">
        <f>IF(OR(COUNTIF($B$2:$B322,Input!$F339)&lt;1,COUNTIF($O$2:$O322,Input!$C339)&lt;1),Input!G339,0)</f>
        <v>0</v>
      </c>
      <c r="D323" s="177">
        <f>IF(OR(COUNTIF($B$2:$B322,Input!$F339)&lt;1,COUNTIF($O$2:$O322,Input!$C339)&lt;1),Input!H339,0)</f>
        <v>0</v>
      </c>
      <c r="E323" s="177">
        <f>IF(OR(COUNTIF($B$2:$B322,Input!$F339)&lt;1,COUNTIF($O$2:$O322,Input!$C339)&lt;1),Input!I339,0)</f>
        <v>0</v>
      </c>
      <c r="F323" s="177">
        <f>IF(OR(COUNTIF($B$2:$B322,Input!$F339)&lt;1,COUNTIF($O$2:$O322,Input!$C339)&lt;1),Input!J339,0)</f>
        <v>0</v>
      </c>
      <c r="G323" s="177">
        <f>IF(OR(COUNTIF($B$2:$B322,Input!$F339)&lt;1,COUNTIF($O$2:$O322,Input!$C339)&lt;1),Input!K339,0)</f>
        <v>0</v>
      </c>
      <c r="H323" s="177">
        <f>IF(OR(COUNTIF($B$2:$B322,Input!$F339)&lt;1,COUNTIF($O$2:$O322,Input!$C339)&lt;1),Input!L339,0)</f>
        <v>0</v>
      </c>
      <c r="I323" s="177">
        <f>IF(OR(COUNTIF($B$2:$B322,Input!$F339)&lt;1,COUNTIF($O$2:$O322,Input!$C339)&lt;1),Input!M339,0)</f>
        <v>0</v>
      </c>
      <c r="J323" s="177">
        <f>IF(OR(COUNTIF($B$2:$B322,Input!$F339)&lt;1,COUNTIF($O$2:$O322,Input!$C339)&lt;1),Input!N339,0)</f>
        <v>0</v>
      </c>
      <c r="K323" s="177">
        <f>IF(OR(COUNTIF($B$2:$B322,Input!$F339)&lt;1,COUNTIF($O$2:$O322,Input!$C339)&lt;1),Input!O339,0)</f>
        <v>0</v>
      </c>
      <c r="L323" s="177">
        <f>IF(OR(COUNTIF($B$2:$B322,Input!$F339)&lt;1,COUNTIF($O$2:$O322,Input!$C339)&lt;1),Input!P339,0)</f>
        <v>0</v>
      </c>
      <c r="M323" s="129" t="str">
        <f t="shared" si="42"/>
        <v/>
      </c>
      <c r="N323" s="161">
        <f t="shared" si="40"/>
        <v>0</v>
      </c>
      <c r="O323" s="168">
        <f>Input!C339</f>
        <v>0</v>
      </c>
      <c r="P323" s="168"/>
      <c r="R323" s="131">
        <f t="shared" si="41"/>
        <v>0</v>
      </c>
      <c r="S323" s="133" t="str">
        <f t="shared" ref="S323:S386" si="47">IF(H323="Yes w/ Elec. Stove","G"," ")</f>
        <v xml:space="preserve"> </v>
      </c>
      <c r="T323" s="133"/>
      <c r="U323" s="132" t="str">
        <f>_xlfn.IFNA(IF($D323=0,LOOKUP($F323,{0.1,0.2,0.3,0.4,0.5,0.6,0.7,0.8,0.9,1},{22,34,46,58,70,82,94,106,118,130}),""),"")</f>
        <v/>
      </c>
      <c r="V323" s="132" t="str">
        <f>_xlfn.IFNA(IF($D323=1,LOOKUP($F323,{0.1,0.2,0.3,0.4,0.5,0.6,0.7,0.8,0.9,1},{23,35,47,59,71,83,95,107,119,131}),""),"")</f>
        <v/>
      </c>
      <c r="W323" s="132" t="str">
        <f>_xlfn.IFNA(IF($D323=2,LOOKUP($F323,{0.1,0.2,0.3,0.4,0.5,0.6,0.7,0.8,0.9,1},{24,36,48,60,72,84,96,108,120,132}),""),"")</f>
        <v/>
      </c>
      <c r="X323" s="132" t="str">
        <f>_xlfn.IFNA(IF($D323=3,LOOKUP($F323,{0.1,0.2,0.3,0.4,0.5,0.6,0.7,0.8,0.9,1},{25,37,49,61,73,85,97,109,121,133}),""),"")</f>
        <v/>
      </c>
      <c r="Y323" s="132" t="str">
        <f>_xlfn.IFNA(IF($D323=4,LOOKUP($F323,{0.1,0.2,0.3,0.4,0.5,0.6,0.7,0.8,0.9,1},{26,38,50,62,74,86,98,110,122,134}),""),"")</f>
        <v/>
      </c>
      <c r="Z323" s="132" t="str">
        <f>_xlfn.IFNA(IF($D323=5,LOOKUP($F323,{0.1,0.2,0.3,0.4,0.5,0.6,0.7,0.8,0.9,1},{27,39,51,63,75,87,99,111,123,135}),""),"")</f>
        <v/>
      </c>
      <c r="AA323" s="132">
        <f t="shared" si="43"/>
        <v>0</v>
      </c>
      <c r="AB323" s="132" t="str">
        <f t="shared" si="44"/>
        <v>00</v>
      </c>
      <c r="AC323" s="82" t="e">
        <f>VLOOKUP(AB323,'AMI Ref'!T:U,2,FALSE)</f>
        <v>#N/A</v>
      </c>
      <c r="AD323" s="124"/>
      <c r="AE323" s="81" t="str">
        <f>_xlfn.IFNA(IF($D323=0,IF($J323="Not Paid by Tenant",0,INDEX('AMI Ref'!$K$5:$N$5,MATCH($J323,{"Oil","Gas","Electric - Other","ELECTRIC - HEAT PUMP"},0))),0),"")</f>
        <v/>
      </c>
      <c r="AF323" s="81">
        <f>_xlfn.IFNA(IF($D323=1,IF($J323="Not Paid by Tenant",0,INDEX('AMI Ref'!$K$6:$N$6,MATCH($J323,{"Oil","Gas","Electric - Other","ELECTRIC - HEAT PUMP"},0))),0),"")</f>
        <v>0</v>
      </c>
      <c r="AG323" s="81">
        <f>_xlfn.IFNA(IF($D323=2,IF($J323="Not Paid by Tenant",0,INDEX('AMI Ref'!$K$7:$N$7,MATCH($J323,{"Oil","Gas","Electric - Other","ELECTRIC - HEAT PUMP"},0))),0),"")</f>
        <v>0</v>
      </c>
      <c r="AH323" s="81">
        <f>_xlfn.IFNA(IF($D323=3,IF($J323="Not Paid by Tenant",0,INDEX('AMI Ref'!$K$8:$N$8,MATCH($J323,{"Oil","Gas","Electric - Other","ELECTRIC - HEAT PUMP"},0))),0),"")</f>
        <v>0</v>
      </c>
      <c r="AI323" s="81">
        <f>_xlfn.IFNA(IF($D323=4,IF($J323="Not Paid by Tenant",0,INDEX('AMI Ref'!$K$9:$N$9,MATCH($J323,{"Oil","Gas","Electric - Other","ELECTRIC - HEAT PUMP"},0))),0),"")</f>
        <v>0</v>
      </c>
      <c r="AJ323" s="81">
        <f>_xlfn.IFNA(IF($D323=5,IF($J323="Not Paid by Tenant",0,INDEX('AMI Ref'!$K$10:$N$10,MATCH($J323,{"Oil","Gas","Electric - Other","ELECTRIC - HEAT PUMP"},0))),0),"")</f>
        <v>0</v>
      </c>
      <c r="AK323" s="128"/>
      <c r="AL323" s="81" t="str">
        <f>_xlfn.IFNA(IF($D323=0,IF($K323="Not Paid by Tenant",0,INDEX('AMI Ref'!$O$5:$R$5,MATCH($K323,{"Oil","Gas","Electric - Other","Electric ccASHP - split"},0))),0),"")</f>
        <v/>
      </c>
      <c r="AM323" s="81">
        <f>_xlfn.IFNA(IF($D323=1,IF($K323="Not Paid by Tenant",0,INDEX('AMI Ref'!$O$6:$R$6,MATCH($K323,{"Oil","Gas","Electric - Other","Electric ccASHP - split"},0))),0),"")</f>
        <v>0</v>
      </c>
      <c r="AN323" s="81">
        <f>_xlfn.IFNA(IF($D323=2,IF($K323="Not Paid by Tenant",0,INDEX('AMI Ref'!$O$7:$R$7,MATCH($K323,{"Oil","Gas","Electric - Other","Electric ccASHP - split"},0))),0),"")</f>
        <v>0</v>
      </c>
      <c r="AO323" s="81">
        <f>_xlfn.IFNA(IF($D323=3,IF($K323="Not Paid by Tenant",0,INDEX('AMI Ref'!$O$8:$R$8,MATCH($K323,{"Oil","Gas","Electric - Other","Electric ccASHP - split"},0))),0),"")</f>
        <v>0</v>
      </c>
      <c r="AP323" s="81">
        <f>_xlfn.IFNA(IF($D323=4,IF($K323="Not Paid by Tenant",0,INDEX('AMI Ref'!$O$9:$R$9,MATCH($K323,{"Oil","Gas","Electric - Other","Electric ccASHP - split"},0))),0),"")</f>
        <v>0</v>
      </c>
      <c r="AQ323" s="81">
        <f>_xlfn.IFNA(IF($D323=5,IF($K323="Not Paid by Tenant",0,INDEX('AMI Ref'!$O$10:$R$10,MATCH($K323,{"Oil","Gas","Electric - Other","Electric ccASHP - split"},0))),0),"")</f>
        <v>0</v>
      </c>
      <c r="AR323" s="124">
        <f t="shared" si="45"/>
        <v>0</v>
      </c>
      <c r="AS323" s="123" t="e">
        <f t="shared" si="46"/>
        <v>#N/A</v>
      </c>
    </row>
    <row r="324" spans="1:45" ht="12.95" customHeight="1" x14ac:dyDescent="0.2">
      <c r="A324" s="130">
        <v>322</v>
      </c>
      <c r="B324" s="177">
        <f>IF(OR(COUNTIF($B$2:$B323,Input!$F340)&lt;1,COUNTIF($O$2:$O323,Input!$C340)&lt;1),Input!F340,0)</f>
        <v>0</v>
      </c>
      <c r="C324" s="177">
        <f>IF(OR(COUNTIF($B$2:$B323,Input!$F340)&lt;1,COUNTIF($O$2:$O323,Input!$C340)&lt;1),Input!G340,0)</f>
        <v>0</v>
      </c>
      <c r="D324" s="177">
        <f>IF(OR(COUNTIF($B$2:$B323,Input!$F340)&lt;1,COUNTIF($O$2:$O323,Input!$C340)&lt;1),Input!H340,0)</f>
        <v>0</v>
      </c>
      <c r="E324" s="177">
        <f>IF(OR(COUNTIF($B$2:$B323,Input!$F340)&lt;1,COUNTIF($O$2:$O323,Input!$C340)&lt;1),Input!I340,0)</f>
        <v>0</v>
      </c>
      <c r="F324" s="177">
        <f>IF(OR(COUNTIF($B$2:$B323,Input!$F340)&lt;1,COUNTIF($O$2:$O323,Input!$C340)&lt;1),Input!J340,0)</f>
        <v>0</v>
      </c>
      <c r="G324" s="177">
        <f>IF(OR(COUNTIF($B$2:$B323,Input!$F340)&lt;1,COUNTIF($O$2:$O323,Input!$C340)&lt;1),Input!K340,0)</f>
        <v>0</v>
      </c>
      <c r="H324" s="177">
        <f>IF(OR(COUNTIF($B$2:$B323,Input!$F340)&lt;1,COUNTIF($O$2:$O323,Input!$C340)&lt;1),Input!L340,0)</f>
        <v>0</v>
      </c>
      <c r="I324" s="177">
        <f>IF(OR(COUNTIF($B$2:$B323,Input!$F340)&lt;1,COUNTIF($O$2:$O323,Input!$C340)&lt;1),Input!M340,0)</f>
        <v>0</v>
      </c>
      <c r="J324" s="177">
        <f>IF(OR(COUNTIF($B$2:$B323,Input!$F340)&lt;1,COUNTIF($O$2:$O323,Input!$C340)&lt;1),Input!N340,0)</f>
        <v>0</v>
      </c>
      <c r="K324" s="177">
        <f>IF(OR(COUNTIF($B$2:$B323,Input!$F340)&lt;1,COUNTIF($O$2:$O323,Input!$C340)&lt;1),Input!O340,0)</f>
        <v>0</v>
      </c>
      <c r="L324" s="177">
        <f>IF(OR(COUNTIF($B$2:$B323,Input!$F340)&lt;1,COUNTIF($O$2:$O323,Input!$C340)&lt;1),Input!P340,0)</f>
        <v>0</v>
      </c>
      <c r="M324" s="129" t="str">
        <f t="shared" si="42"/>
        <v/>
      </c>
      <c r="N324" s="161">
        <f t="shared" ref="N324:N387" si="48">IF(G324&lt;=F324,IF(G324&gt;0%,G324,F324),F324)</f>
        <v>0</v>
      </c>
      <c r="O324" s="168">
        <f>Input!C340</f>
        <v>0</v>
      </c>
      <c r="P324" s="168"/>
      <c r="R324" s="131">
        <f t="shared" ref="R324:R387" si="49">IF(AND($H324="Not Paid by Tenant",$I324="Not Paid by Tenant"),"E",IF(AND($H324="Yes, No Elec. Stove",$I324="Not Paid by Tenant"),"F",IF(AND($H324="Not Paid by Tenant",$I324="Yes"),"H",IF(AND($H324="Yes, No Elec. Stove",$I324="Yes"),"I", ))))</f>
        <v>0</v>
      </c>
      <c r="S324" s="133" t="str">
        <f t="shared" si="47"/>
        <v xml:space="preserve"> </v>
      </c>
      <c r="T324" s="133"/>
      <c r="U324" s="132" t="str">
        <f>_xlfn.IFNA(IF($D324=0,LOOKUP($F324,{0.1,0.2,0.3,0.4,0.5,0.6,0.7,0.8,0.9,1},{22,34,46,58,70,82,94,106,118,130}),""),"")</f>
        <v/>
      </c>
      <c r="V324" s="132" t="str">
        <f>_xlfn.IFNA(IF($D324=1,LOOKUP($F324,{0.1,0.2,0.3,0.4,0.5,0.6,0.7,0.8,0.9,1},{23,35,47,59,71,83,95,107,119,131}),""),"")</f>
        <v/>
      </c>
      <c r="W324" s="132" t="str">
        <f>_xlfn.IFNA(IF($D324=2,LOOKUP($F324,{0.1,0.2,0.3,0.4,0.5,0.6,0.7,0.8,0.9,1},{24,36,48,60,72,84,96,108,120,132}),""),"")</f>
        <v/>
      </c>
      <c r="X324" s="132" t="str">
        <f>_xlfn.IFNA(IF($D324=3,LOOKUP($F324,{0.1,0.2,0.3,0.4,0.5,0.6,0.7,0.8,0.9,1},{25,37,49,61,73,85,97,109,121,133}),""),"")</f>
        <v/>
      </c>
      <c r="Y324" s="132" t="str">
        <f>_xlfn.IFNA(IF($D324=4,LOOKUP($F324,{0.1,0.2,0.3,0.4,0.5,0.6,0.7,0.8,0.9,1},{26,38,50,62,74,86,98,110,122,134}),""),"")</f>
        <v/>
      </c>
      <c r="Z324" s="132" t="str">
        <f>_xlfn.IFNA(IF($D324=5,LOOKUP($F324,{0.1,0.2,0.3,0.4,0.5,0.6,0.7,0.8,0.9,1},{27,39,51,63,75,87,99,111,123,135}),""),"")</f>
        <v/>
      </c>
      <c r="AA324" s="132">
        <f t="shared" si="43"/>
        <v>0</v>
      </c>
      <c r="AB324" s="132" t="str">
        <f t="shared" si="44"/>
        <v>00</v>
      </c>
      <c r="AC324" s="82" t="e">
        <f>VLOOKUP(AB324,'AMI Ref'!T:U,2,FALSE)</f>
        <v>#N/A</v>
      </c>
      <c r="AD324" s="124"/>
      <c r="AE324" s="81" t="str">
        <f>_xlfn.IFNA(IF($D324=0,IF($J324="Not Paid by Tenant",0,INDEX('AMI Ref'!$K$5:$N$5,MATCH($J324,{"Oil","Gas","Electric - Other","ELECTRIC - HEAT PUMP"},0))),0),"")</f>
        <v/>
      </c>
      <c r="AF324" s="81">
        <f>_xlfn.IFNA(IF($D324=1,IF($J324="Not Paid by Tenant",0,INDEX('AMI Ref'!$K$6:$N$6,MATCH($J324,{"Oil","Gas","Electric - Other","ELECTRIC - HEAT PUMP"},0))),0),"")</f>
        <v>0</v>
      </c>
      <c r="AG324" s="81">
        <f>_xlfn.IFNA(IF($D324=2,IF($J324="Not Paid by Tenant",0,INDEX('AMI Ref'!$K$7:$N$7,MATCH($J324,{"Oil","Gas","Electric - Other","ELECTRIC - HEAT PUMP"},0))),0),"")</f>
        <v>0</v>
      </c>
      <c r="AH324" s="81">
        <f>_xlfn.IFNA(IF($D324=3,IF($J324="Not Paid by Tenant",0,INDEX('AMI Ref'!$K$8:$N$8,MATCH($J324,{"Oil","Gas","Electric - Other","ELECTRIC - HEAT PUMP"},0))),0),"")</f>
        <v>0</v>
      </c>
      <c r="AI324" s="81">
        <f>_xlfn.IFNA(IF($D324=4,IF($J324="Not Paid by Tenant",0,INDEX('AMI Ref'!$K$9:$N$9,MATCH($J324,{"Oil","Gas","Electric - Other","ELECTRIC - HEAT PUMP"},0))),0),"")</f>
        <v>0</v>
      </c>
      <c r="AJ324" s="81">
        <f>_xlfn.IFNA(IF($D324=5,IF($J324="Not Paid by Tenant",0,INDEX('AMI Ref'!$K$10:$N$10,MATCH($J324,{"Oil","Gas","Electric - Other","ELECTRIC - HEAT PUMP"},0))),0),"")</f>
        <v>0</v>
      </c>
      <c r="AK324" s="128"/>
      <c r="AL324" s="81" t="str">
        <f>_xlfn.IFNA(IF($D324=0,IF($K324="Not Paid by Tenant",0,INDEX('AMI Ref'!$O$5:$R$5,MATCH($K324,{"Oil","Gas","Electric - Other","Electric ccASHP - split"},0))),0),"")</f>
        <v/>
      </c>
      <c r="AM324" s="81">
        <f>_xlfn.IFNA(IF($D324=1,IF($K324="Not Paid by Tenant",0,INDEX('AMI Ref'!$O$6:$R$6,MATCH($K324,{"Oil","Gas","Electric - Other","Electric ccASHP - split"},0))),0),"")</f>
        <v>0</v>
      </c>
      <c r="AN324" s="81">
        <f>_xlfn.IFNA(IF($D324=2,IF($K324="Not Paid by Tenant",0,INDEX('AMI Ref'!$O$7:$R$7,MATCH($K324,{"Oil","Gas","Electric - Other","Electric ccASHP - split"},0))),0),"")</f>
        <v>0</v>
      </c>
      <c r="AO324" s="81">
        <f>_xlfn.IFNA(IF($D324=3,IF($K324="Not Paid by Tenant",0,INDEX('AMI Ref'!$O$8:$R$8,MATCH($K324,{"Oil","Gas","Electric - Other","Electric ccASHP - split"},0))),0),"")</f>
        <v>0</v>
      </c>
      <c r="AP324" s="81">
        <f>_xlfn.IFNA(IF($D324=4,IF($K324="Not Paid by Tenant",0,INDEX('AMI Ref'!$O$9:$R$9,MATCH($K324,{"Oil","Gas","Electric - Other","Electric ccASHP - split"},0))),0),"")</f>
        <v>0</v>
      </c>
      <c r="AQ324" s="81">
        <f>_xlfn.IFNA(IF($D324=5,IF($K324="Not Paid by Tenant",0,INDEX('AMI Ref'!$O$10:$R$10,MATCH($K324,{"Oil","Gas","Electric - Other","Electric ccASHP - split"},0))),0),"")</f>
        <v>0</v>
      </c>
      <c r="AR324" s="124">
        <f t="shared" si="45"/>
        <v>0</v>
      </c>
      <c r="AS324" s="123" t="e">
        <f t="shared" si="46"/>
        <v>#N/A</v>
      </c>
    </row>
    <row r="325" spans="1:45" ht="12.95" customHeight="1" x14ac:dyDescent="0.2">
      <c r="A325" s="130">
        <v>323</v>
      </c>
      <c r="B325" s="177">
        <f>IF(OR(COUNTIF($B$2:$B324,Input!$F341)&lt;1,COUNTIF($O$2:$O324,Input!$C341)&lt;1),Input!F341,0)</f>
        <v>0</v>
      </c>
      <c r="C325" s="177">
        <f>IF(OR(COUNTIF($B$2:$B324,Input!$F341)&lt;1,COUNTIF($O$2:$O324,Input!$C341)&lt;1),Input!G341,0)</f>
        <v>0</v>
      </c>
      <c r="D325" s="177">
        <f>IF(OR(COUNTIF($B$2:$B324,Input!$F341)&lt;1,COUNTIF($O$2:$O324,Input!$C341)&lt;1),Input!H341,0)</f>
        <v>0</v>
      </c>
      <c r="E325" s="177">
        <f>IF(OR(COUNTIF($B$2:$B324,Input!$F341)&lt;1,COUNTIF($O$2:$O324,Input!$C341)&lt;1),Input!I341,0)</f>
        <v>0</v>
      </c>
      <c r="F325" s="177">
        <f>IF(OR(COUNTIF($B$2:$B324,Input!$F341)&lt;1,COUNTIF($O$2:$O324,Input!$C341)&lt;1),Input!J341,0)</f>
        <v>0</v>
      </c>
      <c r="G325" s="177">
        <f>IF(OR(COUNTIF($B$2:$B324,Input!$F341)&lt;1,COUNTIF($O$2:$O324,Input!$C341)&lt;1),Input!K341,0)</f>
        <v>0</v>
      </c>
      <c r="H325" s="177">
        <f>IF(OR(COUNTIF($B$2:$B324,Input!$F341)&lt;1,COUNTIF($O$2:$O324,Input!$C341)&lt;1),Input!L341,0)</f>
        <v>0</v>
      </c>
      <c r="I325" s="177">
        <f>IF(OR(COUNTIF($B$2:$B324,Input!$F341)&lt;1,COUNTIF($O$2:$O324,Input!$C341)&lt;1),Input!M341,0)</f>
        <v>0</v>
      </c>
      <c r="J325" s="177">
        <f>IF(OR(COUNTIF($B$2:$B324,Input!$F341)&lt;1,COUNTIF($O$2:$O324,Input!$C341)&lt;1),Input!N341,0)</f>
        <v>0</v>
      </c>
      <c r="K325" s="177">
        <f>IF(OR(COUNTIF($B$2:$B324,Input!$F341)&lt;1,COUNTIF($O$2:$O324,Input!$C341)&lt;1),Input!O341,0)</f>
        <v>0</v>
      </c>
      <c r="L325" s="177">
        <f>IF(OR(COUNTIF($B$2:$B324,Input!$F341)&lt;1,COUNTIF($O$2:$O324,Input!$C341)&lt;1),Input!P341,0)</f>
        <v>0</v>
      </c>
      <c r="M325" s="129" t="str">
        <f t="shared" si="42"/>
        <v/>
      </c>
      <c r="N325" s="161">
        <f t="shared" si="48"/>
        <v>0</v>
      </c>
      <c r="O325" s="168">
        <f>Input!C341</f>
        <v>0</v>
      </c>
      <c r="P325" s="168"/>
      <c r="R325" s="131">
        <f t="shared" si="49"/>
        <v>0</v>
      </c>
      <c r="S325" s="133" t="str">
        <f t="shared" si="47"/>
        <v xml:space="preserve"> </v>
      </c>
      <c r="T325" s="133"/>
      <c r="U325" s="132" t="str">
        <f>_xlfn.IFNA(IF($D325=0,LOOKUP($F325,{0.1,0.2,0.3,0.4,0.5,0.6,0.7,0.8,0.9,1},{22,34,46,58,70,82,94,106,118,130}),""),"")</f>
        <v/>
      </c>
      <c r="V325" s="132" t="str">
        <f>_xlfn.IFNA(IF($D325=1,LOOKUP($F325,{0.1,0.2,0.3,0.4,0.5,0.6,0.7,0.8,0.9,1},{23,35,47,59,71,83,95,107,119,131}),""),"")</f>
        <v/>
      </c>
      <c r="W325" s="132" t="str">
        <f>_xlfn.IFNA(IF($D325=2,LOOKUP($F325,{0.1,0.2,0.3,0.4,0.5,0.6,0.7,0.8,0.9,1},{24,36,48,60,72,84,96,108,120,132}),""),"")</f>
        <v/>
      </c>
      <c r="X325" s="132" t="str">
        <f>_xlfn.IFNA(IF($D325=3,LOOKUP($F325,{0.1,0.2,0.3,0.4,0.5,0.6,0.7,0.8,0.9,1},{25,37,49,61,73,85,97,109,121,133}),""),"")</f>
        <v/>
      </c>
      <c r="Y325" s="132" t="str">
        <f>_xlfn.IFNA(IF($D325=4,LOOKUP($F325,{0.1,0.2,0.3,0.4,0.5,0.6,0.7,0.8,0.9,1},{26,38,50,62,74,86,98,110,122,134}),""),"")</f>
        <v/>
      </c>
      <c r="Z325" s="132" t="str">
        <f>_xlfn.IFNA(IF($D325=5,LOOKUP($F325,{0.1,0.2,0.3,0.4,0.5,0.6,0.7,0.8,0.9,1},{27,39,51,63,75,87,99,111,123,135}),""),"")</f>
        <v/>
      </c>
      <c r="AA325" s="132">
        <f t="shared" si="43"/>
        <v>0</v>
      </c>
      <c r="AB325" s="132" t="str">
        <f t="shared" si="44"/>
        <v>00</v>
      </c>
      <c r="AC325" s="82" t="e">
        <f>VLOOKUP(AB325,'AMI Ref'!T:U,2,FALSE)</f>
        <v>#N/A</v>
      </c>
      <c r="AD325" s="124"/>
      <c r="AE325" s="81" t="str">
        <f>_xlfn.IFNA(IF($D325=0,IF($J325="Not Paid by Tenant",0,INDEX('AMI Ref'!$K$5:$N$5,MATCH($J325,{"Oil","Gas","Electric - Other","ELECTRIC - HEAT PUMP"},0))),0),"")</f>
        <v/>
      </c>
      <c r="AF325" s="81">
        <f>_xlfn.IFNA(IF($D325=1,IF($J325="Not Paid by Tenant",0,INDEX('AMI Ref'!$K$6:$N$6,MATCH($J325,{"Oil","Gas","Electric - Other","ELECTRIC - HEAT PUMP"},0))),0),"")</f>
        <v>0</v>
      </c>
      <c r="AG325" s="81">
        <f>_xlfn.IFNA(IF($D325=2,IF($J325="Not Paid by Tenant",0,INDEX('AMI Ref'!$K$7:$N$7,MATCH($J325,{"Oil","Gas","Electric - Other","ELECTRIC - HEAT PUMP"},0))),0),"")</f>
        <v>0</v>
      </c>
      <c r="AH325" s="81">
        <f>_xlfn.IFNA(IF($D325=3,IF($J325="Not Paid by Tenant",0,INDEX('AMI Ref'!$K$8:$N$8,MATCH($J325,{"Oil","Gas","Electric - Other","ELECTRIC - HEAT PUMP"},0))),0),"")</f>
        <v>0</v>
      </c>
      <c r="AI325" s="81">
        <f>_xlfn.IFNA(IF($D325=4,IF($J325="Not Paid by Tenant",0,INDEX('AMI Ref'!$K$9:$N$9,MATCH($J325,{"Oil","Gas","Electric - Other","ELECTRIC - HEAT PUMP"},0))),0),"")</f>
        <v>0</v>
      </c>
      <c r="AJ325" s="81">
        <f>_xlfn.IFNA(IF($D325=5,IF($J325="Not Paid by Tenant",0,INDEX('AMI Ref'!$K$10:$N$10,MATCH($J325,{"Oil","Gas","Electric - Other","ELECTRIC - HEAT PUMP"},0))),0),"")</f>
        <v>0</v>
      </c>
      <c r="AK325" s="128"/>
      <c r="AL325" s="81" t="str">
        <f>_xlfn.IFNA(IF($D325=0,IF($K325="Not Paid by Tenant",0,INDEX('AMI Ref'!$O$5:$R$5,MATCH($K325,{"Oil","Gas","Electric - Other","Electric ccASHP - split"},0))),0),"")</f>
        <v/>
      </c>
      <c r="AM325" s="81">
        <f>_xlfn.IFNA(IF($D325=1,IF($K325="Not Paid by Tenant",0,INDEX('AMI Ref'!$O$6:$R$6,MATCH($K325,{"Oil","Gas","Electric - Other","Electric ccASHP - split"},0))),0),"")</f>
        <v>0</v>
      </c>
      <c r="AN325" s="81">
        <f>_xlfn.IFNA(IF($D325=2,IF($K325="Not Paid by Tenant",0,INDEX('AMI Ref'!$O$7:$R$7,MATCH($K325,{"Oil","Gas","Electric - Other","Electric ccASHP - split"},0))),0),"")</f>
        <v>0</v>
      </c>
      <c r="AO325" s="81">
        <f>_xlfn.IFNA(IF($D325=3,IF($K325="Not Paid by Tenant",0,INDEX('AMI Ref'!$O$8:$R$8,MATCH($K325,{"Oil","Gas","Electric - Other","Electric ccASHP - split"},0))),0),"")</f>
        <v>0</v>
      </c>
      <c r="AP325" s="81">
        <f>_xlfn.IFNA(IF($D325=4,IF($K325="Not Paid by Tenant",0,INDEX('AMI Ref'!$O$9:$R$9,MATCH($K325,{"Oil","Gas","Electric - Other","Electric ccASHP - split"},0))),0),"")</f>
        <v>0</v>
      </c>
      <c r="AQ325" s="81">
        <f>_xlfn.IFNA(IF($D325=5,IF($K325="Not Paid by Tenant",0,INDEX('AMI Ref'!$O$10:$R$10,MATCH($K325,{"Oil","Gas","Electric - Other","Electric ccASHP - split"},0))),0),"")</f>
        <v>0</v>
      </c>
      <c r="AR325" s="124">
        <f t="shared" si="45"/>
        <v>0</v>
      </c>
      <c r="AS325" s="123" t="e">
        <f t="shared" si="46"/>
        <v>#N/A</v>
      </c>
    </row>
    <row r="326" spans="1:45" ht="12.95" customHeight="1" x14ac:dyDescent="0.2">
      <c r="A326" s="130">
        <v>324</v>
      </c>
      <c r="B326" s="177">
        <f>IF(OR(COUNTIF($B$2:$B325,Input!$F342)&lt;1,COUNTIF($O$2:$O325,Input!$C342)&lt;1),Input!F342,0)</f>
        <v>0</v>
      </c>
      <c r="C326" s="177">
        <f>IF(OR(COUNTIF($B$2:$B325,Input!$F342)&lt;1,COUNTIF($O$2:$O325,Input!$C342)&lt;1),Input!G342,0)</f>
        <v>0</v>
      </c>
      <c r="D326" s="177">
        <f>IF(OR(COUNTIF($B$2:$B325,Input!$F342)&lt;1,COUNTIF($O$2:$O325,Input!$C342)&lt;1),Input!H342,0)</f>
        <v>0</v>
      </c>
      <c r="E326" s="177">
        <f>IF(OR(COUNTIF($B$2:$B325,Input!$F342)&lt;1,COUNTIF($O$2:$O325,Input!$C342)&lt;1),Input!I342,0)</f>
        <v>0</v>
      </c>
      <c r="F326" s="177">
        <f>IF(OR(COUNTIF($B$2:$B325,Input!$F342)&lt;1,COUNTIF($O$2:$O325,Input!$C342)&lt;1),Input!J342,0)</f>
        <v>0</v>
      </c>
      <c r="G326" s="177">
        <f>IF(OR(COUNTIF($B$2:$B325,Input!$F342)&lt;1,COUNTIF($O$2:$O325,Input!$C342)&lt;1),Input!K342,0)</f>
        <v>0</v>
      </c>
      <c r="H326" s="177">
        <f>IF(OR(COUNTIF($B$2:$B325,Input!$F342)&lt;1,COUNTIF($O$2:$O325,Input!$C342)&lt;1),Input!L342,0)</f>
        <v>0</v>
      </c>
      <c r="I326" s="177">
        <f>IF(OR(COUNTIF($B$2:$B325,Input!$F342)&lt;1,COUNTIF($O$2:$O325,Input!$C342)&lt;1),Input!M342,0)</f>
        <v>0</v>
      </c>
      <c r="J326" s="177">
        <f>IF(OR(COUNTIF($B$2:$B325,Input!$F342)&lt;1,COUNTIF($O$2:$O325,Input!$C342)&lt;1),Input!N342,0)</f>
        <v>0</v>
      </c>
      <c r="K326" s="177">
        <f>IF(OR(COUNTIF($B$2:$B325,Input!$F342)&lt;1,COUNTIF($O$2:$O325,Input!$C342)&lt;1),Input!O342,0)</f>
        <v>0</v>
      </c>
      <c r="L326" s="177">
        <f>IF(OR(COUNTIF($B$2:$B325,Input!$F342)&lt;1,COUNTIF($O$2:$O325,Input!$C342)&lt;1),Input!P342,0)</f>
        <v>0</v>
      </c>
      <c r="M326" s="129" t="str">
        <f t="shared" si="42"/>
        <v/>
      </c>
      <c r="N326" s="161">
        <f t="shared" si="48"/>
        <v>0</v>
      </c>
      <c r="O326" s="168">
        <f>Input!C342</f>
        <v>0</v>
      </c>
      <c r="P326" s="168"/>
      <c r="R326" s="131">
        <f t="shared" si="49"/>
        <v>0</v>
      </c>
      <c r="S326" s="133" t="str">
        <f t="shared" si="47"/>
        <v xml:space="preserve"> </v>
      </c>
      <c r="T326" s="133"/>
      <c r="U326" s="132" t="str">
        <f>_xlfn.IFNA(IF($D326=0,LOOKUP($F326,{0.1,0.2,0.3,0.4,0.5,0.6,0.7,0.8,0.9,1},{22,34,46,58,70,82,94,106,118,130}),""),"")</f>
        <v/>
      </c>
      <c r="V326" s="132" t="str">
        <f>_xlfn.IFNA(IF($D326=1,LOOKUP($F326,{0.1,0.2,0.3,0.4,0.5,0.6,0.7,0.8,0.9,1},{23,35,47,59,71,83,95,107,119,131}),""),"")</f>
        <v/>
      </c>
      <c r="W326" s="132" t="str">
        <f>_xlfn.IFNA(IF($D326=2,LOOKUP($F326,{0.1,0.2,0.3,0.4,0.5,0.6,0.7,0.8,0.9,1},{24,36,48,60,72,84,96,108,120,132}),""),"")</f>
        <v/>
      </c>
      <c r="X326" s="132" t="str">
        <f>_xlfn.IFNA(IF($D326=3,LOOKUP($F326,{0.1,0.2,0.3,0.4,0.5,0.6,0.7,0.8,0.9,1},{25,37,49,61,73,85,97,109,121,133}),""),"")</f>
        <v/>
      </c>
      <c r="Y326" s="132" t="str">
        <f>_xlfn.IFNA(IF($D326=4,LOOKUP($F326,{0.1,0.2,0.3,0.4,0.5,0.6,0.7,0.8,0.9,1},{26,38,50,62,74,86,98,110,122,134}),""),"")</f>
        <v/>
      </c>
      <c r="Z326" s="132" t="str">
        <f>_xlfn.IFNA(IF($D326=5,LOOKUP($F326,{0.1,0.2,0.3,0.4,0.5,0.6,0.7,0.8,0.9,1},{27,39,51,63,75,87,99,111,123,135}),""),"")</f>
        <v/>
      </c>
      <c r="AA326" s="132">
        <f t="shared" si="43"/>
        <v>0</v>
      </c>
      <c r="AB326" s="132" t="str">
        <f t="shared" si="44"/>
        <v>00</v>
      </c>
      <c r="AC326" s="82" t="e">
        <f>VLOOKUP(AB326,'AMI Ref'!T:U,2,FALSE)</f>
        <v>#N/A</v>
      </c>
      <c r="AD326" s="124"/>
      <c r="AE326" s="81" t="str">
        <f>_xlfn.IFNA(IF($D326=0,IF($J326="Not Paid by Tenant",0,INDEX('AMI Ref'!$K$5:$N$5,MATCH($J326,{"Oil","Gas","Electric - Other","ELECTRIC - HEAT PUMP"},0))),0),"")</f>
        <v/>
      </c>
      <c r="AF326" s="81">
        <f>_xlfn.IFNA(IF($D326=1,IF($J326="Not Paid by Tenant",0,INDEX('AMI Ref'!$K$6:$N$6,MATCH($J326,{"Oil","Gas","Electric - Other","ELECTRIC - HEAT PUMP"},0))),0),"")</f>
        <v>0</v>
      </c>
      <c r="AG326" s="81">
        <f>_xlfn.IFNA(IF($D326=2,IF($J326="Not Paid by Tenant",0,INDEX('AMI Ref'!$K$7:$N$7,MATCH($J326,{"Oil","Gas","Electric - Other","ELECTRIC - HEAT PUMP"},0))),0),"")</f>
        <v>0</v>
      </c>
      <c r="AH326" s="81">
        <f>_xlfn.IFNA(IF($D326=3,IF($J326="Not Paid by Tenant",0,INDEX('AMI Ref'!$K$8:$N$8,MATCH($J326,{"Oil","Gas","Electric - Other","ELECTRIC - HEAT PUMP"},0))),0),"")</f>
        <v>0</v>
      </c>
      <c r="AI326" s="81">
        <f>_xlfn.IFNA(IF($D326=4,IF($J326="Not Paid by Tenant",0,INDEX('AMI Ref'!$K$9:$N$9,MATCH($J326,{"Oil","Gas","Electric - Other","ELECTRIC - HEAT PUMP"},0))),0),"")</f>
        <v>0</v>
      </c>
      <c r="AJ326" s="81">
        <f>_xlfn.IFNA(IF($D326=5,IF($J326="Not Paid by Tenant",0,INDEX('AMI Ref'!$K$10:$N$10,MATCH($J326,{"Oil","Gas","Electric - Other","ELECTRIC - HEAT PUMP"},0))),0),"")</f>
        <v>0</v>
      </c>
      <c r="AK326" s="128"/>
      <c r="AL326" s="81" t="str">
        <f>_xlfn.IFNA(IF($D326=0,IF($K326="Not Paid by Tenant",0,INDEX('AMI Ref'!$O$5:$R$5,MATCH($K326,{"Oil","Gas","Electric - Other","Electric ccASHP - split"},0))),0),"")</f>
        <v/>
      </c>
      <c r="AM326" s="81">
        <f>_xlfn.IFNA(IF($D326=1,IF($K326="Not Paid by Tenant",0,INDEX('AMI Ref'!$O$6:$R$6,MATCH($K326,{"Oil","Gas","Electric - Other","Electric ccASHP - split"},0))),0),"")</f>
        <v>0</v>
      </c>
      <c r="AN326" s="81">
        <f>_xlfn.IFNA(IF($D326=2,IF($K326="Not Paid by Tenant",0,INDEX('AMI Ref'!$O$7:$R$7,MATCH($K326,{"Oil","Gas","Electric - Other","Electric ccASHP - split"},0))),0),"")</f>
        <v>0</v>
      </c>
      <c r="AO326" s="81">
        <f>_xlfn.IFNA(IF($D326=3,IF($K326="Not Paid by Tenant",0,INDEX('AMI Ref'!$O$8:$R$8,MATCH($K326,{"Oil","Gas","Electric - Other","Electric ccASHP - split"},0))),0),"")</f>
        <v>0</v>
      </c>
      <c r="AP326" s="81">
        <f>_xlfn.IFNA(IF($D326=4,IF($K326="Not Paid by Tenant",0,INDEX('AMI Ref'!$O$9:$R$9,MATCH($K326,{"Oil","Gas","Electric - Other","Electric ccASHP - split"},0))),0),"")</f>
        <v>0</v>
      </c>
      <c r="AQ326" s="81">
        <f>_xlfn.IFNA(IF($D326=5,IF($K326="Not Paid by Tenant",0,INDEX('AMI Ref'!$O$10:$R$10,MATCH($K326,{"Oil","Gas","Electric - Other","Electric ccASHP - split"},0))),0),"")</f>
        <v>0</v>
      </c>
      <c r="AR326" s="124">
        <f t="shared" si="45"/>
        <v>0</v>
      </c>
      <c r="AS326" s="123" t="e">
        <f t="shared" si="46"/>
        <v>#N/A</v>
      </c>
    </row>
    <row r="327" spans="1:45" ht="12.95" customHeight="1" x14ac:dyDescent="0.2">
      <c r="A327" s="130">
        <v>325</v>
      </c>
      <c r="B327" s="177">
        <f>IF(OR(COUNTIF($B$2:$B326,Input!$F343)&lt;1,COUNTIF($O$2:$O326,Input!$C343)&lt;1),Input!F343,0)</f>
        <v>0</v>
      </c>
      <c r="C327" s="177">
        <f>IF(OR(COUNTIF($B$2:$B326,Input!$F343)&lt;1,COUNTIF($O$2:$O326,Input!$C343)&lt;1),Input!G343,0)</f>
        <v>0</v>
      </c>
      <c r="D327" s="177">
        <f>IF(OR(COUNTIF($B$2:$B326,Input!$F343)&lt;1,COUNTIF($O$2:$O326,Input!$C343)&lt;1),Input!H343,0)</f>
        <v>0</v>
      </c>
      <c r="E327" s="177">
        <f>IF(OR(COUNTIF($B$2:$B326,Input!$F343)&lt;1,COUNTIF($O$2:$O326,Input!$C343)&lt;1),Input!I343,0)</f>
        <v>0</v>
      </c>
      <c r="F327" s="177">
        <f>IF(OR(COUNTIF($B$2:$B326,Input!$F343)&lt;1,COUNTIF($O$2:$O326,Input!$C343)&lt;1),Input!J343,0)</f>
        <v>0</v>
      </c>
      <c r="G327" s="177">
        <f>IF(OR(COUNTIF($B$2:$B326,Input!$F343)&lt;1,COUNTIF($O$2:$O326,Input!$C343)&lt;1),Input!K343,0)</f>
        <v>0</v>
      </c>
      <c r="H327" s="177">
        <f>IF(OR(COUNTIF($B$2:$B326,Input!$F343)&lt;1,COUNTIF($O$2:$O326,Input!$C343)&lt;1),Input!L343,0)</f>
        <v>0</v>
      </c>
      <c r="I327" s="177">
        <f>IF(OR(COUNTIF($B$2:$B326,Input!$F343)&lt;1,COUNTIF($O$2:$O326,Input!$C343)&lt;1),Input!M343,0)</f>
        <v>0</v>
      </c>
      <c r="J327" s="177">
        <f>IF(OR(COUNTIF($B$2:$B326,Input!$F343)&lt;1,COUNTIF($O$2:$O326,Input!$C343)&lt;1),Input!N343,0)</f>
        <v>0</v>
      </c>
      <c r="K327" s="177">
        <f>IF(OR(COUNTIF($B$2:$B326,Input!$F343)&lt;1,COUNTIF($O$2:$O326,Input!$C343)&lt;1),Input!O343,0)</f>
        <v>0</v>
      </c>
      <c r="L327" s="177">
        <f>IF(OR(COUNTIF($B$2:$B326,Input!$F343)&lt;1,COUNTIF($O$2:$O326,Input!$C343)&lt;1),Input!P343,0)</f>
        <v>0</v>
      </c>
      <c r="M327" s="129" t="str">
        <f t="shared" si="42"/>
        <v/>
      </c>
      <c r="N327" s="161">
        <f t="shared" si="48"/>
        <v>0</v>
      </c>
      <c r="O327" s="168">
        <f>Input!C343</f>
        <v>0</v>
      </c>
      <c r="P327" s="168"/>
      <c r="R327" s="131">
        <f t="shared" si="49"/>
        <v>0</v>
      </c>
      <c r="S327" s="133" t="str">
        <f t="shared" si="47"/>
        <v xml:space="preserve"> </v>
      </c>
      <c r="T327" s="133"/>
      <c r="U327" s="132" t="str">
        <f>_xlfn.IFNA(IF($D327=0,LOOKUP($F327,{0.1,0.2,0.3,0.4,0.5,0.6,0.7,0.8,0.9,1},{22,34,46,58,70,82,94,106,118,130}),""),"")</f>
        <v/>
      </c>
      <c r="V327" s="132" t="str">
        <f>_xlfn.IFNA(IF($D327=1,LOOKUP($F327,{0.1,0.2,0.3,0.4,0.5,0.6,0.7,0.8,0.9,1},{23,35,47,59,71,83,95,107,119,131}),""),"")</f>
        <v/>
      </c>
      <c r="W327" s="132" t="str">
        <f>_xlfn.IFNA(IF($D327=2,LOOKUP($F327,{0.1,0.2,0.3,0.4,0.5,0.6,0.7,0.8,0.9,1},{24,36,48,60,72,84,96,108,120,132}),""),"")</f>
        <v/>
      </c>
      <c r="X327" s="132" t="str">
        <f>_xlfn.IFNA(IF($D327=3,LOOKUP($F327,{0.1,0.2,0.3,0.4,0.5,0.6,0.7,0.8,0.9,1},{25,37,49,61,73,85,97,109,121,133}),""),"")</f>
        <v/>
      </c>
      <c r="Y327" s="132" t="str">
        <f>_xlfn.IFNA(IF($D327=4,LOOKUP($F327,{0.1,0.2,0.3,0.4,0.5,0.6,0.7,0.8,0.9,1},{26,38,50,62,74,86,98,110,122,134}),""),"")</f>
        <v/>
      </c>
      <c r="Z327" s="132" t="str">
        <f>_xlfn.IFNA(IF($D327=5,LOOKUP($F327,{0.1,0.2,0.3,0.4,0.5,0.6,0.7,0.8,0.9,1},{27,39,51,63,75,87,99,111,123,135}),""),"")</f>
        <v/>
      </c>
      <c r="AA327" s="132">
        <f t="shared" si="43"/>
        <v>0</v>
      </c>
      <c r="AB327" s="132" t="str">
        <f t="shared" si="44"/>
        <v>00</v>
      </c>
      <c r="AC327" s="82" t="e">
        <f>VLOOKUP(AB327,'AMI Ref'!T:U,2,FALSE)</f>
        <v>#N/A</v>
      </c>
      <c r="AD327" s="124"/>
      <c r="AE327" s="81" t="str">
        <f>_xlfn.IFNA(IF($D327=0,IF($J327="Not Paid by Tenant",0,INDEX('AMI Ref'!$K$5:$N$5,MATCH($J327,{"Oil","Gas","Electric - Other","ELECTRIC - HEAT PUMP"},0))),0),"")</f>
        <v/>
      </c>
      <c r="AF327" s="81">
        <f>_xlfn.IFNA(IF($D327=1,IF($J327="Not Paid by Tenant",0,INDEX('AMI Ref'!$K$6:$N$6,MATCH($J327,{"Oil","Gas","Electric - Other","ELECTRIC - HEAT PUMP"},0))),0),"")</f>
        <v>0</v>
      </c>
      <c r="AG327" s="81">
        <f>_xlfn.IFNA(IF($D327=2,IF($J327="Not Paid by Tenant",0,INDEX('AMI Ref'!$K$7:$N$7,MATCH($J327,{"Oil","Gas","Electric - Other","ELECTRIC - HEAT PUMP"},0))),0),"")</f>
        <v>0</v>
      </c>
      <c r="AH327" s="81">
        <f>_xlfn.IFNA(IF($D327=3,IF($J327="Not Paid by Tenant",0,INDEX('AMI Ref'!$K$8:$N$8,MATCH($J327,{"Oil","Gas","Electric - Other","ELECTRIC - HEAT PUMP"},0))),0),"")</f>
        <v>0</v>
      </c>
      <c r="AI327" s="81">
        <f>_xlfn.IFNA(IF($D327=4,IF($J327="Not Paid by Tenant",0,INDEX('AMI Ref'!$K$9:$N$9,MATCH($J327,{"Oil","Gas","Electric - Other","ELECTRIC - HEAT PUMP"},0))),0),"")</f>
        <v>0</v>
      </c>
      <c r="AJ327" s="81">
        <f>_xlfn.IFNA(IF($D327=5,IF($J327="Not Paid by Tenant",0,INDEX('AMI Ref'!$K$10:$N$10,MATCH($J327,{"Oil","Gas","Electric - Other","ELECTRIC - HEAT PUMP"},0))),0),"")</f>
        <v>0</v>
      </c>
      <c r="AK327" s="128"/>
      <c r="AL327" s="81" t="str">
        <f>_xlfn.IFNA(IF($D327=0,IF($K327="Not Paid by Tenant",0,INDEX('AMI Ref'!$O$5:$R$5,MATCH($K327,{"Oil","Gas","Electric - Other","Electric ccASHP - split"},0))),0),"")</f>
        <v/>
      </c>
      <c r="AM327" s="81">
        <f>_xlfn.IFNA(IF($D327=1,IF($K327="Not Paid by Tenant",0,INDEX('AMI Ref'!$O$6:$R$6,MATCH($K327,{"Oil","Gas","Electric - Other","Electric ccASHP - split"},0))),0),"")</f>
        <v>0</v>
      </c>
      <c r="AN327" s="81">
        <f>_xlfn.IFNA(IF($D327=2,IF($K327="Not Paid by Tenant",0,INDEX('AMI Ref'!$O$7:$R$7,MATCH($K327,{"Oil","Gas","Electric - Other","Electric ccASHP - split"},0))),0),"")</f>
        <v>0</v>
      </c>
      <c r="AO327" s="81">
        <f>_xlfn.IFNA(IF($D327=3,IF($K327="Not Paid by Tenant",0,INDEX('AMI Ref'!$O$8:$R$8,MATCH($K327,{"Oil","Gas","Electric - Other","Electric ccASHP - split"},0))),0),"")</f>
        <v>0</v>
      </c>
      <c r="AP327" s="81">
        <f>_xlfn.IFNA(IF($D327=4,IF($K327="Not Paid by Tenant",0,INDEX('AMI Ref'!$O$9:$R$9,MATCH($K327,{"Oil","Gas","Electric - Other","Electric ccASHP - split"},0))),0),"")</f>
        <v>0</v>
      </c>
      <c r="AQ327" s="81">
        <f>_xlfn.IFNA(IF($D327=5,IF($K327="Not Paid by Tenant",0,INDEX('AMI Ref'!$O$10:$R$10,MATCH($K327,{"Oil","Gas","Electric - Other","Electric ccASHP - split"},0))),0),"")</f>
        <v>0</v>
      </c>
      <c r="AR327" s="124">
        <f t="shared" si="45"/>
        <v>0</v>
      </c>
      <c r="AS327" s="123" t="e">
        <f t="shared" si="46"/>
        <v>#N/A</v>
      </c>
    </row>
    <row r="328" spans="1:45" ht="12.95" customHeight="1" x14ac:dyDescent="0.2">
      <c r="A328" s="130">
        <v>326</v>
      </c>
      <c r="B328" s="177">
        <f>IF(OR(COUNTIF($B$2:$B327,Input!$F344)&lt;1,COUNTIF($O$2:$O327,Input!$C344)&lt;1),Input!F344,0)</f>
        <v>0</v>
      </c>
      <c r="C328" s="177">
        <f>IF(OR(COUNTIF($B$2:$B327,Input!$F344)&lt;1,COUNTIF($O$2:$O327,Input!$C344)&lt;1),Input!G344,0)</f>
        <v>0</v>
      </c>
      <c r="D328" s="177">
        <f>IF(OR(COUNTIF($B$2:$B327,Input!$F344)&lt;1,COUNTIF($O$2:$O327,Input!$C344)&lt;1),Input!H344,0)</f>
        <v>0</v>
      </c>
      <c r="E328" s="177">
        <f>IF(OR(COUNTIF($B$2:$B327,Input!$F344)&lt;1,COUNTIF($O$2:$O327,Input!$C344)&lt;1),Input!I344,0)</f>
        <v>0</v>
      </c>
      <c r="F328" s="177">
        <f>IF(OR(COUNTIF($B$2:$B327,Input!$F344)&lt;1,COUNTIF($O$2:$O327,Input!$C344)&lt;1),Input!J344,0)</f>
        <v>0</v>
      </c>
      <c r="G328" s="177">
        <f>IF(OR(COUNTIF($B$2:$B327,Input!$F344)&lt;1,COUNTIF($O$2:$O327,Input!$C344)&lt;1),Input!K344,0)</f>
        <v>0</v>
      </c>
      <c r="H328" s="177">
        <f>IF(OR(COUNTIF($B$2:$B327,Input!$F344)&lt;1,COUNTIF($O$2:$O327,Input!$C344)&lt;1),Input!L344,0)</f>
        <v>0</v>
      </c>
      <c r="I328" s="177">
        <f>IF(OR(COUNTIF($B$2:$B327,Input!$F344)&lt;1,COUNTIF($O$2:$O327,Input!$C344)&lt;1),Input!M344,0)</f>
        <v>0</v>
      </c>
      <c r="J328" s="177">
        <f>IF(OR(COUNTIF($B$2:$B327,Input!$F344)&lt;1,COUNTIF($O$2:$O327,Input!$C344)&lt;1),Input!N344,0)</f>
        <v>0</v>
      </c>
      <c r="K328" s="177">
        <f>IF(OR(COUNTIF($B$2:$B327,Input!$F344)&lt;1,COUNTIF($O$2:$O327,Input!$C344)&lt;1),Input!O344,0)</f>
        <v>0</v>
      </c>
      <c r="L328" s="177">
        <f>IF(OR(COUNTIF($B$2:$B327,Input!$F344)&lt;1,COUNTIF($O$2:$O327,Input!$C344)&lt;1),Input!P344,0)</f>
        <v>0</v>
      </c>
      <c r="M328" s="129" t="str">
        <f t="shared" si="42"/>
        <v/>
      </c>
      <c r="N328" s="161">
        <f t="shared" si="48"/>
        <v>0</v>
      </c>
      <c r="O328" s="168">
        <f>Input!C344</f>
        <v>0</v>
      </c>
      <c r="P328" s="168"/>
      <c r="R328" s="131">
        <f t="shared" si="49"/>
        <v>0</v>
      </c>
      <c r="S328" s="133" t="str">
        <f t="shared" si="47"/>
        <v xml:space="preserve"> </v>
      </c>
      <c r="T328" s="133"/>
      <c r="U328" s="132" t="str">
        <f>_xlfn.IFNA(IF($D328=0,LOOKUP($F328,{0.1,0.2,0.3,0.4,0.5,0.6,0.7,0.8,0.9,1},{22,34,46,58,70,82,94,106,118,130}),""),"")</f>
        <v/>
      </c>
      <c r="V328" s="132" t="str">
        <f>_xlfn.IFNA(IF($D328=1,LOOKUP($F328,{0.1,0.2,0.3,0.4,0.5,0.6,0.7,0.8,0.9,1},{23,35,47,59,71,83,95,107,119,131}),""),"")</f>
        <v/>
      </c>
      <c r="W328" s="132" t="str">
        <f>_xlfn.IFNA(IF($D328=2,LOOKUP($F328,{0.1,0.2,0.3,0.4,0.5,0.6,0.7,0.8,0.9,1},{24,36,48,60,72,84,96,108,120,132}),""),"")</f>
        <v/>
      </c>
      <c r="X328" s="132" t="str">
        <f>_xlfn.IFNA(IF($D328=3,LOOKUP($F328,{0.1,0.2,0.3,0.4,0.5,0.6,0.7,0.8,0.9,1},{25,37,49,61,73,85,97,109,121,133}),""),"")</f>
        <v/>
      </c>
      <c r="Y328" s="132" t="str">
        <f>_xlfn.IFNA(IF($D328=4,LOOKUP($F328,{0.1,0.2,0.3,0.4,0.5,0.6,0.7,0.8,0.9,1},{26,38,50,62,74,86,98,110,122,134}),""),"")</f>
        <v/>
      </c>
      <c r="Z328" s="132" t="str">
        <f>_xlfn.IFNA(IF($D328=5,LOOKUP($F328,{0.1,0.2,0.3,0.4,0.5,0.6,0.7,0.8,0.9,1},{27,39,51,63,75,87,99,111,123,135}),""),"")</f>
        <v/>
      </c>
      <c r="AA328" s="132">
        <f t="shared" si="43"/>
        <v>0</v>
      </c>
      <c r="AB328" s="132" t="str">
        <f t="shared" si="44"/>
        <v>00</v>
      </c>
      <c r="AC328" s="82" t="e">
        <f>VLOOKUP(AB328,'AMI Ref'!T:U,2,FALSE)</f>
        <v>#N/A</v>
      </c>
      <c r="AD328" s="124"/>
      <c r="AE328" s="81" t="str">
        <f>_xlfn.IFNA(IF($D328=0,IF($J328="Not Paid by Tenant",0,INDEX('AMI Ref'!$K$5:$N$5,MATCH($J328,{"Oil","Gas","Electric - Other","ELECTRIC - HEAT PUMP"},0))),0),"")</f>
        <v/>
      </c>
      <c r="AF328" s="81">
        <f>_xlfn.IFNA(IF($D328=1,IF($J328="Not Paid by Tenant",0,INDEX('AMI Ref'!$K$6:$N$6,MATCH($J328,{"Oil","Gas","Electric - Other","ELECTRIC - HEAT PUMP"},0))),0),"")</f>
        <v>0</v>
      </c>
      <c r="AG328" s="81">
        <f>_xlfn.IFNA(IF($D328=2,IF($J328="Not Paid by Tenant",0,INDEX('AMI Ref'!$K$7:$N$7,MATCH($J328,{"Oil","Gas","Electric - Other","ELECTRIC - HEAT PUMP"},0))),0),"")</f>
        <v>0</v>
      </c>
      <c r="AH328" s="81">
        <f>_xlfn.IFNA(IF($D328=3,IF($J328="Not Paid by Tenant",0,INDEX('AMI Ref'!$K$8:$N$8,MATCH($J328,{"Oil","Gas","Electric - Other","ELECTRIC - HEAT PUMP"},0))),0),"")</f>
        <v>0</v>
      </c>
      <c r="AI328" s="81">
        <f>_xlfn.IFNA(IF($D328=4,IF($J328="Not Paid by Tenant",0,INDEX('AMI Ref'!$K$9:$N$9,MATCH($J328,{"Oil","Gas","Electric - Other","ELECTRIC - HEAT PUMP"},0))),0),"")</f>
        <v>0</v>
      </c>
      <c r="AJ328" s="81">
        <f>_xlfn.IFNA(IF($D328=5,IF($J328="Not Paid by Tenant",0,INDEX('AMI Ref'!$K$10:$N$10,MATCH($J328,{"Oil","Gas","Electric - Other","ELECTRIC - HEAT PUMP"},0))),0),"")</f>
        <v>0</v>
      </c>
      <c r="AK328" s="128"/>
      <c r="AL328" s="81" t="str">
        <f>_xlfn.IFNA(IF($D328=0,IF($K328="Not Paid by Tenant",0,INDEX('AMI Ref'!$O$5:$R$5,MATCH($K328,{"Oil","Gas","Electric - Other","Electric ccASHP - split"},0))),0),"")</f>
        <v/>
      </c>
      <c r="AM328" s="81">
        <f>_xlfn.IFNA(IF($D328=1,IF($K328="Not Paid by Tenant",0,INDEX('AMI Ref'!$O$6:$R$6,MATCH($K328,{"Oil","Gas","Electric - Other","Electric ccASHP - split"},0))),0),"")</f>
        <v>0</v>
      </c>
      <c r="AN328" s="81">
        <f>_xlfn.IFNA(IF($D328=2,IF($K328="Not Paid by Tenant",0,INDEX('AMI Ref'!$O$7:$R$7,MATCH($K328,{"Oil","Gas","Electric - Other","Electric ccASHP - split"},0))),0),"")</f>
        <v>0</v>
      </c>
      <c r="AO328" s="81">
        <f>_xlfn.IFNA(IF($D328=3,IF($K328="Not Paid by Tenant",0,INDEX('AMI Ref'!$O$8:$R$8,MATCH($K328,{"Oil","Gas","Electric - Other","Electric ccASHP - split"},0))),0),"")</f>
        <v>0</v>
      </c>
      <c r="AP328" s="81">
        <f>_xlfn.IFNA(IF($D328=4,IF($K328="Not Paid by Tenant",0,INDEX('AMI Ref'!$O$9:$R$9,MATCH($K328,{"Oil","Gas","Electric - Other","Electric ccASHP - split"},0))),0),"")</f>
        <v>0</v>
      </c>
      <c r="AQ328" s="81">
        <f>_xlfn.IFNA(IF($D328=5,IF($K328="Not Paid by Tenant",0,INDEX('AMI Ref'!$O$10:$R$10,MATCH($K328,{"Oil","Gas","Electric - Other","Electric ccASHP - split"},0))),0),"")</f>
        <v>0</v>
      </c>
      <c r="AR328" s="124">
        <f t="shared" si="45"/>
        <v>0</v>
      </c>
      <c r="AS328" s="123" t="e">
        <f t="shared" si="46"/>
        <v>#N/A</v>
      </c>
    </row>
    <row r="329" spans="1:45" ht="12.95" customHeight="1" x14ac:dyDescent="0.2">
      <c r="A329" s="130">
        <v>327</v>
      </c>
      <c r="B329" s="177">
        <f>IF(OR(COUNTIF($B$2:$B328,Input!$F345)&lt;1,COUNTIF($O$2:$O328,Input!$C345)&lt;1),Input!F345,0)</f>
        <v>0</v>
      </c>
      <c r="C329" s="177">
        <f>IF(OR(COUNTIF($B$2:$B328,Input!$F345)&lt;1,COUNTIF($O$2:$O328,Input!$C345)&lt;1),Input!G345,0)</f>
        <v>0</v>
      </c>
      <c r="D329" s="177">
        <f>IF(OR(COUNTIF($B$2:$B328,Input!$F345)&lt;1,COUNTIF($O$2:$O328,Input!$C345)&lt;1),Input!H345,0)</f>
        <v>0</v>
      </c>
      <c r="E329" s="177">
        <f>IF(OR(COUNTIF($B$2:$B328,Input!$F345)&lt;1,COUNTIF($O$2:$O328,Input!$C345)&lt;1),Input!I345,0)</f>
        <v>0</v>
      </c>
      <c r="F329" s="177">
        <f>IF(OR(COUNTIF($B$2:$B328,Input!$F345)&lt;1,COUNTIF($O$2:$O328,Input!$C345)&lt;1),Input!J345,0)</f>
        <v>0</v>
      </c>
      <c r="G329" s="177">
        <f>IF(OR(COUNTIF($B$2:$B328,Input!$F345)&lt;1,COUNTIF($O$2:$O328,Input!$C345)&lt;1),Input!K345,0)</f>
        <v>0</v>
      </c>
      <c r="H329" s="177">
        <f>IF(OR(COUNTIF($B$2:$B328,Input!$F345)&lt;1,COUNTIF($O$2:$O328,Input!$C345)&lt;1),Input!L345,0)</f>
        <v>0</v>
      </c>
      <c r="I329" s="177">
        <f>IF(OR(COUNTIF($B$2:$B328,Input!$F345)&lt;1,COUNTIF($O$2:$O328,Input!$C345)&lt;1),Input!M345,0)</f>
        <v>0</v>
      </c>
      <c r="J329" s="177">
        <f>IF(OR(COUNTIF($B$2:$B328,Input!$F345)&lt;1,COUNTIF($O$2:$O328,Input!$C345)&lt;1),Input!N345,0)</f>
        <v>0</v>
      </c>
      <c r="K329" s="177">
        <f>IF(OR(COUNTIF($B$2:$B328,Input!$F345)&lt;1,COUNTIF($O$2:$O328,Input!$C345)&lt;1),Input!O345,0)</f>
        <v>0</v>
      </c>
      <c r="L329" s="177">
        <f>IF(OR(COUNTIF($B$2:$B328,Input!$F345)&lt;1,COUNTIF($O$2:$O328,Input!$C345)&lt;1),Input!P345,0)</f>
        <v>0</v>
      </c>
      <c r="M329" s="129" t="str">
        <f t="shared" si="42"/>
        <v/>
      </c>
      <c r="N329" s="161">
        <f t="shared" si="48"/>
        <v>0</v>
      </c>
      <c r="O329" s="168">
        <f>Input!C345</f>
        <v>0</v>
      </c>
      <c r="P329" s="168"/>
      <c r="R329" s="131">
        <f t="shared" si="49"/>
        <v>0</v>
      </c>
      <c r="S329" s="133" t="str">
        <f t="shared" si="47"/>
        <v xml:space="preserve"> </v>
      </c>
      <c r="T329" s="133"/>
      <c r="U329" s="132" t="str">
        <f>_xlfn.IFNA(IF($D329=0,LOOKUP($F329,{0.1,0.2,0.3,0.4,0.5,0.6,0.7,0.8,0.9,1},{22,34,46,58,70,82,94,106,118,130}),""),"")</f>
        <v/>
      </c>
      <c r="V329" s="132" t="str">
        <f>_xlfn.IFNA(IF($D329=1,LOOKUP($F329,{0.1,0.2,0.3,0.4,0.5,0.6,0.7,0.8,0.9,1},{23,35,47,59,71,83,95,107,119,131}),""),"")</f>
        <v/>
      </c>
      <c r="W329" s="132" t="str">
        <f>_xlfn.IFNA(IF($D329=2,LOOKUP($F329,{0.1,0.2,0.3,0.4,0.5,0.6,0.7,0.8,0.9,1},{24,36,48,60,72,84,96,108,120,132}),""),"")</f>
        <v/>
      </c>
      <c r="X329" s="132" t="str">
        <f>_xlfn.IFNA(IF($D329=3,LOOKUP($F329,{0.1,0.2,0.3,0.4,0.5,0.6,0.7,0.8,0.9,1},{25,37,49,61,73,85,97,109,121,133}),""),"")</f>
        <v/>
      </c>
      <c r="Y329" s="132" t="str">
        <f>_xlfn.IFNA(IF($D329=4,LOOKUP($F329,{0.1,0.2,0.3,0.4,0.5,0.6,0.7,0.8,0.9,1},{26,38,50,62,74,86,98,110,122,134}),""),"")</f>
        <v/>
      </c>
      <c r="Z329" s="132" t="str">
        <f>_xlfn.IFNA(IF($D329=5,LOOKUP($F329,{0.1,0.2,0.3,0.4,0.5,0.6,0.7,0.8,0.9,1},{27,39,51,63,75,87,99,111,123,135}),""),"")</f>
        <v/>
      </c>
      <c r="AA329" s="132">
        <f t="shared" si="43"/>
        <v>0</v>
      </c>
      <c r="AB329" s="132" t="str">
        <f t="shared" si="44"/>
        <v>00</v>
      </c>
      <c r="AC329" s="82" t="e">
        <f>VLOOKUP(AB329,'AMI Ref'!T:U,2,FALSE)</f>
        <v>#N/A</v>
      </c>
      <c r="AD329" s="124"/>
      <c r="AE329" s="81" t="str">
        <f>_xlfn.IFNA(IF($D329=0,IF($J329="Not Paid by Tenant",0,INDEX('AMI Ref'!$K$5:$N$5,MATCH($J329,{"Oil","Gas","Electric - Other","ELECTRIC - HEAT PUMP"},0))),0),"")</f>
        <v/>
      </c>
      <c r="AF329" s="81">
        <f>_xlfn.IFNA(IF($D329=1,IF($J329="Not Paid by Tenant",0,INDEX('AMI Ref'!$K$6:$N$6,MATCH($J329,{"Oil","Gas","Electric - Other","ELECTRIC - HEAT PUMP"},0))),0),"")</f>
        <v>0</v>
      </c>
      <c r="AG329" s="81">
        <f>_xlfn.IFNA(IF($D329=2,IF($J329="Not Paid by Tenant",0,INDEX('AMI Ref'!$K$7:$N$7,MATCH($J329,{"Oil","Gas","Electric - Other","ELECTRIC - HEAT PUMP"},0))),0),"")</f>
        <v>0</v>
      </c>
      <c r="AH329" s="81">
        <f>_xlfn.IFNA(IF($D329=3,IF($J329="Not Paid by Tenant",0,INDEX('AMI Ref'!$K$8:$N$8,MATCH($J329,{"Oil","Gas","Electric - Other","ELECTRIC - HEAT PUMP"},0))),0),"")</f>
        <v>0</v>
      </c>
      <c r="AI329" s="81">
        <f>_xlfn.IFNA(IF($D329=4,IF($J329="Not Paid by Tenant",0,INDEX('AMI Ref'!$K$9:$N$9,MATCH($J329,{"Oil","Gas","Electric - Other","ELECTRIC - HEAT PUMP"},0))),0),"")</f>
        <v>0</v>
      </c>
      <c r="AJ329" s="81">
        <f>_xlfn.IFNA(IF($D329=5,IF($J329="Not Paid by Tenant",0,INDEX('AMI Ref'!$K$10:$N$10,MATCH($J329,{"Oil","Gas","Electric - Other","ELECTRIC - HEAT PUMP"},0))),0),"")</f>
        <v>0</v>
      </c>
      <c r="AK329" s="128"/>
      <c r="AL329" s="81" t="str">
        <f>_xlfn.IFNA(IF($D329=0,IF($K329="Not Paid by Tenant",0,INDEX('AMI Ref'!$O$5:$R$5,MATCH($K329,{"Oil","Gas","Electric - Other","Electric ccASHP - split"},0))),0),"")</f>
        <v/>
      </c>
      <c r="AM329" s="81">
        <f>_xlfn.IFNA(IF($D329=1,IF($K329="Not Paid by Tenant",0,INDEX('AMI Ref'!$O$6:$R$6,MATCH($K329,{"Oil","Gas","Electric - Other","Electric ccASHP - split"},0))),0),"")</f>
        <v>0</v>
      </c>
      <c r="AN329" s="81">
        <f>_xlfn.IFNA(IF($D329=2,IF($K329="Not Paid by Tenant",0,INDEX('AMI Ref'!$O$7:$R$7,MATCH($K329,{"Oil","Gas","Electric - Other","Electric ccASHP - split"},0))),0),"")</f>
        <v>0</v>
      </c>
      <c r="AO329" s="81">
        <f>_xlfn.IFNA(IF($D329=3,IF($K329="Not Paid by Tenant",0,INDEX('AMI Ref'!$O$8:$R$8,MATCH($K329,{"Oil","Gas","Electric - Other","Electric ccASHP - split"},0))),0),"")</f>
        <v>0</v>
      </c>
      <c r="AP329" s="81">
        <f>_xlfn.IFNA(IF($D329=4,IF($K329="Not Paid by Tenant",0,INDEX('AMI Ref'!$O$9:$R$9,MATCH($K329,{"Oil","Gas","Electric - Other","Electric ccASHP - split"},0))),0),"")</f>
        <v>0</v>
      </c>
      <c r="AQ329" s="81">
        <f>_xlfn.IFNA(IF($D329=5,IF($K329="Not Paid by Tenant",0,INDEX('AMI Ref'!$O$10:$R$10,MATCH($K329,{"Oil","Gas","Electric - Other","Electric ccASHP - split"},0))),0),"")</f>
        <v>0</v>
      </c>
      <c r="AR329" s="124">
        <f t="shared" si="45"/>
        <v>0</v>
      </c>
      <c r="AS329" s="123" t="e">
        <f t="shared" si="46"/>
        <v>#N/A</v>
      </c>
    </row>
    <row r="330" spans="1:45" ht="12.95" customHeight="1" x14ac:dyDescent="0.2">
      <c r="A330" s="130">
        <v>328</v>
      </c>
      <c r="B330" s="177">
        <f>IF(OR(COUNTIF($B$2:$B329,Input!$F346)&lt;1,COUNTIF($O$2:$O329,Input!$C346)&lt;1),Input!F346,0)</f>
        <v>0</v>
      </c>
      <c r="C330" s="177">
        <f>IF(OR(COUNTIF($B$2:$B329,Input!$F346)&lt;1,COUNTIF($O$2:$O329,Input!$C346)&lt;1),Input!G346,0)</f>
        <v>0</v>
      </c>
      <c r="D330" s="177">
        <f>IF(OR(COUNTIF($B$2:$B329,Input!$F346)&lt;1,COUNTIF($O$2:$O329,Input!$C346)&lt;1),Input!H346,0)</f>
        <v>0</v>
      </c>
      <c r="E330" s="177">
        <f>IF(OR(COUNTIF($B$2:$B329,Input!$F346)&lt;1,COUNTIF($O$2:$O329,Input!$C346)&lt;1),Input!I346,0)</f>
        <v>0</v>
      </c>
      <c r="F330" s="177">
        <f>IF(OR(COUNTIF($B$2:$B329,Input!$F346)&lt;1,COUNTIF($O$2:$O329,Input!$C346)&lt;1),Input!J346,0)</f>
        <v>0</v>
      </c>
      <c r="G330" s="177">
        <f>IF(OR(COUNTIF($B$2:$B329,Input!$F346)&lt;1,COUNTIF($O$2:$O329,Input!$C346)&lt;1),Input!K346,0)</f>
        <v>0</v>
      </c>
      <c r="H330" s="177">
        <f>IF(OR(COUNTIF($B$2:$B329,Input!$F346)&lt;1,COUNTIF($O$2:$O329,Input!$C346)&lt;1),Input!L346,0)</f>
        <v>0</v>
      </c>
      <c r="I330" s="177">
        <f>IF(OR(COUNTIF($B$2:$B329,Input!$F346)&lt;1,COUNTIF($O$2:$O329,Input!$C346)&lt;1),Input!M346,0)</f>
        <v>0</v>
      </c>
      <c r="J330" s="177">
        <f>IF(OR(COUNTIF($B$2:$B329,Input!$F346)&lt;1,COUNTIF($O$2:$O329,Input!$C346)&lt;1),Input!N346,0)</f>
        <v>0</v>
      </c>
      <c r="K330" s="177">
        <f>IF(OR(COUNTIF($B$2:$B329,Input!$F346)&lt;1,COUNTIF($O$2:$O329,Input!$C346)&lt;1),Input!O346,0)</f>
        <v>0</v>
      </c>
      <c r="L330" s="177">
        <f>IF(OR(COUNTIF($B$2:$B329,Input!$F346)&lt;1,COUNTIF($O$2:$O329,Input!$C346)&lt;1),Input!P346,0)</f>
        <v>0</v>
      </c>
      <c r="M330" s="129" t="str">
        <f t="shared" si="42"/>
        <v/>
      </c>
      <c r="N330" s="161">
        <f t="shared" si="48"/>
        <v>0</v>
      </c>
      <c r="O330" s="168">
        <f>Input!C346</f>
        <v>0</v>
      </c>
      <c r="P330" s="168"/>
      <c r="R330" s="131">
        <f t="shared" si="49"/>
        <v>0</v>
      </c>
      <c r="S330" s="133" t="str">
        <f t="shared" si="47"/>
        <v xml:space="preserve"> </v>
      </c>
      <c r="T330" s="133"/>
      <c r="U330" s="132" t="str">
        <f>_xlfn.IFNA(IF($D330=0,LOOKUP($F330,{0.1,0.2,0.3,0.4,0.5,0.6,0.7,0.8,0.9,1},{22,34,46,58,70,82,94,106,118,130}),""),"")</f>
        <v/>
      </c>
      <c r="V330" s="132" t="str">
        <f>_xlfn.IFNA(IF($D330=1,LOOKUP($F330,{0.1,0.2,0.3,0.4,0.5,0.6,0.7,0.8,0.9,1},{23,35,47,59,71,83,95,107,119,131}),""),"")</f>
        <v/>
      </c>
      <c r="W330" s="132" t="str">
        <f>_xlfn.IFNA(IF($D330=2,LOOKUP($F330,{0.1,0.2,0.3,0.4,0.5,0.6,0.7,0.8,0.9,1},{24,36,48,60,72,84,96,108,120,132}),""),"")</f>
        <v/>
      </c>
      <c r="X330" s="132" t="str">
        <f>_xlfn.IFNA(IF($D330=3,LOOKUP($F330,{0.1,0.2,0.3,0.4,0.5,0.6,0.7,0.8,0.9,1},{25,37,49,61,73,85,97,109,121,133}),""),"")</f>
        <v/>
      </c>
      <c r="Y330" s="132" t="str">
        <f>_xlfn.IFNA(IF($D330=4,LOOKUP($F330,{0.1,0.2,0.3,0.4,0.5,0.6,0.7,0.8,0.9,1},{26,38,50,62,74,86,98,110,122,134}),""),"")</f>
        <v/>
      </c>
      <c r="Z330" s="132" t="str">
        <f>_xlfn.IFNA(IF($D330=5,LOOKUP($F330,{0.1,0.2,0.3,0.4,0.5,0.6,0.7,0.8,0.9,1},{27,39,51,63,75,87,99,111,123,135}),""),"")</f>
        <v/>
      </c>
      <c r="AA330" s="132">
        <f t="shared" si="43"/>
        <v>0</v>
      </c>
      <c r="AB330" s="132" t="str">
        <f t="shared" si="44"/>
        <v>00</v>
      </c>
      <c r="AC330" s="82" t="e">
        <f>VLOOKUP(AB330,'AMI Ref'!T:U,2,FALSE)</f>
        <v>#N/A</v>
      </c>
      <c r="AD330" s="124"/>
      <c r="AE330" s="81" t="str">
        <f>_xlfn.IFNA(IF($D330=0,IF($J330="Not Paid by Tenant",0,INDEX('AMI Ref'!$K$5:$N$5,MATCH($J330,{"Oil","Gas","Electric - Other","ELECTRIC - HEAT PUMP"},0))),0),"")</f>
        <v/>
      </c>
      <c r="AF330" s="81">
        <f>_xlfn.IFNA(IF($D330=1,IF($J330="Not Paid by Tenant",0,INDEX('AMI Ref'!$K$6:$N$6,MATCH($J330,{"Oil","Gas","Electric - Other","ELECTRIC - HEAT PUMP"},0))),0),"")</f>
        <v>0</v>
      </c>
      <c r="AG330" s="81">
        <f>_xlfn.IFNA(IF($D330=2,IF($J330="Not Paid by Tenant",0,INDEX('AMI Ref'!$K$7:$N$7,MATCH($J330,{"Oil","Gas","Electric - Other","ELECTRIC - HEAT PUMP"},0))),0),"")</f>
        <v>0</v>
      </c>
      <c r="AH330" s="81">
        <f>_xlfn.IFNA(IF($D330=3,IF($J330="Not Paid by Tenant",0,INDEX('AMI Ref'!$K$8:$N$8,MATCH($J330,{"Oil","Gas","Electric - Other","ELECTRIC - HEAT PUMP"},0))),0),"")</f>
        <v>0</v>
      </c>
      <c r="AI330" s="81">
        <f>_xlfn.IFNA(IF($D330=4,IF($J330="Not Paid by Tenant",0,INDEX('AMI Ref'!$K$9:$N$9,MATCH($J330,{"Oil","Gas","Electric - Other","ELECTRIC - HEAT PUMP"},0))),0),"")</f>
        <v>0</v>
      </c>
      <c r="AJ330" s="81">
        <f>_xlfn.IFNA(IF($D330=5,IF($J330="Not Paid by Tenant",0,INDEX('AMI Ref'!$K$10:$N$10,MATCH($J330,{"Oil","Gas","Electric - Other","ELECTRIC - HEAT PUMP"},0))),0),"")</f>
        <v>0</v>
      </c>
      <c r="AK330" s="128"/>
      <c r="AL330" s="81" t="str">
        <f>_xlfn.IFNA(IF($D330=0,IF($K330="Not Paid by Tenant",0,INDEX('AMI Ref'!$O$5:$R$5,MATCH($K330,{"Oil","Gas","Electric - Other","Electric ccASHP - split"},0))),0),"")</f>
        <v/>
      </c>
      <c r="AM330" s="81">
        <f>_xlfn.IFNA(IF($D330=1,IF($K330="Not Paid by Tenant",0,INDEX('AMI Ref'!$O$6:$R$6,MATCH($K330,{"Oil","Gas","Electric - Other","Electric ccASHP - split"},0))),0),"")</f>
        <v>0</v>
      </c>
      <c r="AN330" s="81">
        <f>_xlfn.IFNA(IF($D330=2,IF($K330="Not Paid by Tenant",0,INDEX('AMI Ref'!$O$7:$R$7,MATCH($K330,{"Oil","Gas","Electric - Other","Electric ccASHP - split"},0))),0),"")</f>
        <v>0</v>
      </c>
      <c r="AO330" s="81">
        <f>_xlfn.IFNA(IF($D330=3,IF($K330="Not Paid by Tenant",0,INDEX('AMI Ref'!$O$8:$R$8,MATCH($K330,{"Oil","Gas","Electric - Other","Electric ccASHP - split"},0))),0),"")</f>
        <v>0</v>
      </c>
      <c r="AP330" s="81">
        <f>_xlfn.IFNA(IF($D330=4,IF($K330="Not Paid by Tenant",0,INDEX('AMI Ref'!$O$9:$R$9,MATCH($K330,{"Oil","Gas","Electric - Other","Electric ccASHP - split"},0))),0),"")</f>
        <v>0</v>
      </c>
      <c r="AQ330" s="81">
        <f>_xlfn.IFNA(IF($D330=5,IF($K330="Not Paid by Tenant",0,INDEX('AMI Ref'!$O$10:$R$10,MATCH($K330,{"Oil","Gas","Electric - Other","Electric ccASHP - split"},0))),0),"")</f>
        <v>0</v>
      </c>
      <c r="AR330" s="124">
        <f t="shared" si="45"/>
        <v>0</v>
      </c>
      <c r="AS330" s="123" t="e">
        <f t="shared" si="46"/>
        <v>#N/A</v>
      </c>
    </row>
    <row r="331" spans="1:45" ht="12.95" customHeight="1" x14ac:dyDescent="0.2">
      <c r="A331" s="130">
        <v>329</v>
      </c>
      <c r="B331" s="177">
        <f>IF(OR(COUNTIF($B$2:$B330,Input!$F347)&lt;1,COUNTIF($O$2:$O330,Input!$C347)&lt;1),Input!F347,0)</f>
        <v>0</v>
      </c>
      <c r="C331" s="177">
        <f>IF(OR(COUNTIF($B$2:$B330,Input!$F347)&lt;1,COUNTIF($O$2:$O330,Input!$C347)&lt;1),Input!G347,0)</f>
        <v>0</v>
      </c>
      <c r="D331" s="177">
        <f>IF(OR(COUNTIF($B$2:$B330,Input!$F347)&lt;1,COUNTIF($O$2:$O330,Input!$C347)&lt;1),Input!H347,0)</f>
        <v>0</v>
      </c>
      <c r="E331" s="177">
        <f>IF(OR(COUNTIF($B$2:$B330,Input!$F347)&lt;1,COUNTIF($O$2:$O330,Input!$C347)&lt;1),Input!I347,0)</f>
        <v>0</v>
      </c>
      <c r="F331" s="177">
        <f>IF(OR(COUNTIF($B$2:$B330,Input!$F347)&lt;1,COUNTIF($O$2:$O330,Input!$C347)&lt;1),Input!J347,0)</f>
        <v>0</v>
      </c>
      <c r="G331" s="177">
        <f>IF(OR(COUNTIF($B$2:$B330,Input!$F347)&lt;1,COUNTIF($O$2:$O330,Input!$C347)&lt;1),Input!K347,0)</f>
        <v>0</v>
      </c>
      <c r="H331" s="177">
        <f>IF(OR(COUNTIF($B$2:$B330,Input!$F347)&lt;1,COUNTIF($O$2:$O330,Input!$C347)&lt;1),Input!L347,0)</f>
        <v>0</v>
      </c>
      <c r="I331" s="177">
        <f>IF(OR(COUNTIF($B$2:$B330,Input!$F347)&lt;1,COUNTIF($O$2:$O330,Input!$C347)&lt;1),Input!M347,0)</f>
        <v>0</v>
      </c>
      <c r="J331" s="177">
        <f>IF(OR(COUNTIF($B$2:$B330,Input!$F347)&lt;1,COUNTIF($O$2:$O330,Input!$C347)&lt;1),Input!N347,0)</f>
        <v>0</v>
      </c>
      <c r="K331" s="177">
        <f>IF(OR(COUNTIF($B$2:$B330,Input!$F347)&lt;1,COUNTIF($O$2:$O330,Input!$C347)&lt;1),Input!O347,0)</f>
        <v>0</v>
      </c>
      <c r="L331" s="177">
        <f>IF(OR(COUNTIF($B$2:$B330,Input!$F347)&lt;1,COUNTIF($O$2:$O330,Input!$C347)&lt;1),Input!P347,0)</f>
        <v>0</v>
      </c>
      <c r="M331" s="129" t="str">
        <f t="shared" si="42"/>
        <v/>
      </c>
      <c r="N331" s="161">
        <f t="shared" si="48"/>
        <v>0</v>
      </c>
      <c r="O331" s="168">
        <f>Input!C347</f>
        <v>0</v>
      </c>
      <c r="P331" s="168"/>
      <c r="R331" s="131">
        <f t="shared" si="49"/>
        <v>0</v>
      </c>
      <c r="S331" s="133" t="str">
        <f t="shared" si="47"/>
        <v xml:space="preserve"> </v>
      </c>
      <c r="T331" s="133"/>
      <c r="U331" s="132" t="str">
        <f>_xlfn.IFNA(IF($D331=0,LOOKUP($F331,{0.1,0.2,0.3,0.4,0.5,0.6,0.7,0.8,0.9,1},{22,34,46,58,70,82,94,106,118,130}),""),"")</f>
        <v/>
      </c>
      <c r="V331" s="132" t="str">
        <f>_xlfn.IFNA(IF($D331=1,LOOKUP($F331,{0.1,0.2,0.3,0.4,0.5,0.6,0.7,0.8,0.9,1},{23,35,47,59,71,83,95,107,119,131}),""),"")</f>
        <v/>
      </c>
      <c r="W331" s="132" t="str">
        <f>_xlfn.IFNA(IF($D331=2,LOOKUP($F331,{0.1,0.2,0.3,0.4,0.5,0.6,0.7,0.8,0.9,1},{24,36,48,60,72,84,96,108,120,132}),""),"")</f>
        <v/>
      </c>
      <c r="X331" s="132" t="str">
        <f>_xlfn.IFNA(IF($D331=3,LOOKUP($F331,{0.1,0.2,0.3,0.4,0.5,0.6,0.7,0.8,0.9,1},{25,37,49,61,73,85,97,109,121,133}),""),"")</f>
        <v/>
      </c>
      <c r="Y331" s="132" t="str">
        <f>_xlfn.IFNA(IF($D331=4,LOOKUP($F331,{0.1,0.2,0.3,0.4,0.5,0.6,0.7,0.8,0.9,1},{26,38,50,62,74,86,98,110,122,134}),""),"")</f>
        <v/>
      </c>
      <c r="Z331" s="132" t="str">
        <f>_xlfn.IFNA(IF($D331=5,LOOKUP($F331,{0.1,0.2,0.3,0.4,0.5,0.6,0.7,0.8,0.9,1},{27,39,51,63,75,87,99,111,123,135}),""),"")</f>
        <v/>
      </c>
      <c r="AA331" s="132">
        <f t="shared" si="43"/>
        <v>0</v>
      </c>
      <c r="AB331" s="132" t="str">
        <f t="shared" si="44"/>
        <v>00</v>
      </c>
      <c r="AC331" s="82" t="e">
        <f>VLOOKUP(AB331,'AMI Ref'!T:U,2,FALSE)</f>
        <v>#N/A</v>
      </c>
      <c r="AD331" s="124"/>
      <c r="AE331" s="81" t="str">
        <f>_xlfn.IFNA(IF($D331=0,IF($J331="Not Paid by Tenant",0,INDEX('AMI Ref'!$K$5:$N$5,MATCH($J331,{"Oil","Gas","Electric - Other","ELECTRIC - HEAT PUMP"},0))),0),"")</f>
        <v/>
      </c>
      <c r="AF331" s="81">
        <f>_xlfn.IFNA(IF($D331=1,IF($J331="Not Paid by Tenant",0,INDEX('AMI Ref'!$K$6:$N$6,MATCH($J331,{"Oil","Gas","Electric - Other","ELECTRIC - HEAT PUMP"},0))),0),"")</f>
        <v>0</v>
      </c>
      <c r="AG331" s="81">
        <f>_xlfn.IFNA(IF($D331=2,IF($J331="Not Paid by Tenant",0,INDEX('AMI Ref'!$K$7:$N$7,MATCH($J331,{"Oil","Gas","Electric - Other","ELECTRIC - HEAT PUMP"},0))),0),"")</f>
        <v>0</v>
      </c>
      <c r="AH331" s="81">
        <f>_xlfn.IFNA(IF($D331=3,IF($J331="Not Paid by Tenant",0,INDEX('AMI Ref'!$K$8:$N$8,MATCH($J331,{"Oil","Gas","Electric - Other","ELECTRIC - HEAT PUMP"},0))),0),"")</f>
        <v>0</v>
      </c>
      <c r="AI331" s="81">
        <f>_xlfn.IFNA(IF($D331=4,IF($J331="Not Paid by Tenant",0,INDEX('AMI Ref'!$K$9:$N$9,MATCH($J331,{"Oil","Gas","Electric - Other","ELECTRIC - HEAT PUMP"},0))),0),"")</f>
        <v>0</v>
      </c>
      <c r="AJ331" s="81">
        <f>_xlfn.IFNA(IF($D331=5,IF($J331="Not Paid by Tenant",0,INDEX('AMI Ref'!$K$10:$N$10,MATCH($J331,{"Oil","Gas","Electric - Other","ELECTRIC - HEAT PUMP"},0))),0),"")</f>
        <v>0</v>
      </c>
      <c r="AK331" s="128"/>
      <c r="AL331" s="81" t="str">
        <f>_xlfn.IFNA(IF($D331=0,IF($K331="Not Paid by Tenant",0,INDEX('AMI Ref'!$O$5:$R$5,MATCH($K331,{"Oil","Gas","Electric - Other","Electric ccASHP - split"},0))),0),"")</f>
        <v/>
      </c>
      <c r="AM331" s="81">
        <f>_xlfn.IFNA(IF($D331=1,IF($K331="Not Paid by Tenant",0,INDEX('AMI Ref'!$O$6:$R$6,MATCH($K331,{"Oil","Gas","Electric - Other","Electric ccASHP - split"},0))),0),"")</f>
        <v>0</v>
      </c>
      <c r="AN331" s="81">
        <f>_xlfn.IFNA(IF($D331=2,IF($K331="Not Paid by Tenant",0,INDEX('AMI Ref'!$O$7:$R$7,MATCH($K331,{"Oil","Gas","Electric - Other","Electric ccASHP - split"},0))),0),"")</f>
        <v>0</v>
      </c>
      <c r="AO331" s="81">
        <f>_xlfn.IFNA(IF($D331=3,IF($K331="Not Paid by Tenant",0,INDEX('AMI Ref'!$O$8:$R$8,MATCH($K331,{"Oil","Gas","Electric - Other","Electric ccASHP - split"},0))),0),"")</f>
        <v>0</v>
      </c>
      <c r="AP331" s="81">
        <f>_xlfn.IFNA(IF($D331=4,IF($K331="Not Paid by Tenant",0,INDEX('AMI Ref'!$O$9:$R$9,MATCH($K331,{"Oil","Gas","Electric - Other","Electric ccASHP - split"},0))),0),"")</f>
        <v>0</v>
      </c>
      <c r="AQ331" s="81">
        <f>_xlfn.IFNA(IF($D331=5,IF($K331="Not Paid by Tenant",0,INDEX('AMI Ref'!$O$10:$R$10,MATCH($K331,{"Oil","Gas","Electric - Other","Electric ccASHP - split"},0))),0),"")</f>
        <v>0</v>
      </c>
      <c r="AR331" s="124">
        <f t="shared" si="45"/>
        <v>0</v>
      </c>
      <c r="AS331" s="123" t="e">
        <f t="shared" si="46"/>
        <v>#N/A</v>
      </c>
    </row>
    <row r="332" spans="1:45" ht="12.95" customHeight="1" x14ac:dyDescent="0.2">
      <c r="A332" s="130">
        <v>330</v>
      </c>
      <c r="B332" s="177">
        <f>IF(OR(COUNTIF($B$2:$B331,Input!$F348)&lt;1,COUNTIF($O$2:$O331,Input!$C348)&lt;1),Input!F348,0)</f>
        <v>0</v>
      </c>
      <c r="C332" s="177">
        <f>IF(OR(COUNTIF($B$2:$B331,Input!$F348)&lt;1,COUNTIF($O$2:$O331,Input!$C348)&lt;1),Input!G348,0)</f>
        <v>0</v>
      </c>
      <c r="D332" s="177">
        <f>IF(OR(COUNTIF($B$2:$B331,Input!$F348)&lt;1,COUNTIF($O$2:$O331,Input!$C348)&lt;1),Input!H348,0)</f>
        <v>0</v>
      </c>
      <c r="E332" s="177">
        <f>IF(OR(COUNTIF($B$2:$B331,Input!$F348)&lt;1,COUNTIF($O$2:$O331,Input!$C348)&lt;1),Input!I348,0)</f>
        <v>0</v>
      </c>
      <c r="F332" s="177">
        <f>IF(OR(COUNTIF($B$2:$B331,Input!$F348)&lt;1,COUNTIF($O$2:$O331,Input!$C348)&lt;1),Input!J348,0)</f>
        <v>0</v>
      </c>
      <c r="G332" s="177">
        <f>IF(OR(COUNTIF($B$2:$B331,Input!$F348)&lt;1,COUNTIF($O$2:$O331,Input!$C348)&lt;1),Input!K348,0)</f>
        <v>0</v>
      </c>
      <c r="H332" s="177">
        <f>IF(OR(COUNTIF($B$2:$B331,Input!$F348)&lt;1,COUNTIF($O$2:$O331,Input!$C348)&lt;1),Input!L348,0)</f>
        <v>0</v>
      </c>
      <c r="I332" s="177">
        <f>IF(OR(COUNTIF($B$2:$B331,Input!$F348)&lt;1,COUNTIF($O$2:$O331,Input!$C348)&lt;1),Input!M348,0)</f>
        <v>0</v>
      </c>
      <c r="J332" s="177">
        <f>IF(OR(COUNTIF($B$2:$B331,Input!$F348)&lt;1,COUNTIF($O$2:$O331,Input!$C348)&lt;1),Input!N348,0)</f>
        <v>0</v>
      </c>
      <c r="K332" s="177">
        <f>IF(OR(COUNTIF($B$2:$B331,Input!$F348)&lt;1,COUNTIF($O$2:$O331,Input!$C348)&lt;1),Input!O348,0)</f>
        <v>0</v>
      </c>
      <c r="L332" s="177">
        <f>IF(OR(COUNTIF($B$2:$B331,Input!$F348)&lt;1,COUNTIF($O$2:$O331,Input!$C348)&lt;1),Input!P348,0)</f>
        <v>0</v>
      </c>
      <c r="M332" s="129" t="str">
        <f t="shared" si="42"/>
        <v/>
      </c>
      <c r="N332" s="161">
        <f t="shared" si="48"/>
        <v>0</v>
      </c>
      <c r="O332" s="168">
        <f>Input!C348</f>
        <v>0</v>
      </c>
      <c r="P332" s="168"/>
      <c r="R332" s="131">
        <f t="shared" si="49"/>
        <v>0</v>
      </c>
      <c r="S332" s="133" t="str">
        <f t="shared" si="47"/>
        <v xml:space="preserve"> </v>
      </c>
      <c r="T332" s="133"/>
      <c r="U332" s="132" t="str">
        <f>_xlfn.IFNA(IF($D332=0,LOOKUP($F332,{0.1,0.2,0.3,0.4,0.5,0.6,0.7,0.8,0.9,1},{22,34,46,58,70,82,94,106,118,130}),""),"")</f>
        <v/>
      </c>
      <c r="V332" s="132" t="str">
        <f>_xlfn.IFNA(IF($D332=1,LOOKUP($F332,{0.1,0.2,0.3,0.4,0.5,0.6,0.7,0.8,0.9,1},{23,35,47,59,71,83,95,107,119,131}),""),"")</f>
        <v/>
      </c>
      <c r="W332" s="132" t="str">
        <f>_xlfn.IFNA(IF($D332=2,LOOKUP($F332,{0.1,0.2,0.3,0.4,0.5,0.6,0.7,0.8,0.9,1},{24,36,48,60,72,84,96,108,120,132}),""),"")</f>
        <v/>
      </c>
      <c r="X332" s="132" t="str">
        <f>_xlfn.IFNA(IF($D332=3,LOOKUP($F332,{0.1,0.2,0.3,0.4,0.5,0.6,0.7,0.8,0.9,1},{25,37,49,61,73,85,97,109,121,133}),""),"")</f>
        <v/>
      </c>
      <c r="Y332" s="132" t="str">
        <f>_xlfn.IFNA(IF($D332=4,LOOKUP($F332,{0.1,0.2,0.3,0.4,0.5,0.6,0.7,0.8,0.9,1},{26,38,50,62,74,86,98,110,122,134}),""),"")</f>
        <v/>
      </c>
      <c r="Z332" s="132" t="str">
        <f>_xlfn.IFNA(IF($D332=5,LOOKUP($F332,{0.1,0.2,0.3,0.4,0.5,0.6,0.7,0.8,0.9,1},{27,39,51,63,75,87,99,111,123,135}),""),"")</f>
        <v/>
      </c>
      <c r="AA332" s="132">
        <f t="shared" si="43"/>
        <v>0</v>
      </c>
      <c r="AB332" s="132" t="str">
        <f t="shared" si="44"/>
        <v>00</v>
      </c>
      <c r="AC332" s="82" t="e">
        <f>VLOOKUP(AB332,'AMI Ref'!T:U,2,FALSE)</f>
        <v>#N/A</v>
      </c>
      <c r="AD332" s="124"/>
      <c r="AE332" s="81" t="str">
        <f>_xlfn.IFNA(IF($D332=0,IF($J332="Not Paid by Tenant",0,INDEX('AMI Ref'!$K$5:$N$5,MATCH($J332,{"Oil","Gas","Electric - Other","ELECTRIC - HEAT PUMP"},0))),0),"")</f>
        <v/>
      </c>
      <c r="AF332" s="81">
        <f>_xlfn.IFNA(IF($D332=1,IF($J332="Not Paid by Tenant",0,INDEX('AMI Ref'!$K$6:$N$6,MATCH($J332,{"Oil","Gas","Electric - Other","ELECTRIC - HEAT PUMP"},0))),0),"")</f>
        <v>0</v>
      </c>
      <c r="AG332" s="81">
        <f>_xlfn.IFNA(IF($D332=2,IF($J332="Not Paid by Tenant",0,INDEX('AMI Ref'!$K$7:$N$7,MATCH($J332,{"Oil","Gas","Electric - Other","ELECTRIC - HEAT PUMP"},0))),0),"")</f>
        <v>0</v>
      </c>
      <c r="AH332" s="81">
        <f>_xlfn.IFNA(IF($D332=3,IF($J332="Not Paid by Tenant",0,INDEX('AMI Ref'!$K$8:$N$8,MATCH($J332,{"Oil","Gas","Electric - Other","ELECTRIC - HEAT PUMP"},0))),0),"")</f>
        <v>0</v>
      </c>
      <c r="AI332" s="81">
        <f>_xlfn.IFNA(IF($D332=4,IF($J332="Not Paid by Tenant",0,INDEX('AMI Ref'!$K$9:$N$9,MATCH($J332,{"Oil","Gas","Electric - Other","ELECTRIC - HEAT PUMP"},0))),0),"")</f>
        <v>0</v>
      </c>
      <c r="AJ332" s="81">
        <f>_xlfn.IFNA(IF($D332=5,IF($J332="Not Paid by Tenant",0,INDEX('AMI Ref'!$K$10:$N$10,MATCH($J332,{"Oil","Gas","Electric - Other","ELECTRIC - HEAT PUMP"},0))),0),"")</f>
        <v>0</v>
      </c>
      <c r="AK332" s="128"/>
      <c r="AL332" s="81" t="str">
        <f>_xlfn.IFNA(IF($D332=0,IF($K332="Not Paid by Tenant",0,INDEX('AMI Ref'!$O$5:$R$5,MATCH($K332,{"Oil","Gas","Electric - Other","Electric ccASHP - split"},0))),0),"")</f>
        <v/>
      </c>
      <c r="AM332" s="81">
        <f>_xlfn.IFNA(IF($D332=1,IF($K332="Not Paid by Tenant",0,INDEX('AMI Ref'!$O$6:$R$6,MATCH($K332,{"Oil","Gas","Electric - Other","Electric ccASHP - split"},0))),0),"")</f>
        <v>0</v>
      </c>
      <c r="AN332" s="81">
        <f>_xlfn.IFNA(IF($D332=2,IF($K332="Not Paid by Tenant",0,INDEX('AMI Ref'!$O$7:$R$7,MATCH($K332,{"Oil","Gas","Electric - Other","Electric ccASHP - split"},0))),0),"")</f>
        <v>0</v>
      </c>
      <c r="AO332" s="81">
        <f>_xlfn.IFNA(IF($D332=3,IF($K332="Not Paid by Tenant",0,INDEX('AMI Ref'!$O$8:$R$8,MATCH($K332,{"Oil","Gas","Electric - Other","Electric ccASHP - split"},0))),0),"")</f>
        <v>0</v>
      </c>
      <c r="AP332" s="81">
        <f>_xlfn.IFNA(IF($D332=4,IF($K332="Not Paid by Tenant",0,INDEX('AMI Ref'!$O$9:$R$9,MATCH($K332,{"Oil","Gas","Electric - Other","Electric ccASHP - split"},0))),0),"")</f>
        <v>0</v>
      </c>
      <c r="AQ332" s="81">
        <f>_xlfn.IFNA(IF($D332=5,IF($K332="Not Paid by Tenant",0,INDEX('AMI Ref'!$O$10:$R$10,MATCH($K332,{"Oil","Gas","Electric - Other","Electric ccASHP - split"},0))),0),"")</f>
        <v>0</v>
      </c>
      <c r="AR332" s="124">
        <f t="shared" si="45"/>
        <v>0</v>
      </c>
      <c r="AS332" s="123" t="e">
        <f t="shared" si="46"/>
        <v>#N/A</v>
      </c>
    </row>
    <row r="333" spans="1:45" ht="12.95" customHeight="1" x14ac:dyDescent="0.2">
      <c r="A333" s="130">
        <v>331</v>
      </c>
      <c r="B333" s="177">
        <f>IF(OR(COUNTIF($B$2:$B332,Input!$F349)&lt;1,COUNTIF($O$2:$O332,Input!$C349)&lt;1),Input!F349,0)</f>
        <v>0</v>
      </c>
      <c r="C333" s="177">
        <f>IF(OR(COUNTIF($B$2:$B332,Input!$F349)&lt;1,COUNTIF($O$2:$O332,Input!$C349)&lt;1),Input!G349,0)</f>
        <v>0</v>
      </c>
      <c r="D333" s="177">
        <f>IF(OR(COUNTIF($B$2:$B332,Input!$F349)&lt;1,COUNTIF($O$2:$O332,Input!$C349)&lt;1),Input!H349,0)</f>
        <v>0</v>
      </c>
      <c r="E333" s="177">
        <f>IF(OR(COUNTIF($B$2:$B332,Input!$F349)&lt;1,COUNTIF($O$2:$O332,Input!$C349)&lt;1),Input!I349,0)</f>
        <v>0</v>
      </c>
      <c r="F333" s="177">
        <f>IF(OR(COUNTIF($B$2:$B332,Input!$F349)&lt;1,COUNTIF($O$2:$O332,Input!$C349)&lt;1),Input!J349,0)</f>
        <v>0</v>
      </c>
      <c r="G333" s="177">
        <f>IF(OR(COUNTIF($B$2:$B332,Input!$F349)&lt;1,COUNTIF($O$2:$O332,Input!$C349)&lt;1),Input!K349,0)</f>
        <v>0</v>
      </c>
      <c r="H333" s="177">
        <f>IF(OR(COUNTIF($B$2:$B332,Input!$F349)&lt;1,COUNTIF($O$2:$O332,Input!$C349)&lt;1),Input!L349,0)</f>
        <v>0</v>
      </c>
      <c r="I333" s="177">
        <f>IF(OR(COUNTIF($B$2:$B332,Input!$F349)&lt;1,COUNTIF($O$2:$O332,Input!$C349)&lt;1),Input!M349,0)</f>
        <v>0</v>
      </c>
      <c r="J333" s="177">
        <f>IF(OR(COUNTIF($B$2:$B332,Input!$F349)&lt;1,COUNTIF($O$2:$O332,Input!$C349)&lt;1),Input!N349,0)</f>
        <v>0</v>
      </c>
      <c r="K333" s="177">
        <f>IF(OR(COUNTIF($B$2:$B332,Input!$F349)&lt;1,COUNTIF($O$2:$O332,Input!$C349)&lt;1),Input!O349,0)</f>
        <v>0</v>
      </c>
      <c r="L333" s="177">
        <f>IF(OR(COUNTIF($B$2:$B332,Input!$F349)&lt;1,COUNTIF($O$2:$O332,Input!$C349)&lt;1),Input!P349,0)</f>
        <v>0</v>
      </c>
      <c r="M333" s="129" t="str">
        <f t="shared" si="42"/>
        <v/>
      </c>
      <c r="N333" s="161">
        <f t="shared" si="48"/>
        <v>0</v>
      </c>
      <c r="O333" s="168">
        <f>Input!C349</f>
        <v>0</v>
      </c>
      <c r="P333" s="168"/>
      <c r="R333" s="131">
        <f t="shared" si="49"/>
        <v>0</v>
      </c>
      <c r="S333" s="133" t="str">
        <f t="shared" si="47"/>
        <v xml:space="preserve"> </v>
      </c>
      <c r="T333" s="133"/>
      <c r="U333" s="132" t="str">
        <f>_xlfn.IFNA(IF($D333=0,LOOKUP($F333,{0.1,0.2,0.3,0.4,0.5,0.6,0.7,0.8,0.9,1},{22,34,46,58,70,82,94,106,118,130}),""),"")</f>
        <v/>
      </c>
      <c r="V333" s="132" t="str">
        <f>_xlfn.IFNA(IF($D333=1,LOOKUP($F333,{0.1,0.2,0.3,0.4,0.5,0.6,0.7,0.8,0.9,1},{23,35,47,59,71,83,95,107,119,131}),""),"")</f>
        <v/>
      </c>
      <c r="W333" s="132" t="str">
        <f>_xlfn.IFNA(IF($D333=2,LOOKUP($F333,{0.1,0.2,0.3,0.4,0.5,0.6,0.7,0.8,0.9,1},{24,36,48,60,72,84,96,108,120,132}),""),"")</f>
        <v/>
      </c>
      <c r="X333" s="132" t="str">
        <f>_xlfn.IFNA(IF($D333=3,LOOKUP($F333,{0.1,0.2,0.3,0.4,0.5,0.6,0.7,0.8,0.9,1},{25,37,49,61,73,85,97,109,121,133}),""),"")</f>
        <v/>
      </c>
      <c r="Y333" s="132" t="str">
        <f>_xlfn.IFNA(IF($D333=4,LOOKUP($F333,{0.1,0.2,0.3,0.4,0.5,0.6,0.7,0.8,0.9,1},{26,38,50,62,74,86,98,110,122,134}),""),"")</f>
        <v/>
      </c>
      <c r="Z333" s="132" t="str">
        <f>_xlfn.IFNA(IF($D333=5,LOOKUP($F333,{0.1,0.2,0.3,0.4,0.5,0.6,0.7,0.8,0.9,1},{27,39,51,63,75,87,99,111,123,135}),""),"")</f>
        <v/>
      </c>
      <c r="AA333" s="132">
        <f t="shared" si="43"/>
        <v>0</v>
      </c>
      <c r="AB333" s="132" t="str">
        <f t="shared" si="44"/>
        <v>00</v>
      </c>
      <c r="AC333" s="82" t="e">
        <f>VLOOKUP(AB333,'AMI Ref'!T:U,2,FALSE)</f>
        <v>#N/A</v>
      </c>
      <c r="AD333" s="124"/>
      <c r="AE333" s="81" t="str">
        <f>_xlfn.IFNA(IF($D333=0,IF($J333="Not Paid by Tenant",0,INDEX('AMI Ref'!$K$5:$N$5,MATCH($J333,{"Oil","Gas","Electric - Other","ELECTRIC - HEAT PUMP"},0))),0),"")</f>
        <v/>
      </c>
      <c r="AF333" s="81">
        <f>_xlfn.IFNA(IF($D333=1,IF($J333="Not Paid by Tenant",0,INDEX('AMI Ref'!$K$6:$N$6,MATCH($J333,{"Oil","Gas","Electric - Other","ELECTRIC - HEAT PUMP"},0))),0),"")</f>
        <v>0</v>
      </c>
      <c r="AG333" s="81">
        <f>_xlfn.IFNA(IF($D333=2,IF($J333="Not Paid by Tenant",0,INDEX('AMI Ref'!$K$7:$N$7,MATCH($J333,{"Oil","Gas","Electric - Other","ELECTRIC - HEAT PUMP"},0))),0),"")</f>
        <v>0</v>
      </c>
      <c r="AH333" s="81">
        <f>_xlfn.IFNA(IF($D333=3,IF($J333="Not Paid by Tenant",0,INDEX('AMI Ref'!$K$8:$N$8,MATCH($J333,{"Oil","Gas","Electric - Other","ELECTRIC - HEAT PUMP"},0))),0),"")</f>
        <v>0</v>
      </c>
      <c r="AI333" s="81">
        <f>_xlfn.IFNA(IF($D333=4,IF($J333="Not Paid by Tenant",0,INDEX('AMI Ref'!$K$9:$N$9,MATCH($J333,{"Oil","Gas","Electric - Other","ELECTRIC - HEAT PUMP"},0))),0),"")</f>
        <v>0</v>
      </c>
      <c r="AJ333" s="81">
        <f>_xlfn.IFNA(IF($D333=5,IF($J333="Not Paid by Tenant",0,INDEX('AMI Ref'!$K$10:$N$10,MATCH($J333,{"Oil","Gas","Electric - Other","ELECTRIC - HEAT PUMP"},0))),0),"")</f>
        <v>0</v>
      </c>
      <c r="AK333" s="128"/>
      <c r="AL333" s="81" t="str">
        <f>_xlfn.IFNA(IF($D333=0,IF($K333="Not Paid by Tenant",0,INDEX('AMI Ref'!$O$5:$R$5,MATCH($K333,{"Oil","Gas","Electric - Other","Electric ccASHP - split"},0))),0),"")</f>
        <v/>
      </c>
      <c r="AM333" s="81">
        <f>_xlfn.IFNA(IF($D333=1,IF($K333="Not Paid by Tenant",0,INDEX('AMI Ref'!$O$6:$R$6,MATCH($K333,{"Oil","Gas","Electric - Other","Electric ccASHP - split"},0))),0),"")</f>
        <v>0</v>
      </c>
      <c r="AN333" s="81">
        <f>_xlfn.IFNA(IF($D333=2,IF($K333="Not Paid by Tenant",0,INDEX('AMI Ref'!$O$7:$R$7,MATCH($K333,{"Oil","Gas","Electric - Other","Electric ccASHP - split"},0))),0),"")</f>
        <v>0</v>
      </c>
      <c r="AO333" s="81">
        <f>_xlfn.IFNA(IF($D333=3,IF($K333="Not Paid by Tenant",0,INDEX('AMI Ref'!$O$8:$R$8,MATCH($K333,{"Oil","Gas","Electric - Other","Electric ccASHP - split"},0))),0),"")</f>
        <v>0</v>
      </c>
      <c r="AP333" s="81">
        <f>_xlfn.IFNA(IF($D333=4,IF($K333="Not Paid by Tenant",0,INDEX('AMI Ref'!$O$9:$R$9,MATCH($K333,{"Oil","Gas","Electric - Other","Electric ccASHP - split"},0))),0),"")</f>
        <v>0</v>
      </c>
      <c r="AQ333" s="81">
        <f>_xlfn.IFNA(IF($D333=5,IF($K333="Not Paid by Tenant",0,INDEX('AMI Ref'!$O$10:$R$10,MATCH($K333,{"Oil","Gas","Electric - Other","Electric ccASHP - split"},0))),0),"")</f>
        <v>0</v>
      </c>
      <c r="AR333" s="124">
        <f t="shared" si="45"/>
        <v>0</v>
      </c>
      <c r="AS333" s="123" t="e">
        <f t="shared" si="46"/>
        <v>#N/A</v>
      </c>
    </row>
    <row r="334" spans="1:45" ht="12.95" customHeight="1" x14ac:dyDescent="0.2">
      <c r="A334" s="130">
        <v>332</v>
      </c>
      <c r="B334" s="177">
        <f>IF(OR(COUNTIF($B$2:$B333,Input!$F350)&lt;1,COUNTIF($O$2:$O333,Input!$C350)&lt;1),Input!F350,0)</f>
        <v>0</v>
      </c>
      <c r="C334" s="177">
        <f>IF(OR(COUNTIF($B$2:$B333,Input!$F350)&lt;1,COUNTIF($O$2:$O333,Input!$C350)&lt;1),Input!G350,0)</f>
        <v>0</v>
      </c>
      <c r="D334" s="177">
        <f>IF(OR(COUNTIF($B$2:$B333,Input!$F350)&lt;1,COUNTIF($O$2:$O333,Input!$C350)&lt;1),Input!H350,0)</f>
        <v>0</v>
      </c>
      <c r="E334" s="177">
        <f>IF(OR(COUNTIF($B$2:$B333,Input!$F350)&lt;1,COUNTIF($O$2:$O333,Input!$C350)&lt;1),Input!I350,0)</f>
        <v>0</v>
      </c>
      <c r="F334" s="177">
        <f>IF(OR(COUNTIF($B$2:$B333,Input!$F350)&lt;1,COUNTIF($O$2:$O333,Input!$C350)&lt;1),Input!J350,0)</f>
        <v>0</v>
      </c>
      <c r="G334" s="177">
        <f>IF(OR(COUNTIF($B$2:$B333,Input!$F350)&lt;1,COUNTIF($O$2:$O333,Input!$C350)&lt;1),Input!K350,0)</f>
        <v>0</v>
      </c>
      <c r="H334" s="177">
        <f>IF(OR(COUNTIF($B$2:$B333,Input!$F350)&lt;1,COUNTIF($O$2:$O333,Input!$C350)&lt;1),Input!L350,0)</f>
        <v>0</v>
      </c>
      <c r="I334" s="177">
        <f>IF(OR(COUNTIF($B$2:$B333,Input!$F350)&lt;1,COUNTIF($O$2:$O333,Input!$C350)&lt;1),Input!M350,0)</f>
        <v>0</v>
      </c>
      <c r="J334" s="177">
        <f>IF(OR(COUNTIF($B$2:$B333,Input!$F350)&lt;1,COUNTIF($O$2:$O333,Input!$C350)&lt;1),Input!N350,0)</f>
        <v>0</v>
      </c>
      <c r="K334" s="177">
        <f>IF(OR(COUNTIF($B$2:$B333,Input!$F350)&lt;1,COUNTIF($O$2:$O333,Input!$C350)&lt;1),Input!O350,0)</f>
        <v>0</v>
      </c>
      <c r="L334" s="177">
        <f>IF(OR(COUNTIF($B$2:$B333,Input!$F350)&lt;1,COUNTIF($O$2:$O333,Input!$C350)&lt;1),Input!P350,0)</f>
        <v>0</v>
      </c>
      <c r="M334" s="129" t="str">
        <f t="shared" si="42"/>
        <v/>
      </c>
      <c r="N334" s="161">
        <f t="shared" si="48"/>
        <v>0</v>
      </c>
      <c r="O334" s="168">
        <f>Input!C350</f>
        <v>0</v>
      </c>
      <c r="P334" s="168"/>
      <c r="R334" s="131">
        <f t="shared" si="49"/>
        <v>0</v>
      </c>
      <c r="S334" s="133" t="str">
        <f t="shared" si="47"/>
        <v xml:space="preserve"> </v>
      </c>
      <c r="T334" s="133"/>
      <c r="U334" s="132" t="str">
        <f>_xlfn.IFNA(IF($D334=0,LOOKUP($F334,{0.1,0.2,0.3,0.4,0.5,0.6,0.7,0.8,0.9,1},{22,34,46,58,70,82,94,106,118,130}),""),"")</f>
        <v/>
      </c>
      <c r="V334" s="132" t="str">
        <f>_xlfn.IFNA(IF($D334=1,LOOKUP($F334,{0.1,0.2,0.3,0.4,0.5,0.6,0.7,0.8,0.9,1},{23,35,47,59,71,83,95,107,119,131}),""),"")</f>
        <v/>
      </c>
      <c r="W334" s="132" t="str">
        <f>_xlfn.IFNA(IF($D334=2,LOOKUP($F334,{0.1,0.2,0.3,0.4,0.5,0.6,0.7,0.8,0.9,1},{24,36,48,60,72,84,96,108,120,132}),""),"")</f>
        <v/>
      </c>
      <c r="X334" s="132" t="str">
        <f>_xlfn.IFNA(IF($D334=3,LOOKUP($F334,{0.1,0.2,0.3,0.4,0.5,0.6,0.7,0.8,0.9,1},{25,37,49,61,73,85,97,109,121,133}),""),"")</f>
        <v/>
      </c>
      <c r="Y334" s="132" t="str">
        <f>_xlfn.IFNA(IF($D334=4,LOOKUP($F334,{0.1,0.2,0.3,0.4,0.5,0.6,0.7,0.8,0.9,1},{26,38,50,62,74,86,98,110,122,134}),""),"")</f>
        <v/>
      </c>
      <c r="Z334" s="132" t="str">
        <f>_xlfn.IFNA(IF($D334=5,LOOKUP($F334,{0.1,0.2,0.3,0.4,0.5,0.6,0.7,0.8,0.9,1},{27,39,51,63,75,87,99,111,123,135}),""),"")</f>
        <v/>
      </c>
      <c r="AA334" s="132">
        <f t="shared" si="43"/>
        <v>0</v>
      </c>
      <c r="AB334" s="132" t="str">
        <f t="shared" si="44"/>
        <v>00</v>
      </c>
      <c r="AC334" s="82" t="e">
        <f>VLOOKUP(AB334,'AMI Ref'!T:U,2,FALSE)</f>
        <v>#N/A</v>
      </c>
      <c r="AD334" s="124"/>
      <c r="AE334" s="81" t="str">
        <f>_xlfn.IFNA(IF($D334=0,IF($J334="Not Paid by Tenant",0,INDEX('AMI Ref'!$K$5:$N$5,MATCH($J334,{"Oil","Gas","Electric - Other","ELECTRIC - HEAT PUMP"},0))),0),"")</f>
        <v/>
      </c>
      <c r="AF334" s="81">
        <f>_xlfn.IFNA(IF($D334=1,IF($J334="Not Paid by Tenant",0,INDEX('AMI Ref'!$K$6:$N$6,MATCH($J334,{"Oil","Gas","Electric - Other","ELECTRIC - HEAT PUMP"},0))),0),"")</f>
        <v>0</v>
      </c>
      <c r="AG334" s="81">
        <f>_xlfn.IFNA(IF($D334=2,IF($J334="Not Paid by Tenant",0,INDEX('AMI Ref'!$K$7:$N$7,MATCH($J334,{"Oil","Gas","Electric - Other","ELECTRIC - HEAT PUMP"},0))),0),"")</f>
        <v>0</v>
      </c>
      <c r="AH334" s="81">
        <f>_xlfn.IFNA(IF($D334=3,IF($J334="Not Paid by Tenant",0,INDEX('AMI Ref'!$K$8:$N$8,MATCH($J334,{"Oil","Gas","Electric - Other","ELECTRIC - HEAT PUMP"},0))),0),"")</f>
        <v>0</v>
      </c>
      <c r="AI334" s="81">
        <f>_xlfn.IFNA(IF($D334=4,IF($J334="Not Paid by Tenant",0,INDEX('AMI Ref'!$K$9:$N$9,MATCH($J334,{"Oil","Gas","Electric - Other","ELECTRIC - HEAT PUMP"},0))),0),"")</f>
        <v>0</v>
      </c>
      <c r="AJ334" s="81">
        <f>_xlfn.IFNA(IF($D334=5,IF($J334="Not Paid by Tenant",0,INDEX('AMI Ref'!$K$10:$N$10,MATCH($J334,{"Oil","Gas","Electric - Other","ELECTRIC - HEAT PUMP"},0))),0),"")</f>
        <v>0</v>
      </c>
      <c r="AK334" s="128"/>
      <c r="AL334" s="81" t="str">
        <f>_xlfn.IFNA(IF($D334=0,IF($K334="Not Paid by Tenant",0,INDEX('AMI Ref'!$O$5:$R$5,MATCH($K334,{"Oil","Gas","Electric - Other","Electric ccASHP - split"},0))),0),"")</f>
        <v/>
      </c>
      <c r="AM334" s="81">
        <f>_xlfn.IFNA(IF($D334=1,IF($K334="Not Paid by Tenant",0,INDEX('AMI Ref'!$O$6:$R$6,MATCH($K334,{"Oil","Gas","Electric - Other","Electric ccASHP - split"},0))),0),"")</f>
        <v>0</v>
      </c>
      <c r="AN334" s="81">
        <f>_xlfn.IFNA(IF($D334=2,IF($K334="Not Paid by Tenant",0,INDEX('AMI Ref'!$O$7:$R$7,MATCH($K334,{"Oil","Gas","Electric - Other","Electric ccASHP - split"},0))),0),"")</f>
        <v>0</v>
      </c>
      <c r="AO334" s="81">
        <f>_xlfn.IFNA(IF($D334=3,IF($K334="Not Paid by Tenant",0,INDEX('AMI Ref'!$O$8:$R$8,MATCH($K334,{"Oil","Gas","Electric - Other","Electric ccASHP - split"},0))),0),"")</f>
        <v>0</v>
      </c>
      <c r="AP334" s="81">
        <f>_xlfn.IFNA(IF($D334=4,IF($K334="Not Paid by Tenant",0,INDEX('AMI Ref'!$O$9:$R$9,MATCH($K334,{"Oil","Gas","Electric - Other","Electric ccASHP - split"},0))),0),"")</f>
        <v>0</v>
      </c>
      <c r="AQ334" s="81">
        <f>_xlfn.IFNA(IF($D334=5,IF($K334="Not Paid by Tenant",0,INDEX('AMI Ref'!$O$10:$R$10,MATCH($K334,{"Oil","Gas","Electric - Other","Electric ccASHP - split"},0))),0),"")</f>
        <v>0</v>
      </c>
      <c r="AR334" s="124">
        <f t="shared" si="45"/>
        <v>0</v>
      </c>
      <c r="AS334" s="123" t="e">
        <f t="shared" si="46"/>
        <v>#N/A</v>
      </c>
    </row>
    <row r="335" spans="1:45" ht="12.95" customHeight="1" x14ac:dyDescent="0.2">
      <c r="A335" s="130">
        <v>333</v>
      </c>
      <c r="B335" s="177">
        <f>IF(OR(COUNTIF($B$2:$B334,Input!$F351)&lt;1,COUNTIF($O$2:$O334,Input!$C351)&lt;1),Input!F351,0)</f>
        <v>0</v>
      </c>
      <c r="C335" s="177">
        <f>IF(OR(COUNTIF($B$2:$B334,Input!$F351)&lt;1,COUNTIF($O$2:$O334,Input!$C351)&lt;1),Input!G351,0)</f>
        <v>0</v>
      </c>
      <c r="D335" s="177">
        <f>IF(OR(COUNTIF($B$2:$B334,Input!$F351)&lt;1,COUNTIF($O$2:$O334,Input!$C351)&lt;1),Input!H351,0)</f>
        <v>0</v>
      </c>
      <c r="E335" s="177">
        <f>IF(OR(COUNTIF($B$2:$B334,Input!$F351)&lt;1,COUNTIF($O$2:$O334,Input!$C351)&lt;1),Input!I351,0)</f>
        <v>0</v>
      </c>
      <c r="F335" s="177">
        <f>IF(OR(COUNTIF($B$2:$B334,Input!$F351)&lt;1,COUNTIF($O$2:$O334,Input!$C351)&lt;1),Input!J351,0)</f>
        <v>0</v>
      </c>
      <c r="G335" s="177">
        <f>IF(OR(COUNTIF($B$2:$B334,Input!$F351)&lt;1,COUNTIF($O$2:$O334,Input!$C351)&lt;1),Input!K351,0)</f>
        <v>0</v>
      </c>
      <c r="H335" s="177">
        <f>IF(OR(COUNTIF($B$2:$B334,Input!$F351)&lt;1,COUNTIF($O$2:$O334,Input!$C351)&lt;1),Input!L351,0)</f>
        <v>0</v>
      </c>
      <c r="I335" s="177">
        <f>IF(OR(COUNTIF($B$2:$B334,Input!$F351)&lt;1,COUNTIF($O$2:$O334,Input!$C351)&lt;1),Input!M351,0)</f>
        <v>0</v>
      </c>
      <c r="J335" s="177">
        <f>IF(OR(COUNTIF($B$2:$B334,Input!$F351)&lt;1,COUNTIF($O$2:$O334,Input!$C351)&lt;1),Input!N351,0)</f>
        <v>0</v>
      </c>
      <c r="K335" s="177">
        <f>IF(OR(COUNTIF($B$2:$B334,Input!$F351)&lt;1,COUNTIF($O$2:$O334,Input!$C351)&lt;1),Input!O351,0)</f>
        <v>0</v>
      </c>
      <c r="L335" s="177">
        <f>IF(OR(COUNTIF($B$2:$B334,Input!$F351)&lt;1,COUNTIF($O$2:$O334,Input!$C351)&lt;1),Input!P351,0)</f>
        <v>0</v>
      </c>
      <c r="M335" s="129" t="str">
        <f t="shared" si="42"/>
        <v/>
      </c>
      <c r="N335" s="161">
        <f t="shared" si="48"/>
        <v>0</v>
      </c>
      <c r="O335" s="168">
        <f>Input!C351</f>
        <v>0</v>
      </c>
      <c r="P335" s="168"/>
      <c r="R335" s="131">
        <f t="shared" si="49"/>
        <v>0</v>
      </c>
      <c r="S335" s="133" t="str">
        <f t="shared" si="47"/>
        <v xml:space="preserve"> </v>
      </c>
      <c r="T335" s="133"/>
      <c r="U335" s="132" t="str">
        <f>_xlfn.IFNA(IF($D335=0,LOOKUP($F335,{0.1,0.2,0.3,0.4,0.5,0.6,0.7,0.8,0.9,1},{22,34,46,58,70,82,94,106,118,130}),""),"")</f>
        <v/>
      </c>
      <c r="V335" s="132" t="str">
        <f>_xlfn.IFNA(IF($D335=1,LOOKUP($F335,{0.1,0.2,0.3,0.4,0.5,0.6,0.7,0.8,0.9,1},{23,35,47,59,71,83,95,107,119,131}),""),"")</f>
        <v/>
      </c>
      <c r="W335" s="132" t="str">
        <f>_xlfn.IFNA(IF($D335=2,LOOKUP($F335,{0.1,0.2,0.3,0.4,0.5,0.6,0.7,0.8,0.9,1},{24,36,48,60,72,84,96,108,120,132}),""),"")</f>
        <v/>
      </c>
      <c r="X335" s="132" t="str">
        <f>_xlfn.IFNA(IF($D335=3,LOOKUP($F335,{0.1,0.2,0.3,0.4,0.5,0.6,0.7,0.8,0.9,1},{25,37,49,61,73,85,97,109,121,133}),""),"")</f>
        <v/>
      </c>
      <c r="Y335" s="132" t="str">
        <f>_xlfn.IFNA(IF($D335=4,LOOKUP($F335,{0.1,0.2,0.3,0.4,0.5,0.6,0.7,0.8,0.9,1},{26,38,50,62,74,86,98,110,122,134}),""),"")</f>
        <v/>
      </c>
      <c r="Z335" s="132" t="str">
        <f>_xlfn.IFNA(IF($D335=5,LOOKUP($F335,{0.1,0.2,0.3,0.4,0.5,0.6,0.7,0.8,0.9,1},{27,39,51,63,75,87,99,111,123,135}),""),"")</f>
        <v/>
      </c>
      <c r="AA335" s="132">
        <f t="shared" si="43"/>
        <v>0</v>
      </c>
      <c r="AB335" s="132" t="str">
        <f t="shared" si="44"/>
        <v>00</v>
      </c>
      <c r="AC335" s="82" t="e">
        <f>VLOOKUP(AB335,'AMI Ref'!T:U,2,FALSE)</f>
        <v>#N/A</v>
      </c>
      <c r="AD335" s="124"/>
      <c r="AE335" s="81" t="str">
        <f>_xlfn.IFNA(IF($D335=0,IF($J335="Not Paid by Tenant",0,INDEX('AMI Ref'!$K$5:$N$5,MATCH($J335,{"Oil","Gas","Electric - Other","ELECTRIC - HEAT PUMP"},0))),0),"")</f>
        <v/>
      </c>
      <c r="AF335" s="81">
        <f>_xlfn.IFNA(IF($D335=1,IF($J335="Not Paid by Tenant",0,INDEX('AMI Ref'!$K$6:$N$6,MATCH($J335,{"Oil","Gas","Electric - Other","ELECTRIC - HEAT PUMP"},0))),0),"")</f>
        <v>0</v>
      </c>
      <c r="AG335" s="81">
        <f>_xlfn.IFNA(IF($D335=2,IF($J335="Not Paid by Tenant",0,INDEX('AMI Ref'!$K$7:$N$7,MATCH($J335,{"Oil","Gas","Electric - Other","ELECTRIC - HEAT PUMP"},0))),0),"")</f>
        <v>0</v>
      </c>
      <c r="AH335" s="81">
        <f>_xlfn.IFNA(IF($D335=3,IF($J335="Not Paid by Tenant",0,INDEX('AMI Ref'!$K$8:$N$8,MATCH($J335,{"Oil","Gas","Electric - Other","ELECTRIC - HEAT PUMP"},0))),0),"")</f>
        <v>0</v>
      </c>
      <c r="AI335" s="81">
        <f>_xlfn.IFNA(IF($D335=4,IF($J335="Not Paid by Tenant",0,INDEX('AMI Ref'!$K$9:$N$9,MATCH($J335,{"Oil","Gas","Electric - Other","ELECTRIC - HEAT PUMP"},0))),0),"")</f>
        <v>0</v>
      </c>
      <c r="AJ335" s="81">
        <f>_xlfn.IFNA(IF($D335=5,IF($J335="Not Paid by Tenant",0,INDEX('AMI Ref'!$K$10:$N$10,MATCH($J335,{"Oil","Gas","Electric - Other","ELECTRIC - HEAT PUMP"},0))),0),"")</f>
        <v>0</v>
      </c>
      <c r="AK335" s="128"/>
      <c r="AL335" s="81" t="str">
        <f>_xlfn.IFNA(IF($D335=0,IF($K335="Not Paid by Tenant",0,INDEX('AMI Ref'!$O$5:$R$5,MATCH($K335,{"Oil","Gas","Electric - Other","Electric ccASHP - split"},0))),0),"")</f>
        <v/>
      </c>
      <c r="AM335" s="81">
        <f>_xlfn.IFNA(IF($D335=1,IF($K335="Not Paid by Tenant",0,INDEX('AMI Ref'!$O$6:$R$6,MATCH($K335,{"Oil","Gas","Electric - Other","Electric ccASHP - split"},0))),0),"")</f>
        <v>0</v>
      </c>
      <c r="AN335" s="81">
        <f>_xlfn.IFNA(IF($D335=2,IF($K335="Not Paid by Tenant",0,INDEX('AMI Ref'!$O$7:$R$7,MATCH($K335,{"Oil","Gas","Electric - Other","Electric ccASHP - split"},0))),0),"")</f>
        <v>0</v>
      </c>
      <c r="AO335" s="81">
        <f>_xlfn.IFNA(IF($D335=3,IF($K335="Not Paid by Tenant",0,INDEX('AMI Ref'!$O$8:$R$8,MATCH($K335,{"Oil","Gas","Electric - Other","Electric ccASHP - split"},0))),0),"")</f>
        <v>0</v>
      </c>
      <c r="AP335" s="81">
        <f>_xlfn.IFNA(IF($D335=4,IF($K335="Not Paid by Tenant",0,INDEX('AMI Ref'!$O$9:$R$9,MATCH($K335,{"Oil","Gas","Electric - Other","Electric ccASHP - split"},0))),0),"")</f>
        <v>0</v>
      </c>
      <c r="AQ335" s="81">
        <f>_xlfn.IFNA(IF($D335=5,IF($K335="Not Paid by Tenant",0,INDEX('AMI Ref'!$O$10:$R$10,MATCH($K335,{"Oil","Gas","Electric - Other","Electric ccASHP - split"},0))),0),"")</f>
        <v>0</v>
      </c>
      <c r="AR335" s="124">
        <f t="shared" si="45"/>
        <v>0</v>
      </c>
      <c r="AS335" s="123" t="e">
        <f t="shared" si="46"/>
        <v>#N/A</v>
      </c>
    </row>
    <row r="336" spans="1:45" ht="12.95" customHeight="1" x14ac:dyDescent="0.2">
      <c r="A336" s="130">
        <v>334</v>
      </c>
      <c r="B336" s="177">
        <f>IF(OR(COUNTIF($B$2:$B335,Input!$F352)&lt;1,COUNTIF($O$2:$O335,Input!$C352)&lt;1),Input!F352,0)</f>
        <v>0</v>
      </c>
      <c r="C336" s="177">
        <f>IF(OR(COUNTIF($B$2:$B335,Input!$F352)&lt;1,COUNTIF($O$2:$O335,Input!$C352)&lt;1),Input!G352,0)</f>
        <v>0</v>
      </c>
      <c r="D336" s="177">
        <f>IF(OR(COUNTIF($B$2:$B335,Input!$F352)&lt;1,COUNTIF($O$2:$O335,Input!$C352)&lt;1),Input!H352,0)</f>
        <v>0</v>
      </c>
      <c r="E336" s="177">
        <f>IF(OR(COUNTIF($B$2:$B335,Input!$F352)&lt;1,COUNTIF($O$2:$O335,Input!$C352)&lt;1),Input!I352,0)</f>
        <v>0</v>
      </c>
      <c r="F336" s="177">
        <f>IF(OR(COUNTIF($B$2:$B335,Input!$F352)&lt;1,COUNTIF($O$2:$O335,Input!$C352)&lt;1),Input!J352,0)</f>
        <v>0</v>
      </c>
      <c r="G336" s="177">
        <f>IF(OR(COUNTIF($B$2:$B335,Input!$F352)&lt;1,COUNTIF($O$2:$O335,Input!$C352)&lt;1),Input!K352,0)</f>
        <v>0</v>
      </c>
      <c r="H336" s="177">
        <f>IF(OR(COUNTIF($B$2:$B335,Input!$F352)&lt;1,COUNTIF($O$2:$O335,Input!$C352)&lt;1),Input!L352,0)</f>
        <v>0</v>
      </c>
      <c r="I336" s="177">
        <f>IF(OR(COUNTIF($B$2:$B335,Input!$F352)&lt;1,COUNTIF($O$2:$O335,Input!$C352)&lt;1),Input!M352,0)</f>
        <v>0</v>
      </c>
      <c r="J336" s="177">
        <f>IF(OR(COUNTIF($B$2:$B335,Input!$F352)&lt;1,COUNTIF($O$2:$O335,Input!$C352)&lt;1),Input!N352,0)</f>
        <v>0</v>
      </c>
      <c r="K336" s="177">
        <f>IF(OR(COUNTIF($B$2:$B335,Input!$F352)&lt;1,COUNTIF($O$2:$O335,Input!$C352)&lt;1),Input!O352,0)</f>
        <v>0</v>
      </c>
      <c r="L336" s="177">
        <f>IF(OR(COUNTIF($B$2:$B335,Input!$F352)&lt;1,COUNTIF($O$2:$O335,Input!$C352)&lt;1),Input!P352,0)</f>
        <v>0</v>
      </c>
      <c r="M336" s="129" t="str">
        <f t="shared" si="42"/>
        <v/>
      </c>
      <c r="N336" s="161">
        <f t="shared" si="48"/>
        <v>0</v>
      </c>
      <c r="O336" s="168">
        <f>Input!C352</f>
        <v>0</v>
      </c>
      <c r="P336" s="168"/>
      <c r="R336" s="131">
        <f t="shared" si="49"/>
        <v>0</v>
      </c>
      <c r="S336" s="133" t="str">
        <f t="shared" si="47"/>
        <v xml:space="preserve"> </v>
      </c>
      <c r="T336" s="133"/>
      <c r="U336" s="132" t="str">
        <f>_xlfn.IFNA(IF($D336=0,LOOKUP($F336,{0.1,0.2,0.3,0.4,0.5,0.6,0.7,0.8,0.9,1},{22,34,46,58,70,82,94,106,118,130}),""),"")</f>
        <v/>
      </c>
      <c r="V336" s="132" t="str">
        <f>_xlfn.IFNA(IF($D336=1,LOOKUP($F336,{0.1,0.2,0.3,0.4,0.5,0.6,0.7,0.8,0.9,1},{23,35,47,59,71,83,95,107,119,131}),""),"")</f>
        <v/>
      </c>
      <c r="W336" s="132" t="str">
        <f>_xlfn.IFNA(IF($D336=2,LOOKUP($F336,{0.1,0.2,0.3,0.4,0.5,0.6,0.7,0.8,0.9,1},{24,36,48,60,72,84,96,108,120,132}),""),"")</f>
        <v/>
      </c>
      <c r="X336" s="132" t="str">
        <f>_xlfn.IFNA(IF($D336=3,LOOKUP($F336,{0.1,0.2,0.3,0.4,0.5,0.6,0.7,0.8,0.9,1},{25,37,49,61,73,85,97,109,121,133}),""),"")</f>
        <v/>
      </c>
      <c r="Y336" s="132" t="str">
        <f>_xlfn.IFNA(IF($D336=4,LOOKUP($F336,{0.1,0.2,0.3,0.4,0.5,0.6,0.7,0.8,0.9,1},{26,38,50,62,74,86,98,110,122,134}),""),"")</f>
        <v/>
      </c>
      <c r="Z336" s="132" t="str">
        <f>_xlfn.IFNA(IF($D336=5,LOOKUP($F336,{0.1,0.2,0.3,0.4,0.5,0.6,0.7,0.8,0.9,1},{27,39,51,63,75,87,99,111,123,135}),""),"")</f>
        <v/>
      </c>
      <c r="AA336" s="132">
        <f t="shared" si="43"/>
        <v>0</v>
      </c>
      <c r="AB336" s="132" t="str">
        <f t="shared" si="44"/>
        <v>00</v>
      </c>
      <c r="AC336" s="82" t="e">
        <f>VLOOKUP(AB336,'AMI Ref'!T:U,2,FALSE)</f>
        <v>#N/A</v>
      </c>
      <c r="AD336" s="124"/>
      <c r="AE336" s="81" t="str">
        <f>_xlfn.IFNA(IF($D336=0,IF($J336="Not Paid by Tenant",0,INDEX('AMI Ref'!$K$5:$N$5,MATCH($J336,{"Oil","Gas","Electric - Other","ELECTRIC - HEAT PUMP"},0))),0),"")</f>
        <v/>
      </c>
      <c r="AF336" s="81">
        <f>_xlfn.IFNA(IF($D336=1,IF($J336="Not Paid by Tenant",0,INDEX('AMI Ref'!$K$6:$N$6,MATCH($J336,{"Oil","Gas","Electric - Other","ELECTRIC - HEAT PUMP"},0))),0),"")</f>
        <v>0</v>
      </c>
      <c r="AG336" s="81">
        <f>_xlfn.IFNA(IF($D336=2,IF($J336="Not Paid by Tenant",0,INDEX('AMI Ref'!$K$7:$N$7,MATCH($J336,{"Oil","Gas","Electric - Other","ELECTRIC - HEAT PUMP"},0))),0),"")</f>
        <v>0</v>
      </c>
      <c r="AH336" s="81">
        <f>_xlfn.IFNA(IF($D336=3,IF($J336="Not Paid by Tenant",0,INDEX('AMI Ref'!$K$8:$N$8,MATCH($J336,{"Oil","Gas","Electric - Other","ELECTRIC - HEAT PUMP"},0))),0),"")</f>
        <v>0</v>
      </c>
      <c r="AI336" s="81">
        <f>_xlfn.IFNA(IF($D336=4,IF($J336="Not Paid by Tenant",0,INDEX('AMI Ref'!$K$9:$N$9,MATCH($J336,{"Oil","Gas","Electric - Other","ELECTRIC - HEAT PUMP"},0))),0),"")</f>
        <v>0</v>
      </c>
      <c r="AJ336" s="81">
        <f>_xlfn.IFNA(IF($D336=5,IF($J336="Not Paid by Tenant",0,INDEX('AMI Ref'!$K$10:$N$10,MATCH($J336,{"Oil","Gas","Electric - Other","ELECTRIC - HEAT PUMP"},0))),0),"")</f>
        <v>0</v>
      </c>
      <c r="AK336" s="128"/>
      <c r="AL336" s="81" t="str">
        <f>_xlfn.IFNA(IF($D336=0,IF($K336="Not Paid by Tenant",0,INDEX('AMI Ref'!$O$5:$R$5,MATCH($K336,{"Oil","Gas","Electric - Other","Electric ccASHP - split"},0))),0),"")</f>
        <v/>
      </c>
      <c r="AM336" s="81">
        <f>_xlfn.IFNA(IF($D336=1,IF($K336="Not Paid by Tenant",0,INDEX('AMI Ref'!$O$6:$R$6,MATCH($K336,{"Oil","Gas","Electric - Other","Electric ccASHP - split"},0))),0),"")</f>
        <v>0</v>
      </c>
      <c r="AN336" s="81">
        <f>_xlfn.IFNA(IF($D336=2,IF($K336="Not Paid by Tenant",0,INDEX('AMI Ref'!$O$7:$R$7,MATCH($K336,{"Oil","Gas","Electric - Other","Electric ccASHP - split"},0))),0),"")</f>
        <v>0</v>
      </c>
      <c r="AO336" s="81">
        <f>_xlfn.IFNA(IF($D336=3,IF($K336="Not Paid by Tenant",0,INDEX('AMI Ref'!$O$8:$R$8,MATCH($K336,{"Oil","Gas","Electric - Other","Electric ccASHP - split"},0))),0),"")</f>
        <v>0</v>
      </c>
      <c r="AP336" s="81">
        <f>_xlfn.IFNA(IF($D336=4,IF($K336="Not Paid by Tenant",0,INDEX('AMI Ref'!$O$9:$R$9,MATCH($K336,{"Oil","Gas","Electric - Other","Electric ccASHP - split"},0))),0),"")</f>
        <v>0</v>
      </c>
      <c r="AQ336" s="81">
        <f>_xlfn.IFNA(IF($D336=5,IF($K336="Not Paid by Tenant",0,INDEX('AMI Ref'!$O$10:$R$10,MATCH($K336,{"Oil","Gas","Electric - Other","Electric ccASHP - split"},0))),0),"")</f>
        <v>0</v>
      </c>
      <c r="AR336" s="124">
        <f t="shared" si="45"/>
        <v>0</v>
      </c>
      <c r="AS336" s="123" t="e">
        <f t="shared" si="46"/>
        <v>#N/A</v>
      </c>
    </row>
    <row r="337" spans="1:45" ht="12.95" customHeight="1" x14ac:dyDescent="0.2">
      <c r="A337" s="130">
        <v>335</v>
      </c>
      <c r="B337" s="177">
        <f>IF(OR(COUNTIF($B$2:$B336,Input!$F353)&lt;1,COUNTIF($O$2:$O336,Input!$C353)&lt;1),Input!F353,0)</f>
        <v>0</v>
      </c>
      <c r="C337" s="177">
        <f>IF(OR(COUNTIF($B$2:$B336,Input!$F353)&lt;1,COUNTIF($O$2:$O336,Input!$C353)&lt;1),Input!G353,0)</f>
        <v>0</v>
      </c>
      <c r="D337" s="177">
        <f>IF(OR(COUNTIF($B$2:$B336,Input!$F353)&lt;1,COUNTIF($O$2:$O336,Input!$C353)&lt;1),Input!H353,0)</f>
        <v>0</v>
      </c>
      <c r="E337" s="177">
        <f>IF(OR(COUNTIF($B$2:$B336,Input!$F353)&lt;1,COUNTIF($O$2:$O336,Input!$C353)&lt;1),Input!I353,0)</f>
        <v>0</v>
      </c>
      <c r="F337" s="177">
        <f>IF(OR(COUNTIF($B$2:$B336,Input!$F353)&lt;1,COUNTIF($O$2:$O336,Input!$C353)&lt;1),Input!J353,0)</f>
        <v>0</v>
      </c>
      <c r="G337" s="177">
        <f>IF(OR(COUNTIF($B$2:$B336,Input!$F353)&lt;1,COUNTIF($O$2:$O336,Input!$C353)&lt;1),Input!K353,0)</f>
        <v>0</v>
      </c>
      <c r="H337" s="177">
        <f>IF(OR(COUNTIF($B$2:$B336,Input!$F353)&lt;1,COUNTIF($O$2:$O336,Input!$C353)&lt;1),Input!L353,0)</f>
        <v>0</v>
      </c>
      <c r="I337" s="177">
        <f>IF(OR(COUNTIF($B$2:$B336,Input!$F353)&lt;1,COUNTIF($O$2:$O336,Input!$C353)&lt;1),Input!M353,0)</f>
        <v>0</v>
      </c>
      <c r="J337" s="177">
        <f>IF(OR(COUNTIF($B$2:$B336,Input!$F353)&lt;1,COUNTIF($O$2:$O336,Input!$C353)&lt;1),Input!N353,0)</f>
        <v>0</v>
      </c>
      <c r="K337" s="177">
        <f>IF(OR(COUNTIF($B$2:$B336,Input!$F353)&lt;1,COUNTIF($O$2:$O336,Input!$C353)&lt;1),Input!O353,0)</f>
        <v>0</v>
      </c>
      <c r="L337" s="177">
        <f>IF(OR(COUNTIF($B$2:$B336,Input!$F353)&lt;1,COUNTIF($O$2:$O336,Input!$C353)&lt;1),Input!P353,0)</f>
        <v>0</v>
      </c>
      <c r="M337" s="129" t="str">
        <f t="shared" si="42"/>
        <v/>
      </c>
      <c r="N337" s="161">
        <f t="shared" si="48"/>
        <v>0</v>
      </c>
      <c r="O337" s="168">
        <f>Input!C353</f>
        <v>0</v>
      </c>
      <c r="P337" s="168"/>
      <c r="R337" s="131">
        <f t="shared" si="49"/>
        <v>0</v>
      </c>
      <c r="S337" s="133" t="str">
        <f t="shared" si="47"/>
        <v xml:space="preserve"> </v>
      </c>
      <c r="T337" s="133"/>
      <c r="U337" s="132" t="str">
        <f>_xlfn.IFNA(IF($D337=0,LOOKUP($F337,{0.1,0.2,0.3,0.4,0.5,0.6,0.7,0.8,0.9,1},{22,34,46,58,70,82,94,106,118,130}),""),"")</f>
        <v/>
      </c>
      <c r="V337" s="132" t="str">
        <f>_xlfn.IFNA(IF($D337=1,LOOKUP($F337,{0.1,0.2,0.3,0.4,0.5,0.6,0.7,0.8,0.9,1},{23,35,47,59,71,83,95,107,119,131}),""),"")</f>
        <v/>
      </c>
      <c r="W337" s="132" t="str">
        <f>_xlfn.IFNA(IF($D337=2,LOOKUP($F337,{0.1,0.2,0.3,0.4,0.5,0.6,0.7,0.8,0.9,1},{24,36,48,60,72,84,96,108,120,132}),""),"")</f>
        <v/>
      </c>
      <c r="X337" s="132" t="str">
        <f>_xlfn.IFNA(IF($D337=3,LOOKUP($F337,{0.1,0.2,0.3,0.4,0.5,0.6,0.7,0.8,0.9,1},{25,37,49,61,73,85,97,109,121,133}),""),"")</f>
        <v/>
      </c>
      <c r="Y337" s="132" t="str">
        <f>_xlfn.IFNA(IF($D337=4,LOOKUP($F337,{0.1,0.2,0.3,0.4,0.5,0.6,0.7,0.8,0.9,1},{26,38,50,62,74,86,98,110,122,134}),""),"")</f>
        <v/>
      </c>
      <c r="Z337" s="132" t="str">
        <f>_xlfn.IFNA(IF($D337=5,LOOKUP($F337,{0.1,0.2,0.3,0.4,0.5,0.6,0.7,0.8,0.9,1},{27,39,51,63,75,87,99,111,123,135}),""),"")</f>
        <v/>
      </c>
      <c r="AA337" s="132">
        <f t="shared" si="43"/>
        <v>0</v>
      </c>
      <c r="AB337" s="132" t="str">
        <f t="shared" si="44"/>
        <v>00</v>
      </c>
      <c r="AC337" s="82" t="e">
        <f>VLOOKUP(AB337,'AMI Ref'!T:U,2,FALSE)</f>
        <v>#N/A</v>
      </c>
      <c r="AD337" s="124"/>
      <c r="AE337" s="81" t="str">
        <f>_xlfn.IFNA(IF($D337=0,IF($J337="Not Paid by Tenant",0,INDEX('AMI Ref'!$K$5:$N$5,MATCH($J337,{"Oil","Gas","Electric - Other","ELECTRIC - HEAT PUMP"},0))),0),"")</f>
        <v/>
      </c>
      <c r="AF337" s="81">
        <f>_xlfn.IFNA(IF($D337=1,IF($J337="Not Paid by Tenant",0,INDEX('AMI Ref'!$K$6:$N$6,MATCH($J337,{"Oil","Gas","Electric - Other","ELECTRIC - HEAT PUMP"},0))),0),"")</f>
        <v>0</v>
      </c>
      <c r="AG337" s="81">
        <f>_xlfn.IFNA(IF($D337=2,IF($J337="Not Paid by Tenant",0,INDEX('AMI Ref'!$K$7:$N$7,MATCH($J337,{"Oil","Gas","Electric - Other","ELECTRIC - HEAT PUMP"},0))),0),"")</f>
        <v>0</v>
      </c>
      <c r="AH337" s="81">
        <f>_xlfn.IFNA(IF($D337=3,IF($J337="Not Paid by Tenant",0,INDEX('AMI Ref'!$K$8:$N$8,MATCH($J337,{"Oil","Gas","Electric - Other","ELECTRIC - HEAT PUMP"},0))),0),"")</f>
        <v>0</v>
      </c>
      <c r="AI337" s="81">
        <f>_xlfn.IFNA(IF($D337=4,IF($J337="Not Paid by Tenant",0,INDEX('AMI Ref'!$K$9:$N$9,MATCH($J337,{"Oil","Gas","Electric - Other","ELECTRIC - HEAT PUMP"},0))),0),"")</f>
        <v>0</v>
      </c>
      <c r="AJ337" s="81">
        <f>_xlfn.IFNA(IF($D337=5,IF($J337="Not Paid by Tenant",0,INDEX('AMI Ref'!$K$10:$N$10,MATCH($J337,{"Oil","Gas","Electric - Other","ELECTRIC - HEAT PUMP"},0))),0),"")</f>
        <v>0</v>
      </c>
      <c r="AK337" s="128"/>
      <c r="AL337" s="81" t="str">
        <f>_xlfn.IFNA(IF($D337=0,IF($K337="Not Paid by Tenant",0,INDEX('AMI Ref'!$O$5:$R$5,MATCH($K337,{"Oil","Gas","Electric - Other","Electric ccASHP - split"},0))),0),"")</f>
        <v/>
      </c>
      <c r="AM337" s="81">
        <f>_xlfn.IFNA(IF($D337=1,IF($K337="Not Paid by Tenant",0,INDEX('AMI Ref'!$O$6:$R$6,MATCH($K337,{"Oil","Gas","Electric - Other","Electric ccASHP - split"},0))),0),"")</f>
        <v>0</v>
      </c>
      <c r="AN337" s="81">
        <f>_xlfn.IFNA(IF($D337=2,IF($K337="Not Paid by Tenant",0,INDEX('AMI Ref'!$O$7:$R$7,MATCH($K337,{"Oil","Gas","Electric - Other","Electric ccASHP - split"},0))),0),"")</f>
        <v>0</v>
      </c>
      <c r="AO337" s="81">
        <f>_xlfn.IFNA(IF($D337=3,IF($K337="Not Paid by Tenant",0,INDEX('AMI Ref'!$O$8:$R$8,MATCH($K337,{"Oil","Gas","Electric - Other","Electric ccASHP - split"},0))),0),"")</f>
        <v>0</v>
      </c>
      <c r="AP337" s="81">
        <f>_xlfn.IFNA(IF($D337=4,IF($K337="Not Paid by Tenant",0,INDEX('AMI Ref'!$O$9:$R$9,MATCH($K337,{"Oil","Gas","Electric - Other","Electric ccASHP - split"},0))),0),"")</f>
        <v>0</v>
      </c>
      <c r="AQ337" s="81">
        <f>_xlfn.IFNA(IF($D337=5,IF($K337="Not Paid by Tenant",0,INDEX('AMI Ref'!$O$10:$R$10,MATCH($K337,{"Oil","Gas","Electric - Other","Electric ccASHP - split"},0))),0),"")</f>
        <v>0</v>
      </c>
      <c r="AR337" s="124">
        <f t="shared" si="45"/>
        <v>0</v>
      </c>
      <c r="AS337" s="123" t="e">
        <f t="shared" si="46"/>
        <v>#N/A</v>
      </c>
    </row>
    <row r="338" spans="1:45" ht="12.95" customHeight="1" x14ac:dyDescent="0.2">
      <c r="A338" s="130">
        <v>336</v>
      </c>
      <c r="B338" s="177">
        <f>IF(OR(COUNTIF($B$2:$B337,Input!$F354)&lt;1,COUNTIF($O$2:$O337,Input!$C354)&lt;1),Input!F354,0)</f>
        <v>0</v>
      </c>
      <c r="C338" s="177">
        <f>IF(OR(COUNTIF($B$2:$B337,Input!$F354)&lt;1,COUNTIF($O$2:$O337,Input!$C354)&lt;1),Input!G354,0)</f>
        <v>0</v>
      </c>
      <c r="D338" s="177">
        <f>IF(OR(COUNTIF($B$2:$B337,Input!$F354)&lt;1,COUNTIF($O$2:$O337,Input!$C354)&lt;1),Input!H354,0)</f>
        <v>0</v>
      </c>
      <c r="E338" s="177">
        <f>IF(OR(COUNTIF($B$2:$B337,Input!$F354)&lt;1,COUNTIF($O$2:$O337,Input!$C354)&lt;1),Input!I354,0)</f>
        <v>0</v>
      </c>
      <c r="F338" s="177">
        <f>IF(OR(COUNTIF($B$2:$B337,Input!$F354)&lt;1,COUNTIF($O$2:$O337,Input!$C354)&lt;1),Input!J354,0)</f>
        <v>0</v>
      </c>
      <c r="G338" s="177">
        <f>IF(OR(COUNTIF($B$2:$B337,Input!$F354)&lt;1,COUNTIF($O$2:$O337,Input!$C354)&lt;1),Input!K354,0)</f>
        <v>0</v>
      </c>
      <c r="H338" s="177">
        <f>IF(OR(COUNTIF($B$2:$B337,Input!$F354)&lt;1,COUNTIF($O$2:$O337,Input!$C354)&lt;1),Input!L354,0)</f>
        <v>0</v>
      </c>
      <c r="I338" s="177">
        <f>IF(OR(COUNTIF($B$2:$B337,Input!$F354)&lt;1,COUNTIF($O$2:$O337,Input!$C354)&lt;1),Input!M354,0)</f>
        <v>0</v>
      </c>
      <c r="J338" s="177">
        <f>IF(OR(COUNTIF($B$2:$B337,Input!$F354)&lt;1,COUNTIF($O$2:$O337,Input!$C354)&lt;1),Input!N354,0)</f>
        <v>0</v>
      </c>
      <c r="K338" s="177">
        <f>IF(OR(COUNTIF($B$2:$B337,Input!$F354)&lt;1,COUNTIF($O$2:$O337,Input!$C354)&lt;1),Input!O354,0)</f>
        <v>0</v>
      </c>
      <c r="L338" s="177">
        <f>IF(OR(COUNTIF($B$2:$B337,Input!$F354)&lt;1,COUNTIF($O$2:$O337,Input!$C354)&lt;1),Input!P354,0)</f>
        <v>0</v>
      </c>
      <c r="M338" s="129" t="str">
        <f t="shared" si="42"/>
        <v/>
      </c>
      <c r="N338" s="161">
        <f t="shared" si="48"/>
        <v>0</v>
      </c>
      <c r="O338" s="168">
        <f>Input!C354</f>
        <v>0</v>
      </c>
      <c r="P338" s="168"/>
      <c r="R338" s="131">
        <f t="shared" si="49"/>
        <v>0</v>
      </c>
      <c r="S338" s="133" t="str">
        <f t="shared" si="47"/>
        <v xml:space="preserve"> </v>
      </c>
      <c r="T338" s="133"/>
      <c r="U338" s="132" t="str">
        <f>_xlfn.IFNA(IF($D338=0,LOOKUP($F338,{0.1,0.2,0.3,0.4,0.5,0.6,0.7,0.8,0.9,1},{22,34,46,58,70,82,94,106,118,130}),""),"")</f>
        <v/>
      </c>
      <c r="V338" s="132" t="str">
        <f>_xlfn.IFNA(IF($D338=1,LOOKUP($F338,{0.1,0.2,0.3,0.4,0.5,0.6,0.7,0.8,0.9,1},{23,35,47,59,71,83,95,107,119,131}),""),"")</f>
        <v/>
      </c>
      <c r="W338" s="132" t="str">
        <f>_xlfn.IFNA(IF($D338=2,LOOKUP($F338,{0.1,0.2,0.3,0.4,0.5,0.6,0.7,0.8,0.9,1},{24,36,48,60,72,84,96,108,120,132}),""),"")</f>
        <v/>
      </c>
      <c r="X338" s="132" t="str">
        <f>_xlfn.IFNA(IF($D338=3,LOOKUP($F338,{0.1,0.2,0.3,0.4,0.5,0.6,0.7,0.8,0.9,1},{25,37,49,61,73,85,97,109,121,133}),""),"")</f>
        <v/>
      </c>
      <c r="Y338" s="132" t="str">
        <f>_xlfn.IFNA(IF($D338=4,LOOKUP($F338,{0.1,0.2,0.3,0.4,0.5,0.6,0.7,0.8,0.9,1},{26,38,50,62,74,86,98,110,122,134}),""),"")</f>
        <v/>
      </c>
      <c r="Z338" s="132" t="str">
        <f>_xlfn.IFNA(IF($D338=5,LOOKUP($F338,{0.1,0.2,0.3,0.4,0.5,0.6,0.7,0.8,0.9,1},{27,39,51,63,75,87,99,111,123,135}),""),"")</f>
        <v/>
      </c>
      <c r="AA338" s="132">
        <f t="shared" si="43"/>
        <v>0</v>
      </c>
      <c r="AB338" s="132" t="str">
        <f t="shared" si="44"/>
        <v>00</v>
      </c>
      <c r="AC338" s="82" t="e">
        <f>VLOOKUP(AB338,'AMI Ref'!T:U,2,FALSE)</f>
        <v>#N/A</v>
      </c>
      <c r="AD338" s="124"/>
      <c r="AE338" s="81" t="str">
        <f>_xlfn.IFNA(IF($D338=0,IF($J338="Not Paid by Tenant",0,INDEX('AMI Ref'!$K$5:$N$5,MATCH($J338,{"Oil","Gas","Electric - Other","ELECTRIC - HEAT PUMP"},0))),0),"")</f>
        <v/>
      </c>
      <c r="AF338" s="81">
        <f>_xlfn.IFNA(IF($D338=1,IF($J338="Not Paid by Tenant",0,INDEX('AMI Ref'!$K$6:$N$6,MATCH($J338,{"Oil","Gas","Electric - Other","ELECTRIC - HEAT PUMP"},0))),0),"")</f>
        <v>0</v>
      </c>
      <c r="AG338" s="81">
        <f>_xlfn.IFNA(IF($D338=2,IF($J338="Not Paid by Tenant",0,INDEX('AMI Ref'!$K$7:$N$7,MATCH($J338,{"Oil","Gas","Electric - Other","ELECTRIC - HEAT PUMP"},0))),0),"")</f>
        <v>0</v>
      </c>
      <c r="AH338" s="81">
        <f>_xlfn.IFNA(IF($D338=3,IF($J338="Not Paid by Tenant",0,INDEX('AMI Ref'!$K$8:$N$8,MATCH($J338,{"Oil","Gas","Electric - Other","ELECTRIC - HEAT PUMP"},0))),0),"")</f>
        <v>0</v>
      </c>
      <c r="AI338" s="81">
        <f>_xlfn.IFNA(IF($D338=4,IF($J338="Not Paid by Tenant",0,INDEX('AMI Ref'!$K$9:$N$9,MATCH($J338,{"Oil","Gas","Electric - Other","ELECTRIC - HEAT PUMP"},0))),0),"")</f>
        <v>0</v>
      </c>
      <c r="AJ338" s="81">
        <f>_xlfn.IFNA(IF($D338=5,IF($J338="Not Paid by Tenant",0,INDEX('AMI Ref'!$K$10:$N$10,MATCH($J338,{"Oil","Gas","Electric - Other","ELECTRIC - HEAT PUMP"},0))),0),"")</f>
        <v>0</v>
      </c>
      <c r="AK338" s="128"/>
      <c r="AL338" s="81" t="str">
        <f>_xlfn.IFNA(IF($D338=0,IF($K338="Not Paid by Tenant",0,INDEX('AMI Ref'!$O$5:$R$5,MATCH($K338,{"Oil","Gas","Electric - Other","Electric ccASHP - split"},0))),0),"")</f>
        <v/>
      </c>
      <c r="AM338" s="81">
        <f>_xlfn.IFNA(IF($D338=1,IF($K338="Not Paid by Tenant",0,INDEX('AMI Ref'!$O$6:$R$6,MATCH($K338,{"Oil","Gas","Electric - Other","Electric ccASHP - split"},0))),0),"")</f>
        <v>0</v>
      </c>
      <c r="AN338" s="81">
        <f>_xlfn.IFNA(IF($D338=2,IF($K338="Not Paid by Tenant",0,INDEX('AMI Ref'!$O$7:$R$7,MATCH($K338,{"Oil","Gas","Electric - Other","Electric ccASHP - split"},0))),0),"")</f>
        <v>0</v>
      </c>
      <c r="AO338" s="81">
        <f>_xlfn.IFNA(IF($D338=3,IF($K338="Not Paid by Tenant",0,INDEX('AMI Ref'!$O$8:$R$8,MATCH($K338,{"Oil","Gas","Electric - Other","Electric ccASHP - split"},0))),0),"")</f>
        <v>0</v>
      </c>
      <c r="AP338" s="81">
        <f>_xlfn.IFNA(IF($D338=4,IF($K338="Not Paid by Tenant",0,INDEX('AMI Ref'!$O$9:$R$9,MATCH($K338,{"Oil","Gas","Electric - Other","Electric ccASHP - split"},0))),0),"")</f>
        <v>0</v>
      </c>
      <c r="AQ338" s="81">
        <f>_xlfn.IFNA(IF($D338=5,IF($K338="Not Paid by Tenant",0,INDEX('AMI Ref'!$O$10:$R$10,MATCH($K338,{"Oil","Gas","Electric - Other","Electric ccASHP - split"},0))),0),"")</f>
        <v>0</v>
      </c>
      <c r="AR338" s="124">
        <f t="shared" si="45"/>
        <v>0</v>
      </c>
      <c r="AS338" s="123" t="e">
        <f t="shared" si="46"/>
        <v>#N/A</v>
      </c>
    </row>
    <row r="339" spans="1:45" ht="12.95" customHeight="1" x14ac:dyDescent="0.2">
      <c r="A339" s="130">
        <v>337</v>
      </c>
      <c r="B339" s="177">
        <f>IF(OR(COUNTIF($B$2:$B338,Input!$F355)&lt;1,COUNTIF($O$2:$O338,Input!$C355)&lt;1),Input!F355,0)</f>
        <v>0</v>
      </c>
      <c r="C339" s="177">
        <f>IF(OR(COUNTIF($B$2:$B338,Input!$F355)&lt;1,COUNTIF($O$2:$O338,Input!$C355)&lt;1),Input!G355,0)</f>
        <v>0</v>
      </c>
      <c r="D339" s="177">
        <f>IF(OR(COUNTIF($B$2:$B338,Input!$F355)&lt;1,COUNTIF($O$2:$O338,Input!$C355)&lt;1),Input!H355,0)</f>
        <v>0</v>
      </c>
      <c r="E339" s="177">
        <f>IF(OR(COUNTIF($B$2:$B338,Input!$F355)&lt;1,COUNTIF($O$2:$O338,Input!$C355)&lt;1),Input!I355,0)</f>
        <v>0</v>
      </c>
      <c r="F339" s="177">
        <f>IF(OR(COUNTIF($B$2:$B338,Input!$F355)&lt;1,COUNTIF($O$2:$O338,Input!$C355)&lt;1),Input!J355,0)</f>
        <v>0</v>
      </c>
      <c r="G339" s="177">
        <f>IF(OR(COUNTIF($B$2:$B338,Input!$F355)&lt;1,COUNTIF($O$2:$O338,Input!$C355)&lt;1),Input!K355,0)</f>
        <v>0</v>
      </c>
      <c r="H339" s="177">
        <f>IF(OR(COUNTIF($B$2:$B338,Input!$F355)&lt;1,COUNTIF($O$2:$O338,Input!$C355)&lt;1),Input!L355,0)</f>
        <v>0</v>
      </c>
      <c r="I339" s="177">
        <f>IF(OR(COUNTIF($B$2:$B338,Input!$F355)&lt;1,COUNTIF($O$2:$O338,Input!$C355)&lt;1),Input!M355,0)</f>
        <v>0</v>
      </c>
      <c r="J339" s="177">
        <f>IF(OR(COUNTIF($B$2:$B338,Input!$F355)&lt;1,COUNTIF($O$2:$O338,Input!$C355)&lt;1),Input!N355,0)</f>
        <v>0</v>
      </c>
      <c r="K339" s="177">
        <f>IF(OR(COUNTIF($B$2:$B338,Input!$F355)&lt;1,COUNTIF($O$2:$O338,Input!$C355)&lt;1),Input!O355,0)</f>
        <v>0</v>
      </c>
      <c r="L339" s="177">
        <f>IF(OR(COUNTIF($B$2:$B338,Input!$F355)&lt;1,COUNTIF($O$2:$O338,Input!$C355)&lt;1),Input!P355,0)</f>
        <v>0</v>
      </c>
      <c r="M339" s="129" t="str">
        <f t="shared" si="42"/>
        <v/>
      </c>
      <c r="N339" s="161">
        <f t="shared" si="48"/>
        <v>0</v>
      </c>
      <c r="O339" s="168">
        <f>Input!C355</f>
        <v>0</v>
      </c>
      <c r="P339" s="168"/>
      <c r="R339" s="131">
        <f t="shared" si="49"/>
        <v>0</v>
      </c>
      <c r="S339" s="133" t="str">
        <f t="shared" si="47"/>
        <v xml:space="preserve"> </v>
      </c>
      <c r="T339" s="133"/>
      <c r="U339" s="132" t="str">
        <f>_xlfn.IFNA(IF($D339=0,LOOKUP($F339,{0.1,0.2,0.3,0.4,0.5,0.6,0.7,0.8,0.9,1},{22,34,46,58,70,82,94,106,118,130}),""),"")</f>
        <v/>
      </c>
      <c r="V339" s="132" t="str">
        <f>_xlfn.IFNA(IF($D339=1,LOOKUP($F339,{0.1,0.2,0.3,0.4,0.5,0.6,0.7,0.8,0.9,1},{23,35,47,59,71,83,95,107,119,131}),""),"")</f>
        <v/>
      </c>
      <c r="W339" s="132" t="str">
        <f>_xlfn.IFNA(IF($D339=2,LOOKUP($F339,{0.1,0.2,0.3,0.4,0.5,0.6,0.7,0.8,0.9,1},{24,36,48,60,72,84,96,108,120,132}),""),"")</f>
        <v/>
      </c>
      <c r="X339" s="132" t="str">
        <f>_xlfn.IFNA(IF($D339=3,LOOKUP($F339,{0.1,0.2,0.3,0.4,0.5,0.6,0.7,0.8,0.9,1},{25,37,49,61,73,85,97,109,121,133}),""),"")</f>
        <v/>
      </c>
      <c r="Y339" s="132" t="str">
        <f>_xlfn.IFNA(IF($D339=4,LOOKUP($F339,{0.1,0.2,0.3,0.4,0.5,0.6,0.7,0.8,0.9,1},{26,38,50,62,74,86,98,110,122,134}),""),"")</f>
        <v/>
      </c>
      <c r="Z339" s="132" t="str">
        <f>_xlfn.IFNA(IF($D339=5,LOOKUP($F339,{0.1,0.2,0.3,0.4,0.5,0.6,0.7,0.8,0.9,1},{27,39,51,63,75,87,99,111,123,135}),""),"")</f>
        <v/>
      </c>
      <c r="AA339" s="132">
        <f t="shared" si="43"/>
        <v>0</v>
      </c>
      <c r="AB339" s="132" t="str">
        <f t="shared" si="44"/>
        <v>00</v>
      </c>
      <c r="AC339" s="82" t="e">
        <f>VLOOKUP(AB339,'AMI Ref'!T:U,2,FALSE)</f>
        <v>#N/A</v>
      </c>
      <c r="AD339" s="124"/>
      <c r="AE339" s="81" t="str">
        <f>_xlfn.IFNA(IF($D339=0,IF($J339="Not Paid by Tenant",0,INDEX('AMI Ref'!$K$5:$N$5,MATCH($J339,{"Oil","Gas","Electric - Other","ELECTRIC - HEAT PUMP"},0))),0),"")</f>
        <v/>
      </c>
      <c r="AF339" s="81">
        <f>_xlfn.IFNA(IF($D339=1,IF($J339="Not Paid by Tenant",0,INDEX('AMI Ref'!$K$6:$N$6,MATCH($J339,{"Oil","Gas","Electric - Other","ELECTRIC - HEAT PUMP"},0))),0),"")</f>
        <v>0</v>
      </c>
      <c r="AG339" s="81">
        <f>_xlfn.IFNA(IF($D339=2,IF($J339="Not Paid by Tenant",0,INDEX('AMI Ref'!$K$7:$N$7,MATCH($J339,{"Oil","Gas","Electric - Other","ELECTRIC - HEAT PUMP"},0))),0),"")</f>
        <v>0</v>
      </c>
      <c r="AH339" s="81">
        <f>_xlfn.IFNA(IF($D339=3,IF($J339="Not Paid by Tenant",0,INDEX('AMI Ref'!$K$8:$N$8,MATCH($J339,{"Oil","Gas","Electric - Other","ELECTRIC - HEAT PUMP"},0))),0),"")</f>
        <v>0</v>
      </c>
      <c r="AI339" s="81">
        <f>_xlfn.IFNA(IF($D339=4,IF($J339="Not Paid by Tenant",0,INDEX('AMI Ref'!$K$9:$N$9,MATCH($J339,{"Oil","Gas","Electric - Other","ELECTRIC - HEAT PUMP"},0))),0),"")</f>
        <v>0</v>
      </c>
      <c r="AJ339" s="81">
        <f>_xlfn.IFNA(IF($D339=5,IF($J339="Not Paid by Tenant",0,INDEX('AMI Ref'!$K$10:$N$10,MATCH($J339,{"Oil","Gas","Electric - Other","ELECTRIC - HEAT PUMP"},0))),0),"")</f>
        <v>0</v>
      </c>
      <c r="AK339" s="128"/>
      <c r="AL339" s="81" t="str">
        <f>_xlfn.IFNA(IF($D339=0,IF($K339="Not Paid by Tenant",0,INDEX('AMI Ref'!$O$5:$R$5,MATCH($K339,{"Oil","Gas","Electric - Other","Electric ccASHP - split"},0))),0),"")</f>
        <v/>
      </c>
      <c r="AM339" s="81">
        <f>_xlfn.IFNA(IF($D339=1,IF($K339="Not Paid by Tenant",0,INDEX('AMI Ref'!$O$6:$R$6,MATCH($K339,{"Oil","Gas","Electric - Other","Electric ccASHP - split"},0))),0),"")</f>
        <v>0</v>
      </c>
      <c r="AN339" s="81">
        <f>_xlfn.IFNA(IF($D339=2,IF($K339="Not Paid by Tenant",0,INDEX('AMI Ref'!$O$7:$R$7,MATCH($K339,{"Oil","Gas","Electric - Other","Electric ccASHP - split"},0))),0),"")</f>
        <v>0</v>
      </c>
      <c r="AO339" s="81">
        <f>_xlfn.IFNA(IF($D339=3,IF($K339="Not Paid by Tenant",0,INDEX('AMI Ref'!$O$8:$R$8,MATCH($K339,{"Oil","Gas","Electric - Other","Electric ccASHP - split"},0))),0),"")</f>
        <v>0</v>
      </c>
      <c r="AP339" s="81">
        <f>_xlfn.IFNA(IF($D339=4,IF($K339="Not Paid by Tenant",0,INDEX('AMI Ref'!$O$9:$R$9,MATCH($K339,{"Oil","Gas","Electric - Other","Electric ccASHP - split"},0))),0),"")</f>
        <v>0</v>
      </c>
      <c r="AQ339" s="81">
        <f>_xlfn.IFNA(IF($D339=5,IF($K339="Not Paid by Tenant",0,INDEX('AMI Ref'!$O$10:$R$10,MATCH($K339,{"Oil","Gas","Electric - Other","Electric ccASHP - split"},0))),0),"")</f>
        <v>0</v>
      </c>
      <c r="AR339" s="124">
        <f t="shared" si="45"/>
        <v>0</v>
      </c>
      <c r="AS339" s="123" t="e">
        <f t="shared" si="46"/>
        <v>#N/A</v>
      </c>
    </row>
    <row r="340" spans="1:45" ht="12.95" customHeight="1" x14ac:dyDescent="0.2">
      <c r="A340" s="130">
        <v>338</v>
      </c>
      <c r="B340" s="177">
        <f>IF(OR(COUNTIF($B$2:$B339,Input!$F356)&lt;1,COUNTIF($O$2:$O339,Input!$C356)&lt;1),Input!F356,0)</f>
        <v>0</v>
      </c>
      <c r="C340" s="177">
        <f>IF(OR(COUNTIF($B$2:$B339,Input!$F356)&lt;1,COUNTIF($O$2:$O339,Input!$C356)&lt;1),Input!G356,0)</f>
        <v>0</v>
      </c>
      <c r="D340" s="177">
        <f>IF(OR(COUNTIF($B$2:$B339,Input!$F356)&lt;1,COUNTIF($O$2:$O339,Input!$C356)&lt;1),Input!H356,0)</f>
        <v>0</v>
      </c>
      <c r="E340" s="177">
        <f>IF(OR(COUNTIF($B$2:$B339,Input!$F356)&lt;1,COUNTIF($O$2:$O339,Input!$C356)&lt;1),Input!I356,0)</f>
        <v>0</v>
      </c>
      <c r="F340" s="177">
        <f>IF(OR(COUNTIF($B$2:$B339,Input!$F356)&lt;1,COUNTIF($O$2:$O339,Input!$C356)&lt;1),Input!J356,0)</f>
        <v>0</v>
      </c>
      <c r="G340" s="177">
        <f>IF(OR(COUNTIF($B$2:$B339,Input!$F356)&lt;1,COUNTIF($O$2:$O339,Input!$C356)&lt;1),Input!K356,0)</f>
        <v>0</v>
      </c>
      <c r="H340" s="177">
        <f>IF(OR(COUNTIF($B$2:$B339,Input!$F356)&lt;1,COUNTIF($O$2:$O339,Input!$C356)&lt;1),Input!L356,0)</f>
        <v>0</v>
      </c>
      <c r="I340" s="177">
        <f>IF(OR(COUNTIF($B$2:$B339,Input!$F356)&lt;1,COUNTIF($O$2:$O339,Input!$C356)&lt;1),Input!M356,0)</f>
        <v>0</v>
      </c>
      <c r="J340" s="177">
        <f>IF(OR(COUNTIF($B$2:$B339,Input!$F356)&lt;1,COUNTIF($O$2:$O339,Input!$C356)&lt;1),Input!N356,0)</f>
        <v>0</v>
      </c>
      <c r="K340" s="177">
        <f>IF(OR(COUNTIF($B$2:$B339,Input!$F356)&lt;1,COUNTIF($O$2:$O339,Input!$C356)&lt;1),Input!O356,0)</f>
        <v>0</v>
      </c>
      <c r="L340" s="177">
        <f>IF(OR(COUNTIF($B$2:$B339,Input!$F356)&lt;1,COUNTIF($O$2:$O339,Input!$C356)&lt;1),Input!P356,0)</f>
        <v>0</v>
      </c>
      <c r="M340" s="129" t="str">
        <f t="shared" si="42"/>
        <v/>
      </c>
      <c r="N340" s="161">
        <f t="shared" si="48"/>
        <v>0</v>
      </c>
      <c r="O340" s="168">
        <f>Input!C356</f>
        <v>0</v>
      </c>
      <c r="P340" s="168"/>
      <c r="R340" s="131">
        <f t="shared" si="49"/>
        <v>0</v>
      </c>
      <c r="S340" s="133" t="str">
        <f t="shared" si="47"/>
        <v xml:space="preserve"> </v>
      </c>
      <c r="T340" s="133"/>
      <c r="U340" s="132" t="str">
        <f>_xlfn.IFNA(IF($D340=0,LOOKUP($F340,{0.1,0.2,0.3,0.4,0.5,0.6,0.7,0.8,0.9,1},{22,34,46,58,70,82,94,106,118,130}),""),"")</f>
        <v/>
      </c>
      <c r="V340" s="132" t="str">
        <f>_xlfn.IFNA(IF($D340=1,LOOKUP($F340,{0.1,0.2,0.3,0.4,0.5,0.6,0.7,0.8,0.9,1},{23,35,47,59,71,83,95,107,119,131}),""),"")</f>
        <v/>
      </c>
      <c r="W340" s="132" t="str">
        <f>_xlfn.IFNA(IF($D340=2,LOOKUP($F340,{0.1,0.2,0.3,0.4,0.5,0.6,0.7,0.8,0.9,1},{24,36,48,60,72,84,96,108,120,132}),""),"")</f>
        <v/>
      </c>
      <c r="X340" s="132" t="str">
        <f>_xlfn.IFNA(IF($D340=3,LOOKUP($F340,{0.1,0.2,0.3,0.4,0.5,0.6,0.7,0.8,0.9,1},{25,37,49,61,73,85,97,109,121,133}),""),"")</f>
        <v/>
      </c>
      <c r="Y340" s="132" t="str">
        <f>_xlfn.IFNA(IF($D340=4,LOOKUP($F340,{0.1,0.2,0.3,0.4,0.5,0.6,0.7,0.8,0.9,1},{26,38,50,62,74,86,98,110,122,134}),""),"")</f>
        <v/>
      </c>
      <c r="Z340" s="132" t="str">
        <f>_xlfn.IFNA(IF($D340=5,LOOKUP($F340,{0.1,0.2,0.3,0.4,0.5,0.6,0.7,0.8,0.9,1},{27,39,51,63,75,87,99,111,123,135}),""),"")</f>
        <v/>
      </c>
      <c r="AA340" s="132">
        <f t="shared" si="43"/>
        <v>0</v>
      </c>
      <c r="AB340" s="132" t="str">
        <f t="shared" si="44"/>
        <v>00</v>
      </c>
      <c r="AC340" s="82" t="e">
        <f>VLOOKUP(AB340,'AMI Ref'!T:U,2,FALSE)</f>
        <v>#N/A</v>
      </c>
      <c r="AD340" s="124"/>
      <c r="AE340" s="81" t="str">
        <f>_xlfn.IFNA(IF($D340=0,IF($J340="Not Paid by Tenant",0,INDEX('AMI Ref'!$K$5:$N$5,MATCH($J340,{"Oil","Gas","Electric - Other","ELECTRIC - HEAT PUMP"},0))),0),"")</f>
        <v/>
      </c>
      <c r="AF340" s="81">
        <f>_xlfn.IFNA(IF($D340=1,IF($J340="Not Paid by Tenant",0,INDEX('AMI Ref'!$K$6:$N$6,MATCH($J340,{"Oil","Gas","Electric - Other","ELECTRIC - HEAT PUMP"},0))),0),"")</f>
        <v>0</v>
      </c>
      <c r="AG340" s="81">
        <f>_xlfn.IFNA(IF($D340=2,IF($J340="Not Paid by Tenant",0,INDEX('AMI Ref'!$K$7:$N$7,MATCH($J340,{"Oil","Gas","Electric - Other","ELECTRIC - HEAT PUMP"},0))),0),"")</f>
        <v>0</v>
      </c>
      <c r="AH340" s="81">
        <f>_xlfn.IFNA(IF($D340=3,IF($J340="Not Paid by Tenant",0,INDEX('AMI Ref'!$K$8:$N$8,MATCH($J340,{"Oil","Gas","Electric - Other","ELECTRIC - HEAT PUMP"},0))),0),"")</f>
        <v>0</v>
      </c>
      <c r="AI340" s="81">
        <f>_xlfn.IFNA(IF($D340=4,IF($J340="Not Paid by Tenant",0,INDEX('AMI Ref'!$K$9:$N$9,MATCH($J340,{"Oil","Gas","Electric - Other","ELECTRIC - HEAT PUMP"},0))),0),"")</f>
        <v>0</v>
      </c>
      <c r="AJ340" s="81">
        <f>_xlfn.IFNA(IF($D340=5,IF($J340="Not Paid by Tenant",0,INDEX('AMI Ref'!$K$10:$N$10,MATCH($J340,{"Oil","Gas","Electric - Other","ELECTRIC - HEAT PUMP"},0))),0),"")</f>
        <v>0</v>
      </c>
      <c r="AK340" s="128"/>
      <c r="AL340" s="81" t="str">
        <f>_xlfn.IFNA(IF($D340=0,IF($K340="Not Paid by Tenant",0,INDEX('AMI Ref'!$O$5:$R$5,MATCH($K340,{"Oil","Gas","Electric - Other","Electric ccASHP - split"},0))),0),"")</f>
        <v/>
      </c>
      <c r="AM340" s="81">
        <f>_xlfn.IFNA(IF($D340=1,IF($K340="Not Paid by Tenant",0,INDEX('AMI Ref'!$O$6:$R$6,MATCH($K340,{"Oil","Gas","Electric - Other","Electric ccASHP - split"},0))),0),"")</f>
        <v>0</v>
      </c>
      <c r="AN340" s="81">
        <f>_xlfn.IFNA(IF($D340=2,IF($K340="Not Paid by Tenant",0,INDEX('AMI Ref'!$O$7:$R$7,MATCH($K340,{"Oil","Gas","Electric - Other","Electric ccASHP - split"},0))),0),"")</f>
        <v>0</v>
      </c>
      <c r="AO340" s="81">
        <f>_xlfn.IFNA(IF($D340=3,IF($K340="Not Paid by Tenant",0,INDEX('AMI Ref'!$O$8:$R$8,MATCH($K340,{"Oil","Gas","Electric - Other","Electric ccASHP - split"},0))),0),"")</f>
        <v>0</v>
      </c>
      <c r="AP340" s="81">
        <f>_xlfn.IFNA(IF($D340=4,IF($K340="Not Paid by Tenant",0,INDEX('AMI Ref'!$O$9:$R$9,MATCH($K340,{"Oil","Gas","Electric - Other","Electric ccASHP - split"},0))),0),"")</f>
        <v>0</v>
      </c>
      <c r="AQ340" s="81">
        <f>_xlfn.IFNA(IF($D340=5,IF($K340="Not Paid by Tenant",0,INDEX('AMI Ref'!$O$10:$R$10,MATCH($K340,{"Oil","Gas","Electric - Other","Electric ccASHP - split"},0))),0),"")</f>
        <v>0</v>
      </c>
      <c r="AR340" s="124">
        <f t="shared" si="45"/>
        <v>0</v>
      </c>
      <c r="AS340" s="123" t="e">
        <f t="shared" si="46"/>
        <v>#N/A</v>
      </c>
    </row>
    <row r="341" spans="1:45" ht="12.95" customHeight="1" x14ac:dyDescent="0.2">
      <c r="A341" s="130">
        <v>339</v>
      </c>
      <c r="B341" s="177">
        <f>IF(OR(COUNTIF($B$2:$B340,Input!$F357)&lt;1,COUNTIF($O$2:$O340,Input!$C357)&lt;1),Input!F357,0)</f>
        <v>0</v>
      </c>
      <c r="C341" s="177">
        <f>IF(OR(COUNTIF($B$2:$B340,Input!$F357)&lt;1,COUNTIF($O$2:$O340,Input!$C357)&lt;1),Input!G357,0)</f>
        <v>0</v>
      </c>
      <c r="D341" s="177">
        <f>IF(OR(COUNTIF($B$2:$B340,Input!$F357)&lt;1,COUNTIF($O$2:$O340,Input!$C357)&lt;1),Input!H357,0)</f>
        <v>0</v>
      </c>
      <c r="E341" s="177">
        <f>IF(OR(COUNTIF($B$2:$B340,Input!$F357)&lt;1,COUNTIF($O$2:$O340,Input!$C357)&lt;1),Input!I357,0)</f>
        <v>0</v>
      </c>
      <c r="F341" s="177">
        <f>IF(OR(COUNTIF($B$2:$B340,Input!$F357)&lt;1,COUNTIF($O$2:$O340,Input!$C357)&lt;1),Input!J357,0)</f>
        <v>0</v>
      </c>
      <c r="G341" s="177">
        <f>IF(OR(COUNTIF($B$2:$B340,Input!$F357)&lt;1,COUNTIF($O$2:$O340,Input!$C357)&lt;1),Input!K357,0)</f>
        <v>0</v>
      </c>
      <c r="H341" s="177">
        <f>IF(OR(COUNTIF($B$2:$B340,Input!$F357)&lt;1,COUNTIF($O$2:$O340,Input!$C357)&lt;1),Input!L357,0)</f>
        <v>0</v>
      </c>
      <c r="I341" s="177">
        <f>IF(OR(COUNTIF($B$2:$B340,Input!$F357)&lt;1,COUNTIF($O$2:$O340,Input!$C357)&lt;1),Input!M357,0)</f>
        <v>0</v>
      </c>
      <c r="J341" s="177">
        <f>IF(OR(COUNTIF($B$2:$B340,Input!$F357)&lt;1,COUNTIF($O$2:$O340,Input!$C357)&lt;1),Input!N357,0)</f>
        <v>0</v>
      </c>
      <c r="K341" s="177">
        <f>IF(OR(COUNTIF($B$2:$B340,Input!$F357)&lt;1,COUNTIF($O$2:$O340,Input!$C357)&lt;1),Input!O357,0)</f>
        <v>0</v>
      </c>
      <c r="L341" s="177">
        <f>IF(OR(COUNTIF($B$2:$B340,Input!$F357)&lt;1,COUNTIF($O$2:$O340,Input!$C357)&lt;1),Input!P357,0)</f>
        <v>0</v>
      </c>
      <c r="M341" s="129" t="str">
        <f t="shared" si="42"/>
        <v/>
      </c>
      <c r="N341" s="161">
        <f t="shared" si="48"/>
        <v>0</v>
      </c>
      <c r="O341" s="168">
        <f>Input!C357</f>
        <v>0</v>
      </c>
      <c r="P341" s="168"/>
      <c r="R341" s="131">
        <f t="shared" si="49"/>
        <v>0</v>
      </c>
      <c r="S341" s="133" t="str">
        <f t="shared" si="47"/>
        <v xml:space="preserve"> </v>
      </c>
      <c r="T341" s="133"/>
      <c r="U341" s="132" t="str">
        <f>_xlfn.IFNA(IF($D341=0,LOOKUP($F341,{0.1,0.2,0.3,0.4,0.5,0.6,0.7,0.8,0.9,1},{22,34,46,58,70,82,94,106,118,130}),""),"")</f>
        <v/>
      </c>
      <c r="V341" s="132" t="str">
        <f>_xlfn.IFNA(IF($D341=1,LOOKUP($F341,{0.1,0.2,0.3,0.4,0.5,0.6,0.7,0.8,0.9,1},{23,35,47,59,71,83,95,107,119,131}),""),"")</f>
        <v/>
      </c>
      <c r="W341" s="132" t="str">
        <f>_xlfn.IFNA(IF($D341=2,LOOKUP($F341,{0.1,0.2,0.3,0.4,0.5,0.6,0.7,0.8,0.9,1},{24,36,48,60,72,84,96,108,120,132}),""),"")</f>
        <v/>
      </c>
      <c r="X341" s="132" t="str">
        <f>_xlfn.IFNA(IF($D341=3,LOOKUP($F341,{0.1,0.2,0.3,0.4,0.5,0.6,0.7,0.8,0.9,1},{25,37,49,61,73,85,97,109,121,133}),""),"")</f>
        <v/>
      </c>
      <c r="Y341" s="132" t="str">
        <f>_xlfn.IFNA(IF($D341=4,LOOKUP($F341,{0.1,0.2,0.3,0.4,0.5,0.6,0.7,0.8,0.9,1},{26,38,50,62,74,86,98,110,122,134}),""),"")</f>
        <v/>
      </c>
      <c r="Z341" s="132" t="str">
        <f>_xlfn.IFNA(IF($D341=5,LOOKUP($F341,{0.1,0.2,0.3,0.4,0.5,0.6,0.7,0.8,0.9,1},{27,39,51,63,75,87,99,111,123,135}),""),"")</f>
        <v/>
      </c>
      <c r="AA341" s="132">
        <f t="shared" si="43"/>
        <v>0</v>
      </c>
      <c r="AB341" s="132" t="str">
        <f t="shared" si="44"/>
        <v>00</v>
      </c>
      <c r="AC341" s="82" t="e">
        <f>VLOOKUP(AB341,'AMI Ref'!T:U,2,FALSE)</f>
        <v>#N/A</v>
      </c>
      <c r="AD341" s="124"/>
      <c r="AE341" s="81" t="str">
        <f>_xlfn.IFNA(IF($D341=0,IF($J341="Not Paid by Tenant",0,INDEX('AMI Ref'!$K$5:$N$5,MATCH($J341,{"Oil","Gas","Electric - Other","ELECTRIC - HEAT PUMP"},0))),0),"")</f>
        <v/>
      </c>
      <c r="AF341" s="81">
        <f>_xlfn.IFNA(IF($D341=1,IF($J341="Not Paid by Tenant",0,INDEX('AMI Ref'!$K$6:$N$6,MATCH($J341,{"Oil","Gas","Electric - Other","ELECTRIC - HEAT PUMP"},0))),0),"")</f>
        <v>0</v>
      </c>
      <c r="AG341" s="81">
        <f>_xlfn.IFNA(IF($D341=2,IF($J341="Not Paid by Tenant",0,INDEX('AMI Ref'!$K$7:$N$7,MATCH($J341,{"Oil","Gas","Electric - Other","ELECTRIC - HEAT PUMP"},0))),0),"")</f>
        <v>0</v>
      </c>
      <c r="AH341" s="81">
        <f>_xlfn.IFNA(IF($D341=3,IF($J341="Not Paid by Tenant",0,INDEX('AMI Ref'!$K$8:$N$8,MATCH($J341,{"Oil","Gas","Electric - Other","ELECTRIC - HEAT PUMP"},0))),0),"")</f>
        <v>0</v>
      </c>
      <c r="AI341" s="81">
        <f>_xlfn.IFNA(IF($D341=4,IF($J341="Not Paid by Tenant",0,INDEX('AMI Ref'!$K$9:$N$9,MATCH($J341,{"Oil","Gas","Electric - Other","ELECTRIC - HEAT PUMP"},0))),0),"")</f>
        <v>0</v>
      </c>
      <c r="AJ341" s="81">
        <f>_xlfn.IFNA(IF($D341=5,IF($J341="Not Paid by Tenant",0,INDEX('AMI Ref'!$K$10:$N$10,MATCH($J341,{"Oil","Gas","Electric - Other","ELECTRIC - HEAT PUMP"},0))),0),"")</f>
        <v>0</v>
      </c>
      <c r="AK341" s="128"/>
      <c r="AL341" s="81" t="str">
        <f>_xlfn.IFNA(IF($D341=0,IF($K341="Not Paid by Tenant",0,INDEX('AMI Ref'!$O$5:$R$5,MATCH($K341,{"Oil","Gas","Electric - Other","Electric ccASHP - split"},0))),0),"")</f>
        <v/>
      </c>
      <c r="AM341" s="81">
        <f>_xlfn.IFNA(IF($D341=1,IF($K341="Not Paid by Tenant",0,INDEX('AMI Ref'!$O$6:$R$6,MATCH($K341,{"Oil","Gas","Electric - Other","Electric ccASHP - split"},0))),0),"")</f>
        <v>0</v>
      </c>
      <c r="AN341" s="81">
        <f>_xlfn.IFNA(IF($D341=2,IF($K341="Not Paid by Tenant",0,INDEX('AMI Ref'!$O$7:$R$7,MATCH($K341,{"Oil","Gas","Electric - Other","Electric ccASHP - split"},0))),0),"")</f>
        <v>0</v>
      </c>
      <c r="AO341" s="81">
        <f>_xlfn.IFNA(IF($D341=3,IF($K341="Not Paid by Tenant",0,INDEX('AMI Ref'!$O$8:$R$8,MATCH($K341,{"Oil","Gas","Electric - Other","Electric ccASHP - split"},0))),0),"")</f>
        <v>0</v>
      </c>
      <c r="AP341" s="81">
        <f>_xlfn.IFNA(IF($D341=4,IF($K341="Not Paid by Tenant",0,INDEX('AMI Ref'!$O$9:$R$9,MATCH($K341,{"Oil","Gas","Electric - Other","Electric ccASHP - split"},0))),0),"")</f>
        <v>0</v>
      </c>
      <c r="AQ341" s="81">
        <f>_xlfn.IFNA(IF($D341=5,IF($K341="Not Paid by Tenant",0,INDEX('AMI Ref'!$O$10:$R$10,MATCH($K341,{"Oil","Gas","Electric - Other","Electric ccASHP - split"},0))),0),"")</f>
        <v>0</v>
      </c>
      <c r="AR341" s="124">
        <f t="shared" si="45"/>
        <v>0</v>
      </c>
      <c r="AS341" s="123" t="e">
        <f t="shared" si="46"/>
        <v>#N/A</v>
      </c>
    </row>
    <row r="342" spans="1:45" ht="12.95" customHeight="1" x14ac:dyDescent="0.2">
      <c r="A342" s="130">
        <v>340</v>
      </c>
      <c r="B342" s="177">
        <f>IF(OR(COUNTIF($B$2:$B341,Input!$F358)&lt;1,COUNTIF($O$2:$O341,Input!$C358)&lt;1),Input!F358,0)</f>
        <v>0</v>
      </c>
      <c r="C342" s="177">
        <f>IF(OR(COUNTIF($B$2:$B341,Input!$F358)&lt;1,COUNTIF($O$2:$O341,Input!$C358)&lt;1),Input!G358,0)</f>
        <v>0</v>
      </c>
      <c r="D342" s="177">
        <f>IF(OR(COUNTIF($B$2:$B341,Input!$F358)&lt;1,COUNTIF($O$2:$O341,Input!$C358)&lt;1),Input!H358,0)</f>
        <v>0</v>
      </c>
      <c r="E342" s="177">
        <f>IF(OR(COUNTIF($B$2:$B341,Input!$F358)&lt;1,COUNTIF($O$2:$O341,Input!$C358)&lt;1),Input!I358,0)</f>
        <v>0</v>
      </c>
      <c r="F342" s="177">
        <f>IF(OR(COUNTIF($B$2:$B341,Input!$F358)&lt;1,COUNTIF($O$2:$O341,Input!$C358)&lt;1),Input!J358,0)</f>
        <v>0</v>
      </c>
      <c r="G342" s="177">
        <f>IF(OR(COUNTIF($B$2:$B341,Input!$F358)&lt;1,COUNTIF($O$2:$O341,Input!$C358)&lt;1),Input!K358,0)</f>
        <v>0</v>
      </c>
      <c r="H342" s="177">
        <f>IF(OR(COUNTIF($B$2:$B341,Input!$F358)&lt;1,COUNTIF($O$2:$O341,Input!$C358)&lt;1),Input!L358,0)</f>
        <v>0</v>
      </c>
      <c r="I342" s="177">
        <f>IF(OR(COUNTIF($B$2:$B341,Input!$F358)&lt;1,COUNTIF($O$2:$O341,Input!$C358)&lt;1),Input!M358,0)</f>
        <v>0</v>
      </c>
      <c r="J342" s="177">
        <f>IF(OR(COUNTIF($B$2:$B341,Input!$F358)&lt;1,COUNTIF($O$2:$O341,Input!$C358)&lt;1),Input!N358,0)</f>
        <v>0</v>
      </c>
      <c r="K342" s="177">
        <f>IF(OR(COUNTIF($B$2:$B341,Input!$F358)&lt;1,COUNTIF($O$2:$O341,Input!$C358)&lt;1),Input!O358,0)</f>
        <v>0</v>
      </c>
      <c r="L342" s="177">
        <f>IF(OR(COUNTIF($B$2:$B341,Input!$F358)&lt;1,COUNTIF($O$2:$O341,Input!$C358)&lt;1),Input!P358,0)</f>
        <v>0</v>
      </c>
      <c r="M342" s="129" t="str">
        <f t="shared" si="42"/>
        <v/>
      </c>
      <c r="N342" s="161">
        <f t="shared" si="48"/>
        <v>0</v>
      </c>
      <c r="O342" s="168">
        <f>Input!C358</f>
        <v>0</v>
      </c>
      <c r="P342" s="168"/>
      <c r="R342" s="131">
        <f t="shared" si="49"/>
        <v>0</v>
      </c>
      <c r="S342" s="133" t="str">
        <f t="shared" si="47"/>
        <v xml:space="preserve"> </v>
      </c>
      <c r="T342" s="133"/>
      <c r="U342" s="132" t="str">
        <f>_xlfn.IFNA(IF($D342=0,LOOKUP($F342,{0.1,0.2,0.3,0.4,0.5,0.6,0.7,0.8,0.9,1},{22,34,46,58,70,82,94,106,118,130}),""),"")</f>
        <v/>
      </c>
      <c r="V342" s="132" t="str">
        <f>_xlfn.IFNA(IF($D342=1,LOOKUP($F342,{0.1,0.2,0.3,0.4,0.5,0.6,0.7,0.8,0.9,1},{23,35,47,59,71,83,95,107,119,131}),""),"")</f>
        <v/>
      </c>
      <c r="W342" s="132" t="str">
        <f>_xlfn.IFNA(IF($D342=2,LOOKUP($F342,{0.1,0.2,0.3,0.4,0.5,0.6,0.7,0.8,0.9,1},{24,36,48,60,72,84,96,108,120,132}),""),"")</f>
        <v/>
      </c>
      <c r="X342" s="132" t="str">
        <f>_xlfn.IFNA(IF($D342=3,LOOKUP($F342,{0.1,0.2,0.3,0.4,0.5,0.6,0.7,0.8,0.9,1},{25,37,49,61,73,85,97,109,121,133}),""),"")</f>
        <v/>
      </c>
      <c r="Y342" s="132" t="str">
        <f>_xlfn.IFNA(IF($D342=4,LOOKUP($F342,{0.1,0.2,0.3,0.4,0.5,0.6,0.7,0.8,0.9,1},{26,38,50,62,74,86,98,110,122,134}),""),"")</f>
        <v/>
      </c>
      <c r="Z342" s="132" t="str">
        <f>_xlfn.IFNA(IF($D342=5,LOOKUP($F342,{0.1,0.2,0.3,0.4,0.5,0.6,0.7,0.8,0.9,1},{27,39,51,63,75,87,99,111,123,135}),""),"")</f>
        <v/>
      </c>
      <c r="AA342" s="132">
        <f t="shared" si="43"/>
        <v>0</v>
      </c>
      <c r="AB342" s="132" t="str">
        <f t="shared" si="44"/>
        <v>00</v>
      </c>
      <c r="AC342" s="82" t="e">
        <f>VLOOKUP(AB342,'AMI Ref'!T:U,2,FALSE)</f>
        <v>#N/A</v>
      </c>
      <c r="AD342" s="124"/>
      <c r="AE342" s="81" t="str">
        <f>_xlfn.IFNA(IF($D342=0,IF($J342="Not Paid by Tenant",0,INDEX('AMI Ref'!$K$5:$N$5,MATCH($J342,{"Oil","Gas","Electric - Other","ELECTRIC - HEAT PUMP"},0))),0),"")</f>
        <v/>
      </c>
      <c r="AF342" s="81">
        <f>_xlfn.IFNA(IF($D342=1,IF($J342="Not Paid by Tenant",0,INDEX('AMI Ref'!$K$6:$N$6,MATCH($J342,{"Oil","Gas","Electric - Other","ELECTRIC - HEAT PUMP"},0))),0),"")</f>
        <v>0</v>
      </c>
      <c r="AG342" s="81">
        <f>_xlfn.IFNA(IF($D342=2,IF($J342="Not Paid by Tenant",0,INDEX('AMI Ref'!$K$7:$N$7,MATCH($J342,{"Oil","Gas","Electric - Other","ELECTRIC - HEAT PUMP"},0))),0),"")</f>
        <v>0</v>
      </c>
      <c r="AH342" s="81">
        <f>_xlfn.IFNA(IF($D342=3,IF($J342="Not Paid by Tenant",0,INDEX('AMI Ref'!$K$8:$N$8,MATCH($J342,{"Oil","Gas","Electric - Other","ELECTRIC - HEAT PUMP"},0))),0),"")</f>
        <v>0</v>
      </c>
      <c r="AI342" s="81">
        <f>_xlfn.IFNA(IF($D342=4,IF($J342="Not Paid by Tenant",0,INDEX('AMI Ref'!$K$9:$N$9,MATCH($J342,{"Oil","Gas","Electric - Other","ELECTRIC - HEAT PUMP"},0))),0),"")</f>
        <v>0</v>
      </c>
      <c r="AJ342" s="81">
        <f>_xlfn.IFNA(IF($D342=5,IF($J342="Not Paid by Tenant",0,INDEX('AMI Ref'!$K$10:$N$10,MATCH($J342,{"Oil","Gas","Electric - Other","ELECTRIC - HEAT PUMP"},0))),0),"")</f>
        <v>0</v>
      </c>
      <c r="AK342" s="128"/>
      <c r="AL342" s="81" t="str">
        <f>_xlfn.IFNA(IF($D342=0,IF($K342="Not Paid by Tenant",0,INDEX('AMI Ref'!$O$5:$R$5,MATCH($K342,{"Oil","Gas","Electric - Other","Electric ccASHP - split"},0))),0),"")</f>
        <v/>
      </c>
      <c r="AM342" s="81">
        <f>_xlfn.IFNA(IF($D342=1,IF($K342="Not Paid by Tenant",0,INDEX('AMI Ref'!$O$6:$R$6,MATCH($K342,{"Oil","Gas","Electric - Other","Electric ccASHP - split"},0))),0),"")</f>
        <v>0</v>
      </c>
      <c r="AN342" s="81">
        <f>_xlfn.IFNA(IF($D342=2,IF($K342="Not Paid by Tenant",0,INDEX('AMI Ref'!$O$7:$R$7,MATCH($K342,{"Oil","Gas","Electric - Other","Electric ccASHP - split"},0))),0),"")</f>
        <v>0</v>
      </c>
      <c r="AO342" s="81">
        <f>_xlfn.IFNA(IF($D342=3,IF($K342="Not Paid by Tenant",0,INDEX('AMI Ref'!$O$8:$R$8,MATCH($K342,{"Oil","Gas","Electric - Other","Electric ccASHP - split"},0))),0),"")</f>
        <v>0</v>
      </c>
      <c r="AP342" s="81">
        <f>_xlfn.IFNA(IF($D342=4,IF($K342="Not Paid by Tenant",0,INDEX('AMI Ref'!$O$9:$R$9,MATCH($K342,{"Oil","Gas","Electric - Other","Electric ccASHP - split"},0))),0),"")</f>
        <v>0</v>
      </c>
      <c r="AQ342" s="81">
        <f>_xlfn.IFNA(IF($D342=5,IF($K342="Not Paid by Tenant",0,INDEX('AMI Ref'!$O$10:$R$10,MATCH($K342,{"Oil","Gas","Electric - Other","Electric ccASHP - split"},0))),0),"")</f>
        <v>0</v>
      </c>
      <c r="AR342" s="124">
        <f t="shared" si="45"/>
        <v>0</v>
      </c>
      <c r="AS342" s="123" t="e">
        <f t="shared" si="46"/>
        <v>#N/A</v>
      </c>
    </row>
    <row r="343" spans="1:45" ht="12.95" customHeight="1" x14ac:dyDescent="0.2">
      <c r="A343" s="130">
        <v>341</v>
      </c>
      <c r="B343" s="177">
        <f>IF(OR(COUNTIF($B$2:$B342,Input!$F359)&lt;1,COUNTIF($O$2:$O342,Input!$C359)&lt;1),Input!F359,0)</f>
        <v>0</v>
      </c>
      <c r="C343" s="177">
        <f>IF(OR(COUNTIF($B$2:$B342,Input!$F359)&lt;1,COUNTIF($O$2:$O342,Input!$C359)&lt;1),Input!G359,0)</f>
        <v>0</v>
      </c>
      <c r="D343" s="177">
        <f>IF(OR(COUNTIF($B$2:$B342,Input!$F359)&lt;1,COUNTIF($O$2:$O342,Input!$C359)&lt;1),Input!H359,0)</f>
        <v>0</v>
      </c>
      <c r="E343" s="177">
        <f>IF(OR(COUNTIF($B$2:$B342,Input!$F359)&lt;1,COUNTIF($O$2:$O342,Input!$C359)&lt;1),Input!I359,0)</f>
        <v>0</v>
      </c>
      <c r="F343" s="177">
        <f>IF(OR(COUNTIF($B$2:$B342,Input!$F359)&lt;1,COUNTIF($O$2:$O342,Input!$C359)&lt;1),Input!J359,0)</f>
        <v>0</v>
      </c>
      <c r="G343" s="177">
        <f>IF(OR(COUNTIF($B$2:$B342,Input!$F359)&lt;1,COUNTIF($O$2:$O342,Input!$C359)&lt;1),Input!K359,0)</f>
        <v>0</v>
      </c>
      <c r="H343" s="177">
        <f>IF(OR(COUNTIF($B$2:$B342,Input!$F359)&lt;1,COUNTIF($O$2:$O342,Input!$C359)&lt;1),Input!L359,0)</f>
        <v>0</v>
      </c>
      <c r="I343" s="177">
        <f>IF(OR(COUNTIF($B$2:$B342,Input!$F359)&lt;1,COUNTIF($O$2:$O342,Input!$C359)&lt;1),Input!M359,0)</f>
        <v>0</v>
      </c>
      <c r="J343" s="177">
        <f>IF(OR(COUNTIF($B$2:$B342,Input!$F359)&lt;1,COUNTIF($O$2:$O342,Input!$C359)&lt;1),Input!N359,0)</f>
        <v>0</v>
      </c>
      <c r="K343" s="177">
        <f>IF(OR(COUNTIF($B$2:$B342,Input!$F359)&lt;1,COUNTIF($O$2:$O342,Input!$C359)&lt;1),Input!O359,0)</f>
        <v>0</v>
      </c>
      <c r="L343" s="177">
        <f>IF(OR(COUNTIF($B$2:$B342,Input!$F359)&lt;1,COUNTIF($O$2:$O342,Input!$C359)&lt;1),Input!P359,0)</f>
        <v>0</v>
      </c>
      <c r="M343" s="129" t="str">
        <f t="shared" si="42"/>
        <v/>
      </c>
      <c r="N343" s="161">
        <f t="shared" si="48"/>
        <v>0</v>
      </c>
      <c r="O343" s="168">
        <f>Input!C359</f>
        <v>0</v>
      </c>
      <c r="P343" s="168"/>
      <c r="R343" s="131">
        <f t="shared" si="49"/>
        <v>0</v>
      </c>
      <c r="S343" s="133" t="str">
        <f t="shared" si="47"/>
        <v xml:space="preserve"> </v>
      </c>
      <c r="T343" s="133"/>
      <c r="U343" s="132" t="str">
        <f>_xlfn.IFNA(IF($D343=0,LOOKUP($F343,{0.1,0.2,0.3,0.4,0.5,0.6,0.7,0.8,0.9,1},{22,34,46,58,70,82,94,106,118,130}),""),"")</f>
        <v/>
      </c>
      <c r="V343" s="132" t="str">
        <f>_xlfn.IFNA(IF($D343=1,LOOKUP($F343,{0.1,0.2,0.3,0.4,0.5,0.6,0.7,0.8,0.9,1},{23,35,47,59,71,83,95,107,119,131}),""),"")</f>
        <v/>
      </c>
      <c r="W343" s="132" t="str">
        <f>_xlfn.IFNA(IF($D343=2,LOOKUP($F343,{0.1,0.2,0.3,0.4,0.5,0.6,0.7,0.8,0.9,1},{24,36,48,60,72,84,96,108,120,132}),""),"")</f>
        <v/>
      </c>
      <c r="X343" s="132" t="str">
        <f>_xlfn.IFNA(IF($D343=3,LOOKUP($F343,{0.1,0.2,0.3,0.4,0.5,0.6,0.7,0.8,0.9,1},{25,37,49,61,73,85,97,109,121,133}),""),"")</f>
        <v/>
      </c>
      <c r="Y343" s="132" t="str">
        <f>_xlfn.IFNA(IF($D343=4,LOOKUP($F343,{0.1,0.2,0.3,0.4,0.5,0.6,0.7,0.8,0.9,1},{26,38,50,62,74,86,98,110,122,134}),""),"")</f>
        <v/>
      </c>
      <c r="Z343" s="132" t="str">
        <f>_xlfn.IFNA(IF($D343=5,LOOKUP($F343,{0.1,0.2,0.3,0.4,0.5,0.6,0.7,0.8,0.9,1},{27,39,51,63,75,87,99,111,123,135}),""),"")</f>
        <v/>
      </c>
      <c r="AA343" s="132">
        <f t="shared" si="43"/>
        <v>0</v>
      </c>
      <c r="AB343" s="132" t="str">
        <f t="shared" si="44"/>
        <v>00</v>
      </c>
      <c r="AC343" s="82" t="e">
        <f>VLOOKUP(AB343,'AMI Ref'!T:U,2,FALSE)</f>
        <v>#N/A</v>
      </c>
      <c r="AD343" s="124"/>
      <c r="AE343" s="81" t="str">
        <f>_xlfn.IFNA(IF($D343=0,IF($J343="Not Paid by Tenant",0,INDEX('AMI Ref'!$K$5:$N$5,MATCH($J343,{"Oil","Gas","Electric - Other","ELECTRIC - HEAT PUMP"},0))),0),"")</f>
        <v/>
      </c>
      <c r="AF343" s="81">
        <f>_xlfn.IFNA(IF($D343=1,IF($J343="Not Paid by Tenant",0,INDEX('AMI Ref'!$K$6:$N$6,MATCH($J343,{"Oil","Gas","Electric - Other","ELECTRIC - HEAT PUMP"},0))),0),"")</f>
        <v>0</v>
      </c>
      <c r="AG343" s="81">
        <f>_xlfn.IFNA(IF($D343=2,IF($J343="Not Paid by Tenant",0,INDEX('AMI Ref'!$K$7:$N$7,MATCH($J343,{"Oil","Gas","Electric - Other","ELECTRIC - HEAT PUMP"},0))),0),"")</f>
        <v>0</v>
      </c>
      <c r="AH343" s="81">
        <f>_xlfn.IFNA(IF($D343=3,IF($J343="Not Paid by Tenant",0,INDEX('AMI Ref'!$K$8:$N$8,MATCH($J343,{"Oil","Gas","Electric - Other","ELECTRIC - HEAT PUMP"},0))),0),"")</f>
        <v>0</v>
      </c>
      <c r="AI343" s="81">
        <f>_xlfn.IFNA(IF($D343=4,IF($J343="Not Paid by Tenant",0,INDEX('AMI Ref'!$K$9:$N$9,MATCH($J343,{"Oil","Gas","Electric - Other","ELECTRIC - HEAT PUMP"},0))),0),"")</f>
        <v>0</v>
      </c>
      <c r="AJ343" s="81">
        <f>_xlfn.IFNA(IF($D343=5,IF($J343="Not Paid by Tenant",0,INDEX('AMI Ref'!$K$10:$N$10,MATCH($J343,{"Oil","Gas","Electric - Other","ELECTRIC - HEAT PUMP"},0))),0),"")</f>
        <v>0</v>
      </c>
      <c r="AK343" s="128"/>
      <c r="AL343" s="81" t="str">
        <f>_xlfn.IFNA(IF($D343=0,IF($K343="Not Paid by Tenant",0,INDEX('AMI Ref'!$O$5:$R$5,MATCH($K343,{"Oil","Gas","Electric - Other","Electric ccASHP - split"},0))),0),"")</f>
        <v/>
      </c>
      <c r="AM343" s="81">
        <f>_xlfn.IFNA(IF($D343=1,IF($K343="Not Paid by Tenant",0,INDEX('AMI Ref'!$O$6:$R$6,MATCH($K343,{"Oil","Gas","Electric - Other","Electric ccASHP - split"},0))),0),"")</f>
        <v>0</v>
      </c>
      <c r="AN343" s="81">
        <f>_xlfn.IFNA(IF($D343=2,IF($K343="Not Paid by Tenant",0,INDEX('AMI Ref'!$O$7:$R$7,MATCH($K343,{"Oil","Gas","Electric - Other","Electric ccASHP - split"},0))),0),"")</f>
        <v>0</v>
      </c>
      <c r="AO343" s="81">
        <f>_xlfn.IFNA(IF($D343=3,IF($K343="Not Paid by Tenant",0,INDEX('AMI Ref'!$O$8:$R$8,MATCH($K343,{"Oil","Gas","Electric - Other","Electric ccASHP - split"},0))),0),"")</f>
        <v>0</v>
      </c>
      <c r="AP343" s="81">
        <f>_xlfn.IFNA(IF($D343=4,IF($K343="Not Paid by Tenant",0,INDEX('AMI Ref'!$O$9:$R$9,MATCH($K343,{"Oil","Gas","Electric - Other","Electric ccASHP - split"},0))),0),"")</f>
        <v>0</v>
      </c>
      <c r="AQ343" s="81">
        <f>_xlfn.IFNA(IF($D343=5,IF($K343="Not Paid by Tenant",0,INDEX('AMI Ref'!$O$10:$R$10,MATCH($K343,{"Oil","Gas","Electric - Other","Electric ccASHP - split"},0))),0),"")</f>
        <v>0</v>
      </c>
      <c r="AR343" s="124">
        <f t="shared" si="45"/>
        <v>0</v>
      </c>
      <c r="AS343" s="123" t="e">
        <f t="shared" si="46"/>
        <v>#N/A</v>
      </c>
    </row>
    <row r="344" spans="1:45" ht="12.95" customHeight="1" x14ac:dyDescent="0.2">
      <c r="A344" s="130">
        <v>342</v>
      </c>
      <c r="B344" s="177">
        <f>IF(OR(COUNTIF($B$2:$B343,Input!$F360)&lt;1,COUNTIF($O$2:$O343,Input!$C360)&lt;1),Input!F360,0)</f>
        <v>0</v>
      </c>
      <c r="C344" s="177">
        <f>IF(OR(COUNTIF($B$2:$B343,Input!$F360)&lt;1,COUNTIF($O$2:$O343,Input!$C360)&lt;1),Input!G360,0)</f>
        <v>0</v>
      </c>
      <c r="D344" s="177">
        <f>IF(OR(COUNTIF($B$2:$B343,Input!$F360)&lt;1,COUNTIF($O$2:$O343,Input!$C360)&lt;1),Input!H360,0)</f>
        <v>0</v>
      </c>
      <c r="E344" s="177">
        <f>IF(OR(COUNTIF($B$2:$B343,Input!$F360)&lt;1,COUNTIF($O$2:$O343,Input!$C360)&lt;1),Input!I360,0)</f>
        <v>0</v>
      </c>
      <c r="F344" s="177">
        <f>IF(OR(COUNTIF($B$2:$B343,Input!$F360)&lt;1,COUNTIF($O$2:$O343,Input!$C360)&lt;1),Input!J360,0)</f>
        <v>0</v>
      </c>
      <c r="G344" s="177">
        <f>IF(OR(COUNTIF($B$2:$B343,Input!$F360)&lt;1,COUNTIF($O$2:$O343,Input!$C360)&lt;1),Input!K360,0)</f>
        <v>0</v>
      </c>
      <c r="H344" s="177">
        <f>IF(OR(COUNTIF($B$2:$B343,Input!$F360)&lt;1,COUNTIF($O$2:$O343,Input!$C360)&lt;1),Input!L360,0)</f>
        <v>0</v>
      </c>
      <c r="I344" s="177">
        <f>IF(OR(COUNTIF($B$2:$B343,Input!$F360)&lt;1,COUNTIF($O$2:$O343,Input!$C360)&lt;1),Input!M360,0)</f>
        <v>0</v>
      </c>
      <c r="J344" s="177">
        <f>IF(OR(COUNTIF($B$2:$B343,Input!$F360)&lt;1,COUNTIF($O$2:$O343,Input!$C360)&lt;1),Input!N360,0)</f>
        <v>0</v>
      </c>
      <c r="K344" s="177">
        <f>IF(OR(COUNTIF($B$2:$B343,Input!$F360)&lt;1,COUNTIF($O$2:$O343,Input!$C360)&lt;1),Input!O360,0)</f>
        <v>0</v>
      </c>
      <c r="L344" s="177">
        <f>IF(OR(COUNTIF($B$2:$B343,Input!$F360)&lt;1,COUNTIF($O$2:$O343,Input!$C360)&lt;1),Input!P360,0)</f>
        <v>0</v>
      </c>
      <c r="M344" s="129" t="str">
        <f t="shared" si="42"/>
        <v/>
      </c>
      <c r="N344" s="161">
        <f t="shared" si="48"/>
        <v>0</v>
      </c>
      <c r="O344" s="168">
        <f>Input!C360</f>
        <v>0</v>
      </c>
      <c r="P344" s="168"/>
      <c r="R344" s="131">
        <f t="shared" si="49"/>
        <v>0</v>
      </c>
      <c r="S344" s="133" t="str">
        <f t="shared" si="47"/>
        <v xml:space="preserve"> </v>
      </c>
      <c r="T344" s="133"/>
      <c r="U344" s="132" t="str">
        <f>_xlfn.IFNA(IF($D344=0,LOOKUP($F344,{0.1,0.2,0.3,0.4,0.5,0.6,0.7,0.8,0.9,1},{22,34,46,58,70,82,94,106,118,130}),""),"")</f>
        <v/>
      </c>
      <c r="V344" s="132" t="str">
        <f>_xlfn.IFNA(IF($D344=1,LOOKUP($F344,{0.1,0.2,0.3,0.4,0.5,0.6,0.7,0.8,0.9,1},{23,35,47,59,71,83,95,107,119,131}),""),"")</f>
        <v/>
      </c>
      <c r="W344" s="132" t="str">
        <f>_xlfn.IFNA(IF($D344=2,LOOKUP($F344,{0.1,0.2,0.3,0.4,0.5,0.6,0.7,0.8,0.9,1},{24,36,48,60,72,84,96,108,120,132}),""),"")</f>
        <v/>
      </c>
      <c r="X344" s="132" t="str">
        <f>_xlfn.IFNA(IF($D344=3,LOOKUP($F344,{0.1,0.2,0.3,0.4,0.5,0.6,0.7,0.8,0.9,1},{25,37,49,61,73,85,97,109,121,133}),""),"")</f>
        <v/>
      </c>
      <c r="Y344" s="132" t="str">
        <f>_xlfn.IFNA(IF($D344=4,LOOKUP($F344,{0.1,0.2,0.3,0.4,0.5,0.6,0.7,0.8,0.9,1},{26,38,50,62,74,86,98,110,122,134}),""),"")</f>
        <v/>
      </c>
      <c r="Z344" s="132" t="str">
        <f>_xlfn.IFNA(IF($D344=5,LOOKUP($F344,{0.1,0.2,0.3,0.4,0.5,0.6,0.7,0.8,0.9,1},{27,39,51,63,75,87,99,111,123,135}),""),"")</f>
        <v/>
      </c>
      <c r="AA344" s="132">
        <f t="shared" si="43"/>
        <v>0</v>
      </c>
      <c r="AB344" s="132" t="str">
        <f t="shared" si="44"/>
        <v>00</v>
      </c>
      <c r="AC344" s="82" t="e">
        <f>VLOOKUP(AB344,'AMI Ref'!T:U,2,FALSE)</f>
        <v>#N/A</v>
      </c>
      <c r="AD344" s="124"/>
      <c r="AE344" s="81" t="str">
        <f>_xlfn.IFNA(IF($D344=0,IF($J344="Not Paid by Tenant",0,INDEX('AMI Ref'!$K$5:$N$5,MATCH($J344,{"Oil","Gas","Electric - Other","ELECTRIC - HEAT PUMP"},0))),0),"")</f>
        <v/>
      </c>
      <c r="AF344" s="81">
        <f>_xlfn.IFNA(IF($D344=1,IF($J344="Not Paid by Tenant",0,INDEX('AMI Ref'!$K$6:$N$6,MATCH($J344,{"Oil","Gas","Electric - Other","ELECTRIC - HEAT PUMP"},0))),0),"")</f>
        <v>0</v>
      </c>
      <c r="AG344" s="81">
        <f>_xlfn.IFNA(IF($D344=2,IF($J344="Not Paid by Tenant",0,INDEX('AMI Ref'!$K$7:$N$7,MATCH($J344,{"Oil","Gas","Electric - Other","ELECTRIC - HEAT PUMP"},0))),0),"")</f>
        <v>0</v>
      </c>
      <c r="AH344" s="81">
        <f>_xlfn.IFNA(IF($D344=3,IF($J344="Not Paid by Tenant",0,INDEX('AMI Ref'!$K$8:$N$8,MATCH($J344,{"Oil","Gas","Electric - Other","ELECTRIC - HEAT PUMP"},0))),0),"")</f>
        <v>0</v>
      </c>
      <c r="AI344" s="81">
        <f>_xlfn.IFNA(IF($D344=4,IF($J344="Not Paid by Tenant",0,INDEX('AMI Ref'!$K$9:$N$9,MATCH($J344,{"Oil","Gas","Electric - Other","ELECTRIC - HEAT PUMP"},0))),0),"")</f>
        <v>0</v>
      </c>
      <c r="AJ344" s="81">
        <f>_xlfn.IFNA(IF($D344=5,IF($J344="Not Paid by Tenant",0,INDEX('AMI Ref'!$K$10:$N$10,MATCH($J344,{"Oil","Gas","Electric - Other","ELECTRIC - HEAT PUMP"},0))),0),"")</f>
        <v>0</v>
      </c>
      <c r="AK344" s="128"/>
      <c r="AL344" s="81" t="str">
        <f>_xlfn.IFNA(IF($D344=0,IF($K344="Not Paid by Tenant",0,INDEX('AMI Ref'!$O$5:$R$5,MATCH($K344,{"Oil","Gas","Electric - Other","Electric ccASHP - split"},0))),0),"")</f>
        <v/>
      </c>
      <c r="AM344" s="81">
        <f>_xlfn.IFNA(IF($D344=1,IF($K344="Not Paid by Tenant",0,INDEX('AMI Ref'!$O$6:$R$6,MATCH($K344,{"Oil","Gas","Electric - Other","Electric ccASHP - split"},0))),0),"")</f>
        <v>0</v>
      </c>
      <c r="AN344" s="81">
        <f>_xlfn.IFNA(IF($D344=2,IF($K344="Not Paid by Tenant",0,INDEX('AMI Ref'!$O$7:$R$7,MATCH($K344,{"Oil","Gas","Electric - Other","Electric ccASHP - split"},0))),0),"")</f>
        <v>0</v>
      </c>
      <c r="AO344" s="81">
        <f>_xlfn.IFNA(IF($D344=3,IF($K344="Not Paid by Tenant",0,INDEX('AMI Ref'!$O$8:$R$8,MATCH($K344,{"Oil","Gas","Electric - Other","Electric ccASHP - split"},0))),0),"")</f>
        <v>0</v>
      </c>
      <c r="AP344" s="81">
        <f>_xlfn.IFNA(IF($D344=4,IF($K344="Not Paid by Tenant",0,INDEX('AMI Ref'!$O$9:$R$9,MATCH($K344,{"Oil","Gas","Electric - Other","Electric ccASHP - split"},0))),0),"")</f>
        <v>0</v>
      </c>
      <c r="AQ344" s="81">
        <f>_xlfn.IFNA(IF($D344=5,IF($K344="Not Paid by Tenant",0,INDEX('AMI Ref'!$O$10:$R$10,MATCH($K344,{"Oil","Gas","Electric - Other","Electric ccASHP - split"},0))),0),"")</f>
        <v>0</v>
      </c>
      <c r="AR344" s="124">
        <f t="shared" si="45"/>
        <v>0</v>
      </c>
      <c r="AS344" s="123" t="e">
        <f t="shared" si="46"/>
        <v>#N/A</v>
      </c>
    </row>
    <row r="345" spans="1:45" ht="12.95" customHeight="1" x14ac:dyDescent="0.2">
      <c r="A345" s="130">
        <v>343</v>
      </c>
      <c r="B345" s="177">
        <f>IF(OR(COUNTIF($B$2:$B344,Input!$F361)&lt;1,COUNTIF($O$2:$O344,Input!$C361)&lt;1),Input!F361,0)</f>
        <v>0</v>
      </c>
      <c r="C345" s="177">
        <f>IF(OR(COUNTIF($B$2:$B344,Input!$F361)&lt;1,COUNTIF($O$2:$O344,Input!$C361)&lt;1),Input!G361,0)</f>
        <v>0</v>
      </c>
      <c r="D345" s="177">
        <f>IF(OR(COUNTIF($B$2:$B344,Input!$F361)&lt;1,COUNTIF($O$2:$O344,Input!$C361)&lt;1),Input!H361,0)</f>
        <v>0</v>
      </c>
      <c r="E345" s="177">
        <f>IF(OR(COUNTIF($B$2:$B344,Input!$F361)&lt;1,COUNTIF($O$2:$O344,Input!$C361)&lt;1),Input!I361,0)</f>
        <v>0</v>
      </c>
      <c r="F345" s="177">
        <f>IF(OR(COUNTIF($B$2:$B344,Input!$F361)&lt;1,COUNTIF($O$2:$O344,Input!$C361)&lt;1),Input!J361,0)</f>
        <v>0</v>
      </c>
      <c r="G345" s="177">
        <f>IF(OR(COUNTIF($B$2:$B344,Input!$F361)&lt;1,COUNTIF($O$2:$O344,Input!$C361)&lt;1),Input!K361,0)</f>
        <v>0</v>
      </c>
      <c r="H345" s="177">
        <f>IF(OR(COUNTIF($B$2:$B344,Input!$F361)&lt;1,COUNTIF($O$2:$O344,Input!$C361)&lt;1),Input!L361,0)</f>
        <v>0</v>
      </c>
      <c r="I345" s="177">
        <f>IF(OR(COUNTIF($B$2:$B344,Input!$F361)&lt;1,COUNTIF($O$2:$O344,Input!$C361)&lt;1),Input!M361,0)</f>
        <v>0</v>
      </c>
      <c r="J345" s="177">
        <f>IF(OR(COUNTIF($B$2:$B344,Input!$F361)&lt;1,COUNTIF($O$2:$O344,Input!$C361)&lt;1),Input!N361,0)</f>
        <v>0</v>
      </c>
      <c r="K345" s="177">
        <f>IF(OR(COUNTIF($B$2:$B344,Input!$F361)&lt;1,COUNTIF($O$2:$O344,Input!$C361)&lt;1),Input!O361,0)</f>
        <v>0</v>
      </c>
      <c r="L345" s="177">
        <f>IF(OR(COUNTIF($B$2:$B344,Input!$F361)&lt;1,COUNTIF($O$2:$O344,Input!$C361)&lt;1),Input!P361,0)</f>
        <v>0</v>
      </c>
      <c r="M345" s="129" t="str">
        <f t="shared" si="42"/>
        <v/>
      </c>
      <c r="N345" s="161">
        <f t="shared" si="48"/>
        <v>0</v>
      </c>
      <c r="O345" s="168">
        <f>Input!C361</f>
        <v>0</v>
      </c>
      <c r="P345" s="168"/>
      <c r="R345" s="131">
        <f t="shared" si="49"/>
        <v>0</v>
      </c>
      <c r="S345" s="133" t="str">
        <f t="shared" si="47"/>
        <v xml:space="preserve"> </v>
      </c>
      <c r="T345" s="133"/>
      <c r="U345" s="132" t="str">
        <f>_xlfn.IFNA(IF($D345=0,LOOKUP($F345,{0.1,0.2,0.3,0.4,0.5,0.6,0.7,0.8,0.9,1},{22,34,46,58,70,82,94,106,118,130}),""),"")</f>
        <v/>
      </c>
      <c r="V345" s="132" t="str">
        <f>_xlfn.IFNA(IF($D345=1,LOOKUP($F345,{0.1,0.2,0.3,0.4,0.5,0.6,0.7,0.8,0.9,1},{23,35,47,59,71,83,95,107,119,131}),""),"")</f>
        <v/>
      </c>
      <c r="W345" s="132" t="str">
        <f>_xlfn.IFNA(IF($D345=2,LOOKUP($F345,{0.1,0.2,0.3,0.4,0.5,0.6,0.7,0.8,0.9,1},{24,36,48,60,72,84,96,108,120,132}),""),"")</f>
        <v/>
      </c>
      <c r="X345" s="132" t="str">
        <f>_xlfn.IFNA(IF($D345=3,LOOKUP($F345,{0.1,0.2,0.3,0.4,0.5,0.6,0.7,0.8,0.9,1},{25,37,49,61,73,85,97,109,121,133}),""),"")</f>
        <v/>
      </c>
      <c r="Y345" s="132" t="str">
        <f>_xlfn.IFNA(IF($D345=4,LOOKUP($F345,{0.1,0.2,0.3,0.4,0.5,0.6,0.7,0.8,0.9,1},{26,38,50,62,74,86,98,110,122,134}),""),"")</f>
        <v/>
      </c>
      <c r="Z345" s="132" t="str">
        <f>_xlfn.IFNA(IF($D345=5,LOOKUP($F345,{0.1,0.2,0.3,0.4,0.5,0.6,0.7,0.8,0.9,1},{27,39,51,63,75,87,99,111,123,135}),""),"")</f>
        <v/>
      </c>
      <c r="AA345" s="132">
        <f t="shared" si="43"/>
        <v>0</v>
      </c>
      <c r="AB345" s="132" t="str">
        <f t="shared" si="44"/>
        <v>00</v>
      </c>
      <c r="AC345" s="82" t="e">
        <f>VLOOKUP(AB345,'AMI Ref'!T:U,2,FALSE)</f>
        <v>#N/A</v>
      </c>
      <c r="AD345" s="124"/>
      <c r="AE345" s="81" t="str">
        <f>_xlfn.IFNA(IF($D345=0,IF($J345="Not Paid by Tenant",0,INDEX('AMI Ref'!$K$5:$N$5,MATCH($J345,{"Oil","Gas","Electric - Other","ELECTRIC - HEAT PUMP"},0))),0),"")</f>
        <v/>
      </c>
      <c r="AF345" s="81">
        <f>_xlfn.IFNA(IF($D345=1,IF($J345="Not Paid by Tenant",0,INDEX('AMI Ref'!$K$6:$N$6,MATCH($J345,{"Oil","Gas","Electric - Other","ELECTRIC - HEAT PUMP"},0))),0),"")</f>
        <v>0</v>
      </c>
      <c r="AG345" s="81">
        <f>_xlfn.IFNA(IF($D345=2,IF($J345="Not Paid by Tenant",0,INDEX('AMI Ref'!$K$7:$N$7,MATCH($J345,{"Oil","Gas","Electric - Other","ELECTRIC - HEAT PUMP"},0))),0),"")</f>
        <v>0</v>
      </c>
      <c r="AH345" s="81">
        <f>_xlfn.IFNA(IF($D345=3,IF($J345="Not Paid by Tenant",0,INDEX('AMI Ref'!$K$8:$N$8,MATCH($J345,{"Oil","Gas","Electric - Other","ELECTRIC - HEAT PUMP"},0))),0),"")</f>
        <v>0</v>
      </c>
      <c r="AI345" s="81">
        <f>_xlfn.IFNA(IF($D345=4,IF($J345="Not Paid by Tenant",0,INDEX('AMI Ref'!$K$9:$N$9,MATCH($J345,{"Oil","Gas","Electric - Other","ELECTRIC - HEAT PUMP"},0))),0),"")</f>
        <v>0</v>
      </c>
      <c r="AJ345" s="81">
        <f>_xlfn.IFNA(IF($D345=5,IF($J345="Not Paid by Tenant",0,INDEX('AMI Ref'!$K$10:$N$10,MATCH($J345,{"Oil","Gas","Electric - Other","ELECTRIC - HEAT PUMP"},0))),0),"")</f>
        <v>0</v>
      </c>
      <c r="AK345" s="128"/>
      <c r="AL345" s="81" t="str">
        <f>_xlfn.IFNA(IF($D345=0,IF($K345="Not Paid by Tenant",0,INDEX('AMI Ref'!$O$5:$R$5,MATCH($K345,{"Oil","Gas","Electric - Other","Electric ccASHP - split"},0))),0),"")</f>
        <v/>
      </c>
      <c r="AM345" s="81">
        <f>_xlfn.IFNA(IF($D345=1,IF($K345="Not Paid by Tenant",0,INDEX('AMI Ref'!$O$6:$R$6,MATCH($K345,{"Oil","Gas","Electric - Other","Electric ccASHP - split"},0))),0),"")</f>
        <v>0</v>
      </c>
      <c r="AN345" s="81">
        <f>_xlfn.IFNA(IF($D345=2,IF($K345="Not Paid by Tenant",0,INDEX('AMI Ref'!$O$7:$R$7,MATCH($K345,{"Oil","Gas","Electric - Other","Electric ccASHP - split"},0))),0),"")</f>
        <v>0</v>
      </c>
      <c r="AO345" s="81">
        <f>_xlfn.IFNA(IF($D345=3,IF($K345="Not Paid by Tenant",0,INDEX('AMI Ref'!$O$8:$R$8,MATCH($K345,{"Oil","Gas","Electric - Other","Electric ccASHP - split"},0))),0),"")</f>
        <v>0</v>
      </c>
      <c r="AP345" s="81">
        <f>_xlfn.IFNA(IF($D345=4,IF($K345="Not Paid by Tenant",0,INDEX('AMI Ref'!$O$9:$R$9,MATCH($K345,{"Oil","Gas","Electric - Other","Electric ccASHP - split"},0))),0),"")</f>
        <v>0</v>
      </c>
      <c r="AQ345" s="81">
        <f>_xlfn.IFNA(IF($D345=5,IF($K345="Not Paid by Tenant",0,INDEX('AMI Ref'!$O$10:$R$10,MATCH($K345,{"Oil","Gas","Electric - Other","Electric ccASHP - split"},0))),0),"")</f>
        <v>0</v>
      </c>
      <c r="AR345" s="124">
        <f t="shared" si="45"/>
        <v>0</v>
      </c>
      <c r="AS345" s="123" t="e">
        <f t="shared" si="46"/>
        <v>#N/A</v>
      </c>
    </row>
    <row r="346" spans="1:45" ht="12.95" customHeight="1" x14ac:dyDescent="0.2">
      <c r="A346" s="130">
        <v>344</v>
      </c>
      <c r="B346" s="177">
        <f>IF(OR(COUNTIF($B$2:$B345,Input!$F362)&lt;1,COUNTIF($O$2:$O345,Input!$C362)&lt;1),Input!F362,0)</f>
        <v>0</v>
      </c>
      <c r="C346" s="177">
        <f>IF(OR(COUNTIF($B$2:$B345,Input!$F362)&lt;1,COUNTIF($O$2:$O345,Input!$C362)&lt;1),Input!G362,0)</f>
        <v>0</v>
      </c>
      <c r="D346" s="177">
        <f>IF(OR(COUNTIF($B$2:$B345,Input!$F362)&lt;1,COUNTIF($O$2:$O345,Input!$C362)&lt;1),Input!H362,0)</f>
        <v>0</v>
      </c>
      <c r="E346" s="177">
        <f>IF(OR(COUNTIF($B$2:$B345,Input!$F362)&lt;1,COUNTIF($O$2:$O345,Input!$C362)&lt;1),Input!I362,0)</f>
        <v>0</v>
      </c>
      <c r="F346" s="177">
        <f>IF(OR(COUNTIF($B$2:$B345,Input!$F362)&lt;1,COUNTIF($O$2:$O345,Input!$C362)&lt;1),Input!J362,0)</f>
        <v>0</v>
      </c>
      <c r="G346" s="177">
        <f>IF(OR(COUNTIF($B$2:$B345,Input!$F362)&lt;1,COUNTIF($O$2:$O345,Input!$C362)&lt;1),Input!K362,0)</f>
        <v>0</v>
      </c>
      <c r="H346" s="177">
        <f>IF(OR(COUNTIF($B$2:$B345,Input!$F362)&lt;1,COUNTIF($O$2:$O345,Input!$C362)&lt;1),Input!L362,0)</f>
        <v>0</v>
      </c>
      <c r="I346" s="177">
        <f>IF(OR(COUNTIF($B$2:$B345,Input!$F362)&lt;1,COUNTIF($O$2:$O345,Input!$C362)&lt;1),Input!M362,0)</f>
        <v>0</v>
      </c>
      <c r="J346" s="177">
        <f>IF(OR(COUNTIF($B$2:$B345,Input!$F362)&lt;1,COUNTIF($O$2:$O345,Input!$C362)&lt;1),Input!N362,0)</f>
        <v>0</v>
      </c>
      <c r="K346" s="177">
        <f>IF(OR(COUNTIF($B$2:$B345,Input!$F362)&lt;1,COUNTIF($O$2:$O345,Input!$C362)&lt;1),Input!O362,0)</f>
        <v>0</v>
      </c>
      <c r="L346" s="177">
        <f>IF(OR(COUNTIF($B$2:$B345,Input!$F362)&lt;1,COUNTIF($O$2:$O345,Input!$C362)&lt;1),Input!P362,0)</f>
        <v>0</v>
      </c>
      <c r="M346" s="129" t="str">
        <f t="shared" si="42"/>
        <v/>
      </c>
      <c r="N346" s="161">
        <f t="shared" si="48"/>
        <v>0</v>
      </c>
      <c r="O346" s="168">
        <f>Input!C362</f>
        <v>0</v>
      </c>
      <c r="P346" s="168"/>
      <c r="R346" s="131">
        <f t="shared" si="49"/>
        <v>0</v>
      </c>
      <c r="S346" s="133" t="str">
        <f t="shared" si="47"/>
        <v xml:space="preserve"> </v>
      </c>
      <c r="T346" s="133"/>
      <c r="U346" s="132" t="str">
        <f>_xlfn.IFNA(IF($D346=0,LOOKUP($F346,{0.1,0.2,0.3,0.4,0.5,0.6,0.7,0.8,0.9,1},{22,34,46,58,70,82,94,106,118,130}),""),"")</f>
        <v/>
      </c>
      <c r="V346" s="132" t="str">
        <f>_xlfn.IFNA(IF($D346=1,LOOKUP($F346,{0.1,0.2,0.3,0.4,0.5,0.6,0.7,0.8,0.9,1},{23,35,47,59,71,83,95,107,119,131}),""),"")</f>
        <v/>
      </c>
      <c r="W346" s="132" t="str">
        <f>_xlfn.IFNA(IF($D346=2,LOOKUP($F346,{0.1,0.2,0.3,0.4,0.5,0.6,0.7,0.8,0.9,1},{24,36,48,60,72,84,96,108,120,132}),""),"")</f>
        <v/>
      </c>
      <c r="X346" s="132" t="str">
        <f>_xlfn.IFNA(IF($D346=3,LOOKUP($F346,{0.1,0.2,0.3,0.4,0.5,0.6,0.7,0.8,0.9,1},{25,37,49,61,73,85,97,109,121,133}),""),"")</f>
        <v/>
      </c>
      <c r="Y346" s="132" t="str">
        <f>_xlfn.IFNA(IF($D346=4,LOOKUP($F346,{0.1,0.2,0.3,0.4,0.5,0.6,0.7,0.8,0.9,1},{26,38,50,62,74,86,98,110,122,134}),""),"")</f>
        <v/>
      </c>
      <c r="Z346" s="132" t="str">
        <f>_xlfn.IFNA(IF($D346=5,LOOKUP($F346,{0.1,0.2,0.3,0.4,0.5,0.6,0.7,0.8,0.9,1},{27,39,51,63,75,87,99,111,123,135}),""),"")</f>
        <v/>
      </c>
      <c r="AA346" s="132">
        <f t="shared" si="43"/>
        <v>0</v>
      </c>
      <c r="AB346" s="132" t="str">
        <f t="shared" si="44"/>
        <v>00</v>
      </c>
      <c r="AC346" s="82" t="e">
        <f>VLOOKUP(AB346,'AMI Ref'!T:U,2,FALSE)</f>
        <v>#N/A</v>
      </c>
      <c r="AD346" s="124"/>
      <c r="AE346" s="81" t="str">
        <f>_xlfn.IFNA(IF($D346=0,IF($J346="Not Paid by Tenant",0,INDEX('AMI Ref'!$K$5:$N$5,MATCH($J346,{"Oil","Gas","Electric - Other","ELECTRIC - HEAT PUMP"},0))),0),"")</f>
        <v/>
      </c>
      <c r="AF346" s="81">
        <f>_xlfn.IFNA(IF($D346=1,IF($J346="Not Paid by Tenant",0,INDEX('AMI Ref'!$K$6:$N$6,MATCH($J346,{"Oil","Gas","Electric - Other","ELECTRIC - HEAT PUMP"},0))),0),"")</f>
        <v>0</v>
      </c>
      <c r="AG346" s="81">
        <f>_xlfn.IFNA(IF($D346=2,IF($J346="Not Paid by Tenant",0,INDEX('AMI Ref'!$K$7:$N$7,MATCH($J346,{"Oil","Gas","Electric - Other","ELECTRIC - HEAT PUMP"},0))),0),"")</f>
        <v>0</v>
      </c>
      <c r="AH346" s="81">
        <f>_xlfn.IFNA(IF($D346=3,IF($J346="Not Paid by Tenant",0,INDEX('AMI Ref'!$K$8:$N$8,MATCH($J346,{"Oil","Gas","Electric - Other","ELECTRIC - HEAT PUMP"},0))),0),"")</f>
        <v>0</v>
      </c>
      <c r="AI346" s="81">
        <f>_xlfn.IFNA(IF($D346=4,IF($J346="Not Paid by Tenant",0,INDEX('AMI Ref'!$K$9:$N$9,MATCH($J346,{"Oil","Gas","Electric - Other","ELECTRIC - HEAT PUMP"},0))),0),"")</f>
        <v>0</v>
      </c>
      <c r="AJ346" s="81">
        <f>_xlfn.IFNA(IF($D346=5,IF($J346="Not Paid by Tenant",0,INDEX('AMI Ref'!$K$10:$N$10,MATCH($J346,{"Oil","Gas","Electric - Other","ELECTRIC - HEAT PUMP"},0))),0),"")</f>
        <v>0</v>
      </c>
      <c r="AK346" s="128"/>
      <c r="AL346" s="81" t="str">
        <f>_xlfn.IFNA(IF($D346=0,IF($K346="Not Paid by Tenant",0,INDEX('AMI Ref'!$O$5:$R$5,MATCH($K346,{"Oil","Gas","Electric - Other","Electric ccASHP - split"},0))),0),"")</f>
        <v/>
      </c>
      <c r="AM346" s="81">
        <f>_xlfn.IFNA(IF($D346=1,IF($K346="Not Paid by Tenant",0,INDEX('AMI Ref'!$O$6:$R$6,MATCH($K346,{"Oil","Gas","Electric - Other","Electric ccASHP - split"},0))),0),"")</f>
        <v>0</v>
      </c>
      <c r="AN346" s="81">
        <f>_xlfn.IFNA(IF($D346=2,IF($K346="Not Paid by Tenant",0,INDEX('AMI Ref'!$O$7:$R$7,MATCH($K346,{"Oil","Gas","Electric - Other","Electric ccASHP - split"},0))),0),"")</f>
        <v>0</v>
      </c>
      <c r="AO346" s="81">
        <f>_xlfn.IFNA(IF($D346=3,IF($K346="Not Paid by Tenant",0,INDEX('AMI Ref'!$O$8:$R$8,MATCH($K346,{"Oil","Gas","Electric - Other","Electric ccASHP - split"},0))),0),"")</f>
        <v>0</v>
      </c>
      <c r="AP346" s="81">
        <f>_xlfn.IFNA(IF($D346=4,IF($K346="Not Paid by Tenant",0,INDEX('AMI Ref'!$O$9:$R$9,MATCH($K346,{"Oil","Gas","Electric - Other","Electric ccASHP - split"},0))),0),"")</f>
        <v>0</v>
      </c>
      <c r="AQ346" s="81">
        <f>_xlfn.IFNA(IF($D346=5,IF($K346="Not Paid by Tenant",0,INDEX('AMI Ref'!$O$10:$R$10,MATCH($K346,{"Oil","Gas","Electric - Other","Electric ccASHP - split"},0))),0),"")</f>
        <v>0</v>
      </c>
      <c r="AR346" s="124">
        <f t="shared" si="45"/>
        <v>0</v>
      </c>
      <c r="AS346" s="123" t="e">
        <f t="shared" si="46"/>
        <v>#N/A</v>
      </c>
    </row>
    <row r="347" spans="1:45" ht="12.95" customHeight="1" x14ac:dyDescent="0.2">
      <c r="A347" s="130">
        <v>345</v>
      </c>
      <c r="B347" s="177">
        <f>IF(OR(COUNTIF($B$2:$B346,Input!$F363)&lt;1,COUNTIF($O$2:$O346,Input!$C363)&lt;1),Input!F363,0)</f>
        <v>0</v>
      </c>
      <c r="C347" s="177">
        <f>IF(OR(COUNTIF($B$2:$B346,Input!$F363)&lt;1,COUNTIF($O$2:$O346,Input!$C363)&lt;1),Input!G363,0)</f>
        <v>0</v>
      </c>
      <c r="D347" s="177">
        <f>IF(OR(COUNTIF($B$2:$B346,Input!$F363)&lt;1,COUNTIF($O$2:$O346,Input!$C363)&lt;1),Input!H363,0)</f>
        <v>0</v>
      </c>
      <c r="E347" s="177">
        <f>IF(OR(COUNTIF($B$2:$B346,Input!$F363)&lt;1,COUNTIF($O$2:$O346,Input!$C363)&lt;1),Input!I363,0)</f>
        <v>0</v>
      </c>
      <c r="F347" s="177">
        <f>IF(OR(COUNTIF($B$2:$B346,Input!$F363)&lt;1,COUNTIF($O$2:$O346,Input!$C363)&lt;1),Input!J363,0)</f>
        <v>0</v>
      </c>
      <c r="G347" s="177">
        <f>IF(OR(COUNTIF($B$2:$B346,Input!$F363)&lt;1,COUNTIF($O$2:$O346,Input!$C363)&lt;1),Input!K363,0)</f>
        <v>0</v>
      </c>
      <c r="H347" s="177">
        <f>IF(OR(COUNTIF($B$2:$B346,Input!$F363)&lt;1,COUNTIF($O$2:$O346,Input!$C363)&lt;1),Input!L363,0)</f>
        <v>0</v>
      </c>
      <c r="I347" s="177">
        <f>IF(OR(COUNTIF($B$2:$B346,Input!$F363)&lt;1,COUNTIF($O$2:$O346,Input!$C363)&lt;1),Input!M363,0)</f>
        <v>0</v>
      </c>
      <c r="J347" s="177">
        <f>IF(OR(COUNTIF($B$2:$B346,Input!$F363)&lt;1,COUNTIF($O$2:$O346,Input!$C363)&lt;1),Input!N363,0)</f>
        <v>0</v>
      </c>
      <c r="K347" s="177">
        <f>IF(OR(COUNTIF($B$2:$B346,Input!$F363)&lt;1,COUNTIF($O$2:$O346,Input!$C363)&lt;1),Input!O363,0)</f>
        <v>0</v>
      </c>
      <c r="L347" s="177">
        <f>IF(OR(COUNTIF($B$2:$B346,Input!$F363)&lt;1,COUNTIF($O$2:$O346,Input!$C363)&lt;1),Input!P363,0)</f>
        <v>0</v>
      </c>
      <c r="M347" s="129" t="str">
        <f t="shared" si="42"/>
        <v/>
      </c>
      <c r="N347" s="161">
        <f t="shared" si="48"/>
        <v>0</v>
      </c>
      <c r="O347" s="168">
        <f>Input!C363</f>
        <v>0</v>
      </c>
      <c r="P347" s="168"/>
      <c r="R347" s="131">
        <f t="shared" si="49"/>
        <v>0</v>
      </c>
      <c r="S347" s="133" t="str">
        <f t="shared" si="47"/>
        <v xml:space="preserve"> </v>
      </c>
      <c r="T347" s="133"/>
      <c r="U347" s="132" t="str">
        <f>_xlfn.IFNA(IF($D347=0,LOOKUP($F347,{0.1,0.2,0.3,0.4,0.5,0.6,0.7,0.8,0.9,1},{22,34,46,58,70,82,94,106,118,130}),""),"")</f>
        <v/>
      </c>
      <c r="V347" s="132" t="str">
        <f>_xlfn.IFNA(IF($D347=1,LOOKUP($F347,{0.1,0.2,0.3,0.4,0.5,0.6,0.7,0.8,0.9,1},{23,35,47,59,71,83,95,107,119,131}),""),"")</f>
        <v/>
      </c>
      <c r="W347" s="132" t="str">
        <f>_xlfn.IFNA(IF($D347=2,LOOKUP($F347,{0.1,0.2,0.3,0.4,0.5,0.6,0.7,0.8,0.9,1},{24,36,48,60,72,84,96,108,120,132}),""),"")</f>
        <v/>
      </c>
      <c r="X347" s="132" t="str">
        <f>_xlfn.IFNA(IF($D347=3,LOOKUP($F347,{0.1,0.2,0.3,0.4,0.5,0.6,0.7,0.8,0.9,1},{25,37,49,61,73,85,97,109,121,133}),""),"")</f>
        <v/>
      </c>
      <c r="Y347" s="132" t="str">
        <f>_xlfn.IFNA(IF($D347=4,LOOKUP($F347,{0.1,0.2,0.3,0.4,0.5,0.6,0.7,0.8,0.9,1},{26,38,50,62,74,86,98,110,122,134}),""),"")</f>
        <v/>
      </c>
      <c r="Z347" s="132" t="str">
        <f>_xlfn.IFNA(IF($D347=5,LOOKUP($F347,{0.1,0.2,0.3,0.4,0.5,0.6,0.7,0.8,0.9,1},{27,39,51,63,75,87,99,111,123,135}),""),"")</f>
        <v/>
      </c>
      <c r="AA347" s="132">
        <f t="shared" si="43"/>
        <v>0</v>
      </c>
      <c r="AB347" s="132" t="str">
        <f t="shared" si="44"/>
        <v>00</v>
      </c>
      <c r="AC347" s="82" t="e">
        <f>VLOOKUP(AB347,'AMI Ref'!T:U,2,FALSE)</f>
        <v>#N/A</v>
      </c>
      <c r="AD347" s="124"/>
      <c r="AE347" s="81" t="str">
        <f>_xlfn.IFNA(IF($D347=0,IF($J347="Not Paid by Tenant",0,INDEX('AMI Ref'!$K$5:$N$5,MATCH($J347,{"Oil","Gas","Electric - Other","ELECTRIC - HEAT PUMP"},0))),0),"")</f>
        <v/>
      </c>
      <c r="AF347" s="81">
        <f>_xlfn.IFNA(IF($D347=1,IF($J347="Not Paid by Tenant",0,INDEX('AMI Ref'!$K$6:$N$6,MATCH($J347,{"Oil","Gas","Electric - Other","ELECTRIC - HEAT PUMP"},0))),0),"")</f>
        <v>0</v>
      </c>
      <c r="AG347" s="81">
        <f>_xlfn.IFNA(IF($D347=2,IF($J347="Not Paid by Tenant",0,INDEX('AMI Ref'!$K$7:$N$7,MATCH($J347,{"Oil","Gas","Electric - Other","ELECTRIC - HEAT PUMP"},0))),0),"")</f>
        <v>0</v>
      </c>
      <c r="AH347" s="81">
        <f>_xlfn.IFNA(IF($D347=3,IF($J347="Not Paid by Tenant",0,INDEX('AMI Ref'!$K$8:$N$8,MATCH($J347,{"Oil","Gas","Electric - Other","ELECTRIC - HEAT PUMP"},0))),0),"")</f>
        <v>0</v>
      </c>
      <c r="AI347" s="81">
        <f>_xlfn.IFNA(IF($D347=4,IF($J347="Not Paid by Tenant",0,INDEX('AMI Ref'!$K$9:$N$9,MATCH($J347,{"Oil","Gas","Electric - Other","ELECTRIC - HEAT PUMP"},0))),0),"")</f>
        <v>0</v>
      </c>
      <c r="AJ347" s="81">
        <f>_xlfn.IFNA(IF($D347=5,IF($J347="Not Paid by Tenant",0,INDEX('AMI Ref'!$K$10:$N$10,MATCH($J347,{"Oil","Gas","Electric - Other","ELECTRIC - HEAT PUMP"},0))),0),"")</f>
        <v>0</v>
      </c>
      <c r="AK347" s="128"/>
      <c r="AL347" s="81" t="str">
        <f>_xlfn.IFNA(IF($D347=0,IF($K347="Not Paid by Tenant",0,INDEX('AMI Ref'!$O$5:$R$5,MATCH($K347,{"Oil","Gas","Electric - Other","Electric ccASHP - split"},0))),0),"")</f>
        <v/>
      </c>
      <c r="AM347" s="81">
        <f>_xlfn.IFNA(IF($D347=1,IF($K347="Not Paid by Tenant",0,INDEX('AMI Ref'!$O$6:$R$6,MATCH($K347,{"Oil","Gas","Electric - Other","Electric ccASHP - split"},0))),0),"")</f>
        <v>0</v>
      </c>
      <c r="AN347" s="81">
        <f>_xlfn.IFNA(IF($D347=2,IF($K347="Not Paid by Tenant",0,INDEX('AMI Ref'!$O$7:$R$7,MATCH($K347,{"Oil","Gas","Electric - Other","Electric ccASHP - split"},0))),0),"")</f>
        <v>0</v>
      </c>
      <c r="AO347" s="81">
        <f>_xlfn.IFNA(IF($D347=3,IF($K347="Not Paid by Tenant",0,INDEX('AMI Ref'!$O$8:$R$8,MATCH($K347,{"Oil","Gas","Electric - Other","Electric ccASHP - split"},0))),0),"")</f>
        <v>0</v>
      </c>
      <c r="AP347" s="81">
        <f>_xlfn.IFNA(IF($D347=4,IF($K347="Not Paid by Tenant",0,INDEX('AMI Ref'!$O$9:$R$9,MATCH($K347,{"Oil","Gas","Electric - Other","Electric ccASHP - split"},0))),0),"")</f>
        <v>0</v>
      </c>
      <c r="AQ347" s="81">
        <f>_xlfn.IFNA(IF($D347=5,IF($K347="Not Paid by Tenant",0,INDEX('AMI Ref'!$O$10:$R$10,MATCH($K347,{"Oil","Gas","Electric - Other","Electric ccASHP - split"},0))),0),"")</f>
        <v>0</v>
      </c>
      <c r="AR347" s="124">
        <f t="shared" si="45"/>
        <v>0</v>
      </c>
      <c r="AS347" s="123" t="e">
        <f t="shared" si="46"/>
        <v>#N/A</v>
      </c>
    </row>
    <row r="348" spans="1:45" ht="12.95" customHeight="1" x14ac:dyDescent="0.2">
      <c r="A348" s="130">
        <v>346</v>
      </c>
      <c r="B348" s="177">
        <f>IF(OR(COUNTIF($B$2:$B347,Input!$F364)&lt;1,COUNTIF($O$2:$O347,Input!$C364)&lt;1),Input!F364,0)</f>
        <v>0</v>
      </c>
      <c r="C348" s="177">
        <f>IF(OR(COUNTIF($B$2:$B347,Input!$F364)&lt;1,COUNTIF($O$2:$O347,Input!$C364)&lt;1),Input!G364,0)</f>
        <v>0</v>
      </c>
      <c r="D348" s="177">
        <f>IF(OR(COUNTIF($B$2:$B347,Input!$F364)&lt;1,COUNTIF($O$2:$O347,Input!$C364)&lt;1),Input!H364,0)</f>
        <v>0</v>
      </c>
      <c r="E348" s="177">
        <f>IF(OR(COUNTIF($B$2:$B347,Input!$F364)&lt;1,COUNTIF($O$2:$O347,Input!$C364)&lt;1),Input!I364,0)</f>
        <v>0</v>
      </c>
      <c r="F348" s="177">
        <f>IF(OR(COUNTIF($B$2:$B347,Input!$F364)&lt;1,COUNTIF($O$2:$O347,Input!$C364)&lt;1),Input!J364,0)</f>
        <v>0</v>
      </c>
      <c r="G348" s="177">
        <f>IF(OR(COUNTIF($B$2:$B347,Input!$F364)&lt;1,COUNTIF($O$2:$O347,Input!$C364)&lt;1),Input!K364,0)</f>
        <v>0</v>
      </c>
      <c r="H348" s="177">
        <f>IF(OR(COUNTIF($B$2:$B347,Input!$F364)&lt;1,COUNTIF($O$2:$O347,Input!$C364)&lt;1),Input!L364,0)</f>
        <v>0</v>
      </c>
      <c r="I348" s="177">
        <f>IF(OR(COUNTIF($B$2:$B347,Input!$F364)&lt;1,COUNTIF($O$2:$O347,Input!$C364)&lt;1),Input!M364,0)</f>
        <v>0</v>
      </c>
      <c r="J348" s="177">
        <f>IF(OR(COUNTIF($B$2:$B347,Input!$F364)&lt;1,COUNTIF($O$2:$O347,Input!$C364)&lt;1),Input!N364,0)</f>
        <v>0</v>
      </c>
      <c r="K348" s="177">
        <f>IF(OR(COUNTIF($B$2:$B347,Input!$F364)&lt;1,COUNTIF($O$2:$O347,Input!$C364)&lt;1),Input!O364,0)</f>
        <v>0</v>
      </c>
      <c r="L348" s="177">
        <f>IF(OR(COUNTIF($B$2:$B347,Input!$F364)&lt;1,COUNTIF($O$2:$O347,Input!$C364)&lt;1),Input!P364,0)</f>
        <v>0</v>
      </c>
      <c r="M348" s="129" t="str">
        <f t="shared" si="42"/>
        <v/>
      </c>
      <c r="N348" s="161">
        <f t="shared" si="48"/>
        <v>0</v>
      </c>
      <c r="O348" s="168">
        <f>Input!C364</f>
        <v>0</v>
      </c>
      <c r="P348" s="168"/>
      <c r="R348" s="131">
        <f t="shared" si="49"/>
        <v>0</v>
      </c>
      <c r="S348" s="133" t="str">
        <f t="shared" si="47"/>
        <v xml:space="preserve"> </v>
      </c>
      <c r="T348" s="133"/>
      <c r="U348" s="132" t="str">
        <f>_xlfn.IFNA(IF($D348=0,LOOKUP($F348,{0.1,0.2,0.3,0.4,0.5,0.6,0.7,0.8,0.9,1},{22,34,46,58,70,82,94,106,118,130}),""),"")</f>
        <v/>
      </c>
      <c r="V348" s="132" t="str">
        <f>_xlfn.IFNA(IF($D348=1,LOOKUP($F348,{0.1,0.2,0.3,0.4,0.5,0.6,0.7,0.8,0.9,1},{23,35,47,59,71,83,95,107,119,131}),""),"")</f>
        <v/>
      </c>
      <c r="W348" s="132" t="str">
        <f>_xlfn.IFNA(IF($D348=2,LOOKUP($F348,{0.1,0.2,0.3,0.4,0.5,0.6,0.7,0.8,0.9,1},{24,36,48,60,72,84,96,108,120,132}),""),"")</f>
        <v/>
      </c>
      <c r="X348" s="132" t="str">
        <f>_xlfn.IFNA(IF($D348=3,LOOKUP($F348,{0.1,0.2,0.3,0.4,0.5,0.6,0.7,0.8,0.9,1},{25,37,49,61,73,85,97,109,121,133}),""),"")</f>
        <v/>
      </c>
      <c r="Y348" s="132" t="str">
        <f>_xlfn.IFNA(IF($D348=4,LOOKUP($F348,{0.1,0.2,0.3,0.4,0.5,0.6,0.7,0.8,0.9,1},{26,38,50,62,74,86,98,110,122,134}),""),"")</f>
        <v/>
      </c>
      <c r="Z348" s="132" t="str">
        <f>_xlfn.IFNA(IF($D348=5,LOOKUP($F348,{0.1,0.2,0.3,0.4,0.5,0.6,0.7,0.8,0.9,1},{27,39,51,63,75,87,99,111,123,135}),""),"")</f>
        <v/>
      </c>
      <c r="AA348" s="132">
        <f t="shared" si="43"/>
        <v>0</v>
      </c>
      <c r="AB348" s="132" t="str">
        <f t="shared" si="44"/>
        <v>00</v>
      </c>
      <c r="AC348" s="82" t="e">
        <f>VLOOKUP(AB348,'AMI Ref'!T:U,2,FALSE)</f>
        <v>#N/A</v>
      </c>
      <c r="AD348" s="124"/>
      <c r="AE348" s="81" t="str">
        <f>_xlfn.IFNA(IF($D348=0,IF($J348="Not Paid by Tenant",0,INDEX('AMI Ref'!$K$5:$N$5,MATCH($J348,{"Oil","Gas","Electric - Other","ELECTRIC - HEAT PUMP"},0))),0),"")</f>
        <v/>
      </c>
      <c r="AF348" s="81">
        <f>_xlfn.IFNA(IF($D348=1,IF($J348="Not Paid by Tenant",0,INDEX('AMI Ref'!$K$6:$N$6,MATCH($J348,{"Oil","Gas","Electric - Other","ELECTRIC - HEAT PUMP"},0))),0),"")</f>
        <v>0</v>
      </c>
      <c r="AG348" s="81">
        <f>_xlfn.IFNA(IF($D348=2,IF($J348="Not Paid by Tenant",0,INDEX('AMI Ref'!$K$7:$N$7,MATCH($J348,{"Oil","Gas","Electric - Other","ELECTRIC - HEAT PUMP"},0))),0),"")</f>
        <v>0</v>
      </c>
      <c r="AH348" s="81">
        <f>_xlfn.IFNA(IF($D348=3,IF($J348="Not Paid by Tenant",0,INDEX('AMI Ref'!$K$8:$N$8,MATCH($J348,{"Oil","Gas","Electric - Other","ELECTRIC - HEAT PUMP"},0))),0),"")</f>
        <v>0</v>
      </c>
      <c r="AI348" s="81">
        <f>_xlfn.IFNA(IF($D348=4,IF($J348="Not Paid by Tenant",0,INDEX('AMI Ref'!$K$9:$N$9,MATCH($J348,{"Oil","Gas","Electric - Other","ELECTRIC - HEAT PUMP"},0))),0),"")</f>
        <v>0</v>
      </c>
      <c r="AJ348" s="81">
        <f>_xlfn.IFNA(IF($D348=5,IF($J348="Not Paid by Tenant",0,INDEX('AMI Ref'!$K$10:$N$10,MATCH($J348,{"Oil","Gas","Electric - Other","ELECTRIC - HEAT PUMP"},0))),0),"")</f>
        <v>0</v>
      </c>
      <c r="AK348" s="128"/>
      <c r="AL348" s="81" t="str">
        <f>_xlfn.IFNA(IF($D348=0,IF($K348="Not Paid by Tenant",0,INDEX('AMI Ref'!$O$5:$R$5,MATCH($K348,{"Oil","Gas","Electric - Other","Electric ccASHP - split"},0))),0),"")</f>
        <v/>
      </c>
      <c r="AM348" s="81">
        <f>_xlfn.IFNA(IF($D348=1,IF($K348="Not Paid by Tenant",0,INDEX('AMI Ref'!$O$6:$R$6,MATCH($K348,{"Oil","Gas","Electric - Other","Electric ccASHP - split"},0))),0),"")</f>
        <v>0</v>
      </c>
      <c r="AN348" s="81">
        <f>_xlfn.IFNA(IF($D348=2,IF($K348="Not Paid by Tenant",0,INDEX('AMI Ref'!$O$7:$R$7,MATCH($K348,{"Oil","Gas","Electric - Other","Electric ccASHP - split"},0))),0),"")</f>
        <v>0</v>
      </c>
      <c r="AO348" s="81">
        <f>_xlfn.IFNA(IF($D348=3,IF($K348="Not Paid by Tenant",0,INDEX('AMI Ref'!$O$8:$R$8,MATCH($K348,{"Oil","Gas","Electric - Other","Electric ccASHP - split"},0))),0),"")</f>
        <v>0</v>
      </c>
      <c r="AP348" s="81">
        <f>_xlfn.IFNA(IF($D348=4,IF($K348="Not Paid by Tenant",0,INDEX('AMI Ref'!$O$9:$R$9,MATCH($K348,{"Oil","Gas","Electric - Other","Electric ccASHP - split"},0))),0),"")</f>
        <v>0</v>
      </c>
      <c r="AQ348" s="81">
        <f>_xlfn.IFNA(IF($D348=5,IF($K348="Not Paid by Tenant",0,INDEX('AMI Ref'!$O$10:$R$10,MATCH($K348,{"Oil","Gas","Electric - Other","Electric ccASHP - split"},0))),0),"")</f>
        <v>0</v>
      </c>
      <c r="AR348" s="124">
        <f t="shared" si="45"/>
        <v>0</v>
      </c>
      <c r="AS348" s="123" t="e">
        <f t="shared" si="46"/>
        <v>#N/A</v>
      </c>
    </row>
    <row r="349" spans="1:45" ht="12.95" customHeight="1" x14ac:dyDescent="0.2">
      <c r="A349" s="130">
        <v>347</v>
      </c>
      <c r="B349" s="177">
        <f>IF(OR(COUNTIF($B$2:$B348,Input!$F365)&lt;1,COUNTIF($O$2:$O348,Input!$C365)&lt;1),Input!F365,0)</f>
        <v>0</v>
      </c>
      <c r="C349" s="177">
        <f>IF(OR(COUNTIF($B$2:$B348,Input!$F365)&lt;1,COUNTIF($O$2:$O348,Input!$C365)&lt;1),Input!G365,0)</f>
        <v>0</v>
      </c>
      <c r="D349" s="177">
        <f>IF(OR(COUNTIF($B$2:$B348,Input!$F365)&lt;1,COUNTIF($O$2:$O348,Input!$C365)&lt;1),Input!H365,0)</f>
        <v>0</v>
      </c>
      <c r="E349" s="177">
        <f>IF(OR(COUNTIF($B$2:$B348,Input!$F365)&lt;1,COUNTIF($O$2:$O348,Input!$C365)&lt;1),Input!I365,0)</f>
        <v>0</v>
      </c>
      <c r="F349" s="177">
        <f>IF(OR(COUNTIF($B$2:$B348,Input!$F365)&lt;1,COUNTIF($O$2:$O348,Input!$C365)&lt;1),Input!J365,0)</f>
        <v>0</v>
      </c>
      <c r="G349" s="177">
        <f>IF(OR(COUNTIF($B$2:$B348,Input!$F365)&lt;1,COUNTIF($O$2:$O348,Input!$C365)&lt;1),Input!K365,0)</f>
        <v>0</v>
      </c>
      <c r="H349" s="177">
        <f>IF(OR(COUNTIF($B$2:$B348,Input!$F365)&lt;1,COUNTIF($O$2:$O348,Input!$C365)&lt;1),Input!L365,0)</f>
        <v>0</v>
      </c>
      <c r="I349" s="177">
        <f>IF(OR(COUNTIF($B$2:$B348,Input!$F365)&lt;1,COUNTIF($O$2:$O348,Input!$C365)&lt;1),Input!M365,0)</f>
        <v>0</v>
      </c>
      <c r="J349" s="177">
        <f>IF(OR(COUNTIF($B$2:$B348,Input!$F365)&lt;1,COUNTIF($O$2:$O348,Input!$C365)&lt;1),Input!N365,0)</f>
        <v>0</v>
      </c>
      <c r="K349" s="177">
        <f>IF(OR(COUNTIF($B$2:$B348,Input!$F365)&lt;1,COUNTIF($O$2:$O348,Input!$C365)&lt;1),Input!O365,0)</f>
        <v>0</v>
      </c>
      <c r="L349" s="177">
        <f>IF(OR(COUNTIF($B$2:$B348,Input!$F365)&lt;1,COUNTIF($O$2:$O348,Input!$C365)&lt;1),Input!P365,0)</f>
        <v>0</v>
      </c>
      <c r="M349" s="129" t="str">
        <f t="shared" si="42"/>
        <v/>
      </c>
      <c r="N349" s="161">
        <f t="shared" si="48"/>
        <v>0</v>
      </c>
      <c r="O349" s="168">
        <f>Input!C365</f>
        <v>0</v>
      </c>
      <c r="P349" s="168"/>
      <c r="R349" s="131">
        <f t="shared" si="49"/>
        <v>0</v>
      </c>
      <c r="S349" s="133" t="str">
        <f t="shared" si="47"/>
        <v xml:space="preserve"> </v>
      </c>
      <c r="T349" s="133"/>
      <c r="U349" s="132" t="str">
        <f>_xlfn.IFNA(IF($D349=0,LOOKUP($F349,{0.1,0.2,0.3,0.4,0.5,0.6,0.7,0.8,0.9,1},{22,34,46,58,70,82,94,106,118,130}),""),"")</f>
        <v/>
      </c>
      <c r="V349" s="132" t="str">
        <f>_xlfn.IFNA(IF($D349=1,LOOKUP($F349,{0.1,0.2,0.3,0.4,0.5,0.6,0.7,0.8,0.9,1},{23,35,47,59,71,83,95,107,119,131}),""),"")</f>
        <v/>
      </c>
      <c r="W349" s="132" t="str">
        <f>_xlfn.IFNA(IF($D349=2,LOOKUP($F349,{0.1,0.2,0.3,0.4,0.5,0.6,0.7,0.8,0.9,1},{24,36,48,60,72,84,96,108,120,132}),""),"")</f>
        <v/>
      </c>
      <c r="X349" s="132" t="str">
        <f>_xlfn.IFNA(IF($D349=3,LOOKUP($F349,{0.1,0.2,0.3,0.4,0.5,0.6,0.7,0.8,0.9,1},{25,37,49,61,73,85,97,109,121,133}),""),"")</f>
        <v/>
      </c>
      <c r="Y349" s="132" t="str">
        <f>_xlfn.IFNA(IF($D349=4,LOOKUP($F349,{0.1,0.2,0.3,0.4,0.5,0.6,0.7,0.8,0.9,1},{26,38,50,62,74,86,98,110,122,134}),""),"")</f>
        <v/>
      </c>
      <c r="Z349" s="132" t="str">
        <f>_xlfn.IFNA(IF($D349=5,LOOKUP($F349,{0.1,0.2,0.3,0.4,0.5,0.6,0.7,0.8,0.9,1},{27,39,51,63,75,87,99,111,123,135}),""),"")</f>
        <v/>
      </c>
      <c r="AA349" s="132">
        <f t="shared" si="43"/>
        <v>0</v>
      </c>
      <c r="AB349" s="132" t="str">
        <f t="shared" si="44"/>
        <v>00</v>
      </c>
      <c r="AC349" s="82" t="e">
        <f>VLOOKUP(AB349,'AMI Ref'!T:U,2,FALSE)</f>
        <v>#N/A</v>
      </c>
      <c r="AD349" s="124"/>
      <c r="AE349" s="81" t="str">
        <f>_xlfn.IFNA(IF($D349=0,IF($J349="Not Paid by Tenant",0,INDEX('AMI Ref'!$K$5:$N$5,MATCH($J349,{"Oil","Gas","Electric - Other","ELECTRIC - HEAT PUMP"},0))),0),"")</f>
        <v/>
      </c>
      <c r="AF349" s="81">
        <f>_xlfn.IFNA(IF($D349=1,IF($J349="Not Paid by Tenant",0,INDEX('AMI Ref'!$K$6:$N$6,MATCH($J349,{"Oil","Gas","Electric - Other","ELECTRIC - HEAT PUMP"},0))),0),"")</f>
        <v>0</v>
      </c>
      <c r="AG349" s="81">
        <f>_xlfn.IFNA(IF($D349=2,IF($J349="Not Paid by Tenant",0,INDEX('AMI Ref'!$K$7:$N$7,MATCH($J349,{"Oil","Gas","Electric - Other","ELECTRIC - HEAT PUMP"},0))),0),"")</f>
        <v>0</v>
      </c>
      <c r="AH349" s="81">
        <f>_xlfn.IFNA(IF($D349=3,IF($J349="Not Paid by Tenant",0,INDEX('AMI Ref'!$K$8:$N$8,MATCH($J349,{"Oil","Gas","Electric - Other","ELECTRIC - HEAT PUMP"},0))),0),"")</f>
        <v>0</v>
      </c>
      <c r="AI349" s="81">
        <f>_xlfn.IFNA(IF($D349=4,IF($J349="Not Paid by Tenant",0,INDEX('AMI Ref'!$K$9:$N$9,MATCH($J349,{"Oil","Gas","Electric - Other","ELECTRIC - HEAT PUMP"},0))),0),"")</f>
        <v>0</v>
      </c>
      <c r="AJ349" s="81">
        <f>_xlfn.IFNA(IF($D349=5,IF($J349="Not Paid by Tenant",0,INDEX('AMI Ref'!$K$10:$N$10,MATCH($J349,{"Oil","Gas","Electric - Other","ELECTRIC - HEAT PUMP"},0))),0),"")</f>
        <v>0</v>
      </c>
      <c r="AK349" s="128"/>
      <c r="AL349" s="81" t="str">
        <f>_xlfn.IFNA(IF($D349=0,IF($K349="Not Paid by Tenant",0,INDEX('AMI Ref'!$O$5:$R$5,MATCH($K349,{"Oil","Gas","Electric - Other","Electric ccASHP - split"},0))),0),"")</f>
        <v/>
      </c>
      <c r="AM349" s="81">
        <f>_xlfn.IFNA(IF($D349=1,IF($K349="Not Paid by Tenant",0,INDEX('AMI Ref'!$O$6:$R$6,MATCH($K349,{"Oil","Gas","Electric - Other","Electric ccASHP - split"},0))),0),"")</f>
        <v>0</v>
      </c>
      <c r="AN349" s="81">
        <f>_xlfn.IFNA(IF($D349=2,IF($K349="Not Paid by Tenant",0,INDEX('AMI Ref'!$O$7:$R$7,MATCH($K349,{"Oil","Gas","Electric - Other","Electric ccASHP - split"},0))),0),"")</f>
        <v>0</v>
      </c>
      <c r="AO349" s="81">
        <f>_xlfn.IFNA(IF($D349=3,IF($K349="Not Paid by Tenant",0,INDEX('AMI Ref'!$O$8:$R$8,MATCH($K349,{"Oil","Gas","Electric - Other","Electric ccASHP - split"},0))),0),"")</f>
        <v>0</v>
      </c>
      <c r="AP349" s="81">
        <f>_xlfn.IFNA(IF($D349=4,IF($K349="Not Paid by Tenant",0,INDEX('AMI Ref'!$O$9:$R$9,MATCH($K349,{"Oil","Gas","Electric - Other","Electric ccASHP - split"},0))),0),"")</f>
        <v>0</v>
      </c>
      <c r="AQ349" s="81">
        <f>_xlfn.IFNA(IF($D349=5,IF($K349="Not Paid by Tenant",0,INDEX('AMI Ref'!$O$10:$R$10,MATCH($K349,{"Oil","Gas","Electric - Other","Electric ccASHP - split"},0))),0),"")</f>
        <v>0</v>
      </c>
      <c r="AR349" s="124">
        <f t="shared" si="45"/>
        <v>0</v>
      </c>
      <c r="AS349" s="123" t="e">
        <f t="shared" si="46"/>
        <v>#N/A</v>
      </c>
    </row>
    <row r="350" spans="1:45" ht="12.95" customHeight="1" x14ac:dyDescent="0.2">
      <c r="A350" s="130">
        <v>348</v>
      </c>
      <c r="B350" s="177">
        <f>IF(OR(COUNTIF($B$2:$B349,Input!$F366)&lt;1,COUNTIF($O$2:$O349,Input!$C366)&lt;1),Input!F366,0)</f>
        <v>0</v>
      </c>
      <c r="C350" s="177">
        <f>IF(OR(COUNTIF($B$2:$B349,Input!$F366)&lt;1,COUNTIF($O$2:$O349,Input!$C366)&lt;1),Input!G366,0)</f>
        <v>0</v>
      </c>
      <c r="D350" s="177">
        <f>IF(OR(COUNTIF($B$2:$B349,Input!$F366)&lt;1,COUNTIF($O$2:$O349,Input!$C366)&lt;1),Input!H366,0)</f>
        <v>0</v>
      </c>
      <c r="E350" s="177">
        <f>IF(OR(COUNTIF($B$2:$B349,Input!$F366)&lt;1,COUNTIF($O$2:$O349,Input!$C366)&lt;1),Input!I366,0)</f>
        <v>0</v>
      </c>
      <c r="F350" s="177">
        <f>IF(OR(COUNTIF($B$2:$B349,Input!$F366)&lt;1,COUNTIF($O$2:$O349,Input!$C366)&lt;1),Input!J366,0)</f>
        <v>0</v>
      </c>
      <c r="G350" s="177">
        <f>IF(OR(COUNTIF($B$2:$B349,Input!$F366)&lt;1,COUNTIF($O$2:$O349,Input!$C366)&lt;1),Input!K366,0)</f>
        <v>0</v>
      </c>
      <c r="H350" s="177">
        <f>IF(OR(COUNTIF($B$2:$B349,Input!$F366)&lt;1,COUNTIF($O$2:$O349,Input!$C366)&lt;1),Input!L366,0)</f>
        <v>0</v>
      </c>
      <c r="I350" s="177">
        <f>IF(OR(COUNTIF($B$2:$B349,Input!$F366)&lt;1,COUNTIF($O$2:$O349,Input!$C366)&lt;1),Input!M366,0)</f>
        <v>0</v>
      </c>
      <c r="J350" s="177">
        <f>IF(OR(COUNTIF($B$2:$B349,Input!$F366)&lt;1,COUNTIF($O$2:$O349,Input!$C366)&lt;1),Input!N366,0)</f>
        <v>0</v>
      </c>
      <c r="K350" s="177">
        <f>IF(OR(COUNTIF($B$2:$B349,Input!$F366)&lt;1,COUNTIF($O$2:$O349,Input!$C366)&lt;1),Input!O366,0)</f>
        <v>0</v>
      </c>
      <c r="L350" s="177">
        <f>IF(OR(COUNTIF($B$2:$B349,Input!$F366)&lt;1,COUNTIF($O$2:$O349,Input!$C366)&lt;1),Input!P366,0)</f>
        <v>0</v>
      </c>
      <c r="M350" s="129" t="str">
        <f t="shared" si="42"/>
        <v/>
      </c>
      <c r="N350" s="161">
        <f t="shared" si="48"/>
        <v>0</v>
      </c>
      <c r="O350" s="168">
        <f>Input!C366</f>
        <v>0</v>
      </c>
      <c r="P350" s="168"/>
      <c r="R350" s="131">
        <f t="shared" si="49"/>
        <v>0</v>
      </c>
      <c r="S350" s="133" t="str">
        <f t="shared" si="47"/>
        <v xml:space="preserve"> </v>
      </c>
      <c r="T350" s="133"/>
      <c r="U350" s="132" t="str">
        <f>_xlfn.IFNA(IF($D350=0,LOOKUP($F350,{0.1,0.2,0.3,0.4,0.5,0.6,0.7,0.8,0.9,1},{22,34,46,58,70,82,94,106,118,130}),""),"")</f>
        <v/>
      </c>
      <c r="V350" s="132" t="str">
        <f>_xlfn.IFNA(IF($D350=1,LOOKUP($F350,{0.1,0.2,0.3,0.4,0.5,0.6,0.7,0.8,0.9,1},{23,35,47,59,71,83,95,107,119,131}),""),"")</f>
        <v/>
      </c>
      <c r="W350" s="132" t="str">
        <f>_xlfn.IFNA(IF($D350=2,LOOKUP($F350,{0.1,0.2,0.3,0.4,0.5,0.6,0.7,0.8,0.9,1},{24,36,48,60,72,84,96,108,120,132}),""),"")</f>
        <v/>
      </c>
      <c r="X350" s="132" t="str">
        <f>_xlfn.IFNA(IF($D350=3,LOOKUP($F350,{0.1,0.2,0.3,0.4,0.5,0.6,0.7,0.8,0.9,1},{25,37,49,61,73,85,97,109,121,133}),""),"")</f>
        <v/>
      </c>
      <c r="Y350" s="132" t="str">
        <f>_xlfn.IFNA(IF($D350=4,LOOKUP($F350,{0.1,0.2,0.3,0.4,0.5,0.6,0.7,0.8,0.9,1},{26,38,50,62,74,86,98,110,122,134}),""),"")</f>
        <v/>
      </c>
      <c r="Z350" s="132" t="str">
        <f>_xlfn.IFNA(IF($D350=5,LOOKUP($F350,{0.1,0.2,0.3,0.4,0.5,0.6,0.7,0.8,0.9,1},{27,39,51,63,75,87,99,111,123,135}),""),"")</f>
        <v/>
      </c>
      <c r="AA350" s="132">
        <f t="shared" si="43"/>
        <v>0</v>
      </c>
      <c r="AB350" s="132" t="str">
        <f t="shared" si="44"/>
        <v>00</v>
      </c>
      <c r="AC350" s="82" t="e">
        <f>VLOOKUP(AB350,'AMI Ref'!T:U,2,FALSE)</f>
        <v>#N/A</v>
      </c>
      <c r="AD350" s="124"/>
      <c r="AE350" s="81" t="str">
        <f>_xlfn.IFNA(IF($D350=0,IF($J350="Not Paid by Tenant",0,INDEX('AMI Ref'!$K$5:$N$5,MATCH($J350,{"Oil","Gas","Electric - Other","ELECTRIC - HEAT PUMP"},0))),0),"")</f>
        <v/>
      </c>
      <c r="AF350" s="81">
        <f>_xlfn.IFNA(IF($D350=1,IF($J350="Not Paid by Tenant",0,INDEX('AMI Ref'!$K$6:$N$6,MATCH($J350,{"Oil","Gas","Electric - Other","ELECTRIC - HEAT PUMP"},0))),0),"")</f>
        <v>0</v>
      </c>
      <c r="AG350" s="81">
        <f>_xlfn.IFNA(IF($D350=2,IF($J350="Not Paid by Tenant",0,INDEX('AMI Ref'!$K$7:$N$7,MATCH($J350,{"Oil","Gas","Electric - Other","ELECTRIC - HEAT PUMP"},0))),0),"")</f>
        <v>0</v>
      </c>
      <c r="AH350" s="81">
        <f>_xlfn.IFNA(IF($D350=3,IF($J350="Not Paid by Tenant",0,INDEX('AMI Ref'!$K$8:$N$8,MATCH($J350,{"Oil","Gas","Electric - Other","ELECTRIC - HEAT PUMP"},0))),0),"")</f>
        <v>0</v>
      </c>
      <c r="AI350" s="81">
        <f>_xlfn.IFNA(IF($D350=4,IF($J350="Not Paid by Tenant",0,INDEX('AMI Ref'!$K$9:$N$9,MATCH($J350,{"Oil","Gas","Electric - Other","ELECTRIC - HEAT PUMP"},0))),0),"")</f>
        <v>0</v>
      </c>
      <c r="AJ350" s="81">
        <f>_xlfn.IFNA(IF($D350=5,IF($J350="Not Paid by Tenant",0,INDEX('AMI Ref'!$K$10:$N$10,MATCH($J350,{"Oil","Gas","Electric - Other","ELECTRIC - HEAT PUMP"},0))),0),"")</f>
        <v>0</v>
      </c>
      <c r="AK350" s="128"/>
      <c r="AL350" s="81" t="str">
        <f>_xlfn.IFNA(IF($D350=0,IF($K350="Not Paid by Tenant",0,INDEX('AMI Ref'!$O$5:$R$5,MATCH($K350,{"Oil","Gas","Electric - Other","Electric ccASHP - split"},0))),0),"")</f>
        <v/>
      </c>
      <c r="AM350" s="81">
        <f>_xlfn.IFNA(IF($D350=1,IF($K350="Not Paid by Tenant",0,INDEX('AMI Ref'!$O$6:$R$6,MATCH($K350,{"Oil","Gas","Electric - Other","Electric ccASHP - split"},0))),0),"")</f>
        <v>0</v>
      </c>
      <c r="AN350" s="81">
        <f>_xlfn.IFNA(IF($D350=2,IF($K350="Not Paid by Tenant",0,INDEX('AMI Ref'!$O$7:$R$7,MATCH($K350,{"Oil","Gas","Electric - Other","Electric ccASHP - split"},0))),0),"")</f>
        <v>0</v>
      </c>
      <c r="AO350" s="81">
        <f>_xlfn.IFNA(IF($D350=3,IF($K350="Not Paid by Tenant",0,INDEX('AMI Ref'!$O$8:$R$8,MATCH($K350,{"Oil","Gas","Electric - Other","Electric ccASHP - split"},0))),0),"")</f>
        <v>0</v>
      </c>
      <c r="AP350" s="81">
        <f>_xlfn.IFNA(IF($D350=4,IF($K350="Not Paid by Tenant",0,INDEX('AMI Ref'!$O$9:$R$9,MATCH($K350,{"Oil","Gas","Electric - Other","Electric ccASHP - split"},0))),0),"")</f>
        <v>0</v>
      </c>
      <c r="AQ350" s="81">
        <f>_xlfn.IFNA(IF($D350=5,IF($K350="Not Paid by Tenant",0,INDEX('AMI Ref'!$O$10:$R$10,MATCH($K350,{"Oil","Gas","Electric - Other","Electric ccASHP - split"},0))),0),"")</f>
        <v>0</v>
      </c>
      <c r="AR350" s="124">
        <f t="shared" si="45"/>
        <v>0</v>
      </c>
      <c r="AS350" s="123" t="e">
        <f t="shared" si="46"/>
        <v>#N/A</v>
      </c>
    </row>
    <row r="351" spans="1:45" ht="12.95" customHeight="1" x14ac:dyDescent="0.2">
      <c r="A351" s="130">
        <v>349</v>
      </c>
      <c r="B351" s="177">
        <f>IF(OR(COUNTIF($B$2:$B350,Input!$F367)&lt;1,COUNTIF($O$2:$O350,Input!$C367)&lt;1),Input!F367,0)</f>
        <v>0</v>
      </c>
      <c r="C351" s="177">
        <f>IF(OR(COUNTIF($B$2:$B350,Input!$F367)&lt;1,COUNTIF($O$2:$O350,Input!$C367)&lt;1),Input!G367,0)</f>
        <v>0</v>
      </c>
      <c r="D351" s="177">
        <f>IF(OR(COUNTIF($B$2:$B350,Input!$F367)&lt;1,COUNTIF($O$2:$O350,Input!$C367)&lt;1),Input!H367,0)</f>
        <v>0</v>
      </c>
      <c r="E351" s="177">
        <f>IF(OR(COUNTIF($B$2:$B350,Input!$F367)&lt;1,COUNTIF($O$2:$O350,Input!$C367)&lt;1),Input!I367,0)</f>
        <v>0</v>
      </c>
      <c r="F351" s="177">
        <f>IF(OR(COUNTIF($B$2:$B350,Input!$F367)&lt;1,COUNTIF($O$2:$O350,Input!$C367)&lt;1),Input!J367,0)</f>
        <v>0</v>
      </c>
      <c r="G351" s="177">
        <f>IF(OR(COUNTIF($B$2:$B350,Input!$F367)&lt;1,COUNTIF($O$2:$O350,Input!$C367)&lt;1),Input!K367,0)</f>
        <v>0</v>
      </c>
      <c r="H351" s="177">
        <f>IF(OR(COUNTIF($B$2:$B350,Input!$F367)&lt;1,COUNTIF($O$2:$O350,Input!$C367)&lt;1),Input!L367,0)</f>
        <v>0</v>
      </c>
      <c r="I351" s="177">
        <f>IF(OR(COUNTIF($B$2:$B350,Input!$F367)&lt;1,COUNTIF($O$2:$O350,Input!$C367)&lt;1),Input!M367,0)</f>
        <v>0</v>
      </c>
      <c r="J351" s="177">
        <f>IF(OR(COUNTIF($B$2:$B350,Input!$F367)&lt;1,COUNTIF($O$2:$O350,Input!$C367)&lt;1),Input!N367,0)</f>
        <v>0</v>
      </c>
      <c r="K351" s="177">
        <f>IF(OR(COUNTIF($B$2:$B350,Input!$F367)&lt;1,COUNTIF($O$2:$O350,Input!$C367)&lt;1),Input!O367,0)</f>
        <v>0</v>
      </c>
      <c r="L351" s="177">
        <f>IF(OR(COUNTIF($B$2:$B350,Input!$F367)&lt;1,COUNTIF($O$2:$O350,Input!$C367)&lt;1),Input!P367,0)</f>
        <v>0</v>
      </c>
      <c r="M351" s="129" t="str">
        <f t="shared" si="42"/>
        <v/>
      </c>
      <c r="N351" s="161">
        <f t="shared" si="48"/>
        <v>0</v>
      </c>
      <c r="O351" s="168">
        <f>Input!C367</f>
        <v>0</v>
      </c>
      <c r="P351" s="168"/>
      <c r="R351" s="131">
        <f t="shared" si="49"/>
        <v>0</v>
      </c>
      <c r="S351" s="133" t="str">
        <f t="shared" si="47"/>
        <v xml:space="preserve"> </v>
      </c>
      <c r="T351" s="133"/>
      <c r="U351" s="132" t="str">
        <f>_xlfn.IFNA(IF($D351=0,LOOKUP($F351,{0.1,0.2,0.3,0.4,0.5,0.6,0.7,0.8,0.9,1},{22,34,46,58,70,82,94,106,118,130}),""),"")</f>
        <v/>
      </c>
      <c r="V351" s="132" t="str">
        <f>_xlfn.IFNA(IF($D351=1,LOOKUP($F351,{0.1,0.2,0.3,0.4,0.5,0.6,0.7,0.8,0.9,1},{23,35,47,59,71,83,95,107,119,131}),""),"")</f>
        <v/>
      </c>
      <c r="W351" s="132" t="str">
        <f>_xlfn.IFNA(IF($D351=2,LOOKUP($F351,{0.1,0.2,0.3,0.4,0.5,0.6,0.7,0.8,0.9,1},{24,36,48,60,72,84,96,108,120,132}),""),"")</f>
        <v/>
      </c>
      <c r="X351" s="132" t="str">
        <f>_xlfn.IFNA(IF($D351=3,LOOKUP($F351,{0.1,0.2,0.3,0.4,0.5,0.6,0.7,0.8,0.9,1},{25,37,49,61,73,85,97,109,121,133}),""),"")</f>
        <v/>
      </c>
      <c r="Y351" s="132" t="str">
        <f>_xlfn.IFNA(IF($D351=4,LOOKUP($F351,{0.1,0.2,0.3,0.4,0.5,0.6,0.7,0.8,0.9,1},{26,38,50,62,74,86,98,110,122,134}),""),"")</f>
        <v/>
      </c>
      <c r="Z351" s="132" t="str">
        <f>_xlfn.IFNA(IF($D351=5,LOOKUP($F351,{0.1,0.2,0.3,0.4,0.5,0.6,0.7,0.8,0.9,1},{27,39,51,63,75,87,99,111,123,135}),""),"")</f>
        <v/>
      </c>
      <c r="AA351" s="132">
        <f t="shared" si="43"/>
        <v>0</v>
      </c>
      <c r="AB351" s="132" t="str">
        <f t="shared" si="44"/>
        <v>00</v>
      </c>
      <c r="AC351" s="82" t="e">
        <f>VLOOKUP(AB351,'AMI Ref'!T:U,2,FALSE)</f>
        <v>#N/A</v>
      </c>
      <c r="AD351" s="124"/>
      <c r="AE351" s="81" t="str">
        <f>_xlfn.IFNA(IF($D351=0,IF($J351="Not Paid by Tenant",0,INDEX('AMI Ref'!$K$5:$N$5,MATCH($J351,{"Oil","Gas","Electric - Other","ELECTRIC - HEAT PUMP"},0))),0),"")</f>
        <v/>
      </c>
      <c r="AF351" s="81">
        <f>_xlfn.IFNA(IF($D351=1,IF($J351="Not Paid by Tenant",0,INDEX('AMI Ref'!$K$6:$N$6,MATCH($J351,{"Oil","Gas","Electric - Other","ELECTRIC - HEAT PUMP"},0))),0),"")</f>
        <v>0</v>
      </c>
      <c r="AG351" s="81">
        <f>_xlfn.IFNA(IF($D351=2,IF($J351="Not Paid by Tenant",0,INDEX('AMI Ref'!$K$7:$N$7,MATCH($J351,{"Oil","Gas","Electric - Other","ELECTRIC - HEAT PUMP"},0))),0),"")</f>
        <v>0</v>
      </c>
      <c r="AH351" s="81">
        <f>_xlfn.IFNA(IF($D351=3,IF($J351="Not Paid by Tenant",0,INDEX('AMI Ref'!$K$8:$N$8,MATCH($J351,{"Oil","Gas","Electric - Other","ELECTRIC - HEAT PUMP"},0))),0),"")</f>
        <v>0</v>
      </c>
      <c r="AI351" s="81">
        <f>_xlfn.IFNA(IF($D351=4,IF($J351="Not Paid by Tenant",0,INDEX('AMI Ref'!$K$9:$N$9,MATCH($J351,{"Oil","Gas","Electric - Other","ELECTRIC - HEAT PUMP"},0))),0),"")</f>
        <v>0</v>
      </c>
      <c r="AJ351" s="81">
        <f>_xlfn.IFNA(IF($D351=5,IF($J351="Not Paid by Tenant",0,INDEX('AMI Ref'!$K$10:$N$10,MATCH($J351,{"Oil","Gas","Electric - Other","ELECTRIC - HEAT PUMP"},0))),0),"")</f>
        <v>0</v>
      </c>
      <c r="AK351" s="128"/>
      <c r="AL351" s="81" t="str">
        <f>_xlfn.IFNA(IF($D351=0,IF($K351="Not Paid by Tenant",0,INDEX('AMI Ref'!$O$5:$R$5,MATCH($K351,{"Oil","Gas","Electric - Other","Electric ccASHP - split"},0))),0),"")</f>
        <v/>
      </c>
      <c r="AM351" s="81">
        <f>_xlfn.IFNA(IF($D351=1,IF($K351="Not Paid by Tenant",0,INDEX('AMI Ref'!$O$6:$R$6,MATCH($K351,{"Oil","Gas","Electric - Other","Electric ccASHP - split"},0))),0),"")</f>
        <v>0</v>
      </c>
      <c r="AN351" s="81">
        <f>_xlfn.IFNA(IF($D351=2,IF($K351="Not Paid by Tenant",0,INDEX('AMI Ref'!$O$7:$R$7,MATCH($K351,{"Oil","Gas","Electric - Other","Electric ccASHP - split"},0))),0),"")</f>
        <v>0</v>
      </c>
      <c r="AO351" s="81">
        <f>_xlfn.IFNA(IF($D351=3,IF($K351="Not Paid by Tenant",0,INDEX('AMI Ref'!$O$8:$R$8,MATCH($K351,{"Oil","Gas","Electric - Other","Electric ccASHP - split"},0))),0),"")</f>
        <v>0</v>
      </c>
      <c r="AP351" s="81">
        <f>_xlfn.IFNA(IF($D351=4,IF($K351="Not Paid by Tenant",0,INDEX('AMI Ref'!$O$9:$R$9,MATCH($K351,{"Oil","Gas","Electric - Other","Electric ccASHP - split"},0))),0),"")</f>
        <v>0</v>
      </c>
      <c r="AQ351" s="81">
        <f>_xlfn.IFNA(IF($D351=5,IF($K351="Not Paid by Tenant",0,INDEX('AMI Ref'!$O$10:$R$10,MATCH($K351,{"Oil","Gas","Electric - Other","Electric ccASHP - split"},0))),0),"")</f>
        <v>0</v>
      </c>
      <c r="AR351" s="124">
        <f t="shared" si="45"/>
        <v>0</v>
      </c>
      <c r="AS351" s="123" t="e">
        <f t="shared" si="46"/>
        <v>#N/A</v>
      </c>
    </row>
    <row r="352" spans="1:45" ht="12.95" customHeight="1" x14ac:dyDescent="0.2">
      <c r="A352" s="130">
        <v>350</v>
      </c>
      <c r="B352" s="177">
        <f>IF(OR(COUNTIF($B$2:$B351,Input!$F368)&lt;1,COUNTIF($O$2:$O351,Input!$C368)&lt;1),Input!F368,0)</f>
        <v>0</v>
      </c>
      <c r="C352" s="177">
        <f>IF(OR(COUNTIF($B$2:$B351,Input!$F368)&lt;1,COUNTIF($O$2:$O351,Input!$C368)&lt;1),Input!G368,0)</f>
        <v>0</v>
      </c>
      <c r="D352" s="177">
        <f>IF(OR(COUNTIF($B$2:$B351,Input!$F368)&lt;1,COUNTIF($O$2:$O351,Input!$C368)&lt;1),Input!H368,0)</f>
        <v>0</v>
      </c>
      <c r="E352" s="177">
        <f>IF(OR(COUNTIF($B$2:$B351,Input!$F368)&lt;1,COUNTIF($O$2:$O351,Input!$C368)&lt;1),Input!I368,0)</f>
        <v>0</v>
      </c>
      <c r="F352" s="177">
        <f>IF(OR(COUNTIF($B$2:$B351,Input!$F368)&lt;1,COUNTIF($O$2:$O351,Input!$C368)&lt;1),Input!J368,0)</f>
        <v>0</v>
      </c>
      <c r="G352" s="177">
        <f>IF(OR(COUNTIF($B$2:$B351,Input!$F368)&lt;1,COUNTIF($O$2:$O351,Input!$C368)&lt;1),Input!K368,0)</f>
        <v>0</v>
      </c>
      <c r="H352" s="177">
        <f>IF(OR(COUNTIF($B$2:$B351,Input!$F368)&lt;1,COUNTIF($O$2:$O351,Input!$C368)&lt;1),Input!L368,0)</f>
        <v>0</v>
      </c>
      <c r="I352" s="177">
        <f>IF(OR(COUNTIF($B$2:$B351,Input!$F368)&lt;1,COUNTIF($O$2:$O351,Input!$C368)&lt;1),Input!M368,0)</f>
        <v>0</v>
      </c>
      <c r="J352" s="177">
        <f>IF(OR(COUNTIF($B$2:$B351,Input!$F368)&lt;1,COUNTIF($O$2:$O351,Input!$C368)&lt;1),Input!N368,0)</f>
        <v>0</v>
      </c>
      <c r="K352" s="177">
        <f>IF(OR(COUNTIF($B$2:$B351,Input!$F368)&lt;1,COUNTIF($O$2:$O351,Input!$C368)&lt;1),Input!O368,0)</f>
        <v>0</v>
      </c>
      <c r="L352" s="177">
        <f>IF(OR(COUNTIF($B$2:$B351,Input!$F368)&lt;1,COUNTIF($O$2:$O351,Input!$C368)&lt;1),Input!P368,0)</f>
        <v>0</v>
      </c>
      <c r="M352" s="129" t="str">
        <f t="shared" si="42"/>
        <v/>
      </c>
      <c r="N352" s="161">
        <f t="shared" si="48"/>
        <v>0</v>
      </c>
      <c r="O352" s="168">
        <f>Input!C368</f>
        <v>0</v>
      </c>
      <c r="P352" s="168"/>
      <c r="R352" s="131">
        <f t="shared" si="49"/>
        <v>0</v>
      </c>
      <c r="S352" s="133" t="str">
        <f t="shared" si="47"/>
        <v xml:space="preserve"> </v>
      </c>
      <c r="T352" s="133"/>
      <c r="U352" s="132" t="str">
        <f>_xlfn.IFNA(IF($D352=0,LOOKUP($F352,{0.1,0.2,0.3,0.4,0.5,0.6,0.7,0.8,0.9,1},{22,34,46,58,70,82,94,106,118,130}),""),"")</f>
        <v/>
      </c>
      <c r="V352" s="132" t="str">
        <f>_xlfn.IFNA(IF($D352=1,LOOKUP($F352,{0.1,0.2,0.3,0.4,0.5,0.6,0.7,0.8,0.9,1},{23,35,47,59,71,83,95,107,119,131}),""),"")</f>
        <v/>
      </c>
      <c r="W352" s="132" t="str">
        <f>_xlfn.IFNA(IF($D352=2,LOOKUP($F352,{0.1,0.2,0.3,0.4,0.5,0.6,0.7,0.8,0.9,1},{24,36,48,60,72,84,96,108,120,132}),""),"")</f>
        <v/>
      </c>
      <c r="X352" s="132" t="str">
        <f>_xlfn.IFNA(IF($D352=3,LOOKUP($F352,{0.1,0.2,0.3,0.4,0.5,0.6,0.7,0.8,0.9,1},{25,37,49,61,73,85,97,109,121,133}),""),"")</f>
        <v/>
      </c>
      <c r="Y352" s="132" t="str">
        <f>_xlfn.IFNA(IF($D352=4,LOOKUP($F352,{0.1,0.2,0.3,0.4,0.5,0.6,0.7,0.8,0.9,1},{26,38,50,62,74,86,98,110,122,134}),""),"")</f>
        <v/>
      </c>
      <c r="Z352" s="132" t="str">
        <f>_xlfn.IFNA(IF($D352=5,LOOKUP($F352,{0.1,0.2,0.3,0.4,0.5,0.6,0.7,0.8,0.9,1},{27,39,51,63,75,87,99,111,123,135}),""),"")</f>
        <v/>
      </c>
      <c r="AA352" s="132">
        <f t="shared" si="43"/>
        <v>0</v>
      </c>
      <c r="AB352" s="132" t="str">
        <f t="shared" si="44"/>
        <v>00</v>
      </c>
      <c r="AC352" s="82" t="e">
        <f>VLOOKUP(AB352,'AMI Ref'!T:U,2,FALSE)</f>
        <v>#N/A</v>
      </c>
      <c r="AD352" s="124"/>
      <c r="AE352" s="81" t="str">
        <f>_xlfn.IFNA(IF($D352=0,IF($J352="Not Paid by Tenant",0,INDEX('AMI Ref'!$K$5:$N$5,MATCH($J352,{"Oil","Gas","Electric - Other","ELECTRIC - HEAT PUMP"},0))),0),"")</f>
        <v/>
      </c>
      <c r="AF352" s="81">
        <f>_xlfn.IFNA(IF($D352=1,IF($J352="Not Paid by Tenant",0,INDEX('AMI Ref'!$K$6:$N$6,MATCH($J352,{"Oil","Gas","Electric - Other","ELECTRIC - HEAT PUMP"},0))),0),"")</f>
        <v>0</v>
      </c>
      <c r="AG352" s="81">
        <f>_xlfn.IFNA(IF($D352=2,IF($J352="Not Paid by Tenant",0,INDEX('AMI Ref'!$K$7:$N$7,MATCH($J352,{"Oil","Gas","Electric - Other","ELECTRIC - HEAT PUMP"},0))),0),"")</f>
        <v>0</v>
      </c>
      <c r="AH352" s="81">
        <f>_xlfn.IFNA(IF($D352=3,IF($J352="Not Paid by Tenant",0,INDEX('AMI Ref'!$K$8:$N$8,MATCH($J352,{"Oil","Gas","Electric - Other","ELECTRIC - HEAT PUMP"},0))),0),"")</f>
        <v>0</v>
      </c>
      <c r="AI352" s="81">
        <f>_xlfn.IFNA(IF($D352=4,IF($J352="Not Paid by Tenant",0,INDEX('AMI Ref'!$K$9:$N$9,MATCH($J352,{"Oil","Gas","Electric - Other","ELECTRIC - HEAT PUMP"},0))),0),"")</f>
        <v>0</v>
      </c>
      <c r="AJ352" s="81">
        <f>_xlfn.IFNA(IF($D352=5,IF($J352="Not Paid by Tenant",0,INDEX('AMI Ref'!$K$10:$N$10,MATCH($J352,{"Oil","Gas","Electric - Other","ELECTRIC - HEAT PUMP"},0))),0),"")</f>
        <v>0</v>
      </c>
      <c r="AK352" s="128"/>
      <c r="AL352" s="81" t="str">
        <f>_xlfn.IFNA(IF($D352=0,IF($K352="Not Paid by Tenant",0,INDEX('AMI Ref'!$O$5:$R$5,MATCH($K352,{"Oil","Gas","Electric - Other","Electric ccASHP - split"},0))),0),"")</f>
        <v/>
      </c>
      <c r="AM352" s="81">
        <f>_xlfn.IFNA(IF($D352=1,IF($K352="Not Paid by Tenant",0,INDEX('AMI Ref'!$O$6:$R$6,MATCH($K352,{"Oil","Gas","Electric - Other","Electric ccASHP - split"},0))),0),"")</f>
        <v>0</v>
      </c>
      <c r="AN352" s="81">
        <f>_xlfn.IFNA(IF($D352=2,IF($K352="Not Paid by Tenant",0,INDEX('AMI Ref'!$O$7:$R$7,MATCH($K352,{"Oil","Gas","Electric - Other","Electric ccASHP - split"},0))),0),"")</f>
        <v>0</v>
      </c>
      <c r="AO352" s="81">
        <f>_xlfn.IFNA(IF($D352=3,IF($K352="Not Paid by Tenant",0,INDEX('AMI Ref'!$O$8:$R$8,MATCH($K352,{"Oil","Gas","Electric - Other","Electric ccASHP - split"},0))),0),"")</f>
        <v>0</v>
      </c>
      <c r="AP352" s="81">
        <f>_xlfn.IFNA(IF($D352=4,IF($K352="Not Paid by Tenant",0,INDEX('AMI Ref'!$O$9:$R$9,MATCH($K352,{"Oil","Gas","Electric - Other","Electric ccASHP - split"},0))),0),"")</f>
        <v>0</v>
      </c>
      <c r="AQ352" s="81">
        <f>_xlfn.IFNA(IF($D352=5,IF($K352="Not Paid by Tenant",0,INDEX('AMI Ref'!$O$10:$R$10,MATCH($K352,{"Oil","Gas","Electric - Other","Electric ccASHP - split"},0))),0),"")</f>
        <v>0</v>
      </c>
      <c r="AR352" s="124">
        <f t="shared" si="45"/>
        <v>0</v>
      </c>
      <c r="AS352" s="123" t="e">
        <f t="shared" si="46"/>
        <v>#N/A</v>
      </c>
    </row>
    <row r="353" spans="1:45" ht="12.95" customHeight="1" x14ac:dyDescent="0.2">
      <c r="A353" s="130">
        <v>351</v>
      </c>
      <c r="B353" s="177">
        <f>IF(OR(COUNTIF($B$2:$B352,Input!$F369)&lt;1,COUNTIF($O$2:$O352,Input!$C369)&lt;1),Input!F369,0)</f>
        <v>0</v>
      </c>
      <c r="C353" s="177">
        <f>IF(OR(COUNTIF($B$2:$B352,Input!$F369)&lt;1,COUNTIF($O$2:$O352,Input!$C369)&lt;1),Input!G369,0)</f>
        <v>0</v>
      </c>
      <c r="D353" s="177">
        <f>IF(OR(COUNTIF($B$2:$B352,Input!$F369)&lt;1,COUNTIF($O$2:$O352,Input!$C369)&lt;1),Input!H369,0)</f>
        <v>0</v>
      </c>
      <c r="E353" s="177">
        <f>IF(OR(COUNTIF($B$2:$B352,Input!$F369)&lt;1,COUNTIF($O$2:$O352,Input!$C369)&lt;1),Input!I369,0)</f>
        <v>0</v>
      </c>
      <c r="F353" s="177">
        <f>IF(OR(COUNTIF($B$2:$B352,Input!$F369)&lt;1,COUNTIF($O$2:$O352,Input!$C369)&lt;1),Input!J369,0)</f>
        <v>0</v>
      </c>
      <c r="G353" s="177">
        <f>IF(OR(COUNTIF($B$2:$B352,Input!$F369)&lt;1,COUNTIF($O$2:$O352,Input!$C369)&lt;1),Input!K369,0)</f>
        <v>0</v>
      </c>
      <c r="H353" s="177">
        <f>IF(OR(COUNTIF($B$2:$B352,Input!$F369)&lt;1,COUNTIF($O$2:$O352,Input!$C369)&lt;1),Input!L369,0)</f>
        <v>0</v>
      </c>
      <c r="I353" s="177">
        <f>IF(OR(COUNTIF($B$2:$B352,Input!$F369)&lt;1,COUNTIF($O$2:$O352,Input!$C369)&lt;1),Input!M369,0)</f>
        <v>0</v>
      </c>
      <c r="J353" s="177">
        <f>IF(OR(COUNTIF($B$2:$B352,Input!$F369)&lt;1,COUNTIF($O$2:$O352,Input!$C369)&lt;1),Input!N369,0)</f>
        <v>0</v>
      </c>
      <c r="K353" s="177">
        <f>IF(OR(COUNTIF($B$2:$B352,Input!$F369)&lt;1,COUNTIF($O$2:$O352,Input!$C369)&lt;1),Input!O369,0)</f>
        <v>0</v>
      </c>
      <c r="L353" s="177">
        <f>IF(OR(COUNTIF($B$2:$B352,Input!$F369)&lt;1,COUNTIF($O$2:$O352,Input!$C369)&lt;1),Input!P369,0)</f>
        <v>0</v>
      </c>
      <c r="M353" s="129" t="str">
        <f t="shared" si="42"/>
        <v/>
      </c>
      <c r="N353" s="161">
        <f t="shared" si="48"/>
        <v>0</v>
      </c>
      <c r="O353" s="168">
        <f>Input!C369</f>
        <v>0</v>
      </c>
      <c r="P353" s="168"/>
      <c r="R353" s="131">
        <f t="shared" si="49"/>
        <v>0</v>
      </c>
      <c r="S353" s="133" t="str">
        <f t="shared" si="47"/>
        <v xml:space="preserve"> </v>
      </c>
      <c r="T353" s="133"/>
      <c r="U353" s="132" t="str">
        <f>_xlfn.IFNA(IF($D353=0,LOOKUP($F353,{0.1,0.2,0.3,0.4,0.5,0.6,0.7,0.8,0.9,1},{22,34,46,58,70,82,94,106,118,130}),""),"")</f>
        <v/>
      </c>
      <c r="V353" s="132" t="str">
        <f>_xlfn.IFNA(IF($D353=1,LOOKUP($F353,{0.1,0.2,0.3,0.4,0.5,0.6,0.7,0.8,0.9,1},{23,35,47,59,71,83,95,107,119,131}),""),"")</f>
        <v/>
      </c>
      <c r="W353" s="132" t="str">
        <f>_xlfn.IFNA(IF($D353=2,LOOKUP($F353,{0.1,0.2,0.3,0.4,0.5,0.6,0.7,0.8,0.9,1},{24,36,48,60,72,84,96,108,120,132}),""),"")</f>
        <v/>
      </c>
      <c r="X353" s="132" t="str">
        <f>_xlfn.IFNA(IF($D353=3,LOOKUP($F353,{0.1,0.2,0.3,0.4,0.5,0.6,0.7,0.8,0.9,1},{25,37,49,61,73,85,97,109,121,133}),""),"")</f>
        <v/>
      </c>
      <c r="Y353" s="132" t="str">
        <f>_xlfn.IFNA(IF($D353=4,LOOKUP($F353,{0.1,0.2,0.3,0.4,0.5,0.6,0.7,0.8,0.9,1},{26,38,50,62,74,86,98,110,122,134}),""),"")</f>
        <v/>
      </c>
      <c r="Z353" s="132" t="str">
        <f>_xlfn.IFNA(IF($D353=5,LOOKUP($F353,{0.1,0.2,0.3,0.4,0.5,0.6,0.7,0.8,0.9,1},{27,39,51,63,75,87,99,111,123,135}),""),"")</f>
        <v/>
      </c>
      <c r="AA353" s="132">
        <f t="shared" si="43"/>
        <v>0</v>
      </c>
      <c r="AB353" s="132" t="str">
        <f t="shared" si="44"/>
        <v>00</v>
      </c>
      <c r="AC353" s="82" t="e">
        <f>VLOOKUP(AB353,'AMI Ref'!T:U,2,FALSE)</f>
        <v>#N/A</v>
      </c>
      <c r="AD353" s="124"/>
      <c r="AE353" s="81" t="str">
        <f>_xlfn.IFNA(IF($D353=0,IF($J353="Not Paid by Tenant",0,INDEX('AMI Ref'!$K$5:$N$5,MATCH($J353,{"Oil","Gas","Electric - Other","ELECTRIC - HEAT PUMP"},0))),0),"")</f>
        <v/>
      </c>
      <c r="AF353" s="81">
        <f>_xlfn.IFNA(IF($D353=1,IF($J353="Not Paid by Tenant",0,INDEX('AMI Ref'!$K$6:$N$6,MATCH($J353,{"Oil","Gas","Electric - Other","ELECTRIC - HEAT PUMP"},0))),0),"")</f>
        <v>0</v>
      </c>
      <c r="AG353" s="81">
        <f>_xlfn.IFNA(IF($D353=2,IF($J353="Not Paid by Tenant",0,INDEX('AMI Ref'!$K$7:$N$7,MATCH($J353,{"Oil","Gas","Electric - Other","ELECTRIC - HEAT PUMP"},0))),0),"")</f>
        <v>0</v>
      </c>
      <c r="AH353" s="81">
        <f>_xlfn.IFNA(IF($D353=3,IF($J353="Not Paid by Tenant",0,INDEX('AMI Ref'!$K$8:$N$8,MATCH($J353,{"Oil","Gas","Electric - Other","ELECTRIC - HEAT PUMP"},0))),0),"")</f>
        <v>0</v>
      </c>
      <c r="AI353" s="81">
        <f>_xlfn.IFNA(IF($D353=4,IF($J353="Not Paid by Tenant",0,INDEX('AMI Ref'!$K$9:$N$9,MATCH($J353,{"Oil","Gas","Electric - Other","ELECTRIC - HEAT PUMP"},0))),0),"")</f>
        <v>0</v>
      </c>
      <c r="AJ353" s="81">
        <f>_xlfn.IFNA(IF($D353=5,IF($J353="Not Paid by Tenant",0,INDEX('AMI Ref'!$K$10:$N$10,MATCH($J353,{"Oil","Gas","Electric - Other","ELECTRIC - HEAT PUMP"},0))),0),"")</f>
        <v>0</v>
      </c>
      <c r="AK353" s="128"/>
      <c r="AL353" s="81" t="str">
        <f>_xlfn.IFNA(IF($D353=0,IF($K353="Not Paid by Tenant",0,INDEX('AMI Ref'!$O$5:$R$5,MATCH($K353,{"Oil","Gas","Electric - Other","Electric ccASHP - split"},0))),0),"")</f>
        <v/>
      </c>
      <c r="AM353" s="81">
        <f>_xlfn.IFNA(IF($D353=1,IF($K353="Not Paid by Tenant",0,INDEX('AMI Ref'!$O$6:$R$6,MATCH($K353,{"Oil","Gas","Electric - Other","Electric ccASHP - split"},0))),0),"")</f>
        <v>0</v>
      </c>
      <c r="AN353" s="81">
        <f>_xlfn.IFNA(IF($D353=2,IF($K353="Not Paid by Tenant",0,INDEX('AMI Ref'!$O$7:$R$7,MATCH($K353,{"Oil","Gas","Electric - Other","Electric ccASHP - split"},0))),0),"")</f>
        <v>0</v>
      </c>
      <c r="AO353" s="81">
        <f>_xlfn.IFNA(IF($D353=3,IF($K353="Not Paid by Tenant",0,INDEX('AMI Ref'!$O$8:$R$8,MATCH($K353,{"Oil","Gas","Electric - Other","Electric ccASHP - split"},0))),0),"")</f>
        <v>0</v>
      </c>
      <c r="AP353" s="81">
        <f>_xlfn.IFNA(IF($D353=4,IF($K353="Not Paid by Tenant",0,INDEX('AMI Ref'!$O$9:$R$9,MATCH($K353,{"Oil","Gas","Electric - Other","Electric ccASHP - split"},0))),0),"")</f>
        <v>0</v>
      </c>
      <c r="AQ353" s="81">
        <f>_xlfn.IFNA(IF($D353=5,IF($K353="Not Paid by Tenant",0,INDEX('AMI Ref'!$O$10:$R$10,MATCH($K353,{"Oil","Gas","Electric - Other","Electric ccASHP - split"},0))),0),"")</f>
        <v>0</v>
      </c>
      <c r="AR353" s="124">
        <f t="shared" si="45"/>
        <v>0</v>
      </c>
      <c r="AS353" s="123" t="e">
        <f t="shared" si="46"/>
        <v>#N/A</v>
      </c>
    </row>
    <row r="354" spans="1:45" ht="12.95" customHeight="1" x14ac:dyDescent="0.2">
      <c r="A354" s="130">
        <v>352</v>
      </c>
      <c r="B354" s="177">
        <f>IF(OR(COUNTIF($B$2:$B353,Input!$F370)&lt;1,COUNTIF($O$2:$O353,Input!$C370)&lt;1),Input!F370,0)</f>
        <v>0</v>
      </c>
      <c r="C354" s="177">
        <f>IF(OR(COUNTIF($B$2:$B353,Input!$F370)&lt;1,COUNTIF($O$2:$O353,Input!$C370)&lt;1),Input!G370,0)</f>
        <v>0</v>
      </c>
      <c r="D354" s="177">
        <f>IF(OR(COUNTIF($B$2:$B353,Input!$F370)&lt;1,COUNTIF($O$2:$O353,Input!$C370)&lt;1),Input!H370,0)</f>
        <v>0</v>
      </c>
      <c r="E354" s="177">
        <f>IF(OR(COUNTIF($B$2:$B353,Input!$F370)&lt;1,COUNTIF($O$2:$O353,Input!$C370)&lt;1),Input!I370,0)</f>
        <v>0</v>
      </c>
      <c r="F354" s="177">
        <f>IF(OR(COUNTIF($B$2:$B353,Input!$F370)&lt;1,COUNTIF($O$2:$O353,Input!$C370)&lt;1),Input!J370,0)</f>
        <v>0</v>
      </c>
      <c r="G354" s="177">
        <f>IF(OR(COUNTIF($B$2:$B353,Input!$F370)&lt;1,COUNTIF($O$2:$O353,Input!$C370)&lt;1),Input!K370,0)</f>
        <v>0</v>
      </c>
      <c r="H354" s="177">
        <f>IF(OR(COUNTIF($B$2:$B353,Input!$F370)&lt;1,COUNTIF($O$2:$O353,Input!$C370)&lt;1),Input!L370,0)</f>
        <v>0</v>
      </c>
      <c r="I354" s="177">
        <f>IF(OR(COUNTIF($B$2:$B353,Input!$F370)&lt;1,COUNTIF($O$2:$O353,Input!$C370)&lt;1),Input!M370,0)</f>
        <v>0</v>
      </c>
      <c r="J354" s="177">
        <f>IF(OR(COUNTIF($B$2:$B353,Input!$F370)&lt;1,COUNTIF($O$2:$O353,Input!$C370)&lt;1),Input!N370,0)</f>
        <v>0</v>
      </c>
      <c r="K354" s="177">
        <f>IF(OR(COUNTIF($B$2:$B353,Input!$F370)&lt;1,COUNTIF($O$2:$O353,Input!$C370)&lt;1),Input!O370,0)</f>
        <v>0</v>
      </c>
      <c r="L354" s="177">
        <f>IF(OR(COUNTIF($B$2:$B353,Input!$F370)&lt;1,COUNTIF($O$2:$O353,Input!$C370)&lt;1),Input!P370,0)</f>
        <v>0</v>
      </c>
      <c r="M354" s="129" t="str">
        <f t="shared" si="42"/>
        <v/>
      </c>
      <c r="N354" s="161">
        <f t="shared" si="48"/>
        <v>0</v>
      </c>
      <c r="O354" s="168">
        <f>Input!C370</f>
        <v>0</v>
      </c>
      <c r="P354" s="168"/>
      <c r="R354" s="131">
        <f t="shared" si="49"/>
        <v>0</v>
      </c>
      <c r="S354" s="133" t="str">
        <f t="shared" si="47"/>
        <v xml:space="preserve"> </v>
      </c>
      <c r="T354" s="133"/>
      <c r="U354" s="132" t="str">
        <f>_xlfn.IFNA(IF($D354=0,LOOKUP($F354,{0.1,0.2,0.3,0.4,0.5,0.6,0.7,0.8,0.9,1},{22,34,46,58,70,82,94,106,118,130}),""),"")</f>
        <v/>
      </c>
      <c r="V354" s="132" t="str">
        <f>_xlfn.IFNA(IF($D354=1,LOOKUP($F354,{0.1,0.2,0.3,0.4,0.5,0.6,0.7,0.8,0.9,1},{23,35,47,59,71,83,95,107,119,131}),""),"")</f>
        <v/>
      </c>
      <c r="W354" s="132" t="str">
        <f>_xlfn.IFNA(IF($D354=2,LOOKUP($F354,{0.1,0.2,0.3,0.4,0.5,0.6,0.7,0.8,0.9,1},{24,36,48,60,72,84,96,108,120,132}),""),"")</f>
        <v/>
      </c>
      <c r="X354" s="132" t="str">
        <f>_xlfn.IFNA(IF($D354=3,LOOKUP($F354,{0.1,0.2,0.3,0.4,0.5,0.6,0.7,0.8,0.9,1},{25,37,49,61,73,85,97,109,121,133}),""),"")</f>
        <v/>
      </c>
      <c r="Y354" s="132" t="str">
        <f>_xlfn.IFNA(IF($D354=4,LOOKUP($F354,{0.1,0.2,0.3,0.4,0.5,0.6,0.7,0.8,0.9,1},{26,38,50,62,74,86,98,110,122,134}),""),"")</f>
        <v/>
      </c>
      <c r="Z354" s="132" t="str">
        <f>_xlfn.IFNA(IF($D354=5,LOOKUP($F354,{0.1,0.2,0.3,0.4,0.5,0.6,0.7,0.8,0.9,1},{27,39,51,63,75,87,99,111,123,135}),""),"")</f>
        <v/>
      </c>
      <c r="AA354" s="132">
        <f t="shared" si="43"/>
        <v>0</v>
      </c>
      <c r="AB354" s="132" t="str">
        <f t="shared" si="44"/>
        <v>00</v>
      </c>
      <c r="AC354" s="82" t="e">
        <f>VLOOKUP(AB354,'AMI Ref'!T:U,2,FALSE)</f>
        <v>#N/A</v>
      </c>
      <c r="AD354" s="124"/>
      <c r="AE354" s="81" t="str">
        <f>_xlfn.IFNA(IF($D354=0,IF($J354="Not Paid by Tenant",0,INDEX('AMI Ref'!$K$5:$N$5,MATCH($J354,{"Oil","Gas","Electric - Other","ELECTRIC - HEAT PUMP"},0))),0),"")</f>
        <v/>
      </c>
      <c r="AF354" s="81">
        <f>_xlfn.IFNA(IF($D354=1,IF($J354="Not Paid by Tenant",0,INDEX('AMI Ref'!$K$6:$N$6,MATCH($J354,{"Oil","Gas","Electric - Other","ELECTRIC - HEAT PUMP"},0))),0),"")</f>
        <v>0</v>
      </c>
      <c r="AG354" s="81">
        <f>_xlfn.IFNA(IF($D354=2,IF($J354="Not Paid by Tenant",0,INDEX('AMI Ref'!$K$7:$N$7,MATCH($J354,{"Oil","Gas","Electric - Other","ELECTRIC - HEAT PUMP"},0))),0),"")</f>
        <v>0</v>
      </c>
      <c r="AH354" s="81">
        <f>_xlfn.IFNA(IF($D354=3,IF($J354="Not Paid by Tenant",0,INDEX('AMI Ref'!$K$8:$N$8,MATCH($J354,{"Oil","Gas","Electric - Other","ELECTRIC - HEAT PUMP"},0))),0),"")</f>
        <v>0</v>
      </c>
      <c r="AI354" s="81">
        <f>_xlfn.IFNA(IF($D354=4,IF($J354="Not Paid by Tenant",0,INDEX('AMI Ref'!$K$9:$N$9,MATCH($J354,{"Oil","Gas","Electric - Other","ELECTRIC - HEAT PUMP"},0))),0),"")</f>
        <v>0</v>
      </c>
      <c r="AJ354" s="81">
        <f>_xlfn.IFNA(IF($D354=5,IF($J354="Not Paid by Tenant",0,INDEX('AMI Ref'!$K$10:$N$10,MATCH($J354,{"Oil","Gas","Electric - Other","ELECTRIC - HEAT PUMP"},0))),0),"")</f>
        <v>0</v>
      </c>
      <c r="AK354" s="128"/>
      <c r="AL354" s="81" t="str">
        <f>_xlfn.IFNA(IF($D354=0,IF($K354="Not Paid by Tenant",0,INDEX('AMI Ref'!$O$5:$R$5,MATCH($K354,{"Oil","Gas","Electric - Other","Electric ccASHP - split"},0))),0),"")</f>
        <v/>
      </c>
      <c r="AM354" s="81">
        <f>_xlfn.IFNA(IF($D354=1,IF($K354="Not Paid by Tenant",0,INDEX('AMI Ref'!$O$6:$R$6,MATCH($K354,{"Oil","Gas","Electric - Other","Electric ccASHP - split"},0))),0),"")</f>
        <v>0</v>
      </c>
      <c r="AN354" s="81">
        <f>_xlfn.IFNA(IF($D354=2,IF($K354="Not Paid by Tenant",0,INDEX('AMI Ref'!$O$7:$R$7,MATCH($K354,{"Oil","Gas","Electric - Other","Electric ccASHP - split"},0))),0),"")</f>
        <v>0</v>
      </c>
      <c r="AO354" s="81">
        <f>_xlfn.IFNA(IF($D354=3,IF($K354="Not Paid by Tenant",0,INDEX('AMI Ref'!$O$8:$R$8,MATCH($K354,{"Oil","Gas","Electric - Other","Electric ccASHP - split"},0))),0),"")</f>
        <v>0</v>
      </c>
      <c r="AP354" s="81">
        <f>_xlfn.IFNA(IF($D354=4,IF($K354="Not Paid by Tenant",0,INDEX('AMI Ref'!$O$9:$R$9,MATCH($K354,{"Oil","Gas","Electric - Other","Electric ccASHP - split"},0))),0),"")</f>
        <v>0</v>
      </c>
      <c r="AQ354" s="81">
        <f>_xlfn.IFNA(IF($D354=5,IF($K354="Not Paid by Tenant",0,INDEX('AMI Ref'!$O$10:$R$10,MATCH($K354,{"Oil","Gas","Electric - Other","Electric ccASHP - split"},0))),0),"")</f>
        <v>0</v>
      </c>
      <c r="AR354" s="124">
        <f t="shared" si="45"/>
        <v>0</v>
      </c>
      <c r="AS354" s="123" t="e">
        <f t="shared" si="46"/>
        <v>#N/A</v>
      </c>
    </row>
    <row r="355" spans="1:45" ht="12.95" customHeight="1" x14ac:dyDescent="0.2">
      <c r="A355" s="130">
        <v>353</v>
      </c>
      <c r="B355" s="177">
        <f>IF(OR(COUNTIF($B$2:$B354,Input!$F371)&lt;1,COUNTIF($O$2:$O354,Input!$C371)&lt;1),Input!F371,0)</f>
        <v>0</v>
      </c>
      <c r="C355" s="177">
        <f>IF(OR(COUNTIF($B$2:$B354,Input!$F371)&lt;1,COUNTIF($O$2:$O354,Input!$C371)&lt;1),Input!G371,0)</f>
        <v>0</v>
      </c>
      <c r="D355" s="177">
        <f>IF(OR(COUNTIF($B$2:$B354,Input!$F371)&lt;1,COUNTIF($O$2:$O354,Input!$C371)&lt;1),Input!H371,0)</f>
        <v>0</v>
      </c>
      <c r="E355" s="177">
        <f>IF(OR(COUNTIF($B$2:$B354,Input!$F371)&lt;1,COUNTIF($O$2:$O354,Input!$C371)&lt;1),Input!I371,0)</f>
        <v>0</v>
      </c>
      <c r="F355" s="177">
        <f>IF(OR(COUNTIF($B$2:$B354,Input!$F371)&lt;1,COUNTIF($O$2:$O354,Input!$C371)&lt;1),Input!J371,0)</f>
        <v>0</v>
      </c>
      <c r="G355" s="177">
        <f>IF(OR(COUNTIF($B$2:$B354,Input!$F371)&lt;1,COUNTIF($O$2:$O354,Input!$C371)&lt;1),Input!K371,0)</f>
        <v>0</v>
      </c>
      <c r="H355" s="177">
        <f>IF(OR(COUNTIF($B$2:$B354,Input!$F371)&lt;1,COUNTIF($O$2:$O354,Input!$C371)&lt;1),Input!L371,0)</f>
        <v>0</v>
      </c>
      <c r="I355" s="177">
        <f>IF(OR(COUNTIF($B$2:$B354,Input!$F371)&lt;1,COUNTIF($O$2:$O354,Input!$C371)&lt;1),Input!M371,0)</f>
        <v>0</v>
      </c>
      <c r="J355" s="177">
        <f>IF(OR(COUNTIF($B$2:$B354,Input!$F371)&lt;1,COUNTIF($O$2:$O354,Input!$C371)&lt;1),Input!N371,0)</f>
        <v>0</v>
      </c>
      <c r="K355" s="177">
        <f>IF(OR(COUNTIF($B$2:$B354,Input!$F371)&lt;1,COUNTIF($O$2:$O354,Input!$C371)&lt;1),Input!O371,0)</f>
        <v>0</v>
      </c>
      <c r="L355" s="177">
        <f>IF(OR(COUNTIF($B$2:$B354,Input!$F371)&lt;1,COUNTIF($O$2:$O354,Input!$C371)&lt;1),Input!P371,0)</f>
        <v>0</v>
      </c>
      <c r="M355" s="129" t="str">
        <f t="shared" si="42"/>
        <v/>
      </c>
      <c r="N355" s="161">
        <f t="shared" si="48"/>
        <v>0</v>
      </c>
      <c r="O355" s="168">
        <f>Input!C371</f>
        <v>0</v>
      </c>
      <c r="P355" s="168"/>
      <c r="R355" s="131">
        <f t="shared" si="49"/>
        <v>0</v>
      </c>
      <c r="S355" s="133" t="str">
        <f t="shared" si="47"/>
        <v xml:space="preserve"> </v>
      </c>
      <c r="T355" s="133"/>
      <c r="U355" s="132" t="str">
        <f>_xlfn.IFNA(IF($D355=0,LOOKUP($F355,{0.1,0.2,0.3,0.4,0.5,0.6,0.7,0.8,0.9,1},{22,34,46,58,70,82,94,106,118,130}),""),"")</f>
        <v/>
      </c>
      <c r="V355" s="132" t="str">
        <f>_xlfn.IFNA(IF($D355=1,LOOKUP($F355,{0.1,0.2,0.3,0.4,0.5,0.6,0.7,0.8,0.9,1},{23,35,47,59,71,83,95,107,119,131}),""),"")</f>
        <v/>
      </c>
      <c r="W355" s="132" t="str">
        <f>_xlfn.IFNA(IF($D355=2,LOOKUP($F355,{0.1,0.2,0.3,0.4,0.5,0.6,0.7,0.8,0.9,1},{24,36,48,60,72,84,96,108,120,132}),""),"")</f>
        <v/>
      </c>
      <c r="X355" s="132" t="str">
        <f>_xlfn.IFNA(IF($D355=3,LOOKUP($F355,{0.1,0.2,0.3,0.4,0.5,0.6,0.7,0.8,0.9,1},{25,37,49,61,73,85,97,109,121,133}),""),"")</f>
        <v/>
      </c>
      <c r="Y355" s="132" t="str">
        <f>_xlfn.IFNA(IF($D355=4,LOOKUP($F355,{0.1,0.2,0.3,0.4,0.5,0.6,0.7,0.8,0.9,1},{26,38,50,62,74,86,98,110,122,134}),""),"")</f>
        <v/>
      </c>
      <c r="Z355" s="132" t="str">
        <f>_xlfn.IFNA(IF($D355=5,LOOKUP($F355,{0.1,0.2,0.3,0.4,0.5,0.6,0.7,0.8,0.9,1},{27,39,51,63,75,87,99,111,123,135}),""),"")</f>
        <v/>
      </c>
      <c r="AA355" s="132">
        <f t="shared" si="43"/>
        <v>0</v>
      </c>
      <c r="AB355" s="132" t="str">
        <f t="shared" si="44"/>
        <v>00</v>
      </c>
      <c r="AC355" s="82" t="e">
        <f>VLOOKUP(AB355,'AMI Ref'!T:U,2,FALSE)</f>
        <v>#N/A</v>
      </c>
      <c r="AD355" s="124"/>
      <c r="AE355" s="81" t="str">
        <f>_xlfn.IFNA(IF($D355=0,IF($J355="Not Paid by Tenant",0,INDEX('AMI Ref'!$K$5:$N$5,MATCH($J355,{"Oil","Gas","Electric - Other","ELECTRIC - HEAT PUMP"},0))),0),"")</f>
        <v/>
      </c>
      <c r="AF355" s="81">
        <f>_xlfn.IFNA(IF($D355=1,IF($J355="Not Paid by Tenant",0,INDEX('AMI Ref'!$K$6:$N$6,MATCH($J355,{"Oil","Gas","Electric - Other","ELECTRIC - HEAT PUMP"},0))),0),"")</f>
        <v>0</v>
      </c>
      <c r="AG355" s="81">
        <f>_xlfn.IFNA(IF($D355=2,IF($J355="Not Paid by Tenant",0,INDEX('AMI Ref'!$K$7:$N$7,MATCH($J355,{"Oil","Gas","Electric - Other","ELECTRIC - HEAT PUMP"},0))),0),"")</f>
        <v>0</v>
      </c>
      <c r="AH355" s="81">
        <f>_xlfn.IFNA(IF($D355=3,IF($J355="Not Paid by Tenant",0,INDEX('AMI Ref'!$K$8:$N$8,MATCH($J355,{"Oil","Gas","Electric - Other","ELECTRIC - HEAT PUMP"},0))),0),"")</f>
        <v>0</v>
      </c>
      <c r="AI355" s="81">
        <f>_xlfn.IFNA(IF($D355=4,IF($J355="Not Paid by Tenant",0,INDEX('AMI Ref'!$K$9:$N$9,MATCH($J355,{"Oil","Gas","Electric - Other","ELECTRIC - HEAT PUMP"},0))),0),"")</f>
        <v>0</v>
      </c>
      <c r="AJ355" s="81">
        <f>_xlfn.IFNA(IF($D355=5,IF($J355="Not Paid by Tenant",0,INDEX('AMI Ref'!$K$10:$N$10,MATCH($J355,{"Oil","Gas","Electric - Other","ELECTRIC - HEAT PUMP"},0))),0),"")</f>
        <v>0</v>
      </c>
      <c r="AK355" s="128"/>
      <c r="AL355" s="81" t="str">
        <f>_xlfn.IFNA(IF($D355=0,IF($K355="Not Paid by Tenant",0,INDEX('AMI Ref'!$O$5:$R$5,MATCH($K355,{"Oil","Gas","Electric - Other","Electric ccASHP - split"},0))),0),"")</f>
        <v/>
      </c>
      <c r="AM355" s="81">
        <f>_xlfn.IFNA(IF($D355=1,IF($K355="Not Paid by Tenant",0,INDEX('AMI Ref'!$O$6:$R$6,MATCH($K355,{"Oil","Gas","Electric - Other","Electric ccASHP - split"},0))),0),"")</f>
        <v>0</v>
      </c>
      <c r="AN355" s="81">
        <f>_xlfn.IFNA(IF($D355=2,IF($K355="Not Paid by Tenant",0,INDEX('AMI Ref'!$O$7:$R$7,MATCH($K355,{"Oil","Gas","Electric - Other","Electric ccASHP - split"},0))),0),"")</f>
        <v>0</v>
      </c>
      <c r="AO355" s="81">
        <f>_xlfn.IFNA(IF($D355=3,IF($K355="Not Paid by Tenant",0,INDEX('AMI Ref'!$O$8:$R$8,MATCH($K355,{"Oil","Gas","Electric - Other","Electric ccASHP - split"},0))),0),"")</f>
        <v>0</v>
      </c>
      <c r="AP355" s="81">
        <f>_xlfn.IFNA(IF($D355=4,IF($K355="Not Paid by Tenant",0,INDEX('AMI Ref'!$O$9:$R$9,MATCH($K355,{"Oil","Gas","Electric - Other","Electric ccASHP - split"},0))),0),"")</f>
        <v>0</v>
      </c>
      <c r="AQ355" s="81">
        <f>_xlfn.IFNA(IF($D355=5,IF($K355="Not Paid by Tenant",0,INDEX('AMI Ref'!$O$10:$R$10,MATCH($K355,{"Oil","Gas","Electric - Other","Electric ccASHP - split"},0))),0),"")</f>
        <v>0</v>
      </c>
      <c r="AR355" s="124">
        <f t="shared" si="45"/>
        <v>0</v>
      </c>
      <c r="AS355" s="123" t="e">
        <f t="shared" si="46"/>
        <v>#N/A</v>
      </c>
    </row>
    <row r="356" spans="1:45" ht="12.95" customHeight="1" x14ac:dyDescent="0.2">
      <c r="A356" s="130">
        <v>354</v>
      </c>
      <c r="B356" s="177">
        <f>IF(OR(COUNTIF($B$2:$B355,Input!$F372)&lt;1,COUNTIF($O$2:$O355,Input!$C372)&lt;1),Input!F372,0)</f>
        <v>0</v>
      </c>
      <c r="C356" s="177">
        <f>IF(OR(COUNTIF($B$2:$B355,Input!$F372)&lt;1,COUNTIF($O$2:$O355,Input!$C372)&lt;1),Input!G372,0)</f>
        <v>0</v>
      </c>
      <c r="D356" s="177">
        <f>IF(OR(COUNTIF($B$2:$B355,Input!$F372)&lt;1,COUNTIF($O$2:$O355,Input!$C372)&lt;1),Input!H372,0)</f>
        <v>0</v>
      </c>
      <c r="E356" s="177">
        <f>IF(OR(COUNTIF($B$2:$B355,Input!$F372)&lt;1,COUNTIF($O$2:$O355,Input!$C372)&lt;1),Input!I372,0)</f>
        <v>0</v>
      </c>
      <c r="F356" s="177">
        <f>IF(OR(COUNTIF($B$2:$B355,Input!$F372)&lt;1,COUNTIF($O$2:$O355,Input!$C372)&lt;1),Input!J372,0)</f>
        <v>0</v>
      </c>
      <c r="G356" s="177">
        <f>IF(OR(COUNTIF($B$2:$B355,Input!$F372)&lt;1,COUNTIF($O$2:$O355,Input!$C372)&lt;1),Input!K372,0)</f>
        <v>0</v>
      </c>
      <c r="H356" s="177">
        <f>IF(OR(COUNTIF($B$2:$B355,Input!$F372)&lt;1,COUNTIF($O$2:$O355,Input!$C372)&lt;1),Input!L372,0)</f>
        <v>0</v>
      </c>
      <c r="I356" s="177">
        <f>IF(OR(COUNTIF($B$2:$B355,Input!$F372)&lt;1,COUNTIF($O$2:$O355,Input!$C372)&lt;1),Input!M372,0)</f>
        <v>0</v>
      </c>
      <c r="J356" s="177">
        <f>IF(OR(COUNTIF($B$2:$B355,Input!$F372)&lt;1,COUNTIF($O$2:$O355,Input!$C372)&lt;1),Input!N372,0)</f>
        <v>0</v>
      </c>
      <c r="K356" s="177">
        <f>IF(OR(COUNTIF($B$2:$B355,Input!$F372)&lt;1,COUNTIF($O$2:$O355,Input!$C372)&lt;1),Input!O372,0)</f>
        <v>0</v>
      </c>
      <c r="L356" s="177">
        <f>IF(OR(COUNTIF($B$2:$B355,Input!$F372)&lt;1,COUNTIF($O$2:$O355,Input!$C372)&lt;1),Input!P372,0)</f>
        <v>0</v>
      </c>
      <c r="M356" s="129" t="str">
        <f t="shared" si="42"/>
        <v/>
      </c>
      <c r="N356" s="161">
        <f t="shared" si="48"/>
        <v>0</v>
      </c>
      <c r="O356" s="168">
        <f>Input!C372</f>
        <v>0</v>
      </c>
      <c r="P356" s="168"/>
      <c r="R356" s="131">
        <f t="shared" si="49"/>
        <v>0</v>
      </c>
      <c r="S356" s="133" t="str">
        <f t="shared" si="47"/>
        <v xml:space="preserve"> </v>
      </c>
      <c r="T356" s="133"/>
      <c r="U356" s="132" t="str">
        <f>_xlfn.IFNA(IF($D356=0,LOOKUP($F356,{0.1,0.2,0.3,0.4,0.5,0.6,0.7,0.8,0.9,1},{22,34,46,58,70,82,94,106,118,130}),""),"")</f>
        <v/>
      </c>
      <c r="V356" s="132" t="str">
        <f>_xlfn.IFNA(IF($D356=1,LOOKUP($F356,{0.1,0.2,0.3,0.4,0.5,0.6,0.7,0.8,0.9,1},{23,35,47,59,71,83,95,107,119,131}),""),"")</f>
        <v/>
      </c>
      <c r="W356" s="132" t="str">
        <f>_xlfn.IFNA(IF($D356=2,LOOKUP($F356,{0.1,0.2,0.3,0.4,0.5,0.6,0.7,0.8,0.9,1},{24,36,48,60,72,84,96,108,120,132}),""),"")</f>
        <v/>
      </c>
      <c r="X356" s="132" t="str">
        <f>_xlfn.IFNA(IF($D356=3,LOOKUP($F356,{0.1,0.2,0.3,0.4,0.5,0.6,0.7,0.8,0.9,1},{25,37,49,61,73,85,97,109,121,133}),""),"")</f>
        <v/>
      </c>
      <c r="Y356" s="132" t="str">
        <f>_xlfn.IFNA(IF($D356=4,LOOKUP($F356,{0.1,0.2,0.3,0.4,0.5,0.6,0.7,0.8,0.9,1},{26,38,50,62,74,86,98,110,122,134}),""),"")</f>
        <v/>
      </c>
      <c r="Z356" s="132" t="str">
        <f>_xlfn.IFNA(IF($D356=5,LOOKUP($F356,{0.1,0.2,0.3,0.4,0.5,0.6,0.7,0.8,0.9,1},{27,39,51,63,75,87,99,111,123,135}),""),"")</f>
        <v/>
      </c>
      <c r="AA356" s="132">
        <f t="shared" si="43"/>
        <v>0</v>
      </c>
      <c r="AB356" s="132" t="str">
        <f t="shared" si="44"/>
        <v>00</v>
      </c>
      <c r="AC356" s="82" t="e">
        <f>VLOOKUP(AB356,'AMI Ref'!T:U,2,FALSE)</f>
        <v>#N/A</v>
      </c>
      <c r="AD356" s="124"/>
      <c r="AE356" s="81" t="str">
        <f>_xlfn.IFNA(IF($D356=0,IF($J356="Not Paid by Tenant",0,INDEX('AMI Ref'!$K$5:$N$5,MATCH($J356,{"Oil","Gas","Electric - Other","ELECTRIC - HEAT PUMP"},0))),0),"")</f>
        <v/>
      </c>
      <c r="AF356" s="81">
        <f>_xlfn.IFNA(IF($D356=1,IF($J356="Not Paid by Tenant",0,INDEX('AMI Ref'!$K$6:$N$6,MATCH($J356,{"Oil","Gas","Electric - Other","ELECTRIC - HEAT PUMP"},0))),0),"")</f>
        <v>0</v>
      </c>
      <c r="AG356" s="81">
        <f>_xlfn.IFNA(IF($D356=2,IF($J356="Not Paid by Tenant",0,INDEX('AMI Ref'!$K$7:$N$7,MATCH($J356,{"Oil","Gas","Electric - Other","ELECTRIC - HEAT PUMP"},0))),0),"")</f>
        <v>0</v>
      </c>
      <c r="AH356" s="81">
        <f>_xlfn.IFNA(IF($D356=3,IF($J356="Not Paid by Tenant",0,INDEX('AMI Ref'!$K$8:$N$8,MATCH($J356,{"Oil","Gas","Electric - Other","ELECTRIC - HEAT PUMP"},0))),0),"")</f>
        <v>0</v>
      </c>
      <c r="AI356" s="81">
        <f>_xlfn.IFNA(IF($D356=4,IF($J356="Not Paid by Tenant",0,INDEX('AMI Ref'!$K$9:$N$9,MATCH($J356,{"Oil","Gas","Electric - Other","ELECTRIC - HEAT PUMP"},0))),0),"")</f>
        <v>0</v>
      </c>
      <c r="AJ356" s="81">
        <f>_xlfn.IFNA(IF($D356=5,IF($J356="Not Paid by Tenant",0,INDEX('AMI Ref'!$K$10:$N$10,MATCH($J356,{"Oil","Gas","Electric - Other","ELECTRIC - HEAT PUMP"},0))),0),"")</f>
        <v>0</v>
      </c>
      <c r="AK356" s="128"/>
      <c r="AL356" s="81" t="str">
        <f>_xlfn.IFNA(IF($D356=0,IF($K356="Not Paid by Tenant",0,INDEX('AMI Ref'!$O$5:$R$5,MATCH($K356,{"Oil","Gas","Electric - Other","Electric ccASHP - split"},0))),0),"")</f>
        <v/>
      </c>
      <c r="AM356" s="81">
        <f>_xlfn.IFNA(IF($D356=1,IF($K356="Not Paid by Tenant",0,INDEX('AMI Ref'!$O$6:$R$6,MATCH($K356,{"Oil","Gas","Electric - Other","Electric ccASHP - split"},0))),0),"")</f>
        <v>0</v>
      </c>
      <c r="AN356" s="81">
        <f>_xlfn.IFNA(IF($D356=2,IF($K356="Not Paid by Tenant",0,INDEX('AMI Ref'!$O$7:$R$7,MATCH($K356,{"Oil","Gas","Electric - Other","Electric ccASHP - split"},0))),0),"")</f>
        <v>0</v>
      </c>
      <c r="AO356" s="81">
        <f>_xlfn.IFNA(IF($D356=3,IF($K356="Not Paid by Tenant",0,INDEX('AMI Ref'!$O$8:$R$8,MATCH($K356,{"Oil","Gas","Electric - Other","Electric ccASHP - split"},0))),0),"")</f>
        <v>0</v>
      </c>
      <c r="AP356" s="81">
        <f>_xlfn.IFNA(IF($D356=4,IF($K356="Not Paid by Tenant",0,INDEX('AMI Ref'!$O$9:$R$9,MATCH($K356,{"Oil","Gas","Electric - Other","Electric ccASHP - split"},0))),0),"")</f>
        <v>0</v>
      </c>
      <c r="AQ356" s="81">
        <f>_xlfn.IFNA(IF($D356=5,IF($K356="Not Paid by Tenant",0,INDEX('AMI Ref'!$O$10:$R$10,MATCH($K356,{"Oil","Gas","Electric - Other","Electric ccASHP - split"},0))),0),"")</f>
        <v>0</v>
      </c>
      <c r="AR356" s="124">
        <f t="shared" si="45"/>
        <v>0</v>
      </c>
      <c r="AS356" s="123" t="e">
        <f t="shared" si="46"/>
        <v>#N/A</v>
      </c>
    </row>
    <row r="357" spans="1:45" ht="12.95" customHeight="1" x14ac:dyDescent="0.2">
      <c r="A357" s="130">
        <v>355</v>
      </c>
      <c r="B357" s="177">
        <f>IF(OR(COUNTIF($B$2:$B356,Input!$F373)&lt;1,COUNTIF($O$2:$O356,Input!$C373)&lt;1),Input!F373,0)</f>
        <v>0</v>
      </c>
      <c r="C357" s="177">
        <f>IF(OR(COUNTIF($B$2:$B356,Input!$F373)&lt;1,COUNTIF($O$2:$O356,Input!$C373)&lt;1),Input!G373,0)</f>
        <v>0</v>
      </c>
      <c r="D357" s="177">
        <f>IF(OR(COUNTIF($B$2:$B356,Input!$F373)&lt;1,COUNTIF($O$2:$O356,Input!$C373)&lt;1),Input!H373,0)</f>
        <v>0</v>
      </c>
      <c r="E357" s="177">
        <f>IF(OR(COUNTIF($B$2:$B356,Input!$F373)&lt;1,COUNTIF($O$2:$O356,Input!$C373)&lt;1),Input!I373,0)</f>
        <v>0</v>
      </c>
      <c r="F357" s="177">
        <f>IF(OR(COUNTIF($B$2:$B356,Input!$F373)&lt;1,COUNTIF($O$2:$O356,Input!$C373)&lt;1),Input!J373,0)</f>
        <v>0</v>
      </c>
      <c r="G357" s="177">
        <f>IF(OR(COUNTIF($B$2:$B356,Input!$F373)&lt;1,COUNTIF($O$2:$O356,Input!$C373)&lt;1),Input!K373,0)</f>
        <v>0</v>
      </c>
      <c r="H357" s="177">
        <f>IF(OR(COUNTIF($B$2:$B356,Input!$F373)&lt;1,COUNTIF($O$2:$O356,Input!$C373)&lt;1),Input!L373,0)</f>
        <v>0</v>
      </c>
      <c r="I357" s="177">
        <f>IF(OR(COUNTIF($B$2:$B356,Input!$F373)&lt;1,COUNTIF($O$2:$O356,Input!$C373)&lt;1),Input!M373,0)</f>
        <v>0</v>
      </c>
      <c r="J357" s="177">
        <f>IF(OR(COUNTIF($B$2:$B356,Input!$F373)&lt;1,COUNTIF($O$2:$O356,Input!$C373)&lt;1),Input!N373,0)</f>
        <v>0</v>
      </c>
      <c r="K357" s="177">
        <f>IF(OR(COUNTIF($B$2:$B356,Input!$F373)&lt;1,COUNTIF($O$2:$O356,Input!$C373)&lt;1),Input!O373,0)</f>
        <v>0</v>
      </c>
      <c r="L357" s="177">
        <f>IF(OR(COUNTIF($B$2:$B356,Input!$F373)&lt;1,COUNTIF($O$2:$O356,Input!$C373)&lt;1),Input!P373,0)</f>
        <v>0</v>
      </c>
      <c r="M357" s="129" t="str">
        <f t="shared" si="42"/>
        <v/>
      </c>
      <c r="N357" s="161">
        <f t="shared" si="48"/>
        <v>0</v>
      </c>
      <c r="O357" s="168">
        <f>Input!C373</f>
        <v>0</v>
      </c>
      <c r="P357" s="168"/>
      <c r="R357" s="131">
        <f t="shared" si="49"/>
        <v>0</v>
      </c>
      <c r="S357" s="133" t="str">
        <f t="shared" si="47"/>
        <v xml:space="preserve"> </v>
      </c>
      <c r="T357" s="133"/>
      <c r="U357" s="132" t="str">
        <f>_xlfn.IFNA(IF($D357=0,LOOKUP($F357,{0.1,0.2,0.3,0.4,0.5,0.6,0.7,0.8,0.9,1},{22,34,46,58,70,82,94,106,118,130}),""),"")</f>
        <v/>
      </c>
      <c r="V357" s="132" t="str">
        <f>_xlfn.IFNA(IF($D357=1,LOOKUP($F357,{0.1,0.2,0.3,0.4,0.5,0.6,0.7,0.8,0.9,1},{23,35,47,59,71,83,95,107,119,131}),""),"")</f>
        <v/>
      </c>
      <c r="W357" s="132" t="str">
        <f>_xlfn.IFNA(IF($D357=2,LOOKUP($F357,{0.1,0.2,0.3,0.4,0.5,0.6,0.7,0.8,0.9,1},{24,36,48,60,72,84,96,108,120,132}),""),"")</f>
        <v/>
      </c>
      <c r="X357" s="132" t="str">
        <f>_xlfn.IFNA(IF($D357=3,LOOKUP($F357,{0.1,0.2,0.3,0.4,0.5,0.6,0.7,0.8,0.9,1},{25,37,49,61,73,85,97,109,121,133}),""),"")</f>
        <v/>
      </c>
      <c r="Y357" s="132" t="str">
        <f>_xlfn.IFNA(IF($D357=4,LOOKUP($F357,{0.1,0.2,0.3,0.4,0.5,0.6,0.7,0.8,0.9,1},{26,38,50,62,74,86,98,110,122,134}),""),"")</f>
        <v/>
      </c>
      <c r="Z357" s="132" t="str">
        <f>_xlfn.IFNA(IF($D357=5,LOOKUP($F357,{0.1,0.2,0.3,0.4,0.5,0.6,0.7,0.8,0.9,1},{27,39,51,63,75,87,99,111,123,135}),""),"")</f>
        <v/>
      </c>
      <c r="AA357" s="132">
        <f t="shared" si="43"/>
        <v>0</v>
      </c>
      <c r="AB357" s="132" t="str">
        <f t="shared" si="44"/>
        <v>00</v>
      </c>
      <c r="AC357" s="82" t="e">
        <f>VLOOKUP(AB357,'AMI Ref'!T:U,2,FALSE)</f>
        <v>#N/A</v>
      </c>
      <c r="AD357" s="124"/>
      <c r="AE357" s="81" t="str">
        <f>_xlfn.IFNA(IF($D357=0,IF($J357="Not Paid by Tenant",0,INDEX('AMI Ref'!$K$5:$N$5,MATCH($J357,{"Oil","Gas","Electric - Other","ELECTRIC - HEAT PUMP"},0))),0),"")</f>
        <v/>
      </c>
      <c r="AF357" s="81">
        <f>_xlfn.IFNA(IF($D357=1,IF($J357="Not Paid by Tenant",0,INDEX('AMI Ref'!$K$6:$N$6,MATCH($J357,{"Oil","Gas","Electric - Other","ELECTRIC - HEAT PUMP"},0))),0),"")</f>
        <v>0</v>
      </c>
      <c r="AG357" s="81">
        <f>_xlfn.IFNA(IF($D357=2,IF($J357="Not Paid by Tenant",0,INDEX('AMI Ref'!$K$7:$N$7,MATCH($J357,{"Oil","Gas","Electric - Other","ELECTRIC - HEAT PUMP"},0))),0),"")</f>
        <v>0</v>
      </c>
      <c r="AH357" s="81">
        <f>_xlfn.IFNA(IF($D357=3,IF($J357="Not Paid by Tenant",0,INDEX('AMI Ref'!$K$8:$N$8,MATCH($J357,{"Oil","Gas","Electric - Other","ELECTRIC - HEAT PUMP"},0))),0),"")</f>
        <v>0</v>
      </c>
      <c r="AI357" s="81">
        <f>_xlfn.IFNA(IF($D357=4,IF($J357="Not Paid by Tenant",0,INDEX('AMI Ref'!$K$9:$N$9,MATCH($J357,{"Oil","Gas","Electric - Other","ELECTRIC - HEAT PUMP"},0))),0),"")</f>
        <v>0</v>
      </c>
      <c r="AJ357" s="81">
        <f>_xlfn.IFNA(IF($D357=5,IF($J357="Not Paid by Tenant",0,INDEX('AMI Ref'!$K$10:$N$10,MATCH($J357,{"Oil","Gas","Electric - Other","ELECTRIC - HEAT PUMP"},0))),0),"")</f>
        <v>0</v>
      </c>
      <c r="AK357" s="128"/>
      <c r="AL357" s="81" t="str">
        <f>_xlfn.IFNA(IF($D357=0,IF($K357="Not Paid by Tenant",0,INDEX('AMI Ref'!$O$5:$R$5,MATCH($K357,{"Oil","Gas","Electric - Other","Electric ccASHP - split"},0))),0),"")</f>
        <v/>
      </c>
      <c r="AM357" s="81">
        <f>_xlfn.IFNA(IF($D357=1,IF($K357="Not Paid by Tenant",0,INDEX('AMI Ref'!$O$6:$R$6,MATCH($K357,{"Oil","Gas","Electric - Other","Electric ccASHP - split"},0))),0),"")</f>
        <v>0</v>
      </c>
      <c r="AN357" s="81">
        <f>_xlfn.IFNA(IF($D357=2,IF($K357="Not Paid by Tenant",0,INDEX('AMI Ref'!$O$7:$R$7,MATCH($K357,{"Oil","Gas","Electric - Other","Electric ccASHP - split"},0))),0),"")</f>
        <v>0</v>
      </c>
      <c r="AO357" s="81">
        <f>_xlfn.IFNA(IF($D357=3,IF($K357="Not Paid by Tenant",0,INDEX('AMI Ref'!$O$8:$R$8,MATCH($K357,{"Oil","Gas","Electric - Other","Electric ccASHP - split"},0))),0),"")</f>
        <v>0</v>
      </c>
      <c r="AP357" s="81">
        <f>_xlfn.IFNA(IF($D357=4,IF($K357="Not Paid by Tenant",0,INDEX('AMI Ref'!$O$9:$R$9,MATCH($K357,{"Oil","Gas","Electric - Other","Electric ccASHP - split"},0))),0),"")</f>
        <v>0</v>
      </c>
      <c r="AQ357" s="81">
        <f>_xlfn.IFNA(IF($D357=5,IF($K357="Not Paid by Tenant",0,INDEX('AMI Ref'!$O$10:$R$10,MATCH($K357,{"Oil","Gas","Electric - Other","Electric ccASHP - split"},0))),0),"")</f>
        <v>0</v>
      </c>
      <c r="AR357" s="124">
        <f t="shared" si="45"/>
        <v>0</v>
      </c>
      <c r="AS357" s="123" t="e">
        <f t="shared" si="46"/>
        <v>#N/A</v>
      </c>
    </row>
    <row r="358" spans="1:45" ht="12.95" customHeight="1" x14ac:dyDescent="0.2">
      <c r="A358" s="130">
        <v>356</v>
      </c>
      <c r="B358" s="177">
        <f>IF(OR(COUNTIF($B$2:$B357,Input!$F374)&lt;1,COUNTIF($O$2:$O357,Input!$C374)&lt;1),Input!F374,0)</f>
        <v>0</v>
      </c>
      <c r="C358" s="177">
        <f>IF(OR(COUNTIF($B$2:$B357,Input!$F374)&lt;1,COUNTIF($O$2:$O357,Input!$C374)&lt;1),Input!G374,0)</f>
        <v>0</v>
      </c>
      <c r="D358" s="177">
        <f>IF(OR(COUNTIF($B$2:$B357,Input!$F374)&lt;1,COUNTIF($O$2:$O357,Input!$C374)&lt;1),Input!H374,0)</f>
        <v>0</v>
      </c>
      <c r="E358" s="177">
        <f>IF(OR(COUNTIF($B$2:$B357,Input!$F374)&lt;1,COUNTIF($O$2:$O357,Input!$C374)&lt;1),Input!I374,0)</f>
        <v>0</v>
      </c>
      <c r="F358" s="177">
        <f>IF(OR(COUNTIF($B$2:$B357,Input!$F374)&lt;1,COUNTIF($O$2:$O357,Input!$C374)&lt;1),Input!J374,0)</f>
        <v>0</v>
      </c>
      <c r="G358" s="177">
        <f>IF(OR(COUNTIF($B$2:$B357,Input!$F374)&lt;1,COUNTIF($O$2:$O357,Input!$C374)&lt;1),Input!K374,0)</f>
        <v>0</v>
      </c>
      <c r="H358" s="177">
        <f>IF(OR(COUNTIF($B$2:$B357,Input!$F374)&lt;1,COUNTIF($O$2:$O357,Input!$C374)&lt;1),Input!L374,0)</f>
        <v>0</v>
      </c>
      <c r="I358" s="177">
        <f>IF(OR(COUNTIF($B$2:$B357,Input!$F374)&lt;1,COUNTIF($O$2:$O357,Input!$C374)&lt;1),Input!M374,0)</f>
        <v>0</v>
      </c>
      <c r="J358" s="177">
        <f>IF(OR(COUNTIF($B$2:$B357,Input!$F374)&lt;1,COUNTIF($O$2:$O357,Input!$C374)&lt;1),Input!N374,0)</f>
        <v>0</v>
      </c>
      <c r="K358" s="177">
        <f>IF(OR(COUNTIF($B$2:$B357,Input!$F374)&lt;1,COUNTIF($O$2:$O357,Input!$C374)&lt;1),Input!O374,0)</f>
        <v>0</v>
      </c>
      <c r="L358" s="177">
        <f>IF(OR(COUNTIF($B$2:$B357,Input!$F374)&lt;1,COUNTIF($O$2:$O357,Input!$C374)&lt;1),Input!P374,0)</f>
        <v>0</v>
      </c>
      <c r="M358" s="129" t="str">
        <f t="shared" si="42"/>
        <v/>
      </c>
      <c r="N358" s="161">
        <f t="shared" si="48"/>
        <v>0</v>
      </c>
      <c r="O358" s="168">
        <f>Input!C374</f>
        <v>0</v>
      </c>
      <c r="P358" s="168"/>
      <c r="R358" s="131">
        <f t="shared" si="49"/>
        <v>0</v>
      </c>
      <c r="S358" s="133" t="str">
        <f t="shared" si="47"/>
        <v xml:space="preserve"> </v>
      </c>
      <c r="T358" s="133"/>
      <c r="U358" s="132" t="str">
        <f>_xlfn.IFNA(IF($D358=0,LOOKUP($F358,{0.1,0.2,0.3,0.4,0.5,0.6,0.7,0.8,0.9,1},{22,34,46,58,70,82,94,106,118,130}),""),"")</f>
        <v/>
      </c>
      <c r="V358" s="132" t="str">
        <f>_xlfn.IFNA(IF($D358=1,LOOKUP($F358,{0.1,0.2,0.3,0.4,0.5,0.6,0.7,0.8,0.9,1},{23,35,47,59,71,83,95,107,119,131}),""),"")</f>
        <v/>
      </c>
      <c r="W358" s="132" t="str">
        <f>_xlfn.IFNA(IF($D358=2,LOOKUP($F358,{0.1,0.2,0.3,0.4,0.5,0.6,0.7,0.8,0.9,1},{24,36,48,60,72,84,96,108,120,132}),""),"")</f>
        <v/>
      </c>
      <c r="X358" s="132" t="str">
        <f>_xlfn.IFNA(IF($D358=3,LOOKUP($F358,{0.1,0.2,0.3,0.4,0.5,0.6,0.7,0.8,0.9,1},{25,37,49,61,73,85,97,109,121,133}),""),"")</f>
        <v/>
      </c>
      <c r="Y358" s="132" t="str">
        <f>_xlfn.IFNA(IF($D358=4,LOOKUP($F358,{0.1,0.2,0.3,0.4,0.5,0.6,0.7,0.8,0.9,1},{26,38,50,62,74,86,98,110,122,134}),""),"")</f>
        <v/>
      </c>
      <c r="Z358" s="132" t="str">
        <f>_xlfn.IFNA(IF($D358=5,LOOKUP($F358,{0.1,0.2,0.3,0.4,0.5,0.6,0.7,0.8,0.9,1},{27,39,51,63,75,87,99,111,123,135}),""),"")</f>
        <v/>
      </c>
      <c r="AA358" s="132">
        <f t="shared" si="43"/>
        <v>0</v>
      </c>
      <c r="AB358" s="132" t="str">
        <f t="shared" si="44"/>
        <v>00</v>
      </c>
      <c r="AC358" s="82" t="e">
        <f>VLOOKUP(AB358,'AMI Ref'!T:U,2,FALSE)</f>
        <v>#N/A</v>
      </c>
      <c r="AD358" s="124"/>
      <c r="AE358" s="81" t="str">
        <f>_xlfn.IFNA(IF($D358=0,IF($J358="Not Paid by Tenant",0,INDEX('AMI Ref'!$K$5:$N$5,MATCH($J358,{"Oil","Gas","Electric - Other","ELECTRIC - HEAT PUMP"},0))),0),"")</f>
        <v/>
      </c>
      <c r="AF358" s="81">
        <f>_xlfn.IFNA(IF($D358=1,IF($J358="Not Paid by Tenant",0,INDEX('AMI Ref'!$K$6:$N$6,MATCH($J358,{"Oil","Gas","Electric - Other","ELECTRIC - HEAT PUMP"},0))),0),"")</f>
        <v>0</v>
      </c>
      <c r="AG358" s="81">
        <f>_xlfn.IFNA(IF($D358=2,IF($J358="Not Paid by Tenant",0,INDEX('AMI Ref'!$K$7:$N$7,MATCH($J358,{"Oil","Gas","Electric - Other","ELECTRIC - HEAT PUMP"},0))),0),"")</f>
        <v>0</v>
      </c>
      <c r="AH358" s="81">
        <f>_xlfn.IFNA(IF($D358=3,IF($J358="Not Paid by Tenant",0,INDEX('AMI Ref'!$K$8:$N$8,MATCH($J358,{"Oil","Gas","Electric - Other","ELECTRIC - HEAT PUMP"},0))),0),"")</f>
        <v>0</v>
      </c>
      <c r="AI358" s="81">
        <f>_xlfn.IFNA(IF($D358=4,IF($J358="Not Paid by Tenant",0,INDEX('AMI Ref'!$K$9:$N$9,MATCH($J358,{"Oil","Gas","Electric - Other","ELECTRIC - HEAT PUMP"},0))),0),"")</f>
        <v>0</v>
      </c>
      <c r="AJ358" s="81">
        <f>_xlfn.IFNA(IF($D358=5,IF($J358="Not Paid by Tenant",0,INDEX('AMI Ref'!$K$10:$N$10,MATCH($J358,{"Oil","Gas","Electric - Other","ELECTRIC - HEAT PUMP"},0))),0),"")</f>
        <v>0</v>
      </c>
      <c r="AK358" s="128"/>
      <c r="AL358" s="81" t="str">
        <f>_xlfn.IFNA(IF($D358=0,IF($K358="Not Paid by Tenant",0,INDEX('AMI Ref'!$O$5:$R$5,MATCH($K358,{"Oil","Gas","Electric - Other","Electric ccASHP - split"},0))),0),"")</f>
        <v/>
      </c>
      <c r="AM358" s="81">
        <f>_xlfn.IFNA(IF($D358=1,IF($K358="Not Paid by Tenant",0,INDEX('AMI Ref'!$O$6:$R$6,MATCH($K358,{"Oil","Gas","Electric - Other","Electric ccASHP - split"},0))),0),"")</f>
        <v>0</v>
      </c>
      <c r="AN358" s="81">
        <f>_xlfn.IFNA(IF($D358=2,IF($K358="Not Paid by Tenant",0,INDEX('AMI Ref'!$O$7:$R$7,MATCH($K358,{"Oil","Gas","Electric - Other","Electric ccASHP - split"},0))),0),"")</f>
        <v>0</v>
      </c>
      <c r="AO358" s="81">
        <f>_xlfn.IFNA(IF($D358=3,IF($K358="Not Paid by Tenant",0,INDEX('AMI Ref'!$O$8:$R$8,MATCH($K358,{"Oil","Gas","Electric - Other","Electric ccASHP - split"},0))),0),"")</f>
        <v>0</v>
      </c>
      <c r="AP358" s="81">
        <f>_xlfn.IFNA(IF($D358=4,IF($K358="Not Paid by Tenant",0,INDEX('AMI Ref'!$O$9:$R$9,MATCH($K358,{"Oil","Gas","Electric - Other","Electric ccASHP - split"},0))),0),"")</f>
        <v>0</v>
      </c>
      <c r="AQ358" s="81">
        <f>_xlfn.IFNA(IF($D358=5,IF($K358="Not Paid by Tenant",0,INDEX('AMI Ref'!$O$10:$R$10,MATCH($K358,{"Oil","Gas","Electric - Other","Electric ccASHP - split"},0))),0),"")</f>
        <v>0</v>
      </c>
      <c r="AR358" s="124">
        <f t="shared" si="45"/>
        <v>0</v>
      </c>
      <c r="AS358" s="123" t="e">
        <f t="shared" si="46"/>
        <v>#N/A</v>
      </c>
    </row>
    <row r="359" spans="1:45" ht="12.95" customHeight="1" x14ac:dyDescent="0.2">
      <c r="A359" s="130">
        <v>357</v>
      </c>
      <c r="B359" s="177">
        <f>IF(OR(COUNTIF($B$2:$B358,Input!$F375)&lt;1,COUNTIF($O$2:$O358,Input!$C375)&lt;1),Input!F375,0)</f>
        <v>0</v>
      </c>
      <c r="C359" s="177">
        <f>IF(OR(COUNTIF($B$2:$B358,Input!$F375)&lt;1,COUNTIF($O$2:$O358,Input!$C375)&lt;1),Input!G375,0)</f>
        <v>0</v>
      </c>
      <c r="D359" s="177">
        <f>IF(OR(COUNTIF($B$2:$B358,Input!$F375)&lt;1,COUNTIF($O$2:$O358,Input!$C375)&lt;1),Input!H375,0)</f>
        <v>0</v>
      </c>
      <c r="E359" s="177">
        <f>IF(OR(COUNTIF($B$2:$B358,Input!$F375)&lt;1,COUNTIF($O$2:$O358,Input!$C375)&lt;1),Input!I375,0)</f>
        <v>0</v>
      </c>
      <c r="F359" s="177">
        <f>IF(OR(COUNTIF($B$2:$B358,Input!$F375)&lt;1,COUNTIF($O$2:$O358,Input!$C375)&lt;1),Input!J375,0)</f>
        <v>0</v>
      </c>
      <c r="G359" s="177">
        <f>IF(OR(COUNTIF($B$2:$B358,Input!$F375)&lt;1,COUNTIF($O$2:$O358,Input!$C375)&lt;1),Input!K375,0)</f>
        <v>0</v>
      </c>
      <c r="H359" s="177">
        <f>IF(OR(COUNTIF($B$2:$B358,Input!$F375)&lt;1,COUNTIF($O$2:$O358,Input!$C375)&lt;1),Input!L375,0)</f>
        <v>0</v>
      </c>
      <c r="I359" s="177">
        <f>IF(OR(COUNTIF($B$2:$B358,Input!$F375)&lt;1,COUNTIF($O$2:$O358,Input!$C375)&lt;1),Input!M375,0)</f>
        <v>0</v>
      </c>
      <c r="J359" s="177">
        <f>IF(OR(COUNTIF($B$2:$B358,Input!$F375)&lt;1,COUNTIF($O$2:$O358,Input!$C375)&lt;1),Input!N375,0)</f>
        <v>0</v>
      </c>
      <c r="K359" s="177">
        <f>IF(OR(COUNTIF($B$2:$B358,Input!$F375)&lt;1,COUNTIF($O$2:$O358,Input!$C375)&lt;1),Input!O375,0)</f>
        <v>0</v>
      </c>
      <c r="L359" s="177">
        <f>IF(OR(COUNTIF($B$2:$B358,Input!$F375)&lt;1,COUNTIF($O$2:$O358,Input!$C375)&lt;1),Input!P375,0)</f>
        <v>0</v>
      </c>
      <c r="M359" s="129" t="str">
        <f t="shared" ref="M359:M422" si="50">IFERROR(IF(E359="NO","NA",IF(AND(E359="yes",C359+L359&lt;=AS359),"YES","NO")),"")</f>
        <v/>
      </c>
      <c r="N359" s="161">
        <f t="shared" si="48"/>
        <v>0</v>
      </c>
      <c r="O359" s="168">
        <f>Input!C375</f>
        <v>0</v>
      </c>
      <c r="P359" s="168"/>
      <c r="R359" s="131">
        <f t="shared" si="49"/>
        <v>0</v>
      </c>
      <c r="S359" s="133" t="str">
        <f t="shared" si="47"/>
        <v xml:space="preserve"> </v>
      </c>
      <c r="T359" s="133"/>
      <c r="U359" s="132" t="str">
        <f>_xlfn.IFNA(IF($D359=0,LOOKUP($F359,{0.1,0.2,0.3,0.4,0.5,0.6,0.7,0.8,0.9,1},{22,34,46,58,70,82,94,106,118,130}),""),"")</f>
        <v/>
      </c>
      <c r="V359" s="132" t="str">
        <f>_xlfn.IFNA(IF($D359=1,LOOKUP($F359,{0.1,0.2,0.3,0.4,0.5,0.6,0.7,0.8,0.9,1},{23,35,47,59,71,83,95,107,119,131}),""),"")</f>
        <v/>
      </c>
      <c r="W359" s="132" t="str">
        <f>_xlfn.IFNA(IF($D359=2,LOOKUP($F359,{0.1,0.2,0.3,0.4,0.5,0.6,0.7,0.8,0.9,1},{24,36,48,60,72,84,96,108,120,132}),""),"")</f>
        <v/>
      </c>
      <c r="X359" s="132" t="str">
        <f>_xlfn.IFNA(IF($D359=3,LOOKUP($F359,{0.1,0.2,0.3,0.4,0.5,0.6,0.7,0.8,0.9,1},{25,37,49,61,73,85,97,109,121,133}),""),"")</f>
        <v/>
      </c>
      <c r="Y359" s="132" t="str">
        <f>_xlfn.IFNA(IF($D359=4,LOOKUP($F359,{0.1,0.2,0.3,0.4,0.5,0.6,0.7,0.8,0.9,1},{26,38,50,62,74,86,98,110,122,134}),""),"")</f>
        <v/>
      </c>
      <c r="Z359" s="132" t="str">
        <f>_xlfn.IFNA(IF($D359=5,LOOKUP($F359,{0.1,0.2,0.3,0.4,0.5,0.6,0.7,0.8,0.9,1},{27,39,51,63,75,87,99,111,123,135}),""),"")</f>
        <v/>
      </c>
      <c r="AA359" s="132">
        <f t="shared" ref="AA359:AA422" si="51">SUM(U359:Z359)</f>
        <v>0</v>
      </c>
      <c r="AB359" s="132" t="str">
        <f t="shared" ref="AB359:AB422" si="52">CONCATENATE(IF(H359="Yes w/ Elec. Stove","G",R359),AA359)</f>
        <v>00</v>
      </c>
      <c r="AC359" s="82" t="e">
        <f>VLOOKUP(AB359,'AMI Ref'!T:U,2,FALSE)</f>
        <v>#N/A</v>
      </c>
      <c r="AD359" s="124"/>
      <c r="AE359" s="81" t="str">
        <f>_xlfn.IFNA(IF($D359=0,IF($J359="Not Paid by Tenant",0,INDEX('AMI Ref'!$K$5:$N$5,MATCH($J359,{"Oil","Gas","Electric - Other","ELECTRIC - HEAT PUMP"},0))),0),"")</f>
        <v/>
      </c>
      <c r="AF359" s="81">
        <f>_xlfn.IFNA(IF($D359=1,IF($J359="Not Paid by Tenant",0,INDEX('AMI Ref'!$K$6:$N$6,MATCH($J359,{"Oil","Gas","Electric - Other","ELECTRIC - HEAT PUMP"},0))),0),"")</f>
        <v>0</v>
      </c>
      <c r="AG359" s="81">
        <f>_xlfn.IFNA(IF($D359=2,IF($J359="Not Paid by Tenant",0,INDEX('AMI Ref'!$K$7:$N$7,MATCH($J359,{"Oil","Gas","Electric - Other","ELECTRIC - HEAT PUMP"},0))),0),"")</f>
        <v>0</v>
      </c>
      <c r="AH359" s="81">
        <f>_xlfn.IFNA(IF($D359=3,IF($J359="Not Paid by Tenant",0,INDEX('AMI Ref'!$K$8:$N$8,MATCH($J359,{"Oil","Gas","Electric - Other","ELECTRIC - HEAT PUMP"},0))),0),"")</f>
        <v>0</v>
      </c>
      <c r="AI359" s="81">
        <f>_xlfn.IFNA(IF($D359=4,IF($J359="Not Paid by Tenant",0,INDEX('AMI Ref'!$K$9:$N$9,MATCH($J359,{"Oil","Gas","Electric - Other","ELECTRIC - HEAT PUMP"},0))),0),"")</f>
        <v>0</v>
      </c>
      <c r="AJ359" s="81">
        <f>_xlfn.IFNA(IF($D359=5,IF($J359="Not Paid by Tenant",0,INDEX('AMI Ref'!$K$10:$N$10,MATCH($J359,{"Oil","Gas","Electric - Other","ELECTRIC - HEAT PUMP"},0))),0),"")</f>
        <v>0</v>
      </c>
      <c r="AK359" s="128"/>
      <c r="AL359" s="81" t="str">
        <f>_xlfn.IFNA(IF($D359=0,IF($K359="Not Paid by Tenant",0,INDEX('AMI Ref'!$O$5:$R$5,MATCH($K359,{"Oil","Gas","Electric - Other","Electric ccASHP - split"},0))),0),"")</f>
        <v/>
      </c>
      <c r="AM359" s="81">
        <f>_xlfn.IFNA(IF($D359=1,IF($K359="Not Paid by Tenant",0,INDEX('AMI Ref'!$O$6:$R$6,MATCH($K359,{"Oil","Gas","Electric - Other","Electric ccASHP - split"},0))),0),"")</f>
        <v>0</v>
      </c>
      <c r="AN359" s="81">
        <f>_xlfn.IFNA(IF($D359=2,IF($K359="Not Paid by Tenant",0,INDEX('AMI Ref'!$O$7:$R$7,MATCH($K359,{"Oil","Gas","Electric - Other","Electric ccASHP - split"},0))),0),"")</f>
        <v>0</v>
      </c>
      <c r="AO359" s="81">
        <f>_xlfn.IFNA(IF($D359=3,IF($K359="Not Paid by Tenant",0,INDEX('AMI Ref'!$O$8:$R$8,MATCH($K359,{"Oil","Gas","Electric - Other","Electric ccASHP - split"},0))),0),"")</f>
        <v>0</v>
      </c>
      <c r="AP359" s="81">
        <f>_xlfn.IFNA(IF($D359=4,IF($K359="Not Paid by Tenant",0,INDEX('AMI Ref'!$O$9:$R$9,MATCH($K359,{"Oil","Gas","Electric - Other","Electric ccASHP - split"},0))),0),"")</f>
        <v>0</v>
      </c>
      <c r="AQ359" s="81">
        <f>_xlfn.IFNA(IF($D359=5,IF($K359="Not Paid by Tenant",0,INDEX('AMI Ref'!$O$10:$R$10,MATCH($K359,{"Oil","Gas","Electric - Other","Electric ccASHP - split"},0))),0),"")</f>
        <v>0</v>
      </c>
      <c r="AR359" s="124">
        <f t="shared" ref="AR359:AR422" si="53">SUM(AE359:AQ359)</f>
        <v>0</v>
      </c>
      <c r="AS359" s="123" t="e">
        <f t="shared" ref="AS359:AS422" si="54">AC359-AR359</f>
        <v>#N/A</v>
      </c>
    </row>
    <row r="360" spans="1:45" ht="12.95" customHeight="1" x14ac:dyDescent="0.2">
      <c r="A360" s="130">
        <v>358</v>
      </c>
      <c r="B360" s="177">
        <f>IF(OR(COUNTIF($B$2:$B359,Input!$F376)&lt;1,COUNTIF($O$2:$O359,Input!$C376)&lt;1),Input!F376,0)</f>
        <v>0</v>
      </c>
      <c r="C360" s="177">
        <f>IF(OR(COUNTIF($B$2:$B359,Input!$F376)&lt;1,COUNTIF($O$2:$O359,Input!$C376)&lt;1),Input!G376,0)</f>
        <v>0</v>
      </c>
      <c r="D360" s="177">
        <f>IF(OR(COUNTIF($B$2:$B359,Input!$F376)&lt;1,COUNTIF($O$2:$O359,Input!$C376)&lt;1),Input!H376,0)</f>
        <v>0</v>
      </c>
      <c r="E360" s="177">
        <f>IF(OR(COUNTIF($B$2:$B359,Input!$F376)&lt;1,COUNTIF($O$2:$O359,Input!$C376)&lt;1),Input!I376,0)</f>
        <v>0</v>
      </c>
      <c r="F360" s="177">
        <f>IF(OR(COUNTIF($B$2:$B359,Input!$F376)&lt;1,COUNTIF($O$2:$O359,Input!$C376)&lt;1),Input!J376,0)</f>
        <v>0</v>
      </c>
      <c r="G360" s="177">
        <f>IF(OR(COUNTIF($B$2:$B359,Input!$F376)&lt;1,COUNTIF($O$2:$O359,Input!$C376)&lt;1),Input!K376,0)</f>
        <v>0</v>
      </c>
      <c r="H360" s="177">
        <f>IF(OR(COUNTIF($B$2:$B359,Input!$F376)&lt;1,COUNTIF($O$2:$O359,Input!$C376)&lt;1),Input!L376,0)</f>
        <v>0</v>
      </c>
      <c r="I360" s="177">
        <f>IF(OR(COUNTIF($B$2:$B359,Input!$F376)&lt;1,COUNTIF($O$2:$O359,Input!$C376)&lt;1),Input!M376,0)</f>
        <v>0</v>
      </c>
      <c r="J360" s="177">
        <f>IF(OR(COUNTIF($B$2:$B359,Input!$F376)&lt;1,COUNTIF($O$2:$O359,Input!$C376)&lt;1),Input!N376,0)</f>
        <v>0</v>
      </c>
      <c r="K360" s="177">
        <f>IF(OR(COUNTIF($B$2:$B359,Input!$F376)&lt;1,COUNTIF($O$2:$O359,Input!$C376)&lt;1),Input!O376,0)</f>
        <v>0</v>
      </c>
      <c r="L360" s="177">
        <f>IF(OR(COUNTIF($B$2:$B359,Input!$F376)&lt;1,COUNTIF($O$2:$O359,Input!$C376)&lt;1),Input!P376,0)</f>
        <v>0</v>
      </c>
      <c r="M360" s="129" t="str">
        <f t="shared" si="50"/>
        <v/>
      </c>
      <c r="N360" s="161">
        <f t="shared" si="48"/>
        <v>0</v>
      </c>
      <c r="O360" s="168">
        <f>Input!C376</f>
        <v>0</v>
      </c>
      <c r="P360" s="168"/>
      <c r="R360" s="131">
        <f t="shared" si="49"/>
        <v>0</v>
      </c>
      <c r="S360" s="133" t="str">
        <f t="shared" si="47"/>
        <v xml:space="preserve"> </v>
      </c>
      <c r="T360" s="133"/>
      <c r="U360" s="132" t="str">
        <f>_xlfn.IFNA(IF($D360=0,LOOKUP($F360,{0.1,0.2,0.3,0.4,0.5,0.6,0.7,0.8,0.9,1},{22,34,46,58,70,82,94,106,118,130}),""),"")</f>
        <v/>
      </c>
      <c r="V360" s="132" t="str">
        <f>_xlfn.IFNA(IF($D360=1,LOOKUP($F360,{0.1,0.2,0.3,0.4,0.5,0.6,0.7,0.8,0.9,1},{23,35,47,59,71,83,95,107,119,131}),""),"")</f>
        <v/>
      </c>
      <c r="W360" s="132" t="str">
        <f>_xlfn.IFNA(IF($D360=2,LOOKUP($F360,{0.1,0.2,0.3,0.4,0.5,0.6,0.7,0.8,0.9,1},{24,36,48,60,72,84,96,108,120,132}),""),"")</f>
        <v/>
      </c>
      <c r="X360" s="132" t="str">
        <f>_xlfn.IFNA(IF($D360=3,LOOKUP($F360,{0.1,0.2,0.3,0.4,0.5,0.6,0.7,0.8,0.9,1},{25,37,49,61,73,85,97,109,121,133}),""),"")</f>
        <v/>
      </c>
      <c r="Y360" s="132" t="str">
        <f>_xlfn.IFNA(IF($D360=4,LOOKUP($F360,{0.1,0.2,0.3,0.4,0.5,0.6,0.7,0.8,0.9,1},{26,38,50,62,74,86,98,110,122,134}),""),"")</f>
        <v/>
      </c>
      <c r="Z360" s="132" t="str">
        <f>_xlfn.IFNA(IF($D360=5,LOOKUP($F360,{0.1,0.2,0.3,0.4,0.5,0.6,0.7,0.8,0.9,1},{27,39,51,63,75,87,99,111,123,135}),""),"")</f>
        <v/>
      </c>
      <c r="AA360" s="132">
        <f t="shared" si="51"/>
        <v>0</v>
      </c>
      <c r="AB360" s="132" t="str">
        <f t="shared" si="52"/>
        <v>00</v>
      </c>
      <c r="AC360" s="82" t="e">
        <f>VLOOKUP(AB360,'AMI Ref'!T:U,2,FALSE)</f>
        <v>#N/A</v>
      </c>
      <c r="AD360" s="124"/>
      <c r="AE360" s="81" t="str">
        <f>_xlfn.IFNA(IF($D360=0,IF($J360="Not Paid by Tenant",0,INDEX('AMI Ref'!$K$5:$N$5,MATCH($J360,{"Oil","Gas","Electric - Other","ELECTRIC - HEAT PUMP"},0))),0),"")</f>
        <v/>
      </c>
      <c r="AF360" s="81">
        <f>_xlfn.IFNA(IF($D360=1,IF($J360="Not Paid by Tenant",0,INDEX('AMI Ref'!$K$6:$N$6,MATCH($J360,{"Oil","Gas","Electric - Other","ELECTRIC - HEAT PUMP"},0))),0),"")</f>
        <v>0</v>
      </c>
      <c r="AG360" s="81">
        <f>_xlfn.IFNA(IF($D360=2,IF($J360="Not Paid by Tenant",0,INDEX('AMI Ref'!$K$7:$N$7,MATCH($J360,{"Oil","Gas","Electric - Other","ELECTRIC - HEAT PUMP"},0))),0),"")</f>
        <v>0</v>
      </c>
      <c r="AH360" s="81">
        <f>_xlfn.IFNA(IF($D360=3,IF($J360="Not Paid by Tenant",0,INDEX('AMI Ref'!$K$8:$N$8,MATCH($J360,{"Oil","Gas","Electric - Other","ELECTRIC - HEAT PUMP"},0))),0),"")</f>
        <v>0</v>
      </c>
      <c r="AI360" s="81">
        <f>_xlfn.IFNA(IF($D360=4,IF($J360="Not Paid by Tenant",0,INDEX('AMI Ref'!$K$9:$N$9,MATCH($J360,{"Oil","Gas","Electric - Other","ELECTRIC - HEAT PUMP"},0))),0),"")</f>
        <v>0</v>
      </c>
      <c r="AJ360" s="81">
        <f>_xlfn.IFNA(IF($D360=5,IF($J360="Not Paid by Tenant",0,INDEX('AMI Ref'!$K$10:$N$10,MATCH($J360,{"Oil","Gas","Electric - Other","ELECTRIC - HEAT PUMP"},0))),0),"")</f>
        <v>0</v>
      </c>
      <c r="AK360" s="128"/>
      <c r="AL360" s="81" t="str">
        <f>_xlfn.IFNA(IF($D360=0,IF($K360="Not Paid by Tenant",0,INDEX('AMI Ref'!$O$5:$R$5,MATCH($K360,{"Oil","Gas","Electric - Other","Electric ccASHP - split"},0))),0),"")</f>
        <v/>
      </c>
      <c r="AM360" s="81">
        <f>_xlfn.IFNA(IF($D360=1,IF($K360="Not Paid by Tenant",0,INDEX('AMI Ref'!$O$6:$R$6,MATCH($K360,{"Oil","Gas","Electric - Other","Electric ccASHP - split"},0))),0),"")</f>
        <v>0</v>
      </c>
      <c r="AN360" s="81">
        <f>_xlfn.IFNA(IF($D360=2,IF($K360="Not Paid by Tenant",0,INDEX('AMI Ref'!$O$7:$R$7,MATCH($K360,{"Oil","Gas","Electric - Other","Electric ccASHP - split"},0))),0),"")</f>
        <v>0</v>
      </c>
      <c r="AO360" s="81">
        <f>_xlfn.IFNA(IF($D360=3,IF($K360="Not Paid by Tenant",0,INDEX('AMI Ref'!$O$8:$R$8,MATCH($K360,{"Oil","Gas","Electric - Other","Electric ccASHP - split"},0))),0),"")</f>
        <v>0</v>
      </c>
      <c r="AP360" s="81">
        <f>_xlfn.IFNA(IF($D360=4,IF($K360="Not Paid by Tenant",0,INDEX('AMI Ref'!$O$9:$R$9,MATCH($K360,{"Oil","Gas","Electric - Other","Electric ccASHP - split"},0))),0),"")</f>
        <v>0</v>
      </c>
      <c r="AQ360" s="81">
        <f>_xlfn.IFNA(IF($D360=5,IF($K360="Not Paid by Tenant",0,INDEX('AMI Ref'!$O$10:$R$10,MATCH($K360,{"Oil","Gas","Electric - Other","Electric ccASHP - split"},0))),0),"")</f>
        <v>0</v>
      </c>
      <c r="AR360" s="124">
        <f t="shared" si="53"/>
        <v>0</v>
      </c>
      <c r="AS360" s="123" t="e">
        <f t="shared" si="54"/>
        <v>#N/A</v>
      </c>
    </row>
    <row r="361" spans="1:45" ht="12.95" customHeight="1" x14ac:dyDescent="0.2">
      <c r="A361" s="130">
        <v>359</v>
      </c>
      <c r="B361" s="177">
        <f>IF(OR(COUNTIF($B$2:$B360,Input!$F377)&lt;1,COUNTIF($O$2:$O360,Input!$C377)&lt;1),Input!F377,0)</f>
        <v>0</v>
      </c>
      <c r="C361" s="177">
        <f>IF(OR(COUNTIF($B$2:$B360,Input!$F377)&lt;1,COUNTIF($O$2:$O360,Input!$C377)&lt;1),Input!G377,0)</f>
        <v>0</v>
      </c>
      <c r="D361" s="177">
        <f>IF(OR(COUNTIF($B$2:$B360,Input!$F377)&lt;1,COUNTIF($O$2:$O360,Input!$C377)&lt;1),Input!H377,0)</f>
        <v>0</v>
      </c>
      <c r="E361" s="177">
        <f>IF(OR(COUNTIF($B$2:$B360,Input!$F377)&lt;1,COUNTIF($O$2:$O360,Input!$C377)&lt;1),Input!I377,0)</f>
        <v>0</v>
      </c>
      <c r="F361" s="177">
        <f>IF(OR(COUNTIF($B$2:$B360,Input!$F377)&lt;1,COUNTIF($O$2:$O360,Input!$C377)&lt;1),Input!J377,0)</f>
        <v>0</v>
      </c>
      <c r="G361" s="177">
        <f>IF(OR(COUNTIF($B$2:$B360,Input!$F377)&lt;1,COUNTIF($O$2:$O360,Input!$C377)&lt;1),Input!K377,0)</f>
        <v>0</v>
      </c>
      <c r="H361" s="177">
        <f>IF(OR(COUNTIF($B$2:$B360,Input!$F377)&lt;1,COUNTIF($O$2:$O360,Input!$C377)&lt;1),Input!L377,0)</f>
        <v>0</v>
      </c>
      <c r="I361" s="177">
        <f>IF(OR(COUNTIF($B$2:$B360,Input!$F377)&lt;1,COUNTIF($O$2:$O360,Input!$C377)&lt;1),Input!M377,0)</f>
        <v>0</v>
      </c>
      <c r="J361" s="177">
        <f>IF(OR(COUNTIF($B$2:$B360,Input!$F377)&lt;1,COUNTIF($O$2:$O360,Input!$C377)&lt;1),Input!N377,0)</f>
        <v>0</v>
      </c>
      <c r="K361" s="177">
        <f>IF(OR(COUNTIF($B$2:$B360,Input!$F377)&lt;1,COUNTIF($O$2:$O360,Input!$C377)&lt;1),Input!O377,0)</f>
        <v>0</v>
      </c>
      <c r="L361" s="177">
        <f>IF(OR(COUNTIF($B$2:$B360,Input!$F377)&lt;1,COUNTIF($O$2:$O360,Input!$C377)&lt;1),Input!P377,0)</f>
        <v>0</v>
      </c>
      <c r="M361" s="129" t="str">
        <f t="shared" si="50"/>
        <v/>
      </c>
      <c r="N361" s="161">
        <f t="shared" si="48"/>
        <v>0</v>
      </c>
      <c r="O361" s="168">
        <f>Input!C377</f>
        <v>0</v>
      </c>
      <c r="P361" s="168"/>
      <c r="R361" s="131">
        <f t="shared" si="49"/>
        <v>0</v>
      </c>
      <c r="S361" s="133" t="str">
        <f t="shared" si="47"/>
        <v xml:space="preserve"> </v>
      </c>
      <c r="T361" s="133"/>
      <c r="U361" s="132" t="str">
        <f>_xlfn.IFNA(IF($D361=0,LOOKUP($F361,{0.1,0.2,0.3,0.4,0.5,0.6,0.7,0.8,0.9,1},{22,34,46,58,70,82,94,106,118,130}),""),"")</f>
        <v/>
      </c>
      <c r="V361" s="132" t="str">
        <f>_xlfn.IFNA(IF($D361=1,LOOKUP($F361,{0.1,0.2,0.3,0.4,0.5,0.6,0.7,0.8,0.9,1},{23,35,47,59,71,83,95,107,119,131}),""),"")</f>
        <v/>
      </c>
      <c r="W361" s="132" t="str">
        <f>_xlfn.IFNA(IF($D361=2,LOOKUP($F361,{0.1,0.2,0.3,0.4,0.5,0.6,0.7,0.8,0.9,1},{24,36,48,60,72,84,96,108,120,132}),""),"")</f>
        <v/>
      </c>
      <c r="X361" s="132" t="str">
        <f>_xlfn.IFNA(IF($D361=3,LOOKUP($F361,{0.1,0.2,0.3,0.4,0.5,0.6,0.7,0.8,0.9,1},{25,37,49,61,73,85,97,109,121,133}),""),"")</f>
        <v/>
      </c>
      <c r="Y361" s="132" t="str">
        <f>_xlfn.IFNA(IF($D361=4,LOOKUP($F361,{0.1,0.2,0.3,0.4,0.5,0.6,0.7,0.8,0.9,1},{26,38,50,62,74,86,98,110,122,134}),""),"")</f>
        <v/>
      </c>
      <c r="Z361" s="132" t="str">
        <f>_xlfn.IFNA(IF($D361=5,LOOKUP($F361,{0.1,0.2,0.3,0.4,0.5,0.6,0.7,0.8,0.9,1},{27,39,51,63,75,87,99,111,123,135}),""),"")</f>
        <v/>
      </c>
      <c r="AA361" s="132">
        <f t="shared" si="51"/>
        <v>0</v>
      </c>
      <c r="AB361" s="132" t="str">
        <f t="shared" si="52"/>
        <v>00</v>
      </c>
      <c r="AC361" s="82" t="e">
        <f>VLOOKUP(AB361,'AMI Ref'!T:U,2,FALSE)</f>
        <v>#N/A</v>
      </c>
      <c r="AD361" s="124"/>
      <c r="AE361" s="81" t="str">
        <f>_xlfn.IFNA(IF($D361=0,IF($J361="Not Paid by Tenant",0,INDEX('AMI Ref'!$K$5:$N$5,MATCH($J361,{"Oil","Gas","Electric - Other","ELECTRIC - HEAT PUMP"},0))),0),"")</f>
        <v/>
      </c>
      <c r="AF361" s="81">
        <f>_xlfn.IFNA(IF($D361=1,IF($J361="Not Paid by Tenant",0,INDEX('AMI Ref'!$K$6:$N$6,MATCH($J361,{"Oil","Gas","Electric - Other","ELECTRIC - HEAT PUMP"},0))),0),"")</f>
        <v>0</v>
      </c>
      <c r="AG361" s="81">
        <f>_xlfn.IFNA(IF($D361=2,IF($J361="Not Paid by Tenant",0,INDEX('AMI Ref'!$K$7:$N$7,MATCH($J361,{"Oil","Gas","Electric - Other","ELECTRIC - HEAT PUMP"},0))),0),"")</f>
        <v>0</v>
      </c>
      <c r="AH361" s="81">
        <f>_xlfn.IFNA(IF($D361=3,IF($J361="Not Paid by Tenant",0,INDEX('AMI Ref'!$K$8:$N$8,MATCH($J361,{"Oil","Gas","Electric - Other","ELECTRIC - HEAT PUMP"},0))),0),"")</f>
        <v>0</v>
      </c>
      <c r="AI361" s="81">
        <f>_xlfn.IFNA(IF($D361=4,IF($J361="Not Paid by Tenant",0,INDEX('AMI Ref'!$K$9:$N$9,MATCH($J361,{"Oil","Gas","Electric - Other","ELECTRIC - HEAT PUMP"},0))),0),"")</f>
        <v>0</v>
      </c>
      <c r="AJ361" s="81">
        <f>_xlfn.IFNA(IF($D361=5,IF($J361="Not Paid by Tenant",0,INDEX('AMI Ref'!$K$10:$N$10,MATCH($J361,{"Oil","Gas","Electric - Other","ELECTRIC - HEAT PUMP"},0))),0),"")</f>
        <v>0</v>
      </c>
      <c r="AK361" s="128"/>
      <c r="AL361" s="81" t="str">
        <f>_xlfn.IFNA(IF($D361=0,IF($K361="Not Paid by Tenant",0,INDEX('AMI Ref'!$O$5:$R$5,MATCH($K361,{"Oil","Gas","Electric - Other","Electric ccASHP - split"},0))),0),"")</f>
        <v/>
      </c>
      <c r="AM361" s="81">
        <f>_xlfn.IFNA(IF($D361=1,IF($K361="Not Paid by Tenant",0,INDEX('AMI Ref'!$O$6:$R$6,MATCH($K361,{"Oil","Gas","Electric - Other","Electric ccASHP - split"},0))),0),"")</f>
        <v>0</v>
      </c>
      <c r="AN361" s="81">
        <f>_xlfn.IFNA(IF($D361=2,IF($K361="Not Paid by Tenant",0,INDEX('AMI Ref'!$O$7:$R$7,MATCH($K361,{"Oil","Gas","Electric - Other","Electric ccASHP - split"},0))),0),"")</f>
        <v>0</v>
      </c>
      <c r="AO361" s="81">
        <f>_xlfn.IFNA(IF($D361=3,IF($K361="Not Paid by Tenant",0,INDEX('AMI Ref'!$O$8:$R$8,MATCH($K361,{"Oil","Gas","Electric - Other","Electric ccASHP - split"},0))),0),"")</f>
        <v>0</v>
      </c>
      <c r="AP361" s="81">
        <f>_xlfn.IFNA(IF($D361=4,IF($K361="Not Paid by Tenant",0,INDEX('AMI Ref'!$O$9:$R$9,MATCH($K361,{"Oil","Gas","Electric - Other","Electric ccASHP - split"},0))),0),"")</f>
        <v>0</v>
      </c>
      <c r="AQ361" s="81">
        <f>_xlfn.IFNA(IF($D361=5,IF($K361="Not Paid by Tenant",0,INDEX('AMI Ref'!$O$10:$R$10,MATCH($K361,{"Oil","Gas","Electric - Other","Electric ccASHP - split"},0))),0),"")</f>
        <v>0</v>
      </c>
      <c r="AR361" s="124">
        <f t="shared" si="53"/>
        <v>0</v>
      </c>
      <c r="AS361" s="123" t="e">
        <f t="shared" si="54"/>
        <v>#N/A</v>
      </c>
    </row>
    <row r="362" spans="1:45" ht="12.95" customHeight="1" x14ac:dyDescent="0.2">
      <c r="A362" s="130">
        <v>360</v>
      </c>
      <c r="B362" s="177">
        <f>IF(OR(COUNTIF($B$2:$B361,Input!$F378)&lt;1,COUNTIF($O$2:$O361,Input!$C378)&lt;1),Input!F378,0)</f>
        <v>0</v>
      </c>
      <c r="C362" s="177">
        <f>IF(OR(COUNTIF($B$2:$B361,Input!$F378)&lt;1,COUNTIF($O$2:$O361,Input!$C378)&lt;1),Input!G378,0)</f>
        <v>0</v>
      </c>
      <c r="D362" s="177">
        <f>IF(OR(COUNTIF($B$2:$B361,Input!$F378)&lt;1,COUNTIF($O$2:$O361,Input!$C378)&lt;1),Input!H378,0)</f>
        <v>0</v>
      </c>
      <c r="E362" s="177">
        <f>IF(OR(COUNTIF($B$2:$B361,Input!$F378)&lt;1,COUNTIF($O$2:$O361,Input!$C378)&lt;1),Input!I378,0)</f>
        <v>0</v>
      </c>
      <c r="F362" s="177">
        <f>IF(OR(COUNTIF($B$2:$B361,Input!$F378)&lt;1,COUNTIF($O$2:$O361,Input!$C378)&lt;1),Input!J378,0)</f>
        <v>0</v>
      </c>
      <c r="G362" s="177">
        <f>IF(OR(COUNTIF($B$2:$B361,Input!$F378)&lt;1,COUNTIF($O$2:$O361,Input!$C378)&lt;1),Input!K378,0)</f>
        <v>0</v>
      </c>
      <c r="H362" s="177">
        <f>IF(OR(COUNTIF($B$2:$B361,Input!$F378)&lt;1,COUNTIF($O$2:$O361,Input!$C378)&lt;1),Input!L378,0)</f>
        <v>0</v>
      </c>
      <c r="I362" s="177">
        <f>IF(OR(COUNTIF($B$2:$B361,Input!$F378)&lt;1,COUNTIF($O$2:$O361,Input!$C378)&lt;1),Input!M378,0)</f>
        <v>0</v>
      </c>
      <c r="J362" s="177">
        <f>IF(OR(COUNTIF($B$2:$B361,Input!$F378)&lt;1,COUNTIF($O$2:$O361,Input!$C378)&lt;1),Input!N378,0)</f>
        <v>0</v>
      </c>
      <c r="K362" s="177">
        <f>IF(OR(COUNTIF($B$2:$B361,Input!$F378)&lt;1,COUNTIF($O$2:$O361,Input!$C378)&lt;1),Input!O378,0)</f>
        <v>0</v>
      </c>
      <c r="L362" s="177">
        <f>IF(OR(COUNTIF($B$2:$B361,Input!$F378)&lt;1,COUNTIF($O$2:$O361,Input!$C378)&lt;1),Input!P378,0)</f>
        <v>0</v>
      </c>
      <c r="M362" s="129" t="str">
        <f t="shared" si="50"/>
        <v/>
      </c>
      <c r="N362" s="161">
        <f t="shared" si="48"/>
        <v>0</v>
      </c>
      <c r="O362" s="168">
        <f>Input!C378</f>
        <v>0</v>
      </c>
      <c r="P362" s="168"/>
      <c r="R362" s="131">
        <f t="shared" si="49"/>
        <v>0</v>
      </c>
      <c r="S362" s="133" t="str">
        <f t="shared" si="47"/>
        <v xml:space="preserve"> </v>
      </c>
      <c r="T362" s="133"/>
      <c r="U362" s="132" t="str">
        <f>_xlfn.IFNA(IF($D362=0,LOOKUP($F362,{0.1,0.2,0.3,0.4,0.5,0.6,0.7,0.8,0.9,1},{22,34,46,58,70,82,94,106,118,130}),""),"")</f>
        <v/>
      </c>
      <c r="V362" s="132" t="str">
        <f>_xlfn.IFNA(IF($D362=1,LOOKUP($F362,{0.1,0.2,0.3,0.4,0.5,0.6,0.7,0.8,0.9,1},{23,35,47,59,71,83,95,107,119,131}),""),"")</f>
        <v/>
      </c>
      <c r="W362" s="132" t="str">
        <f>_xlfn.IFNA(IF($D362=2,LOOKUP($F362,{0.1,0.2,0.3,0.4,0.5,0.6,0.7,0.8,0.9,1},{24,36,48,60,72,84,96,108,120,132}),""),"")</f>
        <v/>
      </c>
      <c r="X362" s="132" t="str">
        <f>_xlfn.IFNA(IF($D362=3,LOOKUP($F362,{0.1,0.2,0.3,0.4,0.5,0.6,0.7,0.8,0.9,1},{25,37,49,61,73,85,97,109,121,133}),""),"")</f>
        <v/>
      </c>
      <c r="Y362" s="132" t="str">
        <f>_xlfn.IFNA(IF($D362=4,LOOKUP($F362,{0.1,0.2,0.3,0.4,0.5,0.6,0.7,0.8,0.9,1},{26,38,50,62,74,86,98,110,122,134}),""),"")</f>
        <v/>
      </c>
      <c r="Z362" s="132" t="str">
        <f>_xlfn.IFNA(IF($D362=5,LOOKUP($F362,{0.1,0.2,0.3,0.4,0.5,0.6,0.7,0.8,0.9,1},{27,39,51,63,75,87,99,111,123,135}),""),"")</f>
        <v/>
      </c>
      <c r="AA362" s="132">
        <f t="shared" si="51"/>
        <v>0</v>
      </c>
      <c r="AB362" s="132" t="str">
        <f t="shared" si="52"/>
        <v>00</v>
      </c>
      <c r="AC362" s="82" t="e">
        <f>VLOOKUP(AB362,'AMI Ref'!T:U,2,FALSE)</f>
        <v>#N/A</v>
      </c>
      <c r="AD362" s="124"/>
      <c r="AE362" s="81" t="str">
        <f>_xlfn.IFNA(IF($D362=0,IF($J362="Not Paid by Tenant",0,INDEX('AMI Ref'!$K$5:$N$5,MATCH($J362,{"Oil","Gas","Electric - Other","ELECTRIC - HEAT PUMP"},0))),0),"")</f>
        <v/>
      </c>
      <c r="AF362" s="81">
        <f>_xlfn.IFNA(IF($D362=1,IF($J362="Not Paid by Tenant",0,INDEX('AMI Ref'!$K$6:$N$6,MATCH($J362,{"Oil","Gas","Electric - Other","ELECTRIC - HEAT PUMP"},0))),0),"")</f>
        <v>0</v>
      </c>
      <c r="AG362" s="81">
        <f>_xlfn.IFNA(IF($D362=2,IF($J362="Not Paid by Tenant",0,INDEX('AMI Ref'!$K$7:$N$7,MATCH($J362,{"Oil","Gas","Electric - Other","ELECTRIC - HEAT PUMP"},0))),0),"")</f>
        <v>0</v>
      </c>
      <c r="AH362" s="81">
        <f>_xlfn.IFNA(IF($D362=3,IF($J362="Not Paid by Tenant",0,INDEX('AMI Ref'!$K$8:$N$8,MATCH($J362,{"Oil","Gas","Electric - Other","ELECTRIC - HEAT PUMP"},0))),0),"")</f>
        <v>0</v>
      </c>
      <c r="AI362" s="81">
        <f>_xlfn.IFNA(IF($D362=4,IF($J362="Not Paid by Tenant",0,INDEX('AMI Ref'!$K$9:$N$9,MATCH($J362,{"Oil","Gas","Electric - Other","ELECTRIC - HEAT PUMP"},0))),0),"")</f>
        <v>0</v>
      </c>
      <c r="AJ362" s="81">
        <f>_xlfn.IFNA(IF($D362=5,IF($J362="Not Paid by Tenant",0,INDEX('AMI Ref'!$K$10:$N$10,MATCH($J362,{"Oil","Gas","Electric - Other","ELECTRIC - HEAT PUMP"},0))),0),"")</f>
        <v>0</v>
      </c>
      <c r="AK362" s="128"/>
      <c r="AL362" s="81" t="str">
        <f>_xlfn.IFNA(IF($D362=0,IF($K362="Not Paid by Tenant",0,INDEX('AMI Ref'!$O$5:$R$5,MATCH($K362,{"Oil","Gas","Electric - Other","Electric ccASHP - split"},0))),0),"")</f>
        <v/>
      </c>
      <c r="AM362" s="81">
        <f>_xlfn.IFNA(IF($D362=1,IF($K362="Not Paid by Tenant",0,INDEX('AMI Ref'!$O$6:$R$6,MATCH($K362,{"Oil","Gas","Electric - Other","Electric ccASHP - split"},0))),0),"")</f>
        <v>0</v>
      </c>
      <c r="AN362" s="81">
        <f>_xlfn.IFNA(IF($D362=2,IF($K362="Not Paid by Tenant",0,INDEX('AMI Ref'!$O$7:$R$7,MATCH($K362,{"Oil","Gas","Electric - Other","Electric ccASHP - split"},0))),0),"")</f>
        <v>0</v>
      </c>
      <c r="AO362" s="81">
        <f>_xlfn.IFNA(IF($D362=3,IF($K362="Not Paid by Tenant",0,INDEX('AMI Ref'!$O$8:$R$8,MATCH($K362,{"Oil","Gas","Electric - Other","Electric ccASHP - split"},0))),0),"")</f>
        <v>0</v>
      </c>
      <c r="AP362" s="81">
        <f>_xlfn.IFNA(IF($D362=4,IF($K362="Not Paid by Tenant",0,INDEX('AMI Ref'!$O$9:$R$9,MATCH($K362,{"Oil","Gas","Electric - Other","Electric ccASHP - split"},0))),0),"")</f>
        <v>0</v>
      </c>
      <c r="AQ362" s="81">
        <f>_xlfn.IFNA(IF($D362=5,IF($K362="Not Paid by Tenant",0,INDEX('AMI Ref'!$O$10:$R$10,MATCH($K362,{"Oil","Gas","Electric - Other","Electric ccASHP - split"},0))),0),"")</f>
        <v>0</v>
      </c>
      <c r="AR362" s="124">
        <f t="shared" si="53"/>
        <v>0</v>
      </c>
      <c r="AS362" s="123" t="e">
        <f t="shared" si="54"/>
        <v>#N/A</v>
      </c>
    </row>
    <row r="363" spans="1:45" ht="12.95" customHeight="1" x14ac:dyDescent="0.2">
      <c r="A363" s="130">
        <v>361</v>
      </c>
      <c r="B363" s="177">
        <f>IF(OR(COUNTIF($B$2:$B362,Input!$F379)&lt;1,COUNTIF($O$2:$O362,Input!$C379)&lt;1),Input!F379,0)</f>
        <v>0</v>
      </c>
      <c r="C363" s="177">
        <f>IF(OR(COUNTIF($B$2:$B362,Input!$F379)&lt;1,COUNTIF($O$2:$O362,Input!$C379)&lt;1),Input!G379,0)</f>
        <v>0</v>
      </c>
      <c r="D363" s="177">
        <f>IF(OR(COUNTIF($B$2:$B362,Input!$F379)&lt;1,COUNTIF($O$2:$O362,Input!$C379)&lt;1),Input!H379,0)</f>
        <v>0</v>
      </c>
      <c r="E363" s="177">
        <f>IF(OR(COUNTIF($B$2:$B362,Input!$F379)&lt;1,COUNTIF($O$2:$O362,Input!$C379)&lt;1),Input!I379,0)</f>
        <v>0</v>
      </c>
      <c r="F363" s="177">
        <f>IF(OR(COUNTIF($B$2:$B362,Input!$F379)&lt;1,COUNTIF($O$2:$O362,Input!$C379)&lt;1),Input!J379,0)</f>
        <v>0</v>
      </c>
      <c r="G363" s="177">
        <f>IF(OR(COUNTIF($B$2:$B362,Input!$F379)&lt;1,COUNTIF($O$2:$O362,Input!$C379)&lt;1),Input!K379,0)</f>
        <v>0</v>
      </c>
      <c r="H363" s="177">
        <f>IF(OR(COUNTIF($B$2:$B362,Input!$F379)&lt;1,COUNTIF($O$2:$O362,Input!$C379)&lt;1),Input!L379,0)</f>
        <v>0</v>
      </c>
      <c r="I363" s="177">
        <f>IF(OR(COUNTIF($B$2:$B362,Input!$F379)&lt;1,COUNTIF($O$2:$O362,Input!$C379)&lt;1),Input!M379,0)</f>
        <v>0</v>
      </c>
      <c r="J363" s="177">
        <f>IF(OR(COUNTIF($B$2:$B362,Input!$F379)&lt;1,COUNTIF($O$2:$O362,Input!$C379)&lt;1),Input!N379,0)</f>
        <v>0</v>
      </c>
      <c r="K363" s="177">
        <f>IF(OR(COUNTIF($B$2:$B362,Input!$F379)&lt;1,COUNTIF($O$2:$O362,Input!$C379)&lt;1),Input!O379,0)</f>
        <v>0</v>
      </c>
      <c r="L363" s="177">
        <f>IF(OR(COUNTIF($B$2:$B362,Input!$F379)&lt;1,COUNTIF($O$2:$O362,Input!$C379)&lt;1),Input!P379,0)</f>
        <v>0</v>
      </c>
      <c r="M363" s="129" t="str">
        <f t="shared" si="50"/>
        <v/>
      </c>
      <c r="N363" s="161">
        <f t="shared" si="48"/>
        <v>0</v>
      </c>
      <c r="O363" s="168">
        <f>Input!C379</f>
        <v>0</v>
      </c>
      <c r="P363" s="168"/>
      <c r="R363" s="131">
        <f t="shared" si="49"/>
        <v>0</v>
      </c>
      <c r="S363" s="133" t="str">
        <f t="shared" si="47"/>
        <v xml:space="preserve"> </v>
      </c>
      <c r="T363" s="133"/>
      <c r="U363" s="132" t="str">
        <f>_xlfn.IFNA(IF($D363=0,LOOKUP($F363,{0.1,0.2,0.3,0.4,0.5,0.6,0.7,0.8,0.9,1},{22,34,46,58,70,82,94,106,118,130}),""),"")</f>
        <v/>
      </c>
      <c r="V363" s="132" t="str">
        <f>_xlfn.IFNA(IF($D363=1,LOOKUP($F363,{0.1,0.2,0.3,0.4,0.5,0.6,0.7,0.8,0.9,1},{23,35,47,59,71,83,95,107,119,131}),""),"")</f>
        <v/>
      </c>
      <c r="W363" s="132" t="str">
        <f>_xlfn.IFNA(IF($D363=2,LOOKUP($F363,{0.1,0.2,0.3,0.4,0.5,0.6,0.7,0.8,0.9,1},{24,36,48,60,72,84,96,108,120,132}),""),"")</f>
        <v/>
      </c>
      <c r="X363" s="132" t="str">
        <f>_xlfn.IFNA(IF($D363=3,LOOKUP($F363,{0.1,0.2,0.3,0.4,0.5,0.6,0.7,0.8,0.9,1},{25,37,49,61,73,85,97,109,121,133}),""),"")</f>
        <v/>
      </c>
      <c r="Y363" s="132" t="str">
        <f>_xlfn.IFNA(IF($D363=4,LOOKUP($F363,{0.1,0.2,0.3,0.4,0.5,0.6,0.7,0.8,0.9,1},{26,38,50,62,74,86,98,110,122,134}),""),"")</f>
        <v/>
      </c>
      <c r="Z363" s="132" t="str">
        <f>_xlfn.IFNA(IF($D363=5,LOOKUP($F363,{0.1,0.2,0.3,0.4,0.5,0.6,0.7,0.8,0.9,1},{27,39,51,63,75,87,99,111,123,135}),""),"")</f>
        <v/>
      </c>
      <c r="AA363" s="132">
        <f t="shared" si="51"/>
        <v>0</v>
      </c>
      <c r="AB363" s="132" t="str">
        <f t="shared" si="52"/>
        <v>00</v>
      </c>
      <c r="AC363" s="82" t="e">
        <f>VLOOKUP(AB363,'AMI Ref'!T:U,2,FALSE)</f>
        <v>#N/A</v>
      </c>
      <c r="AD363" s="124"/>
      <c r="AE363" s="81" t="str">
        <f>_xlfn.IFNA(IF($D363=0,IF($J363="Not Paid by Tenant",0,INDEX('AMI Ref'!$K$5:$N$5,MATCH($J363,{"Oil","Gas","Electric - Other","ELECTRIC - HEAT PUMP"},0))),0),"")</f>
        <v/>
      </c>
      <c r="AF363" s="81">
        <f>_xlfn.IFNA(IF($D363=1,IF($J363="Not Paid by Tenant",0,INDEX('AMI Ref'!$K$6:$N$6,MATCH($J363,{"Oil","Gas","Electric - Other","ELECTRIC - HEAT PUMP"},0))),0),"")</f>
        <v>0</v>
      </c>
      <c r="AG363" s="81">
        <f>_xlfn.IFNA(IF($D363=2,IF($J363="Not Paid by Tenant",0,INDEX('AMI Ref'!$K$7:$N$7,MATCH($J363,{"Oil","Gas","Electric - Other","ELECTRIC - HEAT PUMP"},0))),0),"")</f>
        <v>0</v>
      </c>
      <c r="AH363" s="81">
        <f>_xlfn.IFNA(IF($D363=3,IF($J363="Not Paid by Tenant",0,INDEX('AMI Ref'!$K$8:$N$8,MATCH($J363,{"Oil","Gas","Electric - Other","ELECTRIC - HEAT PUMP"},0))),0),"")</f>
        <v>0</v>
      </c>
      <c r="AI363" s="81">
        <f>_xlfn.IFNA(IF($D363=4,IF($J363="Not Paid by Tenant",0,INDEX('AMI Ref'!$K$9:$N$9,MATCH($J363,{"Oil","Gas","Electric - Other","ELECTRIC - HEAT PUMP"},0))),0),"")</f>
        <v>0</v>
      </c>
      <c r="AJ363" s="81">
        <f>_xlfn.IFNA(IF($D363=5,IF($J363="Not Paid by Tenant",0,INDEX('AMI Ref'!$K$10:$N$10,MATCH($J363,{"Oil","Gas","Electric - Other","ELECTRIC - HEAT PUMP"},0))),0),"")</f>
        <v>0</v>
      </c>
      <c r="AK363" s="128"/>
      <c r="AL363" s="81" t="str">
        <f>_xlfn.IFNA(IF($D363=0,IF($K363="Not Paid by Tenant",0,INDEX('AMI Ref'!$O$5:$R$5,MATCH($K363,{"Oil","Gas","Electric - Other","Electric ccASHP - split"},0))),0),"")</f>
        <v/>
      </c>
      <c r="AM363" s="81">
        <f>_xlfn.IFNA(IF($D363=1,IF($K363="Not Paid by Tenant",0,INDEX('AMI Ref'!$O$6:$R$6,MATCH($K363,{"Oil","Gas","Electric - Other","Electric ccASHP - split"},0))),0),"")</f>
        <v>0</v>
      </c>
      <c r="AN363" s="81">
        <f>_xlfn.IFNA(IF($D363=2,IF($K363="Not Paid by Tenant",0,INDEX('AMI Ref'!$O$7:$R$7,MATCH($K363,{"Oil","Gas","Electric - Other","Electric ccASHP - split"},0))),0),"")</f>
        <v>0</v>
      </c>
      <c r="AO363" s="81">
        <f>_xlfn.IFNA(IF($D363=3,IF($K363="Not Paid by Tenant",0,INDEX('AMI Ref'!$O$8:$R$8,MATCH($K363,{"Oil","Gas","Electric - Other","Electric ccASHP - split"},0))),0),"")</f>
        <v>0</v>
      </c>
      <c r="AP363" s="81">
        <f>_xlfn.IFNA(IF($D363=4,IF($K363="Not Paid by Tenant",0,INDEX('AMI Ref'!$O$9:$R$9,MATCH($K363,{"Oil","Gas","Electric - Other","Electric ccASHP - split"},0))),0),"")</f>
        <v>0</v>
      </c>
      <c r="AQ363" s="81">
        <f>_xlfn.IFNA(IF($D363=5,IF($K363="Not Paid by Tenant",0,INDEX('AMI Ref'!$O$10:$R$10,MATCH($K363,{"Oil","Gas","Electric - Other","Electric ccASHP - split"},0))),0),"")</f>
        <v>0</v>
      </c>
      <c r="AR363" s="124">
        <f t="shared" si="53"/>
        <v>0</v>
      </c>
      <c r="AS363" s="123" t="e">
        <f t="shared" si="54"/>
        <v>#N/A</v>
      </c>
    </row>
    <row r="364" spans="1:45" ht="12.95" customHeight="1" x14ac:dyDescent="0.2">
      <c r="A364" s="130">
        <v>362</v>
      </c>
      <c r="B364" s="177">
        <f>IF(OR(COUNTIF($B$2:$B363,Input!$F380)&lt;1,COUNTIF($O$2:$O363,Input!$C380)&lt;1),Input!F380,0)</f>
        <v>0</v>
      </c>
      <c r="C364" s="177">
        <f>IF(OR(COUNTIF($B$2:$B363,Input!$F380)&lt;1,COUNTIF($O$2:$O363,Input!$C380)&lt;1),Input!G380,0)</f>
        <v>0</v>
      </c>
      <c r="D364" s="177">
        <f>IF(OR(COUNTIF($B$2:$B363,Input!$F380)&lt;1,COUNTIF($O$2:$O363,Input!$C380)&lt;1),Input!H380,0)</f>
        <v>0</v>
      </c>
      <c r="E364" s="177">
        <f>IF(OR(COUNTIF($B$2:$B363,Input!$F380)&lt;1,COUNTIF($O$2:$O363,Input!$C380)&lt;1),Input!I380,0)</f>
        <v>0</v>
      </c>
      <c r="F364" s="177">
        <f>IF(OR(COUNTIF($B$2:$B363,Input!$F380)&lt;1,COUNTIF($O$2:$O363,Input!$C380)&lt;1),Input!J380,0)</f>
        <v>0</v>
      </c>
      <c r="G364" s="177">
        <f>IF(OR(COUNTIF($B$2:$B363,Input!$F380)&lt;1,COUNTIF($O$2:$O363,Input!$C380)&lt;1),Input!K380,0)</f>
        <v>0</v>
      </c>
      <c r="H364" s="177">
        <f>IF(OR(COUNTIF($B$2:$B363,Input!$F380)&lt;1,COUNTIF($O$2:$O363,Input!$C380)&lt;1),Input!L380,0)</f>
        <v>0</v>
      </c>
      <c r="I364" s="177">
        <f>IF(OR(COUNTIF($B$2:$B363,Input!$F380)&lt;1,COUNTIF($O$2:$O363,Input!$C380)&lt;1),Input!M380,0)</f>
        <v>0</v>
      </c>
      <c r="J364" s="177">
        <f>IF(OR(COUNTIF($B$2:$B363,Input!$F380)&lt;1,COUNTIF($O$2:$O363,Input!$C380)&lt;1),Input!N380,0)</f>
        <v>0</v>
      </c>
      <c r="K364" s="177">
        <f>IF(OR(COUNTIF($B$2:$B363,Input!$F380)&lt;1,COUNTIF($O$2:$O363,Input!$C380)&lt;1),Input!O380,0)</f>
        <v>0</v>
      </c>
      <c r="L364" s="177">
        <f>IF(OR(COUNTIF($B$2:$B363,Input!$F380)&lt;1,COUNTIF($O$2:$O363,Input!$C380)&lt;1),Input!P380,0)</f>
        <v>0</v>
      </c>
      <c r="M364" s="129" t="str">
        <f t="shared" si="50"/>
        <v/>
      </c>
      <c r="N364" s="161">
        <f t="shared" si="48"/>
        <v>0</v>
      </c>
      <c r="O364" s="168">
        <f>Input!C380</f>
        <v>0</v>
      </c>
      <c r="P364" s="168"/>
      <c r="R364" s="131">
        <f t="shared" si="49"/>
        <v>0</v>
      </c>
      <c r="S364" s="133" t="str">
        <f t="shared" si="47"/>
        <v xml:space="preserve"> </v>
      </c>
      <c r="T364" s="133"/>
      <c r="U364" s="132" t="str">
        <f>_xlfn.IFNA(IF($D364=0,LOOKUP($F364,{0.1,0.2,0.3,0.4,0.5,0.6,0.7,0.8,0.9,1},{22,34,46,58,70,82,94,106,118,130}),""),"")</f>
        <v/>
      </c>
      <c r="V364" s="132" t="str">
        <f>_xlfn.IFNA(IF($D364=1,LOOKUP($F364,{0.1,0.2,0.3,0.4,0.5,0.6,0.7,0.8,0.9,1},{23,35,47,59,71,83,95,107,119,131}),""),"")</f>
        <v/>
      </c>
      <c r="W364" s="132" t="str">
        <f>_xlfn.IFNA(IF($D364=2,LOOKUP($F364,{0.1,0.2,0.3,0.4,0.5,0.6,0.7,0.8,0.9,1},{24,36,48,60,72,84,96,108,120,132}),""),"")</f>
        <v/>
      </c>
      <c r="X364" s="132" t="str">
        <f>_xlfn.IFNA(IF($D364=3,LOOKUP($F364,{0.1,0.2,0.3,0.4,0.5,0.6,0.7,0.8,0.9,1},{25,37,49,61,73,85,97,109,121,133}),""),"")</f>
        <v/>
      </c>
      <c r="Y364" s="132" t="str">
        <f>_xlfn.IFNA(IF($D364=4,LOOKUP($F364,{0.1,0.2,0.3,0.4,0.5,0.6,0.7,0.8,0.9,1},{26,38,50,62,74,86,98,110,122,134}),""),"")</f>
        <v/>
      </c>
      <c r="Z364" s="132" t="str">
        <f>_xlfn.IFNA(IF($D364=5,LOOKUP($F364,{0.1,0.2,0.3,0.4,0.5,0.6,0.7,0.8,0.9,1},{27,39,51,63,75,87,99,111,123,135}),""),"")</f>
        <v/>
      </c>
      <c r="AA364" s="132">
        <f t="shared" si="51"/>
        <v>0</v>
      </c>
      <c r="AB364" s="132" t="str">
        <f t="shared" si="52"/>
        <v>00</v>
      </c>
      <c r="AC364" s="82" t="e">
        <f>VLOOKUP(AB364,'AMI Ref'!T:U,2,FALSE)</f>
        <v>#N/A</v>
      </c>
      <c r="AD364" s="124"/>
      <c r="AE364" s="81" t="str">
        <f>_xlfn.IFNA(IF($D364=0,IF($J364="Not Paid by Tenant",0,INDEX('AMI Ref'!$K$5:$N$5,MATCH($J364,{"Oil","Gas","Electric - Other","ELECTRIC - HEAT PUMP"},0))),0),"")</f>
        <v/>
      </c>
      <c r="AF364" s="81">
        <f>_xlfn.IFNA(IF($D364=1,IF($J364="Not Paid by Tenant",0,INDEX('AMI Ref'!$K$6:$N$6,MATCH($J364,{"Oil","Gas","Electric - Other","ELECTRIC - HEAT PUMP"},0))),0),"")</f>
        <v>0</v>
      </c>
      <c r="AG364" s="81">
        <f>_xlfn.IFNA(IF($D364=2,IF($J364="Not Paid by Tenant",0,INDEX('AMI Ref'!$K$7:$N$7,MATCH($J364,{"Oil","Gas","Electric - Other","ELECTRIC - HEAT PUMP"},0))),0),"")</f>
        <v>0</v>
      </c>
      <c r="AH364" s="81">
        <f>_xlfn.IFNA(IF($D364=3,IF($J364="Not Paid by Tenant",0,INDEX('AMI Ref'!$K$8:$N$8,MATCH($J364,{"Oil","Gas","Electric - Other","ELECTRIC - HEAT PUMP"},0))),0),"")</f>
        <v>0</v>
      </c>
      <c r="AI364" s="81">
        <f>_xlfn.IFNA(IF($D364=4,IF($J364="Not Paid by Tenant",0,INDEX('AMI Ref'!$K$9:$N$9,MATCH($J364,{"Oil","Gas","Electric - Other","ELECTRIC - HEAT PUMP"},0))),0),"")</f>
        <v>0</v>
      </c>
      <c r="AJ364" s="81">
        <f>_xlfn.IFNA(IF($D364=5,IF($J364="Not Paid by Tenant",0,INDEX('AMI Ref'!$K$10:$N$10,MATCH($J364,{"Oil","Gas","Electric - Other","ELECTRIC - HEAT PUMP"},0))),0),"")</f>
        <v>0</v>
      </c>
      <c r="AK364" s="128"/>
      <c r="AL364" s="81" t="str">
        <f>_xlfn.IFNA(IF($D364=0,IF($K364="Not Paid by Tenant",0,INDEX('AMI Ref'!$O$5:$R$5,MATCH($K364,{"Oil","Gas","Electric - Other","Electric ccASHP - split"},0))),0),"")</f>
        <v/>
      </c>
      <c r="AM364" s="81">
        <f>_xlfn.IFNA(IF($D364=1,IF($K364="Not Paid by Tenant",0,INDEX('AMI Ref'!$O$6:$R$6,MATCH($K364,{"Oil","Gas","Electric - Other","Electric ccASHP - split"},0))),0),"")</f>
        <v>0</v>
      </c>
      <c r="AN364" s="81">
        <f>_xlfn.IFNA(IF($D364=2,IF($K364="Not Paid by Tenant",0,INDEX('AMI Ref'!$O$7:$R$7,MATCH($K364,{"Oil","Gas","Electric - Other","Electric ccASHP - split"},0))),0),"")</f>
        <v>0</v>
      </c>
      <c r="AO364" s="81">
        <f>_xlfn.IFNA(IF($D364=3,IF($K364="Not Paid by Tenant",0,INDEX('AMI Ref'!$O$8:$R$8,MATCH($K364,{"Oil","Gas","Electric - Other","Electric ccASHP - split"},0))),0),"")</f>
        <v>0</v>
      </c>
      <c r="AP364" s="81">
        <f>_xlfn.IFNA(IF($D364=4,IF($K364="Not Paid by Tenant",0,INDEX('AMI Ref'!$O$9:$R$9,MATCH($K364,{"Oil","Gas","Electric - Other","Electric ccASHP - split"},0))),0),"")</f>
        <v>0</v>
      </c>
      <c r="AQ364" s="81">
        <f>_xlfn.IFNA(IF($D364=5,IF($K364="Not Paid by Tenant",0,INDEX('AMI Ref'!$O$10:$R$10,MATCH($K364,{"Oil","Gas","Electric - Other","Electric ccASHP - split"},0))),0),"")</f>
        <v>0</v>
      </c>
      <c r="AR364" s="124">
        <f t="shared" si="53"/>
        <v>0</v>
      </c>
      <c r="AS364" s="123" t="e">
        <f t="shared" si="54"/>
        <v>#N/A</v>
      </c>
    </row>
    <row r="365" spans="1:45" ht="12.95" customHeight="1" x14ac:dyDescent="0.2">
      <c r="A365" s="130">
        <v>363</v>
      </c>
      <c r="B365" s="177">
        <f>IF(OR(COUNTIF($B$2:$B364,Input!$F381)&lt;1,COUNTIF($O$2:$O364,Input!$C381)&lt;1),Input!F381,0)</f>
        <v>0</v>
      </c>
      <c r="C365" s="177">
        <f>IF(OR(COUNTIF($B$2:$B364,Input!$F381)&lt;1,COUNTIF($O$2:$O364,Input!$C381)&lt;1),Input!G381,0)</f>
        <v>0</v>
      </c>
      <c r="D365" s="177">
        <f>IF(OR(COUNTIF($B$2:$B364,Input!$F381)&lt;1,COUNTIF($O$2:$O364,Input!$C381)&lt;1),Input!H381,0)</f>
        <v>0</v>
      </c>
      <c r="E365" s="177">
        <f>IF(OR(COUNTIF($B$2:$B364,Input!$F381)&lt;1,COUNTIF($O$2:$O364,Input!$C381)&lt;1),Input!I381,0)</f>
        <v>0</v>
      </c>
      <c r="F365" s="177">
        <f>IF(OR(COUNTIF($B$2:$B364,Input!$F381)&lt;1,COUNTIF($O$2:$O364,Input!$C381)&lt;1),Input!J381,0)</f>
        <v>0</v>
      </c>
      <c r="G365" s="177">
        <f>IF(OR(COUNTIF($B$2:$B364,Input!$F381)&lt;1,COUNTIF($O$2:$O364,Input!$C381)&lt;1),Input!K381,0)</f>
        <v>0</v>
      </c>
      <c r="H365" s="177">
        <f>IF(OR(COUNTIF($B$2:$B364,Input!$F381)&lt;1,COUNTIF($O$2:$O364,Input!$C381)&lt;1),Input!L381,0)</f>
        <v>0</v>
      </c>
      <c r="I365" s="177">
        <f>IF(OR(COUNTIF($B$2:$B364,Input!$F381)&lt;1,COUNTIF($O$2:$O364,Input!$C381)&lt;1),Input!M381,0)</f>
        <v>0</v>
      </c>
      <c r="J365" s="177">
        <f>IF(OR(COUNTIF($B$2:$B364,Input!$F381)&lt;1,COUNTIF($O$2:$O364,Input!$C381)&lt;1),Input!N381,0)</f>
        <v>0</v>
      </c>
      <c r="K365" s="177">
        <f>IF(OR(COUNTIF($B$2:$B364,Input!$F381)&lt;1,COUNTIF($O$2:$O364,Input!$C381)&lt;1),Input!O381,0)</f>
        <v>0</v>
      </c>
      <c r="L365" s="177">
        <f>IF(OR(COUNTIF($B$2:$B364,Input!$F381)&lt;1,COUNTIF($O$2:$O364,Input!$C381)&lt;1),Input!P381,0)</f>
        <v>0</v>
      </c>
      <c r="M365" s="129" t="str">
        <f t="shared" si="50"/>
        <v/>
      </c>
      <c r="N365" s="161">
        <f t="shared" si="48"/>
        <v>0</v>
      </c>
      <c r="O365" s="168">
        <f>Input!C381</f>
        <v>0</v>
      </c>
      <c r="P365" s="168"/>
      <c r="R365" s="131">
        <f t="shared" si="49"/>
        <v>0</v>
      </c>
      <c r="S365" s="133" t="str">
        <f t="shared" si="47"/>
        <v xml:space="preserve"> </v>
      </c>
      <c r="T365" s="133"/>
      <c r="U365" s="132" t="str">
        <f>_xlfn.IFNA(IF($D365=0,LOOKUP($F365,{0.1,0.2,0.3,0.4,0.5,0.6,0.7,0.8,0.9,1},{22,34,46,58,70,82,94,106,118,130}),""),"")</f>
        <v/>
      </c>
      <c r="V365" s="132" t="str">
        <f>_xlfn.IFNA(IF($D365=1,LOOKUP($F365,{0.1,0.2,0.3,0.4,0.5,0.6,0.7,0.8,0.9,1},{23,35,47,59,71,83,95,107,119,131}),""),"")</f>
        <v/>
      </c>
      <c r="W365" s="132" t="str">
        <f>_xlfn.IFNA(IF($D365=2,LOOKUP($F365,{0.1,0.2,0.3,0.4,0.5,0.6,0.7,0.8,0.9,1},{24,36,48,60,72,84,96,108,120,132}),""),"")</f>
        <v/>
      </c>
      <c r="X365" s="132" t="str">
        <f>_xlfn.IFNA(IF($D365=3,LOOKUP($F365,{0.1,0.2,0.3,0.4,0.5,0.6,0.7,0.8,0.9,1},{25,37,49,61,73,85,97,109,121,133}),""),"")</f>
        <v/>
      </c>
      <c r="Y365" s="132" t="str">
        <f>_xlfn.IFNA(IF($D365=4,LOOKUP($F365,{0.1,0.2,0.3,0.4,0.5,0.6,0.7,0.8,0.9,1},{26,38,50,62,74,86,98,110,122,134}),""),"")</f>
        <v/>
      </c>
      <c r="Z365" s="132" t="str">
        <f>_xlfn.IFNA(IF($D365=5,LOOKUP($F365,{0.1,0.2,0.3,0.4,0.5,0.6,0.7,0.8,0.9,1},{27,39,51,63,75,87,99,111,123,135}),""),"")</f>
        <v/>
      </c>
      <c r="AA365" s="132">
        <f t="shared" si="51"/>
        <v>0</v>
      </c>
      <c r="AB365" s="132" t="str">
        <f t="shared" si="52"/>
        <v>00</v>
      </c>
      <c r="AC365" s="82" t="e">
        <f>VLOOKUP(AB365,'AMI Ref'!T:U,2,FALSE)</f>
        <v>#N/A</v>
      </c>
      <c r="AD365" s="124"/>
      <c r="AE365" s="81" t="str">
        <f>_xlfn.IFNA(IF($D365=0,IF($J365="Not Paid by Tenant",0,INDEX('AMI Ref'!$K$5:$N$5,MATCH($J365,{"Oil","Gas","Electric - Other","ELECTRIC - HEAT PUMP"},0))),0),"")</f>
        <v/>
      </c>
      <c r="AF365" s="81">
        <f>_xlfn.IFNA(IF($D365=1,IF($J365="Not Paid by Tenant",0,INDEX('AMI Ref'!$K$6:$N$6,MATCH($J365,{"Oil","Gas","Electric - Other","ELECTRIC - HEAT PUMP"},0))),0),"")</f>
        <v>0</v>
      </c>
      <c r="AG365" s="81">
        <f>_xlfn.IFNA(IF($D365=2,IF($J365="Not Paid by Tenant",0,INDEX('AMI Ref'!$K$7:$N$7,MATCH($J365,{"Oil","Gas","Electric - Other","ELECTRIC - HEAT PUMP"},0))),0),"")</f>
        <v>0</v>
      </c>
      <c r="AH365" s="81">
        <f>_xlfn.IFNA(IF($D365=3,IF($J365="Not Paid by Tenant",0,INDEX('AMI Ref'!$K$8:$N$8,MATCH($J365,{"Oil","Gas","Electric - Other","ELECTRIC - HEAT PUMP"},0))),0),"")</f>
        <v>0</v>
      </c>
      <c r="AI365" s="81">
        <f>_xlfn.IFNA(IF($D365=4,IF($J365="Not Paid by Tenant",0,INDEX('AMI Ref'!$K$9:$N$9,MATCH($J365,{"Oil","Gas","Electric - Other","ELECTRIC - HEAT PUMP"},0))),0),"")</f>
        <v>0</v>
      </c>
      <c r="AJ365" s="81">
        <f>_xlfn.IFNA(IF($D365=5,IF($J365="Not Paid by Tenant",0,INDEX('AMI Ref'!$K$10:$N$10,MATCH($J365,{"Oil","Gas","Electric - Other","ELECTRIC - HEAT PUMP"},0))),0),"")</f>
        <v>0</v>
      </c>
      <c r="AK365" s="128"/>
      <c r="AL365" s="81" t="str">
        <f>_xlfn.IFNA(IF($D365=0,IF($K365="Not Paid by Tenant",0,INDEX('AMI Ref'!$O$5:$R$5,MATCH($K365,{"Oil","Gas","Electric - Other","Electric ccASHP - split"},0))),0),"")</f>
        <v/>
      </c>
      <c r="AM365" s="81">
        <f>_xlfn.IFNA(IF($D365=1,IF($K365="Not Paid by Tenant",0,INDEX('AMI Ref'!$O$6:$R$6,MATCH($K365,{"Oil","Gas","Electric - Other","Electric ccASHP - split"},0))),0),"")</f>
        <v>0</v>
      </c>
      <c r="AN365" s="81">
        <f>_xlfn.IFNA(IF($D365=2,IF($K365="Not Paid by Tenant",0,INDEX('AMI Ref'!$O$7:$R$7,MATCH($K365,{"Oil","Gas","Electric - Other","Electric ccASHP - split"},0))),0),"")</f>
        <v>0</v>
      </c>
      <c r="AO365" s="81">
        <f>_xlfn.IFNA(IF($D365=3,IF($K365="Not Paid by Tenant",0,INDEX('AMI Ref'!$O$8:$R$8,MATCH($K365,{"Oil","Gas","Electric - Other","Electric ccASHP - split"},0))),0),"")</f>
        <v>0</v>
      </c>
      <c r="AP365" s="81">
        <f>_xlfn.IFNA(IF($D365=4,IF($K365="Not Paid by Tenant",0,INDEX('AMI Ref'!$O$9:$R$9,MATCH($K365,{"Oil","Gas","Electric - Other","Electric ccASHP - split"},0))),0),"")</f>
        <v>0</v>
      </c>
      <c r="AQ365" s="81">
        <f>_xlfn.IFNA(IF($D365=5,IF($K365="Not Paid by Tenant",0,INDEX('AMI Ref'!$O$10:$R$10,MATCH($K365,{"Oil","Gas","Electric - Other","Electric ccASHP - split"},0))),0),"")</f>
        <v>0</v>
      </c>
      <c r="AR365" s="124">
        <f t="shared" si="53"/>
        <v>0</v>
      </c>
      <c r="AS365" s="123" t="e">
        <f t="shared" si="54"/>
        <v>#N/A</v>
      </c>
    </row>
    <row r="366" spans="1:45" ht="12.95" customHeight="1" x14ac:dyDescent="0.2">
      <c r="A366" s="130">
        <v>364</v>
      </c>
      <c r="B366" s="177">
        <f>IF(OR(COUNTIF($B$2:$B365,Input!$F382)&lt;1,COUNTIF($O$2:$O365,Input!$C382)&lt;1),Input!F382,0)</f>
        <v>0</v>
      </c>
      <c r="C366" s="177">
        <f>IF(OR(COUNTIF($B$2:$B365,Input!$F382)&lt;1,COUNTIF($O$2:$O365,Input!$C382)&lt;1),Input!G382,0)</f>
        <v>0</v>
      </c>
      <c r="D366" s="177">
        <f>IF(OR(COUNTIF($B$2:$B365,Input!$F382)&lt;1,COUNTIF($O$2:$O365,Input!$C382)&lt;1),Input!H382,0)</f>
        <v>0</v>
      </c>
      <c r="E366" s="177">
        <f>IF(OR(COUNTIF($B$2:$B365,Input!$F382)&lt;1,COUNTIF($O$2:$O365,Input!$C382)&lt;1),Input!I382,0)</f>
        <v>0</v>
      </c>
      <c r="F366" s="177">
        <f>IF(OR(COUNTIF($B$2:$B365,Input!$F382)&lt;1,COUNTIF($O$2:$O365,Input!$C382)&lt;1),Input!J382,0)</f>
        <v>0</v>
      </c>
      <c r="G366" s="177">
        <f>IF(OR(COUNTIF($B$2:$B365,Input!$F382)&lt;1,COUNTIF($O$2:$O365,Input!$C382)&lt;1),Input!K382,0)</f>
        <v>0</v>
      </c>
      <c r="H366" s="177">
        <f>IF(OR(COUNTIF($B$2:$B365,Input!$F382)&lt;1,COUNTIF($O$2:$O365,Input!$C382)&lt;1),Input!L382,0)</f>
        <v>0</v>
      </c>
      <c r="I366" s="177">
        <f>IF(OR(COUNTIF($B$2:$B365,Input!$F382)&lt;1,COUNTIF($O$2:$O365,Input!$C382)&lt;1),Input!M382,0)</f>
        <v>0</v>
      </c>
      <c r="J366" s="177">
        <f>IF(OR(COUNTIF($B$2:$B365,Input!$F382)&lt;1,COUNTIF($O$2:$O365,Input!$C382)&lt;1),Input!N382,0)</f>
        <v>0</v>
      </c>
      <c r="K366" s="177">
        <f>IF(OR(COUNTIF($B$2:$B365,Input!$F382)&lt;1,COUNTIF($O$2:$O365,Input!$C382)&lt;1),Input!O382,0)</f>
        <v>0</v>
      </c>
      <c r="L366" s="177">
        <f>IF(OR(COUNTIF($B$2:$B365,Input!$F382)&lt;1,COUNTIF($O$2:$O365,Input!$C382)&lt;1),Input!P382,0)</f>
        <v>0</v>
      </c>
      <c r="M366" s="129" t="str">
        <f t="shared" si="50"/>
        <v/>
      </c>
      <c r="N366" s="161">
        <f t="shared" si="48"/>
        <v>0</v>
      </c>
      <c r="O366" s="168">
        <f>Input!C382</f>
        <v>0</v>
      </c>
      <c r="P366" s="168"/>
      <c r="R366" s="131">
        <f t="shared" si="49"/>
        <v>0</v>
      </c>
      <c r="S366" s="133" t="str">
        <f t="shared" si="47"/>
        <v xml:space="preserve"> </v>
      </c>
      <c r="T366" s="133"/>
      <c r="U366" s="132" t="str">
        <f>_xlfn.IFNA(IF($D366=0,LOOKUP($F366,{0.1,0.2,0.3,0.4,0.5,0.6,0.7,0.8,0.9,1},{22,34,46,58,70,82,94,106,118,130}),""),"")</f>
        <v/>
      </c>
      <c r="V366" s="132" t="str">
        <f>_xlfn.IFNA(IF($D366=1,LOOKUP($F366,{0.1,0.2,0.3,0.4,0.5,0.6,0.7,0.8,0.9,1},{23,35,47,59,71,83,95,107,119,131}),""),"")</f>
        <v/>
      </c>
      <c r="W366" s="132" t="str">
        <f>_xlfn.IFNA(IF($D366=2,LOOKUP($F366,{0.1,0.2,0.3,0.4,0.5,0.6,0.7,0.8,0.9,1},{24,36,48,60,72,84,96,108,120,132}),""),"")</f>
        <v/>
      </c>
      <c r="X366" s="132" t="str">
        <f>_xlfn.IFNA(IF($D366=3,LOOKUP($F366,{0.1,0.2,0.3,0.4,0.5,0.6,0.7,0.8,0.9,1},{25,37,49,61,73,85,97,109,121,133}),""),"")</f>
        <v/>
      </c>
      <c r="Y366" s="132" t="str">
        <f>_xlfn.IFNA(IF($D366=4,LOOKUP($F366,{0.1,0.2,0.3,0.4,0.5,0.6,0.7,0.8,0.9,1},{26,38,50,62,74,86,98,110,122,134}),""),"")</f>
        <v/>
      </c>
      <c r="Z366" s="132" t="str">
        <f>_xlfn.IFNA(IF($D366=5,LOOKUP($F366,{0.1,0.2,0.3,0.4,0.5,0.6,0.7,0.8,0.9,1},{27,39,51,63,75,87,99,111,123,135}),""),"")</f>
        <v/>
      </c>
      <c r="AA366" s="132">
        <f t="shared" si="51"/>
        <v>0</v>
      </c>
      <c r="AB366" s="132" t="str">
        <f t="shared" si="52"/>
        <v>00</v>
      </c>
      <c r="AC366" s="82" t="e">
        <f>VLOOKUP(AB366,'AMI Ref'!T:U,2,FALSE)</f>
        <v>#N/A</v>
      </c>
      <c r="AD366" s="124"/>
      <c r="AE366" s="81" t="str">
        <f>_xlfn.IFNA(IF($D366=0,IF($J366="Not Paid by Tenant",0,INDEX('AMI Ref'!$K$5:$N$5,MATCH($J366,{"Oil","Gas","Electric - Other","ELECTRIC - HEAT PUMP"},0))),0),"")</f>
        <v/>
      </c>
      <c r="AF366" s="81">
        <f>_xlfn.IFNA(IF($D366=1,IF($J366="Not Paid by Tenant",0,INDEX('AMI Ref'!$K$6:$N$6,MATCH($J366,{"Oil","Gas","Electric - Other","ELECTRIC - HEAT PUMP"},0))),0),"")</f>
        <v>0</v>
      </c>
      <c r="AG366" s="81">
        <f>_xlfn.IFNA(IF($D366=2,IF($J366="Not Paid by Tenant",0,INDEX('AMI Ref'!$K$7:$N$7,MATCH($J366,{"Oil","Gas","Electric - Other","ELECTRIC - HEAT PUMP"},0))),0),"")</f>
        <v>0</v>
      </c>
      <c r="AH366" s="81">
        <f>_xlfn.IFNA(IF($D366=3,IF($J366="Not Paid by Tenant",0,INDEX('AMI Ref'!$K$8:$N$8,MATCH($J366,{"Oil","Gas","Electric - Other","ELECTRIC - HEAT PUMP"},0))),0),"")</f>
        <v>0</v>
      </c>
      <c r="AI366" s="81">
        <f>_xlfn.IFNA(IF($D366=4,IF($J366="Not Paid by Tenant",0,INDEX('AMI Ref'!$K$9:$N$9,MATCH($J366,{"Oil","Gas","Electric - Other","ELECTRIC - HEAT PUMP"},0))),0),"")</f>
        <v>0</v>
      </c>
      <c r="AJ366" s="81">
        <f>_xlfn.IFNA(IF($D366=5,IF($J366="Not Paid by Tenant",0,INDEX('AMI Ref'!$K$10:$N$10,MATCH($J366,{"Oil","Gas","Electric - Other","ELECTRIC - HEAT PUMP"},0))),0),"")</f>
        <v>0</v>
      </c>
      <c r="AK366" s="128"/>
      <c r="AL366" s="81" t="str">
        <f>_xlfn.IFNA(IF($D366=0,IF($K366="Not Paid by Tenant",0,INDEX('AMI Ref'!$O$5:$R$5,MATCH($K366,{"Oil","Gas","Electric - Other","Electric ccASHP - split"},0))),0),"")</f>
        <v/>
      </c>
      <c r="AM366" s="81">
        <f>_xlfn.IFNA(IF($D366=1,IF($K366="Not Paid by Tenant",0,INDEX('AMI Ref'!$O$6:$R$6,MATCH($K366,{"Oil","Gas","Electric - Other","Electric ccASHP - split"},0))),0),"")</f>
        <v>0</v>
      </c>
      <c r="AN366" s="81">
        <f>_xlfn.IFNA(IF($D366=2,IF($K366="Not Paid by Tenant",0,INDEX('AMI Ref'!$O$7:$R$7,MATCH($K366,{"Oil","Gas","Electric - Other","Electric ccASHP - split"},0))),0),"")</f>
        <v>0</v>
      </c>
      <c r="AO366" s="81">
        <f>_xlfn.IFNA(IF($D366=3,IF($K366="Not Paid by Tenant",0,INDEX('AMI Ref'!$O$8:$R$8,MATCH($K366,{"Oil","Gas","Electric - Other","Electric ccASHP - split"},0))),0),"")</f>
        <v>0</v>
      </c>
      <c r="AP366" s="81">
        <f>_xlfn.IFNA(IF($D366=4,IF($K366="Not Paid by Tenant",0,INDEX('AMI Ref'!$O$9:$R$9,MATCH($K366,{"Oil","Gas","Electric - Other","Electric ccASHP - split"},0))),0),"")</f>
        <v>0</v>
      </c>
      <c r="AQ366" s="81">
        <f>_xlfn.IFNA(IF($D366=5,IF($K366="Not Paid by Tenant",0,INDEX('AMI Ref'!$O$10:$R$10,MATCH($K366,{"Oil","Gas","Electric - Other","Electric ccASHP - split"},0))),0),"")</f>
        <v>0</v>
      </c>
      <c r="AR366" s="124">
        <f t="shared" si="53"/>
        <v>0</v>
      </c>
      <c r="AS366" s="123" t="e">
        <f t="shared" si="54"/>
        <v>#N/A</v>
      </c>
    </row>
    <row r="367" spans="1:45" ht="12.95" customHeight="1" x14ac:dyDescent="0.2">
      <c r="A367" s="130">
        <v>365</v>
      </c>
      <c r="B367" s="177">
        <f>IF(OR(COUNTIF($B$2:$B366,Input!$F383)&lt;1,COUNTIF($O$2:$O366,Input!$C383)&lt;1),Input!F383,0)</f>
        <v>0</v>
      </c>
      <c r="C367" s="177">
        <f>IF(OR(COUNTIF($B$2:$B366,Input!$F383)&lt;1,COUNTIF($O$2:$O366,Input!$C383)&lt;1),Input!G383,0)</f>
        <v>0</v>
      </c>
      <c r="D367" s="177">
        <f>IF(OR(COUNTIF($B$2:$B366,Input!$F383)&lt;1,COUNTIF($O$2:$O366,Input!$C383)&lt;1),Input!H383,0)</f>
        <v>0</v>
      </c>
      <c r="E367" s="177">
        <f>IF(OR(COUNTIF($B$2:$B366,Input!$F383)&lt;1,COUNTIF($O$2:$O366,Input!$C383)&lt;1),Input!I383,0)</f>
        <v>0</v>
      </c>
      <c r="F367" s="177">
        <f>IF(OR(COUNTIF($B$2:$B366,Input!$F383)&lt;1,COUNTIF($O$2:$O366,Input!$C383)&lt;1),Input!J383,0)</f>
        <v>0</v>
      </c>
      <c r="G367" s="177">
        <f>IF(OR(COUNTIF($B$2:$B366,Input!$F383)&lt;1,COUNTIF($O$2:$O366,Input!$C383)&lt;1),Input!K383,0)</f>
        <v>0</v>
      </c>
      <c r="H367" s="177">
        <f>IF(OR(COUNTIF($B$2:$B366,Input!$F383)&lt;1,COUNTIF($O$2:$O366,Input!$C383)&lt;1),Input!L383,0)</f>
        <v>0</v>
      </c>
      <c r="I367" s="177">
        <f>IF(OR(COUNTIF($B$2:$B366,Input!$F383)&lt;1,COUNTIF($O$2:$O366,Input!$C383)&lt;1),Input!M383,0)</f>
        <v>0</v>
      </c>
      <c r="J367" s="177">
        <f>IF(OR(COUNTIF($B$2:$B366,Input!$F383)&lt;1,COUNTIF($O$2:$O366,Input!$C383)&lt;1),Input!N383,0)</f>
        <v>0</v>
      </c>
      <c r="K367" s="177">
        <f>IF(OR(COUNTIF($B$2:$B366,Input!$F383)&lt;1,COUNTIF($O$2:$O366,Input!$C383)&lt;1),Input!O383,0)</f>
        <v>0</v>
      </c>
      <c r="L367" s="177">
        <f>IF(OR(COUNTIF($B$2:$B366,Input!$F383)&lt;1,COUNTIF($O$2:$O366,Input!$C383)&lt;1),Input!P383,0)</f>
        <v>0</v>
      </c>
      <c r="M367" s="129" t="str">
        <f t="shared" si="50"/>
        <v/>
      </c>
      <c r="N367" s="161">
        <f t="shared" si="48"/>
        <v>0</v>
      </c>
      <c r="O367" s="168">
        <f>Input!C383</f>
        <v>0</v>
      </c>
      <c r="P367" s="168"/>
      <c r="R367" s="131">
        <f t="shared" si="49"/>
        <v>0</v>
      </c>
      <c r="S367" s="133" t="str">
        <f t="shared" si="47"/>
        <v xml:space="preserve"> </v>
      </c>
      <c r="T367" s="133"/>
      <c r="U367" s="132" t="str">
        <f>_xlfn.IFNA(IF($D367=0,LOOKUP($F367,{0.1,0.2,0.3,0.4,0.5,0.6,0.7,0.8,0.9,1},{22,34,46,58,70,82,94,106,118,130}),""),"")</f>
        <v/>
      </c>
      <c r="V367" s="132" t="str">
        <f>_xlfn.IFNA(IF($D367=1,LOOKUP($F367,{0.1,0.2,0.3,0.4,0.5,0.6,0.7,0.8,0.9,1},{23,35,47,59,71,83,95,107,119,131}),""),"")</f>
        <v/>
      </c>
      <c r="W367" s="132" t="str">
        <f>_xlfn.IFNA(IF($D367=2,LOOKUP($F367,{0.1,0.2,0.3,0.4,0.5,0.6,0.7,0.8,0.9,1},{24,36,48,60,72,84,96,108,120,132}),""),"")</f>
        <v/>
      </c>
      <c r="X367" s="132" t="str">
        <f>_xlfn.IFNA(IF($D367=3,LOOKUP($F367,{0.1,0.2,0.3,0.4,0.5,0.6,0.7,0.8,0.9,1},{25,37,49,61,73,85,97,109,121,133}),""),"")</f>
        <v/>
      </c>
      <c r="Y367" s="132" t="str">
        <f>_xlfn.IFNA(IF($D367=4,LOOKUP($F367,{0.1,0.2,0.3,0.4,0.5,0.6,0.7,0.8,0.9,1},{26,38,50,62,74,86,98,110,122,134}),""),"")</f>
        <v/>
      </c>
      <c r="Z367" s="132" t="str">
        <f>_xlfn.IFNA(IF($D367=5,LOOKUP($F367,{0.1,0.2,0.3,0.4,0.5,0.6,0.7,0.8,0.9,1},{27,39,51,63,75,87,99,111,123,135}),""),"")</f>
        <v/>
      </c>
      <c r="AA367" s="132">
        <f t="shared" si="51"/>
        <v>0</v>
      </c>
      <c r="AB367" s="132" t="str">
        <f t="shared" si="52"/>
        <v>00</v>
      </c>
      <c r="AC367" s="82" t="e">
        <f>VLOOKUP(AB367,'AMI Ref'!T:U,2,FALSE)</f>
        <v>#N/A</v>
      </c>
      <c r="AD367" s="124"/>
      <c r="AE367" s="81" t="str">
        <f>_xlfn.IFNA(IF($D367=0,IF($J367="Not Paid by Tenant",0,INDEX('AMI Ref'!$K$5:$N$5,MATCH($J367,{"Oil","Gas","Electric - Other","ELECTRIC - HEAT PUMP"},0))),0),"")</f>
        <v/>
      </c>
      <c r="AF367" s="81">
        <f>_xlfn.IFNA(IF($D367=1,IF($J367="Not Paid by Tenant",0,INDEX('AMI Ref'!$K$6:$N$6,MATCH($J367,{"Oil","Gas","Electric - Other","ELECTRIC - HEAT PUMP"},0))),0),"")</f>
        <v>0</v>
      </c>
      <c r="AG367" s="81">
        <f>_xlfn.IFNA(IF($D367=2,IF($J367="Not Paid by Tenant",0,INDEX('AMI Ref'!$K$7:$N$7,MATCH($J367,{"Oil","Gas","Electric - Other","ELECTRIC - HEAT PUMP"},0))),0),"")</f>
        <v>0</v>
      </c>
      <c r="AH367" s="81">
        <f>_xlfn.IFNA(IF($D367=3,IF($J367="Not Paid by Tenant",0,INDEX('AMI Ref'!$K$8:$N$8,MATCH($J367,{"Oil","Gas","Electric - Other","ELECTRIC - HEAT PUMP"},0))),0),"")</f>
        <v>0</v>
      </c>
      <c r="AI367" s="81">
        <f>_xlfn.IFNA(IF($D367=4,IF($J367="Not Paid by Tenant",0,INDEX('AMI Ref'!$K$9:$N$9,MATCH($J367,{"Oil","Gas","Electric - Other","ELECTRIC - HEAT PUMP"},0))),0),"")</f>
        <v>0</v>
      </c>
      <c r="AJ367" s="81">
        <f>_xlfn.IFNA(IF($D367=5,IF($J367="Not Paid by Tenant",0,INDEX('AMI Ref'!$K$10:$N$10,MATCH($J367,{"Oil","Gas","Electric - Other","ELECTRIC - HEAT PUMP"},0))),0),"")</f>
        <v>0</v>
      </c>
      <c r="AK367" s="128"/>
      <c r="AL367" s="81" t="str">
        <f>_xlfn.IFNA(IF($D367=0,IF($K367="Not Paid by Tenant",0,INDEX('AMI Ref'!$O$5:$R$5,MATCH($K367,{"Oil","Gas","Electric - Other","Electric ccASHP - split"},0))),0),"")</f>
        <v/>
      </c>
      <c r="AM367" s="81">
        <f>_xlfn.IFNA(IF($D367=1,IF($K367="Not Paid by Tenant",0,INDEX('AMI Ref'!$O$6:$R$6,MATCH($K367,{"Oil","Gas","Electric - Other","Electric ccASHP - split"},0))),0),"")</f>
        <v>0</v>
      </c>
      <c r="AN367" s="81">
        <f>_xlfn.IFNA(IF($D367=2,IF($K367="Not Paid by Tenant",0,INDEX('AMI Ref'!$O$7:$R$7,MATCH($K367,{"Oil","Gas","Electric - Other","Electric ccASHP - split"},0))),0),"")</f>
        <v>0</v>
      </c>
      <c r="AO367" s="81">
        <f>_xlfn.IFNA(IF($D367=3,IF($K367="Not Paid by Tenant",0,INDEX('AMI Ref'!$O$8:$R$8,MATCH($K367,{"Oil","Gas","Electric - Other","Electric ccASHP - split"},0))),0),"")</f>
        <v>0</v>
      </c>
      <c r="AP367" s="81">
        <f>_xlfn.IFNA(IF($D367=4,IF($K367="Not Paid by Tenant",0,INDEX('AMI Ref'!$O$9:$R$9,MATCH($K367,{"Oil","Gas","Electric - Other","Electric ccASHP - split"},0))),0),"")</f>
        <v>0</v>
      </c>
      <c r="AQ367" s="81">
        <f>_xlfn.IFNA(IF($D367=5,IF($K367="Not Paid by Tenant",0,INDEX('AMI Ref'!$O$10:$R$10,MATCH($K367,{"Oil","Gas","Electric - Other","Electric ccASHP - split"},0))),0),"")</f>
        <v>0</v>
      </c>
      <c r="AR367" s="124">
        <f t="shared" si="53"/>
        <v>0</v>
      </c>
      <c r="AS367" s="123" t="e">
        <f t="shared" si="54"/>
        <v>#N/A</v>
      </c>
    </row>
    <row r="368" spans="1:45" ht="12.95" customHeight="1" x14ac:dyDescent="0.2">
      <c r="A368" s="130">
        <v>366</v>
      </c>
      <c r="B368" s="177">
        <f>IF(OR(COUNTIF($B$2:$B367,Input!$F384)&lt;1,COUNTIF($O$2:$O367,Input!$C384)&lt;1),Input!F384,0)</f>
        <v>0</v>
      </c>
      <c r="C368" s="177">
        <f>IF(OR(COUNTIF($B$2:$B367,Input!$F384)&lt;1,COUNTIF($O$2:$O367,Input!$C384)&lt;1),Input!G384,0)</f>
        <v>0</v>
      </c>
      <c r="D368" s="177">
        <f>IF(OR(COUNTIF($B$2:$B367,Input!$F384)&lt;1,COUNTIF($O$2:$O367,Input!$C384)&lt;1),Input!H384,0)</f>
        <v>0</v>
      </c>
      <c r="E368" s="177">
        <f>IF(OR(COUNTIF($B$2:$B367,Input!$F384)&lt;1,COUNTIF($O$2:$O367,Input!$C384)&lt;1),Input!I384,0)</f>
        <v>0</v>
      </c>
      <c r="F368" s="177">
        <f>IF(OR(COUNTIF($B$2:$B367,Input!$F384)&lt;1,COUNTIF($O$2:$O367,Input!$C384)&lt;1),Input!J384,0)</f>
        <v>0</v>
      </c>
      <c r="G368" s="177">
        <f>IF(OR(COUNTIF($B$2:$B367,Input!$F384)&lt;1,COUNTIF($O$2:$O367,Input!$C384)&lt;1),Input!K384,0)</f>
        <v>0</v>
      </c>
      <c r="H368" s="177">
        <f>IF(OR(COUNTIF($B$2:$B367,Input!$F384)&lt;1,COUNTIF($O$2:$O367,Input!$C384)&lt;1),Input!L384,0)</f>
        <v>0</v>
      </c>
      <c r="I368" s="177">
        <f>IF(OR(COUNTIF($B$2:$B367,Input!$F384)&lt;1,COUNTIF($O$2:$O367,Input!$C384)&lt;1),Input!M384,0)</f>
        <v>0</v>
      </c>
      <c r="J368" s="177">
        <f>IF(OR(COUNTIF($B$2:$B367,Input!$F384)&lt;1,COUNTIF($O$2:$O367,Input!$C384)&lt;1),Input!N384,0)</f>
        <v>0</v>
      </c>
      <c r="K368" s="177">
        <f>IF(OR(COUNTIF($B$2:$B367,Input!$F384)&lt;1,COUNTIF($O$2:$O367,Input!$C384)&lt;1),Input!O384,0)</f>
        <v>0</v>
      </c>
      <c r="L368" s="177">
        <f>IF(OR(COUNTIF($B$2:$B367,Input!$F384)&lt;1,COUNTIF($O$2:$O367,Input!$C384)&lt;1),Input!P384,0)</f>
        <v>0</v>
      </c>
      <c r="M368" s="129" t="str">
        <f t="shared" si="50"/>
        <v/>
      </c>
      <c r="N368" s="161">
        <f t="shared" si="48"/>
        <v>0</v>
      </c>
      <c r="O368" s="168">
        <f>Input!C384</f>
        <v>0</v>
      </c>
      <c r="P368" s="168"/>
      <c r="R368" s="131">
        <f t="shared" si="49"/>
        <v>0</v>
      </c>
      <c r="S368" s="133" t="str">
        <f t="shared" si="47"/>
        <v xml:space="preserve"> </v>
      </c>
      <c r="T368" s="133"/>
      <c r="U368" s="132" t="str">
        <f>_xlfn.IFNA(IF($D368=0,LOOKUP($F368,{0.1,0.2,0.3,0.4,0.5,0.6,0.7,0.8,0.9,1},{22,34,46,58,70,82,94,106,118,130}),""),"")</f>
        <v/>
      </c>
      <c r="V368" s="132" t="str">
        <f>_xlfn.IFNA(IF($D368=1,LOOKUP($F368,{0.1,0.2,0.3,0.4,0.5,0.6,0.7,0.8,0.9,1},{23,35,47,59,71,83,95,107,119,131}),""),"")</f>
        <v/>
      </c>
      <c r="W368" s="132" t="str">
        <f>_xlfn.IFNA(IF($D368=2,LOOKUP($F368,{0.1,0.2,0.3,0.4,0.5,0.6,0.7,0.8,0.9,1},{24,36,48,60,72,84,96,108,120,132}),""),"")</f>
        <v/>
      </c>
      <c r="X368" s="132" t="str">
        <f>_xlfn.IFNA(IF($D368=3,LOOKUP($F368,{0.1,0.2,0.3,0.4,0.5,0.6,0.7,0.8,0.9,1},{25,37,49,61,73,85,97,109,121,133}),""),"")</f>
        <v/>
      </c>
      <c r="Y368" s="132" t="str">
        <f>_xlfn.IFNA(IF($D368=4,LOOKUP($F368,{0.1,0.2,0.3,0.4,0.5,0.6,0.7,0.8,0.9,1},{26,38,50,62,74,86,98,110,122,134}),""),"")</f>
        <v/>
      </c>
      <c r="Z368" s="132" t="str">
        <f>_xlfn.IFNA(IF($D368=5,LOOKUP($F368,{0.1,0.2,0.3,0.4,0.5,0.6,0.7,0.8,0.9,1},{27,39,51,63,75,87,99,111,123,135}),""),"")</f>
        <v/>
      </c>
      <c r="AA368" s="132">
        <f t="shared" si="51"/>
        <v>0</v>
      </c>
      <c r="AB368" s="132" t="str">
        <f t="shared" si="52"/>
        <v>00</v>
      </c>
      <c r="AC368" s="82" t="e">
        <f>VLOOKUP(AB368,'AMI Ref'!T:U,2,FALSE)</f>
        <v>#N/A</v>
      </c>
      <c r="AD368" s="124"/>
      <c r="AE368" s="81" t="str">
        <f>_xlfn.IFNA(IF($D368=0,IF($J368="Not Paid by Tenant",0,INDEX('AMI Ref'!$K$5:$N$5,MATCH($J368,{"Oil","Gas","Electric - Other","ELECTRIC - HEAT PUMP"},0))),0),"")</f>
        <v/>
      </c>
      <c r="AF368" s="81">
        <f>_xlfn.IFNA(IF($D368=1,IF($J368="Not Paid by Tenant",0,INDEX('AMI Ref'!$K$6:$N$6,MATCH($J368,{"Oil","Gas","Electric - Other","ELECTRIC - HEAT PUMP"},0))),0),"")</f>
        <v>0</v>
      </c>
      <c r="AG368" s="81">
        <f>_xlfn.IFNA(IF($D368=2,IF($J368="Not Paid by Tenant",0,INDEX('AMI Ref'!$K$7:$N$7,MATCH($J368,{"Oil","Gas","Electric - Other","ELECTRIC - HEAT PUMP"},0))),0),"")</f>
        <v>0</v>
      </c>
      <c r="AH368" s="81">
        <f>_xlfn.IFNA(IF($D368=3,IF($J368="Not Paid by Tenant",0,INDEX('AMI Ref'!$K$8:$N$8,MATCH($J368,{"Oil","Gas","Electric - Other","ELECTRIC - HEAT PUMP"},0))),0),"")</f>
        <v>0</v>
      </c>
      <c r="AI368" s="81">
        <f>_xlfn.IFNA(IF($D368=4,IF($J368="Not Paid by Tenant",0,INDEX('AMI Ref'!$K$9:$N$9,MATCH($J368,{"Oil","Gas","Electric - Other","ELECTRIC - HEAT PUMP"},0))),0),"")</f>
        <v>0</v>
      </c>
      <c r="AJ368" s="81">
        <f>_xlfn.IFNA(IF($D368=5,IF($J368="Not Paid by Tenant",0,INDEX('AMI Ref'!$K$10:$N$10,MATCH($J368,{"Oil","Gas","Electric - Other","ELECTRIC - HEAT PUMP"},0))),0),"")</f>
        <v>0</v>
      </c>
      <c r="AK368" s="128"/>
      <c r="AL368" s="81" t="str">
        <f>_xlfn.IFNA(IF($D368=0,IF($K368="Not Paid by Tenant",0,INDEX('AMI Ref'!$O$5:$R$5,MATCH($K368,{"Oil","Gas","Electric - Other","Electric ccASHP - split"},0))),0),"")</f>
        <v/>
      </c>
      <c r="AM368" s="81">
        <f>_xlfn.IFNA(IF($D368=1,IF($K368="Not Paid by Tenant",0,INDEX('AMI Ref'!$O$6:$R$6,MATCH($K368,{"Oil","Gas","Electric - Other","Electric ccASHP - split"},0))),0),"")</f>
        <v>0</v>
      </c>
      <c r="AN368" s="81">
        <f>_xlfn.IFNA(IF($D368=2,IF($K368="Not Paid by Tenant",0,INDEX('AMI Ref'!$O$7:$R$7,MATCH($K368,{"Oil","Gas","Electric - Other","Electric ccASHP - split"},0))),0),"")</f>
        <v>0</v>
      </c>
      <c r="AO368" s="81">
        <f>_xlfn.IFNA(IF($D368=3,IF($K368="Not Paid by Tenant",0,INDEX('AMI Ref'!$O$8:$R$8,MATCH($K368,{"Oil","Gas","Electric - Other","Electric ccASHP - split"},0))),0),"")</f>
        <v>0</v>
      </c>
      <c r="AP368" s="81">
        <f>_xlfn.IFNA(IF($D368=4,IF($K368="Not Paid by Tenant",0,INDEX('AMI Ref'!$O$9:$R$9,MATCH($K368,{"Oil","Gas","Electric - Other","Electric ccASHP - split"},0))),0),"")</f>
        <v>0</v>
      </c>
      <c r="AQ368" s="81">
        <f>_xlfn.IFNA(IF($D368=5,IF($K368="Not Paid by Tenant",0,INDEX('AMI Ref'!$O$10:$R$10,MATCH($K368,{"Oil","Gas","Electric - Other","Electric ccASHP - split"},0))),0),"")</f>
        <v>0</v>
      </c>
      <c r="AR368" s="124">
        <f t="shared" si="53"/>
        <v>0</v>
      </c>
      <c r="AS368" s="123" t="e">
        <f t="shared" si="54"/>
        <v>#N/A</v>
      </c>
    </row>
    <row r="369" spans="1:45" ht="12.95" customHeight="1" x14ac:dyDescent="0.2">
      <c r="A369" s="130">
        <v>367</v>
      </c>
      <c r="B369" s="177">
        <f>IF(OR(COUNTIF($B$2:$B368,Input!$F385)&lt;1,COUNTIF($O$2:$O368,Input!$C385)&lt;1),Input!F385,0)</f>
        <v>0</v>
      </c>
      <c r="C369" s="177">
        <f>IF(OR(COUNTIF($B$2:$B368,Input!$F385)&lt;1,COUNTIF($O$2:$O368,Input!$C385)&lt;1),Input!G385,0)</f>
        <v>0</v>
      </c>
      <c r="D369" s="177">
        <f>IF(OR(COUNTIF($B$2:$B368,Input!$F385)&lt;1,COUNTIF($O$2:$O368,Input!$C385)&lt;1),Input!H385,0)</f>
        <v>0</v>
      </c>
      <c r="E369" s="177">
        <f>IF(OR(COUNTIF($B$2:$B368,Input!$F385)&lt;1,COUNTIF($O$2:$O368,Input!$C385)&lt;1),Input!I385,0)</f>
        <v>0</v>
      </c>
      <c r="F369" s="177">
        <f>IF(OR(COUNTIF($B$2:$B368,Input!$F385)&lt;1,COUNTIF($O$2:$O368,Input!$C385)&lt;1),Input!J385,0)</f>
        <v>0</v>
      </c>
      <c r="G369" s="177">
        <f>IF(OR(COUNTIF($B$2:$B368,Input!$F385)&lt;1,COUNTIF($O$2:$O368,Input!$C385)&lt;1),Input!K385,0)</f>
        <v>0</v>
      </c>
      <c r="H369" s="177">
        <f>IF(OR(COUNTIF($B$2:$B368,Input!$F385)&lt;1,COUNTIF($O$2:$O368,Input!$C385)&lt;1),Input!L385,0)</f>
        <v>0</v>
      </c>
      <c r="I369" s="177">
        <f>IF(OR(COUNTIF($B$2:$B368,Input!$F385)&lt;1,COUNTIF($O$2:$O368,Input!$C385)&lt;1),Input!M385,0)</f>
        <v>0</v>
      </c>
      <c r="J369" s="177">
        <f>IF(OR(COUNTIF($B$2:$B368,Input!$F385)&lt;1,COUNTIF($O$2:$O368,Input!$C385)&lt;1),Input!N385,0)</f>
        <v>0</v>
      </c>
      <c r="K369" s="177">
        <f>IF(OR(COUNTIF($B$2:$B368,Input!$F385)&lt;1,COUNTIF($O$2:$O368,Input!$C385)&lt;1),Input!O385,0)</f>
        <v>0</v>
      </c>
      <c r="L369" s="177">
        <f>IF(OR(COUNTIF($B$2:$B368,Input!$F385)&lt;1,COUNTIF($O$2:$O368,Input!$C385)&lt;1),Input!P385,0)</f>
        <v>0</v>
      </c>
      <c r="M369" s="129" t="str">
        <f t="shared" si="50"/>
        <v/>
      </c>
      <c r="N369" s="161">
        <f t="shared" si="48"/>
        <v>0</v>
      </c>
      <c r="O369" s="168">
        <f>Input!C385</f>
        <v>0</v>
      </c>
      <c r="P369" s="168"/>
      <c r="R369" s="131">
        <f t="shared" si="49"/>
        <v>0</v>
      </c>
      <c r="S369" s="133" t="str">
        <f t="shared" si="47"/>
        <v xml:space="preserve"> </v>
      </c>
      <c r="T369" s="133"/>
      <c r="U369" s="132" t="str">
        <f>_xlfn.IFNA(IF($D369=0,LOOKUP($F369,{0.1,0.2,0.3,0.4,0.5,0.6,0.7,0.8,0.9,1},{22,34,46,58,70,82,94,106,118,130}),""),"")</f>
        <v/>
      </c>
      <c r="V369" s="132" t="str">
        <f>_xlfn.IFNA(IF($D369=1,LOOKUP($F369,{0.1,0.2,0.3,0.4,0.5,0.6,0.7,0.8,0.9,1},{23,35,47,59,71,83,95,107,119,131}),""),"")</f>
        <v/>
      </c>
      <c r="W369" s="132" t="str">
        <f>_xlfn.IFNA(IF($D369=2,LOOKUP($F369,{0.1,0.2,0.3,0.4,0.5,0.6,0.7,0.8,0.9,1},{24,36,48,60,72,84,96,108,120,132}),""),"")</f>
        <v/>
      </c>
      <c r="X369" s="132" t="str">
        <f>_xlfn.IFNA(IF($D369=3,LOOKUP($F369,{0.1,0.2,0.3,0.4,0.5,0.6,0.7,0.8,0.9,1},{25,37,49,61,73,85,97,109,121,133}),""),"")</f>
        <v/>
      </c>
      <c r="Y369" s="132" t="str">
        <f>_xlfn.IFNA(IF($D369=4,LOOKUP($F369,{0.1,0.2,0.3,0.4,0.5,0.6,0.7,0.8,0.9,1},{26,38,50,62,74,86,98,110,122,134}),""),"")</f>
        <v/>
      </c>
      <c r="Z369" s="132" t="str">
        <f>_xlfn.IFNA(IF($D369=5,LOOKUP($F369,{0.1,0.2,0.3,0.4,0.5,0.6,0.7,0.8,0.9,1},{27,39,51,63,75,87,99,111,123,135}),""),"")</f>
        <v/>
      </c>
      <c r="AA369" s="132">
        <f t="shared" si="51"/>
        <v>0</v>
      </c>
      <c r="AB369" s="132" t="str">
        <f t="shared" si="52"/>
        <v>00</v>
      </c>
      <c r="AC369" s="82" t="e">
        <f>VLOOKUP(AB369,'AMI Ref'!T:U,2,FALSE)</f>
        <v>#N/A</v>
      </c>
      <c r="AD369" s="124"/>
      <c r="AE369" s="81" t="str">
        <f>_xlfn.IFNA(IF($D369=0,IF($J369="Not Paid by Tenant",0,INDEX('AMI Ref'!$K$5:$N$5,MATCH($J369,{"Oil","Gas","Electric - Other","ELECTRIC - HEAT PUMP"},0))),0),"")</f>
        <v/>
      </c>
      <c r="AF369" s="81">
        <f>_xlfn.IFNA(IF($D369=1,IF($J369="Not Paid by Tenant",0,INDEX('AMI Ref'!$K$6:$N$6,MATCH($J369,{"Oil","Gas","Electric - Other","ELECTRIC - HEAT PUMP"},0))),0),"")</f>
        <v>0</v>
      </c>
      <c r="AG369" s="81">
        <f>_xlfn.IFNA(IF($D369=2,IF($J369="Not Paid by Tenant",0,INDEX('AMI Ref'!$K$7:$N$7,MATCH($J369,{"Oil","Gas","Electric - Other","ELECTRIC - HEAT PUMP"},0))),0),"")</f>
        <v>0</v>
      </c>
      <c r="AH369" s="81">
        <f>_xlfn.IFNA(IF($D369=3,IF($J369="Not Paid by Tenant",0,INDEX('AMI Ref'!$K$8:$N$8,MATCH($J369,{"Oil","Gas","Electric - Other","ELECTRIC - HEAT PUMP"},0))),0),"")</f>
        <v>0</v>
      </c>
      <c r="AI369" s="81">
        <f>_xlfn.IFNA(IF($D369=4,IF($J369="Not Paid by Tenant",0,INDEX('AMI Ref'!$K$9:$N$9,MATCH($J369,{"Oil","Gas","Electric - Other","ELECTRIC - HEAT PUMP"},0))),0),"")</f>
        <v>0</v>
      </c>
      <c r="AJ369" s="81">
        <f>_xlfn.IFNA(IF($D369=5,IF($J369="Not Paid by Tenant",0,INDEX('AMI Ref'!$K$10:$N$10,MATCH($J369,{"Oil","Gas","Electric - Other","ELECTRIC - HEAT PUMP"},0))),0),"")</f>
        <v>0</v>
      </c>
      <c r="AK369" s="128"/>
      <c r="AL369" s="81" t="str">
        <f>_xlfn.IFNA(IF($D369=0,IF($K369="Not Paid by Tenant",0,INDEX('AMI Ref'!$O$5:$R$5,MATCH($K369,{"Oil","Gas","Electric - Other","Electric ccASHP - split"},0))),0),"")</f>
        <v/>
      </c>
      <c r="AM369" s="81">
        <f>_xlfn.IFNA(IF($D369=1,IF($K369="Not Paid by Tenant",0,INDEX('AMI Ref'!$O$6:$R$6,MATCH($K369,{"Oil","Gas","Electric - Other","Electric ccASHP - split"},0))),0),"")</f>
        <v>0</v>
      </c>
      <c r="AN369" s="81">
        <f>_xlfn.IFNA(IF($D369=2,IF($K369="Not Paid by Tenant",0,INDEX('AMI Ref'!$O$7:$R$7,MATCH($K369,{"Oil","Gas","Electric - Other","Electric ccASHP - split"},0))),0),"")</f>
        <v>0</v>
      </c>
      <c r="AO369" s="81">
        <f>_xlfn.IFNA(IF($D369=3,IF($K369="Not Paid by Tenant",0,INDEX('AMI Ref'!$O$8:$R$8,MATCH($K369,{"Oil","Gas","Electric - Other","Electric ccASHP - split"},0))),0),"")</f>
        <v>0</v>
      </c>
      <c r="AP369" s="81">
        <f>_xlfn.IFNA(IF($D369=4,IF($K369="Not Paid by Tenant",0,INDEX('AMI Ref'!$O$9:$R$9,MATCH($K369,{"Oil","Gas","Electric - Other","Electric ccASHP - split"},0))),0),"")</f>
        <v>0</v>
      </c>
      <c r="AQ369" s="81">
        <f>_xlfn.IFNA(IF($D369=5,IF($K369="Not Paid by Tenant",0,INDEX('AMI Ref'!$O$10:$R$10,MATCH($K369,{"Oil","Gas","Electric - Other","Electric ccASHP - split"},0))),0),"")</f>
        <v>0</v>
      </c>
      <c r="AR369" s="124">
        <f t="shared" si="53"/>
        <v>0</v>
      </c>
      <c r="AS369" s="123" t="e">
        <f t="shared" si="54"/>
        <v>#N/A</v>
      </c>
    </row>
    <row r="370" spans="1:45" ht="12.95" customHeight="1" x14ac:dyDescent="0.2">
      <c r="A370" s="130">
        <v>368</v>
      </c>
      <c r="B370" s="177">
        <f>IF(OR(COUNTIF($B$2:$B369,Input!$F386)&lt;1,COUNTIF($O$2:$O369,Input!$C386)&lt;1),Input!F386,0)</f>
        <v>0</v>
      </c>
      <c r="C370" s="177">
        <f>IF(OR(COUNTIF($B$2:$B369,Input!$F386)&lt;1,COUNTIF($O$2:$O369,Input!$C386)&lt;1),Input!G386,0)</f>
        <v>0</v>
      </c>
      <c r="D370" s="177">
        <f>IF(OR(COUNTIF($B$2:$B369,Input!$F386)&lt;1,COUNTIF($O$2:$O369,Input!$C386)&lt;1),Input!H386,0)</f>
        <v>0</v>
      </c>
      <c r="E370" s="177">
        <f>IF(OR(COUNTIF($B$2:$B369,Input!$F386)&lt;1,COUNTIF($O$2:$O369,Input!$C386)&lt;1),Input!I386,0)</f>
        <v>0</v>
      </c>
      <c r="F370" s="177">
        <f>IF(OR(COUNTIF($B$2:$B369,Input!$F386)&lt;1,COUNTIF($O$2:$O369,Input!$C386)&lt;1),Input!J386,0)</f>
        <v>0</v>
      </c>
      <c r="G370" s="177">
        <f>IF(OR(COUNTIF($B$2:$B369,Input!$F386)&lt;1,COUNTIF($O$2:$O369,Input!$C386)&lt;1),Input!K386,0)</f>
        <v>0</v>
      </c>
      <c r="H370" s="177">
        <f>IF(OR(COUNTIF($B$2:$B369,Input!$F386)&lt;1,COUNTIF($O$2:$O369,Input!$C386)&lt;1),Input!L386,0)</f>
        <v>0</v>
      </c>
      <c r="I370" s="177">
        <f>IF(OR(COUNTIF($B$2:$B369,Input!$F386)&lt;1,COUNTIF($O$2:$O369,Input!$C386)&lt;1),Input!M386,0)</f>
        <v>0</v>
      </c>
      <c r="J370" s="177">
        <f>IF(OR(COUNTIF($B$2:$B369,Input!$F386)&lt;1,COUNTIF($O$2:$O369,Input!$C386)&lt;1),Input!N386,0)</f>
        <v>0</v>
      </c>
      <c r="K370" s="177">
        <f>IF(OR(COUNTIF($B$2:$B369,Input!$F386)&lt;1,COUNTIF($O$2:$O369,Input!$C386)&lt;1),Input!O386,0)</f>
        <v>0</v>
      </c>
      <c r="L370" s="177">
        <f>IF(OR(COUNTIF($B$2:$B369,Input!$F386)&lt;1,COUNTIF($O$2:$O369,Input!$C386)&lt;1),Input!P386,0)</f>
        <v>0</v>
      </c>
      <c r="M370" s="129" t="str">
        <f t="shared" si="50"/>
        <v/>
      </c>
      <c r="N370" s="161">
        <f t="shared" si="48"/>
        <v>0</v>
      </c>
      <c r="O370" s="168">
        <f>Input!C386</f>
        <v>0</v>
      </c>
      <c r="P370" s="168"/>
      <c r="R370" s="131">
        <f t="shared" si="49"/>
        <v>0</v>
      </c>
      <c r="S370" s="133" t="str">
        <f t="shared" si="47"/>
        <v xml:space="preserve"> </v>
      </c>
      <c r="T370" s="133"/>
      <c r="U370" s="132" t="str">
        <f>_xlfn.IFNA(IF($D370=0,LOOKUP($F370,{0.1,0.2,0.3,0.4,0.5,0.6,0.7,0.8,0.9,1},{22,34,46,58,70,82,94,106,118,130}),""),"")</f>
        <v/>
      </c>
      <c r="V370" s="132" t="str">
        <f>_xlfn.IFNA(IF($D370=1,LOOKUP($F370,{0.1,0.2,0.3,0.4,0.5,0.6,0.7,0.8,0.9,1},{23,35,47,59,71,83,95,107,119,131}),""),"")</f>
        <v/>
      </c>
      <c r="W370" s="132" t="str">
        <f>_xlfn.IFNA(IF($D370=2,LOOKUP($F370,{0.1,0.2,0.3,0.4,0.5,0.6,0.7,0.8,0.9,1},{24,36,48,60,72,84,96,108,120,132}),""),"")</f>
        <v/>
      </c>
      <c r="X370" s="132" t="str">
        <f>_xlfn.IFNA(IF($D370=3,LOOKUP($F370,{0.1,0.2,0.3,0.4,0.5,0.6,0.7,0.8,0.9,1},{25,37,49,61,73,85,97,109,121,133}),""),"")</f>
        <v/>
      </c>
      <c r="Y370" s="132" t="str">
        <f>_xlfn.IFNA(IF($D370=4,LOOKUP($F370,{0.1,0.2,0.3,0.4,0.5,0.6,0.7,0.8,0.9,1},{26,38,50,62,74,86,98,110,122,134}),""),"")</f>
        <v/>
      </c>
      <c r="Z370" s="132" t="str">
        <f>_xlfn.IFNA(IF($D370=5,LOOKUP($F370,{0.1,0.2,0.3,0.4,0.5,0.6,0.7,0.8,0.9,1},{27,39,51,63,75,87,99,111,123,135}),""),"")</f>
        <v/>
      </c>
      <c r="AA370" s="132">
        <f t="shared" si="51"/>
        <v>0</v>
      </c>
      <c r="AB370" s="132" t="str">
        <f t="shared" si="52"/>
        <v>00</v>
      </c>
      <c r="AC370" s="82" t="e">
        <f>VLOOKUP(AB370,'AMI Ref'!T:U,2,FALSE)</f>
        <v>#N/A</v>
      </c>
      <c r="AD370" s="124"/>
      <c r="AE370" s="81" t="str">
        <f>_xlfn.IFNA(IF($D370=0,IF($J370="Not Paid by Tenant",0,INDEX('AMI Ref'!$K$5:$N$5,MATCH($J370,{"Oil","Gas","Electric - Other","ELECTRIC - HEAT PUMP"},0))),0),"")</f>
        <v/>
      </c>
      <c r="AF370" s="81">
        <f>_xlfn.IFNA(IF($D370=1,IF($J370="Not Paid by Tenant",0,INDEX('AMI Ref'!$K$6:$N$6,MATCH($J370,{"Oil","Gas","Electric - Other","ELECTRIC - HEAT PUMP"},0))),0),"")</f>
        <v>0</v>
      </c>
      <c r="AG370" s="81">
        <f>_xlfn.IFNA(IF($D370=2,IF($J370="Not Paid by Tenant",0,INDEX('AMI Ref'!$K$7:$N$7,MATCH($J370,{"Oil","Gas","Electric - Other","ELECTRIC - HEAT PUMP"},0))),0),"")</f>
        <v>0</v>
      </c>
      <c r="AH370" s="81">
        <f>_xlfn.IFNA(IF($D370=3,IF($J370="Not Paid by Tenant",0,INDEX('AMI Ref'!$K$8:$N$8,MATCH($J370,{"Oil","Gas","Electric - Other","ELECTRIC - HEAT PUMP"},0))),0),"")</f>
        <v>0</v>
      </c>
      <c r="AI370" s="81">
        <f>_xlfn.IFNA(IF($D370=4,IF($J370="Not Paid by Tenant",0,INDEX('AMI Ref'!$K$9:$N$9,MATCH($J370,{"Oil","Gas","Electric - Other","ELECTRIC - HEAT PUMP"},0))),0),"")</f>
        <v>0</v>
      </c>
      <c r="AJ370" s="81">
        <f>_xlfn.IFNA(IF($D370=5,IF($J370="Not Paid by Tenant",0,INDEX('AMI Ref'!$K$10:$N$10,MATCH($J370,{"Oil","Gas","Electric - Other","ELECTRIC - HEAT PUMP"},0))),0),"")</f>
        <v>0</v>
      </c>
      <c r="AK370" s="128"/>
      <c r="AL370" s="81" t="str">
        <f>_xlfn.IFNA(IF($D370=0,IF($K370="Not Paid by Tenant",0,INDEX('AMI Ref'!$O$5:$R$5,MATCH($K370,{"Oil","Gas","Electric - Other","Electric ccASHP - split"},0))),0),"")</f>
        <v/>
      </c>
      <c r="AM370" s="81">
        <f>_xlfn.IFNA(IF($D370=1,IF($K370="Not Paid by Tenant",0,INDEX('AMI Ref'!$O$6:$R$6,MATCH($K370,{"Oil","Gas","Electric - Other","Electric ccASHP - split"},0))),0),"")</f>
        <v>0</v>
      </c>
      <c r="AN370" s="81">
        <f>_xlfn.IFNA(IF($D370=2,IF($K370="Not Paid by Tenant",0,INDEX('AMI Ref'!$O$7:$R$7,MATCH($K370,{"Oil","Gas","Electric - Other","Electric ccASHP - split"},0))),0),"")</f>
        <v>0</v>
      </c>
      <c r="AO370" s="81">
        <f>_xlfn.IFNA(IF($D370=3,IF($K370="Not Paid by Tenant",0,INDEX('AMI Ref'!$O$8:$R$8,MATCH($K370,{"Oil","Gas","Electric - Other","Electric ccASHP - split"},0))),0),"")</f>
        <v>0</v>
      </c>
      <c r="AP370" s="81">
        <f>_xlfn.IFNA(IF($D370=4,IF($K370="Not Paid by Tenant",0,INDEX('AMI Ref'!$O$9:$R$9,MATCH($K370,{"Oil","Gas","Electric - Other","Electric ccASHP - split"},0))),0),"")</f>
        <v>0</v>
      </c>
      <c r="AQ370" s="81">
        <f>_xlfn.IFNA(IF($D370=5,IF($K370="Not Paid by Tenant",0,INDEX('AMI Ref'!$O$10:$R$10,MATCH($K370,{"Oil","Gas","Electric - Other","Electric ccASHP - split"},0))),0),"")</f>
        <v>0</v>
      </c>
      <c r="AR370" s="124">
        <f t="shared" si="53"/>
        <v>0</v>
      </c>
      <c r="AS370" s="123" t="e">
        <f t="shared" si="54"/>
        <v>#N/A</v>
      </c>
    </row>
    <row r="371" spans="1:45" ht="12.95" customHeight="1" x14ac:dyDescent="0.2">
      <c r="A371" s="130">
        <v>369</v>
      </c>
      <c r="B371" s="177">
        <f>IF(OR(COUNTIF($B$2:$B370,Input!$F387)&lt;1,COUNTIF($O$2:$O370,Input!$C387)&lt;1),Input!F387,0)</f>
        <v>0</v>
      </c>
      <c r="C371" s="177">
        <f>IF(OR(COUNTIF($B$2:$B370,Input!$F387)&lt;1,COUNTIF($O$2:$O370,Input!$C387)&lt;1),Input!G387,0)</f>
        <v>0</v>
      </c>
      <c r="D371" s="177">
        <f>IF(OR(COUNTIF($B$2:$B370,Input!$F387)&lt;1,COUNTIF($O$2:$O370,Input!$C387)&lt;1),Input!H387,0)</f>
        <v>0</v>
      </c>
      <c r="E371" s="177">
        <f>IF(OR(COUNTIF($B$2:$B370,Input!$F387)&lt;1,COUNTIF($O$2:$O370,Input!$C387)&lt;1),Input!I387,0)</f>
        <v>0</v>
      </c>
      <c r="F371" s="177">
        <f>IF(OR(COUNTIF($B$2:$B370,Input!$F387)&lt;1,COUNTIF($O$2:$O370,Input!$C387)&lt;1),Input!J387,0)</f>
        <v>0</v>
      </c>
      <c r="G371" s="177">
        <f>IF(OR(COUNTIF($B$2:$B370,Input!$F387)&lt;1,COUNTIF($O$2:$O370,Input!$C387)&lt;1),Input!K387,0)</f>
        <v>0</v>
      </c>
      <c r="H371" s="177">
        <f>IF(OR(COUNTIF($B$2:$B370,Input!$F387)&lt;1,COUNTIF($O$2:$O370,Input!$C387)&lt;1),Input!L387,0)</f>
        <v>0</v>
      </c>
      <c r="I371" s="177">
        <f>IF(OR(COUNTIF($B$2:$B370,Input!$F387)&lt;1,COUNTIF($O$2:$O370,Input!$C387)&lt;1),Input!M387,0)</f>
        <v>0</v>
      </c>
      <c r="J371" s="177">
        <f>IF(OR(COUNTIF($B$2:$B370,Input!$F387)&lt;1,COUNTIF($O$2:$O370,Input!$C387)&lt;1),Input!N387,0)</f>
        <v>0</v>
      </c>
      <c r="K371" s="177">
        <f>IF(OR(COUNTIF($B$2:$B370,Input!$F387)&lt;1,COUNTIF($O$2:$O370,Input!$C387)&lt;1),Input!O387,0)</f>
        <v>0</v>
      </c>
      <c r="L371" s="177">
        <f>IF(OR(COUNTIF($B$2:$B370,Input!$F387)&lt;1,COUNTIF($O$2:$O370,Input!$C387)&lt;1),Input!P387,0)</f>
        <v>0</v>
      </c>
      <c r="M371" s="129" t="str">
        <f t="shared" si="50"/>
        <v/>
      </c>
      <c r="N371" s="161">
        <f t="shared" si="48"/>
        <v>0</v>
      </c>
      <c r="O371" s="168">
        <f>Input!C387</f>
        <v>0</v>
      </c>
      <c r="P371" s="168"/>
      <c r="R371" s="131">
        <f t="shared" si="49"/>
        <v>0</v>
      </c>
      <c r="S371" s="133" t="str">
        <f t="shared" si="47"/>
        <v xml:space="preserve"> </v>
      </c>
      <c r="T371" s="133"/>
      <c r="U371" s="132" t="str">
        <f>_xlfn.IFNA(IF($D371=0,LOOKUP($F371,{0.1,0.2,0.3,0.4,0.5,0.6,0.7,0.8,0.9,1},{22,34,46,58,70,82,94,106,118,130}),""),"")</f>
        <v/>
      </c>
      <c r="V371" s="132" t="str">
        <f>_xlfn.IFNA(IF($D371=1,LOOKUP($F371,{0.1,0.2,0.3,0.4,0.5,0.6,0.7,0.8,0.9,1},{23,35,47,59,71,83,95,107,119,131}),""),"")</f>
        <v/>
      </c>
      <c r="W371" s="132" t="str">
        <f>_xlfn.IFNA(IF($D371=2,LOOKUP($F371,{0.1,0.2,0.3,0.4,0.5,0.6,0.7,0.8,0.9,1},{24,36,48,60,72,84,96,108,120,132}),""),"")</f>
        <v/>
      </c>
      <c r="X371" s="132" t="str">
        <f>_xlfn.IFNA(IF($D371=3,LOOKUP($F371,{0.1,0.2,0.3,0.4,0.5,0.6,0.7,0.8,0.9,1},{25,37,49,61,73,85,97,109,121,133}),""),"")</f>
        <v/>
      </c>
      <c r="Y371" s="132" t="str">
        <f>_xlfn.IFNA(IF($D371=4,LOOKUP($F371,{0.1,0.2,0.3,0.4,0.5,0.6,0.7,0.8,0.9,1},{26,38,50,62,74,86,98,110,122,134}),""),"")</f>
        <v/>
      </c>
      <c r="Z371" s="132" t="str">
        <f>_xlfn.IFNA(IF($D371=5,LOOKUP($F371,{0.1,0.2,0.3,0.4,0.5,0.6,0.7,0.8,0.9,1},{27,39,51,63,75,87,99,111,123,135}),""),"")</f>
        <v/>
      </c>
      <c r="AA371" s="132">
        <f t="shared" si="51"/>
        <v>0</v>
      </c>
      <c r="AB371" s="132" t="str">
        <f t="shared" si="52"/>
        <v>00</v>
      </c>
      <c r="AC371" s="82" t="e">
        <f>VLOOKUP(AB371,'AMI Ref'!T:U,2,FALSE)</f>
        <v>#N/A</v>
      </c>
      <c r="AD371" s="124"/>
      <c r="AE371" s="81" t="str">
        <f>_xlfn.IFNA(IF($D371=0,IF($J371="Not Paid by Tenant",0,INDEX('AMI Ref'!$K$5:$N$5,MATCH($J371,{"Oil","Gas","Electric - Other","ELECTRIC - HEAT PUMP"},0))),0),"")</f>
        <v/>
      </c>
      <c r="AF371" s="81">
        <f>_xlfn.IFNA(IF($D371=1,IF($J371="Not Paid by Tenant",0,INDEX('AMI Ref'!$K$6:$N$6,MATCH($J371,{"Oil","Gas","Electric - Other","ELECTRIC - HEAT PUMP"},0))),0),"")</f>
        <v>0</v>
      </c>
      <c r="AG371" s="81">
        <f>_xlfn.IFNA(IF($D371=2,IF($J371="Not Paid by Tenant",0,INDEX('AMI Ref'!$K$7:$N$7,MATCH($J371,{"Oil","Gas","Electric - Other","ELECTRIC - HEAT PUMP"},0))),0),"")</f>
        <v>0</v>
      </c>
      <c r="AH371" s="81">
        <f>_xlfn.IFNA(IF($D371=3,IF($J371="Not Paid by Tenant",0,INDEX('AMI Ref'!$K$8:$N$8,MATCH($J371,{"Oil","Gas","Electric - Other","ELECTRIC - HEAT PUMP"},0))),0),"")</f>
        <v>0</v>
      </c>
      <c r="AI371" s="81">
        <f>_xlfn.IFNA(IF($D371=4,IF($J371="Not Paid by Tenant",0,INDEX('AMI Ref'!$K$9:$N$9,MATCH($J371,{"Oil","Gas","Electric - Other","ELECTRIC - HEAT PUMP"},0))),0),"")</f>
        <v>0</v>
      </c>
      <c r="AJ371" s="81">
        <f>_xlfn.IFNA(IF($D371=5,IF($J371="Not Paid by Tenant",0,INDEX('AMI Ref'!$K$10:$N$10,MATCH($J371,{"Oil","Gas","Electric - Other","ELECTRIC - HEAT PUMP"},0))),0),"")</f>
        <v>0</v>
      </c>
      <c r="AK371" s="128"/>
      <c r="AL371" s="81" t="str">
        <f>_xlfn.IFNA(IF($D371=0,IF($K371="Not Paid by Tenant",0,INDEX('AMI Ref'!$O$5:$R$5,MATCH($K371,{"Oil","Gas","Electric - Other","Electric ccASHP - split"},0))),0),"")</f>
        <v/>
      </c>
      <c r="AM371" s="81">
        <f>_xlfn.IFNA(IF($D371=1,IF($K371="Not Paid by Tenant",0,INDEX('AMI Ref'!$O$6:$R$6,MATCH($K371,{"Oil","Gas","Electric - Other","Electric ccASHP - split"},0))),0),"")</f>
        <v>0</v>
      </c>
      <c r="AN371" s="81">
        <f>_xlfn.IFNA(IF($D371=2,IF($K371="Not Paid by Tenant",0,INDEX('AMI Ref'!$O$7:$R$7,MATCH($K371,{"Oil","Gas","Electric - Other","Electric ccASHP - split"},0))),0),"")</f>
        <v>0</v>
      </c>
      <c r="AO371" s="81">
        <f>_xlfn.IFNA(IF($D371=3,IF($K371="Not Paid by Tenant",0,INDEX('AMI Ref'!$O$8:$R$8,MATCH($K371,{"Oil","Gas","Electric - Other","Electric ccASHP - split"},0))),0),"")</f>
        <v>0</v>
      </c>
      <c r="AP371" s="81">
        <f>_xlfn.IFNA(IF($D371=4,IF($K371="Not Paid by Tenant",0,INDEX('AMI Ref'!$O$9:$R$9,MATCH($K371,{"Oil","Gas","Electric - Other","Electric ccASHP - split"},0))),0),"")</f>
        <v>0</v>
      </c>
      <c r="AQ371" s="81">
        <f>_xlfn.IFNA(IF($D371=5,IF($K371="Not Paid by Tenant",0,INDEX('AMI Ref'!$O$10:$R$10,MATCH($K371,{"Oil","Gas","Electric - Other","Electric ccASHP - split"},0))),0),"")</f>
        <v>0</v>
      </c>
      <c r="AR371" s="124">
        <f t="shared" si="53"/>
        <v>0</v>
      </c>
      <c r="AS371" s="123" t="e">
        <f t="shared" si="54"/>
        <v>#N/A</v>
      </c>
    </row>
    <row r="372" spans="1:45" ht="12.95" customHeight="1" x14ac:dyDescent="0.2">
      <c r="A372" s="130">
        <v>370</v>
      </c>
      <c r="B372" s="177">
        <f>IF(OR(COUNTIF($B$2:$B371,Input!$F388)&lt;1,COUNTIF($O$2:$O371,Input!$C388)&lt;1),Input!F388,0)</f>
        <v>0</v>
      </c>
      <c r="C372" s="177">
        <f>IF(OR(COUNTIF($B$2:$B371,Input!$F388)&lt;1,COUNTIF($O$2:$O371,Input!$C388)&lt;1),Input!G388,0)</f>
        <v>0</v>
      </c>
      <c r="D372" s="177">
        <f>IF(OR(COUNTIF($B$2:$B371,Input!$F388)&lt;1,COUNTIF($O$2:$O371,Input!$C388)&lt;1),Input!H388,0)</f>
        <v>0</v>
      </c>
      <c r="E372" s="177">
        <f>IF(OR(COUNTIF($B$2:$B371,Input!$F388)&lt;1,COUNTIF($O$2:$O371,Input!$C388)&lt;1),Input!I388,0)</f>
        <v>0</v>
      </c>
      <c r="F372" s="177">
        <f>IF(OR(COUNTIF($B$2:$B371,Input!$F388)&lt;1,COUNTIF($O$2:$O371,Input!$C388)&lt;1),Input!J388,0)</f>
        <v>0</v>
      </c>
      <c r="G372" s="177">
        <f>IF(OR(COUNTIF($B$2:$B371,Input!$F388)&lt;1,COUNTIF($O$2:$O371,Input!$C388)&lt;1),Input!K388,0)</f>
        <v>0</v>
      </c>
      <c r="H372" s="177">
        <f>IF(OR(COUNTIF($B$2:$B371,Input!$F388)&lt;1,COUNTIF($O$2:$O371,Input!$C388)&lt;1),Input!L388,0)</f>
        <v>0</v>
      </c>
      <c r="I372" s="177">
        <f>IF(OR(COUNTIF($B$2:$B371,Input!$F388)&lt;1,COUNTIF($O$2:$O371,Input!$C388)&lt;1),Input!M388,0)</f>
        <v>0</v>
      </c>
      <c r="J372" s="177">
        <f>IF(OR(COUNTIF($B$2:$B371,Input!$F388)&lt;1,COUNTIF($O$2:$O371,Input!$C388)&lt;1),Input!N388,0)</f>
        <v>0</v>
      </c>
      <c r="K372" s="177">
        <f>IF(OR(COUNTIF($B$2:$B371,Input!$F388)&lt;1,COUNTIF($O$2:$O371,Input!$C388)&lt;1),Input!O388,0)</f>
        <v>0</v>
      </c>
      <c r="L372" s="177">
        <f>IF(OR(COUNTIF($B$2:$B371,Input!$F388)&lt;1,COUNTIF($O$2:$O371,Input!$C388)&lt;1),Input!P388,0)</f>
        <v>0</v>
      </c>
      <c r="M372" s="129" t="str">
        <f t="shared" si="50"/>
        <v/>
      </c>
      <c r="N372" s="161">
        <f t="shared" si="48"/>
        <v>0</v>
      </c>
      <c r="O372" s="168">
        <f>Input!C388</f>
        <v>0</v>
      </c>
      <c r="P372" s="168"/>
      <c r="R372" s="131">
        <f t="shared" si="49"/>
        <v>0</v>
      </c>
      <c r="S372" s="133" t="str">
        <f t="shared" si="47"/>
        <v xml:space="preserve"> </v>
      </c>
      <c r="T372" s="133"/>
      <c r="U372" s="132" t="str">
        <f>_xlfn.IFNA(IF($D372=0,LOOKUP($F372,{0.1,0.2,0.3,0.4,0.5,0.6,0.7,0.8,0.9,1},{22,34,46,58,70,82,94,106,118,130}),""),"")</f>
        <v/>
      </c>
      <c r="V372" s="132" t="str">
        <f>_xlfn.IFNA(IF($D372=1,LOOKUP($F372,{0.1,0.2,0.3,0.4,0.5,0.6,0.7,0.8,0.9,1},{23,35,47,59,71,83,95,107,119,131}),""),"")</f>
        <v/>
      </c>
      <c r="W372" s="132" t="str">
        <f>_xlfn.IFNA(IF($D372=2,LOOKUP($F372,{0.1,0.2,0.3,0.4,0.5,0.6,0.7,0.8,0.9,1},{24,36,48,60,72,84,96,108,120,132}),""),"")</f>
        <v/>
      </c>
      <c r="X372" s="132" t="str">
        <f>_xlfn.IFNA(IF($D372=3,LOOKUP($F372,{0.1,0.2,0.3,0.4,0.5,0.6,0.7,0.8,0.9,1},{25,37,49,61,73,85,97,109,121,133}),""),"")</f>
        <v/>
      </c>
      <c r="Y372" s="132" t="str">
        <f>_xlfn.IFNA(IF($D372=4,LOOKUP($F372,{0.1,0.2,0.3,0.4,0.5,0.6,0.7,0.8,0.9,1},{26,38,50,62,74,86,98,110,122,134}),""),"")</f>
        <v/>
      </c>
      <c r="Z372" s="132" t="str">
        <f>_xlfn.IFNA(IF($D372=5,LOOKUP($F372,{0.1,0.2,0.3,0.4,0.5,0.6,0.7,0.8,0.9,1},{27,39,51,63,75,87,99,111,123,135}),""),"")</f>
        <v/>
      </c>
      <c r="AA372" s="132">
        <f t="shared" si="51"/>
        <v>0</v>
      </c>
      <c r="AB372" s="132" t="str">
        <f t="shared" si="52"/>
        <v>00</v>
      </c>
      <c r="AC372" s="82" t="e">
        <f>VLOOKUP(AB372,'AMI Ref'!T:U,2,FALSE)</f>
        <v>#N/A</v>
      </c>
      <c r="AD372" s="124"/>
      <c r="AE372" s="81" t="str">
        <f>_xlfn.IFNA(IF($D372=0,IF($J372="Not Paid by Tenant",0,INDEX('AMI Ref'!$K$5:$N$5,MATCH($J372,{"Oil","Gas","Electric - Other","ELECTRIC - HEAT PUMP"},0))),0),"")</f>
        <v/>
      </c>
      <c r="AF372" s="81">
        <f>_xlfn.IFNA(IF($D372=1,IF($J372="Not Paid by Tenant",0,INDEX('AMI Ref'!$K$6:$N$6,MATCH($J372,{"Oil","Gas","Electric - Other","ELECTRIC - HEAT PUMP"},0))),0),"")</f>
        <v>0</v>
      </c>
      <c r="AG372" s="81">
        <f>_xlfn.IFNA(IF($D372=2,IF($J372="Not Paid by Tenant",0,INDEX('AMI Ref'!$K$7:$N$7,MATCH($J372,{"Oil","Gas","Electric - Other","ELECTRIC - HEAT PUMP"},0))),0),"")</f>
        <v>0</v>
      </c>
      <c r="AH372" s="81">
        <f>_xlfn.IFNA(IF($D372=3,IF($J372="Not Paid by Tenant",0,INDEX('AMI Ref'!$K$8:$N$8,MATCH($J372,{"Oil","Gas","Electric - Other","ELECTRIC - HEAT PUMP"},0))),0),"")</f>
        <v>0</v>
      </c>
      <c r="AI372" s="81">
        <f>_xlfn.IFNA(IF($D372=4,IF($J372="Not Paid by Tenant",0,INDEX('AMI Ref'!$K$9:$N$9,MATCH($J372,{"Oil","Gas","Electric - Other","ELECTRIC - HEAT PUMP"},0))),0),"")</f>
        <v>0</v>
      </c>
      <c r="AJ372" s="81">
        <f>_xlfn.IFNA(IF($D372=5,IF($J372="Not Paid by Tenant",0,INDEX('AMI Ref'!$K$10:$N$10,MATCH($J372,{"Oil","Gas","Electric - Other","ELECTRIC - HEAT PUMP"},0))),0),"")</f>
        <v>0</v>
      </c>
      <c r="AK372" s="128"/>
      <c r="AL372" s="81" t="str">
        <f>_xlfn.IFNA(IF($D372=0,IF($K372="Not Paid by Tenant",0,INDEX('AMI Ref'!$O$5:$R$5,MATCH($K372,{"Oil","Gas","Electric - Other","Electric ccASHP - split"},0))),0),"")</f>
        <v/>
      </c>
      <c r="AM372" s="81">
        <f>_xlfn.IFNA(IF($D372=1,IF($K372="Not Paid by Tenant",0,INDEX('AMI Ref'!$O$6:$R$6,MATCH($K372,{"Oil","Gas","Electric - Other","Electric ccASHP - split"},0))),0),"")</f>
        <v>0</v>
      </c>
      <c r="AN372" s="81">
        <f>_xlfn.IFNA(IF($D372=2,IF($K372="Not Paid by Tenant",0,INDEX('AMI Ref'!$O$7:$R$7,MATCH($K372,{"Oil","Gas","Electric - Other","Electric ccASHP - split"},0))),0),"")</f>
        <v>0</v>
      </c>
      <c r="AO372" s="81">
        <f>_xlfn.IFNA(IF($D372=3,IF($K372="Not Paid by Tenant",0,INDEX('AMI Ref'!$O$8:$R$8,MATCH($K372,{"Oil","Gas","Electric - Other","Electric ccASHP - split"},0))),0),"")</f>
        <v>0</v>
      </c>
      <c r="AP372" s="81">
        <f>_xlfn.IFNA(IF($D372=4,IF($K372="Not Paid by Tenant",0,INDEX('AMI Ref'!$O$9:$R$9,MATCH($K372,{"Oil","Gas","Electric - Other","Electric ccASHP - split"},0))),0),"")</f>
        <v>0</v>
      </c>
      <c r="AQ372" s="81">
        <f>_xlfn.IFNA(IF($D372=5,IF($K372="Not Paid by Tenant",0,INDEX('AMI Ref'!$O$10:$R$10,MATCH($K372,{"Oil","Gas","Electric - Other","Electric ccASHP - split"},0))),0),"")</f>
        <v>0</v>
      </c>
      <c r="AR372" s="124">
        <f t="shared" si="53"/>
        <v>0</v>
      </c>
      <c r="AS372" s="123" t="e">
        <f t="shared" si="54"/>
        <v>#N/A</v>
      </c>
    </row>
    <row r="373" spans="1:45" ht="12.95" customHeight="1" x14ac:dyDescent="0.2">
      <c r="A373" s="130">
        <v>371</v>
      </c>
      <c r="B373" s="177">
        <f>IF(OR(COUNTIF($B$2:$B372,Input!$F389)&lt;1,COUNTIF($O$2:$O372,Input!$C389)&lt;1),Input!F389,0)</f>
        <v>0</v>
      </c>
      <c r="C373" s="177">
        <f>IF(OR(COUNTIF($B$2:$B372,Input!$F389)&lt;1,COUNTIF($O$2:$O372,Input!$C389)&lt;1),Input!G389,0)</f>
        <v>0</v>
      </c>
      <c r="D373" s="177">
        <f>IF(OR(COUNTIF($B$2:$B372,Input!$F389)&lt;1,COUNTIF($O$2:$O372,Input!$C389)&lt;1),Input!H389,0)</f>
        <v>0</v>
      </c>
      <c r="E373" s="177">
        <f>IF(OR(COUNTIF($B$2:$B372,Input!$F389)&lt;1,COUNTIF($O$2:$O372,Input!$C389)&lt;1),Input!I389,0)</f>
        <v>0</v>
      </c>
      <c r="F373" s="177">
        <f>IF(OR(COUNTIF($B$2:$B372,Input!$F389)&lt;1,COUNTIF($O$2:$O372,Input!$C389)&lt;1),Input!J389,0)</f>
        <v>0</v>
      </c>
      <c r="G373" s="177">
        <f>IF(OR(COUNTIF($B$2:$B372,Input!$F389)&lt;1,COUNTIF($O$2:$O372,Input!$C389)&lt;1),Input!K389,0)</f>
        <v>0</v>
      </c>
      <c r="H373" s="177">
        <f>IF(OR(COUNTIF($B$2:$B372,Input!$F389)&lt;1,COUNTIF($O$2:$O372,Input!$C389)&lt;1),Input!L389,0)</f>
        <v>0</v>
      </c>
      <c r="I373" s="177">
        <f>IF(OR(COUNTIF($B$2:$B372,Input!$F389)&lt;1,COUNTIF($O$2:$O372,Input!$C389)&lt;1),Input!M389,0)</f>
        <v>0</v>
      </c>
      <c r="J373" s="177">
        <f>IF(OR(COUNTIF($B$2:$B372,Input!$F389)&lt;1,COUNTIF($O$2:$O372,Input!$C389)&lt;1),Input!N389,0)</f>
        <v>0</v>
      </c>
      <c r="K373" s="177">
        <f>IF(OR(COUNTIF($B$2:$B372,Input!$F389)&lt;1,COUNTIF($O$2:$O372,Input!$C389)&lt;1),Input!O389,0)</f>
        <v>0</v>
      </c>
      <c r="L373" s="177">
        <f>IF(OR(COUNTIF($B$2:$B372,Input!$F389)&lt;1,COUNTIF($O$2:$O372,Input!$C389)&lt;1),Input!P389,0)</f>
        <v>0</v>
      </c>
      <c r="M373" s="129" t="str">
        <f t="shared" si="50"/>
        <v/>
      </c>
      <c r="N373" s="161">
        <f t="shared" si="48"/>
        <v>0</v>
      </c>
      <c r="O373" s="168">
        <f>Input!C389</f>
        <v>0</v>
      </c>
      <c r="P373" s="168"/>
      <c r="R373" s="131">
        <f t="shared" si="49"/>
        <v>0</v>
      </c>
      <c r="S373" s="133" t="str">
        <f t="shared" si="47"/>
        <v xml:space="preserve"> </v>
      </c>
      <c r="T373" s="133"/>
      <c r="U373" s="132" t="str">
        <f>_xlfn.IFNA(IF($D373=0,LOOKUP($F373,{0.1,0.2,0.3,0.4,0.5,0.6,0.7,0.8,0.9,1},{22,34,46,58,70,82,94,106,118,130}),""),"")</f>
        <v/>
      </c>
      <c r="V373" s="132" t="str">
        <f>_xlfn.IFNA(IF($D373=1,LOOKUP($F373,{0.1,0.2,0.3,0.4,0.5,0.6,0.7,0.8,0.9,1},{23,35,47,59,71,83,95,107,119,131}),""),"")</f>
        <v/>
      </c>
      <c r="W373" s="132" t="str">
        <f>_xlfn.IFNA(IF($D373=2,LOOKUP($F373,{0.1,0.2,0.3,0.4,0.5,0.6,0.7,0.8,0.9,1},{24,36,48,60,72,84,96,108,120,132}),""),"")</f>
        <v/>
      </c>
      <c r="X373" s="132" t="str">
        <f>_xlfn.IFNA(IF($D373=3,LOOKUP($F373,{0.1,0.2,0.3,0.4,0.5,0.6,0.7,0.8,0.9,1},{25,37,49,61,73,85,97,109,121,133}),""),"")</f>
        <v/>
      </c>
      <c r="Y373" s="132" t="str">
        <f>_xlfn.IFNA(IF($D373=4,LOOKUP($F373,{0.1,0.2,0.3,0.4,0.5,0.6,0.7,0.8,0.9,1},{26,38,50,62,74,86,98,110,122,134}),""),"")</f>
        <v/>
      </c>
      <c r="Z373" s="132" t="str">
        <f>_xlfn.IFNA(IF($D373=5,LOOKUP($F373,{0.1,0.2,0.3,0.4,0.5,0.6,0.7,0.8,0.9,1},{27,39,51,63,75,87,99,111,123,135}),""),"")</f>
        <v/>
      </c>
      <c r="AA373" s="132">
        <f t="shared" si="51"/>
        <v>0</v>
      </c>
      <c r="AB373" s="132" t="str">
        <f t="shared" si="52"/>
        <v>00</v>
      </c>
      <c r="AC373" s="82" t="e">
        <f>VLOOKUP(AB373,'AMI Ref'!T:U,2,FALSE)</f>
        <v>#N/A</v>
      </c>
      <c r="AD373" s="124"/>
      <c r="AE373" s="81" t="str">
        <f>_xlfn.IFNA(IF($D373=0,IF($J373="Not Paid by Tenant",0,INDEX('AMI Ref'!$K$5:$N$5,MATCH($J373,{"Oil","Gas","Electric - Other","ELECTRIC - HEAT PUMP"},0))),0),"")</f>
        <v/>
      </c>
      <c r="AF373" s="81">
        <f>_xlfn.IFNA(IF($D373=1,IF($J373="Not Paid by Tenant",0,INDEX('AMI Ref'!$K$6:$N$6,MATCH($J373,{"Oil","Gas","Electric - Other","ELECTRIC - HEAT PUMP"},0))),0),"")</f>
        <v>0</v>
      </c>
      <c r="AG373" s="81">
        <f>_xlfn.IFNA(IF($D373=2,IF($J373="Not Paid by Tenant",0,INDEX('AMI Ref'!$K$7:$N$7,MATCH($J373,{"Oil","Gas","Electric - Other","ELECTRIC - HEAT PUMP"},0))),0),"")</f>
        <v>0</v>
      </c>
      <c r="AH373" s="81">
        <f>_xlfn.IFNA(IF($D373=3,IF($J373="Not Paid by Tenant",0,INDEX('AMI Ref'!$K$8:$N$8,MATCH($J373,{"Oil","Gas","Electric - Other","ELECTRIC - HEAT PUMP"},0))),0),"")</f>
        <v>0</v>
      </c>
      <c r="AI373" s="81">
        <f>_xlfn.IFNA(IF($D373=4,IF($J373="Not Paid by Tenant",0,INDEX('AMI Ref'!$K$9:$N$9,MATCH($J373,{"Oil","Gas","Electric - Other","ELECTRIC - HEAT PUMP"},0))),0),"")</f>
        <v>0</v>
      </c>
      <c r="AJ373" s="81">
        <f>_xlfn.IFNA(IF($D373=5,IF($J373="Not Paid by Tenant",0,INDEX('AMI Ref'!$K$10:$N$10,MATCH($J373,{"Oil","Gas","Electric - Other","ELECTRIC - HEAT PUMP"},0))),0),"")</f>
        <v>0</v>
      </c>
      <c r="AK373" s="128"/>
      <c r="AL373" s="81" t="str">
        <f>_xlfn.IFNA(IF($D373=0,IF($K373="Not Paid by Tenant",0,INDEX('AMI Ref'!$O$5:$R$5,MATCH($K373,{"Oil","Gas","Electric - Other","Electric ccASHP - split"},0))),0),"")</f>
        <v/>
      </c>
      <c r="AM373" s="81">
        <f>_xlfn.IFNA(IF($D373=1,IF($K373="Not Paid by Tenant",0,INDEX('AMI Ref'!$O$6:$R$6,MATCH($K373,{"Oil","Gas","Electric - Other","Electric ccASHP - split"},0))),0),"")</f>
        <v>0</v>
      </c>
      <c r="AN373" s="81">
        <f>_xlfn.IFNA(IF($D373=2,IF($K373="Not Paid by Tenant",0,INDEX('AMI Ref'!$O$7:$R$7,MATCH($K373,{"Oil","Gas","Electric - Other","Electric ccASHP - split"},0))),0),"")</f>
        <v>0</v>
      </c>
      <c r="AO373" s="81">
        <f>_xlfn.IFNA(IF($D373=3,IF($K373="Not Paid by Tenant",0,INDEX('AMI Ref'!$O$8:$R$8,MATCH($K373,{"Oil","Gas","Electric - Other","Electric ccASHP - split"},0))),0),"")</f>
        <v>0</v>
      </c>
      <c r="AP373" s="81">
        <f>_xlfn.IFNA(IF($D373=4,IF($K373="Not Paid by Tenant",0,INDEX('AMI Ref'!$O$9:$R$9,MATCH($K373,{"Oil","Gas","Electric - Other","Electric ccASHP - split"},0))),0),"")</f>
        <v>0</v>
      </c>
      <c r="AQ373" s="81">
        <f>_xlfn.IFNA(IF($D373=5,IF($K373="Not Paid by Tenant",0,INDEX('AMI Ref'!$O$10:$R$10,MATCH($K373,{"Oil","Gas","Electric - Other","Electric ccASHP - split"},0))),0),"")</f>
        <v>0</v>
      </c>
      <c r="AR373" s="124">
        <f t="shared" si="53"/>
        <v>0</v>
      </c>
      <c r="AS373" s="123" t="e">
        <f t="shared" si="54"/>
        <v>#N/A</v>
      </c>
    </row>
    <row r="374" spans="1:45" ht="12.95" customHeight="1" x14ac:dyDescent="0.2">
      <c r="A374" s="130">
        <v>372</v>
      </c>
      <c r="B374" s="177">
        <f>IF(OR(COUNTIF($B$2:$B373,Input!$F390)&lt;1,COUNTIF($O$2:$O373,Input!$C390)&lt;1),Input!F390,0)</f>
        <v>0</v>
      </c>
      <c r="C374" s="177">
        <f>IF(OR(COUNTIF($B$2:$B373,Input!$F390)&lt;1,COUNTIF($O$2:$O373,Input!$C390)&lt;1),Input!G390,0)</f>
        <v>0</v>
      </c>
      <c r="D374" s="177">
        <f>IF(OR(COUNTIF($B$2:$B373,Input!$F390)&lt;1,COUNTIF($O$2:$O373,Input!$C390)&lt;1),Input!H390,0)</f>
        <v>0</v>
      </c>
      <c r="E374" s="177">
        <f>IF(OR(COUNTIF($B$2:$B373,Input!$F390)&lt;1,COUNTIF($O$2:$O373,Input!$C390)&lt;1),Input!I390,0)</f>
        <v>0</v>
      </c>
      <c r="F374" s="177">
        <f>IF(OR(COUNTIF($B$2:$B373,Input!$F390)&lt;1,COUNTIF($O$2:$O373,Input!$C390)&lt;1),Input!J390,0)</f>
        <v>0</v>
      </c>
      <c r="G374" s="177">
        <f>IF(OR(COUNTIF($B$2:$B373,Input!$F390)&lt;1,COUNTIF($O$2:$O373,Input!$C390)&lt;1),Input!K390,0)</f>
        <v>0</v>
      </c>
      <c r="H374" s="177">
        <f>IF(OR(COUNTIF($B$2:$B373,Input!$F390)&lt;1,COUNTIF($O$2:$O373,Input!$C390)&lt;1),Input!L390,0)</f>
        <v>0</v>
      </c>
      <c r="I374" s="177">
        <f>IF(OR(COUNTIF($B$2:$B373,Input!$F390)&lt;1,COUNTIF($O$2:$O373,Input!$C390)&lt;1),Input!M390,0)</f>
        <v>0</v>
      </c>
      <c r="J374" s="177">
        <f>IF(OR(COUNTIF($B$2:$B373,Input!$F390)&lt;1,COUNTIF($O$2:$O373,Input!$C390)&lt;1),Input!N390,0)</f>
        <v>0</v>
      </c>
      <c r="K374" s="177">
        <f>IF(OR(COUNTIF($B$2:$B373,Input!$F390)&lt;1,COUNTIF($O$2:$O373,Input!$C390)&lt;1),Input!O390,0)</f>
        <v>0</v>
      </c>
      <c r="L374" s="177">
        <f>IF(OR(COUNTIF($B$2:$B373,Input!$F390)&lt;1,COUNTIF($O$2:$O373,Input!$C390)&lt;1),Input!P390,0)</f>
        <v>0</v>
      </c>
      <c r="M374" s="129" t="str">
        <f t="shared" si="50"/>
        <v/>
      </c>
      <c r="N374" s="161">
        <f t="shared" si="48"/>
        <v>0</v>
      </c>
      <c r="O374" s="168">
        <f>Input!C390</f>
        <v>0</v>
      </c>
      <c r="P374" s="168"/>
      <c r="R374" s="131">
        <f t="shared" si="49"/>
        <v>0</v>
      </c>
      <c r="S374" s="133" t="str">
        <f t="shared" si="47"/>
        <v xml:space="preserve"> </v>
      </c>
      <c r="T374" s="133"/>
      <c r="U374" s="132" t="str">
        <f>_xlfn.IFNA(IF($D374=0,LOOKUP($F374,{0.1,0.2,0.3,0.4,0.5,0.6,0.7,0.8,0.9,1},{22,34,46,58,70,82,94,106,118,130}),""),"")</f>
        <v/>
      </c>
      <c r="V374" s="132" t="str">
        <f>_xlfn.IFNA(IF($D374=1,LOOKUP($F374,{0.1,0.2,0.3,0.4,0.5,0.6,0.7,0.8,0.9,1},{23,35,47,59,71,83,95,107,119,131}),""),"")</f>
        <v/>
      </c>
      <c r="W374" s="132" t="str">
        <f>_xlfn.IFNA(IF($D374=2,LOOKUP($F374,{0.1,0.2,0.3,0.4,0.5,0.6,0.7,0.8,0.9,1},{24,36,48,60,72,84,96,108,120,132}),""),"")</f>
        <v/>
      </c>
      <c r="X374" s="132" t="str">
        <f>_xlfn.IFNA(IF($D374=3,LOOKUP($F374,{0.1,0.2,0.3,0.4,0.5,0.6,0.7,0.8,0.9,1},{25,37,49,61,73,85,97,109,121,133}),""),"")</f>
        <v/>
      </c>
      <c r="Y374" s="132" t="str">
        <f>_xlfn.IFNA(IF($D374=4,LOOKUP($F374,{0.1,0.2,0.3,0.4,0.5,0.6,0.7,0.8,0.9,1},{26,38,50,62,74,86,98,110,122,134}),""),"")</f>
        <v/>
      </c>
      <c r="Z374" s="132" t="str">
        <f>_xlfn.IFNA(IF($D374=5,LOOKUP($F374,{0.1,0.2,0.3,0.4,0.5,0.6,0.7,0.8,0.9,1},{27,39,51,63,75,87,99,111,123,135}),""),"")</f>
        <v/>
      </c>
      <c r="AA374" s="132">
        <f t="shared" si="51"/>
        <v>0</v>
      </c>
      <c r="AB374" s="132" t="str">
        <f t="shared" si="52"/>
        <v>00</v>
      </c>
      <c r="AC374" s="82" t="e">
        <f>VLOOKUP(AB374,'AMI Ref'!T:U,2,FALSE)</f>
        <v>#N/A</v>
      </c>
      <c r="AD374" s="124"/>
      <c r="AE374" s="81" t="str">
        <f>_xlfn.IFNA(IF($D374=0,IF($J374="Not Paid by Tenant",0,INDEX('AMI Ref'!$K$5:$N$5,MATCH($J374,{"Oil","Gas","Electric - Other","ELECTRIC - HEAT PUMP"},0))),0),"")</f>
        <v/>
      </c>
      <c r="AF374" s="81">
        <f>_xlfn.IFNA(IF($D374=1,IF($J374="Not Paid by Tenant",0,INDEX('AMI Ref'!$K$6:$N$6,MATCH($J374,{"Oil","Gas","Electric - Other","ELECTRIC - HEAT PUMP"},0))),0),"")</f>
        <v>0</v>
      </c>
      <c r="AG374" s="81">
        <f>_xlfn.IFNA(IF($D374=2,IF($J374="Not Paid by Tenant",0,INDEX('AMI Ref'!$K$7:$N$7,MATCH($J374,{"Oil","Gas","Electric - Other","ELECTRIC - HEAT PUMP"},0))),0),"")</f>
        <v>0</v>
      </c>
      <c r="AH374" s="81">
        <f>_xlfn.IFNA(IF($D374=3,IF($J374="Not Paid by Tenant",0,INDEX('AMI Ref'!$K$8:$N$8,MATCH($J374,{"Oil","Gas","Electric - Other","ELECTRIC - HEAT PUMP"},0))),0),"")</f>
        <v>0</v>
      </c>
      <c r="AI374" s="81">
        <f>_xlfn.IFNA(IF($D374=4,IF($J374="Not Paid by Tenant",0,INDEX('AMI Ref'!$K$9:$N$9,MATCH($J374,{"Oil","Gas","Electric - Other","ELECTRIC - HEAT PUMP"},0))),0),"")</f>
        <v>0</v>
      </c>
      <c r="AJ374" s="81">
        <f>_xlfn.IFNA(IF($D374=5,IF($J374="Not Paid by Tenant",0,INDEX('AMI Ref'!$K$10:$N$10,MATCH($J374,{"Oil","Gas","Electric - Other","ELECTRIC - HEAT PUMP"},0))),0),"")</f>
        <v>0</v>
      </c>
      <c r="AK374" s="128"/>
      <c r="AL374" s="81" t="str">
        <f>_xlfn.IFNA(IF($D374=0,IF($K374="Not Paid by Tenant",0,INDEX('AMI Ref'!$O$5:$R$5,MATCH($K374,{"Oil","Gas","Electric - Other","Electric ccASHP - split"},0))),0),"")</f>
        <v/>
      </c>
      <c r="AM374" s="81">
        <f>_xlfn.IFNA(IF($D374=1,IF($K374="Not Paid by Tenant",0,INDEX('AMI Ref'!$O$6:$R$6,MATCH($K374,{"Oil","Gas","Electric - Other","Electric ccASHP - split"},0))),0),"")</f>
        <v>0</v>
      </c>
      <c r="AN374" s="81">
        <f>_xlfn.IFNA(IF($D374=2,IF($K374="Not Paid by Tenant",0,INDEX('AMI Ref'!$O$7:$R$7,MATCH($K374,{"Oil","Gas","Electric - Other","Electric ccASHP - split"},0))),0),"")</f>
        <v>0</v>
      </c>
      <c r="AO374" s="81">
        <f>_xlfn.IFNA(IF($D374=3,IF($K374="Not Paid by Tenant",0,INDEX('AMI Ref'!$O$8:$R$8,MATCH($K374,{"Oil","Gas","Electric - Other","Electric ccASHP - split"},0))),0),"")</f>
        <v>0</v>
      </c>
      <c r="AP374" s="81">
        <f>_xlfn.IFNA(IF($D374=4,IF($K374="Not Paid by Tenant",0,INDEX('AMI Ref'!$O$9:$R$9,MATCH($K374,{"Oil","Gas","Electric - Other","Electric ccASHP - split"},0))),0),"")</f>
        <v>0</v>
      </c>
      <c r="AQ374" s="81">
        <f>_xlfn.IFNA(IF($D374=5,IF($K374="Not Paid by Tenant",0,INDEX('AMI Ref'!$O$10:$R$10,MATCH($K374,{"Oil","Gas","Electric - Other","Electric ccASHP - split"},0))),0),"")</f>
        <v>0</v>
      </c>
      <c r="AR374" s="124">
        <f t="shared" si="53"/>
        <v>0</v>
      </c>
      <c r="AS374" s="123" t="e">
        <f t="shared" si="54"/>
        <v>#N/A</v>
      </c>
    </row>
    <row r="375" spans="1:45" ht="12.95" customHeight="1" x14ac:dyDescent="0.2">
      <c r="A375" s="130">
        <v>373</v>
      </c>
      <c r="B375" s="177">
        <f>IF(OR(COUNTIF($B$2:$B374,Input!$F391)&lt;1,COUNTIF($O$2:$O374,Input!$C391)&lt;1),Input!F391,0)</f>
        <v>0</v>
      </c>
      <c r="C375" s="177">
        <f>IF(OR(COUNTIF($B$2:$B374,Input!$F391)&lt;1,COUNTIF($O$2:$O374,Input!$C391)&lt;1),Input!G391,0)</f>
        <v>0</v>
      </c>
      <c r="D375" s="177">
        <f>IF(OR(COUNTIF($B$2:$B374,Input!$F391)&lt;1,COUNTIF($O$2:$O374,Input!$C391)&lt;1),Input!H391,0)</f>
        <v>0</v>
      </c>
      <c r="E375" s="177">
        <f>IF(OR(COUNTIF($B$2:$B374,Input!$F391)&lt;1,COUNTIF($O$2:$O374,Input!$C391)&lt;1),Input!I391,0)</f>
        <v>0</v>
      </c>
      <c r="F375" s="177">
        <f>IF(OR(COUNTIF($B$2:$B374,Input!$F391)&lt;1,COUNTIF($O$2:$O374,Input!$C391)&lt;1),Input!J391,0)</f>
        <v>0</v>
      </c>
      <c r="G375" s="177">
        <f>IF(OR(COUNTIF($B$2:$B374,Input!$F391)&lt;1,COUNTIF($O$2:$O374,Input!$C391)&lt;1),Input!K391,0)</f>
        <v>0</v>
      </c>
      <c r="H375" s="177">
        <f>IF(OR(COUNTIF($B$2:$B374,Input!$F391)&lt;1,COUNTIF($O$2:$O374,Input!$C391)&lt;1),Input!L391,0)</f>
        <v>0</v>
      </c>
      <c r="I375" s="177">
        <f>IF(OR(COUNTIF($B$2:$B374,Input!$F391)&lt;1,COUNTIF($O$2:$O374,Input!$C391)&lt;1),Input!M391,0)</f>
        <v>0</v>
      </c>
      <c r="J375" s="177">
        <f>IF(OR(COUNTIF($B$2:$B374,Input!$F391)&lt;1,COUNTIF($O$2:$O374,Input!$C391)&lt;1),Input!N391,0)</f>
        <v>0</v>
      </c>
      <c r="K375" s="177">
        <f>IF(OR(COUNTIF($B$2:$B374,Input!$F391)&lt;1,COUNTIF($O$2:$O374,Input!$C391)&lt;1),Input!O391,0)</f>
        <v>0</v>
      </c>
      <c r="L375" s="177">
        <f>IF(OR(COUNTIF($B$2:$B374,Input!$F391)&lt;1,COUNTIF($O$2:$O374,Input!$C391)&lt;1),Input!P391,0)</f>
        <v>0</v>
      </c>
      <c r="M375" s="129" t="str">
        <f t="shared" si="50"/>
        <v/>
      </c>
      <c r="N375" s="161">
        <f t="shared" si="48"/>
        <v>0</v>
      </c>
      <c r="O375" s="168">
        <f>Input!C391</f>
        <v>0</v>
      </c>
      <c r="P375" s="168"/>
      <c r="R375" s="131">
        <f t="shared" si="49"/>
        <v>0</v>
      </c>
      <c r="S375" s="133" t="str">
        <f t="shared" si="47"/>
        <v xml:space="preserve"> </v>
      </c>
      <c r="T375" s="133"/>
      <c r="U375" s="132" t="str">
        <f>_xlfn.IFNA(IF($D375=0,LOOKUP($F375,{0.1,0.2,0.3,0.4,0.5,0.6,0.7,0.8,0.9,1},{22,34,46,58,70,82,94,106,118,130}),""),"")</f>
        <v/>
      </c>
      <c r="V375" s="132" t="str">
        <f>_xlfn.IFNA(IF($D375=1,LOOKUP($F375,{0.1,0.2,0.3,0.4,0.5,0.6,0.7,0.8,0.9,1},{23,35,47,59,71,83,95,107,119,131}),""),"")</f>
        <v/>
      </c>
      <c r="W375" s="132" t="str">
        <f>_xlfn.IFNA(IF($D375=2,LOOKUP($F375,{0.1,0.2,0.3,0.4,0.5,0.6,0.7,0.8,0.9,1},{24,36,48,60,72,84,96,108,120,132}),""),"")</f>
        <v/>
      </c>
      <c r="X375" s="132" t="str">
        <f>_xlfn.IFNA(IF($D375=3,LOOKUP($F375,{0.1,0.2,0.3,0.4,0.5,0.6,0.7,0.8,0.9,1},{25,37,49,61,73,85,97,109,121,133}),""),"")</f>
        <v/>
      </c>
      <c r="Y375" s="132" t="str">
        <f>_xlfn.IFNA(IF($D375=4,LOOKUP($F375,{0.1,0.2,0.3,0.4,0.5,0.6,0.7,0.8,0.9,1},{26,38,50,62,74,86,98,110,122,134}),""),"")</f>
        <v/>
      </c>
      <c r="Z375" s="132" t="str">
        <f>_xlfn.IFNA(IF($D375=5,LOOKUP($F375,{0.1,0.2,0.3,0.4,0.5,0.6,0.7,0.8,0.9,1},{27,39,51,63,75,87,99,111,123,135}),""),"")</f>
        <v/>
      </c>
      <c r="AA375" s="132">
        <f t="shared" si="51"/>
        <v>0</v>
      </c>
      <c r="AB375" s="132" t="str">
        <f t="shared" si="52"/>
        <v>00</v>
      </c>
      <c r="AC375" s="82" t="e">
        <f>VLOOKUP(AB375,'AMI Ref'!T:U,2,FALSE)</f>
        <v>#N/A</v>
      </c>
      <c r="AD375" s="124"/>
      <c r="AE375" s="81" t="str">
        <f>_xlfn.IFNA(IF($D375=0,IF($J375="Not Paid by Tenant",0,INDEX('AMI Ref'!$K$5:$N$5,MATCH($J375,{"Oil","Gas","Electric - Other","ELECTRIC - HEAT PUMP"},0))),0),"")</f>
        <v/>
      </c>
      <c r="AF375" s="81">
        <f>_xlfn.IFNA(IF($D375=1,IF($J375="Not Paid by Tenant",0,INDEX('AMI Ref'!$K$6:$N$6,MATCH($J375,{"Oil","Gas","Electric - Other","ELECTRIC - HEAT PUMP"},0))),0),"")</f>
        <v>0</v>
      </c>
      <c r="AG375" s="81">
        <f>_xlfn.IFNA(IF($D375=2,IF($J375="Not Paid by Tenant",0,INDEX('AMI Ref'!$K$7:$N$7,MATCH($J375,{"Oil","Gas","Electric - Other","ELECTRIC - HEAT PUMP"},0))),0),"")</f>
        <v>0</v>
      </c>
      <c r="AH375" s="81">
        <f>_xlfn.IFNA(IF($D375=3,IF($J375="Not Paid by Tenant",0,INDEX('AMI Ref'!$K$8:$N$8,MATCH($J375,{"Oil","Gas","Electric - Other","ELECTRIC - HEAT PUMP"},0))),0),"")</f>
        <v>0</v>
      </c>
      <c r="AI375" s="81">
        <f>_xlfn.IFNA(IF($D375=4,IF($J375="Not Paid by Tenant",0,INDEX('AMI Ref'!$K$9:$N$9,MATCH($J375,{"Oil","Gas","Electric - Other","ELECTRIC - HEAT PUMP"},0))),0),"")</f>
        <v>0</v>
      </c>
      <c r="AJ375" s="81">
        <f>_xlfn.IFNA(IF($D375=5,IF($J375="Not Paid by Tenant",0,INDEX('AMI Ref'!$K$10:$N$10,MATCH($J375,{"Oil","Gas","Electric - Other","ELECTRIC - HEAT PUMP"},0))),0),"")</f>
        <v>0</v>
      </c>
      <c r="AK375" s="128"/>
      <c r="AL375" s="81" t="str">
        <f>_xlfn.IFNA(IF($D375=0,IF($K375="Not Paid by Tenant",0,INDEX('AMI Ref'!$O$5:$R$5,MATCH($K375,{"Oil","Gas","Electric - Other","Electric ccASHP - split"},0))),0),"")</f>
        <v/>
      </c>
      <c r="AM375" s="81">
        <f>_xlfn.IFNA(IF($D375=1,IF($K375="Not Paid by Tenant",0,INDEX('AMI Ref'!$O$6:$R$6,MATCH($K375,{"Oil","Gas","Electric - Other","Electric ccASHP - split"},0))),0),"")</f>
        <v>0</v>
      </c>
      <c r="AN375" s="81">
        <f>_xlfn.IFNA(IF($D375=2,IF($K375="Not Paid by Tenant",0,INDEX('AMI Ref'!$O$7:$R$7,MATCH($K375,{"Oil","Gas","Electric - Other","Electric ccASHP - split"},0))),0),"")</f>
        <v>0</v>
      </c>
      <c r="AO375" s="81">
        <f>_xlfn.IFNA(IF($D375=3,IF($K375="Not Paid by Tenant",0,INDEX('AMI Ref'!$O$8:$R$8,MATCH($K375,{"Oil","Gas","Electric - Other","Electric ccASHP - split"},0))),0),"")</f>
        <v>0</v>
      </c>
      <c r="AP375" s="81">
        <f>_xlfn.IFNA(IF($D375=4,IF($K375="Not Paid by Tenant",0,INDEX('AMI Ref'!$O$9:$R$9,MATCH($K375,{"Oil","Gas","Electric - Other","Electric ccASHP - split"},0))),0),"")</f>
        <v>0</v>
      </c>
      <c r="AQ375" s="81">
        <f>_xlfn.IFNA(IF($D375=5,IF($K375="Not Paid by Tenant",0,INDEX('AMI Ref'!$O$10:$R$10,MATCH($K375,{"Oil","Gas","Electric - Other","Electric ccASHP - split"},0))),0),"")</f>
        <v>0</v>
      </c>
      <c r="AR375" s="124">
        <f t="shared" si="53"/>
        <v>0</v>
      </c>
      <c r="AS375" s="123" t="e">
        <f t="shared" si="54"/>
        <v>#N/A</v>
      </c>
    </row>
    <row r="376" spans="1:45" ht="12.95" customHeight="1" x14ac:dyDescent="0.2">
      <c r="A376" s="130">
        <v>374</v>
      </c>
      <c r="B376" s="177">
        <f>IF(OR(COUNTIF($B$2:$B375,Input!$F392)&lt;1,COUNTIF($O$2:$O375,Input!$C392)&lt;1),Input!F392,0)</f>
        <v>0</v>
      </c>
      <c r="C376" s="177">
        <f>IF(OR(COUNTIF($B$2:$B375,Input!$F392)&lt;1,COUNTIF($O$2:$O375,Input!$C392)&lt;1),Input!G392,0)</f>
        <v>0</v>
      </c>
      <c r="D376" s="177">
        <f>IF(OR(COUNTIF($B$2:$B375,Input!$F392)&lt;1,COUNTIF($O$2:$O375,Input!$C392)&lt;1),Input!H392,0)</f>
        <v>0</v>
      </c>
      <c r="E376" s="177">
        <f>IF(OR(COUNTIF($B$2:$B375,Input!$F392)&lt;1,COUNTIF($O$2:$O375,Input!$C392)&lt;1),Input!I392,0)</f>
        <v>0</v>
      </c>
      <c r="F376" s="177">
        <f>IF(OR(COUNTIF($B$2:$B375,Input!$F392)&lt;1,COUNTIF($O$2:$O375,Input!$C392)&lt;1),Input!J392,0)</f>
        <v>0</v>
      </c>
      <c r="G376" s="177">
        <f>IF(OR(COUNTIF($B$2:$B375,Input!$F392)&lt;1,COUNTIF($O$2:$O375,Input!$C392)&lt;1),Input!K392,0)</f>
        <v>0</v>
      </c>
      <c r="H376" s="177">
        <f>IF(OR(COUNTIF($B$2:$B375,Input!$F392)&lt;1,COUNTIF($O$2:$O375,Input!$C392)&lt;1),Input!L392,0)</f>
        <v>0</v>
      </c>
      <c r="I376" s="177">
        <f>IF(OR(COUNTIF($B$2:$B375,Input!$F392)&lt;1,COUNTIF($O$2:$O375,Input!$C392)&lt;1),Input!M392,0)</f>
        <v>0</v>
      </c>
      <c r="J376" s="177">
        <f>IF(OR(COUNTIF($B$2:$B375,Input!$F392)&lt;1,COUNTIF($O$2:$O375,Input!$C392)&lt;1),Input!N392,0)</f>
        <v>0</v>
      </c>
      <c r="K376" s="177">
        <f>IF(OR(COUNTIF($B$2:$B375,Input!$F392)&lt;1,COUNTIF($O$2:$O375,Input!$C392)&lt;1),Input!O392,0)</f>
        <v>0</v>
      </c>
      <c r="L376" s="177">
        <f>IF(OR(COUNTIF($B$2:$B375,Input!$F392)&lt;1,COUNTIF($O$2:$O375,Input!$C392)&lt;1),Input!P392,0)</f>
        <v>0</v>
      </c>
      <c r="M376" s="129" t="str">
        <f t="shared" si="50"/>
        <v/>
      </c>
      <c r="N376" s="161">
        <f t="shared" si="48"/>
        <v>0</v>
      </c>
      <c r="O376" s="168">
        <f>Input!C392</f>
        <v>0</v>
      </c>
      <c r="P376" s="168"/>
      <c r="R376" s="131">
        <f t="shared" si="49"/>
        <v>0</v>
      </c>
      <c r="S376" s="133" t="str">
        <f t="shared" si="47"/>
        <v xml:space="preserve"> </v>
      </c>
      <c r="T376" s="133"/>
      <c r="U376" s="132" t="str">
        <f>_xlfn.IFNA(IF($D376=0,LOOKUP($F376,{0.1,0.2,0.3,0.4,0.5,0.6,0.7,0.8,0.9,1},{22,34,46,58,70,82,94,106,118,130}),""),"")</f>
        <v/>
      </c>
      <c r="V376" s="132" t="str">
        <f>_xlfn.IFNA(IF($D376=1,LOOKUP($F376,{0.1,0.2,0.3,0.4,0.5,0.6,0.7,0.8,0.9,1},{23,35,47,59,71,83,95,107,119,131}),""),"")</f>
        <v/>
      </c>
      <c r="W376" s="132" t="str">
        <f>_xlfn.IFNA(IF($D376=2,LOOKUP($F376,{0.1,0.2,0.3,0.4,0.5,0.6,0.7,0.8,0.9,1},{24,36,48,60,72,84,96,108,120,132}),""),"")</f>
        <v/>
      </c>
      <c r="X376" s="132" t="str">
        <f>_xlfn.IFNA(IF($D376=3,LOOKUP($F376,{0.1,0.2,0.3,0.4,0.5,0.6,0.7,0.8,0.9,1},{25,37,49,61,73,85,97,109,121,133}),""),"")</f>
        <v/>
      </c>
      <c r="Y376" s="132" t="str">
        <f>_xlfn.IFNA(IF($D376=4,LOOKUP($F376,{0.1,0.2,0.3,0.4,0.5,0.6,0.7,0.8,0.9,1},{26,38,50,62,74,86,98,110,122,134}),""),"")</f>
        <v/>
      </c>
      <c r="Z376" s="132" t="str">
        <f>_xlfn.IFNA(IF($D376=5,LOOKUP($F376,{0.1,0.2,0.3,0.4,0.5,0.6,0.7,0.8,0.9,1},{27,39,51,63,75,87,99,111,123,135}),""),"")</f>
        <v/>
      </c>
      <c r="AA376" s="132">
        <f t="shared" si="51"/>
        <v>0</v>
      </c>
      <c r="AB376" s="132" t="str">
        <f t="shared" si="52"/>
        <v>00</v>
      </c>
      <c r="AC376" s="82" t="e">
        <f>VLOOKUP(AB376,'AMI Ref'!T:U,2,FALSE)</f>
        <v>#N/A</v>
      </c>
      <c r="AD376" s="124"/>
      <c r="AE376" s="81" t="str">
        <f>_xlfn.IFNA(IF($D376=0,IF($J376="Not Paid by Tenant",0,INDEX('AMI Ref'!$K$5:$N$5,MATCH($J376,{"Oil","Gas","Electric - Other","ELECTRIC - HEAT PUMP"},0))),0),"")</f>
        <v/>
      </c>
      <c r="AF376" s="81">
        <f>_xlfn.IFNA(IF($D376=1,IF($J376="Not Paid by Tenant",0,INDEX('AMI Ref'!$K$6:$N$6,MATCH($J376,{"Oil","Gas","Electric - Other","ELECTRIC - HEAT PUMP"},0))),0),"")</f>
        <v>0</v>
      </c>
      <c r="AG376" s="81">
        <f>_xlfn.IFNA(IF($D376=2,IF($J376="Not Paid by Tenant",0,INDEX('AMI Ref'!$K$7:$N$7,MATCH($J376,{"Oil","Gas","Electric - Other","ELECTRIC - HEAT PUMP"},0))),0),"")</f>
        <v>0</v>
      </c>
      <c r="AH376" s="81">
        <f>_xlfn.IFNA(IF($D376=3,IF($J376="Not Paid by Tenant",0,INDEX('AMI Ref'!$K$8:$N$8,MATCH($J376,{"Oil","Gas","Electric - Other","ELECTRIC - HEAT PUMP"},0))),0),"")</f>
        <v>0</v>
      </c>
      <c r="AI376" s="81">
        <f>_xlfn.IFNA(IF($D376=4,IF($J376="Not Paid by Tenant",0,INDEX('AMI Ref'!$K$9:$N$9,MATCH($J376,{"Oil","Gas","Electric - Other","ELECTRIC - HEAT PUMP"},0))),0),"")</f>
        <v>0</v>
      </c>
      <c r="AJ376" s="81">
        <f>_xlfn.IFNA(IF($D376=5,IF($J376="Not Paid by Tenant",0,INDEX('AMI Ref'!$K$10:$N$10,MATCH($J376,{"Oil","Gas","Electric - Other","ELECTRIC - HEAT PUMP"},0))),0),"")</f>
        <v>0</v>
      </c>
      <c r="AK376" s="128"/>
      <c r="AL376" s="81" t="str">
        <f>_xlfn.IFNA(IF($D376=0,IF($K376="Not Paid by Tenant",0,INDEX('AMI Ref'!$O$5:$R$5,MATCH($K376,{"Oil","Gas","Electric - Other","Electric ccASHP - split"},0))),0),"")</f>
        <v/>
      </c>
      <c r="AM376" s="81">
        <f>_xlfn.IFNA(IF($D376=1,IF($K376="Not Paid by Tenant",0,INDEX('AMI Ref'!$O$6:$R$6,MATCH($K376,{"Oil","Gas","Electric - Other","Electric ccASHP - split"},0))),0),"")</f>
        <v>0</v>
      </c>
      <c r="AN376" s="81">
        <f>_xlfn.IFNA(IF($D376=2,IF($K376="Not Paid by Tenant",0,INDEX('AMI Ref'!$O$7:$R$7,MATCH($K376,{"Oil","Gas","Electric - Other","Electric ccASHP - split"},0))),0),"")</f>
        <v>0</v>
      </c>
      <c r="AO376" s="81">
        <f>_xlfn.IFNA(IF($D376=3,IF($K376="Not Paid by Tenant",0,INDEX('AMI Ref'!$O$8:$R$8,MATCH($K376,{"Oil","Gas","Electric - Other","Electric ccASHP - split"},0))),0),"")</f>
        <v>0</v>
      </c>
      <c r="AP376" s="81">
        <f>_xlfn.IFNA(IF($D376=4,IF($K376="Not Paid by Tenant",0,INDEX('AMI Ref'!$O$9:$R$9,MATCH($K376,{"Oil","Gas","Electric - Other","Electric ccASHP - split"},0))),0),"")</f>
        <v>0</v>
      </c>
      <c r="AQ376" s="81">
        <f>_xlfn.IFNA(IF($D376=5,IF($K376="Not Paid by Tenant",0,INDEX('AMI Ref'!$O$10:$R$10,MATCH($K376,{"Oil","Gas","Electric - Other","Electric ccASHP - split"},0))),0),"")</f>
        <v>0</v>
      </c>
      <c r="AR376" s="124">
        <f t="shared" si="53"/>
        <v>0</v>
      </c>
      <c r="AS376" s="123" t="e">
        <f t="shared" si="54"/>
        <v>#N/A</v>
      </c>
    </row>
    <row r="377" spans="1:45" ht="12.95" customHeight="1" x14ac:dyDescent="0.2">
      <c r="A377" s="130">
        <v>375</v>
      </c>
      <c r="B377" s="177">
        <f>IF(OR(COUNTIF($B$2:$B376,Input!$F393)&lt;1,COUNTIF($O$2:$O376,Input!$C393)&lt;1),Input!F393,0)</f>
        <v>0</v>
      </c>
      <c r="C377" s="177">
        <f>IF(OR(COUNTIF($B$2:$B376,Input!$F393)&lt;1,COUNTIF($O$2:$O376,Input!$C393)&lt;1),Input!G393,0)</f>
        <v>0</v>
      </c>
      <c r="D377" s="177">
        <f>IF(OR(COUNTIF($B$2:$B376,Input!$F393)&lt;1,COUNTIF($O$2:$O376,Input!$C393)&lt;1),Input!H393,0)</f>
        <v>0</v>
      </c>
      <c r="E377" s="177">
        <f>IF(OR(COUNTIF($B$2:$B376,Input!$F393)&lt;1,COUNTIF($O$2:$O376,Input!$C393)&lt;1),Input!I393,0)</f>
        <v>0</v>
      </c>
      <c r="F377" s="177">
        <f>IF(OR(COUNTIF($B$2:$B376,Input!$F393)&lt;1,COUNTIF($O$2:$O376,Input!$C393)&lt;1),Input!J393,0)</f>
        <v>0</v>
      </c>
      <c r="G377" s="177">
        <f>IF(OR(COUNTIF($B$2:$B376,Input!$F393)&lt;1,COUNTIF($O$2:$O376,Input!$C393)&lt;1),Input!K393,0)</f>
        <v>0</v>
      </c>
      <c r="H377" s="177">
        <f>IF(OR(COUNTIF($B$2:$B376,Input!$F393)&lt;1,COUNTIF($O$2:$O376,Input!$C393)&lt;1),Input!L393,0)</f>
        <v>0</v>
      </c>
      <c r="I377" s="177">
        <f>IF(OR(COUNTIF($B$2:$B376,Input!$F393)&lt;1,COUNTIF($O$2:$O376,Input!$C393)&lt;1),Input!M393,0)</f>
        <v>0</v>
      </c>
      <c r="J377" s="177">
        <f>IF(OR(COUNTIF($B$2:$B376,Input!$F393)&lt;1,COUNTIF($O$2:$O376,Input!$C393)&lt;1),Input!N393,0)</f>
        <v>0</v>
      </c>
      <c r="K377" s="177">
        <f>IF(OR(COUNTIF($B$2:$B376,Input!$F393)&lt;1,COUNTIF($O$2:$O376,Input!$C393)&lt;1),Input!O393,0)</f>
        <v>0</v>
      </c>
      <c r="L377" s="177">
        <f>IF(OR(COUNTIF($B$2:$B376,Input!$F393)&lt;1,COUNTIF($O$2:$O376,Input!$C393)&lt;1),Input!P393,0)</f>
        <v>0</v>
      </c>
      <c r="M377" s="129" t="str">
        <f t="shared" si="50"/>
        <v/>
      </c>
      <c r="N377" s="161">
        <f t="shared" si="48"/>
        <v>0</v>
      </c>
      <c r="O377" s="168">
        <f>Input!C393</f>
        <v>0</v>
      </c>
      <c r="P377" s="168"/>
      <c r="R377" s="131">
        <f t="shared" si="49"/>
        <v>0</v>
      </c>
      <c r="S377" s="133" t="str">
        <f t="shared" si="47"/>
        <v xml:space="preserve"> </v>
      </c>
      <c r="T377" s="133"/>
      <c r="U377" s="132" t="str">
        <f>_xlfn.IFNA(IF($D377=0,LOOKUP($F377,{0.1,0.2,0.3,0.4,0.5,0.6,0.7,0.8,0.9,1},{22,34,46,58,70,82,94,106,118,130}),""),"")</f>
        <v/>
      </c>
      <c r="V377" s="132" t="str">
        <f>_xlfn.IFNA(IF($D377=1,LOOKUP($F377,{0.1,0.2,0.3,0.4,0.5,0.6,0.7,0.8,0.9,1},{23,35,47,59,71,83,95,107,119,131}),""),"")</f>
        <v/>
      </c>
      <c r="W377" s="132" t="str">
        <f>_xlfn.IFNA(IF($D377=2,LOOKUP($F377,{0.1,0.2,0.3,0.4,0.5,0.6,0.7,0.8,0.9,1},{24,36,48,60,72,84,96,108,120,132}),""),"")</f>
        <v/>
      </c>
      <c r="X377" s="132" t="str">
        <f>_xlfn.IFNA(IF($D377=3,LOOKUP($F377,{0.1,0.2,0.3,0.4,0.5,0.6,0.7,0.8,0.9,1},{25,37,49,61,73,85,97,109,121,133}),""),"")</f>
        <v/>
      </c>
      <c r="Y377" s="132" t="str">
        <f>_xlfn.IFNA(IF($D377=4,LOOKUP($F377,{0.1,0.2,0.3,0.4,0.5,0.6,0.7,0.8,0.9,1},{26,38,50,62,74,86,98,110,122,134}),""),"")</f>
        <v/>
      </c>
      <c r="Z377" s="132" t="str">
        <f>_xlfn.IFNA(IF($D377=5,LOOKUP($F377,{0.1,0.2,0.3,0.4,0.5,0.6,0.7,0.8,0.9,1},{27,39,51,63,75,87,99,111,123,135}),""),"")</f>
        <v/>
      </c>
      <c r="AA377" s="132">
        <f t="shared" si="51"/>
        <v>0</v>
      </c>
      <c r="AB377" s="132" t="str">
        <f t="shared" si="52"/>
        <v>00</v>
      </c>
      <c r="AC377" s="82" t="e">
        <f>VLOOKUP(AB377,'AMI Ref'!T:U,2,FALSE)</f>
        <v>#N/A</v>
      </c>
      <c r="AD377" s="124"/>
      <c r="AE377" s="81" t="str">
        <f>_xlfn.IFNA(IF($D377=0,IF($J377="Not Paid by Tenant",0,INDEX('AMI Ref'!$K$5:$N$5,MATCH($J377,{"Oil","Gas","Electric - Other","ELECTRIC - HEAT PUMP"},0))),0),"")</f>
        <v/>
      </c>
      <c r="AF377" s="81">
        <f>_xlfn.IFNA(IF($D377=1,IF($J377="Not Paid by Tenant",0,INDEX('AMI Ref'!$K$6:$N$6,MATCH($J377,{"Oil","Gas","Electric - Other","ELECTRIC - HEAT PUMP"},0))),0),"")</f>
        <v>0</v>
      </c>
      <c r="AG377" s="81">
        <f>_xlfn.IFNA(IF($D377=2,IF($J377="Not Paid by Tenant",0,INDEX('AMI Ref'!$K$7:$N$7,MATCH($J377,{"Oil","Gas","Electric - Other","ELECTRIC - HEAT PUMP"},0))),0),"")</f>
        <v>0</v>
      </c>
      <c r="AH377" s="81">
        <f>_xlfn.IFNA(IF($D377=3,IF($J377="Not Paid by Tenant",0,INDEX('AMI Ref'!$K$8:$N$8,MATCH($J377,{"Oil","Gas","Electric - Other","ELECTRIC - HEAT PUMP"},0))),0),"")</f>
        <v>0</v>
      </c>
      <c r="AI377" s="81">
        <f>_xlfn.IFNA(IF($D377=4,IF($J377="Not Paid by Tenant",0,INDEX('AMI Ref'!$K$9:$N$9,MATCH($J377,{"Oil","Gas","Electric - Other","ELECTRIC - HEAT PUMP"},0))),0),"")</f>
        <v>0</v>
      </c>
      <c r="AJ377" s="81">
        <f>_xlfn.IFNA(IF($D377=5,IF($J377="Not Paid by Tenant",0,INDEX('AMI Ref'!$K$10:$N$10,MATCH($J377,{"Oil","Gas","Electric - Other","ELECTRIC - HEAT PUMP"},0))),0),"")</f>
        <v>0</v>
      </c>
      <c r="AK377" s="128"/>
      <c r="AL377" s="81" t="str">
        <f>_xlfn.IFNA(IF($D377=0,IF($K377="Not Paid by Tenant",0,INDEX('AMI Ref'!$O$5:$R$5,MATCH($K377,{"Oil","Gas","Electric - Other","Electric ccASHP - split"},0))),0),"")</f>
        <v/>
      </c>
      <c r="AM377" s="81">
        <f>_xlfn.IFNA(IF($D377=1,IF($K377="Not Paid by Tenant",0,INDEX('AMI Ref'!$O$6:$R$6,MATCH($K377,{"Oil","Gas","Electric - Other","Electric ccASHP - split"},0))),0),"")</f>
        <v>0</v>
      </c>
      <c r="AN377" s="81">
        <f>_xlfn.IFNA(IF($D377=2,IF($K377="Not Paid by Tenant",0,INDEX('AMI Ref'!$O$7:$R$7,MATCH($K377,{"Oil","Gas","Electric - Other","Electric ccASHP - split"},0))),0),"")</f>
        <v>0</v>
      </c>
      <c r="AO377" s="81">
        <f>_xlfn.IFNA(IF($D377=3,IF($K377="Not Paid by Tenant",0,INDEX('AMI Ref'!$O$8:$R$8,MATCH($K377,{"Oil","Gas","Electric - Other","Electric ccASHP - split"},0))),0),"")</f>
        <v>0</v>
      </c>
      <c r="AP377" s="81">
        <f>_xlfn.IFNA(IF($D377=4,IF($K377="Not Paid by Tenant",0,INDEX('AMI Ref'!$O$9:$R$9,MATCH($K377,{"Oil","Gas","Electric - Other","Electric ccASHP - split"},0))),0),"")</f>
        <v>0</v>
      </c>
      <c r="AQ377" s="81">
        <f>_xlfn.IFNA(IF($D377=5,IF($K377="Not Paid by Tenant",0,INDEX('AMI Ref'!$O$10:$R$10,MATCH($K377,{"Oil","Gas","Electric - Other","Electric ccASHP - split"},0))),0),"")</f>
        <v>0</v>
      </c>
      <c r="AR377" s="124">
        <f t="shared" si="53"/>
        <v>0</v>
      </c>
      <c r="AS377" s="123" t="e">
        <f t="shared" si="54"/>
        <v>#N/A</v>
      </c>
    </row>
    <row r="378" spans="1:45" ht="12.95" customHeight="1" x14ac:dyDescent="0.2">
      <c r="A378" s="130">
        <v>376</v>
      </c>
      <c r="B378" s="177">
        <f>IF(OR(COUNTIF($B$2:$B377,Input!$F394)&lt;1,COUNTIF($O$2:$O377,Input!$C394)&lt;1),Input!F394,0)</f>
        <v>0</v>
      </c>
      <c r="C378" s="177">
        <f>IF(OR(COUNTIF($B$2:$B377,Input!$F394)&lt;1,COUNTIF($O$2:$O377,Input!$C394)&lt;1),Input!G394,0)</f>
        <v>0</v>
      </c>
      <c r="D378" s="177">
        <f>IF(OR(COUNTIF($B$2:$B377,Input!$F394)&lt;1,COUNTIF($O$2:$O377,Input!$C394)&lt;1),Input!H394,0)</f>
        <v>0</v>
      </c>
      <c r="E378" s="177">
        <f>IF(OR(COUNTIF($B$2:$B377,Input!$F394)&lt;1,COUNTIF($O$2:$O377,Input!$C394)&lt;1),Input!I394,0)</f>
        <v>0</v>
      </c>
      <c r="F378" s="177">
        <f>IF(OR(COUNTIF($B$2:$B377,Input!$F394)&lt;1,COUNTIF($O$2:$O377,Input!$C394)&lt;1),Input!J394,0)</f>
        <v>0</v>
      </c>
      <c r="G378" s="177">
        <f>IF(OR(COUNTIF($B$2:$B377,Input!$F394)&lt;1,COUNTIF($O$2:$O377,Input!$C394)&lt;1),Input!K394,0)</f>
        <v>0</v>
      </c>
      <c r="H378" s="177">
        <f>IF(OR(COUNTIF($B$2:$B377,Input!$F394)&lt;1,COUNTIF($O$2:$O377,Input!$C394)&lt;1),Input!L394,0)</f>
        <v>0</v>
      </c>
      <c r="I378" s="177">
        <f>IF(OR(COUNTIF($B$2:$B377,Input!$F394)&lt;1,COUNTIF($O$2:$O377,Input!$C394)&lt;1),Input!M394,0)</f>
        <v>0</v>
      </c>
      <c r="J378" s="177">
        <f>IF(OR(COUNTIF($B$2:$B377,Input!$F394)&lt;1,COUNTIF($O$2:$O377,Input!$C394)&lt;1),Input!N394,0)</f>
        <v>0</v>
      </c>
      <c r="K378" s="177">
        <f>IF(OR(COUNTIF($B$2:$B377,Input!$F394)&lt;1,COUNTIF($O$2:$O377,Input!$C394)&lt;1),Input!O394,0)</f>
        <v>0</v>
      </c>
      <c r="L378" s="177">
        <f>IF(OR(COUNTIF($B$2:$B377,Input!$F394)&lt;1,COUNTIF($O$2:$O377,Input!$C394)&lt;1),Input!P394,0)</f>
        <v>0</v>
      </c>
      <c r="M378" s="129" t="str">
        <f t="shared" si="50"/>
        <v/>
      </c>
      <c r="N378" s="161">
        <f t="shared" si="48"/>
        <v>0</v>
      </c>
      <c r="O378" s="168">
        <f>Input!C394</f>
        <v>0</v>
      </c>
      <c r="P378" s="168"/>
      <c r="R378" s="131">
        <f t="shared" si="49"/>
        <v>0</v>
      </c>
      <c r="S378" s="133" t="str">
        <f t="shared" si="47"/>
        <v xml:space="preserve"> </v>
      </c>
      <c r="T378" s="133"/>
      <c r="U378" s="132" t="str">
        <f>_xlfn.IFNA(IF($D378=0,LOOKUP($F378,{0.1,0.2,0.3,0.4,0.5,0.6,0.7,0.8,0.9,1},{22,34,46,58,70,82,94,106,118,130}),""),"")</f>
        <v/>
      </c>
      <c r="V378" s="132" t="str">
        <f>_xlfn.IFNA(IF($D378=1,LOOKUP($F378,{0.1,0.2,0.3,0.4,0.5,0.6,0.7,0.8,0.9,1},{23,35,47,59,71,83,95,107,119,131}),""),"")</f>
        <v/>
      </c>
      <c r="W378" s="132" t="str">
        <f>_xlfn.IFNA(IF($D378=2,LOOKUP($F378,{0.1,0.2,0.3,0.4,0.5,0.6,0.7,0.8,0.9,1},{24,36,48,60,72,84,96,108,120,132}),""),"")</f>
        <v/>
      </c>
      <c r="X378" s="132" t="str">
        <f>_xlfn.IFNA(IF($D378=3,LOOKUP($F378,{0.1,0.2,0.3,0.4,0.5,0.6,0.7,0.8,0.9,1},{25,37,49,61,73,85,97,109,121,133}),""),"")</f>
        <v/>
      </c>
      <c r="Y378" s="132" t="str">
        <f>_xlfn.IFNA(IF($D378=4,LOOKUP($F378,{0.1,0.2,0.3,0.4,0.5,0.6,0.7,0.8,0.9,1},{26,38,50,62,74,86,98,110,122,134}),""),"")</f>
        <v/>
      </c>
      <c r="Z378" s="132" t="str">
        <f>_xlfn.IFNA(IF($D378=5,LOOKUP($F378,{0.1,0.2,0.3,0.4,0.5,0.6,0.7,0.8,0.9,1},{27,39,51,63,75,87,99,111,123,135}),""),"")</f>
        <v/>
      </c>
      <c r="AA378" s="132">
        <f t="shared" si="51"/>
        <v>0</v>
      </c>
      <c r="AB378" s="132" t="str">
        <f t="shared" si="52"/>
        <v>00</v>
      </c>
      <c r="AC378" s="82" t="e">
        <f>VLOOKUP(AB378,'AMI Ref'!T:U,2,FALSE)</f>
        <v>#N/A</v>
      </c>
      <c r="AD378" s="124"/>
      <c r="AE378" s="81" t="str">
        <f>_xlfn.IFNA(IF($D378=0,IF($J378="Not Paid by Tenant",0,INDEX('AMI Ref'!$K$5:$N$5,MATCH($J378,{"Oil","Gas","Electric - Other","ELECTRIC - HEAT PUMP"},0))),0),"")</f>
        <v/>
      </c>
      <c r="AF378" s="81">
        <f>_xlfn.IFNA(IF($D378=1,IF($J378="Not Paid by Tenant",0,INDEX('AMI Ref'!$K$6:$N$6,MATCH($J378,{"Oil","Gas","Electric - Other","ELECTRIC - HEAT PUMP"},0))),0),"")</f>
        <v>0</v>
      </c>
      <c r="AG378" s="81">
        <f>_xlfn.IFNA(IF($D378=2,IF($J378="Not Paid by Tenant",0,INDEX('AMI Ref'!$K$7:$N$7,MATCH($J378,{"Oil","Gas","Electric - Other","ELECTRIC - HEAT PUMP"},0))),0),"")</f>
        <v>0</v>
      </c>
      <c r="AH378" s="81">
        <f>_xlfn.IFNA(IF($D378=3,IF($J378="Not Paid by Tenant",0,INDEX('AMI Ref'!$K$8:$N$8,MATCH($J378,{"Oil","Gas","Electric - Other","ELECTRIC - HEAT PUMP"},0))),0),"")</f>
        <v>0</v>
      </c>
      <c r="AI378" s="81">
        <f>_xlfn.IFNA(IF($D378=4,IF($J378="Not Paid by Tenant",0,INDEX('AMI Ref'!$K$9:$N$9,MATCH($J378,{"Oil","Gas","Electric - Other","ELECTRIC - HEAT PUMP"},0))),0),"")</f>
        <v>0</v>
      </c>
      <c r="AJ378" s="81">
        <f>_xlfn.IFNA(IF($D378=5,IF($J378="Not Paid by Tenant",0,INDEX('AMI Ref'!$K$10:$N$10,MATCH($J378,{"Oil","Gas","Electric - Other","ELECTRIC - HEAT PUMP"},0))),0),"")</f>
        <v>0</v>
      </c>
      <c r="AK378" s="128"/>
      <c r="AL378" s="81" t="str">
        <f>_xlfn.IFNA(IF($D378=0,IF($K378="Not Paid by Tenant",0,INDEX('AMI Ref'!$O$5:$R$5,MATCH($K378,{"Oil","Gas","Electric - Other","Electric ccASHP - split"},0))),0),"")</f>
        <v/>
      </c>
      <c r="AM378" s="81">
        <f>_xlfn.IFNA(IF($D378=1,IF($K378="Not Paid by Tenant",0,INDEX('AMI Ref'!$O$6:$R$6,MATCH($K378,{"Oil","Gas","Electric - Other","Electric ccASHP - split"},0))),0),"")</f>
        <v>0</v>
      </c>
      <c r="AN378" s="81">
        <f>_xlfn.IFNA(IF($D378=2,IF($K378="Not Paid by Tenant",0,INDEX('AMI Ref'!$O$7:$R$7,MATCH($K378,{"Oil","Gas","Electric - Other","Electric ccASHP - split"},0))),0),"")</f>
        <v>0</v>
      </c>
      <c r="AO378" s="81">
        <f>_xlfn.IFNA(IF($D378=3,IF($K378="Not Paid by Tenant",0,INDEX('AMI Ref'!$O$8:$R$8,MATCH($K378,{"Oil","Gas","Electric - Other","Electric ccASHP - split"},0))),0),"")</f>
        <v>0</v>
      </c>
      <c r="AP378" s="81">
        <f>_xlfn.IFNA(IF($D378=4,IF($K378="Not Paid by Tenant",0,INDEX('AMI Ref'!$O$9:$R$9,MATCH($K378,{"Oil","Gas","Electric - Other","Electric ccASHP - split"},0))),0),"")</f>
        <v>0</v>
      </c>
      <c r="AQ378" s="81">
        <f>_xlfn.IFNA(IF($D378=5,IF($K378="Not Paid by Tenant",0,INDEX('AMI Ref'!$O$10:$R$10,MATCH($K378,{"Oil","Gas","Electric - Other","Electric ccASHP - split"},0))),0),"")</f>
        <v>0</v>
      </c>
      <c r="AR378" s="124">
        <f t="shared" si="53"/>
        <v>0</v>
      </c>
      <c r="AS378" s="123" t="e">
        <f t="shared" si="54"/>
        <v>#N/A</v>
      </c>
    </row>
    <row r="379" spans="1:45" ht="12.95" customHeight="1" x14ac:dyDescent="0.2">
      <c r="A379" s="130">
        <v>377</v>
      </c>
      <c r="B379" s="177">
        <f>IF(OR(COUNTIF($B$2:$B378,Input!$F395)&lt;1,COUNTIF($O$2:$O378,Input!$C395)&lt;1),Input!F395,0)</f>
        <v>0</v>
      </c>
      <c r="C379" s="177">
        <f>IF(OR(COUNTIF($B$2:$B378,Input!$F395)&lt;1,COUNTIF($O$2:$O378,Input!$C395)&lt;1),Input!G395,0)</f>
        <v>0</v>
      </c>
      <c r="D379" s="177">
        <f>IF(OR(COUNTIF($B$2:$B378,Input!$F395)&lt;1,COUNTIF($O$2:$O378,Input!$C395)&lt;1),Input!H395,0)</f>
        <v>0</v>
      </c>
      <c r="E379" s="177">
        <f>IF(OR(COUNTIF($B$2:$B378,Input!$F395)&lt;1,COUNTIF($O$2:$O378,Input!$C395)&lt;1),Input!I395,0)</f>
        <v>0</v>
      </c>
      <c r="F379" s="177">
        <f>IF(OR(COUNTIF($B$2:$B378,Input!$F395)&lt;1,COUNTIF($O$2:$O378,Input!$C395)&lt;1),Input!J395,0)</f>
        <v>0</v>
      </c>
      <c r="G379" s="177">
        <f>IF(OR(COUNTIF($B$2:$B378,Input!$F395)&lt;1,COUNTIF($O$2:$O378,Input!$C395)&lt;1),Input!K395,0)</f>
        <v>0</v>
      </c>
      <c r="H379" s="177">
        <f>IF(OR(COUNTIF($B$2:$B378,Input!$F395)&lt;1,COUNTIF($O$2:$O378,Input!$C395)&lt;1),Input!L395,0)</f>
        <v>0</v>
      </c>
      <c r="I379" s="177">
        <f>IF(OR(COUNTIF($B$2:$B378,Input!$F395)&lt;1,COUNTIF($O$2:$O378,Input!$C395)&lt;1),Input!M395,0)</f>
        <v>0</v>
      </c>
      <c r="J379" s="177">
        <f>IF(OR(COUNTIF($B$2:$B378,Input!$F395)&lt;1,COUNTIF($O$2:$O378,Input!$C395)&lt;1),Input!N395,0)</f>
        <v>0</v>
      </c>
      <c r="K379" s="177">
        <f>IF(OR(COUNTIF($B$2:$B378,Input!$F395)&lt;1,COUNTIF($O$2:$O378,Input!$C395)&lt;1),Input!O395,0)</f>
        <v>0</v>
      </c>
      <c r="L379" s="177">
        <f>IF(OR(COUNTIF($B$2:$B378,Input!$F395)&lt;1,COUNTIF($O$2:$O378,Input!$C395)&lt;1),Input!P395,0)</f>
        <v>0</v>
      </c>
      <c r="M379" s="129" t="str">
        <f t="shared" si="50"/>
        <v/>
      </c>
      <c r="N379" s="161">
        <f t="shared" si="48"/>
        <v>0</v>
      </c>
      <c r="O379" s="168">
        <f>Input!C395</f>
        <v>0</v>
      </c>
      <c r="P379" s="168"/>
      <c r="R379" s="131">
        <f t="shared" si="49"/>
        <v>0</v>
      </c>
      <c r="S379" s="133" t="str">
        <f t="shared" si="47"/>
        <v xml:space="preserve"> </v>
      </c>
      <c r="T379" s="133"/>
      <c r="U379" s="132" t="str">
        <f>_xlfn.IFNA(IF($D379=0,LOOKUP($F379,{0.1,0.2,0.3,0.4,0.5,0.6,0.7,0.8,0.9,1},{22,34,46,58,70,82,94,106,118,130}),""),"")</f>
        <v/>
      </c>
      <c r="V379" s="132" t="str">
        <f>_xlfn.IFNA(IF($D379=1,LOOKUP($F379,{0.1,0.2,0.3,0.4,0.5,0.6,0.7,0.8,0.9,1},{23,35,47,59,71,83,95,107,119,131}),""),"")</f>
        <v/>
      </c>
      <c r="W379" s="132" t="str">
        <f>_xlfn.IFNA(IF($D379=2,LOOKUP($F379,{0.1,0.2,0.3,0.4,0.5,0.6,0.7,0.8,0.9,1},{24,36,48,60,72,84,96,108,120,132}),""),"")</f>
        <v/>
      </c>
      <c r="X379" s="132" t="str">
        <f>_xlfn.IFNA(IF($D379=3,LOOKUP($F379,{0.1,0.2,0.3,0.4,0.5,0.6,0.7,0.8,0.9,1},{25,37,49,61,73,85,97,109,121,133}),""),"")</f>
        <v/>
      </c>
      <c r="Y379" s="132" t="str">
        <f>_xlfn.IFNA(IF($D379=4,LOOKUP($F379,{0.1,0.2,0.3,0.4,0.5,0.6,0.7,0.8,0.9,1},{26,38,50,62,74,86,98,110,122,134}),""),"")</f>
        <v/>
      </c>
      <c r="Z379" s="132" t="str">
        <f>_xlfn.IFNA(IF($D379=5,LOOKUP($F379,{0.1,0.2,0.3,0.4,0.5,0.6,0.7,0.8,0.9,1},{27,39,51,63,75,87,99,111,123,135}),""),"")</f>
        <v/>
      </c>
      <c r="AA379" s="132">
        <f t="shared" si="51"/>
        <v>0</v>
      </c>
      <c r="AB379" s="132" t="str">
        <f t="shared" si="52"/>
        <v>00</v>
      </c>
      <c r="AC379" s="82" t="e">
        <f>VLOOKUP(AB379,'AMI Ref'!T:U,2,FALSE)</f>
        <v>#N/A</v>
      </c>
      <c r="AD379" s="124"/>
      <c r="AE379" s="81" t="str">
        <f>_xlfn.IFNA(IF($D379=0,IF($J379="Not Paid by Tenant",0,INDEX('AMI Ref'!$K$5:$N$5,MATCH($J379,{"Oil","Gas","Electric - Other","ELECTRIC - HEAT PUMP"},0))),0),"")</f>
        <v/>
      </c>
      <c r="AF379" s="81">
        <f>_xlfn.IFNA(IF($D379=1,IF($J379="Not Paid by Tenant",0,INDEX('AMI Ref'!$K$6:$N$6,MATCH($J379,{"Oil","Gas","Electric - Other","ELECTRIC - HEAT PUMP"},0))),0),"")</f>
        <v>0</v>
      </c>
      <c r="AG379" s="81">
        <f>_xlfn.IFNA(IF($D379=2,IF($J379="Not Paid by Tenant",0,INDEX('AMI Ref'!$K$7:$N$7,MATCH($J379,{"Oil","Gas","Electric - Other","ELECTRIC - HEAT PUMP"},0))),0),"")</f>
        <v>0</v>
      </c>
      <c r="AH379" s="81">
        <f>_xlfn.IFNA(IF($D379=3,IF($J379="Not Paid by Tenant",0,INDEX('AMI Ref'!$K$8:$N$8,MATCH($J379,{"Oil","Gas","Electric - Other","ELECTRIC - HEAT PUMP"},0))),0),"")</f>
        <v>0</v>
      </c>
      <c r="AI379" s="81">
        <f>_xlfn.IFNA(IF($D379=4,IF($J379="Not Paid by Tenant",0,INDEX('AMI Ref'!$K$9:$N$9,MATCH($J379,{"Oil","Gas","Electric - Other","ELECTRIC - HEAT PUMP"},0))),0),"")</f>
        <v>0</v>
      </c>
      <c r="AJ379" s="81">
        <f>_xlfn.IFNA(IF($D379=5,IF($J379="Not Paid by Tenant",0,INDEX('AMI Ref'!$K$10:$N$10,MATCH($J379,{"Oil","Gas","Electric - Other","ELECTRIC - HEAT PUMP"},0))),0),"")</f>
        <v>0</v>
      </c>
      <c r="AK379" s="128"/>
      <c r="AL379" s="81" t="str">
        <f>_xlfn.IFNA(IF($D379=0,IF($K379="Not Paid by Tenant",0,INDEX('AMI Ref'!$O$5:$R$5,MATCH($K379,{"Oil","Gas","Electric - Other","Electric ccASHP - split"},0))),0),"")</f>
        <v/>
      </c>
      <c r="AM379" s="81">
        <f>_xlfn.IFNA(IF($D379=1,IF($K379="Not Paid by Tenant",0,INDEX('AMI Ref'!$O$6:$R$6,MATCH($K379,{"Oil","Gas","Electric - Other","Electric ccASHP - split"},0))),0),"")</f>
        <v>0</v>
      </c>
      <c r="AN379" s="81">
        <f>_xlfn.IFNA(IF($D379=2,IF($K379="Not Paid by Tenant",0,INDEX('AMI Ref'!$O$7:$R$7,MATCH($K379,{"Oil","Gas","Electric - Other","Electric ccASHP - split"},0))),0),"")</f>
        <v>0</v>
      </c>
      <c r="AO379" s="81">
        <f>_xlfn.IFNA(IF($D379=3,IF($K379="Not Paid by Tenant",0,INDEX('AMI Ref'!$O$8:$R$8,MATCH($K379,{"Oil","Gas","Electric - Other","Electric ccASHP - split"},0))),0),"")</f>
        <v>0</v>
      </c>
      <c r="AP379" s="81">
        <f>_xlfn.IFNA(IF($D379=4,IF($K379="Not Paid by Tenant",0,INDEX('AMI Ref'!$O$9:$R$9,MATCH($K379,{"Oil","Gas","Electric - Other","Electric ccASHP - split"},0))),0),"")</f>
        <v>0</v>
      </c>
      <c r="AQ379" s="81">
        <f>_xlfn.IFNA(IF($D379=5,IF($K379="Not Paid by Tenant",0,INDEX('AMI Ref'!$O$10:$R$10,MATCH($K379,{"Oil","Gas","Electric - Other","Electric ccASHP - split"},0))),0),"")</f>
        <v>0</v>
      </c>
      <c r="AR379" s="124">
        <f t="shared" si="53"/>
        <v>0</v>
      </c>
      <c r="AS379" s="123" t="e">
        <f t="shared" si="54"/>
        <v>#N/A</v>
      </c>
    </row>
    <row r="380" spans="1:45" ht="12.95" customHeight="1" x14ac:dyDescent="0.2">
      <c r="A380" s="130">
        <v>378</v>
      </c>
      <c r="B380" s="177">
        <f>IF(OR(COUNTIF($B$2:$B379,Input!$F396)&lt;1,COUNTIF($O$2:$O379,Input!$C396)&lt;1),Input!F396,0)</f>
        <v>0</v>
      </c>
      <c r="C380" s="177">
        <f>IF(OR(COUNTIF($B$2:$B379,Input!$F396)&lt;1,COUNTIF($O$2:$O379,Input!$C396)&lt;1),Input!G396,0)</f>
        <v>0</v>
      </c>
      <c r="D380" s="177">
        <f>IF(OR(COUNTIF($B$2:$B379,Input!$F396)&lt;1,COUNTIF($O$2:$O379,Input!$C396)&lt;1),Input!H396,0)</f>
        <v>0</v>
      </c>
      <c r="E380" s="177">
        <f>IF(OR(COUNTIF($B$2:$B379,Input!$F396)&lt;1,COUNTIF($O$2:$O379,Input!$C396)&lt;1),Input!I396,0)</f>
        <v>0</v>
      </c>
      <c r="F380" s="177">
        <f>IF(OR(COUNTIF($B$2:$B379,Input!$F396)&lt;1,COUNTIF($O$2:$O379,Input!$C396)&lt;1),Input!J396,0)</f>
        <v>0</v>
      </c>
      <c r="G380" s="177">
        <f>IF(OR(COUNTIF($B$2:$B379,Input!$F396)&lt;1,COUNTIF($O$2:$O379,Input!$C396)&lt;1),Input!K396,0)</f>
        <v>0</v>
      </c>
      <c r="H380" s="177">
        <f>IF(OR(COUNTIF($B$2:$B379,Input!$F396)&lt;1,COUNTIF($O$2:$O379,Input!$C396)&lt;1),Input!L396,0)</f>
        <v>0</v>
      </c>
      <c r="I380" s="177">
        <f>IF(OR(COUNTIF($B$2:$B379,Input!$F396)&lt;1,COUNTIF($O$2:$O379,Input!$C396)&lt;1),Input!M396,0)</f>
        <v>0</v>
      </c>
      <c r="J380" s="177">
        <f>IF(OR(COUNTIF($B$2:$B379,Input!$F396)&lt;1,COUNTIF($O$2:$O379,Input!$C396)&lt;1),Input!N396,0)</f>
        <v>0</v>
      </c>
      <c r="K380" s="177">
        <f>IF(OR(COUNTIF($B$2:$B379,Input!$F396)&lt;1,COUNTIF($O$2:$O379,Input!$C396)&lt;1),Input!O396,0)</f>
        <v>0</v>
      </c>
      <c r="L380" s="177">
        <f>IF(OR(COUNTIF($B$2:$B379,Input!$F396)&lt;1,COUNTIF($O$2:$O379,Input!$C396)&lt;1),Input!P396,0)</f>
        <v>0</v>
      </c>
      <c r="M380" s="129" t="str">
        <f t="shared" si="50"/>
        <v/>
      </c>
      <c r="N380" s="161">
        <f t="shared" si="48"/>
        <v>0</v>
      </c>
      <c r="O380" s="168">
        <f>Input!C396</f>
        <v>0</v>
      </c>
      <c r="P380" s="168"/>
      <c r="R380" s="131">
        <f t="shared" si="49"/>
        <v>0</v>
      </c>
      <c r="S380" s="133" t="str">
        <f t="shared" si="47"/>
        <v xml:space="preserve"> </v>
      </c>
      <c r="T380" s="133"/>
      <c r="U380" s="132" t="str">
        <f>_xlfn.IFNA(IF($D380=0,LOOKUP($F380,{0.1,0.2,0.3,0.4,0.5,0.6,0.7,0.8,0.9,1},{22,34,46,58,70,82,94,106,118,130}),""),"")</f>
        <v/>
      </c>
      <c r="V380" s="132" t="str">
        <f>_xlfn.IFNA(IF($D380=1,LOOKUP($F380,{0.1,0.2,0.3,0.4,0.5,0.6,0.7,0.8,0.9,1},{23,35,47,59,71,83,95,107,119,131}),""),"")</f>
        <v/>
      </c>
      <c r="W380" s="132" t="str">
        <f>_xlfn.IFNA(IF($D380=2,LOOKUP($F380,{0.1,0.2,0.3,0.4,0.5,0.6,0.7,0.8,0.9,1},{24,36,48,60,72,84,96,108,120,132}),""),"")</f>
        <v/>
      </c>
      <c r="X380" s="132" t="str">
        <f>_xlfn.IFNA(IF($D380=3,LOOKUP($F380,{0.1,0.2,0.3,0.4,0.5,0.6,0.7,0.8,0.9,1},{25,37,49,61,73,85,97,109,121,133}),""),"")</f>
        <v/>
      </c>
      <c r="Y380" s="132" t="str">
        <f>_xlfn.IFNA(IF($D380=4,LOOKUP($F380,{0.1,0.2,0.3,0.4,0.5,0.6,0.7,0.8,0.9,1},{26,38,50,62,74,86,98,110,122,134}),""),"")</f>
        <v/>
      </c>
      <c r="Z380" s="132" t="str">
        <f>_xlfn.IFNA(IF($D380=5,LOOKUP($F380,{0.1,0.2,0.3,0.4,0.5,0.6,0.7,0.8,0.9,1},{27,39,51,63,75,87,99,111,123,135}),""),"")</f>
        <v/>
      </c>
      <c r="AA380" s="132">
        <f t="shared" si="51"/>
        <v>0</v>
      </c>
      <c r="AB380" s="132" t="str">
        <f t="shared" si="52"/>
        <v>00</v>
      </c>
      <c r="AC380" s="82" t="e">
        <f>VLOOKUP(AB380,'AMI Ref'!T:U,2,FALSE)</f>
        <v>#N/A</v>
      </c>
      <c r="AD380" s="124"/>
      <c r="AE380" s="81" t="str">
        <f>_xlfn.IFNA(IF($D380=0,IF($J380="Not Paid by Tenant",0,INDEX('AMI Ref'!$K$5:$N$5,MATCH($J380,{"Oil","Gas","Electric - Other","ELECTRIC - HEAT PUMP"},0))),0),"")</f>
        <v/>
      </c>
      <c r="AF380" s="81">
        <f>_xlfn.IFNA(IF($D380=1,IF($J380="Not Paid by Tenant",0,INDEX('AMI Ref'!$K$6:$N$6,MATCH($J380,{"Oil","Gas","Electric - Other","ELECTRIC - HEAT PUMP"},0))),0),"")</f>
        <v>0</v>
      </c>
      <c r="AG380" s="81">
        <f>_xlfn.IFNA(IF($D380=2,IF($J380="Not Paid by Tenant",0,INDEX('AMI Ref'!$K$7:$N$7,MATCH($J380,{"Oil","Gas","Electric - Other","ELECTRIC - HEAT PUMP"},0))),0),"")</f>
        <v>0</v>
      </c>
      <c r="AH380" s="81">
        <f>_xlfn.IFNA(IF($D380=3,IF($J380="Not Paid by Tenant",0,INDEX('AMI Ref'!$K$8:$N$8,MATCH($J380,{"Oil","Gas","Electric - Other","ELECTRIC - HEAT PUMP"},0))),0),"")</f>
        <v>0</v>
      </c>
      <c r="AI380" s="81">
        <f>_xlfn.IFNA(IF($D380=4,IF($J380="Not Paid by Tenant",0,INDEX('AMI Ref'!$K$9:$N$9,MATCH($J380,{"Oil","Gas","Electric - Other","ELECTRIC - HEAT PUMP"},0))),0),"")</f>
        <v>0</v>
      </c>
      <c r="AJ380" s="81">
        <f>_xlfn.IFNA(IF($D380=5,IF($J380="Not Paid by Tenant",0,INDEX('AMI Ref'!$K$10:$N$10,MATCH($J380,{"Oil","Gas","Electric - Other","ELECTRIC - HEAT PUMP"},0))),0),"")</f>
        <v>0</v>
      </c>
      <c r="AK380" s="128"/>
      <c r="AL380" s="81" t="str">
        <f>_xlfn.IFNA(IF($D380=0,IF($K380="Not Paid by Tenant",0,INDEX('AMI Ref'!$O$5:$R$5,MATCH($K380,{"Oil","Gas","Electric - Other","Electric ccASHP - split"},0))),0),"")</f>
        <v/>
      </c>
      <c r="AM380" s="81">
        <f>_xlfn.IFNA(IF($D380=1,IF($K380="Not Paid by Tenant",0,INDEX('AMI Ref'!$O$6:$R$6,MATCH($K380,{"Oil","Gas","Electric - Other","Electric ccASHP - split"},0))),0),"")</f>
        <v>0</v>
      </c>
      <c r="AN380" s="81">
        <f>_xlfn.IFNA(IF($D380=2,IF($K380="Not Paid by Tenant",0,INDEX('AMI Ref'!$O$7:$R$7,MATCH($K380,{"Oil","Gas","Electric - Other","Electric ccASHP - split"},0))),0),"")</f>
        <v>0</v>
      </c>
      <c r="AO380" s="81">
        <f>_xlfn.IFNA(IF($D380=3,IF($K380="Not Paid by Tenant",0,INDEX('AMI Ref'!$O$8:$R$8,MATCH($K380,{"Oil","Gas","Electric - Other","Electric ccASHP - split"},0))),0),"")</f>
        <v>0</v>
      </c>
      <c r="AP380" s="81">
        <f>_xlfn.IFNA(IF($D380=4,IF($K380="Not Paid by Tenant",0,INDEX('AMI Ref'!$O$9:$R$9,MATCH($K380,{"Oil","Gas","Electric - Other","Electric ccASHP - split"},0))),0),"")</f>
        <v>0</v>
      </c>
      <c r="AQ380" s="81">
        <f>_xlfn.IFNA(IF($D380=5,IF($K380="Not Paid by Tenant",0,INDEX('AMI Ref'!$O$10:$R$10,MATCH($K380,{"Oil","Gas","Electric - Other","Electric ccASHP - split"},0))),0),"")</f>
        <v>0</v>
      </c>
      <c r="AR380" s="124">
        <f t="shared" si="53"/>
        <v>0</v>
      </c>
      <c r="AS380" s="123" t="e">
        <f t="shared" si="54"/>
        <v>#N/A</v>
      </c>
    </row>
    <row r="381" spans="1:45" ht="12.95" customHeight="1" x14ac:dyDescent="0.2">
      <c r="A381" s="130">
        <v>379</v>
      </c>
      <c r="B381" s="177">
        <f>IF(OR(COUNTIF($B$2:$B380,Input!$F397)&lt;1,COUNTIF($O$2:$O380,Input!$C397)&lt;1),Input!F397,0)</f>
        <v>0</v>
      </c>
      <c r="C381" s="177">
        <f>IF(OR(COUNTIF($B$2:$B380,Input!$F397)&lt;1,COUNTIF($O$2:$O380,Input!$C397)&lt;1),Input!G397,0)</f>
        <v>0</v>
      </c>
      <c r="D381" s="177">
        <f>IF(OR(COUNTIF($B$2:$B380,Input!$F397)&lt;1,COUNTIF($O$2:$O380,Input!$C397)&lt;1),Input!H397,0)</f>
        <v>0</v>
      </c>
      <c r="E381" s="177">
        <f>IF(OR(COUNTIF($B$2:$B380,Input!$F397)&lt;1,COUNTIF($O$2:$O380,Input!$C397)&lt;1),Input!I397,0)</f>
        <v>0</v>
      </c>
      <c r="F381" s="177">
        <f>IF(OR(COUNTIF($B$2:$B380,Input!$F397)&lt;1,COUNTIF($O$2:$O380,Input!$C397)&lt;1),Input!J397,0)</f>
        <v>0</v>
      </c>
      <c r="G381" s="177">
        <f>IF(OR(COUNTIF($B$2:$B380,Input!$F397)&lt;1,COUNTIF($O$2:$O380,Input!$C397)&lt;1),Input!K397,0)</f>
        <v>0</v>
      </c>
      <c r="H381" s="177">
        <f>IF(OR(COUNTIF($B$2:$B380,Input!$F397)&lt;1,COUNTIF($O$2:$O380,Input!$C397)&lt;1),Input!L397,0)</f>
        <v>0</v>
      </c>
      <c r="I381" s="177">
        <f>IF(OR(COUNTIF($B$2:$B380,Input!$F397)&lt;1,COUNTIF($O$2:$O380,Input!$C397)&lt;1),Input!M397,0)</f>
        <v>0</v>
      </c>
      <c r="J381" s="177">
        <f>IF(OR(COUNTIF($B$2:$B380,Input!$F397)&lt;1,COUNTIF($O$2:$O380,Input!$C397)&lt;1),Input!N397,0)</f>
        <v>0</v>
      </c>
      <c r="K381" s="177">
        <f>IF(OR(COUNTIF($B$2:$B380,Input!$F397)&lt;1,COUNTIF($O$2:$O380,Input!$C397)&lt;1),Input!O397,0)</f>
        <v>0</v>
      </c>
      <c r="L381" s="177">
        <f>IF(OR(COUNTIF($B$2:$B380,Input!$F397)&lt;1,COUNTIF($O$2:$O380,Input!$C397)&lt;1),Input!P397,0)</f>
        <v>0</v>
      </c>
      <c r="M381" s="129" t="str">
        <f t="shared" si="50"/>
        <v/>
      </c>
      <c r="N381" s="161">
        <f t="shared" si="48"/>
        <v>0</v>
      </c>
      <c r="O381" s="168">
        <f>Input!C397</f>
        <v>0</v>
      </c>
      <c r="P381" s="168"/>
      <c r="R381" s="131">
        <f t="shared" si="49"/>
        <v>0</v>
      </c>
      <c r="S381" s="133" t="str">
        <f t="shared" si="47"/>
        <v xml:space="preserve"> </v>
      </c>
      <c r="T381" s="133"/>
      <c r="U381" s="132" t="str">
        <f>_xlfn.IFNA(IF($D381=0,LOOKUP($F381,{0.1,0.2,0.3,0.4,0.5,0.6,0.7,0.8,0.9,1},{22,34,46,58,70,82,94,106,118,130}),""),"")</f>
        <v/>
      </c>
      <c r="V381" s="132" t="str">
        <f>_xlfn.IFNA(IF($D381=1,LOOKUP($F381,{0.1,0.2,0.3,0.4,0.5,0.6,0.7,0.8,0.9,1},{23,35,47,59,71,83,95,107,119,131}),""),"")</f>
        <v/>
      </c>
      <c r="W381" s="132" t="str">
        <f>_xlfn.IFNA(IF($D381=2,LOOKUP($F381,{0.1,0.2,0.3,0.4,0.5,0.6,0.7,0.8,0.9,1},{24,36,48,60,72,84,96,108,120,132}),""),"")</f>
        <v/>
      </c>
      <c r="X381" s="132" t="str">
        <f>_xlfn.IFNA(IF($D381=3,LOOKUP($F381,{0.1,0.2,0.3,0.4,0.5,0.6,0.7,0.8,0.9,1},{25,37,49,61,73,85,97,109,121,133}),""),"")</f>
        <v/>
      </c>
      <c r="Y381" s="132" t="str">
        <f>_xlfn.IFNA(IF($D381=4,LOOKUP($F381,{0.1,0.2,0.3,0.4,0.5,0.6,0.7,0.8,0.9,1},{26,38,50,62,74,86,98,110,122,134}),""),"")</f>
        <v/>
      </c>
      <c r="Z381" s="132" t="str">
        <f>_xlfn.IFNA(IF($D381=5,LOOKUP($F381,{0.1,0.2,0.3,0.4,0.5,0.6,0.7,0.8,0.9,1},{27,39,51,63,75,87,99,111,123,135}),""),"")</f>
        <v/>
      </c>
      <c r="AA381" s="132">
        <f t="shared" si="51"/>
        <v>0</v>
      </c>
      <c r="AB381" s="132" t="str">
        <f t="shared" si="52"/>
        <v>00</v>
      </c>
      <c r="AC381" s="82" t="e">
        <f>VLOOKUP(AB381,'AMI Ref'!T:U,2,FALSE)</f>
        <v>#N/A</v>
      </c>
      <c r="AD381" s="124"/>
      <c r="AE381" s="81" t="str">
        <f>_xlfn.IFNA(IF($D381=0,IF($J381="Not Paid by Tenant",0,INDEX('AMI Ref'!$K$5:$N$5,MATCH($J381,{"Oil","Gas","Electric - Other","ELECTRIC - HEAT PUMP"},0))),0),"")</f>
        <v/>
      </c>
      <c r="AF381" s="81">
        <f>_xlfn.IFNA(IF($D381=1,IF($J381="Not Paid by Tenant",0,INDEX('AMI Ref'!$K$6:$N$6,MATCH($J381,{"Oil","Gas","Electric - Other","ELECTRIC - HEAT PUMP"},0))),0),"")</f>
        <v>0</v>
      </c>
      <c r="AG381" s="81">
        <f>_xlfn.IFNA(IF($D381=2,IF($J381="Not Paid by Tenant",0,INDEX('AMI Ref'!$K$7:$N$7,MATCH($J381,{"Oil","Gas","Electric - Other","ELECTRIC - HEAT PUMP"},0))),0),"")</f>
        <v>0</v>
      </c>
      <c r="AH381" s="81">
        <f>_xlfn.IFNA(IF($D381=3,IF($J381="Not Paid by Tenant",0,INDEX('AMI Ref'!$K$8:$N$8,MATCH($J381,{"Oil","Gas","Electric - Other","ELECTRIC - HEAT PUMP"},0))),0),"")</f>
        <v>0</v>
      </c>
      <c r="AI381" s="81">
        <f>_xlfn.IFNA(IF($D381=4,IF($J381="Not Paid by Tenant",0,INDEX('AMI Ref'!$K$9:$N$9,MATCH($J381,{"Oil","Gas","Electric - Other","ELECTRIC - HEAT PUMP"},0))),0),"")</f>
        <v>0</v>
      </c>
      <c r="AJ381" s="81">
        <f>_xlfn.IFNA(IF($D381=5,IF($J381="Not Paid by Tenant",0,INDEX('AMI Ref'!$K$10:$N$10,MATCH($J381,{"Oil","Gas","Electric - Other","ELECTRIC - HEAT PUMP"},0))),0),"")</f>
        <v>0</v>
      </c>
      <c r="AK381" s="128"/>
      <c r="AL381" s="81" t="str">
        <f>_xlfn.IFNA(IF($D381=0,IF($K381="Not Paid by Tenant",0,INDEX('AMI Ref'!$O$5:$R$5,MATCH($K381,{"Oil","Gas","Electric - Other","Electric ccASHP - split"},0))),0),"")</f>
        <v/>
      </c>
      <c r="AM381" s="81">
        <f>_xlfn.IFNA(IF($D381=1,IF($K381="Not Paid by Tenant",0,INDEX('AMI Ref'!$O$6:$R$6,MATCH($K381,{"Oil","Gas","Electric - Other","Electric ccASHP - split"},0))),0),"")</f>
        <v>0</v>
      </c>
      <c r="AN381" s="81">
        <f>_xlfn.IFNA(IF($D381=2,IF($K381="Not Paid by Tenant",0,INDEX('AMI Ref'!$O$7:$R$7,MATCH($K381,{"Oil","Gas","Electric - Other","Electric ccASHP - split"},0))),0),"")</f>
        <v>0</v>
      </c>
      <c r="AO381" s="81">
        <f>_xlfn.IFNA(IF($D381=3,IF($K381="Not Paid by Tenant",0,INDEX('AMI Ref'!$O$8:$R$8,MATCH($K381,{"Oil","Gas","Electric - Other","Electric ccASHP - split"},0))),0),"")</f>
        <v>0</v>
      </c>
      <c r="AP381" s="81">
        <f>_xlfn.IFNA(IF($D381=4,IF($K381="Not Paid by Tenant",0,INDEX('AMI Ref'!$O$9:$R$9,MATCH($K381,{"Oil","Gas","Electric - Other","Electric ccASHP - split"},0))),0),"")</f>
        <v>0</v>
      </c>
      <c r="AQ381" s="81">
        <f>_xlfn.IFNA(IF($D381=5,IF($K381="Not Paid by Tenant",0,INDEX('AMI Ref'!$O$10:$R$10,MATCH($K381,{"Oil","Gas","Electric - Other","Electric ccASHP - split"},0))),0),"")</f>
        <v>0</v>
      </c>
      <c r="AR381" s="124">
        <f t="shared" si="53"/>
        <v>0</v>
      </c>
      <c r="AS381" s="123" t="e">
        <f t="shared" si="54"/>
        <v>#N/A</v>
      </c>
    </row>
    <row r="382" spans="1:45" ht="12.95" customHeight="1" x14ac:dyDescent="0.2">
      <c r="A382" s="130">
        <v>380</v>
      </c>
      <c r="B382" s="177">
        <f>IF(OR(COUNTIF($B$2:$B381,Input!$F398)&lt;1,COUNTIF($O$2:$O381,Input!$C398)&lt;1),Input!F398,0)</f>
        <v>0</v>
      </c>
      <c r="C382" s="177">
        <f>IF(OR(COUNTIF($B$2:$B381,Input!$F398)&lt;1,COUNTIF($O$2:$O381,Input!$C398)&lt;1),Input!G398,0)</f>
        <v>0</v>
      </c>
      <c r="D382" s="177">
        <f>IF(OR(COUNTIF($B$2:$B381,Input!$F398)&lt;1,COUNTIF($O$2:$O381,Input!$C398)&lt;1),Input!H398,0)</f>
        <v>0</v>
      </c>
      <c r="E382" s="177">
        <f>IF(OR(COUNTIF($B$2:$B381,Input!$F398)&lt;1,COUNTIF($O$2:$O381,Input!$C398)&lt;1),Input!I398,0)</f>
        <v>0</v>
      </c>
      <c r="F382" s="177">
        <f>IF(OR(COUNTIF($B$2:$B381,Input!$F398)&lt;1,COUNTIF($O$2:$O381,Input!$C398)&lt;1),Input!J398,0)</f>
        <v>0</v>
      </c>
      <c r="G382" s="177">
        <f>IF(OR(COUNTIF($B$2:$B381,Input!$F398)&lt;1,COUNTIF($O$2:$O381,Input!$C398)&lt;1),Input!K398,0)</f>
        <v>0</v>
      </c>
      <c r="H382" s="177">
        <f>IF(OR(COUNTIF($B$2:$B381,Input!$F398)&lt;1,COUNTIF($O$2:$O381,Input!$C398)&lt;1),Input!L398,0)</f>
        <v>0</v>
      </c>
      <c r="I382" s="177">
        <f>IF(OR(COUNTIF($B$2:$B381,Input!$F398)&lt;1,COUNTIF($O$2:$O381,Input!$C398)&lt;1),Input!M398,0)</f>
        <v>0</v>
      </c>
      <c r="J382" s="177">
        <f>IF(OR(COUNTIF($B$2:$B381,Input!$F398)&lt;1,COUNTIF($O$2:$O381,Input!$C398)&lt;1),Input!N398,0)</f>
        <v>0</v>
      </c>
      <c r="K382" s="177">
        <f>IF(OR(COUNTIF($B$2:$B381,Input!$F398)&lt;1,COUNTIF($O$2:$O381,Input!$C398)&lt;1),Input!O398,0)</f>
        <v>0</v>
      </c>
      <c r="L382" s="177">
        <f>IF(OR(COUNTIF($B$2:$B381,Input!$F398)&lt;1,COUNTIF($O$2:$O381,Input!$C398)&lt;1),Input!P398,0)</f>
        <v>0</v>
      </c>
      <c r="M382" s="129" t="str">
        <f t="shared" si="50"/>
        <v/>
      </c>
      <c r="N382" s="161">
        <f t="shared" si="48"/>
        <v>0</v>
      </c>
      <c r="O382" s="168">
        <f>Input!C398</f>
        <v>0</v>
      </c>
      <c r="P382" s="168"/>
      <c r="R382" s="131">
        <f t="shared" si="49"/>
        <v>0</v>
      </c>
      <c r="S382" s="133" t="str">
        <f t="shared" si="47"/>
        <v xml:space="preserve"> </v>
      </c>
      <c r="T382" s="133"/>
      <c r="U382" s="132" t="str">
        <f>_xlfn.IFNA(IF($D382=0,LOOKUP($F382,{0.1,0.2,0.3,0.4,0.5,0.6,0.7,0.8,0.9,1},{22,34,46,58,70,82,94,106,118,130}),""),"")</f>
        <v/>
      </c>
      <c r="V382" s="132" t="str">
        <f>_xlfn.IFNA(IF($D382=1,LOOKUP($F382,{0.1,0.2,0.3,0.4,0.5,0.6,0.7,0.8,0.9,1},{23,35,47,59,71,83,95,107,119,131}),""),"")</f>
        <v/>
      </c>
      <c r="W382" s="132" t="str">
        <f>_xlfn.IFNA(IF($D382=2,LOOKUP($F382,{0.1,0.2,0.3,0.4,0.5,0.6,0.7,0.8,0.9,1},{24,36,48,60,72,84,96,108,120,132}),""),"")</f>
        <v/>
      </c>
      <c r="X382" s="132" t="str">
        <f>_xlfn.IFNA(IF($D382=3,LOOKUP($F382,{0.1,0.2,0.3,0.4,0.5,0.6,0.7,0.8,0.9,1},{25,37,49,61,73,85,97,109,121,133}),""),"")</f>
        <v/>
      </c>
      <c r="Y382" s="132" t="str">
        <f>_xlfn.IFNA(IF($D382=4,LOOKUP($F382,{0.1,0.2,0.3,0.4,0.5,0.6,0.7,0.8,0.9,1},{26,38,50,62,74,86,98,110,122,134}),""),"")</f>
        <v/>
      </c>
      <c r="Z382" s="132" t="str">
        <f>_xlfn.IFNA(IF($D382=5,LOOKUP($F382,{0.1,0.2,0.3,0.4,0.5,0.6,0.7,0.8,0.9,1},{27,39,51,63,75,87,99,111,123,135}),""),"")</f>
        <v/>
      </c>
      <c r="AA382" s="132">
        <f t="shared" si="51"/>
        <v>0</v>
      </c>
      <c r="AB382" s="132" t="str">
        <f t="shared" si="52"/>
        <v>00</v>
      </c>
      <c r="AC382" s="82" t="e">
        <f>VLOOKUP(AB382,'AMI Ref'!T:U,2,FALSE)</f>
        <v>#N/A</v>
      </c>
      <c r="AD382" s="124"/>
      <c r="AE382" s="81" t="str">
        <f>_xlfn.IFNA(IF($D382=0,IF($J382="Not Paid by Tenant",0,INDEX('AMI Ref'!$K$5:$N$5,MATCH($J382,{"Oil","Gas","Electric - Other","ELECTRIC - HEAT PUMP"},0))),0),"")</f>
        <v/>
      </c>
      <c r="AF382" s="81">
        <f>_xlfn.IFNA(IF($D382=1,IF($J382="Not Paid by Tenant",0,INDEX('AMI Ref'!$K$6:$N$6,MATCH($J382,{"Oil","Gas","Electric - Other","ELECTRIC - HEAT PUMP"},0))),0),"")</f>
        <v>0</v>
      </c>
      <c r="AG382" s="81">
        <f>_xlfn.IFNA(IF($D382=2,IF($J382="Not Paid by Tenant",0,INDEX('AMI Ref'!$K$7:$N$7,MATCH($J382,{"Oil","Gas","Electric - Other","ELECTRIC - HEAT PUMP"},0))),0),"")</f>
        <v>0</v>
      </c>
      <c r="AH382" s="81">
        <f>_xlfn.IFNA(IF($D382=3,IF($J382="Not Paid by Tenant",0,INDEX('AMI Ref'!$K$8:$N$8,MATCH($J382,{"Oil","Gas","Electric - Other","ELECTRIC - HEAT PUMP"},0))),0),"")</f>
        <v>0</v>
      </c>
      <c r="AI382" s="81">
        <f>_xlfn.IFNA(IF($D382=4,IF($J382="Not Paid by Tenant",0,INDEX('AMI Ref'!$K$9:$N$9,MATCH($J382,{"Oil","Gas","Electric - Other","ELECTRIC - HEAT PUMP"},0))),0),"")</f>
        <v>0</v>
      </c>
      <c r="AJ382" s="81">
        <f>_xlfn.IFNA(IF($D382=5,IF($J382="Not Paid by Tenant",0,INDEX('AMI Ref'!$K$10:$N$10,MATCH($J382,{"Oil","Gas","Electric - Other","ELECTRIC - HEAT PUMP"},0))),0),"")</f>
        <v>0</v>
      </c>
      <c r="AK382" s="128"/>
      <c r="AL382" s="81" t="str">
        <f>_xlfn.IFNA(IF($D382=0,IF($K382="Not Paid by Tenant",0,INDEX('AMI Ref'!$O$5:$R$5,MATCH($K382,{"Oil","Gas","Electric - Other","Electric ccASHP - split"},0))),0),"")</f>
        <v/>
      </c>
      <c r="AM382" s="81">
        <f>_xlfn.IFNA(IF($D382=1,IF($K382="Not Paid by Tenant",0,INDEX('AMI Ref'!$O$6:$R$6,MATCH($K382,{"Oil","Gas","Electric - Other","Electric ccASHP - split"},0))),0),"")</f>
        <v>0</v>
      </c>
      <c r="AN382" s="81">
        <f>_xlfn.IFNA(IF($D382=2,IF($K382="Not Paid by Tenant",0,INDEX('AMI Ref'!$O$7:$R$7,MATCH($K382,{"Oil","Gas","Electric - Other","Electric ccASHP - split"},0))),0),"")</f>
        <v>0</v>
      </c>
      <c r="AO382" s="81">
        <f>_xlfn.IFNA(IF($D382=3,IF($K382="Not Paid by Tenant",0,INDEX('AMI Ref'!$O$8:$R$8,MATCH($K382,{"Oil","Gas","Electric - Other","Electric ccASHP - split"},0))),0),"")</f>
        <v>0</v>
      </c>
      <c r="AP382" s="81">
        <f>_xlfn.IFNA(IF($D382=4,IF($K382="Not Paid by Tenant",0,INDEX('AMI Ref'!$O$9:$R$9,MATCH($K382,{"Oil","Gas","Electric - Other","Electric ccASHP - split"},0))),0),"")</f>
        <v>0</v>
      </c>
      <c r="AQ382" s="81">
        <f>_xlfn.IFNA(IF($D382=5,IF($K382="Not Paid by Tenant",0,INDEX('AMI Ref'!$O$10:$R$10,MATCH($K382,{"Oil","Gas","Electric - Other","Electric ccASHP - split"},0))),0),"")</f>
        <v>0</v>
      </c>
      <c r="AR382" s="124">
        <f t="shared" si="53"/>
        <v>0</v>
      </c>
      <c r="AS382" s="123" t="e">
        <f t="shared" si="54"/>
        <v>#N/A</v>
      </c>
    </row>
    <row r="383" spans="1:45" ht="12.95" customHeight="1" x14ac:dyDescent="0.2">
      <c r="A383" s="130">
        <v>381</v>
      </c>
      <c r="B383" s="177">
        <f>IF(OR(COUNTIF($B$2:$B382,Input!$F399)&lt;1,COUNTIF($O$2:$O382,Input!$C399)&lt;1),Input!F399,0)</f>
        <v>0</v>
      </c>
      <c r="C383" s="177">
        <f>IF(OR(COUNTIF($B$2:$B382,Input!$F399)&lt;1,COUNTIF($O$2:$O382,Input!$C399)&lt;1),Input!G399,0)</f>
        <v>0</v>
      </c>
      <c r="D383" s="177">
        <f>IF(OR(COUNTIF($B$2:$B382,Input!$F399)&lt;1,COUNTIF($O$2:$O382,Input!$C399)&lt;1),Input!H399,0)</f>
        <v>0</v>
      </c>
      <c r="E383" s="177">
        <f>IF(OR(COUNTIF($B$2:$B382,Input!$F399)&lt;1,COUNTIF($O$2:$O382,Input!$C399)&lt;1),Input!I399,0)</f>
        <v>0</v>
      </c>
      <c r="F383" s="177">
        <f>IF(OR(COUNTIF($B$2:$B382,Input!$F399)&lt;1,COUNTIF($O$2:$O382,Input!$C399)&lt;1),Input!J399,0)</f>
        <v>0</v>
      </c>
      <c r="G383" s="177">
        <f>IF(OR(COUNTIF($B$2:$B382,Input!$F399)&lt;1,COUNTIF($O$2:$O382,Input!$C399)&lt;1),Input!K399,0)</f>
        <v>0</v>
      </c>
      <c r="H383" s="177">
        <f>IF(OR(COUNTIF($B$2:$B382,Input!$F399)&lt;1,COUNTIF($O$2:$O382,Input!$C399)&lt;1),Input!L399,0)</f>
        <v>0</v>
      </c>
      <c r="I383" s="177">
        <f>IF(OR(COUNTIF($B$2:$B382,Input!$F399)&lt;1,COUNTIF($O$2:$O382,Input!$C399)&lt;1),Input!M399,0)</f>
        <v>0</v>
      </c>
      <c r="J383" s="177">
        <f>IF(OR(COUNTIF($B$2:$B382,Input!$F399)&lt;1,COUNTIF($O$2:$O382,Input!$C399)&lt;1),Input!N399,0)</f>
        <v>0</v>
      </c>
      <c r="K383" s="177">
        <f>IF(OR(COUNTIF($B$2:$B382,Input!$F399)&lt;1,COUNTIF($O$2:$O382,Input!$C399)&lt;1),Input!O399,0)</f>
        <v>0</v>
      </c>
      <c r="L383" s="177">
        <f>IF(OR(COUNTIF($B$2:$B382,Input!$F399)&lt;1,COUNTIF($O$2:$O382,Input!$C399)&lt;1),Input!P399,0)</f>
        <v>0</v>
      </c>
      <c r="M383" s="129" t="str">
        <f t="shared" si="50"/>
        <v/>
      </c>
      <c r="N383" s="161">
        <f t="shared" si="48"/>
        <v>0</v>
      </c>
      <c r="O383" s="168">
        <f>Input!C399</f>
        <v>0</v>
      </c>
      <c r="P383" s="168"/>
      <c r="R383" s="131">
        <f t="shared" si="49"/>
        <v>0</v>
      </c>
      <c r="S383" s="133" t="str">
        <f t="shared" si="47"/>
        <v xml:space="preserve"> </v>
      </c>
      <c r="T383" s="133"/>
      <c r="U383" s="132" t="str">
        <f>_xlfn.IFNA(IF($D383=0,LOOKUP($F383,{0.1,0.2,0.3,0.4,0.5,0.6,0.7,0.8,0.9,1},{22,34,46,58,70,82,94,106,118,130}),""),"")</f>
        <v/>
      </c>
      <c r="V383" s="132" t="str">
        <f>_xlfn.IFNA(IF($D383=1,LOOKUP($F383,{0.1,0.2,0.3,0.4,0.5,0.6,0.7,0.8,0.9,1},{23,35,47,59,71,83,95,107,119,131}),""),"")</f>
        <v/>
      </c>
      <c r="W383" s="132" t="str">
        <f>_xlfn.IFNA(IF($D383=2,LOOKUP($F383,{0.1,0.2,0.3,0.4,0.5,0.6,0.7,0.8,0.9,1},{24,36,48,60,72,84,96,108,120,132}),""),"")</f>
        <v/>
      </c>
      <c r="X383" s="132" t="str">
        <f>_xlfn.IFNA(IF($D383=3,LOOKUP($F383,{0.1,0.2,0.3,0.4,0.5,0.6,0.7,0.8,0.9,1},{25,37,49,61,73,85,97,109,121,133}),""),"")</f>
        <v/>
      </c>
      <c r="Y383" s="132" t="str">
        <f>_xlfn.IFNA(IF($D383=4,LOOKUP($F383,{0.1,0.2,0.3,0.4,0.5,0.6,0.7,0.8,0.9,1},{26,38,50,62,74,86,98,110,122,134}),""),"")</f>
        <v/>
      </c>
      <c r="Z383" s="132" t="str">
        <f>_xlfn.IFNA(IF($D383=5,LOOKUP($F383,{0.1,0.2,0.3,0.4,0.5,0.6,0.7,0.8,0.9,1},{27,39,51,63,75,87,99,111,123,135}),""),"")</f>
        <v/>
      </c>
      <c r="AA383" s="132">
        <f t="shared" si="51"/>
        <v>0</v>
      </c>
      <c r="AB383" s="132" t="str">
        <f t="shared" si="52"/>
        <v>00</v>
      </c>
      <c r="AC383" s="82" t="e">
        <f>VLOOKUP(AB383,'AMI Ref'!T:U,2,FALSE)</f>
        <v>#N/A</v>
      </c>
      <c r="AD383" s="124"/>
      <c r="AE383" s="81" t="str">
        <f>_xlfn.IFNA(IF($D383=0,IF($J383="Not Paid by Tenant",0,INDEX('AMI Ref'!$K$5:$N$5,MATCH($J383,{"Oil","Gas","Electric - Other","ELECTRIC - HEAT PUMP"},0))),0),"")</f>
        <v/>
      </c>
      <c r="AF383" s="81">
        <f>_xlfn.IFNA(IF($D383=1,IF($J383="Not Paid by Tenant",0,INDEX('AMI Ref'!$K$6:$N$6,MATCH($J383,{"Oil","Gas","Electric - Other","ELECTRIC - HEAT PUMP"},0))),0),"")</f>
        <v>0</v>
      </c>
      <c r="AG383" s="81">
        <f>_xlfn.IFNA(IF($D383=2,IF($J383="Not Paid by Tenant",0,INDEX('AMI Ref'!$K$7:$N$7,MATCH($J383,{"Oil","Gas","Electric - Other","ELECTRIC - HEAT PUMP"},0))),0),"")</f>
        <v>0</v>
      </c>
      <c r="AH383" s="81">
        <f>_xlfn.IFNA(IF($D383=3,IF($J383="Not Paid by Tenant",0,INDEX('AMI Ref'!$K$8:$N$8,MATCH($J383,{"Oil","Gas","Electric - Other","ELECTRIC - HEAT PUMP"},0))),0),"")</f>
        <v>0</v>
      </c>
      <c r="AI383" s="81">
        <f>_xlfn.IFNA(IF($D383=4,IF($J383="Not Paid by Tenant",0,INDEX('AMI Ref'!$K$9:$N$9,MATCH($J383,{"Oil","Gas","Electric - Other","ELECTRIC - HEAT PUMP"},0))),0),"")</f>
        <v>0</v>
      </c>
      <c r="AJ383" s="81">
        <f>_xlfn.IFNA(IF($D383=5,IF($J383="Not Paid by Tenant",0,INDEX('AMI Ref'!$K$10:$N$10,MATCH($J383,{"Oil","Gas","Electric - Other","ELECTRIC - HEAT PUMP"},0))),0),"")</f>
        <v>0</v>
      </c>
      <c r="AK383" s="128"/>
      <c r="AL383" s="81" t="str">
        <f>_xlfn.IFNA(IF($D383=0,IF($K383="Not Paid by Tenant",0,INDEX('AMI Ref'!$O$5:$R$5,MATCH($K383,{"Oil","Gas","Electric - Other","Electric ccASHP - split"},0))),0),"")</f>
        <v/>
      </c>
      <c r="AM383" s="81">
        <f>_xlfn.IFNA(IF($D383=1,IF($K383="Not Paid by Tenant",0,INDEX('AMI Ref'!$O$6:$R$6,MATCH($K383,{"Oil","Gas","Electric - Other","Electric ccASHP - split"},0))),0),"")</f>
        <v>0</v>
      </c>
      <c r="AN383" s="81">
        <f>_xlfn.IFNA(IF($D383=2,IF($K383="Not Paid by Tenant",0,INDEX('AMI Ref'!$O$7:$R$7,MATCH($K383,{"Oil","Gas","Electric - Other","Electric ccASHP - split"},0))),0),"")</f>
        <v>0</v>
      </c>
      <c r="AO383" s="81">
        <f>_xlfn.IFNA(IF($D383=3,IF($K383="Not Paid by Tenant",0,INDEX('AMI Ref'!$O$8:$R$8,MATCH($K383,{"Oil","Gas","Electric - Other","Electric ccASHP - split"},0))),0),"")</f>
        <v>0</v>
      </c>
      <c r="AP383" s="81">
        <f>_xlfn.IFNA(IF($D383=4,IF($K383="Not Paid by Tenant",0,INDEX('AMI Ref'!$O$9:$R$9,MATCH($K383,{"Oil","Gas","Electric - Other","Electric ccASHP - split"},0))),0),"")</f>
        <v>0</v>
      </c>
      <c r="AQ383" s="81">
        <f>_xlfn.IFNA(IF($D383=5,IF($K383="Not Paid by Tenant",0,INDEX('AMI Ref'!$O$10:$R$10,MATCH($K383,{"Oil","Gas","Electric - Other","Electric ccASHP - split"},0))),0),"")</f>
        <v>0</v>
      </c>
      <c r="AR383" s="124">
        <f t="shared" si="53"/>
        <v>0</v>
      </c>
      <c r="AS383" s="123" t="e">
        <f t="shared" si="54"/>
        <v>#N/A</v>
      </c>
    </row>
    <row r="384" spans="1:45" ht="12.95" customHeight="1" x14ac:dyDescent="0.2">
      <c r="A384" s="130">
        <v>382</v>
      </c>
      <c r="B384" s="177">
        <f>IF(OR(COUNTIF($B$2:$B383,Input!$F400)&lt;1,COUNTIF($O$2:$O383,Input!$C400)&lt;1),Input!F400,0)</f>
        <v>0</v>
      </c>
      <c r="C384" s="177">
        <f>IF(OR(COUNTIF($B$2:$B383,Input!$F400)&lt;1,COUNTIF($O$2:$O383,Input!$C400)&lt;1),Input!G400,0)</f>
        <v>0</v>
      </c>
      <c r="D384" s="177">
        <f>IF(OR(COUNTIF($B$2:$B383,Input!$F400)&lt;1,COUNTIF($O$2:$O383,Input!$C400)&lt;1),Input!H400,0)</f>
        <v>0</v>
      </c>
      <c r="E384" s="177">
        <f>IF(OR(COUNTIF($B$2:$B383,Input!$F400)&lt;1,COUNTIF($O$2:$O383,Input!$C400)&lt;1),Input!I400,0)</f>
        <v>0</v>
      </c>
      <c r="F384" s="177">
        <f>IF(OR(COUNTIF($B$2:$B383,Input!$F400)&lt;1,COUNTIF($O$2:$O383,Input!$C400)&lt;1),Input!J400,0)</f>
        <v>0</v>
      </c>
      <c r="G384" s="177">
        <f>IF(OR(COUNTIF($B$2:$B383,Input!$F400)&lt;1,COUNTIF($O$2:$O383,Input!$C400)&lt;1),Input!K400,0)</f>
        <v>0</v>
      </c>
      <c r="H384" s="177">
        <f>IF(OR(COUNTIF($B$2:$B383,Input!$F400)&lt;1,COUNTIF($O$2:$O383,Input!$C400)&lt;1),Input!L400,0)</f>
        <v>0</v>
      </c>
      <c r="I384" s="177">
        <f>IF(OR(COUNTIF($B$2:$B383,Input!$F400)&lt;1,COUNTIF($O$2:$O383,Input!$C400)&lt;1),Input!M400,0)</f>
        <v>0</v>
      </c>
      <c r="J384" s="177">
        <f>IF(OR(COUNTIF($B$2:$B383,Input!$F400)&lt;1,COUNTIF($O$2:$O383,Input!$C400)&lt;1),Input!N400,0)</f>
        <v>0</v>
      </c>
      <c r="K384" s="177">
        <f>IF(OR(COUNTIF($B$2:$B383,Input!$F400)&lt;1,COUNTIF($O$2:$O383,Input!$C400)&lt;1),Input!O400,0)</f>
        <v>0</v>
      </c>
      <c r="L384" s="177">
        <f>IF(OR(COUNTIF($B$2:$B383,Input!$F400)&lt;1,COUNTIF($O$2:$O383,Input!$C400)&lt;1),Input!P400,0)</f>
        <v>0</v>
      </c>
      <c r="M384" s="129" t="str">
        <f t="shared" si="50"/>
        <v/>
      </c>
      <c r="N384" s="161">
        <f t="shared" si="48"/>
        <v>0</v>
      </c>
      <c r="O384" s="168">
        <f>Input!C400</f>
        <v>0</v>
      </c>
      <c r="P384" s="168"/>
      <c r="R384" s="131">
        <f t="shared" si="49"/>
        <v>0</v>
      </c>
      <c r="S384" s="133" t="str">
        <f t="shared" si="47"/>
        <v xml:space="preserve"> </v>
      </c>
      <c r="T384" s="133"/>
      <c r="U384" s="132" t="str">
        <f>_xlfn.IFNA(IF($D384=0,LOOKUP($F384,{0.1,0.2,0.3,0.4,0.5,0.6,0.7,0.8,0.9,1},{22,34,46,58,70,82,94,106,118,130}),""),"")</f>
        <v/>
      </c>
      <c r="V384" s="132" t="str">
        <f>_xlfn.IFNA(IF($D384=1,LOOKUP($F384,{0.1,0.2,0.3,0.4,0.5,0.6,0.7,0.8,0.9,1},{23,35,47,59,71,83,95,107,119,131}),""),"")</f>
        <v/>
      </c>
      <c r="W384" s="132" t="str">
        <f>_xlfn.IFNA(IF($D384=2,LOOKUP($F384,{0.1,0.2,0.3,0.4,0.5,0.6,0.7,0.8,0.9,1},{24,36,48,60,72,84,96,108,120,132}),""),"")</f>
        <v/>
      </c>
      <c r="X384" s="132" t="str">
        <f>_xlfn.IFNA(IF($D384=3,LOOKUP($F384,{0.1,0.2,0.3,0.4,0.5,0.6,0.7,0.8,0.9,1},{25,37,49,61,73,85,97,109,121,133}),""),"")</f>
        <v/>
      </c>
      <c r="Y384" s="132" t="str">
        <f>_xlfn.IFNA(IF($D384=4,LOOKUP($F384,{0.1,0.2,0.3,0.4,0.5,0.6,0.7,0.8,0.9,1},{26,38,50,62,74,86,98,110,122,134}),""),"")</f>
        <v/>
      </c>
      <c r="Z384" s="132" t="str">
        <f>_xlfn.IFNA(IF($D384=5,LOOKUP($F384,{0.1,0.2,0.3,0.4,0.5,0.6,0.7,0.8,0.9,1},{27,39,51,63,75,87,99,111,123,135}),""),"")</f>
        <v/>
      </c>
      <c r="AA384" s="132">
        <f t="shared" si="51"/>
        <v>0</v>
      </c>
      <c r="AB384" s="132" t="str">
        <f t="shared" si="52"/>
        <v>00</v>
      </c>
      <c r="AC384" s="82" t="e">
        <f>VLOOKUP(AB384,'AMI Ref'!T:U,2,FALSE)</f>
        <v>#N/A</v>
      </c>
      <c r="AD384" s="124"/>
      <c r="AE384" s="81" t="str">
        <f>_xlfn.IFNA(IF($D384=0,IF($J384="Not Paid by Tenant",0,INDEX('AMI Ref'!$K$5:$N$5,MATCH($J384,{"Oil","Gas","Electric - Other","ELECTRIC - HEAT PUMP"},0))),0),"")</f>
        <v/>
      </c>
      <c r="AF384" s="81">
        <f>_xlfn.IFNA(IF($D384=1,IF($J384="Not Paid by Tenant",0,INDEX('AMI Ref'!$K$6:$N$6,MATCH($J384,{"Oil","Gas","Electric - Other","ELECTRIC - HEAT PUMP"},0))),0),"")</f>
        <v>0</v>
      </c>
      <c r="AG384" s="81">
        <f>_xlfn.IFNA(IF($D384=2,IF($J384="Not Paid by Tenant",0,INDEX('AMI Ref'!$K$7:$N$7,MATCH($J384,{"Oil","Gas","Electric - Other","ELECTRIC - HEAT PUMP"},0))),0),"")</f>
        <v>0</v>
      </c>
      <c r="AH384" s="81">
        <f>_xlfn.IFNA(IF($D384=3,IF($J384="Not Paid by Tenant",0,INDEX('AMI Ref'!$K$8:$N$8,MATCH($J384,{"Oil","Gas","Electric - Other","ELECTRIC - HEAT PUMP"},0))),0),"")</f>
        <v>0</v>
      </c>
      <c r="AI384" s="81">
        <f>_xlfn.IFNA(IF($D384=4,IF($J384="Not Paid by Tenant",0,INDEX('AMI Ref'!$K$9:$N$9,MATCH($J384,{"Oil","Gas","Electric - Other","ELECTRIC - HEAT PUMP"},0))),0),"")</f>
        <v>0</v>
      </c>
      <c r="AJ384" s="81">
        <f>_xlfn.IFNA(IF($D384=5,IF($J384="Not Paid by Tenant",0,INDEX('AMI Ref'!$K$10:$N$10,MATCH($J384,{"Oil","Gas","Electric - Other","ELECTRIC - HEAT PUMP"},0))),0),"")</f>
        <v>0</v>
      </c>
      <c r="AK384" s="128"/>
      <c r="AL384" s="81" t="str">
        <f>_xlfn.IFNA(IF($D384=0,IF($K384="Not Paid by Tenant",0,INDEX('AMI Ref'!$O$5:$R$5,MATCH($K384,{"Oil","Gas","Electric - Other","Electric ccASHP - split"},0))),0),"")</f>
        <v/>
      </c>
      <c r="AM384" s="81">
        <f>_xlfn.IFNA(IF($D384=1,IF($K384="Not Paid by Tenant",0,INDEX('AMI Ref'!$O$6:$R$6,MATCH($K384,{"Oil","Gas","Electric - Other","Electric ccASHP - split"},0))),0),"")</f>
        <v>0</v>
      </c>
      <c r="AN384" s="81">
        <f>_xlfn.IFNA(IF($D384=2,IF($K384="Not Paid by Tenant",0,INDEX('AMI Ref'!$O$7:$R$7,MATCH($K384,{"Oil","Gas","Electric - Other","Electric ccASHP - split"},0))),0),"")</f>
        <v>0</v>
      </c>
      <c r="AO384" s="81">
        <f>_xlfn.IFNA(IF($D384=3,IF($K384="Not Paid by Tenant",0,INDEX('AMI Ref'!$O$8:$R$8,MATCH($K384,{"Oil","Gas","Electric - Other","Electric ccASHP - split"},0))),0),"")</f>
        <v>0</v>
      </c>
      <c r="AP384" s="81">
        <f>_xlfn.IFNA(IF($D384=4,IF($K384="Not Paid by Tenant",0,INDEX('AMI Ref'!$O$9:$R$9,MATCH($K384,{"Oil","Gas","Electric - Other","Electric ccASHP - split"},0))),0),"")</f>
        <v>0</v>
      </c>
      <c r="AQ384" s="81">
        <f>_xlfn.IFNA(IF($D384=5,IF($K384="Not Paid by Tenant",0,INDEX('AMI Ref'!$O$10:$R$10,MATCH($K384,{"Oil","Gas","Electric - Other","Electric ccASHP - split"},0))),0),"")</f>
        <v>0</v>
      </c>
      <c r="AR384" s="124">
        <f t="shared" si="53"/>
        <v>0</v>
      </c>
      <c r="AS384" s="123" t="e">
        <f t="shared" si="54"/>
        <v>#N/A</v>
      </c>
    </row>
    <row r="385" spans="1:45" ht="12.95" customHeight="1" x14ac:dyDescent="0.2">
      <c r="A385" s="130">
        <v>383</v>
      </c>
      <c r="B385" s="177">
        <f>IF(OR(COUNTIF($B$2:$B384,Input!$F401)&lt;1,COUNTIF($O$2:$O384,Input!$C401)&lt;1),Input!F401,0)</f>
        <v>0</v>
      </c>
      <c r="C385" s="177">
        <f>IF(OR(COUNTIF($B$2:$B384,Input!$F401)&lt;1,COUNTIF($O$2:$O384,Input!$C401)&lt;1),Input!G401,0)</f>
        <v>0</v>
      </c>
      <c r="D385" s="177">
        <f>IF(OR(COUNTIF($B$2:$B384,Input!$F401)&lt;1,COUNTIF($O$2:$O384,Input!$C401)&lt;1),Input!H401,0)</f>
        <v>0</v>
      </c>
      <c r="E385" s="177">
        <f>IF(OR(COUNTIF($B$2:$B384,Input!$F401)&lt;1,COUNTIF($O$2:$O384,Input!$C401)&lt;1),Input!I401,0)</f>
        <v>0</v>
      </c>
      <c r="F385" s="177">
        <f>IF(OR(COUNTIF($B$2:$B384,Input!$F401)&lt;1,COUNTIF($O$2:$O384,Input!$C401)&lt;1),Input!J401,0)</f>
        <v>0</v>
      </c>
      <c r="G385" s="177">
        <f>IF(OR(COUNTIF($B$2:$B384,Input!$F401)&lt;1,COUNTIF($O$2:$O384,Input!$C401)&lt;1),Input!K401,0)</f>
        <v>0</v>
      </c>
      <c r="H385" s="177">
        <f>IF(OR(COUNTIF($B$2:$B384,Input!$F401)&lt;1,COUNTIF($O$2:$O384,Input!$C401)&lt;1),Input!L401,0)</f>
        <v>0</v>
      </c>
      <c r="I385" s="177">
        <f>IF(OR(COUNTIF($B$2:$B384,Input!$F401)&lt;1,COUNTIF($O$2:$O384,Input!$C401)&lt;1),Input!M401,0)</f>
        <v>0</v>
      </c>
      <c r="J385" s="177">
        <f>IF(OR(COUNTIF($B$2:$B384,Input!$F401)&lt;1,COUNTIF($O$2:$O384,Input!$C401)&lt;1),Input!N401,0)</f>
        <v>0</v>
      </c>
      <c r="K385" s="177">
        <f>IF(OR(COUNTIF($B$2:$B384,Input!$F401)&lt;1,COUNTIF($O$2:$O384,Input!$C401)&lt;1),Input!O401,0)</f>
        <v>0</v>
      </c>
      <c r="L385" s="177">
        <f>IF(OR(COUNTIF($B$2:$B384,Input!$F401)&lt;1,COUNTIF($O$2:$O384,Input!$C401)&lt;1),Input!P401,0)</f>
        <v>0</v>
      </c>
      <c r="M385" s="129" t="str">
        <f t="shared" si="50"/>
        <v/>
      </c>
      <c r="N385" s="161">
        <f t="shared" si="48"/>
        <v>0</v>
      </c>
      <c r="O385" s="168">
        <f>Input!C401</f>
        <v>0</v>
      </c>
      <c r="P385" s="168"/>
      <c r="R385" s="131">
        <f t="shared" si="49"/>
        <v>0</v>
      </c>
      <c r="S385" s="133" t="str">
        <f t="shared" si="47"/>
        <v xml:space="preserve"> </v>
      </c>
      <c r="T385" s="133"/>
      <c r="U385" s="132" t="str">
        <f>_xlfn.IFNA(IF($D385=0,LOOKUP($F385,{0.1,0.2,0.3,0.4,0.5,0.6,0.7,0.8,0.9,1},{22,34,46,58,70,82,94,106,118,130}),""),"")</f>
        <v/>
      </c>
      <c r="V385" s="132" t="str">
        <f>_xlfn.IFNA(IF($D385=1,LOOKUP($F385,{0.1,0.2,0.3,0.4,0.5,0.6,0.7,0.8,0.9,1},{23,35,47,59,71,83,95,107,119,131}),""),"")</f>
        <v/>
      </c>
      <c r="W385" s="132" t="str">
        <f>_xlfn.IFNA(IF($D385=2,LOOKUP($F385,{0.1,0.2,0.3,0.4,0.5,0.6,0.7,0.8,0.9,1},{24,36,48,60,72,84,96,108,120,132}),""),"")</f>
        <v/>
      </c>
      <c r="X385" s="132" t="str">
        <f>_xlfn.IFNA(IF($D385=3,LOOKUP($F385,{0.1,0.2,0.3,0.4,0.5,0.6,0.7,0.8,0.9,1},{25,37,49,61,73,85,97,109,121,133}),""),"")</f>
        <v/>
      </c>
      <c r="Y385" s="132" t="str">
        <f>_xlfn.IFNA(IF($D385=4,LOOKUP($F385,{0.1,0.2,0.3,0.4,0.5,0.6,0.7,0.8,0.9,1},{26,38,50,62,74,86,98,110,122,134}),""),"")</f>
        <v/>
      </c>
      <c r="Z385" s="132" t="str">
        <f>_xlfn.IFNA(IF($D385=5,LOOKUP($F385,{0.1,0.2,0.3,0.4,0.5,0.6,0.7,0.8,0.9,1},{27,39,51,63,75,87,99,111,123,135}),""),"")</f>
        <v/>
      </c>
      <c r="AA385" s="132">
        <f t="shared" si="51"/>
        <v>0</v>
      </c>
      <c r="AB385" s="132" t="str">
        <f t="shared" si="52"/>
        <v>00</v>
      </c>
      <c r="AC385" s="82" t="e">
        <f>VLOOKUP(AB385,'AMI Ref'!T:U,2,FALSE)</f>
        <v>#N/A</v>
      </c>
      <c r="AD385" s="124"/>
      <c r="AE385" s="81" t="str">
        <f>_xlfn.IFNA(IF($D385=0,IF($J385="Not Paid by Tenant",0,INDEX('AMI Ref'!$K$5:$N$5,MATCH($J385,{"Oil","Gas","Electric - Other","ELECTRIC - HEAT PUMP"},0))),0),"")</f>
        <v/>
      </c>
      <c r="AF385" s="81">
        <f>_xlfn.IFNA(IF($D385=1,IF($J385="Not Paid by Tenant",0,INDEX('AMI Ref'!$K$6:$N$6,MATCH($J385,{"Oil","Gas","Electric - Other","ELECTRIC - HEAT PUMP"},0))),0),"")</f>
        <v>0</v>
      </c>
      <c r="AG385" s="81">
        <f>_xlfn.IFNA(IF($D385=2,IF($J385="Not Paid by Tenant",0,INDEX('AMI Ref'!$K$7:$N$7,MATCH($J385,{"Oil","Gas","Electric - Other","ELECTRIC - HEAT PUMP"},0))),0),"")</f>
        <v>0</v>
      </c>
      <c r="AH385" s="81">
        <f>_xlfn.IFNA(IF($D385=3,IF($J385="Not Paid by Tenant",0,INDEX('AMI Ref'!$K$8:$N$8,MATCH($J385,{"Oil","Gas","Electric - Other","ELECTRIC - HEAT PUMP"},0))),0),"")</f>
        <v>0</v>
      </c>
      <c r="AI385" s="81">
        <f>_xlfn.IFNA(IF($D385=4,IF($J385="Not Paid by Tenant",0,INDEX('AMI Ref'!$K$9:$N$9,MATCH($J385,{"Oil","Gas","Electric - Other","ELECTRIC - HEAT PUMP"},0))),0),"")</f>
        <v>0</v>
      </c>
      <c r="AJ385" s="81">
        <f>_xlfn.IFNA(IF($D385=5,IF($J385="Not Paid by Tenant",0,INDEX('AMI Ref'!$K$10:$N$10,MATCH($J385,{"Oil","Gas","Electric - Other","ELECTRIC - HEAT PUMP"},0))),0),"")</f>
        <v>0</v>
      </c>
      <c r="AK385" s="128"/>
      <c r="AL385" s="81" t="str">
        <f>_xlfn.IFNA(IF($D385=0,IF($K385="Not Paid by Tenant",0,INDEX('AMI Ref'!$O$5:$R$5,MATCH($K385,{"Oil","Gas","Electric - Other","Electric ccASHP - split"},0))),0),"")</f>
        <v/>
      </c>
      <c r="AM385" s="81">
        <f>_xlfn.IFNA(IF($D385=1,IF($K385="Not Paid by Tenant",0,INDEX('AMI Ref'!$O$6:$R$6,MATCH($K385,{"Oil","Gas","Electric - Other","Electric ccASHP - split"},0))),0),"")</f>
        <v>0</v>
      </c>
      <c r="AN385" s="81">
        <f>_xlfn.IFNA(IF($D385=2,IF($K385="Not Paid by Tenant",0,INDEX('AMI Ref'!$O$7:$R$7,MATCH($K385,{"Oil","Gas","Electric - Other","Electric ccASHP - split"},0))),0),"")</f>
        <v>0</v>
      </c>
      <c r="AO385" s="81">
        <f>_xlfn.IFNA(IF($D385=3,IF($K385="Not Paid by Tenant",0,INDEX('AMI Ref'!$O$8:$R$8,MATCH($K385,{"Oil","Gas","Electric - Other","Electric ccASHP - split"},0))),0),"")</f>
        <v>0</v>
      </c>
      <c r="AP385" s="81">
        <f>_xlfn.IFNA(IF($D385=4,IF($K385="Not Paid by Tenant",0,INDEX('AMI Ref'!$O$9:$R$9,MATCH($K385,{"Oil","Gas","Electric - Other","Electric ccASHP - split"},0))),0),"")</f>
        <v>0</v>
      </c>
      <c r="AQ385" s="81">
        <f>_xlfn.IFNA(IF($D385=5,IF($K385="Not Paid by Tenant",0,INDEX('AMI Ref'!$O$10:$R$10,MATCH($K385,{"Oil","Gas","Electric - Other","Electric ccASHP - split"},0))),0),"")</f>
        <v>0</v>
      </c>
      <c r="AR385" s="124">
        <f t="shared" si="53"/>
        <v>0</v>
      </c>
      <c r="AS385" s="123" t="e">
        <f t="shared" si="54"/>
        <v>#N/A</v>
      </c>
    </row>
    <row r="386" spans="1:45" ht="12.95" customHeight="1" x14ac:dyDescent="0.2">
      <c r="A386" s="130">
        <v>384</v>
      </c>
      <c r="B386" s="177">
        <f>IF(OR(COUNTIF($B$2:$B385,Input!$F402)&lt;1,COUNTIF($O$2:$O385,Input!$C402)&lt;1),Input!F402,0)</f>
        <v>0</v>
      </c>
      <c r="C386" s="177">
        <f>IF(OR(COUNTIF($B$2:$B385,Input!$F402)&lt;1,COUNTIF($O$2:$O385,Input!$C402)&lt;1),Input!G402,0)</f>
        <v>0</v>
      </c>
      <c r="D386" s="177">
        <f>IF(OR(COUNTIF($B$2:$B385,Input!$F402)&lt;1,COUNTIF($O$2:$O385,Input!$C402)&lt;1),Input!H402,0)</f>
        <v>0</v>
      </c>
      <c r="E386" s="177">
        <f>IF(OR(COUNTIF($B$2:$B385,Input!$F402)&lt;1,COUNTIF($O$2:$O385,Input!$C402)&lt;1),Input!I402,0)</f>
        <v>0</v>
      </c>
      <c r="F386" s="177">
        <f>IF(OR(COUNTIF($B$2:$B385,Input!$F402)&lt;1,COUNTIF($O$2:$O385,Input!$C402)&lt;1),Input!J402,0)</f>
        <v>0</v>
      </c>
      <c r="G386" s="177">
        <f>IF(OR(COUNTIF($B$2:$B385,Input!$F402)&lt;1,COUNTIF($O$2:$O385,Input!$C402)&lt;1),Input!K402,0)</f>
        <v>0</v>
      </c>
      <c r="H386" s="177">
        <f>IF(OR(COUNTIF($B$2:$B385,Input!$F402)&lt;1,COUNTIF($O$2:$O385,Input!$C402)&lt;1),Input!L402,0)</f>
        <v>0</v>
      </c>
      <c r="I386" s="177">
        <f>IF(OR(COUNTIF($B$2:$B385,Input!$F402)&lt;1,COUNTIF($O$2:$O385,Input!$C402)&lt;1),Input!M402,0)</f>
        <v>0</v>
      </c>
      <c r="J386" s="177">
        <f>IF(OR(COUNTIF($B$2:$B385,Input!$F402)&lt;1,COUNTIF($O$2:$O385,Input!$C402)&lt;1),Input!N402,0)</f>
        <v>0</v>
      </c>
      <c r="K386" s="177">
        <f>IF(OR(COUNTIF($B$2:$B385,Input!$F402)&lt;1,COUNTIF($O$2:$O385,Input!$C402)&lt;1),Input!O402,0)</f>
        <v>0</v>
      </c>
      <c r="L386" s="177">
        <f>IF(OR(COUNTIF($B$2:$B385,Input!$F402)&lt;1,COUNTIF($O$2:$O385,Input!$C402)&lt;1),Input!P402,0)</f>
        <v>0</v>
      </c>
      <c r="M386" s="129" t="str">
        <f t="shared" si="50"/>
        <v/>
      </c>
      <c r="N386" s="161">
        <f t="shared" si="48"/>
        <v>0</v>
      </c>
      <c r="O386" s="168">
        <f>Input!C402</f>
        <v>0</v>
      </c>
      <c r="P386" s="168"/>
      <c r="R386" s="131">
        <f t="shared" si="49"/>
        <v>0</v>
      </c>
      <c r="S386" s="133" t="str">
        <f t="shared" si="47"/>
        <v xml:space="preserve"> </v>
      </c>
      <c r="T386" s="133"/>
      <c r="U386" s="132" t="str">
        <f>_xlfn.IFNA(IF($D386=0,LOOKUP($F386,{0.1,0.2,0.3,0.4,0.5,0.6,0.7,0.8,0.9,1},{22,34,46,58,70,82,94,106,118,130}),""),"")</f>
        <v/>
      </c>
      <c r="V386" s="132" t="str">
        <f>_xlfn.IFNA(IF($D386=1,LOOKUP($F386,{0.1,0.2,0.3,0.4,0.5,0.6,0.7,0.8,0.9,1},{23,35,47,59,71,83,95,107,119,131}),""),"")</f>
        <v/>
      </c>
      <c r="W386" s="132" t="str">
        <f>_xlfn.IFNA(IF($D386=2,LOOKUP($F386,{0.1,0.2,0.3,0.4,0.5,0.6,0.7,0.8,0.9,1},{24,36,48,60,72,84,96,108,120,132}),""),"")</f>
        <v/>
      </c>
      <c r="X386" s="132" t="str">
        <f>_xlfn.IFNA(IF($D386=3,LOOKUP($F386,{0.1,0.2,0.3,0.4,0.5,0.6,0.7,0.8,0.9,1},{25,37,49,61,73,85,97,109,121,133}),""),"")</f>
        <v/>
      </c>
      <c r="Y386" s="132" t="str">
        <f>_xlfn.IFNA(IF($D386=4,LOOKUP($F386,{0.1,0.2,0.3,0.4,0.5,0.6,0.7,0.8,0.9,1},{26,38,50,62,74,86,98,110,122,134}),""),"")</f>
        <v/>
      </c>
      <c r="Z386" s="132" t="str">
        <f>_xlfn.IFNA(IF($D386=5,LOOKUP($F386,{0.1,0.2,0.3,0.4,0.5,0.6,0.7,0.8,0.9,1},{27,39,51,63,75,87,99,111,123,135}),""),"")</f>
        <v/>
      </c>
      <c r="AA386" s="132">
        <f t="shared" si="51"/>
        <v>0</v>
      </c>
      <c r="AB386" s="132" t="str">
        <f t="shared" si="52"/>
        <v>00</v>
      </c>
      <c r="AC386" s="82" t="e">
        <f>VLOOKUP(AB386,'AMI Ref'!T:U,2,FALSE)</f>
        <v>#N/A</v>
      </c>
      <c r="AD386" s="124"/>
      <c r="AE386" s="81" t="str">
        <f>_xlfn.IFNA(IF($D386=0,IF($J386="Not Paid by Tenant",0,INDEX('AMI Ref'!$K$5:$N$5,MATCH($J386,{"Oil","Gas","Electric - Other","ELECTRIC - HEAT PUMP"},0))),0),"")</f>
        <v/>
      </c>
      <c r="AF386" s="81">
        <f>_xlfn.IFNA(IF($D386=1,IF($J386="Not Paid by Tenant",0,INDEX('AMI Ref'!$K$6:$N$6,MATCH($J386,{"Oil","Gas","Electric - Other","ELECTRIC - HEAT PUMP"},0))),0),"")</f>
        <v>0</v>
      </c>
      <c r="AG386" s="81">
        <f>_xlfn.IFNA(IF($D386=2,IF($J386="Not Paid by Tenant",0,INDEX('AMI Ref'!$K$7:$N$7,MATCH($J386,{"Oil","Gas","Electric - Other","ELECTRIC - HEAT PUMP"},0))),0),"")</f>
        <v>0</v>
      </c>
      <c r="AH386" s="81">
        <f>_xlfn.IFNA(IF($D386=3,IF($J386="Not Paid by Tenant",0,INDEX('AMI Ref'!$K$8:$N$8,MATCH($J386,{"Oil","Gas","Electric - Other","ELECTRIC - HEAT PUMP"},0))),0),"")</f>
        <v>0</v>
      </c>
      <c r="AI386" s="81">
        <f>_xlfn.IFNA(IF($D386=4,IF($J386="Not Paid by Tenant",0,INDEX('AMI Ref'!$K$9:$N$9,MATCH($J386,{"Oil","Gas","Electric - Other","ELECTRIC - HEAT PUMP"},0))),0),"")</f>
        <v>0</v>
      </c>
      <c r="AJ386" s="81">
        <f>_xlfn.IFNA(IF($D386=5,IF($J386="Not Paid by Tenant",0,INDEX('AMI Ref'!$K$10:$N$10,MATCH($J386,{"Oil","Gas","Electric - Other","ELECTRIC - HEAT PUMP"},0))),0),"")</f>
        <v>0</v>
      </c>
      <c r="AK386" s="128"/>
      <c r="AL386" s="81" t="str">
        <f>_xlfn.IFNA(IF($D386=0,IF($K386="Not Paid by Tenant",0,INDEX('AMI Ref'!$O$5:$R$5,MATCH($K386,{"Oil","Gas","Electric - Other","Electric ccASHP - split"},0))),0),"")</f>
        <v/>
      </c>
      <c r="AM386" s="81">
        <f>_xlfn.IFNA(IF($D386=1,IF($K386="Not Paid by Tenant",0,INDEX('AMI Ref'!$O$6:$R$6,MATCH($K386,{"Oil","Gas","Electric - Other","Electric ccASHP - split"},0))),0),"")</f>
        <v>0</v>
      </c>
      <c r="AN386" s="81">
        <f>_xlfn.IFNA(IF($D386=2,IF($K386="Not Paid by Tenant",0,INDEX('AMI Ref'!$O$7:$R$7,MATCH($K386,{"Oil","Gas","Electric - Other","Electric ccASHP - split"},0))),0),"")</f>
        <v>0</v>
      </c>
      <c r="AO386" s="81">
        <f>_xlfn.IFNA(IF($D386=3,IF($K386="Not Paid by Tenant",0,INDEX('AMI Ref'!$O$8:$R$8,MATCH($K386,{"Oil","Gas","Electric - Other","Electric ccASHP - split"},0))),0),"")</f>
        <v>0</v>
      </c>
      <c r="AP386" s="81">
        <f>_xlfn.IFNA(IF($D386=4,IF($K386="Not Paid by Tenant",0,INDEX('AMI Ref'!$O$9:$R$9,MATCH($K386,{"Oil","Gas","Electric - Other","Electric ccASHP - split"},0))),0),"")</f>
        <v>0</v>
      </c>
      <c r="AQ386" s="81">
        <f>_xlfn.IFNA(IF($D386=5,IF($K386="Not Paid by Tenant",0,INDEX('AMI Ref'!$O$10:$R$10,MATCH($K386,{"Oil","Gas","Electric - Other","Electric ccASHP - split"},0))),0),"")</f>
        <v>0</v>
      </c>
      <c r="AR386" s="124">
        <f t="shared" si="53"/>
        <v>0</v>
      </c>
      <c r="AS386" s="123" t="e">
        <f t="shared" si="54"/>
        <v>#N/A</v>
      </c>
    </row>
    <row r="387" spans="1:45" ht="12.95" customHeight="1" x14ac:dyDescent="0.2">
      <c r="A387" s="130">
        <v>385</v>
      </c>
      <c r="B387" s="177">
        <f>IF(OR(COUNTIF($B$2:$B386,Input!$F403)&lt;1,COUNTIF($O$2:$O386,Input!$C403)&lt;1),Input!F403,0)</f>
        <v>0</v>
      </c>
      <c r="C387" s="177">
        <f>IF(OR(COUNTIF($B$2:$B386,Input!$F403)&lt;1,COUNTIF($O$2:$O386,Input!$C403)&lt;1),Input!G403,0)</f>
        <v>0</v>
      </c>
      <c r="D387" s="177">
        <f>IF(OR(COUNTIF($B$2:$B386,Input!$F403)&lt;1,COUNTIF($O$2:$O386,Input!$C403)&lt;1),Input!H403,0)</f>
        <v>0</v>
      </c>
      <c r="E387" s="177">
        <f>IF(OR(COUNTIF($B$2:$B386,Input!$F403)&lt;1,COUNTIF($O$2:$O386,Input!$C403)&lt;1),Input!I403,0)</f>
        <v>0</v>
      </c>
      <c r="F387" s="177">
        <f>IF(OR(COUNTIF($B$2:$B386,Input!$F403)&lt;1,COUNTIF($O$2:$O386,Input!$C403)&lt;1),Input!J403,0)</f>
        <v>0</v>
      </c>
      <c r="G387" s="177">
        <f>IF(OR(COUNTIF($B$2:$B386,Input!$F403)&lt;1,COUNTIF($O$2:$O386,Input!$C403)&lt;1),Input!K403,0)</f>
        <v>0</v>
      </c>
      <c r="H387" s="177">
        <f>IF(OR(COUNTIF($B$2:$B386,Input!$F403)&lt;1,COUNTIF($O$2:$O386,Input!$C403)&lt;1),Input!L403,0)</f>
        <v>0</v>
      </c>
      <c r="I387" s="177">
        <f>IF(OR(COUNTIF($B$2:$B386,Input!$F403)&lt;1,COUNTIF($O$2:$O386,Input!$C403)&lt;1),Input!M403,0)</f>
        <v>0</v>
      </c>
      <c r="J387" s="177">
        <f>IF(OR(COUNTIF($B$2:$B386,Input!$F403)&lt;1,COUNTIF($O$2:$O386,Input!$C403)&lt;1),Input!N403,0)</f>
        <v>0</v>
      </c>
      <c r="K387" s="177">
        <f>IF(OR(COUNTIF($B$2:$B386,Input!$F403)&lt;1,COUNTIF($O$2:$O386,Input!$C403)&lt;1),Input!O403,0)</f>
        <v>0</v>
      </c>
      <c r="L387" s="177">
        <f>IF(OR(COUNTIF($B$2:$B386,Input!$F403)&lt;1,COUNTIF($O$2:$O386,Input!$C403)&lt;1),Input!P403,0)</f>
        <v>0</v>
      </c>
      <c r="M387" s="129" t="str">
        <f t="shared" si="50"/>
        <v/>
      </c>
      <c r="N387" s="161">
        <f t="shared" si="48"/>
        <v>0</v>
      </c>
      <c r="O387" s="168">
        <f>Input!C403</f>
        <v>0</v>
      </c>
      <c r="P387" s="168"/>
      <c r="R387" s="131">
        <f t="shared" si="49"/>
        <v>0</v>
      </c>
      <c r="S387" s="133" t="str">
        <f t="shared" ref="S387:S450" si="55">IF(H387="Yes w/ Elec. Stove","G"," ")</f>
        <v xml:space="preserve"> </v>
      </c>
      <c r="T387" s="133"/>
      <c r="U387" s="132" t="str">
        <f>_xlfn.IFNA(IF($D387=0,LOOKUP($F387,{0.1,0.2,0.3,0.4,0.5,0.6,0.7,0.8,0.9,1},{22,34,46,58,70,82,94,106,118,130}),""),"")</f>
        <v/>
      </c>
      <c r="V387" s="132" t="str">
        <f>_xlfn.IFNA(IF($D387=1,LOOKUP($F387,{0.1,0.2,0.3,0.4,0.5,0.6,0.7,0.8,0.9,1},{23,35,47,59,71,83,95,107,119,131}),""),"")</f>
        <v/>
      </c>
      <c r="W387" s="132" t="str">
        <f>_xlfn.IFNA(IF($D387=2,LOOKUP($F387,{0.1,0.2,0.3,0.4,0.5,0.6,0.7,0.8,0.9,1},{24,36,48,60,72,84,96,108,120,132}),""),"")</f>
        <v/>
      </c>
      <c r="X387" s="132" t="str">
        <f>_xlfn.IFNA(IF($D387=3,LOOKUP($F387,{0.1,0.2,0.3,0.4,0.5,0.6,0.7,0.8,0.9,1},{25,37,49,61,73,85,97,109,121,133}),""),"")</f>
        <v/>
      </c>
      <c r="Y387" s="132" t="str">
        <f>_xlfn.IFNA(IF($D387=4,LOOKUP($F387,{0.1,0.2,0.3,0.4,0.5,0.6,0.7,0.8,0.9,1},{26,38,50,62,74,86,98,110,122,134}),""),"")</f>
        <v/>
      </c>
      <c r="Z387" s="132" t="str">
        <f>_xlfn.IFNA(IF($D387=5,LOOKUP($F387,{0.1,0.2,0.3,0.4,0.5,0.6,0.7,0.8,0.9,1},{27,39,51,63,75,87,99,111,123,135}),""),"")</f>
        <v/>
      </c>
      <c r="AA387" s="132">
        <f t="shared" si="51"/>
        <v>0</v>
      </c>
      <c r="AB387" s="132" t="str">
        <f t="shared" si="52"/>
        <v>00</v>
      </c>
      <c r="AC387" s="82" t="e">
        <f>VLOOKUP(AB387,'AMI Ref'!T:U,2,FALSE)</f>
        <v>#N/A</v>
      </c>
      <c r="AD387" s="124"/>
      <c r="AE387" s="81" t="str">
        <f>_xlfn.IFNA(IF($D387=0,IF($J387="Not Paid by Tenant",0,INDEX('AMI Ref'!$K$5:$N$5,MATCH($J387,{"Oil","Gas","Electric - Other","ELECTRIC - HEAT PUMP"},0))),0),"")</f>
        <v/>
      </c>
      <c r="AF387" s="81">
        <f>_xlfn.IFNA(IF($D387=1,IF($J387="Not Paid by Tenant",0,INDEX('AMI Ref'!$K$6:$N$6,MATCH($J387,{"Oil","Gas","Electric - Other","ELECTRIC - HEAT PUMP"},0))),0),"")</f>
        <v>0</v>
      </c>
      <c r="AG387" s="81">
        <f>_xlfn.IFNA(IF($D387=2,IF($J387="Not Paid by Tenant",0,INDEX('AMI Ref'!$K$7:$N$7,MATCH($J387,{"Oil","Gas","Electric - Other","ELECTRIC - HEAT PUMP"},0))),0),"")</f>
        <v>0</v>
      </c>
      <c r="AH387" s="81">
        <f>_xlfn.IFNA(IF($D387=3,IF($J387="Not Paid by Tenant",0,INDEX('AMI Ref'!$K$8:$N$8,MATCH($J387,{"Oil","Gas","Electric - Other","ELECTRIC - HEAT PUMP"},0))),0),"")</f>
        <v>0</v>
      </c>
      <c r="AI387" s="81">
        <f>_xlfn.IFNA(IF($D387=4,IF($J387="Not Paid by Tenant",0,INDEX('AMI Ref'!$K$9:$N$9,MATCH($J387,{"Oil","Gas","Electric - Other","ELECTRIC - HEAT PUMP"},0))),0),"")</f>
        <v>0</v>
      </c>
      <c r="AJ387" s="81">
        <f>_xlfn.IFNA(IF($D387=5,IF($J387="Not Paid by Tenant",0,INDEX('AMI Ref'!$K$10:$N$10,MATCH($J387,{"Oil","Gas","Electric - Other","ELECTRIC - HEAT PUMP"},0))),0),"")</f>
        <v>0</v>
      </c>
      <c r="AK387" s="128"/>
      <c r="AL387" s="81" t="str">
        <f>_xlfn.IFNA(IF($D387=0,IF($K387="Not Paid by Tenant",0,INDEX('AMI Ref'!$O$5:$R$5,MATCH($K387,{"Oil","Gas","Electric - Other","Electric ccASHP - split"},0))),0),"")</f>
        <v/>
      </c>
      <c r="AM387" s="81">
        <f>_xlfn.IFNA(IF($D387=1,IF($K387="Not Paid by Tenant",0,INDEX('AMI Ref'!$O$6:$R$6,MATCH($K387,{"Oil","Gas","Electric - Other","Electric ccASHP - split"},0))),0),"")</f>
        <v>0</v>
      </c>
      <c r="AN387" s="81">
        <f>_xlfn.IFNA(IF($D387=2,IF($K387="Not Paid by Tenant",0,INDEX('AMI Ref'!$O$7:$R$7,MATCH($K387,{"Oil","Gas","Electric - Other","Electric ccASHP - split"},0))),0),"")</f>
        <v>0</v>
      </c>
      <c r="AO387" s="81">
        <f>_xlfn.IFNA(IF($D387=3,IF($K387="Not Paid by Tenant",0,INDEX('AMI Ref'!$O$8:$R$8,MATCH($K387,{"Oil","Gas","Electric - Other","Electric ccASHP - split"},0))),0),"")</f>
        <v>0</v>
      </c>
      <c r="AP387" s="81">
        <f>_xlfn.IFNA(IF($D387=4,IF($K387="Not Paid by Tenant",0,INDEX('AMI Ref'!$O$9:$R$9,MATCH($K387,{"Oil","Gas","Electric - Other","Electric ccASHP - split"},0))),0),"")</f>
        <v>0</v>
      </c>
      <c r="AQ387" s="81">
        <f>_xlfn.IFNA(IF($D387=5,IF($K387="Not Paid by Tenant",0,INDEX('AMI Ref'!$O$10:$R$10,MATCH($K387,{"Oil","Gas","Electric - Other","Electric ccASHP - split"},0))),0),"")</f>
        <v>0</v>
      </c>
      <c r="AR387" s="124">
        <f t="shared" si="53"/>
        <v>0</v>
      </c>
      <c r="AS387" s="123" t="e">
        <f t="shared" si="54"/>
        <v>#N/A</v>
      </c>
    </row>
    <row r="388" spans="1:45" ht="12.95" customHeight="1" x14ac:dyDescent="0.2">
      <c r="A388" s="130">
        <v>386</v>
      </c>
      <c r="B388" s="177">
        <f>IF(OR(COUNTIF($B$2:$B387,Input!$F404)&lt;1,COUNTIF($O$2:$O387,Input!$C404)&lt;1),Input!F404,0)</f>
        <v>0</v>
      </c>
      <c r="C388" s="177">
        <f>IF(OR(COUNTIF($B$2:$B387,Input!$F404)&lt;1,COUNTIF($O$2:$O387,Input!$C404)&lt;1),Input!G404,0)</f>
        <v>0</v>
      </c>
      <c r="D388" s="177">
        <f>IF(OR(COUNTIF($B$2:$B387,Input!$F404)&lt;1,COUNTIF($O$2:$O387,Input!$C404)&lt;1),Input!H404,0)</f>
        <v>0</v>
      </c>
      <c r="E388" s="177">
        <f>IF(OR(COUNTIF($B$2:$B387,Input!$F404)&lt;1,COUNTIF($O$2:$O387,Input!$C404)&lt;1),Input!I404,0)</f>
        <v>0</v>
      </c>
      <c r="F388" s="177">
        <f>IF(OR(COUNTIF($B$2:$B387,Input!$F404)&lt;1,COUNTIF($O$2:$O387,Input!$C404)&lt;1),Input!J404,0)</f>
        <v>0</v>
      </c>
      <c r="G388" s="177">
        <f>IF(OR(COUNTIF($B$2:$B387,Input!$F404)&lt;1,COUNTIF($O$2:$O387,Input!$C404)&lt;1),Input!K404,0)</f>
        <v>0</v>
      </c>
      <c r="H388" s="177">
        <f>IF(OR(COUNTIF($B$2:$B387,Input!$F404)&lt;1,COUNTIF($O$2:$O387,Input!$C404)&lt;1),Input!L404,0)</f>
        <v>0</v>
      </c>
      <c r="I388" s="177">
        <f>IF(OR(COUNTIF($B$2:$B387,Input!$F404)&lt;1,COUNTIF($O$2:$O387,Input!$C404)&lt;1),Input!M404,0)</f>
        <v>0</v>
      </c>
      <c r="J388" s="177">
        <f>IF(OR(COUNTIF($B$2:$B387,Input!$F404)&lt;1,COUNTIF($O$2:$O387,Input!$C404)&lt;1),Input!N404,0)</f>
        <v>0</v>
      </c>
      <c r="K388" s="177">
        <f>IF(OR(COUNTIF($B$2:$B387,Input!$F404)&lt;1,COUNTIF($O$2:$O387,Input!$C404)&lt;1),Input!O404,0)</f>
        <v>0</v>
      </c>
      <c r="L388" s="177">
        <f>IF(OR(COUNTIF($B$2:$B387,Input!$F404)&lt;1,COUNTIF($O$2:$O387,Input!$C404)&lt;1),Input!P404,0)</f>
        <v>0</v>
      </c>
      <c r="M388" s="129" t="str">
        <f t="shared" si="50"/>
        <v/>
      </c>
      <c r="N388" s="161">
        <f t="shared" ref="N388:N451" si="56">IF(G388&lt;=F388,IF(G388&gt;0%,G388,F388),F388)</f>
        <v>0</v>
      </c>
      <c r="O388" s="168">
        <f>Input!C404</f>
        <v>0</v>
      </c>
      <c r="P388" s="168"/>
      <c r="R388" s="131">
        <f t="shared" ref="R388:R451" si="57">IF(AND($H388="Not Paid by Tenant",$I388="Not Paid by Tenant"),"E",IF(AND($H388="Yes, No Elec. Stove",$I388="Not Paid by Tenant"),"F",IF(AND($H388="Not Paid by Tenant",$I388="Yes"),"H",IF(AND($H388="Yes, No Elec. Stove",$I388="Yes"),"I", ))))</f>
        <v>0</v>
      </c>
      <c r="S388" s="133" t="str">
        <f t="shared" si="55"/>
        <v xml:space="preserve"> </v>
      </c>
      <c r="T388" s="133"/>
      <c r="U388" s="132" t="str">
        <f>_xlfn.IFNA(IF($D388=0,LOOKUP($F388,{0.1,0.2,0.3,0.4,0.5,0.6,0.7,0.8,0.9,1},{22,34,46,58,70,82,94,106,118,130}),""),"")</f>
        <v/>
      </c>
      <c r="V388" s="132" t="str">
        <f>_xlfn.IFNA(IF($D388=1,LOOKUP($F388,{0.1,0.2,0.3,0.4,0.5,0.6,0.7,0.8,0.9,1},{23,35,47,59,71,83,95,107,119,131}),""),"")</f>
        <v/>
      </c>
      <c r="W388" s="132" t="str">
        <f>_xlfn.IFNA(IF($D388=2,LOOKUP($F388,{0.1,0.2,0.3,0.4,0.5,0.6,0.7,0.8,0.9,1},{24,36,48,60,72,84,96,108,120,132}),""),"")</f>
        <v/>
      </c>
      <c r="X388" s="132" t="str">
        <f>_xlfn.IFNA(IF($D388=3,LOOKUP($F388,{0.1,0.2,0.3,0.4,0.5,0.6,0.7,0.8,0.9,1},{25,37,49,61,73,85,97,109,121,133}),""),"")</f>
        <v/>
      </c>
      <c r="Y388" s="132" t="str">
        <f>_xlfn.IFNA(IF($D388=4,LOOKUP($F388,{0.1,0.2,0.3,0.4,0.5,0.6,0.7,0.8,0.9,1},{26,38,50,62,74,86,98,110,122,134}),""),"")</f>
        <v/>
      </c>
      <c r="Z388" s="132" t="str">
        <f>_xlfn.IFNA(IF($D388=5,LOOKUP($F388,{0.1,0.2,0.3,0.4,0.5,0.6,0.7,0.8,0.9,1},{27,39,51,63,75,87,99,111,123,135}),""),"")</f>
        <v/>
      </c>
      <c r="AA388" s="132">
        <f t="shared" si="51"/>
        <v>0</v>
      </c>
      <c r="AB388" s="132" t="str">
        <f t="shared" si="52"/>
        <v>00</v>
      </c>
      <c r="AC388" s="82" t="e">
        <f>VLOOKUP(AB388,'AMI Ref'!T:U,2,FALSE)</f>
        <v>#N/A</v>
      </c>
      <c r="AD388" s="124"/>
      <c r="AE388" s="81" t="str">
        <f>_xlfn.IFNA(IF($D388=0,IF($J388="Not Paid by Tenant",0,INDEX('AMI Ref'!$K$5:$N$5,MATCH($J388,{"Oil","Gas","Electric - Other","ELECTRIC - HEAT PUMP"},0))),0),"")</f>
        <v/>
      </c>
      <c r="AF388" s="81">
        <f>_xlfn.IFNA(IF($D388=1,IF($J388="Not Paid by Tenant",0,INDEX('AMI Ref'!$K$6:$N$6,MATCH($J388,{"Oil","Gas","Electric - Other","ELECTRIC - HEAT PUMP"},0))),0),"")</f>
        <v>0</v>
      </c>
      <c r="AG388" s="81">
        <f>_xlfn.IFNA(IF($D388=2,IF($J388="Not Paid by Tenant",0,INDEX('AMI Ref'!$K$7:$N$7,MATCH($J388,{"Oil","Gas","Electric - Other","ELECTRIC - HEAT PUMP"},0))),0),"")</f>
        <v>0</v>
      </c>
      <c r="AH388" s="81">
        <f>_xlfn.IFNA(IF($D388=3,IF($J388="Not Paid by Tenant",0,INDEX('AMI Ref'!$K$8:$N$8,MATCH($J388,{"Oil","Gas","Electric - Other","ELECTRIC - HEAT PUMP"},0))),0),"")</f>
        <v>0</v>
      </c>
      <c r="AI388" s="81">
        <f>_xlfn.IFNA(IF($D388=4,IF($J388="Not Paid by Tenant",0,INDEX('AMI Ref'!$K$9:$N$9,MATCH($J388,{"Oil","Gas","Electric - Other","ELECTRIC - HEAT PUMP"},0))),0),"")</f>
        <v>0</v>
      </c>
      <c r="AJ388" s="81">
        <f>_xlfn.IFNA(IF($D388=5,IF($J388="Not Paid by Tenant",0,INDEX('AMI Ref'!$K$10:$N$10,MATCH($J388,{"Oil","Gas","Electric - Other","ELECTRIC - HEAT PUMP"},0))),0),"")</f>
        <v>0</v>
      </c>
      <c r="AK388" s="128"/>
      <c r="AL388" s="81" t="str">
        <f>_xlfn.IFNA(IF($D388=0,IF($K388="Not Paid by Tenant",0,INDEX('AMI Ref'!$O$5:$R$5,MATCH($K388,{"Oil","Gas","Electric - Other","Electric ccASHP - split"},0))),0),"")</f>
        <v/>
      </c>
      <c r="AM388" s="81">
        <f>_xlfn.IFNA(IF($D388=1,IF($K388="Not Paid by Tenant",0,INDEX('AMI Ref'!$O$6:$R$6,MATCH($K388,{"Oil","Gas","Electric - Other","Electric ccASHP - split"},0))),0),"")</f>
        <v>0</v>
      </c>
      <c r="AN388" s="81">
        <f>_xlfn.IFNA(IF($D388=2,IF($K388="Not Paid by Tenant",0,INDEX('AMI Ref'!$O$7:$R$7,MATCH($K388,{"Oil","Gas","Electric - Other","Electric ccASHP - split"},0))),0),"")</f>
        <v>0</v>
      </c>
      <c r="AO388" s="81">
        <f>_xlfn.IFNA(IF($D388=3,IF($K388="Not Paid by Tenant",0,INDEX('AMI Ref'!$O$8:$R$8,MATCH($K388,{"Oil","Gas","Electric - Other","Electric ccASHP - split"},0))),0),"")</f>
        <v>0</v>
      </c>
      <c r="AP388" s="81">
        <f>_xlfn.IFNA(IF($D388=4,IF($K388="Not Paid by Tenant",0,INDEX('AMI Ref'!$O$9:$R$9,MATCH($K388,{"Oil","Gas","Electric - Other","Electric ccASHP - split"},0))),0),"")</f>
        <v>0</v>
      </c>
      <c r="AQ388" s="81">
        <f>_xlfn.IFNA(IF($D388=5,IF($K388="Not Paid by Tenant",0,INDEX('AMI Ref'!$O$10:$R$10,MATCH($K388,{"Oil","Gas","Electric - Other","Electric ccASHP - split"},0))),0),"")</f>
        <v>0</v>
      </c>
      <c r="AR388" s="124">
        <f t="shared" si="53"/>
        <v>0</v>
      </c>
      <c r="AS388" s="123" t="e">
        <f t="shared" si="54"/>
        <v>#N/A</v>
      </c>
    </row>
    <row r="389" spans="1:45" ht="12.95" customHeight="1" x14ac:dyDescent="0.2">
      <c r="A389" s="130">
        <v>387</v>
      </c>
      <c r="B389" s="177">
        <f>IF(OR(COUNTIF($B$2:$B388,Input!$F405)&lt;1,COUNTIF($O$2:$O388,Input!$C405)&lt;1),Input!F405,0)</f>
        <v>0</v>
      </c>
      <c r="C389" s="177">
        <f>IF(OR(COUNTIF($B$2:$B388,Input!$F405)&lt;1,COUNTIF($O$2:$O388,Input!$C405)&lt;1),Input!G405,0)</f>
        <v>0</v>
      </c>
      <c r="D389" s="177">
        <f>IF(OR(COUNTIF($B$2:$B388,Input!$F405)&lt;1,COUNTIF($O$2:$O388,Input!$C405)&lt;1),Input!H405,0)</f>
        <v>0</v>
      </c>
      <c r="E389" s="177">
        <f>IF(OR(COUNTIF($B$2:$B388,Input!$F405)&lt;1,COUNTIF($O$2:$O388,Input!$C405)&lt;1),Input!I405,0)</f>
        <v>0</v>
      </c>
      <c r="F389" s="177">
        <f>IF(OR(COUNTIF($B$2:$B388,Input!$F405)&lt;1,COUNTIF($O$2:$O388,Input!$C405)&lt;1),Input!J405,0)</f>
        <v>0</v>
      </c>
      <c r="G389" s="177">
        <f>IF(OR(COUNTIF($B$2:$B388,Input!$F405)&lt;1,COUNTIF($O$2:$O388,Input!$C405)&lt;1),Input!K405,0)</f>
        <v>0</v>
      </c>
      <c r="H389" s="177">
        <f>IF(OR(COUNTIF($B$2:$B388,Input!$F405)&lt;1,COUNTIF($O$2:$O388,Input!$C405)&lt;1),Input!L405,0)</f>
        <v>0</v>
      </c>
      <c r="I389" s="177">
        <f>IF(OR(COUNTIF($B$2:$B388,Input!$F405)&lt;1,COUNTIF($O$2:$O388,Input!$C405)&lt;1),Input!M405,0)</f>
        <v>0</v>
      </c>
      <c r="J389" s="177">
        <f>IF(OR(COUNTIF($B$2:$B388,Input!$F405)&lt;1,COUNTIF($O$2:$O388,Input!$C405)&lt;1),Input!N405,0)</f>
        <v>0</v>
      </c>
      <c r="K389" s="177">
        <f>IF(OR(COUNTIF($B$2:$B388,Input!$F405)&lt;1,COUNTIF($O$2:$O388,Input!$C405)&lt;1),Input!O405,0)</f>
        <v>0</v>
      </c>
      <c r="L389" s="177">
        <f>IF(OR(COUNTIF($B$2:$B388,Input!$F405)&lt;1,COUNTIF($O$2:$O388,Input!$C405)&lt;1),Input!P405,0)</f>
        <v>0</v>
      </c>
      <c r="M389" s="129" t="str">
        <f t="shared" si="50"/>
        <v/>
      </c>
      <c r="N389" s="161">
        <f t="shared" si="56"/>
        <v>0</v>
      </c>
      <c r="O389" s="168">
        <f>Input!C405</f>
        <v>0</v>
      </c>
      <c r="P389" s="168"/>
      <c r="R389" s="131">
        <f t="shared" si="57"/>
        <v>0</v>
      </c>
      <c r="S389" s="133" t="str">
        <f t="shared" si="55"/>
        <v xml:space="preserve"> </v>
      </c>
      <c r="T389" s="133"/>
      <c r="U389" s="132" t="str">
        <f>_xlfn.IFNA(IF($D389=0,LOOKUP($F389,{0.1,0.2,0.3,0.4,0.5,0.6,0.7,0.8,0.9,1},{22,34,46,58,70,82,94,106,118,130}),""),"")</f>
        <v/>
      </c>
      <c r="V389" s="132" t="str">
        <f>_xlfn.IFNA(IF($D389=1,LOOKUP($F389,{0.1,0.2,0.3,0.4,0.5,0.6,0.7,0.8,0.9,1},{23,35,47,59,71,83,95,107,119,131}),""),"")</f>
        <v/>
      </c>
      <c r="W389" s="132" t="str">
        <f>_xlfn.IFNA(IF($D389=2,LOOKUP($F389,{0.1,0.2,0.3,0.4,0.5,0.6,0.7,0.8,0.9,1},{24,36,48,60,72,84,96,108,120,132}),""),"")</f>
        <v/>
      </c>
      <c r="X389" s="132" t="str">
        <f>_xlfn.IFNA(IF($D389=3,LOOKUP($F389,{0.1,0.2,0.3,0.4,0.5,0.6,0.7,0.8,0.9,1},{25,37,49,61,73,85,97,109,121,133}),""),"")</f>
        <v/>
      </c>
      <c r="Y389" s="132" t="str">
        <f>_xlfn.IFNA(IF($D389=4,LOOKUP($F389,{0.1,0.2,0.3,0.4,0.5,0.6,0.7,0.8,0.9,1},{26,38,50,62,74,86,98,110,122,134}),""),"")</f>
        <v/>
      </c>
      <c r="Z389" s="132" t="str">
        <f>_xlfn.IFNA(IF($D389=5,LOOKUP($F389,{0.1,0.2,0.3,0.4,0.5,0.6,0.7,0.8,0.9,1},{27,39,51,63,75,87,99,111,123,135}),""),"")</f>
        <v/>
      </c>
      <c r="AA389" s="132">
        <f t="shared" si="51"/>
        <v>0</v>
      </c>
      <c r="AB389" s="132" t="str">
        <f t="shared" si="52"/>
        <v>00</v>
      </c>
      <c r="AC389" s="82" t="e">
        <f>VLOOKUP(AB389,'AMI Ref'!T:U,2,FALSE)</f>
        <v>#N/A</v>
      </c>
      <c r="AD389" s="124"/>
      <c r="AE389" s="81" t="str">
        <f>_xlfn.IFNA(IF($D389=0,IF($J389="Not Paid by Tenant",0,INDEX('AMI Ref'!$K$5:$N$5,MATCH($J389,{"Oil","Gas","Electric - Other","ELECTRIC - HEAT PUMP"},0))),0),"")</f>
        <v/>
      </c>
      <c r="AF389" s="81">
        <f>_xlfn.IFNA(IF($D389=1,IF($J389="Not Paid by Tenant",0,INDEX('AMI Ref'!$K$6:$N$6,MATCH($J389,{"Oil","Gas","Electric - Other","ELECTRIC - HEAT PUMP"},0))),0),"")</f>
        <v>0</v>
      </c>
      <c r="AG389" s="81">
        <f>_xlfn.IFNA(IF($D389=2,IF($J389="Not Paid by Tenant",0,INDEX('AMI Ref'!$K$7:$N$7,MATCH($J389,{"Oil","Gas","Electric - Other","ELECTRIC - HEAT PUMP"},0))),0),"")</f>
        <v>0</v>
      </c>
      <c r="AH389" s="81">
        <f>_xlfn.IFNA(IF($D389=3,IF($J389="Not Paid by Tenant",0,INDEX('AMI Ref'!$K$8:$N$8,MATCH($J389,{"Oil","Gas","Electric - Other","ELECTRIC - HEAT PUMP"},0))),0),"")</f>
        <v>0</v>
      </c>
      <c r="AI389" s="81">
        <f>_xlfn.IFNA(IF($D389=4,IF($J389="Not Paid by Tenant",0,INDEX('AMI Ref'!$K$9:$N$9,MATCH($J389,{"Oil","Gas","Electric - Other","ELECTRIC - HEAT PUMP"},0))),0),"")</f>
        <v>0</v>
      </c>
      <c r="AJ389" s="81">
        <f>_xlfn.IFNA(IF($D389=5,IF($J389="Not Paid by Tenant",0,INDEX('AMI Ref'!$K$10:$N$10,MATCH($J389,{"Oil","Gas","Electric - Other","ELECTRIC - HEAT PUMP"},0))),0),"")</f>
        <v>0</v>
      </c>
      <c r="AK389" s="128"/>
      <c r="AL389" s="81" t="str">
        <f>_xlfn.IFNA(IF($D389=0,IF($K389="Not Paid by Tenant",0,INDEX('AMI Ref'!$O$5:$R$5,MATCH($K389,{"Oil","Gas","Electric - Other","Electric ccASHP - split"},0))),0),"")</f>
        <v/>
      </c>
      <c r="AM389" s="81">
        <f>_xlfn.IFNA(IF($D389=1,IF($K389="Not Paid by Tenant",0,INDEX('AMI Ref'!$O$6:$R$6,MATCH($K389,{"Oil","Gas","Electric - Other","Electric ccASHP - split"},0))),0),"")</f>
        <v>0</v>
      </c>
      <c r="AN389" s="81">
        <f>_xlfn.IFNA(IF($D389=2,IF($K389="Not Paid by Tenant",0,INDEX('AMI Ref'!$O$7:$R$7,MATCH($K389,{"Oil","Gas","Electric - Other","Electric ccASHP - split"},0))),0),"")</f>
        <v>0</v>
      </c>
      <c r="AO389" s="81">
        <f>_xlfn.IFNA(IF($D389=3,IF($K389="Not Paid by Tenant",0,INDEX('AMI Ref'!$O$8:$R$8,MATCH($K389,{"Oil","Gas","Electric - Other","Electric ccASHP - split"},0))),0),"")</f>
        <v>0</v>
      </c>
      <c r="AP389" s="81">
        <f>_xlfn.IFNA(IF($D389=4,IF($K389="Not Paid by Tenant",0,INDEX('AMI Ref'!$O$9:$R$9,MATCH($K389,{"Oil","Gas","Electric - Other","Electric ccASHP - split"},0))),0),"")</f>
        <v>0</v>
      </c>
      <c r="AQ389" s="81">
        <f>_xlfn.IFNA(IF($D389=5,IF($K389="Not Paid by Tenant",0,INDEX('AMI Ref'!$O$10:$R$10,MATCH($K389,{"Oil","Gas","Electric - Other","Electric ccASHP - split"},0))),0),"")</f>
        <v>0</v>
      </c>
      <c r="AR389" s="124">
        <f t="shared" si="53"/>
        <v>0</v>
      </c>
      <c r="AS389" s="123" t="e">
        <f t="shared" si="54"/>
        <v>#N/A</v>
      </c>
    </row>
    <row r="390" spans="1:45" ht="12.95" customHeight="1" x14ac:dyDescent="0.2">
      <c r="A390" s="130">
        <v>388</v>
      </c>
      <c r="B390" s="177">
        <f>IF(OR(COUNTIF($B$2:$B389,Input!$F406)&lt;1,COUNTIF($O$2:$O389,Input!$C406)&lt;1),Input!F406,0)</f>
        <v>0</v>
      </c>
      <c r="C390" s="177">
        <f>IF(OR(COUNTIF($B$2:$B389,Input!$F406)&lt;1,COUNTIF($O$2:$O389,Input!$C406)&lt;1),Input!G406,0)</f>
        <v>0</v>
      </c>
      <c r="D390" s="177">
        <f>IF(OR(COUNTIF($B$2:$B389,Input!$F406)&lt;1,COUNTIF($O$2:$O389,Input!$C406)&lt;1),Input!H406,0)</f>
        <v>0</v>
      </c>
      <c r="E390" s="177">
        <f>IF(OR(COUNTIF($B$2:$B389,Input!$F406)&lt;1,COUNTIF($O$2:$O389,Input!$C406)&lt;1),Input!I406,0)</f>
        <v>0</v>
      </c>
      <c r="F390" s="177">
        <f>IF(OR(COUNTIF($B$2:$B389,Input!$F406)&lt;1,COUNTIF($O$2:$O389,Input!$C406)&lt;1),Input!J406,0)</f>
        <v>0</v>
      </c>
      <c r="G390" s="177">
        <f>IF(OR(COUNTIF($B$2:$B389,Input!$F406)&lt;1,COUNTIF($O$2:$O389,Input!$C406)&lt;1),Input!K406,0)</f>
        <v>0</v>
      </c>
      <c r="H390" s="177">
        <f>IF(OR(COUNTIF($B$2:$B389,Input!$F406)&lt;1,COUNTIF($O$2:$O389,Input!$C406)&lt;1),Input!L406,0)</f>
        <v>0</v>
      </c>
      <c r="I390" s="177">
        <f>IF(OR(COUNTIF($B$2:$B389,Input!$F406)&lt;1,COUNTIF($O$2:$O389,Input!$C406)&lt;1),Input!M406,0)</f>
        <v>0</v>
      </c>
      <c r="J390" s="177">
        <f>IF(OR(COUNTIF($B$2:$B389,Input!$F406)&lt;1,COUNTIF($O$2:$O389,Input!$C406)&lt;1),Input!N406,0)</f>
        <v>0</v>
      </c>
      <c r="K390" s="177">
        <f>IF(OR(COUNTIF($B$2:$B389,Input!$F406)&lt;1,COUNTIF($O$2:$O389,Input!$C406)&lt;1),Input!O406,0)</f>
        <v>0</v>
      </c>
      <c r="L390" s="177">
        <f>IF(OR(COUNTIF($B$2:$B389,Input!$F406)&lt;1,COUNTIF($O$2:$O389,Input!$C406)&lt;1),Input!P406,0)</f>
        <v>0</v>
      </c>
      <c r="M390" s="129" t="str">
        <f t="shared" si="50"/>
        <v/>
      </c>
      <c r="N390" s="161">
        <f t="shared" si="56"/>
        <v>0</v>
      </c>
      <c r="O390" s="168">
        <f>Input!C406</f>
        <v>0</v>
      </c>
      <c r="P390" s="168"/>
      <c r="R390" s="131">
        <f t="shared" si="57"/>
        <v>0</v>
      </c>
      <c r="S390" s="133" t="str">
        <f t="shared" si="55"/>
        <v xml:space="preserve"> </v>
      </c>
      <c r="T390" s="133"/>
      <c r="U390" s="132" t="str">
        <f>_xlfn.IFNA(IF($D390=0,LOOKUP($F390,{0.1,0.2,0.3,0.4,0.5,0.6,0.7,0.8,0.9,1},{22,34,46,58,70,82,94,106,118,130}),""),"")</f>
        <v/>
      </c>
      <c r="V390" s="132" t="str">
        <f>_xlfn.IFNA(IF($D390=1,LOOKUP($F390,{0.1,0.2,0.3,0.4,0.5,0.6,0.7,0.8,0.9,1},{23,35,47,59,71,83,95,107,119,131}),""),"")</f>
        <v/>
      </c>
      <c r="W390" s="132" t="str">
        <f>_xlfn.IFNA(IF($D390=2,LOOKUP($F390,{0.1,0.2,0.3,0.4,0.5,0.6,0.7,0.8,0.9,1},{24,36,48,60,72,84,96,108,120,132}),""),"")</f>
        <v/>
      </c>
      <c r="X390" s="132" t="str">
        <f>_xlfn.IFNA(IF($D390=3,LOOKUP($F390,{0.1,0.2,0.3,0.4,0.5,0.6,0.7,0.8,0.9,1},{25,37,49,61,73,85,97,109,121,133}),""),"")</f>
        <v/>
      </c>
      <c r="Y390" s="132" t="str">
        <f>_xlfn.IFNA(IF($D390=4,LOOKUP($F390,{0.1,0.2,0.3,0.4,0.5,0.6,0.7,0.8,0.9,1},{26,38,50,62,74,86,98,110,122,134}),""),"")</f>
        <v/>
      </c>
      <c r="Z390" s="132" t="str">
        <f>_xlfn.IFNA(IF($D390=5,LOOKUP($F390,{0.1,0.2,0.3,0.4,0.5,0.6,0.7,0.8,0.9,1},{27,39,51,63,75,87,99,111,123,135}),""),"")</f>
        <v/>
      </c>
      <c r="AA390" s="132">
        <f t="shared" si="51"/>
        <v>0</v>
      </c>
      <c r="AB390" s="132" t="str">
        <f t="shared" si="52"/>
        <v>00</v>
      </c>
      <c r="AC390" s="82" t="e">
        <f>VLOOKUP(AB390,'AMI Ref'!T:U,2,FALSE)</f>
        <v>#N/A</v>
      </c>
      <c r="AD390" s="124"/>
      <c r="AE390" s="81" t="str">
        <f>_xlfn.IFNA(IF($D390=0,IF($J390="Not Paid by Tenant",0,INDEX('AMI Ref'!$K$5:$N$5,MATCH($J390,{"Oil","Gas","Electric - Other","ELECTRIC - HEAT PUMP"},0))),0),"")</f>
        <v/>
      </c>
      <c r="AF390" s="81">
        <f>_xlfn.IFNA(IF($D390=1,IF($J390="Not Paid by Tenant",0,INDEX('AMI Ref'!$K$6:$N$6,MATCH($J390,{"Oil","Gas","Electric - Other","ELECTRIC - HEAT PUMP"},0))),0),"")</f>
        <v>0</v>
      </c>
      <c r="AG390" s="81">
        <f>_xlfn.IFNA(IF($D390=2,IF($J390="Not Paid by Tenant",0,INDEX('AMI Ref'!$K$7:$N$7,MATCH($J390,{"Oil","Gas","Electric - Other","ELECTRIC - HEAT PUMP"},0))),0),"")</f>
        <v>0</v>
      </c>
      <c r="AH390" s="81">
        <f>_xlfn.IFNA(IF($D390=3,IF($J390="Not Paid by Tenant",0,INDEX('AMI Ref'!$K$8:$N$8,MATCH($J390,{"Oil","Gas","Electric - Other","ELECTRIC - HEAT PUMP"},0))),0),"")</f>
        <v>0</v>
      </c>
      <c r="AI390" s="81">
        <f>_xlfn.IFNA(IF($D390=4,IF($J390="Not Paid by Tenant",0,INDEX('AMI Ref'!$K$9:$N$9,MATCH($J390,{"Oil","Gas","Electric - Other","ELECTRIC - HEAT PUMP"},0))),0),"")</f>
        <v>0</v>
      </c>
      <c r="AJ390" s="81">
        <f>_xlfn.IFNA(IF($D390=5,IF($J390="Not Paid by Tenant",0,INDEX('AMI Ref'!$K$10:$N$10,MATCH($J390,{"Oil","Gas","Electric - Other","ELECTRIC - HEAT PUMP"},0))),0),"")</f>
        <v>0</v>
      </c>
      <c r="AK390" s="128"/>
      <c r="AL390" s="81" t="str">
        <f>_xlfn.IFNA(IF($D390=0,IF($K390="Not Paid by Tenant",0,INDEX('AMI Ref'!$O$5:$R$5,MATCH($K390,{"Oil","Gas","Electric - Other","Electric ccASHP - split"},0))),0),"")</f>
        <v/>
      </c>
      <c r="AM390" s="81">
        <f>_xlfn.IFNA(IF($D390=1,IF($K390="Not Paid by Tenant",0,INDEX('AMI Ref'!$O$6:$R$6,MATCH($K390,{"Oil","Gas","Electric - Other","Electric ccASHP - split"},0))),0),"")</f>
        <v>0</v>
      </c>
      <c r="AN390" s="81">
        <f>_xlfn.IFNA(IF($D390=2,IF($K390="Not Paid by Tenant",0,INDEX('AMI Ref'!$O$7:$R$7,MATCH($K390,{"Oil","Gas","Electric - Other","Electric ccASHP - split"},0))),0),"")</f>
        <v>0</v>
      </c>
      <c r="AO390" s="81">
        <f>_xlfn.IFNA(IF($D390=3,IF($K390="Not Paid by Tenant",0,INDEX('AMI Ref'!$O$8:$R$8,MATCH($K390,{"Oil","Gas","Electric - Other","Electric ccASHP - split"},0))),0),"")</f>
        <v>0</v>
      </c>
      <c r="AP390" s="81">
        <f>_xlfn.IFNA(IF($D390=4,IF($K390="Not Paid by Tenant",0,INDEX('AMI Ref'!$O$9:$R$9,MATCH($K390,{"Oil","Gas","Electric - Other","Electric ccASHP - split"},0))),0),"")</f>
        <v>0</v>
      </c>
      <c r="AQ390" s="81">
        <f>_xlfn.IFNA(IF($D390=5,IF($K390="Not Paid by Tenant",0,INDEX('AMI Ref'!$O$10:$R$10,MATCH($K390,{"Oil","Gas","Electric - Other","Electric ccASHP - split"},0))),0),"")</f>
        <v>0</v>
      </c>
      <c r="AR390" s="124">
        <f t="shared" si="53"/>
        <v>0</v>
      </c>
      <c r="AS390" s="123" t="e">
        <f t="shared" si="54"/>
        <v>#N/A</v>
      </c>
    </row>
    <row r="391" spans="1:45" ht="12.95" customHeight="1" x14ac:dyDescent="0.2">
      <c r="A391" s="130">
        <v>389</v>
      </c>
      <c r="B391" s="177">
        <f>IF(OR(COUNTIF($B$2:$B390,Input!$F407)&lt;1,COUNTIF($O$2:$O390,Input!$C407)&lt;1),Input!F407,0)</f>
        <v>0</v>
      </c>
      <c r="C391" s="177">
        <f>IF(OR(COUNTIF($B$2:$B390,Input!$F407)&lt;1,COUNTIF($O$2:$O390,Input!$C407)&lt;1),Input!G407,0)</f>
        <v>0</v>
      </c>
      <c r="D391" s="177">
        <f>IF(OR(COUNTIF($B$2:$B390,Input!$F407)&lt;1,COUNTIF($O$2:$O390,Input!$C407)&lt;1),Input!H407,0)</f>
        <v>0</v>
      </c>
      <c r="E391" s="177">
        <f>IF(OR(COUNTIF($B$2:$B390,Input!$F407)&lt;1,COUNTIF($O$2:$O390,Input!$C407)&lt;1),Input!I407,0)</f>
        <v>0</v>
      </c>
      <c r="F391" s="177">
        <f>IF(OR(COUNTIF($B$2:$B390,Input!$F407)&lt;1,COUNTIF($O$2:$O390,Input!$C407)&lt;1),Input!J407,0)</f>
        <v>0</v>
      </c>
      <c r="G391" s="177">
        <f>IF(OR(COUNTIF($B$2:$B390,Input!$F407)&lt;1,COUNTIF($O$2:$O390,Input!$C407)&lt;1),Input!K407,0)</f>
        <v>0</v>
      </c>
      <c r="H391" s="177">
        <f>IF(OR(COUNTIF($B$2:$B390,Input!$F407)&lt;1,COUNTIF($O$2:$O390,Input!$C407)&lt;1),Input!L407,0)</f>
        <v>0</v>
      </c>
      <c r="I391" s="177">
        <f>IF(OR(COUNTIF($B$2:$B390,Input!$F407)&lt;1,COUNTIF($O$2:$O390,Input!$C407)&lt;1),Input!M407,0)</f>
        <v>0</v>
      </c>
      <c r="J391" s="177">
        <f>IF(OR(COUNTIF($B$2:$B390,Input!$F407)&lt;1,COUNTIF($O$2:$O390,Input!$C407)&lt;1),Input!N407,0)</f>
        <v>0</v>
      </c>
      <c r="K391" s="177">
        <f>IF(OR(COUNTIF($B$2:$B390,Input!$F407)&lt;1,COUNTIF($O$2:$O390,Input!$C407)&lt;1),Input!O407,0)</f>
        <v>0</v>
      </c>
      <c r="L391" s="177">
        <f>IF(OR(COUNTIF($B$2:$B390,Input!$F407)&lt;1,COUNTIF($O$2:$O390,Input!$C407)&lt;1),Input!P407,0)</f>
        <v>0</v>
      </c>
      <c r="M391" s="129" t="str">
        <f t="shared" si="50"/>
        <v/>
      </c>
      <c r="N391" s="161">
        <f t="shared" si="56"/>
        <v>0</v>
      </c>
      <c r="O391" s="168">
        <f>Input!C407</f>
        <v>0</v>
      </c>
      <c r="P391" s="168"/>
      <c r="R391" s="131">
        <f t="shared" si="57"/>
        <v>0</v>
      </c>
      <c r="S391" s="133" t="str">
        <f t="shared" si="55"/>
        <v xml:space="preserve"> </v>
      </c>
      <c r="T391" s="133"/>
      <c r="U391" s="132" t="str">
        <f>_xlfn.IFNA(IF($D391=0,LOOKUP($F391,{0.1,0.2,0.3,0.4,0.5,0.6,0.7,0.8,0.9,1},{22,34,46,58,70,82,94,106,118,130}),""),"")</f>
        <v/>
      </c>
      <c r="V391" s="132" t="str">
        <f>_xlfn.IFNA(IF($D391=1,LOOKUP($F391,{0.1,0.2,0.3,0.4,0.5,0.6,0.7,0.8,0.9,1},{23,35,47,59,71,83,95,107,119,131}),""),"")</f>
        <v/>
      </c>
      <c r="W391" s="132" t="str">
        <f>_xlfn.IFNA(IF($D391=2,LOOKUP($F391,{0.1,0.2,0.3,0.4,0.5,0.6,0.7,0.8,0.9,1},{24,36,48,60,72,84,96,108,120,132}),""),"")</f>
        <v/>
      </c>
      <c r="X391" s="132" t="str">
        <f>_xlfn.IFNA(IF($D391=3,LOOKUP($F391,{0.1,0.2,0.3,0.4,0.5,0.6,0.7,0.8,0.9,1},{25,37,49,61,73,85,97,109,121,133}),""),"")</f>
        <v/>
      </c>
      <c r="Y391" s="132" t="str">
        <f>_xlfn.IFNA(IF($D391=4,LOOKUP($F391,{0.1,0.2,0.3,0.4,0.5,0.6,0.7,0.8,0.9,1},{26,38,50,62,74,86,98,110,122,134}),""),"")</f>
        <v/>
      </c>
      <c r="Z391" s="132" t="str">
        <f>_xlfn.IFNA(IF($D391=5,LOOKUP($F391,{0.1,0.2,0.3,0.4,0.5,0.6,0.7,0.8,0.9,1},{27,39,51,63,75,87,99,111,123,135}),""),"")</f>
        <v/>
      </c>
      <c r="AA391" s="132">
        <f t="shared" si="51"/>
        <v>0</v>
      </c>
      <c r="AB391" s="132" t="str">
        <f t="shared" si="52"/>
        <v>00</v>
      </c>
      <c r="AC391" s="82" t="e">
        <f>VLOOKUP(AB391,'AMI Ref'!T:U,2,FALSE)</f>
        <v>#N/A</v>
      </c>
      <c r="AD391" s="124"/>
      <c r="AE391" s="81" t="str">
        <f>_xlfn.IFNA(IF($D391=0,IF($J391="Not Paid by Tenant",0,INDEX('AMI Ref'!$K$5:$N$5,MATCH($J391,{"Oil","Gas","Electric - Other","ELECTRIC - HEAT PUMP"},0))),0),"")</f>
        <v/>
      </c>
      <c r="AF391" s="81">
        <f>_xlfn.IFNA(IF($D391=1,IF($J391="Not Paid by Tenant",0,INDEX('AMI Ref'!$K$6:$N$6,MATCH($J391,{"Oil","Gas","Electric - Other","ELECTRIC - HEAT PUMP"},0))),0),"")</f>
        <v>0</v>
      </c>
      <c r="AG391" s="81">
        <f>_xlfn.IFNA(IF($D391=2,IF($J391="Not Paid by Tenant",0,INDEX('AMI Ref'!$K$7:$N$7,MATCH($J391,{"Oil","Gas","Electric - Other","ELECTRIC - HEAT PUMP"},0))),0),"")</f>
        <v>0</v>
      </c>
      <c r="AH391" s="81">
        <f>_xlfn.IFNA(IF($D391=3,IF($J391="Not Paid by Tenant",0,INDEX('AMI Ref'!$K$8:$N$8,MATCH($J391,{"Oil","Gas","Electric - Other","ELECTRIC - HEAT PUMP"},0))),0),"")</f>
        <v>0</v>
      </c>
      <c r="AI391" s="81">
        <f>_xlfn.IFNA(IF($D391=4,IF($J391="Not Paid by Tenant",0,INDEX('AMI Ref'!$K$9:$N$9,MATCH($J391,{"Oil","Gas","Electric - Other","ELECTRIC - HEAT PUMP"},0))),0),"")</f>
        <v>0</v>
      </c>
      <c r="AJ391" s="81">
        <f>_xlfn.IFNA(IF($D391=5,IF($J391="Not Paid by Tenant",0,INDEX('AMI Ref'!$K$10:$N$10,MATCH($J391,{"Oil","Gas","Electric - Other","ELECTRIC - HEAT PUMP"},0))),0),"")</f>
        <v>0</v>
      </c>
      <c r="AK391" s="128"/>
      <c r="AL391" s="81" t="str">
        <f>_xlfn.IFNA(IF($D391=0,IF($K391="Not Paid by Tenant",0,INDEX('AMI Ref'!$O$5:$R$5,MATCH($K391,{"Oil","Gas","Electric - Other","Electric ccASHP - split"},0))),0),"")</f>
        <v/>
      </c>
      <c r="AM391" s="81">
        <f>_xlfn.IFNA(IF($D391=1,IF($K391="Not Paid by Tenant",0,INDEX('AMI Ref'!$O$6:$R$6,MATCH($K391,{"Oil","Gas","Electric - Other","Electric ccASHP - split"},0))),0),"")</f>
        <v>0</v>
      </c>
      <c r="AN391" s="81">
        <f>_xlfn.IFNA(IF($D391=2,IF($K391="Not Paid by Tenant",0,INDEX('AMI Ref'!$O$7:$R$7,MATCH($K391,{"Oil","Gas","Electric - Other","Electric ccASHP - split"},0))),0),"")</f>
        <v>0</v>
      </c>
      <c r="AO391" s="81">
        <f>_xlfn.IFNA(IF($D391=3,IF($K391="Not Paid by Tenant",0,INDEX('AMI Ref'!$O$8:$R$8,MATCH($K391,{"Oil","Gas","Electric - Other","Electric ccASHP - split"},0))),0),"")</f>
        <v>0</v>
      </c>
      <c r="AP391" s="81">
        <f>_xlfn.IFNA(IF($D391=4,IF($K391="Not Paid by Tenant",0,INDEX('AMI Ref'!$O$9:$R$9,MATCH($K391,{"Oil","Gas","Electric - Other","Electric ccASHP - split"},0))),0),"")</f>
        <v>0</v>
      </c>
      <c r="AQ391" s="81">
        <f>_xlfn.IFNA(IF($D391=5,IF($K391="Not Paid by Tenant",0,INDEX('AMI Ref'!$O$10:$R$10,MATCH($K391,{"Oil","Gas","Electric - Other","Electric ccASHP - split"},0))),0),"")</f>
        <v>0</v>
      </c>
      <c r="AR391" s="124">
        <f t="shared" si="53"/>
        <v>0</v>
      </c>
      <c r="AS391" s="123" t="e">
        <f t="shared" si="54"/>
        <v>#N/A</v>
      </c>
    </row>
    <row r="392" spans="1:45" ht="12.95" customHeight="1" x14ac:dyDescent="0.2">
      <c r="A392" s="130">
        <v>390</v>
      </c>
      <c r="B392" s="177">
        <f>IF(OR(COUNTIF($B$2:$B391,Input!$F408)&lt;1,COUNTIF($O$2:$O391,Input!$C408)&lt;1),Input!F408,0)</f>
        <v>0</v>
      </c>
      <c r="C392" s="177">
        <f>IF(OR(COUNTIF($B$2:$B391,Input!$F408)&lt;1,COUNTIF($O$2:$O391,Input!$C408)&lt;1),Input!G408,0)</f>
        <v>0</v>
      </c>
      <c r="D392" s="177">
        <f>IF(OR(COUNTIF($B$2:$B391,Input!$F408)&lt;1,COUNTIF($O$2:$O391,Input!$C408)&lt;1),Input!H408,0)</f>
        <v>0</v>
      </c>
      <c r="E392" s="177">
        <f>IF(OR(COUNTIF($B$2:$B391,Input!$F408)&lt;1,COUNTIF($O$2:$O391,Input!$C408)&lt;1),Input!I408,0)</f>
        <v>0</v>
      </c>
      <c r="F392" s="177">
        <f>IF(OR(COUNTIF($B$2:$B391,Input!$F408)&lt;1,COUNTIF($O$2:$O391,Input!$C408)&lt;1),Input!J408,0)</f>
        <v>0</v>
      </c>
      <c r="G392" s="177">
        <f>IF(OR(COUNTIF($B$2:$B391,Input!$F408)&lt;1,COUNTIF($O$2:$O391,Input!$C408)&lt;1),Input!K408,0)</f>
        <v>0</v>
      </c>
      <c r="H392" s="177">
        <f>IF(OR(COUNTIF($B$2:$B391,Input!$F408)&lt;1,COUNTIF($O$2:$O391,Input!$C408)&lt;1),Input!L408,0)</f>
        <v>0</v>
      </c>
      <c r="I392" s="177">
        <f>IF(OR(COUNTIF($B$2:$B391,Input!$F408)&lt;1,COUNTIF($O$2:$O391,Input!$C408)&lt;1),Input!M408,0)</f>
        <v>0</v>
      </c>
      <c r="J392" s="177">
        <f>IF(OR(COUNTIF($B$2:$B391,Input!$F408)&lt;1,COUNTIF($O$2:$O391,Input!$C408)&lt;1),Input!N408,0)</f>
        <v>0</v>
      </c>
      <c r="K392" s="177">
        <f>IF(OR(COUNTIF($B$2:$B391,Input!$F408)&lt;1,COUNTIF($O$2:$O391,Input!$C408)&lt;1),Input!O408,0)</f>
        <v>0</v>
      </c>
      <c r="L392" s="177">
        <f>IF(OR(COUNTIF($B$2:$B391,Input!$F408)&lt;1,COUNTIF($O$2:$O391,Input!$C408)&lt;1),Input!P408,0)</f>
        <v>0</v>
      </c>
      <c r="M392" s="129" t="str">
        <f t="shared" si="50"/>
        <v/>
      </c>
      <c r="N392" s="161">
        <f t="shared" si="56"/>
        <v>0</v>
      </c>
      <c r="O392" s="168">
        <f>Input!C408</f>
        <v>0</v>
      </c>
      <c r="P392" s="168"/>
      <c r="R392" s="131">
        <f t="shared" si="57"/>
        <v>0</v>
      </c>
      <c r="S392" s="133" t="str">
        <f t="shared" si="55"/>
        <v xml:space="preserve"> </v>
      </c>
      <c r="T392" s="133"/>
      <c r="U392" s="132" t="str">
        <f>_xlfn.IFNA(IF($D392=0,LOOKUP($F392,{0.1,0.2,0.3,0.4,0.5,0.6,0.7,0.8,0.9,1},{22,34,46,58,70,82,94,106,118,130}),""),"")</f>
        <v/>
      </c>
      <c r="V392" s="132" t="str">
        <f>_xlfn.IFNA(IF($D392=1,LOOKUP($F392,{0.1,0.2,0.3,0.4,0.5,0.6,0.7,0.8,0.9,1},{23,35,47,59,71,83,95,107,119,131}),""),"")</f>
        <v/>
      </c>
      <c r="W392" s="132" t="str">
        <f>_xlfn.IFNA(IF($D392=2,LOOKUP($F392,{0.1,0.2,0.3,0.4,0.5,0.6,0.7,0.8,0.9,1},{24,36,48,60,72,84,96,108,120,132}),""),"")</f>
        <v/>
      </c>
      <c r="X392" s="132" t="str">
        <f>_xlfn.IFNA(IF($D392=3,LOOKUP($F392,{0.1,0.2,0.3,0.4,0.5,0.6,0.7,0.8,0.9,1},{25,37,49,61,73,85,97,109,121,133}),""),"")</f>
        <v/>
      </c>
      <c r="Y392" s="132" t="str">
        <f>_xlfn.IFNA(IF($D392=4,LOOKUP($F392,{0.1,0.2,0.3,0.4,0.5,0.6,0.7,0.8,0.9,1},{26,38,50,62,74,86,98,110,122,134}),""),"")</f>
        <v/>
      </c>
      <c r="Z392" s="132" t="str">
        <f>_xlfn.IFNA(IF($D392=5,LOOKUP($F392,{0.1,0.2,0.3,0.4,0.5,0.6,0.7,0.8,0.9,1},{27,39,51,63,75,87,99,111,123,135}),""),"")</f>
        <v/>
      </c>
      <c r="AA392" s="132">
        <f t="shared" si="51"/>
        <v>0</v>
      </c>
      <c r="AB392" s="132" t="str">
        <f t="shared" si="52"/>
        <v>00</v>
      </c>
      <c r="AC392" s="82" t="e">
        <f>VLOOKUP(AB392,'AMI Ref'!T:U,2,FALSE)</f>
        <v>#N/A</v>
      </c>
      <c r="AD392" s="124"/>
      <c r="AE392" s="81" t="str">
        <f>_xlfn.IFNA(IF($D392=0,IF($J392="Not Paid by Tenant",0,INDEX('AMI Ref'!$K$5:$N$5,MATCH($J392,{"Oil","Gas","Electric - Other","ELECTRIC - HEAT PUMP"},0))),0),"")</f>
        <v/>
      </c>
      <c r="AF392" s="81">
        <f>_xlfn.IFNA(IF($D392=1,IF($J392="Not Paid by Tenant",0,INDEX('AMI Ref'!$K$6:$N$6,MATCH($J392,{"Oil","Gas","Electric - Other","ELECTRIC - HEAT PUMP"},0))),0),"")</f>
        <v>0</v>
      </c>
      <c r="AG392" s="81">
        <f>_xlfn.IFNA(IF($D392=2,IF($J392="Not Paid by Tenant",0,INDEX('AMI Ref'!$K$7:$N$7,MATCH($J392,{"Oil","Gas","Electric - Other","ELECTRIC - HEAT PUMP"},0))),0),"")</f>
        <v>0</v>
      </c>
      <c r="AH392" s="81">
        <f>_xlfn.IFNA(IF($D392=3,IF($J392="Not Paid by Tenant",0,INDEX('AMI Ref'!$K$8:$N$8,MATCH($J392,{"Oil","Gas","Electric - Other","ELECTRIC - HEAT PUMP"},0))),0),"")</f>
        <v>0</v>
      </c>
      <c r="AI392" s="81">
        <f>_xlfn.IFNA(IF($D392=4,IF($J392="Not Paid by Tenant",0,INDEX('AMI Ref'!$K$9:$N$9,MATCH($J392,{"Oil","Gas","Electric - Other","ELECTRIC - HEAT PUMP"},0))),0),"")</f>
        <v>0</v>
      </c>
      <c r="AJ392" s="81">
        <f>_xlfn.IFNA(IF($D392=5,IF($J392="Not Paid by Tenant",0,INDEX('AMI Ref'!$K$10:$N$10,MATCH($J392,{"Oil","Gas","Electric - Other","ELECTRIC - HEAT PUMP"},0))),0),"")</f>
        <v>0</v>
      </c>
      <c r="AK392" s="128"/>
      <c r="AL392" s="81" t="str">
        <f>_xlfn.IFNA(IF($D392=0,IF($K392="Not Paid by Tenant",0,INDEX('AMI Ref'!$O$5:$R$5,MATCH($K392,{"Oil","Gas","Electric - Other","Electric ccASHP - split"},0))),0),"")</f>
        <v/>
      </c>
      <c r="AM392" s="81">
        <f>_xlfn.IFNA(IF($D392=1,IF($K392="Not Paid by Tenant",0,INDEX('AMI Ref'!$O$6:$R$6,MATCH($K392,{"Oil","Gas","Electric - Other","Electric ccASHP - split"},0))),0),"")</f>
        <v>0</v>
      </c>
      <c r="AN392" s="81">
        <f>_xlfn.IFNA(IF($D392=2,IF($K392="Not Paid by Tenant",0,INDEX('AMI Ref'!$O$7:$R$7,MATCH($K392,{"Oil","Gas","Electric - Other","Electric ccASHP - split"},0))),0),"")</f>
        <v>0</v>
      </c>
      <c r="AO392" s="81">
        <f>_xlfn.IFNA(IF($D392=3,IF($K392="Not Paid by Tenant",0,INDEX('AMI Ref'!$O$8:$R$8,MATCH($K392,{"Oil","Gas","Electric - Other","Electric ccASHP - split"},0))),0),"")</f>
        <v>0</v>
      </c>
      <c r="AP392" s="81">
        <f>_xlfn.IFNA(IF($D392=4,IF($K392="Not Paid by Tenant",0,INDEX('AMI Ref'!$O$9:$R$9,MATCH($K392,{"Oil","Gas","Electric - Other","Electric ccASHP - split"},0))),0),"")</f>
        <v>0</v>
      </c>
      <c r="AQ392" s="81">
        <f>_xlfn.IFNA(IF($D392=5,IF($K392="Not Paid by Tenant",0,INDEX('AMI Ref'!$O$10:$R$10,MATCH($K392,{"Oil","Gas","Electric - Other","Electric ccASHP - split"},0))),0),"")</f>
        <v>0</v>
      </c>
      <c r="AR392" s="124">
        <f t="shared" si="53"/>
        <v>0</v>
      </c>
      <c r="AS392" s="123" t="e">
        <f t="shared" si="54"/>
        <v>#N/A</v>
      </c>
    </row>
    <row r="393" spans="1:45" ht="12.95" customHeight="1" x14ac:dyDescent="0.2">
      <c r="A393" s="130">
        <v>391</v>
      </c>
      <c r="B393" s="177">
        <f>IF(OR(COUNTIF($B$2:$B392,Input!$F409)&lt;1,COUNTIF($O$2:$O392,Input!$C409)&lt;1),Input!F409,0)</f>
        <v>0</v>
      </c>
      <c r="C393" s="177">
        <f>IF(OR(COUNTIF($B$2:$B392,Input!$F409)&lt;1,COUNTIF($O$2:$O392,Input!$C409)&lt;1),Input!G409,0)</f>
        <v>0</v>
      </c>
      <c r="D393" s="177">
        <f>IF(OR(COUNTIF($B$2:$B392,Input!$F409)&lt;1,COUNTIF($O$2:$O392,Input!$C409)&lt;1),Input!H409,0)</f>
        <v>0</v>
      </c>
      <c r="E393" s="177">
        <f>IF(OR(COUNTIF($B$2:$B392,Input!$F409)&lt;1,COUNTIF($O$2:$O392,Input!$C409)&lt;1),Input!I409,0)</f>
        <v>0</v>
      </c>
      <c r="F393" s="177">
        <f>IF(OR(COUNTIF($B$2:$B392,Input!$F409)&lt;1,COUNTIF($O$2:$O392,Input!$C409)&lt;1),Input!J409,0)</f>
        <v>0</v>
      </c>
      <c r="G393" s="177">
        <f>IF(OR(COUNTIF($B$2:$B392,Input!$F409)&lt;1,COUNTIF($O$2:$O392,Input!$C409)&lt;1),Input!K409,0)</f>
        <v>0</v>
      </c>
      <c r="H393" s="177">
        <f>IF(OR(COUNTIF($B$2:$B392,Input!$F409)&lt;1,COUNTIF($O$2:$O392,Input!$C409)&lt;1),Input!L409,0)</f>
        <v>0</v>
      </c>
      <c r="I393" s="177">
        <f>IF(OR(COUNTIF($B$2:$B392,Input!$F409)&lt;1,COUNTIF($O$2:$O392,Input!$C409)&lt;1),Input!M409,0)</f>
        <v>0</v>
      </c>
      <c r="J393" s="177">
        <f>IF(OR(COUNTIF($B$2:$B392,Input!$F409)&lt;1,COUNTIF($O$2:$O392,Input!$C409)&lt;1),Input!N409,0)</f>
        <v>0</v>
      </c>
      <c r="K393" s="177">
        <f>IF(OR(COUNTIF($B$2:$B392,Input!$F409)&lt;1,COUNTIF($O$2:$O392,Input!$C409)&lt;1),Input!O409,0)</f>
        <v>0</v>
      </c>
      <c r="L393" s="177">
        <f>IF(OR(COUNTIF($B$2:$B392,Input!$F409)&lt;1,COUNTIF($O$2:$O392,Input!$C409)&lt;1),Input!P409,0)</f>
        <v>0</v>
      </c>
      <c r="M393" s="129" t="str">
        <f t="shared" si="50"/>
        <v/>
      </c>
      <c r="N393" s="161">
        <f t="shared" si="56"/>
        <v>0</v>
      </c>
      <c r="O393" s="168">
        <f>Input!C409</f>
        <v>0</v>
      </c>
      <c r="P393" s="168"/>
      <c r="R393" s="131">
        <f t="shared" si="57"/>
        <v>0</v>
      </c>
      <c r="S393" s="133" t="str">
        <f t="shared" si="55"/>
        <v xml:space="preserve"> </v>
      </c>
      <c r="T393" s="133"/>
      <c r="U393" s="132" t="str">
        <f>_xlfn.IFNA(IF($D393=0,LOOKUP($F393,{0.1,0.2,0.3,0.4,0.5,0.6,0.7,0.8,0.9,1},{22,34,46,58,70,82,94,106,118,130}),""),"")</f>
        <v/>
      </c>
      <c r="V393" s="132" t="str">
        <f>_xlfn.IFNA(IF($D393=1,LOOKUP($F393,{0.1,0.2,0.3,0.4,0.5,0.6,0.7,0.8,0.9,1},{23,35,47,59,71,83,95,107,119,131}),""),"")</f>
        <v/>
      </c>
      <c r="W393" s="132" t="str">
        <f>_xlfn.IFNA(IF($D393=2,LOOKUP($F393,{0.1,0.2,0.3,0.4,0.5,0.6,0.7,0.8,0.9,1},{24,36,48,60,72,84,96,108,120,132}),""),"")</f>
        <v/>
      </c>
      <c r="X393" s="132" t="str">
        <f>_xlfn.IFNA(IF($D393=3,LOOKUP($F393,{0.1,0.2,0.3,0.4,0.5,0.6,0.7,0.8,0.9,1},{25,37,49,61,73,85,97,109,121,133}),""),"")</f>
        <v/>
      </c>
      <c r="Y393" s="132" t="str">
        <f>_xlfn.IFNA(IF($D393=4,LOOKUP($F393,{0.1,0.2,0.3,0.4,0.5,0.6,0.7,0.8,0.9,1},{26,38,50,62,74,86,98,110,122,134}),""),"")</f>
        <v/>
      </c>
      <c r="Z393" s="132" t="str">
        <f>_xlfn.IFNA(IF($D393=5,LOOKUP($F393,{0.1,0.2,0.3,0.4,0.5,0.6,0.7,0.8,0.9,1},{27,39,51,63,75,87,99,111,123,135}),""),"")</f>
        <v/>
      </c>
      <c r="AA393" s="132">
        <f t="shared" si="51"/>
        <v>0</v>
      </c>
      <c r="AB393" s="132" t="str">
        <f t="shared" si="52"/>
        <v>00</v>
      </c>
      <c r="AC393" s="82" t="e">
        <f>VLOOKUP(AB393,'AMI Ref'!T:U,2,FALSE)</f>
        <v>#N/A</v>
      </c>
      <c r="AD393" s="124"/>
      <c r="AE393" s="81" t="str">
        <f>_xlfn.IFNA(IF($D393=0,IF($J393="Not Paid by Tenant",0,INDEX('AMI Ref'!$K$5:$N$5,MATCH($J393,{"Oil","Gas","Electric - Other","ELECTRIC - HEAT PUMP"},0))),0),"")</f>
        <v/>
      </c>
      <c r="AF393" s="81">
        <f>_xlfn.IFNA(IF($D393=1,IF($J393="Not Paid by Tenant",0,INDEX('AMI Ref'!$K$6:$N$6,MATCH($J393,{"Oil","Gas","Electric - Other","ELECTRIC - HEAT PUMP"},0))),0),"")</f>
        <v>0</v>
      </c>
      <c r="AG393" s="81">
        <f>_xlfn.IFNA(IF($D393=2,IF($J393="Not Paid by Tenant",0,INDEX('AMI Ref'!$K$7:$N$7,MATCH($J393,{"Oil","Gas","Electric - Other","ELECTRIC - HEAT PUMP"},0))),0),"")</f>
        <v>0</v>
      </c>
      <c r="AH393" s="81">
        <f>_xlfn.IFNA(IF($D393=3,IF($J393="Not Paid by Tenant",0,INDEX('AMI Ref'!$K$8:$N$8,MATCH($J393,{"Oil","Gas","Electric - Other","ELECTRIC - HEAT PUMP"},0))),0),"")</f>
        <v>0</v>
      </c>
      <c r="AI393" s="81">
        <f>_xlfn.IFNA(IF($D393=4,IF($J393="Not Paid by Tenant",0,INDEX('AMI Ref'!$K$9:$N$9,MATCH($J393,{"Oil","Gas","Electric - Other","ELECTRIC - HEAT PUMP"},0))),0),"")</f>
        <v>0</v>
      </c>
      <c r="AJ393" s="81">
        <f>_xlfn.IFNA(IF($D393=5,IF($J393="Not Paid by Tenant",0,INDEX('AMI Ref'!$K$10:$N$10,MATCH($J393,{"Oil","Gas","Electric - Other","ELECTRIC - HEAT PUMP"},0))),0),"")</f>
        <v>0</v>
      </c>
      <c r="AK393" s="128"/>
      <c r="AL393" s="81" t="str">
        <f>_xlfn.IFNA(IF($D393=0,IF($K393="Not Paid by Tenant",0,INDEX('AMI Ref'!$O$5:$R$5,MATCH($K393,{"Oil","Gas","Electric - Other","Electric ccASHP - split"},0))),0),"")</f>
        <v/>
      </c>
      <c r="AM393" s="81">
        <f>_xlfn.IFNA(IF($D393=1,IF($K393="Not Paid by Tenant",0,INDEX('AMI Ref'!$O$6:$R$6,MATCH($K393,{"Oil","Gas","Electric - Other","Electric ccASHP - split"},0))),0),"")</f>
        <v>0</v>
      </c>
      <c r="AN393" s="81">
        <f>_xlfn.IFNA(IF($D393=2,IF($K393="Not Paid by Tenant",0,INDEX('AMI Ref'!$O$7:$R$7,MATCH($K393,{"Oil","Gas","Electric - Other","Electric ccASHP - split"},0))),0),"")</f>
        <v>0</v>
      </c>
      <c r="AO393" s="81">
        <f>_xlfn.IFNA(IF($D393=3,IF($K393="Not Paid by Tenant",0,INDEX('AMI Ref'!$O$8:$R$8,MATCH($K393,{"Oil","Gas","Electric - Other","Electric ccASHP - split"},0))),0),"")</f>
        <v>0</v>
      </c>
      <c r="AP393" s="81">
        <f>_xlfn.IFNA(IF($D393=4,IF($K393="Not Paid by Tenant",0,INDEX('AMI Ref'!$O$9:$R$9,MATCH($K393,{"Oil","Gas","Electric - Other","Electric ccASHP - split"},0))),0),"")</f>
        <v>0</v>
      </c>
      <c r="AQ393" s="81">
        <f>_xlfn.IFNA(IF($D393=5,IF($K393="Not Paid by Tenant",0,INDEX('AMI Ref'!$O$10:$R$10,MATCH($K393,{"Oil","Gas","Electric - Other","Electric ccASHP - split"},0))),0),"")</f>
        <v>0</v>
      </c>
      <c r="AR393" s="124">
        <f t="shared" si="53"/>
        <v>0</v>
      </c>
      <c r="AS393" s="123" t="e">
        <f t="shared" si="54"/>
        <v>#N/A</v>
      </c>
    </row>
    <row r="394" spans="1:45" ht="12.95" customHeight="1" x14ac:dyDescent="0.2">
      <c r="A394" s="130">
        <v>392</v>
      </c>
      <c r="B394" s="177">
        <f>IF(OR(COUNTIF($B$2:$B393,Input!$F410)&lt;1,COUNTIF($O$2:$O393,Input!$C410)&lt;1),Input!F410,0)</f>
        <v>0</v>
      </c>
      <c r="C394" s="177">
        <f>IF(OR(COUNTIF($B$2:$B393,Input!$F410)&lt;1,COUNTIF($O$2:$O393,Input!$C410)&lt;1),Input!G410,0)</f>
        <v>0</v>
      </c>
      <c r="D394" s="177">
        <f>IF(OR(COUNTIF($B$2:$B393,Input!$F410)&lt;1,COUNTIF($O$2:$O393,Input!$C410)&lt;1),Input!H410,0)</f>
        <v>0</v>
      </c>
      <c r="E394" s="177">
        <f>IF(OR(COUNTIF($B$2:$B393,Input!$F410)&lt;1,COUNTIF($O$2:$O393,Input!$C410)&lt;1),Input!I410,0)</f>
        <v>0</v>
      </c>
      <c r="F394" s="177">
        <f>IF(OR(COUNTIF($B$2:$B393,Input!$F410)&lt;1,COUNTIF($O$2:$O393,Input!$C410)&lt;1),Input!J410,0)</f>
        <v>0</v>
      </c>
      <c r="G394" s="177">
        <f>IF(OR(COUNTIF($B$2:$B393,Input!$F410)&lt;1,COUNTIF($O$2:$O393,Input!$C410)&lt;1),Input!K410,0)</f>
        <v>0</v>
      </c>
      <c r="H394" s="177">
        <f>IF(OR(COUNTIF($B$2:$B393,Input!$F410)&lt;1,COUNTIF($O$2:$O393,Input!$C410)&lt;1),Input!L410,0)</f>
        <v>0</v>
      </c>
      <c r="I394" s="177">
        <f>IF(OR(COUNTIF($B$2:$B393,Input!$F410)&lt;1,COUNTIF($O$2:$O393,Input!$C410)&lt;1),Input!M410,0)</f>
        <v>0</v>
      </c>
      <c r="J394" s="177">
        <f>IF(OR(COUNTIF($B$2:$B393,Input!$F410)&lt;1,COUNTIF($O$2:$O393,Input!$C410)&lt;1),Input!N410,0)</f>
        <v>0</v>
      </c>
      <c r="K394" s="177">
        <f>IF(OR(COUNTIF($B$2:$B393,Input!$F410)&lt;1,COUNTIF($O$2:$O393,Input!$C410)&lt;1),Input!O410,0)</f>
        <v>0</v>
      </c>
      <c r="L394" s="177">
        <f>IF(OR(COUNTIF($B$2:$B393,Input!$F410)&lt;1,COUNTIF($O$2:$O393,Input!$C410)&lt;1),Input!P410,0)</f>
        <v>0</v>
      </c>
      <c r="M394" s="129" t="str">
        <f t="shared" si="50"/>
        <v/>
      </c>
      <c r="N394" s="161">
        <f t="shared" si="56"/>
        <v>0</v>
      </c>
      <c r="O394" s="168">
        <f>Input!C410</f>
        <v>0</v>
      </c>
      <c r="P394" s="168"/>
      <c r="R394" s="131">
        <f t="shared" si="57"/>
        <v>0</v>
      </c>
      <c r="S394" s="133" t="str">
        <f t="shared" si="55"/>
        <v xml:space="preserve"> </v>
      </c>
      <c r="T394" s="133"/>
      <c r="U394" s="132" t="str">
        <f>_xlfn.IFNA(IF($D394=0,LOOKUP($F394,{0.1,0.2,0.3,0.4,0.5,0.6,0.7,0.8,0.9,1},{22,34,46,58,70,82,94,106,118,130}),""),"")</f>
        <v/>
      </c>
      <c r="V394" s="132" t="str">
        <f>_xlfn.IFNA(IF($D394=1,LOOKUP($F394,{0.1,0.2,0.3,0.4,0.5,0.6,0.7,0.8,0.9,1},{23,35,47,59,71,83,95,107,119,131}),""),"")</f>
        <v/>
      </c>
      <c r="W394" s="132" t="str">
        <f>_xlfn.IFNA(IF($D394=2,LOOKUP($F394,{0.1,0.2,0.3,0.4,0.5,0.6,0.7,0.8,0.9,1},{24,36,48,60,72,84,96,108,120,132}),""),"")</f>
        <v/>
      </c>
      <c r="X394" s="132" t="str">
        <f>_xlfn.IFNA(IF($D394=3,LOOKUP($F394,{0.1,0.2,0.3,0.4,0.5,0.6,0.7,0.8,0.9,1},{25,37,49,61,73,85,97,109,121,133}),""),"")</f>
        <v/>
      </c>
      <c r="Y394" s="132" t="str">
        <f>_xlfn.IFNA(IF($D394=4,LOOKUP($F394,{0.1,0.2,0.3,0.4,0.5,0.6,0.7,0.8,0.9,1},{26,38,50,62,74,86,98,110,122,134}),""),"")</f>
        <v/>
      </c>
      <c r="Z394" s="132" t="str">
        <f>_xlfn.IFNA(IF($D394=5,LOOKUP($F394,{0.1,0.2,0.3,0.4,0.5,0.6,0.7,0.8,0.9,1},{27,39,51,63,75,87,99,111,123,135}),""),"")</f>
        <v/>
      </c>
      <c r="AA394" s="132">
        <f t="shared" si="51"/>
        <v>0</v>
      </c>
      <c r="AB394" s="132" t="str">
        <f t="shared" si="52"/>
        <v>00</v>
      </c>
      <c r="AC394" s="82" t="e">
        <f>VLOOKUP(AB394,'AMI Ref'!T:U,2,FALSE)</f>
        <v>#N/A</v>
      </c>
      <c r="AD394" s="124"/>
      <c r="AE394" s="81" t="str">
        <f>_xlfn.IFNA(IF($D394=0,IF($J394="Not Paid by Tenant",0,INDEX('AMI Ref'!$K$5:$N$5,MATCH($J394,{"Oil","Gas","Electric - Other","ELECTRIC - HEAT PUMP"},0))),0),"")</f>
        <v/>
      </c>
      <c r="AF394" s="81">
        <f>_xlfn.IFNA(IF($D394=1,IF($J394="Not Paid by Tenant",0,INDEX('AMI Ref'!$K$6:$N$6,MATCH($J394,{"Oil","Gas","Electric - Other","ELECTRIC - HEAT PUMP"},0))),0),"")</f>
        <v>0</v>
      </c>
      <c r="AG394" s="81">
        <f>_xlfn.IFNA(IF($D394=2,IF($J394="Not Paid by Tenant",0,INDEX('AMI Ref'!$K$7:$N$7,MATCH($J394,{"Oil","Gas","Electric - Other","ELECTRIC - HEAT PUMP"},0))),0),"")</f>
        <v>0</v>
      </c>
      <c r="AH394" s="81">
        <f>_xlfn.IFNA(IF($D394=3,IF($J394="Not Paid by Tenant",0,INDEX('AMI Ref'!$K$8:$N$8,MATCH($J394,{"Oil","Gas","Electric - Other","ELECTRIC - HEAT PUMP"},0))),0),"")</f>
        <v>0</v>
      </c>
      <c r="AI394" s="81">
        <f>_xlfn.IFNA(IF($D394=4,IF($J394="Not Paid by Tenant",0,INDEX('AMI Ref'!$K$9:$N$9,MATCH($J394,{"Oil","Gas","Electric - Other","ELECTRIC - HEAT PUMP"},0))),0),"")</f>
        <v>0</v>
      </c>
      <c r="AJ394" s="81">
        <f>_xlfn.IFNA(IF($D394=5,IF($J394="Not Paid by Tenant",0,INDEX('AMI Ref'!$K$10:$N$10,MATCH($J394,{"Oil","Gas","Electric - Other","ELECTRIC - HEAT PUMP"},0))),0),"")</f>
        <v>0</v>
      </c>
      <c r="AK394" s="128"/>
      <c r="AL394" s="81" t="str">
        <f>_xlfn.IFNA(IF($D394=0,IF($K394="Not Paid by Tenant",0,INDEX('AMI Ref'!$O$5:$R$5,MATCH($K394,{"Oil","Gas","Electric - Other","Electric ccASHP - split"},0))),0),"")</f>
        <v/>
      </c>
      <c r="AM394" s="81">
        <f>_xlfn.IFNA(IF($D394=1,IF($K394="Not Paid by Tenant",0,INDEX('AMI Ref'!$O$6:$R$6,MATCH($K394,{"Oil","Gas","Electric - Other","Electric ccASHP - split"},0))),0),"")</f>
        <v>0</v>
      </c>
      <c r="AN394" s="81">
        <f>_xlfn.IFNA(IF($D394=2,IF($K394="Not Paid by Tenant",0,INDEX('AMI Ref'!$O$7:$R$7,MATCH($K394,{"Oil","Gas","Electric - Other","Electric ccASHP - split"},0))),0),"")</f>
        <v>0</v>
      </c>
      <c r="AO394" s="81">
        <f>_xlfn.IFNA(IF($D394=3,IF($K394="Not Paid by Tenant",0,INDEX('AMI Ref'!$O$8:$R$8,MATCH($K394,{"Oil","Gas","Electric - Other","Electric ccASHP - split"},0))),0),"")</f>
        <v>0</v>
      </c>
      <c r="AP394" s="81">
        <f>_xlfn.IFNA(IF($D394=4,IF($K394="Not Paid by Tenant",0,INDEX('AMI Ref'!$O$9:$R$9,MATCH($K394,{"Oil","Gas","Electric - Other","Electric ccASHP - split"},0))),0),"")</f>
        <v>0</v>
      </c>
      <c r="AQ394" s="81">
        <f>_xlfn.IFNA(IF($D394=5,IF($K394="Not Paid by Tenant",0,INDEX('AMI Ref'!$O$10:$R$10,MATCH($K394,{"Oil","Gas","Electric - Other","Electric ccASHP - split"},0))),0),"")</f>
        <v>0</v>
      </c>
      <c r="AR394" s="124">
        <f t="shared" si="53"/>
        <v>0</v>
      </c>
      <c r="AS394" s="123" t="e">
        <f t="shared" si="54"/>
        <v>#N/A</v>
      </c>
    </row>
    <row r="395" spans="1:45" ht="12.95" customHeight="1" x14ac:dyDescent="0.2">
      <c r="A395" s="130">
        <v>393</v>
      </c>
      <c r="B395" s="177">
        <f>IF(OR(COUNTIF($B$2:$B394,Input!$F411)&lt;1,COUNTIF($O$2:$O394,Input!$C411)&lt;1),Input!F411,0)</f>
        <v>0</v>
      </c>
      <c r="C395" s="177">
        <f>IF(OR(COUNTIF($B$2:$B394,Input!$F411)&lt;1,COUNTIF($O$2:$O394,Input!$C411)&lt;1),Input!G411,0)</f>
        <v>0</v>
      </c>
      <c r="D395" s="177">
        <f>IF(OR(COUNTIF($B$2:$B394,Input!$F411)&lt;1,COUNTIF($O$2:$O394,Input!$C411)&lt;1),Input!H411,0)</f>
        <v>0</v>
      </c>
      <c r="E395" s="177">
        <f>IF(OR(COUNTIF($B$2:$B394,Input!$F411)&lt;1,COUNTIF($O$2:$O394,Input!$C411)&lt;1),Input!I411,0)</f>
        <v>0</v>
      </c>
      <c r="F395" s="177">
        <f>IF(OR(COUNTIF($B$2:$B394,Input!$F411)&lt;1,COUNTIF($O$2:$O394,Input!$C411)&lt;1),Input!J411,0)</f>
        <v>0</v>
      </c>
      <c r="G395" s="177">
        <f>IF(OR(COUNTIF($B$2:$B394,Input!$F411)&lt;1,COUNTIF($O$2:$O394,Input!$C411)&lt;1),Input!K411,0)</f>
        <v>0</v>
      </c>
      <c r="H395" s="177">
        <f>IF(OR(COUNTIF($B$2:$B394,Input!$F411)&lt;1,COUNTIF($O$2:$O394,Input!$C411)&lt;1),Input!L411,0)</f>
        <v>0</v>
      </c>
      <c r="I395" s="177">
        <f>IF(OR(COUNTIF($B$2:$B394,Input!$F411)&lt;1,COUNTIF($O$2:$O394,Input!$C411)&lt;1),Input!M411,0)</f>
        <v>0</v>
      </c>
      <c r="J395" s="177">
        <f>IF(OR(COUNTIF($B$2:$B394,Input!$F411)&lt;1,COUNTIF($O$2:$O394,Input!$C411)&lt;1),Input!N411,0)</f>
        <v>0</v>
      </c>
      <c r="K395" s="177">
        <f>IF(OR(COUNTIF($B$2:$B394,Input!$F411)&lt;1,COUNTIF($O$2:$O394,Input!$C411)&lt;1),Input!O411,0)</f>
        <v>0</v>
      </c>
      <c r="L395" s="177">
        <f>IF(OR(COUNTIF($B$2:$B394,Input!$F411)&lt;1,COUNTIF($O$2:$O394,Input!$C411)&lt;1),Input!P411,0)</f>
        <v>0</v>
      </c>
      <c r="M395" s="129" t="str">
        <f t="shared" si="50"/>
        <v/>
      </c>
      <c r="N395" s="161">
        <f t="shared" si="56"/>
        <v>0</v>
      </c>
      <c r="O395" s="168">
        <f>Input!C411</f>
        <v>0</v>
      </c>
      <c r="P395" s="168"/>
      <c r="R395" s="131">
        <f t="shared" si="57"/>
        <v>0</v>
      </c>
      <c r="S395" s="133" t="str">
        <f t="shared" si="55"/>
        <v xml:space="preserve"> </v>
      </c>
      <c r="T395" s="133"/>
      <c r="U395" s="132" t="str">
        <f>_xlfn.IFNA(IF($D395=0,LOOKUP($F395,{0.1,0.2,0.3,0.4,0.5,0.6,0.7,0.8,0.9,1},{22,34,46,58,70,82,94,106,118,130}),""),"")</f>
        <v/>
      </c>
      <c r="V395" s="132" t="str">
        <f>_xlfn.IFNA(IF($D395=1,LOOKUP($F395,{0.1,0.2,0.3,0.4,0.5,0.6,0.7,0.8,0.9,1},{23,35,47,59,71,83,95,107,119,131}),""),"")</f>
        <v/>
      </c>
      <c r="W395" s="132" t="str">
        <f>_xlfn.IFNA(IF($D395=2,LOOKUP($F395,{0.1,0.2,0.3,0.4,0.5,0.6,0.7,0.8,0.9,1},{24,36,48,60,72,84,96,108,120,132}),""),"")</f>
        <v/>
      </c>
      <c r="X395" s="132" t="str">
        <f>_xlfn.IFNA(IF($D395=3,LOOKUP($F395,{0.1,0.2,0.3,0.4,0.5,0.6,0.7,0.8,0.9,1},{25,37,49,61,73,85,97,109,121,133}),""),"")</f>
        <v/>
      </c>
      <c r="Y395" s="132" t="str">
        <f>_xlfn.IFNA(IF($D395=4,LOOKUP($F395,{0.1,0.2,0.3,0.4,0.5,0.6,0.7,0.8,0.9,1},{26,38,50,62,74,86,98,110,122,134}),""),"")</f>
        <v/>
      </c>
      <c r="Z395" s="132" t="str">
        <f>_xlfn.IFNA(IF($D395=5,LOOKUP($F395,{0.1,0.2,0.3,0.4,0.5,0.6,0.7,0.8,0.9,1},{27,39,51,63,75,87,99,111,123,135}),""),"")</f>
        <v/>
      </c>
      <c r="AA395" s="132">
        <f t="shared" si="51"/>
        <v>0</v>
      </c>
      <c r="AB395" s="132" t="str">
        <f t="shared" si="52"/>
        <v>00</v>
      </c>
      <c r="AC395" s="82" t="e">
        <f>VLOOKUP(AB395,'AMI Ref'!T:U,2,FALSE)</f>
        <v>#N/A</v>
      </c>
      <c r="AD395" s="124"/>
      <c r="AE395" s="81" t="str">
        <f>_xlfn.IFNA(IF($D395=0,IF($J395="Not Paid by Tenant",0,INDEX('AMI Ref'!$K$5:$N$5,MATCH($J395,{"Oil","Gas","Electric - Other","ELECTRIC - HEAT PUMP"},0))),0),"")</f>
        <v/>
      </c>
      <c r="AF395" s="81">
        <f>_xlfn.IFNA(IF($D395=1,IF($J395="Not Paid by Tenant",0,INDEX('AMI Ref'!$K$6:$N$6,MATCH($J395,{"Oil","Gas","Electric - Other","ELECTRIC - HEAT PUMP"},0))),0),"")</f>
        <v>0</v>
      </c>
      <c r="AG395" s="81">
        <f>_xlfn.IFNA(IF($D395=2,IF($J395="Not Paid by Tenant",0,INDEX('AMI Ref'!$K$7:$N$7,MATCH($J395,{"Oil","Gas","Electric - Other","ELECTRIC - HEAT PUMP"},0))),0),"")</f>
        <v>0</v>
      </c>
      <c r="AH395" s="81">
        <f>_xlfn.IFNA(IF($D395=3,IF($J395="Not Paid by Tenant",0,INDEX('AMI Ref'!$K$8:$N$8,MATCH($J395,{"Oil","Gas","Electric - Other","ELECTRIC - HEAT PUMP"},0))),0),"")</f>
        <v>0</v>
      </c>
      <c r="AI395" s="81">
        <f>_xlfn.IFNA(IF($D395=4,IF($J395="Not Paid by Tenant",0,INDEX('AMI Ref'!$K$9:$N$9,MATCH($J395,{"Oil","Gas","Electric - Other","ELECTRIC - HEAT PUMP"},0))),0),"")</f>
        <v>0</v>
      </c>
      <c r="AJ395" s="81">
        <f>_xlfn.IFNA(IF($D395=5,IF($J395="Not Paid by Tenant",0,INDEX('AMI Ref'!$K$10:$N$10,MATCH($J395,{"Oil","Gas","Electric - Other","ELECTRIC - HEAT PUMP"},0))),0),"")</f>
        <v>0</v>
      </c>
      <c r="AK395" s="128"/>
      <c r="AL395" s="81" t="str">
        <f>_xlfn.IFNA(IF($D395=0,IF($K395="Not Paid by Tenant",0,INDEX('AMI Ref'!$O$5:$R$5,MATCH($K395,{"Oil","Gas","Electric - Other","Electric ccASHP - split"},0))),0),"")</f>
        <v/>
      </c>
      <c r="AM395" s="81">
        <f>_xlfn.IFNA(IF($D395=1,IF($K395="Not Paid by Tenant",0,INDEX('AMI Ref'!$O$6:$R$6,MATCH($K395,{"Oil","Gas","Electric - Other","Electric ccASHP - split"},0))),0),"")</f>
        <v>0</v>
      </c>
      <c r="AN395" s="81">
        <f>_xlfn.IFNA(IF($D395=2,IF($K395="Not Paid by Tenant",0,INDEX('AMI Ref'!$O$7:$R$7,MATCH($K395,{"Oil","Gas","Electric - Other","Electric ccASHP - split"},0))),0),"")</f>
        <v>0</v>
      </c>
      <c r="AO395" s="81">
        <f>_xlfn.IFNA(IF($D395=3,IF($K395="Not Paid by Tenant",0,INDEX('AMI Ref'!$O$8:$R$8,MATCH($K395,{"Oil","Gas","Electric - Other","Electric ccASHP - split"},0))),0),"")</f>
        <v>0</v>
      </c>
      <c r="AP395" s="81">
        <f>_xlfn.IFNA(IF($D395=4,IF($K395="Not Paid by Tenant",0,INDEX('AMI Ref'!$O$9:$R$9,MATCH($K395,{"Oil","Gas","Electric - Other","Electric ccASHP - split"},0))),0),"")</f>
        <v>0</v>
      </c>
      <c r="AQ395" s="81">
        <f>_xlfn.IFNA(IF($D395=5,IF($K395="Not Paid by Tenant",0,INDEX('AMI Ref'!$O$10:$R$10,MATCH($K395,{"Oil","Gas","Electric - Other","Electric ccASHP - split"},0))),0),"")</f>
        <v>0</v>
      </c>
      <c r="AR395" s="124">
        <f t="shared" si="53"/>
        <v>0</v>
      </c>
      <c r="AS395" s="123" t="e">
        <f t="shared" si="54"/>
        <v>#N/A</v>
      </c>
    </row>
    <row r="396" spans="1:45" ht="12.95" customHeight="1" x14ac:dyDescent="0.2">
      <c r="A396" s="130">
        <v>394</v>
      </c>
      <c r="B396" s="177">
        <f>IF(OR(COUNTIF($B$2:$B395,Input!$F412)&lt;1,COUNTIF($O$2:$O395,Input!$C412)&lt;1),Input!F412,0)</f>
        <v>0</v>
      </c>
      <c r="C396" s="177">
        <f>IF(OR(COUNTIF($B$2:$B395,Input!$F412)&lt;1,COUNTIF($O$2:$O395,Input!$C412)&lt;1),Input!G412,0)</f>
        <v>0</v>
      </c>
      <c r="D396" s="177">
        <f>IF(OR(COUNTIF($B$2:$B395,Input!$F412)&lt;1,COUNTIF($O$2:$O395,Input!$C412)&lt;1),Input!H412,0)</f>
        <v>0</v>
      </c>
      <c r="E396" s="177">
        <f>IF(OR(COUNTIF($B$2:$B395,Input!$F412)&lt;1,COUNTIF($O$2:$O395,Input!$C412)&lt;1),Input!I412,0)</f>
        <v>0</v>
      </c>
      <c r="F396" s="177">
        <f>IF(OR(COUNTIF($B$2:$B395,Input!$F412)&lt;1,COUNTIF($O$2:$O395,Input!$C412)&lt;1),Input!J412,0)</f>
        <v>0</v>
      </c>
      <c r="G396" s="177">
        <f>IF(OR(COUNTIF($B$2:$B395,Input!$F412)&lt;1,COUNTIF($O$2:$O395,Input!$C412)&lt;1),Input!K412,0)</f>
        <v>0</v>
      </c>
      <c r="H396" s="177">
        <f>IF(OR(COUNTIF($B$2:$B395,Input!$F412)&lt;1,COUNTIF($O$2:$O395,Input!$C412)&lt;1),Input!L412,0)</f>
        <v>0</v>
      </c>
      <c r="I396" s="177">
        <f>IF(OR(COUNTIF($B$2:$B395,Input!$F412)&lt;1,COUNTIF($O$2:$O395,Input!$C412)&lt;1),Input!M412,0)</f>
        <v>0</v>
      </c>
      <c r="J396" s="177">
        <f>IF(OR(COUNTIF($B$2:$B395,Input!$F412)&lt;1,COUNTIF($O$2:$O395,Input!$C412)&lt;1),Input!N412,0)</f>
        <v>0</v>
      </c>
      <c r="K396" s="177">
        <f>IF(OR(COUNTIF($B$2:$B395,Input!$F412)&lt;1,COUNTIF($O$2:$O395,Input!$C412)&lt;1),Input!O412,0)</f>
        <v>0</v>
      </c>
      <c r="L396" s="177">
        <f>IF(OR(COUNTIF($B$2:$B395,Input!$F412)&lt;1,COUNTIF($O$2:$O395,Input!$C412)&lt;1),Input!P412,0)</f>
        <v>0</v>
      </c>
      <c r="M396" s="129" t="str">
        <f t="shared" si="50"/>
        <v/>
      </c>
      <c r="N396" s="161">
        <f t="shared" si="56"/>
        <v>0</v>
      </c>
      <c r="O396" s="168">
        <f>Input!C412</f>
        <v>0</v>
      </c>
      <c r="P396" s="168"/>
      <c r="R396" s="131">
        <f t="shared" si="57"/>
        <v>0</v>
      </c>
      <c r="S396" s="133" t="str">
        <f t="shared" si="55"/>
        <v xml:space="preserve"> </v>
      </c>
      <c r="T396" s="133"/>
      <c r="U396" s="132" t="str">
        <f>_xlfn.IFNA(IF($D396=0,LOOKUP($F396,{0.1,0.2,0.3,0.4,0.5,0.6,0.7,0.8,0.9,1},{22,34,46,58,70,82,94,106,118,130}),""),"")</f>
        <v/>
      </c>
      <c r="V396" s="132" t="str">
        <f>_xlfn.IFNA(IF($D396=1,LOOKUP($F396,{0.1,0.2,0.3,0.4,0.5,0.6,0.7,0.8,0.9,1},{23,35,47,59,71,83,95,107,119,131}),""),"")</f>
        <v/>
      </c>
      <c r="W396" s="132" t="str">
        <f>_xlfn.IFNA(IF($D396=2,LOOKUP($F396,{0.1,0.2,0.3,0.4,0.5,0.6,0.7,0.8,0.9,1},{24,36,48,60,72,84,96,108,120,132}),""),"")</f>
        <v/>
      </c>
      <c r="X396" s="132" t="str">
        <f>_xlfn.IFNA(IF($D396=3,LOOKUP($F396,{0.1,0.2,0.3,0.4,0.5,0.6,0.7,0.8,0.9,1},{25,37,49,61,73,85,97,109,121,133}),""),"")</f>
        <v/>
      </c>
      <c r="Y396" s="132" t="str">
        <f>_xlfn.IFNA(IF($D396=4,LOOKUP($F396,{0.1,0.2,0.3,0.4,0.5,0.6,0.7,0.8,0.9,1},{26,38,50,62,74,86,98,110,122,134}),""),"")</f>
        <v/>
      </c>
      <c r="Z396" s="132" t="str">
        <f>_xlfn.IFNA(IF($D396=5,LOOKUP($F396,{0.1,0.2,0.3,0.4,0.5,0.6,0.7,0.8,0.9,1},{27,39,51,63,75,87,99,111,123,135}),""),"")</f>
        <v/>
      </c>
      <c r="AA396" s="132">
        <f t="shared" si="51"/>
        <v>0</v>
      </c>
      <c r="AB396" s="132" t="str">
        <f t="shared" si="52"/>
        <v>00</v>
      </c>
      <c r="AC396" s="82" t="e">
        <f>VLOOKUP(AB396,'AMI Ref'!T:U,2,FALSE)</f>
        <v>#N/A</v>
      </c>
      <c r="AD396" s="124"/>
      <c r="AE396" s="81" t="str">
        <f>_xlfn.IFNA(IF($D396=0,IF($J396="Not Paid by Tenant",0,INDEX('AMI Ref'!$K$5:$N$5,MATCH($J396,{"Oil","Gas","Electric - Other","ELECTRIC - HEAT PUMP"},0))),0),"")</f>
        <v/>
      </c>
      <c r="AF396" s="81">
        <f>_xlfn.IFNA(IF($D396=1,IF($J396="Not Paid by Tenant",0,INDEX('AMI Ref'!$K$6:$N$6,MATCH($J396,{"Oil","Gas","Electric - Other","ELECTRIC - HEAT PUMP"},0))),0),"")</f>
        <v>0</v>
      </c>
      <c r="AG396" s="81">
        <f>_xlfn.IFNA(IF($D396=2,IF($J396="Not Paid by Tenant",0,INDEX('AMI Ref'!$K$7:$N$7,MATCH($J396,{"Oil","Gas","Electric - Other","ELECTRIC - HEAT PUMP"},0))),0),"")</f>
        <v>0</v>
      </c>
      <c r="AH396" s="81">
        <f>_xlfn.IFNA(IF($D396=3,IF($J396="Not Paid by Tenant",0,INDEX('AMI Ref'!$K$8:$N$8,MATCH($J396,{"Oil","Gas","Electric - Other","ELECTRIC - HEAT PUMP"},0))),0),"")</f>
        <v>0</v>
      </c>
      <c r="AI396" s="81">
        <f>_xlfn.IFNA(IF($D396=4,IF($J396="Not Paid by Tenant",0,INDEX('AMI Ref'!$K$9:$N$9,MATCH($J396,{"Oil","Gas","Electric - Other","ELECTRIC - HEAT PUMP"},0))),0),"")</f>
        <v>0</v>
      </c>
      <c r="AJ396" s="81">
        <f>_xlfn.IFNA(IF($D396=5,IF($J396="Not Paid by Tenant",0,INDEX('AMI Ref'!$K$10:$N$10,MATCH($J396,{"Oil","Gas","Electric - Other","ELECTRIC - HEAT PUMP"},0))),0),"")</f>
        <v>0</v>
      </c>
      <c r="AK396" s="128"/>
      <c r="AL396" s="81" t="str">
        <f>_xlfn.IFNA(IF($D396=0,IF($K396="Not Paid by Tenant",0,INDEX('AMI Ref'!$O$5:$R$5,MATCH($K396,{"Oil","Gas","Electric - Other","Electric ccASHP - split"},0))),0),"")</f>
        <v/>
      </c>
      <c r="AM396" s="81">
        <f>_xlfn.IFNA(IF($D396=1,IF($K396="Not Paid by Tenant",0,INDEX('AMI Ref'!$O$6:$R$6,MATCH($K396,{"Oil","Gas","Electric - Other","Electric ccASHP - split"},0))),0),"")</f>
        <v>0</v>
      </c>
      <c r="AN396" s="81">
        <f>_xlfn.IFNA(IF($D396=2,IF($K396="Not Paid by Tenant",0,INDEX('AMI Ref'!$O$7:$R$7,MATCH($K396,{"Oil","Gas","Electric - Other","Electric ccASHP - split"},0))),0),"")</f>
        <v>0</v>
      </c>
      <c r="AO396" s="81">
        <f>_xlfn.IFNA(IF($D396=3,IF($K396="Not Paid by Tenant",0,INDEX('AMI Ref'!$O$8:$R$8,MATCH($K396,{"Oil","Gas","Electric - Other","Electric ccASHP - split"},0))),0),"")</f>
        <v>0</v>
      </c>
      <c r="AP396" s="81">
        <f>_xlfn.IFNA(IF($D396=4,IF($K396="Not Paid by Tenant",0,INDEX('AMI Ref'!$O$9:$R$9,MATCH($K396,{"Oil","Gas","Electric - Other","Electric ccASHP - split"},0))),0),"")</f>
        <v>0</v>
      </c>
      <c r="AQ396" s="81">
        <f>_xlfn.IFNA(IF($D396=5,IF($K396="Not Paid by Tenant",0,INDEX('AMI Ref'!$O$10:$R$10,MATCH($K396,{"Oil","Gas","Electric - Other","Electric ccASHP - split"},0))),0),"")</f>
        <v>0</v>
      </c>
      <c r="AR396" s="124">
        <f t="shared" si="53"/>
        <v>0</v>
      </c>
      <c r="AS396" s="123" t="e">
        <f t="shared" si="54"/>
        <v>#N/A</v>
      </c>
    </row>
    <row r="397" spans="1:45" ht="12.95" customHeight="1" x14ac:dyDescent="0.2">
      <c r="A397" s="130">
        <v>395</v>
      </c>
      <c r="B397" s="177">
        <f>IF(OR(COUNTIF($B$2:$B396,Input!$F413)&lt;1,COUNTIF($O$2:$O396,Input!$C413)&lt;1),Input!F413,0)</f>
        <v>0</v>
      </c>
      <c r="C397" s="177">
        <f>IF(OR(COUNTIF($B$2:$B396,Input!$F413)&lt;1,COUNTIF($O$2:$O396,Input!$C413)&lt;1),Input!G413,0)</f>
        <v>0</v>
      </c>
      <c r="D397" s="177">
        <f>IF(OR(COUNTIF($B$2:$B396,Input!$F413)&lt;1,COUNTIF($O$2:$O396,Input!$C413)&lt;1),Input!H413,0)</f>
        <v>0</v>
      </c>
      <c r="E397" s="177">
        <f>IF(OR(COUNTIF($B$2:$B396,Input!$F413)&lt;1,COUNTIF($O$2:$O396,Input!$C413)&lt;1),Input!I413,0)</f>
        <v>0</v>
      </c>
      <c r="F397" s="177">
        <f>IF(OR(COUNTIF($B$2:$B396,Input!$F413)&lt;1,COUNTIF($O$2:$O396,Input!$C413)&lt;1),Input!J413,0)</f>
        <v>0</v>
      </c>
      <c r="G397" s="177">
        <f>IF(OR(COUNTIF($B$2:$B396,Input!$F413)&lt;1,COUNTIF($O$2:$O396,Input!$C413)&lt;1),Input!K413,0)</f>
        <v>0</v>
      </c>
      <c r="H397" s="177">
        <f>IF(OR(COUNTIF($B$2:$B396,Input!$F413)&lt;1,COUNTIF($O$2:$O396,Input!$C413)&lt;1),Input!L413,0)</f>
        <v>0</v>
      </c>
      <c r="I397" s="177">
        <f>IF(OR(COUNTIF($B$2:$B396,Input!$F413)&lt;1,COUNTIF($O$2:$O396,Input!$C413)&lt;1),Input!M413,0)</f>
        <v>0</v>
      </c>
      <c r="J397" s="177">
        <f>IF(OR(COUNTIF($B$2:$B396,Input!$F413)&lt;1,COUNTIF($O$2:$O396,Input!$C413)&lt;1),Input!N413,0)</f>
        <v>0</v>
      </c>
      <c r="K397" s="177">
        <f>IF(OR(COUNTIF($B$2:$B396,Input!$F413)&lt;1,COUNTIF($O$2:$O396,Input!$C413)&lt;1),Input!O413,0)</f>
        <v>0</v>
      </c>
      <c r="L397" s="177">
        <f>IF(OR(COUNTIF($B$2:$B396,Input!$F413)&lt;1,COUNTIF($O$2:$O396,Input!$C413)&lt;1),Input!P413,0)</f>
        <v>0</v>
      </c>
      <c r="M397" s="129" t="str">
        <f t="shared" si="50"/>
        <v/>
      </c>
      <c r="N397" s="161">
        <f t="shared" si="56"/>
        <v>0</v>
      </c>
      <c r="O397" s="168">
        <f>Input!C413</f>
        <v>0</v>
      </c>
      <c r="P397" s="168"/>
      <c r="R397" s="131">
        <f t="shared" si="57"/>
        <v>0</v>
      </c>
      <c r="S397" s="133" t="str">
        <f t="shared" si="55"/>
        <v xml:space="preserve"> </v>
      </c>
      <c r="T397" s="133"/>
      <c r="U397" s="132" t="str">
        <f>_xlfn.IFNA(IF($D397=0,LOOKUP($F397,{0.1,0.2,0.3,0.4,0.5,0.6,0.7,0.8,0.9,1},{22,34,46,58,70,82,94,106,118,130}),""),"")</f>
        <v/>
      </c>
      <c r="V397" s="132" t="str">
        <f>_xlfn.IFNA(IF($D397=1,LOOKUP($F397,{0.1,0.2,0.3,0.4,0.5,0.6,0.7,0.8,0.9,1},{23,35,47,59,71,83,95,107,119,131}),""),"")</f>
        <v/>
      </c>
      <c r="W397" s="132" t="str">
        <f>_xlfn.IFNA(IF($D397=2,LOOKUP($F397,{0.1,0.2,0.3,0.4,0.5,0.6,0.7,0.8,0.9,1},{24,36,48,60,72,84,96,108,120,132}),""),"")</f>
        <v/>
      </c>
      <c r="X397" s="132" t="str">
        <f>_xlfn.IFNA(IF($D397=3,LOOKUP($F397,{0.1,0.2,0.3,0.4,0.5,0.6,0.7,0.8,0.9,1},{25,37,49,61,73,85,97,109,121,133}),""),"")</f>
        <v/>
      </c>
      <c r="Y397" s="132" t="str">
        <f>_xlfn.IFNA(IF($D397=4,LOOKUP($F397,{0.1,0.2,0.3,0.4,0.5,0.6,0.7,0.8,0.9,1},{26,38,50,62,74,86,98,110,122,134}),""),"")</f>
        <v/>
      </c>
      <c r="Z397" s="132" t="str">
        <f>_xlfn.IFNA(IF($D397=5,LOOKUP($F397,{0.1,0.2,0.3,0.4,0.5,0.6,0.7,0.8,0.9,1},{27,39,51,63,75,87,99,111,123,135}),""),"")</f>
        <v/>
      </c>
      <c r="AA397" s="132">
        <f t="shared" si="51"/>
        <v>0</v>
      </c>
      <c r="AB397" s="132" t="str">
        <f t="shared" si="52"/>
        <v>00</v>
      </c>
      <c r="AC397" s="82" t="e">
        <f>VLOOKUP(AB397,'AMI Ref'!T:U,2,FALSE)</f>
        <v>#N/A</v>
      </c>
      <c r="AD397" s="124"/>
      <c r="AE397" s="81" t="str">
        <f>_xlfn.IFNA(IF($D397=0,IF($J397="Not Paid by Tenant",0,INDEX('AMI Ref'!$K$5:$N$5,MATCH($J397,{"Oil","Gas","Electric - Other","ELECTRIC - HEAT PUMP"},0))),0),"")</f>
        <v/>
      </c>
      <c r="AF397" s="81">
        <f>_xlfn.IFNA(IF($D397=1,IF($J397="Not Paid by Tenant",0,INDEX('AMI Ref'!$K$6:$N$6,MATCH($J397,{"Oil","Gas","Electric - Other","ELECTRIC - HEAT PUMP"},0))),0),"")</f>
        <v>0</v>
      </c>
      <c r="AG397" s="81">
        <f>_xlfn.IFNA(IF($D397=2,IF($J397="Not Paid by Tenant",0,INDEX('AMI Ref'!$K$7:$N$7,MATCH($J397,{"Oil","Gas","Electric - Other","ELECTRIC - HEAT PUMP"},0))),0),"")</f>
        <v>0</v>
      </c>
      <c r="AH397" s="81">
        <f>_xlfn.IFNA(IF($D397=3,IF($J397="Not Paid by Tenant",0,INDEX('AMI Ref'!$K$8:$N$8,MATCH($J397,{"Oil","Gas","Electric - Other","ELECTRIC - HEAT PUMP"},0))),0),"")</f>
        <v>0</v>
      </c>
      <c r="AI397" s="81">
        <f>_xlfn.IFNA(IF($D397=4,IF($J397="Not Paid by Tenant",0,INDEX('AMI Ref'!$K$9:$N$9,MATCH($J397,{"Oil","Gas","Electric - Other","ELECTRIC - HEAT PUMP"},0))),0),"")</f>
        <v>0</v>
      </c>
      <c r="AJ397" s="81">
        <f>_xlfn.IFNA(IF($D397=5,IF($J397="Not Paid by Tenant",0,INDEX('AMI Ref'!$K$10:$N$10,MATCH($J397,{"Oil","Gas","Electric - Other","ELECTRIC - HEAT PUMP"},0))),0),"")</f>
        <v>0</v>
      </c>
      <c r="AK397" s="128"/>
      <c r="AL397" s="81" t="str">
        <f>_xlfn.IFNA(IF($D397=0,IF($K397="Not Paid by Tenant",0,INDEX('AMI Ref'!$O$5:$R$5,MATCH($K397,{"Oil","Gas","Electric - Other","Electric ccASHP - split"},0))),0),"")</f>
        <v/>
      </c>
      <c r="AM397" s="81">
        <f>_xlfn.IFNA(IF($D397=1,IF($K397="Not Paid by Tenant",0,INDEX('AMI Ref'!$O$6:$R$6,MATCH($K397,{"Oil","Gas","Electric - Other","Electric ccASHP - split"},0))),0),"")</f>
        <v>0</v>
      </c>
      <c r="AN397" s="81">
        <f>_xlfn.IFNA(IF($D397=2,IF($K397="Not Paid by Tenant",0,INDEX('AMI Ref'!$O$7:$R$7,MATCH($K397,{"Oil","Gas","Electric - Other","Electric ccASHP - split"},0))),0),"")</f>
        <v>0</v>
      </c>
      <c r="AO397" s="81">
        <f>_xlfn.IFNA(IF($D397=3,IF($K397="Not Paid by Tenant",0,INDEX('AMI Ref'!$O$8:$R$8,MATCH($K397,{"Oil","Gas","Electric - Other","Electric ccASHP - split"},0))),0),"")</f>
        <v>0</v>
      </c>
      <c r="AP397" s="81">
        <f>_xlfn.IFNA(IF($D397=4,IF($K397="Not Paid by Tenant",0,INDEX('AMI Ref'!$O$9:$R$9,MATCH($K397,{"Oil","Gas","Electric - Other","Electric ccASHP - split"},0))),0),"")</f>
        <v>0</v>
      </c>
      <c r="AQ397" s="81">
        <f>_xlfn.IFNA(IF($D397=5,IF($K397="Not Paid by Tenant",0,INDEX('AMI Ref'!$O$10:$R$10,MATCH($K397,{"Oil","Gas","Electric - Other","Electric ccASHP - split"},0))),0),"")</f>
        <v>0</v>
      </c>
      <c r="AR397" s="124">
        <f t="shared" si="53"/>
        <v>0</v>
      </c>
      <c r="AS397" s="123" t="e">
        <f t="shared" si="54"/>
        <v>#N/A</v>
      </c>
    </row>
    <row r="398" spans="1:45" ht="12.95" customHeight="1" x14ac:dyDescent="0.2">
      <c r="A398" s="130">
        <v>396</v>
      </c>
      <c r="B398" s="177">
        <f>IF(OR(COUNTIF($B$2:$B397,Input!$F414)&lt;1,COUNTIF($O$2:$O397,Input!$C414)&lt;1),Input!F414,0)</f>
        <v>0</v>
      </c>
      <c r="C398" s="177">
        <f>IF(OR(COUNTIF($B$2:$B397,Input!$F414)&lt;1,COUNTIF($O$2:$O397,Input!$C414)&lt;1),Input!G414,0)</f>
        <v>0</v>
      </c>
      <c r="D398" s="177">
        <f>IF(OR(COUNTIF($B$2:$B397,Input!$F414)&lt;1,COUNTIF($O$2:$O397,Input!$C414)&lt;1),Input!H414,0)</f>
        <v>0</v>
      </c>
      <c r="E398" s="177">
        <f>IF(OR(COUNTIF($B$2:$B397,Input!$F414)&lt;1,COUNTIF($O$2:$O397,Input!$C414)&lt;1),Input!I414,0)</f>
        <v>0</v>
      </c>
      <c r="F398" s="177">
        <f>IF(OR(COUNTIF($B$2:$B397,Input!$F414)&lt;1,COUNTIF($O$2:$O397,Input!$C414)&lt;1),Input!J414,0)</f>
        <v>0</v>
      </c>
      <c r="G398" s="177">
        <f>IF(OR(COUNTIF($B$2:$B397,Input!$F414)&lt;1,COUNTIF($O$2:$O397,Input!$C414)&lt;1),Input!K414,0)</f>
        <v>0</v>
      </c>
      <c r="H398" s="177">
        <f>IF(OR(COUNTIF($B$2:$B397,Input!$F414)&lt;1,COUNTIF($O$2:$O397,Input!$C414)&lt;1),Input!L414,0)</f>
        <v>0</v>
      </c>
      <c r="I398" s="177">
        <f>IF(OR(COUNTIF($B$2:$B397,Input!$F414)&lt;1,COUNTIF($O$2:$O397,Input!$C414)&lt;1),Input!M414,0)</f>
        <v>0</v>
      </c>
      <c r="J398" s="177">
        <f>IF(OR(COUNTIF($B$2:$B397,Input!$F414)&lt;1,COUNTIF($O$2:$O397,Input!$C414)&lt;1),Input!N414,0)</f>
        <v>0</v>
      </c>
      <c r="K398" s="177">
        <f>IF(OR(COUNTIF($B$2:$B397,Input!$F414)&lt;1,COUNTIF($O$2:$O397,Input!$C414)&lt;1),Input!O414,0)</f>
        <v>0</v>
      </c>
      <c r="L398" s="177">
        <f>IF(OR(COUNTIF($B$2:$B397,Input!$F414)&lt;1,COUNTIF($O$2:$O397,Input!$C414)&lt;1),Input!P414,0)</f>
        <v>0</v>
      </c>
      <c r="M398" s="129" t="str">
        <f t="shared" si="50"/>
        <v/>
      </c>
      <c r="N398" s="161">
        <f t="shared" si="56"/>
        <v>0</v>
      </c>
      <c r="O398" s="168">
        <f>Input!C414</f>
        <v>0</v>
      </c>
      <c r="P398" s="168"/>
      <c r="R398" s="131">
        <f t="shared" si="57"/>
        <v>0</v>
      </c>
      <c r="S398" s="133" t="str">
        <f t="shared" si="55"/>
        <v xml:space="preserve"> </v>
      </c>
      <c r="T398" s="133"/>
      <c r="U398" s="132" t="str">
        <f>_xlfn.IFNA(IF($D398=0,LOOKUP($F398,{0.1,0.2,0.3,0.4,0.5,0.6,0.7,0.8,0.9,1},{22,34,46,58,70,82,94,106,118,130}),""),"")</f>
        <v/>
      </c>
      <c r="V398" s="132" t="str">
        <f>_xlfn.IFNA(IF($D398=1,LOOKUP($F398,{0.1,0.2,0.3,0.4,0.5,0.6,0.7,0.8,0.9,1},{23,35,47,59,71,83,95,107,119,131}),""),"")</f>
        <v/>
      </c>
      <c r="W398" s="132" t="str">
        <f>_xlfn.IFNA(IF($D398=2,LOOKUP($F398,{0.1,0.2,0.3,0.4,0.5,0.6,0.7,0.8,0.9,1},{24,36,48,60,72,84,96,108,120,132}),""),"")</f>
        <v/>
      </c>
      <c r="X398" s="132" t="str">
        <f>_xlfn.IFNA(IF($D398=3,LOOKUP($F398,{0.1,0.2,0.3,0.4,0.5,0.6,0.7,0.8,0.9,1},{25,37,49,61,73,85,97,109,121,133}),""),"")</f>
        <v/>
      </c>
      <c r="Y398" s="132" t="str">
        <f>_xlfn.IFNA(IF($D398=4,LOOKUP($F398,{0.1,0.2,0.3,0.4,0.5,0.6,0.7,0.8,0.9,1},{26,38,50,62,74,86,98,110,122,134}),""),"")</f>
        <v/>
      </c>
      <c r="Z398" s="132" t="str">
        <f>_xlfn.IFNA(IF($D398=5,LOOKUP($F398,{0.1,0.2,0.3,0.4,0.5,0.6,0.7,0.8,0.9,1},{27,39,51,63,75,87,99,111,123,135}),""),"")</f>
        <v/>
      </c>
      <c r="AA398" s="132">
        <f t="shared" si="51"/>
        <v>0</v>
      </c>
      <c r="AB398" s="132" t="str">
        <f t="shared" si="52"/>
        <v>00</v>
      </c>
      <c r="AC398" s="82" t="e">
        <f>VLOOKUP(AB398,'AMI Ref'!T:U,2,FALSE)</f>
        <v>#N/A</v>
      </c>
      <c r="AD398" s="124"/>
      <c r="AE398" s="81" t="str">
        <f>_xlfn.IFNA(IF($D398=0,IF($J398="Not Paid by Tenant",0,INDEX('AMI Ref'!$K$5:$N$5,MATCH($J398,{"Oil","Gas","Electric - Other","ELECTRIC - HEAT PUMP"},0))),0),"")</f>
        <v/>
      </c>
      <c r="AF398" s="81">
        <f>_xlfn.IFNA(IF($D398=1,IF($J398="Not Paid by Tenant",0,INDEX('AMI Ref'!$K$6:$N$6,MATCH($J398,{"Oil","Gas","Electric - Other","ELECTRIC - HEAT PUMP"},0))),0),"")</f>
        <v>0</v>
      </c>
      <c r="AG398" s="81">
        <f>_xlfn.IFNA(IF($D398=2,IF($J398="Not Paid by Tenant",0,INDEX('AMI Ref'!$K$7:$N$7,MATCH($J398,{"Oil","Gas","Electric - Other","ELECTRIC - HEAT PUMP"},0))),0),"")</f>
        <v>0</v>
      </c>
      <c r="AH398" s="81">
        <f>_xlfn.IFNA(IF($D398=3,IF($J398="Not Paid by Tenant",0,INDEX('AMI Ref'!$K$8:$N$8,MATCH($J398,{"Oil","Gas","Electric - Other","ELECTRIC - HEAT PUMP"},0))),0),"")</f>
        <v>0</v>
      </c>
      <c r="AI398" s="81">
        <f>_xlfn.IFNA(IF($D398=4,IF($J398="Not Paid by Tenant",0,INDEX('AMI Ref'!$K$9:$N$9,MATCH($J398,{"Oil","Gas","Electric - Other","ELECTRIC - HEAT PUMP"},0))),0),"")</f>
        <v>0</v>
      </c>
      <c r="AJ398" s="81">
        <f>_xlfn.IFNA(IF($D398=5,IF($J398="Not Paid by Tenant",0,INDEX('AMI Ref'!$K$10:$N$10,MATCH($J398,{"Oil","Gas","Electric - Other","ELECTRIC - HEAT PUMP"},0))),0),"")</f>
        <v>0</v>
      </c>
      <c r="AK398" s="128"/>
      <c r="AL398" s="81" t="str">
        <f>_xlfn.IFNA(IF($D398=0,IF($K398="Not Paid by Tenant",0,INDEX('AMI Ref'!$O$5:$R$5,MATCH($K398,{"Oil","Gas","Electric - Other","Electric ccASHP - split"},0))),0),"")</f>
        <v/>
      </c>
      <c r="AM398" s="81">
        <f>_xlfn.IFNA(IF($D398=1,IF($K398="Not Paid by Tenant",0,INDEX('AMI Ref'!$O$6:$R$6,MATCH($K398,{"Oil","Gas","Electric - Other","Electric ccASHP - split"},0))),0),"")</f>
        <v>0</v>
      </c>
      <c r="AN398" s="81">
        <f>_xlfn.IFNA(IF($D398=2,IF($K398="Not Paid by Tenant",0,INDEX('AMI Ref'!$O$7:$R$7,MATCH($K398,{"Oil","Gas","Electric - Other","Electric ccASHP - split"},0))),0),"")</f>
        <v>0</v>
      </c>
      <c r="AO398" s="81">
        <f>_xlfn.IFNA(IF($D398=3,IF($K398="Not Paid by Tenant",0,INDEX('AMI Ref'!$O$8:$R$8,MATCH($K398,{"Oil","Gas","Electric - Other","Electric ccASHP - split"},0))),0),"")</f>
        <v>0</v>
      </c>
      <c r="AP398" s="81">
        <f>_xlfn.IFNA(IF($D398=4,IF($K398="Not Paid by Tenant",0,INDEX('AMI Ref'!$O$9:$R$9,MATCH($K398,{"Oil","Gas","Electric - Other","Electric ccASHP - split"},0))),0),"")</f>
        <v>0</v>
      </c>
      <c r="AQ398" s="81">
        <f>_xlfn.IFNA(IF($D398=5,IF($K398="Not Paid by Tenant",0,INDEX('AMI Ref'!$O$10:$R$10,MATCH($K398,{"Oil","Gas","Electric - Other","Electric ccASHP - split"},0))),0),"")</f>
        <v>0</v>
      </c>
      <c r="AR398" s="124">
        <f t="shared" si="53"/>
        <v>0</v>
      </c>
      <c r="AS398" s="123" t="e">
        <f t="shared" si="54"/>
        <v>#N/A</v>
      </c>
    </row>
    <row r="399" spans="1:45" ht="12.95" customHeight="1" x14ac:dyDescent="0.2">
      <c r="A399" s="130">
        <v>397</v>
      </c>
      <c r="B399" s="177">
        <f>IF(OR(COUNTIF($B$2:$B398,Input!$F415)&lt;1,COUNTIF($O$2:$O398,Input!$C415)&lt;1),Input!F415,0)</f>
        <v>0</v>
      </c>
      <c r="C399" s="177">
        <f>IF(OR(COUNTIF($B$2:$B398,Input!$F415)&lt;1,COUNTIF($O$2:$O398,Input!$C415)&lt;1),Input!G415,0)</f>
        <v>0</v>
      </c>
      <c r="D399" s="177">
        <f>IF(OR(COUNTIF($B$2:$B398,Input!$F415)&lt;1,COUNTIF($O$2:$O398,Input!$C415)&lt;1),Input!H415,0)</f>
        <v>0</v>
      </c>
      <c r="E399" s="177">
        <f>IF(OR(COUNTIF($B$2:$B398,Input!$F415)&lt;1,COUNTIF($O$2:$O398,Input!$C415)&lt;1),Input!I415,0)</f>
        <v>0</v>
      </c>
      <c r="F399" s="177">
        <f>IF(OR(COUNTIF($B$2:$B398,Input!$F415)&lt;1,COUNTIF($O$2:$O398,Input!$C415)&lt;1),Input!J415,0)</f>
        <v>0</v>
      </c>
      <c r="G399" s="177">
        <f>IF(OR(COUNTIF($B$2:$B398,Input!$F415)&lt;1,COUNTIF($O$2:$O398,Input!$C415)&lt;1),Input!K415,0)</f>
        <v>0</v>
      </c>
      <c r="H399" s="177">
        <f>IF(OR(COUNTIF($B$2:$B398,Input!$F415)&lt;1,COUNTIF($O$2:$O398,Input!$C415)&lt;1),Input!L415,0)</f>
        <v>0</v>
      </c>
      <c r="I399" s="177">
        <f>IF(OR(COUNTIF($B$2:$B398,Input!$F415)&lt;1,COUNTIF($O$2:$O398,Input!$C415)&lt;1),Input!M415,0)</f>
        <v>0</v>
      </c>
      <c r="J399" s="177">
        <f>IF(OR(COUNTIF($B$2:$B398,Input!$F415)&lt;1,COUNTIF($O$2:$O398,Input!$C415)&lt;1),Input!N415,0)</f>
        <v>0</v>
      </c>
      <c r="K399" s="177">
        <f>IF(OR(COUNTIF($B$2:$B398,Input!$F415)&lt;1,COUNTIF($O$2:$O398,Input!$C415)&lt;1),Input!O415,0)</f>
        <v>0</v>
      </c>
      <c r="L399" s="177">
        <f>IF(OR(COUNTIF($B$2:$B398,Input!$F415)&lt;1,COUNTIF($O$2:$O398,Input!$C415)&lt;1),Input!P415,0)</f>
        <v>0</v>
      </c>
      <c r="M399" s="129" t="str">
        <f t="shared" si="50"/>
        <v/>
      </c>
      <c r="N399" s="161">
        <f t="shared" si="56"/>
        <v>0</v>
      </c>
      <c r="O399" s="168">
        <f>Input!C415</f>
        <v>0</v>
      </c>
      <c r="P399" s="168"/>
      <c r="R399" s="131">
        <f t="shared" si="57"/>
        <v>0</v>
      </c>
      <c r="S399" s="133" t="str">
        <f t="shared" si="55"/>
        <v xml:space="preserve"> </v>
      </c>
      <c r="T399" s="133"/>
      <c r="U399" s="132" t="str">
        <f>_xlfn.IFNA(IF($D399=0,LOOKUP($F399,{0.1,0.2,0.3,0.4,0.5,0.6,0.7,0.8,0.9,1},{22,34,46,58,70,82,94,106,118,130}),""),"")</f>
        <v/>
      </c>
      <c r="V399" s="132" t="str">
        <f>_xlfn.IFNA(IF($D399=1,LOOKUP($F399,{0.1,0.2,0.3,0.4,0.5,0.6,0.7,0.8,0.9,1},{23,35,47,59,71,83,95,107,119,131}),""),"")</f>
        <v/>
      </c>
      <c r="W399" s="132" t="str">
        <f>_xlfn.IFNA(IF($D399=2,LOOKUP($F399,{0.1,0.2,0.3,0.4,0.5,0.6,0.7,0.8,0.9,1},{24,36,48,60,72,84,96,108,120,132}),""),"")</f>
        <v/>
      </c>
      <c r="X399" s="132" t="str">
        <f>_xlfn.IFNA(IF($D399=3,LOOKUP($F399,{0.1,0.2,0.3,0.4,0.5,0.6,0.7,0.8,0.9,1},{25,37,49,61,73,85,97,109,121,133}),""),"")</f>
        <v/>
      </c>
      <c r="Y399" s="132" t="str">
        <f>_xlfn.IFNA(IF($D399=4,LOOKUP($F399,{0.1,0.2,0.3,0.4,0.5,0.6,0.7,0.8,0.9,1},{26,38,50,62,74,86,98,110,122,134}),""),"")</f>
        <v/>
      </c>
      <c r="Z399" s="132" t="str">
        <f>_xlfn.IFNA(IF($D399=5,LOOKUP($F399,{0.1,0.2,0.3,0.4,0.5,0.6,0.7,0.8,0.9,1},{27,39,51,63,75,87,99,111,123,135}),""),"")</f>
        <v/>
      </c>
      <c r="AA399" s="132">
        <f t="shared" si="51"/>
        <v>0</v>
      </c>
      <c r="AB399" s="132" t="str">
        <f t="shared" si="52"/>
        <v>00</v>
      </c>
      <c r="AC399" s="82" t="e">
        <f>VLOOKUP(AB399,'AMI Ref'!T:U,2,FALSE)</f>
        <v>#N/A</v>
      </c>
      <c r="AD399" s="124"/>
      <c r="AE399" s="81" t="str">
        <f>_xlfn.IFNA(IF($D399=0,IF($J399="Not Paid by Tenant",0,INDEX('AMI Ref'!$K$5:$N$5,MATCH($J399,{"Oil","Gas","Electric - Other","ELECTRIC - HEAT PUMP"},0))),0),"")</f>
        <v/>
      </c>
      <c r="AF399" s="81">
        <f>_xlfn.IFNA(IF($D399=1,IF($J399="Not Paid by Tenant",0,INDEX('AMI Ref'!$K$6:$N$6,MATCH($J399,{"Oil","Gas","Electric - Other","ELECTRIC - HEAT PUMP"},0))),0),"")</f>
        <v>0</v>
      </c>
      <c r="AG399" s="81">
        <f>_xlfn.IFNA(IF($D399=2,IF($J399="Not Paid by Tenant",0,INDEX('AMI Ref'!$K$7:$N$7,MATCH($J399,{"Oil","Gas","Electric - Other","ELECTRIC - HEAT PUMP"},0))),0),"")</f>
        <v>0</v>
      </c>
      <c r="AH399" s="81">
        <f>_xlfn.IFNA(IF($D399=3,IF($J399="Not Paid by Tenant",0,INDEX('AMI Ref'!$K$8:$N$8,MATCH($J399,{"Oil","Gas","Electric - Other","ELECTRIC - HEAT PUMP"},0))),0),"")</f>
        <v>0</v>
      </c>
      <c r="AI399" s="81">
        <f>_xlfn.IFNA(IF($D399=4,IF($J399="Not Paid by Tenant",0,INDEX('AMI Ref'!$K$9:$N$9,MATCH($J399,{"Oil","Gas","Electric - Other","ELECTRIC - HEAT PUMP"},0))),0),"")</f>
        <v>0</v>
      </c>
      <c r="AJ399" s="81">
        <f>_xlfn.IFNA(IF($D399=5,IF($J399="Not Paid by Tenant",0,INDEX('AMI Ref'!$K$10:$N$10,MATCH($J399,{"Oil","Gas","Electric - Other","ELECTRIC - HEAT PUMP"},0))),0),"")</f>
        <v>0</v>
      </c>
      <c r="AK399" s="128"/>
      <c r="AL399" s="81" t="str">
        <f>_xlfn.IFNA(IF($D399=0,IF($K399="Not Paid by Tenant",0,INDEX('AMI Ref'!$O$5:$R$5,MATCH($K399,{"Oil","Gas","Electric - Other","Electric ccASHP - split"},0))),0),"")</f>
        <v/>
      </c>
      <c r="AM399" s="81">
        <f>_xlfn.IFNA(IF($D399=1,IF($K399="Not Paid by Tenant",0,INDEX('AMI Ref'!$O$6:$R$6,MATCH($K399,{"Oil","Gas","Electric - Other","Electric ccASHP - split"},0))),0),"")</f>
        <v>0</v>
      </c>
      <c r="AN399" s="81">
        <f>_xlfn.IFNA(IF($D399=2,IF($K399="Not Paid by Tenant",0,INDEX('AMI Ref'!$O$7:$R$7,MATCH($K399,{"Oil","Gas","Electric - Other","Electric ccASHP - split"},0))),0),"")</f>
        <v>0</v>
      </c>
      <c r="AO399" s="81">
        <f>_xlfn.IFNA(IF($D399=3,IF($K399="Not Paid by Tenant",0,INDEX('AMI Ref'!$O$8:$R$8,MATCH($K399,{"Oil","Gas","Electric - Other","Electric ccASHP - split"},0))),0),"")</f>
        <v>0</v>
      </c>
      <c r="AP399" s="81">
        <f>_xlfn.IFNA(IF($D399=4,IF($K399="Not Paid by Tenant",0,INDEX('AMI Ref'!$O$9:$R$9,MATCH($K399,{"Oil","Gas","Electric - Other","Electric ccASHP - split"},0))),0),"")</f>
        <v>0</v>
      </c>
      <c r="AQ399" s="81">
        <f>_xlfn.IFNA(IF($D399=5,IF($K399="Not Paid by Tenant",0,INDEX('AMI Ref'!$O$10:$R$10,MATCH($K399,{"Oil","Gas","Electric - Other","Electric ccASHP - split"},0))),0),"")</f>
        <v>0</v>
      </c>
      <c r="AR399" s="124">
        <f t="shared" si="53"/>
        <v>0</v>
      </c>
      <c r="AS399" s="123" t="e">
        <f t="shared" si="54"/>
        <v>#N/A</v>
      </c>
    </row>
    <row r="400" spans="1:45" ht="12.95" customHeight="1" x14ac:dyDescent="0.2">
      <c r="A400" s="130">
        <v>398</v>
      </c>
      <c r="B400" s="177">
        <f>IF(OR(COUNTIF($B$2:$B399,Input!$F416)&lt;1,COUNTIF($O$2:$O399,Input!$C416)&lt;1),Input!F416,0)</f>
        <v>0</v>
      </c>
      <c r="C400" s="177">
        <f>IF(OR(COUNTIF($B$2:$B399,Input!$F416)&lt;1,COUNTIF($O$2:$O399,Input!$C416)&lt;1),Input!G416,0)</f>
        <v>0</v>
      </c>
      <c r="D400" s="177">
        <f>IF(OR(COUNTIF($B$2:$B399,Input!$F416)&lt;1,COUNTIF($O$2:$O399,Input!$C416)&lt;1),Input!H416,0)</f>
        <v>0</v>
      </c>
      <c r="E400" s="177">
        <f>IF(OR(COUNTIF($B$2:$B399,Input!$F416)&lt;1,COUNTIF($O$2:$O399,Input!$C416)&lt;1),Input!I416,0)</f>
        <v>0</v>
      </c>
      <c r="F400" s="177">
        <f>IF(OR(COUNTIF($B$2:$B399,Input!$F416)&lt;1,COUNTIF($O$2:$O399,Input!$C416)&lt;1),Input!J416,0)</f>
        <v>0</v>
      </c>
      <c r="G400" s="177">
        <f>IF(OR(COUNTIF($B$2:$B399,Input!$F416)&lt;1,COUNTIF($O$2:$O399,Input!$C416)&lt;1),Input!K416,0)</f>
        <v>0</v>
      </c>
      <c r="H400" s="177">
        <f>IF(OR(COUNTIF($B$2:$B399,Input!$F416)&lt;1,COUNTIF($O$2:$O399,Input!$C416)&lt;1),Input!L416,0)</f>
        <v>0</v>
      </c>
      <c r="I400" s="177">
        <f>IF(OR(COUNTIF($B$2:$B399,Input!$F416)&lt;1,COUNTIF($O$2:$O399,Input!$C416)&lt;1),Input!M416,0)</f>
        <v>0</v>
      </c>
      <c r="J400" s="177">
        <f>IF(OR(COUNTIF($B$2:$B399,Input!$F416)&lt;1,COUNTIF($O$2:$O399,Input!$C416)&lt;1),Input!N416,0)</f>
        <v>0</v>
      </c>
      <c r="K400" s="177">
        <f>IF(OR(COUNTIF($B$2:$B399,Input!$F416)&lt;1,COUNTIF($O$2:$O399,Input!$C416)&lt;1),Input!O416,0)</f>
        <v>0</v>
      </c>
      <c r="L400" s="177">
        <f>IF(OR(COUNTIF($B$2:$B399,Input!$F416)&lt;1,COUNTIF($O$2:$O399,Input!$C416)&lt;1),Input!P416,0)</f>
        <v>0</v>
      </c>
      <c r="M400" s="129" t="str">
        <f t="shared" si="50"/>
        <v/>
      </c>
      <c r="N400" s="161">
        <f t="shared" si="56"/>
        <v>0</v>
      </c>
      <c r="O400" s="168">
        <f>Input!C416</f>
        <v>0</v>
      </c>
      <c r="P400" s="168"/>
      <c r="R400" s="131">
        <f t="shared" si="57"/>
        <v>0</v>
      </c>
      <c r="S400" s="133" t="str">
        <f t="shared" si="55"/>
        <v xml:space="preserve"> </v>
      </c>
      <c r="T400" s="133"/>
      <c r="U400" s="132" t="str">
        <f>_xlfn.IFNA(IF($D400=0,LOOKUP($F400,{0.1,0.2,0.3,0.4,0.5,0.6,0.7,0.8,0.9,1},{22,34,46,58,70,82,94,106,118,130}),""),"")</f>
        <v/>
      </c>
      <c r="V400" s="132" t="str">
        <f>_xlfn.IFNA(IF($D400=1,LOOKUP($F400,{0.1,0.2,0.3,0.4,0.5,0.6,0.7,0.8,0.9,1},{23,35,47,59,71,83,95,107,119,131}),""),"")</f>
        <v/>
      </c>
      <c r="W400" s="132" t="str">
        <f>_xlfn.IFNA(IF($D400=2,LOOKUP($F400,{0.1,0.2,0.3,0.4,0.5,0.6,0.7,0.8,0.9,1},{24,36,48,60,72,84,96,108,120,132}),""),"")</f>
        <v/>
      </c>
      <c r="X400" s="132" t="str">
        <f>_xlfn.IFNA(IF($D400=3,LOOKUP($F400,{0.1,0.2,0.3,0.4,0.5,0.6,0.7,0.8,0.9,1},{25,37,49,61,73,85,97,109,121,133}),""),"")</f>
        <v/>
      </c>
      <c r="Y400" s="132" t="str">
        <f>_xlfn.IFNA(IF($D400=4,LOOKUP($F400,{0.1,0.2,0.3,0.4,0.5,0.6,0.7,0.8,0.9,1},{26,38,50,62,74,86,98,110,122,134}),""),"")</f>
        <v/>
      </c>
      <c r="Z400" s="132" t="str">
        <f>_xlfn.IFNA(IF($D400=5,LOOKUP($F400,{0.1,0.2,0.3,0.4,0.5,0.6,0.7,0.8,0.9,1},{27,39,51,63,75,87,99,111,123,135}),""),"")</f>
        <v/>
      </c>
      <c r="AA400" s="132">
        <f t="shared" si="51"/>
        <v>0</v>
      </c>
      <c r="AB400" s="132" t="str">
        <f t="shared" si="52"/>
        <v>00</v>
      </c>
      <c r="AC400" s="82" t="e">
        <f>VLOOKUP(AB400,'AMI Ref'!T:U,2,FALSE)</f>
        <v>#N/A</v>
      </c>
      <c r="AD400" s="124"/>
      <c r="AE400" s="81" t="str">
        <f>_xlfn.IFNA(IF($D400=0,IF($J400="Not Paid by Tenant",0,INDEX('AMI Ref'!$K$5:$N$5,MATCH($J400,{"Oil","Gas","Electric - Other","ELECTRIC - HEAT PUMP"},0))),0),"")</f>
        <v/>
      </c>
      <c r="AF400" s="81">
        <f>_xlfn.IFNA(IF($D400=1,IF($J400="Not Paid by Tenant",0,INDEX('AMI Ref'!$K$6:$N$6,MATCH($J400,{"Oil","Gas","Electric - Other","ELECTRIC - HEAT PUMP"},0))),0),"")</f>
        <v>0</v>
      </c>
      <c r="AG400" s="81">
        <f>_xlfn.IFNA(IF($D400=2,IF($J400="Not Paid by Tenant",0,INDEX('AMI Ref'!$K$7:$N$7,MATCH($J400,{"Oil","Gas","Electric - Other","ELECTRIC - HEAT PUMP"},0))),0),"")</f>
        <v>0</v>
      </c>
      <c r="AH400" s="81">
        <f>_xlfn.IFNA(IF($D400=3,IF($J400="Not Paid by Tenant",0,INDEX('AMI Ref'!$K$8:$N$8,MATCH($J400,{"Oil","Gas","Electric - Other","ELECTRIC - HEAT PUMP"},0))),0),"")</f>
        <v>0</v>
      </c>
      <c r="AI400" s="81">
        <f>_xlfn.IFNA(IF($D400=4,IF($J400="Not Paid by Tenant",0,INDEX('AMI Ref'!$K$9:$N$9,MATCH($J400,{"Oil","Gas","Electric - Other","ELECTRIC - HEAT PUMP"},0))),0),"")</f>
        <v>0</v>
      </c>
      <c r="AJ400" s="81">
        <f>_xlfn.IFNA(IF($D400=5,IF($J400="Not Paid by Tenant",0,INDEX('AMI Ref'!$K$10:$N$10,MATCH($J400,{"Oil","Gas","Electric - Other","ELECTRIC - HEAT PUMP"},0))),0),"")</f>
        <v>0</v>
      </c>
      <c r="AK400" s="128"/>
      <c r="AL400" s="81" t="str">
        <f>_xlfn.IFNA(IF($D400=0,IF($K400="Not Paid by Tenant",0,INDEX('AMI Ref'!$O$5:$R$5,MATCH($K400,{"Oil","Gas","Electric - Other","Electric ccASHP - split"},0))),0),"")</f>
        <v/>
      </c>
      <c r="AM400" s="81">
        <f>_xlfn.IFNA(IF($D400=1,IF($K400="Not Paid by Tenant",0,INDEX('AMI Ref'!$O$6:$R$6,MATCH($K400,{"Oil","Gas","Electric - Other","Electric ccASHP - split"},0))),0),"")</f>
        <v>0</v>
      </c>
      <c r="AN400" s="81">
        <f>_xlfn.IFNA(IF($D400=2,IF($K400="Not Paid by Tenant",0,INDEX('AMI Ref'!$O$7:$R$7,MATCH($K400,{"Oil","Gas","Electric - Other","Electric ccASHP - split"},0))),0),"")</f>
        <v>0</v>
      </c>
      <c r="AO400" s="81">
        <f>_xlfn.IFNA(IF($D400=3,IF($K400="Not Paid by Tenant",0,INDEX('AMI Ref'!$O$8:$R$8,MATCH($K400,{"Oil","Gas","Electric - Other","Electric ccASHP - split"},0))),0),"")</f>
        <v>0</v>
      </c>
      <c r="AP400" s="81">
        <f>_xlfn.IFNA(IF($D400=4,IF($K400="Not Paid by Tenant",0,INDEX('AMI Ref'!$O$9:$R$9,MATCH($K400,{"Oil","Gas","Electric - Other","Electric ccASHP - split"},0))),0),"")</f>
        <v>0</v>
      </c>
      <c r="AQ400" s="81">
        <f>_xlfn.IFNA(IF($D400=5,IF($K400="Not Paid by Tenant",0,INDEX('AMI Ref'!$O$10:$R$10,MATCH($K400,{"Oil","Gas","Electric - Other","Electric ccASHP - split"},0))),0),"")</f>
        <v>0</v>
      </c>
      <c r="AR400" s="124">
        <f t="shared" si="53"/>
        <v>0</v>
      </c>
      <c r="AS400" s="123" t="e">
        <f t="shared" si="54"/>
        <v>#N/A</v>
      </c>
    </row>
    <row r="401" spans="1:45" ht="12.95" customHeight="1" x14ac:dyDescent="0.2">
      <c r="A401" s="130">
        <v>399</v>
      </c>
      <c r="B401" s="177">
        <f>IF(OR(COUNTIF($B$2:$B400,Input!$F417)&lt;1,COUNTIF($O$2:$O400,Input!$C417)&lt;1),Input!F417,0)</f>
        <v>0</v>
      </c>
      <c r="C401" s="177">
        <f>IF(OR(COUNTIF($B$2:$B400,Input!$F417)&lt;1,COUNTIF($O$2:$O400,Input!$C417)&lt;1),Input!G417,0)</f>
        <v>0</v>
      </c>
      <c r="D401" s="177">
        <f>IF(OR(COUNTIF($B$2:$B400,Input!$F417)&lt;1,COUNTIF($O$2:$O400,Input!$C417)&lt;1),Input!H417,0)</f>
        <v>0</v>
      </c>
      <c r="E401" s="177">
        <f>IF(OR(COUNTIF($B$2:$B400,Input!$F417)&lt;1,COUNTIF($O$2:$O400,Input!$C417)&lt;1),Input!I417,0)</f>
        <v>0</v>
      </c>
      <c r="F401" s="177">
        <f>IF(OR(COUNTIF($B$2:$B400,Input!$F417)&lt;1,COUNTIF($O$2:$O400,Input!$C417)&lt;1),Input!J417,0)</f>
        <v>0</v>
      </c>
      <c r="G401" s="177">
        <f>IF(OR(COUNTIF($B$2:$B400,Input!$F417)&lt;1,COUNTIF($O$2:$O400,Input!$C417)&lt;1),Input!K417,0)</f>
        <v>0</v>
      </c>
      <c r="H401" s="177">
        <f>IF(OR(COUNTIF($B$2:$B400,Input!$F417)&lt;1,COUNTIF($O$2:$O400,Input!$C417)&lt;1),Input!L417,0)</f>
        <v>0</v>
      </c>
      <c r="I401" s="177">
        <f>IF(OR(COUNTIF($B$2:$B400,Input!$F417)&lt;1,COUNTIF($O$2:$O400,Input!$C417)&lt;1),Input!M417,0)</f>
        <v>0</v>
      </c>
      <c r="J401" s="177">
        <f>IF(OR(COUNTIF($B$2:$B400,Input!$F417)&lt;1,COUNTIF($O$2:$O400,Input!$C417)&lt;1),Input!N417,0)</f>
        <v>0</v>
      </c>
      <c r="K401" s="177">
        <f>IF(OR(COUNTIF($B$2:$B400,Input!$F417)&lt;1,COUNTIF($O$2:$O400,Input!$C417)&lt;1),Input!O417,0)</f>
        <v>0</v>
      </c>
      <c r="L401" s="177">
        <f>IF(OR(COUNTIF($B$2:$B400,Input!$F417)&lt;1,COUNTIF($O$2:$O400,Input!$C417)&lt;1),Input!P417,0)</f>
        <v>0</v>
      </c>
      <c r="M401" s="129" t="str">
        <f t="shared" si="50"/>
        <v/>
      </c>
      <c r="N401" s="161">
        <f t="shared" si="56"/>
        <v>0</v>
      </c>
      <c r="O401" s="168">
        <f>Input!C417</f>
        <v>0</v>
      </c>
      <c r="P401" s="168"/>
      <c r="R401" s="131">
        <f t="shared" si="57"/>
        <v>0</v>
      </c>
      <c r="S401" s="133" t="str">
        <f t="shared" si="55"/>
        <v xml:space="preserve"> </v>
      </c>
      <c r="T401" s="133"/>
      <c r="U401" s="132" t="str">
        <f>_xlfn.IFNA(IF($D401=0,LOOKUP($F401,{0.1,0.2,0.3,0.4,0.5,0.6,0.7,0.8,0.9,1},{22,34,46,58,70,82,94,106,118,130}),""),"")</f>
        <v/>
      </c>
      <c r="V401" s="132" t="str">
        <f>_xlfn.IFNA(IF($D401=1,LOOKUP($F401,{0.1,0.2,0.3,0.4,0.5,0.6,0.7,0.8,0.9,1},{23,35,47,59,71,83,95,107,119,131}),""),"")</f>
        <v/>
      </c>
      <c r="W401" s="132" t="str">
        <f>_xlfn.IFNA(IF($D401=2,LOOKUP($F401,{0.1,0.2,0.3,0.4,0.5,0.6,0.7,0.8,0.9,1},{24,36,48,60,72,84,96,108,120,132}),""),"")</f>
        <v/>
      </c>
      <c r="X401" s="132" t="str">
        <f>_xlfn.IFNA(IF($D401=3,LOOKUP($F401,{0.1,0.2,0.3,0.4,0.5,0.6,0.7,0.8,0.9,1},{25,37,49,61,73,85,97,109,121,133}),""),"")</f>
        <v/>
      </c>
      <c r="Y401" s="132" t="str">
        <f>_xlfn.IFNA(IF($D401=4,LOOKUP($F401,{0.1,0.2,0.3,0.4,0.5,0.6,0.7,0.8,0.9,1},{26,38,50,62,74,86,98,110,122,134}),""),"")</f>
        <v/>
      </c>
      <c r="Z401" s="132" t="str">
        <f>_xlfn.IFNA(IF($D401=5,LOOKUP($F401,{0.1,0.2,0.3,0.4,0.5,0.6,0.7,0.8,0.9,1},{27,39,51,63,75,87,99,111,123,135}),""),"")</f>
        <v/>
      </c>
      <c r="AA401" s="132">
        <f t="shared" si="51"/>
        <v>0</v>
      </c>
      <c r="AB401" s="132" t="str">
        <f t="shared" si="52"/>
        <v>00</v>
      </c>
      <c r="AC401" s="82" t="e">
        <f>VLOOKUP(AB401,'AMI Ref'!T:U,2,FALSE)</f>
        <v>#N/A</v>
      </c>
      <c r="AD401" s="124"/>
      <c r="AE401" s="81" t="str">
        <f>_xlfn.IFNA(IF($D401=0,IF($J401="Not Paid by Tenant",0,INDEX('AMI Ref'!$K$5:$N$5,MATCH($J401,{"Oil","Gas","Electric - Other","ELECTRIC - HEAT PUMP"},0))),0),"")</f>
        <v/>
      </c>
      <c r="AF401" s="81">
        <f>_xlfn.IFNA(IF($D401=1,IF($J401="Not Paid by Tenant",0,INDEX('AMI Ref'!$K$6:$N$6,MATCH($J401,{"Oil","Gas","Electric - Other","ELECTRIC - HEAT PUMP"},0))),0),"")</f>
        <v>0</v>
      </c>
      <c r="AG401" s="81">
        <f>_xlfn.IFNA(IF($D401=2,IF($J401="Not Paid by Tenant",0,INDEX('AMI Ref'!$K$7:$N$7,MATCH($J401,{"Oil","Gas","Electric - Other","ELECTRIC - HEAT PUMP"},0))),0),"")</f>
        <v>0</v>
      </c>
      <c r="AH401" s="81">
        <f>_xlfn.IFNA(IF($D401=3,IF($J401="Not Paid by Tenant",0,INDEX('AMI Ref'!$K$8:$N$8,MATCH($J401,{"Oil","Gas","Electric - Other","ELECTRIC - HEAT PUMP"},0))),0),"")</f>
        <v>0</v>
      </c>
      <c r="AI401" s="81">
        <f>_xlfn.IFNA(IF($D401=4,IF($J401="Not Paid by Tenant",0,INDEX('AMI Ref'!$K$9:$N$9,MATCH($J401,{"Oil","Gas","Electric - Other","ELECTRIC - HEAT PUMP"},0))),0),"")</f>
        <v>0</v>
      </c>
      <c r="AJ401" s="81">
        <f>_xlfn.IFNA(IF($D401=5,IF($J401="Not Paid by Tenant",0,INDEX('AMI Ref'!$K$10:$N$10,MATCH($J401,{"Oil","Gas","Electric - Other","ELECTRIC - HEAT PUMP"},0))),0),"")</f>
        <v>0</v>
      </c>
      <c r="AK401" s="128"/>
      <c r="AL401" s="81" t="str">
        <f>_xlfn.IFNA(IF($D401=0,IF($K401="Not Paid by Tenant",0,INDEX('AMI Ref'!$O$5:$R$5,MATCH($K401,{"Oil","Gas","Electric - Other","Electric ccASHP - split"},0))),0),"")</f>
        <v/>
      </c>
      <c r="AM401" s="81">
        <f>_xlfn.IFNA(IF($D401=1,IF($K401="Not Paid by Tenant",0,INDEX('AMI Ref'!$O$6:$R$6,MATCH($K401,{"Oil","Gas","Electric - Other","Electric ccASHP - split"},0))),0),"")</f>
        <v>0</v>
      </c>
      <c r="AN401" s="81">
        <f>_xlfn.IFNA(IF($D401=2,IF($K401="Not Paid by Tenant",0,INDEX('AMI Ref'!$O$7:$R$7,MATCH($K401,{"Oil","Gas","Electric - Other","Electric ccASHP - split"},0))),0),"")</f>
        <v>0</v>
      </c>
      <c r="AO401" s="81">
        <f>_xlfn.IFNA(IF($D401=3,IF($K401="Not Paid by Tenant",0,INDEX('AMI Ref'!$O$8:$R$8,MATCH($K401,{"Oil","Gas","Electric - Other","Electric ccASHP - split"},0))),0),"")</f>
        <v>0</v>
      </c>
      <c r="AP401" s="81">
        <f>_xlfn.IFNA(IF($D401=4,IF($K401="Not Paid by Tenant",0,INDEX('AMI Ref'!$O$9:$R$9,MATCH($K401,{"Oil","Gas","Electric - Other","Electric ccASHP - split"},0))),0),"")</f>
        <v>0</v>
      </c>
      <c r="AQ401" s="81">
        <f>_xlfn.IFNA(IF($D401=5,IF($K401="Not Paid by Tenant",0,INDEX('AMI Ref'!$O$10:$R$10,MATCH($K401,{"Oil","Gas","Electric - Other","Electric ccASHP - split"},0))),0),"")</f>
        <v>0</v>
      </c>
      <c r="AR401" s="124">
        <f t="shared" si="53"/>
        <v>0</v>
      </c>
      <c r="AS401" s="123" t="e">
        <f t="shared" si="54"/>
        <v>#N/A</v>
      </c>
    </row>
    <row r="402" spans="1:45" ht="12.95" customHeight="1" x14ac:dyDescent="0.2">
      <c r="A402" s="130">
        <v>400</v>
      </c>
      <c r="B402" s="177">
        <f>IF(OR(COUNTIF($B$2:$B401,Input!$F418)&lt;1,COUNTIF($O$2:$O401,Input!$C418)&lt;1),Input!F418,0)</f>
        <v>0</v>
      </c>
      <c r="C402" s="177">
        <f>IF(OR(COUNTIF($B$2:$B401,Input!$F418)&lt;1,COUNTIF($O$2:$O401,Input!$C418)&lt;1),Input!G418,0)</f>
        <v>0</v>
      </c>
      <c r="D402" s="177">
        <f>IF(OR(COUNTIF($B$2:$B401,Input!$F418)&lt;1,COUNTIF($O$2:$O401,Input!$C418)&lt;1),Input!H418,0)</f>
        <v>0</v>
      </c>
      <c r="E402" s="177">
        <f>IF(OR(COUNTIF($B$2:$B401,Input!$F418)&lt;1,COUNTIF($O$2:$O401,Input!$C418)&lt;1),Input!I418,0)</f>
        <v>0</v>
      </c>
      <c r="F402" s="177">
        <f>IF(OR(COUNTIF($B$2:$B401,Input!$F418)&lt;1,COUNTIF($O$2:$O401,Input!$C418)&lt;1),Input!J418,0)</f>
        <v>0</v>
      </c>
      <c r="G402" s="177">
        <f>IF(OR(COUNTIF($B$2:$B401,Input!$F418)&lt;1,COUNTIF($O$2:$O401,Input!$C418)&lt;1),Input!K418,0)</f>
        <v>0</v>
      </c>
      <c r="H402" s="177">
        <f>IF(OR(COUNTIF($B$2:$B401,Input!$F418)&lt;1,COUNTIF($O$2:$O401,Input!$C418)&lt;1),Input!L418,0)</f>
        <v>0</v>
      </c>
      <c r="I402" s="177">
        <f>IF(OR(COUNTIF($B$2:$B401,Input!$F418)&lt;1,COUNTIF($O$2:$O401,Input!$C418)&lt;1),Input!M418,0)</f>
        <v>0</v>
      </c>
      <c r="J402" s="177">
        <f>IF(OR(COUNTIF($B$2:$B401,Input!$F418)&lt;1,COUNTIF($O$2:$O401,Input!$C418)&lt;1),Input!N418,0)</f>
        <v>0</v>
      </c>
      <c r="K402" s="177">
        <f>IF(OR(COUNTIF($B$2:$B401,Input!$F418)&lt;1,COUNTIF($O$2:$O401,Input!$C418)&lt;1),Input!O418,0)</f>
        <v>0</v>
      </c>
      <c r="L402" s="177">
        <f>IF(OR(COUNTIF($B$2:$B401,Input!$F418)&lt;1,COUNTIF($O$2:$O401,Input!$C418)&lt;1),Input!P418,0)</f>
        <v>0</v>
      </c>
      <c r="M402" s="129" t="str">
        <f t="shared" si="50"/>
        <v/>
      </c>
      <c r="N402" s="161">
        <f t="shared" si="56"/>
        <v>0</v>
      </c>
      <c r="O402" s="168">
        <f>Input!C418</f>
        <v>0</v>
      </c>
      <c r="P402" s="168"/>
      <c r="R402" s="131">
        <f t="shared" si="57"/>
        <v>0</v>
      </c>
      <c r="S402" s="133" t="str">
        <f t="shared" si="55"/>
        <v xml:space="preserve"> </v>
      </c>
      <c r="T402" s="133"/>
      <c r="U402" s="132" t="str">
        <f>_xlfn.IFNA(IF($D402=0,LOOKUP($F402,{0.1,0.2,0.3,0.4,0.5,0.6,0.7,0.8,0.9,1},{22,34,46,58,70,82,94,106,118,130}),""),"")</f>
        <v/>
      </c>
      <c r="V402" s="132" t="str">
        <f>_xlfn.IFNA(IF($D402=1,LOOKUP($F402,{0.1,0.2,0.3,0.4,0.5,0.6,0.7,0.8,0.9,1},{23,35,47,59,71,83,95,107,119,131}),""),"")</f>
        <v/>
      </c>
      <c r="W402" s="132" t="str">
        <f>_xlfn.IFNA(IF($D402=2,LOOKUP($F402,{0.1,0.2,0.3,0.4,0.5,0.6,0.7,0.8,0.9,1},{24,36,48,60,72,84,96,108,120,132}),""),"")</f>
        <v/>
      </c>
      <c r="X402" s="132" t="str">
        <f>_xlfn.IFNA(IF($D402=3,LOOKUP($F402,{0.1,0.2,0.3,0.4,0.5,0.6,0.7,0.8,0.9,1},{25,37,49,61,73,85,97,109,121,133}),""),"")</f>
        <v/>
      </c>
      <c r="Y402" s="132" t="str">
        <f>_xlfn.IFNA(IF($D402=4,LOOKUP($F402,{0.1,0.2,0.3,0.4,0.5,0.6,0.7,0.8,0.9,1},{26,38,50,62,74,86,98,110,122,134}),""),"")</f>
        <v/>
      </c>
      <c r="Z402" s="132" t="str">
        <f>_xlfn.IFNA(IF($D402=5,LOOKUP($F402,{0.1,0.2,0.3,0.4,0.5,0.6,0.7,0.8,0.9,1},{27,39,51,63,75,87,99,111,123,135}),""),"")</f>
        <v/>
      </c>
      <c r="AA402" s="132">
        <f t="shared" si="51"/>
        <v>0</v>
      </c>
      <c r="AB402" s="132" t="str">
        <f t="shared" si="52"/>
        <v>00</v>
      </c>
      <c r="AC402" s="82" t="e">
        <f>VLOOKUP(AB402,'AMI Ref'!T:U,2,FALSE)</f>
        <v>#N/A</v>
      </c>
      <c r="AD402" s="124"/>
      <c r="AE402" s="81" t="str">
        <f>_xlfn.IFNA(IF($D402=0,IF($J402="Not Paid by Tenant",0,INDEX('AMI Ref'!$K$5:$N$5,MATCH($J402,{"Oil","Gas","Electric - Other","ELECTRIC - HEAT PUMP"},0))),0),"")</f>
        <v/>
      </c>
      <c r="AF402" s="81">
        <f>_xlfn.IFNA(IF($D402=1,IF($J402="Not Paid by Tenant",0,INDEX('AMI Ref'!$K$6:$N$6,MATCH($J402,{"Oil","Gas","Electric - Other","ELECTRIC - HEAT PUMP"},0))),0),"")</f>
        <v>0</v>
      </c>
      <c r="AG402" s="81">
        <f>_xlfn.IFNA(IF($D402=2,IF($J402="Not Paid by Tenant",0,INDEX('AMI Ref'!$K$7:$N$7,MATCH($J402,{"Oil","Gas","Electric - Other","ELECTRIC - HEAT PUMP"},0))),0),"")</f>
        <v>0</v>
      </c>
      <c r="AH402" s="81">
        <f>_xlfn.IFNA(IF($D402=3,IF($J402="Not Paid by Tenant",0,INDEX('AMI Ref'!$K$8:$N$8,MATCH($J402,{"Oil","Gas","Electric - Other","ELECTRIC - HEAT PUMP"},0))),0),"")</f>
        <v>0</v>
      </c>
      <c r="AI402" s="81">
        <f>_xlfn.IFNA(IF($D402=4,IF($J402="Not Paid by Tenant",0,INDEX('AMI Ref'!$K$9:$N$9,MATCH($J402,{"Oil","Gas","Electric - Other","ELECTRIC - HEAT PUMP"},0))),0),"")</f>
        <v>0</v>
      </c>
      <c r="AJ402" s="81">
        <f>_xlfn.IFNA(IF($D402=5,IF($J402="Not Paid by Tenant",0,INDEX('AMI Ref'!$K$10:$N$10,MATCH($J402,{"Oil","Gas","Electric - Other","ELECTRIC - HEAT PUMP"},0))),0),"")</f>
        <v>0</v>
      </c>
      <c r="AK402" s="128"/>
      <c r="AL402" s="81" t="str">
        <f>_xlfn.IFNA(IF($D402=0,IF($K402="Not Paid by Tenant",0,INDEX('AMI Ref'!$O$5:$R$5,MATCH($K402,{"Oil","Gas","Electric - Other","Electric ccASHP - split"},0))),0),"")</f>
        <v/>
      </c>
      <c r="AM402" s="81">
        <f>_xlfn.IFNA(IF($D402=1,IF($K402="Not Paid by Tenant",0,INDEX('AMI Ref'!$O$6:$R$6,MATCH($K402,{"Oil","Gas","Electric - Other","Electric ccASHP - split"},0))),0),"")</f>
        <v>0</v>
      </c>
      <c r="AN402" s="81">
        <f>_xlfn.IFNA(IF($D402=2,IF($K402="Not Paid by Tenant",0,INDEX('AMI Ref'!$O$7:$R$7,MATCH($K402,{"Oil","Gas","Electric - Other","Electric ccASHP - split"},0))),0),"")</f>
        <v>0</v>
      </c>
      <c r="AO402" s="81">
        <f>_xlfn.IFNA(IF($D402=3,IF($K402="Not Paid by Tenant",0,INDEX('AMI Ref'!$O$8:$R$8,MATCH($K402,{"Oil","Gas","Electric - Other","Electric ccASHP - split"},0))),0),"")</f>
        <v>0</v>
      </c>
      <c r="AP402" s="81">
        <f>_xlfn.IFNA(IF($D402=4,IF($K402="Not Paid by Tenant",0,INDEX('AMI Ref'!$O$9:$R$9,MATCH($K402,{"Oil","Gas","Electric - Other","Electric ccASHP - split"},0))),0),"")</f>
        <v>0</v>
      </c>
      <c r="AQ402" s="81">
        <f>_xlfn.IFNA(IF($D402=5,IF($K402="Not Paid by Tenant",0,INDEX('AMI Ref'!$O$10:$R$10,MATCH($K402,{"Oil","Gas","Electric - Other","Electric ccASHP - split"},0))),0),"")</f>
        <v>0</v>
      </c>
      <c r="AR402" s="124">
        <f t="shared" si="53"/>
        <v>0</v>
      </c>
      <c r="AS402" s="123" t="e">
        <f t="shared" si="54"/>
        <v>#N/A</v>
      </c>
    </row>
    <row r="403" spans="1:45" ht="12.95" customHeight="1" x14ac:dyDescent="0.2">
      <c r="A403" s="130">
        <v>401</v>
      </c>
      <c r="B403" s="177">
        <f>IF(OR(COUNTIF($B$2:$B402,Input!$F419)&lt;1,COUNTIF($O$2:$O402,Input!$C419)&lt;1),Input!F419,0)</f>
        <v>0</v>
      </c>
      <c r="C403" s="177">
        <f>IF(OR(COUNTIF($B$2:$B402,Input!$F419)&lt;1,COUNTIF($O$2:$O402,Input!$C419)&lt;1),Input!G419,0)</f>
        <v>0</v>
      </c>
      <c r="D403" s="177">
        <f>IF(OR(COUNTIF($B$2:$B402,Input!$F419)&lt;1,COUNTIF($O$2:$O402,Input!$C419)&lt;1),Input!H419,0)</f>
        <v>0</v>
      </c>
      <c r="E403" s="177">
        <f>IF(OR(COUNTIF($B$2:$B402,Input!$F419)&lt;1,COUNTIF($O$2:$O402,Input!$C419)&lt;1),Input!I419,0)</f>
        <v>0</v>
      </c>
      <c r="F403" s="177">
        <f>IF(OR(COUNTIF($B$2:$B402,Input!$F419)&lt;1,COUNTIF($O$2:$O402,Input!$C419)&lt;1),Input!J419,0)</f>
        <v>0</v>
      </c>
      <c r="G403" s="177">
        <f>IF(OR(COUNTIF($B$2:$B402,Input!$F419)&lt;1,COUNTIF($O$2:$O402,Input!$C419)&lt;1),Input!K419,0)</f>
        <v>0</v>
      </c>
      <c r="H403" s="177">
        <f>IF(OR(COUNTIF($B$2:$B402,Input!$F419)&lt;1,COUNTIF($O$2:$O402,Input!$C419)&lt;1),Input!L419,0)</f>
        <v>0</v>
      </c>
      <c r="I403" s="177">
        <f>IF(OR(COUNTIF($B$2:$B402,Input!$F419)&lt;1,COUNTIF($O$2:$O402,Input!$C419)&lt;1),Input!M419,0)</f>
        <v>0</v>
      </c>
      <c r="J403" s="177">
        <f>IF(OR(COUNTIF($B$2:$B402,Input!$F419)&lt;1,COUNTIF($O$2:$O402,Input!$C419)&lt;1),Input!N419,0)</f>
        <v>0</v>
      </c>
      <c r="K403" s="177">
        <f>IF(OR(COUNTIF($B$2:$B402,Input!$F419)&lt;1,COUNTIF($O$2:$O402,Input!$C419)&lt;1),Input!O419,0)</f>
        <v>0</v>
      </c>
      <c r="L403" s="177">
        <f>IF(OR(COUNTIF($B$2:$B402,Input!$F419)&lt;1,COUNTIF($O$2:$O402,Input!$C419)&lt;1),Input!P419,0)</f>
        <v>0</v>
      </c>
      <c r="M403" s="129" t="str">
        <f t="shared" si="50"/>
        <v/>
      </c>
      <c r="N403" s="161">
        <f t="shared" si="56"/>
        <v>0</v>
      </c>
      <c r="O403" s="168">
        <f>Input!C419</f>
        <v>0</v>
      </c>
      <c r="P403" s="168"/>
      <c r="R403" s="131">
        <f t="shared" si="57"/>
        <v>0</v>
      </c>
      <c r="S403" s="133" t="str">
        <f t="shared" si="55"/>
        <v xml:space="preserve"> </v>
      </c>
      <c r="T403" s="133"/>
      <c r="U403" s="132" t="str">
        <f>_xlfn.IFNA(IF($D403=0,LOOKUP($F403,{0.1,0.2,0.3,0.4,0.5,0.6,0.7,0.8,0.9,1},{22,34,46,58,70,82,94,106,118,130}),""),"")</f>
        <v/>
      </c>
      <c r="V403" s="132" t="str">
        <f>_xlfn.IFNA(IF($D403=1,LOOKUP($F403,{0.1,0.2,0.3,0.4,0.5,0.6,0.7,0.8,0.9,1},{23,35,47,59,71,83,95,107,119,131}),""),"")</f>
        <v/>
      </c>
      <c r="W403" s="132" t="str">
        <f>_xlfn.IFNA(IF($D403=2,LOOKUP($F403,{0.1,0.2,0.3,0.4,0.5,0.6,0.7,0.8,0.9,1},{24,36,48,60,72,84,96,108,120,132}),""),"")</f>
        <v/>
      </c>
      <c r="X403" s="132" t="str">
        <f>_xlfn.IFNA(IF($D403=3,LOOKUP($F403,{0.1,0.2,0.3,0.4,0.5,0.6,0.7,0.8,0.9,1},{25,37,49,61,73,85,97,109,121,133}),""),"")</f>
        <v/>
      </c>
      <c r="Y403" s="132" t="str">
        <f>_xlfn.IFNA(IF($D403=4,LOOKUP($F403,{0.1,0.2,0.3,0.4,0.5,0.6,0.7,0.8,0.9,1},{26,38,50,62,74,86,98,110,122,134}),""),"")</f>
        <v/>
      </c>
      <c r="Z403" s="132" t="str">
        <f>_xlfn.IFNA(IF($D403=5,LOOKUP($F403,{0.1,0.2,0.3,0.4,0.5,0.6,0.7,0.8,0.9,1},{27,39,51,63,75,87,99,111,123,135}),""),"")</f>
        <v/>
      </c>
      <c r="AA403" s="132">
        <f t="shared" si="51"/>
        <v>0</v>
      </c>
      <c r="AB403" s="132" t="str">
        <f t="shared" si="52"/>
        <v>00</v>
      </c>
      <c r="AC403" s="82" t="e">
        <f>VLOOKUP(AB403,'AMI Ref'!T:U,2,FALSE)</f>
        <v>#N/A</v>
      </c>
      <c r="AD403" s="124"/>
      <c r="AE403" s="81" t="str">
        <f>_xlfn.IFNA(IF($D403=0,IF($J403="Not Paid by Tenant",0,INDEX('AMI Ref'!$K$5:$N$5,MATCH($J403,{"Oil","Gas","Electric - Other","ELECTRIC - HEAT PUMP"},0))),0),"")</f>
        <v/>
      </c>
      <c r="AF403" s="81">
        <f>_xlfn.IFNA(IF($D403=1,IF($J403="Not Paid by Tenant",0,INDEX('AMI Ref'!$K$6:$N$6,MATCH($J403,{"Oil","Gas","Electric - Other","ELECTRIC - HEAT PUMP"},0))),0),"")</f>
        <v>0</v>
      </c>
      <c r="AG403" s="81">
        <f>_xlfn.IFNA(IF($D403=2,IF($J403="Not Paid by Tenant",0,INDEX('AMI Ref'!$K$7:$N$7,MATCH($J403,{"Oil","Gas","Electric - Other","ELECTRIC - HEAT PUMP"},0))),0),"")</f>
        <v>0</v>
      </c>
      <c r="AH403" s="81">
        <f>_xlfn.IFNA(IF($D403=3,IF($J403="Not Paid by Tenant",0,INDEX('AMI Ref'!$K$8:$N$8,MATCH($J403,{"Oil","Gas","Electric - Other","ELECTRIC - HEAT PUMP"},0))),0),"")</f>
        <v>0</v>
      </c>
      <c r="AI403" s="81">
        <f>_xlfn.IFNA(IF($D403=4,IF($J403="Not Paid by Tenant",0,INDEX('AMI Ref'!$K$9:$N$9,MATCH($J403,{"Oil","Gas","Electric - Other","ELECTRIC - HEAT PUMP"},0))),0),"")</f>
        <v>0</v>
      </c>
      <c r="AJ403" s="81">
        <f>_xlfn.IFNA(IF($D403=5,IF($J403="Not Paid by Tenant",0,INDEX('AMI Ref'!$K$10:$N$10,MATCH($J403,{"Oil","Gas","Electric - Other","ELECTRIC - HEAT PUMP"},0))),0),"")</f>
        <v>0</v>
      </c>
      <c r="AK403" s="128"/>
      <c r="AL403" s="81" t="str">
        <f>_xlfn.IFNA(IF($D403=0,IF($K403="Not Paid by Tenant",0,INDEX('AMI Ref'!$O$5:$R$5,MATCH($K403,{"Oil","Gas","Electric - Other","Electric ccASHP - split"},0))),0),"")</f>
        <v/>
      </c>
      <c r="AM403" s="81">
        <f>_xlfn.IFNA(IF($D403=1,IF($K403="Not Paid by Tenant",0,INDEX('AMI Ref'!$O$6:$R$6,MATCH($K403,{"Oil","Gas","Electric - Other","Electric ccASHP - split"},0))),0),"")</f>
        <v>0</v>
      </c>
      <c r="AN403" s="81">
        <f>_xlfn.IFNA(IF($D403=2,IF($K403="Not Paid by Tenant",0,INDEX('AMI Ref'!$O$7:$R$7,MATCH($K403,{"Oil","Gas","Electric - Other","Electric ccASHP - split"},0))),0),"")</f>
        <v>0</v>
      </c>
      <c r="AO403" s="81">
        <f>_xlfn.IFNA(IF($D403=3,IF($K403="Not Paid by Tenant",0,INDEX('AMI Ref'!$O$8:$R$8,MATCH($K403,{"Oil","Gas","Electric - Other","Electric ccASHP - split"},0))),0),"")</f>
        <v>0</v>
      </c>
      <c r="AP403" s="81">
        <f>_xlfn.IFNA(IF($D403=4,IF($K403="Not Paid by Tenant",0,INDEX('AMI Ref'!$O$9:$R$9,MATCH($K403,{"Oil","Gas","Electric - Other","Electric ccASHP - split"},0))),0),"")</f>
        <v>0</v>
      </c>
      <c r="AQ403" s="81">
        <f>_xlfn.IFNA(IF($D403=5,IF($K403="Not Paid by Tenant",0,INDEX('AMI Ref'!$O$10:$R$10,MATCH($K403,{"Oil","Gas","Electric - Other","Electric ccASHP - split"},0))),0),"")</f>
        <v>0</v>
      </c>
      <c r="AR403" s="124">
        <f t="shared" si="53"/>
        <v>0</v>
      </c>
      <c r="AS403" s="123" t="e">
        <f t="shared" si="54"/>
        <v>#N/A</v>
      </c>
    </row>
    <row r="404" spans="1:45" ht="12.95" customHeight="1" x14ac:dyDescent="0.2">
      <c r="A404" s="130">
        <v>402</v>
      </c>
      <c r="B404" s="177">
        <f>IF(OR(COUNTIF($B$2:$B403,Input!$F420)&lt;1,COUNTIF($O$2:$O403,Input!$C420)&lt;1),Input!F420,0)</f>
        <v>0</v>
      </c>
      <c r="C404" s="177">
        <f>IF(OR(COUNTIF($B$2:$B403,Input!$F420)&lt;1,COUNTIF($O$2:$O403,Input!$C420)&lt;1),Input!G420,0)</f>
        <v>0</v>
      </c>
      <c r="D404" s="177">
        <f>IF(OR(COUNTIF($B$2:$B403,Input!$F420)&lt;1,COUNTIF($O$2:$O403,Input!$C420)&lt;1),Input!H420,0)</f>
        <v>0</v>
      </c>
      <c r="E404" s="177">
        <f>IF(OR(COUNTIF($B$2:$B403,Input!$F420)&lt;1,COUNTIF($O$2:$O403,Input!$C420)&lt;1),Input!I420,0)</f>
        <v>0</v>
      </c>
      <c r="F404" s="177">
        <f>IF(OR(COUNTIF($B$2:$B403,Input!$F420)&lt;1,COUNTIF($O$2:$O403,Input!$C420)&lt;1),Input!J420,0)</f>
        <v>0</v>
      </c>
      <c r="G404" s="177">
        <f>IF(OR(COUNTIF($B$2:$B403,Input!$F420)&lt;1,COUNTIF($O$2:$O403,Input!$C420)&lt;1),Input!K420,0)</f>
        <v>0</v>
      </c>
      <c r="H404" s="177">
        <f>IF(OR(COUNTIF($B$2:$B403,Input!$F420)&lt;1,COUNTIF($O$2:$O403,Input!$C420)&lt;1),Input!L420,0)</f>
        <v>0</v>
      </c>
      <c r="I404" s="177">
        <f>IF(OR(COUNTIF($B$2:$B403,Input!$F420)&lt;1,COUNTIF($O$2:$O403,Input!$C420)&lt;1),Input!M420,0)</f>
        <v>0</v>
      </c>
      <c r="J404" s="177">
        <f>IF(OR(COUNTIF($B$2:$B403,Input!$F420)&lt;1,COUNTIF($O$2:$O403,Input!$C420)&lt;1),Input!N420,0)</f>
        <v>0</v>
      </c>
      <c r="K404" s="177">
        <f>IF(OR(COUNTIF($B$2:$B403,Input!$F420)&lt;1,COUNTIF($O$2:$O403,Input!$C420)&lt;1),Input!O420,0)</f>
        <v>0</v>
      </c>
      <c r="L404" s="177">
        <f>IF(OR(COUNTIF($B$2:$B403,Input!$F420)&lt;1,COUNTIF($O$2:$O403,Input!$C420)&lt;1),Input!P420,0)</f>
        <v>0</v>
      </c>
      <c r="M404" s="129" t="str">
        <f t="shared" si="50"/>
        <v/>
      </c>
      <c r="N404" s="161">
        <f t="shared" si="56"/>
        <v>0</v>
      </c>
      <c r="O404" s="168">
        <f>Input!C420</f>
        <v>0</v>
      </c>
      <c r="P404" s="168"/>
      <c r="R404" s="131">
        <f t="shared" si="57"/>
        <v>0</v>
      </c>
      <c r="S404" s="133" t="str">
        <f t="shared" si="55"/>
        <v xml:space="preserve"> </v>
      </c>
      <c r="T404" s="133"/>
      <c r="U404" s="132" t="str">
        <f>_xlfn.IFNA(IF($D404=0,LOOKUP($F404,{0.1,0.2,0.3,0.4,0.5,0.6,0.7,0.8,0.9,1},{22,34,46,58,70,82,94,106,118,130}),""),"")</f>
        <v/>
      </c>
      <c r="V404" s="132" t="str">
        <f>_xlfn.IFNA(IF($D404=1,LOOKUP($F404,{0.1,0.2,0.3,0.4,0.5,0.6,0.7,0.8,0.9,1},{23,35,47,59,71,83,95,107,119,131}),""),"")</f>
        <v/>
      </c>
      <c r="W404" s="132" t="str">
        <f>_xlfn.IFNA(IF($D404=2,LOOKUP($F404,{0.1,0.2,0.3,0.4,0.5,0.6,0.7,0.8,0.9,1},{24,36,48,60,72,84,96,108,120,132}),""),"")</f>
        <v/>
      </c>
      <c r="X404" s="132" t="str">
        <f>_xlfn.IFNA(IF($D404=3,LOOKUP($F404,{0.1,0.2,0.3,0.4,0.5,0.6,0.7,0.8,0.9,1},{25,37,49,61,73,85,97,109,121,133}),""),"")</f>
        <v/>
      </c>
      <c r="Y404" s="132" t="str">
        <f>_xlfn.IFNA(IF($D404=4,LOOKUP($F404,{0.1,0.2,0.3,0.4,0.5,0.6,0.7,0.8,0.9,1},{26,38,50,62,74,86,98,110,122,134}),""),"")</f>
        <v/>
      </c>
      <c r="Z404" s="132" t="str">
        <f>_xlfn.IFNA(IF($D404=5,LOOKUP($F404,{0.1,0.2,0.3,0.4,0.5,0.6,0.7,0.8,0.9,1},{27,39,51,63,75,87,99,111,123,135}),""),"")</f>
        <v/>
      </c>
      <c r="AA404" s="132">
        <f t="shared" si="51"/>
        <v>0</v>
      </c>
      <c r="AB404" s="132" t="str">
        <f t="shared" si="52"/>
        <v>00</v>
      </c>
      <c r="AC404" s="82" t="e">
        <f>VLOOKUP(AB404,'AMI Ref'!T:U,2,FALSE)</f>
        <v>#N/A</v>
      </c>
      <c r="AD404" s="124"/>
      <c r="AE404" s="81" t="str">
        <f>_xlfn.IFNA(IF($D404=0,IF($J404="Not Paid by Tenant",0,INDEX('AMI Ref'!$K$5:$N$5,MATCH($J404,{"Oil","Gas","Electric - Other","ELECTRIC - HEAT PUMP"},0))),0),"")</f>
        <v/>
      </c>
      <c r="AF404" s="81">
        <f>_xlfn.IFNA(IF($D404=1,IF($J404="Not Paid by Tenant",0,INDEX('AMI Ref'!$K$6:$N$6,MATCH($J404,{"Oil","Gas","Electric - Other","ELECTRIC - HEAT PUMP"},0))),0),"")</f>
        <v>0</v>
      </c>
      <c r="AG404" s="81">
        <f>_xlfn.IFNA(IF($D404=2,IF($J404="Not Paid by Tenant",0,INDEX('AMI Ref'!$K$7:$N$7,MATCH($J404,{"Oil","Gas","Electric - Other","ELECTRIC - HEAT PUMP"},0))),0),"")</f>
        <v>0</v>
      </c>
      <c r="AH404" s="81">
        <f>_xlfn.IFNA(IF($D404=3,IF($J404="Not Paid by Tenant",0,INDEX('AMI Ref'!$K$8:$N$8,MATCH($J404,{"Oil","Gas","Electric - Other","ELECTRIC - HEAT PUMP"},0))),0),"")</f>
        <v>0</v>
      </c>
      <c r="AI404" s="81">
        <f>_xlfn.IFNA(IF($D404=4,IF($J404="Not Paid by Tenant",0,INDEX('AMI Ref'!$K$9:$N$9,MATCH($J404,{"Oil","Gas","Electric - Other","ELECTRIC - HEAT PUMP"},0))),0),"")</f>
        <v>0</v>
      </c>
      <c r="AJ404" s="81">
        <f>_xlfn.IFNA(IF($D404=5,IF($J404="Not Paid by Tenant",0,INDEX('AMI Ref'!$K$10:$N$10,MATCH($J404,{"Oil","Gas","Electric - Other","ELECTRIC - HEAT PUMP"},0))),0),"")</f>
        <v>0</v>
      </c>
      <c r="AK404" s="128"/>
      <c r="AL404" s="81" t="str">
        <f>_xlfn.IFNA(IF($D404=0,IF($K404="Not Paid by Tenant",0,INDEX('AMI Ref'!$O$5:$R$5,MATCH($K404,{"Oil","Gas","Electric - Other","Electric ccASHP - split"},0))),0),"")</f>
        <v/>
      </c>
      <c r="AM404" s="81">
        <f>_xlfn.IFNA(IF($D404=1,IF($K404="Not Paid by Tenant",0,INDEX('AMI Ref'!$O$6:$R$6,MATCH($K404,{"Oil","Gas","Electric - Other","Electric ccASHP - split"},0))),0),"")</f>
        <v>0</v>
      </c>
      <c r="AN404" s="81">
        <f>_xlfn.IFNA(IF($D404=2,IF($K404="Not Paid by Tenant",0,INDEX('AMI Ref'!$O$7:$R$7,MATCH($K404,{"Oil","Gas","Electric - Other","Electric ccASHP - split"},0))),0),"")</f>
        <v>0</v>
      </c>
      <c r="AO404" s="81">
        <f>_xlfn.IFNA(IF($D404=3,IF($K404="Not Paid by Tenant",0,INDEX('AMI Ref'!$O$8:$R$8,MATCH($K404,{"Oil","Gas","Electric - Other","Electric ccASHP - split"},0))),0),"")</f>
        <v>0</v>
      </c>
      <c r="AP404" s="81">
        <f>_xlfn.IFNA(IF($D404=4,IF($K404="Not Paid by Tenant",0,INDEX('AMI Ref'!$O$9:$R$9,MATCH($K404,{"Oil","Gas","Electric - Other","Electric ccASHP - split"},0))),0),"")</f>
        <v>0</v>
      </c>
      <c r="AQ404" s="81">
        <f>_xlfn.IFNA(IF($D404=5,IF($K404="Not Paid by Tenant",0,INDEX('AMI Ref'!$O$10:$R$10,MATCH($K404,{"Oil","Gas","Electric - Other","Electric ccASHP - split"},0))),0),"")</f>
        <v>0</v>
      </c>
      <c r="AR404" s="124">
        <f t="shared" si="53"/>
        <v>0</v>
      </c>
      <c r="AS404" s="123" t="e">
        <f t="shared" si="54"/>
        <v>#N/A</v>
      </c>
    </row>
    <row r="405" spans="1:45" ht="12.95" customHeight="1" x14ac:dyDescent="0.2">
      <c r="A405" s="130">
        <v>403</v>
      </c>
      <c r="B405" s="177">
        <f>IF(OR(COUNTIF($B$2:$B404,Input!$F421)&lt;1,COUNTIF($O$2:$O404,Input!$C421)&lt;1),Input!F421,0)</f>
        <v>0</v>
      </c>
      <c r="C405" s="177">
        <f>IF(OR(COUNTIF($B$2:$B404,Input!$F421)&lt;1,COUNTIF($O$2:$O404,Input!$C421)&lt;1),Input!G421,0)</f>
        <v>0</v>
      </c>
      <c r="D405" s="177">
        <f>IF(OR(COUNTIF($B$2:$B404,Input!$F421)&lt;1,COUNTIF($O$2:$O404,Input!$C421)&lt;1),Input!H421,0)</f>
        <v>0</v>
      </c>
      <c r="E405" s="177">
        <f>IF(OR(COUNTIF($B$2:$B404,Input!$F421)&lt;1,COUNTIF($O$2:$O404,Input!$C421)&lt;1),Input!I421,0)</f>
        <v>0</v>
      </c>
      <c r="F405" s="177">
        <f>IF(OR(COUNTIF($B$2:$B404,Input!$F421)&lt;1,COUNTIF($O$2:$O404,Input!$C421)&lt;1),Input!J421,0)</f>
        <v>0</v>
      </c>
      <c r="G405" s="177">
        <f>IF(OR(COUNTIF($B$2:$B404,Input!$F421)&lt;1,COUNTIF($O$2:$O404,Input!$C421)&lt;1),Input!K421,0)</f>
        <v>0</v>
      </c>
      <c r="H405" s="177">
        <f>IF(OR(COUNTIF($B$2:$B404,Input!$F421)&lt;1,COUNTIF($O$2:$O404,Input!$C421)&lt;1),Input!L421,0)</f>
        <v>0</v>
      </c>
      <c r="I405" s="177">
        <f>IF(OR(COUNTIF($B$2:$B404,Input!$F421)&lt;1,COUNTIF($O$2:$O404,Input!$C421)&lt;1),Input!M421,0)</f>
        <v>0</v>
      </c>
      <c r="J405" s="177">
        <f>IF(OR(COUNTIF($B$2:$B404,Input!$F421)&lt;1,COUNTIF($O$2:$O404,Input!$C421)&lt;1),Input!N421,0)</f>
        <v>0</v>
      </c>
      <c r="K405" s="177">
        <f>IF(OR(COUNTIF($B$2:$B404,Input!$F421)&lt;1,COUNTIF($O$2:$O404,Input!$C421)&lt;1),Input!O421,0)</f>
        <v>0</v>
      </c>
      <c r="L405" s="177">
        <f>IF(OR(COUNTIF($B$2:$B404,Input!$F421)&lt;1,COUNTIF($O$2:$O404,Input!$C421)&lt;1),Input!P421,0)</f>
        <v>0</v>
      </c>
      <c r="M405" s="129" t="str">
        <f t="shared" si="50"/>
        <v/>
      </c>
      <c r="N405" s="161">
        <f t="shared" si="56"/>
        <v>0</v>
      </c>
      <c r="O405" s="168">
        <f>Input!C421</f>
        <v>0</v>
      </c>
      <c r="P405" s="168"/>
      <c r="R405" s="131">
        <f t="shared" si="57"/>
        <v>0</v>
      </c>
      <c r="S405" s="133" t="str">
        <f t="shared" si="55"/>
        <v xml:space="preserve"> </v>
      </c>
      <c r="T405" s="133"/>
      <c r="U405" s="132" t="str">
        <f>_xlfn.IFNA(IF($D405=0,LOOKUP($F405,{0.1,0.2,0.3,0.4,0.5,0.6,0.7,0.8,0.9,1},{22,34,46,58,70,82,94,106,118,130}),""),"")</f>
        <v/>
      </c>
      <c r="V405" s="132" t="str">
        <f>_xlfn.IFNA(IF($D405=1,LOOKUP($F405,{0.1,0.2,0.3,0.4,0.5,0.6,0.7,0.8,0.9,1},{23,35,47,59,71,83,95,107,119,131}),""),"")</f>
        <v/>
      </c>
      <c r="W405" s="132" t="str">
        <f>_xlfn.IFNA(IF($D405=2,LOOKUP($F405,{0.1,0.2,0.3,0.4,0.5,0.6,0.7,0.8,0.9,1},{24,36,48,60,72,84,96,108,120,132}),""),"")</f>
        <v/>
      </c>
      <c r="X405" s="132" t="str">
        <f>_xlfn.IFNA(IF($D405=3,LOOKUP($F405,{0.1,0.2,0.3,0.4,0.5,0.6,0.7,0.8,0.9,1},{25,37,49,61,73,85,97,109,121,133}),""),"")</f>
        <v/>
      </c>
      <c r="Y405" s="132" t="str">
        <f>_xlfn.IFNA(IF($D405=4,LOOKUP($F405,{0.1,0.2,0.3,0.4,0.5,0.6,0.7,0.8,0.9,1},{26,38,50,62,74,86,98,110,122,134}),""),"")</f>
        <v/>
      </c>
      <c r="Z405" s="132" t="str">
        <f>_xlfn.IFNA(IF($D405=5,LOOKUP($F405,{0.1,0.2,0.3,0.4,0.5,0.6,0.7,0.8,0.9,1},{27,39,51,63,75,87,99,111,123,135}),""),"")</f>
        <v/>
      </c>
      <c r="AA405" s="132">
        <f t="shared" si="51"/>
        <v>0</v>
      </c>
      <c r="AB405" s="132" t="str">
        <f t="shared" si="52"/>
        <v>00</v>
      </c>
      <c r="AC405" s="82" t="e">
        <f>VLOOKUP(AB405,'AMI Ref'!T:U,2,FALSE)</f>
        <v>#N/A</v>
      </c>
      <c r="AD405" s="124"/>
      <c r="AE405" s="81" t="str">
        <f>_xlfn.IFNA(IF($D405=0,IF($J405="Not Paid by Tenant",0,INDEX('AMI Ref'!$K$5:$N$5,MATCH($J405,{"Oil","Gas","Electric - Other","ELECTRIC - HEAT PUMP"},0))),0),"")</f>
        <v/>
      </c>
      <c r="AF405" s="81">
        <f>_xlfn.IFNA(IF($D405=1,IF($J405="Not Paid by Tenant",0,INDEX('AMI Ref'!$K$6:$N$6,MATCH($J405,{"Oil","Gas","Electric - Other","ELECTRIC - HEAT PUMP"},0))),0),"")</f>
        <v>0</v>
      </c>
      <c r="AG405" s="81">
        <f>_xlfn.IFNA(IF($D405=2,IF($J405="Not Paid by Tenant",0,INDEX('AMI Ref'!$K$7:$N$7,MATCH($J405,{"Oil","Gas","Electric - Other","ELECTRIC - HEAT PUMP"},0))),0),"")</f>
        <v>0</v>
      </c>
      <c r="AH405" s="81">
        <f>_xlfn.IFNA(IF($D405=3,IF($J405="Not Paid by Tenant",0,INDEX('AMI Ref'!$K$8:$N$8,MATCH($J405,{"Oil","Gas","Electric - Other","ELECTRIC - HEAT PUMP"},0))),0),"")</f>
        <v>0</v>
      </c>
      <c r="AI405" s="81">
        <f>_xlfn.IFNA(IF($D405=4,IF($J405="Not Paid by Tenant",0,INDEX('AMI Ref'!$K$9:$N$9,MATCH($J405,{"Oil","Gas","Electric - Other","ELECTRIC - HEAT PUMP"},0))),0),"")</f>
        <v>0</v>
      </c>
      <c r="AJ405" s="81">
        <f>_xlfn.IFNA(IF($D405=5,IF($J405="Not Paid by Tenant",0,INDEX('AMI Ref'!$K$10:$N$10,MATCH($J405,{"Oil","Gas","Electric - Other","ELECTRIC - HEAT PUMP"},0))),0),"")</f>
        <v>0</v>
      </c>
      <c r="AK405" s="128"/>
      <c r="AL405" s="81" t="str">
        <f>_xlfn.IFNA(IF($D405=0,IF($K405="Not Paid by Tenant",0,INDEX('AMI Ref'!$O$5:$R$5,MATCH($K405,{"Oil","Gas","Electric - Other","Electric ccASHP - split"},0))),0),"")</f>
        <v/>
      </c>
      <c r="AM405" s="81">
        <f>_xlfn.IFNA(IF($D405=1,IF($K405="Not Paid by Tenant",0,INDEX('AMI Ref'!$O$6:$R$6,MATCH($K405,{"Oil","Gas","Electric - Other","Electric ccASHP - split"},0))),0),"")</f>
        <v>0</v>
      </c>
      <c r="AN405" s="81">
        <f>_xlfn.IFNA(IF($D405=2,IF($K405="Not Paid by Tenant",0,INDEX('AMI Ref'!$O$7:$R$7,MATCH($K405,{"Oil","Gas","Electric - Other","Electric ccASHP - split"},0))),0),"")</f>
        <v>0</v>
      </c>
      <c r="AO405" s="81">
        <f>_xlfn.IFNA(IF($D405=3,IF($K405="Not Paid by Tenant",0,INDEX('AMI Ref'!$O$8:$R$8,MATCH($K405,{"Oil","Gas","Electric - Other","Electric ccASHP - split"},0))),0),"")</f>
        <v>0</v>
      </c>
      <c r="AP405" s="81">
        <f>_xlfn.IFNA(IF($D405=4,IF($K405="Not Paid by Tenant",0,INDEX('AMI Ref'!$O$9:$R$9,MATCH($K405,{"Oil","Gas","Electric - Other","Electric ccASHP - split"},0))),0),"")</f>
        <v>0</v>
      </c>
      <c r="AQ405" s="81">
        <f>_xlfn.IFNA(IF($D405=5,IF($K405="Not Paid by Tenant",0,INDEX('AMI Ref'!$O$10:$R$10,MATCH($K405,{"Oil","Gas","Electric - Other","Electric ccASHP - split"},0))),0),"")</f>
        <v>0</v>
      </c>
      <c r="AR405" s="124">
        <f t="shared" si="53"/>
        <v>0</v>
      </c>
      <c r="AS405" s="123" t="e">
        <f t="shared" si="54"/>
        <v>#N/A</v>
      </c>
    </row>
    <row r="406" spans="1:45" ht="12.95" customHeight="1" x14ac:dyDescent="0.2">
      <c r="A406" s="130">
        <v>404</v>
      </c>
      <c r="B406" s="177">
        <f>IF(OR(COUNTIF($B$2:$B405,Input!$F422)&lt;1,COUNTIF($O$2:$O405,Input!$C422)&lt;1),Input!F422,0)</f>
        <v>0</v>
      </c>
      <c r="C406" s="177">
        <f>IF(OR(COUNTIF($B$2:$B405,Input!$F422)&lt;1,COUNTIF($O$2:$O405,Input!$C422)&lt;1),Input!G422,0)</f>
        <v>0</v>
      </c>
      <c r="D406" s="177">
        <f>IF(OR(COUNTIF($B$2:$B405,Input!$F422)&lt;1,COUNTIF($O$2:$O405,Input!$C422)&lt;1),Input!H422,0)</f>
        <v>0</v>
      </c>
      <c r="E406" s="177">
        <f>IF(OR(COUNTIF($B$2:$B405,Input!$F422)&lt;1,COUNTIF($O$2:$O405,Input!$C422)&lt;1),Input!I422,0)</f>
        <v>0</v>
      </c>
      <c r="F406" s="177">
        <f>IF(OR(COUNTIF($B$2:$B405,Input!$F422)&lt;1,COUNTIF($O$2:$O405,Input!$C422)&lt;1),Input!J422,0)</f>
        <v>0</v>
      </c>
      <c r="G406" s="177">
        <f>IF(OR(COUNTIF($B$2:$B405,Input!$F422)&lt;1,COUNTIF($O$2:$O405,Input!$C422)&lt;1),Input!K422,0)</f>
        <v>0</v>
      </c>
      <c r="H406" s="177">
        <f>IF(OR(COUNTIF($B$2:$B405,Input!$F422)&lt;1,COUNTIF($O$2:$O405,Input!$C422)&lt;1),Input!L422,0)</f>
        <v>0</v>
      </c>
      <c r="I406" s="177">
        <f>IF(OR(COUNTIF($B$2:$B405,Input!$F422)&lt;1,COUNTIF($O$2:$O405,Input!$C422)&lt;1),Input!M422,0)</f>
        <v>0</v>
      </c>
      <c r="J406" s="177">
        <f>IF(OR(COUNTIF($B$2:$B405,Input!$F422)&lt;1,COUNTIF($O$2:$O405,Input!$C422)&lt;1),Input!N422,0)</f>
        <v>0</v>
      </c>
      <c r="K406" s="177">
        <f>IF(OR(COUNTIF($B$2:$B405,Input!$F422)&lt;1,COUNTIF($O$2:$O405,Input!$C422)&lt;1),Input!O422,0)</f>
        <v>0</v>
      </c>
      <c r="L406" s="177">
        <f>IF(OR(COUNTIF($B$2:$B405,Input!$F422)&lt;1,COUNTIF($O$2:$O405,Input!$C422)&lt;1),Input!P422,0)</f>
        <v>0</v>
      </c>
      <c r="M406" s="129" t="str">
        <f t="shared" si="50"/>
        <v/>
      </c>
      <c r="N406" s="161">
        <f t="shared" si="56"/>
        <v>0</v>
      </c>
      <c r="O406" s="168">
        <f>Input!C422</f>
        <v>0</v>
      </c>
      <c r="P406" s="168"/>
      <c r="R406" s="131">
        <f t="shared" si="57"/>
        <v>0</v>
      </c>
      <c r="S406" s="133" t="str">
        <f t="shared" si="55"/>
        <v xml:space="preserve"> </v>
      </c>
      <c r="T406" s="133"/>
      <c r="U406" s="132" t="str">
        <f>_xlfn.IFNA(IF($D406=0,LOOKUP($F406,{0.1,0.2,0.3,0.4,0.5,0.6,0.7,0.8,0.9,1},{22,34,46,58,70,82,94,106,118,130}),""),"")</f>
        <v/>
      </c>
      <c r="V406" s="132" t="str">
        <f>_xlfn.IFNA(IF($D406=1,LOOKUP($F406,{0.1,0.2,0.3,0.4,0.5,0.6,0.7,0.8,0.9,1},{23,35,47,59,71,83,95,107,119,131}),""),"")</f>
        <v/>
      </c>
      <c r="W406" s="132" t="str">
        <f>_xlfn.IFNA(IF($D406=2,LOOKUP($F406,{0.1,0.2,0.3,0.4,0.5,0.6,0.7,0.8,0.9,1},{24,36,48,60,72,84,96,108,120,132}),""),"")</f>
        <v/>
      </c>
      <c r="X406" s="132" t="str">
        <f>_xlfn.IFNA(IF($D406=3,LOOKUP($F406,{0.1,0.2,0.3,0.4,0.5,0.6,0.7,0.8,0.9,1},{25,37,49,61,73,85,97,109,121,133}),""),"")</f>
        <v/>
      </c>
      <c r="Y406" s="132" t="str">
        <f>_xlfn.IFNA(IF($D406=4,LOOKUP($F406,{0.1,0.2,0.3,0.4,0.5,0.6,0.7,0.8,0.9,1},{26,38,50,62,74,86,98,110,122,134}),""),"")</f>
        <v/>
      </c>
      <c r="Z406" s="132" t="str">
        <f>_xlfn.IFNA(IF($D406=5,LOOKUP($F406,{0.1,0.2,0.3,0.4,0.5,0.6,0.7,0.8,0.9,1},{27,39,51,63,75,87,99,111,123,135}),""),"")</f>
        <v/>
      </c>
      <c r="AA406" s="132">
        <f t="shared" si="51"/>
        <v>0</v>
      </c>
      <c r="AB406" s="132" t="str">
        <f t="shared" si="52"/>
        <v>00</v>
      </c>
      <c r="AC406" s="82" t="e">
        <f>VLOOKUP(AB406,'AMI Ref'!T:U,2,FALSE)</f>
        <v>#N/A</v>
      </c>
      <c r="AD406" s="124"/>
      <c r="AE406" s="81" t="str">
        <f>_xlfn.IFNA(IF($D406=0,IF($J406="Not Paid by Tenant",0,INDEX('AMI Ref'!$K$5:$N$5,MATCH($J406,{"Oil","Gas","Electric - Other","ELECTRIC - HEAT PUMP"},0))),0),"")</f>
        <v/>
      </c>
      <c r="AF406" s="81">
        <f>_xlfn.IFNA(IF($D406=1,IF($J406="Not Paid by Tenant",0,INDEX('AMI Ref'!$K$6:$N$6,MATCH($J406,{"Oil","Gas","Electric - Other","ELECTRIC - HEAT PUMP"},0))),0),"")</f>
        <v>0</v>
      </c>
      <c r="AG406" s="81">
        <f>_xlfn.IFNA(IF($D406=2,IF($J406="Not Paid by Tenant",0,INDEX('AMI Ref'!$K$7:$N$7,MATCH($J406,{"Oil","Gas","Electric - Other","ELECTRIC - HEAT PUMP"},0))),0),"")</f>
        <v>0</v>
      </c>
      <c r="AH406" s="81">
        <f>_xlfn.IFNA(IF($D406=3,IF($J406="Not Paid by Tenant",0,INDEX('AMI Ref'!$K$8:$N$8,MATCH($J406,{"Oil","Gas","Electric - Other","ELECTRIC - HEAT PUMP"},0))),0),"")</f>
        <v>0</v>
      </c>
      <c r="AI406" s="81">
        <f>_xlfn.IFNA(IF($D406=4,IF($J406="Not Paid by Tenant",0,INDEX('AMI Ref'!$K$9:$N$9,MATCH($J406,{"Oil","Gas","Electric - Other","ELECTRIC - HEAT PUMP"},0))),0),"")</f>
        <v>0</v>
      </c>
      <c r="AJ406" s="81">
        <f>_xlfn.IFNA(IF($D406=5,IF($J406="Not Paid by Tenant",0,INDEX('AMI Ref'!$K$10:$N$10,MATCH($J406,{"Oil","Gas","Electric - Other","ELECTRIC - HEAT PUMP"},0))),0),"")</f>
        <v>0</v>
      </c>
      <c r="AK406" s="128"/>
      <c r="AL406" s="81" t="str">
        <f>_xlfn.IFNA(IF($D406=0,IF($K406="Not Paid by Tenant",0,INDEX('AMI Ref'!$O$5:$R$5,MATCH($K406,{"Oil","Gas","Electric - Other","Electric ccASHP - split"},0))),0),"")</f>
        <v/>
      </c>
      <c r="AM406" s="81">
        <f>_xlfn.IFNA(IF($D406=1,IF($K406="Not Paid by Tenant",0,INDEX('AMI Ref'!$O$6:$R$6,MATCH($K406,{"Oil","Gas","Electric - Other","Electric ccASHP - split"},0))),0),"")</f>
        <v>0</v>
      </c>
      <c r="AN406" s="81">
        <f>_xlfn.IFNA(IF($D406=2,IF($K406="Not Paid by Tenant",0,INDEX('AMI Ref'!$O$7:$R$7,MATCH($K406,{"Oil","Gas","Electric - Other","Electric ccASHP - split"},0))),0),"")</f>
        <v>0</v>
      </c>
      <c r="AO406" s="81">
        <f>_xlfn.IFNA(IF($D406=3,IF($K406="Not Paid by Tenant",0,INDEX('AMI Ref'!$O$8:$R$8,MATCH($K406,{"Oil","Gas","Electric - Other","Electric ccASHP - split"},0))),0),"")</f>
        <v>0</v>
      </c>
      <c r="AP406" s="81">
        <f>_xlfn.IFNA(IF($D406=4,IF($K406="Not Paid by Tenant",0,INDEX('AMI Ref'!$O$9:$R$9,MATCH($K406,{"Oil","Gas","Electric - Other","Electric ccASHP - split"},0))),0),"")</f>
        <v>0</v>
      </c>
      <c r="AQ406" s="81">
        <f>_xlfn.IFNA(IF($D406=5,IF($K406="Not Paid by Tenant",0,INDEX('AMI Ref'!$O$10:$R$10,MATCH($K406,{"Oil","Gas","Electric - Other","Electric ccASHP - split"},0))),0),"")</f>
        <v>0</v>
      </c>
      <c r="AR406" s="124">
        <f t="shared" si="53"/>
        <v>0</v>
      </c>
      <c r="AS406" s="123" t="e">
        <f t="shared" si="54"/>
        <v>#N/A</v>
      </c>
    </row>
    <row r="407" spans="1:45" ht="12.95" customHeight="1" x14ac:dyDescent="0.2">
      <c r="A407" s="130">
        <v>405</v>
      </c>
      <c r="B407" s="177">
        <f>IF(OR(COUNTIF($B$2:$B406,Input!$F423)&lt;1,COUNTIF($O$2:$O406,Input!$C423)&lt;1),Input!F423,0)</f>
        <v>0</v>
      </c>
      <c r="C407" s="177">
        <f>IF(OR(COUNTIF($B$2:$B406,Input!$F423)&lt;1,COUNTIF($O$2:$O406,Input!$C423)&lt;1),Input!G423,0)</f>
        <v>0</v>
      </c>
      <c r="D407" s="177">
        <f>IF(OR(COUNTIF($B$2:$B406,Input!$F423)&lt;1,COUNTIF($O$2:$O406,Input!$C423)&lt;1),Input!H423,0)</f>
        <v>0</v>
      </c>
      <c r="E407" s="177">
        <f>IF(OR(COUNTIF($B$2:$B406,Input!$F423)&lt;1,COUNTIF($O$2:$O406,Input!$C423)&lt;1),Input!I423,0)</f>
        <v>0</v>
      </c>
      <c r="F407" s="177">
        <f>IF(OR(COUNTIF($B$2:$B406,Input!$F423)&lt;1,COUNTIF($O$2:$O406,Input!$C423)&lt;1),Input!J423,0)</f>
        <v>0</v>
      </c>
      <c r="G407" s="177">
        <f>IF(OR(COUNTIF($B$2:$B406,Input!$F423)&lt;1,COUNTIF($O$2:$O406,Input!$C423)&lt;1),Input!K423,0)</f>
        <v>0</v>
      </c>
      <c r="H407" s="177">
        <f>IF(OR(COUNTIF($B$2:$B406,Input!$F423)&lt;1,COUNTIF($O$2:$O406,Input!$C423)&lt;1),Input!L423,0)</f>
        <v>0</v>
      </c>
      <c r="I407" s="177">
        <f>IF(OR(COUNTIF($B$2:$B406,Input!$F423)&lt;1,COUNTIF($O$2:$O406,Input!$C423)&lt;1),Input!M423,0)</f>
        <v>0</v>
      </c>
      <c r="J407" s="177">
        <f>IF(OR(COUNTIF($B$2:$B406,Input!$F423)&lt;1,COUNTIF($O$2:$O406,Input!$C423)&lt;1),Input!N423,0)</f>
        <v>0</v>
      </c>
      <c r="K407" s="177">
        <f>IF(OR(COUNTIF($B$2:$B406,Input!$F423)&lt;1,COUNTIF($O$2:$O406,Input!$C423)&lt;1),Input!O423,0)</f>
        <v>0</v>
      </c>
      <c r="L407" s="177">
        <f>IF(OR(COUNTIF($B$2:$B406,Input!$F423)&lt;1,COUNTIF($O$2:$O406,Input!$C423)&lt;1),Input!P423,0)</f>
        <v>0</v>
      </c>
      <c r="M407" s="129" t="str">
        <f t="shared" si="50"/>
        <v/>
      </c>
      <c r="N407" s="161">
        <f t="shared" si="56"/>
        <v>0</v>
      </c>
      <c r="O407" s="168">
        <f>Input!C423</f>
        <v>0</v>
      </c>
      <c r="P407" s="168"/>
      <c r="R407" s="131">
        <f t="shared" si="57"/>
        <v>0</v>
      </c>
      <c r="S407" s="133" t="str">
        <f t="shared" si="55"/>
        <v xml:space="preserve"> </v>
      </c>
      <c r="T407" s="133"/>
      <c r="U407" s="132" t="str">
        <f>_xlfn.IFNA(IF($D407=0,LOOKUP($F407,{0.1,0.2,0.3,0.4,0.5,0.6,0.7,0.8,0.9,1},{22,34,46,58,70,82,94,106,118,130}),""),"")</f>
        <v/>
      </c>
      <c r="V407" s="132" t="str">
        <f>_xlfn.IFNA(IF($D407=1,LOOKUP($F407,{0.1,0.2,0.3,0.4,0.5,0.6,0.7,0.8,0.9,1},{23,35,47,59,71,83,95,107,119,131}),""),"")</f>
        <v/>
      </c>
      <c r="W407" s="132" t="str">
        <f>_xlfn.IFNA(IF($D407=2,LOOKUP($F407,{0.1,0.2,0.3,0.4,0.5,0.6,0.7,0.8,0.9,1},{24,36,48,60,72,84,96,108,120,132}),""),"")</f>
        <v/>
      </c>
      <c r="X407" s="132" t="str">
        <f>_xlfn.IFNA(IF($D407=3,LOOKUP($F407,{0.1,0.2,0.3,0.4,0.5,0.6,0.7,0.8,0.9,1},{25,37,49,61,73,85,97,109,121,133}),""),"")</f>
        <v/>
      </c>
      <c r="Y407" s="132" t="str">
        <f>_xlfn.IFNA(IF($D407=4,LOOKUP($F407,{0.1,0.2,0.3,0.4,0.5,0.6,0.7,0.8,0.9,1},{26,38,50,62,74,86,98,110,122,134}),""),"")</f>
        <v/>
      </c>
      <c r="Z407" s="132" t="str">
        <f>_xlfn.IFNA(IF($D407=5,LOOKUP($F407,{0.1,0.2,0.3,0.4,0.5,0.6,0.7,0.8,0.9,1},{27,39,51,63,75,87,99,111,123,135}),""),"")</f>
        <v/>
      </c>
      <c r="AA407" s="132">
        <f t="shared" si="51"/>
        <v>0</v>
      </c>
      <c r="AB407" s="132" t="str">
        <f t="shared" si="52"/>
        <v>00</v>
      </c>
      <c r="AC407" s="82" t="e">
        <f>VLOOKUP(AB407,'AMI Ref'!T:U,2,FALSE)</f>
        <v>#N/A</v>
      </c>
      <c r="AD407" s="124"/>
      <c r="AE407" s="81" t="str">
        <f>_xlfn.IFNA(IF($D407=0,IF($J407="Not Paid by Tenant",0,INDEX('AMI Ref'!$K$5:$N$5,MATCH($J407,{"Oil","Gas","Electric - Other","ELECTRIC - HEAT PUMP"},0))),0),"")</f>
        <v/>
      </c>
      <c r="AF407" s="81">
        <f>_xlfn.IFNA(IF($D407=1,IF($J407="Not Paid by Tenant",0,INDEX('AMI Ref'!$K$6:$N$6,MATCH($J407,{"Oil","Gas","Electric - Other","ELECTRIC - HEAT PUMP"},0))),0),"")</f>
        <v>0</v>
      </c>
      <c r="AG407" s="81">
        <f>_xlfn.IFNA(IF($D407=2,IF($J407="Not Paid by Tenant",0,INDEX('AMI Ref'!$K$7:$N$7,MATCH($J407,{"Oil","Gas","Electric - Other","ELECTRIC - HEAT PUMP"},0))),0),"")</f>
        <v>0</v>
      </c>
      <c r="AH407" s="81">
        <f>_xlfn.IFNA(IF($D407=3,IF($J407="Not Paid by Tenant",0,INDEX('AMI Ref'!$K$8:$N$8,MATCH($J407,{"Oil","Gas","Electric - Other","ELECTRIC - HEAT PUMP"},0))),0),"")</f>
        <v>0</v>
      </c>
      <c r="AI407" s="81">
        <f>_xlfn.IFNA(IF($D407=4,IF($J407="Not Paid by Tenant",0,INDEX('AMI Ref'!$K$9:$N$9,MATCH($J407,{"Oil","Gas","Electric - Other","ELECTRIC - HEAT PUMP"},0))),0),"")</f>
        <v>0</v>
      </c>
      <c r="AJ407" s="81">
        <f>_xlfn.IFNA(IF($D407=5,IF($J407="Not Paid by Tenant",0,INDEX('AMI Ref'!$K$10:$N$10,MATCH($J407,{"Oil","Gas","Electric - Other","ELECTRIC - HEAT PUMP"},0))),0),"")</f>
        <v>0</v>
      </c>
      <c r="AK407" s="128"/>
      <c r="AL407" s="81" t="str">
        <f>_xlfn.IFNA(IF($D407=0,IF($K407="Not Paid by Tenant",0,INDEX('AMI Ref'!$O$5:$R$5,MATCH($K407,{"Oil","Gas","Electric - Other","Electric ccASHP - split"},0))),0),"")</f>
        <v/>
      </c>
      <c r="AM407" s="81">
        <f>_xlfn.IFNA(IF($D407=1,IF($K407="Not Paid by Tenant",0,INDEX('AMI Ref'!$O$6:$R$6,MATCH($K407,{"Oil","Gas","Electric - Other","Electric ccASHP - split"},0))),0),"")</f>
        <v>0</v>
      </c>
      <c r="AN407" s="81">
        <f>_xlfn.IFNA(IF($D407=2,IF($K407="Not Paid by Tenant",0,INDEX('AMI Ref'!$O$7:$R$7,MATCH($K407,{"Oil","Gas","Electric - Other","Electric ccASHP - split"},0))),0),"")</f>
        <v>0</v>
      </c>
      <c r="AO407" s="81">
        <f>_xlfn.IFNA(IF($D407=3,IF($K407="Not Paid by Tenant",0,INDEX('AMI Ref'!$O$8:$R$8,MATCH($K407,{"Oil","Gas","Electric - Other","Electric ccASHP - split"},0))),0),"")</f>
        <v>0</v>
      </c>
      <c r="AP407" s="81">
        <f>_xlfn.IFNA(IF($D407=4,IF($K407="Not Paid by Tenant",0,INDEX('AMI Ref'!$O$9:$R$9,MATCH($K407,{"Oil","Gas","Electric - Other","Electric ccASHP - split"},0))),0),"")</f>
        <v>0</v>
      </c>
      <c r="AQ407" s="81">
        <f>_xlfn.IFNA(IF($D407=5,IF($K407="Not Paid by Tenant",0,INDEX('AMI Ref'!$O$10:$R$10,MATCH($K407,{"Oil","Gas","Electric - Other","Electric ccASHP - split"},0))),0),"")</f>
        <v>0</v>
      </c>
      <c r="AR407" s="124">
        <f t="shared" si="53"/>
        <v>0</v>
      </c>
      <c r="AS407" s="123" t="e">
        <f t="shared" si="54"/>
        <v>#N/A</v>
      </c>
    </row>
    <row r="408" spans="1:45" ht="12.95" customHeight="1" x14ac:dyDescent="0.2">
      <c r="A408" s="130">
        <v>406</v>
      </c>
      <c r="B408" s="177">
        <f>IF(OR(COUNTIF($B$2:$B407,Input!$F424)&lt;1,COUNTIF($O$2:$O407,Input!$C424)&lt;1),Input!F424,0)</f>
        <v>0</v>
      </c>
      <c r="C408" s="177">
        <f>IF(OR(COUNTIF($B$2:$B407,Input!$F424)&lt;1,COUNTIF($O$2:$O407,Input!$C424)&lt;1),Input!G424,0)</f>
        <v>0</v>
      </c>
      <c r="D408" s="177">
        <f>IF(OR(COUNTIF($B$2:$B407,Input!$F424)&lt;1,COUNTIF($O$2:$O407,Input!$C424)&lt;1),Input!H424,0)</f>
        <v>0</v>
      </c>
      <c r="E408" s="177">
        <f>IF(OR(COUNTIF($B$2:$B407,Input!$F424)&lt;1,COUNTIF($O$2:$O407,Input!$C424)&lt;1),Input!I424,0)</f>
        <v>0</v>
      </c>
      <c r="F408" s="177">
        <f>IF(OR(COUNTIF($B$2:$B407,Input!$F424)&lt;1,COUNTIF($O$2:$O407,Input!$C424)&lt;1),Input!J424,0)</f>
        <v>0</v>
      </c>
      <c r="G408" s="177">
        <f>IF(OR(COUNTIF($B$2:$B407,Input!$F424)&lt;1,COUNTIF($O$2:$O407,Input!$C424)&lt;1),Input!K424,0)</f>
        <v>0</v>
      </c>
      <c r="H408" s="177">
        <f>IF(OR(COUNTIF($B$2:$B407,Input!$F424)&lt;1,COUNTIF($O$2:$O407,Input!$C424)&lt;1),Input!L424,0)</f>
        <v>0</v>
      </c>
      <c r="I408" s="177">
        <f>IF(OR(COUNTIF($B$2:$B407,Input!$F424)&lt;1,COUNTIF($O$2:$O407,Input!$C424)&lt;1),Input!M424,0)</f>
        <v>0</v>
      </c>
      <c r="J408" s="177">
        <f>IF(OR(COUNTIF($B$2:$B407,Input!$F424)&lt;1,COUNTIF($O$2:$O407,Input!$C424)&lt;1),Input!N424,0)</f>
        <v>0</v>
      </c>
      <c r="K408" s="177">
        <f>IF(OR(COUNTIF($B$2:$B407,Input!$F424)&lt;1,COUNTIF($O$2:$O407,Input!$C424)&lt;1),Input!O424,0)</f>
        <v>0</v>
      </c>
      <c r="L408" s="177">
        <f>IF(OR(COUNTIF($B$2:$B407,Input!$F424)&lt;1,COUNTIF($O$2:$O407,Input!$C424)&lt;1),Input!P424,0)</f>
        <v>0</v>
      </c>
      <c r="M408" s="129" t="str">
        <f t="shared" si="50"/>
        <v/>
      </c>
      <c r="N408" s="161">
        <f t="shared" si="56"/>
        <v>0</v>
      </c>
      <c r="O408" s="168">
        <f>Input!C424</f>
        <v>0</v>
      </c>
      <c r="P408" s="168"/>
      <c r="R408" s="131">
        <f t="shared" si="57"/>
        <v>0</v>
      </c>
      <c r="S408" s="133" t="str">
        <f t="shared" si="55"/>
        <v xml:space="preserve"> </v>
      </c>
      <c r="T408" s="133"/>
      <c r="U408" s="132" t="str">
        <f>_xlfn.IFNA(IF($D408=0,LOOKUP($F408,{0.1,0.2,0.3,0.4,0.5,0.6,0.7,0.8,0.9,1},{22,34,46,58,70,82,94,106,118,130}),""),"")</f>
        <v/>
      </c>
      <c r="V408" s="132" t="str">
        <f>_xlfn.IFNA(IF($D408=1,LOOKUP($F408,{0.1,0.2,0.3,0.4,0.5,0.6,0.7,0.8,0.9,1},{23,35,47,59,71,83,95,107,119,131}),""),"")</f>
        <v/>
      </c>
      <c r="W408" s="132" t="str">
        <f>_xlfn.IFNA(IF($D408=2,LOOKUP($F408,{0.1,0.2,0.3,0.4,0.5,0.6,0.7,0.8,0.9,1},{24,36,48,60,72,84,96,108,120,132}),""),"")</f>
        <v/>
      </c>
      <c r="X408" s="132" t="str">
        <f>_xlfn.IFNA(IF($D408=3,LOOKUP($F408,{0.1,0.2,0.3,0.4,0.5,0.6,0.7,0.8,0.9,1},{25,37,49,61,73,85,97,109,121,133}),""),"")</f>
        <v/>
      </c>
      <c r="Y408" s="132" t="str">
        <f>_xlfn.IFNA(IF($D408=4,LOOKUP($F408,{0.1,0.2,0.3,0.4,0.5,0.6,0.7,0.8,0.9,1},{26,38,50,62,74,86,98,110,122,134}),""),"")</f>
        <v/>
      </c>
      <c r="Z408" s="132" t="str">
        <f>_xlfn.IFNA(IF($D408=5,LOOKUP($F408,{0.1,0.2,0.3,0.4,0.5,0.6,0.7,0.8,0.9,1},{27,39,51,63,75,87,99,111,123,135}),""),"")</f>
        <v/>
      </c>
      <c r="AA408" s="132">
        <f t="shared" si="51"/>
        <v>0</v>
      </c>
      <c r="AB408" s="132" t="str">
        <f t="shared" si="52"/>
        <v>00</v>
      </c>
      <c r="AC408" s="82" t="e">
        <f>VLOOKUP(AB408,'AMI Ref'!T:U,2,FALSE)</f>
        <v>#N/A</v>
      </c>
      <c r="AD408" s="124"/>
      <c r="AE408" s="81" t="str">
        <f>_xlfn.IFNA(IF($D408=0,IF($J408="Not Paid by Tenant",0,INDEX('AMI Ref'!$K$5:$N$5,MATCH($J408,{"Oil","Gas","Electric - Other","ELECTRIC - HEAT PUMP"},0))),0),"")</f>
        <v/>
      </c>
      <c r="AF408" s="81">
        <f>_xlfn.IFNA(IF($D408=1,IF($J408="Not Paid by Tenant",0,INDEX('AMI Ref'!$K$6:$N$6,MATCH($J408,{"Oil","Gas","Electric - Other","ELECTRIC - HEAT PUMP"},0))),0),"")</f>
        <v>0</v>
      </c>
      <c r="AG408" s="81">
        <f>_xlfn.IFNA(IF($D408=2,IF($J408="Not Paid by Tenant",0,INDEX('AMI Ref'!$K$7:$N$7,MATCH($J408,{"Oil","Gas","Electric - Other","ELECTRIC - HEAT PUMP"},0))),0),"")</f>
        <v>0</v>
      </c>
      <c r="AH408" s="81">
        <f>_xlfn.IFNA(IF($D408=3,IF($J408="Not Paid by Tenant",0,INDEX('AMI Ref'!$K$8:$N$8,MATCH($J408,{"Oil","Gas","Electric - Other","ELECTRIC - HEAT PUMP"},0))),0),"")</f>
        <v>0</v>
      </c>
      <c r="AI408" s="81">
        <f>_xlfn.IFNA(IF($D408=4,IF($J408="Not Paid by Tenant",0,INDEX('AMI Ref'!$K$9:$N$9,MATCH($J408,{"Oil","Gas","Electric - Other","ELECTRIC - HEAT PUMP"},0))),0),"")</f>
        <v>0</v>
      </c>
      <c r="AJ408" s="81">
        <f>_xlfn.IFNA(IF($D408=5,IF($J408="Not Paid by Tenant",0,INDEX('AMI Ref'!$K$10:$N$10,MATCH($J408,{"Oil","Gas","Electric - Other","ELECTRIC - HEAT PUMP"},0))),0),"")</f>
        <v>0</v>
      </c>
      <c r="AK408" s="128"/>
      <c r="AL408" s="81" t="str">
        <f>_xlfn.IFNA(IF($D408=0,IF($K408="Not Paid by Tenant",0,INDEX('AMI Ref'!$O$5:$R$5,MATCH($K408,{"Oil","Gas","Electric - Other","Electric ccASHP - split"},0))),0),"")</f>
        <v/>
      </c>
      <c r="AM408" s="81">
        <f>_xlfn.IFNA(IF($D408=1,IF($K408="Not Paid by Tenant",0,INDEX('AMI Ref'!$O$6:$R$6,MATCH($K408,{"Oil","Gas","Electric - Other","Electric ccASHP - split"},0))),0),"")</f>
        <v>0</v>
      </c>
      <c r="AN408" s="81">
        <f>_xlfn.IFNA(IF($D408=2,IF($K408="Not Paid by Tenant",0,INDEX('AMI Ref'!$O$7:$R$7,MATCH($K408,{"Oil","Gas","Electric - Other","Electric ccASHP - split"},0))),0),"")</f>
        <v>0</v>
      </c>
      <c r="AO408" s="81">
        <f>_xlfn.IFNA(IF($D408=3,IF($K408="Not Paid by Tenant",0,INDEX('AMI Ref'!$O$8:$R$8,MATCH($K408,{"Oil","Gas","Electric - Other","Electric ccASHP - split"},0))),0),"")</f>
        <v>0</v>
      </c>
      <c r="AP408" s="81">
        <f>_xlfn.IFNA(IF($D408=4,IF($K408="Not Paid by Tenant",0,INDEX('AMI Ref'!$O$9:$R$9,MATCH($K408,{"Oil","Gas","Electric - Other","Electric ccASHP - split"},0))),0),"")</f>
        <v>0</v>
      </c>
      <c r="AQ408" s="81">
        <f>_xlfn.IFNA(IF($D408=5,IF($K408="Not Paid by Tenant",0,INDEX('AMI Ref'!$O$10:$R$10,MATCH($K408,{"Oil","Gas","Electric - Other","Electric ccASHP - split"},0))),0),"")</f>
        <v>0</v>
      </c>
      <c r="AR408" s="124">
        <f t="shared" si="53"/>
        <v>0</v>
      </c>
      <c r="AS408" s="123" t="e">
        <f t="shared" si="54"/>
        <v>#N/A</v>
      </c>
    </row>
    <row r="409" spans="1:45" ht="12.95" customHeight="1" x14ac:dyDescent="0.2">
      <c r="A409" s="130">
        <v>407</v>
      </c>
      <c r="B409" s="177">
        <f>IF(OR(COUNTIF($B$2:$B408,Input!$F425)&lt;1,COUNTIF($O$2:$O408,Input!$C425)&lt;1),Input!F425,0)</f>
        <v>0</v>
      </c>
      <c r="C409" s="177">
        <f>IF(OR(COUNTIF($B$2:$B408,Input!$F425)&lt;1,COUNTIF($O$2:$O408,Input!$C425)&lt;1),Input!G425,0)</f>
        <v>0</v>
      </c>
      <c r="D409" s="177">
        <f>IF(OR(COUNTIF($B$2:$B408,Input!$F425)&lt;1,COUNTIF($O$2:$O408,Input!$C425)&lt;1),Input!H425,0)</f>
        <v>0</v>
      </c>
      <c r="E409" s="177">
        <f>IF(OR(COUNTIF($B$2:$B408,Input!$F425)&lt;1,COUNTIF($O$2:$O408,Input!$C425)&lt;1),Input!I425,0)</f>
        <v>0</v>
      </c>
      <c r="F409" s="177">
        <f>IF(OR(COUNTIF($B$2:$B408,Input!$F425)&lt;1,COUNTIF($O$2:$O408,Input!$C425)&lt;1),Input!J425,0)</f>
        <v>0</v>
      </c>
      <c r="G409" s="177">
        <f>IF(OR(COUNTIF($B$2:$B408,Input!$F425)&lt;1,COUNTIF($O$2:$O408,Input!$C425)&lt;1),Input!K425,0)</f>
        <v>0</v>
      </c>
      <c r="H409" s="177">
        <f>IF(OR(COUNTIF($B$2:$B408,Input!$F425)&lt;1,COUNTIF($O$2:$O408,Input!$C425)&lt;1),Input!L425,0)</f>
        <v>0</v>
      </c>
      <c r="I409" s="177">
        <f>IF(OR(COUNTIF($B$2:$B408,Input!$F425)&lt;1,COUNTIF($O$2:$O408,Input!$C425)&lt;1),Input!M425,0)</f>
        <v>0</v>
      </c>
      <c r="J409" s="177">
        <f>IF(OR(COUNTIF($B$2:$B408,Input!$F425)&lt;1,COUNTIF($O$2:$O408,Input!$C425)&lt;1),Input!N425,0)</f>
        <v>0</v>
      </c>
      <c r="K409" s="177">
        <f>IF(OR(COUNTIF($B$2:$B408,Input!$F425)&lt;1,COUNTIF($O$2:$O408,Input!$C425)&lt;1),Input!O425,0)</f>
        <v>0</v>
      </c>
      <c r="L409" s="177">
        <f>IF(OR(COUNTIF($B$2:$B408,Input!$F425)&lt;1,COUNTIF($O$2:$O408,Input!$C425)&lt;1),Input!P425,0)</f>
        <v>0</v>
      </c>
      <c r="M409" s="129" t="str">
        <f t="shared" si="50"/>
        <v/>
      </c>
      <c r="N409" s="161">
        <f t="shared" si="56"/>
        <v>0</v>
      </c>
      <c r="O409" s="168">
        <f>Input!C425</f>
        <v>0</v>
      </c>
      <c r="P409" s="168"/>
      <c r="R409" s="131">
        <f t="shared" si="57"/>
        <v>0</v>
      </c>
      <c r="S409" s="133" t="str">
        <f t="shared" si="55"/>
        <v xml:space="preserve"> </v>
      </c>
      <c r="T409" s="133"/>
      <c r="U409" s="132" t="str">
        <f>_xlfn.IFNA(IF($D409=0,LOOKUP($F409,{0.1,0.2,0.3,0.4,0.5,0.6,0.7,0.8,0.9,1},{22,34,46,58,70,82,94,106,118,130}),""),"")</f>
        <v/>
      </c>
      <c r="V409" s="132" t="str">
        <f>_xlfn.IFNA(IF($D409=1,LOOKUP($F409,{0.1,0.2,0.3,0.4,0.5,0.6,0.7,0.8,0.9,1},{23,35,47,59,71,83,95,107,119,131}),""),"")</f>
        <v/>
      </c>
      <c r="W409" s="132" t="str">
        <f>_xlfn.IFNA(IF($D409=2,LOOKUP($F409,{0.1,0.2,0.3,0.4,0.5,0.6,0.7,0.8,0.9,1},{24,36,48,60,72,84,96,108,120,132}),""),"")</f>
        <v/>
      </c>
      <c r="X409" s="132" t="str">
        <f>_xlfn.IFNA(IF($D409=3,LOOKUP($F409,{0.1,0.2,0.3,0.4,0.5,0.6,0.7,0.8,0.9,1},{25,37,49,61,73,85,97,109,121,133}),""),"")</f>
        <v/>
      </c>
      <c r="Y409" s="132" t="str">
        <f>_xlfn.IFNA(IF($D409=4,LOOKUP($F409,{0.1,0.2,0.3,0.4,0.5,0.6,0.7,0.8,0.9,1},{26,38,50,62,74,86,98,110,122,134}),""),"")</f>
        <v/>
      </c>
      <c r="Z409" s="132" t="str">
        <f>_xlfn.IFNA(IF($D409=5,LOOKUP($F409,{0.1,0.2,0.3,0.4,0.5,0.6,0.7,0.8,0.9,1},{27,39,51,63,75,87,99,111,123,135}),""),"")</f>
        <v/>
      </c>
      <c r="AA409" s="132">
        <f t="shared" si="51"/>
        <v>0</v>
      </c>
      <c r="AB409" s="132" t="str">
        <f t="shared" si="52"/>
        <v>00</v>
      </c>
      <c r="AC409" s="82" t="e">
        <f>VLOOKUP(AB409,'AMI Ref'!T:U,2,FALSE)</f>
        <v>#N/A</v>
      </c>
      <c r="AD409" s="124"/>
      <c r="AE409" s="81" t="str">
        <f>_xlfn.IFNA(IF($D409=0,IF($J409="Not Paid by Tenant",0,INDEX('AMI Ref'!$K$5:$N$5,MATCH($J409,{"Oil","Gas","Electric - Other","ELECTRIC - HEAT PUMP"},0))),0),"")</f>
        <v/>
      </c>
      <c r="AF409" s="81">
        <f>_xlfn.IFNA(IF($D409=1,IF($J409="Not Paid by Tenant",0,INDEX('AMI Ref'!$K$6:$N$6,MATCH($J409,{"Oil","Gas","Electric - Other","ELECTRIC - HEAT PUMP"},0))),0),"")</f>
        <v>0</v>
      </c>
      <c r="AG409" s="81">
        <f>_xlfn.IFNA(IF($D409=2,IF($J409="Not Paid by Tenant",0,INDEX('AMI Ref'!$K$7:$N$7,MATCH($J409,{"Oil","Gas","Electric - Other","ELECTRIC - HEAT PUMP"},0))),0),"")</f>
        <v>0</v>
      </c>
      <c r="AH409" s="81">
        <f>_xlfn.IFNA(IF($D409=3,IF($J409="Not Paid by Tenant",0,INDEX('AMI Ref'!$K$8:$N$8,MATCH($J409,{"Oil","Gas","Electric - Other","ELECTRIC - HEAT PUMP"},0))),0),"")</f>
        <v>0</v>
      </c>
      <c r="AI409" s="81">
        <f>_xlfn.IFNA(IF($D409=4,IF($J409="Not Paid by Tenant",0,INDEX('AMI Ref'!$K$9:$N$9,MATCH($J409,{"Oil","Gas","Electric - Other","ELECTRIC - HEAT PUMP"},0))),0),"")</f>
        <v>0</v>
      </c>
      <c r="AJ409" s="81">
        <f>_xlfn.IFNA(IF($D409=5,IF($J409="Not Paid by Tenant",0,INDEX('AMI Ref'!$K$10:$N$10,MATCH($J409,{"Oil","Gas","Electric - Other","ELECTRIC - HEAT PUMP"},0))),0),"")</f>
        <v>0</v>
      </c>
      <c r="AK409" s="128"/>
      <c r="AL409" s="81" t="str">
        <f>_xlfn.IFNA(IF($D409=0,IF($K409="Not Paid by Tenant",0,INDEX('AMI Ref'!$O$5:$R$5,MATCH($K409,{"Oil","Gas","Electric - Other","Electric ccASHP - split"},0))),0),"")</f>
        <v/>
      </c>
      <c r="AM409" s="81">
        <f>_xlfn.IFNA(IF($D409=1,IF($K409="Not Paid by Tenant",0,INDEX('AMI Ref'!$O$6:$R$6,MATCH($K409,{"Oil","Gas","Electric - Other","Electric ccASHP - split"},0))),0),"")</f>
        <v>0</v>
      </c>
      <c r="AN409" s="81">
        <f>_xlfn.IFNA(IF($D409=2,IF($K409="Not Paid by Tenant",0,INDEX('AMI Ref'!$O$7:$R$7,MATCH($K409,{"Oil","Gas","Electric - Other","Electric ccASHP - split"},0))),0),"")</f>
        <v>0</v>
      </c>
      <c r="AO409" s="81">
        <f>_xlfn.IFNA(IF($D409=3,IF($K409="Not Paid by Tenant",0,INDEX('AMI Ref'!$O$8:$R$8,MATCH($K409,{"Oil","Gas","Electric - Other","Electric ccASHP - split"},0))),0),"")</f>
        <v>0</v>
      </c>
      <c r="AP409" s="81">
        <f>_xlfn.IFNA(IF($D409=4,IF($K409="Not Paid by Tenant",0,INDEX('AMI Ref'!$O$9:$R$9,MATCH($K409,{"Oil","Gas","Electric - Other","Electric ccASHP - split"},0))),0),"")</f>
        <v>0</v>
      </c>
      <c r="AQ409" s="81">
        <f>_xlfn.IFNA(IF($D409=5,IF($K409="Not Paid by Tenant",0,INDEX('AMI Ref'!$O$10:$R$10,MATCH($K409,{"Oil","Gas","Electric - Other","Electric ccASHP - split"},0))),0),"")</f>
        <v>0</v>
      </c>
      <c r="AR409" s="124">
        <f t="shared" si="53"/>
        <v>0</v>
      </c>
      <c r="AS409" s="123" t="e">
        <f t="shared" si="54"/>
        <v>#N/A</v>
      </c>
    </row>
    <row r="410" spans="1:45" ht="12.95" customHeight="1" x14ac:dyDescent="0.2">
      <c r="A410" s="130">
        <v>408</v>
      </c>
      <c r="B410" s="177">
        <f>IF(OR(COUNTIF($B$2:$B409,Input!$F426)&lt;1,COUNTIF($O$2:$O409,Input!$C426)&lt;1),Input!F426,0)</f>
        <v>0</v>
      </c>
      <c r="C410" s="177">
        <f>IF(OR(COUNTIF($B$2:$B409,Input!$F426)&lt;1,COUNTIF($O$2:$O409,Input!$C426)&lt;1),Input!G426,0)</f>
        <v>0</v>
      </c>
      <c r="D410" s="177">
        <f>IF(OR(COUNTIF($B$2:$B409,Input!$F426)&lt;1,COUNTIF($O$2:$O409,Input!$C426)&lt;1),Input!H426,0)</f>
        <v>0</v>
      </c>
      <c r="E410" s="177">
        <f>IF(OR(COUNTIF($B$2:$B409,Input!$F426)&lt;1,COUNTIF($O$2:$O409,Input!$C426)&lt;1),Input!I426,0)</f>
        <v>0</v>
      </c>
      <c r="F410" s="177">
        <f>IF(OR(COUNTIF($B$2:$B409,Input!$F426)&lt;1,COUNTIF($O$2:$O409,Input!$C426)&lt;1),Input!J426,0)</f>
        <v>0</v>
      </c>
      <c r="G410" s="177">
        <f>IF(OR(COUNTIF($B$2:$B409,Input!$F426)&lt;1,COUNTIF($O$2:$O409,Input!$C426)&lt;1),Input!K426,0)</f>
        <v>0</v>
      </c>
      <c r="H410" s="177">
        <f>IF(OR(COUNTIF($B$2:$B409,Input!$F426)&lt;1,COUNTIF($O$2:$O409,Input!$C426)&lt;1),Input!L426,0)</f>
        <v>0</v>
      </c>
      <c r="I410" s="177">
        <f>IF(OR(COUNTIF($B$2:$B409,Input!$F426)&lt;1,COUNTIF($O$2:$O409,Input!$C426)&lt;1),Input!M426,0)</f>
        <v>0</v>
      </c>
      <c r="J410" s="177">
        <f>IF(OR(COUNTIF($B$2:$B409,Input!$F426)&lt;1,COUNTIF($O$2:$O409,Input!$C426)&lt;1),Input!N426,0)</f>
        <v>0</v>
      </c>
      <c r="K410" s="177">
        <f>IF(OR(COUNTIF($B$2:$B409,Input!$F426)&lt;1,COUNTIF($O$2:$O409,Input!$C426)&lt;1),Input!O426,0)</f>
        <v>0</v>
      </c>
      <c r="L410" s="177">
        <f>IF(OR(COUNTIF($B$2:$B409,Input!$F426)&lt;1,COUNTIF($O$2:$O409,Input!$C426)&lt;1),Input!P426,0)</f>
        <v>0</v>
      </c>
      <c r="M410" s="129" t="str">
        <f t="shared" si="50"/>
        <v/>
      </c>
      <c r="N410" s="161">
        <f t="shared" si="56"/>
        <v>0</v>
      </c>
      <c r="O410" s="168">
        <f>Input!C426</f>
        <v>0</v>
      </c>
      <c r="P410" s="168"/>
      <c r="R410" s="131">
        <f t="shared" si="57"/>
        <v>0</v>
      </c>
      <c r="S410" s="133" t="str">
        <f t="shared" si="55"/>
        <v xml:space="preserve"> </v>
      </c>
      <c r="T410" s="133"/>
      <c r="U410" s="132" t="str">
        <f>_xlfn.IFNA(IF($D410=0,LOOKUP($F410,{0.1,0.2,0.3,0.4,0.5,0.6,0.7,0.8,0.9,1},{22,34,46,58,70,82,94,106,118,130}),""),"")</f>
        <v/>
      </c>
      <c r="V410" s="132" t="str">
        <f>_xlfn.IFNA(IF($D410=1,LOOKUP($F410,{0.1,0.2,0.3,0.4,0.5,0.6,0.7,0.8,0.9,1},{23,35,47,59,71,83,95,107,119,131}),""),"")</f>
        <v/>
      </c>
      <c r="W410" s="132" t="str">
        <f>_xlfn.IFNA(IF($D410=2,LOOKUP($F410,{0.1,0.2,0.3,0.4,0.5,0.6,0.7,0.8,0.9,1},{24,36,48,60,72,84,96,108,120,132}),""),"")</f>
        <v/>
      </c>
      <c r="X410" s="132" t="str">
        <f>_xlfn.IFNA(IF($D410=3,LOOKUP($F410,{0.1,0.2,0.3,0.4,0.5,0.6,0.7,0.8,0.9,1},{25,37,49,61,73,85,97,109,121,133}),""),"")</f>
        <v/>
      </c>
      <c r="Y410" s="132" t="str">
        <f>_xlfn.IFNA(IF($D410=4,LOOKUP($F410,{0.1,0.2,0.3,0.4,0.5,0.6,0.7,0.8,0.9,1},{26,38,50,62,74,86,98,110,122,134}),""),"")</f>
        <v/>
      </c>
      <c r="Z410" s="132" t="str">
        <f>_xlfn.IFNA(IF($D410=5,LOOKUP($F410,{0.1,0.2,0.3,0.4,0.5,0.6,0.7,0.8,0.9,1},{27,39,51,63,75,87,99,111,123,135}),""),"")</f>
        <v/>
      </c>
      <c r="AA410" s="132">
        <f t="shared" si="51"/>
        <v>0</v>
      </c>
      <c r="AB410" s="132" t="str">
        <f t="shared" si="52"/>
        <v>00</v>
      </c>
      <c r="AC410" s="82" t="e">
        <f>VLOOKUP(AB410,'AMI Ref'!T:U,2,FALSE)</f>
        <v>#N/A</v>
      </c>
      <c r="AD410" s="124"/>
      <c r="AE410" s="81" t="str">
        <f>_xlfn.IFNA(IF($D410=0,IF($J410="Not Paid by Tenant",0,INDEX('AMI Ref'!$K$5:$N$5,MATCH($J410,{"Oil","Gas","Electric - Other","ELECTRIC - HEAT PUMP"},0))),0),"")</f>
        <v/>
      </c>
      <c r="AF410" s="81">
        <f>_xlfn.IFNA(IF($D410=1,IF($J410="Not Paid by Tenant",0,INDEX('AMI Ref'!$K$6:$N$6,MATCH($J410,{"Oil","Gas","Electric - Other","ELECTRIC - HEAT PUMP"},0))),0),"")</f>
        <v>0</v>
      </c>
      <c r="AG410" s="81">
        <f>_xlfn.IFNA(IF($D410=2,IF($J410="Not Paid by Tenant",0,INDEX('AMI Ref'!$K$7:$N$7,MATCH($J410,{"Oil","Gas","Electric - Other","ELECTRIC - HEAT PUMP"},0))),0),"")</f>
        <v>0</v>
      </c>
      <c r="AH410" s="81">
        <f>_xlfn.IFNA(IF($D410=3,IF($J410="Not Paid by Tenant",0,INDEX('AMI Ref'!$K$8:$N$8,MATCH($J410,{"Oil","Gas","Electric - Other","ELECTRIC - HEAT PUMP"},0))),0),"")</f>
        <v>0</v>
      </c>
      <c r="AI410" s="81">
        <f>_xlfn.IFNA(IF($D410=4,IF($J410="Not Paid by Tenant",0,INDEX('AMI Ref'!$K$9:$N$9,MATCH($J410,{"Oil","Gas","Electric - Other","ELECTRIC - HEAT PUMP"},0))),0),"")</f>
        <v>0</v>
      </c>
      <c r="AJ410" s="81">
        <f>_xlfn.IFNA(IF($D410=5,IF($J410="Not Paid by Tenant",0,INDEX('AMI Ref'!$K$10:$N$10,MATCH($J410,{"Oil","Gas","Electric - Other","ELECTRIC - HEAT PUMP"},0))),0),"")</f>
        <v>0</v>
      </c>
      <c r="AK410" s="128"/>
      <c r="AL410" s="81" t="str">
        <f>_xlfn.IFNA(IF($D410=0,IF($K410="Not Paid by Tenant",0,INDEX('AMI Ref'!$O$5:$R$5,MATCH($K410,{"Oil","Gas","Electric - Other","Electric ccASHP - split"},0))),0),"")</f>
        <v/>
      </c>
      <c r="AM410" s="81">
        <f>_xlfn.IFNA(IF($D410=1,IF($K410="Not Paid by Tenant",0,INDEX('AMI Ref'!$O$6:$R$6,MATCH($K410,{"Oil","Gas","Electric - Other","Electric ccASHP - split"},0))),0),"")</f>
        <v>0</v>
      </c>
      <c r="AN410" s="81">
        <f>_xlfn.IFNA(IF($D410=2,IF($K410="Not Paid by Tenant",0,INDEX('AMI Ref'!$O$7:$R$7,MATCH($K410,{"Oil","Gas","Electric - Other","Electric ccASHP - split"},0))),0),"")</f>
        <v>0</v>
      </c>
      <c r="AO410" s="81">
        <f>_xlfn.IFNA(IF($D410=3,IF($K410="Not Paid by Tenant",0,INDEX('AMI Ref'!$O$8:$R$8,MATCH($K410,{"Oil","Gas","Electric - Other","Electric ccASHP - split"},0))),0),"")</f>
        <v>0</v>
      </c>
      <c r="AP410" s="81">
        <f>_xlfn.IFNA(IF($D410=4,IF($K410="Not Paid by Tenant",0,INDEX('AMI Ref'!$O$9:$R$9,MATCH($K410,{"Oil","Gas","Electric - Other","Electric ccASHP - split"},0))),0),"")</f>
        <v>0</v>
      </c>
      <c r="AQ410" s="81">
        <f>_xlfn.IFNA(IF($D410=5,IF($K410="Not Paid by Tenant",0,INDEX('AMI Ref'!$O$10:$R$10,MATCH($K410,{"Oil","Gas","Electric - Other","Electric ccASHP - split"},0))),0),"")</f>
        <v>0</v>
      </c>
      <c r="AR410" s="124">
        <f t="shared" si="53"/>
        <v>0</v>
      </c>
      <c r="AS410" s="123" t="e">
        <f t="shared" si="54"/>
        <v>#N/A</v>
      </c>
    </row>
    <row r="411" spans="1:45" ht="12.95" customHeight="1" x14ac:dyDescent="0.2">
      <c r="A411" s="130">
        <v>409</v>
      </c>
      <c r="B411" s="177">
        <f>IF(OR(COUNTIF($B$2:$B410,Input!$F427)&lt;1,COUNTIF($O$2:$O410,Input!$C427)&lt;1),Input!F427,0)</f>
        <v>0</v>
      </c>
      <c r="C411" s="177">
        <f>IF(OR(COUNTIF($B$2:$B410,Input!$F427)&lt;1,COUNTIF($O$2:$O410,Input!$C427)&lt;1),Input!G427,0)</f>
        <v>0</v>
      </c>
      <c r="D411" s="177">
        <f>IF(OR(COUNTIF($B$2:$B410,Input!$F427)&lt;1,COUNTIF($O$2:$O410,Input!$C427)&lt;1),Input!H427,0)</f>
        <v>0</v>
      </c>
      <c r="E411" s="177">
        <f>IF(OR(COUNTIF($B$2:$B410,Input!$F427)&lt;1,COUNTIF($O$2:$O410,Input!$C427)&lt;1),Input!I427,0)</f>
        <v>0</v>
      </c>
      <c r="F411" s="177">
        <f>IF(OR(COUNTIF($B$2:$B410,Input!$F427)&lt;1,COUNTIF($O$2:$O410,Input!$C427)&lt;1),Input!J427,0)</f>
        <v>0</v>
      </c>
      <c r="G411" s="177">
        <f>IF(OR(COUNTIF($B$2:$B410,Input!$F427)&lt;1,COUNTIF($O$2:$O410,Input!$C427)&lt;1),Input!K427,0)</f>
        <v>0</v>
      </c>
      <c r="H411" s="177">
        <f>IF(OR(COUNTIF($B$2:$B410,Input!$F427)&lt;1,COUNTIF($O$2:$O410,Input!$C427)&lt;1),Input!L427,0)</f>
        <v>0</v>
      </c>
      <c r="I411" s="177">
        <f>IF(OR(COUNTIF($B$2:$B410,Input!$F427)&lt;1,COUNTIF($O$2:$O410,Input!$C427)&lt;1),Input!M427,0)</f>
        <v>0</v>
      </c>
      <c r="J411" s="177">
        <f>IF(OR(COUNTIF($B$2:$B410,Input!$F427)&lt;1,COUNTIF($O$2:$O410,Input!$C427)&lt;1),Input!N427,0)</f>
        <v>0</v>
      </c>
      <c r="K411" s="177">
        <f>IF(OR(COUNTIF($B$2:$B410,Input!$F427)&lt;1,COUNTIF($O$2:$O410,Input!$C427)&lt;1),Input!O427,0)</f>
        <v>0</v>
      </c>
      <c r="L411" s="177">
        <f>IF(OR(COUNTIF($B$2:$B410,Input!$F427)&lt;1,COUNTIF($O$2:$O410,Input!$C427)&lt;1),Input!P427,0)</f>
        <v>0</v>
      </c>
      <c r="M411" s="129" t="str">
        <f t="shared" si="50"/>
        <v/>
      </c>
      <c r="N411" s="161">
        <f t="shared" si="56"/>
        <v>0</v>
      </c>
      <c r="O411" s="168">
        <f>Input!C427</f>
        <v>0</v>
      </c>
      <c r="P411" s="168"/>
      <c r="R411" s="131">
        <f t="shared" si="57"/>
        <v>0</v>
      </c>
      <c r="S411" s="133" t="str">
        <f t="shared" si="55"/>
        <v xml:space="preserve"> </v>
      </c>
      <c r="T411" s="133"/>
      <c r="U411" s="132" t="str">
        <f>_xlfn.IFNA(IF($D411=0,LOOKUP($F411,{0.1,0.2,0.3,0.4,0.5,0.6,0.7,0.8,0.9,1},{22,34,46,58,70,82,94,106,118,130}),""),"")</f>
        <v/>
      </c>
      <c r="V411" s="132" t="str">
        <f>_xlfn.IFNA(IF($D411=1,LOOKUP($F411,{0.1,0.2,0.3,0.4,0.5,0.6,0.7,0.8,0.9,1},{23,35,47,59,71,83,95,107,119,131}),""),"")</f>
        <v/>
      </c>
      <c r="W411" s="132" t="str">
        <f>_xlfn.IFNA(IF($D411=2,LOOKUP($F411,{0.1,0.2,0.3,0.4,0.5,0.6,0.7,0.8,0.9,1},{24,36,48,60,72,84,96,108,120,132}),""),"")</f>
        <v/>
      </c>
      <c r="X411" s="132" t="str">
        <f>_xlfn.IFNA(IF($D411=3,LOOKUP($F411,{0.1,0.2,0.3,0.4,0.5,0.6,0.7,0.8,0.9,1},{25,37,49,61,73,85,97,109,121,133}),""),"")</f>
        <v/>
      </c>
      <c r="Y411" s="132" t="str">
        <f>_xlfn.IFNA(IF($D411=4,LOOKUP($F411,{0.1,0.2,0.3,0.4,0.5,0.6,0.7,0.8,0.9,1},{26,38,50,62,74,86,98,110,122,134}),""),"")</f>
        <v/>
      </c>
      <c r="Z411" s="132" t="str">
        <f>_xlfn.IFNA(IF($D411=5,LOOKUP($F411,{0.1,0.2,0.3,0.4,0.5,0.6,0.7,0.8,0.9,1},{27,39,51,63,75,87,99,111,123,135}),""),"")</f>
        <v/>
      </c>
      <c r="AA411" s="132">
        <f t="shared" si="51"/>
        <v>0</v>
      </c>
      <c r="AB411" s="132" t="str">
        <f t="shared" si="52"/>
        <v>00</v>
      </c>
      <c r="AC411" s="82" t="e">
        <f>VLOOKUP(AB411,'AMI Ref'!T:U,2,FALSE)</f>
        <v>#N/A</v>
      </c>
      <c r="AD411" s="124"/>
      <c r="AE411" s="81" t="str">
        <f>_xlfn.IFNA(IF($D411=0,IF($J411="Not Paid by Tenant",0,INDEX('AMI Ref'!$K$5:$N$5,MATCH($J411,{"Oil","Gas","Electric - Other","ELECTRIC - HEAT PUMP"},0))),0),"")</f>
        <v/>
      </c>
      <c r="AF411" s="81">
        <f>_xlfn.IFNA(IF($D411=1,IF($J411="Not Paid by Tenant",0,INDEX('AMI Ref'!$K$6:$N$6,MATCH($J411,{"Oil","Gas","Electric - Other","ELECTRIC - HEAT PUMP"},0))),0),"")</f>
        <v>0</v>
      </c>
      <c r="AG411" s="81">
        <f>_xlfn.IFNA(IF($D411=2,IF($J411="Not Paid by Tenant",0,INDEX('AMI Ref'!$K$7:$N$7,MATCH($J411,{"Oil","Gas","Electric - Other","ELECTRIC - HEAT PUMP"},0))),0),"")</f>
        <v>0</v>
      </c>
      <c r="AH411" s="81">
        <f>_xlfn.IFNA(IF($D411=3,IF($J411="Not Paid by Tenant",0,INDEX('AMI Ref'!$K$8:$N$8,MATCH($J411,{"Oil","Gas","Electric - Other","ELECTRIC - HEAT PUMP"},0))),0),"")</f>
        <v>0</v>
      </c>
      <c r="AI411" s="81">
        <f>_xlfn.IFNA(IF($D411=4,IF($J411="Not Paid by Tenant",0,INDEX('AMI Ref'!$K$9:$N$9,MATCH($J411,{"Oil","Gas","Electric - Other","ELECTRIC - HEAT PUMP"},0))),0),"")</f>
        <v>0</v>
      </c>
      <c r="AJ411" s="81">
        <f>_xlfn.IFNA(IF($D411=5,IF($J411="Not Paid by Tenant",0,INDEX('AMI Ref'!$K$10:$N$10,MATCH($J411,{"Oil","Gas","Electric - Other","ELECTRIC - HEAT PUMP"},0))),0),"")</f>
        <v>0</v>
      </c>
      <c r="AK411" s="128"/>
      <c r="AL411" s="81" t="str">
        <f>_xlfn.IFNA(IF($D411=0,IF($K411="Not Paid by Tenant",0,INDEX('AMI Ref'!$O$5:$R$5,MATCH($K411,{"Oil","Gas","Electric - Other","Electric ccASHP - split"},0))),0),"")</f>
        <v/>
      </c>
      <c r="AM411" s="81">
        <f>_xlfn.IFNA(IF($D411=1,IF($K411="Not Paid by Tenant",0,INDEX('AMI Ref'!$O$6:$R$6,MATCH($K411,{"Oil","Gas","Electric - Other","Electric ccASHP - split"},0))),0),"")</f>
        <v>0</v>
      </c>
      <c r="AN411" s="81">
        <f>_xlfn.IFNA(IF($D411=2,IF($K411="Not Paid by Tenant",0,INDEX('AMI Ref'!$O$7:$R$7,MATCH($K411,{"Oil","Gas","Electric - Other","Electric ccASHP - split"},0))),0),"")</f>
        <v>0</v>
      </c>
      <c r="AO411" s="81">
        <f>_xlfn.IFNA(IF($D411=3,IF($K411="Not Paid by Tenant",0,INDEX('AMI Ref'!$O$8:$R$8,MATCH($K411,{"Oil","Gas","Electric - Other","Electric ccASHP - split"},0))),0),"")</f>
        <v>0</v>
      </c>
      <c r="AP411" s="81">
        <f>_xlfn.IFNA(IF($D411=4,IF($K411="Not Paid by Tenant",0,INDEX('AMI Ref'!$O$9:$R$9,MATCH($K411,{"Oil","Gas","Electric - Other","Electric ccASHP - split"},0))),0),"")</f>
        <v>0</v>
      </c>
      <c r="AQ411" s="81">
        <f>_xlfn.IFNA(IF($D411=5,IF($K411="Not Paid by Tenant",0,INDEX('AMI Ref'!$O$10:$R$10,MATCH($K411,{"Oil","Gas","Electric - Other","Electric ccASHP - split"},0))),0),"")</f>
        <v>0</v>
      </c>
      <c r="AR411" s="124">
        <f t="shared" si="53"/>
        <v>0</v>
      </c>
      <c r="AS411" s="123" t="e">
        <f t="shared" si="54"/>
        <v>#N/A</v>
      </c>
    </row>
    <row r="412" spans="1:45" ht="12.95" customHeight="1" x14ac:dyDescent="0.2">
      <c r="A412" s="130">
        <v>410</v>
      </c>
      <c r="B412" s="177">
        <f>IF(OR(COUNTIF($B$2:$B411,Input!$F428)&lt;1,COUNTIF($O$2:$O411,Input!$C428)&lt;1),Input!F428,0)</f>
        <v>0</v>
      </c>
      <c r="C412" s="177">
        <f>IF(OR(COUNTIF($B$2:$B411,Input!$F428)&lt;1,COUNTIF($O$2:$O411,Input!$C428)&lt;1),Input!G428,0)</f>
        <v>0</v>
      </c>
      <c r="D412" s="177">
        <f>IF(OR(COUNTIF($B$2:$B411,Input!$F428)&lt;1,COUNTIF($O$2:$O411,Input!$C428)&lt;1),Input!H428,0)</f>
        <v>0</v>
      </c>
      <c r="E412" s="177">
        <f>IF(OR(COUNTIF($B$2:$B411,Input!$F428)&lt;1,COUNTIF($O$2:$O411,Input!$C428)&lt;1),Input!I428,0)</f>
        <v>0</v>
      </c>
      <c r="F412" s="177">
        <f>IF(OR(COUNTIF($B$2:$B411,Input!$F428)&lt;1,COUNTIF($O$2:$O411,Input!$C428)&lt;1),Input!J428,0)</f>
        <v>0</v>
      </c>
      <c r="G412" s="177">
        <f>IF(OR(COUNTIF($B$2:$B411,Input!$F428)&lt;1,COUNTIF($O$2:$O411,Input!$C428)&lt;1),Input!K428,0)</f>
        <v>0</v>
      </c>
      <c r="H412" s="177">
        <f>IF(OR(COUNTIF($B$2:$B411,Input!$F428)&lt;1,COUNTIF($O$2:$O411,Input!$C428)&lt;1),Input!L428,0)</f>
        <v>0</v>
      </c>
      <c r="I412" s="177">
        <f>IF(OR(COUNTIF($B$2:$B411,Input!$F428)&lt;1,COUNTIF($O$2:$O411,Input!$C428)&lt;1),Input!M428,0)</f>
        <v>0</v>
      </c>
      <c r="J412" s="177">
        <f>IF(OR(COUNTIF($B$2:$B411,Input!$F428)&lt;1,COUNTIF($O$2:$O411,Input!$C428)&lt;1),Input!N428,0)</f>
        <v>0</v>
      </c>
      <c r="K412" s="177">
        <f>IF(OR(COUNTIF($B$2:$B411,Input!$F428)&lt;1,COUNTIF($O$2:$O411,Input!$C428)&lt;1),Input!O428,0)</f>
        <v>0</v>
      </c>
      <c r="L412" s="177">
        <f>IF(OR(COUNTIF($B$2:$B411,Input!$F428)&lt;1,COUNTIF($O$2:$O411,Input!$C428)&lt;1),Input!P428,0)</f>
        <v>0</v>
      </c>
      <c r="M412" s="129" t="str">
        <f t="shared" si="50"/>
        <v/>
      </c>
      <c r="N412" s="161">
        <f t="shared" si="56"/>
        <v>0</v>
      </c>
      <c r="O412" s="168">
        <f>Input!C428</f>
        <v>0</v>
      </c>
      <c r="P412" s="168"/>
      <c r="R412" s="131">
        <f t="shared" si="57"/>
        <v>0</v>
      </c>
      <c r="S412" s="133" t="str">
        <f t="shared" si="55"/>
        <v xml:space="preserve"> </v>
      </c>
      <c r="T412" s="133"/>
      <c r="U412" s="132" t="str">
        <f>_xlfn.IFNA(IF($D412=0,LOOKUP($F412,{0.1,0.2,0.3,0.4,0.5,0.6,0.7,0.8,0.9,1},{22,34,46,58,70,82,94,106,118,130}),""),"")</f>
        <v/>
      </c>
      <c r="V412" s="132" t="str">
        <f>_xlfn.IFNA(IF($D412=1,LOOKUP($F412,{0.1,0.2,0.3,0.4,0.5,0.6,0.7,0.8,0.9,1},{23,35,47,59,71,83,95,107,119,131}),""),"")</f>
        <v/>
      </c>
      <c r="W412" s="132" t="str">
        <f>_xlfn.IFNA(IF($D412=2,LOOKUP($F412,{0.1,0.2,0.3,0.4,0.5,0.6,0.7,0.8,0.9,1},{24,36,48,60,72,84,96,108,120,132}),""),"")</f>
        <v/>
      </c>
      <c r="X412" s="132" t="str">
        <f>_xlfn.IFNA(IF($D412=3,LOOKUP($F412,{0.1,0.2,0.3,0.4,0.5,0.6,0.7,0.8,0.9,1},{25,37,49,61,73,85,97,109,121,133}),""),"")</f>
        <v/>
      </c>
      <c r="Y412" s="132" t="str">
        <f>_xlfn.IFNA(IF($D412=4,LOOKUP($F412,{0.1,0.2,0.3,0.4,0.5,0.6,0.7,0.8,0.9,1},{26,38,50,62,74,86,98,110,122,134}),""),"")</f>
        <v/>
      </c>
      <c r="Z412" s="132" t="str">
        <f>_xlfn.IFNA(IF($D412=5,LOOKUP($F412,{0.1,0.2,0.3,0.4,0.5,0.6,0.7,0.8,0.9,1},{27,39,51,63,75,87,99,111,123,135}),""),"")</f>
        <v/>
      </c>
      <c r="AA412" s="132">
        <f t="shared" si="51"/>
        <v>0</v>
      </c>
      <c r="AB412" s="132" t="str">
        <f t="shared" si="52"/>
        <v>00</v>
      </c>
      <c r="AC412" s="82" t="e">
        <f>VLOOKUP(AB412,'AMI Ref'!T:U,2,FALSE)</f>
        <v>#N/A</v>
      </c>
      <c r="AD412" s="124"/>
      <c r="AE412" s="81" t="str">
        <f>_xlfn.IFNA(IF($D412=0,IF($J412="Not Paid by Tenant",0,INDEX('AMI Ref'!$K$5:$N$5,MATCH($J412,{"Oil","Gas","Electric - Other","ELECTRIC - HEAT PUMP"},0))),0),"")</f>
        <v/>
      </c>
      <c r="AF412" s="81">
        <f>_xlfn.IFNA(IF($D412=1,IF($J412="Not Paid by Tenant",0,INDEX('AMI Ref'!$K$6:$N$6,MATCH($J412,{"Oil","Gas","Electric - Other","ELECTRIC - HEAT PUMP"},0))),0),"")</f>
        <v>0</v>
      </c>
      <c r="AG412" s="81">
        <f>_xlfn.IFNA(IF($D412=2,IF($J412="Not Paid by Tenant",0,INDEX('AMI Ref'!$K$7:$N$7,MATCH($J412,{"Oil","Gas","Electric - Other","ELECTRIC - HEAT PUMP"},0))),0),"")</f>
        <v>0</v>
      </c>
      <c r="AH412" s="81">
        <f>_xlfn.IFNA(IF($D412=3,IF($J412="Not Paid by Tenant",0,INDEX('AMI Ref'!$K$8:$N$8,MATCH($J412,{"Oil","Gas","Electric - Other","ELECTRIC - HEAT PUMP"},0))),0),"")</f>
        <v>0</v>
      </c>
      <c r="AI412" s="81">
        <f>_xlfn.IFNA(IF($D412=4,IF($J412="Not Paid by Tenant",0,INDEX('AMI Ref'!$K$9:$N$9,MATCH($J412,{"Oil","Gas","Electric - Other","ELECTRIC - HEAT PUMP"},0))),0),"")</f>
        <v>0</v>
      </c>
      <c r="AJ412" s="81">
        <f>_xlfn.IFNA(IF($D412=5,IF($J412="Not Paid by Tenant",0,INDEX('AMI Ref'!$K$10:$N$10,MATCH($J412,{"Oil","Gas","Electric - Other","ELECTRIC - HEAT PUMP"},0))),0),"")</f>
        <v>0</v>
      </c>
      <c r="AK412" s="128"/>
      <c r="AL412" s="81" t="str">
        <f>_xlfn.IFNA(IF($D412=0,IF($K412="Not Paid by Tenant",0,INDEX('AMI Ref'!$O$5:$R$5,MATCH($K412,{"Oil","Gas","Electric - Other","Electric ccASHP - split"},0))),0),"")</f>
        <v/>
      </c>
      <c r="AM412" s="81">
        <f>_xlfn.IFNA(IF($D412=1,IF($K412="Not Paid by Tenant",0,INDEX('AMI Ref'!$O$6:$R$6,MATCH($K412,{"Oil","Gas","Electric - Other","Electric ccASHP - split"},0))),0),"")</f>
        <v>0</v>
      </c>
      <c r="AN412" s="81">
        <f>_xlfn.IFNA(IF($D412=2,IF($K412="Not Paid by Tenant",0,INDEX('AMI Ref'!$O$7:$R$7,MATCH($K412,{"Oil","Gas","Electric - Other","Electric ccASHP - split"},0))),0),"")</f>
        <v>0</v>
      </c>
      <c r="AO412" s="81">
        <f>_xlfn.IFNA(IF($D412=3,IF($K412="Not Paid by Tenant",0,INDEX('AMI Ref'!$O$8:$R$8,MATCH($K412,{"Oil","Gas","Electric - Other","Electric ccASHP - split"},0))),0),"")</f>
        <v>0</v>
      </c>
      <c r="AP412" s="81">
        <f>_xlfn.IFNA(IF($D412=4,IF($K412="Not Paid by Tenant",0,INDEX('AMI Ref'!$O$9:$R$9,MATCH($K412,{"Oil","Gas","Electric - Other","Electric ccASHP - split"},0))),0),"")</f>
        <v>0</v>
      </c>
      <c r="AQ412" s="81">
        <f>_xlfn.IFNA(IF($D412=5,IF($K412="Not Paid by Tenant",0,INDEX('AMI Ref'!$O$10:$R$10,MATCH($K412,{"Oil","Gas","Electric - Other","Electric ccASHP - split"},0))),0),"")</f>
        <v>0</v>
      </c>
      <c r="AR412" s="124">
        <f t="shared" si="53"/>
        <v>0</v>
      </c>
      <c r="AS412" s="123" t="e">
        <f t="shared" si="54"/>
        <v>#N/A</v>
      </c>
    </row>
    <row r="413" spans="1:45" ht="12.95" customHeight="1" x14ac:dyDescent="0.2">
      <c r="A413" s="130">
        <v>411</v>
      </c>
      <c r="B413" s="177">
        <f>IF(OR(COUNTIF($B$2:$B412,Input!$F429)&lt;1,COUNTIF($O$2:$O412,Input!$C429)&lt;1),Input!F429,0)</f>
        <v>0</v>
      </c>
      <c r="C413" s="177">
        <f>IF(OR(COUNTIF($B$2:$B412,Input!$F429)&lt;1,COUNTIF($O$2:$O412,Input!$C429)&lt;1),Input!G429,0)</f>
        <v>0</v>
      </c>
      <c r="D413" s="177">
        <f>IF(OR(COUNTIF($B$2:$B412,Input!$F429)&lt;1,COUNTIF($O$2:$O412,Input!$C429)&lt;1),Input!H429,0)</f>
        <v>0</v>
      </c>
      <c r="E413" s="177">
        <f>IF(OR(COUNTIF($B$2:$B412,Input!$F429)&lt;1,COUNTIF($O$2:$O412,Input!$C429)&lt;1),Input!I429,0)</f>
        <v>0</v>
      </c>
      <c r="F413" s="177">
        <f>IF(OR(COUNTIF($B$2:$B412,Input!$F429)&lt;1,COUNTIF($O$2:$O412,Input!$C429)&lt;1),Input!J429,0)</f>
        <v>0</v>
      </c>
      <c r="G413" s="177">
        <f>IF(OR(COUNTIF($B$2:$B412,Input!$F429)&lt;1,COUNTIF($O$2:$O412,Input!$C429)&lt;1),Input!K429,0)</f>
        <v>0</v>
      </c>
      <c r="H413" s="177">
        <f>IF(OR(COUNTIF($B$2:$B412,Input!$F429)&lt;1,COUNTIF($O$2:$O412,Input!$C429)&lt;1),Input!L429,0)</f>
        <v>0</v>
      </c>
      <c r="I413" s="177">
        <f>IF(OR(COUNTIF($B$2:$B412,Input!$F429)&lt;1,COUNTIF($O$2:$O412,Input!$C429)&lt;1),Input!M429,0)</f>
        <v>0</v>
      </c>
      <c r="J413" s="177">
        <f>IF(OR(COUNTIF($B$2:$B412,Input!$F429)&lt;1,COUNTIF($O$2:$O412,Input!$C429)&lt;1),Input!N429,0)</f>
        <v>0</v>
      </c>
      <c r="K413" s="177">
        <f>IF(OR(COUNTIF($B$2:$B412,Input!$F429)&lt;1,COUNTIF($O$2:$O412,Input!$C429)&lt;1),Input!O429,0)</f>
        <v>0</v>
      </c>
      <c r="L413" s="177">
        <f>IF(OR(COUNTIF($B$2:$B412,Input!$F429)&lt;1,COUNTIF($O$2:$O412,Input!$C429)&lt;1),Input!P429,0)</f>
        <v>0</v>
      </c>
      <c r="M413" s="129" t="str">
        <f t="shared" si="50"/>
        <v/>
      </c>
      <c r="N413" s="161">
        <f t="shared" si="56"/>
        <v>0</v>
      </c>
      <c r="O413" s="168">
        <f>Input!C429</f>
        <v>0</v>
      </c>
      <c r="P413" s="168"/>
      <c r="R413" s="131">
        <f t="shared" si="57"/>
        <v>0</v>
      </c>
      <c r="S413" s="133" t="str">
        <f t="shared" si="55"/>
        <v xml:space="preserve"> </v>
      </c>
      <c r="T413" s="133"/>
      <c r="U413" s="132" t="str">
        <f>_xlfn.IFNA(IF($D413=0,LOOKUP($F413,{0.1,0.2,0.3,0.4,0.5,0.6,0.7,0.8,0.9,1},{22,34,46,58,70,82,94,106,118,130}),""),"")</f>
        <v/>
      </c>
      <c r="V413" s="132" t="str">
        <f>_xlfn.IFNA(IF($D413=1,LOOKUP($F413,{0.1,0.2,0.3,0.4,0.5,0.6,0.7,0.8,0.9,1},{23,35,47,59,71,83,95,107,119,131}),""),"")</f>
        <v/>
      </c>
      <c r="W413" s="132" t="str">
        <f>_xlfn.IFNA(IF($D413=2,LOOKUP($F413,{0.1,0.2,0.3,0.4,0.5,0.6,0.7,0.8,0.9,1},{24,36,48,60,72,84,96,108,120,132}),""),"")</f>
        <v/>
      </c>
      <c r="X413" s="132" t="str">
        <f>_xlfn.IFNA(IF($D413=3,LOOKUP($F413,{0.1,0.2,0.3,0.4,0.5,0.6,0.7,0.8,0.9,1},{25,37,49,61,73,85,97,109,121,133}),""),"")</f>
        <v/>
      </c>
      <c r="Y413" s="132" t="str">
        <f>_xlfn.IFNA(IF($D413=4,LOOKUP($F413,{0.1,0.2,0.3,0.4,0.5,0.6,0.7,0.8,0.9,1},{26,38,50,62,74,86,98,110,122,134}),""),"")</f>
        <v/>
      </c>
      <c r="Z413" s="132" t="str">
        <f>_xlfn.IFNA(IF($D413=5,LOOKUP($F413,{0.1,0.2,0.3,0.4,0.5,0.6,0.7,0.8,0.9,1},{27,39,51,63,75,87,99,111,123,135}),""),"")</f>
        <v/>
      </c>
      <c r="AA413" s="132">
        <f t="shared" si="51"/>
        <v>0</v>
      </c>
      <c r="AB413" s="132" t="str">
        <f t="shared" si="52"/>
        <v>00</v>
      </c>
      <c r="AC413" s="82" t="e">
        <f>VLOOKUP(AB413,'AMI Ref'!T:U,2,FALSE)</f>
        <v>#N/A</v>
      </c>
      <c r="AD413" s="124"/>
      <c r="AE413" s="81" t="str">
        <f>_xlfn.IFNA(IF($D413=0,IF($J413="Not Paid by Tenant",0,INDEX('AMI Ref'!$K$5:$N$5,MATCH($J413,{"Oil","Gas","Electric - Other","ELECTRIC - HEAT PUMP"},0))),0),"")</f>
        <v/>
      </c>
      <c r="AF413" s="81">
        <f>_xlfn.IFNA(IF($D413=1,IF($J413="Not Paid by Tenant",0,INDEX('AMI Ref'!$K$6:$N$6,MATCH($J413,{"Oil","Gas","Electric - Other","ELECTRIC - HEAT PUMP"},0))),0),"")</f>
        <v>0</v>
      </c>
      <c r="AG413" s="81">
        <f>_xlfn.IFNA(IF($D413=2,IF($J413="Not Paid by Tenant",0,INDEX('AMI Ref'!$K$7:$N$7,MATCH($J413,{"Oil","Gas","Electric - Other","ELECTRIC - HEAT PUMP"},0))),0),"")</f>
        <v>0</v>
      </c>
      <c r="AH413" s="81">
        <f>_xlfn.IFNA(IF($D413=3,IF($J413="Not Paid by Tenant",0,INDEX('AMI Ref'!$K$8:$N$8,MATCH($J413,{"Oil","Gas","Electric - Other","ELECTRIC - HEAT PUMP"},0))),0),"")</f>
        <v>0</v>
      </c>
      <c r="AI413" s="81">
        <f>_xlfn.IFNA(IF($D413=4,IF($J413="Not Paid by Tenant",0,INDEX('AMI Ref'!$K$9:$N$9,MATCH($J413,{"Oil","Gas","Electric - Other","ELECTRIC - HEAT PUMP"},0))),0),"")</f>
        <v>0</v>
      </c>
      <c r="AJ413" s="81">
        <f>_xlfn.IFNA(IF($D413=5,IF($J413="Not Paid by Tenant",0,INDEX('AMI Ref'!$K$10:$N$10,MATCH($J413,{"Oil","Gas","Electric - Other","ELECTRIC - HEAT PUMP"},0))),0),"")</f>
        <v>0</v>
      </c>
      <c r="AK413" s="128"/>
      <c r="AL413" s="81" t="str">
        <f>_xlfn.IFNA(IF($D413=0,IF($K413="Not Paid by Tenant",0,INDEX('AMI Ref'!$O$5:$R$5,MATCH($K413,{"Oil","Gas","Electric - Other","Electric ccASHP - split"},0))),0),"")</f>
        <v/>
      </c>
      <c r="AM413" s="81">
        <f>_xlfn.IFNA(IF($D413=1,IF($K413="Not Paid by Tenant",0,INDEX('AMI Ref'!$O$6:$R$6,MATCH($K413,{"Oil","Gas","Electric - Other","Electric ccASHP - split"},0))),0),"")</f>
        <v>0</v>
      </c>
      <c r="AN413" s="81">
        <f>_xlfn.IFNA(IF($D413=2,IF($K413="Not Paid by Tenant",0,INDEX('AMI Ref'!$O$7:$R$7,MATCH($K413,{"Oil","Gas","Electric - Other","Electric ccASHP - split"},0))),0),"")</f>
        <v>0</v>
      </c>
      <c r="AO413" s="81">
        <f>_xlfn.IFNA(IF($D413=3,IF($K413="Not Paid by Tenant",0,INDEX('AMI Ref'!$O$8:$R$8,MATCH($K413,{"Oil","Gas","Electric - Other","Electric ccASHP - split"},0))),0),"")</f>
        <v>0</v>
      </c>
      <c r="AP413" s="81">
        <f>_xlfn.IFNA(IF($D413=4,IF($K413="Not Paid by Tenant",0,INDEX('AMI Ref'!$O$9:$R$9,MATCH($K413,{"Oil","Gas","Electric - Other","Electric ccASHP - split"},0))),0),"")</f>
        <v>0</v>
      </c>
      <c r="AQ413" s="81">
        <f>_xlfn.IFNA(IF($D413=5,IF($K413="Not Paid by Tenant",0,INDEX('AMI Ref'!$O$10:$R$10,MATCH($K413,{"Oil","Gas","Electric - Other","Electric ccASHP - split"},0))),0),"")</f>
        <v>0</v>
      </c>
      <c r="AR413" s="124">
        <f t="shared" si="53"/>
        <v>0</v>
      </c>
      <c r="AS413" s="123" t="e">
        <f t="shared" si="54"/>
        <v>#N/A</v>
      </c>
    </row>
    <row r="414" spans="1:45" ht="12.95" customHeight="1" x14ac:dyDescent="0.2">
      <c r="A414" s="130">
        <v>412</v>
      </c>
      <c r="B414" s="177">
        <f>IF(OR(COUNTIF($B$2:$B413,Input!$F430)&lt;1,COUNTIF($O$2:$O413,Input!$C430)&lt;1),Input!F430,0)</f>
        <v>0</v>
      </c>
      <c r="C414" s="177">
        <f>IF(OR(COUNTIF($B$2:$B413,Input!$F430)&lt;1,COUNTIF($O$2:$O413,Input!$C430)&lt;1),Input!G430,0)</f>
        <v>0</v>
      </c>
      <c r="D414" s="177">
        <f>IF(OR(COUNTIF($B$2:$B413,Input!$F430)&lt;1,COUNTIF($O$2:$O413,Input!$C430)&lt;1),Input!H430,0)</f>
        <v>0</v>
      </c>
      <c r="E414" s="177">
        <f>IF(OR(COUNTIF($B$2:$B413,Input!$F430)&lt;1,COUNTIF($O$2:$O413,Input!$C430)&lt;1),Input!I430,0)</f>
        <v>0</v>
      </c>
      <c r="F414" s="177">
        <f>IF(OR(COUNTIF($B$2:$B413,Input!$F430)&lt;1,COUNTIF($O$2:$O413,Input!$C430)&lt;1),Input!J430,0)</f>
        <v>0</v>
      </c>
      <c r="G414" s="177">
        <f>IF(OR(COUNTIF($B$2:$B413,Input!$F430)&lt;1,COUNTIF($O$2:$O413,Input!$C430)&lt;1),Input!K430,0)</f>
        <v>0</v>
      </c>
      <c r="H414" s="177">
        <f>IF(OR(COUNTIF($B$2:$B413,Input!$F430)&lt;1,COUNTIF($O$2:$O413,Input!$C430)&lt;1),Input!L430,0)</f>
        <v>0</v>
      </c>
      <c r="I414" s="177">
        <f>IF(OR(COUNTIF($B$2:$B413,Input!$F430)&lt;1,COUNTIF($O$2:$O413,Input!$C430)&lt;1),Input!M430,0)</f>
        <v>0</v>
      </c>
      <c r="J414" s="177">
        <f>IF(OR(COUNTIF($B$2:$B413,Input!$F430)&lt;1,COUNTIF($O$2:$O413,Input!$C430)&lt;1),Input!N430,0)</f>
        <v>0</v>
      </c>
      <c r="K414" s="177">
        <f>IF(OR(COUNTIF($B$2:$B413,Input!$F430)&lt;1,COUNTIF($O$2:$O413,Input!$C430)&lt;1),Input!O430,0)</f>
        <v>0</v>
      </c>
      <c r="L414" s="177">
        <f>IF(OR(COUNTIF($B$2:$B413,Input!$F430)&lt;1,COUNTIF($O$2:$O413,Input!$C430)&lt;1),Input!P430,0)</f>
        <v>0</v>
      </c>
      <c r="M414" s="129" t="str">
        <f t="shared" si="50"/>
        <v/>
      </c>
      <c r="N414" s="161">
        <f t="shared" si="56"/>
        <v>0</v>
      </c>
      <c r="O414" s="168">
        <f>Input!C430</f>
        <v>0</v>
      </c>
      <c r="P414" s="168"/>
      <c r="R414" s="131">
        <f t="shared" si="57"/>
        <v>0</v>
      </c>
      <c r="S414" s="133" t="str">
        <f t="shared" si="55"/>
        <v xml:space="preserve"> </v>
      </c>
      <c r="T414" s="133"/>
      <c r="U414" s="132" t="str">
        <f>_xlfn.IFNA(IF($D414=0,LOOKUP($F414,{0.1,0.2,0.3,0.4,0.5,0.6,0.7,0.8,0.9,1},{22,34,46,58,70,82,94,106,118,130}),""),"")</f>
        <v/>
      </c>
      <c r="V414" s="132" t="str">
        <f>_xlfn.IFNA(IF($D414=1,LOOKUP($F414,{0.1,0.2,0.3,0.4,0.5,0.6,0.7,0.8,0.9,1},{23,35,47,59,71,83,95,107,119,131}),""),"")</f>
        <v/>
      </c>
      <c r="W414" s="132" t="str">
        <f>_xlfn.IFNA(IF($D414=2,LOOKUP($F414,{0.1,0.2,0.3,0.4,0.5,0.6,0.7,0.8,0.9,1},{24,36,48,60,72,84,96,108,120,132}),""),"")</f>
        <v/>
      </c>
      <c r="X414" s="132" t="str">
        <f>_xlfn.IFNA(IF($D414=3,LOOKUP($F414,{0.1,0.2,0.3,0.4,0.5,0.6,0.7,0.8,0.9,1},{25,37,49,61,73,85,97,109,121,133}),""),"")</f>
        <v/>
      </c>
      <c r="Y414" s="132" t="str">
        <f>_xlfn.IFNA(IF($D414=4,LOOKUP($F414,{0.1,0.2,0.3,0.4,0.5,0.6,0.7,0.8,0.9,1},{26,38,50,62,74,86,98,110,122,134}),""),"")</f>
        <v/>
      </c>
      <c r="Z414" s="132" t="str">
        <f>_xlfn.IFNA(IF($D414=5,LOOKUP($F414,{0.1,0.2,0.3,0.4,0.5,0.6,0.7,0.8,0.9,1},{27,39,51,63,75,87,99,111,123,135}),""),"")</f>
        <v/>
      </c>
      <c r="AA414" s="132">
        <f t="shared" si="51"/>
        <v>0</v>
      </c>
      <c r="AB414" s="132" t="str">
        <f t="shared" si="52"/>
        <v>00</v>
      </c>
      <c r="AC414" s="82" t="e">
        <f>VLOOKUP(AB414,'AMI Ref'!T:U,2,FALSE)</f>
        <v>#N/A</v>
      </c>
      <c r="AD414" s="124"/>
      <c r="AE414" s="81" t="str">
        <f>_xlfn.IFNA(IF($D414=0,IF($J414="Not Paid by Tenant",0,INDEX('AMI Ref'!$K$5:$N$5,MATCH($J414,{"Oil","Gas","Electric - Other","ELECTRIC - HEAT PUMP"},0))),0),"")</f>
        <v/>
      </c>
      <c r="AF414" s="81">
        <f>_xlfn.IFNA(IF($D414=1,IF($J414="Not Paid by Tenant",0,INDEX('AMI Ref'!$K$6:$N$6,MATCH($J414,{"Oil","Gas","Electric - Other","ELECTRIC - HEAT PUMP"},0))),0),"")</f>
        <v>0</v>
      </c>
      <c r="AG414" s="81">
        <f>_xlfn.IFNA(IF($D414=2,IF($J414="Not Paid by Tenant",0,INDEX('AMI Ref'!$K$7:$N$7,MATCH($J414,{"Oil","Gas","Electric - Other","ELECTRIC - HEAT PUMP"},0))),0),"")</f>
        <v>0</v>
      </c>
      <c r="AH414" s="81">
        <f>_xlfn.IFNA(IF($D414=3,IF($J414="Not Paid by Tenant",0,INDEX('AMI Ref'!$K$8:$N$8,MATCH($J414,{"Oil","Gas","Electric - Other","ELECTRIC - HEAT PUMP"},0))),0),"")</f>
        <v>0</v>
      </c>
      <c r="AI414" s="81">
        <f>_xlfn.IFNA(IF($D414=4,IF($J414="Not Paid by Tenant",0,INDEX('AMI Ref'!$K$9:$N$9,MATCH($J414,{"Oil","Gas","Electric - Other","ELECTRIC - HEAT PUMP"},0))),0),"")</f>
        <v>0</v>
      </c>
      <c r="AJ414" s="81">
        <f>_xlfn.IFNA(IF($D414=5,IF($J414="Not Paid by Tenant",0,INDEX('AMI Ref'!$K$10:$N$10,MATCH($J414,{"Oil","Gas","Electric - Other","ELECTRIC - HEAT PUMP"},0))),0),"")</f>
        <v>0</v>
      </c>
      <c r="AK414" s="128"/>
      <c r="AL414" s="81" t="str">
        <f>_xlfn.IFNA(IF($D414=0,IF($K414="Not Paid by Tenant",0,INDEX('AMI Ref'!$O$5:$R$5,MATCH($K414,{"Oil","Gas","Electric - Other","Electric ccASHP - split"},0))),0),"")</f>
        <v/>
      </c>
      <c r="AM414" s="81">
        <f>_xlfn.IFNA(IF($D414=1,IF($K414="Not Paid by Tenant",0,INDEX('AMI Ref'!$O$6:$R$6,MATCH($K414,{"Oil","Gas","Electric - Other","Electric ccASHP - split"},0))),0),"")</f>
        <v>0</v>
      </c>
      <c r="AN414" s="81">
        <f>_xlfn.IFNA(IF($D414=2,IF($K414="Not Paid by Tenant",0,INDEX('AMI Ref'!$O$7:$R$7,MATCH($K414,{"Oil","Gas","Electric - Other","Electric ccASHP - split"},0))),0),"")</f>
        <v>0</v>
      </c>
      <c r="AO414" s="81">
        <f>_xlfn.IFNA(IF($D414=3,IF($K414="Not Paid by Tenant",0,INDEX('AMI Ref'!$O$8:$R$8,MATCH($K414,{"Oil","Gas","Electric - Other","Electric ccASHP - split"},0))),0),"")</f>
        <v>0</v>
      </c>
      <c r="AP414" s="81">
        <f>_xlfn.IFNA(IF($D414=4,IF($K414="Not Paid by Tenant",0,INDEX('AMI Ref'!$O$9:$R$9,MATCH($K414,{"Oil","Gas","Electric - Other","Electric ccASHP - split"},0))),0),"")</f>
        <v>0</v>
      </c>
      <c r="AQ414" s="81">
        <f>_xlfn.IFNA(IF($D414=5,IF($K414="Not Paid by Tenant",0,INDEX('AMI Ref'!$O$10:$R$10,MATCH($K414,{"Oil","Gas","Electric - Other","Electric ccASHP - split"},0))),0),"")</f>
        <v>0</v>
      </c>
      <c r="AR414" s="124">
        <f t="shared" si="53"/>
        <v>0</v>
      </c>
      <c r="AS414" s="123" t="e">
        <f t="shared" si="54"/>
        <v>#N/A</v>
      </c>
    </row>
    <row r="415" spans="1:45" ht="12.95" customHeight="1" x14ac:dyDescent="0.2">
      <c r="A415" s="130">
        <v>413</v>
      </c>
      <c r="B415" s="177">
        <f>IF(OR(COUNTIF($B$2:$B414,Input!$F431)&lt;1,COUNTIF($O$2:$O414,Input!$C431)&lt;1),Input!F431,0)</f>
        <v>0</v>
      </c>
      <c r="C415" s="177">
        <f>IF(OR(COUNTIF($B$2:$B414,Input!$F431)&lt;1,COUNTIF($O$2:$O414,Input!$C431)&lt;1),Input!G431,0)</f>
        <v>0</v>
      </c>
      <c r="D415" s="177">
        <f>IF(OR(COUNTIF($B$2:$B414,Input!$F431)&lt;1,COUNTIF($O$2:$O414,Input!$C431)&lt;1),Input!H431,0)</f>
        <v>0</v>
      </c>
      <c r="E415" s="177">
        <f>IF(OR(COUNTIF($B$2:$B414,Input!$F431)&lt;1,COUNTIF($O$2:$O414,Input!$C431)&lt;1),Input!I431,0)</f>
        <v>0</v>
      </c>
      <c r="F415" s="177">
        <f>IF(OR(COUNTIF($B$2:$B414,Input!$F431)&lt;1,COUNTIF($O$2:$O414,Input!$C431)&lt;1),Input!J431,0)</f>
        <v>0</v>
      </c>
      <c r="G415" s="177">
        <f>IF(OR(COUNTIF($B$2:$B414,Input!$F431)&lt;1,COUNTIF($O$2:$O414,Input!$C431)&lt;1),Input!K431,0)</f>
        <v>0</v>
      </c>
      <c r="H415" s="177">
        <f>IF(OR(COUNTIF($B$2:$B414,Input!$F431)&lt;1,COUNTIF($O$2:$O414,Input!$C431)&lt;1),Input!L431,0)</f>
        <v>0</v>
      </c>
      <c r="I415" s="177">
        <f>IF(OR(COUNTIF($B$2:$B414,Input!$F431)&lt;1,COUNTIF($O$2:$O414,Input!$C431)&lt;1),Input!M431,0)</f>
        <v>0</v>
      </c>
      <c r="J415" s="177">
        <f>IF(OR(COUNTIF($B$2:$B414,Input!$F431)&lt;1,COUNTIF($O$2:$O414,Input!$C431)&lt;1),Input!N431,0)</f>
        <v>0</v>
      </c>
      <c r="K415" s="177">
        <f>IF(OR(COUNTIF($B$2:$B414,Input!$F431)&lt;1,COUNTIF($O$2:$O414,Input!$C431)&lt;1),Input!O431,0)</f>
        <v>0</v>
      </c>
      <c r="L415" s="177">
        <f>IF(OR(COUNTIF($B$2:$B414,Input!$F431)&lt;1,COUNTIF($O$2:$O414,Input!$C431)&lt;1),Input!P431,0)</f>
        <v>0</v>
      </c>
      <c r="M415" s="129" t="str">
        <f t="shared" si="50"/>
        <v/>
      </c>
      <c r="N415" s="161">
        <f t="shared" si="56"/>
        <v>0</v>
      </c>
      <c r="O415" s="168">
        <f>Input!C431</f>
        <v>0</v>
      </c>
      <c r="P415" s="168"/>
      <c r="R415" s="131">
        <f t="shared" si="57"/>
        <v>0</v>
      </c>
      <c r="S415" s="133" t="str">
        <f t="shared" si="55"/>
        <v xml:space="preserve"> </v>
      </c>
      <c r="T415" s="133"/>
      <c r="U415" s="132" t="str">
        <f>_xlfn.IFNA(IF($D415=0,LOOKUP($F415,{0.1,0.2,0.3,0.4,0.5,0.6,0.7,0.8,0.9,1},{22,34,46,58,70,82,94,106,118,130}),""),"")</f>
        <v/>
      </c>
      <c r="V415" s="132" t="str">
        <f>_xlfn.IFNA(IF($D415=1,LOOKUP($F415,{0.1,0.2,0.3,0.4,0.5,0.6,0.7,0.8,0.9,1},{23,35,47,59,71,83,95,107,119,131}),""),"")</f>
        <v/>
      </c>
      <c r="W415" s="132" t="str">
        <f>_xlfn.IFNA(IF($D415=2,LOOKUP($F415,{0.1,0.2,0.3,0.4,0.5,0.6,0.7,0.8,0.9,1},{24,36,48,60,72,84,96,108,120,132}),""),"")</f>
        <v/>
      </c>
      <c r="X415" s="132" t="str">
        <f>_xlfn.IFNA(IF($D415=3,LOOKUP($F415,{0.1,0.2,0.3,0.4,0.5,0.6,0.7,0.8,0.9,1},{25,37,49,61,73,85,97,109,121,133}),""),"")</f>
        <v/>
      </c>
      <c r="Y415" s="132" t="str">
        <f>_xlfn.IFNA(IF($D415=4,LOOKUP($F415,{0.1,0.2,0.3,0.4,0.5,0.6,0.7,0.8,0.9,1},{26,38,50,62,74,86,98,110,122,134}),""),"")</f>
        <v/>
      </c>
      <c r="Z415" s="132" t="str">
        <f>_xlfn.IFNA(IF($D415=5,LOOKUP($F415,{0.1,0.2,0.3,0.4,0.5,0.6,0.7,0.8,0.9,1},{27,39,51,63,75,87,99,111,123,135}),""),"")</f>
        <v/>
      </c>
      <c r="AA415" s="132">
        <f t="shared" si="51"/>
        <v>0</v>
      </c>
      <c r="AB415" s="132" t="str">
        <f t="shared" si="52"/>
        <v>00</v>
      </c>
      <c r="AC415" s="82" t="e">
        <f>VLOOKUP(AB415,'AMI Ref'!T:U,2,FALSE)</f>
        <v>#N/A</v>
      </c>
      <c r="AD415" s="124"/>
      <c r="AE415" s="81" t="str">
        <f>_xlfn.IFNA(IF($D415=0,IF($J415="Not Paid by Tenant",0,INDEX('AMI Ref'!$K$5:$N$5,MATCH($J415,{"Oil","Gas","Electric - Other","ELECTRIC - HEAT PUMP"},0))),0),"")</f>
        <v/>
      </c>
      <c r="AF415" s="81">
        <f>_xlfn.IFNA(IF($D415=1,IF($J415="Not Paid by Tenant",0,INDEX('AMI Ref'!$K$6:$N$6,MATCH($J415,{"Oil","Gas","Electric - Other","ELECTRIC - HEAT PUMP"},0))),0),"")</f>
        <v>0</v>
      </c>
      <c r="AG415" s="81">
        <f>_xlfn.IFNA(IF($D415=2,IF($J415="Not Paid by Tenant",0,INDEX('AMI Ref'!$K$7:$N$7,MATCH($J415,{"Oil","Gas","Electric - Other","ELECTRIC - HEAT PUMP"},0))),0),"")</f>
        <v>0</v>
      </c>
      <c r="AH415" s="81">
        <f>_xlfn.IFNA(IF($D415=3,IF($J415="Not Paid by Tenant",0,INDEX('AMI Ref'!$K$8:$N$8,MATCH($J415,{"Oil","Gas","Electric - Other","ELECTRIC - HEAT PUMP"},0))),0),"")</f>
        <v>0</v>
      </c>
      <c r="AI415" s="81">
        <f>_xlfn.IFNA(IF($D415=4,IF($J415="Not Paid by Tenant",0,INDEX('AMI Ref'!$K$9:$N$9,MATCH($J415,{"Oil","Gas","Electric - Other","ELECTRIC - HEAT PUMP"},0))),0),"")</f>
        <v>0</v>
      </c>
      <c r="AJ415" s="81">
        <f>_xlfn.IFNA(IF($D415=5,IF($J415="Not Paid by Tenant",0,INDEX('AMI Ref'!$K$10:$N$10,MATCH($J415,{"Oil","Gas","Electric - Other","ELECTRIC - HEAT PUMP"},0))),0),"")</f>
        <v>0</v>
      </c>
      <c r="AK415" s="128"/>
      <c r="AL415" s="81" t="str">
        <f>_xlfn.IFNA(IF($D415=0,IF($K415="Not Paid by Tenant",0,INDEX('AMI Ref'!$O$5:$R$5,MATCH($K415,{"Oil","Gas","Electric - Other","Electric ccASHP - split"},0))),0),"")</f>
        <v/>
      </c>
      <c r="AM415" s="81">
        <f>_xlfn.IFNA(IF($D415=1,IF($K415="Not Paid by Tenant",0,INDEX('AMI Ref'!$O$6:$R$6,MATCH($K415,{"Oil","Gas","Electric - Other","Electric ccASHP - split"},0))),0),"")</f>
        <v>0</v>
      </c>
      <c r="AN415" s="81">
        <f>_xlfn.IFNA(IF($D415=2,IF($K415="Not Paid by Tenant",0,INDEX('AMI Ref'!$O$7:$R$7,MATCH($K415,{"Oil","Gas","Electric - Other","Electric ccASHP - split"},0))),0),"")</f>
        <v>0</v>
      </c>
      <c r="AO415" s="81">
        <f>_xlfn.IFNA(IF($D415=3,IF($K415="Not Paid by Tenant",0,INDEX('AMI Ref'!$O$8:$R$8,MATCH($K415,{"Oil","Gas","Electric - Other","Electric ccASHP - split"},0))),0),"")</f>
        <v>0</v>
      </c>
      <c r="AP415" s="81">
        <f>_xlfn.IFNA(IF($D415=4,IF($K415="Not Paid by Tenant",0,INDEX('AMI Ref'!$O$9:$R$9,MATCH($K415,{"Oil","Gas","Electric - Other","Electric ccASHP - split"},0))),0),"")</f>
        <v>0</v>
      </c>
      <c r="AQ415" s="81">
        <f>_xlfn.IFNA(IF($D415=5,IF($K415="Not Paid by Tenant",0,INDEX('AMI Ref'!$O$10:$R$10,MATCH($K415,{"Oil","Gas","Electric - Other","Electric ccASHP - split"},0))),0),"")</f>
        <v>0</v>
      </c>
      <c r="AR415" s="124">
        <f t="shared" si="53"/>
        <v>0</v>
      </c>
      <c r="AS415" s="123" t="e">
        <f t="shared" si="54"/>
        <v>#N/A</v>
      </c>
    </row>
    <row r="416" spans="1:45" ht="12.95" customHeight="1" x14ac:dyDescent="0.2">
      <c r="A416" s="130">
        <v>414</v>
      </c>
      <c r="B416" s="177">
        <f>IF(OR(COUNTIF($B$2:$B415,Input!$F432)&lt;1,COUNTIF($O$2:$O415,Input!$C432)&lt;1),Input!F432,0)</f>
        <v>0</v>
      </c>
      <c r="C416" s="177">
        <f>IF(OR(COUNTIF($B$2:$B415,Input!$F432)&lt;1,COUNTIF($O$2:$O415,Input!$C432)&lt;1),Input!G432,0)</f>
        <v>0</v>
      </c>
      <c r="D416" s="177">
        <f>IF(OR(COUNTIF($B$2:$B415,Input!$F432)&lt;1,COUNTIF($O$2:$O415,Input!$C432)&lt;1),Input!H432,0)</f>
        <v>0</v>
      </c>
      <c r="E416" s="177">
        <f>IF(OR(COUNTIF($B$2:$B415,Input!$F432)&lt;1,COUNTIF($O$2:$O415,Input!$C432)&lt;1),Input!I432,0)</f>
        <v>0</v>
      </c>
      <c r="F416" s="177">
        <f>IF(OR(COUNTIF($B$2:$B415,Input!$F432)&lt;1,COUNTIF($O$2:$O415,Input!$C432)&lt;1),Input!J432,0)</f>
        <v>0</v>
      </c>
      <c r="G416" s="177">
        <f>IF(OR(COUNTIF($B$2:$B415,Input!$F432)&lt;1,COUNTIF($O$2:$O415,Input!$C432)&lt;1),Input!K432,0)</f>
        <v>0</v>
      </c>
      <c r="H416" s="177">
        <f>IF(OR(COUNTIF($B$2:$B415,Input!$F432)&lt;1,COUNTIF($O$2:$O415,Input!$C432)&lt;1),Input!L432,0)</f>
        <v>0</v>
      </c>
      <c r="I416" s="177">
        <f>IF(OR(COUNTIF($B$2:$B415,Input!$F432)&lt;1,COUNTIF($O$2:$O415,Input!$C432)&lt;1),Input!M432,0)</f>
        <v>0</v>
      </c>
      <c r="J416" s="177">
        <f>IF(OR(COUNTIF($B$2:$B415,Input!$F432)&lt;1,COUNTIF($O$2:$O415,Input!$C432)&lt;1),Input!N432,0)</f>
        <v>0</v>
      </c>
      <c r="K416" s="177">
        <f>IF(OR(COUNTIF($B$2:$B415,Input!$F432)&lt;1,COUNTIF($O$2:$O415,Input!$C432)&lt;1),Input!O432,0)</f>
        <v>0</v>
      </c>
      <c r="L416" s="177">
        <f>IF(OR(COUNTIF($B$2:$B415,Input!$F432)&lt;1,COUNTIF($O$2:$O415,Input!$C432)&lt;1),Input!P432,0)</f>
        <v>0</v>
      </c>
      <c r="M416" s="129" t="str">
        <f t="shared" si="50"/>
        <v/>
      </c>
      <c r="N416" s="161">
        <f t="shared" si="56"/>
        <v>0</v>
      </c>
      <c r="O416" s="168">
        <f>Input!C432</f>
        <v>0</v>
      </c>
      <c r="P416" s="168"/>
      <c r="R416" s="131">
        <f t="shared" si="57"/>
        <v>0</v>
      </c>
      <c r="S416" s="133" t="str">
        <f t="shared" si="55"/>
        <v xml:space="preserve"> </v>
      </c>
      <c r="T416" s="133"/>
      <c r="U416" s="132" t="str">
        <f>_xlfn.IFNA(IF($D416=0,LOOKUP($F416,{0.1,0.2,0.3,0.4,0.5,0.6,0.7,0.8,0.9,1},{22,34,46,58,70,82,94,106,118,130}),""),"")</f>
        <v/>
      </c>
      <c r="V416" s="132" t="str">
        <f>_xlfn.IFNA(IF($D416=1,LOOKUP($F416,{0.1,0.2,0.3,0.4,0.5,0.6,0.7,0.8,0.9,1},{23,35,47,59,71,83,95,107,119,131}),""),"")</f>
        <v/>
      </c>
      <c r="W416" s="132" t="str">
        <f>_xlfn.IFNA(IF($D416=2,LOOKUP($F416,{0.1,0.2,0.3,0.4,0.5,0.6,0.7,0.8,0.9,1},{24,36,48,60,72,84,96,108,120,132}),""),"")</f>
        <v/>
      </c>
      <c r="X416" s="132" t="str">
        <f>_xlfn.IFNA(IF($D416=3,LOOKUP($F416,{0.1,0.2,0.3,0.4,0.5,0.6,0.7,0.8,0.9,1},{25,37,49,61,73,85,97,109,121,133}),""),"")</f>
        <v/>
      </c>
      <c r="Y416" s="132" t="str">
        <f>_xlfn.IFNA(IF($D416=4,LOOKUP($F416,{0.1,0.2,0.3,0.4,0.5,0.6,0.7,0.8,0.9,1},{26,38,50,62,74,86,98,110,122,134}),""),"")</f>
        <v/>
      </c>
      <c r="Z416" s="132" t="str">
        <f>_xlfn.IFNA(IF($D416=5,LOOKUP($F416,{0.1,0.2,0.3,0.4,0.5,0.6,0.7,0.8,0.9,1},{27,39,51,63,75,87,99,111,123,135}),""),"")</f>
        <v/>
      </c>
      <c r="AA416" s="132">
        <f t="shared" si="51"/>
        <v>0</v>
      </c>
      <c r="AB416" s="132" t="str">
        <f t="shared" si="52"/>
        <v>00</v>
      </c>
      <c r="AC416" s="82" t="e">
        <f>VLOOKUP(AB416,'AMI Ref'!T:U,2,FALSE)</f>
        <v>#N/A</v>
      </c>
      <c r="AD416" s="124"/>
      <c r="AE416" s="81" t="str">
        <f>_xlfn.IFNA(IF($D416=0,IF($J416="Not Paid by Tenant",0,INDEX('AMI Ref'!$K$5:$N$5,MATCH($J416,{"Oil","Gas","Electric - Other","ELECTRIC - HEAT PUMP"},0))),0),"")</f>
        <v/>
      </c>
      <c r="AF416" s="81">
        <f>_xlfn.IFNA(IF($D416=1,IF($J416="Not Paid by Tenant",0,INDEX('AMI Ref'!$K$6:$N$6,MATCH($J416,{"Oil","Gas","Electric - Other","ELECTRIC - HEAT PUMP"},0))),0),"")</f>
        <v>0</v>
      </c>
      <c r="AG416" s="81">
        <f>_xlfn.IFNA(IF($D416=2,IF($J416="Not Paid by Tenant",0,INDEX('AMI Ref'!$K$7:$N$7,MATCH($J416,{"Oil","Gas","Electric - Other","ELECTRIC - HEAT PUMP"},0))),0),"")</f>
        <v>0</v>
      </c>
      <c r="AH416" s="81">
        <f>_xlfn.IFNA(IF($D416=3,IF($J416="Not Paid by Tenant",0,INDEX('AMI Ref'!$K$8:$N$8,MATCH($J416,{"Oil","Gas","Electric - Other","ELECTRIC - HEAT PUMP"},0))),0),"")</f>
        <v>0</v>
      </c>
      <c r="AI416" s="81">
        <f>_xlfn.IFNA(IF($D416=4,IF($J416="Not Paid by Tenant",0,INDEX('AMI Ref'!$K$9:$N$9,MATCH($J416,{"Oil","Gas","Electric - Other","ELECTRIC - HEAT PUMP"},0))),0),"")</f>
        <v>0</v>
      </c>
      <c r="AJ416" s="81">
        <f>_xlfn.IFNA(IF($D416=5,IF($J416="Not Paid by Tenant",0,INDEX('AMI Ref'!$K$10:$N$10,MATCH($J416,{"Oil","Gas","Electric - Other","ELECTRIC - HEAT PUMP"},0))),0),"")</f>
        <v>0</v>
      </c>
      <c r="AK416" s="128"/>
      <c r="AL416" s="81" t="str">
        <f>_xlfn.IFNA(IF($D416=0,IF($K416="Not Paid by Tenant",0,INDEX('AMI Ref'!$O$5:$R$5,MATCH($K416,{"Oil","Gas","Electric - Other","Electric ccASHP - split"},0))),0),"")</f>
        <v/>
      </c>
      <c r="AM416" s="81">
        <f>_xlfn.IFNA(IF($D416=1,IF($K416="Not Paid by Tenant",0,INDEX('AMI Ref'!$O$6:$R$6,MATCH($K416,{"Oil","Gas","Electric - Other","Electric ccASHP - split"},0))),0),"")</f>
        <v>0</v>
      </c>
      <c r="AN416" s="81">
        <f>_xlfn.IFNA(IF($D416=2,IF($K416="Not Paid by Tenant",0,INDEX('AMI Ref'!$O$7:$R$7,MATCH($K416,{"Oil","Gas","Electric - Other","Electric ccASHP - split"},0))),0),"")</f>
        <v>0</v>
      </c>
      <c r="AO416" s="81">
        <f>_xlfn.IFNA(IF($D416=3,IF($K416="Not Paid by Tenant",0,INDEX('AMI Ref'!$O$8:$R$8,MATCH($K416,{"Oil","Gas","Electric - Other","Electric ccASHP - split"},0))),0),"")</f>
        <v>0</v>
      </c>
      <c r="AP416" s="81">
        <f>_xlfn.IFNA(IF($D416=4,IF($K416="Not Paid by Tenant",0,INDEX('AMI Ref'!$O$9:$R$9,MATCH($K416,{"Oil","Gas","Electric - Other","Electric ccASHP - split"},0))),0),"")</f>
        <v>0</v>
      </c>
      <c r="AQ416" s="81">
        <f>_xlfn.IFNA(IF($D416=5,IF($K416="Not Paid by Tenant",0,INDEX('AMI Ref'!$O$10:$R$10,MATCH($K416,{"Oil","Gas","Electric - Other","Electric ccASHP - split"},0))),0),"")</f>
        <v>0</v>
      </c>
      <c r="AR416" s="124">
        <f t="shared" si="53"/>
        <v>0</v>
      </c>
      <c r="AS416" s="123" t="e">
        <f t="shared" si="54"/>
        <v>#N/A</v>
      </c>
    </row>
    <row r="417" spans="1:45" ht="12.95" customHeight="1" x14ac:dyDescent="0.2">
      <c r="A417" s="130">
        <v>415</v>
      </c>
      <c r="B417" s="177">
        <f>IF(OR(COUNTIF($B$2:$B416,Input!$F433)&lt;1,COUNTIF($O$2:$O416,Input!$C433)&lt;1),Input!F433,0)</f>
        <v>0</v>
      </c>
      <c r="C417" s="177">
        <f>IF(OR(COUNTIF($B$2:$B416,Input!$F433)&lt;1,COUNTIF($O$2:$O416,Input!$C433)&lt;1),Input!G433,0)</f>
        <v>0</v>
      </c>
      <c r="D417" s="177">
        <f>IF(OR(COUNTIF($B$2:$B416,Input!$F433)&lt;1,COUNTIF($O$2:$O416,Input!$C433)&lt;1),Input!H433,0)</f>
        <v>0</v>
      </c>
      <c r="E417" s="177">
        <f>IF(OR(COUNTIF($B$2:$B416,Input!$F433)&lt;1,COUNTIF($O$2:$O416,Input!$C433)&lt;1),Input!I433,0)</f>
        <v>0</v>
      </c>
      <c r="F417" s="177">
        <f>IF(OR(COUNTIF($B$2:$B416,Input!$F433)&lt;1,COUNTIF($O$2:$O416,Input!$C433)&lt;1),Input!J433,0)</f>
        <v>0</v>
      </c>
      <c r="G417" s="177">
        <f>IF(OR(COUNTIF($B$2:$B416,Input!$F433)&lt;1,COUNTIF($O$2:$O416,Input!$C433)&lt;1),Input!K433,0)</f>
        <v>0</v>
      </c>
      <c r="H417" s="177">
        <f>IF(OR(COUNTIF($B$2:$B416,Input!$F433)&lt;1,COUNTIF($O$2:$O416,Input!$C433)&lt;1),Input!L433,0)</f>
        <v>0</v>
      </c>
      <c r="I417" s="177">
        <f>IF(OR(COUNTIF($B$2:$B416,Input!$F433)&lt;1,COUNTIF($O$2:$O416,Input!$C433)&lt;1),Input!M433,0)</f>
        <v>0</v>
      </c>
      <c r="J417" s="177">
        <f>IF(OR(COUNTIF($B$2:$B416,Input!$F433)&lt;1,COUNTIF($O$2:$O416,Input!$C433)&lt;1),Input!N433,0)</f>
        <v>0</v>
      </c>
      <c r="K417" s="177">
        <f>IF(OR(COUNTIF($B$2:$B416,Input!$F433)&lt;1,COUNTIF($O$2:$O416,Input!$C433)&lt;1),Input!O433,0)</f>
        <v>0</v>
      </c>
      <c r="L417" s="177">
        <f>IF(OR(COUNTIF($B$2:$B416,Input!$F433)&lt;1,COUNTIF($O$2:$O416,Input!$C433)&lt;1),Input!P433,0)</f>
        <v>0</v>
      </c>
      <c r="M417" s="129" t="str">
        <f t="shared" si="50"/>
        <v/>
      </c>
      <c r="N417" s="161">
        <f t="shared" si="56"/>
        <v>0</v>
      </c>
      <c r="O417" s="168">
        <f>Input!C433</f>
        <v>0</v>
      </c>
      <c r="P417" s="168"/>
      <c r="R417" s="131">
        <f t="shared" si="57"/>
        <v>0</v>
      </c>
      <c r="S417" s="133" t="str">
        <f t="shared" si="55"/>
        <v xml:space="preserve"> </v>
      </c>
      <c r="T417" s="133"/>
      <c r="U417" s="132" t="str">
        <f>_xlfn.IFNA(IF($D417=0,LOOKUP($F417,{0.1,0.2,0.3,0.4,0.5,0.6,0.7,0.8,0.9,1},{22,34,46,58,70,82,94,106,118,130}),""),"")</f>
        <v/>
      </c>
      <c r="V417" s="132" t="str">
        <f>_xlfn.IFNA(IF($D417=1,LOOKUP($F417,{0.1,0.2,0.3,0.4,0.5,0.6,0.7,0.8,0.9,1},{23,35,47,59,71,83,95,107,119,131}),""),"")</f>
        <v/>
      </c>
      <c r="W417" s="132" t="str">
        <f>_xlfn.IFNA(IF($D417=2,LOOKUP($F417,{0.1,0.2,0.3,0.4,0.5,0.6,0.7,0.8,0.9,1},{24,36,48,60,72,84,96,108,120,132}),""),"")</f>
        <v/>
      </c>
      <c r="X417" s="132" t="str">
        <f>_xlfn.IFNA(IF($D417=3,LOOKUP($F417,{0.1,0.2,0.3,0.4,0.5,0.6,0.7,0.8,0.9,1},{25,37,49,61,73,85,97,109,121,133}),""),"")</f>
        <v/>
      </c>
      <c r="Y417" s="132" t="str">
        <f>_xlfn.IFNA(IF($D417=4,LOOKUP($F417,{0.1,0.2,0.3,0.4,0.5,0.6,0.7,0.8,0.9,1},{26,38,50,62,74,86,98,110,122,134}),""),"")</f>
        <v/>
      </c>
      <c r="Z417" s="132" t="str">
        <f>_xlfn.IFNA(IF($D417=5,LOOKUP($F417,{0.1,0.2,0.3,0.4,0.5,0.6,0.7,0.8,0.9,1},{27,39,51,63,75,87,99,111,123,135}),""),"")</f>
        <v/>
      </c>
      <c r="AA417" s="132">
        <f t="shared" si="51"/>
        <v>0</v>
      </c>
      <c r="AB417" s="132" t="str">
        <f t="shared" si="52"/>
        <v>00</v>
      </c>
      <c r="AC417" s="82" t="e">
        <f>VLOOKUP(AB417,'AMI Ref'!T:U,2,FALSE)</f>
        <v>#N/A</v>
      </c>
      <c r="AD417" s="124"/>
      <c r="AE417" s="81" t="str">
        <f>_xlfn.IFNA(IF($D417=0,IF($J417="Not Paid by Tenant",0,INDEX('AMI Ref'!$K$5:$N$5,MATCH($J417,{"Oil","Gas","Electric - Other","ELECTRIC - HEAT PUMP"},0))),0),"")</f>
        <v/>
      </c>
      <c r="AF417" s="81">
        <f>_xlfn.IFNA(IF($D417=1,IF($J417="Not Paid by Tenant",0,INDEX('AMI Ref'!$K$6:$N$6,MATCH($J417,{"Oil","Gas","Electric - Other","ELECTRIC - HEAT PUMP"},0))),0),"")</f>
        <v>0</v>
      </c>
      <c r="AG417" s="81">
        <f>_xlfn.IFNA(IF($D417=2,IF($J417="Not Paid by Tenant",0,INDEX('AMI Ref'!$K$7:$N$7,MATCH($J417,{"Oil","Gas","Electric - Other","ELECTRIC - HEAT PUMP"},0))),0),"")</f>
        <v>0</v>
      </c>
      <c r="AH417" s="81">
        <f>_xlfn.IFNA(IF($D417=3,IF($J417="Not Paid by Tenant",0,INDEX('AMI Ref'!$K$8:$N$8,MATCH($J417,{"Oil","Gas","Electric - Other","ELECTRIC - HEAT PUMP"},0))),0),"")</f>
        <v>0</v>
      </c>
      <c r="AI417" s="81">
        <f>_xlfn.IFNA(IF($D417=4,IF($J417="Not Paid by Tenant",0,INDEX('AMI Ref'!$K$9:$N$9,MATCH($J417,{"Oil","Gas","Electric - Other","ELECTRIC - HEAT PUMP"},0))),0),"")</f>
        <v>0</v>
      </c>
      <c r="AJ417" s="81">
        <f>_xlfn.IFNA(IF($D417=5,IF($J417="Not Paid by Tenant",0,INDEX('AMI Ref'!$K$10:$N$10,MATCH($J417,{"Oil","Gas","Electric - Other","ELECTRIC - HEAT PUMP"},0))),0),"")</f>
        <v>0</v>
      </c>
      <c r="AK417" s="128"/>
      <c r="AL417" s="81" t="str">
        <f>_xlfn.IFNA(IF($D417=0,IF($K417="Not Paid by Tenant",0,INDEX('AMI Ref'!$O$5:$R$5,MATCH($K417,{"Oil","Gas","Electric - Other","Electric ccASHP - split"},0))),0),"")</f>
        <v/>
      </c>
      <c r="AM417" s="81">
        <f>_xlfn.IFNA(IF($D417=1,IF($K417="Not Paid by Tenant",0,INDEX('AMI Ref'!$O$6:$R$6,MATCH($K417,{"Oil","Gas","Electric - Other","Electric ccASHP - split"},0))),0),"")</f>
        <v>0</v>
      </c>
      <c r="AN417" s="81">
        <f>_xlfn.IFNA(IF($D417=2,IF($K417="Not Paid by Tenant",0,INDEX('AMI Ref'!$O$7:$R$7,MATCH($K417,{"Oil","Gas","Electric - Other","Electric ccASHP - split"},0))),0),"")</f>
        <v>0</v>
      </c>
      <c r="AO417" s="81">
        <f>_xlfn.IFNA(IF($D417=3,IF($K417="Not Paid by Tenant",0,INDEX('AMI Ref'!$O$8:$R$8,MATCH($K417,{"Oil","Gas","Electric - Other","Electric ccASHP - split"},0))),0),"")</f>
        <v>0</v>
      </c>
      <c r="AP417" s="81">
        <f>_xlfn.IFNA(IF($D417=4,IF($K417="Not Paid by Tenant",0,INDEX('AMI Ref'!$O$9:$R$9,MATCH($K417,{"Oil","Gas","Electric - Other","Electric ccASHP - split"},0))),0),"")</f>
        <v>0</v>
      </c>
      <c r="AQ417" s="81">
        <f>_xlfn.IFNA(IF($D417=5,IF($K417="Not Paid by Tenant",0,INDEX('AMI Ref'!$O$10:$R$10,MATCH($K417,{"Oil","Gas","Electric - Other","Electric ccASHP - split"},0))),0),"")</f>
        <v>0</v>
      </c>
      <c r="AR417" s="124">
        <f t="shared" si="53"/>
        <v>0</v>
      </c>
      <c r="AS417" s="123" t="e">
        <f t="shared" si="54"/>
        <v>#N/A</v>
      </c>
    </row>
    <row r="418" spans="1:45" ht="12.95" customHeight="1" x14ac:dyDescent="0.2">
      <c r="A418" s="130">
        <v>416</v>
      </c>
      <c r="B418" s="177">
        <f>IF(OR(COUNTIF($B$2:$B417,Input!$F434)&lt;1,COUNTIF($O$2:$O417,Input!$C434)&lt;1),Input!F434,0)</f>
        <v>0</v>
      </c>
      <c r="C418" s="177">
        <f>IF(OR(COUNTIF($B$2:$B417,Input!$F434)&lt;1,COUNTIF($O$2:$O417,Input!$C434)&lt;1),Input!G434,0)</f>
        <v>0</v>
      </c>
      <c r="D418" s="177">
        <f>IF(OR(COUNTIF($B$2:$B417,Input!$F434)&lt;1,COUNTIF($O$2:$O417,Input!$C434)&lt;1),Input!H434,0)</f>
        <v>0</v>
      </c>
      <c r="E418" s="177">
        <f>IF(OR(COUNTIF($B$2:$B417,Input!$F434)&lt;1,COUNTIF($O$2:$O417,Input!$C434)&lt;1),Input!I434,0)</f>
        <v>0</v>
      </c>
      <c r="F418" s="177">
        <f>IF(OR(COUNTIF($B$2:$B417,Input!$F434)&lt;1,COUNTIF($O$2:$O417,Input!$C434)&lt;1),Input!J434,0)</f>
        <v>0</v>
      </c>
      <c r="G418" s="177">
        <f>IF(OR(COUNTIF($B$2:$B417,Input!$F434)&lt;1,COUNTIF($O$2:$O417,Input!$C434)&lt;1),Input!K434,0)</f>
        <v>0</v>
      </c>
      <c r="H418" s="177">
        <f>IF(OR(COUNTIF($B$2:$B417,Input!$F434)&lt;1,COUNTIF($O$2:$O417,Input!$C434)&lt;1),Input!L434,0)</f>
        <v>0</v>
      </c>
      <c r="I418" s="177">
        <f>IF(OR(COUNTIF($B$2:$B417,Input!$F434)&lt;1,COUNTIF($O$2:$O417,Input!$C434)&lt;1),Input!M434,0)</f>
        <v>0</v>
      </c>
      <c r="J418" s="177">
        <f>IF(OR(COUNTIF($B$2:$B417,Input!$F434)&lt;1,COUNTIF($O$2:$O417,Input!$C434)&lt;1),Input!N434,0)</f>
        <v>0</v>
      </c>
      <c r="K418" s="177">
        <f>IF(OR(COUNTIF($B$2:$B417,Input!$F434)&lt;1,COUNTIF($O$2:$O417,Input!$C434)&lt;1),Input!O434,0)</f>
        <v>0</v>
      </c>
      <c r="L418" s="177">
        <f>IF(OR(COUNTIF($B$2:$B417,Input!$F434)&lt;1,COUNTIF($O$2:$O417,Input!$C434)&lt;1),Input!P434,0)</f>
        <v>0</v>
      </c>
      <c r="M418" s="129" t="str">
        <f t="shared" si="50"/>
        <v/>
      </c>
      <c r="N418" s="161">
        <f t="shared" si="56"/>
        <v>0</v>
      </c>
      <c r="O418" s="168">
        <f>Input!C434</f>
        <v>0</v>
      </c>
      <c r="P418" s="168"/>
      <c r="R418" s="131">
        <f t="shared" si="57"/>
        <v>0</v>
      </c>
      <c r="S418" s="133" t="str">
        <f t="shared" si="55"/>
        <v xml:space="preserve"> </v>
      </c>
      <c r="T418" s="133"/>
      <c r="U418" s="132" t="str">
        <f>_xlfn.IFNA(IF($D418=0,LOOKUP($F418,{0.1,0.2,0.3,0.4,0.5,0.6,0.7,0.8,0.9,1},{22,34,46,58,70,82,94,106,118,130}),""),"")</f>
        <v/>
      </c>
      <c r="V418" s="132" t="str">
        <f>_xlfn.IFNA(IF($D418=1,LOOKUP($F418,{0.1,0.2,0.3,0.4,0.5,0.6,0.7,0.8,0.9,1},{23,35,47,59,71,83,95,107,119,131}),""),"")</f>
        <v/>
      </c>
      <c r="W418" s="132" t="str">
        <f>_xlfn.IFNA(IF($D418=2,LOOKUP($F418,{0.1,0.2,0.3,0.4,0.5,0.6,0.7,0.8,0.9,1},{24,36,48,60,72,84,96,108,120,132}),""),"")</f>
        <v/>
      </c>
      <c r="X418" s="132" t="str">
        <f>_xlfn.IFNA(IF($D418=3,LOOKUP($F418,{0.1,0.2,0.3,0.4,0.5,0.6,0.7,0.8,0.9,1},{25,37,49,61,73,85,97,109,121,133}),""),"")</f>
        <v/>
      </c>
      <c r="Y418" s="132" t="str">
        <f>_xlfn.IFNA(IF($D418=4,LOOKUP($F418,{0.1,0.2,0.3,0.4,0.5,0.6,0.7,0.8,0.9,1},{26,38,50,62,74,86,98,110,122,134}),""),"")</f>
        <v/>
      </c>
      <c r="Z418" s="132" t="str">
        <f>_xlfn.IFNA(IF($D418=5,LOOKUP($F418,{0.1,0.2,0.3,0.4,0.5,0.6,0.7,0.8,0.9,1},{27,39,51,63,75,87,99,111,123,135}),""),"")</f>
        <v/>
      </c>
      <c r="AA418" s="132">
        <f t="shared" si="51"/>
        <v>0</v>
      </c>
      <c r="AB418" s="132" t="str">
        <f t="shared" si="52"/>
        <v>00</v>
      </c>
      <c r="AC418" s="82" t="e">
        <f>VLOOKUP(AB418,'AMI Ref'!T:U,2,FALSE)</f>
        <v>#N/A</v>
      </c>
      <c r="AD418" s="124"/>
      <c r="AE418" s="81" t="str">
        <f>_xlfn.IFNA(IF($D418=0,IF($J418="Not Paid by Tenant",0,INDEX('AMI Ref'!$K$5:$N$5,MATCH($J418,{"Oil","Gas","Electric - Other","ELECTRIC - HEAT PUMP"},0))),0),"")</f>
        <v/>
      </c>
      <c r="AF418" s="81">
        <f>_xlfn.IFNA(IF($D418=1,IF($J418="Not Paid by Tenant",0,INDEX('AMI Ref'!$K$6:$N$6,MATCH($J418,{"Oil","Gas","Electric - Other","ELECTRIC - HEAT PUMP"},0))),0),"")</f>
        <v>0</v>
      </c>
      <c r="AG418" s="81">
        <f>_xlfn.IFNA(IF($D418=2,IF($J418="Not Paid by Tenant",0,INDEX('AMI Ref'!$K$7:$N$7,MATCH($J418,{"Oil","Gas","Electric - Other","ELECTRIC - HEAT PUMP"},0))),0),"")</f>
        <v>0</v>
      </c>
      <c r="AH418" s="81">
        <f>_xlfn.IFNA(IF($D418=3,IF($J418="Not Paid by Tenant",0,INDEX('AMI Ref'!$K$8:$N$8,MATCH($J418,{"Oil","Gas","Electric - Other","ELECTRIC - HEAT PUMP"},0))),0),"")</f>
        <v>0</v>
      </c>
      <c r="AI418" s="81">
        <f>_xlfn.IFNA(IF($D418=4,IF($J418="Not Paid by Tenant",0,INDEX('AMI Ref'!$K$9:$N$9,MATCH($J418,{"Oil","Gas","Electric - Other","ELECTRIC - HEAT PUMP"},0))),0),"")</f>
        <v>0</v>
      </c>
      <c r="AJ418" s="81">
        <f>_xlfn.IFNA(IF($D418=5,IF($J418="Not Paid by Tenant",0,INDEX('AMI Ref'!$K$10:$N$10,MATCH($J418,{"Oil","Gas","Electric - Other","ELECTRIC - HEAT PUMP"},0))),0),"")</f>
        <v>0</v>
      </c>
      <c r="AK418" s="128"/>
      <c r="AL418" s="81" t="str">
        <f>_xlfn.IFNA(IF($D418=0,IF($K418="Not Paid by Tenant",0,INDEX('AMI Ref'!$O$5:$R$5,MATCH($K418,{"Oil","Gas","Electric - Other","Electric ccASHP - split"},0))),0),"")</f>
        <v/>
      </c>
      <c r="AM418" s="81">
        <f>_xlfn.IFNA(IF($D418=1,IF($K418="Not Paid by Tenant",0,INDEX('AMI Ref'!$O$6:$R$6,MATCH($K418,{"Oil","Gas","Electric - Other","Electric ccASHP - split"},0))),0),"")</f>
        <v>0</v>
      </c>
      <c r="AN418" s="81">
        <f>_xlfn.IFNA(IF($D418=2,IF($K418="Not Paid by Tenant",0,INDEX('AMI Ref'!$O$7:$R$7,MATCH($K418,{"Oil","Gas","Electric - Other","Electric ccASHP - split"},0))),0),"")</f>
        <v>0</v>
      </c>
      <c r="AO418" s="81">
        <f>_xlfn.IFNA(IF($D418=3,IF($K418="Not Paid by Tenant",0,INDEX('AMI Ref'!$O$8:$R$8,MATCH($K418,{"Oil","Gas","Electric - Other","Electric ccASHP - split"},0))),0),"")</f>
        <v>0</v>
      </c>
      <c r="AP418" s="81">
        <f>_xlfn.IFNA(IF($D418=4,IF($K418="Not Paid by Tenant",0,INDEX('AMI Ref'!$O$9:$R$9,MATCH($K418,{"Oil","Gas","Electric - Other","Electric ccASHP - split"},0))),0),"")</f>
        <v>0</v>
      </c>
      <c r="AQ418" s="81">
        <f>_xlfn.IFNA(IF($D418=5,IF($K418="Not Paid by Tenant",0,INDEX('AMI Ref'!$O$10:$R$10,MATCH($K418,{"Oil","Gas","Electric - Other","Electric ccASHP - split"},0))),0),"")</f>
        <v>0</v>
      </c>
      <c r="AR418" s="124">
        <f t="shared" si="53"/>
        <v>0</v>
      </c>
      <c r="AS418" s="123" t="e">
        <f t="shared" si="54"/>
        <v>#N/A</v>
      </c>
    </row>
    <row r="419" spans="1:45" ht="12.95" customHeight="1" x14ac:dyDescent="0.2">
      <c r="A419" s="130">
        <v>417</v>
      </c>
      <c r="B419" s="177">
        <f>IF(OR(COUNTIF($B$2:$B418,Input!$F435)&lt;1,COUNTIF($O$2:$O418,Input!$C435)&lt;1),Input!F435,0)</f>
        <v>0</v>
      </c>
      <c r="C419" s="177">
        <f>IF(OR(COUNTIF($B$2:$B418,Input!$F435)&lt;1,COUNTIF($O$2:$O418,Input!$C435)&lt;1),Input!G435,0)</f>
        <v>0</v>
      </c>
      <c r="D419" s="177">
        <f>IF(OR(COUNTIF($B$2:$B418,Input!$F435)&lt;1,COUNTIF($O$2:$O418,Input!$C435)&lt;1),Input!H435,0)</f>
        <v>0</v>
      </c>
      <c r="E419" s="177">
        <f>IF(OR(COUNTIF($B$2:$B418,Input!$F435)&lt;1,COUNTIF($O$2:$O418,Input!$C435)&lt;1),Input!I435,0)</f>
        <v>0</v>
      </c>
      <c r="F419" s="177">
        <f>IF(OR(COUNTIF($B$2:$B418,Input!$F435)&lt;1,COUNTIF($O$2:$O418,Input!$C435)&lt;1),Input!J435,0)</f>
        <v>0</v>
      </c>
      <c r="G419" s="177">
        <f>IF(OR(COUNTIF($B$2:$B418,Input!$F435)&lt;1,COUNTIF($O$2:$O418,Input!$C435)&lt;1),Input!K435,0)</f>
        <v>0</v>
      </c>
      <c r="H419" s="177">
        <f>IF(OR(COUNTIF($B$2:$B418,Input!$F435)&lt;1,COUNTIF($O$2:$O418,Input!$C435)&lt;1),Input!L435,0)</f>
        <v>0</v>
      </c>
      <c r="I419" s="177">
        <f>IF(OR(COUNTIF($B$2:$B418,Input!$F435)&lt;1,COUNTIF($O$2:$O418,Input!$C435)&lt;1),Input!M435,0)</f>
        <v>0</v>
      </c>
      <c r="J419" s="177">
        <f>IF(OR(COUNTIF($B$2:$B418,Input!$F435)&lt;1,COUNTIF($O$2:$O418,Input!$C435)&lt;1),Input!N435,0)</f>
        <v>0</v>
      </c>
      <c r="K419" s="177">
        <f>IF(OR(COUNTIF($B$2:$B418,Input!$F435)&lt;1,COUNTIF($O$2:$O418,Input!$C435)&lt;1),Input!O435,0)</f>
        <v>0</v>
      </c>
      <c r="L419" s="177">
        <f>IF(OR(COUNTIF($B$2:$B418,Input!$F435)&lt;1,COUNTIF($O$2:$O418,Input!$C435)&lt;1),Input!P435,0)</f>
        <v>0</v>
      </c>
      <c r="M419" s="129" t="str">
        <f t="shared" si="50"/>
        <v/>
      </c>
      <c r="N419" s="161">
        <f t="shared" si="56"/>
        <v>0</v>
      </c>
      <c r="O419" s="168">
        <f>Input!C435</f>
        <v>0</v>
      </c>
      <c r="P419" s="168"/>
      <c r="R419" s="131">
        <f t="shared" si="57"/>
        <v>0</v>
      </c>
      <c r="S419" s="133" t="str">
        <f t="shared" si="55"/>
        <v xml:space="preserve"> </v>
      </c>
      <c r="T419" s="133"/>
      <c r="U419" s="132" t="str">
        <f>_xlfn.IFNA(IF($D419=0,LOOKUP($F419,{0.1,0.2,0.3,0.4,0.5,0.6,0.7,0.8,0.9,1},{22,34,46,58,70,82,94,106,118,130}),""),"")</f>
        <v/>
      </c>
      <c r="V419" s="132" t="str">
        <f>_xlfn.IFNA(IF($D419=1,LOOKUP($F419,{0.1,0.2,0.3,0.4,0.5,0.6,0.7,0.8,0.9,1},{23,35,47,59,71,83,95,107,119,131}),""),"")</f>
        <v/>
      </c>
      <c r="W419" s="132" t="str">
        <f>_xlfn.IFNA(IF($D419=2,LOOKUP($F419,{0.1,0.2,0.3,0.4,0.5,0.6,0.7,0.8,0.9,1},{24,36,48,60,72,84,96,108,120,132}),""),"")</f>
        <v/>
      </c>
      <c r="X419" s="132" t="str">
        <f>_xlfn.IFNA(IF($D419=3,LOOKUP($F419,{0.1,0.2,0.3,0.4,0.5,0.6,0.7,0.8,0.9,1},{25,37,49,61,73,85,97,109,121,133}),""),"")</f>
        <v/>
      </c>
      <c r="Y419" s="132" t="str">
        <f>_xlfn.IFNA(IF($D419=4,LOOKUP($F419,{0.1,0.2,0.3,0.4,0.5,0.6,0.7,0.8,0.9,1},{26,38,50,62,74,86,98,110,122,134}),""),"")</f>
        <v/>
      </c>
      <c r="Z419" s="132" t="str">
        <f>_xlfn.IFNA(IF($D419=5,LOOKUP($F419,{0.1,0.2,0.3,0.4,0.5,0.6,0.7,0.8,0.9,1},{27,39,51,63,75,87,99,111,123,135}),""),"")</f>
        <v/>
      </c>
      <c r="AA419" s="132">
        <f t="shared" si="51"/>
        <v>0</v>
      </c>
      <c r="AB419" s="132" t="str">
        <f t="shared" si="52"/>
        <v>00</v>
      </c>
      <c r="AC419" s="82" t="e">
        <f>VLOOKUP(AB419,'AMI Ref'!T:U,2,FALSE)</f>
        <v>#N/A</v>
      </c>
      <c r="AD419" s="124"/>
      <c r="AE419" s="81" t="str">
        <f>_xlfn.IFNA(IF($D419=0,IF($J419="Not Paid by Tenant",0,INDEX('AMI Ref'!$K$5:$N$5,MATCH($J419,{"Oil","Gas","Electric - Other","ELECTRIC - HEAT PUMP"},0))),0),"")</f>
        <v/>
      </c>
      <c r="AF419" s="81">
        <f>_xlfn.IFNA(IF($D419=1,IF($J419="Not Paid by Tenant",0,INDEX('AMI Ref'!$K$6:$N$6,MATCH($J419,{"Oil","Gas","Electric - Other","ELECTRIC - HEAT PUMP"},0))),0),"")</f>
        <v>0</v>
      </c>
      <c r="AG419" s="81">
        <f>_xlfn.IFNA(IF($D419=2,IF($J419="Not Paid by Tenant",0,INDEX('AMI Ref'!$K$7:$N$7,MATCH($J419,{"Oil","Gas","Electric - Other","ELECTRIC - HEAT PUMP"},0))),0),"")</f>
        <v>0</v>
      </c>
      <c r="AH419" s="81">
        <f>_xlfn.IFNA(IF($D419=3,IF($J419="Not Paid by Tenant",0,INDEX('AMI Ref'!$K$8:$N$8,MATCH($J419,{"Oil","Gas","Electric - Other","ELECTRIC - HEAT PUMP"},0))),0),"")</f>
        <v>0</v>
      </c>
      <c r="AI419" s="81">
        <f>_xlfn.IFNA(IF($D419=4,IF($J419="Not Paid by Tenant",0,INDEX('AMI Ref'!$K$9:$N$9,MATCH($J419,{"Oil","Gas","Electric - Other","ELECTRIC - HEAT PUMP"},0))),0),"")</f>
        <v>0</v>
      </c>
      <c r="AJ419" s="81">
        <f>_xlfn.IFNA(IF($D419=5,IF($J419="Not Paid by Tenant",0,INDEX('AMI Ref'!$K$10:$N$10,MATCH($J419,{"Oil","Gas","Electric - Other","ELECTRIC - HEAT PUMP"},0))),0),"")</f>
        <v>0</v>
      </c>
      <c r="AK419" s="128"/>
      <c r="AL419" s="81" t="str">
        <f>_xlfn.IFNA(IF($D419=0,IF($K419="Not Paid by Tenant",0,INDEX('AMI Ref'!$O$5:$R$5,MATCH($K419,{"Oil","Gas","Electric - Other","Electric ccASHP - split"},0))),0),"")</f>
        <v/>
      </c>
      <c r="AM419" s="81">
        <f>_xlfn.IFNA(IF($D419=1,IF($K419="Not Paid by Tenant",0,INDEX('AMI Ref'!$O$6:$R$6,MATCH($K419,{"Oil","Gas","Electric - Other","Electric ccASHP - split"},0))),0),"")</f>
        <v>0</v>
      </c>
      <c r="AN419" s="81">
        <f>_xlfn.IFNA(IF($D419=2,IF($K419="Not Paid by Tenant",0,INDEX('AMI Ref'!$O$7:$R$7,MATCH($K419,{"Oil","Gas","Electric - Other","Electric ccASHP - split"},0))),0),"")</f>
        <v>0</v>
      </c>
      <c r="AO419" s="81">
        <f>_xlfn.IFNA(IF($D419=3,IF($K419="Not Paid by Tenant",0,INDEX('AMI Ref'!$O$8:$R$8,MATCH($K419,{"Oil","Gas","Electric - Other","Electric ccASHP - split"},0))),0),"")</f>
        <v>0</v>
      </c>
      <c r="AP419" s="81">
        <f>_xlfn.IFNA(IF($D419=4,IF($K419="Not Paid by Tenant",0,INDEX('AMI Ref'!$O$9:$R$9,MATCH($K419,{"Oil","Gas","Electric - Other","Electric ccASHP - split"},0))),0),"")</f>
        <v>0</v>
      </c>
      <c r="AQ419" s="81">
        <f>_xlfn.IFNA(IF($D419=5,IF($K419="Not Paid by Tenant",0,INDEX('AMI Ref'!$O$10:$R$10,MATCH($K419,{"Oil","Gas","Electric - Other","Electric ccASHP - split"},0))),0),"")</f>
        <v>0</v>
      </c>
      <c r="AR419" s="124">
        <f t="shared" si="53"/>
        <v>0</v>
      </c>
      <c r="AS419" s="123" t="e">
        <f t="shared" si="54"/>
        <v>#N/A</v>
      </c>
    </row>
    <row r="420" spans="1:45" ht="12.95" customHeight="1" x14ac:dyDescent="0.2">
      <c r="A420" s="130">
        <v>418</v>
      </c>
      <c r="B420" s="177">
        <f>IF(OR(COUNTIF($B$2:$B419,Input!$F436)&lt;1,COUNTIF($O$2:$O419,Input!$C436)&lt;1),Input!F436,0)</f>
        <v>0</v>
      </c>
      <c r="C420" s="177">
        <f>IF(OR(COUNTIF($B$2:$B419,Input!$F436)&lt;1,COUNTIF($O$2:$O419,Input!$C436)&lt;1),Input!G436,0)</f>
        <v>0</v>
      </c>
      <c r="D420" s="177">
        <f>IF(OR(COUNTIF($B$2:$B419,Input!$F436)&lt;1,COUNTIF($O$2:$O419,Input!$C436)&lt;1),Input!H436,0)</f>
        <v>0</v>
      </c>
      <c r="E420" s="177">
        <f>IF(OR(COUNTIF($B$2:$B419,Input!$F436)&lt;1,COUNTIF($O$2:$O419,Input!$C436)&lt;1),Input!I436,0)</f>
        <v>0</v>
      </c>
      <c r="F420" s="177">
        <f>IF(OR(COUNTIF($B$2:$B419,Input!$F436)&lt;1,COUNTIF($O$2:$O419,Input!$C436)&lt;1),Input!J436,0)</f>
        <v>0</v>
      </c>
      <c r="G420" s="177">
        <f>IF(OR(COUNTIF($B$2:$B419,Input!$F436)&lt;1,COUNTIF($O$2:$O419,Input!$C436)&lt;1),Input!K436,0)</f>
        <v>0</v>
      </c>
      <c r="H420" s="177">
        <f>IF(OR(COUNTIF($B$2:$B419,Input!$F436)&lt;1,COUNTIF($O$2:$O419,Input!$C436)&lt;1),Input!L436,0)</f>
        <v>0</v>
      </c>
      <c r="I420" s="177">
        <f>IF(OR(COUNTIF($B$2:$B419,Input!$F436)&lt;1,COUNTIF($O$2:$O419,Input!$C436)&lt;1),Input!M436,0)</f>
        <v>0</v>
      </c>
      <c r="J420" s="177">
        <f>IF(OR(COUNTIF($B$2:$B419,Input!$F436)&lt;1,COUNTIF($O$2:$O419,Input!$C436)&lt;1),Input!N436,0)</f>
        <v>0</v>
      </c>
      <c r="K420" s="177">
        <f>IF(OR(COUNTIF($B$2:$B419,Input!$F436)&lt;1,COUNTIF($O$2:$O419,Input!$C436)&lt;1),Input!O436,0)</f>
        <v>0</v>
      </c>
      <c r="L420" s="177">
        <f>IF(OR(COUNTIF($B$2:$B419,Input!$F436)&lt;1,COUNTIF($O$2:$O419,Input!$C436)&lt;1),Input!P436,0)</f>
        <v>0</v>
      </c>
      <c r="M420" s="129" t="str">
        <f t="shared" si="50"/>
        <v/>
      </c>
      <c r="N420" s="161">
        <f t="shared" si="56"/>
        <v>0</v>
      </c>
      <c r="O420" s="168">
        <f>Input!C436</f>
        <v>0</v>
      </c>
      <c r="P420" s="168"/>
      <c r="R420" s="131">
        <f t="shared" si="57"/>
        <v>0</v>
      </c>
      <c r="S420" s="133" t="str">
        <f t="shared" si="55"/>
        <v xml:space="preserve"> </v>
      </c>
      <c r="T420" s="133"/>
      <c r="U420" s="132" t="str">
        <f>_xlfn.IFNA(IF($D420=0,LOOKUP($F420,{0.1,0.2,0.3,0.4,0.5,0.6,0.7,0.8,0.9,1},{22,34,46,58,70,82,94,106,118,130}),""),"")</f>
        <v/>
      </c>
      <c r="V420" s="132" t="str">
        <f>_xlfn.IFNA(IF($D420=1,LOOKUP($F420,{0.1,0.2,0.3,0.4,0.5,0.6,0.7,0.8,0.9,1},{23,35,47,59,71,83,95,107,119,131}),""),"")</f>
        <v/>
      </c>
      <c r="W420" s="132" t="str">
        <f>_xlfn.IFNA(IF($D420=2,LOOKUP($F420,{0.1,0.2,0.3,0.4,0.5,0.6,0.7,0.8,0.9,1},{24,36,48,60,72,84,96,108,120,132}),""),"")</f>
        <v/>
      </c>
      <c r="X420" s="132" t="str">
        <f>_xlfn.IFNA(IF($D420=3,LOOKUP($F420,{0.1,0.2,0.3,0.4,0.5,0.6,0.7,0.8,0.9,1},{25,37,49,61,73,85,97,109,121,133}),""),"")</f>
        <v/>
      </c>
      <c r="Y420" s="132" t="str">
        <f>_xlfn.IFNA(IF($D420=4,LOOKUP($F420,{0.1,0.2,0.3,0.4,0.5,0.6,0.7,0.8,0.9,1},{26,38,50,62,74,86,98,110,122,134}),""),"")</f>
        <v/>
      </c>
      <c r="Z420" s="132" t="str">
        <f>_xlfn.IFNA(IF($D420=5,LOOKUP($F420,{0.1,0.2,0.3,0.4,0.5,0.6,0.7,0.8,0.9,1},{27,39,51,63,75,87,99,111,123,135}),""),"")</f>
        <v/>
      </c>
      <c r="AA420" s="132">
        <f t="shared" si="51"/>
        <v>0</v>
      </c>
      <c r="AB420" s="132" t="str">
        <f t="shared" si="52"/>
        <v>00</v>
      </c>
      <c r="AC420" s="82" t="e">
        <f>VLOOKUP(AB420,'AMI Ref'!T:U,2,FALSE)</f>
        <v>#N/A</v>
      </c>
      <c r="AD420" s="124"/>
      <c r="AE420" s="81" t="str">
        <f>_xlfn.IFNA(IF($D420=0,IF($J420="Not Paid by Tenant",0,INDEX('AMI Ref'!$K$5:$N$5,MATCH($J420,{"Oil","Gas","Electric - Other","ELECTRIC - HEAT PUMP"},0))),0),"")</f>
        <v/>
      </c>
      <c r="AF420" s="81">
        <f>_xlfn.IFNA(IF($D420=1,IF($J420="Not Paid by Tenant",0,INDEX('AMI Ref'!$K$6:$N$6,MATCH($J420,{"Oil","Gas","Electric - Other","ELECTRIC - HEAT PUMP"},0))),0),"")</f>
        <v>0</v>
      </c>
      <c r="AG420" s="81">
        <f>_xlfn.IFNA(IF($D420=2,IF($J420="Not Paid by Tenant",0,INDEX('AMI Ref'!$K$7:$N$7,MATCH($J420,{"Oil","Gas","Electric - Other","ELECTRIC - HEAT PUMP"},0))),0),"")</f>
        <v>0</v>
      </c>
      <c r="AH420" s="81">
        <f>_xlfn.IFNA(IF($D420=3,IF($J420="Not Paid by Tenant",0,INDEX('AMI Ref'!$K$8:$N$8,MATCH($J420,{"Oil","Gas","Electric - Other","ELECTRIC - HEAT PUMP"},0))),0),"")</f>
        <v>0</v>
      </c>
      <c r="AI420" s="81">
        <f>_xlfn.IFNA(IF($D420=4,IF($J420="Not Paid by Tenant",0,INDEX('AMI Ref'!$K$9:$N$9,MATCH($J420,{"Oil","Gas","Electric - Other","ELECTRIC - HEAT PUMP"},0))),0),"")</f>
        <v>0</v>
      </c>
      <c r="AJ420" s="81">
        <f>_xlfn.IFNA(IF($D420=5,IF($J420="Not Paid by Tenant",0,INDEX('AMI Ref'!$K$10:$N$10,MATCH($J420,{"Oil","Gas","Electric - Other","ELECTRIC - HEAT PUMP"},0))),0),"")</f>
        <v>0</v>
      </c>
      <c r="AK420" s="128"/>
      <c r="AL420" s="81" t="str">
        <f>_xlfn.IFNA(IF($D420=0,IF($K420="Not Paid by Tenant",0,INDEX('AMI Ref'!$O$5:$R$5,MATCH($K420,{"Oil","Gas","Electric - Other","Electric ccASHP - split"},0))),0),"")</f>
        <v/>
      </c>
      <c r="AM420" s="81">
        <f>_xlfn.IFNA(IF($D420=1,IF($K420="Not Paid by Tenant",0,INDEX('AMI Ref'!$O$6:$R$6,MATCH($K420,{"Oil","Gas","Electric - Other","Electric ccASHP - split"},0))),0),"")</f>
        <v>0</v>
      </c>
      <c r="AN420" s="81">
        <f>_xlfn.IFNA(IF($D420=2,IF($K420="Not Paid by Tenant",0,INDEX('AMI Ref'!$O$7:$R$7,MATCH($K420,{"Oil","Gas","Electric - Other","Electric ccASHP - split"},0))),0),"")</f>
        <v>0</v>
      </c>
      <c r="AO420" s="81">
        <f>_xlfn.IFNA(IF($D420=3,IF($K420="Not Paid by Tenant",0,INDEX('AMI Ref'!$O$8:$R$8,MATCH($K420,{"Oil","Gas","Electric - Other","Electric ccASHP - split"},0))),0),"")</f>
        <v>0</v>
      </c>
      <c r="AP420" s="81">
        <f>_xlfn.IFNA(IF($D420=4,IF($K420="Not Paid by Tenant",0,INDEX('AMI Ref'!$O$9:$R$9,MATCH($K420,{"Oil","Gas","Electric - Other","Electric ccASHP - split"},0))),0),"")</f>
        <v>0</v>
      </c>
      <c r="AQ420" s="81">
        <f>_xlfn.IFNA(IF($D420=5,IF($K420="Not Paid by Tenant",0,INDEX('AMI Ref'!$O$10:$R$10,MATCH($K420,{"Oil","Gas","Electric - Other","Electric ccASHP - split"},0))),0),"")</f>
        <v>0</v>
      </c>
      <c r="AR420" s="124">
        <f t="shared" si="53"/>
        <v>0</v>
      </c>
      <c r="AS420" s="123" t="e">
        <f t="shared" si="54"/>
        <v>#N/A</v>
      </c>
    </row>
    <row r="421" spans="1:45" ht="12.95" customHeight="1" x14ac:dyDescent="0.2">
      <c r="A421" s="130">
        <v>419</v>
      </c>
      <c r="B421" s="177">
        <f>IF(OR(COUNTIF($B$2:$B420,Input!$F437)&lt;1,COUNTIF($O$2:$O420,Input!$C437)&lt;1),Input!F437,0)</f>
        <v>0</v>
      </c>
      <c r="C421" s="177">
        <f>IF(OR(COUNTIF($B$2:$B420,Input!$F437)&lt;1,COUNTIF($O$2:$O420,Input!$C437)&lt;1),Input!G437,0)</f>
        <v>0</v>
      </c>
      <c r="D421" s="177">
        <f>IF(OR(COUNTIF($B$2:$B420,Input!$F437)&lt;1,COUNTIF($O$2:$O420,Input!$C437)&lt;1),Input!H437,0)</f>
        <v>0</v>
      </c>
      <c r="E421" s="177">
        <f>IF(OR(COUNTIF($B$2:$B420,Input!$F437)&lt;1,COUNTIF($O$2:$O420,Input!$C437)&lt;1),Input!I437,0)</f>
        <v>0</v>
      </c>
      <c r="F421" s="177">
        <f>IF(OR(COUNTIF($B$2:$B420,Input!$F437)&lt;1,COUNTIF($O$2:$O420,Input!$C437)&lt;1),Input!J437,0)</f>
        <v>0</v>
      </c>
      <c r="G421" s="177">
        <f>IF(OR(COUNTIF($B$2:$B420,Input!$F437)&lt;1,COUNTIF($O$2:$O420,Input!$C437)&lt;1),Input!K437,0)</f>
        <v>0</v>
      </c>
      <c r="H421" s="177">
        <f>IF(OR(COUNTIF($B$2:$B420,Input!$F437)&lt;1,COUNTIF($O$2:$O420,Input!$C437)&lt;1),Input!L437,0)</f>
        <v>0</v>
      </c>
      <c r="I421" s="177">
        <f>IF(OR(COUNTIF($B$2:$B420,Input!$F437)&lt;1,COUNTIF($O$2:$O420,Input!$C437)&lt;1),Input!M437,0)</f>
        <v>0</v>
      </c>
      <c r="J421" s="177">
        <f>IF(OR(COUNTIF($B$2:$B420,Input!$F437)&lt;1,COUNTIF($O$2:$O420,Input!$C437)&lt;1),Input!N437,0)</f>
        <v>0</v>
      </c>
      <c r="K421" s="177">
        <f>IF(OR(COUNTIF($B$2:$B420,Input!$F437)&lt;1,COUNTIF($O$2:$O420,Input!$C437)&lt;1),Input!O437,0)</f>
        <v>0</v>
      </c>
      <c r="L421" s="177">
        <f>IF(OR(COUNTIF($B$2:$B420,Input!$F437)&lt;1,COUNTIF($O$2:$O420,Input!$C437)&lt;1),Input!P437,0)</f>
        <v>0</v>
      </c>
      <c r="M421" s="129" t="str">
        <f t="shared" si="50"/>
        <v/>
      </c>
      <c r="N421" s="161">
        <f t="shared" si="56"/>
        <v>0</v>
      </c>
      <c r="O421" s="168">
        <f>Input!C437</f>
        <v>0</v>
      </c>
      <c r="P421" s="168"/>
      <c r="R421" s="131">
        <f t="shared" si="57"/>
        <v>0</v>
      </c>
      <c r="S421" s="133" t="str">
        <f t="shared" si="55"/>
        <v xml:space="preserve"> </v>
      </c>
      <c r="T421" s="133"/>
      <c r="U421" s="132" t="str">
        <f>_xlfn.IFNA(IF($D421=0,LOOKUP($F421,{0.1,0.2,0.3,0.4,0.5,0.6,0.7,0.8,0.9,1},{22,34,46,58,70,82,94,106,118,130}),""),"")</f>
        <v/>
      </c>
      <c r="V421" s="132" t="str">
        <f>_xlfn.IFNA(IF($D421=1,LOOKUP($F421,{0.1,0.2,0.3,0.4,0.5,0.6,0.7,0.8,0.9,1},{23,35,47,59,71,83,95,107,119,131}),""),"")</f>
        <v/>
      </c>
      <c r="W421" s="132" t="str">
        <f>_xlfn.IFNA(IF($D421=2,LOOKUP($F421,{0.1,0.2,0.3,0.4,0.5,0.6,0.7,0.8,0.9,1},{24,36,48,60,72,84,96,108,120,132}),""),"")</f>
        <v/>
      </c>
      <c r="X421" s="132" t="str">
        <f>_xlfn.IFNA(IF($D421=3,LOOKUP($F421,{0.1,0.2,0.3,0.4,0.5,0.6,0.7,0.8,0.9,1},{25,37,49,61,73,85,97,109,121,133}),""),"")</f>
        <v/>
      </c>
      <c r="Y421" s="132" t="str">
        <f>_xlfn.IFNA(IF($D421=4,LOOKUP($F421,{0.1,0.2,0.3,0.4,0.5,0.6,0.7,0.8,0.9,1},{26,38,50,62,74,86,98,110,122,134}),""),"")</f>
        <v/>
      </c>
      <c r="Z421" s="132" t="str">
        <f>_xlfn.IFNA(IF($D421=5,LOOKUP($F421,{0.1,0.2,0.3,0.4,0.5,0.6,0.7,0.8,0.9,1},{27,39,51,63,75,87,99,111,123,135}),""),"")</f>
        <v/>
      </c>
      <c r="AA421" s="132">
        <f t="shared" si="51"/>
        <v>0</v>
      </c>
      <c r="AB421" s="132" t="str">
        <f t="shared" si="52"/>
        <v>00</v>
      </c>
      <c r="AC421" s="82" t="e">
        <f>VLOOKUP(AB421,'AMI Ref'!T:U,2,FALSE)</f>
        <v>#N/A</v>
      </c>
      <c r="AD421" s="124"/>
      <c r="AE421" s="81" t="str">
        <f>_xlfn.IFNA(IF($D421=0,IF($J421="Not Paid by Tenant",0,INDEX('AMI Ref'!$K$5:$N$5,MATCH($J421,{"Oil","Gas","Electric - Other","ELECTRIC - HEAT PUMP"},0))),0),"")</f>
        <v/>
      </c>
      <c r="AF421" s="81">
        <f>_xlfn.IFNA(IF($D421=1,IF($J421="Not Paid by Tenant",0,INDEX('AMI Ref'!$K$6:$N$6,MATCH($J421,{"Oil","Gas","Electric - Other","ELECTRIC - HEAT PUMP"},0))),0),"")</f>
        <v>0</v>
      </c>
      <c r="AG421" s="81">
        <f>_xlfn.IFNA(IF($D421=2,IF($J421="Not Paid by Tenant",0,INDEX('AMI Ref'!$K$7:$N$7,MATCH($J421,{"Oil","Gas","Electric - Other","ELECTRIC - HEAT PUMP"},0))),0),"")</f>
        <v>0</v>
      </c>
      <c r="AH421" s="81">
        <f>_xlfn.IFNA(IF($D421=3,IF($J421="Not Paid by Tenant",0,INDEX('AMI Ref'!$K$8:$N$8,MATCH($J421,{"Oil","Gas","Electric - Other","ELECTRIC - HEAT PUMP"},0))),0),"")</f>
        <v>0</v>
      </c>
      <c r="AI421" s="81">
        <f>_xlfn.IFNA(IF($D421=4,IF($J421="Not Paid by Tenant",0,INDEX('AMI Ref'!$K$9:$N$9,MATCH($J421,{"Oil","Gas","Electric - Other","ELECTRIC - HEAT PUMP"},0))),0),"")</f>
        <v>0</v>
      </c>
      <c r="AJ421" s="81">
        <f>_xlfn.IFNA(IF($D421=5,IF($J421="Not Paid by Tenant",0,INDEX('AMI Ref'!$K$10:$N$10,MATCH($J421,{"Oil","Gas","Electric - Other","ELECTRIC - HEAT PUMP"},0))),0),"")</f>
        <v>0</v>
      </c>
      <c r="AK421" s="128"/>
      <c r="AL421" s="81" t="str">
        <f>_xlfn.IFNA(IF($D421=0,IF($K421="Not Paid by Tenant",0,INDEX('AMI Ref'!$O$5:$R$5,MATCH($K421,{"Oil","Gas","Electric - Other","Electric ccASHP - split"},0))),0),"")</f>
        <v/>
      </c>
      <c r="AM421" s="81">
        <f>_xlfn.IFNA(IF($D421=1,IF($K421="Not Paid by Tenant",0,INDEX('AMI Ref'!$O$6:$R$6,MATCH($K421,{"Oil","Gas","Electric - Other","Electric ccASHP - split"},0))),0),"")</f>
        <v>0</v>
      </c>
      <c r="AN421" s="81">
        <f>_xlfn.IFNA(IF($D421=2,IF($K421="Not Paid by Tenant",0,INDEX('AMI Ref'!$O$7:$R$7,MATCH($K421,{"Oil","Gas","Electric - Other","Electric ccASHP - split"},0))),0),"")</f>
        <v>0</v>
      </c>
      <c r="AO421" s="81">
        <f>_xlfn.IFNA(IF($D421=3,IF($K421="Not Paid by Tenant",0,INDEX('AMI Ref'!$O$8:$R$8,MATCH($K421,{"Oil","Gas","Electric - Other","Electric ccASHP - split"},0))),0),"")</f>
        <v>0</v>
      </c>
      <c r="AP421" s="81">
        <f>_xlfn.IFNA(IF($D421=4,IF($K421="Not Paid by Tenant",0,INDEX('AMI Ref'!$O$9:$R$9,MATCH($K421,{"Oil","Gas","Electric - Other","Electric ccASHP - split"},0))),0),"")</f>
        <v>0</v>
      </c>
      <c r="AQ421" s="81">
        <f>_xlfn.IFNA(IF($D421=5,IF($K421="Not Paid by Tenant",0,INDEX('AMI Ref'!$O$10:$R$10,MATCH($K421,{"Oil","Gas","Electric - Other","Electric ccASHP - split"},0))),0),"")</f>
        <v>0</v>
      </c>
      <c r="AR421" s="124">
        <f t="shared" si="53"/>
        <v>0</v>
      </c>
      <c r="AS421" s="123" t="e">
        <f t="shared" si="54"/>
        <v>#N/A</v>
      </c>
    </row>
    <row r="422" spans="1:45" ht="12.95" customHeight="1" x14ac:dyDescent="0.2">
      <c r="A422" s="130">
        <v>420</v>
      </c>
      <c r="B422" s="177">
        <f>IF(OR(COUNTIF($B$2:$B421,Input!$F438)&lt;1,COUNTIF($O$2:$O421,Input!$C438)&lt;1),Input!F438,0)</f>
        <v>0</v>
      </c>
      <c r="C422" s="177">
        <f>IF(OR(COUNTIF($B$2:$B421,Input!$F438)&lt;1,COUNTIF($O$2:$O421,Input!$C438)&lt;1),Input!G438,0)</f>
        <v>0</v>
      </c>
      <c r="D422" s="177">
        <f>IF(OR(COUNTIF($B$2:$B421,Input!$F438)&lt;1,COUNTIF($O$2:$O421,Input!$C438)&lt;1),Input!H438,0)</f>
        <v>0</v>
      </c>
      <c r="E422" s="177">
        <f>IF(OR(COUNTIF($B$2:$B421,Input!$F438)&lt;1,COUNTIF($O$2:$O421,Input!$C438)&lt;1),Input!I438,0)</f>
        <v>0</v>
      </c>
      <c r="F422" s="177">
        <f>IF(OR(COUNTIF($B$2:$B421,Input!$F438)&lt;1,COUNTIF($O$2:$O421,Input!$C438)&lt;1),Input!J438,0)</f>
        <v>0</v>
      </c>
      <c r="G422" s="177">
        <f>IF(OR(COUNTIF($B$2:$B421,Input!$F438)&lt;1,COUNTIF($O$2:$O421,Input!$C438)&lt;1),Input!K438,0)</f>
        <v>0</v>
      </c>
      <c r="H422" s="177">
        <f>IF(OR(COUNTIF($B$2:$B421,Input!$F438)&lt;1,COUNTIF($O$2:$O421,Input!$C438)&lt;1),Input!L438,0)</f>
        <v>0</v>
      </c>
      <c r="I422" s="177">
        <f>IF(OR(COUNTIF($B$2:$B421,Input!$F438)&lt;1,COUNTIF($O$2:$O421,Input!$C438)&lt;1),Input!M438,0)</f>
        <v>0</v>
      </c>
      <c r="J422" s="177">
        <f>IF(OR(COUNTIF($B$2:$B421,Input!$F438)&lt;1,COUNTIF($O$2:$O421,Input!$C438)&lt;1),Input!N438,0)</f>
        <v>0</v>
      </c>
      <c r="K422" s="177">
        <f>IF(OR(COUNTIF($B$2:$B421,Input!$F438)&lt;1,COUNTIF($O$2:$O421,Input!$C438)&lt;1),Input!O438,0)</f>
        <v>0</v>
      </c>
      <c r="L422" s="177">
        <f>IF(OR(COUNTIF($B$2:$B421,Input!$F438)&lt;1,COUNTIF($O$2:$O421,Input!$C438)&lt;1),Input!P438,0)</f>
        <v>0</v>
      </c>
      <c r="M422" s="129" t="str">
        <f t="shared" si="50"/>
        <v/>
      </c>
      <c r="N422" s="161">
        <f t="shared" si="56"/>
        <v>0</v>
      </c>
      <c r="O422" s="168">
        <f>Input!C438</f>
        <v>0</v>
      </c>
      <c r="P422" s="168"/>
      <c r="R422" s="131">
        <f t="shared" si="57"/>
        <v>0</v>
      </c>
      <c r="S422" s="133" t="str">
        <f t="shared" si="55"/>
        <v xml:space="preserve"> </v>
      </c>
      <c r="T422" s="133"/>
      <c r="U422" s="132" t="str">
        <f>_xlfn.IFNA(IF($D422=0,LOOKUP($F422,{0.1,0.2,0.3,0.4,0.5,0.6,0.7,0.8,0.9,1},{22,34,46,58,70,82,94,106,118,130}),""),"")</f>
        <v/>
      </c>
      <c r="V422" s="132" t="str">
        <f>_xlfn.IFNA(IF($D422=1,LOOKUP($F422,{0.1,0.2,0.3,0.4,0.5,0.6,0.7,0.8,0.9,1},{23,35,47,59,71,83,95,107,119,131}),""),"")</f>
        <v/>
      </c>
      <c r="W422" s="132" t="str">
        <f>_xlfn.IFNA(IF($D422=2,LOOKUP($F422,{0.1,0.2,0.3,0.4,0.5,0.6,0.7,0.8,0.9,1},{24,36,48,60,72,84,96,108,120,132}),""),"")</f>
        <v/>
      </c>
      <c r="X422" s="132" t="str">
        <f>_xlfn.IFNA(IF($D422=3,LOOKUP($F422,{0.1,0.2,0.3,0.4,0.5,0.6,0.7,0.8,0.9,1},{25,37,49,61,73,85,97,109,121,133}),""),"")</f>
        <v/>
      </c>
      <c r="Y422" s="132" t="str">
        <f>_xlfn.IFNA(IF($D422=4,LOOKUP($F422,{0.1,0.2,0.3,0.4,0.5,0.6,0.7,0.8,0.9,1},{26,38,50,62,74,86,98,110,122,134}),""),"")</f>
        <v/>
      </c>
      <c r="Z422" s="132" t="str">
        <f>_xlfn.IFNA(IF($D422=5,LOOKUP($F422,{0.1,0.2,0.3,0.4,0.5,0.6,0.7,0.8,0.9,1},{27,39,51,63,75,87,99,111,123,135}),""),"")</f>
        <v/>
      </c>
      <c r="AA422" s="132">
        <f t="shared" si="51"/>
        <v>0</v>
      </c>
      <c r="AB422" s="132" t="str">
        <f t="shared" si="52"/>
        <v>00</v>
      </c>
      <c r="AC422" s="82" t="e">
        <f>VLOOKUP(AB422,'AMI Ref'!T:U,2,FALSE)</f>
        <v>#N/A</v>
      </c>
      <c r="AD422" s="124"/>
      <c r="AE422" s="81" t="str">
        <f>_xlfn.IFNA(IF($D422=0,IF($J422="Not Paid by Tenant",0,INDEX('AMI Ref'!$K$5:$N$5,MATCH($J422,{"Oil","Gas","Electric - Other","ELECTRIC - HEAT PUMP"},0))),0),"")</f>
        <v/>
      </c>
      <c r="AF422" s="81">
        <f>_xlfn.IFNA(IF($D422=1,IF($J422="Not Paid by Tenant",0,INDEX('AMI Ref'!$K$6:$N$6,MATCH($J422,{"Oil","Gas","Electric - Other","ELECTRIC - HEAT PUMP"},0))),0),"")</f>
        <v>0</v>
      </c>
      <c r="AG422" s="81">
        <f>_xlfn.IFNA(IF($D422=2,IF($J422="Not Paid by Tenant",0,INDEX('AMI Ref'!$K$7:$N$7,MATCH($J422,{"Oil","Gas","Electric - Other","ELECTRIC - HEAT PUMP"},0))),0),"")</f>
        <v>0</v>
      </c>
      <c r="AH422" s="81">
        <f>_xlfn.IFNA(IF($D422=3,IF($J422="Not Paid by Tenant",0,INDEX('AMI Ref'!$K$8:$N$8,MATCH($J422,{"Oil","Gas","Electric - Other","ELECTRIC - HEAT PUMP"},0))),0),"")</f>
        <v>0</v>
      </c>
      <c r="AI422" s="81">
        <f>_xlfn.IFNA(IF($D422=4,IF($J422="Not Paid by Tenant",0,INDEX('AMI Ref'!$K$9:$N$9,MATCH($J422,{"Oil","Gas","Electric - Other","ELECTRIC - HEAT PUMP"},0))),0),"")</f>
        <v>0</v>
      </c>
      <c r="AJ422" s="81">
        <f>_xlfn.IFNA(IF($D422=5,IF($J422="Not Paid by Tenant",0,INDEX('AMI Ref'!$K$10:$N$10,MATCH($J422,{"Oil","Gas","Electric - Other","ELECTRIC - HEAT PUMP"},0))),0),"")</f>
        <v>0</v>
      </c>
      <c r="AK422" s="128"/>
      <c r="AL422" s="81" t="str">
        <f>_xlfn.IFNA(IF($D422=0,IF($K422="Not Paid by Tenant",0,INDEX('AMI Ref'!$O$5:$R$5,MATCH($K422,{"Oil","Gas","Electric - Other","Electric ccASHP - split"},0))),0),"")</f>
        <v/>
      </c>
      <c r="AM422" s="81">
        <f>_xlfn.IFNA(IF($D422=1,IF($K422="Not Paid by Tenant",0,INDEX('AMI Ref'!$O$6:$R$6,MATCH($K422,{"Oil","Gas","Electric - Other","Electric ccASHP - split"},0))),0),"")</f>
        <v>0</v>
      </c>
      <c r="AN422" s="81">
        <f>_xlfn.IFNA(IF($D422=2,IF($K422="Not Paid by Tenant",0,INDEX('AMI Ref'!$O$7:$R$7,MATCH($K422,{"Oil","Gas","Electric - Other","Electric ccASHP - split"},0))),0),"")</f>
        <v>0</v>
      </c>
      <c r="AO422" s="81">
        <f>_xlfn.IFNA(IF($D422=3,IF($K422="Not Paid by Tenant",0,INDEX('AMI Ref'!$O$8:$R$8,MATCH($K422,{"Oil","Gas","Electric - Other","Electric ccASHP - split"},0))),0),"")</f>
        <v>0</v>
      </c>
      <c r="AP422" s="81">
        <f>_xlfn.IFNA(IF($D422=4,IF($K422="Not Paid by Tenant",0,INDEX('AMI Ref'!$O$9:$R$9,MATCH($K422,{"Oil","Gas","Electric - Other","Electric ccASHP - split"},0))),0),"")</f>
        <v>0</v>
      </c>
      <c r="AQ422" s="81">
        <f>_xlfn.IFNA(IF($D422=5,IF($K422="Not Paid by Tenant",0,INDEX('AMI Ref'!$O$10:$R$10,MATCH($K422,{"Oil","Gas","Electric - Other","Electric ccASHP - split"},0))),0),"")</f>
        <v>0</v>
      </c>
      <c r="AR422" s="124">
        <f t="shared" si="53"/>
        <v>0</v>
      </c>
      <c r="AS422" s="123" t="e">
        <f t="shared" si="54"/>
        <v>#N/A</v>
      </c>
    </row>
    <row r="423" spans="1:45" ht="12.95" customHeight="1" x14ac:dyDescent="0.2">
      <c r="A423" s="130">
        <v>421</v>
      </c>
      <c r="B423" s="177">
        <f>IF(OR(COUNTIF($B$2:$B422,Input!$F439)&lt;1,COUNTIF($O$2:$O422,Input!$C439)&lt;1),Input!F439,0)</f>
        <v>0</v>
      </c>
      <c r="C423" s="177">
        <f>IF(OR(COUNTIF($B$2:$B422,Input!$F439)&lt;1,COUNTIF($O$2:$O422,Input!$C439)&lt;1),Input!G439,0)</f>
        <v>0</v>
      </c>
      <c r="D423" s="177">
        <f>IF(OR(COUNTIF($B$2:$B422,Input!$F439)&lt;1,COUNTIF($O$2:$O422,Input!$C439)&lt;1),Input!H439,0)</f>
        <v>0</v>
      </c>
      <c r="E423" s="177">
        <f>IF(OR(COUNTIF($B$2:$B422,Input!$F439)&lt;1,COUNTIF($O$2:$O422,Input!$C439)&lt;1),Input!I439,0)</f>
        <v>0</v>
      </c>
      <c r="F423" s="177">
        <f>IF(OR(COUNTIF($B$2:$B422,Input!$F439)&lt;1,COUNTIF($O$2:$O422,Input!$C439)&lt;1),Input!J439,0)</f>
        <v>0</v>
      </c>
      <c r="G423" s="177">
        <f>IF(OR(COUNTIF($B$2:$B422,Input!$F439)&lt;1,COUNTIF($O$2:$O422,Input!$C439)&lt;1),Input!K439,0)</f>
        <v>0</v>
      </c>
      <c r="H423" s="177">
        <f>IF(OR(COUNTIF($B$2:$B422,Input!$F439)&lt;1,COUNTIF($O$2:$O422,Input!$C439)&lt;1),Input!L439,0)</f>
        <v>0</v>
      </c>
      <c r="I423" s="177">
        <f>IF(OR(COUNTIF($B$2:$B422,Input!$F439)&lt;1,COUNTIF($O$2:$O422,Input!$C439)&lt;1),Input!M439,0)</f>
        <v>0</v>
      </c>
      <c r="J423" s="177">
        <f>IF(OR(COUNTIF($B$2:$B422,Input!$F439)&lt;1,COUNTIF($O$2:$O422,Input!$C439)&lt;1),Input!N439,0)</f>
        <v>0</v>
      </c>
      <c r="K423" s="177">
        <f>IF(OR(COUNTIF($B$2:$B422,Input!$F439)&lt;1,COUNTIF($O$2:$O422,Input!$C439)&lt;1),Input!O439,0)</f>
        <v>0</v>
      </c>
      <c r="L423" s="177">
        <f>IF(OR(COUNTIF($B$2:$B422,Input!$F439)&lt;1,COUNTIF($O$2:$O422,Input!$C439)&lt;1),Input!P439,0)</f>
        <v>0</v>
      </c>
      <c r="M423" s="129" t="str">
        <f t="shared" ref="M423:M486" si="58">IFERROR(IF(E423="NO","NA",IF(AND(E423="yes",C423+L423&lt;=AS423),"YES","NO")),"")</f>
        <v/>
      </c>
      <c r="N423" s="161">
        <f t="shared" si="56"/>
        <v>0</v>
      </c>
      <c r="O423" s="168">
        <f>Input!C439</f>
        <v>0</v>
      </c>
      <c r="P423" s="168"/>
      <c r="R423" s="131">
        <f t="shared" si="57"/>
        <v>0</v>
      </c>
      <c r="S423" s="133" t="str">
        <f t="shared" si="55"/>
        <v xml:space="preserve"> </v>
      </c>
      <c r="T423" s="133"/>
      <c r="U423" s="132" t="str">
        <f>_xlfn.IFNA(IF($D423=0,LOOKUP($F423,{0.1,0.2,0.3,0.4,0.5,0.6,0.7,0.8,0.9,1},{22,34,46,58,70,82,94,106,118,130}),""),"")</f>
        <v/>
      </c>
      <c r="V423" s="132" t="str">
        <f>_xlfn.IFNA(IF($D423=1,LOOKUP($F423,{0.1,0.2,0.3,0.4,0.5,0.6,0.7,0.8,0.9,1},{23,35,47,59,71,83,95,107,119,131}),""),"")</f>
        <v/>
      </c>
      <c r="W423" s="132" t="str">
        <f>_xlfn.IFNA(IF($D423=2,LOOKUP($F423,{0.1,0.2,0.3,0.4,0.5,0.6,0.7,0.8,0.9,1},{24,36,48,60,72,84,96,108,120,132}),""),"")</f>
        <v/>
      </c>
      <c r="X423" s="132" t="str">
        <f>_xlfn.IFNA(IF($D423=3,LOOKUP($F423,{0.1,0.2,0.3,0.4,0.5,0.6,0.7,0.8,0.9,1},{25,37,49,61,73,85,97,109,121,133}),""),"")</f>
        <v/>
      </c>
      <c r="Y423" s="132" t="str">
        <f>_xlfn.IFNA(IF($D423=4,LOOKUP($F423,{0.1,0.2,0.3,0.4,0.5,0.6,0.7,0.8,0.9,1},{26,38,50,62,74,86,98,110,122,134}),""),"")</f>
        <v/>
      </c>
      <c r="Z423" s="132" t="str">
        <f>_xlfn.IFNA(IF($D423=5,LOOKUP($F423,{0.1,0.2,0.3,0.4,0.5,0.6,0.7,0.8,0.9,1},{27,39,51,63,75,87,99,111,123,135}),""),"")</f>
        <v/>
      </c>
      <c r="AA423" s="132">
        <f t="shared" ref="AA423:AA486" si="59">SUM(U423:Z423)</f>
        <v>0</v>
      </c>
      <c r="AB423" s="132" t="str">
        <f t="shared" ref="AB423:AB486" si="60">CONCATENATE(IF(H423="Yes w/ Elec. Stove","G",R423),AA423)</f>
        <v>00</v>
      </c>
      <c r="AC423" s="82" t="e">
        <f>VLOOKUP(AB423,'AMI Ref'!T:U,2,FALSE)</f>
        <v>#N/A</v>
      </c>
      <c r="AD423" s="124"/>
      <c r="AE423" s="81" t="str">
        <f>_xlfn.IFNA(IF($D423=0,IF($J423="Not Paid by Tenant",0,INDEX('AMI Ref'!$K$5:$N$5,MATCH($J423,{"Oil","Gas","Electric - Other","ELECTRIC - HEAT PUMP"},0))),0),"")</f>
        <v/>
      </c>
      <c r="AF423" s="81">
        <f>_xlfn.IFNA(IF($D423=1,IF($J423="Not Paid by Tenant",0,INDEX('AMI Ref'!$K$6:$N$6,MATCH($J423,{"Oil","Gas","Electric - Other","ELECTRIC - HEAT PUMP"},0))),0),"")</f>
        <v>0</v>
      </c>
      <c r="AG423" s="81">
        <f>_xlfn.IFNA(IF($D423=2,IF($J423="Not Paid by Tenant",0,INDEX('AMI Ref'!$K$7:$N$7,MATCH($J423,{"Oil","Gas","Electric - Other","ELECTRIC - HEAT PUMP"},0))),0),"")</f>
        <v>0</v>
      </c>
      <c r="AH423" s="81">
        <f>_xlfn.IFNA(IF($D423=3,IF($J423="Not Paid by Tenant",0,INDEX('AMI Ref'!$K$8:$N$8,MATCH($J423,{"Oil","Gas","Electric - Other","ELECTRIC - HEAT PUMP"},0))),0),"")</f>
        <v>0</v>
      </c>
      <c r="AI423" s="81">
        <f>_xlfn.IFNA(IF($D423=4,IF($J423="Not Paid by Tenant",0,INDEX('AMI Ref'!$K$9:$N$9,MATCH($J423,{"Oil","Gas","Electric - Other","ELECTRIC - HEAT PUMP"},0))),0),"")</f>
        <v>0</v>
      </c>
      <c r="AJ423" s="81">
        <f>_xlfn.IFNA(IF($D423=5,IF($J423="Not Paid by Tenant",0,INDEX('AMI Ref'!$K$10:$N$10,MATCH($J423,{"Oil","Gas","Electric - Other","ELECTRIC - HEAT PUMP"},0))),0),"")</f>
        <v>0</v>
      </c>
      <c r="AK423" s="128"/>
      <c r="AL423" s="81" t="str">
        <f>_xlfn.IFNA(IF($D423=0,IF($K423="Not Paid by Tenant",0,INDEX('AMI Ref'!$O$5:$R$5,MATCH($K423,{"Oil","Gas","Electric - Other","Electric ccASHP - split"},0))),0),"")</f>
        <v/>
      </c>
      <c r="AM423" s="81">
        <f>_xlfn.IFNA(IF($D423=1,IF($K423="Not Paid by Tenant",0,INDEX('AMI Ref'!$O$6:$R$6,MATCH($K423,{"Oil","Gas","Electric - Other","Electric ccASHP - split"},0))),0),"")</f>
        <v>0</v>
      </c>
      <c r="AN423" s="81">
        <f>_xlfn.IFNA(IF($D423=2,IF($K423="Not Paid by Tenant",0,INDEX('AMI Ref'!$O$7:$R$7,MATCH($K423,{"Oil","Gas","Electric - Other","Electric ccASHP - split"},0))),0),"")</f>
        <v>0</v>
      </c>
      <c r="AO423" s="81">
        <f>_xlfn.IFNA(IF($D423=3,IF($K423="Not Paid by Tenant",0,INDEX('AMI Ref'!$O$8:$R$8,MATCH($K423,{"Oil","Gas","Electric - Other","Electric ccASHP - split"},0))),0),"")</f>
        <v>0</v>
      </c>
      <c r="AP423" s="81">
        <f>_xlfn.IFNA(IF($D423=4,IF($K423="Not Paid by Tenant",0,INDEX('AMI Ref'!$O$9:$R$9,MATCH($K423,{"Oil","Gas","Electric - Other","Electric ccASHP - split"},0))),0),"")</f>
        <v>0</v>
      </c>
      <c r="AQ423" s="81">
        <f>_xlfn.IFNA(IF($D423=5,IF($K423="Not Paid by Tenant",0,INDEX('AMI Ref'!$O$10:$R$10,MATCH($K423,{"Oil","Gas","Electric - Other","Electric ccASHP - split"},0))),0),"")</f>
        <v>0</v>
      </c>
      <c r="AR423" s="124">
        <f t="shared" ref="AR423:AR486" si="61">SUM(AE423:AQ423)</f>
        <v>0</v>
      </c>
      <c r="AS423" s="123" t="e">
        <f t="shared" ref="AS423:AS486" si="62">AC423-AR423</f>
        <v>#N/A</v>
      </c>
    </row>
    <row r="424" spans="1:45" ht="12.95" customHeight="1" x14ac:dyDescent="0.2">
      <c r="A424" s="130">
        <v>422</v>
      </c>
      <c r="B424" s="177">
        <f>IF(OR(COUNTIF($B$2:$B423,Input!$F440)&lt;1,COUNTIF($O$2:$O423,Input!$C440)&lt;1),Input!F440,0)</f>
        <v>0</v>
      </c>
      <c r="C424" s="177">
        <f>IF(OR(COUNTIF($B$2:$B423,Input!$F440)&lt;1,COUNTIF($O$2:$O423,Input!$C440)&lt;1),Input!G440,0)</f>
        <v>0</v>
      </c>
      <c r="D424" s="177">
        <f>IF(OR(COUNTIF($B$2:$B423,Input!$F440)&lt;1,COUNTIF($O$2:$O423,Input!$C440)&lt;1),Input!H440,0)</f>
        <v>0</v>
      </c>
      <c r="E424" s="177">
        <f>IF(OR(COUNTIF($B$2:$B423,Input!$F440)&lt;1,COUNTIF($O$2:$O423,Input!$C440)&lt;1),Input!I440,0)</f>
        <v>0</v>
      </c>
      <c r="F424" s="177">
        <f>IF(OR(COUNTIF($B$2:$B423,Input!$F440)&lt;1,COUNTIF($O$2:$O423,Input!$C440)&lt;1),Input!J440,0)</f>
        <v>0</v>
      </c>
      <c r="G424" s="177">
        <f>IF(OR(COUNTIF($B$2:$B423,Input!$F440)&lt;1,COUNTIF($O$2:$O423,Input!$C440)&lt;1),Input!K440,0)</f>
        <v>0</v>
      </c>
      <c r="H424" s="177">
        <f>IF(OR(COUNTIF($B$2:$B423,Input!$F440)&lt;1,COUNTIF($O$2:$O423,Input!$C440)&lt;1),Input!L440,0)</f>
        <v>0</v>
      </c>
      <c r="I424" s="177">
        <f>IF(OR(COUNTIF($B$2:$B423,Input!$F440)&lt;1,COUNTIF($O$2:$O423,Input!$C440)&lt;1),Input!M440,0)</f>
        <v>0</v>
      </c>
      <c r="J424" s="177">
        <f>IF(OR(COUNTIF($B$2:$B423,Input!$F440)&lt;1,COUNTIF($O$2:$O423,Input!$C440)&lt;1),Input!N440,0)</f>
        <v>0</v>
      </c>
      <c r="K424" s="177">
        <f>IF(OR(COUNTIF($B$2:$B423,Input!$F440)&lt;1,COUNTIF($O$2:$O423,Input!$C440)&lt;1),Input!O440,0)</f>
        <v>0</v>
      </c>
      <c r="L424" s="177">
        <f>IF(OR(COUNTIF($B$2:$B423,Input!$F440)&lt;1,COUNTIF($O$2:$O423,Input!$C440)&lt;1),Input!P440,0)</f>
        <v>0</v>
      </c>
      <c r="M424" s="129" t="str">
        <f t="shared" si="58"/>
        <v/>
      </c>
      <c r="N424" s="161">
        <f t="shared" si="56"/>
        <v>0</v>
      </c>
      <c r="O424" s="168">
        <f>Input!C440</f>
        <v>0</v>
      </c>
      <c r="P424" s="168"/>
      <c r="R424" s="131">
        <f t="shared" si="57"/>
        <v>0</v>
      </c>
      <c r="S424" s="133" t="str">
        <f t="shared" si="55"/>
        <v xml:space="preserve"> </v>
      </c>
      <c r="T424" s="133"/>
      <c r="U424" s="132" t="str">
        <f>_xlfn.IFNA(IF($D424=0,LOOKUP($F424,{0.1,0.2,0.3,0.4,0.5,0.6,0.7,0.8,0.9,1},{22,34,46,58,70,82,94,106,118,130}),""),"")</f>
        <v/>
      </c>
      <c r="V424" s="132" t="str">
        <f>_xlfn.IFNA(IF($D424=1,LOOKUP($F424,{0.1,0.2,0.3,0.4,0.5,0.6,0.7,0.8,0.9,1},{23,35,47,59,71,83,95,107,119,131}),""),"")</f>
        <v/>
      </c>
      <c r="W424" s="132" t="str">
        <f>_xlfn.IFNA(IF($D424=2,LOOKUP($F424,{0.1,0.2,0.3,0.4,0.5,0.6,0.7,0.8,0.9,1},{24,36,48,60,72,84,96,108,120,132}),""),"")</f>
        <v/>
      </c>
      <c r="X424" s="132" t="str">
        <f>_xlfn.IFNA(IF($D424=3,LOOKUP($F424,{0.1,0.2,0.3,0.4,0.5,0.6,0.7,0.8,0.9,1},{25,37,49,61,73,85,97,109,121,133}),""),"")</f>
        <v/>
      </c>
      <c r="Y424" s="132" t="str">
        <f>_xlfn.IFNA(IF($D424=4,LOOKUP($F424,{0.1,0.2,0.3,0.4,0.5,0.6,0.7,0.8,0.9,1},{26,38,50,62,74,86,98,110,122,134}),""),"")</f>
        <v/>
      </c>
      <c r="Z424" s="132" t="str">
        <f>_xlfn.IFNA(IF($D424=5,LOOKUP($F424,{0.1,0.2,0.3,0.4,0.5,0.6,0.7,0.8,0.9,1},{27,39,51,63,75,87,99,111,123,135}),""),"")</f>
        <v/>
      </c>
      <c r="AA424" s="132">
        <f t="shared" si="59"/>
        <v>0</v>
      </c>
      <c r="AB424" s="132" t="str">
        <f t="shared" si="60"/>
        <v>00</v>
      </c>
      <c r="AC424" s="82" t="e">
        <f>VLOOKUP(AB424,'AMI Ref'!T:U,2,FALSE)</f>
        <v>#N/A</v>
      </c>
      <c r="AD424" s="124"/>
      <c r="AE424" s="81" t="str">
        <f>_xlfn.IFNA(IF($D424=0,IF($J424="Not Paid by Tenant",0,INDEX('AMI Ref'!$K$5:$N$5,MATCH($J424,{"Oil","Gas","Electric - Other","ELECTRIC - HEAT PUMP"},0))),0),"")</f>
        <v/>
      </c>
      <c r="AF424" s="81">
        <f>_xlfn.IFNA(IF($D424=1,IF($J424="Not Paid by Tenant",0,INDEX('AMI Ref'!$K$6:$N$6,MATCH($J424,{"Oil","Gas","Electric - Other","ELECTRIC - HEAT PUMP"},0))),0),"")</f>
        <v>0</v>
      </c>
      <c r="AG424" s="81">
        <f>_xlfn.IFNA(IF($D424=2,IF($J424="Not Paid by Tenant",0,INDEX('AMI Ref'!$K$7:$N$7,MATCH($J424,{"Oil","Gas","Electric - Other","ELECTRIC - HEAT PUMP"},0))),0),"")</f>
        <v>0</v>
      </c>
      <c r="AH424" s="81">
        <f>_xlfn.IFNA(IF($D424=3,IF($J424="Not Paid by Tenant",0,INDEX('AMI Ref'!$K$8:$N$8,MATCH($J424,{"Oil","Gas","Electric - Other","ELECTRIC - HEAT PUMP"},0))),0),"")</f>
        <v>0</v>
      </c>
      <c r="AI424" s="81">
        <f>_xlfn.IFNA(IF($D424=4,IF($J424="Not Paid by Tenant",0,INDEX('AMI Ref'!$K$9:$N$9,MATCH($J424,{"Oil","Gas","Electric - Other","ELECTRIC - HEAT PUMP"},0))),0),"")</f>
        <v>0</v>
      </c>
      <c r="AJ424" s="81">
        <f>_xlfn.IFNA(IF($D424=5,IF($J424="Not Paid by Tenant",0,INDEX('AMI Ref'!$K$10:$N$10,MATCH($J424,{"Oil","Gas","Electric - Other","ELECTRIC - HEAT PUMP"},0))),0),"")</f>
        <v>0</v>
      </c>
      <c r="AK424" s="128"/>
      <c r="AL424" s="81" t="str">
        <f>_xlfn.IFNA(IF($D424=0,IF($K424="Not Paid by Tenant",0,INDEX('AMI Ref'!$O$5:$R$5,MATCH($K424,{"Oil","Gas","Electric - Other","Electric ccASHP - split"},0))),0),"")</f>
        <v/>
      </c>
      <c r="AM424" s="81">
        <f>_xlfn.IFNA(IF($D424=1,IF($K424="Not Paid by Tenant",0,INDEX('AMI Ref'!$O$6:$R$6,MATCH($K424,{"Oil","Gas","Electric - Other","Electric ccASHP - split"},0))),0),"")</f>
        <v>0</v>
      </c>
      <c r="AN424" s="81">
        <f>_xlfn.IFNA(IF($D424=2,IF($K424="Not Paid by Tenant",0,INDEX('AMI Ref'!$O$7:$R$7,MATCH($K424,{"Oil","Gas","Electric - Other","Electric ccASHP - split"},0))),0),"")</f>
        <v>0</v>
      </c>
      <c r="AO424" s="81">
        <f>_xlfn.IFNA(IF($D424=3,IF($K424="Not Paid by Tenant",0,INDEX('AMI Ref'!$O$8:$R$8,MATCH($K424,{"Oil","Gas","Electric - Other","Electric ccASHP - split"},0))),0),"")</f>
        <v>0</v>
      </c>
      <c r="AP424" s="81">
        <f>_xlfn.IFNA(IF($D424=4,IF($K424="Not Paid by Tenant",0,INDEX('AMI Ref'!$O$9:$R$9,MATCH($K424,{"Oil","Gas","Electric - Other","Electric ccASHP - split"},0))),0),"")</f>
        <v>0</v>
      </c>
      <c r="AQ424" s="81">
        <f>_xlfn.IFNA(IF($D424=5,IF($K424="Not Paid by Tenant",0,INDEX('AMI Ref'!$O$10:$R$10,MATCH($K424,{"Oil","Gas","Electric - Other","Electric ccASHP - split"},0))),0),"")</f>
        <v>0</v>
      </c>
      <c r="AR424" s="124">
        <f t="shared" si="61"/>
        <v>0</v>
      </c>
      <c r="AS424" s="123" t="e">
        <f t="shared" si="62"/>
        <v>#N/A</v>
      </c>
    </row>
    <row r="425" spans="1:45" ht="12.95" customHeight="1" x14ac:dyDescent="0.2">
      <c r="A425" s="130">
        <v>423</v>
      </c>
      <c r="B425" s="177">
        <f>IF(OR(COUNTIF($B$2:$B424,Input!$F441)&lt;1,COUNTIF($O$2:$O424,Input!$C441)&lt;1),Input!F441,0)</f>
        <v>0</v>
      </c>
      <c r="C425" s="177">
        <f>IF(OR(COUNTIF($B$2:$B424,Input!$F441)&lt;1,COUNTIF($O$2:$O424,Input!$C441)&lt;1),Input!G441,0)</f>
        <v>0</v>
      </c>
      <c r="D425" s="177">
        <f>IF(OR(COUNTIF($B$2:$B424,Input!$F441)&lt;1,COUNTIF($O$2:$O424,Input!$C441)&lt;1),Input!H441,0)</f>
        <v>0</v>
      </c>
      <c r="E425" s="177">
        <f>IF(OR(COUNTIF($B$2:$B424,Input!$F441)&lt;1,COUNTIF($O$2:$O424,Input!$C441)&lt;1),Input!I441,0)</f>
        <v>0</v>
      </c>
      <c r="F425" s="177">
        <f>IF(OR(COUNTIF($B$2:$B424,Input!$F441)&lt;1,COUNTIF($O$2:$O424,Input!$C441)&lt;1),Input!J441,0)</f>
        <v>0</v>
      </c>
      <c r="G425" s="177">
        <f>IF(OR(COUNTIF($B$2:$B424,Input!$F441)&lt;1,COUNTIF($O$2:$O424,Input!$C441)&lt;1),Input!K441,0)</f>
        <v>0</v>
      </c>
      <c r="H425" s="177">
        <f>IF(OR(COUNTIF($B$2:$B424,Input!$F441)&lt;1,COUNTIF($O$2:$O424,Input!$C441)&lt;1),Input!L441,0)</f>
        <v>0</v>
      </c>
      <c r="I425" s="177">
        <f>IF(OR(COUNTIF($B$2:$B424,Input!$F441)&lt;1,COUNTIF($O$2:$O424,Input!$C441)&lt;1),Input!M441,0)</f>
        <v>0</v>
      </c>
      <c r="J425" s="177">
        <f>IF(OR(COUNTIF($B$2:$B424,Input!$F441)&lt;1,COUNTIF($O$2:$O424,Input!$C441)&lt;1),Input!N441,0)</f>
        <v>0</v>
      </c>
      <c r="K425" s="177">
        <f>IF(OR(COUNTIF($B$2:$B424,Input!$F441)&lt;1,COUNTIF($O$2:$O424,Input!$C441)&lt;1),Input!O441,0)</f>
        <v>0</v>
      </c>
      <c r="L425" s="177">
        <f>IF(OR(COUNTIF($B$2:$B424,Input!$F441)&lt;1,COUNTIF($O$2:$O424,Input!$C441)&lt;1),Input!P441,0)</f>
        <v>0</v>
      </c>
      <c r="M425" s="129" t="str">
        <f t="shared" si="58"/>
        <v/>
      </c>
      <c r="N425" s="161">
        <f t="shared" si="56"/>
        <v>0</v>
      </c>
      <c r="O425" s="168">
        <f>Input!C441</f>
        <v>0</v>
      </c>
      <c r="P425" s="168"/>
      <c r="R425" s="131">
        <f t="shared" si="57"/>
        <v>0</v>
      </c>
      <c r="S425" s="133" t="str">
        <f t="shared" si="55"/>
        <v xml:space="preserve"> </v>
      </c>
      <c r="T425" s="133"/>
      <c r="U425" s="132" t="str">
        <f>_xlfn.IFNA(IF($D425=0,LOOKUP($F425,{0.1,0.2,0.3,0.4,0.5,0.6,0.7,0.8,0.9,1},{22,34,46,58,70,82,94,106,118,130}),""),"")</f>
        <v/>
      </c>
      <c r="V425" s="132" t="str">
        <f>_xlfn.IFNA(IF($D425=1,LOOKUP($F425,{0.1,0.2,0.3,0.4,0.5,0.6,0.7,0.8,0.9,1},{23,35,47,59,71,83,95,107,119,131}),""),"")</f>
        <v/>
      </c>
      <c r="W425" s="132" t="str">
        <f>_xlfn.IFNA(IF($D425=2,LOOKUP($F425,{0.1,0.2,0.3,0.4,0.5,0.6,0.7,0.8,0.9,1},{24,36,48,60,72,84,96,108,120,132}),""),"")</f>
        <v/>
      </c>
      <c r="X425" s="132" t="str">
        <f>_xlfn.IFNA(IF($D425=3,LOOKUP($F425,{0.1,0.2,0.3,0.4,0.5,0.6,0.7,0.8,0.9,1},{25,37,49,61,73,85,97,109,121,133}),""),"")</f>
        <v/>
      </c>
      <c r="Y425" s="132" t="str">
        <f>_xlfn.IFNA(IF($D425=4,LOOKUP($F425,{0.1,0.2,0.3,0.4,0.5,0.6,0.7,0.8,0.9,1},{26,38,50,62,74,86,98,110,122,134}),""),"")</f>
        <v/>
      </c>
      <c r="Z425" s="132" t="str">
        <f>_xlfn.IFNA(IF($D425=5,LOOKUP($F425,{0.1,0.2,0.3,0.4,0.5,0.6,0.7,0.8,0.9,1},{27,39,51,63,75,87,99,111,123,135}),""),"")</f>
        <v/>
      </c>
      <c r="AA425" s="132">
        <f t="shared" si="59"/>
        <v>0</v>
      </c>
      <c r="AB425" s="132" t="str">
        <f t="shared" si="60"/>
        <v>00</v>
      </c>
      <c r="AC425" s="82" t="e">
        <f>VLOOKUP(AB425,'AMI Ref'!T:U,2,FALSE)</f>
        <v>#N/A</v>
      </c>
      <c r="AD425" s="124"/>
      <c r="AE425" s="81" t="str">
        <f>_xlfn.IFNA(IF($D425=0,IF($J425="Not Paid by Tenant",0,INDEX('AMI Ref'!$K$5:$N$5,MATCH($J425,{"Oil","Gas","Electric - Other","ELECTRIC - HEAT PUMP"},0))),0),"")</f>
        <v/>
      </c>
      <c r="AF425" s="81">
        <f>_xlfn.IFNA(IF($D425=1,IF($J425="Not Paid by Tenant",0,INDEX('AMI Ref'!$K$6:$N$6,MATCH($J425,{"Oil","Gas","Electric - Other","ELECTRIC - HEAT PUMP"},0))),0),"")</f>
        <v>0</v>
      </c>
      <c r="AG425" s="81">
        <f>_xlfn.IFNA(IF($D425=2,IF($J425="Not Paid by Tenant",0,INDEX('AMI Ref'!$K$7:$N$7,MATCH($J425,{"Oil","Gas","Electric - Other","ELECTRIC - HEAT PUMP"},0))),0),"")</f>
        <v>0</v>
      </c>
      <c r="AH425" s="81">
        <f>_xlfn.IFNA(IF($D425=3,IF($J425="Not Paid by Tenant",0,INDEX('AMI Ref'!$K$8:$N$8,MATCH($J425,{"Oil","Gas","Electric - Other","ELECTRIC - HEAT PUMP"},0))),0),"")</f>
        <v>0</v>
      </c>
      <c r="AI425" s="81">
        <f>_xlfn.IFNA(IF($D425=4,IF($J425="Not Paid by Tenant",0,INDEX('AMI Ref'!$K$9:$N$9,MATCH($J425,{"Oil","Gas","Electric - Other","ELECTRIC - HEAT PUMP"},0))),0),"")</f>
        <v>0</v>
      </c>
      <c r="AJ425" s="81">
        <f>_xlfn.IFNA(IF($D425=5,IF($J425="Not Paid by Tenant",0,INDEX('AMI Ref'!$K$10:$N$10,MATCH($J425,{"Oil","Gas","Electric - Other","ELECTRIC - HEAT PUMP"},0))),0),"")</f>
        <v>0</v>
      </c>
      <c r="AK425" s="128"/>
      <c r="AL425" s="81" t="str">
        <f>_xlfn.IFNA(IF($D425=0,IF($K425="Not Paid by Tenant",0,INDEX('AMI Ref'!$O$5:$R$5,MATCH($K425,{"Oil","Gas","Electric - Other","Electric ccASHP - split"},0))),0),"")</f>
        <v/>
      </c>
      <c r="AM425" s="81">
        <f>_xlfn.IFNA(IF($D425=1,IF($K425="Not Paid by Tenant",0,INDEX('AMI Ref'!$O$6:$R$6,MATCH($K425,{"Oil","Gas","Electric - Other","Electric ccASHP - split"},0))),0),"")</f>
        <v>0</v>
      </c>
      <c r="AN425" s="81">
        <f>_xlfn.IFNA(IF($D425=2,IF($K425="Not Paid by Tenant",0,INDEX('AMI Ref'!$O$7:$R$7,MATCH($K425,{"Oil","Gas","Electric - Other","Electric ccASHP - split"},0))),0),"")</f>
        <v>0</v>
      </c>
      <c r="AO425" s="81">
        <f>_xlfn.IFNA(IF($D425=3,IF($K425="Not Paid by Tenant",0,INDEX('AMI Ref'!$O$8:$R$8,MATCH($K425,{"Oil","Gas","Electric - Other","Electric ccASHP - split"},0))),0),"")</f>
        <v>0</v>
      </c>
      <c r="AP425" s="81">
        <f>_xlfn.IFNA(IF($D425=4,IF($K425="Not Paid by Tenant",0,INDEX('AMI Ref'!$O$9:$R$9,MATCH($K425,{"Oil","Gas","Electric - Other","Electric ccASHP - split"},0))),0),"")</f>
        <v>0</v>
      </c>
      <c r="AQ425" s="81">
        <f>_xlfn.IFNA(IF($D425=5,IF($K425="Not Paid by Tenant",0,INDEX('AMI Ref'!$O$10:$R$10,MATCH($K425,{"Oil","Gas","Electric - Other","Electric ccASHP - split"},0))),0),"")</f>
        <v>0</v>
      </c>
      <c r="AR425" s="124">
        <f t="shared" si="61"/>
        <v>0</v>
      </c>
      <c r="AS425" s="123" t="e">
        <f t="shared" si="62"/>
        <v>#N/A</v>
      </c>
    </row>
    <row r="426" spans="1:45" ht="12.95" customHeight="1" x14ac:dyDescent="0.2">
      <c r="A426" s="130">
        <v>424</v>
      </c>
      <c r="B426" s="177">
        <f>IF(OR(COUNTIF($B$2:$B425,Input!$F442)&lt;1,COUNTIF($O$2:$O425,Input!$C442)&lt;1),Input!F442,0)</f>
        <v>0</v>
      </c>
      <c r="C426" s="177">
        <f>IF(OR(COUNTIF($B$2:$B425,Input!$F442)&lt;1,COUNTIF($O$2:$O425,Input!$C442)&lt;1),Input!G442,0)</f>
        <v>0</v>
      </c>
      <c r="D426" s="177">
        <f>IF(OR(COUNTIF($B$2:$B425,Input!$F442)&lt;1,COUNTIF($O$2:$O425,Input!$C442)&lt;1),Input!H442,0)</f>
        <v>0</v>
      </c>
      <c r="E426" s="177">
        <f>IF(OR(COUNTIF($B$2:$B425,Input!$F442)&lt;1,COUNTIF($O$2:$O425,Input!$C442)&lt;1),Input!I442,0)</f>
        <v>0</v>
      </c>
      <c r="F426" s="177">
        <f>IF(OR(COUNTIF($B$2:$B425,Input!$F442)&lt;1,COUNTIF($O$2:$O425,Input!$C442)&lt;1),Input!J442,0)</f>
        <v>0</v>
      </c>
      <c r="G426" s="177">
        <f>IF(OR(COUNTIF($B$2:$B425,Input!$F442)&lt;1,COUNTIF($O$2:$O425,Input!$C442)&lt;1),Input!K442,0)</f>
        <v>0</v>
      </c>
      <c r="H426" s="177">
        <f>IF(OR(COUNTIF($B$2:$B425,Input!$F442)&lt;1,COUNTIF($O$2:$O425,Input!$C442)&lt;1),Input!L442,0)</f>
        <v>0</v>
      </c>
      <c r="I426" s="177">
        <f>IF(OR(COUNTIF($B$2:$B425,Input!$F442)&lt;1,COUNTIF($O$2:$O425,Input!$C442)&lt;1),Input!M442,0)</f>
        <v>0</v>
      </c>
      <c r="J426" s="177">
        <f>IF(OR(COUNTIF($B$2:$B425,Input!$F442)&lt;1,COUNTIF($O$2:$O425,Input!$C442)&lt;1),Input!N442,0)</f>
        <v>0</v>
      </c>
      <c r="K426" s="177">
        <f>IF(OR(COUNTIF($B$2:$B425,Input!$F442)&lt;1,COUNTIF($O$2:$O425,Input!$C442)&lt;1),Input!O442,0)</f>
        <v>0</v>
      </c>
      <c r="L426" s="177">
        <f>IF(OR(COUNTIF($B$2:$B425,Input!$F442)&lt;1,COUNTIF($O$2:$O425,Input!$C442)&lt;1),Input!P442,0)</f>
        <v>0</v>
      </c>
      <c r="M426" s="129" t="str">
        <f t="shared" si="58"/>
        <v/>
      </c>
      <c r="N426" s="161">
        <f t="shared" si="56"/>
        <v>0</v>
      </c>
      <c r="O426" s="168">
        <f>Input!C442</f>
        <v>0</v>
      </c>
      <c r="P426" s="168"/>
      <c r="R426" s="131">
        <f t="shared" si="57"/>
        <v>0</v>
      </c>
      <c r="S426" s="133" t="str">
        <f t="shared" si="55"/>
        <v xml:space="preserve"> </v>
      </c>
      <c r="T426" s="133"/>
      <c r="U426" s="132" t="str">
        <f>_xlfn.IFNA(IF($D426=0,LOOKUP($F426,{0.1,0.2,0.3,0.4,0.5,0.6,0.7,0.8,0.9,1},{22,34,46,58,70,82,94,106,118,130}),""),"")</f>
        <v/>
      </c>
      <c r="V426" s="132" t="str">
        <f>_xlfn.IFNA(IF($D426=1,LOOKUP($F426,{0.1,0.2,0.3,0.4,0.5,0.6,0.7,0.8,0.9,1},{23,35,47,59,71,83,95,107,119,131}),""),"")</f>
        <v/>
      </c>
      <c r="W426" s="132" t="str">
        <f>_xlfn.IFNA(IF($D426=2,LOOKUP($F426,{0.1,0.2,0.3,0.4,0.5,0.6,0.7,0.8,0.9,1},{24,36,48,60,72,84,96,108,120,132}),""),"")</f>
        <v/>
      </c>
      <c r="X426" s="132" t="str">
        <f>_xlfn.IFNA(IF($D426=3,LOOKUP($F426,{0.1,0.2,0.3,0.4,0.5,0.6,0.7,0.8,0.9,1},{25,37,49,61,73,85,97,109,121,133}),""),"")</f>
        <v/>
      </c>
      <c r="Y426" s="132" t="str">
        <f>_xlfn.IFNA(IF($D426=4,LOOKUP($F426,{0.1,0.2,0.3,0.4,0.5,0.6,0.7,0.8,0.9,1},{26,38,50,62,74,86,98,110,122,134}),""),"")</f>
        <v/>
      </c>
      <c r="Z426" s="132" t="str">
        <f>_xlfn.IFNA(IF($D426=5,LOOKUP($F426,{0.1,0.2,0.3,0.4,0.5,0.6,0.7,0.8,0.9,1},{27,39,51,63,75,87,99,111,123,135}),""),"")</f>
        <v/>
      </c>
      <c r="AA426" s="132">
        <f t="shared" si="59"/>
        <v>0</v>
      </c>
      <c r="AB426" s="132" t="str">
        <f t="shared" si="60"/>
        <v>00</v>
      </c>
      <c r="AC426" s="82" t="e">
        <f>VLOOKUP(AB426,'AMI Ref'!T:U,2,FALSE)</f>
        <v>#N/A</v>
      </c>
      <c r="AD426" s="124"/>
      <c r="AE426" s="81" t="str">
        <f>_xlfn.IFNA(IF($D426=0,IF($J426="Not Paid by Tenant",0,INDEX('AMI Ref'!$K$5:$N$5,MATCH($J426,{"Oil","Gas","Electric - Other","ELECTRIC - HEAT PUMP"},0))),0),"")</f>
        <v/>
      </c>
      <c r="AF426" s="81">
        <f>_xlfn.IFNA(IF($D426=1,IF($J426="Not Paid by Tenant",0,INDEX('AMI Ref'!$K$6:$N$6,MATCH($J426,{"Oil","Gas","Electric - Other","ELECTRIC - HEAT PUMP"},0))),0),"")</f>
        <v>0</v>
      </c>
      <c r="AG426" s="81">
        <f>_xlfn.IFNA(IF($D426=2,IF($J426="Not Paid by Tenant",0,INDEX('AMI Ref'!$K$7:$N$7,MATCH($J426,{"Oil","Gas","Electric - Other","ELECTRIC - HEAT PUMP"},0))),0),"")</f>
        <v>0</v>
      </c>
      <c r="AH426" s="81">
        <f>_xlfn.IFNA(IF($D426=3,IF($J426="Not Paid by Tenant",0,INDEX('AMI Ref'!$K$8:$N$8,MATCH($J426,{"Oil","Gas","Electric - Other","ELECTRIC - HEAT PUMP"},0))),0),"")</f>
        <v>0</v>
      </c>
      <c r="AI426" s="81">
        <f>_xlfn.IFNA(IF($D426=4,IF($J426="Not Paid by Tenant",0,INDEX('AMI Ref'!$K$9:$N$9,MATCH($J426,{"Oil","Gas","Electric - Other","ELECTRIC - HEAT PUMP"},0))),0),"")</f>
        <v>0</v>
      </c>
      <c r="AJ426" s="81">
        <f>_xlfn.IFNA(IF($D426=5,IF($J426="Not Paid by Tenant",0,INDEX('AMI Ref'!$K$10:$N$10,MATCH($J426,{"Oil","Gas","Electric - Other","ELECTRIC - HEAT PUMP"},0))),0),"")</f>
        <v>0</v>
      </c>
      <c r="AK426" s="128"/>
      <c r="AL426" s="81" t="str">
        <f>_xlfn.IFNA(IF($D426=0,IF($K426="Not Paid by Tenant",0,INDEX('AMI Ref'!$O$5:$R$5,MATCH($K426,{"Oil","Gas","Electric - Other","Electric ccASHP - split"},0))),0),"")</f>
        <v/>
      </c>
      <c r="AM426" s="81">
        <f>_xlfn.IFNA(IF($D426=1,IF($K426="Not Paid by Tenant",0,INDEX('AMI Ref'!$O$6:$R$6,MATCH($K426,{"Oil","Gas","Electric - Other","Electric ccASHP - split"},0))),0),"")</f>
        <v>0</v>
      </c>
      <c r="AN426" s="81">
        <f>_xlfn.IFNA(IF($D426=2,IF($K426="Not Paid by Tenant",0,INDEX('AMI Ref'!$O$7:$R$7,MATCH($K426,{"Oil","Gas","Electric - Other","Electric ccASHP - split"},0))),0),"")</f>
        <v>0</v>
      </c>
      <c r="AO426" s="81">
        <f>_xlfn.IFNA(IF($D426=3,IF($K426="Not Paid by Tenant",0,INDEX('AMI Ref'!$O$8:$R$8,MATCH($K426,{"Oil","Gas","Electric - Other","Electric ccASHP - split"},0))),0),"")</f>
        <v>0</v>
      </c>
      <c r="AP426" s="81">
        <f>_xlfn.IFNA(IF($D426=4,IF($K426="Not Paid by Tenant",0,INDEX('AMI Ref'!$O$9:$R$9,MATCH($K426,{"Oil","Gas","Electric - Other","Electric ccASHP - split"},0))),0),"")</f>
        <v>0</v>
      </c>
      <c r="AQ426" s="81">
        <f>_xlfn.IFNA(IF($D426=5,IF($K426="Not Paid by Tenant",0,INDEX('AMI Ref'!$O$10:$R$10,MATCH($K426,{"Oil","Gas","Electric - Other","Electric ccASHP - split"},0))),0),"")</f>
        <v>0</v>
      </c>
      <c r="AR426" s="124">
        <f t="shared" si="61"/>
        <v>0</v>
      </c>
      <c r="AS426" s="123" t="e">
        <f t="shared" si="62"/>
        <v>#N/A</v>
      </c>
    </row>
    <row r="427" spans="1:45" ht="12.95" customHeight="1" x14ac:dyDescent="0.2">
      <c r="A427" s="130">
        <v>425</v>
      </c>
      <c r="B427" s="177">
        <f>IF(OR(COUNTIF($B$2:$B426,Input!$F443)&lt;1,COUNTIF($O$2:$O426,Input!$C443)&lt;1),Input!F443,0)</f>
        <v>0</v>
      </c>
      <c r="C427" s="177">
        <f>IF(OR(COUNTIF($B$2:$B426,Input!$F443)&lt;1,COUNTIF($O$2:$O426,Input!$C443)&lt;1),Input!G443,0)</f>
        <v>0</v>
      </c>
      <c r="D427" s="177">
        <f>IF(OR(COUNTIF($B$2:$B426,Input!$F443)&lt;1,COUNTIF($O$2:$O426,Input!$C443)&lt;1),Input!H443,0)</f>
        <v>0</v>
      </c>
      <c r="E427" s="177">
        <f>IF(OR(COUNTIF($B$2:$B426,Input!$F443)&lt;1,COUNTIF($O$2:$O426,Input!$C443)&lt;1),Input!I443,0)</f>
        <v>0</v>
      </c>
      <c r="F427" s="177">
        <f>IF(OR(COUNTIF($B$2:$B426,Input!$F443)&lt;1,COUNTIF($O$2:$O426,Input!$C443)&lt;1),Input!J443,0)</f>
        <v>0</v>
      </c>
      <c r="G427" s="177">
        <f>IF(OR(COUNTIF($B$2:$B426,Input!$F443)&lt;1,COUNTIF($O$2:$O426,Input!$C443)&lt;1),Input!K443,0)</f>
        <v>0</v>
      </c>
      <c r="H427" s="177">
        <f>IF(OR(COUNTIF($B$2:$B426,Input!$F443)&lt;1,COUNTIF($O$2:$O426,Input!$C443)&lt;1),Input!L443,0)</f>
        <v>0</v>
      </c>
      <c r="I427" s="177">
        <f>IF(OR(COUNTIF($B$2:$B426,Input!$F443)&lt;1,COUNTIF($O$2:$O426,Input!$C443)&lt;1),Input!M443,0)</f>
        <v>0</v>
      </c>
      <c r="J427" s="177">
        <f>IF(OR(COUNTIF($B$2:$B426,Input!$F443)&lt;1,COUNTIF($O$2:$O426,Input!$C443)&lt;1),Input!N443,0)</f>
        <v>0</v>
      </c>
      <c r="K427" s="177">
        <f>IF(OR(COUNTIF($B$2:$B426,Input!$F443)&lt;1,COUNTIF($O$2:$O426,Input!$C443)&lt;1),Input!O443,0)</f>
        <v>0</v>
      </c>
      <c r="L427" s="177">
        <f>IF(OR(COUNTIF($B$2:$B426,Input!$F443)&lt;1,COUNTIF($O$2:$O426,Input!$C443)&lt;1),Input!P443,0)</f>
        <v>0</v>
      </c>
      <c r="M427" s="129" t="str">
        <f t="shared" si="58"/>
        <v/>
      </c>
      <c r="N427" s="161">
        <f t="shared" si="56"/>
        <v>0</v>
      </c>
      <c r="O427" s="168">
        <f>Input!C443</f>
        <v>0</v>
      </c>
      <c r="P427" s="168"/>
      <c r="R427" s="131">
        <f t="shared" si="57"/>
        <v>0</v>
      </c>
      <c r="S427" s="133" t="str">
        <f t="shared" si="55"/>
        <v xml:space="preserve"> </v>
      </c>
      <c r="T427" s="133"/>
      <c r="U427" s="132" t="str">
        <f>_xlfn.IFNA(IF($D427=0,LOOKUP($F427,{0.1,0.2,0.3,0.4,0.5,0.6,0.7,0.8,0.9,1},{22,34,46,58,70,82,94,106,118,130}),""),"")</f>
        <v/>
      </c>
      <c r="V427" s="132" t="str">
        <f>_xlfn.IFNA(IF($D427=1,LOOKUP($F427,{0.1,0.2,0.3,0.4,0.5,0.6,0.7,0.8,0.9,1},{23,35,47,59,71,83,95,107,119,131}),""),"")</f>
        <v/>
      </c>
      <c r="W427" s="132" t="str">
        <f>_xlfn.IFNA(IF($D427=2,LOOKUP($F427,{0.1,0.2,0.3,0.4,0.5,0.6,0.7,0.8,0.9,1},{24,36,48,60,72,84,96,108,120,132}),""),"")</f>
        <v/>
      </c>
      <c r="X427" s="132" t="str">
        <f>_xlfn.IFNA(IF($D427=3,LOOKUP($F427,{0.1,0.2,0.3,0.4,0.5,0.6,0.7,0.8,0.9,1},{25,37,49,61,73,85,97,109,121,133}),""),"")</f>
        <v/>
      </c>
      <c r="Y427" s="132" t="str">
        <f>_xlfn.IFNA(IF($D427=4,LOOKUP($F427,{0.1,0.2,0.3,0.4,0.5,0.6,0.7,0.8,0.9,1},{26,38,50,62,74,86,98,110,122,134}),""),"")</f>
        <v/>
      </c>
      <c r="Z427" s="132" t="str">
        <f>_xlfn.IFNA(IF($D427=5,LOOKUP($F427,{0.1,0.2,0.3,0.4,0.5,0.6,0.7,0.8,0.9,1},{27,39,51,63,75,87,99,111,123,135}),""),"")</f>
        <v/>
      </c>
      <c r="AA427" s="132">
        <f t="shared" si="59"/>
        <v>0</v>
      </c>
      <c r="AB427" s="132" t="str">
        <f t="shared" si="60"/>
        <v>00</v>
      </c>
      <c r="AC427" s="82" t="e">
        <f>VLOOKUP(AB427,'AMI Ref'!T:U,2,FALSE)</f>
        <v>#N/A</v>
      </c>
      <c r="AD427" s="124"/>
      <c r="AE427" s="81" t="str">
        <f>_xlfn.IFNA(IF($D427=0,IF($J427="Not Paid by Tenant",0,INDEX('AMI Ref'!$K$5:$N$5,MATCH($J427,{"Oil","Gas","Electric - Other","ELECTRIC - HEAT PUMP"},0))),0),"")</f>
        <v/>
      </c>
      <c r="AF427" s="81">
        <f>_xlfn.IFNA(IF($D427=1,IF($J427="Not Paid by Tenant",0,INDEX('AMI Ref'!$K$6:$N$6,MATCH($J427,{"Oil","Gas","Electric - Other","ELECTRIC - HEAT PUMP"},0))),0),"")</f>
        <v>0</v>
      </c>
      <c r="AG427" s="81">
        <f>_xlfn.IFNA(IF($D427=2,IF($J427="Not Paid by Tenant",0,INDEX('AMI Ref'!$K$7:$N$7,MATCH($J427,{"Oil","Gas","Electric - Other","ELECTRIC - HEAT PUMP"},0))),0),"")</f>
        <v>0</v>
      </c>
      <c r="AH427" s="81">
        <f>_xlfn.IFNA(IF($D427=3,IF($J427="Not Paid by Tenant",0,INDEX('AMI Ref'!$K$8:$N$8,MATCH($J427,{"Oil","Gas","Electric - Other","ELECTRIC - HEAT PUMP"},0))),0),"")</f>
        <v>0</v>
      </c>
      <c r="AI427" s="81">
        <f>_xlfn.IFNA(IF($D427=4,IF($J427="Not Paid by Tenant",0,INDEX('AMI Ref'!$K$9:$N$9,MATCH($J427,{"Oil","Gas","Electric - Other","ELECTRIC - HEAT PUMP"},0))),0),"")</f>
        <v>0</v>
      </c>
      <c r="AJ427" s="81">
        <f>_xlfn.IFNA(IF($D427=5,IF($J427="Not Paid by Tenant",0,INDEX('AMI Ref'!$K$10:$N$10,MATCH($J427,{"Oil","Gas","Electric - Other","ELECTRIC - HEAT PUMP"},0))),0),"")</f>
        <v>0</v>
      </c>
      <c r="AK427" s="128"/>
      <c r="AL427" s="81" t="str">
        <f>_xlfn.IFNA(IF($D427=0,IF($K427="Not Paid by Tenant",0,INDEX('AMI Ref'!$O$5:$R$5,MATCH($K427,{"Oil","Gas","Electric - Other","Electric ccASHP - split"},0))),0),"")</f>
        <v/>
      </c>
      <c r="AM427" s="81">
        <f>_xlfn.IFNA(IF($D427=1,IF($K427="Not Paid by Tenant",0,INDEX('AMI Ref'!$O$6:$R$6,MATCH($K427,{"Oil","Gas","Electric - Other","Electric ccASHP - split"},0))),0),"")</f>
        <v>0</v>
      </c>
      <c r="AN427" s="81">
        <f>_xlfn.IFNA(IF($D427=2,IF($K427="Not Paid by Tenant",0,INDEX('AMI Ref'!$O$7:$R$7,MATCH($K427,{"Oil","Gas","Electric - Other","Electric ccASHP - split"},0))),0),"")</f>
        <v>0</v>
      </c>
      <c r="AO427" s="81">
        <f>_xlfn.IFNA(IF($D427=3,IF($K427="Not Paid by Tenant",0,INDEX('AMI Ref'!$O$8:$R$8,MATCH($K427,{"Oil","Gas","Electric - Other","Electric ccASHP - split"},0))),0),"")</f>
        <v>0</v>
      </c>
      <c r="AP427" s="81">
        <f>_xlfn.IFNA(IF($D427=4,IF($K427="Not Paid by Tenant",0,INDEX('AMI Ref'!$O$9:$R$9,MATCH($K427,{"Oil","Gas","Electric - Other","Electric ccASHP - split"},0))),0),"")</f>
        <v>0</v>
      </c>
      <c r="AQ427" s="81">
        <f>_xlfn.IFNA(IF($D427=5,IF($K427="Not Paid by Tenant",0,INDEX('AMI Ref'!$O$10:$R$10,MATCH($K427,{"Oil","Gas","Electric - Other","Electric ccASHP - split"},0))),0),"")</f>
        <v>0</v>
      </c>
      <c r="AR427" s="124">
        <f t="shared" si="61"/>
        <v>0</v>
      </c>
      <c r="AS427" s="123" t="e">
        <f t="shared" si="62"/>
        <v>#N/A</v>
      </c>
    </row>
    <row r="428" spans="1:45" ht="12.95" customHeight="1" x14ac:dyDescent="0.2">
      <c r="A428" s="130">
        <v>426</v>
      </c>
      <c r="B428" s="177">
        <f>IF(OR(COUNTIF($B$2:$B427,Input!$F444)&lt;1,COUNTIF($O$2:$O427,Input!$C444)&lt;1),Input!F444,0)</f>
        <v>0</v>
      </c>
      <c r="C428" s="177">
        <f>IF(OR(COUNTIF($B$2:$B427,Input!$F444)&lt;1,COUNTIF($O$2:$O427,Input!$C444)&lt;1),Input!G444,0)</f>
        <v>0</v>
      </c>
      <c r="D428" s="177">
        <f>IF(OR(COUNTIF($B$2:$B427,Input!$F444)&lt;1,COUNTIF($O$2:$O427,Input!$C444)&lt;1),Input!H444,0)</f>
        <v>0</v>
      </c>
      <c r="E428" s="177">
        <f>IF(OR(COUNTIF($B$2:$B427,Input!$F444)&lt;1,COUNTIF($O$2:$O427,Input!$C444)&lt;1),Input!I444,0)</f>
        <v>0</v>
      </c>
      <c r="F428" s="177">
        <f>IF(OR(COUNTIF($B$2:$B427,Input!$F444)&lt;1,COUNTIF($O$2:$O427,Input!$C444)&lt;1),Input!J444,0)</f>
        <v>0</v>
      </c>
      <c r="G428" s="177">
        <f>IF(OR(COUNTIF($B$2:$B427,Input!$F444)&lt;1,COUNTIF($O$2:$O427,Input!$C444)&lt;1),Input!K444,0)</f>
        <v>0</v>
      </c>
      <c r="H428" s="177">
        <f>IF(OR(COUNTIF($B$2:$B427,Input!$F444)&lt;1,COUNTIF($O$2:$O427,Input!$C444)&lt;1),Input!L444,0)</f>
        <v>0</v>
      </c>
      <c r="I428" s="177">
        <f>IF(OR(COUNTIF($B$2:$B427,Input!$F444)&lt;1,COUNTIF($O$2:$O427,Input!$C444)&lt;1),Input!M444,0)</f>
        <v>0</v>
      </c>
      <c r="J428" s="177">
        <f>IF(OR(COUNTIF($B$2:$B427,Input!$F444)&lt;1,COUNTIF($O$2:$O427,Input!$C444)&lt;1),Input!N444,0)</f>
        <v>0</v>
      </c>
      <c r="K428" s="177">
        <f>IF(OR(COUNTIF($B$2:$B427,Input!$F444)&lt;1,COUNTIF($O$2:$O427,Input!$C444)&lt;1),Input!O444,0)</f>
        <v>0</v>
      </c>
      <c r="L428" s="177">
        <f>IF(OR(COUNTIF($B$2:$B427,Input!$F444)&lt;1,COUNTIF($O$2:$O427,Input!$C444)&lt;1),Input!P444,0)</f>
        <v>0</v>
      </c>
      <c r="M428" s="129" t="str">
        <f t="shared" si="58"/>
        <v/>
      </c>
      <c r="N428" s="161">
        <f t="shared" si="56"/>
        <v>0</v>
      </c>
      <c r="O428" s="168">
        <f>Input!C444</f>
        <v>0</v>
      </c>
      <c r="P428" s="168"/>
      <c r="R428" s="131">
        <f t="shared" si="57"/>
        <v>0</v>
      </c>
      <c r="S428" s="133" t="str">
        <f t="shared" si="55"/>
        <v xml:space="preserve"> </v>
      </c>
      <c r="T428" s="133"/>
      <c r="U428" s="132" t="str">
        <f>_xlfn.IFNA(IF($D428=0,LOOKUP($F428,{0.1,0.2,0.3,0.4,0.5,0.6,0.7,0.8,0.9,1},{22,34,46,58,70,82,94,106,118,130}),""),"")</f>
        <v/>
      </c>
      <c r="V428" s="132" t="str">
        <f>_xlfn.IFNA(IF($D428=1,LOOKUP($F428,{0.1,0.2,0.3,0.4,0.5,0.6,0.7,0.8,0.9,1},{23,35,47,59,71,83,95,107,119,131}),""),"")</f>
        <v/>
      </c>
      <c r="W428" s="132" t="str">
        <f>_xlfn.IFNA(IF($D428=2,LOOKUP($F428,{0.1,0.2,0.3,0.4,0.5,0.6,0.7,0.8,0.9,1},{24,36,48,60,72,84,96,108,120,132}),""),"")</f>
        <v/>
      </c>
      <c r="X428" s="132" t="str">
        <f>_xlfn.IFNA(IF($D428=3,LOOKUP($F428,{0.1,0.2,0.3,0.4,0.5,0.6,0.7,0.8,0.9,1},{25,37,49,61,73,85,97,109,121,133}),""),"")</f>
        <v/>
      </c>
      <c r="Y428" s="132" t="str">
        <f>_xlfn.IFNA(IF($D428=4,LOOKUP($F428,{0.1,0.2,0.3,0.4,0.5,0.6,0.7,0.8,0.9,1},{26,38,50,62,74,86,98,110,122,134}),""),"")</f>
        <v/>
      </c>
      <c r="Z428" s="132" t="str">
        <f>_xlfn.IFNA(IF($D428=5,LOOKUP($F428,{0.1,0.2,0.3,0.4,0.5,0.6,0.7,0.8,0.9,1},{27,39,51,63,75,87,99,111,123,135}),""),"")</f>
        <v/>
      </c>
      <c r="AA428" s="132">
        <f t="shared" si="59"/>
        <v>0</v>
      </c>
      <c r="AB428" s="132" t="str">
        <f t="shared" si="60"/>
        <v>00</v>
      </c>
      <c r="AC428" s="82" t="e">
        <f>VLOOKUP(AB428,'AMI Ref'!T:U,2,FALSE)</f>
        <v>#N/A</v>
      </c>
      <c r="AD428" s="124"/>
      <c r="AE428" s="81" t="str">
        <f>_xlfn.IFNA(IF($D428=0,IF($J428="Not Paid by Tenant",0,INDEX('AMI Ref'!$K$5:$N$5,MATCH($J428,{"Oil","Gas","Electric - Other","ELECTRIC - HEAT PUMP"},0))),0),"")</f>
        <v/>
      </c>
      <c r="AF428" s="81">
        <f>_xlfn.IFNA(IF($D428=1,IF($J428="Not Paid by Tenant",0,INDEX('AMI Ref'!$K$6:$N$6,MATCH($J428,{"Oil","Gas","Electric - Other","ELECTRIC - HEAT PUMP"},0))),0),"")</f>
        <v>0</v>
      </c>
      <c r="AG428" s="81">
        <f>_xlfn.IFNA(IF($D428=2,IF($J428="Not Paid by Tenant",0,INDEX('AMI Ref'!$K$7:$N$7,MATCH($J428,{"Oil","Gas","Electric - Other","ELECTRIC - HEAT PUMP"},0))),0),"")</f>
        <v>0</v>
      </c>
      <c r="AH428" s="81">
        <f>_xlfn.IFNA(IF($D428=3,IF($J428="Not Paid by Tenant",0,INDEX('AMI Ref'!$K$8:$N$8,MATCH($J428,{"Oil","Gas","Electric - Other","ELECTRIC - HEAT PUMP"},0))),0),"")</f>
        <v>0</v>
      </c>
      <c r="AI428" s="81">
        <f>_xlfn.IFNA(IF($D428=4,IF($J428="Not Paid by Tenant",0,INDEX('AMI Ref'!$K$9:$N$9,MATCH($J428,{"Oil","Gas","Electric - Other","ELECTRIC - HEAT PUMP"},0))),0),"")</f>
        <v>0</v>
      </c>
      <c r="AJ428" s="81">
        <f>_xlfn.IFNA(IF($D428=5,IF($J428="Not Paid by Tenant",0,INDEX('AMI Ref'!$K$10:$N$10,MATCH($J428,{"Oil","Gas","Electric - Other","ELECTRIC - HEAT PUMP"},0))),0),"")</f>
        <v>0</v>
      </c>
      <c r="AK428" s="128"/>
      <c r="AL428" s="81" t="str">
        <f>_xlfn.IFNA(IF($D428=0,IF($K428="Not Paid by Tenant",0,INDEX('AMI Ref'!$O$5:$R$5,MATCH($K428,{"Oil","Gas","Electric - Other","Electric ccASHP - split"},0))),0),"")</f>
        <v/>
      </c>
      <c r="AM428" s="81">
        <f>_xlfn.IFNA(IF($D428=1,IF($K428="Not Paid by Tenant",0,INDEX('AMI Ref'!$O$6:$R$6,MATCH($K428,{"Oil","Gas","Electric - Other","Electric ccASHP - split"},0))),0),"")</f>
        <v>0</v>
      </c>
      <c r="AN428" s="81">
        <f>_xlfn.IFNA(IF($D428=2,IF($K428="Not Paid by Tenant",0,INDEX('AMI Ref'!$O$7:$R$7,MATCH($K428,{"Oil","Gas","Electric - Other","Electric ccASHP - split"},0))),0),"")</f>
        <v>0</v>
      </c>
      <c r="AO428" s="81">
        <f>_xlfn.IFNA(IF($D428=3,IF($K428="Not Paid by Tenant",0,INDEX('AMI Ref'!$O$8:$R$8,MATCH($K428,{"Oil","Gas","Electric - Other","Electric ccASHP - split"},0))),0),"")</f>
        <v>0</v>
      </c>
      <c r="AP428" s="81">
        <f>_xlfn.IFNA(IF($D428=4,IF($K428="Not Paid by Tenant",0,INDEX('AMI Ref'!$O$9:$R$9,MATCH($K428,{"Oil","Gas","Electric - Other","Electric ccASHP - split"},0))),0),"")</f>
        <v>0</v>
      </c>
      <c r="AQ428" s="81">
        <f>_xlfn.IFNA(IF($D428=5,IF($K428="Not Paid by Tenant",0,INDEX('AMI Ref'!$O$10:$R$10,MATCH($K428,{"Oil","Gas","Electric - Other","Electric ccASHP - split"},0))),0),"")</f>
        <v>0</v>
      </c>
      <c r="AR428" s="124">
        <f t="shared" si="61"/>
        <v>0</v>
      </c>
      <c r="AS428" s="123" t="e">
        <f t="shared" si="62"/>
        <v>#N/A</v>
      </c>
    </row>
    <row r="429" spans="1:45" ht="12.95" customHeight="1" x14ac:dyDescent="0.2">
      <c r="A429" s="130">
        <v>427</v>
      </c>
      <c r="B429" s="177">
        <f>IF(OR(COUNTIF($B$2:$B428,Input!$F445)&lt;1,COUNTIF($O$2:$O428,Input!$C445)&lt;1),Input!F445,0)</f>
        <v>0</v>
      </c>
      <c r="C429" s="177">
        <f>IF(OR(COUNTIF($B$2:$B428,Input!$F445)&lt;1,COUNTIF($O$2:$O428,Input!$C445)&lt;1),Input!G445,0)</f>
        <v>0</v>
      </c>
      <c r="D429" s="177">
        <f>IF(OR(COUNTIF($B$2:$B428,Input!$F445)&lt;1,COUNTIF($O$2:$O428,Input!$C445)&lt;1),Input!H445,0)</f>
        <v>0</v>
      </c>
      <c r="E429" s="177">
        <f>IF(OR(COUNTIF($B$2:$B428,Input!$F445)&lt;1,COUNTIF($O$2:$O428,Input!$C445)&lt;1),Input!I445,0)</f>
        <v>0</v>
      </c>
      <c r="F429" s="177">
        <f>IF(OR(COUNTIF($B$2:$B428,Input!$F445)&lt;1,COUNTIF($O$2:$O428,Input!$C445)&lt;1),Input!J445,0)</f>
        <v>0</v>
      </c>
      <c r="G429" s="177">
        <f>IF(OR(COUNTIF($B$2:$B428,Input!$F445)&lt;1,COUNTIF($O$2:$O428,Input!$C445)&lt;1),Input!K445,0)</f>
        <v>0</v>
      </c>
      <c r="H429" s="177">
        <f>IF(OR(COUNTIF($B$2:$B428,Input!$F445)&lt;1,COUNTIF($O$2:$O428,Input!$C445)&lt;1),Input!L445,0)</f>
        <v>0</v>
      </c>
      <c r="I429" s="177">
        <f>IF(OR(COUNTIF($B$2:$B428,Input!$F445)&lt;1,COUNTIF($O$2:$O428,Input!$C445)&lt;1),Input!M445,0)</f>
        <v>0</v>
      </c>
      <c r="J429" s="177">
        <f>IF(OR(COUNTIF($B$2:$B428,Input!$F445)&lt;1,COUNTIF($O$2:$O428,Input!$C445)&lt;1),Input!N445,0)</f>
        <v>0</v>
      </c>
      <c r="K429" s="177">
        <f>IF(OR(COUNTIF($B$2:$B428,Input!$F445)&lt;1,COUNTIF($O$2:$O428,Input!$C445)&lt;1),Input!O445,0)</f>
        <v>0</v>
      </c>
      <c r="L429" s="177">
        <f>IF(OR(COUNTIF($B$2:$B428,Input!$F445)&lt;1,COUNTIF($O$2:$O428,Input!$C445)&lt;1),Input!P445,0)</f>
        <v>0</v>
      </c>
      <c r="M429" s="129" t="str">
        <f t="shared" si="58"/>
        <v/>
      </c>
      <c r="N429" s="161">
        <f t="shared" si="56"/>
        <v>0</v>
      </c>
      <c r="O429" s="168">
        <f>Input!C445</f>
        <v>0</v>
      </c>
      <c r="P429" s="168"/>
      <c r="R429" s="131">
        <f t="shared" si="57"/>
        <v>0</v>
      </c>
      <c r="S429" s="133" t="str">
        <f t="shared" si="55"/>
        <v xml:space="preserve"> </v>
      </c>
      <c r="T429" s="133"/>
      <c r="U429" s="132" t="str">
        <f>_xlfn.IFNA(IF($D429=0,LOOKUP($F429,{0.1,0.2,0.3,0.4,0.5,0.6,0.7,0.8,0.9,1},{22,34,46,58,70,82,94,106,118,130}),""),"")</f>
        <v/>
      </c>
      <c r="V429" s="132" t="str">
        <f>_xlfn.IFNA(IF($D429=1,LOOKUP($F429,{0.1,0.2,0.3,0.4,0.5,0.6,0.7,0.8,0.9,1},{23,35,47,59,71,83,95,107,119,131}),""),"")</f>
        <v/>
      </c>
      <c r="W429" s="132" t="str">
        <f>_xlfn.IFNA(IF($D429=2,LOOKUP($F429,{0.1,0.2,0.3,0.4,0.5,0.6,0.7,0.8,0.9,1},{24,36,48,60,72,84,96,108,120,132}),""),"")</f>
        <v/>
      </c>
      <c r="X429" s="132" t="str">
        <f>_xlfn.IFNA(IF($D429=3,LOOKUP($F429,{0.1,0.2,0.3,0.4,0.5,0.6,0.7,0.8,0.9,1},{25,37,49,61,73,85,97,109,121,133}),""),"")</f>
        <v/>
      </c>
      <c r="Y429" s="132" t="str">
        <f>_xlfn.IFNA(IF($D429=4,LOOKUP($F429,{0.1,0.2,0.3,0.4,0.5,0.6,0.7,0.8,0.9,1},{26,38,50,62,74,86,98,110,122,134}),""),"")</f>
        <v/>
      </c>
      <c r="Z429" s="132" t="str">
        <f>_xlfn.IFNA(IF($D429=5,LOOKUP($F429,{0.1,0.2,0.3,0.4,0.5,0.6,0.7,0.8,0.9,1},{27,39,51,63,75,87,99,111,123,135}),""),"")</f>
        <v/>
      </c>
      <c r="AA429" s="132">
        <f t="shared" si="59"/>
        <v>0</v>
      </c>
      <c r="AB429" s="132" t="str">
        <f t="shared" si="60"/>
        <v>00</v>
      </c>
      <c r="AC429" s="82" t="e">
        <f>VLOOKUP(AB429,'AMI Ref'!T:U,2,FALSE)</f>
        <v>#N/A</v>
      </c>
      <c r="AD429" s="124"/>
      <c r="AE429" s="81" t="str">
        <f>_xlfn.IFNA(IF($D429=0,IF($J429="Not Paid by Tenant",0,INDEX('AMI Ref'!$K$5:$N$5,MATCH($J429,{"Oil","Gas","Electric - Other","ELECTRIC - HEAT PUMP"},0))),0),"")</f>
        <v/>
      </c>
      <c r="AF429" s="81">
        <f>_xlfn.IFNA(IF($D429=1,IF($J429="Not Paid by Tenant",0,INDEX('AMI Ref'!$K$6:$N$6,MATCH($J429,{"Oil","Gas","Electric - Other","ELECTRIC - HEAT PUMP"},0))),0),"")</f>
        <v>0</v>
      </c>
      <c r="AG429" s="81">
        <f>_xlfn.IFNA(IF($D429=2,IF($J429="Not Paid by Tenant",0,INDEX('AMI Ref'!$K$7:$N$7,MATCH($J429,{"Oil","Gas","Electric - Other","ELECTRIC - HEAT PUMP"},0))),0),"")</f>
        <v>0</v>
      </c>
      <c r="AH429" s="81">
        <f>_xlfn.IFNA(IF($D429=3,IF($J429="Not Paid by Tenant",0,INDEX('AMI Ref'!$K$8:$N$8,MATCH($J429,{"Oil","Gas","Electric - Other","ELECTRIC - HEAT PUMP"},0))),0),"")</f>
        <v>0</v>
      </c>
      <c r="AI429" s="81">
        <f>_xlfn.IFNA(IF($D429=4,IF($J429="Not Paid by Tenant",0,INDEX('AMI Ref'!$K$9:$N$9,MATCH($J429,{"Oil","Gas","Electric - Other","ELECTRIC - HEAT PUMP"},0))),0),"")</f>
        <v>0</v>
      </c>
      <c r="AJ429" s="81">
        <f>_xlfn.IFNA(IF($D429=5,IF($J429="Not Paid by Tenant",0,INDEX('AMI Ref'!$K$10:$N$10,MATCH($J429,{"Oil","Gas","Electric - Other","ELECTRIC - HEAT PUMP"},0))),0),"")</f>
        <v>0</v>
      </c>
      <c r="AK429" s="128"/>
      <c r="AL429" s="81" t="str">
        <f>_xlfn.IFNA(IF($D429=0,IF($K429="Not Paid by Tenant",0,INDEX('AMI Ref'!$O$5:$R$5,MATCH($K429,{"Oil","Gas","Electric - Other","Electric ccASHP - split"},0))),0),"")</f>
        <v/>
      </c>
      <c r="AM429" s="81">
        <f>_xlfn.IFNA(IF($D429=1,IF($K429="Not Paid by Tenant",0,INDEX('AMI Ref'!$O$6:$R$6,MATCH($K429,{"Oil","Gas","Electric - Other","Electric ccASHP - split"},0))),0),"")</f>
        <v>0</v>
      </c>
      <c r="AN429" s="81">
        <f>_xlfn.IFNA(IF($D429=2,IF($K429="Not Paid by Tenant",0,INDEX('AMI Ref'!$O$7:$R$7,MATCH($K429,{"Oil","Gas","Electric - Other","Electric ccASHP - split"},0))),0),"")</f>
        <v>0</v>
      </c>
      <c r="AO429" s="81">
        <f>_xlfn.IFNA(IF($D429=3,IF($K429="Not Paid by Tenant",0,INDEX('AMI Ref'!$O$8:$R$8,MATCH($K429,{"Oil","Gas","Electric - Other","Electric ccASHP - split"},0))),0),"")</f>
        <v>0</v>
      </c>
      <c r="AP429" s="81">
        <f>_xlfn.IFNA(IF($D429=4,IF($K429="Not Paid by Tenant",0,INDEX('AMI Ref'!$O$9:$R$9,MATCH($K429,{"Oil","Gas","Electric - Other","Electric ccASHP - split"},0))),0),"")</f>
        <v>0</v>
      </c>
      <c r="AQ429" s="81">
        <f>_xlfn.IFNA(IF($D429=5,IF($K429="Not Paid by Tenant",0,INDEX('AMI Ref'!$O$10:$R$10,MATCH($K429,{"Oil","Gas","Electric - Other","Electric ccASHP - split"},0))),0),"")</f>
        <v>0</v>
      </c>
      <c r="AR429" s="124">
        <f t="shared" si="61"/>
        <v>0</v>
      </c>
      <c r="AS429" s="123" t="e">
        <f t="shared" si="62"/>
        <v>#N/A</v>
      </c>
    </row>
    <row r="430" spans="1:45" ht="12.95" customHeight="1" x14ac:dyDescent="0.2">
      <c r="A430" s="130">
        <v>428</v>
      </c>
      <c r="B430" s="177">
        <f>IF(OR(COUNTIF($B$2:$B429,Input!$F446)&lt;1,COUNTIF($O$2:$O429,Input!$C446)&lt;1),Input!F446,0)</f>
        <v>0</v>
      </c>
      <c r="C430" s="177">
        <f>IF(OR(COUNTIF($B$2:$B429,Input!$F446)&lt;1,COUNTIF($O$2:$O429,Input!$C446)&lt;1),Input!G446,0)</f>
        <v>0</v>
      </c>
      <c r="D430" s="177">
        <f>IF(OR(COUNTIF($B$2:$B429,Input!$F446)&lt;1,COUNTIF($O$2:$O429,Input!$C446)&lt;1),Input!H446,0)</f>
        <v>0</v>
      </c>
      <c r="E430" s="177">
        <f>IF(OR(COUNTIF($B$2:$B429,Input!$F446)&lt;1,COUNTIF($O$2:$O429,Input!$C446)&lt;1),Input!I446,0)</f>
        <v>0</v>
      </c>
      <c r="F430" s="177">
        <f>IF(OR(COUNTIF($B$2:$B429,Input!$F446)&lt;1,COUNTIF($O$2:$O429,Input!$C446)&lt;1),Input!J446,0)</f>
        <v>0</v>
      </c>
      <c r="G430" s="177">
        <f>IF(OR(COUNTIF($B$2:$B429,Input!$F446)&lt;1,COUNTIF($O$2:$O429,Input!$C446)&lt;1),Input!K446,0)</f>
        <v>0</v>
      </c>
      <c r="H430" s="177">
        <f>IF(OR(COUNTIF($B$2:$B429,Input!$F446)&lt;1,COUNTIF($O$2:$O429,Input!$C446)&lt;1),Input!L446,0)</f>
        <v>0</v>
      </c>
      <c r="I430" s="177">
        <f>IF(OR(COUNTIF($B$2:$B429,Input!$F446)&lt;1,COUNTIF($O$2:$O429,Input!$C446)&lt;1),Input!M446,0)</f>
        <v>0</v>
      </c>
      <c r="J430" s="177">
        <f>IF(OR(COUNTIF($B$2:$B429,Input!$F446)&lt;1,COUNTIF($O$2:$O429,Input!$C446)&lt;1),Input!N446,0)</f>
        <v>0</v>
      </c>
      <c r="K430" s="177">
        <f>IF(OR(COUNTIF($B$2:$B429,Input!$F446)&lt;1,COUNTIF($O$2:$O429,Input!$C446)&lt;1),Input!O446,0)</f>
        <v>0</v>
      </c>
      <c r="L430" s="177">
        <f>IF(OR(COUNTIF($B$2:$B429,Input!$F446)&lt;1,COUNTIF($O$2:$O429,Input!$C446)&lt;1),Input!P446,0)</f>
        <v>0</v>
      </c>
      <c r="M430" s="129" t="str">
        <f t="shared" si="58"/>
        <v/>
      </c>
      <c r="N430" s="161">
        <f t="shared" si="56"/>
        <v>0</v>
      </c>
      <c r="O430" s="168">
        <f>Input!C446</f>
        <v>0</v>
      </c>
      <c r="P430" s="168"/>
      <c r="R430" s="131">
        <f t="shared" si="57"/>
        <v>0</v>
      </c>
      <c r="S430" s="133" t="str">
        <f t="shared" si="55"/>
        <v xml:space="preserve"> </v>
      </c>
      <c r="T430" s="133"/>
      <c r="U430" s="132" t="str">
        <f>_xlfn.IFNA(IF($D430=0,LOOKUP($F430,{0.1,0.2,0.3,0.4,0.5,0.6,0.7,0.8,0.9,1},{22,34,46,58,70,82,94,106,118,130}),""),"")</f>
        <v/>
      </c>
      <c r="V430" s="132" t="str">
        <f>_xlfn.IFNA(IF($D430=1,LOOKUP($F430,{0.1,0.2,0.3,0.4,0.5,0.6,0.7,0.8,0.9,1},{23,35,47,59,71,83,95,107,119,131}),""),"")</f>
        <v/>
      </c>
      <c r="W430" s="132" t="str">
        <f>_xlfn.IFNA(IF($D430=2,LOOKUP($F430,{0.1,0.2,0.3,0.4,0.5,0.6,0.7,0.8,0.9,1},{24,36,48,60,72,84,96,108,120,132}),""),"")</f>
        <v/>
      </c>
      <c r="X430" s="132" t="str">
        <f>_xlfn.IFNA(IF($D430=3,LOOKUP($F430,{0.1,0.2,0.3,0.4,0.5,0.6,0.7,0.8,0.9,1},{25,37,49,61,73,85,97,109,121,133}),""),"")</f>
        <v/>
      </c>
      <c r="Y430" s="132" t="str">
        <f>_xlfn.IFNA(IF($D430=4,LOOKUP($F430,{0.1,0.2,0.3,0.4,0.5,0.6,0.7,0.8,0.9,1},{26,38,50,62,74,86,98,110,122,134}),""),"")</f>
        <v/>
      </c>
      <c r="Z430" s="132" t="str">
        <f>_xlfn.IFNA(IF($D430=5,LOOKUP($F430,{0.1,0.2,0.3,0.4,0.5,0.6,0.7,0.8,0.9,1},{27,39,51,63,75,87,99,111,123,135}),""),"")</f>
        <v/>
      </c>
      <c r="AA430" s="132">
        <f t="shared" si="59"/>
        <v>0</v>
      </c>
      <c r="AB430" s="132" t="str">
        <f t="shared" si="60"/>
        <v>00</v>
      </c>
      <c r="AC430" s="82" t="e">
        <f>VLOOKUP(AB430,'AMI Ref'!T:U,2,FALSE)</f>
        <v>#N/A</v>
      </c>
      <c r="AD430" s="124"/>
      <c r="AE430" s="81" t="str">
        <f>_xlfn.IFNA(IF($D430=0,IF($J430="Not Paid by Tenant",0,INDEX('AMI Ref'!$K$5:$N$5,MATCH($J430,{"Oil","Gas","Electric - Other","ELECTRIC - HEAT PUMP"},0))),0),"")</f>
        <v/>
      </c>
      <c r="AF430" s="81">
        <f>_xlfn.IFNA(IF($D430=1,IF($J430="Not Paid by Tenant",0,INDEX('AMI Ref'!$K$6:$N$6,MATCH($J430,{"Oil","Gas","Electric - Other","ELECTRIC - HEAT PUMP"},0))),0),"")</f>
        <v>0</v>
      </c>
      <c r="AG430" s="81">
        <f>_xlfn.IFNA(IF($D430=2,IF($J430="Not Paid by Tenant",0,INDEX('AMI Ref'!$K$7:$N$7,MATCH($J430,{"Oil","Gas","Electric - Other","ELECTRIC - HEAT PUMP"},0))),0),"")</f>
        <v>0</v>
      </c>
      <c r="AH430" s="81">
        <f>_xlfn.IFNA(IF($D430=3,IF($J430="Not Paid by Tenant",0,INDEX('AMI Ref'!$K$8:$N$8,MATCH($J430,{"Oil","Gas","Electric - Other","ELECTRIC - HEAT PUMP"},0))),0),"")</f>
        <v>0</v>
      </c>
      <c r="AI430" s="81">
        <f>_xlfn.IFNA(IF($D430=4,IF($J430="Not Paid by Tenant",0,INDEX('AMI Ref'!$K$9:$N$9,MATCH($J430,{"Oil","Gas","Electric - Other","ELECTRIC - HEAT PUMP"},0))),0),"")</f>
        <v>0</v>
      </c>
      <c r="AJ430" s="81">
        <f>_xlfn.IFNA(IF($D430=5,IF($J430="Not Paid by Tenant",0,INDEX('AMI Ref'!$K$10:$N$10,MATCH($J430,{"Oil","Gas","Electric - Other","ELECTRIC - HEAT PUMP"},0))),0),"")</f>
        <v>0</v>
      </c>
      <c r="AK430" s="128"/>
      <c r="AL430" s="81" t="str">
        <f>_xlfn.IFNA(IF($D430=0,IF($K430="Not Paid by Tenant",0,INDEX('AMI Ref'!$O$5:$R$5,MATCH($K430,{"Oil","Gas","Electric - Other","Electric ccASHP - split"},0))),0),"")</f>
        <v/>
      </c>
      <c r="AM430" s="81">
        <f>_xlfn.IFNA(IF($D430=1,IF($K430="Not Paid by Tenant",0,INDEX('AMI Ref'!$O$6:$R$6,MATCH($K430,{"Oil","Gas","Electric - Other","Electric ccASHP - split"},0))),0),"")</f>
        <v>0</v>
      </c>
      <c r="AN430" s="81">
        <f>_xlfn.IFNA(IF($D430=2,IF($K430="Not Paid by Tenant",0,INDEX('AMI Ref'!$O$7:$R$7,MATCH($K430,{"Oil","Gas","Electric - Other","Electric ccASHP - split"},0))),0),"")</f>
        <v>0</v>
      </c>
      <c r="AO430" s="81">
        <f>_xlfn.IFNA(IF($D430=3,IF($K430="Not Paid by Tenant",0,INDEX('AMI Ref'!$O$8:$R$8,MATCH($K430,{"Oil","Gas","Electric - Other","Electric ccASHP - split"},0))),0),"")</f>
        <v>0</v>
      </c>
      <c r="AP430" s="81">
        <f>_xlfn.IFNA(IF($D430=4,IF($K430="Not Paid by Tenant",0,INDEX('AMI Ref'!$O$9:$R$9,MATCH($K430,{"Oil","Gas","Electric - Other","Electric ccASHP - split"},0))),0),"")</f>
        <v>0</v>
      </c>
      <c r="AQ430" s="81">
        <f>_xlfn.IFNA(IF($D430=5,IF($K430="Not Paid by Tenant",0,INDEX('AMI Ref'!$O$10:$R$10,MATCH($K430,{"Oil","Gas","Electric - Other","Electric ccASHP - split"},0))),0),"")</f>
        <v>0</v>
      </c>
      <c r="AR430" s="124">
        <f t="shared" si="61"/>
        <v>0</v>
      </c>
      <c r="AS430" s="123" t="e">
        <f t="shared" si="62"/>
        <v>#N/A</v>
      </c>
    </row>
    <row r="431" spans="1:45" ht="12.95" customHeight="1" x14ac:dyDescent="0.2">
      <c r="A431" s="130">
        <v>429</v>
      </c>
      <c r="B431" s="177">
        <f>IF(OR(COUNTIF($B$2:$B430,Input!$F447)&lt;1,COUNTIF($O$2:$O430,Input!$C447)&lt;1),Input!F447,0)</f>
        <v>0</v>
      </c>
      <c r="C431" s="177">
        <f>IF(OR(COUNTIF($B$2:$B430,Input!$F447)&lt;1,COUNTIF($O$2:$O430,Input!$C447)&lt;1),Input!G447,0)</f>
        <v>0</v>
      </c>
      <c r="D431" s="177">
        <f>IF(OR(COUNTIF($B$2:$B430,Input!$F447)&lt;1,COUNTIF($O$2:$O430,Input!$C447)&lt;1),Input!H447,0)</f>
        <v>0</v>
      </c>
      <c r="E431" s="177">
        <f>IF(OR(COUNTIF($B$2:$B430,Input!$F447)&lt;1,COUNTIF($O$2:$O430,Input!$C447)&lt;1),Input!I447,0)</f>
        <v>0</v>
      </c>
      <c r="F431" s="177">
        <f>IF(OR(COUNTIF($B$2:$B430,Input!$F447)&lt;1,COUNTIF($O$2:$O430,Input!$C447)&lt;1),Input!J447,0)</f>
        <v>0</v>
      </c>
      <c r="G431" s="177">
        <f>IF(OR(COUNTIF($B$2:$B430,Input!$F447)&lt;1,COUNTIF($O$2:$O430,Input!$C447)&lt;1),Input!K447,0)</f>
        <v>0</v>
      </c>
      <c r="H431" s="177">
        <f>IF(OR(COUNTIF($B$2:$B430,Input!$F447)&lt;1,COUNTIF($O$2:$O430,Input!$C447)&lt;1),Input!L447,0)</f>
        <v>0</v>
      </c>
      <c r="I431" s="177">
        <f>IF(OR(COUNTIF($B$2:$B430,Input!$F447)&lt;1,COUNTIF($O$2:$O430,Input!$C447)&lt;1),Input!M447,0)</f>
        <v>0</v>
      </c>
      <c r="J431" s="177">
        <f>IF(OR(COUNTIF($B$2:$B430,Input!$F447)&lt;1,COUNTIF($O$2:$O430,Input!$C447)&lt;1),Input!N447,0)</f>
        <v>0</v>
      </c>
      <c r="K431" s="177">
        <f>IF(OR(COUNTIF($B$2:$B430,Input!$F447)&lt;1,COUNTIF($O$2:$O430,Input!$C447)&lt;1),Input!O447,0)</f>
        <v>0</v>
      </c>
      <c r="L431" s="177">
        <f>IF(OR(COUNTIF($B$2:$B430,Input!$F447)&lt;1,COUNTIF($O$2:$O430,Input!$C447)&lt;1),Input!P447,0)</f>
        <v>0</v>
      </c>
      <c r="M431" s="129" t="str">
        <f t="shared" si="58"/>
        <v/>
      </c>
      <c r="N431" s="161">
        <f t="shared" si="56"/>
        <v>0</v>
      </c>
      <c r="O431" s="168">
        <f>Input!C447</f>
        <v>0</v>
      </c>
      <c r="P431" s="168"/>
      <c r="R431" s="131">
        <f t="shared" si="57"/>
        <v>0</v>
      </c>
      <c r="S431" s="133" t="str">
        <f t="shared" si="55"/>
        <v xml:space="preserve"> </v>
      </c>
      <c r="T431" s="133"/>
      <c r="U431" s="132" t="str">
        <f>_xlfn.IFNA(IF($D431=0,LOOKUP($F431,{0.1,0.2,0.3,0.4,0.5,0.6,0.7,0.8,0.9,1},{22,34,46,58,70,82,94,106,118,130}),""),"")</f>
        <v/>
      </c>
      <c r="V431" s="132" t="str">
        <f>_xlfn.IFNA(IF($D431=1,LOOKUP($F431,{0.1,0.2,0.3,0.4,0.5,0.6,0.7,0.8,0.9,1},{23,35,47,59,71,83,95,107,119,131}),""),"")</f>
        <v/>
      </c>
      <c r="W431" s="132" t="str">
        <f>_xlfn.IFNA(IF($D431=2,LOOKUP($F431,{0.1,0.2,0.3,0.4,0.5,0.6,0.7,0.8,0.9,1},{24,36,48,60,72,84,96,108,120,132}),""),"")</f>
        <v/>
      </c>
      <c r="X431" s="132" t="str">
        <f>_xlfn.IFNA(IF($D431=3,LOOKUP($F431,{0.1,0.2,0.3,0.4,0.5,0.6,0.7,0.8,0.9,1},{25,37,49,61,73,85,97,109,121,133}),""),"")</f>
        <v/>
      </c>
      <c r="Y431" s="132" t="str">
        <f>_xlfn.IFNA(IF($D431=4,LOOKUP($F431,{0.1,0.2,0.3,0.4,0.5,0.6,0.7,0.8,0.9,1},{26,38,50,62,74,86,98,110,122,134}),""),"")</f>
        <v/>
      </c>
      <c r="Z431" s="132" t="str">
        <f>_xlfn.IFNA(IF($D431=5,LOOKUP($F431,{0.1,0.2,0.3,0.4,0.5,0.6,0.7,0.8,0.9,1},{27,39,51,63,75,87,99,111,123,135}),""),"")</f>
        <v/>
      </c>
      <c r="AA431" s="132">
        <f t="shared" si="59"/>
        <v>0</v>
      </c>
      <c r="AB431" s="132" t="str">
        <f t="shared" si="60"/>
        <v>00</v>
      </c>
      <c r="AC431" s="82" t="e">
        <f>VLOOKUP(AB431,'AMI Ref'!T:U,2,FALSE)</f>
        <v>#N/A</v>
      </c>
      <c r="AD431" s="124"/>
      <c r="AE431" s="81" t="str">
        <f>_xlfn.IFNA(IF($D431=0,IF($J431="Not Paid by Tenant",0,INDEX('AMI Ref'!$K$5:$N$5,MATCH($J431,{"Oil","Gas","Electric - Other","ELECTRIC - HEAT PUMP"},0))),0),"")</f>
        <v/>
      </c>
      <c r="AF431" s="81">
        <f>_xlfn.IFNA(IF($D431=1,IF($J431="Not Paid by Tenant",0,INDEX('AMI Ref'!$K$6:$N$6,MATCH($J431,{"Oil","Gas","Electric - Other","ELECTRIC - HEAT PUMP"},0))),0),"")</f>
        <v>0</v>
      </c>
      <c r="AG431" s="81">
        <f>_xlfn.IFNA(IF($D431=2,IF($J431="Not Paid by Tenant",0,INDEX('AMI Ref'!$K$7:$N$7,MATCH($J431,{"Oil","Gas","Electric - Other","ELECTRIC - HEAT PUMP"},0))),0),"")</f>
        <v>0</v>
      </c>
      <c r="AH431" s="81">
        <f>_xlfn.IFNA(IF($D431=3,IF($J431="Not Paid by Tenant",0,INDEX('AMI Ref'!$K$8:$N$8,MATCH($J431,{"Oil","Gas","Electric - Other","ELECTRIC - HEAT PUMP"},0))),0),"")</f>
        <v>0</v>
      </c>
      <c r="AI431" s="81">
        <f>_xlfn.IFNA(IF($D431=4,IF($J431="Not Paid by Tenant",0,INDEX('AMI Ref'!$K$9:$N$9,MATCH($J431,{"Oil","Gas","Electric - Other","ELECTRIC - HEAT PUMP"},0))),0),"")</f>
        <v>0</v>
      </c>
      <c r="AJ431" s="81">
        <f>_xlfn.IFNA(IF($D431=5,IF($J431="Not Paid by Tenant",0,INDEX('AMI Ref'!$K$10:$N$10,MATCH($J431,{"Oil","Gas","Electric - Other","ELECTRIC - HEAT PUMP"},0))),0),"")</f>
        <v>0</v>
      </c>
      <c r="AK431" s="128"/>
      <c r="AL431" s="81" t="str">
        <f>_xlfn.IFNA(IF($D431=0,IF($K431="Not Paid by Tenant",0,INDEX('AMI Ref'!$O$5:$R$5,MATCH($K431,{"Oil","Gas","Electric - Other","Electric ccASHP - split"},0))),0),"")</f>
        <v/>
      </c>
      <c r="AM431" s="81">
        <f>_xlfn.IFNA(IF($D431=1,IF($K431="Not Paid by Tenant",0,INDEX('AMI Ref'!$O$6:$R$6,MATCH($K431,{"Oil","Gas","Electric - Other","Electric ccASHP - split"},0))),0),"")</f>
        <v>0</v>
      </c>
      <c r="AN431" s="81">
        <f>_xlfn.IFNA(IF($D431=2,IF($K431="Not Paid by Tenant",0,INDEX('AMI Ref'!$O$7:$R$7,MATCH($K431,{"Oil","Gas","Electric - Other","Electric ccASHP - split"},0))),0),"")</f>
        <v>0</v>
      </c>
      <c r="AO431" s="81">
        <f>_xlfn.IFNA(IF($D431=3,IF($K431="Not Paid by Tenant",0,INDEX('AMI Ref'!$O$8:$R$8,MATCH($K431,{"Oil","Gas","Electric - Other","Electric ccASHP - split"},0))),0),"")</f>
        <v>0</v>
      </c>
      <c r="AP431" s="81">
        <f>_xlfn.IFNA(IF($D431=4,IF($K431="Not Paid by Tenant",0,INDEX('AMI Ref'!$O$9:$R$9,MATCH($K431,{"Oil","Gas","Electric - Other","Electric ccASHP - split"},0))),0),"")</f>
        <v>0</v>
      </c>
      <c r="AQ431" s="81">
        <f>_xlfn.IFNA(IF($D431=5,IF($K431="Not Paid by Tenant",0,INDEX('AMI Ref'!$O$10:$R$10,MATCH($K431,{"Oil","Gas","Electric - Other","Electric ccASHP - split"},0))),0),"")</f>
        <v>0</v>
      </c>
      <c r="AR431" s="124">
        <f t="shared" si="61"/>
        <v>0</v>
      </c>
      <c r="AS431" s="123" t="e">
        <f t="shared" si="62"/>
        <v>#N/A</v>
      </c>
    </row>
    <row r="432" spans="1:45" ht="12.95" customHeight="1" x14ac:dyDescent="0.2">
      <c r="A432" s="130">
        <v>430</v>
      </c>
      <c r="B432" s="177">
        <f>IF(OR(COUNTIF($B$2:$B431,Input!$F448)&lt;1,COUNTIF($O$2:$O431,Input!$C448)&lt;1),Input!F448,0)</f>
        <v>0</v>
      </c>
      <c r="C432" s="177">
        <f>IF(OR(COUNTIF($B$2:$B431,Input!$F448)&lt;1,COUNTIF($O$2:$O431,Input!$C448)&lt;1),Input!G448,0)</f>
        <v>0</v>
      </c>
      <c r="D432" s="177">
        <f>IF(OR(COUNTIF($B$2:$B431,Input!$F448)&lt;1,COUNTIF($O$2:$O431,Input!$C448)&lt;1),Input!H448,0)</f>
        <v>0</v>
      </c>
      <c r="E432" s="177">
        <f>IF(OR(COUNTIF($B$2:$B431,Input!$F448)&lt;1,COUNTIF($O$2:$O431,Input!$C448)&lt;1),Input!I448,0)</f>
        <v>0</v>
      </c>
      <c r="F432" s="177">
        <f>IF(OR(COUNTIF($B$2:$B431,Input!$F448)&lt;1,COUNTIF($O$2:$O431,Input!$C448)&lt;1),Input!J448,0)</f>
        <v>0</v>
      </c>
      <c r="G432" s="177">
        <f>IF(OR(COUNTIF($B$2:$B431,Input!$F448)&lt;1,COUNTIF($O$2:$O431,Input!$C448)&lt;1),Input!K448,0)</f>
        <v>0</v>
      </c>
      <c r="H432" s="177">
        <f>IF(OR(COUNTIF($B$2:$B431,Input!$F448)&lt;1,COUNTIF($O$2:$O431,Input!$C448)&lt;1),Input!L448,0)</f>
        <v>0</v>
      </c>
      <c r="I432" s="177">
        <f>IF(OR(COUNTIF($B$2:$B431,Input!$F448)&lt;1,COUNTIF($O$2:$O431,Input!$C448)&lt;1),Input!M448,0)</f>
        <v>0</v>
      </c>
      <c r="J432" s="177">
        <f>IF(OR(COUNTIF($B$2:$B431,Input!$F448)&lt;1,COUNTIF($O$2:$O431,Input!$C448)&lt;1),Input!N448,0)</f>
        <v>0</v>
      </c>
      <c r="K432" s="177">
        <f>IF(OR(COUNTIF($B$2:$B431,Input!$F448)&lt;1,COUNTIF($O$2:$O431,Input!$C448)&lt;1),Input!O448,0)</f>
        <v>0</v>
      </c>
      <c r="L432" s="177">
        <f>IF(OR(COUNTIF($B$2:$B431,Input!$F448)&lt;1,COUNTIF($O$2:$O431,Input!$C448)&lt;1),Input!P448,0)</f>
        <v>0</v>
      </c>
      <c r="M432" s="129" t="str">
        <f t="shared" si="58"/>
        <v/>
      </c>
      <c r="N432" s="161">
        <f t="shared" si="56"/>
        <v>0</v>
      </c>
      <c r="O432" s="168">
        <f>Input!C448</f>
        <v>0</v>
      </c>
      <c r="P432" s="168"/>
      <c r="R432" s="131">
        <f t="shared" si="57"/>
        <v>0</v>
      </c>
      <c r="S432" s="133" t="str">
        <f t="shared" si="55"/>
        <v xml:space="preserve"> </v>
      </c>
      <c r="T432" s="133"/>
      <c r="U432" s="132" t="str">
        <f>_xlfn.IFNA(IF($D432=0,LOOKUP($F432,{0.1,0.2,0.3,0.4,0.5,0.6,0.7,0.8,0.9,1},{22,34,46,58,70,82,94,106,118,130}),""),"")</f>
        <v/>
      </c>
      <c r="V432" s="132" t="str">
        <f>_xlfn.IFNA(IF($D432=1,LOOKUP($F432,{0.1,0.2,0.3,0.4,0.5,0.6,0.7,0.8,0.9,1},{23,35,47,59,71,83,95,107,119,131}),""),"")</f>
        <v/>
      </c>
      <c r="W432" s="132" t="str">
        <f>_xlfn.IFNA(IF($D432=2,LOOKUP($F432,{0.1,0.2,0.3,0.4,0.5,0.6,0.7,0.8,0.9,1},{24,36,48,60,72,84,96,108,120,132}),""),"")</f>
        <v/>
      </c>
      <c r="X432" s="132" t="str">
        <f>_xlfn.IFNA(IF($D432=3,LOOKUP($F432,{0.1,0.2,0.3,0.4,0.5,0.6,0.7,0.8,0.9,1},{25,37,49,61,73,85,97,109,121,133}),""),"")</f>
        <v/>
      </c>
      <c r="Y432" s="132" t="str">
        <f>_xlfn.IFNA(IF($D432=4,LOOKUP($F432,{0.1,0.2,0.3,0.4,0.5,0.6,0.7,0.8,0.9,1},{26,38,50,62,74,86,98,110,122,134}),""),"")</f>
        <v/>
      </c>
      <c r="Z432" s="132" t="str">
        <f>_xlfn.IFNA(IF($D432=5,LOOKUP($F432,{0.1,0.2,0.3,0.4,0.5,0.6,0.7,0.8,0.9,1},{27,39,51,63,75,87,99,111,123,135}),""),"")</f>
        <v/>
      </c>
      <c r="AA432" s="132">
        <f t="shared" si="59"/>
        <v>0</v>
      </c>
      <c r="AB432" s="132" t="str">
        <f t="shared" si="60"/>
        <v>00</v>
      </c>
      <c r="AC432" s="82" t="e">
        <f>VLOOKUP(AB432,'AMI Ref'!T:U,2,FALSE)</f>
        <v>#N/A</v>
      </c>
      <c r="AD432" s="124"/>
      <c r="AE432" s="81" t="str">
        <f>_xlfn.IFNA(IF($D432=0,IF($J432="Not Paid by Tenant",0,INDEX('AMI Ref'!$K$5:$N$5,MATCH($J432,{"Oil","Gas","Electric - Other","ELECTRIC - HEAT PUMP"},0))),0),"")</f>
        <v/>
      </c>
      <c r="AF432" s="81">
        <f>_xlfn.IFNA(IF($D432=1,IF($J432="Not Paid by Tenant",0,INDEX('AMI Ref'!$K$6:$N$6,MATCH($J432,{"Oil","Gas","Electric - Other","ELECTRIC - HEAT PUMP"},0))),0),"")</f>
        <v>0</v>
      </c>
      <c r="AG432" s="81">
        <f>_xlfn.IFNA(IF($D432=2,IF($J432="Not Paid by Tenant",0,INDEX('AMI Ref'!$K$7:$N$7,MATCH($J432,{"Oil","Gas","Electric - Other","ELECTRIC - HEAT PUMP"},0))),0),"")</f>
        <v>0</v>
      </c>
      <c r="AH432" s="81">
        <f>_xlfn.IFNA(IF($D432=3,IF($J432="Not Paid by Tenant",0,INDEX('AMI Ref'!$K$8:$N$8,MATCH($J432,{"Oil","Gas","Electric - Other","ELECTRIC - HEAT PUMP"},0))),0),"")</f>
        <v>0</v>
      </c>
      <c r="AI432" s="81">
        <f>_xlfn.IFNA(IF($D432=4,IF($J432="Not Paid by Tenant",0,INDEX('AMI Ref'!$K$9:$N$9,MATCH($J432,{"Oil","Gas","Electric - Other","ELECTRIC - HEAT PUMP"},0))),0),"")</f>
        <v>0</v>
      </c>
      <c r="AJ432" s="81">
        <f>_xlfn.IFNA(IF($D432=5,IF($J432="Not Paid by Tenant",0,INDEX('AMI Ref'!$K$10:$N$10,MATCH($J432,{"Oil","Gas","Electric - Other","ELECTRIC - HEAT PUMP"},0))),0),"")</f>
        <v>0</v>
      </c>
      <c r="AK432" s="128"/>
      <c r="AL432" s="81" t="str">
        <f>_xlfn.IFNA(IF($D432=0,IF($K432="Not Paid by Tenant",0,INDEX('AMI Ref'!$O$5:$R$5,MATCH($K432,{"Oil","Gas","Electric - Other","Electric ccASHP - split"},0))),0),"")</f>
        <v/>
      </c>
      <c r="AM432" s="81">
        <f>_xlfn.IFNA(IF($D432=1,IF($K432="Not Paid by Tenant",0,INDEX('AMI Ref'!$O$6:$R$6,MATCH($K432,{"Oil","Gas","Electric - Other","Electric ccASHP - split"},0))),0),"")</f>
        <v>0</v>
      </c>
      <c r="AN432" s="81">
        <f>_xlfn.IFNA(IF($D432=2,IF($K432="Not Paid by Tenant",0,INDEX('AMI Ref'!$O$7:$R$7,MATCH($K432,{"Oil","Gas","Electric - Other","Electric ccASHP - split"},0))),0),"")</f>
        <v>0</v>
      </c>
      <c r="AO432" s="81">
        <f>_xlfn.IFNA(IF($D432=3,IF($K432="Not Paid by Tenant",0,INDEX('AMI Ref'!$O$8:$R$8,MATCH($K432,{"Oil","Gas","Electric - Other","Electric ccASHP - split"},0))),0),"")</f>
        <v>0</v>
      </c>
      <c r="AP432" s="81">
        <f>_xlfn.IFNA(IF($D432=4,IF($K432="Not Paid by Tenant",0,INDEX('AMI Ref'!$O$9:$R$9,MATCH($K432,{"Oil","Gas","Electric - Other","Electric ccASHP - split"},0))),0),"")</f>
        <v>0</v>
      </c>
      <c r="AQ432" s="81">
        <f>_xlfn.IFNA(IF($D432=5,IF($K432="Not Paid by Tenant",0,INDEX('AMI Ref'!$O$10:$R$10,MATCH($K432,{"Oil","Gas","Electric - Other","Electric ccASHP - split"},0))),0),"")</f>
        <v>0</v>
      </c>
      <c r="AR432" s="124">
        <f t="shared" si="61"/>
        <v>0</v>
      </c>
      <c r="AS432" s="123" t="e">
        <f t="shared" si="62"/>
        <v>#N/A</v>
      </c>
    </row>
    <row r="433" spans="1:45" ht="12.95" customHeight="1" x14ac:dyDescent="0.2">
      <c r="A433" s="130">
        <v>431</v>
      </c>
      <c r="B433" s="177">
        <f>IF(OR(COUNTIF($B$2:$B432,Input!$F449)&lt;1,COUNTIF($O$2:$O432,Input!$C449)&lt;1),Input!F449,0)</f>
        <v>0</v>
      </c>
      <c r="C433" s="177">
        <f>IF(OR(COUNTIF($B$2:$B432,Input!$F449)&lt;1,COUNTIF($O$2:$O432,Input!$C449)&lt;1),Input!G449,0)</f>
        <v>0</v>
      </c>
      <c r="D433" s="177">
        <f>IF(OR(COUNTIF($B$2:$B432,Input!$F449)&lt;1,COUNTIF($O$2:$O432,Input!$C449)&lt;1),Input!H449,0)</f>
        <v>0</v>
      </c>
      <c r="E433" s="177">
        <f>IF(OR(COUNTIF($B$2:$B432,Input!$F449)&lt;1,COUNTIF($O$2:$O432,Input!$C449)&lt;1),Input!I449,0)</f>
        <v>0</v>
      </c>
      <c r="F433" s="177">
        <f>IF(OR(COUNTIF($B$2:$B432,Input!$F449)&lt;1,COUNTIF($O$2:$O432,Input!$C449)&lt;1),Input!J449,0)</f>
        <v>0</v>
      </c>
      <c r="G433" s="177">
        <f>IF(OR(COUNTIF($B$2:$B432,Input!$F449)&lt;1,COUNTIF($O$2:$O432,Input!$C449)&lt;1),Input!K449,0)</f>
        <v>0</v>
      </c>
      <c r="H433" s="177">
        <f>IF(OR(COUNTIF($B$2:$B432,Input!$F449)&lt;1,COUNTIF($O$2:$O432,Input!$C449)&lt;1),Input!L449,0)</f>
        <v>0</v>
      </c>
      <c r="I433" s="177">
        <f>IF(OR(COUNTIF($B$2:$B432,Input!$F449)&lt;1,COUNTIF($O$2:$O432,Input!$C449)&lt;1),Input!M449,0)</f>
        <v>0</v>
      </c>
      <c r="J433" s="177">
        <f>IF(OR(COUNTIF($B$2:$B432,Input!$F449)&lt;1,COUNTIF($O$2:$O432,Input!$C449)&lt;1),Input!N449,0)</f>
        <v>0</v>
      </c>
      <c r="K433" s="177">
        <f>IF(OR(COUNTIF($B$2:$B432,Input!$F449)&lt;1,COUNTIF($O$2:$O432,Input!$C449)&lt;1),Input!O449,0)</f>
        <v>0</v>
      </c>
      <c r="L433" s="177">
        <f>IF(OR(COUNTIF($B$2:$B432,Input!$F449)&lt;1,COUNTIF($O$2:$O432,Input!$C449)&lt;1),Input!P449,0)</f>
        <v>0</v>
      </c>
      <c r="M433" s="129" t="str">
        <f t="shared" si="58"/>
        <v/>
      </c>
      <c r="N433" s="161">
        <f t="shared" si="56"/>
        <v>0</v>
      </c>
      <c r="O433" s="168">
        <f>Input!C449</f>
        <v>0</v>
      </c>
      <c r="P433" s="168"/>
      <c r="R433" s="131">
        <f t="shared" si="57"/>
        <v>0</v>
      </c>
      <c r="S433" s="133" t="str">
        <f t="shared" si="55"/>
        <v xml:space="preserve"> </v>
      </c>
      <c r="T433" s="133"/>
      <c r="U433" s="132" t="str">
        <f>_xlfn.IFNA(IF($D433=0,LOOKUP($F433,{0.1,0.2,0.3,0.4,0.5,0.6,0.7,0.8,0.9,1},{22,34,46,58,70,82,94,106,118,130}),""),"")</f>
        <v/>
      </c>
      <c r="V433" s="132" t="str">
        <f>_xlfn.IFNA(IF($D433=1,LOOKUP($F433,{0.1,0.2,0.3,0.4,0.5,0.6,0.7,0.8,0.9,1},{23,35,47,59,71,83,95,107,119,131}),""),"")</f>
        <v/>
      </c>
      <c r="W433" s="132" t="str">
        <f>_xlfn.IFNA(IF($D433=2,LOOKUP($F433,{0.1,0.2,0.3,0.4,0.5,0.6,0.7,0.8,0.9,1},{24,36,48,60,72,84,96,108,120,132}),""),"")</f>
        <v/>
      </c>
      <c r="X433" s="132" t="str">
        <f>_xlfn.IFNA(IF($D433=3,LOOKUP($F433,{0.1,0.2,0.3,0.4,0.5,0.6,0.7,0.8,0.9,1},{25,37,49,61,73,85,97,109,121,133}),""),"")</f>
        <v/>
      </c>
      <c r="Y433" s="132" t="str">
        <f>_xlfn.IFNA(IF($D433=4,LOOKUP($F433,{0.1,0.2,0.3,0.4,0.5,0.6,0.7,0.8,0.9,1},{26,38,50,62,74,86,98,110,122,134}),""),"")</f>
        <v/>
      </c>
      <c r="Z433" s="132" t="str">
        <f>_xlfn.IFNA(IF($D433=5,LOOKUP($F433,{0.1,0.2,0.3,0.4,0.5,0.6,0.7,0.8,0.9,1},{27,39,51,63,75,87,99,111,123,135}),""),"")</f>
        <v/>
      </c>
      <c r="AA433" s="132">
        <f t="shared" si="59"/>
        <v>0</v>
      </c>
      <c r="AB433" s="132" t="str">
        <f t="shared" si="60"/>
        <v>00</v>
      </c>
      <c r="AC433" s="82" t="e">
        <f>VLOOKUP(AB433,'AMI Ref'!T:U,2,FALSE)</f>
        <v>#N/A</v>
      </c>
      <c r="AD433" s="124"/>
      <c r="AE433" s="81" t="str">
        <f>_xlfn.IFNA(IF($D433=0,IF($J433="Not Paid by Tenant",0,INDEX('AMI Ref'!$K$5:$N$5,MATCH($J433,{"Oil","Gas","Electric - Other","ELECTRIC - HEAT PUMP"},0))),0),"")</f>
        <v/>
      </c>
      <c r="AF433" s="81">
        <f>_xlfn.IFNA(IF($D433=1,IF($J433="Not Paid by Tenant",0,INDEX('AMI Ref'!$K$6:$N$6,MATCH($J433,{"Oil","Gas","Electric - Other","ELECTRIC - HEAT PUMP"},0))),0),"")</f>
        <v>0</v>
      </c>
      <c r="AG433" s="81">
        <f>_xlfn.IFNA(IF($D433=2,IF($J433="Not Paid by Tenant",0,INDEX('AMI Ref'!$K$7:$N$7,MATCH($J433,{"Oil","Gas","Electric - Other","ELECTRIC - HEAT PUMP"},0))),0),"")</f>
        <v>0</v>
      </c>
      <c r="AH433" s="81">
        <f>_xlfn.IFNA(IF($D433=3,IF($J433="Not Paid by Tenant",0,INDEX('AMI Ref'!$K$8:$N$8,MATCH($J433,{"Oil","Gas","Electric - Other","ELECTRIC - HEAT PUMP"},0))),0),"")</f>
        <v>0</v>
      </c>
      <c r="AI433" s="81">
        <f>_xlfn.IFNA(IF($D433=4,IF($J433="Not Paid by Tenant",0,INDEX('AMI Ref'!$K$9:$N$9,MATCH($J433,{"Oil","Gas","Electric - Other","ELECTRIC - HEAT PUMP"},0))),0),"")</f>
        <v>0</v>
      </c>
      <c r="AJ433" s="81">
        <f>_xlfn.IFNA(IF($D433=5,IF($J433="Not Paid by Tenant",0,INDEX('AMI Ref'!$K$10:$N$10,MATCH($J433,{"Oil","Gas","Electric - Other","ELECTRIC - HEAT PUMP"},0))),0),"")</f>
        <v>0</v>
      </c>
      <c r="AK433" s="128"/>
      <c r="AL433" s="81" t="str">
        <f>_xlfn.IFNA(IF($D433=0,IF($K433="Not Paid by Tenant",0,INDEX('AMI Ref'!$O$5:$R$5,MATCH($K433,{"Oil","Gas","Electric - Other","Electric ccASHP - split"},0))),0),"")</f>
        <v/>
      </c>
      <c r="AM433" s="81">
        <f>_xlfn.IFNA(IF($D433=1,IF($K433="Not Paid by Tenant",0,INDEX('AMI Ref'!$O$6:$R$6,MATCH($K433,{"Oil","Gas","Electric - Other","Electric ccASHP - split"},0))),0),"")</f>
        <v>0</v>
      </c>
      <c r="AN433" s="81">
        <f>_xlfn.IFNA(IF($D433=2,IF($K433="Not Paid by Tenant",0,INDEX('AMI Ref'!$O$7:$R$7,MATCH($K433,{"Oil","Gas","Electric - Other","Electric ccASHP - split"},0))),0),"")</f>
        <v>0</v>
      </c>
      <c r="AO433" s="81">
        <f>_xlfn.IFNA(IF($D433=3,IF($K433="Not Paid by Tenant",0,INDEX('AMI Ref'!$O$8:$R$8,MATCH($K433,{"Oil","Gas","Electric - Other","Electric ccASHP - split"},0))),0),"")</f>
        <v>0</v>
      </c>
      <c r="AP433" s="81">
        <f>_xlfn.IFNA(IF($D433=4,IF($K433="Not Paid by Tenant",0,INDEX('AMI Ref'!$O$9:$R$9,MATCH($K433,{"Oil","Gas","Electric - Other","Electric ccASHP - split"},0))),0),"")</f>
        <v>0</v>
      </c>
      <c r="AQ433" s="81">
        <f>_xlfn.IFNA(IF($D433=5,IF($K433="Not Paid by Tenant",0,INDEX('AMI Ref'!$O$10:$R$10,MATCH($K433,{"Oil","Gas","Electric - Other","Electric ccASHP - split"},0))),0),"")</f>
        <v>0</v>
      </c>
      <c r="AR433" s="124">
        <f t="shared" si="61"/>
        <v>0</v>
      </c>
      <c r="AS433" s="123" t="e">
        <f t="shared" si="62"/>
        <v>#N/A</v>
      </c>
    </row>
    <row r="434" spans="1:45" ht="12.95" customHeight="1" x14ac:dyDescent="0.2">
      <c r="A434" s="130">
        <v>432</v>
      </c>
      <c r="B434" s="177">
        <f>IF(OR(COUNTIF($B$2:$B433,Input!$F450)&lt;1,COUNTIF($O$2:$O433,Input!$C450)&lt;1),Input!F450,0)</f>
        <v>0</v>
      </c>
      <c r="C434" s="177">
        <f>IF(OR(COUNTIF($B$2:$B433,Input!$F450)&lt;1,COUNTIF($O$2:$O433,Input!$C450)&lt;1),Input!G450,0)</f>
        <v>0</v>
      </c>
      <c r="D434" s="177">
        <f>IF(OR(COUNTIF($B$2:$B433,Input!$F450)&lt;1,COUNTIF($O$2:$O433,Input!$C450)&lt;1),Input!H450,0)</f>
        <v>0</v>
      </c>
      <c r="E434" s="177">
        <f>IF(OR(COUNTIF($B$2:$B433,Input!$F450)&lt;1,COUNTIF($O$2:$O433,Input!$C450)&lt;1),Input!I450,0)</f>
        <v>0</v>
      </c>
      <c r="F434" s="177">
        <f>IF(OR(COUNTIF($B$2:$B433,Input!$F450)&lt;1,COUNTIF($O$2:$O433,Input!$C450)&lt;1),Input!J450,0)</f>
        <v>0</v>
      </c>
      <c r="G434" s="177">
        <f>IF(OR(COUNTIF($B$2:$B433,Input!$F450)&lt;1,COUNTIF($O$2:$O433,Input!$C450)&lt;1),Input!K450,0)</f>
        <v>0</v>
      </c>
      <c r="H434" s="177">
        <f>IF(OR(COUNTIF($B$2:$B433,Input!$F450)&lt;1,COUNTIF($O$2:$O433,Input!$C450)&lt;1),Input!L450,0)</f>
        <v>0</v>
      </c>
      <c r="I434" s="177">
        <f>IF(OR(COUNTIF($B$2:$B433,Input!$F450)&lt;1,COUNTIF($O$2:$O433,Input!$C450)&lt;1),Input!M450,0)</f>
        <v>0</v>
      </c>
      <c r="J434" s="177">
        <f>IF(OR(COUNTIF($B$2:$B433,Input!$F450)&lt;1,COUNTIF($O$2:$O433,Input!$C450)&lt;1),Input!N450,0)</f>
        <v>0</v>
      </c>
      <c r="K434" s="177">
        <f>IF(OR(COUNTIF($B$2:$B433,Input!$F450)&lt;1,COUNTIF($O$2:$O433,Input!$C450)&lt;1),Input!O450,0)</f>
        <v>0</v>
      </c>
      <c r="L434" s="177">
        <f>IF(OR(COUNTIF($B$2:$B433,Input!$F450)&lt;1,COUNTIF($O$2:$O433,Input!$C450)&lt;1),Input!P450,0)</f>
        <v>0</v>
      </c>
      <c r="M434" s="129" t="str">
        <f t="shared" si="58"/>
        <v/>
      </c>
      <c r="N434" s="161">
        <f t="shared" si="56"/>
        <v>0</v>
      </c>
      <c r="O434" s="168">
        <f>Input!C450</f>
        <v>0</v>
      </c>
      <c r="P434" s="168"/>
      <c r="R434" s="131">
        <f t="shared" si="57"/>
        <v>0</v>
      </c>
      <c r="S434" s="133" t="str">
        <f t="shared" si="55"/>
        <v xml:space="preserve"> </v>
      </c>
      <c r="T434" s="133"/>
      <c r="U434" s="132" t="str">
        <f>_xlfn.IFNA(IF($D434=0,LOOKUP($F434,{0.1,0.2,0.3,0.4,0.5,0.6,0.7,0.8,0.9,1},{22,34,46,58,70,82,94,106,118,130}),""),"")</f>
        <v/>
      </c>
      <c r="V434" s="132" t="str">
        <f>_xlfn.IFNA(IF($D434=1,LOOKUP($F434,{0.1,0.2,0.3,0.4,0.5,0.6,0.7,0.8,0.9,1},{23,35,47,59,71,83,95,107,119,131}),""),"")</f>
        <v/>
      </c>
      <c r="W434" s="132" t="str">
        <f>_xlfn.IFNA(IF($D434=2,LOOKUP($F434,{0.1,0.2,0.3,0.4,0.5,0.6,0.7,0.8,0.9,1},{24,36,48,60,72,84,96,108,120,132}),""),"")</f>
        <v/>
      </c>
      <c r="X434" s="132" t="str">
        <f>_xlfn.IFNA(IF($D434=3,LOOKUP($F434,{0.1,0.2,0.3,0.4,0.5,0.6,0.7,0.8,0.9,1},{25,37,49,61,73,85,97,109,121,133}),""),"")</f>
        <v/>
      </c>
      <c r="Y434" s="132" t="str">
        <f>_xlfn.IFNA(IF($D434=4,LOOKUP($F434,{0.1,0.2,0.3,0.4,0.5,0.6,0.7,0.8,0.9,1},{26,38,50,62,74,86,98,110,122,134}),""),"")</f>
        <v/>
      </c>
      <c r="Z434" s="132" t="str">
        <f>_xlfn.IFNA(IF($D434=5,LOOKUP($F434,{0.1,0.2,0.3,0.4,0.5,0.6,0.7,0.8,0.9,1},{27,39,51,63,75,87,99,111,123,135}),""),"")</f>
        <v/>
      </c>
      <c r="AA434" s="132">
        <f t="shared" si="59"/>
        <v>0</v>
      </c>
      <c r="AB434" s="132" t="str">
        <f t="shared" si="60"/>
        <v>00</v>
      </c>
      <c r="AC434" s="82" t="e">
        <f>VLOOKUP(AB434,'AMI Ref'!T:U,2,FALSE)</f>
        <v>#N/A</v>
      </c>
      <c r="AD434" s="124"/>
      <c r="AE434" s="81" t="str">
        <f>_xlfn.IFNA(IF($D434=0,IF($J434="Not Paid by Tenant",0,INDEX('AMI Ref'!$K$5:$N$5,MATCH($J434,{"Oil","Gas","Electric - Other","ELECTRIC - HEAT PUMP"},0))),0),"")</f>
        <v/>
      </c>
      <c r="AF434" s="81">
        <f>_xlfn.IFNA(IF($D434=1,IF($J434="Not Paid by Tenant",0,INDEX('AMI Ref'!$K$6:$N$6,MATCH($J434,{"Oil","Gas","Electric - Other","ELECTRIC - HEAT PUMP"},0))),0),"")</f>
        <v>0</v>
      </c>
      <c r="AG434" s="81">
        <f>_xlfn.IFNA(IF($D434=2,IF($J434="Not Paid by Tenant",0,INDEX('AMI Ref'!$K$7:$N$7,MATCH($J434,{"Oil","Gas","Electric - Other","ELECTRIC - HEAT PUMP"},0))),0),"")</f>
        <v>0</v>
      </c>
      <c r="AH434" s="81">
        <f>_xlfn.IFNA(IF($D434=3,IF($J434="Not Paid by Tenant",0,INDEX('AMI Ref'!$K$8:$N$8,MATCH($J434,{"Oil","Gas","Electric - Other","ELECTRIC - HEAT PUMP"},0))),0),"")</f>
        <v>0</v>
      </c>
      <c r="AI434" s="81">
        <f>_xlfn.IFNA(IF($D434=4,IF($J434="Not Paid by Tenant",0,INDEX('AMI Ref'!$K$9:$N$9,MATCH($J434,{"Oil","Gas","Electric - Other","ELECTRIC - HEAT PUMP"},0))),0),"")</f>
        <v>0</v>
      </c>
      <c r="AJ434" s="81">
        <f>_xlfn.IFNA(IF($D434=5,IF($J434="Not Paid by Tenant",0,INDEX('AMI Ref'!$K$10:$N$10,MATCH($J434,{"Oil","Gas","Electric - Other","ELECTRIC - HEAT PUMP"},0))),0),"")</f>
        <v>0</v>
      </c>
      <c r="AK434" s="128"/>
      <c r="AL434" s="81" t="str">
        <f>_xlfn.IFNA(IF($D434=0,IF($K434="Not Paid by Tenant",0,INDEX('AMI Ref'!$O$5:$R$5,MATCH($K434,{"Oil","Gas","Electric - Other","Electric ccASHP - split"},0))),0),"")</f>
        <v/>
      </c>
      <c r="AM434" s="81">
        <f>_xlfn.IFNA(IF($D434=1,IF($K434="Not Paid by Tenant",0,INDEX('AMI Ref'!$O$6:$R$6,MATCH($K434,{"Oil","Gas","Electric - Other","Electric ccASHP - split"},0))),0),"")</f>
        <v>0</v>
      </c>
      <c r="AN434" s="81">
        <f>_xlfn.IFNA(IF($D434=2,IF($K434="Not Paid by Tenant",0,INDEX('AMI Ref'!$O$7:$R$7,MATCH($K434,{"Oil","Gas","Electric - Other","Electric ccASHP - split"},0))),0),"")</f>
        <v>0</v>
      </c>
      <c r="AO434" s="81">
        <f>_xlfn.IFNA(IF($D434=3,IF($K434="Not Paid by Tenant",0,INDEX('AMI Ref'!$O$8:$R$8,MATCH($K434,{"Oil","Gas","Electric - Other","Electric ccASHP - split"},0))),0),"")</f>
        <v>0</v>
      </c>
      <c r="AP434" s="81">
        <f>_xlfn.IFNA(IF($D434=4,IF($K434="Not Paid by Tenant",0,INDEX('AMI Ref'!$O$9:$R$9,MATCH($K434,{"Oil","Gas","Electric - Other","Electric ccASHP - split"},0))),0),"")</f>
        <v>0</v>
      </c>
      <c r="AQ434" s="81">
        <f>_xlfn.IFNA(IF($D434=5,IF($K434="Not Paid by Tenant",0,INDEX('AMI Ref'!$O$10:$R$10,MATCH($K434,{"Oil","Gas","Electric - Other","Electric ccASHP - split"},0))),0),"")</f>
        <v>0</v>
      </c>
      <c r="AR434" s="124">
        <f t="shared" si="61"/>
        <v>0</v>
      </c>
      <c r="AS434" s="123" t="e">
        <f t="shared" si="62"/>
        <v>#N/A</v>
      </c>
    </row>
    <row r="435" spans="1:45" ht="12.95" customHeight="1" x14ac:dyDescent="0.2">
      <c r="A435" s="130">
        <v>433</v>
      </c>
      <c r="B435" s="177">
        <f>IF(OR(COUNTIF($B$2:$B434,Input!$F451)&lt;1,COUNTIF($O$2:$O434,Input!$C451)&lt;1),Input!F451,0)</f>
        <v>0</v>
      </c>
      <c r="C435" s="177">
        <f>IF(OR(COUNTIF($B$2:$B434,Input!$F451)&lt;1,COUNTIF($O$2:$O434,Input!$C451)&lt;1),Input!G451,0)</f>
        <v>0</v>
      </c>
      <c r="D435" s="177">
        <f>IF(OR(COUNTIF($B$2:$B434,Input!$F451)&lt;1,COUNTIF($O$2:$O434,Input!$C451)&lt;1),Input!H451,0)</f>
        <v>0</v>
      </c>
      <c r="E435" s="177">
        <f>IF(OR(COUNTIF($B$2:$B434,Input!$F451)&lt;1,COUNTIF($O$2:$O434,Input!$C451)&lt;1),Input!I451,0)</f>
        <v>0</v>
      </c>
      <c r="F435" s="177">
        <f>IF(OR(COUNTIF($B$2:$B434,Input!$F451)&lt;1,COUNTIF($O$2:$O434,Input!$C451)&lt;1),Input!J451,0)</f>
        <v>0</v>
      </c>
      <c r="G435" s="177">
        <f>IF(OR(COUNTIF($B$2:$B434,Input!$F451)&lt;1,COUNTIF($O$2:$O434,Input!$C451)&lt;1),Input!K451,0)</f>
        <v>0</v>
      </c>
      <c r="H435" s="177">
        <f>IF(OR(COUNTIF($B$2:$B434,Input!$F451)&lt;1,COUNTIF($O$2:$O434,Input!$C451)&lt;1),Input!L451,0)</f>
        <v>0</v>
      </c>
      <c r="I435" s="177">
        <f>IF(OR(COUNTIF($B$2:$B434,Input!$F451)&lt;1,COUNTIF($O$2:$O434,Input!$C451)&lt;1),Input!M451,0)</f>
        <v>0</v>
      </c>
      <c r="J435" s="177">
        <f>IF(OR(COUNTIF($B$2:$B434,Input!$F451)&lt;1,COUNTIF($O$2:$O434,Input!$C451)&lt;1),Input!N451,0)</f>
        <v>0</v>
      </c>
      <c r="K435" s="177">
        <f>IF(OR(COUNTIF($B$2:$B434,Input!$F451)&lt;1,COUNTIF($O$2:$O434,Input!$C451)&lt;1),Input!O451,0)</f>
        <v>0</v>
      </c>
      <c r="L435" s="177">
        <f>IF(OR(COUNTIF($B$2:$B434,Input!$F451)&lt;1,COUNTIF($O$2:$O434,Input!$C451)&lt;1),Input!P451,0)</f>
        <v>0</v>
      </c>
      <c r="M435" s="129" t="str">
        <f t="shared" si="58"/>
        <v/>
      </c>
      <c r="N435" s="161">
        <f t="shared" si="56"/>
        <v>0</v>
      </c>
      <c r="O435" s="168">
        <f>Input!C451</f>
        <v>0</v>
      </c>
      <c r="P435" s="168"/>
      <c r="R435" s="131">
        <f t="shared" si="57"/>
        <v>0</v>
      </c>
      <c r="S435" s="133" t="str">
        <f t="shared" si="55"/>
        <v xml:space="preserve"> </v>
      </c>
      <c r="T435" s="133"/>
      <c r="U435" s="132" t="str">
        <f>_xlfn.IFNA(IF($D435=0,LOOKUP($F435,{0.1,0.2,0.3,0.4,0.5,0.6,0.7,0.8,0.9,1},{22,34,46,58,70,82,94,106,118,130}),""),"")</f>
        <v/>
      </c>
      <c r="V435" s="132" t="str">
        <f>_xlfn.IFNA(IF($D435=1,LOOKUP($F435,{0.1,0.2,0.3,0.4,0.5,0.6,0.7,0.8,0.9,1},{23,35,47,59,71,83,95,107,119,131}),""),"")</f>
        <v/>
      </c>
      <c r="W435" s="132" t="str">
        <f>_xlfn.IFNA(IF($D435=2,LOOKUP($F435,{0.1,0.2,0.3,0.4,0.5,0.6,0.7,0.8,0.9,1},{24,36,48,60,72,84,96,108,120,132}),""),"")</f>
        <v/>
      </c>
      <c r="X435" s="132" t="str">
        <f>_xlfn.IFNA(IF($D435=3,LOOKUP($F435,{0.1,0.2,0.3,0.4,0.5,0.6,0.7,0.8,0.9,1},{25,37,49,61,73,85,97,109,121,133}),""),"")</f>
        <v/>
      </c>
      <c r="Y435" s="132" t="str">
        <f>_xlfn.IFNA(IF($D435=4,LOOKUP($F435,{0.1,0.2,0.3,0.4,0.5,0.6,0.7,0.8,0.9,1},{26,38,50,62,74,86,98,110,122,134}),""),"")</f>
        <v/>
      </c>
      <c r="Z435" s="132" t="str">
        <f>_xlfn.IFNA(IF($D435=5,LOOKUP($F435,{0.1,0.2,0.3,0.4,0.5,0.6,0.7,0.8,0.9,1},{27,39,51,63,75,87,99,111,123,135}),""),"")</f>
        <v/>
      </c>
      <c r="AA435" s="132">
        <f t="shared" si="59"/>
        <v>0</v>
      </c>
      <c r="AB435" s="132" t="str">
        <f t="shared" si="60"/>
        <v>00</v>
      </c>
      <c r="AC435" s="82" t="e">
        <f>VLOOKUP(AB435,'AMI Ref'!T:U,2,FALSE)</f>
        <v>#N/A</v>
      </c>
      <c r="AD435" s="124"/>
      <c r="AE435" s="81" t="str">
        <f>_xlfn.IFNA(IF($D435=0,IF($J435="Not Paid by Tenant",0,INDEX('AMI Ref'!$K$5:$N$5,MATCH($J435,{"Oil","Gas","Electric - Other","ELECTRIC - HEAT PUMP"},0))),0),"")</f>
        <v/>
      </c>
      <c r="AF435" s="81">
        <f>_xlfn.IFNA(IF($D435=1,IF($J435="Not Paid by Tenant",0,INDEX('AMI Ref'!$K$6:$N$6,MATCH($J435,{"Oil","Gas","Electric - Other","ELECTRIC - HEAT PUMP"},0))),0),"")</f>
        <v>0</v>
      </c>
      <c r="AG435" s="81">
        <f>_xlfn.IFNA(IF($D435=2,IF($J435="Not Paid by Tenant",0,INDEX('AMI Ref'!$K$7:$N$7,MATCH($J435,{"Oil","Gas","Electric - Other","ELECTRIC - HEAT PUMP"},0))),0),"")</f>
        <v>0</v>
      </c>
      <c r="AH435" s="81">
        <f>_xlfn.IFNA(IF($D435=3,IF($J435="Not Paid by Tenant",0,INDEX('AMI Ref'!$K$8:$N$8,MATCH($J435,{"Oil","Gas","Electric - Other","ELECTRIC - HEAT PUMP"},0))),0),"")</f>
        <v>0</v>
      </c>
      <c r="AI435" s="81">
        <f>_xlfn.IFNA(IF($D435=4,IF($J435="Not Paid by Tenant",0,INDEX('AMI Ref'!$K$9:$N$9,MATCH($J435,{"Oil","Gas","Electric - Other","ELECTRIC - HEAT PUMP"},0))),0),"")</f>
        <v>0</v>
      </c>
      <c r="AJ435" s="81">
        <f>_xlfn.IFNA(IF($D435=5,IF($J435="Not Paid by Tenant",0,INDEX('AMI Ref'!$K$10:$N$10,MATCH($J435,{"Oil","Gas","Electric - Other","ELECTRIC - HEAT PUMP"},0))),0),"")</f>
        <v>0</v>
      </c>
      <c r="AK435" s="128"/>
      <c r="AL435" s="81" t="str">
        <f>_xlfn.IFNA(IF($D435=0,IF($K435="Not Paid by Tenant",0,INDEX('AMI Ref'!$O$5:$R$5,MATCH($K435,{"Oil","Gas","Electric - Other","Electric ccASHP - split"},0))),0),"")</f>
        <v/>
      </c>
      <c r="AM435" s="81">
        <f>_xlfn.IFNA(IF($D435=1,IF($K435="Not Paid by Tenant",0,INDEX('AMI Ref'!$O$6:$R$6,MATCH($K435,{"Oil","Gas","Electric - Other","Electric ccASHP - split"},0))),0),"")</f>
        <v>0</v>
      </c>
      <c r="AN435" s="81">
        <f>_xlfn.IFNA(IF($D435=2,IF($K435="Not Paid by Tenant",0,INDEX('AMI Ref'!$O$7:$R$7,MATCH($K435,{"Oil","Gas","Electric - Other","Electric ccASHP - split"},0))),0),"")</f>
        <v>0</v>
      </c>
      <c r="AO435" s="81">
        <f>_xlfn.IFNA(IF($D435=3,IF($K435="Not Paid by Tenant",0,INDEX('AMI Ref'!$O$8:$R$8,MATCH($K435,{"Oil","Gas","Electric - Other","Electric ccASHP - split"},0))),0),"")</f>
        <v>0</v>
      </c>
      <c r="AP435" s="81">
        <f>_xlfn.IFNA(IF($D435=4,IF($K435="Not Paid by Tenant",0,INDEX('AMI Ref'!$O$9:$R$9,MATCH($K435,{"Oil","Gas","Electric - Other","Electric ccASHP - split"},0))),0),"")</f>
        <v>0</v>
      </c>
      <c r="AQ435" s="81">
        <f>_xlfn.IFNA(IF($D435=5,IF($K435="Not Paid by Tenant",0,INDEX('AMI Ref'!$O$10:$R$10,MATCH($K435,{"Oil","Gas","Electric - Other","Electric ccASHP - split"},0))),0),"")</f>
        <v>0</v>
      </c>
      <c r="AR435" s="124">
        <f t="shared" si="61"/>
        <v>0</v>
      </c>
      <c r="AS435" s="123" t="e">
        <f t="shared" si="62"/>
        <v>#N/A</v>
      </c>
    </row>
    <row r="436" spans="1:45" ht="12.95" customHeight="1" x14ac:dyDescent="0.2">
      <c r="A436" s="130">
        <v>434</v>
      </c>
      <c r="B436" s="177">
        <f>IF(OR(COUNTIF($B$2:$B435,Input!$F452)&lt;1,COUNTIF($O$2:$O435,Input!$C452)&lt;1),Input!F452,0)</f>
        <v>0</v>
      </c>
      <c r="C436" s="177">
        <f>IF(OR(COUNTIF($B$2:$B435,Input!$F452)&lt;1,COUNTIF($O$2:$O435,Input!$C452)&lt;1),Input!G452,0)</f>
        <v>0</v>
      </c>
      <c r="D436" s="177">
        <f>IF(OR(COUNTIF($B$2:$B435,Input!$F452)&lt;1,COUNTIF($O$2:$O435,Input!$C452)&lt;1),Input!H452,0)</f>
        <v>0</v>
      </c>
      <c r="E436" s="177">
        <f>IF(OR(COUNTIF($B$2:$B435,Input!$F452)&lt;1,COUNTIF($O$2:$O435,Input!$C452)&lt;1),Input!I452,0)</f>
        <v>0</v>
      </c>
      <c r="F436" s="177">
        <f>IF(OR(COUNTIF($B$2:$B435,Input!$F452)&lt;1,COUNTIF($O$2:$O435,Input!$C452)&lt;1),Input!J452,0)</f>
        <v>0</v>
      </c>
      <c r="G436" s="177">
        <f>IF(OR(COUNTIF($B$2:$B435,Input!$F452)&lt;1,COUNTIF($O$2:$O435,Input!$C452)&lt;1),Input!K452,0)</f>
        <v>0</v>
      </c>
      <c r="H436" s="177">
        <f>IF(OR(COUNTIF($B$2:$B435,Input!$F452)&lt;1,COUNTIF($O$2:$O435,Input!$C452)&lt;1),Input!L452,0)</f>
        <v>0</v>
      </c>
      <c r="I436" s="177">
        <f>IF(OR(COUNTIF($B$2:$B435,Input!$F452)&lt;1,COUNTIF($O$2:$O435,Input!$C452)&lt;1),Input!M452,0)</f>
        <v>0</v>
      </c>
      <c r="J436" s="177">
        <f>IF(OR(COUNTIF($B$2:$B435,Input!$F452)&lt;1,COUNTIF($O$2:$O435,Input!$C452)&lt;1),Input!N452,0)</f>
        <v>0</v>
      </c>
      <c r="K436" s="177">
        <f>IF(OR(COUNTIF($B$2:$B435,Input!$F452)&lt;1,COUNTIF($O$2:$O435,Input!$C452)&lt;1),Input!O452,0)</f>
        <v>0</v>
      </c>
      <c r="L436" s="177">
        <f>IF(OR(COUNTIF($B$2:$B435,Input!$F452)&lt;1,COUNTIF($O$2:$O435,Input!$C452)&lt;1),Input!P452,0)</f>
        <v>0</v>
      </c>
      <c r="M436" s="129" t="str">
        <f t="shared" si="58"/>
        <v/>
      </c>
      <c r="N436" s="161">
        <f t="shared" si="56"/>
        <v>0</v>
      </c>
      <c r="O436" s="168">
        <f>Input!C452</f>
        <v>0</v>
      </c>
      <c r="P436" s="168"/>
      <c r="R436" s="131">
        <f t="shared" si="57"/>
        <v>0</v>
      </c>
      <c r="S436" s="133" t="str">
        <f t="shared" si="55"/>
        <v xml:space="preserve"> </v>
      </c>
      <c r="T436" s="133"/>
      <c r="U436" s="132" t="str">
        <f>_xlfn.IFNA(IF($D436=0,LOOKUP($F436,{0.1,0.2,0.3,0.4,0.5,0.6,0.7,0.8,0.9,1},{22,34,46,58,70,82,94,106,118,130}),""),"")</f>
        <v/>
      </c>
      <c r="V436" s="132" t="str">
        <f>_xlfn.IFNA(IF($D436=1,LOOKUP($F436,{0.1,0.2,0.3,0.4,0.5,0.6,0.7,0.8,0.9,1},{23,35,47,59,71,83,95,107,119,131}),""),"")</f>
        <v/>
      </c>
      <c r="W436" s="132" t="str">
        <f>_xlfn.IFNA(IF($D436=2,LOOKUP($F436,{0.1,0.2,0.3,0.4,0.5,0.6,0.7,0.8,0.9,1},{24,36,48,60,72,84,96,108,120,132}),""),"")</f>
        <v/>
      </c>
      <c r="X436" s="132" t="str">
        <f>_xlfn.IFNA(IF($D436=3,LOOKUP($F436,{0.1,0.2,0.3,0.4,0.5,0.6,0.7,0.8,0.9,1},{25,37,49,61,73,85,97,109,121,133}),""),"")</f>
        <v/>
      </c>
      <c r="Y436" s="132" t="str">
        <f>_xlfn.IFNA(IF($D436=4,LOOKUP($F436,{0.1,0.2,0.3,0.4,0.5,0.6,0.7,0.8,0.9,1},{26,38,50,62,74,86,98,110,122,134}),""),"")</f>
        <v/>
      </c>
      <c r="Z436" s="132" t="str">
        <f>_xlfn.IFNA(IF($D436=5,LOOKUP($F436,{0.1,0.2,0.3,0.4,0.5,0.6,0.7,0.8,0.9,1},{27,39,51,63,75,87,99,111,123,135}),""),"")</f>
        <v/>
      </c>
      <c r="AA436" s="132">
        <f t="shared" si="59"/>
        <v>0</v>
      </c>
      <c r="AB436" s="132" t="str">
        <f t="shared" si="60"/>
        <v>00</v>
      </c>
      <c r="AC436" s="82" t="e">
        <f>VLOOKUP(AB436,'AMI Ref'!T:U,2,FALSE)</f>
        <v>#N/A</v>
      </c>
      <c r="AD436" s="124"/>
      <c r="AE436" s="81" t="str">
        <f>_xlfn.IFNA(IF($D436=0,IF($J436="Not Paid by Tenant",0,INDEX('AMI Ref'!$K$5:$N$5,MATCH($J436,{"Oil","Gas","Electric - Other","ELECTRIC - HEAT PUMP"},0))),0),"")</f>
        <v/>
      </c>
      <c r="AF436" s="81">
        <f>_xlfn.IFNA(IF($D436=1,IF($J436="Not Paid by Tenant",0,INDEX('AMI Ref'!$K$6:$N$6,MATCH($J436,{"Oil","Gas","Electric - Other","ELECTRIC - HEAT PUMP"},0))),0),"")</f>
        <v>0</v>
      </c>
      <c r="AG436" s="81">
        <f>_xlfn.IFNA(IF($D436=2,IF($J436="Not Paid by Tenant",0,INDEX('AMI Ref'!$K$7:$N$7,MATCH($J436,{"Oil","Gas","Electric - Other","ELECTRIC - HEAT PUMP"},0))),0),"")</f>
        <v>0</v>
      </c>
      <c r="AH436" s="81">
        <f>_xlfn.IFNA(IF($D436=3,IF($J436="Not Paid by Tenant",0,INDEX('AMI Ref'!$K$8:$N$8,MATCH($J436,{"Oil","Gas","Electric - Other","ELECTRIC - HEAT PUMP"},0))),0),"")</f>
        <v>0</v>
      </c>
      <c r="AI436" s="81">
        <f>_xlfn.IFNA(IF($D436=4,IF($J436="Not Paid by Tenant",0,INDEX('AMI Ref'!$K$9:$N$9,MATCH($J436,{"Oil","Gas","Electric - Other","ELECTRIC - HEAT PUMP"},0))),0),"")</f>
        <v>0</v>
      </c>
      <c r="AJ436" s="81">
        <f>_xlfn.IFNA(IF($D436=5,IF($J436="Not Paid by Tenant",0,INDEX('AMI Ref'!$K$10:$N$10,MATCH($J436,{"Oil","Gas","Electric - Other","ELECTRIC - HEAT PUMP"},0))),0),"")</f>
        <v>0</v>
      </c>
      <c r="AK436" s="128"/>
      <c r="AL436" s="81" t="str">
        <f>_xlfn.IFNA(IF($D436=0,IF($K436="Not Paid by Tenant",0,INDEX('AMI Ref'!$O$5:$R$5,MATCH($K436,{"Oil","Gas","Electric - Other","Electric ccASHP - split"},0))),0),"")</f>
        <v/>
      </c>
      <c r="AM436" s="81">
        <f>_xlfn.IFNA(IF($D436=1,IF($K436="Not Paid by Tenant",0,INDEX('AMI Ref'!$O$6:$R$6,MATCH($K436,{"Oil","Gas","Electric - Other","Electric ccASHP - split"},0))),0),"")</f>
        <v>0</v>
      </c>
      <c r="AN436" s="81">
        <f>_xlfn.IFNA(IF($D436=2,IF($K436="Not Paid by Tenant",0,INDEX('AMI Ref'!$O$7:$R$7,MATCH($K436,{"Oil","Gas","Electric - Other","Electric ccASHP - split"},0))),0),"")</f>
        <v>0</v>
      </c>
      <c r="AO436" s="81">
        <f>_xlfn.IFNA(IF($D436=3,IF($K436="Not Paid by Tenant",0,INDEX('AMI Ref'!$O$8:$R$8,MATCH($K436,{"Oil","Gas","Electric - Other","Electric ccASHP - split"},0))),0),"")</f>
        <v>0</v>
      </c>
      <c r="AP436" s="81">
        <f>_xlfn.IFNA(IF($D436=4,IF($K436="Not Paid by Tenant",0,INDEX('AMI Ref'!$O$9:$R$9,MATCH($K436,{"Oil","Gas","Electric - Other","Electric ccASHP - split"},0))),0),"")</f>
        <v>0</v>
      </c>
      <c r="AQ436" s="81">
        <f>_xlfn.IFNA(IF($D436=5,IF($K436="Not Paid by Tenant",0,INDEX('AMI Ref'!$O$10:$R$10,MATCH($K436,{"Oil","Gas","Electric - Other","Electric ccASHP - split"},0))),0),"")</f>
        <v>0</v>
      </c>
      <c r="AR436" s="124">
        <f t="shared" si="61"/>
        <v>0</v>
      </c>
      <c r="AS436" s="123" t="e">
        <f t="shared" si="62"/>
        <v>#N/A</v>
      </c>
    </row>
    <row r="437" spans="1:45" ht="12.95" customHeight="1" x14ac:dyDescent="0.2">
      <c r="A437" s="130">
        <v>435</v>
      </c>
      <c r="B437" s="177">
        <f>IF(OR(COUNTIF($B$2:$B436,Input!$F453)&lt;1,COUNTIF($O$2:$O436,Input!$C453)&lt;1),Input!F453,0)</f>
        <v>0</v>
      </c>
      <c r="C437" s="177">
        <f>IF(OR(COUNTIF($B$2:$B436,Input!$F453)&lt;1,COUNTIF($O$2:$O436,Input!$C453)&lt;1),Input!G453,0)</f>
        <v>0</v>
      </c>
      <c r="D437" s="177">
        <f>IF(OR(COUNTIF($B$2:$B436,Input!$F453)&lt;1,COUNTIF($O$2:$O436,Input!$C453)&lt;1),Input!H453,0)</f>
        <v>0</v>
      </c>
      <c r="E437" s="177">
        <f>IF(OR(COUNTIF($B$2:$B436,Input!$F453)&lt;1,COUNTIF($O$2:$O436,Input!$C453)&lt;1),Input!I453,0)</f>
        <v>0</v>
      </c>
      <c r="F437" s="177">
        <f>IF(OR(COUNTIF($B$2:$B436,Input!$F453)&lt;1,COUNTIF($O$2:$O436,Input!$C453)&lt;1),Input!J453,0)</f>
        <v>0</v>
      </c>
      <c r="G437" s="177">
        <f>IF(OR(COUNTIF($B$2:$B436,Input!$F453)&lt;1,COUNTIF($O$2:$O436,Input!$C453)&lt;1),Input!K453,0)</f>
        <v>0</v>
      </c>
      <c r="H437" s="177">
        <f>IF(OR(COUNTIF($B$2:$B436,Input!$F453)&lt;1,COUNTIF($O$2:$O436,Input!$C453)&lt;1),Input!L453,0)</f>
        <v>0</v>
      </c>
      <c r="I437" s="177">
        <f>IF(OR(COUNTIF($B$2:$B436,Input!$F453)&lt;1,COUNTIF($O$2:$O436,Input!$C453)&lt;1),Input!M453,0)</f>
        <v>0</v>
      </c>
      <c r="J437" s="177">
        <f>IF(OR(COUNTIF($B$2:$B436,Input!$F453)&lt;1,COUNTIF($O$2:$O436,Input!$C453)&lt;1),Input!N453,0)</f>
        <v>0</v>
      </c>
      <c r="K437" s="177">
        <f>IF(OR(COUNTIF($B$2:$B436,Input!$F453)&lt;1,COUNTIF($O$2:$O436,Input!$C453)&lt;1),Input!O453,0)</f>
        <v>0</v>
      </c>
      <c r="L437" s="177">
        <f>IF(OR(COUNTIF($B$2:$B436,Input!$F453)&lt;1,COUNTIF($O$2:$O436,Input!$C453)&lt;1),Input!P453,0)</f>
        <v>0</v>
      </c>
      <c r="M437" s="129" t="str">
        <f t="shared" si="58"/>
        <v/>
      </c>
      <c r="N437" s="161">
        <f t="shared" si="56"/>
        <v>0</v>
      </c>
      <c r="O437" s="168">
        <f>Input!C453</f>
        <v>0</v>
      </c>
      <c r="P437" s="168"/>
      <c r="R437" s="131">
        <f t="shared" si="57"/>
        <v>0</v>
      </c>
      <c r="S437" s="133" t="str">
        <f t="shared" si="55"/>
        <v xml:space="preserve"> </v>
      </c>
      <c r="T437" s="133"/>
      <c r="U437" s="132" t="str">
        <f>_xlfn.IFNA(IF($D437=0,LOOKUP($F437,{0.1,0.2,0.3,0.4,0.5,0.6,0.7,0.8,0.9,1},{22,34,46,58,70,82,94,106,118,130}),""),"")</f>
        <v/>
      </c>
      <c r="V437" s="132" t="str">
        <f>_xlfn.IFNA(IF($D437=1,LOOKUP($F437,{0.1,0.2,0.3,0.4,0.5,0.6,0.7,0.8,0.9,1},{23,35,47,59,71,83,95,107,119,131}),""),"")</f>
        <v/>
      </c>
      <c r="W437" s="132" t="str">
        <f>_xlfn.IFNA(IF($D437=2,LOOKUP($F437,{0.1,0.2,0.3,0.4,0.5,0.6,0.7,0.8,0.9,1},{24,36,48,60,72,84,96,108,120,132}),""),"")</f>
        <v/>
      </c>
      <c r="X437" s="132" t="str">
        <f>_xlfn.IFNA(IF($D437=3,LOOKUP($F437,{0.1,0.2,0.3,0.4,0.5,0.6,0.7,0.8,0.9,1},{25,37,49,61,73,85,97,109,121,133}),""),"")</f>
        <v/>
      </c>
      <c r="Y437" s="132" t="str">
        <f>_xlfn.IFNA(IF($D437=4,LOOKUP($F437,{0.1,0.2,0.3,0.4,0.5,0.6,0.7,0.8,0.9,1},{26,38,50,62,74,86,98,110,122,134}),""),"")</f>
        <v/>
      </c>
      <c r="Z437" s="132" t="str">
        <f>_xlfn.IFNA(IF($D437=5,LOOKUP($F437,{0.1,0.2,0.3,0.4,0.5,0.6,0.7,0.8,0.9,1},{27,39,51,63,75,87,99,111,123,135}),""),"")</f>
        <v/>
      </c>
      <c r="AA437" s="132">
        <f t="shared" si="59"/>
        <v>0</v>
      </c>
      <c r="AB437" s="132" t="str">
        <f t="shared" si="60"/>
        <v>00</v>
      </c>
      <c r="AC437" s="82" t="e">
        <f>VLOOKUP(AB437,'AMI Ref'!T:U,2,FALSE)</f>
        <v>#N/A</v>
      </c>
      <c r="AD437" s="124"/>
      <c r="AE437" s="81" t="str">
        <f>_xlfn.IFNA(IF($D437=0,IF($J437="Not Paid by Tenant",0,INDEX('AMI Ref'!$K$5:$N$5,MATCH($J437,{"Oil","Gas","Electric - Other","ELECTRIC - HEAT PUMP"},0))),0),"")</f>
        <v/>
      </c>
      <c r="AF437" s="81">
        <f>_xlfn.IFNA(IF($D437=1,IF($J437="Not Paid by Tenant",0,INDEX('AMI Ref'!$K$6:$N$6,MATCH($J437,{"Oil","Gas","Electric - Other","ELECTRIC - HEAT PUMP"},0))),0),"")</f>
        <v>0</v>
      </c>
      <c r="AG437" s="81">
        <f>_xlfn.IFNA(IF($D437=2,IF($J437="Not Paid by Tenant",0,INDEX('AMI Ref'!$K$7:$N$7,MATCH($J437,{"Oil","Gas","Electric - Other","ELECTRIC - HEAT PUMP"},0))),0),"")</f>
        <v>0</v>
      </c>
      <c r="AH437" s="81">
        <f>_xlfn.IFNA(IF($D437=3,IF($J437="Not Paid by Tenant",0,INDEX('AMI Ref'!$K$8:$N$8,MATCH($J437,{"Oil","Gas","Electric - Other","ELECTRIC - HEAT PUMP"},0))),0),"")</f>
        <v>0</v>
      </c>
      <c r="AI437" s="81">
        <f>_xlfn.IFNA(IF($D437=4,IF($J437="Not Paid by Tenant",0,INDEX('AMI Ref'!$K$9:$N$9,MATCH($J437,{"Oil","Gas","Electric - Other","ELECTRIC - HEAT PUMP"},0))),0),"")</f>
        <v>0</v>
      </c>
      <c r="AJ437" s="81">
        <f>_xlfn.IFNA(IF($D437=5,IF($J437="Not Paid by Tenant",0,INDEX('AMI Ref'!$K$10:$N$10,MATCH($J437,{"Oil","Gas","Electric - Other","ELECTRIC - HEAT PUMP"},0))),0),"")</f>
        <v>0</v>
      </c>
      <c r="AK437" s="128"/>
      <c r="AL437" s="81" t="str">
        <f>_xlfn.IFNA(IF($D437=0,IF($K437="Not Paid by Tenant",0,INDEX('AMI Ref'!$O$5:$R$5,MATCH($K437,{"Oil","Gas","Electric - Other","Electric ccASHP - split"},0))),0),"")</f>
        <v/>
      </c>
      <c r="AM437" s="81">
        <f>_xlfn.IFNA(IF($D437=1,IF($K437="Not Paid by Tenant",0,INDEX('AMI Ref'!$O$6:$R$6,MATCH($K437,{"Oil","Gas","Electric - Other","Electric ccASHP - split"},0))),0),"")</f>
        <v>0</v>
      </c>
      <c r="AN437" s="81">
        <f>_xlfn.IFNA(IF($D437=2,IF($K437="Not Paid by Tenant",0,INDEX('AMI Ref'!$O$7:$R$7,MATCH($K437,{"Oil","Gas","Electric - Other","Electric ccASHP - split"},0))),0),"")</f>
        <v>0</v>
      </c>
      <c r="AO437" s="81">
        <f>_xlfn.IFNA(IF($D437=3,IF($K437="Not Paid by Tenant",0,INDEX('AMI Ref'!$O$8:$R$8,MATCH($K437,{"Oil","Gas","Electric - Other","Electric ccASHP - split"},0))),0),"")</f>
        <v>0</v>
      </c>
      <c r="AP437" s="81">
        <f>_xlfn.IFNA(IF($D437=4,IF($K437="Not Paid by Tenant",0,INDEX('AMI Ref'!$O$9:$R$9,MATCH($K437,{"Oil","Gas","Electric - Other","Electric ccASHP - split"},0))),0),"")</f>
        <v>0</v>
      </c>
      <c r="AQ437" s="81">
        <f>_xlfn.IFNA(IF($D437=5,IF($K437="Not Paid by Tenant",0,INDEX('AMI Ref'!$O$10:$R$10,MATCH($K437,{"Oil","Gas","Electric - Other","Electric ccASHP - split"},0))),0),"")</f>
        <v>0</v>
      </c>
      <c r="AR437" s="124">
        <f t="shared" si="61"/>
        <v>0</v>
      </c>
      <c r="AS437" s="123" t="e">
        <f t="shared" si="62"/>
        <v>#N/A</v>
      </c>
    </row>
    <row r="438" spans="1:45" ht="12.95" customHeight="1" x14ac:dyDescent="0.2">
      <c r="A438" s="130">
        <v>436</v>
      </c>
      <c r="B438" s="177">
        <f>IF(OR(COUNTIF($B$2:$B437,Input!$F454)&lt;1,COUNTIF($O$2:$O437,Input!$C454)&lt;1),Input!F454,0)</f>
        <v>0</v>
      </c>
      <c r="C438" s="177">
        <f>IF(OR(COUNTIF($B$2:$B437,Input!$F454)&lt;1,COUNTIF($O$2:$O437,Input!$C454)&lt;1),Input!G454,0)</f>
        <v>0</v>
      </c>
      <c r="D438" s="177">
        <f>IF(OR(COUNTIF($B$2:$B437,Input!$F454)&lt;1,COUNTIF($O$2:$O437,Input!$C454)&lt;1),Input!H454,0)</f>
        <v>0</v>
      </c>
      <c r="E438" s="177">
        <f>IF(OR(COUNTIF($B$2:$B437,Input!$F454)&lt;1,COUNTIF($O$2:$O437,Input!$C454)&lt;1),Input!I454,0)</f>
        <v>0</v>
      </c>
      <c r="F438" s="177">
        <f>IF(OR(COUNTIF($B$2:$B437,Input!$F454)&lt;1,COUNTIF($O$2:$O437,Input!$C454)&lt;1),Input!J454,0)</f>
        <v>0</v>
      </c>
      <c r="G438" s="177">
        <f>IF(OR(COUNTIF($B$2:$B437,Input!$F454)&lt;1,COUNTIF($O$2:$O437,Input!$C454)&lt;1),Input!K454,0)</f>
        <v>0</v>
      </c>
      <c r="H438" s="177">
        <f>IF(OR(COUNTIF($B$2:$B437,Input!$F454)&lt;1,COUNTIF($O$2:$O437,Input!$C454)&lt;1),Input!L454,0)</f>
        <v>0</v>
      </c>
      <c r="I438" s="177">
        <f>IF(OR(COUNTIF($B$2:$B437,Input!$F454)&lt;1,COUNTIF($O$2:$O437,Input!$C454)&lt;1),Input!M454,0)</f>
        <v>0</v>
      </c>
      <c r="J438" s="177">
        <f>IF(OR(COUNTIF($B$2:$B437,Input!$F454)&lt;1,COUNTIF($O$2:$O437,Input!$C454)&lt;1),Input!N454,0)</f>
        <v>0</v>
      </c>
      <c r="K438" s="177">
        <f>IF(OR(COUNTIF($B$2:$B437,Input!$F454)&lt;1,COUNTIF($O$2:$O437,Input!$C454)&lt;1),Input!O454,0)</f>
        <v>0</v>
      </c>
      <c r="L438" s="177">
        <f>IF(OR(COUNTIF($B$2:$B437,Input!$F454)&lt;1,COUNTIF($O$2:$O437,Input!$C454)&lt;1),Input!P454,0)</f>
        <v>0</v>
      </c>
      <c r="M438" s="129" t="str">
        <f t="shared" si="58"/>
        <v/>
      </c>
      <c r="N438" s="161">
        <f t="shared" si="56"/>
        <v>0</v>
      </c>
      <c r="O438" s="168">
        <f>Input!C454</f>
        <v>0</v>
      </c>
      <c r="P438" s="168"/>
      <c r="R438" s="131">
        <f t="shared" si="57"/>
        <v>0</v>
      </c>
      <c r="S438" s="133" t="str">
        <f t="shared" si="55"/>
        <v xml:space="preserve"> </v>
      </c>
      <c r="T438" s="133"/>
      <c r="U438" s="132" t="str">
        <f>_xlfn.IFNA(IF($D438=0,LOOKUP($F438,{0.1,0.2,0.3,0.4,0.5,0.6,0.7,0.8,0.9,1},{22,34,46,58,70,82,94,106,118,130}),""),"")</f>
        <v/>
      </c>
      <c r="V438" s="132" t="str">
        <f>_xlfn.IFNA(IF($D438=1,LOOKUP($F438,{0.1,0.2,0.3,0.4,0.5,0.6,0.7,0.8,0.9,1},{23,35,47,59,71,83,95,107,119,131}),""),"")</f>
        <v/>
      </c>
      <c r="W438" s="132" t="str">
        <f>_xlfn.IFNA(IF($D438=2,LOOKUP($F438,{0.1,0.2,0.3,0.4,0.5,0.6,0.7,0.8,0.9,1},{24,36,48,60,72,84,96,108,120,132}),""),"")</f>
        <v/>
      </c>
      <c r="X438" s="132" t="str">
        <f>_xlfn.IFNA(IF($D438=3,LOOKUP($F438,{0.1,0.2,0.3,0.4,0.5,0.6,0.7,0.8,0.9,1},{25,37,49,61,73,85,97,109,121,133}),""),"")</f>
        <v/>
      </c>
      <c r="Y438" s="132" t="str">
        <f>_xlfn.IFNA(IF($D438=4,LOOKUP($F438,{0.1,0.2,0.3,0.4,0.5,0.6,0.7,0.8,0.9,1},{26,38,50,62,74,86,98,110,122,134}),""),"")</f>
        <v/>
      </c>
      <c r="Z438" s="132" t="str">
        <f>_xlfn.IFNA(IF($D438=5,LOOKUP($F438,{0.1,0.2,0.3,0.4,0.5,0.6,0.7,0.8,0.9,1},{27,39,51,63,75,87,99,111,123,135}),""),"")</f>
        <v/>
      </c>
      <c r="AA438" s="132">
        <f t="shared" si="59"/>
        <v>0</v>
      </c>
      <c r="AB438" s="132" t="str">
        <f t="shared" si="60"/>
        <v>00</v>
      </c>
      <c r="AC438" s="82" t="e">
        <f>VLOOKUP(AB438,'AMI Ref'!T:U,2,FALSE)</f>
        <v>#N/A</v>
      </c>
      <c r="AD438" s="124"/>
      <c r="AE438" s="81" t="str">
        <f>_xlfn.IFNA(IF($D438=0,IF($J438="Not Paid by Tenant",0,INDEX('AMI Ref'!$K$5:$N$5,MATCH($J438,{"Oil","Gas","Electric - Other","ELECTRIC - HEAT PUMP"},0))),0),"")</f>
        <v/>
      </c>
      <c r="AF438" s="81">
        <f>_xlfn.IFNA(IF($D438=1,IF($J438="Not Paid by Tenant",0,INDEX('AMI Ref'!$K$6:$N$6,MATCH($J438,{"Oil","Gas","Electric - Other","ELECTRIC - HEAT PUMP"},0))),0),"")</f>
        <v>0</v>
      </c>
      <c r="AG438" s="81">
        <f>_xlfn.IFNA(IF($D438=2,IF($J438="Not Paid by Tenant",0,INDEX('AMI Ref'!$K$7:$N$7,MATCH($J438,{"Oil","Gas","Electric - Other","ELECTRIC - HEAT PUMP"},0))),0),"")</f>
        <v>0</v>
      </c>
      <c r="AH438" s="81">
        <f>_xlfn.IFNA(IF($D438=3,IF($J438="Not Paid by Tenant",0,INDEX('AMI Ref'!$K$8:$N$8,MATCH($J438,{"Oil","Gas","Electric - Other","ELECTRIC - HEAT PUMP"},0))),0),"")</f>
        <v>0</v>
      </c>
      <c r="AI438" s="81">
        <f>_xlfn.IFNA(IF($D438=4,IF($J438="Not Paid by Tenant",0,INDEX('AMI Ref'!$K$9:$N$9,MATCH($J438,{"Oil","Gas","Electric - Other","ELECTRIC - HEAT PUMP"},0))),0),"")</f>
        <v>0</v>
      </c>
      <c r="AJ438" s="81">
        <f>_xlfn.IFNA(IF($D438=5,IF($J438="Not Paid by Tenant",0,INDEX('AMI Ref'!$K$10:$N$10,MATCH($J438,{"Oil","Gas","Electric - Other","ELECTRIC - HEAT PUMP"},0))),0),"")</f>
        <v>0</v>
      </c>
      <c r="AK438" s="128"/>
      <c r="AL438" s="81" t="str">
        <f>_xlfn.IFNA(IF($D438=0,IF($K438="Not Paid by Tenant",0,INDEX('AMI Ref'!$O$5:$R$5,MATCH($K438,{"Oil","Gas","Electric - Other","Electric ccASHP - split"},0))),0),"")</f>
        <v/>
      </c>
      <c r="AM438" s="81">
        <f>_xlfn.IFNA(IF($D438=1,IF($K438="Not Paid by Tenant",0,INDEX('AMI Ref'!$O$6:$R$6,MATCH($K438,{"Oil","Gas","Electric - Other","Electric ccASHP - split"},0))),0),"")</f>
        <v>0</v>
      </c>
      <c r="AN438" s="81">
        <f>_xlfn.IFNA(IF($D438=2,IF($K438="Not Paid by Tenant",0,INDEX('AMI Ref'!$O$7:$R$7,MATCH($K438,{"Oil","Gas","Electric - Other","Electric ccASHP - split"},0))),0),"")</f>
        <v>0</v>
      </c>
      <c r="AO438" s="81">
        <f>_xlfn.IFNA(IF($D438=3,IF($K438="Not Paid by Tenant",0,INDEX('AMI Ref'!$O$8:$R$8,MATCH($K438,{"Oil","Gas","Electric - Other","Electric ccASHP - split"},0))),0),"")</f>
        <v>0</v>
      </c>
      <c r="AP438" s="81">
        <f>_xlfn.IFNA(IF($D438=4,IF($K438="Not Paid by Tenant",0,INDEX('AMI Ref'!$O$9:$R$9,MATCH($K438,{"Oil","Gas","Electric - Other","Electric ccASHP - split"},0))),0),"")</f>
        <v>0</v>
      </c>
      <c r="AQ438" s="81">
        <f>_xlfn.IFNA(IF($D438=5,IF($K438="Not Paid by Tenant",0,INDEX('AMI Ref'!$O$10:$R$10,MATCH($K438,{"Oil","Gas","Electric - Other","Electric ccASHP - split"},0))),0),"")</f>
        <v>0</v>
      </c>
      <c r="AR438" s="124">
        <f t="shared" si="61"/>
        <v>0</v>
      </c>
      <c r="AS438" s="123" t="e">
        <f t="shared" si="62"/>
        <v>#N/A</v>
      </c>
    </row>
    <row r="439" spans="1:45" ht="12.95" customHeight="1" x14ac:dyDescent="0.2">
      <c r="A439" s="130">
        <v>437</v>
      </c>
      <c r="B439" s="177">
        <f>IF(OR(COUNTIF($B$2:$B438,Input!$F455)&lt;1,COUNTIF($O$2:$O438,Input!$C455)&lt;1),Input!F455,0)</f>
        <v>0</v>
      </c>
      <c r="C439" s="177">
        <f>IF(OR(COUNTIF($B$2:$B438,Input!$F455)&lt;1,COUNTIF($O$2:$O438,Input!$C455)&lt;1),Input!G455,0)</f>
        <v>0</v>
      </c>
      <c r="D439" s="177">
        <f>IF(OR(COUNTIF($B$2:$B438,Input!$F455)&lt;1,COUNTIF($O$2:$O438,Input!$C455)&lt;1),Input!H455,0)</f>
        <v>0</v>
      </c>
      <c r="E439" s="177">
        <f>IF(OR(COUNTIF($B$2:$B438,Input!$F455)&lt;1,COUNTIF($O$2:$O438,Input!$C455)&lt;1),Input!I455,0)</f>
        <v>0</v>
      </c>
      <c r="F439" s="177">
        <f>IF(OR(COUNTIF($B$2:$B438,Input!$F455)&lt;1,COUNTIF($O$2:$O438,Input!$C455)&lt;1),Input!J455,0)</f>
        <v>0</v>
      </c>
      <c r="G439" s="177">
        <f>IF(OR(COUNTIF($B$2:$B438,Input!$F455)&lt;1,COUNTIF($O$2:$O438,Input!$C455)&lt;1),Input!K455,0)</f>
        <v>0</v>
      </c>
      <c r="H439" s="177">
        <f>IF(OR(COUNTIF($B$2:$B438,Input!$F455)&lt;1,COUNTIF($O$2:$O438,Input!$C455)&lt;1),Input!L455,0)</f>
        <v>0</v>
      </c>
      <c r="I439" s="177">
        <f>IF(OR(COUNTIF($B$2:$B438,Input!$F455)&lt;1,COUNTIF($O$2:$O438,Input!$C455)&lt;1),Input!M455,0)</f>
        <v>0</v>
      </c>
      <c r="J439" s="177">
        <f>IF(OR(COUNTIF($B$2:$B438,Input!$F455)&lt;1,COUNTIF($O$2:$O438,Input!$C455)&lt;1),Input!N455,0)</f>
        <v>0</v>
      </c>
      <c r="K439" s="177">
        <f>IF(OR(COUNTIF($B$2:$B438,Input!$F455)&lt;1,COUNTIF($O$2:$O438,Input!$C455)&lt;1),Input!O455,0)</f>
        <v>0</v>
      </c>
      <c r="L439" s="177">
        <f>IF(OR(COUNTIF($B$2:$B438,Input!$F455)&lt;1,COUNTIF($O$2:$O438,Input!$C455)&lt;1),Input!P455,0)</f>
        <v>0</v>
      </c>
      <c r="M439" s="129" t="str">
        <f t="shared" si="58"/>
        <v/>
      </c>
      <c r="N439" s="161">
        <f t="shared" si="56"/>
        <v>0</v>
      </c>
      <c r="O439" s="168">
        <f>Input!C455</f>
        <v>0</v>
      </c>
      <c r="P439" s="168"/>
      <c r="R439" s="131">
        <f t="shared" si="57"/>
        <v>0</v>
      </c>
      <c r="S439" s="133" t="str">
        <f t="shared" si="55"/>
        <v xml:space="preserve"> </v>
      </c>
      <c r="T439" s="133"/>
      <c r="U439" s="132" t="str">
        <f>_xlfn.IFNA(IF($D439=0,LOOKUP($F439,{0.1,0.2,0.3,0.4,0.5,0.6,0.7,0.8,0.9,1},{22,34,46,58,70,82,94,106,118,130}),""),"")</f>
        <v/>
      </c>
      <c r="V439" s="132" t="str">
        <f>_xlfn.IFNA(IF($D439=1,LOOKUP($F439,{0.1,0.2,0.3,0.4,0.5,0.6,0.7,0.8,0.9,1},{23,35,47,59,71,83,95,107,119,131}),""),"")</f>
        <v/>
      </c>
      <c r="W439" s="132" t="str">
        <f>_xlfn.IFNA(IF($D439=2,LOOKUP($F439,{0.1,0.2,0.3,0.4,0.5,0.6,0.7,0.8,0.9,1},{24,36,48,60,72,84,96,108,120,132}),""),"")</f>
        <v/>
      </c>
      <c r="X439" s="132" t="str">
        <f>_xlfn.IFNA(IF($D439=3,LOOKUP($F439,{0.1,0.2,0.3,0.4,0.5,0.6,0.7,0.8,0.9,1},{25,37,49,61,73,85,97,109,121,133}),""),"")</f>
        <v/>
      </c>
      <c r="Y439" s="132" t="str">
        <f>_xlfn.IFNA(IF($D439=4,LOOKUP($F439,{0.1,0.2,0.3,0.4,0.5,0.6,0.7,0.8,0.9,1},{26,38,50,62,74,86,98,110,122,134}),""),"")</f>
        <v/>
      </c>
      <c r="Z439" s="132" t="str">
        <f>_xlfn.IFNA(IF($D439=5,LOOKUP($F439,{0.1,0.2,0.3,0.4,0.5,0.6,0.7,0.8,0.9,1},{27,39,51,63,75,87,99,111,123,135}),""),"")</f>
        <v/>
      </c>
      <c r="AA439" s="132">
        <f t="shared" si="59"/>
        <v>0</v>
      </c>
      <c r="AB439" s="132" t="str">
        <f t="shared" si="60"/>
        <v>00</v>
      </c>
      <c r="AC439" s="82" t="e">
        <f>VLOOKUP(AB439,'AMI Ref'!T:U,2,FALSE)</f>
        <v>#N/A</v>
      </c>
      <c r="AD439" s="124"/>
      <c r="AE439" s="81" t="str">
        <f>_xlfn.IFNA(IF($D439=0,IF($J439="Not Paid by Tenant",0,INDEX('AMI Ref'!$K$5:$N$5,MATCH($J439,{"Oil","Gas","Electric - Other","ELECTRIC - HEAT PUMP"},0))),0),"")</f>
        <v/>
      </c>
      <c r="AF439" s="81">
        <f>_xlfn.IFNA(IF($D439=1,IF($J439="Not Paid by Tenant",0,INDEX('AMI Ref'!$K$6:$N$6,MATCH($J439,{"Oil","Gas","Electric - Other","ELECTRIC - HEAT PUMP"},0))),0),"")</f>
        <v>0</v>
      </c>
      <c r="AG439" s="81">
        <f>_xlfn.IFNA(IF($D439=2,IF($J439="Not Paid by Tenant",0,INDEX('AMI Ref'!$K$7:$N$7,MATCH($J439,{"Oil","Gas","Electric - Other","ELECTRIC - HEAT PUMP"},0))),0),"")</f>
        <v>0</v>
      </c>
      <c r="AH439" s="81">
        <f>_xlfn.IFNA(IF($D439=3,IF($J439="Not Paid by Tenant",0,INDEX('AMI Ref'!$K$8:$N$8,MATCH($J439,{"Oil","Gas","Electric - Other","ELECTRIC - HEAT PUMP"},0))),0),"")</f>
        <v>0</v>
      </c>
      <c r="AI439" s="81">
        <f>_xlfn.IFNA(IF($D439=4,IF($J439="Not Paid by Tenant",0,INDEX('AMI Ref'!$K$9:$N$9,MATCH($J439,{"Oil","Gas","Electric - Other","ELECTRIC - HEAT PUMP"},0))),0),"")</f>
        <v>0</v>
      </c>
      <c r="AJ439" s="81">
        <f>_xlfn.IFNA(IF($D439=5,IF($J439="Not Paid by Tenant",0,INDEX('AMI Ref'!$K$10:$N$10,MATCH($J439,{"Oil","Gas","Electric - Other","ELECTRIC - HEAT PUMP"},0))),0),"")</f>
        <v>0</v>
      </c>
      <c r="AK439" s="128"/>
      <c r="AL439" s="81" t="str">
        <f>_xlfn.IFNA(IF($D439=0,IF($K439="Not Paid by Tenant",0,INDEX('AMI Ref'!$O$5:$R$5,MATCH($K439,{"Oil","Gas","Electric - Other","Electric ccASHP - split"},0))),0),"")</f>
        <v/>
      </c>
      <c r="AM439" s="81">
        <f>_xlfn.IFNA(IF($D439=1,IF($K439="Not Paid by Tenant",0,INDEX('AMI Ref'!$O$6:$R$6,MATCH($K439,{"Oil","Gas","Electric - Other","Electric ccASHP - split"},0))),0),"")</f>
        <v>0</v>
      </c>
      <c r="AN439" s="81">
        <f>_xlfn.IFNA(IF($D439=2,IF($K439="Not Paid by Tenant",0,INDEX('AMI Ref'!$O$7:$R$7,MATCH($K439,{"Oil","Gas","Electric - Other","Electric ccASHP - split"},0))),0),"")</f>
        <v>0</v>
      </c>
      <c r="AO439" s="81">
        <f>_xlfn.IFNA(IF($D439=3,IF($K439="Not Paid by Tenant",0,INDEX('AMI Ref'!$O$8:$R$8,MATCH($K439,{"Oil","Gas","Electric - Other","Electric ccASHP - split"},0))),0),"")</f>
        <v>0</v>
      </c>
      <c r="AP439" s="81">
        <f>_xlfn.IFNA(IF($D439=4,IF($K439="Not Paid by Tenant",0,INDEX('AMI Ref'!$O$9:$R$9,MATCH($K439,{"Oil","Gas","Electric - Other","Electric ccASHP - split"},0))),0),"")</f>
        <v>0</v>
      </c>
      <c r="AQ439" s="81">
        <f>_xlfn.IFNA(IF($D439=5,IF($K439="Not Paid by Tenant",0,INDEX('AMI Ref'!$O$10:$R$10,MATCH($K439,{"Oil","Gas","Electric - Other","Electric ccASHP - split"},0))),0),"")</f>
        <v>0</v>
      </c>
      <c r="AR439" s="124">
        <f t="shared" si="61"/>
        <v>0</v>
      </c>
      <c r="AS439" s="123" t="e">
        <f t="shared" si="62"/>
        <v>#N/A</v>
      </c>
    </row>
    <row r="440" spans="1:45" ht="12.95" customHeight="1" x14ac:dyDescent="0.2">
      <c r="A440" s="130">
        <v>438</v>
      </c>
      <c r="B440" s="177">
        <f>IF(OR(COUNTIF($B$2:$B439,Input!$F456)&lt;1,COUNTIF($O$2:$O439,Input!$C456)&lt;1),Input!F456,0)</f>
        <v>0</v>
      </c>
      <c r="C440" s="177">
        <f>IF(OR(COUNTIF($B$2:$B439,Input!$F456)&lt;1,COUNTIF($O$2:$O439,Input!$C456)&lt;1),Input!G456,0)</f>
        <v>0</v>
      </c>
      <c r="D440" s="177">
        <f>IF(OR(COUNTIF($B$2:$B439,Input!$F456)&lt;1,COUNTIF($O$2:$O439,Input!$C456)&lt;1),Input!H456,0)</f>
        <v>0</v>
      </c>
      <c r="E440" s="177">
        <f>IF(OR(COUNTIF($B$2:$B439,Input!$F456)&lt;1,COUNTIF($O$2:$O439,Input!$C456)&lt;1),Input!I456,0)</f>
        <v>0</v>
      </c>
      <c r="F440" s="177">
        <f>IF(OR(COUNTIF($B$2:$B439,Input!$F456)&lt;1,COUNTIF($O$2:$O439,Input!$C456)&lt;1),Input!J456,0)</f>
        <v>0</v>
      </c>
      <c r="G440" s="177">
        <f>IF(OR(COUNTIF($B$2:$B439,Input!$F456)&lt;1,COUNTIF($O$2:$O439,Input!$C456)&lt;1),Input!K456,0)</f>
        <v>0</v>
      </c>
      <c r="H440" s="177">
        <f>IF(OR(COUNTIF($B$2:$B439,Input!$F456)&lt;1,COUNTIF($O$2:$O439,Input!$C456)&lt;1),Input!L456,0)</f>
        <v>0</v>
      </c>
      <c r="I440" s="177">
        <f>IF(OR(COUNTIF($B$2:$B439,Input!$F456)&lt;1,COUNTIF($O$2:$O439,Input!$C456)&lt;1),Input!M456,0)</f>
        <v>0</v>
      </c>
      <c r="J440" s="177">
        <f>IF(OR(COUNTIF($B$2:$B439,Input!$F456)&lt;1,COUNTIF($O$2:$O439,Input!$C456)&lt;1),Input!N456,0)</f>
        <v>0</v>
      </c>
      <c r="K440" s="177">
        <f>IF(OR(COUNTIF($B$2:$B439,Input!$F456)&lt;1,COUNTIF($O$2:$O439,Input!$C456)&lt;1),Input!O456,0)</f>
        <v>0</v>
      </c>
      <c r="L440" s="177">
        <f>IF(OR(COUNTIF($B$2:$B439,Input!$F456)&lt;1,COUNTIF($O$2:$O439,Input!$C456)&lt;1),Input!P456,0)</f>
        <v>0</v>
      </c>
      <c r="M440" s="129" t="str">
        <f t="shared" si="58"/>
        <v/>
      </c>
      <c r="N440" s="161">
        <f t="shared" si="56"/>
        <v>0</v>
      </c>
      <c r="O440" s="168">
        <f>Input!C456</f>
        <v>0</v>
      </c>
      <c r="P440" s="168"/>
      <c r="R440" s="131">
        <f t="shared" si="57"/>
        <v>0</v>
      </c>
      <c r="S440" s="133" t="str">
        <f t="shared" si="55"/>
        <v xml:space="preserve"> </v>
      </c>
      <c r="T440" s="133"/>
      <c r="U440" s="132" t="str">
        <f>_xlfn.IFNA(IF($D440=0,LOOKUP($F440,{0.1,0.2,0.3,0.4,0.5,0.6,0.7,0.8,0.9,1},{22,34,46,58,70,82,94,106,118,130}),""),"")</f>
        <v/>
      </c>
      <c r="V440" s="132" t="str">
        <f>_xlfn.IFNA(IF($D440=1,LOOKUP($F440,{0.1,0.2,0.3,0.4,0.5,0.6,0.7,0.8,0.9,1},{23,35,47,59,71,83,95,107,119,131}),""),"")</f>
        <v/>
      </c>
      <c r="W440" s="132" t="str">
        <f>_xlfn.IFNA(IF($D440=2,LOOKUP($F440,{0.1,0.2,0.3,0.4,0.5,0.6,0.7,0.8,0.9,1},{24,36,48,60,72,84,96,108,120,132}),""),"")</f>
        <v/>
      </c>
      <c r="X440" s="132" t="str">
        <f>_xlfn.IFNA(IF($D440=3,LOOKUP($F440,{0.1,0.2,0.3,0.4,0.5,0.6,0.7,0.8,0.9,1},{25,37,49,61,73,85,97,109,121,133}),""),"")</f>
        <v/>
      </c>
      <c r="Y440" s="132" t="str">
        <f>_xlfn.IFNA(IF($D440=4,LOOKUP($F440,{0.1,0.2,0.3,0.4,0.5,0.6,0.7,0.8,0.9,1},{26,38,50,62,74,86,98,110,122,134}),""),"")</f>
        <v/>
      </c>
      <c r="Z440" s="132" t="str">
        <f>_xlfn.IFNA(IF($D440=5,LOOKUP($F440,{0.1,0.2,0.3,0.4,0.5,0.6,0.7,0.8,0.9,1},{27,39,51,63,75,87,99,111,123,135}),""),"")</f>
        <v/>
      </c>
      <c r="AA440" s="132">
        <f t="shared" si="59"/>
        <v>0</v>
      </c>
      <c r="AB440" s="132" t="str">
        <f t="shared" si="60"/>
        <v>00</v>
      </c>
      <c r="AC440" s="82" t="e">
        <f>VLOOKUP(AB440,'AMI Ref'!T:U,2,FALSE)</f>
        <v>#N/A</v>
      </c>
      <c r="AD440" s="124"/>
      <c r="AE440" s="81" t="str">
        <f>_xlfn.IFNA(IF($D440=0,IF($J440="Not Paid by Tenant",0,INDEX('AMI Ref'!$K$5:$N$5,MATCH($J440,{"Oil","Gas","Electric - Other","ELECTRIC - HEAT PUMP"},0))),0),"")</f>
        <v/>
      </c>
      <c r="AF440" s="81">
        <f>_xlfn.IFNA(IF($D440=1,IF($J440="Not Paid by Tenant",0,INDEX('AMI Ref'!$K$6:$N$6,MATCH($J440,{"Oil","Gas","Electric - Other","ELECTRIC - HEAT PUMP"},0))),0),"")</f>
        <v>0</v>
      </c>
      <c r="AG440" s="81">
        <f>_xlfn.IFNA(IF($D440=2,IF($J440="Not Paid by Tenant",0,INDEX('AMI Ref'!$K$7:$N$7,MATCH($J440,{"Oil","Gas","Electric - Other","ELECTRIC - HEAT PUMP"},0))),0),"")</f>
        <v>0</v>
      </c>
      <c r="AH440" s="81">
        <f>_xlfn.IFNA(IF($D440=3,IF($J440="Not Paid by Tenant",0,INDEX('AMI Ref'!$K$8:$N$8,MATCH($J440,{"Oil","Gas","Electric - Other","ELECTRIC - HEAT PUMP"},0))),0),"")</f>
        <v>0</v>
      </c>
      <c r="AI440" s="81">
        <f>_xlfn.IFNA(IF($D440=4,IF($J440="Not Paid by Tenant",0,INDEX('AMI Ref'!$K$9:$N$9,MATCH($J440,{"Oil","Gas","Electric - Other","ELECTRIC - HEAT PUMP"},0))),0),"")</f>
        <v>0</v>
      </c>
      <c r="AJ440" s="81">
        <f>_xlfn.IFNA(IF($D440=5,IF($J440="Not Paid by Tenant",0,INDEX('AMI Ref'!$K$10:$N$10,MATCH($J440,{"Oil","Gas","Electric - Other","ELECTRIC - HEAT PUMP"},0))),0),"")</f>
        <v>0</v>
      </c>
      <c r="AK440" s="128"/>
      <c r="AL440" s="81" t="str">
        <f>_xlfn.IFNA(IF($D440=0,IF($K440="Not Paid by Tenant",0,INDEX('AMI Ref'!$O$5:$R$5,MATCH($K440,{"Oil","Gas","Electric - Other","Electric ccASHP - split"},0))),0),"")</f>
        <v/>
      </c>
      <c r="AM440" s="81">
        <f>_xlfn.IFNA(IF($D440=1,IF($K440="Not Paid by Tenant",0,INDEX('AMI Ref'!$O$6:$R$6,MATCH($K440,{"Oil","Gas","Electric - Other","Electric ccASHP - split"},0))),0),"")</f>
        <v>0</v>
      </c>
      <c r="AN440" s="81">
        <f>_xlfn.IFNA(IF($D440=2,IF($K440="Not Paid by Tenant",0,INDEX('AMI Ref'!$O$7:$R$7,MATCH($K440,{"Oil","Gas","Electric - Other","Electric ccASHP - split"},0))),0),"")</f>
        <v>0</v>
      </c>
      <c r="AO440" s="81">
        <f>_xlfn.IFNA(IF($D440=3,IF($K440="Not Paid by Tenant",0,INDEX('AMI Ref'!$O$8:$R$8,MATCH($K440,{"Oil","Gas","Electric - Other","Electric ccASHP - split"},0))),0),"")</f>
        <v>0</v>
      </c>
      <c r="AP440" s="81">
        <f>_xlfn.IFNA(IF($D440=4,IF($K440="Not Paid by Tenant",0,INDEX('AMI Ref'!$O$9:$R$9,MATCH($K440,{"Oil","Gas","Electric - Other","Electric ccASHP - split"},0))),0),"")</f>
        <v>0</v>
      </c>
      <c r="AQ440" s="81">
        <f>_xlfn.IFNA(IF($D440=5,IF($K440="Not Paid by Tenant",0,INDEX('AMI Ref'!$O$10:$R$10,MATCH($K440,{"Oil","Gas","Electric - Other","Electric ccASHP - split"},0))),0),"")</f>
        <v>0</v>
      </c>
      <c r="AR440" s="124">
        <f t="shared" si="61"/>
        <v>0</v>
      </c>
      <c r="AS440" s="123" t="e">
        <f t="shared" si="62"/>
        <v>#N/A</v>
      </c>
    </row>
    <row r="441" spans="1:45" ht="12.95" customHeight="1" x14ac:dyDescent="0.2">
      <c r="A441" s="130">
        <v>439</v>
      </c>
      <c r="B441" s="177">
        <f>IF(OR(COUNTIF($B$2:$B440,Input!$F457)&lt;1,COUNTIF($O$2:$O440,Input!$C457)&lt;1),Input!F457,0)</f>
        <v>0</v>
      </c>
      <c r="C441" s="177">
        <f>IF(OR(COUNTIF($B$2:$B440,Input!$F457)&lt;1,COUNTIF($O$2:$O440,Input!$C457)&lt;1),Input!G457,0)</f>
        <v>0</v>
      </c>
      <c r="D441" s="177">
        <f>IF(OR(COUNTIF($B$2:$B440,Input!$F457)&lt;1,COUNTIF($O$2:$O440,Input!$C457)&lt;1),Input!H457,0)</f>
        <v>0</v>
      </c>
      <c r="E441" s="177">
        <f>IF(OR(COUNTIF($B$2:$B440,Input!$F457)&lt;1,COUNTIF($O$2:$O440,Input!$C457)&lt;1),Input!I457,0)</f>
        <v>0</v>
      </c>
      <c r="F441" s="177">
        <f>IF(OR(COUNTIF($B$2:$B440,Input!$F457)&lt;1,COUNTIF($O$2:$O440,Input!$C457)&lt;1),Input!J457,0)</f>
        <v>0</v>
      </c>
      <c r="G441" s="177">
        <f>IF(OR(COUNTIF($B$2:$B440,Input!$F457)&lt;1,COUNTIF($O$2:$O440,Input!$C457)&lt;1),Input!K457,0)</f>
        <v>0</v>
      </c>
      <c r="H441" s="177">
        <f>IF(OR(COUNTIF($B$2:$B440,Input!$F457)&lt;1,COUNTIF($O$2:$O440,Input!$C457)&lt;1),Input!L457,0)</f>
        <v>0</v>
      </c>
      <c r="I441" s="177">
        <f>IF(OR(COUNTIF($B$2:$B440,Input!$F457)&lt;1,COUNTIF($O$2:$O440,Input!$C457)&lt;1),Input!M457,0)</f>
        <v>0</v>
      </c>
      <c r="J441" s="177">
        <f>IF(OR(COUNTIF($B$2:$B440,Input!$F457)&lt;1,COUNTIF($O$2:$O440,Input!$C457)&lt;1),Input!N457,0)</f>
        <v>0</v>
      </c>
      <c r="K441" s="177">
        <f>IF(OR(COUNTIF($B$2:$B440,Input!$F457)&lt;1,COUNTIF($O$2:$O440,Input!$C457)&lt;1),Input!O457,0)</f>
        <v>0</v>
      </c>
      <c r="L441" s="177">
        <f>IF(OR(COUNTIF($B$2:$B440,Input!$F457)&lt;1,COUNTIF($O$2:$O440,Input!$C457)&lt;1),Input!P457,0)</f>
        <v>0</v>
      </c>
      <c r="M441" s="129" t="str">
        <f t="shared" si="58"/>
        <v/>
      </c>
      <c r="N441" s="161">
        <f t="shared" si="56"/>
        <v>0</v>
      </c>
      <c r="O441" s="168">
        <f>Input!C457</f>
        <v>0</v>
      </c>
      <c r="P441" s="168"/>
      <c r="R441" s="131">
        <f t="shared" si="57"/>
        <v>0</v>
      </c>
      <c r="S441" s="133" t="str">
        <f t="shared" si="55"/>
        <v xml:space="preserve"> </v>
      </c>
      <c r="T441" s="133"/>
      <c r="U441" s="132" t="str">
        <f>_xlfn.IFNA(IF($D441=0,LOOKUP($F441,{0.1,0.2,0.3,0.4,0.5,0.6,0.7,0.8,0.9,1},{22,34,46,58,70,82,94,106,118,130}),""),"")</f>
        <v/>
      </c>
      <c r="V441" s="132" t="str">
        <f>_xlfn.IFNA(IF($D441=1,LOOKUP($F441,{0.1,0.2,0.3,0.4,0.5,0.6,0.7,0.8,0.9,1},{23,35,47,59,71,83,95,107,119,131}),""),"")</f>
        <v/>
      </c>
      <c r="W441" s="132" t="str">
        <f>_xlfn.IFNA(IF($D441=2,LOOKUP($F441,{0.1,0.2,0.3,0.4,0.5,0.6,0.7,0.8,0.9,1},{24,36,48,60,72,84,96,108,120,132}),""),"")</f>
        <v/>
      </c>
      <c r="X441" s="132" t="str">
        <f>_xlfn.IFNA(IF($D441=3,LOOKUP($F441,{0.1,0.2,0.3,0.4,0.5,0.6,0.7,0.8,0.9,1},{25,37,49,61,73,85,97,109,121,133}),""),"")</f>
        <v/>
      </c>
      <c r="Y441" s="132" t="str">
        <f>_xlfn.IFNA(IF($D441=4,LOOKUP($F441,{0.1,0.2,0.3,0.4,0.5,0.6,0.7,0.8,0.9,1},{26,38,50,62,74,86,98,110,122,134}),""),"")</f>
        <v/>
      </c>
      <c r="Z441" s="132" t="str">
        <f>_xlfn.IFNA(IF($D441=5,LOOKUP($F441,{0.1,0.2,0.3,0.4,0.5,0.6,0.7,0.8,0.9,1},{27,39,51,63,75,87,99,111,123,135}),""),"")</f>
        <v/>
      </c>
      <c r="AA441" s="132">
        <f t="shared" si="59"/>
        <v>0</v>
      </c>
      <c r="AB441" s="132" t="str">
        <f t="shared" si="60"/>
        <v>00</v>
      </c>
      <c r="AC441" s="82" t="e">
        <f>VLOOKUP(AB441,'AMI Ref'!T:U,2,FALSE)</f>
        <v>#N/A</v>
      </c>
      <c r="AD441" s="124"/>
      <c r="AE441" s="81" t="str">
        <f>_xlfn.IFNA(IF($D441=0,IF($J441="Not Paid by Tenant",0,INDEX('AMI Ref'!$K$5:$N$5,MATCH($J441,{"Oil","Gas","Electric - Other","ELECTRIC - HEAT PUMP"},0))),0),"")</f>
        <v/>
      </c>
      <c r="AF441" s="81">
        <f>_xlfn.IFNA(IF($D441=1,IF($J441="Not Paid by Tenant",0,INDEX('AMI Ref'!$K$6:$N$6,MATCH($J441,{"Oil","Gas","Electric - Other","ELECTRIC - HEAT PUMP"},0))),0),"")</f>
        <v>0</v>
      </c>
      <c r="AG441" s="81">
        <f>_xlfn.IFNA(IF($D441=2,IF($J441="Not Paid by Tenant",0,INDEX('AMI Ref'!$K$7:$N$7,MATCH($J441,{"Oil","Gas","Electric - Other","ELECTRIC - HEAT PUMP"},0))),0),"")</f>
        <v>0</v>
      </c>
      <c r="AH441" s="81">
        <f>_xlfn.IFNA(IF($D441=3,IF($J441="Not Paid by Tenant",0,INDEX('AMI Ref'!$K$8:$N$8,MATCH($J441,{"Oil","Gas","Electric - Other","ELECTRIC - HEAT PUMP"},0))),0),"")</f>
        <v>0</v>
      </c>
      <c r="AI441" s="81">
        <f>_xlfn.IFNA(IF($D441=4,IF($J441="Not Paid by Tenant",0,INDEX('AMI Ref'!$K$9:$N$9,MATCH($J441,{"Oil","Gas","Electric - Other","ELECTRIC - HEAT PUMP"},0))),0),"")</f>
        <v>0</v>
      </c>
      <c r="AJ441" s="81">
        <f>_xlfn.IFNA(IF($D441=5,IF($J441="Not Paid by Tenant",0,INDEX('AMI Ref'!$K$10:$N$10,MATCH($J441,{"Oil","Gas","Electric - Other","ELECTRIC - HEAT PUMP"},0))),0),"")</f>
        <v>0</v>
      </c>
      <c r="AK441" s="128"/>
      <c r="AL441" s="81" t="str">
        <f>_xlfn.IFNA(IF($D441=0,IF($K441="Not Paid by Tenant",0,INDEX('AMI Ref'!$O$5:$R$5,MATCH($K441,{"Oil","Gas","Electric - Other","Electric ccASHP - split"},0))),0),"")</f>
        <v/>
      </c>
      <c r="AM441" s="81">
        <f>_xlfn.IFNA(IF($D441=1,IF($K441="Not Paid by Tenant",0,INDEX('AMI Ref'!$O$6:$R$6,MATCH($K441,{"Oil","Gas","Electric - Other","Electric ccASHP - split"},0))),0),"")</f>
        <v>0</v>
      </c>
      <c r="AN441" s="81">
        <f>_xlfn.IFNA(IF($D441=2,IF($K441="Not Paid by Tenant",0,INDEX('AMI Ref'!$O$7:$R$7,MATCH($K441,{"Oil","Gas","Electric - Other","Electric ccASHP - split"},0))),0),"")</f>
        <v>0</v>
      </c>
      <c r="AO441" s="81">
        <f>_xlfn.IFNA(IF($D441=3,IF($K441="Not Paid by Tenant",0,INDEX('AMI Ref'!$O$8:$R$8,MATCH($K441,{"Oil","Gas","Electric - Other","Electric ccASHP - split"},0))),0),"")</f>
        <v>0</v>
      </c>
      <c r="AP441" s="81">
        <f>_xlfn.IFNA(IF($D441=4,IF($K441="Not Paid by Tenant",0,INDEX('AMI Ref'!$O$9:$R$9,MATCH($K441,{"Oil","Gas","Electric - Other","Electric ccASHP - split"},0))),0),"")</f>
        <v>0</v>
      </c>
      <c r="AQ441" s="81">
        <f>_xlfn.IFNA(IF($D441=5,IF($K441="Not Paid by Tenant",0,INDEX('AMI Ref'!$O$10:$R$10,MATCH($K441,{"Oil","Gas","Electric - Other","Electric ccASHP - split"},0))),0),"")</f>
        <v>0</v>
      </c>
      <c r="AR441" s="124">
        <f t="shared" si="61"/>
        <v>0</v>
      </c>
      <c r="AS441" s="123" t="e">
        <f t="shared" si="62"/>
        <v>#N/A</v>
      </c>
    </row>
    <row r="442" spans="1:45" ht="12.95" customHeight="1" x14ac:dyDescent="0.2">
      <c r="A442" s="130">
        <v>440</v>
      </c>
      <c r="B442" s="177">
        <f>IF(OR(COUNTIF($B$2:$B441,Input!$F458)&lt;1,COUNTIF($O$2:$O441,Input!$C458)&lt;1),Input!F458,0)</f>
        <v>0</v>
      </c>
      <c r="C442" s="177">
        <f>IF(OR(COUNTIF($B$2:$B441,Input!$F458)&lt;1,COUNTIF($O$2:$O441,Input!$C458)&lt;1),Input!G458,0)</f>
        <v>0</v>
      </c>
      <c r="D442" s="177">
        <f>IF(OR(COUNTIF($B$2:$B441,Input!$F458)&lt;1,COUNTIF($O$2:$O441,Input!$C458)&lt;1),Input!H458,0)</f>
        <v>0</v>
      </c>
      <c r="E442" s="177">
        <f>IF(OR(COUNTIF($B$2:$B441,Input!$F458)&lt;1,COUNTIF($O$2:$O441,Input!$C458)&lt;1),Input!I458,0)</f>
        <v>0</v>
      </c>
      <c r="F442" s="177">
        <f>IF(OR(COUNTIF($B$2:$B441,Input!$F458)&lt;1,COUNTIF($O$2:$O441,Input!$C458)&lt;1),Input!J458,0)</f>
        <v>0</v>
      </c>
      <c r="G442" s="177">
        <f>IF(OR(COUNTIF($B$2:$B441,Input!$F458)&lt;1,COUNTIF($O$2:$O441,Input!$C458)&lt;1),Input!K458,0)</f>
        <v>0</v>
      </c>
      <c r="H442" s="177">
        <f>IF(OR(COUNTIF($B$2:$B441,Input!$F458)&lt;1,COUNTIF($O$2:$O441,Input!$C458)&lt;1),Input!L458,0)</f>
        <v>0</v>
      </c>
      <c r="I442" s="177">
        <f>IF(OR(COUNTIF($B$2:$B441,Input!$F458)&lt;1,COUNTIF($O$2:$O441,Input!$C458)&lt;1),Input!M458,0)</f>
        <v>0</v>
      </c>
      <c r="J442" s="177">
        <f>IF(OR(COUNTIF($B$2:$B441,Input!$F458)&lt;1,COUNTIF($O$2:$O441,Input!$C458)&lt;1),Input!N458,0)</f>
        <v>0</v>
      </c>
      <c r="K442" s="177">
        <f>IF(OR(COUNTIF($B$2:$B441,Input!$F458)&lt;1,COUNTIF($O$2:$O441,Input!$C458)&lt;1),Input!O458,0)</f>
        <v>0</v>
      </c>
      <c r="L442" s="177">
        <f>IF(OR(COUNTIF($B$2:$B441,Input!$F458)&lt;1,COUNTIF($O$2:$O441,Input!$C458)&lt;1),Input!P458,0)</f>
        <v>0</v>
      </c>
      <c r="M442" s="129" t="str">
        <f t="shared" si="58"/>
        <v/>
      </c>
      <c r="N442" s="161">
        <f t="shared" si="56"/>
        <v>0</v>
      </c>
      <c r="O442" s="168">
        <f>Input!C458</f>
        <v>0</v>
      </c>
      <c r="P442" s="168"/>
      <c r="R442" s="131">
        <f t="shared" si="57"/>
        <v>0</v>
      </c>
      <c r="S442" s="133" t="str">
        <f t="shared" si="55"/>
        <v xml:space="preserve"> </v>
      </c>
      <c r="T442" s="133"/>
      <c r="U442" s="132" t="str">
        <f>_xlfn.IFNA(IF($D442=0,LOOKUP($F442,{0.1,0.2,0.3,0.4,0.5,0.6,0.7,0.8,0.9,1},{22,34,46,58,70,82,94,106,118,130}),""),"")</f>
        <v/>
      </c>
      <c r="V442" s="132" t="str">
        <f>_xlfn.IFNA(IF($D442=1,LOOKUP($F442,{0.1,0.2,0.3,0.4,0.5,0.6,0.7,0.8,0.9,1},{23,35,47,59,71,83,95,107,119,131}),""),"")</f>
        <v/>
      </c>
      <c r="W442" s="132" t="str">
        <f>_xlfn.IFNA(IF($D442=2,LOOKUP($F442,{0.1,0.2,0.3,0.4,0.5,0.6,0.7,0.8,0.9,1},{24,36,48,60,72,84,96,108,120,132}),""),"")</f>
        <v/>
      </c>
      <c r="X442" s="132" t="str">
        <f>_xlfn.IFNA(IF($D442=3,LOOKUP($F442,{0.1,0.2,0.3,0.4,0.5,0.6,0.7,0.8,0.9,1},{25,37,49,61,73,85,97,109,121,133}),""),"")</f>
        <v/>
      </c>
      <c r="Y442" s="132" t="str">
        <f>_xlfn.IFNA(IF($D442=4,LOOKUP($F442,{0.1,0.2,0.3,0.4,0.5,0.6,0.7,0.8,0.9,1},{26,38,50,62,74,86,98,110,122,134}),""),"")</f>
        <v/>
      </c>
      <c r="Z442" s="132" t="str">
        <f>_xlfn.IFNA(IF($D442=5,LOOKUP($F442,{0.1,0.2,0.3,0.4,0.5,0.6,0.7,0.8,0.9,1},{27,39,51,63,75,87,99,111,123,135}),""),"")</f>
        <v/>
      </c>
      <c r="AA442" s="132">
        <f t="shared" si="59"/>
        <v>0</v>
      </c>
      <c r="AB442" s="132" t="str">
        <f t="shared" si="60"/>
        <v>00</v>
      </c>
      <c r="AC442" s="82" t="e">
        <f>VLOOKUP(AB442,'AMI Ref'!T:U,2,FALSE)</f>
        <v>#N/A</v>
      </c>
      <c r="AD442" s="124"/>
      <c r="AE442" s="81" t="str">
        <f>_xlfn.IFNA(IF($D442=0,IF($J442="Not Paid by Tenant",0,INDEX('AMI Ref'!$K$5:$N$5,MATCH($J442,{"Oil","Gas","Electric - Other","ELECTRIC - HEAT PUMP"},0))),0),"")</f>
        <v/>
      </c>
      <c r="AF442" s="81">
        <f>_xlfn.IFNA(IF($D442=1,IF($J442="Not Paid by Tenant",0,INDEX('AMI Ref'!$K$6:$N$6,MATCH($J442,{"Oil","Gas","Electric - Other","ELECTRIC - HEAT PUMP"},0))),0),"")</f>
        <v>0</v>
      </c>
      <c r="AG442" s="81">
        <f>_xlfn.IFNA(IF($D442=2,IF($J442="Not Paid by Tenant",0,INDEX('AMI Ref'!$K$7:$N$7,MATCH($J442,{"Oil","Gas","Electric - Other","ELECTRIC - HEAT PUMP"},0))),0),"")</f>
        <v>0</v>
      </c>
      <c r="AH442" s="81">
        <f>_xlfn.IFNA(IF($D442=3,IF($J442="Not Paid by Tenant",0,INDEX('AMI Ref'!$K$8:$N$8,MATCH($J442,{"Oil","Gas","Electric - Other","ELECTRIC - HEAT PUMP"},0))),0),"")</f>
        <v>0</v>
      </c>
      <c r="AI442" s="81">
        <f>_xlfn.IFNA(IF($D442=4,IF($J442="Not Paid by Tenant",0,INDEX('AMI Ref'!$K$9:$N$9,MATCH($J442,{"Oil","Gas","Electric - Other","ELECTRIC - HEAT PUMP"},0))),0),"")</f>
        <v>0</v>
      </c>
      <c r="AJ442" s="81">
        <f>_xlfn.IFNA(IF($D442=5,IF($J442="Not Paid by Tenant",0,INDEX('AMI Ref'!$K$10:$N$10,MATCH($J442,{"Oil","Gas","Electric - Other","ELECTRIC - HEAT PUMP"},0))),0),"")</f>
        <v>0</v>
      </c>
      <c r="AK442" s="128"/>
      <c r="AL442" s="81" t="str">
        <f>_xlfn.IFNA(IF($D442=0,IF($K442="Not Paid by Tenant",0,INDEX('AMI Ref'!$O$5:$R$5,MATCH($K442,{"Oil","Gas","Electric - Other","Electric ccASHP - split"},0))),0),"")</f>
        <v/>
      </c>
      <c r="AM442" s="81">
        <f>_xlfn.IFNA(IF($D442=1,IF($K442="Not Paid by Tenant",0,INDEX('AMI Ref'!$O$6:$R$6,MATCH($K442,{"Oil","Gas","Electric - Other","Electric ccASHP - split"},0))),0),"")</f>
        <v>0</v>
      </c>
      <c r="AN442" s="81">
        <f>_xlfn.IFNA(IF($D442=2,IF($K442="Not Paid by Tenant",0,INDEX('AMI Ref'!$O$7:$R$7,MATCH($K442,{"Oil","Gas","Electric - Other","Electric ccASHP - split"},0))),0),"")</f>
        <v>0</v>
      </c>
      <c r="AO442" s="81">
        <f>_xlfn.IFNA(IF($D442=3,IF($K442="Not Paid by Tenant",0,INDEX('AMI Ref'!$O$8:$R$8,MATCH($K442,{"Oil","Gas","Electric - Other","Electric ccASHP - split"},0))),0),"")</f>
        <v>0</v>
      </c>
      <c r="AP442" s="81">
        <f>_xlfn.IFNA(IF($D442=4,IF($K442="Not Paid by Tenant",0,INDEX('AMI Ref'!$O$9:$R$9,MATCH($K442,{"Oil","Gas","Electric - Other","Electric ccASHP - split"},0))),0),"")</f>
        <v>0</v>
      </c>
      <c r="AQ442" s="81">
        <f>_xlfn.IFNA(IF($D442=5,IF($K442="Not Paid by Tenant",0,INDEX('AMI Ref'!$O$10:$R$10,MATCH($K442,{"Oil","Gas","Electric - Other","Electric ccASHP - split"},0))),0),"")</f>
        <v>0</v>
      </c>
      <c r="AR442" s="124">
        <f t="shared" si="61"/>
        <v>0</v>
      </c>
      <c r="AS442" s="123" t="e">
        <f t="shared" si="62"/>
        <v>#N/A</v>
      </c>
    </row>
    <row r="443" spans="1:45" ht="12.95" customHeight="1" x14ac:dyDescent="0.2">
      <c r="A443" s="130">
        <v>441</v>
      </c>
      <c r="B443" s="177">
        <f>IF(OR(COUNTIF($B$2:$B442,Input!$F459)&lt;1,COUNTIF($O$2:$O442,Input!$C459)&lt;1),Input!F459,0)</f>
        <v>0</v>
      </c>
      <c r="C443" s="177">
        <f>IF(OR(COUNTIF($B$2:$B442,Input!$F459)&lt;1,COUNTIF($O$2:$O442,Input!$C459)&lt;1),Input!G459,0)</f>
        <v>0</v>
      </c>
      <c r="D443" s="177">
        <f>IF(OR(COUNTIF($B$2:$B442,Input!$F459)&lt;1,COUNTIF($O$2:$O442,Input!$C459)&lt;1),Input!H459,0)</f>
        <v>0</v>
      </c>
      <c r="E443" s="177">
        <f>IF(OR(COUNTIF($B$2:$B442,Input!$F459)&lt;1,COUNTIF($O$2:$O442,Input!$C459)&lt;1),Input!I459,0)</f>
        <v>0</v>
      </c>
      <c r="F443" s="177">
        <f>IF(OR(COUNTIF($B$2:$B442,Input!$F459)&lt;1,COUNTIF($O$2:$O442,Input!$C459)&lt;1),Input!J459,0)</f>
        <v>0</v>
      </c>
      <c r="G443" s="177">
        <f>IF(OR(COUNTIF($B$2:$B442,Input!$F459)&lt;1,COUNTIF($O$2:$O442,Input!$C459)&lt;1),Input!K459,0)</f>
        <v>0</v>
      </c>
      <c r="H443" s="177">
        <f>IF(OR(COUNTIF($B$2:$B442,Input!$F459)&lt;1,COUNTIF($O$2:$O442,Input!$C459)&lt;1),Input!L459,0)</f>
        <v>0</v>
      </c>
      <c r="I443" s="177">
        <f>IF(OR(COUNTIF($B$2:$B442,Input!$F459)&lt;1,COUNTIF($O$2:$O442,Input!$C459)&lt;1),Input!M459,0)</f>
        <v>0</v>
      </c>
      <c r="J443" s="177">
        <f>IF(OR(COUNTIF($B$2:$B442,Input!$F459)&lt;1,COUNTIF($O$2:$O442,Input!$C459)&lt;1),Input!N459,0)</f>
        <v>0</v>
      </c>
      <c r="K443" s="177">
        <f>IF(OR(COUNTIF($B$2:$B442,Input!$F459)&lt;1,COUNTIF($O$2:$O442,Input!$C459)&lt;1),Input!O459,0)</f>
        <v>0</v>
      </c>
      <c r="L443" s="177">
        <f>IF(OR(COUNTIF($B$2:$B442,Input!$F459)&lt;1,COUNTIF($O$2:$O442,Input!$C459)&lt;1),Input!P459,0)</f>
        <v>0</v>
      </c>
      <c r="M443" s="129" t="str">
        <f t="shared" si="58"/>
        <v/>
      </c>
      <c r="N443" s="161">
        <f t="shared" si="56"/>
        <v>0</v>
      </c>
      <c r="O443" s="168">
        <f>Input!C459</f>
        <v>0</v>
      </c>
      <c r="P443" s="168"/>
      <c r="R443" s="131">
        <f t="shared" si="57"/>
        <v>0</v>
      </c>
      <c r="S443" s="133" t="str">
        <f t="shared" si="55"/>
        <v xml:space="preserve"> </v>
      </c>
      <c r="T443" s="133"/>
      <c r="U443" s="132" t="str">
        <f>_xlfn.IFNA(IF($D443=0,LOOKUP($F443,{0.1,0.2,0.3,0.4,0.5,0.6,0.7,0.8,0.9,1},{22,34,46,58,70,82,94,106,118,130}),""),"")</f>
        <v/>
      </c>
      <c r="V443" s="132" t="str">
        <f>_xlfn.IFNA(IF($D443=1,LOOKUP($F443,{0.1,0.2,0.3,0.4,0.5,0.6,0.7,0.8,0.9,1},{23,35,47,59,71,83,95,107,119,131}),""),"")</f>
        <v/>
      </c>
      <c r="W443" s="132" t="str">
        <f>_xlfn.IFNA(IF($D443=2,LOOKUP($F443,{0.1,0.2,0.3,0.4,0.5,0.6,0.7,0.8,0.9,1},{24,36,48,60,72,84,96,108,120,132}),""),"")</f>
        <v/>
      </c>
      <c r="X443" s="132" t="str">
        <f>_xlfn.IFNA(IF($D443=3,LOOKUP($F443,{0.1,0.2,0.3,0.4,0.5,0.6,0.7,0.8,0.9,1},{25,37,49,61,73,85,97,109,121,133}),""),"")</f>
        <v/>
      </c>
      <c r="Y443" s="132" t="str">
        <f>_xlfn.IFNA(IF($D443=4,LOOKUP($F443,{0.1,0.2,0.3,0.4,0.5,0.6,0.7,0.8,0.9,1},{26,38,50,62,74,86,98,110,122,134}),""),"")</f>
        <v/>
      </c>
      <c r="Z443" s="132" t="str">
        <f>_xlfn.IFNA(IF($D443=5,LOOKUP($F443,{0.1,0.2,0.3,0.4,0.5,0.6,0.7,0.8,0.9,1},{27,39,51,63,75,87,99,111,123,135}),""),"")</f>
        <v/>
      </c>
      <c r="AA443" s="132">
        <f t="shared" si="59"/>
        <v>0</v>
      </c>
      <c r="AB443" s="132" t="str">
        <f t="shared" si="60"/>
        <v>00</v>
      </c>
      <c r="AC443" s="82" t="e">
        <f>VLOOKUP(AB443,'AMI Ref'!T:U,2,FALSE)</f>
        <v>#N/A</v>
      </c>
      <c r="AD443" s="124"/>
      <c r="AE443" s="81" t="str">
        <f>_xlfn.IFNA(IF($D443=0,IF($J443="Not Paid by Tenant",0,INDEX('AMI Ref'!$K$5:$N$5,MATCH($J443,{"Oil","Gas","Electric - Other","ELECTRIC - HEAT PUMP"},0))),0),"")</f>
        <v/>
      </c>
      <c r="AF443" s="81">
        <f>_xlfn.IFNA(IF($D443=1,IF($J443="Not Paid by Tenant",0,INDEX('AMI Ref'!$K$6:$N$6,MATCH($J443,{"Oil","Gas","Electric - Other","ELECTRIC - HEAT PUMP"},0))),0),"")</f>
        <v>0</v>
      </c>
      <c r="AG443" s="81">
        <f>_xlfn.IFNA(IF($D443=2,IF($J443="Not Paid by Tenant",0,INDEX('AMI Ref'!$K$7:$N$7,MATCH($J443,{"Oil","Gas","Electric - Other","ELECTRIC - HEAT PUMP"},0))),0),"")</f>
        <v>0</v>
      </c>
      <c r="AH443" s="81">
        <f>_xlfn.IFNA(IF($D443=3,IF($J443="Not Paid by Tenant",0,INDEX('AMI Ref'!$K$8:$N$8,MATCH($J443,{"Oil","Gas","Electric - Other","ELECTRIC - HEAT PUMP"},0))),0),"")</f>
        <v>0</v>
      </c>
      <c r="AI443" s="81">
        <f>_xlfn.IFNA(IF($D443=4,IF($J443="Not Paid by Tenant",0,INDEX('AMI Ref'!$K$9:$N$9,MATCH($J443,{"Oil","Gas","Electric - Other","ELECTRIC - HEAT PUMP"},0))),0),"")</f>
        <v>0</v>
      </c>
      <c r="AJ443" s="81">
        <f>_xlfn.IFNA(IF($D443=5,IF($J443="Not Paid by Tenant",0,INDEX('AMI Ref'!$K$10:$N$10,MATCH($J443,{"Oil","Gas","Electric - Other","ELECTRIC - HEAT PUMP"},0))),0),"")</f>
        <v>0</v>
      </c>
      <c r="AK443" s="128"/>
      <c r="AL443" s="81" t="str">
        <f>_xlfn.IFNA(IF($D443=0,IF($K443="Not Paid by Tenant",0,INDEX('AMI Ref'!$O$5:$R$5,MATCH($K443,{"Oil","Gas","Electric - Other","Electric ccASHP - split"},0))),0),"")</f>
        <v/>
      </c>
      <c r="AM443" s="81">
        <f>_xlfn.IFNA(IF($D443=1,IF($K443="Not Paid by Tenant",0,INDEX('AMI Ref'!$O$6:$R$6,MATCH($K443,{"Oil","Gas","Electric - Other","Electric ccASHP - split"},0))),0),"")</f>
        <v>0</v>
      </c>
      <c r="AN443" s="81">
        <f>_xlfn.IFNA(IF($D443=2,IF($K443="Not Paid by Tenant",0,INDEX('AMI Ref'!$O$7:$R$7,MATCH($K443,{"Oil","Gas","Electric - Other","Electric ccASHP - split"},0))),0),"")</f>
        <v>0</v>
      </c>
      <c r="AO443" s="81">
        <f>_xlfn.IFNA(IF($D443=3,IF($K443="Not Paid by Tenant",0,INDEX('AMI Ref'!$O$8:$R$8,MATCH($K443,{"Oil","Gas","Electric - Other","Electric ccASHP - split"},0))),0),"")</f>
        <v>0</v>
      </c>
      <c r="AP443" s="81">
        <f>_xlfn.IFNA(IF($D443=4,IF($K443="Not Paid by Tenant",0,INDEX('AMI Ref'!$O$9:$R$9,MATCH($K443,{"Oil","Gas","Electric - Other","Electric ccASHP - split"},0))),0),"")</f>
        <v>0</v>
      </c>
      <c r="AQ443" s="81">
        <f>_xlfn.IFNA(IF($D443=5,IF($K443="Not Paid by Tenant",0,INDEX('AMI Ref'!$O$10:$R$10,MATCH($K443,{"Oil","Gas","Electric - Other","Electric ccASHP - split"},0))),0),"")</f>
        <v>0</v>
      </c>
      <c r="AR443" s="124">
        <f t="shared" si="61"/>
        <v>0</v>
      </c>
      <c r="AS443" s="123" t="e">
        <f t="shared" si="62"/>
        <v>#N/A</v>
      </c>
    </row>
    <row r="444" spans="1:45" ht="12.95" customHeight="1" x14ac:dyDescent="0.2">
      <c r="A444" s="130">
        <v>442</v>
      </c>
      <c r="B444" s="177">
        <f>IF(OR(COUNTIF($B$2:$B443,Input!$F460)&lt;1,COUNTIF($O$2:$O443,Input!$C460)&lt;1),Input!F460,0)</f>
        <v>0</v>
      </c>
      <c r="C444" s="177">
        <f>IF(OR(COUNTIF($B$2:$B443,Input!$F460)&lt;1,COUNTIF($O$2:$O443,Input!$C460)&lt;1),Input!G460,0)</f>
        <v>0</v>
      </c>
      <c r="D444" s="177">
        <f>IF(OR(COUNTIF($B$2:$B443,Input!$F460)&lt;1,COUNTIF($O$2:$O443,Input!$C460)&lt;1),Input!H460,0)</f>
        <v>0</v>
      </c>
      <c r="E444" s="177">
        <f>IF(OR(COUNTIF($B$2:$B443,Input!$F460)&lt;1,COUNTIF($O$2:$O443,Input!$C460)&lt;1),Input!I460,0)</f>
        <v>0</v>
      </c>
      <c r="F444" s="177">
        <f>IF(OR(COUNTIF($B$2:$B443,Input!$F460)&lt;1,COUNTIF($O$2:$O443,Input!$C460)&lt;1),Input!J460,0)</f>
        <v>0</v>
      </c>
      <c r="G444" s="177">
        <f>IF(OR(COUNTIF($B$2:$B443,Input!$F460)&lt;1,COUNTIF($O$2:$O443,Input!$C460)&lt;1),Input!K460,0)</f>
        <v>0</v>
      </c>
      <c r="H444" s="177">
        <f>IF(OR(COUNTIF($B$2:$B443,Input!$F460)&lt;1,COUNTIF($O$2:$O443,Input!$C460)&lt;1),Input!L460,0)</f>
        <v>0</v>
      </c>
      <c r="I444" s="177">
        <f>IF(OR(COUNTIF($B$2:$B443,Input!$F460)&lt;1,COUNTIF($O$2:$O443,Input!$C460)&lt;1),Input!M460,0)</f>
        <v>0</v>
      </c>
      <c r="J444" s="177">
        <f>IF(OR(COUNTIF($B$2:$B443,Input!$F460)&lt;1,COUNTIF($O$2:$O443,Input!$C460)&lt;1),Input!N460,0)</f>
        <v>0</v>
      </c>
      <c r="K444" s="177">
        <f>IF(OR(COUNTIF($B$2:$B443,Input!$F460)&lt;1,COUNTIF($O$2:$O443,Input!$C460)&lt;1),Input!O460,0)</f>
        <v>0</v>
      </c>
      <c r="L444" s="177">
        <f>IF(OR(COUNTIF($B$2:$B443,Input!$F460)&lt;1,COUNTIF($O$2:$O443,Input!$C460)&lt;1),Input!P460,0)</f>
        <v>0</v>
      </c>
      <c r="M444" s="129" t="str">
        <f t="shared" si="58"/>
        <v/>
      </c>
      <c r="N444" s="161">
        <f t="shared" si="56"/>
        <v>0</v>
      </c>
      <c r="O444" s="168">
        <f>Input!C460</f>
        <v>0</v>
      </c>
      <c r="P444" s="168"/>
      <c r="R444" s="131">
        <f t="shared" si="57"/>
        <v>0</v>
      </c>
      <c r="S444" s="133" t="str">
        <f t="shared" si="55"/>
        <v xml:space="preserve"> </v>
      </c>
      <c r="T444" s="133"/>
      <c r="U444" s="132" t="str">
        <f>_xlfn.IFNA(IF($D444=0,LOOKUP($F444,{0.1,0.2,0.3,0.4,0.5,0.6,0.7,0.8,0.9,1},{22,34,46,58,70,82,94,106,118,130}),""),"")</f>
        <v/>
      </c>
      <c r="V444" s="132" t="str">
        <f>_xlfn.IFNA(IF($D444=1,LOOKUP($F444,{0.1,0.2,0.3,0.4,0.5,0.6,0.7,0.8,0.9,1},{23,35,47,59,71,83,95,107,119,131}),""),"")</f>
        <v/>
      </c>
      <c r="W444" s="132" t="str">
        <f>_xlfn.IFNA(IF($D444=2,LOOKUP($F444,{0.1,0.2,0.3,0.4,0.5,0.6,0.7,0.8,0.9,1},{24,36,48,60,72,84,96,108,120,132}),""),"")</f>
        <v/>
      </c>
      <c r="X444" s="132" t="str">
        <f>_xlfn.IFNA(IF($D444=3,LOOKUP($F444,{0.1,0.2,0.3,0.4,0.5,0.6,0.7,0.8,0.9,1},{25,37,49,61,73,85,97,109,121,133}),""),"")</f>
        <v/>
      </c>
      <c r="Y444" s="132" t="str">
        <f>_xlfn.IFNA(IF($D444=4,LOOKUP($F444,{0.1,0.2,0.3,0.4,0.5,0.6,0.7,0.8,0.9,1},{26,38,50,62,74,86,98,110,122,134}),""),"")</f>
        <v/>
      </c>
      <c r="Z444" s="132" t="str">
        <f>_xlfn.IFNA(IF($D444=5,LOOKUP($F444,{0.1,0.2,0.3,0.4,0.5,0.6,0.7,0.8,0.9,1},{27,39,51,63,75,87,99,111,123,135}),""),"")</f>
        <v/>
      </c>
      <c r="AA444" s="132">
        <f t="shared" si="59"/>
        <v>0</v>
      </c>
      <c r="AB444" s="132" t="str">
        <f t="shared" si="60"/>
        <v>00</v>
      </c>
      <c r="AC444" s="82" t="e">
        <f>VLOOKUP(AB444,'AMI Ref'!T:U,2,FALSE)</f>
        <v>#N/A</v>
      </c>
      <c r="AD444" s="124"/>
      <c r="AE444" s="81" t="str">
        <f>_xlfn.IFNA(IF($D444=0,IF($J444="Not Paid by Tenant",0,INDEX('AMI Ref'!$K$5:$N$5,MATCH($J444,{"Oil","Gas","Electric - Other","ELECTRIC - HEAT PUMP"},0))),0),"")</f>
        <v/>
      </c>
      <c r="AF444" s="81">
        <f>_xlfn.IFNA(IF($D444=1,IF($J444="Not Paid by Tenant",0,INDEX('AMI Ref'!$K$6:$N$6,MATCH($J444,{"Oil","Gas","Electric - Other","ELECTRIC - HEAT PUMP"},0))),0),"")</f>
        <v>0</v>
      </c>
      <c r="AG444" s="81">
        <f>_xlfn.IFNA(IF($D444=2,IF($J444="Not Paid by Tenant",0,INDEX('AMI Ref'!$K$7:$N$7,MATCH($J444,{"Oil","Gas","Electric - Other","ELECTRIC - HEAT PUMP"},0))),0),"")</f>
        <v>0</v>
      </c>
      <c r="AH444" s="81">
        <f>_xlfn.IFNA(IF($D444=3,IF($J444="Not Paid by Tenant",0,INDEX('AMI Ref'!$K$8:$N$8,MATCH($J444,{"Oil","Gas","Electric - Other","ELECTRIC - HEAT PUMP"},0))),0),"")</f>
        <v>0</v>
      </c>
      <c r="AI444" s="81">
        <f>_xlfn.IFNA(IF($D444=4,IF($J444="Not Paid by Tenant",0,INDEX('AMI Ref'!$K$9:$N$9,MATCH($J444,{"Oil","Gas","Electric - Other","ELECTRIC - HEAT PUMP"},0))),0),"")</f>
        <v>0</v>
      </c>
      <c r="AJ444" s="81">
        <f>_xlfn.IFNA(IF($D444=5,IF($J444="Not Paid by Tenant",0,INDEX('AMI Ref'!$K$10:$N$10,MATCH($J444,{"Oil","Gas","Electric - Other","ELECTRIC - HEAT PUMP"},0))),0),"")</f>
        <v>0</v>
      </c>
      <c r="AK444" s="128"/>
      <c r="AL444" s="81" t="str">
        <f>_xlfn.IFNA(IF($D444=0,IF($K444="Not Paid by Tenant",0,INDEX('AMI Ref'!$O$5:$R$5,MATCH($K444,{"Oil","Gas","Electric - Other","Electric ccASHP - split"},0))),0),"")</f>
        <v/>
      </c>
      <c r="AM444" s="81">
        <f>_xlfn.IFNA(IF($D444=1,IF($K444="Not Paid by Tenant",0,INDEX('AMI Ref'!$O$6:$R$6,MATCH($K444,{"Oil","Gas","Electric - Other","Electric ccASHP - split"},0))),0),"")</f>
        <v>0</v>
      </c>
      <c r="AN444" s="81">
        <f>_xlfn.IFNA(IF($D444=2,IF($K444="Not Paid by Tenant",0,INDEX('AMI Ref'!$O$7:$R$7,MATCH($K444,{"Oil","Gas","Electric - Other","Electric ccASHP - split"},0))),0),"")</f>
        <v>0</v>
      </c>
      <c r="AO444" s="81">
        <f>_xlfn.IFNA(IF($D444=3,IF($K444="Not Paid by Tenant",0,INDEX('AMI Ref'!$O$8:$R$8,MATCH($K444,{"Oil","Gas","Electric - Other","Electric ccASHP - split"},0))),0),"")</f>
        <v>0</v>
      </c>
      <c r="AP444" s="81">
        <f>_xlfn.IFNA(IF($D444=4,IF($K444="Not Paid by Tenant",0,INDEX('AMI Ref'!$O$9:$R$9,MATCH($K444,{"Oil","Gas","Electric - Other","Electric ccASHP - split"},0))),0),"")</f>
        <v>0</v>
      </c>
      <c r="AQ444" s="81">
        <f>_xlfn.IFNA(IF($D444=5,IF($K444="Not Paid by Tenant",0,INDEX('AMI Ref'!$O$10:$R$10,MATCH($K444,{"Oil","Gas","Electric - Other","Electric ccASHP - split"},0))),0),"")</f>
        <v>0</v>
      </c>
      <c r="AR444" s="124">
        <f t="shared" si="61"/>
        <v>0</v>
      </c>
      <c r="AS444" s="123" t="e">
        <f t="shared" si="62"/>
        <v>#N/A</v>
      </c>
    </row>
    <row r="445" spans="1:45" ht="12.95" customHeight="1" x14ac:dyDescent="0.2">
      <c r="A445" s="130">
        <v>443</v>
      </c>
      <c r="B445" s="177">
        <f>IF(OR(COUNTIF($B$2:$B444,Input!$F461)&lt;1,COUNTIF($O$2:$O444,Input!$C461)&lt;1),Input!F461,0)</f>
        <v>0</v>
      </c>
      <c r="C445" s="177">
        <f>IF(OR(COUNTIF($B$2:$B444,Input!$F461)&lt;1,COUNTIF($O$2:$O444,Input!$C461)&lt;1),Input!G461,0)</f>
        <v>0</v>
      </c>
      <c r="D445" s="177">
        <f>IF(OR(COUNTIF($B$2:$B444,Input!$F461)&lt;1,COUNTIF($O$2:$O444,Input!$C461)&lt;1),Input!H461,0)</f>
        <v>0</v>
      </c>
      <c r="E445" s="177">
        <f>IF(OR(COUNTIF($B$2:$B444,Input!$F461)&lt;1,COUNTIF($O$2:$O444,Input!$C461)&lt;1),Input!I461,0)</f>
        <v>0</v>
      </c>
      <c r="F445" s="177">
        <f>IF(OR(COUNTIF($B$2:$B444,Input!$F461)&lt;1,COUNTIF($O$2:$O444,Input!$C461)&lt;1),Input!J461,0)</f>
        <v>0</v>
      </c>
      <c r="G445" s="177">
        <f>IF(OR(COUNTIF($B$2:$B444,Input!$F461)&lt;1,COUNTIF($O$2:$O444,Input!$C461)&lt;1),Input!K461,0)</f>
        <v>0</v>
      </c>
      <c r="H445" s="177">
        <f>IF(OR(COUNTIF($B$2:$B444,Input!$F461)&lt;1,COUNTIF($O$2:$O444,Input!$C461)&lt;1),Input!L461,0)</f>
        <v>0</v>
      </c>
      <c r="I445" s="177">
        <f>IF(OR(COUNTIF($B$2:$B444,Input!$F461)&lt;1,COUNTIF($O$2:$O444,Input!$C461)&lt;1),Input!M461,0)</f>
        <v>0</v>
      </c>
      <c r="J445" s="177">
        <f>IF(OR(COUNTIF($B$2:$B444,Input!$F461)&lt;1,COUNTIF($O$2:$O444,Input!$C461)&lt;1),Input!N461,0)</f>
        <v>0</v>
      </c>
      <c r="K445" s="177">
        <f>IF(OR(COUNTIF($B$2:$B444,Input!$F461)&lt;1,COUNTIF($O$2:$O444,Input!$C461)&lt;1),Input!O461,0)</f>
        <v>0</v>
      </c>
      <c r="L445" s="177">
        <f>IF(OR(COUNTIF($B$2:$B444,Input!$F461)&lt;1,COUNTIF($O$2:$O444,Input!$C461)&lt;1),Input!P461,0)</f>
        <v>0</v>
      </c>
      <c r="M445" s="129" t="str">
        <f t="shared" si="58"/>
        <v/>
      </c>
      <c r="N445" s="161">
        <f t="shared" si="56"/>
        <v>0</v>
      </c>
      <c r="O445" s="168">
        <f>Input!C461</f>
        <v>0</v>
      </c>
      <c r="P445" s="168"/>
      <c r="R445" s="131">
        <f t="shared" si="57"/>
        <v>0</v>
      </c>
      <c r="S445" s="133" t="str">
        <f t="shared" si="55"/>
        <v xml:space="preserve"> </v>
      </c>
      <c r="T445" s="133"/>
      <c r="U445" s="132" t="str">
        <f>_xlfn.IFNA(IF($D445=0,LOOKUP($F445,{0.1,0.2,0.3,0.4,0.5,0.6,0.7,0.8,0.9,1},{22,34,46,58,70,82,94,106,118,130}),""),"")</f>
        <v/>
      </c>
      <c r="V445" s="132" t="str">
        <f>_xlfn.IFNA(IF($D445=1,LOOKUP($F445,{0.1,0.2,0.3,0.4,0.5,0.6,0.7,0.8,0.9,1},{23,35,47,59,71,83,95,107,119,131}),""),"")</f>
        <v/>
      </c>
      <c r="W445" s="132" t="str">
        <f>_xlfn.IFNA(IF($D445=2,LOOKUP($F445,{0.1,0.2,0.3,0.4,0.5,0.6,0.7,0.8,0.9,1},{24,36,48,60,72,84,96,108,120,132}),""),"")</f>
        <v/>
      </c>
      <c r="X445" s="132" t="str">
        <f>_xlfn.IFNA(IF($D445=3,LOOKUP($F445,{0.1,0.2,0.3,0.4,0.5,0.6,0.7,0.8,0.9,1},{25,37,49,61,73,85,97,109,121,133}),""),"")</f>
        <v/>
      </c>
      <c r="Y445" s="132" t="str">
        <f>_xlfn.IFNA(IF($D445=4,LOOKUP($F445,{0.1,0.2,0.3,0.4,0.5,0.6,0.7,0.8,0.9,1},{26,38,50,62,74,86,98,110,122,134}),""),"")</f>
        <v/>
      </c>
      <c r="Z445" s="132" t="str">
        <f>_xlfn.IFNA(IF($D445=5,LOOKUP($F445,{0.1,0.2,0.3,0.4,0.5,0.6,0.7,0.8,0.9,1},{27,39,51,63,75,87,99,111,123,135}),""),"")</f>
        <v/>
      </c>
      <c r="AA445" s="132">
        <f t="shared" si="59"/>
        <v>0</v>
      </c>
      <c r="AB445" s="132" t="str">
        <f t="shared" si="60"/>
        <v>00</v>
      </c>
      <c r="AC445" s="82" t="e">
        <f>VLOOKUP(AB445,'AMI Ref'!T:U,2,FALSE)</f>
        <v>#N/A</v>
      </c>
      <c r="AD445" s="124"/>
      <c r="AE445" s="81" t="str">
        <f>_xlfn.IFNA(IF($D445=0,IF($J445="Not Paid by Tenant",0,INDEX('AMI Ref'!$K$5:$N$5,MATCH($J445,{"Oil","Gas","Electric - Other","ELECTRIC - HEAT PUMP"},0))),0),"")</f>
        <v/>
      </c>
      <c r="AF445" s="81">
        <f>_xlfn.IFNA(IF($D445=1,IF($J445="Not Paid by Tenant",0,INDEX('AMI Ref'!$K$6:$N$6,MATCH($J445,{"Oil","Gas","Electric - Other","ELECTRIC - HEAT PUMP"},0))),0),"")</f>
        <v>0</v>
      </c>
      <c r="AG445" s="81">
        <f>_xlfn.IFNA(IF($D445=2,IF($J445="Not Paid by Tenant",0,INDEX('AMI Ref'!$K$7:$N$7,MATCH($J445,{"Oil","Gas","Electric - Other","ELECTRIC - HEAT PUMP"},0))),0),"")</f>
        <v>0</v>
      </c>
      <c r="AH445" s="81">
        <f>_xlfn.IFNA(IF($D445=3,IF($J445="Not Paid by Tenant",0,INDEX('AMI Ref'!$K$8:$N$8,MATCH($J445,{"Oil","Gas","Electric - Other","ELECTRIC - HEAT PUMP"},0))),0),"")</f>
        <v>0</v>
      </c>
      <c r="AI445" s="81">
        <f>_xlfn.IFNA(IF($D445=4,IF($J445="Not Paid by Tenant",0,INDEX('AMI Ref'!$K$9:$N$9,MATCH($J445,{"Oil","Gas","Electric - Other","ELECTRIC - HEAT PUMP"},0))),0),"")</f>
        <v>0</v>
      </c>
      <c r="AJ445" s="81">
        <f>_xlfn.IFNA(IF($D445=5,IF($J445="Not Paid by Tenant",0,INDEX('AMI Ref'!$K$10:$N$10,MATCH($J445,{"Oil","Gas","Electric - Other","ELECTRIC - HEAT PUMP"},0))),0),"")</f>
        <v>0</v>
      </c>
      <c r="AK445" s="128"/>
      <c r="AL445" s="81" t="str">
        <f>_xlfn.IFNA(IF($D445=0,IF($K445="Not Paid by Tenant",0,INDEX('AMI Ref'!$O$5:$R$5,MATCH($K445,{"Oil","Gas","Electric - Other","Electric ccASHP - split"},0))),0),"")</f>
        <v/>
      </c>
      <c r="AM445" s="81">
        <f>_xlfn.IFNA(IF($D445=1,IF($K445="Not Paid by Tenant",0,INDEX('AMI Ref'!$O$6:$R$6,MATCH($K445,{"Oil","Gas","Electric - Other","Electric ccASHP - split"},0))),0),"")</f>
        <v>0</v>
      </c>
      <c r="AN445" s="81">
        <f>_xlfn.IFNA(IF($D445=2,IF($K445="Not Paid by Tenant",0,INDEX('AMI Ref'!$O$7:$R$7,MATCH($K445,{"Oil","Gas","Electric - Other","Electric ccASHP - split"},0))),0),"")</f>
        <v>0</v>
      </c>
      <c r="AO445" s="81">
        <f>_xlfn.IFNA(IF($D445=3,IF($K445="Not Paid by Tenant",0,INDEX('AMI Ref'!$O$8:$R$8,MATCH($K445,{"Oil","Gas","Electric - Other","Electric ccASHP - split"},0))),0),"")</f>
        <v>0</v>
      </c>
      <c r="AP445" s="81">
        <f>_xlfn.IFNA(IF($D445=4,IF($K445="Not Paid by Tenant",0,INDEX('AMI Ref'!$O$9:$R$9,MATCH($K445,{"Oil","Gas","Electric - Other","Electric ccASHP - split"},0))),0),"")</f>
        <v>0</v>
      </c>
      <c r="AQ445" s="81">
        <f>_xlfn.IFNA(IF($D445=5,IF($K445="Not Paid by Tenant",0,INDEX('AMI Ref'!$O$10:$R$10,MATCH($K445,{"Oil","Gas","Electric - Other","Electric ccASHP - split"},0))),0),"")</f>
        <v>0</v>
      </c>
      <c r="AR445" s="124">
        <f t="shared" si="61"/>
        <v>0</v>
      </c>
      <c r="AS445" s="123" t="e">
        <f t="shared" si="62"/>
        <v>#N/A</v>
      </c>
    </row>
    <row r="446" spans="1:45" ht="12.95" customHeight="1" x14ac:dyDescent="0.2">
      <c r="A446" s="130">
        <v>444</v>
      </c>
      <c r="B446" s="177">
        <f>IF(OR(COUNTIF($B$2:$B445,Input!$F462)&lt;1,COUNTIF($O$2:$O445,Input!$C462)&lt;1),Input!F462,0)</f>
        <v>0</v>
      </c>
      <c r="C446" s="177">
        <f>IF(OR(COUNTIF($B$2:$B445,Input!$F462)&lt;1,COUNTIF($O$2:$O445,Input!$C462)&lt;1),Input!G462,0)</f>
        <v>0</v>
      </c>
      <c r="D446" s="177">
        <f>IF(OR(COUNTIF($B$2:$B445,Input!$F462)&lt;1,COUNTIF($O$2:$O445,Input!$C462)&lt;1),Input!H462,0)</f>
        <v>0</v>
      </c>
      <c r="E446" s="177">
        <f>IF(OR(COUNTIF($B$2:$B445,Input!$F462)&lt;1,COUNTIF($O$2:$O445,Input!$C462)&lt;1),Input!I462,0)</f>
        <v>0</v>
      </c>
      <c r="F446" s="177">
        <f>IF(OR(COUNTIF($B$2:$B445,Input!$F462)&lt;1,COUNTIF($O$2:$O445,Input!$C462)&lt;1),Input!J462,0)</f>
        <v>0</v>
      </c>
      <c r="G446" s="177">
        <f>IF(OR(COUNTIF($B$2:$B445,Input!$F462)&lt;1,COUNTIF($O$2:$O445,Input!$C462)&lt;1),Input!K462,0)</f>
        <v>0</v>
      </c>
      <c r="H446" s="177">
        <f>IF(OR(COUNTIF($B$2:$B445,Input!$F462)&lt;1,COUNTIF($O$2:$O445,Input!$C462)&lt;1),Input!L462,0)</f>
        <v>0</v>
      </c>
      <c r="I446" s="177">
        <f>IF(OR(COUNTIF($B$2:$B445,Input!$F462)&lt;1,COUNTIF($O$2:$O445,Input!$C462)&lt;1),Input!M462,0)</f>
        <v>0</v>
      </c>
      <c r="J446" s="177">
        <f>IF(OR(COUNTIF($B$2:$B445,Input!$F462)&lt;1,COUNTIF($O$2:$O445,Input!$C462)&lt;1),Input!N462,0)</f>
        <v>0</v>
      </c>
      <c r="K446" s="177">
        <f>IF(OR(COUNTIF($B$2:$B445,Input!$F462)&lt;1,COUNTIF($O$2:$O445,Input!$C462)&lt;1),Input!O462,0)</f>
        <v>0</v>
      </c>
      <c r="L446" s="177">
        <f>IF(OR(COUNTIF($B$2:$B445,Input!$F462)&lt;1,COUNTIF($O$2:$O445,Input!$C462)&lt;1),Input!P462,0)</f>
        <v>0</v>
      </c>
      <c r="M446" s="129" t="str">
        <f t="shared" si="58"/>
        <v/>
      </c>
      <c r="N446" s="161">
        <f t="shared" si="56"/>
        <v>0</v>
      </c>
      <c r="O446" s="168">
        <f>Input!C462</f>
        <v>0</v>
      </c>
      <c r="P446" s="168"/>
      <c r="R446" s="131">
        <f t="shared" si="57"/>
        <v>0</v>
      </c>
      <c r="S446" s="133" t="str">
        <f t="shared" si="55"/>
        <v xml:space="preserve"> </v>
      </c>
      <c r="T446" s="133"/>
      <c r="U446" s="132" t="str">
        <f>_xlfn.IFNA(IF($D446=0,LOOKUP($F446,{0.1,0.2,0.3,0.4,0.5,0.6,0.7,0.8,0.9,1},{22,34,46,58,70,82,94,106,118,130}),""),"")</f>
        <v/>
      </c>
      <c r="V446" s="132" t="str">
        <f>_xlfn.IFNA(IF($D446=1,LOOKUP($F446,{0.1,0.2,0.3,0.4,0.5,0.6,0.7,0.8,0.9,1},{23,35,47,59,71,83,95,107,119,131}),""),"")</f>
        <v/>
      </c>
      <c r="W446" s="132" t="str">
        <f>_xlfn.IFNA(IF($D446=2,LOOKUP($F446,{0.1,0.2,0.3,0.4,0.5,0.6,0.7,0.8,0.9,1},{24,36,48,60,72,84,96,108,120,132}),""),"")</f>
        <v/>
      </c>
      <c r="X446" s="132" t="str">
        <f>_xlfn.IFNA(IF($D446=3,LOOKUP($F446,{0.1,0.2,0.3,0.4,0.5,0.6,0.7,0.8,0.9,1},{25,37,49,61,73,85,97,109,121,133}),""),"")</f>
        <v/>
      </c>
      <c r="Y446" s="132" t="str">
        <f>_xlfn.IFNA(IF($D446=4,LOOKUP($F446,{0.1,0.2,0.3,0.4,0.5,0.6,0.7,0.8,0.9,1},{26,38,50,62,74,86,98,110,122,134}),""),"")</f>
        <v/>
      </c>
      <c r="Z446" s="132" t="str">
        <f>_xlfn.IFNA(IF($D446=5,LOOKUP($F446,{0.1,0.2,0.3,0.4,0.5,0.6,0.7,0.8,0.9,1},{27,39,51,63,75,87,99,111,123,135}),""),"")</f>
        <v/>
      </c>
      <c r="AA446" s="132">
        <f t="shared" si="59"/>
        <v>0</v>
      </c>
      <c r="AB446" s="132" t="str">
        <f t="shared" si="60"/>
        <v>00</v>
      </c>
      <c r="AC446" s="82" t="e">
        <f>VLOOKUP(AB446,'AMI Ref'!T:U,2,FALSE)</f>
        <v>#N/A</v>
      </c>
      <c r="AD446" s="124"/>
      <c r="AE446" s="81" t="str">
        <f>_xlfn.IFNA(IF($D446=0,IF($J446="Not Paid by Tenant",0,INDEX('AMI Ref'!$K$5:$N$5,MATCH($J446,{"Oil","Gas","Electric - Other","ELECTRIC - HEAT PUMP"},0))),0),"")</f>
        <v/>
      </c>
      <c r="AF446" s="81">
        <f>_xlfn.IFNA(IF($D446=1,IF($J446="Not Paid by Tenant",0,INDEX('AMI Ref'!$K$6:$N$6,MATCH($J446,{"Oil","Gas","Electric - Other","ELECTRIC - HEAT PUMP"},0))),0),"")</f>
        <v>0</v>
      </c>
      <c r="AG446" s="81">
        <f>_xlfn.IFNA(IF($D446=2,IF($J446="Not Paid by Tenant",0,INDEX('AMI Ref'!$K$7:$N$7,MATCH($J446,{"Oil","Gas","Electric - Other","ELECTRIC - HEAT PUMP"},0))),0),"")</f>
        <v>0</v>
      </c>
      <c r="AH446" s="81">
        <f>_xlfn.IFNA(IF($D446=3,IF($J446="Not Paid by Tenant",0,INDEX('AMI Ref'!$K$8:$N$8,MATCH($J446,{"Oil","Gas","Electric - Other","ELECTRIC - HEAT PUMP"},0))),0),"")</f>
        <v>0</v>
      </c>
      <c r="AI446" s="81">
        <f>_xlfn.IFNA(IF($D446=4,IF($J446="Not Paid by Tenant",0,INDEX('AMI Ref'!$K$9:$N$9,MATCH($J446,{"Oil","Gas","Electric - Other","ELECTRIC - HEAT PUMP"},0))),0),"")</f>
        <v>0</v>
      </c>
      <c r="AJ446" s="81">
        <f>_xlfn.IFNA(IF($D446=5,IF($J446="Not Paid by Tenant",0,INDEX('AMI Ref'!$K$10:$N$10,MATCH($J446,{"Oil","Gas","Electric - Other","ELECTRIC - HEAT PUMP"},0))),0),"")</f>
        <v>0</v>
      </c>
      <c r="AK446" s="128"/>
      <c r="AL446" s="81" t="str">
        <f>_xlfn.IFNA(IF($D446=0,IF($K446="Not Paid by Tenant",0,INDEX('AMI Ref'!$O$5:$R$5,MATCH($K446,{"Oil","Gas","Electric - Other","Electric ccASHP - split"},0))),0),"")</f>
        <v/>
      </c>
      <c r="AM446" s="81">
        <f>_xlfn.IFNA(IF($D446=1,IF($K446="Not Paid by Tenant",0,INDEX('AMI Ref'!$O$6:$R$6,MATCH($K446,{"Oil","Gas","Electric - Other","Electric ccASHP - split"},0))),0),"")</f>
        <v>0</v>
      </c>
      <c r="AN446" s="81">
        <f>_xlfn.IFNA(IF($D446=2,IF($K446="Not Paid by Tenant",0,INDEX('AMI Ref'!$O$7:$R$7,MATCH($K446,{"Oil","Gas","Electric - Other","Electric ccASHP - split"},0))),0),"")</f>
        <v>0</v>
      </c>
      <c r="AO446" s="81">
        <f>_xlfn.IFNA(IF($D446=3,IF($K446="Not Paid by Tenant",0,INDEX('AMI Ref'!$O$8:$R$8,MATCH($K446,{"Oil","Gas","Electric - Other","Electric ccASHP - split"},0))),0),"")</f>
        <v>0</v>
      </c>
      <c r="AP446" s="81">
        <f>_xlfn.IFNA(IF($D446=4,IF($K446="Not Paid by Tenant",0,INDEX('AMI Ref'!$O$9:$R$9,MATCH($K446,{"Oil","Gas","Electric - Other","Electric ccASHP - split"},0))),0),"")</f>
        <v>0</v>
      </c>
      <c r="AQ446" s="81">
        <f>_xlfn.IFNA(IF($D446=5,IF($K446="Not Paid by Tenant",0,INDEX('AMI Ref'!$O$10:$R$10,MATCH($K446,{"Oil","Gas","Electric - Other","Electric ccASHP - split"},0))),0),"")</f>
        <v>0</v>
      </c>
      <c r="AR446" s="124">
        <f t="shared" si="61"/>
        <v>0</v>
      </c>
      <c r="AS446" s="123" t="e">
        <f t="shared" si="62"/>
        <v>#N/A</v>
      </c>
    </row>
    <row r="447" spans="1:45" ht="12.95" customHeight="1" x14ac:dyDescent="0.2">
      <c r="A447" s="130">
        <v>445</v>
      </c>
      <c r="B447" s="177">
        <f>IF(OR(COUNTIF($B$2:$B446,Input!$F463)&lt;1,COUNTIF($O$2:$O446,Input!$C463)&lt;1),Input!F463,0)</f>
        <v>0</v>
      </c>
      <c r="C447" s="177">
        <f>IF(OR(COUNTIF($B$2:$B446,Input!$F463)&lt;1,COUNTIF($O$2:$O446,Input!$C463)&lt;1),Input!G463,0)</f>
        <v>0</v>
      </c>
      <c r="D447" s="177">
        <f>IF(OR(COUNTIF($B$2:$B446,Input!$F463)&lt;1,COUNTIF($O$2:$O446,Input!$C463)&lt;1),Input!H463,0)</f>
        <v>0</v>
      </c>
      <c r="E447" s="177">
        <f>IF(OR(COUNTIF($B$2:$B446,Input!$F463)&lt;1,COUNTIF($O$2:$O446,Input!$C463)&lt;1),Input!I463,0)</f>
        <v>0</v>
      </c>
      <c r="F447" s="177">
        <f>IF(OR(COUNTIF($B$2:$B446,Input!$F463)&lt;1,COUNTIF($O$2:$O446,Input!$C463)&lt;1),Input!J463,0)</f>
        <v>0</v>
      </c>
      <c r="G447" s="177">
        <f>IF(OR(COUNTIF($B$2:$B446,Input!$F463)&lt;1,COUNTIF($O$2:$O446,Input!$C463)&lt;1),Input!K463,0)</f>
        <v>0</v>
      </c>
      <c r="H447" s="177">
        <f>IF(OR(COUNTIF($B$2:$B446,Input!$F463)&lt;1,COUNTIF($O$2:$O446,Input!$C463)&lt;1),Input!L463,0)</f>
        <v>0</v>
      </c>
      <c r="I447" s="177">
        <f>IF(OR(COUNTIF($B$2:$B446,Input!$F463)&lt;1,COUNTIF($O$2:$O446,Input!$C463)&lt;1),Input!M463,0)</f>
        <v>0</v>
      </c>
      <c r="J447" s="177">
        <f>IF(OR(COUNTIF($B$2:$B446,Input!$F463)&lt;1,COUNTIF($O$2:$O446,Input!$C463)&lt;1),Input!N463,0)</f>
        <v>0</v>
      </c>
      <c r="K447" s="177">
        <f>IF(OR(COUNTIF($B$2:$B446,Input!$F463)&lt;1,COUNTIF($O$2:$O446,Input!$C463)&lt;1),Input!O463,0)</f>
        <v>0</v>
      </c>
      <c r="L447" s="177">
        <f>IF(OR(COUNTIF($B$2:$B446,Input!$F463)&lt;1,COUNTIF($O$2:$O446,Input!$C463)&lt;1),Input!P463,0)</f>
        <v>0</v>
      </c>
      <c r="M447" s="129" t="str">
        <f t="shared" si="58"/>
        <v/>
      </c>
      <c r="N447" s="161">
        <f t="shared" si="56"/>
        <v>0</v>
      </c>
      <c r="O447" s="168">
        <f>Input!C463</f>
        <v>0</v>
      </c>
      <c r="P447" s="168"/>
      <c r="R447" s="131">
        <f t="shared" si="57"/>
        <v>0</v>
      </c>
      <c r="S447" s="133" t="str">
        <f t="shared" si="55"/>
        <v xml:space="preserve"> </v>
      </c>
      <c r="T447" s="133"/>
      <c r="U447" s="132" t="str">
        <f>_xlfn.IFNA(IF($D447=0,LOOKUP($F447,{0.1,0.2,0.3,0.4,0.5,0.6,0.7,0.8,0.9,1},{22,34,46,58,70,82,94,106,118,130}),""),"")</f>
        <v/>
      </c>
      <c r="V447" s="132" t="str">
        <f>_xlfn.IFNA(IF($D447=1,LOOKUP($F447,{0.1,0.2,0.3,0.4,0.5,0.6,0.7,0.8,0.9,1},{23,35,47,59,71,83,95,107,119,131}),""),"")</f>
        <v/>
      </c>
      <c r="W447" s="132" t="str">
        <f>_xlfn.IFNA(IF($D447=2,LOOKUP($F447,{0.1,0.2,0.3,0.4,0.5,0.6,0.7,0.8,0.9,1},{24,36,48,60,72,84,96,108,120,132}),""),"")</f>
        <v/>
      </c>
      <c r="X447" s="132" t="str">
        <f>_xlfn.IFNA(IF($D447=3,LOOKUP($F447,{0.1,0.2,0.3,0.4,0.5,0.6,0.7,0.8,0.9,1},{25,37,49,61,73,85,97,109,121,133}),""),"")</f>
        <v/>
      </c>
      <c r="Y447" s="132" t="str">
        <f>_xlfn.IFNA(IF($D447=4,LOOKUP($F447,{0.1,0.2,0.3,0.4,0.5,0.6,0.7,0.8,0.9,1},{26,38,50,62,74,86,98,110,122,134}),""),"")</f>
        <v/>
      </c>
      <c r="Z447" s="132" t="str">
        <f>_xlfn.IFNA(IF($D447=5,LOOKUP($F447,{0.1,0.2,0.3,0.4,0.5,0.6,0.7,0.8,0.9,1},{27,39,51,63,75,87,99,111,123,135}),""),"")</f>
        <v/>
      </c>
      <c r="AA447" s="132">
        <f t="shared" si="59"/>
        <v>0</v>
      </c>
      <c r="AB447" s="132" t="str">
        <f t="shared" si="60"/>
        <v>00</v>
      </c>
      <c r="AC447" s="82" t="e">
        <f>VLOOKUP(AB447,'AMI Ref'!T:U,2,FALSE)</f>
        <v>#N/A</v>
      </c>
      <c r="AD447" s="124"/>
      <c r="AE447" s="81" t="str">
        <f>_xlfn.IFNA(IF($D447=0,IF($J447="Not Paid by Tenant",0,INDEX('AMI Ref'!$K$5:$N$5,MATCH($J447,{"Oil","Gas","Electric - Other","ELECTRIC - HEAT PUMP"},0))),0),"")</f>
        <v/>
      </c>
      <c r="AF447" s="81">
        <f>_xlfn.IFNA(IF($D447=1,IF($J447="Not Paid by Tenant",0,INDEX('AMI Ref'!$K$6:$N$6,MATCH($J447,{"Oil","Gas","Electric - Other","ELECTRIC - HEAT PUMP"},0))),0),"")</f>
        <v>0</v>
      </c>
      <c r="AG447" s="81">
        <f>_xlfn.IFNA(IF($D447=2,IF($J447="Not Paid by Tenant",0,INDEX('AMI Ref'!$K$7:$N$7,MATCH($J447,{"Oil","Gas","Electric - Other","ELECTRIC - HEAT PUMP"},0))),0),"")</f>
        <v>0</v>
      </c>
      <c r="AH447" s="81">
        <f>_xlfn.IFNA(IF($D447=3,IF($J447="Not Paid by Tenant",0,INDEX('AMI Ref'!$K$8:$N$8,MATCH($J447,{"Oil","Gas","Electric - Other","ELECTRIC - HEAT PUMP"},0))),0),"")</f>
        <v>0</v>
      </c>
      <c r="AI447" s="81">
        <f>_xlfn.IFNA(IF($D447=4,IF($J447="Not Paid by Tenant",0,INDEX('AMI Ref'!$K$9:$N$9,MATCH($J447,{"Oil","Gas","Electric - Other","ELECTRIC - HEAT PUMP"},0))),0),"")</f>
        <v>0</v>
      </c>
      <c r="AJ447" s="81">
        <f>_xlfn.IFNA(IF($D447=5,IF($J447="Not Paid by Tenant",0,INDEX('AMI Ref'!$K$10:$N$10,MATCH($J447,{"Oil","Gas","Electric - Other","ELECTRIC - HEAT PUMP"},0))),0),"")</f>
        <v>0</v>
      </c>
      <c r="AK447" s="128"/>
      <c r="AL447" s="81" t="str">
        <f>_xlfn.IFNA(IF($D447=0,IF($K447="Not Paid by Tenant",0,INDEX('AMI Ref'!$O$5:$R$5,MATCH($K447,{"Oil","Gas","Electric - Other","Electric ccASHP - split"},0))),0),"")</f>
        <v/>
      </c>
      <c r="AM447" s="81">
        <f>_xlfn.IFNA(IF($D447=1,IF($K447="Not Paid by Tenant",0,INDEX('AMI Ref'!$O$6:$R$6,MATCH($K447,{"Oil","Gas","Electric - Other","Electric ccASHP - split"},0))),0),"")</f>
        <v>0</v>
      </c>
      <c r="AN447" s="81">
        <f>_xlfn.IFNA(IF($D447=2,IF($K447="Not Paid by Tenant",0,INDEX('AMI Ref'!$O$7:$R$7,MATCH($K447,{"Oil","Gas","Electric - Other","Electric ccASHP - split"},0))),0),"")</f>
        <v>0</v>
      </c>
      <c r="AO447" s="81">
        <f>_xlfn.IFNA(IF($D447=3,IF($K447="Not Paid by Tenant",0,INDEX('AMI Ref'!$O$8:$R$8,MATCH($K447,{"Oil","Gas","Electric - Other","Electric ccASHP - split"},0))),0),"")</f>
        <v>0</v>
      </c>
      <c r="AP447" s="81">
        <f>_xlfn.IFNA(IF($D447=4,IF($K447="Not Paid by Tenant",0,INDEX('AMI Ref'!$O$9:$R$9,MATCH($K447,{"Oil","Gas","Electric - Other","Electric ccASHP - split"},0))),0),"")</f>
        <v>0</v>
      </c>
      <c r="AQ447" s="81">
        <f>_xlfn.IFNA(IF($D447=5,IF($K447="Not Paid by Tenant",0,INDEX('AMI Ref'!$O$10:$R$10,MATCH($K447,{"Oil","Gas","Electric - Other","Electric ccASHP - split"},0))),0),"")</f>
        <v>0</v>
      </c>
      <c r="AR447" s="124">
        <f t="shared" si="61"/>
        <v>0</v>
      </c>
      <c r="AS447" s="123" t="e">
        <f t="shared" si="62"/>
        <v>#N/A</v>
      </c>
    </row>
    <row r="448" spans="1:45" ht="12.95" customHeight="1" x14ac:dyDescent="0.2">
      <c r="A448" s="130">
        <v>446</v>
      </c>
      <c r="B448" s="177">
        <f>IF(OR(COUNTIF($B$2:$B447,Input!$F464)&lt;1,COUNTIF($O$2:$O447,Input!$C464)&lt;1),Input!F464,0)</f>
        <v>0</v>
      </c>
      <c r="C448" s="177">
        <f>IF(OR(COUNTIF($B$2:$B447,Input!$F464)&lt;1,COUNTIF($O$2:$O447,Input!$C464)&lt;1),Input!G464,0)</f>
        <v>0</v>
      </c>
      <c r="D448" s="177">
        <f>IF(OR(COUNTIF($B$2:$B447,Input!$F464)&lt;1,COUNTIF($O$2:$O447,Input!$C464)&lt;1),Input!H464,0)</f>
        <v>0</v>
      </c>
      <c r="E448" s="177">
        <f>IF(OR(COUNTIF($B$2:$B447,Input!$F464)&lt;1,COUNTIF($O$2:$O447,Input!$C464)&lt;1),Input!I464,0)</f>
        <v>0</v>
      </c>
      <c r="F448" s="177">
        <f>IF(OR(COUNTIF($B$2:$B447,Input!$F464)&lt;1,COUNTIF($O$2:$O447,Input!$C464)&lt;1),Input!J464,0)</f>
        <v>0</v>
      </c>
      <c r="G448" s="177">
        <f>IF(OR(COUNTIF($B$2:$B447,Input!$F464)&lt;1,COUNTIF($O$2:$O447,Input!$C464)&lt;1),Input!K464,0)</f>
        <v>0</v>
      </c>
      <c r="H448" s="177">
        <f>IF(OR(COUNTIF($B$2:$B447,Input!$F464)&lt;1,COUNTIF($O$2:$O447,Input!$C464)&lt;1),Input!L464,0)</f>
        <v>0</v>
      </c>
      <c r="I448" s="177">
        <f>IF(OR(COUNTIF($B$2:$B447,Input!$F464)&lt;1,COUNTIF($O$2:$O447,Input!$C464)&lt;1),Input!M464,0)</f>
        <v>0</v>
      </c>
      <c r="J448" s="177">
        <f>IF(OR(COUNTIF($B$2:$B447,Input!$F464)&lt;1,COUNTIF($O$2:$O447,Input!$C464)&lt;1),Input!N464,0)</f>
        <v>0</v>
      </c>
      <c r="K448" s="177">
        <f>IF(OR(COUNTIF($B$2:$B447,Input!$F464)&lt;1,COUNTIF($O$2:$O447,Input!$C464)&lt;1),Input!O464,0)</f>
        <v>0</v>
      </c>
      <c r="L448" s="177">
        <f>IF(OR(COUNTIF($B$2:$B447,Input!$F464)&lt;1,COUNTIF($O$2:$O447,Input!$C464)&lt;1),Input!P464,0)</f>
        <v>0</v>
      </c>
      <c r="M448" s="129" t="str">
        <f t="shared" si="58"/>
        <v/>
      </c>
      <c r="N448" s="161">
        <f t="shared" si="56"/>
        <v>0</v>
      </c>
      <c r="O448" s="168">
        <f>Input!C464</f>
        <v>0</v>
      </c>
      <c r="P448" s="168"/>
      <c r="R448" s="131">
        <f t="shared" si="57"/>
        <v>0</v>
      </c>
      <c r="S448" s="133" t="str">
        <f t="shared" si="55"/>
        <v xml:space="preserve"> </v>
      </c>
      <c r="T448" s="133"/>
      <c r="U448" s="132" t="str">
        <f>_xlfn.IFNA(IF($D448=0,LOOKUP($F448,{0.1,0.2,0.3,0.4,0.5,0.6,0.7,0.8,0.9,1},{22,34,46,58,70,82,94,106,118,130}),""),"")</f>
        <v/>
      </c>
      <c r="V448" s="132" t="str">
        <f>_xlfn.IFNA(IF($D448=1,LOOKUP($F448,{0.1,0.2,0.3,0.4,0.5,0.6,0.7,0.8,0.9,1},{23,35,47,59,71,83,95,107,119,131}),""),"")</f>
        <v/>
      </c>
      <c r="W448" s="132" t="str">
        <f>_xlfn.IFNA(IF($D448=2,LOOKUP($F448,{0.1,0.2,0.3,0.4,0.5,0.6,0.7,0.8,0.9,1},{24,36,48,60,72,84,96,108,120,132}),""),"")</f>
        <v/>
      </c>
      <c r="X448" s="132" t="str">
        <f>_xlfn.IFNA(IF($D448=3,LOOKUP($F448,{0.1,0.2,0.3,0.4,0.5,0.6,0.7,0.8,0.9,1},{25,37,49,61,73,85,97,109,121,133}),""),"")</f>
        <v/>
      </c>
      <c r="Y448" s="132" t="str">
        <f>_xlfn.IFNA(IF($D448=4,LOOKUP($F448,{0.1,0.2,0.3,0.4,0.5,0.6,0.7,0.8,0.9,1},{26,38,50,62,74,86,98,110,122,134}),""),"")</f>
        <v/>
      </c>
      <c r="Z448" s="132" t="str">
        <f>_xlfn.IFNA(IF($D448=5,LOOKUP($F448,{0.1,0.2,0.3,0.4,0.5,0.6,0.7,0.8,0.9,1},{27,39,51,63,75,87,99,111,123,135}),""),"")</f>
        <v/>
      </c>
      <c r="AA448" s="132">
        <f t="shared" si="59"/>
        <v>0</v>
      </c>
      <c r="AB448" s="132" t="str">
        <f t="shared" si="60"/>
        <v>00</v>
      </c>
      <c r="AC448" s="82" t="e">
        <f>VLOOKUP(AB448,'AMI Ref'!T:U,2,FALSE)</f>
        <v>#N/A</v>
      </c>
      <c r="AD448" s="124"/>
      <c r="AE448" s="81" t="str">
        <f>_xlfn.IFNA(IF($D448=0,IF($J448="Not Paid by Tenant",0,INDEX('AMI Ref'!$K$5:$N$5,MATCH($J448,{"Oil","Gas","Electric - Other","ELECTRIC - HEAT PUMP"},0))),0),"")</f>
        <v/>
      </c>
      <c r="AF448" s="81">
        <f>_xlfn.IFNA(IF($D448=1,IF($J448="Not Paid by Tenant",0,INDEX('AMI Ref'!$K$6:$N$6,MATCH($J448,{"Oil","Gas","Electric - Other","ELECTRIC - HEAT PUMP"},0))),0),"")</f>
        <v>0</v>
      </c>
      <c r="AG448" s="81">
        <f>_xlfn.IFNA(IF($D448=2,IF($J448="Not Paid by Tenant",0,INDEX('AMI Ref'!$K$7:$N$7,MATCH($J448,{"Oil","Gas","Electric - Other","ELECTRIC - HEAT PUMP"},0))),0),"")</f>
        <v>0</v>
      </c>
      <c r="AH448" s="81">
        <f>_xlfn.IFNA(IF($D448=3,IF($J448="Not Paid by Tenant",0,INDEX('AMI Ref'!$K$8:$N$8,MATCH($J448,{"Oil","Gas","Electric - Other","ELECTRIC - HEAT PUMP"},0))),0),"")</f>
        <v>0</v>
      </c>
      <c r="AI448" s="81">
        <f>_xlfn.IFNA(IF($D448=4,IF($J448="Not Paid by Tenant",0,INDEX('AMI Ref'!$K$9:$N$9,MATCH($J448,{"Oil","Gas","Electric - Other","ELECTRIC - HEAT PUMP"},0))),0),"")</f>
        <v>0</v>
      </c>
      <c r="AJ448" s="81">
        <f>_xlfn.IFNA(IF($D448=5,IF($J448="Not Paid by Tenant",0,INDEX('AMI Ref'!$K$10:$N$10,MATCH($J448,{"Oil","Gas","Electric - Other","ELECTRIC - HEAT PUMP"},0))),0),"")</f>
        <v>0</v>
      </c>
      <c r="AK448" s="128"/>
      <c r="AL448" s="81" t="str">
        <f>_xlfn.IFNA(IF($D448=0,IF($K448="Not Paid by Tenant",0,INDEX('AMI Ref'!$O$5:$R$5,MATCH($K448,{"Oil","Gas","Electric - Other","Electric ccASHP - split"},0))),0),"")</f>
        <v/>
      </c>
      <c r="AM448" s="81">
        <f>_xlfn.IFNA(IF($D448=1,IF($K448="Not Paid by Tenant",0,INDEX('AMI Ref'!$O$6:$R$6,MATCH($K448,{"Oil","Gas","Electric - Other","Electric ccASHP - split"},0))),0),"")</f>
        <v>0</v>
      </c>
      <c r="AN448" s="81">
        <f>_xlfn.IFNA(IF($D448=2,IF($K448="Not Paid by Tenant",0,INDEX('AMI Ref'!$O$7:$R$7,MATCH($K448,{"Oil","Gas","Electric - Other","Electric ccASHP - split"},0))),0),"")</f>
        <v>0</v>
      </c>
      <c r="AO448" s="81">
        <f>_xlfn.IFNA(IF($D448=3,IF($K448="Not Paid by Tenant",0,INDEX('AMI Ref'!$O$8:$R$8,MATCH($K448,{"Oil","Gas","Electric - Other","Electric ccASHP - split"},0))),0),"")</f>
        <v>0</v>
      </c>
      <c r="AP448" s="81">
        <f>_xlfn.IFNA(IF($D448=4,IF($K448="Not Paid by Tenant",0,INDEX('AMI Ref'!$O$9:$R$9,MATCH($K448,{"Oil","Gas","Electric - Other","Electric ccASHP - split"},0))),0),"")</f>
        <v>0</v>
      </c>
      <c r="AQ448" s="81">
        <f>_xlfn.IFNA(IF($D448=5,IF($K448="Not Paid by Tenant",0,INDEX('AMI Ref'!$O$10:$R$10,MATCH($K448,{"Oil","Gas","Electric - Other","Electric ccASHP - split"},0))),0),"")</f>
        <v>0</v>
      </c>
      <c r="AR448" s="124">
        <f t="shared" si="61"/>
        <v>0</v>
      </c>
      <c r="AS448" s="123" t="e">
        <f t="shared" si="62"/>
        <v>#N/A</v>
      </c>
    </row>
    <row r="449" spans="1:45" ht="12.95" customHeight="1" x14ac:dyDescent="0.2">
      <c r="A449" s="130">
        <v>447</v>
      </c>
      <c r="B449" s="177">
        <f>IF(OR(COUNTIF($B$2:$B448,Input!$F465)&lt;1,COUNTIF($O$2:$O448,Input!$C465)&lt;1),Input!F465,0)</f>
        <v>0</v>
      </c>
      <c r="C449" s="177">
        <f>IF(OR(COUNTIF($B$2:$B448,Input!$F465)&lt;1,COUNTIF($O$2:$O448,Input!$C465)&lt;1),Input!G465,0)</f>
        <v>0</v>
      </c>
      <c r="D449" s="177">
        <f>IF(OR(COUNTIF($B$2:$B448,Input!$F465)&lt;1,COUNTIF($O$2:$O448,Input!$C465)&lt;1),Input!H465,0)</f>
        <v>0</v>
      </c>
      <c r="E449" s="177">
        <f>IF(OR(COUNTIF($B$2:$B448,Input!$F465)&lt;1,COUNTIF($O$2:$O448,Input!$C465)&lt;1),Input!I465,0)</f>
        <v>0</v>
      </c>
      <c r="F449" s="177">
        <f>IF(OR(COUNTIF($B$2:$B448,Input!$F465)&lt;1,COUNTIF($O$2:$O448,Input!$C465)&lt;1),Input!J465,0)</f>
        <v>0</v>
      </c>
      <c r="G449" s="177">
        <f>IF(OR(COUNTIF($B$2:$B448,Input!$F465)&lt;1,COUNTIF($O$2:$O448,Input!$C465)&lt;1),Input!K465,0)</f>
        <v>0</v>
      </c>
      <c r="H449" s="177">
        <f>IF(OR(COUNTIF($B$2:$B448,Input!$F465)&lt;1,COUNTIF($O$2:$O448,Input!$C465)&lt;1),Input!L465,0)</f>
        <v>0</v>
      </c>
      <c r="I449" s="177">
        <f>IF(OR(COUNTIF($B$2:$B448,Input!$F465)&lt;1,COUNTIF($O$2:$O448,Input!$C465)&lt;1),Input!M465,0)</f>
        <v>0</v>
      </c>
      <c r="J449" s="177">
        <f>IF(OR(COUNTIF($B$2:$B448,Input!$F465)&lt;1,COUNTIF($O$2:$O448,Input!$C465)&lt;1),Input!N465,0)</f>
        <v>0</v>
      </c>
      <c r="K449" s="177">
        <f>IF(OR(COUNTIF($B$2:$B448,Input!$F465)&lt;1,COUNTIF($O$2:$O448,Input!$C465)&lt;1),Input!O465,0)</f>
        <v>0</v>
      </c>
      <c r="L449" s="177">
        <f>IF(OR(COUNTIF($B$2:$B448,Input!$F465)&lt;1,COUNTIF($O$2:$O448,Input!$C465)&lt;1),Input!P465,0)</f>
        <v>0</v>
      </c>
      <c r="M449" s="129" t="str">
        <f t="shared" si="58"/>
        <v/>
      </c>
      <c r="N449" s="161">
        <f t="shared" si="56"/>
        <v>0</v>
      </c>
      <c r="O449" s="168">
        <f>Input!C465</f>
        <v>0</v>
      </c>
      <c r="P449" s="168"/>
      <c r="R449" s="131">
        <f t="shared" si="57"/>
        <v>0</v>
      </c>
      <c r="S449" s="133" t="str">
        <f t="shared" si="55"/>
        <v xml:space="preserve"> </v>
      </c>
      <c r="T449" s="133"/>
      <c r="U449" s="132" t="str">
        <f>_xlfn.IFNA(IF($D449=0,LOOKUP($F449,{0.1,0.2,0.3,0.4,0.5,0.6,0.7,0.8,0.9,1},{22,34,46,58,70,82,94,106,118,130}),""),"")</f>
        <v/>
      </c>
      <c r="V449" s="132" t="str">
        <f>_xlfn.IFNA(IF($D449=1,LOOKUP($F449,{0.1,0.2,0.3,0.4,0.5,0.6,0.7,0.8,0.9,1},{23,35,47,59,71,83,95,107,119,131}),""),"")</f>
        <v/>
      </c>
      <c r="W449" s="132" t="str">
        <f>_xlfn.IFNA(IF($D449=2,LOOKUP($F449,{0.1,0.2,0.3,0.4,0.5,0.6,0.7,0.8,0.9,1},{24,36,48,60,72,84,96,108,120,132}),""),"")</f>
        <v/>
      </c>
      <c r="X449" s="132" t="str">
        <f>_xlfn.IFNA(IF($D449=3,LOOKUP($F449,{0.1,0.2,0.3,0.4,0.5,0.6,0.7,0.8,0.9,1},{25,37,49,61,73,85,97,109,121,133}),""),"")</f>
        <v/>
      </c>
      <c r="Y449" s="132" t="str">
        <f>_xlfn.IFNA(IF($D449=4,LOOKUP($F449,{0.1,0.2,0.3,0.4,0.5,0.6,0.7,0.8,0.9,1},{26,38,50,62,74,86,98,110,122,134}),""),"")</f>
        <v/>
      </c>
      <c r="Z449" s="132" t="str">
        <f>_xlfn.IFNA(IF($D449=5,LOOKUP($F449,{0.1,0.2,0.3,0.4,0.5,0.6,0.7,0.8,0.9,1},{27,39,51,63,75,87,99,111,123,135}),""),"")</f>
        <v/>
      </c>
      <c r="AA449" s="132">
        <f t="shared" si="59"/>
        <v>0</v>
      </c>
      <c r="AB449" s="132" t="str">
        <f t="shared" si="60"/>
        <v>00</v>
      </c>
      <c r="AC449" s="82" t="e">
        <f>VLOOKUP(AB449,'AMI Ref'!T:U,2,FALSE)</f>
        <v>#N/A</v>
      </c>
      <c r="AD449" s="124"/>
      <c r="AE449" s="81" t="str">
        <f>_xlfn.IFNA(IF($D449=0,IF($J449="Not Paid by Tenant",0,INDEX('AMI Ref'!$K$5:$N$5,MATCH($J449,{"Oil","Gas","Electric - Other","ELECTRIC - HEAT PUMP"},0))),0),"")</f>
        <v/>
      </c>
      <c r="AF449" s="81">
        <f>_xlfn.IFNA(IF($D449=1,IF($J449="Not Paid by Tenant",0,INDEX('AMI Ref'!$K$6:$N$6,MATCH($J449,{"Oil","Gas","Electric - Other","ELECTRIC - HEAT PUMP"},0))),0),"")</f>
        <v>0</v>
      </c>
      <c r="AG449" s="81">
        <f>_xlfn.IFNA(IF($D449=2,IF($J449="Not Paid by Tenant",0,INDEX('AMI Ref'!$K$7:$N$7,MATCH($J449,{"Oil","Gas","Electric - Other","ELECTRIC - HEAT PUMP"},0))),0),"")</f>
        <v>0</v>
      </c>
      <c r="AH449" s="81">
        <f>_xlfn.IFNA(IF($D449=3,IF($J449="Not Paid by Tenant",0,INDEX('AMI Ref'!$K$8:$N$8,MATCH($J449,{"Oil","Gas","Electric - Other","ELECTRIC - HEAT PUMP"},0))),0),"")</f>
        <v>0</v>
      </c>
      <c r="AI449" s="81">
        <f>_xlfn.IFNA(IF($D449=4,IF($J449="Not Paid by Tenant",0,INDEX('AMI Ref'!$K$9:$N$9,MATCH($J449,{"Oil","Gas","Electric - Other","ELECTRIC - HEAT PUMP"},0))),0),"")</f>
        <v>0</v>
      </c>
      <c r="AJ449" s="81">
        <f>_xlfn.IFNA(IF($D449=5,IF($J449="Not Paid by Tenant",0,INDEX('AMI Ref'!$K$10:$N$10,MATCH($J449,{"Oil","Gas","Electric - Other","ELECTRIC - HEAT PUMP"},0))),0),"")</f>
        <v>0</v>
      </c>
      <c r="AK449" s="128"/>
      <c r="AL449" s="81" t="str">
        <f>_xlfn.IFNA(IF($D449=0,IF($K449="Not Paid by Tenant",0,INDEX('AMI Ref'!$O$5:$R$5,MATCH($K449,{"Oil","Gas","Electric - Other","Electric ccASHP - split"},0))),0),"")</f>
        <v/>
      </c>
      <c r="AM449" s="81">
        <f>_xlfn.IFNA(IF($D449=1,IF($K449="Not Paid by Tenant",0,INDEX('AMI Ref'!$O$6:$R$6,MATCH($K449,{"Oil","Gas","Electric - Other","Electric ccASHP - split"},0))),0),"")</f>
        <v>0</v>
      </c>
      <c r="AN449" s="81">
        <f>_xlfn.IFNA(IF($D449=2,IF($K449="Not Paid by Tenant",0,INDEX('AMI Ref'!$O$7:$R$7,MATCH($K449,{"Oil","Gas","Electric - Other","Electric ccASHP - split"},0))),0),"")</f>
        <v>0</v>
      </c>
      <c r="AO449" s="81">
        <f>_xlfn.IFNA(IF($D449=3,IF($K449="Not Paid by Tenant",0,INDEX('AMI Ref'!$O$8:$R$8,MATCH($K449,{"Oil","Gas","Electric - Other","Electric ccASHP - split"},0))),0),"")</f>
        <v>0</v>
      </c>
      <c r="AP449" s="81">
        <f>_xlfn.IFNA(IF($D449=4,IF($K449="Not Paid by Tenant",0,INDEX('AMI Ref'!$O$9:$R$9,MATCH($K449,{"Oil","Gas","Electric - Other","Electric ccASHP - split"},0))),0),"")</f>
        <v>0</v>
      </c>
      <c r="AQ449" s="81">
        <f>_xlfn.IFNA(IF($D449=5,IF($K449="Not Paid by Tenant",0,INDEX('AMI Ref'!$O$10:$R$10,MATCH($K449,{"Oil","Gas","Electric - Other","Electric ccASHP - split"},0))),0),"")</f>
        <v>0</v>
      </c>
      <c r="AR449" s="124">
        <f t="shared" si="61"/>
        <v>0</v>
      </c>
      <c r="AS449" s="123" t="e">
        <f t="shared" si="62"/>
        <v>#N/A</v>
      </c>
    </row>
    <row r="450" spans="1:45" ht="12.95" customHeight="1" x14ac:dyDescent="0.2">
      <c r="A450" s="130">
        <v>448</v>
      </c>
      <c r="B450" s="177">
        <f>IF(OR(COUNTIF($B$2:$B449,Input!$F466)&lt;1,COUNTIF($O$2:$O449,Input!$C466)&lt;1),Input!F466,0)</f>
        <v>0</v>
      </c>
      <c r="C450" s="177">
        <f>IF(OR(COUNTIF($B$2:$B449,Input!$F466)&lt;1,COUNTIF($O$2:$O449,Input!$C466)&lt;1),Input!G466,0)</f>
        <v>0</v>
      </c>
      <c r="D450" s="177">
        <f>IF(OR(COUNTIF($B$2:$B449,Input!$F466)&lt;1,COUNTIF($O$2:$O449,Input!$C466)&lt;1),Input!H466,0)</f>
        <v>0</v>
      </c>
      <c r="E450" s="177">
        <f>IF(OR(COUNTIF($B$2:$B449,Input!$F466)&lt;1,COUNTIF($O$2:$O449,Input!$C466)&lt;1),Input!I466,0)</f>
        <v>0</v>
      </c>
      <c r="F450" s="177">
        <f>IF(OR(COUNTIF($B$2:$B449,Input!$F466)&lt;1,COUNTIF($O$2:$O449,Input!$C466)&lt;1),Input!J466,0)</f>
        <v>0</v>
      </c>
      <c r="G450" s="177">
        <f>IF(OR(COUNTIF($B$2:$B449,Input!$F466)&lt;1,COUNTIF($O$2:$O449,Input!$C466)&lt;1),Input!K466,0)</f>
        <v>0</v>
      </c>
      <c r="H450" s="177">
        <f>IF(OR(COUNTIF($B$2:$B449,Input!$F466)&lt;1,COUNTIF($O$2:$O449,Input!$C466)&lt;1),Input!L466,0)</f>
        <v>0</v>
      </c>
      <c r="I450" s="177">
        <f>IF(OR(COUNTIF($B$2:$B449,Input!$F466)&lt;1,COUNTIF($O$2:$O449,Input!$C466)&lt;1),Input!M466,0)</f>
        <v>0</v>
      </c>
      <c r="J450" s="177">
        <f>IF(OR(COUNTIF($B$2:$B449,Input!$F466)&lt;1,COUNTIF($O$2:$O449,Input!$C466)&lt;1),Input!N466,0)</f>
        <v>0</v>
      </c>
      <c r="K450" s="177">
        <f>IF(OR(COUNTIF($B$2:$B449,Input!$F466)&lt;1,COUNTIF($O$2:$O449,Input!$C466)&lt;1),Input!O466,0)</f>
        <v>0</v>
      </c>
      <c r="L450" s="177">
        <f>IF(OR(COUNTIF($B$2:$B449,Input!$F466)&lt;1,COUNTIF($O$2:$O449,Input!$C466)&lt;1),Input!P466,0)</f>
        <v>0</v>
      </c>
      <c r="M450" s="129" t="str">
        <f t="shared" si="58"/>
        <v/>
      </c>
      <c r="N450" s="161">
        <f t="shared" si="56"/>
        <v>0</v>
      </c>
      <c r="O450" s="168">
        <f>Input!C466</f>
        <v>0</v>
      </c>
      <c r="P450" s="168"/>
      <c r="R450" s="131">
        <f t="shared" si="57"/>
        <v>0</v>
      </c>
      <c r="S450" s="133" t="str">
        <f t="shared" si="55"/>
        <v xml:space="preserve"> </v>
      </c>
      <c r="T450" s="133"/>
      <c r="U450" s="132" t="str">
        <f>_xlfn.IFNA(IF($D450=0,LOOKUP($F450,{0.1,0.2,0.3,0.4,0.5,0.6,0.7,0.8,0.9,1},{22,34,46,58,70,82,94,106,118,130}),""),"")</f>
        <v/>
      </c>
      <c r="V450" s="132" t="str">
        <f>_xlfn.IFNA(IF($D450=1,LOOKUP($F450,{0.1,0.2,0.3,0.4,0.5,0.6,0.7,0.8,0.9,1},{23,35,47,59,71,83,95,107,119,131}),""),"")</f>
        <v/>
      </c>
      <c r="W450" s="132" t="str">
        <f>_xlfn.IFNA(IF($D450=2,LOOKUP($F450,{0.1,0.2,0.3,0.4,0.5,0.6,0.7,0.8,0.9,1},{24,36,48,60,72,84,96,108,120,132}),""),"")</f>
        <v/>
      </c>
      <c r="X450" s="132" t="str">
        <f>_xlfn.IFNA(IF($D450=3,LOOKUP($F450,{0.1,0.2,0.3,0.4,0.5,0.6,0.7,0.8,0.9,1},{25,37,49,61,73,85,97,109,121,133}),""),"")</f>
        <v/>
      </c>
      <c r="Y450" s="132" t="str">
        <f>_xlfn.IFNA(IF($D450=4,LOOKUP($F450,{0.1,0.2,0.3,0.4,0.5,0.6,0.7,0.8,0.9,1},{26,38,50,62,74,86,98,110,122,134}),""),"")</f>
        <v/>
      </c>
      <c r="Z450" s="132" t="str">
        <f>_xlfn.IFNA(IF($D450=5,LOOKUP($F450,{0.1,0.2,0.3,0.4,0.5,0.6,0.7,0.8,0.9,1},{27,39,51,63,75,87,99,111,123,135}),""),"")</f>
        <v/>
      </c>
      <c r="AA450" s="132">
        <f t="shared" si="59"/>
        <v>0</v>
      </c>
      <c r="AB450" s="132" t="str">
        <f t="shared" si="60"/>
        <v>00</v>
      </c>
      <c r="AC450" s="82" t="e">
        <f>VLOOKUP(AB450,'AMI Ref'!T:U,2,FALSE)</f>
        <v>#N/A</v>
      </c>
      <c r="AD450" s="124"/>
      <c r="AE450" s="81" t="str">
        <f>_xlfn.IFNA(IF($D450=0,IF($J450="Not Paid by Tenant",0,INDEX('AMI Ref'!$K$5:$N$5,MATCH($J450,{"Oil","Gas","Electric - Other","ELECTRIC - HEAT PUMP"},0))),0),"")</f>
        <v/>
      </c>
      <c r="AF450" s="81">
        <f>_xlfn.IFNA(IF($D450=1,IF($J450="Not Paid by Tenant",0,INDEX('AMI Ref'!$K$6:$N$6,MATCH($J450,{"Oil","Gas","Electric - Other","ELECTRIC - HEAT PUMP"},0))),0),"")</f>
        <v>0</v>
      </c>
      <c r="AG450" s="81">
        <f>_xlfn.IFNA(IF($D450=2,IF($J450="Not Paid by Tenant",0,INDEX('AMI Ref'!$K$7:$N$7,MATCH($J450,{"Oil","Gas","Electric - Other","ELECTRIC - HEAT PUMP"},0))),0),"")</f>
        <v>0</v>
      </c>
      <c r="AH450" s="81">
        <f>_xlfn.IFNA(IF($D450=3,IF($J450="Not Paid by Tenant",0,INDEX('AMI Ref'!$K$8:$N$8,MATCH($J450,{"Oil","Gas","Electric - Other","ELECTRIC - HEAT PUMP"},0))),0),"")</f>
        <v>0</v>
      </c>
      <c r="AI450" s="81">
        <f>_xlfn.IFNA(IF($D450=4,IF($J450="Not Paid by Tenant",0,INDEX('AMI Ref'!$K$9:$N$9,MATCH($J450,{"Oil","Gas","Electric - Other","ELECTRIC - HEAT PUMP"},0))),0),"")</f>
        <v>0</v>
      </c>
      <c r="AJ450" s="81">
        <f>_xlfn.IFNA(IF($D450=5,IF($J450="Not Paid by Tenant",0,INDEX('AMI Ref'!$K$10:$N$10,MATCH($J450,{"Oil","Gas","Electric - Other","ELECTRIC - HEAT PUMP"},0))),0),"")</f>
        <v>0</v>
      </c>
      <c r="AK450" s="128"/>
      <c r="AL450" s="81" t="str">
        <f>_xlfn.IFNA(IF($D450=0,IF($K450="Not Paid by Tenant",0,INDEX('AMI Ref'!$O$5:$R$5,MATCH($K450,{"Oil","Gas","Electric - Other","Electric ccASHP - split"},0))),0),"")</f>
        <v/>
      </c>
      <c r="AM450" s="81">
        <f>_xlfn.IFNA(IF($D450=1,IF($K450="Not Paid by Tenant",0,INDEX('AMI Ref'!$O$6:$R$6,MATCH($K450,{"Oil","Gas","Electric - Other","Electric ccASHP - split"},0))),0),"")</f>
        <v>0</v>
      </c>
      <c r="AN450" s="81">
        <f>_xlfn.IFNA(IF($D450=2,IF($K450="Not Paid by Tenant",0,INDEX('AMI Ref'!$O$7:$R$7,MATCH($K450,{"Oil","Gas","Electric - Other","Electric ccASHP - split"},0))),0),"")</f>
        <v>0</v>
      </c>
      <c r="AO450" s="81">
        <f>_xlfn.IFNA(IF($D450=3,IF($K450="Not Paid by Tenant",0,INDEX('AMI Ref'!$O$8:$R$8,MATCH($K450,{"Oil","Gas","Electric - Other","Electric ccASHP - split"},0))),0),"")</f>
        <v>0</v>
      </c>
      <c r="AP450" s="81">
        <f>_xlfn.IFNA(IF($D450=4,IF($K450="Not Paid by Tenant",0,INDEX('AMI Ref'!$O$9:$R$9,MATCH($K450,{"Oil","Gas","Electric - Other","Electric ccASHP - split"},0))),0),"")</f>
        <v>0</v>
      </c>
      <c r="AQ450" s="81">
        <f>_xlfn.IFNA(IF($D450=5,IF($K450="Not Paid by Tenant",0,INDEX('AMI Ref'!$O$10:$R$10,MATCH($K450,{"Oil","Gas","Electric - Other","Electric ccASHP - split"},0))),0),"")</f>
        <v>0</v>
      </c>
      <c r="AR450" s="124">
        <f t="shared" si="61"/>
        <v>0</v>
      </c>
      <c r="AS450" s="123" t="e">
        <f t="shared" si="62"/>
        <v>#N/A</v>
      </c>
    </row>
    <row r="451" spans="1:45" ht="12.95" customHeight="1" x14ac:dyDescent="0.2">
      <c r="A451" s="130">
        <v>449</v>
      </c>
      <c r="B451" s="177">
        <f>IF(OR(COUNTIF($B$2:$B450,Input!$F467)&lt;1,COUNTIF($O$2:$O450,Input!$C467)&lt;1),Input!F467,0)</f>
        <v>0</v>
      </c>
      <c r="C451" s="177">
        <f>IF(OR(COUNTIF($B$2:$B450,Input!$F467)&lt;1,COUNTIF($O$2:$O450,Input!$C467)&lt;1),Input!G467,0)</f>
        <v>0</v>
      </c>
      <c r="D451" s="177">
        <f>IF(OR(COUNTIF($B$2:$B450,Input!$F467)&lt;1,COUNTIF($O$2:$O450,Input!$C467)&lt;1),Input!H467,0)</f>
        <v>0</v>
      </c>
      <c r="E451" s="177">
        <f>IF(OR(COUNTIF($B$2:$B450,Input!$F467)&lt;1,COUNTIF($O$2:$O450,Input!$C467)&lt;1),Input!I467,0)</f>
        <v>0</v>
      </c>
      <c r="F451" s="177">
        <f>IF(OR(COUNTIF($B$2:$B450,Input!$F467)&lt;1,COUNTIF($O$2:$O450,Input!$C467)&lt;1),Input!J467,0)</f>
        <v>0</v>
      </c>
      <c r="G451" s="177">
        <f>IF(OR(COUNTIF($B$2:$B450,Input!$F467)&lt;1,COUNTIF($O$2:$O450,Input!$C467)&lt;1),Input!K467,0)</f>
        <v>0</v>
      </c>
      <c r="H451" s="177">
        <f>IF(OR(COUNTIF($B$2:$B450,Input!$F467)&lt;1,COUNTIF($O$2:$O450,Input!$C467)&lt;1),Input!L467,0)</f>
        <v>0</v>
      </c>
      <c r="I451" s="177">
        <f>IF(OR(COUNTIF($B$2:$B450,Input!$F467)&lt;1,COUNTIF($O$2:$O450,Input!$C467)&lt;1),Input!M467,0)</f>
        <v>0</v>
      </c>
      <c r="J451" s="177">
        <f>IF(OR(COUNTIF($B$2:$B450,Input!$F467)&lt;1,COUNTIF($O$2:$O450,Input!$C467)&lt;1),Input!N467,0)</f>
        <v>0</v>
      </c>
      <c r="K451" s="177">
        <f>IF(OR(COUNTIF($B$2:$B450,Input!$F467)&lt;1,COUNTIF($O$2:$O450,Input!$C467)&lt;1),Input!O467,0)</f>
        <v>0</v>
      </c>
      <c r="L451" s="177">
        <f>IF(OR(COUNTIF($B$2:$B450,Input!$F467)&lt;1,COUNTIF($O$2:$O450,Input!$C467)&lt;1),Input!P467,0)</f>
        <v>0</v>
      </c>
      <c r="M451" s="129" t="str">
        <f t="shared" si="58"/>
        <v/>
      </c>
      <c r="N451" s="161">
        <f t="shared" si="56"/>
        <v>0</v>
      </c>
      <c r="O451" s="168">
        <f>Input!C467</f>
        <v>0</v>
      </c>
      <c r="P451" s="168"/>
      <c r="R451" s="131">
        <f t="shared" si="57"/>
        <v>0</v>
      </c>
      <c r="S451" s="133" t="str">
        <f t="shared" ref="S451:S514" si="63">IF(H451="Yes w/ Elec. Stove","G"," ")</f>
        <v xml:space="preserve"> </v>
      </c>
      <c r="T451" s="133"/>
      <c r="U451" s="132" t="str">
        <f>_xlfn.IFNA(IF($D451=0,LOOKUP($F451,{0.1,0.2,0.3,0.4,0.5,0.6,0.7,0.8,0.9,1},{22,34,46,58,70,82,94,106,118,130}),""),"")</f>
        <v/>
      </c>
      <c r="V451" s="132" t="str">
        <f>_xlfn.IFNA(IF($D451=1,LOOKUP($F451,{0.1,0.2,0.3,0.4,0.5,0.6,0.7,0.8,0.9,1},{23,35,47,59,71,83,95,107,119,131}),""),"")</f>
        <v/>
      </c>
      <c r="W451" s="132" t="str">
        <f>_xlfn.IFNA(IF($D451=2,LOOKUP($F451,{0.1,0.2,0.3,0.4,0.5,0.6,0.7,0.8,0.9,1},{24,36,48,60,72,84,96,108,120,132}),""),"")</f>
        <v/>
      </c>
      <c r="X451" s="132" t="str">
        <f>_xlfn.IFNA(IF($D451=3,LOOKUP($F451,{0.1,0.2,0.3,0.4,0.5,0.6,0.7,0.8,0.9,1},{25,37,49,61,73,85,97,109,121,133}),""),"")</f>
        <v/>
      </c>
      <c r="Y451" s="132" t="str">
        <f>_xlfn.IFNA(IF($D451=4,LOOKUP($F451,{0.1,0.2,0.3,0.4,0.5,0.6,0.7,0.8,0.9,1},{26,38,50,62,74,86,98,110,122,134}),""),"")</f>
        <v/>
      </c>
      <c r="Z451" s="132" t="str">
        <f>_xlfn.IFNA(IF($D451=5,LOOKUP($F451,{0.1,0.2,0.3,0.4,0.5,0.6,0.7,0.8,0.9,1},{27,39,51,63,75,87,99,111,123,135}),""),"")</f>
        <v/>
      </c>
      <c r="AA451" s="132">
        <f t="shared" si="59"/>
        <v>0</v>
      </c>
      <c r="AB451" s="132" t="str">
        <f t="shared" si="60"/>
        <v>00</v>
      </c>
      <c r="AC451" s="82" t="e">
        <f>VLOOKUP(AB451,'AMI Ref'!T:U,2,FALSE)</f>
        <v>#N/A</v>
      </c>
      <c r="AD451" s="124"/>
      <c r="AE451" s="81" t="str">
        <f>_xlfn.IFNA(IF($D451=0,IF($J451="Not Paid by Tenant",0,INDEX('AMI Ref'!$K$5:$N$5,MATCH($J451,{"Oil","Gas","Electric - Other","ELECTRIC - HEAT PUMP"},0))),0),"")</f>
        <v/>
      </c>
      <c r="AF451" s="81">
        <f>_xlfn.IFNA(IF($D451=1,IF($J451="Not Paid by Tenant",0,INDEX('AMI Ref'!$K$6:$N$6,MATCH($J451,{"Oil","Gas","Electric - Other","ELECTRIC - HEAT PUMP"},0))),0),"")</f>
        <v>0</v>
      </c>
      <c r="AG451" s="81">
        <f>_xlfn.IFNA(IF($D451=2,IF($J451="Not Paid by Tenant",0,INDEX('AMI Ref'!$K$7:$N$7,MATCH($J451,{"Oil","Gas","Electric - Other","ELECTRIC - HEAT PUMP"},0))),0),"")</f>
        <v>0</v>
      </c>
      <c r="AH451" s="81">
        <f>_xlfn.IFNA(IF($D451=3,IF($J451="Not Paid by Tenant",0,INDEX('AMI Ref'!$K$8:$N$8,MATCH($J451,{"Oil","Gas","Electric - Other","ELECTRIC - HEAT PUMP"},0))),0),"")</f>
        <v>0</v>
      </c>
      <c r="AI451" s="81">
        <f>_xlfn.IFNA(IF($D451=4,IF($J451="Not Paid by Tenant",0,INDEX('AMI Ref'!$K$9:$N$9,MATCH($J451,{"Oil","Gas","Electric - Other","ELECTRIC - HEAT PUMP"},0))),0),"")</f>
        <v>0</v>
      </c>
      <c r="AJ451" s="81">
        <f>_xlfn.IFNA(IF($D451=5,IF($J451="Not Paid by Tenant",0,INDEX('AMI Ref'!$K$10:$N$10,MATCH($J451,{"Oil","Gas","Electric - Other","ELECTRIC - HEAT PUMP"},0))),0),"")</f>
        <v>0</v>
      </c>
      <c r="AK451" s="128"/>
      <c r="AL451" s="81" t="str">
        <f>_xlfn.IFNA(IF($D451=0,IF($K451="Not Paid by Tenant",0,INDEX('AMI Ref'!$O$5:$R$5,MATCH($K451,{"Oil","Gas","Electric - Other","Electric ccASHP - split"},0))),0),"")</f>
        <v/>
      </c>
      <c r="AM451" s="81">
        <f>_xlfn.IFNA(IF($D451=1,IF($K451="Not Paid by Tenant",0,INDEX('AMI Ref'!$O$6:$R$6,MATCH($K451,{"Oil","Gas","Electric - Other","Electric ccASHP - split"},0))),0),"")</f>
        <v>0</v>
      </c>
      <c r="AN451" s="81">
        <f>_xlfn.IFNA(IF($D451=2,IF($K451="Not Paid by Tenant",0,INDEX('AMI Ref'!$O$7:$R$7,MATCH($K451,{"Oil","Gas","Electric - Other","Electric ccASHP - split"},0))),0),"")</f>
        <v>0</v>
      </c>
      <c r="AO451" s="81">
        <f>_xlfn.IFNA(IF($D451=3,IF($K451="Not Paid by Tenant",0,INDEX('AMI Ref'!$O$8:$R$8,MATCH($K451,{"Oil","Gas","Electric - Other","Electric ccASHP - split"},0))),0),"")</f>
        <v>0</v>
      </c>
      <c r="AP451" s="81">
        <f>_xlfn.IFNA(IF($D451=4,IF($K451="Not Paid by Tenant",0,INDEX('AMI Ref'!$O$9:$R$9,MATCH($K451,{"Oil","Gas","Electric - Other","Electric ccASHP - split"},0))),0),"")</f>
        <v>0</v>
      </c>
      <c r="AQ451" s="81">
        <f>_xlfn.IFNA(IF($D451=5,IF($K451="Not Paid by Tenant",0,INDEX('AMI Ref'!$O$10:$R$10,MATCH($K451,{"Oil","Gas","Electric - Other","Electric ccASHP - split"},0))),0),"")</f>
        <v>0</v>
      </c>
      <c r="AR451" s="124">
        <f t="shared" si="61"/>
        <v>0</v>
      </c>
      <c r="AS451" s="123" t="e">
        <f t="shared" si="62"/>
        <v>#N/A</v>
      </c>
    </row>
    <row r="452" spans="1:45" ht="12.95" customHeight="1" x14ac:dyDescent="0.2">
      <c r="A452" s="130">
        <v>450</v>
      </c>
      <c r="B452" s="177">
        <f>IF(OR(COUNTIF($B$2:$B451,Input!$F468)&lt;1,COUNTIF($O$2:$O451,Input!$C468)&lt;1),Input!F468,0)</f>
        <v>0</v>
      </c>
      <c r="C452" s="177">
        <f>IF(OR(COUNTIF($B$2:$B451,Input!$F468)&lt;1,COUNTIF($O$2:$O451,Input!$C468)&lt;1),Input!G468,0)</f>
        <v>0</v>
      </c>
      <c r="D452" s="177">
        <f>IF(OR(COUNTIF($B$2:$B451,Input!$F468)&lt;1,COUNTIF($O$2:$O451,Input!$C468)&lt;1),Input!H468,0)</f>
        <v>0</v>
      </c>
      <c r="E452" s="177">
        <f>IF(OR(COUNTIF($B$2:$B451,Input!$F468)&lt;1,COUNTIF($O$2:$O451,Input!$C468)&lt;1),Input!I468,0)</f>
        <v>0</v>
      </c>
      <c r="F452" s="177">
        <f>IF(OR(COUNTIF($B$2:$B451,Input!$F468)&lt;1,COUNTIF($O$2:$O451,Input!$C468)&lt;1),Input!J468,0)</f>
        <v>0</v>
      </c>
      <c r="G452" s="177">
        <f>IF(OR(COUNTIF($B$2:$B451,Input!$F468)&lt;1,COUNTIF($O$2:$O451,Input!$C468)&lt;1),Input!K468,0)</f>
        <v>0</v>
      </c>
      <c r="H452" s="177">
        <f>IF(OR(COUNTIF($B$2:$B451,Input!$F468)&lt;1,COUNTIF($O$2:$O451,Input!$C468)&lt;1),Input!L468,0)</f>
        <v>0</v>
      </c>
      <c r="I452" s="177">
        <f>IF(OR(COUNTIF($B$2:$B451,Input!$F468)&lt;1,COUNTIF($O$2:$O451,Input!$C468)&lt;1),Input!M468,0)</f>
        <v>0</v>
      </c>
      <c r="J452" s="177">
        <f>IF(OR(COUNTIF($B$2:$B451,Input!$F468)&lt;1,COUNTIF($O$2:$O451,Input!$C468)&lt;1),Input!N468,0)</f>
        <v>0</v>
      </c>
      <c r="K452" s="177">
        <f>IF(OR(COUNTIF($B$2:$B451,Input!$F468)&lt;1,COUNTIF($O$2:$O451,Input!$C468)&lt;1),Input!O468,0)</f>
        <v>0</v>
      </c>
      <c r="L452" s="177">
        <f>IF(OR(COUNTIF($B$2:$B451,Input!$F468)&lt;1,COUNTIF($O$2:$O451,Input!$C468)&lt;1),Input!P468,0)</f>
        <v>0</v>
      </c>
      <c r="M452" s="129" t="str">
        <f t="shared" si="58"/>
        <v/>
      </c>
      <c r="N452" s="161">
        <f t="shared" ref="N452:N515" si="64">IF(G452&lt;=F452,IF(G452&gt;0%,G452,F452),F452)</f>
        <v>0</v>
      </c>
      <c r="O452" s="168">
        <f>Input!C468</f>
        <v>0</v>
      </c>
      <c r="P452" s="168"/>
      <c r="R452" s="131">
        <f t="shared" ref="R452:R515" si="65">IF(AND($H452="Not Paid by Tenant",$I452="Not Paid by Tenant"),"E",IF(AND($H452="Yes, No Elec. Stove",$I452="Not Paid by Tenant"),"F",IF(AND($H452="Not Paid by Tenant",$I452="Yes"),"H",IF(AND($H452="Yes, No Elec. Stove",$I452="Yes"),"I", ))))</f>
        <v>0</v>
      </c>
      <c r="S452" s="133" t="str">
        <f t="shared" si="63"/>
        <v xml:space="preserve"> </v>
      </c>
      <c r="T452" s="133"/>
      <c r="U452" s="132" t="str">
        <f>_xlfn.IFNA(IF($D452=0,LOOKUP($F452,{0.1,0.2,0.3,0.4,0.5,0.6,0.7,0.8,0.9,1},{22,34,46,58,70,82,94,106,118,130}),""),"")</f>
        <v/>
      </c>
      <c r="V452" s="132" t="str">
        <f>_xlfn.IFNA(IF($D452=1,LOOKUP($F452,{0.1,0.2,0.3,0.4,0.5,0.6,0.7,0.8,0.9,1},{23,35,47,59,71,83,95,107,119,131}),""),"")</f>
        <v/>
      </c>
      <c r="W452" s="132" t="str">
        <f>_xlfn.IFNA(IF($D452=2,LOOKUP($F452,{0.1,0.2,0.3,0.4,0.5,0.6,0.7,0.8,0.9,1},{24,36,48,60,72,84,96,108,120,132}),""),"")</f>
        <v/>
      </c>
      <c r="X452" s="132" t="str">
        <f>_xlfn.IFNA(IF($D452=3,LOOKUP($F452,{0.1,0.2,0.3,0.4,0.5,0.6,0.7,0.8,0.9,1},{25,37,49,61,73,85,97,109,121,133}),""),"")</f>
        <v/>
      </c>
      <c r="Y452" s="132" t="str">
        <f>_xlfn.IFNA(IF($D452=4,LOOKUP($F452,{0.1,0.2,0.3,0.4,0.5,0.6,0.7,0.8,0.9,1},{26,38,50,62,74,86,98,110,122,134}),""),"")</f>
        <v/>
      </c>
      <c r="Z452" s="132" t="str">
        <f>_xlfn.IFNA(IF($D452=5,LOOKUP($F452,{0.1,0.2,0.3,0.4,0.5,0.6,0.7,0.8,0.9,1},{27,39,51,63,75,87,99,111,123,135}),""),"")</f>
        <v/>
      </c>
      <c r="AA452" s="132">
        <f t="shared" si="59"/>
        <v>0</v>
      </c>
      <c r="AB452" s="132" t="str">
        <f t="shared" si="60"/>
        <v>00</v>
      </c>
      <c r="AC452" s="82" t="e">
        <f>VLOOKUP(AB452,'AMI Ref'!T:U,2,FALSE)</f>
        <v>#N/A</v>
      </c>
      <c r="AD452" s="124"/>
      <c r="AE452" s="81" t="str">
        <f>_xlfn.IFNA(IF($D452=0,IF($J452="Not Paid by Tenant",0,INDEX('AMI Ref'!$K$5:$N$5,MATCH($J452,{"Oil","Gas","Electric - Other","ELECTRIC - HEAT PUMP"},0))),0),"")</f>
        <v/>
      </c>
      <c r="AF452" s="81">
        <f>_xlfn.IFNA(IF($D452=1,IF($J452="Not Paid by Tenant",0,INDEX('AMI Ref'!$K$6:$N$6,MATCH($J452,{"Oil","Gas","Electric - Other","ELECTRIC - HEAT PUMP"},0))),0),"")</f>
        <v>0</v>
      </c>
      <c r="AG452" s="81">
        <f>_xlfn.IFNA(IF($D452=2,IF($J452="Not Paid by Tenant",0,INDEX('AMI Ref'!$K$7:$N$7,MATCH($J452,{"Oil","Gas","Electric - Other","ELECTRIC - HEAT PUMP"},0))),0),"")</f>
        <v>0</v>
      </c>
      <c r="AH452" s="81">
        <f>_xlfn.IFNA(IF($D452=3,IF($J452="Not Paid by Tenant",0,INDEX('AMI Ref'!$K$8:$N$8,MATCH($J452,{"Oil","Gas","Electric - Other","ELECTRIC - HEAT PUMP"},0))),0),"")</f>
        <v>0</v>
      </c>
      <c r="AI452" s="81">
        <f>_xlfn.IFNA(IF($D452=4,IF($J452="Not Paid by Tenant",0,INDEX('AMI Ref'!$K$9:$N$9,MATCH($J452,{"Oil","Gas","Electric - Other","ELECTRIC - HEAT PUMP"},0))),0),"")</f>
        <v>0</v>
      </c>
      <c r="AJ452" s="81">
        <f>_xlfn.IFNA(IF($D452=5,IF($J452="Not Paid by Tenant",0,INDEX('AMI Ref'!$K$10:$N$10,MATCH($J452,{"Oil","Gas","Electric - Other","ELECTRIC - HEAT PUMP"},0))),0),"")</f>
        <v>0</v>
      </c>
      <c r="AK452" s="128"/>
      <c r="AL452" s="81" t="str">
        <f>_xlfn.IFNA(IF($D452=0,IF($K452="Not Paid by Tenant",0,INDEX('AMI Ref'!$O$5:$R$5,MATCH($K452,{"Oil","Gas","Electric - Other","Electric ccASHP - split"},0))),0),"")</f>
        <v/>
      </c>
      <c r="AM452" s="81">
        <f>_xlfn.IFNA(IF($D452=1,IF($K452="Not Paid by Tenant",0,INDEX('AMI Ref'!$O$6:$R$6,MATCH($K452,{"Oil","Gas","Electric - Other","Electric ccASHP - split"},0))),0),"")</f>
        <v>0</v>
      </c>
      <c r="AN452" s="81">
        <f>_xlfn.IFNA(IF($D452=2,IF($K452="Not Paid by Tenant",0,INDEX('AMI Ref'!$O$7:$R$7,MATCH($K452,{"Oil","Gas","Electric - Other","Electric ccASHP - split"},0))),0),"")</f>
        <v>0</v>
      </c>
      <c r="AO452" s="81">
        <f>_xlfn.IFNA(IF($D452=3,IF($K452="Not Paid by Tenant",0,INDEX('AMI Ref'!$O$8:$R$8,MATCH($K452,{"Oil","Gas","Electric - Other","Electric ccASHP - split"},0))),0),"")</f>
        <v>0</v>
      </c>
      <c r="AP452" s="81">
        <f>_xlfn.IFNA(IF($D452=4,IF($K452="Not Paid by Tenant",0,INDEX('AMI Ref'!$O$9:$R$9,MATCH($K452,{"Oil","Gas","Electric - Other","Electric ccASHP - split"},0))),0),"")</f>
        <v>0</v>
      </c>
      <c r="AQ452" s="81">
        <f>_xlfn.IFNA(IF($D452=5,IF($K452="Not Paid by Tenant",0,INDEX('AMI Ref'!$O$10:$R$10,MATCH($K452,{"Oil","Gas","Electric - Other","Electric ccASHP - split"},0))),0),"")</f>
        <v>0</v>
      </c>
      <c r="AR452" s="124">
        <f t="shared" si="61"/>
        <v>0</v>
      </c>
      <c r="AS452" s="123" t="e">
        <f t="shared" si="62"/>
        <v>#N/A</v>
      </c>
    </row>
    <row r="453" spans="1:45" ht="12.95" customHeight="1" x14ac:dyDescent="0.2">
      <c r="A453" s="130">
        <v>451</v>
      </c>
      <c r="B453" s="177">
        <f>IF(OR(COUNTIF($B$2:$B452,Input!$F469)&lt;1,COUNTIF($O$2:$O452,Input!$C469)&lt;1),Input!F469,0)</f>
        <v>0</v>
      </c>
      <c r="C453" s="177">
        <f>IF(OR(COUNTIF($B$2:$B452,Input!$F469)&lt;1,COUNTIF($O$2:$O452,Input!$C469)&lt;1),Input!G469,0)</f>
        <v>0</v>
      </c>
      <c r="D453" s="177">
        <f>IF(OR(COUNTIF($B$2:$B452,Input!$F469)&lt;1,COUNTIF($O$2:$O452,Input!$C469)&lt;1),Input!H469,0)</f>
        <v>0</v>
      </c>
      <c r="E453" s="177">
        <f>IF(OR(COUNTIF($B$2:$B452,Input!$F469)&lt;1,COUNTIF($O$2:$O452,Input!$C469)&lt;1),Input!I469,0)</f>
        <v>0</v>
      </c>
      <c r="F453" s="177">
        <f>IF(OR(COUNTIF($B$2:$B452,Input!$F469)&lt;1,COUNTIF($O$2:$O452,Input!$C469)&lt;1),Input!J469,0)</f>
        <v>0</v>
      </c>
      <c r="G453" s="177">
        <f>IF(OR(COUNTIF($B$2:$B452,Input!$F469)&lt;1,COUNTIF($O$2:$O452,Input!$C469)&lt;1),Input!K469,0)</f>
        <v>0</v>
      </c>
      <c r="H453" s="177">
        <f>IF(OR(COUNTIF($B$2:$B452,Input!$F469)&lt;1,COUNTIF($O$2:$O452,Input!$C469)&lt;1),Input!L469,0)</f>
        <v>0</v>
      </c>
      <c r="I453" s="177">
        <f>IF(OR(COUNTIF($B$2:$B452,Input!$F469)&lt;1,COUNTIF($O$2:$O452,Input!$C469)&lt;1),Input!M469,0)</f>
        <v>0</v>
      </c>
      <c r="J453" s="177">
        <f>IF(OR(COUNTIF($B$2:$B452,Input!$F469)&lt;1,COUNTIF($O$2:$O452,Input!$C469)&lt;1),Input!N469,0)</f>
        <v>0</v>
      </c>
      <c r="K453" s="177">
        <f>IF(OR(COUNTIF($B$2:$B452,Input!$F469)&lt;1,COUNTIF($O$2:$O452,Input!$C469)&lt;1),Input!O469,0)</f>
        <v>0</v>
      </c>
      <c r="L453" s="177">
        <f>IF(OR(COUNTIF($B$2:$B452,Input!$F469)&lt;1,COUNTIF($O$2:$O452,Input!$C469)&lt;1),Input!P469,0)</f>
        <v>0</v>
      </c>
      <c r="M453" s="129" t="str">
        <f t="shared" si="58"/>
        <v/>
      </c>
      <c r="N453" s="161">
        <f t="shared" si="64"/>
        <v>0</v>
      </c>
      <c r="O453" s="168">
        <f>Input!C469</f>
        <v>0</v>
      </c>
      <c r="P453" s="168"/>
      <c r="R453" s="131">
        <f t="shared" si="65"/>
        <v>0</v>
      </c>
      <c r="S453" s="133" t="str">
        <f t="shared" si="63"/>
        <v xml:space="preserve"> </v>
      </c>
      <c r="T453" s="133"/>
      <c r="U453" s="132" t="str">
        <f>_xlfn.IFNA(IF($D453=0,LOOKUP($F453,{0.1,0.2,0.3,0.4,0.5,0.6,0.7,0.8,0.9,1},{22,34,46,58,70,82,94,106,118,130}),""),"")</f>
        <v/>
      </c>
      <c r="V453" s="132" t="str">
        <f>_xlfn.IFNA(IF($D453=1,LOOKUP($F453,{0.1,0.2,0.3,0.4,0.5,0.6,0.7,0.8,0.9,1},{23,35,47,59,71,83,95,107,119,131}),""),"")</f>
        <v/>
      </c>
      <c r="W453" s="132" t="str">
        <f>_xlfn.IFNA(IF($D453=2,LOOKUP($F453,{0.1,0.2,0.3,0.4,0.5,0.6,0.7,0.8,0.9,1},{24,36,48,60,72,84,96,108,120,132}),""),"")</f>
        <v/>
      </c>
      <c r="X453" s="132" t="str">
        <f>_xlfn.IFNA(IF($D453=3,LOOKUP($F453,{0.1,0.2,0.3,0.4,0.5,0.6,0.7,0.8,0.9,1},{25,37,49,61,73,85,97,109,121,133}),""),"")</f>
        <v/>
      </c>
      <c r="Y453" s="132" t="str">
        <f>_xlfn.IFNA(IF($D453=4,LOOKUP($F453,{0.1,0.2,0.3,0.4,0.5,0.6,0.7,0.8,0.9,1},{26,38,50,62,74,86,98,110,122,134}),""),"")</f>
        <v/>
      </c>
      <c r="Z453" s="132" t="str">
        <f>_xlfn.IFNA(IF($D453=5,LOOKUP($F453,{0.1,0.2,0.3,0.4,0.5,0.6,0.7,0.8,0.9,1},{27,39,51,63,75,87,99,111,123,135}),""),"")</f>
        <v/>
      </c>
      <c r="AA453" s="132">
        <f t="shared" si="59"/>
        <v>0</v>
      </c>
      <c r="AB453" s="132" t="str">
        <f t="shared" si="60"/>
        <v>00</v>
      </c>
      <c r="AC453" s="82" t="e">
        <f>VLOOKUP(AB453,'AMI Ref'!T:U,2,FALSE)</f>
        <v>#N/A</v>
      </c>
      <c r="AD453" s="124"/>
      <c r="AE453" s="81" t="str">
        <f>_xlfn.IFNA(IF($D453=0,IF($J453="Not Paid by Tenant",0,INDEX('AMI Ref'!$K$5:$N$5,MATCH($J453,{"Oil","Gas","Electric - Other","ELECTRIC - HEAT PUMP"},0))),0),"")</f>
        <v/>
      </c>
      <c r="AF453" s="81">
        <f>_xlfn.IFNA(IF($D453=1,IF($J453="Not Paid by Tenant",0,INDEX('AMI Ref'!$K$6:$N$6,MATCH($J453,{"Oil","Gas","Electric - Other","ELECTRIC - HEAT PUMP"},0))),0),"")</f>
        <v>0</v>
      </c>
      <c r="AG453" s="81">
        <f>_xlfn.IFNA(IF($D453=2,IF($J453="Not Paid by Tenant",0,INDEX('AMI Ref'!$K$7:$N$7,MATCH($J453,{"Oil","Gas","Electric - Other","ELECTRIC - HEAT PUMP"},0))),0),"")</f>
        <v>0</v>
      </c>
      <c r="AH453" s="81">
        <f>_xlfn.IFNA(IF($D453=3,IF($J453="Not Paid by Tenant",0,INDEX('AMI Ref'!$K$8:$N$8,MATCH($J453,{"Oil","Gas","Electric - Other","ELECTRIC - HEAT PUMP"},0))),0),"")</f>
        <v>0</v>
      </c>
      <c r="AI453" s="81">
        <f>_xlfn.IFNA(IF($D453=4,IF($J453="Not Paid by Tenant",0,INDEX('AMI Ref'!$K$9:$N$9,MATCH($J453,{"Oil","Gas","Electric - Other","ELECTRIC - HEAT PUMP"},0))),0),"")</f>
        <v>0</v>
      </c>
      <c r="AJ453" s="81">
        <f>_xlfn.IFNA(IF($D453=5,IF($J453="Not Paid by Tenant",0,INDEX('AMI Ref'!$K$10:$N$10,MATCH($J453,{"Oil","Gas","Electric - Other","ELECTRIC - HEAT PUMP"},0))),0),"")</f>
        <v>0</v>
      </c>
      <c r="AK453" s="128"/>
      <c r="AL453" s="81" t="str">
        <f>_xlfn.IFNA(IF($D453=0,IF($K453="Not Paid by Tenant",0,INDEX('AMI Ref'!$O$5:$R$5,MATCH($K453,{"Oil","Gas","Electric - Other","Electric ccASHP - split"},0))),0),"")</f>
        <v/>
      </c>
      <c r="AM453" s="81">
        <f>_xlfn.IFNA(IF($D453=1,IF($K453="Not Paid by Tenant",0,INDEX('AMI Ref'!$O$6:$R$6,MATCH($K453,{"Oil","Gas","Electric - Other","Electric ccASHP - split"},0))),0),"")</f>
        <v>0</v>
      </c>
      <c r="AN453" s="81">
        <f>_xlfn.IFNA(IF($D453=2,IF($K453="Not Paid by Tenant",0,INDEX('AMI Ref'!$O$7:$R$7,MATCH($K453,{"Oil","Gas","Electric - Other","Electric ccASHP - split"},0))),0),"")</f>
        <v>0</v>
      </c>
      <c r="AO453" s="81">
        <f>_xlfn.IFNA(IF($D453=3,IF($K453="Not Paid by Tenant",0,INDEX('AMI Ref'!$O$8:$R$8,MATCH($K453,{"Oil","Gas","Electric - Other","Electric ccASHP - split"},0))),0),"")</f>
        <v>0</v>
      </c>
      <c r="AP453" s="81">
        <f>_xlfn.IFNA(IF($D453=4,IF($K453="Not Paid by Tenant",0,INDEX('AMI Ref'!$O$9:$R$9,MATCH($K453,{"Oil","Gas","Electric - Other","Electric ccASHP - split"},0))),0),"")</f>
        <v>0</v>
      </c>
      <c r="AQ453" s="81">
        <f>_xlfn.IFNA(IF($D453=5,IF($K453="Not Paid by Tenant",0,INDEX('AMI Ref'!$O$10:$R$10,MATCH($K453,{"Oil","Gas","Electric - Other","Electric ccASHP - split"},0))),0),"")</f>
        <v>0</v>
      </c>
      <c r="AR453" s="124">
        <f t="shared" si="61"/>
        <v>0</v>
      </c>
      <c r="AS453" s="123" t="e">
        <f t="shared" si="62"/>
        <v>#N/A</v>
      </c>
    </row>
    <row r="454" spans="1:45" ht="12.95" customHeight="1" x14ac:dyDescent="0.2">
      <c r="A454" s="130">
        <v>452</v>
      </c>
      <c r="B454" s="177">
        <f>IF(OR(COUNTIF($B$2:$B453,Input!$F470)&lt;1,COUNTIF($O$2:$O453,Input!$C470)&lt;1),Input!F470,0)</f>
        <v>0</v>
      </c>
      <c r="C454" s="177">
        <f>IF(OR(COUNTIF($B$2:$B453,Input!$F470)&lt;1,COUNTIF($O$2:$O453,Input!$C470)&lt;1),Input!G470,0)</f>
        <v>0</v>
      </c>
      <c r="D454" s="177">
        <f>IF(OR(COUNTIF($B$2:$B453,Input!$F470)&lt;1,COUNTIF($O$2:$O453,Input!$C470)&lt;1),Input!H470,0)</f>
        <v>0</v>
      </c>
      <c r="E454" s="177">
        <f>IF(OR(COUNTIF($B$2:$B453,Input!$F470)&lt;1,COUNTIF($O$2:$O453,Input!$C470)&lt;1),Input!I470,0)</f>
        <v>0</v>
      </c>
      <c r="F454" s="177">
        <f>IF(OR(COUNTIF($B$2:$B453,Input!$F470)&lt;1,COUNTIF($O$2:$O453,Input!$C470)&lt;1),Input!J470,0)</f>
        <v>0</v>
      </c>
      <c r="G454" s="177">
        <f>IF(OR(COUNTIF($B$2:$B453,Input!$F470)&lt;1,COUNTIF($O$2:$O453,Input!$C470)&lt;1),Input!K470,0)</f>
        <v>0</v>
      </c>
      <c r="H454" s="177">
        <f>IF(OR(COUNTIF($B$2:$B453,Input!$F470)&lt;1,COUNTIF($O$2:$O453,Input!$C470)&lt;1),Input!L470,0)</f>
        <v>0</v>
      </c>
      <c r="I454" s="177">
        <f>IF(OR(COUNTIF($B$2:$B453,Input!$F470)&lt;1,COUNTIF($O$2:$O453,Input!$C470)&lt;1),Input!M470,0)</f>
        <v>0</v>
      </c>
      <c r="J454" s="177">
        <f>IF(OR(COUNTIF($B$2:$B453,Input!$F470)&lt;1,COUNTIF($O$2:$O453,Input!$C470)&lt;1),Input!N470,0)</f>
        <v>0</v>
      </c>
      <c r="K454" s="177">
        <f>IF(OR(COUNTIF($B$2:$B453,Input!$F470)&lt;1,COUNTIF($O$2:$O453,Input!$C470)&lt;1),Input!O470,0)</f>
        <v>0</v>
      </c>
      <c r="L454" s="177">
        <f>IF(OR(COUNTIF($B$2:$B453,Input!$F470)&lt;1,COUNTIF($O$2:$O453,Input!$C470)&lt;1),Input!P470,0)</f>
        <v>0</v>
      </c>
      <c r="M454" s="129" t="str">
        <f t="shared" si="58"/>
        <v/>
      </c>
      <c r="N454" s="161">
        <f t="shared" si="64"/>
        <v>0</v>
      </c>
      <c r="O454" s="168">
        <f>Input!C470</f>
        <v>0</v>
      </c>
      <c r="P454" s="168"/>
      <c r="R454" s="131">
        <f t="shared" si="65"/>
        <v>0</v>
      </c>
      <c r="S454" s="133" t="str">
        <f t="shared" si="63"/>
        <v xml:space="preserve"> </v>
      </c>
      <c r="T454" s="133"/>
      <c r="U454" s="132" t="str">
        <f>_xlfn.IFNA(IF($D454=0,LOOKUP($F454,{0.1,0.2,0.3,0.4,0.5,0.6,0.7,0.8,0.9,1},{22,34,46,58,70,82,94,106,118,130}),""),"")</f>
        <v/>
      </c>
      <c r="V454" s="132" t="str">
        <f>_xlfn.IFNA(IF($D454=1,LOOKUP($F454,{0.1,0.2,0.3,0.4,0.5,0.6,0.7,0.8,0.9,1},{23,35,47,59,71,83,95,107,119,131}),""),"")</f>
        <v/>
      </c>
      <c r="W454" s="132" t="str">
        <f>_xlfn.IFNA(IF($D454=2,LOOKUP($F454,{0.1,0.2,0.3,0.4,0.5,0.6,0.7,0.8,0.9,1},{24,36,48,60,72,84,96,108,120,132}),""),"")</f>
        <v/>
      </c>
      <c r="X454" s="132" t="str">
        <f>_xlfn.IFNA(IF($D454=3,LOOKUP($F454,{0.1,0.2,0.3,0.4,0.5,0.6,0.7,0.8,0.9,1},{25,37,49,61,73,85,97,109,121,133}),""),"")</f>
        <v/>
      </c>
      <c r="Y454" s="132" t="str">
        <f>_xlfn.IFNA(IF($D454=4,LOOKUP($F454,{0.1,0.2,0.3,0.4,0.5,0.6,0.7,0.8,0.9,1},{26,38,50,62,74,86,98,110,122,134}),""),"")</f>
        <v/>
      </c>
      <c r="Z454" s="132" t="str">
        <f>_xlfn.IFNA(IF($D454=5,LOOKUP($F454,{0.1,0.2,0.3,0.4,0.5,0.6,0.7,0.8,0.9,1},{27,39,51,63,75,87,99,111,123,135}),""),"")</f>
        <v/>
      </c>
      <c r="AA454" s="132">
        <f t="shared" si="59"/>
        <v>0</v>
      </c>
      <c r="AB454" s="132" t="str">
        <f t="shared" si="60"/>
        <v>00</v>
      </c>
      <c r="AC454" s="82" t="e">
        <f>VLOOKUP(AB454,'AMI Ref'!T:U,2,FALSE)</f>
        <v>#N/A</v>
      </c>
      <c r="AD454" s="124"/>
      <c r="AE454" s="81" t="str">
        <f>_xlfn.IFNA(IF($D454=0,IF($J454="Not Paid by Tenant",0,INDEX('AMI Ref'!$K$5:$N$5,MATCH($J454,{"Oil","Gas","Electric - Other","ELECTRIC - HEAT PUMP"},0))),0),"")</f>
        <v/>
      </c>
      <c r="AF454" s="81">
        <f>_xlfn.IFNA(IF($D454=1,IF($J454="Not Paid by Tenant",0,INDEX('AMI Ref'!$K$6:$N$6,MATCH($J454,{"Oil","Gas","Electric - Other","ELECTRIC - HEAT PUMP"},0))),0),"")</f>
        <v>0</v>
      </c>
      <c r="AG454" s="81">
        <f>_xlfn.IFNA(IF($D454=2,IF($J454="Not Paid by Tenant",0,INDEX('AMI Ref'!$K$7:$N$7,MATCH($J454,{"Oil","Gas","Electric - Other","ELECTRIC - HEAT PUMP"},0))),0),"")</f>
        <v>0</v>
      </c>
      <c r="AH454" s="81">
        <f>_xlfn.IFNA(IF($D454=3,IF($J454="Not Paid by Tenant",0,INDEX('AMI Ref'!$K$8:$N$8,MATCH($J454,{"Oil","Gas","Electric - Other","ELECTRIC - HEAT PUMP"},0))),0),"")</f>
        <v>0</v>
      </c>
      <c r="AI454" s="81">
        <f>_xlfn.IFNA(IF($D454=4,IF($J454="Not Paid by Tenant",0,INDEX('AMI Ref'!$K$9:$N$9,MATCH($J454,{"Oil","Gas","Electric - Other","ELECTRIC - HEAT PUMP"},0))),0),"")</f>
        <v>0</v>
      </c>
      <c r="AJ454" s="81">
        <f>_xlfn.IFNA(IF($D454=5,IF($J454="Not Paid by Tenant",0,INDEX('AMI Ref'!$K$10:$N$10,MATCH($J454,{"Oil","Gas","Electric - Other","ELECTRIC - HEAT PUMP"},0))),0),"")</f>
        <v>0</v>
      </c>
      <c r="AK454" s="128"/>
      <c r="AL454" s="81" t="str">
        <f>_xlfn.IFNA(IF($D454=0,IF($K454="Not Paid by Tenant",0,INDEX('AMI Ref'!$O$5:$R$5,MATCH($K454,{"Oil","Gas","Electric - Other","Electric ccASHP - split"},0))),0),"")</f>
        <v/>
      </c>
      <c r="AM454" s="81">
        <f>_xlfn.IFNA(IF($D454=1,IF($K454="Not Paid by Tenant",0,INDEX('AMI Ref'!$O$6:$R$6,MATCH($K454,{"Oil","Gas","Electric - Other","Electric ccASHP - split"},0))),0),"")</f>
        <v>0</v>
      </c>
      <c r="AN454" s="81">
        <f>_xlfn.IFNA(IF($D454=2,IF($K454="Not Paid by Tenant",0,INDEX('AMI Ref'!$O$7:$R$7,MATCH($K454,{"Oil","Gas","Electric - Other","Electric ccASHP - split"},0))),0),"")</f>
        <v>0</v>
      </c>
      <c r="AO454" s="81">
        <f>_xlfn.IFNA(IF($D454=3,IF($K454="Not Paid by Tenant",0,INDEX('AMI Ref'!$O$8:$R$8,MATCH($K454,{"Oil","Gas","Electric - Other","Electric ccASHP - split"},0))),0),"")</f>
        <v>0</v>
      </c>
      <c r="AP454" s="81">
        <f>_xlfn.IFNA(IF($D454=4,IF($K454="Not Paid by Tenant",0,INDEX('AMI Ref'!$O$9:$R$9,MATCH($K454,{"Oil","Gas","Electric - Other","Electric ccASHP - split"},0))),0),"")</f>
        <v>0</v>
      </c>
      <c r="AQ454" s="81">
        <f>_xlfn.IFNA(IF($D454=5,IF($K454="Not Paid by Tenant",0,INDEX('AMI Ref'!$O$10:$R$10,MATCH($K454,{"Oil","Gas","Electric - Other","Electric ccASHP - split"},0))),0),"")</f>
        <v>0</v>
      </c>
      <c r="AR454" s="124">
        <f t="shared" si="61"/>
        <v>0</v>
      </c>
      <c r="AS454" s="123" t="e">
        <f t="shared" si="62"/>
        <v>#N/A</v>
      </c>
    </row>
    <row r="455" spans="1:45" ht="12.95" customHeight="1" x14ac:dyDescent="0.2">
      <c r="A455" s="130">
        <v>453</v>
      </c>
      <c r="B455" s="177">
        <f>IF(OR(COUNTIF($B$2:$B454,Input!$F471)&lt;1,COUNTIF($O$2:$O454,Input!$C471)&lt;1),Input!F471,0)</f>
        <v>0</v>
      </c>
      <c r="C455" s="177">
        <f>IF(OR(COUNTIF($B$2:$B454,Input!$F471)&lt;1,COUNTIF($O$2:$O454,Input!$C471)&lt;1),Input!G471,0)</f>
        <v>0</v>
      </c>
      <c r="D455" s="177">
        <f>IF(OR(COUNTIF($B$2:$B454,Input!$F471)&lt;1,COUNTIF($O$2:$O454,Input!$C471)&lt;1),Input!H471,0)</f>
        <v>0</v>
      </c>
      <c r="E455" s="177">
        <f>IF(OR(COUNTIF($B$2:$B454,Input!$F471)&lt;1,COUNTIF($O$2:$O454,Input!$C471)&lt;1),Input!I471,0)</f>
        <v>0</v>
      </c>
      <c r="F455" s="177">
        <f>IF(OR(COUNTIF($B$2:$B454,Input!$F471)&lt;1,COUNTIF($O$2:$O454,Input!$C471)&lt;1),Input!J471,0)</f>
        <v>0</v>
      </c>
      <c r="G455" s="177">
        <f>IF(OR(COUNTIF($B$2:$B454,Input!$F471)&lt;1,COUNTIF($O$2:$O454,Input!$C471)&lt;1),Input!K471,0)</f>
        <v>0</v>
      </c>
      <c r="H455" s="177">
        <f>IF(OR(COUNTIF($B$2:$B454,Input!$F471)&lt;1,COUNTIF($O$2:$O454,Input!$C471)&lt;1),Input!L471,0)</f>
        <v>0</v>
      </c>
      <c r="I455" s="177">
        <f>IF(OR(COUNTIF($B$2:$B454,Input!$F471)&lt;1,COUNTIF($O$2:$O454,Input!$C471)&lt;1),Input!M471,0)</f>
        <v>0</v>
      </c>
      <c r="J455" s="177">
        <f>IF(OR(COUNTIF($B$2:$B454,Input!$F471)&lt;1,COUNTIF($O$2:$O454,Input!$C471)&lt;1),Input!N471,0)</f>
        <v>0</v>
      </c>
      <c r="K455" s="177">
        <f>IF(OR(COUNTIF($B$2:$B454,Input!$F471)&lt;1,COUNTIF($O$2:$O454,Input!$C471)&lt;1),Input!O471,0)</f>
        <v>0</v>
      </c>
      <c r="L455" s="177">
        <f>IF(OR(COUNTIF($B$2:$B454,Input!$F471)&lt;1,COUNTIF($O$2:$O454,Input!$C471)&lt;1),Input!P471,0)</f>
        <v>0</v>
      </c>
      <c r="M455" s="129" t="str">
        <f t="shared" si="58"/>
        <v/>
      </c>
      <c r="N455" s="161">
        <f t="shared" si="64"/>
        <v>0</v>
      </c>
      <c r="O455" s="168">
        <f>Input!C471</f>
        <v>0</v>
      </c>
      <c r="P455" s="168"/>
      <c r="R455" s="131">
        <f t="shared" si="65"/>
        <v>0</v>
      </c>
      <c r="S455" s="133" t="str">
        <f t="shared" si="63"/>
        <v xml:space="preserve"> </v>
      </c>
      <c r="T455" s="133"/>
      <c r="U455" s="132" t="str">
        <f>_xlfn.IFNA(IF($D455=0,LOOKUP($F455,{0.1,0.2,0.3,0.4,0.5,0.6,0.7,0.8,0.9,1},{22,34,46,58,70,82,94,106,118,130}),""),"")</f>
        <v/>
      </c>
      <c r="V455" s="132" t="str">
        <f>_xlfn.IFNA(IF($D455=1,LOOKUP($F455,{0.1,0.2,0.3,0.4,0.5,0.6,0.7,0.8,0.9,1},{23,35,47,59,71,83,95,107,119,131}),""),"")</f>
        <v/>
      </c>
      <c r="W455" s="132" t="str">
        <f>_xlfn.IFNA(IF($D455=2,LOOKUP($F455,{0.1,0.2,0.3,0.4,0.5,0.6,0.7,0.8,0.9,1},{24,36,48,60,72,84,96,108,120,132}),""),"")</f>
        <v/>
      </c>
      <c r="X455" s="132" t="str">
        <f>_xlfn.IFNA(IF($D455=3,LOOKUP($F455,{0.1,0.2,0.3,0.4,0.5,0.6,0.7,0.8,0.9,1},{25,37,49,61,73,85,97,109,121,133}),""),"")</f>
        <v/>
      </c>
      <c r="Y455" s="132" t="str">
        <f>_xlfn.IFNA(IF($D455=4,LOOKUP($F455,{0.1,0.2,0.3,0.4,0.5,0.6,0.7,0.8,0.9,1},{26,38,50,62,74,86,98,110,122,134}),""),"")</f>
        <v/>
      </c>
      <c r="Z455" s="132" t="str">
        <f>_xlfn.IFNA(IF($D455=5,LOOKUP($F455,{0.1,0.2,0.3,0.4,0.5,0.6,0.7,0.8,0.9,1},{27,39,51,63,75,87,99,111,123,135}),""),"")</f>
        <v/>
      </c>
      <c r="AA455" s="132">
        <f t="shared" si="59"/>
        <v>0</v>
      </c>
      <c r="AB455" s="132" t="str">
        <f t="shared" si="60"/>
        <v>00</v>
      </c>
      <c r="AC455" s="82" t="e">
        <f>VLOOKUP(AB455,'AMI Ref'!T:U,2,FALSE)</f>
        <v>#N/A</v>
      </c>
      <c r="AD455" s="124"/>
      <c r="AE455" s="81" t="str">
        <f>_xlfn.IFNA(IF($D455=0,IF($J455="Not Paid by Tenant",0,INDEX('AMI Ref'!$K$5:$N$5,MATCH($J455,{"Oil","Gas","Electric - Other","ELECTRIC - HEAT PUMP"},0))),0),"")</f>
        <v/>
      </c>
      <c r="AF455" s="81">
        <f>_xlfn.IFNA(IF($D455=1,IF($J455="Not Paid by Tenant",0,INDEX('AMI Ref'!$K$6:$N$6,MATCH($J455,{"Oil","Gas","Electric - Other","ELECTRIC - HEAT PUMP"},0))),0),"")</f>
        <v>0</v>
      </c>
      <c r="AG455" s="81">
        <f>_xlfn.IFNA(IF($D455=2,IF($J455="Not Paid by Tenant",0,INDEX('AMI Ref'!$K$7:$N$7,MATCH($J455,{"Oil","Gas","Electric - Other","ELECTRIC - HEAT PUMP"},0))),0),"")</f>
        <v>0</v>
      </c>
      <c r="AH455" s="81">
        <f>_xlfn.IFNA(IF($D455=3,IF($J455="Not Paid by Tenant",0,INDEX('AMI Ref'!$K$8:$N$8,MATCH($J455,{"Oil","Gas","Electric - Other","ELECTRIC - HEAT PUMP"},0))),0),"")</f>
        <v>0</v>
      </c>
      <c r="AI455" s="81">
        <f>_xlfn.IFNA(IF($D455=4,IF($J455="Not Paid by Tenant",0,INDEX('AMI Ref'!$K$9:$N$9,MATCH($J455,{"Oil","Gas","Electric - Other","ELECTRIC - HEAT PUMP"},0))),0),"")</f>
        <v>0</v>
      </c>
      <c r="AJ455" s="81">
        <f>_xlfn.IFNA(IF($D455=5,IF($J455="Not Paid by Tenant",0,INDEX('AMI Ref'!$K$10:$N$10,MATCH($J455,{"Oil","Gas","Electric - Other","ELECTRIC - HEAT PUMP"},0))),0),"")</f>
        <v>0</v>
      </c>
      <c r="AK455" s="128"/>
      <c r="AL455" s="81" t="str">
        <f>_xlfn.IFNA(IF($D455=0,IF($K455="Not Paid by Tenant",0,INDEX('AMI Ref'!$O$5:$R$5,MATCH($K455,{"Oil","Gas","Electric - Other","Electric ccASHP - split"},0))),0),"")</f>
        <v/>
      </c>
      <c r="AM455" s="81">
        <f>_xlfn.IFNA(IF($D455=1,IF($K455="Not Paid by Tenant",0,INDEX('AMI Ref'!$O$6:$R$6,MATCH($K455,{"Oil","Gas","Electric - Other","Electric ccASHP - split"},0))),0),"")</f>
        <v>0</v>
      </c>
      <c r="AN455" s="81">
        <f>_xlfn.IFNA(IF($D455=2,IF($K455="Not Paid by Tenant",0,INDEX('AMI Ref'!$O$7:$R$7,MATCH($K455,{"Oil","Gas","Electric - Other","Electric ccASHP - split"},0))),0),"")</f>
        <v>0</v>
      </c>
      <c r="AO455" s="81">
        <f>_xlfn.IFNA(IF($D455=3,IF($K455="Not Paid by Tenant",0,INDEX('AMI Ref'!$O$8:$R$8,MATCH($K455,{"Oil","Gas","Electric - Other","Electric ccASHP - split"},0))),0),"")</f>
        <v>0</v>
      </c>
      <c r="AP455" s="81">
        <f>_xlfn.IFNA(IF($D455=4,IF($K455="Not Paid by Tenant",0,INDEX('AMI Ref'!$O$9:$R$9,MATCH($K455,{"Oil","Gas","Electric - Other","Electric ccASHP - split"},0))),0),"")</f>
        <v>0</v>
      </c>
      <c r="AQ455" s="81">
        <f>_xlfn.IFNA(IF($D455=5,IF($K455="Not Paid by Tenant",0,INDEX('AMI Ref'!$O$10:$R$10,MATCH($K455,{"Oil","Gas","Electric - Other","Electric ccASHP - split"},0))),0),"")</f>
        <v>0</v>
      </c>
      <c r="AR455" s="124">
        <f t="shared" si="61"/>
        <v>0</v>
      </c>
      <c r="AS455" s="123" t="e">
        <f t="shared" si="62"/>
        <v>#N/A</v>
      </c>
    </row>
    <row r="456" spans="1:45" ht="12.95" customHeight="1" x14ac:dyDescent="0.2">
      <c r="A456" s="130">
        <v>454</v>
      </c>
      <c r="B456" s="177">
        <f>IF(OR(COUNTIF($B$2:$B455,Input!$F472)&lt;1,COUNTIF($O$2:$O455,Input!$C472)&lt;1),Input!F472,0)</f>
        <v>0</v>
      </c>
      <c r="C456" s="177">
        <f>IF(OR(COUNTIF($B$2:$B455,Input!$F472)&lt;1,COUNTIF($O$2:$O455,Input!$C472)&lt;1),Input!G472,0)</f>
        <v>0</v>
      </c>
      <c r="D456" s="177">
        <f>IF(OR(COUNTIF($B$2:$B455,Input!$F472)&lt;1,COUNTIF($O$2:$O455,Input!$C472)&lt;1),Input!H472,0)</f>
        <v>0</v>
      </c>
      <c r="E456" s="177">
        <f>IF(OR(COUNTIF($B$2:$B455,Input!$F472)&lt;1,COUNTIF($O$2:$O455,Input!$C472)&lt;1),Input!I472,0)</f>
        <v>0</v>
      </c>
      <c r="F456" s="177">
        <f>IF(OR(COUNTIF($B$2:$B455,Input!$F472)&lt;1,COUNTIF($O$2:$O455,Input!$C472)&lt;1),Input!J472,0)</f>
        <v>0</v>
      </c>
      <c r="G456" s="177">
        <f>IF(OR(COUNTIF($B$2:$B455,Input!$F472)&lt;1,COUNTIF($O$2:$O455,Input!$C472)&lt;1),Input!K472,0)</f>
        <v>0</v>
      </c>
      <c r="H456" s="177">
        <f>IF(OR(COUNTIF($B$2:$B455,Input!$F472)&lt;1,COUNTIF($O$2:$O455,Input!$C472)&lt;1),Input!L472,0)</f>
        <v>0</v>
      </c>
      <c r="I456" s="177">
        <f>IF(OR(COUNTIF($B$2:$B455,Input!$F472)&lt;1,COUNTIF($O$2:$O455,Input!$C472)&lt;1),Input!M472,0)</f>
        <v>0</v>
      </c>
      <c r="J456" s="177">
        <f>IF(OR(COUNTIF($B$2:$B455,Input!$F472)&lt;1,COUNTIF($O$2:$O455,Input!$C472)&lt;1),Input!N472,0)</f>
        <v>0</v>
      </c>
      <c r="K456" s="177">
        <f>IF(OR(COUNTIF($B$2:$B455,Input!$F472)&lt;1,COUNTIF($O$2:$O455,Input!$C472)&lt;1),Input!O472,0)</f>
        <v>0</v>
      </c>
      <c r="L456" s="177">
        <f>IF(OR(COUNTIF($B$2:$B455,Input!$F472)&lt;1,COUNTIF($O$2:$O455,Input!$C472)&lt;1),Input!P472,0)</f>
        <v>0</v>
      </c>
      <c r="M456" s="129" t="str">
        <f t="shared" si="58"/>
        <v/>
      </c>
      <c r="N456" s="161">
        <f t="shared" si="64"/>
        <v>0</v>
      </c>
      <c r="O456" s="168">
        <f>Input!C472</f>
        <v>0</v>
      </c>
      <c r="P456" s="168"/>
      <c r="R456" s="131">
        <f t="shared" si="65"/>
        <v>0</v>
      </c>
      <c r="S456" s="133" t="str">
        <f t="shared" si="63"/>
        <v xml:space="preserve"> </v>
      </c>
      <c r="T456" s="133"/>
      <c r="U456" s="132" t="str">
        <f>_xlfn.IFNA(IF($D456=0,LOOKUP($F456,{0.1,0.2,0.3,0.4,0.5,0.6,0.7,0.8,0.9,1},{22,34,46,58,70,82,94,106,118,130}),""),"")</f>
        <v/>
      </c>
      <c r="V456" s="132" t="str">
        <f>_xlfn.IFNA(IF($D456=1,LOOKUP($F456,{0.1,0.2,0.3,0.4,0.5,0.6,0.7,0.8,0.9,1},{23,35,47,59,71,83,95,107,119,131}),""),"")</f>
        <v/>
      </c>
      <c r="W456" s="132" t="str">
        <f>_xlfn.IFNA(IF($D456=2,LOOKUP($F456,{0.1,0.2,0.3,0.4,0.5,0.6,0.7,0.8,0.9,1},{24,36,48,60,72,84,96,108,120,132}),""),"")</f>
        <v/>
      </c>
      <c r="X456" s="132" t="str">
        <f>_xlfn.IFNA(IF($D456=3,LOOKUP($F456,{0.1,0.2,0.3,0.4,0.5,0.6,0.7,0.8,0.9,1},{25,37,49,61,73,85,97,109,121,133}),""),"")</f>
        <v/>
      </c>
      <c r="Y456" s="132" t="str">
        <f>_xlfn.IFNA(IF($D456=4,LOOKUP($F456,{0.1,0.2,0.3,0.4,0.5,0.6,0.7,0.8,0.9,1},{26,38,50,62,74,86,98,110,122,134}),""),"")</f>
        <v/>
      </c>
      <c r="Z456" s="132" t="str">
        <f>_xlfn.IFNA(IF($D456=5,LOOKUP($F456,{0.1,0.2,0.3,0.4,0.5,0.6,0.7,0.8,0.9,1},{27,39,51,63,75,87,99,111,123,135}),""),"")</f>
        <v/>
      </c>
      <c r="AA456" s="132">
        <f t="shared" si="59"/>
        <v>0</v>
      </c>
      <c r="AB456" s="132" t="str">
        <f t="shared" si="60"/>
        <v>00</v>
      </c>
      <c r="AC456" s="82" t="e">
        <f>VLOOKUP(AB456,'AMI Ref'!T:U,2,FALSE)</f>
        <v>#N/A</v>
      </c>
      <c r="AD456" s="124"/>
      <c r="AE456" s="81" t="str">
        <f>_xlfn.IFNA(IF($D456=0,IF($J456="Not Paid by Tenant",0,INDEX('AMI Ref'!$K$5:$N$5,MATCH($J456,{"Oil","Gas","Electric - Other","ELECTRIC - HEAT PUMP"},0))),0),"")</f>
        <v/>
      </c>
      <c r="AF456" s="81">
        <f>_xlfn.IFNA(IF($D456=1,IF($J456="Not Paid by Tenant",0,INDEX('AMI Ref'!$K$6:$N$6,MATCH($J456,{"Oil","Gas","Electric - Other","ELECTRIC - HEAT PUMP"},0))),0),"")</f>
        <v>0</v>
      </c>
      <c r="AG456" s="81">
        <f>_xlfn.IFNA(IF($D456=2,IF($J456="Not Paid by Tenant",0,INDEX('AMI Ref'!$K$7:$N$7,MATCH($J456,{"Oil","Gas","Electric - Other","ELECTRIC - HEAT PUMP"},0))),0),"")</f>
        <v>0</v>
      </c>
      <c r="AH456" s="81">
        <f>_xlfn.IFNA(IF($D456=3,IF($J456="Not Paid by Tenant",0,INDEX('AMI Ref'!$K$8:$N$8,MATCH($J456,{"Oil","Gas","Electric - Other","ELECTRIC - HEAT PUMP"},0))),0),"")</f>
        <v>0</v>
      </c>
      <c r="AI456" s="81">
        <f>_xlfn.IFNA(IF($D456=4,IF($J456="Not Paid by Tenant",0,INDEX('AMI Ref'!$K$9:$N$9,MATCH($J456,{"Oil","Gas","Electric - Other","ELECTRIC - HEAT PUMP"},0))),0),"")</f>
        <v>0</v>
      </c>
      <c r="AJ456" s="81">
        <f>_xlfn.IFNA(IF($D456=5,IF($J456="Not Paid by Tenant",0,INDEX('AMI Ref'!$K$10:$N$10,MATCH($J456,{"Oil","Gas","Electric - Other","ELECTRIC - HEAT PUMP"},0))),0),"")</f>
        <v>0</v>
      </c>
      <c r="AK456" s="128"/>
      <c r="AL456" s="81" t="str">
        <f>_xlfn.IFNA(IF($D456=0,IF($K456="Not Paid by Tenant",0,INDEX('AMI Ref'!$O$5:$R$5,MATCH($K456,{"Oil","Gas","Electric - Other","Electric ccASHP - split"},0))),0),"")</f>
        <v/>
      </c>
      <c r="AM456" s="81">
        <f>_xlfn.IFNA(IF($D456=1,IF($K456="Not Paid by Tenant",0,INDEX('AMI Ref'!$O$6:$R$6,MATCH($K456,{"Oil","Gas","Electric - Other","Electric ccASHP - split"},0))),0),"")</f>
        <v>0</v>
      </c>
      <c r="AN456" s="81">
        <f>_xlfn.IFNA(IF($D456=2,IF($K456="Not Paid by Tenant",0,INDEX('AMI Ref'!$O$7:$R$7,MATCH($K456,{"Oil","Gas","Electric - Other","Electric ccASHP - split"},0))),0),"")</f>
        <v>0</v>
      </c>
      <c r="AO456" s="81">
        <f>_xlfn.IFNA(IF($D456=3,IF($K456="Not Paid by Tenant",0,INDEX('AMI Ref'!$O$8:$R$8,MATCH($K456,{"Oil","Gas","Electric - Other","Electric ccASHP - split"},0))),0),"")</f>
        <v>0</v>
      </c>
      <c r="AP456" s="81">
        <f>_xlfn.IFNA(IF($D456=4,IF($K456="Not Paid by Tenant",0,INDEX('AMI Ref'!$O$9:$R$9,MATCH($K456,{"Oil","Gas","Electric - Other","Electric ccASHP - split"},0))),0),"")</f>
        <v>0</v>
      </c>
      <c r="AQ456" s="81">
        <f>_xlfn.IFNA(IF($D456=5,IF($K456="Not Paid by Tenant",0,INDEX('AMI Ref'!$O$10:$R$10,MATCH($K456,{"Oil","Gas","Electric - Other","Electric ccASHP - split"},0))),0),"")</f>
        <v>0</v>
      </c>
      <c r="AR456" s="124">
        <f t="shared" si="61"/>
        <v>0</v>
      </c>
      <c r="AS456" s="123" t="e">
        <f t="shared" si="62"/>
        <v>#N/A</v>
      </c>
    </row>
    <row r="457" spans="1:45" ht="12.95" customHeight="1" x14ac:dyDescent="0.2">
      <c r="A457" s="130">
        <v>455</v>
      </c>
      <c r="B457" s="177">
        <f>IF(OR(COUNTIF($B$2:$B456,Input!$F473)&lt;1,COUNTIF($O$2:$O456,Input!$C473)&lt;1),Input!F473,0)</f>
        <v>0</v>
      </c>
      <c r="C457" s="177">
        <f>IF(OR(COUNTIF($B$2:$B456,Input!$F473)&lt;1,COUNTIF($O$2:$O456,Input!$C473)&lt;1),Input!G473,0)</f>
        <v>0</v>
      </c>
      <c r="D457" s="177">
        <f>IF(OR(COUNTIF($B$2:$B456,Input!$F473)&lt;1,COUNTIF($O$2:$O456,Input!$C473)&lt;1),Input!H473,0)</f>
        <v>0</v>
      </c>
      <c r="E457" s="177">
        <f>IF(OR(COUNTIF($B$2:$B456,Input!$F473)&lt;1,COUNTIF($O$2:$O456,Input!$C473)&lt;1),Input!I473,0)</f>
        <v>0</v>
      </c>
      <c r="F457" s="177">
        <f>IF(OR(COUNTIF($B$2:$B456,Input!$F473)&lt;1,COUNTIF($O$2:$O456,Input!$C473)&lt;1),Input!J473,0)</f>
        <v>0</v>
      </c>
      <c r="G457" s="177">
        <f>IF(OR(COUNTIF($B$2:$B456,Input!$F473)&lt;1,COUNTIF($O$2:$O456,Input!$C473)&lt;1),Input!K473,0)</f>
        <v>0</v>
      </c>
      <c r="H457" s="177">
        <f>IF(OR(COUNTIF($B$2:$B456,Input!$F473)&lt;1,COUNTIF($O$2:$O456,Input!$C473)&lt;1),Input!L473,0)</f>
        <v>0</v>
      </c>
      <c r="I457" s="177">
        <f>IF(OR(COUNTIF($B$2:$B456,Input!$F473)&lt;1,COUNTIF($O$2:$O456,Input!$C473)&lt;1),Input!M473,0)</f>
        <v>0</v>
      </c>
      <c r="J457" s="177">
        <f>IF(OR(COUNTIF($B$2:$B456,Input!$F473)&lt;1,COUNTIF($O$2:$O456,Input!$C473)&lt;1),Input!N473,0)</f>
        <v>0</v>
      </c>
      <c r="K457" s="177">
        <f>IF(OR(COUNTIF($B$2:$B456,Input!$F473)&lt;1,COUNTIF($O$2:$O456,Input!$C473)&lt;1),Input!O473,0)</f>
        <v>0</v>
      </c>
      <c r="L457" s="177">
        <f>IF(OR(COUNTIF($B$2:$B456,Input!$F473)&lt;1,COUNTIF($O$2:$O456,Input!$C473)&lt;1),Input!P473,0)</f>
        <v>0</v>
      </c>
      <c r="M457" s="129" t="str">
        <f t="shared" si="58"/>
        <v/>
      </c>
      <c r="N457" s="161">
        <f t="shared" si="64"/>
        <v>0</v>
      </c>
      <c r="O457" s="168">
        <f>Input!C473</f>
        <v>0</v>
      </c>
      <c r="P457" s="168"/>
      <c r="R457" s="131">
        <f t="shared" si="65"/>
        <v>0</v>
      </c>
      <c r="S457" s="133" t="str">
        <f t="shared" si="63"/>
        <v xml:space="preserve"> </v>
      </c>
      <c r="T457" s="133"/>
      <c r="U457" s="132" t="str">
        <f>_xlfn.IFNA(IF($D457=0,LOOKUP($F457,{0.1,0.2,0.3,0.4,0.5,0.6,0.7,0.8,0.9,1},{22,34,46,58,70,82,94,106,118,130}),""),"")</f>
        <v/>
      </c>
      <c r="V457" s="132" t="str">
        <f>_xlfn.IFNA(IF($D457=1,LOOKUP($F457,{0.1,0.2,0.3,0.4,0.5,0.6,0.7,0.8,0.9,1},{23,35,47,59,71,83,95,107,119,131}),""),"")</f>
        <v/>
      </c>
      <c r="W457" s="132" t="str">
        <f>_xlfn.IFNA(IF($D457=2,LOOKUP($F457,{0.1,0.2,0.3,0.4,0.5,0.6,0.7,0.8,0.9,1},{24,36,48,60,72,84,96,108,120,132}),""),"")</f>
        <v/>
      </c>
      <c r="X457" s="132" t="str">
        <f>_xlfn.IFNA(IF($D457=3,LOOKUP($F457,{0.1,0.2,0.3,0.4,0.5,0.6,0.7,0.8,0.9,1},{25,37,49,61,73,85,97,109,121,133}),""),"")</f>
        <v/>
      </c>
      <c r="Y457" s="132" t="str">
        <f>_xlfn.IFNA(IF($D457=4,LOOKUP($F457,{0.1,0.2,0.3,0.4,0.5,0.6,0.7,0.8,0.9,1},{26,38,50,62,74,86,98,110,122,134}),""),"")</f>
        <v/>
      </c>
      <c r="Z457" s="132" t="str">
        <f>_xlfn.IFNA(IF($D457=5,LOOKUP($F457,{0.1,0.2,0.3,0.4,0.5,0.6,0.7,0.8,0.9,1},{27,39,51,63,75,87,99,111,123,135}),""),"")</f>
        <v/>
      </c>
      <c r="AA457" s="132">
        <f t="shared" si="59"/>
        <v>0</v>
      </c>
      <c r="AB457" s="132" t="str">
        <f t="shared" si="60"/>
        <v>00</v>
      </c>
      <c r="AC457" s="82" t="e">
        <f>VLOOKUP(AB457,'AMI Ref'!T:U,2,FALSE)</f>
        <v>#N/A</v>
      </c>
      <c r="AD457" s="124"/>
      <c r="AE457" s="81" t="str">
        <f>_xlfn.IFNA(IF($D457=0,IF($J457="Not Paid by Tenant",0,INDEX('AMI Ref'!$K$5:$N$5,MATCH($J457,{"Oil","Gas","Electric - Other","ELECTRIC - HEAT PUMP"},0))),0),"")</f>
        <v/>
      </c>
      <c r="AF457" s="81">
        <f>_xlfn.IFNA(IF($D457=1,IF($J457="Not Paid by Tenant",0,INDEX('AMI Ref'!$K$6:$N$6,MATCH($J457,{"Oil","Gas","Electric - Other","ELECTRIC - HEAT PUMP"},0))),0),"")</f>
        <v>0</v>
      </c>
      <c r="AG457" s="81">
        <f>_xlfn.IFNA(IF($D457=2,IF($J457="Not Paid by Tenant",0,INDEX('AMI Ref'!$K$7:$N$7,MATCH($J457,{"Oil","Gas","Electric - Other","ELECTRIC - HEAT PUMP"},0))),0),"")</f>
        <v>0</v>
      </c>
      <c r="AH457" s="81">
        <f>_xlfn.IFNA(IF($D457=3,IF($J457="Not Paid by Tenant",0,INDEX('AMI Ref'!$K$8:$N$8,MATCH($J457,{"Oil","Gas","Electric - Other","ELECTRIC - HEAT PUMP"},0))),0),"")</f>
        <v>0</v>
      </c>
      <c r="AI457" s="81">
        <f>_xlfn.IFNA(IF($D457=4,IF($J457="Not Paid by Tenant",0,INDEX('AMI Ref'!$K$9:$N$9,MATCH($J457,{"Oil","Gas","Electric - Other","ELECTRIC - HEAT PUMP"},0))),0),"")</f>
        <v>0</v>
      </c>
      <c r="AJ457" s="81">
        <f>_xlfn.IFNA(IF($D457=5,IF($J457="Not Paid by Tenant",0,INDEX('AMI Ref'!$K$10:$N$10,MATCH($J457,{"Oil","Gas","Electric - Other","ELECTRIC - HEAT PUMP"},0))),0),"")</f>
        <v>0</v>
      </c>
      <c r="AK457" s="128"/>
      <c r="AL457" s="81" t="str">
        <f>_xlfn.IFNA(IF($D457=0,IF($K457="Not Paid by Tenant",0,INDEX('AMI Ref'!$O$5:$R$5,MATCH($K457,{"Oil","Gas","Electric - Other","Electric ccASHP - split"},0))),0),"")</f>
        <v/>
      </c>
      <c r="AM457" s="81">
        <f>_xlfn.IFNA(IF($D457=1,IF($K457="Not Paid by Tenant",0,INDEX('AMI Ref'!$O$6:$R$6,MATCH($K457,{"Oil","Gas","Electric - Other","Electric ccASHP - split"},0))),0),"")</f>
        <v>0</v>
      </c>
      <c r="AN457" s="81">
        <f>_xlfn.IFNA(IF($D457=2,IF($K457="Not Paid by Tenant",0,INDEX('AMI Ref'!$O$7:$R$7,MATCH($K457,{"Oil","Gas","Electric - Other","Electric ccASHP - split"},0))),0),"")</f>
        <v>0</v>
      </c>
      <c r="AO457" s="81">
        <f>_xlfn.IFNA(IF($D457=3,IF($K457="Not Paid by Tenant",0,INDEX('AMI Ref'!$O$8:$R$8,MATCH($K457,{"Oil","Gas","Electric - Other","Electric ccASHP - split"},0))),0),"")</f>
        <v>0</v>
      </c>
      <c r="AP457" s="81">
        <f>_xlfn.IFNA(IF($D457=4,IF($K457="Not Paid by Tenant",0,INDEX('AMI Ref'!$O$9:$R$9,MATCH($K457,{"Oil","Gas","Electric - Other","Electric ccASHP - split"},0))),0),"")</f>
        <v>0</v>
      </c>
      <c r="AQ457" s="81">
        <f>_xlfn.IFNA(IF($D457=5,IF($K457="Not Paid by Tenant",0,INDEX('AMI Ref'!$O$10:$R$10,MATCH($K457,{"Oil","Gas","Electric - Other","Electric ccASHP - split"},0))),0),"")</f>
        <v>0</v>
      </c>
      <c r="AR457" s="124">
        <f t="shared" si="61"/>
        <v>0</v>
      </c>
      <c r="AS457" s="123" t="e">
        <f t="shared" si="62"/>
        <v>#N/A</v>
      </c>
    </row>
    <row r="458" spans="1:45" ht="12.95" customHeight="1" x14ac:dyDescent="0.2">
      <c r="A458" s="130">
        <v>456</v>
      </c>
      <c r="B458" s="177">
        <f>IF(OR(COUNTIF($B$2:$B457,Input!$F474)&lt;1,COUNTIF($O$2:$O457,Input!$C474)&lt;1),Input!F474,0)</f>
        <v>0</v>
      </c>
      <c r="C458" s="177">
        <f>IF(OR(COUNTIF($B$2:$B457,Input!$F474)&lt;1,COUNTIF($O$2:$O457,Input!$C474)&lt;1),Input!G474,0)</f>
        <v>0</v>
      </c>
      <c r="D458" s="177">
        <f>IF(OR(COUNTIF($B$2:$B457,Input!$F474)&lt;1,COUNTIF($O$2:$O457,Input!$C474)&lt;1),Input!H474,0)</f>
        <v>0</v>
      </c>
      <c r="E458" s="177">
        <f>IF(OR(COUNTIF($B$2:$B457,Input!$F474)&lt;1,COUNTIF($O$2:$O457,Input!$C474)&lt;1),Input!I474,0)</f>
        <v>0</v>
      </c>
      <c r="F458" s="177">
        <f>IF(OR(COUNTIF($B$2:$B457,Input!$F474)&lt;1,COUNTIF($O$2:$O457,Input!$C474)&lt;1),Input!J474,0)</f>
        <v>0</v>
      </c>
      <c r="G458" s="177">
        <f>IF(OR(COUNTIF($B$2:$B457,Input!$F474)&lt;1,COUNTIF($O$2:$O457,Input!$C474)&lt;1),Input!K474,0)</f>
        <v>0</v>
      </c>
      <c r="H458" s="177">
        <f>IF(OR(COUNTIF($B$2:$B457,Input!$F474)&lt;1,COUNTIF($O$2:$O457,Input!$C474)&lt;1),Input!L474,0)</f>
        <v>0</v>
      </c>
      <c r="I458" s="177">
        <f>IF(OR(COUNTIF($B$2:$B457,Input!$F474)&lt;1,COUNTIF($O$2:$O457,Input!$C474)&lt;1),Input!M474,0)</f>
        <v>0</v>
      </c>
      <c r="J458" s="177">
        <f>IF(OR(COUNTIF($B$2:$B457,Input!$F474)&lt;1,COUNTIF($O$2:$O457,Input!$C474)&lt;1),Input!N474,0)</f>
        <v>0</v>
      </c>
      <c r="K458" s="177">
        <f>IF(OR(COUNTIF($B$2:$B457,Input!$F474)&lt;1,COUNTIF($O$2:$O457,Input!$C474)&lt;1),Input!O474,0)</f>
        <v>0</v>
      </c>
      <c r="L458" s="177">
        <f>IF(OR(COUNTIF($B$2:$B457,Input!$F474)&lt;1,COUNTIF($O$2:$O457,Input!$C474)&lt;1),Input!P474,0)</f>
        <v>0</v>
      </c>
      <c r="M458" s="129" t="str">
        <f t="shared" si="58"/>
        <v/>
      </c>
      <c r="N458" s="161">
        <f t="shared" si="64"/>
        <v>0</v>
      </c>
      <c r="O458" s="168">
        <f>Input!C474</f>
        <v>0</v>
      </c>
      <c r="P458" s="168"/>
      <c r="R458" s="131">
        <f t="shared" si="65"/>
        <v>0</v>
      </c>
      <c r="S458" s="133" t="str">
        <f t="shared" si="63"/>
        <v xml:space="preserve"> </v>
      </c>
      <c r="T458" s="133"/>
      <c r="U458" s="132" t="str">
        <f>_xlfn.IFNA(IF($D458=0,LOOKUP($F458,{0.1,0.2,0.3,0.4,0.5,0.6,0.7,0.8,0.9,1},{22,34,46,58,70,82,94,106,118,130}),""),"")</f>
        <v/>
      </c>
      <c r="V458" s="132" t="str">
        <f>_xlfn.IFNA(IF($D458=1,LOOKUP($F458,{0.1,0.2,0.3,0.4,0.5,0.6,0.7,0.8,0.9,1},{23,35,47,59,71,83,95,107,119,131}),""),"")</f>
        <v/>
      </c>
      <c r="W458" s="132" t="str">
        <f>_xlfn.IFNA(IF($D458=2,LOOKUP($F458,{0.1,0.2,0.3,0.4,0.5,0.6,0.7,0.8,0.9,1},{24,36,48,60,72,84,96,108,120,132}),""),"")</f>
        <v/>
      </c>
      <c r="X458" s="132" t="str">
        <f>_xlfn.IFNA(IF($D458=3,LOOKUP($F458,{0.1,0.2,0.3,0.4,0.5,0.6,0.7,0.8,0.9,1},{25,37,49,61,73,85,97,109,121,133}),""),"")</f>
        <v/>
      </c>
      <c r="Y458" s="132" t="str">
        <f>_xlfn.IFNA(IF($D458=4,LOOKUP($F458,{0.1,0.2,0.3,0.4,0.5,0.6,0.7,0.8,0.9,1},{26,38,50,62,74,86,98,110,122,134}),""),"")</f>
        <v/>
      </c>
      <c r="Z458" s="132" t="str">
        <f>_xlfn.IFNA(IF($D458=5,LOOKUP($F458,{0.1,0.2,0.3,0.4,0.5,0.6,0.7,0.8,0.9,1},{27,39,51,63,75,87,99,111,123,135}),""),"")</f>
        <v/>
      </c>
      <c r="AA458" s="132">
        <f t="shared" si="59"/>
        <v>0</v>
      </c>
      <c r="AB458" s="132" t="str">
        <f t="shared" si="60"/>
        <v>00</v>
      </c>
      <c r="AC458" s="82" t="e">
        <f>VLOOKUP(AB458,'AMI Ref'!T:U,2,FALSE)</f>
        <v>#N/A</v>
      </c>
      <c r="AD458" s="124"/>
      <c r="AE458" s="81" t="str">
        <f>_xlfn.IFNA(IF($D458=0,IF($J458="Not Paid by Tenant",0,INDEX('AMI Ref'!$K$5:$N$5,MATCH($J458,{"Oil","Gas","Electric - Other","ELECTRIC - HEAT PUMP"},0))),0),"")</f>
        <v/>
      </c>
      <c r="AF458" s="81">
        <f>_xlfn.IFNA(IF($D458=1,IF($J458="Not Paid by Tenant",0,INDEX('AMI Ref'!$K$6:$N$6,MATCH($J458,{"Oil","Gas","Electric - Other","ELECTRIC - HEAT PUMP"},0))),0),"")</f>
        <v>0</v>
      </c>
      <c r="AG458" s="81">
        <f>_xlfn.IFNA(IF($D458=2,IF($J458="Not Paid by Tenant",0,INDEX('AMI Ref'!$K$7:$N$7,MATCH($J458,{"Oil","Gas","Electric - Other","ELECTRIC - HEAT PUMP"},0))),0),"")</f>
        <v>0</v>
      </c>
      <c r="AH458" s="81">
        <f>_xlfn.IFNA(IF($D458=3,IF($J458="Not Paid by Tenant",0,INDEX('AMI Ref'!$K$8:$N$8,MATCH($J458,{"Oil","Gas","Electric - Other","ELECTRIC - HEAT PUMP"},0))),0),"")</f>
        <v>0</v>
      </c>
      <c r="AI458" s="81">
        <f>_xlfn.IFNA(IF($D458=4,IF($J458="Not Paid by Tenant",0,INDEX('AMI Ref'!$K$9:$N$9,MATCH($J458,{"Oil","Gas","Electric - Other","ELECTRIC - HEAT PUMP"},0))),0),"")</f>
        <v>0</v>
      </c>
      <c r="AJ458" s="81">
        <f>_xlfn.IFNA(IF($D458=5,IF($J458="Not Paid by Tenant",0,INDEX('AMI Ref'!$K$10:$N$10,MATCH($J458,{"Oil","Gas","Electric - Other","ELECTRIC - HEAT PUMP"},0))),0),"")</f>
        <v>0</v>
      </c>
      <c r="AK458" s="128"/>
      <c r="AL458" s="81" t="str">
        <f>_xlfn.IFNA(IF($D458=0,IF($K458="Not Paid by Tenant",0,INDEX('AMI Ref'!$O$5:$R$5,MATCH($K458,{"Oil","Gas","Electric - Other","Electric ccASHP - split"},0))),0),"")</f>
        <v/>
      </c>
      <c r="AM458" s="81">
        <f>_xlfn.IFNA(IF($D458=1,IF($K458="Not Paid by Tenant",0,INDEX('AMI Ref'!$O$6:$R$6,MATCH($K458,{"Oil","Gas","Electric - Other","Electric ccASHP - split"},0))),0),"")</f>
        <v>0</v>
      </c>
      <c r="AN458" s="81">
        <f>_xlfn.IFNA(IF($D458=2,IF($K458="Not Paid by Tenant",0,INDEX('AMI Ref'!$O$7:$R$7,MATCH($K458,{"Oil","Gas","Electric - Other","Electric ccASHP - split"},0))),0),"")</f>
        <v>0</v>
      </c>
      <c r="AO458" s="81">
        <f>_xlfn.IFNA(IF($D458=3,IF($K458="Not Paid by Tenant",0,INDEX('AMI Ref'!$O$8:$R$8,MATCH($K458,{"Oil","Gas","Electric - Other","Electric ccASHP - split"},0))),0),"")</f>
        <v>0</v>
      </c>
      <c r="AP458" s="81">
        <f>_xlfn.IFNA(IF($D458=4,IF($K458="Not Paid by Tenant",0,INDEX('AMI Ref'!$O$9:$R$9,MATCH($K458,{"Oil","Gas","Electric - Other","Electric ccASHP - split"},0))),0),"")</f>
        <v>0</v>
      </c>
      <c r="AQ458" s="81">
        <f>_xlfn.IFNA(IF($D458=5,IF($K458="Not Paid by Tenant",0,INDEX('AMI Ref'!$O$10:$R$10,MATCH($K458,{"Oil","Gas","Electric - Other","Electric ccASHP - split"},0))),0),"")</f>
        <v>0</v>
      </c>
      <c r="AR458" s="124">
        <f t="shared" si="61"/>
        <v>0</v>
      </c>
      <c r="AS458" s="123" t="e">
        <f t="shared" si="62"/>
        <v>#N/A</v>
      </c>
    </row>
    <row r="459" spans="1:45" ht="12.95" customHeight="1" x14ac:dyDescent="0.2">
      <c r="A459" s="130">
        <v>457</v>
      </c>
      <c r="B459" s="177">
        <f>IF(OR(COUNTIF($B$2:$B458,Input!$F475)&lt;1,COUNTIF($O$2:$O458,Input!$C475)&lt;1),Input!F475,0)</f>
        <v>0</v>
      </c>
      <c r="C459" s="177">
        <f>IF(OR(COUNTIF($B$2:$B458,Input!$F475)&lt;1,COUNTIF($O$2:$O458,Input!$C475)&lt;1),Input!G475,0)</f>
        <v>0</v>
      </c>
      <c r="D459" s="177">
        <f>IF(OR(COUNTIF($B$2:$B458,Input!$F475)&lt;1,COUNTIF($O$2:$O458,Input!$C475)&lt;1),Input!H475,0)</f>
        <v>0</v>
      </c>
      <c r="E459" s="177">
        <f>IF(OR(COUNTIF($B$2:$B458,Input!$F475)&lt;1,COUNTIF($O$2:$O458,Input!$C475)&lt;1),Input!I475,0)</f>
        <v>0</v>
      </c>
      <c r="F459" s="177">
        <f>IF(OR(COUNTIF($B$2:$B458,Input!$F475)&lt;1,COUNTIF($O$2:$O458,Input!$C475)&lt;1),Input!J475,0)</f>
        <v>0</v>
      </c>
      <c r="G459" s="177">
        <f>IF(OR(COUNTIF($B$2:$B458,Input!$F475)&lt;1,COUNTIF($O$2:$O458,Input!$C475)&lt;1),Input!K475,0)</f>
        <v>0</v>
      </c>
      <c r="H459" s="177">
        <f>IF(OR(COUNTIF($B$2:$B458,Input!$F475)&lt;1,COUNTIF($O$2:$O458,Input!$C475)&lt;1),Input!L475,0)</f>
        <v>0</v>
      </c>
      <c r="I459" s="177">
        <f>IF(OR(COUNTIF($B$2:$B458,Input!$F475)&lt;1,COUNTIF($O$2:$O458,Input!$C475)&lt;1),Input!M475,0)</f>
        <v>0</v>
      </c>
      <c r="J459" s="177">
        <f>IF(OR(COUNTIF($B$2:$B458,Input!$F475)&lt;1,COUNTIF($O$2:$O458,Input!$C475)&lt;1),Input!N475,0)</f>
        <v>0</v>
      </c>
      <c r="K459" s="177">
        <f>IF(OR(COUNTIF($B$2:$B458,Input!$F475)&lt;1,COUNTIF($O$2:$O458,Input!$C475)&lt;1),Input!O475,0)</f>
        <v>0</v>
      </c>
      <c r="L459" s="177">
        <f>IF(OR(COUNTIF($B$2:$B458,Input!$F475)&lt;1,COUNTIF($O$2:$O458,Input!$C475)&lt;1),Input!P475,0)</f>
        <v>0</v>
      </c>
      <c r="M459" s="129" t="str">
        <f t="shared" si="58"/>
        <v/>
      </c>
      <c r="N459" s="161">
        <f t="shared" si="64"/>
        <v>0</v>
      </c>
      <c r="O459" s="168">
        <f>Input!C475</f>
        <v>0</v>
      </c>
      <c r="P459" s="168"/>
      <c r="R459" s="131">
        <f t="shared" si="65"/>
        <v>0</v>
      </c>
      <c r="S459" s="133" t="str">
        <f t="shared" si="63"/>
        <v xml:space="preserve"> </v>
      </c>
      <c r="T459" s="133"/>
      <c r="U459" s="132" t="str">
        <f>_xlfn.IFNA(IF($D459=0,LOOKUP($F459,{0.1,0.2,0.3,0.4,0.5,0.6,0.7,0.8,0.9,1},{22,34,46,58,70,82,94,106,118,130}),""),"")</f>
        <v/>
      </c>
      <c r="V459" s="132" t="str">
        <f>_xlfn.IFNA(IF($D459=1,LOOKUP($F459,{0.1,0.2,0.3,0.4,0.5,0.6,0.7,0.8,0.9,1},{23,35,47,59,71,83,95,107,119,131}),""),"")</f>
        <v/>
      </c>
      <c r="W459" s="132" t="str">
        <f>_xlfn.IFNA(IF($D459=2,LOOKUP($F459,{0.1,0.2,0.3,0.4,0.5,0.6,0.7,0.8,0.9,1},{24,36,48,60,72,84,96,108,120,132}),""),"")</f>
        <v/>
      </c>
      <c r="X459" s="132" t="str">
        <f>_xlfn.IFNA(IF($D459=3,LOOKUP($F459,{0.1,0.2,0.3,0.4,0.5,0.6,0.7,0.8,0.9,1},{25,37,49,61,73,85,97,109,121,133}),""),"")</f>
        <v/>
      </c>
      <c r="Y459" s="132" t="str">
        <f>_xlfn.IFNA(IF($D459=4,LOOKUP($F459,{0.1,0.2,0.3,0.4,0.5,0.6,0.7,0.8,0.9,1},{26,38,50,62,74,86,98,110,122,134}),""),"")</f>
        <v/>
      </c>
      <c r="Z459" s="132" t="str">
        <f>_xlfn.IFNA(IF($D459=5,LOOKUP($F459,{0.1,0.2,0.3,0.4,0.5,0.6,0.7,0.8,0.9,1},{27,39,51,63,75,87,99,111,123,135}),""),"")</f>
        <v/>
      </c>
      <c r="AA459" s="132">
        <f t="shared" si="59"/>
        <v>0</v>
      </c>
      <c r="AB459" s="132" t="str">
        <f t="shared" si="60"/>
        <v>00</v>
      </c>
      <c r="AC459" s="82" t="e">
        <f>VLOOKUP(AB459,'AMI Ref'!T:U,2,FALSE)</f>
        <v>#N/A</v>
      </c>
      <c r="AD459" s="124"/>
      <c r="AE459" s="81" t="str">
        <f>_xlfn.IFNA(IF($D459=0,IF($J459="Not Paid by Tenant",0,INDEX('AMI Ref'!$K$5:$N$5,MATCH($J459,{"Oil","Gas","Electric - Other","ELECTRIC - HEAT PUMP"},0))),0),"")</f>
        <v/>
      </c>
      <c r="AF459" s="81">
        <f>_xlfn.IFNA(IF($D459=1,IF($J459="Not Paid by Tenant",0,INDEX('AMI Ref'!$K$6:$N$6,MATCH($J459,{"Oil","Gas","Electric - Other","ELECTRIC - HEAT PUMP"},0))),0),"")</f>
        <v>0</v>
      </c>
      <c r="AG459" s="81">
        <f>_xlfn.IFNA(IF($D459=2,IF($J459="Not Paid by Tenant",0,INDEX('AMI Ref'!$K$7:$N$7,MATCH($J459,{"Oil","Gas","Electric - Other","ELECTRIC - HEAT PUMP"},0))),0),"")</f>
        <v>0</v>
      </c>
      <c r="AH459" s="81">
        <f>_xlfn.IFNA(IF($D459=3,IF($J459="Not Paid by Tenant",0,INDEX('AMI Ref'!$K$8:$N$8,MATCH($J459,{"Oil","Gas","Electric - Other","ELECTRIC - HEAT PUMP"},0))),0),"")</f>
        <v>0</v>
      </c>
      <c r="AI459" s="81">
        <f>_xlfn.IFNA(IF($D459=4,IF($J459="Not Paid by Tenant",0,INDEX('AMI Ref'!$K$9:$N$9,MATCH($J459,{"Oil","Gas","Electric - Other","ELECTRIC - HEAT PUMP"},0))),0),"")</f>
        <v>0</v>
      </c>
      <c r="AJ459" s="81">
        <f>_xlfn.IFNA(IF($D459=5,IF($J459="Not Paid by Tenant",0,INDEX('AMI Ref'!$K$10:$N$10,MATCH($J459,{"Oil","Gas","Electric - Other","ELECTRIC - HEAT PUMP"},0))),0),"")</f>
        <v>0</v>
      </c>
      <c r="AK459" s="128"/>
      <c r="AL459" s="81" t="str">
        <f>_xlfn.IFNA(IF($D459=0,IF($K459="Not Paid by Tenant",0,INDEX('AMI Ref'!$O$5:$R$5,MATCH($K459,{"Oil","Gas","Electric - Other","Electric ccASHP - split"},0))),0),"")</f>
        <v/>
      </c>
      <c r="AM459" s="81">
        <f>_xlfn.IFNA(IF($D459=1,IF($K459="Not Paid by Tenant",0,INDEX('AMI Ref'!$O$6:$R$6,MATCH($K459,{"Oil","Gas","Electric - Other","Electric ccASHP - split"},0))),0),"")</f>
        <v>0</v>
      </c>
      <c r="AN459" s="81">
        <f>_xlfn.IFNA(IF($D459=2,IF($K459="Not Paid by Tenant",0,INDEX('AMI Ref'!$O$7:$R$7,MATCH($K459,{"Oil","Gas","Electric - Other","Electric ccASHP - split"},0))),0),"")</f>
        <v>0</v>
      </c>
      <c r="AO459" s="81">
        <f>_xlfn.IFNA(IF($D459=3,IF($K459="Not Paid by Tenant",0,INDEX('AMI Ref'!$O$8:$R$8,MATCH($K459,{"Oil","Gas","Electric - Other","Electric ccASHP - split"},0))),0),"")</f>
        <v>0</v>
      </c>
      <c r="AP459" s="81">
        <f>_xlfn.IFNA(IF($D459=4,IF($K459="Not Paid by Tenant",0,INDEX('AMI Ref'!$O$9:$R$9,MATCH($K459,{"Oil","Gas","Electric - Other","Electric ccASHP - split"},0))),0),"")</f>
        <v>0</v>
      </c>
      <c r="AQ459" s="81">
        <f>_xlfn.IFNA(IF($D459=5,IF($K459="Not Paid by Tenant",0,INDEX('AMI Ref'!$O$10:$R$10,MATCH($K459,{"Oil","Gas","Electric - Other","Electric ccASHP - split"},0))),0),"")</f>
        <v>0</v>
      </c>
      <c r="AR459" s="124">
        <f t="shared" si="61"/>
        <v>0</v>
      </c>
      <c r="AS459" s="123" t="e">
        <f t="shared" si="62"/>
        <v>#N/A</v>
      </c>
    </row>
    <row r="460" spans="1:45" ht="12.95" customHeight="1" x14ac:dyDescent="0.2">
      <c r="A460" s="130">
        <v>458</v>
      </c>
      <c r="B460" s="177">
        <f>IF(OR(COUNTIF($B$2:$B459,Input!$F476)&lt;1,COUNTIF($O$2:$O459,Input!$C476)&lt;1),Input!F476,0)</f>
        <v>0</v>
      </c>
      <c r="C460" s="177">
        <f>IF(OR(COUNTIF($B$2:$B459,Input!$F476)&lt;1,COUNTIF($O$2:$O459,Input!$C476)&lt;1),Input!G476,0)</f>
        <v>0</v>
      </c>
      <c r="D460" s="177">
        <f>IF(OR(COUNTIF($B$2:$B459,Input!$F476)&lt;1,COUNTIF($O$2:$O459,Input!$C476)&lt;1),Input!H476,0)</f>
        <v>0</v>
      </c>
      <c r="E460" s="177">
        <f>IF(OR(COUNTIF($B$2:$B459,Input!$F476)&lt;1,COUNTIF($O$2:$O459,Input!$C476)&lt;1),Input!I476,0)</f>
        <v>0</v>
      </c>
      <c r="F460" s="177">
        <f>IF(OR(COUNTIF($B$2:$B459,Input!$F476)&lt;1,COUNTIF($O$2:$O459,Input!$C476)&lt;1),Input!J476,0)</f>
        <v>0</v>
      </c>
      <c r="G460" s="177">
        <f>IF(OR(COUNTIF($B$2:$B459,Input!$F476)&lt;1,COUNTIF($O$2:$O459,Input!$C476)&lt;1),Input!K476,0)</f>
        <v>0</v>
      </c>
      <c r="H460" s="177">
        <f>IF(OR(COUNTIF($B$2:$B459,Input!$F476)&lt;1,COUNTIF($O$2:$O459,Input!$C476)&lt;1),Input!L476,0)</f>
        <v>0</v>
      </c>
      <c r="I460" s="177">
        <f>IF(OR(COUNTIF($B$2:$B459,Input!$F476)&lt;1,COUNTIF($O$2:$O459,Input!$C476)&lt;1),Input!M476,0)</f>
        <v>0</v>
      </c>
      <c r="J460" s="177">
        <f>IF(OR(COUNTIF($B$2:$B459,Input!$F476)&lt;1,COUNTIF($O$2:$O459,Input!$C476)&lt;1),Input!N476,0)</f>
        <v>0</v>
      </c>
      <c r="K460" s="177">
        <f>IF(OR(COUNTIF($B$2:$B459,Input!$F476)&lt;1,COUNTIF($O$2:$O459,Input!$C476)&lt;1),Input!O476,0)</f>
        <v>0</v>
      </c>
      <c r="L460" s="177">
        <f>IF(OR(COUNTIF($B$2:$B459,Input!$F476)&lt;1,COUNTIF($O$2:$O459,Input!$C476)&lt;1),Input!P476,0)</f>
        <v>0</v>
      </c>
      <c r="M460" s="129" t="str">
        <f t="shared" si="58"/>
        <v/>
      </c>
      <c r="N460" s="161">
        <f t="shared" si="64"/>
        <v>0</v>
      </c>
      <c r="O460" s="168">
        <f>Input!C476</f>
        <v>0</v>
      </c>
      <c r="P460" s="168"/>
      <c r="R460" s="131">
        <f t="shared" si="65"/>
        <v>0</v>
      </c>
      <c r="S460" s="133" t="str">
        <f t="shared" si="63"/>
        <v xml:space="preserve"> </v>
      </c>
      <c r="T460" s="133"/>
      <c r="U460" s="132" t="str">
        <f>_xlfn.IFNA(IF($D460=0,LOOKUP($F460,{0.1,0.2,0.3,0.4,0.5,0.6,0.7,0.8,0.9,1},{22,34,46,58,70,82,94,106,118,130}),""),"")</f>
        <v/>
      </c>
      <c r="V460" s="132" t="str">
        <f>_xlfn.IFNA(IF($D460=1,LOOKUP($F460,{0.1,0.2,0.3,0.4,0.5,0.6,0.7,0.8,0.9,1},{23,35,47,59,71,83,95,107,119,131}),""),"")</f>
        <v/>
      </c>
      <c r="W460" s="132" t="str">
        <f>_xlfn.IFNA(IF($D460=2,LOOKUP($F460,{0.1,0.2,0.3,0.4,0.5,0.6,0.7,0.8,0.9,1},{24,36,48,60,72,84,96,108,120,132}),""),"")</f>
        <v/>
      </c>
      <c r="X460" s="132" t="str">
        <f>_xlfn.IFNA(IF($D460=3,LOOKUP($F460,{0.1,0.2,0.3,0.4,0.5,0.6,0.7,0.8,0.9,1},{25,37,49,61,73,85,97,109,121,133}),""),"")</f>
        <v/>
      </c>
      <c r="Y460" s="132" t="str">
        <f>_xlfn.IFNA(IF($D460=4,LOOKUP($F460,{0.1,0.2,0.3,0.4,0.5,0.6,0.7,0.8,0.9,1},{26,38,50,62,74,86,98,110,122,134}),""),"")</f>
        <v/>
      </c>
      <c r="Z460" s="132" t="str">
        <f>_xlfn.IFNA(IF($D460=5,LOOKUP($F460,{0.1,0.2,0.3,0.4,0.5,0.6,0.7,0.8,0.9,1},{27,39,51,63,75,87,99,111,123,135}),""),"")</f>
        <v/>
      </c>
      <c r="AA460" s="132">
        <f t="shared" si="59"/>
        <v>0</v>
      </c>
      <c r="AB460" s="132" t="str">
        <f t="shared" si="60"/>
        <v>00</v>
      </c>
      <c r="AC460" s="82" t="e">
        <f>VLOOKUP(AB460,'AMI Ref'!T:U,2,FALSE)</f>
        <v>#N/A</v>
      </c>
      <c r="AD460" s="124"/>
      <c r="AE460" s="81" t="str">
        <f>_xlfn.IFNA(IF($D460=0,IF($J460="Not Paid by Tenant",0,INDEX('AMI Ref'!$K$5:$N$5,MATCH($J460,{"Oil","Gas","Electric - Other","ELECTRIC - HEAT PUMP"},0))),0),"")</f>
        <v/>
      </c>
      <c r="AF460" s="81">
        <f>_xlfn.IFNA(IF($D460=1,IF($J460="Not Paid by Tenant",0,INDEX('AMI Ref'!$K$6:$N$6,MATCH($J460,{"Oil","Gas","Electric - Other","ELECTRIC - HEAT PUMP"},0))),0),"")</f>
        <v>0</v>
      </c>
      <c r="AG460" s="81">
        <f>_xlfn.IFNA(IF($D460=2,IF($J460="Not Paid by Tenant",0,INDEX('AMI Ref'!$K$7:$N$7,MATCH($J460,{"Oil","Gas","Electric - Other","ELECTRIC - HEAT PUMP"},0))),0),"")</f>
        <v>0</v>
      </c>
      <c r="AH460" s="81">
        <f>_xlfn.IFNA(IF($D460=3,IF($J460="Not Paid by Tenant",0,INDEX('AMI Ref'!$K$8:$N$8,MATCH($J460,{"Oil","Gas","Electric - Other","ELECTRIC - HEAT PUMP"},0))),0),"")</f>
        <v>0</v>
      </c>
      <c r="AI460" s="81">
        <f>_xlfn.IFNA(IF($D460=4,IF($J460="Not Paid by Tenant",0,INDEX('AMI Ref'!$K$9:$N$9,MATCH($J460,{"Oil","Gas","Electric - Other","ELECTRIC - HEAT PUMP"},0))),0),"")</f>
        <v>0</v>
      </c>
      <c r="AJ460" s="81">
        <f>_xlfn.IFNA(IF($D460=5,IF($J460="Not Paid by Tenant",0,INDEX('AMI Ref'!$K$10:$N$10,MATCH($J460,{"Oil","Gas","Electric - Other","ELECTRIC - HEAT PUMP"},0))),0),"")</f>
        <v>0</v>
      </c>
      <c r="AK460" s="128"/>
      <c r="AL460" s="81" t="str">
        <f>_xlfn.IFNA(IF($D460=0,IF($K460="Not Paid by Tenant",0,INDEX('AMI Ref'!$O$5:$R$5,MATCH($K460,{"Oil","Gas","Electric - Other","Electric ccASHP - split"},0))),0),"")</f>
        <v/>
      </c>
      <c r="AM460" s="81">
        <f>_xlfn.IFNA(IF($D460=1,IF($K460="Not Paid by Tenant",0,INDEX('AMI Ref'!$O$6:$R$6,MATCH($K460,{"Oil","Gas","Electric - Other","Electric ccASHP - split"},0))),0),"")</f>
        <v>0</v>
      </c>
      <c r="AN460" s="81">
        <f>_xlfn.IFNA(IF($D460=2,IF($K460="Not Paid by Tenant",0,INDEX('AMI Ref'!$O$7:$R$7,MATCH($K460,{"Oil","Gas","Electric - Other","Electric ccASHP - split"},0))),0),"")</f>
        <v>0</v>
      </c>
      <c r="AO460" s="81">
        <f>_xlfn.IFNA(IF($D460=3,IF($K460="Not Paid by Tenant",0,INDEX('AMI Ref'!$O$8:$R$8,MATCH($K460,{"Oil","Gas","Electric - Other","Electric ccASHP - split"},0))),0),"")</f>
        <v>0</v>
      </c>
      <c r="AP460" s="81">
        <f>_xlfn.IFNA(IF($D460=4,IF($K460="Not Paid by Tenant",0,INDEX('AMI Ref'!$O$9:$R$9,MATCH($K460,{"Oil","Gas","Electric - Other","Electric ccASHP - split"},0))),0),"")</f>
        <v>0</v>
      </c>
      <c r="AQ460" s="81">
        <f>_xlfn.IFNA(IF($D460=5,IF($K460="Not Paid by Tenant",0,INDEX('AMI Ref'!$O$10:$R$10,MATCH($K460,{"Oil","Gas","Electric - Other","Electric ccASHP - split"},0))),0),"")</f>
        <v>0</v>
      </c>
      <c r="AR460" s="124">
        <f t="shared" si="61"/>
        <v>0</v>
      </c>
      <c r="AS460" s="123" t="e">
        <f t="shared" si="62"/>
        <v>#N/A</v>
      </c>
    </row>
    <row r="461" spans="1:45" ht="12.95" customHeight="1" x14ac:dyDescent="0.2">
      <c r="A461" s="130">
        <v>459</v>
      </c>
      <c r="B461" s="177">
        <f>IF(OR(COUNTIF($B$2:$B460,Input!$F477)&lt;1,COUNTIF($O$2:$O460,Input!$C477)&lt;1),Input!F477,0)</f>
        <v>0</v>
      </c>
      <c r="C461" s="177">
        <f>IF(OR(COUNTIF($B$2:$B460,Input!$F477)&lt;1,COUNTIF($O$2:$O460,Input!$C477)&lt;1),Input!G477,0)</f>
        <v>0</v>
      </c>
      <c r="D461" s="177">
        <f>IF(OR(COUNTIF($B$2:$B460,Input!$F477)&lt;1,COUNTIF($O$2:$O460,Input!$C477)&lt;1),Input!H477,0)</f>
        <v>0</v>
      </c>
      <c r="E461" s="177">
        <f>IF(OR(COUNTIF($B$2:$B460,Input!$F477)&lt;1,COUNTIF($O$2:$O460,Input!$C477)&lt;1),Input!I477,0)</f>
        <v>0</v>
      </c>
      <c r="F461" s="177">
        <f>IF(OR(COUNTIF($B$2:$B460,Input!$F477)&lt;1,COUNTIF($O$2:$O460,Input!$C477)&lt;1),Input!J477,0)</f>
        <v>0</v>
      </c>
      <c r="G461" s="177">
        <f>IF(OR(COUNTIF($B$2:$B460,Input!$F477)&lt;1,COUNTIF($O$2:$O460,Input!$C477)&lt;1),Input!K477,0)</f>
        <v>0</v>
      </c>
      <c r="H461" s="177">
        <f>IF(OR(COUNTIF($B$2:$B460,Input!$F477)&lt;1,COUNTIF($O$2:$O460,Input!$C477)&lt;1),Input!L477,0)</f>
        <v>0</v>
      </c>
      <c r="I461" s="177">
        <f>IF(OR(COUNTIF($B$2:$B460,Input!$F477)&lt;1,COUNTIF($O$2:$O460,Input!$C477)&lt;1),Input!M477,0)</f>
        <v>0</v>
      </c>
      <c r="J461" s="177">
        <f>IF(OR(COUNTIF($B$2:$B460,Input!$F477)&lt;1,COUNTIF($O$2:$O460,Input!$C477)&lt;1),Input!N477,0)</f>
        <v>0</v>
      </c>
      <c r="K461" s="177">
        <f>IF(OR(COUNTIF($B$2:$B460,Input!$F477)&lt;1,COUNTIF($O$2:$O460,Input!$C477)&lt;1),Input!O477,0)</f>
        <v>0</v>
      </c>
      <c r="L461" s="177">
        <f>IF(OR(COUNTIF($B$2:$B460,Input!$F477)&lt;1,COUNTIF($O$2:$O460,Input!$C477)&lt;1),Input!P477,0)</f>
        <v>0</v>
      </c>
      <c r="M461" s="129" t="str">
        <f t="shared" si="58"/>
        <v/>
      </c>
      <c r="N461" s="161">
        <f t="shared" si="64"/>
        <v>0</v>
      </c>
      <c r="O461" s="168">
        <f>Input!C477</f>
        <v>0</v>
      </c>
      <c r="P461" s="168"/>
      <c r="R461" s="131">
        <f t="shared" si="65"/>
        <v>0</v>
      </c>
      <c r="S461" s="133" t="str">
        <f t="shared" si="63"/>
        <v xml:space="preserve"> </v>
      </c>
      <c r="T461" s="133"/>
      <c r="U461" s="132" t="str">
        <f>_xlfn.IFNA(IF($D461=0,LOOKUP($F461,{0.1,0.2,0.3,0.4,0.5,0.6,0.7,0.8,0.9,1},{22,34,46,58,70,82,94,106,118,130}),""),"")</f>
        <v/>
      </c>
      <c r="V461" s="132" t="str">
        <f>_xlfn.IFNA(IF($D461=1,LOOKUP($F461,{0.1,0.2,0.3,0.4,0.5,0.6,0.7,0.8,0.9,1},{23,35,47,59,71,83,95,107,119,131}),""),"")</f>
        <v/>
      </c>
      <c r="W461" s="132" t="str">
        <f>_xlfn.IFNA(IF($D461=2,LOOKUP($F461,{0.1,0.2,0.3,0.4,0.5,0.6,0.7,0.8,0.9,1},{24,36,48,60,72,84,96,108,120,132}),""),"")</f>
        <v/>
      </c>
      <c r="X461" s="132" t="str">
        <f>_xlfn.IFNA(IF($D461=3,LOOKUP($F461,{0.1,0.2,0.3,0.4,0.5,0.6,0.7,0.8,0.9,1},{25,37,49,61,73,85,97,109,121,133}),""),"")</f>
        <v/>
      </c>
      <c r="Y461" s="132" t="str">
        <f>_xlfn.IFNA(IF($D461=4,LOOKUP($F461,{0.1,0.2,0.3,0.4,0.5,0.6,0.7,0.8,0.9,1},{26,38,50,62,74,86,98,110,122,134}),""),"")</f>
        <v/>
      </c>
      <c r="Z461" s="132" t="str">
        <f>_xlfn.IFNA(IF($D461=5,LOOKUP($F461,{0.1,0.2,0.3,0.4,0.5,0.6,0.7,0.8,0.9,1},{27,39,51,63,75,87,99,111,123,135}),""),"")</f>
        <v/>
      </c>
      <c r="AA461" s="132">
        <f t="shared" si="59"/>
        <v>0</v>
      </c>
      <c r="AB461" s="132" t="str">
        <f t="shared" si="60"/>
        <v>00</v>
      </c>
      <c r="AC461" s="82" t="e">
        <f>VLOOKUP(AB461,'AMI Ref'!T:U,2,FALSE)</f>
        <v>#N/A</v>
      </c>
      <c r="AD461" s="124"/>
      <c r="AE461" s="81" t="str">
        <f>_xlfn.IFNA(IF($D461=0,IF($J461="Not Paid by Tenant",0,INDEX('AMI Ref'!$K$5:$N$5,MATCH($J461,{"Oil","Gas","Electric - Other","ELECTRIC - HEAT PUMP"},0))),0),"")</f>
        <v/>
      </c>
      <c r="AF461" s="81">
        <f>_xlfn.IFNA(IF($D461=1,IF($J461="Not Paid by Tenant",0,INDEX('AMI Ref'!$K$6:$N$6,MATCH($J461,{"Oil","Gas","Electric - Other","ELECTRIC - HEAT PUMP"},0))),0),"")</f>
        <v>0</v>
      </c>
      <c r="AG461" s="81">
        <f>_xlfn.IFNA(IF($D461=2,IF($J461="Not Paid by Tenant",0,INDEX('AMI Ref'!$K$7:$N$7,MATCH($J461,{"Oil","Gas","Electric - Other","ELECTRIC - HEAT PUMP"},0))),0),"")</f>
        <v>0</v>
      </c>
      <c r="AH461" s="81">
        <f>_xlfn.IFNA(IF($D461=3,IF($J461="Not Paid by Tenant",0,INDEX('AMI Ref'!$K$8:$N$8,MATCH($J461,{"Oil","Gas","Electric - Other","ELECTRIC - HEAT PUMP"},0))),0),"")</f>
        <v>0</v>
      </c>
      <c r="AI461" s="81">
        <f>_xlfn.IFNA(IF($D461=4,IF($J461="Not Paid by Tenant",0,INDEX('AMI Ref'!$K$9:$N$9,MATCH($J461,{"Oil","Gas","Electric - Other","ELECTRIC - HEAT PUMP"},0))),0),"")</f>
        <v>0</v>
      </c>
      <c r="AJ461" s="81">
        <f>_xlfn.IFNA(IF($D461=5,IF($J461="Not Paid by Tenant",0,INDEX('AMI Ref'!$K$10:$N$10,MATCH($J461,{"Oil","Gas","Electric - Other","ELECTRIC - HEAT PUMP"},0))),0),"")</f>
        <v>0</v>
      </c>
      <c r="AK461" s="128"/>
      <c r="AL461" s="81" t="str">
        <f>_xlfn.IFNA(IF($D461=0,IF($K461="Not Paid by Tenant",0,INDEX('AMI Ref'!$O$5:$R$5,MATCH($K461,{"Oil","Gas","Electric - Other","Electric ccASHP - split"},0))),0),"")</f>
        <v/>
      </c>
      <c r="AM461" s="81">
        <f>_xlfn.IFNA(IF($D461=1,IF($K461="Not Paid by Tenant",0,INDEX('AMI Ref'!$O$6:$R$6,MATCH($K461,{"Oil","Gas","Electric - Other","Electric ccASHP - split"},0))),0),"")</f>
        <v>0</v>
      </c>
      <c r="AN461" s="81">
        <f>_xlfn.IFNA(IF($D461=2,IF($K461="Not Paid by Tenant",0,INDEX('AMI Ref'!$O$7:$R$7,MATCH($K461,{"Oil","Gas","Electric - Other","Electric ccASHP - split"},0))),0),"")</f>
        <v>0</v>
      </c>
      <c r="AO461" s="81">
        <f>_xlfn.IFNA(IF($D461=3,IF($K461="Not Paid by Tenant",0,INDEX('AMI Ref'!$O$8:$R$8,MATCH($K461,{"Oil","Gas","Electric - Other","Electric ccASHP - split"},0))),0),"")</f>
        <v>0</v>
      </c>
      <c r="AP461" s="81">
        <f>_xlfn.IFNA(IF($D461=4,IF($K461="Not Paid by Tenant",0,INDEX('AMI Ref'!$O$9:$R$9,MATCH($K461,{"Oil","Gas","Electric - Other","Electric ccASHP - split"},0))),0),"")</f>
        <v>0</v>
      </c>
      <c r="AQ461" s="81">
        <f>_xlfn.IFNA(IF($D461=5,IF($K461="Not Paid by Tenant",0,INDEX('AMI Ref'!$O$10:$R$10,MATCH($K461,{"Oil","Gas","Electric - Other","Electric ccASHP - split"},0))),0),"")</f>
        <v>0</v>
      </c>
      <c r="AR461" s="124">
        <f t="shared" si="61"/>
        <v>0</v>
      </c>
      <c r="AS461" s="123" t="e">
        <f t="shared" si="62"/>
        <v>#N/A</v>
      </c>
    </row>
    <row r="462" spans="1:45" ht="12.95" customHeight="1" x14ac:dyDescent="0.2">
      <c r="A462" s="130">
        <v>460</v>
      </c>
      <c r="B462" s="177">
        <f>IF(OR(COUNTIF($B$2:$B461,Input!$F478)&lt;1,COUNTIF($O$2:$O461,Input!$C478)&lt;1),Input!F478,0)</f>
        <v>0</v>
      </c>
      <c r="C462" s="177">
        <f>IF(OR(COUNTIF($B$2:$B461,Input!$F478)&lt;1,COUNTIF($O$2:$O461,Input!$C478)&lt;1),Input!G478,0)</f>
        <v>0</v>
      </c>
      <c r="D462" s="177">
        <f>IF(OR(COUNTIF($B$2:$B461,Input!$F478)&lt;1,COUNTIF($O$2:$O461,Input!$C478)&lt;1),Input!H478,0)</f>
        <v>0</v>
      </c>
      <c r="E462" s="177">
        <f>IF(OR(COUNTIF($B$2:$B461,Input!$F478)&lt;1,COUNTIF($O$2:$O461,Input!$C478)&lt;1),Input!I478,0)</f>
        <v>0</v>
      </c>
      <c r="F462" s="177">
        <f>IF(OR(COUNTIF($B$2:$B461,Input!$F478)&lt;1,COUNTIF($O$2:$O461,Input!$C478)&lt;1),Input!J478,0)</f>
        <v>0</v>
      </c>
      <c r="G462" s="177">
        <f>IF(OR(COUNTIF($B$2:$B461,Input!$F478)&lt;1,COUNTIF($O$2:$O461,Input!$C478)&lt;1),Input!K478,0)</f>
        <v>0</v>
      </c>
      <c r="H462" s="177">
        <f>IF(OR(COUNTIF($B$2:$B461,Input!$F478)&lt;1,COUNTIF($O$2:$O461,Input!$C478)&lt;1),Input!L478,0)</f>
        <v>0</v>
      </c>
      <c r="I462" s="177">
        <f>IF(OR(COUNTIF($B$2:$B461,Input!$F478)&lt;1,COUNTIF($O$2:$O461,Input!$C478)&lt;1),Input!M478,0)</f>
        <v>0</v>
      </c>
      <c r="J462" s="177">
        <f>IF(OR(COUNTIF($B$2:$B461,Input!$F478)&lt;1,COUNTIF($O$2:$O461,Input!$C478)&lt;1),Input!N478,0)</f>
        <v>0</v>
      </c>
      <c r="K462" s="177">
        <f>IF(OR(COUNTIF($B$2:$B461,Input!$F478)&lt;1,COUNTIF($O$2:$O461,Input!$C478)&lt;1),Input!O478,0)</f>
        <v>0</v>
      </c>
      <c r="L462" s="177">
        <f>IF(OR(COUNTIF($B$2:$B461,Input!$F478)&lt;1,COUNTIF($O$2:$O461,Input!$C478)&lt;1),Input!P478,0)</f>
        <v>0</v>
      </c>
      <c r="M462" s="129" t="str">
        <f t="shared" si="58"/>
        <v/>
      </c>
      <c r="N462" s="161">
        <f t="shared" si="64"/>
        <v>0</v>
      </c>
      <c r="O462" s="168">
        <f>Input!C478</f>
        <v>0</v>
      </c>
      <c r="P462" s="168"/>
      <c r="R462" s="131">
        <f t="shared" si="65"/>
        <v>0</v>
      </c>
      <c r="S462" s="133" t="str">
        <f t="shared" si="63"/>
        <v xml:space="preserve"> </v>
      </c>
      <c r="T462" s="133"/>
      <c r="U462" s="132" t="str">
        <f>_xlfn.IFNA(IF($D462=0,LOOKUP($F462,{0.1,0.2,0.3,0.4,0.5,0.6,0.7,0.8,0.9,1},{22,34,46,58,70,82,94,106,118,130}),""),"")</f>
        <v/>
      </c>
      <c r="V462" s="132" t="str">
        <f>_xlfn.IFNA(IF($D462=1,LOOKUP($F462,{0.1,0.2,0.3,0.4,0.5,0.6,0.7,0.8,0.9,1},{23,35,47,59,71,83,95,107,119,131}),""),"")</f>
        <v/>
      </c>
      <c r="W462" s="132" t="str">
        <f>_xlfn.IFNA(IF($D462=2,LOOKUP($F462,{0.1,0.2,0.3,0.4,0.5,0.6,0.7,0.8,0.9,1},{24,36,48,60,72,84,96,108,120,132}),""),"")</f>
        <v/>
      </c>
      <c r="X462" s="132" t="str">
        <f>_xlfn.IFNA(IF($D462=3,LOOKUP($F462,{0.1,0.2,0.3,0.4,0.5,0.6,0.7,0.8,0.9,1},{25,37,49,61,73,85,97,109,121,133}),""),"")</f>
        <v/>
      </c>
      <c r="Y462" s="132" t="str">
        <f>_xlfn.IFNA(IF($D462=4,LOOKUP($F462,{0.1,0.2,0.3,0.4,0.5,0.6,0.7,0.8,0.9,1},{26,38,50,62,74,86,98,110,122,134}),""),"")</f>
        <v/>
      </c>
      <c r="Z462" s="132" t="str">
        <f>_xlfn.IFNA(IF($D462=5,LOOKUP($F462,{0.1,0.2,0.3,0.4,0.5,0.6,0.7,0.8,0.9,1},{27,39,51,63,75,87,99,111,123,135}),""),"")</f>
        <v/>
      </c>
      <c r="AA462" s="132">
        <f t="shared" si="59"/>
        <v>0</v>
      </c>
      <c r="AB462" s="132" t="str">
        <f t="shared" si="60"/>
        <v>00</v>
      </c>
      <c r="AC462" s="82" t="e">
        <f>VLOOKUP(AB462,'AMI Ref'!T:U,2,FALSE)</f>
        <v>#N/A</v>
      </c>
      <c r="AD462" s="124"/>
      <c r="AE462" s="81" t="str">
        <f>_xlfn.IFNA(IF($D462=0,IF($J462="Not Paid by Tenant",0,INDEX('AMI Ref'!$K$5:$N$5,MATCH($J462,{"Oil","Gas","Electric - Other","ELECTRIC - HEAT PUMP"},0))),0),"")</f>
        <v/>
      </c>
      <c r="AF462" s="81">
        <f>_xlfn.IFNA(IF($D462=1,IF($J462="Not Paid by Tenant",0,INDEX('AMI Ref'!$K$6:$N$6,MATCH($J462,{"Oil","Gas","Electric - Other","ELECTRIC - HEAT PUMP"},0))),0),"")</f>
        <v>0</v>
      </c>
      <c r="AG462" s="81">
        <f>_xlfn.IFNA(IF($D462=2,IF($J462="Not Paid by Tenant",0,INDEX('AMI Ref'!$K$7:$N$7,MATCH($J462,{"Oil","Gas","Electric - Other","ELECTRIC - HEAT PUMP"},0))),0),"")</f>
        <v>0</v>
      </c>
      <c r="AH462" s="81">
        <f>_xlfn.IFNA(IF($D462=3,IF($J462="Not Paid by Tenant",0,INDEX('AMI Ref'!$K$8:$N$8,MATCH($J462,{"Oil","Gas","Electric - Other","ELECTRIC - HEAT PUMP"},0))),0),"")</f>
        <v>0</v>
      </c>
      <c r="AI462" s="81">
        <f>_xlfn.IFNA(IF($D462=4,IF($J462="Not Paid by Tenant",0,INDEX('AMI Ref'!$K$9:$N$9,MATCH($J462,{"Oil","Gas","Electric - Other","ELECTRIC - HEAT PUMP"},0))),0),"")</f>
        <v>0</v>
      </c>
      <c r="AJ462" s="81">
        <f>_xlfn.IFNA(IF($D462=5,IF($J462="Not Paid by Tenant",0,INDEX('AMI Ref'!$K$10:$N$10,MATCH($J462,{"Oil","Gas","Electric - Other","ELECTRIC - HEAT PUMP"},0))),0),"")</f>
        <v>0</v>
      </c>
      <c r="AK462" s="128"/>
      <c r="AL462" s="81" t="str">
        <f>_xlfn.IFNA(IF($D462=0,IF($K462="Not Paid by Tenant",0,INDEX('AMI Ref'!$O$5:$R$5,MATCH($K462,{"Oil","Gas","Electric - Other","Electric ccASHP - split"},0))),0),"")</f>
        <v/>
      </c>
      <c r="AM462" s="81">
        <f>_xlfn.IFNA(IF($D462=1,IF($K462="Not Paid by Tenant",0,INDEX('AMI Ref'!$O$6:$R$6,MATCH($K462,{"Oil","Gas","Electric - Other","Electric ccASHP - split"},0))),0),"")</f>
        <v>0</v>
      </c>
      <c r="AN462" s="81">
        <f>_xlfn.IFNA(IF($D462=2,IF($K462="Not Paid by Tenant",0,INDEX('AMI Ref'!$O$7:$R$7,MATCH($K462,{"Oil","Gas","Electric - Other","Electric ccASHP - split"},0))),0),"")</f>
        <v>0</v>
      </c>
      <c r="AO462" s="81">
        <f>_xlfn.IFNA(IF($D462=3,IF($K462="Not Paid by Tenant",0,INDEX('AMI Ref'!$O$8:$R$8,MATCH($K462,{"Oil","Gas","Electric - Other","Electric ccASHP - split"},0))),0),"")</f>
        <v>0</v>
      </c>
      <c r="AP462" s="81">
        <f>_xlfn.IFNA(IF($D462=4,IF($K462="Not Paid by Tenant",0,INDEX('AMI Ref'!$O$9:$R$9,MATCH($K462,{"Oil","Gas","Electric - Other","Electric ccASHP - split"},0))),0),"")</f>
        <v>0</v>
      </c>
      <c r="AQ462" s="81">
        <f>_xlfn.IFNA(IF($D462=5,IF($K462="Not Paid by Tenant",0,INDEX('AMI Ref'!$O$10:$R$10,MATCH($K462,{"Oil","Gas","Electric - Other","Electric ccASHP - split"},0))),0),"")</f>
        <v>0</v>
      </c>
      <c r="AR462" s="124">
        <f t="shared" si="61"/>
        <v>0</v>
      </c>
      <c r="AS462" s="123" t="e">
        <f t="shared" si="62"/>
        <v>#N/A</v>
      </c>
    </row>
    <row r="463" spans="1:45" ht="12.95" customHeight="1" x14ac:dyDescent="0.2">
      <c r="A463" s="130">
        <v>461</v>
      </c>
      <c r="B463" s="177">
        <f>IF(OR(COUNTIF($B$2:$B462,Input!$F479)&lt;1,COUNTIF($O$2:$O462,Input!$C479)&lt;1),Input!F479,0)</f>
        <v>0</v>
      </c>
      <c r="C463" s="177">
        <f>IF(OR(COUNTIF($B$2:$B462,Input!$F479)&lt;1,COUNTIF($O$2:$O462,Input!$C479)&lt;1),Input!G479,0)</f>
        <v>0</v>
      </c>
      <c r="D463" s="177">
        <f>IF(OR(COUNTIF($B$2:$B462,Input!$F479)&lt;1,COUNTIF($O$2:$O462,Input!$C479)&lt;1),Input!H479,0)</f>
        <v>0</v>
      </c>
      <c r="E463" s="177">
        <f>IF(OR(COUNTIF($B$2:$B462,Input!$F479)&lt;1,COUNTIF($O$2:$O462,Input!$C479)&lt;1),Input!I479,0)</f>
        <v>0</v>
      </c>
      <c r="F463" s="177">
        <f>IF(OR(COUNTIF($B$2:$B462,Input!$F479)&lt;1,COUNTIF($O$2:$O462,Input!$C479)&lt;1),Input!J479,0)</f>
        <v>0</v>
      </c>
      <c r="G463" s="177">
        <f>IF(OR(COUNTIF($B$2:$B462,Input!$F479)&lt;1,COUNTIF($O$2:$O462,Input!$C479)&lt;1),Input!K479,0)</f>
        <v>0</v>
      </c>
      <c r="H463" s="177">
        <f>IF(OR(COUNTIF($B$2:$B462,Input!$F479)&lt;1,COUNTIF($O$2:$O462,Input!$C479)&lt;1),Input!L479,0)</f>
        <v>0</v>
      </c>
      <c r="I463" s="177">
        <f>IF(OR(COUNTIF($B$2:$B462,Input!$F479)&lt;1,COUNTIF($O$2:$O462,Input!$C479)&lt;1),Input!M479,0)</f>
        <v>0</v>
      </c>
      <c r="J463" s="177">
        <f>IF(OR(COUNTIF($B$2:$B462,Input!$F479)&lt;1,COUNTIF($O$2:$O462,Input!$C479)&lt;1),Input!N479,0)</f>
        <v>0</v>
      </c>
      <c r="K463" s="177">
        <f>IF(OR(COUNTIF($B$2:$B462,Input!$F479)&lt;1,COUNTIF($O$2:$O462,Input!$C479)&lt;1),Input!O479,0)</f>
        <v>0</v>
      </c>
      <c r="L463" s="177">
        <f>IF(OR(COUNTIF($B$2:$B462,Input!$F479)&lt;1,COUNTIF($O$2:$O462,Input!$C479)&lt;1),Input!P479,0)</f>
        <v>0</v>
      </c>
      <c r="M463" s="129" t="str">
        <f t="shared" si="58"/>
        <v/>
      </c>
      <c r="N463" s="161">
        <f t="shared" si="64"/>
        <v>0</v>
      </c>
      <c r="O463" s="168">
        <f>Input!C479</f>
        <v>0</v>
      </c>
      <c r="P463" s="168"/>
      <c r="R463" s="131">
        <f t="shared" si="65"/>
        <v>0</v>
      </c>
      <c r="S463" s="133" t="str">
        <f t="shared" si="63"/>
        <v xml:space="preserve"> </v>
      </c>
      <c r="T463" s="133"/>
      <c r="U463" s="132" t="str">
        <f>_xlfn.IFNA(IF($D463=0,LOOKUP($F463,{0.1,0.2,0.3,0.4,0.5,0.6,0.7,0.8,0.9,1},{22,34,46,58,70,82,94,106,118,130}),""),"")</f>
        <v/>
      </c>
      <c r="V463" s="132" t="str">
        <f>_xlfn.IFNA(IF($D463=1,LOOKUP($F463,{0.1,0.2,0.3,0.4,0.5,0.6,0.7,0.8,0.9,1},{23,35,47,59,71,83,95,107,119,131}),""),"")</f>
        <v/>
      </c>
      <c r="W463" s="132" t="str">
        <f>_xlfn.IFNA(IF($D463=2,LOOKUP($F463,{0.1,0.2,0.3,0.4,0.5,0.6,0.7,0.8,0.9,1},{24,36,48,60,72,84,96,108,120,132}),""),"")</f>
        <v/>
      </c>
      <c r="X463" s="132" t="str">
        <f>_xlfn.IFNA(IF($D463=3,LOOKUP($F463,{0.1,0.2,0.3,0.4,0.5,0.6,0.7,0.8,0.9,1},{25,37,49,61,73,85,97,109,121,133}),""),"")</f>
        <v/>
      </c>
      <c r="Y463" s="132" t="str">
        <f>_xlfn.IFNA(IF($D463=4,LOOKUP($F463,{0.1,0.2,0.3,0.4,0.5,0.6,0.7,0.8,0.9,1},{26,38,50,62,74,86,98,110,122,134}),""),"")</f>
        <v/>
      </c>
      <c r="Z463" s="132" t="str">
        <f>_xlfn.IFNA(IF($D463=5,LOOKUP($F463,{0.1,0.2,0.3,0.4,0.5,0.6,0.7,0.8,0.9,1},{27,39,51,63,75,87,99,111,123,135}),""),"")</f>
        <v/>
      </c>
      <c r="AA463" s="132">
        <f t="shared" si="59"/>
        <v>0</v>
      </c>
      <c r="AB463" s="132" t="str">
        <f t="shared" si="60"/>
        <v>00</v>
      </c>
      <c r="AC463" s="82" t="e">
        <f>VLOOKUP(AB463,'AMI Ref'!T:U,2,FALSE)</f>
        <v>#N/A</v>
      </c>
      <c r="AD463" s="124"/>
      <c r="AE463" s="81" t="str">
        <f>_xlfn.IFNA(IF($D463=0,IF($J463="Not Paid by Tenant",0,INDEX('AMI Ref'!$K$5:$N$5,MATCH($J463,{"Oil","Gas","Electric - Other","ELECTRIC - HEAT PUMP"},0))),0),"")</f>
        <v/>
      </c>
      <c r="AF463" s="81">
        <f>_xlfn.IFNA(IF($D463=1,IF($J463="Not Paid by Tenant",0,INDEX('AMI Ref'!$K$6:$N$6,MATCH($J463,{"Oil","Gas","Electric - Other","ELECTRIC - HEAT PUMP"},0))),0),"")</f>
        <v>0</v>
      </c>
      <c r="AG463" s="81">
        <f>_xlfn.IFNA(IF($D463=2,IF($J463="Not Paid by Tenant",0,INDEX('AMI Ref'!$K$7:$N$7,MATCH($J463,{"Oil","Gas","Electric - Other","ELECTRIC - HEAT PUMP"},0))),0),"")</f>
        <v>0</v>
      </c>
      <c r="AH463" s="81">
        <f>_xlfn.IFNA(IF($D463=3,IF($J463="Not Paid by Tenant",0,INDEX('AMI Ref'!$K$8:$N$8,MATCH($J463,{"Oil","Gas","Electric - Other","ELECTRIC - HEAT PUMP"},0))),0),"")</f>
        <v>0</v>
      </c>
      <c r="AI463" s="81">
        <f>_xlfn.IFNA(IF($D463=4,IF($J463="Not Paid by Tenant",0,INDEX('AMI Ref'!$K$9:$N$9,MATCH($J463,{"Oil","Gas","Electric - Other","ELECTRIC - HEAT PUMP"},0))),0),"")</f>
        <v>0</v>
      </c>
      <c r="AJ463" s="81">
        <f>_xlfn.IFNA(IF($D463=5,IF($J463="Not Paid by Tenant",0,INDEX('AMI Ref'!$K$10:$N$10,MATCH($J463,{"Oil","Gas","Electric - Other","ELECTRIC - HEAT PUMP"},0))),0),"")</f>
        <v>0</v>
      </c>
      <c r="AK463" s="128"/>
      <c r="AL463" s="81" t="str">
        <f>_xlfn.IFNA(IF($D463=0,IF($K463="Not Paid by Tenant",0,INDEX('AMI Ref'!$O$5:$R$5,MATCH($K463,{"Oil","Gas","Electric - Other","Electric ccASHP - split"},0))),0),"")</f>
        <v/>
      </c>
      <c r="AM463" s="81">
        <f>_xlfn.IFNA(IF($D463=1,IF($K463="Not Paid by Tenant",0,INDEX('AMI Ref'!$O$6:$R$6,MATCH($K463,{"Oil","Gas","Electric - Other","Electric ccASHP - split"},0))),0),"")</f>
        <v>0</v>
      </c>
      <c r="AN463" s="81">
        <f>_xlfn.IFNA(IF($D463=2,IF($K463="Not Paid by Tenant",0,INDEX('AMI Ref'!$O$7:$R$7,MATCH($K463,{"Oil","Gas","Electric - Other","Electric ccASHP - split"},0))),0),"")</f>
        <v>0</v>
      </c>
      <c r="AO463" s="81">
        <f>_xlfn.IFNA(IF($D463=3,IF($K463="Not Paid by Tenant",0,INDEX('AMI Ref'!$O$8:$R$8,MATCH($K463,{"Oil","Gas","Electric - Other","Electric ccASHP - split"},0))),0),"")</f>
        <v>0</v>
      </c>
      <c r="AP463" s="81">
        <f>_xlfn.IFNA(IF($D463=4,IF($K463="Not Paid by Tenant",0,INDEX('AMI Ref'!$O$9:$R$9,MATCH($K463,{"Oil","Gas","Electric - Other","Electric ccASHP - split"},0))),0),"")</f>
        <v>0</v>
      </c>
      <c r="AQ463" s="81">
        <f>_xlfn.IFNA(IF($D463=5,IF($K463="Not Paid by Tenant",0,INDEX('AMI Ref'!$O$10:$R$10,MATCH($K463,{"Oil","Gas","Electric - Other","Electric ccASHP - split"},0))),0),"")</f>
        <v>0</v>
      </c>
      <c r="AR463" s="124">
        <f t="shared" si="61"/>
        <v>0</v>
      </c>
      <c r="AS463" s="123" t="e">
        <f t="shared" si="62"/>
        <v>#N/A</v>
      </c>
    </row>
    <row r="464" spans="1:45" ht="12.95" customHeight="1" x14ac:dyDescent="0.2">
      <c r="A464" s="130">
        <v>462</v>
      </c>
      <c r="B464" s="177">
        <f>IF(OR(COUNTIF($B$2:$B463,Input!$F480)&lt;1,COUNTIF($O$2:$O463,Input!$C480)&lt;1),Input!F480,0)</f>
        <v>0</v>
      </c>
      <c r="C464" s="177">
        <f>IF(OR(COUNTIF($B$2:$B463,Input!$F480)&lt;1,COUNTIF($O$2:$O463,Input!$C480)&lt;1),Input!G480,0)</f>
        <v>0</v>
      </c>
      <c r="D464" s="177">
        <f>IF(OR(COUNTIF($B$2:$B463,Input!$F480)&lt;1,COUNTIF($O$2:$O463,Input!$C480)&lt;1),Input!H480,0)</f>
        <v>0</v>
      </c>
      <c r="E464" s="177">
        <f>IF(OR(COUNTIF($B$2:$B463,Input!$F480)&lt;1,COUNTIF($O$2:$O463,Input!$C480)&lt;1),Input!I480,0)</f>
        <v>0</v>
      </c>
      <c r="F464" s="177">
        <f>IF(OR(COUNTIF($B$2:$B463,Input!$F480)&lt;1,COUNTIF($O$2:$O463,Input!$C480)&lt;1),Input!J480,0)</f>
        <v>0</v>
      </c>
      <c r="G464" s="177">
        <f>IF(OR(COUNTIF($B$2:$B463,Input!$F480)&lt;1,COUNTIF($O$2:$O463,Input!$C480)&lt;1),Input!K480,0)</f>
        <v>0</v>
      </c>
      <c r="H464" s="177">
        <f>IF(OR(COUNTIF($B$2:$B463,Input!$F480)&lt;1,COUNTIF($O$2:$O463,Input!$C480)&lt;1),Input!L480,0)</f>
        <v>0</v>
      </c>
      <c r="I464" s="177">
        <f>IF(OR(COUNTIF($B$2:$B463,Input!$F480)&lt;1,COUNTIF($O$2:$O463,Input!$C480)&lt;1),Input!M480,0)</f>
        <v>0</v>
      </c>
      <c r="J464" s="177">
        <f>IF(OR(COUNTIF($B$2:$B463,Input!$F480)&lt;1,COUNTIF($O$2:$O463,Input!$C480)&lt;1),Input!N480,0)</f>
        <v>0</v>
      </c>
      <c r="K464" s="177">
        <f>IF(OR(COUNTIF($B$2:$B463,Input!$F480)&lt;1,COUNTIF($O$2:$O463,Input!$C480)&lt;1),Input!O480,0)</f>
        <v>0</v>
      </c>
      <c r="L464" s="177">
        <f>IF(OR(COUNTIF($B$2:$B463,Input!$F480)&lt;1,COUNTIF($O$2:$O463,Input!$C480)&lt;1),Input!P480,0)</f>
        <v>0</v>
      </c>
      <c r="M464" s="129" t="str">
        <f t="shared" si="58"/>
        <v/>
      </c>
      <c r="N464" s="161">
        <f t="shared" si="64"/>
        <v>0</v>
      </c>
      <c r="O464" s="168">
        <f>Input!C480</f>
        <v>0</v>
      </c>
      <c r="P464" s="168"/>
      <c r="R464" s="131">
        <f t="shared" si="65"/>
        <v>0</v>
      </c>
      <c r="S464" s="133" t="str">
        <f t="shared" si="63"/>
        <v xml:space="preserve"> </v>
      </c>
      <c r="T464" s="133"/>
      <c r="U464" s="132" t="str">
        <f>_xlfn.IFNA(IF($D464=0,LOOKUP($F464,{0.1,0.2,0.3,0.4,0.5,0.6,0.7,0.8,0.9,1},{22,34,46,58,70,82,94,106,118,130}),""),"")</f>
        <v/>
      </c>
      <c r="V464" s="132" t="str">
        <f>_xlfn.IFNA(IF($D464=1,LOOKUP($F464,{0.1,0.2,0.3,0.4,0.5,0.6,0.7,0.8,0.9,1},{23,35,47,59,71,83,95,107,119,131}),""),"")</f>
        <v/>
      </c>
      <c r="W464" s="132" t="str">
        <f>_xlfn.IFNA(IF($D464=2,LOOKUP($F464,{0.1,0.2,0.3,0.4,0.5,0.6,0.7,0.8,0.9,1},{24,36,48,60,72,84,96,108,120,132}),""),"")</f>
        <v/>
      </c>
      <c r="X464" s="132" t="str">
        <f>_xlfn.IFNA(IF($D464=3,LOOKUP($F464,{0.1,0.2,0.3,0.4,0.5,0.6,0.7,0.8,0.9,1},{25,37,49,61,73,85,97,109,121,133}),""),"")</f>
        <v/>
      </c>
      <c r="Y464" s="132" t="str">
        <f>_xlfn.IFNA(IF($D464=4,LOOKUP($F464,{0.1,0.2,0.3,0.4,0.5,0.6,0.7,0.8,0.9,1},{26,38,50,62,74,86,98,110,122,134}),""),"")</f>
        <v/>
      </c>
      <c r="Z464" s="132" t="str">
        <f>_xlfn.IFNA(IF($D464=5,LOOKUP($F464,{0.1,0.2,0.3,0.4,0.5,0.6,0.7,0.8,0.9,1},{27,39,51,63,75,87,99,111,123,135}),""),"")</f>
        <v/>
      </c>
      <c r="AA464" s="132">
        <f t="shared" si="59"/>
        <v>0</v>
      </c>
      <c r="AB464" s="132" t="str">
        <f t="shared" si="60"/>
        <v>00</v>
      </c>
      <c r="AC464" s="82" t="e">
        <f>VLOOKUP(AB464,'AMI Ref'!T:U,2,FALSE)</f>
        <v>#N/A</v>
      </c>
      <c r="AD464" s="124"/>
      <c r="AE464" s="81" t="str">
        <f>_xlfn.IFNA(IF($D464=0,IF($J464="Not Paid by Tenant",0,INDEX('AMI Ref'!$K$5:$N$5,MATCH($J464,{"Oil","Gas","Electric - Other","ELECTRIC - HEAT PUMP"},0))),0),"")</f>
        <v/>
      </c>
      <c r="AF464" s="81">
        <f>_xlfn.IFNA(IF($D464=1,IF($J464="Not Paid by Tenant",0,INDEX('AMI Ref'!$K$6:$N$6,MATCH($J464,{"Oil","Gas","Electric - Other","ELECTRIC - HEAT PUMP"},0))),0),"")</f>
        <v>0</v>
      </c>
      <c r="AG464" s="81">
        <f>_xlfn.IFNA(IF($D464=2,IF($J464="Not Paid by Tenant",0,INDEX('AMI Ref'!$K$7:$N$7,MATCH($J464,{"Oil","Gas","Electric - Other","ELECTRIC - HEAT PUMP"},0))),0),"")</f>
        <v>0</v>
      </c>
      <c r="AH464" s="81">
        <f>_xlfn.IFNA(IF($D464=3,IF($J464="Not Paid by Tenant",0,INDEX('AMI Ref'!$K$8:$N$8,MATCH($J464,{"Oil","Gas","Electric - Other","ELECTRIC - HEAT PUMP"},0))),0),"")</f>
        <v>0</v>
      </c>
      <c r="AI464" s="81">
        <f>_xlfn.IFNA(IF($D464=4,IF($J464="Not Paid by Tenant",0,INDEX('AMI Ref'!$K$9:$N$9,MATCH($J464,{"Oil","Gas","Electric - Other","ELECTRIC - HEAT PUMP"},0))),0),"")</f>
        <v>0</v>
      </c>
      <c r="AJ464" s="81">
        <f>_xlfn.IFNA(IF($D464=5,IF($J464="Not Paid by Tenant",0,INDEX('AMI Ref'!$K$10:$N$10,MATCH($J464,{"Oil","Gas","Electric - Other","ELECTRIC - HEAT PUMP"},0))),0),"")</f>
        <v>0</v>
      </c>
      <c r="AK464" s="128"/>
      <c r="AL464" s="81" t="str">
        <f>_xlfn.IFNA(IF($D464=0,IF($K464="Not Paid by Tenant",0,INDEX('AMI Ref'!$O$5:$R$5,MATCH($K464,{"Oil","Gas","Electric - Other","Electric ccASHP - split"},0))),0),"")</f>
        <v/>
      </c>
      <c r="AM464" s="81">
        <f>_xlfn.IFNA(IF($D464=1,IF($K464="Not Paid by Tenant",0,INDEX('AMI Ref'!$O$6:$R$6,MATCH($K464,{"Oil","Gas","Electric - Other","Electric ccASHP - split"},0))),0),"")</f>
        <v>0</v>
      </c>
      <c r="AN464" s="81">
        <f>_xlfn.IFNA(IF($D464=2,IF($K464="Not Paid by Tenant",0,INDEX('AMI Ref'!$O$7:$R$7,MATCH($K464,{"Oil","Gas","Electric - Other","Electric ccASHP - split"},0))),0),"")</f>
        <v>0</v>
      </c>
      <c r="AO464" s="81">
        <f>_xlfn.IFNA(IF($D464=3,IF($K464="Not Paid by Tenant",0,INDEX('AMI Ref'!$O$8:$R$8,MATCH($K464,{"Oil","Gas","Electric - Other","Electric ccASHP - split"},0))),0),"")</f>
        <v>0</v>
      </c>
      <c r="AP464" s="81">
        <f>_xlfn.IFNA(IF($D464=4,IF($K464="Not Paid by Tenant",0,INDEX('AMI Ref'!$O$9:$R$9,MATCH($K464,{"Oil","Gas","Electric - Other","Electric ccASHP - split"},0))),0),"")</f>
        <v>0</v>
      </c>
      <c r="AQ464" s="81">
        <f>_xlfn.IFNA(IF($D464=5,IF($K464="Not Paid by Tenant",0,INDEX('AMI Ref'!$O$10:$R$10,MATCH($K464,{"Oil","Gas","Electric - Other","Electric ccASHP - split"},0))),0),"")</f>
        <v>0</v>
      </c>
      <c r="AR464" s="124">
        <f t="shared" si="61"/>
        <v>0</v>
      </c>
      <c r="AS464" s="123" t="e">
        <f t="shared" si="62"/>
        <v>#N/A</v>
      </c>
    </row>
    <row r="465" spans="1:45" ht="12.95" customHeight="1" x14ac:dyDescent="0.2">
      <c r="A465" s="130">
        <v>463</v>
      </c>
      <c r="B465" s="177">
        <f>IF(OR(COUNTIF($B$2:$B464,Input!$F481)&lt;1,COUNTIF($O$2:$O464,Input!$C481)&lt;1),Input!F481,0)</f>
        <v>0</v>
      </c>
      <c r="C465" s="177">
        <f>IF(OR(COUNTIF($B$2:$B464,Input!$F481)&lt;1,COUNTIF($O$2:$O464,Input!$C481)&lt;1),Input!G481,0)</f>
        <v>0</v>
      </c>
      <c r="D465" s="177">
        <f>IF(OR(COUNTIF($B$2:$B464,Input!$F481)&lt;1,COUNTIF($O$2:$O464,Input!$C481)&lt;1),Input!H481,0)</f>
        <v>0</v>
      </c>
      <c r="E465" s="177">
        <f>IF(OR(COUNTIF($B$2:$B464,Input!$F481)&lt;1,COUNTIF($O$2:$O464,Input!$C481)&lt;1),Input!I481,0)</f>
        <v>0</v>
      </c>
      <c r="F465" s="177">
        <f>IF(OR(COUNTIF($B$2:$B464,Input!$F481)&lt;1,COUNTIF($O$2:$O464,Input!$C481)&lt;1),Input!J481,0)</f>
        <v>0</v>
      </c>
      <c r="G465" s="177">
        <f>IF(OR(COUNTIF($B$2:$B464,Input!$F481)&lt;1,COUNTIF($O$2:$O464,Input!$C481)&lt;1),Input!K481,0)</f>
        <v>0</v>
      </c>
      <c r="H465" s="177">
        <f>IF(OR(COUNTIF($B$2:$B464,Input!$F481)&lt;1,COUNTIF($O$2:$O464,Input!$C481)&lt;1),Input!L481,0)</f>
        <v>0</v>
      </c>
      <c r="I465" s="177">
        <f>IF(OR(COUNTIF($B$2:$B464,Input!$F481)&lt;1,COUNTIF($O$2:$O464,Input!$C481)&lt;1),Input!M481,0)</f>
        <v>0</v>
      </c>
      <c r="J465" s="177">
        <f>IF(OR(COUNTIF($B$2:$B464,Input!$F481)&lt;1,COUNTIF($O$2:$O464,Input!$C481)&lt;1),Input!N481,0)</f>
        <v>0</v>
      </c>
      <c r="K465" s="177">
        <f>IF(OR(COUNTIF($B$2:$B464,Input!$F481)&lt;1,COUNTIF($O$2:$O464,Input!$C481)&lt;1),Input!O481,0)</f>
        <v>0</v>
      </c>
      <c r="L465" s="177">
        <f>IF(OR(COUNTIF($B$2:$B464,Input!$F481)&lt;1,COUNTIF($O$2:$O464,Input!$C481)&lt;1),Input!P481,0)</f>
        <v>0</v>
      </c>
      <c r="M465" s="129" t="str">
        <f t="shared" si="58"/>
        <v/>
      </c>
      <c r="N465" s="161">
        <f t="shared" si="64"/>
        <v>0</v>
      </c>
      <c r="O465" s="168">
        <f>Input!C481</f>
        <v>0</v>
      </c>
      <c r="P465" s="168"/>
      <c r="R465" s="131">
        <f t="shared" si="65"/>
        <v>0</v>
      </c>
      <c r="S465" s="133" t="str">
        <f t="shared" si="63"/>
        <v xml:space="preserve"> </v>
      </c>
      <c r="T465" s="133"/>
      <c r="U465" s="132" t="str">
        <f>_xlfn.IFNA(IF($D465=0,LOOKUP($F465,{0.1,0.2,0.3,0.4,0.5,0.6,0.7,0.8,0.9,1},{22,34,46,58,70,82,94,106,118,130}),""),"")</f>
        <v/>
      </c>
      <c r="V465" s="132" t="str">
        <f>_xlfn.IFNA(IF($D465=1,LOOKUP($F465,{0.1,0.2,0.3,0.4,0.5,0.6,0.7,0.8,0.9,1},{23,35,47,59,71,83,95,107,119,131}),""),"")</f>
        <v/>
      </c>
      <c r="W465" s="132" t="str">
        <f>_xlfn.IFNA(IF($D465=2,LOOKUP($F465,{0.1,0.2,0.3,0.4,0.5,0.6,0.7,0.8,0.9,1},{24,36,48,60,72,84,96,108,120,132}),""),"")</f>
        <v/>
      </c>
      <c r="X465" s="132" t="str">
        <f>_xlfn.IFNA(IF($D465=3,LOOKUP($F465,{0.1,0.2,0.3,0.4,0.5,0.6,0.7,0.8,0.9,1},{25,37,49,61,73,85,97,109,121,133}),""),"")</f>
        <v/>
      </c>
      <c r="Y465" s="132" t="str">
        <f>_xlfn.IFNA(IF($D465=4,LOOKUP($F465,{0.1,0.2,0.3,0.4,0.5,0.6,0.7,0.8,0.9,1},{26,38,50,62,74,86,98,110,122,134}),""),"")</f>
        <v/>
      </c>
      <c r="Z465" s="132" t="str">
        <f>_xlfn.IFNA(IF($D465=5,LOOKUP($F465,{0.1,0.2,0.3,0.4,0.5,0.6,0.7,0.8,0.9,1},{27,39,51,63,75,87,99,111,123,135}),""),"")</f>
        <v/>
      </c>
      <c r="AA465" s="132">
        <f t="shared" si="59"/>
        <v>0</v>
      </c>
      <c r="AB465" s="132" t="str">
        <f t="shared" si="60"/>
        <v>00</v>
      </c>
      <c r="AC465" s="82" t="e">
        <f>VLOOKUP(AB465,'AMI Ref'!T:U,2,FALSE)</f>
        <v>#N/A</v>
      </c>
      <c r="AD465" s="124"/>
      <c r="AE465" s="81" t="str">
        <f>_xlfn.IFNA(IF($D465=0,IF($J465="Not Paid by Tenant",0,INDEX('AMI Ref'!$K$5:$N$5,MATCH($J465,{"Oil","Gas","Electric - Other","ELECTRIC - HEAT PUMP"},0))),0),"")</f>
        <v/>
      </c>
      <c r="AF465" s="81">
        <f>_xlfn.IFNA(IF($D465=1,IF($J465="Not Paid by Tenant",0,INDEX('AMI Ref'!$K$6:$N$6,MATCH($J465,{"Oil","Gas","Electric - Other","ELECTRIC - HEAT PUMP"},0))),0),"")</f>
        <v>0</v>
      </c>
      <c r="AG465" s="81">
        <f>_xlfn.IFNA(IF($D465=2,IF($J465="Not Paid by Tenant",0,INDEX('AMI Ref'!$K$7:$N$7,MATCH($J465,{"Oil","Gas","Electric - Other","ELECTRIC - HEAT PUMP"},0))),0),"")</f>
        <v>0</v>
      </c>
      <c r="AH465" s="81">
        <f>_xlfn.IFNA(IF($D465=3,IF($J465="Not Paid by Tenant",0,INDEX('AMI Ref'!$K$8:$N$8,MATCH($J465,{"Oil","Gas","Electric - Other","ELECTRIC - HEAT PUMP"},0))),0),"")</f>
        <v>0</v>
      </c>
      <c r="AI465" s="81">
        <f>_xlfn.IFNA(IF($D465=4,IF($J465="Not Paid by Tenant",0,INDEX('AMI Ref'!$K$9:$N$9,MATCH($J465,{"Oil","Gas","Electric - Other","ELECTRIC - HEAT PUMP"},0))),0),"")</f>
        <v>0</v>
      </c>
      <c r="AJ465" s="81">
        <f>_xlfn.IFNA(IF($D465=5,IF($J465="Not Paid by Tenant",0,INDEX('AMI Ref'!$K$10:$N$10,MATCH($J465,{"Oil","Gas","Electric - Other","ELECTRIC - HEAT PUMP"},0))),0),"")</f>
        <v>0</v>
      </c>
      <c r="AK465" s="128"/>
      <c r="AL465" s="81" t="str">
        <f>_xlfn.IFNA(IF($D465=0,IF($K465="Not Paid by Tenant",0,INDEX('AMI Ref'!$O$5:$R$5,MATCH($K465,{"Oil","Gas","Electric - Other","Electric ccASHP - split"},0))),0),"")</f>
        <v/>
      </c>
      <c r="AM465" s="81">
        <f>_xlfn.IFNA(IF($D465=1,IF($K465="Not Paid by Tenant",0,INDEX('AMI Ref'!$O$6:$R$6,MATCH($K465,{"Oil","Gas","Electric - Other","Electric ccASHP - split"},0))),0),"")</f>
        <v>0</v>
      </c>
      <c r="AN465" s="81">
        <f>_xlfn.IFNA(IF($D465=2,IF($K465="Not Paid by Tenant",0,INDEX('AMI Ref'!$O$7:$R$7,MATCH($K465,{"Oil","Gas","Electric - Other","Electric ccASHP - split"},0))),0),"")</f>
        <v>0</v>
      </c>
      <c r="AO465" s="81">
        <f>_xlfn.IFNA(IF($D465=3,IF($K465="Not Paid by Tenant",0,INDEX('AMI Ref'!$O$8:$R$8,MATCH($K465,{"Oil","Gas","Electric - Other","Electric ccASHP - split"},0))),0),"")</f>
        <v>0</v>
      </c>
      <c r="AP465" s="81">
        <f>_xlfn.IFNA(IF($D465=4,IF($K465="Not Paid by Tenant",0,INDEX('AMI Ref'!$O$9:$R$9,MATCH($K465,{"Oil","Gas","Electric - Other","Electric ccASHP - split"},0))),0),"")</f>
        <v>0</v>
      </c>
      <c r="AQ465" s="81">
        <f>_xlfn.IFNA(IF($D465=5,IF($K465="Not Paid by Tenant",0,INDEX('AMI Ref'!$O$10:$R$10,MATCH($K465,{"Oil","Gas","Electric - Other","Electric ccASHP - split"},0))),0),"")</f>
        <v>0</v>
      </c>
      <c r="AR465" s="124">
        <f t="shared" si="61"/>
        <v>0</v>
      </c>
      <c r="AS465" s="123" t="e">
        <f t="shared" si="62"/>
        <v>#N/A</v>
      </c>
    </row>
    <row r="466" spans="1:45" ht="12.95" customHeight="1" x14ac:dyDescent="0.2">
      <c r="A466" s="130">
        <v>464</v>
      </c>
      <c r="B466" s="177">
        <f>IF(OR(COUNTIF($B$2:$B465,Input!$F482)&lt;1,COUNTIF($O$2:$O465,Input!$C482)&lt;1),Input!F482,0)</f>
        <v>0</v>
      </c>
      <c r="C466" s="177">
        <f>IF(OR(COUNTIF($B$2:$B465,Input!$F482)&lt;1,COUNTIF($O$2:$O465,Input!$C482)&lt;1),Input!G482,0)</f>
        <v>0</v>
      </c>
      <c r="D466" s="177">
        <f>IF(OR(COUNTIF($B$2:$B465,Input!$F482)&lt;1,COUNTIF($O$2:$O465,Input!$C482)&lt;1),Input!H482,0)</f>
        <v>0</v>
      </c>
      <c r="E466" s="177">
        <f>IF(OR(COUNTIF($B$2:$B465,Input!$F482)&lt;1,COUNTIF($O$2:$O465,Input!$C482)&lt;1),Input!I482,0)</f>
        <v>0</v>
      </c>
      <c r="F466" s="177">
        <f>IF(OR(COUNTIF($B$2:$B465,Input!$F482)&lt;1,COUNTIF($O$2:$O465,Input!$C482)&lt;1),Input!J482,0)</f>
        <v>0</v>
      </c>
      <c r="G466" s="177">
        <f>IF(OR(COUNTIF($B$2:$B465,Input!$F482)&lt;1,COUNTIF($O$2:$O465,Input!$C482)&lt;1),Input!K482,0)</f>
        <v>0</v>
      </c>
      <c r="H466" s="177">
        <f>IF(OR(COUNTIF($B$2:$B465,Input!$F482)&lt;1,COUNTIF($O$2:$O465,Input!$C482)&lt;1),Input!L482,0)</f>
        <v>0</v>
      </c>
      <c r="I466" s="177">
        <f>IF(OR(COUNTIF($B$2:$B465,Input!$F482)&lt;1,COUNTIF($O$2:$O465,Input!$C482)&lt;1),Input!M482,0)</f>
        <v>0</v>
      </c>
      <c r="J466" s="177">
        <f>IF(OR(COUNTIF($B$2:$B465,Input!$F482)&lt;1,COUNTIF($O$2:$O465,Input!$C482)&lt;1),Input!N482,0)</f>
        <v>0</v>
      </c>
      <c r="K466" s="177">
        <f>IF(OR(COUNTIF($B$2:$B465,Input!$F482)&lt;1,COUNTIF($O$2:$O465,Input!$C482)&lt;1),Input!O482,0)</f>
        <v>0</v>
      </c>
      <c r="L466" s="177">
        <f>IF(OR(COUNTIF($B$2:$B465,Input!$F482)&lt;1,COUNTIF($O$2:$O465,Input!$C482)&lt;1),Input!P482,0)</f>
        <v>0</v>
      </c>
      <c r="M466" s="129" t="str">
        <f t="shared" si="58"/>
        <v/>
      </c>
      <c r="N466" s="161">
        <f t="shared" si="64"/>
        <v>0</v>
      </c>
      <c r="O466" s="168">
        <f>Input!C482</f>
        <v>0</v>
      </c>
      <c r="P466" s="168"/>
      <c r="R466" s="131">
        <f t="shared" si="65"/>
        <v>0</v>
      </c>
      <c r="S466" s="133" t="str">
        <f t="shared" si="63"/>
        <v xml:space="preserve"> </v>
      </c>
      <c r="T466" s="133"/>
      <c r="U466" s="132" t="str">
        <f>_xlfn.IFNA(IF($D466=0,LOOKUP($F466,{0.1,0.2,0.3,0.4,0.5,0.6,0.7,0.8,0.9,1},{22,34,46,58,70,82,94,106,118,130}),""),"")</f>
        <v/>
      </c>
      <c r="V466" s="132" t="str">
        <f>_xlfn.IFNA(IF($D466=1,LOOKUP($F466,{0.1,0.2,0.3,0.4,0.5,0.6,0.7,0.8,0.9,1},{23,35,47,59,71,83,95,107,119,131}),""),"")</f>
        <v/>
      </c>
      <c r="W466" s="132" t="str">
        <f>_xlfn.IFNA(IF($D466=2,LOOKUP($F466,{0.1,0.2,0.3,0.4,0.5,0.6,0.7,0.8,0.9,1},{24,36,48,60,72,84,96,108,120,132}),""),"")</f>
        <v/>
      </c>
      <c r="X466" s="132" t="str">
        <f>_xlfn.IFNA(IF($D466=3,LOOKUP($F466,{0.1,0.2,0.3,0.4,0.5,0.6,0.7,0.8,0.9,1},{25,37,49,61,73,85,97,109,121,133}),""),"")</f>
        <v/>
      </c>
      <c r="Y466" s="132" t="str">
        <f>_xlfn.IFNA(IF($D466=4,LOOKUP($F466,{0.1,0.2,0.3,0.4,0.5,0.6,0.7,0.8,0.9,1},{26,38,50,62,74,86,98,110,122,134}),""),"")</f>
        <v/>
      </c>
      <c r="Z466" s="132" t="str">
        <f>_xlfn.IFNA(IF($D466=5,LOOKUP($F466,{0.1,0.2,0.3,0.4,0.5,0.6,0.7,0.8,0.9,1},{27,39,51,63,75,87,99,111,123,135}),""),"")</f>
        <v/>
      </c>
      <c r="AA466" s="132">
        <f t="shared" si="59"/>
        <v>0</v>
      </c>
      <c r="AB466" s="132" t="str">
        <f t="shared" si="60"/>
        <v>00</v>
      </c>
      <c r="AC466" s="82" t="e">
        <f>VLOOKUP(AB466,'AMI Ref'!T:U,2,FALSE)</f>
        <v>#N/A</v>
      </c>
      <c r="AD466" s="124"/>
      <c r="AE466" s="81" t="str">
        <f>_xlfn.IFNA(IF($D466=0,IF($J466="Not Paid by Tenant",0,INDEX('AMI Ref'!$K$5:$N$5,MATCH($J466,{"Oil","Gas","Electric - Other","ELECTRIC - HEAT PUMP"},0))),0),"")</f>
        <v/>
      </c>
      <c r="AF466" s="81">
        <f>_xlfn.IFNA(IF($D466=1,IF($J466="Not Paid by Tenant",0,INDEX('AMI Ref'!$K$6:$N$6,MATCH($J466,{"Oil","Gas","Electric - Other","ELECTRIC - HEAT PUMP"},0))),0),"")</f>
        <v>0</v>
      </c>
      <c r="AG466" s="81">
        <f>_xlfn.IFNA(IF($D466=2,IF($J466="Not Paid by Tenant",0,INDEX('AMI Ref'!$K$7:$N$7,MATCH($J466,{"Oil","Gas","Electric - Other","ELECTRIC - HEAT PUMP"},0))),0),"")</f>
        <v>0</v>
      </c>
      <c r="AH466" s="81">
        <f>_xlfn.IFNA(IF($D466=3,IF($J466="Not Paid by Tenant",0,INDEX('AMI Ref'!$K$8:$N$8,MATCH($J466,{"Oil","Gas","Electric - Other","ELECTRIC - HEAT PUMP"},0))),0),"")</f>
        <v>0</v>
      </c>
      <c r="AI466" s="81">
        <f>_xlfn.IFNA(IF($D466=4,IF($J466="Not Paid by Tenant",0,INDEX('AMI Ref'!$K$9:$N$9,MATCH($J466,{"Oil","Gas","Electric - Other","ELECTRIC - HEAT PUMP"},0))),0),"")</f>
        <v>0</v>
      </c>
      <c r="AJ466" s="81">
        <f>_xlfn.IFNA(IF($D466=5,IF($J466="Not Paid by Tenant",0,INDEX('AMI Ref'!$K$10:$N$10,MATCH($J466,{"Oil","Gas","Electric - Other","ELECTRIC - HEAT PUMP"},0))),0),"")</f>
        <v>0</v>
      </c>
      <c r="AK466" s="128"/>
      <c r="AL466" s="81" t="str">
        <f>_xlfn.IFNA(IF($D466=0,IF($K466="Not Paid by Tenant",0,INDEX('AMI Ref'!$O$5:$R$5,MATCH($K466,{"Oil","Gas","Electric - Other","Electric ccASHP - split"},0))),0),"")</f>
        <v/>
      </c>
      <c r="AM466" s="81">
        <f>_xlfn.IFNA(IF($D466=1,IF($K466="Not Paid by Tenant",0,INDEX('AMI Ref'!$O$6:$R$6,MATCH($K466,{"Oil","Gas","Electric - Other","Electric ccASHP - split"},0))),0),"")</f>
        <v>0</v>
      </c>
      <c r="AN466" s="81">
        <f>_xlfn.IFNA(IF($D466=2,IF($K466="Not Paid by Tenant",0,INDEX('AMI Ref'!$O$7:$R$7,MATCH($K466,{"Oil","Gas","Electric - Other","Electric ccASHP - split"},0))),0),"")</f>
        <v>0</v>
      </c>
      <c r="AO466" s="81">
        <f>_xlfn.IFNA(IF($D466=3,IF($K466="Not Paid by Tenant",0,INDEX('AMI Ref'!$O$8:$R$8,MATCH($K466,{"Oil","Gas","Electric - Other","Electric ccASHP - split"},0))),0),"")</f>
        <v>0</v>
      </c>
      <c r="AP466" s="81">
        <f>_xlfn.IFNA(IF($D466=4,IF($K466="Not Paid by Tenant",0,INDEX('AMI Ref'!$O$9:$R$9,MATCH($K466,{"Oil","Gas","Electric - Other","Electric ccASHP - split"},0))),0),"")</f>
        <v>0</v>
      </c>
      <c r="AQ466" s="81">
        <f>_xlfn.IFNA(IF($D466=5,IF($K466="Not Paid by Tenant",0,INDEX('AMI Ref'!$O$10:$R$10,MATCH($K466,{"Oil","Gas","Electric - Other","Electric ccASHP - split"},0))),0),"")</f>
        <v>0</v>
      </c>
      <c r="AR466" s="124">
        <f t="shared" si="61"/>
        <v>0</v>
      </c>
      <c r="AS466" s="123" t="e">
        <f t="shared" si="62"/>
        <v>#N/A</v>
      </c>
    </row>
    <row r="467" spans="1:45" ht="12.95" customHeight="1" x14ac:dyDescent="0.2">
      <c r="A467" s="130">
        <v>465</v>
      </c>
      <c r="B467" s="177">
        <f>IF(OR(COUNTIF($B$2:$B466,Input!$F483)&lt;1,COUNTIF($O$2:$O466,Input!$C483)&lt;1),Input!F483,0)</f>
        <v>0</v>
      </c>
      <c r="C467" s="177">
        <f>IF(OR(COUNTIF($B$2:$B466,Input!$F483)&lt;1,COUNTIF($O$2:$O466,Input!$C483)&lt;1),Input!G483,0)</f>
        <v>0</v>
      </c>
      <c r="D467" s="177">
        <f>IF(OR(COUNTIF($B$2:$B466,Input!$F483)&lt;1,COUNTIF($O$2:$O466,Input!$C483)&lt;1),Input!H483,0)</f>
        <v>0</v>
      </c>
      <c r="E467" s="177">
        <f>IF(OR(COUNTIF($B$2:$B466,Input!$F483)&lt;1,COUNTIF($O$2:$O466,Input!$C483)&lt;1),Input!I483,0)</f>
        <v>0</v>
      </c>
      <c r="F467" s="177">
        <f>IF(OR(COUNTIF($B$2:$B466,Input!$F483)&lt;1,COUNTIF($O$2:$O466,Input!$C483)&lt;1),Input!J483,0)</f>
        <v>0</v>
      </c>
      <c r="G467" s="177">
        <f>IF(OR(COUNTIF($B$2:$B466,Input!$F483)&lt;1,COUNTIF($O$2:$O466,Input!$C483)&lt;1),Input!K483,0)</f>
        <v>0</v>
      </c>
      <c r="H467" s="177">
        <f>IF(OR(COUNTIF($B$2:$B466,Input!$F483)&lt;1,COUNTIF($O$2:$O466,Input!$C483)&lt;1),Input!L483,0)</f>
        <v>0</v>
      </c>
      <c r="I467" s="177">
        <f>IF(OR(COUNTIF($B$2:$B466,Input!$F483)&lt;1,COUNTIF($O$2:$O466,Input!$C483)&lt;1),Input!M483,0)</f>
        <v>0</v>
      </c>
      <c r="J467" s="177">
        <f>IF(OR(COUNTIF($B$2:$B466,Input!$F483)&lt;1,COUNTIF($O$2:$O466,Input!$C483)&lt;1),Input!N483,0)</f>
        <v>0</v>
      </c>
      <c r="K467" s="177">
        <f>IF(OR(COUNTIF($B$2:$B466,Input!$F483)&lt;1,COUNTIF($O$2:$O466,Input!$C483)&lt;1),Input!O483,0)</f>
        <v>0</v>
      </c>
      <c r="L467" s="177">
        <f>IF(OR(COUNTIF($B$2:$B466,Input!$F483)&lt;1,COUNTIF($O$2:$O466,Input!$C483)&lt;1),Input!P483,0)</f>
        <v>0</v>
      </c>
      <c r="M467" s="129" t="str">
        <f t="shared" si="58"/>
        <v/>
      </c>
      <c r="N467" s="161">
        <f t="shared" si="64"/>
        <v>0</v>
      </c>
      <c r="O467" s="168">
        <f>Input!C483</f>
        <v>0</v>
      </c>
      <c r="P467" s="168"/>
      <c r="R467" s="131">
        <f t="shared" si="65"/>
        <v>0</v>
      </c>
      <c r="S467" s="133" t="str">
        <f t="shared" si="63"/>
        <v xml:space="preserve"> </v>
      </c>
      <c r="T467" s="133"/>
      <c r="U467" s="132" t="str">
        <f>_xlfn.IFNA(IF($D467=0,LOOKUP($F467,{0.1,0.2,0.3,0.4,0.5,0.6,0.7,0.8,0.9,1},{22,34,46,58,70,82,94,106,118,130}),""),"")</f>
        <v/>
      </c>
      <c r="V467" s="132" t="str">
        <f>_xlfn.IFNA(IF($D467=1,LOOKUP($F467,{0.1,0.2,0.3,0.4,0.5,0.6,0.7,0.8,0.9,1},{23,35,47,59,71,83,95,107,119,131}),""),"")</f>
        <v/>
      </c>
      <c r="W467" s="132" t="str">
        <f>_xlfn.IFNA(IF($D467=2,LOOKUP($F467,{0.1,0.2,0.3,0.4,0.5,0.6,0.7,0.8,0.9,1},{24,36,48,60,72,84,96,108,120,132}),""),"")</f>
        <v/>
      </c>
      <c r="X467" s="132" t="str">
        <f>_xlfn.IFNA(IF($D467=3,LOOKUP($F467,{0.1,0.2,0.3,0.4,0.5,0.6,0.7,0.8,0.9,1},{25,37,49,61,73,85,97,109,121,133}),""),"")</f>
        <v/>
      </c>
      <c r="Y467" s="132" t="str">
        <f>_xlfn.IFNA(IF($D467=4,LOOKUP($F467,{0.1,0.2,0.3,0.4,0.5,0.6,0.7,0.8,0.9,1},{26,38,50,62,74,86,98,110,122,134}),""),"")</f>
        <v/>
      </c>
      <c r="Z467" s="132" t="str">
        <f>_xlfn.IFNA(IF($D467=5,LOOKUP($F467,{0.1,0.2,0.3,0.4,0.5,0.6,0.7,0.8,0.9,1},{27,39,51,63,75,87,99,111,123,135}),""),"")</f>
        <v/>
      </c>
      <c r="AA467" s="132">
        <f t="shared" si="59"/>
        <v>0</v>
      </c>
      <c r="AB467" s="132" t="str">
        <f t="shared" si="60"/>
        <v>00</v>
      </c>
      <c r="AC467" s="82" t="e">
        <f>VLOOKUP(AB467,'AMI Ref'!T:U,2,FALSE)</f>
        <v>#N/A</v>
      </c>
      <c r="AD467" s="124"/>
      <c r="AE467" s="81" t="str">
        <f>_xlfn.IFNA(IF($D467=0,IF($J467="Not Paid by Tenant",0,INDEX('AMI Ref'!$K$5:$N$5,MATCH($J467,{"Oil","Gas","Electric - Other","ELECTRIC - HEAT PUMP"},0))),0),"")</f>
        <v/>
      </c>
      <c r="AF467" s="81">
        <f>_xlfn.IFNA(IF($D467=1,IF($J467="Not Paid by Tenant",0,INDEX('AMI Ref'!$K$6:$N$6,MATCH($J467,{"Oil","Gas","Electric - Other","ELECTRIC - HEAT PUMP"},0))),0),"")</f>
        <v>0</v>
      </c>
      <c r="AG467" s="81">
        <f>_xlfn.IFNA(IF($D467=2,IF($J467="Not Paid by Tenant",0,INDEX('AMI Ref'!$K$7:$N$7,MATCH($J467,{"Oil","Gas","Electric - Other","ELECTRIC - HEAT PUMP"},0))),0),"")</f>
        <v>0</v>
      </c>
      <c r="AH467" s="81">
        <f>_xlfn.IFNA(IF($D467=3,IF($J467="Not Paid by Tenant",0,INDEX('AMI Ref'!$K$8:$N$8,MATCH($J467,{"Oil","Gas","Electric - Other","ELECTRIC - HEAT PUMP"},0))),0),"")</f>
        <v>0</v>
      </c>
      <c r="AI467" s="81">
        <f>_xlfn.IFNA(IF($D467=4,IF($J467="Not Paid by Tenant",0,INDEX('AMI Ref'!$K$9:$N$9,MATCH($J467,{"Oil","Gas","Electric - Other","ELECTRIC - HEAT PUMP"},0))),0),"")</f>
        <v>0</v>
      </c>
      <c r="AJ467" s="81">
        <f>_xlfn.IFNA(IF($D467=5,IF($J467="Not Paid by Tenant",0,INDEX('AMI Ref'!$K$10:$N$10,MATCH($J467,{"Oil","Gas","Electric - Other","ELECTRIC - HEAT PUMP"},0))),0),"")</f>
        <v>0</v>
      </c>
      <c r="AK467" s="128"/>
      <c r="AL467" s="81" t="str">
        <f>_xlfn.IFNA(IF($D467=0,IF($K467="Not Paid by Tenant",0,INDEX('AMI Ref'!$O$5:$R$5,MATCH($K467,{"Oil","Gas","Electric - Other","Electric ccASHP - split"},0))),0),"")</f>
        <v/>
      </c>
      <c r="AM467" s="81">
        <f>_xlfn.IFNA(IF($D467=1,IF($K467="Not Paid by Tenant",0,INDEX('AMI Ref'!$O$6:$R$6,MATCH($K467,{"Oil","Gas","Electric - Other","Electric ccASHP - split"},0))),0),"")</f>
        <v>0</v>
      </c>
      <c r="AN467" s="81">
        <f>_xlfn.IFNA(IF($D467=2,IF($K467="Not Paid by Tenant",0,INDEX('AMI Ref'!$O$7:$R$7,MATCH($K467,{"Oil","Gas","Electric - Other","Electric ccASHP - split"},0))),0),"")</f>
        <v>0</v>
      </c>
      <c r="AO467" s="81">
        <f>_xlfn.IFNA(IF($D467=3,IF($K467="Not Paid by Tenant",0,INDEX('AMI Ref'!$O$8:$R$8,MATCH($K467,{"Oil","Gas","Electric - Other","Electric ccASHP - split"},0))),0),"")</f>
        <v>0</v>
      </c>
      <c r="AP467" s="81">
        <f>_xlfn.IFNA(IF($D467=4,IF($K467="Not Paid by Tenant",0,INDEX('AMI Ref'!$O$9:$R$9,MATCH($K467,{"Oil","Gas","Electric - Other","Electric ccASHP - split"},0))),0),"")</f>
        <v>0</v>
      </c>
      <c r="AQ467" s="81">
        <f>_xlfn.IFNA(IF($D467=5,IF($K467="Not Paid by Tenant",0,INDEX('AMI Ref'!$O$10:$R$10,MATCH($K467,{"Oil","Gas","Electric - Other","Electric ccASHP - split"},0))),0),"")</f>
        <v>0</v>
      </c>
      <c r="AR467" s="124">
        <f t="shared" si="61"/>
        <v>0</v>
      </c>
      <c r="AS467" s="123" t="e">
        <f t="shared" si="62"/>
        <v>#N/A</v>
      </c>
    </row>
    <row r="468" spans="1:45" ht="12.95" customHeight="1" x14ac:dyDescent="0.2">
      <c r="A468" s="130">
        <v>466</v>
      </c>
      <c r="B468" s="177">
        <f>IF(OR(COUNTIF($B$2:$B467,Input!$F484)&lt;1,COUNTIF($O$2:$O467,Input!$C484)&lt;1),Input!F484,0)</f>
        <v>0</v>
      </c>
      <c r="C468" s="177">
        <f>IF(OR(COUNTIF($B$2:$B467,Input!$F484)&lt;1,COUNTIF($O$2:$O467,Input!$C484)&lt;1),Input!G484,0)</f>
        <v>0</v>
      </c>
      <c r="D468" s="177">
        <f>IF(OR(COUNTIF($B$2:$B467,Input!$F484)&lt;1,COUNTIF($O$2:$O467,Input!$C484)&lt;1),Input!H484,0)</f>
        <v>0</v>
      </c>
      <c r="E468" s="177">
        <f>IF(OR(COUNTIF($B$2:$B467,Input!$F484)&lt;1,COUNTIF($O$2:$O467,Input!$C484)&lt;1),Input!I484,0)</f>
        <v>0</v>
      </c>
      <c r="F468" s="177">
        <f>IF(OR(COUNTIF($B$2:$B467,Input!$F484)&lt;1,COUNTIF($O$2:$O467,Input!$C484)&lt;1),Input!J484,0)</f>
        <v>0</v>
      </c>
      <c r="G468" s="177">
        <f>IF(OR(COUNTIF($B$2:$B467,Input!$F484)&lt;1,COUNTIF($O$2:$O467,Input!$C484)&lt;1),Input!K484,0)</f>
        <v>0</v>
      </c>
      <c r="H468" s="177">
        <f>IF(OR(COUNTIF($B$2:$B467,Input!$F484)&lt;1,COUNTIF($O$2:$O467,Input!$C484)&lt;1),Input!L484,0)</f>
        <v>0</v>
      </c>
      <c r="I468" s="177">
        <f>IF(OR(COUNTIF($B$2:$B467,Input!$F484)&lt;1,COUNTIF($O$2:$O467,Input!$C484)&lt;1),Input!M484,0)</f>
        <v>0</v>
      </c>
      <c r="J468" s="177">
        <f>IF(OR(COUNTIF($B$2:$B467,Input!$F484)&lt;1,COUNTIF($O$2:$O467,Input!$C484)&lt;1),Input!N484,0)</f>
        <v>0</v>
      </c>
      <c r="K468" s="177">
        <f>IF(OR(COUNTIF($B$2:$B467,Input!$F484)&lt;1,COUNTIF($O$2:$O467,Input!$C484)&lt;1),Input!O484,0)</f>
        <v>0</v>
      </c>
      <c r="L468" s="177">
        <f>IF(OR(COUNTIF($B$2:$B467,Input!$F484)&lt;1,COUNTIF($O$2:$O467,Input!$C484)&lt;1),Input!P484,0)</f>
        <v>0</v>
      </c>
      <c r="M468" s="129" t="str">
        <f t="shared" si="58"/>
        <v/>
      </c>
      <c r="N468" s="161">
        <f t="shared" si="64"/>
        <v>0</v>
      </c>
      <c r="O468" s="168">
        <f>Input!C484</f>
        <v>0</v>
      </c>
      <c r="P468" s="168"/>
      <c r="R468" s="131">
        <f t="shared" si="65"/>
        <v>0</v>
      </c>
      <c r="S468" s="133" t="str">
        <f t="shared" si="63"/>
        <v xml:space="preserve"> </v>
      </c>
      <c r="T468" s="133"/>
      <c r="U468" s="132" t="str">
        <f>_xlfn.IFNA(IF($D468=0,LOOKUP($F468,{0.1,0.2,0.3,0.4,0.5,0.6,0.7,0.8,0.9,1},{22,34,46,58,70,82,94,106,118,130}),""),"")</f>
        <v/>
      </c>
      <c r="V468" s="132" t="str">
        <f>_xlfn.IFNA(IF($D468=1,LOOKUP($F468,{0.1,0.2,0.3,0.4,0.5,0.6,0.7,0.8,0.9,1},{23,35,47,59,71,83,95,107,119,131}),""),"")</f>
        <v/>
      </c>
      <c r="W468" s="132" t="str">
        <f>_xlfn.IFNA(IF($D468=2,LOOKUP($F468,{0.1,0.2,0.3,0.4,0.5,0.6,0.7,0.8,0.9,1},{24,36,48,60,72,84,96,108,120,132}),""),"")</f>
        <v/>
      </c>
      <c r="X468" s="132" t="str">
        <f>_xlfn.IFNA(IF($D468=3,LOOKUP($F468,{0.1,0.2,0.3,0.4,0.5,0.6,0.7,0.8,0.9,1},{25,37,49,61,73,85,97,109,121,133}),""),"")</f>
        <v/>
      </c>
      <c r="Y468" s="132" t="str">
        <f>_xlfn.IFNA(IF($D468=4,LOOKUP($F468,{0.1,0.2,0.3,0.4,0.5,0.6,0.7,0.8,0.9,1},{26,38,50,62,74,86,98,110,122,134}),""),"")</f>
        <v/>
      </c>
      <c r="Z468" s="132" t="str">
        <f>_xlfn.IFNA(IF($D468=5,LOOKUP($F468,{0.1,0.2,0.3,0.4,0.5,0.6,0.7,0.8,0.9,1},{27,39,51,63,75,87,99,111,123,135}),""),"")</f>
        <v/>
      </c>
      <c r="AA468" s="132">
        <f t="shared" si="59"/>
        <v>0</v>
      </c>
      <c r="AB468" s="132" t="str">
        <f t="shared" si="60"/>
        <v>00</v>
      </c>
      <c r="AC468" s="82" t="e">
        <f>VLOOKUP(AB468,'AMI Ref'!T:U,2,FALSE)</f>
        <v>#N/A</v>
      </c>
      <c r="AD468" s="124"/>
      <c r="AE468" s="81" t="str">
        <f>_xlfn.IFNA(IF($D468=0,IF($J468="Not Paid by Tenant",0,INDEX('AMI Ref'!$K$5:$N$5,MATCH($J468,{"Oil","Gas","Electric - Other","ELECTRIC - HEAT PUMP"},0))),0),"")</f>
        <v/>
      </c>
      <c r="AF468" s="81">
        <f>_xlfn.IFNA(IF($D468=1,IF($J468="Not Paid by Tenant",0,INDEX('AMI Ref'!$K$6:$N$6,MATCH($J468,{"Oil","Gas","Electric - Other","ELECTRIC - HEAT PUMP"},0))),0),"")</f>
        <v>0</v>
      </c>
      <c r="AG468" s="81">
        <f>_xlfn.IFNA(IF($D468=2,IF($J468="Not Paid by Tenant",0,INDEX('AMI Ref'!$K$7:$N$7,MATCH($J468,{"Oil","Gas","Electric - Other","ELECTRIC - HEAT PUMP"},0))),0),"")</f>
        <v>0</v>
      </c>
      <c r="AH468" s="81">
        <f>_xlfn.IFNA(IF($D468=3,IF($J468="Not Paid by Tenant",0,INDEX('AMI Ref'!$K$8:$N$8,MATCH($J468,{"Oil","Gas","Electric - Other","ELECTRIC - HEAT PUMP"},0))),0),"")</f>
        <v>0</v>
      </c>
      <c r="AI468" s="81">
        <f>_xlfn.IFNA(IF($D468=4,IF($J468="Not Paid by Tenant",0,INDEX('AMI Ref'!$K$9:$N$9,MATCH($J468,{"Oil","Gas","Electric - Other","ELECTRIC - HEAT PUMP"},0))),0),"")</f>
        <v>0</v>
      </c>
      <c r="AJ468" s="81">
        <f>_xlfn.IFNA(IF($D468=5,IF($J468="Not Paid by Tenant",0,INDEX('AMI Ref'!$K$10:$N$10,MATCH($J468,{"Oil","Gas","Electric - Other","ELECTRIC - HEAT PUMP"},0))),0),"")</f>
        <v>0</v>
      </c>
      <c r="AK468" s="128"/>
      <c r="AL468" s="81" t="str">
        <f>_xlfn.IFNA(IF($D468=0,IF($K468="Not Paid by Tenant",0,INDEX('AMI Ref'!$O$5:$R$5,MATCH($K468,{"Oil","Gas","Electric - Other","Electric ccASHP - split"},0))),0),"")</f>
        <v/>
      </c>
      <c r="AM468" s="81">
        <f>_xlfn.IFNA(IF($D468=1,IF($K468="Not Paid by Tenant",0,INDEX('AMI Ref'!$O$6:$R$6,MATCH($K468,{"Oil","Gas","Electric - Other","Electric ccASHP - split"},0))),0),"")</f>
        <v>0</v>
      </c>
      <c r="AN468" s="81">
        <f>_xlfn.IFNA(IF($D468=2,IF($K468="Not Paid by Tenant",0,INDEX('AMI Ref'!$O$7:$R$7,MATCH($K468,{"Oil","Gas","Electric - Other","Electric ccASHP - split"},0))),0),"")</f>
        <v>0</v>
      </c>
      <c r="AO468" s="81">
        <f>_xlfn.IFNA(IF($D468=3,IF($K468="Not Paid by Tenant",0,INDEX('AMI Ref'!$O$8:$R$8,MATCH($K468,{"Oil","Gas","Electric - Other","Electric ccASHP - split"},0))),0),"")</f>
        <v>0</v>
      </c>
      <c r="AP468" s="81">
        <f>_xlfn.IFNA(IF($D468=4,IF($K468="Not Paid by Tenant",0,INDEX('AMI Ref'!$O$9:$R$9,MATCH($K468,{"Oil","Gas","Electric - Other","Electric ccASHP - split"},0))),0),"")</f>
        <v>0</v>
      </c>
      <c r="AQ468" s="81">
        <f>_xlfn.IFNA(IF($D468=5,IF($K468="Not Paid by Tenant",0,INDEX('AMI Ref'!$O$10:$R$10,MATCH($K468,{"Oil","Gas","Electric - Other","Electric ccASHP - split"},0))),0),"")</f>
        <v>0</v>
      </c>
      <c r="AR468" s="124">
        <f t="shared" si="61"/>
        <v>0</v>
      </c>
      <c r="AS468" s="123" t="e">
        <f t="shared" si="62"/>
        <v>#N/A</v>
      </c>
    </row>
    <row r="469" spans="1:45" ht="12.95" customHeight="1" x14ac:dyDescent="0.2">
      <c r="A469" s="130">
        <v>467</v>
      </c>
      <c r="B469" s="177">
        <f>IF(OR(COUNTIF($B$2:$B468,Input!$F485)&lt;1,COUNTIF($O$2:$O468,Input!$C485)&lt;1),Input!F485,0)</f>
        <v>0</v>
      </c>
      <c r="C469" s="177">
        <f>IF(OR(COUNTIF($B$2:$B468,Input!$F485)&lt;1,COUNTIF($O$2:$O468,Input!$C485)&lt;1),Input!G485,0)</f>
        <v>0</v>
      </c>
      <c r="D469" s="177">
        <f>IF(OR(COUNTIF($B$2:$B468,Input!$F485)&lt;1,COUNTIF($O$2:$O468,Input!$C485)&lt;1),Input!H485,0)</f>
        <v>0</v>
      </c>
      <c r="E469" s="177">
        <f>IF(OR(COUNTIF($B$2:$B468,Input!$F485)&lt;1,COUNTIF($O$2:$O468,Input!$C485)&lt;1),Input!I485,0)</f>
        <v>0</v>
      </c>
      <c r="F469" s="177">
        <f>IF(OR(COUNTIF($B$2:$B468,Input!$F485)&lt;1,COUNTIF($O$2:$O468,Input!$C485)&lt;1),Input!J485,0)</f>
        <v>0</v>
      </c>
      <c r="G469" s="177">
        <f>IF(OR(COUNTIF($B$2:$B468,Input!$F485)&lt;1,COUNTIF($O$2:$O468,Input!$C485)&lt;1),Input!K485,0)</f>
        <v>0</v>
      </c>
      <c r="H469" s="177">
        <f>IF(OR(COUNTIF($B$2:$B468,Input!$F485)&lt;1,COUNTIF($O$2:$O468,Input!$C485)&lt;1),Input!L485,0)</f>
        <v>0</v>
      </c>
      <c r="I469" s="177">
        <f>IF(OR(COUNTIF($B$2:$B468,Input!$F485)&lt;1,COUNTIF($O$2:$O468,Input!$C485)&lt;1),Input!M485,0)</f>
        <v>0</v>
      </c>
      <c r="J469" s="177">
        <f>IF(OR(COUNTIF($B$2:$B468,Input!$F485)&lt;1,COUNTIF($O$2:$O468,Input!$C485)&lt;1),Input!N485,0)</f>
        <v>0</v>
      </c>
      <c r="K469" s="177">
        <f>IF(OR(COUNTIF($B$2:$B468,Input!$F485)&lt;1,COUNTIF($O$2:$O468,Input!$C485)&lt;1),Input!O485,0)</f>
        <v>0</v>
      </c>
      <c r="L469" s="177">
        <f>IF(OR(COUNTIF($B$2:$B468,Input!$F485)&lt;1,COUNTIF($O$2:$O468,Input!$C485)&lt;1),Input!P485,0)</f>
        <v>0</v>
      </c>
      <c r="M469" s="129" t="str">
        <f t="shared" si="58"/>
        <v/>
      </c>
      <c r="N469" s="161">
        <f t="shared" si="64"/>
        <v>0</v>
      </c>
      <c r="O469" s="168">
        <f>Input!C485</f>
        <v>0</v>
      </c>
      <c r="P469" s="168"/>
      <c r="R469" s="131">
        <f t="shared" si="65"/>
        <v>0</v>
      </c>
      <c r="S469" s="133" t="str">
        <f t="shared" si="63"/>
        <v xml:space="preserve"> </v>
      </c>
      <c r="T469" s="133"/>
      <c r="U469" s="132" t="str">
        <f>_xlfn.IFNA(IF($D469=0,LOOKUP($F469,{0.1,0.2,0.3,0.4,0.5,0.6,0.7,0.8,0.9,1},{22,34,46,58,70,82,94,106,118,130}),""),"")</f>
        <v/>
      </c>
      <c r="V469" s="132" t="str">
        <f>_xlfn.IFNA(IF($D469=1,LOOKUP($F469,{0.1,0.2,0.3,0.4,0.5,0.6,0.7,0.8,0.9,1},{23,35,47,59,71,83,95,107,119,131}),""),"")</f>
        <v/>
      </c>
      <c r="W469" s="132" t="str">
        <f>_xlfn.IFNA(IF($D469=2,LOOKUP($F469,{0.1,0.2,0.3,0.4,0.5,0.6,0.7,0.8,0.9,1},{24,36,48,60,72,84,96,108,120,132}),""),"")</f>
        <v/>
      </c>
      <c r="X469" s="132" t="str">
        <f>_xlfn.IFNA(IF($D469=3,LOOKUP($F469,{0.1,0.2,0.3,0.4,0.5,0.6,0.7,0.8,0.9,1},{25,37,49,61,73,85,97,109,121,133}),""),"")</f>
        <v/>
      </c>
      <c r="Y469" s="132" t="str">
        <f>_xlfn.IFNA(IF($D469=4,LOOKUP($F469,{0.1,0.2,0.3,0.4,0.5,0.6,0.7,0.8,0.9,1},{26,38,50,62,74,86,98,110,122,134}),""),"")</f>
        <v/>
      </c>
      <c r="Z469" s="132" t="str">
        <f>_xlfn.IFNA(IF($D469=5,LOOKUP($F469,{0.1,0.2,0.3,0.4,0.5,0.6,0.7,0.8,0.9,1},{27,39,51,63,75,87,99,111,123,135}),""),"")</f>
        <v/>
      </c>
      <c r="AA469" s="132">
        <f t="shared" si="59"/>
        <v>0</v>
      </c>
      <c r="AB469" s="132" t="str">
        <f t="shared" si="60"/>
        <v>00</v>
      </c>
      <c r="AC469" s="82" t="e">
        <f>VLOOKUP(AB469,'AMI Ref'!T:U,2,FALSE)</f>
        <v>#N/A</v>
      </c>
      <c r="AD469" s="124"/>
      <c r="AE469" s="81" t="str">
        <f>_xlfn.IFNA(IF($D469=0,IF($J469="Not Paid by Tenant",0,INDEX('AMI Ref'!$K$5:$N$5,MATCH($J469,{"Oil","Gas","Electric - Other","ELECTRIC - HEAT PUMP"},0))),0),"")</f>
        <v/>
      </c>
      <c r="AF469" s="81">
        <f>_xlfn.IFNA(IF($D469=1,IF($J469="Not Paid by Tenant",0,INDEX('AMI Ref'!$K$6:$N$6,MATCH($J469,{"Oil","Gas","Electric - Other","ELECTRIC - HEAT PUMP"},0))),0),"")</f>
        <v>0</v>
      </c>
      <c r="AG469" s="81">
        <f>_xlfn.IFNA(IF($D469=2,IF($J469="Not Paid by Tenant",0,INDEX('AMI Ref'!$K$7:$N$7,MATCH($J469,{"Oil","Gas","Electric - Other","ELECTRIC - HEAT PUMP"},0))),0),"")</f>
        <v>0</v>
      </c>
      <c r="AH469" s="81">
        <f>_xlfn.IFNA(IF($D469=3,IF($J469="Not Paid by Tenant",0,INDEX('AMI Ref'!$K$8:$N$8,MATCH($J469,{"Oil","Gas","Electric - Other","ELECTRIC - HEAT PUMP"},0))),0),"")</f>
        <v>0</v>
      </c>
      <c r="AI469" s="81">
        <f>_xlfn.IFNA(IF($D469=4,IF($J469="Not Paid by Tenant",0,INDEX('AMI Ref'!$K$9:$N$9,MATCH($J469,{"Oil","Gas","Electric - Other","ELECTRIC - HEAT PUMP"},0))),0),"")</f>
        <v>0</v>
      </c>
      <c r="AJ469" s="81">
        <f>_xlfn.IFNA(IF($D469=5,IF($J469="Not Paid by Tenant",0,INDEX('AMI Ref'!$K$10:$N$10,MATCH($J469,{"Oil","Gas","Electric - Other","ELECTRIC - HEAT PUMP"},0))),0),"")</f>
        <v>0</v>
      </c>
      <c r="AK469" s="128"/>
      <c r="AL469" s="81" t="str">
        <f>_xlfn.IFNA(IF($D469=0,IF($K469="Not Paid by Tenant",0,INDEX('AMI Ref'!$O$5:$R$5,MATCH($K469,{"Oil","Gas","Electric - Other","Electric ccASHP - split"},0))),0),"")</f>
        <v/>
      </c>
      <c r="AM469" s="81">
        <f>_xlfn.IFNA(IF($D469=1,IF($K469="Not Paid by Tenant",0,INDEX('AMI Ref'!$O$6:$R$6,MATCH($K469,{"Oil","Gas","Electric - Other","Electric ccASHP - split"},0))),0),"")</f>
        <v>0</v>
      </c>
      <c r="AN469" s="81">
        <f>_xlfn.IFNA(IF($D469=2,IF($K469="Not Paid by Tenant",0,INDEX('AMI Ref'!$O$7:$R$7,MATCH($K469,{"Oil","Gas","Electric - Other","Electric ccASHP - split"},0))),0),"")</f>
        <v>0</v>
      </c>
      <c r="AO469" s="81">
        <f>_xlfn.IFNA(IF($D469=3,IF($K469="Not Paid by Tenant",0,INDEX('AMI Ref'!$O$8:$R$8,MATCH($K469,{"Oil","Gas","Electric - Other","Electric ccASHP - split"},0))),0),"")</f>
        <v>0</v>
      </c>
      <c r="AP469" s="81">
        <f>_xlfn.IFNA(IF($D469=4,IF($K469="Not Paid by Tenant",0,INDEX('AMI Ref'!$O$9:$R$9,MATCH($K469,{"Oil","Gas","Electric - Other","Electric ccASHP - split"},0))),0),"")</f>
        <v>0</v>
      </c>
      <c r="AQ469" s="81">
        <f>_xlfn.IFNA(IF($D469=5,IF($K469="Not Paid by Tenant",0,INDEX('AMI Ref'!$O$10:$R$10,MATCH($K469,{"Oil","Gas","Electric - Other","Electric ccASHP - split"},0))),0),"")</f>
        <v>0</v>
      </c>
      <c r="AR469" s="124">
        <f t="shared" si="61"/>
        <v>0</v>
      </c>
      <c r="AS469" s="123" t="e">
        <f t="shared" si="62"/>
        <v>#N/A</v>
      </c>
    </row>
    <row r="470" spans="1:45" ht="12.95" customHeight="1" x14ac:dyDescent="0.2">
      <c r="A470" s="130">
        <v>468</v>
      </c>
      <c r="B470" s="177">
        <f>IF(OR(COUNTIF($B$2:$B469,Input!$F486)&lt;1,COUNTIF($O$2:$O469,Input!$C486)&lt;1),Input!F486,0)</f>
        <v>0</v>
      </c>
      <c r="C470" s="177">
        <f>IF(OR(COUNTIF($B$2:$B469,Input!$F486)&lt;1,COUNTIF($O$2:$O469,Input!$C486)&lt;1),Input!G486,0)</f>
        <v>0</v>
      </c>
      <c r="D470" s="177">
        <f>IF(OR(COUNTIF($B$2:$B469,Input!$F486)&lt;1,COUNTIF($O$2:$O469,Input!$C486)&lt;1),Input!H486,0)</f>
        <v>0</v>
      </c>
      <c r="E470" s="177">
        <f>IF(OR(COUNTIF($B$2:$B469,Input!$F486)&lt;1,COUNTIF($O$2:$O469,Input!$C486)&lt;1),Input!I486,0)</f>
        <v>0</v>
      </c>
      <c r="F470" s="177">
        <f>IF(OR(COUNTIF($B$2:$B469,Input!$F486)&lt;1,COUNTIF($O$2:$O469,Input!$C486)&lt;1),Input!J486,0)</f>
        <v>0</v>
      </c>
      <c r="G470" s="177">
        <f>IF(OR(COUNTIF($B$2:$B469,Input!$F486)&lt;1,COUNTIF($O$2:$O469,Input!$C486)&lt;1),Input!K486,0)</f>
        <v>0</v>
      </c>
      <c r="H470" s="177">
        <f>IF(OR(COUNTIF($B$2:$B469,Input!$F486)&lt;1,COUNTIF($O$2:$O469,Input!$C486)&lt;1),Input!L486,0)</f>
        <v>0</v>
      </c>
      <c r="I470" s="177">
        <f>IF(OR(COUNTIF($B$2:$B469,Input!$F486)&lt;1,COUNTIF($O$2:$O469,Input!$C486)&lt;1),Input!M486,0)</f>
        <v>0</v>
      </c>
      <c r="J470" s="177">
        <f>IF(OR(COUNTIF($B$2:$B469,Input!$F486)&lt;1,COUNTIF($O$2:$O469,Input!$C486)&lt;1),Input!N486,0)</f>
        <v>0</v>
      </c>
      <c r="K470" s="177">
        <f>IF(OR(COUNTIF($B$2:$B469,Input!$F486)&lt;1,COUNTIF($O$2:$O469,Input!$C486)&lt;1),Input!O486,0)</f>
        <v>0</v>
      </c>
      <c r="L470" s="177">
        <f>IF(OR(COUNTIF($B$2:$B469,Input!$F486)&lt;1,COUNTIF($O$2:$O469,Input!$C486)&lt;1),Input!P486,0)</f>
        <v>0</v>
      </c>
      <c r="M470" s="129" t="str">
        <f t="shared" si="58"/>
        <v/>
      </c>
      <c r="N470" s="161">
        <f t="shared" si="64"/>
        <v>0</v>
      </c>
      <c r="O470" s="168">
        <f>Input!C486</f>
        <v>0</v>
      </c>
      <c r="P470" s="168"/>
      <c r="R470" s="131">
        <f t="shared" si="65"/>
        <v>0</v>
      </c>
      <c r="S470" s="133" t="str">
        <f t="shared" si="63"/>
        <v xml:space="preserve"> </v>
      </c>
      <c r="T470" s="133"/>
      <c r="U470" s="132" t="str">
        <f>_xlfn.IFNA(IF($D470=0,LOOKUP($F470,{0.1,0.2,0.3,0.4,0.5,0.6,0.7,0.8,0.9,1},{22,34,46,58,70,82,94,106,118,130}),""),"")</f>
        <v/>
      </c>
      <c r="V470" s="132" t="str">
        <f>_xlfn.IFNA(IF($D470=1,LOOKUP($F470,{0.1,0.2,0.3,0.4,0.5,0.6,0.7,0.8,0.9,1},{23,35,47,59,71,83,95,107,119,131}),""),"")</f>
        <v/>
      </c>
      <c r="W470" s="132" t="str">
        <f>_xlfn.IFNA(IF($D470=2,LOOKUP($F470,{0.1,0.2,0.3,0.4,0.5,0.6,0.7,0.8,0.9,1},{24,36,48,60,72,84,96,108,120,132}),""),"")</f>
        <v/>
      </c>
      <c r="X470" s="132" t="str">
        <f>_xlfn.IFNA(IF($D470=3,LOOKUP($F470,{0.1,0.2,0.3,0.4,0.5,0.6,0.7,0.8,0.9,1},{25,37,49,61,73,85,97,109,121,133}),""),"")</f>
        <v/>
      </c>
      <c r="Y470" s="132" t="str">
        <f>_xlfn.IFNA(IF($D470=4,LOOKUP($F470,{0.1,0.2,0.3,0.4,0.5,0.6,0.7,0.8,0.9,1},{26,38,50,62,74,86,98,110,122,134}),""),"")</f>
        <v/>
      </c>
      <c r="Z470" s="132" t="str">
        <f>_xlfn.IFNA(IF($D470=5,LOOKUP($F470,{0.1,0.2,0.3,0.4,0.5,0.6,0.7,0.8,0.9,1},{27,39,51,63,75,87,99,111,123,135}),""),"")</f>
        <v/>
      </c>
      <c r="AA470" s="132">
        <f t="shared" si="59"/>
        <v>0</v>
      </c>
      <c r="AB470" s="132" t="str">
        <f t="shared" si="60"/>
        <v>00</v>
      </c>
      <c r="AC470" s="82" t="e">
        <f>VLOOKUP(AB470,'AMI Ref'!T:U,2,FALSE)</f>
        <v>#N/A</v>
      </c>
      <c r="AD470" s="124"/>
      <c r="AE470" s="81" t="str">
        <f>_xlfn.IFNA(IF($D470=0,IF($J470="Not Paid by Tenant",0,INDEX('AMI Ref'!$K$5:$N$5,MATCH($J470,{"Oil","Gas","Electric - Other","ELECTRIC - HEAT PUMP"},0))),0),"")</f>
        <v/>
      </c>
      <c r="AF470" s="81">
        <f>_xlfn.IFNA(IF($D470=1,IF($J470="Not Paid by Tenant",0,INDEX('AMI Ref'!$K$6:$N$6,MATCH($J470,{"Oil","Gas","Electric - Other","ELECTRIC - HEAT PUMP"},0))),0),"")</f>
        <v>0</v>
      </c>
      <c r="AG470" s="81">
        <f>_xlfn.IFNA(IF($D470=2,IF($J470="Not Paid by Tenant",0,INDEX('AMI Ref'!$K$7:$N$7,MATCH($J470,{"Oil","Gas","Electric - Other","ELECTRIC - HEAT PUMP"},0))),0),"")</f>
        <v>0</v>
      </c>
      <c r="AH470" s="81">
        <f>_xlfn.IFNA(IF($D470=3,IF($J470="Not Paid by Tenant",0,INDEX('AMI Ref'!$K$8:$N$8,MATCH($J470,{"Oil","Gas","Electric - Other","ELECTRIC - HEAT PUMP"},0))),0),"")</f>
        <v>0</v>
      </c>
      <c r="AI470" s="81">
        <f>_xlfn.IFNA(IF($D470=4,IF($J470="Not Paid by Tenant",0,INDEX('AMI Ref'!$K$9:$N$9,MATCH($J470,{"Oil","Gas","Electric - Other","ELECTRIC - HEAT PUMP"},0))),0),"")</f>
        <v>0</v>
      </c>
      <c r="AJ470" s="81">
        <f>_xlfn.IFNA(IF($D470=5,IF($J470="Not Paid by Tenant",0,INDEX('AMI Ref'!$K$10:$N$10,MATCH($J470,{"Oil","Gas","Electric - Other","ELECTRIC - HEAT PUMP"},0))),0),"")</f>
        <v>0</v>
      </c>
      <c r="AK470" s="128"/>
      <c r="AL470" s="81" t="str">
        <f>_xlfn.IFNA(IF($D470=0,IF($K470="Not Paid by Tenant",0,INDEX('AMI Ref'!$O$5:$R$5,MATCH($K470,{"Oil","Gas","Electric - Other","Electric ccASHP - split"},0))),0),"")</f>
        <v/>
      </c>
      <c r="AM470" s="81">
        <f>_xlfn.IFNA(IF($D470=1,IF($K470="Not Paid by Tenant",0,INDEX('AMI Ref'!$O$6:$R$6,MATCH($K470,{"Oil","Gas","Electric - Other","Electric ccASHP - split"},0))),0),"")</f>
        <v>0</v>
      </c>
      <c r="AN470" s="81">
        <f>_xlfn.IFNA(IF($D470=2,IF($K470="Not Paid by Tenant",0,INDEX('AMI Ref'!$O$7:$R$7,MATCH($K470,{"Oil","Gas","Electric - Other","Electric ccASHP - split"},0))),0),"")</f>
        <v>0</v>
      </c>
      <c r="AO470" s="81">
        <f>_xlfn.IFNA(IF($D470=3,IF($K470="Not Paid by Tenant",0,INDEX('AMI Ref'!$O$8:$R$8,MATCH($K470,{"Oil","Gas","Electric - Other","Electric ccASHP - split"},0))),0),"")</f>
        <v>0</v>
      </c>
      <c r="AP470" s="81">
        <f>_xlfn.IFNA(IF($D470=4,IF($K470="Not Paid by Tenant",0,INDEX('AMI Ref'!$O$9:$R$9,MATCH($K470,{"Oil","Gas","Electric - Other","Electric ccASHP - split"},0))),0),"")</f>
        <v>0</v>
      </c>
      <c r="AQ470" s="81">
        <f>_xlfn.IFNA(IF($D470=5,IF($K470="Not Paid by Tenant",0,INDEX('AMI Ref'!$O$10:$R$10,MATCH($K470,{"Oil","Gas","Electric - Other","Electric ccASHP - split"},0))),0),"")</f>
        <v>0</v>
      </c>
      <c r="AR470" s="124">
        <f t="shared" si="61"/>
        <v>0</v>
      </c>
      <c r="AS470" s="123" t="e">
        <f t="shared" si="62"/>
        <v>#N/A</v>
      </c>
    </row>
    <row r="471" spans="1:45" ht="12.95" customHeight="1" x14ac:dyDescent="0.2">
      <c r="A471" s="130">
        <v>469</v>
      </c>
      <c r="B471" s="177">
        <f>IF(OR(COUNTIF($B$2:$B470,Input!$F487)&lt;1,COUNTIF($O$2:$O470,Input!$C487)&lt;1),Input!F487,0)</f>
        <v>0</v>
      </c>
      <c r="C471" s="177">
        <f>IF(OR(COUNTIF($B$2:$B470,Input!$F487)&lt;1,COUNTIF($O$2:$O470,Input!$C487)&lt;1),Input!G487,0)</f>
        <v>0</v>
      </c>
      <c r="D471" s="177">
        <f>IF(OR(COUNTIF($B$2:$B470,Input!$F487)&lt;1,COUNTIF($O$2:$O470,Input!$C487)&lt;1),Input!H487,0)</f>
        <v>0</v>
      </c>
      <c r="E471" s="177">
        <f>IF(OR(COUNTIF($B$2:$B470,Input!$F487)&lt;1,COUNTIF($O$2:$O470,Input!$C487)&lt;1),Input!I487,0)</f>
        <v>0</v>
      </c>
      <c r="F471" s="177">
        <f>IF(OR(COUNTIF($B$2:$B470,Input!$F487)&lt;1,COUNTIF($O$2:$O470,Input!$C487)&lt;1),Input!J487,0)</f>
        <v>0</v>
      </c>
      <c r="G471" s="177">
        <f>IF(OR(COUNTIF($B$2:$B470,Input!$F487)&lt;1,COUNTIF($O$2:$O470,Input!$C487)&lt;1),Input!K487,0)</f>
        <v>0</v>
      </c>
      <c r="H471" s="177">
        <f>IF(OR(COUNTIF($B$2:$B470,Input!$F487)&lt;1,COUNTIF($O$2:$O470,Input!$C487)&lt;1),Input!L487,0)</f>
        <v>0</v>
      </c>
      <c r="I471" s="177">
        <f>IF(OR(COUNTIF($B$2:$B470,Input!$F487)&lt;1,COUNTIF($O$2:$O470,Input!$C487)&lt;1),Input!M487,0)</f>
        <v>0</v>
      </c>
      <c r="J471" s="177">
        <f>IF(OR(COUNTIF($B$2:$B470,Input!$F487)&lt;1,COUNTIF($O$2:$O470,Input!$C487)&lt;1),Input!N487,0)</f>
        <v>0</v>
      </c>
      <c r="K471" s="177">
        <f>IF(OR(COUNTIF($B$2:$B470,Input!$F487)&lt;1,COUNTIF($O$2:$O470,Input!$C487)&lt;1),Input!O487,0)</f>
        <v>0</v>
      </c>
      <c r="L471" s="177">
        <f>IF(OR(COUNTIF($B$2:$B470,Input!$F487)&lt;1,COUNTIF($O$2:$O470,Input!$C487)&lt;1),Input!P487,0)</f>
        <v>0</v>
      </c>
      <c r="M471" s="129" t="str">
        <f t="shared" si="58"/>
        <v/>
      </c>
      <c r="N471" s="161">
        <f t="shared" si="64"/>
        <v>0</v>
      </c>
      <c r="O471" s="168">
        <f>Input!C487</f>
        <v>0</v>
      </c>
      <c r="P471" s="168"/>
      <c r="R471" s="131">
        <f t="shared" si="65"/>
        <v>0</v>
      </c>
      <c r="S471" s="133" t="str">
        <f t="shared" si="63"/>
        <v xml:space="preserve"> </v>
      </c>
      <c r="T471" s="133"/>
      <c r="U471" s="132" t="str">
        <f>_xlfn.IFNA(IF($D471=0,LOOKUP($F471,{0.1,0.2,0.3,0.4,0.5,0.6,0.7,0.8,0.9,1},{22,34,46,58,70,82,94,106,118,130}),""),"")</f>
        <v/>
      </c>
      <c r="V471" s="132" t="str">
        <f>_xlfn.IFNA(IF($D471=1,LOOKUP($F471,{0.1,0.2,0.3,0.4,0.5,0.6,0.7,0.8,0.9,1},{23,35,47,59,71,83,95,107,119,131}),""),"")</f>
        <v/>
      </c>
      <c r="W471" s="132" t="str">
        <f>_xlfn.IFNA(IF($D471=2,LOOKUP($F471,{0.1,0.2,0.3,0.4,0.5,0.6,0.7,0.8,0.9,1},{24,36,48,60,72,84,96,108,120,132}),""),"")</f>
        <v/>
      </c>
      <c r="X471" s="132" t="str">
        <f>_xlfn.IFNA(IF($D471=3,LOOKUP($F471,{0.1,0.2,0.3,0.4,0.5,0.6,0.7,0.8,0.9,1},{25,37,49,61,73,85,97,109,121,133}),""),"")</f>
        <v/>
      </c>
      <c r="Y471" s="132" t="str">
        <f>_xlfn.IFNA(IF($D471=4,LOOKUP($F471,{0.1,0.2,0.3,0.4,0.5,0.6,0.7,0.8,0.9,1},{26,38,50,62,74,86,98,110,122,134}),""),"")</f>
        <v/>
      </c>
      <c r="Z471" s="132" t="str">
        <f>_xlfn.IFNA(IF($D471=5,LOOKUP($F471,{0.1,0.2,0.3,0.4,0.5,0.6,0.7,0.8,0.9,1},{27,39,51,63,75,87,99,111,123,135}),""),"")</f>
        <v/>
      </c>
      <c r="AA471" s="132">
        <f t="shared" si="59"/>
        <v>0</v>
      </c>
      <c r="AB471" s="132" t="str">
        <f t="shared" si="60"/>
        <v>00</v>
      </c>
      <c r="AC471" s="82" t="e">
        <f>VLOOKUP(AB471,'AMI Ref'!T:U,2,FALSE)</f>
        <v>#N/A</v>
      </c>
      <c r="AD471" s="124"/>
      <c r="AE471" s="81" t="str">
        <f>_xlfn.IFNA(IF($D471=0,IF($J471="Not Paid by Tenant",0,INDEX('AMI Ref'!$K$5:$N$5,MATCH($J471,{"Oil","Gas","Electric - Other","ELECTRIC - HEAT PUMP"},0))),0),"")</f>
        <v/>
      </c>
      <c r="AF471" s="81">
        <f>_xlfn.IFNA(IF($D471=1,IF($J471="Not Paid by Tenant",0,INDEX('AMI Ref'!$K$6:$N$6,MATCH($J471,{"Oil","Gas","Electric - Other","ELECTRIC - HEAT PUMP"},0))),0),"")</f>
        <v>0</v>
      </c>
      <c r="AG471" s="81">
        <f>_xlfn.IFNA(IF($D471=2,IF($J471="Not Paid by Tenant",0,INDEX('AMI Ref'!$K$7:$N$7,MATCH($J471,{"Oil","Gas","Electric - Other","ELECTRIC - HEAT PUMP"},0))),0),"")</f>
        <v>0</v>
      </c>
      <c r="AH471" s="81">
        <f>_xlfn.IFNA(IF($D471=3,IF($J471="Not Paid by Tenant",0,INDEX('AMI Ref'!$K$8:$N$8,MATCH($J471,{"Oil","Gas","Electric - Other","ELECTRIC - HEAT PUMP"},0))),0),"")</f>
        <v>0</v>
      </c>
      <c r="AI471" s="81">
        <f>_xlfn.IFNA(IF($D471=4,IF($J471="Not Paid by Tenant",0,INDEX('AMI Ref'!$K$9:$N$9,MATCH($J471,{"Oil","Gas","Electric - Other","ELECTRIC - HEAT PUMP"},0))),0),"")</f>
        <v>0</v>
      </c>
      <c r="AJ471" s="81">
        <f>_xlfn.IFNA(IF($D471=5,IF($J471="Not Paid by Tenant",0,INDEX('AMI Ref'!$K$10:$N$10,MATCH($J471,{"Oil","Gas","Electric - Other","ELECTRIC - HEAT PUMP"},0))),0),"")</f>
        <v>0</v>
      </c>
      <c r="AK471" s="128"/>
      <c r="AL471" s="81" t="str">
        <f>_xlfn.IFNA(IF($D471=0,IF($K471="Not Paid by Tenant",0,INDEX('AMI Ref'!$O$5:$R$5,MATCH($K471,{"Oil","Gas","Electric - Other","Electric ccASHP - split"},0))),0),"")</f>
        <v/>
      </c>
      <c r="AM471" s="81">
        <f>_xlfn.IFNA(IF($D471=1,IF($K471="Not Paid by Tenant",0,INDEX('AMI Ref'!$O$6:$R$6,MATCH($K471,{"Oil","Gas","Electric - Other","Electric ccASHP - split"},0))),0),"")</f>
        <v>0</v>
      </c>
      <c r="AN471" s="81">
        <f>_xlfn.IFNA(IF($D471=2,IF($K471="Not Paid by Tenant",0,INDEX('AMI Ref'!$O$7:$R$7,MATCH($K471,{"Oil","Gas","Electric - Other","Electric ccASHP - split"},0))),0),"")</f>
        <v>0</v>
      </c>
      <c r="AO471" s="81">
        <f>_xlfn.IFNA(IF($D471=3,IF($K471="Not Paid by Tenant",0,INDEX('AMI Ref'!$O$8:$R$8,MATCH($K471,{"Oil","Gas","Electric - Other","Electric ccASHP - split"},0))),0),"")</f>
        <v>0</v>
      </c>
      <c r="AP471" s="81">
        <f>_xlfn.IFNA(IF($D471=4,IF($K471="Not Paid by Tenant",0,INDEX('AMI Ref'!$O$9:$R$9,MATCH($K471,{"Oil","Gas","Electric - Other","Electric ccASHP - split"},0))),0),"")</f>
        <v>0</v>
      </c>
      <c r="AQ471" s="81">
        <f>_xlfn.IFNA(IF($D471=5,IF($K471="Not Paid by Tenant",0,INDEX('AMI Ref'!$O$10:$R$10,MATCH($K471,{"Oil","Gas","Electric - Other","Electric ccASHP - split"},0))),0),"")</f>
        <v>0</v>
      </c>
      <c r="AR471" s="124">
        <f t="shared" si="61"/>
        <v>0</v>
      </c>
      <c r="AS471" s="123" t="e">
        <f t="shared" si="62"/>
        <v>#N/A</v>
      </c>
    </row>
    <row r="472" spans="1:45" ht="12.95" customHeight="1" x14ac:dyDescent="0.2">
      <c r="A472" s="130">
        <v>470</v>
      </c>
      <c r="B472" s="177">
        <f>IF(OR(COUNTIF($B$2:$B471,Input!$F488)&lt;1,COUNTIF($O$2:$O471,Input!$C488)&lt;1),Input!F488,0)</f>
        <v>0</v>
      </c>
      <c r="C472" s="177">
        <f>IF(OR(COUNTIF($B$2:$B471,Input!$F488)&lt;1,COUNTIF($O$2:$O471,Input!$C488)&lt;1),Input!G488,0)</f>
        <v>0</v>
      </c>
      <c r="D472" s="177">
        <f>IF(OR(COUNTIF($B$2:$B471,Input!$F488)&lt;1,COUNTIF($O$2:$O471,Input!$C488)&lt;1),Input!H488,0)</f>
        <v>0</v>
      </c>
      <c r="E472" s="177">
        <f>IF(OR(COUNTIF($B$2:$B471,Input!$F488)&lt;1,COUNTIF($O$2:$O471,Input!$C488)&lt;1),Input!I488,0)</f>
        <v>0</v>
      </c>
      <c r="F472" s="177">
        <f>IF(OR(COUNTIF($B$2:$B471,Input!$F488)&lt;1,COUNTIF($O$2:$O471,Input!$C488)&lt;1),Input!J488,0)</f>
        <v>0</v>
      </c>
      <c r="G472" s="177">
        <f>IF(OR(COUNTIF($B$2:$B471,Input!$F488)&lt;1,COUNTIF($O$2:$O471,Input!$C488)&lt;1),Input!K488,0)</f>
        <v>0</v>
      </c>
      <c r="H472" s="177">
        <f>IF(OR(COUNTIF($B$2:$B471,Input!$F488)&lt;1,COUNTIF($O$2:$O471,Input!$C488)&lt;1),Input!L488,0)</f>
        <v>0</v>
      </c>
      <c r="I472" s="177">
        <f>IF(OR(COUNTIF($B$2:$B471,Input!$F488)&lt;1,COUNTIF($O$2:$O471,Input!$C488)&lt;1),Input!M488,0)</f>
        <v>0</v>
      </c>
      <c r="J472" s="177">
        <f>IF(OR(COUNTIF($B$2:$B471,Input!$F488)&lt;1,COUNTIF($O$2:$O471,Input!$C488)&lt;1),Input!N488,0)</f>
        <v>0</v>
      </c>
      <c r="K472" s="177">
        <f>IF(OR(COUNTIF($B$2:$B471,Input!$F488)&lt;1,COUNTIF($O$2:$O471,Input!$C488)&lt;1),Input!O488,0)</f>
        <v>0</v>
      </c>
      <c r="L472" s="177">
        <f>IF(OR(COUNTIF($B$2:$B471,Input!$F488)&lt;1,COUNTIF($O$2:$O471,Input!$C488)&lt;1),Input!P488,0)</f>
        <v>0</v>
      </c>
      <c r="M472" s="129" t="str">
        <f t="shared" si="58"/>
        <v/>
      </c>
      <c r="N472" s="161">
        <f t="shared" si="64"/>
        <v>0</v>
      </c>
      <c r="O472" s="168">
        <f>Input!C488</f>
        <v>0</v>
      </c>
      <c r="P472" s="168"/>
      <c r="R472" s="131">
        <f t="shared" si="65"/>
        <v>0</v>
      </c>
      <c r="S472" s="133" t="str">
        <f t="shared" si="63"/>
        <v xml:space="preserve"> </v>
      </c>
      <c r="T472" s="133"/>
      <c r="U472" s="132" t="str">
        <f>_xlfn.IFNA(IF($D472=0,LOOKUP($F472,{0.1,0.2,0.3,0.4,0.5,0.6,0.7,0.8,0.9,1},{22,34,46,58,70,82,94,106,118,130}),""),"")</f>
        <v/>
      </c>
      <c r="V472" s="132" t="str">
        <f>_xlfn.IFNA(IF($D472=1,LOOKUP($F472,{0.1,0.2,0.3,0.4,0.5,0.6,0.7,0.8,0.9,1},{23,35,47,59,71,83,95,107,119,131}),""),"")</f>
        <v/>
      </c>
      <c r="W472" s="132" t="str">
        <f>_xlfn.IFNA(IF($D472=2,LOOKUP($F472,{0.1,0.2,0.3,0.4,0.5,0.6,0.7,0.8,0.9,1},{24,36,48,60,72,84,96,108,120,132}),""),"")</f>
        <v/>
      </c>
      <c r="X472" s="132" t="str">
        <f>_xlfn.IFNA(IF($D472=3,LOOKUP($F472,{0.1,0.2,0.3,0.4,0.5,0.6,0.7,0.8,0.9,1},{25,37,49,61,73,85,97,109,121,133}),""),"")</f>
        <v/>
      </c>
      <c r="Y472" s="132" t="str">
        <f>_xlfn.IFNA(IF($D472=4,LOOKUP($F472,{0.1,0.2,0.3,0.4,0.5,0.6,0.7,0.8,0.9,1},{26,38,50,62,74,86,98,110,122,134}),""),"")</f>
        <v/>
      </c>
      <c r="Z472" s="132" t="str">
        <f>_xlfn.IFNA(IF($D472=5,LOOKUP($F472,{0.1,0.2,0.3,0.4,0.5,0.6,0.7,0.8,0.9,1},{27,39,51,63,75,87,99,111,123,135}),""),"")</f>
        <v/>
      </c>
      <c r="AA472" s="132">
        <f t="shared" si="59"/>
        <v>0</v>
      </c>
      <c r="AB472" s="132" t="str">
        <f t="shared" si="60"/>
        <v>00</v>
      </c>
      <c r="AC472" s="82" t="e">
        <f>VLOOKUP(AB472,'AMI Ref'!T:U,2,FALSE)</f>
        <v>#N/A</v>
      </c>
      <c r="AD472" s="124"/>
      <c r="AE472" s="81" t="str">
        <f>_xlfn.IFNA(IF($D472=0,IF($J472="Not Paid by Tenant",0,INDEX('AMI Ref'!$K$5:$N$5,MATCH($J472,{"Oil","Gas","Electric - Other","ELECTRIC - HEAT PUMP"},0))),0),"")</f>
        <v/>
      </c>
      <c r="AF472" s="81">
        <f>_xlfn.IFNA(IF($D472=1,IF($J472="Not Paid by Tenant",0,INDEX('AMI Ref'!$K$6:$N$6,MATCH($J472,{"Oil","Gas","Electric - Other","ELECTRIC - HEAT PUMP"},0))),0),"")</f>
        <v>0</v>
      </c>
      <c r="AG472" s="81">
        <f>_xlfn.IFNA(IF($D472=2,IF($J472="Not Paid by Tenant",0,INDEX('AMI Ref'!$K$7:$N$7,MATCH($J472,{"Oil","Gas","Electric - Other","ELECTRIC - HEAT PUMP"},0))),0),"")</f>
        <v>0</v>
      </c>
      <c r="AH472" s="81">
        <f>_xlfn.IFNA(IF($D472=3,IF($J472="Not Paid by Tenant",0,INDEX('AMI Ref'!$K$8:$N$8,MATCH($J472,{"Oil","Gas","Electric - Other","ELECTRIC - HEAT PUMP"},0))),0),"")</f>
        <v>0</v>
      </c>
      <c r="AI472" s="81">
        <f>_xlfn.IFNA(IF($D472=4,IF($J472="Not Paid by Tenant",0,INDEX('AMI Ref'!$K$9:$N$9,MATCH($J472,{"Oil","Gas","Electric - Other","ELECTRIC - HEAT PUMP"},0))),0),"")</f>
        <v>0</v>
      </c>
      <c r="AJ472" s="81">
        <f>_xlfn.IFNA(IF($D472=5,IF($J472="Not Paid by Tenant",0,INDEX('AMI Ref'!$K$10:$N$10,MATCH($J472,{"Oil","Gas","Electric - Other","ELECTRIC - HEAT PUMP"},0))),0),"")</f>
        <v>0</v>
      </c>
      <c r="AK472" s="128"/>
      <c r="AL472" s="81" t="str">
        <f>_xlfn.IFNA(IF($D472=0,IF($K472="Not Paid by Tenant",0,INDEX('AMI Ref'!$O$5:$R$5,MATCH($K472,{"Oil","Gas","Electric - Other","Electric ccASHP - split"},0))),0),"")</f>
        <v/>
      </c>
      <c r="AM472" s="81">
        <f>_xlfn.IFNA(IF($D472=1,IF($K472="Not Paid by Tenant",0,INDEX('AMI Ref'!$O$6:$R$6,MATCH($K472,{"Oil","Gas","Electric - Other","Electric ccASHP - split"},0))),0),"")</f>
        <v>0</v>
      </c>
      <c r="AN472" s="81">
        <f>_xlfn.IFNA(IF($D472=2,IF($K472="Not Paid by Tenant",0,INDEX('AMI Ref'!$O$7:$R$7,MATCH($K472,{"Oil","Gas","Electric - Other","Electric ccASHP - split"},0))),0),"")</f>
        <v>0</v>
      </c>
      <c r="AO472" s="81">
        <f>_xlfn.IFNA(IF($D472=3,IF($K472="Not Paid by Tenant",0,INDEX('AMI Ref'!$O$8:$R$8,MATCH($K472,{"Oil","Gas","Electric - Other","Electric ccASHP - split"},0))),0),"")</f>
        <v>0</v>
      </c>
      <c r="AP472" s="81">
        <f>_xlfn.IFNA(IF($D472=4,IF($K472="Not Paid by Tenant",0,INDEX('AMI Ref'!$O$9:$R$9,MATCH($K472,{"Oil","Gas","Electric - Other","Electric ccASHP - split"},0))),0),"")</f>
        <v>0</v>
      </c>
      <c r="AQ472" s="81">
        <f>_xlfn.IFNA(IF($D472=5,IF($K472="Not Paid by Tenant",0,INDEX('AMI Ref'!$O$10:$R$10,MATCH($K472,{"Oil","Gas","Electric - Other","Electric ccASHP - split"},0))),0),"")</f>
        <v>0</v>
      </c>
      <c r="AR472" s="124">
        <f t="shared" si="61"/>
        <v>0</v>
      </c>
      <c r="AS472" s="123" t="e">
        <f t="shared" si="62"/>
        <v>#N/A</v>
      </c>
    </row>
    <row r="473" spans="1:45" ht="12.95" customHeight="1" x14ac:dyDescent="0.2">
      <c r="A473" s="130">
        <v>471</v>
      </c>
      <c r="B473" s="177">
        <f>IF(OR(COUNTIF($B$2:$B472,Input!$F489)&lt;1,COUNTIF($O$2:$O472,Input!$C489)&lt;1),Input!F489,0)</f>
        <v>0</v>
      </c>
      <c r="C473" s="177">
        <f>IF(OR(COUNTIF($B$2:$B472,Input!$F489)&lt;1,COUNTIF($O$2:$O472,Input!$C489)&lt;1),Input!G489,0)</f>
        <v>0</v>
      </c>
      <c r="D473" s="177">
        <f>IF(OR(COUNTIF($B$2:$B472,Input!$F489)&lt;1,COUNTIF($O$2:$O472,Input!$C489)&lt;1),Input!H489,0)</f>
        <v>0</v>
      </c>
      <c r="E473" s="177">
        <f>IF(OR(COUNTIF($B$2:$B472,Input!$F489)&lt;1,COUNTIF($O$2:$O472,Input!$C489)&lt;1),Input!I489,0)</f>
        <v>0</v>
      </c>
      <c r="F473" s="177">
        <f>IF(OR(COUNTIF($B$2:$B472,Input!$F489)&lt;1,COUNTIF($O$2:$O472,Input!$C489)&lt;1),Input!J489,0)</f>
        <v>0</v>
      </c>
      <c r="G473" s="177">
        <f>IF(OR(COUNTIF($B$2:$B472,Input!$F489)&lt;1,COUNTIF($O$2:$O472,Input!$C489)&lt;1),Input!K489,0)</f>
        <v>0</v>
      </c>
      <c r="H473" s="177">
        <f>IF(OR(COUNTIF($B$2:$B472,Input!$F489)&lt;1,COUNTIF($O$2:$O472,Input!$C489)&lt;1),Input!L489,0)</f>
        <v>0</v>
      </c>
      <c r="I473" s="177">
        <f>IF(OR(COUNTIF($B$2:$B472,Input!$F489)&lt;1,COUNTIF($O$2:$O472,Input!$C489)&lt;1),Input!M489,0)</f>
        <v>0</v>
      </c>
      <c r="J473" s="177">
        <f>IF(OR(COUNTIF($B$2:$B472,Input!$F489)&lt;1,COUNTIF($O$2:$O472,Input!$C489)&lt;1),Input!N489,0)</f>
        <v>0</v>
      </c>
      <c r="K473" s="177">
        <f>IF(OR(COUNTIF($B$2:$B472,Input!$F489)&lt;1,COUNTIF($O$2:$O472,Input!$C489)&lt;1),Input!O489,0)</f>
        <v>0</v>
      </c>
      <c r="L473" s="177">
        <f>IF(OR(COUNTIF($B$2:$B472,Input!$F489)&lt;1,COUNTIF($O$2:$O472,Input!$C489)&lt;1),Input!P489,0)</f>
        <v>0</v>
      </c>
      <c r="M473" s="129" t="str">
        <f t="shared" si="58"/>
        <v/>
      </c>
      <c r="N473" s="161">
        <f t="shared" si="64"/>
        <v>0</v>
      </c>
      <c r="O473" s="168">
        <f>Input!C489</f>
        <v>0</v>
      </c>
      <c r="P473" s="168"/>
      <c r="R473" s="131">
        <f t="shared" si="65"/>
        <v>0</v>
      </c>
      <c r="S473" s="133" t="str">
        <f t="shared" si="63"/>
        <v xml:space="preserve"> </v>
      </c>
      <c r="T473" s="133"/>
      <c r="U473" s="132" t="str">
        <f>_xlfn.IFNA(IF($D473=0,LOOKUP($F473,{0.1,0.2,0.3,0.4,0.5,0.6,0.7,0.8,0.9,1},{22,34,46,58,70,82,94,106,118,130}),""),"")</f>
        <v/>
      </c>
      <c r="V473" s="132" t="str">
        <f>_xlfn.IFNA(IF($D473=1,LOOKUP($F473,{0.1,0.2,0.3,0.4,0.5,0.6,0.7,0.8,0.9,1},{23,35,47,59,71,83,95,107,119,131}),""),"")</f>
        <v/>
      </c>
      <c r="W473" s="132" t="str">
        <f>_xlfn.IFNA(IF($D473=2,LOOKUP($F473,{0.1,0.2,0.3,0.4,0.5,0.6,0.7,0.8,0.9,1},{24,36,48,60,72,84,96,108,120,132}),""),"")</f>
        <v/>
      </c>
      <c r="X473" s="132" t="str">
        <f>_xlfn.IFNA(IF($D473=3,LOOKUP($F473,{0.1,0.2,0.3,0.4,0.5,0.6,0.7,0.8,0.9,1},{25,37,49,61,73,85,97,109,121,133}),""),"")</f>
        <v/>
      </c>
      <c r="Y473" s="132" t="str">
        <f>_xlfn.IFNA(IF($D473=4,LOOKUP($F473,{0.1,0.2,0.3,0.4,0.5,0.6,0.7,0.8,0.9,1},{26,38,50,62,74,86,98,110,122,134}),""),"")</f>
        <v/>
      </c>
      <c r="Z473" s="132" t="str">
        <f>_xlfn.IFNA(IF($D473=5,LOOKUP($F473,{0.1,0.2,0.3,0.4,0.5,0.6,0.7,0.8,0.9,1},{27,39,51,63,75,87,99,111,123,135}),""),"")</f>
        <v/>
      </c>
      <c r="AA473" s="132">
        <f t="shared" si="59"/>
        <v>0</v>
      </c>
      <c r="AB473" s="132" t="str">
        <f t="shared" si="60"/>
        <v>00</v>
      </c>
      <c r="AC473" s="82" t="e">
        <f>VLOOKUP(AB473,'AMI Ref'!T:U,2,FALSE)</f>
        <v>#N/A</v>
      </c>
      <c r="AD473" s="124"/>
      <c r="AE473" s="81" t="str">
        <f>_xlfn.IFNA(IF($D473=0,IF($J473="Not Paid by Tenant",0,INDEX('AMI Ref'!$K$5:$N$5,MATCH($J473,{"Oil","Gas","Electric - Other","ELECTRIC - HEAT PUMP"},0))),0),"")</f>
        <v/>
      </c>
      <c r="AF473" s="81">
        <f>_xlfn.IFNA(IF($D473=1,IF($J473="Not Paid by Tenant",0,INDEX('AMI Ref'!$K$6:$N$6,MATCH($J473,{"Oil","Gas","Electric - Other","ELECTRIC - HEAT PUMP"},0))),0),"")</f>
        <v>0</v>
      </c>
      <c r="AG473" s="81">
        <f>_xlfn.IFNA(IF($D473=2,IF($J473="Not Paid by Tenant",0,INDEX('AMI Ref'!$K$7:$N$7,MATCH($J473,{"Oil","Gas","Electric - Other","ELECTRIC - HEAT PUMP"},0))),0),"")</f>
        <v>0</v>
      </c>
      <c r="AH473" s="81">
        <f>_xlfn.IFNA(IF($D473=3,IF($J473="Not Paid by Tenant",0,INDEX('AMI Ref'!$K$8:$N$8,MATCH($J473,{"Oil","Gas","Electric - Other","ELECTRIC - HEAT PUMP"},0))),0),"")</f>
        <v>0</v>
      </c>
      <c r="AI473" s="81">
        <f>_xlfn.IFNA(IF($D473=4,IF($J473="Not Paid by Tenant",0,INDEX('AMI Ref'!$K$9:$N$9,MATCH($J473,{"Oil","Gas","Electric - Other","ELECTRIC - HEAT PUMP"},0))),0),"")</f>
        <v>0</v>
      </c>
      <c r="AJ473" s="81">
        <f>_xlfn.IFNA(IF($D473=5,IF($J473="Not Paid by Tenant",0,INDEX('AMI Ref'!$K$10:$N$10,MATCH($J473,{"Oil","Gas","Electric - Other","ELECTRIC - HEAT PUMP"},0))),0),"")</f>
        <v>0</v>
      </c>
      <c r="AK473" s="128"/>
      <c r="AL473" s="81" t="str">
        <f>_xlfn.IFNA(IF($D473=0,IF($K473="Not Paid by Tenant",0,INDEX('AMI Ref'!$O$5:$R$5,MATCH($K473,{"Oil","Gas","Electric - Other","Electric ccASHP - split"},0))),0),"")</f>
        <v/>
      </c>
      <c r="AM473" s="81">
        <f>_xlfn.IFNA(IF($D473=1,IF($K473="Not Paid by Tenant",0,INDEX('AMI Ref'!$O$6:$R$6,MATCH($K473,{"Oil","Gas","Electric - Other","Electric ccASHP - split"},0))),0),"")</f>
        <v>0</v>
      </c>
      <c r="AN473" s="81">
        <f>_xlfn.IFNA(IF($D473=2,IF($K473="Not Paid by Tenant",0,INDEX('AMI Ref'!$O$7:$R$7,MATCH($K473,{"Oil","Gas","Electric - Other","Electric ccASHP - split"},0))),0),"")</f>
        <v>0</v>
      </c>
      <c r="AO473" s="81">
        <f>_xlfn.IFNA(IF($D473=3,IF($K473="Not Paid by Tenant",0,INDEX('AMI Ref'!$O$8:$R$8,MATCH($K473,{"Oil","Gas","Electric - Other","Electric ccASHP - split"},0))),0),"")</f>
        <v>0</v>
      </c>
      <c r="AP473" s="81">
        <f>_xlfn.IFNA(IF($D473=4,IF($K473="Not Paid by Tenant",0,INDEX('AMI Ref'!$O$9:$R$9,MATCH($K473,{"Oil","Gas","Electric - Other","Electric ccASHP - split"},0))),0),"")</f>
        <v>0</v>
      </c>
      <c r="AQ473" s="81">
        <f>_xlfn.IFNA(IF($D473=5,IF($K473="Not Paid by Tenant",0,INDEX('AMI Ref'!$O$10:$R$10,MATCH($K473,{"Oil","Gas","Electric - Other","Electric ccASHP - split"},0))),0),"")</f>
        <v>0</v>
      </c>
      <c r="AR473" s="124">
        <f t="shared" si="61"/>
        <v>0</v>
      </c>
      <c r="AS473" s="123" t="e">
        <f t="shared" si="62"/>
        <v>#N/A</v>
      </c>
    </row>
    <row r="474" spans="1:45" ht="12.95" customHeight="1" x14ac:dyDescent="0.2">
      <c r="A474" s="130">
        <v>472</v>
      </c>
      <c r="B474" s="177">
        <f>IF(OR(COUNTIF($B$2:$B473,Input!$F490)&lt;1,COUNTIF($O$2:$O473,Input!$C490)&lt;1),Input!F490,0)</f>
        <v>0</v>
      </c>
      <c r="C474" s="177">
        <f>IF(OR(COUNTIF($B$2:$B473,Input!$F490)&lt;1,COUNTIF($O$2:$O473,Input!$C490)&lt;1),Input!G490,0)</f>
        <v>0</v>
      </c>
      <c r="D474" s="177">
        <f>IF(OR(COUNTIF($B$2:$B473,Input!$F490)&lt;1,COUNTIF($O$2:$O473,Input!$C490)&lt;1),Input!H490,0)</f>
        <v>0</v>
      </c>
      <c r="E474" s="177">
        <f>IF(OR(COUNTIF($B$2:$B473,Input!$F490)&lt;1,COUNTIF($O$2:$O473,Input!$C490)&lt;1),Input!I490,0)</f>
        <v>0</v>
      </c>
      <c r="F474" s="177">
        <f>IF(OR(COUNTIF($B$2:$B473,Input!$F490)&lt;1,COUNTIF($O$2:$O473,Input!$C490)&lt;1),Input!J490,0)</f>
        <v>0</v>
      </c>
      <c r="G474" s="177">
        <f>IF(OR(COUNTIF($B$2:$B473,Input!$F490)&lt;1,COUNTIF($O$2:$O473,Input!$C490)&lt;1),Input!K490,0)</f>
        <v>0</v>
      </c>
      <c r="H474" s="177">
        <f>IF(OR(COUNTIF($B$2:$B473,Input!$F490)&lt;1,COUNTIF($O$2:$O473,Input!$C490)&lt;1),Input!L490,0)</f>
        <v>0</v>
      </c>
      <c r="I474" s="177">
        <f>IF(OR(COUNTIF($B$2:$B473,Input!$F490)&lt;1,COUNTIF($O$2:$O473,Input!$C490)&lt;1),Input!M490,0)</f>
        <v>0</v>
      </c>
      <c r="J474" s="177">
        <f>IF(OR(COUNTIF($B$2:$B473,Input!$F490)&lt;1,COUNTIF($O$2:$O473,Input!$C490)&lt;1),Input!N490,0)</f>
        <v>0</v>
      </c>
      <c r="K474" s="177">
        <f>IF(OR(COUNTIF($B$2:$B473,Input!$F490)&lt;1,COUNTIF($O$2:$O473,Input!$C490)&lt;1),Input!O490,0)</f>
        <v>0</v>
      </c>
      <c r="L474" s="177">
        <f>IF(OR(COUNTIF($B$2:$B473,Input!$F490)&lt;1,COUNTIF($O$2:$O473,Input!$C490)&lt;1),Input!P490,0)</f>
        <v>0</v>
      </c>
      <c r="M474" s="129" t="str">
        <f t="shared" si="58"/>
        <v/>
      </c>
      <c r="N474" s="161">
        <f t="shared" si="64"/>
        <v>0</v>
      </c>
      <c r="O474" s="168">
        <f>Input!C490</f>
        <v>0</v>
      </c>
      <c r="P474" s="168"/>
      <c r="R474" s="131">
        <f t="shared" si="65"/>
        <v>0</v>
      </c>
      <c r="S474" s="133" t="str">
        <f t="shared" si="63"/>
        <v xml:space="preserve"> </v>
      </c>
      <c r="T474" s="133"/>
      <c r="U474" s="132" t="str">
        <f>_xlfn.IFNA(IF($D474=0,LOOKUP($F474,{0.1,0.2,0.3,0.4,0.5,0.6,0.7,0.8,0.9,1},{22,34,46,58,70,82,94,106,118,130}),""),"")</f>
        <v/>
      </c>
      <c r="V474" s="132" t="str">
        <f>_xlfn.IFNA(IF($D474=1,LOOKUP($F474,{0.1,0.2,0.3,0.4,0.5,0.6,0.7,0.8,0.9,1},{23,35,47,59,71,83,95,107,119,131}),""),"")</f>
        <v/>
      </c>
      <c r="W474" s="132" t="str">
        <f>_xlfn.IFNA(IF($D474=2,LOOKUP($F474,{0.1,0.2,0.3,0.4,0.5,0.6,0.7,0.8,0.9,1},{24,36,48,60,72,84,96,108,120,132}),""),"")</f>
        <v/>
      </c>
      <c r="X474" s="132" t="str">
        <f>_xlfn.IFNA(IF($D474=3,LOOKUP($F474,{0.1,0.2,0.3,0.4,0.5,0.6,0.7,0.8,0.9,1},{25,37,49,61,73,85,97,109,121,133}),""),"")</f>
        <v/>
      </c>
      <c r="Y474" s="132" t="str">
        <f>_xlfn.IFNA(IF($D474=4,LOOKUP($F474,{0.1,0.2,0.3,0.4,0.5,0.6,0.7,0.8,0.9,1},{26,38,50,62,74,86,98,110,122,134}),""),"")</f>
        <v/>
      </c>
      <c r="Z474" s="132" t="str">
        <f>_xlfn.IFNA(IF($D474=5,LOOKUP($F474,{0.1,0.2,0.3,0.4,0.5,0.6,0.7,0.8,0.9,1},{27,39,51,63,75,87,99,111,123,135}),""),"")</f>
        <v/>
      </c>
      <c r="AA474" s="132">
        <f t="shared" si="59"/>
        <v>0</v>
      </c>
      <c r="AB474" s="132" t="str">
        <f t="shared" si="60"/>
        <v>00</v>
      </c>
      <c r="AC474" s="82" t="e">
        <f>VLOOKUP(AB474,'AMI Ref'!T:U,2,FALSE)</f>
        <v>#N/A</v>
      </c>
      <c r="AD474" s="124"/>
      <c r="AE474" s="81" t="str">
        <f>_xlfn.IFNA(IF($D474=0,IF($J474="Not Paid by Tenant",0,INDEX('AMI Ref'!$K$5:$N$5,MATCH($J474,{"Oil","Gas","Electric - Other","ELECTRIC - HEAT PUMP"},0))),0),"")</f>
        <v/>
      </c>
      <c r="AF474" s="81">
        <f>_xlfn.IFNA(IF($D474=1,IF($J474="Not Paid by Tenant",0,INDEX('AMI Ref'!$K$6:$N$6,MATCH($J474,{"Oil","Gas","Electric - Other","ELECTRIC - HEAT PUMP"},0))),0),"")</f>
        <v>0</v>
      </c>
      <c r="AG474" s="81">
        <f>_xlfn.IFNA(IF($D474=2,IF($J474="Not Paid by Tenant",0,INDEX('AMI Ref'!$K$7:$N$7,MATCH($J474,{"Oil","Gas","Electric - Other","ELECTRIC - HEAT PUMP"},0))),0),"")</f>
        <v>0</v>
      </c>
      <c r="AH474" s="81">
        <f>_xlfn.IFNA(IF($D474=3,IF($J474="Not Paid by Tenant",0,INDEX('AMI Ref'!$K$8:$N$8,MATCH($J474,{"Oil","Gas","Electric - Other","ELECTRIC - HEAT PUMP"},0))),0),"")</f>
        <v>0</v>
      </c>
      <c r="AI474" s="81">
        <f>_xlfn.IFNA(IF($D474=4,IF($J474="Not Paid by Tenant",0,INDEX('AMI Ref'!$K$9:$N$9,MATCH($J474,{"Oil","Gas","Electric - Other","ELECTRIC - HEAT PUMP"},0))),0),"")</f>
        <v>0</v>
      </c>
      <c r="AJ474" s="81">
        <f>_xlfn.IFNA(IF($D474=5,IF($J474="Not Paid by Tenant",0,INDEX('AMI Ref'!$K$10:$N$10,MATCH($J474,{"Oil","Gas","Electric - Other","ELECTRIC - HEAT PUMP"},0))),0),"")</f>
        <v>0</v>
      </c>
      <c r="AK474" s="128"/>
      <c r="AL474" s="81" t="str">
        <f>_xlfn.IFNA(IF($D474=0,IF($K474="Not Paid by Tenant",0,INDEX('AMI Ref'!$O$5:$R$5,MATCH($K474,{"Oil","Gas","Electric - Other","Electric ccASHP - split"},0))),0),"")</f>
        <v/>
      </c>
      <c r="AM474" s="81">
        <f>_xlfn.IFNA(IF($D474=1,IF($K474="Not Paid by Tenant",0,INDEX('AMI Ref'!$O$6:$R$6,MATCH($K474,{"Oil","Gas","Electric - Other","Electric ccASHP - split"},0))),0),"")</f>
        <v>0</v>
      </c>
      <c r="AN474" s="81">
        <f>_xlfn.IFNA(IF($D474=2,IF($K474="Not Paid by Tenant",0,INDEX('AMI Ref'!$O$7:$R$7,MATCH($K474,{"Oil","Gas","Electric - Other","Electric ccASHP - split"},0))),0),"")</f>
        <v>0</v>
      </c>
      <c r="AO474" s="81">
        <f>_xlfn.IFNA(IF($D474=3,IF($K474="Not Paid by Tenant",0,INDEX('AMI Ref'!$O$8:$R$8,MATCH($K474,{"Oil","Gas","Electric - Other","Electric ccASHP - split"},0))),0),"")</f>
        <v>0</v>
      </c>
      <c r="AP474" s="81">
        <f>_xlfn.IFNA(IF($D474=4,IF($K474="Not Paid by Tenant",0,INDEX('AMI Ref'!$O$9:$R$9,MATCH($K474,{"Oil","Gas","Electric - Other","Electric ccASHP - split"},0))),0),"")</f>
        <v>0</v>
      </c>
      <c r="AQ474" s="81">
        <f>_xlfn.IFNA(IF($D474=5,IF($K474="Not Paid by Tenant",0,INDEX('AMI Ref'!$O$10:$R$10,MATCH($K474,{"Oil","Gas","Electric - Other","Electric ccASHP - split"},0))),0),"")</f>
        <v>0</v>
      </c>
      <c r="AR474" s="124">
        <f t="shared" si="61"/>
        <v>0</v>
      </c>
      <c r="AS474" s="123" t="e">
        <f t="shared" si="62"/>
        <v>#N/A</v>
      </c>
    </row>
    <row r="475" spans="1:45" ht="12.95" customHeight="1" x14ac:dyDescent="0.2">
      <c r="A475" s="130">
        <v>473</v>
      </c>
      <c r="B475" s="177">
        <f>IF(OR(COUNTIF($B$2:$B474,Input!$F491)&lt;1,COUNTIF($O$2:$O474,Input!$C491)&lt;1),Input!F491,0)</f>
        <v>0</v>
      </c>
      <c r="C475" s="177">
        <f>IF(OR(COUNTIF($B$2:$B474,Input!$F491)&lt;1,COUNTIF($O$2:$O474,Input!$C491)&lt;1),Input!G491,0)</f>
        <v>0</v>
      </c>
      <c r="D475" s="177">
        <f>IF(OR(COUNTIF($B$2:$B474,Input!$F491)&lt;1,COUNTIF($O$2:$O474,Input!$C491)&lt;1),Input!H491,0)</f>
        <v>0</v>
      </c>
      <c r="E475" s="177">
        <f>IF(OR(COUNTIF($B$2:$B474,Input!$F491)&lt;1,COUNTIF($O$2:$O474,Input!$C491)&lt;1),Input!I491,0)</f>
        <v>0</v>
      </c>
      <c r="F475" s="177">
        <f>IF(OR(COUNTIF($B$2:$B474,Input!$F491)&lt;1,COUNTIF($O$2:$O474,Input!$C491)&lt;1),Input!J491,0)</f>
        <v>0</v>
      </c>
      <c r="G475" s="177">
        <f>IF(OR(COUNTIF($B$2:$B474,Input!$F491)&lt;1,COUNTIF($O$2:$O474,Input!$C491)&lt;1),Input!K491,0)</f>
        <v>0</v>
      </c>
      <c r="H475" s="177">
        <f>IF(OR(COUNTIF($B$2:$B474,Input!$F491)&lt;1,COUNTIF($O$2:$O474,Input!$C491)&lt;1),Input!L491,0)</f>
        <v>0</v>
      </c>
      <c r="I475" s="177">
        <f>IF(OR(COUNTIF($B$2:$B474,Input!$F491)&lt;1,COUNTIF($O$2:$O474,Input!$C491)&lt;1),Input!M491,0)</f>
        <v>0</v>
      </c>
      <c r="J475" s="177">
        <f>IF(OR(COUNTIF($B$2:$B474,Input!$F491)&lt;1,COUNTIF($O$2:$O474,Input!$C491)&lt;1),Input!N491,0)</f>
        <v>0</v>
      </c>
      <c r="K475" s="177">
        <f>IF(OR(COUNTIF($B$2:$B474,Input!$F491)&lt;1,COUNTIF($O$2:$O474,Input!$C491)&lt;1),Input!O491,0)</f>
        <v>0</v>
      </c>
      <c r="L475" s="177">
        <f>IF(OR(COUNTIF($B$2:$B474,Input!$F491)&lt;1,COUNTIF($O$2:$O474,Input!$C491)&lt;1),Input!P491,0)</f>
        <v>0</v>
      </c>
      <c r="M475" s="129" t="str">
        <f t="shared" si="58"/>
        <v/>
      </c>
      <c r="N475" s="161">
        <f t="shared" si="64"/>
        <v>0</v>
      </c>
      <c r="O475" s="168">
        <f>Input!C491</f>
        <v>0</v>
      </c>
      <c r="P475" s="168"/>
      <c r="R475" s="131">
        <f t="shared" si="65"/>
        <v>0</v>
      </c>
      <c r="S475" s="133" t="str">
        <f t="shared" si="63"/>
        <v xml:space="preserve"> </v>
      </c>
      <c r="T475" s="133"/>
      <c r="U475" s="132" t="str">
        <f>_xlfn.IFNA(IF($D475=0,LOOKUP($F475,{0.1,0.2,0.3,0.4,0.5,0.6,0.7,0.8,0.9,1},{22,34,46,58,70,82,94,106,118,130}),""),"")</f>
        <v/>
      </c>
      <c r="V475" s="132" t="str">
        <f>_xlfn.IFNA(IF($D475=1,LOOKUP($F475,{0.1,0.2,0.3,0.4,0.5,0.6,0.7,0.8,0.9,1},{23,35,47,59,71,83,95,107,119,131}),""),"")</f>
        <v/>
      </c>
      <c r="W475" s="132" t="str">
        <f>_xlfn.IFNA(IF($D475=2,LOOKUP($F475,{0.1,0.2,0.3,0.4,0.5,0.6,0.7,0.8,0.9,1},{24,36,48,60,72,84,96,108,120,132}),""),"")</f>
        <v/>
      </c>
      <c r="X475" s="132" t="str">
        <f>_xlfn.IFNA(IF($D475=3,LOOKUP($F475,{0.1,0.2,0.3,0.4,0.5,0.6,0.7,0.8,0.9,1},{25,37,49,61,73,85,97,109,121,133}),""),"")</f>
        <v/>
      </c>
      <c r="Y475" s="132" t="str">
        <f>_xlfn.IFNA(IF($D475=4,LOOKUP($F475,{0.1,0.2,0.3,0.4,0.5,0.6,0.7,0.8,0.9,1},{26,38,50,62,74,86,98,110,122,134}),""),"")</f>
        <v/>
      </c>
      <c r="Z475" s="132" t="str">
        <f>_xlfn.IFNA(IF($D475=5,LOOKUP($F475,{0.1,0.2,0.3,0.4,0.5,0.6,0.7,0.8,0.9,1},{27,39,51,63,75,87,99,111,123,135}),""),"")</f>
        <v/>
      </c>
      <c r="AA475" s="132">
        <f t="shared" si="59"/>
        <v>0</v>
      </c>
      <c r="AB475" s="132" t="str">
        <f t="shared" si="60"/>
        <v>00</v>
      </c>
      <c r="AC475" s="82" t="e">
        <f>VLOOKUP(AB475,'AMI Ref'!T:U,2,FALSE)</f>
        <v>#N/A</v>
      </c>
      <c r="AD475" s="124"/>
      <c r="AE475" s="81" t="str">
        <f>_xlfn.IFNA(IF($D475=0,IF($J475="Not Paid by Tenant",0,INDEX('AMI Ref'!$K$5:$N$5,MATCH($J475,{"Oil","Gas","Electric - Other","ELECTRIC - HEAT PUMP"},0))),0),"")</f>
        <v/>
      </c>
      <c r="AF475" s="81">
        <f>_xlfn.IFNA(IF($D475=1,IF($J475="Not Paid by Tenant",0,INDEX('AMI Ref'!$K$6:$N$6,MATCH($J475,{"Oil","Gas","Electric - Other","ELECTRIC - HEAT PUMP"},0))),0),"")</f>
        <v>0</v>
      </c>
      <c r="AG475" s="81">
        <f>_xlfn.IFNA(IF($D475=2,IF($J475="Not Paid by Tenant",0,INDEX('AMI Ref'!$K$7:$N$7,MATCH($J475,{"Oil","Gas","Electric - Other","ELECTRIC - HEAT PUMP"},0))),0),"")</f>
        <v>0</v>
      </c>
      <c r="AH475" s="81">
        <f>_xlfn.IFNA(IF($D475=3,IF($J475="Not Paid by Tenant",0,INDEX('AMI Ref'!$K$8:$N$8,MATCH($J475,{"Oil","Gas","Electric - Other","ELECTRIC - HEAT PUMP"},0))),0),"")</f>
        <v>0</v>
      </c>
      <c r="AI475" s="81">
        <f>_xlfn.IFNA(IF($D475=4,IF($J475="Not Paid by Tenant",0,INDEX('AMI Ref'!$K$9:$N$9,MATCH($J475,{"Oil","Gas","Electric - Other","ELECTRIC - HEAT PUMP"},0))),0),"")</f>
        <v>0</v>
      </c>
      <c r="AJ475" s="81">
        <f>_xlfn.IFNA(IF($D475=5,IF($J475="Not Paid by Tenant",0,INDEX('AMI Ref'!$K$10:$N$10,MATCH($J475,{"Oil","Gas","Electric - Other","ELECTRIC - HEAT PUMP"},0))),0),"")</f>
        <v>0</v>
      </c>
      <c r="AK475" s="128"/>
      <c r="AL475" s="81" t="str">
        <f>_xlfn.IFNA(IF($D475=0,IF($K475="Not Paid by Tenant",0,INDEX('AMI Ref'!$O$5:$R$5,MATCH($K475,{"Oil","Gas","Electric - Other","Electric ccASHP - split"},0))),0),"")</f>
        <v/>
      </c>
      <c r="AM475" s="81">
        <f>_xlfn.IFNA(IF($D475=1,IF($K475="Not Paid by Tenant",0,INDEX('AMI Ref'!$O$6:$R$6,MATCH($K475,{"Oil","Gas","Electric - Other","Electric ccASHP - split"},0))),0),"")</f>
        <v>0</v>
      </c>
      <c r="AN475" s="81">
        <f>_xlfn.IFNA(IF($D475=2,IF($K475="Not Paid by Tenant",0,INDEX('AMI Ref'!$O$7:$R$7,MATCH($K475,{"Oil","Gas","Electric - Other","Electric ccASHP - split"},0))),0),"")</f>
        <v>0</v>
      </c>
      <c r="AO475" s="81">
        <f>_xlfn.IFNA(IF($D475=3,IF($K475="Not Paid by Tenant",0,INDEX('AMI Ref'!$O$8:$R$8,MATCH($K475,{"Oil","Gas","Electric - Other","Electric ccASHP - split"},0))),0),"")</f>
        <v>0</v>
      </c>
      <c r="AP475" s="81">
        <f>_xlfn.IFNA(IF($D475=4,IF($K475="Not Paid by Tenant",0,INDEX('AMI Ref'!$O$9:$R$9,MATCH($K475,{"Oil","Gas","Electric - Other","Electric ccASHP - split"},0))),0),"")</f>
        <v>0</v>
      </c>
      <c r="AQ475" s="81">
        <f>_xlfn.IFNA(IF($D475=5,IF($K475="Not Paid by Tenant",0,INDEX('AMI Ref'!$O$10:$R$10,MATCH($K475,{"Oil","Gas","Electric - Other","Electric ccASHP - split"},0))),0),"")</f>
        <v>0</v>
      </c>
      <c r="AR475" s="124">
        <f t="shared" si="61"/>
        <v>0</v>
      </c>
      <c r="AS475" s="123" t="e">
        <f t="shared" si="62"/>
        <v>#N/A</v>
      </c>
    </row>
    <row r="476" spans="1:45" ht="12.95" customHeight="1" x14ac:dyDescent="0.2">
      <c r="A476" s="130">
        <v>474</v>
      </c>
      <c r="B476" s="177">
        <f>IF(OR(COUNTIF($B$2:$B475,Input!$F492)&lt;1,COUNTIF($O$2:$O475,Input!$C492)&lt;1),Input!F492,0)</f>
        <v>0</v>
      </c>
      <c r="C476" s="177">
        <f>IF(OR(COUNTIF($B$2:$B475,Input!$F492)&lt;1,COUNTIF($O$2:$O475,Input!$C492)&lt;1),Input!G492,0)</f>
        <v>0</v>
      </c>
      <c r="D476" s="177">
        <f>IF(OR(COUNTIF($B$2:$B475,Input!$F492)&lt;1,COUNTIF($O$2:$O475,Input!$C492)&lt;1),Input!H492,0)</f>
        <v>0</v>
      </c>
      <c r="E476" s="177">
        <f>IF(OR(COUNTIF($B$2:$B475,Input!$F492)&lt;1,COUNTIF($O$2:$O475,Input!$C492)&lt;1),Input!I492,0)</f>
        <v>0</v>
      </c>
      <c r="F476" s="177">
        <f>IF(OR(COUNTIF($B$2:$B475,Input!$F492)&lt;1,COUNTIF($O$2:$O475,Input!$C492)&lt;1),Input!J492,0)</f>
        <v>0</v>
      </c>
      <c r="G476" s="177">
        <f>IF(OR(COUNTIF($B$2:$B475,Input!$F492)&lt;1,COUNTIF($O$2:$O475,Input!$C492)&lt;1),Input!K492,0)</f>
        <v>0</v>
      </c>
      <c r="H476" s="177">
        <f>IF(OR(COUNTIF($B$2:$B475,Input!$F492)&lt;1,COUNTIF($O$2:$O475,Input!$C492)&lt;1),Input!L492,0)</f>
        <v>0</v>
      </c>
      <c r="I476" s="177">
        <f>IF(OR(COUNTIF($B$2:$B475,Input!$F492)&lt;1,COUNTIF($O$2:$O475,Input!$C492)&lt;1),Input!M492,0)</f>
        <v>0</v>
      </c>
      <c r="J476" s="177">
        <f>IF(OR(COUNTIF($B$2:$B475,Input!$F492)&lt;1,COUNTIF($O$2:$O475,Input!$C492)&lt;1),Input!N492,0)</f>
        <v>0</v>
      </c>
      <c r="K476" s="177">
        <f>IF(OR(COUNTIF($B$2:$B475,Input!$F492)&lt;1,COUNTIF($O$2:$O475,Input!$C492)&lt;1),Input!O492,0)</f>
        <v>0</v>
      </c>
      <c r="L476" s="177">
        <f>IF(OR(COUNTIF($B$2:$B475,Input!$F492)&lt;1,COUNTIF($O$2:$O475,Input!$C492)&lt;1),Input!P492,0)</f>
        <v>0</v>
      </c>
      <c r="M476" s="129" t="str">
        <f t="shared" si="58"/>
        <v/>
      </c>
      <c r="N476" s="161">
        <f t="shared" si="64"/>
        <v>0</v>
      </c>
      <c r="O476" s="168">
        <f>Input!C492</f>
        <v>0</v>
      </c>
      <c r="P476" s="168"/>
      <c r="R476" s="131">
        <f t="shared" si="65"/>
        <v>0</v>
      </c>
      <c r="S476" s="133" t="str">
        <f t="shared" si="63"/>
        <v xml:space="preserve"> </v>
      </c>
      <c r="T476" s="133"/>
      <c r="U476" s="132" t="str">
        <f>_xlfn.IFNA(IF($D476=0,LOOKUP($F476,{0.1,0.2,0.3,0.4,0.5,0.6,0.7,0.8,0.9,1},{22,34,46,58,70,82,94,106,118,130}),""),"")</f>
        <v/>
      </c>
      <c r="V476" s="132" t="str">
        <f>_xlfn.IFNA(IF($D476=1,LOOKUP($F476,{0.1,0.2,0.3,0.4,0.5,0.6,0.7,0.8,0.9,1},{23,35,47,59,71,83,95,107,119,131}),""),"")</f>
        <v/>
      </c>
      <c r="W476" s="132" t="str">
        <f>_xlfn.IFNA(IF($D476=2,LOOKUP($F476,{0.1,0.2,0.3,0.4,0.5,0.6,0.7,0.8,0.9,1},{24,36,48,60,72,84,96,108,120,132}),""),"")</f>
        <v/>
      </c>
      <c r="X476" s="132" t="str">
        <f>_xlfn.IFNA(IF($D476=3,LOOKUP($F476,{0.1,0.2,0.3,0.4,0.5,0.6,0.7,0.8,0.9,1},{25,37,49,61,73,85,97,109,121,133}),""),"")</f>
        <v/>
      </c>
      <c r="Y476" s="132" t="str">
        <f>_xlfn.IFNA(IF($D476=4,LOOKUP($F476,{0.1,0.2,0.3,0.4,0.5,0.6,0.7,0.8,0.9,1},{26,38,50,62,74,86,98,110,122,134}),""),"")</f>
        <v/>
      </c>
      <c r="Z476" s="132" t="str">
        <f>_xlfn.IFNA(IF($D476=5,LOOKUP($F476,{0.1,0.2,0.3,0.4,0.5,0.6,0.7,0.8,0.9,1},{27,39,51,63,75,87,99,111,123,135}),""),"")</f>
        <v/>
      </c>
      <c r="AA476" s="132">
        <f t="shared" si="59"/>
        <v>0</v>
      </c>
      <c r="AB476" s="132" t="str">
        <f t="shared" si="60"/>
        <v>00</v>
      </c>
      <c r="AC476" s="82" t="e">
        <f>VLOOKUP(AB476,'AMI Ref'!T:U,2,FALSE)</f>
        <v>#N/A</v>
      </c>
      <c r="AD476" s="124"/>
      <c r="AE476" s="81" t="str">
        <f>_xlfn.IFNA(IF($D476=0,IF($J476="Not Paid by Tenant",0,INDEX('AMI Ref'!$K$5:$N$5,MATCH($J476,{"Oil","Gas","Electric - Other","ELECTRIC - HEAT PUMP"},0))),0),"")</f>
        <v/>
      </c>
      <c r="AF476" s="81">
        <f>_xlfn.IFNA(IF($D476=1,IF($J476="Not Paid by Tenant",0,INDEX('AMI Ref'!$K$6:$N$6,MATCH($J476,{"Oil","Gas","Electric - Other","ELECTRIC - HEAT PUMP"},0))),0),"")</f>
        <v>0</v>
      </c>
      <c r="AG476" s="81">
        <f>_xlfn.IFNA(IF($D476=2,IF($J476="Not Paid by Tenant",0,INDEX('AMI Ref'!$K$7:$N$7,MATCH($J476,{"Oil","Gas","Electric - Other","ELECTRIC - HEAT PUMP"},0))),0),"")</f>
        <v>0</v>
      </c>
      <c r="AH476" s="81">
        <f>_xlfn.IFNA(IF($D476=3,IF($J476="Not Paid by Tenant",0,INDEX('AMI Ref'!$K$8:$N$8,MATCH($J476,{"Oil","Gas","Electric - Other","ELECTRIC - HEAT PUMP"},0))),0),"")</f>
        <v>0</v>
      </c>
      <c r="AI476" s="81">
        <f>_xlfn.IFNA(IF($D476=4,IF($J476="Not Paid by Tenant",0,INDEX('AMI Ref'!$K$9:$N$9,MATCH($J476,{"Oil","Gas","Electric - Other","ELECTRIC - HEAT PUMP"},0))),0),"")</f>
        <v>0</v>
      </c>
      <c r="AJ476" s="81">
        <f>_xlfn.IFNA(IF($D476=5,IF($J476="Not Paid by Tenant",0,INDEX('AMI Ref'!$K$10:$N$10,MATCH($J476,{"Oil","Gas","Electric - Other","ELECTRIC - HEAT PUMP"},0))),0),"")</f>
        <v>0</v>
      </c>
      <c r="AK476" s="128"/>
      <c r="AL476" s="81" t="str">
        <f>_xlfn.IFNA(IF($D476=0,IF($K476="Not Paid by Tenant",0,INDEX('AMI Ref'!$O$5:$R$5,MATCH($K476,{"Oil","Gas","Electric - Other","Electric ccASHP - split"},0))),0),"")</f>
        <v/>
      </c>
      <c r="AM476" s="81">
        <f>_xlfn.IFNA(IF($D476=1,IF($K476="Not Paid by Tenant",0,INDEX('AMI Ref'!$O$6:$R$6,MATCH($K476,{"Oil","Gas","Electric - Other","Electric ccASHP - split"},0))),0),"")</f>
        <v>0</v>
      </c>
      <c r="AN476" s="81">
        <f>_xlfn.IFNA(IF($D476=2,IF($K476="Not Paid by Tenant",0,INDEX('AMI Ref'!$O$7:$R$7,MATCH($K476,{"Oil","Gas","Electric - Other","Electric ccASHP - split"},0))),0),"")</f>
        <v>0</v>
      </c>
      <c r="AO476" s="81">
        <f>_xlfn.IFNA(IF($D476=3,IF($K476="Not Paid by Tenant",0,INDEX('AMI Ref'!$O$8:$R$8,MATCH($K476,{"Oil","Gas","Electric - Other","Electric ccASHP - split"},0))),0),"")</f>
        <v>0</v>
      </c>
      <c r="AP476" s="81">
        <f>_xlfn.IFNA(IF($D476=4,IF($K476="Not Paid by Tenant",0,INDEX('AMI Ref'!$O$9:$R$9,MATCH($K476,{"Oil","Gas","Electric - Other","Electric ccASHP - split"},0))),0),"")</f>
        <v>0</v>
      </c>
      <c r="AQ476" s="81">
        <f>_xlfn.IFNA(IF($D476=5,IF($K476="Not Paid by Tenant",0,INDEX('AMI Ref'!$O$10:$R$10,MATCH($K476,{"Oil","Gas","Electric - Other","Electric ccASHP - split"},0))),0),"")</f>
        <v>0</v>
      </c>
      <c r="AR476" s="124">
        <f t="shared" si="61"/>
        <v>0</v>
      </c>
      <c r="AS476" s="123" t="e">
        <f t="shared" si="62"/>
        <v>#N/A</v>
      </c>
    </row>
    <row r="477" spans="1:45" ht="12.95" customHeight="1" x14ac:dyDescent="0.2">
      <c r="A477" s="130">
        <v>475</v>
      </c>
      <c r="B477" s="177">
        <f>IF(OR(COUNTIF($B$2:$B476,Input!$F493)&lt;1,COUNTIF($O$2:$O476,Input!$C493)&lt;1),Input!F493,0)</f>
        <v>0</v>
      </c>
      <c r="C477" s="177">
        <f>IF(OR(COUNTIF($B$2:$B476,Input!$F493)&lt;1,COUNTIF($O$2:$O476,Input!$C493)&lt;1),Input!G493,0)</f>
        <v>0</v>
      </c>
      <c r="D477" s="177">
        <f>IF(OR(COUNTIF($B$2:$B476,Input!$F493)&lt;1,COUNTIF($O$2:$O476,Input!$C493)&lt;1),Input!H493,0)</f>
        <v>0</v>
      </c>
      <c r="E477" s="177">
        <f>IF(OR(COUNTIF($B$2:$B476,Input!$F493)&lt;1,COUNTIF($O$2:$O476,Input!$C493)&lt;1),Input!I493,0)</f>
        <v>0</v>
      </c>
      <c r="F477" s="177">
        <f>IF(OR(COUNTIF($B$2:$B476,Input!$F493)&lt;1,COUNTIF($O$2:$O476,Input!$C493)&lt;1),Input!J493,0)</f>
        <v>0</v>
      </c>
      <c r="G477" s="177">
        <f>IF(OR(COUNTIF($B$2:$B476,Input!$F493)&lt;1,COUNTIF($O$2:$O476,Input!$C493)&lt;1),Input!K493,0)</f>
        <v>0</v>
      </c>
      <c r="H477" s="177">
        <f>IF(OR(COUNTIF($B$2:$B476,Input!$F493)&lt;1,COUNTIF($O$2:$O476,Input!$C493)&lt;1),Input!L493,0)</f>
        <v>0</v>
      </c>
      <c r="I477" s="177">
        <f>IF(OR(COUNTIF($B$2:$B476,Input!$F493)&lt;1,COUNTIF($O$2:$O476,Input!$C493)&lt;1),Input!M493,0)</f>
        <v>0</v>
      </c>
      <c r="J477" s="177">
        <f>IF(OR(COUNTIF($B$2:$B476,Input!$F493)&lt;1,COUNTIF($O$2:$O476,Input!$C493)&lt;1),Input!N493,0)</f>
        <v>0</v>
      </c>
      <c r="K477" s="177">
        <f>IF(OR(COUNTIF($B$2:$B476,Input!$F493)&lt;1,COUNTIF($O$2:$O476,Input!$C493)&lt;1),Input!O493,0)</f>
        <v>0</v>
      </c>
      <c r="L477" s="177">
        <f>IF(OR(COUNTIF($B$2:$B476,Input!$F493)&lt;1,COUNTIF($O$2:$O476,Input!$C493)&lt;1),Input!P493,0)</f>
        <v>0</v>
      </c>
      <c r="M477" s="129" t="str">
        <f t="shared" si="58"/>
        <v/>
      </c>
      <c r="N477" s="161">
        <f t="shared" si="64"/>
        <v>0</v>
      </c>
      <c r="O477" s="168">
        <f>Input!C493</f>
        <v>0</v>
      </c>
      <c r="P477" s="168"/>
      <c r="R477" s="131">
        <f t="shared" si="65"/>
        <v>0</v>
      </c>
      <c r="S477" s="133" t="str">
        <f t="shared" si="63"/>
        <v xml:space="preserve"> </v>
      </c>
      <c r="T477" s="133"/>
      <c r="U477" s="132" t="str">
        <f>_xlfn.IFNA(IF($D477=0,LOOKUP($F477,{0.1,0.2,0.3,0.4,0.5,0.6,0.7,0.8,0.9,1},{22,34,46,58,70,82,94,106,118,130}),""),"")</f>
        <v/>
      </c>
      <c r="V477" s="132" t="str">
        <f>_xlfn.IFNA(IF($D477=1,LOOKUP($F477,{0.1,0.2,0.3,0.4,0.5,0.6,0.7,0.8,0.9,1},{23,35,47,59,71,83,95,107,119,131}),""),"")</f>
        <v/>
      </c>
      <c r="W477" s="132" t="str">
        <f>_xlfn.IFNA(IF($D477=2,LOOKUP($F477,{0.1,0.2,0.3,0.4,0.5,0.6,0.7,0.8,0.9,1},{24,36,48,60,72,84,96,108,120,132}),""),"")</f>
        <v/>
      </c>
      <c r="X477" s="132" t="str">
        <f>_xlfn.IFNA(IF($D477=3,LOOKUP($F477,{0.1,0.2,0.3,0.4,0.5,0.6,0.7,0.8,0.9,1},{25,37,49,61,73,85,97,109,121,133}),""),"")</f>
        <v/>
      </c>
      <c r="Y477" s="132" t="str">
        <f>_xlfn.IFNA(IF($D477=4,LOOKUP($F477,{0.1,0.2,0.3,0.4,0.5,0.6,0.7,0.8,0.9,1},{26,38,50,62,74,86,98,110,122,134}),""),"")</f>
        <v/>
      </c>
      <c r="Z477" s="132" t="str">
        <f>_xlfn.IFNA(IF($D477=5,LOOKUP($F477,{0.1,0.2,0.3,0.4,0.5,0.6,0.7,0.8,0.9,1},{27,39,51,63,75,87,99,111,123,135}),""),"")</f>
        <v/>
      </c>
      <c r="AA477" s="132">
        <f t="shared" si="59"/>
        <v>0</v>
      </c>
      <c r="AB477" s="132" t="str">
        <f t="shared" si="60"/>
        <v>00</v>
      </c>
      <c r="AC477" s="82" t="e">
        <f>VLOOKUP(AB477,'AMI Ref'!T:U,2,FALSE)</f>
        <v>#N/A</v>
      </c>
      <c r="AD477" s="124"/>
      <c r="AE477" s="81" t="str">
        <f>_xlfn.IFNA(IF($D477=0,IF($J477="Not Paid by Tenant",0,INDEX('AMI Ref'!$K$5:$N$5,MATCH($J477,{"Oil","Gas","Electric - Other","ELECTRIC - HEAT PUMP"},0))),0),"")</f>
        <v/>
      </c>
      <c r="AF477" s="81">
        <f>_xlfn.IFNA(IF($D477=1,IF($J477="Not Paid by Tenant",0,INDEX('AMI Ref'!$K$6:$N$6,MATCH($J477,{"Oil","Gas","Electric - Other","ELECTRIC - HEAT PUMP"},0))),0),"")</f>
        <v>0</v>
      </c>
      <c r="AG477" s="81">
        <f>_xlfn.IFNA(IF($D477=2,IF($J477="Not Paid by Tenant",0,INDEX('AMI Ref'!$K$7:$N$7,MATCH($J477,{"Oil","Gas","Electric - Other","ELECTRIC - HEAT PUMP"},0))),0),"")</f>
        <v>0</v>
      </c>
      <c r="AH477" s="81">
        <f>_xlfn.IFNA(IF($D477=3,IF($J477="Not Paid by Tenant",0,INDEX('AMI Ref'!$K$8:$N$8,MATCH($J477,{"Oil","Gas","Electric - Other","ELECTRIC - HEAT PUMP"},0))),0),"")</f>
        <v>0</v>
      </c>
      <c r="AI477" s="81">
        <f>_xlfn.IFNA(IF($D477=4,IF($J477="Not Paid by Tenant",0,INDEX('AMI Ref'!$K$9:$N$9,MATCH($J477,{"Oil","Gas","Electric - Other","ELECTRIC - HEAT PUMP"},0))),0),"")</f>
        <v>0</v>
      </c>
      <c r="AJ477" s="81">
        <f>_xlfn.IFNA(IF($D477=5,IF($J477="Not Paid by Tenant",0,INDEX('AMI Ref'!$K$10:$N$10,MATCH($J477,{"Oil","Gas","Electric - Other","ELECTRIC - HEAT PUMP"},0))),0),"")</f>
        <v>0</v>
      </c>
      <c r="AK477" s="128"/>
      <c r="AL477" s="81" t="str">
        <f>_xlfn.IFNA(IF($D477=0,IF($K477="Not Paid by Tenant",0,INDEX('AMI Ref'!$O$5:$R$5,MATCH($K477,{"Oil","Gas","Electric - Other","Electric ccASHP - split"},0))),0),"")</f>
        <v/>
      </c>
      <c r="AM477" s="81">
        <f>_xlfn.IFNA(IF($D477=1,IF($K477="Not Paid by Tenant",0,INDEX('AMI Ref'!$O$6:$R$6,MATCH($K477,{"Oil","Gas","Electric - Other","Electric ccASHP - split"},0))),0),"")</f>
        <v>0</v>
      </c>
      <c r="AN477" s="81">
        <f>_xlfn.IFNA(IF($D477=2,IF($K477="Not Paid by Tenant",0,INDEX('AMI Ref'!$O$7:$R$7,MATCH($K477,{"Oil","Gas","Electric - Other","Electric ccASHP - split"},0))),0),"")</f>
        <v>0</v>
      </c>
      <c r="AO477" s="81">
        <f>_xlfn.IFNA(IF($D477=3,IF($K477="Not Paid by Tenant",0,INDEX('AMI Ref'!$O$8:$R$8,MATCH($K477,{"Oil","Gas","Electric - Other","Electric ccASHP - split"},0))),0),"")</f>
        <v>0</v>
      </c>
      <c r="AP477" s="81">
        <f>_xlfn.IFNA(IF($D477=4,IF($K477="Not Paid by Tenant",0,INDEX('AMI Ref'!$O$9:$R$9,MATCH($K477,{"Oil","Gas","Electric - Other","Electric ccASHP - split"},0))),0),"")</f>
        <v>0</v>
      </c>
      <c r="AQ477" s="81">
        <f>_xlfn.IFNA(IF($D477=5,IF($K477="Not Paid by Tenant",0,INDEX('AMI Ref'!$O$10:$R$10,MATCH($K477,{"Oil","Gas","Electric - Other","Electric ccASHP - split"},0))),0),"")</f>
        <v>0</v>
      </c>
      <c r="AR477" s="124">
        <f t="shared" si="61"/>
        <v>0</v>
      </c>
      <c r="AS477" s="123" t="e">
        <f t="shared" si="62"/>
        <v>#N/A</v>
      </c>
    </row>
    <row r="478" spans="1:45" ht="12.95" customHeight="1" x14ac:dyDescent="0.2">
      <c r="A478" s="130">
        <v>476</v>
      </c>
      <c r="B478" s="177">
        <f>IF(OR(COUNTIF($B$2:$B477,Input!$F494)&lt;1,COUNTIF($O$2:$O477,Input!$C494)&lt;1),Input!F494,0)</f>
        <v>0</v>
      </c>
      <c r="C478" s="177">
        <f>IF(OR(COUNTIF($B$2:$B477,Input!$F494)&lt;1,COUNTIF($O$2:$O477,Input!$C494)&lt;1),Input!G494,0)</f>
        <v>0</v>
      </c>
      <c r="D478" s="177">
        <f>IF(OR(COUNTIF($B$2:$B477,Input!$F494)&lt;1,COUNTIF($O$2:$O477,Input!$C494)&lt;1),Input!H494,0)</f>
        <v>0</v>
      </c>
      <c r="E478" s="177">
        <f>IF(OR(COUNTIF($B$2:$B477,Input!$F494)&lt;1,COUNTIF($O$2:$O477,Input!$C494)&lt;1),Input!I494,0)</f>
        <v>0</v>
      </c>
      <c r="F478" s="177">
        <f>IF(OR(COUNTIF($B$2:$B477,Input!$F494)&lt;1,COUNTIF($O$2:$O477,Input!$C494)&lt;1),Input!J494,0)</f>
        <v>0</v>
      </c>
      <c r="G478" s="177">
        <f>IF(OR(COUNTIF($B$2:$B477,Input!$F494)&lt;1,COUNTIF($O$2:$O477,Input!$C494)&lt;1),Input!K494,0)</f>
        <v>0</v>
      </c>
      <c r="H478" s="177">
        <f>IF(OR(COUNTIF($B$2:$B477,Input!$F494)&lt;1,COUNTIF($O$2:$O477,Input!$C494)&lt;1),Input!L494,0)</f>
        <v>0</v>
      </c>
      <c r="I478" s="177">
        <f>IF(OR(COUNTIF($B$2:$B477,Input!$F494)&lt;1,COUNTIF($O$2:$O477,Input!$C494)&lt;1),Input!M494,0)</f>
        <v>0</v>
      </c>
      <c r="J478" s="177">
        <f>IF(OR(COUNTIF($B$2:$B477,Input!$F494)&lt;1,COUNTIF($O$2:$O477,Input!$C494)&lt;1),Input!N494,0)</f>
        <v>0</v>
      </c>
      <c r="K478" s="177">
        <f>IF(OR(COUNTIF($B$2:$B477,Input!$F494)&lt;1,COUNTIF($O$2:$O477,Input!$C494)&lt;1),Input!O494,0)</f>
        <v>0</v>
      </c>
      <c r="L478" s="177">
        <f>IF(OR(COUNTIF($B$2:$B477,Input!$F494)&lt;1,COUNTIF($O$2:$O477,Input!$C494)&lt;1),Input!P494,0)</f>
        <v>0</v>
      </c>
      <c r="M478" s="129" t="str">
        <f t="shared" si="58"/>
        <v/>
      </c>
      <c r="N478" s="161">
        <f t="shared" si="64"/>
        <v>0</v>
      </c>
      <c r="O478" s="168">
        <f>Input!C494</f>
        <v>0</v>
      </c>
      <c r="P478" s="168"/>
      <c r="R478" s="131">
        <f t="shared" si="65"/>
        <v>0</v>
      </c>
      <c r="S478" s="133" t="str">
        <f t="shared" si="63"/>
        <v xml:space="preserve"> </v>
      </c>
      <c r="T478" s="133"/>
      <c r="U478" s="132" t="str">
        <f>_xlfn.IFNA(IF($D478=0,LOOKUP($F478,{0.1,0.2,0.3,0.4,0.5,0.6,0.7,0.8,0.9,1},{22,34,46,58,70,82,94,106,118,130}),""),"")</f>
        <v/>
      </c>
      <c r="V478" s="132" t="str">
        <f>_xlfn.IFNA(IF($D478=1,LOOKUP($F478,{0.1,0.2,0.3,0.4,0.5,0.6,0.7,0.8,0.9,1},{23,35,47,59,71,83,95,107,119,131}),""),"")</f>
        <v/>
      </c>
      <c r="W478" s="132" t="str">
        <f>_xlfn.IFNA(IF($D478=2,LOOKUP($F478,{0.1,0.2,0.3,0.4,0.5,0.6,0.7,0.8,0.9,1},{24,36,48,60,72,84,96,108,120,132}),""),"")</f>
        <v/>
      </c>
      <c r="X478" s="132" t="str">
        <f>_xlfn.IFNA(IF($D478=3,LOOKUP($F478,{0.1,0.2,0.3,0.4,0.5,0.6,0.7,0.8,0.9,1},{25,37,49,61,73,85,97,109,121,133}),""),"")</f>
        <v/>
      </c>
      <c r="Y478" s="132" t="str">
        <f>_xlfn.IFNA(IF($D478=4,LOOKUP($F478,{0.1,0.2,0.3,0.4,0.5,0.6,0.7,0.8,0.9,1},{26,38,50,62,74,86,98,110,122,134}),""),"")</f>
        <v/>
      </c>
      <c r="Z478" s="132" t="str">
        <f>_xlfn.IFNA(IF($D478=5,LOOKUP($F478,{0.1,0.2,0.3,0.4,0.5,0.6,0.7,0.8,0.9,1},{27,39,51,63,75,87,99,111,123,135}),""),"")</f>
        <v/>
      </c>
      <c r="AA478" s="132">
        <f t="shared" si="59"/>
        <v>0</v>
      </c>
      <c r="AB478" s="132" t="str">
        <f t="shared" si="60"/>
        <v>00</v>
      </c>
      <c r="AC478" s="82" t="e">
        <f>VLOOKUP(AB478,'AMI Ref'!T:U,2,FALSE)</f>
        <v>#N/A</v>
      </c>
      <c r="AD478" s="124"/>
      <c r="AE478" s="81" t="str">
        <f>_xlfn.IFNA(IF($D478=0,IF($J478="Not Paid by Tenant",0,INDEX('AMI Ref'!$K$5:$N$5,MATCH($J478,{"Oil","Gas","Electric - Other","ELECTRIC - HEAT PUMP"},0))),0),"")</f>
        <v/>
      </c>
      <c r="AF478" s="81">
        <f>_xlfn.IFNA(IF($D478=1,IF($J478="Not Paid by Tenant",0,INDEX('AMI Ref'!$K$6:$N$6,MATCH($J478,{"Oil","Gas","Electric - Other","ELECTRIC - HEAT PUMP"},0))),0),"")</f>
        <v>0</v>
      </c>
      <c r="AG478" s="81">
        <f>_xlfn.IFNA(IF($D478=2,IF($J478="Not Paid by Tenant",0,INDEX('AMI Ref'!$K$7:$N$7,MATCH($J478,{"Oil","Gas","Electric - Other","ELECTRIC - HEAT PUMP"},0))),0),"")</f>
        <v>0</v>
      </c>
      <c r="AH478" s="81">
        <f>_xlfn.IFNA(IF($D478=3,IF($J478="Not Paid by Tenant",0,INDEX('AMI Ref'!$K$8:$N$8,MATCH($J478,{"Oil","Gas","Electric - Other","ELECTRIC - HEAT PUMP"},0))),0),"")</f>
        <v>0</v>
      </c>
      <c r="AI478" s="81">
        <f>_xlfn.IFNA(IF($D478=4,IF($J478="Not Paid by Tenant",0,INDEX('AMI Ref'!$K$9:$N$9,MATCH($J478,{"Oil","Gas","Electric - Other","ELECTRIC - HEAT PUMP"},0))),0),"")</f>
        <v>0</v>
      </c>
      <c r="AJ478" s="81">
        <f>_xlfn.IFNA(IF($D478=5,IF($J478="Not Paid by Tenant",0,INDEX('AMI Ref'!$K$10:$N$10,MATCH($J478,{"Oil","Gas","Electric - Other","ELECTRIC - HEAT PUMP"},0))),0),"")</f>
        <v>0</v>
      </c>
      <c r="AK478" s="128"/>
      <c r="AL478" s="81" t="str">
        <f>_xlfn.IFNA(IF($D478=0,IF($K478="Not Paid by Tenant",0,INDEX('AMI Ref'!$O$5:$R$5,MATCH($K478,{"Oil","Gas","Electric - Other","Electric ccASHP - split"},0))),0),"")</f>
        <v/>
      </c>
      <c r="AM478" s="81">
        <f>_xlfn.IFNA(IF($D478=1,IF($K478="Not Paid by Tenant",0,INDEX('AMI Ref'!$O$6:$R$6,MATCH($K478,{"Oil","Gas","Electric - Other","Electric ccASHP - split"},0))),0),"")</f>
        <v>0</v>
      </c>
      <c r="AN478" s="81">
        <f>_xlfn.IFNA(IF($D478=2,IF($K478="Not Paid by Tenant",0,INDEX('AMI Ref'!$O$7:$R$7,MATCH($K478,{"Oil","Gas","Electric - Other","Electric ccASHP - split"},0))),0),"")</f>
        <v>0</v>
      </c>
      <c r="AO478" s="81">
        <f>_xlfn.IFNA(IF($D478=3,IF($K478="Not Paid by Tenant",0,INDEX('AMI Ref'!$O$8:$R$8,MATCH($K478,{"Oil","Gas","Electric - Other","Electric ccASHP - split"},0))),0),"")</f>
        <v>0</v>
      </c>
      <c r="AP478" s="81">
        <f>_xlfn.IFNA(IF($D478=4,IF($K478="Not Paid by Tenant",0,INDEX('AMI Ref'!$O$9:$R$9,MATCH($K478,{"Oil","Gas","Electric - Other","Electric ccASHP - split"},0))),0),"")</f>
        <v>0</v>
      </c>
      <c r="AQ478" s="81">
        <f>_xlfn.IFNA(IF($D478=5,IF($K478="Not Paid by Tenant",0,INDEX('AMI Ref'!$O$10:$R$10,MATCH($K478,{"Oil","Gas","Electric - Other","Electric ccASHP - split"},0))),0),"")</f>
        <v>0</v>
      </c>
      <c r="AR478" s="124">
        <f t="shared" si="61"/>
        <v>0</v>
      </c>
      <c r="AS478" s="123" t="e">
        <f t="shared" si="62"/>
        <v>#N/A</v>
      </c>
    </row>
    <row r="479" spans="1:45" ht="12.95" customHeight="1" x14ac:dyDescent="0.2">
      <c r="A479" s="130">
        <v>477</v>
      </c>
      <c r="B479" s="177">
        <f>IF(OR(COUNTIF($B$2:$B478,Input!$F495)&lt;1,COUNTIF($O$2:$O478,Input!$C495)&lt;1),Input!F495,0)</f>
        <v>0</v>
      </c>
      <c r="C479" s="177">
        <f>IF(OR(COUNTIF($B$2:$B478,Input!$F495)&lt;1,COUNTIF($O$2:$O478,Input!$C495)&lt;1),Input!G495,0)</f>
        <v>0</v>
      </c>
      <c r="D479" s="177">
        <f>IF(OR(COUNTIF($B$2:$B478,Input!$F495)&lt;1,COUNTIF($O$2:$O478,Input!$C495)&lt;1),Input!H495,0)</f>
        <v>0</v>
      </c>
      <c r="E479" s="177">
        <f>IF(OR(COUNTIF($B$2:$B478,Input!$F495)&lt;1,COUNTIF($O$2:$O478,Input!$C495)&lt;1),Input!I495,0)</f>
        <v>0</v>
      </c>
      <c r="F479" s="177">
        <f>IF(OR(COUNTIF($B$2:$B478,Input!$F495)&lt;1,COUNTIF($O$2:$O478,Input!$C495)&lt;1),Input!J495,0)</f>
        <v>0</v>
      </c>
      <c r="G479" s="177">
        <f>IF(OR(COUNTIF($B$2:$B478,Input!$F495)&lt;1,COUNTIF($O$2:$O478,Input!$C495)&lt;1),Input!K495,0)</f>
        <v>0</v>
      </c>
      <c r="H479" s="177">
        <f>IF(OR(COUNTIF($B$2:$B478,Input!$F495)&lt;1,COUNTIF($O$2:$O478,Input!$C495)&lt;1),Input!L495,0)</f>
        <v>0</v>
      </c>
      <c r="I479" s="177">
        <f>IF(OR(COUNTIF($B$2:$B478,Input!$F495)&lt;1,COUNTIF($O$2:$O478,Input!$C495)&lt;1),Input!M495,0)</f>
        <v>0</v>
      </c>
      <c r="J479" s="177">
        <f>IF(OR(COUNTIF($B$2:$B478,Input!$F495)&lt;1,COUNTIF($O$2:$O478,Input!$C495)&lt;1),Input!N495,0)</f>
        <v>0</v>
      </c>
      <c r="K479" s="177">
        <f>IF(OR(COUNTIF($B$2:$B478,Input!$F495)&lt;1,COUNTIF($O$2:$O478,Input!$C495)&lt;1),Input!O495,0)</f>
        <v>0</v>
      </c>
      <c r="L479" s="177">
        <f>IF(OR(COUNTIF($B$2:$B478,Input!$F495)&lt;1,COUNTIF($O$2:$O478,Input!$C495)&lt;1),Input!P495,0)</f>
        <v>0</v>
      </c>
      <c r="M479" s="129" t="str">
        <f t="shared" si="58"/>
        <v/>
      </c>
      <c r="N479" s="161">
        <f t="shared" si="64"/>
        <v>0</v>
      </c>
      <c r="O479" s="168">
        <f>Input!C495</f>
        <v>0</v>
      </c>
      <c r="P479" s="168"/>
      <c r="R479" s="131">
        <f t="shared" si="65"/>
        <v>0</v>
      </c>
      <c r="S479" s="133" t="str">
        <f t="shared" si="63"/>
        <v xml:space="preserve"> </v>
      </c>
      <c r="T479" s="133"/>
      <c r="U479" s="132" t="str">
        <f>_xlfn.IFNA(IF($D479=0,LOOKUP($F479,{0.1,0.2,0.3,0.4,0.5,0.6,0.7,0.8,0.9,1},{22,34,46,58,70,82,94,106,118,130}),""),"")</f>
        <v/>
      </c>
      <c r="V479" s="132" t="str">
        <f>_xlfn.IFNA(IF($D479=1,LOOKUP($F479,{0.1,0.2,0.3,0.4,0.5,0.6,0.7,0.8,0.9,1},{23,35,47,59,71,83,95,107,119,131}),""),"")</f>
        <v/>
      </c>
      <c r="W479" s="132" t="str">
        <f>_xlfn.IFNA(IF($D479=2,LOOKUP($F479,{0.1,0.2,0.3,0.4,0.5,0.6,0.7,0.8,0.9,1},{24,36,48,60,72,84,96,108,120,132}),""),"")</f>
        <v/>
      </c>
      <c r="X479" s="132" t="str">
        <f>_xlfn.IFNA(IF($D479=3,LOOKUP($F479,{0.1,0.2,0.3,0.4,0.5,0.6,0.7,0.8,0.9,1},{25,37,49,61,73,85,97,109,121,133}),""),"")</f>
        <v/>
      </c>
      <c r="Y479" s="132" t="str">
        <f>_xlfn.IFNA(IF($D479=4,LOOKUP($F479,{0.1,0.2,0.3,0.4,0.5,0.6,0.7,0.8,0.9,1},{26,38,50,62,74,86,98,110,122,134}),""),"")</f>
        <v/>
      </c>
      <c r="Z479" s="132" t="str">
        <f>_xlfn.IFNA(IF($D479=5,LOOKUP($F479,{0.1,0.2,0.3,0.4,0.5,0.6,0.7,0.8,0.9,1},{27,39,51,63,75,87,99,111,123,135}),""),"")</f>
        <v/>
      </c>
      <c r="AA479" s="132">
        <f t="shared" si="59"/>
        <v>0</v>
      </c>
      <c r="AB479" s="132" t="str">
        <f t="shared" si="60"/>
        <v>00</v>
      </c>
      <c r="AC479" s="82" t="e">
        <f>VLOOKUP(AB479,'AMI Ref'!T:U,2,FALSE)</f>
        <v>#N/A</v>
      </c>
      <c r="AD479" s="124"/>
      <c r="AE479" s="81" t="str">
        <f>_xlfn.IFNA(IF($D479=0,IF($J479="Not Paid by Tenant",0,INDEX('AMI Ref'!$K$5:$N$5,MATCH($J479,{"Oil","Gas","Electric - Other","ELECTRIC - HEAT PUMP"},0))),0),"")</f>
        <v/>
      </c>
      <c r="AF479" s="81">
        <f>_xlfn.IFNA(IF($D479=1,IF($J479="Not Paid by Tenant",0,INDEX('AMI Ref'!$K$6:$N$6,MATCH($J479,{"Oil","Gas","Electric - Other","ELECTRIC - HEAT PUMP"},0))),0),"")</f>
        <v>0</v>
      </c>
      <c r="AG479" s="81">
        <f>_xlfn.IFNA(IF($D479=2,IF($J479="Not Paid by Tenant",0,INDEX('AMI Ref'!$K$7:$N$7,MATCH($J479,{"Oil","Gas","Electric - Other","ELECTRIC - HEAT PUMP"},0))),0),"")</f>
        <v>0</v>
      </c>
      <c r="AH479" s="81">
        <f>_xlfn.IFNA(IF($D479=3,IF($J479="Not Paid by Tenant",0,INDEX('AMI Ref'!$K$8:$N$8,MATCH($J479,{"Oil","Gas","Electric - Other","ELECTRIC - HEAT PUMP"},0))),0),"")</f>
        <v>0</v>
      </c>
      <c r="AI479" s="81">
        <f>_xlfn.IFNA(IF($D479=4,IF($J479="Not Paid by Tenant",0,INDEX('AMI Ref'!$K$9:$N$9,MATCH($J479,{"Oil","Gas","Electric - Other","ELECTRIC - HEAT PUMP"},0))),0),"")</f>
        <v>0</v>
      </c>
      <c r="AJ479" s="81">
        <f>_xlfn.IFNA(IF($D479=5,IF($J479="Not Paid by Tenant",0,INDEX('AMI Ref'!$K$10:$N$10,MATCH($J479,{"Oil","Gas","Electric - Other","ELECTRIC - HEAT PUMP"},0))),0),"")</f>
        <v>0</v>
      </c>
      <c r="AK479" s="128"/>
      <c r="AL479" s="81" t="str">
        <f>_xlfn.IFNA(IF($D479=0,IF($K479="Not Paid by Tenant",0,INDEX('AMI Ref'!$O$5:$R$5,MATCH($K479,{"Oil","Gas","Electric - Other","Electric ccASHP - split"},0))),0),"")</f>
        <v/>
      </c>
      <c r="AM479" s="81">
        <f>_xlfn.IFNA(IF($D479=1,IF($K479="Not Paid by Tenant",0,INDEX('AMI Ref'!$O$6:$R$6,MATCH($K479,{"Oil","Gas","Electric - Other","Electric ccASHP - split"},0))),0),"")</f>
        <v>0</v>
      </c>
      <c r="AN479" s="81">
        <f>_xlfn.IFNA(IF($D479=2,IF($K479="Not Paid by Tenant",0,INDEX('AMI Ref'!$O$7:$R$7,MATCH($K479,{"Oil","Gas","Electric - Other","Electric ccASHP - split"},0))),0),"")</f>
        <v>0</v>
      </c>
      <c r="AO479" s="81">
        <f>_xlfn.IFNA(IF($D479=3,IF($K479="Not Paid by Tenant",0,INDEX('AMI Ref'!$O$8:$R$8,MATCH($K479,{"Oil","Gas","Electric - Other","Electric ccASHP - split"},0))),0),"")</f>
        <v>0</v>
      </c>
      <c r="AP479" s="81">
        <f>_xlfn.IFNA(IF($D479=4,IF($K479="Not Paid by Tenant",0,INDEX('AMI Ref'!$O$9:$R$9,MATCH($K479,{"Oil","Gas","Electric - Other","Electric ccASHP - split"},0))),0),"")</f>
        <v>0</v>
      </c>
      <c r="AQ479" s="81">
        <f>_xlfn.IFNA(IF($D479=5,IF($K479="Not Paid by Tenant",0,INDEX('AMI Ref'!$O$10:$R$10,MATCH($K479,{"Oil","Gas","Electric - Other","Electric ccASHP - split"},0))),0),"")</f>
        <v>0</v>
      </c>
      <c r="AR479" s="124">
        <f t="shared" si="61"/>
        <v>0</v>
      </c>
      <c r="AS479" s="123" t="e">
        <f t="shared" si="62"/>
        <v>#N/A</v>
      </c>
    </row>
    <row r="480" spans="1:45" ht="12.95" customHeight="1" x14ac:dyDescent="0.2">
      <c r="A480" s="130">
        <v>478</v>
      </c>
      <c r="B480" s="177">
        <f>IF(OR(COUNTIF($B$2:$B479,Input!$F496)&lt;1,COUNTIF($O$2:$O479,Input!$C496)&lt;1),Input!F496,0)</f>
        <v>0</v>
      </c>
      <c r="C480" s="177">
        <f>IF(OR(COUNTIF($B$2:$B479,Input!$F496)&lt;1,COUNTIF($O$2:$O479,Input!$C496)&lt;1),Input!G496,0)</f>
        <v>0</v>
      </c>
      <c r="D480" s="177">
        <f>IF(OR(COUNTIF($B$2:$B479,Input!$F496)&lt;1,COUNTIF($O$2:$O479,Input!$C496)&lt;1),Input!H496,0)</f>
        <v>0</v>
      </c>
      <c r="E480" s="177">
        <f>IF(OR(COUNTIF($B$2:$B479,Input!$F496)&lt;1,COUNTIF($O$2:$O479,Input!$C496)&lt;1),Input!I496,0)</f>
        <v>0</v>
      </c>
      <c r="F480" s="177">
        <f>IF(OR(COUNTIF($B$2:$B479,Input!$F496)&lt;1,COUNTIF($O$2:$O479,Input!$C496)&lt;1),Input!J496,0)</f>
        <v>0</v>
      </c>
      <c r="G480" s="177">
        <f>IF(OR(COUNTIF($B$2:$B479,Input!$F496)&lt;1,COUNTIF($O$2:$O479,Input!$C496)&lt;1),Input!K496,0)</f>
        <v>0</v>
      </c>
      <c r="H480" s="177">
        <f>IF(OR(COUNTIF($B$2:$B479,Input!$F496)&lt;1,COUNTIF($O$2:$O479,Input!$C496)&lt;1),Input!L496,0)</f>
        <v>0</v>
      </c>
      <c r="I480" s="177">
        <f>IF(OR(COUNTIF($B$2:$B479,Input!$F496)&lt;1,COUNTIF($O$2:$O479,Input!$C496)&lt;1),Input!M496,0)</f>
        <v>0</v>
      </c>
      <c r="J480" s="177">
        <f>IF(OR(COUNTIF($B$2:$B479,Input!$F496)&lt;1,COUNTIF($O$2:$O479,Input!$C496)&lt;1),Input!N496,0)</f>
        <v>0</v>
      </c>
      <c r="K480" s="177">
        <f>IF(OR(COUNTIF($B$2:$B479,Input!$F496)&lt;1,COUNTIF($O$2:$O479,Input!$C496)&lt;1),Input!O496,0)</f>
        <v>0</v>
      </c>
      <c r="L480" s="177">
        <f>IF(OR(COUNTIF($B$2:$B479,Input!$F496)&lt;1,COUNTIF($O$2:$O479,Input!$C496)&lt;1),Input!P496,0)</f>
        <v>0</v>
      </c>
      <c r="M480" s="129" t="str">
        <f t="shared" si="58"/>
        <v/>
      </c>
      <c r="N480" s="161">
        <f t="shared" si="64"/>
        <v>0</v>
      </c>
      <c r="O480" s="168">
        <f>Input!C496</f>
        <v>0</v>
      </c>
      <c r="P480" s="168"/>
      <c r="R480" s="131">
        <f t="shared" si="65"/>
        <v>0</v>
      </c>
      <c r="S480" s="133" t="str">
        <f t="shared" si="63"/>
        <v xml:space="preserve"> </v>
      </c>
      <c r="T480" s="133"/>
      <c r="U480" s="132" t="str">
        <f>_xlfn.IFNA(IF($D480=0,LOOKUP($F480,{0.1,0.2,0.3,0.4,0.5,0.6,0.7,0.8,0.9,1},{22,34,46,58,70,82,94,106,118,130}),""),"")</f>
        <v/>
      </c>
      <c r="V480" s="132" t="str">
        <f>_xlfn.IFNA(IF($D480=1,LOOKUP($F480,{0.1,0.2,0.3,0.4,0.5,0.6,0.7,0.8,0.9,1},{23,35,47,59,71,83,95,107,119,131}),""),"")</f>
        <v/>
      </c>
      <c r="W480" s="132" t="str">
        <f>_xlfn.IFNA(IF($D480=2,LOOKUP($F480,{0.1,0.2,0.3,0.4,0.5,0.6,0.7,0.8,0.9,1},{24,36,48,60,72,84,96,108,120,132}),""),"")</f>
        <v/>
      </c>
      <c r="X480" s="132" t="str">
        <f>_xlfn.IFNA(IF($D480=3,LOOKUP($F480,{0.1,0.2,0.3,0.4,0.5,0.6,0.7,0.8,0.9,1},{25,37,49,61,73,85,97,109,121,133}),""),"")</f>
        <v/>
      </c>
      <c r="Y480" s="132" t="str">
        <f>_xlfn.IFNA(IF($D480=4,LOOKUP($F480,{0.1,0.2,0.3,0.4,0.5,0.6,0.7,0.8,0.9,1},{26,38,50,62,74,86,98,110,122,134}),""),"")</f>
        <v/>
      </c>
      <c r="Z480" s="132" t="str">
        <f>_xlfn.IFNA(IF($D480=5,LOOKUP($F480,{0.1,0.2,0.3,0.4,0.5,0.6,0.7,0.8,0.9,1},{27,39,51,63,75,87,99,111,123,135}),""),"")</f>
        <v/>
      </c>
      <c r="AA480" s="132">
        <f t="shared" si="59"/>
        <v>0</v>
      </c>
      <c r="AB480" s="132" t="str">
        <f t="shared" si="60"/>
        <v>00</v>
      </c>
      <c r="AC480" s="82" t="e">
        <f>VLOOKUP(AB480,'AMI Ref'!T:U,2,FALSE)</f>
        <v>#N/A</v>
      </c>
      <c r="AD480" s="124"/>
      <c r="AE480" s="81" t="str">
        <f>_xlfn.IFNA(IF($D480=0,IF($J480="Not Paid by Tenant",0,INDEX('AMI Ref'!$K$5:$N$5,MATCH($J480,{"Oil","Gas","Electric - Other","ELECTRIC - HEAT PUMP"},0))),0),"")</f>
        <v/>
      </c>
      <c r="AF480" s="81">
        <f>_xlfn.IFNA(IF($D480=1,IF($J480="Not Paid by Tenant",0,INDEX('AMI Ref'!$K$6:$N$6,MATCH($J480,{"Oil","Gas","Electric - Other","ELECTRIC - HEAT PUMP"},0))),0),"")</f>
        <v>0</v>
      </c>
      <c r="AG480" s="81">
        <f>_xlfn.IFNA(IF($D480=2,IF($J480="Not Paid by Tenant",0,INDEX('AMI Ref'!$K$7:$N$7,MATCH($J480,{"Oil","Gas","Electric - Other","ELECTRIC - HEAT PUMP"},0))),0),"")</f>
        <v>0</v>
      </c>
      <c r="AH480" s="81">
        <f>_xlfn.IFNA(IF($D480=3,IF($J480="Not Paid by Tenant",0,INDEX('AMI Ref'!$K$8:$N$8,MATCH($J480,{"Oil","Gas","Electric - Other","ELECTRIC - HEAT PUMP"},0))),0),"")</f>
        <v>0</v>
      </c>
      <c r="AI480" s="81">
        <f>_xlfn.IFNA(IF($D480=4,IF($J480="Not Paid by Tenant",0,INDEX('AMI Ref'!$K$9:$N$9,MATCH($J480,{"Oil","Gas","Electric - Other","ELECTRIC - HEAT PUMP"},0))),0),"")</f>
        <v>0</v>
      </c>
      <c r="AJ480" s="81">
        <f>_xlfn.IFNA(IF($D480=5,IF($J480="Not Paid by Tenant",0,INDEX('AMI Ref'!$K$10:$N$10,MATCH($J480,{"Oil","Gas","Electric - Other","ELECTRIC - HEAT PUMP"},0))),0),"")</f>
        <v>0</v>
      </c>
      <c r="AK480" s="128"/>
      <c r="AL480" s="81" t="str">
        <f>_xlfn.IFNA(IF($D480=0,IF($K480="Not Paid by Tenant",0,INDEX('AMI Ref'!$O$5:$R$5,MATCH($K480,{"Oil","Gas","Electric - Other","Electric ccASHP - split"},0))),0),"")</f>
        <v/>
      </c>
      <c r="AM480" s="81">
        <f>_xlfn.IFNA(IF($D480=1,IF($K480="Not Paid by Tenant",0,INDEX('AMI Ref'!$O$6:$R$6,MATCH($K480,{"Oil","Gas","Electric - Other","Electric ccASHP - split"},0))),0),"")</f>
        <v>0</v>
      </c>
      <c r="AN480" s="81">
        <f>_xlfn.IFNA(IF($D480=2,IF($K480="Not Paid by Tenant",0,INDEX('AMI Ref'!$O$7:$R$7,MATCH($K480,{"Oil","Gas","Electric - Other","Electric ccASHP - split"},0))),0),"")</f>
        <v>0</v>
      </c>
      <c r="AO480" s="81">
        <f>_xlfn.IFNA(IF($D480=3,IF($K480="Not Paid by Tenant",0,INDEX('AMI Ref'!$O$8:$R$8,MATCH($K480,{"Oil","Gas","Electric - Other","Electric ccASHP - split"},0))),0),"")</f>
        <v>0</v>
      </c>
      <c r="AP480" s="81">
        <f>_xlfn.IFNA(IF($D480=4,IF($K480="Not Paid by Tenant",0,INDEX('AMI Ref'!$O$9:$R$9,MATCH($K480,{"Oil","Gas","Electric - Other","Electric ccASHP - split"},0))),0),"")</f>
        <v>0</v>
      </c>
      <c r="AQ480" s="81">
        <f>_xlfn.IFNA(IF($D480=5,IF($K480="Not Paid by Tenant",0,INDEX('AMI Ref'!$O$10:$R$10,MATCH($K480,{"Oil","Gas","Electric - Other","Electric ccASHP - split"},0))),0),"")</f>
        <v>0</v>
      </c>
      <c r="AR480" s="124">
        <f t="shared" si="61"/>
        <v>0</v>
      </c>
      <c r="AS480" s="123" t="e">
        <f t="shared" si="62"/>
        <v>#N/A</v>
      </c>
    </row>
    <row r="481" spans="1:45" ht="12.95" customHeight="1" x14ac:dyDescent="0.2">
      <c r="A481" s="130">
        <v>479</v>
      </c>
      <c r="B481" s="177">
        <f>IF(OR(COUNTIF($B$2:$B480,Input!$F497)&lt;1,COUNTIF($O$2:$O480,Input!$C497)&lt;1),Input!F497,0)</f>
        <v>0</v>
      </c>
      <c r="C481" s="177">
        <f>IF(OR(COUNTIF($B$2:$B480,Input!$F497)&lt;1,COUNTIF($O$2:$O480,Input!$C497)&lt;1),Input!G497,0)</f>
        <v>0</v>
      </c>
      <c r="D481" s="177">
        <f>IF(OR(COUNTIF($B$2:$B480,Input!$F497)&lt;1,COUNTIF($O$2:$O480,Input!$C497)&lt;1),Input!H497,0)</f>
        <v>0</v>
      </c>
      <c r="E481" s="177">
        <f>IF(OR(COUNTIF($B$2:$B480,Input!$F497)&lt;1,COUNTIF($O$2:$O480,Input!$C497)&lt;1),Input!I497,0)</f>
        <v>0</v>
      </c>
      <c r="F481" s="177">
        <f>IF(OR(COUNTIF($B$2:$B480,Input!$F497)&lt;1,COUNTIF($O$2:$O480,Input!$C497)&lt;1),Input!J497,0)</f>
        <v>0</v>
      </c>
      <c r="G481" s="177">
        <f>IF(OR(COUNTIF($B$2:$B480,Input!$F497)&lt;1,COUNTIF($O$2:$O480,Input!$C497)&lt;1),Input!K497,0)</f>
        <v>0</v>
      </c>
      <c r="H481" s="177">
        <f>IF(OR(COUNTIF($B$2:$B480,Input!$F497)&lt;1,COUNTIF($O$2:$O480,Input!$C497)&lt;1),Input!L497,0)</f>
        <v>0</v>
      </c>
      <c r="I481" s="177">
        <f>IF(OR(COUNTIF($B$2:$B480,Input!$F497)&lt;1,COUNTIF($O$2:$O480,Input!$C497)&lt;1),Input!M497,0)</f>
        <v>0</v>
      </c>
      <c r="J481" s="177">
        <f>IF(OR(COUNTIF($B$2:$B480,Input!$F497)&lt;1,COUNTIF($O$2:$O480,Input!$C497)&lt;1),Input!N497,0)</f>
        <v>0</v>
      </c>
      <c r="K481" s="177">
        <f>IF(OR(COUNTIF($B$2:$B480,Input!$F497)&lt;1,COUNTIF($O$2:$O480,Input!$C497)&lt;1),Input!O497,0)</f>
        <v>0</v>
      </c>
      <c r="L481" s="177">
        <f>IF(OR(COUNTIF($B$2:$B480,Input!$F497)&lt;1,COUNTIF($O$2:$O480,Input!$C497)&lt;1),Input!P497,0)</f>
        <v>0</v>
      </c>
      <c r="M481" s="129" t="str">
        <f t="shared" si="58"/>
        <v/>
      </c>
      <c r="N481" s="161">
        <f t="shared" si="64"/>
        <v>0</v>
      </c>
      <c r="O481" s="168">
        <f>Input!C497</f>
        <v>0</v>
      </c>
      <c r="P481" s="168"/>
      <c r="R481" s="131">
        <f t="shared" si="65"/>
        <v>0</v>
      </c>
      <c r="S481" s="133" t="str">
        <f t="shared" si="63"/>
        <v xml:space="preserve"> </v>
      </c>
      <c r="T481" s="133"/>
      <c r="U481" s="132" t="str">
        <f>_xlfn.IFNA(IF($D481=0,LOOKUP($F481,{0.1,0.2,0.3,0.4,0.5,0.6,0.7,0.8,0.9,1},{22,34,46,58,70,82,94,106,118,130}),""),"")</f>
        <v/>
      </c>
      <c r="V481" s="132" t="str">
        <f>_xlfn.IFNA(IF($D481=1,LOOKUP($F481,{0.1,0.2,0.3,0.4,0.5,0.6,0.7,0.8,0.9,1},{23,35,47,59,71,83,95,107,119,131}),""),"")</f>
        <v/>
      </c>
      <c r="W481" s="132" t="str">
        <f>_xlfn.IFNA(IF($D481=2,LOOKUP($F481,{0.1,0.2,0.3,0.4,0.5,0.6,0.7,0.8,0.9,1},{24,36,48,60,72,84,96,108,120,132}),""),"")</f>
        <v/>
      </c>
      <c r="X481" s="132" t="str">
        <f>_xlfn.IFNA(IF($D481=3,LOOKUP($F481,{0.1,0.2,0.3,0.4,0.5,0.6,0.7,0.8,0.9,1},{25,37,49,61,73,85,97,109,121,133}),""),"")</f>
        <v/>
      </c>
      <c r="Y481" s="132" t="str">
        <f>_xlfn.IFNA(IF($D481=4,LOOKUP($F481,{0.1,0.2,0.3,0.4,0.5,0.6,0.7,0.8,0.9,1},{26,38,50,62,74,86,98,110,122,134}),""),"")</f>
        <v/>
      </c>
      <c r="Z481" s="132" t="str">
        <f>_xlfn.IFNA(IF($D481=5,LOOKUP($F481,{0.1,0.2,0.3,0.4,0.5,0.6,0.7,0.8,0.9,1},{27,39,51,63,75,87,99,111,123,135}),""),"")</f>
        <v/>
      </c>
      <c r="AA481" s="132">
        <f t="shared" si="59"/>
        <v>0</v>
      </c>
      <c r="AB481" s="132" t="str">
        <f t="shared" si="60"/>
        <v>00</v>
      </c>
      <c r="AC481" s="82" t="e">
        <f>VLOOKUP(AB481,'AMI Ref'!T:U,2,FALSE)</f>
        <v>#N/A</v>
      </c>
      <c r="AD481" s="124"/>
      <c r="AE481" s="81" t="str">
        <f>_xlfn.IFNA(IF($D481=0,IF($J481="Not Paid by Tenant",0,INDEX('AMI Ref'!$K$5:$N$5,MATCH($J481,{"Oil","Gas","Electric - Other","ELECTRIC - HEAT PUMP"},0))),0),"")</f>
        <v/>
      </c>
      <c r="AF481" s="81">
        <f>_xlfn.IFNA(IF($D481=1,IF($J481="Not Paid by Tenant",0,INDEX('AMI Ref'!$K$6:$N$6,MATCH($J481,{"Oil","Gas","Electric - Other","ELECTRIC - HEAT PUMP"},0))),0),"")</f>
        <v>0</v>
      </c>
      <c r="AG481" s="81">
        <f>_xlfn.IFNA(IF($D481=2,IF($J481="Not Paid by Tenant",0,INDEX('AMI Ref'!$K$7:$N$7,MATCH($J481,{"Oil","Gas","Electric - Other","ELECTRIC - HEAT PUMP"},0))),0),"")</f>
        <v>0</v>
      </c>
      <c r="AH481" s="81">
        <f>_xlfn.IFNA(IF($D481=3,IF($J481="Not Paid by Tenant",0,INDEX('AMI Ref'!$K$8:$N$8,MATCH($J481,{"Oil","Gas","Electric - Other","ELECTRIC - HEAT PUMP"},0))),0),"")</f>
        <v>0</v>
      </c>
      <c r="AI481" s="81">
        <f>_xlfn.IFNA(IF($D481=4,IF($J481="Not Paid by Tenant",0,INDEX('AMI Ref'!$K$9:$N$9,MATCH($J481,{"Oil","Gas","Electric - Other","ELECTRIC - HEAT PUMP"},0))),0),"")</f>
        <v>0</v>
      </c>
      <c r="AJ481" s="81">
        <f>_xlfn.IFNA(IF($D481=5,IF($J481="Not Paid by Tenant",0,INDEX('AMI Ref'!$K$10:$N$10,MATCH($J481,{"Oil","Gas","Electric - Other","ELECTRIC - HEAT PUMP"},0))),0),"")</f>
        <v>0</v>
      </c>
      <c r="AK481" s="128"/>
      <c r="AL481" s="81" t="str">
        <f>_xlfn.IFNA(IF($D481=0,IF($K481="Not Paid by Tenant",0,INDEX('AMI Ref'!$O$5:$R$5,MATCH($K481,{"Oil","Gas","Electric - Other","Electric ccASHP - split"},0))),0),"")</f>
        <v/>
      </c>
      <c r="AM481" s="81">
        <f>_xlfn.IFNA(IF($D481=1,IF($K481="Not Paid by Tenant",0,INDEX('AMI Ref'!$O$6:$R$6,MATCH($K481,{"Oil","Gas","Electric - Other","Electric ccASHP - split"},0))),0),"")</f>
        <v>0</v>
      </c>
      <c r="AN481" s="81">
        <f>_xlfn.IFNA(IF($D481=2,IF($K481="Not Paid by Tenant",0,INDEX('AMI Ref'!$O$7:$R$7,MATCH($K481,{"Oil","Gas","Electric - Other","Electric ccASHP - split"},0))),0),"")</f>
        <v>0</v>
      </c>
      <c r="AO481" s="81">
        <f>_xlfn.IFNA(IF($D481=3,IF($K481="Not Paid by Tenant",0,INDEX('AMI Ref'!$O$8:$R$8,MATCH($K481,{"Oil","Gas","Electric - Other","Electric ccASHP - split"},0))),0),"")</f>
        <v>0</v>
      </c>
      <c r="AP481" s="81">
        <f>_xlfn.IFNA(IF($D481=4,IF($K481="Not Paid by Tenant",0,INDEX('AMI Ref'!$O$9:$R$9,MATCH($K481,{"Oil","Gas","Electric - Other","Electric ccASHP - split"},0))),0),"")</f>
        <v>0</v>
      </c>
      <c r="AQ481" s="81">
        <f>_xlfn.IFNA(IF($D481=5,IF($K481="Not Paid by Tenant",0,INDEX('AMI Ref'!$O$10:$R$10,MATCH($K481,{"Oil","Gas","Electric - Other","Electric ccASHP - split"},0))),0),"")</f>
        <v>0</v>
      </c>
      <c r="AR481" s="124">
        <f t="shared" si="61"/>
        <v>0</v>
      </c>
      <c r="AS481" s="123" t="e">
        <f t="shared" si="62"/>
        <v>#N/A</v>
      </c>
    </row>
    <row r="482" spans="1:45" ht="12.95" customHeight="1" x14ac:dyDescent="0.2">
      <c r="A482" s="130">
        <v>480</v>
      </c>
      <c r="B482" s="177">
        <f>IF(OR(COUNTIF($B$2:$B481,Input!$F498)&lt;1,COUNTIF($O$2:$O481,Input!$C498)&lt;1),Input!F498,0)</f>
        <v>0</v>
      </c>
      <c r="C482" s="177">
        <f>IF(OR(COUNTIF($B$2:$B481,Input!$F498)&lt;1,COUNTIF($O$2:$O481,Input!$C498)&lt;1),Input!G498,0)</f>
        <v>0</v>
      </c>
      <c r="D482" s="177">
        <f>IF(OR(COUNTIF($B$2:$B481,Input!$F498)&lt;1,COUNTIF($O$2:$O481,Input!$C498)&lt;1),Input!H498,0)</f>
        <v>0</v>
      </c>
      <c r="E482" s="177">
        <f>IF(OR(COUNTIF($B$2:$B481,Input!$F498)&lt;1,COUNTIF($O$2:$O481,Input!$C498)&lt;1),Input!I498,0)</f>
        <v>0</v>
      </c>
      <c r="F482" s="177">
        <f>IF(OR(COUNTIF($B$2:$B481,Input!$F498)&lt;1,COUNTIF($O$2:$O481,Input!$C498)&lt;1),Input!J498,0)</f>
        <v>0</v>
      </c>
      <c r="G482" s="177">
        <f>IF(OR(COUNTIF($B$2:$B481,Input!$F498)&lt;1,COUNTIF($O$2:$O481,Input!$C498)&lt;1),Input!K498,0)</f>
        <v>0</v>
      </c>
      <c r="H482" s="177">
        <f>IF(OR(COUNTIF($B$2:$B481,Input!$F498)&lt;1,COUNTIF($O$2:$O481,Input!$C498)&lt;1),Input!L498,0)</f>
        <v>0</v>
      </c>
      <c r="I482" s="177">
        <f>IF(OR(COUNTIF($B$2:$B481,Input!$F498)&lt;1,COUNTIF($O$2:$O481,Input!$C498)&lt;1),Input!M498,0)</f>
        <v>0</v>
      </c>
      <c r="J482" s="177">
        <f>IF(OR(COUNTIF($B$2:$B481,Input!$F498)&lt;1,COUNTIF($O$2:$O481,Input!$C498)&lt;1),Input!N498,0)</f>
        <v>0</v>
      </c>
      <c r="K482" s="177">
        <f>IF(OR(COUNTIF($B$2:$B481,Input!$F498)&lt;1,COUNTIF($O$2:$O481,Input!$C498)&lt;1),Input!O498,0)</f>
        <v>0</v>
      </c>
      <c r="L482" s="177">
        <f>IF(OR(COUNTIF($B$2:$B481,Input!$F498)&lt;1,COUNTIF($O$2:$O481,Input!$C498)&lt;1),Input!P498,0)</f>
        <v>0</v>
      </c>
      <c r="M482" s="129" t="str">
        <f t="shared" si="58"/>
        <v/>
      </c>
      <c r="N482" s="161">
        <f t="shared" si="64"/>
        <v>0</v>
      </c>
      <c r="O482" s="168">
        <f>Input!C498</f>
        <v>0</v>
      </c>
      <c r="P482" s="168"/>
      <c r="R482" s="131">
        <f t="shared" si="65"/>
        <v>0</v>
      </c>
      <c r="S482" s="133" t="str">
        <f t="shared" si="63"/>
        <v xml:space="preserve"> </v>
      </c>
      <c r="T482" s="133"/>
      <c r="U482" s="132" t="str">
        <f>_xlfn.IFNA(IF($D482=0,LOOKUP($F482,{0.1,0.2,0.3,0.4,0.5,0.6,0.7,0.8,0.9,1},{22,34,46,58,70,82,94,106,118,130}),""),"")</f>
        <v/>
      </c>
      <c r="V482" s="132" t="str">
        <f>_xlfn.IFNA(IF($D482=1,LOOKUP($F482,{0.1,0.2,0.3,0.4,0.5,0.6,0.7,0.8,0.9,1},{23,35,47,59,71,83,95,107,119,131}),""),"")</f>
        <v/>
      </c>
      <c r="W482" s="132" t="str">
        <f>_xlfn.IFNA(IF($D482=2,LOOKUP($F482,{0.1,0.2,0.3,0.4,0.5,0.6,0.7,0.8,0.9,1},{24,36,48,60,72,84,96,108,120,132}),""),"")</f>
        <v/>
      </c>
      <c r="X482" s="132" t="str">
        <f>_xlfn.IFNA(IF($D482=3,LOOKUP($F482,{0.1,0.2,0.3,0.4,0.5,0.6,0.7,0.8,0.9,1},{25,37,49,61,73,85,97,109,121,133}),""),"")</f>
        <v/>
      </c>
      <c r="Y482" s="132" t="str">
        <f>_xlfn.IFNA(IF($D482=4,LOOKUP($F482,{0.1,0.2,0.3,0.4,0.5,0.6,0.7,0.8,0.9,1},{26,38,50,62,74,86,98,110,122,134}),""),"")</f>
        <v/>
      </c>
      <c r="Z482" s="132" t="str">
        <f>_xlfn.IFNA(IF($D482=5,LOOKUP($F482,{0.1,0.2,0.3,0.4,0.5,0.6,0.7,0.8,0.9,1},{27,39,51,63,75,87,99,111,123,135}),""),"")</f>
        <v/>
      </c>
      <c r="AA482" s="132">
        <f t="shared" si="59"/>
        <v>0</v>
      </c>
      <c r="AB482" s="132" t="str">
        <f t="shared" si="60"/>
        <v>00</v>
      </c>
      <c r="AC482" s="82" t="e">
        <f>VLOOKUP(AB482,'AMI Ref'!T:U,2,FALSE)</f>
        <v>#N/A</v>
      </c>
      <c r="AD482" s="124"/>
      <c r="AE482" s="81" t="str">
        <f>_xlfn.IFNA(IF($D482=0,IF($J482="Not Paid by Tenant",0,INDEX('AMI Ref'!$K$5:$N$5,MATCH($J482,{"Oil","Gas","Electric - Other","ELECTRIC - HEAT PUMP"},0))),0),"")</f>
        <v/>
      </c>
      <c r="AF482" s="81">
        <f>_xlfn.IFNA(IF($D482=1,IF($J482="Not Paid by Tenant",0,INDEX('AMI Ref'!$K$6:$N$6,MATCH($J482,{"Oil","Gas","Electric - Other","ELECTRIC - HEAT PUMP"},0))),0),"")</f>
        <v>0</v>
      </c>
      <c r="AG482" s="81">
        <f>_xlfn.IFNA(IF($D482=2,IF($J482="Not Paid by Tenant",0,INDEX('AMI Ref'!$K$7:$N$7,MATCH($J482,{"Oil","Gas","Electric - Other","ELECTRIC - HEAT PUMP"},0))),0),"")</f>
        <v>0</v>
      </c>
      <c r="AH482" s="81">
        <f>_xlfn.IFNA(IF($D482=3,IF($J482="Not Paid by Tenant",0,INDEX('AMI Ref'!$K$8:$N$8,MATCH($J482,{"Oil","Gas","Electric - Other","ELECTRIC - HEAT PUMP"},0))),0),"")</f>
        <v>0</v>
      </c>
      <c r="AI482" s="81">
        <f>_xlfn.IFNA(IF($D482=4,IF($J482="Not Paid by Tenant",0,INDEX('AMI Ref'!$K$9:$N$9,MATCH($J482,{"Oil","Gas","Electric - Other","ELECTRIC - HEAT PUMP"},0))),0),"")</f>
        <v>0</v>
      </c>
      <c r="AJ482" s="81">
        <f>_xlfn.IFNA(IF($D482=5,IF($J482="Not Paid by Tenant",0,INDEX('AMI Ref'!$K$10:$N$10,MATCH($J482,{"Oil","Gas","Electric - Other","ELECTRIC - HEAT PUMP"},0))),0),"")</f>
        <v>0</v>
      </c>
      <c r="AK482" s="128"/>
      <c r="AL482" s="81" t="str">
        <f>_xlfn.IFNA(IF($D482=0,IF($K482="Not Paid by Tenant",0,INDEX('AMI Ref'!$O$5:$R$5,MATCH($K482,{"Oil","Gas","Electric - Other","Electric ccASHP - split"},0))),0),"")</f>
        <v/>
      </c>
      <c r="AM482" s="81">
        <f>_xlfn.IFNA(IF($D482=1,IF($K482="Not Paid by Tenant",0,INDEX('AMI Ref'!$O$6:$R$6,MATCH($K482,{"Oil","Gas","Electric - Other","Electric ccASHP - split"},0))),0),"")</f>
        <v>0</v>
      </c>
      <c r="AN482" s="81">
        <f>_xlfn.IFNA(IF($D482=2,IF($K482="Not Paid by Tenant",0,INDEX('AMI Ref'!$O$7:$R$7,MATCH($K482,{"Oil","Gas","Electric - Other","Electric ccASHP - split"},0))),0),"")</f>
        <v>0</v>
      </c>
      <c r="AO482" s="81">
        <f>_xlfn.IFNA(IF($D482=3,IF($K482="Not Paid by Tenant",0,INDEX('AMI Ref'!$O$8:$R$8,MATCH($K482,{"Oil","Gas","Electric - Other","Electric ccASHP - split"},0))),0),"")</f>
        <v>0</v>
      </c>
      <c r="AP482" s="81">
        <f>_xlfn.IFNA(IF($D482=4,IF($K482="Not Paid by Tenant",0,INDEX('AMI Ref'!$O$9:$R$9,MATCH($K482,{"Oil","Gas","Electric - Other","Electric ccASHP - split"},0))),0),"")</f>
        <v>0</v>
      </c>
      <c r="AQ482" s="81">
        <f>_xlfn.IFNA(IF($D482=5,IF($K482="Not Paid by Tenant",0,INDEX('AMI Ref'!$O$10:$R$10,MATCH($K482,{"Oil","Gas","Electric - Other","Electric ccASHP - split"},0))),0),"")</f>
        <v>0</v>
      </c>
      <c r="AR482" s="124">
        <f t="shared" si="61"/>
        <v>0</v>
      </c>
      <c r="AS482" s="123" t="e">
        <f t="shared" si="62"/>
        <v>#N/A</v>
      </c>
    </row>
    <row r="483" spans="1:45" ht="12.95" customHeight="1" x14ac:dyDescent="0.2">
      <c r="A483" s="130">
        <v>481</v>
      </c>
      <c r="B483" s="177">
        <f>IF(OR(COUNTIF($B$2:$B482,Input!$F499)&lt;1,COUNTIF($O$2:$O482,Input!$C499)&lt;1),Input!F499,0)</f>
        <v>0</v>
      </c>
      <c r="C483" s="177">
        <f>IF(OR(COUNTIF($B$2:$B482,Input!$F499)&lt;1,COUNTIF($O$2:$O482,Input!$C499)&lt;1),Input!G499,0)</f>
        <v>0</v>
      </c>
      <c r="D483" s="177">
        <f>IF(OR(COUNTIF($B$2:$B482,Input!$F499)&lt;1,COUNTIF($O$2:$O482,Input!$C499)&lt;1),Input!H499,0)</f>
        <v>0</v>
      </c>
      <c r="E483" s="177">
        <f>IF(OR(COUNTIF($B$2:$B482,Input!$F499)&lt;1,COUNTIF($O$2:$O482,Input!$C499)&lt;1),Input!I499,0)</f>
        <v>0</v>
      </c>
      <c r="F483" s="177">
        <f>IF(OR(COUNTIF($B$2:$B482,Input!$F499)&lt;1,COUNTIF($O$2:$O482,Input!$C499)&lt;1),Input!J499,0)</f>
        <v>0</v>
      </c>
      <c r="G483" s="177">
        <f>IF(OR(COUNTIF($B$2:$B482,Input!$F499)&lt;1,COUNTIF($O$2:$O482,Input!$C499)&lt;1),Input!K499,0)</f>
        <v>0</v>
      </c>
      <c r="H483" s="177">
        <f>IF(OR(COUNTIF($B$2:$B482,Input!$F499)&lt;1,COUNTIF($O$2:$O482,Input!$C499)&lt;1),Input!L499,0)</f>
        <v>0</v>
      </c>
      <c r="I483" s="177">
        <f>IF(OR(COUNTIF($B$2:$B482,Input!$F499)&lt;1,COUNTIF($O$2:$O482,Input!$C499)&lt;1),Input!M499,0)</f>
        <v>0</v>
      </c>
      <c r="J483" s="177">
        <f>IF(OR(COUNTIF($B$2:$B482,Input!$F499)&lt;1,COUNTIF($O$2:$O482,Input!$C499)&lt;1),Input!N499,0)</f>
        <v>0</v>
      </c>
      <c r="K483" s="177">
        <f>IF(OR(COUNTIF($B$2:$B482,Input!$F499)&lt;1,COUNTIF($O$2:$O482,Input!$C499)&lt;1),Input!O499,0)</f>
        <v>0</v>
      </c>
      <c r="L483" s="177">
        <f>IF(OR(COUNTIF($B$2:$B482,Input!$F499)&lt;1,COUNTIF($O$2:$O482,Input!$C499)&lt;1),Input!P499,0)</f>
        <v>0</v>
      </c>
      <c r="M483" s="129" t="str">
        <f t="shared" si="58"/>
        <v/>
      </c>
      <c r="N483" s="161">
        <f t="shared" si="64"/>
        <v>0</v>
      </c>
      <c r="O483" s="168">
        <f>Input!C499</f>
        <v>0</v>
      </c>
      <c r="P483" s="168"/>
      <c r="R483" s="131">
        <f t="shared" si="65"/>
        <v>0</v>
      </c>
      <c r="S483" s="133" t="str">
        <f t="shared" si="63"/>
        <v xml:space="preserve"> </v>
      </c>
      <c r="T483" s="133"/>
      <c r="U483" s="132" t="str">
        <f>_xlfn.IFNA(IF($D483=0,LOOKUP($F483,{0.1,0.2,0.3,0.4,0.5,0.6,0.7,0.8,0.9,1},{22,34,46,58,70,82,94,106,118,130}),""),"")</f>
        <v/>
      </c>
      <c r="V483" s="132" t="str">
        <f>_xlfn.IFNA(IF($D483=1,LOOKUP($F483,{0.1,0.2,0.3,0.4,0.5,0.6,0.7,0.8,0.9,1},{23,35,47,59,71,83,95,107,119,131}),""),"")</f>
        <v/>
      </c>
      <c r="W483" s="132" t="str">
        <f>_xlfn.IFNA(IF($D483=2,LOOKUP($F483,{0.1,0.2,0.3,0.4,0.5,0.6,0.7,0.8,0.9,1},{24,36,48,60,72,84,96,108,120,132}),""),"")</f>
        <v/>
      </c>
      <c r="X483" s="132" t="str">
        <f>_xlfn.IFNA(IF($D483=3,LOOKUP($F483,{0.1,0.2,0.3,0.4,0.5,0.6,0.7,0.8,0.9,1},{25,37,49,61,73,85,97,109,121,133}),""),"")</f>
        <v/>
      </c>
      <c r="Y483" s="132" t="str">
        <f>_xlfn.IFNA(IF($D483=4,LOOKUP($F483,{0.1,0.2,0.3,0.4,0.5,0.6,0.7,0.8,0.9,1},{26,38,50,62,74,86,98,110,122,134}),""),"")</f>
        <v/>
      </c>
      <c r="Z483" s="132" t="str">
        <f>_xlfn.IFNA(IF($D483=5,LOOKUP($F483,{0.1,0.2,0.3,0.4,0.5,0.6,0.7,0.8,0.9,1},{27,39,51,63,75,87,99,111,123,135}),""),"")</f>
        <v/>
      </c>
      <c r="AA483" s="132">
        <f t="shared" si="59"/>
        <v>0</v>
      </c>
      <c r="AB483" s="132" t="str">
        <f t="shared" si="60"/>
        <v>00</v>
      </c>
      <c r="AC483" s="82" t="e">
        <f>VLOOKUP(AB483,'AMI Ref'!T:U,2,FALSE)</f>
        <v>#N/A</v>
      </c>
      <c r="AD483" s="124"/>
      <c r="AE483" s="81" t="str">
        <f>_xlfn.IFNA(IF($D483=0,IF($J483="Not Paid by Tenant",0,INDEX('AMI Ref'!$K$5:$N$5,MATCH($J483,{"Oil","Gas","Electric - Other","ELECTRIC - HEAT PUMP"},0))),0),"")</f>
        <v/>
      </c>
      <c r="AF483" s="81">
        <f>_xlfn.IFNA(IF($D483=1,IF($J483="Not Paid by Tenant",0,INDEX('AMI Ref'!$K$6:$N$6,MATCH($J483,{"Oil","Gas","Electric - Other","ELECTRIC - HEAT PUMP"},0))),0),"")</f>
        <v>0</v>
      </c>
      <c r="AG483" s="81">
        <f>_xlfn.IFNA(IF($D483=2,IF($J483="Not Paid by Tenant",0,INDEX('AMI Ref'!$K$7:$N$7,MATCH($J483,{"Oil","Gas","Electric - Other","ELECTRIC - HEAT PUMP"},0))),0),"")</f>
        <v>0</v>
      </c>
      <c r="AH483" s="81">
        <f>_xlfn.IFNA(IF($D483=3,IF($J483="Not Paid by Tenant",0,INDEX('AMI Ref'!$K$8:$N$8,MATCH($J483,{"Oil","Gas","Electric - Other","ELECTRIC - HEAT PUMP"},0))),0),"")</f>
        <v>0</v>
      </c>
      <c r="AI483" s="81">
        <f>_xlfn.IFNA(IF($D483=4,IF($J483="Not Paid by Tenant",0,INDEX('AMI Ref'!$K$9:$N$9,MATCH($J483,{"Oil","Gas","Electric - Other","ELECTRIC - HEAT PUMP"},0))),0),"")</f>
        <v>0</v>
      </c>
      <c r="AJ483" s="81">
        <f>_xlfn.IFNA(IF($D483=5,IF($J483="Not Paid by Tenant",0,INDEX('AMI Ref'!$K$10:$N$10,MATCH($J483,{"Oil","Gas","Electric - Other","ELECTRIC - HEAT PUMP"},0))),0),"")</f>
        <v>0</v>
      </c>
      <c r="AK483" s="128"/>
      <c r="AL483" s="81" t="str">
        <f>_xlfn.IFNA(IF($D483=0,IF($K483="Not Paid by Tenant",0,INDEX('AMI Ref'!$O$5:$R$5,MATCH($K483,{"Oil","Gas","Electric - Other","Electric ccASHP - split"},0))),0),"")</f>
        <v/>
      </c>
      <c r="AM483" s="81">
        <f>_xlfn.IFNA(IF($D483=1,IF($K483="Not Paid by Tenant",0,INDEX('AMI Ref'!$O$6:$R$6,MATCH($K483,{"Oil","Gas","Electric - Other","Electric ccASHP - split"},0))),0),"")</f>
        <v>0</v>
      </c>
      <c r="AN483" s="81">
        <f>_xlfn.IFNA(IF($D483=2,IF($K483="Not Paid by Tenant",0,INDEX('AMI Ref'!$O$7:$R$7,MATCH($K483,{"Oil","Gas","Electric - Other","Electric ccASHP - split"},0))),0),"")</f>
        <v>0</v>
      </c>
      <c r="AO483" s="81">
        <f>_xlfn.IFNA(IF($D483=3,IF($K483="Not Paid by Tenant",0,INDEX('AMI Ref'!$O$8:$R$8,MATCH($K483,{"Oil","Gas","Electric - Other","Electric ccASHP - split"},0))),0),"")</f>
        <v>0</v>
      </c>
      <c r="AP483" s="81">
        <f>_xlfn.IFNA(IF($D483=4,IF($K483="Not Paid by Tenant",0,INDEX('AMI Ref'!$O$9:$R$9,MATCH($K483,{"Oil","Gas","Electric - Other","Electric ccASHP - split"},0))),0),"")</f>
        <v>0</v>
      </c>
      <c r="AQ483" s="81">
        <f>_xlfn.IFNA(IF($D483=5,IF($K483="Not Paid by Tenant",0,INDEX('AMI Ref'!$O$10:$R$10,MATCH($K483,{"Oil","Gas","Electric - Other","Electric ccASHP - split"},0))),0),"")</f>
        <v>0</v>
      </c>
      <c r="AR483" s="124">
        <f t="shared" si="61"/>
        <v>0</v>
      </c>
      <c r="AS483" s="123" t="e">
        <f t="shared" si="62"/>
        <v>#N/A</v>
      </c>
    </row>
    <row r="484" spans="1:45" ht="12.95" customHeight="1" x14ac:dyDescent="0.2">
      <c r="A484" s="130">
        <v>482</v>
      </c>
      <c r="B484" s="177">
        <f>IF(OR(COUNTIF($B$2:$B483,Input!$F500)&lt;1,COUNTIF($O$2:$O483,Input!$C500)&lt;1),Input!F500,0)</f>
        <v>0</v>
      </c>
      <c r="C484" s="177">
        <f>IF(OR(COUNTIF($B$2:$B483,Input!$F500)&lt;1,COUNTIF($O$2:$O483,Input!$C500)&lt;1),Input!G500,0)</f>
        <v>0</v>
      </c>
      <c r="D484" s="177">
        <f>IF(OR(COUNTIF($B$2:$B483,Input!$F500)&lt;1,COUNTIF($O$2:$O483,Input!$C500)&lt;1),Input!H500,0)</f>
        <v>0</v>
      </c>
      <c r="E484" s="177">
        <f>IF(OR(COUNTIF($B$2:$B483,Input!$F500)&lt;1,COUNTIF($O$2:$O483,Input!$C500)&lt;1),Input!I500,0)</f>
        <v>0</v>
      </c>
      <c r="F484" s="177">
        <f>IF(OR(COUNTIF($B$2:$B483,Input!$F500)&lt;1,COUNTIF($O$2:$O483,Input!$C500)&lt;1),Input!J500,0)</f>
        <v>0</v>
      </c>
      <c r="G484" s="177">
        <f>IF(OR(COUNTIF($B$2:$B483,Input!$F500)&lt;1,COUNTIF($O$2:$O483,Input!$C500)&lt;1),Input!K500,0)</f>
        <v>0</v>
      </c>
      <c r="H484" s="177">
        <f>IF(OR(COUNTIF($B$2:$B483,Input!$F500)&lt;1,COUNTIF($O$2:$O483,Input!$C500)&lt;1),Input!L500,0)</f>
        <v>0</v>
      </c>
      <c r="I484" s="177">
        <f>IF(OR(COUNTIF($B$2:$B483,Input!$F500)&lt;1,COUNTIF($O$2:$O483,Input!$C500)&lt;1),Input!M500,0)</f>
        <v>0</v>
      </c>
      <c r="J484" s="177">
        <f>IF(OR(COUNTIF($B$2:$B483,Input!$F500)&lt;1,COUNTIF($O$2:$O483,Input!$C500)&lt;1),Input!N500,0)</f>
        <v>0</v>
      </c>
      <c r="K484" s="177">
        <f>IF(OR(COUNTIF($B$2:$B483,Input!$F500)&lt;1,COUNTIF($O$2:$O483,Input!$C500)&lt;1),Input!O500,0)</f>
        <v>0</v>
      </c>
      <c r="L484" s="177">
        <f>IF(OR(COUNTIF($B$2:$B483,Input!$F500)&lt;1,COUNTIF($O$2:$O483,Input!$C500)&lt;1),Input!P500,0)</f>
        <v>0</v>
      </c>
      <c r="M484" s="129" t="str">
        <f t="shared" si="58"/>
        <v/>
      </c>
      <c r="N484" s="161">
        <f t="shared" si="64"/>
        <v>0</v>
      </c>
      <c r="O484" s="168">
        <f>Input!C500</f>
        <v>0</v>
      </c>
      <c r="P484" s="168"/>
      <c r="R484" s="131">
        <f t="shared" si="65"/>
        <v>0</v>
      </c>
      <c r="S484" s="133" t="str">
        <f t="shared" si="63"/>
        <v xml:space="preserve"> </v>
      </c>
      <c r="T484" s="133"/>
      <c r="U484" s="132" t="str">
        <f>_xlfn.IFNA(IF($D484=0,LOOKUP($F484,{0.1,0.2,0.3,0.4,0.5,0.6,0.7,0.8,0.9,1},{22,34,46,58,70,82,94,106,118,130}),""),"")</f>
        <v/>
      </c>
      <c r="V484" s="132" t="str">
        <f>_xlfn.IFNA(IF($D484=1,LOOKUP($F484,{0.1,0.2,0.3,0.4,0.5,0.6,0.7,0.8,0.9,1},{23,35,47,59,71,83,95,107,119,131}),""),"")</f>
        <v/>
      </c>
      <c r="W484" s="132" t="str">
        <f>_xlfn.IFNA(IF($D484=2,LOOKUP($F484,{0.1,0.2,0.3,0.4,0.5,0.6,0.7,0.8,0.9,1},{24,36,48,60,72,84,96,108,120,132}),""),"")</f>
        <v/>
      </c>
      <c r="X484" s="132" t="str">
        <f>_xlfn.IFNA(IF($D484=3,LOOKUP($F484,{0.1,0.2,0.3,0.4,0.5,0.6,0.7,0.8,0.9,1},{25,37,49,61,73,85,97,109,121,133}),""),"")</f>
        <v/>
      </c>
      <c r="Y484" s="132" t="str">
        <f>_xlfn.IFNA(IF($D484=4,LOOKUP($F484,{0.1,0.2,0.3,0.4,0.5,0.6,0.7,0.8,0.9,1},{26,38,50,62,74,86,98,110,122,134}),""),"")</f>
        <v/>
      </c>
      <c r="Z484" s="132" t="str">
        <f>_xlfn.IFNA(IF($D484=5,LOOKUP($F484,{0.1,0.2,0.3,0.4,0.5,0.6,0.7,0.8,0.9,1},{27,39,51,63,75,87,99,111,123,135}),""),"")</f>
        <v/>
      </c>
      <c r="AA484" s="132">
        <f t="shared" si="59"/>
        <v>0</v>
      </c>
      <c r="AB484" s="132" t="str">
        <f t="shared" si="60"/>
        <v>00</v>
      </c>
      <c r="AC484" s="82" t="e">
        <f>VLOOKUP(AB484,'AMI Ref'!T:U,2,FALSE)</f>
        <v>#N/A</v>
      </c>
      <c r="AD484" s="124"/>
      <c r="AE484" s="81" t="str">
        <f>_xlfn.IFNA(IF($D484=0,IF($J484="Not Paid by Tenant",0,INDEX('AMI Ref'!$K$5:$N$5,MATCH($J484,{"Oil","Gas","Electric - Other","ELECTRIC - HEAT PUMP"},0))),0),"")</f>
        <v/>
      </c>
      <c r="AF484" s="81">
        <f>_xlfn.IFNA(IF($D484=1,IF($J484="Not Paid by Tenant",0,INDEX('AMI Ref'!$K$6:$N$6,MATCH($J484,{"Oil","Gas","Electric - Other","ELECTRIC - HEAT PUMP"},0))),0),"")</f>
        <v>0</v>
      </c>
      <c r="AG484" s="81">
        <f>_xlfn.IFNA(IF($D484=2,IF($J484="Not Paid by Tenant",0,INDEX('AMI Ref'!$K$7:$N$7,MATCH($J484,{"Oil","Gas","Electric - Other","ELECTRIC - HEAT PUMP"},0))),0),"")</f>
        <v>0</v>
      </c>
      <c r="AH484" s="81">
        <f>_xlfn.IFNA(IF($D484=3,IF($J484="Not Paid by Tenant",0,INDEX('AMI Ref'!$K$8:$N$8,MATCH($J484,{"Oil","Gas","Electric - Other","ELECTRIC - HEAT PUMP"},0))),0),"")</f>
        <v>0</v>
      </c>
      <c r="AI484" s="81">
        <f>_xlfn.IFNA(IF($D484=4,IF($J484="Not Paid by Tenant",0,INDEX('AMI Ref'!$K$9:$N$9,MATCH($J484,{"Oil","Gas","Electric - Other","ELECTRIC - HEAT PUMP"},0))),0),"")</f>
        <v>0</v>
      </c>
      <c r="AJ484" s="81">
        <f>_xlfn.IFNA(IF($D484=5,IF($J484="Not Paid by Tenant",0,INDEX('AMI Ref'!$K$10:$N$10,MATCH($J484,{"Oil","Gas","Electric - Other","ELECTRIC - HEAT PUMP"},0))),0),"")</f>
        <v>0</v>
      </c>
      <c r="AK484" s="128"/>
      <c r="AL484" s="81" t="str">
        <f>_xlfn.IFNA(IF($D484=0,IF($K484="Not Paid by Tenant",0,INDEX('AMI Ref'!$O$5:$R$5,MATCH($K484,{"Oil","Gas","Electric - Other","Electric ccASHP - split"},0))),0),"")</f>
        <v/>
      </c>
      <c r="AM484" s="81">
        <f>_xlfn.IFNA(IF($D484=1,IF($K484="Not Paid by Tenant",0,INDEX('AMI Ref'!$O$6:$R$6,MATCH($K484,{"Oil","Gas","Electric - Other","Electric ccASHP - split"},0))),0),"")</f>
        <v>0</v>
      </c>
      <c r="AN484" s="81">
        <f>_xlfn.IFNA(IF($D484=2,IF($K484="Not Paid by Tenant",0,INDEX('AMI Ref'!$O$7:$R$7,MATCH($K484,{"Oil","Gas","Electric - Other","Electric ccASHP - split"},0))),0),"")</f>
        <v>0</v>
      </c>
      <c r="AO484" s="81">
        <f>_xlfn.IFNA(IF($D484=3,IF($K484="Not Paid by Tenant",0,INDEX('AMI Ref'!$O$8:$R$8,MATCH($K484,{"Oil","Gas","Electric - Other","Electric ccASHP - split"},0))),0),"")</f>
        <v>0</v>
      </c>
      <c r="AP484" s="81">
        <f>_xlfn.IFNA(IF($D484=4,IF($K484="Not Paid by Tenant",0,INDEX('AMI Ref'!$O$9:$R$9,MATCH($K484,{"Oil","Gas","Electric - Other","Electric ccASHP - split"},0))),0),"")</f>
        <v>0</v>
      </c>
      <c r="AQ484" s="81">
        <f>_xlfn.IFNA(IF($D484=5,IF($K484="Not Paid by Tenant",0,INDEX('AMI Ref'!$O$10:$R$10,MATCH($K484,{"Oil","Gas","Electric - Other","Electric ccASHP - split"},0))),0),"")</f>
        <v>0</v>
      </c>
      <c r="AR484" s="124">
        <f t="shared" si="61"/>
        <v>0</v>
      </c>
      <c r="AS484" s="123" t="e">
        <f t="shared" si="62"/>
        <v>#N/A</v>
      </c>
    </row>
    <row r="485" spans="1:45" ht="12.95" customHeight="1" x14ac:dyDescent="0.2">
      <c r="A485" s="130">
        <v>483</v>
      </c>
      <c r="B485" s="177">
        <f>IF(OR(COUNTIF($B$2:$B484,Input!$F501)&lt;1,COUNTIF($O$2:$O484,Input!$C501)&lt;1),Input!F501,0)</f>
        <v>0</v>
      </c>
      <c r="C485" s="177">
        <f>IF(OR(COUNTIF($B$2:$B484,Input!$F501)&lt;1,COUNTIF($O$2:$O484,Input!$C501)&lt;1),Input!G501,0)</f>
        <v>0</v>
      </c>
      <c r="D485" s="177">
        <f>IF(OR(COUNTIF($B$2:$B484,Input!$F501)&lt;1,COUNTIF($O$2:$O484,Input!$C501)&lt;1),Input!H501,0)</f>
        <v>0</v>
      </c>
      <c r="E485" s="177">
        <f>IF(OR(COUNTIF($B$2:$B484,Input!$F501)&lt;1,COUNTIF($O$2:$O484,Input!$C501)&lt;1),Input!I501,0)</f>
        <v>0</v>
      </c>
      <c r="F485" s="177">
        <f>IF(OR(COUNTIF($B$2:$B484,Input!$F501)&lt;1,COUNTIF($O$2:$O484,Input!$C501)&lt;1),Input!J501,0)</f>
        <v>0</v>
      </c>
      <c r="G485" s="177">
        <f>IF(OR(COUNTIF($B$2:$B484,Input!$F501)&lt;1,COUNTIF($O$2:$O484,Input!$C501)&lt;1),Input!K501,0)</f>
        <v>0</v>
      </c>
      <c r="H485" s="177">
        <f>IF(OR(COUNTIF($B$2:$B484,Input!$F501)&lt;1,COUNTIF($O$2:$O484,Input!$C501)&lt;1),Input!L501,0)</f>
        <v>0</v>
      </c>
      <c r="I485" s="177">
        <f>IF(OR(COUNTIF($B$2:$B484,Input!$F501)&lt;1,COUNTIF($O$2:$O484,Input!$C501)&lt;1),Input!M501,0)</f>
        <v>0</v>
      </c>
      <c r="J485" s="177">
        <f>IF(OR(COUNTIF($B$2:$B484,Input!$F501)&lt;1,COUNTIF($O$2:$O484,Input!$C501)&lt;1),Input!N501,0)</f>
        <v>0</v>
      </c>
      <c r="K485" s="177">
        <f>IF(OR(COUNTIF($B$2:$B484,Input!$F501)&lt;1,COUNTIF($O$2:$O484,Input!$C501)&lt;1),Input!O501,0)</f>
        <v>0</v>
      </c>
      <c r="L485" s="177">
        <f>IF(OR(COUNTIF($B$2:$B484,Input!$F501)&lt;1,COUNTIF($O$2:$O484,Input!$C501)&lt;1),Input!P501,0)</f>
        <v>0</v>
      </c>
      <c r="M485" s="129" t="str">
        <f t="shared" si="58"/>
        <v/>
      </c>
      <c r="N485" s="161">
        <f t="shared" si="64"/>
        <v>0</v>
      </c>
      <c r="O485" s="168">
        <f>Input!C501</f>
        <v>0</v>
      </c>
      <c r="P485" s="168"/>
      <c r="R485" s="131">
        <f t="shared" si="65"/>
        <v>0</v>
      </c>
      <c r="S485" s="133" t="str">
        <f t="shared" si="63"/>
        <v xml:space="preserve"> </v>
      </c>
      <c r="T485" s="133"/>
      <c r="U485" s="132" t="str">
        <f>_xlfn.IFNA(IF($D485=0,LOOKUP($F485,{0.1,0.2,0.3,0.4,0.5,0.6,0.7,0.8,0.9,1},{22,34,46,58,70,82,94,106,118,130}),""),"")</f>
        <v/>
      </c>
      <c r="V485" s="132" t="str">
        <f>_xlfn.IFNA(IF($D485=1,LOOKUP($F485,{0.1,0.2,0.3,0.4,0.5,0.6,0.7,0.8,0.9,1},{23,35,47,59,71,83,95,107,119,131}),""),"")</f>
        <v/>
      </c>
      <c r="W485" s="132" t="str">
        <f>_xlfn.IFNA(IF($D485=2,LOOKUP($F485,{0.1,0.2,0.3,0.4,0.5,0.6,0.7,0.8,0.9,1},{24,36,48,60,72,84,96,108,120,132}),""),"")</f>
        <v/>
      </c>
      <c r="X485" s="132" t="str">
        <f>_xlfn.IFNA(IF($D485=3,LOOKUP($F485,{0.1,0.2,0.3,0.4,0.5,0.6,0.7,0.8,0.9,1},{25,37,49,61,73,85,97,109,121,133}),""),"")</f>
        <v/>
      </c>
      <c r="Y485" s="132" t="str">
        <f>_xlfn.IFNA(IF($D485=4,LOOKUP($F485,{0.1,0.2,0.3,0.4,0.5,0.6,0.7,0.8,0.9,1},{26,38,50,62,74,86,98,110,122,134}),""),"")</f>
        <v/>
      </c>
      <c r="Z485" s="132" t="str">
        <f>_xlfn.IFNA(IF($D485=5,LOOKUP($F485,{0.1,0.2,0.3,0.4,0.5,0.6,0.7,0.8,0.9,1},{27,39,51,63,75,87,99,111,123,135}),""),"")</f>
        <v/>
      </c>
      <c r="AA485" s="132">
        <f t="shared" si="59"/>
        <v>0</v>
      </c>
      <c r="AB485" s="132" t="str">
        <f t="shared" si="60"/>
        <v>00</v>
      </c>
      <c r="AC485" s="82" t="e">
        <f>VLOOKUP(AB485,'AMI Ref'!T:U,2,FALSE)</f>
        <v>#N/A</v>
      </c>
      <c r="AD485" s="124"/>
      <c r="AE485" s="81" t="str">
        <f>_xlfn.IFNA(IF($D485=0,IF($J485="Not Paid by Tenant",0,INDEX('AMI Ref'!$K$5:$N$5,MATCH($J485,{"Oil","Gas","Electric - Other","ELECTRIC - HEAT PUMP"},0))),0),"")</f>
        <v/>
      </c>
      <c r="AF485" s="81">
        <f>_xlfn.IFNA(IF($D485=1,IF($J485="Not Paid by Tenant",0,INDEX('AMI Ref'!$K$6:$N$6,MATCH($J485,{"Oil","Gas","Electric - Other","ELECTRIC - HEAT PUMP"},0))),0),"")</f>
        <v>0</v>
      </c>
      <c r="AG485" s="81">
        <f>_xlfn.IFNA(IF($D485=2,IF($J485="Not Paid by Tenant",0,INDEX('AMI Ref'!$K$7:$N$7,MATCH($J485,{"Oil","Gas","Electric - Other","ELECTRIC - HEAT PUMP"},0))),0),"")</f>
        <v>0</v>
      </c>
      <c r="AH485" s="81">
        <f>_xlfn.IFNA(IF($D485=3,IF($J485="Not Paid by Tenant",0,INDEX('AMI Ref'!$K$8:$N$8,MATCH($J485,{"Oil","Gas","Electric - Other","ELECTRIC - HEAT PUMP"},0))),0),"")</f>
        <v>0</v>
      </c>
      <c r="AI485" s="81">
        <f>_xlfn.IFNA(IF($D485=4,IF($J485="Not Paid by Tenant",0,INDEX('AMI Ref'!$K$9:$N$9,MATCH($J485,{"Oil","Gas","Electric - Other","ELECTRIC - HEAT PUMP"},0))),0),"")</f>
        <v>0</v>
      </c>
      <c r="AJ485" s="81">
        <f>_xlfn.IFNA(IF($D485=5,IF($J485="Not Paid by Tenant",0,INDEX('AMI Ref'!$K$10:$N$10,MATCH($J485,{"Oil","Gas","Electric - Other","ELECTRIC - HEAT PUMP"},0))),0),"")</f>
        <v>0</v>
      </c>
      <c r="AK485" s="128"/>
      <c r="AL485" s="81" t="str">
        <f>_xlfn.IFNA(IF($D485=0,IF($K485="Not Paid by Tenant",0,INDEX('AMI Ref'!$O$5:$R$5,MATCH($K485,{"Oil","Gas","Electric - Other","Electric ccASHP - split"},0))),0),"")</f>
        <v/>
      </c>
      <c r="AM485" s="81">
        <f>_xlfn.IFNA(IF($D485=1,IF($K485="Not Paid by Tenant",0,INDEX('AMI Ref'!$O$6:$R$6,MATCH($K485,{"Oil","Gas","Electric - Other","Electric ccASHP - split"},0))),0),"")</f>
        <v>0</v>
      </c>
      <c r="AN485" s="81">
        <f>_xlfn.IFNA(IF($D485=2,IF($K485="Not Paid by Tenant",0,INDEX('AMI Ref'!$O$7:$R$7,MATCH($K485,{"Oil","Gas","Electric - Other","Electric ccASHP - split"},0))),0),"")</f>
        <v>0</v>
      </c>
      <c r="AO485" s="81">
        <f>_xlfn.IFNA(IF($D485=3,IF($K485="Not Paid by Tenant",0,INDEX('AMI Ref'!$O$8:$R$8,MATCH($K485,{"Oil","Gas","Electric - Other","Electric ccASHP - split"},0))),0),"")</f>
        <v>0</v>
      </c>
      <c r="AP485" s="81">
        <f>_xlfn.IFNA(IF($D485=4,IF($K485="Not Paid by Tenant",0,INDEX('AMI Ref'!$O$9:$R$9,MATCH($K485,{"Oil","Gas","Electric - Other","Electric ccASHP - split"},0))),0),"")</f>
        <v>0</v>
      </c>
      <c r="AQ485" s="81">
        <f>_xlfn.IFNA(IF($D485=5,IF($K485="Not Paid by Tenant",0,INDEX('AMI Ref'!$O$10:$R$10,MATCH($K485,{"Oil","Gas","Electric - Other","Electric ccASHP - split"},0))),0),"")</f>
        <v>0</v>
      </c>
      <c r="AR485" s="124">
        <f t="shared" si="61"/>
        <v>0</v>
      </c>
      <c r="AS485" s="123" t="e">
        <f t="shared" si="62"/>
        <v>#N/A</v>
      </c>
    </row>
    <row r="486" spans="1:45" ht="12.95" customHeight="1" x14ac:dyDescent="0.2">
      <c r="A486" s="130">
        <v>484</v>
      </c>
      <c r="B486" s="177">
        <f>IF(OR(COUNTIF($B$2:$B485,Input!$F502)&lt;1,COUNTIF($O$2:$O485,Input!$C502)&lt;1),Input!F502,0)</f>
        <v>0</v>
      </c>
      <c r="C486" s="177">
        <f>IF(OR(COUNTIF($B$2:$B485,Input!$F502)&lt;1,COUNTIF($O$2:$O485,Input!$C502)&lt;1),Input!G502,0)</f>
        <v>0</v>
      </c>
      <c r="D486" s="177">
        <f>IF(OR(COUNTIF($B$2:$B485,Input!$F502)&lt;1,COUNTIF($O$2:$O485,Input!$C502)&lt;1),Input!H502,0)</f>
        <v>0</v>
      </c>
      <c r="E486" s="177">
        <f>IF(OR(COUNTIF($B$2:$B485,Input!$F502)&lt;1,COUNTIF($O$2:$O485,Input!$C502)&lt;1),Input!I502,0)</f>
        <v>0</v>
      </c>
      <c r="F486" s="177">
        <f>IF(OR(COUNTIF($B$2:$B485,Input!$F502)&lt;1,COUNTIF($O$2:$O485,Input!$C502)&lt;1),Input!J502,0)</f>
        <v>0</v>
      </c>
      <c r="G486" s="177">
        <f>IF(OR(COUNTIF($B$2:$B485,Input!$F502)&lt;1,COUNTIF($O$2:$O485,Input!$C502)&lt;1),Input!K502,0)</f>
        <v>0</v>
      </c>
      <c r="H486" s="177">
        <f>IF(OR(COUNTIF($B$2:$B485,Input!$F502)&lt;1,COUNTIF($O$2:$O485,Input!$C502)&lt;1),Input!L502,0)</f>
        <v>0</v>
      </c>
      <c r="I486" s="177">
        <f>IF(OR(COUNTIF($B$2:$B485,Input!$F502)&lt;1,COUNTIF($O$2:$O485,Input!$C502)&lt;1),Input!M502,0)</f>
        <v>0</v>
      </c>
      <c r="J486" s="177">
        <f>IF(OR(COUNTIF($B$2:$B485,Input!$F502)&lt;1,COUNTIF($O$2:$O485,Input!$C502)&lt;1),Input!N502,0)</f>
        <v>0</v>
      </c>
      <c r="K486" s="177">
        <f>IF(OR(COUNTIF($B$2:$B485,Input!$F502)&lt;1,COUNTIF($O$2:$O485,Input!$C502)&lt;1),Input!O502,0)</f>
        <v>0</v>
      </c>
      <c r="L486" s="177">
        <f>IF(OR(COUNTIF($B$2:$B485,Input!$F502)&lt;1,COUNTIF($O$2:$O485,Input!$C502)&lt;1),Input!P502,0)</f>
        <v>0</v>
      </c>
      <c r="M486" s="129" t="str">
        <f t="shared" si="58"/>
        <v/>
      </c>
      <c r="N486" s="161">
        <f t="shared" si="64"/>
        <v>0</v>
      </c>
      <c r="O486" s="168">
        <f>Input!C502</f>
        <v>0</v>
      </c>
      <c r="P486" s="168"/>
      <c r="R486" s="131">
        <f t="shared" si="65"/>
        <v>0</v>
      </c>
      <c r="S486" s="133" t="str">
        <f t="shared" si="63"/>
        <v xml:space="preserve"> </v>
      </c>
      <c r="T486" s="133"/>
      <c r="U486" s="132" t="str">
        <f>_xlfn.IFNA(IF($D486=0,LOOKUP($F486,{0.1,0.2,0.3,0.4,0.5,0.6,0.7,0.8,0.9,1},{22,34,46,58,70,82,94,106,118,130}),""),"")</f>
        <v/>
      </c>
      <c r="V486" s="132" t="str">
        <f>_xlfn.IFNA(IF($D486=1,LOOKUP($F486,{0.1,0.2,0.3,0.4,0.5,0.6,0.7,0.8,0.9,1},{23,35,47,59,71,83,95,107,119,131}),""),"")</f>
        <v/>
      </c>
      <c r="W486" s="132" t="str">
        <f>_xlfn.IFNA(IF($D486=2,LOOKUP($F486,{0.1,0.2,0.3,0.4,0.5,0.6,0.7,0.8,0.9,1},{24,36,48,60,72,84,96,108,120,132}),""),"")</f>
        <v/>
      </c>
      <c r="X486" s="132" t="str">
        <f>_xlfn.IFNA(IF($D486=3,LOOKUP($F486,{0.1,0.2,0.3,0.4,0.5,0.6,0.7,0.8,0.9,1},{25,37,49,61,73,85,97,109,121,133}),""),"")</f>
        <v/>
      </c>
      <c r="Y486" s="132" t="str">
        <f>_xlfn.IFNA(IF($D486=4,LOOKUP($F486,{0.1,0.2,0.3,0.4,0.5,0.6,0.7,0.8,0.9,1},{26,38,50,62,74,86,98,110,122,134}),""),"")</f>
        <v/>
      </c>
      <c r="Z486" s="132" t="str">
        <f>_xlfn.IFNA(IF($D486=5,LOOKUP($F486,{0.1,0.2,0.3,0.4,0.5,0.6,0.7,0.8,0.9,1},{27,39,51,63,75,87,99,111,123,135}),""),"")</f>
        <v/>
      </c>
      <c r="AA486" s="132">
        <f t="shared" si="59"/>
        <v>0</v>
      </c>
      <c r="AB486" s="132" t="str">
        <f t="shared" si="60"/>
        <v>00</v>
      </c>
      <c r="AC486" s="82" t="e">
        <f>VLOOKUP(AB486,'AMI Ref'!T:U,2,FALSE)</f>
        <v>#N/A</v>
      </c>
      <c r="AD486" s="124"/>
      <c r="AE486" s="81" t="str">
        <f>_xlfn.IFNA(IF($D486=0,IF($J486="Not Paid by Tenant",0,INDEX('AMI Ref'!$K$5:$N$5,MATCH($J486,{"Oil","Gas","Electric - Other","ELECTRIC - HEAT PUMP"},0))),0),"")</f>
        <v/>
      </c>
      <c r="AF486" s="81">
        <f>_xlfn.IFNA(IF($D486=1,IF($J486="Not Paid by Tenant",0,INDEX('AMI Ref'!$K$6:$N$6,MATCH($J486,{"Oil","Gas","Electric - Other","ELECTRIC - HEAT PUMP"},0))),0),"")</f>
        <v>0</v>
      </c>
      <c r="AG486" s="81">
        <f>_xlfn.IFNA(IF($D486=2,IF($J486="Not Paid by Tenant",0,INDEX('AMI Ref'!$K$7:$N$7,MATCH($J486,{"Oil","Gas","Electric - Other","ELECTRIC - HEAT PUMP"},0))),0),"")</f>
        <v>0</v>
      </c>
      <c r="AH486" s="81">
        <f>_xlfn.IFNA(IF($D486=3,IF($J486="Not Paid by Tenant",0,INDEX('AMI Ref'!$K$8:$N$8,MATCH($J486,{"Oil","Gas","Electric - Other","ELECTRIC - HEAT PUMP"},0))),0),"")</f>
        <v>0</v>
      </c>
      <c r="AI486" s="81">
        <f>_xlfn.IFNA(IF($D486=4,IF($J486="Not Paid by Tenant",0,INDEX('AMI Ref'!$K$9:$N$9,MATCH($J486,{"Oil","Gas","Electric - Other","ELECTRIC - HEAT PUMP"},0))),0),"")</f>
        <v>0</v>
      </c>
      <c r="AJ486" s="81">
        <f>_xlfn.IFNA(IF($D486=5,IF($J486="Not Paid by Tenant",0,INDEX('AMI Ref'!$K$10:$N$10,MATCH($J486,{"Oil","Gas","Electric - Other","ELECTRIC - HEAT PUMP"},0))),0),"")</f>
        <v>0</v>
      </c>
      <c r="AK486" s="128"/>
      <c r="AL486" s="81" t="str">
        <f>_xlfn.IFNA(IF($D486=0,IF($K486="Not Paid by Tenant",0,INDEX('AMI Ref'!$O$5:$R$5,MATCH($K486,{"Oil","Gas","Electric - Other","Electric ccASHP - split"},0))),0),"")</f>
        <v/>
      </c>
      <c r="AM486" s="81">
        <f>_xlfn.IFNA(IF($D486=1,IF($K486="Not Paid by Tenant",0,INDEX('AMI Ref'!$O$6:$R$6,MATCH($K486,{"Oil","Gas","Electric - Other","Electric ccASHP - split"},0))),0),"")</f>
        <v>0</v>
      </c>
      <c r="AN486" s="81">
        <f>_xlfn.IFNA(IF($D486=2,IF($K486="Not Paid by Tenant",0,INDEX('AMI Ref'!$O$7:$R$7,MATCH($K486,{"Oil","Gas","Electric - Other","Electric ccASHP - split"},0))),0),"")</f>
        <v>0</v>
      </c>
      <c r="AO486" s="81">
        <f>_xlfn.IFNA(IF($D486=3,IF($K486="Not Paid by Tenant",0,INDEX('AMI Ref'!$O$8:$R$8,MATCH($K486,{"Oil","Gas","Electric - Other","Electric ccASHP - split"},0))),0),"")</f>
        <v>0</v>
      </c>
      <c r="AP486" s="81">
        <f>_xlfn.IFNA(IF($D486=4,IF($K486="Not Paid by Tenant",0,INDEX('AMI Ref'!$O$9:$R$9,MATCH($K486,{"Oil","Gas","Electric - Other","Electric ccASHP - split"},0))),0),"")</f>
        <v>0</v>
      </c>
      <c r="AQ486" s="81">
        <f>_xlfn.IFNA(IF($D486=5,IF($K486="Not Paid by Tenant",0,INDEX('AMI Ref'!$O$10:$R$10,MATCH($K486,{"Oil","Gas","Electric - Other","Electric ccASHP - split"},0))),0),"")</f>
        <v>0</v>
      </c>
      <c r="AR486" s="124">
        <f t="shared" si="61"/>
        <v>0</v>
      </c>
      <c r="AS486" s="123" t="e">
        <f t="shared" si="62"/>
        <v>#N/A</v>
      </c>
    </row>
    <row r="487" spans="1:45" ht="12.95" customHeight="1" x14ac:dyDescent="0.2">
      <c r="A487" s="130">
        <v>485</v>
      </c>
      <c r="B487" s="177">
        <f>IF(OR(COUNTIF($B$2:$B486,Input!$F503)&lt;1,COUNTIF($O$2:$O486,Input!$C503)&lt;1),Input!F503,0)</f>
        <v>0</v>
      </c>
      <c r="C487" s="177">
        <f>IF(OR(COUNTIF($B$2:$B486,Input!$F503)&lt;1,COUNTIF($O$2:$O486,Input!$C503)&lt;1),Input!G503,0)</f>
        <v>0</v>
      </c>
      <c r="D487" s="177">
        <f>IF(OR(COUNTIF($B$2:$B486,Input!$F503)&lt;1,COUNTIF($O$2:$O486,Input!$C503)&lt;1),Input!H503,0)</f>
        <v>0</v>
      </c>
      <c r="E487" s="177">
        <f>IF(OR(COUNTIF($B$2:$B486,Input!$F503)&lt;1,COUNTIF($O$2:$O486,Input!$C503)&lt;1),Input!I503,0)</f>
        <v>0</v>
      </c>
      <c r="F487" s="177">
        <f>IF(OR(COUNTIF($B$2:$B486,Input!$F503)&lt;1,COUNTIF($O$2:$O486,Input!$C503)&lt;1),Input!J503,0)</f>
        <v>0</v>
      </c>
      <c r="G487" s="177">
        <f>IF(OR(COUNTIF($B$2:$B486,Input!$F503)&lt;1,COUNTIF($O$2:$O486,Input!$C503)&lt;1),Input!K503,0)</f>
        <v>0</v>
      </c>
      <c r="H487" s="177">
        <f>IF(OR(COUNTIF($B$2:$B486,Input!$F503)&lt;1,COUNTIF($O$2:$O486,Input!$C503)&lt;1),Input!L503,0)</f>
        <v>0</v>
      </c>
      <c r="I487" s="177">
        <f>IF(OR(COUNTIF($B$2:$B486,Input!$F503)&lt;1,COUNTIF($O$2:$O486,Input!$C503)&lt;1),Input!M503,0)</f>
        <v>0</v>
      </c>
      <c r="J487" s="177">
        <f>IF(OR(COUNTIF($B$2:$B486,Input!$F503)&lt;1,COUNTIF($O$2:$O486,Input!$C503)&lt;1),Input!N503,0)</f>
        <v>0</v>
      </c>
      <c r="K487" s="177">
        <f>IF(OR(COUNTIF($B$2:$B486,Input!$F503)&lt;1,COUNTIF($O$2:$O486,Input!$C503)&lt;1),Input!O503,0)</f>
        <v>0</v>
      </c>
      <c r="L487" s="177">
        <f>IF(OR(COUNTIF($B$2:$B486,Input!$F503)&lt;1,COUNTIF($O$2:$O486,Input!$C503)&lt;1),Input!P503,0)</f>
        <v>0</v>
      </c>
      <c r="M487" s="129" t="str">
        <f t="shared" ref="M487:M550" si="66">IFERROR(IF(E487="NO","NA",IF(AND(E487="yes",C487+L487&lt;=AS487),"YES","NO")),"")</f>
        <v/>
      </c>
      <c r="N487" s="161">
        <f t="shared" si="64"/>
        <v>0</v>
      </c>
      <c r="O487" s="168">
        <f>Input!C503</f>
        <v>0</v>
      </c>
      <c r="P487" s="168"/>
      <c r="R487" s="131">
        <f t="shared" si="65"/>
        <v>0</v>
      </c>
      <c r="S487" s="133" t="str">
        <f t="shared" si="63"/>
        <v xml:space="preserve"> </v>
      </c>
      <c r="T487" s="133"/>
      <c r="U487" s="132" t="str">
        <f>_xlfn.IFNA(IF($D487=0,LOOKUP($F487,{0.1,0.2,0.3,0.4,0.5,0.6,0.7,0.8,0.9,1},{22,34,46,58,70,82,94,106,118,130}),""),"")</f>
        <v/>
      </c>
      <c r="V487" s="132" t="str">
        <f>_xlfn.IFNA(IF($D487=1,LOOKUP($F487,{0.1,0.2,0.3,0.4,0.5,0.6,0.7,0.8,0.9,1},{23,35,47,59,71,83,95,107,119,131}),""),"")</f>
        <v/>
      </c>
      <c r="W487" s="132" t="str">
        <f>_xlfn.IFNA(IF($D487=2,LOOKUP($F487,{0.1,0.2,0.3,0.4,0.5,0.6,0.7,0.8,0.9,1},{24,36,48,60,72,84,96,108,120,132}),""),"")</f>
        <v/>
      </c>
      <c r="X487" s="132" t="str">
        <f>_xlfn.IFNA(IF($D487=3,LOOKUP($F487,{0.1,0.2,0.3,0.4,0.5,0.6,0.7,0.8,0.9,1},{25,37,49,61,73,85,97,109,121,133}),""),"")</f>
        <v/>
      </c>
      <c r="Y487" s="132" t="str">
        <f>_xlfn.IFNA(IF($D487=4,LOOKUP($F487,{0.1,0.2,0.3,0.4,0.5,0.6,0.7,0.8,0.9,1},{26,38,50,62,74,86,98,110,122,134}),""),"")</f>
        <v/>
      </c>
      <c r="Z487" s="132" t="str">
        <f>_xlfn.IFNA(IF($D487=5,LOOKUP($F487,{0.1,0.2,0.3,0.4,0.5,0.6,0.7,0.8,0.9,1},{27,39,51,63,75,87,99,111,123,135}),""),"")</f>
        <v/>
      </c>
      <c r="AA487" s="132">
        <f t="shared" ref="AA487:AA550" si="67">SUM(U487:Z487)</f>
        <v>0</v>
      </c>
      <c r="AB487" s="132" t="str">
        <f t="shared" ref="AB487:AB550" si="68">CONCATENATE(IF(H487="Yes w/ Elec. Stove","G",R487),AA487)</f>
        <v>00</v>
      </c>
      <c r="AC487" s="82" t="e">
        <f>VLOOKUP(AB487,'AMI Ref'!T:U,2,FALSE)</f>
        <v>#N/A</v>
      </c>
      <c r="AD487" s="124"/>
      <c r="AE487" s="81" t="str">
        <f>_xlfn.IFNA(IF($D487=0,IF($J487="Not Paid by Tenant",0,INDEX('AMI Ref'!$K$5:$N$5,MATCH($J487,{"Oil","Gas","Electric - Other","ELECTRIC - HEAT PUMP"},0))),0),"")</f>
        <v/>
      </c>
      <c r="AF487" s="81">
        <f>_xlfn.IFNA(IF($D487=1,IF($J487="Not Paid by Tenant",0,INDEX('AMI Ref'!$K$6:$N$6,MATCH($J487,{"Oil","Gas","Electric - Other","ELECTRIC - HEAT PUMP"},0))),0),"")</f>
        <v>0</v>
      </c>
      <c r="AG487" s="81">
        <f>_xlfn.IFNA(IF($D487=2,IF($J487="Not Paid by Tenant",0,INDEX('AMI Ref'!$K$7:$N$7,MATCH($J487,{"Oil","Gas","Electric - Other","ELECTRIC - HEAT PUMP"},0))),0),"")</f>
        <v>0</v>
      </c>
      <c r="AH487" s="81">
        <f>_xlfn.IFNA(IF($D487=3,IF($J487="Not Paid by Tenant",0,INDEX('AMI Ref'!$K$8:$N$8,MATCH($J487,{"Oil","Gas","Electric - Other","ELECTRIC - HEAT PUMP"},0))),0),"")</f>
        <v>0</v>
      </c>
      <c r="AI487" s="81">
        <f>_xlfn.IFNA(IF($D487=4,IF($J487="Not Paid by Tenant",0,INDEX('AMI Ref'!$K$9:$N$9,MATCH($J487,{"Oil","Gas","Electric - Other","ELECTRIC - HEAT PUMP"},0))),0),"")</f>
        <v>0</v>
      </c>
      <c r="AJ487" s="81">
        <f>_xlfn.IFNA(IF($D487=5,IF($J487="Not Paid by Tenant",0,INDEX('AMI Ref'!$K$10:$N$10,MATCH($J487,{"Oil","Gas","Electric - Other","ELECTRIC - HEAT PUMP"},0))),0),"")</f>
        <v>0</v>
      </c>
      <c r="AK487" s="128"/>
      <c r="AL487" s="81" t="str">
        <f>_xlfn.IFNA(IF($D487=0,IF($K487="Not Paid by Tenant",0,INDEX('AMI Ref'!$O$5:$R$5,MATCH($K487,{"Oil","Gas","Electric - Other","Electric ccASHP - split"},0))),0),"")</f>
        <v/>
      </c>
      <c r="AM487" s="81">
        <f>_xlfn.IFNA(IF($D487=1,IF($K487="Not Paid by Tenant",0,INDEX('AMI Ref'!$O$6:$R$6,MATCH($K487,{"Oil","Gas","Electric - Other","Electric ccASHP - split"},0))),0),"")</f>
        <v>0</v>
      </c>
      <c r="AN487" s="81">
        <f>_xlfn.IFNA(IF($D487=2,IF($K487="Not Paid by Tenant",0,INDEX('AMI Ref'!$O$7:$R$7,MATCH($K487,{"Oil","Gas","Electric - Other","Electric ccASHP - split"},0))),0),"")</f>
        <v>0</v>
      </c>
      <c r="AO487" s="81">
        <f>_xlfn.IFNA(IF($D487=3,IF($K487="Not Paid by Tenant",0,INDEX('AMI Ref'!$O$8:$R$8,MATCH($K487,{"Oil","Gas","Electric - Other","Electric ccASHP - split"},0))),0),"")</f>
        <v>0</v>
      </c>
      <c r="AP487" s="81">
        <f>_xlfn.IFNA(IF($D487=4,IF($K487="Not Paid by Tenant",0,INDEX('AMI Ref'!$O$9:$R$9,MATCH($K487,{"Oil","Gas","Electric - Other","Electric ccASHP - split"},0))),0),"")</f>
        <v>0</v>
      </c>
      <c r="AQ487" s="81">
        <f>_xlfn.IFNA(IF($D487=5,IF($K487="Not Paid by Tenant",0,INDEX('AMI Ref'!$O$10:$R$10,MATCH($K487,{"Oil","Gas","Electric - Other","Electric ccASHP - split"},0))),0),"")</f>
        <v>0</v>
      </c>
      <c r="AR487" s="124">
        <f t="shared" ref="AR487:AR550" si="69">SUM(AE487:AQ487)</f>
        <v>0</v>
      </c>
      <c r="AS487" s="123" t="e">
        <f t="shared" ref="AS487:AS550" si="70">AC487-AR487</f>
        <v>#N/A</v>
      </c>
    </row>
    <row r="488" spans="1:45" ht="12.95" customHeight="1" x14ac:dyDescent="0.2">
      <c r="A488" s="130">
        <v>486</v>
      </c>
      <c r="B488" s="177">
        <f>IF(OR(COUNTIF($B$2:$B487,Input!$F504)&lt;1,COUNTIF($O$2:$O487,Input!$C504)&lt;1),Input!F504,0)</f>
        <v>0</v>
      </c>
      <c r="C488" s="177">
        <f>IF(OR(COUNTIF($B$2:$B487,Input!$F504)&lt;1,COUNTIF($O$2:$O487,Input!$C504)&lt;1),Input!G504,0)</f>
        <v>0</v>
      </c>
      <c r="D488" s="177">
        <f>IF(OR(COUNTIF($B$2:$B487,Input!$F504)&lt;1,COUNTIF($O$2:$O487,Input!$C504)&lt;1),Input!H504,0)</f>
        <v>0</v>
      </c>
      <c r="E488" s="177">
        <f>IF(OR(COUNTIF($B$2:$B487,Input!$F504)&lt;1,COUNTIF($O$2:$O487,Input!$C504)&lt;1),Input!I504,0)</f>
        <v>0</v>
      </c>
      <c r="F488" s="177">
        <f>IF(OR(COUNTIF($B$2:$B487,Input!$F504)&lt;1,COUNTIF($O$2:$O487,Input!$C504)&lt;1),Input!J504,0)</f>
        <v>0</v>
      </c>
      <c r="G488" s="177">
        <f>IF(OR(COUNTIF($B$2:$B487,Input!$F504)&lt;1,COUNTIF($O$2:$O487,Input!$C504)&lt;1),Input!K504,0)</f>
        <v>0</v>
      </c>
      <c r="H488" s="177">
        <f>IF(OR(COUNTIF($B$2:$B487,Input!$F504)&lt;1,COUNTIF($O$2:$O487,Input!$C504)&lt;1),Input!L504,0)</f>
        <v>0</v>
      </c>
      <c r="I488" s="177">
        <f>IF(OR(COUNTIF($B$2:$B487,Input!$F504)&lt;1,COUNTIF($O$2:$O487,Input!$C504)&lt;1),Input!M504,0)</f>
        <v>0</v>
      </c>
      <c r="J488" s="177">
        <f>IF(OR(COUNTIF($B$2:$B487,Input!$F504)&lt;1,COUNTIF($O$2:$O487,Input!$C504)&lt;1),Input!N504,0)</f>
        <v>0</v>
      </c>
      <c r="K488" s="177">
        <f>IF(OR(COUNTIF($B$2:$B487,Input!$F504)&lt;1,COUNTIF($O$2:$O487,Input!$C504)&lt;1),Input!O504,0)</f>
        <v>0</v>
      </c>
      <c r="L488" s="177">
        <f>IF(OR(COUNTIF($B$2:$B487,Input!$F504)&lt;1,COUNTIF($O$2:$O487,Input!$C504)&lt;1),Input!P504,0)</f>
        <v>0</v>
      </c>
      <c r="M488" s="129" t="str">
        <f t="shared" si="66"/>
        <v/>
      </c>
      <c r="N488" s="161">
        <f t="shared" si="64"/>
        <v>0</v>
      </c>
      <c r="O488" s="168">
        <f>Input!C504</f>
        <v>0</v>
      </c>
      <c r="P488" s="168"/>
      <c r="R488" s="131">
        <f t="shared" si="65"/>
        <v>0</v>
      </c>
      <c r="S488" s="133" t="str">
        <f t="shared" si="63"/>
        <v xml:space="preserve"> </v>
      </c>
      <c r="T488" s="133"/>
      <c r="U488" s="132" t="str">
        <f>_xlfn.IFNA(IF($D488=0,LOOKUP($F488,{0.1,0.2,0.3,0.4,0.5,0.6,0.7,0.8,0.9,1},{22,34,46,58,70,82,94,106,118,130}),""),"")</f>
        <v/>
      </c>
      <c r="V488" s="132" t="str">
        <f>_xlfn.IFNA(IF($D488=1,LOOKUP($F488,{0.1,0.2,0.3,0.4,0.5,0.6,0.7,0.8,0.9,1},{23,35,47,59,71,83,95,107,119,131}),""),"")</f>
        <v/>
      </c>
      <c r="W488" s="132" t="str">
        <f>_xlfn.IFNA(IF($D488=2,LOOKUP($F488,{0.1,0.2,0.3,0.4,0.5,0.6,0.7,0.8,0.9,1},{24,36,48,60,72,84,96,108,120,132}),""),"")</f>
        <v/>
      </c>
      <c r="X488" s="132" t="str">
        <f>_xlfn.IFNA(IF($D488=3,LOOKUP($F488,{0.1,0.2,0.3,0.4,0.5,0.6,0.7,0.8,0.9,1},{25,37,49,61,73,85,97,109,121,133}),""),"")</f>
        <v/>
      </c>
      <c r="Y488" s="132" t="str">
        <f>_xlfn.IFNA(IF($D488=4,LOOKUP($F488,{0.1,0.2,0.3,0.4,0.5,0.6,0.7,0.8,0.9,1},{26,38,50,62,74,86,98,110,122,134}),""),"")</f>
        <v/>
      </c>
      <c r="Z488" s="132" t="str">
        <f>_xlfn.IFNA(IF($D488=5,LOOKUP($F488,{0.1,0.2,0.3,0.4,0.5,0.6,0.7,0.8,0.9,1},{27,39,51,63,75,87,99,111,123,135}),""),"")</f>
        <v/>
      </c>
      <c r="AA488" s="132">
        <f t="shared" si="67"/>
        <v>0</v>
      </c>
      <c r="AB488" s="132" t="str">
        <f t="shared" si="68"/>
        <v>00</v>
      </c>
      <c r="AC488" s="82" t="e">
        <f>VLOOKUP(AB488,'AMI Ref'!T:U,2,FALSE)</f>
        <v>#N/A</v>
      </c>
      <c r="AD488" s="124"/>
      <c r="AE488" s="81" t="str">
        <f>_xlfn.IFNA(IF($D488=0,IF($J488="Not Paid by Tenant",0,INDEX('AMI Ref'!$K$5:$N$5,MATCH($J488,{"Oil","Gas","Electric - Other","ELECTRIC - HEAT PUMP"},0))),0),"")</f>
        <v/>
      </c>
      <c r="AF488" s="81">
        <f>_xlfn.IFNA(IF($D488=1,IF($J488="Not Paid by Tenant",0,INDEX('AMI Ref'!$K$6:$N$6,MATCH($J488,{"Oil","Gas","Electric - Other","ELECTRIC - HEAT PUMP"},0))),0),"")</f>
        <v>0</v>
      </c>
      <c r="AG488" s="81">
        <f>_xlfn.IFNA(IF($D488=2,IF($J488="Not Paid by Tenant",0,INDEX('AMI Ref'!$K$7:$N$7,MATCH($J488,{"Oil","Gas","Electric - Other","ELECTRIC - HEAT PUMP"},0))),0),"")</f>
        <v>0</v>
      </c>
      <c r="AH488" s="81">
        <f>_xlfn.IFNA(IF($D488=3,IF($J488="Not Paid by Tenant",0,INDEX('AMI Ref'!$K$8:$N$8,MATCH($J488,{"Oil","Gas","Electric - Other","ELECTRIC - HEAT PUMP"},0))),0),"")</f>
        <v>0</v>
      </c>
      <c r="AI488" s="81">
        <f>_xlfn.IFNA(IF($D488=4,IF($J488="Not Paid by Tenant",0,INDEX('AMI Ref'!$K$9:$N$9,MATCH($J488,{"Oil","Gas","Electric - Other","ELECTRIC - HEAT PUMP"},0))),0),"")</f>
        <v>0</v>
      </c>
      <c r="AJ488" s="81">
        <f>_xlfn.IFNA(IF($D488=5,IF($J488="Not Paid by Tenant",0,INDEX('AMI Ref'!$K$10:$N$10,MATCH($J488,{"Oil","Gas","Electric - Other","ELECTRIC - HEAT PUMP"},0))),0),"")</f>
        <v>0</v>
      </c>
      <c r="AK488" s="128"/>
      <c r="AL488" s="81" t="str">
        <f>_xlfn.IFNA(IF($D488=0,IF($K488="Not Paid by Tenant",0,INDEX('AMI Ref'!$O$5:$R$5,MATCH($K488,{"Oil","Gas","Electric - Other","Electric ccASHP - split"},0))),0),"")</f>
        <v/>
      </c>
      <c r="AM488" s="81">
        <f>_xlfn.IFNA(IF($D488=1,IF($K488="Not Paid by Tenant",0,INDEX('AMI Ref'!$O$6:$R$6,MATCH($K488,{"Oil","Gas","Electric - Other","Electric ccASHP - split"},0))),0),"")</f>
        <v>0</v>
      </c>
      <c r="AN488" s="81">
        <f>_xlfn.IFNA(IF($D488=2,IF($K488="Not Paid by Tenant",0,INDEX('AMI Ref'!$O$7:$R$7,MATCH($K488,{"Oil","Gas","Electric - Other","Electric ccASHP - split"},0))),0),"")</f>
        <v>0</v>
      </c>
      <c r="AO488" s="81">
        <f>_xlfn.IFNA(IF($D488=3,IF($K488="Not Paid by Tenant",0,INDEX('AMI Ref'!$O$8:$R$8,MATCH($K488,{"Oil","Gas","Electric - Other","Electric ccASHP - split"},0))),0),"")</f>
        <v>0</v>
      </c>
      <c r="AP488" s="81">
        <f>_xlfn.IFNA(IF($D488=4,IF($K488="Not Paid by Tenant",0,INDEX('AMI Ref'!$O$9:$R$9,MATCH($K488,{"Oil","Gas","Electric - Other","Electric ccASHP - split"},0))),0),"")</f>
        <v>0</v>
      </c>
      <c r="AQ488" s="81">
        <f>_xlfn.IFNA(IF($D488=5,IF($K488="Not Paid by Tenant",0,INDEX('AMI Ref'!$O$10:$R$10,MATCH($K488,{"Oil","Gas","Electric - Other","Electric ccASHP - split"},0))),0),"")</f>
        <v>0</v>
      </c>
      <c r="AR488" s="124">
        <f t="shared" si="69"/>
        <v>0</v>
      </c>
      <c r="AS488" s="123" t="e">
        <f t="shared" si="70"/>
        <v>#N/A</v>
      </c>
    </row>
    <row r="489" spans="1:45" ht="12.95" customHeight="1" x14ac:dyDescent="0.2">
      <c r="A489" s="130">
        <v>487</v>
      </c>
      <c r="B489" s="177">
        <f>IF(OR(COUNTIF($B$2:$B488,Input!$F505)&lt;1,COUNTIF($O$2:$O488,Input!$C505)&lt;1),Input!F505,0)</f>
        <v>0</v>
      </c>
      <c r="C489" s="177">
        <f>IF(OR(COUNTIF($B$2:$B488,Input!$F505)&lt;1,COUNTIF($O$2:$O488,Input!$C505)&lt;1),Input!G505,0)</f>
        <v>0</v>
      </c>
      <c r="D489" s="177">
        <f>IF(OR(COUNTIF($B$2:$B488,Input!$F505)&lt;1,COUNTIF($O$2:$O488,Input!$C505)&lt;1),Input!H505,0)</f>
        <v>0</v>
      </c>
      <c r="E489" s="177">
        <f>IF(OR(COUNTIF($B$2:$B488,Input!$F505)&lt;1,COUNTIF($O$2:$O488,Input!$C505)&lt;1),Input!I505,0)</f>
        <v>0</v>
      </c>
      <c r="F489" s="177">
        <f>IF(OR(COUNTIF($B$2:$B488,Input!$F505)&lt;1,COUNTIF($O$2:$O488,Input!$C505)&lt;1),Input!J505,0)</f>
        <v>0</v>
      </c>
      <c r="G489" s="177">
        <f>IF(OR(COUNTIF($B$2:$B488,Input!$F505)&lt;1,COUNTIF($O$2:$O488,Input!$C505)&lt;1),Input!K505,0)</f>
        <v>0</v>
      </c>
      <c r="H489" s="177">
        <f>IF(OR(COUNTIF($B$2:$B488,Input!$F505)&lt;1,COUNTIF($O$2:$O488,Input!$C505)&lt;1),Input!L505,0)</f>
        <v>0</v>
      </c>
      <c r="I489" s="177">
        <f>IF(OR(COUNTIF($B$2:$B488,Input!$F505)&lt;1,COUNTIF($O$2:$O488,Input!$C505)&lt;1),Input!M505,0)</f>
        <v>0</v>
      </c>
      <c r="J489" s="177">
        <f>IF(OR(COUNTIF($B$2:$B488,Input!$F505)&lt;1,COUNTIF($O$2:$O488,Input!$C505)&lt;1),Input!N505,0)</f>
        <v>0</v>
      </c>
      <c r="K489" s="177">
        <f>IF(OR(COUNTIF($B$2:$B488,Input!$F505)&lt;1,COUNTIF($O$2:$O488,Input!$C505)&lt;1),Input!O505,0)</f>
        <v>0</v>
      </c>
      <c r="L489" s="177">
        <f>IF(OR(COUNTIF($B$2:$B488,Input!$F505)&lt;1,COUNTIF($O$2:$O488,Input!$C505)&lt;1),Input!P505,0)</f>
        <v>0</v>
      </c>
      <c r="M489" s="129" t="str">
        <f t="shared" si="66"/>
        <v/>
      </c>
      <c r="N489" s="161">
        <f t="shared" si="64"/>
        <v>0</v>
      </c>
      <c r="O489" s="168">
        <f>Input!C505</f>
        <v>0</v>
      </c>
      <c r="P489" s="168"/>
      <c r="R489" s="131">
        <f t="shared" si="65"/>
        <v>0</v>
      </c>
      <c r="S489" s="133" t="str">
        <f t="shared" si="63"/>
        <v xml:space="preserve"> </v>
      </c>
      <c r="T489" s="133"/>
      <c r="U489" s="132" t="str">
        <f>_xlfn.IFNA(IF($D489=0,LOOKUP($F489,{0.1,0.2,0.3,0.4,0.5,0.6,0.7,0.8,0.9,1},{22,34,46,58,70,82,94,106,118,130}),""),"")</f>
        <v/>
      </c>
      <c r="V489" s="132" t="str">
        <f>_xlfn.IFNA(IF($D489=1,LOOKUP($F489,{0.1,0.2,0.3,0.4,0.5,0.6,0.7,0.8,0.9,1},{23,35,47,59,71,83,95,107,119,131}),""),"")</f>
        <v/>
      </c>
      <c r="W489" s="132" t="str">
        <f>_xlfn.IFNA(IF($D489=2,LOOKUP($F489,{0.1,0.2,0.3,0.4,0.5,0.6,0.7,0.8,0.9,1},{24,36,48,60,72,84,96,108,120,132}),""),"")</f>
        <v/>
      </c>
      <c r="X489" s="132" t="str">
        <f>_xlfn.IFNA(IF($D489=3,LOOKUP($F489,{0.1,0.2,0.3,0.4,0.5,0.6,0.7,0.8,0.9,1},{25,37,49,61,73,85,97,109,121,133}),""),"")</f>
        <v/>
      </c>
      <c r="Y489" s="132" t="str">
        <f>_xlfn.IFNA(IF($D489=4,LOOKUP($F489,{0.1,0.2,0.3,0.4,0.5,0.6,0.7,0.8,0.9,1},{26,38,50,62,74,86,98,110,122,134}),""),"")</f>
        <v/>
      </c>
      <c r="Z489" s="132" t="str">
        <f>_xlfn.IFNA(IF($D489=5,LOOKUP($F489,{0.1,0.2,0.3,0.4,0.5,0.6,0.7,0.8,0.9,1},{27,39,51,63,75,87,99,111,123,135}),""),"")</f>
        <v/>
      </c>
      <c r="AA489" s="132">
        <f t="shared" si="67"/>
        <v>0</v>
      </c>
      <c r="AB489" s="132" t="str">
        <f t="shared" si="68"/>
        <v>00</v>
      </c>
      <c r="AC489" s="82" t="e">
        <f>VLOOKUP(AB489,'AMI Ref'!T:U,2,FALSE)</f>
        <v>#N/A</v>
      </c>
      <c r="AD489" s="124"/>
      <c r="AE489" s="81" t="str">
        <f>_xlfn.IFNA(IF($D489=0,IF($J489="Not Paid by Tenant",0,INDEX('AMI Ref'!$K$5:$N$5,MATCH($J489,{"Oil","Gas","Electric - Other","ELECTRIC - HEAT PUMP"},0))),0),"")</f>
        <v/>
      </c>
      <c r="AF489" s="81">
        <f>_xlfn.IFNA(IF($D489=1,IF($J489="Not Paid by Tenant",0,INDEX('AMI Ref'!$K$6:$N$6,MATCH($J489,{"Oil","Gas","Electric - Other","ELECTRIC - HEAT PUMP"},0))),0),"")</f>
        <v>0</v>
      </c>
      <c r="AG489" s="81">
        <f>_xlfn.IFNA(IF($D489=2,IF($J489="Not Paid by Tenant",0,INDEX('AMI Ref'!$K$7:$N$7,MATCH($J489,{"Oil","Gas","Electric - Other","ELECTRIC - HEAT PUMP"},0))),0),"")</f>
        <v>0</v>
      </c>
      <c r="AH489" s="81">
        <f>_xlfn.IFNA(IF($D489=3,IF($J489="Not Paid by Tenant",0,INDEX('AMI Ref'!$K$8:$N$8,MATCH($J489,{"Oil","Gas","Electric - Other","ELECTRIC - HEAT PUMP"},0))),0),"")</f>
        <v>0</v>
      </c>
      <c r="AI489" s="81">
        <f>_xlfn.IFNA(IF($D489=4,IF($J489="Not Paid by Tenant",0,INDEX('AMI Ref'!$K$9:$N$9,MATCH($J489,{"Oil","Gas","Electric - Other","ELECTRIC - HEAT PUMP"},0))),0),"")</f>
        <v>0</v>
      </c>
      <c r="AJ489" s="81">
        <f>_xlfn.IFNA(IF($D489=5,IF($J489="Not Paid by Tenant",0,INDEX('AMI Ref'!$K$10:$N$10,MATCH($J489,{"Oil","Gas","Electric - Other","ELECTRIC - HEAT PUMP"},0))),0),"")</f>
        <v>0</v>
      </c>
      <c r="AK489" s="128"/>
      <c r="AL489" s="81" t="str">
        <f>_xlfn.IFNA(IF($D489=0,IF($K489="Not Paid by Tenant",0,INDEX('AMI Ref'!$O$5:$R$5,MATCH($K489,{"Oil","Gas","Electric - Other","Electric ccASHP - split"},0))),0),"")</f>
        <v/>
      </c>
      <c r="AM489" s="81">
        <f>_xlfn.IFNA(IF($D489=1,IF($K489="Not Paid by Tenant",0,INDEX('AMI Ref'!$O$6:$R$6,MATCH($K489,{"Oil","Gas","Electric - Other","Electric ccASHP - split"},0))),0),"")</f>
        <v>0</v>
      </c>
      <c r="AN489" s="81">
        <f>_xlfn.IFNA(IF($D489=2,IF($K489="Not Paid by Tenant",0,INDEX('AMI Ref'!$O$7:$R$7,MATCH($K489,{"Oil","Gas","Electric - Other","Electric ccASHP - split"},0))),0),"")</f>
        <v>0</v>
      </c>
      <c r="AO489" s="81">
        <f>_xlfn.IFNA(IF($D489=3,IF($K489="Not Paid by Tenant",0,INDEX('AMI Ref'!$O$8:$R$8,MATCH($K489,{"Oil","Gas","Electric - Other","Electric ccASHP - split"},0))),0),"")</f>
        <v>0</v>
      </c>
      <c r="AP489" s="81">
        <f>_xlfn.IFNA(IF($D489=4,IF($K489="Not Paid by Tenant",0,INDEX('AMI Ref'!$O$9:$R$9,MATCH($K489,{"Oil","Gas","Electric - Other","Electric ccASHP - split"},0))),0),"")</f>
        <v>0</v>
      </c>
      <c r="AQ489" s="81">
        <f>_xlfn.IFNA(IF($D489=5,IF($K489="Not Paid by Tenant",0,INDEX('AMI Ref'!$O$10:$R$10,MATCH($K489,{"Oil","Gas","Electric - Other","Electric ccASHP - split"},0))),0),"")</f>
        <v>0</v>
      </c>
      <c r="AR489" s="124">
        <f t="shared" si="69"/>
        <v>0</v>
      </c>
      <c r="AS489" s="123" t="e">
        <f t="shared" si="70"/>
        <v>#N/A</v>
      </c>
    </row>
    <row r="490" spans="1:45" ht="12.95" customHeight="1" x14ac:dyDescent="0.2">
      <c r="A490" s="130">
        <v>488</v>
      </c>
      <c r="B490" s="177">
        <f>IF(OR(COUNTIF($B$2:$B489,Input!$F506)&lt;1,COUNTIF($O$2:$O489,Input!$C506)&lt;1),Input!F506,0)</f>
        <v>0</v>
      </c>
      <c r="C490" s="177">
        <f>IF(OR(COUNTIF($B$2:$B489,Input!$F506)&lt;1,COUNTIF($O$2:$O489,Input!$C506)&lt;1),Input!G506,0)</f>
        <v>0</v>
      </c>
      <c r="D490" s="177">
        <f>IF(OR(COUNTIF($B$2:$B489,Input!$F506)&lt;1,COUNTIF($O$2:$O489,Input!$C506)&lt;1),Input!H506,0)</f>
        <v>0</v>
      </c>
      <c r="E490" s="177">
        <f>IF(OR(COUNTIF($B$2:$B489,Input!$F506)&lt;1,COUNTIF($O$2:$O489,Input!$C506)&lt;1),Input!I506,0)</f>
        <v>0</v>
      </c>
      <c r="F490" s="177">
        <f>IF(OR(COUNTIF($B$2:$B489,Input!$F506)&lt;1,COUNTIF($O$2:$O489,Input!$C506)&lt;1),Input!J506,0)</f>
        <v>0</v>
      </c>
      <c r="G490" s="177">
        <f>IF(OR(COUNTIF($B$2:$B489,Input!$F506)&lt;1,COUNTIF($O$2:$O489,Input!$C506)&lt;1),Input!K506,0)</f>
        <v>0</v>
      </c>
      <c r="H490" s="177">
        <f>IF(OR(COUNTIF($B$2:$B489,Input!$F506)&lt;1,COUNTIF($O$2:$O489,Input!$C506)&lt;1),Input!L506,0)</f>
        <v>0</v>
      </c>
      <c r="I490" s="177">
        <f>IF(OR(COUNTIF($B$2:$B489,Input!$F506)&lt;1,COUNTIF($O$2:$O489,Input!$C506)&lt;1),Input!M506,0)</f>
        <v>0</v>
      </c>
      <c r="J490" s="177">
        <f>IF(OR(COUNTIF($B$2:$B489,Input!$F506)&lt;1,COUNTIF($O$2:$O489,Input!$C506)&lt;1),Input!N506,0)</f>
        <v>0</v>
      </c>
      <c r="K490" s="177">
        <f>IF(OR(COUNTIF($B$2:$B489,Input!$F506)&lt;1,COUNTIF($O$2:$O489,Input!$C506)&lt;1),Input!O506,0)</f>
        <v>0</v>
      </c>
      <c r="L490" s="177">
        <f>IF(OR(COUNTIF($B$2:$B489,Input!$F506)&lt;1,COUNTIF($O$2:$O489,Input!$C506)&lt;1),Input!P506,0)</f>
        <v>0</v>
      </c>
      <c r="M490" s="129" t="str">
        <f t="shared" si="66"/>
        <v/>
      </c>
      <c r="N490" s="161">
        <f t="shared" si="64"/>
        <v>0</v>
      </c>
      <c r="O490" s="168">
        <f>Input!C506</f>
        <v>0</v>
      </c>
      <c r="P490" s="168"/>
      <c r="R490" s="131">
        <f t="shared" si="65"/>
        <v>0</v>
      </c>
      <c r="S490" s="133" t="str">
        <f t="shared" si="63"/>
        <v xml:space="preserve"> </v>
      </c>
      <c r="T490" s="133"/>
      <c r="U490" s="132" t="str">
        <f>_xlfn.IFNA(IF($D490=0,LOOKUP($F490,{0.1,0.2,0.3,0.4,0.5,0.6,0.7,0.8,0.9,1},{22,34,46,58,70,82,94,106,118,130}),""),"")</f>
        <v/>
      </c>
      <c r="V490" s="132" t="str">
        <f>_xlfn.IFNA(IF($D490=1,LOOKUP($F490,{0.1,0.2,0.3,0.4,0.5,0.6,0.7,0.8,0.9,1},{23,35,47,59,71,83,95,107,119,131}),""),"")</f>
        <v/>
      </c>
      <c r="W490" s="132" t="str">
        <f>_xlfn.IFNA(IF($D490=2,LOOKUP($F490,{0.1,0.2,0.3,0.4,0.5,0.6,0.7,0.8,0.9,1},{24,36,48,60,72,84,96,108,120,132}),""),"")</f>
        <v/>
      </c>
      <c r="X490" s="132" t="str">
        <f>_xlfn.IFNA(IF($D490=3,LOOKUP($F490,{0.1,0.2,0.3,0.4,0.5,0.6,0.7,0.8,0.9,1},{25,37,49,61,73,85,97,109,121,133}),""),"")</f>
        <v/>
      </c>
      <c r="Y490" s="132" t="str">
        <f>_xlfn.IFNA(IF($D490=4,LOOKUP($F490,{0.1,0.2,0.3,0.4,0.5,0.6,0.7,0.8,0.9,1},{26,38,50,62,74,86,98,110,122,134}),""),"")</f>
        <v/>
      </c>
      <c r="Z490" s="132" t="str">
        <f>_xlfn.IFNA(IF($D490=5,LOOKUP($F490,{0.1,0.2,0.3,0.4,0.5,0.6,0.7,0.8,0.9,1},{27,39,51,63,75,87,99,111,123,135}),""),"")</f>
        <v/>
      </c>
      <c r="AA490" s="132">
        <f t="shared" si="67"/>
        <v>0</v>
      </c>
      <c r="AB490" s="132" t="str">
        <f t="shared" si="68"/>
        <v>00</v>
      </c>
      <c r="AC490" s="82" t="e">
        <f>VLOOKUP(AB490,'AMI Ref'!T:U,2,FALSE)</f>
        <v>#N/A</v>
      </c>
      <c r="AD490" s="124"/>
      <c r="AE490" s="81" t="str">
        <f>_xlfn.IFNA(IF($D490=0,IF($J490="Not Paid by Tenant",0,INDEX('AMI Ref'!$K$5:$N$5,MATCH($J490,{"Oil","Gas","Electric - Other","ELECTRIC - HEAT PUMP"},0))),0),"")</f>
        <v/>
      </c>
      <c r="AF490" s="81">
        <f>_xlfn.IFNA(IF($D490=1,IF($J490="Not Paid by Tenant",0,INDEX('AMI Ref'!$K$6:$N$6,MATCH($J490,{"Oil","Gas","Electric - Other","ELECTRIC - HEAT PUMP"},0))),0),"")</f>
        <v>0</v>
      </c>
      <c r="AG490" s="81">
        <f>_xlfn.IFNA(IF($D490=2,IF($J490="Not Paid by Tenant",0,INDEX('AMI Ref'!$K$7:$N$7,MATCH($J490,{"Oil","Gas","Electric - Other","ELECTRIC - HEAT PUMP"},0))),0),"")</f>
        <v>0</v>
      </c>
      <c r="AH490" s="81">
        <f>_xlfn.IFNA(IF($D490=3,IF($J490="Not Paid by Tenant",0,INDEX('AMI Ref'!$K$8:$N$8,MATCH($J490,{"Oil","Gas","Electric - Other","ELECTRIC - HEAT PUMP"},0))),0),"")</f>
        <v>0</v>
      </c>
      <c r="AI490" s="81">
        <f>_xlfn.IFNA(IF($D490=4,IF($J490="Not Paid by Tenant",0,INDEX('AMI Ref'!$K$9:$N$9,MATCH($J490,{"Oil","Gas","Electric - Other","ELECTRIC - HEAT PUMP"},0))),0),"")</f>
        <v>0</v>
      </c>
      <c r="AJ490" s="81">
        <f>_xlfn.IFNA(IF($D490=5,IF($J490="Not Paid by Tenant",0,INDEX('AMI Ref'!$K$10:$N$10,MATCH($J490,{"Oil","Gas","Electric - Other","ELECTRIC - HEAT PUMP"},0))),0),"")</f>
        <v>0</v>
      </c>
      <c r="AK490" s="128"/>
      <c r="AL490" s="81" t="str">
        <f>_xlfn.IFNA(IF($D490=0,IF($K490="Not Paid by Tenant",0,INDEX('AMI Ref'!$O$5:$R$5,MATCH($K490,{"Oil","Gas","Electric - Other","Electric ccASHP - split"},0))),0),"")</f>
        <v/>
      </c>
      <c r="AM490" s="81">
        <f>_xlfn.IFNA(IF($D490=1,IF($K490="Not Paid by Tenant",0,INDEX('AMI Ref'!$O$6:$R$6,MATCH($K490,{"Oil","Gas","Electric - Other","Electric ccASHP - split"},0))),0),"")</f>
        <v>0</v>
      </c>
      <c r="AN490" s="81">
        <f>_xlfn.IFNA(IF($D490=2,IF($K490="Not Paid by Tenant",0,INDEX('AMI Ref'!$O$7:$R$7,MATCH($K490,{"Oil","Gas","Electric - Other","Electric ccASHP - split"},0))),0),"")</f>
        <v>0</v>
      </c>
      <c r="AO490" s="81">
        <f>_xlfn.IFNA(IF($D490=3,IF($K490="Not Paid by Tenant",0,INDEX('AMI Ref'!$O$8:$R$8,MATCH($K490,{"Oil","Gas","Electric - Other","Electric ccASHP - split"},0))),0),"")</f>
        <v>0</v>
      </c>
      <c r="AP490" s="81">
        <f>_xlfn.IFNA(IF($D490=4,IF($K490="Not Paid by Tenant",0,INDEX('AMI Ref'!$O$9:$R$9,MATCH($K490,{"Oil","Gas","Electric - Other","Electric ccASHP - split"},0))),0),"")</f>
        <v>0</v>
      </c>
      <c r="AQ490" s="81">
        <f>_xlfn.IFNA(IF($D490=5,IF($K490="Not Paid by Tenant",0,INDEX('AMI Ref'!$O$10:$R$10,MATCH($K490,{"Oil","Gas","Electric - Other","Electric ccASHP - split"},0))),0),"")</f>
        <v>0</v>
      </c>
      <c r="AR490" s="124">
        <f t="shared" si="69"/>
        <v>0</v>
      </c>
      <c r="AS490" s="123" t="e">
        <f t="shared" si="70"/>
        <v>#N/A</v>
      </c>
    </row>
    <row r="491" spans="1:45" ht="12.95" customHeight="1" x14ac:dyDescent="0.2">
      <c r="A491" s="130">
        <v>489</v>
      </c>
      <c r="B491" s="177">
        <f>IF(OR(COUNTIF($B$2:$B490,Input!$F507)&lt;1,COUNTIF($O$2:$O490,Input!$C507)&lt;1),Input!F507,0)</f>
        <v>0</v>
      </c>
      <c r="C491" s="177">
        <f>IF(OR(COUNTIF($B$2:$B490,Input!$F507)&lt;1,COUNTIF($O$2:$O490,Input!$C507)&lt;1),Input!G507,0)</f>
        <v>0</v>
      </c>
      <c r="D491" s="177">
        <f>IF(OR(COUNTIF($B$2:$B490,Input!$F507)&lt;1,COUNTIF($O$2:$O490,Input!$C507)&lt;1),Input!H507,0)</f>
        <v>0</v>
      </c>
      <c r="E491" s="177">
        <f>IF(OR(COUNTIF($B$2:$B490,Input!$F507)&lt;1,COUNTIF($O$2:$O490,Input!$C507)&lt;1),Input!I507,0)</f>
        <v>0</v>
      </c>
      <c r="F491" s="177">
        <f>IF(OR(COUNTIF($B$2:$B490,Input!$F507)&lt;1,COUNTIF($O$2:$O490,Input!$C507)&lt;1),Input!J507,0)</f>
        <v>0</v>
      </c>
      <c r="G491" s="177">
        <f>IF(OR(COUNTIF($B$2:$B490,Input!$F507)&lt;1,COUNTIF($O$2:$O490,Input!$C507)&lt;1),Input!K507,0)</f>
        <v>0</v>
      </c>
      <c r="H491" s="177">
        <f>IF(OR(COUNTIF($B$2:$B490,Input!$F507)&lt;1,COUNTIF($O$2:$O490,Input!$C507)&lt;1),Input!L507,0)</f>
        <v>0</v>
      </c>
      <c r="I491" s="177">
        <f>IF(OR(COUNTIF($B$2:$B490,Input!$F507)&lt;1,COUNTIF($O$2:$O490,Input!$C507)&lt;1),Input!M507,0)</f>
        <v>0</v>
      </c>
      <c r="J491" s="177">
        <f>IF(OR(COUNTIF($B$2:$B490,Input!$F507)&lt;1,COUNTIF($O$2:$O490,Input!$C507)&lt;1),Input!N507,0)</f>
        <v>0</v>
      </c>
      <c r="K491" s="177">
        <f>IF(OR(COUNTIF($B$2:$B490,Input!$F507)&lt;1,COUNTIF($O$2:$O490,Input!$C507)&lt;1),Input!O507,0)</f>
        <v>0</v>
      </c>
      <c r="L491" s="177">
        <f>IF(OR(COUNTIF($B$2:$B490,Input!$F507)&lt;1,COUNTIF($O$2:$O490,Input!$C507)&lt;1),Input!P507,0)</f>
        <v>0</v>
      </c>
      <c r="M491" s="129" t="str">
        <f t="shared" si="66"/>
        <v/>
      </c>
      <c r="N491" s="161">
        <f t="shared" si="64"/>
        <v>0</v>
      </c>
      <c r="O491" s="168">
        <f>Input!C507</f>
        <v>0</v>
      </c>
      <c r="P491" s="168"/>
      <c r="R491" s="131">
        <f t="shared" si="65"/>
        <v>0</v>
      </c>
      <c r="S491" s="133" t="str">
        <f t="shared" si="63"/>
        <v xml:space="preserve"> </v>
      </c>
      <c r="T491" s="133"/>
      <c r="U491" s="132" t="str">
        <f>_xlfn.IFNA(IF($D491=0,LOOKUP($F491,{0.1,0.2,0.3,0.4,0.5,0.6,0.7,0.8,0.9,1},{22,34,46,58,70,82,94,106,118,130}),""),"")</f>
        <v/>
      </c>
      <c r="V491" s="132" t="str">
        <f>_xlfn.IFNA(IF($D491=1,LOOKUP($F491,{0.1,0.2,0.3,0.4,0.5,0.6,0.7,0.8,0.9,1},{23,35,47,59,71,83,95,107,119,131}),""),"")</f>
        <v/>
      </c>
      <c r="W491" s="132" t="str">
        <f>_xlfn.IFNA(IF($D491=2,LOOKUP($F491,{0.1,0.2,0.3,0.4,0.5,0.6,0.7,0.8,0.9,1},{24,36,48,60,72,84,96,108,120,132}),""),"")</f>
        <v/>
      </c>
      <c r="X491" s="132" t="str">
        <f>_xlfn.IFNA(IF($D491=3,LOOKUP($F491,{0.1,0.2,0.3,0.4,0.5,0.6,0.7,0.8,0.9,1},{25,37,49,61,73,85,97,109,121,133}),""),"")</f>
        <v/>
      </c>
      <c r="Y491" s="132" t="str">
        <f>_xlfn.IFNA(IF($D491=4,LOOKUP($F491,{0.1,0.2,0.3,0.4,0.5,0.6,0.7,0.8,0.9,1},{26,38,50,62,74,86,98,110,122,134}),""),"")</f>
        <v/>
      </c>
      <c r="Z491" s="132" t="str">
        <f>_xlfn.IFNA(IF($D491=5,LOOKUP($F491,{0.1,0.2,0.3,0.4,0.5,0.6,0.7,0.8,0.9,1},{27,39,51,63,75,87,99,111,123,135}),""),"")</f>
        <v/>
      </c>
      <c r="AA491" s="132">
        <f t="shared" si="67"/>
        <v>0</v>
      </c>
      <c r="AB491" s="132" t="str">
        <f t="shared" si="68"/>
        <v>00</v>
      </c>
      <c r="AC491" s="82" t="e">
        <f>VLOOKUP(AB491,'AMI Ref'!T:U,2,FALSE)</f>
        <v>#N/A</v>
      </c>
      <c r="AD491" s="124"/>
      <c r="AE491" s="81" t="str">
        <f>_xlfn.IFNA(IF($D491=0,IF($J491="Not Paid by Tenant",0,INDEX('AMI Ref'!$K$5:$N$5,MATCH($J491,{"Oil","Gas","Electric - Other","ELECTRIC - HEAT PUMP"},0))),0),"")</f>
        <v/>
      </c>
      <c r="AF491" s="81">
        <f>_xlfn.IFNA(IF($D491=1,IF($J491="Not Paid by Tenant",0,INDEX('AMI Ref'!$K$6:$N$6,MATCH($J491,{"Oil","Gas","Electric - Other","ELECTRIC - HEAT PUMP"},0))),0),"")</f>
        <v>0</v>
      </c>
      <c r="AG491" s="81">
        <f>_xlfn.IFNA(IF($D491=2,IF($J491="Not Paid by Tenant",0,INDEX('AMI Ref'!$K$7:$N$7,MATCH($J491,{"Oil","Gas","Electric - Other","ELECTRIC - HEAT PUMP"},0))),0),"")</f>
        <v>0</v>
      </c>
      <c r="AH491" s="81">
        <f>_xlfn.IFNA(IF($D491=3,IF($J491="Not Paid by Tenant",0,INDEX('AMI Ref'!$K$8:$N$8,MATCH($J491,{"Oil","Gas","Electric - Other","ELECTRIC - HEAT PUMP"},0))),0),"")</f>
        <v>0</v>
      </c>
      <c r="AI491" s="81">
        <f>_xlfn.IFNA(IF($D491=4,IF($J491="Not Paid by Tenant",0,INDEX('AMI Ref'!$K$9:$N$9,MATCH($J491,{"Oil","Gas","Electric - Other","ELECTRIC - HEAT PUMP"},0))),0),"")</f>
        <v>0</v>
      </c>
      <c r="AJ491" s="81">
        <f>_xlfn.IFNA(IF($D491=5,IF($J491="Not Paid by Tenant",0,INDEX('AMI Ref'!$K$10:$N$10,MATCH($J491,{"Oil","Gas","Electric - Other","ELECTRIC - HEAT PUMP"},0))),0),"")</f>
        <v>0</v>
      </c>
      <c r="AK491" s="128"/>
      <c r="AL491" s="81" t="str">
        <f>_xlfn.IFNA(IF($D491=0,IF($K491="Not Paid by Tenant",0,INDEX('AMI Ref'!$O$5:$R$5,MATCH($K491,{"Oil","Gas","Electric - Other","Electric ccASHP - split"},0))),0),"")</f>
        <v/>
      </c>
      <c r="AM491" s="81">
        <f>_xlfn.IFNA(IF($D491=1,IF($K491="Not Paid by Tenant",0,INDEX('AMI Ref'!$O$6:$R$6,MATCH($K491,{"Oil","Gas","Electric - Other","Electric ccASHP - split"},0))),0),"")</f>
        <v>0</v>
      </c>
      <c r="AN491" s="81">
        <f>_xlfn.IFNA(IF($D491=2,IF($K491="Not Paid by Tenant",0,INDEX('AMI Ref'!$O$7:$R$7,MATCH($K491,{"Oil","Gas","Electric - Other","Electric ccASHP - split"},0))),0),"")</f>
        <v>0</v>
      </c>
      <c r="AO491" s="81">
        <f>_xlfn.IFNA(IF($D491=3,IF($K491="Not Paid by Tenant",0,INDEX('AMI Ref'!$O$8:$R$8,MATCH($K491,{"Oil","Gas","Electric - Other","Electric ccASHP - split"},0))),0),"")</f>
        <v>0</v>
      </c>
      <c r="AP491" s="81">
        <f>_xlfn.IFNA(IF($D491=4,IF($K491="Not Paid by Tenant",0,INDEX('AMI Ref'!$O$9:$R$9,MATCH($K491,{"Oil","Gas","Electric - Other","Electric ccASHP - split"},0))),0),"")</f>
        <v>0</v>
      </c>
      <c r="AQ491" s="81">
        <f>_xlfn.IFNA(IF($D491=5,IF($K491="Not Paid by Tenant",0,INDEX('AMI Ref'!$O$10:$R$10,MATCH($K491,{"Oil","Gas","Electric - Other","Electric ccASHP - split"},0))),0),"")</f>
        <v>0</v>
      </c>
      <c r="AR491" s="124">
        <f t="shared" si="69"/>
        <v>0</v>
      </c>
      <c r="AS491" s="123" t="e">
        <f t="shared" si="70"/>
        <v>#N/A</v>
      </c>
    </row>
    <row r="492" spans="1:45" ht="12.95" customHeight="1" x14ac:dyDescent="0.2">
      <c r="A492" s="130">
        <v>490</v>
      </c>
      <c r="B492" s="177">
        <f>IF(OR(COUNTIF($B$2:$B491,Input!$F508)&lt;1,COUNTIF($O$2:$O491,Input!$C508)&lt;1),Input!F508,0)</f>
        <v>0</v>
      </c>
      <c r="C492" s="177">
        <f>IF(OR(COUNTIF($B$2:$B491,Input!$F508)&lt;1,COUNTIF($O$2:$O491,Input!$C508)&lt;1),Input!G508,0)</f>
        <v>0</v>
      </c>
      <c r="D492" s="177">
        <f>IF(OR(COUNTIF($B$2:$B491,Input!$F508)&lt;1,COUNTIF($O$2:$O491,Input!$C508)&lt;1),Input!H508,0)</f>
        <v>0</v>
      </c>
      <c r="E492" s="177">
        <f>IF(OR(COUNTIF($B$2:$B491,Input!$F508)&lt;1,COUNTIF($O$2:$O491,Input!$C508)&lt;1),Input!I508,0)</f>
        <v>0</v>
      </c>
      <c r="F492" s="177">
        <f>IF(OR(COUNTIF($B$2:$B491,Input!$F508)&lt;1,COUNTIF($O$2:$O491,Input!$C508)&lt;1),Input!J508,0)</f>
        <v>0</v>
      </c>
      <c r="G492" s="177">
        <f>IF(OR(COUNTIF($B$2:$B491,Input!$F508)&lt;1,COUNTIF($O$2:$O491,Input!$C508)&lt;1),Input!K508,0)</f>
        <v>0</v>
      </c>
      <c r="H492" s="177">
        <f>IF(OR(COUNTIF($B$2:$B491,Input!$F508)&lt;1,COUNTIF($O$2:$O491,Input!$C508)&lt;1),Input!L508,0)</f>
        <v>0</v>
      </c>
      <c r="I492" s="177">
        <f>IF(OR(COUNTIF($B$2:$B491,Input!$F508)&lt;1,COUNTIF($O$2:$O491,Input!$C508)&lt;1),Input!M508,0)</f>
        <v>0</v>
      </c>
      <c r="J492" s="177">
        <f>IF(OR(COUNTIF($B$2:$B491,Input!$F508)&lt;1,COUNTIF($O$2:$O491,Input!$C508)&lt;1),Input!N508,0)</f>
        <v>0</v>
      </c>
      <c r="K492" s="177">
        <f>IF(OR(COUNTIF($B$2:$B491,Input!$F508)&lt;1,COUNTIF($O$2:$O491,Input!$C508)&lt;1),Input!O508,0)</f>
        <v>0</v>
      </c>
      <c r="L492" s="177">
        <f>IF(OR(COUNTIF($B$2:$B491,Input!$F508)&lt;1,COUNTIF($O$2:$O491,Input!$C508)&lt;1),Input!P508,0)</f>
        <v>0</v>
      </c>
      <c r="M492" s="129" t="str">
        <f t="shared" si="66"/>
        <v/>
      </c>
      <c r="N492" s="161">
        <f t="shared" si="64"/>
        <v>0</v>
      </c>
      <c r="O492" s="168">
        <f>Input!C508</f>
        <v>0</v>
      </c>
      <c r="P492" s="168"/>
      <c r="R492" s="131">
        <f t="shared" si="65"/>
        <v>0</v>
      </c>
      <c r="S492" s="133" t="str">
        <f t="shared" si="63"/>
        <v xml:space="preserve"> </v>
      </c>
      <c r="T492" s="133"/>
      <c r="U492" s="132" t="str">
        <f>_xlfn.IFNA(IF($D492=0,LOOKUP($F492,{0.1,0.2,0.3,0.4,0.5,0.6,0.7,0.8,0.9,1},{22,34,46,58,70,82,94,106,118,130}),""),"")</f>
        <v/>
      </c>
      <c r="V492" s="132" t="str">
        <f>_xlfn.IFNA(IF($D492=1,LOOKUP($F492,{0.1,0.2,0.3,0.4,0.5,0.6,0.7,0.8,0.9,1},{23,35,47,59,71,83,95,107,119,131}),""),"")</f>
        <v/>
      </c>
      <c r="W492" s="132" t="str">
        <f>_xlfn.IFNA(IF($D492=2,LOOKUP($F492,{0.1,0.2,0.3,0.4,0.5,0.6,0.7,0.8,0.9,1},{24,36,48,60,72,84,96,108,120,132}),""),"")</f>
        <v/>
      </c>
      <c r="X492" s="132" t="str">
        <f>_xlfn.IFNA(IF($D492=3,LOOKUP($F492,{0.1,0.2,0.3,0.4,0.5,0.6,0.7,0.8,0.9,1},{25,37,49,61,73,85,97,109,121,133}),""),"")</f>
        <v/>
      </c>
      <c r="Y492" s="132" t="str">
        <f>_xlfn.IFNA(IF($D492=4,LOOKUP($F492,{0.1,0.2,0.3,0.4,0.5,0.6,0.7,0.8,0.9,1},{26,38,50,62,74,86,98,110,122,134}),""),"")</f>
        <v/>
      </c>
      <c r="Z492" s="132" t="str">
        <f>_xlfn.IFNA(IF($D492=5,LOOKUP($F492,{0.1,0.2,0.3,0.4,0.5,0.6,0.7,0.8,0.9,1},{27,39,51,63,75,87,99,111,123,135}),""),"")</f>
        <v/>
      </c>
      <c r="AA492" s="132">
        <f t="shared" si="67"/>
        <v>0</v>
      </c>
      <c r="AB492" s="132" t="str">
        <f t="shared" si="68"/>
        <v>00</v>
      </c>
      <c r="AC492" s="82" t="e">
        <f>VLOOKUP(AB492,'AMI Ref'!T:U,2,FALSE)</f>
        <v>#N/A</v>
      </c>
      <c r="AD492" s="124"/>
      <c r="AE492" s="81" t="str">
        <f>_xlfn.IFNA(IF($D492=0,IF($J492="Not Paid by Tenant",0,INDEX('AMI Ref'!$K$5:$N$5,MATCH($J492,{"Oil","Gas","Electric - Other","ELECTRIC - HEAT PUMP"},0))),0),"")</f>
        <v/>
      </c>
      <c r="AF492" s="81">
        <f>_xlfn.IFNA(IF($D492=1,IF($J492="Not Paid by Tenant",0,INDEX('AMI Ref'!$K$6:$N$6,MATCH($J492,{"Oil","Gas","Electric - Other","ELECTRIC - HEAT PUMP"},0))),0),"")</f>
        <v>0</v>
      </c>
      <c r="AG492" s="81">
        <f>_xlfn.IFNA(IF($D492=2,IF($J492="Not Paid by Tenant",0,INDEX('AMI Ref'!$K$7:$N$7,MATCH($J492,{"Oil","Gas","Electric - Other","ELECTRIC - HEAT PUMP"},0))),0),"")</f>
        <v>0</v>
      </c>
      <c r="AH492" s="81">
        <f>_xlfn.IFNA(IF($D492=3,IF($J492="Not Paid by Tenant",0,INDEX('AMI Ref'!$K$8:$N$8,MATCH($J492,{"Oil","Gas","Electric - Other","ELECTRIC - HEAT PUMP"},0))),0),"")</f>
        <v>0</v>
      </c>
      <c r="AI492" s="81">
        <f>_xlfn.IFNA(IF($D492=4,IF($J492="Not Paid by Tenant",0,INDEX('AMI Ref'!$K$9:$N$9,MATCH($J492,{"Oil","Gas","Electric - Other","ELECTRIC - HEAT PUMP"},0))),0),"")</f>
        <v>0</v>
      </c>
      <c r="AJ492" s="81">
        <f>_xlfn.IFNA(IF($D492=5,IF($J492="Not Paid by Tenant",0,INDEX('AMI Ref'!$K$10:$N$10,MATCH($J492,{"Oil","Gas","Electric - Other","ELECTRIC - HEAT PUMP"},0))),0),"")</f>
        <v>0</v>
      </c>
      <c r="AK492" s="128"/>
      <c r="AL492" s="81" t="str">
        <f>_xlfn.IFNA(IF($D492=0,IF($K492="Not Paid by Tenant",0,INDEX('AMI Ref'!$O$5:$R$5,MATCH($K492,{"Oil","Gas","Electric - Other","Electric ccASHP - split"},0))),0),"")</f>
        <v/>
      </c>
      <c r="AM492" s="81">
        <f>_xlfn.IFNA(IF($D492=1,IF($K492="Not Paid by Tenant",0,INDEX('AMI Ref'!$O$6:$R$6,MATCH($K492,{"Oil","Gas","Electric - Other","Electric ccASHP - split"},0))),0),"")</f>
        <v>0</v>
      </c>
      <c r="AN492" s="81">
        <f>_xlfn.IFNA(IF($D492=2,IF($K492="Not Paid by Tenant",0,INDEX('AMI Ref'!$O$7:$R$7,MATCH($K492,{"Oil","Gas","Electric - Other","Electric ccASHP - split"},0))),0),"")</f>
        <v>0</v>
      </c>
      <c r="AO492" s="81">
        <f>_xlfn.IFNA(IF($D492=3,IF($K492="Not Paid by Tenant",0,INDEX('AMI Ref'!$O$8:$R$8,MATCH($K492,{"Oil","Gas","Electric - Other","Electric ccASHP - split"},0))),0),"")</f>
        <v>0</v>
      </c>
      <c r="AP492" s="81">
        <f>_xlfn.IFNA(IF($D492=4,IF($K492="Not Paid by Tenant",0,INDEX('AMI Ref'!$O$9:$R$9,MATCH($K492,{"Oil","Gas","Electric - Other","Electric ccASHP - split"},0))),0),"")</f>
        <v>0</v>
      </c>
      <c r="AQ492" s="81">
        <f>_xlfn.IFNA(IF($D492=5,IF($K492="Not Paid by Tenant",0,INDEX('AMI Ref'!$O$10:$R$10,MATCH($K492,{"Oil","Gas","Electric - Other","Electric ccASHP - split"},0))),0),"")</f>
        <v>0</v>
      </c>
      <c r="AR492" s="124">
        <f t="shared" si="69"/>
        <v>0</v>
      </c>
      <c r="AS492" s="123" t="e">
        <f t="shared" si="70"/>
        <v>#N/A</v>
      </c>
    </row>
    <row r="493" spans="1:45" ht="12.95" customHeight="1" x14ac:dyDescent="0.2">
      <c r="A493" s="130">
        <v>491</v>
      </c>
      <c r="B493" s="177">
        <f>IF(OR(COUNTIF($B$2:$B492,Input!$F509)&lt;1,COUNTIF($O$2:$O492,Input!$C509)&lt;1),Input!F509,0)</f>
        <v>0</v>
      </c>
      <c r="C493" s="177">
        <f>IF(OR(COUNTIF($B$2:$B492,Input!$F509)&lt;1,COUNTIF($O$2:$O492,Input!$C509)&lt;1),Input!G509,0)</f>
        <v>0</v>
      </c>
      <c r="D493" s="177">
        <f>IF(OR(COUNTIF($B$2:$B492,Input!$F509)&lt;1,COUNTIF($O$2:$O492,Input!$C509)&lt;1),Input!H509,0)</f>
        <v>0</v>
      </c>
      <c r="E493" s="177">
        <f>IF(OR(COUNTIF($B$2:$B492,Input!$F509)&lt;1,COUNTIF($O$2:$O492,Input!$C509)&lt;1),Input!I509,0)</f>
        <v>0</v>
      </c>
      <c r="F493" s="177">
        <f>IF(OR(COUNTIF($B$2:$B492,Input!$F509)&lt;1,COUNTIF($O$2:$O492,Input!$C509)&lt;1),Input!J509,0)</f>
        <v>0</v>
      </c>
      <c r="G493" s="177">
        <f>IF(OR(COUNTIF($B$2:$B492,Input!$F509)&lt;1,COUNTIF($O$2:$O492,Input!$C509)&lt;1),Input!K509,0)</f>
        <v>0</v>
      </c>
      <c r="H493" s="177">
        <f>IF(OR(COUNTIF($B$2:$B492,Input!$F509)&lt;1,COUNTIF($O$2:$O492,Input!$C509)&lt;1),Input!L509,0)</f>
        <v>0</v>
      </c>
      <c r="I493" s="177">
        <f>IF(OR(COUNTIF($B$2:$B492,Input!$F509)&lt;1,COUNTIF($O$2:$O492,Input!$C509)&lt;1),Input!M509,0)</f>
        <v>0</v>
      </c>
      <c r="J493" s="177">
        <f>IF(OR(COUNTIF($B$2:$B492,Input!$F509)&lt;1,COUNTIF($O$2:$O492,Input!$C509)&lt;1),Input!N509,0)</f>
        <v>0</v>
      </c>
      <c r="K493" s="177">
        <f>IF(OR(COUNTIF($B$2:$B492,Input!$F509)&lt;1,COUNTIF($O$2:$O492,Input!$C509)&lt;1),Input!O509,0)</f>
        <v>0</v>
      </c>
      <c r="L493" s="177">
        <f>IF(OR(COUNTIF($B$2:$B492,Input!$F509)&lt;1,COUNTIF($O$2:$O492,Input!$C509)&lt;1),Input!P509,0)</f>
        <v>0</v>
      </c>
      <c r="M493" s="129" t="str">
        <f t="shared" si="66"/>
        <v/>
      </c>
      <c r="N493" s="161">
        <f t="shared" si="64"/>
        <v>0</v>
      </c>
      <c r="O493" s="168">
        <f>Input!C509</f>
        <v>0</v>
      </c>
      <c r="P493" s="168"/>
      <c r="R493" s="131">
        <f t="shared" si="65"/>
        <v>0</v>
      </c>
      <c r="S493" s="133" t="str">
        <f t="shared" si="63"/>
        <v xml:space="preserve"> </v>
      </c>
      <c r="T493" s="133"/>
      <c r="U493" s="132" t="str">
        <f>_xlfn.IFNA(IF($D493=0,LOOKUP($F493,{0.1,0.2,0.3,0.4,0.5,0.6,0.7,0.8,0.9,1},{22,34,46,58,70,82,94,106,118,130}),""),"")</f>
        <v/>
      </c>
      <c r="V493" s="132" t="str">
        <f>_xlfn.IFNA(IF($D493=1,LOOKUP($F493,{0.1,0.2,0.3,0.4,0.5,0.6,0.7,0.8,0.9,1},{23,35,47,59,71,83,95,107,119,131}),""),"")</f>
        <v/>
      </c>
      <c r="W493" s="132" t="str">
        <f>_xlfn.IFNA(IF($D493=2,LOOKUP($F493,{0.1,0.2,0.3,0.4,0.5,0.6,0.7,0.8,0.9,1},{24,36,48,60,72,84,96,108,120,132}),""),"")</f>
        <v/>
      </c>
      <c r="X493" s="132" t="str">
        <f>_xlfn.IFNA(IF($D493=3,LOOKUP($F493,{0.1,0.2,0.3,0.4,0.5,0.6,0.7,0.8,0.9,1},{25,37,49,61,73,85,97,109,121,133}),""),"")</f>
        <v/>
      </c>
      <c r="Y493" s="132" t="str">
        <f>_xlfn.IFNA(IF($D493=4,LOOKUP($F493,{0.1,0.2,0.3,0.4,0.5,0.6,0.7,0.8,0.9,1},{26,38,50,62,74,86,98,110,122,134}),""),"")</f>
        <v/>
      </c>
      <c r="Z493" s="132" t="str">
        <f>_xlfn.IFNA(IF($D493=5,LOOKUP($F493,{0.1,0.2,0.3,0.4,0.5,0.6,0.7,0.8,0.9,1},{27,39,51,63,75,87,99,111,123,135}),""),"")</f>
        <v/>
      </c>
      <c r="AA493" s="132">
        <f t="shared" si="67"/>
        <v>0</v>
      </c>
      <c r="AB493" s="132" t="str">
        <f t="shared" si="68"/>
        <v>00</v>
      </c>
      <c r="AC493" s="82" t="e">
        <f>VLOOKUP(AB493,'AMI Ref'!T:U,2,FALSE)</f>
        <v>#N/A</v>
      </c>
      <c r="AD493" s="124"/>
      <c r="AE493" s="81" t="str">
        <f>_xlfn.IFNA(IF($D493=0,IF($J493="Not Paid by Tenant",0,INDEX('AMI Ref'!$K$5:$N$5,MATCH($J493,{"Oil","Gas","Electric - Other","ELECTRIC - HEAT PUMP"},0))),0),"")</f>
        <v/>
      </c>
      <c r="AF493" s="81">
        <f>_xlfn.IFNA(IF($D493=1,IF($J493="Not Paid by Tenant",0,INDEX('AMI Ref'!$K$6:$N$6,MATCH($J493,{"Oil","Gas","Electric - Other","ELECTRIC - HEAT PUMP"},0))),0),"")</f>
        <v>0</v>
      </c>
      <c r="AG493" s="81">
        <f>_xlfn.IFNA(IF($D493=2,IF($J493="Not Paid by Tenant",0,INDEX('AMI Ref'!$K$7:$N$7,MATCH($J493,{"Oil","Gas","Electric - Other","ELECTRIC - HEAT PUMP"},0))),0),"")</f>
        <v>0</v>
      </c>
      <c r="AH493" s="81">
        <f>_xlfn.IFNA(IF($D493=3,IF($J493="Not Paid by Tenant",0,INDEX('AMI Ref'!$K$8:$N$8,MATCH($J493,{"Oil","Gas","Electric - Other","ELECTRIC - HEAT PUMP"},0))),0),"")</f>
        <v>0</v>
      </c>
      <c r="AI493" s="81">
        <f>_xlfn.IFNA(IF($D493=4,IF($J493="Not Paid by Tenant",0,INDEX('AMI Ref'!$K$9:$N$9,MATCH($J493,{"Oil","Gas","Electric - Other","ELECTRIC - HEAT PUMP"},0))),0),"")</f>
        <v>0</v>
      </c>
      <c r="AJ493" s="81">
        <f>_xlfn.IFNA(IF($D493=5,IF($J493="Not Paid by Tenant",0,INDEX('AMI Ref'!$K$10:$N$10,MATCH($J493,{"Oil","Gas","Electric - Other","ELECTRIC - HEAT PUMP"},0))),0),"")</f>
        <v>0</v>
      </c>
      <c r="AK493" s="128"/>
      <c r="AL493" s="81" t="str">
        <f>_xlfn.IFNA(IF($D493=0,IF($K493="Not Paid by Tenant",0,INDEX('AMI Ref'!$O$5:$R$5,MATCH($K493,{"Oil","Gas","Electric - Other","Electric ccASHP - split"},0))),0),"")</f>
        <v/>
      </c>
      <c r="AM493" s="81">
        <f>_xlfn.IFNA(IF($D493=1,IF($K493="Not Paid by Tenant",0,INDEX('AMI Ref'!$O$6:$R$6,MATCH($K493,{"Oil","Gas","Electric - Other","Electric ccASHP - split"},0))),0),"")</f>
        <v>0</v>
      </c>
      <c r="AN493" s="81">
        <f>_xlfn.IFNA(IF($D493=2,IF($K493="Not Paid by Tenant",0,INDEX('AMI Ref'!$O$7:$R$7,MATCH($K493,{"Oil","Gas","Electric - Other","Electric ccASHP - split"},0))),0),"")</f>
        <v>0</v>
      </c>
      <c r="AO493" s="81">
        <f>_xlfn.IFNA(IF($D493=3,IF($K493="Not Paid by Tenant",0,INDEX('AMI Ref'!$O$8:$R$8,MATCH($K493,{"Oil","Gas","Electric - Other","Electric ccASHP - split"},0))),0),"")</f>
        <v>0</v>
      </c>
      <c r="AP493" s="81">
        <f>_xlfn.IFNA(IF($D493=4,IF($K493="Not Paid by Tenant",0,INDEX('AMI Ref'!$O$9:$R$9,MATCH($K493,{"Oil","Gas","Electric - Other","Electric ccASHP - split"},0))),0),"")</f>
        <v>0</v>
      </c>
      <c r="AQ493" s="81">
        <f>_xlfn.IFNA(IF($D493=5,IF($K493="Not Paid by Tenant",0,INDEX('AMI Ref'!$O$10:$R$10,MATCH($K493,{"Oil","Gas","Electric - Other","Electric ccASHP - split"},0))),0),"")</f>
        <v>0</v>
      </c>
      <c r="AR493" s="124">
        <f t="shared" si="69"/>
        <v>0</v>
      </c>
      <c r="AS493" s="123" t="e">
        <f t="shared" si="70"/>
        <v>#N/A</v>
      </c>
    </row>
    <row r="494" spans="1:45" ht="12.95" customHeight="1" x14ac:dyDescent="0.2">
      <c r="A494" s="130">
        <v>492</v>
      </c>
      <c r="B494" s="177">
        <f>IF(OR(COUNTIF($B$2:$B493,Input!$F510)&lt;1,COUNTIF($O$2:$O493,Input!$C510)&lt;1),Input!F510,0)</f>
        <v>0</v>
      </c>
      <c r="C494" s="177">
        <f>IF(OR(COUNTIF($B$2:$B493,Input!$F510)&lt;1,COUNTIF($O$2:$O493,Input!$C510)&lt;1),Input!G510,0)</f>
        <v>0</v>
      </c>
      <c r="D494" s="177">
        <f>IF(OR(COUNTIF($B$2:$B493,Input!$F510)&lt;1,COUNTIF($O$2:$O493,Input!$C510)&lt;1),Input!H510,0)</f>
        <v>0</v>
      </c>
      <c r="E494" s="177">
        <f>IF(OR(COUNTIF($B$2:$B493,Input!$F510)&lt;1,COUNTIF($O$2:$O493,Input!$C510)&lt;1),Input!I510,0)</f>
        <v>0</v>
      </c>
      <c r="F494" s="177">
        <f>IF(OR(COUNTIF($B$2:$B493,Input!$F510)&lt;1,COUNTIF($O$2:$O493,Input!$C510)&lt;1),Input!J510,0)</f>
        <v>0</v>
      </c>
      <c r="G494" s="177">
        <f>IF(OR(COUNTIF($B$2:$B493,Input!$F510)&lt;1,COUNTIF($O$2:$O493,Input!$C510)&lt;1),Input!K510,0)</f>
        <v>0</v>
      </c>
      <c r="H494" s="177">
        <f>IF(OR(COUNTIF($B$2:$B493,Input!$F510)&lt;1,COUNTIF($O$2:$O493,Input!$C510)&lt;1),Input!L510,0)</f>
        <v>0</v>
      </c>
      <c r="I494" s="177">
        <f>IF(OR(COUNTIF($B$2:$B493,Input!$F510)&lt;1,COUNTIF($O$2:$O493,Input!$C510)&lt;1),Input!M510,0)</f>
        <v>0</v>
      </c>
      <c r="J494" s="177">
        <f>IF(OR(COUNTIF($B$2:$B493,Input!$F510)&lt;1,COUNTIF($O$2:$O493,Input!$C510)&lt;1),Input!N510,0)</f>
        <v>0</v>
      </c>
      <c r="K494" s="177">
        <f>IF(OR(COUNTIF($B$2:$B493,Input!$F510)&lt;1,COUNTIF($O$2:$O493,Input!$C510)&lt;1),Input!O510,0)</f>
        <v>0</v>
      </c>
      <c r="L494" s="177">
        <f>IF(OR(COUNTIF($B$2:$B493,Input!$F510)&lt;1,COUNTIF($O$2:$O493,Input!$C510)&lt;1),Input!P510,0)</f>
        <v>0</v>
      </c>
      <c r="M494" s="129" t="str">
        <f t="shared" si="66"/>
        <v/>
      </c>
      <c r="N494" s="161">
        <f t="shared" si="64"/>
        <v>0</v>
      </c>
      <c r="O494" s="168">
        <f>Input!C510</f>
        <v>0</v>
      </c>
      <c r="P494" s="168"/>
      <c r="R494" s="131">
        <f t="shared" si="65"/>
        <v>0</v>
      </c>
      <c r="S494" s="133" t="str">
        <f t="shared" si="63"/>
        <v xml:space="preserve"> </v>
      </c>
      <c r="T494" s="133"/>
      <c r="U494" s="132" t="str">
        <f>_xlfn.IFNA(IF($D494=0,LOOKUP($F494,{0.1,0.2,0.3,0.4,0.5,0.6,0.7,0.8,0.9,1},{22,34,46,58,70,82,94,106,118,130}),""),"")</f>
        <v/>
      </c>
      <c r="V494" s="132" t="str">
        <f>_xlfn.IFNA(IF($D494=1,LOOKUP($F494,{0.1,0.2,0.3,0.4,0.5,0.6,0.7,0.8,0.9,1},{23,35,47,59,71,83,95,107,119,131}),""),"")</f>
        <v/>
      </c>
      <c r="W494" s="132" t="str">
        <f>_xlfn.IFNA(IF($D494=2,LOOKUP($F494,{0.1,0.2,0.3,0.4,0.5,0.6,0.7,0.8,0.9,1},{24,36,48,60,72,84,96,108,120,132}),""),"")</f>
        <v/>
      </c>
      <c r="X494" s="132" t="str">
        <f>_xlfn.IFNA(IF($D494=3,LOOKUP($F494,{0.1,0.2,0.3,0.4,0.5,0.6,0.7,0.8,0.9,1},{25,37,49,61,73,85,97,109,121,133}),""),"")</f>
        <v/>
      </c>
      <c r="Y494" s="132" t="str">
        <f>_xlfn.IFNA(IF($D494=4,LOOKUP($F494,{0.1,0.2,0.3,0.4,0.5,0.6,0.7,0.8,0.9,1},{26,38,50,62,74,86,98,110,122,134}),""),"")</f>
        <v/>
      </c>
      <c r="Z494" s="132" t="str">
        <f>_xlfn.IFNA(IF($D494=5,LOOKUP($F494,{0.1,0.2,0.3,0.4,0.5,0.6,0.7,0.8,0.9,1},{27,39,51,63,75,87,99,111,123,135}),""),"")</f>
        <v/>
      </c>
      <c r="AA494" s="132">
        <f t="shared" si="67"/>
        <v>0</v>
      </c>
      <c r="AB494" s="132" t="str">
        <f t="shared" si="68"/>
        <v>00</v>
      </c>
      <c r="AC494" s="82" t="e">
        <f>VLOOKUP(AB494,'AMI Ref'!T:U,2,FALSE)</f>
        <v>#N/A</v>
      </c>
      <c r="AD494" s="124"/>
      <c r="AE494" s="81" t="str">
        <f>_xlfn.IFNA(IF($D494=0,IF($J494="Not Paid by Tenant",0,INDEX('AMI Ref'!$K$5:$N$5,MATCH($J494,{"Oil","Gas","Electric - Other","ELECTRIC - HEAT PUMP"},0))),0),"")</f>
        <v/>
      </c>
      <c r="AF494" s="81">
        <f>_xlfn.IFNA(IF($D494=1,IF($J494="Not Paid by Tenant",0,INDEX('AMI Ref'!$K$6:$N$6,MATCH($J494,{"Oil","Gas","Electric - Other","ELECTRIC - HEAT PUMP"},0))),0),"")</f>
        <v>0</v>
      </c>
      <c r="AG494" s="81">
        <f>_xlfn.IFNA(IF($D494=2,IF($J494="Not Paid by Tenant",0,INDEX('AMI Ref'!$K$7:$N$7,MATCH($J494,{"Oil","Gas","Electric - Other","ELECTRIC - HEAT PUMP"},0))),0),"")</f>
        <v>0</v>
      </c>
      <c r="AH494" s="81">
        <f>_xlfn.IFNA(IF($D494=3,IF($J494="Not Paid by Tenant",0,INDEX('AMI Ref'!$K$8:$N$8,MATCH($J494,{"Oil","Gas","Electric - Other","ELECTRIC - HEAT PUMP"},0))),0),"")</f>
        <v>0</v>
      </c>
      <c r="AI494" s="81">
        <f>_xlfn.IFNA(IF($D494=4,IF($J494="Not Paid by Tenant",0,INDEX('AMI Ref'!$K$9:$N$9,MATCH($J494,{"Oil","Gas","Electric - Other","ELECTRIC - HEAT PUMP"},0))),0),"")</f>
        <v>0</v>
      </c>
      <c r="AJ494" s="81">
        <f>_xlfn.IFNA(IF($D494=5,IF($J494="Not Paid by Tenant",0,INDEX('AMI Ref'!$K$10:$N$10,MATCH($J494,{"Oil","Gas","Electric - Other","ELECTRIC - HEAT PUMP"},0))),0),"")</f>
        <v>0</v>
      </c>
      <c r="AK494" s="128"/>
      <c r="AL494" s="81" t="str">
        <f>_xlfn.IFNA(IF($D494=0,IF($K494="Not Paid by Tenant",0,INDEX('AMI Ref'!$O$5:$R$5,MATCH($K494,{"Oil","Gas","Electric - Other","Electric ccASHP - split"},0))),0),"")</f>
        <v/>
      </c>
      <c r="AM494" s="81">
        <f>_xlfn.IFNA(IF($D494=1,IF($K494="Not Paid by Tenant",0,INDEX('AMI Ref'!$O$6:$R$6,MATCH($K494,{"Oil","Gas","Electric - Other","Electric ccASHP - split"},0))),0),"")</f>
        <v>0</v>
      </c>
      <c r="AN494" s="81">
        <f>_xlfn.IFNA(IF($D494=2,IF($K494="Not Paid by Tenant",0,INDEX('AMI Ref'!$O$7:$R$7,MATCH($K494,{"Oil","Gas","Electric - Other","Electric ccASHP - split"},0))),0),"")</f>
        <v>0</v>
      </c>
      <c r="AO494" s="81">
        <f>_xlfn.IFNA(IF($D494=3,IF($K494="Not Paid by Tenant",0,INDEX('AMI Ref'!$O$8:$R$8,MATCH($K494,{"Oil","Gas","Electric - Other","Electric ccASHP - split"},0))),0),"")</f>
        <v>0</v>
      </c>
      <c r="AP494" s="81">
        <f>_xlfn.IFNA(IF($D494=4,IF($K494="Not Paid by Tenant",0,INDEX('AMI Ref'!$O$9:$R$9,MATCH($K494,{"Oil","Gas","Electric - Other","Electric ccASHP - split"},0))),0),"")</f>
        <v>0</v>
      </c>
      <c r="AQ494" s="81">
        <f>_xlfn.IFNA(IF($D494=5,IF($K494="Not Paid by Tenant",0,INDEX('AMI Ref'!$O$10:$R$10,MATCH($K494,{"Oil","Gas","Electric - Other","Electric ccASHP - split"},0))),0),"")</f>
        <v>0</v>
      </c>
      <c r="AR494" s="124">
        <f t="shared" si="69"/>
        <v>0</v>
      </c>
      <c r="AS494" s="123" t="e">
        <f t="shared" si="70"/>
        <v>#N/A</v>
      </c>
    </row>
    <row r="495" spans="1:45" ht="12.95" customHeight="1" x14ac:dyDescent="0.2">
      <c r="A495" s="130">
        <v>493</v>
      </c>
      <c r="B495" s="177">
        <f>IF(OR(COUNTIF($B$2:$B494,Input!$F511)&lt;1,COUNTIF($O$2:$O494,Input!$C511)&lt;1),Input!F511,0)</f>
        <v>0</v>
      </c>
      <c r="C495" s="177">
        <f>IF(OR(COUNTIF($B$2:$B494,Input!$F511)&lt;1,COUNTIF($O$2:$O494,Input!$C511)&lt;1),Input!G511,0)</f>
        <v>0</v>
      </c>
      <c r="D495" s="177">
        <f>IF(OR(COUNTIF($B$2:$B494,Input!$F511)&lt;1,COUNTIF($O$2:$O494,Input!$C511)&lt;1),Input!H511,0)</f>
        <v>0</v>
      </c>
      <c r="E495" s="177">
        <f>IF(OR(COUNTIF($B$2:$B494,Input!$F511)&lt;1,COUNTIF($O$2:$O494,Input!$C511)&lt;1),Input!I511,0)</f>
        <v>0</v>
      </c>
      <c r="F495" s="177">
        <f>IF(OR(COUNTIF($B$2:$B494,Input!$F511)&lt;1,COUNTIF($O$2:$O494,Input!$C511)&lt;1),Input!J511,0)</f>
        <v>0</v>
      </c>
      <c r="G495" s="177">
        <f>IF(OR(COUNTIF($B$2:$B494,Input!$F511)&lt;1,COUNTIF($O$2:$O494,Input!$C511)&lt;1),Input!K511,0)</f>
        <v>0</v>
      </c>
      <c r="H495" s="177">
        <f>IF(OR(COUNTIF($B$2:$B494,Input!$F511)&lt;1,COUNTIF($O$2:$O494,Input!$C511)&lt;1),Input!L511,0)</f>
        <v>0</v>
      </c>
      <c r="I495" s="177">
        <f>IF(OR(COUNTIF($B$2:$B494,Input!$F511)&lt;1,COUNTIF($O$2:$O494,Input!$C511)&lt;1),Input!M511,0)</f>
        <v>0</v>
      </c>
      <c r="J495" s="177">
        <f>IF(OR(COUNTIF($B$2:$B494,Input!$F511)&lt;1,COUNTIF($O$2:$O494,Input!$C511)&lt;1),Input!N511,0)</f>
        <v>0</v>
      </c>
      <c r="K495" s="177">
        <f>IF(OR(COUNTIF($B$2:$B494,Input!$F511)&lt;1,COUNTIF($O$2:$O494,Input!$C511)&lt;1),Input!O511,0)</f>
        <v>0</v>
      </c>
      <c r="L495" s="177">
        <f>IF(OR(COUNTIF($B$2:$B494,Input!$F511)&lt;1,COUNTIF($O$2:$O494,Input!$C511)&lt;1),Input!P511,0)</f>
        <v>0</v>
      </c>
      <c r="M495" s="129" t="str">
        <f t="shared" si="66"/>
        <v/>
      </c>
      <c r="N495" s="161">
        <f t="shared" si="64"/>
        <v>0</v>
      </c>
      <c r="O495" s="168">
        <f>Input!C511</f>
        <v>0</v>
      </c>
      <c r="P495" s="168"/>
      <c r="R495" s="131">
        <f t="shared" si="65"/>
        <v>0</v>
      </c>
      <c r="S495" s="133" t="str">
        <f t="shared" si="63"/>
        <v xml:space="preserve"> </v>
      </c>
      <c r="T495" s="133"/>
      <c r="U495" s="132" t="str">
        <f>_xlfn.IFNA(IF($D495=0,LOOKUP($F495,{0.1,0.2,0.3,0.4,0.5,0.6,0.7,0.8,0.9,1},{22,34,46,58,70,82,94,106,118,130}),""),"")</f>
        <v/>
      </c>
      <c r="V495" s="132" t="str">
        <f>_xlfn.IFNA(IF($D495=1,LOOKUP($F495,{0.1,0.2,0.3,0.4,0.5,0.6,0.7,0.8,0.9,1},{23,35,47,59,71,83,95,107,119,131}),""),"")</f>
        <v/>
      </c>
      <c r="W495" s="132" t="str">
        <f>_xlfn.IFNA(IF($D495=2,LOOKUP($F495,{0.1,0.2,0.3,0.4,0.5,0.6,0.7,0.8,0.9,1},{24,36,48,60,72,84,96,108,120,132}),""),"")</f>
        <v/>
      </c>
      <c r="X495" s="132" t="str">
        <f>_xlfn.IFNA(IF($D495=3,LOOKUP($F495,{0.1,0.2,0.3,0.4,0.5,0.6,0.7,0.8,0.9,1},{25,37,49,61,73,85,97,109,121,133}),""),"")</f>
        <v/>
      </c>
      <c r="Y495" s="132" t="str">
        <f>_xlfn.IFNA(IF($D495=4,LOOKUP($F495,{0.1,0.2,0.3,0.4,0.5,0.6,0.7,0.8,0.9,1},{26,38,50,62,74,86,98,110,122,134}),""),"")</f>
        <v/>
      </c>
      <c r="Z495" s="132" t="str">
        <f>_xlfn.IFNA(IF($D495=5,LOOKUP($F495,{0.1,0.2,0.3,0.4,0.5,0.6,0.7,0.8,0.9,1},{27,39,51,63,75,87,99,111,123,135}),""),"")</f>
        <v/>
      </c>
      <c r="AA495" s="132">
        <f t="shared" si="67"/>
        <v>0</v>
      </c>
      <c r="AB495" s="132" t="str">
        <f t="shared" si="68"/>
        <v>00</v>
      </c>
      <c r="AC495" s="82" t="e">
        <f>VLOOKUP(AB495,'AMI Ref'!T:U,2,FALSE)</f>
        <v>#N/A</v>
      </c>
      <c r="AD495" s="124"/>
      <c r="AE495" s="81" t="str">
        <f>_xlfn.IFNA(IF($D495=0,IF($J495="Not Paid by Tenant",0,INDEX('AMI Ref'!$K$5:$N$5,MATCH($J495,{"Oil","Gas","Electric - Other","ELECTRIC - HEAT PUMP"},0))),0),"")</f>
        <v/>
      </c>
      <c r="AF495" s="81">
        <f>_xlfn.IFNA(IF($D495=1,IF($J495="Not Paid by Tenant",0,INDEX('AMI Ref'!$K$6:$N$6,MATCH($J495,{"Oil","Gas","Electric - Other","ELECTRIC - HEAT PUMP"},0))),0),"")</f>
        <v>0</v>
      </c>
      <c r="AG495" s="81">
        <f>_xlfn.IFNA(IF($D495=2,IF($J495="Not Paid by Tenant",0,INDEX('AMI Ref'!$K$7:$N$7,MATCH($J495,{"Oil","Gas","Electric - Other","ELECTRIC - HEAT PUMP"},0))),0),"")</f>
        <v>0</v>
      </c>
      <c r="AH495" s="81">
        <f>_xlfn.IFNA(IF($D495=3,IF($J495="Not Paid by Tenant",0,INDEX('AMI Ref'!$K$8:$N$8,MATCH($J495,{"Oil","Gas","Electric - Other","ELECTRIC - HEAT PUMP"},0))),0),"")</f>
        <v>0</v>
      </c>
      <c r="AI495" s="81">
        <f>_xlfn.IFNA(IF($D495=4,IF($J495="Not Paid by Tenant",0,INDEX('AMI Ref'!$K$9:$N$9,MATCH($J495,{"Oil","Gas","Electric - Other","ELECTRIC - HEAT PUMP"},0))),0),"")</f>
        <v>0</v>
      </c>
      <c r="AJ495" s="81">
        <f>_xlfn.IFNA(IF($D495=5,IF($J495="Not Paid by Tenant",0,INDEX('AMI Ref'!$K$10:$N$10,MATCH($J495,{"Oil","Gas","Electric - Other","ELECTRIC - HEAT PUMP"},0))),0),"")</f>
        <v>0</v>
      </c>
      <c r="AK495" s="128"/>
      <c r="AL495" s="81" t="str">
        <f>_xlfn.IFNA(IF($D495=0,IF($K495="Not Paid by Tenant",0,INDEX('AMI Ref'!$O$5:$R$5,MATCH($K495,{"Oil","Gas","Electric - Other","Electric ccASHP - split"},0))),0),"")</f>
        <v/>
      </c>
      <c r="AM495" s="81">
        <f>_xlfn.IFNA(IF($D495=1,IF($K495="Not Paid by Tenant",0,INDEX('AMI Ref'!$O$6:$R$6,MATCH($K495,{"Oil","Gas","Electric - Other","Electric ccASHP - split"},0))),0),"")</f>
        <v>0</v>
      </c>
      <c r="AN495" s="81">
        <f>_xlfn.IFNA(IF($D495=2,IF($K495="Not Paid by Tenant",0,INDEX('AMI Ref'!$O$7:$R$7,MATCH($K495,{"Oil","Gas","Electric - Other","Electric ccASHP - split"},0))),0),"")</f>
        <v>0</v>
      </c>
      <c r="AO495" s="81">
        <f>_xlfn.IFNA(IF($D495=3,IF($K495="Not Paid by Tenant",0,INDEX('AMI Ref'!$O$8:$R$8,MATCH($K495,{"Oil","Gas","Electric - Other","Electric ccASHP - split"},0))),0),"")</f>
        <v>0</v>
      </c>
      <c r="AP495" s="81">
        <f>_xlfn.IFNA(IF($D495=4,IF($K495="Not Paid by Tenant",0,INDEX('AMI Ref'!$O$9:$R$9,MATCH($K495,{"Oil","Gas","Electric - Other","Electric ccASHP - split"},0))),0),"")</f>
        <v>0</v>
      </c>
      <c r="AQ495" s="81">
        <f>_xlfn.IFNA(IF($D495=5,IF($K495="Not Paid by Tenant",0,INDEX('AMI Ref'!$O$10:$R$10,MATCH($K495,{"Oil","Gas","Electric - Other","Electric ccASHP - split"},0))),0),"")</f>
        <v>0</v>
      </c>
      <c r="AR495" s="124">
        <f t="shared" si="69"/>
        <v>0</v>
      </c>
      <c r="AS495" s="123" t="e">
        <f t="shared" si="70"/>
        <v>#N/A</v>
      </c>
    </row>
    <row r="496" spans="1:45" ht="12.95" customHeight="1" x14ac:dyDescent="0.2">
      <c r="A496" s="130">
        <v>494</v>
      </c>
      <c r="B496" s="177">
        <f>IF(OR(COUNTIF($B$2:$B495,Input!$F512)&lt;1,COUNTIF($O$2:$O495,Input!$C512)&lt;1),Input!F512,0)</f>
        <v>0</v>
      </c>
      <c r="C496" s="177">
        <f>IF(OR(COUNTIF($B$2:$B495,Input!$F512)&lt;1,COUNTIF($O$2:$O495,Input!$C512)&lt;1),Input!G512,0)</f>
        <v>0</v>
      </c>
      <c r="D496" s="177">
        <f>IF(OR(COUNTIF($B$2:$B495,Input!$F512)&lt;1,COUNTIF($O$2:$O495,Input!$C512)&lt;1),Input!H512,0)</f>
        <v>0</v>
      </c>
      <c r="E496" s="177">
        <f>IF(OR(COUNTIF($B$2:$B495,Input!$F512)&lt;1,COUNTIF($O$2:$O495,Input!$C512)&lt;1),Input!I512,0)</f>
        <v>0</v>
      </c>
      <c r="F496" s="177">
        <f>IF(OR(COUNTIF($B$2:$B495,Input!$F512)&lt;1,COUNTIF($O$2:$O495,Input!$C512)&lt;1),Input!J512,0)</f>
        <v>0</v>
      </c>
      <c r="G496" s="177">
        <f>IF(OR(COUNTIF($B$2:$B495,Input!$F512)&lt;1,COUNTIF($O$2:$O495,Input!$C512)&lt;1),Input!K512,0)</f>
        <v>0</v>
      </c>
      <c r="H496" s="177">
        <f>IF(OR(COUNTIF($B$2:$B495,Input!$F512)&lt;1,COUNTIF($O$2:$O495,Input!$C512)&lt;1),Input!L512,0)</f>
        <v>0</v>
      </c>
      <c r="I496" s="177">
        <f>IF(OR(COUNTIF($B$2:$B495,Input!$F512)&lt;1,COUNTIF($O$2:$O495,Input!$C512)&lt;1),Input!M512,0)</f>
        <v>0</v>
      </c>
      <c r="J496" s="177">
        <f>IF(OR(COUNTIF($B$2:$B495,Input!$F512)&lt;1,COUNTIF($O$2:$O495,Input!$C512)&lt;1),Input!N512,0)</f>
        <v>0</v>
      </c>
      <c r="K496" s="177">
        <f>IF(OR(COUNTIF($B$2:$B495,Input!$F512)&lt;1,COUNTIF($O$2:$O495,Input!$C512)&lt;1),Input!O512,0)</f>
        <v>0</v>
      </c>
      <c r="L496" s="177">
        <f>IF(OR(COUNTIF($B$2:$B495,Input!$F512)&lt;1,COUNTIF($O$2:$O495,Input!$C512)&lt;1),Input!P512,0)</f>
        <v>0</v>
      </c>
      <c r="M496" s="129" t="str">
        <f t="shared" si="66"/>
        <v/>
      </c>
      <c r="N496" s="161">
        <f t="shared" si="64"/>
        <v>0</v>
      </c>
      <c r="O496" s="168">
        <f>Input!C512</f>
        <v>0</v>
      </c>
      <c r="P496" s="168"/>
      <c r="R496" s="131">
        <f t="shared" si="65"/>
        <v>0</v>
      </c>
      <c r="S496" s="133" t="str">
        <f t="shared" si="63"/>
        <v xml:space="preserve"> </v>
      </c>
      <c r="T496" s="133"/>
      <c r="U496" s="132" t="str">
        <f>_xlfn.IFNA(IF($D496=0,LOOKUP($F496,{0.1,0.2,0.3,0.4,0.5,0.6,0.7,0.8,0.9,1},{22,34,46,58,70,82,94,106,118,130}),""),"")</f>
        <v/>
      </c>
      <c r="V496" s="132" t="str">
        <f>_xlfn.IFNA(IF($D496=1,LOOKUP($F496,{0.1,0.2,0.3,0.4,0.5,0.6,0.7,0.8,0.9,1},{23,35,47,59,71,83,95,107,119,131}),""),"")</f>
        <v/>
      </c>
      <c r="W496" s="132" t="str">
        <f>_xlfn.IFNA(IF($D496=2,LOOKUP($F496,{0.1,0.2,0.3,0.4,0.5,0.6,0.7,0.8,0.9,1},{24,36,48,60,72,84,96,108,120,132}),""),"")</f>
        <v/>
      </c>
      <c r="X496" s="132" t="str">
        <f>_xlfn.IFNA(IF($D496=3,LOOKUP($F496,{0.1,0.2,0.3,0.4,0.5,0.6,0.7,0.8,0.9,1},{25,37,49,61,73,85,97,109,121,133}),""),"")</f>
        <v/>
      </c>
      <c r="Y496" s="132" t="str">
        <f>_xlfn.IFNA(IF($D496=4,LOOKUP($F496,{0.1,0.2,0.3,0.4,0.5,0.6,0.7,0.8,0.9,1},{26,38,50,62,74,86,98,110,122,134}),""),"")</f>
        <v/>
      </c>
      <c r="Z496" s="132" t="str">
        <f>_xlfn.IFNA(IF($D496=5,LOOKUP($F496,{0.1,0.2,0.3,0.4,0.5,0.6,0.7,0.8,0.9,1},{27,39,51,63,75,87,99,111,123,135}),""),"")</f>
        <v/>
      </c>
      <c r="AA496" s="132">
        <f t="shared" si="67"/>
        <v>0</v>
      </c>
      <c r="AB496" s="132" t="str">
        <f t="shared" si="68"/>
        <v>00</v>
      </c>
      <c r="AC496" s="82" t="e">
        <f>VLOOKUP(AB496,'AMI Ref'!T:U,2,FALSE)</f>
        <v>#N/A</v>
      </c>
      <c r="AD496" s="124"/>
      <c r="AE496" s="81" t="str">
        <f>_xlfn.IFNA(IF($D496=0,IF($J496="Not Paid by Tenant",0,INDEX('AMI Ref'!$K$5:$N$5,MATCH($J496,{"Oil","Gas","Electric - Other","ELECTRIC - HEAT PUMP"},0))),0),"")</f>
        <v/>
      </c>
      <c r="AF496" s="81">
        <f>_xlfn.IFNA(IF($D496=1,IF($J496="Not Paid by Tenant",0,INDEX('AMI Ref'!$K$6:$N$6,MATCH($J496,{"Oil","Gas","Electric - Other","ELECTRIC - HEAT PUMP"},0))),0),"")</f>
        <v>0</v>
      </c>
      <c r="AG496" s="81">
        <f>_xlfn.IFNA(IF($D496=2,IF($J496="Not Paid by Tenant",0,INDEX('AMI Ref'!$K$7:$N$7,MATCH($J496,{"Oil","Gas","Electric - Other","ELECTRIC - HEAT PUMP"},0))),0),"")</f>
        <v>0</v>
      </c>
      <c r="AH496" s="81">
        <f>_xlfn.IFNA(IF($D496=3,IF($J496="Not Paid by Tenant",0,INDEX('AMI Ref'!$K$8:$N$8,MATCH($J496,{"Oil","Gas","Electric - Other","ELECTRIC - HEAT PUMP"},0))),0),"")</f>
        <v>0</v>
      </c>
      <c r="AI496" s="81">
        <f>_xlfn.IFNA(IF($D496=4,IF($J496="Not Paid by Tenant",0,INDEX('AMI Ref'!$K$9:$N$9,MATCH($J496,{"Oil","Gas","Electric - Other","ELECTRIC - HEAT PUMP"},0))),0),"")</f>
        <v>0</v>
      </c>
      <c r="AJ496" s="81">
        <f>_xlfn.IFNA(IF($D496=5,IF($J496="Not Paid by Tenant",0,INDEX('AMI Ref'!$K$10:$N$10,MATCH($J496,{"Oil","Gas","Electric - Other","ELECTRIC - HEAT PUMP"},0))),0),"")</f>
        <v>0</v>
      </c>
      <c r="AK496" s="128"/>
      <c r="AL496" s="81" t="str">
        <f>_xlfn.IFNA(IF($D496=0,IF($K496="Not Paid by Tenant",0,INDEX('AMI Ref'!$O$5:$R$5,MATCH($K496,{"Oil","Gas","Electric - Other","Electric ccASHP - split"},0))),0),"")</f>
        <v/>
      </c>
      <c r="AM496" s="81">
        <f>_xlfn.IFNA(IF($D496=1,IF($K496="Not Paid by Tenant",0,INDEX('AMI Ref'!$O$6:$R$6,MATCH($K496,{"Oil","Gas","Electric - Other","Electric ccASHP - split"},0))),0),"")</f>
        <v>0</v>
      </c>
      <c r="AN496" s="81">
        <f>_xlfn.IFNA(IF($D496=2,IF($K496="Not Paid by Tenant",0,INDEX('AMI Ref'!$O$7:$R$7,MATCH($K496,{"Oil","Gas","Electric - Other","Electric ccASHP - split"},0))),0),"")</f>
        <v>0</v>
      </c>
      <c r="AO496" s="81">
        <f>_xlfn.IFNA(IF($D496=3,IF($K496="Not Paid by Tenant",0,INDEX('AMI Ref'!$O$8:$R$8,MATCH($K496,{"Oil","Gas","Electric - Other","Electric ccASHP - split"},0))),0),"")</f>
        <v>0</v>
      </c>
      <c r="AP496" s="81">
        <f>_xlfn.IFNA(IF($D496=4,IF($K496="Not Paid by Tenant",0,INDEX('AMI Ref'!$O$9:$R$9,MATCH($K496,{"Oil","Gas","Electric - Other","Electric ccASHP - split"},0))),0),"")</f>
        <v>0</v>
      </c>
      <c r="AQ496" s="81">
        <f>_xlfn.IFNA(IF($D496=5,IF($K496="Not Paid by Tenant",0,INDEX('AMI Ref'!$O$10:$R$10,MATCH($K496,{"Oil","Gas","Electric - Other","Electric ccASHP - split"},0))),0),"")</f>
        <v>0</v>
      </c>
      <c r="AR496" s="124">
        <f t="shared" si="69"/>
        <v>0</v>
      </c>
      <c r="AS496" s="123" t="e">
        <f t="shared" si="70"/>
        <v>#N/A</v>
      </c>
    </row>
    <row r="497" spans="1:45" ht="12.95" customHeight="1" x14ac:dyDescent="0.2">
      <c r="A497" s="130">
        <v>495</v>
      </c>
      <c r="B497" s="177">
        <f>IF(OR(COUNTIF($B$2:$B496,Input!$F513)&lt;1,COUNTIF($O$2:$O496,Input!$C513)&lt;1),Input!F513,0)</f>
        <v>0</v>
      </c>
      <c r="C497" s="177">
        <f>IF(OR(COUNTIF($B$2:$B496,Input!$F513)&lt;1,COUNTIF($O$2:$O496,Input!$C513)&lt;1),Input!G513,0)</f>
        <v>0</v>
      </c>
      <c r="D497" s="177">
        <f>IF(OR(COUNTIF($B$2:$B496,Input!$F513)&lt;1,COUNTIF($O$2:$O496,Input!$C513)&lt;1),Input!H513,0)</f>
        <v>0</v>
      </c>
      <c r="E497" s="177">
        <f>IF(OR(COUNTIF($B$2:$B496,Input!$F513)&lt;1,COUNTIF($O$2:$O496,Input!$C513)&lt;1),Input!I513,0)</f>
        <v>0</v>
      </c>
      <c r="F497" s="177">
        <f>IF(OR(COUNTIF($B$2:$B496,Input!$F513)&lt;1,COUNTIF($O$2:$O496,Input!$C513)&lt;1),Input!J513,0)</f>
        <v>0</v>
      </c>
      <c r="G497" s="177">
        <f>IF(OR(COUNTIF($B$2:$B496,Input!$F513)&lt;1,COUNTIF($O$2:$O496,Input!$C513)&lt;1),Input!K513,0)</f>
        <v>0</v>
      </c>
      <c r="H497" s="177">
        <f>IF(OR(COUNTIF($B$2:$B496,Input!$F513)&lt;1,COUNTIF($O$2:$O496,Input!$C513)&lt;1),Input!L513,0)</f>
        <v>0</v>
      </c>
      <c r="I497" s="177">
        <f>IF(OR(COUNTIF($B$2:$B496,Input!$F513)&lt;1,COUNTIF($O$2:$O496,Input!$C513)&lt;1),Input!M513,0)</f>
        <v>0</v>
      </c>
      <c r="J497" s="177">
        <f>IF(OR(COUNTIF($B$2:$B496,Input!$F513)&lt;1,COUNTIF($O$2:$O496,Input!$C513)&lt;1),Input!N513,0)</f>
        <v>0</v>
      </c>
      <c r="K497" s="177">
        <f>IF(OR(COUNTIF($B$2:$B496,Input!$F513)&lt;1,COUNTIF($O$2:$O496,Input!$C513)&lt;1),Input!O513,0)</f>
        <v>0</v>
      </c>
      <c r="L497" s="177">
        <f>IF(OR(COUNTIF($B$2:$B496,Input!$F513)&lt;1,COUNTIF($O$2:$O496,Input!$C513)&lt;1),Input!P513,0)</f>
        <v>0</v>
      </c>
      <c r="M497" s="129" t="str">
        <f t="shared" si="66"/>
        <v/>
      </c>
      <c r="N497" s="161">
        <f t="shared" si="64"/>
        <v>0</v>
      </c>
      <c r="O497" s="168">
        <f>Input!C513</f>
        <v>0</v>
      </c>
      <c r="P497" s="168"/>
      <c r="R497" s="131">
        <f t="shared" si="65"/>
        <v>0</v>
      </c>
      <c r="S497" s="133" t="str">
        <f t="shared" si="63"/>
        <v xml:space="preserve"> </v>
      </c>
      <c r="T497" s="133"/>
      <c r="U497" s="132" t="str">
        <f>_xlfn.IFNA(IF($D497=0,LOOKUP($F497,{0.1,0.2,0.3,0.4,0.5,0.6,0.7,0.8,0.9,1},{22,34,46,58,70,82,94,106,118,130}),""),"")</f>
        <v/>
      </c>
      <c r="V497" s="132" t="str">
        <f>_xlfn.IFNA(IF($D497=1,LOOKUP($F497,{0.1,0.2,0.3,0.4,0.5,0.6,0.7,0.8,0.9,1},{23,35,47,59,71,83,95,107,119,131}),""),"")</f>
        <v/>
      </c>
      <c r="W497" s="132" t="str">
        <f>_xlfn.IFNA(IF($D497=2,LOOKUP($F497,{0.1,0.2,0.3,0.4,0.5,0.6,0.7,0.8,0.9,1},{24,36,48,60,72,84,96,108,120,132}),""),"")</f>
        <v/>
      </c>
      <c r="X497" s="132" t="str">
        <f>_xlfn.IFNA(IF($D497=3,LOOKUP($F497,{0.1,0.2,0.3,0.4,0.5,0.6,0.7,0.8,0.9,1},{25,37,49,61,73,85,97,109,121,133}),""),"")</f>
        <v/>
      </c>
      <c r="Y497" s="132" t="str">
        <f>_xlfn.IFNA(IF($D497=4,LOOKUP($F497,{0.1,0.2,0.3,0.4,0.5,0.6,0.7,0.8,0.9,1},{26,38,50,62,74,86,98,110,122,134}),""),"")</f>
        <v/>
      </c>
      <c r="Z497" s="132" t="str">
        <f>_xlfn.IFNA(IF($D497=5,LOOKUP($F497,{0.1,0.2,0.3,0.4,0.5,0.6,0.7,0.8,0.9,1},{27,39,51,63,75,87,99,111,123,135}),""),"")</f>
        <v/>
      </c>
      <c r="AA497" s="132">
        <f t="shared" si="67"/>
        <v>0</v>
      </c>
      <c r="AB497" s="132" t="str">
        <f t="shared" si="68"/>
        <v>00</v>
      </c>
      <c r="AC497" s="82" t="e">
        <f>VLOOKUP(AB497,'AMI Ref'!T:U,2,FALSE)</f>
        <v>#N/A</v>
      </c>
      <c r="AD497" s="124"/>
      <c r="AE497" s="81" t="str">
        <f>_xlfn.IFNA(IF($D497=0,IF($J497="Not Paid by Tenant",0,INDEX('AMI Ref'!$K$5:$N$5,MATCH($J497,{"Oil","Gas","Electric - Other","ELECTRIC - HEAT PUMP"},0))),0),"")</f>
        <v/>
      </c>
      <c r="AF497" s="81">
        <f>_xlfn.IFNA(IF($D497=1,IF($J497="Not Paid by Tenant",0,INDEX('AMI Ref'!$K$6:$N$6,MATCH($J497,{"Oil","Gas","Electric - Other","ELECTRIC - HEAT PUMP"},0))),0),"")</f>
        <v>0</v>
      </c>
      <c r="AG497" s="81">
        <f>_xlfn.IFNA(IF($D497=2,IF($J497="Not Paid by Tenant",0,INDEX('AMI Ref'!$K$7:$N$7,MATCH($J497,{"Oil","Gas","Electric - Other","ELECTRIC - HEAT PUMP"},0))),0),"")</f>
        <v>0</v>
      </c>
      <c r="AH497" s="81">
        <f>_xlfn.IFNA(IF($D497=3,IF($J497="Not Paid by Tenant",0,INDEX('AMI Ref'!$K$8:$N$8,MATCH($J497,{"Oil","Gas","Electric - Other","ELECTRIC - HEAT PUMP"},0))),0),"")</f>
        <v>0</v>
      </c>
      <c r="AI497" s="81">
        <f>_xlfn.IFNA(IF($D497=4,IF($J497="Not Paid by Tenant",0,INDEX('AMI Ref'!$K$9:$N$9,MATCH($J497,{"Oil","Gas","Electric - Other","ELECTRIC - HEAT PUMP"},0))),0),"")</f>
        <v>0</v>
      </c>
      <c r="AJ497" s="81">
        <f>_xlfn.IFNA(IF($D497=5,IF($J497="Not Paid by Tenant",0,INDEX('AMI Ref'!$K$10:$N$10,MATCH($J497,{"Oil","Gas","Electric - Other","ELECTRIC - HEAT PUMP"},0))),0),"")</f>
        <v>0</v>
      </c>
      <c r="AK497" s="128"/>
      <c r="AL497" s="81" t="str">
        <f>_xlfn.IFNA(IF($D497=0,IF($K497="Not Paid by Tenant",0,INDEX('AMI Ref'!$O$5:$R$5,MATCH($K497,{"Oil","Gas","Electric - Other","Electric ccASHP - split"},0))),0),"")</f>
        <v/>
      </c>
      <c r="AM497" s="81">
        <f>_xlfn.IFNA(IF($D497=1,IF($K497="Not Paid by Tenant",0,INDEX('AMI Ref'!$O$6:$R$6,MATCH($K497,{"Oil","Gas","Electric - Other","Electric ccASHP - split"},0))),0),"")</f>
        <v>0</v>
      </c>
      <c r="AN497" s="81">
        <f>_xlfn.IFNA(IF($D497=2,IF($K497="Not Paid by Tenant",0,INDEX('AMI Ref'!$O$7:$R$7,MATCH($K497,{"Oil","Gas","Electric - Other","Electric ccASHP - split"},0))),0),"")</f>
        <v>0</v>
      </c>
      <c r="AO497" s="81">
        <f>_xlfn.IFNA(IF($D497=3,IF($K497="Not Paid by Tenant",0,INDEX('AMI Ref'!$O$8:$R$8,MATCH($K497,{"Oil","Gas","Electric - Other","Electric ccASHP - split"},0))),0),"")</f>
        <v>0</v>
      </c>
      <c r="AP497" s="81">
        <f>_xlfn.IFNA(IF($D497=4,IF($K497="Not Paid by Tenant",0,INDEX('AMI Ref'!$O$9:$R$9,MATCH($K497,{"Oil","Gas","Electric - Other","Electric ccASHP - split"},0))),0),"")</f>
        <v>0</v>
      </c>
      <c r="AQ497" s="81">
        <f>_xlfn.IFNA(IF($D497=5,IF($K497="Not Paid by Tenant",0,INDEX('AMI Ref'!$O$10:$R$10,MATCH($K497,{"Oil","Gas","Electric - Other","Electric ccASHP - split"},0))),0),"")</f>
        <v>0</v>
      </c>
      <c r="AR497" s="124">
        <f t="shared" si="69"/>
        <v>0</v>
      </c>
      <c r="AS497" s="123" t="e">
        <f t="shared" si="70"/>
        <v>#N/A</v>
      </c>
    </row>
    <row r="498" spans="1:45" ht="12.95" customHeight="1" x14ac:dyDescent="0.2">
      <c r="A498" s="130">
        <v>496</v>
      </c>
      <c r="B498" s="177">
        <f>IF(OR(COUNTIF($B$2:$B497,Input!$F514)&lt;1,COUNTIF($O$2:$O497,Input!$C514)&lt;1),Input!F514,0)</f>
        <v>0</v>
      </c>
      <c r="C498" s="177">
        <f>IF(OR(COUNTIF($B$2:$B497,Input!$F514)&lt;1,COUNTIF($O$2:$O497,Input!$C514)&lt;1),Input!G514,0)</f>
        <v>0</v>
      </c>
      <c r="D498" s="177">
        <f>IF(OR(COUNTIF($B$2:$B497,Input!$F514)&lt;1,COUNTIF($O$2:$O497,Input!$C514)&lt;1),Input!H514,0)</f>
        <v>0</v>
      </c>
      <c r="E498" s="177">
        <f>IF(OR(COUNTIF($B$2:$B497,Input!$F514)&lt;1,COUNTIF($O$2:$O497,Input!$C514)&lt;1),Input!I514,0)</f>
        <v>0</v>
      </c>
      <c r="F498" s="177">
        <f>IF(OR(COUNTIF($B$2:$B497,Input!$F514)&lt;1,COUNTIF($O$2:$O497,Input!$C514)&lt;1),Input!J514,0)</f>
        <v>0</v>
      </c>
      <c r="G498" s="177">
        <f>IF(OR(COUNTIF($B$2:$B497,Input!$F514)&lt;1,COUNTIF($O$2:$O497,Input!$C514)&lt;1),Input!K514,0)</f>
        <v>0</v>
      </c>
      <c r="H498" s="177">
        <f>IF(OR(COUNTIF($B$2:$B497,Input!$F514)&lt;1,COUNTIF($O$2:$O497,Input!$C514)&lt;1),Input!L514,0)</f>
        <v>0</v>
      </c>
      <c r="I498" s="177">
        <f>IF(OR(COUNTIF($B$2:$B497,Input!$F514)&lt;1,COUNTIF($O$2:$O497,Input!$C514)&lt;1),Input!M514,0)</f>
        <v>0</v>
      </c>
      <c r="J498" s="177">
        <f>IF(OR(COUNTIF($B$2:$B497,Input!$F514)&lt;1,COUNTIF($O$2:$O497,Input!$C514)&lt;1),Input!N514,0)</f>
        <v>0</v>
      </c>
      <c r="K498" s="177">
        <f>IF(OR(COUNTIF($B$2:$B497,Input!$F514)&lt;1,COUNTIF($O$2:$O497,Input!$C514)&lt;1),Input!O514,0)</f>
        <v>0</v>
      </c>
      <c r="L498" s="177">
        <f>IF(OR(COUNTIF($B$2:$B497,Input!$F514)&lt;1,COUNTIF($O$2:$O497,Input!$C514)&lt;1),Input!P514,0)</f>
        <v>0</v>
      </c>
      <c r="M498" s="129" t="str">
        <f t="shared" si="66"/>
        <v/>
      </c>
      <c r="N498" s="161">
        <f t="shared" si="64"/>
        <v>0</v>
      </c>
      <c r="O498" s="168">
        <f>Input!C514</f>
        <v>0</v>
      </c>
      <c r="P498" s="168"/>
      <c r="R498" s="131">
        <f t="shared" si="65"/>
        <v>0</v>
      </c>
      <c r="S498" s="133" t="str">
        <f t="shared" si="63"/>
        <v xml:space="preserve"> </v>
      </c>
      <c r="T498" s="133"/>
      <c r="U498" s="132" t="str">
        <f>_xlfn.IFNA(IF($D498=0,LOOKUP($F498,{0.1,0.2,0.3,0.4,0.5,0.6,0.7,0.8,0.9,1},{22,34,46,58,70,82,94,106,118,130}),""),"")</f>
        <v/>
      </c>
      <c r="V498" s="132" t="str">
        <f>_xlfn.IFNA(IF($D498=1,LOOKUP($F498,{0.1,0.2,0.3,0.4,0.5,0.6,0.7,0.8,0.9,1},{23,35,47,59,71,83,95,107,119,131}),""),"")</f>
        <v/>
      </c>
      <c r="W498" s="132" t="str">
        <f>_xlfn.IFNA(IF($D498=2,LOOKUP($F498,{0.1,0.2,0.3,0.4,0.5,0.6,0.7,0.8,0.9,1},{24,36,48,60,72,84,96,108,120,132}),""),"")</f>
        <v/>
      </c>
      <c r="X498" s="132" t="str">
        <f>_xlfn.IFNA(IF($D498=3,LOOKUP($F498,{0.1,0.2,0.3,0.4,0.5,0.6,0.7,0.8,0.9,1},{25,37,49,61,73,85,97,109,121,133}),""),"")</f>
        <v/>
      </c>
      <c r="Y498" s="132" t="str">
        <f>_xlfn.IFNA(IF($D498=4,LOOKUP($F498,{0.1,0.2,0.3,0.4,0.5,0.6,0.7,0.8,0.9,1},{26,38,50,62,74,86,98,110,122,134}),""),"")</f>
        <v/>
      </c>
      <c r="Z498" s="132" t="str">
        <f>_xlfn.IFNA(IF($D498=5,LOOKUP($F498,{0.1,0.2,0.3,0.4,0.5,0.6,0.7,0.8,0.9,1},{27,39,51,63,75,87,99,111,123,135}),""),"")</f>
        <v/>
      </c>
      <c r="AA498" s="132">
        <f t="shared" si="67"/>
        <v>0</v>
      </c>
      <c r="AB498" s="132" t="str">
        <f t="shared" si="68"/>
        <v>00</v>
      </c>
      <c r="AC498" s="82" t="e">
        <f>VLOOKUP(AB498,'AMI Ref'!T:U,2,FALSE)</f>
        <v>#N/A</v>
      </c>
      <c r="AD498" s="124"/>
      <c r="AE498" s="81" t="str">
        <f>_xlfn.IFNA(IF($D498=0,IF($J498="Not Paid by Tenant",0,INDEX('AMI Ref'!$K$5:$N$5,MATCH($J498,{"Oil","Gas","Electric - Other","ELECTRIC - HEAT PUMP"},0))),0),"")</f>
        <v/>
      </c>
      <c r="AF498" s="81">
        <f>_xlfn.IFNA(IF($D498=1,IF($J498="Not Paid by Tenant",0,INDEX('AMI Ref'!$K$6:$N$6,MATCH($J498,{"Oil","Gas","Electric - Other","ELECTRIC - HEAT PUMP"},0))),0),"")</f>
        <v>0</v>
      </c>
      <c r="AG498" s="81">
        <f>_xlfn.IFNA(IF($D498=2,IF($J498="Not Paid by Tenant",0,INDEX('AMI Ref'!$K$7:$N$7,MATCH($J498,{"Oil","Gas","Electric - Other","ELECTRIC - HEAT PUMP"},0))),0),"")</f>
        <v>0</v>
      </c>
      <c r="AH498" s="81">
        <f>_xlfn.IFNA(IF($D498=3,IF($J498="Not Paid by Tenant",0,INDEX('AMI Ref'!$K$8:$N$8,MATCH($J498,{"Oil","Gas","Electric - Other","ELECTRIC - HEAT PUMP"},0))),0),"")</f>
        <v>0</v>
      </c>
      <c r="AI498" s="81">
        <f>_xlfn.IFNA(IF($D498=4,IF($J498="Not Paid by Tenant",0,INDEX('AMI Ref'!$K$9:$N$9,MATCH($J498,{"Oil","Gas","Electric - Other","ELECTRIC - HEAT PUMP"},0))),0),"")</f>
        <v>0</v>
      </c>
      <c r="AJ498" s="81">
        <f>_xlfn.IFNA(IF($D498=5,IF($J498="Not Paid by Tenant",0,INDEX('AMI Ref'!$K$10:$N$10,MATCH($J498,{"Oil","Gas","Electric - Other","ELECTRIC - HEAT PUMP"},0))),0),"")</f>
        <v>0</v>
      </c>
      <c r="AK498" s="128"/>
      <c r="AL498" s="81" t="str">
        <f>_xlfn.IFNA(IF($D498=0,IF($K498="Not Paid by Tenant",0,INDEX('AMI Ref'!$O$5:$R$5,MATCH($K498,{"Oil","Gas","Electric - Other","Electric ccASHP - split"},0))),0),"")</f>
        <v/>
      </c>
      <c r="AM498" s="81">
        <f>_xlfn.IFNA(IF($D498=1,IF($K498="Not Paid by Tenant",0,INDEX('AMI Ref'!$O$6:$R$6,MATCH($K498,{"Oil","Gas","Electric - Other","Electric ccASHP - split"},0))),0),"")</f>
        <v>0</v>
      </c>
      <c r="AN498" s="81">
        <f>_xlfn.IFNA(IF($D498=2,IF($K498="Not Paid by Tenant",0,INDEX('AMI Ref'!$O$7:$R$7,MATCH($K498,{"Oil","Gas","Electric - Other","Electric ccASHP - split"},0))),0),"")</f>
        <v>0</v>
      </c>
      <c r="AO498" s="81">
        <f>_xlfn.IFNA(IF($D498=3,IF($K498="Not Paid by Tenant",0,INDEX('AMI Ref'!$O$8:$R$8,MATCH($K498,{"Oil","Gas","Electric - Other","Electric ccASHP - split"},0))),0),"")</f>
        <v>0</v>
      </c>
      <c r="AP498" s="81">
        <f>_xlfn.IFNA(IF($D498=4,IF($K498="Not Paid by Tenant",0,INDEX('AMI Ref'!$O$9:$R$9,MATCH($K498,{"Oil","Gas","Electric - Other","Electric ccASHP - split"},0))),0),"")</f>
        <v>0</v>
      </c>
      <c r="AQ498" s="81">
        <f>_xlfn.IFNA(IF($D498=5,IF($K498="Not Paid by Tenant",0,INDEX('AMI Ref'!$O$10:$R$10,MATCH($K498,{"Oil","Gas","Electric - Other","Electric ccASHP - split"},0))),0),"")</f>
        <v>0</v>
      </c>
      <c r="AR498" s="124">
        <f t="shared" si="69"/>
        <v>0</v>
      </c>
      <c r="AS498" s="123" t="e">
        <f t="shared" si="70"/>
        <v>#N/A</v>
      </c>
    </row>
    <row r="499" spans="1:45" ht="12.95" customHeight="1" x14ac:dyDescent="0.2">
      <c r="A499" s="130">
        <v>497</v>
      </c>
      <c r="B499" s="177">
        <f>IF(OR(COUNTIF($B$2:$B498,Input!$F515)&lt;1,COUNTIF($O$2:$O498,Input!$C515)&lt;1),Input!F515,0)</f>
        <v>0</v>
      </c>
      <c r="C499" s="177">
        <f>IF(OR(COUNTIF($B$2:$B498,Input!$F515)&lt;1,COUNTIF($O$2:$O498,Input!$C515)&lt;1),Input!G515,0)</f>
        <v>0</v>
      </c>
      <c r="D499" s="177">
        <f>IF(OR(COUNTIF($B$2:$B498,Input!$F515)&lt;1,COUNTIF($O$2:$O498,Input!$C515)&lt;1),Input!H515,0)</f>
        <v>0</v>
      </c>
      <c r="E499" s="177">
        <f>IF(OR(COUNTIF($B$2:$B498,Input!$F515)&lt;1,COUNTIF($O$2:$O498,Input!$C515)&lt;1),Input!I515,0)</f>
        <v>0</v>
      </c>
      <c r="F499" s="177">
        <f>IF(OR(COUNTIF($B$2:$B498,Input!$F515)&lt;1,COUNTIF($O$2:$O498,Input!$C515)&lt;1),Input!J515,0)</f>
        <v>0</v>
      </c>
      <c r="G499" s="177">
        <f>IF(OR(COUNTIF($B$2:$B498,Input!$F515)&lt;1,COUNTIF($O$2:$O498,Input!$C515)&lt;1),Input!K515,0)</f>
        <v>0</v>
      </c>
      <c r="H499" s="177">
        <f>IF(OR(COUNTIF($B$2:$B498,Input!$F515)&lt;1,COUNTIF($O$2:$O498,Input!$C515)&lt;1),Input!L515,0)</f>
        <v>0</v>
      </c>
      <c r="I499" s="177">
        <f>IF(OR(COUNTIF($B$2:$B498,Input!$F515)&lt;1,COUNTIF($O$2:$O498,Input!$C515)&lt;1),Input!M515,0)</f>
        <v>0</v>
      </c>
      <c r="J499" s="177">
        <f>IF(OR(COUNTIF($B$2:$B498,Input!$F515)&lt;1,COUNTIF($O$2:$O498,Input!$C515)&lt;1),Input!N515,0)</f>
        <v>0</v>
      </c>
      <c r="K499" s="177">
        <f>IF(OR(COUNTIF($B$2:$B498,Input!$F515)&lt;1,COUNTIF($O$2:$O498,Input!$C515)&lt;1),Input!O515,0)</f>
        <v>0</v>
      </c>
      <c r="L499" s="177">
        <f>IF(OR(COUNTIF($B$2:$B498,Input!$F515)&lt;1,COUNTIF($O$2:$O498,Input!$C515)&lt;1),Input!P515,0)</f>
        <v>0</v>
      </c>
      <c r="M499" s="129" t="str">
        <f t="shared" si="66"/>
        <v/>
      </c>
      <c r="N499" s="161">
        <f t="shared" si="64"/>
        <v>0</v>
      </c>
      <c r="O499" s="168">
        <f>Input!C515</f>
        <v>0</v>
      </c>
      <c r="P499" s="168"/>
      <c r="R499" s="131">
        <f t="shared" si="65"/>
        <v>0</v>
      </c>
      <c r="S499" s="133" t="str">
        <f t="shared" si="63"/>
        <v xml:space="preserve"> </v>
      </c>
      <c r="T499" s="133"/>
      <c r="U499" s="132" t="str">
        <f>_xlfn.IFNA(IF($D499=0,LOOKUP($F499,{0.1,0.2,0.3,0.4,0.5,0.6,0.7,0.8,0.9,1},{22,34,46,58,70,82,94,106,118,130}),""),"")</f>
        <v/>
      </c>
      <c r="V499" s="132" t="str">
        <f>_xlfn.IFNA(IF($D499=1,LOOKUP($F499,{0.1,0.2,0.3,0.4,0.5,0.6,0.7,0.8,0.9,1},{23,35,47,59,71,83,95,107,119,131}),""),"")</f>
        <v/>
      </c>
      <c r="W499" s="132" t="str">
        <f>_xlfn.IFNA(IF($D499=2,LOOKUP($F499,{0.1,0.2,0.3,0.4,0.5,0.6,0.7,0.8,0.9,1},{24,36,48,60,72,84,96,108,120,132}),""),"")</f>
        <v/>
      </c>
      <c r="X499" s="132" t="str">
        <f>_xlfn.IFNA(IF($D499=3,LOOKUP($F499,{0.1,0.2,0.3,0.4,0.5,0.6,0.7,0.8,0.9,1},{25,37,49,61,73,85,97,109,121,133}),""),"")</f>
        <v/>
      </c>
      <c r="Y499" s="132" t="str">
        <f>_xlfn.IFNA(IF($D499=4,LOOKUP($F499,{0.1,0.2,0.3,0.4,0.5,0.6,0.7,0.8,0.9,1},{26,38,50,62,74,86,98,110,122,134}),""),"")</f>
        <v/>
      </c>
      <c r="Z499" s="132" t="str">
        <f>_xlfn.IFNA(IF($D499=5,LOOKUP($F499,{0.1,0.2,0.3,0.4,0.5,0.6,0.7,0.8,0.9,1},{27,39,51,63,75,87,99,111,123,135}),""),"")</f>
        <v/>
      </c>
      <c r="AA499" s="132">
        <f t="shared" si="67"/>
        <v>0</v>
      </c>
      <c r="AB499" s="132" t="str">
        <f t="shared" si="68"/>
        <v>00</v>
      </c>
      <c r="AC499" s="82" t="e">
        <f>VLOOKUP(AB499,'AMI Ref'!T:U,2,FALSE)</f>
        <v>#N/A</v>
      </c>
      <c r="AD499" s="124"/>
      <c r="AE499" s="81" t="str">
        <f>_xlfn.IFNA(IF($D499=0,IF($J499="Not Paid by Tenant",0,INDEX('AMI Ref'!$K$5:$N$5,MATCH($J499,{"Oil","Gas","Electric - Other","ELECTRIC - HEAT PUMP"},0))),0),"")</f>
        <v/>
      </c>
      <c r="AF499" s="81">
        <f>_xlfn.IFNA(IF($D499=1,IF($J499="Not Paid by Tenant",0,INDEX('AMI Ref'!$K$6:$N$6,MATCH($J499,{"Oil","Gas","Electric - Other","ELECTRIC - HEAT PUMP"},0))),0),"")</f>
        <v>0</v>
      </c>
      <c r="AG499" s="81">
        <f>_xlfn.IFNA(IF($D499=2,IF($J499="Not Paid by Tenant",0,INDEX('AMI Ref'!$K$7:$N$7,MATCH($J499,{"Oil","Gas","Electric - Other","ELECTRIC - HEAT PUMP"},0))),0),"")</f>
        <v>0</v>
      </c>
      <c r="AH499" s="81">
        <f>_xlfn.IFNA(IF($D499=3,IF($J499="Not Paid by Tenant",0,INDEX('AMI Ref'!$K$8:$N$8,MATCH($J499,{"Oil","Gas","Electric - Other","ELECTRIC - HEAT PUMP"},0))),0),"")</f>
        <v>0</v>
      </c>
      <c r="AI499" s="81">
        <f>_xlfn.IFNA(IF($D499=4,IF($J499="Not Paid by Tenant",0,INDEX('AMI Ref'!$K$9:$N$9,MATCH($J499,{"Oil","Gas","Electric - Other","ELECTRIC - HEAT PUMP"},0))),0),"")</f>
        <v>0</v>
      </c>
      <c r="AJ499" s="81">
        <f>_xlfn.IFNA(IF($D499=5,IF($J499="Not Paid by Tenant",0,INDEX('AMI Ref'!$K$10:$N$10,MATCH($J499,{"Oil","Gas","Electric - Other","ELECTRIC - HEAT PUMP"},0))),0),"")</f>
        <v>0</v>
      </c>
      <c r="AK499" s="128"/>
      <c r="AL499" s="81" t="str">
        <f>_xlfn.IFNA(IF($D499=0,IF($K499="Not Paid by Tenant",0,INDEX('AMI Ref'!$O$5:$R$5,MATCH($K499,{"Oil","Gas","Electric - Other","Electric ccASHP - split"},0))),0),"")</f>
        <v/>
      </c>
      <c r="AM499" s="81">
        <f>_xlfn.IFNA(IF($D499=1,IF($K499="Not Paid by Tenant",0,INDEX('AMI Ref'!$O$6:$R$6,MATCH($K499,{"Oil","Gas","Electric - Other","Electric ccASHP - split"},0))),0),"")</f>
        <v>0</v>
      </c>
      <c r="AN499" s="81">
        <f>_xlfn.IFNA(IF($D499=2,IF($K499="Not Paid by Tenant",0,INDEX('AMI Ref'!$O$7:$R$7,MATCH($K499,{"Oil","Gas","Electric - Other","Electric ccASHP - split"},0))),0),"")</f>
        <v>0</v>
      </c>
      <c r="AO499" s="81">
        <f>_xlfn.IFNA(IF($D499=3,IF($K499="Not Paid by Tenant",0,INDEX('AMI Ref'!$O$8:$R$8,MATCH($K499,{"Oil","Gas","Electric - Other","Electric ccASHP - split"},0))),0),"")</f>
        <v>0</v>
      </c>
      <c r="AP499" s="81">
        <f>_xlfn.IFNA(IF($D499=4,IF($K499="Not Paid by Tenant",0,INDEX('AMI Ref'!$O$9:$R$9,MATCH($K499,{"Oil","Gas","Electric - Other","Electric ccASHP - split"},0))),0),"")</f>
        <v>0</v>
      </c>
      <c r="AQ499" s="81">
        <f>_xlfn.IFNA(IF($D499=5,IF($K499="Not Paid by Tenant",0,INDEX('AMI Ref'!$O$10:$R$10,MATCH($K499,{"Oil","Gas","Electric - Other","Electric ccASHP - split"},0))),0),"")</f>
        <v>0</v>
      </c>
      <c r="AR499" s="124">
        <f t="shared" si="69"/>
        <v>0</v>
      </c>
      <c r="AS499" s="123" t="e">
        <f t="shared" si="70"/>
        <v>#N/A</v>
      </c>
    </row>
    <row r="500" spans="1:45" ht="12.95" customHeight="1" x14ac:dyDescent="0.2">
      <c r="A500" s="130">
        <v>498</v>
      </c>
      <c r="B500" s="177">
        <f>IF(OR(COUNTIF($B$2:$B499,Input!$F516)&lt;1,COUNTIF($O$2:$O499,Input!$C516)&lt;1),Input!F516,0)</f>
        <v>0</v>
      </c>
      <c r="C500" s="177">
        <f>IF(OR(COUNTIF($B$2:$B499,Input!$F516)&lt;1,COUNTIF($O$2:$O499,Input!$C516)&lt;1),Input!G516,0)</f>
        <v>0</v>
      </c>
      <c r="D500" s="177">
        <f>IF(OR(COUNTIF($B$2:$B499,Input!$F516)&lt;1,COUNTIF($O$2:$O499,Input!$C516)&lt;1),Input!H516,0)</f>
        <v>0</v>
      </c>
      <c r="E500" s="177">
        <f>IF(OR(COUNTIF($B$2:$B499,Input!$F516)&lt;1,COUNTIF($O$2:$O499,Input!$C516)&lt;1),Input!I516,0)</f>
        <v>0</v>
      </c>
      <c r="F500" s="177">
        <f>IF(OR(COUNTIF($B$2:$B499,Input!$F516)&lt;1,COUNTIF($O$2:$O499,Input!$C516)&lt;1),Input!J516,0)</f>
        <v>0</v>
      </c>
      <c r="G500" s="177">
        <f>IF(OR(COUNTIF($B$2:$B499,Input!$F516)&lt;1,COUNTIF($O$2:$O499,Input!$C516)&lt;1),Input!K516,0)</f>
        <v>0</v>
      </c>
      <c r="H500" s="177">
        <f>IF(OR(COUNTIF($B$2:$B499,Input!$F516)&lt;1,COUNTIF($O$2:$O499,Input!$C516)&lt;1),Input!L516,0)</f>
        <v>0</v>
      </c>
      <c r="I500" s="177">
        <f>IF(OR(COUNTIF($B$2:$B499,Input!$F516)&lt;1,COUNTIF($O$2:$O499,Input!$C516)&lt;1),Input!M516,0)</f>
        <v>0</v>
      </c>
      <c r="J500" s="177">
        <f>IF(OR(COUNTIF($B$2:$B499,Input!$F516)&lt;1,COUNTIF($O$2:$O499,Input!$C516)&lt;1),Input!N516,0)</f>
        <v>0</v>
      </c>
      <c r="K500" s="177">
        <f>IF(OR(COUNTIF($B$2:$B499,Input!$F516)&lt;1,COUNTIF($O$2:$O499,Input!$C516)&lt;1),Input!O516,0)</f>
        <v>0</v>
      </c>
      <c r="L500" s="177">
        <f>IF(OR(COUNTIF($B$2:$B499,Input!$F516)&lt;1,COUNTIF($O$2:$O499,Input!$C516)&lt;1),Input!P516,0)</f>
        <v>0</v>
      </c>
      <c r="M500" s="129" t="str">
        <f t="shared" si="66"/>
        <v/>
      </c>
      <c r="N500" s="161">
        <f t="shared" si="64"/>
        <v>0</v>
      </c>
      <c r="O500" s="168">
        <f>Input!C516</f>
        <v>0</v>
      </c>
      <c r="P500" s="168"/>
      <c r="R500" s="131">
        <f t="shared" si="65"/>
        <v>0</v>
      </c>
      <c r="S500" s="133" t="str">
        <f t="shared" si="63"/>
        <v xml:space="preserve"> </v>
      </c>
      <c r="T500" s="133"/>
      <c r="U500" s="132" t="str">
        <f>_xlfn.IFNA(IF($D500=0,LOOKUP($F500,{0.1,0.2,0.3,0.4,0.5,0.6,0.7,0.8,0.9,1},{22,34,46,58,70,82,94,106,118,130}),""),"")</f>
        <v/>
      </c>
      <c r="V500" s="132" t="str">
        <f>_xlfn.IFNA(IF($D500=1,LOOKUP($F500,{0.1,0.2,0.3,0.4,0.5,0.6,0.7,0.8,0.9,1},{23,35,47,59,71,83,95,107,119,131}),""),"")</f>
        <v/>
      </c>
      <c r="W500" s="132" t="str">
        <f>_xlfn.IFNA(IF($D500=2,LOOKUP($F500,{0.1,0.2,0.3,0.4,0.5,0.6,0.7,0.8,0.9,1},{24,36,48,60,72,84,96,108,120,132}),""),"")</f>
        <v/>
      </c>
      <c r="X500" s="132" t="str">
        <f>_xlfn.IFNA(IF($D500=3,LOOKUP($F500,{0.1,0.2,0.3,0.4,0.5,0.6,0.7,0.8,0.9,1},{25,37,49,61,73,85,97,109,121,133}),""),"")</f>
        <v/>
      </c>
      <c r="Y500" s="132" t="str">
        <f>_xlfn.IFNA(IF($D500=4,LOOKUP($F500,{0.1,0.2,0.3,0.4,0.5,0.6,0.7,0.8,0.9,1},{26,38,50,62,74,86,98,110,122,134}),""),"")</f>
        <v/>
      </c>
      <c r="Z500" s="132" t="str">
        <f>_xlfn.IFNA(IF($D500=5,LOOKUP($F500,{0.1,0.2,0.3,0.4,0.5,0.6,0.7,0.8,0.9,1},{27,39,51,63,75,87,99,111,123,135}),""),"")</f>
        <v/>
      </c>
      <c r="AA500" s="132">
        <f t="shared" si="67"/>
        <v>0</v>
      </c>
      <c r="AB500" s="132" t="str">
        <f t="shared" si="68"/>
        <v>00</v>
      </c>
      <c r="AC500" s="82" t="e">
        <f>VLOOKUP(AB500,'AMI Ref'!T:U,2,FALSE)</f>
        <v>#N/A</v>
      </c>
      <c r="AD500" s="124"/>
      <c r="AE500" s="81" t="str">
        <f>_xlfn.IFNA(IF($D500=0,IF($J500="Not Paid by Tenant",0,INDEX('AMI Ref'!$K$5:$N$5,MATCH($J500,{"Oil","Gas","Electric - Other","ELECTRIC - HEAT PUMP"},0))),0),"")</f>
        <v/>
      </c>
      <c r="AF500" s="81">
        <f>_xlfn.IFNA(IF($D500=1,IF($J500="Not Paid by Tenant",0,INDEX('AMI Ref'!$K$6:$N$6,MATCH($J500,{"Oil","Gas","Electric - Other","ELECTRIC - HEAT PUMP"},0))),0),"")</f>
        <v>0</v>
      </c>
      <c r="AG500" s="81">
        <f>_xlfn.IFNA(IF($D500=2,IF($J500="Not Paid by Tenant",0,INDEX('AMI Ref'!$K$7:$N$7,MATCH($J500,{"Oil","Gas","Electric - Other","ELECTRIC - HEAT PUMP"},0))),0),"")</f>
        <v>0</v>
      </c>
      <c r="AH500" s="81">
        <f>_xlfn.IFNA(IF($D500=3,IF($J500="Not Paid by Tenant",0,INDEX('AMI Ref'!$K$8:$N$8,MATCH($J500,{"Oil","Gas","Electric - Other","ELECTRIC - HEAT PUMP"},0))),0),"")</f>
        <v>0</v>
      </c>
      <c r="AI500" s="81">
        <f>_xlfn.IFNA(IF($D500=4,IF($J500="Not Paid by Tenant",0,INDEX('AMI Ref'!$K$9:$N$9,MATCH($J500,{"Oil","Gas","Electric - Other","ELECTRIC - HEAT PUMP"},0))),0),"")</f>
        <v>0</v>
      </c>
      <c r="AJ500" s="81">
        <f>_xlfn.IFNA(IF($D500=5,IF($J500="Not Paid by Tenant",0,INDEX('AMI Ref'!$K$10:$N$10,MATCH($J500,{"Oil","Gas","Electric - Other","ELECTRIC - HEAT PUMP"},0))),0),"")</f>
        <v>0</v>
      </c>
      <c r="AK500" s="128"/>
      <c r="AL500" s="81" t="str">
        <f>_xlfn.IFNA(IF($D500=0,IF($K500="Not Paid by Tenant",0,INDEX('AMI Ref'!$O$5:$R$5,MATCH($K500,{"Oil","Gas","Electric - Other","Electric ccASHP - split"},0))),0),"")</f>
        <v/>
      </c>
      <c r="AM500" s="81">
        <f>_xlfn.IFNA(IF($D500=1,IF($K500="Not Paid by Tenant",0,INDEX('AMI Ref'!$O$6:$R$6,MATCH($K500,{"Oil","Gas","Electric - Other","Electric ccASHP - split"},0))),0),"")</f>
        <v>0</v>
      </c>
      <c r="AN500" s="81">
        <f>_xlfn.IFNA(IF($D500=2,IF($K500="Not Paid by Tenant",0,INDEX('AMI Ref'!$O$7:$R$7,MATCH($K500,{"Oil","Gas","Electric - Other","Electric ccASHP - split"},0))),0),"")</f>
        <v>0</v>
      </c>
      <c r="AO500" s="81">
        <f>_xlfn.IFNA(IF($D500=3,IF($K500="Not Paid by Tenant",0,INDEX('AMI Ref'!$O$8:$R$8,MATCH($K500,{"Oil","Gas","Electric - Other","Electric ccASHP - split"},0))),0),"")</f>
        <v>0</v>
      </c>
      <c r="AP500" s="81">
        <f>_xlfn.IFNA(IF($D500=4,IF($K500="Not Paid by Tenant",0,INDEX('AMI Ref'!$O$9:$R$9,MATCH($K500,{"Oil","Gas","Electric - Other","Electric ccASHP - split"},0))),0),"")</f>
        <v>0</v>
      </c>
      <c r="AQ500" s="81">
        <f>_xlfn.IFNA(IF($D500=5,IF($K500="Not Paid by Tenant",0,INDEX('AMI Ref'!$O$10:$R$10,MATCH($K500,{"Oil","Gas","Electric - Other","Electric ccASHP - split"},0))),0),"")</f>
        <v>0</v>
      </c>
      <c r="AR500" s="124">
        <f t="shared" si="69"/>
        <v>0</v>
      </c>
      <c r="AS500" s="123" t="e">
        <f t="shared" si="70"/>
        <v>#N/A</v>
      </c>
    </row>
    <row r="501" spans="1:45" ht="12.95" customHeight="1" x14ac:dyDescent="0.2">
      <c r="A501" s="130">
        <v>499</v>
      </c>
      <c r="B501" s="177">
        <f>IF(OR(COUNTIF($B$2:$B500,Input!$F517)&lt;1,COUNTIF($O$2:$O500,Input!$C517)&lt;1),Input!F517,0)</f>
        <v>0</v>
      </c>
      <c r="C501" s="177">
        <f>IF(OR(COUNTIF($B$2:$B500,Input!$F517)&lt;1,COUNTIF($O$2:$O500,Input!$C517)&lt;1),Input!G517,0)</f>
        <v>0</v>
      </c>
      <c r="D501" s="177">
        <f>IF(OR(COUNTIF($B$2:$B500,Input!$F517)&lt;1,COUNTIF($O$2:$O500,Input!$C517)&lt;1),Input!H517,0)</f>
        <v>0</v>
      </c>
      <c r="E501" s="177">
        <f>IF(OR(COUNTIF($B$2:$B500,Input!$F517)&lt;1,COUNTIF($O$2:$O500,Input!$C517)&lt;1),Input!I517,0)</f>
        <v>0</v>
      </c>
      <c r="F501" s="177">
        <f>IF(OR(COUNTIF($B$2:$B500,Input!$F517)&lt;1,COUNTIF($O$2:$O500,Input!$C517)&lt;1),Input!J517,0)</f>
        <v>0</v>
      </c>
      <c r="G501" s="177">
        <f>IF(OR(COUNTIF($B$2:$B500,Input!$F517)&lt;1,COUNTIF($O$2:$O500,Input!$C517)&lt;1),Input!K517,0)</f>
        <v>0</v>
      </c>
      <c r="H501" s="177">
        <f>IF(OR(COUNTIF($B$2:$B500,Input!$F517)&lt;1,COUNTIF($O$2:$O500,Input!$C517)&lt;1),Input!L517,0)</f>
        <v>0</v>
      </c>
      <c r="I501" s="177">
        <f>IF(OR(COUNTIF($B$2:$B500,Input!$F517)&lt;1,COUNTIF($O$2:$O500,Input!$C517)&lt;1),Input!M517,0)</f>
        <v>0</v>
      </c>
      <c r="J501" s="177">
        <f>IF(OR(COUNTIF($B$2:$B500,Input!$F517)&lt;1,COUNTIF($O$2:$O500,Input!$C517)&lt;1),Input!N517,0)</f>
        <v>0</v>
      </c>
      <c r="K501" s="177">
        <f>IF(OR(COUNTIF($B$2:$B500,Input!$F517)&lt;1,COUNTIF($O$2:$O500,Input!$C517)&lt;1),Input!O517,0)</f>
        <v>0</v>
      </c>
      <c r="L501" s="177">
        <f>IF(OR(COUNTIF($B$2:$B500,Input!$F517)&lt;1,COUNTIF($O$2:$O500,Input!$C517)&lt;1),Input!P517,0)</f>
        <v>0</v>
      </c>
      <c r="M501" s="129" t="str">
        <f t="shared" si="66"/>
        <v/>
      </c>
      <c r="N501" s="161">
        <f t="shared" si="64"/>
        <v>0</v>
      </c>
      <c r="O501" s="168">
        <f>Input!C517</f>
        <v>0</v>
      </c>
      <c r="P501" s="168"/>
      <c r="R501" s="131">
        <f t="shared" si="65"/>
        <v>0</v>
      </c>
      <c r="S501" s="133" t="str">
        <f t="shared" si="63"/>
        <v xml:space="preserve"> </v>
      </c>
      <c r="T501" s="133"/>
      <c r="U501" s="132" t="str">
        <f>_xlfn.IFNA(IF($D501=0,LOOKUP($F501,{0.1,0.2,0.3,0.4,0.5,0.6,0.7,0.8,0.9,1},{22,34,46,58,70,82,94,106,118,130}),""),"")</f>
        <v/>
      </c>
      <c r="V501" s="132" t="str">
        <f>_xlfn.IFNA(IF($D501=1,LOOKUP($F501,{0.1,0.2,0.3,0.4,0.5,0.6,0.7,0.8,0.9,1},{23,35,47,59,71,83,95,107,119,131}),""),"")</f>
        <v/>
      </c>
      <c r="W501" s="132" t="str">
        <f>_xlfn.IFNA(IF($D501=2,LOOKUP($F501,{0.1,0.2,0.3,0.4,0.5,0.6,0.7,0.8,0.9,1},{24,36,48,60,72,84,96,108,120,132}),""),"")</f>
        <v/>
      </c>
      <c r="X501" s="132" t="str">
        <f>_xlfn.IFNA(IF($D501=3,LOOKUP($F501,{0.1,0.2,0.3,0.4,0.5,0.6,0.7,0.8,0.9,1},{25,37,49,61,73,85,97,109,121,133}),""),"")</f>
        <v/>
      </c>
      <c r="Y501" s="132" t="str">
        <f>_xlfn.IFNA(IF($D501=4,LOOKUP($F501,{0.1,0.2,0.3,0.4,0.5,0.6,0.7,0.8,0.9,1},{26,38,50,62,74,86,98,110,122,134}),""),"")</f>
        <v/>
      </c>
      <c r="Z501" s="132" t="str">
        <f>_xlfn.IFNA(IF($D501=5,LOOKUP($F501,{0.1,0.2,0.3,0.4,0.5,0.6,0.7,0.8,0.9,1},{27,39,51,63,75,87,99,111,123,135}),""),"")</f>
        <v/>
      </c>
      <c r="AA501" s="132">
        <f t="shared" si="67"/>
        <v>0</v>
      </c>
      <c r="AB501" s="132" t="str">
        <f t="shared" si="68"/>
        <v>00</v>
      </c>
      <c r="AC501" s="82" t="e">
        <f>VLOOKUP(AB501,'AMI Ref'!T:U,2,FALSE)</f>
        <v>#N/A</v>
      </c>
      <c r="AD501" s="124"/>
      <c r="AE501" s="81" t="str">
        <f>_xlfn.IFNA(IF($D501=0,IF($J501="Not Paid by Tenant",0,INDEX('AMI Ref'!$K$5:$N$5,MATCH($J501,{"Oil","Gas","Electric - Other","ELECTRIC - HEAT PUMP"},0))),0),"")</f>
        <v/>
      </c>
      <c r="AF501" s="81">
        <f>_xlfn.IFNA(IF($D501=1,IF($J501="Not Paid by Tenant",0,INDEX('AMI Ref'!$K$6:$N$6,MATCH($J501,{"Oil","Gas","Electric - Other","ELECTRIC - HEAT PUMP"},0))),0),"")</f>
        <v>0</v>
      </c>
      <c r="AG501" s="81">
        <f>_xlfn.IFNA(IF($D501=2,IF($J501="Not Paid by Tenant",0,INDEX('AMI Ref'!$K$7:$N$7,MATCH($J501,{"Oil","Gas","Electric - Other","ELECTRIC - HEAT PUMP"},0))),0),"")</f>
        <v>0</v>
      </c>
      <c r="AH501" s="81">
        <f>_xlfn.IFNA(IF($D501=3,IF($J501="Not Paid by Tenant",0,INDEX('AMI Ref'!$K$8:$N$8,MATCH($J501,{"Oil","Gas","Electric - Other","ELECTRIC - HEAT PUMP"},0))),0),"")</f>
        <v>0</v>
      </c>
      <c r="AI501" s="81">
        <f>_xlfn.IFNA(IF($D501=4,IF($J501="Not Paid by Tenant",0,INDEX('AMI Ref'!$K$9:$N$9,MATCH($J501,{"Oil","Gas","Electric - Other","ELECTRIC - HEAT PUMP"},0))),0),"")</f>
        <v>0</v>
      </c>
      <c r="AJ501" s="81">
        <f>_xlfn.IFNA(IF($D501=5,IF($J501="Not Paid by Tenant",0,INDEX('AMI Ref'!$K$10:$N$10,MATCH($J501,{"Oil","Gas","Electric - Other","ELECTRIC - HEAT PUMP"},0))),0),"")</f>
        <v>0</v>
      </c>
      <c r="AK501" s="128"/>
      <c r="AL501" s="81" t="str">
        <f>_xlfn.IFNA(IF($D501=0,IF($K501="Not Paid by Tenant",0,INDEX('AMI Ref'!$O$5:$R$5,MATCH($K501,{"Oil","Gas","Electric - Other","Electric ccASHP - split"},0))),0),"")</f>
        <v/>
      </c>
      <c r="AM501" s="81">
        <f>_xlfn.IFNA(IF($D501=1,IF($K501="Not Paid by Tenant",0,INDEX('AMI Ref'!$O$6:$R$6,MATCH($K501,{"Oil","Gas","Electric - Other","Electric ccASHP - split"},0))),0),"")</f>
        <v>0</v>
      </c>
      <c r="AN501" s="81">
        <f>_xlfn.IFNA(IF($D501=2,IF($K501="Not Paid by Tenant",0,INDEX('AMI Ref'!$O$7:$R$7,MATCH($K501,{"Oil","Gas","Electric - Other","Electric ccASHP - split"},0))),0),"")</f>
        <v>0</v>
      </c>
      <c r="AO501" s="81">
        <f>_xlfn.IFNA(IF($D501=3,IF($K501="Not Paid by Tenant",0,INDEX('AMI Ref'!$O$8:$R$8,MATCH($K501,{"Oil","Gas","Electric - Other","Electric ccASHP - split"},0))),0),"")</f>
        <v>0</v>
      </c>
      <c r="AP501" s="81">
        <f>_xlfn.IFNA(IF($D501=4,IF($K501="Not Paid by Tenant",0,INDEX('AMI Ref'!$O$9:$R$9,MATCH($K501,{"Oil","Gas","Electric - Other","Electric ccASHP - split"},0))),0),"")</f>
        <v>0</v>
      </c>
      <c r="AQ501" s="81">
        <f>_xlfn.IFNA(IF($D501=5,IF($K501="Not Paid by Tenant",0,INDEX('AMI Ref'!$O$10:$R$10,MATCH($K501,{"Oil","Gas","Electric - Other","Electric ccASHP - split"},0))),0),"")</f>
        <v>0</v>
      </c>
      <c r="AR501" s="124">
        <f t="shared" si="69"/>
        <v>0</v>
      </c>
      <c r="AS501" s="123" t="e">
        <f t="shared" si="70"/>
        <v>#N/A</v>
      </c>
    </row>
    <row r="502" spans="1:45" ht="12.95" customHeight="1" x14ac:dyDescent="0.2">
      <c r="A502" s="130">
        <v>500</v>
      </c>
      <c r="B502" s="177">
        <f>IF(OR(COUNTIF($B$2:$B501,Input!$F518)&lt;1,COUNTIF($O$2:$O501,Input!$C518)&lt;1),Input!F518,0)</f>
        <v>0</v>
      </c>
      <c r="C502" s="177">
        <f>IF(OR(COUNTIF($B$2:$B501,Input!$F518)&lt;1,COUNTIF($O$2:$O501,Input!$C518)&lt;1),Input!G518,0)</f>
        <v>0</v>
      </c>
      <c r="D502" s="177">
        <f>IF(OR(COUNTIF($B$2:$B501,Input!$F518)&lt;1,COUNTIF($O$2:$O501,Input!$C518)&lt;1),Input!H518,0)</f>
        <v>0</v>
      </c>
      <c r="E502" s="177">
        <f>IF(OR(COUNTIF($B$2:$B501,Input!$F518)&lt;1,COUNTIF($O$2:$O501,Input!$C518)&lt;1),Input!I518,0)</f>
        <v>0</v>
      </c>
      <c r="F502" s="177">
        <f>IF(OR(COUNTIF($B$2:$B501,Input!$F518)&lt;1,COUNTIF($O$2:$O501,Input!$C518)&lt;1),Input!J518,0)</f>
        <v>0</v>
      </c>
      <c r="G502" s="177">
        <f>IF(OR(COUNTIF($B$2:$B501,Input!$F518)&lt;1,COUNTIF($O$2:$O501,Input!$C518)&lt;1),Input!K518,0)</f>
        <v>0</v>
      </c>
      <c r="H502" s="177">
        <f>IF(OR(COUNTIF($B$2:$B501,Input!$F518)&lt;1,COUNTIF($O$2:$O501,Input!$C518)&lt;1),Input!L518,0)</f>
        <v>0</v>
      </c>
      <c r="I502" s="177">
        <f>IF(OR(COUNTIF($B$2:$B501,Input!$F518)&lt;1,COUNTIF($O$2:$O501,Input!$C518)&lt;1),Input!M518,0)</f>
        <v>0</v>
      </c>
      <c r="J502" s="177">
        <f>IF(OR(COUNTIF($B$2:$B501,Input!$F518)&lt;1,COUNTIF($O$2:$O501,Input!$C518)&lt;1),Input!N518,0)</f>
        <v>0</v>
      </c>
      <c r="K502" s="177">
        <f>IF(OR(COUNTIF($B$2:$B501,Input!$F518)&lt;1,COUNTIF($O$2:$O501,Input!$C518)&lt;1),Input!O518,0)</f>
        <v>0</v>
      </c>
      <c r="L502" s="177">
        <f>IF(OR(COUNTIF($B$2:$B501,Input!$F518)&lt;1,COUNTIF($O$2:$O501,Input!$C518)&lt;1),Input!P518,0)</f>
        <v>0</v>
      </c>
      <c r="M502" s="129" t="str">
        <f t="shared" si="66"/>
        <v/>
      </c>
      <c r="N502" s="161">
        <f t="shared" si="64"/>
        <v>0</v>
      </c>
      <c r="O502" s="168">
        <f>Input!C518</f>
        <v>0</v>
      </c>
      <c r="P502" s="168"/>
      <c r="R502" s="131">
        <f t="shared" si="65"/>
        <v>0</v>
      </c>
      <c r="S502" s="133" t="str">
        <f t="shared" si="63"/>
        <v xml:space="preserve"> </v>
      </c>
      <c r="T502" s="133"/>
      <c r="U502" s="132" t="str">
        <f>_xlfn.IFNA(IF($D502=0,LOOKUP($F502,{0.1,0.2,0.3,0.4,0.5,0.6,0.7,0.8,0.9,1},{22,34,46,58,70,82,94,106,118,130}),""),"")</f>
        <v/>
      </c>
      <c r="V502" s="132" t="str">
        <f>_xlfn.IFNA(IF($D502=1,LOOKUP($F502,{0.1,0.2,0.3,0.4,0.5,0.6,0.7,0.8,0.9,1},{23,35,47,59,71,83,95,107,119,131}),""),"")</f>
        <v/>
      </c>
      <c r="W502" s="132" t="str">
        <f>_xlfn.IFNA(IF($D502=2,LOOKUP($F502,{0.1,0.2,0.3,0.4,0.5,0.6,0.7,0.8,0.9,1},{24,36,48,60,72,84,96,108,120,132}),""),"")</f>
        <v/>
      </c>
      <c r="X502" s="132" t="str">
        <f>_xlfn.IFNA(IF($D502=3,LOOKUP($F502,{0.1,0.2,0.3,0.4,0.5,0.6,0.7,0.8,0.9,1},{25,37,49,61,73,85,97,109,121,133}),""),"")</f>
        <v/>
      </c>
      <c r="Y502" s="132" t="str">
        <f>_xlfn.IFNA(IF($D502=4,LOOKUP($F502,{0.1,0.2,0.3,0.4,0.5,0.6,0.7,0.8,0.9,1},{26,38,50,62,74,86,98,110,122,134}),""),"")</f>
        <v/>
      </c>
      <c r="Z502" s="132" t="str">
        <f>_xlfn.IFNA(IF($D502=5,LOOKUP($F502,{0.1,0.2,0.3,0.4,0.5,0.6,0.7,0.8,0.9,1},{27,39,51,63,75,87,99,111,123,135}),""),"")</f>
        <v/>
      </c>
      <c r="AA502" s="132">
        <f t="shared" si="67"/>
        <v>0</v>
      </c>
      <c r="AB502" s="132" t="str">
        <f t="shared" si="68"/>
        <v>00</v>
      </c>
      <c r="AC502" s="82" t="e">
        <f>VLOOKUP(AB502,'AMI Ref'!T:U,2,FALSE)</f>
        <v>#N/A</v>
      </c>
      <c r="AD502" s="124"/>
      <c r="AE502" s="81" t="str">
        <f>_xlfn.IFNA(IF($D502=0,IF($J502="Not Paid by Tenant",0,INDEX('AMI Ref'!$K$5:$N$5,MATCH($J502,{"Oil","Gas","Electric - Other","ELECTRIC - HEAT PUMP"},0))),0),"")</f>
        <v/>
      </c>
      <c r="AF502" s="81">
        <f>_xlfn.IFNA(IF($D502=1,IF($J502="Not Paid by Tenant",0,INDEX('AMI Ref'!$K$6:$N$6,MATCH($J502,{"Oil","Gas","Electric - Other","ELECTRIC - HEAT PUMP"},0))),0),"")</f>
        <v>0</v>
      </c>
      <c r="AG502" s="81">
        <f>_xlfn.IFNA(IF($D502=2,IF($J502="Not Paid by Tenant",0,INDEX('AMI Ref'!$K$7:$N$7,MATCH($J502,{"Oil","Gas","Electric - Other","ELECTRIC - HEAT PUMP"},0))),0),"")</f>
        <v>0</v>
      </c>
      <c r="AH502" s="81">
        <f>_xlfn.IFNA(IF($D502=3,IF($J502="Not Paid by Tenant",0,INDEX('AMI Ref'!$K$8:$N$8,MATCH($J502,{"Oil","Gas","Electric - Other","ELECTRIC - HEAT PUMP"},0))),0),"")</f>
        <v>0</v>
      </c>
      <c r="AI502" s="81">
        <f>_xlfn.IFNA(IF($D502=4,IF($J502="Not Paid by Tenant",0,INDEX('AMI Ref'!$K$9:$N$9,MATCH($J502,{"Oil","Gas","Electric - Other","ELECTRIC - HEAT PUMP"},0))),0),"")</f>
        <v>0</v>
      </c>
      <c r="AJ502" s="81">
        <f>_xlfn.IFNA(IF($D502=5,IF($J502="Not Paid by Tenant",0,INDEX('AMI Ref'!$K$10:$N$10,MATCH($J502,{"Oil","Gas","Electric - Other","ELECTRIC - HEAT PUMP"},0))),0),"")</f>
        <v>0</v>
      </c>
      <c r="AK502" s="128"/>
      <c r="AL502" s="81" t="str">
        <f>_xlfn.IFNA(IF($D502=0,IF($K502="Not Paid by Tenant",0,INDEX('AMI Ref'!$O$5:$R$5,MATCH($K502,{"Oil","Gas","Electric - Other","Electric ccASHP - split"},0))),0),"")</f>
        <v/>
      </c>
      <c r="AM502" s="81">
        <f>_xlfn.IFNA(IF($D502=1,IF($K502="Not Paid by Tenant",0,INDEX('AMI Ref'!$O$6:$R$6,MATCH($K502,{"Oil","Gas","Electric - Other","Electric ccASHP - split"},0))),0),"")</f>
        <v>0</v>
      </c>
      <c r="AN502" s="81">
        <f>_xlfn.IFNA(IF($D502=2,IF($K502="Not Paid by Tenant",0,INDEX('AMI Ref'!$O$7:$R$7,MATCH($K502,{"Oil","Gas","Electric - Other","Electric ccASHP - split"},0))),0),"")</f>
        <v>0</v>
      </c>
      <c r="AO502" s="81">
        <f>_xlfn.IFNA(IF($D502=3,IF($K502="Not Paid by Tenant",0,INDEX('AMI Ref'!$O$8:$R$8,MATCH($K502,{"Oil","Gas","Electric - Other","Electric ccASHP - split"},0))),0),"")</f>
        <v>0</v>
      </c>
      <c r="AP502" s="81">
        <f>_xlfn.IFNA(IF($D502=4,IF($K502="Not Paid by Tenant",0,INDEX('AMI Ref'!$O$9:$R$9,MATCH($K502,{"Oil","Gas","Electric - Other","Electric ccASHP - split"},0))),0),"")</f>
        <v>0</v>
      </c>
      <c r="AQ502" s="81">
        <f>_xlfn.IFNA(IF($D502=5,IF($K502="Not Paid by Tenant",0,INDEX('AMI Ref'!$O$10:$R$10,MATCH($K502,{"Oil","Gas","Electric - Other","Electric ccASHP - split"},0))),0),"")</f>
        <v>0</v>
      </c>
      <c r="AR502" s="124">
        <f t="shared" si="69"/>
        <v>0</v>
      </c>
      <c r="AS502" s="123" t="e">
        <f t="shared" si="70"/>
        <v>#N/A</v>
      </c>
    </row>
    <row r="503" spans="1:45" ht="12.95" customHeight="1" x14ac:dyDescent="0.2">
      <c r="A503" s="130">
        <v>501</v>
      </c>
      <c r="B503" s="177">
        <f>IF(OR(COUNTIF($B$2:$B502,Input!$F519)&lt;1,COUNTIF($O$2:$O502,Input!$C519)&lt;1),Input!F519,0)</f>
        <v>0</v>
      </c>
      <c r="C503" s="177">
        <f>IF(OR(COUNTIF($B$2:$B502,Input!$F519)&lt;1,COUNTIF($O$2:$O502,Input!$C519)&lt;1),Input!G519,0)</f>
        <v>0</v>
      </c>
      <c r="D503" s="177">
        <f>IF(OR(COUNTIF($B$2:$B502,Input!$F519)&lt;1,COUNTIF($O$2:$O502,Input!$C519)&lt;1),Input!H519,0)</f>
        <v>0</v>
      </c>
      <c r="E503" s="177">
        <f>IF(OR(COUNTIF($B$2:$B502,Input!$F519)&lt;1,COUNTIF($O$2:$O502,Input!$C519)&lt;1),Input!I519,0)</f>
        <v>0</v>
      </c>
      <c r="F503" s="177">
        <f>IF(OR(COUNTIF($B$2:$B502,Input!$F519)&lt;1,COUNTIF($O$2:$O502,Input!$C519)&lt;1),Input!J519,0)</f>
        <v>0</v>
      </c>
      <c r="G503" s="177">
        <f>IF(OR(COUNTIF($B$2:$B502,Input!$F519)&lt;1,COUNTIF($O$2:$O502,Input!$C519)&lt;1),Input!K519,0)</f>
        <v>0</v>
      </c>
      <c r="H503" s="177">
        <f>IF(OR(COUNTIF($B$2:$B502,Input!$F519)&lt;1,COUNTIF($O$2:$O502,Input!$C519)&lt;1),Input!L519,0)</f>
        <v>0</v>
      </c>
      <c r="I503" s="177">
        <f>IF(OR(COUNTIF($B$2:$B502,Input!$F519)&lt;1,COUNTIF($O$2:$O502,Input!$C519)&lt;1),Input!M519,0)</f>
        <v>0</v>
      </c>
      <c r="J503" s="177">
        <f>IF(OR(COUNTIF($B$2:$B502,Input!$F519)&lt;1,COUNTIF($O$2:$O502,Input!$C519)&lt;1),Input!N519,0)</f>
        <v>0</v>
      </c>
      <c r="K503" s="177">
        <f>IF(OR(COUNTIF($B$2:$B502,Input!$F519)&lt;1,COUNTIF($O$2:$O502,Input!$C519)&lt;1),Input!O519,0)</f>
        <v>0</v>
      </c>
      <c r="L503" s="177">
        <f>IF(OR(COUNTIF($B$2:$B502,Input!$F519)&lt;1,COUNTIF($O$2:$O502,Input!$C519)&lt;1),Input!P519,0)</f>
        <v>0</v>
      </c>
      <c r="M503" s="129" t="str">
        <f t="shared" si="66"/>
        <v/>
      </c>
      <c r="N503" s="161">
        <f t="shared" si="64"/>
        <v>0</v>
      </c>
      <c r="O503" s="168">
        <f>Input!C519</f>
        <v>0</v>
      </c>
      <c r="P503" s="168"/>
      <c r="R503" s="131">
        <f t="shared" si="65"/>
        <v>0</v>
      </c>
      <c r="S503" s="133" t="str">
        <f t="shared" si="63"/>
        <v xml:space="preserve"> </v>
      </c>
      <c r="T503" s="133"/>
      <c r="U503" s="132" t="str">
        <f>_xlfn.IFNA(IF($D503=0,LOOKUP($F503,{0.1,0.2,0.3,0.4,0.5,0.6,0.7,0.8,0.9,1},{22,34,46,58,70,82,94,106,118,130}),""),"")</f>
        <v/>
      </c>
      <c r="V503" s="132" t="str">
        <f>_xlfn.IFNA(IF($D503=1,LOOKUP($F503,{0.1,0.2,0.3,0.4,0.5,0.6,0.7,0.8,0.9,1},{23,35,47,59,71,83,95,107,119,131}),""),"")</f>
        <v/>
      </c>
      <c r="W503" s="132" t="str">
        <f>_xlfn.IFNA(IF($D503=2,LOOKUP($F503,{0.1,0.2,0.3,0.4,0.5,0.6,0.7,0.8,0.9,1},{24,36,48,60,72,84,96,108,120,132}),""),"")</f>
        <v/>
      </c>
      <c r="X503" s="132" t="str">
        <f>_xlfn.IFNA(IF($D503=3,LOOKUP($F503,{0.1,0.2,0.3,0.4,0.5,0.6,0.7,0.8,0.9,1},{25,37,49,61,73,85,97,109,121,133}),""),"")</f>
        <v/>
      </c>
      <c r="Y503" s="132" t="str">
        <f>_xlfn.IFNA(IF($D503=4,LOOKUP($F503,{0.1,0.2,0.3,0.4,0.5,0.6,0.7,0.8,0.9,1},{26,38,50,62,74,86,98,110,122,134}),""),"")</f>
        <v/>
      </c>
      <c r="Z503" s="132" t="str">
        <f>_xlfn.IFNA(IF($D503=5,LOOKUP($F503,{0.1,0.2,0.3,0.4,0.5,0.6,0.7,0.8,0.9,1},{27,39,51,63,75,87,99,111,123,135}),""),"")</f>
        <v/>
      </c>
      <c r="AA503" s="132">
        <f t="shared" si="67"/>
        <v>0</v>
      </c>
      <c r="AB503" s="132" t="str">
        <f t="shared" si="68"/>
        <v>00</v>
      </c>
      <c r="AC503" s="82" t="e">
        <f>VLOOKUP(AB503,'AMI Ref'!T:U,2,FALSE)</f>
        <v>#N/A</v>
      </c>
      <c r="AD503" s="124"/>
      <c r="AE503" s="81" t="str">
        <f>_xlfn.IFNA(IF($D503=0,IF($J503="Not Paid by Tenant",0,INDEX('AMI Ref'!$K$5:$N$5,MATCH($J503,{"Oil","Gas","Electric - Other","ELECTRIC - HEAT PUMP"},0))),0),"")</f>
        <v/>
      </c>
      <c r="AF503" s="81">
        <f>_xlfn.IFNA(IF($D503=1,IF($J503="Not Paid by Tenant",0,INDEX('AMI Ref'!$K$6:$N$6,MATCH($J503,{"Oil","Gas","Electric - Other","ELECTRIC - HEAT PUMP"},0))),0),"")</f>
        <v>0</v>
      </c>
      <c r="AG503" s="81">
        <f>_xlfn.IFNA(IF($D503=2,IF($J503="Not Paid by Tenant",0,INDEX('AMI Ref'!$K$7:$N$7,MATCH($J503,{"Oil","Gas","Electric - Other","ELECTRIC - HEAT PUMP"},0))),0),"")</f>
        <v>0</v>
      </c>
      <c r="AH503" s="81">
        <f>_xlfn.IFNA(IF($D503=3,IF($J503="Not Paid by Tenant",0,INDEX('AMI Ref'!$K$8:$N$8,MATCH($J503,{"Oil","Gas","Electric - Other","ELECTRIC - HEAT PUMP"},0))),0),"")</f>
        <v>0</v>
      </c>
      <c r="AI503" s="81">
        <f>_xlfn.IFNA(IF($D503=4,IF($J503="Not Paid by Tenant",0,INDEX('AMI Ref'!$K$9:$N$9,MATCH($J503,{"Oil","Gas","Electric - Other","ELECTRIC - HEAT PUMP"},0))),0),"")</f>
        <v>0</v>
      </c>
      <c r="AJ503" s="81">
        <f>_xlfn.IFNA(IF($D503=5,IF($J503="Not Paid by Tenant",0,INDEX('AMI Ref'!$K$10:$N$10,MATCH($J503,{"Oil","Gas","Electric - Other","ELECTRIC - HEAT PUMP"},0))),0),"")</f>
        <v>0</v>
      </c>
      <c r="AK503" s="128"/>
      <c r="AL503" s="81" t="str">
        <f>_xlfn.IFNA(IF($D503=0,IF($K503="Not Paid by Tenant",0,INDEX('AMI Ref'!$O$5:$R$5,MATCH($K503,{"Oil","Gas","Electric - Other","Electric ccASHP - split"},0))),0),"")</f>
        <v/>
      </c>
      <c r="AM503" s="81">
        <f>_xlfn.IFNA(IF($D503=1,IF($K503="Not Paid by Tenant",0,INDEX('AMI Ref'!$O$6:$R$6,MATCH($K503,{"Oil","Gas","Electric - Other","Electric ccASHP - split"},0))),0),"")</f>
        <v>0</v>
      </c>
      <c r="AN503" s="81">
        <f>_xlfn.IFNA(IF($D503=2,IF($K503="Not Paid by Tenant",0,INDEX('AMI Ref'!$O$7:$R$7,MATCH($K503,{"Oil","Gas","Electric - Other","Electric ccASHP - split"},0))),0),"")</f>
        <v>0</v>
      </c>
      <c r="AO503" s="81">
        <f>_xlfn.IFNA(IF($D503=3,IF($K503="Not Paid by Tenant",0,INDEX('AMI Ref'!$O$8:$R$8,MATCH($K503,{"Oil","Gas","Electric - Other","Electric ccASHP - split"},0))),0),"")</f>
        <v>0</v>
      </c>
      <c r="AP503" s="81">
        <f>_xlfn.IFNA(IF($D503=4,IF($K503="Not Paid by Tenant",0,INDEX('AMI Ref'!$O$9:$R$9,MATCH($K503,{"Oil","Gas","Electric - Other","Electric ccASHP - split"},0))),0),"")</f>
        <v>0</v>
      </c>
      <c r="AQ503" s="81">
        <f>_xlfn.IFNA(IF($D503=5,IF($K503="Not Paid by Tenant",0,INDEX('AMI Ref'!$O$10:$R$10,MATCH($K503,{"Oil","Gas","Electric - Other","Electric ccASHP - split"},0))),0),"")</f>
        <v>0</v>
      </c>
      <c r="AR503" s="124">
        <f t="shared" si="69"/>
        <v>0</v>
      </c>
      <c r="AS503" s="123" t="e">
        <f t="shared" si="70"/>
        <v>#N/A</v>
      </c>
    </row>
    <row r="504" spans="1:45" ht="12.95" customHeight="1" x14ac:dyDescent="0.2">
      <c r="A504" s="130">
        <v>502</v>
      </c>
      <c r="B504" s="177">
        <f>IF(OR(COUNTIF($B$2:$B503,Input!$F520)&lt;1,COUNTIF($O$2:$O503,Input!$C520)&lt;1),Input!F520,0)</f>
        <v>0</v>
      </c>
      <c r="C504" s="177">
        <f>IF(OR(COUNTIF($B$2:$B503,Input!$F520)&lt;1,COUNTIF($O$2:$O503,Input!$C520)&lt;1),Input!G520,0)</f>
        <v>0</v>
      </c>
      <c r="D504" s="177">
        <f>IF(OR(COUNTIF($B$2:$B503,Input!$F520)&lt;1,COUNTIF($O$2:$O503,Input!$C520)&lt;1),Input!H520,0)</f>
        <v>0</v>
      </c>
      <c r="E504" s="177">
        <f>IF(OR(COUNTIF($B$2:$B503,Input!$F520)&lt;1,COUNTIF($O$2:$O503,Input!$C520)&lt;1),Input!I520,0)</f>
        <v>0</v>
      </c>
      <c r="F504" s="177">
        <f>IF(OR(COUNTIF($B$2:$B503,Input!$F520)&lt;1,COUNTIF($O$2:$O503,Input!$C520)&lt;1),Input!J520,0)</f>
        <v>0</v>
      </c>
      <c r="G504" s="177">
        <f>IF(OR(COUNTIF($B$2:$B503,Input!$F520)&lt;1,COUNTIF($O$2:$O503,Input!$C520)&lt;1),Input!K520,0)</f>
        <v>0</v>
      </c>
      <c r="H504" s="177">
        <f>IF(OR(COUNTIF($B$2:$B503,Input!$F520)&lt;1,COUNTIF($O$2:$O503,Input!$C520)&lt;1),Input!L520,0)</f>
        <v>0</v>
      </c>
      <c r="I504" s="177">
        <f>IF(OR(COUNTIF($B$2:$B503,Input!$F520)&lt;1,COUNTIF($O$2:$O503,Input!$C520)&lt;1),Input!M520,0)</f>
        <v>0</v>
      </c>
      <c r="J504" s="177">
        <f>IF(OR(COUNTIF($B$2:$B503,Input!$F520)&lt;1,COUNTIF($O$2:$O503,Input!$C520)&lt;1),Input!N520,0)</f>
        <v>0</v>
      </c>
      <c r="K504" s="177">
        <f>IF(OR(COUNTIF($B$2:$B503,Input!$F520)&lt;1,COUNTIF($O$2:$O503,Input!$C520)&lt;1),Input!O520,0)</f>
        <v>0</v>
      </c>
      <c r="L504" s="177">
        <f>IF(OR(COUNTIF($B$2:$B503,Input!$F520)&lt;1,COUNTIF($O$2:$O503,Input!$C520)&lt;1),Input!P520,0)</f>
        <v>0</v>
      </c>
      <c r="M504" s="129" t="str">
        <f t="shared" si="66"/>
        <v/>
      </c>
      <c r="N504" s="161">
        <f t="shared" si="64"/>
        <v>0</v>
      </c>
      <c r="O504" s="168">
        <f>Input!C520</f>
        <v>0</v>
      </c>
      <c r="P504" s="168"/>
      <c r="R504" s="131">
        <f t="shared" si="65"/>
        <v>0</v>
      </c>
      <c r="S504" s="133" t="str">
        <f t="shared" si="63"/>
        <v xml:space="preserve"> </v>
      </c>
      <c r="T504" s="133"/>
      <c r="U504" s="132" t="str">
        <f>_xlfn.IFNA(IF($D504=0,LOOKUP($F504,{0.1,0.2,0.3,0.4,0.5,0.6,0.7,0.8,0.9,1},{22,34,46,58,70,82,94,106,118,130}),""),"")</f>
        <v/>
      </c>
      <c r="V504" s="132" t="str">
        <f>_xlfn.IFNA(IF($D504=1,LOOKUP($F504,{0.1,0.2,0.3,0.4,0.5,0.6,0.7,0.8,0.9,1},{23,35,47,59,71,83,95,107,119,131}),""),"")</f>
        <v/>
      </c>
      <c r="W504" s="132" t="str">
        <f>_xlfn.IFNA(IF($D504=2,LOOKUP($F504,{0.1,0.2,0.3,0.4,0.5,0.6,0.7,0.8,0.9,1},{24,36,48,60,72,84,96,108,120,132}),""),"")</f>
        <v/>
      </c>
      <c r="X504" s="132" t="str">
        <f>_xlfn.IFNA(IF($D504=3,LOOKUP($F504,{0.1,0.2,0.3,0.4,0.5,0.6,0.7,0.8,0.9,1},{25,37,49,61,73,85,97,109,121,133}),""),"")</f>
        <v/>
      </c>
      <c r="Y504" s="132" t="str">
        <f>_xlfn.IFNA(IF($D504=4,LOOKUP($F504,{0.1,0.2,0.3,0.4,0.5,0.6,0.7,0.8,0.9,1},{26,38,50,62,74,86,98,110,122,134}),""),"")</f>
        <v/>
      </c>
      <c r="Z504" s="132" t="str">
        <f>_xlfn.IFNA(IF($D504=5,LOOKUP($F504,{0.1,0.2,0.3,0.4,0.5,0.6,0.7,0.8,0.9,1},{27,39,51,63,75,87,99,111,123,135}),""),"")</f>
        <v/>
      </c>
      <c r="AA504" s="132">
        <f t="shared" si="67"/>
        <v>0</v>
      </c>
      <c r="AB504" s="132" t="str">
        <f t="shared" si="68"/>
        <v>00</v>
      </c>
      <c r="AC504" s="82" t="e">
        <f>VLOOKUP(AB504,'AMI Ref'!T:U,2,FALSE)</f>
        <v>#N/A</v>
      </c>
      <c r="AD504" s="124"/>
      <c r="AE504" s="81" t="str">
        <f>_xlfn.IFNA(IF($D504=0,IF($J504="Not Paid by Tenant",0,INDEX('AMI Ref'!$K$5:$N$5,MATCH($J504,{"Oil","Gas","Electric - Other","ELECTRIC - HEAT PUMP"},0))),0),"")</f>
        <v/>
      </c>
      <c r="AF504" s="81">
        <f>_xlfn.IFNA(IF($D504=1,IF($J504="Not Paid by Tenant",0,INDEX('AMI Ref'!$K$6:$N$6,MATCH($J504,{"Oil","Gas","Electric - Other","ELECTRIC - HEAT PUMP"},0))),0),"")</f>
        <v>0</v>
      </c>
      <c r="AG504" s="81">
        <f>_xlfn.IFNA(IF($D504=2,IF($J504="Not Paid by Tenant",0,INDEX('AMI Ref'!$K$7:$N$7,MATCH($J504,{"Oil","Gas","Electric - Other","ELECTRIC - HEAT PUMP"},0))),0),"")</f>
        <v>0</v>
      </c>
      <c r="AH504" s="81">
        <f>_xlfn.IFNA(IF($D504=3,IF($J504="Not Paid by Tenant",0,INDEX('AMI Ref'!$K$8:$N$8,MATCH($J504,{"Oil","Gas","Electric - Other","ELECTRIC - HEAT PUMP"},0))),0),"")</f>
        <v>0</v>
      </c>
      <c r="AI504" s="81">
        <f>_xlfn.IFNA(IF($D504=4,IF($J504="Not Paid by Tenant",0,INDEX('AMI Ref'!$K$9:$N$9,MATCH($J504,{"Oil","Gas","Electric - Other","ELECTRIC - HEAT PUMP"},0))),0),"")</f>
        <v>0</v>
      </c>
      <c r="AJ504" s="81">
        <f>_xlfn.IFNA(IF($D504=5,IF($J504="Not Paid by Tenant",0,INDEX('AMI Ref'!$K$10:$N$10,MATCH($J504,{"Oil","Gas","Electric - Other","ELECTRIC - HEAT PUMP"},0))),0),"")</f>
        <v>0</v>
      </c>
      <c r="AK504" s="128"/>
      <c r="AL504" s="81" t="str">
        <f>_xlfn.IFNA(IF($D504=0,IF($K504="Not Paid by Tenant",0,INDEX('AMI Ref'!$O$5:$R$5,MATCH($K504,{"Oil","Gas","Electric - Other","Electric ccASHP - split"},0))),0),"")</f>
        <v/>
      </c>
      <c r="AM504" s="81">
        <f>_xlfn.IFNA(IF($D504=1,IF($K504="Not Paid by Tenant",0,INDEX('AMI Ref'!$O$6:$R$6,MATCH($K504,{"Oil","Gas","Electric - Other","Electric ccASHP - split"},0))),0),"")</f>
        <v>0</v>
      </c>
      <c r="AN504" s="81">
        <f>_xlfn.IFNA(IF($D504=2,IF($K504="Not Paid by Tenant",0,INDEX('AMI Ref'!$O$7:$R$7,MATCH($K504,{"Oil","Gas","Electric - Other","Electric ccASHP - split"},0))),0),"")</f>
        <v>0</v>
      </c>
      <c r="AO504" s="81">
        <f>_xlfn.IFNA(IF($D504=3,IF($K504="Not Paid by Tenant",0,INDEX('AMI Ref'!$O$8:$R$8,MATCH($K504,{"Oil","Gas","Electric - Other","Electric ccASHP - split"},0))),0),"")</f>
        <v>0</v>
      </c>
      <c r="AP504" s="81">
        <f>_xlfn.IFNA(IF($D504=4,IF($K504="Not Paid by Tenant",0,INDEX('AMI Ref'!$O$9:$R$9,MATCH($K504,{"Oil","Gas","Electric - Other","Electric ccASHP - split"},0))),0),"")</f>
        <v>0</v>
      </c>
      <c r="AQ504" s="81">
        <f>_xlfn.IFNA(IF($D504=5,IF($K504="Not Paid by Tenant",0,INDEX('AMI Ref'!$O$10:$R$10,MATCH($K504,{"Oil","Gas","Electric - Other","Electric ccASHP - split"},0))),0),"")</f>
        <v>0</v>
      </c>
      <c r="AR504" s="124">
        <f t="shared" si="69"/>
        <v>0</v>
      </c>
      <c r="AS504" s="123" t="e">
        <f t="shared" si="70"/>
        <v>#N/A</v>
      </c>
    </row>
    <row r="505" spans="1:45" ht="12.95" customHeight="1" x14ac:dyDescent="0.2">
      <c r="A505" s="130">
        <v>503</v>
      </c>
      <c r="B505" s="177">
        <f>IF(OR(COUNTIF($B$2:$B504,Input!$F521)&lt;1,COUNTIF($O$2:$O504,Input!$C521)&lt;1),Input!F521,0)</f>
        <v>0</v>
      </c>
      <c r="C505" s="177">
        <f>IF(OR(COUNTIF($B$2:$B504,Input!$F521)&lt;1,COUNTIF($O$2:$O504,Input!$C521)&lt;1),Input!G521,0)</f>
        <v>0</v>
      </c>
      <c r="D505" s="177">
        <f>IF(OR(COUNTIF($B$2:$B504,Input!$F521)&lt;1,COUNTIF($O$2:$O504,Input!$C521)&lt;1),Input!H521,0)</f>
        <v>0</v>
      </c>
      <c r="E505" s="177">
        <f>IF(OR(COUNTIF($B$2:$B504,Input!$F521)&lt;1,COUNTIF($O$2:$O504,Input!$C521)&lt;1),Input!I521,0)</f>
        <v>0</v>
      </c>
      <c r="F505" s="177">
        <f>IF(OR(COUNTIF($B$2:$B504,Input!$F521)&lt;1,COUNTIF($O$2:$O504,Input!$C521)&lt;1),Input!J521,0)</f>
        <v>0</v>
      </c>
      <c r="G505" s="177">
        <f>IF(OR(COUNTIF($B$2:$B504,Input!$F521)&lt;1,COUNTIF($O$2:$O504,Input!$C521)&lt;1),Input!K521,0)</f>
        <v>0</v>
      </c>
      <c r="H505" s="177">
        <f>IF(OR(COUNTIF($B$2:$B504,Input!$F521)&lt;1,COUNTIF($O$2:$O504,Input!$C521)&lt;1),Input!L521,0)</f>
        <v>0</v>
      </c>
      <c r="I505" s="177">
        <f>IF(OR(COUNTIF($B$2:$B504,Input!$F521)&lt;1,COUNTIF($O$2:$O504,Input!$C521)&lt;1),Input!M521,0)</f>
        <v>0</v>
      </c>
      <c r="J505" s="177">
        <f>IF(OR(COUNTIF($B$2:$B504,Input!$F521)&lt;1,COUNTIF($O$2:$O504,Input!$C521)&lt;1),Input!N521,0)</f>
        <v>0</v>
      </c>
      <c r="K505" s="177">
        <f>IF(OR(COUNTIF($B$2:$B504,Input!$F521)&lt;1,COUNTIF($O$2:$O504,Input!$C521)&lt;1),Input!O521,0)</f>
        <v>0</v>
      </c>
      <c r="L505" s="177">
        <f>IF(OR(COUNTIF($B$2:$B504,Input!$F521)&lt;1,COUNTIF($O$2:$O504,Input!$C521)&lt;1),Input!P521,0)</f>
        <v>0</v>
      </c>
      <c r="M505" s="129" t="str">
        <f t="shared" si="66"/>
        <v/>
      </c>
      <c r="N505" s="161">
        <f t="shared" si="64"/>
        <v>0</v>
      </c>
      <c r="O505" s="168">
        <f>Input!C521</f>
        <v>0</v>
      </c>
      <c r="P505" s="168"/>
      <c r="R505" s="131">
        <f t="shared" si="65"/>
        <v>0</v>
      </c>
      <c r="S505" s="133" t="str">
        <f t="shared" si="63"/>
        <v xml:space="preserve"> </v>
      </c>
      <c r="T505" s="133"/>
      <c r="U505" s="132" t="str">
        <f>_xlfn.IFNA(IF($D505=0,LOOKUP($F505,{0.1,0.2,0.3,0.4,0.5,0.6,0.7,0.8,0.9,1},{22,34,46,58,70,82,94,106,118,130}),""),"")</f>
        <v/>
      </c>
      <c r="V505" s="132" t="str">
        <f>_xlfn.IFNA(IF($D505=1,LOOKUP($F505,{0.1,0.2,0.3,0.4,0.5,0.6,0.7,0.8,0.9,1},{23,35,47,59,71,83,95,107,119,131}),""),"")</f>
        <v/>
      </c>
      <c r="W505" s="132" t="str">
        <f>_xlfn.IFNA(IF($D505=2,LOOKUP($F505,{0.1,0.2,0.3,0.4,0.5,0.6,0.7,0.8,0.9,1},{24,36,48,60,72,84,96,108,120,132}),""),"")</f>
        <v/>
      </c>
      <c r="X505" s="132" t="str">
        <f>_xlfn.IFNA(IF($D505=3,LOOKUP($F505,{0.1,0.2,0.3,0.4,0.5,0.6,0.7,0.8,0.9,1},{25,37,49,61,73,85,97,109,121,133}),""),"")</f>
        <v/>
      </c>
      <c r="Y505" s="132" t="str">
        <f>_xlfn.IFNA(IF($D505=4,LOOKUP($F505,{0.1,0.2,0.3,0.4,0.5,0.6,0.7,0.8,0.9,1},{26,38,50,62,74,86,98,110,122,134}),""),"")</f>
        <v/>
      </c>
      <c r="Z505" s="132" t="str">
        <f>_xlfn.IFNA(IF($D505=5,LOOKUP($F505,{0.1,0.2,0.3,0.4,0.5,0.6,0.7,0.8,0.9,1},{27,39,51,63,75,87,99,111,123,135}),""),"")</f>
        <v/>
      </c>
      <c r="AA505" s="132">
        <f t="shared" si="67"/>
        <v>0</v>
      </c>
      <c r="AB505" s="132" t="str">
        <f t="shared" si="68"/>
        <v>00</v>
      </c>
      <c r="AC505" s="82" t="e">
        <f>VLOOKUP(AB505,'AMI Ref'!T:U,2,FALSE)</f>
        <v>#N/A</v>
      </c>
      <c r="AD505" s="124"/>
      <c r="AE505" s="81" t="str">
        <f>_xlfn.IFNA(IF($D505=0,IF($J505="Not Paid by Tenant",0,INDEX('AMI Ref'!$K$5:$N$5,MATCH($J505,{"Oil","Gas","Electric - Other","ELECTRIC - HEAT PUMP"},0))),0),"")</f>
        <v/>
      </c>
      <c r="AF505" s="81">
        <f>_xlfn.IFNA(IF($D505=1,IF($J505="Not Paid by Tenant",0,INDEX('AMI Ref'!$K$6:$N$6,MATCH($J505,{"Oil","Gas","Electric - Other","ELECTRIC - HEAT PUMP"},0))),0),"")</f>
        <v>0</v>
      </c>
      <c r="AG505" s="81">
        <f>_xlfn.IFNA(IF($D505=2,IF($J505="Not Paid by Tenant",0,INDEX('AMI Ref'!$K$7:$N$7,MATCH($J505,{"Oil","Gas","Electric - Other","ELECTRIC - HEAT PUMP"},0))),0),"")</f>
        <v>0</v>
      </c>
      <c r="AH505" s="81">
        <f>_xlfn.IFNA(IF($D505=3,IF($J505="Not Paid by Tenant",0,INDEX('AMI Ref'!$K$8:$N$8,MATCH($J505,{"Oil","Gas","Electric - Other","ELECTRIC - HEAT PUMP"},0))),0),"")</f>
        <v>0</v>
      </c>
      <c r="AI505" s="81">
        <f>_xlfn.IFNA(IF($D505=4,IF($J505="Not Paid by Tenant",0,INDEX('AMI Ref'!$K$9:$N$9,MATCH($J505,{"Oil","Gas","Electric - Other","ELECTRIC - HEAT PUMP"},0))),0),"")</f>
        <v>0</v>
      </c>
      <c r="AJ505" s="81">
        <f>_xlfn.IFNA(IF($D505=5,IF($J505="Not Paid by Tenant",0,INDEX('AMI Ref'!$K$10:$N$10,MATCH($J505,{"Oil","Gas","Electric - Other","ELECTRIC - HEAT PUMP"},0))),0),"")</f>
        <v>0</v>
      </c>
      <c r="AK505" s="128"/>
      <c r="AL505" s="81" t="str">
        <f>_xlfn.IFNA(IF($D505=0,IF($K505="Not Paid by Tenant",0,INDEX('AMI Ref'!$O$5:$R$5,MATCH($K505,{"Oil","Gas","Electric - Other","Electric ccASHP - split"},0))),0),"")</f>
        <v/>
      </c>
      <c r="AM505" s="81">
        <f>_xlfn.IFNA(IF($D505=1,IF($K505="Not Paid by Tenant",0,INDEX('AMI Ref'!$O$6:$R$6,MATCH($K505,{"Oil","Gas","Electric - Other","Electric ccASHP - split"},0))),0),"")</f>
        <v>0</v>
      </c>
      <c r="AN505" s="81">
        <f>_xlfn.IFNA(IF($D505=2,IF($K505="Not Paid by Tenant",0,INDEX('AMI Ref'!$O$7:$R$7,MATCH($K505,{"Oil","Gas","Electric - Other","Electric ccASHP - split"},0))),0),"")</f>
        <v>0</v>
      </c>
      <c r="AO505" s="81">
        <f>_xlfn.IFNA(IF($D505=3,IF($K505="Not Paid by Tenant",0,INDEX('AMI Ref'!$O$8:$R$8,MATCH($K505,{"Oil","Gas","Electric - Other","Electric ccASHP - split"},0))),0),"")</f>
        <v>0</v>
      </c>
      <c r="AP505" s="81">
        <f>_xlfn.IFNA(IF($D505=4,IF($K505="Not Paid by Tenant",0,INDEX('AMI Ref'!$O$9:$R$9,MATCH($K505,{"Oil","Gas","Electric - Other","Electric ccASHP - split"},0))),0),"")</f>
        <v>0</v>
      </c>
      <c r="AQ505" s="81">
        <f>_xlfn.IFNA(IF($D505=5,IF($K505="Not Paid by Tenant",0,INDEX('AMI Ref'!$O$10:$R$10,MATCH($K505,{"Oil","Gas","Electric - Other","Electric ccASHP - split"},0))),0),"")</f>
        <v>0</v>
      </c>
      <c r="AR505" s="124">
        <f t="shared" si="69"/>
        <v>0</v>
      </c>
      <c r="AS505" s="123" t="e">
        <f t="shared" si="70"/>
        <v>#N/A</v>
      </c>
    </row>
    <row r="506" spans="1:45" ht="12.95" customHeight="1" x14ac:dyDescent="0.2">
      <c r="A506" s="130">
        <v>504</v>
      </c>
      <c r="B506" s="177">
        <f>IF(OR(COUNTIF($B$2:$B505,Input!$F522)&lt;1,COUNTIF($O$2:$O505,Input!$C522)&lt;1),Input!F522,0)</f>
        <v>0</v>
      </c>
      <c r="C506" s="177">
        <f>IF(OR(COUNTIF($B$2:$B505,Input!$F522)&lt;1,COUNTIF($O$2:$O505,Input!$C522)&lt;1),Input!G522,0)</f>
        <v>0</v>
      </c>
      <c r="D506" s="177">
        <f>IF(OR(COUNTIF($B$2:$B505,Input!$F522)&lt;1,COUNTIF($O$2:$O505,Input!$C522)&lt;1),Input!H522,0)</f>
        <v>0</v>
      </c>
      <c r="E506" s="177">
        <f>IF(OR(COUNTIF($B$2:$B505,Input!$F522)&lt;1,COUNTIF($O$2:$O505,Input!$C522)&lt;1),Input!I522,0)</f>
        <v>0</v>
      </c>
      <c r="F506" s="177">
        <f>IF(OR(COUNTIF($B$2:$B505,Input!$F522)&lt;1,COUNTIF($O$2:$O505,Input!$C522)&lt;1),Input!J522,0)</f>
        <v>0</v>
      </c>
      <c r="G506" s="177">
        <f>IF(OR(COUNTIF($B$2:$B505,Input!$F522)&lt;1,COUNTIF($O$2:$O505,Input!$C522)&lt;1),Input!K522,0)</f>
        <v>0</v>
      </c>
      <c r="H506" s="177">
        <f>IF(OR(COUNTIF($B$2:$B505,Input!$F522)&lt;1,COUNTIF($O$2:$O505,Input!$C522)&lt;1),Input!L522,0)</f>
        <v>0</v>
      </c>
      <c r="I506" s="177">
        <f>IF(OR(COUNTIF($B$2:$B505,Input!$F522)&lt;1,COUNTIF($O$2:$O505,Input!$C522)&lt;1),Input!M522,0)</f>
        <v>0</v>
      </c>
      <c r="J506" s="177">
        <f>IF(OR(COUNTIF($B$2:$B505,Input!$F522)&lt;1,COUNTIF($O$2:$O505,Input!$C522)&lt;1),Input!N522,0)</f>
        <v>0</v>
      </c>
      <c r="K506" s="177">
        <f>IF(OR(COUNTIF($B$2:$B505,Input!$F522)&lt;1,COUNTIF($O$2:$O505,Input!$C522)&lt;1),Input!O522,0)</f>
        <v>0</v>
      </c>
      <c r="L506" s="177">
        <f>IF(OR(COUNTIF($B$2:$B505,Input!$F522)&lt;1,COUNTIF($O$2:$O505,Input!$C522)&lt;1),Input!P522,0)</f>
        <v>0</v>
      </c>
      <c r="M506" s="129" t="str">
        <f t="shared" si="66"/>
        <v/>
      </c>
      <c r="N506" s="161">
        <f t="shared" si="64"/>
        <v>0</v>
      </c>
      <c r="O506" s="168">
        <f>Input!C522</f>
        <v>0</v>
      </c>
      <c r="P506" s="168"/>
      <c r="R506" s="131">
        <f t="shared" si="65"/>
        <v>0</v>
      </c>
      <c r="S506" s="133" t="str">
        <f t="shared" si="63"/>
        <v xml:space="preserve"> </v>
      </c>
      <c r="T506" s="133"/>
      <c r="U506" s="132" t="str">
        <f>_xlfn.IFNA(IF($D506=0,LOOKUP($F506,{0.1,0.2,0.3,0.4,0.5,0.6,0.7,0.8,0.9,1},{22,34,46,58,70,82,94,106,118,130}),""),"")</f>
        <v/>
      </c>
      <c r="V506" s="132" t="str">
        <f>_xlfn.IFNA(IF($D506=1,LOOKUP($F506,{0.1,0.2,0.3,0.4,0.5,0.6,0.7,0.8,0.9,1},{23,35,47,59,71,83,95,107,119,131}),""),"")</f>
        <v/>
      </c>
      <c r="W506" s="132" t="str">
        <f>_xlfn.IFNA(IF($D506=2,LOOKUP($F506,{0.1,0.2,0.3,0.4,0.5,0.6,0.7,0.8,0.9,1},{24,36,48,60,72,84,96,108,120,132}),""),"")</f>
        <v/>
      </c>
      <c r="X506" s="132" t="str">
        <f>_xlfn.IFNA(IF($D506=3,LOOKUP($F506,{0.1,0.2,0.3,0.4,0.5,0.6,0.7,0.8,0.9,1},{25,37,49,61,73,85,97,109,121,133}),""),"")</f>
        <v/>
      </c>
      <c r="Y506" s="132" t="str">
        <f>_xlfn.IFNA(IF($D506=4,LOOKUP($F506,{0.1,0.2,0.3,0.4,0.5,0.6,0.7,0.8,0.9,1},{26,38,50,62,74,86,98,110,122,134}),""),"")</f>
        <v/>
      </c>
      <c r="Z506" s="132" t="str">
        <f>_xlfn.IFNA(IF($D506=5,LOOKUP($F506,{0.1,0.2,0.3,0.4,0.5,0.6,0.7,0.8,0.9,1},{27,39,51,63,75,87,99,111,123,135}),""),"")</f>
        <v/>
      </c>
      <c r="AA506" s="132">
        <f t="shared" si="67"/>
        <v>0</v>
      </c>
      <c r="AB506" s="132" t="str">
        <f t="shared" si="68"/>
        <v>00</v>
      </c>
      <c r="AC506" s="82" t="e">
        <f>VLOOKUP(AB506,'AMI Ref'!T:U,2,FALSE)</f>
        <v>#N/A</v>
      </c>
      <c r="AD506" s="124"/>
      <c r="AE506" s="81" t="str">
        <f>_xlfn.IFNA(IF($D506=0,IF($J506="Not Paid by Tenant",0,INDEX('AMI Ref'!$K$5:$N$5,MATCH($J506,{"Oil","Gas","Electric - Other","ELECTRIC - HEAT PUMP"},0))),0),"")</f>
        <v/>
      </c>
      <c r="AF506" s="81">
        <f>_xlfn.IFNA(IF($D506=1,IF($J506="Not Paid by Tenant",0,INDEX('AMI Ref'!$K$6:$N$6,MATCH($J506,{"Oil","Gas","Electric - Other","ELECTRIC - HEAT PUMP"},0))),0),"")</f>
        <v>0</v>
      </c>
      <c r="AG506" s="81">
        <f>_xlfn.IFNA(IF($D506=2,IF($J506="Not Paid by Tenant",0,INDEX('AMI Ref'!$K$7:$N$7,MATCH($J506,{"Oil","Gas","Electric - Other","ELECTRIC - HEAT PUMP"},0))),0),"")</f>
        <v>0</v>
      </c>
      <c r="AH506" s="81">
        <f>_xlfn.IFNA(IF($D506=3,IF($J506="Not Paid by Tenant",0,INDEX('AMI Ref'!$K$8:$N$8,MATCH($J506,{"Oil","Gas","Electric - Other","ELECTRIC - HEAT PUMP"},0))),0),"")</f>
        <v>0</v>
      </c>
      <c r="AI506" s="81">
        <f>_xlfn.IFNA(IF($D506=4,IF($J506="Not Paid by Tenant",0,INDEX('AMI Ref'!$K$9:$N$9,MATCH($J506,{"Oil","Gas","Electric - Other","ELECTRIC - HEAT PUMP"},0))),0),"")</f>
        <v>0</v>
      </c>
      <c r="AJ506" s="81">
        <f>_xlfn.IFNA(IF($D506=5,IF($J506="Not Paid by Tenant",0,INDEX('AMI Ref'!$K$10:$N$10,MATCH($J506,{"Oil","Gas","Electric - Other","ELECTRIC - HEAT PUMP"},0))),0),"")</f>
        <v>0</v>
      </c>
      <c r="AK506" s="128"/>
      <c r="AL506" s="81" t="str">
        <f>_xlfn.IFNA(IF($D506=0,IF($K506="Not Paid by Tenant",0,INDEX('AMI Ref'!$O$5:$R$5,MATCH($K506,{"Oil","Gas","Electric - Other","Electric ccASHP - split"},0))),0),"")</f>
        <v/>
      </c>
      <c r="AM506" s="81">
        <f>_xlfn.IFNA(IF($D506=1,IF($K506="Not Paid by Tenant",0,INDEX('AMI Ref'!$O$6:$R$6,MATCH($K506,{"Oil","Gas","Electric - Other","Electric ccASHP - split"},0))),0),"")</f>
        <v>0</v>
      </c>
      <c r="AN506" s="81">
        <f>_xlfn.IFNA(IF($D506=2,IF($K506="Not Paid by Tenant",0,INDEX('AMI Ref'!$O$7:$R$7,MATCH($K506,{"Oil","Gas","Electric - Other","Electric ccASHP - split"},0))),0),"")</f>
        <v>0</v>
      </c>
      <c r="AO506" s="81">
        <f>_xlfn.IFNA(IF($D506=3,IF($K506="Not Paid by Tenant",0,INDEX('AMI Ref'!$O$8:$R$8,MATCH($K506,{"Oil","Gas","Electric - Other","Electric ccASHP - split"},0))),0),"")</f>
        <v>0</v>
      </c>
      <c r="AP506" s="81">
        <f>_xlfn.IFNA(IF($D506=4,IF($K506="Not Paid by Tenant",0,INDEX('AMI Ref'!$O$9:$R$9,MATCH($K506,{"Oil","Gas","Electric - Other","Electric ccASHP - split"},0))),0),"")</f>
        <v>0</v>
      </c>
      <c r="AQ506" s="81">
        <f>_xlfn.IFNA(IF($D506=5,IF($K506="Not Paid by Tenant",0,INDEX('AMI Ref'!$O$10:$R$10,MATCH($K506,{"Oil","Gas","Electric - Other","Electric ccASHP - split"},0))),0),"")</f>
        <v>0</v>
      </c>
      <c r="AR506" s="124">
        <f t="shared" si="69"/>
        <v>0</v>
      </c>
      <c r="AS506" s="123" t="e">
        <f t="shared" si="70"/>
        <v>#N/A</v>
      </c>
    </row>
    <row r="507" spans="1:45" ht="12.95" customHeight="1" x14ac:dyDescent="0.2">
      <c r="A507" s="130">
        <v>505</v>
      </c>
      <c r="B507" s="177">
        <f>IF(OR(COUNTIF($B$2:$B506,Input!$F523)&lt;1,COUNTIF($O$2:$O506,Input!$C523)&lt;1),Input!F523,0)</f>
        <v>0</v>
      </c>
      <c r="C507" s="177">
        <f>IF(OR(COUNTIF($B$2:$B506,Input!$F523)&lt;1,COUNTIF($O$2:$O506,Input!$C523)&lt;1),Input!G523,0)</f>
        <v>0</v>
      </c>
      <c r="D507" s="177">
        <f>IF(OR(COUNTIF($B$2:$B506,Input!$F523)&lt;1,COUNTIF($O$2:$O506,Input!$C523)&lt;1),Input!H523,0)</f>
        <v>0</v>
      </c>
      <c r="E507" s="177">
        <f>IF(OR(COUNTIF($B$2:$B506,Input!$F523)&lt;1,COUNTIF($O$2:$O506,Input!$C523)&lt;1),Input!I523,0)</f>
        <v>0</v>
      </c>
      <c r="F507" s="177">
        <f>IF(OR(COUNTIF($B$2:$B506,Input!$F523)&lt;1,COUNTIF($O$2:$O506,Input!$C523)&lt;1),Input!J523,0)</f>
        <v>0</v>
      </c>
      <c r="G507" s="177">
        <f>IF(OR(COUNTIF($B$2:$B506,Input!$F523)&lt;1,COUNTIF($O$2:$O506,Input!$C523)&lt;1),Input!K523,0)</f>
        <v>0</v>
      </c>
      <c r="H507" s="177">
        <f>IF(OR(COUNTIF($B$2:$B506,Input!$F523)&lt;1,COUNTIF($O$2:$O506,Input!$C523)&lt;1),Input!L523,0)</f>
        <v>0</v>
      </c>
      <c r="I507" s="177">
        <f>IF(OR(COUNTIF($B$2:$B506,Input!$F523)&lt;1,COUNTIF($O$2:$O506,Input!$C523)&lt;1),Input!M523,0)</f>
        <v>0</v>
      </c>
      <c r="J507" s="177">
        <f>IF(OR(COUNTIF($B$2:$B506,Input!$F523)&lt;1,COUNTIF($O$2:$O506,Input!$C523)&lt;1),Input!N523,0)</f>
        <v>0</v>
      </c>
      <c r="K507" s="177">
        <f>IF(OR(COUNTIF($B$2:$B506,Input!$F523)&lt;1,COUNTIF($O$2:$O506,Input!$C523)&lt;1),Input!O523,0)</f>
        <v>0</v>
      </c>
      <c r="L507" s="177">
        <f>IF(OR(COUNTIF($B$2:$B506,Input!$F523)&lt;1,COUNTIF($O$2:$O506,Input!$C523)&lt;1),Input!P523,0)</f>
        <v>0</v>
      </c>
      <c r="M507" s="129" t="str">
        <f t="shared" si="66"/>
        <v/>
      </c>
      <c r="N507" s="161">
        <f t="shared" si="64"/>
        <v>0</v>
      </c>
      <c r="O507" s="168">
        <f>Input!C523</f>
        <v>0</v>
      </c>
      <c r="P507" s="168"/>
      <c r="R507" s="131">
        <f t="shared" si="65"/>
        <v>0</v>
      </c>
      <c r="S507" s="133" t="str">
        <f t="shared" si="63"/>
        <v xml:space="preserve"> </v>
      </c>
      <c r="T507" s="133"/>
      <c r="U507" s="132" t="str">
        <f>_xlfn.IFNA(IF($D507=0,LOOKUP($F507,{0.1,0.2,0.3,0.4,0.5,0.6,0.7,0.8,0.9,1},{22,34,46,58,70,82,94,106,118,130}),""),"")</f>
        <v/>
      </c>
      <c r="V507" s="132" t="str">
        <f>_xlfn.IFNA(IF($D507=1,LOOKUP($F507,{0.1,0.2,0.3,0.4,0.5,0.6,0.7,0.8,0.9,1},{23,35,47,59,71,83,95,107,119,131}),""),"")</f>
        <v/>
      </c>
      <c r="W507" s="132" t="str">
        <f>_xlfn.IFNA(IF($D507=2,LOOKUP($F507,{0.1,0.2,0.3,0.4,0.5,0.6,0.7,0.8,0.9,1},{24,36,48,60,72,84,96,108,120,132}),""),"")</f>
        <v/>
      </c>
      <c r="X507" s="132" t="str">
        <f>_xlfn.IFNA(IF($D507=3,LOOKUP($F507,{0.1,0.2,0.3,0.4,0.5,0.6,0.7,0.8,0.9,1},{25,37,49,61,73,85,97,109,121,133}),""),"")</f>
        <v/>
      </c>
      <c r="Y507" s="132" t="str">
        <f>_xlfn.IFNA(IF($D507=4,LOOKUP($F507,{0.1,0.2,0.3,0.4,0.5,0.6,0.7,0.8,0.9,1},{26,38,50,62,74,86,98,110,122,134}),""),"")</f>
        <v/>
      </c>
      <c r="Z507" s="132" t="str">
        <f>_xlfn.IFNA(IF($D507=5,LOOKUP($F507,{0.1,0.2,0.3,0.4,0.5,0.6,0.7,0.8,0.9,1},{27,39,51,63,75,87,99,111,123,135}),""),"")</f>
        <v/>
      </c>
      <c r="AA507" s="132">
        <f t="shared" si="67"/>
        <v>0</v>
      </c>
      <c r="AB507" s="132" t="str">
        <f t="shared" si="68"/>
        <v>00</v>
      </c>
      <c r="AC507" s="82" t="e">
        <f>VLOOKUP(AB507,'AMI Ref'!T:U,2,FALSE)</f>
        <v>#N/A</v>
      </c>
      <c r="AD507" s="124"/>
      <c r="AE507" s="81" t="str">
        <f>_xlfn.IFNA(IF($D507=0,IF($J507="Not Paid by Tenant",0,INDEX('AMI Ref'!$K$5:$N$5,MATCH($J507,{"Oil","Gas","Electric - Other","ELECTRIC - HEAT PUMP"},0))),0),"")</f>
        <v/>
      </c>
      <c r="AF507" s="81">
        <f>_xlfn.IFNA(IF($D507=1,IF($J507="Not Paid by Tenant",0,INDEX('AMI Ref'!$K$6:$N$6,MATCH($J507,{"Oil","Gas","Electric - Other","ELECTRIC - HEAT PUMP"},0))),0),"")</f>
        <v>0</v>
      </c>
      <c r="AG507" s="81">
        <f>_xlfn.IFNA(IF($D507=2,IF($J507="Not Paid by Tenant",0,INDEX('AMI Ref'!$K$7:$N$7,MATCH($J507,{"Oil","Gas","Electric - Other","ELECTRIC - HEAT PUMP"},0))),0),"")</f>
        <v>0</v>
      </c>
      <c r="AH507" s="81">
        <f>_xlfn.IFNA(IF($D507=3,IF($J507="Not Paid by Tenant",0,INDEX('AMI Ref'!$K$8:$N$8,MATCH($J507,{"Oil","Gas","Electric - Other","ELECTRIC - HEAT PUMP"},0))),0),"")</f>
        <v>0</v>
      </c>
      <c r="AI507" s="81">
        <f>_xlfn.IFNA(IF($D507=4,IF($J507="Not Paid by Tenant",0,INDEX('AMI Ref'!$K$9:$N$9,MATCH($J507,{"Oil","Gas","Electric - Other","ELECTRIC - HEAT PUMP"},0))),0),"")</f>
        <v>0</v>
      </c>
      <c r="AJ507" s="81">
        <f>_xlfn.IFNA(IF($D507=5,IF($J507="Not Paid by Tenant",0,INDEX('AMI Ref'!$K$10:$N$10,MATCH($J507,{"Oil","Gas","Electric - Other","ELECTRIC - HEAT PUMP"},0))),0),"")</f>
        <v>0</v>
      </c>
      <c r="AK507" s="128"/>
      <c r="AL507" s="81" t="str">
        <f>_xlfn.IFNA(IF($D507=0,IF($K507="Not Paid by Tenant",0,INDEX('AMI Ref'!$O$5:$R$5,MATCH($K507,{"Oil","Gas","Electric - Other","Electric ccASHP - split"},0))),0),"")</f>
        <v/>
      </c>
      <c r="AM507" s="81">
        <f>_xlfn.IFNA(IF($D507=1,IF($K507="Not Paid by Tenant",0,INDEX('AMI Ref'!$O$6:$R$6,MATCH($K507,{"Oil","Gas","Electric - Other","Electric ccASHP - split"},0))),0),"")</f>
        <v>0</v>
      </c>
      <c r="AN507" s="81">
        <f>_xlfn.IFNA(IF($D507=2,IF($K507="Not Paid by Tenant",0,INDEX('AMI Ref'!$O$7:$R$7,MATCH($K507,{"Oil","Gas","Electric - Other","Electric ccASHP - split"},0))),0),"")</f>
        <v>0</v>
      </c>
      <c r="AO507" s="81">
        <f>_xlfn.IFNA(IF($D507=3,IF($K507="Not Paid by Tenant",0,INDEX('AMI Ref'!$O$8:$R$8,MATCH($K507,{"Oil","Gas","Electric - Other","Electric ccASHP - split"},0))),0),"")</f>
        <v>0</v>
      </c>
      <c r="AP507" s="81">
        <f>_xlfn.IFNA(IF($D507=4,IF($K507="Not Paid by Tenant",0,INDEX('AMI Ref'!$O$9:$R$9,MATCH($K507,{"Oil","Gas","Electric - Other","Electric ccASHP - split"},0))),0),"")</f>
        <v>0</v>
      </c>
      <c r="AQ507" s="81">
        <f>_xlfn.IFNA(IF($D507=5,IF($K507="Not Paid by Tenant",0,INDEX('AMI Ref'!$O$10:$R$10,MATCH($K507,{"Oil","Gas","Electric - Other","Electric ccASHP - split"},0))),0),"")</f>
        <v>0</v>
      </c>
      <c r="AR507" s="124">
        <f t="shared" si="69"/>
        <v>0</v>
      </c>
      <c r="AS507" s="123" t="e">
        <f t="shared" si="70"/>
        <v>#N/A</v>
      </c>
    </row>
    <row r="508" spans="1:45" ht="12.95" customHeight="1" x14ac:dyDescent="0.2">
      <c r="A508" s="130">
        <v>506</v>
      </c>
      <c r="B508" s="177">
        <f>IF(OR(COUNTIF($B$2:$B507,Input!$F524)&lt;1,COUNTIF($O$2:$O507,Input!$C524)&lt;1),Input!F524,0)</f>
        <v>0</v>
      </c>
      <c r="C508" s="177">
        <f>IF(OR(COUNTIF($B$2:$B507,Input!$F524)&lt;1,COUNTIF($O$2:$O507,Input!$C524)&lt;1),Input!G524,0)</f>
        <v>0</v>
      </c>
      <c r="D508" s="177">
        <f>IF(OR(COUNTIF($B$2:$B507,Input!$F524)&lt;1,COUNTIF($O$2:$O507,Input!$C524)&lt;1),Input!H524,0)</f>
        <v>0</v>
      </c>
      <c r="E508" s="177">
        <f>IF(OR(COUNTIF($B$2:$B507,Input!$F524)&lt;1,COUNTIF($O$2:$O507,Input!$C524)&lt;1),Input!I524,0)</f>
        <v>0</v>
      </c>
      <c r="F508" s="177">
        <f>IF(OR(COUNTIF($B$2:$B507,Input!$F524)&lt;1,COUNTIF($O$2:$O507,Input!$C524)&lt;1),Input!J524,0)</f>
        <v>0</v>
      </c>
      <c r="G508" s="177">
        <f>IF(OR(COUNTIF($B$2:$B507,Input!$F524)&lt;1,COUNTIF($O$2:$O507,Input!$C524)&lt;1),Input!K524,0)</f>
        <v>0</v>
      </c>
      <c r="H508" s="177">
        <f>IF(OR(COUNTIF($B$2:$B507,Input!$F524)&lt;1,COUNTIF($O$2:$O507,Input!$C524)&lt;1),Input!L524,0)</f>
        <v>0</v>
      </c>
      <c r="I508" s="177">
        <f>IF(OR(COUNTIF($B$2:$B507,Input!$F524)&lt;1,COUNTIF($O$2:$O507,Input!$C524)&lt;1),Input!M524,0)</f>
        <v>0</v>
      </c>
      <c r="J508" s="177">
        <f>IF(OR(COUNTIF($B$2:$B507,Input!$F524)&lt;1,COUNTIF($O$2:$O507,Input!$C524)&lt;1),Input!N524,0)</f>
        <v>0</v>
      </c>
      <c r="K508" s="177">
        <f>IF(OR(COUNTIF($B$2:$B507,Input!$F524)&lt;1,COUNTIF($O$2:$O507,Input!$C524)&lt;1),Input!O524,0)</f>
        <v>0</v>
      </c>
      <c r="L508" s="177">
        <f>IF(OR(COUNTIF($B$2:$B507,Input!$F524)&lt;1,COUNTIF($O$2:$O507,Input!$C524)&lt;1),Input!P524,0)</f>
        <v>0</v>
      </c>
      <c r="M508" s="129" t="str">
        <f t="shared" si="66"/>
        <v/>
      </c>
      <c r="N508" s="161">
        <f t="shared" si="64"/>
        <v>0</v>
      </c>
      <c r="O508" s="168">
        <f>Input!C524</f>
        <v>0</v>
      </c>
      <c r="P508" s="168"/>
      <c r="R508" s="131">
        <f t="shared" si="65"/>
        <v>0</v>
      </c>
      <c r="S508" s="133" t="str">
        <f t="shared" si="63"/>
        <v xml:space="preserve"> </v>
      </c>
      <c r="T508" s="133"/>
      <c r="U508" s="132" t="str">
        <f>_xlfn.IFNA(IF($D508=0,LOOKUP($F508,{0.1,0.2,0.3,0.4,0.5,0.6,0.7,0.8,0.9,1},{22,34,46,58,70,82,94,106,118,130}),""),"")</f>
        <v/>
      </c>
      <c r="V508" s="132" t="str">
        <f>_xlfn.IFNA(IF($D508=1,LOOKUP($F508,{0.1,0.2,0.3,0.4,0.5,0.6,0.7,0.8,0.9,1},{23,35,47,59,71,83,95,107,119,131}),""),"")</f>
        <v/>
      </c>
      <c r="W508" s="132" t="str">
        <f>_xlfn.IFNA(IF($D508=2,LOOKUP($F508,{0.1,0.2,0.3,0.4,0.5,0.6,0.7,0.8,0.9,1},{24,36,48,60,72,84,96,108,120,132}),""),"")</f>
        <v/>
      </c>
      <c r="X508" s="132" t="str">
        <f>_xlfn.IFNA(IF($D508=3,LOOKUP($F508,{0.1,0.2,0.3,0.4,0.5,0.6,0.7,0.8,0.9,1},{25,37,49,61,73,85,97,109,121,133}),""),"")</f>
        <v/>
      </c>
      <c r="Y508" s="132" t="str">
        <f>_xlfn.IFNA(IF($D508=4,LOOKUP($F508,{0.1,0.2,0.3,0.4,0.5,0.6,0.7,0.8,0.9,1},{26,38,50,62,74,86,98,110,122,134}),""),"")</f>
        <v/>
      </c>
      <c r="Z508" s="132" t="str">
        <f>_xlfn.IFNA(IF($D508=5,LOOKUP($F508,{0.1,0.2,0.3,0.4,0.5,0.6,0.7,0.8,0.9,1},{27,39,51,63,75,87,99,111,123,135}),""),"")</f>
        <v/>
      </c>
      <c r="AA508" s="132">
        <f t="shared" si="67"/>
        <v>0</v>
      </c>
      <c r="AB508" s="132" t="str">
        <f t="shared" si="68"/>
        <v>00</v>
      </c>
      <c r="AC508" s="82" t="e">
        <f>VLOOKUP(AB508,'AMI Ref'!T:U,2,FALSE)</f>
        <v>#N/A</v>
      </c>
      <c r="AD508" s="124"/>
      <c r="AE508" s="81" t="str">
        <f>_xlfn.IFNA(IF($D508=0,IF($J508="Not Paid by Tenant",0,INDEX('AMI Ref'!$K$5:$N$5,MATCH($J508,{"Oil","Gas","Electric - Other","ELECTRIC - HEAT PUMP"},0))),0),"")</f>
        <v/>
      </c>
      <c r="AF508" s="81">
        <f>_xlfn.IFNA(IF($D508=1,IF($J508="Not Paid by Tenant",0,INDEX('AMI Ref'!$K$6:$N$6,MATCH($J508,{"Oil","Gas","Electric - Other","ELECTRIC - HEAT PUMP"},0))),0),"")</f>
        <v>0</v>
      </c>
      <c r="AG508" s="81">
        <f>_xlfn.IFNA(IF($D508=2,IF($J508="Not Paid by Tenant",0,INDEX('AMI Ref'!$K$7:$N$7,MATCH($J508,{"Oil","Gas","Electric - Other","ELECTRIC - HEAT PUMP"},0))),0),"")</f>
        <v>0</v>
      </c>
      <c r="AH508" s="81">
        <f>_xlfn.IFNA(IF($D508=3,IF($J508="Not Paid by Tenant",0,INDEX('AMI Ref'!$K$8:$N$8,MATCH($J508,{"Oil","Gas","Electric - Other","ELECTRIC - HEAT PUMP"},0))),0),"")</f>
        <v>0</v>
      </c>
      <c r="AI508" s="81">
        <f>_xlfn.IFNA(IF($D508=4,IF($J508="Not Paid by Tenant",0,INDEX('AMI Ref'!$K$9:$N$9,MATCH($J508,{"Oil","Gas","Electric - Other","ELECTRIC - HEAT PUMP"},0))),0),"")</f>
        <v>0</v>
      </c>
      <c r="AJ508" s="81">
        <f>_xlfn.IFNA(IF($D508=5,IF($J508="Not Paid by Tenant",0,INDEX('AMI Ref'!$K$10:$N$10,MATCH($J508,{"Oil","Gas","Electric - Other","ELECTRIC - HEAT PUMP"},0))),0),"")</f>
        <v>0</v>
      </c>
      <c r="AK508" s="128"/>
      <c r="AL508" s="81" t="str">
        <f>_xlfn.IFNA(IF($D508=0,IF($K508="Not Paid by Tenant",0,INDEX('AMI Ref'!$O$5:$R$5,MATCH($K508,{"Oil","Gas","Electric - Other","Electric ccASHP - split"},0))),0),"")</f>
        <v/>
      </c>
      <c r="AM508" s="81">
        <f>_xlfn.IFNA(IF($D508=1,IF($K508="Not Paid by Tenant",0,INDEX('AMI Ref'!$O$6:$R$6,MATCH($K508,{"Oil","Gas","Electric - Other","Electric ccASHP - split"},0))),0),"")</f>
        <v>0</v>
      </c>
      <c r="AN508" s="81">
        <f>_xlfn.IFNA(IF($D508=2,IF($K508="Not Paid by Tenant",0,INDEX('AMI Ref'!$O$7:$R$7,MATCH($K508,{"Oil","Gas","Electric - Other","Electric ccASHP - split"},0))),0),"")</f>
        <v>0</v>
      </c>
      <c r="AO508" s="81">
        <f>_xlfn.IFNA(IF($D508=3,IF($K508="Not Paid by Tenant",0,INDEX('AMI Ref'!$O$8:$R$8,MATCH($K508,{"Oil","Gas","Electric - Other","Electric ccASHP - split"},0))),0),"")</f>
        <v>0</v>
      </c>
      <c r="AP508" s="81">
        <f>_xlfn.IFNA(IF($D508=4,IF($K508="Not Paid by Tenant",0,INDEX('AMI Ref'!$O$9:$R$9,MATCH($K508,{"Oil","Gas","Electric - Other","Electric ccASHP - split"},0))),0),"")</f>
        <v>0</v>
      </c>
      <c r="AQ508" s="81">
        <f>_xlfn.IFNA(IF($D508=5,IF($K508="Not Paid by Tenant",0,INDEX('AMI Ref'!$O$10:$R$10,MATCH($K508,{"Oil","Gas","Electric - Other","Electric ccASHP - split"},0))),0),"")</f>
        <v>0</v>
      </c>
      <c r="AR508" s="124">
        <f t="shared" si="69"/>
        <v>0</v>
      </c>
      <c r="AS508" s="123" t="e">
        <f t="shared" si="70"/>
        <v>#N/A</v>
      </c>
    </row>
    <row r="509" spans="1:45" ht="12.95" customHeight="1" x14ac:dyDescent="0.2">
      <c r="A509" s="130">
        <v>507</v>
      </c>
      <c r="B509" s="177">
        <f>IF(OR(COUNTIF($B$2:$B508,Input!$F525)&lt;1,COUNTIF($O$2:$O508,Input!$C525)&lt;1),Input!F525,0)</f>
        <v>0</v>
      </c>
      <c r="C509" s="177">
        <f>IF(OR(COUNTIF($B$2:$B508,Input!$F525)&lt;1,COUNTIF($O$2:$O508,Input!$C525)&lt;1),Input!G525,0)</f>
        <v>0</v>
      </c>
      <c r="D509" s="177">
        <f>IF(OR(COUNTIF($B$2:$B508,Input!$F525)&lt;1,COUNTIF($O$2:$O508,Input!$C525)&lt;1),Input!H525,0)</f>
        <v>0</v>
      </c>
      <c r="E509" s="177">
        <f>IF(OR(COUNTIF($B$2:$B508,Input!$F525)&lt;1,COUNTIF($O$2:$O508,Input!$C525)&lt;1),Input!I525,0)</f>
        <v>0</v>
      </c>
      <c r="F509" s="177">
        <f>IF(OR(COUNTIF($B$2:$B508,Input!$F525)&lt;1,COUNTIF($O$2:$O508,Input!$C525)&lt;1),Input!J525,0)</f>
        <v>0</v>
      </c>
      <c r="G509" s="177">
        <f>IF(OR(COUNTIF($B$2:$B508,Input!$F525)&lt;1,COUNTIF($O$2:$O508,Input!$C525)&lt;1),Input!K525,0)</f>
        <v>0</v>
      </c>
      <c r="H509" s="177">
        <f>IF(OR(COUNTIF($B$2:$B508,Input!$F525)&lt;1,COUNTIF($O$2:$O508,Input!$C525)&lt;1),Input!L525,0)</f>
        <v>0</v>
      </c>
      <c r="I509" s="177">
        <f>IF(OR(COUNTIF($B$2:$B508,Input!$F525)&lt;1,COUNTIF($O$2:$O508,Input!$C525)&lt;1),Input!M525,0)</f>
        <v>0</v>
      </c>
      <c r="J509" s="177">
        <f>IF(OR(COUNTIF($B$2:$B508,Input!$F525)&lt;1,COUNTIF($O$2:$O508,Input!$C525)&lt;1),Input!N525,0)</f>
        <v>0</v>
      </c>
      <c r="K509" s="177">
        <f>IF(OR(COUNTIF($B$2:$B508,Input!$F525)&lt;1,COUNTIF($O$2:$O508,Input!$C525)&lt;1),Input!O525,0)</f>
        <v>0</v>
      </c>
      <c r="L509" s="177">
        <f>IF(OR(COUNTIF($B$2:$B508,Input!$F525)&lt;1,COUNTIF($O$2:$O508,Input!$C525)&lt;1),Input!P525,0)</f>
        <v>0</v>
      </c>
      <c r="M509" s="129" t="str">
        <f t="shared" si="66"/>
        <v/>
      </c>
      <c r="N509" s="161">
        <f t="shared" si="64"/>
        <v>0</v>
      </c>
      <c r="O509" s="168">
        <f>Input!C525</f>
        <v>0</v>
      </c>
      <c r="P509" s="168"/>
      <c r="R509" s="131">
        <f t="shared" si="65"/>
        <v>0</v>
      </c>
      <c r="S509" s="133" t="str">
        <f t="shared" si="63"/>
        <v xml:space="preserve"> </v>
      </c>
      <c r="T509" s="133"/>
      <c r="U509" s="132" t="str">
        <f>_xlfn.IFNA(IF($D509=0,LOOKUP($F509,{0.1,0.2,0.3,0.4,0.5,0.6,0.7,0.8,0.9,1},{22,34,46,58,70,82,94,106,118,130}),""),"")</f>
        <v/>
      </c>
      <c r="V509" s="132" t="str">
        <f>_xlfn.IFNA(IF($D509=1,LOOKUP($F509,{0.1,0.2,0.3,0.4,0.5,0.6,0.7,0.8,0.9,1},{23,35,47,59,71,83,95,107,119,131}),""),"")</f>
        <v/>
      </c>
      <c r="W509" s="132" t="str">
        <f>_xlfn.IFNA(IF($D509=2,LOOKUP($F509,{0.1,0.2,0.3,0.4,0.5,0.6,0.7,0.8,0.9,1},{24,36,48,60,72,84,96,108,120,132}),""),"")</f>
        <v/>
      </c>
      <c r="X509" s="132" t="str">
        <f>_xlfn.IFNA(IF($D509=3,LOOKUP($F509,{0.1,0.2,0.3,0.4,0.5,0.6,0.7,0.8,0.9,1},{25,37,49,61,73,85,97,109,121,133}),""),"")</f>
        <v/>
      </c>
      <c r="Y509" s="132" t="str">
        <f>_xlfn.IFNA(IF($D509=4,LOOKUP($F509,{0.1,0.2,0.3,0.4,0.5,0.6,0.7,0.8,0.9,1},{26,38,50,62,74,86,98,110,122,134}),""),"")</f>
        <v/>
      </c>
      <c r="Z509" s="132" t="str">
        <f>_xlfn.IFNA(IF($D509=5,LOOKUP($F509,{0.1,0.2,0.3,0.4,0.5,0.6,0.7,0.8,0.9,1},{27,39,51,63,75,87,99,111,123,135}),""),"")</f>
        <v/>
      </c>
      <c r="AA509" s="132">
        <f t="shared" si="67"/>
        <v>0</v>
      </c>
      <c r="AB509" s="132" t="str">
        <f t="shared" si="68"/>
        <v>00</v>
      </c>
      <c r="AC509" s="82" t="e">
        <f>VLOOKUP(AB509,'AMI Ref'!T:U,2,FALSE)</f>
        <v>#N/A</v>
      </c>
      <c r="AD509" s="124"/>
      <c r="AE509" s="81" t="str">
        <f>_xlfn.IFNA(IF($D509=0,IF($J509="Not Paid by Tenant",0,INDEX('AMI Ref'!$K$5:$N$5,MATCH($J509,{"Oil","Gas","Electric - Other","ELECTRIC - HEAT PUMP"},0))),0),"")</f>
        <v/>
      </c>
      <c r="AF509" s="81">
        <f>_xlfn.IFNA(IF($D509=1,IF($J509="Not Paid by Tenant",0,INDEX('AMI Ref'!$K$6:$N$6,MATCH($J509,{"Oil","Gas","Electric - Other","ELECTRIC - HEAT PUMP"},0))),0),"")</f>
        <v>0</v>
      </c>
      <c r="AG509" s="81">
        <f>_xlfn.IFNA(IF($D509=2,IF($J509="Not Paid by Tenant",0,INDEX('AMI Ref'!$K$7:$N$7,MATCH($J509,{"Oil","Gas","Electric - Other","ELECTRIC - HEAT PUMP"},0))),0),"")</f>
        <v>0</v>
      </c>
      <c r="AH509" s="81">
        <f>_xlfn.IFNA(IF($D509=3,IF($J509="Not Paid by Tenant",0,INDEX('AMI Ref'!$K$8:$N$8,MATCH($J509,{"Oil","Gas","Electric - Other","ELECTRIC - HEAT PUMP"},0))),0),"")</f>
        <v>0</v>
      </c>
      <c r="AI509" s="81">
        <f>_xlfn.IFNA(IF($D509=4,IF($J509="Not Paid by Tenant",0,INDEX('AMI Ref'!$K$9:$N$9,MATCH($J509,{"Oil","Gas","Electric - Other","ELECTRIC - HEAT PUMP"},0))),0),"")</f>
        <v>0</v>
      </c>
      <c r="AJ509" s="81">
        <f>_xlfn.IFNA(IF($D509=5,IF($J509="Not Paid by Tenant",0,INDEX('AMI Ref'!$K$10:$N$10,MATCH($J509,{"Oil","Gas","Electric - Other","ELECTRIC - HEAT PUMP"},0))),0),"")</f>
        <v>0</v>
      </c>
      <c r="AK509" s="128"/>
      <c r="AL509" s="81" t="str">
        <f>_xlfn.IFNA(IF($D509=0,IF($K509="Not Paid by Tenant",0,INDEX('AMI Ref'!$O$5:$R$5,MATCH($K509,{"Oil","Gas","Electric - Other","Electric ccASHP - split"},0))),0),"")</f>
        <v/>
      </c>
      <c r="AM509" s="81">
        <f>_xlfn.IFNA(IF($D509=1,IF($K509="Not Paid by Tenant",0,INDEX('AMI Ref'!$O$6:$R$6,MATCH($K509,{"Oil","Gas","Electric - Other","Electric ccASHP - split"},0))),0),"")</f>
        <v>0</v>
      </c>
      <c r="AN509" s="81">
        <f>_xlfn.IFNA(IF($D509=2,IF($K509="Not Paid by Tenant",0,INDEX('AMI Ref'!$O$7:$R$7,MATCH($K509,{"Oil","Gas","Electric - Other","Electric ccASHP - split"},0))),0),"")</f>
        <v>0</v>
      </c>
      <c r="AO509" s="81">
        <f>_xlfn.IFNA(IF($D509=3,IF($K509="Not Paid by Tenant",0,INDEX('AMI Ref'!$O$8:$R$8,MATCH($K509,{"Oil","Gas","Electric - Other","Electric ccASHP - split"},0))),0),"")</f>
        <v>0</v>
      </c>
      <c r="AP509" s="81">
        <f>_xlfn.IFNA(IF($D509=4,IF($K509="Not Paid by Tenant",0,INDEX('AMI Ref'!$O$9:$R$9,MATCH($K509,{"Oil","Gas","Electric - Other","Electric ccASHP - split"},0))),0),"")</f>
        <v>0</v>
      </c>
      <c r="AQ509" s="81">
        <f>_xlfn.IFNA(IF($D509=5,IF($K509="Not Paid by Tenant",0,INDEX('AMI Ref'!$O$10:$R$10,MATCH($K509,{"Oil","Gas","Electric - Other","Electric ccASHP - split"},0))),0),"")</f>
        <v>0</v>
      </c>
      <c r="AR509" s="124">
        <f t="shared" si="69"/>
        <v>0</v>
      </c>
      <c r="AS509" s="123" t="e">
        <f t="shared" si="70"/>
        <v>#N/A</v>
      </c>
    </row>
    <row r="510" spans="1:45" ht="12.95" customHeight="1" x14ac:dyDescent="0.2">
      <c r="A510" s="130">
        <v>508</v>
      </c>
      <c r="B510" s="177">
        <f>IF(OR(COUNTIF($B$2:$B509,Input!$F526)&lt;1,COUNTIF($O$2:$O509,Input!$C526)&lt;1),Input!F526,0)</f>
        <v>0</v>
      </c>
      <c r="C510" s="177">
        <f>IF(OR(COUNTIF($B$2:$B509,Input!$F526)&lt;1,COUNTIF($O$2:$O509,Input!$C526)&lt;1),Input!G526,0)</f>
        <v>0</v>
      </c>
      <c r="D510" s="177">
        <f>IF(OR(COUNTIF($B$2:$B509,Input!$F526)&lt;1,COUNTIF($O$2:$O509,Input!$C526)&lt;1),Input!H526,0)</f>
        <v>0</v>
      </c>
      <c r="E510" s="177">
        <f>IF(OR(COUNTIF($B$2:$B509,Input!$F526)&lt;1,COUNTIF($O$2:$O509,Input!$C526)&lt;1),Input!I526,0)</f>
        <v>0</v>
      </c>
      <c r="F510" s="177">
        <f>IF(OR(COUNTIF($B$2:$B509,Input!$F526)&lt;1,COUNTIF($O$2:$O509,Input!$C526)&lt;1),Input!J526,0)</f>
        <v>0</v>
      </c>
      <c r="G510" s="177">
        <f>IF(OR(COUNTIF($B$2:$B509,Input!$F526)&lt;1,COUNTIF($O$2:$O509,Input!$C526)&lt;1),Input!K526,0)</f>
        <v>0</v>
      </c>
      <c r="H510" s="177">
        <f>IF(OR(COUNTIF($B$2:$B509,Input!$F526)&lt;1,COUNTIF($O$2:$O509,Input!$C526)&lt;1),Input!L526,0)</f>
        <v>0</v>
      </c>
      <c r="I510" s="177">
        <f>IF(OR(COUNTIF($B$2:$B509,Input!$F526)&lt;1,COUNTIF($O$2:$O509,Input!$C526)&lt;1),Input!M526,0)</f>
        <v>0</v>
      </c>
      <c r="J510" s="177">
        <f>IF(OR(COUNTIF($B$2:$B509,Input!$F526)&lt;1,COUNTIF($O$2:$O509,Input!$C526)&lt;1),Input!N526,0)</f>
        <v>0</v>
      </c>
      <c r="K510" s="177">
        <f>IF(OR(COUNTIF($B$2:$B509,Input!$F526)&lt;1,COUNTIF($O$2:$O509,Input!$C526)&lt;1),Input!O526,0)</f>
        <v>0</v>
      </c>
      <c r="L510" s="177">
        <f>IF(OR(COUNTIF($B$2:$B509,Input!$F526)&lt;1,COUNTIF($O$2:$O509,Input!$C526)&lt;1),Input!P526,0)</f>
        <v>0</v>
      </c>
      <c r="M510" s="129" t="str">
        <f t="shared" si="66"/>
        <v/>
      </c>
      <c r="N510" s="161">
        <f t="shared" si="64"/>
        <v>0</v>
      </c>
      <c r="O510" s="168">
        <f>Input!C526</f>
        <v>0</v>
      </c>
      <c r="P510" s="168"/>
      <c r="R510" s="131">
        <f t="shared" si="65"/>
        <v>0</v>
      </c>
      <c r="S510" s="133" t="str">
        <f t="shared" si="63"/>
        <v xml:space="preserve"> </v>
      </c>
      <c r="T510" s="133"/>
      <c r="U510" s="132" t="str">
        <f>_xlfn.IFNA(IF($D510=0,LOOKUP($F510,{0.1,0.2,0.3,0.4,0.5,0.6,0.7,0.8,0.9,1},{22,34,46,58,70,82,94,106,118,130}),""),"")</f>
        <v/>
      </c>
      <c r="V510" s="132" t="str">
        <f>_xlfn.IFNA(IF($D510=1,LOOKUP($F510,{0.1,0.2,0.3,0.4,0.5,0.6,0.7,0.8,0.9,1},{23,35,47,59,71,83,95,107,119,131}),""),"")</f>
        <v/>
      </c>
      <c r="W510" s="132" t="str">
        <f>_xlfn.IFNA(IF($D510=2,LOOKUP($F510,{0.1,0.2,0.3,0.4,0.5,0.6,0.7,0.8,0.9,1},{24,36,48,60,72,84,96,108,120,132}),""),"")</f>
        <v/>
      </c>
      <c r="X510" s="132" t="str">
        <f>_xlfn.IFNA(IF($D510=3,LOOKUP($F510,{0.1,0.2,0.3,0.4,0.5,0.6,0.7,0.8,0.9,1},{25,37,49,61,73,85,97,109,121,133}),""),"")</f>
        <v/>
      </c>
      <c r="Y510" s="132" t="str">
        <f>_xlfn.IFNA(IF($D510=4,LOOKUP($F510,{0.1,0.2,0.3,0.4,0.5,0.6,0.7,0.8,0.9,1},{26,38,50,62,74,86,98,110,122,134}),""),"")</f>
        <v/>
      </c>
      <c r="Z510" s="132" t="str">
        <f>_xlfn.IFNA(IF($D510=5,LOOKUP($F510,{0.1,0.2,0.3,0.4,0.5,0.6,0.7,0.8,0.9,1},{27,39,51,63,75,87,99,111,123,135}),""),"")</f>
        <v/>
      </c>
      <c r="AA510" s="132">
        <f t="shared" si="67"/>
        <v>0</v>
      </c>
      <c r="AB510" s="132" t="str">
        <f t="shared" si="68"/>
        <v>00</v>
      </c>
      <c r="AC510" s="82" t="e">
        <f>VLOOKUP(AB510,'AMI Ref'!T:U,2,FALSE)</f>
        <v>#N/A</v>
      </c>
      <c r="AD510" s="124"/>
      <c r="AE510" s="81" t="str">
        <f>_xlfn.IFNA(IF($D510=0,IF($J510="Not Paid by Tenant",0,INDEX('AMI Ref'!$K$5:$N$5,MATCH($J510,{"Oil","Gas","Electric - Other","ELECTRIC - HEAT PUMP"},0))),0),"")</f>
        <v/>
      </c>
      <c r="AF510" s="81">
        <f>_xlfn.IFNA(IF($D510=1,IF($J510="Not Paid by Tenant",0,INDEX('AMI Ref'!$K$6:$N$6,MATCH($J510,{"Oil","Gas","Electric - Other","ELECTRIC - HEAT PUMP"},0))),0),"")</f>
        <v>0</v>
      </c>
      <c r="AG510" s="81">
        <f>_xlfn.IFNA(IF($D510=2,IF($J510="Not Paid by Tenant",0,INDEX('AMI Ref'!$K$7:$N$7,MATCH($J510,{"Oil","Gas","Electric - Other","ELECTRIC - HEAT PUMP"},0))),0),"")</f>
        <v>0</v>
      </c>
      <c r="AH510" s="81">
        <f>_xlfn.IFNA(IF($D510=3,IF($J510="Not Paid by Tenant",0,INDEX('AMI Ref'!$K$8:$N$8,MATCH($J510,{"Oil","Gas","Electric - Other","ELECTRIC - HEAT PUMP"},0))),0),"")</f>
        <v>0</v>
      </c>
      <c r="AI510" s="81">
        <f>_xlfn.IFNA(IF($D510=4,IF($J510="Not Paid by Tenant",0,INDEX('AMI Ref'!$K$9:$N$9,MATCH($J510,{"Oil","Gas","Electric - Other","ELECTRIC - HEAT PUMP"},0))),0),"")</f>
        <v>0</v>
      </c>
      <c r="AJ510" s="81">
        <f>_xlfn.IFNA(IF($D510=5,IF($J510="Not Paid by Tenant",0,INDEX('AMI Ref'!$K$10:$N$10,MATCH($J510,{"Oil","Gas","Electric - Other","ELECTRIC - HEAT PUMP"},0))),0),"")</f>
        <v>0</v>
      </c>
      <c r="AK510" s="128"/>
      <c r="AL510" s="81" t="str">
        <f>_xlfn.IFNA(IF($D510=0,IF($K510="Not Paid by Tenant",0,INDEX('AMI Ref'!$O$5:$R$5,MATCH($K510,{"Oil","Gas","Electric - Other","Electric ccASHP - split"},0))),0),"")</f>
        <v/>
      </c>
      <c r="AM510" s="81">
        <f>_xlfn.IFNA(IF($D510=1,IF($K510="Not Paid by Tenant",0,INDEX('AMI Ref'!$O$6:$R$6,MATCH($K510,{"Oil","Gas","Electric - Other","Electric ccASHP - split"},0))),0),"")</f>
        <v>0</v>
      </c>
      <c r="AN510" s="81">
        <f>_xlfn.IFNA(IF($D510=2,IF($K510="Not Paid by Tenant",0,INDEX('AMI Ref'!$O$7:$R$7,MATCH($K510,{"Oil","Gas","Electric - Other","Electric ccASHP - split"},0))),0),"")</f>
        <v>0</v>
      </c>
      <c r="AO510" s="81">
        <f>_xlfn.IFNA(IF($D510=3,IF($K510="Not Paid by Tenant",0,INDEX('AMI Ref'!$O$8:$R$8,MATCH($K510,{"Oil","Gas","Electric - Other","Electric ccASHP - split"},0))),0),"")</f>
        <v>0</v>
      </c>
      <c r="AP510" s="81">
        <f>_xlfn.IFNA(IF($D510=4,IF($K510="Not Paid by Tenant",0,INDEX('AMI Ref'!$O$9:$R$9,MATCH($K510,{"Oil","Gas","Electric - Other","Electric ccASHP - split"},0))),0),"")</f>
        <v>0</v>
      </c>
      <c r="AQ510" s="81">
        <f>_xlfn.IFNA(IF($D510=5,IF($K510="Not Paid by Tenant",0,INDEX('AMI Ref'!$O$10:$R$10,MATCH($K510,{"Oil","Gas","Electric - Other","Electric ccASHP - split"},0))),0),"")</f>
        <v>0</v>
      </c>
      <c r="AR510" s="124">
        <f t="shared" si="69"/>
        <v>0</v>
      </c>
      <c r="AS510" s="123" t="e">
        <f t="shared" si="70"/>
        <v>#N/A</v>
      </c>
    </row>
    <row r="511" spans="1:45" ht="12.95" customHeight="1" x14ac:dyDescent="0.2">
      <c r="A511" s="130">
        <v>509</v>
      </c>
      <c r="B511" s="177">
        <f>IF(OR(COUNTIF($B$2:$B510,Input!$F527)&lt;1,COUNTIF($O$2:$O510,Input!$C527)&lt;1),Input!F527,0)</f>
        <v>0</v>
      </c>
      <c r="C511" s="177">
        <f>IF(OR(COUNTIF($B$2:$B510,Input!$F527)&lt;1,COUNTIF($O$2:$O510,Input!$C527)&lt;1),Input!G527,0)</f>
        <v>0</v>
      </c>
      <c r="D511" s="177">
        <f>IF(OR(COUNTIF($B$2:$B510,Input!$F527)&lt;1,COUNTIF($O$2:$O510,Input!$C527)&lt;1),Input!H527,0)</f>
        <v>0</v>
      </c>
      <c r="E511" s="177">
        <f>IF(OR(COUNTIF($B$2:$B510,Input!$F527)&lt;1,COUNTIF($O$2:$O510,Input!$C527)&lt;1),Input!I527,0)</f>
        <v>0</v>
      </c>
      <c r="F511" s="177">
        <f>IF(OR(COUNTIF($B$2:$B510,Input!$F527)&lt;1,COUNTIF($O$2:$O510,Input!$C527)&lt;1),Input!J527,0)</f>
        <v>0</v>
      </c>
      <c r="G511" s="177">
        <f>IF(OR(COUNTIF($B$2:$B510,Input!$F527)&lt;1,COUNTIF($O$2:$O510,Input!$C527)&lt;1),Input!K527,0)</f>
        <v>0</v>
      </c>
      <c r="H511" s="177">
        <f>IF(OR(COUNTIF($B$2:$B510,Input!$F527)&lt;1,COUNTIF($O$2:$O510,Input!$C527)&lt;1),Input!L527,0)</f>
        <v>0</v>
      </c>
      <c r="I511" s="177">
        <f>IF(OR(COUNTIF($B$2:$B510,Input!$F527)&lt;1,COUNTIF($O$2:$O510,Input!$C527)&lt;1),Input!M527,0)</f>
        <v>0</v>
      </c>
      <c r="J511" s="177">
        <f>IF(OR(COUNTIF($B$2:$B510,Input!$F527)&lt;1,COUNTIF($O$2:$O510,Input!$C527)&lt;1),Input!N527,0)</f>
        <v>0</v>
      </c>
      <c r="K511" s="177">
        <f>IF(OR(COUNTIF($B$2:$B510,Input!$F527)&lt;1,COUNTIF($O$2:$O510,Input!$C527)&lt;1),Input!O527,0)</f>
        <v>0</v>
      </c>
      <c r="L511" s="177">
        <f>IF(OR(COUNTIF($B$2:$B510,Input!$F527)&lt;1,COUNTIF($O$2:$O510,Input!$C527)&lt;1),Input!P527,0)</f>
        <v>0</v>
      </c>
      <c r="M511" s="129" t="str">
        <f t="shared" si="66"/>
        <v/>
      </c>
      <c r="N511" s="161">
        <f t="shared" si="64"/>
        <v>0</v>
      </c>
      <c r="O511" s="168">
        <f>Input!C527</f>
        <v>0</v>
      </c>
      <c r="P511" s="168"/>
      <c r="R511" s="131">
        <f t="shared" si="65"/>
        <v>0</v>
      </c>
      <c r="S511" s="133" t="str">
        <f t="shared" si="63"/>
        <v xml:space="preserve"> </v>
      </c>
      <c r="T511" s="133"/>
      <c r="U511" s="132" t="str">
        <f>_xlfn.IFNA(IF($D511=0,LOOKUP($F511,{0.1,0.2,0.3,0.4,0.5,0.6,0.7,0.8,0.9,1},{22,34,46,58,70,82,94,106,118,130}),""),"")</f>
        <v/>
      </c>
      <c r="V511" s="132" t="str">
        <f>_xlfn.IFNA(IF($D511=1,LOOKUP($F511,{0.1,0.2,0.3,0.4,0.5,0.6,0.7,0.8,0.9,1},{23,35,47,59,71,83,95,107,119,131}),""),"")</f>
        <v/>
      </c>
      <c r="W511" s="132" t="str">
        <f>_xlfn.IFNA(IF($D511=2,LOOKUP($F511,{0.1,0.2,0.3,0.4,0.5,0.6,0.7,0.8,0.9,1},{24,36,48,60,72,84,96,108,120,132}),""),"")</f>
        <v/>
      </c>
      <c r="X511" s="132" t="str">
        <f>_xlfn.IFNA(IF($D511=3,LOOKUP($F511,{0.1,0.2,0.3,0.4,0.5,0.6,0.7,0.8,0.9,1},{25,37,49,61,73,85,97,109,121,133}),""),"")</f>
        <v/>
      </c>
      <c r="Y511" s="132" t="str">
        <f>_xlfn.IFNA(IF($D511=4,LOOKUP($F511,{0.1,0.2,0.3,0.4,0.5,0.6,0.7,0.8,0.9,1},{26,38,50,62,74,86,98,110,122,134}),""),"")</f>
        <v/>
      </c>
      <c r="Z511" s="132" t="str">
        <f>_xlfn.IFNA(IF($D511=5,LOOKUP($F511,{0.1,0.2,0.3,0.4,0.5,0.6,0.7,0.8,0.9,1},{27,39,51,63,75,87,99,111,123,135}),""),"")</f>
        <v/>
      </c>
      <c r="AA511" s="132">
        <f t="shared" si="67"/>
        <v>0</v>
      </c>
      <c r="AB511" s="132" t="str">
        <f t="shared" si="68"/>
        <v>00</v>
      </c>
      <c r="AC511" s="82" t="e">
        <f>VLOOKUP(AB511,'AMI Ref'!T:U,2,FALSE)</f>
        <v>#N/A</v>
      </c>
      <c r="AD511" s="124"/>
      <c r="AE511" s="81" t="str">
        <f>_xlfn.IFNA(IF($D511=0,IF($J511="Not Paid by Tenant",0,INDEX('AMI Ref'!$K$5:$N$5,MATCH($J511,{"Oil","Gas","Electric - Other","ELECTRIC - HEAT PUMP"},0))),0),"")</f>
        <v/>
      </c>
      <c r="AF511" s="81">
        <f>_xlfn.IFNA(IF($D511=1,IF($J511="Not Paid by Tenant",0,INDEX('AMI Ref'!$K$6:$N$6,MATCH($J511,{"Oil","Gas","Electric - Other","ELECTRIC - HEAT PUMP"},0))),0),"")</f>
        <v>0</v>
      </c>
      <c r="AG511" s="81">
        <f>_xlfn.IFNA(IF($D511=2,IF($J511="Not Paid by Tenant",0,INDEX('AMI Ref'!$K$7:$N$7,MATCH($J511,{"Oil","Gas","Electric - Other","ELECTRIC - HEAT PUMP"},0))),0),"")</f>
        <v>0</v>
      </c>
      <c r="AH511" s="81">
        <f>_xlfn.IFNA(IF($D511=3,IF($J511="Not Paid by Tenant",0,INDEX('AMI Ref'!$K$8:$N$8,MATCH($J511,{"Oil","Gas","Electric - Other","ELECTRIC - HEAT PUMP"},0))),0),"")</f>
        <v>0</v>
      </c>
      <c r="AI511" s="81">
        <f>_xlfn.IFNA(IF($D511=4,IF($J511="Not Paid by Tenant",0,INDEX('AMI Ref'!$K$9:$N$9,MATCH($J511,{"Oil","Gas","Electric - Other","ELECTRIC - HEAT PUMP"},0))),0),"")</f>
        <v>0</v>
      </c>
      <c r="AJ511" s="81">
        <f>_xlfn.IFNA(IF($D511=5,IF($J511="Not Paid by Tenant",0,INDEX('AMI Ref'!$K$10:$N$10,MATCH($J511,{"Oil","Gas","Electric - Other","ELECTRIC - HEAT PUMP"},0))),0),"")</f>
        <v>0</v>
      </c>
      <c r="AK511" s="128"/>
      <c r="AL511" s="81" t="str">
        <f>_xlfn.IFNA(IF($D511=0,IF($K511="Not Paid by Tenant",0,INDEX('AMI Ref'!$O$5:$R$5,MATCH($K511,{"Oil","Gas","Electric - Other","Electric ccASHP - split"},0))),0),"")</f>
        <v/>
      </c>
      <c r="AM511" s="81">
        <f>_xlfn.IFNA(IF($D511=1,IF($K511="Not Paid by Tenant",0,INDEX('AMI Ref'!$O$6:$R$6,MATCH($K511,{"Oil","Gas","Electric - Other","Electric ccASHP - split"},0))),0),"")</f>
        <v>0</v>
      </c>
      <c r="AN511" s="81">
        <f>_xlfn.IFNA(IF($D511=2,IF($K511="Not Paid by Tenant",0,INDEX('AMI Ref'!$O$7:$R$7,MATCH($K511,{"Oil","Gas","Electric - Other","Electric ccASHP - split"},0))),0),"")</f>
        <v>0</v>
      </c>
      <c r="AO511" s="81">
        <f>_xlfn.IFNA(IF($D511=3,IF($K511="Not Paid by Tenant",0,INDEX('AMI Ref'!$O$8:$R$8,MATCH($K511,{"Oil","Gas","Electric - Other","Electric ccASHP - split"},0))),0),"")</f>
        <v>0</v>
      </c>
      <c r="AP511" s="81">
        <f>_xlfn.IFNA(IF($D511=4,IF($K511="Not Paid by Tenant",0,INDEX('AMI Ref'!$O$9:$R$9,MATCH($K511,{"Oil","Gas","Electric - Other","Electric ccASHP - split"},0))),0),"")</f>
        <v>0</v>
      </c>
      <c r="AQ511" s="81">
        <f>_xlfn.IFNA(IF($D511=5,IF($K511="Not Paid by Tenant",0,INDEX('AMI Ref'!$O$10:$R$10,MATCH($K511,{"Oil","Gas","Electric - Other","Electric ccASHP - split"},0))),0),"")</f>
        <v>0</v>
      </c>
      <c r="AR511" s="124">
        <f t="shared" si="69"/>
        <v>0</v>
      </c>
      <c r="AS511" s="123" t="e">
        <f t="shared" si="70"/>
        <v>#N/A</v>
      </c>
    </row>
    <row r="512" spans="1:45" ht="12.95" customHeight="1" x14ac:dyDescent="0.2">
      <c r="A512" s="130">
        <v>510</v>
      </c>
      <c r="B512" s="177">
        <f>IF(OR(COUNTIF($B$2:$B511,Input!$F528)&lt;1,COUNTIF($O$2:$O511,Input!$C528)&lt;1),Input!F528,0)</f>
        <v>0</v>
      </c>
      <c r="C512" s="177">
        <f>IF(OR(COUNTIF($B$2:$B511,Input!$F528)&lt;1,COUNTIF($O$2:$O511,Input!$C528)&lt;1),Input!G528,0)</f>
        <v>0</v>
      </c>
      <c r="D512" s="177">
        <f>IF(OR(COUNTIF($B$2:$B511,Input!$F528)&lt;1,COUNTIF($O$2:$O511,Input!$C528)&lt;1),Input!H528,0)</f>
        <v>0</v>
      </c>
      <c r="E512" s="177">
        <f>IF(OR(COUNTIF($B$2:$B511,Input!$F528)&lt;1,COUNTIF($O$2:$O511,Input!$C528)&lt;1),Input!I528,0)</f>
        <v>0</v>
      </c>
      <c r="F512" s="177">
        <f>IF(OR(COUNTIF($B$2:$B511,Input!$F528)&lt;1,COUNTIF($O$2:$O511,Input!$C528)&lt;1),Input!J528,0)</f>
        <v>0</v>
      </c>
      <c r="G512" s="177">
        <f>IF(OR(COUNTIF($B$2:$B511,Input!$F528)&lt;1,COUNTIF($O$2:$O511,Input!$C528)&lt;1),Input!K528,0)</f>
        <v>0</v>
      </c>
      <c r="H512" s="177">
        <f>IF(OR(COUNTIF($B$2:$B511,Input!$F528)&lt;1,COUNTIF($O$2:$O511,Input!$C528)&lt;1),Input!L528,0)</f>
        <v>0</v>
      </c>
      <c r="I512" s="177">
        <f>IF(OR(COUNTIF($B$2:$B511,Input!$F528)&lt;1,COUNTIF($O$2:$O511,Input!$C528)&lt;1),Input!M528,0)</f>
        <v>0</v>
      </c>
      <c r="J512" s="177">
        <f>IF(OR(COUNTIF($B$2:$B511,Input!$F528)&lt;1,COUNTIF($O$2:$O511,Input!$C528)&lt;1),Input!N528,0)</f>
        <v>0</v>
      </c>
      <c r="K512" s="177">
        <f>IF(OR(COUNTIF($B$2:$B511,Input!$F528)&lt;1,COUNTIF($O$2:$O511,Input!$C528)&lt;1),Input!O528,0)</f>
        <v>0</v>
      </c>
      <c r="L512" s="177">
        <f>IF(OR(COUNTIF($B$2:$B511,Input!$F528)&lt;1,COUNTIF($O$2:$O511,Input!$C528)&lt;1),Input!P528,0)</f>
        <v>0</v>
      </c>
      <c r="M512" s="129" t="str">
        <f t="shared" si="66"/>
        <v/>
      </c>
      <c r="N512" s="161">
        <f t="shared" si="64"/>
        <v>0</v>
      </c>
      <c r="O512" s="168">
        <f>Input!C528</f>
        <v>0</v>
      </c>
      <c r="P512" s="168"/>
      <c r="R512" s="131">
        <f t="shared" si="65"/>
        <v>0</v>
      </c>
      <c r="S512" s="133" t="str">
        <f t="shared" si="63"/>
        <v xml:space="preserve"> </v>
      </c>
      <c r="T512" s="133"/>
      <c r="U512" s="132" t="str">
        <f>_xlfn.IFNA(IF($D512=0,LOOKUP($F512,{0.1,0.2,0.3,0.4,0.5,0.6,0.7,0.8,0.9,1},{22,34,46,58,70,82,94,106,118,130}),""),"")</f>
        <v/>
      </c>
      <c r="V512" s="132" t="str">
        <f>_xlfn.IFNA(IF($D512=1,LOOKUP($F512,{0.1,0.2,0.3,0.4,0.5,0.6,0.7,0.8,0.9,1},{23,35,47,59,71,83,95,107,119,131}),""),"")</f>
        <v/>
      </c>
      <c r="W512" s="132" t="str">
        <f>_xlfn.IFNA(IF($D512=2,LOOKUP($F512,{0.1,0.2,0.3,0.4,0.5,0.6,0.7,0.8,0.9,1},{24,36,48,60,72,84,96,108,120,132}),""),"")</f>
        <v/>
      </c>
      <c r="X512" s="132" t="str">
        <f>_xlfn.IFNA(IF($D512=3,LOOKUP($F512,{0.1,0.2,0.3,0.4,0.5,0.6,0.7,0.8,0.9,1},{25,37,49,61,73,85,97,109,121,133}),""),"")</f>
        <v/>
      </c>
      <c r="Y512" s="132" t="str">
        <f>_xlfn.IFNA(IF($D512=4,LOOKUP($F512,{0.1,0.2,0.3,0.4,0.5,0.6,0.7,0.8,0.9,1},{26,38,50,62,74,86,98,110,122,134}),""),"")</f>
        <v/>
      </c>
      <c r="Z512" s="132" t="str">
        <f>_xlfn.IFNA(IF($D512=5,LOOKUP($F512,{0.1,0.2,0.3,0.4,0.5,0.6,0.7,0.8,0.9,1},{27,39,51,63,75,87,99,111,123,135}),""),"")</f>
        <v/>
      </c>
      <c r="AA512" s="132">
        <f t="shared" si="67"/>
        <v>0</v>
      </c>
      <c r="AB512" s="132" t="str">
        <f t="shared" si="68"/>
        <v>00</v>
      </c>
      <c r="AC512" s="82" t="e">
        <f>VLOOKUP(AB512,'AMI Ref'!T:U,2,FALSE)</f>
        <v>#N/A</v>
      </c>
      <c r="AD512" s="124"/>
      <c r="AE512" s="81" t="str">
        <f>_xlfn.IFNA(IF($D512=0,IF($J512="Not Paid by Tenant",0,INDEX('AMI Ref'!$K$5:$N$5,MATCH($J512,{"Oil","Gas","Electric - Other","ELECTRIC - HEAT PUMP"},0))),0),"")</f>
        <v/>
      </c>
      <c r="AF512" s="81">
        <f>_xlfn.IFNA(IF($D512=1,IF($J512="Not Paid by Tenant",0,INDEX('AMI Ref'!$K$6:$N$6,MATCH($J512,{"Oil","Gas","Electric - Other","ELECTRIC - HEAT PUMP"},0))),0),"")</f>
        <v>0</v>
      </c>
      <c r="AG512" s="81">
        <f>_xlfn.IFNA(IF($D512=2,IF($J512="Not Paid by Tenant",0,INDEX('AMI Ref'!$K$7:$N$7,MATCH($J512,{"Oil","Gas","Electric - Other","ELECTRIC - HEAT PUMP"},0))),0),"")</f>
        <v>0</v>
      </c>
      <c r="AH512" s="81">
        <f>_xlfn.IFNA(IF($D512=3,IF($J512="Not Paid by Tenant",0,INDEX('AMI Ref'!$K$8:$N$8,MATCH($J512,{"Oil","Gas","Electric - Other","ELECTRIC - HEAT PUMP"},0))),0),"")</f>
        <v>0</v>
      </c>
      <c r="AI512" s="81">
        <f>_xlfn.IFNA(IF($D512=4,IF($J512="Not Paid by Tenant",0,INDEX('AMI Ref'!$K$9:$N$9,MATCH($J512,{"Oil","Gas","Electric - Other","ELECTRIC - HEAT PUMP"},0))),0),"")</f>
        <v>0</v>
      </c>
      <c r="AJ512" s="81">
        <f>_xlfn.IFNA(IF($D512=5,IF($J512="Not Paid by Tenant",0,INDEX('AMI Ref'!$K$10:$N$10,MATCH($J512,{"Oil","Gas","Electric - Other","ELECTRIC - HEAT PUMP"},0))),0),"")</f>
        <v>0</v>
      </c>
      <c r="AK512" s="128"/>
      <c r="AL512" s="81" t="str">
        <f>_xlfn.IFNA(IF($D512=0,IF($K512="Not Paid by Tenant",0,INDEX('AMI Ref'!$O$5:$R$5,MATCH($K512,{"Oil","Gas","Electric - Other","Electric ccASHP - split"},0))),0),"")</f>
        <v/>
      </c>
      <c r="AM512" s="81">
        <f>_xlfn.IFNA(IF($D512=1,IF($K512="Not Paid by Tenant",0,INDEX('AMI Ref'!$O$6:$R$6,MATCH($K512,{"Oil","Gas","Electric - Other","Electric ccASHP - split"},0))),0),"")</f>
        <v>0</v>
      </c>
      <c r="AN512" s="81">
        <f>_xlfn.IFNA(IF($D512=2,IF($K512="Not Paid by Tenant",0,INDEX('AMI Ref'!$O$7:$R$7,MATCH($K512,{"Oil","Gas","Electric - Other","Electric ccASHP - split"},0))),0),"")</f>
        <v>0</v>
      </c>
      <c r="AO512" s="81">
        <f>_xlfn.IFNA(IF($D512=3,IF($K512="Not Paid by Tenant",0,INDEX('AMI Ref'!$O$8:$R$8,MATCH($K512,{"Oil","Gas","Electric - Other","Electric ccASHP - split"},0))),0),"")</f>
        <v>0</v>
      </c>
      <c r="AP512" s="81">
        <f>_xlfn.IFNA(IF($D512=4,IF($K512="Not Paid by Tenant",0,INDEX('AMI Ref'!$O$9:$R$9,MATCH($K512,{"Oil","Gas","Electric - Other","Electric ccASHP - split"},0))),0),"")</f>
        <v>0</v>
      </c>
      <c r="AQ512" s="81">
        <f>_xlfn.IFNA(IF($D512=5,IF($K512="Not Paid by Tenant",0,INDEX('AMI Ref'!$O$10:$R$10,MATCH($K512,{"Oil","Gas","Electric - Other","Electric ccASHP - split"},0))),0),"")</f>
        <v>0</v>
      </c>
      <c r="AR512" s="124">
        <f t="shared" si="69"/>
        <v>0</v>
      </c>
      <c r="AS512" s="123" t="e">
        <f t="shared" si="70"/>
        <v>#N/A</v>
      </c>
    </row>
    <row r="513" spans="1:45" ht="12.95" customHeight="1" x14ac:dyDescent="0.2">
      <c r="A513" s="130">
        <v>511</v>
      </c>
      <c r="B513" s="177">
        <f>IF(OR(COUNTIF($B$2:$B512,Input!$F529)&lt;1,COUNTIF($O$2:$O512,Input!$C529)&lt;1),Input!F529,0)</f>
        <v>0</v>
      </c>
      <c r="C513" s="177">
        <f>IF(OR(COUNTIF($B$2:$B512,Input!$F529)&lt;1,COUNTIF($O$2:$O512,Input!$C529)&lt;1),Input!G529,0)</f>
        <v>0</v>
      </c>
      <c r="D513" s="177">
        <f>IF(OR(COUNTIF($B$2:$B512,Input!$F529)&lt;1,COUNTIF($O$2:$O512,Input!$C529)&lt;1),Input!H529,0)</f>
        <v>0</v>
      </c>
      <c r="E513" s="177">
        <f>IF(OR(COUNTIF($B$2:$B512,Input!$F529)&lt;1,COUNTIF($O$2:$O512,Input!$C529)&lt;1),Input!I529,0)</f>
        <v>0</v>
      </c>
      <c r="F513" s="177">
        <f>IF(OR(COUNTIF($B$2:$B512,Input!$F529)&lt;1,COUNTIF($O$2:$O512,Input!$C529)&lt;1),Input!J529,0)</f>
        <v>0</v>
      </c>
      <c r="G513" s="177">
        <f>IF(OR(COUNTIF($B$2:$B512,Input!$F529)&lt;1,COUNTIF($O$2:$O512,Input!$C529)&lt;1),Input!K529,0)</f>
        <v>0</v>
      </c>
      <c r="H513" s="177">
        <f>IF(OR(COUNTIF($B$2:$B512,Input!$F529)&lt;1,COUNTIF($O$2:$O512,Input!$C529)&lt;1),Input!L529,0)</f>
        <v>0</v>
      </c>
      <c r="I513" s="177">
        <f>IF(OR(COUNTIF($B$2:$B512,Input!$F529)&lt;1,COUNTIF($O$2:$O512,Input!$C529)&lt;1),Input!M529,0)</f>
        <v>0</v>
      </c>
      <c r="J513" s="177">
        <f>IF(OR(COUNTIF($B$2:$B512,Input!$F529)&lt;1,COUNTIF($O$2:$O512,Input!$C529)&lt;1),Input!N529,0)</f>
        <v>0</v>
      </c>
      <c r="K513" s="177">
        <f>IF(OR(COUNTIF($B$2:$B512,Input!$F529)&lt;1,COUNTIF($O$2:$O512,Input!$C529)&lt;1),Input!O529,0)</f>
        <v>0</v>
      </c>
      <c r="L513" s="177">
        <f>IF(OR(COUNTIF($B$2:$B512,Input!$F529)&lt;1,COUNTIF($O$2:$O512,Input!$C529)&lt;1),Input!P529,0)</f>
        <v>0</v>
      </c>
      <c r="M513" s="129" t="str">
        <f t="shared" si="66"/>
        <v/>
      </c>
      <c r="N513" s="161">
        <f t="shared" si="64"/>
        <v>0</v>
      </c>
      <c r="O513" s="168">
        <f>Input!C529</f>
        <v>0</v>
      </c>
      <c r="P513" s="168"/>
      <c r="R513" s="131">
        <f t="shared" si="65"/>
        <v>0</v>
      </c>
      <c r="S513" s="133" t="str">
        <f t="shared" si="63"/>
        <v xml:space="preserve"> </v>
      </c>
      <c r="T513" s="133"/>
      <c r="U513" s="132" t="str">
        <f>_xlfn.IFNA(IF($D513=0,LOOKUP($F513,{0.1,0.2,0.3,0.4,0.5,0.6,0.7,0.8,0.9,1},{22,34,46,58,70,82,94,106,118,130}),""),"")</f>
        <v/>
      </c>
      <c r="V513" s="132" t="str">
        <f>_xlfn.IFNA(IF($D513=1,LOOKUP($F513,{0.1,0.2,0.3,0.4,0.5,0.6,0.7,0.8,0.9,1},{23,35,47,59,71,83,95,107,119,131}),""),"")</f>
        <v/>
      </c>
      <c r="W513" s="132" t="str">
        <f>_xlfn.IFNA(IF($D513=2,LOOKUP($F513,{0.1,0.2,0.3,0.4,0.5,0.6,0.7,0.8,0.9,1},{24,36,48,60,72,84,96,108,120,132}),""),"")</f>
        <v/>
      </c>
      <c r="X513" s="132" t="str">
        <f>_xlfn.IFNA(IF($D513=3,LOOKUP($F513,{0.1,0.2,0.3,0.4,0.5,0.6,0.7,0.8,0.9,1},{25,37,49,61,73,85,97,109,121,133}),""),"")</f>
        <v/>
      </c>
      <c r="Y513" s="132" t="str">
        <f>_xlfn.IFNA(IF($D513=4,LOOKUP($F513,{0.1,0.2,0.3,0.4,0.5,0.6,0.7,0.8,0.9,1},{26,38,50,62,74,86,98,110,122,134}),""),"")</f>
        <v/>
      </c>
      <c r="Z513" s="132" t="str">
        <f>_xlfn.IFNA(IF($D513=5,LOOKUP($F513,{0.1,0.2,0.3,0.4,0.5,0.6,0.7,0.8,0.9,1},{27,39,51,63,75,87,99,111,123,135}),""),"")</f>
        <v/>
      </c>
      <c r="AA513" s="132">
        <f t="shared" si="67"/>
        <v>0</v>
      </c>
      <c r="AB513" s="132" t="str">
        <f t="shared" si="68"/>
        <v>00</v>
      </c>
      <c r="AC513" s="82" t="e">
        <f>VLOOKUP(AB513,'AMI Ref'!T:U,2,FALSE)</f>
        <v>#N/A</v>
      </c>
      <c r="AD513" s="124"/>
      <c r="AE513" s="81" t="str">
        <f>_xlfn.IFNA(IF($D513=0,IF($J513="Not Paid by Tenant",0,INDEX('AMI Ref'!$K$5:$N$5,MATCH($J513,{"Oil","Gas","Electric - Other","ELECTRIC - HEAT PUMP"},0))),0),"")</f>
        <v/>
      </c>
      <c r="AF513" s="81">
        <f>_xlfn.IFNA(IF($D513=1,IF($J513="Not Paid by Tenant",0,INDEX('AMI Ref'!$K$6:$N$6,MATCH($J513,{"Oil","Gas","Electric - Other","ELECTRIC - HEAT PUMP"},0))),0),"")</f>
        <v>0</v>
      </c>
      <c r="AG513" s="81">
        <f>_xlfn.IFNA(IF($D513=2,IF($J513="Not Paid by Tenant",0,INDEX('AMI Ref'!$K$7:$N$7,MATCH($J513,{"Oil","Gas","Electric - Other","ELECTRIC - HEAT PUMP"},0))),0),"")</f>
        <v>0</v>
      </c>
      <c r="AH513" s="81">
        <f>_xlfn.IFNA(IF($D513=3,IF($J513="Not Paid by Tenant",0,INDEX('AMI Ref'!$K$8:$N$8,MATCH($J513,{"Oil","Gas","Electric - Other","ELECTRIC - HEAT PUMP"},0))),0),"")</f>
        <v>0</v>
      </c>
      <c r="AI513" s="81">
        <f>_xlfn.IFNA(IF($D513=4,IF($J513="Not Paid by Tenant",0,INDEX('AMI Ref'!$K$9:$N$9,MATCH($J513,{"Oil","Gas","Electric - Other","ELECTRIC - HEAT PUMP"},0))),0),"")</f>
        <v>0</v>
      </c>
      <c r="AJ513" s="81">
        <f>_xlfn.IFNA(IF($D513=5,IF($J513="Not Paid by Tenant",0,INDEX('AMI Ref'!$K$10:$N$10,MATCH($J513,{"Oil","Gas","Electric - Other","ELECTRIC - HEAT PUMP"},0))),0),"")</f>
        <v>0</v>
      </c>
      <c r="AK513" s="128"/>
      <c r="AL513" s="81" t="str">
        <f>_xlfn.IFNA(IF($D513=0,IF($K513="Not Paid by Tenant",0,INDEX('AMI Ref'!$O$5:$R$5,MATCH($K513,{"Oil","Gas","Electric - Other","Electric ccASHP - split"},0))),0),"")</f>
        <v/>
      </c>
      <c r="AM513" s="81">
        <f>_xlfn.IFNA(IF($D513=1,IF($K513="Not Paid by Tenant",0,INDEX('AMI Ref'!$O$6:$R$6,MATCH($K513,{"Oil","Gas","Electric - Other","Electric ccASHP - split"},0))),0),"")</f>
        <v>0</v>
      </c>
      <c r="AN513" s="81">
        <f>_xlfn.IFNA(IF($D513=2,IF($K513="Not Paid by Tenant",0,INDEX('AMI Ref'!$O$7:$R$7,MATCH($K513,{"Oil","Gas","Electric - Other","Electric ccASHP - split"},0))),0),"")</f>
        <v>0</v>
      </c>
      <c r="AO513" s="81">
        <f>_xlfn.IFNA(IF($D513=3,IF($K513="Not Paid by Tenant",0,INDEX('AMI Ref'!$O$8:$R$8,MATCH($K513,{"Oil","Gas","Electric - Other","Electric ccASHP - split"},0))),0),"")</f>
        <v>0</v>
      </c>
      <c r="AP513" s="81">
        <f>_xlfn.IFNA(IF($D513=4,IF($K513="Not Paid by Tenant",0,INDEX('AMI Ref'!$O$9:$R$9,MATCH($K513,{"Oil","Gas","Electric - Other","Electric ccASHP - split"},0))),0),"")</f>
        <v>0</v>
      </c>
      <c r="AQ513" s="81">
        <f>_xlfn.IFNA(IF($D513=5,IF($K513="Not Paid by Tenant",0,INDEX('AMI Ref'!$O$10:$R$10,MATCH($K513,{"Oil","Gas","Electric - Other","Electric ccASHP - split"},0))),0),"")</f>
        <v>0</v>
      </c>
      <c r="AR513" s="124">
        <f t="shared" si="69"/>
        <v>0</v>
      </c>
      <c r="AS513" s="123" t="e">
        <f t="shared" si="70"/>
        <v>#N/A</v>
      </c>
    </row>
    <row r="514" spans="1:45" ht="12.95" customHeight="1" x14ac:dyDescent="0.2">
      <c r="A514" s="130">
        <v>512</v>
      </c>
      <c r="B514" s="177">
        <f>IF(OR(COUNTIF($B$2:$B513,Input!$F530)&lt;1,COUNTIF($O$2:$O513,Input!$C530)&lt;1),Input!F530,0)</f>
        <v>0</v>
      </c>
      <c r="C514" s="177">
        <f>IF(OR(COUNTIF($B$2:$B513,Input!$F530)&lt;1,COUNTIF($O$2:$O513,Input!$C530)&lt;1),Input!G530,0)</f>
        <v>0</v>
      </c>
      <c r="D514" s="177">
        <f>IF(OR(COUNTIF($B$2:$B513,Input!$F530)&lt;1,COUNTIF($O$2:$O513,Input!$C530)&lt;1),Input!H530,0)</f>
        <v>0</v>
      </c>
      <c r="E514" s="177">
        <f>IF(OR(COUNTIF($B$2:$B513,Input!$F530)&lt;1,COUNTIF($O$2:$O513,Input!$C530)&lt;1),Input!I530,0)</f>
        <v>0</v>
      </c>
      <c r="F514" s="177">
        <f>IF(OR(COUNTIF($B$2:$B513,Input!$F530)&lt;1,COUNTIF($O$2:$O513,Input!$C530)&lt;1),Input!J530,0)</f>
        <v>0</v>
      </c>
      <c r="G514" s="177">
        <f>IF(OR(COUNTIF($B$2:$B513,Input!$F530)&lt;1,COUNTIF($O$2:$O513,Input!$C530)&lt;1),Input!K530,0)</f>
        <v>0</v>
      </c>
      <c r="H514" s="177">
        <f>IF(OR(COUNTIF($B$2:$B513,Input!$F530)&lt;1,COUNTIF($O$2:$O513,Input!$C530)&lt;1),Input!L530,0)</f>
        <v>0</v>
      </c>
      <c r="I514" s="177">
        <f>IF(OR(COUNTIF($B$2:$B513,Input!$F530)&lt;1,COUNTIF($O$2:$O513,Input!$C530)&lt;1),Input!M530,0)</f>
        <v>0</v>
      </c>
      <c r="J514" s="177">
        <f>IF(OR(COUNTIF($B$2:$B513,Input!$F530)&lt;1,COUNTIF($O$2:$O513,Input!$C530)&lt;1),Input!N530,0)</f>
        <v>0</v>
      </c>
      <c r="K514" s="177">
        <f>IF(OR(COUNTIF($B$2:$B513,Input!$F530)&lt;1,COUNTIF($O$2:$O513,Input!$C530)&lt;1),Input!O530,0)</f>
        <v>0</v>
      </c>
      <c r="L514" s="177">
        <f>IF(OR(COUNTIF($B$2:$B513,Input!$F530)&lt;1,COUNTIF($O$2:$O513,Input!$C530)&lt;1),Input!P530,0)</f>
        <v>0</v>
      </c>
      <c r="M514" s="129" t="str">
        <f t="shared" si="66"/>
        <v/>
      </c>
      <c r="N514" s="161">
        <f t="shared" si="64"/>
        <v>0</v>
      </c>
      <c r="O514" s="168">
        <f>Input!C530</f>
        <v>0</v>
      </c>
      <c r="P514" s="168"/>
      <c r="R514" s="131">
        <f t="shared" si="65"/>
        <v>0</v>
      </c>
      <c r="S514" s="133" t="str">
        <f t="shared" si="63"/>
        <v xml:space="preserve"> </v>
      </c>
      <c r="T514" s="133"/>
      <c r="U514" s="132" t="str">
        <f>_xlfn.IFNA(IF($D514=0,LOOKUP($F514,{0.1,0.2,0.3,0.4,0.5,0.6,0.7,0.8,0.9,1},{22,34,46,58,70,82,94,106,118,130}),""),"")</f>
        <v/>
      </c>
      <c r="V514" s="132" t="str">
        <f>_xlfn.IFNA(IF($D514=1,LOOKUP($F514,{0.1,0.2,0.3,0.4,0.5,0.6,0.7,0.8,0.9,1},{23,35,47,59,71,83,95,107,119,131}),""),"")</f>
        <v/>
      </c>
      <c r="W514" s="132" t="str">
        <f>_xlfn.IFNA(IF($D514=2,LOOKUP($F514,{0.1,0.2,0.3,0.4,0.5,0.6,0.7,0.8,0.9,1},{24,36,48,60,72,84,96,108,120,132}),""),"")</f>
        <v/>
      </c>
      <c r="X514" s="132" t="str">
        <f>_xlfn.IFNA(IF($D514=3,LOOKUP($F514,{0.1,0.2,0.3,0.4,0.5,0.6,0.7,0.8,0.9,1},{25,37,49,61,73,85,97,109,121,133}),""),"")</f>
        <v/>
      </c>
      <c r="Y514" s="132" t="str">
        <f>_xlfn.IFNA(IF($D514=4,LOOKUP($F514,{0.1,0.2,0.3,0.4,0.5,0.6,0.7,0.8,0.9,1},{26,38,50,62,74,86,98,110,122,134}),""),"")</f>
        <v/>
      </c>
      <c r="Z514" s="132" t="str">
        <f>_xlfn.IFNA(IF($D514=5,LOOKUP($F514,{0.1,0.2,0.3,0.4,0.5,0.6,0.7,0.8,0.9,1},{27,39,51,63,75,87,99,111,123,135}),""),"")</f>
        <v/>
      </c>
      <c r="AA514" s="132">
        <f t="shared" si="67"/>
        <v>0</v>
      </c>
      <c r="AB514" s="132" t="str">
        <f t="shared" si="68"/>
        <v>00</v>
      </c>
      <c r="AC514" s="82" t="e">
        <f>VLOOKUP(AB514,'AMI Ref'!T:U,2,FALSE)</f>
        <v>#N/A</v>
      </c>
      <c r="AD514" s="124"/>
      <c r="AE514" s="81" t="str">
        <f>_xlfn.IFNA(IF($D514=0,IF($J514="Not Paid by Tenant",0,INDEX('AMI Ref'!$K$5:$N$5,MATCH($J514,{"Oil","Gas","Electric - Other","ELECTRIC - HEAT PUMP"},0))),0),"")</f>
        <v/>
      </c>
      <c r="AF514" s="81">
        <f>_xlfn.IFNA(IF($D514=1,IF($J514="Not Paid by Tenant",0,INDEX('AMI Ref'!$K$6:$N$6,MATCH($J514,{"Oil","Gas","Electric - Other","ELECTRIC - HEAT PUMP"},0))),0),"")</f>
        <v>0</v>
      </c>
      <c r="AG514" s="81">
        <f>_xlfn.IFNA(IF($D514=2,IF($J514="Not Paid by Tenant",0,INDEX('AMI Ref'!$K$7:$N$7,MATCH($J514,{"Oil","Gas","Electric - Other","ELECTRIC - HEAT PUMP"},0))),0),"")</f>
        <v>0</v>
      </c>
      <c r="AH514" s="81">
        <f>_xlfn.IFNA(IF($D514=3,IF($J514="Not Paid by Tenant",0,INDEX('AMI Ref'!$K$8:$N$8,MATCH($J514,{"Oil","Gas","Electric - Other","ELECTRIC - HEAT PUMP"},0))),0),"")</f>
        <v>0</v>
      </c>
      <c r="AI514" s="81">
        <f>_xlfn.IFNA(IF($D514=4,IF($J514="Not Paid by Tenant",0,INDEX('AMI Ref'!$K$9:$N$9,MATCH($J514,{"Oil","Gas","Electric - Other","ELECTRIC - HEAT PUMP"},0))),0),"")</f>
        <v>0</v>
      </c>
      <c r="AJ514" s="81">
        <f>_xlfn.IFNA(IF($D514=5,IF($J514="Not Paid by Tenant",0,INDEX('AMI Ref'!$K$10:$N$10,MATCH($J514,{"Oil","Gas","Electric - Other","ELECTRIC - HEAT PUMP"},0))),0),"")</f>
        <v>0</v>
      </c>
      <c r="AK514" s="128"/>
      <c r="AL514" s="81" t="str">
        <f>_xlfn.IFNA(IF($D514=0,IF($K514="Not Paid by Tenant",0,INDEX('AMI Ref'!$O$5:$R$5,MATCH($K514,{"Oil","Gas","Electric - Other","Electric ccASHP - split"},0))),0),"")</f>
        <v/>
      </c>
      <c r="AM514" s="81">
        <f>_xlfn.IFNA(IF($D514=1,IF($K514="Not Paid by Tenant",0,INDEX('AMI Ref'!$O$6:$R$6,MATCH($K514,{"Oil","Gas","Electric - Other","Electric ccASHP - split"},0))),0),"")</f>
        <v>0</v>
      </c>
      <c r="AN514" s="81">
        <f>_xlfn.IFNA(IF($D514=2,IF($K514="Not Paid by Tenant",0,INDEX('AMI Ref'!$O$7:$R$7,MATCH($K514,{"Oil","Gas","Electric - Other","Electric ccASHP - split"},0))),0),"")</f>
        <v>0</v>
      </c>
      <c r="AO514" s="81">
        <f>_xlfn.IFNA(IF($D514=3,IF($K514="Not Paid by Tenant",0,INDEX('AMI Ref'!$O$8:$R$8,MATCH($K514,{"Oil","Gas","Electric - Other","Electric ccASHP - split"},0))),0),"")</f>
        <v>0</v>
      </c>
      <c r="AP514" s="81">
        <f>_xlfn.IFNA(IF($D514=4,IF($K514="Not Paid by Tenant",0,INDEX('AMI Ref'!$O$9:$R$9,MATCH($K514,{"Oil","Gas","Electric - Other","Electric ccASHP - split"},0))),0),"")</f>
        <v>0</v>
      </c>
      <c r="AQ514" s="81">
        <f>_xlfn.IFNA(IF($D514=5,IF($K514="Not Paid by Tenant",0,INDEX('AMI Ref'!$O$10:$R$10,MATCH($K514,{"Oil","Gas","Electric - Other","Electric ccASHP - split"},0))),0),"")</f>
        <v>0</v>
      </c>
      <c r="AR514" s="124">
        <f t="shared" si="69"/>
        <v>0</v>
      </c>
      <c r="AS514" s="123" t="e">
        <f t="shared" si="70"/>
        <v>#N/A</v>
      </c>
    </row>
    <row r="515" spans="1:45" ht="12.95" customHeight="1" x14ac:dyDescent="0.2">
      <c r="A515" s="130">
        <v>513</v>
      </c>
      <c r="B515" s="177">
        <f>IF(OR(COUNTIF($B$2:$B514,Input!$F531)&lt;1,COUNTIF($O$2:$O514,Input!$C531)&lt;1),Input!F531,0)</f>
        <v>0</v>
      </c>
      <c r="C515" s="177">
        <f>IF(OR(COUNTIF($B$2:$B514,Input!$F531)&lt;1,COUNTIF($O$2:$O514,Input!$C531)&lt;1),Input!G531,0)</f>
        <v>0</v>
      </c>
      <c r="D515" s="177">
        <f>IF(OR(COUNTIF($B$2:$B514,Input!$F531)&lt;1,COUNTIF($O$2:$O514,Input!$C531)&lt;1),Input!H531,0)</f>
        <v>0</v>
      </c>
      <c r="E515" s="177">
        <f>IF(OR(COUNTIF($B$2:$B514,Input!$F531)&lt;1,COUNTIF($O$2:$O514,Input!$C531)&lt;1),Input!I531,0)</f>
        <v>0</v>
      </c>
      <c r="F515" s="177">
        <f>IF(OR(COUNTIF($B$2:$B514,Input!$F531)&lt;1,COUNTIF($O$2:$O514,Input!$C531)&lt;1),Input!J531,0)</f>
        <v>0</v>
      </c>
      <c r="G515" s="177">
        <f>IF(OR(COUNTIF($B$2:$B514,Input!$F531)&lt;1,COUNTIF($O$2:$O514,Input!$C531)&lt;1),Input!K531,0)</f>
        <v>0</v>
      </c>
      <c r="H515" s="177">
        <f>IF(OR(COUNTIF($B$2:$B514,Input!$F531)&lt;1,COUNTIF($O$2:$O514,Input!$C531)&lt;1),Input!L531,0)</f>
        <v>0</v>
      </c>
      <c r="I515" s="177">
        <f>IF(OR(COUNTIF($B$2:$B514,Input!$F531)&lt;1,COUNTIF($O$2:$O514,Input!$C531)&lt;1),Input!M531,0)</f>
        <v>0</v>
      </c>
      <c r="J515" s="177">
        <f>IF(OR(COUNTIF($B$2:$B514,Input!$F531)&lt;1,COUNTIF($O$2:$O514,Input!$C531)&lt;1),Input!N531,0)</f>
        <v>0</v>
      </c>
      <c r="K515" s="177">
        <f>IF(OR(COUNTIF($B$2:$B514,Input!$F531)&lt;1,COUNTIF($O$2:$O514,Input!$C531)&lt;1),Input!O531,0)</f>
        <v>0</v>
      </c>
      <c r="L515" s="177">
        <f>IF(OR(COUNTIF($B$2:$B514,Input!$F531)&lt;1,COUNTIF($O$2:$O514,Input!$C531)&lt;1),Input!P531,0)</f>
        <v>0</v>
      </c>
      <c r="M515" s="129" t="str">
        <f t="shared" si="66"/>
        <v/>
      </c>
      <c r="N515" s="161">
        <f t="shared" si="64"/>
        <v>0</v>
      </c>
      <c r="O515" s="168">
        <f>Input!C531</f>
        <v>0</v>
      </c>
      <c r="P515" s="168"/>
      <c r="R515" s="131">
        <f t="shared" si="65"/>
        <v>0</v>
      </c>
      <c r="S515" s="133" t="str">
        <f t="shared" ref="S515:S578" si="71">IF(H515="Yes w/ Elec. Stove","G"," ")</f>
        <v xml:space="preserve"> </v>
      </c>
      <c r="T515" s="133"/>
      <c r="U515" s="132" t="str">
        <f>_xlfn.IFNA(IF($D515=0,LOOKUP($F515,{0.1,0.2,0.3,0.4,0.5,0.6,0.7,0.8,0.9,1},{22,34,46,58,70,82,94,106,118,130}),""),"")</f>
        <v/>
      </c>
      <c r="V515" s="132" t="str">
        <f>_xlfn.IFNA(IF($D515=1,LOOKUP($F515,{0.1,0.2,0.3,0.4,0.5,0.6,0.7,0.8,0.9,1},{23,35,47,59,71,83,95,107,119,131}),""),"")</f>
        <v/>
      </c>
      <c r="W515" s="132" t="str">
        <f>_xlfn.IFNA(IF($D515=2,LOOKUP($F515,{0.1,0.2,0.3,0.4,0.5,0.6,0.7,0.8,0.9,1},{24,36,48,60,72,84,96,108,120,132}),""),"")</f>
        <v/>
      </c>
      <c r="X515" s="132" t="str">
        <f>_xlfn.IFNA(IF($D515=3,LOOKUP($F515,{0.1,0.2,0.3,0.4,0.5,0.6,0.7,0.8,0.9,1},{25,37,49,61,73,85,97,109,121,133}),""),"")</f>
        <v/>
      </c>
      <c r="Y515" s="132" t="str">
        <f>_xlfn.IFNA(IF($D515=4,LOOKUP($F515,{0.1,0.2,0.3,0.4,0.5,0.6,0.7,0.8,0.9,1},{26,38,50,62,74,86,98,110,122,134}),""),"")</f>
        <v/>
      </c>
      <c r="Z515" s="132" t="str">
        <f>_xlfn.IFNA(IF($D515=5,LOOKUP($F515,{0.1,0.2,0.3,0.4,0.5,0.6,0.7,0.8,0.9,1},{27,39,51,63,75,87,99,111,123,135}),""),"")</f>
        <v/>
      </c>
      <c r="AA515" s="132">
        <f t="shared" si="67"/>
        <v>0</v>
      </c>
      <c r="AB515" s="132" t="str">
        <f t="shared" si="68"/>
        <v>00</v>
      </c>
      <c r="AC515" s="82" t="e">
        <f>VLOOKUP(AB515,'AMI Ref'!T:U,2,FALSE)</f>
        <v>#N/A</v>
      </c>
      <c r="AD515" s="124"/>
      <c r="AE515" s="81" t="str">
        <f>_xlfn.IFNA(IF($D515=0,IF($J515="Not Paid by Tenant",0,INDEX('AMI Ref'!$K$5:$N$5,MATCH($J515,{"Oil","Gas","Electric - Other","ELECTRIC - HEAT PUMP"},0))),0),"")</f>
        <v/>
      </c>
      <c r="AF515" s="81">
        <f>_xlfn.IFNA(IF($D515=1,IF($J515="Not Paid by Tenant",0,INDEX('AMI Ref'!$K$6:$N$6,MATCH($J515,{"Oil","Gas","Electric - Other","ELECTRIC - HEAT PUMP"},0))),0),"")</f>
        <v>0</v>
      </c>
      <c r="AG515" s="81">
        <f>_xlfn.IFNA(IF($D515=2,IF($J515="Not Paid by Tenant",0,INDEX('AMI Ref'!$K$7:$N$7,MATCH($J515,{"Oil","Gas","Electric - Other","ELECTRIC - HEAT PUMP"},0))),0),"")</f>
        <v>0</v>
      </c>
      <c r="AH515" s="81">
        <f>_xlfn.IFNA(IF($D515=3,IF($J515="Not Paid by Tenant",0,INDEX('AMI Ref'!$K$8:$N$8,MATCH($J515,{"Oil","Gas","Electric - Other","ELECTRIC - HEAT PUMP"},0))),0),"")</f>
        <v>0</v>
      </c>
      <c r="AI515" s="81">
        <f>_xlfn.IFNA(IF($D515=4,IF($J515="Not Paid by Tenant",0,INDEX('AMI Ref'!$K$9:$N$9,MATCH($J515,{"Oil","Gas","Electric - Other","ELECTRIC - HEAT PUMP"},0))),0),"")</f>
        <v>0</v>
      </c>
      <c r="AJ515" s="81">
        <f>_xlfn.IFNA(IF($D515=5,IF($J515="Not Paid by Tenant",0,INDEX('AMI Ref'!$K$10:$N$10,MATCH($J515,{"Oil","Gas","Electric - Other","ELECTRIC - HEAT PUMP"},0))),0),"")</f>
        <v>0</v>
      </c>
      <c r="AK515" s="128"/>
      <c r="AL515" s="81" t="str">
        <f>_xlfn.IFNA(IF($D515=0,IF($K515="Not Paid by Tenant",0,INDEX('AMI Ref'!$O$5:$R$5,MATCH($K515,{"Oil","Gas","Electric - Other","Electric ccASHP - split"},0))),0),"")</f>
        <v/>
      </c>
      <c r="AM515" s="81">
        <f>_xlfn.IFNA(IF($D515=1,IF($K515="Not Paid by Tenant",0,INDEX('AMI Ref'!$O$6:$R$6,MATCH($K515,{"Oil","Gas","Electric - Other","Electric ccASHP - split"},0))),0),"")</f>
        <v>0</v>
      </c>
      <c r="AN515" s="81">
        <f>_xlfn.IFNA(IF($D515=2,IF($K515="Not Paid by Tenant",0,INDEX('AMI Ref'!$O$7:$R$7,MATCH($K515,{"Oil","Gas","Electric - Other","Electric ccASHP - split"},0))),0),"")</f>
        <v>0</v>
      </c>
      <c r="AO515" s="81">
        <f>_xlfn.IFNA(IF($D515=3,IF($K515="Not Paid by Tenant",0,INDEX('AMI Ref'!$O$8:$R$8,MATCH($K515,{"Oil","Gas","Electric - Other","Electric ccASHP - split"},0))),0),"")</f>
        <v>0</v>
      </c>
      <c r="AP515" s="81">
        <f>_xlfn.IFNA(IF($D515=4,IF($K515="Not Paid by Tenant",0,INDEX('AMI Ref'!$O$9:$R$9,MATCH($K515,{"Oil","Gas","Electric - Other","Electric ccASHP - split"},0))),0),"")</f>
        <v>0</v>
      </c>
      <c r="AQ515" s="81">
        <f>_xlfn.IFNA(IF($D515=5,IF($K515="Not Paid by Tenant",0,INDEX('AMI Ref'!$O$10:$R$10,MATCH($K515,{"Oil","Gas","Electric - Other","Electric ccASHP - split"},0))),0),"")</f>
        <v>0</v>
      </c>
      <c r="AR515" s="124">
        <f t="shared" si="69"/>
        <v>0</v>
      </c>
      <c r="AS515" s="123" t="e">
        <f t="shared" si="70"/>
        <v>#N/A</v>
      </c>
    </row>
    <row r="516" spans="1:45" ht="12.95" customHeight="1" x14ac:dyDescent="0.2">
      <c r="A516" s="130">
        <v>514</v>
      </c>
      <c r="B516" s="177">
        <f>IF(OR(COUNTIF($B$2:$B515,Input!$F532)&lt;1,COUNTIF($O$2:$O515,Input!$C532)&lt;1),Input!F532,0)</f>
        <v>0</v>
      </c>
      <c r="C516" s="177">
        <f>IF(OR(COUNTIF($B$2:$B515,Input!$F532)&lt;1,COUNTIF($O$2:$O515,Input!$C532)&lt;1),Input!G532,0)</f>
        <v>0</v>
      </c>
      <c r="D516" s="177">
        <f>IF(OR(COUNTIF($B$2:$B515,Input!$F532)&lt;1,COUNTIF($O$2:$O515,Input!$C532)&lt;1),Input!H532,0)</f>
        <v>0</v>
      </c>
      <c r="E516" s="177">
        <f>IF(OR(COUNTIF($B$2:$B515,Input!$F532)&lt;1,COUNTIF($O$2:$O515,Input!$C532)&lt;1),Input!I532,0)</f>
        <v>0</v>
      </c>
      <c r="F516" s="177">
        <f>IF(OR(COUNTIF($B$2:$B515,Input!$F532)&lt;1,COUNTIF($O$2:$O515,Input!$C532)&lt;1),Input!J532,0)</f>
        <v>0</v>
      </c>
      <c r="G516" s="177">
        <f>IF(OR(COUNTIF($B$2:$B515,Input!$F532)&lt;1,COUNTIF($O$2:$O515,Input!$C532)&lt;1),Input!K532,0)</f>
        <v>0</v>
      </c>
      <c r="H516" s="177">
        <f>IF(OR(COUNTIF($B$2:$B515,Input!$F532)&lt;1,COUNTIF($O$2:$O515,Input!$C532)&lt;1),Input!L532,0)</f>
        <v>0</v>
      </c>
      <c r="I516" s="177">
        <f>IF(OR(COUNTIF($B$2:$B515,Input!$F532)&lt;1,COUNTIF($O$2:$O515,Input!$C532)&lt;1),Input!M532,0)</f>
        <v>0</v>
      </c>
      <c r="J516" s="177">
        <f>IF(OR(COUNTIF($B$2:$B515,Input!$F532)&lt;1,COUNTIF($O$2:$O515,Input!$C532)&lt;1),Input!N532,0)</f>
        <v>0</v>
      </c>
      <c r="K516" s="177">
        <f>IF(OR(COUNTIF($B$2:$B515,Input!$F532)&lt;1,COUNTIF($O$2:$O515,Input!$C532)&lt;1),Input!O532,0)</f>
        <v>0</v>
      </c>
      <c r="L516" s="177">
        <f>IF(OR(COUNTIF($B$2:$B515,Input!$F532)&lt;1,COUNTIF($O$2:$O515,Input!$C532)&lt;1),Input!P532,0)</f>
        <v>0</v>
      </c>
      <c r="M516" s="129" t="str">
        <f t="shared" si="66"/>
        <v/>
      </c>
      <c r="N516" s="161">
        <f t="shared" ref="N516:N579" si="72">IF(G516&lt;=F516,IF(G516&gt;0%,G516,F516),F516)</f>
        <v>0</v>
      </c>
      <c r="O516" s="168">
        <f>Input!C532</f>
        <v>0</v>
      </c>
      <c r="P516" s="168"/>
      <c r="R516" s="131">
        <f t="shared" ref="R516:R579" si="73">IF(AND($H516="Not Paid by Tenant",$I516="Not Paid by Tenant"),"E",IF(AND($H516="Yes, No Elec. Stove",$I516="Not Paid by Tenant"),"F",IF(AND($H516="Not Paid by Tenant",$I516="Yes"),"H",IF(AND($H516="Yes, No Elec. Stove",$I516="Yes"),"I", ))))</f>
        <v>0</v>
      </c>
      <c r="S516" s="133" t="str">
        <f t="shared" si="71"/>
        <v xml:space="preserve"> </v>
      </c>
      <c r="T516" s="133"/>
      <c r="U516" s="132" t="str">
        <f>_xlfn.IFNA(IF($D516=0,LOOKUP($F516,{0.1,0.2,0.3,0.4,0.5,0.6,0.7,0.8,0.9,1},{22,34,46,58,70,82,94,106,118,130}),""),"")</f>
        <v/>
      </c>
      <c r="V516" s="132" t="str">
        <f>_xlfn.IFNA(IF($D516=1,LOOKUP($F516,{0.1,0.2,0.3,0.4,0.5,0.6,0.7,0.8,0.9,1},{23,35,47,59,71,83,95,107,119,131}),""),"")</f>
        <v/>
      </c>
      <c r="W516" s="132" t="str">
        <f>_xlfn.IFNA(IF($D516=2,LOOKUP($F516,{0.1,0.2,0.3,0.4,0.5,0.6,0.7,0.8,0.9,1},{24,36,48,60,72,84,96,108,120,132}),""),"")</f>
        <v/>
      </c>
      <c r="X516" s="132" t="str">
        <f>_xlfn.IFNA(IF($D516=3,LOOKUP($F516,{0.1,0.2,0.3,0.4,0.5,0.6,0.7,0.8,0.9,1},{25,37,49,61,73,85,97,109,121,133}),""),"")</f>
        <v/>
      </c>
      <c r="Y516" s="132" t="str">
        <f>_xlfn.IFNA(IF($D516=4,LOOKUP($F516,{0.1,0.2,0.3,0.4,0.5,0.6,0.7,0.8,0.9,1},{26,38,50,62,74,86,98,110,122,134}),""),"")</f>
        <v/>
      </c>
      <c r="Z516" s="132" t="str">
        <f>_xlfn.IFNA(IF($D516=5,LOOKUP($F516,{0.1,0.2,0.3,0.4,0.5,0.6,0.7,0.8,0.9,1},{27,39,51,63,75,87,99,111,123,135}),""),"")</f>
        <v/>
      </c>
      <c r="AA516" s="132">
        <f t="shared" si="67"/>
        <v>0</v>
      </c>
      <c r="AB516" s="132" t="str">
        <f t="shared" si="68"/>
        <v>00</v>
      </c>
      <c r="AC516" s="82" t="e">
        <f>VLOOKUP(AB516,'AMI Ref'!T:U,2,FALSE)</f>
        <v>#N/A</v>
      </c>
      <c r="AD516" s="124"/>
      <c r="AE516" s="81" t="str">
        <f>_xlfn.IFNA(IF($D516=0,IF($J516="Not Paid by Tenant",0,INDEX('AMI Ref'!$K$5:$N$5,MATCH($J516,{"Oil","Gas","Electric - Other","ELECTRIC - HEAT PUMP"},0))),0),"")</f>
        <v/>
      </c>
      <c r="AF516" s="81">
        <f>_xlfn.IFNA(IF($D516=1,IF($J516="Not Paid by Tenant",0,INDEX('AMI Ref'!$K$6:$N$6,MATCH($J516,{"Oil","Gas","Electric - Other","ELECTRIC - HEAT PUMP"},0))),0),"")</f>
        <v>0</v>
      </c>
      <c r="AG516" s="81">
        <f>_xlfn.IFNA(IF($D516=2,IF($J516="Not Paid by Tenant",0,INDEX('AMI Ref'!$K$7:$N$7,MATCH($J516,{"Oil","Gas","Electric - Other","ELECTRIC - HEAT PUMP"},0))),0),"")</f>
        <v>0</v>
      </c>
      <c r="AH516" s="81">
        <f>_xlfn.IFNA(IF($D516=3,IF($J516="Not Paid by Tenant",0,INDEX('AMI Ref'!$K$8:$N$8,MATCH($J516,{"Oil","Gas","Electric - Other","ELECTRIC - HEAT PUMP"},0))),0),"")</f>
        <v>0</v>
      </c>
      <c r="AI516" s="81">
        <f>_xlfn.IFNA(IF($D516=4,IF($J516="Not Paid by Tenant",0,INDEX('AMI Ref'!$K$9:$N$9,MATCH($J516,{"Oil","Gas","Electric - Other","ELECTRIC - HEAT PUMP"},0))),0),"")</f>
        <v>0</v>
      </c>
      <c r="AJ516" s="81">
        <f>_xlfn.IFNA(IF($D516=5,IF($J516="Not Paid by Tenant",0,INDEX('AMI Ref'!$K$10:$N$10,MATCH($J516,{"Oil","Gas","Electric - Other","ELECTRIC - HEAT PUMP"},0))),0),"")</f>
        <v>0</v>
      </c>
      <c r="AK516" s="128"/>
      <c r="AL516" s="81" t="str">
        <f>_xlfn.IFNA(IF($D516=0,IF($K516="Not Paid by Tenant",0,INDEX('AMI Ref'!$O$5:$R$5,MATCH($K516,{"Oil","Gas","Electric - Other","Electric ccASHP - split"},0))),0),"")</f>
        <v/>
      </c>
      <c r="AM516" s="81">
        <f>_xlfn.IFNA(IF($D516=1,IF($K516="Not Paid by Tenant",0,INDEX('AMI Ref'!$O$6:$R$6,MATCH($K516,{"Oil","Gas","Electric - Other","Electric ccASHP - split"},0))),0),"")</f>
        <v>0</v>
      </c>
      <c r="AN516" s="81">
        <f>_xlfn.IFNA(IF($D516=2,IF($K516="Not Paid by Tenant",0,INDEX('AMI Ref'!$O$7:$R$7,MATCH($K516,{"Oil","Gas","Electric - Other","Electric ccASHP - split"},0))),0),"")</f>
        <v>0</v>
      </c>
      <c r="AO516" s="81">
        <f>_xlfn.IFNA(IF($D516=3,IF($K516="Not Paid by Tenant",0,INDEX('AMI Ref'!$O$8:$R$8,MATCH($K516,{"Oil","Gas","Electric - Other","Electric ccASHP - split"},0))),0),"")</f>
        <v>0</v>
      </c>
      <c r="AP516" s="81">
        <f>_xlfn.IFNA(IF($D516=4,IF($K516="Not Paid by Tenant",0,INDEX('AMI Ref'!$O$9:$R$9,MATCH($K516,{"Oil","Gas","Electric - Other","Electric ccASHP - split"},0))),0),"")</f>
        <v>0</v>
      </c>
      <c r="AQ516" s="81">
        <f>_xlfn.IFNA(IF($D516=5,IF($K516="Not Paid by Tenant",0,INDEX('AMI Ref'!$O$10:$R$10,MATCH($K516,{"Oil","Gas","Electric - Other","Electric ccASHP - split"},0))),0),"")</f>
        <v>0</v>
      </c>
      <c r="AR516" s="124">
        <f t="shared" si="69"/>
        <v>0</v>
      </c>
      <c r="AS516" s="123" t="e">
        <f t="shared" si="70"/>
        <v>#N/A</v>
      </c>
    </row>
    <row r="517" spans="1:45" ht="12.95" customHeight="1" x14ac:dyDescent="0.2">
      <c r="A517" s="130">
        <v>515</v>
      </c>
      <c r="B517" s="177">
        <f>IF(OR(COUNTIF($B$2:$B516,Input!$F533)&lt;1,COUNTIF($O$2:$O516,Input!$C533)&lt;1),Input!F533,0)</f>
        <v>0</v>
      </c>
      <c r="C517" s="177">
        <f>IF(OR(COUNTIF($B$2:$B516,Input!$F533)&lt;1,COUNTIF($O$2:$O516,Input!$C533)&lt;1),Input!G533,0)</f>
        <v>0</v>
      </c>
      <c r="D517" s="177">
        <f>IF(OR(COUNTIF($B$2:$B516,Input!$F533)&lt;1,COUNTIF($O$2:$O516,Input!$C533)&lt;1),Input!H533,0)</f>
        <v>0</v>
      </c>
      <c r="E517" s="177">
        <f>IF(OR(COUNTIF($B$2:$B516,Input!$F533)&lt;1,COUNTIF($O$2:$O516,Input!$C533)&lt;1),Input!I533,0)</f>
        <v>0</v>
      </c>
      <c r="F517" s="177">
        <f>IF(OR(COUNTIF($B$2:$B516,Input!$F533)&lt;1,COUNTIF($O$2:$O516,Input!$C533)&lt;1),Input!J533,0)</f>
        <v>0</v>
      </c>
      <c r="G517" s="177">
        <f>IF(OR(COUNTIF($B$2:$B516,Input!$F533)&lt;1,COUNTIF($O$2:$O516,Input!$C533)&lt;1),Input!K533,0)</f>
        <v>0</v>
      </c>
      <c r="H517" s="177">
        <f>IF(OR(COUNTIF($B$2:$B516,Input!$F533)&lt;1,COUNTIF($O$2:$O516,Input!$C533)&lt;1),Input!L533,0)</f>
        <v>0</v>
      </c>
      <c r="I517" s="177">
        <f>IF(OR(COUNTIF($B$2:$B516,Input!$F533)&lt;1,COUNTIF($O$2:$O516,Input!$C533)&lt;1),Input!M533,0)</f>
        <v>0</v>
      </c>
      <c r="J517" s="177">
        <f>IF(OR(COUNTIF($B$2:$B516,Input!$F533)&lt;1,COUNTIF($O$2:$O516,Input!$C533)&lt;1),Input!N533,0)</f>
        <v>0</v>
      </c>
      <c r="K517" s="177">
        <f>IF(OR(COUNTIF($B$2:$B516,Input!$F533)&lt;1,COUNTIF($O$2:$O516,Input!$C533)&lt;1),Input!O533,0)</f>
        <v>0</v>
      </c>
      <c r="L517" s="177">
        <f>IF(OR(COUNTIF($B$2:$B516,Input!$F533)&lt;1,COUNTIF($O$2:$O516,Input!$C533)&lt;1),Input!P533,0)</f>
        <v>0</v>
      </c>
      <c r="M517" s="129" t="str">
        <f t="shared" si="66"/>
        <v/>
      </c>
      <c r="N517" s="161">
        <f t="shared" si="72"/>
        <v>0</v>
      </c>
      <c r="O517" s="168">
        <f>Input!C533</f>
        <v>0</v>
      </c>
      <c r="P517" s="168"/>
      <c r="R517" s="131">
        <f t="shared" si="73"/>
        <v>0</v>
      </c>
      <c r="S517" s="133" t="str">
        <f t="shared" si="71"/>
        <v xml:space="preserve"> </v>
      </c>
      <c r="T517" s="133"/>
      <c r="U517" s="132" t="str">
        <f>_xlfn.IFNA(IF($D517=0,LOOKUP($F517,{0.1,0.2,0.3,0.4,0.5,0.6,0.7,0.8,0.9,1},{22,34,46,58,70,82,94,106,118,130}),""),"")</f>
        <v/>
      </c>
      <c r="V517" s="132" t="str">
        <f>_xlfn.IFNA(IF($D517=1,LOOKUP($F517,{0.1,0.2,0.3,0.4,0.5,0.6,0.7,0.8,0.9,1},{23,35,47,59,71,83,95,107,119,131}),""),"")</f>
        <v/>
      </c>
      <c r="W517" s="132" t="str">
        <f>_xlfn.IFNA(IF($D517=2,LOOKUP($F517,{0.1,0.2,0.3,0.4,0.5,0.6,0.7,0.8,0.9,1},{24,36,48,60,72,84,96,108,120,132}),""),"")</f>
        <v/>
      </c>
      <c r="X517" s="132" t="str">
        <f>_xlfn.IFNA(IF($D517=3,LOOKUP($F517,{0.1,0.2,0.3,0.4,0.5,0.6,0.7,0.8,0.9,1},{25,37,49,61,73,85,97,109,121,133}),""),"")</f>
        <v/>
      </c>
      <c r="Y517" s="132" t="str">
        <f>_xlfn.IFNA(IF($D517=4,LOOKUP($F517,{0.1,0.2,0.3,0.4,0.5,0.6,0.7,0.8,0.9,1},{26,38,50,62,74,86,98,110,122,134}),""),"")</f>
        <v/>
      </c>
      <c r="Z517" s="132" t="str">
        <f>_xlfn.IFNA(IF($D517=5,LOOKUP($F517,{0.1,0.2,0.3,0.4,0.5,0.6,0.7,0.8,0.9,1},{27,39,51,63,75,87,99,111,123,135}),""),"")</f>
        <v/>
      </c>
      <c r="AA517" s="132">
        <f t="shared" si="67"/>
        <v>0</v>
      </c>
      <c r="AB517" s="132" t="str">
        <f t="shared" si="68"/>
        <v>00</v>
      </c>
      <c r="AC517" s="82" t="e">
        <f>VLOOKUP(AB517,'AMI Ref'!T:U,2,FALSE)</f>
        <v>#N/A</v>
      </c>
      <c r="AD517" s="124"/>
      <c r="AE517" s="81" t="str">
        <f>_xlfn.IFNA(IF($D517=0,IF($J517="Not Paid by Tenant",0,INDEX('AMI Ref'!$K$5:$N$5,MATCH($J517,{"Oil","Gas","Electric - Other","ELECTRIC - HEAT PUMP"},0))),0),"")</f>
        <v/>
      </c>
      <c r="AF517" s="81">
        <f>_xlfn.IFNA(IF($D517=1,IF($J517="Not Paid by Tenant",0,INDEX('AMI Ref'!$K$6:$N$6,MATCH($J517,{"Oil","Gas","Electric - Other","ELECTRIC - HEAT PUMP"},0))),0),"")</f>
        <v>0</v>
      </c>
      <c r="AG517" s="81">
        <f>_xlfn.IFNA(IF($D517=2,IF($J517="Not Paid by Tenant",0,INDEX('AMI Ref'!$K$7:$N$7,MATCH($J517,{"Oil","Gas","Electric - Other","ELECTRIC - HEAT PUMP"},0))),0),"")</f>
        <v>0</v>
      </c>
      <c r="AH517" s="81">
        <f>_xlfn.IFNA(IF($D517=3,IF($J517="Not Paid by Tenant",0,INDEX('AMI Ref'!$K$8:$N$8,MATCH($J517,{"Oil","Gas","Electric - Other","ELECTRIC - HEAT PUMP"},0))),0),"")</f>
        <v>0</v>
      </c>
      <c r="AI517" s="81">
        <f>_xlfn.IFNA(IF($D517=4,IF($J517="Not Paid by Tenant",0,INDEX('AMI Ref'!$K$9:$N$9,MATCH($J517,{"Oil","Gas","Electric - Other","ELECTRIC - HEAT PUMP"},0))),0),"")</f>
        <v>0</v>
      </c>
      <c r="AJ517" s="81">
        <f>_xlfn.IFNA(IF($D517=5,IF($J517="Not Paid by Tenant",0,INDEX('AMI Ref'!$K$10:$N$10,MATCH($J517,{"Oil","Gas","Electric - Other","ELECTRIC - HEAT PUMP"},0))),0),"")</f>
        <v>0</v>
      </c>
      <c r="AK517" s="128"/>
      <c r="AL517" s="81" t="str">
        <f>_xlfn.IFNA(IF($D517=0,IF($K517="Not Paid by Tenant",0,INDEX('AMI Ref'!$O$5:$R$5,MATCH($K517,{"Oil","Gas","Electric - Other","Electric ccASHP - split"},0))),0),"")</f>
        <v/>
      </c>
      <c r="AM517" s="81">
        <f>_xlfn.IFNA(IF($D517=1,IF($K517="Not Paid by Tenant",0,INDEX('AMI Ref'!$O$6:$R$6,MATCH($K517,{"Oil","Gas","Electric - Other","Electric ccASHP - split"},0))),0),"")</f>
        <v>0</v>
      </c>
      <c r="AN517" s="81">
        <f>_xlfn.IFNA(IF($D517=2,IF($K517="Not Paid by Tenant",0,INDEX('AMI Ref'!$O$7:$R$7,MATCH($K517,{"Oil","Gas","Electric - Other","Electric ccASHP - split"},0))),0),"")</f>
        <v>0</v>
      </c>
      <c r="AO517" s="81">
        <f>_xlfn.IFNA(IF($D517=3,IF($K517="Not Paid by Tenant",0,INDEX('AMI Ref'!$O$8:$R$8,MATCH($K517,{"Oil","Gas","Electric - Other","Electric ccASHP - split"},0))),0),"")</f>
        <v>0</v>
      </c>
      <c r="AP517" s="81">
        <f>_xlfn.IFNA(IF($D517=4,IF($K517="Not Paid by Tenant",0,INDEX('AMI Ref'!$O$9:$R$9,MATCH($K517,{"Oil","Gas","Electric - Other","Electric ccASHP - split"},0))),0),"")</f>
        <v>0</v>
      </c>
      <c r="AQ517" s="81">
        <f>_xlfn.IFNA(IF($D517=5,IF($K517="Not Paid by Tenant",0,INDEX('AMI Ref'!$O$10:$R$10,MATCH($K517,{"Oil","Gas","Electric - Other","Electric ccASHP - split"},0))),0),"")</f>
        <v>0</v>
      </c>
      <c r="AR517" s="124">
        <f t="shared" si="69"/>
        <v>0</v>
      </c>
      <c r="AS517" s="123" t="e">
        <f t="shared" si="70"/>
        <v>#N/A</v>
      </c>
    </row>
    <row r="518" spans="1:45" ht="12.95" customHeight="1" x14ac:dyDescent="0.2">
      <c r="A518" s="130">
        <v>516</v>
      </c>
      <c r="B518" s="177">
        <f>IF(OR(COUNTIF($B$2:$B517,Input!$F534)&lt;1,COUNTIF($O$2:$O517,Input!$C534)&lt;1),Input!F534,0)</f>
        <v>0</v>
      </c>
      <c r="C518" s="177">
        <f>IF(OR(COUNTIF($B$2:$B517,Input!$F534)&lt;1,COUNTIF($O$2:$O517,Input!$C534)&lt;1),Input!G534,0)</f>
        <v>0</v>
      </c>
      <c r="D518" s="177">
        <f>IF(OR(COUNTIF($B$2:$B517,Input!$F534)&lt;1,COUNTIF($O$2:$O517,Input!$C534)&lt;1),Input!H534,0)</f>
        <v>0</v>
      </c>
      <c r="E518" s="177">
        <f>IF(OR(COUNTIF($B$2:$B517,Input!$F534)&lt;1,COUNTIF($O$2:$O517,Input!$C534)&lt;1),Input!I534,0)</f>
        <v>0</v>
      </c>
      <c r="F518" s="177">
        <f>IF(OR(COUNTIF($B$2:$B517,Input!$F534)&lt;1,COUNTIF($O$2:$O517,Input!$C534)&lt;1),Input!J534,0)</f>
        <v>0</v>
      </c>
      <c r="G518" s="177">
        <f>IF(OR(COUNTIF($B$2:$B517,Input!$F534)&lt;1,COUNTIF($O$2:$O517,Input!$C534)&lt;1),Input!K534,0)</f>
        <v>0</v>
      </c>
      <c r="H518" s="177">
        <f>IF(OR(COUNTIF($B$2:$B517,Input!$F534)&lt;1,COUNTIF($O$2:$O517,Input!$C534)&lt;1),Input!L534,0)</f>
        <v>0</v>
      </c>
      <c r="I518" s="177">
        <f>IF(OR(COUNTIF($B$2:$B517,Input!$F534)&lt;1,COUNTIF($O$2:$O517,Input!$C534)&lt;1),Input!M534,0)</f>
        <v>0</v>
      </c>
      <c r="J518" s="177">
        <f>IF(OR(COUNTIF($B$2:$B517,Input!$F534)&lt;1,COUNTIF($O$2:$O517,Input!$C534)&lt;1),Input!N534,0)</f>
        <v>0</v>
      </c>
      <c r="K518" s="177">
        <f>IF(OR(COUNTIF($B$2:$B517,Input!$F534)&lt;1,COUNTIF($O$2:$O517,Input!$C534)&lt;1),Input!O534,0)</f>
        <v>0</v>
      </c>
      <c r="L518" s="177">
        <f>IF(OR(COUNTIF($B$2:$B517,Input!$F534)&lt;1,COUNTIF($O$2:$O517,Input!$C534)&lt;1),Input!P534,0)</f>
        <v>0</v>
      </c>
      <c r="M518" s="129" t="str">
        <f t="shared" si="66"/>
        <v/>
      </c>
      <c r="N518" s="161">
        <f t="shared" si="72"/>
        <v>0</v>
      </c>
      <c r="O518" s="168">
        <f>Input!C534</f>
        <v>0</v>
      </c>
      <c r="P518" s="168"/>
      <c r="R518" s="131">
        <f t="shared" si="73"/>
        <v>0</v>
      </c>
      <c r="S518" s="133" t="str">
        <f t="shared" si="71"/>
        <v xml:space="preserve"> </v>
      </c>
      <c r="T518" s="133"/>
      <c r="U518" s="132" t="str">
        <f>_xlfn.IFNA(IF($D518=0,LOOKUP($F518,{0.1,0.2,0.3,0.4,0.5,0.6,0.7,0.8,0.9,1},{22,34,46,58,70,82,94,106,118,130}),""),"")</f>
        <v/>
      </c>
      <c r="V518" s="132" t="str">
        <f>_xlfn.IFNA(IF($D518=1,LOOKUP($F518,{0.1,0.2,0.3,0.4,0.5,0.6,0.7,0.8,0.9,1},{23,35,47,59,71,83,95,107,119,131}),""),"")</f>
        <v/>
      </c>
      <c r="W518" s="132" t="str">
        <f>_xlfn.IFNA(IF($D518=2,LOOKUP($F518,{0.1,0.2,0.3,0.4,0.5,0.6,0.7,0.8,0.9,1},{24,36,48,60,72,84,96,108,120,132}),""),"")</f>
        <v/>
      </c>
      <c r="X518" s="132" t="str">
        <f>_xlfn.IFNA(IF($D518=3,LOOKUP($F518,{0.1,0.2,0.3,0.4,0.5,0.6,0.7,0.8,0.9,1},{25,37,49,61,73,85,97,109,121,133}),""),"")</f>
        <v/>
      </c>
      <c r="Y518" s="132" t="str">
        <f>_xlfn.IFNA(IF($D518=4,LOOKUP($F518,{0.1,0.2,0.3,0.4,0.5,0.6,0.7,0.8,0.9,1},{26,38,50,62,74,86,98,110,122,134}),""),"")</f>
        <v/>
      </c>
      <c r="Z518" s="132" t="str">
        <f>_xlfn.IFNA(IF($D518=5,LOOKUP($F518,{0.1,0.2,0.3,0.4,0.5,0.6,0.7,0.8,0.9,1},{27,39,51,63,75,87,99,111,123,135}),""),"")</f>
        <v/>
      </c>
      <c r="AA518" s="132">
        <f t="shared" si="67"/>
        <v>0</v>
      </c>
      <c r="AB518" s="132" t="str">
        <f t="shared" si="68"/>
        <v>00</v>
      </c>
      <c r="AC518" s="82" t="e">
        <f>VLOOKUP(AB518,'AMI Ref'!T:U,2,FALSE)</f>
        <v>#N/A</v>
      </c>
      <c r="AD518" s="124"/>
      <c r="AE518" s="81" t="str">
        <f>_xlfn.IFNA(IF($D518=0,IF($J518="Not Paid by Tenant",0,INDEX('AMI Ref'!$K$5:$N$5,MATCH($J518,{"Oil","Gas","Electric - Other","ELECTRIC - HEAT PUMP"},0))),0),"")</f>
        <v/>
      </c>
      <c r="AF518" s="81">
        <f>_xlfn.IFNA(IF($D518=1,IF($J518="Not Paid by Tenant",0,INDEX('AMI Ref'!$K$6:$N$6,MATCH($J518,{"Oil","Gas","Electric - Other","ELECTRIC - HEAT PUMP"},0))),0),"")</f>
        <v>0</v>
      </c>
      <c r="AG518" s="81">
        <f>_xlfn.IFNA(IF($D518=2,IF($J518="Not Paid by Tenant",0,INDEX('AMI Ref'!$K$7:$N$7,MATCH($J518,{"Oil","Gas","Electric - Other","ELECTRIC - HEAT PUMP"},0))),0),"")</f>
        <v>0</v>
      </c>
      <c r="AH518" s="81">
        <f>_xlfn.IFNA(IF($D518=3,IF($J518="Not Paid by Tenant",0,INDEX('AMI Ref'!$K$8:$N$8,MATCH($J518,{"Oil","Gas","Electric - Other","ELECTRIC - HEAT PUMP"},0))),0),"")</f>
        <v>0</v>
      </c>
      <c r="AI518" s="81">
        <f>_xlfn.IFNA(IF($D518=4,IF($J518="Not Paid by Tenant",0,INDEX('AMI Ref'!$K$9:$N$9,MATCH($J518,{"Oil","Gas","Electric - Other","ELECTRIC - HEAT PUMP"},0))),0),"")</f>
        <v>0</v>
      </c>
      <c r="AJ518" s="81">
        <f>_xlfn.IFNA(IF($D518=5,IF($J518="Not Paid by Tenant",0,INDEX('AMI Ref'!$K$10:$N$10,MATCH($J518,{"Oil","Gas","Electric - Other","ELECTRIC - HEAT PUMP"},0))),0),"")</f>
        <v>0</v>
      </c>
      <c r="AK518" s="128"/>
      <c r="AL518" s="81" t="str">
        <f>_xlfn.IFNA(IF($D518=0,IF($K518="Not Paid by Tenant",0,INDEX('AMI Ref'!$O$5:$R$5,MATCH($K518,{"Oil","Gas","Electric - Other","Electric ccASHP - split"},0))),0),"")</f>
        <v/>
      </c>
      <c r="AM518" s="81">
        <f>_xlfn.IFNA(IF($D518=1,IF($K518="Not Paid by Tenant",0,INDEX('AMI Ref'!$O$6:$R$6,MATCH($K518,{"Oil","Gas","Electric - Other","Electric ccASHP - split"},0))),0),"")</f>
        <v>0</v>
      </c>
      <c r="AN518" s="81">
        <f>_xlfn.IFNA(IF($D518=2,IF($K518="Not Paid by Tenant",0,INDEX('AMI Ref'!$O$7:$R$7,MATCH($K518,{"Oil","Gas","Electric - Other","Electric ccASHP - split"},0))),0),"")</f>
        <v>0</v>
      </c>
      <c r="AO518" s="81">
        <f>_xlfn.IFNA(IF($D518=3,IF($K518="Not Paid by Tenant",0,INDEX('AMI Ref'!$O$8:$R$8,MATCH($K518,{"Oil","Gas","Electric - Other","Electric ccASHP - split"},0))),0),"")</f>
        <v>0</v>
      </c>
      <c r="AP518" s="81">
        <f>_xlfn.IFNA(IF($D518=4,IF($K518="Not Paid by Tenant",0,INDEX('AMI Ref'!$O$9:$R$9,MATCH($K518,{"Oil","Gas","Electric - Other","Electric ccASHP - split"},0))),0),"")</f>
        <v>0</v>
      </c>
      <c r="AQ518" s="81">
        <f>_xlfn.IFNA(IF($D518=5,IF($K518="Not Paid by Tenant",0,INDEX('AMI Ref'!$O$10:$R$10,MATCH($K518,{"Oil","Gas","Electric - Other","Electric ccASHP - split"},0))),0),"")</f>
        <v>0</v>
      </c>
      <c r="AR518" s="124">
        <f t="shared" si="69"/>
        <v>0</v>
      </c>
      <c r="AS518" s="123" t="e">
        <f t="shared" si="70"/>
        <v>#N/A</v>
      </c>
    </row>
    <row r="519" spans="1:45" ht="12.95" customHeight="1" x14ac:dyDescent="0.2">
      <c r="A519" s="130">
        <v>517</v>
      </c>
      <c r="B519" s="177">
        <f>IF(OR(COUNTIF($B$2:$B518,Input!$F535)&lt;1,COUNTIF($O$2:$O518,Input!$C535)&lt;1),Input!F535,0)</f>
        <v>0</v>
      </c>
      <c r="C519" s="177">
        <f>IF(OR(COUNTIF($B$2:$B518,Input!$F535)&lt;1,COUNTIF($O$2:$O518,Input!$C535)&lt;1),Input!G535,0)</f>
        <v>0</v>
      </c>
      <c r="D519" s="177">
        <f>IF(OR(COUNTIF($B$2:$B518,Input!$F535)&lt;1,COUNTIF($O$2:$O518,Input!$C535)&lt;1),Input!H535,0)</f>
        <v>0</v>
      </c>
      <c r="E519" s="177">
        <f>IF(OR(COUNTIF($B$2:$B518,Input!$F535)&lt;1,COUNTIF($O$2:$O518,Input!$C535)&lt;1),Input!I535,0)</f>
        <v>0</v>
      </c>
      <c r="F519" s="177">
        <f>IF(OR(COUNTIF($B$2:$B518,Input!$F535)&lt;1,COUNTIF($O$2:$O518,Input!$C535)&lt;1),Input!J535,0)</f>
        <v>0</v>
      </c>
      <c r="G519" s="177">
        <f>IF(OR(COUNTIF($B$2:$B518,Input!$F535)&lt;1,COUNTIF($O$2:$O518,Input!$C535)&lt;1),Input!K535,0)</f>
        <v>0</v>
      </c>
      <c r="H519" s="177">
        <f>IF(OR(COUNTIF($B$2:$B518,Input!$F535)&lt;1,COUNTIF($O$2:$O518,Input!$C535)&lt;1),Input!L535,0)</f>
        <v>0</v>
      </c>
      <c r="I519" s="177">
        <f>IF(OR(COUNTIF($B$2:$B518,Input!$F535)&lt;1,COUNTIF($O$2:$O518,Input!$C535)&lt;1),Input!M535,0)</f>
        <v>0</v>
      </c>
      <c r="J519" s="177">
        <f>IF(OR(COUNTIF($B$2:$B518,Input!$F535)&lt;1,COUNTIF($O$2:$O518,Input!$C535)&lt;1),Input!N535,0)</f>
        <v>0</v>
      </c>
      <c r="K519" s="177">
        <f>IF(OR(COUNTIF($B$2:$B518,Input!$F535)&lt;1,COUNTIF($O$2:$O518,Input!$C535)&lt;1),Input!O535,0)</f>
        <v>0</v>
      </c>
      <c r="L519" s="177">
        <f>IF(OR(COUNTIF($B$2:$B518,Input!$F535)&lt;1,COUNTIF($O$2:$O518,Input!$C535)&lt;1),Input!P535,0)</f>
        <v>0</v>
      </c>
      <c r="M519" s="129" t="str">
        <f t="shared" si="66"/>
        <v/>
      </c>
      <c r="N519" s="161">
        <f t="shared" si="72"/>
        <v>0</v>
      </c>
      <c r="O519" s="168">
        <f>Input!C535</f>
        <v>0</v>
      </c>
      <c r="P519" s="168"/>
      <c r="R519" s="131">
        <f t="shared" si="73"/>
        <v>0</v>
      </c>
      <c r="S519" s="133" t="str">
        <f t="shared" si="71"/>
        <v xml:space="preserve"> </v>
      </c>
      <c r="T519" s="133"/>
      <c r="U519" s="132" t="str">
        <f>_xlfn.IFNA(IF($D519=0,LOOKUP($F519,{0.1,0.2,0.3,0.4,0.5,0.6,0.7,0.8,0.9,1},{22,34,46,58,70,82,94,106,118,130}),""),"")</f>
        <v/>
      </c>
      <c r="V519" s="132" t="str">
        <f>_xlfn.IFNA(IF($D519=1,LOOKUP($F519,{0.1,0.2,0.3,0.4,0.5,0.6,0.7,0.8,0.9,1},{23,35,47,59,71,83,95,107,119,131}),""),"")</f>
        <v/>
      </c>
      <c r="W519" s="132" t="str">
        <f>_xlfn.IFNA(IF($D519=2,LOOKUP($F519,{0.1,0.2,0.3,0.4,0.5,0.6,0.7,0.8,0.9,1},{24,36,48,60,72,84,96,108,120,132}),""),"")</f>
        <v/>
      </c>
      <c r="X519" s="132" t="str">
        <f>_xlfn.IFNA(IF($D519=3,LOOKUP($F519,{0.1,0.2,0.3,0.4,0.5,0.6,0.7,0.8,0.9,1},{25,37,49,61,73,85,97,109,121,133}),""),"")</f>
        <v/>
      </c>
      <c r="Y519" s="132" t="str">
        <f>_xlfn.IFNA(IF($D519=4,LOOKUP($F519,{0.1,0.2,0.3,0.4,0.5,0.6,0.7,0.8,0.9,1},{26,38,50,62,74,86,98,110,122,134}),""),"")</f>
        <v/>
      </c>
      <c r="Z519" s="132" t="str">
        <f>_xlfn.IFNA(IF($D519=5,LOOKUP($F519,{0.1,0.2,0.3,0.4,0.5,0.6,0.7,0.8,0.9,1},{27,39,51,63,75,87,99,111,123,135}),""),"")</f>
        <v/>
      </c>
      <c r="AA519" s="132">
        <f t="shared" si="67"/>
        <v>0</v>
      </c>
      <c r="AB519" s="132" t="str">
        <f t="shared" si="68"/>
        <v>00</v>
      </c>
      <c r="AC519" s="82" t="e">
        <f>VLOOKUP(AB519,'AMI Ref'!T:U,2,FALSE)</f>
        <v>#N/A</v>
      </c>
      <c r="AD519" s="124"/>
      <c r="AE519" s="81" t="str">
        <f>_xlfn.IFNA(IF($D519=0,IF($J519="Not Paid by Tenant",0,INDEX('AMI Ref'!$K$5:$N$5,MATCH($J519,{"Oil","Gas","Electric - Other","ELECTRIC - HEAT PUMP"},0))),0),"")</f>
        <v/>
      </c>
      <c r="AF519" s="81">
        <f>_xlfn.IFNA(IF($D519=1,IF($J519="Not Paid by Tenant",0,INDEX('AMI Ref'!$K$6:$N$6,MATCH($J519,{"Oil","Gas","Electric - Other","ELECTRIC - HEAT PUMP"},0))),0),"")</f>
        <v>0</v>
      </c>
      <c r="AG519" s="81">
        <f>_xlfn.IFNA(IF($D519=2,IF($J519="Not Paid by Tenant",0,INDEX('AMI Ref'!$K$7:$N$7,MATCH($J519,{"Oil","Gas","Electric - Other","ELECTRIC - HEAT PUMP"},0))),0),"")</f>
        <v>0</v>
      </c>
      <c r="AH519" s="81">
        <f>_xlfn.IFNA(IF($D519=3,IF($J519="Not Paid by Tenant",0,INDEX('AMI Ref'!$K$8:$N$8,MATCH($J519,{"Oil","Gas","Electric - Other","ELECTRIC - HEAT PUMP"},0))),0),"")</f>
        <v>0</v>
      </c>
      <c r="AI519" s="81">
        <f>_xlfn.IFNA(IF($D519=4,IF($J519="Not Paid by Tenant",0,INDEX('AMI Ref'!$K$9:$N$9,MATCH($J519,{"Oil","Gas","Electric - Other","ELECTRIC - HEAT PUMP"},0))),0),"")</f>
        <v>0</v>
      </c>
      <c r="AJ519" s="81">
        <f>_xlfn.IFNA(IF($D519=5,IF($J519="Not Paid by Tenant",0,INDEX('AMI Ref'!$K$10:$N$10,MATCH($J519,{"Oil","Gas","Electric - Other","ELECTRIC - HEAT PUMP"},0))),0),"")</f>
        <v>0</v>
      </c>
      <c r="AK519" s="128"/>
      <c r="AL519" s="81" t="str">
        <f>_xlfn.IFNA(IF($D519=0,IF($K519="Not Paid by Tenant",0,INDEX('AMI Ref'!$O$5:$R$5,MATCH($K519,{"Oil","Gas","Electric - Other","Electric ccASHP - split"},0))),0),"")</f>
        <v/>
      </c>
      <c r="AM519" s="81">
        <f>_xlfn.IFNA(IF($D519=1,IF($K519="Not Paid by Tenant",0,INDEX('AMI Ref'!$O$6:$R$6,MATCH($K519,{"Oil","Gas","Electric - Other","Electric ccASHP - split"},0))),0),"")</f>
        <v>0</v>
      </c>
      <c r="AN519" s="81">
        <f>_xlfn.IFNA(IF($D519=2,IF($K519="Not Paid by Tenant",0,INDEX('AMI Ref'!$O$7:$R$7,MATCH($K519,{"Oil","Gas","Electric - Other","Electric ccASHP - split"},0))),0),"")</f>
        <v>0</v>
      </c>
      <c r="AO519" s="81">
        <f>_xlfn.IFNA(IF($D519=3,IF($K519="Not Paid by Tenant",0,INDEX('AMI Ref'!$O$8:$R$8,MATCH($K519,{"Oil","Gas","Electric - Other","Electric ccASHP - split"},0))),0),"")</f>
        <v>0</v>
      </c>
      <c r="AP519" s="81">
        <f>_xlfn.IFNA(IF($D519=4,IF($K519="Not Paid by Tenant",0,INDEX('AMI Ref'!$O$9:$R$9,MATCH($K519,{"Oil","Gas","Electric - Other","Electric ccASHP - split"},0))),0),"")</f>
        <v>0</v>
      </c>
      <c r="AQ519" s="81">
        <f>_xlfn.IFNA(IF($D519=5,IF($K519="Not Paid by Tenant",0,INDEX('AMI Ref'!$O$10:$R$10,MATCH($K519,{"Oil","Gas","Electric - Other","Electric ccASHP - split"},0))),0),"")</f>
        <v>0</v>
      </c>
      <c r="AR519" s="124">
        <f t="shared" si="69"/>
        <v>0</v>
      </c>
      <c r="AS519" s="123" t="e">
        <f t="shared" si="70"/>
        <v>#N/A</v>
      </c>
    </row>
    <row r="520" spans="1:45" ht="12.95" customHeight="1" x14ac:dyDescent="0.2">
      <c r="A520" s="130">
        <v>518</v>
      </c>
      <c r="B520" s="177">
        <f>IF(OR(COUNTIF($B$2:$B519,Input!$F536)&lt;1,COUNTIF($O$2:$O519,Input!$C536)&lt;1),Input!F536,0)</f>
        <v>0</v>
      </c>
      <c r="C520" s="177">
        <f>IF(OR(COUNTIF($B$2:$B519,Input!$F536)&lt;1,COUNTIF($O$2:$O519,Input!$C536)&lt;1),Input!G536,0)</f>
        <v>0</v>
      </c>
      <c r="D520" s="177">
        <f>IF(OR(COUNTIF($B$2:$B519,Input!$F536)&lt;1,COUNTIF($O$2:$O519,Input!$C536)&lt;1),Input!H536,0)</f>
        <v>0</v>
      </c>
      <c r="E520" s="177">
        <f>IF(OR(COUNTIF($B$2:$B519,Input!$F536)&lt;1,COUNTIF($O$2:$O519,Input!$C536)&lt;1),Input!I536,0)</f>
        <v>0</v>
      </c>
      <c r="F520" s="177">
        <f>IF(OR(COUNTIF($B$2:$B519,Input!$F536)&lt;1,COUNTIF($O$2:$O519,Input!$C536)&lt;1),Input!J536,0)</f>
        <v>0</v>
      </c>
      <c r="G520" s="177">
        <f>IF(OR(COUNTIF($B$2:$B519,Input!$F536)&lt;1,COUNTIF($O$2:$O519,Input!$C536)&lt;1),Input!K536,0)</f>
        <v>0</v>
      </c>
      <c r="H520" s="177">
        <f>IF(OR(COUNTIF($B$2:$B519,Input!$F536)&lt;1,COUNTIF($O$2:$O519,Input!$C536)&lt;1),Input!L536,0)</f>
        <v>0</v>
      </c>
      <c r="I520" s="177">
        <f>IF(OR(COUNTIF($B$2:$B519,Input!$F536)&lt;1,COUNTIF($O$2:$O519,Input!$C536)&lt;1),Input!M536,0)</f>
        <v>0</v>
      </c>
      <c r="J520" s="177">
        <f>IF(OR(COUNTIF($B$2:$B519,Input!$F536)&lt;1,COUNTIF($O$2:$O519,Input!$C536)&lt;1),Input!N536,0)</f>
        <v>0</v>
      </c>
      <c r="K520" s="177">
        <f>IF(OR(COUNTIF($B$2:$B519,Input!$F536)&lt;1,COUNTIF($O$2:$O519,Input!$C536)&lt;1),Input!O536,0)</f>
        <v>0</v>
      </c>
      <c r="L520" s="177">
        <f>IF(OR(COUNTIF($B$2:$B519,Input!$F536)&lt;1,COUNTIF($O$2:$O519,Input!$C536)&lt;1),Input!P536,0)</f>
        <v>0</v>
      </c>
      <c r="M520" s="129" t="str">
        <f t="shared" si="66"/>
        <v/>
      </c>
      <c r="N520" s="161">
        <f t="shared" si="72"/>
        <v>0</v>
      </c>
      <c r="O520" s="168">
        <f>Input!C536</f>
        <v>0</v>
      </c>
      <c r="P520" s="168"/>
      <c r="R520" s="131">
        <f t="shared" si="73"/>
        <v>0</v>
      </c>
      <c r="S520" s="133" t="str">
        <f t="shared" si="71"/>
        <v xml:space="preserve"> </v>
      </c>
      <c r="T520" s="133"/>
      <c r="U520" s="132" t="str">
        <f>_xlfn.IFNA(IF($D520=0,LOOKUP($F520,{0.1,0.2,0.3,0.4,0.5,0.6,0.7,0.8,0.9,1},{22,34,46,58,70,82,94,106,118,130}),""),"")</f>
        <v/>
      </c>
      <c r="V520" s="132" t="str">
        <f>_xlfn.IFNA(IF($D520=1,LOOKUP($F520,{0.1,0.2,0.3,0.4,0.5,0.6,0.7,0.8,0.9,1},{23,35,47,59,71,83,95,107,119,131}),""),"")</f>
        <v/>
      </c>
      <c r="W520" s="132" t="str">
        <f>_xlfn.IFNA(IF($D520=2,LOOKUP($F520,{0.1,0.2,0.3,0.4,0.5,0.6,0.7,0.8,0.9,1},{24,36,48,60,72,84,96,108,120,132}),""),"")</f>
        <v/>
      </c>
      <c r="X520" s="132" t="str">
        <f>_xlfn.IFNA(IF($D520=3,LOOKUP($F520,{0.1,0.2,0.3,0.4,0.5,0.6,0.7,0.8,0.9,1},{25,37,49,61,73,85,97,109,121,133}),""),"")</f>
        <v/>
      </c>
      <c r="Y520" s="132" t="str">
        <f>_xlfn.IFNA(IF($D520=4,LOOKUP($F520,{0.1,0.2,0.3,0.4,0.5,0.6,0.7,0.8,0.9,1},{26,38,50,62,74,86,98,110,122,134}),""),"")</f>
        <v/>
      </c>
      <c r="Z520" s="132" t="str">
        <f>_xlfn.IFNA(IF($D520=5,LOOKUP($F520,{0.1,0.2,0.3,0.4,0.5,0.6,0.7,0.8,0.9,1},{27,39,51,63,75,87,99,111,123,135}),""),"")</f>
        <v/>
      </c>
      <c r="AA520" s="132">
        <f t="shared" si="67"/>
        <v>0</v>
      </c>
      <c r="AB520" s="132" t="str">
        <f t="shared" si="68"/>
        <v>00</v>
      </c>
      <c r="AC520" s="82" t="e">
        <f>VLOOKUP(AB520,'AMI Ref'!T:U,2,FALSE)</f>
        <v>#N/A</v>
      </c>
      <c r="AD520" s="124"/>
      <c r="AE520" s="81" t="str">
        <f>_xlfn.IFNA(IF($D520=0,IF($J520="Not Paid by Tenant",0,INDEX('AMI Ref'!$K$5:$N$5,MATCH($J520,{"Oil","Gas","Electric - Other","ELECTRIC - HEAT PUMP"},0))),0),"")</f>
        <v/>
      </c>
      <c r="AF520" s="81">
        <f>_xlfn.IFNA(IF($D520=1,IF($J520="Not Paid by Tenant",0,INDEX('AMI Ref'!$K$6:$N$6,MATCH($J520,{"Oil","Gas","Electric - Other","ELECTRIC - HEAT PUMP"},0))),0),"")</f>
        <v>0</v>
      </c>
      <c r="AG520" s="81">
        <f>_xlfn.IFNA(IF($D520=2,IF($J520="Not Paid by Tenant",0,INDEX('AMI Ref'!$K$7:$N$7,MATCH($J520,{"Oil","Gas","Electric - Other","ELECTRIC - HEAT PUMP"},0))),0),"")</f>
        <v>0</v>
      </c>
      <c r="AH520" s="81">
        <f>_xlfn.IFNA(IF($D520=3,IF($J520="Not Paid by Tenant",0,INDEX('AMI Ref'!$K$8:$N$8,MATCH($J520,{"Oil","Gas","Electric - Other","ELECTRIC - HEAT PUMP"},0))),0),"")</f>
        <v>0</v>
      </c>
      <c r="AI520" s="81">
        <f>_xlfn.IFNA(IF($D520=4,IF($J520="Not Paid by Tenant",0,INDEX('AMI Ref'!$K$9:$N$9,MATCH($J520,{"Oil","Gas","Electric - Other","ELECTRIC - HEAT PUMP"},0))),0),"")</f>
        <v>0</v>
      </c>
      <c r="AJ520" s="81">
        <f>_xlfn.IFNA(IF($D520=5,IF($J520="Not Paid by Tenant",0,INDEX('AMI Ref'!$K$10:$N$10,MATCH($J520,{"Oil","Gas","Electric - Other","ELECTRIC - HEAT PUMP"},0))),0),"")</f>
        <v>0</v>
      </c>
      <c r="AK520" s="128"/>
      <c r="AL520" s="81" t="str">
        <f>_xlfn.IFNA(IF($D520=0,IF($K520="Not Paid by Tenant",0,INDEX('AMI Ref'!$O$5:$R$5,MATCH($K520,{"Oil","Gas","Electric - Other","Electric ccASHP - split"},0))),0),"")</f>
        <v/>
      </c>
      <c r="AM520" s="81">
        <f>_xlfn.IFNA(IF($D520=1,IF($K520="Not Paid by Tenant",0,INDEX('AMI Ref'!$O$6:$R$6,MATCH($K520,{"Oil","Gas","Electric - Other","Electric ccASHP - split"},0))),0),"")</f>
        <v>0</v>
      </c>
      <c r="AN520" s="81">
        <f>_xlfn.IFNA(IF($D520=2,IF($K520="Not Paid by Tenant",0,INDEX('AMI Ref'!$O$7:$R$7,MATCH($K520,{"Oil","Gas","Electric - Other","Electric ccASHP - split"},0))),0),"")</f>
        <v>0</v>
      </c>
      <c r="AO520" s="81">
        <f>_xlfn.IFNA(IF($D520=3,IF($K520="Not Paid by Tenant",0,INDEX('AMI Ref'!$O$8:$R$8,MATCH($K520,{"Oil","Gas","Electric - Other","Electric ccASHP - split"},0))),0),"")</f>
        <v>0</v>
      </c>
      <c r="AP520" s="81">
        <f>_xlfn.IFNA(IF($D520=4,IF($K520="Not Paid by Tenant",0,INDEX('AMI Ref'!$O$9:$R$9,MATCH($K520,{"Oil","Gas","Electric - Other","Electric ccASHP - split"},0))),0),"")</f>
        <v>0</v>
      </c>
      <c r="AQ520" s="81">
        <f>_xlfn.IFNA(IF($D520=5,IF($K520="Not Paid by Tenant",0,INDEX('AMI Ref'!$O$10:$R$10,MATCH($K520,{"Oil","Gas","Electric - Other","Electric ccASHP - split"},0))),0),"")</f>
        <v>0</v>
      </c>
      <c r="AR520" s="124">
        <f t="shared" si="69"/>
        <v>0</v>
      </c>
      <c r="AS520" s="123" t="e">
        <f t="shared" si="70"/>
        <v>#N/A</v>
      </c>
    </row>
    <row r="521" spans="1:45" ht="12.95" customHeight="1" x14ac:dyDescent="0.2">
      <c r="A521" s="130">
        <v>519</v>
      </c>
      <c r="B521" s="177">
        <f>IF(OR(COUNTIF($B$2:$B520,Input!$F537)&lt;1,COUNTIF($O$2:$O520,Input!$C537)&lt;1),Input!F537,0)</f>
        <v>0</v>
      </c>
      <c r="C521" s="177">
        <f>IF(OR(COUNTIF($B$2:$B520,Input!$F537)&lt;1,COUNTIF($O$2:$O520,Input!$C537)&lt;1),Input!G537,0)</f>
        <v>0</v>
      </c>
      <c r="D521" s="177">
        <f>IF(OR(COUNTIF($B$2:$B520,Input!$F537)&lt;1,COUNTIF($O$2:$O520,Input!$C537)&lt;1),Input!H537,0)</f>
        <v>0</v>
      </c>
      <c r="E521" s="177">
        <f>IF(OR(COUNTIF($B$2:$B520,Input!$F537)&lt;1,COUNTIF($O$2:$O520,Input!$C537)&lt;1),Input!I537,0)</f>
        <v>0</v>
      </c>
      <c r="F521" s="177">
        <f>IF(OR(COUNTIF($B$2:$B520,Input!$F537)&lt;1,COUNTIF($O$2:$O520,Input!$C537)&lt;1),Input!J537,0)</f>
        <v>0</v>
      </c>
      <c r="G521" s="177">
        <f>IF(OR(COUNTIF($B$2:$B520,Input!$F537)&lt;1,COUNTIF($O$2:$O520,Input!$C537)&lt;1),Input!K537,0)</f>
        <v>0</v>
      </c>
      <c r="H521" s="177">
        <f>IF(OR(COUNTIF($B$2:$B520,Input!$F537)&lt;1,COUNTIF($O$2:$O520,Input!$C537)&lt;1),Input!L537,0)</f>
        <v>0</v>
      </c>
      <c r="I521" s="177">
        <f>IF(OR(COUNTIF($B$2:$B520,Input!$F537)&lt;1,COUNTIF($O$2:$O520,Input!$C537)&lt;1),Input!M537,0)</f>
        <v>0</v>
      </c>
      <c r="J521" s="177">
        <f>IF(OR(COUNTIF($B$2:$B520,Input!$F537)&lt;1,COUNTIF($O$2:$O520,Input!$C537)&lt;1),Input!N537,0)</f>
        <v>0</v>
      </c>
      <c r="K521" s="177">
        <f>IF(OR(COUNTIF($B$2:$B520,Input!$F537)&lt;1,COUNTIF($O$2:$O520,Input!$C537)&lt;1),Input!O537,0)</f>
        <v>0</v>
      </c>
      <c r="L521" s="177">
        <f>IF(OR(COUNTIF($B$2:$B520,Input!$F537)&lt;1,COUNTIF($O$2:$O520,Input!$C537)&lt;1),Input!P537,0)</f>
        <v>0</v>
      </c>
      <c r="M521" s="129" t="str">
        <f t="shared" si="66"/>
        <v/>
      </c>
      <c r="N521" s="161">
        <f t="shared" si="72"/>
        <v>0</v>
      </c>
      <c r="O521" s="168">
        <f>Input!C537</f>
        <v>0</v>
      </c>
      <c r="P521" s="168"/>
      <c r="R521" s="131">
        <f t="shared" si="73"/>
        <v>0</v>
      </c>
      <c r="S521" s="133" t="str">
        <f t="shared" si="71"/>
        <v xml:space="preserve"> </v>
      </c>
      <c r="T521" s="133"/>
      <c r="U521" s="132" t="str">
        <f>_xlfn.IFNA(IF($D521=0,LOOKUP($F521,{0.1,0.2,0.3,0.4,0.5,0.6,0.7,0.8,0.9,1},{22,34,46,58,70,82,94,106,118,130}),""),"")</f>
        <v/>
      </c>
      <c r="V521" s="132" t="str">
        <f>_xlfn.IFNA(IF($D521=1,LOOKUP($F521,{0.1,0.2,0.3,0.4,0.5,0.6,0.7,0.8,0.9,1},{23,35,47,59,71,83,95,107,119,131}),""),"")</f>
        <v/>
      </c>
      <c r="W521" s="132" t="str">
        <f>_xlfn.IFNA(IF($D521=2,LOOKUP($F521,{0.1,0.2,0.3,0.4,0.5,0.6,0.7,0.8,0.9,1},{24,36,48,60,72,84,96,108,120,132}),""),"")</f>
        <v/>
      </c>
      <c r="X521" s="132" t="str">
        <f>_xlfn.IFNA(IF($D521=3,LOOKUP($F521,{0.1,0.2,0.3,0.4,0.5,0.6,0.7,0.8,0.9,1},{25,37,49,61,73,85,97,109,121,133}),""),"")</f>
        <v/>
      </c>
      <c r="Y521" s="132" t="str">
        <f>_xlfn.IFNA(IF($D521=4,LOOKUP($F521,{0.1,0.2,0.3,0.4,0.5,0.6,0.7,0.8,0.9,1},{26,38,50,62,74,86,98,110,122,134}),""),"")</f>
        <v/>
      </c>
      <c r="Z521" s="132" t="str">
        <f>_xlfn.IFNA(IF($D521=5,LOOKUP($F521,{0.1,0.2,0.3,0.4,0.5,0.6,0.7,0.8,0.9,1},{27,39,51,63,75,87,99,111,123,135}),""),"")</f>
        <v/>
      </c>
      <c r="AA521" s="132">
        <f t="shared" si="67"/>
        <v>0</v>
      </c>
      <c r="AB521" s="132" t="str">
        <f t="shared" si="68"/>
        <v>00</v>
      </c>
      <c r="AC521" s="82" t="e">
        <f>VLOOKUP(AB521,'AMI Ref'!T:U,2,FALSE)</f>
        <v>#N/A</v>
      </c>
      <c r="AD521" s="124"/>
      <c r="AE521" s="81" t="str">
        <f>_xlfn.IFNA(IF($D521=0,IF($J521="Not Paid by Tenant",0,INDEX('AMI Ref'!$K$5:$N$5,MATCH($J521,{"Oil","Gas","Electric - Other","ELECTRIC - HEAT PUMP"},0))),0),"")</f>
        <v/>
      </c>
      <c r="AF521" s="81">
        <f>_xlfn.IFNA(IF($D521=1,IF($J521="Not Paid by Tenant",0,INDEX('AMI Ref'!$K$6:$N$6,MATCH($J521,{"Oil","Gas","Electric - Other","ELECTRIC - HEAT PUMP"},0))),0),"")</f>
        <v>0</v>
      </c>
      <c r="AG521" s="81">
        <f>_xlfn.IFNA(IF($D521=2,IF($J521="Not Paid by Tenant",0,INDEX('AMI Ref'!$K$7:$N$7,MATCH($J521,{"Oil","Gas","Electric - Other","ELECTRIC - HEAT PUMP"},0))),0),"")</f>
        <v>0</v>
      </c>
      <c r="AH521" s="81">
        <f>_xlfn.IFNA(IF($D521=3,IF($J521="Not Paid by Tenant",0,INDEX('AMI Ref'!$K$8:$N$8,MATCH($J521,{"Oil","Gas","Electric - Other","ELECTRIC - HEAT PUMP"},0))),0),"")</f>
        <v>0</v>
      </c>
      <c r="AI521" s="81">
        <f>_xlfn.IFNA(IF($D521=4,IF($J521="Not Paid by Tenant",0,INDEX('AMI Ref'!$K$9:$N$9,MATCH($J521,{"Oil","Gas","Electric - Other","ELECTRIC - HEAT PUMP"},0))),0),"")</f>
        <v>0</v>
      </c>
      <c r="AJ521" s="81">
        <f>_xlfn.IFNA(IF($D521=5,IF($J521="Not Paid by Tenant",0,INDEX('AMI Ref'!$K$10:$N$10,MATCH($J521,{"Oil","Gas","Electric - Other","ELECTRIC - HEAT PUMP"},0))),0),"")</f>
        <v>0</v>
      </c>
      <c r="AK521" s="128"/>
      <c r="AL521" s="81" t="str">
        <f>_xlfn.IFNA(IF($D521=0,IF($K521="Not Paid by Tenant",0,INDEX('AMI Ref'!$O$5:$R$5,MATCH($K521,{"Oil","Gas","Electric - Other","Electric ccASHP - split"},0))),0),"")</f>
        <v/>
      </c>
      <c r="AM521" s="81">
        <f>_xlfn.IFNA(IF($D521=1,IF($K521="Not Paid by Tenant",0,INDEX('AMI Ref'!$O$6:$R$6,MATCH($K521,{"Oil","Gas","Electric - Other","Electric ccASHP - split"},0))),0),"")</f>
        <v>0</v>
      </c>
      <c r="AN521" s="81">
        <f>_xlfn.IFNA(IF($D521=2,IF($K521="Not Paid by Tenant",0,INDEX('AMI Ref'!$O$7:$R$7,MATCH($K521,{"Oil","Gas","Electric - Other","Electric ccASHP - split"},0))),0),"")</f>
        <v>0</v>
      </c>
      <c r="AO521" s="81">
        <f>_xlfn.IFNA(IF($D521=3,IF($K521="Not Paid by Tenant",0,INDEX('AMI Ref'!$O$8:$R$8,MATCH($K521,{"Oil","Gas","Electric - Other","Electric ccASHP - split"},0))),0),"")</f>
        <v>0</v>
      </c>
      <c r="AP521" s="81">
        <f>_xlfn.IFNA(IF($D521=4,IF($K521="Not Paid by Tenant",0,INDEX('AMI Ref'!$O$9:$R$9,MATCH($K521,{"Oil","Gas","Electric - Other","Electric ccASHP - split"},0))),0),"")</f>
        <v>0</v>
      </c>
      <c r="AQ521" s="81">
        <f>_xlfn.IFNA(IF($D521=5,IF($K521="Not Paid by Tenant",0,INDEX('AMI Ref'!$O$10:$R$10,MATCH($K521,{"Oil","Gas","Electric - Other","Electric ccASHP - split"},0))),0),"")</f>
        <v>0</v>
      </c>
      <c r="AR521" s="124">
        <f t="shared" si="69"/>
        <v>0</v>
      </c>
      <c r="AS521" s="123" t="e">
        <f t="shared" si="70"/>
        <v>#N/A</v>
      </c>
    </row>
    <row r="522" spans="1:45" ht="12.95" customHeight="1" x14ac:dyDescent="0.2">
      <c r="A522" s="130">
        <v>520</v>
      </c>
      <c r="B522" s="177">
        <f>IF(OR(COUNTIF($B$2:$B521,Input!$F538)&lt;1,COUNTIF($O$2:$O521,Input!$C538)&lt;1),Input!F538,0)</f>
        <v>0</v>
      </c>
      <c r="C522" s="177">
        <f>IF(OR(COUNTIF($B$2:$B521,Input!$F538)&lt;1,COUNTIF($O$2:$O521,Input!$C538)&lt;1),Input!G538,0)</f>
        <v>0</v>
      </c>
      <c r="D522" s="177">
        <f>IF(OR(COUNTIF($B$2:$B521,Input!$F538)&lt;1,COUNTIF($O$2:$O521,Input!$C538)&lt;1),Input!H538,0)</f>
        <v>0</v>
      </c>
      <c r="E522" s="177">
        <f>IF(OR(COUNTIF($B$2:$B521,Input!$F538)&lt;1,COUNTIF($O$2:$O521,Input!$C538)&lt;1),Input!I538,0)</f>
        <v>0</v>
      </c>
      <c r="F522" s="177">
        <f>IF(OR(COUNTIF($B$2:$B521,Input!$F538)&lt;1,COUNTIF($O$2:$O521,Input!$C538)&lt;1),Input!J538,0)</f>
        <v>0</v>
      </c>
      <c r="G522" s="177">
        <f>IF(OR(COUNTIF($B$2:$B521,Input!$F538)&lt;1,COUNTIF($O$2:$O521,Input!$C538)&lt;1),Input!K538,0)</f>
        <v>0</v>
      </c>
      <c r="H522" s="177">
        <f>IF(OR(COUNTIF($B$2:$B521,Input!$F538)&lt;1,COUNTIF($O$2:$O521,Input!$C538)&lt;1),Input!L538,0)</f>
        <v>0</v>
      </c>
      <c r="I522" s="177">
        <f>IF(OR(COUNTIF($B$2:$B521,Input!$F538)&lt;1,COUNTIF($O$2:$O521,Input!$C538)&lt;1),Input!M538,0)</f>
        <v>0</v>
      </c>
      <c r="J522" s="177">
        <f>IF(OR(COUNTIF($B$2:$B521,Input!$F538)&lt;1,COUNTIF($O$2:$O521,Input!$C538)&lt;1),Input!N538,0)</f>
        <v>0</v>
      </c>
      <c r="K522" s="177">
        <f>IF(OR(COUNTIF($B$2:$B521,Input!$F538)&lt;1,COUNTIF($O$2:$O521,Input!$C538)&lt;1),Input!O538,0)</f>
        <v>0</v>
      </c>
      <c r="L522" s="177">
        <f>IF(OR(COUNTIF($B$2:$B521,Input!$F538)&lt;1,COUNTIF($O$2:$O521,Input!$C538)&lt;1),Input!P538,0)</f>
        <v>0</v>
      </c>
      <c r="M522" s="129" t="str">
        <f t="shared" si="66"/>
        <v/>
      </c>
      <c r="N522" s="161">
        <f t="shared" si="72"/>
        <v>0</v>
      </c>
      <c r="O522" s="168">
        <f>Input!C538</f>
        <v>0</v>
      </c>
      <c r="P522" s="168"/>
      <c r="R522" s="131">
        <f t="shared" si="73"/>
        <v>0</v>
      </c>
      <c r="S522" s="133" t="str">
        <f t="shared" si="71"/>
        <v xml:space="preserve"> </v>
      </c>
      <c r="T522" s="133"/>
      <c r="U522" s="132" t="str">
        <f>_xlfn.IFNA(IF($D522=0,LOOKUP($F522,{0.1,0.2,0.3,0.4,0.5,0.6,0.7,0.8,0.9,1},{22,34,46,58,70,82,94,106,118,130}),""),"")</f>
        <v/>
      </c>
      <c r="V522" s="132" t="str">
        <f>_xlfn.IFNA(IF($D522=1,LOOKUP($F522,{0.1,0.2,0.3,0.4,0.5,0.6,0.7,0.8,0.9,1},{23,35,47,59,71,83,95,107,119,131}),""),"")</f>
        <v/>
      </c>
      <c r="W522" s="132" t="str">
        <f>_xlfn.IFNA(IF($D522=2,LOOKUP($F522,{0.1,0.2,0.3,0.4,0.5,0.6,0.7,0.8,0.9,1},{24,36,48,60,72,84,96,108,120,132}),""),"")</f>
        <v/>
      </c>
      <c r="X522" s="132" t="str">
        <f>_xlfn.IFNA(IF($D522=3,LOOKUP($F522,{0.1,0.2,0.3,0.4,0.5,0.6,0.7,0.8,0.9,1},{25,37,49,61,73,85,97,109,121,133}),""),"")</f>
        <v/>
      </c>
      <c r="Y522" s="132" t="str">
        <f>_xlfn.IFNA(IF($D522=4,LOOKUP($F522,{0.1,0.2,0.3,0.4,0.5,0.6,0.7,0.8,0.9,1},{26,38,50,62,74,86,98,110,122,134}),""),"")</f>
        <v/>
      </c>
      <c r="Z522" s="132" t="str">
        <f>_xlfn.IFNA(IF($D522=5,LOOKUP($F522,{0.1,0.2,0.3,0.4,0.5,0.6,0.7,0.8,0.9,1},{27,39,51,63,75,87,99,111,123,135}),""),"")</f>
        <v/>
      </c>
      <c r="AA522" s="132">
        <f t="shared" si="67"/>
        <v>0</v>
      </c>
      <c r="AB522" s="132" t="str">
        <f t="shared" si="68"/>
        <v>00</v>
      </c>
      <c r="AC522" s="82" t="e">
        <f>VLOOKUP(AB522,'AMI Ref'!T:U,2,FALSE)</f>
        <v>#N/A</v>
      </c>
      <c r="AD522" s="124"/>
      <c r="AE522" s="81" t="str">
        <f>_xlfn.IFNA(IF($D522=0,IF($J522="Not Paid by Tenant",0,INDEX('AMI Ref'!$K$5:$N$5,MATCH($J522,{"Oil","Gas","Electric - Other","ELECTRIC - HEAT PUMP"},0))),0),"")</f>
        <v/>
      </c>
      <c r="AF522" s="81">
        <f>_xlfn.IFNA(IF($D522=1,IF($J522="Not Paid by Tenant",0,INDEX('AMI Ref'!$K$6:$N$6,MATCH($J522,{"Oil","Gas","Electric - Other","ELECTRIC - HEAT PUMP"},0))),0),"")</f>
        <v>0</v>
      </c>
      <c r="AG522" s="81">
        <f>_xlfn.IFNA(IF($D522=2,IF($J522="Not Paid by Tenant",0,INDEX('AMI Ref'!$K$7:$N$7,MATCH($J522,{"Oil","Gas","Electric - Other","ELECTRIC - HEAT PUMP"},0))),0),"")</f>
        <v>0</v>
      </c>
      <c r="AH522" s="81">
        <f>_xlfn.IFNA(IF($D522=3,IF($J522="Not Paid by Tenant",0,INDEX('AMI Ref'!$K$8:$N$8,MATCH($J522,{"Oil","Gas","Electric - Other","ELECTRIC - HEAT PUMP"},0))),0),"")</f>
        <v>0</v>
      </c>
      <c r="AI522" s="81">
        <f>_xlfn.IFNA(IF($D522=4,IF($J522="Not Paid by Tenant",0,INDEX('AMI Ref'!$K$9:$N$9,MATCH($J522,{"Oil","Gas","Electric - Other","ELECTRIC - HEAT PUMP"},0))),0),"")</f>
        <v>0</v>
      </c>
      <c r="AJ522" s="81">
        <f>_xlfn.IFNA(IF($D522=5,IF($J522="Not Paid by Tenant",0,INDEX('AMI Ref'!$K$10:$N$10,MATCH($J522,{"Oil","Gas","Electric - Other","ELECTRIC - HEAT PUMP"},0))),0),"")</f>
        <v>0</v>
      </c>
      <c r="AK522" s="128"/>
      <c r="AL522" s="81" t="str">
        <f>_xlfn.IFNA(IF($D522=0,IF($K522="Not Paid by Tenant",0,INDEX('AMI Ref'!$O$5:$R$5,MATCH($K522,{"Oil","Gas","Electric - Other","Electric ccASHP - split"},0))),0),"")</f>
        <v/>
      </c>
      <c r="AM522" s="81">
        <f>_xlfn.IFNA(IF($D522=1,IF($K522="Not Paid by Tenant",0,INDEX('AMI Ref'!$O$6:$R$6,MATCH($K522,{"Oil","Gas","Electric - Other","Electric ccASHP - split"},0))),0),"")</f>
        <v>0</v>
      </c>
      <c r="AN522" s="81">
        <f>_xlfn.IFNA(IF($D522=2,IF($K522="Not Paid by Tenant",0,INDEX('AMI Ref'!$O$7:$R$7,MATCH($K522,{"Oil","Gas","Electric - Other","Electric ccASHP - split"},0))),0),"")</f>
        <v>0</v>
      </c>
      <c r="AO522" s="81">
        <f>_xlfn.IFNA(IF($D522=3,IF($K522="Not Paid by Tenant",0,INDEX('AMI Ref'!$O$8:$R$8,MATCH($K522,{"Oil","Gas","Electric - Other","Electric ccASHP - split"},0))),0),"")</f>
        <v>0</v>
      </c>
      <c r="AP522" s="81">
        <f>_xlfn.IFNA(IF($D522=4,IF($K522="Not Paid by Tenant",0,INDEX('AMI Ref'!$O$9:$R$9,MATCH($K522,{"Oil","Gas","Electric - Other","Electric ccASHP - split"},0))),0),"")</f>
        <v>0</v>
      </c>
      <c r="AQ522" s="81">
        <f>_xlfn.IFNA(IF($D522=5,IF($K522="Not Paid by Tenant",0,INDEX('AMI Ref'!$O$10:$R$10,MATCH($K522,{"Oil","Gas","Electric - Other","Electric ccASHP - split"},0))),0),"")</f>
        <v>0</v>
      </c>
      <c r="AR522" s="124">
        <f t="shared" si="69"/>
        <v>0</v>
      </c>
      <c r="AS522" s="123" t="e">
        <f t="shared" si="70"/>
        <v>#N/A</v>
      </c>
    </row>
    <row r="523" spans="1:45" ht="12.95" customHeight="1" x14ac:dyDescent="0.2">
      <c r="A523" s="130">
        <v>521</v>
      </c>
      <c r="B523" s="177">
        <f>IF(OR(COUNTIF($B$2:$B522,Input!$F539)&lt;1,COUNTIF($O$2:$O522,Input!$C539)&lt;1),Input!F539,0)</f>
        <v>0</v>
      </c>
      <c r="C523" s="177">
        <f>IF(OR(COUNTIF($B$2:$B522,Input!$F539)&lt;1,COUNTIF($O$2:$O522,Input!$C539)&lt;1),Input!G539,0)</f>
        <v>0</v>
      </c>
      <c r="D523" s="177">
        <f>IF(OR(COUNTIF($B$2:$B522,Input!$F539)&lt;1,COUNTIF($O$2:$O522,Input!$C539)&lt;1),Input!H539,0)</f>
        <v>0</v>
      </c>
      <c r="E523" s="177">
        <f>IF(OR(COUNTIF($B$2:$B522,Input!$F539)&lt;1,COUNTIF($O$2:$O522,Input!$C539)&lt;1),Input!I539,0)</f>
        <v>0</v>
      </c>
      <c r="F523" s="177">
        <f>IF(OR(COUNTIF($B$2:$B522,Input!$F539)&lt;1,COUNTIF($O$2:$O522,Input!$C539)&lt;1),Input!J539,0)</f>
        <v>0</v>
      </c>
      <c r="G523" s="177">
        <f>IF(OR(COUNTIF($B$2:$B522,Input!$F539)&lt;1,COUNTIF($O$2:$O522,Input!$C539)&lt;1),Input!K539,0)</f>
        <v>0</v>
      </c>
      <c r="H523" s="177">
        <f>IF(OR(COUNTIF($B$2:$B522,Input!$F539)&lt;1,COUNTIF($O$2:$O522,Input!$C539)&lt;1),Input!L539,0)</f>
        <v>0</v>
      </c>
      <c r="I523" s="177">
        <f>IF(OR(COUNTIF($B$2:$B522,Input!$F539)&lt;1,COUNTIF($O$2:$O522,Input!$C539)&lt;1),Input!M539,0)</f>
        <v>0</v>
      </c>
      <c r="J523" s="177">
        <f>IF(OR(COUNTIF($B$2:$B522,Input!$F539)&lt;1,COUNTIF($O$2:$O522,Input!$C539)&lt;1),Input!N539,0)</f>
        <v>0</v>
      </c>
      <c r="K523" s="177">
        <f>IF(OR(COUNTIF($B$2:$B522,Input!$F539)&lt;1,COUNTIF($O$2:$O522,Input!$C539)&lt;1),Input!O539,0)</f>
        <v>0</v>
      </c>
      <c r="L523" s="177">
        <f>IF(OR(COUNTIF($B$2:$B522,Input!$F539)&lt;1,COUNTIF($O$2:$O522,Input!$C539)&lt;1),Input!P539,0)</f>
        <v>0</v>
      </c>
      <c r="M523" s="129" t="str">
        <f t="shared" si="66"/>
        <v/>
      </c>
      <c r="N523" s="161">
        <f t="shared" si="72"/>
        <v>0</v>
      </c>
      <c r="O523" s="168">
        <f>Input!C539</f>
        <v>0</v>
      </c>
      <c r="P523" s="168"/>
      <c r="R523" s="131">
        <f t="shared" si="73"/>
        <v>0</v>
      </c>
      <c r="S523" s="133" t="str">
        <f t="shared" si="71"/>
        <v xml:space="preserve"> </v>
      </c>
      <c r="T523" s="133"/>
      <c r="U523" s="132" t="str">
        <f>_xlfn.IFNA(IF($D523=0,LOOKUP($F523,{0.1,0.2,0.3,0.4,0.5,0.6,0.7,0.8,0.9,1},{22,34,46,58,70,82,94,106,118,130}),""),"")</f>
        <v/>
      </c>
      <c r="V523" s="132" t="str">
        <f>_xlfn.IFNA(IF($D523=1,LOOKUP($F523,{0.1,0.2,0.3,0.4,0.5,0.6,0.7,0.8,0.9,1},{23,35,47,59,71,83,95,107,119,131}),""),"")</f>
        <v/>
      </c>
      <c r="W523" s="132" t="str">
        <f>_xlfn.IFNA(IF($D523=2,LOOKUP($F523,{0.1,0.2,0.3,0.4,0.5,0.6,0.7,0.8,0.9,1},{24,36,48,60,72,84,96,108,120,132}),""),"")</f>
        <v/>
      </c>
      <c r="X523" s="132" t="str">
        <f>_xlfn.IFNA(IF($D523=3,LOOKUP($F523,{0.1,0.2,0.3,0.4,0.5,0.6,0.7,0.8,0.9,1},{25,37,49,61,73,85,97,109,121,133}),""),"")</f>
        <v/>
      </c>
      <c r="Y523" s="132" t="str">
        <f>_xlfn.IFNA(IF($D523=4,LOOKUP($F523,{0.1,0.2,0.3,0.4,0.5,0.6,0.7,0.8,0.9,1},{26,38,50,62,74,86,98,110,122,134}),""),"")</f>
        <v/>
      </c>
      <c r="Z523" s="132" t="str">
        <f>_xlfn.IFNA(IF($D523=5,LOOKUP($F523,{0.1,0.2,0.3,0.4,0.5,0.6,0.7,0.8,0.9,1},{27,39,51,63,75,87,99,111,123,135}),""),"")</f>
        <v/>
      </c>
      <c r="AA523" s="132">
        <f t="shared" si="67"/>
        <v>0</v>
      </c>
      <c r="AB523" s="132" t="str">
        <f t="shared" si="68"/>
        <v>00</v>
      </c>
      <c r="AC523" s="82" t="e">
        <f>VLOOKUP(AB523,'AMI Ref'!T:U,2,FALSE)</f>
        <v>#N/A</v>
      </c>
      <c r="AD523" s="124"/>
      <c r="AE523" s="81" t="str">
        <f>_xlfn.IFNA(IF($D523=0,IF($J523="Not Paid by Tenant",0,INDEX('AMI Ref'!$K$5:$N$5,MATCH($J523,{"Oil","Gas","Electric - Other","ELECTRIC - HEAT PUMP"},0))),0),"")</f>
        <v/>
      </c>
      <c r="AF523" s="81">
        <f>_xlfn.IFNA(IF($D523=1,IF($J523="Not Paid by Tenant",0,INDEX('AMI Ref'!$K$6:$N$6,MATCH($J523,{"Oil","Gas","Electric - Other","ELECTRIC - HEAT PUMP"},0))),0),"")</f>
        <v>0</v>
      </c>
      <c r="AG523" s="81">
        <f>_xlfn.IFNA(IF($D523=2,IF($J523="Not Paid by Tenant",0,INDEX('AMI Ref'!$K$7:$N$7,MATCH($J523,{"Oil","Gas","Electric - Other","ELECTRIC - HEAT PUMP"},0))),0),"")</f>
        <v>0</v>
      </c>
      <c r="AH523" s="81">
        <f>_xlfn.IFNA(IF($D523=3,IF($J523="Not Paid by Tenant",0,INDEX('AMI Ref'!$K$8:$N$8,MATCH($J523,{"Oil","Gas","Electric - Other","ELECTRIC - HEAT PUMP"},0))),0),"")</f>
        <v>0</v>
      </c>
      <c r="AI523" s="81">
        <f>_xlfn.IFNA(IF($D523=4,IF($J523="Not Paid by Tenant",0,INDEX('AMI Ref'!$K$9:$N$9,MATCH($J523,{"Oil","Gas","Electric - Other","ELECTRIC - HEAT PUMP"},0))),0),"")</f>
        <v>0</v>
      </c>
      <c r="AJ523" s="81">
        <f>_xlfn.IFNA(IF($D523=5,IF($J523="Not Paid by Tenant",0,INDEX('AMI Ref'!$K$10:$N$10,MATCH($J523,{"Oil","Gas","Electric - Other","ELECTRIC - HEAT PUMP"},0))),0),"")</f>
        <v>0</v>
      </c>
      <c r="AK523" s="128"/>
      <c r="AL523" s="81" t="str">
        <f>_xlfn.IFNA(IF($D523=0,IF($K523="Not Paid by Tenant",0,INDEX('AMI Ref'!$O$5:$R$5,MATCH($K523,{"Oil","Gas","Electric - Other","Electric ccASHP - split"},0))),0),"")</f>
        <v/>
      </c>
      <c r="AM523" s="81">
        <f>_xlfn.IFNA(IF($D523=1,IF($K523="Not Paid by Tenant",0,INDEX('AMI Ref'!$O$6:$R$6,MATCH($K523,{"Oil","Gas","Electric - Other","Electric ccASHP - split"},0))),0),"")</f>
        <v>0</v>
      </c>
      <c r="AN523" s="81">
        <f>_xlfn.IFNA(IF($D523=2,IF($K523="Not Paid by Tenant",0,INDEX('AMI Ref'!$O$7:$R$7,MATCH($K523,{"Oil","Gas","Electric - Other","Electric ccASHP - split"},0))),0),"")</f>
        <v>0</v>
      </c>
      <c r="AO523" s="81">
        <f>_xlfn.IFNA(IF($D523=3,IF($K523="Not Paid by Tenant",0,INDEX('AMI Ref'!$O$8:$R$8,MATCH($K523,{"Oil","Gas","Electric - Other","Electric ccASHP - split"},0))),0),"")</f>
        <v>0</v>
      </c>
      <c r="AP523" s="81">
        <f>_xlfn.IFNA(IF($D523=4,IF($K523="Not Paid by Tenant",0,INDEX('AMI Ref'!$O$9:$R$9,MATCH($K523,{"Oil","Gas","Electric - Other","Electric ccASHP - split"},0))),0),"")</f>
        <v>0</v>
      </c>
      <c r="AQ523" s="81">
        <f>_xlfn.IFNA(IF($D523=5,IF($K523="Not Paid by Tenant",0,INDEX('AMI Ref'!$O$10:$R$10,MATCH($K523,{"Oil","Gas","Electric - Other","Electric ccASHP - split"},0))),0),"")</f>
        <v>0</v>
      </c>
      <c r="AR523" s="124">
        <f t="shared" si="69"/>
        <v>0</v>
      </c>
      <c r="AS523" s="123" t="e">
        <f t="shared" si="70"/>
        <v>#N/A</v>
      </c>
    </row>
    <row r="524" spans="1:45" ht="12.95" customHeight="1" x14ac:dyDescent="0.2">
      <c r="A524" s="130">
        <v>522</v>
      </c>
      <c r="B524" s="177">
        <f>IF(OR(COUNTIF($B$2:$B523,Input!$F540)&lt;1,COUNTIF($O$2:$O523,Input!$C540)&lt;1),Input!F540,0)</f>
        <v>0</v>
      </c>
      <c r="C524" s="177">
        <f>IF(OR(COUNTIF($B$2:$B523,Input!$F540)&lt;1,COUNTIF($O$2:$O523,Input!$C540)&lt;1),Input!G540,0)</f>
        <v>0</v>
      </c>
      <c r="D524" s="177">
        <f>IF(OR(COUNTIF($B$2:$B523,Input!$F540)&lt;1,COUNTIF($O$2:$O523,Input!$C540)&lt;1),Input!H540,0)</f>
        <v>0</v>
      </c>
      <c r="E524" s="177">
        <f>IF(OR(COUNTIF($B$2:$B523,Input!$F540)&lt;1,COUNTIF($O$2:$O523,Input!$C540)&lt;1),Input!I540,0)</f>
        <v>0</v>
      </c>
      <c r="F524" s="177">
        <f>IF(OR(COUNTIF($B$2:$B523,Input!$F540)&lt;1,COUNTIF($O$2:$O523,Input!$C540)&lt;1),Input!J540,0)</f>
        <v>0</v>
      </c>
      <c r="G524" s="177">
        <f>IF(OR(COUNTIF($B$2:$B523,Input!$F540)&lt;1,COUNTIF($O$2:$O523,Input!$C540)&lt;1),Input!K540,0)</f>
        <v>0</v>
      </c>
      <c r="H524" s="177">
        <f>IF(OR(COUNTIF($B$2:$B523,Input!$F540)&lt;1,COUNTIF($O$2:$O523,Input!$C540)&lt;1),Input!L540,0)</f>
        <v>0</v>
      </c>
      <c r="I524" s="177">
        <f>IF(OR(COUNTIF($B$2:$B523,Input!$F540)&lt;1,COUNTIF($O$2:$O523,Input!$C540)&lt;1),Input!M540,0)</f>
        <v>0</v>
      </c>
      <c r="J524" s="177">
        <f>IF(OR(COUNTIF($B$2:$B523,Input!$F540)&lt;1,COUNTIF($O$2:$O523,Input!$C540)&lt;1),Input!N540,0)</f>
        <v>0</v>
      </c>
      <c r="K524" s="177">
        <f>IF(OR(COUNTIF($B$2:$B523,Input!$F540)&lt;1,COUNTIF($O$2:$O523,Input!$C540)&lt;1),Input!O540,0)</f>
        <v>0</v>
      </c>
      <c r="L524" s="177">
        <f>IF(OR(COUNTIF($B$2:$B523,Input!$F540)&lt;1,COUNTIF($O$2:$O523,Input!$C540)&lt;1),Input!P540,0)</f>
        <v>0</v>
      </c>
      <c r="M524" s="129" t="str">
        <f t="shared" si="66"/>
        <v/>
      </c>
      <c r="N524" s="161">
        <f t="shared" si="72"/>
        <v>0</v>
      </c>
      <c r="O524" s="168">
        <f>Input!C540</f>
        <v>0</v>
      </c>
      <c r="P524" s="168"/>
      <c r="R524" s="131">
        <f t="shared" si="73"/>
        <v>0</v>
      </c>
      <c r="S524" s="133" t="str">
        <f t="shared" si="71"/>
        <v xml:space="preserve"> </v>
      </c>
      <c r="T524" s="133"/>
      <c r="U524" s="132" t="str">
        <f>_xlfn.IFNA(IF($D524=0,LOOKUP($F524,{0.1,0.2,0.3,0.4,0.5,0.6,0.7,0.8,0.9,1},{22,34,46,58,70,82,94,106,118,130}),""),"")</f>
        <v/>
      </c>
      <c r="V524" s="132" t="str">
        <f>_xlfn.IFNA(IF($D524=1,LOOKUP($F524,{0.1,0.2,0.3,0.4,0.5,0.6,0.7,0.8,0.9,1},{23,35,47,59,71,83,95,107,119,131}),""),"")</f>
        <v/>
      </c>
      <c r="W524" s="132" t="str">
        <f>_xlfn.IFNA(IF($D524=2,LOOKUP($F524,{0.1,0.2,0.3,0.4,0.5,0.6,0.7,0.8,0.9,1},{24,36,48,60,72,84,96,108,120,132}),""),"")</f>
        <v/>
      </c>
      <c r="X524" s="132" t="str">
        <f>_xlfn.IFNA(IF($D524=3,LOOKUP($F524,{0.1,0.2,0.3,0.4,0.5,0.6,0.7,0.8,0.9,1},{25,37,49,61,73,85,97,109,121,133}),""),"")</f>
        <v/>
      </c>
      <c r="Y524" s="132" t="str">
        <f>_xlfn.IFNA(IF($D524=4,LOOKUP($F524,{0.1,0.2,0.3,0.4,0.5,0.6,0.7,0.8,0.9,1},{26,38,50,62,74,86,98,110,122,134}),""),"")</f>
        <v/>
      </c>
      <c r="Z524" s="132" t="str">
        <f>_xlfn.IFNA(IF($D524=5,LOOKUP($F524,{0.1,0.2,0.3,0.4,0.5,0.6,0.7,0.8,0.9,1},{27,39,51,63,75,87,99,111,123,135}),""),"")</f>
        <v/>
      </c>
      <c r="AA524" s="132">
        <f t="shared" si="67"/>
        <v>0</v>
      </c>
      <c r="AB524" s="132" t="str">
        <f t="shared" si="68"/>
        <v>00</v>
      </c>
      <c r="AC524" s="82" t="e">
        <f>VLOOKUP(AB524,'AMI Ref'!T:U,2,FALSE)</f>
        <v>#N/A</v>
      </c>
      <c r="AD524" s="124"/>
      <c r="AE524" s="81" t="str">
        <f>_xlfn.IFNA(IF($D524=0,IF($J524="Not Paid by Tenant",0,INDEX('AMI Ref'!$K$5:$N$5,MATCH($J524,{"Oil","Gas","Electric - Other","ELECTRIC - HEAT PUMP"},0))),0),"")</f>
        <v/>
      </c>
      <c r="AF524" s="81">
        <f>_xlfn.IFNA(IF($D524=1,IF($J524="Not Paid by Tenant",0,INDEX('AMI Ref'!$K$6:$N$6,MATCH($J524,{"Oil","Gas","Electric - Other","ELECTRIC - HEAT PUMP"},0))),0),"")</f>
        <v>0</v>
      </c>
      <c r="AG524" s="81">
        <f>_xlfn.IFNA(IF($D524=2,IF($J524="Not Paid by Tenant",0,INDEX('AMI Ref'!$K$7:$N$7,MATCH($J524,{"Oil","Gas","Electric - Other","ELECTRIC - HEAT PUMP"},0))),0),"")</f>
        <v>0</v>
      </c>
      <c r="AH524" s="81">
        <f>_xlfn.IFNA(IF($D524=3,IF($J524="Not Paid by Tenant",0,INDEX('AMI Ref'!$K$8:$N$8,MATCH($J524,{"Oil","Gas","Electric - Other","ELECTRIC - HEAT PUMP"},0))),0),"")</f>
        <v>0</v>
      </c>
      <c r="AI524" s="81">
        <f>_xlfn.IFNA(IF($D524=4,IF($J524="Not Paid by Tenant",0,INDEX('AMI Ref'!$K$9:$N$9,MATCH($J524,{"Oil","Gas","Electric - Other","ELECTRIC - HEAT PUMP"},0))),0),"")</f>
        <v>0</v>
      </c>
      <c r="AJ524" s="81">
        <f>_xlfn.IFNA(IF($D524=5,IF($J524="Not Paid by Tenant",0,INDEX('AMI Ref'!$K$10:$N$10,MATCH($J524,{"Oil","Gas","Electric - Other","ELECTRIC - HEAT PUMP"},0))),0),"")</f>
        <v>0</v>
      </c>
      <c r="AK524" s="128"/>
      <c r="AL524" s="81" t="str">
        <f>_xlfn.IFNA(IF($D524=0,IF($K524="Not Paid by Tenant",0,INDEX('AMI Ref'!$O$5:$R$5,MATCH($K524,{"Oil","Gas","Electric - Other","Electric ccASHP - split"},0))),0),"")</f>
        <v/>
      </c>
      <c r="AM524" s="81">
        <f>_xlfn.IFNA(IF($D524=1,IF($K524="Not Paid by Tenant",0,INDEX('AMI Ref'!$O$6:$R$6,MATCH($K524,{"Oil","Gas","Electric - Other","Electric ccASHP - split"},0))),0),"")</f>
        <v>0</v>
      </c>
      <c r="AN524" s="81">
        <f>_xlfn.IFNA(IF($D524=2,IF($K524="Not Paid by Tenant",0,INDEX('AMI Ref'!$O$7:$R$7,MATCH($K524,{"Oil","Gas","Electric - Other","Electric ccASHP - split"},0))),0),"")</f>
        <v>0</v>
      </c>
      <c r="AO524" s="81">
        <f>_xlfn.IFNA(IF($D524=3,IF($K524="Not Paid by Tenant",0,INDEX('AMI Ref'!$O$8:$R$8,MATCH($K524,{"Oil","Gas","Electric - Other","Electric ccASHP - split"},0))),0),"")</f>
        <v>0</v>
      </c>
      <c r="AP524" s="81">
        <f>_xlfn.IFNA(IF($D524=4,IF($K524="Not Paid by Tenant",0,INDEX('AMI Ref'!$O$9:$R$9,MATCH($K524,{"Oil","Gas","Electric - Other","Electric ccASHP - split"},0))),0),"")</f>
        <v>0</v>
      </c>
      <c r="AQ524" s="81">
        <f>_xlfn.IFNA(IF($D524=5,IF($K524="Not Paid by Tenant",0,INDEX('AMI Ref'!$O$10:$R$10,MATCH($K524,{"Oil","Gas","Electric - Other","Electric ccASHP - split"},0))),0),"")</f>
        <v>0</v>
      </c>
      <c r="AR524" s="124">
        <f t="shared" si="69"/>
        <v>0</v>
      </c>
      <c r="AS524" s="123" t="e">
        <f t="shared" si="70"/>
        <v>#N/A</v>
      </c>
    </row>
    <row r="525" spans="1:45" ht="12.95" customHeight="1" x14ac:dyDescent="0.2">
      <c r="A525" s="130">
        <v>523</v>
      </c>
      <c r="B525" s="177">
        <f>IF(OR(COUNTIF($B$2:$B524,Input!$F541)&lt;1,COUNTIF($O$2:$O524,Input!$C541)&lt;1),Input!F541,0)</f>
        <v>0</v>
      </c>
      <c r="C525" s="177">
        <f>IF(OR(COUNTIF($B$2:$B524,Input!$F541)&lt;1,COUNTIF($O$2:$O524,Input!$C541)&lt;1),Input!G541,0)</f>
        <v>0</v>
      </c>
      <c r="D525" s="177">
        <f>IF(OR(COUNTIF($B$2:$B524,Input!$F541)&lt;1,COUNTIF($O$2:$O524,Input!$C541)&lt;1),Input!H541,0)</f>
        <v>0</v>
      </c>
      <c r="E525" s="177">
        <f>IF(OR(COUNTIF($B$2:$B524,Input!$F541)&lt;1,COUNTIF($O$2:$O524,Input!$C541)&lt;1),Input!I541,0)</f>
        <v>0</v>
      </c>
      <c r="F525" s="177">
        <f>IF(OR(COUNTIF($B$2:$B524,Input!$F541)&lt;1,COUNTIF($O$2:$O524,Input!$C541)&lt;1),Input!J541,0)</f>
        <v>0</v>
      </c>
      <c r="G525" s="177">
        <f>IF(OR(COUNTIF($B$2:$B524,Input!$F541)&lt;1,COUNTIF($O$2:$O524,Input!$C541)&lt;1),Input!K541,0)</f>
        <v>0</v>
      </c>
      <c r="H525" s="177">
        <f>IF(OR(COUNTIF($B$2:$B524,Input!$F541)&lt;1,COUNTIF($O$2:$O524,Input!$C541)&lt;1),Input!L541,0)</f>
        <v>0</v>
      </c>
      <c r="I525" s="177">
        <f>IF(OR(COUNTIF($B$2:$B524,Input!$F541)&lt;1,COUNTIF($O$2:$O524,Input!$C541)&lt;1),Input!M541,0)</f>
        <v>0</v>
      </c>
      <c r="J525" s="177">
        <f>IF(OR(COUNTIF($B$2:$B524,Input!$F541)&lt;1,COUNTIF($O$2:$O524,Input!$C541)&lt;1),Input!N541,0)</f>
        <v>0</v>
      </c>
      <c r="K525" s="177">
        <f>IF(OR(COUNTIF($B$2:$B524,Input!$F541)&lt;1,COUNTIF($O$2:$O524,Input!$C541)&lt;1),Input!O541,0)</f>
        <v>0</v>
      </c>
      <c r="L525" s="177">
        <f>IF(OR(COUNTIF($B$2:$B524,Input!$F541)&lt;1,COUNTIF($O$2:$O524,Input!$C541)&lt;1),Input!P541,0)</f>
        <v>0</v>
      </c>
      <c r="M525" s="129" t="str">
        <f t="shared" si="66"/>
        <v/>
      </c>
      <c r="N525" s="161">
        <f t="shared" si="72"/>
        <v>0</v>
      </c>
      <c r="O525" s="168">
        <f>Input!C541</f>
        <v>0</v>
      </c>
      <c r="P525" s="168"/>
      <c r="R525" s="131">
        <f t="shared" si="73"/>
        <v>0</v>
      </c>
      <c r="S525" s="133" t="str">
        <f t="shared" si="71"/>
        <v xml:space="preserve"> </v>
      </c>
      <c r="T525" s="133"/>
      <c r="U525" s="132" t="str">
        <f>_xlfn.IFNA(IF($D525=0,LOOKUP($F525,{0.1,0.2,0.3,0.4,0.5,0.6,0.7,0.8,0.9,1},{22,34,46,58,70,82,94,106,118,130}),""),"")</f>
        <v/>
      </c>
      <c r="V525" s="132" t="str">
        <f>_xlfn.IFNA(IF($D525=1,LOOKUP($F525,{0.1,0.2,0.3,0.4,0.5,0.6,0.7,0.8,0.9,1},{23,35,47,59,71,83,95,107,119,131}),""),"")</f>
        <v/>
      </c>
      <c r="W525" s="132" t="str">
        <f>_xlfn.IFNA(IF($D525=2,LOOKUP($F525,{0.1,0.2,0.3,0.4,0.5,0.6,0.7,0.8,0.9,1},{24,36,48,60,72,84,96,108,120,132}),""),"")</f>
        <v/>
      </c>
      <c r="X525" s="132" t="str">
        <f>_xlfn.IFNA(IF($D525=3,LOOKUP($F525,{0.1,0.2,0.3,0.4,0.5,0.6,0.7,0.8,0.9,1},{25,37,49,61,73,85,97,109,121,133}),""),"")</f>
        <v/>
      </c>
      <c r="Y525" s="132" t="str">
        <f>_xlfn.IFNA(IF($D525=4,LOOKUP($F525,{0.1,0.2,0.3,0.4,0.5,0.6,0.7,0.8,0.9,1},{26,38,50,62,74,86,98,110,122,134}),""),"")</f>
        <v/>
      </c>
      <c r="Z525" s="132" t="str">
        <f>_xlfn.IFNA(IF($D525=5,LOOKUP($F525,{0.1,0.2,0.3,0.4,0.5,0.6,0.7,0.8,0.9,1},{27,39,51,63,75,87,99,111,123,135}),""),"")</f>
        <v/>
      </c>
      <c r="AA525" s="132">
        <f t="shared" si="67"/>
        <v>0</v>
      </c>
      <c r="AB525" s="132" t="str">
        <f t="shared" si="68"/>
        <v>00</v>
      </c>
      <c r="AC525" s="82" t="e">
        <f>VLOOKUP(AB525,'AMI Ref'!T:U,2,FALSE)</f>
        <v>#N/A</v>
      </c>
      <c r="AD525" s="124"/>
      <c r="AE525" s="81" t="str">
        <f>_xlfn.IFNA(IF($D525=0,IF($J525="Not Paid by Tenant",0,INDEX('AMI Ref'!$K$5:$N$5,MATCH($J525,{"Oil","Gas","Electric - Other","ELECTRIC - HEAT PUMP"},0))),0),"")</f>
        <v/>
      </c>
      <c r="AF525" s="81">
        <f>_xlfn.IFNA(IF($D525=1,IF($J525="Not Paid by Tenant",0,INDEX('AMI Ref'!$K$6:$N$6,MATCH($J525,{"Oil","Gas","Electric - Other","ELECTRIC - HEAT PUMP"},0))),0),"")</f>
        <v>0</v>
      </c>
      <c r="AG525" s="81">
        <f>_xlfn.IFNA(IF($D525=2,IF($J525="Not Paid by Tenant",0,INDEX('AMI Ref'!$K$7:$N$7,MATCH($J525,{"Oil","Gas","Electric - Other","ELECTRIC - HEAT PUMP"},0))),0),"")</f>
        <v>0</v>
      </c>
      <c r="AH525" s="81">
        <f>_xlfn.IFNA(IF($D525=3,IF($J525="Not Paid by Tenant",0,INDEX('AMI Ref'!$K$8:$N$8,MATCH($J525,{"Oil","Gas","Electric - Other","ELECTRIC - HEAT PUMP"},0))),0),"")</f>
        <v>0</v>
      </c>
      <c r="AI525" s="81">
        <f>_xlfn.IFNA(IF($D525=4,IF($J525="Not Paid by Tenant",0,INDEX('AMI Ref'!$K$9:$N$9,MATCH($J525,{"Oil","Gas","Electric - Other","ELECTRIC - HEAT PUMP"},0))),0),"")</f>
        <v>0</v>
      </c>
      <c r="AJ525" s="81">
        <f>_xlfn.IFNA(IF($D525=5,IF($J525="Not Paid by Tenant",0,INDEX('AMI Ref'!$K$10:$N$10,MATCH($J525,{"Oil","Gas","Electric - Other","ELECTRIC - HEAT PUMP"},0))),0),"")</f>
        <v>0</v>
      </c>
      <c r="AK525" s="128"/>
      <c r="AL525" s="81" t="str">
        <f>_xlfn.IFNA(IF($D525=0,IF($K525="Not Paid by Tenant",0,INDEX('AMI Ref'!$O$5:$R$5,MATCH($K525,{"Oil","Gas","Electric - Other","Electric ccASHP - split"},0))),0),"")</f>
        <v/>
      </c>
      <c r="AM525" s="81">
        <f>_xlfn.IFNA(IF($D525=1,IF($K525="Not Paid by Tenant",0,INDEX('AMI Ref'!$O$6:$R$6,MATCH($K525,{"Oil","Gas","Electric - Other","Electric ccASHP - split"},0))),0),"")</f>
        <v>0</v>
      </c>
      <c r="AN525" s="81">
        <f>_xlfn.IFNA(IF($D525=2,IF($K525="Not Paid by Tenant",0,INDEX('AMI Ref'!$O$7:$R$7,MATCH($K525,{"Oil","Gas","Electric - Other","Electric ccASHP - split"},0))),0),"")</f>
        <v>0</v>
      </c>
      <c r="AO525" s="81">
        <f>_xlfn.IFNA(IF($D525=3,IF($K525="Not Paid by Tenant",0,INDEX('AMI Ref'!$O$8:$R$8,MATCH($K525,{"Oil","Gas","Electric - Other","Electric ccASHP - split"},0))),0),"")</f>
        <v>0</v>
      </c>
      <c r="AP525" s="81">
        <f>_xlfn.IFNA(IF($D525=4,IF($K525="Not Paid by Tenant",0,INDEX('AMI Ref'!$O$9:$R$9,MATCH($K525,{"Oil","Gas","Electric - Other","Electric ccASHP - split"},0))),0),"")</f>
        <v>0</v>
      </c>
      <c r="AQ525" s="81">
        <f>_xlfn.IFNA(IF($D525=5,IF($K525="Not Paid by Tenant",0,INDEX('AMI Ref'!$O$10:$R$10,MATCH($K525,{"Oil","Gas","Electric - Other","Electric ccASHP - split"},0))),0),"")</f>
        <v>0</v>
      </c>
      <c r="AR525" s="124">
        <f t="shared" si="69"/>
        <v>0</v>
      </c>
      <c r="AS525" s="123" t="e">
        <f t="shared" si="70"/>
        <v>#N/A</v>
      </c>
    </row>
    <row r="526" spans="1:45" ht="12.95" customHeight="1" x14ac:dyDescent="0.2">
      <c r="A526" s="130">
        <v>524</v>
      </c>
      <c r="B526" s="177">
        <f>IF(OR(COUNTIF($B$2:$B525,Input!$F542)&lt;1,COUNTIF($O$2:$O525,Input!$C542)&lt;1),Input!F542,0)</f>
        <v>0</v>
      </c>
      <c r="C526" s="177">
        <f>IF(OR(COUNTIF($B$2:$B525,Input!$F542)&lt;1,COUNTIF($O$2:$O525,Input!$C542)&lt;1),Input!G542,0)</f>
        <v>0</v>
      </c>
      <c r="D526" s="177">
        <f>IF(OR(COUNTIF($B$2:$B525,Input!$F542)&lt;1,COUNTIF($O$2:$O525,Input!$C542)&lt;1),Input!H542,0)</f>
        <v>0</v>
      </c>
      <c r="E526" s="177">
        <f>IF(OR(COUNTIF($B$2:$B525,Input!$F542)&lt;1,COUNTIF($O$2:$O525,Input!$C542)&lt;1),Input!I542,0)</f>
        <v>0</v>
      </c>
      <c r="F526" s="177">
        <f>IF(OR(COUNTIF($B$2:$B525,Input!$F542)&lt;1,COUNTIF($O$2:$O525,Input!$C542)&lt;1),Input!J542,0)</f>
        <v>0</v>
      </c>
      <c r="G526" s="177">
        <f>IF(OR(COUNTIF($B$2:$B525,Input!$F542)&lt;1,COUNTIF($O$2:$O525,Input!$C542)&lt;1),Input!K542,0)</f>
        <v>0</v>
      </c>
      <c r="H526" s="177">
        <f>IF(OR(COUNTIF($B$2:$B525,Input!$F542)&lt;1,COUNTIF($O$2:$O525,Input!$C542)&lt;1),Input!L542,0)</f>
        <v>0</v>
      </c>
      <c r="I526" s="177">
        <f>IF(OR(COUNTIF($B$2:$B525,Input!$F542)&lt;1,COUNTIF($O$2:$O525,Input!$C542)&lt;1),Input!M542,0)</f>
        <v>0</v>
      </c>
      <c r="J526" s="177">
        <f>IF(OR(COUNTIF($B$2:$B525,Input!$F542)&lt;1,COUNTIF($O$2:$O525,Input!$C542)&lt;1),Input!N542,0)</f>
        <v>0</v>
      </c>
      <c r="K526" s="177">
        <f>IF(OR(COUNTIF($B$2:$B525,Input!$F542)&lt;1,COUNTIF($O$2:$O525,Input!$C542)&lt;1),Input!O542,0)</f>
        <v>0</v>
      </c>
      <c r="L526" s="177">
        <f>IF(OR(COUNTIF($B$2:$B525,Input!$F542)&lt;1,COUNTIF($O$2:$O525,Input!$C542)&lt;1),Input!P542,0)</f>
        <v>0</v>
      </c>
      <c r="M526" s="129" t="str">
        <f t="shared" si="66"/>
        <v/>
      </c>
      <c r="N526" s="161">
        <f t="shared" si="72"/>
        <v>0</v>
      </c>
      <c r="O526" s="168">
        <f>Input!C542</f>
        <v>0</v>
      </c>
      <c r="P526" s="168"/>
      <c r="R526" s="131">
        <f t="shared" si="73"/>
        <v>0</v>
      </c>
      <c r="S526" s="133" t="str">
        <f t="shared" si="71"/>
        <v xml:space="preserve"> </v>
      </c>
      <c r="T526" s="133"/>
      <c r="U526" s="132" t="str">
        <f>_xlfn.IFNA(IF($D526=0,LOOKUP($F526,{0.1,0.2,0.3,0.4,0.5,0.6,0.7,0.8,0.9,1},{22,34,46,58,70,82,94,106,118,130}),""),"")</f>
        <v/>
      </c>
      <c r="V526" s="132" t="str">
        <f>_xlfn.IFNA(IF($D526=1,LOOKUP($F526,{0.1,0.2,0.3,0.4,0.5,0.6,0.7,0.8,0.9,1},{23,35,47,59,71,83,95,107,119,131}),""),"")</f>
        <v/>
      </c>
      <c r="W526" s="132" t="str">
        <f>_xlfn.IFNA(IF($D526=2,LOOKUP($F526,{0.1,0.2,0.3,0.4,0.5,0.6,0.7,0.8,0.9,1},{24,36,48,60,72,84,96,108,120,132}),""),"")</f>
        <v/>
      </c>
      <c r="X526" s="132" t="str">
        <f>_xlfn.IFNA(IF($D526=3,LOOKUP($F526,{0.1,0.2,0.3,0.4,0.5,0.6,0.7,0.8,0.9,1},{25,37,49,61,73,85,97,109,121,133}),""),"")</f>
        <v/>
      </c>
      <c r="Y526" s="132" t="str">
        <f>_xlfn.IFNA(IF($D526=4,LOOKUP($F526,{0.1,0.2,0.3,0.4,0.5,0.6,0.7,0.8,0.9,1},{26,38,50,62,74,86,98,110,122,134}),""),"")</f>
        <v/>
      </c>
      <c r="Z526" s="132" t="str">
        <f>_xlfn.IFNA(IF($D526=5,LOOKUP($F526,{0.1,0.2,0.3,0.4,0.5,0.6,0.7,0.8,0.9,1},{27,39,51,63,75,87,99,111,123,135}),""),"")</f>
        <v/>
      </c>
      <c r="AA526" s="132">
        <f t="shared" si="67"/>
        <v>0</v>
      </c>
      <c r="AB526" s="132" t="str">
        <f t="shared" si="68"/>
        <v>00</v>
      </c>
      <c r="AC526" s="82" t="e">
        <f>VLOOKUP(AB526,'AMI Ref'!T:U,2,FALSE)</f>
        <v>#N/A</v>
      </c>
      <c r="AD526" s="124"/>
      <c r="AE526" s="81" t="str">
        <f>_xlfn.IFNA(IF($D526=0,IF($J526="Not Paid by Tenant",0,INDEX('AMI Ref'!$K$5:$N$5,MATCH($J526,{"Oil","Gas","Electric - Other","ELECTRIC - HEAT PUMP"},0))),0),"")</f>
        <v/>
      </c>
      <c r="AF526" s="81">
        <f>_xlfn.IFNA(IF($D526=1,IF($J526="Not Paid by Tenant",0,INDEX('AMI Ref'!$K$6:$N$6,MATCH($J526,{"Oil","Gas","Electric - Other","ELECTRIC - HEAT PUMP"},0))),0),"")</f>
        <v>0</v>
      </c>
      <c r="AG526" s="81">
        <f>_xlfn.IFNA(IF($D526=2,IF($J526="Not Paid by Tenant",0,INDEX('AMI Ref'!$K$7:$N$7,MATCH($J526,{"Oil","Gas","Electric - Other","ELECTRIC - HEAT PUMP"},0))),0),"")</f>
        <v>0</v>
      </c>
      <c r="AH526" s="81">
        <f>_xlfn.IFNA(IF($D526=3,IF($J526="Not Paid by Tenant",0,INDEX('AMI Ref'!$K$8:$N$8,MATCH($J526,{"Oil","Gas","Electric - Other","ELECTRIC - HEAT PUMP"},0))),0),"")</f>
        <v>0</v>
      </c>
      <c r="AI526" s="81">
        <f>_xlfn.IFNA(IF($D526=4,IF($J526="Not Paid by Tenant",0,INDEX('AMI Ref'!$K$9:$N$9,MATCH($J526,{"Oil","Gas","Electric - Other","ELECTRIC - HEAT PUMP"},0))),0),"")</f>
        <v>0</v>
      </c>
      <c r="AJ526" s="81">
        <f>_xlfn.IFNA(IF($D526=5,IF($J526="Not Paid by Tenant",0,INDEX('AMI Ref'!$K$10:$N$10,MATCH($J526,{"Oil","Gas","Electric - Other","ELECTRIC - HEAT PUMP"},0))),0),"")</f>
        <v>0</v>
      </c>
      <c r="AK526" s="128"/>
      <c r="AL526" s="81" t="str">
        <f>_xlfn.IFNA(IF($D526=0,IF($K526="Not Paid by Tenant",0,INDEX('AMI Ref'!$O$5:$R$5,MATCH($K526,{"Oil","Gas","Electric - Other","Electric ccASHP - split"},0))),0),"")</f>
        <v/>
      </c>
      <c r="AM526" s="81">
        <f>_xlfn.IFNA(IF($D526=1,IF($K526="Not Paid by Tenant",0,INDEX('AMI Ref'!$O$6:$R$6,MATCH($K526,{"Oil","Gas","Electric - Other","Electric ccASHP - split"},0))),0),"")</f>
        <v>0</v>
      </c>
      <c r="AN526" s="81">
        <f>_xlfn.IFNA(IF($D526=2,IF($K526="Not Paid by Tenant",0,INDEX('AMI Ref'!$O$7:$R$7,MATCH($K526,{"Oil","Gas","Electric - Other","Electric ccASHP - split"},0))),0),"")</f>
        <v>0</v>
      </c>
      <c r="AO526" s="81">
        <f>_xlfn.IFNA(IF($D526=3,IF($K526="Not Paid by Tenant",0,INDEX('AMI Ref'!$O$8:$R$8,MATCH($K526,{"Oil","Gas","Electric - Other","Electric ccASHP - split"},0))),0),"")</f>
        <v>0</v>
      </c>
      <c r="AP526" s="81">
        <f>_xlfn.IFNA(IF($D526=4,IF($K526="Not Paid by Tenant",0,INDEX('AMI Ref'!$O$9:$R$9,MATCH($K526,{"Oil","Gas","Electric - Other","Electric ccASHP - split"},0))),0),"")</f>
        <v>0</v>
      </c>
      <c r="AQ526" s="81">
        <f>_xlfn.IFNA(IF($D526=5,IF($K526="Not Paid by Tenant",0,INDEX('AMI Ref'!$O$10:$R$10,MATCH($K526,{"Oil","Gas","Electric - Other","Electric ccASHP - split"},0))),0),"")</f>
        <v>0</v>
      </c>
      <c r="AR526" s="124">
        <f t="shared" si="69"/>
        <v>0</v>
      </c>
      <c r="AS526" s="123" t="e">
        <f t="shared" si="70"/>
        <v>#N/A</v>
      </c>
    </row>
    <row r="527" spans="1:45" ht="12.95" customHeight="1" x14ac:dyDescent="0.2">
      <c r="A527" s="130">
        <v>525</v>
      </c>
      <c r="B527" s="177">
        <f>IF(OR(COUNTIF($B$2:$B526,Input!$F543)&lt;1,COUNTIF($O$2:$O526,Input!$C543)&lt;1),Input!F543,0)</f>
        <v>0</v>
      </c>
      <c r="C527" s="177">
        <f>IF(OR(COUNTIF($B$2:$B526,Input!$F543)&lt;1,COUNTIF($O$2:$O526,Input!$C543)&lt;1),Input!G543,0)</f>
        <v>0</v>
      </c>
      <c r="D527" s="177">
        <f>IF(OR(COUNTIF($B$2:$B526,Input!$F543)&lt;1,COUNTIF($O$2:$O526,Input!$C543)&lt;1),Input!H543,0)</f>
        <v>0</v>
      </c>
      <c r="E527" s="177">
        <f>IF(OR(COUNTIF($B$2:$B526,Input!$F543)&lt;1,COUNTIF($O$2:$O526,Input!$C543)&lt;1),Input!I543,0)</f>
        <v>0</v>
      </c>
      <c r="F527" s="177">
        <f>IF(OR(COUNTIF($B$2:$B526,Input!$F543)&lt;1,COUNTIF($O$2:$O526,Input!$C543)&lt;1),Input!J543,0)</f>
        <v>0</v>
      </c>
      <c r="G527" s="177">
        <f>IF(OR(COUNTIF($B$2:$B526,Input!$F543)&lt;1,COUNTIF($O$2:$O526,Input!$C543)&lt;1),Input!K543,0)</f>
        <v>0</v>
      </c>
      <c r="H527" s="177">
        <f>IF(OR(COUNTIF($B$2:$B526,Input!$F543)&lt;1,COUNTIF($O$2:$O526,Input!$C543)&lt;1),Input!L543,0)</f>
        <v>0</v>
      </c>
      <c r="I527" s="177">
        <f>IF(OR(COUNTIF($B$2:$B526,Input!$F543)&lt;1,COUNTIF($O$2:$O526,Input!$C543)&lt;1),Input!M543,0)</f>
        <v>0</v>
      </c>
      <c r="J527" s="177">
        <f>IF(OR(COUNTIF($B$2:$B526,Input!$F543)&lt;1,COUNTIF($O$2:$O526,Input!$C543)&lt;1),Input!N543,0)</f>
        <v>0</v>
      </c>
      <c r="K527" s="177">
        <f>IF(OR(COUNTIF($B$2:$B526,Input!$F543)&lt;1,COUNTIF($O$2:$O526,Input!$C543)&lt;1),Input!O543,0)</f>
        <v>0</v>
      </c>
      <c r="L527" s="177">
        <f>IF(OR(COUNTIF($B$2:$B526,Input!$F543)&lt;1,COUNTIF($O$2:$O526,Input!$C543)&lt;1),Input!P543,0)</f>
        <v>0</v>
      </c>
      <c r="M527" s="129" t="str">
        <f t="shared" si="66"/>
        <v/>
      </c>
      <c r="N527" s="161">
        <f t="shared" si="72"/>
        <v>0</v>
      </c>
      <c r="O527" s="168">
        <f>Input!C543</f>
        <v>0</v>
      </c>
      <c r="P527" s="168"/>
      <c r="R527" s="131">
        <f t="shared" si="73"/>
        <v>0</v>
      </c>
      <c r="S527" s="133" t="str">
        <f t="shared" si="71"/>
        <v xml:space="preserve"> </v>
      </c>
      <c r="T527" s="133"/>
      <c r="U527" s="132" t="str">
        <f>_xlfn.IFNA(IF($D527=0,LOOKUP($F527,{0.1,0.2,0.3,0.4,0.5,0.6,0.7,0.8,0.9,1},{22,34,46,58,70,82,94,106,118,130}),""),"")</f>
        <v/>
      </c>
      <c r="V527" s="132" t="str">
        <f>_xlfn.IFNA(IF($D527=1,LOOKUP($F527,{0.1,0.2,0.3,0.4,0.5,0.6,0.7,0.8,0.9,1},{23,35,47,59,71,83,95,107,119,131}),""),"")</f>
        <v/>
      </c>
      <c r="W527" s="132" t="str">
        <f>_xlfn.IFNA(IF($D527=2,LOOKUP($F527,{0.1,0.2,0.3,0.4,0.5,0.6,0.7,0.8,0.9,1},{24,36,48,60,72,84,96,108,120,132}),""),"")</f>
        <v/>
      </c>
      <c r="X527" s="132" t="str">
        <f>_xlfn.IFNA(IF($D527=3,LOOKUP($F527,{0.1,0.2,0.3,0.4,0.5,0.6,0.7,0.8,0.9,1},{25,37,49,61,73,85,97,109,121,133}),""),"")</f>
        <v/>
      </c>
      <c r="Y527" s="132" t="str">
        <f>_xlfn.IFNA(IF($D527=4,LOOKUP($F527,{0.1,0.2,0.3,0.4,0.5,0.6,0.7,0.8,0.9,1},{26,38,50,62,74,86,98,110,122,134}),""),"")</f>
        <v/>
      </c>
      <c r="Z527" s="132" t="str">
        <f>_xlfn.IFNA(IF($D527=5,LOOKUP($F527,{0.1,0.2,0.3,0.4,0.5,0.6,0.7,0.8,0.9,1},{27,39,51,63,75,87,99,111,123,135}),""),"")</f>
        <v/>
      </c>
      <c r="AA527" s="132">
        <f t="shared" si="67"/>
        <v>0</v>
      </c>
      <c r="AB527" s="132" t="str">
        <f t="shared" si="68"/>
        <v>00</v>
      </c>
      <c r="AC527" s="82" t="e">
        <f>VLOOKUP(AB527,'AMI Ref'!T:U,2,FALSE)</f>
        <v>#N/A</v>
      </c>
      <c r="AD527" s="124"/>
      <c r="AE527" s="81" t="str">
        <f>_xlfn.IFNA(IF($D527=0,IF($J527="Not Paid by Tenant",0,INDEX('AMI Ref'!$K$5:$N$5,MATCH($J527,{"Oil","Gas","Electric - Other","ELECTRIC - HEAT PUMP"},0))),0),"")</f>
        <v/>
      </c>
      <c r="AF527" s="81">
        <f>_xlfn.IFNA(IF($D527=1,IF($J527="Not Paid by Tenant",0,INDEX('AMI Ref'!$K$6:$N$6,MATCH($J527,{"Oil","Gas","Electric - Other","ELECTRIC - HEAT PUMP"},0))),0),"")</f>
        <v>0</v>
      </c>
      <c r="AG527" s="81">
        <f>_xlfn.IFNA(IF($D527=2,IF($J527="Not Paid by Tenant",0,INDEX('AMI Ref'!$K$7:$N$7,MATCH($J527,{"Oil","Gas","Electric - Other","ELECTRIC - HEAT PUMP"},0))),0),"")</f>
        <v>0</v>
      </c>
      <c r="AH527" s="81">
        <f>_xlfn.IFNA(IF($D527=3,IF($J527="Not Paid by Tenant",0,INDEX('AMI Ref'!$K$8:$N$8,MATCH($J527,{"Oil","Gas","Electric - Other","ELECTRIC - HEAT PUMP"},0))),0),"")</f>
        <v>0</v>
      </c>
      <c r="AI527" s="81">
        <f>_xlfn.IFNA(IF($D527=4,IF($J527="Not Paid by Tenant",0,INDEX('AMI Ref'!$K$9:$N$9,MATCH($J527,{"Oil","Gas","Electric - Other","ELECTRIC - HEAT PUMP"},0))),0),"")</f>
        <v>0</v>
      </c>
      <c r="AJ527" s="81">
        <f>_xlfn.IFNA(IF($D527=5,IF($J527="Not Paid by Tenant",0,INDEX('AMI Ref'!$K$10:$N$10,MATCH($J527,{"Oil","Gas","Electric - Other","ELECTRIC - HEAT PUMP"},0))),0),"")</f>
        <v>0</v>
      </c>
      <c r="AK527" s="128"/>
      <c r="AL527" s="81" t="str">
        <f>_xlfn.IFNA(IF($D527=0,IF($K527="Not Paid by Tenant",0,INDEX('AMI Ref'!$O$5:$R$5,MATCH($K527,{"Oil","Gas","Electric - Other","Electric ccASHP - split"},0))),0),"")</f>
        <v/>
      </c>
      <c r="AM527" s="81">
        <f>_xlfn.IFNA(IF($D527=1,IF($K527="Not Paid by Tenant",0,INDEX('AMI Ref'!$O$6:$R$6,MATCH($K527,{"Oil","Gas","Electric - Other","Electric ccASHP - split"},0))),0),"")</f>
        <v>0</v>
      </c>
      <c r="AN527" s="81">
        <f>_xlfn.IFNA(IF($D527=2,IF($K527="Not Paid by Tenant",0,INDEX('AMI Ref'!$O$7:$R$7,MATCH($K527,{"Oil","Gas","Electric - Other","Electric ccASHP - split"},0))),0),"")</f>
        <v>0</v>
      </c>
      <c r="AO527" s="81">
        <f>_xlfn.IFNA(IF($D527=3,IF($K527="Not Paid by Tenant",0,INDEX('AMI Ref'!$O$8:$R$8,MATCH($K527,{"Oil","Gas","Electric - Other","Electric ccASHP - split"},0))),0),"")</f>
        <v>0</v>
      </c>
      <c r="AP527" s="81">
        <f>_xlfn.IFNA(IF($D527=4,IF($K527="Not Paid by Tenant",0,INDEX('AMI Ref'!$O$9:$R$9,MATCH($K527,{"Oil","Gas","Electric - Other","Electric ccASHP - split"},0))),0),"")</f>
        <v>0</v>
      </c>
      <c r="AQ527" s="81">
        <f>_xlfn.IFNA(IF($D527=5,IF($K527="Not Paid by Tenant",0,INDEX('AMI Ref'!$O$10:$R$10,MATCH($K527,{"Oil","Gas","Electric - Other","Electric ccASHP - split"},0))),0),"")</f>
        <v>0</v>
      </c>
      <c r="AR527" s="124">
        <f t="shared" si="69"/>
        <v>0</v>
      </c>
      <c r="AS527" s="123" t="e">
        <f t="shared" si="70"/>
        <v>#N/A</v>
      </c>
    </row>
    <row r="528" spans="1:45" ht="12.95" customHeight="1" x14ac:dyDescent="0.2">
      <c r="A528" s="130">
        <v>526</v>
      </c>
      <c r="B528" s="177">
        <f>IF(OR(COUNTIF($B$2:$B527,Input!$F544)&lt;1,COUNTIF($O$2:$O527,Input!$C544)&lt;1),Input!F544,0)</f>
        <v>0</v>
      </c>
      <c r="C528" s="177">
        <f>IF(OR(COUNTIF($B$2:$B527,Input!$F544)&lt;1,COUNTIF($O$2:$O527,Input!$C544)&lt;1),Input!G544,0)</f>
        <v>0</v>
      </c>
      <c r="D528" s="177">
        <f>IF(OR(COUNTIF($B$2:$B527,Input!$F544)&lt;1,COUNTIF($O$2:$O527,Input!$C544)&lt;1),Input!H544,0)</f>
        <v>0</v>
      </c>
      <c r="E528" s="177">
        <f>IF(OR(COUNTIF($B$2:$B527,Input!$F544)&lt;1,COUNTIF($O$2:$O527,Input!$C544)&lt;1),Input!I544,0)</f>
        <v>0</v>
      </c>
      <c r="F528" s="177">
        <f>IF(OR(COUNTIF($B$2:$B527,Input!$F544)&lt;1,COUNTIF($O$2:$O527,Input!$C544)&lt;1),Input!J544,0)</f>
        <v>0</v>
      </c>
      <c r="G528" s="177">
        <f>IF(OR(COUNTIF($B$2:$B527,Input!$F544)&lt;1,COUNTIF($O$2:$O527,Input!$C544)&lt;1),Input!K544,0)</f>
        <v>0</v>
      </c>
      <c r="H528" s="177">
        <f>IF(OR(COUNTIF($B$2:$B527,Input!$F544)&lt;1,COUNTIF($O$2:$O527,Input!$C544)&lt;1),Input!L544,0)</f>
        <v>0</v>
      </c>
      <c r="I528" s="177">
        <f>IF(OR(COUNTIF($B$2:$B527,Input!$F544)&lt;1,COUNTIF($O$2:$O527,Input!$C544)&lt;1),Input!M544,0)</f>
        <v>0</v>
      </c>
      <c r="J528" s="177">
        <f>IF(OR(COUNTIF($B$2:$B527,Input!$F544)&lt;1,COUNTIF($O$2:$O527,Input!$C544)&lt;1),Input!N544,0)</f>
        <v>0</v>
      </c>
      <c r="K528" s="177">
        <f>IF(OR(COUNTIF($B$2:$B527,Input!$F544)&lt;1,COUNTIF($O$2:$O527,Input!$C544)&lt;1),Input!O544,0)</f>
        <v>0</v>
      </c>
      <c r="L528" s="177">
        <f>IF(OR(COUNTIF($B$2:$B527,Input!$F544)&lt;1,COUNTIF($O$2:$O527,Input!$C544)&lt;1),Input!P544,0)</f>
        <v>0</v>
      </c>
      <c r="M528" s="129" t="str">
        <f t="shared" si="66"/>
        <v/>
      </c>
      <c r="N528" s="161">
        <f t="shared" si="72"/>
        <v>0</v>
      </c>
      <c r="O528" s="168">
        <f>Input!C544</f>
        <v>0</v>
      </c>
      <c r="P528" s="168"/>
      <c r="R528" s="131">
        <f t="shared" si="73"/>
        <v>0</v>
      </c>
      <c r="S528" s="133" t="str">
        <f t="shared" si="71"/>
        <v xml:space="preserve"> </v>
      </c>
      <c r="T528" s="133"/>
      <c r="U528" s="132" t="str">
        <f>_xlfn.IFNA(IF($D528=0,LOOKUP($F528,{0.1,0.2,0.3,0.4,0.5,0.6,0.7,0.8,0.9,1},{22,34,46,58,70,82,94,106,118,130}),""),"")</f>
        <v/>
      </c>
      <c r="V528" s="132" t="str">
        <f>_xlfn.IFNA(IF($D528=1,LOOKUP($F528,{0.1,0.2,0.3,0.4,0.5,0.6,0.7,0.8,0.9,1},{23,35,47,59,71,83,95,107,119,131}),""),"")</f>
        <v/>
      </c>
      <c r="W528" s="132" t="str">
        <f>_xlfn.IFNA(IF($D528=2,LOOKUP($F528,{0.1,0.2,0.3,0.4,0.5,0.6,0.7,0.8,0.9,1},{24,36,48,60,72,84,96,108,120,132}),""),"")</f>
        <v/>
      </c>
      <c r="X528" s="132" t="str">
        <f>_xlfn.IFNA(IF($D528=3,LOOKUP($F528,{0.1,0.2,0.3,0.4,0.5,0.6,0.7,0.8,0.9,1},{25,37,49,61,73,85,97,109,121,133}),""),"")</f>
        <v/>
      </c>
      <c r="Y528" s="132" t="str">
        <f>_xlfn.IFNA(IF($D528=4,LOOKUP($F528,{0.1,0.2,0.3,0.4,0.5,0.6,0.7,0.8,0.9,1},{26,38,50,62,74,86,98,110,122,134}),""),"")</f>
        <v/>
      </c>
      <c r="Z528" s="132" t="str">
        <f>_xlfn.IFNA(IF($D528=5,LOOKUP($F528,{0.1,0.2,0.3,0.4,0.5,0.6,0.7,0.8,0.9,1},{27,39,51,63,75,87,99,111,123,135}),""),"")</f>
        <v/>
      </c>
      <c r="AA528" s="132">
        <f t="shared" si="67"/>
        <v>0</v>
      </c>
      <c r="AB528" s="132" t="str">
        <f t="shared" si="68"/>
        <v>00</v>
      </c>
      <c r="AC528" s="82" t="e">
        <f>VLOOKUP(AB528,'AMI Ref'!T:U,2,FALSE)</f>
        <v>#N/A</v>
      </c>
      <c r="AD528" s="124"/>
      <c r="AE528" s="81" t="str">
        <f>_xlfn.IFNA(IF($D528=0,IF($J528="Not Paid by Tenant",0,INDEX('AMI Ref'!$K$5:$N$5,MATCH($J528,{"Oil","Gas","Electric - Other","ELECTRIC - HEAT PUMP"},0))),0),"")</f>
        <v/>
      </c>
      <c r="AF528" s="81">
        <f>_xlfn.IFNA(IF($D528=1,IF($J528="Not Paid by Tenant",0,INDEX('AMI Ref'!$K$6:$N$6,MATCH($J528,{"Oil","Gas","Electric - Other","ELECTRIC - HEAT PUMP"},0))),0),"")</f>
        <v>0</v>
      </c>
      <c r="AG528" s="81">
        <f>_xlfn.IFNA(IF($D528=2,IF($J528="Not Paid by Tenant",0,INDEX('AMI Ref'!$K$7:$N$7,MATCH($J528,{"Oil","Gas","Electric - Other","ELECTRIC - HEAT PUMP"},0))),0),"")</f>
        <v>0</v>
      </c>
      <c r="AH528" s="81">
        <f>_xlfn.IFNA(IF($D528=3,IF($J528="Not Paid by Tenant",0,INDEX('AMI Ref'!$K$8:$N$8,MATCH($J528,{"Oil","Gas","Electric - Other","ELECTRIC - HEAT PUMP"},0))),0),"")</f>
        <v>0</v>
      </c>
      <c r="AI528" s="81">
        <f>_xlfn.IFNA(IF($D528=4,IF($J528="Not Paid by Tenant",0,INDEX('AMI Ref'!$K$9:$N$9,MATCH($J528,{"Oil","Gas","Electric - Other","ELECTRIC - HEAT PUMP"},0))),0),"")</f>
        <v>0</v>
      </c>
      <c r="AJ528" s="81">
        <f>_xlfn.IFNA(IF($D528=5,IF($J528="Not Paid by Tenant",0,INDEX('AMI Ref'!$K$10:$N$10,MATCH($J528,{"Oil","Gas","Electric - Other","ELECTRIC - HEAT PUMP"},0))),0),"")</f>
        <v>0</v>
      </c>
      <c r="AK528" s="128"/>
      <c r="AL528" s="81" t="str">
        <f>_xlfn.IFNA(IF($D528=0,IF($K528="Not Paid by Tenant",0,INDEX('AMI Ref'!$O$5:$R$5,MATCH($K528,{"Oil","Gas","Electric - Other","Electric ccASHP - split"},0))),0),"")</f>
        <v/>
      </c>
      <c r="AM528" s="81">
        <f>_xlfn.IFNA(IF($D528=1,IF($K528="Not Paid by Tenant",0,INDEX('AMI Ref'!$O$6:$R$6,MATCH($K528,{"Oil","Gas","Electric - Other","Electric ccASHP - split"},0))),0),"")</f>
        <v>0</v>
      </c>
      <c r="AN528" s="81">
        <f>_xlfn.IFNA(IF($D528=2,IF($K528="Not Paid by Tenant",0,INDEX('AMI Ref'!$O$7:$R$7,MATCH($K528,{"Oil","Gas","Electric - Other","Electric ccASHP - split"},0))),0),"")</f>
        <v>0</v>
      </c>
      <c r="AO528" s="81">
        <f>_xlfn.IFNA(IF($D528=3,IF($K528="Not Paid by Tenant",0,INDEX('AMI Ref'!$O$8:$R$8,MATCH($K528,{"Oil","Gas","Electric - Other","Electric ccASHP - split"},0))),0),"")</f>
        <v>0</v>
      </c>
      <c r="AP528" s="81">
        <f>_xlfn.IFNA(IF($D528=4,IF($K528="Not Paid by Tenant",0,INDEX('AMI Ref'!$O$9:$R$9,MATCH($K528,{"Oil","Gas","Electric - Other","Electric ccASHP - split"},0))),0),"")</f>
        <v>0</v>
      </c>
      <c r="AQ528" s="81">
        <f>_xlfn.IFNA(IF($D528=5,IF($K528="Not Paid by Tenant",0,INDEX('AMI Ref'!$O$10:$R$10,MATCH($K528,{"Oil","Gas","Electric - Other","Electric ccASHP - split"},0))),0),"")</f>
        <v>0</v>
      </c>
      <c r="AR528" s="124">
        <f t="shared" si="69"/>
        <v>0</v>
      </c>
      <c r="AS528" s="123" t="e">
        <f t="shared" si="70"/>
        <v>#N/A</v>
      </c>
    </row>
    <row r="529" spans="1:45" ht="12.95" customHeight="1" x14ac:dyDescent="0.2">
      <c r="A529" s="130">
        <v>527</v>
      </c>
      <c r="B529" s="177">
        <f>IF(OR(COUNTIF($B$2:$B528,Input!$F545)&lt;1,COUNTIF($O$2:$O528,Input!$C545)&lt;1),Input!F545,0)</f>
        <v>0</v>
      </c>
      <c r="C529" s="177">
        <f>IF(OR(COUNTIF($B$2:$B528,Input!$F545)&lt;1,COUNTIF($O$2:$O528,Input!$C545)&lt;1),Input!G545,0)</f>
        <v>0</v>
      </c>
      <c r="D529" s="177">
        <f>IF(OR(COUNTIF($B$2:$B528,Input!$F545)&lt;1,COUNTIF($O$2:$O528,Input!$C545)&lt;1),Input!H545,0)</f>
        <v>0</v>
      </c>
      <c r="E529" s="177">
        <f>IF(OR(COUNTIF($B$2:$B528,Input!$F545)&lt;1,COUNTIF($O$2:$O528,Input!$C545)&lt;1),Input!I545,0)</f>
        <v>0</v>
      </c>
      <c r="F529" s="177">
        <f>IF(OR(COUNTIF($B$2:$B528,Input!$F545)&lt;1,COUNTIF($O$2:$O528,Input!$C545)&lt;1),Input!J545,0)</f>
        <v>0</v>
      </c>
      <c r="G529" s="177">
        <f>IF(OR(COUNTIF($B$2:$B528,Input!$F545)&lt;1,COUNTIF($O$2:$O528,Input!$C545)&lt;1),Input!K545,0)</f>
        <v>0</v>
      </c>
      <c r="H529" s="177">
        <f>IF(OR(COUNTIF($B$2:$B528,Input!$F545)&lt;1,COUNTIF($O$2:$O528,Input!$C545)&lt;1),Input!L545,0)</f>
        <v>0</v>
      </c>
      <c r="I529" s="177">
        <f>IF(OR(COUNTIF($B$2:$B528,Input!$F545)&lt;1,COUNTIF($O$2:$O528,Input!$C545)&lt;1),Input!M545,0)</f>
        <v>0</v>
      </c>
      <c r="J529" s="177">
        <f>IF(OR(COUNTIF($B$2:$B528,Input!$F545)&lt;1,COUNTIF($O$2:$O528,Input!$C545)&lt;1),Input!N545,0)</f>
        <v>0</v>
      </c>
      <c r="K529" s="177">
        <f>IF(OR(COUNTIF($B$2:$B528,Input!$F545)&lt;1,COUNTIF($O$2:$O528,Input!$C545)&lt;1),Input!O545,0)</f>
        <v>0</v>
      </c>
      <c r="L529" s="177">
        <f>IF(OR(COUNTIF($B$2:$B528,Input!$F545)&lt;1,COUNTIF($O$2:$O528,Input!$C545)&lt;1),Input!P545,0)</f>
        <v>0</v>
      </c>
      <c r="M529" s="129" t="str">
        <f t="shared" si="66"/>
        <v/>
      </c>
      <c r="N529" s="161">
        <f t="shared" si="72"/>
        <v>0</v>
      </c>
      <c r="O529" s="168">
        <f>Input!C545</f>
        <v>0</v>
      </c>
      <c r="P529" s="168"/>
      <c r="R529" s="131">
        <f t="shared" si="73"/>
        <v>0</v>
      </c>
      <c r="S529" s="133" t="str">
        <f t="shared" si="71"/>
        <v xml:space="preserve"> </v>
      </c>
      <c r="T529" s="133"/>
      <c r="U529" s="132" t="str">
        <f>_xlfn.IFNA(IF($D529=0,LOOKUP($F529,{0.1,0.2,0.3,0.4,0.5,0.6,0.7,0.8,0.9,1},{22,34,46,58,70,82,94,106,118,130}),""),"")</f>
        <v/>
      </c>
      <c r="V529" s="132" t="str">
        <f>_xlfn.IFNA(IF($D529=1,LOOKUP($F529,{0.1,0.2,0.3,0.4,0.5,0.6,0.7,0.8,0.9,1},{23,35,47,59,71,83,95,107,119,131}),""),"")</f>
        <v/>
      </c>
      <c r="W529" s="132" t="str">
        <f>_xlfn.IFNA(IF($D529=2,LOOKUP($F529,{0.1,0.2,0.3,0.4,0.5,0.6,0.7,0.8,0.9,1},{24,36,48,60,72,84,96,108,120,132}),""),"")</f>
        <v/>
      </c>
      <c r="X529" s="132" t="str">
        <f>_xlfn.IFNA(IF($D529=3,LOOKUP($F529,{0.1,0.2,0.3,0.4,0.5,0.6,0.7,0.8,0.9,1},{25,37,49,61,73,85,97,109,121,133}),""),"")</f>
        <v/>
      </c>
      <c r="Y529" s="132" t="str">
        <f>_xlfn.IFNA(IF($D529=4,LOOKUP($F529,{0.1,0.2,0.3,0.4,0.5,0.6,0.7,0.8,0.9,1},{26,38,50,62,74,86,98,110,122,134}),""),"")</f>
        <v/>
      </c>
      <c r="Z529" s="132" t="str">
        <f>_xlfn.IFNA(IF($D529=5,LOOKUP($F529,{0.1,0.2,0.3,0.4,0.5,0.6,0.7,0.8,0.9,1},{27,39,51,63,75,87,99,111,123,135}),""),"")</f>
        <v/>
      </c>
      <c r="AA529" s="132">
        <f t="shared" si="67"/>
        <v>0</v>
      </c>
      <c r="AB529" s="132" t="str">
        <f t="shared" si="68"/>
        <v>00</v>
      </c>
      <c r="AC529" s="82" t="e">
        <f>VLOOKUP(AB529,'AMI Ref'!T:U,2,FALSE)</f>
        <v>#N/A</v>
      </c>
      <c r="AD529" s="124"/>
      <c r="AE529" s="81" t="str">
        <f>_xlfn.IFNA(IF($D529=0,IF($J529="Not Paid by Tenant",0,INDEX('AMI Ref'!$K$5:$N$5,MATCH($J529,{"Oil","Gas","Electric - Other","ELECTRIC - HEAT PUMP"},0))),0),"")</f>
        <v/>
      </c>
      <c r="AF529" s="81">
        <f>_xlfn.IFNA(IF($D529=1,IF($J529="Not Paid by Tenant",0,INDEX('AMI Ref'!$K$6:$N$6,MATCH($J529,{"Oil","Gas","Electric - Other","ELECTRIC - HEAT PUMP"},0))),0),"")</f>
        <v>0</v>
      </c>
      <c r="AG529" s="81">
        <f>_xlfn.IFNA(IF($D529=2,IF($J529="Not Paid by Tenant",0,INDEX('AMI Ref'!$K$7:$N$7,MATCH($J529,{"Oil","Gas","Electric - Other","ELECTRIC - HEAT PUMP"},0))),0),"")</f>
        <v>0</v>
      </c>
      <c r="AH529" s="81">
        <f>_xlfn.IFNA(IF($D529=3,IF($J529="Not Paid by Tenant",0,INDEX('AMI Ref'!$K$8:$N$8,MATCH($J529,{"Oil","Gas","Electric - Other","ELECTRIC - HEAT PUMP"},0))),0),"")</f>
        <v>0</v>
      </c>
      <c r="AI529" s="81">
        <f>_xlfn.IFNA(IF($D529=4,IF($J529="Not Paid by Tenant",0,INDEX('AMI Ref'!$K$9:$N$9,MATCH($J529,{"Oil","Gas","Electric - Other","ELECTRIC - HEAT PUMP"},0))),0),"")</f>
        <v>0</v>
      </c>
      <c r="AJ529" s="81">
        <f>_xlfn.IFNA(IF($D529=5,IF($J529="Not Paid by Tenant",0,INDEX('AMI Ref'!$K$10:$N$10,MATCH($J529,{"Oil","Gas","Electric - Other","ELECTRIC - HEAT PUMP"},0))),0),"")</f>
        <v>0</v>
      </c>
      <c r="AK529" s="128"/>
      <c r="AL529" s="81" t="str">
        <f>_xlfn.IFNA(IF($D529=0,IF($K529="Not Paid by Tenant",0,INDEX('AMI Ref'!$O$5:$R$5,MATCH($K529,{"Oil","Gas","Electric - Other","Electric ccASHP - split"},0))),0),"")</f>
        <v/>
      </c>
      <c r="AM529" s="81">
        <f>_xlfn.IFNA(IF($D529=1,IF($K529="Not Paid by Tenant",0,INDEX('AMI Ref'!$O$6:$R$6,MATCH($K529,{"Oil","Gas","Electric - Other","Electric ccASHP - split"},0))),0),"")</f>
        <v>0</v>
      </c>
      <c r="AN529" s="81">
        <f>_xlfn.IFNA(IF($D529=2,IF($K529="Not Paid by Tenant",0,INDEX('AMI Ref'!$O$7:$R$7,MATCH($K529,{"Oil","Gas","Electric - Other","Electric ccASHP - split"},0))),0),"")</f>
        <v>0</v>
      </c>
      <c r="AO529" s="81">
        <f>_xlfn.IFNA(IF($D529=3,IF($K529="Not Paid by Tenant",0,INDEX('AMI Ref'!$O$8:$R$8,MATCH($K529,{"Oil","Gas","Electric - Other","Electric ccASHP - split"},0))),0),"")</f>
        <v>0</v>
      </c>
      <c r="AP529" s="81">
        <f>_xlfn.IFNA(IF($D529=4,IF($K529="Not Paid by Tenant",0,INDEX('AMI Ref'!$O$9:$R$9,MATCH($K529,{"Oil","Gas","Electric - Other","Electric ccASHP - split"},0))),0),"")</f>
        <v>0</v>
      </c>
      <c r="AQ529" s="81">
        <f>_xlfn.IFNA(IF($D529=5,IF($K529="Not Paid by Tenant",0,INDEX('AMI Ref'!$O$10:$R$10,MATCH($K529,{"Oil","Gas","Electric - Other","Electric ccASHP - split"},0))),0),"")</f>
        <v>0</v>
      </c>
      <c r="AR529" s="124">
        <f t="shared" si="69"/>
        <v>0</v>
      </c>
      <c r="AS529" s="123" t="e">
        <f t="shared" si="70"/>
        <v>#N/A</v>
      </c>
    </row>
    <row r="530" spans="1:45" ht="12.95" customHeight="1" x14ac:dyDescent="0.2">
      <c r="A530" s="130">
        <v>528</v>
      </c>
      <c r="B530" s="177">
        <f>IF(OR(COUNTIF($B$2:$B529,Input!$F546)&lt;1,COUNTIF($O$2:$O529,Input!$C546)&lt;1),Input!F546,0)</f>
        <v>0</v>
      </c>
      <c r="C530" s="177">
        <f>IF(OR(COUNTIF($B$2:$B529,Input!$F546)&lt;1,COUNTIF($O$2:$O529,Input!$C546)&lt;1),Input!G546,0)</f>
        <v>0</v>
      </c>
      <c r="D530" s="177">
        <f>IF(OR(COUNTIF($B$2:$B529,Input!$F546)&lt;1,COUNTIF($O$2:$O529,Input!$C546)&lt;1),Input!H546,0)</f>
        <v>0</v>
      </c>
      <c r="E530" s="177">
        <f>IF(OR(COUNTIF($B$2:$B529,Input!$F546)&lt;1,COUNTIF($O$2:$O529,Input!$C546)&lt;1),Input!I546,0)</f>
        <v>0</v>
      </c>
      <c r="F530" s="177">
        <f>IF(OR(COUNTIF($B$2:$B529,Input!$F546)&lt;1,COUNTIF($O$2:$O529,Input!$C546)&lt;1),Input!J546,0)</f>
        <v>0</v>
      </c>
      <c r="G530" s="177">
        <f>IF(OR(COUNTIF($B$2:$B529,Input!$F546)&lt;1,COUNTIF($O$2:$O529,Input!$C546)&lt;1),Input!K546,0)</f>
        <v>0</v>
      </c>
      <c r="H530" s="177">
        <f>IF(OR(COUNTIF($B$2:$B529,Input!$F546)&lt;1,COUNTIF($O$2:$O529,Input!$C546)&lt;1),Input!L546,0)</f>
        <v>0</v>
      </c>
      <c r="I530" s="177">
        <f>IF(OR(COUNTIF($B$2:$B529,Input!$F546)&lt;1,COUNTIF($O$2:$O529,Input!$C546)&lt;1),Input!M546,0)</f>
        <v>0</v>
      </c>
      <c r="J530" s="177">
        <f>IF(OR(COUNTIF($B$2:$B529,Input!$F546)&lt;1,COUNTIF($O$2:$O529,Input!$C546)&lt;1),Input!N546,0)</f>
        <v>0</v>
      </c>
      <c r="K530" s="177">
        <f>IF(OR(COUNTIF($B$2:$B529,Input!$F546)&lt;1,COUNTIF($O$2:$O529,Input!$C546)&lt;1),Input!O546,0)</f>
        <v>0</v>
      </c>
      <c r="L530" s="177">
        <f>IF(OR(COUNTIF($B$2:$B529,Input!$F546)&lt;1,COUNTIF($O$2:$O529,Input!$C546)&lt;1),Input!P546,0)</f>
        <v>0</v>
      </c>
      <c r="M530" s="129" t="str">
        <f t="shared" si="66"/>
        <v/>
      </c>
      <c r="N530" s="161">
        <f t="shared" si="72"/>
        <v>0</v>
      </c>
      <c r="O530" s="168">
        <f>Input!C546</f>
        <v>0</v>
      </c>
      <c r="P530" s="168"/>
      <c r="R530" s="131">
        <f t="shared" si="73"/>
        <v>0</v>
      </c>
      <c r="S530" s="133" t="str">
        <f t="shared" si="71"/>
        <v xml:space="preserve"> </v>
      </c>
      <c r="T530" s="133"/>
      <c r="U530" s="132" t="str">
        <f>_xlfn.IFNA(IF($D530=0,LOOKUP($F530,{0.1,0.2,0.3,0.4,0.5,0.6,0.7,0.8,0.9,1},{22,34,46,58,70,82,94,106,118,130}),""),"")</f>
        <v/>
      </c>
      <c r="V530" s="132" t="str">
        <f>_xlfn.IFNA(IF($D530=1,LOOKUP($F530,{0.1,0.2,0.3,0.4,0.5,0.6,0.7,0.8,0.9,1},{23,35,47,59,71,83,95,107,119,131}),""),"")</f>
        <v/>
      </c>
      <c r="W530" s="132" t="str">
        <f>_xlfn.IFNA(IF($D530=2,LOOKUP($F530,{0.1,0.2,0.3,0.4,0.5,0.6,0.7,0.8,0.9,1},{24,36,48,60,72,84,96,108,120,132}),""),"")</f>
        <v/>
      </c>
      <c r="X530" s="132" t="str">
        <f>_xlfn.IFNA(IF($D530=3,LOOKUP($F530,{0.1,0.2,0.3,0.4,0.5,0.6,0.7,0.8,0.9,1},{25,37,49,61,73,85,97,109,121,133}),""),"")</f>
        <v/>
      </c>
      <c r="Y530" s="132" t="str">
        <f>_xlfn.IFNA(IF($D530=4,LOOKUP($F530,{0.1,0.2,0.3,0.4,0.5,0.6,0.7,0.8,0.9,1},{26,38,50,62,74,86,98,110,122,134}),""),"")</f>
        <v/>
      </c>
      <c r="Z530" s="132" t="str">
        <f>_xlfn.IFNA(IF($D530=5,LOOKUP($F530,{0.1,0.2,0.3,0.4,0.5,0.6,0.7,0.8,0.9,1},{27,39,51,63,75,87,99,111,123,135}),""),"")</f>
        <v/>
      </c>
      <c r="AA530" s="132">
        <f t="shared" si="67"/>
        <v>0</v>
      </c>
      <c r="AB530" s="132" t="str">
        <f t="shared" si="68"/>
        <v>00</v>
      </c>
      <c r="AC530" s="82" t="e">
        <f>VLOOKUP(AB530,'AMI Ref'!T:U,2,FALSE)</f>
        <v>#N/A</v>
      </c>
      <c r="AD530" s="124"/>
      <c r="AE530" s="81" t="str">
        <f>_xlfn.IFNA(IF($D530=0,IF($J530="Not Paid by Tenant",0,INDEX('AMI Ref'!$K$5:$N$5,MATCH($J530,{"Oil","Gas","Electric - Other","ELECTRIC - HEAT PUMP"},0))),0),"")</f>
        <v/>
      </c>
      <c r="AF530" s="81">
        <f>_xlfn.IFNA(IF($D530=1,IF($J530="Not Paid by Tenant",0,INDEX('AMI Ref'!$K$6:$N$6,MATCH($J530,{"Oil","Gas","Electric - Other","ELECTRIC - HEAT PUMP"},0))),0),"")</f>
        <v>0</v>
      </c>
      <c r="AG530" s="81">
        <f>_xlfn.IFNA(IF($D530=2,IF($J530="Not Paid by Tenant",0,INDEX('AMI Ref'!$K$7:$N$7,MATCH($J530,{"Oil","Gas","Electric - Other","ELECTRIC - HEAT PUMP"},0))),0),"")</f>
        <v>0</v>
      </c>
      <c r="AH530" s="81">
        <f>_xlfn.IFNA(IF($D530=3,IF($J530="Not Paid by Tenant",0,INDEX('AMI Ref'!$K$8:$N$8,MATCH($J530,{"Oil","Gas","Electric - Other","ELECTRIC - HEAT PUMP"},0))),0),"")</f>
        <v>0</v>
      </c>
      <c r="AI530" s="81">
        <f>_xlfn.IFNA(IF($D530=4,IF($J530="Not Paid by Tenant",0,INDEX('AMI Ref'!$K$9:$N$9,MATCH($J530,{"Oil","Gas","Electric - Other","ELECTRIC - HEAT PUMP"},0))),0),"")</f>
        <v>0</v>
      </c>
      <c r="AJ530" s="81">
        <f>_xlfn.IFNA(IF($D530=5,IF($J530="Not Paid by Tenant",0,INDEX('AMI Ref'!$K$10:$N$10,MATCH($J530,{"Oil","Gas","Electric - Other","ELECTRIC - HEAT PUMP"},0))),0),"")</f>
        <v>0</v>
      </c>
      <c r="AK530" s="128"/>
      <c r="AL530" s="81" t="str">
        <f>_xlfn.IFNA(IF($D530=0,IF($K530="Not Paid by Tenant",0,INDEX('AMI Ref'!$O$5:$R$5,MATCH($K530,{"Oil","Gas","Electric - Other","Electric ccASHP - split"},0))),0),"")</f>
        <v/>
      </c>
      <c r="AM530" s="81">
        <f>_xlfn.IFNA(IF($D530=1,IF($K530="Not Paid by Tenant",0,INDEX('AMI Ref'!$O$6:$R$6,MATCH($K530,{"Oil","Gas","Electric - Other","Electric ccASHP - split"},0))),0),"")</f>
        <v>0</v>
      </c>
      <c r="AN530" s="81">
        <f>_xlfn.IFNA(IF($D530=2,IF($K530="Not Paid by Tenant",0,INDEX('AMI Ref'!$O$7:$R$7,MATCH($K530,{"Oil","Gas","Electric - Other","Electric ccASHP - split"},0))),0),"")</f>
        <v>0</v>
      </c>
      <c r="AO530" s="81">
        <f>_xlfn.IFNA(IF($D530=3,IF($K530="Not Paid by Tenant",0,INDEX('AMI Ref'!$O$8:$R$8,MATCH($K530,{"Oil","Gas","Electric - Other","Electric ccASHP - split"},0))),0),"")</f>
        <v>0</v>
      </c>
      <c r="AP530" s="81">
        <f>_xlfn.IFNA(IF($D530=4,IF($K530="Not Paid by Tenant",0,INDEX('AMI Ref'!$O$9:$R$9,MATCH($K530,{"Oil","Gas","Electric - Other","Electric ccASHP - split"},0))),0),"")</f>
        <v>0</v>
      </c>
      <c r="AQ530" s="81">
        <f>_xlfn.IFNA(IF($D530=5,IF($K530="Not Paid by Tenant",0,INDEX('AMI Ref'!$O$10:$R$10,MATCH($K530,{"Oil","Gas","Electric - Other","Electric ccASHP - split"},0))),0),"")</f>
        <v>0</v>
      </c>
      <c r="AR530" s="124">
        <f t="shared" si="69"/>
        <v>0</v>
      </c>
      <c r="AS530" s="123" t="e">
        <f t="shared" si="70"/>
        <v>#N/A</v>
      </c>
    </row>
    <row r="531" spans="1:45" ht="12.95" customHeight="1" x14ac:dyDescent="0.2">
      <c r="A531" s="130">
        <v>529</v>
      </c>
      <c r="B531" s="177">
        <f>IF(OR(COUNTIF($B$2:$B530,Input!$F547)&lt;1,COUNTIF($O$2:$O530,Input!$C547)&lt;1),Input!F547,0)</f>
        <v>0</v>
      </c>
      <c r="C531" s="177">
        <f>IF(OR(COUNTIF($B$2:$B530,Input!$F547)&lt;1,COUNTIF($O$2:$O530,Input!$C547)&lt;1),Input!G547,0)</f>
        <v>0</v>
      </c>
      <c r="D531" s="177">
        <f>IF(OR(COUNTIF($B$2:$B530,Input!$F547)&lt;1,COUNTIF($O$2:$O530,Input!$C547)&lt;1),Input!H547,0)</f>
        <v>0</v>
      </c>
      <c r="E531" s="177">
        <f>IF(OR(COUNTIF($B$2:$B530,Input!$F547)&lt;1,COUNTIF($O$2:$O530,Input!$C547)&lt;1),Input!I547,0)</f>
        <v>0</v>
      </c>
      <c r="F531" s="177">
        <f>IF(OR(COUNTIF($B$2:$B530,Input!$F547)&lt;1,COUNTIF($O$2:$O530,Input!$C547)&lt;1),Input!J547,0)</f>
        <v>0</v>
      </c>
      <c r="G531" s="177">
        <f>IF(OR(COUNTIF($B$2:$B530,Input!$F547)&lt;1,COUNTIF($O$2:$O530,Input!$C547)&lt;1),Input!K547,0)</f>
        <v>0</v>
      </c>
      <c r="H531" s="177">
        <f>IF(OR(COUNTIF($B$2:$B530,Input!$F547)&lt;1,COUNTIF($O$2:$O530,Input!$C547)&lt;1),Input!L547,0)</f>
        <v>0</v>
      </c>
      <c r="I531" s="177">
        <f>IF(OR(COUNTIF($B$2:$B530,Input!$F547)&lt;1,COUNTIF($O$2:$O530,Input!$C547)&lt;1),Input!M547,0)</f>
        <v>0</v>
      </c>
      <c r="J531" s="177">
        <f>IF(OR(COUNTIF($B$2:$B530,Input!$F547)&lt;1,COUNTIF($O$2:$O530,Input!$C547)&lt;1),Input!N547,0)</f>
        <v>0</v>
      </c>
      <c r="K531" s="177">
        <f>IF(OR(COUNTIF($B$2:$B530,Input!$F547)&lt;1,COUNTIF($O$2:$O530,Input!$C547)&lt;1),Input!O547,0)</f>
        <v>0</v>
      </c>
      <c r="L531" s="177">
        <f>IF(OR(COUNTIF($B$2:$B530,Input!$F547)&lt;1,COUNTIF($O$2:$O530,Input!$C547)&lt;1),Input!P547,0)</f>
        <v>0</v>
      </c>
      <c r="M531" s="129" t="str">
        <f t="shared" si="66"/>
        <v/>
      </c>
      <c r="N531" s="161">
        <f t="shared" si="72"/>
        <v>0</v>
      </c>
      <c r="O531" s="168">
        <f>Input!C547</f>
        <v>0</v>
      </c>
      <c r="P531" s="168"/>
      <c r="R531" s="131">
        <f t="shared" si="73"/>
        <v>0</v>
      </c>
      <c r="S531" s="133" t="str">
        <f t="shared" si="71"/>
        <v xml:space="preserve"> </v>
      </c>
      <c r="T531" s="133"/>
      <c r="U531" s="132" t="str">
        <f>_xlfn.IFNA(IF($D531=0,LOOKUP($F531,{0.1,0.2,0.3,0.4,0.5,0.6,0.7,0.8,0.9,1},{22,34,46,58,70,82,94,106,118,130}),""),"")</f>
        <v/>
      </c>
      <c r="V531" s="132" t="str">
        <f>_xlfn.IFNA(IF($D531=1,LOOKUP($F531,{0.1,0.2,0.3,0.4,0.5,0.6,0.7,0.8,0.9,1},{23,35,47,59,71,83,95,107,119,131}),""),"")</f>
        <v/>
      </c>
      <c r="W531" s="132" t="str">
        <f>_xlfn.IFNA(IF($D531=2,LOOKUP($F531,{0.1,0.2,0.3,0.4,0.5,0.6,0.7,0.8,0.9,1},{24,36,48,60,72,84,96,108,120,132}),""),"")</f>
        <v/>
      </c>
      <c r="X531" s="132" t="str">
        <f>_xlfn.IFNA(IF($D531=3,LOOKUP($F531,{0.1,0.2,0.3,0.4,0.5,0.6,0.7,0.8,0.9,1},{25,37,49,61,73,85,97,109,121,133}),""),"")</f>
        <v/>
      </c>
      <c r="Y531" s="132" t="str">
        <f>_xlfn.IFNA(IF($D531=4,LOOKUP($F531,{0.1,0.2,0.3,0.4,0.5,0.6,0.7,0.8,0.9,1},{26,38,50,62,74,86,98,110,122,134}),""),"")</f>
        <v/>
      </c>
      <c r="Z531" s="132" t="str">
        <f>_xlfn.IFNA(IF($D531=5,LOOKUP($F531,{0.1,0.2,0.3,0.4,0.5,0.6,0.7,0.8,0.9,1},{27,39,51,63,75,87,99,111,123,135}),""),"")</f>
        <v/>
      </c>
      <c r="AA531" s="132">
        <f t="shared" si="67"/>
        <v>0</v>
      </c>
      <c r="AB531" s="132" t="str">
        <f t="shared" si="68"/>
        <v>00</v>
      </c>
      <c r="AC531" s="82" t="e">
        <f>VLOOKUP(AB531,'AMI Ref'!T:U,2,FALSE)</f>
        <v>#N/A</v>
      </c>
      <c r="AD531" s="124"/>
      <c r="AE531" s="81" t="str">
        <f>_xlfn.IFNA(IF($D531=0,IF($J531="Not Paid by Tenant",0,INDEX('AMI Ref'!$K$5:$N$5,MATCH($J531,{"Oil","Gas","Electric - Other","ELECTRIC - HEAT PUMP"},0))),0),"")</f>
        <v/>
      </c>
      <c r="AF531" s="81">
        <f>_xlfn.IFNA(IF($D531=1,IF($J531="Not Paid by Tenant",0,INDEX('AMI Ref'!$K$6:$N$6,MATCH($J531,{"Oil","Gas","Electric - Other","ELECTRIC - HEAT PUMP"},0))),0),"")</f>
        <v>0</v>
      </c>
      <c r="AG531" s="81">
        <f>_xlfn.IFNA(IF($D531=2,IF($J531="Not Paid by Tenant",0,INDEX('AMI Ref'!$K$7:$N$7,MATCH($J531,{"Oil","Gas","Electric - Other","ELECTRIC - HEAT PUMP"},0))),0),"")</f>
        <v>0</v>
      </c>
      <c r="AH531" s="81">
        <f>_xlfn.IFNA(IF($D531=3,IF($J531="Not Paid by Tenant",0,INDEX('AMI Ref'!$K$8:$N$8,MATCH($J531,{"Oil","Gas","Electric - Other","ELECTRIC - HEAT PUMP"},0))),0),"")</f>
        <v>0</v>
      </c>
      <c r="AI531" s="81">
        <f>_xlfn.IFNA(IF($D531=4,IF($J531="Not Paid by Tenant",0,INDEX('AMI Ref'!$K$9:$N$9,MATCH($J531,{"Oil","Gas","Electric - Other","ELECTRIC - HEAT PUMP"},0))),0),"")</f>
        <v>0</v>
      </c>
      <c r="AJ531" s="81">
        <f>_xlfn.IFNA(IF($D531=5,IF($J531="Not Paid by Tenant",0,INDEX('AMI Ref'!$K$10:$N$10,MATCH($J531,{"Oil","Gas","Electric - Other","ELECTRIC - HEAT PUMP"},0))),0),"")</f>
        <v>0</v>
      </c>
      <c r="AK531" s="128"/>
      <c r="AL531" s="81" t="str">
        <f>_xlfn.IFNA(IF($D531=0,IF($K531="Not Paid by Tenant",0,INDEX('AMI Ref'!$O$5:$R$5,MATCH($K531,{"Oil","Gas","Electric - Other","Electric ccASHP - split"},0))),0),"")</f>
        <v/>
      </c>
      <c r="AM531" s="81">
        <f>_xlfn.IFNA(IF($D531=1,IF($K531="Not Paid by Tenant",0,INDEX('AMI Ref'!$O$6:$R$6,MATCH($K531,{"Oil","Gas","Electric - Other","Electric ccASHP - split"},0))),0),"")</f>
        <v>0</v>
      </c>
      <c r="AN531" s="81">
        <f>_xlfn.IFNA(IF($D531=2,IF($K531="Not Paid by Tenant",0,INDEX('AMI Ref'!$O$7:$R$7,MATCH($K531,{"Oil","Gas","Electric - Other","Electric ccASHP - split"},0))),0),"")</f>
        <v>0</v>
      </c>
      <c r="AO531" s="81">
        <f>_xlfn.IFNA(IF($D531=3,IF($K531="Not Paid by Tenant",0,INDEX('AMI Ref'!$O$8:$R$8,MATCH($K531,{"Oil","Gas","Electric - Other","Electric ccASHP - split"},0))),0),"")</f>
        <v>0</v>
      </c>
      <c r="AP531" s="81">
        <f>_xlfn.IFNA(IF($D531=4,IF($K531="Not Paid by Tenant",0,INDEX('AMI Ref'!$O$9:$R$9,MATCH($K531,{"Oil","Gas","Electric - Other","Electric ccASHP - split"},0))),0),"")</f>
        <v>0</v>
      </c>
      <c r="AQ531" s="81">
        <f>_xlfn.IFNA(IF($D531=5,IF($K531="Not Paid by Tenant",0,INDEX('AMI Ref'!$O$10:$R$10,MATCH($K531,{"Oil","Gas","Electric - Other","Electric ccASHP - split"},0))),0),"")</f>
        <v>0</v>
      </c>
      <c r="AR531" s="124">
        <f t="shared" si="69"/>
        <v>0</v>
      </c>
      <c r="AS531" s="123" t="e">
        <f t="shared" si="70"/>
        <v>#N/A</v>
      </c>
    </row>
    <row r="532" spans="1:45" ht="12.95" customHeight="1" x14ac:dyDescent="0.2">
      <c r="A532" s="130">
        <v>530</v>
      </c>
      <c r="B532" s="177">
        <f>IF(OR(COUNTIF($B$2:$B531,Input!$F548)&lt;1,COUNTIF($O$2:$O531,Input!$C548)&lt;1),Input!F548,0)</f>
        <v>0</v>
      </c>
      <c r="C532" s="177">
        <f>IF(OR(COUNTIF($B$2:$B531,Input!$F548)&lt;1,COUNTIF($O$2:$O531,Input!$C548)&lt;1),Input!G548,0)</f>
        <v>0</v>
      </c>
      <c r="D532" s="177">
        <f>IF(OR(COUNTIF($B$2:$B531,Input!$F548)&lt;1,COUNTIF($O$2:$O531,Input!$C548)&lt;1),Input!H548,0)</f>
        <v>0</v>
      </c>
      <c r="E532" s="177">
        <f>IF(OR(COUNTIF($B$2:$B531,Input!$F548)&lt;1,COUNTIF($O$2:$O531,Input!$C548)&lt;1),Input!I548,0)</f>
        <v>0</v>
      </c>
      <c r="F532" s="177">
        <f>IF(OR(COUNTIF($B$2:$B531,Input!$F548)&lt;1,COUNTIF($O$2:$O531,Input!$C548)&lt;1),Input!J548,0)</f>
        <v>0</v>
      </c>
      <c r="G532" s="177">
        <f>IF(OR(COUNTIF($B$2:$B531,Input!$F548)&lt;1,COUNTIF($O$2:$O531,Input!$C548)&lt;1),Input!K548,0)</f>
        <v>0</v>
      </c>
      <c r="H532" s="177">
        <f>IF(OR(COUNTIF($B$2:$B531,Input!$F548)&lt;1,COUNTIF($O$2:$O531,Input!$C548)&lt;1),Input!L548,0)</f>
        <v>0</v>
      </c>
      <c r="I532" s="177">
        <f>IF(OR(COUNTIF($B$2:$B531,Input!$F548)&lt;1,COUNTIF($O$2:$O531,Input!$C548)&lt;1),Input!M548,0)</f>
        <v>0</v>
      </c>
      <c r="J532" s="177">
        <f>IF(OR(COUNTIF($B$2:$B531,Input!$F548)&lt;1,COUNTIF($O$2:$O531,Input!$C548)&lt;1),Input!N548,0)</f>
        <v>0</v>
      </c>
      <c r="K532" s="177">
        <f>IF(OR(COUNTIF($B$2:$B531,Input!$F548)&lt;1,COUNTIF($O$2:$O531,Input!$C548)&lt;1),Input!O548,0)</f>
        <v>0</v>
      </c>
      <c r="L532" s="177">
        <f>IF(OR(COUNTIF($B$2:$B531,Input!$F548)&lt;1,COUNTIF($O$2:$O531,Input!$C548)&lt;1),Input!P548,0)</f>
        <v>0</v>
      </c>
      <c r="M532" s="129" t="str">
        <f t="shared" si="66"/>
        <v/>
      </c>
      <c r="N532" s="161">
        <f t="shared" si="72"/>
        <v>0</v>
      </c>
      <c r="O532" s="168">
        <f>Input!C548</f>
        <v>0</v>
      </c>
      <c r="P532" s="168"/>
      <c r="R532" s="131">
        <f t="shared" si="73"/>
        <v>0</v>
      </c>
      <c r="S532" s="133" t="str">
        <f t="shared" si="71"/>
        <v xml:space="preserve"> </v>
      </c>
      <c r="T532" s="133"/>
      <c r="U532" s="132" t="str">
        <f>_xlfn.IFNA(IF($D532=0,LOOKUP($F532,{0.1,0.2,0.3,0.4,0.5,0.6,0.7,0.8,0.9,1},{22,34,46,58,70,82,94,106,118,130}),""),"")</f>
        <v/>
      </c>
      <c r="V532" s="132" t="str">
        <f>_xlfn.IFNA(IF($D532=1,LOOKUP($F532,{0.1,0.2,0.3,0.4,0.5,0.6,0.7,0.8,0.9,1},{23,35,47,59,71,83,95,107,119,131}),""),"")</f>
        <v/>
      </c>
      <c r="W532" s="132" t="str">
        <f>_xlfn.IFNA(IF($D532=2,LOOKUP($F532,{0.1,0.2,0.3,0.4,0.5,0.6,0.7,0.8,0.9,1},{24,36,48,60,72,84,96,108,120,132}),""),"")</f>
        <v/>
      </c>
      <c r="X532" s="132" t="str">
        <f>_xlfn.IFNA(IF($D532=3,LOOKUP($F532,{0.1,0.2,0.3,0.4,0.5,0.6,0.7,0.8,0.9,1},{25,37,49,61,73,85,97,109,121,133}),""),"")</f>
        <v/>
      </c>
      <c r="Y532" s="132" t="str">
        <f>_xlfn.IFNA(IF($D532=4,LOOKUP($F532,{0.1,0.2,0.3,0.4,0.5,0.6,0.7,0.8,0.9,1},{26,38,50,62,74,86,98,110,122,134}),""),"")</f>
        <v/>
      </c>
      <c r="Z532" s="132" t="str">
        <f>_xlfn.IFNA(IF($D532=5,LOOKUP($F532,{0.1,0.2,0.3,0.4,0.5,0.6,0.7,0.8,0.9,1},{27,39,51,63,75,87,99,111,123,135}),""),"")</f>
        <v/>
      </c>
      <c r="AA532" s="132">
        <f t="shared" si="67"/>
        <v>0</v>
      </c>
      <c r="AB532" s="132" t="str">
        <f t="shared" si="68"/>
        <v>00</v>
      </c>
      <c r="AC532" s="82" t="e">
        <f>VLOOKUP(AB532,'AMI Ref'!T:U,2,FALSE)</f>
        <v>#N/A</v>
      </c>
      <c r="AD532" s="124"/>
      <c r="AE532" s="81" t="str">
        <f>_xlfn.IFNA(IF($D532=0,IF($J532="Not Paid by Tenant",0,INDEX('AMI Ref'!$K$5:$N$5,MATCH($J532,{"Oil","Gas","Electric - Other","ELECTRIC - HEAT PUMP"},0))),0),"")</f>
        <v/>
      </c>
      <c r="AF532" s="81">
        <f>_xlfn.IFNA(IF($D532=1,IF($J532="Not Paid by Tenant",0,INDEX('AMI Ref'!$K$6:$N$6,MATCH($J532,{"Oil","Gas","Electric - Other","ELECTRIC - HEAT PUMP"},0))),0),"")</f>
        <v>0</v>
      </c>
      <c r="AG532" s="81">
        <f>_xlfn.IFNA(IF($D532=2,IF($J532="Not Paid by Tenant",0,INDEX('AMI Ref'!$K$7:$N$7,MATCH($J532,{"Oil","Gas","Electric - Other","ELECTRIC - HEAT PUMP"},0))),0),"")</f>
        <v>0</v>
      </c>
      <c r="AH532" s="81">
        <f>_xlfn.IFNA(IF($D532=3,IF($J532="Not Paid by Tenant",0,INDEX('AMI Ref'!$K$8:$N$8,MATCH($J532,{"Oil","Gas","Electric - Other","ELECTRIC - HEAT PUMP"},0))),0),"")</f>
        <v>0</v>
      </c>
      <c r="AI532" s="81">
        <f>_xlfn.IFNA(IF($D532=4,IF($J532="Not Paid by Tenant",0,INDEX('AMI Ref'!$K$9:$N$9,MATCH($J532,{"Oil","Gas","Electric - Other","ELECTRIC - HEAT PUMP"},0))),0),"")</f>
        <v>0</v>
      </c>
      <c r="AJ532" s="81">
        <f>_xlfn.IFNA(IF($D532=5,IF($J532="Not Paid by Tenant",0,INDEX('AMI Ref'!$K$10:$N$10,MATCH($J532,{"Oil","Gas","Electric - Other","ELECTRIC - HEAT PUMP"},0))),0),"")</f>
        <v>0</v>
      </c>
      <c r="AK532" s="128"/>
      <c r="AL532" s="81" t="str">
        <f>_xlfn.IFNA(IF($D532=0,IF($K532="Not Paid by Tenant",0,INDEX('AMI Ref'!$O$5:$R$5,MATCH($K532,{"Oil","Gas","Electric - Other","Electric ccASHP - split"},0))),0),"")</f>
        <v/>
      </c>
      <c r="AM532" s="81">
        <f>_xlfn.IFNA(IF($D532=1,IF($K532="Not Paid by Tenant",0,INDEX('AMI Ref'!$O$6:$R$6,MATCH($K532,{"Oil","Gas","Electric - Other","Electric ccASHP - split"},0))),0),"")</f>
        <v>0</v>
      </c>
      <c r="AN532" s="81">
        <f>_xlfn.IFNA(IF($D532=2,IF($K532="Not Paid by Tenant",0,INDEX('AMI Ref'!$O$7:$R$7,MATCH($K532,{"Oil","Gas","Electric - Other","Electric ccASHP - split"},0))),0),"")</f>
        <v>0</v>
      </c>
      <c r="AO532" s="81">
        <f>_xlfn.IFNA(IF($D532=3,IF($K532="Not Paid by Tenant",0,INDEX('AMI Ref'!$O$8:$R$8,MATCH($K532,{"Oil","Gas","Electric - Other","Electric ccASHP - split"},0))),0),"")</f>
        <v>0</v>
      </c>
      <c r="AP532" s="81">
        <f>_xlfn.IFNA(IF($D532=4,IF($K532="Not Paid by Tenant",0,INDEX('AMI Ref'!$O$9:$R$9,MATCH($K532,{"Oil","Gas","Electric - Other","Electric ccASHP - split"},0))),0),"")</f>
        <v>0</v>
      </c>
      <c r="AQ532" s="81">
        <f>_xlfn.IFNA(IF($D532=5,IF($K532="Not Paid by Tenant",0,INDEX('AMI Ref'!$O$10:$R$10,MATCH($K532,{"Oil","Gas","Electric - Other","Electric ccASHP - split"},0))),0),"")</f>
        <v>0</v>
      </c>
      <c r="AR532" s="124">
        <f t="shared" si="69"/>
        <v>0</v>
      </c>
      <c r="AS532" s="123" t="e">
        <f t="shared" si="70"/>
        <v>#N/A</v>
      </c>
    </row>
    <row r="533" spans="1:45" ht="12.95" customHeight="1" x14ac:dyDescent="0.2">
      <c r="A533" s="130">
        <v>531</v>
      </c>
      <c r="B533" s="177">
        <f>IF(OR(COUNTIF($B$2:$B532,Input!$F549)&lt;1,COUNTIF($O$2:$O532,Input!$C549)&lt;1),Input!F549,0)</f>
        <v>0</v>
      </c>
      <c r="C533" s="177">
        <f>IF(OR(COUNTIF($B$2:$B532,Input!$F549)&lt;1,COUNTIF($O$2:$O532,Input!$C549)&lt;1),Input!G549,0)</f>
        <v>0</v>
      </c>
      <c r="D533" s="177">
        <f>IF(OR(COUNTIF($B$2:$B532,Input!$F549)&lt;1,COUNTIF($O$2:$O532,Input!$C549)&lt;1),Input!H549,0)</f>
        <v>0</v>
      </c>
      <c r="E533" s="177">
        <f>IF(OR(COUNTIF($B$2:$B532,Input!$F549)&lt;1,COUNTIF($O$2:$O532,Input!$C549)&lt;1),Input!I549,0)</f>
        <v>0</v>
      </c>
      <c r="F533" s="177">
        <f>IF(OR(COUNTIF($B$2:$B532,Input!$F549)&lt;1,COUNTIF($O$2:$O532,Input!$C549)&lt;1),Input!J549,0)</f>
        <v>0</v>
      </c>
      <c r="G533" s="177">
        <f>IF(OR(COUNTIF($B$2:$B532,Input!$F549)&lt;1,COUNTIF($O$2:$O532,Input!$C549)&lt;1),Input!K549,0)</f>
        <v>0</v>
      </c>
      <c r="H533" s="177">
        <f>IF(OR(COUNTIF($B$2:$B532,Input!$F549)&lt;1,COUNTIF($O$2:$O532,Input!$C549)&lt;1),Input!L549,0)</f>
        <v>0</v>
      </c>
      <c r="I533" s="177">
        <f>IF(OR(COUNTIF($B$2:$B532,Input!$F549)&lt;1,COUNTIF($O$2:$O532,Input!$C549)&lt;1),Input!M549,0)</f>
        <v>0</v>
      </c>
      <c r="J533" s="177">
        <f>IF(OR(COUNTIF($B$2:$B532,Input!$F549)&lt;1,COUNTIF($O$2:$O532,Input!$C549)&lt;1),Input!N549,0)</f>
        <v>0</v>
      </c>
      <c r="K533" s="177">
        <f>IF(OR(COUNTIF($B$2:$B532,Input!$F549)&lt;1,COUNTIF($O$2:$O532,Input!$C549)&lt;1),Input!O549,0)</f>
        <v>0</v>
      </c>
      <c r="L533" s="177">
        <f>IF(OR(COUNTIF($B$2:$B532,Input!$F549)&lt;1,COUNTIF($O$2:$O532,Input!$C549)&lt;1),Input!P549,0)</f>
        <v>0</v>
      </c>
      <c r="M533" s="129" t="str">
        <f t="shared" si="66"/>
        <v/>
      </c>
      <c r="N533" s="161">
        <f t="shared" si="72"/>
        <v>0</v>
      </c>
      <c r="O533" s="168">
        <f>Input!C549</f>
        <v>0</v>
      </c>
      <c r="P533" s="168"/>
      <c r="R533" s="131">
        <f t="shared" si="73"/>
        <v>0</v>
      </c>
      <c r="S533" s="133" t="str">
        <f t="shared" si="71"/>
        <v xml:space="preserve"> </v>
      </c>
      <c r="T533" s="133"/>
      <c r="U533" s="132" t="str">
        <f>_xlfn.IFNA(IF($D533=0,LOOKUP($F533,{0.1,0.2,0.3,0.4,0.5,0.6,0.7,0.8,0.9,1},{22,34,46,58,70,82,94,106,118,130}),""),"")</f>
        <v/>
      </c>
      <c r="V533" s="132" t="str">
        <f>_xlfn.IFNA(IF($D533=1,LOOKUP($F533,{0.1,0.2,0.3,0.4,0.5,0.6,0.7,0.8,0.9,1},{23,35,47,59,71,83,95,107,119,131}),""),"")</f>
        <v/>
      </c>
      <c r="W533" s="132" t="str">
        <f>_xlfn.IFNA(IF($D533=2,LOOKUP($F533,{0.1,0.2,0.3,0.4,0.5,0.6,0.7,0.8,0.9,1},{24,36,48,60,72,84,96,108,120,132}),""),"")</f>
        <v/>
      </c>
      <c r="X533" s="132" t="str">
        <f>_xlfn.IFNA(IF($D533=3,LOOKUP($F533,{0.1,0.2,0.3,0.4,0.5,0.6,0.7,0.8,0.9,1},{25,37,49,61,73,85,97,109,121,133}),""),"")</f>
        <v/>
      </c>
      <c r="Y533" s="132" t="str">
        <f>_xlfn.IFNA(IF($D533=4,LOOKUP($F533,{0.1,0.2,0.3,0.4,0.5,0.6,0.7,0.8,0.9,1},{26,38,50,62,74,86,98,110,122,134}),""),"")</f>
        <v/>
      </c>
      <c r="Z533" s="132" t="str">
        <f>_xlfn.IFNA(IF($D533=5,LOOKUP($F533,{0.1,0.2,0.3,0.4,0.5,0.6,0.7,0.8,0.9,1},{27,39,51,63,75,87,99,111,123,135}),""),"")</f>
        <v/>
      </c>
      <c r="AA533" s="132">
        <f t="shared" si="67"/>
        <v>0</v>
      </c>
      <c r="AB533" s="132" t="str">
        <f t="shared" si="68"/>
        <v>00</v>
      </c>
      <c r="AC533" s="82" t="e">
        <f>VLOOKUP(AB533,'AMI Ref'!T:U,2,FALSE)</f>
        <v>#N/A</v>
      </c>
      <c r="AD533" s="124"/>
      <c r="AE533" s="81" t="str">
        <f>_xlfn.IFNA(IF($D533=0,IF($J533="Not Paid by Tenant",0,INDEX('AMI Ref'!$K$5:$N$5,MATCH($J533,{"Oil","Gas","Electric - Other","ELECTRIC - HEAT PUMP"},0))),0),"")</f>
        <v/>
      </c>
      <c r="AF533" s="81">
        <f>_xlfn.IFNA(IF($D533=1,IF($J533="Not Paid by Tenant",0,INDEX('AMI Ref'!$K$6:$N$6,MATCH($J533,{"Oil","Gas","Electric - Other","ELECTRIC - HEAT PUMP"},0))),0),"")</f>
        <v>0</v>
      </c>
      <c r="AG533" s="81">
        <f>_xlfn.IFNA(IF($D533=2,IF($J533="Not Paid by Tenant",0,INDEX('AMI Ref'!$K$7:$N$7,MATCH($J533,{"Oil","Gas","Electric - Other","ELECTRIC - HEAT PUMP"},0))),0),"")</f>
        <v>0</v>
      </c>
      <c r="AH533" s="81">
        <f>_xlfn.IFNA(IF($D533=3,IF($J533="Not Paid by Tenant",0,INDEX('AMI Ref'!$K$8:$N$8,MATCH($J533,{"Oil","Gas","Electric - Other","ELECTRIC - HEAT PUMP"},0))),0),"")</f>
        <v>0</v>
      </c>
      <c r="AI533" s="81">
        <f>_xlfn.IFNA(IF($D533=4,IF($J533="Not Paid by Tenant",0,INDEX('AMI Ref'!$K$9:$N$9,MATCH($J533,{"Oil","Gas","Electric - Other","ELECTRIC - HEAT PUMP"},0))),0),"")</f>
        <v>0</v>
      </c>
      <c r="AJ533" s="81">
        <f>_xlfn.IFNA(IF($D533=5,IF($J533="Not Paid by Tenant",0,INDEX('AMI Ref'!$K$10:$N$10,MATCH($J533,{"Oil","Gas","Electric - Other","ELECTRIC - HEAT PUMP"},0))),0),"")</f>
        <v>0</v>
      </c>
      <c r="AK533" s="128"/>
      <c r="AL533" s="81" t="str">
        <f>_xlfn.IFNA(IF($D533=0,IF($K533="Not Paid by Tenant",0,INDEX('AMI Ref'!$O$5:$R$5,MATCH($K533,{"Oil","Gas","Electric - Other","Electric ccASHP - split"},0))),0),"")</f>
        <v/>
      </c>
      <c r="AM533" s="81">
        <f>_xlfn.IFNA(IF($D533=1,IF($K533="Not Paid by Tenant",0,INDEX('AMI Ref'!$O$6:$R$6,MATCH($K533,{"Oil","Gas","Electric - Other","Electric ccASHP - split"},0))),0),"")</f>
        <v>0</v>
      </c>
      <c r="AN533" s="81">
        <f>_xlfn.IFNA(IF($D533=2,IF($K533="Not Paid by Tenant",0,INDEX('AMI Ref'!$O$7:$R$7,MATCH($K533,{"Oil","Gas","Electric - Other","Electric ccASHP - split"},0))),0),"")</f>
        <v>0</v>
      </c>
      <c r="AO533" s="81">
        <f>_xlfn.IFNA(IF($D533=3,IF($K533="Not Paid by Tenant",0,INDEX('AMI Ref'!$O$8:$R$8,MATCH($K533,{"Oil","Gas","Electric - Other","Electric ccASHP - split"},0))),0),"")</f>
        <v>0</v>
      </c>
      <c r="AP533" s="81">
        <f>_xlfn.IFNA(IF($D533=4,IF($K533="Not Paid by Tenant",0,INDEX('AMI Ref'!$O$9:$R$9,MATCH($K533,{"Oil","Gas","Electric - Other","Electric ccASHP - split"},0))),0),"")</f>
        <v>0</v>
      </c>
      <c r="AQ533" s="81">
        <f>_xlfn.IFNA(IF($D533=5,IF($K533="Not Paid by Tenant",0,INDEX('AMI Ref'!$O$10:$R$10,MATCH($K533,{"Oil","Gas","Electric - Other","Electric ccASHP - split"},0))),0),"")</f>
        <v>0</v>
      </c>
      <c r="AR533" s="124">
        <f t="shared" si="69"/>
        <v>0</v>
      </c>
      <c r="AS533" s="123" t="e">
        <f t="shared" si="70"/>
        <v>#N/A</v>
      </c>
    </row>
    <row r="534" spans="1:45" ht="12.95" customHeight="1" x14ac:dyDescent="0.2">
      <c r="A534" s="130">
        <v>532</v>
      </c>
      <c r="B534" s="177">
        <f>IF(OR(COUNTIF($B$2:$B533,Input!$F550)&lt;1,COUNTIF($O$2:$O533,Input!$C550)&lt;1),Input!F550,0)</f>
        <v>0</v>
      </c>
      <c r="C534" s="177">
        <f>IF(OR(COUNTIF($B$2:$B533,Input!$F550)&lt;1,COUNTIF($O$2:$O533,Input!$C550)&lt;1),Input!G550,0)</f>
        <v>0</v>
      </c>
      <c r="D534" s="177">
        <f>IF(OR(COUNTIF($B$2:$B533,Input!$F550)&lt;1,COUNTIF($O$2:$O533,Input!$C550)&lt;1),Input!H550,0)</f>
        <v>0</v>
      </c>
      <c r="E534" s="177">
        <f>IF(OR(COUNTIF($B$2:$B533,Input!$F550)&lt;1,COUNTIF($O$2:$O533,Input!$C550)&lt;1),Input!I550,0)</f>
        <v>0</v>
      </c>
      <c r="F534" s="177">
        <f>IF(OR(COUNTIF($B$2:$B533,Input!$F550)&lt;1,COUNTIF($O$2:$O533,Input!$C550)&lt;1),Input!J550,0)</f>
        <v>0</v>
      </c>
      <c r="G534" s="177">
        <f>IF(OR(COUNTIF($B$2:$B533,Input!$F550)&lt;1,COUNTIF($O$2:$O533,Input!$C550)&lt;1),Input!K550,0)</f>
        <v>0</v>
      </c>
      <c r="H534" s="177">
        <f>IF(OR(COUNTIF($B$2:$B533,Input!$F550)&lt;1,COUNTIF($O$2:$O533,Input!$C550)&lt;1),Input!L550,0)</f>
        <v>0</v>
      </c>
      <c r="I534" s="177">
        <f>IF(OR(COUNTIF($B$2:$B533,Input!$F550)&lt;1,COUNTIF($O$2:$O533,Input!$C550)&lt;1),Input!M550,0)</f>
        <v>0</v>
      </c>
      <c r="J534" s="177">
        <f>IF(OR(COUNTIF($B$2:$B533,Input!$F550)&lt;1,COUNTIF($O$2:$O533,Input!$C550)&lt;1),Input!N550,0)</f>
        <v>0</v>
      </c>
      <c r="K534" s="177">
        <f>IF(OR(COUNTIF($B$2:$B533,Input!$F550)&lt;1,COUNTIF($O$2:$O533,Input!$C550)&lt;1),Input!O550,0)</f>
        <v>0</v>
      </c>
      <c r="L534" s="177">
        <f>IF(OR(COUNTIF($B$2:$B533,Input!$F550)&lt;1,COUNTIF($O$2:$O533,Input!$C550)&lt;1),Input!P550,0)</f>
        <v>0</v>
      </c>
      <c r="M534" s="129" t="str">
        <f t="shared" si="66"/>
        <v/>
      </c>
      <c r="N534" s="161">
        <f t="shared" si="72"/>
        <v>0</v>
      </c>
      <c r="O534" s="168">
        <f>Input!C550</f>
        <v>0</v>
      </c>
      <c r="P534" s="168"/>
      <c r="R534" s="131">
        <f t="shared" si="73"/>
        <v>0</v>
      </c>
      <c r="S534" s="133" t="str">
        <f t="shared" si="71"/>
        <v xml:space="preserve"> </v>
      </c>
      <c r="T534" s="133"/>
      <c r="U534" s="132" t="str">
        <f>_xlfn.IFNA(IF($D534=0,LOOKUP($F534,{0.1,0.2,0.3,0.4,0.5,0.6,0.7,0.8,0.9,1},{22,34,46,58,70,82,94,106,118,130}),""),"")</f>
        <v/>
      </c>
      <c r="V534" s="132" t="str">
        <f>_xlfn.IFNA(IF($D534=1,LOOKUP($F534,{0.1,0.2,0.3,0.4,0.5,0.6,0.7,0.8,0.9,1},{23,35,47,59,71,83,95,107,119,131}),""),"")</f>
        <v/>
      </c>
      <c r="W534" s="132" t="str">
        <f>_xlfn.IFNA(IF($D534=2,LOOKUP($F534,{0.1,0.2,0.3,0.4,0.5,0.6,0.7,0.8,0.9,1},{24,36,48,60,72,84,96,108,120,132}),""),"")</f>
        <v/>
      </c>
      <c r="X534" s="132" t="str">
        <f>_xlfn.IFNA(IF($D534=3,LOOKUP($F534,{0.1,0.2,0.3,0.4,0.5,0.6,0.7,0.8,0.9,1},{25,37,49,61,73,85,97,109,121,133}),""),"")</f>
        <v/>
      </c>
      <c r="Y534" s="132" t="str">
        <f>_xlfn.IFNA(IF($D534=4,LOOKUP($F534,{0.1,0.2,0.3,0.4,0.5,0.6,0.7,0.8,0.9,1},{26,38,50,62,74,86,98,110,122,134}),""),"")</f>
        <v/>
      </c>
      <c r="Z534" s="132" t="str">
        <f>_xlfn.IFNA(IF($D534=5,LOOKUP($F534,{0.1,0.2,0.3,0.4,0.5,0.6,0.7,0.8,0.9,1},{27,39,51,63,75,87,99,111,123,135}),""),"")</f>
        <v/>
      </c>
      <c r="AA534" s="132">
        <f t="shared" si="67"/>
        <v>0</v>
      </c>
      <c r="AB534" s="132" t="str">
        <f t="shared" si="68"/>
        <v>00</v>
      </c>
      <c r="AC534" s="82" t="e">
        <f>VLOOKUP(AB534,'AMI Ref'!T:U,2,FALSE)</f>
        <v>#N/A</v>
      </c>
      <c r="AD534" s="124"/>
      <c r="AE534" s="81" t="str">
        <f>_xlfn.IFNA(IF($D534=0,IF($J534="Not Paid by Tenant",0,INDEX('AMI Ref'!$K$5:$N$5,MATCH($J534,{"Oil","Gas","Electric - Other","ELECTRIC - HEAT PUMP"},0))),0),"")</f>
        <v/>
      </c>
      <c r="AF534" s="81">
        <f>_xlfn.IFNA(IF($D534=1,IF($J534="Not Paid by Tenant",0,INDEX('AMI Ref'!$K$6:$N$6,MATCH($J534,{"Oil","Gas","Electric - Other","ELECTRIC - HEAT PUMP"},0))),0),"")</f>
        <v>0</v>
      </c>
      <c r="AG534" s="81">
        <f>_xlfn.IFNA(IF($D534=2,IF($J534="Not Paid by Tenant",0,INDEX('AMI Ref'!$K$7:$N$7,MATCH($J534,{"Oil","Gas","Electric - Other","ELECTRIC - HEAT PUMP"},0))),0),"")</f>
        <v>0</v>
      </c>
      <c r="AH534" s="81">
        <f>_xlfn.IFNA(IF($D534=3,IF($J534="Not Paid by Tenant",0,INDEX('AMI Ref'!$K$8:$N$8,MATCH($J534,{"Oil","Gas","Electric - Other","ELECTRIC - HEAT PUMP"},0))),0),"")</f>
        <v>0</v>
      </c>
      <c r="AI534" s="81">
        <f>_xlfn.IFNA(IF($D534=4,IF($J534="Not Paid by Tenant",0,INDEX('AMI Ref'!$K$9:$N$9,MATCH($J534,{"Oil","Gas","Electric - Other","ELECTRIC - HEAT PUMP"},0))),0),"")</f>
        <v>0</v>
      </c>
      <c r="AJ534" s="81">
        <f>_xlfn.IFNA(IF($D534=5,IF($J534="Not Paid by Tenant",0,INDEX('AMI Ref'!$K$10:$N$10,MATCH($J534,{"Oil","Gas","Electric - Other","ELECTRIC - HEAT PUMP"},0))),0),"")</f>
        <v>0</v>
      </c>
      <c r="AK534" s="128"/>
      <c r="AL534" s="81" t="str">
        <f>_xlfn.IFNA(IF($D534=0,IF($K534="Not Paid by Tenant",0,INDEX('AMI Ref'!$O$5:$R$5,MATCH($K534,{"Oil","Gas","Electric - Other","Electric ccASHP - split"},0))),0),"")</f>
        <v/>
      </c>
      <c r="AM534" s="81">
        <f>_xlfn.IFNA(IF($D534=1,IF($K534="Not Paid by Tenant",0,INDEX('AMI Ref'!$O$6:$R$6,MATCH($K534,{"Oil","Gas","Electric - Other","Electric ccASHP - split"},0))),0),"")</f>
        <v>0</v>
      </c>
      <c r="AN534" s="81">
        <f>_xlfn.IFNA(IF($D534=2,IF($K534="Not Paid by Tenant",0,INDEX('AMI Ref'!$O$7:$R$7,MATCH($K534,{"Oil","Gas","Electric - Other","Electric ccASHP - split"},0))),0),"")</f>
        <v>0</v>
      </c>
      <c r="AO534" s="81">
        <f>_xlfn.IFNA(IF($D534=3,IF($K534="Not Paid by Tenant",0,INDEX('AMI Ref'!$O$8:$R$8,MATCH($K534,{"Oil","Gas","Electric - Other","Electric ccASHP - split"},0))),0),"")</f>
        <v>0</v>
      </c>
      <c r="AP534" s="81">
        <f>_xlfn.IFNA(IF($D534=4,IF($K534="Not Paid by Tenant",0,INDEX('AMI Ref'!$O$9:$R$9,MATCH($K534,{"Oil","Gas","Electric - Other","Electric ccASHP - split"},0))),0),"")</f>
        <v>0</v>
      </c>
      <c r="AQ534" s="81">
        <f>_xlfn.IFNA(IF($D534=5,IF($K534="Not Paid by Tenant",0,INDEX('AMI Ref'!$O$10:$R$10,MATCH($K534,{"Oil","Gas","Electric - Other","Electric ccASHP - split"},0))),0),"")</f>
        <v>0</v>
      </c>
      <c r="AR534" s="124">
        <f t="shared" si="69"/>
        <v>0</v>
      </c>
      <c r="AS534" s="123" t="e">
        <f t="shared" si="70"/>
        <v>#N/A</v>
      </c>
    </row>
    <row r="535" spans="1:45" ht="12.95" customHeight="1" x14ac:dyDescent="0.2">
      <c r="A535" s="130">
        <v>533</v>
      </c>
      <c r="B535" s="177">
        <f>IF(OR(COUNTIF($B$2:$B534,Input!$F551)&lt;1,COUNTIF($O$2:$O534,Input!$C551)&lt;1),Input!F551,0)</f>
        <v>0</v>
      </c>
      <c r="C535" s="177">
        <f>IF(OR(COUNTIF($B$2:$B534,Input!$F551)&lt;1,COUNTIF($O$2:$O534,Input!$C551)&lt;1),Input!G551,0)</f>
        <v>0</v>
      </c>
      <c r="D535" s="177">
        <f>IF(OR(COUNTIF($B$2:$B534,Input!$F551)&lt;1,COUNTIF($O$2:$O534,Input!$C551)&lt;1),Input!H551,0)</f>
        <v>0</v>
      </c>
      <c r="E535" s="177">
        <f>IF(OR(COUNTIF($B$2:$B534,Input!$F551)&lt;1,COUNTIF($O$2:$O534,Input!$C551)&lt;1),Input!I551,0)</f>
        <v>0</v>
      </c>
      <c r="F535" s="177">
        <f>IF(OR(COUNTIF($B$2:$B534,Input!$F551)&lt;1,COUNTIF($O$2:$O534,Input!$C551)&lt;1),Input!J551,0)</f>
        <v>0</v>
      </c>
      <c r="G535" s="177">
        <f>IF(OR(COUNTIF($B$2:$B534,Input!$F551)&lt;1,COUNTIF($O$2:$O534,Input!$C551)&lt;1),Input!K551,0)</f>
        <v>0</v>
      </c>
      <c r="H535" s="177">
        <f>IF(OR(COUNTIF($B$2:$B534,Input!$F551)&lt;1,COUNTIF($O$2:$O534,Input!$C551)&lt;1),Input!L551,0)</f>
        <v>0</v>
      </c>
      <c r="I535" s="177">
        <f>IF(OR(COUNTIF($B$2:$B534,Input!$F551)&lt;1,COUNTIF($O$2:$O534,Input!$C551)&lt;1),Input!M551,0)</f>
        <v>0</v>
      </c>
      <c r="J535" s="177">
        <f>IF(OR(COUNTIF($B$2:$B534,Input!$F551)&lt;1,COUNTIF($O$2:$O534,Input!$C551)&lt;1),Input!N551,0)</f>
        <v>0</v>
      </c>
      <c r="K535" s="177">
        <f>IF(OR(COUNTIF($B$2:$B534,Input!$F551)&lt;1,COUNTIF($O$2:$O534,Input!$C551)&lt;1),Input!O551,0)</f>
        <v>0</v>
      </c>
      <c r="L535" s="177">
        <f>IF(OR(COUNTIF($B$2:$B534,Input!$F551)&lt;1,COUNTIF($O$2:$O534,Input!$C551)&lt;1),Input!P551,0)</f>
        <v>0</v>
      </c>
      <c r="M535" s="129" t="str">
        <f t="shared" si="66"/>
        <v/>
      </c>
      <c r="N535" s="161">
        <f t="shared" si="72"/>
        <v>0</v>
      </c>
      <c r="O535" s="168">
        <f>Input!C551</f>
        <v>0</v>
      </c>
      <c r="P535" s="168"/>
      <c r="R535" s="131">
        <f t="shared" si="73"/>
        <v>0</v>
      </c>
      <c r="S535" s="133" t="str">
        <f t="shared" si="71"/>
        <v xml:space="preserve"> </v>
      </c>
      <c r="T535" s="133"/>
      <c r="U535" s="132" t="str">
        <f>_xlfn.IFNA(IF($D535=0,LOOKUP($F535,{0.1,0.2,0.3,0.4,0.5,0.6,0.7,0.8,0.9,1},{22,34,46,58,70,82,94,106,118,130}),""),"")</f>
        <v/>
      </c>
      <c r="V535" s="132" t="str">
        <f>_xlfn.IFNA(IF($D535=1,LOOKUP($F535,{0.1,0.2,0.3,0.4,0.5,0.6,0.7,0.8,0.9,1},{23,35,47,59,71,83,95,107,119,131}),""),"")</f>
        <v/>
      </c>
      <c r="W535" s="132" t="str">
        <f>_xlfn.IFNA(IF($D535=2,LOOKUP($F535,{0.1,0.2,0.3,0.4,0.5,0.6,0.7,0.8,0.9,1},{24,36,48,60,72,84,96,108,120,132}),""),"")</f>
        <v/>
      </c>
      <c r="X535" s="132" t="str">
        <f>_xlfn.IFNA(IF($D535=3,LOOKUP($F535,{0.1,0.2,0.3,0.4,0.5,0.6,0.7,0.8,0.9,1},{25,37,49,61,73,85,97,109,121,133}),""),"")</f>
        <v/>
      </c>
      <c r="Y535" s="132" t="str">
        <f>_xlfn.IFNA(IF($D535=4,LOOKUP($F535,{0.1,0.2,0.3,0.4,0.5,0.6,0.7,0.8,0.9,1},{26,38,50,62,74,86,98,110,122,134}),""),"")</f>
        <v/>
      </c>
      <c r="Z535" s="132" t="str">
        <f>_xlfn.IFNA(IF($D535=5,LOOKUP($F535,{0.1,0.2,0.3,0.4,0.5,0.6,0.7,0.8,0.9,1},{27,39,51,63,75,87,99,111,123,135}),""),"")</f>
        <v/>
      </c>
      <c r="AA535" s="132">
        <f t="shared" si="67"/>
        <v>0</v>
      </c>
      <c r="AB535" s="132" t="str">
        <f t="shared" si="68"/>
        <v>00</v>
      </c>
      <c r="AC535" s="82" t="e">
        <f>VLOOKUP(AB535,'AMI Ref'!T:U,2,FALSE)</f>
        <v>#N/A</v>
      </c>
      <c r="AD535" s="124"/>
      <c r="AE535" s="81" t="str">
        <f>_xlfn.IFNA(IF($D535=0,IF($J535="Not Paid by Tenant",0,INDEX('AMI Ref'!$K$5:$N$5,MATCH($J535,{"Oil","Gas","Electric - Other","ELECTRIC - HEAT PUMP"},0))),0),"")</f>
        <v/>
      </c>
      <c r="AF535" s="81">
        <f>_xlfn.IFNA(IF($D535=1,IF($J535="Not Paid by Tenant",0,INDEX('AMI Ref'!$K$6:$N$6,MATCH($J535,{"Oil","Gas","Electric - Other","ELECTRIC - HEAT PUMP"},0))),0),"")</f>
        <v>0</v>
      </c>
      <c r="AG535" s="81">
        <f>_xlfn.IFNA(IF($D535=2,IF($J535="Not Paid by Tenant",0,INDEX('AMI Ref'!$K$7:$N$7,MATCH($J535,{"Oil","Gas","Electric - Other","ELECTRIC - HEAT PUMP"},0))),0),"")</f>
        <v>0</v>
      </c>
      <c r="AH535" s="81">
        <f>_xlfn.IFNA(IF($D535=3,IF($J535="Not Paid by Tenant",0,INDEX('AMI Ref'!$K$8:$N$8,MATCH($J535,{"Oil","Gas","Electric - Other","ELECTRIC - HEAT PUMP"},0))),0),"")</f>
        <v>0</v>
      </c>
      <c r="AI535" s="81">
        <f>_xlfn.IFNA(IF($D535=4,IF($J535="Not Paid by Tenant",0,INDEX('AMI Ref'!$K$9:$N$9,MATCH($J535,{"Oil","Gas","Electric - Other","ELECTRIC - HEAT PUMP"},0))),0),"")</f>
        <v>0</v>
      </c>
      <c r="AJ535" s="81">
        <f>_xlfn.IFNA(IF($D535=5,IF($J535="Not Paid by Tenant",0,INDEX('AMI Ref'!$K$10:$N$10,MATCH($J535,{"Oil","Gas","Electric - Other","ELECTRIC - HEAT PUMP"},0))),0),"")</f>
        <v>0</v>
      </c>
      <c r="AK535" s="128"/>
      <c r="AL535" s="81" t="str">
        <f>_xlfn.IFNA(IF($D535=0,IF($K535="Not Paid by Tenant",0,INDEX('AMI Ref'!$O$5:$R$5,MATCH($K535,{"Oil","Gas","Electric - Other","Electric ccASHP - split"},0))),0),"")</f>
        <v/>
      </c>
      <c r="AM535" s="81">
        <f>_xlfn.IFNA(IF($D535=1,IF($K535="Not Paid by Tenant",0,INDEX('AMI Ref'!$O$6:$R$6,MATCH($K535,{"Oil","Gas","Electric - Other","Electric ccASHP - split"},0))),0),"")</f>
        <v>0</v>
      </c>
      <c r="AN535" s="81">
        <f>_xlfn.IFNA(IF($D535=2,IF($K535="Not Paid by Tenant",0,INDEX('AMI Ref'!$O$7:$R$7,MATCH($K535,{"Oil","Gas","Electric - Other","Electric ccASHP - split"},0))),0),"")</f>
        <v>0</v>
      </c>
      <c r="AO535" s="81">
        <f>_xlfn.IFNA(IF($D535=3,IF($K535="Not Paid by Tenant",0,INDEX('AMI Ref'!$O$8:$R$8,MATCH($K535,{"Oil","Gas","Electric - Other","Electric ccASHP - split"},0))),0),"")</f>
        <v>0</v>
      </c>
      <c r="AP535" s="81">
        <f>_xlfn.IFNA(IF($D535=4,IF($K535="Not Paid by Tenant",0,INDEX('AMI Ref'!$O$9:$R$9,MATCH($K535,{"Oil","Gas","Electric - Other","Electric ccASHP - split"},0))),0),"")</f>
        <v>0</v>
      </c>
      <c r="AQ535" s="81">
        <f>_xlfn.IFNA(IF($D535=5,IF($K535="Not Paid by Tenant",0,INDEX('AMI Ref'!$O$10:$R$10,MATCH($K535,{"Oil","Gas","Electric - Other","Electric ccASHP - split"},0))),0),"")</f>
        <v>0</v>
      </c>
      <c r="AR535" s="124">
        <f t="shared" si="69"/>
        <v>0</v>
      </c>
      <c r="AS535" s="123" t="e">
        <f t="shared" si="70"/>
        <v>#N/A</v>
      </c>
    </row>
    <row r="536" spans="1:45" ht="12.95" customHeight="1" x14ac:dyDescent="0.2">
      <c r="A536" s="130">
        <v>534</v>
      </c>
      <c r="B536" s="177">
        <f>IF(OR(COUNTIF($B$2:$B535,Input!$F552)&lt;1,COUNTIF($O$2:$O535,Input!$C552)&lt;1),Input!F552,0)</f>
        <v>0</v>
      </c>
      <c r="C536" s="177">
        <f>IF(OR(COUNTIF($B$2:$B535,Input!$F552)&lt;1,COUNTIF($O$2:$O535,Input!$C552)&lt;1),Input!G552,0)</f>
        <v>0</v>
      </c>
      <c r="D536" s="177">
        <f>IF(OR(COUNTIF($B$2:$B535,Input!$F552)&lt;1,COUNTIF($O$2:$O535,Input!$C552)&lt;1),Input!H552,0)</f>
        <v>0</v>
      </c>
      <c r="E536" s="177">
        <f>IF(OR(COUNTIF($B$2:$B535,Input!$F552)&lt;1,COUNTIF($O$2:$O535,Input!$C552)&lt;1),Input!I552,0)</f>
        <v>0</v>
      </c>
      <c r="F536" s="177">
        <f>IF(OR(COUNTIF($B$2:$B535,Input!$F552)&lt;1,COUNTIF($O$2:$O535,Input!$C552)&lt;1),Input!J552,0)</f>
        <v>0</v>
      </c>
      <c r="G536" s="177">
        <f>IF(OR(COUNTIF($B$2:$B535,Input!$F552)&lt;1,COUNTIF($O$2:$O535,Input!$C552)&lt;1),Input!K552,0)</f>
        <v>0</v>
      </c>
      <c r="H536" s="177">
        <f>IF(OR(COUNTIF($B$2:$B535,Input!$F552)&lt;1,COUNTIF($O$2:$O535,Input!$C552)&lt;1),Input!L552,0)</f>
        <v>0</v>
      </c>
      <c r="I536" s="177">
        <f>IF(OR(COUNTIF($B$2:$B535,Input!$F552)&lt;1,COUNTIF($O$2:$O535,Input!$C552)&lt;1),Input!M552,0)</f>
        <v>0</v>
      </c>
      <c r="J536" s="177">
        <f>IF(OR(COUNTIF($B$2:$B535,Input!$F552)&lt;1,COUNTIF($O$2:$O535,Input!$C552)&lt;1),Input!N552,0)</f>
        <v>0</v>
      </c>
      <c r="K536" s="177">
        <f>IF(OR(COUNTIF($B$2:$B535,Input!$F552)&lt;1,COUNTIF($O$2:$O535,Input!$C552)&lt;1),Input!O552,0)</f>
        <v>0</v>
      </c>
      <c r="L536" s="177">
        <f>IF(OR(COUNTIF($B$2:$B535,Input!$F552)&lt;1,COUNTIF($O$2:$O535,Input!$C552)&lt;1),Input!P552,0)</f>
        <v>0</v>
      </c>
      <c r="M536" s="129" t="str">
        <f t="shared" si="66"/>
        <v/>
      </c>
      <c r="N536" s="161">
        <f t="shared" si="72"/>
        <v>0</v>
      </c>
      <c r="O536" s="168">
        <f>Input!C552</f>
        <v>0</v>
      </c>
      <c r="P536" s="168"/>
      <c r="R536" s="131">
        <f t="shared" si="73"/>
        <v>0</v>
      </c>
      <c r="S536" s="133" t="str">
        <f t="shared" si="71"/>
        <v xml:space="preserve"> </v>
      </c>
      <c r="T536" s="133"/>
      <c r="U536" s="132" t="str">
        <f>_xlfn.IFNA(IF($D536=0,LOOKUP($F536,{0.1,0.2,0.3,0.4,0.5,0.6,0.7,0.8,0.9,1},{22,34,46,58,70,82,94,106,118,130}),""),"")</f>
        <v/>
      </c>
      <c r="V536" s="132" t="str">
        <f>_xlfn.IFNA(IF($D536=1,LOOKUP($F536,{0.1,0.2,0.3,0.4,0.5,0.6,0.7,0.8,0.9,1},{23,35,47,59,71,83,95,107,119,131}),""),"")</f>
        <v/>
      </c>
      <c r="W536" s="132" t="str">
        <f>_xlfn.IFNA(IF($D536=2,LOOKUP($F536,{0.1,0.2,0.3,0.4,0.5,0.6,0.7,0.8,0.9,1},{24,36,48,60,72,84,96,108,120,132}),""),"")</f>
        <v/>
      </c>
      <c r="X536" s="132" t="str">
        <f>_xlfn.IFNA(IF($D536=3,LOOKUP($F536,{0.1,0.2,0.3,0.4,0.5,0.6,0.7,0.8,0.9,1},{25,37,49,61,73,85,97,109,121,133}),""),"")</f>
        <v/>
      </c>
      <c r="Y536" s="132" t="str">
        <f>_xlfn.IFNA(IF($D536=4,LOOKUP($F536,{0.1,0.2,0.3,0.4,0.5,0.6,0.7,0.8,0.9,1},{26,38,50,62,74,86,98,110,122,134}),""),"")</f>
        <v/>
      </c>
      <c r="Z536" s="132" t="str">
        <f>_xlfn.IFNA(IF($D536=5,LOOKUP($F536,{0.1,0.2,0.3,0.4,0.5,0.6,0.7,0.8,0.9,1},{27,39,51,63,75,87,99,111,123,135}),""),"")</f>
        <v/>
      </c>
      <c r="AA536" s="132">
        <f t="shared" si="67"/>
        <v>0</v>
      </c>
      <c r="AB536" s="132" t="str">
        <f t="shared" si="68"/>
        <v>00</v>
      </c>
      <c r="AC536" s="82" t="e">
        <f>VLOOKUP(AB536,'AMI Ref'!T:U,2,FALSE)</f>
        <v>#N/A</v>
      </c>
      <c r="AD536" s="124"/>
      <c r="AE536" s="81" t="str">
        <f>_xlfn.IFNA(IF($D536=0,IF($J536="Not Paid by Tenant",0,INDEX('AMI Ref'!$K$5:$N$5,MATCH($J536,{"Oil","Gas","Electric - Other","ELECTRIC - HEAT PUMP"},0))),0),"")</f>
        <v/>
      </c>
      <c r="AF536" s="81">
        <f>_xlfn.IFNA(IF($D536=1,IF($J536="Not Paid by Tenant",0,INDEX('AMI Ref'!$K$6:$N$6,MATCH($J536,{"Oil","Gas","Electric - Other","ELECTRIC - HEAT PUMP"},0))),0),"")</f>
        <v>0</v>
      </c>
      <c r="AG536" s="81">
        <f>_xlfn.IFNA(IF($D536=2,IF($J536="Not Paid by Tenant",0,INDEX('AMI Ref'!$K$7:$N$7,MATCH($J536,{"Oil","Gas","Electric - Other","ELECTRIC - HEAT PUMP"},0))),0),"")</f>
        <v>0</v>
      </c>
      <c r="AH536" s="81">
        <f>_xlfn.IFNA(IF($D536=3,IF($J536="Not Paid by Tenant",0,INDEX('AMI Ref'!$K$8:$N$8,MATCH($J536,{"Oil","Gas","Electric - Other","ELECTRIC - HEAT PUMP"},0))),0),"")</f>
        <v>0</v>
      </c>
      <c r="AI536" s="81">
        <f>_xlfn.IFNA(IF($D536=4,IF($J536="Not Paid by Tenant",0,INDEX('AMI Ref'!$K$9:$N$9,MATCH($J536,{"Oil","Gas","Electric - Other","ELECTRIC - HEAT PUMP"},0))),0),"")</f>
        <v>0</v>
      </c>
      <c r="AJ536" s="81">
        <f>_xlfn.IFNA(IF($D536=5,IF($J536="Not Paid by Tenant",0,INDEX('AMI Ref'!$K$10:$N$10,MATCH($J536,{"Oil","Gas","Electric - Other","ELECTRIC - HEAT PUMP"},0))),0),"")</f>
        <v>0</v>
      </c>
      <c r="AK536" s="128"/>
      <c r="AL536" s="81" t="str">
        <f>_xlfn.IFNA(IF($D536=0,IF($K536="Not Paid by Tenant",0,INDEX('AMI Ref'!$O$5:$R$5,MATCH($K536,{"Oil","Gas","Electric - Other","Electric ccASHP - split"},0))),0),"")</f>
        <v/>
      </c>
      <c r="AM536" s="81">
        <f>_xlfn.IFNA(IF($D536=1,IF($K536="Not Paid by Tenant",0,INDEX('AMI Ref'!$O$6:$R$6,MATCH($K536,{"Oil","Gas","Electric - Other","Electric ccASHP - split"},0))),0),"")</f>
        <v>0</v>
      </c>
      <c r="AN536" s="81">
        <f>_xlfn.IFNA(IF($D536=2,IF($K536="Not Paid by Tenant",0,INDEX('AMI Ref'!$O$7:$R$7,MATCH($K536,{"Oil","Gas","Electric - Other","Electric ccASHP - split"},0))),0),"")</f>
        <v>0</v>
      </c>
      <c r="AO536" s="81">
        <f>_xlfn.IFNA(IF($D536=3,IF($K536="Not Paid by Tenant",0,INDEX('AMI Ref'!$O$8:$R$8,MATCH($K536,{"Oil","Gas","Electric - Other","Electric ccASHP - split"},0))),0),"")</f>
        <v>0</v>
      </c>
      <c r="AP536" s="81">
        <f>_xlfn.IFNA(IF($D536=4,IF($K536="Not Paid by Tenant",0,INDEX('AMI Ref'!$O$9:$R$9,MATCH($K536,{"Oil","Gas","Electric - Other","Electric ccASHP - split"},0))),0),"")</f>
        <v>0</v>
      </c>
      <c r="AQ536" s="81">
        <f>_xlfn.IFNA(IF($D536=5,IF($K536="Not Paid by Tenant",0,INDEX('AMI Ref'!$O$10:$R$10,MATCH($K536,{"Oil","Gas","Electric - Other","Electric ccASHP - split"},0))),0),"")</f>
        <v>0</v>
      </c>
      <c r="AR536" s="124">
        <f t="shared" si="69"/>
        <v>0</v>
      </c>
      <c r="AS536" s="123" t="e">
        <f t="shared" si="70"/>
        <v>#N/A</v>
      </c>
    </row>
    <row r="537" spans="1:45" ht="12.95" customHeight="1" x14ac:dyDescent="0.2">
      <c r="A537" s="130">
        <v>535</v>
      </c>
      <c r="B537" s="177">
        <f>IF(OR(COUNTIF($B$2:$B536,Input!$F553)&lt;1,COUNTIF($O$2:$O536,Input!$C553)&lt;1),Input!F553,0)</f>
        <v>0</v>
      </c>
      <c r="C537" s="177">
        <f>IF(OR(COUNTIF($B$2:$B536,Input!$F553)&lt;1,COUNTIF($O$2:$O536,Input!$C553)&lt;1),Input!G553,0)</f>
        <v>0</v>
      </c>
      <c r="D537" s="177">
        <f>IF(OR(COUNTIF($B$2:$B536,Input!$F553)&lt;1,COUNTIF($O$2:$O536,Input!$C553)&lt;1),Input!H553,0)</f>
        <v>0</v>
      </c>
      <c r="E537" s="177">
        <f>IF(OR(COUNTIF($B$2:$B536,Input!$F553)&lt;1,COUNTIF($O$2:$O536,Input!$C553)&lt;1),Input!I553,0)</f>
        <v>0</v>
      </c>
      <c r="F537" s="177">
        <f>IF(OR(COUNTIF($B$2:$B536,Input!$F553)&lt;1,COUNTIF($O$2:$O536,Input!$C553)&lt;1),Input!J553,0)</f>
        <v>0</v>
      </c>
      <c r="G537" s="177">
        <f>IF(OR(COUNTIF($B$2:$B536,Input!$F553)&lt;1,COUNTIF($O$2:$O536,Input!$C553)&lt;1),Input!K553,0)</f>
        <v>0</v>
      </c>
      <c r="H537" s="177">
        <f>IF(OR(COUNTIF($B$2:$B536,Input!$F553)&lt;1,COUNTIF($O$2:$O536,Input!$C553)&lt;1),Input!L553,0)</f>
        <v>0</v>
      </c>
      <c r="I537" s="177">
        <f>IF(OR(COUNTIF($B$2:$B536,Input!$F553)&lt;1,COUNTIF($O$2:$O536,Input!$C553)&lt;1),Input!M553,0)</f>
        <v>0</v>
      </c>
      <c r="J537" s="177">
        <f>IF(OR(COUNTIF($B$2:$B536,Input!$F553)&lt;1,COUNTIF($O$2:$O536,Input!$C553)&lt;1),Input!N553,0)</f>
        <v>0</v>
      </c>
      <c r="K537" s="177">
        <f>IF(OR(COUNTIF($B$2:$B536,Input!$F553)&lt;1,COUNTIF($O$2:$O536,Input!$C553)&lt;1),Input!O553,0)</f>
        <v>0</v>
      </c>
      <c r="L537" s="177">
        <f>IF(OR(COUNTIF($B$2:$B536,Input!$F553)&lt;1,COUNTIF($O$2:$O536,Input!$C553)&lt;1),Input!P553,0)</f>
        <v>0</v>
      </c>
      <c r="M537" s="129" t="str">
        <f t="shared" si="66"/>
        <v/>
      </c>
      <c r="N537" s="161">
        <f t="shared" si="72"/>
        <v>0</v>
      </c>
      <c r="O537" s="168">
        <f>Input!C553</f>
        <v>0</v>
      </c>
      <c r="P537" s="168"/>
      <c r="R537" s="131">
        <f t="shared" si="73"/>
        <v>0</v>
      </c>
      <c r="S537" s="133" t="str">
        <f t="shared" si="71"/>
        <v xml:space="preserve"> </v>
      </c>
      <c r="T537" s="133"/>
      <c r="U537" s="132" t="str">
        <f>_xlfn.IFNA(IF($D537=0,LOOKUP($F537,{0.1,0.2,0.3,0.4,0.5,0.6,0.7,0.8,0.9,1},{22,34,46,58,70,82,94,106,118,130}),""),"")</f>
        <v/>
      </c>
      <c r="V537" s="132" t="str">
        <f>_xlfn.IFNA(IF($D537=1,LOOKUP($F537,{0.1,0.2,0.3,0.4,0.5,0.6,0.7,0.8,0.9,1},{23,35,47,59,71,83,95,107,119,131}),""),"")</f>
        <v/>
      </c>
      <c r="W537" s="132" t="str">
        <f>_xlfn.IFNA(IF($D537=2,LOOKUP($F537,{0.1,0.2,0.3,0.4,0.5,0.6,0.7,0.8,0.9,1},{24,36,48,60,72,84,96,108,120,132}),""),"")</f>
        <v/>
      </c>
      <c r="X537" s="132" t="str">
        <f>_xlfn.IFNA(IF($D537=3,LOOKUP($F537,{0.1,0.2,0.3,0.4,0.5,0.6,0.7,0.8,0.9,1},{25,37,49,61,73,85,97,109,121,133}),""),"")</f>
        <v/>
      </c>
      <c r="Y537" s="132" t="str">
        <f>_xlfn.IFNA(IF($D537=4,LOOKUP($F537,{0.1,0.2,0.3,0.4,0.5,0.6,0.7,0.8,0.9,1},{26,38,50,62,74,86,98,110,122,134}),""),"")</f>
        <v/>
      </c>
      <c r="Z537" s="132" t="str">
        <f>_xlfn.IFNA(IF($D537=5,LOOKUP($F537,{0.1,0.2,0.3,0.4,0.5,0.6,0.7,0.8,0.9,1},{27,39,51,63,75,87,99,111,123,135}),""),"")</f>
        <v/>
      </c>
      <c r="AA537" s="132">
        <f t="shared" si="67"/>
        <v>0</v>
      </c>
      <c r="AB537" s="132" t="str">
        <f t="shared" si="68"/>
        <v>00</v>
      </c>
      <c r="AC537" s="82" t="e">
        <f>VLOOKUP(AB537,'AMI Ref'!T:U,2,FALSE)</f>
        <v>#N/A</v>
      </c>
      <c r="AD537" s="124"/>
      <c r="AE537" s="81" t="str">
        <f>_xlfn.IFNA(IF($D537=0,IF($J537="Not Paid by Tenant",0,INDEX('AMI Ref'!$K$5:$N$5,MATCH($J537,{"Oil","Gas","Electric - Other","ELECTRIC - HEAT PUMP"},0))),0),"")</f>
        <v/>
      </c>
      <c r="AF537" s="81">
        <f>_xlfn.IFNA(IF($D537=1,IF($J537="Not Paid by Tenant",0,INDEX('AMI Ref'!$K$6:$N$6,MATCH($J537,{"Oil","Gas","Electric - Other","ELECTRIC - HEAT PUMP"},0))),0),"")</f>
        <v>0</v>
      </c>
      <c r="AG537" s="81">
        <f>_xlfn.IFNA(IF($D537=2,IF($J537="Not Paid by Tenant",0,INDEX('AMI Ref'!$K$7:$N$7,MATCH($J537,{"Oil","Gas","Electric - Other","ELECTRIC - HEAT PUMP"},0))),0),"")</f>
        <v>0</v>
      </c>
      <c r="AH537" s="81">
        <f>_xlfn.IFNA(IF($D537=3,IF($J537="Not Paid by Tenant",0,INDEX('AMI Ref'!$K$8:$N$8,MATCH($J537,{"Oil","Gas","Electric - Other","ELECTRIC - HEAT PUMP"},0))),0),"")</f>
        <v>0</v>
      </c>
      <c r="AI537" s="81">
        <f>_xlfn.IFNA(IF($D537=4,IF($J537="Not Paid by Tenant",0,INDEX('AMI Ref'!$K$9:$N$9,MATCH($J537,{"Oil","Gas","Electric - Other","ELECTRIC - HEAT PUMP"},0))),0),"")</f>
        <v>0</v>
      </c>
      <c r="AJ537" s="81">
        <f>_xlfn.IFNA(IF($D537=5,IF($J537="Not Paid by Tenant",0,INDEX('AMI Ref'!$K$10:$N$10,MATCH($J537,{"Oil","Gas","Electric - Other","ELECTRIC - HEAT PUMP"},0))),0),"")</f>
        <v>0</v>
      </c>
      <c r="AK537" s="128"/>
      <c r="AL537" s="81" t="str">
        <f>_xlfn.IFNA(IF($D537=0,IF($K537="Not Paid by Tenant",0,INDEX('AMI Ref'!$O$5:$R$5,MATCH($K537,{"Oil","Gas","Electric - Other","Electric ccASHP - split"},0))),0),"")</f>
        <v/>
      </c>
      <c r="AM537" s="81">
        <f>_xlfn.IFNA(IF($D537=1,IF($K537="Not Paid by Tenant",0,INDEX('AMI Ref'!$O$6:$R$6,MATCH($K537,{"Oil","Gas","Electric - Other","Electric ccASHP - split"},0))),0),"")</f>
        <v>0</v>
      </c>
      <c r="AN537" s="81">
        <f>_xlfn.IFNA(IF($D537=2,IF($K537="Not Paid by Tenant",0,INDEX('AMI Ref'!$O$7:$R$7,MATCH($K537,{"Oil","Gas","Electric - Other","Electric ccASHP - split"},0))),0),"")</f>
        <v>0</v>
      </c>
      <c r="AO537" s="81">
        <f>_xlfn.IFNA(IF($D537=3,IF($K537="Not Paid by Tenant",0,INDEX('AMI Ref'!$O$8:$R$8,MATCH($K537,{"Oil","Gas","Electric - Other","Electric ccASHP - split"},0))),0),"")</f>
        <v>0</v>
      </c>
      <c r="AP537" s="81">
        <f>_xlfn.IFNA(IF($D537=4,IF($K537="Not Paid by Tenant",0,INDEX('AMI Ref'!$O$9:$R$9,MATCH($K537,{"Oil","Gas","Electric - Other","Electric ccASHP - split"},0))),0),"")</f>
        <v>0</v>
      </c>
      <c r="AQ537" s="81">
        <f>_xlfn.IFNA(IF($D537=5,IF($K537="Not Paid by Tenant",0,INDEX('AMI Ref'!$O$10:$R$10,MATCH($K537,{"Oil","Gas","Electric - Other","Electric ccASHP - split"},0))),0),"")</f>
        <v>0</v>
      </c>
      <c r="AR537" s="124">
        <f t="shared" si="69"/>
        <v>0</v>
      </c>
      <c r="AS537" s="123" t="e">
        <f t="shared" si="70"/>
        <v>#N/A</v>
      </c>
    </row>
    <row r="538" spans="1:45" ht="12.95" customHeight="1" x14ac:dyDescent="0.2">
      <c r="A538" s="130">
        <v>536</v>
      </c>
      <c r="B538" s="177">
        <f>IF(OR(COUNTIF($B$2:$B537,Input!$F554)&lt;1,COUNTIF($O$2:$O537,Input!$C554)&lt;1),Input!F554,0)</f>
        <v>0</v>
      </c>
      <c r="C538" s="177">
        <f>IF(OR(COUNTIF($B$2:$B537,Input!$F554)&lt;1,COUNTIF($O$2:$O537,Input!$C554)&lt;1),Input!G554,0)</f>
        <v>0</v>
      </c>
      <c r="D538" s="177">
        <f>IF(OR(COUNTIF($B$2:$B537,Input!$F554)&lt;1,COUNTIF($O$2:$O537,Input!$C554)&lt;1),Input!H554,0)</f>
        <v>0</v>
      </c>
      <c r="E538" s="177">
        <f>IF(OR(COUNTIF($B$2:$B537,Input!$F554)&lt;1,COUNTIF($O$2:$O537,Input!$C554)&lt;1),Input!I554,0)</f>
        <v>0</v>
      </c>
      <c r="F538" s="177">
        <f>IF(OR(COUNTIF($B$2:$B537,Input!$F554)&lt;1,COUNTIF($O$2:$O537,Input!$C554)&lt;1),Input!J554,0)</f>
        <v>0</v>
      </c>
      <c r="G538" s="177">
        <f>IF(OR(COUNTIF($B$2:$B537,Input!$F554)&lt;1,COUNTIF($O$2:$O537,Input!$C554)&lt;1),Input!K554,0)</f>
        <v>0</v>
      </c>
      <c r="H538" s="177">
        <f>IF(OR(COUNTIF($B$2:$B537,Input!$F554)&lt;1,COUNTIF($O$2:$O537,Input!$C554)&lt;1),Input!L554,0)</f>
        <v>0</v>
      </c>
      <c r="I538" s="177">
        <f>IF(OR(COUNTIF($B$2:$B537,Input!$F554)&lt;1,COUNTIF($O$2:$O537,Input!$C554)&lt;1),Input!M554,0)</f>
        <v>0</v>
      </c>
      <c r="J538" s="177">
        <f>IF(OR(COUNTIF($B$2:$B537,Input!$F554)&lt;1,COUNTIF($O$2:$O537,Input!$C554)&lt;1),Input!N554,0)</f>
        <v>0</v>
      </c>
      <c r="K538" s="177">
        <f>IF(OR(COUNTIF($B$2:$B537,Input!$F554)&lt;1,COUNTIF($O$2:$O537,Input!$C554)&lt;1),Input!O554,0)</f>
        <v>0</v>
      </c>
      <c r="L538" s="177">
        <f>IF(OR(COUNTIF($B$2:$B537,Input!$F554)&lt;1,COUNTIF($O$2:$O537,Input!$C554)&lt;1),Input!P554,0)</f>
        <v>0</v>
      </c>
      <c r="M538" s="129" t="str">
        <f t="shared" si="66"/>
        <v/>
      </c>
      <c r="N538" s="161">
        <f t="shared" si="72"/>
        <v>0</v>
      </c>
      <c r="O538" s="168">
        <f>Input!C554</f>
        <v>0</v>
      </c>
      <c r="P538" s="168"/>
      <c r="R538" s="131">
        <f t="shared" si="73"/>
        <v>0</v>
      </c>
      <c r="S538" s="133" t="str">
        <f t="shared" si="71"/>
        <v xml:space="preserve"> </v>
      </c>
      <c r="T538" s="133"/>
      <c r="U538" s="132" t="str">
        <f>_xlfn.IFNA(IF($D538=0,LOOKUP($F538,{0.1,0.2,0.3,0.4,0.5,0.6,0.7,0.8,0.9,1},{22,34,46,58,70,82,94,106,118,130}),""),"")</f>
        <v/>
      </c>
      <c r="V538" s="132" t="str">
        <f>_xlfn.IFNA(IF($D538=1,LOOKUP($F538,{0.1,0.2,0.3,0.4,0.5,0.6,0.7,0.8,0.9,1},{23,35,47,59,71,83,95,107,119,131}),""),"")</f>
        <v/>
      </c>
      <c r="W538" s="132" t="str">
        <f>_xlfn.IFNA(IF($D538=2,LOOKUP($F538,{0.1,0.2,0.3,0.4,0.5,0.6,0.7,0.8,0.9,1},{24,36,48,60,72,84,96,108,120,132}),""),"")</f>
        <v/>
      </c>
      <c r="X538" s="132" t="str">
        <f>_xlfn.IFNA(IF($D538=3,LOOKUP($F538,{0.1,0.2,0.3,0.4,0.5,0.6,0.7,0.8,0.9,1},{25,37,49,61,73,85,97,109,121,133}),""),"")</f>
        <v/>
      </c>
      <c r="Y538" s="132" t="str">
        <f>_xlfn.IFNA(IF($D538=4,LOOKUP($F538,{0.1,0.2,0.3,0.4,0.5,0.6,0.7,0.8,0.9,1},{26,38,50,62,74,86,98,110,122,134}),""),"")</f>
        <v/>
      </c>
      <c r="Z538" s="132" t="str">
        <f>_xlfn.IFNA(IF($D538=5,LOOKUP($F538,{0.1,0.2,0.3,0.4,0.5,0.6,0.7,0.8,0.9,1},{27,39,51,63,75,87,99,111,123,135}),""),"")</f>
        <v/>
      </c>
      <c r="AA538" s="132">
        <f t="shared" si="67"/>
        <v>0</v>
      </c>
      <c r="AB538" s="132" t="str">
        <f t="shared" si="68"/>
        <v>00</v>
      </c>
      <c r="AC538" s="82" t="e">
        <f>VLOOKUP(AB538,'AMI Ref'!T:U,2,FALSE)</f>
        <v>#N/A</v>
      </c>
      <c r="AD538" s="124"/>
      <c r="AE538" s="81" t="str">
        <f>_xlfn.IFNA(IF($D538=0,IF($J538="Not Paid by Tenant",0,INDEX('AMI Ref'!$K$5:$N$5,MATCH($J538,{"Oil","Gas","Electric - Other","ELECTRIC - HEAT PUMP"},0))),0),"")</f>
        <v/>
      </c>
      <c r="AF538" s="81">
        <f>_xlfn.IFNA(IF($D538=1,IF($J538="Not Paid by Tenant",0,INDEX('AMI Ref'!$K$6:$N$6,MATCH($J538,{"Oil","Gas","Electric - Other","ELECTRIC - HEAT PUMP"},0))),0),"")</f>
        <v>0</v>
      </c>
      <c r="AG538" s="81">
        <f>_xlfn.IFNA(IF($D538=2,IF($J538="Not Paid by Tenant",0,INDEX('AMI Ref'!$K$7:$N$7,MATCH($J538,{"Oil","Gas","Electric - Other","ELECTRIC - HEAT PUMP"},0))),0),"")</f>
        <v>0</v>
      </c>
      <c r="AH538" s="81">
        <f>_xlfn.IFNA(IF($D538=3,IF($J538="Not Paid by Tenant",0,INDEX('AMI Ref'!$K$8:$N$8,MATCH($J538,{"Oil","Gas","Electric - Other","ELECTRIC - HEAT PUMP"},0))),0),"")</f>
        <v>0</v>
      </c>
      <c r="AI538" s="81">
        <f>_xlfn.IFNA(IF($D538=4,IF($J538="Not Paid by Tenant",0,INDEX('AMI Ref'!$K$9:$N$9,MATCH($J538,{"Oil","Gas","Electric - Other","ELECTRIC - HEAT PUMP"},0))),0),"")</f>
        <v>0</v>
      </c>
      <c r="AJ538" s="81">
        <f>_xlfn.IFNA(IF($D538=5,IF($J538="Not Paid by Tenant",0,INDEX('AMI Ref'!$K$10:$N$10,MATCH($J538,{"Oil","Gas","Electric - Other","ELECTRIC - HEAT PUMP"},0))),0),"")</f>
        <v>0</v>
      </c>
      <c r="AK538" s="128"/>
      <c r="AL538" s="81" t="str">
        <f>_xlfn.IFNA(IF($D538=0,IF($K538="Not Paid by Tenant",0,INDEX('AMI Ref'!$O$5:$R$5,MATCH($K538,{"Oil","Gas","Electric - Other","Electric ccASHP - split"},0))),0),"")</f>
        <v/>
      </c>
      <c r="AM538" s="81">
        <f>_xlfn.IFNA(IF($D538=1,IF($K538="Not Paid by Tenant",0,INDEX('AMI Ref'!$O$6:$R$6,MATCH($K538,{"Oil","Gas","Electric - Other","Electric ccASHP - split"},0))),0),"")</f>
        <v>0</v>
      </c>
      <c r="AN538" s="81">
        <f>_xlfn.IFNA(IF($D538=2,IF($K538="Not Paid by Tenant",0,INDEX('AMI Ref'!$O$7:$R$7,MATCH($K538,{"Oil","Gas","Electric - Other","Electric ccASHP - split"},0))),0),"")</f>
        <v>0</v>
      </c>
      <c r="AO538" s="81">
        <f>_xlfn.IFNA(IF($D538=3,IF($K538="Not Paid by Tenant",0,INDEX('AMI Ref'!$O$8:$R$8,MATCH($K538,{"Oil","Gas","Electric - Other","Electric ccASHP - split"},0))),0),"")</f>
        <v>0</v>
      </c>
      <c r="AP538" s="81">
        <f>_xlfn.IFNA(IF($D538=4,IF($K538="Not Paid by Tenant",0,INDEX('AMI Ref'!$O$9:$R$9,MATCH($K538,{"Oil","Gas","Electric - Other","Electric ccASHP - split"},0))),0),"")</f>
        <v>0</v>
      </c>
      <c r="AQ538" s="81">
        <f>_xlfn.IFNA(IF($D538=5,IF($K538="Not Paid by Tenant",0,INDEX('AMI Ref'!$O$10:$R$10,MATCH($K538,{"Oil","Gas","Electric - Other","Electric ccASHP - split"},0))),0),"")</f>
        <v>0</v>
      </c>
      <c r="AR538" s="124">
        <f t="shared" si="69"/>
        <v>0</v>
      </c>
      <c r="AS538" s="123" t="e">
        <f t="shared" si="70"/>
        <v>#N/A</v>
      </c>
    </row>
    <row r="539" spans="1:45" ht="12.95" customHeight="1" x14ac:dyDescent="0.2">
      <c r="A539" s="130">
        <v>537</v>
      </c>
      <c r="B539" s="177">
        <f>IF(OR(COUNTIF($B$2:$B538,Input!$F555)&lt;1,COUNTIF($O$2:$O538,Input!$C555)&lt;1),Input!F555,0)</f>
        <v>0</v>
      </c>
      <c r="C539" s="177">
        <f>IF(OR(COUNTIF($B$2:$B538,Input!$F555)&lt;1,COUNTIF($O$2:$O538,Input!$C555)&lt;1),Input!G555,0)</f>
        <v>0</v>
      </c>
      <c r="D539" s="177">
        <f>IF(OR(COUNTIF($B$2:$B538,Input!$F555)&lt;1,COUNTIF($O$2:$O538,Input!$C555)&lt;1),Input!H555,0)</f>
        <v>0</v>
      </c>
      <c r="E539" s="177">
        <f>IF(OR(COUNTIF($B$2:$B538,Input!$F555)&lt;1,COUNTIF($O$2:$O538,Input!$C555)&lt;1),Input!I555,0)</f>
        <v>0</v>
      </c>
      <c r="F539" s="177">
        <f>IF(OR(COUNTIF($B$2:$B538,Input!$F555)&lt;1,COUNTIF($O$2:$O538,Input!$C555)&lt;1),Input!J555,0)</f>
        <v>0</v>
      </c>
      <c r="G539" s="177">
        <f>IF(OR(COUNTIF($B$2:$B538,Input!$F555)&lt;1,COUNTIF($O$2:$O538,Input!$C555)&lt;1),Input!K555,0)</f>
        <v>0</v>
      </c>
      <c r="H539" s="177">
        <f>IF(OR(COUNTIF($B$2:$B538,Input!$F555)&lt;1,COUNTIF($O$2:$O538,Input!$C555)&lt;1),Input!L555,0)</f>
        <v>0</v>
      </c>
      <c r="I539" s="177">
        <f>IF(OR(COUNTIF($B$2:$B538,Input!$F555)&lt;1,COUNTIF($O$2:$O538,Input!$C555)&lt;1),Input!M555,0)</f>
        <v>0</v>
      </c>
      <c r="J539" s="177">
        <f>IF(OR(COUNTIF($B$2:$B538,Input!$F555)&lt;1,COUNTIF($O$2:$O538,Input!$C555)&lt;1),Input!N555,0)</f>
        <v>0</v>
      </c>
      <c r="K539" s="177">
        <f>IF(OR(COUNTIF($B$2:$B538,Input!$F555)&lt;1,COUNTIF($O$2:$O538,Input!$C555)&lt;1),Input!O555,0)</f>
        <v>0</v>
      </c>
      <c r="L539" s="177">
        <f>IF(OR(COUNTIF($B$2:$B538,Input!$F555)&lt;1,COUNTIF($O$2:$O538,Input!$C555)&lt;1),Input!P555,0)</f>
        <v>0</v>
      </c>
      <c r="M539" s="129" t="str">
        <f t="shared" si="66"/>
        <v/>
      </c>
      <c r="N539" s="161">
        <f t="shared" si="72"/>
        <v>0</v>
      </c>
      <c r="O539" s="168">
        <f>Input!C555</f>
        <v>0</v>
      </c>
      <c r="P539" s="168"/>
      <c r="R539" s="131">
        <f t="shared" si="73"/>
        <v>0</v>
      </c>
      <c r="S539" s="133" t="str">
        <f t="shared" si="71"/>
        <v xml:space="preserve"> </v>
      </c>
      <c r="T539" s="133"/>
      <c r="U539" s="132" t="str">
        <f>_xlfn.IFNA(IF($D539=0,LOOKUP($F539,{0.1,0.2,0.3,0.4,0.5,0.6,0.7,0.8,0.9,1},{22,34,46,58,70,82,94,106,118,130}),""),"")</f>
        <v/>
      </c>
      <c r="V539" s="132" t="str">
        <f>_xlfn.IFNA(IF($D539=1,LOOKUP($F539,{0.1,0.2,0.3,0.4,0.5,0.6,0.7,0.8,0.9,1},{23,35,47,59,71,83,95,107,119,131}),""),"")</f>
        <v/>
      </c>
      <c r="W539" s="132" t="str">
        <f>_xlfn.IFNA(IF($D539=2,LOOKUP($F539,{0.1,0.2,0.3,0.4,0.5,0.6,0.7,0.8,0.9,1},{24,36,48,60,72,84,96,108,120,132}),""),"")</f>
        <v/>
      </c>
      <c r="X539" s="132" t="str">
        <f>_xlfn.IFNA(IF($D539=3,LOOKUP($F539,{0.1,0.2,0.3,0.4,0.5,0.6,0.7,0.8,0.9,1},{25,37,49,61,73,85,97,109,121,133}),""),"")</f>
        <v/>
      </c>
      <c r="Y539" s="132" t="str">
        <f>_xlfn.IFNA(IF($D539=4,LOOKUP($F539,{0.1,0.2,0.3,0.4,0.5,0.6,0.7,0.8,0.9,1},{26,38,50,62,74,86,98,110,122,134}),""),"")</f>
        <v/>
      </c>
      <c r="Z539" s="132" t="str">
        <f>_xlfn.IFNA(IF($D539=5,LOOKUP($F539,{0.1,0.2,0.3,0.4,0.5,0.6,0.7,0.8,0.9,1},{27,39,51,63,75,87,99,111,123,135}),""),"")</f>
        <v/>
      </c>
      <c r="AA539" s="132">
        <f t="shared" si="67"/>
        <v>0</v>
      </c>
      <c r="AB539" s="132" t="str">
        <f t="shared" si="68"/>
        <v>00</v>
      </c>
      <c r="AC539" s="82" t="e">
        <f>VLOOKUP(AB539,'AMI Ref'!T:U,2,FALSE)</f>
        <v>#N/A</v>
      </c>
      <c r="AD539" s="124"/>
      <c r="AE539" s="81" t="str">
        <f>_xlfn.IFNA(IF($D539=0,IF($J539="Not Paid by Tenant",0,INDEX('AMI Ref'!$K$5:$N$5,MATCH($J539,{"Oil","Gas","Electric - Other","ELECTRIC - HEAT PUMP"},0))),0),"")</f>
        <v/>
      </c>
      <c r="AF539" s="81">
        <f>_xlfn.IFNA(IF($D539=1,IF($J539="Not Paid by Tenant",0,INDEX('AMI Ref'!$K$6:$N$6,MATCH($J539,{"Oil","Gas","Electric - Other","ELECTRIC - HEAT PUMP"},0))),0),"")</f>
        <v>0</v>
      </c>
      <c r="AG539" s="81">
        <f>_xlfn.IFNA(IF($D539=2,IF($J539="Not Paid by Tenant",0,INDEX('AMI Ref'!$K$7:$N$7,MATCH($J539,{"Oil","Gas","Electric - Other","ELECTRIC - HEAT PUMP"},0))),0),"")</f>
        <v>0</v>
      </c>
      <c r="AH539" s="81">
        <f>_xlfn.IFNA(IF($D539=3,IF($J539="Not Paid by Tenant",0,INDEX('AMI Ref'!$K$8:$N$8,MATCH($J539,{"Oil","Gas","Electric - Other","ELECTRIC - HEAT PUMP"},0))),0),"")</f>
        <v>0</v>
      </c>
      <c r="AI539" s="81">
        <f>_xlfn.IFNA(IF($D539=4,IF($J539="Not Paid by Tenant",0,INDEX('AMI Ref'!$K$9:$N$9,MATCH($J539,{"Oil","Gas","Electric - Other","ELECTRIC - HEAT PUMP"},0))),0),"")</f>
        <v>0</v>
      </c>
      <c r="AJ539" s="81">
        <f>_xlfn.IFNA(IF($D539=5,IF($J539="Not Paid by Tenant",0,INDEX('AMI Ref'!$K$10:$N$10,MATCH($J539,{"Oil","Gas","Electric - Other","ELECTRIC - HEAT PUMP"},0))),0),"")</f>
        <v>0</v>
      </c>
      <c r="AK539" s="128"/>
      <c r="AL539" s="81" t="str">
        <f>_xlfn.IFNA(IF($D539=0,IF($K539="Not Paid by Tenant",0,INDEX('AMI Ref'!$O$5:$R$5,MATCH($K539,{"Oil","Gas","Electric - Other","Electric ccASHP - split"},0))),0),"")</f>
        <v/>
      </c>
      <c r="AM539" s="81">
        <f>_xlfn.IFNA(IF($D539=1,IF($K539="Not Paid by Tenant",0,INDEX('AMI Ref'!$O$6:$R$6,MATCH($K539,{"Oil","Gas","Electric - Other","Electric ccASHP - split"},0))),0),"")</f>
        <v>0</v>
      </c>
      <c r="AN539" s="81">
        <f>_xlfn.IFNA(IF($D539=2,IF($K539="Not Paid by Tenant",0,INDEX('AMI Ref'!$O$7:$R$7,MATCH($K539,{"Oil","Gas","Electric - Other","Electric ccASHP - split"},0))),0),"")</f>
        <v>0</v>
      </c>
      <c r="AO539" s="81">
        <f>_xlfn.IFNA(IF($D539=3,IF($K539="Not Paid by Tenant",0,INDEX('AMI Ref'!$O$8:$R$8,MATCH($K539,{"Oil","Gas","Electric - Other","Electric ccASHP - split"},0))),0),"")</f>
        <v>0</v>
      </c>
      <c r="AP539" s="81">
        <f>_xlfn.IFNA(IF($D539=4,IF($K539="Not Paid by Tenant",0,INDEX('AMI Ref'!$O$9:$R$9,MATCH($K539,{"Oil","Gas","Electric - Other","Electric ccASHP - split"},0))),0),"")</f>
        <v>0</v>
      </c>
      <c r="AQ539" s="81">
        <f>_xlfn.IFNA(IF($D539=5,IF($K539="Not Paid by Tenant",0,INDEX('AMI Ref'!$O$10:$R$10,MATCH($K539,{"Oil","Gas","Electric - Other","Electric ccASHP - split"},0))),0),"")</f>
        <v>0</v>
      </c>
      <c r="AR539" s="124">
        <f t="shared" si="69"/>
        <v>0</v>
      </c>
      <c r="AS539" s="123" t="e">
        <f t="shared" si="70"/>
        <v>#N/A</v>
      </c>
    </row>
    <row r="540" spans="1:45" ht="12.95" customHeight="1" x14ac:dyDescent="0.2">
      <c r="A540" s="130">
        <v>538</v>
      </c>
      <c r="B540" s="177">
        <f>IF(OR(COUNTIF($B$2:$B539,Input!$F556)&lt;1,COUNTIF($O$2:$O539,Input!$C556)&lt;1),Input!F556,0)</f>
        <v>0</v>
      </c>
      <c r="C540" s="177">
        <f>IF(OR(COUNTIF($B$2:$B539,Input!$F556)&lt;1,COUNTIF($O$2:$O539,Input!$C556)&lt;1),Input!G556,0)</f>
        <v>0</v>
      </c>
      <c r="D540" s="177">
        <f>IF(OR(COUNTIF($B$2:$B539,Input!$F556)&lt;1,COUNTIF($O$2:$O539,Input!$C556)&lt;1),Input!H556,0)</f>
        <v>0</v>
      </c>
      <c r="E540" s="177">
        <f>IF(OR(COUNTIF($B$2:$B539,Input!$F556)&lt;1,COUNTIF($O$2:$O539,Input!$C556)&lt;1),Input!I556,0)</f>
        <v>0</v>
      </c>
      <c r="F540" s="177">
        <f>IF(OR(COUNTIF($B$2:$B539,Input!$F556)&lt;1,COUNTIF($O$2:$O539,Input!$C556)&lt;1),Input!J556,0)</f>
        <v>0</v>
      </c>
      <c r="G540" s="177">
        <f>IF(OR(COUNTIF($B$2:$B539,Input!$F556)&lt;1,COUNTIF($O$2:$O539,Input!$C556)&lt;1),Input!K556,0)</f>
        <v>0</v>
      </c>
      <c r="H540" s="177">
        <f>IF(OR(COUNTIF($B$2:$B539,Input!$F556)&lt;1,COUNTIF($O$2:$O539,Input!$C556)&lt;1),Input!L556,0)</f>
        <v>0</v>
      </c>
      <c r="I540" s="177">
        <f>IF(OR(COUNTIF($B$2:$B539,Input!$F556)&lt;1,COUNTIF($O$2:$O539,Input!$C556)&lt;1),Input!M556,0)</f>
        <v>0</v>
      </c>
      <c r="J540" s="177">
        <f>IF(OR(COUNTIF($B$2:$B539,Input!$F556)&lt;1,COUNTIF($O$2:$O539,Input!$C556)&lt;1),Input!N556,0)</f>
        <v>0</v>
      </c>
      <c r="K540" s="177">
        <f>IF(OR(COUNTIF($B$2:$B539,Input!$F556)&lt;1,COUNTIF($O$2:$O539,Input!$C556)&lt;1),Input!O556,0)</f>
        <v>0</v>
      </c>
      <c r="L540" s="177">
        <f>IF(OR(COUNTIF($B$2:$B539,Input!$F556)&lt;1,COUNTIF($O$2:$O539,Input!$C556)&lt;1),Input!P556,0)</f>
        <v>0</v>
      </c>
      <c r="M540" s="129" t="str">
        <f t="shared" si="66"/>
        <v/>
      </c>
      <c r="N540" s="161">
        <f t="shared" si="72"/>
        <v>0</v>
      </c>
      <c r="O540" s="168">
        <f>Input!C556</f>
        <v>0</v>
      </c>
      <c r="P540" s="168"/>
      <c r="R540" s="131">
        <f t="shared" si="73"/>
        <v>0</v>
      </c>
      <c r="S540" s="133" t="str">
        <f t="shared" si="71"/>
        <v xml:space="preserve"> </v>
      </c>
      <c r="T540" s="133"/>
      <c r="U540" s="132" t="str">
        <f>_xlfn.IFNA(IF($D540=0,LOOKUP($F540,{0.1,0.2,0.3,0.4,0.5,0.6,0.7,0.8,0.9,1},{22,34,46,58,70,82,94,106,118,130}),""),"")</f>
        <v/>
      </c>
      <c r="V540" s="132" t="str">
        <f>_xlfn.IFNA(IF($D540=1,LOOKUP($F540,{0.1,0.2,0.3,0.4,0.5,0.6,0.7,0.8,0.9,1},{23,35,47,59,71,83,95,107,119,131}),""),"")</f>
        <v/>
      </c>
      <c r="W540" s="132" t="str">
        <f>_xlfn.IFNA(IF($D540=2,LOOKUP($F540,{0.1,0.2,0.3,0.4,0.5,0.6,0.7,0.8,0.9,1},{24,36,48,60,72,84,96,108,120,132}),""),"")</f>
        <v/>
      </c>
      <c r="X540" s="132" t="str">
        <f>_xlfn.IFNA(IF($D540=3,LOOKUP($F540,{0.1,0.2,0.3,0.4,0.5,0.6,0.7,0.8,0.9,1},{25,37,49,61,73,85,97,109,121,133}),""),"")</f>
        <v/>
      </c>
      <c r="Y540" s="132" t="str">
        <f>_xlfn.IFNA(IF($D540=4,LOOKUP($F540,{0.1,0.2,0.3,0.4,0.5,0.6,0.7,0.8,0.9,1},{26,38,50,62,74,86,98,110,122,134}),""),"")</f>
        <v/>
      </c>
      <c r="Z540" s="132" t="str">
        <f>_xlfn.IFNA(IF($D540=5,LOOKUP($F540,{0.1,0.2,0.3,0.4,0.5,0.6,0.7,0.8,0.9,1},{27,39,51,63,75,87,99,111,123,135}),""),"")</f>
        <v/>
      </c>
      <c r="AA540" s="132">
        <f t="shared" si="67"/>
        <v>0</v>
      </c>
      <c r="AB540" s="132" t="str">
        <f t="shared" si="68"/>
        <v>00</v>
      </c>
      <c r="AC540" s="82" t="e">
        <f>VLOOKUP(AB540,'AMI Ref'!T:U,2,FALSE)</f>
        <v>#N/A</v>
      </c>
      <c r="AD540" s="124"/>
      <c r="AE540" s="81" t="str">
        <f>_xlfn.IFNA(IF($D540=0,IF($J540="Not Paid by Tenant",0,INDEX('AMI Ref'!$K$5:$N$5,MATCH($J540,{"Oil","Gas","Electric - Other","ELECTRIC - HEAT PUMP"},0))),0),"")</f>
        <v/>
      </c>
      <c r="AF540" s="81">
        <f>_xlfn.IFNA(IF($D540=1,IF($J540="Not Paid by Tenant",0,INDEX('AMI Ref'!$K$6:$N$6,MATCH($J540,{"Oil","Gas","Electric - Other","ELECTRIC - HEAT PUMP"},0))),0),"")</f>
        <v>0</v>
      </c>
      <c r="AG540" s="81">
        <f>_xlfn.IFNA(IF($D540=2,IF($J540="Not Paid by Tenant",0,INDEX('AMI Ref'!$K$7:$N$7,MATCH($J540,{"Oil","Gas","Electric - Other","ELECTRIC - HEAT PUMP"},0))),0),"")</f>
        <v>0</v>
      </c>
      <c r="AH540" s="81">
        <f>_xlfn.IFNA(IF($D540=3,IF($J540="Not Paid by Tenant",0,INDEX('AMI Ref'!$K$8:$N$8,MATCH($J540,{"Oil","Gas","Electric - Other","ELECTRIC - HEAT PUMP"},0))),0),"")</f>
        <v>0</v>
      </c>
      <c r="AI540" s="81">
        <f>_xlfn.IFNA(IF($D540=4,IF($J540="Not Paid by Tenant",0,INDEX('AMI Ref'!$K$9:$N$9,MATCH($J540,{"Oil","Gas","Electric - Other","ELECTRIC - HEAT PUMP"},0))),0),"")</f>
        <v>0</v>
      </c>
      <c r="AJ540" s="81">
        <f>_xlfn.IFNA(IF($D540=5,IF($J540="Not Paid by Tenant",0,INDEX('AMI Ref'!$K$10:$N$10,MATCH($J540,{"Oil","Gas","Electric - Other","ELECTRIC - HEAT PUMP"},0))),0),"")</f>
        <v>0</v>
      </c>
      <c r="AK540" s="128"/>
      <c r="AL540" s="81" t="str">
        <f>_xlfn.IFNA(IF($D540=0,IF($K540="Not Paid by Tenant",0,INDEX('AMI Ref'!$O$5:$R$5,MATCH($K540,{"Oil","Gas","Electric - Other","Electric ccASHP - split"},0))),0),"")</f>
        <v/>
      </c>
      <c r="AM540" s="81">
        <f>_xlfn.IFNA(IF($D540=1,IF($K540="Not Paid by Tenant",0,INDEX('AMI Ref'!$O$6:$R$6,MATCH($K540,{"Oil","Gas","Electric - Other","Electric ccASHP - split"},0))),0),"")</f>
        <v>0</v>
      </c>
      <c r="AN540" s="81">
        <f>_xlfn.IFNA(IF($D540=2,IF($K540="Not Paid by Tenant",0,INDEX('AMI Ref'!$O$7:$R$7,MATCH($K540,{"Oil","Gas","Electric - Other","Electric ccASHP - split"},0))),0),"")</f>
        <v>0</v>
      </c>
      <c r="AO540" s="81">
        <f>_xlfn.IFNA(IF($D540=3,IF($K540="Not Paid by Tenant",0,INDEX('AMI Ref'!$O$8:$R$8,MATCH($K540,{"Oil","Gas","Electric - Other","Electric ccASHP - split"},0))),0),"")</f>
        <v>0</v>
      </c>
      <c r="AP540" s="81">
        <f>_xlfn.IFNA(IF($D540=4,IF($K540="Not Paid by Tenant",0,INDEX('AMI Ref'!$O$9:$R$9,MATCH($K540,{"Oil","Gas","Electric - Other","Electric ccASHP - split"},0))),0),"")</f>
        <v>0</v>
      </c>
      <c r="AQ540" s="81">
        <f>_xlfn.IFNA(IF($D540=5,IF($K540="Not Paid by Tenant",0,INDEX('AMI Ref'!$O$10:$R$10,MATCH($K540,{"Oil","Gas","Electric - Other","Electric ccASHP - split"},0))),0),"")</f>
        <v>0</v>
      </c>
      <c r="AR540" s="124">
        <f t="shared" si="69"/>
        <v>0</v>
      </c>
      <c r="AS540" s="123" t="e">
        <f t="shared" si="70"/>
        <v>#N/A</v>
      </c>
    </row>
    <row r="541" spans="1:45" ht="12.95" customHeight="1" x14ac:dyDescent="0.2">
      <c r="A541" s="130">
        <v>539</v>
      </c>
      <c r="B541" s="177">
        <f>IF(OR(COUNTIF($B$2:$B540,Input!$F557)&lt;1,COUNTIF($O$2:$O540,Input!$C557)&lt;1),Input!F557,0)</f>
        <v>0</v>
      </c>
      <c r="C541" s="177">
        <f>IF(OR(COUNTIF($B$2:$B540,Input!$F557)&lt;1,COUNTIF($O$2:$O540,Input!$C557)&lt;1),Input!G557,0)</f>
        <v>0</v>
      </c>
      <c r="D541" s="177">
        <f>IF(OR(COUNTIF($B$2:$B540,Input!$F557)&lt;1,COUNTIF($O$2:$O540,Input!$C557)&lt;1),Input!H557,0)</f>
        <v>0</v>
      </c>
      <c r="E541" s="177">
        <f>IF(OR(COUNTIF($B$2:$B540,Input!$F557)&lt;1,COUNTIF($O$2:$O540,Input!$C557)&lt;1),Input!I557,0)</f>
        <v>0</v>
      </c>
      <c r="F541" s="177">
        <f>IF(OR(COUNTIF($B$2:$B540,Input!$F557)&lt;1,COUNTIF($O$2:$O540,Input!$C557)&lt;1),Input!J557,0)</f>
        <v>0</v>
      </c>
      <c r="G541" s="177">
        <f>IF(OR(COUNTIF($B$2:$B540,Input!$F557)&lt;1,COUNTIF($O$2:$O540,Input!$C557)&lt;1),Input!K557,0)</f>
        <v>0</v>
      </c>
      <c r="H541" s="177">
        <f>IF(OR(COUNTIF($B$2:$B540,Input!$F557)&lt;1,COUNTIF($O$2:$O540,Input!$C557)&lt;1),Input!L557,0)</f>
        <v>0</v>
      </c>
      <c r="I541" s="177">
        <f>IF(OR(COUNTIF($B$2:$B540,Input!$F557)&lt;1,COUNTIF($O$2:$O540,Input!$C557)&lt;1),Input!M557,0)</f>
        <v>0</v>
      </c>
      <c r="J541" s="177">
        <f>IF(OR(COUNTIF($B$2:$B540,Input!$F557)&lt;1,COUNTIF($O$2:$O540,Input!$C557)&lt;1),Input!N557,0)</f>
        <v>0</v>
      </c>
      <c r="K541" s="177">
        <f>IF(OR(COUNTIF($B$2:$B540,Input!$F557)&lt;1,COUNTIF($O$2:$O540,Input!$C557)&lt;1),Input!O557,0)</f>
        <v>0</v>
      </c>
      <c r="L541" s="177">
        <f>IF(OR(COUNTIF($B$2:$B540,Input!$F557)&lt;1,COUNTIF($O$2:$O540,Input!$C557)&lt;1),Input!P557,0)</f>
        <v>0</v>
      </c>
      <c r="M541" s="129" t="str">
        <f t="shared" si="66"/>
        <v/>
      </c>
      <c r="N541" s="161">
        <f t="shared" si="72"/>
        <v>0</v>
      </c>
      <c r="O541" s="168">
        <f>Input!C557</f>
        <v>0</v>
      </c>
      <c r="P541" s="168"/>
      <c r="R541" s="131">
        <f t="shared" si="73"/>
        <v>0</v>
      </c>
      <c r="S541" s="133" t="str">
        <f t="shared" si="71"/>
        <v xml:space="preserve"> </v>
      </c>
      <c r="T541" s="133"/>
      <c r="U541" s="132" t="str">
        <f>_xlfn.IFNA(IF($D541=0,LOOKUP($F541,{0.1,0.2,0.3,0.4,0.5,0.6,0.7,0.8,0.9,1},{22,34,46,58,70,82,94,106,118,130}),""),"")</f>
        <v/>
      </c>
      <c r="V541" s="132" t="str">
        <f>_xlfn.IFNA(IF($D541=1,LOOKUP($F541,{0.1,0.2,0.3,0.4,0.5,0.6,0.7,0.8,0.9,1},{23,35,47,59,71,83,95,107,119,131}),""),"")</f>
        <v/>
      </c>
      <c r="W541" s="132" t="str">
        <f>_xlfn.IFNA(IF($D541=2,LOOKUP($F541,{0.1,0.2,0.3,0.4,0.5,0.6,0.7,0.8,0.9,1},{24,36,48,60,72,84,96,108,120,132}),""),"")</f>
        <v/>
      </c>
      <c r="X541" s="132" t="str">
        <f>_xlfn.IFNA(IF($D541=3,LOOKUP($F541,{0.1,0.2,0.3,0.4,0.5,0.6,0.7,0.8,0.9,1},{25,37,49,61,73,85,97,109,121,133}),""),"")</f>
        <v/>
      </c>
      <c r="Y541" s="132" t="str">
        <f>_xlfn.IFNA(IF($D541=4,LOOKUP($F541,{0.1,0.2,0.3,0.4,0.5,0.6,0.7,0.8,0.9,1},{26,38,50,62,74,86,98,110,122,134}),""),"")</f>
        <v/>
      </c>
      <c r="Z541" s="132" t="str">
        <f>_xlfn.IFNA(IF($D541=5,LOOKUP($F541,{0.1,0.2,0.3,0.4,0.5,0.6,0.7,0.8,0.9,1},{27,39,51,63,75,87,99,111,123,135}),""),"")</f>
        <v/>
      </c>
      <c r="AA541" s="132">
        <f t="shared" si="67"/>
        <v>0</v>
      </c>
      <c r="AB541" s="132" t="str">
        <f t="shared" si="68"/>
        <v>00</v>
      </c>
      <c r="AC541" s="82" t="e">
        <f>VLOOKUP(AB541,'AMI Ref'!T:U,2,FALSE)</f>
        <v>#N/A</v>
      </c>
      <c r="AD541" s="124"/>
      <c r="AE541" s="81" t="str">
        <f>_xlfn.IFNA(IF($D541=0,IF($J541="Not Paid by Tenant",0,INDEX('AMI Ref'!$K$5:$N$5,MATCH($J541,{"Oil","Gas","Electric - Other","ELECTRIC - HEAT PUMP"},0))),0),"")</f>
        <v/>
      </c>
      <c r="AF541" s="81">
        <f>_xlfn.IFNA(IF($D541=1,IF($J541="Not Paid by Tenant",0,INDEX('AMI Ref'!$K$6:$N$6,MATCH($J541,{"Oil","Gas","Electric - Other","ELECTRIC - HEAT PUMP"},0))),0),"")</f>
        <v>0</v>
      </c>
      <c r="AG541" s="81">
        <f>_xlfn.IFNA(IF($D541=2,IF($J541="Not Paid by Tenant",0,INDEX('AMI Ref'!$K$7:$N$7,MATCH($J541,{"Oil","Gas","Electric - Other","ELECTRIC - HEAT PUMP"},0))),0),"")</f>
        <v>0</v>
      </c>
      <c r="AH541" s="81">
        <f>_xlfn.IFNA(IF($D541=3,IF($J541="Not Paid by Tenant",0,INDEX('AMI Ref'!$K$8:$N$8,MATCH($J541,{"Oil","Gas","Electric - Other","ELECTRIC - HEAT PUMP"},0))),0),"")</f>
        <v>0</v>
      </c>
      <c r="AI541" s="81">
        <f>_xlfn.IFNA(IF($D541=4,IF($J541="Not Paid by Tenant",0,INDEX('AMI Ref'!$K$9:$N$9,MATCH($J541,{"Oil","Gas","Electric - Other","ELECTRIC - HEAT PUMP"},0))),0),"")</f>
        <v>0</v>
      </c>
      <c r="AJ541" s="81">
        <f>_xlfn.IFNA(IF($D541=5,IF($J541="Not Paid by Tenant",0,INDEX('AMI Ref'!$K$10:$N$10,MATCH($J541,{"Oil","Gas","Electric - Other","ELECTRIC - HEAT PUMP"},0))),0),"")</f>
        <v>0</v>
      </c>
      <c r="AK541" s="128"/>
      <c r="AL541" s="81" t="str">
        <f>_xlfn.IFNA(IF($D541=0,IF($K541="Not Paid by Tenant",0,INDEX('AMI Ref'!$O$5:$R$5,MATCH($K541,{"Oil","Gas","Electric - Other","Electric ccASHP - split"},0))),0),"")</f>
        <v/>
      </c>
      <c r="AM541" s="81">
        <f>_xlfn.IFNA(IF($D541=1,IF($K541="Not Paid by Tenant",0,INDEX('AMI Ref'!$O$6:$R$6,MATCH($K541,{"Oil","Gas","Electric - Other","Electric ccASHP - split"},0))),0),"")</f>
        <v>0</v>
      </c>
      <c r="AN541" s="81">
        <f>_xlfn.IFNA(IF($D541=2,IF($K541="Not Paid by Tenant",0,INDEX('AMI Ref'!$O$7:$R$7,MATCH($K541,{"Oil","Gas","Electric - Other","Electric ccASHP - split"},0))),0),"")</f>
        <v>0</v>
      </c>
      <c r="AO541" s="81">
        <f>_xlfn.IFNA(IF($D541=3,IF($K541="Not Paid by Tenant",0,INDEX('AMI Ref'!$O$8:$R$8,MATCH($K541,{"Oil","Gas","Electric - Other","Electric ccASHP - split"},0))),0),"")</f>
        <v>0</v>
      </c>
      <c r="AP541" s="81">
        <f>_xlfn.IFNA(IF($D541=4,IF($K541="Not Paid by Tenant",0,INDEX('AMI Ref'!$O$9:$R$9,MATCH($K541,{"Oil","Gas","Electric - Other","Electric ccASHP - split"},0))),0),"")</f>
        <v>0</v>
      </c>
      <c r="AQ541" s="81">
        <f>_xlfn.IFNA(IF($D541=5,IF($K541="Not Paid by Tenant",0,INDEX('AMI Ref'!$O$10:$R$10,MATCH($K541,{"Oil","Gas","Electric - Other","Electric ccASHP - split"},0))),0),"")</f>
        <v>0</v>
      </c>
      <c r="AR541" s="124">
        <f t="shared" si="69"/>
        <v>0</v>
      </c>
      <c r="AS541" s="123" t="e">
        <f t="shared" si="70"/>
        <v>#N/A</v>
      </c>
    </row>
    <row r="542" spans="1:45" ht="12.95" customHeight="1" x14ac:dyDescent="0.2">
      <c r="A542" s="130">
        <v>540</v>
      </c>
      <c r="B542" s="177">
        <f>IF(OR(COUNTIF($B$2:$B541,Input!$F558)&lt;1,COUNTIF($O$2:$O541,Input!$C558)&lt;1),Input!F558,0)</f>
        <v>0</v>
      </c>
      <c r="C542" s="177">
        <f>IF(OR(COUNTIF($B$2:$B541,Input!$F558)&lt;1,COUNTIF($O$2:$O541,Input!$C558)&lt;1),Input!G558,0)</f>
        <v>0</v>
      </c>
      <c r="D542" s="177">
        <f>IF(OR(COUNTIF($B$2:$B541,Input!$F558)&lt;1,COUNTIF($O$2:$O541,Input!$C558)&lt;1),Input!H558,0)</f>
        <v>0</v>
      </c>
      <c r="E542" s="177">
        <f>IF(OR(COUNTIF($B$2:$B541,Input!$F558)&lt;1,COUNTIF($O$2:$O541,Input!$C558)&lt;1),Input!I558,0)</f>
        <v>0</v>
      </c>
      <c r="F542" s="177">
        <f>IF(OR(COUNTIF($B$2:$B541,Input!$F558)&lt;1,COUNTIF($O$2:$O541,Input!$C558)&lt;1),Input!J558,0)</f>
        <v>0</v>
      </c>
      <c r="G542" s="177">
        <f>IF(OR(COUNTIF($B$2:$B541,Input!$F558)&lt;1,COUNTIF($O$2:$O541,Input!$C558)&lt;1),Input!K558,0)</f>
        <v>0</v>
      </c>
      <c r="H542" s="177">
        <f>IF(OR(COUNTIF($B$2:$B541,Input!$F558)&lt;1,COUNTIF($O$2:$O541,Input!$C558)&lt;1),Input!L558,0)</f>
        <v>0</v>
      </c>
      <c r="I542" s="177">
        <f>IF(OR(COUNTIF($B$2:$B541,Input!$F558)&lt;1,COUNTIF($O$2:$O541,Input!$C558)&lt;1),Input!M558,0)</f>
        <v>0</v>
      </c>
      <c r="J542" s="177">
        <f>IF(OR(COUNTIF($B$2:$B541,Input!$F558)&lt;1,COUNTIF($O$2:$O541,Input!$C558)&lt;1),Input!N558,0)</f>
        <v>0</v>
      </c>
      <c r="K542" s="177">
        <f>IF(OR(COUNTIF($B$2:$B541,Input!$F558)&lt;1,COUNTIF($O$2:$O541,Input!$C558)&lt;1),Input!O558,0)</f>
        <v>0</v>
      </c>
      <c r="L542" s="177">
        <f>IF(OR(COUNTIF($B$2:$B541,Input!$F558)&lt;1,COUNTIF($O$2:$O541,Input!$C558)&lt;1),Input!P558,0)</f>
        <v>0</v>
      </c>
      <c r="M542" s="129" t="str">
        <f t="shared" si="66"/>
        <v/>
      </c>
      <c r="N542" s="161">
        <f t="shared" si="72"/>
        <v>0</v>
      </c>
      <c r="O542" s="168">
        <f>Input!C558</f>
        <v>0</v>
      </c>
      <c r="P542" s="168"/>
      <c r="R542" s="131">
        <f t="shared" si="73"/>
        <v>0</v>
      </c>
      <c r="S542" s="133" t="str">
        <f t="shared" si="71"/>
        <v xml:space="preserve"> </v>
      </c>
      <c r="T542" s="133"/>
      <c r="U542" s="132" t="str">
        <f>_xlfn.IFNA(IF($D542=0,LOOKUP($F542,{0.1,0.2,0.3,0.4,0.5,0.6,0.7,0.8,0.9,1},{22,34,46,58,70,82,94,106,118,130}),""),"")</f>
        <v/>
      </c>
      <c r="V542" s="132" t="str">
        <f>_xlfn.IFNA(IF($D542=1,LOOKUP($F542,{0.1,0.2,0.3,0.4,0.5,0.6,0.7,0.8,0.9,1},{23,35,47,59,71,83,95,107,119,131}),""),"")</f>
        <v/>
      </c>
      <c r="W542" s="132" t="str">
        <f>_xlfn.IFNA(IF($D542=2,LOOKUP($F542,{0.1,0.2,0.3,0.4,0.5,0.6,0.7,0.8,0.9,1},{24,36,48,60,72,84,96,108,120,132}),""),"")</f>
        <v/>
      </c>
      <c r="X542" s="132" t="str">
        <f>_xlfn.IFNA(IF($D542=3,LOOKUP($F542,{0.1,0.2,0.3,0.4,0.5,0.6,0.7,0.8,0.9,1},{25,37,49,61,73,85,97,109,121,133}),""),"")</f>
        <v/>
      </c>
      <c r="Y542" s="132" t="str">
        <f>_xlfn.IFNA(IF($D542=4,LOOKUP($F542,{0.1,0.2,0.3,0.4,0.5,0.6,0.7,0.8,0.9,1},{26,38,50,62,74,86,98,110,122,134}),""),"")</f>
        <v/>
      </c>
      <c r="Z542" s="132" t="str">
        <f>_xlfn.IFNA(IF($D542=5,LOOKUP($F542,{0.1,0.2,0.3,0.4,0.5,0.6,0.7,0.8,0.9,1},{27,39,51,63,75,87,99,111,123,135}),""),"")</f>
        <v/>
      </c>
      <c r="AA542" s="132">
        <f t="shared" si="67"/>
        <v>0</v>
      </c>
      <c r="AB542" s="132" t="str">
        <f t="shared" si="68"/>
        <v>00</v>
      </c>
      <c r="AC542" s="82" t="e">
        <f>VLOOKUP(AB542,'AMI Ref'!T:U,2,FALSE)</f>
        <v>#N/A</v>
      </c>
      <c r="AD542" s="124"/>
      <c r="AE542" s="81" t="str">
        <f>_xlfn.IFNA(IF($D542=0,IF($J542="Not Paid by Tenant",0,INDEX('AMI Ref'!$K$5:$N$5,MATCH($J542,{"Oil","Gas","Electric - Other","ELECTRIC - HEAT PUMP"},0))),0),"")</f>
        <v/>
      </c>
      <c r="AF542" s="81">
        <f>_xlfn.IFNA(IF($D542=1,IF($J542="Not Paid by Tenant",0,INDEX('AMI Ref'!$K$6:$N$6,MATCH($J542,{"Oil","Gas","Electric - Other","ELECTRIC - HEAT PUMP"},0))),0),"")</f>
        <v>0</v>
      </c>
      <c r="AG542" s="81">
        <f>_xlfn.IFNA(IF($D542=2,IF($J542="Not Paid by Tenant",0,INDEX('AMI Ref'!$K$7:$N$7,MATCH($J542,{"Oil","Gas","Electric - Other","ELECTRIC - HEAT PUMP"},0))),0),"")</f>
        <v>0</v>
      </c>
      <c r="AH542" s="81">
        <f>_xlfn.IFNA(IF($D542=3,IF($J542="Not Paid by Tenant",0,INDEX('AMI Ref'!$K$8:$N$8,MATCH($J542,{"Oil","Gas","Electric - Other","ELECTRIC - HEAT PUMP"},0))),0),"")</f>
        <v>0</v>
      </c>
      <c r="AI542" s="81">
        <f>_xlfn.IFNA(IF($D542=4,IF($J542="Not Paid by Tenant",0,INDEX('AMI Ref'!$K$9:$N$9,MATCH($J542,{"Oil","Gas","Electric - Other","ELECTRIC - HEAT PUMP"},0))),0),"")</f>
        <v>0</v>
      </c>
      <c r="AJ542" s="81">
        <f>_xlfn.IFNA(IF($D542=5,IF($J542="Not Paid by Tenant",0,INDEX('AMI Ref'!$K$10:$N$10,MATCH($J542,{"Oil","Gas","Electric - Other","ELECTRIC - HEAT PUMP"},0))),0),"")</f>
        <v>0</v>
      </c>
      <c r="AK542" s="128"/>
      <c r="AL542" s="81" t="str">
        <f>_xlfn.IFNA(IF($D542=0,IF($K542="Not Paid by Tenant",0,INDEX('AMI Ref'!$O$5:$R$5,MATCH($K542,{"Oil","Gas","Electric - Other","Electric ccASHP - split"},0))),0),"")</f>
        <v/>
      </c>
      <c r="AM542" s="81">
        <f>_xlfn.IFNA(IF($D542=1,IF($K542="Not Paid by Tenant",0,INDEX('AMI Ref'!$O$6:$R$6,MATCH($K542,{"Oil","Gas","Electric - Other","Electric ccASHP - split"},0))),0),"")</f>
        <v>0</v>
      </c>
      <c r="AN542" s="81">
        <f>_xlfn.IFNA(IF($D542=2,IF($K542="Not Paid by Tenant",0,INDEX('AMI Ref'!$O$7:$R$7,MATCH($K542,{"Oil","Gas","Electric - Other","Electric ccASHP - split"},0))),0),"")</f>
        <v>0</v>
      </c>
      <c r="AO542" s="81">
        <f>_xlfn.IFNA(IF($D542=3,IF($K542="Not Paid by Tenant",0,INDEX('AMI Ref'!$O$8:$R$8,MATCH($K542,{"Oil","Gas","Electric - Other","Electric ccASHP - split"},0))),0),"")</f>
        <v>0</v>
      </c>
      <c r="AP542" s="81">
        <f>_xlfn.IFNA(IF($D542=4,IF($K542="Not Paid by Tenant",0,INDEX('AMI Ref'!$O$9:$R$9,MATCH($K542,{"Oil","Gas","Electric - Other","Electric ccASHP - split"},0))),0),"")</f>
        <v>0</v>
      </c>
      <c r="AQ542" s="81">
        <f>_xlfn.IFNA(IF($D542=5,IF($K542="Not Paid by Tenant",0,INDEX('AMI Ref'!$O$10:$R$10,MATCH($K542,{"Oil","Gas","Electric - Other","Electric ccASHP - split"},0))),0),"")</f>
        <v>0</v>
      </c>
      <c r="AR542" s="124">
        <f t="shared" si="69"/>
        <v>0</v>
      </c>
      <c r="AS542" s="123" t="e">
        <f t="shared" si="70"/>
        <v>#N/A</v>
      </c>
    </row>
    <row r="543" spans="1:45" ht="12.95" customHeight="1" x14ac:dyDescent="0.2">
      <c r="A543" s="130">
        <v>541</v>
      </c>
      <c r="B543" s="177">
        <f>IF(OR(COUNTIF($B$2:$B542,Input!$F559)&lt;1,COUNTIF($O$2:$O542,Input!$C559)&lt;1),Input!F559,0)</f>
        <v>0</v>
      </c>
      <c r="C543" s="177">
        <f>IF(OR(COUNTIF($B$2:$B542,Input!$F559)&lt;1,COUNTIF($O$2:$O542,Input!$C559)&lt;1),Input!G559,0)</f>
        <v>0</v>
      </c>
      <c r="D543" s="177">
        <f>IF(OR(COUNTIF($B$2:$B542,Input!$F559)&lt;1,COUNTIF($O$2:$O542,Input!$C559)&lt;1),Input!H559,0)</f>
        <v>0</v>
      </c>
      <c r="E543" s="177">
        <f>IF(OR(COUNTIF($B$2:$B542,Input!$F559)&lt;1,COUNTIF($O$2:$O542,Input!$C559)&lt;1),Input!I559,0)</f>
        <v>0</v>
      </c>
      <c r="F543" s="177">
        <f>IF(OR(COUNTIF($B$2:$B542,Input!$F559)&lt;1,COUNTIF($O$2:$O542,Input!$C559)&lt;1),Input!J559,0)</f>
        <v>0</v>
      </c>
      <c r="G543" s="177">
        <f>IF(OR(COUNTIF($B$2:$B542,Input!$F559)&lt;1,COUNTIF($O$2:$O542,Input!$C559)&lt;1),Input!K559,0)</f>
        <v>0</v>
      </c>
      <c r="H543" s="177">
        <f>IF(OR(COUNTIF($B$2:$B542,Input!$F559)&lt;1,COUNTIF($O$2:$O542,Input!$C559)&lt;1),Input!L559,0)</f>
        <v>0</v>
      </c>
      <c r="I543" s="177">
        <f>IF(OR(COUNTIF($B$2:$B542,Input!$F559)&lt;1,COUNTIF($O$2:$O542,Input!$C559)&lt;1),Input!M559,0)</f>
        <v>0</v>
      </c>
      <c r="J543" s="177">
        <f>IF(OR(COUNTIF($B$2:$B542,Input!$F559)&lt;1,COUNTIF($O$2:$O542,Input!$C559)&lt;1),Input!N559,0)</f>
        <v>0</v>
      </c>
      <c r="K543" s="177">
        <f>IF(OR(COUNTIF($B$2:$B542,Input!$F559)&lt;1,COUNTIF($O$2:$O542,Input!$C559)&lt;1),Input!O559,0)</f>
        <v>0</v>
      </c>
      <c r="L543" s="177">
        <f>IF(OR(COUNTIF($B$2:$B542,Input!$F559)&lt;1,COUNTIF($O$2:$O542,Input!$C559)&lt;1),Input!P559,0)</f>
        <v>0</v>
      </c>
      <c r="M543" s="129" t="str">
        <f t="shared" si="66"/>
        <v/>
      </c>
      <c r="N543" s="161">
        <f t="shared" si="72"/>
        <v>0</v>
      </c>
      <c r="O543" s="168">
        <f>Input!C559</f>
        <v>0</v>
      </c>
      <c r="P543" s="168"/>
      <c r="R543" s="131">
        <f t="shared" si="73"/>
        <v>0</v>
      </c>
      <c r="S543" s="133" t="str">
        <f t="shared" si="71"/>
        <v xml:space="preserve"> </v>
      </c>
      <c r="T543" s="133"/>
      <c r="U543" s="132" t="str">
        <f>_xlfn.IFNA(IF($D543=0,LOOKUP($F543,{0.1,0.2,0.3,0.4,0.5,0.6,0.7,0.8,0.9,1},{22,34,46,58,70,82,94,106,118,130}),""),"")</f>
        <v/>
      </c>
      <c r="V543" s="132" t="str">
        <f>_xlfn.IFNA(IF($D543=1,LOOKUP($F543,{0.1,0.2,0.3,0.4,0.5,0.6,0.7,0.8,0.9,1},{23,35,47,59,71,83,95,107,119,131}),""),"")</f>
        <v/>
      </c>
      <c r="W543" s="132" t="str">
        <f>_xlfn.IFNA(IF($D543=2,LOOKUP($F543,{0.1,0.2,0.3,0.4,0.5,0.6,0.7,0.8,0.9,1},{24,36,48,60,72,84,96,108,120,132}),""),"")</f>
        <v/>
      </c>
      <c r="X543" s="132" t="str">
        <f>_xlfn.IFNA(IF($D543=3,LOOKUP($F543,{0.1,0.2,0.3,0.4,0.5,0.6,0.7,0.8,0.9,1},{25,37,49,61,73,85,97,109,121,133}),""),"")</f>
        <v/>
      </c>
      <c r="Y543" s="132" t="str">
        <f>_xlfn.IFNA(IF($D543=4,LOOKUP($F543,{0.1,0.2,0.3,0.4,0.5,0.6,0.7,0.8,0.9,1},{26,38,50,62,74,86,98,110,122,134}),""),"")</f>
        <v/>
      </c>
      <c r="Z543" s="132" t="str">
        <f>_xlfn.IFNA(IF($D543=5,LOOKUP($F543,{0.1,0.2,0.3,0.4,0.5,0.6,0.7,0.8,0.9,1},{27,39,51,63,75,87,99,111,123,135}),""),"")</f>
        <v/>
      </c>
      <c r="AA543" s="132">
        <f t="shared" si="67"/>
        <v>0</v>
      </c>
      <c r="AB543" s="132" t="str">
        <f t="shared" si="68"/>
        <v>00</v>
      </c>
      <c r="AC543" s="82" t="e">
        <f>VLOOKUP(AB543,'AMI Ref'!T:U,2,FALSE)</f>
        <v>#N/A</v>
      </c>
      <c r="AD543" s="124"/>
      <c r="AE543" s="81" t="str">
        <f>_xlfn.IFNA(IF($D543=0,IF($J543="Not Paid by Tenant",0,INDEX('AMI Ref'!$K$5:$N$5,MATCH($J543,{"Oil","Gas","Electric - Other","ELECTRIC - HEAT PUMP"},0))),0),"")</f>
        <v/>
      </c>
      <c r="AF543" s="81">
        <f>_xlfn.IFNA(IF($D543=1,IF($J543="Not Paid by Tenant",0,INDEX('AMI Ref'!$K$6:$N$6,MATCH($J543,{"Oil","Gas","Electric - Other","ELECTRIC - HEAT PUMP"},0))),0),"")</f>
        <v>0</v>
      </c>
      <c r="AG543" s="81">
        <f>_xlfn.IFNA(IF($D543=2,IF($J543="Not Paid by Tenant",0,INDEX('AMI Ref'!$K$7:$N$7,MATCH($J543,{"Oil","Gas","Electric - Other","ELECTRIC - HEAT PUMP"},0))),0),"")</f>
        <v>0</v>
      </c>
      <c r="AH543" s="81">
        <f>_xlfn.IFNA(IF($D543=3,IF($J543="Not Paid by Tenant",0,INDEX('AMI Ref'!$K$8:$N$8,MATCH($J543,{"Oil","Gas","Electric - Other","ELECTRIC - HEAT PUMP"},0))),0),"")</f>
        <v>0</v>
      </c>
      <c r="AI543" s="81">
        <f>_xlfn.IFNA(IF($D543=4,IF($J543="Not Paid by Tenant",0,INDEX('AMI Ref'!$K$9:$N$9,MATCH($J543,{"Oil","Gas","Electric - Other","ELECTRIC - HEAT PUMP"},0))),0),"")</f>
        <v>0</v>
      </c>
      <c r="AJ543" s="81">
        <f>_xlfn.IFNA(IF($D543=5,IF($J543="Not Paid by Tenant",0,INDEX('AMI Ref'!$K$10:$N$10,MATCH($J543,{"Oil","Gas","Electric - Other","ELECTRIC - HEAT PUMP"},0))),0),"")</f>
        <v>0</v>
      </c>
      <c r="AK543" s="128"/>
      <c r="AL543" s="81" t="str">
        <f>_xlfn.IFNA(IF($D543=0,IF($K543="Not Paid by Tenant",0,INDEX('AMI Ref'!$O$5:$R$5,MATCH($K543,{"Oil","Gas","Electric - Other","Electric ccASHP - split"},0))),0),"")</f>
        <v/>
      </c>
      <c r="AM543" s="81">
        <f>_xlfn.IFNA(IF($D543=1,IF($K543="Not Paid by Tenant",0,INDEX('AMI Ref'!$O$6:$R$6,MATCH($K543,{"Oil","Gas","Electric - Other","Electric ccASHP - split"},0))),0),"")</f>
        <v>0</v>
      </c>
      <c r="AN543" s="81">
        <f>_xlfn.IFNA(IF($D543=2,IF($K543="Not Paid by Tenant",0,INDEX('AMI Ref'!$O$7:$R$7,MATCH($K543,{"Oil","Gas","Electric - Other","Electric ccASHP - split"},0))),0),"")</f>
        <v>0</v>
      </c>
      <c r="AO543" s="81">
        <f>_xlfn.IFNA(IF($D543=3,IF($K543="Not Paid by Tenant",0,INDEX('AMI Ref'!$O$8:$R$8,MATCH($K543,{"Oil","Gas","Electric - Other","Electric ccASHP - split"},0))),0),"")</f>
        <v>0</v>
      </c>
      <c r="AP543" s="81">
        <f>_xlfn.IFNA(IF($D543=4,IF($K543="Not Paid by Tenant",0,INDEX('AMI Ref'!$O$9:$R$9,MATCH($K543,{"Oil","Gas","Electric - Other","Electric ccASHP - split"},0))),0),"")</f>
        <v>0</v>
      </c>
      <c r="AQ543" s="81">
        <f>_xlfn.IFNA(IF($D543=5,IF($K543="Not Paid by Tenant",0,INDEX('AMI Ref'!$O$10:$R$10,MATCH($K543,{"Oil","Gas","Electric - Other","Electric ccASHP - split"},0))),0),"")</f>
        <v>0</v>
      </c>
      <c r="AR543" s="124">
        <f t="shared" si="69"/>
        <v>0</v>
      </c>
      <c r="AS543" s="123" t="e">
        <f t="shared" si="70"/>
        <v>#N/A</v>
      </c>
    </row>
    <row r="544" spans="1:45" ht="12.95" customHeight="1" x14ac:dyDescent="0.2">
      <c r="A544" s="130">
        <v>542</v>
      </c>
      <c r="B544" s="177">
        <f>IF(OR(COUNTIF($B$2:$B543,Input!$F560)&lt;1,COUNTIF($O$2:$O543,Input!$C560)&lt;1),Input!F560,0)</f>
        <v>0</v>
      </c>
      <c r="C544" s="177">
        <f>IF(OR(COUNTIF($B$2:$B543,Input!$F560)&lt;1,COUNTIF($O$2:$O543,Input!$C560)&lt;1),Input!G560,0)</f>
        <v>0</v>
      </c>
      <c r="D544" s="177">
        <f>IF(OR(COUNTIF($B$2:$B543,Input!$F560)&lt;1,COUNTIF($O$2:$O543,Input!$C560)&lt;1),Input!H560,0)</f>
        <v>0</v>
      </c>
      <c r="E544" s="177">
        <f>IF(OR(COUNTIF($B$2:$B543,Input!$F560)&lt;1,COUNTIF($O$2:$O543,Input!$C560)&lt;1),Input!I560,0)</f>
        <v>0</v>
      </c>
      <c r="F544" s="177">
        <f>IF(OR(COUNTIF($B$2:$B543,Input!$F560)&lt;1,COUNTIF($O$2:$O543,Input!$C560)&lt;1),Input!J560,0)</f>
        <v>0</v>
      </c>
      <c r="G544" s="177">
        <f>IF(OR(COUNTIF($B$2:$B543,Input!$F560)&lt;1,COUNTIF($O$2:$O543,Input!$C560)&lt;1),Input!K560,0)</f>
        <v>0</v>
      </c>
      <c r="H544" s="177">
        <f>IF(OR(COUNTIF($B$2:$B543,Input!$F560)&lt;1,COUNTIF($O$2:$O543,Input!$C560)&lt;1),Input!L560,0)</f>
        <v>0</v>
      </c>
      <c r="I544" s="177">
        <f>IF(OR(COUNTIF($B$2:$B543,Input!$F560)&lt;1,COUNTIF($O$2:$O543,Input!$C560)&lt;1),Input!M560,0)</f>
        <v>0</v>
      </c>
      <c r="J544" s="177">
        <f>IF(OR(COUNTIF($B$2:$B543,Input!$F560)&lt;1,COUNTIF($O$2:$O543,Input!$C560)&lt;1),Input!N560,0)</f>
        <v>0</v>
      </c>
      <c r="K544" s="177">
        <f>IF(OR(COUNTIF($B$2:$B543,Input!$F560)&lt;1,COUNTIF($O$2:$O543,Input!$C560)&lt;1),Input!O560,0)</f>
        <v>0</v>
      </c>
      <c r="L544" s="177">
        <f>IF(OR(COUNTIF($B$2:$B543,Input!$F560)&lt;1,COUNTIF($O$2:$O543,Input!$C560)&lt;1),Input!P560,0)</f>
        <v>0</v>
      </c>
      <c r="M544" s="129" t="str">
        <f t="shared" si="66"/>
        <v/>
      </c>
      <c r="N544" s="161">
        <f t="shared" si="72"/>
        <v>0</v>
      </c>
      <c r="O544" s="168">
        <f>Input!C560</f>
        <v>0</v>
      </c>
      <c r="P544" s="168"/>
      <c r="R544" s="131">
        <f t="shared" si="73"/>
        <v>0</v>
      </c>
      <c r="S544" s="133" t="str">
        <f t="shared" si="71"/>
        <v xml:space="preserve"> </v>
      </c>
      <c r="T544" s="133"/>
      <c r="U544" s="132" t="str">
        <f>_xlfn.IFNA(IF($D544=0,LOOKUP($F544,{0.1,0.2,0.3,0.4,0.5,0.6,0.7,0.8,0.9,1},{22,34,46,58,70,82,94,106,118,130}),""),"")</f>
        <v/>
      </c>
      <c r="V544" s="132" t="str">
        <f>_xlfn.IFNA(IF($D544=1,LOOKUP($F544,{0.1,0.2,0.3,0.4,0.5,0.6,0.7,0.8,0.9,1},{23,35,47,59,71,83,95,107,119,131}),""),"")</f>
        <v/>
      </c>
      <c r="W544" s="132" t="str">
        <f>_xlfn.IFNA(IF($D544=2,LOOKUP($F544,{0.1,0.2,0.3,0.4,0.5,0.6,0.7,0.8,0.9,1},{24,36,48,60,72,84,96,108,120,132}),""),"")</f>
        <v/>
      </c>
      <c r="X544" s="132" t="str">
        <f>_xlfn.IFNA(IF($D544=3,LOOKUP($F544,{0.1,0.2,0.3,0.4,0.5,0.6,0.7,0.8,0.9,1},{25,37,49,61,73,85,97,109,121,133}),""),"")</f>
        <v/>
      </c>
      <c r="Y544" s="132" t="str">
        <f>_xlfn.IFNA(IF($D544=4,LOOKUP($F544,{0.1,0.2,0.3,0.4,0.5,0.6,0.7,0.8,0.9,1},{26,38,50,62,74,86,98,110,122,134}),""),"")</f>
        <v/>
      </c>
      <c r="Z544" s="132" t="str">
        <f>_xlfn.IFNA(IF($D544=5,LOOKUP($F544,{0.1,0.2,0.3,0.4,0.5,0.6,0.7,0.8,0.9,1},{27,39,51,63,75,87,99,111,123,135}),""),"")</f>
        <v/>
      </c>
      <c r="AA544" s="132">
        <f t="shared" si="67"/>
        <v>0</v>
      </c>
      <c r="AB544" s="132" t="str">
        <f t="shared" si="68"/>
        <v>00</v>
      </c>
      <c r="AC544" s="82" t="e">
        <f>VLOOKUP(AB544,'AMI Ref'!T:U,2,FALSE)</f>
        <v>#N/A</v>
      </c>
      <c r="AD544" s="124"/>
      <c r="AE544" s="81" t="str">
        <f>_xlfn.IFNA(IF($D544=0,IF($J544="Not Paid by Tenant",0,INDEX('AMI Ref'!$K$5:$N$5,MATCH($J544,{"Oil","Gas","Electric - Other","ELECTRIC - HEAT PUMP"},0))),0),"")</f>
        <v/>
      </c>
      <c r="AF544" s="81">
        <f>_xlfn.IFNA(IF($D544=1,IF($J544="Not Paid by Tenant",0,INDEX('AMI Ref'!$K$6:$N$6,MATCH($J544,{"Oil","Gas","Electric - Other","ELECTRIC - HEAT PUMP"},0))),0),"")</f>
        <v>0</v>
      </c>
      <c r="AG544" s="81">
        <f>_xlfn.IFNA(IF($D544=2,IF($J544="Not Paid by Tenant",0,INDEX('AMI Ref'!$K$7:$N$7,MATCH($J544,{"Oil","Gas","Electric - Other","ELECTRIC - HEAT PUMP"},0))),0),"")</f>
        <v>0</v>
      </c>
      <c r="AH544" s="81">
        <f>_xlfn.IFNA(IF($D544=3,IF($J544="Not Paid by Tenant",0,INDEX('AMI Ref'!$K$8:$N$8,MATCH($J544,{"Oil","Gas","Electric - Other","ELECTRIC - HEAT PUMP"},0))),0),"")</f>
        <v>0</v>
      </c>
      <c r="AI544" s="81">
        <f>_xlfn.IFNA(IF($D544=4,IF($J544="Not Paid by Tenant",0,INDEX('AMI Ref'!$K$9:$N$9,MATCH($J544,{"Oil","Gas","Electric - Other","ELECTRIC - HEAT PUMP"},0))),0),"")</f>
        <v>0</v>
      </c>
      <c r="AJ544" s="81">
        <f>_xlfn.IFNA(IF($D544=5,IF($J544="Not Paid by Tenant",0,INDEX('AMI Ref'!$K$10:$N$10,MATCH($J544,{"Oil","Gas","Electric - Other","ELECTRIC - HEAT PUMP"},0))),0),"")</f>
        <v>0</v>
      </c>
      <c r="AK544" s="128"/>
      <c r="AL544" s="81" t="str">
        <f>_xlfn.IFNA(IF($D544=0,IF($K544="Not Paid by Tenant",0,INDEX('AMI Ref'!$O$5:$R$5,MATCH($K544,{"Oil","Gas","Electric - Other","Electric ccASHP - split"},0))),0),"")</f>
        <v/>
      </c>
      <c r="AM544" s="81">
        <f>_xlfn.IFNA(IF($D544=1,IF($K544="Not Paid by Tenant",0,INDEX('AMI Ref'!$O$6:$R$6,MATCH($K544,{"Oil","Gas","Electric - Other","Electric ccASHP - split"},0))),0),"")</f>
        <v>0</v>
      </c>
      <c r="AN544" s="81">
        <f>_xlfn.IFNA(IF($D544=2,IF($K544="Not Paid by Tenant",0,INDEX('AMI Ref'!$O$7:$R$7,MATCH($K544,{"Oil","Gas","Electric - Other","Electric ccASHP - split"},0))),0),"")</f>
        <v>0</v>
      </c>
      <c r="AO544" s="81">
        <f>_xlfn.IFNA(IF($D544=3,IF($K544="Not Paid by Tenant",0,INDEX('AMI Ref'!$O$8:$R$8,MATCH($K544,{"Oil","Gas","Electric - Other","Electric ccASHP - split"},0))),0),"")</f>
        <v>0</v>
      </c>
      <c r="AP544" s="81">
        <f>_xlfn.IFNA(IF($D544=4,IF($K544="Not Paid by Tenant",0,INDEX('AMI Ref'!$O$9:$R$9,MATCH($K544,{"Oil","Gas","Electric - Other","Electric ccASHP - split"},0))),0),"")</f>
        <v>0</v>
      </c>
      <c r="AQ544" s="81">
        <f>_xlfn.IFNA(IF($D544=5,IF($K544="Not Paid by Tenant",0,INDEX('AMI Ref'!$O$10:$R$10,MATCH($K544,{"Oil","Gas","Electric - Other","Electric ccASHP - split"},0))),0),"")</f>
        <v>0</v>
      </c>
      <c r="AR544" s="124">
        <f t="shared" si="69"/>
        <v>0</v>
      </c>
      <c r="AS544" s="123" t="e">
        <f t="shared" si="70"/>
        <v>#N/A</v>
      </c>
    </row>
    <row r="545" spans="1:45" ht="12.95" customHeight="1" x14ac:dyDescent="0.2">
      <c r="A545" s="130">
        <v>543</v>
      </c>
      <c r="B545" s="177">
        <f>IF(OR(COUNTIF($B$2:$B544,Input!$F561)&lt;1,COUNTIF($O$2:$O544,Input!$C561)&lt;1),Input!F561,0)</f>
        <v>0</v>
      </c>
      <c r="C545" s="177">
        <f>IF(OR(COUNTIF($B$2:$B544,Input!$F561)&lt;1,COUNTIF($O$2:$O544,Input!$C561)&lt;1),Input!G561,0)</f>
        <v>0</v>
      </c>
      <c r="D545" s="177">
        <f>IF(OR(COUNTIF($B$2:$B544,Input!$F561)&lt;1,COUNTIF($O$2:$O544,Input!$C561)&lt;1),Input!H561,0)</f>
        <v>0</v>
      </c>
      <c r="E545" s="177">
        <f>IF(OR(COUNTIF($B$2:$B544,Input!$F561)&lt;1,COUNTIF($O$2:$O544,Input!$C561)&lt;1),Input!I561,0)</f>
        <v>0</v>
      </c>
      <c r="F545" s="177">
        <f>IF(OR(COUNTIF($B$2:$B544,Input!$F561)&lt;1,COUNTIF($O$2:$O544,Input!$C561)&lt;1),Input!J561,0)</f>
        <v>0</v>
      </c>
      <c r="G545" s="177">
        <f>IF(OR(COUNTIF($B$2:$B544,Input!$F561)&lt;1,COUNTIF($O$2:$O544,Input!$C561)&lt;1),Input!K561,0)</f>
        <v>0</v>
      </c>
      <c r="H545" s="177">
        <f>IF(OR(COUNTIF($B$2:$B544,Input!$F561)&lt;1,COUNTIF($O$2:$O544,Input!$C561)&lt;1),Input!L561,0)</f>
        <v>0</v>
      </c>
      <c r="I545" s="177">
        <f>IF(OR(COUNTIF($B$2:$B544,Input!$F561)&lt;1,COUNTIF($O$2:$O544,Input!$C561)&lt;1),Input!M561,0)</f>
        <v>0</v>
      </c>
      <c r="J545" s="177">
        <f>IF(OR(COUNTIF($B$2:$B544,Input!$F561)&lt;1,COUNTIF($O$2:$O544,Input!$C561)&lt;1),Input!N561,0)</f>
        <v>0</v>
      </c>
      <c r="K545" s="177">
        <f>IF(OR(COUNTIF($B$2:$B544,Input!$F561)&lt;1,COUNTIF($O$2:$O544,Input!$C561)&lt;1),Input!O561,0)</f>
        <v>0</v>
      </c>
      <c r="L545" s="177">
        <f>IF(OR(COUNTIF($B$2:$B544,Input!$F561)&lt;1,COUNTIF($O$2:$O544,Input!$C561)&lt;1),Input!P561,0)</f>
        <v>0</v>
      </c>
      <c r="M545" s="129" t="str">
        <f t="shared" si="66"/>
        <v/>
      </c>
      <c r="N545" s="161">
        <f t="shared" si="72"/>
        <v>0</v>
      </c>
      <c r="O545" s="168">
        <f>Input!C561</f>
        <v>0</v>
      </c>
      <c r="P545" s="168"/>
      <c r="R545" s="131">
        <f t="shared" si="73"/>
        <v>0</v>
      </c>
      <c r="S545" s="133" t="str">
        <f t="shared" si="71"/>
        <v xml:space="preserve"> </v>
      </c>
      <c r="T545" s="133"/>
      <c r="U545" s="132" t="str">
        <f>_xlfn.IFNA(IF($D545=0,LOOKUP($F545,{0.1,0.2,0.3,0.4,0.5,0.6,0.7,0.8,0.9,1},{22,34,46,58,70,82,94,106,118,130}),""),"")</f>
        <v/>
      </c>
      <c r="V545" s="132" t="str">
        <f>_xlfn.IFNA(IF($D545=1,LOOKUP($F545,{0.1,0.2,0.3,0.4,0.5,0.6,0.7,0.8,0.9,1},{23,35,47,59,71,83,95,107,119,131}),""),"")</f>
        <v/>
      </c>
      <c r="W545" s="132" t="str">
        <f>_xlfn.IFNA(IF($D545=2,LOOKUP($F545,{0.1,0.2,0.3,0.4,0.5,0.6,0.7,0.8,0.9,1},{24,36,48,60,72,84,96,108,120,132}),""),"")</f>
        <v/>
      </c>
      <c r="X545" s="132" t="str">
        <f>_xlfn.IFNA(IF($D545=3,LOOKUP($F545,{0.1,0.2,0.3,0.4,0.5,0.6,0.7,0.8,0.9,1},{25,37,49,61,73,85,97,109,121,133}),""),"")</f>
        <v/>
      </c>
      <c r="Y545" s="132" t="str">
        <f>_xlfn.IFNA(IF($D545=4,LOOKUP($F545,{0.1,0.2,0.3,0.4,0.5,0.6,0.7,0.8,0.9,1},{26,38,50,62,74,86,98,110,122,134}),""),"")</f>
        <v/>
      </c>
      <c r="Z545" s="132" t="str">
        <f>_xlfn.IFNA(IF($D545=5,LOOKUP($F545,{0.1,0.2,0.3,0.4,0.5,0.6,0.7,0.8,0.9,1},{27,39,51,63,75,87,99,111,123,135}),""),"")</f>
        <v/>
      </c>
      <c r="AA545" s="132">
        <f t="shared" si="67"/>
        <v>0</v>
      </c>
      <c r="AB545" s="132" t="str">
        <f t="shared" si="68"/>
        <v>00</v>
      </c>
      <c r="AC545" s="82" t="e">
        <f>VLOOKUP(AB545,'AMI Ref'!T:U,2,FALSE)</f>
        <v>#N/A</v>
      </c>
      <c r="AD545" s="124"/>
      <c r="AE545" s="81" t="str">
        <f>_xlfn.IFNA(IF($D545=0,IF($J545="Not Paid by Tenant",0,INDEX('AMI Ref'!$K$5:$N$5,MATCH($J545,{"Oil","Gas","Electric - Other","ELECTRIC - HEAT PUMP"},0))),0),"")</f>
        <v/>
      </c>
      <c r="AF545" s="81">
        <f>_xlfn.IFNA(IF($D545=1,IF($J545="Not Paid by Tenant",0,INDEX('AMI Ref'!$K$6:$N$6,MATCH($J545,{"Oil","Gas","Electric - Other","ELECTRIC - HEAT PUMP"},0))),0),"")</f>
        <v>0</v>
      </c>
      <c r="AG545" s="81">
        <f>_xlfn.IFNA(IF($D545=2,IF($J545="Not Paid by Tenant",0,INDEX('AMI Ref'!$K$7:$N$7,MATCH($J545,{"Oil","Gas","Electric - Other","ELECTRIC - HEAT PUMP"},0))),0),"")</f>
        <v>0</v>
      </c>
      <c r="AH545" s="81">
        <f>_xlfn.IFNA(IF($D545=3,IF($J545="Not Paid by Tenant",0,INDEX('AMI Ref'!$K$8:$N$8,MATCH($J545,{"Oil","Gas","Electric - Other","ELECTRIC - HEAT PUMP"},0))),0),"")</f>
        <v>0</v>
      </c>
      <c r="AI545" s="81">
        <f>_xlfn.IFNA(IF($D545=4,IF($J545="Not Paid by Tenant",0,INDEX('AMI Ref'!$K$9:$N$9,MATCH($J545,{"Oil","Gas","Electric - Other","ELECTRIC - HEAT PUMP"},0))),0),"")</f>
        <v>0</v>
      </c>
      <c r="AJ545" s="81">
        <f>_xlfn.IFNA(IF($D545=5,IF($J545="Not Paid by Tenant",0,INDEX('AMI Ref'!$K$10:$N$10,MATCH($J545,{"Oil","Gas","Electric - Other","ELECTRIC - HEAT PUMP"},0))),0),"")</f>
        <v>0</v>
      </c>
      <c r="AK545" s="128"/>
      <c r="AL545" s="81" t="str">
        <f>_xlfn.IFNA(IF($D545=0,IF($K545="Not Paid by Tenant",0,INDEX('AMI Ref'!$O$5:$R$5,MATCH($K545,{"Oil","Gas","Electric - Other","Electric ccASHP - split"},0))),0),"")</f>
        <v/>
      </c>
      <c r="AM545" s="81">
        <f>_xlfn.IFNA(IF($D545=1,IF($K545="Not Paid by Tenant",0,INDEX('AMI Ref'!$O$6:$R$6,MATCH($K545,{"Oil","Gas","Electric - Other","Electric ccASHP - split"},0))),0),"")</f>
        <v>0</v>
      </c>
      <c r="AN545" s="81">
        <f>_xlfn.IFNA(IF($D545=2,IF($K545="Not Paid by Tenant",0,INDEX('AMI Ref'!$O$7:$R$7,MATCH($K545,{"Oil","Gas","Electric - Other","Electric ccASHP - split"},0))),0),"")</f>
        <v>0</v>
      </c>
      <c r="AO545" s="81">
        <f>_xlfn.IFNA(IF($D545=3,IF($K545="Not Paid by Tenant",0,INDEX('AMI Ref'!$O$8:$R$8,MATCH($K545,{"Oil","Gas","Electric - Other","Electric ccASHP - split"},0))),0),"")</f>
        <v>0</v>
      </c>
      <c r="AP545" s="81">
        <f>_xlfn.IFNA(IF($D545=4,IF($K545="Not Paid by Tenant",0,INDEX('AMI Ref'!$O$9:$R$9,MATCH($K545,{"Oil","Gas","Electric - Other","Electric ccASHP - split"},0))),0),"")</f>
        <v>0</v>
      </c>
      <c r="AQ545" s="81">
        <f>_xlfn.IFNA(IF($D545=5,IF($K545="Not Paid by Tenant",0,INDEX('AMI Ref'!$O$10:$R$10,MATCH($K545,{"Oil","Gas","Electric - Other","Electric ccASHP - split"},0))),0),"")</f>
        <v>0</v>
      </c>
      <c r="AR545" s="124">
        <f t="shared" si="69"/>
        <v>0</v>
      </c>
      <c r="AS545" s="123" t="e">
        <f t="shared" si="70"/>
        <v>#N/A</v>
      </c>
    </row>
    <row r="546" spans="1:45" ht="12.95" customHeight="1" x14ac:dyDescent="0.2">
      <c r="A546" s="130">
        <v>544</v>
      </c>
      <c r="B546" s="177">
        <f>IF(OR(COUNTIF($B$2:$B545,Input!$F562)&lt;1,COUNTIF($O$2:$O545,Input!$C562)&lt;1),Input!F562,0)</f>
        <v>0</v>
      </c>
      <c r="C546" s="177">
        <f>IF(OR(COUNTIF($B$2:$B545,Input!$F562)&lt;1,COUNTIF($O$2:$O545,Input!$C562)&lt;1),Input!G562,0)</f>
        <v>0</v>
      </c>
      <c r="D546" s="177">
        <f>IF(OR(COUNTIF($B$2:$B545,Input!$F562)&lt;1,COUNTIF($O$2:$O545,Input!$C562)&lt;1),Input!H562,0)</f>
        <v>0</v>
      </c>
      <c r="E546" s="177">
        <f>IF(OR(COUNTIF($B$2:$B545,Input!$F562)&lt;1,COUNTIF($O$2:$O545,Input!$C562)&lt;1),Input!I562,0)</f>
        <v>0</v>
      </c>
      <c r="F546" s="177">
        <f>IF(OR(COUNTIF($B$2:$B545,Input!$F562)&lt;1,COUNTIF($O$2:$O545,Input!$C562)&lt;1),Input!J562,0)</f>
        <v>0</v>
      </c>
      <c r="G546" s="177">
        <f>IF(OR(COUNTIF($B$2:$B545,Input!$F562)&lt;1,COUNTIF($O$2:$O545,Input!$C562)&lt;1),Input!K562,0)</f>
        <v>0</v>
      </c>
      <c r="H546" s="177">
        <f>IF(OR(COUNTIF($B$2:$B545,Input!$F562)&lt;1,COUNTIF($O$2:$O545,Input!$C562)&lt;1),Input!L562,0)</f>
        <v>0</v>
      </c>
      <c r="I546" s="177">
        <f>IF(OR(COUNTIF($B$2:$B545,Input!$F562)&lt;1,COUNTIF($O$2:$O545,Input!$C562)&lt;1),Input!M562,0)</f>
        <v>0</v>
      </c>
      <c r="J546" s="177">
        <f>IF(OR(COUNTIF($B$2:$B545,Input!$F562)&lt;1,COUNTIF($O$2:$O545,Input!$C562)&lt;1),Input!N562,0)</f>
        <v>0</v>
      </c>
      <c r="K546" s="177">
        <f>IF(OR(COUNTIF($B$2:$B545,Input!$F562)&lt;1,COUNTIF($O$2:$O545,Input!$C562)&lt;1),Input!O562,0)</f>
        <v>0</v>
      </c>
      <c r="L546" s="177">
        <f>IF(OR(COUNTIF($B$2:$B545,Input!$F562)&lt;1,COUNTIF($O$2:$O545,Input!$C562)&lt;1),Input!P562,0)</f>
        <v>0</v>
      </c>
      <c r="M546" s="129" t="str">
        <f t="shared" si="66"/>
        <v/>
      </c>
      <c r="N546" s="161">
        <f t="shared" si="72"/>
        <v>0</v>
      </c>
      <c r="O546" s="168">
        <f>Input!C562</f>
        <v>0</v>
      </c>
      <c r="P546" s="168"/>
      <c r="R546" s="131">
        <f t="shared" si="73"/>
        <v>0</v>
      </c>
      <c r="S546" s="133" t="str">
        <f t="shared" si="71"/>
        <v xml:space="preserve"> </v>
      </c>
      <c r="T546" s="133"/>
      <c r="U546" s="132" t="str">
        <f>_xlfn.IFNA(IF($D546=0,LOOKUP($F546,{0.1,0.2,0.3,0.4,0.5,0.6,0.7,0.8,0.9,1},{22,34,46,58,70,82,94,106,118,130}),""),"")</f>
        <v/>
      </c>
      <c r="V546" s="132" t="str">
        <f>_xlfn.IFNA(IF($D546=1,LOOKUP($F546,{0.1,0.2,0.3,0.4,0.5,0.6,0.7,0.8,0.9,1},{23,35,47,59,71,83,95,107,119,131}),""),"")</f>
        <v/>
      </c>
      <c r="W546" s="132" t="str">
        <f>_xlfn.IFNA(IF($D546=2,LOOKUP($F546,{0.1,0.2,0.3,0.4,0.5,0.6,0.7,0.8,0.9,1},{24,36,48,60,72,84,96,108,120,132}),""),"")</f>
        <v/>
      </c>
      <c r="X546" s="132" t="str">
        <f>_xlfn.IFNA(IF($D546=3,LOOKUP($F546,{0.1,0.2,0.3,0.4,0.5,0.6,0.7,0.8,0.9,1},{25,37,49,61,73,85,97,109,121,133}),""),"")</f>
        <v/>
      </c>
      <c r="Y546" s="132" t="str">
        <f>_xlfn.IFNA(IF($D546=4,LOOKUP($F546,{0.1,0.2,0.3,0.4,0.5,0.6,0.7,0.8,0.9,1},{26,38,50,62,74,86,98,110,122,134}),""),"")</f>
        <v/>
      </c>
      <c r="Z546" s="132" t="str">
        <f>_xlfn.IFNA(IF($D546=5,LOOKUP($F546,{0.1,0.2,0.3,0.4,0.5,0.6,0.7,0.8,0.9,1},{27,39,51,63,75,87,99,111,123,135}),""),"")</f>
        <v/>
      </c>
      <c r="AA546" s="132">
        <f t="shared" si="67"/>
        <v>0</v>
      </c>
      <c r="AB546" s="132" t="str">
        <f t="shared" si="68"/>
        <v>00</v>
      </c>
      <c r="AC546" s="82" t="e">
        <f>VLOOKUP(AB546,'AMI Ref'!T:U,2,FALSE)</f>
        <v>#N/A</v>
      </c>
      <c r="AD546" s="124"/>
      <c r="AE546" s="81" t="str">
        <f>_xlfn.IFNA(IF($D546=0,IF($J546="Not Paid by Tenant",0,INDEX('AMI Ref'!$K$5:$N$5,MATCH($J546,{"Oil","Gas","Electric - Other","ELECTRIC - HEAT PUMP"},0))),0),"")</f>
        <v/>
      </c>
      <c r="AF546" s="81">
        <f>_xlfn.IFNA(IF($D546=1,IF($J546="Not Paid by Tenant",0,INDEX('AMI Ref'!$K$6:$N$6,MATCH($J546,{"Oil","Gas","Electric - Other","ELECTRIC - HEAT PUMP"},0))),0),"")</f>
        <v>0</v>
      </c>
      <c r="AG546" s="81">
        <f>_xlfn.IFNA(IF($D546=2,IF($J546="Not Paid by Tenant",0,INDEX('AMI Ref'!$K$7:$N$7,MATCH($J546,{"Oil","Gas","Electric - Other","ELECTRIC - HEAT PUMP"},0))),0),"")</f>
        <v>0</v>
      </c>
      <c r="AH546" s="81">
        <f>_xlfn.IFNA(IF($D546=3,IF($J546="Not Paid by Tenant",0,INDEX('AMI Ref'!$K$8:$N$8,MATCH($J546,{"Oil","Gas","Electric - Other","ELECTRIC - HEAT PUMP"},0))),0),"")</f>
        <v>0</v>
      </c>
      <c r="AI546" s="81">
        <f>_xlfn.IFNA(IF($D546=4,IF($J546="Not Paid by Tenant",0,INDEX('AMI Ref'!$K$9:$N$9,MATCH($J546,{"Oil","Gas","Electric - Other","ELECTRIC - HEAT PUMP"},0))),0),"")</f>
        <v>0</v>
      </c>
      <c r="AJ546" s="81">
        <f>_xlfn.IFNA(IF($D546=5,IF($J546="Not Paid by Tenant",0,INDEX('AMI Ref'!$K$10:$N$10,MATCH($J546,{"Oil","Gas","Electric - Other","ELECTRIC - HEAT PUMP"},0))),0),"")</f>
        <v>0</v>
      </c>
      <c r="AK546" s="128"/>
      <c r="AL546" s="81" t="str">
        <f>_xlfn.IFNA(IF($D546=0,IF($K546="Not Paid by Tenant",0,INDEX('AMI Ref'!$O$5:$R$5,MATCH($K546,{"Oil","Gas","Electric - Other","Electric ccASHP - split"},0))),0),"")</f>
        <v/>
      </c>
      <c r="AM546" s="81">
        <f>_xlfn.IFNA(IF($D546=1,IF($K546="Not Paid by Tenant",0,INDEX('AMI Ref'!$O$6:$R$6,MATCH($K546,{"Oil","Gas","Electric - Other","Electric ccASHP - split"},0))),0),"")</f>
        <v>0</v>
      </c>
      <c r="AN546" s="81">
        <f>_xlfn.IFNA(IF($D546=2,IF($K546="Not Paid by Tenant",0,INDEX('AMI Ref'!$O$7:$R$7,MATCH($K546,{"Oil","Gas","Electric - Other","Electric ccASHP - split"},0))),0),"")</f>
        <v>0</v>
      </c>
      <c r="AO546" s="81">
        <f>_xlfn.IFNA(IF($D546=3,IF($K546="Not Paid by Tenant",0,INDEX('AMI Ref'!$O$8:$R$8,MATCH($K546,{"Oil","Gas","Electric - Other","Electric ccASHP - split"},0))),0),"")</f>
        <v>0</v>
      </c>
      <c r="AP546" s="81">
        <f>_xlfn.IFNA(IF($D546=4,IF($K546="Not Paid by Tenant",0,INDEX('AMI Ref'!$O$9:$R$9,MATCH($K546,{"Oil","Gas","Electric - Other","Electric ccASHP - split"},0))),0),"")</f>
        <v>0</v>
      </c>
      <c r="AQ546" s="81">
        <f>_xlfn.IFNA(IF($D546=5,IF($K546="Not Paid by Tenant",0,INDEX('AMI Ref'!$O$10:$R$10,MATCH($K546,{"Oil","Gas","Electric - Other","Electric ccASHP - split"},0))),0),"")</f>
        <v>0</v>
      </c>
      <c r="AR546" s="124">
        <f t="shared" si="69"/>
        <v>0</v>
      </c>
      <c r="AS546" s="123" t="e">
        <f t="shared" si="70"/>
        <v>#N/A</v>
      </c>
    </row>
    <row r="547" spans="1:45" ht="12.95" customHeight="1" x14ac:dyDescent="0.2">
      <c r="A547" s="130">
        <v>545</v>
      </c>
      <c r="B547" s="177">
        <f>IF(OR(COUNTIF($B$2:$B546,Input!$F563)&lt;1,COUNTIF($O$2:$O546,Input!$C563)&lt;1),Input!F563,0)</f>
        <v>0</v>
      </c>
      <c r="C547" s="177">
        <f>IF(OR(COUNTIF($B$2:$B546,Input!$F563)&lt;1,COUNTIF($O$2:$O546,Input!$C563)&lt;1),Input!G563,0)</f>
        <v>0</v>
      </c>
      <c r="D547" s="177">
        <f>IF(OR(COUNTIF($B$2:$B546,Input!$F563)&lt;1,COUNTIF($O$2:$O546,Input!$C563)&lt;1),Input!H563,0)</f>
        <v>0</v>
      </c>
      <c r="E547" s="177">
        <f>IF(OR(COUNTIF($B$2:$B546,Input!$F563)&lt;1,COUNTIF($O$2:$O546,Input!$C563)&lt;1),Input!I563,0)</f>
        <v>0</v>
      </c>
      <c r="F547" s="177">
        <f>IF(OR(COUNTIF($B$2:$B546,Input!$F563)&lt;1,COUNTIF($O$2:$O546,Input!$C563)&lt;1),Input!J563,0)</f>
        <v>0</v>
      </c>
      <c r="G547" s="177">
        <f>IF(OR(COUNTIF($B$2:$B546,Input!$F563)&lt;1,COUNTIF($O$2:$O546,Input!$C563)&lt;1),Input!K563,0)</f>
        <v>0</v>
      </c>
      <c r="H547" s="177">
        <f>IF(OR(COUNTIF($B$2:$B546,Input!$F563)&lt;1,COUNTIF($O$2:$O546,Input!$C563)&lt;1),Input!L563,0)</f>
        <v>0</v>
      </c>
      <c r="I547" s="177">
        <f>IF(OR(COUNTIF($B$2:$B546,Input!$F563)&lt;1,COUNTIF($O$2:$O546,Input!$C563)&lt;1),Input!M563,0)</f>
        <v>0</v>
      </c>
      <c r="J547" s="177">
        <f>IF(OR(COUNTIF($B$2:$B546,Input!$F563)&lt;1,COUNTIF($O$2:$O546,Input!$C563)&lt;1),Input!N563,0)</f>
        <v>0</v>
      </c>
      <c r="K547" s="177">
        <f>IF(OR(COUNTIF($B$2:$B546,Input!$F563)&lt;1,COUNTIF($O$2:$O546,Input!$C563)&lt;1),Input!O563,0)</f>
        <v>0</v>
      </c>
      <c r="L547" s="177">
        <f>IF(OR(COUNTIF($B$2:$B546,Input!$F563)&lt;1,COUNTIF($O$2:$O546,Input!$C563)&lt;1),Input!P563,0)</f>
        <v>0</v>
      </c>
      <c r="M547" s="129" t="str">
        <f t="shared" si="66"/>
        <v/>
      </c>
      <c r="N547" s="161">
        <f t="shared" si="72"/>
        <v>0</v>
      </c>
      <c r="O547" s="168">
        <f>Input!C563</f>
        <v>0</v>
      </c>
      <c r="P547" s="168"/>
      <c r="R547" s="131">
        <f t="shared" si="73"/>
        <v>0</v>
      </c>
      <c r="S547" s="133" t="str">
        <f t="shared" si="71"/>
        <v xml:space="preserve"> </v>
      </c>
      <c r="T547" s="133"/>
      <c r="U547" s="132" t="str">
        <f>_xlfn.IFNA(IF($D547=0,LOOKUP($F547,{0.1,0.2,0.3,0.4,0.5,0.6,0.7,0.8,0.9,1},{22,34,46,58,70,82,94,106,118,130}),""),"")</f>
        <v/>
      </c>
      <c r="V547" s="132" t="str">
        <f>_xlfn.IFNA(IF($D547=1,LOOKUP($F547,{0.1,0.2,0.3,0.4,0.5,0.6,0.7,0.8,0.9,1},{23,35,47,59,71,83,95,107,119,131}),""),"")</f>
        <v/>
      </c>
      <c r="W547" s="132" t="str">
        <f>_xlfn.IFNA(IF($D547=2,LOOKUP($F547,{0.1,0.2,0.3,0.4,0.5,0.6,0.7,0.8,0.9,1},{24,36,48,60,72,84,96,108,120,132}),""),"")</f>
        <v/>
      </c>
      <c r="X547" s="132" t="str">
        <f>_xlfn.IFNA(IF($D547=3,LOOKUP($F547,{0.1,0.2,0.3,0.4,0.5,0.6,0.7,0.8,0.9,1},{25,37,49,61,73,85,97,109,121,133}),""),"")</f>
        <v/>
      </c>
      <c r="Y547" s="132" t="str">
        <f>_xlfn.IFNA(IF($D547=4,LOOKUP($F547,{0.1,0.2,0.3,0.4,0.5,0.6,0.7,0.8,0.9,1},{26,38,50,62,74,86,98,110,122,134}),""),"")</f>
        <v/>
      </c>
      <c r="Z547" s="132" t="str">
        <f>_xlfn.IFNA(IF($D547=5,LOOKUP($F547,{0.1,0.2,0.3,0.4,0.5,0.6,0.7,0.8,0.9,1},{27,39,51,63,75,87,99,111,123,135}),""),"")</f>
        <v/>
      </c>
      <c r="AA547" s="132">
        <f t="shared" si="67"/>
        <v>0</v>
      </c>
      <c r="AB547" s="132" t="str">
        <f t="shared" si="68"/>
        <v>00</v>
      </c>
      <c r="AC547" s="82" t="e">
        <f>VLOOKUP(AB547,'AMI Ref'!T:U,2,FALSE)</f>
        <v>#N/A</v>
      </c>
      <c r="AD547" s="124"/>
      <c r="AE547" s="81" t="str">
        <f>_xlfn.IFNA(IF($D547=0,IF($J547="Not Paid by Tenant",0,INDEX('AMI Ref'!$K$5:$N$5,MATCH($J547,{"Oil","Gas","Electric - Other","ELECTRIC - HEAT PUMP"},0))),0),"")</f>
        <v/>
      </c>
      <c r="AF547" s="81">
        <f>_xlfn.IFNA(IF($D547=1,IF($J547="Not Paid by Tenant",0,INDEX('AMI Ref'!$K$6:$N$6,MATCH($J547,{"Oil","Gas","Electric - Other","ELECTRIC - HEAT PUMP"},0))),0),"")</f>
        <v>0</v>
      </c>
      <c r="AG547" s="81">
        <f>_xlfn.IFNA(IF($D547=2,IF($J547="Not Paid by Tenant",0,INDEX('AMI Ref'!$K$7:$N$7,MATCH($J547,{"Oil","Gas","Electric - Other","ELECTRIC - HEAT PUMP"},0))),0),"")</f>
        <v>0</v>
      </c>
      <c r="AH547" s="81">
        <f>_xlfn.IFNA(IF($D547=3,IF($J547="Not Paid by Tenant",0,INDEX('AMI Ref'!$K$8:$N$8,MATCH($J547,{"Oil","Gas","Electric - Other","ELECTRIC - HEAT PUMP"},0))),0),"")</f>
        <v>0</v>
      </c>
      <c r="AI547" s="81">
        <f>_xlfn.IFNA(IF($D547=4,IF($J547="Not Paid by Tenant",0,INDEX('AMI Ref'!$K$9:$N$9,MATCH($J547,{"Oil","Gas","Electric - Other","ELECTRIC - HEAT PUMP"},0))),0),"")</f>
        <v>0</v>
      </c>
      <c r="AJ547" s="81">
        <f>_xlfn.IFNA(IF($D547=5,IF($J547="Not Paid by Tenant",0,INDEX('AMI Ref'!$K$10:$N$10,MATCH($J547,{"Oil","Gas","Electric - Other","ELECTRIC - HEAT PUMP"},0))),0),"")</f>
        <v>0</v>
      </c>
      <c r="AK547" s="128"/>
      <c r="AL547" s="81" t="str">
        <f>_xlfn.IFNA(IF($D547=0,IF($K547="Not Paid by Tenant",0,INDEX('AMI Ref'!$O$5:$R$5,MATCH($K547,{"Oil","Gas","Electric - Other","Electric ccASHP - split"},0))),0),"")</f>
        <v/>
      </c>
      <c r="AM547" s="81">
        <f>_xlfn.IFNA(IF($D547=1,IF($K547="Not Paid by Tenant",0,INDEX('AMI Ref'!$O$6:$R$6,MATCH($K547,{"Oil","Gas","Electric - Other","Electric ccASHP - split"},0))),0),"")</f>
        <v>0</v>
      </c>
      <c r="AN547" s="81">
        <f>_xlfn.IFNA(IF($D547=2,IF($K547="Not Paid by Tenant",0,INDEX('AMI Ref'!$O$7:$R$7,MATCH($K547,{"Oil","Gas","Electric - Other","Electric ccASHP - split"},0))),0),"")</f>
        <v>0</v>
      </c>
      <c r="AO547" s="81">
        <f>_xlfn.IFNA(IF($D547=3,IF($K547="Not Paid by Tenant",0,INDEX('AMI Ref'!$O$8:$R$8,MATCH($K547,{"Oil","Gas","Electric - Other","Electric ccASHP - split"},0))),0),"")</f>
        <v>0</v>
      </c>
      <c r="AP547" s="81">
        <f>_xlfn.IFNA(IF($D547=4,IF($K547="Not Paid by Tenant",0,INDEX('AMI Ref'!$O$9:$R$9,MATCH($K547,{"Oil","Gas","Electric - Other","Electric ccASHP - split"},0))),0),"")</f>
        <v>0</v>
      </c>
      <c r="AQ547" s="81">
        <f>_xlfn.IFNA(IF($D547=5,IF($K547="Not Paid by Tenant",0,INDEX('AMI Ref'!$O$10:$R$10,MATCH($K547,{"Oil","Gas","Electric - Other","Electric ccASHP - split"},0))),0),"")</f>
        <v>0</v>
      </c>
      <c r="AR547" s="124">
        <f t="shared" si="69"/>
        <v>0</v>
      </c>
      <c r="AS547" s="123" t="e">
        <f t="shared" si="70"/>
        <v>#N/A</v>
      </c>
    </row>
    <row r="548" spans="1:45" ht="12.95" customHeight="1" x14ac:dyDescent="0.2">
      <c r="A548" s="130">
        <v>546</v>
      </c>
      <c r="B548" s="177">
        <f>IF(OR(COUNTIF($B$2:$B547,Input!$F564)&lt;1,COUNTIF($O$2:$O547,Input!$C564)&lt;1),Input!F564,0)</f>
        <v>0</v>
      </c>
      <c r="C548" s="177">
        <f>IF(OR(COUNTIF($B$2:$B547,Input!$F564)&lt;1,COUNTIF($O$2:$O547,Input!$C564)&lt;1),Input!G564,0)</f>
        <v>0</v>
      </c>
      <c r="D548" s="177">
        <f>IF(OR(COUNTIF($B$2:$B547,Input!$F564)&lt;1,COUNTIF($O$2:$O547,Input!$C564)&lt;1),Input!H564,0)</f>
        <v>0</v>
      </c>
      <c r="E548" s="177">
        <f>IF(OR(COUNTIF($B$2:$B547,Input!$F564)&lt;1,COUNTIF($O$2:$O547,Input!$C564)&lt;1),Input!I564,0)</f>
        <v>0</v>
      </c>
      <c r="F548" s="177">
        <f>IF(OR(COUNTIF($B$2:$B547,Input!$F564)&lt;1,COUNTIF($O$2:$O547,Input!$C564)&lt;1),Input!J564,0)</f>
        <v>0</v>
      </c>
      <c r="G548" s="177">
        <f>IF(OR(COUNTIF($B$2:$B547,Input!$F564)&lt;1,COUNTIF($O$2:$O547,Input!$C564)&lt;1),Input!K564,0)</f>
        <v>0</v>
      </c>
      <c r="H548" s="177">
        <f>IF(OR(COUNTIF($B$2:$B547,Input!$F564)&lt;1,COUNTIF($O$2:$O547,Input!$C564)&lt;1),Input!L564,0)</f>
        <v>0</v>
      </c>
      <c r="I548" s="177">
        <f>IF(OR(COUNTIF($B$2:$B547,Input!$F564)&lt;1,COUNTIF($O$2:$O547,Input!$C564)&lt;1),Input!M564,0)</f>
        <v>0</v>
      </c>
      <c r="J548" s="177">
        <f>IF(OR(COUNTIF($B$2:$B547,Input!$F564)&lt;1,COUNTIF($O$2:$O547,Input!$C564)&lt;1),Input!N564,0)</f>
        <v>0</v>
      </c>
      <c r="K548" s="177">
        <f>IF(OR(COUNTIF($B$2:$B547,Input!$F564)&lt;1,COUNTIF($O$2:$O547,Input!$C564)&lt;1),Input!O564,0)</f>
        <v>0</v>
      </c>
      <c r="L548" s="177">
        <f>IF(OR(COUNTIF($B$2:$B547,Input!$F564)&lt;1,COUNTIF($O$2:$O547,Input!$C564)&lt;1),Input!P564,0)</f>
        <v>0</v>
      </c>
      <c r="M548" s="129" t="str">
        <f t="shared" si="66"/>
        <v/>
      </c>
      <c r="N548" s="161">
        <f t="shared" si="72"/>
        <v>0</v>
      </c>
      <c r="O548" s="168">
        <f>Input!C564</f>
        <v>0</v>
      </c>
      <c r="P548" s="168"/>
      <c r="R548" s="131">
        <f t="shared" si="73"/>
        <v>0</v>
      </c>
      <c r="S548" s="133" t="str">
        <f t="shared" si="71"/>
        <v xml:space="preserve"> </v>
      </c>
      <c r="T548" s="133"/>
      <c r="U548" s="132" t="str">
        <f>_xlfn.IFNA(IF($D548=0,LOOKUP($F548,{0.1,0.2,0.3,0.4,0.5,0.6,0.7,0.8,0.9,1},{22,34,46,58,70,82,94,106,118,130}),""),"")</f>
        <v/>
      </c>
      <c r="V548" s="132" t="str">
        <f>_xlfn.IFNA(IF($D548=1,LOOKUP($F548,{0.1,0.2,0.3,0.4,0.5,0.6,0.7,0.8,0.9,1},{23,35,47,59,71,83,95,107,119,131}),""),"")</f>
        <v/>
      </c>
      <c r="W548" s="132" t="str">
        <f>_xlfn.IFNA(IF($D548=2,LOOKUP($F548,{0.1,0.2,0.3,0.4,0.5,0.6,0.7,0.8,0.9,1},{24,36,48,60,72,84,96,108,120,132}),""),"")</f>
        <v/>
      </c>
      <c r="X548" s="132" t="str">
        <f>_xlfn.IFNA(IF($D548=3,LOOKUP($F548,{0.1,0.2,0.3,0.4,0.5,0.6,0.7,0.8,0.9,1},{25,37,49,61,73,85,97,109,121,133}),""),"")</f>
        <v/>
      </c>
      <c r="Y548" s="132" t="str">
        <f>_xlfn.IFNA(IF($D548=4,LOOKUP($F548,{0.1,0.2,0.3,0.4,0.5,0.6,0.7,0.8,0.9,1},{26,38,50,62,74,86,98,110,122,134}),""),"")</f>
        <v/>
      </c>
      <c r="Z548" s="132" t="str">
        <f>_xlfn.IFNA(IF($D548=5,LOOKUP($F548,{0.1,0.2,0.3,0.4,0.5,0.6,0.7,0.8,0.9,1},{27,39,51,63,75,87,99,111,123,135}),""),"")</f>
        <v/>
      </c>
      <c r="AA548" s="132">
        <f t="shared" si="67"/>
        <v>0</v>
      </c>
      <c r="AB548" s="132" t="str">
        <f t="shared" si="68"/>
        <v>00</v>
      </c>
      <c r="AC548" s="82" t="e">
        <f>VLOOKUP(AB548,'AMI Ref'!T:U,2,FALSE)</f>
        <v>#N/A</v>
      </c>
      <c r="AD548" s="124"/>
      <c r="AE548" s="81" t="str">
        <f>_xlfn.IFNA(IF($D548=0,IF($J548="Not Paid by Tenant",0,INDEX('AMI Ref'!$K$5:$N$5,MATCH($J548,{"Oil","Gas","Electric - Other","ELECTRIC - HEAT PUMP"},0))),0),"")</f>
        <v/>
      </c>
      <c r="AF548" s="81">
        <f>_xlfn.IFNA(IF($D548=1,IF($J548="Not Paid by Tenant",0,INDEX('AMI Ref'!$K$6:$N$6,MATCH($J548,{"Oil","Gas","Electric - Other","ELECTRIC - HEAT PUMP"},0))),0),"")</f>
        <v>0</v>
      </c>
      <c r="AG548" s="81">
        <f>_xlfn.IFNA(IF($D548=2,IF($J548="Not Paid by Tenant",0,INDEX('AMI Ref'!$K$7:$N$7,MATCH($J548,{"Oil","Gas","Electric - Other","ELECTRIC - HEAT PUMP"},0))),0),"")</f>
        <v>0</v>
      </c>
      <c r="AH548" s="81">
        <f>_xlfn.IFNA(IF($D548=3,IF($J548="Not Paid by Tenant",0,INDEX('AMI Ref'!$K$8:$N$8,MATCH($J548,{"Oil","Gas","Electric - Other","ELECTRIC - HEAT PUMP"},0))),0),"")</f>
        <v>0</v>
      </c>
      <c r="AI548" s="81">
        <f>_xlfn.IFNA(IF($D548=4,IF($J548="Not Paid by Tenant",0,INDEX('AMI Ref'!$K$9:$N$9,MATCH($J548,{"Oil","Gas","Electric - Other","ELECTRIC - HEAT PUMP"},0))),0),"")</f>
        <v>0</v>
      </c>
      <c r="AJ548" s="81">
        <f>_xlfn.IFNA(IF($D548=5,IF($J548="Not Paid by Tenant",0,INDEX('AMI Ref'!$K$10:$N$10,MATCH($J548,{"Oil","Gas","Electric - Other","ELECTRIC - HEAT PUMP"},0))),0),"")</f>
        <v>0</v>
      </c>
      <c r="AK548" s="128"/>
      <c r="AL548" s="81" t="str">
        <f>_xlfn.IFNA(IF($D548=0,IF($K548="Not Paid by Tenant",0,INDEX('AMI Ref'!$O$5:$R$5,MATCH($K548,{"Oil","Gas","Electric - Other","Electric ccASHP - split"},0))),0),"")</f>
        <v/>
      </c>
      <c r="AM548" s="81">
        <f>_xlfn.IFNA(IF($D548=1,IF($K548="Not Paid by Tenant",0,INDEX('AMI Ref'!$O$6:$R$6,MATCH($K548,{"Oil","Gas","Electric - Other","Electric ccASHP - split"},0))),0),"")</f>
        <v>0</v>
      </c>
      <c r="AN548" s="81">
        <f>_xlfn.IFNA(IF($D548=2,IF($K548="Not Paid by Tenant",0,INDEX('AMI Ref'!$O$7:$R$7,MATCH($K548,{"Oil","Gas","Electric - Other","Electric ccASHP - split"},0))),0),"")</f>
        <v>0</v>
      </c>
      <c r="AO548" s="81">
        <f>_xlfn.IFNA(IF($D548=3,IF($K548="Not Paid by Tenant",0,INDEX('AMI Ref'!$O$8:$R$8,MATCH($K548,{"Oil","Gas","Electric - Other","Electric ccASHP - split"},0))),0),"")</f>
        <v>0</v>
      </c>
      <c r="AP548" s="81">
        <f>_xlfn.IFNA(IF($D548=4,IF($K548="Not Paid by Tenant",0,INDEX('AMI Ref'!$O$9:$R$9,MATCH($K548,{"Oil","Gas","Electric - Other","Electric ccASHP - split"},0))),0),"")</f>
        <v>0</v>
      </c>
      <c r="AQ548" s="81">
        <f>_xlfn.IFNA(IF($D548=5,IF($K548="Not Paid by Tenant",0,INDEX('AMI Ref'!$O$10:$R$10,MATCH($K548,{"Oil","Gas","Electric - Other","Electric ccASHP - split"},0))),0),"")</f>
        <v>0</v>
      </c>
      <c r="AR548" s="124">
        <f t="shared" si="69"/>
        <v>0</v>
      </c>
      <c r="AS548" s="123" t="e">
        <f t="shared" si="70"/>
        <v>#N/A</v>
      </c>
    </row>
    <row r="549" spans="1:45" ht="12.95" customHeight="1" x14ac:dyDescent="0.2">
      <c r="A549" s="130">
        <v>547</v>
      </c>
      <c r="B549" s="177">
        <f>IF(OR(COUNTIF($B$2:$B548,Input!$F565)&lt;1,COUNTIF($O$2:$O548,Input!$C565)&lt;1),Input!F565,0)</f>
        <v>0</v>
      </c>
      <c r="C549" s="177">
        <f>IF(OR(COUNTIF($B$2:$B548,Input!$F565)&lt;1,COUNTIF($O$2:$O548,Input!$C565)&lt;1),Input!G565,0)</f>
        <v>0</v>
      </c>
      <c r="D549" s="177">
        <f>IF(OR(COUNTIF($B$2:$B548,Input!$F565)&lt;1,COUNTIF($O$2:$O548,Input!$C565)&lt;1),Input!H565,0)</f>
        <v>0</v>
      </c>
      <c r="E549" s="177">
        <f>IF(OR(COUNTIF($B$2:$B548,Input!$F565)&lt;1,COUNTIF($O$2:$O548,Input!$C565)&lt;1),Input!I565,0)</f>
        <v>0</v>
      </c>
      <c r="F549" s="177">
        <f>IF(OR(COUNTIF($B$2:$B548,Input!$F565)&lt;1,COUNTIF($O$2:$O548,Input!$C565)&lt;1),Input!J565,0)</f>
        <v>0</v>
      </c>
      <c r="G549" s="177">
        <f>IF(OR(COUNTIF($B$2:$B548,Input!$F565)&lt;1,COUNTIF($O$2:$O548,Input!$C565)&lt;1),Input!K565,0)</f>
        <v>0</v>
      </c>
      <c r="H549" s="177">
        <f>IF(OR(COUNTIF($B$2:$B548,Input!$F565)&lt;1,COUNTIF($O$2:$O548,Input!$C565)&lt;1),Input!L565,0)</f>
        <v>0</v>
      </c>
      <c r="I549" s="177">
        <f>IF(OR(COUNTIF($B$2:$B548,Input!$F565)&lt;1,COUNTIF($O$2:$O548,Input!$C565)&lt;1),Input!M565,0)</f>
        <v>0</v>
      </c>
      <c r="J549" s="177">
        <f>IF(OR(COUNTIF($B$2:$B548,Input!$F565)&lt;1,COUNTIF($O$2:$O548,Input!$C565)&lt;1),Input!N565,0)</f>
        <v>0</v>
      </c>
      <c r="K549" s="177">
        <f>IF(OR(COUNTIF($B$2:$B548,Input!$F565)&lt;1,COUNTIF($O$2:$O548,Input!$C565)&lt;1),Input!O565,0)</f>
        <v>0</v>
      </c>
      <c r="L549" s="177">
        <f>IF(OR(COUNTIF($B$2:$B548,Input!$F565)&lt;1,COUNTIF($O$2:$O548,Input!$C565)&lt;1),Input!P565,0)</f>
        <v>0</v>
      </c>
      <c r="M549" s="129" t="str">
        <f t="shared" si="66"/>
        <v/>
      </c>
      <c r="N549" s="161">
        <f t="shared" si="72"/>
        <v>0</v>
      </c>
      <c r="O549" s="168">
        <f>Input!C565</f>
        <v>0</v>
      </c>
      <c r="P549" s="168"/>
      <c r="R549" s="131">
        <f t="shared" si="73"/>
        <v>0</v>
      </c>
      <c r="S549" s="133" t="str">
        <f t="shared" si="71"/>
        <v xml:space="preserve"> </v>
      </c>
      <c r="T549" s="133"/>
      <c r="U549" s="132" t="str">
        <f>_xlfn.IFNA(IF($D549=0,LOOKUP($F549,{0.1,0.2,0.3,0.4,0.5,0.6,0.7,0.8,0.9,1},{22,34,46,58,70,82,94,106,118,130}),""),"")</f>
        <v/>
      </c>
      <c r="V549" s="132" t="str">
        <f>_xlfn.IFNA(IF($D549=1,LOOKUP($F549,{0.1,0.2,0.3,0.4,0.5,0.6,0.7,0.8,0.9,1},{23,35,47,59,71,83,95,107,119,131}),""),"")</f>
        <v/>
      </c>
      <c r="W549" s="132" t="str">
        <f>_xlfn.IFNA(IF($D549=2,LOOKUP($F549,{0.1,0.2,0.3,0.4,0.5,0.6,0.7,0.8,0.9,1},{24,36,48,60,72,84,96,108,120,132}),""),"")</f>
        <v/>
      </c>
      <c r="X549" s="132" t="str">
        <f>_xlfn.IFNA(IF($D549=3,LOOKUP($F549,{0.1,0.2,0.3,0.4,0.5,0.6,0.7,0.8,0.9,1},{25,37,49,61,73,85,97,109,121,133}),""),"")</f>
        <v/>
      </c>
      <c r="Y549" s="132" t="str">
        <f>_xlfn.IFNA(IF($D549=4,LOOKUP($F549,{0.1,0.2,0.3,0.4,0.5,0.6,0.7,0.8,0.9,1},{26,38,50,62,74,86,98,110,122,134}),""),"")</f>
        <v/>
      </c>
      <c r="Z549" s="132" t="str">
        <f>_xlfn.IFNA(IF($D549=5,LOOKUP($F549,{0.1,0.2,0.3,0.4,0.5,0.6,0.7,0.8,0.9,1},{27,39,51,63,75,87,99,111,123,135}),""),"")</f>
        <v/>
      </c>
      <c r="AA549" s="132">
        <f t="shared" si="67"/>
        <v>0</v>
      </c>
      <c r="AB549" s="132" t="str">
        <f t="shared" si="68"/>
        <v>00</v>
      </c>
      <c r="AC549" s="82" t="e">
        <f>VLOOKUP(AB549,'AMI Ref'!T:U,2,FALSE)</f>
        <v>#N/A</v>
      </c>
      <c r="AD549" s="124"/>
      <c r="AE549" s="81" t="str">
        <f>_xlfn.IFNA(IF($D549=0,IF($J549="Not Paid by Tenant",0,INDEX('AMI Ref'!$K$5:$N$5,MATCH($J549,{"Oil","Gas","Electric - Other","ELECTRIC - HEAT PUMP"},0))),0),"")</f>
        <v/>
      </c>
      <c r="AF549" s="81">
        <f>_xlfn.IFNA(IF($D549=1,IF($J549="Not Paid by Tenant",0,INDEX('AMI Ref'!$K$6:$N$6,MATCH($J549,{"Oil","Gas","Electric - Other","ELECTRIC - HEAT PUMP"},0))),0),"")</f>
        <v>0</v>
      </c>
      <c r="AG549" s="81">
        <f>_xlfn.IFNA(IF($D549=2,IF($J549="Not Paid by Tenant",0,INDEX('AMI Ref'!$K$7:$N$7,MATCH($J549,{"Oil","Gas","Electric - Other","ELECTRIC - HEAT PUMP"},0))),0),"")</f>
        <v>0</v>
      </c>
      <c r="AH549" s="81">
        <f>_xlfn.IFNA(IF($D549=3,IF($J549="Not Paid by Tenant",0,INDEX('AMI Ref'!$K$8:$N$8,MATCH($J549,{"Oil","Gas","Electric - Other","ELECTRIC - HEAT PUMP"},0))),0),"")</f>
        <v>0</v>
      </c>
      <c r="AI549" s="81">
        <f>_xlfn.IFNA(IF($D549=4,IF($J549="Not Paid by Tenant",0,INDEX('AMI Ref'!$K$9:$N$9,MATCH($J549,{"Oil","Gas","Electric - Other","ELECTRIC - HEAT PUMP"},0))),0),"")</f>
        <v>0</v>
      </c>
      <c r="AJ549" s="81">
        <f>_xlfn.IFNA(IF($D549=5,IF($J549="Not Paid by Tenant",0,INDEX('AMI Ref'!$K$10:$N$10,MATCH($J549,{"Oil","Gas","Electric - Other","ELECTRIC - HEAT PUMP"},0))),0),"")</f>
        <v>0</v>
      </c>
      <c r="AK549" s="128"/>
      <c r="AL549" s="81" t="str">
        <f>_xlfn.IFNA(IF($D549=0,IF($K549="Not Paid by Tenant",0,INDEX('AMI Ref'!$O$5:$R$5,MATCH($K549,{"Oil","Gas","Electric - Other","Electric ccASHP - split"},0))),0),"")</f>
        <v/>
      </c>
      <c r="AM549" s="81">
        <f>_xlfn.IFNA(IF($D549=1,IF($K549="Not Paid by Tenant",0,INDEX('AMI Ref'!$O$6:$R$6,MATCH($K549,{"Oil","Gas","Electric - Other","Electric ccASHP - split"},0))),0),"")</f>
        <v>0</v>
      </c>
      <c r="AN549" s="81">
        <f>_xlfn.IFNA(IF($D549=2,IF($K549="Not Paid by Tenant",0,INDEX('AMI Ref'!$O$7:$R$7,MATCH($K549,{"Oil","Gas","Electric - Other","Electric ccASHP - split"},0))),0),"")</f>
        <v>0</v>
      </c>
      <c r="AO549" s="81">
        <f>_xlfn.IFNA(IF($D549=3,IF($K549="Not Paid by Tenant",0,INDEX('AMI Ref'!$O$8:$R$8,MATCH($K549,{"Oil","Gas","Electric - Other","Electric ccASHP - split"},0))),0),"")</f>
        <v>0</v>
      </c>
      <c r="AP549" s="81">
        <f>_xlfn.IFNA(IF($D549=4,IF($K549="Not Paid by Tenant",0,INDEX('AMI Ref'!$O$9:$R$9,MATCH($K549,{"Oil","Gas","Electric - Other","Electric ccASHP - split"},0))),0),"")</f>
        <v>0</v>
      </c>
      <c r="AQ549" s="81">
        <f>_xlfn.IFNA(IF($D549=5,IF($K549="Not Paid by Tenant",0,INDEX('AMI Ref'!$O$10:$R$10,MATCH($K549,{"Oil","Gas","Electric - Other","Electric ccASHP - split"},0))),0),"")</f>
        <v>0</v>
      </c>
      <c r="AR549" s="124">
        <f t="shared" si="69"/>
        <v>0</v>
      </c>
      <c r="AS549" s="123" t="e">
        <f t="shared" si="70"/>
        <v>#N/A</v>
      </c>
    </row>
    <row r="550" spans="1:45" ht="12.95" customHeight="1" x14ac:dyDescent="0.2">
      <c r="A550" s="130">
        <v>548</v>
      </c>
      <c r="B550" s="177">
        <f>IF(OR(COUNTIF($B$2:$B549,Input!$F566)&lt;1,COUNTIF($O$2:$O549,Input!$C566)&lt;1),Input!F566,0)</f>
        <v>0</v>
      </c>
      <c r="C550" s="177">
        <f>IF(OR(COUNTIF($B$2:$B549,Input!$F566)&lt;1,COUNTIF($O$2:$O549,Input!$C566)&lt;1),Input!G566,0)</f>
        <v>0</v>
      </c>
      <c r="D550" s="177">
        <f>IF(OR(COUNTIF($B$2:$B549,Input!$F566)&lt;1,COUNTIF($O$2:$O549,Input!$C566)&lt;1),Input!H566,0)</f>
        <v>0</v>
      </c>
      <c r="E550" s="177">
        <f>IF(OR(COUNTIF($B$2:$B549,Input!$F566)&lt;1,COUNTIF($O$2:$O549,Input!$C566)&lt;1),Input!I566,0)</f>
        <v>0</v>
      </c>
      <c r="F550" s="177">
        <f>IF(OR(COUNTIF($B$2:$B549,Input!$F566)&lt;1,COUNTIF($O$2:$O549,Input!$C566)&lt;1),Input!J566,0)</f>
        <v>0</v>
      </c>
      <c r="G550" s="177">
        <f>IF(OR(COUNTIF($B$2:$B549,Input!$F566)&lt;1,COUNTIF($O$2:$O549,Input!$C566)&lt;1),Input!K566,0)</f>
        <v>0</v>
      </c>
      <c r="H550" s="177">
        <f>IF(OR(COUNTIF($B$2:$B549,Input!$F566)&lt;1,COUNTIF($O$2:$O549,Input!$C566)&lt;1),Input!L566,0)</f>
        <v>0</v>
      </c>
      <c r="I550" s="177">
        <f>IF(OR(COUNTIF($B$2:$B549,Input!$F566)&lt;1,COUNTIF($O$2:$O549,Input!$C566)&lt;1),Input!M566,0)</f>
        <v>0</v>
      </c>
      <c r="J550" s="177">
        <f>IF(OR(COUNTIF($B$2:$B549,Input!$F566)&lt;1,COUNTIF($O$2:$O549,Input!$C566)&lt;1),Input!N566,0)</f>
        <v>0</v>
      </c>
      <c r="K550" s="177">
        <f>IF(OR(COUNTIF($B$2:$B549,Input!$F566)&lt;1,COUNTIF($O$2:$O549,Input!$C566)&lt;1),Input!O566,0)</f>
        <v>0</v>
      </c>
      <c r="L550" s="177">
        <f>IF(OR(COUNTIF($B$2:$B549,Input!$F566)&lt;1,COUNTIF($O$2:$O549,Input!$C566)&lt;1),Input!P566,0)</f>
        <v>0</v>
      </c>
      <c r="M550" s="129" t="str">
        <f t="shared" si="66"/>
        <v/>
      </c>
      <c r="N550" s="161">
        <f t="shared" si="72"/>
        <v>0</v>
      </c>
      <c r="O550" s="168">
        <f>Input!C566</f>
        <v>0</v>
      </c>
      <c r="P550" s="168"/>
      <c r="R550" s="131">
        <f t="shared" si="73"/>
        <v>0</v>
      </c>
      <c r="S550" s="133" t="str">
        <f t="shared" si="71"/>
        <v xml:space="preserve"> </v>
      </c>
      <c r="T550" s="133"/>
      <c r="U550" s="132" t="str">
        <f>_xlfn.IFNA(IF($D550=0,LOOKUP($F550,{0.1,0.2,0.3,0.4,0.5,0.6,0.7,0.8,0.9,1},{22,34,46,58,70,82,94,106,118,130}),""),"")</f>
        <v/>
      </c>
      <c r="V550" s="132" t="str">
        <f>_xlfn.IFNA(IF($D550=1,LOOKUP($F550,{0.1,0.2,0.3,0.4,0.5,0.6,0.7,0.8,0.9,1},{23,35,47,59,71,83,95,107,119,131}),""),"")</f>
        <v/>
      </c>
      <c r="W550" s="132" t="str">
        <f>_xlfn.IFNA(IF($D550=2,LOOKUP($F550,{0.1,0.2,0.3,0.4,0.5,0.6,0.7,0.8,0.9,1},{24,36,48,60,72,84,96,108,120,132}),""),"")</f>
        <v/>
      </c>
      <c r="X550" s="132" t="str">
        <f>_xlfn.IFNA(IF($D550=3,LOOKUP($F550,{0.1,0.2,0.3,0.4,0.5,0.6,0.7,0.8,0.9,1},{25,37,49,61,73,85,97,109,121,133}),""),"")</f>
        <v/>
      </c>
      <c r="Y550" s="132" t="str">
        <f>_xlfn.IFNA(IF($D550=4,LOOKUP($F550,{0.1,0.2,0.3,0.4,0.5,0.6,0.7,0.8,0.9,1},{26,38,50,62,74,86,98,110,122,134}),""),"")</f>
        <v/>
      </c>
      <c r="Z550" s="132" t="str">
        <f>_xlfn.IFNA(IF($D550=5,LOOKUP($F550,{0.1,0.2,0.3,0.4,0.5,0.6,0.7,0.8,0.9,1},{27,39,51,63,75,87,99,111,123,135}),""),"")</f>
        <v/>
      </c>
      <c r="AA550" s="132">
        <f t="shared" si="67"/>
        <v>0</v>
      </c>
      <c r="AB550" s="132" t="str">
        <f t="shared" si="68"/>
        <v>00</v>
      </c>
      <c r="AC550" s="82" t="e">
        <f>VLOOKUP(AB550,'AMI Ref'!T:U,2,FALSE)</f>
        <v>#N/A</v>
      </c>
      <c r="AD550" s="124"/>
      <c r="AE550" s="81" t="str">
        <f>_xlfn.IFNA(IF($D550=0,IF($J550="Not Paid by Tenant",0,INDEX('AMI Ref'!$K$5:$N$5,MATCH($J550,{"Oil","Gas","Electric - Other","ELECTRIC - HEAT PUMP"},0))),0),"")</f>
        <v/>
      </c>
      <c r="AF550" s="81">
        <f>_xlfn.IFNA(IF($D550=1,IF($J550="Not Paid by Tenant",0,INDEX('AMI Ref'!$K$6:$N$6,MATCH($J550,{"Oil","Gas","Electric - Other","ELECTRIC - HEAT PUMP"},0))),0),"")</f>
        <v>0</v>
      </c>
      <c r="AG550" s="81">
        <f>_xlfn.IFNA(IF($D550=2,IF($J550="Not Paid by Tenant",0,INDEX('AMI Ref'!$K$7:$N$7,MATCH($J550,{"Oil","Gas","Electric - Other","ELECTRIC - HEAT PUMP"},0))),0),"")</f>
        <v>0</v>
      </c>
      <c r="AH550" s="81">
        <f>_xlfn.IFNA(IF($D550=3,IF($J550="Not Paid by Tenant",0,INDEX('AMI Ref'!$K$8:$N$8,MATCH($J550,{"Oil","Gas","Electric - Other","ELECTRIC - HEAT PUMP"},0))),0),"")</f>
        <v>0</v>
      </c>
      <c r="AI550" s="81">
        <f>_xlfn.IFNA(IF($D550=4,IF($J550="Not Paid by Tenant",0,INDEX('AMI Ref'!$K$9:$N$9,MATCH($J550,{"Oil","Gas","Electric - Other","ELECTRIC - HEAT PUMP"},0))),0),"")</f>
        <v>0</v>
      </c>
      <c r="AJ550" s="81">
        <f>_xlfn.IFNA(IF($D550=5,IF($J550="Not Paid by Tenant",0,INDEX('AMI Ref'!$K$10:$N$10,MATCH($J550,{"Oil","Gas","Electric - Other","ELECTRIC - HEAT PUMP"},0))),0),"")</f>
        <v>0</v>
      </c>
      <c r="AK550" s="128"/>
      <c r="AL550" s="81" t="str">
        <f>_xlfn.IFNA(IF($D550=0,IF($K550="Not Paid by Tenant",0,INDEX('AMI Ref'!$O$5:$R$5,MATCH($K550,{"Oil","Gas","Electric - Other","Electric ccASHP - split"},0))),0),"")</f>
        <v/>
      </c>
      <c r="AM550" s="81">
        <f>_xlfn.IFNA(IF($D550=1,IF($K550="Not Paid by Tenant",0,INDEX('AMI Ref'!$O$6:$R$6,MATCH($K550,{"Oil","Gas","Electric - Other","Electric ccASHP - split"},0))),0),"")</f>
        <v>0</v>
      </c>
      <c r="AN550" s="81">
        <f>_xlfn.IFNA(IF($D550=2,IF($K550="Not Paid by Tenant",0,INDEX('AMI Ref'!$O$7:$R$7,MATCH($K550,{"Oil","Gas","Electric - Other","Electric ccASHP - split"},0))),0),"")</f>
        <v>0</v>
      </c>
      <c r="AO550" s="81">
        <f>_xlfn.IFNA(IF($D550=3,IF($K550="Not Paid by Tenant",0,INDEX('AMI Ref'!$O$8:$R$8,MATCH($K550,{"Oil","Gas","Electric - Other","Electric ccASHP - split"},0))),0),"")</f>
        <v>0</v>
      </c>
      <c r="AP550" s="81">
        <f>_xlfn.IFNA(IF($D550=4,IF($K550="Not Paid by Tenant",0,INDEX('AMI Ref'!$O$9:$R$9,MATCH($K550,{"Oil","Gas","Electric - Other","Electric ccASHP - split"},0))),0),"")</f>
        <v>0</v>
      </c>
      <c r="AQ550" s="81">
        <f>_xlfn.IFNA(IF($D550=5,IF($K550="Not Paid by Tenant",0,INDEX('AMI Ref'!$O$10:$R$10,MATCH($K550,{"Oil","Gas","Electric - Other","Electric ccASHP - split"},0))),0),"")</f>
        <v>0</v>
      </c>
      <c r="AR550" s="124">
        <f t="shared" si="69"/>
        <v>0</v>
      </c>
      <c r="AS550" s="123" t="e">
        <f t="shared" si="70"/>
        <v>#N/A</v>
      </c>
    </row>
    <row r="551" spans="1:45" ht="12.95" customHeight="1" x14ac:dyDescent="0.2">
      <c r="A551" s="130">
        <v>549</v>
      </c>
      <c r="B551" s="177">
        <f>IF(OR(COUNTIF($B$2:$B550,Input!$F567)&lt;1,COUNTIF($O$2:$O550,Input!$C567)&lt;1),Input!F567,0)</f>
        <v>0</v>
      </c>
      <c r="C551" s="177">
        <f>IF(OR(COUNTIF($B$2:$B550,Input!$F567)&lt;1,COUNTIF($O$2:$O550,Input!$C567)&lt;1),Input!G567,0)</f>
        <v>0</v>
      </c>
      <c r="D551" s="177">
        <f>IF(OR(COUNTIF($B$2:$B550,Input!$F567)&lt;1,COUNTIF($O$2:$O550,Input!$C567)&lt;1),Input!H567,0)</f>
        <v>0</v>
      </c>
      <c r="E551" s="177">
        <f>IF(OR(COUNTIF($B$2:$B550,Input!$F567)&lt;1,COUNTIF($O$2:$O550,Input!$C567)&lt;1),Input!I567,0)</f>
        <v>0</v>
      </c>
      <c r="F551" s="177">
        <f>IF(OR(COUNTIF($B$2:$B550,Input!$F567)&lt;1,COUNTIF($O$2:$O550,Input!$C567)&lt;1),Input!J567,0)</f>
        <v>0</v>
      </c>
      <c r="G551" s="177">
        <f>IF(OR(COUNTIF($B$2:$B550,Input!$F567)&lt;1,COUNTIF($O$2:$O550,Input!$C567)&lt;1),Input!K567,0)</f>
        <v>0</v>
      </c>
      <c r="H551" s="177">
        <f>IF(OR(COUNTIF($B$2:$B550,Input!$F567)&lt;1,COUNTIF($O$2:$O550,Input!$C567)&lt;1),Input!L567,0)</f>
        <v>0</v>
      </c>
      <c r="I551" s="177">
        <f>IF(OR(COUNTIF($B$2:$B550,Input!$F567)&lt;1,COUNTIF($O$2:$O550,Input!$C567)&lt;1),Input!M567,0)</f>
        <v>0</v>
      </c>
      <c r="J551" s="177">
        <f>IF(OR(COUNTIF($B$2:$B550,Input!$F567)&lt;1,COUNTIF($O$2:$O550,Input!$C567)&lt;1),Input!N567,0)</f>
        <v>0</v>
      </c>
      <c r="K551" s="177">
        <f>IF(OR(COUNTIF($B$2:$B550,Input!$F567)&lt;1,COUNTIF($O$2:$O550,Input!$C567)&lt;1),Input!O567,0)</f>
        <v>0</v>
      </c>
      <c r="L551" s="177">
        <f>IF(OR(COUNTIF($B$2:$B550,Input!$F567)&lt;1,COUNTIF($O$2:$O550,Input!$C567)&lt;1),Input!P567,0)</f>
        <v>0</v>
      </c>
      <c r="M551" s="129" t="str">
        <f t="shared" ref="M551:M602" si="74">IFERROR(IF(E551="NO","NA",IF(AND(E551="yes",C551+L551&lt;=AS551),"YES","NO")),"")</f>
        <v/>
      </c>
      <c r="N551" s="161">
        <f t="shared" si="72"/>
        <v>0</v>
      </c>
      <c r="O551" s="168">
        <f>Input!C567</f>
        <v>0</v>
      </c>
      <c r="P551" s="168"/>
      <c r="R551" s="131">
        <f t="shared" si="73"/>
        <v>0</v>
      </c>
      <c r="S551" s="133" t="str">
        <f t="shared" si="71"/>
        <v xml:space="preserve"> </v>
      </c>
      <c r="T551" s="133"/>
      <c r="U551" s="132" t="str">
        <f>_xlfn.IFNA(IF($D551=0,LOOKUP($F551,{0.1,0.2,0.3,0.4,0.5,0.6,0.7,0.8,0.9,1},{22,34,46,58,70,82,94,106,118,130}),""),"")</f>
        <v/>
      </c>
      <c r="V551" s="132" t="str">
        <f>_xlfn.IFNA(IF($D551=1,LOOKUP($F551,{0.1,0.2,0.3,0.4,0.5,0.6,0.7,0.8,0.9,1},{23,35,47,59,71,83,95,107,119,131}),""),"")</f>
        <v/>
      </c>
      <c r="W551" s="132" t="str">
        <f>_xlfn.IFNA(IF($D551=2,LOOKUP($F551,{0.1,0.2,0.3,0.4,0.5,0.6,0.7,0.8,0.9,1},{24,36,48,60,72,84,96,108,120,132}),""),"")</f>
        <v/>
      </c>
      <c r="X551" s="132" t="str">
        <f>_xlfn.IFNA(IF($D551=3,LOOKUP($F551,{0.1,0.2,0.3,0.4,0.5,0.6,0.7,0.8,0.9,1},{25,37,49,61,73,85,97,109,121,133}),""),"")</f>
        <v/>
      </c>
      <c r="Y551" s="132" t="str">
        <f>_xlfn.IFNA(IF($D551=4,LOOKUP($F551,{0.1,0.2,0.3,0.4,0.5,0.6,0.7,0.8,0.9,1},{26,38,50,62,74,86,98,110,122,134}),""),"")</f>
        <v/>
      </c>
      <c r="Z551" s="132" t="str">
        <f>_xlfn.IFNA(IF($D551=5,LOOKUP($F551,{0.1,0.2,0.3,0.4,0.5,0.6,0.7,0.8,0.9,1},{27,39,51,63,75,87,99,111,123,135}),""),"")</f>
        <v/>
      </c>
      <c r="AA551" s="132">
        <f t="shared" ref="AA551:AA602" si="75">SUM(U551:Z551)</f>
        <v>0</v>
      </c>
      <c r="AB551" s="132" t="str">
        <f t="shared" ref="AB551:AB602" si="76">CONCATENATE(IF(H551="Yes w/ Elec. Stove","G",R551),AA551)</f>
        <v>00</v>
      </c>
      <c r="AC551" s="82" t="e">
        <f>VLOOKUP(AB551,'AMI Ref'!T:U,2,FALSE)</f>
        <v>#N/A</v>
      </c>
      <c r="AD551" s="124"/>
      <c r="AE551" s="81" t="str">
        <f>_xlfn.IFNA(IF($D551=0,IF($J551="Not Paid by Tenant",0,INDEX('AMI Ref'!$K$5:$N$5,MATCH($J551,{"Oil","Gas","Electric - Other","ELECTRIC - HEAT PUMP"},0))),0),"")</f>
        <v/>
      </c>
      <c r="AF551" s="81">
        <f>_xlfn.IFNA(IF($D551=1,IF($J551="Not Paid by Tenant",0,INDEX('AMI Ref'!$K$6:$N$6,MATCH($J551,{"Oil","Gas","Electric - Other","ELECTRIC - HEAT PUMP"},0))),0),"")</f>
        <v>0</v>
      </c>
      <c r="AG551" s="81">
        <f>_xlfn.IFNA(IF($D551=2,IF($J551="Not Paid by Tenant",0,INDEX('AMI Ref'!$K$7:$N$7,MATCH($J551,{"Oil","Gas","Electric - Other","ELECTRIC - HEAT PUMP"},0))),0),"")</f>
        <v>0</v>
      </c>
      <c r="AH551" s="81">
        <f>_xlfn.IFNA(IF($D551=3,IF($J551="Not Paid by Tenant",0,INDEX('AMI Ref'!$K$8:$N$8,MATCH($J551,{"Oil","Gas","Electric - Other","ELECTRIC - HEAT PUMP"},0))),0),"")</f>
        <v>0</v>
      </c>
      <c r="AI551" s="81">
        <f>_xlfn.IFNA(IF($D551=4,IF($J551="Not Paid by Tenant",0,INDEX('AMI Ref'!$K$9:$N$9,MATCH($J551,{"Oil","Gas","Electric - Other","ELECTRIC - HEAT PUMP"},0))),0),"")</f>
        <v>0</v>
      </c>
      <c r="AJ551" s="81">
        <f>_xlfn.IFNA(IF($D551=5,IF($J551="Not Paid by Tenant",0,INDEX('AMI Ref'!$K$10:$N$10,MATCH($J551,{"Oil","Gas","Electric - Other","ELECTRIC - HEAT PUMP"},0))),0),"")</f>
        <v>0</v>
      </c>
      <c r="AK551" s="128"/>
      <c r="AL551" s="81" t="str">
        <f>_xlfn.IFNA(IF($D551=0,IF($K551="Not Paid by Tenant",0,INDEX('AMI Ref'!$O$5:$R$5,MATCH($K551,{"Oil","Gas","Electric - Other","Electric ccASHP - split"},0))),0),"")</f>
        <v/>
      </c>
      <c r="AM551" s="81">
        <f>_xlfn.IFNA(IF($D551=1,IF($K551="Not Paid by Tenant",0,INDEX('AMI Ref'!$O$6:$R$6,MATCH($K551,{"Oil","Gas","Electric - Other","Electric ccASHP - split"},0))),0),"")</f>
        <v>0</v>
      </c>
      <c r="AN551" s="81">
        <f>_xlfn.IFNA(IF($D551=2,IF($K551="Not Paid by Tenant",0,INDEX('AMI Ref'!$O$7:$R$7,MATCH($K551,{"Oil","Gas","Electric - Other","Electric ccASHP - split"},0))),0),"")</f>
        <v>0</v>
      </c>
      <c r="AO551" s="81">
        <f>_xlfn.IFNA(IF($D551=3,IF($K551="Not Paid by Tenant",0,INDEX('AMI Ref'!$O$8:$R$8,MATCH($K551,{"Oil","Gas","Electric - Other","Electric ccASHP - split"},0))),0),"")</f>
        <v>0</v>
      </c>
      <c r="AP551" s="81">
        <f>_xlfn.IFNA(IF($D551=4,IF($K551="Not Paid by Tenant",0,INDEX('AMI Ref'!$O$9:$R$9,MATCH($K551,{"Oil","Gas","Electric - Other","Electric ccASHP - split"},0))),0),"")</f>
        <v>0</v>
      </c>
      <c r="AQ551" s="81">
        <f>_xlfn.IFNA(IF($D551=5,IF($K551="Not Paid by Tenant",0,INDEX('AMI Ref'!$O$10:$R$10,MATCH($K551,{"Oil","Gas","Electric - Other","Electric ccASHP - split"},0))),0),"")</f>
        <v>0</v>
      </c>
      <c r="AR551" s="124">
        <f t="shared" ref="AR551:AR602" si="77">SUM(AE551:AQ551)</f>
        <v>0</v>
      </c>
      <c r="AS551" s="123" t="e">
        <f t="shared" ref="AS551:AS602" si="78">AC551-AR551</f>
        <v>#N/A</v>
      </c>
    </row>
    <row r="552" spans="1:45" ht="12.95" customHeight="1" x14ac:dyDescent="0.2">
      <c r="A552" s="130">
        <v>550</v>
      </c>
      <c r="B552" s="177">
        <f>IF(OR(COUNTIF($B$2:$B551,Input!$F568)&lt;1,COUNTIF($O$2:$O551,Input!$C568)&lt;1),Input!F568,0)</f>
        <v>0</v>
      </c>
      <c r="C552" s="177">
        <f>IF(OR(COUNTIF($B$2:$B551,Input!$F568)&lt;1,COUNTIF($O$2:$O551,Input!$C568)&lt;1),Input!G568,0)</f>
        <v>0</v>
      </c>
      <c r="D552" s="177">
        <f>IF(OR(COUNTIF($B$2:$B551,Input!$F568)&lt;1,COUNTIF($O$2:$O551,Input!$C568)&lt;1),Input!H568,0)</f>
        <v>0</v>
      </c>
      <c r="E552" s="177">
        <f>IF(OR(COUNTIF($B$2:$B551,Input!$F568)&lt;1,COUNTIF($O$2:$O551,Input!$C568)&lt;1),Input!I568,0)</f>
        <v>0</v>
      </c>
      <c r="F552" s="177">
        <f>IF(OR(COUNTIF($B$2:$B551,Input!$F568)&lt;1,COUNTIF($O$2:$O551,Input!$C568)&lt;1),Input!J568,0)</f>
        <v>0</v>
      </c>
      <c r="G552" s="177">
        <f>IF(OR(COUNTIF($B$2:$B551,Input!$F568)&lt;1,COUNTIF($O$2:$O551,Input!$C568)&lt;1),Input!K568,0)</f>
        <v>0</v>
      </c>
      <c r="H552" s="177">
        <f>IF(OR(COUNTIF($B$2:$B551,Input!$F568)&lt;1,COUNTIF($O$2:$O551,Input!$C568)&lt;1),Input!L568,0)</f>
        <v>0</v>
      </c>
      <c r="I552" s="177">
        <f>IF(OR(COUNTIF($B$2:$B551,Input!$F568)&lt;1,COUNTIF($O$2:$O551,Input!$C568)&lt;1),Input!M568,0)</f>
        <v>0</v>
      </c>
      <c r="J552" s="177">
        <f>IF(OR(COUNTIF($B$2:$B551,Input!$F568)&lt;1,COUNTIF($O$2:$O551,Input!$C568)&lt;1),Input!N568,0)</f>
        <v>0</v>
      </c>
      <c r="K552" s="177">
        <f>IF(OR(COUNTIF($B$2:$B551,Input!$F568)&lt;1,COUNTIF($O$2:$O551,Input!$C568)&lt;1),Input!O568,0)</f>
        <v>0</v>
      </c>
      <c r="L552" s="177">
        <f>IF(OR(COUNTIF($B$2:$B551,Input!$F568)&lt;1,COUNTIF($O$2:$O551,Input!$C568)&lt;1),Input!P568,0)</f>
        <v>0</v>
      </c>
      <c r="M552" s="129" t="str">
        <f t="shared" si="74"/>
        <v/>
      </c>
      <c r="N552" s="161">
        <f t="shared" si="72"/>
        <v>0</v>
      </c>
      <c r="O552" s="168">
        <f>Input!C568</f>
        <v>0</v>
      </c>
      <c r="P552" s="168"/>
      <c r="R552" s="131">
        <f t="shared" si="73"/>
        <v>0</v>
      </c>
      <c r="S552" s="133" t="str">
        <f t="shared" si="71"/>
        <v xml:space="preserve"> </v>
      </c>
      <c r="T552" s="133"/>
      <c r="U552" s="132" t="str">
        <f>_xlfn.IFNA(IF($D552=0,LOOKUP($F552,{0.1,0.2,0.3,0.4,0.5,0.6,0.7,0.8,0.9,1},{22,34,46,58,70,82,94,106,118,130}),""),"")</f>
        <v/>
      </c>
      <c r="V552" s="132" t="str">
        <f>_xlfn.IFNA(IF($D552=1,LOOKUP($F552,{0.1,0.2,0.3,0.4,0.5,0.6,0.7,0.8,0.9,1},{23,35,47,59,71,83,95,107,119,131}),""),"")</f>
        <v/>
      </c>
      <c r="W552" s="132" t="str">
        <f>_xlfn.IFNA(IF($D552=2,LOOKUP($F552,{0.1,0.2,0.3,0.4,0.5,0.6,0.7,0.8,0.9,1},{24,36,48,60,72,84,96,108,120,132}),""),"")</f>
        <v/>
      </c>
      <c r="X552" s="132" t="str">
        <f>_xlfn.IFNA(IF($D552=3,LOOKUP($F552,{0.1,0.2,0.3,0.4,0.5,0.6,0.7,0.8,0.9,1},{25,37,49,61,73,85,97,109,121,133}),""),"")</f>
        <v/>
      </c>
      <c r="Y552" s="132" t="str">
        <f>_xlfn.IFNA(IF($D552=4,LOOKUP($F552,{0.1,0.2,0.3,0.4,0.5,0.6,0.7,0.8,0.9,1},{26,38,50,62,74,86,98,110,122,134}),""),"")</f>
        <v/>
      </c>
      <c r="Z552" s="132" t="str">
        <f>_xlfn.IFNA(IF($D552=5,LOOKUP($F552,{0.1,0.2,0.3,0.4,0.5,0.6,0.7,0.8,0.9,1},{27,39,51,63,75,87,99,111,123,135}),""),"")</f>
        <v/>
      </c>
      <c r="AA552" s="132">
        <f t="shared" si="75"/>
        <v>0</v>
      </c>
      <c r="AB552" s="132" t="str">
        <f t="shared" si="76"/>
        <v>00</v>
      </c>
      <c r="AC552" s="82" t="e">
        <f>VLOOKUP(AB552,'AMI Ref'!T:U,2,FALSE)</f>
        <v>#N/A</v>
      </c>
      <c r="AD552" s="124"/>
      <c r="AE552" s="81" t="str">
        <f>_xlfn.IFNA(IF($D552=0,IF($J552="Not Paid by Tenant",0,INDEX('AMI Ref'!$K$5:$N$5,MATCH($J552,{"Oil","Gas","Electric - Other","ELECTRIC - HEAT PUMP"},0))),0),"")</f>
        <v/>
      </c>
      <c r="AF552" s="81">
        <f>_xlfn.IFNA(IF($D552=1,IF($J552="Not Paid by Tenant",0,INDEX('AMI Ref'!$K$6:$N$6,MATCH($J552,{"Oil","Gas","Electric - Other","ELECTRIC - HEAT PUMP"},0))),0),"")</f>
        <v>0</v>
      </c>
      <c r="AG552" s="81">
        <f>_xlfn.IFNA(IF($D552=2,IF($J552="Not Paid by Tenant",0,INDEX('AMI Ref'!$K$7:$N$7,MATCH($J552,{"Oil","Gas","Electric - Other","ELECTRIC - HEAT PUMP"},0))),0),"")</f>
        <v>0</v>
      </c>
      <c r="AH552" s="81">
        <f>_xlfn.IFNA(IF($D552=3,IF($J552="Not Paid by Tenant",0,INDEX('AMI Ref'!$K$8:$N$8,MATCH($J552,{"Oil","Gas","Electric - Other","ELECTRIC - HEAT PUMP"},0))),0),"")</f>
        <v>0</v>
      </c>
      <c r="AI552" s="81">
        <f>_xlfn.IFNA(IF($D552=4,IF($J552="Not Paid by Tenant",0,INDEX('AMI Ref'!$K$9:$N$9,MATCH($J552,{"Oil","Gas","Electric - Other","ELECTRIC - HEAT PUMP"},0))),0),"")</f>
        <v>0</v>
      </c>
      <c r="AJ552" s="81">
        <f>_xlfn.IFNA(IF($D552=5,IF($J552="Not Paid by Tenant",0,INDEX('AMI Ref'!$K$10:$N$10,MATCH($J552,{"Oil","Gas","Electric - Other","ELECTRIC - HEAT PUMP"},0))),0),"")</f>
        <v>0</v>
      </c>
      <c r="AK552" s="128"/>
      <c r="AL552" s="81" t="str">
        <f>_xlfn.IFNA(IF($D552=0,IF($K552="Not Paid by Tenant",0,INDEX('AMI Ref'!$O$5:$R$5,MATCH($K552,{"Oil","Gas","Electric - Other","Electric ccASHP - split"},0))),0),"")</f>
        <v/>
      </c>
      <c r="AM552" s="81">
        <f>_xlfn.IFNA(IF($D552=1,IF($K552="Not Paid by Tenant",0,INDEX('AMI Ref'!$O$6:$R$6,MATCH($K552,{"Oil","Gas","Electric - Other","Electric ccASHP - split"},0))),0),"")</f>
        <v>0</v>
      </c>
      <c r="AN552" s="81">
        <f>_xlfn.IFNA(IF($D552=2,IF($K552="Not Paid by Tenant",0,INDEX('AMI Ref'!$O$7:$R$7,MATCH($K552,{"Oil","Gas","Electric - Other","Electric ccASHP - split"},0))),0),"")</f>
        <v>0</v>
      </c>
      <c r="AO552" s="81">
        <f>_xlfn.IFNA(IF($D552=3,IF($K552="Not Paid by Tenant",0,INDEX('AMI Ref'!$O$8:$R$8,MATCH($K552,{"Oil","Gas","Electric - Other","Electric ccASHP - split"},0))),0),"")</f>
        <v>0</v>
      </c>
      <c r="AP552" s="81">
        <f>_xlfn.IFNA(IF($D552=4,IF($K552="Not Paid by Tenant",0,INDEX('AMI Ref'!$O$9:$R$9,MATCH($K552,{"Oil","Gas","Electric - Other","Electric ccASHP - split"},0))),0),"")</f>
        <v>0</v>
      </c>
      <c r="AQ552" s="81">
        <f>_xlfn.IFNA(IF($D552=5,IF($K552="Not Paid by Tenant",0,INDEX('AMI Ref'!$O$10:$R$10,MATCH($K552,{"Oil","Gas","Electric - Other","Electric ccASHP - split"},0))),0),"")</f>
        <v>0</v>
      </c>
      <c r="AR552" s="124">
        <f t="shared" si="77"/>
        <v>0</v>
      </c>
      <c r="AS552" s="123" t="e">
        <f t="shared" si="78"/>
        <v>#N/A</v>
      </c>
    </row>
    <row r="553" spans="1:45" ht="12.95" customHeight="1" x14ac:dyDescent="0.2">
      <c r="A553" s="130">
        <v>551</v>
      </c>
      <c r="B553" s="177">
        <f>IF(OR(COUNTIF($B$2:$B552,Input!$F569)&lt;1,COUNTIF($O$2:$O552,Input!$C569)&lt;1),Input!F569,0)</f>
        <v>0</v>
      </c>
      <c r="C553" s="177">
        <f>IF(OR(COUNTIF($B$2:$B552,Input!$F569)&lt;1,COUNTIF($O$2:$O552,Input!$C569)&lt;1),Input!G569,0)</f>
        <v>0</v>
      </c>
      <c r="D553" s="177">
        <f>IF(OR(COUNTIF($B$2:$B552,Input!$F569)&lt;1,COUNTIF($O$2:$O552,Input!$C569)&lt;1),Input!H569,0)</f>
        <v>0</v>
      </c>
      <c r="E553" s="177">
        <f>IF(OR(COUNTIF($B$2:$B552,Input!$F569)&lt;1,COUNTIF($O$2:$O552,Input!$C569)&lt;1),Input!I569,0)</f>
        <v>0</v>
      </c>
      <c r="F553" s="177">
        <f>IF(OR(COUNTIF($B$2:$B552,Input!$F569)&lt;1,COUNTIF($O$2:$O552,Input!$C569)&lt;1),Input!J569,0)</f>
        <v>0</v>
      </c>
      <c r="G553" s="177">
        <f>IF(OR(COUNTIF($B$2:$B552,Input!$F569)&lt;1,COUNTIF($O$2:$O552,Input!$C569)&lt;1),Input!K569,0)</f>
        <v>0</v>
      </c>
      <c r="H553" s="177">
        <f>IF(OR(COUNTIF($B$2:$B552,Input!$F569)&lt;1,COUNTIF($O$2:$O552,Input!$C569)&lt;1),Input!L569,0)</f>
        <v>0</v>
      </c>
      <c r="I553" s="177">
        <f>IF(OR(COUNTIF($B$2:$B552,Input!$F569)&lt;1,COUNTIF($O$2:$O552,Input!$C569)&lt;1),Input!M569,0)</f>
        <v>0</v>
      </c>
      <c r="J553" s="177">
        <f>IF(OR(COUNTIF($B$2:$B552,Input!$F569)&lt;1,COUNTIF($O$2:$O552,Input!$C569)&lt;1),Input!N569,0)</f>
        <v>0</v>
      </c>
      <c r="K553" s="177">
        <f>IF(OR(COUNTIF($B$2:$B552,Input!$F569)&lt;1,COUNTIF($O$2:$O552,Input!$C569)&lt;1),Input!O569,0)</f>
        <v>0</v>
      </c>
      <c r="L553" s="177">
        <f>IF(OR(COUNTIF($B$2:$B552,Input!$F569)&lt;1,COUNTIF($O$2:$O552,Input!$C569)&lt;1),Input!P569,0)</f>
        <v>0</v>
      </c>
      <c r="M553" s="129" t="str">
        <f t="shared" si="74"/>
        <v/>
      </c>
      <c r="N553" s="161">
        <f t="shared" si="72"/>
        <v>0</v>
      </c>
      <c r="O553" s="168">
        <f>Input!C569</f>
        <v>0</v>
      </c>
      <c r="P553" s="168"/>
      <c r="R553" s="131">
        <f t="shared" si="73"/>
        <v>0</v>
      </c>
      <c r="S553" s="133" t="str">
        <f t="shared" si="71"/>
        <v xml:space="preserve"> </v>
      </c>
      <c r="T553" s="133"/>
      <c r="U553" s="132" t="str">
        <f>_xlfn.IFNA(IF($D553=0,LOOKUP($F553,{0.1,0.2,0.3,0.4,0.5,0.6,0.7,0.8,0.9,1},{22,34,46,58,70,82,94,106,118,130}),""),"")</f>
        <v/>
      </c>
      <c r="V553" s="132" t="str">
        <f>_xlfn.IFNA(IF($D553=1,LOOKUP($F553,{0.1,0.2,0.3,0.4,0.5,0.6,0.7,0.8,0.9,1},{23,35,47,59,71,83,95,107,119,131}),""),"")</f>
        <v/>
      </c>
      <c r="W553" s="132" t="str">
        <f>_xlfn.IFNA(IF($D553=2,LOOKUP($F553,{0.1,0.2,0.3,0.4,0.5,0.6,0.7,0.8,0.9,1},{24,36,48,60,72,84,96,108,120,132}),""),"")</f>
        <v/>
      </c>
      <c r="X553" s="132" t="str">
        <f>_xlfn.IFNA(IF($D553=3,LOOKUP($F553,{0.1,0.2,0.3,0.4,0.5,0.6,0.7,0.8,0.9,1},{25,37,49,61,73,85,97,109,121,133}),""),"")</f>
        <v/>
      </c>
      <c r="Y553" s="132" t="str">
        <f>_xlfn.IFNA(IF($D553=4,LOOKUP($F553,{0.1,0.2,0.3,0.4,0.5,0.6,0.7,0.8,0.9,1},{26,38,50,62,74,86,98,110,122,134}),""),"")</f>
        <v/>
      </c>
      <c r="Z553" s="132" t="str">
        <f>_xlfn.IFNA(IF($D553=5,LOOKUP($F553,{0.1,0.2,0.3,0.4,0.5,0.6,0.7,0.8,0.9,1},{27,39,51,63,75,87,99,111,123,135}),""),"")</f>
        <v/>
      </c>
      <c r="AA553" s="132">
        <f t="shared" si="75"/>
        <v>0</v>
      </c>
      <c r="AB553" s="132" t="str">
        <f t="shared" si="76"/>
        <v>00</v>
      </c>
      <c r="AC553" s="82" t="e">
        <f>VLOOKUP(AB553,'AMI Ref'!T:U,2,FALSE)</f>
        <v>#N/A</v>
      </c>
      <c r="AD553" s="124"/>
      <c r="AE553" s="81" t="str">
        <f>_xlfn.IFNA(IF($D553=0,IF($J553="Not Paid by Tenant",0,INDEX('AMI Ref'!$K$5:$N$5,MATCH($J553,{"Oil","Gas","Electric - Other","ELECTRIC - HEAT PUMP"},0))),0),"")</f>
        <v/>
      </c>
      <c r="AF553" s="81">
        <f>_xlfn.IFNA(IF($D553=1,IF($J553="Not Paid by Tenant",0,INDEX('AMI Ref'!$K$6:$N$6,MATCH($J553,{"Oil","Gas","Electric - Other","ELECTRIC - HEAT PUMP"},0))),0),"")</f>
        <v>0</v>
      </c>
      <c r="AG553" s="81">
        <f>_xlfn.IFNA(IF($D553=2,IF($J553="Not Paid by Tenant",0,INDEX('AMI Ref'!$K$7:$N$7,MATCH($J553,{"Oil","Gas","Electric - Other","ELECTRIC - HEAT PUMP"},0))),0),"")</f>
        <v>0</v>
      </c>
      <c r="AH553" s="81">
        <f>_xlfn.IFNA(IF($D553=3,IF($J553="Not Paid by Tenant",0,INDEX('AMI Ref'!$K$8:$N$8,MATCH($J553,{"Oil","Gas","Electric - Other","ELECTRIC - HEAT PUMP"},0))),0),"")</f>
        <v>0</v>
      </c>
      <c r="AI553" s="81">
        <f>_xlfn.IFNA(IF($D553=4,IF($J553="Not Paid by Tenant",0,INDEX('AMI Ref'!$K$9:$N$9,MATCH($J553,{"Oil","Gas","Electric - Other","ELECTRIC - HEAT PUMP"},0))),0),"")</f>
        <v>0</v>
      </c>
      <c r="AJ553" s="81">
        <f>_xlfn.IFNA(IF($D553=5,IF($J553="Not Paid by Tenant",0,INDEX('AMI Ref'!$K$10:$N$10,MATCH($J553,{"Oil","Gas","Electric - Other","ELECTRIC - HEAT PUMP"},0))),0),"")</f>
        <v>0</v>
      </c>
      <c r="AK553" s="128"/>
      <c r="AL553" s="81" t="str">
        <f>_xlfn.IFNA(IF($D553=0,IF($K553="Not Paid by Tenant",0,INDEX('AMI Ref'!$O$5:$R$5,MATCH($K553,{"Oil","Gas","Electric - Other","Electric ccASHP - split"},0))),0),"")</f>
        <v/>
      </c>
      <c r="AM553" s="81">
        <f>_xlfn.IFNA(IF($D553=1,IF($K553="Not Paid by Tenant",0,INDEX('AMI Ref'!$O$6:$R$6,MATCH($K553,{"Oil","Gas","Electric - Other","Electric ccASHP - split"},0))),0),"")</f>
        <v>0</v>
      </c>
      <c r="AN553" s="81">
        <f>_xlfn.IFNA(IF($D553=2,IF($K553="Not Paid by Tenant",0,INDEX('AMI Ref'!$O$7:$R$7,MATCH($K553,{"Oil","Gas","Electric - Other","Electric ccASHP - split"},0))),0),"")</f>
        <v>0</v>
      </c>
      <c r="AO553" s="81">
        <f>_xlfn.IFNA(IF($D553=3,IF($K553="Not Paid by Tenant",0,INDEX('AMI Ref'!$O$8:$R$8,MATCH($K553,{"Oil","Gas","Electric - Other","Electric ccASHP - split"},0))),0),"")</f>
        <v>0</v>
      </c>
      <c r="AP553" s="81">
        <f>_xlfn.IFNA(IF($D553=4,IF($K553="Not Paid by Tenant",0,INDEX('AMI Ref'!$O$9:$R$9,MATCH($K553,{"Oil","Gas","Electric - Other","Electric ccASHP - split"},0))),0),"")</f>
        <v>0</v>
      </c>
      <c r="AQ553" s="81">
        <f>_xlfn.IFNA(IF($D553=5,IF($K553="Not Paid by Tenant",0,INDEX('AMI Ref'!$O$10:$R$10,MATCH($K553,{"Oil","Gas","Electric - Other","Electric ccASHP - split"},0))),0),"")</f>
        <v>0</v>
      </c>
      <c r="AR553" s="124">
        <f t="shared" si="77"/>
        <v>0</v>
      </c>
      <c r="AS553" s="123" t="e">
        <f t="shared" si="78"/>
        <v>#N/A</v>
      </c>
    </row>
    <row r="554" spans="1:45" ht="12.95" customHeight="1" x14ac:dyDescent="0.2">
      <c r="A554" s="130">
        <v>552</v>
      </c>
      <c r="B554" s="177">
        <f>IF(OR(COUNTIF($B$2:$B553,Input!$F570)&lt;1,COUNTIF($O$2:$O553,Input!$C570)&lt;1),Input!F570,0)</f>
        <v>0</v>
      </c>
      <c r="C554" s="177">
        <f>IF(OR(COUNTIF($B$2:$B553,Input!$F570)&lt;1,COUNTIF($O$2:$O553,Input!$C570)&lt;1),Input!G570,0)</f>
        <v>0</v>
      </c>
      <c r="D554" s="177">
        <f>IF(OR(COUNTIF($B$2:$B553,Input!$F570)&lt;1,COUNTIF($O$2:$O553,Input!$C570)&lt;1),Input!H570,0)</f>
        <v>0</v>
      </c>
      <c r="E554" s="177">
        <f>IF(OR(COUNTIF($B$2:$B553,Input!$F570)&lt;1,COUNTIF($O$2:$O553,Input!$C570)&lt;1),Input!I570,0)</f>
        <v>0</v>
      </c>
      <c r="F554" s="177">
        <f>IF(OR(COUNTIF($B$2:$B553,Input!$F570)&lt;1,COUNTIF($O$2:$O553,Input!$C570)&lt;1),Input!J570,0)</f>
        <v>0</v>
      </c>
      <c r="G554" s="177">
        <f>IF(OR(COUNTIF($B$2:$B553,Input!$F570)&lt;1,COUNTIF($O$2:$O553,Input!$C570)&lt;1),Input!K570,0)</f>
        <v>0</v>
      </c>
      <c r="H554" s="177">
        <f>IF(OR(COUNTIF($B$2:$B553,Input!$F570)&lt;1,COUNTIF($O$2:$O553,Input!$C570)&lt;1),Input!L570,0)</f>
        <v>0</v>
      </c>
      <c r="I554" s="177">
        <f>IF(OR(COUNTIF($B$2:$B553,Input!$F570)&lt;1,COUNTIF($O$2:$O553,Input!$C570)&lt;1),Input!M570,0)</f>
        <v>0</v>
      </c>
      <c r="J554" s="177">
        <f>IF(OR(COUNTIF($B$2:$B553,Input!$F570)&lt;1,COUNTIF($O$2:$O553,Input!$C570)&lt;1),Input!N570,0)</f>
        <v>0</v>
      </c>
      <c r="K554" s="177">
        <f>IF(OR(COUNTIF($B$2:$B553,Input!$F570)&lt;1,COUNTIF($O$2:$O553,Input!$C570)&lt;1),Input!O570,0)</f>
        <v>0</v>
      </c>
      <c r="L554" s="177">
        <f>IF(OR(COUNTIF($B$2:$B553,Input!$F570)&lt;1,COUNTIF($O$2:$O553,Input!$C570)&lt;1),Input!P570,0)</f>
        <v>0</v>
      </c>
      <c r="M554" s="129" t="str">
        <f t="shared" si="74"/>
        <v/>
      </c>
      <c r="N554" s="161">
        <f t="shared" si="72"/>
        <v>0</v>
      </c>
      <c r="O554" s="168">
        <f>Input!C570</f>
        <v>0</v>
      </c>
      <c r="P554" s="168"/>
      <c r="R554" s="131">
        <f t="shared" si="73"/>
        <v>0</v>
      </c>
      <c r="S554" s="133" t="str">
        <f t="shared" si="71"/>
        <v xml:space="preserve"> </v>
      </c>
      <c r="T554" s="133"/>
      <c r="U554" s="132" t="str">
        <f>_xlfn.IFNA(IF($D554=0,LOOKUP($F554,{0.1,0.2,0.3,0.4,0.5,0.6,0.7,0.8,0.9,1},{22,34,46,58,70,82,94,106,118,130}),""),"")</f>
        <v/>
      </c>
      <c r="V554" s="132" t="str">
        <f>_xlfn.IFNA(IF($D554=1,LOOKUP($F554,{0.1,0.2,0.3,0.4,0.5,0.6,0.7,0.8,0.9,1},{23,35,47,59,71,83,95,107,119,131}),""),"")</f>
        <v/>
      </c>
      <c r="W554" s="132" t="str">
        <f>_xlfn.IFNA(IF($D554=2,LOOKUP($F554,{0.1,0.2,0.3,0.4,0.5,0.6,0.7,0.8,0.9,1},{24,36,48,60,72,84,96,108,120,132}),""),"")</f>
        <v/>
      </c>
      <c r="X554" s="132" t="str">
        <f>_xlfn.IFNA(IF($D554=3,LOOKUP($F554,{0.1,0.2,0.3,0.4,0.5,0.6,0.7,0.8,0.9,1},{25,37,49,61,73,85,97,109,121,133}),""),"")</f>
        <v/>
      </c>
      <c r="Y554" s="132" t="str">
        <f>_xlfn.IFNA(IF($D554=4,LOOKUP($F554,{0.1,0.2,0.3,0.4,0.5,0.6,0.7,0.8,0.9,1},{26,38,50,62,74,86,98,110,122,134}),""),"")</f>
        <v/>
      </c>
      <c r="Z554" s="132" t="str">
        <f>_xlfn.IFNA(IF($D554=5,LOOKUP($F554,{0.1,0.2,0.3,0.4,0.5,0.6,0.7,0.8,0.9,1},{27,39,51,63,75,87,99,111,123,135}),""),"")</f>
        <v/>
      </c>
      <c r="AA554" s="132">
        <f t="shared" si="75"/>
        <v>0</v>
      </c>
      <c r="AB554" s="132" t="str">
        <f t="shared" si="76"/>
        <v>00</v>
      </c>
      <c r="AC554" s="82" t="e">
        <f>VLOOKUP(AB554,'AMI Ref'!T:U,2,FALSE)</f>
        <v>#N/A</v>
      </c>
      <c r="AD554" s="124"/>
      <c r="AE554" s="81" t="str">
        <f>_xlfn.IFNA(IF($D554=0,IF($J554="Not Paid by Tenant",0,INDEX('AMI Ref'!$K$5:$N$5,MATCH($J554,{"Oil","Gas","Electric - Other","ELECTRIC - HEAT PUMP"},0))),0),"")</f>
        <v/>
      </c>
      <c r="AF554" s="81">
        <f>_xlfn.IFNA(IF($D554=1,IF($J554="Not Paid by Tenant",0,INDEX('AMI Ref'!$K$6:$N$6,MATCH($J554,{"Oil","Gas","Electric - Other","ELECTRIC - HEAT PUMP"},0))),0),"")</f>
        <v>0</v>
      </c>
      <c r="AG554" s="81">
        <f>_xlfn.IFNA(IF($D554=2,IF($J554="Not Paid by Tenant",0,INDEX('AMI Ref'!$K$7:$N$7,MATCH($J554,{"Oil","Gas","Electric - Other","ELECTRIC - HEAT PUMP"},0))),0),"")</f>
        <v>0</v>
      </c>
      <c r="AH554" s="81">
        <f>_xlfn.IFNA(IF($D554=3,IF($J554="Not Paid by Tenant",0,INDEX('AMI Ref'!$K$8:$N$8,MATCH($J554,{"Oil","Gas","Electric - Other","ELECTRIC - HEAT PUMP"},0))),0),"")</f>
        <v>0</v>
      </c>
      <c r="AI554" s="81">
        <f>_xlfn.IFNA(IF($D554=4,IF($J554="Not Paid by Tenant",0,INDEX('AMI Ref'!$K$9:$N$9,MATCH($J554,{"Oil","Gas","Electric - Other","ELECTRIC - HEAT PUMP"},0))),0),"")</f>
        <v>0</v>
      </c>
      <c r="AJ554" s="81">
        <f>_xlfn.IFNA(IF($D554=5,IF($J554="Not Paid by Tenant",0,INDEX('AMI Ref'!$K$10:$N$10,MATCH($J554,{"Oil","Gas","Electric - Other","ELECTRIC - HEAT PUMP"},0))),0),"")</f>
        <v>0</v>
      </c>
      <c r="AK554" s="128"/>
      <c r="AL554" s="81" t="str">
        <f>_xlfn.IFNA(IF($D554=0,IF($K554="Not Paid by Tenant",0,INDEX('AMI Ref'!$O$5:$R$5,MATCH($K554,{"Oil","Gas","Electric - Other","Electric ccASHP - split"},0))),0),"")</f>
        <v/>
      </c>
      <c r="AM554" s="81">
        <f>_xlfn.IFNA(IF($D554=1,IF($K554="Not Paid by Tenant",0,INDEX('AMI Ref'!$O$6:$R$6,MATCH($K554,{"Oil","Gas","Electric - Other","Electric ccASHP - split"},0))),0),"")</f>
        <v>0</v>
      </c>
      <c r="AN554" s="81">
        <f>_xlfn.IFNA(IF($D554=2,IF($K554="Not Paid by Tenant",0,INDEX('AMI Ref'!$O$7:$R$7,MATCH($K554,{"Oil","Gas","Electric - Other","Electric ccASHP - split"},0))),0),"")</f>
        <v>0</v>
      </c>
      <c r="AO554" s="81">
        <f>_xlfn.IFNA(IF($D554=3,IF($K554="Not Paid by Tenant",0,INDEX('AMI Ref'!$O$8:$R$8,MATCH($K554,{"Oil","Gas","Electric - Other","Electric ccASHP - split"},0))),0),"")</f>
        <v>0</v>
      </c>
      <c r="AP554" s="81">
        <f>_xlfn.IFNA(IF($D554=4,IF($K554="Not Paid by Tenant",0,INDEX('AMI Ref'!$O$9:$R$9,MATCH($K554,{"Oil","Gas","Electric - Other","Electric ccASHP - split"},0))),0),"")</f>
        <v>0</v>
      </c>
      <c r="AQ554" s="81">
        <f>_xlfn.IFNA(IF($D554=5,IF($K554="Not Paid by Tenant",0,INDEX('AMI Ref'!$O$10:$R$10,MATCH($K554,{"Oil","Gas","Electric - Other","Electric ccASHP - split"},0))),0),"")</f>
        <v>0</v>
      </c>
      <c r="AR554" s="124">
        <f t="shared" si="77"/>
        <v>0</v>
      </c>
      <c r="AS554" s="123" t="e">
        <f t="shared" si="78"/>
        <v>#N/A</v>
      </c>
    </row>
    <row r="555" spans="1:45" ht="12.95" customHeight="1" x14ac:dyDescent="0.2">
      <c r="A555" s="130">
        <v>553</v>
      </c>
      <c r="B555" s="177">
        <f>IF(OR(COUNTIF($B$2:$B554,Input!$F571)&lt;1,COUNTIF($O$2:$O554,Input!$C571)&lt;1),Input!F571,0)</f>
        <v>0</v>
      </c>
      <c r="C555" s="177">
        <f>IF(OR(COUNTIF($B$2:$B554,Input!$F571)&lt;1,COUNTIF($O$2:$O554,Input!$C571)&lt;1),Input!G571,0)</f>
        <v>0</v>
      </c>
      <c r="D555" s="177">
        <f>IF(OR(COUNTIF($B$2:$B554,Input!$F571)&lt;1,COUNTIF($O$2:$O554,Input!$C571)&lt;1),Input!H571,0)</f>
        <v>0</v>
      </c>
      <c r="E555" s="177">
        <f>IF(OR(COUNTIF($B$2:$B554,Input!$F571)&lt;1,COUNTIF($O$2:$O554,Input!$C571)&lt;1),Input!I571,0)</f>
        <v>0</v>
      </c>
      <c r="F555" s="177">
        <f>IF(OR(COUNTIF($B$2:$B554,Input!$F571)&lt;1,COUNTIF($O$2:$O554,Input!$C571)&lt;1),Input!J571,0)</f>
        <v>0</v>
      </c>
      <c r="G555" s="177">
        <f>IF(OR(COUNTIF($B$2:$B554,Input!$F571)&lt;1,COUNTIF($O$2:$O554,Input!$C571)&lt;1),Input!K571,0)</f>
        <v>0</v>
      </c>
      <c r="H555" s="177">
        <f>IF(OR(COUNTIF($B$2:$B554,Input!$F571)&lt;1,COUNTIF($O$2:$O554,Input!$C571)&lt;1),Input!L571,0)</f>
        <v>0</v>
      </c>
      <c r="I555" s="177">
        <f>IF(OR(COUNTIF($B$2:$B554,Input!$F571)&lt;1,COUNTIF($O$2:$O554,Input!$C571)&lt;1),Input!M571,0)</f>
        <v>0</v>
      </c>
      <c r="J555" s="177">
        <f>IF(OR(COUNTIF($B$2:$B554,Input!$F571)&lt;1,COUNTIF($O$2:$O554,Input!$C571)&lt;1),Input!N571,0)</f>
        <v>0</v>
      </c>
      <c r="K555" s="177">
        <f>IF(OR(COUNTIF($B$2:$B554,Input!$F571)&lt;1,COUNTIF($O$2:$O554,Input!$C571)&lt;1),Input!O571,0)</f>
        <v>0</v>
      </c>
      <c r="L555" s="177">
        <f>IF(OR(COUNTIF($B$2:$B554,Input!$F571)&lt;1,COUNTIF($O$2:$O554,Input!$C571)&lt;1),Input!P571,0)</f>
        <v>0</v>
      </c>
      <c r="M555" s="129" t="str">
        <f t="shared" si="74"/>
        <v/>
      </c>
      <c r="N555" s="161">
        <f t="shared" si="72"/>
        <v>0</v>
      </c>
      <c r="O555" s="168">
        <f>Input!C571</f>
        <v>0</v>
      </c>
      <c r="P555" s="168"/>
      <c r="R555" s="131">
        <f t="shared" si="73"/>
        <v>0</v>
      </c>
      <c r="S555" s="133" t="str">
        <f t="shared" si="71"/>
        <v xml:space="preserve"> </v>
      </c>
      <c r="T555" s="133"/>
      <c r="U555" s="132" t="str">
        <f>_xlfn.IFNA(IF($D555=0,LOOKUP($F555,{0.1,0.2,0.3,0.4,0.5,0.6,0.7,0.8,0.9,1},{22,34,46,58,70,82,94,106,118,130}),""),"")</f>
        <v/>
      </c>
      <c r="V555" s="132" t="str">
        <f>_xlfn.IFNA(IF($D555=1,LOOKUP($F555,{0.1,0.2,0.3,0.4,0.5,0.6,0.7,0.8,0.9,1},{23,35,47,59,71,83,95,107,119,131}),""),"")</f>
        <v/>
      </c>
      <c r="W555" s="132" t="str">
        <f>_xlfn.IFNA(IF($D555=2,LOOKUP($F555,{0.1,0.2,0.3,0.4,0.5,0.6,0.7,0.8,0.9,1},{24,36,48,60,72,84,96,108,120,132}),""),"")</f>
        <v/>
      </c>
      <c r="X555" s="132" t="str">
        <f>_xlfn.IFNA(IF($D555=3,LOOKUP($F555,{0.1,0.2,0.3,0.4,0.5,0.6,0.7,0.8,0.9,1},{25,37,49,61,73,85,97,109,121,133}),""),"")</f>
        <v/>
      </c>
      <c r="Y555" s="132" t="str">
        <f>_xlfn.IFNA(IF($D555=4,LOOKUP($F555,{0.1,0.2,0.3,0.4,0.5,0.6,0.7,0.8,0.9,1},{26,38,50,62,74,86,98,110,122,134}),""),"")</f>
        <v/>
      </c>
      <c r="Z555" s="132" t="str">
        <f>_xlfn.IFNA(IF($D555=5,LOOKUP($F555,{0.1,0.2,0.3,0.4,0.5,0.6,0.7,0.8,0.9,1},{27,39,51,63,75,87,99,111,123,135}),""),"")</f>
        <v/>
      </c>
      <c r="AA555" s="132">
        <f t="shared" si="75"/>
        <v>0</v>
      </c>
      <c r="AB555" s="132" t="str">
        <f t="shared" si="76"/>
        <v>00</v>
      </c>
      <c r="AC555" s="82" t="e">
        <f>VLOOKUP(AB555,'AMI Ref'!T:U,2,FALSE)</f>
        <v>#N/A</v>
      </c>
      <c r="AD555" s="124"/>
      <c r="AE555" s="81" t="str">
        <f>_xlfn.IFNA(IF($D555=0,IF($J555="Not Paid by Tenant",0,INDEX('AMI Ref'!$K$5:$N$5,MATCH($J555,{"Oil","Gas","Electric - Other","ELECTRIC - HEAT PUMP"},0))),0),"")</f>
        <v/>
      </c>
      <c r="AF555" s="81">
        <f>_xlfn.IFNA(IF($D555=1,IF($J555="Not Paid by Tenant",0,INDEX('AMI Ref'!$K$6:$N$6,MATCH($J555,{"Oil","Gas","Electric - Other","ELECTRIC - HEAT PUMP"},0))),0),"")</f>
        <v>0</v>
      </c>
      <c r="AG555" s="81">
        <f>_xlfn.IFNA(IF($D555=2,IF($J555="Not Paid by Tenant",0,INDEX('AMI Ref'!$K$7:$N$7,MATCH($J555,{"Oil","Gas","Electric - Other","ELECTRIC - HEAT PUMP"},0))),0),"")</f>
        <v>0</v>
      </c>
      <c r="AH555" s="81">
        <f>_xlfn.IFNA(IF($D555=3,IF($J555="Not Paid by Tenant",0,INDEX('AMI Ref'!$K$8:$N$8,MATCH($J555,{"Oil","Gas","Electric - Other","ELECTRIC - HEAT PUMP"},0))),0),"")</f>
        <v>0</v>
      </c>
      <c r="AI555" s="81">
        <f>_xlfn.IFNA(IF($D555=4,IF($J555="Not Paid by Tenant",0,INDEX('AMI Ref'!$K$9:$N$9,MATCH($J555,{"Oil","Gas","Electric - Other","ELECTRIC - HEAT PUMP"},0))),0),"")</f>
        <v>0</v>
      </c>
      <c r="AJ555" s="81">
        <f>_xlfn.IFNA(IF($D555=5,IF($J555="Not Paid by Tenant",0,INDEX('AMI Ref'!$K$10:$N$10,MATCH($J555,{"Oil","Gas","Electric - Other","ELECTRIC - HEAT PUMP"},0))),0),"")</f>
        <v>0</v>
      </c>
      <c r="AK555" s="128"/>
      <c r="AL555" s="81" t="str">
        <f>_xlfn.IFNA(IF($D555=0,IF($K555="Not Paid by Tenant",0,INDEX('AMI Ref'!$O$5:$R$5,MATCH($K555,{"Oil","Gas","Electric - Other","Electric ccASHP - split"},0))),0),"")</f>
        <v/>
      </c>
      <c r="AM555" s="81">
        <f>_xlfn.IFNA(IF($D555=1,IF($K555="Not Paid by Tenant",0,INDEX('AMI Ref'!$O$6:$R$6,MATCH($K555,{"Oil","Gas","Electric - Other","Electric ccASHP - split"},0))),0),"")</f>
        <v>0</v>
      </c>
      <c r="AN555" s="81">
        <f>_xlfn.IFNA(IF($D555=2,IF($K555="Not Paid by Tenant",0,INDEX('AMI Ref'!$O$7:$R$7,MATCH($K555,{"Oil","Gas","Electric - Other","Electric ccASHP - split"},0))),0),"")</f>
        <v>0</v>
      </c>
      <c r="AO555" s="81">
        <f>_xlfn.IFNA(IF($D555=3,IF($K555="Not Paid by Tenant",0,INDEX('AMI Ref'!$O$8:$R$8,MATCH($K555,{"Oil","Gas","Electric - Other","Electric ccASHP - split"},0))),0),"")</f>
        <v>0</v>
      </c>
      <c r="AP555" s="81">
        <f>_xlfn.IFNA(IF($D555=4,IF($K555="Not Paid by Tenant",0,INDEX('AMI Ref'!$O$9:$R$9,MATCH($K555,{"Oil","Gas","Electric - Other","Electric ccASHP - split"},0))),0),"")</f>
        <v>0</v>
      </c>
      <c r="AQ555" s="81">
        <f>_xlfn.IFNA(IF($D555=5,IF($K555="Not Paid by Tenant",0,INDEX('AMI Ref'!$O$10:$R$10,MATCH($K555,{"Oil","Gas","Electric - Other","Electric ccASHP - split"},0))),0),"")</f>
        <v>0</v>
      </c>
      <c r="AR555" s="124">
        <f t="shared" si="77"/>
        <v>0</v>
      </c>
      <c r="AS555" s="123" t="e">
        <f t="shared" si="78"/>
        <v>#N/A</v>
      </c>
    </row>
    <row r="556" spans="1:45" ht="12.95" customHeight="1" x14ac:dyDescent="0.2">
      <c r="A556" s="130">
        <v>554</v>
      </c>
      <c r="B556" s="177">
        <f>IF(OR(COUNTIF($B$2:$B555,Input!$F572)&lt;1,COUNTIF($O$2:$O555,Input!$C572)&lt;1),Input!F572,0)</f>
        <v>0</v>
      </c>
      <c r="C556" s="177">
        <f>IF(OR(COUNTIF($B$2:$B555,Input!$F572)&lt;1,COUNTIF($O$2:$O555,Input!$C572)&lt;1),Input!G572,0)</f>
        <v>0</v>
      </c>
      <c r="D556" s="177">
        <f>IF(OR(COUNTIF($B$2:$B555,Input!$F572)&lt;1,COUNTIF($O$2:$O555,Input!$C572)&lt;1),Input!H572,0)</f>
        <v>0</v>
      </c>
      <c r="E556" s="177">
        <f>IF(OR(COUNTIF($B$2:$B555,Input!$F572)&lt;1,COUNTIF($O$2:$O555,Input!$C572)&lt;1),Input!I572,0)</f>
        <v>0</v>
      </c>
      <c r="F556" s="177">
        <f>IF(OR(COUNTIF($B$2:$B555,Input!$F572)&lt;1,COUNTIF($O$2:$O555,Input!$C572)&lt;1),Input!J572,0)</f>
        <v>0</v>
      </c>
      <c r="G556" s="177">
        <f>IF(OR(COUNTIF($B$2:$B555,Input!$F572)&lt;1,COUNTIF($O$2:$O555,Input!$C572)&lt;1),Input!K572,0)</f>
        <v>0</v>
      </c>
      <c r="H556" s="177">
        <f>IF(OR(COUNTIF($B$2:$B555,Input!$F572)&lt;1,COUNTIF($O$2:$O555,Input!$C572)&lt;1),Input!L572,0)</f>
        <v>0</v>
      </c>
      <c r="I556" s="177">
        <f>IF(OR(COUNTIF($B$2:$B555,Input!$F572)&lt;1,COUNTIF($O$2:$O555,Input!$C572)&lt;1),Input!M572,0)</f>
        <v>0</v>
      </c>
      <c r="J556" s="177">
        <f>IF(OR(COUNTIF($B$2:$B555,Input!$F572)&lt;1,COUNTIF($O$2:$O555,Input!$C572)&lt;1),Input!N572,0)</f>
        <v>0</v>
      </c>
      <c r="K556" s="177">
        <f>IF(OR(COUNTIF($B$2:$B555,Input!$F572)&lt;1,COUNTIF($O$2:$O555,Input!$C572)&lt;1),Input!O572,0)</f>
        <v>0</v>
      </c>
      <c r="L556" s="177">
        <f>IF(OR(COUNTIF($B$2:$B555,Input!$F572)&lt;1,COUNTIF($O$2:$O555,Input!$C572)&lt;1),Input!P572,0)</f>
        <v>0</v>
      </c>
      <c r="M556" s="129" t="str">
        <f t="shared" si="74"/>
        <v/>
      </c>
      <c r="N556" s="161">
        <f t="shared" si="72"/>
        <v>0</v>
      </c>
      <c r="O556" s="168">
        <f>Input!C572</f>
        <v>0</v>
      </c>
      <c r="P556" s="168"/>
      <c r="R556" s="131">
        <f t="shared" si="73"/>
        <v>0</v>
      </c>
      <c r="S556" s="133" t="str">
        <f t="shared" si="71"/>
        <v xml:space="preserve"> </v>
      </c>
      <c r="T556" s="133"/>
      <c r="U556" s="132" t="str">
        <f>_xlfn.IFNA(IF($D556=0,LOOKUP($F556,{0.1,0.2,0.3,0.4,0.5,0.6,0.7,0.8,0.9,1},{22,34,46,58,70,82,94,106,118,130}),""),"")</f>
        <v/>
      </c>
      <c r="V556" s="132" t="str">
        <f>_xlfn.IFNA(IF($D556=1,LOOKUP($F556,{0.1,0.2,0.3,0.4,0.5,0.6,0.7,0.8,0.9,1},{23,35,47,59,71,83,95,107,119,131}),""),"")</f>
        <v/>
      </c>
      <c r="W556" s="132" t="str">
        <f>_xlfn.IFNA(IF($D556=2,LOOKUP($F556,{0.1,0.2,0.3,0.4,0.5,0.6,0.7,0.8,0.9,1},{24,36,48,60,72,84,96,108,120,132}),""),"")</f>
        <v/>
      </c>
      <c r="X556" s="132" t="str">
        <f>_xlfn.IFNA(IF($D556=3,LOOKUP($F556,{0.1,0.2,0.3,0.4,0.5,0.6,0.7,0.8,0.9,1},{25,37,49,61,73,85,97,109,121,133}),""),"")</f>
        <v/>
      </c>
      <c r="Y556" s="132" t="str">
        <f>_xlfn.IFNA(IF($D556=4,LOOKUP($F556,{0.1,0.2,0.3,0.4,0.5,0.6,0.7,0.8,0.9,1},{26,38,50,62,74,86,98,110,122,134}),""),"")</f>
        <v/>
      </c>
      <c r="Z556" s="132" t="str">
        <f>_xlfn.IFNA(IF($D556=5,LOOKUP($F556,{0.1,0.2,0.3,0.4,0.5,0.6,0.7,0.8,0.9,1},{27,39,51,63,75,87,99,111,123,135}),""),"")</f>
        <v/>
      </c>
      <c r="AA556" s="132">
        <f t="shared" si="75"/>
        <v>0</v>
      </c>
      <c r="AB556" s="132" t="str">
        <f t="shared" si="76"/>
        <v>00</v>
      </c>
      <c r="AC556" s="82" t="e">
        <f>VLOOKUP(AB556,'AMI Ref'!T:U,2,FALSE)</f>
        <v>#N/A</v>
      </c>
      <c r="AD556" s="124"/>
      <c r="AE556" s="81" t="str">
        <f>_xlfn.IFNA(IF($D556=0,IF($J556="Not Paid by Tenant",0,INDEX('AMI Ref'!$K$5:$N$5,MATCH($J556,{"Oil","Gas","Electric - Other","ELECTRIC - HEAT PUMP"},0))),0),"")</f>
        <v/>
      </c>
      <c r="AF556" s="81">
        <f>_xlfn.IFNA(IF($D556=1,IF($J556="Not Paid by Tenant",0,INDEX('AMI Ref'!$K$6:$N$6,MATCH($J556,{"Oil","Gas","Electric - Other","ELECTRIC - HEAT PUMP"},0))),0),"")</f>
        <v>0</v>
      </c>
      <c r="AG556" s="81">
        <f>_xlfn.IFNA(IF($D556=2,IF($J556="Not Paid by Tenant",0,INDEX('AMI Ref'!$K$7:$N$7,MATCH($J556,{"Oil","Gas","Electric - Other","ELECTRIC - HEAT PUMP"},0))),0),"")</f>
        <v>0</v>
      </c>
      <c r="AH556" s="81">
        <f>_xlfn.IFNA(IF($D556=3,IF($J556="Not Paid by Tenant",0,INDEX('AMI Ref'!$K$8:$N$8,MATCH($J556,{"Oil","Gas","Electric - Other","ELECTRIC - HEAT PUMP"},0))),0),"")</f>
        <v>0</v>
      </c>
      <c r="AI556" s="81">
        <f>_xlfn.IFNA(IF($D556=4,IF($J556="Not Paid by Tenant",0,INDEX('AMI Ref'!$K$9:$N$9,MATCH($J556,{"Oil","Gas","Electric - Other","ELECTRIC - HEAT PUMP"},0))),0),"")</f>
        <v>0</v>
      </c>
      <c r="AJ556" s="81">
        <f>_xlfn.IFNA(IF($D556=5,IF($J556="Not Paid by Tenant",0,INDEX('AMI Ref'!$K$10:$N$10,MATCH($J556,{"Oil","Gas","Electric - Other","ELECTRIC - HEAT PUMP"},0))),0),"")</f>
        <v>0</v>
      </c>
      <c r="AK556" s="128"/>
      <c r="AL556" s="81" t="str">
        <f>_xlfn.IFNA(IF($D556=0,IF($K556="Not Paid by Tenant",0,INDEX('AMI Ref'!$O$5:$R$5,MATCH($K556,{"Oil","Gas","Electric - Other","Electric ccASHP - split"},0))),0),"")</f>
        <v/>
      </c>
      <c r="AM556" s="81">
        <f>_xlfn.IFNA(IF($D556=1,IF($K556="Not Paid by Tenant",0,INDEX('AMI Ref'!$O$6:$R$6,MATCH($K556,{"Oil","Gas","Electric - Other","Electric ccASHP - split"},0))),0),"")</f>
        <v>0</v>
      </c>
      <c r="AN556" s="81">
        <f>_xlfn.IFNA(IF($D556=2,IF($K556="Not Paid by Tenant",0,INDEX('AMI Ref'!$O$7:$R$7,MATCH($K556,{"Oil","Gas","Electric - Other","Electric ccASHP - split"},0))),0),"")</f>
        <v>0</v>
      </c>
      <c r="AO556" s="81">
        <f>_xlfn.IFNA(IF($D556=3,IF($K556="Not Paid by Tenant",0,INDEX('AMI Ref'!$O$8:$R$8,MATCH($K556,{"Oil","Gas","Electric - Other","Electric ccASHP - split"},0))),0),"")</f>
        <v>0</v>
      </c>
      <c r="AP556" s="81">
        <f>_xlfn.IFNA(IF($D556=4,IF($K556="Not Paid by Tenant",0,INDEX('AMI Ref'!$O$9:$R$9,MATCH($K556,{"Oil","Gas","Electric - Other","Electric ccASHP - split"},0))),0),"")</f>
        <v>0</v>
      </c>
      <c r="AQ556" s="81">
        <f>_xlfn.IFNA(IF($D556=5,IF($K556="Not Paid by Tenant",0,INDEX('AMI Ref'!$O$10:$R$10,MATCH($K556,{"Oil","Gas","Electric - Other","Electric ccASHP - split"},0))),0),"")</f>
        <v>0</v>
      </c>
      <c r="AR556" s="124">
        <f t="shared" si="77"/>
        <v>0</v>
      </c>
      <c r="AS556" s="123" t="e">
        <f t="shared" si="78"/>
        <v>#N/A</v>
      </c>
    </row>
    <row r="557" spans="1:45" ht="12.95" customHeight="1" x14ac:dyDescent="0.2">
      <c r="A557" s="130">
        <v>555</v>
      </c>
      <c r="B557" s="177">
        <f>IF(OR(COUNTIF($B$2:$B556,Input!$F573)&lt;1,COUNTIF($O$2:$O556,Input!$C573)&lt;1),Input!F573,0)</f>
        <v>0</v>
      </c>
      <c r="C557" s="177">
        <f>IF(OR(COUNTIF($B$2:$B556,Input!$F573)&lt;1,COUNTIF($O$2:$O556,Input!$C573)&lt;1),Input!G573,0)</f>
        <v>0</v>
      </c>
      <c r="D557" s="177">
        <f>IF(OR(COUNTIF($B$2:$B556,Input!$F573)&lt;1,COUNTIF($O$2:$O556,Input!$C573)&lt;1),Input!H573,0)</f>
        <v>0</v>
      </c>
      <c r="E557" s="177">
        <f>IF(OR(COUNTIF($B$2:$B556,Input!$F573)&lt;1,COUNTIF($O$2:$O556,Input!$C573)&lt;1),Input!I573,0)</f>
        <v>0</v>
      </c>
      <c r="F557" s="177">
        <f>IF(OR(COUNTIF($B$2:$B556,Input!$F573)&lt;1,COUNTIF($O$2:$O556,Input!$C573)&lt;1),Input!J573,0)</f>
        <v>0</v>
      </c>
      <c r="G557" s="177">
        <f>IF(OR(COUNTIF($B$2:$B556,Input!$F573)&lt;1,COUNTIF($O$2:$O556,Input!$C573)&lt;1),Input!K573,0)</f>
        <v>0</v>
      </c>
      <c r="H557" s="177">
        <f>IF(OR(COUNTIF($B$2:$B556,Input!$F573)&lt;1,COUNTIF($O$2:$O556,Input!$C573)&lt;1),Input!L573,0)</f>
        <v>0</v>
      </c>
      <c r="I557" s="177">
        <f>IF(OR(COUNTIF($B$2:$B556,Input!$F573)&lt;1,COUNTIF($O$2:$O556,Input!$C573)&lt;1),Input!M573,0)</f>
        <v>0</v>
      </c>
      <c r="J557" s="177">
        <f>IF(OR(COUNTIF($B$2:$B556,Input!$F573)&lt;1,COUNTIF($O$2:$O556,Input!$C573)&lt;1),Input!N573,0)</f>
        <v>0</v>
      </c>
      <c r="K557" s="177">
        <f>IF(OR(COUNTIF($B$2:$B556,Input!$F573)&lt;1,COUNTIF($O$2:$O556,Input!$C573)&lt;1),Input!O573,0)</f>
        <v>0</v>
      </c>
      <c r="L557" s="177">
        <f>IF(OR(COUNTIF($B$2:$B556,Input!$F573)&lt;1,COUNTIF($O$2:$O556,Input!$C573)&lt;1),Input!P573,0)</f>
        <v>0</v>
      </c>
      <c r="M557" s="129" t="str">
        <f t="shared" si="74"/>
        <v/>
      </c>
      <c r="N557" s="161">
        <f t="shared" si="72"/>
        <v>0</v>
      </c>
      <c r="O557" s="168">
        <f>Input!C573</f>
        <v>0</v>
      </c>
      <c r="P557" s="168"/>
      <c r="R557" s="131">
        <f t="shared" si="73"/>
        <v>0</v>
      </c>
      <c r="S557" s="133" t="str">
        <f t="shared" si="71"/>
        <v xml:space="preserve"> </v>
      </c>
      <c r="T557" s="133"/>
      <c r="U557" s="132" t="str">
        <f>_xlfn.IFNA(IF($D557=0,LOOKUP($F557,{0.1,0.2,0.3,0.4,0.5,0.6,0.7,0.8,0.9,1},{22,34,46,58,70,82,94,106,118,130}),""),"")</f>
        <v/>
      </c>
      <c r="V557" s="132" t="str">
        <f>_xlfn.IFNA(IF($D557=1,LOOKUP($F557,{0.1,0.2,0.3,0.4,0.5,0.6,0.7,0.8,0.9,1},{23,35,47,59,71,83,95,107,119,131}),""),"")</f>
        <v/>
      </c>
      <c r="W557" s="132" t="str">
        <f>_xlfn.IFNA(IF($D557=2,LOOKUP($F557,{0.1,0.2,0.3,0.4,0.5,0.6,0.7,0.8,0.9,1},{24,36,48,60,72,84,96,108,120,132}),""),"")</f>
        <v/>
      </c>
      <c r="X557" s="132" t="str">
        <f>_xlfn.IFNA(IF($D557=3,LOOKUP($F557,{0.1,0.2,0.3,0.4,0.5,0.6,0.7,0.8,0.9,1},{25,37,49,61,73,85,97,109,121,133}),""),"")</f>
        <v/>
      </c>
      <c r="Y557" s="132" t="str">
        <f>_xlfn.IFNA(IF($D557=4,LOOKUP($F557,{0.1,0.2,0.3,0.4,0.5,0.6,0.7,0.8,0.9,1},{26,38,50,62,74,86,98,110,122,134}),""),"")</f>
        <v/>
      </c>
      <c r="Z557" s="132" t="str">
        <f>_xlfn.IFNA(IF($D557=5,LOOKUP($F557,{0.1,0.2,0.3,0.4,0.5,0.6,0.7,0.8,0.9,1},{27,39,51,63,75,87,99,111,123,135}),""),"")</f>
        <v/>
      </c>
      <c r="AA557" s="132">
        <f t="shared" si="75"/>
        <v>0</v>
      </c>
      <c r="AB557" s="132" t="str">
        <f t="shared" si="76"/>
        <v>00</v>
      </c>
      <c r="AC557" s="82" t="e">
        <f>VLOOKUP(AB557,'AMI Ref'!T:U,2,FALSE)</f>
        <v>#N/A</v>
      </c>
      <c r="AD557" s="124"/>
      <c r="AE557" s="81" t="str">
        <f>_xlfn.IFNA(IF($D557=0,IF($J557="Not Paid by Tenant",0,INDEX('AMI Ref'!$K$5:$N$5,MATCH($J557,{"Oil","Gas","Electric - Other","ELECTRIC - HEAT PUMP"},0))),0),"")</f>
        <v/>
      </c>
      <c r="AF557" s="81">
        <f>_xlfn.IFNA(IF($D557=1,IF($J557="Not Paid by Tenant",0,INDEX('AMI Ref'!$K$6:$N$6,MATCH($J557,{"Oil","Gas","Electric - Other","ELECTRIC - HEAT PUMP"},0))),0),"")</f>
        <v>0</v>
      </c>
      <c r="AG557" s="81">
        <f>_xlfn.IFNA(IF($D557=2,IF($J557="Not Paid by Tenant",0,INDEX('AMI Ref'!$K$7:$N$7,MATCH($J557,{"Oil","Gas","Electric - Other","ELECTRIC - HEAT PUMP"},0))),0),"")</f>
        <v>0</v>
      </c>
      <c r="AH557" s="81">
        <f>_xlfn.IFNA(IF($D557=3,IF($J557="Not Paid by Tenant",0,INDEX('AMI Ref'!$K$8:$N$8,MATCH($J557,{"Oil","Gas","Electric - Other","ELECTRIC - HEAT PUMP"},0))),0),"")</f>
        <v>0</v>
      </c>
      <c r="AI557" s="81">
        <f>_xlfn.IFNA(IF($D557=4,IF($J557="Not Paid by Tenant",0,INDEX('AMI Ref'!$K$9:$N$9,MATCH($J557,{"Oil","Gas","Electric - Other","ELECTRIC - HEAT PUMP"},0))),0),"")</f>
        <v>0</v>
      </c>
      <c r="AJ557" s="81">
        <f>_xlfn.IFNA(IF($D557=5,IF($J557="Not Paid by Tenant",0,INDEX('AMI Ref'!$K$10:$N$10,MATCH($J557,{"Oil","Gas","Electric - Other","ELECTRIC - HEAT PUMP"},0))),0),"")</f>
        <v>0</v>
      </c>
      <c r="AK557" s="128"/>
      <c r="AL557" s="81" t="str">
        <f>_xlfn.IFNA(IF($D557=0,IF($K557="Not Paid by Tenant",0,INDEX('AMI Ref'!$O$5:$R$5,MATCH($K557,{"Oil","Gas","Electric - Other","Electric ccASHP - split"},0))),0),"")</f>
        <v/>
      </c>
      <c r="AM557" s="81">
        <f>_xlfn.IFNA(IF($D557=1,IF($K557="Not Paid by Tenant",0,INDEX('AMI Ref'!$O$6:$R$6,MATCH($K557,{"Oil","Gas","Electric - Other","Electric ccASHP - split"},0))),0),"")</f>
        <v>0</v>
      </c>
      <c r="AN557" s="81">
        <f>_xlfn.IFNA(IF($D557=2,IF($K557="Not Paid by Tenant",0,INDEX('AMI Ref'!$O$7:$R$7,MATCH($K557,{"Oil","Gas","Electric - Other","Electric ccASHP - split"},0))),0),"")</f>
        <v>0</v>
      </c>
      <c r="AO557" s="81">
        <f>_xlfn.IFNA(IF($D557=3,IF($K557="Not Paid by Tenant",0,INDEX('AMI Ref'!$O$8:$R$8,MATCH($K557,{"Oil","Gas","Electric - Other","Electric ccASHP - split"},0))),0),"")</f>
        <v>0</v>
      </c>
      <c r="AP557" s="81">
        <f>_xlfn.IFNA(IF($D557=4,IF($K557="Not Paid by Tenant",0,INDEX('AMI Ref'!$O$9:$R$9,MATCH($K557,{"Oil","Gas","Electric - Other","Electric ccASHP - split"},0))),0),"")</f>
        <v>0</v>
      </c>
      <c r="AQ557" s="81">
        <f>_xlfn.IFNA(IF($D557=5,IF($K557="Not Paid by Tenant",0,INDEX('AMI Ref'!$O$10:$R$10,MATCH($K557,{"Oil","Gas","Electric - Other","Electric ccASHP - split"},0))),0),"")</f>
        <v>0</v>
      </c>
      <c r="AR557" s="124">
        <f t="shared" si="77"/>
        <v>0</v>
      </c>
      <c r="AS557" s="123" t="e">
        <f t="shared" si="78"/>
        <v>#N/A</v>
      </c>
    </row>
    <row r="558" spans="1:45" ht="12.95" customHeight="1" x14ac:dyDescent="0.2">
      <c r="A558" s="130">
        <v>556</v>
      </c>
      <c r="B558" s="177">
        <f>IF(OR(COUNTIF($B$2:$B557,Input!$F574)&lt;1,COUNTIF($O$2:$O557,Input!$C574)&lt;1),Input!F574,0)</f>
        <v>0</v>
      </c>
      <c r="C558" s="177">
        <f>IF(OR(COUNTIF($B$2:$B557,Input!$F574)&lt;1,COUNTIF($O$2:$O557,Input!$C574)&lt;1),Input!G574,0)</f>
        <v>0</v>
      </c>
      <c r="D558" s="177">
        <f>IF(OR(COUNTIF($B$2:$B557,Input!$F574)&lt;1,COUNTIF($O$2:$O557,Input!$C574)&lt;1),Input!H574,0)</f>
        <v>0</v>
      </c>
      <c r="E558" s="177">
        <f>IF(OR(COUNTIF($B$2:$B557,Input!$F574)&lt;1,COUNTIF($O$2:$O557,Input!$C574)&lt;1),Input!I574,0)</f>
        <v>0</v>
      </c>
      <c r="F558" s="177">
        <f>IF(OR(COUNTIF($B$2:$B557,Input!$F574)&lt;1,COUNTIF($O$2:$O557,Input!$C574)&lt;1),Input!J574,0)</f>
        <v>0</v>
      </c>
      <c r="G558" s="177">
        <f>IF(OR(COUNTIF($B$2:$B557,Input!$F574)&lt;1,COUNTIF($O$2:$O557,Input!$C574)&lt;1),Input!K574,0)</f>
        <v>0</v>
      </c>
      <c r="H558" s="177">
        <f>IF(OR(COUNTIF($B$2:$B557,Input!$F574)&lt;1,COUNTIF($O$2:$O557,Input!$C574)&lt;1),Input!L574,0)</f>
        <v>0</v>
      </c>
      <c r="I558" s="177">
        <f>IF(OR(COUNTIF($B$2:$B557,Input!$F574)&lt;1,COUNTIF($O$2:$O557,Input!$C574)&lt;1),Input!M574,0)</f>
        <v>0</v>
      </c>
      <c r="J558" s="177">
        <f>IF(OR(COUNTIF($B$2:$B557,Input!$F574)&lt;1,COUNTIF($O$2:$O557,Input!$C574)&lt;1),Input!N574,0)</f>
        <v>0</v>
      </c>
      <c r="K558" s="177">
        <f>IF(OR(COUNTIF($B$2:$B557,Input!$F574)&lt;1,COUNTIF($O$2:$O557,Input!$C574)&lt;1),Input!O574,0)</f>
        <v>0</v>
      </c>
      <c r="L558" s="177">
        <f>IF(OR(COUNTIF($B$2:$B557,Input!$F574)&lt;1,COUNTIF($O$2:$O557,Input!$C574)&lt;1),Input!P574,0)</f>
        <v>0</v>
      </c>
      <c r="M558" s="129" t="str">
        <f t="shared" si="74"/>
        <v/>
      </c>
      <c r="N558" s="161">
        <f t="shared" si="72"/>
        <v>0</v>
      </c>
      <c r="O558" s="168">
        <f>Input!C574</f>
        <v>0</v>
      </c>
      <c r="P558" s="168"/>
      <c r="R558" s="131">
        <f t="shared" si="73"/>
        <v>0</v>
      </c>
      <c r="S558" s="133" t="str">
        <f t="shared" si="71"/>
        <v xml:space="preserve"> </v>
      </c>
      <c r="T558" s="133"/>
      <c r="U558" s="132" t="str">
        <f>_xlfn.IFNA(IF($D558=0,LOOKUP($F558,{0.1,0.2,0.3,0.4,0.5,0.6,0.7,0.8,0.9,1},{22,34,46,58,70,82,94,106,118,130}),""),"")</f>
        <v/>
      </c>
      <c r="V558" s="132" t="str">
        <f>_xlfn.IFNA(IF($D558=1,LOOKUP($F558,{0.1,0.2,0.3,0.4,0.5,0.6,0.7,0.8,0.9,1},{23,35,47,59,71,83,95,107,119,131}),""),"")</f>
        <v/>
      </c>
      <c r="W558" s="132" t="str">
        <f>_xlfn.IFNA(IF($D558=2,LOOKUP($F558,{0.1,0.2,0.3,0.4,0.5,0.6,0.7,0.8,0.9,1},{24,36,48,60,72,84,96,108,120,132}),""),"")</f>
        <v/>
      </c>
      <c r="X558" s="132" t="str">
        <f>_xlfn.IFNA(IF($D558=3,LOOKUP($F558,{0.1,0.2,0.3,0.4,0.5,0.6,0.7,0.8,0.9,1},{25,37,49,61,73,85,97,109,121,133}),""),"")</f>
        <v/>
      </c>
      <c r="Y558" s="132" t="str">
        <f>_xlfn.IFNA(IF($D558=4,LOOKUP($F558,{0.1,0.2,0.3,0.4,0.5,0.6,0.7,0.8,0.9,1},{26,38,50,62,74,86,98,110,122,134}),""),"")</f>
        <v/>
      </c>
      <c r="Z558" s="132" t="str">
        <f>_xlfn.IFNA(IF($D558=5,LOOKUP($F558,{0.1,0.2,0.3,0.4,0.5,0.6,0.7,0.8,0.9,1},{27,39,51,63,75,87,99,111,123,135}),""),"")</f>
        <v/>
      </c>
      <c r="AA558" s="132">
        <f t="shared" si="75"/>
        <v>0</v>
      </c>
      <c r="AB558" s="132" t="str">
        <f t="shared" si="76"/>
        <v>00</v>
      </c>
      <c r="AC558" s="82" t="e">
        <f>VLOOKUP(AB558,'AMI Ref'!T:U,2,FALSE)</f>
        <v>#N/A</v>
      </c>
      <c r="AD558" s="124"/>
      <c r="AE558" s="81" t="str">
        <f>_xlfn.IFNA(IF($D558=0,IF($J558="Not Paid by Tenant",0,INDEX('AMI Ref'!$K$5:$N$5,MATCH($J558,{"Oil","Gas","Electric - Other","ELECTRIC - HEAT PUMP"},0))),0),"")</f>
        <v/>
      </c>
      <c r="AF558" s="81">
        <f>_xlfn.IFNA(IF($D558=1,IF($J558="Not Paid by Tenant",0,INDEX('AMI Ref'!$K$6:$N$6,MATCH($J558,{"Oil","Gas","Electric - Other","ELECTRIC - HEAT PUMP"},0))),0),"")</f>
        <v>0</v>
      </c>
      <c r="AG558" s="81">
        <f>_xlfn.IFNA(IF($D558=2,IF($J558="Not Paid by Tenant",0,INDEX('AMI Ref'!$K$7:$N$7,MATCH($J558,{"Oil","Gas","Electric - Other","ELECTRIC - HEAT PUMP"},0))),0),"")</f>
        <v>0</v>
      </c>
      <c r="AH558" s="81">
        <f>_xlfn.IFNA(IF($D558=3,IF($J558="Not Paid by Tenant",0,INDEX('AMI Ref'!$K$8:$N$8,MATCH($J558,{"Oil","Gas","Electric - Other","ELECTRIC - HEAT PUMP"},0))),0),"")</f>
        <v>0</v>
      </c>
      <c r="AI558" s="81">
        <f>_xlfn.IFNA(IF($D558=4,IF($J558="Not Paid by Tenant",0,INDEX('AMI Ref'!$K$9:$N$9,MATCH($J558,{"Oil","Gas","Electric - Other","ELECTRIC - HEAT PUMP"},0))),0),"")</f>
        <v>0</v>
      </c>
      <c r="AJ558" s="81">
        <f>_xlfn.IFNA(IF($D558=5,IF($J558="Not Paid by Tenant",0,INDEX('AMI Ref'!$K$10:$N$10,MATCH($J558,{"Oil","Gas","Electric - Other","ELECTRIC - HEAT PUMP"},0))),0),"")</f>
        <v>0</v>
      </c>
      <c r="AK558" s="128"/>
      <c r="AL558" s="81" t="str">
        <f>_xlfn.IFNA(IF($D558=0,IF($K558="Not Paid by Tenant",0,INDEX('AMI Ref'!$O$5:$R$5,MATCH($K558,{"Oil","Gas","Electric - Other","Electric ccASHP - split"},0))),0),"")</f>
        <v/>
      </c>
      <c r="AM558" s="81">
        <f>_xlfn.IFNA(IF($D558=1,IF($K558="Not Paid by Tenant",0,INDEX('AMI Ref'!$O$6:$R$6,MATCH($K558,{"Oil","Gas","Electric - Other","Electric ccASHP - split"},0))),0),"")</f>
        <v>0</v>
      </c>
      <c r="AN558" s="81">
        <f>_xlfn.IFNA(IF($D558=2,IF($K558="Not Paid by Tenant",0,INDEX('AMI Ref'!$O$7:$R$7,MATCH($K558,{"Oil","Gas","Electric - Other","Electric ccASHP - split"},0))),0),"")</f>
        <v>0</v>
      </c>
      <c r="AO558" s="81">
        <f>_xlfn.IFNA(IF($D558=3,IF($K558="Not Paid by Tenant",0,INDEX('AMI Ref'!$O$8:$R$8,MATCH($K558,{"Oil","Gas","Electric - Other","Electric ccASHP - split"},0))),0),"")</f>
        <v>0</v>
      </c>
      <c r="AP558" s="81">
        <f>_xlfn.IFNA(IF($D558=4,IF($K558="Not Paid by Tenant",0,INDEX('AMI Ref'!$O$9:$R$9,MATCH($K558,{"Oil","Gas","Electric - Other","Electric ccASHP - split"},0))),0),"")</f>
        <v>0</v>
      </c>
      <c r="AQ558" s="81">
        <f>_xlfn.IFNA(IF($D558=5,IF($K558="Not Paid by Tenant",0,INDEX('AMI Ref'!$O$10:$R$10,MATCH($K558,{"Oil","Gas","Electric - Other","Electric ccASHP - split"},0))),0),"")</f>
        <v>0</v>
      </c>
      <c r="AR558" s="124">
        <f t="shared" si="77"/>
        <v>0</v>
      </c>
      <c r="AS558" s="123" t="e">
        <f t="shared" si="78"/>
        <v>#N/A</v>
      </c>
    </row>
    <row r="559" spans="1:45" ht="12.95" customHeight="1" x14ac:dyDescent="0.2">
      <c r="A559" s="130">
        <v>557</v>
      </c>
      <c r="B559" s="177">
        <f>IF(OR(COUNTIF($B$2:$B558,Input!$F575)&lt;1,COUNTIF($O$2:$O558,Input!$C575)&lt;1),Input!F575,0)</f>
        <v>0</v>
      </c>
      <c r="C559" s="177">
        <f>IF(OR(COUNTIF($B$2:$B558,Input!$F575)&lt;1,COUNTIF($O$2:$O558,Input!$C575)&lt;1),Input!G575,0)</f>
        <v>0</v>
      </c>
      <c r="D559" s="177">
        <f>IF(OR(COUNTIF($B$2:$B558,Input!$F575)&lt;1,COUNTIF($O$2:$O558,Input!$C575)&lt;1),Input!H575,0)</f>
        <v>0</v>
      </c>
      <c r="E559" s="177">
        <f>IF(OR(COUNTIF($B$2:$B558,Input!$F575)&lt;1,COUNTIF($O$2:$O558,Input!$C575)&lt;1),Input!I575,0)</f>
        <v>0</v>
      </c>
      <c r="F559" s="177">
        <f>IF(OR(COUNTIF($B$2:$B558,Input!$F575)&lt;1,COUNTIF($O$2:$O558,Input!$C575)&lt;1),Input!J575,0)</f>
        <v>0</v>
      </c>
      <c r="G559" s="177">
        <f>IF(OR(COUNTIF($B$2:$B558,Input!$F575)&lt;1,COUNTIF($O$2:$O558,Input!$C575)&lt;1),Input!K575,0)</f>
        <v>0</v>
      </c>
      <c r="H559" s="177">
        <f>IF(OR(COUNTIF($B$2:$B558,Input!$F575)&lt;1,COUNTIF($O$2:$O558,Input!$C575)&lt;1),Input!L575,0)</f>
        <v>0</v>
      </c>
      <c r="I559" s="177">
        <f>IF(OR(COUNTIF($B$2:$B558,Input!$F575)&lt;1,COUNTIF($O$2:$O558,Input!$C575)&lt;1),Input!M575,0)</f>
        <v>0</v>
      </c>
      <c r="J559" s="177">
        <f>IF(OR(COUNTIF($B$2:$B558,Input!$F575)&lt;1,COUNTIF($O$2:$O558,Input!$C575)&lt;1),Input!N575,0)</f>
        <v>0</v>
      </c>
      <c r="K559" s="177">
        <f>IF(OR(COUNTIF($B$2:$B558,Input!$F575)&lt;1,COUNTIF($O$2:$O558,Input!$C575)&lt;1),Input!O575,0)</f>
        <v>0</v>
      </c>
      <c r="L559" s="177">
        <f>IF(OR(COUNTIF($B$2:$B558,Input!$F575)&lt;1,COUNTIF($O$2:$O558,Input!$C575)&lt;1),Input!P575,0)</f>
        <v>0</v>
      </c>
      <c r="M559" s="129" t="str">
        <f t="shared" si="74"/>
        <v/>
      </c>
      <c r="N559" s="161">
        <f t="shared" si="72"/>
        <v>0</v>
      </c>
      <c r="O559" s="168">
        <f>Input!C575</f>
        <v>0</v>
      </c>
      <c r="P559" s="168"/>
      <c r="R559" s="131">
        <f t="shared" si="73"/>
        <v>0</v>
      </c>
      <c r="S559" s="133" t="str">
        <f t="shared" si="71"/>
        <v xml:space="preserve"> </v>
      </c>
      <c r="T559" s="133"/>
      <c r="U559" s="132" t="str">
        <f>_xlfn.IFNA(IF($D559=0,LOOKUP($F559,{0.1,0.2,0.3,0.4,0.5,0.6,0.7,0.8,0.9,1},{22,34,46,58,70,82,94,106,118,130}),""),"")</f>
        <v/>
      </c>
      <c r="V559" s="132" t="str">
        <f>_xlfn.IFNA(IF($D559=1,LOOKUP($F559,{0.1,0.2,0.3,0.4,0.5,0.6,0.7,0.8,0.9,1},{23,35,47,59,71,83,95,107,119,131}),""),"")</f>
        <v/>
      </c>
      <c r="W559" s="132" t="str">
        <f>_xlfn.IFNA(IF($D559=2,LOOKUP($F559,{0.1,0.2,0.3,0.4,0.5,0.6,0.7,0.8,0.9,1},{24,36,48,60,72,84,96,108,120,132}),""),"")</f>
        <v/>
      </c>
      <c r="X559" s="132" t="str">
        <f>_xlfn.IFNA(IF($D559=3,LOOKUP($F559,{0.1,0.2,0.3,0.4,0.5,0.6,0.7,0.8,0.9,1},{25,37,49,61,73,85,97,109,121,133}),""),"")</f>
        <v/>
      </c>
      <c r="Y559" s="132" t="str">
        <f>_xlfn.IFNA(IF($D559=4,LOOKUP($F559,{0.1,0.2,0.3,0.4,0.5,0.6,0.7,0.8,0.9,1},{26,38,50,62,74,86,98,110,122,134}),""),"")</f>
        <v/>
      </c>
      <c r="Z559" s="132" t="str">
        <f>_xlfn.IFNA(IF($D559=5,LOOKUP($F559,{0.1,0.2,0.3,0.4,0.5,0.6,0.7,0.8,0.9,1},{27,39,51,63,75,87,99,111,123,135}),""),"")</f>
        <v/>
      </c>
      <c r="AA559" s="132">
        <f t="shared" si="75"/>
        <v>0</v>
      </c>
      <c r="AB559" s="132" t="str">
        <f t="shared" si="76"/>
        <v>00</v>
      </c>
      <c r="AC559" s="82" t="e">
        <f>VLOOKUP(AB559,'AMI Ref'!T:U,2,FALSE)</f>
        <v>#N/A</v>
      </c>
      <c r="AD559" s="124"/>
      <c r="AE559" s="81" t="str">
        <f>_xlfn.IFNA(IF($D559=0,IF($J559="Not Paid by Tenant",0,INDEX('AMI Ref'!$K$5:$N$5,MATCH($J559,{"Oil","Gas","Electric - Other","ELECTRIC - HEAT PUMP"},0))),0),"")</f>
        <v/>
      </c>
      <c r="AF559" s="81">
        <f>_xlfn.IFNA(IF($D559=1,IF($J559="Not Paid by Tenant",0,INDEX('AMI Ref'!$K$6:$N$6,MATCH($J559,{"Oil","Gas","Electric - Other","ELECTRIC - HEAT PUMP"},0))),0),"")</f>
        <v>0</v>
      </c>
      <c r="AG559" s="81">
        <f>_xlfn.IFNA(IF($D559=2,IF($J559="Not Paid by Tenant",0,INDEX('AMI Ref'!$K$7:$N$7,MATCH($J559,{"Oil","Gas","Electric - Other","ELECTRIC - HEAT PUMP"},0))),0),"")</f>
        <v>0</v>
      </c>
      <c r="AH559" s="81">
        <f>_xlfn.IFNA(IF($D559=3,IF($J559="Not Paid by Tenant",0,INDEX('AMI Ref'!$K$8:$N$8,MATCH($J559,{"Oil","Gas","Electric - Other","ELECTRIC - HEAT PUMP"},0))),0),"")</f>
        <v>0</v>
      </c>
      <c r="AI559" s="81">
        <f>_xlfn.IFNA(IF($D559=4,IF($J559="Not Paid by Tenant",0,INDEX('AMI Ref'!$K$9:$N$9,MATCH($J559,{"Oil","Gas","Electric - Other","ELECTRIC - HEAT PUMP"},0))),0),"")</f>
        <v>0</v>
      </c>
      <c r="AJ559" s="81">
        <f>_xlfn.IFNA(IF($D559=5,IF($J559="Not Paid by Tenant",0,INDEX('AMI Ref'!$K$10:$N$10,MATCH($J559,{"Oil","Gas","Electric - Other","ELECTRIC - HEAT PUMP"},0))),0),"")</f>
        <v>0</v>
      </c>
      <c r="AK559" s="128"/>
      <c r="AL559" s="81" t="str">
        <f>_xlfn.IFNA(IF($D559=0,IF($K559="Not Paid by Tenant",0,INDEX('AMI Ref'!$O$5:$R$5,MATCH($K559,{"Oil","Gas","Electric - Other","Electric ccASHP - split"},0))),0),"")</f>
        <v/>
      </c>
      <c r="AM559" s="81">
        <f>_xlfn.IFNA(IF($D559=1,IF($K559="Not Paid by Tenant",0,INDEX('AMI Ref'!$O$6:$R$6,MATCH($K559,{"Oil","Gas","Electric - Other","Electric ccASHP - split"},0))),0),"")</f>
        <v>0</v>
      </c>
      <c r="AN559" s="81">
        <f>_xlfn.IFNA(IF($D559=2,IF($K559="Not Paid by Tenant",0,INDEX('AMI Ref'!$O$7:$R$7,MATCH($K559,{"Oil","Gas","Electric - Other","Electric ccASHP - split"},0))),0),"")</f>
        <v>0</v>
      </c>
      <c r="AO559" s="81">
        <f>_xlfn.IFNA(IF($D559=3,IF($K559="Not Paid by Tenant",0,INDEX('AMI Ref'!$O$8:$R$8,MATCH($K559,{"Oil","Gas","Electric - Other","Electric ccASHP - split"},0))),0),"")</f>
        <v>0</v>
      </c>
      <c r="AP559" s="81">
        <f>_xlfn.IFNA(IF($D559=4,IF($K559="Not Paid by Tenant",0,INDEX('AMI Ref'!$O$9:$R$9,MATCH($K559,{"Oil","Gas","Electric - Other","Electric ccASHP - split"},0))),0),"")</f>
        <v>0</v>
      </c>
      <c r="AQ559" s="81">
        <f>_xlfn.IFNA(IF($D559=5,IF($K559="Not Paid by Tenant",0,INDEX('AMI Ref'!$O$10:$R$10,MATCH($K559,{"Oil","Gas","Electric - Other","Electric ccASHP - split"},0))),0),"")</f>
        <v>0</v>
      </c>
      <c r="AR559" s="124">
        <f t="shared" si="77"/>
        <v>0</v>
      </c>
      <c r="AS559" s="123" t="e">
        <f t="shared" si="78"/>
        <v>#N/A</v>
      </c>
    </row>
    <row r="560" spans="1:45" ht="12.95" customHeight="1" x14ac:dyDescent="0.2">
      <c r="A560" s="130">
        <v>558</v>
      </c>
      <c r="B560" s="177">
        <f>IF(OR(COUNTIF($B$2:$B559,Input!$F576)&lt;1,COUNTIF($O$2:$O559,Input!$C576)&lt;1),Input!F576,0)</f>
        <v>0</v>
      </c>
      <c r="C560" s="177">
        <f>IF(OR(COUNTIF($B$2:$B559,Input!$F576)&lt;1,COUNTIF($O$2:$O559,Input!$C576)&lt;1),Input!G576,0)</f>
        <v>0</v>
      </c>
      <c r="D560" s="177">
        <f>IF(OR(COUNTIF($B$2:$B559,Input!$F576)&lt;1,COUNTIF($O$2:$O559,Input!$C576)&lt;1),Input!H576,0)</f>
        <v>0</v>
      </c>
      <c r="E560" s="177">
        <f>IF(OR(COUNTIF($B$2:$B559,Input!$F576)&lt;1,COUNTIF($O$2:$O559,Input!$C576)&lt;1),Input!I576,0)</f>
        <v>0</v>
      </c>
      <c r="F560" s="177">
        <f>IF(OR(COUNTIF($B$2:$B559,Input!$F576)&lt;1,COUNTIF($O$2:$O559,Input!$C576)&lt;1),Input!J576,0)</f>
        <v>0</v>
      </c>
      <c r="G560" s="177">
        <f>IF(OR(COUNTIF($B$2:$B559,Input!$F576)&lt;1,COUNTIF($O$2:$O559,Input!$C576)&lt;1),Input!K576,0)</f>
        <v>0</v>
      </c>
      <c r="H560" s="177">
        <f>IF(OR(COUNTIF($B$2:$B559,Input!$F576)&lt;1,COUNTIF($O$2:$O559,Input!$C576)&lt;1),Input!L576,0)</f>
        <v>0</v>
      </c>
      <c r="I560" s="177">
        <f>IF(OR(COUNTIF($B$2:$B559,Input!$F576)&lt;1,COUNTIF($O$2:$O559,Input!$C576)&lt;1),Input!M576,0)</f>
        <v>0</v>
      </c>
      <c r="J560" s="177">
        <f>IF(OR(COUNTIF($B$2:$B559,Input!$F576)&lt;1,COUNTIF($O$2:$O559,Input!$C576)&lt;1),Input!N576,0)</f>
        <v>0</v>
      </c>
      <c r="K560" s="177">
        <f>IF(OR(COUNTIF($B$2:$B559,Input!$F576)&lt;1,COUNTIF($O$2:$O559,Input!$C576)&lt;1),Input!O576,0)</f>
        <v>0</v>
      </c>
      <c r="L560" s="177">
        <f>IF(OR(COUNTIF($B$2:$B559,Input!$F576)&lt;1,COUNTIF($O$2:$O559,Input!$C576)&lt;1),Input!P576,0)</f>
        <v>0</v>
      </c>
      <c r="M560" s="129" t="str">
        <f t="shared" si="74"/>
        <v/>
      </c>
      <c r="N560" s="161">
        <f t="shared" si="72"/>
        <v>0</v>
      </c>
      <c r="O560" s="168">
        <f>Input!C576</f>
        <v>0</v>
      </c>
      <c r="P560" s="168"/>
      <c r="R560" s="131">
        <f t="shared" si="73"/>
        <v>0</v>
      </c>
      <c r="S560" s="133" t="str">
        <f t="shared" si="71"/>
        <v xml:space="preserve"> </v>
      </c>
      <c r="T560" s="133"/>
      <c r="U560" s="132" t="str">
        <f>_xlfn.IFNA(IF($D560=0,LOOKUP($F560,{0.1,0.2,0.3,0.4,0.5,0.6,0.7,0.8,0.9,1},{22,34,46,58,70,82,94,106,118,130}),""),"")</f>
        <v/>
      </c>
      <c r="V560" s="132" t="str">
        <f>_xlfn.IFNA(IF($D560=1,LOOKUP($F560,{0.1,0.2,0.3,0.4,0.5,0.6,0.7,0.8,0.9,1},{23,35,47,59,71,83,95,107,119,131}),""),"")</f>
        <v/>
      </c>
      <c r="W560" s="132" t="str">
        <f>_xlfn.IFNA(IF($D560=2,LOOKUP($F560,{0.1,0.2,0.3,0.4,0.5,0.6,0.7,0.8,0.9,1},{24,36,48,60,72,84,96,108,120,132}),""),"")</f>
        <v/>
      </c>
      <c r="X560" s="132" t="str">
        <f>_xlfn.IFNA(IF($D560=3,LOOKUP($F560,{0.1,0.2,0.3,0.4,0.5,0.6,0.7,0.8,0.9,1},{25,37,49,61,73,85,97,109,121,133}),""),"")</f>
        <v/>
      </c>
      <c r="Y560" s="132" t="str">
        <f>_xlfn.IFNA(IF($D560=4,LOOKUP($F560,{0.1,0.2,0.3,0.4,0.5,0.6,0.7,0.8,0.9,1},{26,38,50,62,74,86,98,110,122,134}),""),"")</f>
        <v/>
      </c>
      <c r="Z560" s="132" t="str">
        <f>_xlfn.IFNA(IF($D560=5,LOOKUP($F560,{0.1,0.2,0.3,0.4,0.5,0.6,0.7,0.8,0.9,1},{27,39,51,63,75,87,99,111,123,135}),""),"")</f>
        <v/>
      </c>
      <c r="AA560" s="132">
        <f t="shared" si="75"/>
        <v>0</v>
      </c>
      <c r="AB560" s="132" t="str">
        <f t="shared" si="76"/>
        <v>00</v>
      </c>
      <c r="AC560" s="82" t="e">
        <f>VLOOKUP(AB560,'AMI Ref'!T:U,2,FALSE)</f>
        <v>#N/A</v>
      </c>
      <c r="AD560" s="124"/>
      <c r="AE560" s="81" t="str">
        <f>_xlfn.IFNA(IF($D560=0,IF($J560="Not Paid by Tenant",0,INDEX('AMI Ref'!$K$5:$N$5,MATCH($J560,{"Oil","Gas","Electric - Other","ELECTRIC - HEAT PUMP"},0))),0),"")</f>
        <v/>
      </c>
      <c r="AF560" s="81">
        <f>_xlfn.IFNA(IF($D560=1,IF($J560="Not Paid by Tenant",0,INDEX('AMI Ref'!$K$6:$N$6,MATCH($J560,{"Oil","Gas","Electric - Other","ELECTRIC - HEAT PUMP"},0))),0),"")</f>
        <v>0</v>
      </c>
      <c r="AG560" s="81">
        <f>_xlfn.IFNA(IF($D560=2,IF($J560="Not Paid by Tenant",0,INDEX('AMI Ref'!$K$7:$N$7,MATCH($J560,{"Oil","Gas","Electric - Other","ELECTRIC - HEAT PUMP"},0))),0),"")</f>
        <v>0</v>
      </c>
      <c r="AH560" s="81">
        <f>_xlfn.IFNA(IF($D560=3,IF($J560="Not Paid by Tenant",0,INDEX('AMI Ref'!$K$8:$N$8,MATCH($J560,{"Oil","Gas","Electric - Other","ELECTRIC - HEAT PUMP"},0))),0),"")</f>
        <v>0</v>
      </c>
      <c r="AI560" s="81">
        <f>_xlfn.IFNA(IF($D560=4,IF($J560="Not Paid by Tenant",0,INDEX('AMI Ref'!$K$9:$N$9,MATCH($J560,{"Oil","Gas","Electric - Other","ELECTRIC - HEAT PUMP"},0))),0),"")</f>
        <v>0</v>
      </c>
      <c r="AJ560" s="81">
        <f>_xlfn.IFNA(IF($D560=5,IF($J560="Not Paid by Tenant",0,INDEX('AMI Ref'!$K$10:$N$10,MATCH($J560,{"Oil","Gas","Electric - Other","ELECTRIC - HEAT PUMP"},0))),0),"")</f>
        <v>0</v>
      </c>
      <c r="AK560" s="128"/>
      <c r="AL560" s="81" t="str">
        <f>_xlfn.IFNA(IF($D560=0,IF($K560="Not Paid by Tenant",0,INDEX('AMI Ref'!$O$5:$R$5,MATCH($K560,{"Oil","Gas","Electric - Other","Electric ccASHP - split"},0))),0),"")</f>
        <v/>
      </c>
      <c r="AM560" s="81">
        <f>_xlfn.IFNA(IF($D560=1,IF($K560="Not Paid by Tenant",0,INDEX('AMI Ref'!$O$6:$R$6,MATCH($K560,{"Oil","Gas","Electric - Other","Electric ccASHP - split"},0))),0),"")</f>
        <v>0</v>
      </c>
      <c r="AN560" s="81">
        <f>_xlfn.IFNA(IF($D560=2,IF($K560="Not Paid by Tenant",0,INDEX('AMI Ref'!$O$7:$R$7,MATCH($K560,{"Oil","Gas","Electric - Other","Electric ccASHP - split"},0))),0),"")</f>
        <v>0</v>
      </c>
      <c r="AO560" s="81">
        <f>_xlfn.IFNA(IF($D560=3,IF($K560="Not Paid by Tenant",0,INDEX('AMI Ref'!$O$8:$R$8,MATCH($K560,{"Oil","Gas","Electric - Other","Electric ccASHP - split"},0))),0),"")</f>
        <v>0</v>
      </c>
      <c r="AP560" s="81">
        <f>_xlfn.IFNA(IF($D560=4,IF($K560="Not Paid by Tenant",0,INDEX('AMI Ref'!$O$9:$R$9,MATCH($K560,{"Oil","Gas","Electric - Other","Electric ccASHP - split"},0))),0),"")</f>
        <v>0</v>
      </c>
      <c r="AQ560" s="81">
        <f>_xlfn.IFNA(IF($D560=5,IF($K560="Not Paid by Tenant",0,INDEX('AMI Ref'!$O$10:$R$10,MATCH($K560,{"Oil","Gas","Electric - Other","Electric ccASHP - split"},0))),0),"")</f>
        <v>0</v>
      </c>
      <c r="AR560" s="124">
        <f t="shared" si="77"/>
        <v>0</v>
      </c>
      <c r="AS560" s="123" t="e">
        <f t="shared" si="78"/>
        <v>#N/A</v>
      </c>
    </row>
    <row r="561" spans="1:45" ht="12.95" customHeight="1" x14ac:dyDescent="0.2">
      <c r="A561" s="130">
        <v>559</v>
      </c>
      <c r="B561" s="177">
        <f>IF(OR(COUNTIF($B$2:$B560,Input!$F577)&lt;1,COUNTIF($O$2:$O560,Input!$C577)&lt;1),Input!F577,0)</f>
        <v>0</v>
      </c>
      <c r="C561" s="177">
        <f>IF(OR(COUNTIF($B$2:$B560,Input!$F577)&lt;1,COUNTIF($O$2:$O560,Input!$C577)&lt;1),Input!G577,0)</f>
        <v>0</v>
      </c>
      <c r="D561" s="177">
        <f>IF(OR(COUNTIF($B$2:$B560,Input!$F577)&lt;1,COUNTIF($O$2:$O560,Input!$C577)&lt;1),Input!H577,0)</f>
        <v>0</v>
      </c>
      <c r="E561" s="177">
        <f>IF(OR(COUNTIF($B$2:$B560,Input!$F577)&lt;1,COUNTIF($O$2:$O560,Input!$C577)&lt;1),Input!I577,0)</f>
        <v>0</v>
      </c>
      <c r="F561" s="177">
        <f>IF(OR(COUNTIF($B$2:$B560,Input!$F577)&lt;1,COUNTIF($O$2:$O560,Input!$C577)&lt;1),Input!J577,0)</f>
        <v>0</v>
      </c>
      <c r="G561" s="177">
        <f>IF(OR(COUNTIF($B$2:$B560,Input!$F577)&lt;1,COUNTIF($O$2:$O560,Input!$C577)&lt;1),Input!K577,0)</f>
        <v>0</v>
      </c>
      <c r="H561" s="177">
        <f>IF(OR(COUNTIF($B$2:$B560,Input!$F577)&lt;1,COUNTIF($O$2:$O560,Input!$C577)&lt;1),Input!L577,0)</f>
        <v>0</v>
      </c>
      <c r="I561" s="177">
        <f>IF(OR(COUNTIF($B$2:$B560,Input!$F577)&lt;1,COUNTIF($O$2:$O560,Input!$C577)&lt;1),Input!M577,0)</f>
        <v>0</v>
      </c>
      <c r="J561" s="177">
        <f>IF(OR(COUNTIF($B$2:$B560,Input!$F577)&lt;1,COUNTIF($O$2:$O560,Input!$C577)&lt;1),Input!N577,0)</f>
        <v>0</v>
      </c>
      <c r="K561" s="177">
        <f>IF(OR(COUNTIF($B$2:$B560,Input!$F577)&lt;1,COUNTIF($O$2:$O560,Input!$C577)&lt;1),Input!O577,0)</f>
        <v>0</v>
      </c>
      <c r="L561" s="177">
        <f>IF(OR(COUNTIF($B$2:$B560,Input!$F577)&lt;1,COUNTIF($O$2:$O560,Input!$C577)&lt;1),Input!P577,0)</f>
        <v>0</v>
      </c>
      <c r="M561" s="129" t="str">
        <f t="shared" si="74"/>
        <v/>
      </c>
      <c r="N561" s="161">
        <f t="shared" si="72"/>
        <v>0</v>
      </c>
      <c r="O561" s="168">
        <f>Input!C577</f>
        <v>0</v>
      </c>
      <c r="P561" s="168"/>
      <c r="R561" s="131">
        <f t="shared" si="73"/>
        <v>0</v>
      </c>
      <c r="S561" s="133" t="str">
        <f t="shared" si="71"/>
        <v xml:space="preserve"> </v>
      </c>
      <c r="T561" s="133"/>
      <c r="U561" s="132" t="str">
        <f>_xlfn.IFNA(IF($D561=0,LOOKUP($F561,{0.1,0.2,0.3,0.4,0.5,0.6,0.7,0.8,0.9,1},{22,34,46,58,70,82,94,106,118,130}),""),"")</f>
        <v/>
      </c>
      <c r="V561" s="132" t="str">
        <f>_xlfn.IFNA(IF($D561=1,LOOKUP($F561,{0.1,0.2,0.3,0.4,0.5,0.6,0.7,0.8,0.9,1},{23,35,47,59,71,83,95,107,119,131}),""),"")</f>
        <v/>
      </c>
      <c r="W561" s="132" t="str">
        <f>_xlfn.IFNA(IF($D561=2,LOOKUP($F561,{0.1,0.2,0.3,0.4,0.5,0.6,0.7,0.8,0.9,1},{24,36,48,60,72,84,96,108,120,132}),""),"")</f>
        <v/>
      </c>
      <c r="X561" s="132" t="str">
        <f>_xlfn.IFNA(IF($D561=3,LOOKUP($F561,{0.1,0.2,0.3,0.4,0.5,0.6,0.7,0.8,0.9,1},{25,37,49,61,73,85,97,109,121,133}),""),"")</f>
        <v/>
      </c>
      <c r="Y561" s="132" t="str">
        <f>_xlfn.IFNA(IF($D561=4,LOOKUP($F561,{0.1,0.2,0.3,0.4,0.5,0.6,0.7,0.8,0.9,1},{26,38,50,62,74,86,98,110,122,134}),""),"")</f>
        <v/>
      </c>
      <c r="Z561" s="132" t="str">
        <f>_xlfn.IFNA(IF($D561=5,LOOKUP($F561,{0.1,0.2,0.3,0.4,0.5,0.6,0.7,0.8,0.9,1},{27,39,51,63,75,87,99,111,123,135}),""),"")</f>
        <v/>
      </c>
      <c r="AA561" s="132">
        <f t="shared" si="75"/>
        <v>0</v>
      </c>
      <c r="AB561" s="132" t="str">
        <f t="shared" si="76"/>
        <v>00</v>
      </c>
      <c r="AC561" s="82" t="e">
        <f>VLOOKUP(AB561,'AMI Ref'!T:U,2,FALSE)</f>
        <v>#N/A</v>
      </c>
      <c r="AD561" s="124"/>
      <c r="AE561" s="81" t="str">
        <f>_xlfn.IFNA(IF($D561=0,IF($J561="Not Paid by Tenant",0,INDEX('AMI Ref'!$K$5:$N$5,MATCH($J561,{"Oil","Gas","Electric - Other","ELECTRIC - HEAT PUMP"},0))),0),"")</f>
        <v/>
      </c>
      <c r="AF561" s="81">
        <f>_xlfn.IFNA(IF($D561=1,IF($J561="Not Paid by Tenant",0,INDEX('AMI Ref'!$K$6:$N$6,MATCH($J561,{"Oil","Gas","Electric - Other","ELECTRIC - HEAT PUMP"},0))),0),"")</f>
        <v>0</v>
      </c>
      <c r="AG561" s="81">
        <f>_xlfn.IFNA(IF($D561=2,IF($J561="Not Paid by Tenant",0,INDEX('AMI Ref'!$K$7:$N$7,MATCH($J561,{"Oil","Gas","Electric - Other","ELECTRIC - HEAT PUMP"},0))),0),"")</f>
        <v>0</v>
      </c>
      <c r="AH561" s="81">
        <f>_xlfn.IFNA(IF($D561=3,IF($J561="Not Paid by Tenant",0,INDEX('AMI Ref'!$K$8:$N$8,MATCH($J561,{"Oil","Gas","Electric - Other","ELECTRIC - HEAT PUMP"},0))),0),"")</f>
        <v>0</v>
      </c>
      <c r="AI561" s="81">
        <f>_xlfn.IFNA(IF($D561=4,IF($J561="Not Paid by Tenant",0,INDEX('AMI Ref'!$K$9:$N$9,MATCH($J561,{"Oil","Gas","Electric - Other","ELECTRIC - HEAT PUMP"},0))),0),"")</f>
        <v>0</v>
      </c>
      <c r="AJ561" s="81">
        <f>_xlfn.IFNA(IF($D561=5,IF($J561="Not Paid by Tenant",0,INDEX('AMI Ref'!$K$10:$N$10,MATCH($J561,{"Oil","Gas","Electric - Other","ELECTRIC - HEAT PUMP"},0))),0),"")</f>
        <v>0</v>
      </c>
      <c r="AK561" s="128"/>
      <c r="AL561" s="81" t="str">
        <f>_xlfn.IFNA(IF($D561=0,IF($K561="Not Paid by Tenant",0,INDEX('AMI Ref'!$O$5:$R$5,MATCH($K561,{"Oil","Gas","Electric - Other","Electric ccASHP - split"},0))),0),"")</f>
        <v/>
      </c>
      <c r="AM561" s="81">
        <f>_xlfn.IFNA(IF($D561=1,IF($K561="Not Paid by Tenant",0,INDEX('AMI Ref'!$O$6:$R$6,MATCH($K561,{"Oil","Gas","Electric - Other","Electric ccASHP - split"},0))),0),"")</f>
        <v>0</v>
      </c>
      <c r="AN561" s="81">
        <f>_xlfn.IFNA(IF($D561=2,IF($K561="Not Paid by Tenant",0,INDEX('AMI Ref'!$O$7:$R$7,MATCH($K561,{"Oil","Gas","Electric - Other","Electric ccASHP - split"},0))),0),"")</f>
        <v>0</v>
      </c>
      <c r="AO561" s="81">
        <f>_xlfn.IFNA(IF($D561=3,IF($K561="Not Paid by Tenant",0,INDEX('AMI Ref'!$O$8:$R$8,MATCH($K561,{"Oil","Gas","Electric - Other","Electric ccASHP - split"},0))),0),"")</f>
        <v>0</v>
      </c>
      <c r="AP561" s="81">
        <f>_xlfn.IFNA(IF($D561=4,IF($K561="Not Paid by Tenant",0,INDEX('AMI Ref'!$O$9:$R$9,MATCH($K561,{"Oil","Gas","Electric - Other","Electric ccASHP - split"},0))),0),"")</f>
        <v>0</v>
      </c>
      <c r="AQ561" s="81">
        <f>_xlfn.IFNA(IF($D561=5,IF($K561="Not Paid by Tenant",0,INDEX('AMI Ref'!$O$10:$R$10,MATCH($K561,{"Oil","Gas","Electric - Other","Electric ccASHP - split"},0))),0),"")</f>
        <v>0</v>
      </c>
      <c r="AR561" s="124">
        <f t="shared" si="77"/>
        <v>0</v>
      </c>
      <c r="AS561" s="123" t="e">
        <f t="shared" si="78"/>
        <v>#N/A</v>
      </c>
    </row>
    <row r="562" spans="1:45" ht="12.95" customHeight="1" x14ac:dyDescent="0.2">
      <c r="A562" s="130">
        <v>560</v>
      </c>
      <c r="B562" s="177">
        <f>IF(OR(COUNTIF($B$2:$B561,Input!$F578)&lt;1,COUNTIF($O$2:$O561,Input!$C578)&lt;1),Input!F578,0)</f>
        <v>0</v>
      </c>
      <c r="C562" s="177">
        <f>IF(OR(COUNTIF($B$2:$B561,Input!$F578)&lt;1,COUNTIF($O$2:$O561,Input!$C578)&lt;1),Input!G578,0)</f>
        <v>0</v>
      </c>
      <c r="D562" s="177">
        <f>IF(OR(COUNTIF($B$2:$B561,Input!$F578)&lt;1,COUNTIF($O$2:$O561,Input!$C578)&lt;1),Input!H578,0)</f>
        <v>0</v>
      </c>
      <c r="E562" s="177">
        <f>IF(OR(COUNTIF($B$2:$B561,Input!$F578)&lt;1,COUNTIF($O$2:$O561,Input!$C578)&lt;1),Input!I578,0)</f>
        <v>0</v>
      </c>
      <c r="F562" s="177">
        <f>IF(OR(COUNTIF($B$2:$B561,Input!$F578)&lt;1,COUNTIF($O$2:$O561,Input!$C578)&lt;1),Input!J578,0)</f>
        <v>0</v>
      </c>
      <c r="G562" s="177">
        <f>IF(OR(COUNTIF($B$2:$B561,Input!$F578)&lt;1,COUNTIF($O$2:$O561,Input!$C578)&lt;1),Input!K578,0)</f>
        <v>0</v>
      </c>
      <c r="H562" s="177">
        <f>IF(OR(COUNTIF($B$2:$B561,Input!$F578)&lt;1,COUNTIF($O$2:$O561,Input!$C578)&lt;1),Input!L578,0)</f>
        <v>0</v>
      </c>
      <c r="I562" s="177">
        <f>IF(OR(COUNTIF($B$2:$B561,Input!$F578)&lt;1,COUNTIF($O$2:$O561,Input!$C578)&lt;1),Input!M578,0)</f>
        <v>0</v>
      </c>
      <c r="J562" s="177">
        <f>IF(OR(COUNTIF($B$2:$B561,Input!$F578)&lt;1,COUNTIF($O$2:$O561,Input!$C578)&lt;1),Input!N578,0)</f>
        <v>0</v>
      </c>
      <c r="K562" s="177">
        <f>IF(OR(COUNTIF($B$2:$B561,Input!$F578)&lt;1,COUNTIF($O$2:$O561,Input!$C578)&lt;1),Input!O578,0)</f>
        <v>0</v>
      </c>
      <c r="L562" s="177">
        <f>IF(OR(COUNTIF($B$2:$B561,Input!$F578)&lt;1,COUNTIF($O$2:$O561,Input!$C578)&lt;1),Input!P578,0)</f>
        <v>0</v>
      </c>
      <c r="M562" s="129" t="str">
        <f t="shared" si="74"/>
        <v/>
      </c>
      <c r="N562" s="161">
        <f t="shared" si="72"/>
        <v>0</v>
      </c>
      <c r="O562" s="168">
        <f>Input!C578</f>
        <v>0</v>
      </c>
      <c r="P562" s="168"/>
      <c r="R562" s="131">
        <f t="shared" si="73"/>
        <v>0</v>
      </c>
      <c r="S562" s="133" t="str">
        <f t="shared" si="71"/>
        <v xml:space="preserve"> </v>
      </c>
      <c r="T562" s="133"/>
      <c r="U562" s="132" t="str">
        <f>_xlfn.IFNA(IF($D562=0,LOOKUP($F562,{0.1,0.2,0.3,0.4,0.5,0.6,0.7,0.8,0.9,1},{22,34,46,58,70,82,94,106,118,130}),""),"")</f>
        <v/>
      </c>
      <c r="V562" s="132" t="str">
        <f>_xlfn.IFNA(IF($D562=1,LOOKUP($F562,{0.1,0.2,0.3,0.4,0.5,0.6,0.7,0.8,0.9,1},{23,35,47,59,71,83,95,107,119,131}),""),"")</f>
        <v/>
      </c>
      <c r="W562" s="132" t="str">
        <f>_xlfn.IFNA(IF($D562=2,LOOKUP($F562,{0.1,0.2,0.3,0.4,0.5,0.6,0.7,0.8,0.9,1},{24,36,48,60,72,84,96,108,120,132}),""),"")</f>
        <v/>
      </c>
      <c r="X562" s="132" t="str">
        <f>_xlfn.IFNA(IF($D562=3,LOOKUP($F562,{0.1,0.2,0.3,0.4,0.5,0.6,0.7,0.8,0.9,1},{25,37,49,61,73,85,97,109,121,133}),""),"")</f>
        <v/>
      </c>
      <c r="Y562" s="132" t="str">
        <f>_xlfn.IFNA(IF($D562=4,LOOKUP($F562,{0.1,0.2,0.3,0.4,0.5,0.6,0.7,0.8,0.9,1},{26,38,50,62,74,86,98,110,122,134}),""),"")</f>
        <v/>
      </c>
      <c r="Z562" s="132" t="str">
        <f>_xlfn.IFNA(IF($D562=5,LOOKUP($F562,{0.1,0.2,0.3,0.4,0.5,0.6,0.7,0.8,0.9,1},{27,39,51,63,75,87,99,111,123,135}),""),"")</f>
        <v/>
      </c>
      <c r="AA562" s="132">
        <f t="shared" si="75"/>
        <v>0</v>
      </c>
      <c r="AB562" s="132" t="str">
        <f t="shared" si="76"/>
        <v>00</v>
      </c>
      <c r="AC562" s="82" t="e">
        <f>VLOOKUP(AB562,'AMI Ref'!T:U,2,FALSE)</f>
        <v>#N/A</v>
      </c>
      <c r="AD562" s="124"/>
      <c r="AE562" s="81" t="str">
        <f>_xlfn.IFNA(IF($D562=0,IF($J562="Not Paid by Tenant",0,INDEX('AMI Ref'!$K$5:$N$5,MATCH($J562,{"Oil","Gas","Electric - Other","ELECTRIC - HEAT PUMP"},0))),0),"")</f>
        <v/>
      </c>
      <c r="AF562" s="81">
        <f>_xlfn.IFNA(IF($D562=1,IF($J562="Not Paid by Tenant",0,INDEX('AMI Ref'!$K$6:$N$6,MATCH($J562,{"Oil","Gas","Electric - Other","ELECTRIC - HEAT PUMP"},0))),0),"")</f>
        <v>0</v>
      </c>
      <c r="AG562" s="81">
        <f>_xlfn.IFNA(IF($D562=2,IF($J562="Not Paid by Tenant",0,INDEX('AMI Ref'!$K$7:$N$7,MATCH($J562,{"Oil","Gas","Electric - Other","ELECTRIC - HEAT PUMP"},0))),0),"")</f>
        <v>0</v>
      </c>
      <c r="AH562" s="81">
        <f>_xlfn.IFNA(IF($D562=3,IF($J562="Not Paid by Tenant",0,INDEX('AMI Ref'!$K$8:$N$8,MATCH($J562,{"Oil","Gas","Electric - Other","ELECTRIC - HEAT PUMP"},0))),0),"")</f>
        <v>0</v>
      </c>
      <c r="AI562" s="81">
        <f>_xlfn.IFNA(IF($D562=4,IF($J562="Not Paid by Tenant",0,INDEX('AMI Ref'!$K$9:$N$9,MATCH($J562,{"Oil","Gas","Electric - Other","ELECTRIC - HEAT PUMP"},0))),0),"")</f>
        <v>0</v>
      </c>
      <c r="AJ562" s="81">
        <f>_xlfn.IFNA(IF($D562=5,IF($J562="Not Paid by Tenant",0,INDEX('AMI Ref'!$K$10:$N$10,MATCH($J562,{"Oil","Gas","Electric - Other","ELECTRIC - HEAT PUMP"},0))),0),"")</f>
        <v>0</v>
      </c>
      <c r="AK562" s="128"/>
      <c r="AL562" s="81" t="str">
        <f>_xlfn.IFNA(IF($D562=0,IF($K562="Not Paid by Tenant",0,INDEX('AMI Ref'!$O$5:$R$5,MATCH($K562,{"Oil","Gas","Electric - Other","Electric ccASHP - split"},0))),0),"")</f>
        <v/>
      </c>
      <c r="AM562" s="81">
        <f>_xlfn.IFNA(IF($D562=1,IF($K562="Not Paid by Tenant",0,INDEX('AMI Ref'!$O$6:$R$6,MATCH($K562,{"Oil","Gas","Electric - Other","Electric ccASHP - split"},0))),0),"")</f>
        <v>0</v>
      </c>
      <c r="AN562" s="81">
        <f>_xlfn.IFNA(IF($D562=2,IF($K562="Not Paid by Tenant",0,INDEX('AMI Ref'!$O$7:$R$7,MATCH($K562,{"Oil","Gas","Electric - Other","Electric ccASHP - split"},0))),0),"")</f>
        <v>0</v>
      </c>
      <c r="AO562" s="81">
        <f>_xlfn.IFNA(IF($D562=3,IF($K562="Not Paid by Tenant",0,INDEX('AMI Ref'!$O$8:$R$8,MATCH($K562,{"Oil","Gas","Electric - Other","Electric ccASHP - split"},0))),0),"")</f>
        <v>0</v>
      </c>
      <c r="AP562" s="81">
        <f>_xlfn.IFNA(IF($D562=4,IF($K562="Not Paid by Tenant",0,INDEX('AMI Ref'!$O$9:$R$9,MATCH($K562,{"Oil","Gas","Electric - Other","Electric ccASHP - split"},0))),0),"")</f>
        <v>0</v>
      </c>
      <c r="AQ562" s="81">
        <f>_xlfn.IFNA(IF($D562=5,IF($K562="Not Paid by Tenant",0,INDEX('AMI Ref'!$O$10:$R$10,MATCH($K562,{"Oil","Gas","Electric - Other","Electric ccASHP - split"},0))),0),"")</f>
        <v>0</v>
      </c>
      <c r="AR562" s="124">
        <f t="shared" si="77"/>
        <v>0</v>
      </c>
      <c r="AS562" s="123" t="e">
        <f t="shared" si="78"/>
        <v>#N/A</v>
      </c>
    </row>
    <row r="563" spans="1:45" ht="12.95" customHeight="1" x14ac:dyDescent="0.2">
      <c r="A563" s="130">
        <v>561</v>
      </c>
      <c r="B563" s="177">
        <f>IF(OR(COUNTIF($B$2:$B562,Input!$F579)&lt;1,COUNTIF($O$2:$O562,Input!$C579)&lt;1),Input!F579,0)</f>
        <v>0</v>
      </c>
      <c r="C563" s="177">
        <f>IF(OR(COUNTIF($B$2:$B562,Input!$F579)&lt;1,COUNTIF($O$2:$O562,Input!$C579)&lt;1),Input!G579,0)</f>
        <v>0</v>
      </c>
      <c r="D563" s="177">
        <f>IF(OR(COUNTIF($B$2:$B562,Input!$F579)&lt;1,COUNTIF($O$2:$O562,Input!$C579)&lt;1),Input!H579,0)</f>
        <v>0</v>
      </c>
      <c r="E563" s="177">
        <f>IF(OR(COUNTIF($B$2:$B562,Input!$F579)&lt;1,COUNTIF($O$2:$O562,Input!$C579)&lt;1),Input!I579,0)</f>
        <v>0</v>
      </c>
      <c r="F563" s="177">
        <f>IF(OR(COUNTIF($B$2:$B562,Input!$F579)&lt;1,COUNTIF($O$2:$O562,Input!$C579)&lt;1),Input!J579,0)</f>
        <v>0</v>
      </c>
      <c r="G563" s="177">
        <f>IF(OR(COUNTIF($B$2:$B562,Input!$F579)&lt;1,COUNTIF($O$2:$O562,Input!$C579)&lt;1),Input!K579,0)</f>
        <v>0</v>
      </c>
      <c r="H563" s="177">
        <f>IF(OR(COUNTIF($B$2:$B562,Input!$F579)&lt;1,COUNTIF($O$2:$O562,Input!$C579)&lt;1),Input!L579,0)</f>
        <v>0</v>
      </c>
      <c r="I563" s="177">
        <f>IF(OR(COUNTIF($B$2:$B562,Input!$F579)&lt;1,COUNTIF($O$2:$O562,Input!$C579)&lt;1),Input!M579,0)</f>
        <v>0</v>
      </c>
      <c r="J563" s="177">
        <f>IF(OR(COUNTIF($B$2:$B562,Input!$F579)&lt;1,COUNTIF($O$2:$O562,Input!$C579)&lt;1),Input!N579,0)</f>
        <v>0</v>
      </c>
      <c r="K563" s="177">
        <f>IF(OR(COUNTIF($B$2:$B562,Input!$F579)&lt;1,COUNTIF($O$2:$O562,Input!$C579)&lt;1),Input!O579,0)</f>
        <v>0</v>
      </c>
      <c r="L563" s="177">
        <f>IF(OR(COUNTIF($B$2:$B562,Input!$F579)&lt;1,COUNTIF($O$2:$O562,Input!$C579)&lt;1),Input!P579,0)</f>
        <v>0</v>
      </c>
      <c r="M563" s="129" t="str">
        <f t="shared" si="74"/>
        <v/>
      </c>
      <c r="N563" s="161">
        <f t="shared" si="72"/>
        <v>0</v>
      </c>
      <c r="O563" s="168">
        <f>Input!C579</f>
        <v>0</v>
      </c>
      <c r="P563" s="168"/>
      <c r="R563" s="131">
        <f t="shared" si="73"/>
        <v>0</v>
      </c>
      <c r="S563" s="133" t="str">
        <f t="shared" si="71"/>
        <v xml:space="preserve"> </v>
      </c>
      <c r="T563" s="133"/>
      <c r="U563" s="132" t="str">
        <f>_xlfn.IFNA(IF($D563=0,LOOKUP($F563,{0.1,0.2,0.3,0.4,0.5,0.6,0.7,0.8,0.9,1},{22,34,46,58,70,82,94,106,118,130}),""),"")</f>
        <v/>
      </c>
      <c r="V563" s="132" t="str">
        <f>_xlfn.IFNA(IF($D563=1,LOOKUP($F563,{0.1,0.2,0.3,0.4,0.5,0.6,0.7,0.8,0.9,1},{23,35,47,59,71,83,95,107,119,131}),""),"")</f>
        <v/>
      </c>
      <c r="W563" s="132" t="str">
        <f>_xlfn.IFNA(IF($D563=2,LOOKUP($F563,{0.1,0.2,0.3,0.4,0.5,0.6,0.7,0.8,0.9,1},{24,36,48,60,72,84,96,108,120,132}),""),"")</f>
        <v/>
      </c>
      <c r="X563" s="132" t="str">
        <f>_xlfn.IFNA(IF($D563=3,LOOKUP($F563,{0.1,0.2,0.3,0.4,0.5,0.6,0.7,0.8,0.9,1},{25,37,49,61,73,85,97,109,121,133}),""),"")</f>
        <v/>
      </c>
      <c r="Y563" s="132" t="str">
        <f>_xlfn.IFNA(IF($D563=4,LOOKUP($F563,{0.1,0.2,0.3,0.4,0.5,0.6,0.7,0.8,0.9,1},{26,38,50,62,74,86,98,110,122,134}),""),"")</f>
        <v/>
      </c>
      <c r="Z563" s="132" t="str">
        <f>_xlfn.IFNA(IF($D563=5,LOOKUP($F563,{0.1,0.2,0.3,0.4,0.5,0.6,0.7,0.8,0.9,1},{27,39,51,63,75,87,99,111,123,135}),""),"")</f>
        <v/>
      </c>
      <c r="AA563" s="132">
        <f t="shared" si="75"/>
        <v>0</v>
      </c>
      <c r="AB563" s="132" t="str">
        <f t="shared" si="76"/>
        <v>00</v>
      </c>
      <c r="AC563" s="82" t="e">
        <f>VLOOKUP(AB563,'AMI Ref'!T:U,2,FALSE)</f>
        <v>#N/A</v>
      </c>
      <c r="AD563" s="124"/>
      <c r="AE563" s="81" t="str">
        <f>_xlfn.IFNA(IF($D563=0,IF($J563="Not Paid by Tenant",0,INDEX('AMI Ref'!$K$5:$N$5,MATCH($J563,{"Oil","Gas","Electric - Other","ELECTRIC - HEAT PUMP"},0))),0),"")</f>
        <v/>
      </c>
      <c r="AF563" s="81">
        <f>_xlfn.IFNA(IF($D563=1,IF($J563="Not Paid by Tenant",0,INDEX('AMI Ref'!$K$6:$N$6,MATCH($J563,{"Oil","Gas","Electric - Other","ELECTRIC - HEAT PUMP"},0))),0),"")</f>
        <v>0</v>
      </c>
      <c r="AG563" s="81">
        <f>_xlfn.IFNA(IF($D563=2,IF($J563="Not Paid by Tenant",0,INDEX('AMI Ref'!$K$7:$N$7,MATCH($J563,{"Oil","Gas","Electric - Other","ELECTRIC - HEAT PUMP"},0))),0),"")</f>
        <v>0</v>
      </c>
      <c r="AH563" s="81">
        <f>_xlfn.IFNA(IF($D563=3,IF($J563="Not Paid by Tenant",0,INDEX('AMI Ref'!$K$8:$N$8,MATCH($J563,{"Oil","Gas","Electric - Other","ELECTRIC - HEAT PUMP"},0))),0),"")</f>
        <v>0</v>
      </c>
      <c r="AI563" s="81">
        <f>_xlfn.IFNA(IF($D563=4,IF($J563="Not Paid by Tenant",0,INDEX('AMI Ref'!$K$9:$N$9,MATCH($J563,{"Oil","Gas","Electric - Other","ELECTRIC - HEAT PUMP"},0))),0),"")</f>
        <v>0</v>
      </c>
      <c r="AJ563" s="81">
        <f>_xlfn.IFNA(IF($D563=5,IF($J563="Not Paid by Tenant",0,INDEX('AMI Ref'!$K$10:$N$10,MATCH($J563,{"Oil","Gas","Electric - Other","ELECTRIC - HEAT PUMP"},0))),0),"")</f>
        <v>0</v>
      </c>
      <c r="AK563" s="128"/>
      <c r="AL563" s="81" t="str">
        <f>_xlfn.IFNA(IF($D563=0,IF($K563="Not Paid by Tenant",0,INDEX('AMI Ref'!$O$5:$R$5,MATCH($K563,{"Oil","Gas","Electric - Other","Electric ccASHP - split"},0))),0),"")</f>
        <v/>
      </c>
      <c r="AM563" s="81">
        <f>_xlfn.IFNA(IF($D563=1,IF($K563="Not Paid by Tenant",0,INDEX('AMI Ref'!$O$6:$R$6,MATCH($K563,{"Oil","Gas","Electric - Other","Electric ccASHP - split"},0))),0),"")</f>
        <v>0</v>
      </c>
      <c r="AN563" s="81">
        <f>_xlfn.IFNA(IF($D563=2,IF($K563="Not Paid by Tenant",0,INDEX('AMI Ref'!$O$7:$R$7,MATCH($K563,{"Oil","Gas","Electric - Other","Electric ccASHP - split"},0))),0),"")</f>
        <v>0</v>
      </c>
      <c r="AO563" s="81">
        <f>_xlfn.IFNA(IF($D563=3,IF($K563="Not Paid by Tenant",0,INDEX('AMI Ref'!$O$8:$R$8,MATCH($K563,{"Oil","Gas","Electric - Other","Electric ccASHP - split"},0))),0),"")</f>
        <v>0</v>
      </c>
      <c r="AP563" s="81">
        <f>_xlfn.IFNA(IF($D563=4,IF($K563="Not Paid by Tenant",0,INDEX('AMI Ref'!$O$9:$R$9,MATCH($K563,{"Oil","Gas","Electric - Other","Electric ccASHP - split"},0))),0),"")</f>
        <v>0</v>
      </c>
      <c r="AQ563" s="81">
        <f>_xlfn.IFNA(IF($D563=5,IF($K563="Not Paid by Tenant",0,INDEX('AMI Ref'!$O$10:$R$10,MATCH($K563,{"Oil","Gas","Electric - Other","Electric ccASHP - split"},0))),0),"")</f>
        <v>0</v>
      </c>
      <c r="AR563" s="124">
        <f t="shared" si="77"/>
        <v>0</v>
      </c>
      <c r="AS563" s="123" t="e">
        <f t="shared" si="78"/>
        <v>#N/A</v>
      </c>
    </row>
    <row r="564" spans="1:45" ht="12.95" customHeight="1" x14ac:dyDescent="0.2">
      <c r="A564" s="130">
        <v>562</v>
      </c>
      <c r="B564" s="177">
        <f>IF(OR(COUNTIF($B$2:$B563,Input!$F580)&lt;1,COUNTIF($O$2:$O563,Input!$C580)&lt;1),Input!F580,0)</f>
        <v>0</v>
      </c>
      <c r="C564" s="177">
        <f>IF(OR(COUNTIF($B$2:$B563,Input!$F580)&lt;1,COUNTIF($O$2:$O563,Input!$C580)&lt;1),Input!G580,0)</f>
        <v>0</v>
      </c>
      <c r="D564" s="177">
        <f>IF(OR(COUNTIF($B$2:$B563,Input!$F580)&lt;1,COUNTIF($O$2:$O563,Input!$C580)&lt;1),Input!H580,0)</f>
        <v>0</v>
      </c>
      <c r="E564" s="177">
        <f>IF(OR(COUNTIF($B$2:$B563,Input!$F580)&lt;1,COUNTIF($O$2:$O563,Input!$C580)&lt;1),Input!I580,0)</f>
        <v>0</v>
      </c>
      <c r="F564" s="177">
        <f>IF(OR(COUNTIF($B$2:$B563,Input!$F580)&lt;1,COUNTIF($O$2:$O563,Input!$C580)&lt;1),Input!J580,0)</f>
        <v>0</v>
      </c>
      <c r="G564" s="177">
        <f>IF(OR(COUNTIF($B$2:$B563,Input!$F580)&lt;1,COUNTIF($O$2:$O563,Input!$C580)&lt;1),Input!K580,0)</f>
        <v>0</v>
      </c>
      <c r="H564" s="177">
        <f>IF(OR(COUNTIF($B$2:$B563,Input!$F580)&lt;1,COUNTIF($O$2:$O563,Input!$C580)&lt;1),Input!L580,0)</f>
        <v>0</v>
      </c>
      <c r="I564" s="177">
        <f>IF(OR(COUNTIF($B$2:$B563,Input!$F580)&lt;1,COUNTIF($O$2:$O563,Input!$C580)&lt;1),Input!M580,0)</f>
        <v>0</v>
      </c>
      <c r="J564" s="177">
        <f>IF(OR(COUNTIF($B$2:$B563,Input!$F580)&lt;1,COUNTIF($O$2:$O563,Input!$C580)&lt;1),Input!N580,0)</f>
        <v>0</v>
      </c>
      <c r="K564" s="177">
        <f>IF(OR(COUNTIF($B$2:$B563,Input!$F580)&lt;1,COUNTIF($O$2:$O563,Input!$C580)&lt;1),Input!O580,0)</f>
        <v>0</v>
      </c>
      <c r="L564" s="177">
        <f>IF(OR(COUNTIF($B$2:$B563,Input!$F580)&lt;1,COUNTIF($O$2:$O563,Input!$C580)&lt;1),Input!P580,0)</f>
        <v>0</v>
      </c>
      <c r="M564" s="129" t="str">
        <f t="shared" si="74"/>
        <v/>
      </c>
      <c r="N564" s="161">
        <f t="shared" si="72"/>
        <v>0</v>
      </c>
      <c r="O564" s="168">
        <f>Input!C580</f>
        <v>0</v>
      </c>
      <c r="P564" s="168"/>
      <c r="R564" s="131">
        <f t="shared" si="73"/>
        <v>0</v>
      </c>
      <c r="S564" s="133" t="str">
        <f t="shared" si="71"/>
        <v xml:space="preserve"> </v>
      </c>
      <c r="T564" s="133"/>
      <c r="U564" s="132" t="str">
        <f>_xlfn.IFNA(IF($D564=0,LOOKUP($F564,{0.1,0.2,0.3,0.4,0.5,0.6,0.7,0.8,0.9,1},{22,34,46,58,70,82,94,106,118,130}),""),"")</f>
        <v/>
      </c>
      <c r="V564" s="132" t="str">
        <f>_xlfn.IFNA(IF($D564=1,LOOKUP($F564,{0.1,0.2,0.3,0.4,0.5,0.6,0.7,0.8,0.9,1},{23,35,47,59,71,83,95,107,119,131}),""),"")</f>
        <v/>
      </c>
      <c r="W564" s="132" t="str">
        <f>_xlfn.IFNA(IF($D564=2,LOOKUP($F564,{0.1,0.2,0.3,0.4,0.5,0.6,0.7,0.8,0.9,1},{24,36,48,60,72,84,96,108,120,132}),""),"")</f>
        <v/>
      </c>
      <c r="X564" s="132" t="str">
        <f>_xlfn.IFNA(IF($D564=3,LOOKUP($F564,{0.1,0.2,0.3,0.4,0.5,0.6,0.7,0.8,0.9,1},{25,37,49,61,73,85,97,109,121,133}),""),"")</f>
        <v/>
      </c>
      <c r="Y564" s="132" t="str">
        <f>_xlfn.IFNA(IF($D564=4,LOOKUP($F564,{0.1,0.2,0.3,0.4,0.5,0.6,0.7,0.8,0.9,1},{26,38,50,62,74,86,98,110,122,134}),""),"")</f>
        <v/>
      </c>
      <c r="Z564" s="132" t="str">
        <f>_xlfn.IFNA(IF($D564=5,LOOKUP($F564,{0.1,0.2,0.3,0.4,0.5,0.6,0.7,0.8,0.9,1},{27,39,51,63,75,87,99,111,123,135}),""),"")</f>
        <v/>
      </c>
      <c r="AA564" s="132">
        <f t="shared" si="75"/>
        <v>0</v>
      </c>
      <c r="AB564" s="132" t="str">
        <f t="shared" si="76"/>
        <v>00</v>
      </c>
      <c r="AC564" s="82" t="e">
        <f>VLOOKUP(AB564,'AMI Ref'!T:U,2,FALSE)</f>
        <v>#N/A</v>
      </c>
      <c r="AD564" s="124"/>
      <c r="AE564" s="81" t="str">
        <f>_xlfn.IFNA(IF($D564=0,IF($J564="Not Paid by Tenant",0,INDEX('AMI Ref'!$K$5:$N$5,MATCH($J564,{"Oil","Gas","Electric - Other","ELECTRIC - HEAT PUMP"},0))),0),"")</f>
        <v/>
      </c>
      <c r="AF564" s="81">
        <f>_xlfn.IFNA(IF($D564=1,IF($J564="Not Paid by Tenant",0,INDEX('AMI Ref'!$K$6:$N$6,MATCH($J564,{"Oil","Gas","Electric - Other","ELECTRIC - HEAT PUMP"},0))),0),"")</f>
        <v>0</v>
      </c>
      <c r="AG564" s="81">
        <f>_xlfn.IFNA(IF($D564=2,IF($J564="Not Paid by Tenant",0,INDEX('AMI Ref'!$K$7:$N$7,MATCH($J564,{"Oil","Gas","Electric - Other","ELECTRIC - HEAT PUMP"},0))),0),"")</f>
        <v>0</v>
      </c>
      <c r="AH564" s="81">
        <f>_xlfn.IFNA(IF($D564=3,IF($J564="Not Paid by Tenant",0,INDEX('AMI Ref'!$K$8:$N$8,MATCH($J564,{"Oil","Gas","Electric - Other","ELECTRIC - HEAT PUMP"},0))),0),"")</f>
        <v>0</v>
      </c>
      <c r="AI564" s="81">
        <f>_xlfn.IFNA(IF($D564=4,IF($J564="Not Paid by Tenant",0,INDEX('AMI Ref'!$K$9:$N$9,MATCH($J564,{"Oil","Gas","Electric - Other","ELECTRIC - HEAT PUMP"},0))),0),"")</f>
        <v>0</v>
      </c>
      <c r="AJ564" s="81">
        <f>_xlfn.IFNA(IF($D564=5,IF($J564="Not Paid by Tenant",0,INDEX('AMI Ref'!$K$10:$N$10,MATCH($J564,{"Oil","Gas","Electric - Other","ELECTRIC - HEAT PUMP"},0))),0),"")</f>
        <v>0</v>
      </c>
      <c r="AK564" s="128"/>
      <c r="AL564" s="81" t="str">
        <f>_xlfn.IFNA(IF($D564=0,IF($K564="Not Paid by Tenant",0,INDEX('AMI Ref'!$O$5:$R$5,MATCH($K564,{"Oil","Gas","Electric - Other","Electric ccASHP - split"},0))),0),"")</f>
        <v/>
      </c>
      <c r="AM564" s="81">
        <f>_xlfn.IFNA(IF($D564=1,IF($K564="Not Paid by Tenant",0,INDEX('AMI Ref'!$O$6:$R$6,MATCH($K564,{"Oil","Gas","Electric - Other","Electric ccASHP - split"},0))),0),"")</f>
        <v>0</v>
      </c>
      <c r="AN564" s="81">
        <f>_xlfn.IFNA(IF($D564=2,IF($K564="Not Paid by Tenant",0,INDEX('AMI Ref'!$O$7:$R$7,MATCH($K564,{"Oil","Gas","Electric - Other","Electric ccASHP - split"},0))),0),"")</f>
        <v>0</v>
      </c>
      <c r="AO564" s="81">
        <f>_xlfn.IFNA(IF($D564=3,IF($K564="Not Paid by Tenant",0,INDEX('AMI Ref'!$O$8:$R$8,MATCH($K564,{"Oil","Gas","Electric - Other","Electric ccASHP - split"},0))),0),"")</f>
        <v>0</v>
      </c>
      <c r="AP564" s="81">
        <f>_xlfn.IFNA(IF($D564=4,IF($K564="Not Paid by Tenant",0,INDEX('AMI Ref'!$O$9:$R$9,MATCH($K564,{"Oil","Gas","Electric - Other","Electric ccASHP - split"},0))),0),"")</f>
        <v>0</v>
      </c>
      <c r="AQ564" s="81">
        <f>_xlfn.IFNA(IF($D564=5,IF($K564="Not Paid by Tenant",0,INDEX('AMI Ref'!$O$10:$R$10,MATCH($K564,{"Oil","Gas","Electric - Other","Electric ccASHP - split"},0))),0),"")</f>
        <v>0</v>
      </c>
      <c r="AR564" s="124">
        <f t="shared" si="77"/>
        <v>0</v>
      </c>
      <c r="AS564" s="123" t="e">
        <f t="shared" si="78"/>
        <v>#N/A</v>
      </c>
    </row>
    <row r="565" spans="1:45" ht="12.95" customHeight="1" x14ac:dyDescent="0.2">
      <c r="A565" s="130">
        <v>563</v>
      </c>
      <c r="B565" s="177">
        <f>IF(OR(COUNTIF($B$2:$B564,Input!$F581)&lt;1,COUNTIF($O$2:$O564,Input!$C581)&lt;1),Input!F581,0)</f>
        <v>0</v>
      </c>
      <c r="C565" s="177">
        <f>IF(OR(COUNTIF($B$2:$B564,Input!$F581)&lt;1,COUNTIF($O$2:$O564,Input!$C581)&lt;1),Input!G581,0)</f>
        <v>0</v>
      </c>
      <c r="D565" s="177">
        <f>IF(OR(COUNTIF($B$2:$B564,Input!$F581)&lt;1,COUNTIF($O$2:$O564,Input!$C581)&lt;1),Input!H581,0)</f>
        <v>0</v>
      </c>
      <c r="E565" s="177">
        <f>IF(OR(COUNTIF($B$2:$B564,Input!$F581)&lt;1,COUNTIF($O$2:$O564,Input!$C581)&lt;1),Input!I581,0)</f>
        <v>0</v>
      </c>
      <c r="F565" s="177">
        <f>IF(OR(COUNTIF($B$2:$B564,Input!$F581)&lt;1,COUNTIF($O$2:$O564,Input!$C581)&lt;1),Input!J581,0)</f>
        <v>0</v>
      </c>
      <c r="G565" s="177">
        <f>IF(OR(COUNTIF($B$2:$B564,Input!$F581)&lt;1,COUNTIF($O$2:$O564,Input!$C581)&lt;1),Input!K581,0)</f>
        <v>0</v>
      </c>
      <c r="H565" s="177">
        <f>IF(OR(COUNTIF($B$2:$B564,Input!$F581)&lt;1,COUNTIF($O$2:$O564,Input!$C581)&lt;1),Input!L581,0)</f>
        <v>0</v>
      </c>
      <c r="I565" s="177">
        <f>IF(OR(COUNTIF($B$2:$B564,Input!$F581)&lt;1,COUNTIF($O$2:$O564,Input!$C581)&lt;1),Input!M581,0)</f>
        <v>0</v>
      </c>
      <c r="J565" s="177">
        <f>IF(OR(COUNTIF($B$2:$B564,Input!$F581)&lt;1,COUNTIF($O$2:$O564,Input!$C581)&lt;1),Input!N581,0)</f>
        <v>0</v>
      </c>
      <c r="K565" s="177">
        <f>IF(OR(COUNTIF($B$2:$B564,Input!$F581)&lt;1,COUNTIF($O$2:$O564,Input!$C581)&lt;1),Input!O581,0)</f>
        <v>0</v>
      </c>
      <c r="L565" s="177">
        <f>IF(OR(COUNTIF($B$2:$B564,Input!$F581)&lt;1,COUNTIF($O$2:$O564,Input!$C581)&lt;1),Input!P581,0)</f>
        <v>0</v>
      </c>
      <c r="M565" s="129" t="str">
        <f t="shared" si="74"/>
        <v/>
      </c>
      <c r="N565" s="161">
        <f t="shared" si="72"/>
        <v>0</v>
      </c>
      <c r="O565" s="168">
        <f>Input!C581</f>
        <v>0</v>
      </c>
      <c r="P565" s="168"/>
      <c r="R565" s="131">
        <f t="shared" si="73"/>
        <v>0</v>
      </c>
      <c r="S565" s="133" t="str">
        <f t="shared" si="71"/>
        <v xml:space="preserve"> </v>
      </c>
      <c r="T565" s="133"/>
      <c r="U565" s="132" t="str">
        <f>_xlfn.IFNA(IF($D565=0,LOOKUP($F565,{0.1,0.2,0.3,0.4,0.5,0.6,0.7,0.8,0.9,1},{22,34,46,58,70,82,94,106,118,130}),""),"")</f>
        <v/>
      </c>
      <c r="V565" s="132" t="str">
        <f>_xlfn.IFNA(IF($D565=1,LOOKUP($F565,{0.1,0.2,0.3,0.4,0.5,0.6,0.7,0.8,0.9,1},{23,35,47,59,71,83,95,107,119,131}),""),"")</f>
        <v/>
      </c>
      <c r="W565" s="132" t="str">
        <f>_xlfn.IFNA(IF($D565=2,LOOKUP($F565,{0.1,0.2,0.3,0.4,0.5,0.6,0.7,0.8,0.9,1},{24,36,48,60,72,84,96,108,120,132}),""),"")</f>
        <v/>
      </c>
      <c r="X565" s="132" t="str">
        <f>_xlfn.IFNA(IF($D565=3,LOOKUP($F565,{0.1,0.2,0.3,0.4,0.5,0.6,0.7,0.8,0.9,1},{25,37,49,61,73,85,97,109,121,133}),""),"")</f>
        <v/>
      </c>
      <c r="Y565" s="132" t="str">
        <f>_xlfn.IFNA(IF($D565=4,LOOKUP($F565,{0.1,0.2,0.3,0.4,0.5,0.6,0.7,0.8,0.9,1},{26,38,50,62,74,86,98,110,122,134}),""),"")</f>
        <v/>
      </c>
      <c r="Z565" s="132" t="str">
        <f>_xlfn.IFNA(IF($D565=5,LOOKUP($F565,{0.1,0.2,0.3,0.4,0.5,0.6,0.7,0.8,0.9,1},{27,39,51,63,75,87,99,111,123,135}),""),"")</f>
        <v/>
      </c>
      <c r="AA565" s="132">
        <f t="shared" si="75"/>
        <v>0</v>
      </c>
      <c r="AB565" s="132" t="str">
        <f t="shared" si="76"/>
        <v>00</v>
      </c>
      <c r="AC565" s="82" t="e">
        <f>VLOOKUP(AB565,'AMI Ref'!T:U,2,FALSE)</f>
        <v>#N/A</v>
      </c>
      <c r="AD565" s="124"/>
      <c r="AE565" s="81" t="str">
        <f>_xlfn.IFNA(IF($D565=0,IF($J565="Not Paid by Tenant",0,INDEX('AMI Ref'!$K$5:$N$5,MATCH($J565,{"Oil","Gas","Electric - Other","ELECTRIC - HEAT PUMP"},0))),0),"")</f>
        <v/>
      </c>
      <c r="AF565" s="81">
        <f>_xlfn.IFNA(IF($D565=1,IF($J565="Not Paid by Tenant",0,INDEX('AMI Ref'!$K$6:$N$6,MATCH($J565,{"Oil","Gas","Electric - Other","ELECTRIC - HEAT PUMP"},0))),0),"")</f>
        <v>0</v>
      </c>
      <c r="AG565" s="81">
        <f>_xlfn.IFNA(IF($D565=2,IF($J565="Not Paid by Tenant",0,INDEX('AMI Ref'!$K$7:$N$7,MATCH($J565,{"Oil","Gas","Electric - Other","ELECTRIC - HEAT PUMP"},0))),0),"")</f>
        <v>0</v>
      </c>
      <c r="AH565" s="81">
        <f>_xlfn.IFNA(IF($D565=3,IF($J565="Not Paid by Tenant",0,INDEX('AMI Ref'!$K$8:$N$8,MATCH($J565,{"Oil","Gas","Electric - Other","ELECTRIC - HEAT PUMP"},0))),0),"")</f>
        <v>0</v>
      </c>
      <c r="AI565" s="81">
        <f>_xlfn.IFNA(IF($D565=4,IF($J565="Not Paid by Tenant",0,INDEX('AMI Ref'!$K$9:$N$9,MATCH($J565,{"Oil","Gas","Electric - Other","ELECTRIC - HEAT PUMP"},0))),0),"")</f>
        <v>0</v>
      </c>
      <c r="AJ565" s="81">
        <f>_xlfn.IFNA(IF($D565=5,IF($J565="Not Paid by Tenant",0,INDEX('AMI Ref'!$K$10:$N$10,MATCH($J565,{"Oil","Gas","Electric - Other","ELECTRIC - HEAT PUMP"},0))),0),"")</f>
        <v>0</v>
      </c>
      <c r="AK565" s="128"/>
      <c r="AL565" s="81" t="str">
        <f>_xlfn.IFNA(IF($D565=0,IF($K565="Not Paid by Tenant",0,INDEX('AMI Ref'!$O$5:$R$5,MATCH($K565,{"Oil","Gas","Electric - Other","Electric ccASHP - split"},0))),0),"")</f>
        <v/>
      </c>
      <c r="AM565" s="81">
        <f>_xlfn.IFNA(IF($D565=1,IF($K565="Not Paid by Tenant",0,INDEX('AMI Ref'!$O$6:$R$6,MATCH($K565,{"Oil","Gas","Electric - Other","Electric ccASHP - split"},0))),0),"")</f>
        <v>0</v>
      </c>
      <c r="AN565" s="81">
        <f>_xlfn.IFNA(IF($D565=2,IF($K565="Not Paid by Tenant",0,INDEX('AMI Ref'!$O$7:$R$7,MATCH($K565,{"Oil","Gas","Electric - Other","Electric ccASHP - split"},0))),0),"")</f>
        <v>0</v>
      </c>
      <c r="AO565" s="81">
        <f>_xlfn.IFNA(IF($D565=3,IF($K565="Not Paid by Tenant",0,INDEX('AMI Ref'!$O$8:$R$8,MATCH($K565,{"Oil","Gas","Electric - Other","Electric ccASHP - split"},0))),0),"")</f>
        <v>0</v>
      </c>
      <c r="AP565" s="81">
        <f>_xlfn.IFNA(IF($D565=4,IF($K565="Not Paid by Tenant",0,INDEX('AMI Ref'!$O$9:$R$9,MATCH($K565,{"Oil","Gas","Electric - Other","Electric ccASHP - split"},0))),0),"")</f>
        <v>0</v>
      </c>
      <c r="AQ565" s="81">
        <f>_xlfn.IFNA(IF($D565=5,IF($K565="Not Paid by Tenant",0,INDEX('AMI Ref'!$O$10:$R$10,MATCH($K565,{"Oil","Gas","Electric - Other","Electric ccASHP - split"},0))),0),"")</f>
        <v>0</v>
      </c>
      <c r="AR565" s="124">
        <f t="shared" si="77"/>
        <v>0</v>
      </c>
      <c r="AS565" s="123" t="e">
        <f t="shared" si="78"/>
        <v>#N/A</v>
      </c>
    </row>
    <row r="566" spans="1:45" ht="12.95" customHeight="1" x14ac:dyDescent="0.2">
      <c r="A566" s="130">
        <v>564</v>
      </c>
      <c r="B566" s="177">
        <f>IF(OR(COUNTIF($B$2:$B565,Input!$F582)&lt;1,COUNTIF($O$2:$O565,Input!$C582)&lt;1),Input!F582,0)</f>
        <v>0</v>
      </c>
      <c r="C566" s="177">
        <f>IF(OR(COUNTIF($B$2:$B565,Input!$F582)&lt;1,COUNTIF($O$2:$O565,Input!$C582)&lt;1),Input!G582,0)</f>
        <v>0</v>
      </c>
      <c r="D566" s="177">
        <f>IF(OR(COUNTIF($B$2:$B565,Input!$F582)&lt;1,COUNTIF($O$2:$O565,Input!$C582)&lt;1),Input!H582,0)</f>
        <v>0</v>
      </c>
      <c r="E566" s="177">
        <f>IF(OR(COUNTIF($B$2:$B565,Input!$F582)&lt;1,COUNTIF($O$2:$O565,Input!$C582)&lt;1),Input!I582,0)</f>
        <v>0</v>
      </c>
      <c r="F566" s="177">
        <f>IF(OR(COUNTIF($B$2:$B565,Input!$F582)&lt;1,COUNTIF($O$2:$O565,Input!$C582)&lt;1),Input!J582,0)</f>
        <v>0</v>
      </c>
      <c r="G566" s="177">
        <f>IF(OR(COUNTIF($B$2:$B565,Input!$F582)&lt;1,COUNTIF($O$2:$O565,Input!$C582)&lt;1),Input!K582,0)</f>
        <v>0</v>
      </c>
      <c r="H566" s="177">
        <f>IF(OR(COUNTIF($B$2:$B565,Input!$F582)&lt;1,COUNTIF($O$2:$O565,Input!$C582)&lt;1),Input!L582,0)</f>
        <v>0</v>
      </c>
      <c r="I566" s="177">
        <f>IF(OR(COUNTIF($B$2:$B565,Input!$F582)&lt;1,COUNTIF($O$2:$O565,Input!$C582)&lt;1),Input!M582,0)</f>
        <v>0</v>
      </c>
      <c r="J566" s="177">
        <f>IF(OR(COUNTIF($B$2:$B565,Input!$F582)&lt;1,COUNTIF($O$2:$O565,Input!$C582)&lt;1),Input!N582,0)</f>
        <v>0</v>
      </c>
      <c r="K566" s="177">
        <f>IF(OR(COUNTIF($B$2:$B565,Input!$F582)&lt;1,COUNTIF($O$2:$O565,Input!$C582)&lt;1),Input!O582,0)</f>
        <v>0</v>
      </c>
      <c r="L566" s="177">
        <f>IF(OR(COUNTIF($B$2:$B565,Input!$F582)&lt;1,COUNTIF($O$2:$O565,Input!$C582)&lt;1),Input!P582,0)</f>
        <v>0</v>
      </c>
      <c r="M566" s="129" t="str">
        <f t="shared" si="74"/>
        <v/>
      </c>
      <c r="N566" s="161">
        <f t="shared" si="72"/>
        <v>0</v>
      </c>
      <c r="O566" s="168">
        <f>Input!C582</f>
        <v>0</v>
      </c>
      <c r="P566" s="168"/>
      <c r="R566" s="131">
        <f t="shared" si="73"/>
        <v>0</v>
      </c>
      <c r="S566" s="133" t="str">
        <f t="shared" si="71"/>
        <v xml:space="preserve"> </v>
      </c>
      <c r="T566" s="133"/>
      <c r="U566" s="132" t="str">
        <f>_xlfn.IFNA(IF($D566=0,LOOKUP($F566,{0.1,0.2,0.3,0.4,0.5,0.6,0.7,0.8,0.9,1},{22,34,46,58,70,82,94,106,118,130}),""),"")</f>
        <v/>
      </c>
      <c r="V566" s="132" t="str">
        <f>_xlfn.IFNA(IF($D566=1,LOOKUP($F566,{0.1,0.2,0.3,0.4,0.5,0.6,0.7,0.8,0.9,1},{23,35,47,59,71,83,95,107,119,131}),""),"")</f>
        <v/>
      </c>
      <c r="W566" s="132" t="str">
        <f>_xlfn.IFNA(IF($D566=2,LOOKUP($F566,{0.1,0.2,0.3,0.4,0.5,0.6,0.7,0.8,0.9,1},{24,36,48,60,72,84,96,108,120,132}),""),"")</f>
        <v/>
      </c>
      <c r="X566" s="132" t="str">
        <f>_xlfn.IFNA(IF($D566=3,LOOKUP($F566,{0.1,0.2,0.3,0.4,0.5,0.6,0.7,0.8,0.9,1},{25,37,49,61,73,85,97,109,121,133}),""),"")</f>
        <v/>
      </c>
      <c r="Y566" s="132" t="str">
        <f>_xlfn.IFNA(IF($D566=4,LOOKUP($F566,{0.1,0.2,0.3,0.4,0.5,0.6,0.7,0.8,0.9,1},{26,38,50,62,74,86,98,110,122,134}),""),"")</f>
        <v/>
      </c>
      <c r="Z566" s="132" t="str">
        <f>_xlfn.IFNA(IF($D566=5,LOOKUP($F566,{0.1,0.2,0.3,0.4,0.5,0.6,0.7,0.8,0.9,1},{27,39,51,63,75,87,99,111,123,135}),""),"")</f>
        <v/>
      </c>
      <c r="AA566" s="132">
        <f t="shared" si="75"/>
        <v>0</v>
      </c>
      <c r="AB566" s="132" t="str">
        <f t="shared" si="76"/>
        <v>00</v>
      </c>
      <c r="AC566" s="82" t="e">
        <f>VLOOKUP(AB566,'AMI Ref'!T:U,2,FALSE)</f>
        <v>#N/A</v>
      </c>
      <c r="AD566" s="124"/>
      <c r="AE566" s="81" t="str">
        <f>_xlfn.IFNA(IF($D566=0,IF($J566="Not Paid by Tenant",0,INDEX('AMI Ref'!$K$5:$N$5,MATCH($J566,{"Oil","Gas","Electric - Other","ELECTRIC - HEAT PUMP"},0))),0),"")</f>
        <v/>
      </c>
      <c r="AF566" s="81">
        <f>_xlfn.IFNA(IF($D566=1,IF($J566="Not Paid by Tenant",0,INDEX('AMI Ref'!$K$6:$N$6,MATCH($J566,{"Oil","Gas","Electric - Other","ELECTRIC - HEAT PUMP"},0))),0),"")</f>
        <v>0</v>
      </c>
      <c r="AG566" s="81">
        <f>_xlfn.IFNA(IF($D566=2,IF($J566="Not Paid by Tenant",0,INDEX('AMI Ref'!$K$7:$N$7,MATCH($J566,{"Oil","Gas","Electric - Other","ELECTRIC - HEAT PUMP"},0))),0),"")</f>
        <v>0</v>
      </c>
      <c r="AH566" s="81">
        <f>_xlfn.IFNA(IF($D566=3,IF($J566="Not Paid by Tenant",0,INDEX('AMI Ref'!$K$8:$N$8,MATCH($J566,{"Oil","Gas","Electric - Other","ELECTRIC - HEAT PUMP"},0))),0),"")</f>
        <v>0</v>
      </c>
      <c r="AI566" s="81">
        <f>_xlfn.IFNA(IF($D566=4,IF($J566="Not Paid by Tenant",0,INDEX('AMI Ref'!$K$9:$N$9,MATCH($J566,{"Oil","Gas","Electric - Other","ELECTRIC - HEAT PUMP"},0))),0),"")</f>
        <v>0</v>
      </c>
      <c r="AJ566" s="81">
        <f>_xlfn.IFNA(IF($D566=5,IF($J566="Not Paid by Tenant",0,INDEX('AMI Ref'!$K$10:$N$10,MATCH($J566,{"Oil","Gas","Electric - Other","ELECTRIC - HEAT PUMP"},0))),0),"")</f>
        <v>0</v>
      </c>
      <c r="AK566" s="128"/>
      <c r="AL566" s="81" t="str">
        <f>_xlfn.IFNA(IF($D566=0,IF($K566="Not Paid by Tenant",0,INDEX('AMI Ref'!$O$5:$R$5,MATCH($K566,{"Oil","Gas","Electric - Other","Electric ccASHP - split"},0))),0),"")</f>
        <v/>
      </c>
      <c r="AM566" s="81">
        <f>_xlfn.IFNA(IF($D566=1,IF($K566="Not Paid by Tenant",0,INDEX('AMI Ref'!$O$6:$R$6,MATCH($K566,{"Oil","Gas","Electric - Other","Electric ccASHP - split"},0))),0),"")</f>
        <v>0</v>
      </c>
      <c r="AN566" s="81">
        <f>_xlfn.IFNA(IF($D566=2,IF($K566="Not Paid by Tenant",0,INDEX('AMI Ref'!$O$7:$R$7,MATCH($K566,{"Oil","Gas","Electric - Other","Electric ccASHP - split"},0))),0),"")</f>
        <v>0</v>
      </c>
      <c r="AO566" s="81">
        <f>_xlfn.IFNA(IF($D566=3,IF($K566="Not Paid by Tenant",0,INDEX('AMI Ref'!$O$8:$R$8,MATCH($K566,{"Oil","Gas","Electric - Other","Electric ccASHP - split"},0))),0),"")</f>
        <v>0</v>
      </c>
      <c r="AP566" s="81">
        <f>_xlfn.IFNA(IF($D566=4,IF($K566="Not Paid by Tenant",0,INDEX('AMI Ref'!$O$9:$R$9,MATCH($K566,{"Oil","Gas","Electric - Other","Electric ccASHP - split"},0))),0),"")</f>
        <v>0</v>
      </c>
      <c r="AQ566" s="81">
        <f>_xlfn.IFNA(IF($D566=5,IF($K566="Not Paid by Tenant",0,INDEX('AMI Ref'!$O$10:$R$10,MATCH($K566,{"Oil","Gas","Electric - Other","Electric ccASHP - split"},0))),0),"")</f>
        <v>0</v>
      </c>
      <c r="AR566" s="124">
        <f t="shared" si="77"/>
        <v>0</v>
      </c>
      <c r="AS566" s="123" t="e">
        <f t="shared" si="78"/>
        <v>#N/A</v>
      </c>
    </row>
    <row r="567" spans="1:45" ht="12.95" customHeight="1" x14ac:dyDescent="0.2">
      <c r="A567" s="130">
        <v>565</v>
      </c>
      <c r="B567" s="177">
        <f>IF(OR(COUNTIF($B$2:$B566,Input!$F583)&lt;1,COUNTIF($O$2:$O566,Input!$C583)&lt;1),Input!F583,0)</f>
        <v>0</v>
      </c>
      <c r="C567" s="177">
        <f>IF(OR(COUNTIF($B$2:$B566,Input!$F583)&lt;1,COUNTIF($O$2:$O566,Input!$C583)&lt;1),Input!G583,0)</f>
        <v>0</v>
      </c>
      <c r="D567" s="177">
        <f>IF(OR(COUNTIF($B$2:$B566,Input!$F583)&lt;1,COUNTIF($O$2:$O566,Input!$C583)&lt;1),Input!H583,0)</f>
        <v>0</v>
      </c>
      <c r="E567" s="177">
        <f>IF(OR(COUNTIF($B$2:$B566,Input!$F583)&lt;1,COUNTIF($O$2:$O566,Input!$C583)&lt;1),Input!I583,0)</f>
        <v>0</v>
      </c>
      <c r="F567" s="177">
        <f>IF(OR(COUNTIF($B$2:$B566,Input!$F583)&lt;1,COUNTIF($O$2:$O566,Input!$C583)&lt;1),Input!J583,0)</f>
        <v>0</v>
      </c>
      <c r="G567" s="177">
        <f>IF(OR(COUNTIF($B$2:$B566,Input!$F583)&lt;1,COUNTIF($O$2:$O566,Input!$C583)&lt;1),Input!K583,0)</f>
        <v>0</v>
      </c>
      <c r="H567" s="177">
        <f>IF(OR(COUNTIF($B$2:$B566,Input!$F583)&lt;1,COUNTIF($O$2:$O566,Input!$C583)&lt;1),Input!L583,0)</f>
        <v>0</v>
      </c>
      <c r="I567" s="177">
        <f>IF(OR(COUNTIF($B$2:$B566,Input!$F583)&lt;1,COUNTIF($O$2:$O566,Input!$C583)&lt;1),Input!M583,0)</f>
        <v>0</v>
      </c>
      <c r="J567" s="177">
        <f>IF(OR(COUNTIF($B$2:$B566,Input!$F583)&lt;1,COUNTIF($O$2:$O566,Input!$C583)&lt;1),Input!N583,0)</f>
        <v>0</v>
      </c>
      <c r="K567" s="177">
        <f>IF(OR(COUNTIF($B$2:$B566,Input!$F583)&lt;1,COUNTIF($O$2:$O566,Input!$C583)&lt;1),Input!O583,0)</f>
        <v>0</v>
      </c>
      <c r="L567" s="177">
        <f>IF(OR(COUNTIF($B$2:$B566,Input!$F583)&lt;1,COUNTIF($O$2:$O566,Input!$C583)&lt;1),Input!P583,0)</f>
        <v>0</v>
      </c>
      <c r="M567" s="129" t="str">
        <f t="shared" si="74"/>
        <v/>
      </c>
      <c r="N567" s="161">
        <f t="shared" si="72"/>
        <v>0</v>
      </c>
      <c r="O567" s="168">
        <f>Input!C583</f>
        <v>0</v>
      </c>
      <c r="P567" s="168"/>
      <c r="R567" s="131">
        <f t="shared" si="73"/>
        <v>0</v>
      </c>
      <c r="S567" s="133" t="str">
        <f t="shared" si="71"/>
        <v xml:space="preserve"> </v>
      </c>
      <c r="T567" s="133"/>
      <c r="U567" s="132" t="str">
        <f>_xlfn.IFNA(IF($D567=0,LOOKUP($F567,{0.1,0.2,0.3,0.4,0.5,0.6,0.7,0.8,0.9,1},{22,34,46,58,70,82,94,106,118,130}),""),"")</f>
        <v/>
      </c>
      <c r="V567" s="132" t="str">
        <f>_xlfn.IFNA(IF($D567=1,LOOKUP($F567,{0.1,0.2,0.3,0.4,0.5,0.6,0.7,0.8,0.9,1},{23,35,47,59,71,83,95,107,119,131}),""),"")</f>
        <v/>
      </c>
      <c r="W567" s="132" t="str">
        <f>_xlfn.IFNA(IF($D567=2,LOOKUP($F567,{0.1,0.2,0.3,0.4,0.5,0.6,0.7,0.8,0.9,1},{24,36,48,60,72,84,96,108,120,132}),""),"")</f>
        <v/>
      </c>
      <c r="X567" s="132" t="str">
        <f>_xlfn.IFNA(IF($D567=3,LOOKUP($F567,{0.1,0.2,0.3,0.4,0.5,0.6,0.7,0.8,0.9,1},{25,37,49,61,73,85,97,109,121,133}),""),"")</f>
        <v/>
      </c>
      <c r="Y567" s="132" t="str">
        <f>_xlfn.IFNA(IF($D567=4,LOOKUP($F567,{0.1,0.2,0.3,0.4,0.5,0.6,0.7,0.8,0.9,1},{26,38,50,62,74,86,98,110,122,134}),""),"")</f>
        <v/>
      </c>
      <c r="Z567" s="132" t="str">
        <f>_xlfn.IFNA(IF($D567=5,LOOKUP($F567,{0.1,0.2,0.3,0.4,0.5,0.6,0.7,0.8,0.9,1},{27,39,51,63,75,87,99,111,123,135}),""),"")</f>
        <v/>
      </c>
      <c r="AA567" s="132">
        <f t="shared" si="75"/>
        <v>0</v>
      </c>
      <c r="AB567" s="132" t="str">
        <f t="shared" si="76"/>
        <v>00</v>
      </c>
      <c r="AC567" s="82" t="e">
        <f>VLOOKUP(AB567,'AMI Ref'!T:U,2,FALSE)</f>
        <v>#N/A</v>
      </c>
      <c r="AD567" s="124"/>
      <c r="AE567" s="81" t="str">
        <f>_xlfn.IFNA(IF($D567=0,IF($J567="Not Paid by Tenant",0,INDEX('AMI Ref'!$K$5:$N$5,MATCH($J567,{"Oil","Gas","Electric - Other","ELECTRIC - HEAT PUMP"},0))),0),"")</f>
        <v/>
      </c>
      <c r="AF567" s="81">
        <f>_xlfn.IFNA(IF($D567=1,IF($J567="Not Paid by Tenant",0,INDEX('AMI Ref'!$K$6:$N$6,MATCH($J567,{"Oil","Gas","Electric - Other","ELECTRIC - HEAT PUMP"},0))),0),"")</f>
        <v>0</v>
      </c>
      <c r="AG567" s="81">
        <f>_xlfn.IFNA(IF($D567=2,IF($J567="Not Paid by Tenant",0,INDEX('AMI Ref'!$K$7:$N$7,MATCH($J567,{"Oil","Gas","Electric - Other","ELECTRIC - HEAT PUMP"},0))),0),"")</f>
        <v>0</v>
      </c>
      <c r="AH567" s="81">
        <f>_xlfn.IFNA(IF($D567=3,IF($J567="Not Paid by Tenant",0,INDEX('AMI Ref'!$K$8:$N$8,MATCH($J567,{"Oil","Gas","Electric - Other","ELECTRIC - HEAT PUMP"},0))),0),"")</f>
        <v>0</v>
      </c>
      <c r="AI567" s="81">
        <f>_xlfn.IFNA(IF($D567=4,IF($J567="Not Paid by Tenant",0,INDEX('AMI Ref'!$K$9:$N$9,MATCH($J567,{"Oil","Gas","Electric - Other","ELECTRIC - HEAT PUMP"},0))),0),"")</f>
        <v>0</v>
      </c>
      <c r="AJ567" s="81">
        <f>_xlfn.IFNA(IF($D567=5,IF($J567="Not Paid by Tenant",0,INDEX('AMI Ref'!$K$10:$N$10,MATCH($J567,{"Oil","Gas","Electric - Other","ELECTRIC - HEAT PUMP"},0))),0),"")</f>
        <v>0</v>
      </c>
      <c r="AK567" s="128"/>
      <c r="AL567" s="81" t="str">
        <f>_xlfn.IFNA(IF($D567=0,IF($K567="Not Paid by Tenant",0,INDEX('AMI Ref'!$O$5:$R$5,MATCH($K567,{"Oil","Gas","Electric - Other","Electric ccASHP - split"},0))),0),"")</f>
        <v/>
      </c>
      <c r="AM567" s="81">
        <f>_xlfn.IFNA(IF($D567=1,IF($K567="Not Paid by Tenant",0,INDEX('AMI Ref'!$O$6:$R$6,MATCH($K567,{"Oil","Gas","Electric - Other","Electric ccASHP - split"},0))),0),"")</f>
        <v>0</v>
      </c>
      <c r="AN567" s="81">
        <f>_xlfn.IFNA(IF($D567=2,IF($K567="Not Paid by Tenant",0,INDEX('AMI Ref'!$O$7:$R$7,MATCH($K567,{"Oil","Gas","Electric - Other","Electric ccASHP - split"},0))),0),"")</f>
        <v>0</v>
      </c>
      <c r="AO567" s="81">
        <f>_xlfn.IFNA(IF($D567=3,IF($K567="Not Paid by Tenant",0,INDEX('AMI Ref'!$O$8:$R$8,MATCH($K567,{"Oil","Gas","Electric - Other","Electric ccASHP - split"},0))),0),"")</f>
        <v>0</v>
      </c>
      <c r="AP567" s="81">
        <f>_xlfn.IFNA(IF($D567=4,IF($K567="Not Paid by Tenant",0,INDEX('AMI Ref'!$O$9:$R$9,MATCH($K567,{"Oil","Gas","Electric - Other","Electric ccASHP - split"},0))),0),"")</f>
        <v>0</v>
      </c>
      <c r="AQ567" s="81">
        <f>_xlfn.IFNA(IF($D567=5,IF($K567="Not Paid by Tenant",0,INDEX('AMI Ref'!$O$10:$R$10,MATCH($K567,{"Oil","Gas","Electric - Other","Electric ccASHP - split"},0))),0),"")</f>
        <v>0</v>
      </c>
      <c r="AR567" s="124">
        <f t="shared" si="77"/>
        <v>0</v>
      </c>
      <c r="AS567" s="123" t="e">
        <f t="shared" si="78"/>
        <v>#N/A</v>
      </c>
    </row>
    <row r="568" spans="1:45" ht="12.95" customHeight="1" x14ac:dyDescent="0.2">
      <c r="A568" s="130">
        <v>566</v>
      </c>
      <c r="B568" s="177">
        <f>IF(OR(COUNTIF($B$2:$B567,Input!$F584)&lt;1,COUNTIF($O$2:$O567,Input!$C584)&lt;1),Input!F584,0)</f>
        <v>0</v>
      </c>
      <c r="C568" s="177">
        <f>IF(OR(COUNTIF($B$2:$B567,Input!$F584)&lt;1,COUNTIF($O$2:$O567,Input!$C584)&lt;1),Input!G584,0)</f>
        <v>0</v>
      </c>
      <c r="D568" s="177">
        <f>IF(OR(COUNTIF($B$2:$B567,Input!$F584)&lt;1,COUNTIF($O$2:$O567,Input!$C584)&lt;1),Input!H584,0)</f>
        <v>0</v>
      </c>
      <c r="E568" s="177">
        <f>IF(OR(COUNTIF($B$2:$B567,Input!$F584)&lt;1,COUNTIF($O$2:$O567,Input!$C584)&lt;1),Input!I584,0)</f>
        <v>0</v>
      </c>
      <c r="F568" s="177">
        <f>IF(OR(COUNTIF($B$2:$B567,Input!$F584)&lt;1,COUNTIF($O$2:$O567,Input!$C584)&lt;1),Input!J584,0)</f>
        <v>0</v>
      </c>
      <c r="G568" s="177">
        <f>IF(OR(COUNTIF($B$2:$B567,Input!$F584)&lt;1,COUNTIF($O$2:$O567,Input!$C584)&lt;1),Input!K584,0)</f>
        <v>0</v>
      </c>
      <c r="H568" s="177">
        <f>IF(OR(COUNTIF($B$2:$B567,Input!$F584)&lt;1,COUNTIF($O$2:$O567,Input!$C584)&lt;1),Input!L584,0)</f>
        <v>0</v>
      </c>
      <c r="I568" s="177">
        <f>IF(OR(COUNTIF($B$2:$B567,Input!$F584)&lt;1,COUNTIF($O$2:$O567,Input!$C584)&lt;1),Input!M584,0)</f>
        <v>0</v>
      </c>
      <c r="J568" s="177">
        <f>IF(OR(COUNTIF($B$2:$B567,Input!$F584)&lt;1,COUNTIF($O$2:$O567,Input!$C584)&lt;1),Input!N584,0)</f>
        <v>0</v>
      </c>
      <c r="K568" s="177">
        <f>IF(OR(COUNTIF($B$2:$B567,Input!$F584)&lt;1,COUNTIF($O$2:$O567,Input!$C584)&lt;1),Input!O584,0)</f>
        <v>0</v>
      </c>
      <c r="L568" s="177">
        <f>IF(OR(COUNTIF($B$2:$B567,Input!$F584)&lt;1,COUNTIF($O$2:$O567,Input!$C584)&lt;1),Input!P584,0)</f>
        <v>0</v>
      </c>
      <c r="M568" s="129" t="str">
        <f t="shared" si="74"/>
        <v/>
      </c>
      <c r="N568" s="161">
        <f t="shared" si="72"/>
        <v>0</v>
      </c>
      <c r="O568" s="168">
        <f>Input!C584</f>
        <v>0</v>
      </c>
      <c r="P568" s="168"/>
      <c r="R568" s="131">
        <f t="shared" si="73"/>
        <v>0</v>
      </c>
      <c r="S568" s="133" t="str">
        <f t="shared" si="71"/>
        <v xml:space="preserve"> </v>
      </c>
      <c r="T568" s="133"/>
      <c r="U568" s="132" t="str">
        <f>_xlfn.IFNA(IF($D568=0,LOOKUP($F568,{0.1,0.2,0.3,0.4,0.5,0.6,0.7,0.8,0.9,1},{22,34,46,58,70,82,94,106,118,130}),""),"")</f>
        <v/>
      </c>
      <c r="V568" s="132" t="str">
        <f>_xlfn.IFNA(IF($D568=1,LOOKUP($F568,{0.1,0.2,0.3,0.4,0.5,0.6,0.7,0.8,0.9,1},{23,35,47,59,71,83,95,107,119,131}),""),"")</f>
        <v/>
      </c>
      <c r="W568" s="132" t="str">
        <f>_xlfn.IFNA(IF($D568=2,LOOKUP($F568,{0.1,0.2,0.3,0.4,0.5,0.6,0.7,0.8,0.9,1},{24,36,48,60,72,84,96,108,120,132}),""),"")</f>
        <v/>
      </c>
      <c r="X568" s="132" t="str">
        <f>_xlfn.IFNA(IF($D568=3,LOOKUP($F568,{0.1,0.2,0.3,0.4,0.5,0.6,0.7,0.8,0.9,1},{25,37,49,61,73,85,97,109,121,133}),""),"")</f>
        <v/>
      </c>
      <c r="Y568" s="132" t="str">
        <f>_xlfn.IFNA(IF($D568=4,LOOKUP($F568,{0.1,0.2,0.3,0.4,0.5,0.6,0.7,0.8,0.9,1},{26,38,50,62,74,86,98,110,122,134}),""),"")</f>
        <v/>
      </c>
      <c r="Z568" s="132" t="str">
        <f>_xlfn.IFNA(IF($D568=5,LOOKUP($F568,{0.1,0.2,0.3,0.4,0.5,0.6,0.7,0.8,0.9,1},{27,39,51,63,75,87,99,111,123,135}),""),"")</f>
        <v/>
      </c>
      <c r="AA568" s="132">
        <f t="shared" si="75"/>
        <v>0</v>
      </c>
      <c r="AB568" s="132" t="str">
        <f t="shared" si="76"/>
        <v>00</v>
      </c>
      <c r="AC568" s="82" t="e">
        <f>VLOOKUP(AB568,'AMI Ref'!T:U,2,FALSE)</f>
        <v>#N/A</v>
      </c>
      <c r="AD568" s="124"/>
      <c r="AE568" s="81" t="str">
        <f>_xlfn.IFNA(IF($D568=0,IF($J568="Not Paid by Tenant",0,INDEX('AMI Ref'!$K$5:$N$5,MATCH($J568,{"Oil","Gas","Electric - Other","ELECTRIC - HEAT PUMP"},0))),0),"")</f>
        <v/>
      </c>
      <c r="AF568" s="81">
        <f>_xlfn.IFNA(IF($D568=1,IF($J568="Not Paid by Tenant",0,INDEX('AMI Ref'!$K$6:$N$6,MATCH($J568,{"Oil","Gas","Electric - Other","ELECTRIC - HEAT PUMP"},0))),0),"")</f>
        <v>0</v>
      </c>
      <c r="AG568" s="81">
        <f>_xlfn.IFNA(IF($D568=2,IF($J568="Not Paid by Tenant",0,INDEX('AMI Ref'!$K$7:$N$7,MATCH($J568,{"Oil","Gas","Electric - Other","ELECTRIC - HEAT PUMP"},0))),0),"")</f>
        <v>0</v>
      </c>
      <c r="AH568" s="81">
        <f>_xlfn.IFNA(IF($D568=3,IF($J568="Not Paid by Tenant",0,INDEX('AMI Ref'!$K$8:$N$8,MATCH($J568,{"Oil","Gas","Electric - Other","ELECTRIC - HEAT PUMP"},0))),0),"")</f>
        <v>0</v>
      </c>
      <c r="AI568" s="81">
        <f>_xlfn.IFNA(IF($D568=4,IF($J568="Not Paid by Tenant",0,INDEX('AMI Ref'!$K$9:$N$9,MATCH($J568,{"Oil","Gas","Electric - Other","ELECTRIC - HEAT PUMP"},0))),0),"")</f>
        <v>0</v>
      </c>
      <c r="AJ568" s="81">
        <f>_xlfn.IFNA(IF($D568=5,IF($J568="Not Paid by Tenant",0,INDEX('AMI Ref'!$K$10:$N$10,MATCH($J568,{"Oil","Gas","Electric - Other","ELECTRIC - HEAT PUMP"},0))),0),"")</f>
        <v>0</v>
      </c>
      <c r="AK568" s="128"/>
      <c r="AL568" s="81" t="str">
        <f>_xlfn.IFNA(IF($D568=0,IF($K568="Not Paid by Tenant",0,INDEX('AMI Ref'!$O$5:$R$5,MATCH($K568,{"Oil","Gas","Electric - Other","Electric ccASHP - split"},0))),0),"")</f>
        <v/>
      </c>
      <c r="AM568" s="81">
        <f>_xlfn.IFNA(IF($D568=1,IF($K568="Not Paid by Tenant",0,INDEX('AMI Ref'!$O$6:$R$6,MATCH($K568,{"Oil","Gas","Electric - Other","Electric ccASHP - split"},0))),0),"")</f>
        <v>0</v>
      </c>
      <c r="AN568" s="81">
        <f>_xlfn.IFNA(IF($D568=2,IF($K568="Not Paid by Tenant",0,INDEX('AMI Ref'!$O$7:$R$7,MATCH($K568,{"Oil","Gas","Electric - Other","Electric ccASHP - split"},0))),0),"")</f>
        <v>0</v>
      </c>
      <c r="AO568" s="81">
        <f>_xlfn.IFNA(IF($D568=3,IF($K568="Not Paid by Tenant",0,INDEX('AMI Ref'!$O$8:$R$8,MATCH($K568,{"Oil","Gas","Electric - Other","Electric ccASHP - split"},0))),0),"")</f>
        <v>0</v>
      </c>
      <c r="AP568" s="81">
        <f>_xlfn.IFNA(IF($D568=4,IF($K568="Not Paid by Tenant",0,INDEX('AMI Ref'!$O$9:$R$9,MATCH($K568,{"Oil","Gas","Electric - Other","Electric ccASHP - split"},0))),0),"")</f>
        <v>0</v>
      </c>
      <c r="AQ568" s="81">
        <f>_xlfn.IFNA(IF($D568=5,IF($K568="Not Paid by Tenant",0,INDEX('AMI Ref'!$O$10:$R$10,MATCH($K568,{"Oil","Gas","Electric - Other","Electric ccASHP - split"},0))),0),"")</f>
        <v>0</v>
      </c>
      <c r="AR568" s="124">
        <f t="shared" si="77"/>
        <v>0</v>
      </c>
      <c r="AS568" s="123" t="e">
        <f t="shared" si="78"/>
        <v>#N/A</v>
      </c>
    </row>
    <row r="569" spans="1:45" ht="12.95" customHeight="1" x14ac:dyDescent="0.2">
      <c r="A569" s="130">
        <v>567</v>
      </c>
      <c r="B569" s="177">
        <f>IF(OR(COUNTIF($B$2:$B568,Input!$F585)&lt;1,COUNTIF($O$2:$O568,Input!$C585)&lt;1),Input!F585,0)</f>
        <v>0</v>
      </c>
      <c r="C569" s="177">
        <f>IF(OR(COUNTIF($B$2:$B568,Input!$F585)&lt;1,COUNTIF($O$2:$O568,Input!$C585)&lt;1),Input!G585,0)</f>
        <v>0</v>
      </c>
      <c r="D569" s="177">
        <f>IF(OR(COUNTIF($B$2:$B568,Input!$F585)&lt;1,COUNTIF($O$2:$O568,Input!$C585)&lt;1),Input!H585,0)</f>
        <v>0</v>
      </c>
      <c r="E569" s="177">
        <f>IF(OR(COUNTIF($B$2:$B568,Input!$F585)&lt;1,COUNTIF($O$2:$O568,Input!$C585)&lt;1),Input!I585,0)</f>
        <v>0</v>
      </c>
      <c r="F569" s="177">
        <f>IF(OR(COUNTIF($B$2:$B568,Input!$F585)&lt;1,COUNTIF($O$2:$O568,Input!$C585)&lt;1),Input!J585,0)</f>
        <v>0</v>
      </c>
      <c r="G569" s="177">
        <f>IF(OR(COUNTIF($B$2:$B568,Input!$F585)&lt;1,COUNTIF($O$2:$O568,Input!$C585)&lt;1),Input!K585,0)</f>
        <v>0</v>
      </c>
      <c r="H569" s="177">
        <f>IF(OR(COUNTIF($B$2:$B568,Input!$F585)&lt;1,COUNTIF($O$2:$O568,Input!$C585)&lt;1),Input!L585,0)</f>
        <v>0</v>
      </c>
      <c r="I569" s="177">
        <f>IF(OR(COUNTIF($B$2:$B568,Input!$F585)&lt;1,COUNTIF($O$2:$O568,Input!$C585)&lt;1),Input!M585,0)</f>
        <v>0</v>
      </c>
      <c r="J569" s="177">
        <f>IF(OR(COUNTIF($B$2:$B568,Input!$F585)&lt;1,COUNTIF($O$2:$O568,Input!$C585)&lt;1),Input!N585,0)</f>
        <v>0</v>
      </c>
      <c r="K569" s="177">
        <f>IF(OR(COUNTIF($B$2:$B568,Input!$F585)&lt;1,COUNTIF($O$2:$O568,Input!$C585)&lt;1),Input!O585,0)</f>
        <v>0</v>
      </c>
      <c r="L569" s="177">
        <f>IF(OR(COUNTIF($B$2:$B568,Input!$F585)&lt;1,COUNTIF($O$2:$O568,Input!$C585)&lt;1),Input!P585,0)</f>
        <v>0</v>
      </c>
      <c r="M569" s="129" t="str">
        <f t="shared" si="74"/>
        <v/>
      </c>
      <c r="N569" s="161">
        <f t="shared" si="72"/>
        <v>0</v>
      </c>
      <c r="O569" s="168">
        <f>Input!C585</f>
        <v>0</v>
      </c>
      <c r="P569" s="168"/>
      <c r="R569" s="131">
        <f t="shared" si="73"/>
        <v>0</v>
      </c>
      <c r="S569" s="133" t="str">
        <f t="shared" si="71"/>
        <v xml:space="preserve"> </v>
      </c>
      <c r="T569" s="133"/>
      <c r="U569" s="132" t="str">
        <f>_xlfn.IFNA(IF($D569=0,LOOKUP($F569,{0.1,0.2,0.3,0.4,0.5,0.6,0.7,0.8,0.9,1},{22,34,46,58,70,82,94,106,118,130}),""),"")</f>
        <v/>
      </c>
      <c r="V569" s="132" t="str">
        <f>_xlfn.IFNA(IF($D569=1,LOOKUP($F569,{0.1,0.2,0.3,0.4,0.5,0.6,0.7,0.8,0.9,1},{23,35,47,59,71,83,95,107,119,131}),""),"")</f>
        <v/>
      </c>
      <c r="W569" s="132" t="str">
        <f>_xlfn.IFNA(IF($D569=2,LOOKUP($F569,{0.1,0.2,0.3,0.4,0.5,0.6,0.7,0.8,0.9,1},{24,36,48,60,72,84,96,108,120,132}),""),"")</f>
        <v/>
      </c>
      <c r="X569" s="132" t="str">
        <f>_xlfn.IFNA(IF($D569=3,LOOKUP($F569,{0.1,0.2,0.3,0.4,0.5,0.6,0.7,0.8,0.9,1},{25,37,49,61,73,85,97,109,121,133}),""),"")</f>
        <v/>
      </c>
      <c r="Y569" s="132" t="str">
        <f>_xlfn.IFNA(IF($D569=4,LOOKUP($F569,{0.1,0.2,0.3,0.4,0.5,0.6,0.7,0.8,0.9,1},{26,38,50,62,74,86,98,110,122,134}),""),"")</f>
        <v/>
      </c>
      <c r="Z569" s="132" t="str">
        <f>_xlfn.IFNA(IF($D569=5,LOOKUP($F569,{0.1,0.2,0.3,0.4,0.5,0.6,0.7,0.8,0.9,1},{27,39,51,63,75,87,99,111,123,135}),""),"")</f>
        <v/>
      </c>
      <c r="AA569" s="132">
        <f t="shared" si="75"/>
        <v>0</v>
      </c>
      <c r="AB569" s="132" t="str">
        <f t="shared" si="76"/>
        <v>00</v>
      </c>
      <c r="AC569" s="82" t="e">
        <f>VLOOKUP(AB569,'AMI Ref'!T:U,2,FALSE)</f>
        <v>#N/A</v>
      </c>
      <c r="AD569" s="124"/>
      <c r="AE569" s="81" t="str">
        <f>_xlfn.IFNA(IF($D569=0,IF($J569="Not Paid by Tenant",0,INDEX('AMI Ref'!$K$5:$N$5,MATCH($J569,{"Oil","Gas","Electric - Other","ELECTRIC - HEAT PUMP"},0))),0),"")</f>
        <v/>
      </c>
      <c r="AF569" s="81">
        <f>_xlfn.IFNA(IF($D569=1,IF($J569="Not Paid by Tenant",0,INDEX('AMI Ref'!$K$6:$N$6,MATCH($J569,{"Oil","Gas","Electric - Other","ELECTRIC - HEAT PUMP"},0))),0),"")</f>
        <v>0</v>
      </c>
      <c r="AG569" s="81">
        <f>_xlfn.IFNA(IF($D569=2,IF($J569="Not Paid by Tenant",0,INDEX('AMI Ref'!$K$7:$N$7,MATCH($J569,{"Oil","Gas","Electric - Other","ELECTRIC - HEAT PUMP"},0))),0),"")</f>
        <v>0</v>
      </c>
      <c r="AH569" s="81">
        <f>_xlfn.IFNA(IF($D569=3,IF($J569="Not Paid by Tenant",0,INDEX('AMI Ref'!$K$8:$N$8,MATCH($J569,{"Oil","Gas","Electric - Other","ELECTRIC - HEAT PUMP"},0))),0),"")</f>
        <v>0</v>
      </c>
      <c r="AI569" s="81">
        <f>_xlfn.IFNA(IF($D569=4,IF($J569="Not Paid by Tenant",0,INDEX('AMI Ref'!$K$9:$N$9,MATCH($J569,{"Oil","Gas","Electric - Other","ELECTRIC - HEAT PUMP"},0))),0),"")</f>
        <v>0</v>
      </c>
      <c r="AJ569" s="81">
        <f>_xlfn.IFNA(IF($D569=5,IF($J569="Not Paid by Tenant",0,INDEX('AMI Ref'!$K$10:$N$10,MATCH($J569,{"Oil","Gas","Electric - Other","ELECTRIC - HEAT PUMP"},0))),0),"")</f>
        <v>0</v>
      </c>
      <c r="AK569" s="128"/>
      <c r="AL569" s="81" t="str">
        <f>_xlfn.IFNA(IF($D569=0,IF($K569="Not Paid by Tenant",0,INDEX('AMI Ref'!$O$5:$R$5,MATCH($K569,{"Oil","Gas","Electric - Other","Electric ccASHP - split"},0))),0),"")</f>
        <v/>
      </c>
      <c r="AM569" s="81">
        <f>_xlfn.IFNA(IF($D569=1,IF($K569="Not Paid by Tenant",0,INDEX('AMI Ref'!$O$6:$R$6,MATCH($K569,{"Oil","Gas","Electric - Other","Electric ccASHP - split"},0))),0),"")</f>
        <v>0</v>
      </c>
      <c r="AN569" s="81">
        <f>_xlfn.IFNA(IF($D569=2,IF($K569="Not Paid by Tenant",0,INDEX('AMI Ref'!$O$7:$R$7,MATCH($K569,{"Oil","Gas","Electric - Other","Electric ccASHP - split"},0))),0),"")</f>
        <v>0</v>
      </c>
      <c r="AO569" s="81">
        <f>_xlfn.IFNA(IF($D569=3,IF($K569="Not Paid by Tenant",0,INDEX('AMI Ref'!$O$8:$R$8,MATCH($K569,{"Oil","Gas","Electric - Other","Electric ccASHP - split"},0))),0),"")</f>
        <v>0</v>
      </c>
      <c r="AP569" s="81">
        <f>_xlfn.IFNA(IF($D569=4,IF($K569="Not Paid by Tenant",0,INDEX('AMI Ref'!$O$9:$R$9,MATCH($K569,{"Oil","Gas","Electric - Other","Electric ccASHP - split"},0))),0),"")</f>
        <v>0</v>
      </c>
      <c r="AQ569" s="81">
        <f>_xlfn.IFNA(IF($D569=5,IF($K569="Not Paid by Tenant",0,INDEX('AMI Ref'!$O$10:$R$10,MATCH($K569,{"Oil","Gas","Electric - Other","Electric ccASHP - split"},0))),0),"")</f>
        <v>0</v>
      </c>
      <c r="AR569" s="124">
        <f t="shared" si="77"/>
        <v>0</v>
      </c>
      <c r="AS569" s="123" t="e">
        <f t="shared" si="78"/>
        <v>#N/A</v>
      </c>
    </row>
    <row r="570" spans="1:45" ht="12.95" customHeight="1" x14ac:dyDescent="0.2">
      <c r="A570" s="130">
        <v>568</v>
      </c>
      <c r="B570" s="177">
        <f>IF(OR(COUNTIF($B$2:$B569,Input!$F586)&lt;1,COUNTIF($O$2:$O569,Input!$C586)&lt;1),Input!F586,0)</f>
        <v>0</v>
      </c>
      <c r="C570" s="177">
        <f>IF(OR(COUNTIF($B$2:$B569,Input!$F586)&lt;1,COUNTIF($O$2:$O569,Input!$C586)&lt;1),Input!G586,0)</f>
        <v>0</v>
      </c>
      <c r="D570" s="177">
        <f>IF(OR(COUNTIF($B$2:$B569,Input!$F586)&lt;1,COUNTIF($O$2:$O569,Input!$C586)&lt;1),Input!H586,0)</f>
        <v>0</v>
      </c>
      <c r="E570" s="177">
        <f>IF(OR(COUNTIF($B$2:$B569,Input!$F586)&lt;1,COUNTIF($O$2:$O569,Input!$C586)&lt;1),Input!I586,0)</f>
        <v>0</v>
      </c>
      <c r="F570" s="177">
        <f>IF(OR(COUNTIF($B$2:$B569,Input!$F586)&lt;1,COUNTIF($O$2:$O569,Input!$C586)&lt;1),Input!J586,0)</f>
        <v>0</v>
      </c>
      <c r="G570" s="177">
        <f>IF(OR(COUNTIF($B$2:$B569,Input!$F586)&lt;1,COUNTIF($O$2:$O569,Input!$C586)&lt;1),Input!K586,0)</f>
        <v>0</v>
      </c>
      <c r="H570" s="177">
        <f>IF(OR(COUNTIF($B$2:$B569,Input!$F586)&lt;1,COUNTIF($O$2:$O569,Input!$C586)&lt;1),Input!L586,0)</f>
        <v>0</v>
      </c>
      <c r="I570" s="177">
        <f>IF(OR(COUNTIF($B$2:$B569,Input!$F586)&lt;1,COUNTIF($O$2:$O569,Input!$C586)&lt;1),Input!M586,0)</f>
        <v>0</v>
      </c>
      <c r="J570" s="177">
        <f>IF(OR(COUNTIF($B$2:$B569,Input!$F586)&lt;1,COUNTIF($O$2:$O569,Input!$C586)&lt;1),Input!N586,0)</f>
        <v>0</v>
      </c>
      <c r="K570" s="177">
        <f>IF(OR(COUNTIF($B$2:$B569,Input!$F586)&lt;1,COUNTIF($O$2:$O569,Input!$C586)&lt;1),Input!O586,0)</f>
        <v>0</v>
      </c>
      <c r="L570" s="177">
        <f>IF(OR(COUNTIF($B$2:$B569,Input!$F586)&lt;1,COUNTIF($O$2:$O569,Input!$C586)&lt;1),Input!P586,0)</f>
        <v>0</v>
      </c>
      <c r="M570" s="129" t="str">
        <f t="shared" si="74"/>
        <v/>
      </c>
      <c r="N570" s="161">
        <f t="shared" si="72"/>
        <v>0</v>
      </c>
      <c r="O570" s="168">
        <f>Input!C586</f>
        <v>0</v>
      </c>
      <c r="P570" s="168"/>
      <c r="R570" s="131">
        <f t="shared" si="73"/>
        <v>0</v>
      </c>
      <c r="S570" s="133" t="str">
        <f t="shared" si="71"/>
        <v xml:space="preserve"> </v>
      </c>
      <c r="T570" s="133"/>
      <c r="U570" s="132" t="str">
        <f>_xlfn.IFNA(IF($D570=0,LOOKUP($F570,{0.1,0.2,0.3,0.4,0.5,0.6,0.7,0.8,0.9,1},{22,34,46,58,70,82,94,106,118,130}),""),"")</f>
        <v/>
      </c>
      <c r="V570" s="132" t="str">
        <f>_xlfn.IFNA(IF($D570=1,LOOKUP($F570,{0.1,0.2,0.3,0.4,0.5,0.6,0.7,0.8,0.9,1},{23,35,47,59,71,83,95,107,119,131}),""),"")</f>
        <v/>
      </c>
      <c r="W570" s="132" t="str">
        <f>_xlfn.IFNA(IF($D570=2,LOOKUP($F570,{0.1,0.2,0.3,0.4,0.5,0.6,0.7,0.8,0.9,1},{24,36,48,60,72,84,96,108,120,132}),""),"")</f>
        <v/>
      </c>
      <c r="X570" s="132" t="str">
        <f>_xlfn.IFNA(IF($D570=3,LOOKUP($F570,{0.1,0.2,0.3,0.4,0.5,0.6,0.7,0.8,0.9,1},{25,37,49,61,73,85,97,109,121,133}),""),"")</f>
        <v/>
      </c>
      <c r="Y570" s="132" t="str">
        <f>_xlfn.IFNA(IF($D570=4,LOOKUP($F570,{0.1,0.2,0.3,0.4,0.5,0.6,0.7,0.8,0.9,1},{26,38,50,62,74,86,98,110,122,134}),""),"")</f>
        <v/>
      </c>
      <c r="Z570" s="132" t="str">
        <f>_xlfn.IFNA(IF($D570=5,LOOKUP($F570,{0.1,0.2,0.3,0.4,0.5,0.6,0.7,0.8,0.9,1},{27,39,51,63,75,87,99,111,123,135}),""),"")</f>
        <v/>
      </c>
      <c r="AA570" s="132">
        <f t="shared" si="75"/>
        <v>0</v>
      </c>
      <c r="AB570" s="132" t="str">
        <f t="shared" si="76"/>
        <v>00</v>
      </c>
      <c r="AC570" s="82" t="e">
        <f>VLOOKUP(AB570,'AMI Ref'!T:U,2,FALSE)</f>
        <v>#N/A</v>
      </c>
      <c r="AD570" s="124"/>
      <c r="AE570" s="81" t="str">
        <f>_xlfn.IFNA(IF($D570=0,IF($J570="Not Paid by Tenant",0,INDEX('AMI Ref'!$K$5:$N$5,MATCH($J570,{"Oil","Gas","Electric - Other","ELECTRIC - HEAT PUMP"},0))),0),"")</f>
        <v/>
      </c>
      <c r="AF570" s="81">
        <f>_xlfn.IFNA(IF($D570=1,IF($J570="Not Paid by Tenant",0,INDEX('AMI Ref'!$K$6:$N$6,MATCH($J570,{"Oil","Gas","Electric - Other","ELECTRIC - HEAT PUMP"},0))),0),"")</f>
        <v>0</v>
      </c>
      <c r="AG570" s="81">
        <f>_xlfn.IFNA(IF($D570=2,IF($J570="Not Paid by Tenant",0,INDEX('AMI Ref'!$K$7:$N$7,MATCH($J570,{"Oil","Gas","Electric - Other","ELECTRIC - HEAT PUMP"},0))),0),"")</f>
        <v>0</v>
      </c>
      <c r="AH570" s="81">
        <f>_xlfn.IFNA(IF($D570=3,IF($J570="Not Paid by Tenant",0,INDEX('AMI Ref'!$K$8:$N$8,MATCH($J570,{"Oil","Gas","Electric - Other","ELECTRIC - HEAT PUMP"},0))),0),"")</f>
        <v>0</v>
      </c>
      <c r="AI570" s="81">
        <f>_xlfn.IFNA(IF($D570=4,IF($J570="Not Paid by Tenant",0,INDEX('AMI Ref'!$K$9:$N$9,MATCH($J570,{"Oil","Gas","Electric - Other","ELECTRIC - HEAT PUMP"},0))),0),"")</f>
        <v>0</v>
      </c>
      <c r="AJ570" s="81">
        <f>_xlfn.IFNA(IF($D570=5,IF($J570="Not Paid by Tenant",0,INDEX('AMI Ref'!$K$10:$N$10,MATCH($J570,{"Oil","Gas","Electric - Other","ELECTRIC - HEAT PUMP"},0))),0),"")</f>
        <v>0</v>
      </c>
      <c r="AK570" s="128"/>
      <c r="AL570" s="81" t="str">
        <f>_xlfn.IFNA(IF($D570=0,IF($K570="Not Paid by Tenant",0,INDEX('AMI Ref'!$O$5:$R$5,MATCH($K570,{"Oil","Gas","Electric - Other","Electric ccASHP - split"},0))),0),"")</f>
        <v/>
      </c>
      <c r="AM570" s="81">
        <f>_xlfn.IFNA(IF($D570=1,IF($K570="Not Paid by Tenant",0,INDEX('AMI Ref'!$O$6:$R$6,MATCH($K570,{"Oil","Gas","Electric - Other","Electric ccASHP - split"},0))),0),"")</f>
        <v>0</v>
      </c>
      <c r="AN570" s="81">
        <f>_xlfn.IFNA(IF($D570=2,IF($K570="Not Paid by Tenant",0,INDEX('AMI Ref'!$O$7:$R$7,MATCH($K570,{"Oil","Gas","Electric - Other","Electric ccASHP - split"},0))),0),"")</f>
        <v>0</v>
      </c>
      <c r="AO570" s="81">
        <f>_xlfn.IFNA(IF($D570=3,IF($K570="Not Paid by Tenant",0,INDEX('AMI Ref'!$O$8:$R$8,MATCH($K570,{"Oil","Gas","Electric - Other","Electric ccASHP - split"},0))),0),"")</f>
        <v>0</v>
      </c>
      <c r="AP570" s="81">
        <f>_xlfn.IFNA(IF($D570=4,IF($K570="Not Paid by Tenant",0,INDEX('AMI Ref'!$O$9:$R$9,MATCH($K570,{"Oil","Gas","Electric - Other","Electric ccASHP - split"},0))),0),"")</f>
        <v>0</v>
      </c>
      <c r="AQ570" s="81">
        <f>_xlfn.IFNA(IF($D570=5,IF($K570="Not Paid by Tenant",0,INDEX('AMI Ref'!$O$10:$R$10,MATCH($K570,{"Oil","Gas","Electric - Other","Electric ccASHP - split"},0))),0),"")</f>
        <v>0</v>
      </c>
      <c r="AR570" s="124">
        <f t="shared" si="77"/>
        <v>0</v>
      </c>
      <c r="AS570" s="123" t="e">
        <f t="shared" si="78"/>
        <v>#N/A</v>
      </c>
    </row>
    <row r="571" spans="1:45" ht="12.95" customHeight="1" x14ac:dyDescent="0.2">
      <c r="A571" s="130">
        <v>569</v>
      </c>
      <c r="B571" s="177">
        <f>IF(OR(COUNTIF($B$2:$B570,Input!$F587)&lt;1,COUNTIF($O$2:$O570,Input!$C587)&lt;1),Input!F587,0)</f>
        <v>0</v>
      </c>
      <c r="C571" s="177">
        <f>IF(OR(COUNTIF($B$2:$B570,Input!$F587)&lt;1,COUNTIF($O$2:$O570,Input!$C587)&lt;1),Input!G587,0)</f>
        <v>0</v>
      </c>
      <c r="D571" s="177">
        <f>IF(OR(COUNTIF($B$2:$B570,Input!$F587)&lt;1,COUNTIF($O$2:$O570,Input!$C587)&lt;1),Input!H587,0)</f>
        <v>0</v>
      </c>
      <c r="E571" s="177">
        <f>IF(OR(COUNTIF($B$2:$B570,Input!$F587)&lt;1,COUNTIF($O$2:$O570,Input!$C587)&lt;1),Input!I587,0)</f>
        <v>0</v>
      </c>
      <c r="F571" s="177">
        <f>IF(OR(COUNTIF($B$2:$B570,Input!$F587)&lt;1,COUNTIF($O$2:$O570,Input!$C587)&lt;1),Input!J587,0)</f>
        <v>0</v>
      </c>
      <c r="G571" s="177">
        <f>IF(OR(COUNTIF($B$2:$B570,Input!$F587)&lt;1,COUNTIF($O$2:$O570,Input!$C587)&lt;1),Input!K587,0)</f>
        <v>0</v>
      </c>
      <c r="H571" s="177">
        <f>IF(OR(COUNTIF($B$2:$B570,Input!$F587)&lt;1,COUNTIF($O$2:$O570,Input!$C587)&lt;1),Input!L587,0)</f>
        <v>0</v>
      </c>
      <c r="I571" s="177">
        <f>IF(OR(COUNTIF($B$2:$B570,Input!$F587)&lt;1,COUNTIF($O$2:$O570,Input!$C587)&lt;1),Input!M587,0)</f>
        <v>0</v>
      </c>
      <c r="J571" s="177">
        <f>IF(OR(COUNTIF($B$2:$B570,Input!$F587)&lt;1,COUNTIF($O$2:$O570,Input!$C587)&lt;1),Input!N587,0)</f>
        <v>0</v>
      </c>
      <c r="K571" s="177">
        <f>IF(OR(COUNTIF($B$2:$B570,Input!$F587)&lt;1,COUNTIF($O$2:$O570,Input!$C587)&lt;1),Input!O587,0)</f>
        <v>0</v>
      </c>
      <c r="L571" s="177">
        <f>IF(OR(COUNTIF($B$2:$B570,Input!$F587)&lt;1,COUNTIF($O$2:$O570,Input!$C587)&lt;1),Input!P587,0)</f>
        <v>0</v>
      </c>
      <c r="M571" s="129" t="str">
        <f t="shared" si="74"/>
        <v/>
      </c>
      <c r="N571" s="161">
        <f t="shared" si="72"/>
        <v>0</v>
      </c>
      <c r="O571" s="168">
        <f>Input!C587</f>
        <v>0</v>
      </c>
      <c r="P571" s="168"/>
      <c r="R571" s="131">
        <f t="shared" si="73"/>
        <v>0</v>
      </c>
      <c r="S571" s="133" t="str">
        <f t="shared" si="71"/>
        <v xml:space="preserve"> </v>
      </c>
      <c r="T571" s="133"/>
      <c r="U571" s="132" t="str">
        <f>_xlfn.IFNA(IF($D571=0,LOOKUP($F571,{0.1,0.2,0.3,0.4,0.5,0.6,0.7,0.8,0.9,1},{22,34,46,58,70,82,94,106,118,130}),""),"")</f>
        <v/>
      </c>
      <c r="V571" s="132" t="str">
        <f>_xlfn.IFNA(IF($D571=1,LOOKUP($F571,{0.1,0.2,0.3,0.4,0.5,0.6,0.7,0.8,0.9,1},{23,35,47,59,71,83,95,107,119,131}),""),"")</f>
        <v/>
      </c>
      <c r="W571" s="132" t="str">
        <f>_xlfn.IFNA(IF($D571=2,LOOKUP($F571,{0.1,0.2,0.3,0.4,0.5,0.6,0.7,0.8,0.9,1},{24,36,48,60,72,84,96,108,120,132}),""),"")</f>
        <v/>
      </c>
      <c r="X571" s="132" t="str">
        <f>_xlfn.IFNA(IF($D571=3,LOOKUP($F571,{0.1,0.2,0.3,0.4,0.5,0.6,0.7,0.8,0.9,1},{25,37,49,61,73,85,97,109,121,133}),""),"")</f>
        <v/>
      </c>
      <c r="Y571" s="132" t="str">
        <f>_xlfn.IFNA(IF($D571=4,LOOKUP($F571,{0.1,0.2,0.3,0.4,0.5,0.6,0.7,0.8,0.9,1},{26,38,50,62,74,86,98,110,122,134}),""),"")</f>
        <v/>
      </c>
      <c r="Z571" s="132" t="str">
        <f>_xlfn.IFNA(IF($D571=5,LOOKUP($F571,{0.1,0.2,0.3,0.4,0.5,0.6,0.7,0.8,0.9,1},{27,39,51,63,75,87,99,111,123,135}),""),"")</f>
        <v/>
      </c>
      <c r="AA571" s="132">
        <f t="shared" si="75"/>
        <v>0</v>
      </c>
      <c r="AB571" s="132" t="str">
        <f t="shared" si="76"/>
        <v>00</v>
      </c>
      <c r="AC571" s="82" t="e">
        <f>VLOOKUP(AB571,'AMI Ref'!T:U,2,FALSE)</f>
        <v>#N/A</v>
      </c>
      <c r="AD571" s="124"/>
      <c r="AE571" s="81" t="str">
        <f>_xlfn.IFNA(IF($D571=0,IF($J571="Not Paid by Tenant",0,INDEX('AMI Ref'!$K$5:$N$5,MATCH($J571,{"Oil","Gas","Electric - Other","ELECTRIC - HEAT PUMP"},0))),0),"")</f>
        <v/>
      </c>
      <c r="AF571" s="81">
        <f>_xlfn.IFNA(IF($D571=1,IF($J571="Not Paid by Tenant",0,INDEX('AMI Ref'!$K$6:$N$6,MATCH($J571,{"Oil","Gas","Electric - Other","ELECTRIC - HEAT PUMP"},0))),0),"")</f>
        <v>0</v>
      </c>
      <c r="AG571" s="81">
        <f>_xlfn.IFNA(IF($D571=2,IF($J571="Not Paid by Tenant",0,INDEX('AMI Ref'!$K$7:$N$7,MATCH($J571,{"Oil","Gas","Electric - Other","ELECTRIC - HEAT PUMP"},0))),0),"")</f>
        <v>0</v>
      </c>
      <c r="AH571" s="81">
        <f>_xlfn.IFNA(IF($D571=3,IF($J571="Not Paid by Tenant",0,INDEX('AMI Ref'!$K$8:$N$8,MATCH($J571,{"Oil","Gas","Electric - Other","ELECTRIC - HEAT PUMP"},0))),0),"")</f>
        <v>0</v>
      </c>
      <c r="AI571" s="81">
        <f>_xlfn.IFNA(IF($D571=4,IF($J571="Not Paid by Tenant",0,INDEX('AMI Ref'!$K$9:$N$9,MATCH($J571,{"Oil","Gas","Electric - Other","ELECTRIC - HEAT PUMP"},0))),0),"")</f>
        <v>0</v>
      </c>
      <c r="AJ571" s="81">
        <f>_xlfn.IFNA(IF($D571=5,IF($J571="Not Paid by Tenant",0,INDEX('AMI Ref'!$K$10:$N$10,MATCH($J571,{"Oil","Gas","Electric - Other","ELECTRIC - HEAT PUMP"},0))),0),"")</f>
        <v>0</v>
      </c>
      <c r="AK571" s="128"/>
      <c r="AL571" s="81" t="str">
        <f>_xlfn.IFNA(IF($D571=0,IF($K571="Not Paid by Tenant",0,INDEX('AMI Ref'!$O$5:$R$5,MATCH($K571,{"Oil","Gas","Electric - Other","Electric ccASHP - split"},0))),0),"")</f>
        <v/>
      </c>
      <c r="AM571" s="81">
        <f>_xlfn.IFNA(IF($D571=1,IF($K571="Not Paid by Tenant",0,INDEX('AMI Ref'!$O$6:$R$6,MATCH($K571,{"Oil","Gas","Electric - Other","Electric ccASHP - split"},0))),0),"")</f>
        <v>0</v>
      </c>
      <c r="AN571" s="81">
        <f>_xlfn.IFNA(IF($D571=2,IF($K571="Not Paid by Tenant",0,INDEX('AMI Ref'!$O$7:$R$7,MATCH($K571,{"Oil","Gas","Electric - Other","Electric ccASHP - split"},0))),0),"")</f>
        <v>0</v>
      </c>
      <c r="AO571" s="81">
        <f>_xlfn.IFNA(IF($D571=3,IF($K571="Not Paid by Tenant",0,INDEX('AMI Ref'!$O$8:$R$8,MATCH($K571,{"Oil","Gas","Electric - Other","Electric ccASHP - split"},0))),0),"")</f>
        <v>0</v>
      </c>
      <c r="AP571" s="81">
        <f>_xlfn.IFNA(IF($D571=4,IF($K571="Not Paid by Tenant",0,INDEX('AMI Ref'!$O$9:$R$9,MATCH($K571,{"Oil","Gas","Electric - Other","Electric ccASHP - split"},0))),0),"")</f>
        <v>0</v>
      </c>
      <c r="AQ571" s="81">
        <f>_xlfn.IFNA(IF($D571=5,IF($K571="Not Paid by Tenant",0,INDEX('AMI Ref'!$O$10:$R$10,MATCH($K571,{"Oil","Gas","Electric - Other","Electric ccASHP - split"},0))),0),"")</f>
        <v>0</v>
      </c>
      <c r="AR571" s="124">
        <f t="shared" si="77"/>
        <v>0</v>
      </c>
      <c r="AS571" s="123" t="e">
        <f t="shared" si="78"/>
        <v>#N/A</v>
      </c>
    </row>
    <row r="572" spans="1:45" ht="12.95" customHeight="1" x14ac:dyDescent="0.2">
      <c r="A572" s="130">
        <v>570</v>
      </c>
      <c r="B572" s="177">
        <f>IF(OR(COUNTIF($B$2:$B571,Input!$F588)&lt;1,COUNTIF($O$2:$O571,Input!$C588)&lt;1),Input!F588,0)</f>
        <v>0</v>
      </c>
      <c r="C572" s="177">
        <f>IF(OR(COUNTIF($B$2:$B571,Input!$F588)&lt;1,COUNTIF($O$2:$O571,Input!$C588)&lt;1),Input!G588,0)</f>
        <v>0</v>
      </c>
      <c r="D572" s="177">
        <f>IF(OR(COUNTIF($B$2:$B571,Input!$F588)&lt;1,COUNTIF($O$2:$O571,Input!$C588)&lt;1),Input!H588,0)</f>
        <v>0</v>
      </c>
      <c r="E572" s="177">
        <f>IF(OR(COUNTIF($B$2:$B571,Input!$F588)&lt;1,COUNTIF($O$2:$O571,Input!$C588)&lt;1),Input!I588,0)</f>
        <v>0</v>
      </c>
      <c r="F572" s="177">
        <f>IF(OR(COUNTIF($B$2:$B571,Input!$F588)&lt;1,COUNTIF($O$2:$O571,Input!$C588)&lt;1),Input!J588,0)</f>
        <v>0</v>
      </c>
      <c r="G572" s="177">
        <f>IF(OR(COUNTIF($B$2:$B571,Input!$F588)&lt;1,COUNTIF($O$2:$O571,Input!$C588)&lt;1),Input!K588,0)</f>
        <v>0</v>
      </c>
      <c r="H572" s="177">
        <f>IF(OR(COUNTIF($B$2:$B571,Input!$F588)&lt;1,COUNTIF($O$2:$O571,Input!$C588)&lt;1),Input!L588,0)</f>
        <v>0</v>
      </c>
      <c r="I572" s="177">
        <f>IF(OR(COUNTIF($B$2:$B571,Input!$F588)&lt;1,COUNTIF($O$2:$O571,Input!$C588)&lt;1),Input!M588,0)</f>
        <v>0</v>
      </c>
      <c r="J572" s="177">
        <f>IF(OR(COUNTIF($B$2:$B571,Input!$F588)&lt;1,COUNTIF($O$2:$O571,Input!$C588)&lt;1),Input!N588,0)</f>
        <v>0</v>
      </c>
      <c r="K572" s="177">
        <f>IF(OR(COUNTIF($B$2:$B571,Input!$F588)&lt;1,COUNTIF($O$2:$O571,Input!$C588)&lt;1),Input!O588,0)</f>
        <v>0</v>
      </c>
      <c r="L572" s="177">
        <f>IF(OR(COUNTIF($B$2:$B571,Input!$F588)&lt;1,COUNTIF($O$2:$O571,Input!$C588)&lt;1),Input!P588,0)</f>
        <v>0</v>
      </c>
      <c r="M572" s="129" t="str">
        <f t="shared" si="74"/>
        <v/>
      </c>
      <c r="N572" s="161">
        <f t="shared" si="72"/>
        <v>0</v>
      </c>
      <c r="O572" s="168">
        <f>Input!C588</f>
        <v>0</v>
      </c>
      <c r="P572" s="168"/>
      <c r="R572" s="131">
        <f t="shared" si="73"/>
        <v>0</v>
      </c>
      <c r="S572" s="133" t="str">
        <f t="shared" si="71"/>
        <v xml:space="preserve"> </v>
      </c>
      <c r="T572" s="133"/>
      <c r="U572" s="132" t="str">
        <f>_xlfn.IFNA(IF($D572=0,LOOKUP($F572,{0.1,0.2,0.3,0.4,0.5,0.6,0.7,0.8,0.9,1},{22,34,46,58,70,82,94,106,118,130}),""),"")</f>
        <v/>
      </c>
      <c r="V572" s="132" t="str">
        <f>_xlfn.IFNA(IF($D572=1,LOOKUP($F572,{0.1,0.2,0.3,0.4,0.5,0.6,0.7,0.8,0.9,1},{23,35,47,59,71,83,95,107,119,131}),""),"")</f>
        <v/>
      </c>
      <c r="W572" s="132" t="str">
        <f>_xlfn.IFNA(IF($D572=2,LOOKUP($F572,{0.1,0.2,0.3,0.4,0.5,0.6,0.7,0.8,0.9,1},{24,36,48,60,72,84,96,108,120,132}),""),"")</f>
        <v/>
      </c>
      <c r="X572" s="132" t="str">
        <f>_xlfn.IFNA(IF($D572=3,LOOKUP($F572,{0.1,0.2,0.3,0.4,0.5,0.6,0.7,0.8,0.9,1},{25,37,49,61,73,85,97,109,121,133}),""),"")</f>
        <v/>
      </c>
      <c r="Y572" s="132" t="str">
        <f>_xlfn.IFNA(IF($D572=4,LOOKUP($F572,{0.1,0.2,0.3,0.4,0.5,0.6,0.7,0.8,0.9,1},{26,38,50,62,74,86,98,110,122,134}),""),"")</f>
        <v/>
      </c>
      <c r="Z572" s="132" t="str">
        <f>_xlfn.IFNA(IF($D572=5,LOOKUP($F572,{0.1,0.2,0.3,0.4,0.5,0.6,0.7,0.8,0.9,1},{27,39,51,63,75,87,99,111,123,135}),""),"")</f>
        <v/>
      </c>
      <c r="AA572" s="132">
        <f t="shared" si="75"/>
        <v>0</v>
      </c>
      <c r="AB572" s="132" t="str">
        <f t="shared" si="76"/>
        <v>00</v>
      </c>
      <c r="AC572" s="82" t="e">
        <f>VLOOKUP(AB572,'AMI Ref'!T:U,2,FALSE)</f>
        <v>#N/A</v>
      </c>
      <c r="AD572" s="124"/>
      <c r="AE572" s="81" t="str">
        <f>_xlfn.IFNA(IF($D572=0,IF($J572="Not Paid by Tenant",0,INDEX('AMI Ref'!$K$5:$N$5,MATCH($J572,{"Oil","Gas","Electric - Other","ELECTRIC - HEAT PUMP"},0))),0),"")</f>
        <v/>
      </c>
      <c r="AF572" s="81">
        <f>_xlfn.IFNA(IF($D572=1,IF($J572="Not Paid by Tenant",0,INDEX('AMI Ref'!$K$6:$N$6,MATCH($J572,{"Oil","Gas","Electric - Other","ELECTRIC - HEAT PUMP"},0))),0),"")</f>
        <v>0</v>
      </c>
      <c r="AG572" s="81">
        <f>_xlfn.IFNA(IF($D572=2,IF($J572="Not Paid by Tenant",0,INDEX('AMI Ref'!$K$7:$N$7,MATCH($J572,{"Oil","Gas","Electric - Other","ELECTRIC - HEAT PUMP"},0))),0),"")</f>
        <v>0</v>
      </c>
      <c r="AH572" s="81">
        <f>_xlfn.IFNA(IF($D572=3,IF($J572="Not Paid by Tenant",0,INDEX('AMI Ref'!$K$8:$N$8,MATCH($J572,{"Oil","Gas","Electric - Other","ELECTRIC - HEAT PUMP"},0))),0),"")</f>
        <v>0</v>
      </c>
      <c r="AI572" s="81">
        <f>_xlfn.IFNA(IF($D572=4,IF($J572="Not Paid by Tenant",0,INDEX('AMI Ref'!$K$9:$N$9,MATCH($J572,{"Oil","Gas","Electric - Other","ELECTRIC - HEAT PUMP"},0))),0),"")</f>
        <v>0</v>
      </c>
      <c r="AJ572" s="81">
        <f>_xlfn.IFNA(IF($D572=5,IF($J572="Not Paid by Tenant",0,INDEX('AMI Ref'!$K$10:$N$10,MATCH($J572,{"Oil","Gas","Electric - Other","ELECTRIC - HEAT PUMP"},0))),0),"")</f>
        <v>0</v>
      </c>
      <c r="AK572" s="128"/>
      <c r="AL572" s="81" t="str">
        <f>_xlfn.IFNA(IF($D572=0,IF($K572="Not Paid by Tenant",0,INDEX('AMI Ref'!$O$5:$R$5,MATCH($K572,{"Oil","Gas","Electric - Other","Electric ccASHP - split"},0))),0),"")</f>
        <v/>
      </c>
      <c r="AM572" s="81">
        <f>_xlfn.IFNA(IF($D572=1,IF($K572="Not Paid by Tenant",0,INDEX('AMI Ref'!$O$6:$R$6,MATCH($K572,{"Oil","Gas","Electric - Other","Electric ccASHP - split"},0))),0),"")</f>
        <v>0</v>
      </c>
      <c r="AN572" s="81">
        <f>_xlfn.IFNA(IF($D572=2,IF($K572="Not Paid by Tenant",0,INDEX('AMI Ref'!$O$7:$R$7,MATCH($K572,{"Oil","Gas","Electric - Other","Electric ccASHP - split"},0))),0),"")</f>
        <v>0</v>
      </c>
      <c r="AO572" s="81">
        <f>_xlfn.IFNA(IF($D572=3,IF($K572="Not Paid by Tenant",0,INDEX('AMI Ref'!$O$8:$R$8,MATCH($K572,{"Oil","Gas","Electric - Other","Electric ccASHP - split"},0))),0),"")</f>
        <v>0</v>
      </c>
      <c r="AP572" s="81">
        <f>_xlfn.IFNA(IF($D572=4,IF($K572="Not Paid by Tenant",0,INDEX('AMI Ref'!$O$9:$R$9,MATCH($K572,{"Oil","Gas","Electric - Other","Electric ccASHP - split"},0))),0),"")</f>
        <v>0</v>
      </c>
      <c r="AQ572" s="81">
        <f>_xlfn.IFNA(IF($D572=5,IF($K572="Not Paid by Tenant",0,INDEX('AMI Ref'!$O$10:$R$10,MATCH($K572,{"Oil","Gas","Electric - Other","Electric ccASHP - split"},0))),0),"")</f>
        <v>0</v>
      </c>
      <c r="AR572" s="124">
        <f t="shared" si="77"/>
        <v>0</v>
      </c>
      <c r="AS572" s="123" t="e">
        <f t="shared" si="78"/>
        <v>#N/A</v>
      </c>
    </row>
    <row r="573" spans="1:45" ht="12.95" customHeight="1" x14ac:dyDescent="0.2">
      <c r="A573" s="130">
        <v>571</v>
      </c>
      <c r="B573" s="177">
        <f>IF(OR(COUNTIF($B$2:$B572,Input!$F589)&lt;1,COUNTIF($O$2:$O572,Input!$C589)&lt;1),Input!F589,0)</f>
        <v>0</v>
      </c>
      <c r="C573" s="177">
        <f>IF(OR(COUNTIF($B$2:$B572,Input!$F589)&lt;1,COUNTIF($O$2:$O572,Input!$C589)&lt;1),Input!G589,0)</f>
        <v>0</v>
      </c>
      <c r="D573" s="177">
        <f>IF(OR(COUNTIF($B$2:$B572,Input!$F589)&lt;1,COUNTIF($O$2:$O572,Input!$C589)&lt;1),Input!H589,0)</f>
        <v>0</v>
      </c>
      <c r="E573" s="177">
        <f>IF(OR(COUNTIF($B$2:$B572,Input!$F589)&lt;1,COUNTIF($O$2:$O572,Input!$C589)&lt;1),Input!I589,0)</f>
        <v>0</v>
      </c>
      <c r="F573" s="177">
        <f>IF(OR(COUNTIF($B$2:$B572,Input!$F589)&lt;1,COUNTIF($O$2:$O572,Input!$C589)&lt;1),Input!J589,0)</f>
        <v>0</v>
      </c>
      <c r="G573" s="177">
        <f>IF(OR(COUNTIF($B$2:$B572,Input!$F589)&lt;1,COUNTIF($O$2:$O572,Input!$C589)&lt;1),Input!K589,0)</f>
        <v>0</v>
      </c>
      <c r="H573" s="177">
        <f>IF(OR(COUNTIF($B$2:$B572,Input!$F589)&lt;1,COUNTIF($O$2:$O572,Input!$C589)&lt;1),Input!L589,0)</f>
        <v>0</v>
      </c>
      <c r="I573" s="177">
        <f>IF(OR(COUNTIF($B$2:$B572,Input!$F589)&lt;1,COUNTIF($O$2:$O572,Input!$C589)&lt;1),Input!M589,0)</f>
        <v>0</v>
      </c>
      <c r="J573" s="177">
        <f>IF(OR(COUNTIF($B$2:$B572,Input!$F589)&lt;1,COUNTIF($O$2:$O572,Input!$C589)&lt;1),Input!N589,0)</f>
        <v>0</v>
      </c>
      <c r="K573" s="177">
        <f>IF(OR(COUNTIF($B$2:$B572,Input!$F589)&lt;1,COUNTIF($O$2:$O572,Input!$C589)&lt;1),Input!O589,0)</f>
        <v>0</v>
      </c>
      <c r="L573" s="177">
        <f>IF(OR(COUNTIF($B$2:$B572,Input!$F589)&lt;1,COUNTIF($O$2:$O572,Input!$C589)&lt;1),Input!P589,0)</f>
        <v>0</v>
      </c>
      <c r="M573" s="129" t="str">
        <f t="shared" si="74"/>
        <v/>
      </c>
      <c r="N573" s="161">
        <f t="shared" si="72"/>
        <v>0</v>
      </c>
      <c r="O573" s="168">
        <f>Input!C589</f>
        <v>0</v>
      </c>
      <c r="P573" s="168"/>
      <c r="R573" s="131">
        <f t="shared" si="73"/>
        <v>0</v>
      </c>
      <c r="S573" s="133" t="str">
        <f t="shared" si="71"/>
        <v xml:space="preserve"> </v>
      </c>
      <c r="T573" s="133"/>
      <c r="U573" s="132" t="str">
        <f>_xlfn.IFNA(IF($D573=0,LOOKUP($F573,{0.1,0.2,0.3,0.4,0.5,0.6,0.7,0.8,0.9,1},{22,34,46,58,70,82,94,106,118,130}),""),"")</f>
        <v/>
      </c>
      <c r="V573" s="132" t="str">
        <f>_xlfn.IFNA(IF($D573=1,LOOKUP($F573,{0.1,0.2,0.3,0.4,0.5,0.6,0.7,0.8,0.9,1},{23,35,47,59,71,83,95,107,119,131}),""),"")</f>
        <v/>
      </c>
      <c r="W573" s="132" t="str">
        <f>_xlfn.IFNA(IF($D573=2,LOOKUP($F573,{0.1,0.2,0.3,0.4,0.5,0.6,0.7,0.8,0.9,1},{24,36,48,60,72,84,96,108,120,132}),""),"")</f>
        <v/>
      </c>
      <c r="X573" s="132" t="str">
        <f>_xlfn.IFNA(IF($D573=3,LOOKUP($F573,{0.1,0.2,0.3,0.4,0.5,0.6,0.7,0.8,0.9,1},{25,37,49,61,73,85,97,109,121,133}),""),"")</f>
        <v/>
      </c>
      <c r="Y573" s="132" t="str">
        <f>_xlfn.IFNA(IF($D573=4,LOOKUP($F573,{0.1,0.2,0.3,0.4,0.5,0.6,0.7,0.8,0.9,1},{26,38,50,62,74,86,98,110,122,134}),""),"")</f>
        <v/>
      </c>
      <c r="Z573" s="132" t="str">
        <f>_xlfn.IFNA(IF($D573=5,LOOKUP($F573,{0.1,0.2,0.3,0.4,0.5,0.6,0.7,0.8,0.9,1},{27,39,51,63,75,87,99,111,123,135}),""),"")</f>
        <v/>
      </c>
      <c r="AA573" s="132">
        <f t="shared" si="75"/>
        <v>0</v>
      </c>
      <c r="AB573" s="132" t="str">
        <f t="shared" si="76"/>
        <v>00</v>
      </c>
      <c r="AC573" s="82" t="e">
        <f>VLOOKUP(AB573,'AMI Ref'!T:U,2,FALSE)</f>
        <v>#N/A</v>
      </c>
      <c r="AD573" s="124"/>
      <c r="AE573" s="81" t="str">
        <f>_xlfn.IFNA(IF($D573=0,IF($J573="Not Paid by Tenant",0,INDEX('AMI Ref'!$K$5:$N$5,MATCH($J573,{"Oil","Gas","Electric - Other","ELECTRIC - HEAT PUMP"},0))),0),"")</f>
        <v/>
      </c>
      <c r="AF573" s="81">
        <f>_xlfn.IFNA(IF($D573=1,IF($J573="Not Paid by Tenant",0,INDEX('AMI Ref'!$K$6:$N$6,MATCH($J573,{"Oil","Gas","Electric - Other","ELECTRIC - HEAT PUMP"},0))),0),"")</f>
        <v>0</v>
      </c>
      <c r="AG573" s="81">
        <f>_xlfn.IFNA(IF($D573=2,IF($J573="Not Paid by Tenant",0,INDEX('AMI Ref'!$K$7:$N$7,MATCH($J573,{"Oil","Gas","Electric - Other","ELECTRIC - HEAT PUMP"},0))),0),"")</f>
        <v>0</v>
      </c>
      <c r="AH573" s="81">
        <f>_xlfn.IFNA(IF($D573=3,IF($J573="Not Paid by Tenant",0,INDEX('AMI Ref'!$K$8:$N$8,MATCH($J573,{"Oil","Gas","Electric - Other","ELECTRIC - HEAT PUMP"},0))),0),"")</f>
        <v>0</v>
      </c>
      <c r="AI573" s="81">
        <f>_xlfn.IFNA(IF($D573=4,IF($J573="Not Paid by Tenant",0,INDEX('AMI Ref'!$K$9:$N$9,MATCH($J573,{"Oil","Gas","Electric - Other","ELECTRIC - HEAT PUMP"},0))),0),"")</f>
        <v>0</v>
      </c>
      <c r="AJ573" s="81">
        <f>_xlfn.IFNA(IF($D573=5,IF($J573="Not Paid by Tenant",0,INDEX('AMI Ref'!$K$10:$N$10,MATCH($J573,{"Oil","Gas","Electric - Other","ELECTRIC - HEAT PUMP"},0))),0),"")</f>
        <v>0</v>
      </c>
      <c r="AK573" s="128"/>
      <c r="AL573" s="81" t="str">
        <f>_xlfn.IFNA(IF($D573=0,IF($K573="Not Paid by Tenant",0,INDEX('AMI Ref'!$O$5:$R$5,MATCH($K573,{"Oil","Gas","Electric - Other","Electric ccASHP - split"},0))),0),"")</f>
        <v/>
      </c>
      <c r="AM573" s="81">
        <f>_xlfn.IFNA(IF($D573=1,IF($K573="Not Paid by Tenant",0,INDEX('AMI Ref'!$O$6:$R$6,MATCH($K573,{"Oil","Gas","Electric - Other","Electric ccASHP - split"},0))),0),"")</f>
        <v>0</v>
      </c>
      <c r="AN573" s="81">
        <f>_xlfn.IFNA(IF($D573=2,IF($K573="Not Paid by Tenant",0,INDEX('AMI Ref'!$O$7:$R$7,MATCH($K573,{"Oil","Gas","Electric - Other","Electric ccASHP - split"},0))),0),"")</f>
        <v>0</v>
      </c>
      <c r="AO573" s="81">
        <f>_xlfn.IFNA(IF($D573=3,IF($K573="Not Paid by Tenant",0,INDEX('AMI Ref'!$O$8:$R$8,MATCH($K573,{"Oil","Gas","Electric - Other","Electric ccASHP - split"},0))),0),"")</f>
        <v>0</v>
      </c>
      <c r="AP573" s="81">
        <f>_xlfn.IFNA(IF($D573=4,IF($K573="Not Paid by Tenant",0,INDEX('AMI Ref'!$O$9:$R$9,MATCH($K573,{"Oil","Gas","Electric - Other","Electric ccASHP - split"},0))),0),"")</f>
        <v>0</v>
      </c>
      <c r="AQ573" s="81">
        <f>_xlfn.IFNA(IF($D573=5,IF($K573="Not Paid by Tenant",0,INDEX('AMI Ref'!$O$10:$R$10,MATCH($K573,{"Oil","Gas","Electric - Other","Electric ccASHP - split"},0))),0),"")</f>
        <v>0</v>
      </c>
      <c r="AR573" s="124">
        <f t="shared" si="77"/>
        <v>0</v>
      </c>
      <c r="AS573" s="123" t="e">
        <f t="shared" si="78"/>
        <v>#N/A</v>
      </c>
    </row>
    <row r="574" spans="1:45" ht="12.95" customHeight="1" x14ac:dyDescent="0.2">
      <c r="A574" s="130">
        <v>572</v>
      </c>
      <c r="B574" s="177">
        <f>IF(OR(COUNTIF($B$2:$B573,Input!$F590)&lt;1,COUNTIF($O$2:$O573,Input!$C590)&lt;1),Input!F590,0)</f>
        <v>0</v>
      </c>
      <c r="C574" s="177">
        <f>IF(OR(COUNTIF($B$2:$B573,Input!$F590)&lt;1,COUNTIF($O$2:$O573,Input!$C590)&lt;1),Input!G590,0)</f>
        <v>0</v>
      </c>
      <c r="D574" s="177">
        <f>IF(OR(COUNTIF($B$2:$B573,Input!$F590)&lt;1,COUNTIF($O$2:$O573,Input!$C590)&lt;1),Input!H590,0)</f>
        <v>0</v>
      </c>
      <c r="E574" s="177">
        <f>IF(OR(COUNTIF($B$2:$B573,Input!$F590)&lt;1,COUNTIF($O$2:$O573,Input!$C590)&lt;1),Input!I590,0)</f>
        <v>0</v>
      </c>
      <c r="F574" s="177">
        <f>IF(OR(COUNTIF($B$2:$B573,Input!$F590)&lt;1,COUNTIF($O$2:$O573,Input!$C590)&lt;1),Input!J590,0)</f>
        <v>0</v>
      </c>
      <c r="G574" s="177">
        <f>IF(OR(COUNTIF($B$2:$B573,Input!$F590)&lt;1,COUNTIF($O$2:$O573,Input!$C590)&lt;1),Input!K590,0)</f>
        <v>0</v>
      </c>
      <c r="H574" s="177">
        <f>IF(OR(COUNTIF($B$2:$B573,Input!$F590)&lt;1,COUNTIF($O$2:$O573,Input!$C590)&lt;1),Input!L590,0)</f>
        <v>0</v>
      </c>
      <c r="I574" s="177">
        <f>IF(OR(COUNTIF($B$2:$B573,Input!$F590)&lt;1,COUNTIF($O$2:$O573,Input!$C590)&lt;1),Input!M590,0)</f>
        <v>0</v>
      </c>
      <c r="J574" s="177">
        <f>IF(OR(COUNTIF($B$2:$B573,Input!$F590)&lt;1,COUNTIF($O$2:$O573,Input!$C590)&lt;1),Input!N590,0)</f>
        <v>0</v>
      </c>
      <c r="K574" s="177">
        <f>IF(OR(COUNTIF($B$2:$B573,Input!$F590)&lt;1,COUNTIF($O$2:$O573,Input!$C590)&lt;1),Input!O590,0)</f>
        <v>0</v>
      </c>
      <c r="L574" s="177">
        <f>IF(OR(COUNTIF($B$2:$B573,Input!$F590)&lt;1,COUNTIF($O$2:$O573,Input!$C590)&lt;1),Input!P590,0)</f>
        <v>0</v>
      </c>
      <c r="M574" s="129" t="str">
        <f t="shared" si="74"/>
        <v/>
      </c>
      <c r="N574" s="161">
        <f t="shared" si="72"/>
        <v>0</v>
      </c>
      <c r="O574" s="168">
        <f>Input!C590</f>
        <v>0</v>
      </c>
      <c r="P574" s="168"/>
      <c r="R574" s="131">
        <f t="shared" si="73"/>
        <v>0</v>
      </c>
      <c r="S574" s="133" t="str">
        <f t="shared" si="71"/>
        <v xml:space="preserve"> </v>
      </c>
      <c r="T574" s="133"/>
      <c r="U574" s="132" t="str">
        <f>_xlfn.IFNA(IF($D574=0,LOOKUP($F574,{0.1,0.2,0.3,0.4,0.5,0.6,0.7,0.8,0.9,1},{22,34,46,58,70,82,94,106,118,130}),""),"")</f>
        <v/>
      </c>
      <c r="V574" s="132" t="str">
        <f>_xlfn.IFNA(IF($D574=1,LOOKUP($F574,{0.1,0.2,0.3,0.4,0.5,0.6,0.7,0.8,0.9,1},{23,35,47,59,71,83,95,107,119,131}),""),"")</f>
        <v/>
      </c>
      <c r="W574" s="132" t="str">
        <f>_xlfn.IFNA(IF($D574=2,LOOKUP($F574,{0.1,0.2,0.3,0.4,0.5,0.6,0.7,0.8,0.9,1},{24,36,48,60,72,84,96,108,120,132}),""),"")</f>
        <v/>
      </c>
      <c r="X574" s="132" t="str">
        <f>_xlfn.IFNA(IF($D574=3,LOOKUP($F574,{0.1,0.2,0.3,0.4,0.5,0.6,0.7,0.8,0.9,1},{25,37,49,61,73,85,97,109,121,133}),""),"")</f>
        <v/>
      </c>
      <c r="Y574" s="132" t="str">
        <f>_xlfn.IFNA(IF($D574=4,LOOKUP($F574,{0.1,0.2,0.3,0.4,0.5,0.6,0.7,0.8,0.9,1},{26,38,50,62,74,86,98,110,122,134}),""),"")</f>
        <v/>
      </c>
      <c r="Z574" s="132" t="str">
        <f>_xlfn.IFNA(IF($D574=5,LOOKUP($F574,{0.1,0.2,0.3,0.4,0.5,0.6,0.7,0.8,0.9,1},{27,39,51,63,75,87,99,111,123,135}),""),"")</f>
        <v/>
      </c>
      <c r="AA574" s="132">
        <f t="shared" si="75"/>
        <v>0</v>
      </c>
      <c r="AB574" s="132" t="str">
        <f t="shared" si="76"/>
        <v>00</v>
      </c>
      <c r="AC574" s="82" t="e">
        <f>VLOOKUP(AB574,'AMI Ref'!T:U,2,FALSE)</f>
        <v>#N/A</v>
      </c>
      <c r="AD574" s="124"/>
      <c r="AE574" s="81" t="str">
        <f>_xlfn.IFNA(IF($D574=0,IF($J574="Not Paid by Tenant",0,INDEX('AMI Ref'!$K$5:$N$5,MATCH($J574,{"Oil","Gas","Electric - Other","ELECTRIC - HEAT PUMP"},0))),0),"")</f>
        <v/>
      </c>
      <c r="AF574" s="81">
        <f>_xlfn.IFNA(IF($D574=1,IF($J574="Not Paid by Tenant",0,INDEX('AMI Ref'!$K$6:$N$6,MATCH($J574,{"Oil","Gas","Electric - Other","ELECTRIC - HEAT PUMP"},0))),0),"")</f>
        <v>0</v>
      </c>
      <c r="AG574" s="81">
        <f>_xlfn.IFNA(IF($D574=2,IF($J574="Not Paid by Tenant",0,INDEX('AMI Ref'!$K$7:$N$7,MATCH($J574,{"Oil","Gas","Electric - Other","ELECTRIC - HEAT PUMP"},0))),0),"")</f>
        <v>0</v>
      </c>
      <c r="AH574" s="81">
        <f>_xlfn.IFNA(IF($D574=3,IF($J574="Not Paid by Tenant",0,INDEX('AMI Ref'!$K$8:$N$8,MATCH($J574,{"Oil","Gas","Electric - Other","ELECTRIC - HEAT PUMP"},0))),0),"")</f>
        <v>0</v>
      </c>
      <c r="AI574" s="81">
        <f>_xlfn.IFNA(IF($D574=4,IF($J574="Not Paid by Tenant",0,INDEX('AMI Ref'!$K$9:$N$9,MATCH($J574,{"Oil","Gas","Electric - Other","ELECTRIC - HEAT PUMP"},0))),0),"")</f>
        <v>0</v>
      </c>
      <c r="AJ574" s="81">
        <f>_xlfn.IFNA(IF($D574=5,IF($J574="Not Paid by Tenant",0,INDEX('AMI Ref'!$K$10:$N$10,MATCH($J574,{"Oil","Gas","Electric - Other","ELECTRIC - HEAT PUMP"},0))),0),"")</f>
        <v>0</v>
      </c>
      <c r="AK574" s="128"/>
      <c r="AL574" s="81" t="str">
        <f>_xlfn.IFNA(IF($D574=0,IF($K574="Not Paid by Tenant",0,INDEX('AMI Ref'!$O$5:$R$5,MATCH($K574,{"Oil","Gas","Electric - Other","Electric ccASHP - split"},0))),0),"")</f>
        <v/>
      </c>
      <c r="AM574" s="81">
        <f>_xlfn.IFNA(IF($D574=1,IF($K574="Not Paid by Tenant",0,INDEX('AMI Ref'!$O$6:$R$6,MATCH($K574,{"Oil","Gas","Electric - Other","Electric ccASHP - split"},0))),0),"")</f>
        <v>0</v>
      </c>
      <c r="AN574" s="81">
        <f>_xlfn.IFNA(IF($D574=2,IF($K574="Not Paid by Tenant",0,INDEX('AMI Ref'!$O$7:$R$7,MATCH($K574,{"Oil","Gas","Electric - Other","Electric ccASHP - split"},0))),0),"")</f>
        <v>0</v>
      </c>
      <c r="AO574" s="81">
        <f>_xlfn.IFNA(IF($D574=3,IF($K574="Not Paid by Tenant",0,INDEX('AMI Ref'!$O$8:$R$8,MATCH($K574,{"Oil","Gas","Electric - Other","Electric ccASHP - split"},0))),0),"")</f>
        <v>0</v>
      </c>
      <c r="AP574" s="81">
        <f>_xlfn.IFNA(IF($D574=4,IF($K574="Not Paid by Tenant",0,INDEX('AMI Ref'!$O$9:$R$9,MATCH($K574,{"Oil","Gas","Electric - Other","Electric ccASHP - split"},0))),0),"")</f>
        <v>0</v>
      </c>
      <c r="AQ574" s="81">
        <f>_xlfn.IFNA(IF($D574=5,IF($K574="Not Paid by Tenant",0,INDEX('AMI Ref'!$O$10:$R$10,MATCH($K574,{"Oil","Gas","Electric - Other","Electric ccASHP - split"},0))),0),"")</f>
        <v>0</v>
      </c>
      <c r="AR574" s="124">
        <f t="shared" si="77"/>
        <v>0</v>
      </c>
      <c r="AS574" s="123" t="e">
        <f t="shared" si="78"/>
        <v>#N/A</v>
      </c>
    </row>
    <row r="575" spans="1:45" ht="12.95" customHeight="1" x14ac:dyDescent="0.2">
      <c r="A575" s="130">
        <v>573</v>
      </c>
      <c r="B575" s="177">
        <f>IF(OR(COUNTIF($B$2:$B574,Input!$F591)&lt;1,COUNTIF($O$2:$O574,Input!$C591)&lt;1),Input!F591,0)</f>
        <v>0</v>
      </c>
      <c r="C575" s="177">
        <f>IF(OR(COUNTIF($B$2:$B574,Input!$F591)&lt;1,COUNTIF($O$2:$O574,Input!$C591)&lt;1),Input!G591,0)</f>
        <v>0</v>
      </c>
      <c r="D575" s="177">
        <f>IF(OR(COUNTIF($B$2:$B574,Input!$F591)&lt;1,COUNTIF($O$2:$O574,Input!$C591)&lt;1),Input!H591,0)</f>
        <v>0</v>
      </c>
      <c r="E575" s="177">
        <f>IF(OR(COUNTIF($B$2:$B574,Input!$F591)&lt;1,COUNTIF($O$2:$O574,Input!$C591)&lt;1),Input!I591,0)</f>
        <v>0</v>
      </c>
      <c r="F575" s="177">
        <f>IF(OR(COUNTIF($B$2:$B574,Input!$F591)&lt;1,COUNTIF($O$2:$O574,Input!$C591)&lt;1),Input!J591,0)</f>
        <v>0</v>
      </c>
      <c r="G575" s="177">
        <f>IF(OR(COUNTIF($B$2:$B574,Input!$F591)&lt;1,COUNTIF($O$2:$O574,Input!$C591)&lt;1),Input!K591,0)</f>
        <v>0</v>
      </c>
      <c r="H575" s="177">
        <f>IF(OR(COUNTIF($B$2:$B574,Input!$F591)&lt;1,COUNTIF($O$2:$O574,Input!$C591)&lt;1),Input!L591,0)</f>
        <v>0</v>
      </c>
      <c r="I575" s="177">
        <f>IF(OR(COUNTIF($B$2:$B574,Input!$F591)&lt;1,COUNTIF($O$2:$O574,Input!$C591)&lt;1),Input!M591,0)</f>
        <v>0</v>
      </c>
      <c r="J575" s="177">
        <f>IF(OR(COUNTIF($B$2:$B574,Input!$F591)&lt;1,COUNTIF($O$2:$O574,Input!$C591)&lt;1),Input!N591,0)</f>
        <v>0</v>
      </c>
      <c r="K575" s="177">
        <f>IF(OR(COUNTIF($B$2:$B574,Input!$F591)&lt;1,COUNTIF($O$2:$O574,Input!$C591)&lt;1),Input!O591,0)</f>
        <v>0</v>
      </c>
      <c r="L575" s="177">
        <f>IF(OR(COUNTIF($B$2:$B574,Input!$F591)&lt;1,COUNTIF($O$2:$O574,Input!$C591)&lt;1),Input!P591,0)</f>
        <v>0</v>
      </c>
      <c r="M575" s="129" t="str">
        <f t="shared" si="74"/>
        <v/>
      </c>
      <c r="N575" s="161">
        <f t="shared" si="72"/>
        <v>0</v>
      </c>
      <c r="O575" s="168">
        <f>Input!C591</f>
        <v>0</v>
      </c>
      <c r="P575" s="168"/>
      <c r="R575" s="131">
        <f t="shared" si="73"/>
        <v>0</v>
      </c>
      <c r="S575" s="133" t="str">
        <f t="shared" si="71"/>
        <v xml:space="preserve"> </v>
      </c>
      <c r="T575" s="133"/>
      <c r="U575" s="132" t="str">
        <f>_xlfn.IFNA(IF($D575=0,LOOKUP($F575,{0.1,0.2,0.3,0.4,0.5,0.6,0.7,0.8,0.9,1},{22,34,46,58,70,82,94,106,118,130}),""),"")</f>
        <v/>
      </c>
      <c r="V575" s="132" t="str">
        <f>_xlfn.IFNA(IF($D575=1,LOOKUP($F575,{0.1,0.2,0.3,0.4,0.5,0.6,0.7,0.8,0.9,1},{23,35,47,59,71,83,95,107,119,131}),""),"")</f>
        <v/>
      </c>
      <c r="W575" s="132" t="str">
        <f>_xlfn.IFNA(IF($D575=2,LOOKUP($F575,{0.1,0.2,0.3,0.4,0.5,0.6,0.7,0.8,0.9,1},{24,36,48,60,72,84,96,108,120,132}),""),"")</f>
        <v/>
      </c>
      <c r="X575" s="132" t="str">
        <f>_xlfn.IFNA(IF($D575=3,LOOKUP($F575,{0.1,0.2,0.3,0.4,0.5,0.6,0.7,0.8,0.9,1},{25,37,49,61,73,85,97,109,121,133}),""),"")</f>
        <v/>
      </c>
      <c r="Y575" s="132" t="str">
        <f>_xlfn.IFNA(IF($D575=4,LOOKUP($F575,{0.1,0.2,0.3,0.4,0.5,0.6,0.7,0.8,0.9,1},{26,38,50,62,74,86,98,110,122,134}),""),"")</f>
        <v/>
      </c>
      <c r="Z575" s="132" t="str">
        <f>_xlfn.IFNA(IF($D575=5,LOOKUP($F575,{0.1,0.2,0.3,0.4,0.5,0.6,0.7,0.8,0.9,1},{27,39,51,63,75,87,99,111,123,135}),""),"")</f>
        <v/>
      </c>
      <c r="AA575" s="132">
        <f t="shared" si="75"/>
        <v>0</v>
      </c>
      <c r="AB575" s="132" t="str">
        <f t="shared" si="76"/>
        <v>00</v>
      </c>
      <c r="AC575" s="82" t="e">
        <f>VLOOKUP(AB575,'AMI Ref'!T:U,2,FALSE)</f>
        <v>#N/A</v>
      </c>
      <c r="AD575" s="124"/>
      <c r="AE575" s="81" t="str">
        <f>_xlfn.IFNA(IF($D575=0,IF($J575="Not Paid by Tenant",0,INDEX('AMI Ref'!$K$5:$N$5,MATCH($J575,{"Oil","Gas","Electric - Other","ELECTRIC - HEAT PUMP"},0))),0),"")</f>
        <v/>
      </c>
      <c r="AF575" s="81">
        <f>_xlfn.IFNA(IF($D575=1,IF($J575="Not Paid by Tenant",0,INDEX('AMI Ref'!$K$6:$N$6,MATCH($J575,{"Oil","Gas","Electric - Other","ELECTRIC - HEAT PUMP"},0))),0),"")</f>
        <v>0</v>
      </c>
      <c r="AG575" s="81">
        <f>_xlfn.IFNA(IF($D575=2,IF($J575="Not Paid by Tenant",0,INDEX('AMI Ref'!$K$7:$N$7,MATCH($J575,{"Oil","Gas","Electric - Other","ELECTRIC - HEAT PUMP"},0))),0),"")</f>
        <v>0</v>
      </c>
      <c r="AH575" s="81">
        <f>_xlfn.IFNA(IF($D575=3,IF($J575="Not Paid by Tenant",0,INDEX('AMI Ref'!$K$8:$N$8,MATCH($J575,{"Oil","Gas","Electric - Other","ELECTRIC - HEAT PUMP"},0))),0),"")</f>
        <v>0</v>
      </c>
      <c r="AI575" s="81">
        <f>_xlfn.IFNA(IF($D575=4,IF($J575="Not Paid by Tenant",0,INDEX('AMI Ref'!$K$9:$N$9,MATCH($J575,{"Oil","Gas","Electric - Other","ELECTRIC - HEAT PUMP"},0))),0),"")</f>
        <v>0</v>
      </c>
      <c r="AJ575" s="81">
        <f>_xlfn.IFNA(IF($D575=5,IF($J575="Not Paid by Tenant",0,INDEX('AMI Ref'!$K$10:$N$10,MATCH($J575,{"Oil","Gas","Electric - Other","ELECTRIC - HEAT PUMP"},0))),0),"")</f>
        <v>0</v>
      </c>
      <c r="AK575" s="128"/>
      <c r="AL575" s="81" t="str">
        <f>_xlfn.IFNA(IF($D575=0,IF($K575="Not Paid by Tenant",0,INDEX('AMI Ref'!$O$5:$R$5,MATCH($K575,{"Oil","Gas","Electric - Other","Electric ccASHP - split"},0))),0),"")</f>
        <v/>
      </c>
      <c r="AM575" s="81">
        <f>_xlfn.IFNA(IF($D575=1,IF($K575="Not Paid by Tenant",0,INDEX('AMI Ref'!$O$6:$R$6,MATCH($K575,{"Oil","Gas","Electric - Other","Electric ccASHP - split"},0))),0),"")</f>
        <v>0</v>
      </c>
      <c r="AN575" s="81">
        <f>_xlfn.IFNA(IF($D575=2,IF($K575="Not Paid by Tenant",0,INDEX('AMI Ref'!$O$7:$R$7,MATCH($K575,{"Oil","Gas","Electric - Other","Electric ccASHP - split"},0))),0),"")</f>
        <v>0</v>
      </c>
      <c r="AO575" s="81">
        <f>_xlfn.IFNA(IF($D575=3,IF($K575="Not Paid by Tenant",0,INDEX('AMI Ref'!$O$8:$R$8,MATCH($K575,{"Oil","Gas","Electric - Other","Electric ccASHP - split"},0))),0),"")</f>
        <v>0</v>
      </c>
      <c r="AP575" s="81">
        <f>_xlfn.IFNA(IF($D575=4,IF($K575="Not Paid by Tenant",0,INDEX('AMI Ref'!$O$9:$R$9,MATCH($K575,{"Oil","Gas","Electric - Other","Electric ccASHP - split"},0))),0),"")</f>
        <v>0</v>
      </c>
      <c r="AQ575" s="81">
        <f>_xlfn.IFNA(IF($D575=5,IF($K575="Not Paid by Tenant",0,INDEX('AMI Ref'!$O$10:$R$10,MATCH($K575,{"Oil","Gas","Electric - Other","Electric ccASHP - split"},0))),0),"")</f>
        <v>0</v>
      </c>
      <c r="AR575" s="124">
        <f t="shared" si="77"/>
        <v>0</v>
      </c>
      <c r="AS575" s="123" t="e">
        <f t="shared" si="78"/>
        <v>#N/A</v>
      </c>
    </row>
    <row r="576" spans="1:45" ht="12.95" customHeight="1" x14ac:dyDescent="0.2">
      <c r="A576" s="130">
        <v>574</v>
      </c>
      <c r="B576" s="177">
        <f>IF(OR(COUNTIF($B$2:$B575,Input!$F592)&lt;1,COUNTIF($O$2:$O575,Input!$C592)&lt;1),Input!F592,0)</f>
        <v>0</v>
      </c>
      <c r="C576" s="177">
        <f>IF(OR(COUNTIF($B$2:$B575,Input!$F592)&lt;1,COUNTIF($O$2:$O575,Input!$C592)&lt;1),Input!G592,0)</f>
        <v>0</v>
      </c>
      <c r="D576" s="177">
        <f>IF(OR(COUNTIF($B$2:$B575,Input!$F592)&lt;1,COUNTIF($O$2:$O575,Input!$C592)&lt;1),Input!H592,0)</f>
        <v>0</v>
      </c>
      <c r="E576" s="177">
        <f>IF(OR(COUNTIF($B$2:$B575,Input!$F592)&lt;1,COUNTIF($O$2:$O575,Input!$C592)&lt;1),Input!I592,0)</f>
        <v>0</v>
      </c>
      <c r="F576" s="177">
        <f>IF(OR(COUNTIF($B$2:$B575,Input!$F592)&lt;1,COUNTIF($O$2:$O575,Input!$C592)&lt;1),Input!J592,0)</f>
        <v>0</v>
      </c>
      <c r="G576" s="177">
        <f>IF(OR(COUNTIF($B$2:$B575,Input!$F592)&lt;1,COUNTIF($O$2:$O575,Input!$C592)&lt;1),Input!K592,0)</f>
        <v>0</v>
      </c>
      <c r="H576" s="177">
        <f>IF(OR(COUNTIF($B$2:$B575,Input!$F592)&lt;1,COUNTIF($O$2:$O575,Input!$C592)&lt;1),Input!L592,0)</f>
        <v>0</v>
      </c>
      <c r="I576" s="177">
        <f>IF(OR(COUNTIF($B$2:$B575,Input!$F592)&lt;1,COUNTIF($O$2:$O575,Input!$C592)&lt;1),Input!M592,0)</f>
        <v>0</v>
      </c>
      <c r="J576" s="177">
        <f>IF(OR(COUNTIF($B$2:$B575,Input!$F592)&lt;1,COUNTIF($O$2:$O575,Input!$C592)&lt;1),Input!N592,0)</f>
        <v>0</v>
      </c>
      <c r="K576" s="177">
        <f>IF(OR(COUNTIF($B$2:$B575,Input!$F592)&lt;1,COUNTIF($O$2:$O575,Input!$C592)&lt;1),Input!O592,0)</f>
        <v>0</v>
      </c>
      <c r="L576" s="177">
        <f>IF(OR(COUNTIF($B$2:$B575,Input!$F592)&lt;1,COUNTIF($O$2:$O575,Input!$C592)&lt;1),Input!P592,0)</f>
        <v>0</v>
      </c>
      <c r="M576" s="129" t="str">
        <f t="shared" si="74"/>
        <v/>
      </c>
      <c r="N576" s="161">
        <f t="shared" si="72"/>
        <v>0</v>
      </c>
      <c r="O576" s="168">
        <f>Input!C592</f>
        <v>0</v>
      </c>
      <c r="P576" s="168"/>
      <c r="R576" s="131">
        <f t="shared" si="73"/>
        <v>0</v>
      </c>
      <c r="S576" s="133" t="str">
        <f t="shared" si="71"/>
        <v xml:space="preserve"> </v>
      </c>
      <c r="T576" s="133"/>
      <c r="U576" s="132" t="str">
        <f>_xlfn.IFNA(IF($D576=0,LOOKUP($F576,{0.1,0.2,0.3,0.4,0.5,0.6,0.7,0.8,0.9,1},{22,34,46,58,70,82,94,106,118,130}),""),"")</f>
        <v/>
      </c>
      <c r="V576" s="132" t="str">
        <f>_xlfn.IFNA(IF($D576=1,LOOKUP($F576,{0.1,0.2,0.3,0.4,0.5,0.6,0.7,0.8,0.9,1},{23,35,47,59,71,83,95,107,119,131}),""),"")</f>
        <v/>
      </c>
      <c r="W576" s="132" t="str">
        <f>_xlfn.IFNA(IF($D576=2,LOOKUP($F576,{0.1,0.2,0.3,0.4,0.5,0.6,0.7,0.8,0.9,1},{24,36,48,60,72,84,96,108,120,132}),""),"")</f>
        <v/>
      </c>
      <c r="X576" s="132" t="str">
        <f>_xlfn.IFNA(IF($D576=3,LOOKUP($F576,{0.1,0.2,0.3,0.4,0.5,0.6,0.7,0.8,0.9,1},{25,37,49,61,73,85,97,109,121,133}),""),"")</f>
        <v/>
      </c>
      <c r="Y576" s="132" t="str">
        <f>_xlfn.IFNA(IF($D576=4,LOOKUP($F576,{0.1,0.2,0.3,0.4,0.5,0.6,0.7,0.8,0.9,1},{26,38,50,62,74,86,98,110,122,134}),""),"")</f>
        <v/>
      </c>
      <c r="Z576" s="132" t="str">
        <f>_xlfn.IFNA(IF($D576=5,LOOKUP($F576,{0.1,0.2,0.3,0.4,0.5,0.6,0.7,0.8,0.9,1},{27,39,51,63,75,87,99,111,123,135}),""),"")</f>
        <v/>
      </c>
      <c r="AA576" s="132">
        <f t="shared" si="75"/>
        <v>0</v>
      </c>
      <c r="AB576" s="132" t="str">
        <f t="shared" si="76"/>
        <v>00</v>
      </c>
      <c r="AC576" s="82" t="e">
        <f>VLOOKUP(AB576,'AMI Ref'!T:U,2,FALSE)</f>
        <v>#N/A</v>
      </c>
      <c r="AD576" s="124"/>
      <c r="AE576" s="81" t="str">
        <f>_xlfn.IFNA(IF($D576=0,IF($J576="Not Paid by Tenant",0,INDEX('AMI Ref'!$K$5:$N$5,MATCH($J576,{"Oil","Gas","Electric - Other","ELECTRIC - HEAT PUMP"},0))),0),"")</f>
        <v/>
      </c>
      <c r="AF576" s="81">
        <f>_xlfn.IFNA(IF($D576=1,IF($J576="Not Paid by Tenant",0,INDEX('AMI Ref'!$K$6:$N$6,MATCH($J576,{"Oil","Gas","Electric - Other","ELECTRIC - HEAT PUMP"},0))),0),"")</f>
        <v>0</v>
      </c>
      <c r="AG576" s="81">
        <f>_xlfn.IFNA(IF($D576=2,IF($J576="Not Paid by Tenant",0,INDEX('AMI Ref'!$K$7:$N$7,MATCH($J576,{"Oil","Gas","Electric - Other","ELECTRIC - HEAT PUMP"},0))),0),"")</f>
        <v>0</v>
      </c>
      <c r="AH576" s="81">
        <f>_xlfn.IFNA(IF($D576=3,IF($J576="Not Paid by Tenant",0,INDEX('AMI Ref'!$K$8:$N$8,MATCH($J576,{"Oil","Gas","Electric - Other","ELECTRIC - HEAT PUMP"},0))),0),"")</f>
        <v>0</v>
      </c>
      <c r="AI576" s="81">
        <f>_xlfn.IFNA(IF($D576=4,IF($J576="Not Paid by Tenant",0,INDEX('AMI Ref'!$K$9:$N$9,MATCH($J576,{"Oil","Gas","Electric - Other","ELECTRIC - HEAT PUMP"},0))),0),"")</f>
        <v>0</v>
      </c>
      <c r="AJ576" s="81">
        <f>_xlfn.IFNA(IF($D576=5,IF($J576="Not Paid by Tenant",0,INDEX('AMI Ref'!$K$10:$N$10,MATCH($J576,{"Oil","Gas","Electric - Other","ELECTRIC - HEAT PUMP"},0))),0),"")</f>
        <v>0</v>
      </c>
      <c r="AK576" s="128"/>
      <c r="AL576" s="81" t="str">
        <f>_xlfn.IFNA(IF($D576=0,IF($K576="Not Paid by Tenant",0,INDEX('AMI Ref'!$O$5:$R$5,MATCH($K576,{"Oil","Gas","Electric - Other","Electric ccASHP - split"},0))),0),"")</f>
        <v/>
      </c>
      <c r="AM576" s="81">
        <f>_xlfn.IFNA(IF($D576=1,IF($K576="Not Paid by Tenant",0,INDEX('AMI Ref'!$O$6:$R$6,MATCH($K576,{"Oil","Gas","Electric - Other","Electric ccASHP - split"},0))),0),"")</f>
        <v>0</v>
      </c>
      <c r="AN576" s="81">
        <f>_xlfn.IFNA(IF($D576=2,IF($K576="Not Paid by Tenant",0,INDEX('AMI Ref'!$O$7:$R$7,MATCH($K576,{"Oil","Gas","Electric - Other","Electric ccASHP - split"},0))),0),"")</f>
        <v>0</v>
      </c>
      <c r="AO576" s="81">
        <f>_xlfn.IFNA(IF($D576=3,IF($K576="Not Paid by Tenant",0,INDEX('AMI Ref'!$O$8:$R$8,MATCH($K576,{"Oil","Gas","Electric - Other","Electric ccASHP - split"},0))),0),"")</f>
        <v>0</v>
      </c>
      <c r="AP576" s="81">
        <f>_xlfn.IFNA(IF($D576=4,IF($K576="Not Paid by Tenant",0,INDEX('AMI Ref'!$O$9:$R$9,MATCH($K576,{"Oil","Gas","Electric - Other","Electric ccASHP - split"},0))),0),"")</f>
        <v>0</v>
      </c>
      <c r="AQ576" s="81">
        <f>_xlfn.IFNA(IF($D576=5,IF($K576="Not Paid by Tenant",0,INDEX('AMI Ref'!$O$10:$R$10,MATCH($K576,{"Oil","Gas","Electric - Other","Electric ccASHP - split"},0))),0),"")</f>
        <v>0</v>
      </c>
      <c r="AR576" s="124">
        <f t="shared" si="77"/>
        <v>0</v>
      </c>
      <c r="AS576" s="123" t="e">
        <f t="shared" si="78"/>
        <v>#N/A</v>
      </c>
    </row>
    <row r="577" spans="1:45" ht="12.95" customHeight="1" x14ac:dyDescent="0.2">
      <c r="A577" s="130">
        <v>575</v>
      </c>
      <c r="B577" s="177">
        <f>IF(OR(COUNTIF($B$2:$B576,Input!$F593)&lt;1,COUNTIF($O$2:$O576,Input!$C593)&lt;1),Input!F593,0)</f>
        <v>0</v>
      </c>
      <c r="C577" s="177">
        <f>IF(OR(COUNTIF($B$2:$B576,Input!$F593)&lt;1,COUNTIF($O$2:$O576,Input!$C593)&lt;1),Input!G593,0)</f>
        <v>0</v>
      </c>
      <c r="D577" s="177">
        <f>IF(OR(COUNTIF($B$2:$B576,Input!$F593)&lt;1,COUNTIF($O$2:$O576,Input!$C593)&lt;1),Input!H593,0)</f>
        <v>0</v>
      </c>
      <c r="E577" s="177">
        <f>IF(OR(COUNTIF($B$2:$B576,Input!$F593)&lt;1,COUNTIF($O$2:$O576,Input!$C593)&lt;1),Input!I593,0)</f>
        <v>0</v>
      </c>
      <c r="F577" s="177">
        <f>IF(OR(COUNTIF($B$2:$B576,Input!$F593)&lt;1,COUNTIF($O$2:$O576,Input!$C593)&lt;1),Input!J593,0)</f>
        <v>0</v>
      </c>
      <c r="G577" s="177">
        <f>IF(OR(COUNTIF($B$2:$B576,Input!$F593)&lt;1,COUNTIF($O$2:$O576,Input!$C593)&lt;1),Input!K593,0)</f>
        <v>0</v>
      </c>
      <c r="H577" s="177">
        <f>IF(OR(COUNTIF($B$2:$B576,Input!$F593)&lt;1,COUNTIF($O$2:$O576,Input!$C593)&lt;1),Input!L593,0)</f>
        <v>0</v>
      </c>
      <c r="I577" s="177">
        <f>IF(OR(COUNTIF($B$2:$B576,Input!$F593)&lt;1,COUNTIF($O$2:$O576,Input!$C593)&lt;1),Input!M593,0)</f>
        <v>0</v>
      </c>
      <c r="J577" s="177">
        <f>IF(OR(COUNTIF($B$2:$B576,Input!$F593)&lt;1,COUNTIF($O$2:$O576,Input!$C593)&lt;1),Input!N593,0)</f>
        <v>0</v>
      </c>
      <c r="K577" s="177">
        <f>IF(OR(COUNTIF($B$2:$B576,Input!$F593)&lt;1,COUNTIF($O$2:$O576,Input!$C593)&lt;1),Input!O593,0)</f>
        <v>0</v>
      </c>
      <c r="L577" s="177">
        <f>IF(OR(COUNTIF($B$2:$B576,Input!$F593)&lt;1,COUNTIF($O$2:$O576,Input!$C593)&lt;1),Input!P593,0)</f>
        <v>0</v>
      </c>
      <c r="M577" s="129" t="str">
        <f t="shared" si="74"/>
        <v/>
      </c>
      <c r="N577" s="161">
        <f t="shared" si="72"/>
        <v>0</v>
      </c>
      <c r="O577" s="168">
        <f>Input!C593</f>
        <v>0</v>
      </c>
      <c r="P577" s="168"/>
      <c r="R577" s="131">
        <f t="shared" si="73"/>
        <v>0</v>
      </c>
      <c r="S577" s="133" t="str">
        <f t="shared" si="71"/>
        <v xml:space="preserve"> </v>
      </c>
      <c r="T577" s="133"/>
      <c r="U577" s="132" t="str">
        <f>_xlfn.IFNA(IF($D577=0,LOOKUP($F577,{0.1,0.2,0.3,0.4,0.5,0.6,0.7,0.8,0.9,1},{22,34,46,58,70,82,94,106,118,130}),""),"")</f>
        <v/>
      </c>
      <c r="V577" s="132" t="str">
        <f>_xlfn.IFNA(IF($D577=1,LOOKUP($F577,{0.1,0.2,0.3,0.4,0.5,0.6,0.7,0.8,0.9,1},{23,35,47,59,71,83,95,107,119,131}),""),"")</f>
        <v/>
      </c>
      <c r="W577" s="132" t="str">
        <f>_xlfn.IFNA(IF($D577=2,LOOKUP($F577,{0.1,0.2,0.3,0.4,0.5,0.6,0.7,0.8,0.9,1},{24,36,48,60,72,84,96,108,120,132}),""),"")</f>
        <v/>
      </c>
      <c r="X577" s="132" t="str">
        <f>_xlfn.IFNA(IF($D577=3,LOOKUP($F577,{0.1,0.2,0.3,0.4,0.5,0.6,0.7,0.8,0.9,1},{25,37,49,61,73,85,97,109,121,133}),""),"")</f>
        <v/>
      </c>
      <c r="Y577" s="132" t="str">
        <f>_xlfn.IFNA(IF($D577=4,LOOKUP($F577,{0.1,0.2,0.3,0.4,0.5,0.6,0.7,0.8,0.9,1},{26,38,50,62,74,86,98,110,122,134}),""),"")</f>
        <v/>
      </c>
      <c r="Z577" s="132" t="str">
        <f>_xlfn.IFNA(IF($D577=5,LOOKUP($F577,{0.1,0.2,0.3,0.4,0.5,0.6,0.7,0.8,0.9,1},{27,39,51,63,75,87,99,111,123,135}),""),"")</f>
        <v/>
      </c>
      <c r="AA577" s="132">
        <f t="shared" si="75"/>
        <v>0</v>
      </c>
      <c r="AB577" s="132" t="str">
        <f t="shared" si="76"/>
        <v>00</v>
      </c>
      <c r="AC577" s="82" t="e">
        <f>VLOOKUP(AB577,'AMI Ref'!T:U,2,FALSE)</f>
        <v>#N/A</v>
      </c>
      <c r="AD577" s="124"/>
      <c r="AE577" s="81" t="str">
        <f>_xlfn.IFNA(IF($D577=0,IF($J577="Not Paid by Tenant",0,INDEX('AMI Ref'!$K$5:$N$5,MATCH($J577,{"Oil","Gas","Electric - Other","ELECTRIC - HEAT PUMP"},0))),0),"")</f>
        <v/>
      </c>
      <c r="AF577" s="81">
        <f>_xlfn.IFNA(IF($D577=1,IF($J577="Not Paid by Tenant",0,INDEX('AMI Ref'!$K$6:$N$6,MATCH($J577,{"Oil","Gas","Electric - Other","ELECTRIC - HEAT PUMP"},0))),0),"")</f>
        <v>0</v>
      </c>
      <c r="AG577" s="81">
        <f>_xlfn.IFNA(IF($D577=2,IF($J577="Not Paid by Tenant",0,INDEX('AMI Ref'!$K$7:$N$7,MATCH($J577,{"Oil","Gas","Electric - Other","ELECTRIC - HEAT PUMP"},0))),0),"")</f>
        <v>0</v>
      </c>
      <c r="AH577" s="81">
        <f>_xlfn.IFNA(IF($D577=3,IF($J577="Not Paid by Tenant",0,INDEX('AMI Ref'!$K$8:$N$8,MATCH($J577,{"Oil","Gas","Electric - Other","ELECTRIC - HEAT PUMP"},0))),0),"")</f>
        <v>0</v>
      </c>
      <c r="AI577" s="81">
        <f>_xlfn.IFNA(IF($D577=4,IF($J577="Not Paid by Tenant",0,INDEX('AMI Ref'!$K$9:$N$9,MATCH($J577,{"Oil","Gas","Electric - Other","ELECTRIC - HEAT PUMP"},0))),0),"")</f>
        <v>0</v>
      </c>
      <c r="AJ577" s="81">
        <f>_xlfn.IFNA(IF($D577=5,IF($J577="Not Paid by Tenant",0,INDEX('AMI Ref'!$K$10:$N$10,MATCH($J577,{"Oil","Gas","Electric - Other","ELECTRIC - HEAT PUMP"},0))),0),"")</f>
        <v>0</v>
      </c>
      <c r="AK577" s="128"/>
      <c r="AL577" s="81" t="str">
        <f>_xlfn.IFNA(IF($D577=0,IF($K577="Not Paid by Tenant",0,INDEX('AMI Ref'!$O$5:$R$5,MATCH($K577,{"Oil","Gas","Electric - Other","Electric ccASHP - split"},0))),0),"")</f>
        <v/>
      </c>
      <c r="AM577" s="81">
        <f>_xlfn.IFNA(IF($D577=1,IF($K577="Not Paid by Tenant",0,INDEX('AMI Ref'!$O$6:$R$6,MATCH($K577,{"Oil","Gas","Electric - Other","Electric ccASHP - split"},0))),0),"")</f>
        <v>0</v>
      </c>
      <c r="AN577" s="81">
        <f>_xlfn.IFNA(IF($D577=2,IF($K577="Not Paid by Tenant",0,INDEX('AMI Ref'!$O$7:$R$7,MATCH($K577,{"Oil","Gas","Electric - Other","Electric ccASHP - split"},0))),0),"")</f>
        <v>0</v>
      </c>
      <c r="AO577" s="81">
        <f>_xlfn.IFNA(IF($D577=3,IF($K577="Not Paid by Tenant",0,INDEX('AMI Ref'!$O$8:$R$8,MATCH($K577,{"Oil","Gas","Electric - Other","Electric ccASHP - split"},0))),0),"")</f>
        <v>0</v>
      </c>
      <c r="AP577" s="81">
        <f>_xlfn.IFNA(IF($D577=4,IF($K577="Not Paid by Tenant",0,INDEX('AMI Ref'!$O$9:$R$9,MATCH($K577,{"Oil","Gas","Electric - Other","Electric ccASHP - split"},0))),0),"")</f>
        <v>0</v>
      </c>
      <c r="AQ577" s="81">
        <f>_xlfn.IFNA(IF($D577=5,IF($K577="Not Paid by Tenant",0,INDEX('AMI Ref'!$O$10:$R$10,MATCH($K577,{"Oil","Gas","Electric - Other","Electric ccASHP - split"},0))),0),"")</f>
        <v>0</v>
      </c>
      <c r="AR577" s="124">
        <f t="shared" si="77"/>
        <v>0</v>
      </c>
      <c r="AS577" s="123" t="e">
        <f t="shared" si="78"/>
        <v>#N/A</v>
      </c>
    </row>
    <row r="578" spans="1:45" ht="12.95" customHeight="1" x14ac:dyDescent="0.2">
      <c r="A578" s="130">
        <v>576</v>
      </c>
      <c r="B578" s="177">
        <f>IF(OR(COUNTIF($B$2:$B577,Input!$F594)&lt;1,COUNTIF($O$2:$O577,Input!$C594)&lt;1),Input!F594,0)</f>
        <v>0</v>
      </c>
      <c r="C578" s="177">
        <f>IF(OR(COUNTIF($B$2:$B577,Input!$F594)&lt;1,COUNTIF($O$2:$O577,Input!$C594)&lt;1),Input!G594,0)</f>
        <v>0</v>
      </c>
      <c r="D578" s="177">
        <f>IF(OR(COUNTIF($B$2:$B577,Input!$F594)&lt;1,COUNTIF($O$2:$O577,Input!$C594)&lt;1),Input!H594,0)</f>
        <v>0</v>
      </c>
      <c r="E578" s="177">
        <f>IF(OR(COUNTIF($B$2:$B577,Input!$F594)&lt;1,COUNTIF($O$2:$O577,Input!$C594)&lt;1),Input!I594,0)</f>
        <v>0</v>
      </c>
      <c r="F578" s="177">
        <f>IF(OR(COUNTIF($B$2:$B577,Input!$F594)&lt;1,COUNTIF($O$2:$O577,Input!$C594)&lt;1),Input!J594,0)</f>
        <v>0</v>
      </c>
      <c r="G578" s="177">
        <f>IF(OR(COUNTIF($B$2:$B577,Input!$F594)&lt;1,COUNTIF($O$2:$O577,Input!$C594)&lt;1),Input!K594,0)</f>
        <v>0</v>
      </c>
      <c r="H578" s="177">
        <f>IF(OR(COUNTIF($B$2:$B577,Input!$F594)&lt;1,COUNTIF($O$2:$O577,Input!$C594)&lt;1),Input!L594,0)</f>
        <v>0</v>
      </c>
      <c r="I578" s="177">
        <f>IF(OR(COUNTIF($B$2:$B577,Input!$F594)&lt;1,COUNTIF($O$2:$O577,Input!$C594)&lt;1),Input!M594,0)</f>
        <v>0</v>
      </c>
      <c r="J578" s="177">
        <f>IF(OR(COUNTIF($B$2:$B577,Input!$F594)&lt;1,COUNTIF($O$2:$O577,Input!$C594)&lt;1),Input!N594,0)</f>
        <v>0</v>
      </c>
      <c r="K578" s="177">
        <f>IF(OR(COUNTIF($B$2:$B577,Input!$F594)&lt;1,COUNTIF($O$2:$O577,Input!$C594)&lt;1),Input!O594,0)</f>
        <v>0</v>
      </c>
      <c r="L578" s="177">
        <f>IF(OR(COUNTIF($B$2:$B577,Input!$F594)&lt;1,COUNTIF($O$2:$O577,Input!$C594)&lt;1),Input!P594,0)</f>
        <v>0</v>
      </c>
      <c r="M578" s="129" t="str">
        <f t="shared" si="74"/>
        <v/>
      </c>
      <c r="N578" s="161">
        <f t="shared" si="72"/>
        <v>0</v>
      </c>
      <c r="O578" s="168">
        <f>Input!C594</f>
        <v>0</v>
      </c>
      <c r="P578" s="168"/>
      <c r="R578" s="131">
        <f t="shared" si="73"/>
        <v>0</v>
      </c>
      <c r="S578" s="133" t="str">
        <f t="shared" si="71"/>
        <v xml:space="preserve"> </v>
      </c>
      <c r="T578" s="133"/>
      <c r="U578" s="132" t="str">
        <f>_xlfn.IFNA(IF($D578=0,LOOKUP($F578,{0.1,0.2,0.3,0.4,0.5,0.6,0.7,0.8,0.9,1},{22,34,46,58,70,82,94,106,118,130}),""),"")</f>
        <v/>
      </c>
      <c r="V578" s="132" t="str">
        <f>_xlfn.IFNA(IF($D578=1,LOOKUP($F578,{0.1,0.2,0.3,0.4,0.5,0.6,0.7,0.8,0.9,1},{23,35,47,59,71,83,95,107,119,131}),""),"")</f>
        <v/>
      </c>
      <c r="W578" s="132" t="str">
        <f>_xlfn.IFNA(IF($D578=2,LOOKUP($F578,{0.1,0.2,0.3,0.4,0.5,0.6,0.7,0.8,0.9,1},{24,36,48,60,72,84,96,108,120,132}),""),"")</f>
        <v/>
      </c>
      <c r="X578" s="132" t="str">
        <f>_xlfn.IFNA(IF($D578=3,LOOKUP($F578,{0.1,0.2,0.3,0.4,0.5,0.6,0.7,0.8,0.9,1},{25,37,49,61,73,85,97,109,121,133}),""),"")</f>
        <v/>
      </c>
      <c r="Y578" s="132" t="str">
        <f>_xlfn.IFNA(IF($D578=4,LOOKUP($F578,{0.1,0.2,0.3,0.4,0.5,0.6,0.7,0.8,0.9,1},{26,38,50,62,74,86,98,110,122,134}),""),"")</f>
        <v/>
      </c>
      <c r="Z578" s="132" t="str">
        <f>_xlfn.IFNA(IF($D578=5,LOOKUP($F578,{0.1,0.2,0.3,0.4,0.5,0.6,0.7,0.8,0.9,1},{27,39,51,63,75,87,99,111,123,135}),""),"")</f>
        <v/>
      </c>
      <c r="AA578" s="132">
        <f t="shared" si="75"/>
        <v>0</v>
      </c>
      <c r="AB578" s="132" t="str">
        <f t="shared" si="76"/>
        <v>00</v>
      </c>
      <c r="AC578" s="82" t="e">
        <f>VLOOKUP(AB578,'AMI Ref'!T:U,2,FALSE)</f>
        <v>#N/A</v>
      </c>
      <c r="AD578" s="124"/>
      <c r="AE578" s="81" t="str">
        <f>_xlfn.IFNA(IF($D578=0,IF($J578="Not Paid by Tenant",0,INDEX('AMI Ref'!$K$5:$N$5,MATCH($J578,{"Oil","Gas","Electric - Other","ELECTRIC - HEAT PUMP"},0))),0),"")</f>
        <v/>
      </c>
      <c r="AF578" s="81">
        <f>_xlfn.IFNA(IF($D578=1,IF($J578="Not Paid by Tenant",0,INDEX('AMI Ref'!$K$6:$N$6,MATCH($J578,{"Oil","Gas","Electric - Other","ELECTRIC - HEAT PUMP"},0))),0),"")</f>
        <v>0</v>
      </c>
      <c r="AG578" s="81">
        <f>_xlfn.IFNA(IF($D578=2,IF($J578="Not Paid by Tenant",0,INDEX('AMI Ref'!$K$7:$N$7,MATCH($J578,{"Oil","Gas","Electric - Other","ELECTRIC - HEAT PUMP"},0))),0),"")</f>
        <v>0</v>
      </c>
      <c r="AH578" s="81">
        <f>_xlfn.IFNA(IF($D578=3,IF($J578="Not Paid by Tenant",0,INDEX('AMI Ref'!$K$8:$N$8,MATCH($J578,{"Oil","Gas","Electric - Other","ELECTRIC - HEAT PUMP"},0))),0),"")</f>
        <v>0</v>
      </c>
      <c r="AI578" s="81">
        <f>_xlfn.IFNA(IF($D578=4,IF($J578="Not Paid by Tenant",0,INDEX('AMI Ref'!$K$9:$N$9,MATCH($J578,{"Oil","Gas","Electric - Other","ELECTRIC - HEAT PUMP"},0))),0),"")</f>
        <v>0</v>
      </c>
      <c r="AJ578" s="81">
        <f>_xlfn.IFNA(IF($D578=5,IF($J578="Not Paid by Tenant",0,INDEX('AMI Ref'!$K$10:$N$10,MATCH($J578,{"Oil","Gas","Electric - Other","ELECTRIC - HEAT PUMP"},0))),0),"")</f>
        <v>0</v>
      </c>
      <c r="AK578" s="128"/>
      <c r="AL578" s="81" t="str">
        <f>_xlfn.IFNA(IF($D578=0,IF($K578="Not Paid by Tenant",0,INDEX('AMI Ref'!$O$5:$R$5,MATCH($K578,{"Oil","Gas","Electric - Other","Electric ccASHP - split"},0))),0),"")</f>
        <v/>
      </c>
      <c r="AM578" s="81">
        <f>_xlfn.IFNA(IF($D578=1,IF($K578="Not Paid by Tenant",0,INDEX('AMI Ref'!$O$6:$R$6,MATCH($K578,{"Oil","Gas","Electric - Other","Electric ccASHP - split"},0))),0),"")</f>
        <v>0</v>
      </c>
      <c r="AN578" s="81">
        <f>_xlfn.IFNA(IF($D578=2,IF($K578="Not Paid by Tenant",0,INDEX('AMI Ref'!$O$7:$R$7,MATCH($K578,{"Oil","Gas","Electric - Other","Electric ccASHP - split"},0))),0),"")</f>
        <v>0</v>
      </c>
      <c r="AO578" s="81">
        <f>_xlfn.IFNA(IF($D578=3,IF($K578="Not Paid by Tenant",0,INDEX('AMI Ref'!$O$8:$R$8,MATCH($K578,{"Oil","Gas","Electric - Other","Electric ccASHP - split"},0))),0),"")</f>
        <v>0</v>
      </c>
      <c r="AP578" s="81">
        <f>_xlfn.IFNA(IF($D578=4,IF($K578="Not Paid by Tenant",0,INDEX('AMI Ref'!$O$9:$R$9,MATCH($K578,{"Oil","Gas","Electric - Other","Electric ccASHP - split"},0))),0),"")</f>
        <v>0</v>
      </c>
      <c r="AQ578" s="81">
        <f>_xlfn.IFNA(IF($D578=5,IF($K578="Not Paid by Tenant",0,INDEX('AMI Ref'!$O$10:$R$10,MATCH($K578,{"Oil","Gas","Electric - Other","Electric ccASHP - split"},0))),0),"")</f>
        <v>0</v>
      </c>
      <c r="AR578" s="124">
        <f t="shared" si="77"/>
        <v>0</v>
      </c>
      <c r="AS578" s="123" t="e">
        <f t="shared" si="78"/>
        <v>#N/A</v>
      </c>
    </row>
    <row r="579" spans="1:45" ht="12.95" customHeight="1" x14ac:dyDescent="0.2">
      <c r="A579" s="130">
        <v>577</v>
      </c>
      <c r="B579" s="177">
        <f>IF(OR(COUNTIF($B$2:$B578,Input!$F595)&lt;1,COUNTIF($O$2:$O578,Input!$C595)&lt;1),Input!F595,0)</f>
        <v>0</v>
      </c>
      <c r="C579" s="177">
        <f>IF(OR(COUNTIF($B$2:$B578,Input!$F595)&lt;1,COUNTIF($O$2:$O578,Input!$C595)&lt;1),Input!G595,0)</f>
        <v>0</v>
      </c>
      <c r="D579" s="177">
        <f>IF(OR(COUNTIF($B$2:$B578,Input!$F595)&lt;1,COUNTIF($O$2:$O578,Input!$C595)&lt;1),Input!H595,0)</f>
        <v>0</v>
      </c>
      <c r="E579" s="177">
        <f>IF(OR(COUNTIF($B$2:$B578,Input!$F595)&lt;1,COUNTIF($O$2:$O578,Input!$C595)&lt;1),Input!I595,0)</f>
        <v>0</v>
      </c>
      <c r="F579" s="177">
        <f>IF(OR(COUNTIF($B$2:$B578,Input!$F595)&lt;1,COUNTIF($O$2:$O578,Input!$C595)&lt;1),Input!J595,0)</f>
        <v>0</v>
      </c>
      <c r="G579" s="177">
        <f>IF(OR(COUNTIF($B$2:$B578,Input!$F595)&lt;1,COUNTIF($O$2:$O578,Input!$C595)&lt;1),Input!K595,0)</f>
        <v>0</v>
      </c>
      <c r="H579" s="177">
        <f>IF(OR(COUNTIF($B$2:$B578,Input!$F595)&lt;1,COUNTIF($O$2:$O578,Input!$C595)&lt;1),Input!L595,0)</f>
        <v>0</v>
      </c>
      <c r="I579" s="177">
        <f>IF(OR(COUNTIF($B$2:$B578,Input!$F595)&lt;1,COUNTIF($O$2:$O578,Input!$C595)&lt;1),Input!M595,0)</f>
        <v>0</v>
      </c>
      <c r="J579" s="177">
        <f>IF(OR(COUNTIF($B$2:$B578,Input!$F595)&lt;1,COUNTIF($O$2:$O578,Input!$C595)&lt;1),Input!N595,0)</f>
        <v>0</v>
      </c>
      <c r="K579" s="177">
        <f>IF(OR(COUNTIF($B$2:$B578,Input!$F595)&lt;1,COUNTIF($O$2:$O578,Input!$C595)&lt;1),Input!O595,0)</f>
        <v>0</v>
      </c>
      <c r="L579" s="177">
        <f>IF(OR(COUNTIF($B$2:$B578,Input!$F595)&lt;1,COUNTIF($O$2:$O578,Input!$C595)&lt;1),Input!P595,0)</f>
        <v>0</v>
      </c>
      <c r="M579" s="129" t="str">
        <f t="shared" si="74"/>
        <v/>
      </c>
      <c r="N579" s="161">
        <f t="shared" si="72"/>
        <v>0</v>
      </c>
      <c r="O579" s="168">
        <f>Input!C595</f>
        <v>0</v>
      </c>
      <c r="P579" s="168"/>
      <c r="R579" s="131">
        <f t="shared" si="73"/>
        <v>0</v>
      </c>
      <c r="S579" s="133" t="str">
        <f t="shared" ref="S579:S602" si="79">IF(H579="Yes w/ Elec. Stove","G"," ")</f>
        <v xml:space="preserve"> </v>
      </c>
      <c r="T579" s="133"/>
      <c r="U579" s="132" t="str">
        <f>_xlfn.IFNA(IF($D579=0,LOOKUP($F579,{0.1,0.2,0.3,0.4,0.5,0.6,0.7,0.8,0.9,1},{22,34,46,58,70,82,94,106,118,130}),""),"")</f>
        <v/>
      </c>
      <c r="V579" s="132" t="str">
        <f>_xlfn.IFNA(IF($D579=1,LOOKUP($F579,{0.1,0.2,0.3,0.4,0.5,0.6,0.7,0.8,0.9,1},{23,35,47,59,71,83,95,107,119,131}),""),"")</f>
        <v/>
      </c>
      <c r="W579" s="132" t="str">
        <f>_xlfn.IFNA(IF($D579=2,LOOKUP($F579,{0.1,0.2,0.3,0.4,0.5,0.6,0.7,0.8,0.9,1},{24,36,48,60,72,84,96,108,120,132}),""),"")</f>
        <v/>
      </c>
      <c r="X579" s="132" t="str">
        <f>_xlfn.IFNA(IF($D579=3,LOOKUP($F579,{0.1,0.2,0.3,0.4,0.5,0.6,0.7,0.8,0.9,1},{25,37,49,61,73,85,97,109,121,133}),""),"")</f>
        <v/>
      </c>
      <c r="Y579" s="132" t="str">
        <f>_xlfn.IFNA(IF($D579=4,LOOKUP($F579,{0.1,0.2,0.3,0.4,0.5,0.6,0.7,0.8,0.9,1},{26,38,50,62,74,86,98,110,122,134}),""),"")</f>
        <v/>
      </c>
      <c r="Z579" s="132" t="str">
        <f>_xlfn.IFNA(IF($D579=5,LOOKUP($F579,{0.1,0.2,0.3,0.4,0.5,0.6,0.7,0.8,0.9,1},{27,39,51,63,75,87,99,111,123,135}),""),"")</f>
        <v/>
      </c>
      <c r="AA579" s="132">
        <f t="shared" si="75"/>
        <v>0</v>
      </c>
      <c r="AB579" s="132" t="str">
        <f t="shared" si="76"/>
        <v>00</v>
      </c>
      <c r="AC579" s="82" t="e">
        <f>VLOOKUP(AB579,'AMI Ref'!T:U,2,FALSE)</f>
        <v>#N/A</v>
      </c>
      <c r="AD579" s="124"/>
      <c r="AE579" s="81" t="str">
        <f>_xlfn.IFNA(IF($D579=0,IF($J579="Not Paid by Tenant",0,INDEX('AMI Ref'!$K$5:$N$5,MATCH($J579,{"Oil","Gas","Electric - Other","ELECTRIC - HEAT PUMP"},0))),0),"")</f>
        <v/>
      </c>
      <c r="AF579" s="81">
        <f>_xlfn.IFNA(IF($D579=1,IF($J579="Not Paid by Tenant",0,INDEX('AMI Ref'!$K$6:$N$6,MATCH($J579,{"Oil","Gas","Electric - Other","ELECTRIC - HEAT PUMP"},0))),0),"")</f>
        <v>0</v>
      </c>
      <c r="AG579" s="81">
        <f>_xlfn.IFNA(IF($D579=2,IF($J579="Not Paid by Tenant",0,INDEX('AMI Ref'!$K$7:$N$7,MATCH($J579,{"Oil","Gas","Electric - Other","ELECTRIC - HEAT PUMP"},0))),0),"")</f>
        <v>0</v>
      </c>
      <c r="AH579" s="81">
        <f>_xlfn.IFNA(IF($D579=3,IF($J579="Not Paid by Tenant",0,INDEX('AMI Ref'!$K$8:$N$8,MATCH($J579,{"Oil","Gas","Electric - Other","ELECTRIC - HEAT PUMP"},0))),0),"")</f>
        <v>0</v>
      </c>
      <c r="AI579" s="81">
        <f>_xlfn.IFNA(IF($D579=4,IF($J579="Not Paid by Tenant",0,INDEX('AMI Ref'!$K$9:$N$9,MATCH($J579,{"Oil","Gas","Electric - Other","ELECTRIC - HEAT PUMP"},0))),0),"")</f>
        <v>0</v>
      </c>
      <c r="AJ579" s="81">
        <f>_xlfn.IFNA(IF($D579=5,IF($J579="Not Paid by Tenant",0,INDEX('AMI Ref'!$K$10:$N$10,MATCH($J579,{"Oil","Gas","Electric - Other","ELECTRIC - HEAT PUMP"},0))),0),"")</f>
        <v>0</v>
      </c>
      <c r="AK579" s="128"/>
      <c r="AL579" s="81" t="str">
        <f>_xlfn.IFNA(IF($D579=0,IF($K579="Not Paid by Tenant",0,INDEX('AMI Ref'!$O$5:$R$5,MATCH($K579,{"Oil","Gas","Electric - Other","Electric ccASHP - split"},0))),0),"")</f>
        <v/>
      </c>
      <c r="AM579" s="81">
        <f>_xlfn.IFNA(IF($D579=1,IF($K579="Not Paid by Tenant",0,INDEX('AMI Ref'!$O$6:$R$6,MATCH($K579,{"Oil","Gas","Electric - Other","Electric ccASHP - split"},0))),0),"")</f>
        <v>0</v>
      </c>
      <c r="AN579" s="81">
        <f>_xlfn.IFNA(IF($D579=2,IF($K579="Not Paid by Tenant",0,INDEX('AMI Ref'!$O$7:$R$7,MATCH($K579,{"Oil","Gas","Electric - Other","Electric ccASHP - split"},0))),0),"")</f>
        <v>0</v>
      </c>
      <c r="AO579" s="81">
        <f>_xlfn.IFNA(IF($D579=3,IF($K579="Not Paid by Tenant",0,INDEX('AMI Ref'!$O$8:$R$8,MATCH($K579,{"Oil","Gas","Electric - Other","Electric ccASHP - split"},0))),0),"")</f>
        <v>0</v>
      </c>
      <c r="AP579" s="81">
        <f>_xlfn.IFNA(IF($D579=4,IF($K579="Not Paid by Tenant",0,INDEX('AMI Ref'!$O$9:$R$9,MATCH($K579,{"Oil","Gas","Electric - Other","Electric ccASHP - split"},0))),0),"")</f>
        <v>0</v>
      </c>
      <c r="AQ579" s="81">
        <f>_xlfn.IFNA(IF($D579=5,IF($K579="Not Paid by Tenant",0,INDEX('AMI Ref'!$O$10:$R$10,MATCH($K579,{"Oil","Gas","Electric - Other","Electric ccASHP - split"},0))),0),"")</f>
        <v>0</v>
      </c>
      <c r="AR579" s="124">
        <f t="shared" si="77"/>
        <v>0</v>
      </c>
      <c r="AS579" s="123" t="e">
        <f t="shared" si="78"/>
        <v>#N/A</v>
      </c>
    </row>
    <row r="580" spans="1:45" ht="12.95" customHeight="1" x14ac:dyDescent="0.2">
      <c r="A580" s="130">
        <v>578</v>
      </c>
      <c r="B580" s="177">
        <f>IF(OR(COUNTIF($B$2:$B579,Input!$F596)&lt;1,COUNTIF($O$2:$O579,Input!$C596)&lt;1),Input!F596,0)</f>
        <v>0</v>
      </c>
      <c r="C580" s="177">
        <f>IF(OR(COUNTIF($B$2:$B579,Input!$F596)&lt;1,COUNTIF($O$2:$O579,Input!$C596)&lt;1),Input!G596,0)</f>
        <v>0</v>
      </c>
      <c r="D580" s="177">
        <f>IF(OR(COUNTIF($B$2:$B579,Input!$F596)&lt;1,COUNTIF($O$2:$O579,Input!$C596)&lt;1),Input!H596,0)</f>
        <v>0</v>
      </c>
      <c r="E580" s="177">
        <f>IF(OR(COUNTIF($B$2:$B579,Input!$F596)&lt;1,COUNTIF($O$2:$O579,Input!$C596)&lt;1),Input!I596,0)</f>
        <v>0</v>
      </c>
      <c r="F580" s="177">
        <f>IF(OR(COUNTIF($B$2:$B579,Input!$F596)&lt;1,COUNTIF($O$2:$O579,Input!$C596)&lt;1),Input!J596,0)</f>
        <v>0</v>
      </c>
      <c r="G580" s="177">
        <f>IF(OR(COUNTIF($B$2:$B579,Input!$F596)&lt;1,COUNTIF($O$2:$O579,Input!$C596)&lt;1),Input!K596,0)</f>
        <v>0</v>
      </c>
      <c r="H580" s="177">
        <f>IF(OR(COUNTIF($B$2:$B579,Input!$F596)&lt;1,COUNTIF($O$2:$O579,Input!$C596)&lt;1),Input!L596,0)</f>
        <v>0</v>
      </c>
      <c r="I580" s="177">
        <f>IF(OR(COUNTIF($B$2:$B579,Input!$F596)&lt;1,COUNTIF($O$2:$O579,Input!$C596)&lt;1),Input!M596,0)</f>
        <v>0</v>
      </c>
      <c r="J580" s="177">
        <f>IF(OR(COUNTIF($B$2:$B579,Input!$F596)&lt;1,COUNTIF($O$2:$O579,Input!$C596)&lt;1),Input!N596,0)</f>
        <v>0</v>
      </c>
      <c r="K580" s="177">
        <f>IF(OR(COUNTIF($B$2:$B579,Input!$F596)&lt;1,COUNTIF($O$2:$O579,Input!$C596)&lt;1),Input!O596,0)</f>
        <v>0</v>
      </c>
      <c r="L580" s="177">
        <f>IF(OR(COUNTIF($B$2:$B579,Input!$F596)&lt;1,COUNTIF($O$2:$O579,Input!$C596)&lt;1),Input!P596,0)</f>
        <v>0</v>
      </c>
      <c r="M580" s="129" t="str">
        <f t="shared" si="74"/>
        <v/>
      </c>
      <c r="N580" s="161">
        <f t="shared" ref="N580:N643" si="80">IF(G580&lt;=F580,IF(G580&gt;0%,G580,F580),F580)</f>
        <v>0</v>
      </c>
      <c r="O580" s="168">
        <f>Input!C596</f>
        <v>0</v>
      </c>
      <c r="P580" s="168"/>
      <c r="R580" s="131">
        <f t="shared" ref="R580:R643" si="81">IF(AND($H580="Not Paid by Tenant",$I580="Not Paid by Tenant"),"E",IF(AND($H580="Yes, No Elec. Stove",$I580="Not Paid by Tenant"),"F",IF(AND($H580="Not Paid by Tenant",$I580="Yes"),"H",IF(AND($H580="Yes, No Elec. Stove",$I580="Yes"),"I", ))))</f>
        <v>0</v>
      </c>
      <c r="S580" s="133" t="str">
        <f t="shared" si="79"/>
        <v xml:space="preserve"> </v>
      </c>
      <c r="T580" s="133"/>
      <c r="U580" s="132" t="str">
        <f>_xlfn.IFNA(IF($D580=0,LOOKUP($F580,{0.1,0.2,0.3,0.4,0.5,0.6,0.7,0.8,0.9,1},{22,34,46,58,70,82,94,106,118,130}),""),"")</f>
        <v/>
      </c>
      <c r="V580" s="132" t="str">
        <f>_xlfn.IFNA(IF($D580=1,LOOKUP($F580,{0.1,0.2,0.3,0.4,0.5,0.6,0.7,0.8,0.9,1},{23,35,47,59,71,83,95,107,119,131}),""),"")</f>
        <v/>
      </c>
      <c r="W580" s="132" t="str">
        <f>_xlfn.IFNA(IF($D580=2,LOOKUP($F580,{0.1,0.2,0.3,0.4,0.5,0.6,0.7,0.8,0.9,1},{24,36,48,60,72,84,96,108,120,132}),""),"")</f>
        <v/>
      </c>
      <c r="X580" s="132" t="str">
        <f>_xlfn.IFNA(IF($D580=3,LOOKUP($F580,{0.1,0.2,0.3,0.4,0.5,0.6,0.7,0.8,0.9,1},{25,37,49,61,73,85,97,109,121,133}),""),"")</f>
        <v/>
      </c>
      <c r="Y580" s="132" t="str">
        <f>_xlfn.IFNA(IF($D580=4,LOOKUP($F580,{0.1,0.2,0.3,0.4,0.5,0.6,0.7,0.8,0.9,1},{26,38,50,62,74,86,98,110,122,134}),""),"")</f>
        <v/>
      </c>
      <c r="Z580" s="132" t="str">
        <f>_xlfn.IFNA(IF($D580=5,LOOKUP($F580,{0.1,0.2,0.3,0.4,0.5,0.6,0.7,0.8,0.9,1},{27,39,51,63,75,87,99,111,123,135}),""),"")</f>
        <v/>
      </c>
      <c r="AA580" s="132">
        <f t="shared" si="75"/>
        <v>0</v>
      </c>
      <c r="AB580" s="132" t="str">
        <f t="shared" si="76"/>
        <v>00</v>
      </c>
      <c r="AC580" s="82" t="e">
        <f>VLOOKUP(AB580,'AMI Ref'!T:U,2,FALSE)</f>
        <v>#N/A</v>
      </c>
      <c r="AD580" s="124"/>
      <c r="AE580" s="81" t="str">
        <f>_xlfn.IFNA(IF($D580=0,IF($J580="Not Paid by Tenant",0,INDEX('AMI Ref'!$K$5:$N$5,MATCH($J580,{"Oil","Gas","Electric - Other","ELECTRIC - HEAT PUMP"},0))),0),"")</f>
        <v/>
      </c>
      <c r="AF580" s="81">
        <f>_xlfn.IFNA(IF($D580=1,IF($J580="Not Paid by Tenant",0,INDEX('AMI Ref'!$K$6:$N$6,MATCH($J580,{"Oil","Gas","Electric - Other","ELECTRIC - HEAT PUMP"},0))),0),"")</f>
        <v>0</v>
      </c>
      <c r="AG580" s="81">
        <f>_xlfn.IFNA(IF($D580=2,IF($J580="Not Paid by Tenant",0,INDEX('AMI Ref'!$K$7:$N$7,MATCH($J580,{"Oil","Gas","Electric - Other","ELECTRIC - HEAT PUMP"},0))),0),"")</f>
        <v>0</v>
      </c>
      <c r="AH580" s="81">
        <f>_xlfn.IFNA(IF($D580=3,IF($J580="Not Paid by Tenant",0,INDEX('AMI Ref'!$K$8:$N$8,MATCH($J580,{"Oil","Gas","Electric - Other","ELECTRIC - HEAT PUMP"},0))),0),"")</f>
        <v>0</v>
      </c>
      <c r="AI580" s="81">
        <f>_xlfn.IFNA(IF($D580=4,IF($J580="Not Paid by Tenant",0,INDEX('AMI Ref'!$K$9:$N$9,MATCH($J580,{"Oil","Gas","Electric - Other","ELECTRIC - HEAT PUMP"},0))),0),"")</f>
        <v>0</v>
      </c>
      <c r="AJ580" s="81">
        <f>_xlfn.IFNA(IF($D580=5,IF($J580="Not Paid by Tenant",0,INDEX('AMI Ref'!$K$10:$N$10,MATCH($J580,{"Oil","Gas","Electric - Other","ELECTRIC - HEAT PUMP"},0))),0),"")</f>
        <v>0</v>
      </c>
      <c r="AK580" s="128"/>
      <c r="AL580" s="81" t="str">
        <f>_xlfn.IFNA(IF($D580=0,IF($K580="Not Paid by Tenant",0,INDEX('AMI Ref'!$O$5:$R$5,MATCH($K580,{"Oil","Gas","Electric - Other","Electric ccASHP - split"},0))),0),"")</f>
        <v/>
      </c>
      <c r="AM580" s="81">
        <f>_xlfn.IFNA(IF($D580=1,IF($K580="Not Paid by Tenant",0,INDEX('AMI Ref'!$O$6:$R$6,MATCH($K580,{"Oil","Gas","Electric - Other","Electric ccASHP - split"},0))),0),"")</f>
        <v>0</v>
      </c>
      <c r="AN580" s="81">
        <f>_xlfn.IFNA(IF($D580=2,IF($K580="Not Paid by Tenant",0,INDEX('AMI Ref'!$O$7:$R$7,MATCH($K580,{"Oil","Gas","Electric - Other","Electric ccASHP - split"},0))),0),"")</f>
        <v>0</v>
      </c>
      <c r="AO580" s="81">
        <f>_xlfn.IFNA(IF($D580=3,IF($K580="Not Paid by Tenant",0,INDEX('AMI Ref'!$O$8:$R$8,MATCH($K580,{"Oil","Gas","Electric - Other","Electric ccASHP - split"},0))),0),"")</f>
        <v>0</v>
      </c>
      <c r="AP580" s="81">
        <f>_xlfn.IFNA(IF($D580=4,IF($K580="Not Paid by Tenant",0,INDEX('AMI Ref'!$O$9:$R$9,MATCH($K580,{"Oil","Gas","Electric - Other","Electric ccASHP - split"},0))),0),"")</f>
        <v>0</v>
      </c>
      <c r="AQ580" s="81">
        <f>_xlfn.IFNA(IF($D580=5,IF($K580="Not Paid by Tenant",0,INDEX('AMI Ref'!$O$10:$R$10,MATCH($K580,{"Oil","Gas","Electric - Other","Electric ccASHP - split"},0))),0),"")</f>
        <v>0</v>
      </c>
      <c r="AR580" s="124">
        <f t="shared" si="77"/>
        <v>0</v>
      </c>
      <c r="AS580" s="123" t="e">
        <f t="shared" si="78"/>
        <v>#N/A</v>
      </c>
    </row>
    <row r="581" spans="1:45" ht="12.95" customHeight="1" x14ac:dyDescent="0.2">
      <c r="A581" s="130">
        <v>579</v>
      </c>
      <c r="B581" s="177">
        <f>IF(OR(COUNTIF($B$2:$B580,Input!$F597)&lt;1,COUNTIF($O$2:$O580,Input!$C597)&lt;1),Input!F597,0)</f>
        <v>0</v>
      </c>
      <c r="C581" s="177">
        <f>IF(OR(COUNTIF($B$2:$B580,Input!$F597)&lt;1,COUNTIF($O$2:$O580,Input!$C597)&lt;1),Input!G597,0)</f>
        <v>0</v>
      </c>
      <c r="D581" s="177">
        <f>IF(OR(COUNTIF($B$2:$B580,Input!$F597)&lt;1,COUNTIF($O$2:$O580,Input!$C597)&lt;1),Input!H597,0)</f>
        <v>0</v>
      </c>
      <c r="E581" s="177">
        <f>IF(OR(COUNTIF($B$2:$B580,Input!$F597)&lt;1,COUNTIF($O$2:$O580,Input!$C597)&lt;1),Input!I597,0)</f>
        <v>0</v>
      </c>
      <c r="F581" s="177">
        <f>IF(OR(COUNTIF($B$2:$B580,Input!$F597)&lt;1,COUNTIF($O$2:$O580,Input!$C597)&lt;1),Input!J597,0)</f>
        <v>0</v>
      </c>
      <c r="G581" s="177">
        <f>IF(OR(COUNTIF($B$2:$B580,Input!$F597)&lt;1,COUNTIF($O$2:$O580,Input!$C597)&lt;1),Input!K597,0)</f>
        <v>0</v>
      </c>
      <c r="H581" s="177">
        <f>IF(OR(COUNTIF($B$2:$B580,Input!$F597)&lt;1,COUNTIF($O$2:$O580,Input!$C597)&lt;1),Input!L597,0)</f>
        <v>0</v>
      </c>
      <c r="I581" s="177">
        <f>IF(OR(COUNTIF($B$2:$B580,Input!$F597)&lt;1,COUNTIF($O$2:$O580,Input!$C597)&lt;1),Input!M597,0)</f>
        <v>0</v>
      </c>
      <c r="J581" s="177">
        <f>IF(OR(COUNTIF($B$2:$B580,Input!$F597)&lt;1,COUNTIF($O$2:$O580,Input!$C597)&lt;1),Input!N597,0)</f>
        <v>0</v>
      </c>
      <c r="K581" s="177">
        <f>IF(OR(COUNTIF($B$2:$B580,Input!$F597)&lt;1,COUNTIF($O$2:$O580,Input!$C597)&lt;1),Input!O597,0)</f>
        <v>0</v>
      </c>
      <c r="L581" s="177">
        <f>IF(OR(COUNTIF($B$2:$B580,Input!$F597)&lt;1,COUNTIF($O$2:$O580,Input!$C597)&lt;1),Input!P597,0)</f>
        <v>0</v>
      </c>
      <c r="M581" s="129" t="str">
        <f t="shared" si="74"/>
        <v/>
      </c>
      <c r="N581" s="161">
        <f t="shared" si="80"/>
        <v>0</v>
      </c>
      <c r="O581" s="168">
        <f>Input!C597</f>
        <v>0</v>
      </c>
      <c r="P581" s="168"/>
      <c r="R581" s="131">
        <f t="shared" si="81"/>
        <v>0</v>
      </c>
      <c r="S581" s="133" t="str">
        <f t="shared" si="79"/>
        <v xml:space="preserve"> </v>
      </c>
      <c r="T581" s="133"/>
      <c r="U581" s="132" t="str">
        <f>_xlfn.IFNA(IF($D581=0,LOOKUP($F581,{0.1,0.2,0.3,0.4,0.5,0.6,0.7,0.8,0.9,1},{22,34,46,58,70,82,94,106,118,130}),""),"")</f>
        <v/>
      </c>
      <c r="V581" s="132" t="str">
        <f>_xlfn.IFNA(IF($D581=1,LOOKUP($F581,{0.1,0.2,0.3,0.4,0.5,0.6,0.7,0.8,0.9,1},{23,35,47,59,71,83,95,107,119,131}),""),"")</f>
        <v/>
      </c>
      <c r="W581" s="132" t="str">
        <f>_xlfn.IFNA(IF($D581=2,LOOKUP($F581,{0.1,0.2,0.3,0.4,0.5,0.6,0.7,0.8,0.9,1},{24,36,48,60,72,84,96,108,120,132}),""),"")</f>
        <v/>
      </c>
      <c r="X581" s="132" t="str">
        <f>_xlfn.IFNA(IF($D581=3,LOOKUP($F581,{0.1,0.2,0.3,0.4,0.5,0.6,0.7,0.8,0.9,1},{25,37,49,61,73,85,97,109,121,133}),""),"")</f>
        <v/>
      </c>
      <c r="Y581" s="132" t="str">
        <f>_xlfn.IFNA(IF($D581=4,LOOKUP($F581,{0.1,0.2,0.3,0.4,0.5,0.6,0.7,0.8,0.9,1},{26,38,50,62,74,86,98,110,122,134}),""),"")</f>
        <v/>
      </c>
      <c r="Z581" s="132" t="str">
        <f>_xlfn.IFNA(IF($D581=5,LOOKUP($F581,{0.1,0.2,0.3,0.4,0.5,0.6,0.7,0.8,0.9,1},{27,39,51,63,75,87,99,111,123,135}),""),"")</f>
        <v/>
      </c>
      <c r="AA581" s="132">
        <f t="shared" si="75"/>
        <v>0</v>
      </c>
      <c r="AB581" s="132" t="str">
        <f t="shared" si="76"/>
        <v>00</v>
      </c>
      <c r="AC581" s="82" t="e">
        <f>VLOOKUP(AB581,'AMI Ref'!T:U,2,FALSE)</f>
        <v>#N/A</v>
      </c>
      <c r="AD581" s="124"/>
      <c r="AE581" s="81" t="str">
        <f>_xlfn.IFNA(IF($D581=0,IF($J581="Not Paid by Tenant",0,INDEX('AMI Ref'!$K$5:$N$5,MATCH($J581,{"Oil","Gas","Electric - Other","ELECTRIC - HEAT PUMP"},0))),0),"")</f>
        <v/>
      </c>
      <c r="AF581" s="81">
        <f>_xlfn.IFNA(IF($D581=1,IF($J581="Not Paid by Tenant",0,INDEX('AMI Ref'!$K$6:$N$6,MATCH($J581,{"Oil","Gas","Electric - Other","ELECTRIC - HEAT PUMP"},0))),0),"")</f>
        <v>0</v>
      </c>
      <c r="AG581" s="81">
        <f>_xlfn.IFNA(IF($D581=2,IF($J581="Not Paid by Tenant",0,INDEX('AMI Ref'!$K$7:$N$7,MATCH($J581,{"Oil","Gas","Electric - Other","ELECTRIC - HEAT PUMP"},0))),0),"")</f>
        <v>0</v>
      </c>
      <c r="AH581" s="81">
        <f>_xlfn.IFNA(IF($D581=3,IF($J581="Not Paid by Tenant",0,INDEX('AMI Ref'!$K$8:$N$8,MATCH($J581,{"Oil","Gas","Electric - Other","ELECTRIC - HEAT PUMP"},0))),0),"")</f>
        <v>0</v>
      </c>
      <c r="AI581" s="81">
        <f>_xlfn.IFNA(IF($D581=4,IF($J581="Not Paid by Tenant",0,INDEX('AMI Ref'!$K$9:$N$9,MATCH($J581,{"Oil","Gas","Electric - Other","ELECTRIC - HEAT PUMP"},0))),0),"")</f>
        <v>0</v>
      </c>
      <c r="AJ581" s="81">
        <f>_xlfn.IFNA(IF($D581=5,IF($J581="Not Paid by Tenant",0,INDEX('AMI Ref'!$K$10:$N$10,MATCH($J581,{"Oil","Gas","Electric - Other","ELECTRIC - HEAT PUMP"},0))),0),"")</f>
        <v>0</v>
      </c>
      <c r="AK581" s="128"/>
      <c r="AL581" s="81" t="str">
        <f>_xlfn.IFNA(IF($D581=0,IF($K581="Not Paid by Tenant",0,INDEX('AMI Ref'!$O$5:$R$5,MATCH($K581,{"Oil","Gas","Electric - Other","Electric ccASHP - split"},0))),0),"")</f>
        <v/>
      </c>
      <c r="AM581" s="81">
        <f>_xlfn.IFNA(IF($D581=1,IF($K581="Not Paid by Tenant",0,INDEX('AMI Ref'!$O$6:$R$6,MATCH($K581,{"Oil","Gas","Electric - Other","Electric ccASHP - split"},0))),0),"")</f>
        <v>0</v>
      </c>
      <c r="AN581" s="81">
        <f>_xlfn.IFNA(IF($D581=2,IF($K581="Not Paid by Tenant",0,INDEX('AMI Ref'!$O$7:$R$7,MATCH($K581,{"Oil","Gas","Electric - Other","Electric ccASHP - split"},0))),0),"")</f>
        <v>0</v>
      </c>
      <c r="AO581" s="81">
        <f>_xlfn.IFNA(IF($D581=3,IF($K581="Not Paid by Tenant",0,INDEX('AMI Ref'!$O$8:$R$8,MATCH($K581,{"Oil","Gas","Electric - Other","Electric ccASHP - split"},0))),0),"")</f>
        <v>0</v>
      </c>
      <c r="AP581" s="81">
        <f>_xlfn.IFNA(IF($D581=4,IF($K581="Not Paid by Tenant",0,INDEX('AMI Ref'!$O$9:$R$9,MATCH($K581,{"Oil","Gas","Electric - Other","Electric ccASHP - split"},0))),0),"")</f>
        <v>0</v>
      </c>
      <c r="AQ581" s="81">
        <f>_xlfn.IFNA(IF($D581=5,IF($K581="Not Paid by Tenant",0,INDEX('AMI Ref'!$O$10:$R$10,MATCH($K581,{"Oil","Gas","Electric - Other","Electric ccASHP - split"},0))),0),"")</f>
        <v>0</v>
      </c>
      <c r="AR581" s="124">
        <f t="shared" si="77"/>
        <v>0</v>
      </c>
      <c r="AS581" s="123" t="e">
        <f t="shared" si="78"/>
        <v>#N/A</v>
      </c>
    </row>
    <row r="582" spans="1:45" ht="12.95" customHeight="1" x14ac:dyDescent="0.2">
      <c r="A582" s="130">
        <v>580</v>
      </c>
      <c r="B582" s="177">
        <f>IF(OR(COUNTIF($B$2:$B581,Input!$F598)&lt;1,COUNTIF($O$2:$O581,Input!$C598)&lt;1),Input!F598,0)</f>
        <v>0</v>
      </c>
      <c r="C582" s="177">
        <f>IF(OR(COUNTIF($B$2:$B581,Input!$F598)&lt;1,COUNTIF($O$2:$O581,Input!$C598)&lt;1),Input!G598,0)</f>
        <v>0</v>
      </c>
      <c r="D582" s="177">
        <f>IF(OR(COUNTIF($B$2:$B581,Input!$F598)&lt;1,COUNTIF($O$2:$O581,Input!$C598)&lt;1),Input!H598,0)</f>
        <v>0</v>
      </c>
      <c r="E582" s="177">
        <f>IF(OR(COUNTIF($B$2:$B581,Input!$F598)&lt;1,COUNTIF($O$2:$O581,Input!$C598)&lt;1),Input!I598,0)</f>
        <v>0</v>
      </c>
      <c r="F582" s="177">
        <f>IF(OR(COUNTIF($B$2:$B581,Input!$F598)&lt;1,COUNTIF($O$2:$O581,Input!$C598)&lt;1),Input!J598,0)</f>
        <v>0</v>
      </c>
      <c r="G582" s="177">
        <f>IF(OR(COUNTIF($B$2:$B581,Input!$F598)&lt;1,COUNTIF($O$2:$O581,Input!$C598)&lt;1),Input!K598,0)</f>
        <v>0</v>
      </c>
      <c r="H582" s="177">
        <f>IF(OR(COUNTIF($B$2:$B581,Input!$F598)&lt;1,COUNTIF($O$2:$O581,Input!$C598)&lt;1),Input!L598,0)</f>
        <v>0</v>
      </c>
      <c r="I582" s="177">
        <f>IF(OR(COUNTIF($B$2:$B581,Input!$F598)&lt;1,COUNTIF($O$2:$O581,Input!$C598)&lt;1),Input!M598,0)</f>
        <v>0</v>
      </c>
      <c r="J582" s="177">
        <f>IF(OR(COUNTIF($B$2:$B581,Input!$F598)&lt;1,COUNTIF($O$2:$O581,Input!$C598)&lt;1),Input!N598,0)</f>
        <v>0</v>
      </c>
      <c r="K582" s="177">
        <f>IF(OR(COUNTIF($B$2:$B581,Input!$F598)&lt;1,COUNTIF($O$2:$O581,Input!$C598)&lt;1),Input!O598,0)</f>
        <v>0</v>
      </c>
      <c r="L582" s="177">
        <f>IF(OR(COUNTIF($B$2:$B581,Input!$F598)&lt;1,COUNTIF($O$2:$O581,Input!$C598)&lt;1),Input!P598,0)</f>
        <v>0</v>
      </c>
      <c r="M582" s="129" t="str">
        <f t="shared" si="74"/>
        <v/>
      </c>
      <c r="N582" s="161">
        <f t="shared" si="80"/>
        <v>0</v>
      </c>
      <c r="O582" s="168">
        <f>Input!C598</f>
        <v>0</v>
      </c>
      <c r="P582" s="168"/>
      <c r="R582" s="131">
        <f t="shared" si="81"/>
        <v>0</v>
      </c>
      <c r="S582" s="133" t="str">
        <f t="shared" si="79"/>
        <v xml:space="preserve"> </v>
      </c>
      <c r="T582" s="133"/>
      <c r="U582" s="132" t="str">
        <f>_xlfn.IFNA(IF($D582=0,LOOKUP($F582,{0.1,0.2,0.3,0.4,0.5,0.6,0.7,0.8,0.9,1},{22,34,46,58,70,82,94,106,118,130}),""),"")</f>
        <v/>
      </c>
      <c r="V582" s="132" t="str">
        <f>_xlfn.IFNA(IF($D582=1,LOOKUP($F582,{0.1,0.2,0.3,0.4,0.5,0.6,0.7,0.8,0.9,1},{23,35,47,59,71,83,95,107,119,131}),""),"")</f>
        <v/>
      </c>
      <c r="W582" s="132" t="str">
        <f>_xlfn.IFNA(IF($D582=2,LOOKUP($F582,{0.1,0.2,0.3,0.4,0.5,0.6,0.7,0.8,0.9,1},{24,36,48,60,72,84,96,108,120,132}),""),"")</f>
        <v/>
      </c>
      <c r="X582" s="132" t="str">
        <f>_xlfn.IFNA(IF($D582=3,LOOKUP($F582,{0.1,0.2,0.3,0.4,0.5,0.6,0.7,0.8,0.9,1},{25,37,49,61,73,85,97,109,121,133}),""),"")</f>
        <v/>
      </c>
      <c r="Y582" s="132" t="str">
        <f>_xlfn.IFNA(IF($D582=4,LOOKUP($F582,{0.1,0.2,0.3,0.4,0.5,0.6,0.7,0.8,0.9,1},{26,38,50,62,74,86,98,110,122,134}),""),"")</f>
        <v/>
      </c>
      <c r="Z582" s="132" t="str">
        <f>_xlfn.IFNA(IF($D582=5,LOOKUP($F582,{0.1,0.2,0.3,0.4,0.5,0.6,0.7,0.8,0.9,1},{27,39,51,63,75,87,99,111,123,135}),""),"")</f>
        <v/>
      </c>
      <c r="AA582" s="132">
        <f t="shared" si="75"/>
        <v>0</v>
      </c>
      <c r="AB582" s="132" t="str">
        <f t="shared" si="76"/>
        <v>00</v>
      </c>
      <c r="AC582" s="82" t="e">
        <f>VLOOKUP(AB582,'AMI Ref'!T:U,2,FALSE)</f>
        <v>#N/A</v>
      </c>
      <c r="AD582" s="124"/>
      <c r="AE582" s="81" t="str">
        <f>_xlfn.IFNA(IF($D582=0,IF($J582="Not Paid by Tenant",0,INDEX('AMI Ref'!$K$5:$N$5,MATCH($J582,{"Oil","Gas","Electric - Other","ELECTRIC - HEAT PUMP"},0))),0),"")</f>
        <v/>
      </c>
      <c r="AF582" s="81">
        <f>_xlfn.IFNA(IF($D582=1,IF($J582="Not Paid by Tenant",0,INDEX('AMI Ref'!$K$6:$N$6,MATCH($J582,{"Oil","Gas","Electric - Other","ELECTRIC - HEAT PUMP"},0))),0),"")</f>
        <v>0</v>
      </c>
      <c r="AG582" s="81">
        <f>_xlfn.IFNA(IF($D582=2,IF($J582="Not Paid by Tenant",0,INDEX('AMI Ref'!$K$7:$N$7,MATCH($J582,{"Oil","Gas","Electric - Other","ELECTRIC - HEAT PUMP"},0))),0),"")</f>
        <v>0</v>
      </c>
      <c r="AH582" s="81">
        <f>_xlfn.IFNA(IF($D582=3,IF($J582="Not Paid by Tenant",0,INDEX('AMI Ref'!$K$8:$N$8,MATCH($J582,{"Oil","Gas","Electric - Other","ELECTRIC - HEAT PUMP"},0))),0),"")</f>
        <v>0</v>
      </c>
      <c r="AI582" s="81">
        <f>_xlfn.IFNA(IF($D582=4,IF($J582="Not Paid by Tenant",0,INDEX('AMI Ref'!$K$9:$N$9,MATCH($J582,{"Oil","Gas","Electric - Other","ELECTRIC - HEAT PUMP"},0))),0),"")</f>
        <v>0</v>
      </c>
      <c r="AJ582" s="81">
        <f>_xlfn.IFNA(IF($D582=5,IF($J582="Not Paid by Tenant",0,INDEX('AMI Ref'!$K$10:$N$10,MATCH($J582,{"Oil","Gas","Electric - Other","ELECTRIC - HEAT PUMP"},0))),0),"")</f>
        <v>0</v>
      </c>
      <c r="AK582" s="128"/>
      <c r="AL582" s="81" t="str">
        <f>_xlfn.IFNA(IF($D582=0,IF($K582="Not Paid by Tenant",0,INDEX('AMI Ref'!$O$5:$R$5,MATCH($K582,{"Oil","Gas","Electric - Other","Electric ccASHP - split"},0))),0),"")</f>
        <v/>
      </c>
      <c r="AM582" s="81">
        <f>_xlfn.IFNA(IF($D582=1,IF($K582="Not Paid by Tenant",0,INDEX('AMI Ref'!$O$6:$R$6,MATCH($K582,{"Oil","Gas","Electric - Other","Electric ccASHP - split"},0))),0),"")</f>
        <v>0</v>
      </c>
      <c r="AN582" s="81">
        <f>_xlfn.IFNA(IF($D582=2,IF($K582="Not Paid by Tenant",0,INDEX('AMI Ref'!$O$7:$R$7,MATCH($K582,{"Oil","Gas","Electric - Other","Electric ccASHP - split"},0))),0),"")</f>
        <v>0</v>
      </c>
      <c r="AO582" s="81">
        <f>_xlfn.IFNA(IF($D582=3,IF($K582="Not Paid by Tenant",0,INDEX('AMI Ref'!$O$8:$R$8,MATCH($K582,{"Oil","Gas","Electric - Other","Electric ccASHP - split"},0))),0),"")</f>
        <v>0</v>
      </c>
      <c r="AP582" s="81">
        <f>_xlfn.IFNA(IF($D582=4,IF($K582="Not Paid by Tenant",0,INDEX('AMI Ref'!$O$9:$R$9,MATCH($K582,{"Oil","Gas","Electric - Other","Electric ccASHP - split"},0))),0),"")</f>
        <v>0</v>
      </c>
      <c r="AQ582" s="81">
        <f>_xlfn.IFNA(IF($D582=5,IF($K582="Not Paid by Tenant",0,INDEX('AMI Ref'!$O$10:$R$10,MATCH($K582,{"Oil","Gas","Electric - Other","Electric ccASHP - split"},0))),0),"")</f>
        <v>0</v>
      </c>
      <c r="AR582" s="124">
        <f t="shared" si="77"/>
        <v>0</v>
      </c>
      <c r="AS582" s="123" t="e">
        <f t="shared" si="78"/>
        <v>#N/A</v>
      </c>
    </row>
    <row r="583" spans="1:45" ht="12.95" customHeight="1" x14ac:dyDescent="0.2">
      <c r="A583" s="130">
        <v>581</v>
      </c>
      <c r="B583" s="177">
        <f>IF(OR(COUNTIF($B$2:$B582,Input!$F599)&lt;1,COUNTIF($O$2:$O582,Input!$C599)&lt;1),Input!F599,0)</f>
        <v>0</v>
      </c>
      <c r="C583" s="177">
        <f>IF(OR(COUNTIF($B$2:$B582,Input!$F599)&lt;1,COUNTIF($O$2:$O582,Input!$C599)&lt;1),Input!G599,0)</f>
        <v>0</v>
      </c>
      <c r="D583" s="177">
        <f>IF(OR(COUNTIF($B$2:$B582,Input!$F599)&lt;1,COUNTIF($O$2:$O582,Input!$C599)&lt;1),Input!H599,0)</f>
        <v>0</v>
      </c>
      <c r="E583" s="177">
        <f>IF(OR(COUNTIF($B$2:$B582,Input!$F599)&lt;1,COUNTIF($O$2:$O582,Input!$C599)&lt;1),Input!I599,0)</f>
        <v>0</v>
      </c>
      <c r="F583" s="177">
        <f>IF(OR(COUNTIF($B$2:$B582,Input!$F599)&lt;1,COUNTIF($O$2:$O582,Input!$C599)&lt;1),Input!J599,0)</f>
        <v>0</v>
      </c>
      <c r="G583" s="177">
        <f>IF(OR(COUNTIF($B$2:$B582,Input!$F599)&lt;1,COUNTIF($O$2:$O582,Input!$C599)&lt;1),Input!K599,0)</f>
        <v>0</v>
      </c>
      <c r="H583" s="177">
        <f>IF(OR(COUNTIF($B$2:$B582,Input!$F599)&lt;1,COUNTIF($O$2:$O582,Input!$C599)&lt;1),Input!L599,0)</f>
        <v>0</v>
      </c>
      <c r="I583" s="177">
        <f>IF(OR(COUNTIF($B$2:$B582,Input!$F599)&lt;1,COUNTIF($O$2:$O582,Input!$C599)&lt;1),Input!M599,0)</f>
        <v>0</v>
      </c>
      <c r="J583" s="177">
        <f>IF(OR(COUNTIF($B$2:$B582,Input!$F599)&lt;1,COUNTIF($O$2:$O582,Input!$C599)&lt;1),Input!N599,0)</f>
        <v>0</v>
      </c>
      <c r="K583" s="177">
        <f>IF(OR(COUNTIF($B$2:$B582,Input!$F599)&lt;1,COUNTIF($O$2:$O582,Input!$C599)&lt;1),Input!O599,0)</f>
        <v>0</v>
      </c>
      <c r="L583" s="177">
        <f>IF(OR(COUNTIF($B$2:$B582,Input!$F599)&lt;1,COUNTIF($O$2:$O582,Input!$C599)&lt;1),Input!P599,0)</f>
        <v>0</v>
      </c>
      <c r="M583" s="129" t="str">
        <f t="shared" si="74"/>
        <v/>
      </c>
      <c r="N583" s="161">
        <f t="shared" si="80"/>
        <v>0</v>
      </c>
      <c r="O583" s="168">
        <f>Input!C599</f>
        <v>0</v>
      </c>
      <c r="P583" s="168"/>
      <c r="R583" s="131">
        <f t="shared" si="81"/>
        <v>0</v>
      </c>
      <c r="S583" s="133" t="str">
        <f t="shared" si="79"/>
        <v xml:space="preserve"> </v>
      </c>
      <c r="T583" s="133"/>
      <c r="U583" s="132" t="str">
        <f>_xlfn.IFNA(IF($D583=0,LOOKUP($F583,{0.1,0.2,0.3,0.4,0.5,0.6,0.7,0.8,0.9,1},{22,34,46,58,70,82,94,106,118,130}),""),"")</f>
        <v/>
      </c>
      <c r="V583" s="132" t="str">
        <f>_xlfn.IFNA(IF($D583=1,LOOKUP($F583,{0.1,0.2,0.3,0.4,0.5,0.6,0.7,0.8,0.9,1},{23,35,47,59,71,83,95,107,119,131}),""),"")</f>
        <v/>
      </c>
      <c r="W583" s="132" t="str">
        <f>_xlfn.IFNA(IF($D583=2,LOOKUP($F583,{0.1,0.2,0.3,0.4,0.5,0.6,0.7,0.8,0.9,1},{24,36,48,60,72,84,96,108,120,132}),""),"")</f>
        <v/>
      </c>
      <c r="X583" s="132" t="str">
        <f>_xlfn.IFNA(IF($D583=3,LOOKUP($F583,{0.1,0.2,0.3,0.4,0.5,0.6,0.7,0.8,0.9,1},{25,37,49,61,73,85,97,109,121,133}),""),"")</f>
        <v/>
      </c>
      <c r="Y583" s="132" t="str">
        <f>_xlfn.IFNA(IF($D583=4,LOOKUP($F583,{0.1,0.2,0.3,0.4,0.5,0.6,0.7,0.8,0.9,1},{26,38,50,62,74,86,98,110,122,134}),""),"")</f>
        <v/>
      </c>
      <c r="Z583" s="132" t="str">
        <f>_xlfn.IFNA(IF($D583=5,LOOKUP($F583,{0.1,0.2,0.3,0.4,0.5,0.6,0.7,0.8,0.9,1},{27,39,51,63,75,87,99,111,123,135}),""),"")</f>
        <v/>
      </c>
      <c r="AA583" s="132">
        <f t="shared" si="75"/>
        <v>0</v>
      </c>
      <c r="AB583" s="132" t="str">
        <f t="shared" si="76"/>
        <v>00</v>
      </c>
      <c r="AC583" s="82" t="e">
        <f>VLOOKUP(AB583,'AMI Ref'!T:U,2,FALSE)</f>
        <v>#N/A</v>
      </c>
      <c r="AD583" s="124"/>
      <c r="AE583" s="81" t="str">
        <f>_xlfn.IFNA(IF($D583=0,IF($J583="Not Paid by Tenant",0,INDEX('AMI Ref'!$K$5:$N$5,MATCH($J583,{"Oil","Gas","Electric - Other","ELECTRIC - HEAT PUMP"},0))),0),"")</f>
        <v/>
      </c>
      <c r="AF583" s="81">
        <f>_xlfn.IFNA(IF($D583=1,IF($J583="Not Paid by Tenant",0,INDEX('AMI Ref'!$K$6:$N$6,MATCH($J583,{"Oil","Gas","Electric - Other","ELECTRIC - HEAT PUMP"},0))),0),"")</f>
        <v>0</v>
      </c>
      <c r="AG583" s="81">
        <f>_xlfn.IFNA(IF($D583=2,IF($J583="Not Paid by Tenant",0,INDEX('AMI Ref'!$K$7:$N$7,MATCH($J583,{"Oil","Gas","Electric - Other","ELECTRIC - HEAT PUMP"},0))),0),"")</f>
        <v>0</v>
      </c>
      <c r="AH583" s="81">
        <f>_xlfn.IFNA(IF($D583=3,IF($J583="Not Paid by Tenant",0,INDEX('AMI Ref'!$K$8:$N$8,MATCH($J583,{"Oil","Gas","Electric - Other","ELECTRIC - HEAT PUMP"},0))),0),"")</f>
        <v>0</v>
      </c>
      <c r="AI583" s="81">
        <f>_xlfn.IFNA(IF($D583=4,IF($J583="Not Paid by Tenant",0,INDEX('AMI Ref'!$K$9:$N$9,MATCH($J583,{"Oil","Gas","Electric - Other","ELECTRIC - HEAT PUMP"},0))),0),"")</f>
        <v>0</v>
      </c>
      <c r="AJ583" s="81">
        <f>_xlfn.IFNA(IF($D583=5,IF($J583="Not Paid by Tenant",0,INDEX('AMI Ref'!$K$10:$N$10,MATCH($J583,{"Oil","Gas","Electric - Other","ELECTRIC - HEAT PUMP"},0))),0),"")</f>
        <v>0</v>
      </c>
      <c r="AK583" s="128"/>
      <c r="AL583" s="81" t="str">
        <f>_xlfn.IFNA(IF($D583=0,IF($K583="Not Paid by Tenant",0,INDEX('AMI Ref'!$O$5:$R$5,MATCH($K583,{"Oil","Gas","Electric - Other","Electric ccASHP - split"},0))),0),"")</f>
        <v/>
      </c>
      <c r="AM583" s="81">
        <f>_xlfn.IFNA(IF($D583=1,IF($K583="Not Paid by Tenant",0,INDEX('AMI Ref'!$O$6:$R$6,MATCH($K583,{"Oil","Gas","Electric - Other","Electric ccASHP - split"},0))),0),"")</f>
        <v>0</v>
      </c>
      <c r="AN583" s="81">
        <f>_xlfn.IFNA(IF($D583=2,IF($K583="Not Paid by Tenant",0,INDEX('AMI Ref'!$O$7:$R$7,MATCH($K583,{"Oil","Gas","Electric - Other","Electric ccASHP - split"},0))),0),"")</f>
        <v>0</v>
      </c>
      <c r="AO583" s="81">
        <f>_xlfn.IFNA(IF($D583=3,IF($K583="Not Paid by Tenant",0,INDEX('AMI Ref'!$O$8:$R$8,MATCH($K583,{"Oil","Gas","Electric - Other","Electric ccASHP - split"},0))),0),"")</f>
        <v>0</v>
      </c>
      <c r="AP583" s="81">
        <f>_xlfn.IFNA(IF($D583=4,IF($K583="Not Paid by Tenant",0,INDEX('AMI Ref'!$O$9:$R$9,MATCH($K583,{"Oil","Gas","Electric - Other","Electric ccASHP - split"},0))),0),"")</f>
        <v>0</v>
      </c>
      <c r="AQ583" s="81">
        <f>_xlfn.IFNA(IF($D583=5,IF($K583="Not Paid by Tenant",0,INDEX('AMI Ref'!$O$10:$R$10,MATCH($K583,{"Oil","Gas","Electric - Other","Electric ccASHP - split"},0))),0),"")</f>
        <v>0</v>
      </c>
      <c r="AR583" s="124">
        <f t="shared" si="77"/>
        <v>0</v>
      </c>
      <c r="AS583" s="123" t="e">
        <f t="shared" si="78"/>
        <v>#N/A</v>
      </c>
    </row>
    <row r="584" spans="1:45" ht="12.95" customHeight="1" x14ac:dyDescent="0.2">
      <c r="A584" s="130">
        <v>582</v>
      </c>
      <c r="B584" s="177">
        <f>IF(OR(COUNTIF($B$2:$B583,Input!$F600)&lt;1,COUNTIF($O$2:$O583,Input!$C600)&lt;1),Input!F600,0)</f>
        <v>0</v>
      </c>
      <c r="C584" s="177">
        <f>IF(OR(COUNTIF($B$2:$B583,Input!$F600)&lt;1,COUNTIF($O$2:$O583,Input!$C600)&lt;1),Input!G600,0)</f>
        <v>0</v>
      </c>
      <c r="D584" s="177">
        <f>IF(OR(COUNTIF($B$2:$B583,Input!$F600)&lt;1,COUNTIF($O$2:$O583,Input!$C600)&lt;1),Input!H600,0)</f>
        <v>0</v>
      </c>
      <c r="E584" s="177">
        <f>IF(OR(COUNTIF($B$2:$B583,Input!$F600)&lt;1,COUNTIF($O$2:$O583,Input!$C600)&lt;1),Input!I600,0)</f>
        <v>0</v>
      </c>
      <c r="F584" s="177">
        <f>IF(OR(COUNTIF($B$2:$B583,Input!$F600)&lt;1,COUNTIF($O$2:$O583,Input!$C600)&lt;1),Input!J600,0)</f>
        <v>0</v>
      </c>
      <c r="G584" s="177">
        <f>IF(OR(COUNTIF($B$2:$B583,Input!$F600)&lt;1,COUNTIF($O$2:$O583,Input!$C600)&lt;1),Input!K600,0)</f>
        <v>0</v>
      </c>
      <c r="H584" s="177">
        <f>IF(OR(COUNTIF($B$2:$B583,Input!$F600)&lt;1,COUNTIF($O$2:$O583,Input!$C600)&lt;1),Input!L600,0)</f>
        <v>0</v>
      </c>
      <c r="I584" s="177">
        <f>IF(OR(COUNTIF($B$2:$B583,Input!$F600)&lt;1,COUNTIF($O$2:$O583,Input!$C600)&lt;1),Input!M600,0)</f>
        <v>0</v>
      </c>
      <c r="J584" s="177">
        <f>IF(OR(COUNTIF($B$2:$B583,Input!$F600)&lt;1,COUNTIF($O$2:$O583,Input!$C600)&lt;1),Input!N600,0)</f>
        <v>0</v>
      </c>
      <c r="K584" s="177">
        <f>IF(OR(COUNTIF($B$2:$B583,Input!$F600)&lt;1,COUNTIF($O$2:$O583,Input!$C600)&lt;1),Input!O600,0)</f>
        <v>0</v>
      </c>
      <c r="L584" s="177">
        <f>IF(OR(COUNTIF($B$2:$B583,Input!$F600)&lt;1,COUNTIF($O$2:$O583,Input!$C600)&lt;1),Input!P600,0)</f>
        <v>0</v>
      </c>
      <c r="M584" s="129" t="str">
        <f t="shared" si="74"/>
        <v/>
      </c>
      <c r="N584" s="161">
        <f t="shared" si="80"/>
        <v>0</v>
      </c>
      <c r="O584" s="168">
        <f>Input!C600</f>
        <v>0</v>
      </c>
      <c r="P584" s="168"/>
      <c r="R584" s="131">
        <f t="shared" si="81"/>
        <v>0</v>
      </c>
      <c r="S584" s="133" t="str">
        <f t="shared" si="79"/>
        <v xml:space="preserve"> </v>
      </c>
      <c r="T584" s="133"/>
      <c r="U584" s="132" t="str">
        <f>_xlfn.IFNA(IF($D584=0,LOOKUP($F584,{0.1,0.2,0.3,0.4,0.5,0.6,0.7,0.8,0.9,1},{22,34,46,58,70,82,94,106,118,130}),""),"")</f>
        <v/>
      </c>
      <c r="V584" s="132" t="str">
        <f>_xlfn.IFNA(IF($D584=1,LOOKUP($F584,{0.1,0.2,0.3,0.4,0.5,0.6,0.7,0.8,0.9,1},{23,35,47,59,71,83,95,107,119,131}),""),"")</f>
        <v/>
      </c>
      <c r="W584" s="132" t="str">
        <f>_xlfn.IFNA(IF($D584=2,LOOKUP($F584,{0.1,0.2,0.3,0.4,0.5,0.6,0.7,0.8,0.9,1},{24,36,48,60,72,84,96,108,120,132}),""),"")</f>
        <v/>
      </c>
      <c r="X584" s="132" t="str">
        <f>_xlfn.IFNA(IF($D584=3,LOOKUP($F584,{0.1,0.2,0.3,0.4,0.5,0.6,0.7,0.8,0.9,1},{25,37,49,61,73,85,97,109,121,133}),""),"")</f>
        <v/>
      </c>
      <c r="Y584" s="132" t="str">
        <f>_xlfn.IFNA(IF($D584=4,LOOKUP($F584,{0.1,0.2,0.3,0.4,0.5,0.6,0.7,0.8,0.9,1},{26,38,50,62,74,86,98,110,122,134}),""),"")</f>
        <v/>
      </c>
      <c r="Z584" s="132" t="str">
        <f>_xlfn.IFNA(IF($D584=5,LOOKUP($F584,{0.1,0.2,0.3,0.4,0.5,0.6,0.7,0.8,0.9,1},{27,39,51,63,75,87,99,111,123,135}),""),"")</f>
        <v/>
      </c>
      <c r="AA584" s="132">
        <f t="shared" si="75"/>
        <v>0</v>
      </c>
      <c r="AB584" s="132" t="str">
        <f t="shared" si="76"/>
        <v>00</v>
      </c>
      <c r="AC584" s="82" t="e">
        <f>VLOOKUP(AB584,'AMI Ref'!T:U,2,FALSE)</f>
        <v>#N/A</v>
      </c>
      <c r="AD584" s="124"/>
      <c r="AE584" s="81" t="str">
        <f>_xlfn.IFNA(IF($D584=0,IF($J584="Not Paid by Tenant",0,INDEX('AMI Ref'!$K$5:$N$5,MATCH($J584,{"Oil","Gas","Electric - Other","ELECTRIC - HEAT PUMP"},0))),0),"")</f>
        <v/>
      </c>
      <c r="AF584" s="81">
        <f>_xlfn.IFNA(IF($D584=1,IF($J584="Not Paid by Tenant",0,INDEX('AMI Ref'!$K$6:$N$6,MATCH($J584,{"Oil","Gas","Electric - Other","ELECTRIC - HEAT PUMP"},0))),0),"")</f>
        <v>0</v>
      </c>
      <c r="AG584" s="81">
        <f>_xlfn.IFNA(IF($D584=2,IF($J584="Not Paid by Tenant",0,INDEX('AMI Ref'!$K$7:$N$7,MATCH($J584,{"Oil","Gas","Electric - Other","ELECTRIC - HEAT PUMP"},0))),0),"")</f>
        <v>0</v>
      </c>
      <c r="AH584" s="81">
        <f>_xlfn.IFNA(IF($D584=3,IF($J584="Not Paid by Tenant",0,INDEX('AMI Ref'!$K$8:$N$8,MATCH($J584,{"Oil","Gas","Electric - Other","ELECTRIC - HEAT PUMP"},0))),0),"")</f>
        <v>0</v>
      </c>
      <c r="AI584" s="81">
        <f>_xlfn.IFNA(IF($D584=4,IF($J584="Not Paid by Tenant",0,INDEX('AMI Ref'!$K$9:$N$9,MATCH($J584,{"Oil","Gas","Electric - Other","ELECTRIC - HEAT PUMP"},0))),0),"")</f>
        <v>0</v>
      </c>
      <c r="AJ584" s="81">
        <f>_xlfn.IFNA(IF($D584=5,IF($J584="Not Paid by Tenant",0,INDEX('AMI Ref'!$K$10:$N$10,MATCH($J584,{"Oil","Gas","Electric - Other","ELECTRIC - HEAT PUMP"},0))),0),"")</f>
        <v>0</v>
      </c>
      <c r="AK584" s="128"/>
      <c r="AL584" s="81" t="str">
        <f>_xlfn.IFNA(IF($D584=0,IF($K584="Not Paid by Tenant",0,INDEX('AMI Ref'!$O$5:$R$5,MATCH($K584,{"Oil","Gas","Electric - Other","Electric ccASHP - split"},0))),0),"")</f>
        <v/>
      </c>
      <c r="AM584" s="81">
        <f>_xlfn.IFNA(IF($D584=1,IF($K584="Not Paid by Tenant",0,INDEX('AMI Ref'!$O$6:$R$6,MATCH($K584,{"Oil","Gas","Electric - Other","Electric ccASHP - split"},0))),0),"")</f>
        <v>0</v>
      </c>
      <c r="AN584" s="81">
        <f>_xlfn.IFNA(IF($D584=2,IF($K584="Not Paid by Tenant",0,INDEX('AMI Ref'!$O$7:$R$7,MATCH($K584,{"Oil","Gas","Electric - Other","Electric ccASHP - split"},0))),0),"")</f>
        <v>0</v>
      </c>
      <c r="AO584" s="81">
        <f>_xlfn.IFNA(IF($D584=3,IF($K584="Not Paid by Tenant",0,INDEX('AMI Ref'!$O$8:$R$8,MATCH($K584,{"Oil","Gas","Electric - Other","Electric ccASHP - split"},0))),0),"")</f>
        <v>0</v>
      </c>
      <c r="AP584" s="81">
        <f>_xlfn.IFNA(IF($D584=4,IF($K584="Not Paid by Tenant",0,INDEX('AMI Ref'!$O$9:$R$9,MATCH($K584,{"Oil","Gas","Electric - Other","Electric ccASHP - split"},0))),0),"")</f>
        <v>0</v>
      </c>
      <c r="AQ584" s="81">
        <f>_xlfn.IFNA(IF($D584=5,IF($K584="Not Paid by Tenant",0,INDEX('AMI Ref'!$O$10:$R$10,MATCH($K584,{"Oil","Gas","Electric - Other","Electric ccASHP - split"},0))),0),"")</f>
        <v>0</v>
      </c>
      <c r="AR584" s="124">
        <f t="shared" si="77"/>
        <v>0</v>
      </c>
      <c r="AS584" s="123" t="e">
        <f t="shared" si="78"/>
        <v>#N/A</v>
      </c>
    </row>
    <row r="585" spans="1:45" ht="12.95" customHeight="1" x14ac:dyDescent="0.2">
      <c r="A585" s="130">
        <v>583</v>
      </c>
      <c r="B585" s="177">
        <f>IF(OR(COUNTIF($B$2:$B584,Input!$F601)&lt;1,COUNTIF($O$2:$O584,Input!$C601)&lt;1),Input!F601,0)</f>
        <v>0</v>
      </c>
      <c r="C585" s="177">
        <f>IF(OR(COUNTIF($B$2:$B584,Input!$F601)&lt;1,COUNTIF($O$2:$O584,Input!$C601)&lt;1),Input!G601,0)</f>
        <v>0</v>
      </c>
      <c r="D585" s="177">
        <f>IF(OR(COUNTIF($B$2:$B584,Input!$F601)&lt;1,COUNTIF($O$2:$O584,Input!$C601)&lt;1),Input!H601,0)</f>
        <v>0</v>
      </c>
      <c r="E585" s="177">
        <f>IF(OR(COUNTIF($B$2:$B584,Input!$F601)&lt;1,COUNTIF($O$2:$O584,Input!$C601)&lt;1),Input!I601,0)</f>
        <v>0</v>
      </c>
      <c r="F585" s="177">
        <f>IF(OR(COUNTIF($B$2:$B584,Input!$F601)&lt;1,COUNTIF($O$2:$O584,Input!$C601)&lt;1),Input!J601,0)</f>
        <v>0</v>
      </c>
      <c r="G585" s="177">
        <f>IF(OR(COUNTIF($B$2:$B584,Input!$F601)&lt;1,COUNTIF($O$2:$O584,Input!$C601)&lt;1),Input!K601,0)</f>
        <v>0</v>
      </c>
      <c r="H585" s="177">
        <f>IF(OR(COUNTIF($B$2:$B584,Input!$F601)&lt;1,COUNTIF($O$2:$O584,Input!$C601)&lt;1),Input!L601,0)</f>
        <v>0</v>
      </c>
      <c r="I585" s="177">
        <f>IF(OR(COUNTIF($B$2:$B584,Input!$F601)&lt;1,COUNTIF($O$2:$O584,Input!$C601)&lt;1),Input!M601,0)</f>
        <v>0</v>
      </c>
      <c r="J585" s="177">
        <f>IF(OR(COUNTIF($B$2:$B584,Input!$F601)&lt;1,COUNTIF($O$2:$O584,Input!$C601)&lt;1),Input!N601,0)</f>
        <v>0</v>
      </c>
      <c r="K585" s="177">
        <f>IF(OR(COUNTIF($B$2:$B584,Input!$F601)&lt;1,COUNTIF($O$2:$O584,Input!$C601)&lt;1),Input!O601,0)</f>
        <v>0</v>
      </c>
      <c r="L585" s="177">
        <f>IF(OR(COUNTIF($B$2:$B584,Input!$F601)&lt;1,COUNTIF($O$2:$O584,Input!$C601)&lt;1),Input!P601,0)</f>
        <v>0</v>
      </c>
      <c r="M585" s="129" t="str">
        <f t="shared" si="74"/>
        <v/>
      </c>
      <c r="N585" s="161">
        <f t="shared" si="80"/>
        <v>0</v>
      </c>
      <c r="O585" s="168">
        <f>Input!C601</f>
        <v>0</v>
      </c>
      <c r="P585" s="168"/>
      <c r="R585" s="131">
        <f t="shared" si="81"/>
        <v>0</v>
      </c>
      <c r="S585" s="133" t="str">
        <f t="shared" si="79"/>
        <v xml:space="preserve"> </v>
      </c>
      <c r="T585" s="133"/>
      <c r="U585" s="132" t="str">
        <f>_xlfn.IFNA(IF($D585=0,LOOKUP($F585,{0.1,0.2,0.3,0.4,0.5,0.6,0.7,0.8,0.9,1},{22,34,46,58,70,82,94,106,118,130}),""),"")</f>
        <v/>
      </c>
      <c r="V585" s="132" t="str">
        <f>_xlfn.IFNA(IF($D585=1,LOOKUP($F585,{0.1,0.2,0.3,0.4,0.5,0.6,0.7,0.8,0.9,1},{23,35,47,59,71,83,95,107,119,131}),""),"")</f>
        <v/>
      </c>
      <c r="W585" s="132" t="str">
        <f>_xlfn.IFNA(IF($D585=2,LOOKUP($F585,{0.1,0.2,0.3,0.4,0.5,0.6,0.7,0.8,0.9,1},{24,36,48,60,72,84,96,108,120,132}),""),"")</f>
        <v/>
      </c>
      <c r="X585" s="132" t="str">
        <f>_xlfn.IFNA(IF($D585=3,LOOKUP($F585,{0.1,0.2,0.3,0.4,0.5,0.6,0.7,0.8,0.9,1},{25,37,49,61,73,85,97,109,121,133}),""),"")</f>
        <v/>
      </c>
      <c r="Y585" s="132" t="str">
        <f>_xlfn.IFNA(IF($D585=4,LOOKUP($F585,{0.1,0.2,0.3,0.4,0.5,0.6,0.7,0.8,0.9,1},{26,38,50,62,74,86,98,110,122,134}),""),"")</f>
        <v/>
      </c>
      <c r="Z585" s="132" t="str">
        <f>_xlfn.IFNA(IF($D585=5,LOOKUP($F585,{0.1,0.2,0.3,0.4,0.5,0.6,0.7,0.8,0.9,1},{27,39,51,63,75,87,99,111,123,135}),""),"")</f>
        <v/>
      </c>
      <c r="AA585" s="132">
        <f t="shared" si="75"/>
        <v>0</v>
      </c>
      <c r="AB585" s="132" t="str">
        <f t="shared" si="76"/>
        <v>00</v>
      </c>
      <c r="AC585" s="82" t="e">
        <f>VLOOKUP(AB585,'AMI Ref'!T:U,2,FALSE)</f>
        <v>#N/A</v>
      </c>
      <c r="AD585" s="124"/>
      <c r="AE585" s="81" t="str">
        <f>_xlfn.IFNA(IF($D585=0,IF($J585="Not Paid by Tenant",0,INDEX('AMI Ref'!$K$5:$N$5,MATCH($J585,{"Oil","Gas","Electric - Other","ELECTRIC - HEAT PUMP"},0))),0),"")</f>
        <v/>
      </c>
      <c r="AF585" s="81">
        <f>_xlfn.IFNA(IF($D585=1,IF($J585="Not Paid by Tenant",0,INDEX('AMI Ref'!$K$6:$N$6,MATCH($J585,{"Oil","Gas","Electric - Other","ELECTRIC - HEAT PUMP"},0))),0),"")</f>
        <v>0</v>
      </c>
      <c r="AG585" s="81">
        <f>_xlfn.IFNA(IF($D585=2,IF($J585="Not Paid by Tenant",0,INDEX('AMI Ref'!$K$7:$N$7,MATCH($J585,{"Oil","Gas","Electric - Other","ELECTRIC - HEAT PUMP"},0))),0),"")</f>
        <v>0</v>
      </c>
      <c r="AH585" s="81">
        <f>_xlfn.IFNA(IF($D585=3,IF($J585="Not Paid by Tenant",0,INDEX('AMI Ref'!$K$8:$N$8,MATCH($J585,{"Oil","Gas","Electric - Other","ELECTRIC - HEAT PUMP"},0))),0),"")</f>
        <v>0</v>
      </c>
      <c r="AI585" s="81">
        <f>_xlfn.IFNA(IF($D585=4,IF($J585="Not Paid by Tenant",0,INDEX('AMI Ref'!$K$9:$N$9,MATCH($J585,{"Oil","Gas","Electric - Other","ELECTRIC - HEAT PUMP"},0))),0),"")</f>
        <v>0</v>
      </c>
      <c r="AJ585" s="81">
        <f>_xlfn.IFNA(IF($D585=5,IF($J585="Not Paid by Tenant",0,INDEX('AMI Ref'!$K$10:$N$10,MATCH($J585,{"Oil","Gas","Electric - Other","ELECTRIC - HEAT PUMP"},0))),0),"")</f>
        <v>0</v>
      </c>
      <c r="AK585" s="128"/>
      <c r="AL585" s="81" t="str">
        <f>_xlfn.IFNA(IF($D585=0,IF($K585="Not Paid by Tenant",0,INDEX('AMI Ref'!$O$5:$R$5,MATCH($K585,{"Oil","Gas","Electric - Other","Electric ccASHP - split"},0))),0),"")</f>
        <v/>
      </c>
      <c r="AM585" s="81">
        <f>_xlfn.IFNA(IF($D585=1,IF($K585="Not Paid by Tenant",0,INDEX('AMI Ref'!$O$6:$R$6,MATCH($K585,{"Oil","Gas","Electric - Other","Electric ccASHP - split"},0))),0),"")</f>
        <v>0</v>
      </c>
      <c r="AN585" s="81">
        <f>_xlfn.IFNA(IF($D585=2,IF($K585="Not Paid by Tenant",0,INDEX('AMI Ref'!$O$7:$R$7,MATCH($K585,{"Oil","Gas","Electric - Other","Electric ccASHP - split"},0))),0),"")</f>
        <v>0</v>
      </c>
      <c r="AO585" s="81">
        <f>_xlfn.IFNA(IF($D585=3,IF($K585="Not Paid by Tenant",0,INDEX('AMI Ref'!$O$8:$R$8,MATCH($K585,{"Oil","Gas","Electric - Other","Electric ccASHP - split"},0))),0),"")</f>
        <v>0</v>
      </c>
      <c r="AP585" s="81">
        <f>_xlfn.IFNA(IF($D585=4,IF($K585="Not Paid by Tenant",0,INDEX('AMI Ref'!$O$9:$R$9,MATCH($K585,{"Oil","Gas","Electric - Other","Electric ccASHP - split"},0))),0),"")</f>
        <v>0</v>
      </c>
      <c r="AQ585" s="81">
        <f>_xlfn.IFNA(IF($D585=5,IF($K585="Not Paid by Tenant",0,INDEX('AMI Ref'!$O$10:$R$10,MATCH($K585,{"Oil","Gas","Electric - Other","Electric ccASHP - split"},0))),0),"")</f>
        <v>0</v>
      </c>
      <c r="AR585" s="124">
        <f t="shared" si="77"/>
        <v>0</v>
      </c>
      <c r="AS585" s="123" t="e">
        <f t="shared" si="78"/>
        <v>#N/A</v>
      </c>
    </row>
    <row r="586" spans="1:45" ht="12.95" customHeight="1" x14ac:dyDescent="0.2">
      <c r="A586" s="130">
        <v>584</v>
      </c>
      <c r="B586" s="177">
        <f>IF(OR(COUNTIF($B$2:$B585,Input!$F602)&lt;1,COUNTIF($O$2:$O585,Input!$C602)&lt;1),Input!F602,0)</f>
        <v>0</v>
      </c>
      <c r="C586" s="177">
        <f>IF(OR(COUNTIF($B$2:$B585,Input!$F602)&lt;1,COUNTIF($O$2:$O585,Input!$C602)&lt;1),Input!G602,0)</f>
        <v>0</v>
      </c>
      <c r="D586" s="177">
        <f>IF(OR(COUNTIF($B$2:$B585,Input!$F602)&lt;1,COUNTIF($O$2:$O585,Input!$C602)&lt;1),Input!H602,0)</f>
        <v>0</v>
      </c>
      <c r="E586" s="177">
        <f>IF(OR(COUNTIF($B$2:$B585,Input!$F602)&lt;1,COUNTIF($O$2:$O585,Input!$C602)&lt;1),Input!I602,0)</f>
        <v>0</v>
      </c>
      <c r="F586" s="177">
        <f>IF(OR(COUNTIF($B$2:$B585,Input!$F602)&lt;1,COUNTIF($O$2:$O585,Input!$C602)&lt;1),Input!J602,0)</f>
        <v>0</v>
      </c>
      <c r="G586" s="177">
        <f>IF(OR(COUNTIF($B$2:$B585,Input!$F602)&lt;1,COUNTIF($O$2:$O585,Input!$C602)&lt;1),Input!K602,0)</f>
        <v>0</v>
      </c>
      <c r="H586" s="177">
        <f>IF(OR(COUNTIF($B$2:$B585,Input!$F602)&lt;1,COUNTIF($O$2:$O585,Input!$C602)&lt;1),Input!L602,0)</f>
        <v>0</v>
      </c>
      <c r="I586" s="177">
        <f>IF(OR(COUNTIF($B$2:$B585,Input!$F602)&lt;1,COUNTIF($O$2:$O585,Input!$C602)&lt;1),Input!M602,0)</f>
        <v>0</v>
      </c>
      <c r="J586" s="177">
        <f>IF(OR(COUNTIF($B$2:$B585,Input!$F602)&lt;1,COUNTIF($O$2:$O585,Input!$C602)&lt;1),Input!N602,0)</f>
        <v>0</v>
      </c>
      <c r="K586" s="177">
        <f>IF(OR(COUNTIF($B$2:$B585,Input!$F602)&lt;1,COUNTIF($O$2:$O585,Input!$C602)&lt;1),Input!O602,0)</f>
        <v>0</v>
      </c>
      <c r="L586" s="177">
        <f>IF(OR(COUNTIF($B$2:$B585,Input!$F602)&lt;1,COUNTIF($O$2:$O585,Input!$C602)&lt;1),Input!P602,0)</f>
        <v>0</v>
      </c>
      <c r="M586" s="129" t="str">
        <f t="shared" si="74"/>
        <v/>
      </c>
      <c r="N586" s="161">
        <f t="shared" si="80"/>
        <v>0</v>
      </c>
      <c r="O586" s="168">
        <f>Input!C602</f>
        <v>0</v>
      </c>
      <c r="P586" s="168"/>
      <c r="R586" s="131">
        <f t="shared" si="81"/>
        <v>0</v>
      </c>
      <c r="S586" s="133" t="str">
        <f t="shared" si="79"/>
        <v xml:space="preserve"> </v>
      </c>
      <c r="T586" s="133"/>
      <c r="U586" s="132" t="str">
        <f>_xlfn.IFNA(IF($D586=0,LOOKUP($F586,{0.1,0.2,0.3,0.4,0.5,0.6,0.7,0.8,0.9,1},{22,34,46,58,70,82,94,106,118,130}),""),"")</f>
        <v/>
      </c>
      <c r="V586" s="132" t="str">
        <f>_xlfn.IFNA(IF($D586=1,LOOKUP($F586,{0.1,0.2,0.3,0.4,0.5,0.6,0.7,0.8,0.9,1},{23,35,47,59,71,83,95,107,119,131}),""),"")</f>
        <v/>
      </c>
      <c r="W586" s="132" t="str">
        <f>_xlfn.IFNA(IF($D586=2,LOOKUP($F586,{0.1,0.2,0.3,0.4,0.5,0.6,0.7,0.8,0.9,1},{24,36,48,60,72,84,96,108,120,132}),""),"")</f>
        <v/>
      </c>
      <c r="X586" s="132" t="str">
        <f>_xlfn.IFNA(IF($D586=3,LOOKUP($F586,{0.1,0.2,0.3,0.4,0.5,0.6,0.7,0.8,0.9,1},{25,37,49,61,73,85,97,109,121,133}),""),"")</f>
        <v/>
      </c>
      <c r="Y586" s="132" t="str">
        <f>_xlfn.IFNA(IF($D586=4,LOOKUP($F586,{0.1,0.2,0.3,0.4,0.5,0.6,0.7,0.8,0.9,1},{26,38,50,62,74,86,98,110,122,134}),""),"")</f>
        <v/>
      </c>
      <c r="Z586" s="132" t="str">
        <f>_xlfn.IFNA(IF($D586=5,LOOKUP($F586,{0.1,0.2,0.3,0.4,0.5,0.6,0.7,0.8,0.9,1},{27,39,51,63,75,87,99,111,123,135}),""),"")</f>
        <v/>
      </c>
      <c r="AA586" s="132">
        <f t="shared" si="75"/>
        <v>0</v>
      </c>
      <c r="AB586" s="132" t="str">
        <f t="shared" si="76"/>
        <v>00</v>
      </c>
      <c r="AC586" s="82" t="e">
        <f>VLOOKUP(AB586,'AMI Ref'!T:U,2,FALSE)</f>
        <v>#N/A</v>
      </c>
      <c r="AD586" s="124"/>
      <c r="AE586" s="81" t="str">
        <f>_xlfn.IFNA(IF($D586=0,IF($J586="Not Paid by Tenant",0,INDEX('AMI Ref'!$K$5:$N$5,MATCH($J586,{"Oil","Gas","Electric - Other","ELECTRIC - HEAT PUMP"},0))),0),"")</f>
        <v/>
      </c>
      <c r="AF586" s="81">
        <f>_xlfn.IFNA(IF($D586=1,IF($J586="Not Paid by Tenant",0,INDEX('AMI Ref'!$K$6:$N$6,MATCH($J586,{"Oil","Gas","Electric - Other","ELECTRIC - HEAT PUMP"},0))),0),"")</f>
        <v>0</v>
      </c>
      <c r="AG586" s="81">
        <f>_xlfn.IFNA(IF($D586=2,IF($J586="Not Paid by Tenant",0,INDEX('AMI Ref'!$K$7:$N$7,MATCH($J586,{"Oil","Gas","Electric - Other","ELECTRIC - HEAT PUMP"},0))),0),"")</f>
        <v>0</v>
      </c>
      <c r="AH586" s="81">
        <f>_xlfn.IFNA(IF($D586=3,IF($J586="Not Paid by Tenant",0,INDEX('AMI Ref'!$K$8:$N$8,MATCH($J586,{"Oil","Gas","Electric - Other","ELECTRIC - HEAT PUMP"},0))),0),"")</f>
        <v>0</v>
      </c>
      <c r="AI586" s="81">
        <f>_xlfn.IFNA(IF($D586=4,IF($J586="Not Paid by Tenant",0,INDEX('AMI Ref'!$K$9:$N$9,MATCH($J586,{"Oil","Gas","Electric - Other","ELECTRIC - HEAT PUMP"},0))),0),"")</f>
        <v>0</v>
      </c>
      <c r="AJ586" s="81">
        <f>_xlfn.IFNA(IF($D586=5,IF($J586="Not Paid by Tenant",0,INDEX('AMI Ref'!$K$10:$N$10,MATCH($J586,{"Oil","Gas","Electric - Other","ELECTRIC - HEAT PUMP"},0))),0),"")</f>
        <v>0</v>
      </c>
      <c r="AK586" s="128"/>
      <c r="AL586" s="81" t="str">
        <f>_xlfn.IFNA(IF($D586=0,IF($K586="Not Paid by Tenant",0,INDEX('AMI Ref'!$O$5:$R$5,MATCH($K586,{"Oil","Gas","Electric - Other","Electric ccASHP - split"},0))),0),"")</f>
        <v/>
      </c>
      <c r="AM586" s="81">
        <f>_xlfn.IFNA(IF($D586=1,IF($K586="Not Paid by Tenant",0,INDEX('AMI Ref'!$O$6:$R$6,MATCH($K586,{"Oil","Gas","Electric - Other","Electric ccASHP - split"},0))),0),"")</f>
        <v>0</v>
      </c>
      <c r="AN586" s="81">
        <f>_xlfn.IFNA(IF($D586=2,IF($K586="Not Paid by Tenant",0,INDEX('AMI Ref'!$O$7:$R$7,MATCH($K586,{"Oil","Gas","Electric - Other","Electric ccASHP - split"},0))),0),"")</f>
        <v>0</v>
      </c>
      <c r="AO586" s="81">
        <f>_xlfn.IFNA(IF($D586=3,IF($K586="Not Paid by Tenant",0,INDEX('AMI Ref'!$O$8:$R$8,MATCH($K586,{"Oil","Gas","Electric - Other","Electric ccASHP - split"},0))),0),"")</f>
        <v>0</v>
      </c>
      <c r="AP586" s="81">
        <f>_xlfn.IFNA(IF($D586=4,IF($K586="Not Paid by Tenant",0,INDEX('AMI Ref'!$O$9:$R$9,MATCH($K586,{"Oil","Gas","Electric - Other","Electric ccASHP - split"},0))),0),"")</f>
        <v>0</v>
      </c>
      <c r="AQ586" s="81">
        <f>_xlfn.IFNA(IF($D586=5,IF($K586="Not Paid by Tenant",0,INDEX('AMI Ref'!$O$10:$R$10,MATCH($K586,{"Oil","Gas","Electric - Other","Electric ccASHP - split"},0))),0),"")</f>
        <v>0</v>
      </c>
      <c r="AR586" s="124">
        <f t="shared" si="77"/>
        <v>0</v>
      </c>
      <c r="AS586" s="123" t="e">
        <f t="shared" si="78"/>
        <v>#N/A</v>
      </c>
    </row>
    <row r="587" spans="1:45" ht="12.95" customHeight="1" x14ac:dyDescent="0.2">
      <c r="A587" s="130">
        <v>585</v>
      </c>
      <c r="B587" s="177">
        <f>IF(OR(COUNTIF($B$2:$B586,Input!$F603)&lt;1,COUNTIF($O$2:$O586,Input!$C603)&lt;1),Input!F603,0)</f>
        <v>0</v>
      </c>
      <c r="C587" s="177">
        <f>IF(OR(COUNTIF($B$2:$B586,Input!$F603)&lt;1,COUNTIF($O$2:$O586,Input!$C603)&lt;1),Input!G603,0)</f>
        <v>0</v>
      </c>
      <c r="D587" s="177">
        <f>IF(OR(COUNTIF($B$2:$B586,Input!$F603)&lt;1,COUNTIF($O$2:$O586,Input!$C603)&lt;1),Input!H603,0)</f>
        <v>0</v>
      </c>
      <c r="E587" s="177">
        <f>IF(OR(COUNTIF($B$2:$B586,Input!$F603)&lt;1,COUNTIF($O$2:$O586,Input!$C603)&lt;1),Input!I603,0)</f>
        <v>0</v>
      </c>
      <c r="F587" s="177">
        <f>IF(OR(COUNTIF($B$2:$B586,Input!$F603)&lt;1,COUNTIF($O$2:$O586,Input!$C603)&lt;1),Input!J603,0)</f>
        <v>0</v>
      </c>
      <c r="G587" s="177">
        <f>IF(OR(COUNTIF($B$2:$B586,Input!$F603)&lt;1,COUNTIF($O$2:$O586,Input!$C603)&lt;1),Input!K603,0)</f>
        <v>0</v>
      </c>
      <c r="H587" s="177">
        <f>IF(OR(COUNTIF($B$2:$B586,Input!$F603)&lt;1,COUNTIF($O$2:$O586,Input!$C603)&lt;1),Input!L603,0)</f>
        <v>0</v>
      </c>
      <c r="I587" s="177">
        <f>IF(OR(COUNTIF($B$2:$B586,Input!$F603)&lt;1,COUNTIF($O$2:$O586,Input!$C603)&lt;1),Input!M603,0)</f>
        <v>0</v>
      </c>
      <c r="J587" s="177">
        <f>IF(OR(COUNTIF($B$2:$B586,Input!$F603)&lt;1,COUNTIF($O$2:$O586,Input!$C603)&lt;1),Input!N603,0)</f>
        <v>0</v>
      </c>
      <c r="K587" s="177">
        <f>IF(OR(COUNTIF($B$2:$B586,Input!$F603)&lt;1,COUNTIF($O$2:$O586,Input!$C603)&lt;1),Input!O603,0)</f>
        <v>0</v>
      </c>
      <c r="L587" s="177">
        <f>IF(OR(COUNTIF($B$2:$B586,Input!$F603)&lt;1,COUNTIF($O$2:$O586,Input!$C603)&lt;1),Input!P603,0)</f>
        <v>0</v>
      </c>
      <c r="M587" s="129" t="str">
        <f t="shared" si="74"/>
        <v/>
      </c>
      <c r="N587" s="161">
        <f t="shared" si="80"/>
        <v>0</v>
      </c>
      <c r="O587" s="168">
        <f>Input!C603</f>
        <v>0</v>
      </c>
      <c r="P587" s="168"/>
      <c r="R587" s="131">
        <f t="shared" si="81"/>
        <v>0</v>
      </c>
      <c r="S587" s="133" t="str">
        <f t="shared" si="79"/>
        <v xml:space="preserve"> </v>
      </c>
      <c r="T587" s="133"/>
      <c r="U587" s="132" t="str">
        <f>_xlfn.IFNA(IF($D587=0,LOOKUP($F587,{0.1,0.2,0.3,0.4,0.5,0.6,0.7,0.8,0.9,1},{22,34,46,58,70,82,94,106,118,130}),""),"")</f>
        <v/>
      </c>
      <c r="V587" s="132" t="str">
        <f>_xlfn.IFNA(IF($D587=1,LOOKUP($F587,{0.1,0.2,0.3,0.4,0.5,0.6,0.7,0.8,0.9,1},{23,35,47,59,71,83,95,107,119,131}),""),"")</f>
        <v/>
      </c>
      <c r="W587" s="132" t="str">
        <f>_xlfn.IFNA(IF($D587=2,LOOKUP($F587,{0.1,0.2,0.3,0.4,0.5,0.6,0.7,0.8,0.9,1},{24,36,48,60,72,84,96,108,120,132}),""),"")</f>
        <v/>
      </c>
      <c r="X587" s="132" t="str">
        <f>_xlfn.IFNA(IF($D587=3,LOOKUP($F587,{0.1,0.2,0.3,0.4,0.5,0.6,0.7,0.8,0.9,1},{25,37,49,61,73,85,97,109,121,133}),""),"")</f>
        <v/>
      </c>
      <c r="Y587" s="132" t="str">
        <f>_xlfn.IFNA(IF($D587=4,LOOKUP($F587,{0.1,0.2,0.3,0.4,0.5,0.6,0.7,0.8,0.9,1},{26,38,50,62,74,86,98,110,122,134}),""),"")</f>
        <v/>
      </c>
      <c r="Z587" s="132" t="str">
        <f>_xlfn.IFNA(IF($D587=5,LOOKUP($F587,{0.1,0.2,0.3,0.4,0.5,0.6,0.7,0.8,0.9,1},{27,39,51,63,75,87,99,111,123,135}),""),"")</f>
        <v/>
      </c>
      <c r="AA587" s="132">
        <f t="shared" si="75"/>
        <v>0</v>
      </c>
      <c r="AB587" s="132" t="str">
        <f t="shared" si="76"/>
        <v>00</v>
      </c>
      <c r="AC587" s="82" t="e">
        <f>VLOOKUP(AB587,'AMI Ref'!T:U,2,FALSE)</f>
        <v>#N/A</v>
      </c>
      <c r="AD587" s="124"/>
      <c r="AE587" s="81" t="str">
        <f>_xlfn.IFNA(IF($D587=0,IF($J587="Not Paid by Tenant",0,INDEX('AMI Ref'!$K$5:$N$5,MATCH($J587,{"Oil","Gas","Electric - Other","ELECTRIC - HEAT PUMP"},0))),0),"")</f>
        <v/>
      </c>
      <c r="AF587" s="81">
        <f>_xlfn.IFNA(IF($D587=1,IF($J587="Not Paid by Tenant",0,INDEX('AMI Ref'!$K$6:$N$6,MATCH($J587,{"Oil","Gas","Electric - Other","ELECTRIC - HEAT PUMP"},0))),0),"")</f>
        <v>0</v>
      </c>
      <c r="AG587" s="81">
        <f>_xlfn.IFNA(IF($D587=2,IF($J587="Not Paid by Tenant",0,INDEX('AMI Ref'!$K$7:$N$7,MATCH($J587,{"Oil","Gas","Electric - Other","ELECTRIC - HEAT PUMP"},0))),0),"")</f>
        <v>0</v>
      </c>
      <c r="AH587" s="81">
        <f>_xlfn.IFNA(IF($D587=3,IF($J587="Not Paid by Tenant",0,INDEX('AMI Ref'!$K$8:$N$8,MATCH($J587,{"Oil","Gas","Electric - Other","ELECTRIC - HEAT PUMP"},0))),0),"")</f>
        <v>0</v>
      </c>
      <c r="AI587" s="81">
        <f>_xlfn.IFNA(IF($D587=4,IF($J587="Not Paid by Tenant",0,INDEX('AMI Ref'!$K$9:$N$9,MATCH($J587,{"Oil","Gas","Electric - Other","ELECTRIC - HEAT PUMP"},0))),0),"")</f>
        <v>0</v>
      </c>
      <c r="AJ587" s="81">
        <f>_xlfn.IFNA(IF($D587=5,IF($J587="Not Paid by Tenant",0,INDEX('AMI Ref'!$K$10:$N$10,MATCH($J587,{"Oil","Gas","Electric - Other","ELECTRIC - HEAT PUMP"},0))),0),"")</f>
        <v>0</v>
      </c>
      <c r="AK587" s="128"/>
      <c r="AL587" s="81" t="str">
        <f>_xlfn.IFNA(IF($D587=0,IF($K587="Not Paid by Tenant",0,INDEX('AMI Ref'!$O$5:$R$5,MATCH($K587,{"Oil","Gas","Electric - Other","Electric ccASHP - split"},0))),0),"")</f>
        <v/>
      </c>
      <c r="AM587" s="81">
        <f>_xlfn.IFNA(IF($D587=1,IF($K587="Not Paid by Tenant",0,INDEX('AMI Ref'!$O$6:$R$6,MATCH($K587,{"Oil","Gas","Electric - Other","Electric ccASHP - split"},0))),0),"")</f>
        <v>0</v>
      </c>
      <c r="AN587" s="81">
        <f>_xlfn.IFNA(IF($D587=2,IF($K587="Not Paid by Tenant",0,INDEX('AMI Ref'!$O$7:$R$7,MATCH($K587,{"Oil","Gas","Electric - Other","Electric ccASHP - split"},0))),0),"")</f>
        <v>0</v>
      </c>
      <c r="AO587" s="81">
        <f>_xlfn.IFNA(IF($D587=3,IF($K587="Not Paid by Tenant",0,INDEX('AMI Ref'!$O$8:$R$8,MATCH($K587,{"Oil","Gas","Electric - Other","Electric ccASHP - split"},0))),0),"")</f>
        <v>0</v>
      </c>
      <c r="AP587" s="81">
        <f>_xlfn.IFNA(IF($D587=4,IF($K587="Not Paid by Tenant",0,INDEX('AMI Ref'!$O$9:$R$9,MATCH($K587,{"Oil","Gas","Electric - Other","Electric ccASHP - split"},0))),0),"")</f>
        <v>0</v>
      </c>
      <c r="AQ587" s="81">
        <f>_xlfn.IFNA(IF($D587=5,IF($K587="Not Paid by Tenant",0,INDEX('AMI Ref'!$O$10:$R$10,MATCH($K587,{"Oil","Gas","Electric - Other","Electric ccASHP - split"},0))),0),"")</f>
        <v>0</v>
      </c>
      <c r="AR587" s="124">
        <f t="shared" si="77"/>
        <v>0</v>
      </c>
      <c r="AS587" s="123" t="e">
        <f t="shared" si="78"/>
        <v>#N/A</v>
      </c>
    </row>
    <row r="588" spans="1:45" ht="12.95" customHeight="1" x14ac:dyDescent="0.2">
      <c r="A588" s="130">
        <v>586</v>
      </c>
      <c r="B588" s="177">
        <f>IF(OR(COUNTIF($B$2:$B587,Input!$F604)&lt;1,COUNTIF($O$2:$O587,Input!$C604)&lt;1),Input!F604,0)</f>
        <v>0</v>
      </c>
      <c r="C588" s="177">
        <f>IF(OR(COUNTIF($B$2:$B587,Input!$F604)&lt;1,COUNTIF($O$2:$O587,Input!$C604)&lt;1),Input!G604,0)</f>
        <v>0</v>
      </c>
      <c r="D588" s="177">
        <f>IF(OR(COUNTIF($B$2:$B587,Input!$F604)&lt;1,COUNTIF($O$2:$O587,Input!$C604)&lt;1),Input!H604,0)</f>
        <v>0</v>
      </c>
      <c r="E588" s="177">
        <f>IF(OR(COUNTIF($B$2:$B587,Input!$F604)&lt;1,COUNTIF($O$2:$O587,Input!$C604)&lt;1),Input!I604,0)</f>
        <v>0</v>
      </c>
      <c r="F588" s="177">
        <f>IF(OR(COUNTIF($B$2:$B587,Input!$F604)&lt;1,COUNTIF($O$2:$O587,Input!$C604)&lt;1),Input!J604,0)</f>
        <v>0</v>
      </c>
      <c r="G588" s="177">
        <f>IF(OR(COUNTIF($B$2:$B587,Input!$F604)&lt;1,COUNTIF($O$2:$O587,Input!$C604)&lt;1),Input!K604,0)</f>
        <v>0</v>
      </c>
      <c r="H588" s="177">
        <f>IF(OR(COUNTIF($B$2:$B587,Input!$F604)&lt;1,COUNTIF($O$2:$O587,Input!$C604)&lt;1),Input!L604,0)</f>
        <v>0</v>
      </c>
      <c r="I588" s="177">
        <f>IF(OR(COUNTIF($B$2:$B587,Input!$F604)&lt;1,COUNTIF($O$2:$O587,Input!$C604)&lt;1),Input!M604,0)</f>
        <v>0</v>
      </c>
      <c r="J588" s="177">
        <f>IF(OR(COUNTIF($B$2:$B587,Input!$F604)&lt;1,COUNTIF($O$2:$O587,Input!$C604)&lt;1),Input!N604,0)</f>
        <v>0</v>
      </c>
      <c r="K588" s="177">
        <f>IF(OR(COUNTIF($B$2:$B587,Input!$F604)&lt;1,COUNTIF($O$2:$O587,Input!$C604)&lt;1),Input!O604,0)</f>
        <v>0</v>
      </c>
      <c r="L588" s="177">
        <f>IF(OR(COUNTIF($B$2:$B587,Input!$F604)&lt;1,COUNTIF($O$2:$O587,Input!$C604)&lt;1),Input!P604,0)</f>
        <v>0</v>
      </c>
      <c r="M588" s="129" t="str">
        <f t="shared" si="74"/>
        <v/>
      </c>
      <c r="N588" s="161">
        <f t="shared" si="80"/>
        <v>0</v>
      </c>
      <c r="O588" s="168">
        <f>Input!C604</f>
        <v>0</v>
      </c>
      <c r="P588" s="168"/>
      <c r="R588" s="131">
        <f t="shared" si="81"/>
        <v>0</v>
      </c>
      <c r="S588" s="133" t="str">
        <f t="shared" si="79"/>
        <v xml:space="preserve"> </v>
      </c>
      <c r="T588" s="133"/>
      <c r="U588" s="132" t="str">
        <f>_xlfn.IFNA(IF($D588=0,LOOKUP($F588,{0.1,0.2,0.3,0.4,0.5,0.6,0.7,0.8,0.9,1},{22,34,46,58,70,82,94,106,118,130}),""),"")</f>
        <v/>
      </c>
      <c r="V588" s="132" t="str">
        <f>_xlfn.IFNA(IF($D588=1,LOOKUP($F588,{0.1,0.2,0.3,0.4,0.5,0.6,0.7,0.8,0.9,1},{23,35,47,59,71,83,95,107,119,131}),""),"")</f>
        <v/>
      </c>
      <c r="W588" s="132" t="str">
        <f>_xlfn.IFNA(IF($D588=2,LOOKUP($F588,{0.1,0.2,0.3,0.4,0.5,0.6,0.7,0.8,0.9,1},{24,36,48,60,72,84,96,108,120,132}),""),"")</f>
        <v/>
      </c>
      <c r="X588" s="132" t="str">
        <f>_xlfn.IFNA(IF($D588=3,LOOKUP($F588,{0.1,0.2,0.3,0.4,0.5,0.6,0.7,0.8,0.9,1},{25,37,49,61,73,85,97,109,121,133}),""),"")</f>
        <v/>
      </c>
      <c r="Y588" s="132" t="str">
        <f>_xlfn.IFNA(IF($D588=4,LOOKUP($F588,{0.1,0.2,0.3,0.4,0.5,0.6,0.7,0.8,0.9,1},{26,38,50,62,74,86,98,110,122,134}),""),"")</f>
        <v/>
      </c>
      <c r="Z588" s="132" t="str">
        <f>_xlfn.IFNA(IF($D588=5,LOOKUP($F588,{0.1,0.2,0.3,0.4,0.5,0.6,0.7,0.8,0.9,1},{27,39,51,63,75,87,99,111,123,135}),""),"")</f>
        <v/>
      </c>
      <c r="AA588" s="132">
        <f t="shared" si="75"/>
        <v>0</v>
      </c>
      <c r="AB588" s="132" t="str">
        <f t="shared" si="76"/>
        <v>00</v>
      </c>
      <c r="AC588" s="82" t="e">
        <f>VLOOKUP(AB588,'AMI Ref'!T:U,2,FALSE)</f>
        <v>#N/A</v>
      </c>
      <c r="AD588" s="124"/>
      <c r="AE588" s="81" t="str">
        <f>_xlfn.IFNA(IF($D588=0,IF($J588="Not Paid by Tenant",0,INDEX('AMI Ref'!$K$5:$N$5,MATCH($J588,{"Oil","Gas","Electric - Other","ELECTRIC - HEAT PUMP"},0))),0),"")</f>
        <v/>
      </c>
      <c r="AF588" s="81">
        <f>_xlfn.IFNA(IF($D588=1,IF($J588="Not Paid by Tenant",0,INDEX('AMI Ref'!$K$6:$N$6,MATCH($J588,{"Oil","Gas","Electric - Other","ELECTRIC - HEAT PUMP"},0))),0),"")</f>
        <v>0</v>
      </c>
      <c r="AG588" s="81">
        <f>_xlfn.IFNA(IF($D588=2,IF($J588="Not Paid by Tenant",0,INDEX('AMI Ref'!$K$7:$N$7,MATCH($J588,{"Oil","Gas","Electric - Other","ELECTRIC - HEAT PUMP"},0))),0),"")</f>
        <v>0</v>
      </c>
      <c r="AH588" s="81">
        <f>_xlfn.IFNA(IF($D588=3,IF($J588="Not Paid by Tenant",0,INDEX('AMI Ref'!$K$8:$N$8,MATCH($J588,{"Oil","Gas","Electric - Other","ELECTRIC - HEAT PUMP"},0))),0),"")</f>
        <v>0</v>
      </c>
      <c r="AI588" s="81">
        <f>_xlfn.IFNA(IF($D588=4,IF($J588="Not Paid by Tenant",0,INDEX('AMI Ref'!$K$9:$N$9,MATCH($J588,{"Oil","Gas","Electric - Other","ELECTRIC - HEAT PUMP"},0))),0),"")</f>
        <v>0</v>
      </c>
      <c r="AJ588" s="81">
        <f>_xlfn.IFNA(IF($D588=5,IF($J588="Not Paid by Tenant",0,INDEX('AMI Ref'!$K$10:$N$10,MATCH($J588,{"Oil","Gas","Electric - Other","ELECTRIC - HEAT PUMP"},0))),0),"")</f>
        <v>0</v>
      </c>
      <c r="AK588" s="128"/>
      <c r="AL588" s="81" t="str">
        <f>_xlfn.IFNA(IF($D588=0,IF($K588="Not Paid by Tenant",0,INDEX('AMI Ref'!$O$5:$R$5,MATCH($K588,{"Oil","Gas","Electric - Other","Electric ccASHP - split"},0))),0),"")</f>
        <v/>
      </c>
      <c r="AM588" s="81">
        <f>_xlfn.IFNA(IF($D588=1,IF($K588="Not Paid by Tenant",0,INDEX('AMI Ref'!$O$6:$R$6,MATCH($K588,{"Oil","Gas","Electric - Other","Electric ccASHP - split"},0))),0),"")</f>
        <v>0</v>
      </c>
      <c r="AN588" s="81">
        <f>_xlfn.IFNA(IF($D588=2,IF($K588="Not Paid by Tenant",0,INDEX('AMI Ref'!$O$7:$R$7,MATCH($K588,{"Oil","Gas","Electric - Other","Electric ccASHP - split"},0))),0),"")</f>
        <v>0</v>
      </c>
      <c r="AO588" s="81">
        <f>_xlfn.IFNA(IF($D588=3,IF($K588="Not Paid by Tenant",0,INDEX('AMI Ref'!$O$8:$R$8,MATCH($K588,{"Oil","Gas","Electric - Other","Electric ccASHP - split"},0))),0),"")</f>
        <v>0</v>
      </c>
      <c r="AP588" s="81">
        <f>_xlfn.IFNA(IF($D588=4,IF($K588="Not Paid by Tenant",0,INDEX('AMI Ref'!$O$9:$R$9,MATCH($K588,{"Oil","Gas","Electric - Other","Electric ccASHP - split"},0))),0),"")</f>
        <v>0</v>
      </c>
      <c r="AQ588" s="81">
        <f>_xlfn.IFNA(IF($D588=5,IF($K588="Not Paid by Tenant",0,INDEX('AMI Ref'!$O$10:$R$10,MATCH($K588,{"Oil","Gas","Electric - Other","Electric ccASHP - split"},0))),0),"")</f>
        <v>0</v>
      </c>
      <c r="AR588" s="124">
        <f t="shared" si="77"/>
        <v>0</v>
      </c>
      <c r="AS588" s="123" t="e">
        <f t="shared" si="78"/>
        <v>#N/A</v>
      </c>
    </row>
    <row r="589" spans="1:45" ht="12.95" customHeight="1" x14ac:dyDescent="0.2">
      <c r="A589" s="130">
        <v>587</v>
      </c>
      <c r="B589" s="177">
        <f>IF(OR(COUNTIF($B$2:$B588,Input!$F605)&lt;1,COUNTIF($O$2:$O588,Input!$C605)&lt;1),Input!F605,0)</f>
        <v>0</v>
      </c>
      <c r="C589" s="177">
        <f>IF(OR(COUNTIF($B$2:$B588,Input!$F605)&lt;1,COUNTIF($O$2:$O588,Input!$C605)&lt;1),Input!G605,0)</f>
        <v>0</v>
      </c>
      <c r="D589" s="177">
        <f>IF(OR(COUNTIF($B$2:$B588,Input!$F605)&lt;1,COUNTIF($O$2:$O588,Input!$C605)&lt;1),Input!H605,0)</f>
        <v>0</v>
      </c>
      <c r="E589" s="177">
        <f>IF(OR(COUNTIF($B$2:$B588,Input!$F605)&lt;1,COUNTIF($O$2:$O588,Input!$C605)&lt;1),Input!I605,0)</f>
        <v>0</v>
      </c>
      <c r="F589" s="177">
        <f>IF(OR(COUNTIF($B$2:$B588,Input!$F605)&lt;1,COUNTIF($O$2:$O588,Input!$C605)&lt;1),Input!J605,0)</f>
        <v>0</v>
      </c>
      <c r="G589" s="177">
        <f>IF(OR(COUNTIF($B$2:$B588,Input!$F605)&lt;1,COUNTIF($O$2:$O588,Input!$C605)&lt;1),Input!K605,0)</f>
        <v>0</v>
      </c>
      <c r="H589" s="177">
        <f>IF(OR(COUNTIF($B$2:$B588,Input!$F605)&lt;1,COUNTIF($O$2:$O588,Input!$C605)&lt;1),Input!L605,0)</f>
        <v>0</v>
      </c>
      <c r="I589" s="177">
        <f>IF(OR(COUNTIF($B$2:$B588,Input!$F605)&lt;1,COUNTIF($O$2:$O588,Input!$C605)&lt;1),Input!M605,0)</f>
        <v>0</v>
      </c>
      <c r="J589" s="177">
        <f>IF(OR(COUNTIF($B$2:$B588,Input!$F605)&lt;1,COUNTIF($O$2:$O588,Input!$C605)&lt;1),Input!N605,0)</f>
        <v>0</v>
      </c>
      <c r="K589" s="177">
        <f>IF(OR(COUNTIF($B$2:$B588,Input!$F605)&lt;1,COUNTIF($O$2:$O588,Input!$C605)&lt;1),Input!O605,0)</f>
        <v>0</v>
      </c>
      <c r="L589" s="177">
        <f>IF(OR(COUNTIF($B$2:$B588,Input!$F605)&lt;1,COUNTIF($O$2:$O588,Input!$C605)&lt;1),Input!P605,0)</f>
        <v>0</v>
      </c>
      <c r="M589" s="129" t="str">
        <f t="shared" si="74"/>
        <v/>
      </c>
      <c r="N589" s="161">
        <f t="shared" si="80"/>
        <v>0</v>
      </c>
      <c r="O589" s="168">
        <f>Input!C605</f>
        <v>0</v>
      </c>
      <c r="P589" s="168"/>
      <c r="R589" s="131">
        <f t="shared" si="81"/>
        <v>0</v>
      </c>
      <c r="S589" s="133" t="str">
        <f t="shared" si="79"/>
        <v xml:space="preserve"> </v>
      </c>
      <c r="T589" s="133"/>
      <c r="U589" s="132" t="str">
        <f>_xlfn.IFNA(IF($D589=0,LOOKUP($F589,{0.1,0.2,0.3,0.4,0.5,0.6,0.7,0.8,0.9,1},{22,34,46,58,70,82,94,106,118,130}),""),"")</f>
        <v/>
      </c>
      <c r="V589" s="132" t="str">
        <f>_xlfn.IFNA(IF($D589=1,LOOKUP($F589,{0.1,0.2,0.3,0.4,0.5,0.6,0.7,0.8,0.9,1},{23,35,47,59,71,83,95,107,119,131}),""),"")</f>
        <v/>
      </c>
      <c r="W589" s="132" t="str">
        <f>_xlfn.IFNA(IF($D589=2,LOOKUP($F589,{0.1,0.2,0.3,0.4,0.5,0.6,0.7,0.8,0.9,1},{24,36,48,60,72,84,96,108,120,132}),""),"")</f>
        <v/>
      </c>
      <c r="X589" s="132" t="str">
        <f>_xlfn.IFNA(IF($D589=3,LOOKUP($F589,{0.1,0.2,0.3,0.4,0.5,0.6,0.7,0.8,0.9,1},{25,37,49,61,73,85,97,109,121,133}),""),"")</f>
        <v/>
      </c>
      <c r="Y589" s="132" t="str">
        <f>_xlfn.IFNA(IF($D589=4,LOOKUP($F589,{0.1,0.2,0.3,0.4,0.5,0.6,0.7,0.8,0.9,1},{26,38,50,62,74,86,98,110,122,134}),""),"")</f>
        <v/>
      </c>
      <c r="Z589" s="132" t="str">
        <f>_xlfn.IFNA(IF($D589=5,LOOKUP($F589,{0.1,0.2,0.3,0.4,0.5,0.6,0.7,0.8,0.9,1},{27,39,51,63,75,87,99,111,123,135}),""),"")</f>
        <v/>
      </c>
      <c r="AA589" s="132">
        <f t="shared" si="75"/>
        <v>0</v>
      </c>
      <c r="AB589" s="132" t="str">
        <f t="shared" si="76"/>
        <v>00</v>
      </c>
      <c r="AC589" s="82" t="e">
        <f>VLOOKUP(AB589,'AMI Ref'!T:U,2,FALSE)</f>
        <v>#N/A</v>
      </c>
      <c r="AD589" s="124"/>
      <c r="AE589" s="81" t="str">
        <f>_xlfn.IFNA(IF($D589=0,IF($J589="Not Paid by Tenant",0,INDEX('AMI Ref'!$K$5:$N$5,MATCH($J589,{"Oil","Gas","Electric - Other","ELECTRIC - HEAT PUMP"},0))),0),"")</f>
        <v/>
      </c>
      <c r="AF589" s="81">
        <f>_xlfn.IFNA(IF($D589=1,IF($J589="Not Paid by Tenant",0,INDEX('AMI Ref'!$K$6:$N$6,MATCH($J589,{"Oil","Gas","Electric - Other","ELECTRIC - HEAT PUMP"},0))),0),"")</f>
        <v>0</v>
      </c>
      <c r="AG589" s="81">
        <f>_xlfn.IFNA(IF($D589=2,IF($J589="Not Paid by Tenant",0,INDEX('AMI Ref'!$K$7:$N$7,MATCH($J589,{"Oil","Gas","Electric - Other","ELECTRIC - HEAT PUMP"},0))),0),"")</f>
        <v>0</v>
      </c>
      <c r="AH589" s="81">
        <f>_xlfn.IFNA(IF($D589=3,IF($J589="Not Paid by Tenant",0,INDEX('AMI Ref'!$K$8:$N$8,MATCH($J589,{"Oil","Gas","Electric - Other","ELECTRIC - HEAT PUMP"},0))),0),"")</f>
        <v>0</v>
      </c>
      <c r="AI589" s="81">
        <f>_xlfn.IFNA(IF($D589=4,IF($J589="Not Paid by Tenant",0,INDEX('AMI Ref'!$K$9:$N$9,MATCH($J589,{"Oil","Gas","Electric - Other","ELECTRIC - HEAT PUMP"},0))),0),"")</f>
        <v>0</v>
      </c>
      <c r="AJ589" s="81">
        <f>_xlfn.IFNA(IF($D589=5,IF($J589="Not Paid by Tenant",0,INDEX('AMI Ref'!$K$10:$N$10,MATCH($J589,{"Oil","Gas","Electric - Other","ELECTRIC - HEAT PUMP"},0))),0),"")</f>
        <v>0</v>
      </c>
      <c r="AK589" s="128"/>
      <c r="AL589" s="81" t="str">
        <f>_xlfn.IFNA(IF($D589=0,IF($K589="Not Paid by Tenant",0,INDEX('AMI Ref'!$O$5:$R$5,MATCH($K589,{"Oil","Gas","Electric - Other","Electric ccASHP - split"},0))),0),"")</f>
        <v/>
      </c>
      <c r="AM589" s="81">
        <f>_xlfn.IFNA(IF($D589=1,IF($K589="Not Paid by Tenant",0,INDEX('AMI Ref'!$O$6:$R$6,MATCH($K589,{"Oil","Gas","Electric - Other","Electric ccASHP - split"},0))),0),"")</f>
        <v>0</v>
      </c>
      <c r="AN589" s="81">
        <f>_xlfn.IFNA(IF($D589=2,IF($K589="Not Paid by Tenant",0,INDEX('AMI Ref'!$O$7:$R$7,MATCH($K589,{"Oil","Gas","Electric - Other","Electric ccASHP - split"},0))),0),"")</f>
        <v>0</v>
      </c>
      <c r="AO589" s="81">
        <f>_xlfn.IFNA(IF($D589=3,IF($K589="Not Paid by Tenant",0,INDEX('AMI Ref'!$O$8:$R$8,MATCH($K589,{"Oil","Gas","Electric - Other","Electric ccASHP - split"},0))),0),"")</f>
        <v>0</v>
      </c>
      <c r="AP589" s="81">
        <f>_xlfn.IFNA(IF($D589=4,IF($K589="Not Paid by Tenant",0,INDEX('AMI Ref'!$O$9:$R$9,MATCH($K589,{"Oil","Gas","Electric - Other","Electric ccASHP - split"},0))),0),"")</f>
        <v>0</v>
      </c>
      <c r="AQ589" s="81">
        <f>_xlfn.IFNA(IF($D589=5,IF($K589="Not Paid by Tenant",0,INDEX('AMI Ref'!$O$10:$R$10,MATCH($K589,{"Oil","Gas","Electric - Other","Electric ccASHP - split"},0))),0),"")</f>
        <v>0</v>
      </c>
      <c r="AR589" s="124">
        <f t="shared" si="77"/>
        <v>0</v>
      </c>
      <c r="AS589" s="123" t="e">
        <f t="shared" si="78"/>
        <v>#N/A</v>
      </c>
    </row>
    <row r="590" spans="1:45" ht="12.95" customHeight="1" x14ac:dyDescent="0.2">
      <c r="A590" s="130">
        <v>588</v>
      </c>
      <c r="B590" s="177">
        <f>IF(OR(COUNTIF($B$2:$B589,Input!$F606)&lt;1,COUNTIF($O$2:$O589,Input!$C606)&lt;1),Input!F606,0)</f>
        <v>0</v>
      </c>
      <c r="C590" s="177">
        <f>IF(OR(COUNTIF($B$2:$B589,Input!$F606)&lt;1,COUNTIF($O$2:$O589,Input!$C606)&lt;1),Input!G606,0)</f>
        <v>0</v>
      </c>
      <c r="D590" s="177">
        <f>IF(OR(COUNTIF($B$2:$B589,Input!$F606)&lt;1,COUNTIF($O$2:$O589,Input!$C606)&lt;1),Input!H606,0)</f>
        <v>0</v>
      </c>
      <c r="E590" s="177">
        <f>IF(OR(COUNTIF($B$2:$B589,Input!$F606)&lt;1,COUNTIF($O$2:$O589,Input!$C606)&lt;1),Input!I606,0)</f>
        <v>0</v>
      </c>
      <c r="F590" s="177">
        <f>IF(OR(COUNTIF($B$2:$B589,Input!$F606)&lt;1,COUNTIF($O$2:$O589,Input!$C606)&lt;1),Input!J606,0)</f>
        <v>0</v>
      </c>
      <c r="G590" s="177">
        <f>IF(OR(COUNTIF($B$2:$B589,Input!$F606)&lt;1,COUNTIF($O$2:$O589,Input!$C606)&lt;1),Input!K606,0)</f>
        <v>0</v>
      </c>
      <c r="H590" s="177">
        <f>IF(OR(COUNTIF($B$2:$B589,Input!$F606)&lt;1,COUNTIF($O$2:$O589,Input!$C606)&lt;1),Input!L606,0)</f>
        <v>0</v>
      </c>
      <c r="I590" s="177">
        <f>IF(OR(COUNTIF($B$2:$B589,Input!$F606)&lt;1,COUNTIF($O$2:$O589,Input!$C606)&lt;1),Input!M606,0)</f>
        <v>0</v>
      </c>
      <c r="J590" s="177">
        <f>IF(OR(COUNTIF($B$2:$B589,Input!$F606)&lt;1,COUNTIF($O$2:$O589,Input!$C606)&lt;1),Input!N606,0)</f>
        <v>0</v>
      </c>
      <c r="K590" s="177">
        <f>IF(OR(COUNTIF($B$2:$B589,Input!$F606)&lt;1,COUNTIF($O$2:$O589,Input!$C606)&lt;1),Input!O606,0)</f>
        <v>0</v>
      </c>
      <c r="L590" s="177">
        <f>IF(OR(COUNTIF($B$2:$B589,Input!$F606)&lt;1,COUNTIF($O$2:$O589,Input!$C606)&lt;1),Input!P606,0)</f>
        <v>0</v>
      </c>
      <c r="M590" s="129" t="str">
        <f t="shared" si="74"/>
        <v/>
      </c>
      <c r="N590" s="161">
        <f t="shared" si="80"/>
        <v>0</v>
      </c>
      <c r="O590" s="168">
        <f>Input!C606</f>
        <v>0</v>
      </c>
      <c r="P590" s="168"/>
      <c r="R590" s="131">
        <f t="shared" si="81"/>
        <v>0</v>
      </c>
      <c r="S590" s="133" t="str">
        <f t="shared" si="79"/>
        <v xml:space="preserve"> </v>
      </c>
      <c r="T590" s="133"/>
      <c r="U590" s="132" t="str">
        <f>_xlfn.IFNA(IF($D590=0,LOOKUP($F590,{0.1,0.2,0.3,0.4,0.5,0.6,0.7,0.8,0.9,1},{22,34,46,58,70,82,94,106,118,130}),""),"")</f>
        <v/>
      </c>
      <c r="V590" s="132" t="str">
        <f>_xlfn.IFNA(IF($D590=1,LOOKUP($F590,{0.1,0.2,0.3,0.4,0.5,0.6,0.7,0.8,0.9,1},{23,35,47,59,71,83,95,107,119,131}),""),"")</f>
        <v/>
      </c>
      <c r="W590" s="132" t="str">
        <f>_xlfn.IFNA(IF($D590=2,LOOKUP($F590,{0.1,0.2,0.3,0.4,0.5,0.6,0.7,0.8,0.9,1},{24,36,48,60,72,84,96,108,120,132}),""),"")</f>
        <v/>
      </c>
      <c r="X590" s="132" t="str">
        <f>_xlfn.IFNA(IF($D590=3,LOOKUP($F590,{0.1,0.2,0.3,0.4,0.5,0.6,0.7,0.8,0.9,1},{25,37,49,61,73,85,97,109,121,133}),""),"")</f>
        <v/>
      </c>
      <c r="Y590" s="132" t="str">
        <f>_xlfn.IFNA(IF($D590=4,LOOKUP($F590,{0.1,0.2,0.3,0.4,0.5,0.6,0.7,0.8,0.9,1},{26,38,50,62,74,86,98,110,122,134}),""),"")</f>
        <v/>
      </c>
      <c r="Z590" s="132" t="str">
        <f>_xlfn.IFNA(IF($D590=5,LOOKUP($F590,{0.1,0.2,0.3,0.4,0.5,0.6,0.7,0.8,0.9,1},{27,39,51,63,75,87,99,111,123,135}),""),"")</f>
        <v/>
      </c>
      <c r="AA590" s="132">
        <f t="shared" si="75"/>
        <v>0</v>
      </c>
      <c r="AB590" s="132" t="str">
        <f t="shared" si="76"/>
        <v>00</v>
      </c>
      <c r="AC590" s="82" t="e">
        <f>VLOOKUP(AB590,'AMI Ref'!T:U,2,FALSE)</f>
        <v>#N/A</v>
      </c>
      <c r="AD590" s="124"/>
      <c r="AE590" s="81" t="str">
        <f>_xlfn.IFNA(IF($D590=0,IF($J590="Not Paid by Tenant",0,INDEX('AMI Ref'!$K$5:$N$5,MATCH($J590,{"Oil","Gas","Electric - Other","ELECTRIC - HEAT PUMP"},0))),0),"")</f>
        <v/>
      </c>
      <c r="AF590" s="81">
        <f>_xlfn.IFNA(IF($D590=1,IF($J590="Not Paid by Tenant",0,INDEX('AMI Ref'!$K$6:$N$6,MATCH($J590,{"Oil","Gas","Electric - Other","ELECTRIC - HEAT PUMP"},0))),0),"")</f>
        <v>0</v>
      </c>
      <c r="AG590" s="81">
        <f>_xlfn.IFNA(IF($D590=2,IF($J590="Not Paid by Tenant",0,INDEX('AMI Ref'!$K$7:$N$7,MATCH($J590,{"Oil","Gas","Electric - Other","ELECTRIC - HEAT PUMP"},0))),0),"")</f>
        <v>0</v>
      </c>
      <c r="AH590" s="81">
        <f>_xlfn.IFNA(IF($D590=3,IF($J590="Not Paid by Tenant",0,INDEX('AMI Ref'!$K$8:$N$8,MATCH($J590,{"Oil","Gas","Electric - Other","ELECTRIC - HEAT PUMP"},0))),0),"")</f>
        <v>0</v>
      </c>
      <c r="AI590" s="81">
        <f>_xlfn.IFNA(IF($D590=4,IF($J590="Not Paid by Tenant",0,INDEX('AMI Ref'!$K$9:$N$9,MATCH($J590,{"Oil","Gas","Electric - Other","ELECTRIC - HEAT PUMP"},0))),0),"")</f>
        <v>0</v>
      </c>
      <c r="AJ590" s="81">
        <f>_xlfn.IFNA(IF($D590=5,IF($J590="Not Paid by Tenant",0,INDEX('AMI Ref'!$K$10:$N$10,MATCH($J590,{"Oil","Gas","Electric - Other","ELECTRIC - HEAT PUMP"},0))),0),"")</f>
        <v>0</v>
      </c>
      <c r="AK590" s="128"/>
      <c r="AL590" s="81" t="str">
        <f>_xlfn.IFNA(IF($D590=0,IF($K590="Not Paid by Tenant",0,INDEX('AMI Ref'!$O$5:$R$5,MATCH($K590,{"Oil","Gas","Electric - Other","Electric ccASHP - split"},0))),0),"")</f>
        <v/>
      </c>
      <c r="AM590" s="81">
        <f>_xlfn.IFNA(IF($D590=1,IF($K590="Not Paid by Tenant",0,INDEX('AMI Ref'!$O$6:$R$6,MATCH($K590,{"Oil","Gas","Electric - Other","Electric ccASHP - split"},0))),0),"")</f>
        <v>0</v>
      </c>
      <c r="AN590" s="81">
        <f>_xlfn.IFNA(IF($D590=2,IF($K590="Not Paid by Tenant",0,INDEX('AMI Ref'!$O$7:$R$7,MATCH($K590,{"Oil","Gas","Electric - Other","Electric ccASHP - split"},0))),0),"")</f>
        <v>0</v>
      </c>
      <c r="AO590" s="81">
        <f>_xlfn.IFNA(IF($D590=3,IF($K590="Not Paid by Tenant",0,INDEX('AMI Ref'!$O$8:$R$8,MATCH($K590,{"Oil","Gas","Electric - Other","Electric ccASHP - split"},0))),0),"")</f>
        <v>0</v>
      </c>
      <c r="AP590" s="81">
        <f>_xlfn.IFNA(IF($D590=4,IF($K590="Not Paid by Tenant",0,INDEX('AMI Ref'!$O$9:$R$9,MATCH($K590,{"Oil","Gas","Electric - Other","Electric ccASHP - split"},0))),0),"")</f>
        <v>0</v>
      </c>
      <c r="AQ590" s="81">
        <f>_xlfn.IFNA(IF($D590=5,IF($K590="Not Paid by Tenant",0,INDEX('AMI Ref'!$O$10:$R$10,MATCH($K590,{"Oil","Gas","Electric - Other","Electric ccASHP - split"},0))),0),"")</f>
        <v>0</v>
      </c>
      <c r="AR590" s="124">
        <f t="shared" si="77"/>
        <v>0</v>
      </c>
      <c r="AS590" s="123" t="e">
        <f t="shared" si="78"/>
        <v>#N/A</v>
      </c>
    </row>
    <row r="591" spans="1:45" ht="12.95" customHeight="1" x14ac:dyDescent="0.2">
      <c r="A591" s="130">
        <v>589</v>
      </c>
      <c r="B591" s="177">
        <f>IF(OR(COUNTIF($B$2:$B590,Input!$F607)&lt;1,COUNTIF($O$2:$O590,Input!$C607)&lt;1),Input!F607,0)</f>
        <v>0</v>
      </c>
      <c r="C591" s="177">
        <f>IF(OR(COUNTIF($B$2:$B590,Input!$F607)&lt;1,COUNTIF($O$2:$O590,Input!$C607)&lt;1),Input!G607,0)</f>
        <v>0</v>
      </c>
      <c r="D591" s="177">
        <f>IF(OR(COUNTIF($B$2:$B590,Input!$F607)&lt;1,COUNTIF($O$2:$O590,Input!$C607)&lt;1),Input!H607,0)</f>
        <v>0</v>
      </c>
      <c r="E591" s="177">
        <f>IF(OR(COUNTIF($B$2:$B590,Input!$F607)&lt;1,COUNTIF($O$2:$O590,Input!$C607)&lt;1),Input!I607,0)</f>
        <v>0</v>
      </c>
      <c r="F591" s="177">
        <f>IF(OR(COUNTIF($B$2:$B590,Input!$F607)&lt;1,COUNTIF($O$2:$O590,Input!$C607)&lt;1),Input!J607,0)</f>
        <v>0</v>
      </c>
      <c r="G591" s="177">
        <f>IF(OR(COUNTIF($B$2:$B590,Input!$F607)&lt;1,COUNTIF($O$2:$O590,Input!$C607)&lt;1),Input!K607,0)</f>
        <v>0</v>
      </c>
      <c r="H591" s="177">
        <f>IF(OR(COUNTIF($B$2:$B590,Input!$F607)&lt;1,COUNTIF($O$2:$O590,Input!$C607)&lt;1),Input!L607,0)</f>
        <v>0</v>
      </c>
      <c r="I591" s="177">
        <f>IF(OR(COUNTIF($B$2:$B590,Input!$F607)&lt;1,COUNTIF($O$2:$O590,Input!$C607)&lt;1),Input!M607,0)</f>
        <v>0</v>
      </c>
      <c r="J591" s="177">
        <f>IF(OR(COUNTIF($B$2:$B590,Input!$F607)&lt;1,COUNTIF($O$2:$O590,Input!$C607)&lt;1),Input!N607,0)</f>
        <v>0</v>
      </c>
      <c r="K591" s="177">
        <f>IF(OR(COUNTIF($B$2:$B590,Input!$F607)&lt;1,COUNTIF($O$2:$O590,Input!$C607)&lt;1),Input!O607,0)</f>
        <v>0</v>
      </c>
      <c r="L591" s="177">
        <f>IF(OR(COUNTIF($B$2:$B590,Input!$F607)&lt;1,COUNTIF($O$2:$O590,Input!$C607)&lt;1),Input!P607,0)</f>
        <v>0</v>
      </c>
      <c r="M591" s="129" t="str">
        <f t="shared" si="74"/>
        <v/>
      </c>
      <c r="N591" s="161">
        <f t="shared" si="80"/>
        <v>0</v>
      </c>
      <c r="O591" s="168">
        <f>Input!C607</f>
        <v>0</v>
      </c>
      <c r="P591" s="168"/>
      <c r="R591" s="131">
        <f t="shared" si="81"/>
        <v>0</v>
      </c>
      <c r="S591" s="133" t="str">
        <f t="shared" si="79"/>
        <v xml:space="preserve"> </v>
      </c>
      <c r="T591" s="133"/>
      <c r="U591" s="132" t="str">
        <f>_xlfn.IFNA(IF($D591=0,LOOKUP($F591,{0.1,0.2,0.3,0.4,0.5,0.6,0.7,0.8,0.9,1},{22,34,46,58,70,82,94,106,118,130}),""),"")</f>
        <v/>
      </c>
      <c r="V591" s="132" t="str">
        <f>_xlfn.IFNA(IF($D591=1,LOOKUP($F591,{0.1,0.2,0.3,0.4,0.5,0.6,0.7,0.8,0.9,1},{23,35,47,59,71,83,95,107,119,131}),""),"")</f>
        <v/>
      </c>
      <c r="W591" s="132" t="str">
        <f>_xlfn.IFNA(IF($D591=2,LOOKUP($F591,{0.1,0.2,0.3,0.4,0.5,0.6,0.7,0.8,0.9,1},{24,36,48,60,72,84,96,108,120,132}),""),"")</f>
        <v/>
      </c>
      <c r="X591" s="132" t="str">
        <f>_xlfn.IFNA(IF($D591=3,LOOKUP($F591,{0.1,0.2,0.3,0.4,0.5,0.6,0.7,0.8,0.9,1},{25,37,49,61,73,85,97,109,121,133}),""),"")</f>
        <v/>
      </c>
      <c r="Y591" s="132" t="str">
        <f>_xlfn.IFNA(IF($D591=4,LOOKUP($F591,{0.1,0.2,0.3,0.4,0.5,0.6,0.7,0.8,0.9,1},{26,38,50,62,74,86,98,110,122,134}),""),"")</f>
        <v/>
      </c>
      <c r="Z591" s="132" t="str">
        <f>_xlfn.IFNA(IF($D591=5,LOOKUP($F591,{0.1,0.2,0.3,0.4,0.5,0.6,0.7,0.8,0.9,1},{27,39,51,63,75,87,99,111,123,135}),""),"")</f>
        <v/>
      </c>
      <c r="AA591" s="132">
        <f t="shared" si="75"/>
        <v>0</v>
      </c>
      <c r="AB591" s="132" t="str">
        <f t="shared" si="76"/>
        <v>00</v>
      </c>
      <c r="AC591" s="82" t="e">
        <f>VLOOKUP(AB591,'AMI Ref'!T:U,2,FALSE)</f>
        <v>#N/A</v>
      </c>
      <c r="AD591" s="124"/>
      <c r="AE591" s="81" t="str">
        <f>_xlfn.IFNA(IF($D591=0,IF($J591="Not Paid by Tenant",0,INDEX('AMI Ref'!$K$5:$N$5,MATCH($J591,{"Oil","Gas","Electric - Other","ELECTRIC - HEAT PUMP"},0))),0),"")</f>
        <v/>
      </c>
      <c r="AF591" s="81">
        <f>_xlfn.IFNA(IF($D591=1,IF($J591="Not Paid by Tenant",0,INDEX('AMI Ref'!$K$6:$N$6,MATCH($J591,{"Oil","Gas","Electric - Other","ELECTRIC - HEAT PUMP"},0))),0),"")</f>
        <v>0</v>
      </c>
      <c r="AG591" s="81">
        <f>_xlfn.IFNA(IF($D591=2,IF($J591="Not Paid by Tenant",0,INDEX('AMI Ref'!$K$7:$N$7,MATCH($J591,{"Oil","Gas","Electric - Other","ELECTRIC - HEAT PUMP"},0))),0),"")</f>
        <v>0</v>
      </c>
      <c r="AH591" s="81">
        <f>_xlfn.IFNA(IF($D591=3,IF($J591="Not Paid by Tenant",0,INDEX('AMI Ref'!$K$8:$N$8,MATCH($J591,{"Oil","Gas","Electric - Other","ELECTRIC - HEAT PUMP"},0))),0),"")</f>
        <v>0</v>
      </c>
      <c r="AI591" s="81">
        <f>_xlfn.IFNA(IF($D591=4,IF($J591="Not Paid by Tenant",0,INDEX('AMI Ref'!$K$9:$N$9,MATCH($J591,{"Oil","Gas","Electric - Other","ELECTRIC - HEAT PUMP"},0))),0),"")</f>
        <v>0</v>
      </c>
      <c r="AJ591" s="81">
        <f>_xlfn.IFNA(IF($D591=5,IF($J591="Not Paid by Tenant",0,INDEX('AMI Ref'!$K$10:$N$10,MATCH($J591,{"Oil","Gas","Electric - Other","ELECTRIC - HEAT PUMP"},0))),0),"")</f>
        <v>0</v>
      </c>
      <c r="AK591" s="128"/>
      <c r="AL591" s="81" t="str">
        <f>_xlfn.IFNA(IF($D591=0,IF($K591="Not Paid by Tenant",0,INDEX('AMI Ref'!$O$5:$R$5,MATCH($K591,{"Oil","Gas","Electric - Other","Electric ccASHP - split"},0))),0),"")</f>
        <v/>
      </c>
      <c r="AM591" s="81">
        <f>_xlfn.IFNA(IF($D591=1,IF($K591="Not Paid by Tenant",0,INDEX('AMI Ref'!$O$6:$R$6,MATCH($K591,{"Oil","Gas","Electric - Other","Electric ccASHP - split"},0))),0),"")</f>
        <v>0</v>
      </c>
      <c r="AN591" s="81">
        <f>_xlfn.IFNA(IF($D591=2,IF($K591="Not Paid by Tenant",0,INDEX('AMI Ref'!$O$7:$R$7,MATCH($K591,{"Oil","Gas","Electric - Other","Electric ccASHP - split"},0))),0),"")</f>
        <v>0</v>
      </c>
      <c r="AO591" s="81">
        <f>_xlfn.IFNA(IF($D591=3,IF($K591="Not Paid by Tenant",0,INDEX('AMI Ref'!$O$8:$R$8,MATCH($K591,{"Oil","Gas","Electric - Other","Electric ccASHP - split"},0))),0),"")</f>
        <v>0</v>
      </c>
      <c r="AP591" s="81">
        <f>_xlfn.IFNA(IF($D591=4,IF($K591="Not Paid by Tenant",0,INDEX('AMI Ref'!$O$9:$R$9,MATCH($K591,{"Oil","Gas","Electric - Other","Electric ccASHP - split"},0))),0),"")</f>
        <v>0</v>
      </c>
      <c r="AQ591" s="81">
        <f>_xlfn.IFNA(IF($D591=5,IF($K591="Not Paid by Tenant",0,INDEX('AMI Ref'!$O$10:$R$10,MATCH($K591,{"Oil","Gas","Electric - Other","Electric ccASHP - split"},0))),0),"")</f>
        <v>0</v>
      </c>
      <c r="AR591" s="124">
        <f t="shared" si="77"/>
        <v>0</v>
      </c>
      <c r="AS591" s="123" t="e">
        <f t="shared" si="78"/>
        <v>#N/A</v>
      </c>
    </row>
    <row r="592" spans="1:45" ht="12.95" customHeight="1" x14ac:dyDescent="0.2">
      <c r="A592" s="130">
        <v>590</v>
      </c>
      <c r="B592" s="177">
        <f>IF(OR(COUNTIF($B$2:$B591,Input!$F608)&lt;1,COUNTIF($O$2:$O591,Input!$C608)&lt;1),Input!F608,0)</f>
        <v>0</v>
      </c>
      <c r="C592" s="177">
        <f>IF(OR(COUNTIF($B$2:$B591,Input!$F608)&lt;1,COUNTIF($O$2:$O591,Input!$C608)&lt;1),Input!G608,0)</f>
        <v>0</v>
      </c>
      <c r="D592" s="177">
        <f>IF(OR(COUNTIF($B$2:$B591,Input!$F608)&lt;1,COUNTIF($O$2:$O591,Input!$C608)&lt;1),Input!H608,0)</f>
        <v>0</v>
      </c>
      <c r="E592" s="177">
        <f>IF(OR(COUNTIF($B$2:$B591,Input!$F608)&lt;1,COUNTIF($O$2:$O591,Input!$C608)&lt;1),Input!I608,0)</f>
        <v>0</v>
      </c>
      <c r="F592" s="177">
        <f>IF(OR(COUNTIF($B$2:$B591,Input!$F608)&lt;1,COUNTIF($O$2:$O591,Input!$C608)&lt;1),Input!J608,0)</f>
        <v>0</v>
      </c>
      <c r="G592" s="177">
        <f>IF(OR(COUNTIF($B$2:$B591,Input!$F608)&lt;1,COUNTIF($O$2:$O591,Input!$C608)&lt;1),Input!K608,0)</f>
        <v>0</v>
      </c>
      <c r="H592" s="177">
        <f>IF(OR(COUNTIF($B$2:$B591,Input!$F608)&lt;1,COUNTIF($O$2:$O591,Input!$C608)&lt;1),Input!L608,0)</f>
        <v>0</v>
      </c>
      <c r="I592" s="177">
        <f>IF(OR(COUNTIF($B$2:$B591,Input!$F608)&lt;1,COUNTIF($O$2:$O591,Input!$C608)&lt;1),Input!M608,0)</f>
        <v>0</v>
      </c>
      <c r="J592" s="177">
        <f>IF(OR(COUNTIF($B$2:$B591,Input!$F608)&lt;1,COUNTIF($O$2:$O591,Input!$C608)&lt;1),Input!N608,0)</f>
        <v>0</v>
      </c>
      <c r="K592" s="177">
        <f>IF(OR(COUNTIF($B$2:$B591,Input!$F608)&lt;1,COUNTIF($O$2:$O591,Input!$C608)&lt;1),Input!O608,0)</f>
        <v>0</v>
      </c>
      <c r="L592" s="177">
        <f>IF(OR(COUNTIF($B$2:$B591,Input!$F608)&lt;1,COUNTIF($O$2:$O591,Input!$C608)&lt;1),Input!P608,0)</f>
        <v>0</v>
      </c>
      <c r="M592" s="129" t="str">
        <f t="shared" si="74"/>
        <v/>
      </c>
      <c r="N592" s="161">
        <f t="shared" si="80"/>
        <v>0</v>
      </c>
      <c r="O592" s="168">
        <f>Input!C608</f>
        <v>0</v>
      </c>
      <c r="P592" s="168"/>
      <c r="R592" s="131">
        <f t="shared" si="81"/>
        <v>0</v>
      </c>
      <c r="S592" s="133" t="str">
        <f t="shared" si="79"/>
        <v xml:space="preserve"> </v>
      </c>
      <c r="T592" s="133"/>
      <c r="U592" s="132" t="str">
        <f>_xlfn.IFNA(IF($D592=0,LOOKUP($F592,{0.1,0.2,0.3,0.4,0.5,0.6,0.7,0.8,0.9,1},{22,34,46,58,70,82,94,106,118,130}),""),"")</f>
        <v/>
      </c>
      <c r="V592" s="132" t="str">
        <f>_xlfn.IFNA(IF($D592=1,LOOKUP($F592,{0.1,0.2,0.3,0.4,0.5,0.6,0.7,0.8,0.9,1},{23,35,47,59,71,83,95,107,119,131}),""),"")</f>
        <v/>
      </c>
      <c r="W592" s="132" t="str">
        <f>_xlfn.IFNA(IF($D592=2,LOOKUP($F592,{0.1,0.2,0.3,0.4,0.5,0.6,0.7,0.8,0.9,1},{24,36,48,60,72,84,96,108,120,132}),""),"")</f>
        <v/>
      </c>
      <c r="X592" s="132" t="str">
        <f>_xlfn.IFNA(IF($D592=3,LOOKUP($F592,{0.1,0.2,0.3,0.4,0.5,0.6,0.7,0.8,0.9,1},{25,37,49,61,73,85,97,109,121,133}),""),"")</f>
        <v/>
      </c>
      <c r="Y592" s="132" t="str">
        <f>_xlfn.IFNA(IF($D592=4,LOOKUP($F592,{0.1,0.2,0.3,0.4,0.5,0.6,0.7,0.8,0.9,1},{26,38,50,62,74,86,98,110,122,134}),""),"")</f>
        <v/>
      </c>
      <c r="Z592" s="132" t="str">
        <f>_xlfn.IFNA(IF($D592=5,LOOKUP($F592,{0.1,0.2,0.3,0.4,0.5,0.6,0.7,0.8,0.9,1},{27,39,51,63,75,87,99,111,123,135}),""),"")</f>
        <v/>
      </c>
      <c r="AA592" s="132">
        <f t="shared" si="75"/>
        <v>0</v>
      </c>
      <c r="AB592" s="132" t="str">
        <f t="shared" si="76"/>
        <v>00</v>
      </c>
      <c r="AC592" s="82" t="e">
        <f>VLOOKUP(AB592,'AMI Ref'!T:U,2,FALSE)</f>
        <v>#N/A</v>
      </c>
      <c r="AD592" s="124"/>
      <c r="AE592" s="81" t="str">
        <f>_xlfn.IFNA(IF($D592=0,IF($J592="Not Paid by Tenant",0,INDEX('AMI Ref'!$K$5:$N$5,MATCH($J592,{"Oil","Gas","Electric - Other","ELECTRIC - HEAT PUMP"},0))),0),"")</f>
        <v/>
      </c>
      <c r="AF592" s="81">
        <f>_xlfn.IFNA(IF($D592=1,IF($J592="Not Paid by Tenant",0,INDEX('AMI Ref'!$K$6:$N$6,MATCH($J592,{"Oil","Gas","Electric - Other","ELECTRIC - HEAT PUMP"},0))),0),"")</f>
        <v>0</v>
      </c>
      <c r="AG592" s="81">
        <f>_xlfn.IFNA(IF($D592=2,IF($J592="Not Paid by Tenant",0,INDEX('AMI Ref'!$K$7:$N$7,MATCH($J592,{"Oil","Gas","Electric - Other","ELECTRIC - HEAT PUMP"},0))),0),"")</f>
        <v>0</v>
      </c>
      <c r="AH592" s="81">
        <f>_xlfn.IFNA(IF($D592=3,IF($J592="Not Paid by Tenant",0,INDEX('AMI Ref'!$K$8:$N$8,MATCH($J592,{"Oil","Gas","Electric - Other","ELECTRIC - HEAT PUMP"},0))),0),"")</f>
        <v>0</v>
      </c>
      <c r="AI592" s="81">
        <f>_xlfn.IFNA(IF($D592=4,IF($J592="Not Paid by Tenant",0,INDEX('AMI Ref'!$K$9:$N$9,MATCH($J592,{"Oil","Gas","Electric - Other","ELECTRIC - HEAT PUMP"},0))),0),"")</f>
        <v>0</v>
      </c>
      <c r="AJ592" s="81">
        <f>_xlfn.IFNA(IF($D592=5,IF($J592="Not Paid by Tenant",0,INDEX('AMI Ref'!$K$10:$N$10,MATCH($J592,{"Oil","Gas","Electric - Other","ELECTRIC - HEAT PUMP"},0))),0),"")</f>
        <v>0</v>
      </c>
      <c r="AK592" s="128"/>
      <c r="AL592" s="81" t="str">
        <f>_xlfn.IFNA(IF($D592=0,IF($K592="Not Paid by Tenant",0,INDEX('AMI Ref'!$O$5:$R$5,MATCH($K592,{"Oil","Gas","Electric - Other","Electric ccASHP - split"},0))),0),"")</f>
        <v/>
      </c>
      <c r="AM592" s="81">
        <f>_xlfn.IFNA(IF($D592=1,IF($K592="Not Paid by Tenant",0,INDEX('AMI Ref'!$O$6:$R$6,MATCH($K592,{"Oil","Gas","Electric - Other","Electric ccASHP - split"},0))),0),"")</f>
        <v>0</v>
      </c>
      <c r="AN592" s="81">
        <f>_xlfn.IFNA(IF($D592=2,IF($K592="Not Paid by Tenant",0,INDEX('AMI Ref'!$O$7:$R$7,MATCH($K592,{"Oil","Gas","Electric - Other","Electric ccASHP - split"},0))),0),"")</f>
        <v>0</v>
      </c>
      <c r="AO592" s="81">
        <f>_xlfn.IFNA(IF($D592=3,IF($K592="Not Paid by Tenant",0,INDEX('AMI Ref'!$O$8:$R$8,MATCH($K592,{"Oil","Gas","Electric - Other","Electric ccASHP - split"},0))),0),"")</f>
        <v>0</v>
      </c>
      <c r="AP592" s="81">
        <f>_xlfn.IFNA(IF($D592=4,IF($K592="Not Paid by Tenant",0,INDEX('AMI Ref'!$O$9:$R$9,MATCH($K592,{"Oil","Gas","Electric - Other","Electric ccASHP - split"},0))),0),"")</f>
        <v>0</v>
      </c>
      <c r="AQ592" s="81">
        <f>_xlfn.IFNA(IF($D592=5,IF($K592="Not Paid by Tenant",0,INDEX('AMI Ref'!$O$10:$R$10,MATCH($K592,{"Oil","Gas","Electric - Other","Electric ccASHP - split"},0))),0),"")</f>
        <v>0</v>
      </c>
      <c r="AR592" s="124">
        <f t="shared" si="77"/>
        <v>0</v>
      </c>
      <c r="AS592" s="123" t="e">
        <f t="shared" si="78"/>
        <v>#N/A</v>
      </c>
    </row>
    <row r="593" spans="1:45" ht="12.95" customHeight="1" x14ac:dyDescent="0.2">
      <c r="A593" s="130">
        <v>591</v>
      </c>
      <c r="B593" s="177">
        <f>IF(OR(COUNTIF($B$2:$B592,Input!$F609)&lt;1,COUNTIF($O$2:$O592,Input!$C609)&lt;1),Input!F609,0)</f>
        <v>0</v>
      </c>
      <c r="C593" s="177">
        <f>IF(OR(COUNTIF($B$2:$B592,Input!$F609)&lt;1,COUNTIF($O$2:$O592,Input!$C609)&lt;1),Input!G609,0)</f>
        <v>0</v>
      </c>
      <c r="D593" s="177">
        <f>IF(OR(COUNTIF($B$2:$B592,Input!$F609)&lt;1,COUNTIF($O$2:$O592,Input!$C609)&lt;1),Input!H609,0)</f>
        <v>0</v>
      </c>
      <c r="E593" s="177">
        <f>IF(OR(COUNTIF($B$2:$B592,Input!$F609)&lt;1,COUNTIF($O$2:$O592,Input!$C609)&lt;1),Input!I609,0)</f>
        <v>0</v>
      </c>
      <c r="F593" s="177">
        <f>IF(OR(COUNTIF($B$2:$B592,Input!$F609)&lt;1,COUNTIF($O$2:$O592,Input!$C609)&lt;1),Input!J609,0)</f>
        <v>0</v>
      </c>
      <c r="G593" s="177">
        <f>IF(OR(COUNTIF($B$2:$B592,Input!$F609)&lt;1,COUNTIF($O$2:$O592,Input!$C609)&lt;1),Input!K609,0)</f>
        <v>0</v>
      </c>
      <c r="H593" s="177">
        <f>IF(OR(COUNTIF($B$2:$B592,Input!$F609)&lt;1,COUNTIF($O$2:$O592,Input!$C609)&lt;1),Input!L609,0)</f>
        <v>0</v>
      </c>
      <c r="I593" s="177">
        <f>IF(OR(COUNTIF($B$2:$B592,Input!$F609)&lt;1,COUNTIF($O$2:$O592,Input!$C609)&lt;1),Input!M609,0)</f>
        <v>0</v>
      </c>
      <c r="J593" s="177">
        <f>IF(OR(COUNTIF($B$2:$B592,Input!$F609)&lt;1,COUNTIF($O$2:$O592,Input!$C609)&lt;1),Input!N609,0)</f>
        <v>0</v>
      </c>
      <c r="K593" s="177">
        <f>IF(OR(COUNTIF($B$2:$B592,Input!$F609)&lt;1,COUNTIF($O$2:$O592,Input!$C609)&lt;1),Input!O609,0)</f>
        <v>0</v>
      </c>
      <c r="L593" s="177">
        <f>IF(OR(COUNTIF($B$2:$B592,Input!$F609)&lt;1,COUNTIF($O$2:$O592,Input!$C609)&lt;1),Input!P609,0)</f>
        <v>0</v>
      </c>
      <c r="M593" s="129" t="str">
        <f t="shared" si="74"/>
        <v/>
      </c>
      <c r="N593" s="161">
        <f t="shared" si="80"/>
        <v>0</v>
      </c>
      <c r="O593" s="168">
        <f>Input!C609</f>
        <v>0</v>
      </c>
      <c r="P593" s="168"/>
      <c r="R593" s="131">
        <f t="shared" si="81"/>
        <v>0</v>
      </c>
      <c r="S593" s="133" t="str">
        <f t="shared" si="79"/>
        <v xml:space="preserve"> </v>
      </c>
      <c r="T593" s="133"/>
      <c r="U593" s="132" t="str">
        <f>_xlfn.IFNA(IF($D593=0,LOOKUP($F593,{0.1,0.2,0.3,0.4,0.5,0.6,0.7,0.8,0.9,1},{22,34,46,58,70,82,94,106,118,130}),""),"")</f>
        <v/>
      </c>
      <c r="V593" s="132" t="str">
        <f>_xlfn.IFNA(IF($D593=1,LOOKUP($F593,{0.1,0.2,0.3,0.4,0.5,0.6,0.7,0.8,0.9,1},{23,35,47,59,71,83,95,107,119,131}),""),"")</f>
        <v/>
      </c>
      <c r="W593" s="132" t="str">
        <f>_xlfn.IFNA(IF($D593=2,LOOKUP($F593,{0.1,0.2,0.3,0.4,0.5,0.6,0.7,0.8,0.9,1},{24,36,48,60,72,84,96,108,120,132}),""),"")</f>
        <v/>
      </c>
      <c r="X593" s="132" t="str">
        <f>_xlfn.IFNA(IF($D593=3,LOOKUP($F593,{0.1,0.2,0.3,0.4,0.5,0.6,0.7,0.8,0.9,1},{25,37,49,61,73,85,97,109,121,133}),""),"")</f>
        <v/>
      </c>
      <c r="Y593" s="132" t="str">
        <f>_xlfn.IFNA(IF($D593=4,LOOKUP($F593,{0.1,0.2,0.3,0.4,0.5,0.6,0.7,0.8,0.9,1},{26,38,50,62,74,86,98,110,122,134}),""),"")</f>
        <v/>
      </c>
      <c r="Z593" s="132" t="str">
        <f>_xlfn.IFNA(IF($D593=5,LOOKUP($F593,{0.1,0.2,0.3,0.4,0.5,0.6,0.7,0.8,0.9,1},{27,39,51,63,75,87,99,111,123,135}),""),"")</f>
        <v/>
      </c>
      <c r="AA593" s="132">
        <f t="shared" si="75"/>
        <v>0</v>
      </c>
      <c r="AB593" s="132" t="str">
        <f t="shared" si="76"/>
        <v>00</v>
      </c>
      <c r="AC593" s="82" t="e">
        <f>VLOOKUP(AB593,'AMI Ref'!T:U,2,FALSE)</f>
        <v>#N/A</v>
      </c>
      <c r="AD593" s="124"/>
      <c r="AE593" s="81" t="str">
        <f>_xlfn.IFNA(IF($D593=0,IF($J593="Not Paid by Tenant",0,INDEX('AMI Ref'!$K$5:$N$5,MATCH($J593,{"Oil","Gas","Electric - Other","ELECTRIC - HEAT PUMP"},0))),0),"")</f>
        <v/>
      </c>
      <c r="AF593" s="81">
        <f>_xlfn.IFNA(IF($D593=1,IF($J593="Not Paid by Tenant",0,INDEX('AMI Ref'!$K$6:$N$6,MATCH($J593,{"Oil","Gas","Electric - Other","ELECTRIC - HEAT PUMP"},0))),0),"")</f>
        <v>0</v>
      </c>
      <c r="AG593" s="81">
        <f>_xlfn.IFNA(IF($D593=2,IF($J593="Not Paid by Tenant",0,INDEX('AMI Ref'!$K$7:$N$7,MATCH($J593,{"Oil","Gas","Electric - Other","ELECTRIC - HEAT PUMP"},0))),0),"")</f>
        <v>0</v>
      </c>
      <c r="AH593" s="81">
        <f>_xlfn.IFNA(IF($D593=3,IF($J593="Not Paid by Tenant",0,INDEX('AMI Ref'!$K$8:$N$8,MATCH($J593,{"Oil","Gas","Electric - Other","ELECTRIC - HEAT PUMP"},0))),0),"")</f>
        <v>0</v>
      </c>
      <c r="AI593" s="81">
        <f>_xlfn.IFNA(IF($D593=4,IF($J593="Not Paid by Tenant",0,INDEX('AMI Ref'!$K$9:$N$9,MATCH($J593,{"Oil","Gas","Electric - Other","ELECTRIC - HEAT PUMP"},0))),0),"")</f>
        <v>0</v>
      </c>
      <c r="AJ593" s="81">
        <f>_xlfn.IFNA(IF($D593=5,IF($J593="Not Paid by Tenant",0,INDEX('AMI Ref'!$K$10:$N$10,MATCH($J593,{"Oil","Gas","Electric - Other","ELECTRIC - HEAT PUMP"},0))),0),"")</f>
        <v>0</v>
      </c>
      <c r="AK593" s="128"/>
      <c r="AL593" s="81" t="str">
        <f>_xlfn.IFNA(IF($D593=0,IF($K593="Not Paid by Tenant",0,INDEX('AMI Ref'!$O$5:$R$5,MATCH($K593,{"Oil","Gas","Electric - Other","Electric ccASHP - split"},0))),0),"")</f>
        <v/>
      </c>
      <c r="AM593" s="81">
        <f>_xlfn.IFNA(IF($D593=1,IF($K593="Not Paid by Tenant",0,INDEX('AMI Ref'!$O$6:$R$6,MATCH($K593,{"Oil","Gas","Electric - Other","Electric ccASHP - split"},0))),0),"")</f>
        <v>0</v>
      </c>
      <c r="AN593" s="81">
        <f>_xlfn.IFNA(IF($D593=2,IF($K593="Not Paid by Tenant",0,INDEX('AMI Ref'!$O$7:$R$7,MATCH($K593,{"Oil","Gas","Electric - Other","Electric ccASHP - split"},0))),0),"")</f>
        <v>0</v>
      </c>
      <c r="AO593" s="81">
        <f>_xlfn.IFNA(IF($D593=3,IF($K593="Not Paid by Tenant",0,INDEX('AMI Ref'!$O$8:$R$8,MATCH($K593,{"Oil","Gas","Electric - Other","Electric ccASHP - split"},0))),0),"")</f>
        <v>0</v>
      </c>
      <c r="AP593" s="81">
        <f>_xlfn.IFNA(IF($D593=4,IF($K593="Not Paid by Tenant",0,INDEX('AMI Ref'!$O$9:$R$9,MATCH($K593,{"Oil","Gas","Electric - Other","Electric ccASHP - split"},0))),0),"")</f>
        <v>0</v>
      </c>
      <c r="AQ593" s="81">
        <f>_xlfn.IFNA(IF($D593=5,IF($K593="Not Paid by Tenant",0,INDEX('AMI Ref'!$O$10:$R$10,MATCH($K593,{"Oil","Gas","Electric - Other","Electric ccASHP - split"},0))),0),"")</f>
        <v>0</v>
      </c>
      <c r="AR593" s="124">
        <f t="shared" si="77"/>
        <v>0</v>
      </c>
      <c r="AS593" s="123" t="e">
        <f t="shared" si="78"/>
        <v>#N/A</v>
      </c>
    </row>
    <row r="594" spans="1:45" ht="12.95" customHeight="1" x14ac:dyDescent="0.2">
      <c r="A594" s="130">
        <v>592</v>
      </c>
      <c r="B594" s="177">
        <f>IF(OR(COUNTIF($B$2:$B593,Input!$F610)&lt;1,COUNTIF($O$2:$O593,Input!$C610)&lt;1),Input!F610,0)</f>
        <v>0</v>
      </c>
      <c r="C594" s="177">
        <f>IF(OR(COUNTIF($B$2:$B593,Input!$F610)&lt;1,COUNTIF($O$2:$O593,Input!$C610)&lt;1),Input!G610,0)</f>
        <v>0</v>
      </c>
      <c r="D594" s="177">
        <f>IF(OR(COUNTIF($B$2:$B593,Input!$F610)&lt;1,COUNTIF($O$2:$O593,Input!$C610)&lt;1),Input!H610,0)</f>
        <v>0</v>
      </c>
      <c r="E594" s="177">
        <f>IF(OR(COUNTIF($B$2:$B593,Input!$F610)&lt;1,COUNTIF($O$2:$O593,Input!$C610)&lt;1),Input!I610,0)</f>
        <v>0</v>
      </c>
      <c r="F594" s="177">
        <f>IF(OR(COUNTIF($B$2:$B593,Input!$F610)&lt;1,COUNTIF($O$2:$O593,Input!$C610)&lt;1),Input!J610,0)</f>
        <v>0</v>
      </c>
      <c r="G594" s="177">
        <f>IF(OR(COUNTIF($B$2:$B593,Input!$F610)&lt;1,COUNTIF($O$2:$O593,Input!$C610)&lt;1),Input!K610,0)</f>
        <v>0</v>
      </c>
      <c r="H594" s="177">
        <f>IF(OR(COUNTIF($B$2:$B593,Input!$F610)&lt;1,COUNTIF($O$2:$O593,Input!$C610)&lt;1),Input!L610,0)</f>
        <v>0</v>
      </c>
      <c r="I594" s="177">
        <f>IF(OR(COUNTIF($B$2:$B593,Input!$F610)&lt;1,COUNTIF($O$2:$O593,Input!$C610)&lt;1),Input!M610,0)</f>
        <v>0</v>
      </c>
      <c r="J594" s="177">
        <f>IF(OR(COUNTIF($B$2:$B593,Input!$F610)&lt;1,COUNTIF($O$2:$O593,Input!$C610)&lt;1),Input!N610,0)</f>
        <v>0</v>
      </c>
      <c r="K594" s="177">
        <f>IF(OR(COUNTIF($B$2:$B593,Input!$F610)&lt;1,COUNTIF($O$2:$O593,Input!$C610)&lt;1),Input!O610,0)</f>
        <v>0</v>
      </c>
      <c r="L594" s="177">
        <f>IF(OR(COUNTIF($B$2:$B593,Input!$F610)&lt;1,COUNTIF($O$2:$O593,Input!$C610)&lt;1),Input!P610,0)</f>
        <v>0</v>
      </c>
      <c r="M594" s="129" t="str">
        <f t="shared" si="74"/>
        <v/>
      </c>
      <c r="N594" s="161">
        <f t="shared" si="80"/>
        <v>0</v>
      </c>
      <c r="O594" s="168">
        <f>Input!C610</f>
        <v>0</v>
      </c>
      <c r="P594" s="168"/>
      <c r="R594" s="131">
        <f t="shared" si="81"/>
        <v>0</v>
      </c>
      <c r="S594" s="133" t="str">
        <f t="shared" si="79"/>
        <v xml:space="preserve"> </v>
      </c>
      <c r="T594" s="133"/>
      <c r="U594" s="132" t="str">
        <f>_xlfn.IFNA(IF($D594=0,LOOKUP($F594,{0.1,0.2,0.3,0.4,0.5,0.6,0.7,0.8,0.9,1},{22,34,46,58,70,82,94,106,118,130}),""),"")</f>
        <v/>
      </c>
      <c r="V594" s="132" t="str">
        <f>_xlfn.IFNA(IF($D594=1,LOOKUP($F594,{0.1,0.2,0.3,0.4,0.5,0.6,0.7,0.8,0.9,1},{23,35,47,59,71,83,95,107,119,131}),""),"")</f>
        <v/>
      </c>
      <c r="W594" s="132" t="str">
        <f>_xlfn.IFNA(IF($D594=2,LOOKUP($F594,{0.1,0.2,0.3,0.4,0.5,0.6,0.7,0.8,0.9,1},{24,36,48,60,72,84,96,108,120,132}),""),"")</f>
        <v/>
      </c>
      <c r="X594" s="132" t="str">
        <f>_xlfn.IFNA(IF($D594=3,LOOKUP($F594,{0.1,0.2,0.3,0.4,0.5,0.6,0.7,0.8,0.9,1},{25,37,49,61,73,85,97,109,121,133}),""),"")</f>
        <v/>
      </c>
      <c r="Y594" s="132" t="str">
        <f>_xlfn.IFNA(IF($D594=4,LOOKUP($F594,{0.1,0.2,0.3,0.4,0.5,0.6,0.7,0.8,0.9,1},{26,38,50,62,74,86,98,110,122,134}),""),"")</f>
        <v/>
      </c>
      <c r="Z594" s="132" t="str">
        <f>_xlfn.IFNA(IF($D594=5,LOOKUP($F594,{0.1,0.2,0.3,0.4,0.5,0.6,0.7,0.8,0.9,1},{27,39,51,63,75,87,99,111,123,135}),""),"")</f>
        <v/>
      </c>
      <c r="AA594" s="132">
        <f t="shared" si="75"/>
        <v>0</v>
      </c>
      <c r="AB594" s="132" t="str">
        <f t="shared" si="76"/>
        <v>00</v>
      </c>
      <c r="AC594" s="82" t="e">
        <f>VLOOKUP(AB594,'AMI Ref'!T:U,2,FALSE)</f>
        <v>#N/A</v>
      </c>
      <c r="AD594" s="124"/>
      <c r="AE594" s="81" t="str">
        <f>_xlfn.IFNA(IF($D594=0,IF($J594="Not Paid by Tenant",0,INDEX('AMI Ref'!$K$5:$N$5,MATCH($J594,{"Oil","Gas","Electric - Other","ELECTRIC - HEAT PUMP"},0))),0),"")</f>
        <v/>
      </c>
      <c r="AF594" s="81">
        <f>_xlfn.IFNA(IF($D594=1,IF($J594="Not Paid by Tenant",0,INDEX('AMI Ref'!$K$6:$N$6,MATCH($J594,{"Oil","Gas","Electric - Other","ELECTRIC - HEAT PUMP"},0))),0),"")</f>
        <v>0</v>
      </c>
      <c r="AG594" s="81">
        <f>_xlfn.IFNA(IF($D594=2,IF($J594="Not Paid by Tenant",0,INDEX('AMI Ref'!$K$7:$N$7,MATCH($J594,{"Oil","Gas","Electric - Other","ELECTRIC - HEAT PUMP"},0))),0),"")</f>
        <v>0</v>
      </c>
      <c r="AH594" s="81">
        <f>_xlfn.IFNA(IF($D594=3,IF($J594="Not Paid by Tenant",0,INDEX('AMI Ref'!$K$8:$N$8,MATCH($J594,{"Oil","Gas","Electric - Other","ELECTRIC - HEAT PUMP"},0))),0),"")</f>
        <v>0</v>
      </c>
      <c r="AI594" s="81">
        <f>_xlfn.IFNA(IF($D594=4,IF($J594="Not Paid by Tenant",0,INDEX('AMI Ref'!$K$9:$N$9,MATCH($J594,{"Oil","Gas","Electric - Other","ELECTRIC - HEAT PUMP"},0))),0),"")</f>
        <v>0</v>
      </c>
      <c r="AJ594" s="81">
        <f>_xlfn.IFNA(IF($D594=5,IF($J594="Not Paid by Tenant",0,INDEX('AMI Ref'!$K$10:$N$10,MATCH($J594,{"Oil","Gas","Electric - Other","ELECTRIC - HEAT PUMP"},0))),0),"")</f>
        <v>0</v>
      </c>
      <c r="AK594" s="128"/>
      <c r="AL594" s="81" t="str">
        <f>_xlfn.IFNA(IF($D594=0,IF($K594="Not Paid by Tenant",0,INDEX('AMI Ref'!$O$5:$R$5,MATCH($K594,{"Oil","Gas","Electric - Other","Electric ccASHP - split"},0))),0),"")</f>
        <v/>
      </c>
      <c r="AM594" s="81">
        <f>_xlfn.IFNA(IF($D594=1,IF($K594="Not Paid by Tenant",0,INDEX('AMI Ref'!$O$6:$R$6,MATCH($K594,{"Oil","Gas","Electric - Other","Electric ccASHP - split"},0))),0),"")</f>
        <v>0</v>
      </c>
      <c r="AN594" s="81">
        <f>_xlfn.IFNA(IF($D594=2,IF($K594="Not Paid by Tenant",0,INDEX('AMI Ref'!$O$7:$R$7,MATCH($K594,{"Oil","Gas","Electric - Other","Electric ccASHP - split"},0))),0),"")</f>
        <v>0</v>
      </c>
      <c r="AO594" s="81">
        <f>_xlfn.IFNA(IF($D594=3,IF($K594="Not Paid by Tenant",0,INDEX('AMI Ref'!$O$8:$R$8,MATCH($K594,{"Oil","Gas","Electric - Other","Electric ccASHP - split"},0))),0),"")</f>
        <v>0</v>
      </c>
      <c r="AP594" s="81">
        <f>_xlfn.IFNA(IF($D594=4,IF($K594="Not Paid by Tenant",0,INDEX('AMI Ref'!$O$9:$R$9,MATCH($K594,{"Oil","Gas","Electric - Other","Electric ccASHP - split"},0))),0),"")</f>
        <v>0</v>
      </c>
      <c r="AQ594" s="81">
        <f>_xlfn.IFNA(IF($D594=5,IF($K594="Not Paid by Tenant",0,INDEX('AMI Ref'!$O$10:$R$10,MATCH($K594,{"Oil","Gas","Electric - Other","Electric ccASHP - split"},0))),0),"")</f>
        <v>0</v>
      </c>
      <c r="AR594" s="124">
        <f t="shared" si="77"/>
        <v>0</v>
      </c>
      <c r="AS594" s="123" t="e">
        <f t="shared" si="78"/>
        <v>#N/A</v>
      </c>
    </row>
    <row r="595" spans="1:45" ht="12.95" customHeight="1" x14ac:dyDescent="0.2">
      <c r="A595" s="130">
        <v>593</v>
      </c>
      <c r="B595" s="177">
        <f>IF(OR(COUNTIF($B$2:$B594,Input!$F611)&lt;1,COUNTIF($O$2:$O594,Input!$C611)&lt;1),Input!F611,0)</f>
        <v>0</v>
      </c>
      <c r="C595" s="177">
        <f>IF(OR(COUNTIF($B$2:$B594,Input!$F611)&lt;1,COUNTIF($O$2:$O594,Input!$C611)&lt;1),Input!G611,0)</f>
        <v>0</v>
      </c>
      <c r="D595" s="177">
        <f>IF(OR(COUNTIF($B$2:$B594,Input!$F611)&lt;1,COUNTIF($O$2:$O594,Input!$C611)&lt;1),Input!H611,0)</f>
        <v>0</v>
      </c>
      <c r="E595" s="177">
        <f>IF(OR(COUNTIF($B$2:$B594,Input!$F611)&lt;1,COUNTIF($O$2:$O594,Input!$C611)&lt;1),Input!I611,0)</f>
        <v>0</v>
      </c>
      <c r="F595" s="177">
        <f>IF(OR(COUNTIF($B$2:$B594,Input!$F611)&lt;1,COUNTIF($O$2:$O594,Input!$C611)&lt;1),Input!J611,0)</f>
        <v>0</v>
      </c>
      <c r="G595" s="177">
        <f>IF(OR(COUNTIF($B$2:$B594,Input!$F611)&lt;1,COUNTIF($O$2:$O594,Input!$C611)&lt;1),Input!K611,0)</f>
        <v>0</v>
      </c>
      <c r="H595" s="177">
        <f>IF(OR(COUNTIF($B$2:$B594,Input!$F611)&lt;1,COUNTIF($O$2:$O594,Input!$C611)&lt;1),Input!L611,0)</f>
        <v>0</v>
      </c>
      <c r="I595" s="177">
        <f>IF(OR(COUNTIF($B$2:$B594,Input!$F611)&lt;1,COUNTIF($O$2:$O594,Input!$C611)&lt;1),Input!M611,0)</f>
        <v>0</v>
      </c>
      <c r="J595" s="177">
        <f>IF(OR(COUNTIF($B$2:$B594,Input!$F611)&lt;1,COUNTIF($O$2:$O594,Input!$C611)&lt;1),Input!N611,0)</f>
        <v>0</v>
      </c>
      <c r="K595" s="177">
        <f>IF(OR(COUNTIF($B$2:$B594,Input!$F611)&lt;1,COUNTIF($O$2:$O594,Input!$C611)&lt;1),Input!O611,0)</f>
        <v>0</v>
      </c>
      <c r="L595" s="177">
        <f>IF(OR(COUNTIF($B$2:$B594,Input!$F611)&lt;1,COUNTIF($O$2:$O594,Input!$C611)&lt;1),Input!P611,0)</f>
        <v>0</v>
      </c>
      <c r="M595" s="129" t="str">
        <f t="shared" si="74"/>
        <v/>
      </c>
      <c r="N595" s="161">
        <f t="shared" si="80"/>
        <v>0</v>
      </c>
      <c r="O595" s="168">
        <f>Input!C611</f>
        <v>0</v>
      </c>
      <c r="P595" s="168"/>
      <c r="R595" s="131">
        <f t="shared" si="81"/>
        <v>0</v>
      </c>
      <c r="S595" s="133" t="str">
        <f t="shared" si="79"/>
        <v xml:space="preserve"> </v>
      </c>
      <c r="T595" s="133"/>
      <c r="U595" s="132" t="str">
        <f>_xlfn.IFNA(IF($D595=0,LOOKUP($F595,{0.1,0.2,0.3,0.4,0.5,0.6,0.7,0.8,0.9,1},{22,34,46,58,70,82,94,106,118,130}),""),"")</f>
        <v/>
      </c>
      <c r="V595" s="132" t="str">
        <f>_xlfn.IFNA(IF($D595=1,LOOKUP($F595,{0.1,0.2,0.3,0.4,0.5,0.6,0.7,0.8,0.9,1},{23,35,47,59,71,83,95,107,119,131}),""),"")</f>
        <v/>
      </c>
      <c r="W595" s="132" t="str">
        <f>_xlfn.IFNA(IF($D595=2,LOOKUP($F595,{0.1,0.2,0.3,0.4,0.5,0.6,0.7,0.8,0.9,1},{24,36,48,60,72,84,96,108,120,132}),""),"")</f>
        <v/>
      </c>
      <c r="X595" s="132" t="str">
        <f>_xlfn.IFNA(IF($D595=3,LOOKUP($F595,{0.1,0.2,0.3,0.4,0.5,0.6,0.7,0.8,0.9,1},{25,37,49,61,73,85,97,109,121,133}),""),"")</f>
        <v/>
      </c>
      <c r="Y595" s="132" t="str">
        <f>_xlfn.IFNA(IF($D595=4,LOOKUP($F595,{0.1,0.2,0.3,0.4,0.5,0.6,0.7,0.8,0.9,1},{26,38,50,62,74,86,98,110,122,134}),""),"")</f>
        <v/>
      </c>
      <c r="Z595" s="132" t="str">
        <f>_xlfn.IFNA(IF($D595=5,LOOKUP($F595,{0.1,0.2,0.3,0.4,0.5,0.6,0.7,0.8,0.9,1},{27,39,51,63,75,87,99,111,123,135}),""),"")</f>
        <v/>
      </c>
      <c r="AA595" s="132">
        <f t="shared" si="75"/>
        <v>0</v>
      </c>
      <c r="AB595" s="132" t="str">
        <f t="shared" si="76"/>
        <v>00</v>
      </c>
      <c r="AC595" s="82" t="e">
        <f>VLOOKUP(AB595,'AMI Ref'!T:U,2,FALSE)</f>
        <v>#N/A</v>
      </c>
      <c r="AD595" s="124"/>
      <c r="AE595" s="81" t="str">
        <f>_xlfn.IFNA(IF($D595=0,IF($J595="Not Paid by Tenant",0,INDEX('AMI Ref'!$K$5:$N$5,MATCH($J595,{"Oil","Gas","Electric - Other","ELECTRIC - HEAT PUMP"},0))),0),"")</f>
        <v/>
      </c>
      <c r="AF595" s="81">
        <f>_xlfn.IFNA(IF($D595=1,IF($J595="Not Paid by Tenant",0,INDEX('AMI Ref'!$K$6:$N$6,MATCH($J595,{"Oil","Gas","Electric - Other","ELECTRIC - HEAT PUMP"},0))),0),"")</f>
        <v>0</v>
      </c>
      <c r="AG595" s="81">
        <f>_xlfn.IFNA(IF($D595=2,IF($J595="Not Paid by Tenant",0,INDEX('AMI Ref'!$K$7:$N$7,MATCH($J595,{"Oil","Gas","Electric - Other","ELECTRIC - HEAT PUMP"},0))),0),"")</f>
        <v>0</v>
      </c>
      <c r="AH595" s="81">
        <f>_xlfn.IFNA(IF($D595=3,IF($J595="Not Paid by Tenant",0,INDEX('AMI Ref'!$K$8:$N$8,MATCH($J595,{"Oil","Gas","Electric - Other","ELECTRIC - HEAT PUMP"},0))),0),"")</f>
        <v>0</v>
      </c>
      <c r="AI595" s="81">
        <f>_xlfn.IFNA(IF($D595=4,IF($J595="Not Paid by Tenant",0,INDEX('AMI Ref'!$K$9:$N$9,MATCH($J595,{"Oil","Gas","Electric - Other","ELECTRIC - HEAT PUMP"},0))),0),"")</f>
        <v>0</v>
      </c>
      <c r="AJ595" s="81">
        <f>_xlfn.IFNA(IF($D595=5,IF($J595="Not Paid by Tenant",0,INDEX('AMI Ref'!$K$10:$N$10,MATCH($J595,{"Oil","Gas","Electric - Other","ELECTRIC - HEAT PUMP"},0))),0),"")</f>
        <v>0</v>
      </c>
      <c r="AK595" s="128"/>
      <c r="AL595" s="81" t="str">
        <f>_xlfn.IFNA(IF($D595=0,IF($K595="Not Paid by Tenant",0,INDEX('AMI Ref'!$O$5:$R$5,MATCH($K595,{"Oil","Gas","Electric - Other","Electric ccASHP - split"},0))),0),"")</f>
        <v/>
      </c>
      <c r="AM595" s="81">
        <f>_xlfn.IFNA(IF($D595=1,IF($K595="Not Paid by Tenant",0,INDEX('AMI Ref'!$O$6:$R$6,MATCH($K595,{"Oil","Gas","Electric - Other","Electric ccASHP - split"},0))),0),"")</f>
        <v>0</v>
      </c>
      <c r="AN595" s="81">
        <f>_xlfn.IFNA(IF($D595=2,IF($K595="Not Paid by Tenant",0,INDEX('AMI Ref'!$O$7:$R$7,MATCH($K595,{"Oil","Gas","Electric - Other","Electric ccASHP - split"},0))),0),"")</f>
        <v>0</v>
      </c>
      <c r="AO595" s="81">
        <f>_xlfn.IFNA(IF($D595=3,IF($K595="Not Paid by Tenant",0,INDEX('AMI Ref'!$O$8:$R$8,MATCH($K595,{"Oil","Gas","Electric - Other","Electric ccASHP - split"},0))),0),"")</f>
        <v>0</v>
      </c>
      <c r="AP595" s="81">
        <f>_xlfn.IFNA(IF($D595=4,IF($K595="Not Paid by Tenant",0,INDEX('AMI Ref'!$O$9:$R$9,MATCH($K595,{"Oil","Gas","Electric - Other","Electric ccASHP - split"},0))),0),"")</f>
        <v>0</v>
      </c>
      <c r="AQ595" s="81">
        <f>_xlfn.IFNA(IF($D595=5,IF($K595="Not Paid by Tenant",0,INDEX('AMI Ref'!$O$10:$R$10,MATCH($K595,{"Oil","Gas","Electric - Other","Electric ccASHP - split"},0))),0),"")</f>
        <v>0</v>
      </c>
      <c r="AR595" s="124">
        <f t="shared" si="77"/>
        <v>0</v>
      </c>
      <c r="AS595" s="123" t="e">
        <f t="shared" si="78"/>
        <v>#N/A</v>
      </c>
    </row>
    <row r="596" spans="1:45" ht="12.95" customHeight="1" x14ac:dyDescent="0.2">
      <c r="A596" s="130">
        <v>594</v>
      </c>
      <c r="B596" s="177">
        <f>IF(OR(COUNTIF($B$2:$B595,Input!$F612)&lt;1,COUNTIF($O$2:$O595,Input!$C612)&lt;1),Input!F612,0)</f>
        <v>0</v>
      </c>
      <c r="C596" s="177">
        <f>IF(OR(COUNTIF($B$2:$B595,Input!$F612)&lt;1,COUNTIF($O$2:$O595,Input!$C612)&lt;1),Input!G612,0)</f>
        <v>0</v>
      </c>
      <c r="D596" s="177">
        <f>IF(OR(COUNTIF($B$2:$B595,Input!$F612)&lt;1,COUNTIF($O$2:$O595,Input!$C612)&lt;1),Input!H612,0)</f>
        <v>0</v>
      </c>
      <c r="E596" s="177">
        <f>IF(OR(COUNTIF($B$2:$B595,Input!$F612)&lt;1,COUNTIF($O$2:$O595,Input!$C612)&lt;1),Input!I612,0)</f>
        <v>0</v>
      </c>
      <c r="F596" s="177">
        <f>IF(OR(COUNTIF($B$2:$B595,Input!$F612)&lt;1,COUNTIF($O$2:$O595,Input!$C612)&lt;1),Input!J612,0)</f>
        <v>0</v>
      </c>
      <c r="G596" s="177">
        <f>IF(OR(COUNTIF($B$2:$B595,Input!$F612)&lt;1,COUNTIF($O$2:$O595,Input!$C612)&lt;1),Input!K612,0)</f>
        <v>0</v>
      </c>
      <c r="H596" s="177">
        <f>IF(OR(COUNTIF($B$2:$B595,Input!$F612)&lt;1,COUNTIF($O$2:$O595,Input!$C612)&lt;1),Input!L612,0)</f>
        <v>0</v>
      </c>
      <c r="I596" s="177">
        <f>IF(OR(COUNTIF($B$2:$B595,Input!$F612)&lt;1,COUNTIF($O$2:$O595,Input!$C612)&lt;1),Input!M612,0)</f>
        <v>0</v>
      </c>
      <c r="J596" s="177">
        <f>IF(OR(COUNTIF($B$2:$B595,Input!$F612)&lt;1,COUNTIF($O$2:$O595,Input!$C612)&lt;1),Input!N612,0)</f>
        <v>0</v>
      </c>
      <c r="K596" s="177">
        <f>IF(OR(COUNTIF($B$2:$B595,Input!$F612)&lt;1,COUNTIF($O$2:$O595,Input!$C612)&lt;1),Input!O612,0)</f>
        <v>0</v>
      </c>
      <c r="L596" s="177">
        <f>IF(OR(COUNTIF($B$2:$B595,Input!$F612)&lt;1,COUNTIF($O$2:$O595,Input!$C612)&lt;1),Input!P612,0)</f>
        <v>0</v>
      </c>
      <c r="M596" s="129" t="str">
        <f t="shared" si="74"/>
        <v/>
      </c>
      <c r="N596" s="161">
        <f t="shared" si="80"/>
        <v>0</v>
      </c>
      <c r="O596" s="168">
        <f>Input!C612</f>
        <v>0</v>
      </c>
      <c r="P596" s="168"/>
      <c r="R596" s="131">
        <f t="shared" si="81"/>
        <v>0</v>
      </c>
      <c r="S596" s="133" t="str">
        <f t="shared" si="79"/>
        <v xml:space="preserve"> </v>
      </c>
      <c r="T596" s="133"/>
      <c r="U596" s="132" t="str">
        <f>_xlfn.IFNA(IF($D596=0,LOOKUP($F596,{0.1,0.2,0.3,0.4,0.5,0.6,0.7,0.8,0.9,1},{22,34,46,58,70,82,94,106,118,130}),""),"")</f>
        <v/>
      </c>
      <c r="V596" s="132" t="str">
        <f>_xlfn.IFNA(IF($D596=1,LOOKUP($F596,{0.1,0.2,0.3,0.4,0.5,0.6,0.7,0.8,0.9,1},{23,35,47,59,71,83,95,107,119,131}),""),"")</f>
        <v/>
      </c>
      <c r="W596" s="132" t="str">
        <f>_xlfn.IFNA(IF($D596=2,LOOKUP($F596,{0.1,0.2,0.3,0.4,0.5,0.6,0.7,0.8,0.9,1},{24,36,48,60,72,84,96,108,120,132}),""),"")</f>
        <v/>
      </c>
      <c r="X596" s="132" t="str">
        <f>_xlfn.IFNA(IF($D596=3,LOOKUP($F596,{0.1,0.2,0.3,0.4,0.5,0.6,0.7,0.8,0.9,1},{25,37,49,61,73,85,97,109,121,133}),""),"")</f>
        <v/>
      </c>
      <c r="Y596" s="132" t="str">
        <f>_xlfn.IFNA(IF($D596=4,LOOKUP($F596,{0.1,0.2,0.3,0.4,0.5,0.6,0.7,0.8,0.9,1},{26,38,50,62,74,86,98,110,122,134}),""),"")</f>
        <v/>
      </c>
      <c r="Z596" s="132" t="str">
        <f>_xlfn.IFNA(IF($D596=5,LOOKUP($F596,{0.1,0.2,0.3,0.4,0.5,0.6,0.7,0.8,0.9,1},{27,39,51,63,75,87,99,111,123,135}),""),"")</f>
        <v/>
      </c>
      <c r="AA596" s="132">
        <f t="shared" si="75"/>
        <v>0</v>
      </c>
      <c r="AB596" s="132" t="str">
        <f t="shared" si="76"/>
        <v>00</v>
      </c>
      <c r="AC596" s="82" t="e">
        <f>VLOOKUP(AB596,'AMI Ref'!T:U,2,FALSE)</f>
        <v>#N/A</v>
      </c>
      <c r="AD596" s="124"/>
      <c r="AE596" s="81" t="str">
        <f>_xlfn.IFNA(IF($D596=0,IF($J596="Not Paid by Tenant",0,INDEX('AMI Ref'!$K$5:$N$5,MATCH($J596,{"Oil","Gas","Electric - Other","ELECTRIC - HEAT PUMP"},0))),0),"")</f>
        <v/>
      </c>
      <c r="AF596" s="81">
        <f>_xlfn.IFNA(IF($D596=1,IF($J596="Not Paid by Tenant",0,INDEX('AMI Ref'!$K$6:$N$6,MATCH($J596,{"Oil","Gas","Electric - Other","ELECTRIC - HEAT PUMP"},0))),0),"")</f>
        <v>0</v>
      </c>
      <c r="AG596" s="81">
        <f>_xlfn.IFNA(IF($D596=2,IF($J596="Not Paid by Tenant",0,INDEX('AMI Ref'!$K$7:$N$7,MATCH($J596,{"Oil","Gas","Electric - Other","ELECTRIC - HEAT PUMP"},0))),0),"")</f>
        <v>0</v>
      </c>
      <c r="AH596" s="81">
        <f>_xlfn.IFNA(IF($D596=3,IF($J596="Not Paid by Tenant",0,INDEX('AMI Ref'!$K$8:$N$8,MATCH($J596,{"Oil","Gas","Electric - Other","ELECTRIC - HEAT PUMP"},0))),0),"")</f>
        <v>0</v>
      </c>
      <c r="AI596" s="81">
        <f>_xlfn.IFNA(IF($D596=4,IF($J596="Not Paid by Tenant",0,INDEX('AMI Ref'!$K$9:$N$9,MATCH($J596,{"Oil","Gas","Electric - Other","ELECTRIC - HEAT PUMP"},0))),0),"")</f>
        <v>0</v>
      </c>
      <c r="AJ596" s="81">
        <f>_xlfn.IFNA(IF($D596=5,IF($J596="Not Paid by Tenant",0,INDEX('AMI Ref'!$K$10:$N$10,MATCH($J596,{"Oil","Gas","Electric - Other","ELECTRIC - HEAT PUMP"},0))),0),"")</f>
        <v>0</v>
      </c>
      <c r="AK596" s="128"/>
      <c r="AL596" s="81" t="str">
        <f>_xlfn.IFNA(IF($D596=0,IF($K596="Not Paid by Tenant",0,INDEX('AMI Ref'!$O$5:$R$5,MATCH($K596,{"Oil","Gas","Electric - Other","Electric ccASHP - split"},0))),0),"")</f>
        <v/>
      </c>
      <c r="AM596" s="81">
        <f>_xlfn.IFNA(IF($D596=1,IF($K596="Not Paid by Tenant",0,INDEX('AMI Ref'!$O$6:$R$6,MATCH($K596,{"Oil","Gas","Electric - Other","Electric ccASHP - split"},0))),0),"")</f>
        <v>0</v>
      </c>
      <c r="AN596" s="81">
        <f>_xlfn.IFNA(IF($D596=2,IF($K596="Not Paid by Tenant",0,INDEX('AMI Ref'!$O$7:$R$7,MATCH($K596,{"Oil","Gas","Electric - Other","Electric ccASHP - split"},0))),0),"")</f>
        <v>0</v>
      </c>
      <c r="AO596" s="81">
        <f>_xlfn.IFNA(IF($D596=3,IF($K596="Not Paid by Tenant",0,INDEX('AMI Ref'!$O$8:$R$8,MATCH($K596,{"Oil","Gas","Electric - Other","Electric ccASHP - split"},0))),0),"")</f>
        <v>0</v>
      </c>
      <c r="AP596" s="81">
        <f>_xlfn.IFNA(IF($D596=4,IF($K596="Not Paid by Tenant",0,INDEX('AMI Ref'!$O$9:$R$9,MATCH($K596,{"Oil","Gas","Electric - Other","Electric ccASHP - split"},0))),0),"")</f>
        <v>0</v>
      </c>
      <c r="AQ596" s="81">
        <f>_xlfn.IFNA(IF($D596=5,IF($K596="Not Paid by Tenant",0,INDEX('AMI Ref'!$O$10:$R$10,MATCH($K596,{"Oil","Gas","Electric - Other","Electric ccASHP - split"},0))),0),"")</f>
        <v>0</v>
      </c>
      <c r="AR596" s="124">
        <f t="shared" si="77"/>
        <v>0</v>
      </c>
      <c r="AS596" s="123" t="e">
        <f t="shared" si="78"/>
        <v>#N/A</v>
      </c>
    </row>
    <row r="597" spans="1:45" ht="12.95" customHeight="1" x14ac:dyDescent="0.2">
      <c r="A597" s="130">
        <v>595</v>
      </c>
      <c r="B597" s="177">
        <f>IF(OR(COUNTIF($B$2:$B596,Input!$F613)&lt;1,COUNTIF($O$2:$O596,Input!$C613)&lt;1),Input!F613,0)</f>
        <v>0</v>
      </c>
      <c r="C597" s="177">
        <f>IF(OR(COUNTIF($B$2:$B596,Input!$F613)&lt;1,COUNTIF($O$2:$O596,Input!$C613)&lt;1),Input!G613,0)</f>
        <v>0</v>
      </c>
      <c r="D597" s="177">
        <f>IF(OR(COUNTIF($B$2:$B596,Input!$F613)&lt;1,COUNTIF($O$2:$O596,Input!$C613)&lt;1),Input!H613,0)</f>
        <v>0</v>
      </c>
      <c r="E597" s="177">
        <f>IF(OR(COUNTIF($B$2:$B596,Input!$F613)&lt;1,COUNTIF($O$2:$O596,Input!$C613)&lt;1),Input!I613,0)</f>
        <v>0</v>
      </c>
      <c r="F597" s="177">
        <f>IF(OR(COUNTIF($B$2:$B596,Input!$F613)&lt;1,COUNTIF($O$2:$O596,Input!$C613)&lt;1),Input!J613,0)</f>
        <v>0</v>
      </c>
      <c r="G597" s="177">
        <f>IF(OR(COUNTIF($B$2:$B596,Input!$F613)&lt;1,COUNTIF($O$2:$O596,Input!$C613)&lt;1),Input!K613,0)</f>
        <v>0</v>
      </c>
      <c r="H597" s="177">
        <f>IF(OR(COUNTIF($B$2:$B596,Input!$F613)&lt;1,COUNTIF($O$2:$O596,Input!$C613)&lt;1),Input!L613,0)</f>
        <v>0</v>
      </c>
      <c r="I597" s="177">
        <f>IF(OR(COUNTIF($B$2:$B596,Input!$F613)&lt;1,COUNTIF($O$2:$O596,Input!$C613)&lt;1),Input!M613,0)</f>
        <v>0</v>
      </c>
      <c r="J597" s="177">
        <f>IF(OR(COUNTIF($B$2:$B596,Input!$F613)&lt;1,COUNTIF($O$2:$O596,Input!$C613)&lt;1),Input!N613,0)</f>
        <v>0</v>
      </c>
      <c r="K597" s="177">
        <f>IF(OR(COUNTIF($B$2:$B596,Input!$F613)&lt;1,COUNTIF($O$2:$O596,Input!$C613)&lt;1),Input!O613,0)</f>
        <v>0</v>
      </c>
      <c r="L597" s="177">
        <f>IF(OR(COUNTIF($B$2:$B596,Input!$F613)&lt;1,COUNTIF($O$2:$O596,Input!$C613)&lt;1),Input!P613,0)</f>
        <v>0</v>
      </c>
      <c r="M597" s="129" t="str">
        <f t="shared" si="74"/>
        <v/>
      </c>
      <c r="N597" s="161">
        <f t="shared" si="80"/>
        <v>0</v>
      </c>
      <c r="O597" s="168">
        <f>Input!C613</f>
        <v>0</v>
      </c>
      <c r="P597" s="168"/>
      <c r="R597" s="131">
        <f t="shared" si="81"/>
        <v>0</v>
      </c>
      <c r="S597" s="133" t="str">
        <f t="shared" si="79"/>
        <v xml:space="preserve"> </v>
      </c>
      <c r="T597" s="133"/>
      <c r="U597" s="132" t="str">
        <f>_xlfn.IFNA(IF($D597=0,LOOKUP($F597,{0.1,0.2,0.3,0.4,0.5,0.6,0.7,0.8,0.9,1},{22,34,46,58,70,82,94,106,118,130}),""),"")</f>
        <v/>
      </c>
      <c r="V597" s="132" t="str">
        <f>_xlfn.IFNA(IF($D597=1,LOOKUP($F597,{0.1,0.2,0.3,0.4,0.5,0.6,0.7,0.8,0.9,1},{23,35,47,59,71,83,95,107,119,131}),""),"")</f>
        <v/>
      </c>
      <c r="W597" s="132" t="str">
        <f>_xlfn.IFNA(IF($D597=2,LOOKUP($F597,{0.1,0.2,0.3,0.4,0.5,0.6,0.7,0.8,0.9,1},{24,36,48,60,72,84,96,108,120,132}),""),"")</f>
        <v/>
      </c>
      <c r="X597" s="132" t="str">
        <f>_xlfn.IFNA(IF($D597=3,LOOKUP($F597,{0.1,0.2,0.3,0.4,0.5,0.6,0.7,0.8,0.9,1},{25,37,49,61,73,85,97,109,121,133}),""),"")</f>
        <v/>
      </c>
      <c r="Y597" s="132" t="str">
        <f>_xlfn.IFNA(IF($D597=4,LOOKUP($F597,{0.1,0.2,0.3,0.4,0.5,0.6,0.7,0.8,0.9,1},{26,38,50,62,74,86,98,110,122,134}),""),"")</f>
        <v/>
      </c>
      <c r="Z597" s="132" t="str">
        <f>_xlfn.IFNA(IF($D597=5,LOOKUP($F597,{0.1,0.2,0.3,0.4,0.5,0.6,0.7,0.8,0.9,1},{27,39,51,63,75,87,99,111,123,135}),""),"")</f>
        <v/>
      </c>
      <c r="AA597" s="132">
        <f t="shared" si="75"/>
        <v>0</v>
      </c>
      <c r="AB597" s="132" t="str">
        <f t="shared" si="76"/>
        <v>00</v>
      </c>
      <c r="AC597" s="82" t="e">
        <f>VLOOKUP(AB597,'AMI Ref'!T:U,2,FALSE)</f>
        <v>#N/A</v>
      </c>
      <c r="AD597" s="124"/>
      <c r="AE597" s="81" t="str">
        <f>_xlfn.IFNA(IF($D597=0,IF($J597="Not Paid by Tenant",0,INDEX('AMI Ref'!$K$5:$N$5,MATCH($J597,{"Oil","Gas","Electric - Other","ELECTRIC - HEAT PUMP"},0))),0),"")</f>
        <v/>
      </c>
      <c r="AF597" s="81">
        <f>_xlfn.IFNA(IF($D597=1,IF($J597="Not Paid by Tenant",0,INDEX('AMI Ref'!$K$6:$N$6,MATCH($J597,{"Oil","Gas","Electric - Other","ELECTRIC - HEAT PUMP"},0))),0),"")</f>
        <v>0</v>
      </c>
      <c r="AG597" s="81">
        <f>_xlfn.IFNA(IF($D597=2,IF($J597="Not Paid by Tenant",0,INDEX('AMI Ref'!$K$7:$N$7,MATCH($J597,{"Oil","Gas","Electric - Other","ELECTRIC - HEAT PUMP"},0))),0),"")</f>
        <v>0</v>
      </c>
      <c r="AH597" s="81">
        <f>_xlfn.IFNA(IF($D597=3,IF($J597="Not Paid by Tenant",0,INDEX('AMI Ref'!$K$8:$N$8,MATCH($J597,{"Oil","Gas","Electric - Other","ELECTRIC - HEAT PUMP"},0))),0),"")</f>
        <v>0</v>
      </c>
      <c r="AI597" s="81">
        <f>_xlfn.IFNA(IF($D597=4,IF($J597="Not Paid by Tenant",0,INDEX('AMI Ref'!$K$9:$N$9,MATCH($J597,{"Oil","Gas","Electric - Other","ELECTRIC - HEAT PUMP"},0))),0),"")</f>
        <v>0</v>
      </c>
      <c r="AJ597" s="81">
        <f>_xlfn.IFNA(IF($D597=5,IF($J597="Not Paid by Tenant",0,INDEX('AMI Ref'!$K$10:$N$10,MATCH($J597,{"Oil","Gas","Electric - Other","ELECTRIC - HEAT PUMP"},0))),0),"")</f>
        <v>0</v>
      </c>
      <c r="AK597" s="128"/>
      <c r="AL597" s="81" t="str">
        <f>_xlfn.IFNA(IF($D597=0,IF($K597="Not Paid by Tenant",0,INDEX('AMI Ref'!$O$5:$R$5,MATCH($K597,{"Oil","Gas","Electric - Other","Electric ccASHP - split"},0))),0),"")</f>
        <v/>
      </c>
      <c r="AM597" s="81">
        <f>_xlfn.IFNA(IF($D597=1,IF($K597="Not Paid by Tenant",0,INDEX('AMI Ref'!$O$6:$R$6,MATCH($K597,{"Oil","Gas","Electric - Other","Electric ccASHP - split"},0))),0),"")</f>
        <v>0</v>
      </c>
      <c r="AN597" s="81">
        <f>_xlfn.IFNA(IF($D597=2,IF($K597="Not Paid by Tenant",0,INDEX('AMI Ref'!$O$7:$R$7,MATCH($K597,{"Oil","Gas","Electric - Other","Electric ccASHP - split"},0))),0),"")</f>
        <v>0</v>
      </c>
      <c r="AO597" s="81">
        <f>_xlfn.IFNA(IF($D597=3,IF($K597="Not Paid by Tenant",0,INDEX('AMI Ref'!$O$8:$R$8,MATCH($K597,{"Oil","Gas","Electric - Other","Electric ccASHP - split"},0))),0),"")</f>
        <v>0</v>
      </c>
      <c r="AP597" s="81">
        <f>_xlfn.IFNA(IF($D597=4,IF($K597="Not Paid by Tenant",0,INDEX('AMI Ref'!$O$9:$R$9,MATCH($K597,{"Oil","Gas","Electric - Other","Electric ccASHP - split"},0))),0),"")</f>
        <v>0</v>
      </c>
      <c r="AQ597" s="81">
        <f>_xlfn.IFNA(IF($D597=5,IF($K597="Not Paid by Tenant",0,INDEX('AMI Ref'!$O$10:$R$10,MATCH($K597,{"Oil","Gas","Electric - Other","Electric ccASHP - split"},0))),0),"")</f>
        <v>0</v>
      </c>
      <c r="AR597" s="124">
        <f t="shared" si="77"/>
        <v>0</v>
      </c>
      <c r="AS597" s="123" t="e">
        <f t="shared" si="78"/>
        <v>#N/A</v>
      </c>
    </row>
    <row r="598" spans="1:45" ht="12.95" customHeight="1" x14ac:dyDescent="0.2">
      <c r="A598" s="130">
        <v>596</v>
      </c>
      <c r="B598" s="177">
        <f>IF(OR(COUNTIF($B$2:$B597,Input!$F614)&lt;1,COUNTIF($O$2:$O597,Input!$C614)&lt;1),Input!F614,0)</f>
        <v>0</v>
      </c>
      <c r="C598" s="177">
        <f>IF(OR(COUNTIF($B$2:$B597,Input!$F614)&lt;1,COUNTIF($O$2:$O597,Input!$C614)&lt;1),Input!G614,0)</f>
        <v>0</v>
      </c>
      <c r="D598" s="177">
        <f>IF(OR(COUNTIF($B$2:$B597,Input!$F614)&lt;1,COUNTIF($O$2:$O597,Input!$C614)&lt;1),Input!H614,0)</f>
        <v>0</v>
      </c>
      <c r="E598" s="177">
        <f>IF(OR(COUNTIF($B$2:$B597,Input!$F614)&lt;1,COUNTIF($O$2:$O597,Input!$C614)&lt;1),Input!I614,0)</f>
        <v>0</v>
      </c>
      <c r="F598" s="177">
        <f>IF(OR(COUNTIF($B$2:$B597,Input!$F614)&lt;1,COUNTIF($O$2:$O597,Input!$C614)&lt;1),Input!J614,0)</f>
        <v>0</v>
      </c>
      <c r="G598" s="177">
        <f>IF(OR(COUNTIF($B$2:$B597,Input!$F614)&lt;1,COUNTIF($O$2:$O597,Input!$C614)&lt;1),Input!K614,0)</f>
        <v>0</v>
      </c>
      <c r="H598" s="177">
        <f>IF(OR(COUNTIF($B$2:$B597,Input!$F614)&lt;1,COUNTIF($O$2:$O597,Input!$C614)&lt;1),Input!L614,0)</f>
        <v>0</v>
      </c>
      <c r="I598" s="177">
        <f>IF(OR(COUNTIF($B$2:$B597,Input!$F614)&lt;1,COUNTIF($O$2:$O597,Input!$C614)&lt;1),Input!M614,0)</f>
        <v>0</v>
      </c>
      <c r="J598" s="177">
        <f>IF(OR(COUNTIF($B$2:$B597,Input!$F614)&lt;1,COUNTIF($O$2:$O597,Input!$C614)&lt;1),Input!N614,0)</f>
        <v>0</v>
      </c>
      <c r="K598" s="177">
        <f>IF(OR(COUNTIF($B$2:$B597,Input!$F614)&lt;1,COUNTIF($O$2:$O597,Input!$C614)&lt;1),Input!O614,0)</f>
        <v>0</v>
      </c>
      <c r="L598" s="177">
        <f>IF(OR(COUNTIF($B$2:$B597,Input!$F614)&lt;1,COUNTIF($O$2:$O597,Input!$C614)&lt;1),Input!P614,0)</f>
        <v>0</v>
      </c>
      <c r="M598" s="129" t="str">
        <f t="shared" si="74"/>
        <v/>
      </c>
      <c r="N598" s="161">
        <f t="shared" si="80"/>
        <v>0</v>
      </c>
      <c r="O598" s="168">
        <f>Input!C614</f>
        <v>0</v>
      </c>
      <c r="P598" s="168"/>
      <c r="R598" s="131">
        <f t="shared" si="81"/>
        <v>0</v>
      </c>
      <c r="S598" s="133" t="str">
        <f t="shared" si="79"/>
        <v xml:space="preserve"> </v>
      </c>
      <c r="T598" s="133"/>
      <c r="U598" s="132" t="str">
        <f>_xlfn.IFNA(IF($D598=0,LOOKUP($F598,{0.1,0.2,0.3,0.4,0.5,0.6,0.7,0.8,0.9,1},{22,34,46,58,70,82,94,106,118,130}),""),"")</f>
        <v/>
      </c>
      <c r="V598" s="132" t="str">
        <f>_xlfn.IFNA(IF($D598=1,LOOKUP($F598,{0.1,0.2,0.3,0.4,0.5,0.6,0.7,0.8,0.9,1},{23,35,47,59,71,83,95,107,119,131}),""),"")</f>
        <v/>
      </c>
      <c r="W598" s="132" t="str">
        <f>_xlfn.IFNA(IF($D598=2,LOOKUP($F598,{0.1,0.2,0.3,0.4,0.5,0.6,0.7,0.8,0.9,1},{24,36,48,60,72,84,96,108,120,132}),""),"")</f>
        <v/>
      </c>
      <c r="X598" s="132" t="str">
        <f>_xlfn.IFNA(IF($D598=3,LOOKUP($F598,{0.1,0.2,0.3,0.4,0.5,0.6,0.7,0.8,0.9,1},{25,37,49,61,73,85,97,109,121,133}),""),"")</f>
        <v/>
      </c>
      <c r="Y598" s="132" t="str">
        <f>_xlfn.IFNA(IF($D598=4,LOOKUP($F598,{0.1,0.2,0.3,0.4,0.5,0.6,0.7,0.8,0.9,1},{26,38,50,62,74,86,98,110,122,134}),""),"")</f>
        <v/>
      </c>
      <c r="Z598" s="132" t="str">
        <f>_xlfn.IFNA(IF($D598=5,LOOKUP($F598,{0.1,0.2,0.3,0.4,0.5,0.6,0.7,0.8,0.9,1},{27,39,51,63,75,87,99,111,123,135}),""),"")</f>
        <v/>
      </c>
      <c r="AA598" s="132">
        <f t="shared" si="75"/>
        <v>0</v>
      </c>
      <c r="AB598" s="132" t="str">
        <f t="shared" si="76"/>
        <v>00</v>
      </c>
      <c r="AC598" s="82" t="e">
        <f>VLOOKUP(AB598,'AMI Ref'!T:U,2,FALSE)</f>
        <v>#N/A</v>
      </c>
      <c r="AD598" s="124"/>
      <c r="AE598" s="81" t="str">
        <f>_xlfn.IFNA(IF($D598=0,IF($J598="Not Paid by Tenant",0,INDEX('AMI Ref'!$K$5:$N$5,MATCH($J598,{"Oil","Gas","Electric - Other","ELECTRIC - HEAT PUMP"},0))),0),"")</f>
        <v/>
      </c>
      <c r="AF598" s="81">
        <f>_xlfn.IFNA(IF($D598=1,IF($J598="Not Paid by Tenant",0,INDEX('AMI Ref'!$K$6:$N$6,MATCH($J598,{"Oil","Gas","Electric - Other","ELECTRIC - HEAT PUMP"},0))),0),"")</f>
        <v>0</v>
      </c>
      <c r="AG598" s="81">
        <f>_xlfn.IFNA(IF($D598=2,IF($J598="Not Paid by Tenant",0,INDEX('AMI Ref'!$K$7:$N$7,MATCH($J598,{"Oil","Gas","Electric - Other","ELECTRIC - HEAT PUMP"},0))),0),"")</f>
        <v>0</v>
      </c>
      <c r="AH598" s="81">
        <f>_xlfn.IFNA(IF($D598=3,IF($J598="Not Paid by Tenant",0,INDEX('AMI Ref'!$K$8:$N$8,MATCH($J598,{"Oil","Gas","Electric - Other","ELECTRIC - HEAT PUMP"},0))),0),"")</f>
        <v>0</v>
      </c>
      <c r="AI598" s="81">
        <f>_xlfn.IFNA(IF($D598=4,IF($J598="Not Paid by Tenant",0,INDEX('AMI Ref'!$K$9:$N$9,MATCH($J598,{"Oil","Gas","Electric - Other","ELECTRIC - HEAT PUMP"},0))),0),"")</f>
        <v>0</v>
      </c>
      <c r="AJ598" s="81">
        <f>_xlfn.IFNA(IF($D598=5,IF($J598="Not Paid by Tenant",0,INDEX('AMI Ref'!$K$10:$N$10,MATCH($J598,{"Oil","Gas","Electric - Other","ELECTRIC - HEAT PUMP"},0))),0),"")</f>
        <v>0</v>
      </c>
      <c r="AK598" s="128"/>
      <c r="AL598" s="81" t="str">
        <f>_xlfn.IFNA(IF($D598=0,IF($K598="Not Paid by Tenant",0,INDEX('AMI Ref'!$O$5:$R$5,MATCH($K598,{"Oil","Gas","Electric - Other","Electric ccASHP - split"},0))),0),"")</f>
        <v/>
      </c>
      <c r="AM598" s="81">
        <f>_xlfn.IFNA(IF($D598=1,IF($K598="Not Paid by Tenant",0,INDEX('AMI Ref'!$O$6:$R$6,MATCH($K598,{"Oil","Gas","Electric - Other","Electric ccASHP - split"},0))),0),"")</f>
        <v>0</v>
      </c>
      <c r="AN598" s="81">
        <f>_xlfn.IFNA(IF($D598=2,IF($K598="Not Paid by Tenant",0,INDEX('AMI Ref'!$O$7:$R$7,MATCH($K598,{"Oil","Gas","Electric - Other","Electric ccASHP - split"},0))),0),"")</f>
        <v>0</v>
      </c>
      <c r="AO598" s="81">
        <f>_xlfn.IFNA(IF($D598=3,IF($K598="Not Paid by Tenant",0,INDEX('AMI Ref'!$O$8:$R$8,MATCH($K598,{"Oil","Gas","Electric - Other","Electric ccASHP - split"},0))),0),"")</f>
        <v>0</v>
      </c>
      <c r="AP598" s="81">
        <f>_xlfn.IFNA(IF($D598=4,IF($K598="Not Paid by Tenant",0,INDEX('AMI Ref'!$O$9:$R$9,MATCH($K598,{"Oil","Gas","Electric - Other","Electric ccASHP - split"},0))),0),"")</f>
        <v>0</v>
      </c>
      <c r="AQ598" s="81">
        <f>_xlfn.IFNA(IF($D598=5,IF($K598="Not Paid by Tenant",0,INDEX('AMI Ref'!$O$10:$R$10,MATCH($K598,{"Oil","Gas","Electric - Other","Electric ccASHP - split"},0))),0),"")</f>
        <v>0</v>
      </c>
      <c r="AR598" s="124">
        <f t="shared" si="77"/>
        <v>0</v>
      </c>
      <c r="AS598" s="123" t="e">
        <f t="shared" si="78"/>
        <v>#N/A</v>
      </c>
    </row>
    <row r="599" spans="1:45" ht="12.95" customHeight="1" x14ac:dyDescent="0.2">
      <c r="A599" s="130">
        <v>597</v>
      </c>
      <c r="B599" s="177">
        <f>IF(OR(COUNTIF($B$2:$B598,Input!$F615)&lt;1,COUNTIF($O$2:$O598,Input!$C615)&lt;1),Input!F615,0)</f>
        <v>0</v>
      </c>
      <c r="C599" s="177">
        <f>IF(OR(COUNTIF($B$2:$B598,Input!$F615)&lt;1,COUNTIF($O$2:$O598,Input!$C615)&lt;1),Input!G615,0)</f>
        <v>0</v>
      </c>
      <c r="D599" s="177">
        <f>IF(OR(COUNTIF($B$2:$B598,Input!$F615)&lt;1,COUNTIF($O$2:$O598,Input!$C615)&lt;1),Input!H615,0)</f>
        <v>0</v>
      </c>
      <c r="E599" s="177">
        <f>IF(OR(COUNTIF($B$2:$B598,Input!$F615)&lt;1,COUNTIF($O$2:$O598,Input!$C615)&lt;1),Input!I615,0)</f>
        <v>0</v>
      </c>
      <c r="F599" s="177">
        <f>IF(OR(COUNTIF($B$2:$B598,Input!$F615)&lt;1,COUNTIF($O$2:$O598,Input!$C615)&lt;1),Input!J615,0)</f>
        <v>0</v>
      </c>
      <c r="G599" s="177">
        <f>IF(OR(COUNTIF($B$2:$B598,Input!$F615)&lt;1,COUNTIF($O$2:$O598,Input!$C615)&lt;1),Input!K615,0)</f>
        <v>0</v>
      </c>
      <c r="H599" s="177">
        <f>IF(OR(COUNTIF($B$2:$B598,Input!$F615)&lt;1,COUNTIF($O$2:$O598,Input!$C615)&lt;1),Input!L615,0)</f>
        <v>0</v>
      </c>
      <c r="I599" s="177">
        <f>IF(OR(COUNTIF($B$2:$B598,Input!$F615)&lt;1,COUNTIF($O$2:$O598,Input!$C615)&lt;1),Input!M615,0)</f>
        <v>0</v>
      </c>
      <c r="J599" s="177">
        <f>IF(OR(COUNTIF($B$2:$B598,Input!$F615)&lt;1,COUNTIF($O$2:$O598,Input!$C615)&lt;1),Input!N615,0)</f>
        <v>0</v>
      </c>
      <c r="K599" s="177">
        <f>IF(OR(COUNTIF($B$2:$B598,Input!$F615)&lt;1,COUNTIF($O$2:$O598,Input!$C615)&lt;1),Input!O615,0)</f>
        <v>0</v>
      </c>
      <c r="L599" s="177">
        <f>IF(OR(COUNTIF($B$2:$B598,Input!$F615)&lt;1,COUNTIF($O$2:$O598,Input!$C615)&lt;1),Input!P615,0)</f>
        <v>0</v>
      </c>
      <c r="M599" s="129" t="str">
        <f t="shared" si="74"/>
        <v/>
      </c>
      <c r="N599" s="161">
        <f t="shared" si="80"/>
        <v>0</v>
      </c>
      <c r="O599" s="168">
        <f>Input!C615</f>
        <v>0</v>
      </c>
      <c r="P599" s="168"/>
      <c r="R599" s="131">
        <f t="shared" si="81"/>
        <v>0</v>
      </c>
      <c r="S599" s="133" t="str">
        <f t="shared" si="79"/>
        <v xml:space="preserve"> </v>
      </c>
      <c r="T599" s="133"/>
      <c r="U599" s="132" t="str">
        <f>_xlfn.IFNA(IF($D599=0,LOOKUP($F599,{0.1,0.2,0.3,0.4,0.5,0.6,0.7,0.8,0.9,1},{22,34,46,58,70,82,94,106,118,130}),""),"")</f>
        <v/>
      </c>
      <c r="V599" s="132" t="str">
        <f>_xlfn.IFNA(IF($D599=1,LOOKUP($F599,{0.1,0.2,0.3,0.4,0.5,0.6,0.7,0.8,0.9,1},{23,35,47,59,71,83,95,107,119,131}),""),"")</f>
        <v/>
      </c>
      <c r="W599" s="132" t="str">
        <f>_xlfn.IFNA(IF($D599=2,LOOKUP($F599,{0.1,0.2,0.3,0.4,0.5,0.6,0.7,0.8,0.9,1},{24,36,48,60,72,84,96,108,120,132}),""),"")</f>
        <v/>
      </c>
      <c r="X599" s="132" t="str">
        <f>_xlfn.IFNA(IF($D599=3,LOOKUP($F599,{0.1,0.2,0.3,0.4,0.5,0.6,0.7,0.8,0.9,1},{25,37,49,61,73,85,97,109,121,133}),""),"")</f>
        <v/>
      </c>
      <c r="Y599" s="132" t="str">
        <f>_xlfn.IFNA(IF($D599=4,LOOKUP($F599,{0.1,0.2,0.3,0.4,0.5,0.6,0.7,0.8,0.9,1},{26,38,50,62,74,86,98,110,122,134}),""),"")</f>
        <v/>
      </c>
      <c r="Z599" s="132" t="str">
        <f>_xlfn.IFNA(IF($D599=5,LOOKUP($F599,{0.1,0.2,0.3,0.4,0.5,0.6,0.7,0.8,0.9,1},{27,39,51,63,75,87,99,111,123,135}),""),"")</f>
        <v/>
      </c>
      <c r="AA599" s="132">
        <f t="shared" si="75"/>
        <v>0</v>
      </c>
      <c r="AB599" s="132" t="str">
        <f t="shared" si="76"/>
        <v>00</v>
      </c>
      <c r="AC599" s="82" t="e">
        <f>VLOOKUP(AB599,'AMI Ref'!T:U,2,FALSE)</f>
        <v>#N/A</v>
      </c>
      <c r="AD599" s="124"/>
      <c r="AE599" s="81" t="str">
        <f>_xlfn.IFNA(IF($D599=0,IF($J599="Not Paid by Tenant",0,INDEX('AMI Ref'!$K$5:$N$5,MATCH($J599,{"Oil","Gas","Electric - Other","ELECTRIC - HEAT PUMP"},0))),0),"")</f>
        <v/>
      </c>
      <c r="AF599" s="81">
        <f>_xlfn.IFNA(IF($D599=1,IF($J599="Not Paid by Tenant",0,INDEX('AMI Ref'!$K$6:$N$6,MATCH($J599,{"Oil","Gas","Electric - Other","ELECTRIC - HEAT PUMP"},0))),0),"")</f>
        <v>0</v>
      </c>
      <c r="AG599" s="81">
        <f>_xlfn.IFNA(IF($D599=2,IF($J599="Not Paid by Tenant",0,INDEX('AMI Ref'!$K$7:$N$7,MATCH($J599,{"Oil","Gas","Electric - Other","ELECTRIC - HEAT PUMP"},0))),0),"")</f>
        <v>0</v>
      </c>
      <c r="AH599" s="81">
        <f>_xlfn.IFNA(IF($D599=3,IF($J599="Not Paid by Tenant",0,INDEX('AMI Ref'!$K$8:$N$8,MATCH($J599,{"Oil","Gas","Electric - Other","ELECTRIC - HEAT PUMP"},0))),0),"")</f>
        <v>0</v>
      </c>
      <c r="AI599" s="81">
        <f>_xlfn.IFNA(IF($D599=4,IF($J599="Not Paid by Tenant",0,INDEX('AMI Ref'!$K$9:$N$9,MATCH($J599,{"Oil","Gas","Electric - Other","ELECTRIC - HEAT PUMP"},0))),0),"")</f>
        <v>0</v>
      </c>
      <c r="AJ599" s="81">
        <f>_xlfn.IFNA(IF($D599=5,IF($J599="Not Paid by Tenant",0,INDEX('AMI Ref'!$K$10:$N$10,MATCH($J599,{"Oil","Gas","Electric - Other","ELECTRIC - HEAT PUMP"},0))),0),"")</f>
        <v>0</v>
      </c>
      <c r="AK599" s="128"/>
      <c r="AL599" s="81" t="str">
        <f>_xlfn.IFNA(IF($D599=0,IF($K599="Not Paid by Tenant",0,INDEX('AMI Ref'!$O$5:$R$5,MATCH($K599,{"Oil","Gas","Electric - Other","Electric ccASHP - split"},0))),0),"")</f>
        <v/>
      </c>
      <c r="AM599" s="81">
        <f>_xlfn.IFNA(IF($D599=1,IF($K599="Not Paid by Tenant",0,INDEX('AMI Ref'!$O$6:$R$6,MATCH($K599,{"Oil","Gas","Electric - Other","Electric ccASHP - split"},0))),0),"")</f>
        <v>0</v>
      </c>
      <c r="AN599" s="81">
        <f>_xlfn.IFNA(IF($D599=2,IF($K599="Not Paid by Tenant",0,INDEX('AMI Ref'!$O$7:$R$7,MATCH($K599,{"Oil","Gas","Electric - Other","Electric ccASHP - split"},0))),0),"")</f>
        <v>0</v>
      </c>
      <c r="AO599" s="81">
        <f>_xlfn.IFNA(IF($D599=3,IF($K599="Not Paid by Tenant",0,INDEX('AMI Ref'!$O$8:$R$8,MATCH($K599,{"Oil","Gas","Electric - Other","Electric ccASHP - split"},0))),0),"")</f>
        <v>0</v>
      </c>
      <c r="AP599" s="81">
        <f>_xlfn.IFNA(IF($D599=4,IF($K599="Not Paid by Tenant",0,INDEX('AMI Ref'!$O$9:$R$9,MATCH($K599,{"Oil","Gas","Electric - Other","Electric ccASHP - split"},0))),0),"")</f>
        <v>0</v>
      </c>
      <c r="AQ599" s="81">
        <f>_xlfn.IFNA(IF($D599=5,IF($K599="Not Paid by Tenant",0,INDEX('AMI Ref'!$O$10:$R$10,MATCH($K599,{"Oil","Gas","Electric - Other","Electric ccASHP - split"},0))),0),"")</f>
        <v>0</v>
      </c>
      <c r="AR599" s="124">
        <f t="shared" si="77"/>
        <v>0</v>
      </c>
      <c r="AS599" s="123" t="e">
        <f t="shared" si="78"/>
        <v>#N/A</v>
      </c>
    </row>
    <row r="600" spans="1:45" ht="12.95" customHeight="1" x14ac:dyDescent="0.2">
      <c r="A600" s="130">
        <v>598</v>
      </c>
      <c r="B600" s="177">
        <f>IF(OR(COUNTIF($B$2:$B599,Input!$F616)&lt;1,COUNTIF($O$2:$O599,Input!$C616)&lt;1),Input!F616,0)</f>
        <v>0</v>
      </c>
      <c r="C600" s="177">
        <f>IF(OR(COUNTIF($B$2:$B599,Input!$F616)&lt;1,COUNTIF($O$2:$O599,Input!$C616)&lt;1),Input!G616,0)</f>
        <v>0</v>
      </c>
      <c r="D600" s="177">
        <f>IF(OR(COUNTIF($B$2:$B599,Input!$F616)&lt;1,COUNTIF($O$2:$O599,Input!$C616)&lt;1),Input!H616,0)</f>
        <v>0</v>
      </c>
      <c r="E600" s="177">
        <f>IF(OR(COUNTIF($B$2:$B599,Input!$F616)&lt;1,COUNTIF($O$2:$O599,Input!$C616)&lt;1),Input!I616,0)</f>
        <v>0</v>
      </c>
      <c r="F600" s="177">
        <f>IF(OR(COUNTIF($B$2:$B599,Input!$F616)&lt;1,COUNTIF($O$2:$O599,Input!$C616)&lt;1),Input!J616,0)</f>
        <v>0</v>
      </c>
      <c r="G600" s="177">
        <f>IF(OR(COUNTIF($B$2:$B599,Input!$F616)&lt;1,COUNTIF($O$2:$O599,Input!$C616)&lt;1),Input!K616,0)</f>
        <v>0</v>
      </c>
      <c r="H600" s="177">
        <f>IF(OR(COUNTIF($B$2:$B599,Input!$F616)&lt;1,COUNTIF($O$2:$O599,Input!$C616)&lt;1),Input!L616,0)</f>
        <v>0</v>
      </c>
      <c r="I600" s="177">
        <f>IF(OR(COUNTIF($B$2:$B599,Input!$F616)&lt;1,COUNTIF($O$2:$O599,Input!$C616)&lt;1),Input!M616,0)</f>
        <v>0</v>
      </c>
      <c r="J600" s="177">
        <f>IF(OR(COUNTIF($B$2:$B599,Input!$F616)&lt;1,COUNTIF($O$2:$O599,Input!$C616)&lt;1),Input!N616,0)</f>
        <v>0</v>
      </c>
      <c r="K600" s="177">
        <f>IF(OR(COUNTIF($B$2:$B599,Input!$F616)&lt;1,COUNTIF($O$2:$O599,Input!$C616)&lt;1),Input!O616,0)</f>
        <v>0</v>
      </c>
      <c r="L600" s="177">
        <f>IF(OR(COUNTIF($B$2:$B599,Input!$F616)&lt;1,COUNTIF($O$2:$O599,Input!$C616)&lt;1),Input!P616,0)</f>
        <v>0</v>
      </c>
      <c r="M600" s="129" t="str">
        <f t="shared" si="74"/>
        <v/>
      </c>
      <c r="N600" s="161">
        <f t="shared" si="80"/>
        <v>0</v>
      </c>
      <c r="O600" s="168">
        <f>Input!C616</f>
        <v>0</v>
      </c>
      <c r="P600" s="168"/>
      <c r="R600" s="131">
        <f t="shared" si="81"/>
        <v>0</v>
      </c>
      <c r="S600" s="133" t="str">
        <f t="shared" si="79"/>
        <v xml:space="preserve"> </v>
      </c>
      <c r="T600" s="133"/>
      <c r="U600" s="132" t="str">
        <f>_xlfn.IFNA(IF($D600=0,LOOKUP($F600,{0.1,0.2,0.3,0.4,0.5,0.6,0.7,0.8,0.9,1},{22,34,46,58,70,82,94,106,118,130}),""),"")</f>
        <v/>
      </c>
      <c r="V600" s="132" t="str">
        <f>_xlfn.IFNA(IF($D600=1,LOOKUP($F600,{0.1,0.2,0.3,0.4,0.5,0.6,0.7,0.8,0.9,1},{23,35,47,59,71,83,95,107,119,131}),""),"")</f>
        <v/>
      </c>
      <c r="W600" s="132" t="str">
        <f>_xlfn.IFNA(IF($D600=2,LOOKUP($F600,{0.1,0.2,0.3,0.4,0.5,0.6,0.7,0.8,0.9,1},{24,36,48,60,72,84,96,108,120,132}),""),"")</f>
        <v/>
      </c>
      <c r="X600" s="132" t="str">
        <f>_xlfn.IFNA(IF($D600=3,LOOKUP($F600,{0.1,0.2,0.3,0.4,0.5,0.6,0.7,0.8,0.9,1},{25,37,49,61,73,85,97,109,121,133}),""),"")</f>
        <v/>
      </c>
      <c r="Y600" s="132" t="str">
        <f>_xlfn.IFNA(IF($D600=4,LOOKUP($F600,{0.1,0.2,0.3,0.4,0.5,0.6,0.7,0.8,0.9,1},{26,38,50,62,74,86,98,110,122,134}),""),"")</f>
        <v/>
      </c>
      <c r="Z600" s="132" t="str">
        <f>_xlfn.IFNA(IF($D600=5,LOOKUP($F600,{0.1,0.2,0.3,0.4,0.5,0.6,0.7,0.8,0.9,1},{27,39,51,63,75,87,99,111,123,135}),""),"")</f>
        <v/>
      </c>
      <c r="AA600" s="132">
        <f t="shared" si="75"/>
        <v>0</v>
      </c>
      <c r="AB600" s="132" t="str">
        <f t="shared" si="76"/>
        <v>00</v>
      </c>
      <c r="AC600" s="82" t="e">
        <f>VLOOKUP(AB600,'AMI Ref'!T:U,2,FALSE)</f>
        <v>#N/A</v>
      </c>
      <c r="AD600" s="124"/>
      <c r="AE600" s="81" t="str">
        <f>_xlfn.IFNA(IF($D600=0,IF($J600="Not Paid by Tenant",0,INDEX('AMI Ref'!$K$5:$N$5,MATCH($J600,{"Oil","Gas","Electric - Other","ELECTRIC - HEAT PUMP"},0))),0),"")</f>
        <v/>
      </c>
      <c r="AF600" s="81">
        <f>_xlfn.IFNA(IF($D600=1,IF($J600="Not Paid by Tenant",0,INDEX('AMI Ref'!$K$6:$N$6,MATCH($J600,{"Oil","Gas","Electric - Other","ELECTRIC - HEAT PUMP"},0))),0),"")</f>
        <v>0</v>
      </c>
      <c r="AG600" s="81">
        <f>_xlfn.IFNA(IF($D600=2,IF($J600="Not Paid by Tenant",0,INDEX('AMI Ref'!$K$7:$N$7,MATCH($J600,{"Oil","Gas","Electric - Other","ELECTRIC - HEAT PUMP"},0))),0),"")</f>
        <v>0</v>
      </c>
      <c r="AH600" s="81">
        <f>_xlfn.IFNA(IF($D600=3,IF($J600="Not Paid by Tenant",0,INDEX('AMI Ref'!$K$8:$N$8,MATCH($J600,{"Oil","Gas","Electric - Other","ELECTRIC - HEAT PUMP"},0))),0),"")</f>
        <v>0</v>
      </c>
      <c r="AI600" s="81">
        <f>_xlfn.IFNA(IF($D600=4,IF($J600="Not Paid by Tenant",0,INDEX('AMI Ref'!$K$9:$N$9,MATCH($J600,{"Oil","Gas","Electric - Other","ELECTRIC - HEAT PUMP"},0))),0),"")</f>
        <v>0</v>
      </c>
      <c r="AJ600" s="81">
        <f>_xlfn.IFNA(IF($D600=5,IF($J600="Not Paid by Tenant",0,INDEX('AMI Ref'!$K$10:$N$10,MATCH($J600,{"Oil","Gas","Electric - Other","ELECTRIC - HEAT PUMP"},0))),0),"")</f>
        <v>0</v>
      </c>
      <c r="AK600" s="128"/>
      <c r="AL600" s="81" t="str">
        <f>_xlfn.IFNA(IF($D600=0,IF($K600="Not Paid by Tenant",0,INDEX('AMI Ref'!$O$5:$R$5,MATCH($K600,{"Oil","Gas","Electric - Other","Electric ccASHP - split"},0))),0),"")</f>
        <v/>
      </c>
      <c r="AM600" s="81">
        <f>_xlfn.IFNA(IF($D600=1,IF($K600="Not Paid by Tenant",0,INDEX('AMI Ref'!$O$6:$R$6,MATCH($K600,{"Oil","Gas","Electric - Other","Electric ccASHP - split"},0))),0),"")</f>
        <v>0</v>
      </c>
      <c r="AN600" s="81">
        <f>_xlfn.IFNA(IF($D600=2,IF($K600="Not Paid by Tenant",0,INDEX('AMI Ref'!$O$7:$R$7,MATCH($K600,{"Oil","Gas","Electric - Other","Electric ccASHP - split"},0))),0),"")</f>
        <v>0</v>
      </c>
      <c r="AO600" s="81">
        <f>_xlfn.IFNA(IF($D600=3,IF($K600="Not Paid by Tenant",0,INDEX('AMI Ref'!$O$8:$R$8,MATCH($K600,{"Oil","Gas","Electric - Other","Electric ccASHP - split"},0))),0),"")</f>
        <v>0</v>
      </c>
      <c r="AP600" s="81">
        <f>_xlfn.IFNA(IF($D600=4,IF($K600="Not Paid by Tenant",0,INDEX('AMI Ref'!$O$9:$R$9,MATCH($K600,{"Oil","Gas","Electric - Other","Electric ccASHP - split"},0))),0),"")</f>
        <v>0</v>
      </c>
      <c r="AQ600" s="81">
        <f>_xlfn.IFNA(IF($D600=5,IF($K600="Not Paid by Tenant",0,INDEX('AMI Ref'!$O$10:$R$10,MATCH($K600,{"Oil","Gas","Electric - Other","Electric ccASHP - split"},0))),0),"")</f>
        <v>0</v>
      </c>
      <c r="AR600" s="124">
        <f t="shared" si="77"/>
        <v>0</v>
      </c>
      <c r="AS600" s="123" t="e">
        <f t="shared" si="78"/>
        <v>#N/A</v>
      </c>
    </row>
    <row r="601" spans="1:45" ht="12.95" customHeight="1" x14ac:dyDescent="0.2">
      <c r="A601" s="130">
        <v>599</v>
      </c>
      <c r="B601" s="177">
        <f>IF(OR(COUNTIF($B$2:$B600,Input!$F617)&lt;1,COUNTIF($O$2:$O600,Input!$C617)&lt;1),Input!F617,0)</f>
        <v>0</v>
      </c>
      <c r="C601" s="177">
        <f>IF(OR(COUNTIF($B$2:$B600,Input!$F617)&lt;1,COUNTIF($O$2:$O600,Input!$C617)&lt;1),Input!G617,0)</f>
        <v>0</v>
      </c>
      <c r="D601" s="177">
        <f>IF(OR(COUNTIF($B$2:$B600,Input!$F617)&lt;1,COUNTIF($O$2:$O600,Input!$C617)&lt;1),Input!H617,0)</f>
        <v>0</v>
      </c>
      <c r="E601" s="177">
        <f>IF(OR(COUNTIF($B$2:$B600,Input!$F617)&lt;1,COUNTIF($O$2:$O600,Input!$C617)&lt;1),Input!I617,0)</f>
        <v>0</v>
      </c>
      <c r="F601" s="177">
        <f>IF(OR(COUNTIF($B$2:$B600,Input!$F617)&lt;1,COUNTIF($O$2:$O600,Input!$C617)&lt;1),Input!J617,0)</f>
        <v>0</v>
      </c>
      <c r="G601" s="177">
        <f>IF(OR(COUNTIF($B$2:$B600,Input!$F617)&lt;1,COUNTIF($O$2:$O600,Input!$C617)&lt;1),Input!K617,0)</f>
        <v>0</v>
      </c>
      <c r="H601" s="177">
        <f>IF(OR(COUNTIF($B$2:$B600,Input!$F617)&lt;1,COUNTIF($O$2:$O600,Input!$C617)&lt;1),Input!L617,0)</f>
        <v>0</v>
      </c>
      <c r="I601" s="177">
        <f>IF(OR(COUNTIF($B$2:$B600,Input!$F617)&lt;1,COUNTIF($O$2:$O600,Input!$C617)&lt;1),Input!M617,0)</f>
        <v>0</v>
      </c>
      <c r="J601" s="177">
        <f>IF(OR(COUNTIF($B$2:$B600,Input!$F617)&lt;1,COUNTIF($O$2:$O600,Input!$C617)&lt;1),Input!N617,0)</f>
        <v>0</v>
      </c>
      <c r="K601" s="177">
        <f>IF(OR(COUNTIF($B$2:$B600,Input!$F617)&lt;1,COUNTIF($O$2:$O600,Input!$C617)&lt;1),Input!O617,0)</f>
        <v>0</v>
      </c>
      <c r="L601" s="177">
        <f>IF(OR(COUNTIF($B$2:$B600,Input!$F617)&lt;1,COUNTIF($O$2:$O600,Input!$C617)&lt;1),Input!P617,0)</f>
        <v>0</v>
      </c>
      <c r="M601" s="129" t="str">
        <f t="shared" si="74"/>
        <v/>
      </c>
      <c r="N601" s="161">
        <f t="shared" si="80"/>
        <v>0</v>
      </c>
      <c r="O601" s="168">
        <f>Input!C617</f>
        <v>0</v>
      </c>
      <c r="P601" s="168"/>
      <c r="R601" s="131">
        <f t="shared" si="81"/>
        <v>0</v>
      </c>
      <c r="S601" s="133" t="str">
        <f t="shared" si="79"/>
        <v xml:space="preserve"> </v>
      </c>
      <c r="T601" s="133"/>
      <c r="U601" s="132" t="str">
        <f>_xlfn.IFNA(IF($D601=0,LOOKUP($F601,{0.1,0.2,0.3,0.4,0.5,0.6,0.7,0.8,0.9,1},{22,34,46,58,70,82,94,106,118,130}),""),"")</f>
        <v/>
      </c>
      <c r="V601" s="132" t="str">
        <f>_xlfn.IFNA(IF($D601=1,LOOKUP($F601,{0.1,0.2,0.3,0.4,0.5,0.6,0.7,0.8,0.9,1},{23,35,47,59,71,83,95,107,119,131}),""),"")</f>
        <v/>
      </c>
      <c r="W601" s="132" t="str">
        <f>_xlfn.IFNA(IF($D601=2,LOOKUP($F601,{0.1,0.2,0.3,0.4,0.5,0.6,0.7,0.8,0.9,1},{24,36,48,60,72,84,96,108,120,132}),""),"")</f>
        <v/>
      </c>
      <c r="X601" s="132" t="str">
        <f>_xlfn.IFNA(IF($D601=3,LOOKUP($F601,{0.1,0.2,0.3,0.4,0.5,0.6,0.7,0.8,0.9,1},{25,37,49,61,73,85,97,109,121,133}),""),"")</f>
        <v/>
      </c>
      <c r="Y601" s="132" t="str">
        <f>_xlfn.IFNA(IF($D601=4,LOOKUP($F601,{0.1,0.2,0.3,0.4,0.5,0.6,0.7,0.8,0.9,1},{26,38,50,62,74,86,98,110,122,134}),""),"")</f>
        <v/>
      </c>
      <c r="Z601" s="132" t="str">
        <f>_xlfn.IFNA(IF($D601=5,LOOKUP($F601,{0.1,0.2,0.3,0.4,0.5,0.6,0.7,0.8,0.9,1},{27,39,51,63,75,87,99,111,123,135}),""),"")</f>
        <v/>
      </c>
      <c r="AA601" s="132">
        <f t="shared" si="75"/>
        <v>0</v>
      </c>
      <c r="AB601" s="132" t="str">
        <f t="shared" si="76"/>
        <v>00</v>
      </c>
      <c r="AC601" s="82" t="e">
        <f>VLOOKUP(AB601,'AMI Ref'!T:U,2,FALSE)</f>
        <v>#N/A</v>
      </c>
      <c r="AD601" s="124"/>
      <c r="AE601" s="81" t="str">
        <f>_xlfn.IFNA(IF($D601=0,IF($J601="Not Paid by Tenant",0,INDEX('AMI Ref'!$K$5:$N$5,MATCH($J601,{"Oil","Gas","Electric - Other","ELECTRIC - HEAT PUMP"},0))),0),"")</f>
        <v/>
      </c>
      <c r="AF601" s="81">
        <f>_xlfn.IFNA(IF($D601=1,IF($J601="Not Paid by Tenant",0,INDEX('AMI Ref'!$K$6:$N$6,MATCH($J601,{"Oil","Gas","Electric - Other","ELECTRIC - HEAT PUMP"},0))),0),"")</f>
        <v>0</v>
      </c>
      <c r="AG601" s="81">
        <f>_xlfn.IFNA(IF($D601=2,IF($J601="Not Paid by Tenant",0,INDEX('AMI Ref'!$K$7:$N$7,MATCH($J601,{"Oil","Gas","Electric - Other","ELECTRIC - HEAT PUMP"},0))),0),"")</f>
        <v>0</v>
      </c>
      <c r="AH601" s="81">
        <f>_xlfn.IFNA(IF($D601=3,IF($J601="Not Paid by Tenant",0,INDEX('AMI Ref'!$K$8:$N$8,MATCH($J601,{"Oil","Gas","Electric - Other","ELECTRIC - HEAT PUMP"},0))),0),"")</f>
        <v>0</v>
      </c>
      <c r="AI601" s="81">
        <f>_xlfn.IFNA(IF($D601=4,IF($J601="Not Paid by Tenant",0,INDEX('AMI Ref'!$K$9:$N$9,MATCH($J601,{"Oil","Gas","Electric - Other","ELECTRIC - HEAT PUMP"},0))),0),"")</f>
        <v>0</v>
      </c>
      <c r="AJ601" s="81">
        <f>_xlfn.IFNA(IF($D601=5,IF($J601="Not Paid by Tenant",0,INDEX('AMI Ref'!$K$10:$N$10,MATCH($J601,{"Oil","Gas","Electric - Other","ELECTRIC - HEAT PUMP"},0))),0),"")</f>
        <v>0</v>
      </c>
      <c r="AK601" s="128"/>
      <c r="AL601" s="81" t="str">
        <f>_xlfn.IFNA(IF($D601=0,IF($K601="Not Paid by Tenant",0,INDEX('AMI Ref'!$O$5:$R$5,MATCH($K601,{"Oil","Gas","Electric - Other","Electric ccASHP - split"},0))),0),"")</f>
        <v/>
      </c>
      <c r="AM601" s="81">
        <f>_xlfn.IFNA(IF($D601=1,IF($K601="Not Paid by Tenant",0,INDEX('AMI Ref'!$O$6:$R$6,MATCH($K601,{"Oil","Gas","Electric - Other","Electric ccASHP - split"},0))),0),"")</f>
        <v>0</v>
      </c>
      <c r="AN601" s="81">
        <f>_xlfn.IFNA(IF($D601=2,IF($K601="Not Paid by Tenant",0,INDEX('AMI Ref'!$O$7:$R$7,MATCH($K601,{"Oil","Gas","Electric - Other","Electric ccASHP - split"},0))),0),"")</f>
        <v>0</v>
      </c>
      <c r="AO601" s="81">
        <f>_xlfn.IFNA(IF($D601=3,IF($K601="Not Paid by Tenant",0,INDEX('AMI Ref'!$O$8:$R$8,MATCH($K601,{"Oil","Gas","Electric - Other","Electric ccASHP - split"},0))),0),"")</f>
        <v>0</v>
      </c>
      <c r="AP601" s="81">
        <f>_xlfn.IFNA(IF($D601=4,IF($K601="Not Paid by Tenant",0,INDEX('AMI Ref'!$O$9:$R$9,MATCH($K601,{"Oil","Gas","Electric - Other","Electric ccASHP - split"},0))),0),"")</f>
        <v>0</v>
      </c>
      <c r="AQ601" s="81">
        <f>_xlfn.IFNA(IF($D601=5,IF($K601="Not Paid by Tenant",0,INDEX('AMI Ref'!$O$10:$R$10,MATCH($K601,{"Oil","Gas","Electric - Other","Electric ccASHP - split"},0))),0),"")</f>
        <v>0</v>
      </c>
      <c r="AR601" s="124">
        <f t="shared" si="77"/>
        <v>0</v>
      </c>
      <c r="AS601" s="123" t="e">
        <f t="shared" si="78"/>
        <v>#N/A</v>
      </c>
    </row>
    <row r="602" spans="1:45" ht="12.95" customHeight="1" x14ac:dyDescent="0.2">
      <c r="A602" s="130">
        <v>600</v>
      </c>
      <c r="B602" s="177">
        <f>IF(OR(COUNTIF($B$2:$B601,Input!$F618)&lt;1,COUNTIF($O$2:$O601,Input!$C618)&lt;1),Input!F618,0)</f>
        <v>0</v>
      </c>
      <c r="C602" s="177">
        <f>IF(OR(COUNTIF($B$2:$B601,Input!$F618)&lt;1,COUNTIF($O$2:$O601,Input!$C618)&lt;1),Input!G618,0)</f>
        <v>0</v>
      </c>
      <c r="D602" s="177">
        <f>IF(OR(COUNTIF($B$2:$B601,Input!$F618)&lt;1,COUNTIF($O$2:$O601,Input!$C618)&lt;1),Input!H618,0)</f>
        <v>0</v>
      </c>
      <c r="E602" s="177">
        <f>IF(OR(COUNTIF($B$2:$B601,Input!$F618)&lt;1,COUNTIF($O$2:$O601,Input!$C618)&lt;1),Input!I618,0)</f>
        <v>0</v>
      </c>
      <c r="F602" s="177">
        <f>IF(OR(COUNTIF($B$2:$B601,Input!$F618)&lt;1,COUNTIF($O$2:$O601,Input!$C618)&lt;1),Input!J618,0)</f>
        <v>0</v>
      </c>
      <c r="G602" s="177">
        <f>IF(OR(COUNTIF($B$2:$B601,Input!$F618)&lt;1,COUNTIF($O$2:$O601,Input!$C618)&lt;1),Input!K618,0)</f>
        <v>0</v>
      </c>
      <c r="H602" s="177">
        <f>IF(OR(COUNTIF($B$2:$B601,Input!$F618)&lt;1,COUNTIF($O$2:$O601,Input!$C618)&lt;1),Input!L618,0)</f>
        <v>0</v>
      </c>
      <c r="I602" s="177">
        <f>IF(OR(COUNTIF($B$2:$B601,Input!$F618)&lt;1,COUNTIF($O$2:$O601,Input!$C618)&lt;1),Input!M618,0)</f>
        <v>0</v>
      </c>
      <c r="J602" s="177">
        <f>IF(OR(COUNTIF($B$2:$B601,Input!$F618)&lt;1,COUNTIF($O$2:$O601,Input!$C618)&lt;1),Input!N618,0)</f>
        <v>0</v>
      </c>
      <c r="K602" s="177">
        <f>IF(OR(COUNTIF($B$2:$B601,Input!$F618)&lt;1,COUNTIF($O$2:$O601,Input!$C618)&lt;1),Input!O618,0)</f>
        <v>0</v>
      </c>
      <c r="L602" s="177">
        <f>IF(OR(COUNTIF($B$2:$B601,Input!$F618)&lt;1,COUNTIF($O$2:$O601,Input!$C618)&lt;1),Input!P618,0)</f>
        <v>0</v>
      </c>
      <c r="M602" s="129" t="str">
        <f t="shared" si="74"/>
        <v/>
      </c>
      <c r="N602" s="161">
        <f t="shared" si="80"/>
        <v>0</v>
      </c>
      <c r="O602" s="168">
        <f>Input!C618</f>
        <v>0</v>
      </c>
      <c r="P602" s="168"/>
      <c r="R602" s="131">
        <f t="shared" si="81"/>
        <v>0</v>
      </c>
      <c r="S602" s="133" t="str">
        <f t="shared" si="79"/>
        <v xml:space="preserve"> </v>
      </c>
      <c r="T602" s="133"/>
      <c r="U602" s="132" t="str">
        <f>_xlfn.IFNA(IF($D602=0,LOOKUP($F602,{0.1,0.2,0.3,0.4,0.5,0.6,0.7,0.8,0.9,1},{22,34,46,58,70,82,94,106,118,130}),""),"")</f>
        <v/>
      </c>
      <c r="V602" s="132" t="str">
        <f>_xlfn.IFNA(IF($D602=1,LOOKUP($F602,{0.1,0.2,0.3,0.4,0.5,0.6,0.7,0.8,0.9,1},{23,35,47,59,71,83,95,107,119,131}),""),"")</f>
        <v/>
      </c>
      <c r="W602" s="132" t="str">
        <f>_xlfn.IFNA(IF($D602=2,LOOKUP($F602,{0.1,0.2,0.3,0.4,0.5,0.6,0.7,0.8,0.9,1},{24,36,48,60,72,84,96,108,120,132}),""),"")</f>
        <v/>
      </c>
      <c r="X602" s="132" t="str">
        <f>_xlfn.IFNA(IF($D602=3,LOOKUP($F602,{0.1,0.2,0.3,0.4,0.5,0.6,0.7,0.8,0.9,1},{25,37,49,61,73,85,97,109,121,133}),""),"")</f>
        <v/>
      </c>
      <c r="Y602" s="132" t="str">
        <f>_xlfn.IFNA(IF($D602=4,LOOKUP($F602,{0.1,0.2,0.3,0.4,0.5,0.6,0.7,0.8,0.9,1},{26,38,50,62,74,86,98,110,122,134}),""),"")</f>
        <v/>
      </c>
      <c r="Z602" s="132" t="str">
        <f>_xlfn.IFNA(IF($D602=5,LOOKUP($F602,{0.1,0.2,0.3,0.4,0.5,0.6,0.7,0.8,0.9,1},{27,39,51,63,75,87,99,111,123,135}),""),"")</f>
        <v/>
      </c>
      <c r="AA602" s="132">
        <f t="shared" si="75"/>
        <v>0</v>
      </c>
      <c r="AB602" s="132" t="str">
        <f t="shared" si="76"/>
        <v>00</v>
      </c>
      <c r="AC602" s="82" t="e">
        <f>VLOOKUP(AB602,'AMI Ref'!T:U,2,FALSE)</f>
        <v>#N/A</v>
      </c>
      <c r="AD602" s="124"/>
      <c r="AE602" s="81" t="str">
        <f>_xlfn.IFNA(IF($D602=0,IF($J602="Not Paid by Tenant",0,INDEX('AMI Ref'!$K$5:$N$5,MATCH($J602,{"Oil","Gas","Electric - Other","ELECTRIC - HEAT PUMP"},0))),0),"")</f>
        <v/>
      </c>
      <c r="AF602" s="81">
        <f>_xlfn.IFNA(IF($D602=1,IF($J602="Not Paid by Tenant",0,INDEX('AMI Ref'!$K$6:$N$6,MATCH($J602,{"Oil","Gas","Electric - Other","ELECTRIC - HEAT PUMP"},0))),0),"")</f>
        <v>0</v>
      </c>
      <c r="AG602" s="81">
        <f>_xlfn.IFNA(IF($D602=2,IF($J602="Not Paid by Tenant",0,INDEX('AMI Ref'!$K$7:$N$7,MATCH($J602,{"Oil","Gas","Electric - Other","ELECTRIC - HEAT PUMP"},0))),0),"")</f>
        <v>0</v>
      </c>
      <c r="AH602" s="81">
        <f>_xlfn.IFNA(IF($D602=3,IF($J602="Not Paid by Tenant",0,INDEX('AMI Ref'!$K$8:$N$8,MATCH($J602,{"Oil","Gas","Electric - Other","ELECTRIC - HEAT PUMP"},0))),0),"")</f>
        <v>0</v>
      </c>
      <c r="AI602" s="81">
        <f>_xlfn.IFNA(IF($D602=4,IF($J602="Not Paid by Tenant",0,INDEX('AMI Ref'!$K$9:$N$9,MATCH($J602,{"Oil","Gas","Electric - Other","ELECTRIC - HEAT PUMP"},0))),0),"")</f>
        <v>0</v>
      </c>
      <c r="AJ602" s="81">
        <f>_xlfn.IFNA(IF($D602=5,IF($J602="Not Paid by Tenant",0,INDEX('AMI Ref'!$K$10:$N$10,MATCH($J602,{"Oil","Gas","Electric - Other","ELECTRIC - HEAT PUMP"},0))),0),"")</f>
        <v>0</v>
      </c>
      <c r="AK602" s="128"/>
      <c r="AL602" s="81" t="str">
        <f>_xlfn.IFNA(IF($D602=0,IF($K602="Not Paid by Tenant",0,INDEX('AMI Ref'!$O$5:$R$5,MATCH($K602,{"Oil","Gas","Electric - Other","Electric ccASHP - split"},0))),0),"")</f>
        <v/>
      </c>
      <c r="AM602" s="81">
        <f>_xlfn.IFNA(IF($D602=1,IF($K602="Not Paid by Tenant",0,INDEX('AMI Ref'!$O$6:$R$6,MATCH($K602,{"Oil","Gas","Electric - Other","Electric ccASHP - split"},0))),0),"")</f>
        <v>0</v>
      </c>
      <c r="AN602" s="81">
        <f>_xlfn.IFNA(IF($D602=2,IF($K602="Not Paid by Tenant",0,INDEX('AMI Ref'!$O$7:$R$7,MATCH($K602,{"Oil","Gas","Electric - Other","Electric ccASHP - split"},0))),0),"")</f>
        <v>0</v>
      </c>
      <c r="AO602" s="81">
        <f>_xlfn.IFNA(IF($D602=3,IF($K602="Not Paid by Tenant",0,INDEX('AMI Ref'!$O$8:$R$8,MATCH($K602,{"Oil","Gas","Electric - Other","Electric ccASHP - split"},0))),0),"")</f>
        <v>0</v>
      </c>
      <c r="AP602" s="81">
        <f>_xlfn.IFNA(IF($D602=4,IF($K602="Not Paid by Tenant",0,INDEX('AMI Ref'!$O$9:$R$9,MATCH($K602,{"Oil","Gas","Electric - Other","Electric ccASHP - split"},0))),0),"")</f>
        <v>0</v>
      </c>
      <c r="AQ602" s="81">
        <f>_xlfn.IFNA(IF($D602=5,IF($K602="Not Paid by Tenant",0,INDEX('AMI Ref'!$O$10:$R$10,MATCH($K602,{"Oil","Gas","Electric - Other","Electric ccASHP - split"},0))),0),"")</f>
        <v>0</v>
      </c>
      <c r="AR602" s="124">
        <f t="shared" si="77"/>
        <v>0</v>
      </c>
      <c r="AS602" s="123" t="e">
        <f t="shared" si="78"/>
        <v>#N/A</v>
      </c>
    </row>
    <row r="603" spans="1:45" x14ac:dyDescent="0.2">
      <c r="A603" s="130">
        <v>601</v>
      </c>
      <c r="B603" s="177">
        <f>IF(OR(COUNTIF($B$2:$B602,Input!$F619)&lt;1,COUNTIF($O$2:$O602,Input!$C619)&lt;1),Input!F619,0)</f>
        <v>0</v>
      </c>
      <c r="C603" s="177">
        <f>IF(OR(COUNTIF($B$2:$B602,Input!$F619)&lt;1,COUNTIF($O$2:$O602,Input!$C619)&lt;1),Input!G619,0)</f>
        <v>0</v>
      </c>
      <c r="D603" s="177">
        <f>IF(OR(COUNTIF($B$2:$B602,Input!$F619)&lt;1,COUNTIF($O$2:$O602,Input!$C619)&lt;1),Input!H619,0)</f>
        <v>0</v>
      </c>
      <c r="E603" s="177">
        <f>IF(OR(COUNTIF($B$2:$B602,Input!$F619)&lt;1,COUNTIF($O$2:$O602,Input!$C619)&lt;1),Input!I619,0)</f>
        <v>0</v>
      </c>
      <c r="F603" s="177">
        <f>IF(OR(COUNTIF($B$2:$B602,Input!$F619)&lt;1,COUNTIF($O$2:$O602,Input!$C619)&lt;1),Input!J619,0)</f>
        <v>0</v>
      </c>
      <c r="G603" s="177">
        <f>IF(OR(COUNTIF($B$2:$B602,Input!$F619)&lt;1,COUNTIF($O$2:$O602,Input!$C619)&lt;1),Input!K619,0)</f>
        <v>0</v>
      </c>
      <c r="H603" s="177">
        <f>IF(OR(COUNTIF($B$2:$B602,Input!$F619)&lt;1,COUNTIF($O$2:$O602,Input!$C619)&lt;1),Input!L619,0)</f>
        <v>0</v>
      </c>
      <c r="I603" s="177">
        <f>IF(OR(COUNTIF($B$2:$B602,Input!$F619)&lt;1,COUNTIF($O$2:$O602,Input!$C619)&lt;1),Input!M619,0)</f>
        <v>0</v>
      </c>
      <c r="J603" s="177">
        <f>IF(OR(COUNTIF($B$2:$B602,Input!$F619)&lt;1,COUNTIF($O$2:$O602,Input!$C619)&lt;1),Input!N619,0)</f>
        <v>0</v>
      </c>
      <c r="K603" s="177">
        <f>IF(OR(COUNTIF($B$2:$B602,Input!$F619)&lt;1,COUNTIF($O$2:$O602,Input!$C619)&lt;1),Input!O619,0)</f>
        <v>0</v>
      </c>
      <c r="L603" s="177">
        <f>IF(OR(COUNTIF($B$2:$B602,Input!$F619)&lt;1,COUNTIF($O$2:$O602,Input!$C619)&lt;1),Input!P619,0)</f>
        <v>0</v>
      </c>
      <c r="M603" s="129" t="str">
        <f t="shared" ref="M603:M610" si="82">IFERROR(IF(E603="NO","NA",IF(AND(E603="yes",C603+L603&lt;=AS603),"YES","NO")),"")</f>
        <v/>
      </c>
      <c r="N603" s="161">
        <f t="shared" si="80"/>
        <v>0</v>
      </c>
      <c r="O603" s="168">
        <f>Input!C619</f>
        <v>0</v>
      </c>
      <c r="P603" s="168"/>
      <c r="R603" s="131">
        <f t="shared" si="81"/>
        <v>0</v>
      </c>
      <c r="S603" s="133" t="str">
        <f t="shared" ref="S603:S610" si="83">IF(H603="Yes w/ Elec. Stove","G"," ")</f>
        <v xml:space="preserve"> </v>
      </c>
      <c r="T603" s="133"/>
      <c r="U603" s="132" t="str">
        <f>_xlfn.IFNA(IF($D603=0,LOOKUP($F603,{0.1,0.2,0.3,0.4,0.5,0.6,0.7,0.8,0.9,1},{22,34,46,58,70,82,94,106,118,130}),""),"")</f>
        <v/>
      </c>
      <c r="V603" s="132" t="str">
        <f>_xlfn.IFNA(IF($D603=1,LOOKUP($F603,{0.1,0.2,0.3,0.4,0.5,0.6,0.7,0.8,0.9,1},{23,35,47,59,71,83,95,107,119,131}),""),"")</f>
        <v/>
      </c>
      <c r="W603" s="132" t="str">
        <f>_xlfn.IFNA(IF($D603=2,LOOKUP($F603,{0.1,0.2,0.3,0.4,0.5,0.6,0.7,0.8,0.9,1},{24,36,48,60,72,84,96,108,120,132}),""),"")</f>
        <v/>
      </c>
      <c r="X603" s="132" t="str">
        <f>_xlfn.IFNA(IF($D603=3,LOOKUP($F603,{0.1,0.2,0.3,0.4,0.5,0.6,0.7,0.8,0.9,1},{25,37,49,61,73,85,97,109,121,133}),""),"")</f>
        <v/>
      </c>
      <c r="Y603" s="132" t="str">
        <f>_xlfn.IFNA(IF($D603=4,LOOKUP($F603,{0.1,0.2,0.3,0.4,0.5,0.6,0.7,0.8,0.9,1},{26,38,50,62,74,86,98,110,122,134}),""),"")</f>
        <v/>
      </c>
      <c r="Z603" s="132" t="str">
        <f>_xlfn.IFNA(IF($D603=5,LOOKUP($F603,{0.1,0.2,0.3,0.4,0.5,0.6,0.7,0.8,0.9,1},{27,39,51,63,75,87,99,111,123,135}),""),"")</f>
        <v/>
      </c>
      <c r="AA603" s="132">
        <f t="shared" ref="AA603:AA610" si="84">SUM(U603:Z603)</f>
        <v>0</v>
      </c>
      <c r="AB603" s="132" t="str">
        <f t="shared" ref="AB603:AB610" si="85">CONCATENATE(IF(H603="Yes w/ Elec. Stove","G",R603),AA603)</f>
        <v>00</v>
      </c>
      <c r="AC603" s="82" t="e">
        <f>VLOOKUP(AB603,'AMI Ref'!T:U,2,FALSE)</f>
        <v>#N/A</v>
      </c>
      <c r="AD603" s="124"/>
      <c r="AE603" s="81" t="str">
        <f>_xlfn.IFNA(IF($D603=0,IF($J603="Not Paid by Tenant",0,INDEX('AMI Ref'!$K$5:$N$5,MATCH($J603,{"Oil","Gas","Electric - Other","ELECTRIC - HEAT PUMP"},0))),0),"")</f>
        <v/>
      </c>
      <c r="AF603" s="81">
        <f>_xlfn.IFNA(IF($D603=1,IF($J603="Not Paid by Tenant",0,INDEX('AMI Ref'!$K$6:$N$6,MATCH($J603,{"Oil","Gas","Electric - Other","ELECTRIC - HEAT PUMP"},0))),0),"")</f>
        <v>0</v>
      </c>
      <c r="AG603" s="81">
        <f>_xlfn.IFNA(IF($D603=2,IF($J603="Not Paid by Tenant",0,INDEX('AMI Ref'!$K$7:$N$7,MATCH($J603,{"Oil","Gas","Electric - Other","ELECTRIC - HEAT PUMP"},0))),0),"")</f>
        <v>0</v>
      </c>
      <c r="AH603" s="81">
        <f>_xlfn.IFNA(IF($D603=3,IF($J603="Not Paid by Tenant",0,INDEX('AMI Ref'!$K$8:$N$8,MATCH($J603,{"Oil","Gas","Electric - Other","ELECTRIC - HEAT PUMP"},0))),0),"")</f>
        <v>0</v>
      </c>
      <c r="AI603" s="81">
        <f>_xlfn.IFNA(IF($D603=4,IF($J603="Not Paid by Tenant",0,INDEX('AMI Ref'!$K$9:$N$9,MATCH($J603,{"Oil","Gas","Electric - Other","ELECTRIC - HEAT PUMP"},0))),0),"")</f>
        <v>0</v>
      </c>
      <c r="AJ603" s="81">
        <f>_xlfn.IFNA(IF($D603=5,IF($J603="Not Paid by Tenant",0,INDEX('AMI Ref'!$K$10:$N$10,MATCH($J603,{"Oil","Gas","Electric - Other","ELECTRIC - HEAT PUMP"},0))),0),"")</f>
        <v>0</v>
      </c>
      <c r="AK603" s="128"/>
      <c r="AL603" s="81" t="str">
        <f>_xlfn.IFNA(IF($D603=0,IF($K603="Not Paid by Tenant",0,INDEX('AMI Ref'!$O$5:$R$5,MATCH($K603,{"Oil","Gas","Electric - Other","Electric ccASHP - split"},0))),0),"")</f>
        <v/>
      </c>
      <c r="AM603" s="81">
        <f>_xlfn.IFNA(IF($D603=1,IF($K603="Not Paid by Tenant",0,INDEX('AMI Ref'!$O$6:$R$6,MATCH($K603,{"Oil","Gas","Electric - Other","Electric ccASHP - split"},0))),0),"")</f>
        <v>0</v>
      </c>
      <c r="AN603" s="81">
        <f>_xlfn.IFNA(IF($D603=2,IF($K603="Not Paid by Tenant",0,INDEX('AMI Ref'!$O$7:$R$7,MATCH($K603,{"Oil","Gas","Electric - Other","Electric ccASHP - split"},0))),0),"")</f>
        <v>0</v>
      </c>
      <c r="AO603" s="81">
        <f>_xlfn.IFNA(IF($D603=3,IF($K603="Not Paid by Tenant",0,INDEX('AMI Ref'!$O$8:$R$8,MATCH($K603,{"Oil","Gas","Electric - Other","Electric ccASHP - split"},0))),0),"")</f>
        <v>0</v>
      </c>
      <c r="AP603" s="81">
        <f>_xlfn.IFNA(IF($D603=4,IF($K603="Not Paid by Tenant",0,INDEX('AMI Ref'!$O$9:$R$9,MATCH($K603,{"Oil","Gas","Electric - Other","Electric ccASHP - split"},0))),0),"")</f>
        <v>0</v>
      </c>
      <c r="AQ603" s="81">
        <f>_xlfn.IFNA(IF($D603=5,IF($K603="Not Paid by Tenant",0,INDEX('AMI Ref'!$O$10:$R$10,MATCH($K603,{"Oil","Gas","Electric - Other","Electric ccASHP - split"},0))),0),"")</f>
        <v>0</v>
      </c>
      <c r="AR603" s="124">
        <f t="shared" ref="AR603:AR610" si="86">SUM(AE603:AQ603)</f>
        <v>0</v>
      </c>
      <c r="AS603" s="123" t="e">
        <f t="shared" ref="AS603:AS610" si="87">AC603-AR603</f>
        <v>#N/A</v>
      </c>
    </row>
    <row r="604" spans="1:45" x14ac:dyDescent="0.2">
      <c r="A604" s="130">
        <v>602</v>
      </c>
      <c r="B604" s="177">
        <f>IF(OR(COUNTIF($B$2:$B603,Input!$F620)&lt;1,COUNTIF($O$2:$O603,Input!$C620)&lt;1),Input!F620,0)</f>
        <v>0</v>
      </c>
      <c r="C604" s="177">
        <f>IF(OR(COUNTIF($B$2:$B603,Input!$F620)&lt;1,COUNTIF($O$2:$O603,Input!$C620)&lt;1),Input!G620,0)</f>
        <v>0</v>
      </c>
      <c r="D604" s="177">
        <f>IF(OR(COUNTIF($B$2:$B603,Input!$F620)&lt;1,COUNTIF($O$2:$O603,Input!$C620)&lt;1),Input!H620,0)</f>
        <v>0</v>
      </c>
      <c r="E604" s="177">
        <f>IF(OR(COUNTIF($B$2:$B603,Input!$F620)&lt;1,COUNTIF($O$2:$O603,Input!$C620)&lt;1),Input!I620,0)</f>
        <v>0</v>
      </c>
      <c r="F604" s="177">
        <f>IF(OR(COUNTIF($B$2:$B603,Input!$F620)&lt;1,COUNTIF($O$2:$O603,Input!$C620)&lt;1),Input!J620,0)</f>
        <v>0</v>
      </c>
      <c r="G604" s="177">
        <f>IF(OR(COUNTIF($B$2:$B603,Input!$F620)&lt;1,COUNTIF($O$2:$O603,Input!$C620)&lt;1),Input!K620,0)</f>
        <v>0</v>
      </c>
      <c r="H604" s="177">
        <f>IF(OR(COUNTIF($B$2:$B603,Input!$F620)&lt;1,COUNTIF($O$2:$O603,Input!$C620)&lt;1),Input!L620,0)</f>
        <v>0</v>
      </c>
      <c r="I604" s="177">
        <f>IF(OR(COUNTIF($B$2:$B603,Input!$F620)&lt;1,COUNTIF($O$2:$O603,Input!$C620)&lt;1),Input!M620,0)</f>
        <v>0</v>
      </c>
      <c r="J604" s="177">
        <f>IF(OR(COUNTIF($B$2:$B603,Input!$F620)&lt;1,COUNTIF($O$2:$O603,Input!$C620)&lt;1),Input!N620,0)</f>
        <v>0</v>
      </c>
      <c r="K604" s="177">
        <f>IF(OR(COUNTIF($B$2:$B603,Input!$F620)&lt;1,COUNTIF($O$2:$O603,Input!$C620)&lt;1),Input!O620,0)</f>
        <v>0</v>
      </c>
      <c r="L604" s="177">
        <f>IF(OR(COUNTIF($B$2:$B603,Input!$F620)&lt;1,COUNTIF($O$2:$O603,Input!$C620)&lt;1),Input!P620,0)</f>
        <v>0</v>
      </c>
      <c r="M604" s="129" t="str">
        <f t="shared" si="82"/>
        <v/>
      </c>
      <c r="N604" s="161">
        <f t="shared" si="80"/>
        <v>0</v>
      </c>
      <c r="O604" s="168">
        <f>Input!C620</f>
        <v>0</v>
      </c>
      <c r="P604" s="168"/>
      <c r="R604" s="131">
        <f t="shared" si="81"/>
        <v>0</v>
      </c>
      <c r="S604" s="133" t="str">
        <f t="shared" si="83"/>
        <v xml:space="preserve"> </v>
      </c>
      <c r="T604" s="133"/>
      <c r="U604" s="132" t="str">
        <f>_xlfn.IFNA(IF($D604=0,LOOKUP($F604,{0.1,0.2,0.3,0.4,0.5,0.6,0.7,0.8,0.9,1},{22,34,46,58,70,82,94,106,118,130}),""),"")</f>
        <v/>
      </c>
      <c r="V604" s="132" t="str">
        <f>_xlfn.IFNA(IF($D604=1,LOOKUP($F604,{0.1,0.2,0.3,0.4,0.5,0.6,0.7,0.8,0.9,1},{23,35,47,59,71,83,95,107,119,131}),""),"")</f>
        <v/>
      </c>
      <c r="W604" s="132" t="str">
        <f>_xlfn.IFNA(IF($D604=2,LOOKUP($F604,{0.1,0.2,0.3,0.4,0.5,0.6,0.7,0.8,0.9,1},{24,36,48,60,72,84,96,108,120,132}),""),"")</f>
        <v/>
      </c>
      <c r="X604" s="132" t="str">
        <f>_xlfn.IFNA(IF($D604=3,LOOKUP($F604,{0.1,0.2,0.3,0.4,0.5,0.6,0.7,0.8,0.9,1},{25,37,49,61,73,85,97,109,121,133}),""),"")</f>
        <v/>
      </c>
      <c r="Y604" s="132" t="str">
        <f>_xlfn.IFNA(IF($D604=4,LOOKUP($F604,{0.1,0.2,0.3,0.4,0.5,0.6,0.7,0.8,0.9,1},{26,38,50,62,74,86,98,110,122,134}),""),"")</f>
        <v/>
      </c>
      <c r="Z604" s="132" t="str">
        <f>_xlfn.IFNA(IF($D604=5,LOOKUP($F604,{0.1,0.2,0.3,0.4,0.5,0.6,0.7,0.8,0.9,1},{27,39,51,63,75,87,99,111,123,135}),""),"")</f>
        <v/>
      </c>
      <c r="AA604" s="132">
        <f t="shared" si="84"/>
        <v>0</v>
      </c>
      <c r="AB604" s="132" t="str">
        <f t="shared" si="85"/>
        <v>00</v>
      </c>
      <c r="AC604" s="82" t="e">
        <f>VLOOKUP(AB604,'AMI Ref'!T:U,2,FALSE)</f>
        <v>#N/A</v>
      </c>
      <c r="AD604" s="124"/>
      <c r="AE604" s="81" t="str">
        <f>_xlfn.IFNA(IF($D604=0,IF($J604="Not Paid by Tenant",0,INDEX('AMI Ref'!$K$5:$N$5,MATCH($J604,{"Oil","Gas","Electric - Other","ELECTRIC - HEAT PUMP"},0))),0),"")</f>
        <v/>
      </c>
      <c r="AF604" s="81">
        <f>_xlfn.IFNA(IF($D604=1,IF($J604="Not Paid by Tenant",0,INDEX('AMI Ref'!$K$6:$N$6,MATCH($J604,{"Oil","Gas","Electric - Other","ELECTRIC - HEAT PUMP"},0))),0),"")</f>
        <v>0</v>
      </c>
      <c r="AG604" s="81">
        <f>_xlfn.IFNA(IF($D604=2,IF($J604="Not Paid by Tenant",0,INDEX('AMI Ref'!$K$7:$N$7,MATCH($J604,{"Oil","Gas","Electric - Other","ELECTRIC - HEAT PUMP"},0))),0),"")</f>
        <v>0</v>
      </c>
      <c r="AH604" s="81">
        <f>_xlfn.IFNA(IF($D604=3,IF($J604="Not Paid by Tenant",0,INDEX('AMI Ref'!$K$8:$N$8,MATCH($J604,{"Oil","Gas","Electric - Other","ELECTRIC - HEAT PUMP"},0))),0),"")</f>
        <v>0</v>
      </c>
      <c r="AI604" s="81">
        <f>_xlfn.IFNA(IF($D604=4,IF($J604="Not Paid by Tenant",0,INDEX('AMI Ref'!$K$9:$N$9,MATCH($J604,{"Oil","Gas","Electric - Other","ELECTRIC - HEAT PUMP"},0))),0),"")</f>
        <v>0</v>
      </c>
      <c r="AJ604" s="81">
        <f>_xlfn.IFNA(IF($D604=5,IF($J604="Not Paid by Tenant",0,INDEX('AMI Ref'!$K$10:$N$10,MATCH($J604,{"Oil","Gas","Electric - Other","ELECTRIC - HEAT PUMP"},0))),0),"")</f>
        <v>0</v>
      </c>
      <c r="AK604" s="128"/>
      <c r="AL604" s="81" t="str">
        <f>_xlfn.IFNA(IF($D604=0,IF($K604="Not Paid by Tenant",0,INDEX('AMI Ref'!$O$5:$R$5,MATCH($K604,{"Oil","Gas","Electric - Other","Electric ccASHP - split"},0))),0),"")</f>
        <v/>
      </c>
      <c r="AM604" s="81">
        <f>_xlfn.IFNA(IF($D604=1,IF($K604="Not Paid by Tenant",0,INDEX('AMI Ref'!$O$6:$R$6,MATCH($K604,{"Oil","Gas","Electric - Other","Electric ccASHP - split"},0))),0),"")</f>
        <v>0</v>
      </c>
      <c r="AN604" s="81">
        <f>_xlfn.IFNA(IF($D604=2,IF($K604="Not Paid by Tenant",0,INDEX('AMI Ref'!$O$7:$R$7,MATCH($K604,{"Oil","Gas","Electric - Other","Electric ccASHP - split"},0))),0),"")</f>
        <v>0</v>
      </c>
      <c r="AO604" s="81">
        <f>_xlfn.IFNA(IF($D604=3,IF($K604="Not Paid by Tenant",0,INDEX('AMI Ref'!$O$8:$R$8,MATCH($K604,{"Oil","Gas","Electric - Other","Electric ccASHP - split"},0))),0),"")</f>
        <v>0</v>
      </c>
      <c r="AP604" s="81">
        <f>_xlfn.IFNA(IF($D604=4,IF($K604="Not Paid by Tenant",0,INDEX('AMI Ref'!$O$9:$R$9,MATCH($K604,{"Oil","Gas","Electric - Other","Electric ccASHP - split"},0))),0),"")</f>
        <v>0</v>
      </c>
      <c r="AQ604" s="81">
        <f>_xlfn.IFNA(IF($D604=5,IF($K604="Not Paid by Tenant",0,INDEX('AMI Ref'!$O$10:$R$10,MATCH($K604,{"Oil","Gas","Electric - Other","Electric ccASHP - split"},0))),0),"")</f>
        <v>0</v>
      </c>
      <c r="AR604" s="124">
        <f t="shared" si="86"/>
        <v>0</v>
      </c>
      <c r="AS604" s="123" t="e">
        <f t="shared" si="87"/>
        <v>#N/A</v>
      </c>
    </row>
    <row r="605" spans="1:45" x14ac:dyDescent="0.2">
      <c r="A605" s="130">
        <v>603</v>
      </c>
      <c r="B605" s="177">
        <f>IF(OR(COUNTIF($B$2:$B604,Input!$F621)&lt;1,COUNTIF($O$2:$O604,Input!$C621)&lt;1),Input!F621,0)</f>
        <v>0</v>
      </c>
      <c r="C605" s="177">
        <f>IF(OR(COUNTIF($B$2:$B604,Input!$F621)&lt;1,COUNTIF($O$2:$O604,Input!$C621)&lt;1),Input!G621,0)</f>
        <v>0</v>
      </c>
      <c r="D605" s="177">
        <f>IF(OR(COUNTIF($B$2:$B604,Input!$F621)&lt;1,COUNTIF($O$2:$O604,Input!$C621)&lt;1),Input!H621,0)</f>
        <v>0</v>
      </c>
      <c r="E605" s="177">
        <f>IF(OR(COUNTIF($B$2:$B604,Input!$F621)&lt;1,COUNTIF($O$2:$O604,Input!$C621)&lt;1),Input!I621,0)</f>
        <v>0</v>
      </c>
      <c r="F605" s="177">
        <f>IF(OR(COUNTIF($B$2:$B604,Input!$F621)&lt;1,COUNTIF($O$2:$O604,Input!$C621)&lt;1),Input!J621,0)</f>
        <v>0</v>
      </c>
      <c r="G605" s="177">
        <f>IF(OR(COUNTIF($B$2:$B604,Input!$F621)&lt;1,COUNTIF($O$2:$O604,Input!$C621)&lt;1),Input!K621,0)</f>
        <v>0</v>
      </c>
      <c r="H605" s="177">
        <f>IF(OR(COUNTIF($B$2:$B604,Input!$F621)&lt;1,COUNTIF($O$2:$O604,Input!$C621)&lt;1),Input!L621,0)</f>
        <v>0</v>
      </c>
      <c r="I605" s="177">
        <f>IF(OR(COUNTIF($B$2:$B604,Input!$F621)&lt;1,COUNTIF($O$2:$O604,Input!$C621)&lt;1),Input!M621,0)</f>
        <v>0</v>
      </c>
      <c r="J605" s="177">
        <f>IF(OR(COUNTIF($B$2:$B604,Input!$F621)&lt;1,COUNTIF($O$2:$O604,Input!$C621)&lt;1),Input!N621,0)</f>
        <v>0</v>
      </c>
      <c r="K605" s="177">
        <f>IF(OR(COUNTIF($B$2:$B604,Input!$F621)&lt;1,COUNTIF($O$2:$O604,Input!$C621)&lt;1),Input!O621,0)</f>
        <v>0</v>
      </c>
      <c r="L605" s="177">
        <f>IF(OR(COUNTIF($B$2:$B604,Input!$F621)&lt;1,COUNTIF($O$2:$O604,Input!$C621)&lt;1),Input!P621,0)</f>
        <v>0</v>
      </c>
      <c r="M605" s="129" t="str">
        <f t="shared" si="82"/>
        <v/>
      </c>
      <c r="N605" s="161">
        <f t="shared" si="80"/>
        <v>0</v>
      </c>
      <c r="O605" s="168">
        <f>Input!C621</f>
        <v>0</v>
      </c>
      <c r="P605" s="168"/>
      <c r="R605" s="131">
        <f t="shared" si="81"/>
        <v>0</v>
      </c>
      <c r="S605" s="133" t="str">
        <f t="shared" si="83"/>
        <v xml:space="preserve"> </v>
      </c>
      <c r="T605" s="133"/>
      <c r="U605" s="132" t="str">
        <f>_xlfn.IFNA(IF($D605=0,LOOKUP($F605,{0.1,0.2,0.3,0.4,0.5,0.6,0.7,0.8,0.9,1},{22,34,46,58,70,82,94,106,118,130}),""),"")</f>
        <v/>
      </c>
      <c r="V605" s="132" t="str">
        <f>_xlfn.IFNA(IF($D605=1,LOOKUP($F605,{0.1,0.2,0.3,0.4,0.5,0.6,0.7,0.8,0.9,1},{23,35,47,59,71,83,95,107,119,131}),""),"")</f>
        <v/>
      </c>
      <c r="W605" s="132" t="str">
        <f>_xlfn.IFNA(IF($D605=2,LOOKUP($F605,{0.1,0.2,0.3,0.4,0.5,0.6,0.7,0.8,0.9,1},{24,36,48,60,72,84,96,108,120,132}),""),"")</f>
        <v/>
      </c>
      <c r="X605" s="132" t="str">
        <f>_xlfn.IFNA(IF($D605=3,LOOKUP($F605,{0.1,0.2,0.3,0.4,0.5,0.6,0.7,0.8,0.9,1},{25,37,49,61,73,85,97,109,121,133}),""),"")</f>
        <v/>
      </c>
      <c r="Y605" s="132" t="str">
        <f>_xlfn.IFNA(IF($D605=4,LOOKUP($F605,{0.1,0.2,0.3,0.4,0.5,0.6,0.7,0.8,0.9,1},{26,38,50,62,74,86,98,110,122,134}),""),"")</f>
        <v/>
      </c>
      <c r="Z605" s="132" t="str">
        <f>_xlfn.IFNA(IF($D605=5,LOOKUP($F605,{0.1,0.2,0.3,0.4,0.5,0.6,0.7,0.8,0.9,1},{27,39,51,63,75,87,99,111,123,135}),""),"")</f>
        <v/>
      </c>
      <c r="AA605" s="132">
        <f t="shared" si="84"/>
        <v>0</v>
      </c>
      <c r="AB605" s="132" t="str">
        <f t="shared" si="85"/>
        <v>00</v>
      </c>
      <c r="AC605" s="82" t="e">
        <f>VLOOKUP(AB605,'AMI Ref'!T:U,2,FALSE)</f>
        <v>#N/A</v>
      </c>
      <c r="AD605" s="124"/>
      <c r="AE605" s="81" t="str">
        <f>_xlfn.IFNA(IF($D605=0,IF($J605="Not Paid by Tenant",0,INDEX('AMI Ref'!$K$5:$N$5,MATCH($J605,{"Oil","Gas","Electric - Other","ELECTRIC - HEAT PUMP"},0))),0),"")</f>
        <v/>
      </c>
      <c r="AF605" s="81">
        <f>_xlfn.IFNA(IF($D605=1,IF($J605="Not Paid by Tenant",0,INDEX('AMI Ref'!$K$6:$N$6,MATCH($J605,{"Oil","Gas","Electric - Other","ELECTRIC - HEAT PUMP"},0))),0),"")</f>
        <v>0</v>
      </c>
      <c r="AG605" s="81">
        <f>_xlfn.IFNA(IF($D605=2,IF($J605="Not Paid by Tenant",0,INDEX('AMI Ref'!$K$7:$N$7,MATCH($J605,{"Oil","Gas","Electric - Other","ELECTRIC - HEAT PUMP"},0))),0),"")</f>
        <v>0</v>
      </c>
      <c r="AH605" s="81">
        <f>_xlfn.IFNA(IF($D605=3,IF($J605="Not Paid by Tenant",0,INDEX('AMI Ref'!$K$8:$N$8,MATCH($J605,{"Oil","Gas","Electric - Other","ELECTRIC - HEAT PUMP"},0))),0),"")</f>
        <v>0</v>
      </c>
      <c r="AI605" s="81">
        <f>_xlfn.IFNA(IF($D605=4,IF($J605="Not Paid by Tenant",0,INDEX('AMI Ref'!$K$9:$N$9,MATCH($J605,{"Oil","Gas","Electric - Other","ELECTRIC - HEAT PUMP"},0))),0),"")</f>
        <v>0</v>
      </c>
      <c r="AJ605" s="81">
        <f>_xlfn.IFNA(IF($D605=5,IF($J605="Not Paid by Tenant",0,INDEX('AMI Ref'!$K$10:$N$10,MATCH($J605,{"Oil","Gas","Electric - Other","ELECTRIC - HEAT PUMP"},0))),0),"")</f>
        <v>0</v>
      </c>
      <c r="AK605" s="128"/>
      <c r="AL605" s="81" t="str">
        <f>_xlfn.IFNA(IF($D605=0,IF($K605="Not Paid by Tenant",0,INDEX('AMI Ref'!$O$5:$R$5,MATCH($K605,{"Oil","Gas","Electric - Other","Electric ccASHP - split"},0))),0),"")</f>
        <v/>
      </c>
      <c r="AM605" s="81">
        <f>_xlfn.IFNA(IF($D605=1,IF($K605="Not Paid by Tenant",0,INDEX('AMI Ref'!$O$6:$R$6,MATCH($K605,{"Oil","Gas","Electric - Other","Electric ccASHP - split"},0))),0),"")</f>
        <v>0</v>
      </c>
      <c r="AN605" s="81">
        <f>_xlfn.IFNA(IF($D605=2,IF($K605="Not Paid by Tenant",0,INDEX('AMI Ref'!$O$7:$R$7,MATCH($K605,{"Oil","Gas","Electric - Other","Electric ccASHP - split"},0))),0),"")</f>
        <v>0</v>
      </c>
      <c r="AO605" s="81">
        <f>_xlfn.IFNA(IF($D605=3,IF($K605="Not Paid by Tenant",0,INDEX('AMI Ref'!$O$8:$R$8,MATCH($K605,{"Oil","Gas","Electric - Other","Electric ccASHP - split"},0))),0),"")</f>
        <v>0</v>
      </c>
      <c r="AP605" s="81">
        <f>_xlfn.IFNA(IF($D605=4,IF($K605="Not Paid by Tenant",0,INDEX('AMI Ref'!$O$9:$R$9,MATCH($K605,{"Oil","Gas","Electric - Other","Electric ccASHP - split"},0))),0),"")</f>
        <v>0</v>
      </c>
      <c r="AQ605" s="81">
        <f>_xlfn.IFNA(IF($D605=5,IF($K605="Not Paid by Tenant",0,INDEX('AMI Ref'!$O$10:$R$10,MATCH($K605,{"Oil","Gas","Electric - Other","Electric ccASHP - split"},0))),0),"")</f>
        <v>0</v>
      </c>
      <c r="AR605" s="124">
        <f t="shared" si="86"/>
        <v>0</v>
      </c>
      <c r="AS605" s="123" t="e">
        <f t="shared" si="87"/>
        <v>#N/A</v>
      </c>
    </row>
    <row r="606" spans="1:45" x14ac:dyDescent="0.2">
      <c r="A606" s="130">
        <v>604</v>
      </c>
      <c r="B606" s="177">
        <f>IF(OR(COUNTIF($B$2:$B605,Input!$F622)&lt;1,COUNTIF($O$2:$O605,Input!$C622)&lt;1),Input!F622,0)</f>
        <v>0</v>
      </c>
      <c r="C606" s="177">
        <f>IF(OR(COUNTIF($B$2:$B605,Input!$F622)&lt;1,COUNTIF($O$2:$O605,Input!$C622)&lt;1),Input!G622,0)</f>
        <v>0</v>
      </c>
      <c r="D606" s="177">
        <f>IF(OR(COUNTIF($B$2:$B605,Input!$F622)&lt;1,COUNTIF($O$2:$O605,Input!$C622)&lt;1),Input!H622,0)</f>
        <v>0</v>
      </c>
      <c r="E606" s="177">
        <f>IF(OR(COUNTIF($B$2:$B605,Input!$F622)&lt;1,COUNTIF($O$2:$O605,Input!$C622)&lt;1),Input!I622,0)</f>
        <v>0</v>
      </c>
      <c r="F606" s="177">
        <f>IF(OR(COUNTIF($B$2:$B605,Input!$F622)&lt;1,COUNTIF($O$2:$O605,Input!$C622)&lt;1),Input!J622,0)</f>
        <v>0</v>
      </c>
      <c r="G606" s="177">
        <f>IF(OR(COUNTIF($B$2:$B605,Input!$F622)&lt;1,COUNTIF($O$2:$O605,Input!$C622)&lt;1),Input!K622,0)</f>
        <v>0</v>
      </c>
      <c r="H606" s="177">
        <f>IF(OR(COUNTIF($B$2:$B605,Input!$F622)&lt;1,COUNTIF($O$2:$O605,Input!$C622)&lt;1),Input!L622,0)</f>
        <v>0</v>
      </c>
      <c r="I606" s="177">
        <f>IF(OR(COUNTIF($B$2:$B605,Input!$F622)&lt;1,COUNTIF($O$2:$O605,Input!$C622)&lt;1),Input!M622,0)</f>
        <v>0</v>
      </c>
      <c r="J606" s="177">
        <f>IF(OR(COUNTIF($B$2:$B605,Input!$F622)&lt;1,COUNTIF($O$2:$O605,Input!$C622)&lt;1),Input!N622,0)</f>
        <v>0</v>
      </c>
      <c r="K606" s="177">
        <f>IF(OR(COUNTIF($B$2:$B605,Input!$F622)&lt;1,COUNTIF($O$2:$O605,Input!$C622)&lt;1),Input!O622,0)</f>
        <v>0</v>
      </c>
      <c r="L606" s="177">
        <f>IF(OR(COUNTIF($B$2:$B605,Input!$F622)&lt;1,COUNTIF($O$2:$O605,Input!$C622)&lt;1),Input!P622,0)</f>
        <v>0</v>
      </c>
      <c r="M606" s="129" t="str">
        <f t="shared" si="82"/>
        <v/>
      </c>
      <c r="N606" s="161">
        <f t="shared" si="80"/>
        <v>0</v>
      </c>
      <c r="O606" s="168">
        <f>Input!C622</f>
        <v>0</v>
      </c>
      <c r="P606" s="168"/>
      <c r="R606" s="131">
        <f t="shared" si="81"/>
        <v>0</v>
      </c>
      <c r="S606" s="133" t="str">
        <f t="shared" si="83"/>
        <v xml:space="preserve"> </v>
      </c>
      <c r="T606" s="133"/>
      <c r="U606" s="132" t="str">
        <f>_xlfn.IFNA(IF($D606=0,LOOKUP($F606,{0.1,0.2,0.3,0.4,0.5,0.6,0.7,0.8,0.9,1},{22,34,46,58,70,82,94,106,118,130}),""),"")</f>
        <v/>
      </c>
      <c r="V606" s="132" t="str">
        <f>_xlfn.IFNA(IF($D606=1,LOOKUP($F606,{0.1,0.2,0.3,0.4,0.5,0.6,0.7,0.8,0.9,1},{23,35,47,59,71,83,95,107,119,131}),""),"")</f>
        <v/>
      </c>
      <c r="W606" s="132" t="str">
        <f>_xlfn.IFNA(IF($D606=2,LOOKUP($F606,{0.1,0.2,0.3,0.4,0.5,0.6,0.7,0.8,0.9,1},{24,36,48,60,72,84,96,108,120,132}),""),"")</f>
        <v/>
      </c>
      <c r="X606" s="132" t="str">
        <f>_xlfn.IFNA(IF($D606=3,LOOKUP($F606,{0.1,0.2,0.3,0.4,0.5,0.6,0.7,0.8,0.9,1},{25,37,49,61,73,85,97,109,121,133}),""),"")</f>
        <v/>
      </c>
      <c r="Y606" s="132" t="str">
        <f>_xlfn.IFNA(IF($D606=4,LOOKUP($F606,{0.1,0.2,0.3,0.4,0.5,0.6,0.7,0.8,0.9,1},{26,38,50,62,74,86,98,110,122,134}),""),"")</f>
        <v/>
      </c>
      <c r="Z606" s="132" t="str">
        <f>_xlfn.IFNA(IF($D606=5,LOOKUP($F606,{0.1,0.2,0.3,0.4,0.5,0.6,0.7,0.8,0.9,1},{27,39,51,63,75,87,99,111,123,135}),""),"")</f>
        <v/>
      </c>
      <c r="AA606" s="132">
        <f t="shared" si="84"/>
        <v>0</v>
      </c>
      <c r="AB606" s="132" t="str">
        <f t="shared" si="85"/>
        <v>00</v>
      </c>
      <c r="AC606" s="82" t="e">
        <f>VLOOKUP(AB606,'AMI Ref'!T:U,2,FALSE)</f>
        <v>#N/A</v>
      </c>
      <c r="AD606" s="124"/>
      <c r="AE606" s="81" t="str">
        <f>_xlfn.IFNA(IF($D606=0,IF($J606="Not Paid by Tenant",0,INDEX('AMI Ref'!$K$5:$N$5,MATCH($J606,{"Oil","Gas","Electric - Other","ELECTRIC - HEAT PUMP"},0))),0),"")</f>
        <v/>
      </c>
      <c r="AF606" s="81">
        <f>_xlfn.IFNA(IF($D606=1,IF($J606="Not Paid by Tenant",0,INDEX('AMI Ref'!$K$6:$N$6,MATCH($J606,{"Oil","Gas","Electric - Other","ELECTRIC - HEAT PUMP"},0))),0),"")</f>
        <v>0</v>
      </c>
      <c r="AG606" s="81">
        <f>_xlfn.IFNA(IF($D606=2,IF($J606="Not Paid by Tenant",0,INDEX('AMI Ref'!$K$7:$N$7,MATCH($J606,{"Oil","Gas","Electric - Other","ELECTRIC - HEAT PUMP"},0))),0),"")</f>
        <v>0</v>
      </c>
      <c r="AH606" s="81">
        <f>_xlfn.IFNA(IF($D606=3,IF($J606="Not Paid by Tenant",0,INDEX('AMI Ref'!$K$8:$N$8,MATCH($J606,{"Oil","Gas","Electric - Other","ELECTRIC - HEAT PUMP"},0))),0),"")</f>
        <v>0</v>
      </c>
      <c r="AI606" s="81">
        <f>_xlfn.IFNA(IF($D606=4,IF($J606="Not Paid by Tenant",0,INDEX('AMI Ref'!$K$9:$N$9,MATCH($J606,{"Oil","Gas","Electric - Other","ELECTRIC - HEAT PUMP"},0))),0),"")</f>
        <v>0</v>
      </c>
      <c r="AJ606" s="81">
        <f>_xlfn.IFNA(IF($D606=5,IF($J606="Not Paid by Tenant",0,INDEX('AMI Ref'!$K$10:$N$10,MATCH($J606,{"Oil","Gas","Electric - Other","ELECTRIC - HEAT PUMP"},0))),0),"")</f>
        <v>0</v>
      </c>
      <c r="AK606" s="128"/>
      <c r="AL606" s="81" t="str">
        <f>_xlfn.IFNA(IF($D606=0,IF($K606="Not Paid by Tenant",0,INDEX('AMI Ref'!$O$5:$R$5,MATCH($K606,{"Oil","Gas","Electric - Other","Electric ccASHP - split"},0))),0),"")</f>
        <v/>
      </c>
      <c r="AM606" s="81">
        <f>_xlfn.IFNA(IF($D606=1,IF($K606="Not Paid by Tenant",0,INDEX('AMI Ref'!$O$6:$R$6,MATCH($K606,{"Oil","Gas","Electric - Other","Electric ccASHP - split"},0))),0),"")</f>
        <v>0</v>
      </c>
      <c r="AN606" s="81">
        <f>_xlfn.IFNA(IF($D606=2,IF($K606="Not Paid by Tenant",0,INDEX('AMI Ref'!$O$7:$R$7,MATCH($K606,{"Oil","Gas","Electric - Other","Electric ccASHP - split"},0))),0),"")</f>
        <v>0</v>
      </c>
      <c r="AO606" s="81">
        <f>_xlfn.IFNA(IF($D606=3,IF($K606="Not Paid by Tenant",0,INDEX('AMI Ref'!$O$8:$R$8,MATCH($K606,{"Oil","Gas","Electric - Other","Electric ccASHP - split"},0))),0),"")</f>
        <v>0</v>
      </c>
      <c r="AP606" s="81">
        <f>_xlfn.IFNA(IF($D606=4,IF($K606="Not Paid by Tenant",0,INDEX('AMI Ref'!$O$9:$R$9,MATCH($K606,{"Oil","Gas","Electric - Other","Electric ccASHP - split"},0))),0),"")</f>
        <v>0</v>
      </c>
      <c r="AQ606" s="81">
        <f>_xlfn.IFNA(IF($D606=5,IF($K606="Not Paid by Tenant",0,INDEX('AMI Ref'!$O$10:$R$10,MATCH($K606,{"Oil","Gas","Electric - Other","Electric ccASHP - split"},0))),0),"")</f>
        <v>0</v>
      </c>
      <c r="AR606" s="124">
        <f t="shared" si="86"/>
        <v>0</v>
      </c>
      <c r="AS606" s="123" t="e">
        <f t="shared" si="87"/>
        <v>#N/A</v>
      </c>
    </row>
    <row r="607" spans="1:45" x14ac:dyDescent="0.2">
      <c r="A607" s="130">
        <v>605</v>
      </c>
      <c r="B607" s="177">
        <f>IF(OR(COUNTIF($B$2:$B606,Input!$F623)&lt;1,COUNTIF($O$2:$O606,Input!$C623)&lt;1),Input!F623,0)</f>
        <v>0</v>
      </c>
      <c r="C607" s="177">
        <f>IF(OR(COUNTIF($B$2:$B606,Input!$F623)&lt;1,COUNTIF($O$2:$O606,Input!$C623)&lt;1),Input!G623,0)</f>
        <v>0</v>
      </c>
      <c r="D607" s="177">
        <f>IF(OR(COUNTIF($B$2:$B606,Input!$F623)&lt;1,COUNTIF($O$2:$O606,Input!$C623)&lt;1),Input!H623,0)</f>
        <v>0</v>
      </c>
      <c r="E607" s="177">
        <f>IF(OR(COUNTIF($B$2:$B606,Input!$F623)&lt;1,COUNTIF($O$2:$O606,Input!$C623)&lt;1),Input!I623,0)</f>
        <v>0</v>
      </c>
      <c r="F607" s="177">
        <f>IF(OR(COUNTIF($B$2:$B606,Input!$F623)&lt;1,COUNTIF($O$2:$O606,Input!$C623)&lt;1),Input!J623,0)</f>
        <v>0</v>
      </c>
      <c r="G607" s="177">
        <f>IF(OR(COUNTIF($B$2:$B606,Input!$F623)&lt;1,COUNTIF($O$2:$O606,Input!$C623)&lt;1),Input!K623,0)</f>
        <v>0</v>
      </c>
      <c r="H607" s="177">
        <f>IF(OR(COUNTIF($B$2:$B606,Input!$F623)&lt;1,COUNTIF($O$2:$O606,Input!$C623)&lt;1),Input!L623,0)</f>
        <v>0</v>
      </c>
      <c r="I607" s="177">
        <f>IF(OR(COUNTIF($B$2:$B606,Input!$F623)&lt;1,COUNTIF($O$2:$O606,Input!$C623)&lt;1),Input!M623,0)</f>
        <v>0</v>
      </c>
      <c r="J607" s="177">
        <f>IF(OR(COUNTIF($B$2:$B606,Input!$F623)&lt;1,COUNTIF($O$2:$O606,Input!$C623)&lt;1),Input!N623,0)</f>
        <v>0</v>
      </c>
      <c r="K607" s="177">
        <f>IF(OR(COUNTIF($B$2:$B606,Input!$F623)&lt;1,COUNTIF($O$2:$O606,Input!$C623)&lt;1),Input!O623,0)</f>
        <v>0</v>
      </c>
      <c r="L607" s="177">
        <f>IF(OR(COUNTIF($B$2:$B606,Input!$F623)&lt;1,COUNTIF($O$2:$O606,Input!$C623)&lt;1),Input!P623,0)</f>
        <v>0</v>
      </c>
      <c r="M607" s="129" t="str">
        <f t="shared" si="82"/>
        <v/>
      </c>
      <c r="N607" s="161">
        <f t="shared" si="80"/>
        <v>0</v>
      </c>
      <c r="O607" s="168">
        <f>Input!C623</f>
        <v>0</v>
      </c>
      <c r="P607" s="168"/>
      <c r="R607" s="131">
        <f t="shared" si="81"/>
        <v>0</v>
      </c>
      <c r="S607" s="133" t="str">
        <f t="shared" si="83"/>
        <v xml:space="preserve"> </v>
      </c>
      <c r="T607" s="133"/>
      <c r="U607" s="132" t="str">
        <f>_xlfn.IFNA(IF($D607=0,LOOKUP($F607,{0.1,0.2,0.3,0.4,0.5,0.6,0.7,0.8,0.9,1},{22,34,46,58,70,82,94,106,118,130}),""),"")</f>
        <v/>
      </c>
      <c r="V607" s="132" t="str">
        <f>_xlfn.IFNA(IF($D607=1,LOOKUP($F607,{0.1,0.2,0.3,0.4,0.5,0.6,0.7,0.8,0.9,1},{23,35,47,59,71,83,95,107,119,131}),""),"")</f>
        <v/>
      </c>
      <c r="W607" s="132" t="str">
        <f>_xlfn.IFNA(IF($D607=2,LOOKUP($F607,{0.1,0.2,0.3,0.4,0.5,0.6,0.7,0.8,0.9,1},{24,36,48,60,72,84,96,108,120,132}),""),"")</f>
        <v/>
      </c>
      <c r="X607" s="132" t="str">
        <f>_xlfn.IFNA(IF($D607=3,LOOKUP($F607,{0.1,0.2,0.3,0.4,0.5,0.6,0.7,0.8,0.9,1},{25,37,49,61,73,85,97,109,121,133}),""),"")</f>
        <v/>
      </c>
      <c r="Y607" s="132" t="str">
        <f>_xlfn.IFNA(IF($D607=4,LOOKUP($F607,{0.1,0.2,0.3,0.4,0.5,0.6,0.7,0.8,0.9,1},{26,38,50,62,74,86,98,110,122,134}),""),"")</f>
        <v/>
      </c>
      <c r="Z607" s="132" t="str">
        <f>_xlfn.IFNA(IF($D607=5,LOOKUP($F607,{0.1,0.2,0.3,0.4,0.5,0.6,0.7,0.8,0.9,1},{27,39,51,63,75,87,99,111,123,135}),""),"")</f>
        <v/>
      </c>
      <c r="AA607" s="132">
        <f t="shared" si="84"/>
        <v>0</v>
      </c>
      <c r="AB607" s="132" t="str">
        <f t="shared" si="85"/>
        <v>00</v>
      </c>
      <c r="AC607" s="82" t="e">
        <f>VLOOKUP(AB607,'AMI Ref'!T:U,2,FALSE)</f>
        <v>#N/A</v>
      </c>
      <c r="AD607" s="124"/>
      <c r="AE607" s="81" t="str">
        <f>_xlfn.IFNA(IF($D607=0,IF($J607="Not Paid by Tenant",0,INDEX('AMI Ref'!$K$5:$N$5,MATCH($J607,{"Oil","Gas","Electric - Other","ELECTRIC - HEAT PUMP"},0))),0),"")</f>
        <v/>
      </c>
      <c r="AF607" s="81">
        <f>_xlfn.IFNA(IF($D607=1,IF($J607="Not Paid by Tenant",0,INDEX('AMI Ref'!$K$6:$N$6,MATCH($J607,{"Oil","Gas","Electric - Other","ELECTRIC - HEAT PUMP"},0))),0),"")</f>
        <v>0</v>
      </c>
      <c r="AG607" s="81">
        <f>_xlfn.IFNA(IF($D607=2,IF($J607="Not Paid by Tenant",0,INDEX('AMI Ref'!$K$7:$N$7,MATCH($J607,{"Oil","Gas","Electric - Other","ELECTRIC - HEAT PUMP"},0))),0),"")</f>
        <v>0</v>
      </c>
      <c r="AH607" s="81">
        <f>_xlfn.IFNA(IF($D607=3,IF($J607="Not Paid by Tenant",0,INDEX('AMI Ref'!$K$8:$N$8,MATCH($J607,{"Oil","Gas","Electric - Other","ELECTRIC - HEAT PUMP"},0))),0),"")</f>
        <v>0</v>
      </c>
      <c r="AI607" s="81">
        <f>_xlfn.IFNA(IF($D607=4,IF($J607="Not Paid by Tenant",0,INDEX('AMI Ref'!$K$9:$N$9,MATCH($J607,{"Oil","Gas","Electric - Other","ELECTRIC - HEAT PUMP"},0))),0),"")</f>
        <v>0</v>
      </c>
      <c r="AJ607" s="81">
        <f>_xlfn.IFNA(IF($D607=5,IF($J607="Not Paid by Tenant",0,INDEX('AMI Ref'!$K$10:$N$10,MATCH($J607,{"Oil","Gas","Electric - Other","ELECTRIC - HEAT PUMP"},0))),0),"")</f>
        <v>0</v>
      </c>
      <c r="AK607" s="128"/>
      <c r="AL607" s="81" t="str">
        <f>_xlfn.IFNA(IF($D607=0,IF($K607="Not Paid by Tenant",0,INDEX('AMI Ref'!$O$5:$R$5,MATCH($K607,{"Oil","Gas","Electric - Other","Electric ccASHP - split"},0))),0),"")</f>
        <v/>
      </c>
      <c r="AM607" s="81">
        <f>_xlfn.IFNA(IF($D607=1,IF($K607="Not Paid by Tenant",0,INDEX('AMI Ref'!$O$6:$R$6,MATCH($K607,{"Oil","Gas","Electric - Other","Electric ccASHP - split"},0))),0),"")</f>
        <v>0</v>
      </c>
      <c r="AN607" s="81">
        <f>_xlfn.IFNA(IF($D607=2,IF($K607="Not Paid by Tenant",0,INDEX('AMI Ref'!$O$7:$R$7,MATCH($K607,{"Oil","Gas","Electric - Other","Electric ccASHP - split"},0))),0),"")</f>
        <v>0</v>
      </c>
      <c r="AO607" s="81">
        <f>_xlfn.IFNA(IF($D607=3,IF($K607="Not Paid by Tenant",0,INDEX('AMI Ref'!$O$8:$R$8,MATCH($K607,{"Oil","Gas","Electric - Other","Electric ccASHP - split"},0))),0),"")</f>
        <v>0</v>
      </c>
      <c r="AP607" s="81">
        <f>_xlfn.IFNA(IF($D607=4,IF($K607="Not Paid by Tenant",0,INDEX('AMI Ref'!$O$9:$R$9,MATCH($K607,{"Oil","Gas","Electric - Other","Electric ccASHP - split"},0))),0),"")</f>
        <v>0</v>
      </c>
      <c r="AQ607" s="81">
        <f>_xlfn.IFNA(IF($D607=5,IF($K607="Not Paid by Tenant",0,INDEX('AMI Ref'!$O$10:$R$10,MATCH($K607,{"Oil","Gas","Electric - Other","Electric ccASHP - split"},0))),0),"")</f>
        <v>0</v>
      </c>
      <c r="AR607" s="124">
        <f t="shared" si="86"/>
        <v>0</v>
      </c>
      <c r="AS607" s="123" t="e">
        <f t="shared" si="87"/>
        <v>#N/A</v>
      </c>
    </row>
    <row r="608" spans="1:45" x14ac:dyDescent="0.2">
      <c r="A608" s="130">
        <v>606</v>
      </c>
      <c r="B608" s="177">
        <f>IF(OR(COUNTIF($B$2:$B607,Input!$F624)&lt;1,COUNTIF($O$2:$O607,Input!$C624)&lt;1),Input!F624,0)</f>
        <v>0</v>
      </c>
      <c r="C608" s="177">
        <f>IF(OR(COUNTIF($B$2:$B607,Input!$F624)&lt;1,COUNTIF($O$2:$O607,Input!$C624)&lt;1),Input!G624,0)</f>
        <v>0</v>
      </c>
      <c r="D608" s="177">
        <f>IF(OR(COUNTIF($B$2:$B607,Input!$F624)&lt;1,COUNTIF($O$2:$O607,Input!$C624)&lt;1),Input!H624,0)</f>
        <v>0</v>
      </c>
      <c r="E608" s="177">
        <f>IF(OR(COUNTIF($B$2:$B607,Input!$F624)&lt;1,COUNTIF($O$2:$O607,Input!$C624)&lt;1),Input!I624,0)</f>
        <v>0</v>
      </c>
      <c r="F608" s="177">
        <f>IF(OR(COUNTIF($B$2:$B607,Input!$F624)&lt;1,COUNTIF($O$2:$O607,Input!$C624)&lt;1),Input!J624,0)</f>
        <v>0</v>
      </c>
      <c r="G608" s="177">
        <f>IF(OR(COUNTIF($B$2:$B607,Input!$F624)&lt;1,COUNTIF($O$2:$O607,Input!$C624)&lt;1),Input!K624,0)</f>
        <v>0</v>
      </c>
      <c r="H608" s="177">
        <f>IF(OR(COUNTIF($B$2:$B607,Input!$F624)&lt;1,COUNTIF($O$2:$O607,Input!$C624)&lt;1),Input!L624,0)</f>
        <v>0</v>
      </c>
      <c r="I608" s="177">
        <f>IF(OR(COUNTIF($B$2:$B607,Input!$F624)&lt;1,COUNTIF($O$2:$O607,Input!$C624)&lt;1),Input!M624,0)</f>
        <v>0</v>
      </c>
      <c r="J608" s="177">
        <f>IF(OR(COUNTIF($B$2:$B607,Input!$F624)&lt;1,COUNTIF($O$2:$O607,Input!$C624)&lt;1),Input!N624,0)</f>
        <v>0</v>
      </c>
      <c r="K608" s="177">
        <f>IF(OR(COUNTIF($B$2:$B607,Input!$F624)&lt;1,COUNTIF($O$2:$O607,Input!$C624)&lt;1),Input!O624,0)</f>
        <v>0</v>
      </c>
      <c r="L608" s="177">
        <f>IF(OR(COUNTIF($B$2:$B607,Input!$F624)&lt;1,COUNTIF($O$2:$O607,Input!$C624)&lt;1),Input!P624,0)</f>
        <v>0</v>
      </c>
      <c r="M608" s="129" t="str">
        <f t="shared" si="82"/>
        <v/>
      </c>
      <c r="N608" s="161">
        <f t="shared" si="80"/>
        <v>0</v>
      </c>
      <c r="O608" s="168">
        <f>Input!C624</f>
        <v>0</v>
      </c>
      <c r="P608" s="168"/>
      <c r="R608" s="131">
        <f t="shared" si="81"/>
        <v>0</v>
      </c>
      <c r="S608" s="133" t="str">
        <f t="shared" si="83"/>
        <v xml:space="preserve"> </v>
      </c>
      <c r="T608" s="133"/>
      <c r="U608" s="132" t="str">
        <f>_xlfn.IFNA(IF($D608=0,LOOKUP($F608,{0.1,0.2,0.3,0.4,0.5,0.6,0.7,0.8,0.9,1},{22,34,46,58,70,82,94,106,118,130}),""),"")</f>
        <v/>
      </c>
      <c r="V608" s="132" t="str">
        <f>_xlfn.IFNA(IF($D608=1,LOOKUP($F608,{0.1,0.2,0.3,0.4,0.5,0.6,0.7,0.8,0.9,1},{23,35,47,59,71,83,95,107,119,131}),""),"")</f>
        <v/>
      </c>
      <c r="W608" s="132" t="str">
        <f>_xlfn.IFNA(IF($D608=2,LOOKUP($F608,{0.1,0.2,0.3,0.4,0.5,0.6,0.7,0.8,0.9,1},{24,36,48,60,72,84,96,108,120,132}),""),"")</f>
        <v/>
      </c>
      <c r="X608" s="132" t="str">
        <f>_xlfn.IFNA(IF($D608=3,LOOKUP($F608,{0.1,0.2,0.3,0.4,0.5,0.6,0.7,0.8,0.9,1},{25,37,49,61,73,85,97,109,121,133}),""),"")</f>
        <v/>
      </c>
      <c r="Y608" s="132" t="str">
        <f>_xlfn.IFNA(IF($D608=4,LOOKUP($F608,{0.1,0.2,0.3,0.4,0.5,0.6,0.7,0.8,0.9,1},{26,38,50,62,74,86,98,110,122,134}),""),"")</f>
        <v/>
      </c>
      <c r="Z608" s="132" t="str">
        <f>_xlfn.IFNA(IF($D608=5,LOOKUP($F608,{0.1,0.2,0.3,0.4,0.5,0.6,0.7,0.8,0.9,1},{27,39,51,63,75,87,99,111,123,135}),""),"")</f>
        <v/>
      </c>
      <c r="AA608" s="132">
        <f t="shared" si="84"/>
        <v>0</v>
      </c>
      <c r="AB608" s="132" t="str">
        <f t="shared" si="85"/>
        <v>00</v>
      </c>
      <c r="AC608" s="82" t="e">
        <f>VLOOKUP(AB608,'AMI Ref'!T:U,2,FALSE)</f>
        <v>#N/A</v>
      </c>
      <c r="AD608" s="124"/>
      <c r="AE608" s="81" t="str">
        <f>_xlfn.IFNA(IF($D608=0,IF($J608="Not Paid by Tenant",0,INDEX('AMI Ref'!$K$5:$N$5,MATCH($J608,{"Oil","Gas","Electric - Other","ELECTRIC - HEAT PUMP"},0))),0),"")</f>
        <v/>
      </c>
      <c r="AF608" s="81">
        <f>_xlfn.IFNA(IF($D608=1,IF($J608="Not Paid by Tenant",0,INDEX('AMI Ref'!$K$6:$N$6,MATCH($J608,{"Oil","Gas","Electric - Other","ELECTRIC - HEAT PUMP"},0))),0),"")</f>
        <v>0</v>
      </c>
      <c r="AG608" s="81">
        <f>_xlfn.IFNA(IF($D608=2,IF($J608="Not Paid by Tenant",0,INDEX('AMI Ref'!$K$7:$N$7,MATCH($J608,{"Oil","Gas","Electric - Other","ELECTRIC - HEAT PUMP"},0))),0),"")</f>
        <v>0</v>
      </c>
      <c r="AH608" s="81">
        <f>_xlfn.IFNA(IF($D608=3,IF($J608="Not Paid by Tenant",0,INDEX('AMI Ref'!$K$8:$N$8,MATCH($J608,{"Oil","Gas","Electric - Other","ELECTRIC - HEAT PUMP"},0))),0),"")</f>
        <v>0</v>
      </c>
      <c r="AI608" s="81">
        <f>_xlfn.IFNA(IF($D608=4,IF($J608="Not Paid by Tenant",0,INDEX('AMI Ref'!$K$9:$N$9,MATCH($J608,{"Oil","Gas","Electric - Other","ELECTRIC - HEAT PUMP"},0))),0),"")</f>
        <v>0</v>
      </c>
      <c r="AJ608" s="81">
        <f>_xlfn.IFNA(IF($D608=5,IF($J608="Not Paid by Tenant",0,INDEX('AMI Ref'!$K$10:$N$10,MATCH($J608,{"Oil","Gas","Electric - Other","ELECTRIC - HEAT PUMP"},0))),0),"")</f>
        <v>0</v>
      </c>
      <c r="AK608" s="128"/>
      <c r="AL608" s="81" t="str">
        <f>_xlfn.IFNA(IF($D608=0,IF($K608="Not Paid by Tenant",0,INDEX('AMI Ref'!$O$5:$R$5,MATCH($K608,{"Oil","Gas","Electric - Other","Electric ccASHP - split"},0))),0),"")</f>
        <v/>
      </c>
      <c r="AM608" s="81">
        <f>_xlfn.IFNA(IF($D608=1,IF($K608="Not Paid by Tenant",0,INDEX('AMI Ref'!$O$6:$R$6,MATCH($K608,{"Oil","Gas","Electric - Other","Electric ccASHP - split"},0))),0),"")</f>
        <v>0</v>
      </c>
      <c r="AN608" s="81">
        <f>_xlfn.IFNA(IF($D608=2,IF($K608="Not Paid by Tenant",0,INDEX('AMI Ref'!$O$7:$R$7,MATCH($K608,{"Oil","Gas","Electric - Other","Electric ccASHP - split"},0))),0),"")</f>
        <v>0</v>
      </c>
      <c r="AO608" s="81">
        <f>_xlfn.IFNA(IF($D608=3,IF($K608="Not Paid by Tenant",0,INDEX('AMI Ref'!$O$8:$R$8,MATCH($K608,{"Oil","Gas","Electric - Other","Electric ccASHP - split"},0))),0),"")</f>
        <v>0</v>
      </c>
      <c r="AP608" s="81">
        <f>_xlfn.IFNA(IF($D608=4,IF($K608="Not Paid by Tenant",0,INDEX('AMI Ref'!$O$9:$R$9,MATCH($K608,{"Oil","Gas","Electric - Other","Electric ccASHP - split"},0))),0),"")</f>
        <v>0</v>
      </c>
      <c r="AQ608" s="81">
        <f>_xlfn.IFNA(IF($D608=5,IF($K608="Not Paid by Tenant",0,INDEX('AMI Ref'!$O$10:$R$10,MATCH($K608,{"Oil","Gas","Electric - Other","Electric ccASHP - split"},0))),0),"")</f>
        <v>0</v>
      </c>
      <c r="AR608" s="124">
        <f t="shared" si="86"/>
        <v>0</v>
      </c>
      <c r="AS608" s="123" t="e">
        <f t="shared" si="87"/>
        <v>#N/A</v>
      </c>
    </row>
    <row r="609" spans="1:45" x14ac:dyDescent="0.2">
      <c r="A609" s="130">
        <v>607</v>
      </c>
      <c r="B609" s="177">
        <f>IF(OR(COUNTIF($B$2:$B608,Input!$F625)&lt;1,COUNTIF($O$2:$O608,Input!$C625)&lt;1),Input!F625,0)</f>
        <v>0</v>
      </c>
      <c r="C609" s="177">
        <f>IF(OR(COUNTIF($B$2:$B608,Input!$F625)&lt;1,COUNTIF($O$2:$O608,Input!$C625)&lt;1),Input!G625,0)</f>
        <v>0</v>
      </c>
      <c r="D609" s="177">
        <f>IF(OR(COUNTIF($B$2:$B608,Input!$F625)&lt;1,COUNTIF($O$2:$O608,Input!$C625)&lt;1),Input!H625,0)</f>
        <v>0</v>
      </c>
      <c r="E609" s="177">
        <f>IF(OR(COUNTIF($B$2:$B608,Input!$F625)&lt;1,COUNTIF($O$2:$O608,Input!$C625)&lt;1),Input!I625,0)</f>
        <v>0</v>
      </c>
      <c r="F609" s="177">
        <f>IF(OR(COUNTIF($B$2:$B608,Input!$F625)&lt;1,COUNTIF($O$2:$O608,Input!$C625)&lt;1),Input!J625,0)</f>
        <v>0</v>
      </c>
      <c r="G609" s="177">
        <f>IF(OR(COUNTIF($B$2:$B608,Input!$F625)&lt;1,COUNTIF($O$2:$O608,Input!$C625)&lt;1),Input!K625,0)</f>
        <v>0</v>
      </c>
      <c r="H609" s="177">
        <f>IF(OR(COUNTIF($B$2:$B608,Input!$F625)&lt;1,COUNTIF($O$2:$O608,Input!$C625)&lt;1),Input!L625,0)</f>
        <v>0</v>
      </c>
      <c r="I609" s="177">
        <f>IF(OR(COUNTIF($B$2:$B608,Input!$F625)&lt;1,COUNTIF($O$2:$O608,Input!$C625)&lt;1),Input!M625,0)</f>
        <v>0</v>
      </c>
      <c r="J609" s="177">
        <f>IF(OR(COUNTIF($B$2:$B608,Input!$F625)&lt;1,COUNTIF($O$2:$O608,Input!$C625)&lt;1),Input!N625,0)</f>
        <v>0</v>
      </c>
      <c r="K609" s="177">
        <f>IF(OR(COUNTIF($B$2:$B608,Input!$F625)&lt;1,COUNTIF($O$2:$O608,Input!$C625)&lt;1),Input!O625,0)</f>
        <v>0</v>
      </c>
      <c r="L609" s="177">
        <f>IF(OR(COUNTIF($B$2:$B608,Input!$F625)&lt;1,COUNTIF($O$2:$O608,Input!$C625)&lt;1),Input!P625,0)</f>
        <v>0</v>
      </c>
      <c r="M609" s="129" t="str">
        <f t="shared" si="82"/>
        <v/>
      </c>
      <c r="N609" s="161">
        <f t="shared" si="80"/>
        <v>0</v>
      </c>
      <c r="O609" s="168">
        <f>Input!C625</f>
        <v>0</v>
      </c>
      <c r="P609" s="168"/>
      <c r="R609" s="131">
        <f t="shared" si="81"/>
        <v>0</v>
      </c>
      <c r="S609" s="133" t="str">
        <f t="shared" si="83"/>
        <v xml:space="preserve"> </v>
      </c>
      <c r="T609" s="133"/>
      <c r="U609" s="132" t="str">
        <f>_xlfn.IFNA(IF($D609=0,LOOKUP($F609,{0.1,0.2,0.3,0.4,0.5,0.6,0.7,0.8,0.9,1},{22,34,46,58,70,82,94,106,118,130}),""),"")</f>
        <v/>
      </c>
      <c r="V609" s="132" t="str">
        <f>_xlfn.IFNA(IF($D609=1,LOOKUP($F609,{0.1,0.2,0.3,0.4,0.5,0.6,0.7,0.8,0.9,1},{23,35,47,59,71,83,95,107,119,131}),""),"")</f>
        <v/>
      </c>
      <c r="W609" s="132" t="str">
        <f>_xlfn.IFNA(IF($D609=2,LOOKUP($F609,{0.1,0.2,0.3,0.4,0.5,0.6,0.7,0.8,0.9,1},{24,36,48,60,72,84,96,108,120,132}),""),"")</f>
        <v/>
      </c>
      <c r="X609" s="132" t="str">
        <f>_xlfn.IFNA(IF($D609=3,LOOKUP($F609,{0.1,0.2,0.3,0.4,0.5,0.6,0.7,0.8,0.9,1},{25,37,49,61,73,85,97,109,121,133}),""),"")</f>
        <v/>
      </c>
      <c r="Y609" s="132" t="str">
        <f>_xlfn.IFNA(IF($D609=4,LOOKUP($F609,{0.1,0.2,0.3,0.4,0.5,0.6,0.7,0.8,0.9,1},{26,38,50,62,74,86,98,110,122,134}),""),"")</f>
        <v/>
      </c>
      <c r="Z609" s="132" t="str">
        <f>_xlfn.IFNA(IF($D609=5,LOOKUP($F609,{0.1,0.2,0.3,0.4,0.5,0.6,0.7,0.8,0.9,1},{27,39,51,63,75,87,99,111,123,135}),""),"")</f>
        <v/>
      </c>
      <c r="AA609" s="132">
        <f t="shared" si="84"/>
        <v>0</v>
      </c>
      <c r="AB609" s="132" t="str">
        <f t="shared" si="85"/>
        <v>00</v>
      </c>
      <c r="AC609" s="82" t="e">
        <f>VLOOKUP(AB609,'AMI Ref'!T:U,2,FALSE)</f>
        <v>#N/A</v>
      </c>
      <c r="AD609" s="124"/>
      <c r="AE609" s="81" t="str">
        <f>_xlfn.IFNA(IF($D609=0,IF($J609="Not Paid by Tenant",0,INDEX('AMI Ref'!$K$5:$N$5,MATCH($J609,{"Oil","Gas","Electric - Other","ELECTRIC - HEAT PUMP"},0))),0),"")</f>
        <v/>
      </c>
      <c r="AF609" s="81">
        <f>_xlfn.IFNA(IF($D609=1,IF($J609="Not Paid by Tenant",0,INDEX('AMI Ref'!$K$6:$N$6,MATCH($J609,{"Oil","Gas","Electric - Other","ELECTRIC - HEAT PUMP"},0))),0),"")</f>
        <v>0</v>
      </c>
      <c r="AG609" s="81">
        <f>_xlfn.IFNA(IF($D609=2,IF($J609="Not Paid by Tenant",0,INDEX('AMI Ref'!$K$7:$N$7,MATCH($J609,{"Oil","Gas","Electric - Other","ELECTRIC - HEAT PUMP"},0))),0),"")</f>
        <v>0</v>
      </c>
      <c r="AH609" s="81">
        <f>_xlfn.IFNA(IF($D609=3,IF($J609="Not Paid by Tenant",0,INDEX('AMI Ref'!$K$8:$N$8,MATCH($J609,{"Oil","Gas","Electric - Other","ELECTRIC - HEAT PUMP"},0))),0),"")</f>
        <v>0</v>
      </c>
      <c r="AI609" s="81">
        <f>_xlfn.IFNA(IF($D609=4,IF($J609="Not Paid by Tenant",0,INDEX('AMI Ref'!$K$9:$N$9,MATCH($J609,{"Oil","Gas","Electric - Other","ELECTRIC - HEAT PUMP"},0))),0),"")</f>
        <v>0</v>
      </c>
      <c r="AJ609" s="81">
        <f>_xlfn.IFNA(IF($D609=5,IF($J609="Not Paid by Tenant",0,INDEX('AMI Ref'!$K$10:$N$10,MATCH($J609,{"Oil","Gas","Electric - Other","ELECTRIC - HEAT PUMP"},0))),0),"")</f>
        <v>0</v>
      </c>
      <c r="AK609" s="128"/>
      <c r="AL609" s="81" t="str">
        <f>_xlfn.IFNA(IF($D609=0,IF($K609="Not Paid by Tenant",0,INDEX('AMI Ref'!$O$5:$R$5,MATCH($K609,{"Oil","Gas","Electric - Other","Electric ccASHP - split"},0))),0),"")</f>
        <v/>
      </c>
      <c r="AM609" s="81">
        <f>_xlfn.IFNA(IF($D609=1,IF($K609="Not Paid by Tenant",0,INDEX('AMI Ref'!$O$6:$R$6,MATCH($K609,{"Oil","Gas","Electric - Other","Electric ccASHP - split"},0))),0),"")</f>
        <v>0</v>
      </c>
      <c r="AN609" s="81">
        <f>_xlfn.IFNA(IF($D609=2,IF($K609="Not Paid by Tenant",0,INDEX('AMI Ref'!$O$7:$R$7,MATCH($K609,{"Oil","Gas","Electric - Other","Electric ccASHP - split"},0))),0),"")</f>
        <v>0</v>
      </c>
      <c r="AO609" s="81">
        <f>_xlfn.IFNA(IF($D609=3,IF($K609="Not Paid by Tenant",0,INDEX('AMI Ref'!$O$8:$R$8,MATCH($K609,{"Oil","Gas","Electric - Other","Electric ccASHP - split"},0))),0),"")</f>
        <v>0</v>
      </c>
      <c r="AP609" s="81">
        <f>_xlfn.IFNA(IF($D609=4,IF($K609="Not Paid by Tenant",0,INDEX('AMI Ref'!$O$9:$R$9,MATCH($K609,{"Oil","Gas","Electric - Other","Electric ccASHP - split"},0))),0),"")</f>
        <v>0</v>
      </c>
      <c r="AQ609" s="81">
        <f>_xlfn.IFNA(IF($D609=5,IF($K609="Not Paid by Tenant",0,INDEX('AMI Ref'!$O$10:$R$10,MATCH($K609,{"Oil","Gas","Electric - Other","Electric ccASHP - split"},0))),0),"")</f>
        <v>0</v>
      </c>
      <c r="AR609" s="124">
        <f t="shared" si="86"/>
        <v>0</v>
      </c>
      <c r="AS609" s="123" t="e">
        <f t="shared" si="87"/>
        <v>#N/A</v>
      </c>
    </row>
    <row r="610" spans="1:45" x14ac:dyDescent="0.2">
      <c r="A610" s="130">
        <v>608</v>
      </c>
      <c r="B610" s="177">
        <f>IF(OR(COUNTIF($B$2:$B609,Input!$F626)&lt;1,COUNTIF($O$2:$O609,Input!$C626)&lt;1),Input!F626,0)</f>
        <v>0</v>
      </c>
      <c r="C610" s="177">
        <f>IF(OR(COUNTIF($B$2:$B609,Input!$F626)&lt;1,COUNTIF($O$2:$O609,Input!$C626)&lt;1),Input!G626,0)</f>
        <v>0</v>
      </c>
      <c r="D610" s="177">
        <f>IF(OR(COUNTIF($B$2:$B609,Input!$F626)&lt;1,COUNTIF($O$2:$O609,Input!$C626)&lt;1),Input!H626,0)</f>
        <v>0</v>
      </c>
      <c r="E610" s="177">
        <f>IF(OR(COUNTIF($B$2:$B609,Input!$F626)&lt;1,COUNTIF($O$2:$O609,Input!$C626)&lt;1),Input!I626,0)</f>
        <v>0</v>
      </c>
      <c r="F610" s="177">
        <f>IF(OR(COUNTIF($B$2:$B609,Input!$F626)&lt;1,COUNTIF($O$2:$O609,Input!$C626)&lt;1),Input!J626,0)</f>
        <v>0</v>
      </c>
      <c r="G610" s="177">
        <f>IF(OR(COUNTIF($B$2:$B609,Input!$F626)&lt;1,COUNTIF($O$2:$O609,Input!$C626)&lt;1),Input!K626,0)</f>
        <v>0</v>
      </c>
      <c r="H610" s="177">
        <f>IF(OR(COUNTIF($B$2:$B609,Input!$F626)&lt;1,COUNTIF($O$2:$O609,Input!$C626)&lt;1),Input!L626,0)</f>
        <v>0</v>
      </c>
      <c r="I610" s="177">
        <f>IF(OR(COUNTIF($B$2:$B609,Input!$F626)&lt;1,COUNTIF($O$2:$O609,Input!$C626)&lt;1),Input!M626,0)</f>
        <v>0</v>
      </c>
      <c r="J610" s="177">
        <f>IF(OR(COUNTIF($B$2:$B609,Input!$F626)&lt;1,COUNTIF($O$2:$O609,Input!$C626)&lt;1),Input!N626,0)</f>
        <v>0</v>
      </c>
      <c r="K610" s="177">
        <f>IF(OR(COUNTIF($B$2:$B609,Input!$F626)&lt;1,COUNTIF($O$2:$O609,Input!$C626)&lt;1),Input!O626,0)</f>
        <v>0</v>
      </c>
      <c r="L610" s="177">
        <f>IF(OR(COUNTIF($B$2:$B609,Input!$F626)&lt;1,COUNTIF($O$2:$O609,Input!$C626)&lt;1),Input!P626,0)</f>
        <v>0</v>
      </c>
      <c r="M610" s="129" t="str">
        <f t="shared" si="82"/>
        <v/>
      </c>
      <c r="N610" s="161">
        <f t="shared" si="80"/>
        <v>0</v>
      </c>
      <c r="O610" s="168">
        <f>Input!C626</f>
        <v>0</v>
      </c>
      <c r="P610" s="168"/>
      <c r="R610" s="131">
        <f t="shared" si="81"/>
        <v>0</v>
      </c>
      <c r="S610" s="133" t="str">
        <f t="shared" si="83"/>
        <v xml:space="preserve"> </v>
      </c>
      <c r="T610" s="133"/>
      <c r="U610" s="132" t="str">
        <f>_xlfn.IFNA(IF($D610=0,LOOKUP($F610,{0.1,0.2,0.3,0.4,0.5,0.6,0.7,0.8,0.9,1},{22,34,46,58,70,82,94,106,118,130}),""),"")</f>
        <v/>
      </c>
      <c r="V610" s="132" t="str">
        <f>_xlfn.IFNA(IF($D610=1,LOOKUP($F610,{0.1,0.2,0.3,0.4,0.5,0.6,0.7,0.8,0.9,1},{23,35,47,59,71,83,95,107,119,131}),""),"")</f>
        <v/>
      </c>
      <c r="W610" s="132" t="str">
        <f>_xlfn.IFNA(IF($D610=2,LOOKUP($F610,{0.1,0.2,0.3,0.4,0.5,0.6,0.7,0.8,0.9,1},{24,36,48,60,72,84,96,108,120,132}),""),"")</f>
        <v/>
      </c>
      <c r="X610" s="132" t="str">
        <f>_xlfn.IFNA(IF($D610=3,LOOKUP($F610,{0.1,0.2,0.3,0.4,0.5,0.6,0.7,0.8,0.9,1},{25,37,49,61,73,85,97,109,121,133}),""),"")</f>
        <v/>
      </c>
      <c r="Y610" s="132" t="str">
        <f>_xlfn.IFNA(IF($D610=4,LOOKUP($F610,{0.1,0.2,0.3,0.4,0.5,0.6,0.7,0.8,0.9,1},{26,38,50,62,74,86,98,110,122,134}),""),"")</f>
        <v/>
      </c>
      <c r="Z610" s="132" t="str">
        <f>_xlfn.IFNA(IF($D610=5,LOOKUP($F610,{0.1,0.2,0.3,0.4,0.5,0.6,0.7,0.8,0.9,1},{27,39,51,63,75,87,99,111,123,135}),""),"")</f>
        <v/>
      </c>
      <c r="AA610" s="132">
        <f t="shared" si="84"/>
        <v>0</v>
      </c>
      <c r="AB610" s="132" t="str">
        <f t="shared" si="85"/>
        <v>00</v>
      </c>
      <c r="AC610" s="82" t="e">
        <f>VLOOKUP(AB610,'AMI Ref'!T:U,2,FALSE)</f>
        <v>#N/A</v>
      </c>
      <c r="AD610" s="124"/>
      <c r="AE610" s="81" t="str">
        <f>_xlfn.IFNA(IF($D610=0,IF($J610="Not Paid by Tenant",0,INDEX('AMI Ref'!$K$5:$N$5,MATCH($J610,{"Oil","Gas","Electric - Other","ELECTRIC - HEAT PUMP"},0))),0),"")</f>
        <v/>
      </c>
      <c r="AF610" s="81">
        <f>_xlfn.IFNA(IF($D610=1,IF($J610="Not Paid by Tenant",0,INDEX('AMI Ref'!$K$6:$N$6,MATCH($J610,{"Oil","Gas","Electric - Other","ELECTRIC - HEAT PUMP"},0))),0),"")</f>
        <v>0</v>
      </c>
      <c r="AG610" s="81">
        <f>_xlfn.IFNA(IF($D610=2,IF($J610="Not Paid by Tenant",0,INDEX('AMI Ref'!$K$7:$N$7,MATCH($J610,{"Oil","Gas","Electric - Other","ELECTRIC - HEAT PUMP"},0))),0),"")</f>
        <v>0</v>
      </c>
      <c r="AH610" s="81">
        <f>_xlfn.IFNA(IF($D610=3,IF($J610="Not Paid by Tenant",0,INDEX('AMI Ref'!$K$8:$N$8,MATCH($J610,{"Oil","Gas","Electric - Other","ELECTRIC - HEAT PUMP"},0))),0),"")</f>
        <v>0</v>
      </c>
      <c r="AI610" s="81">
        <f>_xlfn.IFNA(IF($D610=4,IF($J610="Not Paid by Tenant",0,INDEX('AMI Ref'!$K$9:$N$9,MATCH($J610,{"Oil","Gas","Electric - Other","ELECTRIC - HEAT PUMP"},0))),0),"")</f>
        <v>0</v>
      </c>
      <c r="AJ610" s="81">
        <f>_xlfn.IFNA(IF($D610=5,IF($J610="Not Paid by Tenant",0,INDEX('AMI Ref'!$K$10:$N$10,MATCH($J610,{"Oil","Gas","Electric - Other","ELECTRIC - HEAT PUMP"},0))),0),"")</f>
        <v>0</v>
      </c>
      <c r="AK610" s="128"/>
      <c r="AL610" s="81" t="str">
        <f>_xlfn.IFNA(IF($D610=0,IF($K610="Not Paid by Tenant",0,INDEX('AMI Ref'!$O$5:$R$5,MATCH($K610,{"Oil","Gas","Electric - Other","Electric ccASHP - split"},0))),0),"")</f>
        <v/>
      </c>
      <c r="AM610" s="81">
        <f>_xlfn.IFNA(IF($D610=1,IF($K610="Not Paid by Tenant",0,INDEX('AMI Ref'!$O$6:$R$6,MATCH($K610,{"Oil","Gas","Electric - Other","Electric ccASHP - split"},0))),0),"")</f>
        <v>0</v>
      </c>
      <c r="AN610" s="81">
        <f>_xlfn.IFNA(IF($D610=2,IF($K610="Not Paid by Tenant",0,INDEX('AMI Ref'!$O$7:$R$7,MATCH($K610,{"Oil","Gas","Electric - Other","Electric ccASHP - split"},0))),0),"")</f>
        <v>0</v>
      </c>
      <c r="AO610" s="81">
        <f>_xlfn.IFNA(IF($D610=3,IF($K610="Not Paid by Tenant",0,INDEX('AMI Ref'!$O$8:$R$8,MATCH($K610,{"Oil","Gas","Electric - Other","Electric ccASHP - split"},0))),0),"")</f>
        <v>0</v>
      </c>
      <c r="AP610" s="81">
        <f>_xlfn.IFNA(IF($D610=4,IF($K610="Not Paid by Tenant",0,INDEX('AMI Ref'!$O$9:$R$9,MATCH($K610,{"Oil","Gas","Electric - Other","Electric ccASHP - split"},0))),0),"")</f>
        <v>0</v>
      </c>
      <c r="AQ610" s="81">
        <f>_xlfn.IFNA(IF($D610=5,IF($K610="Not Paid by Tenant",0,INDEX('AMI Ref'!$O$10:$R$10,MATCH($K610,{"Oil","Gas","Electric - Other","Electric ccASHP - split"},0))),0),"")</f>
        <v>0</v>
      </c>
      <c r="AR610" s="124">
        <f t="shared" si="86"/>
        <v>0</v>
      </c>
      <c r="AS610" s="123" t="e">
        <f t="shared" si="87"/>
        <v>#N/A</v>
      </c>
    </row>
    <row r="611" spans="1:45" x14ac:dyDescent="0.2">
      <c r="A611" s="130">
        <v>609</v>
      </c>
      <c r="B611" s="177">
        <f>IF(OR(COUNTIF($B$2:$B610,Input!$F627)&lt;1,COUNTIF($O$2:$O610,Input!$C627)&lt;1),Input!F627,0)</f>
        <v>0</v>
      </c>
      <c r="C611" s="177">
        <f>IF(OR(COUNTIF($B$2:$B610,Input!$F627)&lt;1,COUNTIF($O$2:$O610,Input!$C627)&lt;1),Input!G627,0)</f>
        <v>0</v>
      </c>
      <c r="D611" s="177">
        <f>IF(OR(COUNTIF($B$2:$B610,Input!$F627)&lt;1,COUNTIF($O$2:$O610,Input!$C627)&lt;1),Input!H627,0)</f>
        <v>0</v>
      </c>
      <c r="E611" s="177">
        <f>IF(OR(COUNTIF($B$2:$B610,Input!$F627)&lt;1,COUNTIF($O$2:$O610,Input!$C627)&lt;1),Input!I627,0)</f>
        <v>0</v>
      </c>
      <c r="F611" s="177">
        <f>IF(OR(COUNTIF($B$2:$B610,Input!$F627)&lt;1,COUNTIF($O$2:$O610,Input!$C627)&lt;1),Input!J627,0)</f>
        <v>0</v>
      </c>
      <c r="G611" s="177">
        <f>IF(OR(COUNTIF($B$2:$B610,Input!$F627)&lt;1,COUNTIF($O$2:$O610,Input!$C627)&lt;1),Input!K627,0)</f>
        <v>0</v>
      </c>
      <c r="H611" s="177">
        <f>IF(OR(COUNTIF($B$2:$B610,Input!$F627)&lt;1,COUNTIF($O$2:$O610,Input!$C627)&lt;1),Input!L627,0)</f>
        <v>0</v>
      </c>
      <c r="I611" s="177">
        <f>IF(OR(COUNTIF($B$2:$B610,Input!$F627)&lt;1,COUNTIF($O$2:$O610,Input!$C627)&lt;1),Input!M627,0)</f>
        <v>0</v>
      </c>
      <c r="J611" s="177">
        <f>IF(OR(COUNTIF($B$2:$B610,Input!$F627)&lt;1,COUNTIF($O$2:$O610,Input!$C627)&lt;1),Input!N627,0)</f>
        <v>0</v>
      </c>
      <c r="K611" s="177">
        <f>IF(OR(COUNTIF($B$2:$B610,Input!$F627)&lt;1,COUNTIF($O$2:$O610,Input!$C627)&lt;1),Input!O627,0)</f>
        <v>0</v>
      </c>
      <c r="L611" s="177">
        <f>IF(OR(COUNTIF($B$2:$B610,Input!$F627)&lt;1,COUNTIF($O$2:$O610,Input!$C627)&lt;1),Input!P627,0)</f>
        <v>0</v>
      </c>
      <c r="M611" s="129" t="str">
        <f t="shared" ref="M611:M674" si="88">IFERROR(IF(E611="NO","NA",IF(AND(E611="yes",C611+L611&lt;=AS611),"YES","NO")),"")</f>
        <v/>
      </c>
      <c r="N611" s="161">
        <f t="shared" si="80"/>
        <v>0</v>
      </c>
      <c r="O611" s="168">
        <f>Input!C627</f>
        <v>0</v>
      </c>
      <c r="P611" s="168"/>
      <c r="R611" s="131">
        <f t="shared" si="81"/>
        <v>0</v>
      </c>
      <c r="S611" s="133" t="str">
        <f t="shared" ref="S611:S674" si="89">IF(H611="Yes w/ Elec. Stove","G"," ")</f>
        <v xml:space="preserve"> </v>
      </c>
      <c r="T611" s="133"/>
      <c r="U611" s="132" t="str">
        <f>_xlfn.IFNA(IF($D611=0,LOOKUP($F611,{0.1,0.2,0.3,0.4,0.5,0.6,0.7,0.8,0.9,1},{22,34,46,58,70,82,94,106,118,130}),""),"")</f>
        <v/>
      </c>
      <c r="V611" s="132" t="str">
        <f>_xlfn.IFNA(IF($D611=1,LOOKUP($F611,{0.1,0.2,0.3,0.4,0.5,0.6,0.7,0.8,0.9,1},{23,35,47,59,71,83,95,107,119,131}),""),"")</f>
        <v/>
      </c>
      <c r="W611" s="132" t="str">
        <f>_xlfn.IFNA(IF($D611=2,LOOKUP($F611,{0.1,0.2,0.3,0.4,0.5,0.6,0.7,0.8,0.9,1},{24,36,48,60,72,84,96,108,120,132}),""),"")</f>
        <v/>
      </c>
      <c r="X611" s="132" t="str">
        <f>_xlfn.IFNA(IF($D611=3,LOOKUP($F611,{0.1,0.2,0.3,0.4,0.5,0.6,0.7,0.8,0.9,1},{25,37,49,61,73,85,97,109,121,133}),""),"")</f>
        <v/>
      </c>
      <c r="Y611" s="132" t="str">
        <f>_xlfn.IFNA(IF($D611=4,LOOKUP($F611,{0.1,0.2,0.3,0.4,0.5,0.6,0.7,0.8,0.9,1},{26,38,50,62,74,86,98,110,122,134}),""),"")</f>
        <v/>
      </c>
      <c r="Z611" s="132" t="str">
        <f>_xlfn.IFNA(IF($D611=5,LOOKUP($F611,{0.1,0.2,0.3,0.4,0.5,0.6,0.7,0.8,0.9,1},{27,39,51,63,75,87,99,111,123,135}),""),"")</f>
        <v/>
      </c>
      <c r="AA611" s="132">
        <f t="shared" ref="AA611:AA674" si="90">SUM(U611:Z611)</f>
        <v>0</v>
      </c>
      <c r="AB611" s="132" t="str">
        <f t="shared" ref="AB611:AB674" si="91">CONCATENATE(IF(H611="Yes w/ Elec. Stove","G",R611),AA611)</f>
        <v>00</v>
      </c>
      <c r="AC611" s="82" t="e">
        <f>VLOOKUP(AB611,'AMI Ref'!T:U,2,FALSE)</f>
        <v>#N/A</v>
      </c>
      <c r="AD611" s="124"/>
      <c r="AE611" s="81" t="str">
        <f>_xlfn.IFNA(IF($D611=0,IF($J611="Not Paid by Tenant",0,INDEX('AMI Ref'!$K$5:$N$5,MATCH($J611,{"Oil","Gas","Electric - Other","ELECTRIC - HEAT PUMP"},0))),0),"")</f>
        <v/>
      </c>
      <c r="AF611" s="81">
        <f>_xlfn.IFNA(IF($D611=1,IF($J611="Not Paid by Tenant",0,INDEX('AMI Ref'!$K$6:$N$6,MATCH($J611,{"Oil","Gas","Electric - Other","ELECTRIC - HEAT PUMP"},0))),0),"")</f>
        <v>0</v>
      </c>
      <c r="AG611" s="81">
        <f>_xlfn.IFNA(IF($D611=2,IF($J611="Not Paid by Tenant",0,INDEX('AMI Ref'!$K$7:$N$7,MATCH($J611,{"Oil","Gas","Electric - Other","ELECTRIC - HEAT PUMP"},0))),0),"")</f>
        <v>0</v>
      </c>
      <c r="AH611" s="81">
        <f>_xlfn.IFNA(IF($D611=3,IF($J611="Not Paid by Tenant",0,INDEX('AMI Ref'!$K$8:$N$8,MATCH($J611,{"Oil","Gas","Electric - Other","ELECTRIC - HEAT PUMP"},0))),0),"")</f>
        <v>0</v>
      </c>
      <c r="AI611" s="81">
        <f>_xlfn.IFNA(IF($D611=4,IF($J611="Not Paid by Tenant",0,INDEX('AMI Ref'!$K$9:$N$9,MATCH($J611,{"Oil","Gas","Electric - Other","ELECTRIC - HEAT PUMP"},0))),0),"")</f>
        <v>0</v>
      </c>
      <c r="AJ611" s="81">
        <f>_xlfn.IFNA(IF($D611=5,IF($J611="Not Paid by Tenant",0,INDEX('AMI Ref'!$K$10:$N$10,MATCH($J611,{"Oil","Gas","Electric - Other","ELECTRIC - HEAT PUMP"},0))),0),"")</f>
        <v>0</v>
      </c>
      <c r="AK611" s="128"/>
      <c r="AL611" s="81" t="str">
        <f>_xlfn.IFNA(IF($D611=0,IF($K611="Not Paid by Tenant",0,INDEX('AMI Ref'!$O$5:$R$5,MATCH($K611,{"Oil","Gas","Electric - Other","Electric ccASHP - split"},0))),0),"")</f>
        <v/>
      </c>
      <c r="AM611" s="81">
        <f>_xlfn.IFNA(IF($D611=1,IF($K611="Not Paid by Tenant",0,INDEX('AMI Ref'!$O$6:$R$6,MATCH($K611,{"Oil","Gas","Electric - Other","Electric ccASHP - split"},0))),0),"")</f>
        <v>0</v>
      </c>
      <c r="AN611" s="81">
        <f>_xlfn.IFNA(IF($D611=2,IF($K611="Not Paid by Tenant",0,INDEX('AMI Ref'!$O$7:$R$7,MATCH($K611,{"Oil","Gas","Electric - Other","Electric ccASHP - split"},0))),0),"")</f>
        <v>0</v>
      </c>
      <c r="AO611" s="81">
        <f>_xlfn.IFNA(IF($D611=3,IF($K611="Not Paid by Tenant",0,INDEX('AMI Ref'!$O$8:$R$8,MATCH($K611,{"Oil","Gas","Electric - Other","Electric ccASHP - split"},0))),0),"")</f>
        <v>0</v>
      </c>
      <c r="AP611" s="81">
        <f>_xlfn.IFNA(IF($D611=4,IF($K611="Not Paid by Tenant",0,INDEX('AMI Ref'!$O$9:$R$9,MATCH($K611,{"Oil","Gas","Electric - Other","Electric ccASHP - split"},0))),0),"")</f>
        <v>0</v>
      </c>
      <c r="AQ611" s="81">
        <f>_xlfn.IFNA(IF($D611=5,IF($K611="Not Paid by Tenant",0,INDEX('AMI Ref'!$O$10:$R$10,MATCH($K611,{"Oil","Gas","Electric - Other","Electric ccASHP - split"},0))),0),"")</f>
        <v>0</v>
      </c>
      <c r="AR611" s="124">
        <f t="shared" ref="AR611:AR674" si="92">SUM(AE611:AQ611)</f>
        <v>0</v>
      </c>
      <c r="AS611" s="123" t="e">
        <f t="shared" ref="AS611:AS674" si="93">AC611-AR611</f>
        <v>#N/A</v>
      </c>
    </row>
    <row r="612" spans="1:45" x14ac:dyDescent="0.2">
      <c r="A612" s="130">
        <v>610</v>
      </c>
      <c r="B612" s="177">
        <f>IF(OR(COUNTIF($B$2:$B611,Input!$F628)&lt;1,COUNTIF($O$2:$O611,Input!$C628)&lt;1),Input!F628,0)</f>
        <v>0</v>
      </c>
      <c r="C612" s="177">
        <f>IF(OR(COUNTIF($B$2:$B611,Input!$F628)&lt;1,COUNTIF($O$2:$O611,Input!$C628)&lt;1),Input!G628,0)</f>
        <v>0</v>
      </c>
      <c r="D612" s="177">
        <f>IF(OR(COUNTIF($B$2:$B611,Input!$F628)&lt;1,COUNTIF($O$2:$O611,Input!$C628)&lt;1),Input!H628,0)</f>
        <v>0</v>
      </c>
      <c r="E612" s="177">
        <f>IF(OR(COUNTIF($B$2:$B611,Input!$F628)&lt;1,COUNTIF($O$2:$O611,Input!$C628)&lt;1),Input!I628,0)</f>
        <v>0</v>
      </c>
      <c r="F612" s="177">
        <f>IF(OR(COUNTIF($B$2:$B611,Input!$F628)&lt;1,COUNTIF($O$2:$O611,Input!$C628)&lt;1),Input!J628,0)</f>
        <v>0</v>
      </c>
      <c r="G612" s="177">
        <f>IF(OR(COUNTIF($B$2:$B611,Input!$F628)&lt;1,COUNTIF($O$2:$O611,Input!$C628)&lt;1),Input!K628,0)</f>
        <v>0</v>
      </c>
      <c r="H612" s="177">
        <f>IF(OR(COUNTIF($B$2:$B611,Input!$F628)&lt;1,COUNTIF($O$2:$O611,Input!$C628)&lt;1),Input!L628,0)</f>
        <v>0</v>
      </c>
      <c r="I612" s="177">
        <f>IF(OR(COUNTIF($B$2:$B611,Input!$F628)&lt;1,COUNTIF($O$2:$O611,Input!$C628)&lt;1),Input!M628,0)</f>
        <v>0</v>
      </c>
      <c r="J612" s="177">
        <f>IF(OR(COUNTIF($B$2:$B611,Input!$F628)&lt;1,COUNTIF($O$2:$O611,Input!$C628)&lt;1),Input!N628,0)</f>
        <v>0</v>
      </c>
      <c r="K612" s="177">
        <f>IF(OR(COUNTIF($B$2:$B611,Input!$F628)&lt;1,COUNTIF($O$2:$O611,Input!$C628)&lt;1),Input!O628,0)</f>
        <v>0</v>
      </c>
      <c r="L612" s="177">
        <f>IF(OR(COUNTIF($B$2:$B611,Input!$F628)&lt;1,COUNTIF($O$2:$O611,Input!$C628)&lt;1),Input!P628,0)</f>
        <v>0</v>
      </c>
      <c r="M612" s="129" t="str">
        <f t="shared" si="88"/>
        <v/>
      </c>
      <c r="N612" s="161">
        <f t="shared" si="80"/>
        <v>0</v>
      </c>
      <c r="O612" s="168">
        <f>Input!C628</f>
        <v>0</v>
      </c>
      <c r="P612" s="168"/>
      <c r="R612" s="131">
        <f t="shared" si="81"/>
        <v>0</v>
      </c>
      <c r="S612" s="133" t="str">
        <f t="shared" si="89"/>
        <v xml:space="preserve"> </v>
      </c>
      <c r="T612" s="133"/>
      <c r="U612" s="132" t="str">
        <f>_xlfn.IFNA(IF($D612=0,LOOKUP($F612,{0.1,0.2,0.3,0.4,0.5,0.6,0.7,0.8,0.9,1},{22,34,46,58,70,82,94,106,118,130}),""),"")</f>
        <v/>
      </c>
      <c r="V612" s="132" t="str">
        <f>_xlfn.IFNA(IF($D612=1,LOOKUP($F612,{0.1,0.2,0.3,0.4,0.5,0.6,0.7,0.8,0.9,1},{23,35,47,59,71,83,95,107,119,131}),""),"")</f>
        <v/>
      </c>
      <c r="W612" s="132" t="str">
        <f>_xlfn.IFNA(IF($D612=2,LOOKUP($F612,{0.1,0.2,0.3,0.4,0.5,0.6,0.7,0.8,0.9,1},{24,36,48,60,72,84,96,108,120,132}),""),"")</f>
        <v/>
      </c>
      <c r="X612" s="132" t="str">
        <f>_xlfn.IFNA(IF($D612=3,LOOKUP($F612,{0.1,0.2,0.3,0.4,0.5,0.6,0.7,0.8,0.9,1},{25,37,49,61,73,85,97,109,121,133}),""),"")</f>
        <v/>
      </c>
      <c r="Y612" s="132" t="str">
        <f>_xlfn.IFNA(IF($D612=4,LOOKUP($F612,{0.1,0.2,0.3,0.4,0.5,0.6,0.7,0.8,0.9,1},{26,38,50,62,74,86,98,110,122,134}),""),"")</f>
        <v/>
      </c>
      <c r="Z612" s="132" t="str">
        <f>_xlfn.IFNA(IF($D612=5,LOOKUP($F612,{0.1,0.2,0.3,0.4,0.5,0.6,0.7,0.8,0.9,1},{27,39,51,63,75,87,99,111,123,135}),""),"")</f>
        <v/>
      </c>
      <c r="AA612" s="132">
        <f t="shared" si="90"/>
        <v>0</v>
      </c>
      <c r="AB612" s="132" t="str">
        <f t="shared" si="91"/>
        <v>00</v>
      </c>
      <c r="AC612" s="82" t="e">
        <f>VLOOKUP(AB612,'AMI Ref'!T:U,2,FALSE)</f>
        <v>#N/A</v>
      </c>
      <c r="AD612" s="124"/>
      <c r="AE612" s="81" t="str">
        <f>_xlfn.IFNA(IF($D612=0,IF($J612="Not Paid by Tenant",0,INDEX('AMI Ref'!$K$5:$N$5,MATCH($J612,{"Oil","Gas","Electric - Other","ELECTRIC - HEAT PUMP"},0))),0),"")</f>
        <v/>
      </c>
      <c r="AF612" s="81">
        <f>_xlfn.IFNA(IF($D612=1,IF($J612="Not Paid by Tenant",0,INDEX('AMI Ref'!$K$6:$N$6,MATCH($J612,{"Oil","Gas","Electric - Other","ELECTRIC - HEAT PUMP"},0))),0),"")</f>
        <v>0</v>
      </c>
      <c r="AG612" s="81">
        <f>_xlfn.IFNA(IF($D612=2,IF($J612="Not Paid by Tenant",0,INDEX('AMI Ref'!$K$7:$N$7,MATCH($J612,{"Oil","Gas","Electric - Other","ELECTRIC - HEAT PUMP"},0))),0),"")</f>
        <v>0</v>
      </c>
      <c r="AH612" s="81">
        <f>_xlfn.IFNA(IF($D612=3,IF($J612="Not Paid by Tenant",0,INDEX('AMI Ref'!$K$8:$N$8,MATCH($J612,{"Oil","Gas","Electric - Other","ELECTRIC - HEAT PUMP"},0))),0),"")</f>
        <v>0</v>
      </c>
      <c r="AI612" s="81">
        <f>_xlfn.IFNA(IF($D612=4,IF($J612="Not Paid by Tenant",0,INDEX('AMI Ref'!$K$9:$N$9,MATCH($J612,{"Oil","Gas","Electric - Other","ELECTRIC - HEAT PUMP"},0))),0),"")</f>
        <v>0</v>
      </c>
      <c r="AJ612" s="81">
        <f>_xlfn.IFNA(IF($D612=5,IF($J612="Not Paid by Tenant",0,INDEX('AMI Ref'!$K$10:$N$10,MATCH($J612,{"Oil","Gas","Electric - Other","ELECTRIC - HEAT PUMP"},0))),0),"")</f>
        <v>0</v>
      </c>
      <c r="AK612" s="128"/>
      <c r="AL612" s="81" t="str">
        <f>_xlfn.IFNA(IF($D612=0,IF($K612="Not Paid by Tenant",0,INDEX('AMI Ref'!$O$5:$R$5,MATCH($K612,{"Oil","Gas","Electric - Other","Electric ccASHP - split"},0))),0),"")</f>
        <v/>
      </c>
      <c r="AM612" s="81">
        <f>_xlfn.IFNA(IF($D612=1,IF($K612="Not Paid by Tenant",0,INDEX('AMI Ref'!$O$6:$R$6,MATCH($K612,{"Oil","Gas","Electric - Other","Electric ccASHP - split"},0))),0),"")</f>
        <v>0</v>
      </c>
      <c r="AN612" s="81">
        <f>_xlfn.IFNA(IF($D612=2,IF($K612="Not Paid by Tenant",0,INDEX('AMI Ref'!$O$7:$R$7,MATCH($K612,{"Oil","Gas","Electric - Other","Electric ccASHP - split"},0))),0),"")</f>
        <v>0</v>
      </c>
      <c r="AO612" s="81">
        <f>_xlfn.IFNA(IF($D612=3,IF($K612="Not Paid by Tenant",0,INDEX('AMI Ref'!$O$8:$R$8,MATCH($K612,{"Oil","Gas","Electric - Other","Electric ccASHP - split"},0))),0),"")</f>
        <v>0</v>
      </c>
      <c r="AP612" s="81">
        <f>_xlfn.IFNA(IF($D612=4,IF($K612="Not Paid by Tenant",0,INDEX('AMI Ref'!$O$9:$R$9,MATCH($K612,{"Oil","Gas","Electric - Other","Electric ccASHP - split"},0))),0),"")</f>
        <v>0</v>
      </c>
      <c r="AQ612" s="81">
        <f>_xlfn.IFNA(IF($D612=5,IF($K612="Not Paid by Tenant",0,INDEX('AMI Ref'!$O$10:$R$10,MATCH($K612,{"Oil","Gas","Electric - Other","Electric ccASHP - split"},0))),0),"")</f>
        <v>0</v>
      </c>
      <c r="AR612" s="124">
        <f t="shared" si="92"/>
        <v>0</v>
      </c>
      <c r="AS612" s="123" t="e">
        <f t="shared" si="93"/>
        <v>#N/A</v>
      </c>
    </row>
    <row r="613" spans="1:45" x14ac:dyDescent="0.2">
      <c r="A613" s="130">
        <v>611</v>
      </c>
      <c r="B613" s="177">
        <f>IF(OR(COUNTIF($B$2:$B612,Input!$F629)&lt;1,COUNTIF($O$2:$O612,Input!$C629)&lt;1),Input!F629,0)</f>
        <v>0</v>
      </c>
      <c r="C613" s="177">
        <f>IF(OR(COUNTIF($B$2:$B612,Input!$F629)&lt;1,COUNTIF($O$2:$O612,Input!$C629)&lt;1),Input!G629,0)</f>
        <v>0</v>
      </c>
      <c r="D613" s="177">
        <f>IF(OR(COUNTIF($B$2:$B612,Input!$F629)&lt;1,COUNTIF($O$2:$O612,Input!$C629)&lt;1),Input!H629,0)</f>
        <v>0</v>
      </c>
      <c r="E613" s="177">
        <f>IF(OR(COUNTIF($B$2:$B612,Input!$F629)&lt;1,COUNTIF($O$2:$O612,Input!$C629)&lt;1),Input!I629,0)</f>
        <v>0</v>
      </c>
      <c r="F613" s="177">
        <f>IF(OR(COUNTIF($B$2:$B612,Input!$F629)&lt;1,COUNTIF($O$2:$O612,Input!$C629)&lt;1),Input!J629,0)</f>
        <v>0</v>
      </c>
      <c r="G613" s="177">
        <f>IF(OR(COUNTIF($B$2:$B612,Input!$F629)&lt;1,COUNTIF($O$2:$O612,Input!$C629)&lt;1),Input!K629,0)</f>
        <v>0</v>
      </c>
      <c r="H613" s="177">
        <f>IF(OR(COUNTIF($B$2:$B612,Input!$F629)&lt;1,COUNTIF($O$2:$O612,Input!$C629)&lt;1),Input!L629,0)</f>
        <v>0</v>
      </c>
      <c r="I613" s="177">
        <f>IF(OR(COUNTIF($B$2:$B612,Input!$F629)&lt;1,COUNTIF($O$2:$O612,Input!$C629)&lt;1),Input!M629,0)</f>
        <v>0</v>
      </c>
      <c r="J613" s="177">
        <f>IF(OR(COUNTIF($B$2:$B612,Input!$F629)&lt;1,COUNTIF($O$2:$O612,Input!$C629)&lt;1),Input!N629,0)</f>
        <v>0</v>
      </c>
      <c r="K613" s="177">
        <f>IF(OR(COUNTIF($B$2:$B612,Input!$F629)&lt;1,COUNTIF($O$2:$O612,Input!$C629)&lt;1),Input!O629,0)</f>
        <v>0</v>
      </c>
      <c r="L613" s="177">
        <f>IF(OR(COUNTIF($B$2:$B612,Input!$F629)&lt;1,COUNTIF($O$2:$O612,Input!$C629)&lt;1),Input!P629,0)</f>
        <v>0</v>
      </c>
      <c r="M613" s="129" t="str">
        <f t="shared" si="88"/>
        <v/>
      </c>
      <c r="N613" s="161">
        <f t="shared" si="80"/>
        <v>0</v>
      </c>
      <c r="O613" s="168">
        <f>Input!C629</f>
        <v>0</v>
      </c>
      <c r="P613" s="168"/>
      <c r="R613" s="131">
        <f t="shared" si="81"/>
        <v>0</v>
      </c>
      <c r="S613" s="133" t="str">
        <f t="shared" si="89"/>
        <v xml:space="preserve"> </v>
      </c>
      <c r="T613" s="133"/>
      <c r="U613" s="132" t="str">
        <f>_xlfn.IFNA(IF($D613=0,LOOKUP($F613,{0.1,0.2,0.3,0.4,0.5,0.6,0.7,0.8,0.9,1},{22,34,46,58,70,82,94,106,118,130}),""),"")</f>
        <v/>
      </c>
      <c r="V613" s="132" t="str">
        <f>_xlfn.IFNA(IF($D613=1,LOOKUP($F613,{0.1,0.2,0.3,0.4,0.5,0.6,0.7,0.8,0.9,1},{23,35,47,59,71,83,95,107,119,131}),""),"")</f>
        <v/>
      </c>
      <c r="W613" s="132" t="str">
        <f>_xlfn.IFNA(IF($D613=2,LOOKUP($F613,{0.1,0.2,0.3,0.4,0.5,0.6,0.7,0.8,0.9,1},{24,36,48,60,72,84,96,108,120,132}),""),"")</f>
        <v/>
      </c>
      <c r="X613" s="132" t="str">
        <f>_xlfn.IFNA(IF($D613=3,LOOKUP($F613,{0.1,0.2,0.3,0.4,0.5,0.6,0.7,0.8,0.9,1},{25,37,49,61,73,85,97,109,121,133}),""),"")</f>
        <v/>
      </c>
      <c r="Y613" s="132" t="str">
        <f>_xlfn.IFNA(IF($D613=4,LOOKUP($F613,{0.1,0.2,0.3,0.4,0.5,0.6,0.7,0.8,0.9,1},{26,38,50,62,74,86,98,110,122,134}),""),"")</f>
        <v/>
      </c>
      <c r="Z613" s="132" t="str">
        <f>_xlfn.IFNA(IF($D613=5,LOOKUP($F613,{0.1,0.2,0.3,0.4,0.5,0.6,0.7,0.8,0.9,1},{27,39,51,63,75,87,99,111,123,135}),""),"")</f>
        <v/>
      </c>
      <c r="AA613" s="132">
        <f t="shared" si="90"/>
        <v>0</v>
      </c>
      <c r="AB613" s="132" t="str">
        <f t="shared" si="91"/>
        <v>00</v>
      </c>
      <c r="AC613" s="82" t="e">
        <f>VLOOKUP(AB613,'AMI Ref'!T:U,2,FALSE)</f>
        <v>#N/A</v>
      </c>
      <c r="AD613" s="124"/>
      <c r="AE613" s="81" t="str">
        <f>_xlfn.IFNA(IF($D613=0,IF($J613="Not Paid by Tenant",0,INDEX('AMI Ref'!$K$5:$N$5,MATCH($J613,{"Oil","Gas","Electric - Other","ELECTRIC - HEAT PUMP"},0))),0),"")</f>
        <v/>
      </c>
      <c r="AF613" s="81">
        <f>_xlfn.IFNA(IF($D613=1,IF($J613="Not Paid by Tenant",0,INDEX('AMI Ref'!$K$6:$N$6,MATCH($J613,{"Oil","Gas","Electric - Other","ELECTRIC - HEAT PUMP"},0))),0),"")</f>
        <v>0</v>
      </c>
      <c r="AG613" s="81">
        <f>_xlfn.IFNA(IF($D613=2,IF($J613="Not Paid by Tenant",0,INDEX('AMI Ref'!$K$7:$N$7,MATCH($J613,{"Oil","Gas","Electric - Other","ELECTRIC - HEAT PUMP"},0))),0),"")</f>
        <v>0</v>
      </c>
      <c r="AH613" s="81">
        <f>_xlfn.IFNA(IF($D613=3,IF($J613="Not Paid by Tenant",0,INDEX('AMI Ref'!$K$8:$N$8,MATCH($J613,{"Oil","Gas","Electric - Other","ELECTRIC - HEAT PUMP"},0))),0),"")</f>
        <v>0</v>
      </c>
      <c r="AI613" s="81">
        <f>_xlfn.IFNA(IF($D613=4,IF($J613="Not Paid by Tenant",0,INDEX('AMI Ref'!$K$9:$N$9,MATCH($J613,{"Oil","Gas","Electric - Other","ELECTRIC - HEAT PUMP"},0))),0),"")</f>
        <v>0</v>
      </c>
      <c r="AJ613" s="81">
        <f>_xlfn.IFNA(IF($D613=5,IF($J613="Not Paid by Tenant",0,INDEX('AMI Ref'!$K$10:$N$10,MATCH($J613,{"Oil","Gas","Electric - Other","ELECTRIC - HEAT PUMP"},0))),0),"")</f>
        <v>0</v>
      </c>
      <c r="AK613" s="128"/>
      <c r="AL613" s="81" t="str">
        <f>_xlfn.IFNA(IF($D613=0,IF($K613="Not Paid by Tenant",0,INDEX('AMI Ref'!$O$5:$R$5,MATCH($K613,{"Oil","Gas","Electric - Other","Electric ccASHP - split"},0))),0),"")</f>
        <v/>
      </c>
      <c r="AM613" s="81">
        <f>_xlfn.IFNA(IF($D613=1,IF($K613="Not Paid by Tenant",0,INDEX('AMI Ref'!$O$6:$R$6,MATCH($K613,{"Oil","Gas","Electric - Other","Electric ccASHP - split"},0))),0),"")</f>
        <v>0</v>
      </c>
      <c r="AN613" s="81">
        <f>_xlfn.IFNA(IF($D613=2,IF($K613="Not Paid by Tenant",0,INDEX('AMI Ref'!$O$7:$R$7,MATCH($K613,{"Oil","Gas","Electric - Other","Electric ccASHP - split"},0))),0),"")</f>
        <v>0</v>
      </c>
      <c r="AO613" s="81">
        <f>_xlfn.IFNA(IF($D613=3,IF($K613="Not Paid by Tenant",0,INDEX('AMI Ref'!$O$8:$R$8,MATCH($K613,{"Oil","Gas","Electric - Other","Electric ccASHP - split"},0))),0),"")</f>
        <v>0</v>
      </c>
      <c r="AP613" s="81">
        <f>_xlfn.IFNA(IF($D613=4,IF($K613="Not Paid by Tenant",0,INDEX('AMI Ref'!$O$9:$R$9,MATCH($K613,{"Oil","Gas","Electric - Other","Electric ccASHP - split"},0))),0),"")</f>
        <v>0</v>
      </c>
      <c r="AQ613" s="81">
        <f>_xlfn.IFNA(IF($D613=5,IF($K613="Not Paid by Tenant",0,INDEX('AMI Ref'!$O$10:$R$10,MATCH($K613,{"Oil","Gas","Electric - Other","Electric ccASHP - split"},0))),0),"")</f>
        <v>0</v>
      </c>
      <c r="AR613" s="124">
        <f t="shared" si="92"/>
        <v>0</v>
      </c>
      <c r="AS613" s="123" t="e">
        <f t="shared" si="93"/>
        <v>#N/A</v>
      </c>
    </row>
    <row r="614" spans="1:45" x14ac:dyDescent="0.2">
      <c r="A614" s="130">
        <v>612</v>
      </c>
      <c r="B614" s="177">
        <f>IF(OR(COUNTIF($B$2:$B613,Input!$F630)&lt;1,COUNTIF($O$2:$O613,Input!$C630)&lt;1),Input!F630,0)</f>
        <v>0</v>
      </c>
      <c r="C614" s="177">
        <f>IF(OR(COUNTIF($B$2:$B613,Input!$F630)&lt;1,COUNTIF($O$2:$O613,Input!$C630)&lt;1),Input!G630,0)</f>
        <v>0</v>
      </c>
      <c r="D614" s="177">
        <f>IF(OR(COUNTIF($B$2:$B613,Input!$F630)&lt;1,COUNTIF($O$2:$O613,Input!$C630)&lt;1),Input!H630,0)</f>
        <v>0</v>
      </c>
      <c r="E614" s="177">
        <f>IF(OR(COUNTIF($B$2:$B613,Input!$F630)&lt;1,COUNTIF($O$2:$O613,Input!$C630)&lt;1),Input!I630,0)</f>
        <v>0</v>
      </c>
      <c r="F614" s="177">
        <f>IF(OR(COUNTIF($B$2:$B613,Input!$F630)&lt;1,COUNTIF($O$2:$O613,Input!$C630)&lt;1),Input!J630,0)</f>
        <v>0</v>
      </c>
      <c r="G614" s="177">
        <f>IF(OR(COUNTIF($B$2:$B613,Input!$F630)&lt;1,COUNTIF($O$2:$O613,Input!$C630)&lt;1),Input!K630,0)</f>
        <v>0</v>
      </c>
      <c r="H614" s="177">
        <f>IF(OR(COUNTIF($B$2:$B613,Input!$F630)&lt;1,COUNTIF($O$2:$O613,Input!$C630)&lt;1),Input!L630,0)</f>
        <v>0</v>
      </c>
      <c r="I614" s="177">
        <f>IF(OR(COUNTIF($B$2:$B613,Input!$F630)&lt;1,COUNTIF($O$2:$O613,Input!$C630)&lt;1),Input!M630,0)</f>
        <v>0</v>
      </c>
      <c r="J614" s="177">
        <f>IF(OR(COUNTIF($B$2:$B613,Input!$F630)&lt;1,COUNTIF($O$2:$O613,Input!$C630)&lt;1),Input!N630,0)</f>
        <v>0</v>
      </c>
      <c r="K614" s="177">
        <f>IF(OR(COUNTIF($B$2:$B613,Input!$F630)&lt;1,COUNTIF($O$2:$O613,Input!$C630)&lt;1),Input!O630,0)</f>
        <v>0</v>
      </c>
      <c r="L614" s="177">
        <f>IF(OR(COUNTIF($B$2:$B613,Input!$F630)&lt;1,COUNTIF($O$2:$O613,Input!$C630)&lt;1),Input!P630,0)</f>
        <v>0</v>
      </c>
      <c r="M614" s="129" t="str">
        <f t="shared" si="88"/>
        <v/>
      </c>
      <c r="N614" s="161">
        <f t="shared" si="80"/>
        <v>0</v>
      </c>
      <c r="O614" s="168">
        <f>Input!C630</f>
        <v>0</v>
      </c>
      <c r="P614" s="168"/>
      <c r="R614" s="131">
        <f t="shared" si="81"/>
        <v>0</v>
      </c>
      <c r="S614" s="133" t="str">
        <f t="shared" si="89"/>
        <v xml:space="preserve"> </v>
      </c>
      <c r="T614" s="133"/>
      <c r="U614" s="132" t="str">
        <f>_xlfn.IFNA(IF($D614=0,LOOKUP($F614,{0.1,0.2,0.3,0.4,0.5,0.6,0.7,0.8,0.9,1},{22,34,46,58,70,82,94,106,118,130}),""),"")</f>
        <v/>
      </c>
      <c r="V614" s="132" t="str">
        <f>_xlfn.IFNA(IF($D614=1,LOOKUP($F614,{0.1,0.2,0.3,0.4,0.5,0.6,0.7,0.8,0.9,1},{23,35,47,59,71,83,95,107,119,131}),""),"")</f>
        <v/>
      </c>
      <c r="W614" s="132" t="str">
        <f>_xlfn.IFNA(IF($D614=2,LOOKUP($F614,{0.1,0.2,0.3,0.4,0.5,0.6,0.7,0.8,0.9,1},{24,36,48,60,72,84,96,108,120,132}),""),"")</f>
        <v/>
      </c>
      <c r="X614" s="132" t="str">
        <f>_xlfn.IFNA(IF($D614=3,LOOKUP($F614,{0.1,0.2,0.3,0.4,0.5,0.6,0.7,0.8,0.9,1},{25,37,49,61,73,85,97,109,121,133}),""),"")</f>
        <v/>
      </c>
      <c r="Y614" s="132" t="str">
        <f>_xlfn.IFNA(IF($D614=4,LOOKUP($F614,{0.1,0.2,0.3,0.4,0.5,0.6,0.7,0.8,0.9,1},{26,38,50,62,74,86,98,110,122,134}),""),"")</f>
        <v/>
      </c>
      <c r="Z614" s="132" t="str">
        <f>_xlfn.IFNA(IF($D614=5,LOOKUP($F614,{0.1,0.2,0.3,0.4,0.5,0.6,0.7,0.8,0.9,1},{27,39,51,63,75,87,99,111,123,135}),""),"")</f>
        <v/>
      </c>
      <c r="AA614" s="132">
        <f t="shared" si="90"/>
        <v>0</v>
      </c>
      <c r="AB614" s="132" t="str">
        <f t="shared" si="91"/>
        <v>00</v>
      </c>
      <c r="AC614" s="82" t="e">
        <f>VLOOKUP(AB614,'AMI Ref'!T:U,2,FALSE)</f>
        <v>#N/A</v>
      </c>
      <c r="AD614" s="124"/>
      <c r="AE614" s="81" t="str">
        <f>_xlfn.IFNA(IF($D614=0,IF($J614="Not Paid by Tenant",0,INDEX('AMI Ref'!$K$5:$N$5,MATCH($J614,{"Oil","Gas","Electric - Other","ELECTRIC - HEAT PUMP"},0))),0),"")</f>
        <v/>
      </c>
      <c r="AF614" s="81">
        <f>_xlfn.IFNA(IF($D614=1,IF($J614="Not Paid by Tenant",0,INDEX('AMI Ref'!$K$6:$N$6,MATCH($J614,{"Oil","Gas","Electric - Other","ELECTRIC - HEAT PUMP"},0))),0),"")</f>
        <v>0</v>
      </c>
      <c r="AG614" s="81">
        <f>_xlfn.IFNA(IF($D614=2,IF($J614="Not Paid by Tenant",0,INDEX('AMI Ref'!$K$7:$N$7,MATCH($J614,{"Oil","Gas","Electric - Other","ELECTRIC - HEAT PUMP"},0))),0),"")</f>
        <v>0</v>
      </c>
      <c r="AH614" s="81">
        <f>_xlfn.IFNA(IF($D614=3,IF($J614="Not Paid by Tenant",0,INDEX('AMI Ref'!$K$8:$N$8,MATCH($J614,{"Oil","Gas","Electric - Other","ELECTRIC - HEAT PUMP"},0))),0),"")</f>
        <v>0</v>
      </c>
      <c r="AI614" s="81">
        <f>_xlfn.IFNA(IF($D614=4,IF($J614="Not Paid by Tenant",0,INDEX('AMI Ref'!$K$9:$N$9,MATCH($J614,{"Oil","Gas","Electric - Other","ELECTRIC - HEAT PUMP"},0))),0),"")</f>
        <v>0</v>
      </c>
      <c r="AJ614" s="81">
        <f>_xlfn.IFNA(IF($D614=5,IF($J614="Not Paid by Tenant",0,INDEX('AMI Ref'!$K$10:$N$10,MATCH($J614,{"Oil","Gas","Electric - Other","ELECTRIC - HEAT PUMP"},0))),0),"")</f>
        <v>0</v>
      </c>
      <c r="AK614" s="128"/>
      <c r="AL614" s="81" t="str">
        <f>_xlfn.IFNA(IF($D614=0,IF($K614="Not Paid by Tenant",0,INDEX('AMI Ref'!$O$5:$R$5,MATCH($K614,{"Oil","Gas","Electric - Other","Electric ccASHP - split"},0))),0),"")</f>
        <v/>
      </c>
      <c r="AM614" s="81">
        <f>_xlfn.IFNA(IF($D614=1,IF($K614="Not Paid by Tenant",0,INDEX('AMI Ref'!$O$6:$R$6,MATCH($K614,{"Oil","Gas","Electric - Other","Electric ccASHP - split"},0))),0),"")</f>
        <v>0</v>
      </c>
      <c r="AN614" s="81">
        <f>_xlfn.IFNA(IF($D614=2,IF($K614="Not Paid by Tenant",0,INDEX('AMI Ref'!$O$7:$R$7,MATCH($K614,{"Oil","Gas","Electric - Other","Electric ccASHP - split"},0))),0),"")</f>
        <v>0</v>
      </c>
      <c r="AO614" s="81">
        <f>_xlfn.IFNA(IF($D614=3,IF($K614="Not Paid by Tenant",0,INDEX('AMI Ref'!$O$8:$R$8,MATCH($K614,{"Oil","Gas","Electric - Other","Electric ccASHP - split"},0))),0),"")</f>
        <v>0</v>
      </c>
      <c r="AP614" s="81">
        <f>_xlfn.IFNA(IF($D614=4,IF($K614="Not Paid by Tenant",0,INDEX('AMI Ref'!$O$9:$R$9,MATCH($K614,{"Oil","Gas","Electric - Other","Electric ccASHP - split"},0))),0),"")</f>
        <v>0</v>
      </c>
      <c r="AQ614" s="81">
        <f>_xlfn.IFNA(IF($D614=5,IF($K614="Not Paid by Tenant",0,INDEX('AMI Ref'!$O$10:$R$10,MATCH($K614,{"Oil","Gas","Electric - Other","Electric ccASHP - split"},0))),0),"")</f>
        <v>0</v>
      </c>
      <c r="AR614" s="124">
        <f t="shared" si="92"/>
        <v>0</v>
      </c>
      <c r="AS614" s="123" t="e">
        <f t="shared" si="93"/>
        <v>#N/A</v>
      </c>
    </row>
    <row r="615" spans="1:45" x14ac:dyDescent="0.2">
      <c r="A615" s="130">
        <v>613</v>
      </c>
      <c r="B615" s="177">
        <f>IF(OR(COUNTIF($B$2:$B614,Input!$F631)&lt;1,COUNTIF($O$2:$O614,Input!$C631)&lt;1),Input!F631,0)</f>
        <v>0</v>
      </c>
      <c r="C615" s="177">
        <f>IF(OR(COUNTIF($B$2:$B614,Input!$F631)&lt;1,COUNTIF($O$2:$O614,Input!$C631)&lt;1),Input!G631,0)</f>
        <v>0</v>
      </c>
      <c r="D615" s="177">
        <f>IF(OR(COUNTIF($B$2:$B614,Input!$F631)&lt;1,COUNTIF($O$2:$O614,Input!$C631)&lt;1),Input!H631,0)</f>
        <v>0</v>
      </c>
      <c r="E615" s="177">
        <f>IF(OR(COUNTIF($B$2:$B614,Input!$F631)&lt;1,COUNTIF($O$2:$O614,Input!$C631)&lt;1),Input!I631,0)</f>
        <v>0</v>
      </c>
      <c r="F615" s="177">
        <f>IF(OR(COUNTIF($B$2:$B614,Input!$F631)&lt;1,COUNTIF($O$2:$O614,Input!$C631)&lt;1),Input!J631,0)</f>
        <v>0</v>
      </c>
      <c r="G615" s="177">
        <f>IF(OR(COUNTIF($B$2:$B614,Input!$F631)&lt;1,COUNTIF($O$2:$O614,Input!$C631)&lt;1),Input!K631,0)</f>
        <v>0</v>
      </c>
      <c r="H615" s="177">
        <f>IF(OR(COUNTIF($B$2:$B614,Input!$F631)&lt;1,COUNTIF($O$2:$O614,Input!$C631)&lt;1),Input!L631,0)</f>
        <v>0</v>
      </c>
      <c r="I615" s="177">
        <f>IF(OR(COUNTIF($B$2:$B614,Input!$F631)&lt;1,COUNTIF($O$2:$O614,Input!$C631)&lt;1),Input!M631,0)</f>
        <v>0</v>
      </c>
      <c r="J615" s="177">
        <f>IF(OR(COUNTIF($B$2:$B614,Input!$F631)&lt;1,COUNTIF($O$2:$O614,Input!$C631)&lt;1),Input!N631,0)</f>
        <v>0</v>
      </c>
      <c r="K615" s="177">
        <f>IF(OR(COUNTIF($B$2:$B614,Input!$F631)&lt;1,COUNTIF($O$2:$O614,Input!$C631)&lt;1),Input!O631,0)</f>
        <v>0</v>
      </c>
      <c r="L615" s="177">
        <f>IF(OR(COUNTIF($B$2:$B614,Input!$F631)&lt;1,COUNTIF($O$2:$O614,Input!$C631)&lt;1),Input!P631,0)</f>
        <v>0</v>
      </c>
      <c r="M615" s="129" t="str">
        <f t="shared" si="88"/>
        <v/>
      </c>
      <c r="N615" s="161">
        <f t="shared" si="80"/>
        <v>0</v>
      </c>
      <c r="O615" s="168">
        <f>Input!C631</f>
        <v>0</v>
      </c>
      <c r="P615" s="168"/>
      <c r="R615" s="131">
        <f t="shared" si="81"/>
        <v>0</v>
      </c>
      <c r="S615" s="133" t="str">
        <f t="shared" si="89"/>
        <v xml:space="preserve"> </v>
      </c>
      <c r="T615" s="133"/>
      <c r="U615" s="132" t="str">
        <f>_xlfn.IFNA(IF($D615=0,LOOKUP($F615,{0.1,0.2,0.3,0.4,0.5,0.6,0.7,0.8,0.9,1},{22,34,46,58,70,82,94,106,118,130}),""),"")</f>
        <v/>
      </c>
      <c r="V615" s="132" t="str">
        <f>_xlfn.IFNA(IF($D615=1,LOOKUP($F615,{0.1,0.2,0.3,0.4,0.5,0.6,0.7,0.8,0.9,1},{23,35,47,59,71,83,95,107,119,131}),""),"")</f>
        <v/>
      </c>
      <c r="W615" s="132" t="str">
        <f>_xlfn.IFNA(IF($D615=2,LOOKUP($F615,{0.1,0.2,0.3,0.4,0.5,0.6,0.7,0.8,0.9,1},{24,36,48,60,72,84,96,108,120,132}),""),"")</f>
        <v/>
      </c>
      <c r="X615" s="132" t="str">
        <f>_xlfn.IFNA(IF($D615=3,LOOKUP($F615,{0.1,0.2,0.3,0.4,0.5,0.6,0.7,0.8,0.9,1},{25,37,49,61,73,85,97,109,121,133}),""),"")</f>
        <v/>
      </c>
      <c r="Y615" s="132" t="str">
        <f>_xlfn.IFNA(IF($D615=4,LOOKUP($F615,{0.1,0.2,0.3,0.4,0.5,0.6,0.7,0.8,0.9,1},{26,38,50,62,74,86,98,110,122,134}),""),"")</f>
        <v/>
      </c>
      <c r="Z615" s="132" t="str">
        <f>_xlfn.IFNA(IF($D615=5,LOOKUP($F615,{0.1,0.2,0.3,0.4,0.5,0.6,0.7,0.8,0.9,1},{27,39,51,63,75,87,99,111,123,135}),""),"")</f>
        <v/>
      </c>
      <c r="AA615" s="132">
        <f t="shared" si="90"/>
        <v>0</v>
      </c>
      <c r="AB615" s="132" t="str">
        <f t="shared" si="91"/>
        <v>00</v>
      </c>
      <c r="AC615" s="82" t="e">
        <f>VLOOKUP(AB615,'AMI Ref'!T:U,2,FALSE)</f>
        <v>#N/A</v>
      </c>
      <c r="AD615" s="124"/>
      <c r="AE615" s="81" t="str">
        <f>_xlfn.IFNA(IF($D615=0,IF($J615="Not Paid by Tenant",0,INDEX('AMI Ref'!$K$5:$N$5,MATCH($J615,{"Oil","Gas","Electric - Other","ELECTRIC - HEAT PUMP"},0))),0),"")</f>
        <v/>
      </c>
      <c r="AF615" s="81">
        <f>_xlfn.IFNA(IF($D615=1,IF($J615="Not Paid by Tenant",0,INDEX('AMI Ref'!$K$6:$N$6,MATCH($J615,{"Oil","Gas","Electric - Other","ELECTRIC - HEAT PUMP"},0))),0),"")</f>
        <v>0</v>
      </c>
      <c r="AG615" s="81">
        <f>_xlfn.IFNA(IF($D615=2,IF($J615="Not Paid by Tenant",0,INDEX('AMI Ref'!$K$7:$N$7,MATCH($J615,{"Oil","Gas","Electric - Other","ELECTRIC - HEAT PUMP"},0))),0),"")</f>
        <v>0</v>
      </c>
      <c r="AH615" s="81">
        <f>_xlfn.IFNA(IF($D615=3,IF($J615="Not Paid by Tenant",0,INDEX('AMI Ref'!$K$8:$N$8,MATCH($J615,{"Oil","Gas","Electric - Other","ELECTRIC - HEAT PUMP"},0))),0),"")</f>
        <v>0</v>
      </c>
      <c r="AI615" s="81">
        <f>_xlfn.IFNA(IF($D615=4,IF($J615="Not Paid by Tenant",0,INDEX('AMI Ref'!$K$9:$N$9,MATCH($J615,{"Oil","Gas","Electric - Other","ELECTRIC - HEAT PUMP"},0))),0),"")</f>
        <v>0</v>
      </c>
      <c r="AJ615" s="81">
        <f>_xlfn.IFNA(IF($D615=5,IF($J615="Not Paid by Tenant",0,INDEX('AMI Ref'!$K$10:$N$10,MATCH($J615,{"Oil","Gas","Electric - Other","ELECTRIC - HEAT PUMP"},0))),0),"")</f>
        <v>0</v>
      </c>
      <c r="AK615" s="128"/>
      <c r="AL615" s="81" t="str">
        <f>_xlfn.IFNA(IF($D615=0,IF($K615="Not Paid by Tenant",0,INDEX('AMI Ref'!$O$5:$R$5,MATCH($K615,{"Oil","Gas","Electric - Other","Electric ccASHP - split"},0))),0),"")</f>
        <v/>
      </c>
      <c r="AM615" s="81">
        <f>_xlfn.IFNA(IF($D615=1,IF($K615="Not Paid by Tenant",0,INDEX('AMI Ref'!$O$6:$R$6,MATCH($K615,{"Oil","Gas","Electric - Other","Electric ccASHP - split"},0))),0),"")</f>
        <v>0</v>
      </c>
      <c r="AN615" s="81">
        <f>_xlfn.IFNA(IF($D615=2,IF($K615="Not Paid by Tenant",0,INDEX('AMI Ref'!$O$7:$R$7,MATCH($K615,{"Oil","Gas","Electric - Other","Electric ccASHP - split"},0))),0),"")</f>
        <v>0</v>
      </c>
      <c r="AO615" s="81">
        <f>_xlfn.IFNA(IF($D615=3,IF($K615="Not Paid by Tenant",0,INDEX('AMI Ref'!$O$8:$R$8,MATCH($K615,{"Oil","Gas","Electric - Other","Electric ccASHP - split"},0))),0),"")</f>
        <v>0</v>
      </c>
      <c r="AP615" s="81">
        <f>_xlfn.IFNA(IF($D615=4,IF($K615="Not Paid by Tenant",0,INDEX('AMI Ref'!$O$9:$R$9,MATCH($K615,{"Oil","Gas","Electric - Other","Electric ccASHP - split"},0))),0),"")</f>
        <v>0</v>
      </c>
      <c r="AQ615" s="81">
        <f>_xlfn.IFNA(IF($D615=5,IF($K615="Not Paid by Tenant",0,INDEX('AMI Ref'!$O$10:$R$10,MATCH($K615,{"Oil","Gas","Electric - Other","Electric ccASHP - split"},0))),0),"")</f>
        <v>0</v>
      </c>
      <c r="AR615" s="124">
        <f t="shared" si="92"/>
        <v>0</v>
      </c>
      <c r="AS615" s="123" t="e">
        <f t="shared" si="93"/>
        <v>#N/A</v>
      </c>
    </row>
    <row r="616" spans="1:45" x14ac:dyDescent="0.2">
      <c r="A616" s="130">
        <v>614</v>
      </c>
      <c r="B616" s="177">
        <f>IF(OR(COUNTIF($B$2:$B615,Input!$F632)&lt;1,COUNTIF($O$2:$O615,Input!$C632)&lt;1),Input!F632,0)</f>
        <v>0</v>
      </c>
      <c r="C616" s="177">
        <f>IF(OR(COUNTIF($B$2:$B615,Input!$F632)&lt;1,COUNTIF($O$2:$O615,Input!$C632)&lt;1),Input!G632,0)</f>
        <v>0</v>
      </c>
      <c r="D616" s="177">
        <f>IF(OR(COUNTIF($B$2:$B615,Input!$F632)&lt;1,COUNTIF($O$2:$O615,Input!$C632)&lt;1),Input!H632,0)</f>
        <v>0</v>
      </c>
      <c r="E616" s="177">
        <f>IF(OR(COUNTIF($B$2:$B615,Input!$F632)&lt;1,COUNTIF($O$2:$O615,Input!$C632)&lt;1),Input!I632,0)</f>
        <v>0</v>
      </c>
      <c r="F616" s="177">
        <f>IF(OR(COUNTIF($B$2:$B615,Input!$F632)&lt;1,COUNTIF($O$2:$O615,Input!$C632)&lt;1),Input!J632,0)</f>
        <v>0</v>
      </c>
      <c r="G616" s="177">
        <f>IF(OR(COUNTIF($B$2:$B615,Input!$F632)&lt;1,COUNTIF($O$2:$O615,Input!$C632)&lt;1),Input!K632,0)</f>
        <v>0</v>
      </c>
      <c r="H616" s="177">
        <f>IF(OR(COUNTIF($B$2:$B615,Input!$F632)&lt;1,COUNTIF($O$2:$O615,Input!$C632)&lt;1),Input!L632,0)</f>
        <v>0</v>
      </c>
      <c r="I616" s="177">
        <f>IF(OR(COUNTIF($B$2:$B615,Input!$F632)&lt;1,COUNTIF($O$2:$O615,Input!$C632)&lt;1),Input!M632,0)</f>
        <v>0</v>
      </c>
      <c r="J616" s="177">
        <f>IF(OR(COUNTIF($B$2:$B615,Input!$F632)&lt;1,COUNTIF($O$2:$O615,Input!$C632)&lt;1),Input!N632,0)</f>
        <v>0</v>
      </c>
      <c r="K616" s="177">
        <f>IF(OR(COUNTIF($B$2:$B615,Input!$F632)&lt;1,COUNTIF($O$2:$O615,Input!$C632)&lt;1),Input!O632,0)</f>
        <v>0</v>
      </c>
      <c r="L616" s="177">
        <f>IF(OR(COUNTIF($B$2:$B615,Input!$F632)&lt;1,COUNTIF($O$2:$O615,Input!$C632)&lt;1),Input!P632,0)</f>
        <v>0</v>
      </c>
      <c r="M616" s="129" t="str">
        <f t="shared" si="88"/>
        <v/>
      </c>
      <c r="N616" s="161">
        <f t="shared" si="80"/>
        <v>0</v>
      </c>
      <c r="O616" s="168">
        <f>Input!C632</f>
        <v>0</v>
      </c>
      <c r="P616" s="168"/>
      <c r="R616" s="131">
        <f t="shared" si="81"/>
        <v>0</v>
      </c>
      <c r="S616" s="133" t="str">
        <f t="shared" si="89"/>
        <v xml:space="preserve"> </v>
      </c>
      <c r="T616" s="133"/>
      <c r="U616" s="132" t="str">
        <f>_xlfn.IFNA(IF($D616=0,LOOKUP($F616,{0.1,0.2,0.3,0.4,0.5,0.6,0.7,0.8,0.9,1},{22,34,46,58,70,82,94,106,118,130}),""),"")</f>
        <v/>
      </c>
      <c r="V616" s="132" t="str">
        <f>_xlfn.IFNA(IF($D616=1,LOOKUP($F616,{0.1,0.2,0.3,0.4,0.5,0.6,0.7,0.8,0.9,1},{23,35,47,59,71,83,95,107,119,131}),""),"")</f>
        <v/>
      </c>
      <c r="W616" s="132" t="str">
        <f>_xlfn.IFNA(IF($D616=2,LOOKUP($F616,{0.1,0.2,0.3,0.4,0.5,0.6,0.7,0.8,0.9,1},{24,36,48,60,72,84,96,108,120,132}),""),"")</f>
        <v/>
      </c>
      <c r="X616" s="132" t="str">
        <f>_xlfn.IFNA(IF($D616=3,LOOKUP($F616,{0.1,0.2,0.3,0.4,0.5,0.6,0.7,0.8,0.9,1},{25,37,49,61,73,85,97,109,121,133}),""),"")</f>
        <v/>
      </c>
      <c r="Y616" s="132" t="str">
        <f>_xlfn.IFNA(IF($D616=4,LOOKUP($F616,{0.1,0.2,0.3,0.4,0.5,0.6,0.7,0.8,0.9,1},{26,38,50,62,74,86,98,110,122,134}),""),"")</f>
        <v/>
      </c>
      <c r="Z616" s="132" t="str">
        <f>_xlfn.IFNA(IF($D616=5,LOOKUP($F616,{0.1,0.2,0.3,0.4,0.5,0.6,0.7,0.8,0.9,1},{27,39,51,63,75,87,99,111,123,135}),""),"")</f>
        <v/>
      </c>
      <c r="AA616" s="132">
        <f t="shared" si="90"/>
        <v>0</v>
      </c>
      <c r="AB616" s="132" t="str">
        <f t="shared" si="91"/>
        <v>00</v>
      </c>
      <c r="AC616" s="82" t="e">
        <f>VLOOKUP(AB616,'AMI Ref'!T:U,2,FALSE)</f>
        <v>#N/A</v>
      </c>
      <c r="AD616" s="124"/>
      <c r="AE616" s="81" t="str">
        <f>_xlfn.IFNA(IF($D616=0,IF($J616="Not Paid by Tenant",0,INDEX('AMI Ref'!$K$5:$N$5,MATCH($J616,{"Oil","Gas","Electric - Other","ELECTRIC - HEAT PUMP"},0))),0),"")</f>
        <v/>
      </c>
      <c r="AF616" s="81">
        <f>_xlfn.IFNA(IF($D616=1,IF($J616="Not Paid by Tenant",0,INDEX('AMI Ref'!$K$6:$N$6,MATCH($J616,{"Oil","Gas","Electric - Other","ELECTRIC - HEAT PUMP"},0))),0),"")</f>
        <v>0</v>
      </c>
      <c r="AG616" s="81">
        <f>_xlfn.IFNA(IF($D616=2,IF($J616="Not Paid by Tenant",0,INDEX('AMI Ref'!$K$7:$N$7,MATCH($J616,{"Oil","Gas","Electric - Other","ELECTRIC - HEAT PUMP"},0))),0),"")</f>
        <v>0</v>
      </c>
      <c r="AH616" s="81">
        <f>_xlfn.IFNA(IF($D616=3,IF($J616="Not Paid by Tenant",0,INDEX('AMI Ref'!$K$8:$N$8,MATCH($J616,{"Oil","Gas","Electric - Other","ELECTRIC - HEAT PUMP"},0))),0),"")</f>
        <v>0</v>
      </c>
      <c r="AI616" s="81">
        <f>_xlfn.IFNA(IF($D616=4,IF($J616="Not Paid by Tenant",0,INDEX('AMI Ref'!$K$9:$N$9,MATCH($J616,{"Oil","Gas","Electric - Other","ELECTRIC - HEAT PUMP"},0))),0),"")</f>
        <v>0</v>
      </c>
      <c r="AJ616" s="81">
        <f>_xlfn.IFNA(IF($D616=5,IF($J616="Not Paid by Tenant",0,INDEX('AMI Ref'!$K$10:$N$10,MATCH($J616,{"Oil","Gas","Electric - Other","ELECTRIC - HEAT PUMP"},0))),0),"")</f>
        <v>0</v>
      </c>
      <c r="AK616" s="128"/>
      <c r="AL616" s="81" t="str">
        <f>_xlfn.IFNA(IF($D616=0,IF($K616="Not Paid by Tenant",0,INDEX('AMI Ref'!$O$5:$R$5,MATCH($K616,{"Oil","Gas","Electric - Other","Electric ccASHP - split"},0))),0),"")</f>
        <v/>
      </c>
      <c r="AM616" s="81">
        <f>_xlfn.IFNA(IF($D616=1,IF($K616="Not Paid by Tenant",0,INDEX('AMI Ref'!$O$6:$R$6,MATCH($K616,{"Oil","Gas","Electric - Other","Electric ccASHP - split"},0))),0),"")</f>
        <v>0</v>
      </c>
      <c r="AN616" s="81">
        <f>_xlfn.IFNA(IF($D616=2,IF($K616="Not Paid by Tenant",0,INDEX('AMI Ref'!$O$7:$R$7,MATCH($K616,{"Oil","Gas","Electric - Other","Electric ccASHP - split"},0))),0),"")</f>
        <v>0</v>
      </c>
      <c r="AO616" s="81">
        <f>_xlfn.IFNA(IF($D616=3,IF($K616="Not Paid by Tenant",0,INDEX('AMI Ref'!$O$8:$R$8,MATCH($K616,{"Oil","Gas","Electric - Other","Electric ccASHP - split"},0))),0),"")</f>
        <v>0</v>
      </c>
      <c r="AP616" s="81">
        <f>_xlfn.IFNA(IF($D616=4,IF($K616="Not Paid by Tenant",0,INDEX('AMI Ref'!$O$9:$R$9,MATCH($K616,{"Oil","Gas","Electric - Other","Electric ccASHP - split"},0))),0),"")</f>
        <v>0</v>
      </c>
      <c r="AQ616" s="81">
        <f>_xlfn.IFNA(IF($D616=5,IF($K616="Not Paid by Tenant",0,INDEX('AMI Ref'!$O$10:$R$10,MATCH($K616,{"Oil","Gas","Electric - Other","Electric ccASHP - split"},0))),0),"")</f>
        <v>0</v>
      </c>
      <c r="AR616" s="124">
        <f t="shared" si="92"/>
        <v>0</v>
      </c>
      <c r="AS616" s="123" t="e">
        <f t="shared" si="93"/>
        <v>#N/A</v>
      </c>
    </row>
    <row r="617" spans="1:45" x14ac:dyDescent="0.2">
      <c r="A617" s="130">
        <v>615</v>
      </c>
      <c r="B617" s="177">
        <f>IF(OR(COUNTIF($B$2:$B616,Input!$F633)&lt;1,COUNTIF($O$2:$O616,Input!$C633)&lt;1),Input!F633,0)</f>
        <v>0</v>
      </c>
      <c r="C617" s="177">
        <f>IF(OR(COUNTIF($B$2:$B616,Input!$F633)&lt;1,COUNTIF($O$2:$O616,Input!$C633)&lt;1),Input!G633,0)</f>
        <v>0</v>
      </c>
      <c r="D617" s="177">
        <f>IF(OR(COUNTIF($B$2:$B616,Input!$F633)&lt;1,COUNTIF($O$2:$O616,Input!$C633)&lt;1),Input!H633,0)</f>
        <v>0</v>
      </c>
      <c r="E617" s="177">
        <f>IF(OR(COUNTIF($B$2:$B616,Input!$F633)&lt;1,COUNTIF($O$2:$O616,Input!$C633)&lt;1),Input!I633,0)</f>
        <v>0</v>
      </c>
      <c r="F617" s="177">
        <f>IF(OR(COUNTIF($B$2:$B616,Input!$F633)&lt;1,COUNTIF($O$2:$O616,Input!$C633)&lt;1),Input!J633,0)</f>
        <v>0</v>
      </c>
      <c r="G617" s="177">
        <f>IF(OR(COUNTIF($B$2:$B616,Input!$F633)&lt;1,COUNTIF($O$2:$O616,Input!$C633)&lt;1),Input!K633,0)</f>
        <v>0</v>
      </c>
      <c r="H617" s="177">
        <f>IF(OR(COUNTIF($B$2:$B616,Input!$F633)&lt;1,COUNTIF($O$2:$O616,Input!$C633)&lt;1),Input!L633,0)</f>
        <v>0</v>
      </c>
      <c r="I617" s="177">
        <f>IF(OR(COUNTIF($B$2:$B616,Input!$F633)&lt;1,COUNTIF($O$2:$O616,Input!$C633)&lt;1),Input!M633,0)</f>
        <v>0</v>
      </c>
      <c r="J617" s="177">
        <f>IF(OR(COUNTIF($B$2:$B616,Input!$F633)&lt;1,COUNTIF($O$2:$O616,Input!$C633)&lt;1),Input!N633,0)</f>
        <v>0</v>
      </c>
      <c r="K617" s="177">
        <f>IF(OR(COUNTIF($B$2:$B616,Input!$F633)&lt;1,COUNTIF($O$2:$O616,Input!$C633)&lt;1),Input!O633,0)</f>
        <v>0</v>
      </c>
      <c r="L617" s="177">
        <f>IF(OR(COUNTIF($B$2:$B616,Input!$F633)&lt;1,COUNTIF($O$2:$O616,Input!$C633)&lt;1),Input!P633,0)</f>
        <v>0</v>
      </c>
      <c r="M617" s="129" t="str">
        <f t="shared" si="88"/>
        <v/>
      </c>
      <c r="N617" s="161">
        <f t="shared" si="80"/>
        <v>0</v>
      </c>
      <c r="O617" s="168">
        <f>Input!C633</f>
        <v>0</v>
      </c>
      <c r="P617" s="168"/>
      <c r="R617" s="131">
        <f t="shared" si="81"/>
        <v>0</v>
      </c>
      <c r="S617" s="133" t="str">
        <f t="shared" si="89"/>
        <v xml:space="preserve"> </v>
      </c>
      <c r="T617" s="133"/>
      <c r="U617" s="132" t="str">
        <f>_xlfn.IFNA(IF($D617=0,LOOKUP($F617,{0.1,0.2,0.3,0.4,0.5,0.6,0.7,0.8,0.9,1},{22,34,46,58,70,82,94,106,118,130}),""),"")</f>
        <v/>
      </c>
      <c r="V617" s="132" t="str">
        <f>_xlfn.IFNA(IF($D617=1,LOOKUP($F617,{0.1,0.2,0.3,0.4,0.5,0.6,0.7,0.8,0.9,1},{23,35,47,59,71,83,95,107,119,131}),""),"")</f>
        <v/>
      </c>
      <c r="W617" s="132" t="str">
        <f>_xlfn.IFNA(IF($D617=2,LOOKUP($F617,{0.1,0.2,0.3,0.4,0.5,0.6,0.7,0.8,0.9,1},{24,36,48,60,72,84,96,108,120,132}),""),"")</f>
        <v/>
      </c>
      <c r="X617" s="132" t="str">
        <f>_xlfn.IFNA(IF($D617=3,LOOKUP($F617,{0.1,0.2,0.3,0.4,0.5,0.6,0.7,0.8,0.9,1},{25,37,49,61,73,85,97,109,121,133}),""),"")</f>
        <v/>
      </c>
      <c r="Y617" s="132" t="str">
        <f>_xlfn.IFNA(IF($D617=4,LOOKUP($F617,{0.1,0.2,0.3,0.4,0.5,0.6,0.7,0.8,0.9,1},{26,38,50,62,74,86,98,110,122,134}),""),"")</f>
        <v/>
      </c>
      <c r="Z617" s="132" t="str">
        <f>_xlfn.IFNA(IF($D617=5,LOOKUP($F617,{0.1,0.2,0.3,0.4,0.5,0.6,0.7,0.8,0.9,1},{27,39,51,63,75,87,99,111,123,135}),""),"")</f>
        <v/>
      </c>
      <c r="AA617" s="132">
        <f t="shared" si="90"/>
        <v>0</v>
      </c>
      <c r="AB617" s="132" t="str">
        <f t="shared" si="91"/>
        <v>00</v>
      </c>
      <c r="AC617" s="82" t="e">
        <f>VLOOKUP(AB617,'AMI Ref'!T:U,2,FALSE)</f>
        <v>#N/A</v>
      </c>
      <c r="AD617" s="124"/>
      <c r="AE617" s="81" t="str">
        <f>_xlfn.IFNA(IF($D617=0,IF($J617="Not Paid by Tenant",0,INDEX('AMI Ref'!$K$5:$N$5,MATCH($J617,{"Oil","Gas","Electric - Other","ELECTRIC - HEAT PUMP"},0))),0),"")</f>
        <v/>
      </c>
      <c r="AF617" s="81">
        <f>_xlfn.IFNA(IF($D617=1,IF($J617="Not Paid by Tenant",0,INDEX('AMI Ref'!$K$6:$N$6,MATCH($J617,{"Oil","Gas","Electric - Other","ELECTRIC - HEAT PUMP"},0))),0),"")</f>
        <v>0</v>
      </c>
      <c r="AG617" s="81">
        <f>_xlfn.IFNA(IF($D617=2,IF($J617="Not Paid by Tenant",0,INDEX('AMI Ref'!$K$7:$N$7,MATCH($J617,{"Oil","Gas","Electric - Other","ELECTRIC - HEAT PUMP"},0))),0),"")</f>
        <v>0</v>
      </c>
      <c r="AH617" s="81">
        <f>_xlfn.IFNA(IF($D617=3,IF($J617="Not Paid by Tenant",0,INDEX('AMI Ref'!$K$8:$N$8,MATCH($J617,{"Oil","Gas","Electric - Other","ELECTRIC - HEAT PUMP"},0))),0),"")</f>
        <v>0</v>
      </c>
      <c r="AI617" s="81">
        <f>_xlfn.IFNA(IF($D617=4,IF($J617="Not Paid by Tenant",0,INDEX('AMI Ref'!$K$9:$N$9,MATCH($J617,{"Oil","Gas","Electric - Other","ELECTRIC - HEAT PUMP"},0))),0),"")</f>
        <v>0</v>
      </c>
      <c r="AJ617" s="81">
        <f>_xlfn.IFNA(IF($D617=5,IF($J617="Not Paid by Tenant",0,INDEX('AMI Ref'!$K$10:$N$10,MATCH($J617,{"Oil","Gas","Electric - Other","ELECTRIC - HEAT PUMP"},0))),0),"")</f>
        <v>0</v>
      </c>
      <c r="AK617" s="128"/>
      <c r="AL617" s="81" t="str">
        <f>_xlfn.IFNA(IF($D617=0,IF($K617="Not Paid by Tenant",0,INDEX('AMI Ref'!$O$5:$R$5,MATCH($K617,{"Oil","Gas","Electric - Other","Electric ccASHP - split"},0))),0),"")</f>
        <v/>
      </c>
      <c r="AM617" s="81">
        <f>_xlfn.IFNA(IF($D617=1,IF($K617="Not Paid by Tenant",0,INDEX('AMI Ref'!$O$6:$R$6,MATCH($K617,{"Oil","Gas","Electric - Other","Electric ccASHP - split"},0))),0),"")</f>
        <v>0</v>
      </c>
      <c r="AN617" s="81">
        <f>_xlfn.IFNA(IF($D617=2,IF($K617="Not Paid by Tenant",0,INDEX('AMI Ref'!$O$7:$R$7,MATCH($K617,{"Oil","Gas","Electric - Other","Electric ccASHP - split"},0))),0),"")</f>
        <v>0</v>
      </c>
      <c r="AO617" s="81">
        <f>_xlfn.IFNA(IF($D617=3,IF($K617="Not Paid by Tenant",0,INDEX('AMI Ref'!$O$8:$R$8,MATCH($K617,{"Oil","Gas","Electric - Other","Electric ccASHP - split"},0))),0),"")</f>
        <v>0</v>
      </c>
      <c r="AP617" s="81">
        <f>_xlfn.IFNA(IF($D617=4,IF($K617="Not Paid by Tenant",0,INDEX('AMI Ref'!$O$9:$R$9,MATCH($K617,{"Oil","Gas","Electric - Other","Electric ccASHP - split"},0))),0),"")</f>
        <v>0</v>
      </c>
      <c r="AQ617" s="81">
        <f>_xlfn.IFNA(IF($D617=5,IF($K617="Not Paid by Tenant",0,INDEX('AMI Ref'!$O$10:$R$10,MATCH($K617,{"Oil","Gas","Electric - Other","Electric ccASHP - split"},0))),0),"")</f>
        <v>0</v>
      </c>
      <c r="AR617" s="124">
        <f t="shared" si="92"/>
        <v>0</v>
      </c>
      <c r="AS617" s="123" t="e">
        <f t="shared" si="93"/>
        <v>#N/A</v>
      </c>
    </row>
    <row r="618" spans="1:45" x14ac:dyDescent="0.2">
      <c r="A618" s="130">
        <v>616</v>
      </c>
      <c r="B618" s="177">
        <f>IF(OR(COUNTIF($B$2:$B617,Input!$F634)&lt;1,COUNTIF($O$2:$O617,Input!$C634)&lt;1),Input!F634,0)</f>
        <v>0</v>
      </c>
      <c r="C618" s="177">
        <f>IF(OR(COUNTIF($B$2:$B617,Input!$F634)&lt;1,COUNTIF($O$2:$O617,Input!$C634)&lt;1),Input!G634,0)</f>
        <v>0</v>
      </c>
      <c r="D618" s="177">
        <f>IF(OR(COUNTIF($B$2:$B617,Input!$F634)&lt;1,COUNTIF($O$2:$O617,Input!$C634)&lt;1),Input!H634,0)</f>
        <v>0</v>
      </c>
      <c r="E618" s="177">
        <f>IF(OR(COUNTIF($B$2:$B617,Input!$F634)&lt;1,COUNTIF($O$2:$O617,Input!$C634)&lt;1),Input!I634,0)</f>
        <v>0</v>
      </c>
      <c r="F618" s="177">
        <f>IF(OR(COUNTIF($B$2:$B617,Input!$F634)&lt;1,COUNTIF($O$2:$O617,Input!$C634)&lt;1),Input!J634,0)</f>
        <v>0</v>
      </c>
      <c r="G618" s="177">
        <f>IF(OR(COUNTIF($B$2:$B617,Input!$F634)&lt;1,COUNTIF($O$2:$O617,Input!$C634)&lt;1),Input!K634,0)</f>
        <v>0</v>
      </c>
      <c r="H618" s="177">
        <f>IF(OR(COUNTIF($B$2:$B617,Input!$F634)&lt;1,COUNTIF($O$2:$O617,Input!$C634)&lt;1),Input!L634,0)</f>
        <v>0</v>
      </c>
      <c r="I618" s="177">
        <f>IF(OR(COUNTIF($B$2:$B617,Input!$F634)&lt;1,COUNTIF($O$2:$O617,Input!$C634)&lt;1),Input!M634,0)</f>
        <v>0</v>
      </c>
      <c r="J618" s="177">
        <f>IF(OR(COUNTIF($B$2:$B617,Input!$F634)&lt;1,COUNTIF($O$2:$O617,Input!$C634)&lt;1),Input!N634,0)</f>
        <v>0</v>
      </c>
      <c r="K618" s="177">
        <f>IF(OR(COUNTIF($B$2:$B617,Input!$F634)&lt;1,COUNTIF($O$2:$O617,Input!$C634)&lt;1),Input!O634,0)</f>
        <v>0</v>
      </c>
      <c r="L618" s="177">
        <f>IF(OR(COUNTIF($B$2:$B617,Input!$F634)&lt;1,COUNTIF($O$2:$O617,Input!$C634)&lt;1),Input!P634,0)</f>
        <v>0</v>
      </c>
      <c r="M618" s="129" t="str">
        <f t="shared" si="88"/>
        <v/>
      </c>
      <c r="N618" s="161">
        <f t="shared" si="80"/>
        <v>0</v>
      </c>
      <c r="O618" s="168">
        <f>Input!C634</f>
        <v>0</v>
      </c>
      <c r="P618" s="168"/>
      <c r="R618" s="131">
        <f t="shared" si="81"/>
        <v>0</v>
      </c>
      <c r="S618" s="133" t="str">
        <f t="shared" si="89"/>
        <v xml:space="preserve"> </v>
      </c>
      <c r="T618" s="133"/>
      <c r="U618" s="132" t="str">
        <f>_xlfn.IFNA(IF($D618=0,LOOKUP($F618,{0.1,0.2,0.3,0.4,0.5,0.6,0.7,0.8,0.9,1},{22,34,46,58,70,82,94,106,118,130}),""),"")</f>
        <v/>
      </c>
      <c r="V618" s="132" t="str">
        <f>_xlfn.IFNA(IF($D618=1,LOOKUP($F618,{0.1,0.2,0.3,0.4,0.5,0.6,0.7,0.8,0.9,1},{23,35,47,59,71,83,95,107,119,131}),""),"")</f>
        <v/>
      </c>
      <c r="W618" s="132" t="str">
        <f>_xlfn.IFNA(IF($D618=2,LOOKUP($F618,{0.1,0.2,0.3,0.4,0.5,0.6,0.7,0.8,0.9,1},{24,36,48,60,72,84,96,108,120,132}),""),"")</f>
        <v/>
      </c>
      <c r="X618" s="132" t="str">
        <f>_xlfn.IFNA(IF($D618=3,LOOKUP($F618,{0.1,0.2,0.3,0.4,0.5,0.6,0.7,0.8,0.9,1},{25,37,49,61,73,85,97,109,121,133}),""),"")</f>
        <v/>
      </c>
      <c r="Y618" s="132" t="str">
        <f>_xlfn.IFNA(IF($D618=4,LOOKUP($F618,{0.1,0.2,0.3,0.4,0.5,0.6,0.7,0.8,0.9,1},{26,38,50,62,74,86,98,110,122,134}),""),"")</f>
        <v/>
      </c>
      <c r="Z618" s="132" t="str">
        <f>_xlfn.IFNA(IF($D618=5,LOOKUP($F618,{0.1,0.2,0.3,0.4,0.5,0.6,0.7,0.8,0.9,1},{27,39,51,63,75,87,99,111,123,135}),""),"")</f>
        <v/>
      </c>
      <c r="AA618" s="132">
        <f t="shared" si="90"/>
        <v>0</v>
      </c>
      <c r="AB618" s="132" t="str">
        <f t="shared" si="91"/>
        <v>00</v>
      </c>
      <c r="AC618" s="82" t="e">
        <f>VLOOKUP(AB618,'AMI Ref'!T:U,2,FALSE)</f>
        <v>#N/A</v>
      </c>
      <c r="AD618" s="124"/>
      <c r="AE618" s="81" t="str">
        <f>_xlfn.IFNA(IF($D618=0,IF($J618="Not Paid by Tenant",0,INDEX('AMI Ref'!$K$5:$N$5,MATCH($J618,{"Oil","Gas","Electric - Other","ELECTRIC - HEAT PUMP"},0))),0),"")</f>
        <v/>
      </c>
      <c r="AF618" s="81">
        <f>_xlfn.IFNA(IF($D618=1,IF($J618="Not Paid by Tenant",0,INDEX('AMI Ref'!$K$6:$N$6,MATCH($J618,{"Oil","Gas","Electric - Other","ELECTRIC - HEAT PUMP"},0))),0),"")</f>
        <v>0</v>
      </c>
      <c r="AG618" s="81">
        <f>_xlfn.IFNA(IF($D618=2,IF($J618="Not Paid by Tenant",0,INDEX('AMI Ref'!$K$7:$N$7,MATCH($J618,{"Oil","Gas","Electric - Other","ELECTRIC - HEAT PUMP"},0))),0),"")</f>
        <v>0</v>
      </c>
      <c r="AH618" s="81">
        <f>_xlfn.IFNA(IF($D618=3,IF($J618="Not Paid by Tenant",0,INDEX('AMI Ref'!$K$8:$N$8,MATCH($J618,{"Oil","Gas","Electric - Other","ELECTRIC - HEAT PUMP"},0))),0),"")</f>
        <v>0</v>
      </c>
      <c r="AI618" s="81">
        <f>_xlfn.IFNA(IF($D618=4,IF($J618="Not Paid by Tenant",0,INDEX('AMI Ref'!$K$9:$N$9,MATCH($J618,{"Oil","Gas","Electric - Other","ELECTRIC - HEAT PUMP"},0))),0),"")</f>
        <v>0</v>
      </c>
      <c r="AJ618" s="81">
        <f>_xlfn.IFNA(IF($D618=5,IF($J618="Not Paid by Tenant",0,INDEX('AMI Ref'!$K$10:$N$10,MATCH($J618,{"Oil","Gas","Electric - Other","ELECTRIC - HEAT PUMP"},0))),0),"")</f>
        <v>0</v>
      </c>
      <c r="AK618" s="128"/>
      <c r="AL618" s="81" t="str">
        <f>_xlfn.IFNA(IF($D618=0,IF($K618="Not Paid by Tenant",0,INDEX('AMI Ref'!$O$5:$R$5,MATCH($K618,{"Oil","Gas","Electric - Other","Electric ccASHP - split"},0))),0),"")</f>
        <v/>
      </c>
      <c r="AM618" s="81">
        <f>_xlfn.IFNA(IF($D618=1,IF($K618="Not Paid by Tenant",0,INDEX('AMI Ref'!$O$6:$R$6,MATCH($K618,{"Oil","Gas","Electric - Other","Electric ccASHP - split"},0))),0),"")</f>
        <v>0</v>
      </c>
      <c r="AN618" s="81">
        <f>_xlfn.IFNA(IF($D618=2,IF($K618="Not Paid by Tenant",0,INDEX('AMI Ref'!$O$7:$R$7,MATCH($K618,{"Oil","Gas","Electric - Other","Electric ccASHP - split"},0))),0),"")</f>
        <v>0</v>
      </c>
      <c r="AO618" s="81">
        <f>_xlfn.IFNA(IF($D618=3,IF($K618="Not Paid by Tenant",0,INDEX('AMI Ref'!$O$8:$R$8,MATCH($K618,{"Oil","Gas","Electric - Other","Electric ccASHP - split"},0))),0),"")</f>
        <v>0</v>
      </c>
      <c r="AP618" s="81">
        <f>_xlfn.IFNA(IF($D618=4,IF($K618="Not Paid by Tenant",0,INDEX('AMI Ref'!$O$9:$R$9,MATCH($K618,{"Oil","Gas","Electric - Other","Electric ccASHP - split"},0))),0),"")</f>
        <v>0</v>
      </c>
      <c r="AQ618" s="81">
        <f>_xlfn.IFNA(IF($D618=5,IF($K618="Not Paid by Tenant",0,INDEX('AMI Ref'!$O$10:$R$10,MATCH($K618,{"Oil","Gas","Electric - Other","Electric ccASHP - split"},0))),0),"")</f>
        <v>0</v>
      </c>
      <c r="AR618" s="124">
        <f t="shared" si="92"/>
        <v>0</v>
      </c>
      <c r="AS618" s="123" t="e">
        <f t="shared" si="93"/>
        <v>#N/A</v>
      </c>
    </row>
    <row r="619" spans="1:45" x14ac:dyDescent="0.2">
      <c r="A619" s="130">
        <v>617</v>
      </c>
      <c r="B619" s="177">
        <f>IF(OR(COUNTIF($B$2:$B618,Input!$F635)&lt;1,COUNTIF($O$2:$O618,Input!$C635)&lt;1),Input!F635,0)</f>
        <v>0</v>
      </c>
      <c r="C619" s="177">
        <f>IF(OR(COUNTIF($B$2:$B618,Input!$F635)&lt;1,COUNTIF($O$2:$O618,Input!$C635)&lt;1),Input!G635,0)</f>
        <v>0</v>
      </c>
      <c r="D619" s="177">
        <f>IF(OR(COUNTIF($B$2:$B618,Input!$F635)&lt;1,COUNTIF($O$2:$O618,Input!$C635)&lt;1),Input!H635,0)</f>
        <v>0</v>
      </c>
      <c r="E619" s="177">
        <f>IF(OR(COUNTIF($B$2:$B618,Input!$F635)&lt;1,COUNTIF($O$2:$O618,Input!$C635)&lt;1),Input!I635,0)</f>
        <v>0</v>
      </c>
      <c r="F619" s="177">
        <f>IF(OR(COUNTIF($B$2:$B618,Input!$F635)&lt;1,COUNTIF($O$2:$O618,Input!$C635)&lt;1),Input!J635,0)</f>
        <v>0</v>
      </c>
      <c r="G619" s="177">
        <f>IF(OR(COUNTIF($B$2:$B618,Input!$F635)&lt;1,COUNTIF($O$2:$O618,Input!$C635)&lt;1),Input!K635,0)</f>
        <v>0</v>
      </c>
      <c r="H619" s="177">
        <f>IF(OR(COUNTIF($B$2:$B618,Input!$F635)&lt;1,COUNTIF($O$2:$O618,Input!$C635)&lt;1),Input!L635,0)</f>
        <v>0</v>
      </c>
      <c r="I619" s="177">
        <f>IF(OR(COUNTIF($B$2:$B618,Input!$F635)&lt;1,COUNTIF($O$2:$O618,Input!$C635)&lt;1),Input!M635,0)</f>
        <v>0</v>
      </c>
      <c r="J619" s="177">
        <f>IF(OR(COUNTIF($B$2:$B618,Input!$F635)&lt;1,COUNTIF($O$2:$O618,Input!$C635)&lt;1),Input!N635,0)</f>
        <v>0</v>
      </c>
      <c r="K619" s="177">
        <f>IF(OR(COUNTIF($B$2:$B618,Input!$F635)&lt;1,COUNTIF($O$2:$O618,Input!$C635)&lt;1),Input!O635,0)</f>
        <v>0</v>
      </c>
      <c r="L619" s="177">
        <f>IF(OR(COUNTIF($B$2:$B618,Input!$F635)&lt;1,COUNTIF($O$2:$O618,Input!$C635)&lt;1),Input!P635,0)</f>
        <v>0</v>
      </c>
      <c r="M619" s="129" t="str">
        <f t="shared" si="88"/>
        <v/>
      </c>
      <c r="N619" s="161">
        <f t="shared" si="80"/>
        <v>0</v>
      </c>
      <c r="O619" s="168">
        <f>Input!C635</f>
        <v>0</v>
      </c>
      <c r="P619" s="168"/>
      <c r="R619" s="131">
        <f t="shared" si="81"/>
        <v>0</v>
      </c>
      <c r="S619" s="133" t="str">
        <f t="shared" si="89"/>
        <v xml:space="preserve"> </v>
      </c>
      <c r="T619" s="133"/>
      <c r="U619" s="132" t="str">
        <f>_xlfn.IFNA(IF($D619=0,LOOKUP($F619,{0.1,0.2,0.3,0.4,0.5,0.6,0.7,0.8,0.9,1},{22,34,46,58,70,82,94,106,118,130}),""),"")</f>
        <v/>
      </c>
      <c r="V619" s="132" t="str">
        <f>_xlfn.IFNA(IF($D619=1,LOOKUP($F619,{0.1,0.2,0.3,0.4,0.5,0.6,0.7,0.8,0.9,1},{23,35,47,59,71,83,95,107,119,131}),""),"")</f>
        <v/>
      </c>
      <c r="W619" s="132" t="str">
        <f>_xlfn.IFNA(IF($D619=2,LOOKUP($F619,{0.1,0.2,0.3,0.4,0.5,0.6,0.7,0.8,0.9,1},{24,36,48,60,72,84,96,108,120,132}),""),"")</f>
        <v/>
      </c>
      <c r="X619" s="132" t="str">
        <f>_xlfn.IFNA(IF($D619=3,LOOKUP($F619,{0.1,0.2,0.3,0.4,0.5,0.6,0.7,0.8,0.9,1},{25,37,49,61,73,85,97,109,121,133}),""),"")</f>
        <v/>
      </c>
      <c r="Y619" s="132" t="str">
        <f>_xlfn.IFNA(IF($D619=4,LOOKUP($F619,{0.1,0.2,0.3,0.4,0.5,0.6,0.7,0.8,0.9,1},{26,38,50,62,74,86,98,110,122,134}),""),"")</f>
        <v/>
      </c>
      <c r="Z619" s="132" t="str">
        <f>_xlfn.IFNA(IF($D619=5,LOOKUP($F619,{0.1,0.2,0.3,0.4,0.5,0.6,0.7,0.8,0.9,1},{27,39,51,63,75,87,99,111,123,135}),""),"")</f>
        <v/>
      </c>
      <c r="AA619" s="132">
        <f t="shared" si="90"/>
        <v>0</v>
      </c>
      <c r="AB619" s="132" t="str">
        <f t="shared" si="91"/>
        <v>00</v>
      </c>
      <c r="AC619" s="82" t="e">
        <f>VLOOKUP(AB619,'AMI Ref'!T:U,2,FALSE)</f>
        <v>#N/A</v>
      </c>
      <c r="AD619" s="124"/>
      <c r="AE619" s="81" t="str">
        <f>_xlfn.IFNA(IF($D619=0,IF($J619="Not Paid by Tenant",0,INDEX('AMI Ref'!$K$5:$N$5,MATCH($J619,{"Oil","Gas","Electric - Other","ELECTRIC - HEAT PUMP"},0))),0),"")</f>
        <v/>
      </c>
      <c r="AF619" s="81">
        <f>_xlfn.IFNA(IF($D619=1,IF($J619="Not Paid by Tenant",0,INDEX('AMI Ref'!$K$6:$N$6,MATCH($J619,{"Oil","Gas","Electric - Other","ELECTRIC - HEAT PUMP"},0))),0),"")</f>
        <v>0</v>
      </c>
      <c r="AG619" s="81">
        <f>_xlfn.IFNA(IF($D619=2,IF($J619="Not Paid by Tenant",0,INDEX('AMI Ref'!$K$7:$N$7,MATCH($J619,{"Oil","Gas","Electric - Other","ELECTRIC - HEAT PUMP"},0))),0),"")</f>
        <v>0</v>
      </c>
      <c r="AH619" s="81">
        <f>_xlfn.IFNA(IF($D619=3,IF($J619="Not Paid by Tenant",0,INDEX('AMI Ref'!$K$8:$N$8,MATCH($J619,{"Oil","Gas","Electric - Other","ELECTRIC - HEAT PUMP"},0))),0),"")</f>
        <v>0</v>
      </c>
      <c r="AI619" s="81">
        <f>_xlfn.IFNA(IF($D619=4,IF($J619="Not Paid by Tenant",0,INDEX('AMI Ref'!$K$9:$N$9,MATCH($J619,{"Oil","Gas","Electric - Other","ELECTRIC - HEAT PUMP"},0))),0),"")</f>
        <v>0</v>
      </c>
      <c r="AJ619" s="81">
        <f>_xlfn.IFNA(IF($D619=5,IF($J619="Not Paid by Tenant",0,INDEX('AMI Ref'!$K$10:$N$10,MATCH($J619,{"Oil","Gas","Electric - Other","ELECTRIC - HEAT PUMP"},0))),0),"")</f>
        <v>0</v>
      </c>
      <c r="AK619" s="128"/>
      <c r="AL619" s="81" t="str">
        <f>_xlfn.IFNA(IF($D619=0,IF($K619="Not Paid by Tenant",0,INDEX('AMI Ref'!$O$5:$R$5,MATCH($K619,{"Oil","Gas","Electric - Other","Electric ccASHP - split"},0))),0),"")</f>
        <v/>
      </c>
      <c r="AM619" s="81">
        <f>_xlfn.IFNA(IF($D619=1,IF($K619="Not Paid by Tenant",0,INDEX('AMI Ref'!$O$6:$R$6,MATCH($K619,{"Oil","Gas","Electric - Other","Electric ccASHP - split"},0))),0),"")</f>
        <v>0</v>
      </c>
      <c r="AN619" s="81">
        <f>_xlfn.IFNA(IF($D619=2,IF($K619="Not Paid by Tenant",0,INDEX('AMI Ref'!$O$7:$R$7,MATCH($K619,{"Oil","Gas","Electric - Other","Electric ccASHP - split"},0))),0),"")</f>
        <v>0</v>
      </c>
      <c r="AO619" s="81">
        <f>_xlfn.IFNA(IF($D619=3,IF($K619="Not Paid by Tenant",0,INDEX('AMI Ref'!$O$8:$R$8,MATCH($K619,{"Oil","Gas","Electric - Other","Electric ccASHP - split"},0))),0),"")</f>
        <v>0</v>
      </c>
      <c r="AP619" s="81">
        <f>_xlfn.IFNA(IF($D619=4,IF($K619="Not Paid by Tenant",0,INDEX('AMI Ref'!$O$9:$R$9,MATCH($K619,{"Oil","Gas","Electric - Other","Electric ccASHP - split"},0))),0),"")</f>
        <v>0</v>
      </c>
      <c r="AQ619" s="81">
        <f>_xlfn.IFNA(IF($D619=5,IF($K619="Not Paid by Tenant",0,INDEX('AMI Ref'!$O$10:$R$10,MATCH($K619,{"Oil","Gas","Electric - Other","Electric ccASHP - split"},0))),0),"")</f>
        <v>0</v>
      </c>
      <c r="AR619" s="124">
        <f t="shared" si="92"/>
        <v>0</v>
      </c>
      <c r="AS619" s="123" t="e">
        <f t="shared" si="93"/>
        <v>#N/A</v>
      </c>
    </row>
    <row r="620" spans="1:45" x14ac:dyDescent="0.2">
      <c r="A620" s="130">
        <v>618</v>
      </c>
      <c r="B620" s="177">
        <f>IF(OR(COUNTIF($B$2:$B619,Input!$F636)&lt;1,COUNTIF($O$2:$O619,Input!$C636)&lt;1),Input!F636,0)</f>
        <v>0</v>
      </c>
      <c r="C620" s="177">
        <f>IF(OR(COUNTIF($B$2:$B619,Input!$F636)&lt;1,COUNTIF($O$2:$O619,Input!$C636)&lt;1),Input!G636,0)</f>
        <v>0</v>
      </c>
      <c r="D620" s="177">
        <f>IF(OR(COUNTIF($B$2:$B619,Input!$F636)&lt;1,COUNTIF($O$2:$O619,Input!$C636)&lt;1),Input!H636,0)</f>
        <v>0</v>
      </c>
      <c r="E620" s="177">
        <f>IF(OR(COUNTIF($B$2:$B619,Input!$F636)&lt;1,COUNTIF($O$2:$O619,Input!$C636)&lt;1),Input!I636,0)</f>
        <v>0</v>
      </c>
      <c r="F620" s="177">
        <f>IF(OR(COUNTIF($B$2:$B619,Input!$F636)&lt;1,COUNTIF($O$2:$O619,Input!$C636)&lt;1),Input!J636,0)</f>
        <v>0</v>
      </c>
      <c r="G620" s="177">
        <f>IF(OR(COUNTIF($B$2:$B619,Input!$F636)&lt;1,COUNTIF($O$2:$O619,Input!$C636)&lt;1),Input!K636,0)</f>
        <v>0</v>
      </c>
      <c r="H620" s="177">
        <f>IF(OR(COUNTIF($B$2:$B619,Input!$F636)&lt;1,COUNTIF($O$2:$O619,Input!$C636)&lt;1),Input!L636,0)</f>
        <v>0</v>
      </c>
      <c r="I620" s="177">
        <f>IF(OR(COUNTIF($B$2:$B619,Input!$F636)&lt;1,COUNTIF($O$2:$O619,Input!$C636)&lt;1),Input!M636,0)</f>
        <v>0</v>
      </c>
      <c r="J620" s="177">
        <f>IF(OR(COUNTIF($B$2:$B619,Input!$F636)&lt;1,COUNTIF($O$2:$O619,Input!$C636)&lt;1),Input!N636,0)</f>
        <v>0</v>
      </c>
      <c r="K620" s="177">
        <f>IF(OR(COUNTIF($B$2:$B619,Input!$F636)&lt;1,COUNTIF($O$2:$O619,Input!$C636)&lt;1),Input!O636,0)</f>
        <v>0</v>
      </c>
      <c r="L620" s="177">
        <f>IF(OR(COUNTIF($B$2:$B619,Input!$F636)&lt;1,COUNTIF($O$2:$O619,Input!$C636)&lt;1),Input!P636,0)</f>
        <v>0</v>
      </c>
      <c r="M620" s="129" t="str">
        <f t="shared" si="88"/>
        <v/>
      </c>
      <c r="N620" s="161">
        <f t="shared" si="80"/>
        <v>0</v>
      </c>
      <c r="O620" s="168">
        <f>Input!C636</f>
        <v>0</v>
      </c>
      <c r="P620" s="168"/>
      <c r="R620" s="131">
        <f t="shared" si="81"/>
        <v>0</v>
      </c>
      <c r="S620" s="133" t="str">
        <f t="shared" si="89"/>
        <v xml:space="preserve"> </v>
      </c>
      <c r="T620" s="133"/>
      <c r="U620" s="132" t="str">
        <f>_xlfn.IFNA(IF($D620=0,LOOKUP($F620,{0.1,0.2,0.3,0.4,0.5,0.6,0.7,0.8,0.9,1},{22,34,46,58,70,82,94,106,118,130}),""),"")</f>
        <v/>
      </c>
      <c r="V620" s="132" t="str">
        <f>_xlfn.IFNA(IF($D620=1,LOOKUP($F620,{0.1,0.2,0.3,0.4,0.5,0.6,0.7,0.8,0.9,1},{23,35,47,59,71,83,95,107,119,131}),""),"")</f>
        <v/>
      </c>
      <c r="W620" s="132" t="str">
        <f>_xlfn.IFNA(IF($D620=2,LOOKUP($F620,{0.1,0.2,0.3,0.4,0.5,0.6,0.7,0.8,0.9,1},{24,36,48,60,72,84,96,108,120,132}),""),"")</f>
        <v/>
      </c>
      <c r="X620" s="132" t="str">
        <f>_xlfn.IFNA(IF($D620=3,LOOKUP($F620,{0.1,0.2,0.3,0.4,0.5,0.6,0.7,0.8,0.9,1},{25,37,49,61,73,85,97,109,121,133}),""),"")</f>
        <v/>
      </c>
      <c r="Y620" s="132" t="str">
        <f>_xlfn.IFNA(IF($D620=4,LOOKUP($F620,{0.1,0.2,0.3,0.4,0.5,0.6,0.7,0.8,0.9,1},{26,38,50,62,74,86,98,110,122,134}),""),"")</f>
        <v/>
      </c>
      <c r="Z620" s="132" t="str">
        <f>_xlfn.IFNA(IF($D620=5,LOOKUP($F620,{0.1,0.2,0.3,0.4,0.5,0.6,0.7,0.8,0.9,1},{27,39,51,63,75,87,99,111,123,135}),""),"")</f>
        <v/>
      </c>
      <c r="AA620" s="132">
        <f t="shared" si="90"/>
        <v>0</v>
      </c>
      <c r="AB620" s="132" t="str">
        <f t="shared" si="91"/>
        <v>00</v>
      </c>
      <c r="AC620" s="82" t="e">
        <f>VLOOKUP(AB620,'AMI Ref'!T:U,2,FALSE)</f>
        <v>#N/A</v>
      </c>
      <c r="AD620" s="124"/>
      <c r="AE620" s="81" t="str">
        <f>_xlfn.IFNA(IF($D620=0,IF($J620="Not Paid by Tenant",0,INDEX('AMI Ref'!$K$5:$N$5,MATCH($J620,{"Oil","Gas","Electric - Other","ELECTRIC - HEAT PUMP"},0))),0),"")</f>
        <v/>
      </c>
      <c r="AF620" s="81">
        <f>_xlfn.IFNA(IF($D620=1,IF($J620="Not Paid by Tenant",0,INDEX('AMI Ref'!$K$6:$N$6,MATCH($J620,{"Oil","Gas","Electric - Other","ELECTRIC - HEAT PUMP"},0))),0),"")</f>
        <v>0</v>
      </c>
      <c r="AG620" s="81">
        <f>_xlfn.IFNA(IF($D620=2,IF($J620="Not Paid by Tenant",0,INDEX('AMI Ref'!$K$7:$N$7,MATCH($J620,{"Oil","Gas","Electric - Other","ELECTRIC - HEAT PUMP"},0))),0),"")</f>
        <v>0</v>
      </c>
      <c r="AH620" s="81">
        <f>_xlfn.IFNA(IF($D620=3,IF($J620="Not Paid by Tenant",0,INDEX('AMI Ref'!$K$8:$N$8,MATCH($J620,{"Oil","Gas","Electric - Other","ELECTRIC - HEAT PUMP"},0))),0),"")</f>
        <v>0</v>
      </c>
      <c r="AI620" s="81">
        <f>_xlfn.IFNA(IF($D620=4,IF($J620="Not Paid by Tenant",0,INDEX('AMI Ref'!$K$9:$N$9,MATCH($J620,{"Oil","Gas","Electric - Other","ELECTRIC - HEAT PUMP"},0))),0),"")</f>
        <v>0</v>
      </c>
      <c r="AJ620" s="81">
        <f>_xlfn.IFNA(IF($D620=5,IF($J620="Not Paid by Tenant",0,INDEX('AMI Ref'!$K$10:$N$10,MATCH($J620,{"Oil","Gas","Electric - Other","ELECTRIC - HEAT PUMP"},0))),0),"")</f>
        <v>0</v>
      </c>
      <c r="AK620" s="128"/>
      <c r="AL620" s="81" t="str">
        <f>_xlfn.IFNA(IF($D620=0,IF($K620="Not Paid by Tenant",0,INDEX('AMI Ref'!$O$5:$R$5,MATCH($K620,{"Oil","Gas","Electric - Other","Electric ccASHP - split"},0))),0),"")</f>
        <v/>
      </c>
      <c r="AM620" s="81">
        <f>_xlfn.IFNA(IF($D620=1,IF($K620="Not Paid by Tenant",0,INDEX('AMI Ref'!$O$6:$R$6,MATCH($K620,{"Oil","Gas","Electric - Other","Electric ccASHP - split"},0))),0),"")</f>
        <v>0</v>
      </c>
      <c r="AN620" s="81">
        <f>_xlfn.IFNA(IF($D620=2,IF($K620="Not Paid by Tenant",0,INDEX('AMI Ref'!$O$7:$R$7,MATCH($K620,{"Oil","Gas","Electric - Other","Electric ccASHP - split"},0))),0),"")</f>
        <v>0</v>
      </c>
      <c r="AO620" s="81">
        <f>_xlfn.IFNA(IF($D620=3,IF($K620="Not Paid by Tenant",0,INDEX('AMI Ref'!$O$8:$R$8,MATCH($K620,{"Oil","Gas","Electric - Other","Electric ccASHP - split"},0))),0),"")</f>
        <v>0</v>
      </c>
      <c r="AP620" s="81">
        <f>_xlfn.IFNA(IF($D620=4,IF($K620="Not Paid by Tenant",0,INDEX('AMI Ref'!$O$9:$R$9,MATCH($K620,{"Oil","Gas","Electric - Other","Electric ccASHP - split"},0))),0),"")</f>
        <v>0</v>
      </c>
      <c r="AQ620" s="81">
        <f>_xlfn.IFNA(IF($D620=5,IF($K620="Not Paid by Tenant",0,INDEX('AMI Ref'!$O$10:$R$10,MATCH($K620,{"Oil","Gas","Electric - Other","Electric ccASHP - split"},0))),0),"")</f>
        <v>0</v>
      </c>
      <c r="AR620" s="124">
        <f t="shared" si="92"/>
        <v>0</v>
      </c>
      <c r="AS620" s="123" t="e">
        <f t="shared" si="93"/>
        <v>#N/A</v>
      </c>
    </row>
    <row r="621" spans="1:45" x14ac:dyDescent="0.2">
      <c r="A621" s="130">
        <v>619</v>
      </c>
      <c r="B621" s="177">
        <f>IF(OR(COUNTIF($B$2:$B620,Input!$F637)&lt;1,COUNTIF($O$2:$O620,Input!$C637)&lt;1),Input!F637,0)</f>
        <v>0</v>
      </c>
      <c r="C621" s="177">
        <f>IF(OR(COUNTIF($B$2:$B620,Input!$F637)&lt;1,COUNTIF($O$2:$O620,Input!$C637)&lt;1),Input!G637,0)</f>
        <v>0</v>
      </c>
      <c r="D621" s="177">
        <f>IF(OR(COUNTIF($B$2:$B620,Input!$F637)&lt;1,COUNTIF($O$2:$O620,Input!$C637)&lt;1),Input!H637,0)</f>
        <v>0</v>
      </c>
      <c r="E621" s="177">
        <f>IF(OR(COUNTIF($B$2:$B620,Input!$F637)&lt;1,COUNTIF($O$2:$O620,Input!$C637)&lt;1),Input!I637,0)</f>
        <v>0</v>
      </c>
      <c r="F621" s="177">
        <f>IF(OR(COUNTIF($B$2:$B620,Input!$F637)&lt;1,COUNTIF($O$2:$O620,Input!$C637)&lt;1),Input!J637,0)</f>
        <v>0</v>
      </c>
      <c r="G621" s="177">
        <f>IF(OR(COUNTIF($B$2:$B620,Input!$F637)&lt;1,COUNTIF($O$2:$O620,Input!$C637)&lt;1),Input!K637,0)</f>
        <v>0</v>
      </c>
      <c r="H621" s="177">
        <f>IF(OR(COUNTIF($B$2:$B620,Input!$F637)&lt;1,COUNTIF($O$2:$O620,Input!$C637)&lt;1),Input!L637,0)</f>
        <v>0</v>
      </c>
      <c r="I621" s="177">
        <f>IF(OR(COUNTIF($B$2:$B620,Input!$F637)&lt;1,COUNTIF($O$2:$O620,Input!$C637)&lt;1),Input!M637,0)</f>
        <v>0</v>
      </c>
      <c r="J621" s="177">
        <f>IF(OR(COUNTIF($B$2:$B620,Input!$F637)&lt;1,COUNTIF($O$2:$O620,Input!$C637)&lt;1),Input!N637,0)</f>
        <v>0</v>
      </c>
      <c r="K621" s="177">
        <f>IF(OR(COUNTIF($B$2:$B620,Input!$F637)&lt;1,COUNTIF($O$2:$O620,Input!$C637)&lt;1),Input!O637,0)</f>
        <v>0</v>
      </c>
      <c r="L621" s="177">
        <f>IF(OR(COUNTIF($B$2:$B620,Input!$F637)&lt;1,COUNTIF($O$2:$O620,Input!$C637)&lt;1),Input!P637,0)</f>
        <v>0</v>
      </c>
      <c r="M621" s="129" t="str">
        <f t="shared" si="88"/>
        <v/>
      </c>
      <c r="N621" s="161">
        <f t="shared" si="80"/>
        <v>0</v>
      </c>
      <c r="O621" s="168">
        <f>Input!C637</f>
        <v>0</v>
      </c>
      <c r="P621" s="168"/>
      <c r="R621" s="131">
        <f t="shared" si="81"/>
        <v>0</v>
      </c>
      <c r="S621" s="133" t="str">
        <f t="shared" si="89"/>
        <v xml:space="preserve"> </v>
      </c>
      <c r="T621" s="133"/>
      <c r="U621" s="132" t="str">
        <f>_xlfn.IFNA(IF($D621=0,LOOKUP($F621,{0.1,0.2,0.3,0.4,0.5,0.6,0.7,0.8,0.9,1},{22,34,46,58,70,82,94,106,118,130}),""),"")</f>
        <v/>
      </c>
      <c r="V621" s="132" t="str">
        <f>_xlfn.IFNA(IF($D621=1,LOOKUP($F621,{0.1,0.2,0.3,0.4,0.5,0.6,0.7,0.8,0.9,1},{23,35,47,59,71,83,95,107,119,131}),""),"")</f>
        <v/>
      </c>
      <c r="W621" s="132" t="str">
        <f>_xlfn.IFNA(IF($D621=2,LOOKUP($F621,{0.1,0.2,0.3,0.4,0.5,0.6,0.7,0.8,0.9,1},{24,36,48,60,72,84,96,108,120,132}),""),"")</f>
        <v/>
      </c>
      <c r="X621" s="132" t="str">
        <f>_xlfn.IFNA(IF($D621=3,LOOKUP($F621,{0.1,0.2,0.3,0.4,0.5,0.6,0.7,0.8,0.9,1},{25,37,49,61,73,85,97,109,121,133}),""),"")</f>
        <v/>
      </c>
      <c r="Y621" s="132" t="str">
        <f>_xlfn.IFNA(IF($D621=4,LOOKUP($F621,{0.1,0.2,0.3,0.4,0.5,0.6,0.7,0.8,0.9,1},{26,38,50,62,74,86,98,110,122,134}),""),"")</f>
        <v/>
      </c>
      <c r="Z621" s="132" t="str">
        <f>_xlfn.IFNA(IF($D621=5,LOOKUP($F621,{0.1,0.2,0.3,0.4,0.5,0.6,0.7,0.8,0.9,1},{27,39,51,63,75,87,99,111,123,135}),""),"")</f>
        <v/>
      </c>
      <c r="AA621" s="132">
        <f t="shared" si="90"/>
        <v>0</v>
      </c>
      <c r="AB621" s="132" t="str">
        <f t="shared" si="91"/>
        <v>00</v>
      </c>
      <c r="AC621" s="82" t="e">
        <f>VLOOKUP(AB621,'AMI Ref'!T:U,2,FALSE)</f>
        <v>#N/A</v>
      </c>
      <c r="AD621" s="124"/>
      <c r="AE621" s="81" t="str">
        <f>_xlfn.IFNA(IF($D621=0,IF($J621="Not Paid by Tenant",0,INDEX('AMI Ref'!$K$5:$N$5,MATCH($J621,{"Oil","Gas","Electric - Other","ELECTRIC - HEAT PUMP"},0))),0),"")</f>
        <v/>
      </c>
      <c r="AF621" s="81">
        <f>_xlfn.IFNA(IF($D621=1,IF($J621="Not Paid by Tenant",0,INDEX('AMI Ref'!$K$6:$N$6,MATCH($J621,{"Oil","Gas","Electric - Other","ELECTRIC - HEAT PUMP"},0))),0),"")</f>
        <v>0</v>
      </c>
      <c r="AG621" s="81">
        <f>_xlfn.IFNA(IF($D621=2,IF($J621="Not Paid by Tenant",0,INDEX('AMI Ref'!$K$7:$N$7,MATCH($J621,{"Oil","Gas","Electric - Other","ELECTRIC - HEAT PUMP"},0))),0),"")</f>
        <v>0</v>
      </c>
      <c r="AH621" s="81">
        <f>_xlfn.IFNA(IF($D621=3,IF($J621="Not Paid by Tenant",0,INDEX('AMI Ref'!$K$8:$N$8,MATCH($J621,{"Oil","Gas","Electric - Other","ELECTRIC - HEAT PUMP"},0))),0),"")</f>
        <v>0</v>
      </c>
      <c r="AI621" s="81">
        <f>_xlfn.IFNA(IF($D621=4,IF($J621="Not Paid by Tenant",0,INDEX('AMI Ref'!$K$9:$N$9,MATCH($J621,{"Oil","Gas","Electric - Other","ELECTRIC - HEAT PUMP"},0))),0),"")</f>
        <v>0</v>
      </c>
      <c r="AJ621" s="81">
        <f>_xlfn.IFNA(IF($D621=5,IF($J621="Not Paid by Tenant",0,INDEX('AMI Ref'!$K$10:$N$10,MATCH($J621,{"Oil","Gas","Electric - Other","ELECTRIC - HEAT PUMP"},0))),0),"")</f>
        <v>0</v>
      </c>
      <c r="AK621" s="128"/>
      <c r="AL621" s="81" t="str">
        <f>_xlfn.IFNA(IF($D621=0,IF($K621="Not Paid by Tenant",0,INDEX('AMI Ref'!$O$5:$R$5,MATCH($K621,{"Oil","Gas","Electric - Other","Electric ccASHP - split"},0))),0),"")</f>
        <v/>
      </c>
      <c r="AM621" s="81">
        <f>_xlfn.IFNA(IF($D621=1,IF($K621="Not Paid by Tenant",0,INDEX('AMI Ref'!$O$6:$R$6,MATCH($K621,{"Oil","Gas","Electric - Other","Electric ccASHP - split"},0))),0),"")</f>
        <v>0</v>
      </c>
      <c r="AN621" s="81">
        <f>_xlfn.IFNA(IF($D621=2,IF($K621="Not Paid by Tenant",0,INDEX('AMI Ref'!$O$7:$R$7,MATCH($K621,{"Oil","Gas","Electric - Other","Electric ccASHP - split"},0))),0),"")</f>
        <v>0</v>
      </c>
      <c r="AO621" s="81">
        <f>_xlfn.IFNA(IF($D621=3,IF($K621="Not Paid by Tenant",0,INDEX('AMI Ref'!$O$8:$R$8,MATCH($K621,{"Oil","Gas","Electric - Other","Electric ccASHP - split"},0))),0),"")</f>
        <v>0</v>
      </c>
      <c r="AP621" s="81">
        <f>_xlfn.IFNA(IF($D621=4,IF($K621="Not Paid by Tenant",0,INDEX('AMI Ref'!$O$9:$R$9,MATCH($K621,{"Oil","Gas","Electric - Other","Electric ccASHP - split"},0))),0),"")</f>
        <v>0</v>
      </c>
      <c r="AQ621" s="81">
        <f>_xlfn.IFNA(IF($D621=5,IF($K621="Not Paid by Tenant",0,INDEX('AMI Ref'!$O$10:$R$10,MATCH($K621,{"Oil","Gas","Electric - Other","Electric ccASHP - split"},0))),0),"")</f>
        <v>0</v>
      </c>
      <c r="AR621" s="124">
        <f t="shared" si="92"/>
        <v>0</v>
      </c>
      <c r="AS621" s="123" t="e">
        <f t="shared" si="93"/>
        <v>#N/A</v>
      </c>
    </row>
    <row r="622" spans="1:45" x14ac:dyDescent="0.2">
      <c r="A622" s="130">
        <v>620</v>
      </c>
      <c r="B622" s="177">
        <f>IF(OR(COUNTIF($B$2:$B621,Input!$F638)&lt;1,COUNTIF($O$2:$O621,Input!$C638)&lt;1),Input!F638,0)</f>
        <v>0</v>
      </c>
      <c r="C622" s="177">
        <f>IF(OR(COUNTIF($B$2:$B621,Input!$F638)&lt;1,COUNTIF($O$2:$O621,Input!$C638)&lt;1),Input!G638,0)</f>
        <v>0</v>
      </c>
      <c r="D622" s="177">
        <f>IF(OR(COUNTIF($B$2:$B621,Input!$F638)&lt;1,COUNTIF($O$2:$O621,Input!$C638)&lt;1),Input!H638,0)</f>
        <v>0</v>
      </c>
      <c r="E622" s="177">
        <f>IF(OR(COUNTIF($B$2:$B621,Input!$F638)&lt;1,COUNTIF($O$2:$O621,Input!$C638)&lt;1),Input!I638,0)</f>
        <v>0</v>
      </c>
      <c r="F622" s="177">
        <f>IF(OR(COUNTIF($B$2:$B621,Input!$F638)&lt;1,COUNTIF($O$2:$O621,Input!$C638)&lt;1),Input!J638,0)</f>
        <v>0</v>
      </c>
      <c r="G622" s="177">
        <f>IF(OR(COUNTIF($B$2:$B621,Input!$F638)&lt;1,COUNTIF($O$2:$O621,Input!$C638)&lt;1),Input!K638,0)</f>
        <v>0</v>
      </c>
      <c r="H622" s="177">
        <f>IF(OR(COUNTIF($B$2:$B621,Input!$F638)&lt;1,COUNTIF($O$2:$O621,Input!$C638)&lt;1),Input!L638,0)</f>
        <v>0</v>
      </c>
      <c r="I622" s="177">
        <f>IF(OR(COUNTIF($B$2:$B621,Input!$F638)&lt;1,COUNTIF($O$2:$O621,Input!$C638)&lt;1),Input!M638,0)</f>
        <v>0</v>
      </c>
      <c r="J622" s="177">
        <f>IF(OR(COUNTIF($B$2:$B621,Input!$F638)&lt;1,COUNTIF($O$2:$O621,Input!$C638)&lt;1),Input!N638,0)</f>
        <v>0</v>
      </c>
      <c r="K622" s="177">
        <f>IF(OR(COUNTIF($B$2:$B621,Input!$F638)&lt;1,COUNTIF($O$2:$O621,Input!$C638)&lt;1),Input!O638,0)</f>
        <v>0</v>
      </c>
      <c r="L622" s="177">
        <f>IF(OR(COUNTIF($B$2:$B621,Input!$F638)&lt;1,COUNTIF($O$2:$O621,Input!$C638)&lt;1),Input!P638,0)</f>
        <v>0</v>
      </c>
      <c r="M622" s="129" t="str">
        <f t="shared" si="88"/>
        <v/>
      </c>
      <c r="N622" s="161">
        <f t="shared" si="80"/>
        <v>0</v>
      </c>
      <c r="O622" s="168">
        <f>Input!C638</f>
        <v>0</v>
      </c>
      <c r="P622" s="168"/>
      <c r="R622" s="131">
        <f t="shared" si="81"/>
        <v>0</v>
      </c>
      <c r="S622" s="133" t="str">
        <f t="shared" si="89"/>
        <v xml:space="preserve"> </v>
      </c>
      <c r="T622" s="133"/>
      <c r="U622" s="132" t="str">
        <f>_xlfn.IFNA(IF($D622=0,LOOKUP($F622,{0.1,0.2,0.3,0.4,0.5,0.6,0.7,0.8,0.9,1},{22,34,46,58,70,82,94,106,118,130}),""),"")</f>
        <v/>
      </c>
      <c r="V622" s="132" t="str">
        <f>_xlfn.IFNA(IF($D622=1,LOOKUP($F622,{0.1,0.2,0.3,0.4,0.5,0.6,0.7,0.8,0.9,1},{23,35,47,59,71,83,95,107,119,131}),""),"")</f>
        <v/>
      </c>
      <c r="W622" s="132" t="str">
        <f>_xlfn.IFNA(IF($D622=2,LOOKUP($F622,{0.1,0.2,0.3,0.4,0.5,0.6,0.7,0.8,0.9,1},{24,36,48,60,72,84,96,108,120,132}),""),"")</f>
        <v/>
      </c>
      <c r="X622" s="132" t="str">
        <f>_xlfn.IFNA(IF($D622=3,LOOKUP($F622,{0.1,0.2,0.3,0.4,0.5,0.6,0.7,0.8,0.9,1},{25,37,49,61,73,85,97,109,121,133}),""),"")</f>
        <v/>
      </c>
      <c r="Y622" s="132" t="str">
        <f>_xlfn.IFNA(IF($D622=4,LOOKUP($F622,{0.1,0.2,0.3,0.4,0.5,0.6,0.7,0.8,0.9,1},{26,38,50,62,74,86,98,110,122,134}),""),"")</f>
        <v/>
      </c>
      <c r="Z622" s="132" t="str">
        <f>_xlfn.IFNA(IF($D622=5,LOOKUP($F622,{0.1,0.2,0.3,0.4,0.5,0.6,0.7,0.8,0.9,1},{27,39,51,63,75,87,99,111,123,135}),""),"")</f>
        <v/>
      </c>
      <c r="AA622" s="132">
        <f t="shared" si="90"/>
        <v>0</v>
      </c>
      <c r="AB622" s="132" t="str">
        <f t="shared" si="91"/>
        <v>00</v>
      </c>
      <c r="AC622" s="82" t="e">
        <f>VLOOKUP(AB622,'AMI Ref'!T:U,2,FALSE)</f>
        <v>#N/A</v>
      </c>
      <c r="AD622" s="124"/>
      <c r="AE622" s="81" t="str">
        <f>_xlfn.IFNA(IF($D622=0,IF($J622="Not Paid by Tenant",0,INDEX('AMI Ref'!$K$5:$N$5,MATCH($J622,{"Oil","Gas","Electric - Other","ELECTRIC - HEAT PUMP"},0))),0),"")</f>
        <v/>
      </c>
      <c r="AF622" s="81">
        <f>_xlfn.IFNA(IF($D622=1,IF($J622="Not Paid by Tenant",0,INDEX('AMI Ref'!$K$6:$N$6,MATCH($J622,{"Oil","Gas","Electric - Other","ELECTRIC - HEAT PUMP"},0))),0),"")</f>
        <v>0</v>
      </c>
      <c r="AG622" s="81">
        <f>_xlfn.IFNA(IF($D622=2,IF($J622="Not Paid by Tenant",0,INDEX('AMI Ref'!$K$7:$N$7,MATCH($J622,{"Oil","Gas","Electric - Other","ELECTRIC - HEAT PUMP"},0))),0),"")</f>
        <v>0</v>
      </c>
      <c r="AH622" s="81">
        <f>_xlfn.IFNA(IF($D622=3,IF($J622="Not Paid by Tenant",0,INDEX('AMI Ref'!$K$8:$N$8,MATCH($J622,{"Oil","Gas","Electric - Other","ELECTRIC - HEAT PUMP"},0))),0),"")</f>
        <v>0</v>
      </c>
      <c r="AI622" s="81">
        <f>_xlfn.IFNA(IF($D622=4,IF($J622="Not Paid by Tenant",0,INDEX('AMI Ref'!$K$9:$N$9,MATCH($J622,{"Oil","Gas","Electric - Other","ELECTRIC - HEAT PUMP"},0))),0),"")</f>
        <v>0</v>
      </c>
      <c r="AJ622" s="81">
        <f>_xlfn.IFNA(IF($D622=5,IF($J622="Not Paid by Tenant",0,INDEX('AMI Ref'!$K$10:$N$10,MATCH($J622,{"Oil","Gas","Electric - Other","ELECTRIC - HEAT PUMP"},0))),0),"")</f>
        <v>0</v>
      </c>
      <c r="AK622" s="128"/>
      <c r="AL622" s="81" t="str">
        <f>_xlfn.IFNA(IF($D622=0,IF($K622="Not Paid by Tenant",0,INDEX('AMI Ref'!$O$5:$R$5,MATCH($K622,{"Oil","Gas","Electric - Other","Electric ccASHP - split"},0))),0),"")</f>
        <v/>
      </c>
      <c r="AM622" s="81">
        <f>_xlfn.IFNA(IF($D622=1,IF($K622="Not Paid by Tenant",0,INDEX('AMI Ref'!$O$6:$R$6,MATCH($K622,{"Oil","Gas","Electric - Other","Electric ccASHP - split"},0))),0),"")</f>
        <v>0</v>
      </c>
      <c r="AN622" s="81">
        <f>_xlfn.IFNA(IF($D622=2,IF($K622="Not Paid by Tenant",0,INDEX('AMI Ref'!$O$7:$R$7,MATCH($K622,{"Oil","Gas","Electric - Other","Electric ccASHP - split"},0))),0),"")</f>
        <v>0</v>
      </c>
      <c r="AO622" s="81">
        <f>_xlfn.IFNA(IF($D622=3,IF($K622="Not Paid by Tenant",0,INDEX('AMI Ref'!$O$8:$R$8,MATCH($K622,{"Oil","Gas","Electric - Other","Electric ccASHP - split"},0))),0),"")</f>
        <v>0</v>
      </c>
      <c r="AP622" s="81">
        <f>_xlfn.IFNA(IF($D622=4,IF($K622="Not Paid by Tenant",0,INDEX('AMI Ref'!$O$9:$R$9,MATCH($K622,{"Oil","Gas","Electric - Other","Electric ccASHP - split"},0))),0),"")</f>
        <v>0</v>
      </c>
      <c r="AQ622" s="81">
        <f>_xlfn.IFNA(IF($D622=5,IF($K622="Not Paid by Tenant",0,INDEX('AMI Ref'!$O$10:$R$10,MATCH($K622,{"Oil","Gas","Electric - Other","Electric ccASHP - split"},0))),0),"")</f>
        <v>0</v>
      </c>
      <c r="AR622" s="124">
        <f t="shared" si="92"/>
        <v>0</v>
      </c>
      <c r="AS622" s="123" t="e">
        <f t="shared" si="93"/>
        <v>#N/A</v>
      </c>
    </row>
    <row r="623" spans="1:45" x14ac:dyDescent="0.2">
      <c r="A623" s="130">
        <v>621</v>
      </c>
      <c r="B623" s="177">
        <f>IF(OR(COUNTIF($B$2:$B622,Input!$F639)&lt;1,COUNTIF($O$2:$O622,Input!$C639)&lt;1),Input!F639,0)</f>
        <v>0</v>
      </c>
      <c r="C623" s="177">
        <f>IF(OR(COUNTIF($B$2:$B622,Input!$F639)&lt;1,COUNTIF($O$2:$O622,Input!$C639)&lt;1),Input!G639,0)</f>
        <v>0</v>
      </c>
      <c r="D623" s="177">
        <f>IF(OR(COUNTIF($B$2:$B622,Input!$F639)&lt;1,COUNTIF($O$2:$O622,Input!$C639)&lt;1),Input!H639,0)</f>
        <v>0</v>
      </c>
      <c r="E623" s="177">
        <f>IF(OR(COUNTIF($B$2:$B622,Input!$F639)&lt;1,COUNTIF($O$2:$O622,Input!$C639)&lt;1),Input!I639,0)</f>
        <v>0</v>
      </c>
      <c r="F623" s="177">
        <f>IF(OR(COUNTIF($B$2:$B622,Input!$F639)&lt;1,COUNTIF($O$2:$O622,Input!$C639)&lt;1),Input!J639,0)</f>
        <v>0</v>
      </c>
      <c r="G623" s="177">
        <f>IF(OR(COUNTIF($B$2:$B622,Input!$F639)&lt;1,COUNTIF($O$2:$O622,Input!$C639)&lt;1),Input!K639,0)</f>
        <v>0</v>
      </c>
      <c r="H623" s="177">
        <f>IF(OR(COUNTIF($B$2:$B622,Input!$F639)&lt;1,COUNTIF($O$2:$O622,Input!$C639)&lt;1),Input!L639,0)</f>
        <v>0</v>
      </c>
      <c r="I623" s="177">
        <f>IF(OR(COUNTIF($B$2:$B622,Input!$F639)&lt;1,COUNTIF($O$2:$O622,Input!$C639)&lt;1),Input!M639,0)</f>
        <v>0</v>
      </c>
      <c r="J623" s="177">
        <f>IF(OR(COUNTIF($B$2:$B622,Input!$F639)&lt;1,COUNTIF($O$2:$O622,Input!$C639)&lt;1),Input!N639,0)</f>
        <v>0</v>
      </c>
      <c r="K623" s="177">
        <f>IF(OR(COUNTIF($B$2:$B622,Input!$F639)&lt;1,COUNTIF($O$2:$O622,Input!$C639)&lt;1),Input!O639,0)</f>
        <v>0</v>
      </c>
      <c r="L623" s="177">
        <f>IF(OR(COUNTIF($B$2:$B622,Input!$F639)&lt;1,COUNTIF($O$2:$O622,Input!$C639)&lt;1),Input!P639,0)</f>
        <v>0</v>
      </c>
      <c r="M623" s="129" t="str">
        <f t="shared" si="88"/>
        <v/>
      </c>
      <c r="N623" s="161">
        <f t="shared" si="80"/>
        <v>0</v>
      </c>
      <c r="O623" s="168">
        <f>Input!C639</f>
        <v>0</v>
      </c>
      <c r="P623" s="168"/>
      <c r="R623" s="131">
        <f t="shared" si="81"/>
        <v>0</v>
      </c>
      <c r="S623" s="133" t="str">
        <f t="shared" si="89"/>
        <v xml:space="preserve"> </v>
      </c>
      <c r="T623" s="133"/>
      <c r="U623" s="132" t="str">
        <f>_xlfn.IFNA(IF($D623=0,LOOKUP($F623,{0.1,0.2,0.3,0.4,0.5,0.6,0.7,0.8,0.9,1},{22,34,46,58,70,82,94,106,118,130}),""),"")</f>
        <v/>
      </c>
      <c r="V623" s="132" t="str">
        <f>_xlfn.IFNA(IF($D623=1,LOOKUP($F623,{0.1,0.2,0.3,0.4,0.5,0.6,0.7,0.8,0.9,1},{23,35,47,59,71,83,95,107,119,131}),""),"")</f>
        <v/>
      </c>
      <c r="W623" s="132" t="str">
        <f>_xlfn.IFNA(IF($D623=2,LOOKUP($F623,{0.1,0.2,0.3,0.4,0.5,0.6,0.7,0.8,0.9,1},{24,36,48,60,72,84,96,108,120,132}),""),"")</f>
        <v/>
      </c>
      <c r="X623" s="132" t="str">
        <f>_xlfn.IFNA(IF($D623=3,LOOKUP($F623,{0.1,0.2,0.3,0.4,0.5,0.6,0.7,0.8,0.9,1},{25,37,49,61,73,85,97,109,121,133}),""),"")</f>
        <v/>
      </c>
      <c r="Y623" s="132" t="str">
        <f>_xlfn.IFNA(IF($D623=4,LOOKUP($F623,{0.1,0.2,0.3,0.4,0.5,0.6,0.7,0.8,0.9,1},{26,38,50,62,74,86,98,110,122,134}),""),"")</f>
        <v/>
      </c>
      <c r="Z623" s="132" t="str">
        <f>_xlfn.IFNA(IF($D623=5,LOOKUP($F623,{0.1,0.2,0.3,0.4,0.5,0.6,0.7,0.8,0.9,1},{27,39,51,63,75,87,99,111,123,135}),""),"")</f>
        <v/>
      </c>
      <c r="AA623" s="132">
        <f t="shared" si="90"/>
        <v>0</v>
      </c>
      <c r="AB623" s="132" t="str">
        <f t="shared" si="91"/>
        <v>00</v>
      </c>
      <c r="AC623" s="82" t="e">
        <f>VLOOKUP(AB623,'AMI Ref'!T:U,2,FALSE)</f>
        <v>#N/A</v>
      </c>
      <c r="AD623" s="124"/>
      <c r="AE623" s="81" t="str">
        <f>_xlfn.IFNA(IF($D623=0,IF($J623="Not Paid by Tenant",0,INDEX('AMI Ref'!$K$5:$N$5,MATCH($J623,{"Oil","Gas","Electric - Other","ELECTRIC - HEAT PUMP"},0))),0),"")</f>
        <v/>
      </c>
      <c r="AF623" s="81">
        <f>_xlfn.IFNA(IF($D623=1,IF($J623="Not Paid by Tenant",0,INDEX('AMI Ref'!$K$6:$N$6,MATCH($J623,{"Oil","Gas","Electric - Other","ELECTRIC - HEAT PUMP"},0))),0),"")</f>
        <v>0</v>
      </c>
      <c r="AG623" s="81">
        <f>_xlfn.IFNA(IF($D623=2,IF($J623="Not Paid by Tenant",0,INDEX('AMI Ref'!$K$7:$N$7,MATCH($J623,{"Oil","Gas","Electric - Other","ELECTRIC - HEAT PUMP"},0))),0),"")</f>
        <v>0</v>
      </c>
      <c r="AH623" s="81">
        <f>_xlfn.IFNA(IF($D623=3,IF($J623="Not Paid by Tenant",0,INDEX('AMI Ref'!$K$8:$N$8,MATCH($J623,{"Oil","Gas","Electric - Other","ELECTRIC - HEAT PUMP"},0))),0),"")</f>
        <v>0</v>
      </c>
      <c r="AI623" s="81">
        <f>_xlfn.IFNA(IF($D623=4,IF($J623="Not Paid by Tenant",0,INDEX('AMI Ref'!$K$9:$N$9,MATCH($J623,{"Oil","Gas","Electric - Other","ELECTRIC - HEAT PUMP"},0))),0),"")</f>
        <v>0</v>
      </c>
      <c r="AJ623" s="81">
        <f>_xlfn.IFNA(IF($D623=5,IF($J623="Not Paid by Tenant",0,INDEX('AMI Ref'!$K$10:$N$10,MATCH($J623,{"Oil","Gas","Electric - Other","ELECTRIC - HEAT PUMP"},0))),0),"")</f>
        <v>0</v>
      </c>
      <c r="AK623" s="128"/>
      <c r="AL623" s="81" t="str">
        <f>_xlfn.IFNA(IF($D623=0,IF($K623="Not Paid by Tenant",0,INDEX('AMI Ref'!$O$5:$R$5,MATCH($K623,{"Oil","Gas","Electric - Other","Electric ccASHP - split"},0))),0),"")</f>
        <v/>
      </c>
      <c r="AM623" s="81">
        <f>_xlfn.IFNA(IF($D623=1,IF($K623="Not Paid by Tenant",0,INDEX('AMI Ref'!$O$6:$R$6,MATCH($K623,{"Oil","Gas","Electric - Other","Electric ccASHP - split"},0))),0),"")</f>
        <v>0</v>
      </c>
      <c r="AN623" s="81">
        <f>_xlfn.IFNA(IF($D623=2,IF($K623="Not Paid by Tenant",0,INDEX('AMI Ref'!$O$7:$R$7,MATCH($K623,{"Oil","Gas","Electric - Other","Electric ccASHP - split"},0))),0),"")</f>
        <v>0</v>
      </c>
      <c r="AO623" s="81">
        <f>_xlfn.IFNA(IF($D623=3,IF($K623="Not Paid by Tenant",0,INDEX('AMI Ref'!$O$8:$R$8,MATCH($K623,{"Oil","Gas","Electric - Other","Electric ccASHP - split"},0))),0),"")</f>
        <v>0</v>
      </c>
      <c r="AP623" s="81">
        <f>_xlfn.IFNA(IF($D623=4,IF($K623="Not Paid by Tenant",0,INDEX('AMI Ref'!$O$9:$R$9,MATCH($K623,{"Oil","Gas","Electric - Other","Electric ccASHP - split"},0))),0),"")</f>
        <v>0</v>
      </c>
      <c r="AQ623" s="81">
        <f>_xlfn.IFNA(IF($D623=5,IF($K623="Not Paid by Tenant",0,INDEX('AMI Ref'!$O$10:$R$10,MATCH($K623,{"Oil","Gas","Electric - Other","Electric ccASHP - split"},0))),0),"")</f>
        <v>0</v>
      </c>
      <c r="AR623" s="124">
        <f t="shared" si="92"/>
        <v>0</v>
      </c>
      <c r="AS623" s="123" t="e">
        <f t="shared" si="93"/>
        <v>#N/A</v>
      </c>
    </row>
    <row r="624" spans="1:45" x14ac:dyDescent="0.2">
      <c r="A624" s="130">
        <v>622</v>
      </c>
      <c r="B624" s="177">
        <f>IF(OR(COUNTIF($B$2:$B623,Input!$F640)&lt;1,COUNTIF($O$2:$O623,Input!$C640)&lt;1),Input!F640,0)</f>
        <v>0</v>
      </c>
      <c r="C624" s="177">
        <f>IF(OR(COUNTIF($B$2:$B623,Input!$F640)&lt;1,COUNTIF($O$2:$O623,Input!$C640)&lt;1),Input!G640,0)</f>
        <v>0</v>
      </c>
      <c r="D624" s="177">
        <f>IF(OR(COUNTIF($B$2:$B623,Input!$F640)&lt;1,COUNTIF($O$2:$O623,Input!$C640)&lt;1),Input!H640,0)</f>
        <v>0</v>
      </c>
      <c r="E624" s="177">
        <f>IF(OR(COUNTIF($B$2:$B623,Input!$F640)&lt;1,COUNTIF($O$2:$O623,Input!$C640)&lt;1),Input!I640,0)</f>
        <v>0</v>
      </c>
      <c r="F624" s="177">
        <f>IF(OR(COUNTIF($B$2:$B623,Input!$F640)&lt;1,COUNTIF($O$2:$O623,Input!$C640)&lt;1),Input!J640,0)</f>
        <v>0</v>
      </c>
      <c r="G624" s="177">
        <f>IF(OR(COUNTIF($B$2:$B623,Input!$F640)&lt;1,COUNTIF($O$2:$O623,Input!$C640)&lt;1),Input!K640,0)</f>
        <v>0</v>
      </c>
      <c r="H624" s="177">
        <f>IF(OR(COUNTIF($B$2:$B623,Input!$F640)&lt;1,COUNTIF($O$2:$O623,Input!$C640)&lt;1),Input!L640,0)</f>
        <v>0</v>
      </c>
      <c r="I624" s="177">
        <f>IF(OR(COUNTIF($B$2:$B623,Input!$F640)&lt;1,COUNTIF($O$2:$O623,Input!$C640)&lt;1),Input!M640,0)</f>
        <v>0</v>
      </c>
      <c r="J624" s="177">
        <f>IF(OR(COUNTIF($B$2:$B623,Input!$F640)&lt;1,COUNTIF($O$2:$O623,Input!$C640)&lt;1),Input!N640,0)</f>
        <v>0</v>
      </c>
      <c r="K624" s="177">
        <f>IF(OR(COUNTIF($B$2:$B623,Input!$F640)&lt;1,COUNTIF($O$2:$O623,Input!$C640)&lt;1),Input!O640,0)</f>
        <v>0</v>
      </c>
      <c r="L624" s="177">
        <f>IF(OR(COUNTIF($B$2:$B623,Input!$F640)&lt;1,COUNTIF($O$2:$O623,Input!$C640)&lt;1),Input!P640,0)</f>
        <v>0</v>
      </c>
      <c r="M624" s="129" t="str">
        <f t="shared" si="88"/>
        <v/>
      </c>
      <c r="N624" s="161">
        <f t="shared" si="80"/>
        <v>0</v>
      </c>
      <c r="O624" s="168">
        <f>Input!C640</f>
        <v>0</v>
      </c>
      <c r="P624" s="168"/>
      <c r="R624" s="131">
        <f t="shared" si="81"/>
        <v>0</v>
      </c>
      <c r="S624" s="133" t="str">
        <f t="shared" si="89"/>
        <v xml:space="preserve"> </v>
      </c>
      <c r="T624" s="133"/>
      <c r="U624" s="132" t="str">
        <f>_xlfn.IFNA(IF($D624=0,LOOKUP($F624,{0.1,0.2,0.3,0.4,0.5,0.6,0.7,0.8,0.9,1},{22,34,46,58,70,82,94,106,118,130}),""),"")</f>
        <v/>
      </c>
      <c r="V624" s="132" t="str">
        <f>_xlfn.IFNA(IF($D624=1,LOOKUP($F624,{0.1,0.2,0.3,0.4,0.5,0.6,0.7,0.8,0.9,1},{23,35,47,59,71,83,95,107,119,131}),""),"")</f>
        <v/>
      </c>
      <c r="W624" s="132" t="str">
        <f>_xlfn.IFNA(IF($D624=2,LOOKUP($F624,{0.1,0.2,0.3,0.4,0.5,0.6,0.7,0.8,0.9,1},{24,36,48,60,72,84,96,108,120,132}),""),"")</f>
        <v/>
      </c>
      <c r="X624" s="132" t="str">
        <f>_xlfn.IFNA(IF($D624=3,LOOKUP($F624,{0.1,0.2,0.3,0.4,0.5,0.6,0.7,0.8,0.9,1},{25,37,49,61,73,85,97,109,121,133}),""),"")</f>
        <v/>
      </c>
      <c r="Y624" s="132" t="str">
        <f>_xlfn.IFNA(IF($D624=4,LOOKUP($F624,{0.1,0.2,0.3,0.4,0.5,0.6,0.7,0.8,0.9,1},{26,38,50,62,74,86,98,110,122,134}),""),"")</f>
        <v/>
      </c>
      <c r="Z624" s="132" t="str">
        <f>_xlfn.IFNA(IF($D624=5,LOOKUP($F624,{0.1,0.2,0.3,0.4,0.5,0.6,0.7,0.8,0.9,1},{27,39,51,63,75,87,99,111,123,135}),""),"")</f>
        <v/>
      </c>
      <c r="AA624" s="132">
        <f t="shared" si="90"/>
        <v>0</v>
      </c>
      <c r="AB624" s="132" t="str">
        <f t="shared" si="91"/>
        <v>00</v>
      </c>
      <c r="AC624" s="82" t="e">
        <f>VLOOKUP(AB624,'AMI Ref'!T:U,2,FALSE)</f>
        <v>#N/A</v>
      </c>
      <c r="AD624" s="124"/>
      <c r="AE624" s="81" t="str">
        <f>_xlfn.IFNA(IF($D624=0,IF($J624="Not Paid by Tenant",0,INDEX('AMI Ref'!$K$5:$N$5,MATCH($J624,{"Oil","Gas","Electric - Other","ELECTRIC - HEAT PUMP"},0))),0),"")</f>
        <v/>
      </c>
      <c r="AF624" s="81">
        <f>_xlfn.IFNA(IF($D624=1,IF($J624="Not Paid by Tenant",0,INDEX('AMI Ref'!$K$6:$N$6,MATCH($J624,{"Oil","Gas","Electric - Other","ELECTRIC - HEAT PUMP"},0))),0),"")</f>
        <v>0</v>
      </c>
      <c r="AG624" s="81">
        <f>_xlfn.IFNA(IF($D624=2,IF($J624="Not Paid by Tenant",0,INDEX('AMI Ref'!$K$7:$N$7,MATCH($J624,{"Oil","Gas","Electric - Other","ELECTRIC - HEAT PUMP"},0))),0),"")</f>
        <v>0</v>
      </c>
      <c r="AH624" s="81">
        <f>_xlfn.IFNA(IF($D624=3,IF($J624="Not Paid by Tenant",0,INDEX('AMI Ref'!$K$8:$N$8,MATCH($J624,{"Oil","Gas","Electric - Other","ELECTRIC - HEAT PUMP"},0))),0),"")</f>
        <v>0</v>
      </c>
      <c r="AI624" s="81">
        <f>_xlfn.IFNA(IF($D624=4,IF($J624="Not Paid by Tenant",0,INDEX('AMI Ref'!$K$9:$N$9,MATCH($J624,{"Oil","Gas","Electric - Other","ELECTRIC - HEAT PUMP"},0))),0),"")</f>
        <v>0</v>
      </c>
      <c r="AJ624" s="81">
        <f>_xlfn.IFNA(IF($D624=5,IF($J624="Not Paid by Tenant",0,INDEX('AMI Ref'!$K$10:$N$10,MATCH($J624,{"Oil","Gas","Electric - Other","ELECTRIC - HEAT PUMP"},0))),0),"")</f>
        <v>0</v>
      </c>
      <c r="AK624" s="128"/>
      <c r="AL624" s="81" t="str">
        <f>_xlfn.IFNA(IF($D624=0,IF($K624="Not Paid by Tenant",0,INDEX('AMI Ref'!$O$5:$R$5,MATCH($K624,{"Oil","Gas","Electric - Other","Electric ccASHP - split"},0))),0),"")</f>
        <v/>
      </c>
      <c r="AM624" s="81">
        <f>_xlfn.IFNA(IF($D624=1,IF($K624="Not Paid by Tenant",0,INDEX('AMI Ref'!$O$6:$R$6,MATCH($K624,{"Oil","Gas","Electric - Other","Electric ccASHP - split"},0))),0),"")</f>
        <v>0</v>
      </c>
      <c r="AN624" s="81">
        <f>_xlfn.IFNA(IF($D624=2,IF($K624="Not Paid by Tenant",0,INDEX('AMI Ref'!$O$7:$R$7,MATCH($K624,{"Oil","Gas","Electric - Other","Electric ccASHP - split"},0))),0),"")</f>
        <v>0</v>
      </c>
      <c r="AO624" s="81">
        <f>_xlfn.IFNA(IF($D624=3,IF($K624="Not Paid by Tenant",0,INDEX('AMI Ref'!$O$8:$R$8,MATCH($K624,{"Oil","Gas","Electric - Other","Electric ccASHP - split"},0))),0),"")</f>
        <v>0</v>
      </c>
      <c r="AP624" s="81">
        <f>_xlfn.IFNA(IF($D624=4,IF($K624="Not Paid by Tenant",0,INDEX('AMI Ref'!$O$9:$R$9,MATCH($K624,{"Oil","Gas","Electric - Other","Electric ccASHP - split"},0))),0),"")</f>
        <v>0</v>
      </c>
      <c r="AQ624" s="81">
        <f>_xlfn.IFNA(IF($D624=5,IF($K624="Not Paid by Tenant",0,INDEX('AMI Ref'!$O$10:$R$10,MATCH($K624,{"Oil","Gas","Electric - Other","Electric ccASHP - split"},0))),0),"")</f>
        <v>0</v>
      </c>
      <c r="AR624" s="124">
        <f t="shared" si="92"/>
        <v>0</v>
      </c>
      <c r="AS624" s="123" t="e">
        <f t="shared" si="93"/>
        <v>#N/A</v>
      </c>
    </row>
    <row r="625" spans="1:45" x14ac:dyDescent="0.2">
      <c r="A625" s="130">
        <v>623</v>
      </c>
      <c r="B625" s="177">
        <f>IF(OR(COUNTIF($B$2:$B624,Input!$F641)&lt;1,COUNTIF($O$2:$O624,Input!$C641)&lt;1),Input!F641,0)</f>
        <v>0</v>
      </c>
      <c r="C625" s="177">
        <f>IF(OR(COUNTIF($B$2:$B624,Input!$F641)&lt;1,COUNTIF($O$2:$O624,Input!$C641)&lt;1),Input!G641,0)</f>
        <v>0</v>
      </c>
      <c r="D625" s="177">
        <f>IF(OR(COUNTIF($B$2:$B624,Input!$F641)&lt;1,COUNTIF($O$2:$O624,Input!$C641)&lt;1),Input!H641,0)</f>
        <v>0</v>
      </c>
      <c r="E625" s="177">
        <f>IF(OR(COUNTIF($B$2:$B624,Input!$F641)&lt;1,COUNTIF($O$2:$O624,Input!$C641)&lt;1),Input!I641,0)</f>
        <v>0</v>
      </c>
      <c r="F625" s="177">
        <f>IF(OR(COUNTIF($B$2:$B624,Input!$F641)&lt;1,COUNTIF($O$2:$O624,Input!$C641)&lt;1),Input!J641,0)</f>
        <v>0</v>
      </c>
      <c r="G625" s="177">
        <f>IF(OR(COUNTIF($B$2:$B624,Input!$F641)&lt;1,COUNTIF($O$2:$O624,Input!$C641)&lt;1),Input!K641,0)</f>
        <v>0</v>
      </c>
      <c r="H625" s="177">
        <f>IF(OR(COUNTIF($B$2:$B624,Input!$F641)&lt;1,COUNTIF($O$2:$O624,Input!$C641)&lt;1),Input!L641,0)</f>
        <v>0</v>
      </c>
      <c r="I625" s="177">
        <f>IF(OR(COUNTIF($B$2:$B624,Input!$F641)&lt;1,COUNTIF($O$2:$O624,Input!$C641)&lt;1),Input!M641,0)</f>
        <v>0</v>
      </c>
      <c r="J625" s="177">
        <f>IF(OR(COUNTIF($B$2:$B624,Input!$F641)&lt;1,COUNTIF($O$2:$O624,Input!$C641)&lt;1),Input!N641,0)</f>
        <v>0</v>
      </c>
      <c r="K625" s="177">
        <f>IF(OR(COUNTIF($B$2:$B624,Input!$F641)&lt;1,COUNTIF($O$2:$O624,Input!$C641)&lt;1),Input!O641,0)</f>
        <v>0</v>
      </c>
      <c r="L625" s="177">
        <f>IF(OR(COUNTIF($B$2:$B624,Input!$F641)&lt;1,COUNTIF($O$2:$O624,Input!$C641)&lt;1),Input!P641,0)</f>
        <v>0</v>
      </c>
      <c r="M625" s="129" t="str">
        <f t="shared" si="88"/>
        <v/>
      </c>
      <c r="N625" s="161">
        <f t="shared" si="80"/>
        <v>0</v>
      </c>
      <c r="O625" s="168">
        <f>Input!C641</f>
        <v>0</v>
      </c>
      <c r="P625" s="168"/>
      <c r="R625" s="131">
        <f t="shared" si="81"/>
        <v>0</v>
      </c>
      <c r="S625" s="133" t="str">
        <f t="shared" si="89"/>
        <v xml:space="preserve"> </v>
      </c>
      <c r="T625" s="133"/>
      <c r="U625" s="132" t="str">
        <f>_xlfn.IFNA(IF($D625=0,LOOKUP($F625,{0.1,0.2,0.3,0.4,0.5,0.6,0.7,0.8,0.9,1},{22,34,46,58,70,82,94,106,118,130}),""),"")</f>
        <v/>
      </c>
      <c r="V625" s="132" t="str">
        <f>_xlfn.IFNA(IF($D625=1,LOOKUP($F625,{0.1,0.2,0.3,0.4,0.5,0.6,0.7,0.8,0.9,1},{23,35,47,59,71,83,95,107,119,131}),""),"")</f>
        <v/>
      </c>
      <c r="W625" s="132" t="str">
        <f>_xlfn.IFNA(IF($D625=2,LOOKUP($F625,{0.1,0.2,0.3,0.4,0.5,0.6,0.7,0.8,0.9,1},{24,36,48,60,72,84,96,108,120,132}),""),"")</f>
        <v/>
      </c>
      <c r="X625" s="132" t="str">
        <f>_xlfn.IFNA(IF($D625=3,LOOKUP($F625,{0.1,0.2,0.3,0.4,0.5,0.6,0.7,0.8,0.9,1},{25,37,49,61,73,85,97,109,121,133}),""),"")</f>
        <v/>
      </c>
      <c r="Y625" s="132" t="str">
        <f>_xlfn.IFNA(IF($D625=4,LOOKUP($F625,{0.1,0.2,0.3,0.4,0.5,0.6,0.7,0.8,0.9,1},{26,38,50,62,74,86,98,110,122,134}),""),"")</f>
        <v/>
      </c>
      <c r="Z625" s="132" t="str">
        <f>_xlfn.IFNA(IF($D625=5,LOOKUP($F625,{0.1,0.2,0.3,0.4,0.5,0.6,0.7,0.8,0.9,1},{27,39,51,63,75,87,99,111,123,135}),""),"")</f>
        <v/>
      </c>
      <c r="AA625" s="132">
        <f t="shared" si="90"/>
        <v>0</v>
      </c>
      <c r="AB625" s="132" t="str">
        <f t="shared" si="91"/>
        <v>00</v>
      </c>
      <c r="AC625" s="82" t="e">
        <f>VLOOKUP(AB625,'AMI Ref'!T:U,2,FALSE)</f>
        <v>#N/A</v>
      </c>
      <c r="AD625" s="124"/>
      <c r="AE625" s="81" t="str">
        <f>_xlfn.IFNA(IF($D625=0,IF($J625="Not Paid by Tenant",0,INDEX('AMI Ref'!$K$5:$N$5,MATCH($J625,{"Oil","Gas","Electric - Other","ELECTRIC - HEAT PUMP"},0))),0),"")</f>
        <v/>
      </c>
      <c r="AF625" s="81">
        <f>_xlfn.IFNA(IF($D625=1,IF($J625="Not Paid by Tenant",0,INDEX('AMI Ref'!$K$6:$N$6,MATCH($J625,{"Oil","Gas","Electric - Other","ELECTRIC - HEAT PUMP"},0))),0),"")</f>
        <v>0</v>
      </c>
      <c r="AG625" s="81">
        <f>_xlfn.IFNA(IF($D625=2,IF($J625="Not Paid by Tenant",0,INDEX('AMI Ref'!$K$7:$N$7,MATCH($J625,{"Oil","Gas","Electric - Other","ELECTRIC - HEAT PUMP"},0))),0),"")</f>
        <v>0</v>
      </c>
      <c r="AH625" s="81">
        <f>_xlfn.IFNA(IF($D625=3,IF($J625="Not Paid by Tenant",0,INDEX('AMI Ref'!$K$8:$N$8,MATCH($J625,{"Oil","Gas","Electric - Other","ELECTRIC - HEAT PUMP"},0))),0),"")</f>
        <v>0</v>
      </c>
      <c r="AI625" s="81">
        <f>_xlfn.IFNA(IF($D625=4,IF($J625="Not Paid by Tenant",0,INDEX('AMI Ref'!$K$9:$N$9,MATCH($J625,{"Oil","Gas","Electric - Other","ELECTRIC - HEAT PUMP"},0))),0),"")</f>
        <v>0</v>
      </c>
      <c r="AJ625" s="81">
        <f>_xlfn.IFNA(IF($D625=5,IF($J625="Not Paid by Tenant",0,INDEX('AMI Ref'!$K$10:$N$10,MATCH($J625,{"Oil","Gas","Electric - Other","ELECTRIC - HEAT PUMP"},0))),0),"")</f>
        <v>0</v>
      </c>
      <c r="AK625" s="128"/>
      <c r="AL625" s="81" t="str">
        <f>_xlfn.IFNA(IF($D625=0,IF($K625="Not Paid by Tenant",0,INDEX('AMI Ref'!$O$5:$R$5,MATCH($K625,{"Oil","Gas","Electric - Other","Electric ccASHP - split"},0))),0),"")</f>
        <v/>
      </c>
      <c r="AM625" s="81">
        <f>_xlfn.IFNA(IF($D625=1,IF($K625="Not Paid by Tenant",0,INDEX('AMI Ref'!$O$6:$R$6,MATCH($K625,{"Oil","Gas","Electric - Other","Electric ccASHP - split"},0))),0),"")</f>
        <v>0</v>
      </c>
      <c r="AN625" s="81">
        <f>_xlfn.IFNA(IF($D625=2,IF($K625="Not Paid by Tenant",0,INDEX('AMI Ref'!$O$7:$R$7,MATCH($K625,{"Oil","Gas","Electric - Other","Electric ccASHP - split"},0))),0),"")</f>
        <v>0</v>
      </c>
      <c r="AO625" s="81">
        <f>_xlfn.IFNA(IF($D625=3,IF($K625="Not Paid by Tenant",0,INDEX('AMI Ref'!$O$8:$R$8,MATCH($K625,{"Oil","Gas","Electric - Other","Electric ccASHP - split"},0))),0),"")</f>
        <v>0</v>
      </c>
      <c r="AP625" s="81">
        <f>_xlfn.IFNA(IF($D625=4,IF($K625="Not Paid by Tenant",0,INDEX('AMI Ref'!$O$9:$R$9,MATCH($K625,{"Oil","Gas","Electric - Other","Electric ccASHP - split"},0))),0),"")</f>
        <v>0</v>
      </c>
      <c r="AQ625" s="81">
        <f>_xlfn.IFNA(IF($D625=5,IF($K625="Not Paid by Tenant",0,INDEX('AMI Ref'!$O$10:$R$10,MATCH($K625,{"Oil","Gas","Electric - Other","Electric ccASHP - split"},0))),0),"")</f>
        <v>0</v>
      </c>
      <c r="AR625" s="124">
        <f t="shared" si="92"/>
        <v>0</v>
      </c>
      <c r="AS625" s="123" t="e">
        <f t="shared" si="93"/>
        <v>#N/A</v>
      </c>
    </row>
    <row r="626" spans="1:45" x14ac:dyDescent="0.2">
      <c r="A626" s="130">
        <v>624</v>
      </c>
      <c r="B626" s="177">
        <f>IF(OR(COUNTIF($B$2:$B625,Input!$F642)&lt;1,COUNTIF($O$2:$O625,Input!$C642)&lt;1),Input!F642,0)</f>
        <v>0</v>
      </c>
      <c r="C626" s="177">
        <f>IF(OR(COUNTIF($B$2:$B625,Input!$F642)&lt;1,COUNTIF($O$2:$O625,Input!$C642)&lt;1),Input!G642,0)</f>
        <v>0</v>
      </c>
      <c r="D626" s="177">
        <f>IF(OR(COUNTIF($B$2:$B625,Input!$F642)&lt;1,COUNTIF($O$2:$O625,Input!$C642)&lt;1),Input!H642,0)</f>
        <v>0</v>
      </c>
      <c r="E626" s="177">
        <f>IF(OR(COUNTIF($B$2:$B625,Input!$F642)&lt;1,COUNTIF($O$2:$O625,Input!$C642)&lt;1),Input!I642,0)</f>
        <v>0</v>
      </c>
      <c r="F626" s="177">
        <f>IF(OR(COUNTIF($B$2:$B625,Input!$F642)&lt;1,COUNTIF($O$2:$O625,Input!$C642)&lt;1),Input!J642,0)</f>
        <v>0</v>
      </c>
      <c r="G626" s="177">
        <f>IF(OR(COUNTIF($B$2:$B625,Input!$F642)&lt;1,COUNTIF($O$2:$O625,Input!$C642)&lt;1),Input!K642,0)</f>
        <v>0</v>
      </c>
      <c r="H626" s="177">
        <f>IF(OR(COUNTIF($B$2:$B625,Input!$F642)&lt;1,COUNTIF($O$2:$O625,Input!$C642)&lt;1),Input!L642,0)</f>
        <v>0</v>
      </c>
      <c r="I626" s="177">
        <f>IF(OR(COUNTIF($B$2:$B625,Input!$F642)&lt;1,COUNTIF($O$2:$O625,Input!$C642)&lt;1),Input!M642,0)</f>
        <v>0</v>
      </c>
      <c r="J626" s="177">
        <f>IF(OR(COUNTIF($B$2:$B625,Input!$F642)&lt;1,COUNTIF($O$2:$O625,Input!$C642)&lt;1),Input!N642,0)</f>
        <v>0</v>
      </c>
      <c r="K626" s="177">
        <f>IF(OR(COUNTIF($B$2:$B625,Input!$F642)&lt;1,COUNTIF($O$2:$O625,Input!$C642)&lt;1),Input!O642,0)</f>
        <v>0</v>
      </c>
      <c r="L626" s="177">
        <f>IF(OR(COUNTIF($B$2:$B625,Input!$F642)&lt;1,COUNTIF($O$2:$O625,Input!$C642)&lt;1),Input!P642,0)</f>
        <v>0</v>
      </c>
      <c r="M626" s="129" t="str">
        <f t="shared" si="88"/>
        <v/>
      </c>
      <c r="N626" s="161">
        <f t="shared" si="80"/>
        <v>0</v>
      </c>
      <c r="O626" s="168">
        <f>Input!C642</f>
        <v>0</v>
      </c>
      <c r="P626" s="168"/>
      <c r="R626" s="131">
        <f t="shared" si="81"/>
        <v>0</v>
      </c>
      <c r="S626" s="133" t="str">
        <f t="shared" si="89"/>
        <v xml:space="preserve"> </v>
      </c>
      <c r="T626" s="133"/>
      <c r="U626" s="132" t="str">
        <f>_xlfn.IFNA(IF($D626=0,LOOKUP($F626,{0.1,0.2,0.3,0.4,0.5,0.6,0.7,0.8,0.9,1},{22,34,46,58,70,82,94,106,118,130}),""),"")</f>
        <v/>
      </c>
      <c r="V626" s="132" t="str">
        <f>_xlfn.IFNA(IF($D626=1,LOOKUP($F626,{0.1,0.2,0.3,0.4,0.5,0.6,0.7,0.8,0.9,1},{23,35,47,59,71,83,95,107,119,131}),""),"")</f>
        <v/>
      </c>
      <c r="W626" s="132" t="str">
        <f>_xlfn.IFNA(IF($D626=2,LOOKUP($F626,{0.1,0.2,0.3,0.4,0.5,0.6,0.7,0.8,0.9,1},{24,36,48,60,72,84,96,108,120,132}),""),"")</f>
        <v/>
      </c>
      <c r="X626" s="132" t="str">
        <f>_xlfn.IFNA(IF($D626=3,LOOKUP($F626,{0.1,0.2,0.3,0.4,0.5,0.6,0.7,0.8,0.9,1},{25,37,49,61,73,85,97,109,121,133}),""),"")</f>
        <v/>
      </c>
      <c r="Y626" s="132" t="str">
        <f>_xlfn.IFNA(IF($D626=4,LOOKUP($F626,{0.1,0.2,0.3,0.4,0.5,0.6,0.7,0.8,0.9,1},{26,38,50,62,74,86,98,110,122,134}),""),"")</f>
        <v/>
      </c>
      <c r="Z626" s="132" t="str">
        <f>_xlfn.IFNA(IF($D626=5,LOOKUP($F626,{0.1,0.2,0.3,0.4,0.5,0.6,0.7,0.8,0.9,1},{27,39,51,63,75,87,99,111,123,135}),""),"")</f>
        <v/>
      </c>
      <c r="AA626" s="132">
        <f t="shared" si="90"/>
        <v>0</v>
      </c>
      <c r="AB626" s="132" t="str">
        <f t="shared" si="91"/>
        <v>00</v>
      </c>
      <c r="AC626" s="82" t="e">
        <f>VLOOKUP(AB626,'AMI Ref'!T:U,2,FALSE)</f>
        <v>#N/A</v>
      </c>
      <c r="AD626" s="124"/>
      <c r="AE626" s="81" t="str">
        <f>_xlfn.IFNA(IF($D626=0,IF($J626="Not Paid by Tenant",0,INDEX('AMI Ref'!$K$5:$N$5,MATCH($J626,{"Oil","Gas","Electric - Other","ELECTRIC - HEAT PUMP"},0))),0),"")</f>
        <v/>
      </c>
      <c r="AF626" s="81">
        <f>_xlfn.IFNA(IF($D626=1,IF($J626="Not Paid by Tenant",0,INDEX('AMI Ref'!$K$6:$N$6,MATCH($J626,{"Oil","Gas","Electric - Other","ELECTRIC - HEAT PUMP"},0))),0),"")</f>
        <v>0</v>
      </c>
      <c r="AG626" s="81">
        <f>_xlfn.IFNA(IF($D626=2,IF($J626="Not Paid by Tenant",0,INDEX('AMI Ref'!$K$7:$N$7,MATCH($J626,{"Oil","Gas","Electric - Other","ELECTRIC - HEAT PUMP"},0))),0),"")</f>
        <v>0</v>
      </c>
      <c r="AH626" s="81">
        <f>_xlfn.IFNA(IF($D626=3,IF($J626="Not Paid by Tenant",0,INDEX('AMI Ref'!$K$8:$N$8,MATCH($J626,{"Oil","Gas","Electric - Other","ELECTRIC - HEAT PUMP"},0))),0),"")</f>
        <v>0</v>
      </c>
      <c r="AI626" s="81">
        <f>_xlfn.IFNA(IF($D626=4,IF($J626="Not Paid by Tenant",0,INDEX('AMI Ref'!$K$9:$N$9,MATCH($J626,{"Oil","Gas","Electric - Other","ELECTRIC - HEAT PUMP"},0))),0),"")</f>
        <v>0</v>
      </c>
      <c r="AJ626" s="81">
        <f>_xlfn.IFNA(IF($D626=5,IF($J626="Not Paid by Tenant",0,INDEX('AMI Ref'!$K$10:$N$10,MATCH($J626,{"Oil","Gas","Electric - Other","ELECTRIC - HEAT PUMP"},0))),0),"")</f>
        <v>0</v>
      </c>
      <c r="AK626" s="128"/>
      <c r="AL626" s="81" t="str">
        <f>_xlfn.IFNA(IF($D626=0,IF($K626="Not Paid by Tenant",0,INDEX('AMI Ref'!$O$5:$R$5,MATCH($K626,{"Oil","Gas","Electric - Other","Electric ccASHP - split"},0))),0),"")</f>
        <v/>
      </c>
      <c r="AM626" s="81">
        <f>_xlfn.IFNA(IF($D626=1,IF($K626="Not Paid by Tenant",0,INDEX('AMI Ref'!$O$6:$R$6,MATCH($K626,{"Oil","Gas","Electric - Other","Electric ccASHP - split"},0))),0),"")</f>
        <v>0</v>
      </c>
      <c r="AN626" s="81">
        <f>_xlfn.IFNA(IF($D626=2,IF($K626="Not Paid by Tenant",0,INDEX('AMI Ref'!$O$7:$R$7,MATCH($K626,{"Oil","Gas","Electric - Other","Electric ccASHP - split"},0))),0),"")</f>
        <v>0</v>
      </c>
      <c r="AO626" s="81">
        <f>_xlfn.IFNA(IF($D626=3,IF($K626="Not Paid by Tenant",0,INDEX('AMI Ref'!$O$8:$R$8,MATCH($K626,{"Oil","Gas","Electric - Other","Electric ccASHP - split"},0))),0),"")</f>
        <v>0</v>
      </c>
      <c r="AP626" s="81">
        <f>_xlfn.IFNA(IF($D626=4,IF($K626="Not Paid by Tenant",0,INDEX('AMI Ref'!$O$9:$R$9,MATCH($K626,{"Oil","Gas","Electric - Other","Electric ccASHP - split"},0))),0),"")</f>
        <v>0</v>
      </c>
      <c r="AQ626" s="81">
        <f>_xlfn.IFNA(IF($D626=5,IF($K626="Not Paid by Tenant",0,INDEX('AMI Ref'!$O$10:$R$10,MATCH($K626,{"Oil","Gas","Electric - Other","Electric ccASHP - split"},0))),0),"")</f>
        <v>0</v>
      </c>
      <c r="AR626" s="124">
        <f t="shared" si="92"/>
        <v>0</v>
      </c>
      <c r="AS626" s="123" t="e">
        <f t="shared" si="93"/>
        <v>#N/A</v>
      </c>
    </row>
    <row r="627" spans="1:45" x14ac:dyDescent="0.2">
      <c r="A627" s="130">
        <v>625</v>
      </c>
      <c r="B627" s="177">
        <f>IF(OR(COUNTIF($B$2:$B626,Input!$F643)&lt;1,COUNTIF($O$2:$O626,Input!$C643)&lt;1),Input!F643,0)</f>
        <v>0</v>
      </c>
      <c r="C627" s="177">
        <f>IF(OR(COUNTIF($B$2:$B626,Input!$F643)&lt;1,COUNTIF($O$2:$O626,Input!$C643)&lt;1),Input!G643,0)</f>
        <v>0</v>
      </c>
      <c r="D627" s="177">
        <f>IF(OR(COUNTIF($B$2:$B626,Input!$F643)&lt;1,COUNTIF($O$2:$O626,Input!$C643)&lt;1),Input!H643,0)</f>
        <v>0</v>
      </c>
      <c r="E627" s="177">
        <f>IF(OR(COUNTIF($B$2:$B626,Input!$F643)&lt;1,COUNTIF($O$2:$O626,Input!$C643)&lt;1),Input!I643,0)</f>
        <v>0</v>
      </c>
      <c r="F627" s="177">
        <f>IF(OR(COUNTIF($B$2:$B626,Input!$F643)&lt;1,COUNTIF($O$2:$O626,Input!$C643)&lt;1),Input!J643,0)</f>
        <v>0</v>
      </c>
      <c r="G627" s="177">
        <f>IF(OR(COUNTIF($B$2:$B626,Input!$F643)&lt;1,COUNTIF($O$2:$O626,Input!$C643)&lt;1),Input!K643,0)</f>
        <v>0</v>
      </c>
      <c r="H627" s="177">
        <f>IF(OR(COUNTIF($B$2:$B626,Input!$F643)&lt;1,COUNTIF($O$2:$O626,Input!$C643)&lt;1),Input!L643,0)</f>
        <v>0</v>
      </c>
      <c r="I627" s="177">
        <f>IF(OR(COUNTIF($B$2:$B626,Input!$F643)&lt;1,COUNTIF($O$2:$O626,Input!$C643)&lt;1),Input!M643,0)</f>
        <v>0</v>
      </c>
      <c r="J627" s="177">
        <f>IF(OR(COUNTIF($B$2:$B626,Input!$F643)&lt;1,COUNTIF($O$2:$O626,Input!$C643)&lt;1),Input!N643,0)</f>
        <v>0</v>
      </c>
      <c r="K627" s="177">
        <f>IF(OR(COUNTIF($B$2:$B626,Input!$F643)&lt;1,COUNTIF($O$2:$O626,Input!$C643)&lt;1),Input!O643,0)</f>
        <v>0</v>
      </c>
      <c r="L627" s="177">
        <f>IF(OR(COUNTIF($B$2:$B626,Input!$F643)&lt;1,COUNTIF($O$2:$O626,Input!$C643)&lt;1),Input!P643,0)</f>
        <v>0</v>
      </c>
      <c r="M627" s="129" t="str">
        <f t="shared" si="88"/>
        <v/>
      </c>
      <c r="N627" s="161">
        <f t="shared" si="80"/>
        <v>0</v>
      </c>
      <c r="O627" s="168">
        <f>Input!C643</f>
        <v>0</v>
      </c>
      <c r="P627" s="168"/>
      <c r="R627" s="131">
        <f t="shared" si="81"/>
        <v>0</v>
      </c>
      <c r="S627" s="133" t="str">
        <f t="shared" si="89"/>
        <v xml:space="preserve"> </v>
      </c>
      <c r="T627" s="133"/>
      <c r="U627" s="132" t="str">
        <f>_xlfn.IFNA(IF($D627=0,LOOKUP($F627,{0.1,0.2,0.3,0.4,0.5,0.6,0.7,0.8,0.9,1},{22,34,46,58,70,82,94,106,118,130}),""),"")</f>
        <v/>
      </c>
      <c r="V627" s="132" t="str">
        <f>_xlfn.IFNA(IF($D627=1,LOOKUP($F627,{0.1,0.2,0.3,0.4,0.5,0.6,0.7,0.8,0.9,1},{23,35,47,59,71,83,95,107,119,131}),""),"")</f>
        <v/>
      </c>
      <c r="W627" s="132" t="str">
        <f>_xlfn.IFNA(IF($D627=2,LOOKUP($F627,{0.1,0.2,0.3,0.4,0.5,0.6,0.7,0.8,0.9,1},{24,36,48,60,72,84,96,108,120,132}),""),"")</f>
        <v/>
      </c>
      <c r="X627" s="132" t="str">
        <f>_xlfn.IFNA(IF($D627=3,LOOKUP($F627,{0.1,0.2,0.3,0.4,0.5,0.6,0.7,0.8,0.9,1},{25,37,49,61,73,85,97,109,121,133}),""),"")</f>
        <v/>
      </c>
      <c r="Y627" s="132" t="str">
        <f>_xlfn.IFNA(IF($D627=4,LOOKUP($F627,{0.1,0.2,0.3,0.4,0.5,0.6,0.7,0.8,0.9,1},{26,38,50,62,74,86,98,110,122,134}),""),"")</f>
        <v/>
      </c>
      <c r="Z627" s="132" t="str">
        <f>_xlfn.IFNA(IF($D627=5,LOOKUP($F627,{0.1,0.2,0.3,0.4,0.5,0.6,0.7,0.8,0.9,1},{27,39,51,63,75,87,99,111,123,135}),""),"")</f>
        <v/>
      </c>
      <c r="AA627" s="132">
        <f t="shared" si="90"/>
        <v>0</v>
      </c>
      <c r="AB627" s="132" t="str">
        <f t="shared" si="91"/>
        <v>00</v>
      </c>
      <c r="AC627" s="82" t="e">
        <f>VLOOKUP(AB627,'AMI Ref'!T:U,2,FALSE)</f>
        <v>#N/A</v>
      </c>
      <c r="AD627" s="124"/>
      <c r="AE627" s="81" t="str">
        <f>_xlfn.IFNA(IF($D627=0,IF($J627="Not Paid by Tenant",0,INDEX('AMI Ref'!$K$5:$N$5,MATCH($J627,{"Oil","Gas","Electric - Other","ELECTRIC - HEAT PUMP"},0))),0),"")</f>
        <v/>
      </c>
      <c r="AF627" s="81">
        <f>_xlfn.IFNA(IF($D627=1,IF($J627="Not Paid by Tenant",0,INDEX('AMI Ref'!$K$6:$N$6,MATCH($J627,{"Oil","Gas","Electric - Other","ELECTRIC - HEAT PUMP"},0))),0),"")</f>
        <v>0</v>
      </c>
      <c r="AG627" s="81">
        <f>_xlfn.IFNA(IF($D627=2,IF($J627="Not Paid by Tenant",0,INDEX('AMI Ref'!$K$7:$N$7,MATCH($J627,{"Oil","Gas","Electric - Other","ELECTRIC - HEAT PUMP"},0))),0),"")</f>
        <v>0</v>
      </c>
      <c r="AH627" s="81">
        <f>_xlfn.IFNA(IF($D627=3,IF($J627="Not Paid by Tenant",0,INDEX('AMI Ref'!$K$8:$N$8,MATCH($J627,{"Oil","Gas","Electric - Other","ELECTRIC - HEAT PUMP"},0))),0),"")</f>
        <v>0</v>
      </c>
      <c r="AI627" s="81">
        <f>_xlfn.IFNA(IF($D627=4,IF($J627="Not Paid by Tenant",0,INDEX('AMI Ref'!$K$9:$N$9,MATCH($J627,{"Oil","Gas","Electric - Other","ELECTRIC - HEAT PUMP"},0))),0),"")</f>
        <v>0</v>
      </c>
      <c r="AJ627" s="81">
        <f>_xlfn.IFNA(IF($D627=5,IF($J627="Not Paid by Tenant",0,INDEX('AMI Ref'!$K$10:$N$10,MATCH($J627,{"Oil","Gas","Electric - Other","ELECTRIC - HEAT PUMP"},0))),0),"")</f>
        <v>0</v>
      </c>
      <c r="AK627" s="128"/>
      <c r="AL627" s="81" t="str">
        <f>_xlfn.IFNA(IF($D627=0,IF($K627="Not Paid by Tenant",0,INDEX('AMI Ref'!$O$5:$R$5,MATCH($K627,{"Oil","Gas","Electric - Other","Electric ccASHP - split"},0))),0),"")</f>
        <v/>
      </c>
      <c r="AM627" s="81">
        <f>_xlfn.IFNA(IF($D627=1,IF($K627="Not Paid by Tenant",0,INDEX('AMI Ref'!$O$6:$R$6,MATCH($K627,{"Oil","Gas","Electric - Other","Electric ccASHP - split"},0))),0),"")</f>
        <v>0</v>
      </c>
      <c r="AN627" s="81">
        <f>_xlfn.IFNA(IF($D627=2,IF($K627="Not Paid by Tenant",0,INDEX('AMI Ref'!$O$7:$R$7,MATCH($K627,{"Oil","Gas","Electric - Other","Electric ccASHP - split"},0))),0),"")</f>
        <v>0</v>
      </c>
      <c r="AO627" s="81">
        <f>_xlfn.IFNA(IF($D627=3,IF($K627="Not Paid by Tenant",0,INDEX('AMI Ref'!$O$8:$R$8,MATCH($K627,{"Oil","Gas","Electric - Other","Electric ccASHP - split"},0))),0),"")</f>
        <v>0</v>
      </c>
      <c r="AP627" s="81">
        <f>_xlfn.IFNA(IF($D627=4,IF($K627="Not Paid by Tenant",0,INDEX('AMI Ref'!$O$9:$R$9,MATCH($K627,{"Oil","Gas","Electric - Other","Electric ccASHP - split"},0))),0),"")</f>
        <v>0</v>
      </c>
      <c r="AQ627" s="81">
        <f>_xlfn.IFNA(IF($D627=5,IF($K627="Not Paid by Tenant",0,INDEX('AMI Ref'!$O$10:$R$10,MATCH($K627,{"Oil","Gas","Electric - Other","Electric ccASHP - split"},0))),0),"")</f>
        <v>0</v>
      </c>
      <c r="AR627" s="124">
        <f t="shared" si="92"/>
        <v>0</v>
      </c>
      <c r="AS627" s="123" t="e">
        <f t="shared" si="93"/>
        <v>#N/A</v>
      </c>
    </row>
    <row r="628" spans="1:45" x14ac:dyDescent="0.2">
      <c r="A628" s="130">
        <v>626</v>
      </c>
      <c r="B628" s="177">
        <f>IF(OR(COUNTIF($B$2:$B627,Input!$F644)&lt;1,COUNTIF($O$2:$O627,Input!$C644)&lt;1),Input!F644,0)</f>
        <v>0</v>
      </c>
      <c r="C628" s="177">
        <f>IF(OR(COUNTIF($B$2:$B627,Input!$F644)&lt;1,COUNTIF($O$2:$O627,Input!$C644)&lt;1),Input!G644,0)</f>
        <v>0</v>
      </c>
      <c r="D628" s="177">
        <f>IF(OR(COUNTIF($B$2:$B627,Input!$F644)&lt;1,COUNTIF($O$2:$O627,Input!$C644)&lt;1),Input!H644,0)</f>
        <v>0</v>
      </c>
      <c r="E628" s="177">
        <f>IF(OR(COUNTIF($B$2:$B627,Input!$F644)&lt;1,COUNTIF($O$2:$O627,Input!$C644)&lt;1),Input!I644,0)</f>
        <v>0</v>
      </c>
      <c r="F628" s="177">
        <f>IF(OR(COUNTIF($B$2:$B627,Input!$F644)&lt;1,COUNTIF($O$2:$O627,Input!$C644)&lt;1),Input!J644,0)</f>
        <v>0</v>
      </c>
      <c r="G628" s="177">
        <f>IF(OR(COUNTIF($B$2:$B627,Input!$F644)&lt;1,COUNTIF($O$2:$O627,Input!$C644)&lt;1),Input!K644,0)</f>
        <v>0</v>
      </c>
      <c r="H628" s="177">
        <f>IF(OR(COUNTIF($B$2:$B627,Input!$F644)&lt;1,COUNTIF($O$2:$O627,Input!$C644)&lt;1),Input!L644,0)</f>
        <v>0</v>
      </c>
      <c r="I628" s="177">
        <f>IF(OR(COUNTIF($B$2:$B627,Input!$F644)&lt;1,COUNTIF($O$2:$O627,Input!$C644)&lt;1),Input!M644,0)</f>
        <v>0</v>
      </c>
      <c r="J628" s="177">
        <f>IF(OR(COUNTIF($B$2:$B627,Input!$F644)&lt;1,COUNTIF($O$2:$O627,Input!$C644)&lt;1),Input!N644,0)</f>
        <v>0</v>
      </c>
      <c r="K628" s="177">
        <f>IF(OR(COUNTIF($B$2:$B627,Input!$F644)&lt;1,COUNTIF($O$2:$O627,Input!$C644)&lt;1),Input!O644,0)</f>
        <v>0</v>
      </c>
      <c r="L628" s="177">
        <f>IF(OR(COUNTIF($B$2:$B627,Input!$F644)&lt;1,COUNTIF($O$2:$O627,Input!$C644)&lt;1),Input!P644,0)</f>
        <v>0</v>
      </c>
      <c r="M628" s="129" t="str">
        <f t="shared" si="88"/>
        <v/>
      </c>
      <c r="N628" s="161">
        <f t="shared" si="80"/>
        <v>0</v>
      </c>
      <c r="O628" s="168">
        <f>Input!C644</f>
        <v>0</v>
      </c>
      <c r="P628" s="168"/>
      <c r="R628" s="131">
        <f t="shared" si="81"/>
        <v>0</v>
      </c>
      <c r="S628" s="133" t="str">
        <f t="shared" si="89"/>
        <v xml:space="preserve"> </v>
      </c>
      <c r="T628" s="133"/>
      <c r="U628" s="132" t="str">
        <f>_xlfn.IFNA(IF($D628=0,LOOKUP($F628,{0.1,0.2,0.3,0.4,0.5,0.6,0.7,0.8,0.9,1},{22,34,46,58,70,82,94,106,118,130}),""),"")</f>
        <v/>
      </c>
      <c r="V628" s="132" t="str">
        <f>_xlfn.IFNA(IF($D628=1,LOOKUP($F628,{0.1,0.2,0.3,0.4,0.5,0.6,0.7,0.8,0.9,1},{23,35,47,59,71,83,95,107,119,131}),""),"")</f>
        <v/>
      </c>
      <c r="W628" s="132" t="str">
        <f>_xlfn.IFNA(IF($D628=2,LOOKUP($F628,{0.1,0.2,0.3,0.4,0.5,0.6,0.7,0.8,0.9,1},{24,36,48,60,72,84,96,108,120,132}),""),"")</f>
        <v/>
      </c>
      <c r="X628" s="132" t="str">
        <f>_xlfn.IFNA(IF($D628=3,LOOKUP($F628,{0.1,0.2,0.3,0.4,0.5,0.6,0.7,0.8,0.9,1},{25,37,49,61,73,85,97,109,121,133}),""),"")</f>
        <v/>
      </c>
      <c r="Y628" s="132" t="str">
        <f>_xlfn.IFNA(IF($D628=4,LOOKUP($F628,{0.1,0.2,0.3,0.4,0.5,0.6,0.7,0.8,0.9,1},{26,38,50,62,74,86,98,110,122,134}),""),"")</f>
        <v/>
      </c>
      <c r="Z628" s="132" t="str">
        <f>_xlfn.IFNA(IF($D628=5,LOOKUP($F628,{0.1,0.2,0.3,0.4,0.5,0.6,0.7,0.8,0.9,1},{27,39,51,63,75,87,99,111,123,135}),""),"")</f>
        <v/>
      </c>
      <c r="AA628" s="132">
        <f t="shared" si="90"/>
        <v>0</v>
      </c>
      <c r="AB628" s="132" t="str">
        <f t="shared" si="91"/>
        <v>00</v>
      </c>
      <c r="AC628" s="82" t="e">
        <f>VLOOKUP(AB628,'AMI Ref'!T:U,2,FALSE)</f>
        <v>#N/A</v>
      </c>
      <c r="AD628" s="124"/>
      <c r="AE628" s="81" t="str">
        <f>_xlfn.IFNA(IF($D628=0,IF($J628="Not Paid by Tenant",0,INDEX('AMI Ref'!$K$5:$N$5,MATCH($J628,{"Oil","Gas","Electric - Other","ELECTRIC - HEAT PUMP"},0))),0),"")</f>
        <v/>
      </c>
      <c r="AF628" s="81">
        <f>_xlfn.IFNA(IF($D628=1,IF($J628="Not Paid by Tenant",0,INDEX('AMI Ref'!$K$6:$N$6,MATCH($J628,{"Oil","Gas","Electric - Other","ELECTRIC - HEAT PUMP"},0))),0),"")</f>
        <v>0</v>
      </c>
      <c r="AG628" s="81">
        <f>_xlfn.IFNA(IF($D628=2,IF($J628="Not Paid by Tenant",0,INDEX('AMI Ref'!$K$7:$N$7,MATCH($J628,{"Oil","Gas","Electric - Other","ELECTRIC - HEAT PUMP"},0))),0),"")</f>
        <v>0</v>
      </c>
      <c r="AH628" s="81">
        <f>_xlfn.IFNA(IF($D628=3,IF($J628="Not Paid by Tenant",0,INDEX('AMI Ref'!$K$8:$N$8,MATCH($J628,{"Oil","Gas","Electric - Other","ELECTRIC - HEAT PUMP"},0))),0),"")</f>
        <v>0</v>
      </c>
      <c r="AI628" s="81">
        <f>_xlfn.IFNA(IF($D628=4,IF($J628="Not Paid by Tenant",0,INDEX('AMI Ref'!$K$9:$N$9,MATCH($J628,{"Oil","Gas","Electric - Other","ELECTRIC - HEAT PUMP"},0))),0),"")</f>
        <v>0</v>
      </c>
      <c r="AJ628" s="81">
        <f>_xlfn.IFNA(IF($D628=5,IF($J628="Not Paid by Tenant",0,INDEX('AMI Ref'!$K$10:$N$10,MATCH($J628,{"Oil","Gas","Electric - Other","ELECTRIC - HEAT PUMP"},0))),0),"")</f>
        <v>0</v>
      </c>
      <c r="AK628" s="128"/>
      <c r="AL628" s="81" t="str">
        <f>_xlfn.IFNA(IF($D628=0,IF($K628="Not Paid by Tenant",0,INDEX('AMI Ref'!$O$5:$R$5,MATCH($K628,{"Oil","Gas","Electric - Other","Electric ccASHP - split"},0))),0),"")</f>
        <v/>
      </c>
      <c r="AM628" s="81">
        <f>_xlfn.IFNA(IF($D628=1,IF($K628="Not Paid by Tenant",0,INDEX('AMI Ref'!$O$6:$R$6,MATCH($K628,{"Oil","Gas","Electric - Other","Electric ccASHP - split"},0))),0),"")</f>
        <v>0</v>
      </c>
      <c r="AN628" s="81">
        <f>_xlfn.IFNA(IF($D628=2,IF($K628="Not Paid by Tenant",0,INDEX('AMI Ref'!$O$7:$R$7,MATCH($K628,{"Oil","Gas","Electric - Other","Electric ccASHP - split"},0))),0),"")</f>
        <v>0</v>
      </c>
      <c r="AO628" s="81">
        <f>_xlfn.IFNA(IF($D628=3,IF($K628="Not Paid by Tenant",0,INDEX('AMI Ref'!$O$8:$R$8,MATCH($K628,{"Oil","Gas","Electric - Other","Electric ccASHP - split"},0))),0),"")</f>
        <v>0</v>
      </c>
      <c r="AP628" s="81">
        <f>_xlfn.IFNA(IF($D628=4,IF($K628="Not Paid by Tenant",0,INDEX('AMI Ref'!$O$9:$R$9,MATCH($K628,{"Oil","Gas","Electric - Other","Electric ccASHP - split"},0))),0),"")</f>
        <v>0</v>
      </c>
      <c r="AQ628" s="81">
        <f>_xlfn.IFNA(IF($D628=5,IF($K628="Not Paid by Tenant",0,INDEX('AMI Ref'!$O$10:$R$10,MATCH($K628,{"Oil","Gas","Electric - Other","Electric ccASHP - split"},0))),0),"")</f>
        <v>0</v>
      </c>
      <c r="AR628" s="124">
        <f t="shared" si="92"/>
        <v>0</v>
      </c>
      <c r="AS628" s="123" t="e">
        <f t="shared" si="93"/>
        <v>#N/A</v>
      </c>
    </row>
    <row r="629" spans="1:45" x14ac:dyDescent="0.2">
      <c r="A629" s="130">
        <v>627</v>
      </c>
      <c r="B629" s="177">
        <f>IF(OR(COUNTIF($B$2:$B628,Input!$F645)&lt;1,COUNTIF($O$2:$O628,Input!$C645)&lt;1),Input!F645,0)</f>
        <v>0</v>
      </c>
      <c r="C629" s="177">
        <f>IF(OR(COUNTIF($B$2:$B628,Input!$F645)&lt;1,COUNTIF($O$2:$O628,Input!$C645)&lt;1),Input!G645,0)</f>
        <v>0</v>
      </c>
      <c r="D629" s="177">
        <f>IF(OR(COUNTIF($B$2:$B628,Input!$F645)&lt;1,COUNTIF($O$2:$O628,Input!$C645)&lt;1),Input!H645,0)</f>
        <v>0</v>
      </c>
      <c r="E629" s="177">
        <f>IF(OR(COUNTIF($B$2:$B628,Input!$F645)&lt;1,COUNTIF($O$2:$O628,Input!$C645)&lt;1),Input!I645,0)</f>
        <v>0</v>
      </c>
      <c r="F629" s="177">
        <f>IF(OR(COUNTIF($B$2:$B628,Input!$F645)&lt;1,COUNTIF($O$2:$O628,Input!$C645)&lt;1),Input!J645,0)</f>
        <v>0</v>
      </c>
      <c r="G629" s="177">
        <f>IF(OR(COUNTIF($B$2:$B628,Input!$F645)&lt;1,COUNTIF($O$2:$O628,Input!$C645)&lt;1),Input!K645,0)</f>
        <v>0</v>
      </c>
      <c r="H629" s="177">
        <f>IF(OR(COUNTIF($B$2:$B628,Input!$F645)&lt;1,COUNTIF($O$2:$O628,Input!$C645)&lt;1),Input!L645,0)</f>
        <v>0</v>
      </c>
      <c r="I629" s="177">
        <f>IF(OR(COUNTIF($B$2:$B628,Input!$F645)&lt;1,COUNTIF($O$2:$O628,Input!$C645)&lt;1),Input!M645,0)</f>
        <v>0</v>
      </c>
      <c r="J629" s="177">
        <f>IF(OR(COUNTIF($B$2:$B628,Input!$F645)&lt;1,COUNTIF($O$2:$O628,Input!$C645)&lt;1),Input!N645,0)</f>
        <v>0</v>
      </c>
      <c r="K629" s="177">
        <f>IF(OR(COUNTIF($B$2:$B628,Input!$F645)&lt;1,COUNTIF($O$2:$O628,Input!$C645)&lt;1),Input!O645,0)</f>
        <v>0</v>
      </c>
      <c r="L629" s="177">
        <f>IF(OR(COUNTIF($B$2:$B628,Input!$F645)&lt;1,COUNTIF($O$2:$O628,Input!$C645)&lt;1),Input!P645,0)</f>
        <v>0</v>
      </c>
      <c r="M629" s="129" t="str">
        <f t="shared" si="88"/>
        <v/>
      </c>
      <c r="N629" s="161">
        <f t="shared" si="80"/>
        <v>0</v>
      </c>
      <c r="O629" s="168">
        <f>Input!C645</f>
        <v>0</v>
      </c>
      <c r="P629" s="168"/>
      <c r="R629" s="131">
        <f t="shared" si="81"/>
        <v>0</v>
      </c>
      <c r="S629" s="133" t="str">
        <f t="shared" si="89"/>
        <v xml:space="preserve"> </v>
      </c>
      <c r="T629" s="133"/>
      <c r="U629" s="132" t="str">
        <f>_xlfn.IFNA(IF($D629=0,LOOKUP($F629,{0.1,0.2,0.3,0.4,0.5,0.6,0.7,0.8,0.9,1},{22,34,46,58,70,82,94,106,118,130}),""),"")</f>
        <v/>
      </c>
      <c r="V629" s="132" t="str">
        <f>_xlfn.IFNA(IF($D629=1,LOOKUP($F629,{0.1,0.2,0.3,0.4,0.5,0.6,0.7,0.8,0.9,1},{23,35,47,59,71,83,95,107,119,131}),""),"")</f>
        <v/>
      </c>
      <c r="W629" s="132" t="str">
        <f>_xlfn.IFNA(IF($D629=2,LOOKUP($F629,{0.1,0.2,0.3,0.4,0.5,0.6,0.7,0.8,0.9,1},{24,36,48,60,72,84,96,108,120,132}),""),"")</f>
        <v/>
      </c>
      <c r="X629" s="132" t="str">
        <f>_xlfn.IFNA(IF($D629=3,LOOKUP($F629,{0.1,0.2,0.3,0.4,0.5,0.6,0.7,0.8,0.9,1},{25,37,49,61,73,85,97,109,121,133}),""),"")</f>
        <v/>
      </c>
      <c r="Y629" s="132" t="str">
        <f>_xlfn.IFNA(IF($D629=4,LOOKUP($F629,{0.1,0.2,0.3,0.4,0.5,0.6,0.7,0.8,0.9,1},{26,38,50,62,74,86,98,110,122,134}),""),"")</f>
        <v/>
      </c>
      <c r="Z629" s="132" t="str">
        <f>_xlfn.IFNA(IF($D629=5,LOOKUP($F629,{0.1,0.2,0.3,0.4,0.5,0.6,0.7,0.8,0.9,1},{27,39,51,63,75,87,99,111,123,135}),""),"")</f>
        <v/>
      </c>
      <c r="AA629" s="132">
        <f t="shared" si="90"/>
        <v>0</v>
      </c>
      <c r="AB629" s="132" t="str">
        <f t="shared" si="91"/>
        <v>00</v>
      </c>
      <c r="AC629" s="82" t="e">
        <f>VLOOKUP(AB629,'AMI Ref'!T:U,2,FALSE)</f>
        <v>#N/A</v>
      </c>
      <c r="AD629" s="124"/>
      <c r="AE629" s="81" t="str">
        <f>_xlfn.IFNA(IF($D629=0,IF($J629="Not Paid by Tenant",0,INDEX('AMI Ref'!$K$5:$N$5,MATCH($J629,{"Oil","Gas","Electric - Other","ELECTRIC - HEAT PUMP"},0))),0),"")</f>
        <v/>
      </c>
      <c r="AF629" s="81">
        <f>_xlfn.IFNA(IF($D629=1,IF($J629="Not Paid by Tenant",0,INDEX('AMI Ref'!$K$6:$N$6,MATCH($J629,{"Oil","Gas","Electric - Other","ELECTRIC - HEAT PUMP"},0))),0),"")</f>
        <v>0</v>
      </c>
      <c r="AG629" s="81">
        <f>_xlfn.IFNA(IF($D629=2,IF($J629="Not Paid by Tenant",0,INDEX('AMI Ref'!$K$7:$N$7,MATCH($J629,{"Oil","Gas","Electric - Other","ELECTRIC - HEAT PUMP"},0))),0),"")</f>
        <v>0</v>
      </c>
      <c r="AH629" s="81">
        <f>_xlfn.IFNA(IF($D629=3,IF($J629="Not Paid by Tenant",0,INDEX('AMI Ref'!$K$8:$N$8,MATCH($J629,{"Oil","Gas","Electric - Other","ELECTRIC - HEAT PUMP"},0))),0),"")</f>
        <v>0</v>
      </c>
      <c r="AI629" s="81">
        <f>_xlfn.IFNA(IF($D629=4,IF($J629="Not Paid by Tenant",0,INDEX('AMI Ref'!$K$9:$N$9,MATCH($J629,{"Oil","Gas","Electric - Other","ELECTRIC - HEAT PUMP"},0))),0),"")</f>
        <v>0</v>
      </c>
      <c r="AJ629" s="81">
        <f>_xlfn.IFNA(IF($D629=5,IF($J629="Not Paid by Tenant",0,INDEX('AMI Ref'!$K$10:$N$10,MATCH($J629,{"Oil","Gas","Electric - Other","ELECTRIC - HEAT PUMP"},0))),0),"")</f>
        <v>0</v>
      </c>
      <c r="AK629" s="128"/>
      <c r="AL629" s="81" t="str">
        <f>_xlfn.IFNA(IF($D629=0,IF($K629="Not Paid by Tenant",0,INDEX('AMI Ref'!$O$5:$R$5,MATCH($K629,{"Oil","Gas","Electric - Other","Electric ccASHP - split"},0))),0),"")</f>
        <v/>
      </c>
      <c r="AM629" s="81">
        <f>_xlfn.IFNA(IF($D629=1,IF($K629="Not Paid by Tenant",0,INDEX('AMI Ref'!$O$6:$R$6,MATCH($K629,{"Oil","Gas","Electric - Other","Electric ccASHP - split"},0))),0),"")</f>
        <v>0</v>
      </c>
      <c r="AN629" s="81">
        <f>_xlfn.IFNA(IF($D629=2,IF($K629="Not Paid by Tenant",0,INDEX('AMI Ref'!$O$7:$R$7,MATCH($K629,{"Oil","Gas","Electric - Other","Electric ccASHP - split"},0))),0),"")</f>
        <v>0</v>
      </c>
      <c r="AO629" s="81">
        <f>_xlfn.IFNA(IF($D629=3,IF($K629="Not Paid by Tenant",0,INDEX('AMI Ref'!$O$8:$R$8,MATCH($K629,{"Oil","Gas","Electric - Other","Electric ccASHP - split"},0))),0),"")</f>
        <v>0</v>
      </c>
      <c r="AP629" s="81">
        <f>_xlfn.IFNA(IF($D629=4,IF($K629="Not Paid by Tenant",0,INDEX('AMI Ref'!$O$9:$R$9,MATCH($K629,{"Oil","Gas","Electric - Other","Electric ccASHP - split"},0))),0),"")</f>
        <v>0</v>
      </c>
      <c r="AQ629" s="81">
        <f>_xlfn.IFNA(IF($D629=5,IF($K629="Not Paid by Tenant",0,INDEX('AMI Ref'!$O$10:$R$10,MATCH($K629,{"Oil","Gas","Electric - Other","Electric ccASHP - split"},0))),0),"")</f>
        <v>0</v>
      </c>
      <c r="AR629" s="124">
        <f t="shared" si="92"/>
        <v>0</v>
      </c>
      <c r="AS629" s="123" t="e">
        <f t="shared" si="93"/>
        <v>#N/A</v>
      </c>
    </row>
    <row r="630" spans="1:45" x14ac:dyDescent="0.2">
      <c r="A630" s="130">
        <v>628</v>
      </c>
      <c r="B630" s="177">
        <f>IF(OR(COUNTIF($B$2:$B629,Input!$F646)&lt;1,COUNTIF($O$2:$O629,Input!$C646)&lt;1),Input!F646,0)</f>
        <v>0</v>
      </c>
      <c r="C630" s="177">
        <f>IF(OR(COUNTIF($B$2:$B629,Input!$F646)&lt;1,COUNTIF($O$2:$O629,Input!$C646)&lt;1),Input!G646,0)</f>
        <v>0</v>
      </c>
      <c r="D630" s="177">
        <f>IF(OR(COUNTIF($B$2:$B629,Input!$F646)&lt;1,COUNTIF($O$2:$O629,Input!$C646)&lt;1),Input!H646,0)</f>
        <v>0</v>
      </c>
      <c r="E630" s="177">
        <f>IF(OR(COUNTIF($B$2:$B629,Input!$F646)&lt;1,COUNTIF($O$2:$O629,Input!$C646)&lt;1),Input!I646,0)</f>
        <v>0</v>
      </c>
      <c r="F630" s="177">
        <f>IF(OR(COUNTIF($B$2:$B629,Input!$F646)&lt;1,COUNTIF($O$2:$O629,Input!$C646)&lt;1),Input!J646,0)</f>
        <v>0</v>
      </c>
      <c r="G630" s="177">
        <f>IF(OR(COUNTIF($B$2:$B629,Input!$F646)&lt;1,COUNTIF($O$2:$O629,Input!$C646)&lt;1),Input!K646,0)</f>
        <v>0</v>
      </c>
      <c r="H630" s="177">
        <f>IF(OR(COUNTIF($B$2:$B629,Input!$F646)&lt;1,COUNTIF($O$2:$O629,Input!$C646)&lt;1),Input!L646,0)</f>
        <v>0</v>
      </c>
      <c r="I630" s="177">
        <f>IF(OR(COUNTIF($B$2:$B629,Input!$F646)&lt;1,COUNTIF($O$2:$O629,Input!$C646)&lt;1),Input!M646,0)</f>
        <v>0</v>
      </c>
      <c r="J630" s="177">
        <f>IF(OR(COUNTIF($B$2:$B629,Input!$F646)&lt;1,COUNTIF($O$2:$O629,Input!$C646)&lt;1),Input!N646,0)</f>
        <v>0</v>
      </c>
      <c r="K630" s="177">
        <f>IF(OR(COUNTIF($B$2:$B629,Input!$F646)&lt;1,COUNTIF($O$2:$O629,Input!$C646)&lt;1),Input!O646,0)</f>
        <v>0</v>
      </c>
      <c r="L630" s="177">
        <f>IF(OR(COUNTIF($B$2:$B629,Input!$F646)&lt;1,COUNTIF($O$2:$O629,Input!$C646)&lt;1),Input!P646,0)</f>
        <v>0</v>
      </c>
      <c r="M630" s="129" t="str">
        <f t="shared" si="88"/>
        <v/>
      </c>
      <c r="N630" s="161">
        <f t="shared" si="80"/>
        <v>0</v>
      </c>
      <c r="O630" s="168">
        <f>Input!C646</f>
        <v>0</v>
      </c>
      <c r="P630" s="168"/>
      <c r="R630" s="131">
        <f t="shared" si="81"/>
        <v>0</v>
      </c>
      <c r="S630" s="133" t="str">
        <f t="shared" si="89"/>
        <v xml:space="preserve"> </v>
      </c>
      <c r="T630" s="133"/>
      <c r="U630" s="132" t="str">
        <f>_xlfn.IFNA(IF($D630=0,LOOKUP($F630,{0.1,0.2,0.3,0.4,0.5,0.6,0.7,0.8,0.9,1},{22,34,46,58,70,82,94,106,118,130}),""),"")</f>
        <v/>
      </c>
      <c r="V630" s="132" t="str">
        <f>_xlfn.IFNA(IF($D630=1,LOOKUP($F630,{0.1,0.2,0.3,0.4,0.5,0.6,0.7,0.8,0.9,1},{23,35,47,59,71,83,95,107,119,131}),""),"")</f>
        <v/>
      </c>
      <c r="W630" s="132" t="str">
        <f>_xlfn.IFNA(IF($D630=2,LOOKUP($F630,{0.1,0.2,0.3,0.4,0.5,0.6,0.7,0.8,0.9,1},{24,36,48,60,72,84,96,108,120,132}),""),"")</f>
        <v/>
      </c>
      <c r="X630" s="132" t="str">
        <f>_xlfn.IFNA(IF($D630=3,LOOKUP($F630,{0.1,0.2,0.3,0.4,0.5,0.6,0.7,0.8,0.9,1},{25,37,49,61,73,85,97,109,121,133}),""),"")</f>
        <v/>
      </c>
      <c r="Y630" s="132" t="str">
        <f>_xlfn.IFNA(IF($D630=4,LOOKUP($F630,{0.1,0.2,0.3,0.4,0.5,0.6,0.7,0.8,0.9,1},{26,38,50,62,74,86,98,110,122,134}),""),"")</f>
        <v/>
      </c>
      <c r="Z630" s="132" t="str">
        <f>_xlfn.IFNA(IF($D630=5,LOOKUP($F630,{0.1,0.2,0.3,0.4,0.5,0.6,0.7,0.8,0.9,1},{27,39,51,63,75,87,99,111,123,135}),""),"")</f>
        <v/>
      </c>
      <c r="AA630" s="132">
        <f t="shared" si="90"/>
        <v>0</v>
      </c>
      <c r="AB630" s="132" t="str">
        <f t="shared" si="91"/>
        <v>00</v>
      </c>
      <c r="AC630" s="82" t="e">
        <f>VLOOKUP(AB630,'AMI Ref'!T:U,2,FALSE)</f>
        <v>#N/A</v>
      </c>
      <c r="AD630" s="124"/>
      <c r="AE630" s="81" t="str">
        <f>_xlfn.IFNA(IF($D630=0,IF($J630="Not Paid by Tenant",0,INDEX('AMI Ref'!$K$5:$N$5,MATCH($J630,{"Oil","Gas","Electric - Other","ELECTRIC - HEAT PUMP"},0))),0),"")</f>
        <v/>
      </c>
      <c r="AF630" s="81">
        <f>_xlfn.IFNA(IF($D630=1,IF($J630="Not Paid by Tenant",0,INDEX('AMI Ref'!$K$6:$N$6,MATCH($J630,{"Oil","Gas","Electric - Other","ELECTRIC - HEAT PUMP"},0))),0),"")</f>
        <v>0</v>
      </c>
      <c r="AG630" s="81">
        <f>_xlfn.IFNA(IF($D630=2,IF($J630="Not Paid by Tenant",0,INDEX('AMI Ref'!$K$7:$N$7,MATCH($J630,{"Oil","Gas","Electric - Other","ELECTRIC - HEAT PUMP"},0))),0),"")</f>
        <v>0</v>
      </c>
      <c r="AH630" s="81">
        <f>_xlfn.IFNA(IF($D630=3,IF($J630="Not Paid by Tenant",0,INDEX('AMI Ref'!$K$8:$N$8,MATCH($J630,{"Oil","Gas","Electric - Other","ELECTRIC - HEAT PUMP"},0))),0),"")</f>
        <v>0</v>
      </c>
      <c r="AI630" s="81">
        <f>_xlfn.IFNA(IF($D630=4,IF($J630="Not Paid by Tenant",0,INDEX('AMI Ref'!$K$9:$N$9,MATCH($J630,{"Oil","Gas","Electric - Other","ELECTRIC - HEAT PUMP"},0))),0),"")</f>
        <v>0</v>
      </c>
      <c r="AJ630" s="81">
        <f>_xlfn.IFNA(IF($D630=5,IF($J630="Not Paid by Tenant",0,INDEX('AMI Ref'!$K$10:$N$10,MATCH($J630,{"Oil","Gas","Electric - Other","ELECTRIC - HEAT PUMP"},0))),0),"")</f>
        <v>0</v>
      </c>
      <c r="AK630" s="128"/>
      <c r="AL630" s="81" t="str">
        <f>_xlfn.IFNA(IF($D630=0,IF($K630="Not Paid by Tenant",0,INDEX('AMI Ref'!$O$5:$R$5,MATCH($K630,{"Oil","Gas","Electric - Other","Electric ccASHP - split"},0))),0),"")</f>
        <v/>
      </c>
      <c r="AM630" s="81">
        <f>_xlfn.IFNA(IF($D630=1,IF($K630="Not Paid by Tenant",0,INDEX('AMI Ref'!$O$6:$R$6,MATCH($K630,{"Oil","Gas","Electric - Other","Electric ccASHP - split"},0))),0),"")</f>
        <v>0</v>
      </c>
      <c r="AN630" s="81">
        <f>_xlfn.IFNA(IF($D630=2,IF($K630="Not Paid by Tenant",0,INDEX('AMI Ref'!$O$7:$R$7,MATCH($K630,{"Oil","Gas","Electric - Other","Electric ccASHP - split"},0))),0),"")</f>
        <v>0</v>
      </c>
      <c r="AO630" s="81">
        <f>_xlfn.IFNA(IF($D630=3,IF($K630="Not Paid by Tenant",0,INDEX('AMI Ref'!$O$8:$R$8,MATCH($K630,{"Oil","Gas","Electric - Other","Electric ccASHP - split"},0))),0),"")</f>
        <v>0</v>
      </c>
      <c r="AP630" s="81">
        <f>_xlfn.IFNA(IF($D630=4,IF($K630="Not Paid by Tenant",0,INDEX('AMI Ref'!$O$9:$R$9,MATCH($K630,{"Oil","Gas","Electric - Other","Electric ccASHP - split"},0))),0),"")</f>
        <v>0</v>
      </c>
      <c r="AQ630" s="81">
        <f>_xlfn.IFNA(IF($D630=5,IF($K630="Not Paid by Tenant",0,INDEX('AMI Ref'!$O$10:$R$10,MATCH($K630,{"Oil","Gas","Electric - Other","Electric ccASHP - split"},0))),0),"")</f>
        <v>0</v>
      </c>
      <c r="AR630" s="124">
        <f t="shared" si="92"/>
        <v>0</v>
      </c>
      <c r="AS630" s="123" t="e">
        <f t="shared" si="93"/>
        <v>#N/A</v>
      </c>
    </row>
    <row r="631" spans="1:45" x14ac:dyDescent="0.2">
      <c r="A631" s="130">
        <v>629</v>
      </c>
      <c r="B631" s="177">
        <f>IF(OR(COUNTIF($B$2:$B630,Input!$F647)&lt;1,COUNTIF($O$2:$O630,Input!$C647)&lt;1),Input!F647,0)</f>
        <v>0</v>
      </c>
      <c r="C631" s="177">
        <f>IF(OR(COUNTIF($B$2:$B630,Input!$F647)&lt;1,COUNTIF($O$2:$O630,Input!$C647)&lt;1),Input!G647,0)</f>
        <v>0</v>
      </c>
      <c r="D631" s="177">
        <f>IF(OR(COUNTIF($B$2:$B630,Input!$F647)&lt;1,COUNTIF($O$2:$O630,Input!$C647)&lt;1),Input!H647,0)</f>
        <v>0</v>
      </c>
      <c r="E631" s="177">
        <f>IF(OR(COUNTIF($B$2:$B630,Input!$F647)&lt;1,COUNTIF($O$2:$O630,Input!$C647)&lt;1),Input!I647,0)</f>
        <v>0</v>
      </c>
      <c r="F631" s="177">
        <f>IF(OR(COUNTIF($B$2:$B630,Input!$F647)&lt;1,COUNTIF($O$2:$O630,Input!$C647)&lt;1),Input!J647,0)</f>
        <v>0</v>
      </c>
      <c r="G631" s="177">
        <f>IF(OR(COUNTIF($B$2:$B630,Input!$F647)&lt;1,COUNTIF($O$2:$O630,Input!$C647)&lt;1),Input!K647,0)</f>
        <v>0</v>
      </c>
      <c r="H631" s="177">
        <f>IF(OR(COUNTIF($B$2:$B630,Input!$F647)&lt;1,COUNTIF($O$2:$O630,Input!$C647)&lt;1),Input!L647,0)</f>
        <v>0</v>
      </c>
      <c r="I631" s="177">
        <f>IF(OR(COUNTIF($B$2:$B630,Input!$F647)&lt;1,COUNTIF($O$2:$O630,Input!$C647)&lt;1),Input!M647,0)</f>
        <v>0</v>
      </c>
      <c r="J631" s="177">
        <f>IF(OR(COUNTIF($B$2:$B630,Input!$F647)&lt;1,COUNTIF($O$2:$O630,Input!$C647)&lt;1),Input!N647,0)</f>
        <v>0</v>
      </c>
      <c r="K631" s="177">
        <f>IF(OR(COUNTIF($B$2:$B630,Input!$F647)&lt;1,COUNTIF($O$2:$O630,Input!$C647)&lt;1),Input!O647,0)</f>
        <v>0</v>
      </c>
      <c r="L631" s="177">
        <f>IF(OR(COUNTIF($B$2:$B630,Input!$F647)&lt;1,COUNTIF($O$2:$O630,Input!$C647)&lt;1),Input!P647,0)</f>
        <v>0</v>
      </c>
      <c r="M631" s="129" t="str">
        <f t="shared" si="88"/>
        <v/>
      </c>
      <c r="N631" s="161">
        <f t="shared" si="80"/>
        <v>0</v>
      </c>
      <c r="O631" s="168">
        <f>Input!C647</f>
        <v>0</v>
      </c>
      <c r="P631" s="168"/>
      <c r="R631" s="131">
        <f t="shared" si="81"/>
        <v>0</v>
      </c>
      <c r="S631" s="133" t="str">
        <f t="shared" si="89"/>
        <v xml:space="preserve"> </v>
      </c>
      <c r="T631" s="133"/>
      <c r="U631" s="132" t="str">
        <f>_xlfn.IFNA(IF($D631=0,LOOKUP($F631,{0.1,0.2,0.3,0.4,0.5,0.6,0.7,0.8,0.9,1},{22,34,46,58,70,82,94,106,118,130}),""),"")</f>
        <v/>
      </c>
      <c r="V631" s="132" t="str">
        <f>_xlfn.IFNA(IF($D631=1,LOOKUP($F631,{0.1,0.2,0.3,0.4,0.5,0.6,0.7,0.8,0.9,1},{23,35,47,59,71,83,95,107,119,131}),""),"")</f>
        <v/>
      </c>
      <c r="W631" s="132" t="str">
        <f>_xlfn.IFNA(IF($D631=2,LOOKUP($F631,{0.1,0.2,0.3,0.4,0.5,0.6,0.7,0.8,0.9,1},{24,36,48,60,72,84,96,108,120,132}),""),"")</f>
        <v/>
      </c>
      <c r="X631" s="132" t="str">
        <f>_xlfn.IFNA(IF($D631=3,LOOKUP($F631,{0.1,0.2,0.3,0.4,0.5,0.6,0.7,0.8,0.9,1},{25,37,49,61,73,85,97,109,121,133}),""),"")</f>
        <v/>
      </c>
      <c r="Y631" s="132" t="str">
        <f>_xlfn.IFNA(IF($D631=4,LOOKUP($F631,{0.1,0.2,0.3,0.4,0.5,0.6,0.7,0.8,0.9,1},{26,38,50,62,74,86,98,110,122,134}),""),"")</f>
        <v/>
      </c>
      <c r="Z631" s="132" t="str">
        <f>_xlfn.IFNA(IF($D631=5,LOOKUP($F631,{0.1,0.2,0.3,0.4,0.5,0.6,0.7,0.8,0.9,1},{27,39,51,63,75,87,99,111,123,135}),""),"")</f>
        <v/>
      </c>
      <c r="AA631" s="132">
        <f t="shared" si="90"/>
        <v>0</v>
      </c>
      <c r="AB631" s="132" t="str">
        <f t="shared" si="91"/>
        <v>00</v>
      </c>
      <c r="AC631" s="82" t="e">
        <f>VLOOKUP(AB631,'AMI Ref'!T:U,2,FALSE)</f>
        <v>#N/A</v>
      </c>
      <c r="AD631" s="124"/>
      <c r="AE631" s="81" t="str">
        <f>_xlfn.IFNA(IF($D631=0,IF($J631="Not Paid by Tenant",0,INDEX('AMI Ref'!$K$5:$N$5,MATCH($J631,{"Oil","Gas","Electric - Other","ELECTRIC - HEAT PUMP"},0))),0),"")</f>
        <v/>
      </c>
      <c r="AF631" s="81">
        <f>_xlfn.IFNA(IF($D631=1,IF($J631="Not Paid by Tenant",0,INDEX('AMI Ref'!$K$6:$N$6,MATCH($J631,{"Oil","Gas","Electric - Other","ELECTRIC - HEAT PUMP"},0))),0),"")</f>
        <v>0</v>
      </c>
      <c r="AG631" s="81">
        <f>_xlfn.IFNA(IF($D631=2,IF($J631="Not Paid by Tenant",0,INDEX('AMI Ref'!$K$7:$N$7,MATCH($J631,{"Oil","Gas","Electric - Other","ELECTRIC - HEAT PUMP"},0))),0),"")</f>
        <v>0</v>
      </c>
      <c r="AH631" s="81">
        <f>_xlfn.IFNA(IF($D631=3,IF($J631="Not Paid by Tenant",0,INDEX('AMI Ref'!$K$8:$N$8,MATCH($J631,{"Oil","Gas","Electric - Other","ELECTRIC - HEAT PUMP"},0))),0),"")</f>
        <v>0</v>
      </c>
      <c r="AI631" s="81">
        <f>_xlfn.IFNA(IF($D631=4,IF($J631="Not Paid by Tenant",0,INDEX('AMI Ref'!$K$9:$N$9,MATCH($J631,{"Oil","Gas","Electric - Other","ELECTRIC - HEAT PUMP"},0))),0),"")</f>
        <v>0</v>
      </c>
      <c r="AJ631" s="81">
        <f>_xlfn.IFNA(IF($D631=5,IF($J631="Not Paid by Tenant",0,INDEX('AMI Ref'!$K$10:$N$10,MATCH($J631,{"Oil","Gas","Electric - Other","ELECTRIC - HEAT PUMP"},0))),0),"")</f>
        <v>0</v>
      </c>
      <c r="AK631" s="128"/>
      <c r="AL631" s="81" t="str">
        <f>_xlfn.IFNA(IF($D631=0,IF($K631="Not Paid by Tenant",0,INDEX('AMI Ref'!$O$5:$R$5,MATCH($K631,{"Oil","Gas","Electric - Other","Electric ccASHP - split"},0))),0),"")</f>
        <v/>
      </c>
      <c r="AM631" s="81">
        <f>_xlfn.IFNA(IF($D631=1,IF($K631="Not Paid by Tenant",0,INDEX('AMI Ref'!$O$6:$R$6,MATCH($K631,{"Oil","Gas","Electric - Other","Electric ccASHP - split"},0))),0),"")</f>
        <v>0</v>
      </c>
      <c r="AN631" s="81">
        <f>_xlfn.IFNA(IF($D631=2,IF($K631="Not Paid by Tenant",0,INDEX('AMI Ref'!$O$7:$R$7,MATCH($K631,{"Oil","Gas","Electric - Other","Electric ccASHP - split"},0))),0),"")</f>
        <v>0</v>
      </c>
      <c r="AO631" s="81">
        <f>_xlfn.IFNA(IF($D631=3,IF($K631="Not Paid by Tenant",0,INDEX('AMI Ref'!$O$8:$R$8,MATCH($K631,{"Oil","Gas","Electric - Other","Electric ccASHP - split"},0))),0),"")</f>
        <v>0</v>
      </c>
      <c r="AP631" s="81">
        <f>_xlfn.IFNA(IF($D631=4,IF($K631="Not Paid by Tenant",0,INDEX('AMI Ref'!$O$9:$R$9,MATCH($K631,{"Oil","Gas","Electric - Other","Electric ccASHP - split"},0))),0),"")</f>
        <v>0</v>
      </c>
      <c r="AQ631" s="81">
        <f>_xlfn.IFNA(IF($D631=5,IF($K631="Not Paid by Tenant",0,INDEX('AMI Ref'!$O$10:$R$10,MATCH($K631,{"Oil","Gas","Electric - Other","Electric ccASHP - split"},0))),0),"")</f>
        <v>0</v>
      </c>
      <c r="AR631" s="124">
        <f t="shared" si="92"/>
        <v>0</v>
      </c>
      <c r="AS631" s="123" t="e">
        <f t="shared" si="93"/>
        <v>#N/A</v>
      </c>
    </row>
    <row r="632" spans="1:45" x14ac:dyDescent="0.2">
      <c r="A632" s="130">
        <v>630</v>
      </c>
      <c r="B632" s="177">
        <f>IF(OR(COUNTIF($B$2:$B631,Input!$F648)&lt;1,COUNTIF($O$2:$O631,Input!$C648)&lt;1),Input!F648,0)</f>
        <v>0</v>
      </c>
      <c r="C632" s="177">
        <f>IF(OR(COUNTIF($B$2:$B631,Input!$F648)&lt;1,COUNTIF($O$2:$O631,Input!$C648)&lt;1),Input!G648,0)</f>
        <v>0</v>
      </c>
      <c r="D632" s="177">
        <f>IF(OR(COUNTIF($B$2:$B631,Input!$F648)&lt;1,COUNTIF($O$2:$O631,Input!$C648)&lt;1),Input!H648,0)</f>
        <v>0</v>
      </c>
      <c r="E632" s="177">
        <f>IF(OR(COUNTIF($B$2:$B631,Input!$F648)&lt;1,COUNTIF($O$2:$O631,Input!$C648)&lt;1),Input!I648,0)</f>
        <v>0</v>
      </c>
      <c r="F632" s="177">
        <f>IF(OR(COUNTIF($B$2:$B631,Input!$F648)&lt;1,COUNTIF($O$2:$O631,Input!$C648)&lt;1),Input!J648,0)</f>
        <v>0</v>
      </c>
      <c r="G632" s="177">
        <f>IF(OR(COUNTIF($B$2:$B631,Input!$F648)&lt;1,COUNTIF($O$2:$O631,Input!$C648)&lt;1),Input!K648,0)</f>
        <v>0</v>
      </c>
      <c r="H632" s="177">
        <f>IF(OR(COUNTIF($B$2:$B631,Input!$F648)&lt;1,COUNTIF($O$2:$O631,Input!$C648)&lt;1),Input!L648,0)</f>
        <v>0</v>
      </c>
      <c r="I632" s="177">
        <f>IF(OR(COUNTIF($B$2:$B631,Input!$F648)&lt;1,COUNTIF($O$2:$O631,Input!$C648)&lt;1),Input!M648,0)</f>
        <v>0</v>
      </c>
      <c r="J632" s="177">
        <f>IF(OR(COUNTIF($B$2:$B631,Input!$F648)&lt;1,COUNTIF($O$2:$O631,Input!$C648)&lt;1),Input!N648,0)</f>
        <v>0</v>
      </c>
      <c r="K632" s="177">
        <f>IF(OR(COUNTIF($B$2:$B631,Input!$F648)&lt;1,COUNTIF($O$2:$O631,Input!$C648)&lt;1),Input!O648,0)</f>
        <v>0</v>
      </c>
      <c r="L632" s="177">
        <f>IF(OR(COUNTIF($B$2:$B631,Input!$F648)&lt;1,COUNTIF($O$2:$O631,Input!$C648)&lt;1),Input!P648,0)</f>
        <v>0</v>
      </c>
      <c r="M632" s="129" t="str">
        <f t="shared" si="88"/>
        <v/>
      </c>
      <c r="N632" s="161">
        <f t="shared" si="80"/>
        <v>0</v>
      </c>
      <c r="O632" s="168">
        <f>Input!C648</f>
        <v>0</v>
      </c>
      <c r="P632" s="168"/>
      <c r="R632" s="131">
        <f t="shared" si="81"/>
        <v>0</v>
      </c>
      <c r="S632" s="133" t="str">
        <f t="shared" si="89"/>
        <v xml:space="preserve"> </v>
      </c>
      <c r="T632" s="133"/>
      <c r="U632" s="132" t="str">
        <f>_xlfn.IFNA(IF($D632=0,LOOKUP($F632,{0.1,0.2,0.3,0.4,0.5,0.6,0.7,0.8,0.9,1},{22,34,46,58,70,82,94,106,118,130}),""),"")</f>
        <v/>
      </c>
      <c r="V632" s="132" t="str">
        <f>_xlfn.IFNA(IF($D632=1,LOOKUP($F632,{0.1,0.2,0.3,0.4,0.5,0.6,0.7,0.8,0.9,1},{23,35,47,59,71,83,95,107,119,131}),""),"")</f>
        <v/>
      </c>
      <c r="W632" s="132" t="str">
        <f>_xlfn.IFNA(IF($D632=2,LOOKUP($F632,{0.1,0.2,0.3,0.4,0.5,0.6,0.7,0.8,0.9,1},{24,36,48,60,72,84,96,108,120,132}),""),"")</f>
        <v/>
      </c>
      <c r="X632" s="132" t="str">
        <f>_xlfn.IFNA(IF($D632=3,LOOKUP($F632,{0.1,0.2,0.3,0.4,0.5,0.6,0.7,0.8,0.9,1},{25,37,49,61,73,85,97,109,121,133}),""),"")</f>
        <v/>
      </c>
      <c r="Y632" s="132" t="str">
        <f>_xlfn.IFNA(IF($D632=4,LOOKUP($F632,{0.1,0.2,0.3,0.4,0.5,0.6,0.7,0.8,0.9,1},{26,38,50,62,74,86,98,110,122,134}),""),"")</f>
        <v/>
      </c>
      <c r="Z632" s="132" t="str">
        <f>_xlfn.IFNA(IF($D632=5,LOOKUP($F632,{0.1,0.2,0.3,0.4,0.5,0.6,0.7,0.8,0.9,1},{27,39,51,63,75,87,99,111,123,135}),""),"")</f>
        <v/>
      </c>
      <c r="AA632" s="132">
        <f t="shared" si="90"/>
        <v>0</v>
      </c>
      <c r="AB632" s="132" t="str">
        <f t="shared" si="91"/>
        <v>00</v>
      </c>
      <c r="AC632" s="82" t="e">
        <f>VLOOKUP(AB632,'AMI Ref'!T:U,2,FALSE)</f>
        <v>#N/A</v>
      </c>
      <c r="AD632" s="124"/>
      <c r="AE632" s="81" t="str">
        <f>_xlfn.IFNA(IF($D632=0,IF($J632="Not Paid by Tenant",0,INDEX('AMI Ref'!$K$5:$N$5,MATCH($J632,{"Oil","Gas","Electric - Other","ELECTRIC - HEAT PUMP"},0))),0),"")</f>
        <v/>
      </c>
      <c r="AF632" s="81">
        <f>_xlfn.IFNA(IF($D632=1,IF($J632="Not Paid by Tenant",0,INDEX('AMI Ref'!$K$6:$N$6,MATCH($J632,{"Oil","Gas","Electric - Other","ELECTRIC - HEAT PUMP"},0))),0),"")</f>
        <v>0</v>
      </c>
      <c r="AG632" s="81">
        <f>_xlfn.IFNA(IF($D632=2,IF($J632="Not Paid by Tenant",0,INDEX('AMI Ref'!$K$7:$N$7,MATCH($J632,{"Oil","Gas","Electric - Other","ELECTRIC - HEAT PUMP"},0))),0),"")</f>
        <v>0</v>
      </c>
      <c r="AH632" s="81">
        <f>_xlfn.IFNA(IF($D632=3,IF($J632="Not Paid by Tenant",0,INDEX('AMI Ref'!$K$8:$N$8,MATCH($J632,{"Oil","Gas","Electric - Other","ELECTRIC - HEAT PUMP"},0))),0),"")</f>
        <v>0</v>
      </c>
      <c r="AI632" s="81">
        <f>_xlfn.IFNA(IF($D632=4,IF($J632="Not Paid by Tenant",0,INDEX('AMI Ref'!$K$9:$N$9,MATCH($J632,{"Oil","Gas","Electric - Other","ELECTRIC - HEAT PUMP"},0))),0),"")</f>
        <v>0</v>
      </c>
      <c r="AJ632" s="81">
        <f>_xlfn.IFNA(IF($D632=5,IF($J632="Not Paid by Tenant",0,INDEX('AMI Ref'!$K$10:$N$10,MATCH($J632,{"Oil","Gas","Electric - Other","ELECTRIC - HEAT PUMP"},0))),0),"")</f>
        <v>0</v>
      </c>
      <c r="AK632" s="128"/>
      <c r="AL632" s="81" t="str">
        <f>_xlfn.IFNA(IF($D632=0,IF($K632="Not Paid by Tenant",0,INDEX('AMI Ref'!$O$5:$R$5,MATCH($K632,{"Oil","Gas","Electric - Other","Electric ccASHP - split"},0))),0),"")</f>
        <v/>
      </c>
      <c r="AM632" s="81">
        <f>_xlfn.IFNA(IF($D632=1,IF($K632="Not Paid by Tenant",0,INDEX('AMI Ref'!$O$6:$R$6,MATCH($K632,{"Oil","Gas","Electric - Other","Electric ccASHP - split"},0))),0),"")</f>
        <v>0</v>
      </c>
      <c r="AN632" s="81">
        <f>_xlfn.IFNA(IF($D632=2,IF($K632="Not Paid by Tenant",0,INDEX('AMI Ref'!$O$7:$R$7,MATCH($K632,{"Oil","Gas","Electric - Other","Electric ccASHP - split"},0))),0),"")</f>
        <v>0</v>
      </c>
      <c r="AO632" s="81">
        <f>_xlfn.IFNA(IF($D632=3,IF($K632="Not Paid by Tenant",0,INDEX('AMI Ref'!$O$8:$R$8,MATCH($K632,{"Oil","Gas","Electric - Other","Electric ccASHP - split"},0))),0),"")</f>
        <v>0</v>
      </c>
      <c r="AP632" s="81">
        <f>_xlfn.IFNA(IF($D632=4,IF($K632="Not Paid by Tenant",0,INDEX('AMI Ref'!$O$9:$R$9,MATCH($K632,{"Oil","Gas","Electric - Other","Electric ccASHP - split"},0))),0),"")</f>
        <v>0</v>
      </c>
      <c r="AQ632" s="81">
        <f>_xlfn.IFNA(IF($D632=5,IF($K632="Not Paid by Tenant",0,INDEX('AMI Ref'!$O$10:$R$10,MATCH($K632,{"Oil","Gas","Electric - Other","Electric ccASHP - split"},0))),0),"")</f>
        <v>0</v>
      </c>
      <c r="AR632" s="124">
        <f t="shared" si="92"/>
        <v>0</v>
      </c>
      <c r="AS632" s="123" t="e">
        <f t="shared" si="93"/>
        <v>#N/A</v>
      </c>
    </row>
    <row r="633" spans="1:45" x14ac:dyDescent="0.2">
      <c r="A633" s="130">
        <v>631</v>
      </c>
      <c r="B633" s="177">
        <f>IF(OR(COUNTIF($B$2:$B632,Input!$F649)&lt;1,COUNTIF($O$2:$O632,Input!$C649)&lt;1),Input!F649,0)</f>
        <v>0</v>
      </c>
      <c r="C633" s="177">
        <f>IF(OR(COUNTIF($B$2:$B632,Input!$F649)&lt;1,COUNTIF($O$2:$O632,Input!$C649)&lt;1),Input!G649,0)</f>
        <v>0</v>
      </c>
      <c r="D633" s="177">
        <f>IF(OR(COUNTIF($B$2:$B632,Input!$F649)&lt;1,COUNTIF($O$2:$O632,Input!$C649)&lt;1),Input!H649,0)</f>
        <v>0</v>
      </c>
      <c r="E633" s="177">
        <f>IF(OR(COUNTIF($B$2:$B632,Input!$F649)&lt;1,COUNTIF($O$2:$O632,Input!$C649)&lt;1),Input!I649,0)</f>
        <v>0</v>
      </c>
      <c r="F633" s="177">
        <f>IF(OR(COUNTIF($B$2:$B632,Input!$F649)&lt;1,COUNTIF($O$2:$O632,Input!$C649)&lt;1),Input!J649,0)</f>
        <v>0</v>
      </c>
      <c r="G633" s="177">
        <f>IF(OR(COUNTIF($B$2:$B632,Input!$F649)&lt;1,COUNTIF($O$2:$O632,Input!$C649)&lt;1),Input!K649,0)</f>
        <v>0</v>
      </c>
      <c r="H633" s="177">
        <f>IF(OR(COUNTIF($B$2:$B632,Input!$F649)&lt;1,COUNTIF($O$2:$O632,Input!$C649)&lt;1),Input!L649,0)</f>
        <v>0</v>
      </c>
      <c r="I633" s="177">
        <f>IF(OR(COUNTIF($B$2:$B632,Input!$F649)&lt;1,COUNTIF($O$2:$O632,Input!$C649)&lt;1),Input!M649,0)</f>
        <v>0</v>
      </c>
      <c r="J633" s="177">
        <f>IF(OR(COUNTIF($B$2:$B632,Input!$F649)&lt;1,COUNTIF($O$2:$O632,Input!$C649)&lt;1),Input!N649,0)</f>
        <v>0</v>
      </c>
      <c r="K633" s="177">
        <f>IF(OR(COUNTIF($B$2:$B632,Input!$F649)&lt;1,COUNTIF($O$2:$O632,Input!$C649)&lt;1),Input!O649,0)</f>
        <v>0</v>
      </c>
      <c r="L633" s="177">
        <f>IF(OR(COUNTIF($B$2:$B632,Input!$F649)&lt;1,COUNTIF($O$2:$O632,Input!$C649)&lt;1),Input!P649,0)</f>
        <v>0</v>
      </c>
      <c r="M633" s="129" t="str">
        <f t="shared" si="88"/>
        <v/>
      </c>
      <c r="N633" s="161">
        <f t="shared" si="80"/>
        <v>0</v>
      </c>
      <c r="O633" s="168">
        <f>Input!C649</f>
        <v>0</v>
      </c>
      <c r="P633" s="168"/>
      <c r="R633" s="131">
        <f t="shared" si="81"/>
        <v>0</v>
      </c>
      <c r="S633" s="133" t="str">
        <f t="shared" si="89"/>
        <v xml:space="preserve"> </v>
      </c>
      <c r="T633" s="133"/>
      <c r="U633" s="132" t="str">
        <f>_xlfn.IFNA(IF($D633=0,LOOKUP($F633,{0.1,0.2,0.3,0.4,0.5,0.6,0.7,0.8,0.9,1},{22,34,46,58,70,82,94,106,118,130}),""),"")</f>
        <v/>
      </c>
      <c r="V633" s="132" t="str">
        <f>_xlfn.IFNA(IF($D633=1,LOOKUP($F633,{0.1,0.2,0.3,0.4,0.5,0.6,0.7,0.8,0.9,1},{23,35,47,59,71,83,95,107,119,131}),""),"")</f>
        <v/>
      </c>
      <c r="W633" s="132" t="str">
        <f>_xlfn.IFNA(IF($D633=2,LOOKUP($F633,{0.1,0.2,0.3,0.4,0.5,0.6,0.7,0.8,0.9,1},{24,36,48,60,72,84,96,108,120,132}),""),"")</f>
        <v/>
      </c>
      <c r="X633" s="132" t="str">
        <f>_xlfn.IFNA(IF($D633=3,LOOKUP($F633,{0.1,0.2,0.3,0.4,0.5,0.6,0.7,0.8,0.9,1},{25,37,49,61,73,85,97,109,121,133}),""),"")</f>
        <v/>
      </c>
      <c r="Y633" s="132" t="str">
        <f>_xlfn.IFNA(IF($D633=4,LOOKUP($F633,{0.1,0.2,0.3,0.4,0.5,0.6,0.7,0.8,0.9,1},{26,38,50,62,74,86,98,110,122,134}),""),"")</f>
        <v/>
      </c>
      <c r="Z633" s="132" t="str">
        <f>_xlfn.IFNA(IF($D633=5,LOOKUP($F633,{0.1,0.2,0.3,0.4,0.5,0.6,0.7,0.8,0.9,1},{27,39,51,63,75,87,99,111,123,135}),""),"")</f>
        <v/>
      </c>
      <c r="AA633" s="132">
        <f t="shared" si="90"/>
        <v>0</v>
      </c>
      <c r="AB633" s="132" t="str">
        <f t="shared" si="91"/>
        <v>00</v>
      </c>
      <c r="AC633" s="82" t="e">
        <f>VLOOKUP(AB633,'AMI Ref'!T:U,2,FALSE)</f>
        <v>#N/A</v>
      </c>
      <c r="AD633" s="124"/>
      <c r="AE633" s="81" t="str">
        <f>_xlfn.IFNA(IF($D633=0,IF($J633="Not Paid by Tenant",0,INDEX('AMI Ref'!$K$5:$N$5,MATCH($J633,{"Oil","Gas","Electric - Other","ELECTRIC - HEAT PUMP"},0))),0),"")</f>
        <v/>
      </c>
      <c r="AF633" s="81">
        <f>_xlfn.IFNA(IF($D633=1,IF($J633="Not Paid by Tenant",0,INDEX('AMI Ref'!$K$6:$N$6,MATCH($J633,{"Oil","Gas","Electric - Other","ELECTRIC - HEAT PUMP"},0))),0),"")</f>
        <v>0</v>
      </c>
      <c r="AG633" s="81">
        <f>_xlfn.IFNA(IF($D633=2,IF($J633="Not Paid by Tenant",0,INDEX('AMI Ref'!$K$7:$N$7,MATCH($J633,{"Oil","Gas","Electric - Other","ELECTRIC - HEAT PUMP"},0))),0),"")</f>
        <v>0</v>
      </c>
      <c r="AH633" s="81">
        <f>_xlfn.IFNA(IF($D633=3,IF($J633="Not Paid by Tenant",0,INDEX('AMI Ref'!$K$8:$N$8,MATCH($J633,{"Oil","Gas","Electric - Other","ELECTRIC - HEAT PUMP"},0))),0),"")</f>
        <v>0</v>
      </c>
      <c r="AI633" s="81">
        <f>_xlfn.IFNA(IF($D633=4,IF($J633="Not Paid by Tenant",0,INDEX('AMI Ref'!$K$9:$N$9,MATCH($J633,{"Oil","Gas","Electric - Other","ELECTRIC - HEAT PUMP"},0))),0),"")</f>
        <v>0</v>
      </c>
      <c r="AJ633" s="81">
        <f>_xlfn.IFNA(IF($D633=5,IF($J633="Not Paid by Tenant",0,INDEX('AMI Ref'!$K$10:$N$10,MATCH($J633,{"Oil","Gas","Electric - Other","ELECTRIC - HEAT PUMP"},0))),0),"")</f>
        <v>0</v>
      </c>
      <c r="AK633" s="128"/>
      <c r="AL633" s="81" t="str">
        <f>_xlfn.IFNA(IF($D633=0,IF($K633="Not Paid by Tenant",0,INDEX('AMI Ref'!$O$5:$R$5,MATCH($K633,{"Oil","Gas","Electric - Other","Electric ccASHP - split"},0))),0),"")</f>
        <v/>
      </c>
      <c r="AM633" s="81">
        <f>_xlfn.IFNA(IF($D633=1,IF($K633="Not Paid by Tenant",0,INDEX('AMI Ref'!$O$6:$R$6,MATCH($K633,{"Oil","Gas","Electric - Other","Electric ccASHP - split"},0))),0),"")</f>
        <v>0</v>
      </c>
      <c r="AN633" s="81">
        <f>_xlfn.IFNA(IF($D633=2,IF($K633="Not Paid by Tenant",0,INDEX('AMI Ref'!$O$7:$R$7,MATCH($K633,{"Oil","Gas","Electric - Other","Electric ccASHP - split"},0))),0),"")</f>
        <v>0</v>
      </c>
      <c r="AO633" s="81">
        <f>_xlfn.IFNA(IF($D633=3,IF($K633="Not Paid by Tenant",0,INDEX('AMI Ref'!$O$8:$R$8,MATCH($K633,{"Oil","Gas","Electric - Other","Electric ccASHP - split"},0))),0),"")</f>
        <v>0</v>
      </c>
      <c r="AP633" s="81">
        <f>_xlfn.IFNA(IF($D633=4,IF($K633="Not Paid by Tenant",0,INDEX('AMI Ref'!$O$9:$R$9,MATCH($K633,{"Oil","Gas","Electric - Other","Electric ccASHP - split"},0))),0),"")</f>
        <v>0</v>
      </c>
      <c r="AQ633" s="81">
        <f>_xlfn.IFNA(IF($D633=5,IF($K633="Not Paid by Tenant",0,INDEX('AMI Ref'!$O$10:$R$10,MATCH($K633,{"Oil","Gas","Electric - Other","Electric ccASHP - split"},0))),0),"")</f>
        <v>0</v>
      </c>
      <c r="AR633" s="124">
        <f t="shared" si="92"/>
        <v>0</v>
      </c>
      <c r="AS633" s="123" t="e">
        <f t="shared" si="93"/>
        <v>#N/A</v>
      </c>
    </row>
    <row r="634" spans="1:45" x14ac:dyDescent="0.2">
      <c r="A634" s="130">
        <v>632</v>
      </c>
      <c r="B634" s="177">
        <f>IF(OR(COUNTIF($B$2:$B633,Input!$F650)&lt;1,COUNTIF($O$2:$O633,Input!$C650)&lt;1),Input!F650,0)</f>
        <v>0</v>
      </c>
      <c r="C634" s="177">
        <f>IF(OR(COUNTIF($B$2:$B633,Input!$F650)&lt;1,COUNTIF($O$2:$O633,Input!$C650)&lt;1),Input!G650,0)</f>
        <v>0</v>
      </c>
      <c r="D634" s="177">
        <f>IF(OR(COUNTIF($B$2:$B633,Input!$F650)&lt;1,COUNTIF($O$2:$O633,Input!$C650)&lt;1),Input!H650,0)</f>
        <v>0</v>
      </c>
      <c r="E634" s="177">
        <f>IF(OR(COUNTIF($B$2:$B633,Input!$F650)&lt;1,COUNTIF($O$2:$O633,Input!$C650)&lt;1),Input!I650,0)</f>
        <v>0</v>
      </c>
      <c r="F634" s="177">
        <f>IF(OR(COUNTIF($B$2:$B633,Input!$F650)&lt;1,COUNTIF($O$2:$O633,Input!$C650)&lt;1),Input!J650,0)</f>
        <v>0</v>
      </c>
      <c r="G634" s="177">
        <f>IF(OR(COUNTIF($B$2:$B633,Input!$F650)&lt;1,COUNTIF($O$2:$O633,Input!$C650)&lt;1),Input!K650,0)</f>
        <v>0</v>
      </c>
      <c r="H634" s="177">
        <f>IF(OR(COUNTIF($B$2:$B633,Input!$F650)&lt;1,COUNTIF($O$2:$O633,Input!$C650)&lt;1),Input!L650,0)</f>
        <v>0</v>
      </c>
      <c r="I634" s="177">
        <f>IF(OR(COUNTIF($B$2:$B633,Input!$F650)&lt;1,COUNTIF($O$2:$O633,Input!$C650)&lt;1),Input!M650,0)</f>
        <v>0</v>
      </c>
      <c r="J634" s="177">
        <f>IF(OR(COUNTIF($B$2:$B633,Input!$F650)&lt;1,COUNTIF($O$2:$O633,Input!$C650)&lt;1),Input!N650,0)</f>
        <v>0</v>
      </c>
      <c r="K634" s="177">
        <f>IF(OR(COUNTIF($B$2:$B633,Input!$F650)&lt;1,COUNTIF($O$2:$O633,Input!$C650)&lt;1),Input!O650,0)</f>
        <v>0</v>
      </c>
      <c r="L634" s="177">
        <f>IF(OR(COUNTIF($B$2:$B633,Input!$F650)&lt;1,COUNTIF($O$2:$O633,Input!$C650)&lt;1),Input!P650,0)</f>
        <v>0</v>
      </c>
      <c r="M634" s="129" t="str">
        <f t="shared" si="88"/>
        <v/>
      </c>
      <c r="N634" s="161">
        <f t="shared" si="80"/>
        <v>0</v>
      </c>
      <c r="O634" s="168">
        <f>Input!C650</f>
        <v>0</v>
      </c>
      <c r="P634" s="168"/>
      <c r="R634" s="131">
        <f t="shared" si="81"/>
        <v>0</v>
      </c>
      <c r="S634" s="133" t="str">
        <f t="shared" si="89"/>
        <v xml:space="preserve"> </v>
      </c>
      <c r="T634" s="133"/>
      <c r="U634" s="132" t="str">
        <f>_xlfn.IFNA(IF($D634=0,LOOKUP($F634,{0.1,0.2,0.3,0.4,0.5,0.6,0.7,0.8,0.9,1},{22,34,46,58,70,82,94,106,118,130}),""),"")</f>
        <v/>
      </c>
      <c r="V634" s="132" t="str">
        <f>_xlfn.IFNA(IF($D634=1,LOOKUP($F634,{0.1,0.2,0.3,0.4,0.5,0.6,0.7,0.8,0.9,1},{23,35,47,59,71,83,95,107,119,131}),""),"")</f>
        <v/>
      </c>
      <c r="W634" s="132" t="str">
        <f>_xlfn.IFNA(IF($D634=2,LOOKUP($F634,{0.1,0.2,0.3,0.4,0.5,0.6,0.7,0.8,0.9,1},{24,36,48,60,72,84,96,108,120,132}),""),"")</f>
        <v/>
      </c>
      <c r="X634" s="132" t="str">
        <f>_xlfn.IFNA(IF($D634=3,LOOKUP($F634,{0.1,0.2,0.3,0.4,0.5,0.6,0.7,0.8,0.9,1},{25,37,49,61,73,85,97,109,121,133}),""),"")</f>
        <v/>
      </c>
      <c r="Y634" s="132" t="str">
        <f>_xlfn.IFNA(IF($D634=4,LOOKUP($F634,{0.1,0.2,0.3,0.4,0.5,0.6,0.7,0.8,0.9,1},{26,38,50,62,74,86,98,110,122,134}),""),"")</f>
        <v/>
      </c>
      <c r="Z634" s="132" t="str">
        <f>_xlfn.IFNA(IF($D634=5,LOOKUP($F634,{0.1,0.2,0.3,0.4,0.5,0.6,0.7,0.8,0.9,1},{27,39,51,63,75,87,99,111,123,135}),""),"")</f>
        <v/>
      </c>
      <c r="AA634" s="132">
        <f t="shared" si="90"/>
        <v>0</v>
      </c>
      <c r="AB634" s="132" t="str">
        <f t="shared" si="91"/>
        <v>00</v>
      </c>
      <c r="AC634" s="82" t="e">
        <f>VLOOKUP(AB634,'AMI Ref'!T:U,2,FALSE)</f>
        <v>#N/A</v>
      </c>
      <c r="AD634" s="124"/>
      <c r="AE634" s="81" t="str">
        <f>_xlfn.IFNA(IF($D634=0,IF($J634="Not Paid by Tenant",0,INDEX('AMI Ref'!$K$5:$N$5,MATCH($J634,{"Oil","Gas","Electric - Other","ELECTRIC - HEAT PUMP"},0))),0),"")</f>
        <v/>
      </c>
      <c r="AF634" s="81">
        <f>_xlfn.IFNA(IF($D634=1,IF($J634="Not Paid by Tenant",0,INDEX('AMI Ref'!$K$6:$N$6,MATCH($J634,{"Oil","Gas","Electric - Other","ELECTRIC - HEAT PUMP"},0))),0),"")</f>
        <v>0</v>
      </c>
      <c r="AG634" s="81">
        <f>_xlfn.IFNA(IF($D634=2,IF($J634="Not Paid by Tenant",0,INDEX('AMI Ref'!$K$7:$N$7,MATCH($J634,{"Oil","Gas","Electric - Other","ELECTRIC - HEAT PUMP"},0))),0),"")</f>
        <v>0</v>
      </c>
      <c r="AH634" s="81">
        <f>_xlfn.IFNA(IF($D634=3,IF($J634="Not Paid by Tenant",0,INDEX('AMI Ref'!$K$8:$N$8,MATCH($J634,{"Oil","Gas","Electric - Other","ELECTRIC - HEAT PUMP"},0))),0),"")</f>
        <v>0</v>
      </c>
      <c r="AI634" s="81">
        <f>_xlfn.IFNA(IF($D634=4,IF($J634="Not Paid by Tenant",0,INDEX('AMI Ref'!$K$9:$N$9,MATCH($J634,{"Oil","Gas","Electric - Other","ELECTRIC - HEAT PUMP"},0))),0),"")</f>
        <v>0</v>
      </c>
      <c r="AJ634" s="81">
        <f>_xlfn.IFNA(IF($D634=5,IF($J634="Not Paid by Tenant",0,INDEX('AMI Ref'!$K$10:$N$10,MATCH($J634,{"Oil","Gas","Electric - Other","ELECTRIC - HEAT PUMP"},0))),0),"")</f>
        <v>0</v>
      </c>
      <c r="AK634" s="128"/>
      <c r="AL634" s="81" t="str">
        <f>_xlfn.IFNA(IF($D634=0,IF($K634="Not Paid by Tenant",0,INDEX('AMI Ref'!$O$5:$R$5,MATCH($K634,{"Oil","Gas","Electric - Other","Electric ccASHP - split"},0))),0),"")</f>
        <v/>
      </c>
      <c r="AM634" s="81">
        <f>_xlfn.IFNA(IF($D634=1,IF($K634="Not Paid by Tenant",0,INDEX('AMI Ref'!$O$6:$R$6,MATCH($K634,{"Oil","Gas","Electric - Other","Electric ccASHP - split"},0))),0),"")</f>
        <v>0</v>
      </c>
      <c r="AN634" s="81">
        <f>_xlfn.IFNA(IF($D634=2,IF($K634="Not Paid by Tenant",0,INDEX('AMI Ref'!$O$7:$R$7,MATCH($K634,{"Oil","Gas","Electric - Other","Electric ccASHP - split"},0))),0),"")</f>
        <v>0</v>
      </c>
      <c r="AO634" s="81">
        <f>_xlfn.IFNA(IF($D634=3,IF($K634="Not Paid by Tenant",0,INDEX('AMI Ref'!$O$8:$R$8,MATCH($K634,{"Oil","Gas","Electric - Other","Electric ccASHP - split"},0))),0),"")</f>
        <v>0</v>
      </c>
      <c r="AP634" s="81">
        <f>_xlfn.IFNA(IF($D634=4,IF($K634="Not Paid by Tenant",0,INDEX('AMI Ref'!$O$9:$R$9,MATCH($K634,{"Oil","Gas","Electric - Other","Electric ccASHP - split"},0))),0),"")</f>
        <v>0</v>
      </c>
      <c r="AQ634" s="81">
        <f>_xlfn.IFNA(IF($D634=5,IF($K634="Not Paid by Tenant",0,INDEX('AMI Ref'!$O$10:$R$10,MATCH($K634,{"Oil","Gas","Electric - Other","Electric ccASHP - split"},0))),0),"")</f>
        <v>0</v>
      </c>
      <c r="AR634" s="124">
        <f t="shared" si="92"/>
        <v>0</v>
      </c>
      <c r="AS634" s="123" t="e">
        <f t="shared" si="93"/>
        <v>#N/A</v>
      </c>
    </row>
    <row r="635" spans="1:45" x14ac:dyDescent="0.2">
      <c r="A635" s="130">
        <v>633</v>
      </c>
      <c r="B635" s="177">
        <f>IF(OR(COUNTIF($B$2:$B634,Input!$F651)&lt;1,COUNTIF($O$2:$O634,Input!$C651)&lt;1),Input!F651,0)</f>
        <v>0</v>
      </c>
      <c r="C635" s="177">
        <f>IF(OR(COUNTIF($B$2:$B634,Input!$F651)&lt;1,COUNTIF($O$2:$O634,Input!$C651)&lt;1),Input!G651,0)</f>
        <v>0</v>
      </c>
      <c r="D635" s="177">
        <f>IF(OR(COUNTIF($B$2:$B634,Input!$F651)&lt;1,COUNTIF($O$2:$O634,Input!$C651)&lt;1),Input!H651,0)</f>
        <v>0</v>
      </c>
      <c r="E635" s="177">
        <f>IF(OR(COUNTIF($B$2:$B634,Input!$F651)&lt;1,COUNTIF($O$2:$O634,Input!$C651)&lt;1),Input!I651,0)</f>
        <v>0</v>
      </c>
      <c r="F635" s="177">
        <f>IF(OR(COUNTIF($B$2:$B634,Input!$F651)&lt;1,COUNTIF($O$2:$O634,Input!$C651)&lt;1),Input!J651,0)</f>
        <v>0</v>
      </c>
      <c r="G635" s="177">
        <f>IF(OR(COUNTIF($B$2:$B634,Input!$F651)&lt;1,COUNTIF($O$2:$O634,Input!$C651)&lt;1),Input!K651,0)</f>
        <v>0</v>
      </c>
      <c r="H635" s="177">
        <f>IF(OR(COUNTIF($B$2:$B634,Input!$F651)&lt;1,COUNTIF($O$2:$O634,Input!$C651)&lt;1),Input!L651,0)</f>
        <v>0</v>
      </c>
      <c r="I635" s="177">
        <f>IF(OR(COUNTIF($B$2:$B634,Input!$F651)&lt;1,COUNTIF($O$2:$O634,Input!$C651)&lt;1),Input!M651,0)</f>
        <v>0</v>
      </c>
      <c r="J635" s="177">
        <f>IF(OR(COUNTIF($B$2:$B634,Input!$F651)&lt;1,COUNTIF($O$2:$O634,Input!$C651)&lt;1),Input!N651,0)</f>
        <v>0</v>
      </c>
      <c r="K635" s="177">
        <f>IF(OR(COUNTIF($B$2:$B634,Input!$F651)&lt;1,COUNTIF($O$2:$O634,Input!$C651)&lt;1),Input!O651,0)</f>
        <v>0</v>
      </c>
      <c r="L635" s="177">
        <f>IF(OR(COUNTIF($B$2:$B634,Input!$F651)&lt;1,COUNTIF($O$2:$O634,Input!$C651)&lt;1),Input!P651,0)</f>
        <v>0</v>
      </c>
      <c r="M635" s="129" t="str">
        <f t="shared" si="88"/>
        <v/>
      </c>
      <c r="N635" s="161">
        <f t="shared" si="80"/>
        <v>0</v>
      </c>
      <c r="O635" s="168">
        <f>Input!C651</f>
        <v>0</v>
      </c>
      <c r="P635" s="168"/>
      <c r="R635" s="131">
        <f t="shared" si="81"/>
        <v>0</v>
      </c>
      <c r="S635" s="133" t="str">
        <f t="shared" si="89"/>
        <v xml:space="preserve"> </v>
      </c>
      <c r="T635" s="133"/>
      <c r="U635" s="132" t="str">
        <f>_xlfn.IFNA(IF($D635=0,LOOKUP($F635,{0.1,0.2,0.3,0.4,0.5,0.6,0.7,0.8,0.9,1},{22,34,46,58,70,82,94,106,118,130}),""),"")</f>
        <v/>
      </c>
      <c r="V635" s="132" t="str">
        <f>_xlfn.IFNA(IF($D635=1,LOOKUP($F635,{0.1,0.2,0.3,0.4,0.5,0.6,0.7,0.8,0.9,1},{23,35,47,59,71,83,95,107,119,131}),""),"")</f>
        <v/>
      </c>
      <c r="W635" s="132" t="str">
        <f>_xlfn.IFNA(IF($D635=2,LOOKUP($F635,{0.1,0.2,0.3,0.4,0.5,0.6,0.7,0.8,0.9,1},{24,36,48,60,72,84,96,108,120,132}),""),"")</f>
        <v/>
      </c>
      <c r="X635" s="132" t="str">
        <f>_xlfn.IFNA(IF($D635=3,LOOKUP($F635,{0.1,0.2,0.3,0.4,0.5,0.6,0.7,0.8,0.9,1},{25,37,49,61,73,85,97,109,121,133}),""),"")</f>
        <v/>
      </c>
      <c r="Y635" s="132" t="str">
        <f>_xlfn.IFNA(IF($D635=4,LOOKUP($F635,{0.1,0.2,0.3,0.4,0.5,0.6,0.7,0.8,0.9,1},{26,38,50,62,74,86,98,110,122,134}),""),"")</f>
        <v/>
      </c>
      <c r="Z635" s="132" t="str">
        <f>_xlfn.IFNA(IF($D635=5,LOOKUP($F635,{0.1,0.2,0.3,0.4,0.5,0.6,0.7,0.8,0.9,1},{27,39,51,63,75,87,99,111,123,135}),""),"")</f>
        <v/>
      </c>
      <c r="AA635" s="132">
        <f t="shared" si="90"/>
        <v>0</v>
      </c>
      <c r="AB635" s="132" t="str">
        <f t="shared" si="91"/>
        <v>00</v>
      </c>
      <c r="AC635" s="82" t="e">
        <f>VLOOKUP(AB635,'AMI Ref'!T:U,2,FALSE)</f>
        <v>#N/A</v>
      </c>
      <c r="AD635" s="124"/>
      <c r="AE635" s="81" t="str">
        <f>_xlfn.IFNA(IF($D635=0,IF($J635="Not Paid by Tenant",0,INDEX('AMI Ref'!$K$5:$N$5,MATCH($J635,{"Oil","Gas","Electric - Other","ELECTRIC - HEAT PUMP"},0))),0),"")</f>
        <v/>
      </c>
      <c r="AF635" s="81">
        <f>_xlfn.IFNA(IF($D635=1,IF($J635="Not Paid by Tenant",0,INDEX('AMI Ref'!$K$6:$N$6,MATCH($J635,{"Oil","Gas","Electric - Other","ELECTRIC - HEAT PUMP"},0))),0),"")</f>
        <v>0</v>
      </c>
      <c r="AG635" s="81">
        <f>_xlfn.IFNA(IF($D635=2,IF($J635="Not Paid by Tenant",0,INDEX('AMI Ref'!$K$7:$N$7,MATCH($J635,{"Oil","Gas","Electric - Other","ELECTRIC - HEAT PUMP"},0))),0),"")</f>
        <v>0</v>
      </c>
      <c r="AH635" s="81">
        <f>_xlfn.IFNA(IF($D635=3,IF($J635="Not Paid by Tenant",0,INDEX('AMI Ref'!$K$8:$N$8,MATCH($J635,{"Oil","Gas","Electric - Other","ELECTRIC - HEAT PUMP"},0))),0),"")</f>
        <v>0</v>
      </c>
      <c r="AI635" s="81">
        <f>_xlfn.IFNA(IF($D635=4,IF($J635="Not Paid by Tenant",0,INDEX('AMI Ref'!$K$9:$N$9,MATCH($J635,{"Oil","Gas","Electric - Other","ELECTRIC - HEAT PUMP"},0))),0),"")</f>
        <v>0</v>
      </c>
      <c r="AJ635" s="81">
        <f>_xlfn.IFNA(IF($D635=5,IF($J635="Not Paid by Tenant",0,INDEX('AMI Ref'!$K$10:$N$10,MATCH($J635,{"Oil","Gas","Electric - Other","ELECTRIC - HEAT PUMP"},0))),0),"")</f>
        <v>0</v>
      </c>
      <c r="AK635" s="128"/>
      <c r="AL635" s="81" t="str">
        <f>_xlfn.IFNA(IF($D635=0,IF($K635="Not Paid by Tenant",0,INDEX('AMI Ref'!$O$5:$R$5,MATCH($K635,{"Oil","Gas","Electric - Other","Electric ccASHP - split"},0))),0),"")</f>
        <v/>
      </c>
      <c r="AM635" s="81">
        <f>_xlfn.IFNA(IF($D635=1,IF($K635="Not Paid by Tenant",0,INDEX('AMI Ref'!$O$6:$R$6,MATCH($K635,{"Oil","Gas","Electric - Other","Electric ccASHP - split"},0))),0),"")</f>
        <v>0</v>
      </c>
      <c r="AN635" s="81">
        <f>_xlfn.IFNA(IF($D635=2,IF($K635="Not Paid by Tenant",0,INDEX('AMI Ref'!$O$7:$R$7,MATCH($K635,{"Oil","Gas","Electric - Other","Electric ccASHP - split"},0))),0),"")</f>
        <v>0</v>
      </c>
      <c r="AO635" s="81">
        <f>_xlfn.IFNA(IF($D635=3,IF($K635="Not Paid by Tenant",0,INDEX('AMI Ref'!$O$8:$R$8,MATCH($K635,{"Oil","Gas","Electric - Other","Electric ccASHP - split"},0))),0),"")</f>
        <v>0</v>
      </c>
      <c r="AP635" s="81">
        <f>_xlfn.IFNA(IF($D635=4,IF($K635="Not Paid by Tenant",0,INDEX('AMI Ref'!$O$9:$R$9,MATCH($K635,{"Oil","Gas","Electric - Other","Electric ccASHP - split"},0))),0),"")</f>
        <v>0</v>
      </c>
      <c r="AQ635" s="81">
        <f>_xlfn.IFNA(IF($D635=5,IF($K635="Not Paid by Tenant",0,INDEX('AMI Ref'!$O$10:$R$10,MATCH($K635,{"Oil","Gas","Electric - Other","Electric ccASHP - split"},0))),0),"")</f>
        <v>0</v>
      </c>
      <c r="AR635" s="124">
        <f t="shared" si="92"/>
        <v>0</v>
      </c>
      <c r="AS635" s="123" t="e">
        <f t="shared" si="93"/>
        <v>#N/A</v>
      </c>
    </row>
    <row r="636" spans="1:45" x14ac:dyDescent="0.2">
      <c r="A636" s="130">
        <v>634</v>
      </c>
      <c r="B636" s="177">
        <f>IF(OR(COUNTIF($B$2:$B635,Input!$F652)&lt;1,COUNTIF($O$2:$O635,Input!$C652)&lt;1),Input!F652,0)</f>
        <v>0</v>
      </c>
      <c r="C636" s="177">
        <f>IF(OR(COUNTIF($B$2:$B635,Input!$F652)&lt;1,COUNTIF($O$2:$O635,Input!$C652)&lt;1),Input!G652,0)</f>
        <v>0</v>
      </c>
      <c r="D636" s="177">
        <f>IF(OR(COUNTIF($B$2:$B635,Input!$F652)&lt;1,COUNTIF($O$2:$O635,Input!$C652)&lt;1),Input!H652,0)</f>
        <v>0</v>
      </c>
      <c r="E636" s="177">
        <f>IF(OR(COUNTIF($B$2:$B635,Input!$F652)&lt;1,COUNTIF($O$2:$O635,Input!$C652)&lt;1),Input!I652,0)</f>
        <v>0</v>
      </c>
      <c r="F636" s="177">
        <f>IF(OR(COUNTIF($B$2:$B635,Input!$F652)&lt;1,COUNTIF($O$2:$O635,Input!$C652)&lt;1),Input!J652,0)</f>
        <v>0</v>
      </c>
      <c r="G636" s="177">
        <f>IF(OR(COUNTIF($B$2:$B635,Input!$F652)&lt;1,COUNTIF($O$2:$O635,Input!$C652)&lt;1),Input!K652,0)</f>
        <v>0</v>
      </c>
      <c r="H636" s="177">
        <f>IF(OR(COUNTIF($B$2:$B635,Input!$F652)&lt;1,COUNTIF($O$2:$O635,Input!$C652)&lt;1),Input!L652,0)</f>
        <v>0</v>
      </c>
      <c r="I636" s="177">
        <f>IF(OR(COUNTIF($B$2:$B635,Input!$F652)&lt;1,COUNTIF($O$2:$O635,Input!$C652)&lt;1),Input!M652,0)</f>
        <v>0</v>
      </c>
      <c r="J636" s="177">
        <f>IF(OR(COUNTIF($B$2:$B635,Input!$F652)&lt;1,COUNTIF($O$2:$O635,Input!$C652)&lt;1),Input!N652,0)</f>
        <v>0</v>
      </c>
      <c r="K636" s="177">
        <f>IF(OR(COUNTIF($B$2:$B635,Input!$F652)&lt;1,COUNTIF($O$2:$O635,Input!$C652)&lt;1),Input!O652,0)</f>
        <v>0</v>
      </c>
      <c r="L636" s="177">
        <f>IF(OR(COUNTIF($B$2:$B635,Input!$F652)&lt;1,COUNTIF($O$2:$O635,Input!$C652)&lt;1),Input!P652,0)</f>
        <v>0</v>
      </c>
      <c r="M636" s="129" t="str">
        <f t="shared" si="88"/>
        <v/>
      </c>
      <c r="N636" s="161">
        <f t="shared" si="80"/>
        <v>0</v>
      </c>
      <c r="O636" s="168">
        <f>Input!C652</f>
        <v>0</v>
      </c>
      <c r="P636" s="168"/>
      <c r="R636" s="131">
        <f t="shared" si="81"/>
        <v>0</v>
      </c>
      <c r="S636" s="133" t="str">
        <f t="shared" si="89"/>
        <v xml:space="preserve"> </v>
      </c>
      <c r="T636" s="133"/>
      <c r="U636" s="132" t="str">
        <f>_xlfn.IFNA(IF($D636=0,LOOKUP($F636,{0.1,0.2,0.3,0.4,0.5,0.6,0.7,0.8,0.9,1},{22,34,46,58,70,82,94,106,118,130}),""),"")</f>
        <v/>
      </c>
      <c r="V636" s="132" t="str">
        <f>_xlfn.IFNA(IF($D636=1,LOOKUP($F636,{0.1,0.2,0.3,0.4,0.5,0.6,0.7,0.8,0.9,1},{23,35,47,59,71,83,95,107,119,131}),""),"")</f>
        <v/>
      </c>
      <c r="W636" s="132" t="str">
        <f>_xlfn.IFNA(IF($D636=2,LOOKUP($F636,{0.1,0.2,0.3,0.4,0.5,0.6,0.7,0.8,0.9,1},{24,36,48,60,72,84,96,108,120,132}),""),"")</f>
        <v/>
      </c>
      <c r="X636" s="132" t="str">
        <f>_xlfn.IFNA(IF($D636=3,LOOKUP($F636,{0.1,0.2,0.3,0.4,0.5,0.6,0.7,0.8,0.9,1},{25,37,49,61,73,85,97,109,121,133}),""),"")</f>
        <v/>
      </c>
      <c r="Y636" s="132" t="str">
        <f>_xlfn.IFNA(IF($D636=4,LOOKUP($F636,{0.1,0.2,0.3,0.4,0.5,0.6,0.7,0.8,0.9,1},{26,38,50,62,74,86,98,110,122,134}),""),"")</f>
        <v/>
      </c>
      <c r="Z636" s="132" t="str">
        <f>_xlfn.IFNA(IF($D636=5,LOOKUP($F636,{0.1,0.2,0.3,0.4,0.5,0.6,0.7,0.8,0.9,1},{27,39,51,63,75,87,99,111,123,135}),""),"")</f>
        <v/>
      </c>
      <c r="AA636" s="132">
        <f t="shared" si="90"/>
        <v>0</v>
      </c>
      <c r="AB636" s="132" t="str">
        <f t="shared" si="91"/>
        <v>00</v>
      </c>
      <c r="AC636" s="82" t="e">
        <f>VLOOKUP(AB636,'AMI Ref'!T:U,2,FALSE)</f>
        <v>#N/A</v>
      </c>
      <c r="AD636" s="124"/>
      <c r="AE636" s="81" t="str">
        <f>_xlfn.IFNA(IF($D636=0,IF($J636="Not Paid by Tenant",0,INDEX('AMI Ref'!$K$5:$N$5,MATCH($J636,{"Oil","Gas","Electric - Other","ELECTRIC - HEAT PUMP"},0))),0),"")</f>
        <v/>
      </c>
      <c r="AF636" s="81">
        <f>_xlfn.IFNA(IF($D636=1,IF($J636="Not Paid by Tenant",0,INDEX('AMI Ref'!$K$6:$N$6,MATCH($J636,{"Oil","Gas","Electric - Other","ELECTRIC - HEAT PUMP"},0))),0),"")</f>
        <v>0</v>
      </c>
      <c r="AG636" s="81">
        <f>_xlfn.IFNA(IF($D636=2,IF($J636="Not Paid by Tenant",0,INDEX('AMI Ref'!$K$7:$N$7,MATCH($J636,{"Oil","Gas","Electric - Other","ELECTRIC - HEAT PUMP"},0))),0),"")</f>
        <v>0</v>
      </c>
      <c r="AH636" s="81">
        <f>_xlfn.IFNA(IF($D636=3,IF($J636="Not Paid by Tenant",0,INDEX('AMI Ref'!$K$8:$N$8,MATCH($J636,{"Oil","Gas","Electric - Other","ELECTRIC - HEAT PUMP"},0))),0),"")</f>
        <v>0</v>
      </c>
      <c r="AI636" s="81">
        <f>_xlfn.IFNA(IF($D636=4,IF($J636="Not Paid by Tenant",0,INDEX('AMI Ref'!$K$9:$N$9,MATCH($J636,{"Oil","Gas","Electric - Other","ELECTRIC - HEAT PUMP"},0))),0),"")</f>
        <v>0</v>
      </c>
      <c r="AJ636" s="81">
        <f>_xlfn.IFNA(IF($D636=5,IF($J636="Not Paid by Tenant",0,INDEX('AMI Ref'!$K$10:$N$10,MATCH($J636,{"Oil","Gas","Electric - Other","ELECTRIC - HEAT PUMP"},0))),0),"")</f>
        <v>0</v>
      </c>
      <c r="AK636" s="128"/>
      <c r="AL636" s="81" t="str">
        <f>_xlfn.IFNA(IF($D636=0,IF($K636="Not Paid by Tenant",0,INDEX('AMI Ref'!$O$5:$R$5,MATCH($K636,{"Oil","Gas","Electric - Other","Electric ccASHP - split"},0))),0),"")</f>
        <v/>
      </c>
      <c r="AM636" s="81">
        <f>_xlfn.IFNA(IF($D636=1,IF($K636="Not Paid by Tenant",0,INDEX('AMI Ref'!$O$6:$R$6,MATCH($K636,{"Oil","Gas","Electric - Other","Electric ccASHP - split"},0))),0),"")</f>
        <v>0</v>
      </c>
      <c r="AN636" s="81">
        <f>_xlfn.IFNA(IF($D636=2,IF($K636="Not Paid by Tenant",0,INDEX('AMI Ref'!$O$7:$R$7,MATCH($K636,{"Oil","Gas","Electric - Other","Electric ccASHP - split"},0))),0),"")</f>
        <v>0</v>
      </c>
      <c r="AO636" s="81">
        <f>_xlfn.IFNA(IF($D636=3,IF($K636="Not Paid by Tenant",0,INDEX('AMI Ref'!$O$8:$R$8,MATCH($K636,{"Oil","Gas","Electric - Other","Electric ccASHP - split"},0))),0),"")</f>
        <v>0</v>
      </c>
      <c r="AP636" s="81">
        <f>_xlfn.IFNA(IF($D636=4,IF($K636="Not Paid by Tenant",0,INDEX('AMI Ref'!$O$9:$R$9,MATCH($K636,{"Oil","Gas","Electric - Other","Electric ccASHP - split"},0))),0),"")</f>
        <v>0</v>
      </c>
      <c r="AQ636" s="81">
        <f>_xlfn.IFNA(IF($D636=5,IF($K636="Not Paid by Tenant",0,INDEX('AMI Ref'!$O$10:$R$10,MATCH($K636,{"Oil","Gas","Electric - Other","Electric ccASHP - split"},0))),0),"")</f>
        <v>0</v>
      </c>
      <c r="AR636" s="124">
        <f t="shared" si="92"/>
        <v>0</v>
      </c>
      <c r="AS636" s="123" t="e">
        <f t="shared" si="93"/>
        <v>#N/A</v>
      </c>
    </row>
    <row r="637" spans="1:45" x14ac:dyDescent="0.2">
      <c r="A637" s="130">
        <v>635</v>
      </c>
      <c r="B637" s="177">
        <f>IF(OR(COUNTIF($B$2:$B636,Input!$F653)&lt;1,COUNTIF($O$2:$O636,Input!$C653)&lt;1),Input!F653,0)</f>
        <v>0</v>
      </c>
      <c r="C637" s="177">
        <f>IF(OR(COUNTIF($B$2:$B636,Input!$F653)&lt;1,COUNTIF($O$2:$O636,Input!$C653)&lt;1),Input!G653,0)</f>
        <v>0</v>
      </c>
      <c r="D637" s="177">
        <f>IF(OR(COUNTIF($B$2:$B636,Input!$F653)&lt;1,COUNTIF($O$2:$O636,Input!$C653)&lt;1),Input!H653,0)</f>
        <v>0</v>
      </c>
      <c r="E637" s="177">
        <f>IF(OR(COUNTIF($B$2:$B636,Input!$F653)&lt;1,COUNTIF($O$2:$O636,Input!$C653)&lt;1),Input!I653,0)</f>
        <v>0</v>
      </c>
      <c r="F637" s="177">
        <f>IF(OR(COUNTIF($B$2:$B636,Input!$F653)&lt;1,COUNTIF($O$2:$O636,Input!$C653)&lt;1),Input!J653,0)</f>
        <v>0</v>
      </c>
      <c r="G637" s="177">
        <f>IF(OR(COUNTIF($B$2:$B636,Input!$F653)&lt;1,COUNTIF($O$2:$O636,Input!$C653)&lt;1),Input!K653,0)</f>
        <v>0</v>
      </c>
      <c r="H637" s="177">
        <f>IF(OR(COUNTIF($B$2:$B636,Input!$F653)&lt;1,COUNTIF($O$2:$O636,Input!$C653)&lt;1),Input!L653,0)</f>
        <v>0</v>
      </c>
      <c r="I637" s="177">
        <f>IF(OR(COUNTIF($B$2:$B636,Input!$F653)&lt;1,COUNTIF($O$2:$O636,Input!$C653)&lt;1),Input!M653,0)</f>
        <v>0</v>
      </c>
      <c r="J637" s="177">
        <f>IF(OR(COUNTIF($B$2:$B636,Input!$F653)&lt;1,COUNTIF($O$2:$O636,Input!$C653)&lt;1),Input!N653,0)</f>
        <v>0</v>
      </c>
      <c r="K637" s="177">
        <f>IF(OR(COUNTIF($B$2:$B636,Input!$F653)&lt;1,COUNTIF($O$2:$O636,Input!$C653)&lt;1),Input!O653,0)</f>
        <v>0</v>
      </c>
      <c r="L637" s="177">
        <f>IF(OR(COUNTIF($B$2:$B636,Input!$F653)&lt;1,COUNTIF($O$2:$O636,Input!$C653)&lt;1),Input!P653,0)</f>
        <v>0</v>
      </c>
      <c r="M637" s="129" t="str">
        <f t="shared" si="88"/>
        <v/>
      </c>
      <c r="N637" s="161">
        <f t="shared" si="80"/>
        <v>0</v>
      </c>
      <c r="O637" s="168">
        <f>Input!C653</f>
        <v>0</v>
      </c>
      <c r="P637" s="168"/>
      <c r="R637" s="131">
        <f t="shared" si="81"/>
        <v>0</v>
      </c>
      <c r="S637" s="133" t="str">
        <f t="shared" si="89"/>
        <v xml:space="preserve"> </v>
      </c>
      <c r="T637" s="133"/>
      <c r="U637" s="132" t="str">
        <f>_xlfn.IFNA(IF($D637=0,LOOKUP($F637,{0.1,0.2,0.3,0.4,0.5,0.6,0.7,0.8,0.9,1},{22,34,46,58,70,82,94,106,118,130}),""),"")</f>
        <v/>
      </c>
      <c r="V637" s="132" t="str">
        <f>_xlfn.IFNA(IF($D637=1,LOOKUP($F637,{0.1,0.2,0.3,0.4,0.5,0.6,0.7,0.8,0.9,1},{23,35,47,59,71,83,95,107,119,131}),""),"")</f>
        <v/>
      </c>
      <c r="W637" s="132" t="str">
        <f>_xlfn.IFNA(IF($D637=2,LOOKUP($F637,{0.1,0.2,0.3,0.4,0.5,0.6,0.7,0.8,0.9,1},{24,36,48,60,72,84,96,108,120,132}),""),"")</f>
        <v/>
      </c>
      <c r="X637" s="132" t="str">
        <f>_xlfn.IFNA(IF($D637=3,LOOKUP($F637,{0.1,0.2,0.3,0.4,0.5,0.6,0.7,0.8,0.9,1},{25,37,49,61,73,85,97,109,121,133}),""),"")</f>
        <v/>
      </c>
      <c r="Y637" s="132" t="str">
        <f>_xlfn.IFNA(IF($D637=4,LOOKUP($F637,{0.1,0.2,0.3,0.4,0.5,0.6,0.7,0.8,0.9,1},{26,38,50,62,74,86,98,110,122,134}),""),"")</f>
        <v/>
      </c>
      <c r="Z637" s="132" t="str">
        <f>_xlfn.IFNA(IF($D637=5,LOOKUP($F637,{0.1,0.2,0.3,0.4,0.5,0.6,0.7,0.8,0.9,1},{27,39,51,63,75,87,99,111,123,135}),""),"")</f>
        <v/>
      </c>
      <c r="AA637" s="132">
        <f t="shared" si="90"/>
        <v>0</v>
      </c>
      <c r="AB637" s="132" t="str">
        <f t="shared" si="91"/>
        <v>00</v>
      </c>
      <c r="AC637" s="82" t="e">
        <f>VLOOKUP(AB637,'AMI Ref'!T:U,2,FALSE)</f>
        <v>#N/A</v>
      </c>
      <c r="AD637" s="124"/>
      <c r="AE637" s="81" t="str">
        <f>_xlfn.IFNA(IF($D637=0,IF($J637="Not Paid by Tenant",0,INDEX('AMI Ref'!$K$5:$N$5,MATCH($J637,{"Oil","Gas","Electric - Other","ELECTRIC - HEAT PUMP"},0))),0),"")</f>
        <v/>
      </c>
      <c r="AF637" s="81">
        <f>_xlfn.IFNA(IF($D637=1,IF($J637="Not Paid by Tenant",0,INDEX('AMI Ref'!$K$6:$N$6,MATCH($J637,{"Oil","Gas","Electric - Other","ELECTRIC - HEAT PUMP"},0))),0),"")</f>
        <v>0</v>
      </c>
      <c r="AG637" s="81">
        <f>_xlfn.IFNA(IF($D637=2,IF($J637="Not Paid by Tenant",0,INDEX('AMI Ref'!$K$7:$N$7,MATCH($J637,{"Oil","Gas","Electric - Other","ELECTRIC - HEAT PUMP"},0))),0),"")</f>
        <v>0</v>
      </c>
      <c r="AH637" s="81">
        <f>_xlfn.IFNA(IF($D637=3,IF($J637="Not Paid by Tenant",0,INDEX('AMI Ref'!$K$8:$N$8,MATCH($J637,{"Oil","Gas","Electric - Other","ELECTRIC - HEAT PUMP"},0))),0),"")</f>
        <v>0</v>
      </c>
      <c r="AI637" s="81">
        <f>_xlfn.IFNA(IF($D637=4,IF($J637="Not Paid by Tenant",0,INDEX('AMI Ref'!$K$9:$N$9,MATCH($J637,{"Oil","Gas","Electric - Other","ELECTRIC - HEAT PUMP"},0))),0),"")</f>
        <v>0</v>
      </c>
      <c r="AJ637" s="81">
        <f>_xlfn.IFNA(IF($D637=5,IF($J637="Not Paid by Tenant",0,INDEX('AMI Ref'!$K$10:$N$10,MATCH($J637,{"Oil","Gas","Electric - Other","ELECTRIC - HEAT PUMP"},0))),0),"")</f>
        <v>0</v>
      </c>
      <c r="AK637" s="128"/>
      <c r="AL637" s="81" t="str">
        <f>_xlfn.IFNA(IF($D637=0,IF($K637="Not Paid by Tenant",0,INDEX('AMI Ref'!$O$5:$R$5,MATCH($K637,{"Oil","Gas","Electric - Other","Electric ccASHP - split"},0))),0),"")</f>
        <v/>
      </c>
      <c r="AM637" s="81">
        <f>_xlfn.IFNA(IF($D637=1,IF($K637="Not Paid by Tenant",0,INDEX('AMI Ref'!$O$6:$R$6,MATCH($K637,{"Oil","Gas","Electric - Other","Electric ccASHP - split"},0))),0),"")</f>
        <v>0</v>
      </c>
      <c r="AN637" s="81">
        <f>_xlfn.IFNA(IF($D637=2,IF($K637="Not Paid by Tenant",0,INDEX('AMI Ref'!$O$7:$R$7,MATCH($K637,{"Oil","Gas","Electric - Other","Electric ccASHP - split"},0))),0),"")</f>
        <v>0</v>
      </c>
      <c r="AO637" s="81">
        <f>_xlfn.IFNA(IF($D637=3,IF($K637="Not Paid by Tenant",0,INDEX('AMI Ref'!$O$8:$R$8,MATCH($K637,{"Oil","Gas","Electric - Other","Electric ccASHP - split"},0))),0),"")</f>
        <v>0</v>
      </c>
      <c r="AP637" s="81">
        <f>_xlfn.IFNA(IF($D637=4,IF($K637="Not Paid by Tenant",0,INDEX('AMI Ref'!$O$9:$R$9,MATCH($K637,{"Oil","Gas","Electric - Other","Electric ccASHP - split"},0))),0),"")</f>
        <v>0</v>
      </c>
      <c r="AQ637" s="81">
        <f>_xlfn.IFNA(IF($D637=5,IF($K637="Not Paid by Tenant",0,INDEX('AMI Ref'!$O$10:$R$10,MATCH($K637,{"Oil","Gas","Electric - Other","Electric ccASHP - split"},0))),0),"")</f>
        <v>0</v>
      </c>
      <c r="AR637" s="124">
        <f t="shared" si="92"/>
        <v>0</v>
      </c>
      <c r="AS637" s="123" t="e">
        <f t="shared" si="93"/>
        <v>#N/A</v>
      </c>
    </row>
    <row r="638" spans="1:45" x14ac:dyDescent="0.2">
      <c r="A638" s="130">
        <v>636</v>
      </c>
      <c r="B638" s="177">
        <f>IF(OR(COUNTIF($B$2:$B637,Input!$F654)&lt;1,COUNTIF($O$2:$O637,Input!$C654)&lt;1),Input!F654,0)</f>
        <v>0</v>
      </c>
      <c r="C638" s="177">
        <f>IF(OR(COUNTIF($B$2:$B637,Input!$F654)&lt;1,COUNTIF($O$2:$O637,Input!$C654)&lt;1),Input!G654,0)</f>
        <v>0</v>
      </c>
      <c r="D638" s="177">
        <f>IF(OR(COUNTIF($B$2:$B637,Input!$F654)&lt;1,COUNTIF($O$2:$O637,Input!$C654)&lt;1),Input!H654,0)</f>
        <v>0</v>
      </c>
      <c r="E638" s="177">
        <f>IF(OR(COUNTIF($B$2:$B637,Input!$F654)&lt;1,COUNTIF($O$2:$O637,Input!$C654)&lt;1),Input!I654,0)</f>
        <v>0</v>
      </c>
      <c r="F638" s="177">
        <f>IF(OR(COUNTIF($B$2:$B637,Input!$F654)&lt;1,COUNTIF($O$2:$O637,Input!$C654)&lt;1),Input!J654,0)</f>
        <v>0</v>
      </c>
      <c r="G638" s="177">
        <f>IF(OR(COUNTIF($B$2:$B637,Input!$F654)&lt;1,COUNTIF($O$2:$O637,Input!$C654)&lt;1),Input!K654,0)</f>
        <v>0</v>
      </c>
      <c r="H638" s="177">
        <f>IF(OR(COUNTIF($B$2:$B637,Input!$F654)&lt;1,COUNTIF($O$2:$O637,Input!$C654)&lt;1),Input!L654,0)</f>
        <v>0</v>
      </c>
      <c r="I638" s="177">
        <f>IF(OR(COUNTIF($B$2:$B637,Input!$F654)&lt;1,COUNTIF($O$2:$O637,Input!$C654)&lt;1),Input!M654,0)</f>
        <v>0</v>
      </c>
      <c r="J638" s="177">
        <f>IF(OR(COUNTIF($B$2:$B637,Input!$F654)&lt;1,COUNTIF($O$2:$O637,Input!$C654)&lt;1),Input!N654,0)</f>
        <v>0</v>
      </c>
      <c r="K638" s="177">
        <f>IF(OR(COUNTIF($B$2:$B637,Input!$F654)&lt;1,COUNTIF($O$2:$O637,Input!$C654)&lt;1),Input!O654,0)</f>
        <v>0</v>
      </c>
      <c r="L638" s="177">
        <f>IF(OR(COUNTIF($B$2:$B637,Input!$F654)&lt;1,COUNTIF($O$2:$O637,Input!$C654)&lt;1),Input!P654,0)</f>
        <v>0</v>
      </c>
      <c r="M638" s="129" t="str">
        <f t="shared" si="88"/>
        <v/>
      </c>
      <c r="N638" s="161">
        <f t="shared" si="80"/>
        <v>0</v>
      </c>
      <c r="O638" s="168">
        <f>Input!C654</f>
        <v>0</v>
      </c>
      <c r="P638" s="168"/>
      <c r="R638" s="131">
        <f t="shared" si="81"/>
        <v>0</v>
      </c>
      <c r="S638" s="133" t="str">
        <f t="shared" si="89"/>
        <v xml:space="preserve"> </v>
      </c>
      <c r="T638" s="133"/>
      <c r="U638" s="132" t="str">
        <f>_xlfn.IFNA(IF($D638=0,LOOKUP($F638,{0.1,0.2,0.3,0.4,0.5,0.6,0.7,0.8,0.9,1},{22,34,46,58,70,82,94,106,118,130}),""),"")</f>
        <v/>
      </c>
      <c r="V638" s="132" t="str">
        <f>_xlfn.IFNA(IF($D638=1,LOOKUP($F638,{0.1,0.2,0.3,0.4,0.5,0.6,0.7,0.8,0.9,1},{23,35,47,59,71,83,95,107,119,131}),""),"")</f>
        <v/>
      </c>
      <c r="W638" s="132" t="str">
        <f>_xlfn.IFNA(IF($D638=2,LOOKUP($F638,{0.1,0.2,0.3,0.4,0.5,0.6,0.7,0.8,0.9,1},{24,36,48,60,72,84,96,108,120,132}),""),"")</f>
        <v/>
      </c>
      <c r="X638" s="132" t="str">
        <f>_xlfn.IFNA(IF($D638=3,LOOKUP($F638,{0.1,0.2,0.3,0.4,0.5,0.6,0.7,0.8,0.9,1},{25,37,49,61,73,85,97,109,121,133}),""),"")</f>
        <v/>
      </c>
      <c r="Y638" s="132" t="str">
        <f>_xlfn.IFNA(IF($D638=4,LOOKUP($F638,{0.1,0.2,0.3,0.4,0.5,0.6,0.7,0.8,0.9,1},{26,38,50,62,74,86,98,110,122,134}),""),"")</f>
        <v/>
      </c>
      <c r="Z638" s="132" t="str">
        <f>_xlfn.IFNA(IF($D638=5,LOOKUP($F638,{0.1,0.2,0.3,0.4,0.5,0.6,0.7,0.8,0.9,1},{27,39,51,63,75,87,99,111,123,135}),""),"")</f>
        <v/>
      </c>
      <c r="AA638" s="132">
        <f t="shared" si="90"/>
        <v>0</v>
      </c>
      <c r="AB638" s="132" t="str">
        <f t="shared" si="91"/>
        <v>00</v>
      </c>
      <c r="AC638" s="82" t="e">
        <f>VLOOKUP(AB638,'AMI Ref'!T:U,2,FALSE)</f>
        <v>#N/A</v>
      </c>
      <c r="AD638" s="124"/>
      <c r="AE638" s="81" t="str">
        <f>_xlfn.IFNA(IF($D638=0,IF($J638="Not Paid by Tenant",0,INDEX('AMI Ref'!$K$5:$N$5,MATCH($J638,{"Oil","Gas","Electric - Other","ELECTRIC - HEAT PUMP"},0))),0),"")</f>
        <v/>
      </c>
      <c r="AF638" s="81">
        <f>_xlfn.IFNA(IF($D638=1,IF($J638="Not Paid by Tenant",0,INDEX('AMI Ref'!$K$6:$N$6,MATCH($J638,{"Oil","Gas","Electric - Other","ELECTRIC - HEAT PUMP"},0))),0),"")</f>
        <v>0</v>
      </c>
      <c r="AG638" s="81">
        <f>_xlfn.IFNA(IF($D638=2,IF($J638="Not Paid by Tenant",0,INDEX('AMI Ref'!$K$7:$N$7,MATCH($J638,{"Oil","Gas","Electric - Other","ELECTRIC - HEAT PUMP"},0))),0),"")</f>
        <v>0</v>
      </c>
      <c r="AH638" s="81">
        <f>_xlfn.IFNA(IF($D638=3,IF($J638="Not Paid by Tenant",0,INDEX('AMI Ref'!$K$8:$N$8,MATCH($J638,{"Oil","Gas","Electric - Other","ELECTRIC - HEAT PUMP"},0))),0),"")</f>
        <v>0</v>
      </c>
      <c r="AI638" s="81">
        <f>_xlfn.IFNA(IF($D638=4,IF($J638="Not Paid by Tenant",0,INDEX('AMI Ref'!$K$9:$N$9,MATCH($J638,{"Oil","Gas","Electric - Other","ELECTRIC - HEAT PUMP"},0))),0),"")</f>
        <v>0</v>
      </c>
      <c r="AJ638" s="81">
        <f>_xlfn.IFNA(IF($D638=5,IF($J638="Not Paid by Tenant",0,INDEX('AMI Ref'!$K$10:$N$10,MATCH($J638,{"Oil","Gas","Electric - Other","ELECTRIC - HEAT PUMP"},0))),0),"")</f>
        <v>0</v>
      </c>
      <c r="AK638" s="128"/>
      <c r="AL638" s="81" t="str">
        <f>_xlfn.IFNA(IF($D638=0,IF($K638="Not Paid by Tenant",0,INDEX('AMI Ref'!$O$5:$R$5,MATCH($K638,{"Oil","Gas","Electric - Other","Electric ccASHP - split"},0))),0),"")</f>
        <v/>
      </c>
      <c r="AM638" s="81">
        <f>_xlfn.IFNA(IF($D638=1,IF($K638="Not Paid by Tenant",0,INDEX('AMI Ref'!$O$6:$R$6,MATCH($K638,{"Oil","Gas","Electric - Other","Electric ccASHP - split"},0))),0),"")</f>
        <v>0</v>
      </c>
      <c r="AN638" s="81">
        <f>_xlfn.IFNA(IF($D638=2,IF($K638="Not Paid by Tenant",0,INDEX('AMI Ref'!$O$7:$R$7,MATCH($K638,{"Oil","Gas","Electric - Other","Electric ccASHP - split"},0))),0),"")</f>
        <v>0</v>
      </c>
      <c r="AO638" s="81">
        <f>_xlfn.IFNA(IF($D638=3,IF($K638="Not Paid by Tenant",0,INDEX('AMI Ref'!$O$8:$R$8,MATCH($K638,{"Oil","Gas","Electric - Other","Electric ccASHP - split"},0))),0),"")</f>
        <v>0</v>
      </c>
      <c r="AP638" s="81">
        <f>_xlfn.IFNA(IF($D638=4,IF($K638="Not Paid by Tenant",0,INDEX('AMI Ref'!$O$9:$R$9,MATCH($K638,{"Oil","Gas","Electric - Other","Electric ccASHP - split"},0))),0),"")</f>
        <v>0</v>
      </c>
      <c r="AQ638" s="81">
        <f>_xlfn.IFNA(IF($D638=5,IF($K638="Not Paid by Tenant",0,INDEX('AMI Ref'!$O$10:$R$10,MATCH($K638,{"Oil","Gas","Electric - Other","Electric ccASHP - split"},0))),0),"")</f>
        <v>0</v>
      </c>
      <c r="AR638" s="124">
        <f t="shared" si="92"/>
        <v>0</v>
      </c>
      <c r="AS638" s="123" t="e">
        <f t="shared" si="93"/>
        <v>#N/A</v>
      </c>
    </row>
    <row r="639" spans="1:45" x14ac:dyDescent="0.2">
      <c r="A639" s="130">
        <v>637</v>
      </c>
      <c r="B639" s="177">
        <f>IF(OR(COUNTIF($B$2:$B638,Input!$F655)&lt;1,COUNTIF($O$2:$O638,Input!$C655)&lt;1),Input!F655,0)</f>
        <v>0</v>
      </c>
      <c r="C639" s="177">
        <f>IF(OR(COUNTIF($B$2:$B638,Input!$F655)&lt;1,COUNTIF($O$2:$O638,Input!$C655)&lt;1),Input!G655,0)</f>
        <v>0</v>
      </c>
      <c r="D639" s="177">
        <f>IF(OR(COUNTIF($B$2:$B638,Input!$F655)&lt;1,COUNTIF($O$2:$O638,Input!$C655)&lt;1),Input!H655,0)</f>
        <v>0</v>
      </c>
      <c r="E639" s="177">
        <f>IF(OR(COUNTIF($B$2:$B638,Input!$F655)&lt;1,COUNTIF($O$2:$O638,Input!$C655)&lt;1),Input!I655,0)</f>
        <v>0</v>
      </c>
      <c r="F639" s="177">
        <f>IF(OR(COUNTIF($B$2:$B638,Input!$F655)&lt;1,COUNTIF($O$2:$O638,Input!$C655)&lt;1),Input!J655,0)</f>
        <v>0</v>
      </c>
      <c r="G639" s="177">
        <f>IF(OR(COUNTIF($B$2:$B638,Input!$F655)&lt;1,COUNTIF($O$2:$O638,Input!$C655)&lt;1),Input!K655,0)</f>
        <v>0</v>
      </c>
      <c r="H639" s="177">
        <f>IF(OR(COUNTIF($B$2:$B638,Input!$F655)&lt;1,COUNTIF($O$2:$O638,Input!$C655)&lt;1),Input!L655,0)</f>
        <v>0</v>
      </c>
      <c r="I639" s="177">
        <f>IF(OR(COUNTIF($B$2:$B638,Input!$F655)&lt;1,COUNTIF($O$2:$O638,Input!$C655)&lt;1),Input!M655,0)</f>
        <v>0</v>
      </c>
      <c r="J639" s="177">
        <f>IF(OR(COUNTIF($B$2:$B638,Input!$F655)&lt;1,COUNTIF($O$2:$O638,Input!$C655)&lt;1),Input!N655,0)</f>
        <v>0</v>
      </c>
      <c r="K639" s="177">
        <f>IF(OR(COUNTIF($B$2:$B638,Input!$F655)&lt;1,COUNTIF($O$2:$O638,Input!$C655)&lt;1),Input!O655,0)</f>
        <v>0</v>
      </c>
      <c r="L639" s="177">
        <f>IF(OR(COUNTIF($B$2:$B638,Input!$F655)&lt;1,COUNTIF($O$2:$O638,Input!$C655)&lt;1),Input!P655,0)</f>
        <v>0</v>
      </c>
      <c r="M639" s="129" t="str">
        <f t="shared" si="88"/>
        <v/>
      </c>
      <c r="N639" s="161">
        <f t="shared" si="80"/>
        <v>0</v>
      </c>
      <c r="O639" s="168">
        <f>Input!C655</f>
        <v>0</v>
      </c>
      <c r="P639" s="168"/>
      <c r="R639" s="131">
        <f t="shared" si="81"/>
        <v>0</v>
      </c>
      <c r="S639" s="133" t="str">
        <f t="shared" si="89"/>
        <v xml:space="preserve"> </v>
      </c>
      <c r="T639" s="133"/>
      <c r="U639" s="132" t="str">
        <f>_xlfn.IFNA(IF($D639=0,LOOKUP($F639,{0.1,0.2,0.3,0.4,0.5,0.6,0.7,0.8,0.9,1},{22,34,46,58,70,82,94,106,118,130}),""),"")</f>
        <v/>
      </c>
      <c r="V639" s="132" t="str">
        <f>_xlfn.IFNA(IF($D639=1,LOOKUP($F639,{0.1,0.2,0.3,0.4,0.5,0.6,0.7,0.8,0.9,1},{23,35,47,59,71,83,95,107,119,131}),""),"")</f>
        <v/>
      </c>
      <c r="W639" s="132" t="str">
        <f>_xlfn.IFNA(IF($D639=2,LOOKUP($F639,{0.1,0.2,0.3,0.4,0.5,0.6,0.7,0.8,0.9,1},{24,36,48,60,72,84,96,108,120,132}),""),"")</f>
        <v/>
      </c>
      <c r="X639" s="132" t="str">
        <f>_xlfn.IFNA(IF($D639=3,LOOKUP($F639,{0.1,0.2,0.3,0.4,0.5,0.6,0.7,0.8,0.9,1},{25,37,49,61,73,85,97,109,121,133}),""),"")</f>
        <v/>
      </c>
      <c r="Y639" s="132" t="str">
        <f>_xlfn.IFNA(IF($D639=4,LOOKUP($F639,{0.1,0.2,0.3,0.4,0.5,0.6,0.7,0.8,0.9,1},{26,38,50,62,74,86,98,110,122,134}),""),"")</f>
        <v/>
      </c>
      <c r="Z639" s="132" t="str">
        <f>_xlfn.IFNA(IF($D639=5,LOOKUP($F639,{0.1,0.2,0.3,0.4,0.5,0.6,0.7,0.8,0.9,1},{27,39,51,63,75,87,99,111,123,135}),""),"")</f>
        <v/>
      </c>
      <c r="AA639" s="132">
        <f t="shared" si="90"/>
        <v>0</v>
      </c>
      <c r="AB639" s="132" t="str">
        <f t="shared" si="91"/>
        <v>00</v>
      </c>
      <c r="AC639" s="82" t="e">
        <f>VLOOKUP(AB639,'AMI Ref'!T:U,2,FALSE)</f>
        <v>#N/A</v>
      </c>
      <c r="AD639" s="124"/>
      <c r="AE639" s="81" t="str">
        <f>_xlfn.IFNA(IF($D639=0,IF($J639="Not Paid by Tenant",0,INDEX('AMI Ref'!$K$5:$N$5,MATCH($J639,{"Oil","Gas","Electric - Other","ELECTRIC - HEAT PUMP"},0))),0),"")</f>
        <v/>
      </c>
      <c r="AF639" s="81">
        <f>_xlfn.IFNA(IF($D639=1,IF($J639="Not Paid by Tenant",0,INDEX('AMI Ref'!$K$6:$N$6,MATCH($J639,{"Oil","Gas","Electric - Other","ELECTRIC - HEAT PUMP"},0))),0),"")</f>
        <v>0</v>
      </c>
      <c r="AG639" s="81">
        <f>_xlfn.IFNA(IF($D639=2,IF($J639="Not Paid by Tenant",0,INDEX('AMI Ref'!$K$7:$N$7,MATCH($J639,{"Oil","Gas","Electric - Other","ELECTRIC - HEAT PUMP"},0))),0),"")</f>
        <v>0</v>
      </c>
      <c r="AH639" s="81">
        <f>_xlfn.IFNA(IF($D639=3,IF($J639="Not Paid by Tenant",0,INDEX('AMI Ref'!$K$8:$N$8,MATCH($J639,{"Oil","Gas","Electric - Other","ELECTRIC - HEAT PUMP"},0))),0),"")</f>
        <v>0</v>
      </c>
      <c r="AI639" s="81">
        <f>_xlfn.IFNA(IF($D639=4,IF($J639="Not Paid by Tenant",0,INDEX('AMI Ref'!$K$9:$N$9,MATCH($J639,{"Oil","Gas","Electric - Other","ELECTRIC - HEAT PUMP"},0))),0),"")</f>
        <v>0</v>
      </c>
      <c r="AJ639" s="81">
        <f>_xlfn.IFNA(IF($D639=5,IF($J639="Not Paid by Tenant",0,INDEX('AMI Ref'!$K$10:$N$10,MATCH($J639,{"Oil","Gas","Electric - Other","ELECTRIC - HEAT PUMP"},0))),0),"")</f>
        <v>0</v>
      </c>
      <c r="AK639" s="128"/>
      <c r="AL639" s="81" t="str">
        <f>_xlfn.IFNA(IF($D639=0,IF($K639="Not Paid by Tenant",0,INDEX('AMI Ref'!$O$5:$R$5,MATCH($K639,{"Oil","Gas","Electric - Other","Electric ccASHP - split"},0))),0),"")</f>
        <v/>
      </c>
      <c r="AM639" s="81">
        <f>_xlfn.IFNA(IF($D639=1,IF($K639="Not Paid by Tenant",0,INDEX('AMI Ref'!$O$6:$R$6,MATCH($K639,{"Oil","Gas","Electric - Other","Electric ccASHP - split"},0))),0),"")</f>
        <v>0</v>
      </c>
      <c r="AN639" s="81">
        <f>_xlfn.IFNA(IF($D639=2,IF($K639="Not Paid by Tenant",0,INDEX('AMI Ref'!$O$7:$R$7,MATCH($K639,{"Oil","Gas","Electric - Other","Electric ccASHP - split"},0))),0),"")</f>
        <v>0</v>
      </c>
      <c r="AO639" s="81">
        <f>_xlfn.IFNA(IF($D639=3,IF($K639="Not Paid by Tenant",0,INDEX('AMI Ref'!$O$8:$R$8,MATCH($K639,{"Oil","Gas","Electric - Other","Electric ccASHP - split"},0))),0),"")</f>
        <v>0</v>
      </c>
      <c r="AP639" s="81">
        <f>_xlfn.IFNA(IF($D639=4,IF($K639="Not Paid by Tenant",0,INDEX('AMI Ref'!$O$9:$R$9,MATCH($K639,{"Oil","Gas","Electric - Other","Electric ccASHP - split"},0))),0),"")</f>
        <v>0</v>
      </c>
      <c r="AQ639" s="81">
        <f>_xlfn.IFNA(IF($D639=5,IF($K639="Not Paid by Tenant",0,INDEX('AMI Ref'!$O$10:$R$10,MATCH($K639,{"Oil","Gas","Electric - Other","Electric ccASHP - split"},0))),0),"")</f>
        <v>0</v>
      </c>
      <c r="AR639" s="124">
        <f t="shared" si="92"/>
        <v>0</v>
      </c>
      <c r="AS639" s="123" t="e">
        <f t="shared" si="93"/>
        <v>#N/A</v>
      </c>
    </row>
    <row r="640" spans="1:45" x14ac:dyDescent="0.2">
      <c r="A640" s="130">
        <v>638</v>
      </c>
      <c r="B640" s="177">
        <f>IF(OR(COUNTIF($B$2:$B639,Input!$F656)&lt;1,COUNTIF($O$2:$O639,Input!$C656)&lt;1),Input!F656,0)</f>
        <v>0</v>
      </c>
      <c r="C640" s="177">
        <f>IF(OR(COUNTIF($B$2:$B639,Input!$F656)&lt;1,COUNTIF($O$2:$O639,Input!$C656)&lt;1),Input!G656,0)</f>
        <v>0</v>
      </c>
      <c r="D640" s="177">
        <f>IF(OR(COUNTIF($B$2:$B639,Input!$F656)&lt;1,COUNTIF($O$2:$O639,Input!$C656)&lt;1),Input!H656,0)</f>
        <v>0</v>
      </c>
      <c r="E640" s="177">
        <f>IF(OR(COUNTIF($B$2:$B639,Input!$F656)&lt;1,COUNTIF($O$2:$O639,Input!$C656)&lt;1),Input!I656,0)</f>
        <v>0</v>
      </c>
      <c r="F640" s="177">
        <f>IF(OR(COUNTIF($B$2:$B639,Input!$F656)&lt;1,COUNTIF($O$2:$O639,Input!$C656)&lt;1),Input!J656,0)</f>
        <v>0</v>
      </c>
      <c r="G640" s="177">
        <f>IF(OR(COUNTIF($B$2:$B639,Input!$F656)&lt;1,COUNTIF($O$2:$O639,Input!$C656)&lt;1),Input!K656,0)</f>
        <v>0</v>
      </c>
      <c r="H640" s="177">
        <f>IF(OR(COUNTIF($B$2:$B639,Input!$F656)&lt;1,COUNTIF($O$2:$O639,Input!$C656)&lt;1),Input!L656,0)</f>
        <v>0</v>
      </c>
      <c r="I640" s="177">
        <f>IF(OR(COUNTIF($B$2:$B639,Input!$F656)&lt;1,COUNTIF($O$2:$O639,Input!$C656)&lt;1),Input!M656,0)</f>
        <v>0</v>
      </c>
      <c r="J640" s="177">
        <f>IF(OR(COUNTIF($B$2:$B639,Input!$F656)&lt;1,COUNTIF($O$2:$O639,Input!$C656)&lt;1),Input!N656,0)</f>
        <v>0</v>
      </c>
      <c r="K640" s="177">
        <f>IF(OR(COUNTIF($B$2:$B639,Input!$F656)&lt;1,COUNTIF($O$2:$O639,Input!$C656)&lt;1),Input!O656,0)</f>
        <v>0</v>
      </c>
      <c r="L640" s="177">
        <f>IF(OR(COUNTIF($B$2:$B639,Input!$F656)&lt;1,COUNTIF($O$2:$O639,Input!$C656)&lt;1),Input!P656,0)</f>
        <v>0</v>
      </c>
      <c r="M640" s="129" t="str">
        <f t="shared" si="88"/>
        <v/>
      </c>
      <c r="N640" s="161">
        <f t="shared" si="80"/>
        <v>0</v>
      </c>
      <c r="O640" s="168">
        <f>Input!C656</f>
        <v>0</v>
      </c>
      <c r="P640" s="168"/>
      <c r="R640" s="131">
        <f t="shared" si="81"/>
        <v>0</v>
      </c>
      <c r="S640" s="133" t="str">
        <f t="shared" si="89"/>
        <v xml:space="preserve"> </v>
      </c>
      <c r="T640" s="133"/>
      <c r="U640" s="132" t="str">
        <f>_xlfn.IFNA(IF($D640=0,LOOKUP($F640,{0.1,0.2,0.3,0.4,0.5,0.6,0.7,0.8,0.9,1},{22,34,46,58,70,82,94,106,118,130}),""),"")</f>
        <v/>
      </c>
      <c r="V640" s="132" t="str">
        <f>_xlfn.IFNA(IF($D640=1,LOOKUP($F640,{0.1,0.2,0.3,0.4,0.5,0.6,0.7,0.8,0.9,1},{23,35,47,59,71,83,95,107,119,131}),""),"")</f>
        <v/>
      </c>
      <c r="W640" s="132" t="str">
        <f>_xlfn.IFNA(IF($D640=2,LOOKUP($F640,{0.1,0.2,0.3,0.4,0.5,0.6,0.7,0.8,0.9,1},{24,36,48,60,72,84,96,108,120,132}),""),"")</f>
        <v/>
      </c>
      <c r="X640" s="132" t="str">
        <f>_xlfn.IFNA(IF($D640=3,LOOKUP($F640,{0.1,0.2,0.3,0.4,0.5,0.6,0.7,0.8,0.9,1},{25,37,49,61,73,85,97,109,121,133}),""),"")</f>
        <v/>
      </c>
      <c r="Y640" s="132" t="str">
        <f>_xlfn.IFNA(IF($D640=4,LOOKUP($F640,{0.1,0.2,0.3,0.4,0.5,0.6,0.7,0.8,0.9,1},{26,38,50,62,74,86,98,110,122,134}),""),"")</f>
        <v/>
      </c>
      <c r="Z640" s="132" t="str">
        <f>_xlfn.IFNA(IF($D640=5,LOOKUP($F640,{0.1,0.2,0.3,0.4,0.5,0.6,0.7,0.8,0.9,1},{27,39,51,63,75,87,99,111,123,135}),""),"")</f>
        <v/>
      </c>
      <c r="AA640" s="132">
        <f t="shared" si="90"/>
        <v>0</v>
      </c>
      <c r="AB640" s="132" t="str">
        <f t="shared" si="91"/>
        <v>00</v>
      </c>
      <c r="AC640" s="82" t="e">
        <f>VLOOKUP(AB640,'AMI Ref'!T:U,2,FALSE)</f>
        <v>#N/A</v>
      </c>
      <c r="AD640" s="124"/>
      <c r="AE640" s="81" t="str">
        <f>_xlfn.IFNA(IF($D640=0,IF($J640="Not Paid by Tenant",0,INDEX('AMI Ref'!$K$5:$N$5,MATCH($J640,{"Oil","Gas","Electric - Other","ELECTRIC - HEAT PUMP"},0))),0),"")</f>
        <v/>
      </c>
      <c r="AF640" s="81">
        <f>_xlfn.IFNA(IF($D640=1,IF($J640="Not Paid by Tenant",0,INDEX('AMI Ref'!$K$6:$N$6,MATCH($J640,{"Oil","Gas","Electric - Other","ELECTRIC - HEAT PUMP"},0))),0),"")</f>
        <v>0</v>
      </c>
      <c r="AG640" s="81">
        <f>_xlfn.IFNA(IF($D640=2,IF($J640="Not Paid by Tenant",0,INDEX('AMI Ref'!$K$7:$N$7,MATCH($J640,{"Oil","Gas","Electric - Other","ELECTRIC - HEAT PUMP"},0))),0),"")</f>
        <v>0</v>
      </c>
      <c r="AH640" s="81">
        <f>_xlfn.IFNA(IF($D640=3,IF($J640="Not Paid by Tenant",0,INDEX('AMI Ref'!$K$8:$N$8,MATCH($J640,{"Oil","Gas","Electric - Other","ELECTRIC - HEAT PUMP"},0))),0),"")</f>
        <v>0</v>
      </c>
      <c r="AI640" s="81">
        <f>_xlfn.IFNA(IF($D640=4,IF($J640="Not Paid by Tenant",0,INDEX('AMI Ref'!$K$9:$N$9,MATCH($J640,{"Oil","Gas","Electric - Other","ELECTRIC - HEAT PUMP"},0))),0),"")</f>
        <v>0</v>
      </c>
      <c r="AJ640" s="81">
        <f>_xlfn.IFNA(IF($D640=5,IF($J640="Not Paid by Tenant",0,INDEX('AMI Ref'!$K$10:$N$10,MATCH($J640,{"Oil","Gas","Electric - Other","ELECTRIC - HEAT PUMP"},0))),0),"")</f>
        <v>0</v>
      </c>
      <c r="AK640" s="128"/>
      <c r="AL640" s="81" t="str">
        <f>_xlfn.IFNA(IF($D640=0,IF($K640="Not Paid by Tenant",0,INDEX('AMI Ref'!$O$5:$R$5,MATCH($K640,{"Oil","Gas","Electric - Other","Electric ccASHP - split"},0))),0),"")</f>
        <v/>
      </c>
      <c r="AM640" s="81">
        <f>_xlfn.IFNA(IF($D640=1,IF($K640="Not Paid by Tenant",0,INDEX('AMI Ref'!$O$6:$R$6,MATCH($K640,{"Oil","Gas","Electric - Other","Electric ccASHP - split"},0))),0),"")</f>
        <v>0</v>
      </c>
      <c r="AN640" s="81">
        <f>_xlfn.IFNA(IF($D640=2,IF($K640="Not Paid by Tenant",0,INDEX('AMI Ref'!$O$7:$R$7,MATCH($K640,{"Oil","Gas","Electric - Other","Electric ccASHP - split"},0))),0),"")</f>
        <v>0</v>
      </c>
      <c r="AO640" s="81">
        <f>_xlfn.IFNA(IF($D640=3,IF($K640="Not Paid by Tenant",0,INDEX('AMI Ref'!$O$8:$R$8,MATCH($K640,{"Oil","Gas","Electric - Other","Electric ccASHP - split"},0))),0),"")</f>
        <v>0</v>
      </c>
      <c r="AP640" s="81">
        <f>_xlfn.IFNA(IF($D640=4,IF($K640="Not Paid by Tenant",0,INDEX('AMI Ref'!$O$9:$R$9,MATCH($K640,{"Oil","Gas","Electric - Other","Electric ccASHP - split"},0))),0),"")</f>
        <v>0</v>
      </c>
      <c r="AQ640" s="81">
        <f>_xlfn.IFNA(IF($D640=5,IF($K640="Not Paid by Tenant",0,INDEX('AMI Ref'!$O$10:$R$10,MATCH($K640,{"Oil","Gas","Electric - Other","Electric ccASHP - split"},0))),0),"")</f>
        <v>0</v>
      </c>
      <c r="AR640" s="124">
        <f t="shared" si="92"/>
        <v>0</v>
      </c>
      <c r="AS640" s="123" t="e">
        <f t="shared" si="93"/>
        <v>#N/A</v>
      </c>
    </row>
    <row r="641" spans="1:45" x14ac:dyDescent="0.2">
      <c r="A641" s="130">
        <v>639</v>
      </c>
      <c r="B641" s="177">
        <f>IF(OR(COUNTIF($B$2:$B640,Input!$F657)&lt;1,COUNTIF($O$2:$O640,Input!$C657)&lt;1),Input!F657,0)</f>
        <v>0</v>
      </c>
      <c r="C641" s="177">
        <f>IF(OR(COUNTIF($B$2:$B640,Input!$F657)&lt;1,COUNTIF($O$2:$O640,Input!$C657)&lt;1),Input!G657,0)</f>
        <v>0</v>
      </c>
      <c r="D641" s="177">
        <f>IF(OR(COUNTIF($B$2:$B640,Input!$F657)&lt;1,COUNTIF($O$2:$O640,Input!$C657)&lt;1),Input!H657,0)</f>
        <v>0</v>
      </c>
      <c r="E641" s="177">
        <f>IF(OR(COUNTIF($B$2:$B640,Input!$F657)&lt;1,COUNTIF($O$2:$O640,Input!$C657)&lt;1),Input!I657,0)</f>
        <v>0</v>
      </c>
      <c r="F641" s="177">
        <f>IF(OR(COUNTIF($B$2:$B640,Input!$F657)&lt;1,COUNTIF($O$2:$O640,Input!$C657)&lt;1),Input!J657,0)</f>
        <v>0</v>
      </c>
      <c r="G641" s="177">
        <f>IF(OR(COUNTIF($B$2:$B640,Input!$F657)&lt;1,COUNTIF($O$2:$O640,Input!$C657)&lt;1),Input!K657,0)</f>
        <v>0</v>
      </c>
      <c r="H641" s="177">
        <f>IF(OR(COUNTIF($B$2:$B640,Input!$F657)&lt;1,COUNTIF($O$2:$O640,Input!$C657)&lt;1),Input!L657,0)</f>
        <v>0</v>
      </c>
      <c r="I641" s="177">
        <f>IF(OR(COUNTIF($B$2:$B640,Input!$F657)&lt;1,COUNTIF($O$2:$O640,Input!$C657)&lt;1),Input!M657,0)</f>
        <v>0</v>
      </c>
      <c r="J641" s="177">
        <f>IF(OR(COUNTIF($B$2:$B640,Input!$F657)&lt;1,COUNTIF($O$2:$O640,Input!$C657)&lt;1),Input!N657,0)</f>
        <v>0</v>
      </c>
      <c r="K641" s="177">
        <f>IF(OR(COUNTIF($B$2:$B640,Input!$F657)&lt;1,COUNTIF($O$2:$O640,Input!$C657)&lt;1),Input!O657,0)</f>
        <v>0</v>
      </c>
      <c r="L641" s="177">
        <f>IF(OR(COUNTIF($B$2:$B640,Input!$F657)&lt;1,COUNTIF($O$2:$O640,Input!$C657)&lt;1),Input!P657,0)</f>
        <v>0</v>
      </c>
      <c r="M641" s="129" t="str">
        <f t="shared" si="88"/>
        <v/>
      </c>
      <c r="N641" s="161">
        <f t="shared" si="80"/>
        <v>0</v>
      </c>
      <c r="O641" s="168">
        <f>Input!C657</f>
        <v>0</v>
      </c>
      <c r="P641" s="168"/>
      <c r="R641" s="131">
        <f t="shared" si="81"/>
        <v>0</v>
      </c>
      <c r="S641" s="133" t="str">
        <f t="shared" si="89"/>
        <v xml:space="preserve"> </v>
      </c>
      <c r="T641" s="133"/>
      <c r="U641" s="132" t="str">
        <f>_xlfn.IFNA(IF($D641=0,LOOKUP($F641,{0.1,0.2,0.3,0.4,0.5,0.6,0.7,0.8,0.9,1},{22,34,46,58,70,82,94,106,118,130}),""),"")</f>
        <v/>
      </c>
      <c r="V641" s="132" t="str">
        <f>_xlfn.IFNA(IF($D641=1,LOOKUP($F641,{0.1,0.2,0.3,0.4,0.5,0.6,0.7,0.8,0.9,1},{23,35,47,59,71,83,95,107,119,131}),""),"")</f>
        <v/>
      </c>
      <c r="W641" s="132" t="str">
        <f>_xlfn.IFNA(IF($D641=2,LOOKUP($F641,{0.1,0.2,0.3,0.4,0.5,0.6,0.7,0.8,0.9,1},{24,36,48,60,72,84,96,108,120,132}),""),"")</f>
        <v/>
      </c>
      <c r="X641" s="132" t="str">
        <f>_xlfn.IFNA(IF($D641=3,LOOKUP($F641,{0.1,0.2,0.3,0.4,0.5,0.6,0.7,0.8,0.9,1},{25,37,49,61,73,85,97,109,121,133}),""),"")</f>
        <v/>
      </c>
      <c r="Y641" s="132" t="str">
        <f>_xlfn.IFNA(IF($D641=4,LOOKUP($F641,{0.1,0.2,0.3,0.4,0.5,0.6,0.7,0.8,0.9,1},{26,38,50,62,74,86,98,110,122,134}),""),"")</f>
        <v/>
      </c>
      <c r="Z641" s="132" t="str">
        <f>_xlfn.IFNA(IF($D641=5,LOOKUP($F641,{0.1,0.2,0.3,0.4,0.5,0.6,0.7,0.8,0.9,1},{27,39,51,63,75,87,99,111,123,135}),""),"")</f>
        <v/>
      </c>
      <c r="AA641" s="132">
        <f t="shared" si="90"/>
        <v>0</v>
      </c>
      <c r="AB641" s="132" t="str">
        <f t="shared" si="91"/>
        <v>00</v>
      </c>
      <c r="AC641" s="82" t="e">
        <f>VLOOKUP(AB641,'AMI Ref'!T:U,2,FALSE)</f>
        <v>#N/A</v>
      </c>
      <c r="AD641" s="124"/>
      <c r="AE641" s="81" t="str">
        <f>_xlfn.IFNA(IF($D641=0,IF($J641="Not Paid by Tenant",0,INDEX('AMI Ref'!$K$5:$N$5,MATCH($J641,{"Oil","Gas","Electric - Other","ELECTRIC - HEAT PUMP"},0))),0),"")</f>
        <v/>
      </c>
      <c r="AF641" s="81">
        <f>_xlfn.IFNA(IF($D641=1,IF($J641="Not Paid by Tenant",0,INDEX('AMI Ref'!$K$6:$N$6,MATCH($J641,{"Oil","Gas","Electric - Other","ELECTRIC - HEAT PUMP"},0))),0),"")</f>
        <v>0</v>
      </c>
      <c r="AG641" s="81">
        <f>_xlfn.IFNA(IF($D641=2,IF($J641="Not Paid by Tenant",0,INDEX('AMI Ref'!$K$7:$N$7,MATCH($J641,{"Oil","Gas","Electric - Other","ELECTRIC - HEAT PUMP"},0))),0),"")</f>
        <v>0</v>
      </c>
      <c r="AH641" s="81">
        <f>_xlfn.IFNA(IF($D641=3,IF($J641="Not Paid by Tenant",0,INDEX('AMI Ref'!$K$8:$N$8,MATCH($J641,{"Oil","Gas","Electric - Other","ELECTRIC - HEAT PUMP"},0))),0),"")</f>
        <v>0</v>
      </c>
      <c r="AI641" s="81">
        <f>_xlfn.IFNA(IF($D641=4,IF($J641="Not Paid by Tenant",0,INDEX('AMI Ref'!$K$9:$N$9,MATCH($J641,{"Oil","Gas","Electric - Other","ELECTRIC - HEAT PUMP"},0))),0),"")</f>
        <v>0</v>
      </c>
      <c r="AJ641" s="81">
        <f>_xlfn.IFNA(IF($D641=5,IF($J641="Not Paid by Tenant",0,INDEX('AMI Ref'!$K$10:$N$10,MATCH($J641,{"Oil","Gas","Electric - Other","ELECTRIC - HEAT PUMP"},0))),0),"")</f>
        <v>0</v>
      </c>
      <c r="AK641" s="128"/>
      <c r="AL641" s="81" t="str">
        <f>_xlfn.IFNA(IF($D641=0,IF($K641="Not Paid by Tenant",0,INDEX('AMI Ref'!$O$5:$R$5,MATCH($K641,{"Oil","Gas","Electric - Other","Electric ccASHP - split"},0))),0),"")</f>
        <v/>
      </c>
      <c r="AM641" s="81">
        <f>_xlfn.IFNA(IF($D641=1,IF($K641="Not Paid by Tenant",0,INDEX('AMI Ref'!$O$6:$R$6,MATCH($K641,{"Oil","Gas","Electric - Other","Electric ccASHP - split"},0))),0),"")</f>
        <v>0</v>
      </c>
      <c r="AN641" s="81">
        <f>_xlfn.IFNA(IF($D641=2,IF($K641="Not Paid by Tenant",0,INDEX('AMI Ref'!$O$7:$R$7,MATCH($K641,{"Oil","Gas","Electric - Other","Electric ccASHP - split"},0))),0),"")</f>
        <v>0</v>
      </c>
      <c r="AO641" s="81">
        <f>_xlfn.IFNA(IF($D641=3,IF($K641="Not Paid by Tenant",0,INDEX('AMI Ref'!$O$8:$R$8,MATCH($K641,{"Oil","Gas","Electric - Other","Electric ccASHP - split"},0))),0),"")</f>
        <v>0</v>
      </c>
      <c r="AP641" s="81">
        <f>_xlfn.IFNA(IF($D641=4,IF($K641="Not Paid by Tenant",0,INDEX('AMI Ref'!$O$9:$R$9,MATCH($K641,{"Oil","Gas","Electric - Other","Electric ccASHP - split"},0))),0),"")</f>
        <v>0</v>
      </c>
      <c r="AQ641" s="81">
        <f>_xlfn.IFNA(IF($D641=5,IF($K641="Not Paid by Tenant",0,INDEX('AMI Ref'!$O$10:$R$10,MATCH($K641,{"Oil","Gas","Electric - Other","Electric ccASHP - split"},0))),0),"")</f>
        <v>0</v>
      </c>
      <c r="AR641" s="124">
        <f t="shared" si="92"/>
        <v>0</v>
      </c>
      <c r="AS641" s="123" t="e">
        <f t="shared" si="93"/>
        <v>#N/A</v>
      </c>
    </row>
    <row r="642" spans="1:45" x14ac:dyDescent="0.2">
      <c r="A642" s="130">
        <v>640</v>
      </c>
      <c r="B642" s="177">
        <f>IF(OR(COUNTIF($B$2:$B641,Input!$F658)&lt;1,COUNTIF($O$2:$O641,Input!$C658)&lt;1),Input!F658,0)</f>
        <v>0</v>
      </c>
      <c r="C642" s="177">
        <f>IF(OR(COUNTIF($B$2:$B641,Input!$F658)&lt;1,COUNTIF($O$2:$O641,Input!$C658)&lt;1),Input!G658,0)</f>
        <v>0</v>
      </c>
      <c r="D642" s="177">
        <f>IF(OR(COUNTIF($B$2:$B641,Input!$F658)&lt;1,COUNTIF($O$2:$O641,Input!$C658)&lt;1),Input!H658,0)</f>
        <v>0</v>
      </c>
      <c r="E642" s="177">
        <f>IF(OR(COUNTIF($B$2:$B641,Input!$F658)&lt;1,COUNTIF($O$2:$O641,Input!$C658)&lt;1),Input!I658,0)</f>
        <v>0</v>
      </c>
      <c r="F642" s="177">
        <f>IF(OR(COUNTIF($B$2:$B641,Input!$F658)&lt;1,COUNTIF($O$2:$O641,Input!$C658)&lt;1),Input!J658,0)</f>
        <v>0</v>
      </c>
      <c r="G642" s="177">
        <f>IF(OR(COUNTIF($B$2:$B641,Input!$F658)&lt;1,COUNTIF($O$2:$O641,Input!$C658)&lt;1),Input!K658,0)</f>
        <v>0</v>
      </c>
      <c r="H642" s="177">
        <f>IF(OR(COUNTIF($B$2:$B641,Input!$F658)&lt;1,COUNTIF($O$2:$O641,Input!$C658)&lt;1),Input!L658,0)</f>
        <v>0</v>
      </c>
      <c r="I642" s="177">
        <f>IF(OR(COUNTIF($B$2:$B641,Input!$F658)&lt;1,COUNTIF($O$2:$O641,Input!$C658)&lt;1),Input!M658,0)</f>
        <v>0</v>
      </c>
      <c r="J642" s="177">
        <f>IF(OR(COUNTIF($B$2:$B641,Input!$F658)&lt;1,COUNTIF($O$2:$O641,Input!$C658)&lt;1),Input!N658,0)</f>
        <v>0</v>
      </c>
      <c r="K642" s="177">
        <f>IF(OR(COUNTIF($B$2:$B641,Input!$F658)&lt;1,COUNTIF($O$2:$O641,Input!$C658)&lt;1),Input!O658,0)</f>
        <v>0</v>
      </c>
      <c r="L642" s="177">
        <f>IF(OR(COUNTIF($B$2:$B641,Input!$F658)&lt;1,COUNTIF($O$2:$O641,Input!$C658)&lt;1),Input!P658,0)</f>
        <v>0</v>
      </c>
      <c r="M642" s="129" t="str">
        <f t="shared" si="88"/>
        <v/>
      </c>
      <c r="N642" s="161">
        <f t="shared" si="80"/>
        <v>0</v>
      </c>
      <c r="O642" s="168">
        <f>Input!C658</f>
        <v>0</v>
      </c>
      <c r="P642" s="168"/>
      <c r="R642" s="131">
        <f t="shared" si="81"/>
        <v>0</v>
      </c>
      <c r="S642" s="133" t="str">
        <f t="shared" si="89"/>
        <v xml:space="preserve"> </v>
      </c>
      <c r="T642" s="133"/>
      <c r="U642" s="132" t="str">
        <f>_xlfn.IFNA(IF($D642=0,LOOKUP($F642,{0.1,0.2,0.3,0.4,0.5,0.6,0.7,0.8,0.9,1},{22,34,46,58,70,82,94,106,118,130}),""),"")</f>
        <v/>
      </c>
      <c r="V642" s="132" t="str">
        <f>_xlfn.IFNA(IF($D642=1,LOOKUP($F642,{0.1,0.2,0.3,0.4,0.5,0.6,0.7,0.8,0.9,1},{23,35,47,59,71,83,95,107,119,131}),""),"")</f>
        <v/>
      </c>
      <c r="W642" s="132" t="str">
        <f>_xlfn.IFNA(IF($D642=2,LOOKUP($F642,{0.1,0.2,0.3,0.4,0.5,0.6,0.7,0.8,0.9,1},{24,36,48,60,72,84,96,108,120,132}),""),"")</f>
        <v/>
      </c>
      <c r="X642" s="132" t="str">
        <f>_xlfn.IFNA(IF($D642=3,LOOKUP($F642,{0.1,0.2,0.3,0.4,0.5,0.6,0.7,0.8,0.9,1},{25,37,49,61,73,85,97,109,121,133}),""),"")</f>
        <v/>
      </c>
      <c r="Y642" s="132" t="str">
        <f>_xlfn.IFNA(IF($D642=4,LOOKUP($F642,{0.1,0.2,0.3,0.4,0.5,0.6,0.7,0.8,0.9,1},{26,38,50,62,74,86,98,110,122,134}),""),"")</f>
        <v/>
      </c>
      <c r="Z642" s="132" t="str">
        <f>_xlfn.IFNA(IF($D642=5,LOOKUP($F642,{0.1,0.2,0.3,0.4,0.5,0.6,0.7,0.8,0.9,1},{27,39,51,63,75,87,99,111,123,135}),""),"")</f>
        <v/>
      </c>
      <c r="AA642" s="132">
        <f t="shared" si="90"/>
        <v>0</v>
      </c>
      <c r="AB642" s="132" t="str">
        <f t="shared" si="91"/>
        <v>00</v>
      </c>
      <c r="AC642" s="82" t="e">
        <f>VLOOKUP(AB642,'AMI Ref'!T:U,2,FALSE)</f>
        <v>#N/A</v>
      </c>
      <c r="AD642" s="124"/>
      <c r="AE642" s="81" t="str">
        <f>_xlfn.IFNA(IF($D642=0,IF($J642="Not Paid by Tenant",0,INDEX('AMI Ref'!$K$5:$N$5,MATCH($J642,{"Oil","Gas","Electric - Other","ELECTRIC - HEAT PUMP"},0))),0),"")</f>
        <v/>
      </c>
      <c r="AF642" s="81">
        <f>_xlfn.IFNA(IF($D642=1,IF($J642="Not Paid by Tenant",0,INDEX('AMI Ref'!$K$6:$N$6,MATCH($J642,{"Oil","Gas","Electric - Other","ELECTRIC - HEAT PUMP"},0))),0),"")</f>
        <v>0</v>
      </c>
      <c r="AG642" s="81">
        <f>_xlfn.IFNA(IF($D642=2,IF($J642="Not Paid by Tenant",0,INDEX('AMI Ref'!$K$7:$N$7,MATCH($J642,{"Oil","Gas","Electric - Other","ELECTRIC - HEAT PUMP"},0))),0),"")</f>
        <v>0</v>
      </c>
      <c r="AH642" s="81">
        <f>_xlfn.IFNA(IF($D642=3,IF($J642="Not Paid by Tenant",0,INDEX('AMI Ref'!$K$8:$N$8,MATCH($J642,{"Oil","Gas","Electric - Other","ELECTRIC - HEAT PUMP"},0))),0),"")</f>
        <v>0</v>
      </c>
      <c r="AI642" s="81">
        <f>_xlfn.IFNA(IF($D642=4,IF($J642="Not Paid by Tenant",0,INDEX('AMI Ref'!$K$9:$N$9,MATCH($J642,{"Oil","Gas","Electric - Other","ELECTRIC - HEAT PUMP"},0))),0),"")</f>
        <v>0</v>
      </c>
      <c r="AJ642" s="81">
        <f>_xlfn.IFNA(IF($D642=5,IF($J642="Not Paid by Tenant",0,INDEX('AMI Ref'!$K$10:$N$10,MATCH($J642,{"Oil","Gas","Electric - Other","ELECTRIC - HEAT PUMP"},0))),0),"")</f>
        <v>0</v>
      </c>
      <c r="AK642" s="128"/>
      <c r="AL642" s="81" t="str">
        <f>_xlfn.IFNA(IF($D642=0,IF($K642="Not Paid by Tenant",0,INDEX('AMI Ref'!$O$5:$R$5,MATCH($K642,{"Oil","Gas","Electric - Other","Electric ccASHP - split"},0))),0),"")</f>
        <v/>
      </c>
      <c r="AM642" s="81">
        <f>_xlfn.IFNA(IF($D642=1,IF($K642="Not Paid by Tenant",0,INDEX('AMI Ref'!$O$6:$R$6,MATCH($K642,{"Oil","Gas","Electric - Other","Electric ccASHP - split"},0))),0),"")</f>
        <v>0</v>
      </c>
      <c r="AN642" s="81">
        <f>_xlfn.IFNA(IF($D642=2,IF($K642="Not Paid by Tenant",0,INDEX('AMI Ref'!$O$7:$R$7,MATCH($K642,{"Oil","Gas","Electric - Other","Electric ccASHP - split"},0))),0),"")</f>
        <v>0</v>
      </c>
      <c r="AO642" s="81">
        <f>_xlfn.IFNA(IF($D642=3,IF($K642="Not Paid by Tenant",0,INDEX('AMI Ref'!$O$8:$R$8,MATCH($K642,{"Oil","Gas","Electric - Other","Electric ccASHP - split"},0))),0),"")</f>
        <v>0</v>
      </c>
      <c r="AP642" s="81">
        <f>_xlfn.IFNA(IF($D642=4,IF($K642="Not Paid by Tenant",0,INDEX('AMI Ref'!$O$9:$R$9,MATCH($K642,{"Oil","Gas","Electric - Other","Electric ccASHP - split"},0))),0),"")</f>
        <v>0</v>
      </c>
      <c r="AQ642" s="81">
        <f>_xlfn.IFNA(IF($D642=5,IF($K642="Not Paid by Tenant",0,INDEX('AMI Ref'!$O$10:$R$10,MATCH($K642,{"Oil","Gas","Electric - Other","Electric ccASHP - split"},0))),0),"")</f>
        <v>0</v>
      </c>
      <c r="AR642" s="124">
        <f t="shared" si="92"/>
        <v>0</v>
      </c>
      <c r="AS642" s="123" t="e">
        <f t="shared" si="93"/>
        <v>#N/A</v>
      </c>
    </row>
    <row r="643" spans="1:45" x14ac:dyDescent="0.2">
      <c r="A643" s="130">
        <v>641</v>
      </c>
      <c r="B643" s="177">
        <f>IF(OR(COUNTIF($B$2:$B642,Input!$F659)&lt;1,COUNTIF($O$2:$O642,Input!$C659)&lt;1),Input!F659,0)</f>
        <v>0</v>
      </c>
      <c r="C643" s="177">
        <f>IF(OR(COUNTIF($B$2:$B642,Input!$F659)&lt;1,COUNTIF($O$2:$O642,Input!$C659)&lt;1),Input!G659,0)</f>
        <v>0</v>
      </c>
      <c r="D643" s="177">
        <f>IF(OR(COUNTIF($B$2:$B642,Input!$F659)&lt;1,COUNTIF($O$2:$O642,Input!$C659)&lt;1),Input!H659,0)</f>
        <v>0</v>
      </c>
      <c r="E643" s="177">
        <f>IF(OR(COUNTIF($B$2:$B642,Input!$F659)&lt;1,COUNTIF($O$2:$O642,Input!$C659)&lt;1),Input!I659,0)</f>
        <v>0</v>
      </c>
      <c r="F643" s="177">
        <f>IF(OR(COUNTIF($B$2:$B642,Input!$F659)&lt;1,COUNTIF($O$2:$O642,Input!$C659)&lt;1),Input!J659,0)</f>
        <v>0</v>
      </c>
      <c r="G643" s="177">
        <f>IF(OR(COUNTIF($B$2:$B642,Input!$F659)&lt;1,COUNTIF($O$2:$O642,Input!$C659)&lt;1),Input!K659,0)</f>
        <v>0</v>
      </c>
      <c r="H643" s="177">
        <f>IF(OR(COUNTIF($B$2:$B642,Input!$F659)&lt;1,COUNTIF($O$2:$O642,Input!$C659)&lt;1),Input!L659,0)</f>
        <v>0</v>
      </c>
      <c r="I643" s="177">
        <f>IF(OR(COUNTIF($B$2:$B642,Input!$F659)&lt;1,COUNTIF($O$2:$O642,Input!$C659)&lt;1),Input!M659,0)</f>
        <v>0</v>
      </c>
      <c r="J643" s="177">
        <f>IF(OR(COUNTIF($B$2:$B642,Input!$F659)&lt;1,COUNTIF($O$2:$O642,Input!$C659)&lt;1),Input!N659,0)</f>
        <v>0</v>
      </c>
      <c r="K643" s="177">
        <f>IF(OR(COUNTIF($B$2:$B642,Input!$F659)&lt;1,COUNTIF($O$2:$O642,Input!$C659)&lt;1),Input!O659,0)</f>
        <v>0</v>
      </c>
      <c r="L643" s="177">
        <f>IF(OR(COUNTIF($B$2:$B642,Input!$F659)&lt;1,COUNTIF($O$2:$O642,Input!$C659)&lt;1),Input!P659,0)</f>
        <v>0</v>
      </c>
      <c r="M643" s="129" t="str">
        <f t="shared" si="88"/>
        <v/>
      </c>
      <c r="N643" s="161">
        <f t="shared" si="80"/>
        <v>0</v>
      </c>
      <c r="O643" s="168">
        <f>Input!C659</f>
        <v>0</v>
      </c>
      <c r="P643" s="168"/>
      <c r="R643" s="131">
        <f t="shared" si="81"/>
        <v>0</v>
      </c>
      <c r="S643" s="133" t="str">
        <f t="shared" si="89"/>
        <v xml:space="preserve"> </v>
      </c>
      <c r="T643" s="133"/>
      <c r="U643" s="132" t="str">
        <f>_xlfn.IFNA(IF($D643=0,LOOKUP($F643,{0.1,0.2,0.3,0.4,0.5,0.6,0.7,0.8,0.9,1},{22,34,46,58,70,82,94,106,118,130}),""),"")</f>
        <v/>
      </c>
      <c r="V643" s="132" t="str">
        <f>_xlfn.IFNA(IF($D643=1,LOOKUP($F643,{0.1,0.2,0.3,0.4,0.5,0.6,0.7,0.8,0.9,1},{23,35,47,59,71,83,95,107,119,131}),""),"")</f>
        <v/>
      </c>
      <c r="W643" s="132" t="str">
        <f>_xlfn.IFNA(IF($D643=2,LOOKUP($F643,{0.1,0.2,0.3,0.4,0.5,0.6,0.7,0.8,0.9,1},{24,36,48,60,72,84,96,108,120,132}),""),"")</f>
        <v/>
      </c>
      <c r="X643" s="132" t="str">
        <f>_xlfn.IFNA(IF($D643=3,LOOKUP($F643,{0.1,0.2,0.3,0.4,0.5,0.6,0.7,0.8,0.9,1},{25,37,49,61,73,85,97,109,121,133}),""),"")</f>
        <v/>
      </c>
      <c r="Y643" s="132" t="str">
        <f>_xlfn.IFNA(IF($D643=4,LOOKUP($F643,{0.1,0.2,0.3,0.4,0.5,0.6,0.7,0.8,0.9,1},{26,38,50,62,74,86,98,110,122,134}),""),"")</f>
        <v/>
      </c>
      <c r="Z643" s="132" t="str">
        <f>_xlfn.IFNA(IF($D643=5,LOOKUP($F643,{0.1,0.2,0.3,0.4,0.5,0.6,0.7,0.8,0.9,1},{27,39,51,63,75,87,99,111,123,135}),""),"")</f>
        <v/>
      </c>
      <c r="AA643" s="132">
        <f t="shared" si="90"/>
        <v>0</v>
      </c>
      <c r="AB643" s="132" t="str">
        <f t="shared" si="91"/>
        <v>00</v>
      </c>
      <c r="AC643" s="82" t="e">
        <f>VLOOKUP(AB643,'AMI Ref'!T:U,2,FALSE)</f>
        <v>#N/A</v>
      </c>
      <c r="AD643" s="124"/>
      <c r="AE643" s="81" t="str">
        <f>_xlfn.IFNA(IF($D643=0,IF($J643="Not Paid by Tenant",0,INDEX('AMI Ref'!$K$5:$N$5,MATCH($J643,{"Oil","Gas","Electric - Other","ELECTRIC - HEAT PUMP"},0))),0),"")</f>
        <v/>
      </c>
      <c r="AF643" s="81">
        <f>_xlfn.IFNA(IF($D643=1,IF($J643="Not Paid by Tenant",0,INDEX('AMI Ref'!$K$6:$N$6,MATCH($J643,{"Oil","Gas","Electric - Other","ELECTRIC - HEAT PUMP"},0))),0),"")</f>
        <v>0</v>
      </c>
      <c r="AG643" s="81">
        <f>_xlfn.IFNA(IF($D643=2,IF($J643="Not Paid by Tenant",0,INDEX('AMI Ref'!$K$7:$N$7,MATCH($J643,{"Oil","Gas","Electric - Other","ELECTRIC - HEAT PUMP"},0))),0),"")</f>
        <v>0</v>
      </c>
      <c r="AH643" s="81">
        <f>_xlfn.IFNA(IF($D643=3,IF($J643="Not Paid by Tenant",0,INDEX('AMI Ref'!$K$8:$N$8,MATCH($J643,{"Oil","Gas","Electric - Other","ELECTRIC - HEAT PUMP"},0))),0),"")</f>
        <v>0</v>
      </c>
      <c r="AI643" s="81">
        <f>_xlfn.IFNA(IF($D643=4,IF($J643="Not Paid by Tenant",0,INDEX('AMI Ref'!$K$9:$N$9,MATCH($J643,{"Oil","Gas","Electric - Other","ELECTRIC - HEAT PUMP"},0))),0),"")</f>
        <v>0</v>
      </c>
      <c r="AJ643" s="81">
        <f>_xlfn.IFNA(IF($D643=5,IF($J643="Not Paid by Tenant",0,INDEX('AMI Ref'!$K$10:$N$10,MATCH($J643,{"Oil","Gas","Electric - Other","ELECTRIC - HEAT PUMP"},0))),0),"")</f>
        <v>0</v>
      </c>
      <c r="AK643" s="128"/>
      <c r="AL643" s="81" t="str">
        <f>_xlfn.IFNA(IF($D643=0,IF($K643="Not Paid by Tenant",0,INDEX('AMI Ref'!$O$5:$R$5,MATCH($K643,{"Oil","Gas","Electric - Other","Electric ccASHP - split"},0))),0),"")</f>
        <v/>
      </c>
      <c r="AM643" s="81">
        <f>_xlfn.IFNA(IF($D643=1,IF($K643="Not Paid by Tenant",0,INDEX('AMI Ref'!$O$6:$R$6,MATCH($K643,{"Oil","Gas","Electric - Other","Electric ccASHP - split"},0))),0),"")</f>
        <v>0</v>
      </c>
      <c r="AN643" s="81">
        <f>_xlfn.IFNA(IF($D643=2,IF($K643="Not Paid by Tenant",0,INDEX('AMI Ref'!$O$7:$R$7,MATCH($K643,{"Oil","Gas","Electric - Other","Electric ccASHP - split"},0))),0),"")</f>
        <v>0</v>
      </c>
      <c r="AO643" s="81">
        <f>_xlfn.IFNA(IF($D643=3,IF($K643="Not Paid by Tenant",0,INDEX('AMI Ref'!$O$8:$R$8,MATCH($K643,{"Oil","Gas","Electric - Other","Electric ccASHP - split"},0))),0),"")</f>
        <v>0</v>
      </c>
      <c r="AP643" s="81">
        <f>_xlfn.IFNA(IF($D643=4,IF($K643="Not Paid by Tenant",0,INDEX('AMI Ref'!$O$9:$R$9,MATCH($K643,{"Oil","Gas","Electric - Other","Electric ccASHP - split"},0))),0),"")</f>
        <v>0</v>
      </c>
      <c r="AQ643" s="81">
        <f>_xlfn.IFNA(IF($D643=5,IF($K643="Not Paid by Tenant",0,INDEX('AMI Ref'!$O$10:$R$10,MATCH($K643,{"Oil","Gas","Electric - Other","Electric ccASHP - split"},0))),0),"")</f>
        <v>0</v>
      </c>
      <c r="AR643" s="124">
        <f t="shared" si="92"/>
        <v>0</v>
      </c>
      <c r="AS643" s="123" t="e">
        <f t="shared" si="93"/>
        <v>#N/A</v>
      </c>
    </row>
    <row r="644" spans="1:45" x14ac:dyDescent="0.2">
      <c r="A644" s="130">
        <v>642</v>
      </c>
      <c r="B644" s="177">
        <f>IF(OR(COUNTIF($B$2:$B643,Input!$F660)&lt;1,COUNTIF($O$2:$O643,Input!$C660)&lt;1),Input!F660,0)</f>
        <v>0</v>
      </c>
      <c r="C644" s="177">
        <f>IF(OR(COUNTIF($B$2:$B643,Input!$F660)&lt;1,COUNTIF($O$2:$O643,Input!$C660)&lt;1),Input!G660,0)</f>
        <v>0</v>
      </c>
      <c r="D644" s="177">
        <f>IF(OR(COUNTIF($B$2:$B643,Input!$F660)&lt;1,COUNTIF($O$2:$O643,Input!$C660)&lt;1),Input!H660,0)</f>
        <v>0</v>
      </c>
      <c r="E644" s="177">
        <f>IF(OR(COUNTIF($B$2:$B643,Input!$F660)&lt;1,COUNTIF($O$2:$O643,Input!$C660)&lt;1),Input!I660,0)</f>
        <v>0</v>
      </c>
      <c r="F644" s="177">
        <f>IF(OR(COUNTIF($B$2:$B643,Input!$F660)&lt;1,COUNTIF($O$2:$O643,Input!$C660)&lt;1),Input!J660,0)</f>
        <v>0</v>
      </c>
      <c r="G644" s="177">
        <f>IF(OR(COUNTIF($B$2:$B643,Input!$F660)&lt;1,COUNTIF($O$2:$O643,Input!$C660)&lt;1),Input!K660,0)</f>
        <v>0</v>
      </c>
      <c r="H644" s="177">
        <f>IF(OR(COUNTIF($B$2:$B643,Input!$F660)&lt;1,COUNTIF($O$2:$O643,Input!$C660)&lt;1),Input!L660,0)</f>
        <v>0</v>
      </c>
      <c r="I644" s="177">
        <f>IF(OR(COUNTIF($B$2:$B643,Input!$F660)&lt;1,COUNTIF($O$2:$O643,Input!$C660)&lt;1),Input!M660,0)</f>
        <v>0</v>
      </c>
      <c r="J644" s="177">
        <f>IF(OR(COUNTIF($B$2:$B643,Input!$F660)&lt;1,COUNTIF($O$2:$O643,Input!$C660)&lt;1),Input!N660,0)</f>
        <v>0</v>
      </c>
      <c r="K644" s="177">
        <f>IF(OR(COUNTIF($B$2:$B643,Input!$F660)&lt;1,COUNTIF($O$2:$O643,Input!$C660)&lt;1),Input!O660,0)</f>
        <v>0</v>
      </c>
      <c r="L644" s="177">
        <f>IF(OR(COUNTIF($B$2:$B643,Input!$F660)&lt;1,COUNTIF($O$2:$O643,Input!$C660)&lt;1),Input!P660,0)</f>
        <v>0</v>
      </c>
      <c r="M644" s="129" t="str">
        <f t="shared" si="88"/>
        <v/>
      </c>
      <c r="N644" s="161">
        <f t="shared" ref="N644:N707" si="94">IF(G644&lt;=F644,IF(G644&gt;0%,G644,F644),F644)</f>
        <v>0</v>
      </c>
      <c r="O644" s="168">
        <f>Input!C660</f>
        <v>0</v>
      </c>
      <c r="P644" s="168"/>
      <c r="R644" s="131">
        <f t="shared" ref="R644:R707" si="95">IF(AND($H644="Not Paid by Tenant",$I644="Not Paid by Tenant"),"E",IF(AND($H644="Yes, No Elec. Stove",$I644="Not Paid by Tenant"),"F",IF(AND($H644="Not Paid by Tenant",$I644="Yes"),"H",IF(AND($H644="Yes, No Elec. Stove",$I644="Yes"),"I", ))))</f>
        <v>0</v>
      </c>
      <c r="S644" s="133" t="str">
        <f t="shared" si="89"/>
        <v xml:space="preserve"> </v>
      </c>
      <c r="T644" s="133"/>
      <c r="U644" s="132" t="str">
        <f>_xlfn.IFNA(IF($D644=0,LOOKUP($F644,{0.1,0.2,0.3,0.4,0.5,0.6,0.7,0.8,0.9,1},{22,34,46,58,70,82,94,106,118,130}),""),"")</f>
        <v/>
      </c>
      <c r="V644" s="132" t="str">
        <f>_xlfn.IFNA(IF($D644=1,LOOKUP($F644,{0.1,0.2,0.3,0.4,0.5,0.6,0.7,0.8,0.9,1},{23,35,47,59,71,83,95,107,119,131}),""),"")</f>
        <v/>
      </c>
      <c r="W644" s="132" t="str">
        <f>_xlfn.IFNA(IF($D644=2,LOOKUP($F644,{0.1,0.2,0.3,0.4,0.5,0.6,0.7,0.8,0.9,1},{24,36,48,60,72,84,96,108,120,132}),""),"")</f>
        <v/>
      </c>
      <c r="X644" s="132" t="str">
        <f>_xlfn.IFNA(IF($D644=3,LOOKUP($F644,{0.1,0.2,0.3,0.4,0.5,0.6,0.7,0.8,0.9,1},{25,37,49,61,73,85,97,109,121,133}),""),"")</f>
        <v/>
      </c>
      <c r="Y644" s="132" t="str">
        <f>_xlfn.IFNA(IF($D644=4,LOOKUP($F644,{0.1,0.2,0.3,0.4,0.5,0.6,0.7,0.8,0.9,1},{26,38,50,62,74,86,98,110,122,134}),""),"")</f>
        <v/>
      </c>
      <c r="Z644" s="132" t="str">
        <f>_xlfn.IFNA(IF($D644=5,LOOKUP($F644,{0.1,0.2,0.3,0.4,0.5,0.6,0.7,0.8,0.9,1},{27,39,51,63,75,87,99,111,123,135}),""),"")</f>
        <v/>
      </c>
      <c r="AA644" s="132">
        <f t="shared" si="90"/>
        <v>0</v>
      </c>
      <c r="AB644" s="132" t="str">
        <f t="shared" si="91"/>
        <v>00</v>
      </c>
      <c r="AC644" s="82" t="e">
        <f>VLOOKUP(AB644,'AMI Ref'!T:U,2,FALSE)</f>
        <v>#N/A</v>
      </c>
      <c r="AD644" s="124"/>
      <c r="AE644" s="81" t="str">
        <f>_xlfn.IFNA(IF($D644=0,IF($J644="Not Paid by Tenant",0,INDEX('AMI Ref'!$K$5:$N$5,MATCH($J644,{"Oil","Gas","Electric - Other","ELECTRIC - HEAT PUMP"},0))),0),"")</f>
        <v/>
      </c>
      <c r="AF644" s="81">
        <f>_xlfn.IFNA(IF($D644=1,IF($J644="Not Paid by Tenant",0,INDEX('AMI Ref'!$K$6:$N$6,MATCH($J644,{"Oil","Gas","Electric - Other","ELECTRIC - HEAT PUMP"},0))),0),"")</f>
        <v>0</v>
      </c>
      <c r="AG644" s="81">
        <f>_xlfn.IFNA(IF($D644=2,IF($J644="Not Paid by Tenant",0,INDEX('AMI Ref'!$K$7:$N$7,MATCH($J644,{"Oil","Gas","Electric - Other","ELECTRIC - HEAT PUMP"},0))),0),"")</f>
        <v>0</v>
      </c>
      <c r="AH644" s="81">
        <f>_xlfn.IFNA(IF($D644=3,IF($J644="Not Paid by Tenant",0,INDEX('AMI Ref'!$K$8:$N$8,MATCH($J644,{"Oil","Gas","Electric - Other","ELECTRIC - HEAT PUMP"},0))),0),"")</f>
        <v>0</v>
      </c>
      <c r="AI644" s="81">
        <f>_xlfn.IFNA(IF($D644=4,IF($J644="Not Paid by Tenant",0,INDEX('AMI Ref'!$K$9:$N$9,MATCH($J644,{"Oil","Gas","Electric - Other","ELECTRIC - HEAT PUMP"},0))),0),"")</f>
        <v>0</v>
      </c>
      <c r="AJ644" s="81">
        <f>_xlfn.IFNA(IF($D644=5,IF($J644="Not Paid by Tenant",0,INDEX('AMI Ref'!$K$10:$N$10,MATCH($J644,{"Oil","Gas","Electric - Other","ELECTRIC - HEAT PUMP"},0))),0),"")</f>
        <v>0</v>
      </c>
      <c r="AK644" s="128"/>
      <c r="AL644" s="81" t="str">
        <f>_xlfn.IFNA(IF($D644=0,IF($K644="Not Paid by Tenant",0,INDEX('AMI Ref'!$O$5:$R$5,MATCH($K644,{"Oil","Gas","Electric - Other","Electric ccASHP - split"},0))),0),"")</f>
        <v/>
      </c>
      <c r="AM644" s="81">
        <f>_xlfn.IFNA(IF($D644=1,IF($K644="Not Paid by Tenant",0,INDEX('AMI Ref'!$O$6:$R$6,MATCH($K644,{"Oil","Gas","Electric - Other","Electric ccASHP - split"},0))),0),"")</f>
        <v>0</v>
      </c>
      <c r="AN644" s="81">
        <f>_xlfn.IFNA(IF($D644=2,IF($K644="Not Paid by Tenant",0,INDEX('AMI Ref'!$O$7:$R$7,MATCH($K644,{"Oil","Gas","Electric - Other","Electric ccASHP - split"},0))),0),"")</f>
        <v>0</v>
      </c>
      <c r="AO644" s="81">
        <f>_xlfn.IFNA(IF($D644=3,IF($K644="Not Paid by Tenant",0,INDEX('AMI Ref'!$O$8:$R$8,MATCH($K644,{"Oil","Gas","Electric - Other","Electric ccASHP - split"},0))),0),"")</f>
        <v>0</v>
      </c>
      <c r="AP644" s="81">
        <f>_xlfn.IFNA(IF($D644=4,IF($K644="Not Paid by Tenant",0,INDEX('AMI Ref'!$O$9:$R$9,MATCH($K644,{"Oil","Gas","Electric - Other","Electric ccASHP - split"},0))),0),"")</f>
        <v>0</v>
      </c>
      <c r="AQ644" s="81">
        <f>_xlfn.IFNA(IF($D644=5,IF($K644="Not Paid by Tenant",0,INDEX('AMI Ref'!$O$10:$R$10,MATCH($K644,{"Oil","Gas","Electric - Other","Electric ccASHP - split"},0))),0),"")</f>
        <v>0</v>
      </c>
      <c r="AR644" s="124">
        <f t="shared" si="92"/>
        <v>0</v>
      </c>
      <c r="AS644" s="123" t="e">
        <f t="shared" si="93"/>
        <v>#N/A</v>
      </c>
    </row>
    <row r="645" spans="1:45" x14ac:dyDescent="0.2">
      <c r="A645" s="130">
        <v>643</v>
      </c>
      <c r="B645" s="177">
        <f>IF(OR(COUNTIF($B$2:$B644,Input!$F661)&lt;1,COUNTIF($O$2:$O644,Input!$C661)&lt;1),Input!F661,0)</f>
        <v>0</v>
      </c>
      <c r="C645" s="177">
        <f>IF(OR(COUNTIF($B$2:$B644,Input!$F661)&lt;1,COUNTIF($O$2:$O644,Input!$C661)&lt;1),Input!G661,0)</f>
        <v>0</v>
      </c>
      <c r="D645" s="177">
        <f>IF(OR(COUNTIF($B$2:$B644,Input!$F661)&lt;1,COUNTIF($O$2:$O644,Input!$C661)&lt;1),Input!H661,0)</f>
        <v>0</v>
      </c>
      <c r="E645" s="177">
        <f>IF(OR(COUNTIF($B$2:$B644,Input!$F661)&lt;1,COUNTIF($O$2:$O644,Input!$C661)&lt;1),Input!I661,0)</f>
        <v>0</v>
      </c>
      <c r="F645" s="177">
        <f>IF(OR(COUNTIF($B$2:$B644,Input!$F661)&lt;1,COUNTIF($O$2:$O644,Input!$C661)&lt;1),Input!J661,0)</f>
        <v>0</v>
      </c>
      <c r="G645" s="177">
        <f>IF(OR(COUNTIF($B$2:$B644,Input!$F661)&lt;1,COUNTIF($O$2:$O644,Input!$C661)&lt;1),Input!K661,0)</f>
        <v>0</v>
      </c>
      <c r="H645" s="177">
        <f>IF(OR(COUNTIF($B$2:$B644,Input!$F661)&lt;1,COUNTIF($O$2:$O644,Input!$C661)&lt;1),Input!L661,0)</f>
        <v>0</v>
      </c>
      <c r="I645" s="177">
        <f>IF(OR(COUNTIF($B$2:$B644,Input!$F661)&lt;1,COUNTIF($O$2:$O644,Input!$C661)&lt;1),Input!M661,0)</f>
        <v>0</v>
      </c>
      <c r="J645" s="177">
        <f>IF(OR(COUNTIF($B$2:$B644,Input!$F661)&lt;1,COUNTIF($O$2:$O644,Input!$C661)&lt;1),Input!N661,0)</f>
        <v>0</v>
      </c>
      <c r="K645" s="177">
        <f>IF(OR(COUNTIF($B$2:$B644,Input!$F661)&lt;1,COUNTIF($O$2:$O644,Input!$C661)&lt;1),Input!O661,0)</f>
        <v>0</v>
      </c>
      <c r="L645" s="177">
        <f>IF(OR(COUNTIF($B$2:$B644,Input!$F661)&lt;1,COUNTIF($O$2:$O644,Input!$C661)&lt;1),Input!P661,0)</f>
        <v>0</v>
      </c>
      <c r="M645" s="129" t="str">
        <f t="shared" si="88"/>
        <v/>
      </c>
      <c r="N645" s="161">
        <f t="shared" si="94"/>
        <v>0</v>
      </c>
      <c r="O645" s="168">
        <f>Input!C661</f>
        <v>0</v>
      </c>
      <c r="P645" s="168"/>
      <c r="R645" s="131">
        <f t="shared" si="95"/>
        <v>0</v>
      </c>
      <c r="S645" s="133" t="str">
        <f t="shared" si="89"/>
        <v xml:space="preserve"> </v>
      </c>
      <c r="T645" s="133"/>
      <c r="U645" s="132" t="str">
        <f>_xlfn.IFNA(IF($D645=0,LOOKUP($F645,{0.1,0.2,0.3,0.4,0.5,0.6,0.7,0.8,0.9,1},{22,34,46,58,70,82,94,106,118,130}),""),"")</f>
        <v/>
      </c>
      <c r="V645" s="132" t="str">
        <f>_xlfn.IFNA(IF($D645=1,LOOKUP($F645,{0.1,0.2,0.3,0.4,0.5,0.6,0.7,0.8,0.9,1},{23,35,47,59,71,83,95,107,119,131}),""),"")</f>
        <v/>
      </c>
      <c r="W645" s="132" t="str">
        <f>_xlfn.IFNA(IF($D645=2,LOOKUP($F645,{0.1,0.2,0.3,0.4,0.5,0.6,0.7,0.8,0.9,1},{24,36,48,60,72,84,96,108,120,132}),""),"")</f>
        <v/>
      </c>
      <c r="X645" s="132" t="str">
        <f>_xlfn.IFNA(IF($D645=3,LOOKUP($F645,{0.1,0.2,0.3,0.4,0.5,0.6,0.7,0.8,0.9,1},{25,37,49,61,73,85,97,109,121,133}),""),"")</f>
        <v/>
      </c>
      <c r="Y645" s="132" t="str">
        <f>_xlfn.IFNA(IF($D645=4,LOOKUP($F645,{0.1,0.2,0.3,0.4,0.5,0.6,0.7,0.8,0.9,1},{26,38,50,62,74,86,98,110,122,134}),""),"")</f>
        <v/>
      </c>
      <c r="Z645" s="132" t="str">
        <f>_xlfn.IFNA(IF($D645=5,LOOKUP($F645,{0.1,0.2,0.3,0.4,0.5,0.6,0.7,0.8,0.9,1},{27,39,51,63,75,87,99,111,123,135}),""),"")</f>
        <v/>
      </c>
      <c r="AA645" s="132">
        <f t="shared" si="90"/>
        <v>0</v>
      </c>
      <c r="AB645" s="132" t="str">
        <f t="shared" si="91"/>
        <v>00</v>
      </c>
      <c r="AC645" s="82" t="e">
        <f>VLOOKUP(AB645,'AMI Ref'!T:U,2,FALSE)</f>
        <v>#N/A</v>
      </c>
      <c r="AD645" s="124"/>
      <c r="AE645" s="81" t="str">
        <f>_xlfn.IFNA(IF($D645=0,IF($J645="Not Paid by Tenant",0,INDEX('AMI Ref'!$K$5:$N$5,MATCH($J645,{"Oil","Gas","Electric - Other","ELECTRIC - HEAT PUMP"},0))),0),"")</f>
        <v/>
      </c>
      <c r="AF645" s="81">
        <f>_xlfn.IFNA(IF($D645=1,IF($J645="Not Paid by Tenant",0,INDEX('AMI Ref'!$K$6:$N$6,MATCH($J645,{"Oil","Gas","Electric - Other","ELECTRIC - HEAT PUMP"},0))),0),"")</f>
        <v>0</v>
      </c>
      <c r="AG645" s="81">
        <f>_xlfn.IFNA(IF($D645=2,IF($J645="Not Paid by Tenant",0,INDEX('AMI Ref'!$K$7:$N$7,MATCH($J645,{"Oil","Gas","Electric - Other","ELECTRIC - HEAT PUMP"},0))),0),"")</f>
        <v>0</v>
      </c>
      <c r="AH645" s="81">
        <f>_xlfn.IFNA(IF($D645=3,IF($J645="Not Paid by Tenant",0,INDEX('AMI Ref'!$K$8:$N$8,MATCH($J645,{"Oil","Gas","Electric - Other","ELECTRIC - HEAT PUMP"},0))),0),"")</f>
        <v>0</v>
      </c>
      <c r="AI645" s="81">
        <f>_xlfn.IFNA(IF($D645=4,IF($J645="Not Paid by Tenant",0,INDEX('AMI Ref'!$K$9:$N$9,MATCH($J645,{"Oil","Gas","Electric - Other","ELECTRIC - HEAT PUMP"},0))),0),"")</f>
        <v>0</v>
      </c>
      <c r="AJ645" s="81">
        <f>_xlfn.IFNA(IF($D645=5,IF($J645="Not Paid by Tenant",0,INDEX('AMI Ref'!$K$10:$N$10,MATCH($J645,{"Oil","Gas","Electric - Other","ELECTRIC - HEAT PUMP"},0))),0),"")</f>
        <v>0</v>
      </c>
      <c r="AK645" s="128"/>
      <c r="AL645" s="81" t="str">
        <f>_xlfn.IFNA(IF($D645=0,IF($K645="Not Paid by Tenant",0,INDEX('AMI Ref'!$O$5:$R$5,MATCH($K645,{"Oil","Gas","Electric - Other","Electric ccASHP - split"},0))),0),"")</f>
        <v/>
      </c>
      <c r="AM645" s="81">
        <f>_xlfn.IFNA(IF($D645=1,IF($K645="Not Paid by Tenant",0,INDEX('AMI Ref'!$O$6:$R$6,MATCH($K645,{"Oil","Gas","Electric - Other","Electric ccASHP - split"},0))),0),"")</f>
        <v>0</v>
      </c>
      <c r="AN645" s="81">
        <f>_xlfn.IFNA(IF($D645=2,IF($K645="Not Paid by Tenant",0,INDEX('AMI Ref'!$O$7:$R$7,MATCH($K645,{"Oil","Gas","Electric - Other","Electric ccASHP - split"},0))),0),"")</f>
        <v>0</v>
      </c>
      <c r="AO645" s="81">
        <f>_xlfn.IFNA(IF($D645=3,IF($K645="Not Paid by Tenant",0,INDEX('AMI Ref'!$O$8:$R$8,MATCH($K645,{"Oil","Gas","Electric - Other","Electric ccASHP - split"},0))),0),"")</f>
        <v>0</v>
      </c>
      <c r="AP645" s="81">
        <f>_xlfn.IFNA(IF($D645=4,IF($K645="Not Paid by Tenant",0,INDEX('AMI Ref'!$O$9:$R$9,MATCH($K645,{"Oil","Gas","Electric - Other","Electric ccASHP - split"},0))),0),"")</f>
        <v>0</v>
      </c>
      <c r="AQ645" s="81">
        <f>_xlfn.IFNA(IF($D645=5,IF($K645="Not Paid by Tenant",0,INDEX('AMI Ref'!$O$10:$R$10,MATCH($K645,{"Oil","Gas","Electric - Other","Electric ccASHP - split"},0))),0),"")</f>
        <v>0</v>
      </c>
      <c r="AR645" s="124">
        <f t="shared" si="92"/>
        <v>0</v>
      </c>
      <c r="AS645" s="123" t="e">
        <f t="shared" si="93"/>
        <v>#N/A</v>
      </c>
    </row>
    <row r="646" spans="1:45" x14ac:dyDescent="0.2">
      <c r="A646" s="130">
        <v>644</v>
      </c>
      <c r="B646" s="177">
        <f>IF(OR(COUNTIF($B$2:$B645,Input!$F662)&lt;1,COUNTIF($O$2:$O645,Input!$C662)&lt;1),Input!F662,0)</f>
        <v>0</v>
      </c>
      <c r="C646" s="177">
        <f>IF(OR(COUNTIF($B$2:$B645,Input!$F662)&lt;1,COUNTIF($O$2:$O645,Input!$C662)&lt;1),Input!G662,0)</f>
        <v>0</v>
      </c>
      <c r="D646" s="177">
        <f>IF(OR(COUNTIF($B$2:$B645,Input!$F662)&lt;1,COUNTIF($O$2:$O645,Input!$C662)&lt;1),Input!H662,0)</f>
        <v>0</v>
      </c>
      <c r="E646" s="177">
        <f>IF(OR(COUNTIF($B$2:$B645,Input!$F662)&lt;1,COUNTIF($O$2:$O645,Input!$C662)&lt;1),Input!I662,0)</f>
        <v>0</v>
      </c>
      <c r="F646" s="177">
        <f>IF(OR(COUNTIF($B$2:$B645,Input!$F662)&lt;1,COUNTIF($O$2:$O645,Input!$C662)&lt;1),Input!J662,0)</f>
        <v>0</v>
      </c>
      <c r="G646" s="177">
        <f>IF(OR(COUNTIF($B$2:$B645,Input!$F662)&lt;1,COUNTIF($O$2:$O645,Input!$C662)&lt;1),Input!K662,0)</f>
        <v>0</v>
      </c>
      <c r="H646" s="177">
        <f>IF(OR(COUNTIF($B$2:$B645,Input!$F662)&lt;1,COUNTIF($O$2:$O645,Input!$C662)&lt;1),Input!L662,0)</f>
        <v>0</v>
      </c>
      <c r="I646" s="177">
        <f>IF(OR(COUNTIF($B$2:$B645,Input!$F662)&lt;1,COUNTIF($O$2:$O645,Input!$C662)&lt;1),Input!M662,0)</f>
        <v>0</v>
      </c>
      <c r="J646" s="177">
        <f>IF(OR(COUNTIF($B$2:$B645,Input!$F662)&lt;1,COUNTIF($O$2:$O645,Input!$C662)&lt;1),Input!N662,0)</f>
        <v>0</v>
      </c>
      <c r="K646" s="177">
        <f>IF(OR(COUNTIF($B$2:$B645,Input!$F662)&lt;1,COUNTIF($O$2:$O645,Input!$C662)&lt;1),Input!O662,0)</f>
        <v>0</v>
      </c>
      <c r="L646" s="177">
        <f>IF(OR(COUNTIF($B$2:$B645,Input!$F662)&lt;1,COUNTIF($O$2:$O645,Input!$C662)&lt;1),Input!P662,0)</f>
        <v>0</v>
      </c>
      <c r="M646" s="129" t="str">
        <f t="shared" si="88"/>
        <v/>
      </c>
      <c r="N646" s="161">
        <f t="shared" si="94"/>
        <v>0</v>
      </c>
      <c r="O646" s="168">
        <f>Input!C662</f>
        <v>0</v>
      </c>
      <c r="P646" s="168"/>
      <c r="R646" s="131">
        <f t="shared" si="95"/>
        <v>0</v>
      </c>
      <c r="S646" s="133" t="str">
        <f t="shared" si="89"/>
        <v xml:space="preserve"> </v>
      </c>
      <c r="T646" s="133"/>
      <c r="U646" s="132" t="str">
        <f>_xlfn.IFNA(IF($D646=0,LOOKUP($F646,{0.1,0.2,0.3,0.4,0.5,0.6,0.7,0.8,0.9,1},{22,34,46,58,70,82,94,106,118,130}),""),"")</f>
        <v/>
      </c>
      <c r="V646" s="132" t="str">
        <f>_xlfn.IFNA(IF($D646=1,LOOKUP($F646,{0.1,0.2,0.3,0.4,0.5,0.6,0.7,0.8,0.9,1},{23,35,47,59,71,83,95,107,119,131}),""),"")</f>
        <v/>
      </c>
      <c r="W646" s="132" t="str">
        <f>_xlfn.IFNA(IF($D646=2,LOOKUP($F646,{0.1,0.2,0.3,0.4,0.5,0.6,0.7,0.8,0.9,1},{24,36,48,60,72,84,96,108,120,132}),""),"")</f>
        <v/>
      </c>
      <c r="X646" s="132" t="str">
        <f>_xlfn.IFNA(IF($D646=3,LOOKUP($F646,{0.1,0.2,0.3,0.4,0.5,0.6,0.7,0.8,0.9,1},{25,37,49,61,73,85,97,109,121,133}),""),"")</f>
        <v/>
      </c>
      <c r="Y646" s="132" t="str">
        <f>_xlfn.IFNA(IF($D646=4,LOOKUP($F646,{0.1,0.2,0.3,0.4,0.5,0.6,0.7,0.8,0.9,1},{26,38,50,62,74,86,98,110,122,134}),""),"")</f>
        <v/>
      </c>
      <c r="Z646" s="132" t="str">
        <f>_xlfn.IFNA(IF($D646=5,LOOKUP($F646,{0.1,0.2,0.3,0.4,0.5,0.6,0.7,0.8,0.9,1},{27,39,51,63,75,87,99,111,123,135}),""),"")</f>
        <v/>
      </c>
      <c r="AA646" s="132">
        <f t="shared" si="90"/>
        <v>0</v>
      </c>
      <c r="AB646" s="132" t="str">
        <f t="shared" si="91"/>
        <v>00</v>
      </c>
      <c r="AC646" s="82" t="e">
        <f>VLOOKUP(AB646,'AMI Ref'!T:U,2,FALSE)</f>
        <v>#N/A</v>
      </c>
      <c r="AD646" s="124"/>
      <c r="AE646" s="81" t="str">
        <f>_xlfn.IFNA(IF($D646=0,IF($J646="Not Paid by Tenant",0,INDEX('AMI Ref'!$K$5:$N$5,MATCH($J646,{"Oil","Gas","Electric - Other","ELECTRIC - HEAT PUMP"},0))),0),"")</f>
        <v/>
      </c>
      <c r="AF646" s="81">
        <f>_xlfn.IFNA(IF($D646=1,IF($J646="Not Paid by Tenant",0,INDEX('AMI Ref'!$K$6:$N$6,MATCH($J646,{"Oil","Gas","Electric - Other","ELECTRIC - HEAT PUMP"},0))),0),"")</f>
        <v>0</v>
      </c>
      <c r="AG646" s="81">
        <f>_xlfn.IFNA(IF($D646=2,IF($J646="Not Paid by Tenant",0,INDEX('AMI Ref'!$K$7:$N$7,MATCH($J646,{"Oil","Gas","Electric - Other","ELECTRIC - HEAT PUMP"},0))),0),"")</f>
        <v>0</v>
      </c>
      <c r="AH646" s="81">
        <f>_xlfn.IFNA(IF($D646=3,IF($J646="Not Paid by Tenant",0,INDEX('AMI Ref'!$K$8:$N$8,MATCH($J646,{"Oil","Gas","Electric - Other","ELECTRIC - HEAT PUMP"},0))),0),"")</f>
        <v>0</v>
      </c>
      <c r="AI646" s="81">
        <f>_xlfn.IFNA(IF($D646=4,IF($J646="Not Paid by Tenant",0,INDEX('AMI Ref'!$K$9:$N$9,MATCH($J646,{"Oil","Gas","Electric - Other","ELECTRIC - HEAT PUMP"},0))),0),"")</f>
        <v>0</v>
      </c>
      <c r="AJ646" s="81">
        <f>_xlfn.IFNA(IF($D646=5,IF($J646="Not Paid by Tenant",0,INDEX('AMI Ref'!$K$10:$N$10,MATCH($J646,{"Oil","Gas","Electric - Other","ELECTRIC - HEAT PUMP"},0))),0),"")</f>
        <v>0</v>
      </c>
      <c r="AK646" s="128"/>
      <c r="AL646" s="81" t="str">
        <f>_xlfn.IFNA(IF($D646=0,IF($K646="Not Paid by Tenant",0,INDEX('AMI Ref'!$O$5:$R$5,MATCH($K646,{"Oil","Gas","Electric - Other","Electric ccASHP - split"},0))),0),"")</f>
        <v/>
      </c>
      <c r="AM646" s="81">
        <f>_xlfn.IFNA(IF($D646=1,IF($K646="Not Paid by Tenant",0,INDEX('AMI Ref'!$O$6:$R$6,MATCH($K646,{"Oil","Gas","Electric - Other","Electric ccASHP - split"},0))),0),"")</f>
        <v>0</v>
      </c>
      <c r="AN646" s="81">
        <f>_xlfn.IFNA(IF($D646=2,IF($K646="Not Paid by Tenant",0,INDEX('AMI Ref'!$O$7:$R$7,MATCH($K646,{"Oil","Gas","Electric - Other","Electric ccASHP - split"},0))),0),"")</f>
        <v>0</v>
      </c>
      <c r="AO646" s="81">
        <f>_xlfn.IFNA(IF($D646=3,IF($K646="Not Paid by Tenant",0,INDEX('AMI Ref'!$O$8:$R$8,MATCH($K646,{"Oil","Gas","Electric - Other","Electric ccASHP - split"},0))),0),"")</f>
        <v>0</v>
      </c>
      <c r="AP646" s="81">
        <f>_xlfn.IFNA(IF($D646=4,IF($K646="Not Paid by Tenant",0,INDEX('AMI Ref'!$O$9:$R$9,MATCH($K646,{"Oil","Gas","Electric - Other","Electric ccASHP - split"},0))),0),"")</f>
        <v>0</v>
      </c>
      <c r="AQ646" s="81">
        <f>_xlfn.IFNA(IF($D646=5,IF($K646="Not Paid by Tenant",0,INDEX('AMI Ref'!$O$10:$R$10,MATCH($K646,{"Oil","Gas","Electric - Other","Electric ccASHP - split"},0))),0),"")</f>
        <v>0</v>
      </c>
      <c r="AR646" s="124">
        <f t="shared" si="92"/>
        <v>0</v>
      </c>
      <c r="AS646" s="123" t="e">
        <f t="shared" si="93"/>
        <v>#N/A</v>
      </c>
    </row>
    <row r="647" spans="1:45" x14ac:dyDescent="0.2">
      <c r="A647" s="130">
        <v>645</v>
      </c>
      <c r="B647" s="177">
        <f>IF(OR(COUNTIF($B$2:$B646,Input!$F663)&lt;1,COUNTIF($O$2:$O646,Input!$C663)&lt;1),Input!F663,0)</f>
        <v>0</v>
      </c>
      <c r="C647" s="177">
        <f>IF(OR(COUNTIF($B$2:$B646,Input!$F663)&lt;1,COUNTIF($O$2:$O646,Input!$C663)&lt;1),Input!G663,0)</f>
        <v>0</v>
      </c>
      <c r="D647" s="177">
        <f>IF(OR(COUNTIF($B$2:$B646,Input!$F663)&lt;1,COUNTIF($O$2:$O646,Input!$C663)&lt;1),Input!H663,0)</f>
        <v>0</v>
      </c>
      <c r="E647" s="177">
        <f>IF(OR(COUNTIF($B$2:$B646,Input!$F663)&lt;1,COUNTIF($O$2:$O646,Input!$C663)&lt;1),Input!I663,0)</f>
        <v>0</v>
      </c>
      <c r="F647" s="177">
        <f>IF(OR(COUNTIF($B$2:$B646,Input!$F663)&lt;1,COUNTIF($O$2:$O646,Input!$C663)&lt;1),Input!J663,0)</f>
        <v>0</v>
      </c>
      <c r="G647" s="177">
        <f>IF(OR(COUNTIF($B$2:$B646,Input!$F663)&lt;1,COUNTIF($O$2:$O646,Input!$C663)&lt;1),Input!K663,0)</f>
        <v>0</v>
      </c>
      <c r="H647" s="177">
        <f>IF(OR(COUNTIF($B$2:$B646,Input!$F663)&lt;1,COUNTIF($O$2:$O646,Input!$C663)&lt;1),Input!L663,0)</f>
        <v>0</v>
      </c>
      <c r="I647" s="177">
        <f>IF(OR(COUNTIF($B$2:$B646,Input!$F663)&lt;1,COUNTIF($O$2:$O646,Input!$C663)&lt;1),Input!M663,0)</f>
        <v>0</v>
      </c>
      <c r="J647" s="177">
        <f>IF(OR(COUNTIF($B$2:$B646,Input!$F663)&lt;1,COUNTIF($O$2:$O646,Input!$C663)&lt;1),Input!N663,0)</f>
        <v>0</v>
      </c>
      <c r="K647" s="177">
        <f>IF(OR(COUNTIF($B$2:$B646,Input!$F663)&lt;1,COUNTIF($O$2:$O646,Input!$C663)&lt;1),Input!O663,0)</f>
        <v>0</v>
      </c>
      <c r="L647" s="177">
        <f>IF(OR(COUNTIF($B$2:$B646,Input!$F663)&lt;1,COUNTIF($O$2:$O646,Input!$C663)&lt;1),Input!P663,0)</f>
        <v>0</v>
      </c>
      <c r="M647" s="129" t="str">
        <f t="shared" si="88"/>
        <v/>
      </c>
      <c r="N647" s="161">
        <f t="shared" si="94"/>
        <v>0</v>
      </c>
      <c r="O647" s="168">
        <f>Input!C663</f>
        <v>0</v>
      </c>
      <c r="P647" s="168"/>
      <c r="R647" s="131">
        <f t="shared" si="95"/>
        <v>0</v>
      </c>
      <c r="S647" s="133" t="str">
        <f t="shared" si="89"/>
        <v xml:space="preserve"> </v>
      </c>
      <c r="T647" s="133"/>
      <c r="U647" s="132" t="str">
        <f>_xlfn.IFNA(IF($D647=0,LOOKUP($F647,{0.1,0.2,0.3,0.4,0.5,0.6,0.7,0.8,0.9,1},{22,34,46,58,70,82,94,106,118,130}),""),"")</f>
        <v/>
      </c>
      <c r="V647" s="132" t="str">
        <f>_xlfn.IFNA(IF($D647=1,LOOKUP($F647,{0.1,0.2,0.3,0.4,0.5,0.6,0.7,0.8,0.9,1},{23,35,47,59,71,83,95,107,119,131}),""),"")</f>
        <v/>
      </c>
      <c r="W647" s="132" t="str">
        <f>_xlfn.IFNA(IF($D647=2,LOOKUP($F647,{0.1,0.2,0.3,0.4,0.5,0.6,0.7,0.8,0.9,1},{24,36,48,60,72,84,96,108,120,132}),""),"")</f>
        <v/>
      </c>
      <c r="X647" s="132" t="str">
        <f>_xlfn.IFNA(IF($D647=3,LOOKUP($F647,{0.1,0.2,0.3,0.4,0.5,0.6,0.7,0.8,0.9,1},{25,37,49,61,73,85,97,109,121,133}),""),"")</f>
        <v/>
      </c>
      <c r="Y647" s="132" t="str">
        <f>_xlfn.IFNA(IF($D647=4,LOOKUP($F647,{0.1,0.2,0.3,0.4,0.5,0.6,0.7,0.8,0.9,1},{26,38,50,62,74,86,98,110,122,134}),""),"")</f>
        <v/>
      </c>
      <c r="Z647" s="132" t="str">
        <f>_xlfn.IFNA(IF($D647=5,LOOKUP($F647,{0.1,0.2,0.3,0.4,0.5,0.6,0.7,0.8,0.9,1},{27,39,51,63,75,87,99,111,123,135}),""),"")</f>
        <v/>
      </c>
      <c r="AA647" s="132">
        <f t="shared" si="90"/>
        <v>0</v>
      </c>
      <c r="AB647" s="132" t="str">
        <f t="shared" si="91"/>
        <v>00</v>
      </c>
      <c r="AC647" s="82" t="e">
        <f>VLOOKUP(AB647,'AMI Ref'!T:U,2,FALSE)</f>
        <v>#N/A</v>
      </c>
      <c r="AD647" s="124"/>
      <c r="AE647" s="81" t="str">
        <f>_xlfn.IFNA(IF($D647=0,IF($J647="Not Paid by Tenant",0,INDEX('AMI Ref'!$K$5:$N$5,MATCH($J647,{"Oil","Gas","Electric - Other","ELECTRIC - HEAT PUMP"},0))),0),"")</f>
        <v/>
      </c>
      <c r="AF647" s="81">
        <f>_xlfn.IFNA(IF($D647=1,IF($J647="Not Paid by Tenant",0,INDEX('AMI Ref'!$K$6:$N$6,MATCH($J647,{"Oil","Gas","Electric - Other","ELECTRIC - HEAT PUMP"},0))),0),"")</f>
        <v>0</v>
      </c>
      <c r="AG647" s="81">
        <f>_xlfn.IFNA(IF($D647=2,IF($J647="Not Paid by Tenant",0,INDEX('AMI Ref'!$K$7:$N$7,MATCH($J647,{"Oil","Gas","Electric - Other","ELECTRIC - HEAT PUMP"},0))),0),"")</f>
        <v>0</v>
      </c>
      <c r="AH647" s="81">
        <f>_xlfn.IFNA(IF($D647=3,IF($J647="Not Paid by Tenant",0,INDEX('AMI Ref'!$K$8:$N$8,MATCH($J647,{"Oil","Gas","Electric - Other","ELECTRIC - HEAT PUMP"},0))),0),"")</f>
        <v>0</v>
      </c>
      <c r="AI647" s="81">
        <f>_xlfn.IFNA(IF($D647=4,IF($J647="Not Paid by Tenant",0,INDEX('AMI Ref'!$K$9:$N$9,MATCH($J647,{"Oil","Gas","Electric - Other","ELECTRIC - HEAT PUMP"},0))),0),"")</f>
        <v>0</v>
      </c>
      <c r="AJ647" s="81">
        <f>_xlfn.IFNA(IF($D647=5,IF($J647="Not Paid by Tenant",0,INDEX('AMI Ref'!$K$10:$N$10,MATCH($J647,{"Oil","Gas","Electric - Other","ELECTRIC - HEAT PUMP"},0))),0),"")</f>
        <v>0</v>
      </c>
      <c r="AK647" s="128"/>
      <c r="AL647" s="81" t="str">
        <f>_xlfn.IFNA(IF($D647=0,IF($K647="Not Paid by Tenant",0,INDEX('AMI Ref'!$O$5:$R$5,MATCH($K647,{"Oil","Gas","Electric - Other","Electric ccASHP - split"},0))),0),"")</f>
        <v/>
      </c>
      <c r="AM647" s="81">
        <f>_xlfn.IFNA(IF($D647=1,IF($K647="Not Paid by Tenant",0,INDEX('AMI Ref'!$O$6:$R$6,MATCH($K647,{"Oil","Gas","Electric - Other","Electric ccASHP - split"},0))),0),"")</f>
        <v>0</v>
      </c>
      <c r="AN647" s="81">
        <f>_xlfn.IFNA(IF($D647=2,IF($K647="Not Paid by Tenant",0,INDEX('AMI Ref'!$O$7:$R$7,MATCH($K647,{"Oil","Gas","Electric - Other","Electric ccASHP - split"},0))),0),"")</f>
        <v>0</v>
      </c>
      <c r="AO647" s="81">
        <f>_xlfn.IFNA(IF($D647=3,IF($K647="Not Paid by Tenant",0,INDEX('AMI Ref'!$O$8:$R$8,MATCH($K647,{"Oil","Gas","Electric - Other","Electric ccASHP - split"},0))),0),"")</f>
        <v>0</v>
      </c>
      <c r="AP647" s="81">
        <f>_xlfn.IFNA(IF($D647=4,IF($K647="Not Paid by Tenant",0,INDEX('AMI Ref'!$O$9:$R$9,MATCH($K647,{"Oil","Gas","Electric - Other","Electric ccASHP - split"},0))),0),"")</f>
        <v>0</v>
      </c>
      <c r="AQ647" s="81">
        <f>_xlfn.IFNA(IF($D647=5,IF($K647="Not Paid by Tenant",0,INDEX('AMI Ref'!$O$10:$R$10,MATCH($K647,{"Oil","Gas","Electric - Other","Electric ccASHP - split"},0))),0),"")</f>
        <v>0</v>
      </c>
      <c r="AR647" s="124">
        <f t="shared" si="92"/>
        <v>0</v>
      </c>
      <c r="AS647" s="123" t="e">
        <f t="shared" si="93"/>
        <v>#N/A</v>
      </c>
    </row>
    <row r="648" spans="1:45" x14ac:dyDescent="0.2">
      <c r="A648" s="130">
        <v>646</v>
      </c>
      <c r="B648" s="177">
        <f>IF(OR(COUNTIF($B$2:$B647,Input!$F664)&lt;1,COUNTIF($O$2:$O647,Input!$C664)&lt;1),Input!F664,0)</f>
        <v>0</v>
      </c>
      <c r="C648" s="177">
        <f>IF(OR(COUNTIF($B$2:$B647,Input!$F664)&lt;1,COUNTIF($O$2:$O647,Input!$C664)&lt;1),Input!G664,0)</f>
        <v>0</v>
      </c>
      <c r="D648" s="177">
        <f>IF(OR(COUNTIF($B$2:$B647,Input!$F664)&lt;1,COUNTIF($O$2:$O647,Input!$C664)&lt;1),Input!H664,0)</f>
        <v>0</v>
      </c>
      <c r="E648" s="177">
        <f>IF(OR(COUNTIF($B$2:$B647,Input!$F664)&lt;1,COUNTIF($O$2:$O647,Input!$C664)&lt;1),Input!I664,0)</f>
        <v>0</v>
      </c>
      <c r="F648" s="177">
        <f>IF(OR(COUNTIF($B$2:$B647,Input!$F664)&lt;1,COUNTIF($O$2:$O647,Input!$C664)&lt;1),Input!J664,0)</f>
        <v>0</v>
      </c>
      <c r="G648" s="177">
        <f>IF(OR(COUNTIF($B$2:$B647,Input!$F664)&lt;1,COUNTIF($O$2:$O647,Input!$C664)&lt;1),Input!K664,0)</f>
        <v>0</v>
      </c>
      <c r="H648" s="177">
        <f>IF(OR(COUNTIF($B$2:$B647,Input!$F664)&lt;1,COUNTIF($O$2:$O647,Input!$C664)&lt;1),Input!L664,0)</f>
        <v>0</v>
      </c>
      <c r="I648" s="177">
        <f>IF(OR(COUNTIF($B$2:$B647,Input!$F664)&lt;1,COUNTIF($O$2:$O647,Input!$C664)&lt;1),Input!M664,0)</f>
        <v>0</v>
      </c>
      <c r="J648" s="177">
        <f>IF(OR(COUNTIF($B$2:$B647,Input!$F664)&lt;1,COUNTIF($O$2:$O647,Input!$C664)&lt;1),Input!N664,0)</f>
        <v>0</v>
      </c>
      <c r="K648" s="177">
        <f>IF(OR(COUNTIF($B$2:$B647,Input!$F664)&lt;1,COUNTIF($O$2:$O647,Input!$C664)&lt;1),Input!O664,0)</f>
        <v>0</v>
      </c>
      <c r="L648" s="177">
        <f>IF(OR(COUNTIF($B$2:$B647,Input!$F664)&lt;1,COUNTIF($O$2:$O647,Input!$C664)&lt;1),Input!P664,0)</f>
        <v>0</v>
      </c>
      <c r="M648" s="129" t="str">
        <f t="shared" si="88"/>
        <v/>
      </c>
      <c r="N648" s="161">
        <f t="shared" si="94"/>
        <v>0</v>
      </c>
      <c r="O648" s="168">
        <f>Input!C664</f>
        <v>0</v>
      </c>
      <c r="P648" s="168"/>
      <c r="R648" s="131">
        <f t="shared" si="95"/>
        <v>0</v>
      </c>
      <c r="S648" s="133" t="str">
        <f t="shared" si="89"/>
        <v xml:space="preserve"> </v>
      </c>
      <c r="T648" s="133"/>
      <c r="U648" s="132" t="str">
        <f>_xlfn.IFNA(IF($D648=0,LOOKUP($F648,{0.1,0.2,0.3,0.4,0.5,0.6,0.7,0.8,0.9,1},{22,34,46,58,70,82,94,106,118,130}),""),"")</f>
        <v/>
      </c>
      <c r="V648" s="132" t="str">
        <f>_xlfn.IFNA(IF($D648=1,LOOKUP($F648,{0.1,0.2,0.3,0.4,0.5,0.6,0.7,0.8,0.9,1},{23,35,47,59,71,83,95,107,119,131}),""),"")</f>
        <v/>
      </c>
      <c r="W648" s="132" t="str">
        <f>_xlfn.IFNA(IF($D648=2,LOOKUP($F648,{0.1,0.2,0.3,0.4,0.5,0.6,0.7,0.8,0.9,1},{24,36,48,60,72,84,96,108,120,132}),""),"")</f>
        <v/>
      </c>
      <c r="X648" s="132" t="str">
        <f>_xlfn.IFNA(IF($D648=3,LOOKUP($F648,{0.1,0.2,0.3,0.4,0.5,0.6,0.7,0.8,0.9,1},{25,37,49,61,73,85,97,109,121,133}),""),"")</f>
        <v/>
      </c>
      <c r="Y648" s="132" t="str">
        <f>_xlfn.IFNA(IF($D648=4,LOOKUP($F648,{0.1,0.2,0.3,0.4,0.5,0.6,0.7,0.8,0.9,1},{26,38,50,62,74,86,98,110,122,134}),""),"")</f>
        <v/>
      </c>
      <c r="Z648" s="132" t="str">
        <f>_xlfn.IFNA(IF($D648=5,LOOKUP($F648,{0.1,0.2,0.3,0.4,0.5,0.6,0.7,0.8,0.9,1},{27,39,51,63,75,87,99,111,123,135}),""),"")</f>
        <v/>
      </c>
      <c r="AA648" s="132">
        <f t="shared" si="90"/>
        <v>0</v>
      </c>
      <c r="AB648" s="132" t="str">
        <f t="shared" si="91"/>
        <v>00</v>
      </c>
      <c r="AC648" s="82" t="e">
        <f>VLOOKUP(AB648,'AMI Ref'!T:U,2,FALSE)</f>
        <v>#N/A</v>
      </c>
      <c r="AD648" s="124"/>
      <c r="AE648" s="81" t="str">
        <f>_xlfn.IFNA(IF($D648=0,IF($J648="Not Paid by Tenant",0,INDEX('AMI Ref'!$K$5:$N$5,MATCH($J648,{"Oil","Gas","Electric - Other","ELECTRIC - HEAT PUMP"},0))),0),"")</f>
        <v/>
      </c>
      <c r="AF648" s="81">
        <f>_xlfn.IFNA(IF($D648=1,IF($J648="Not Paid by Tenant",0,INDEX('AMI Ref'!$K$6:$N$6,MATCH($J648,{"Oil","Gas","Electric - Other","ELECTRIC - HEAT PUMP"},0))),0),"")</f>
        <v>0</v>
      </c>
      <c r="AG648" s="81">
        <f>_xlfn.IFNA(IF($D648=2,IF($J648="Not Paid by Tenant",0,INDEX('AMI Ref'!$K$7:$N$7,MATCH($J648,{"Oil","Gas","Electric - Other","ELECTRIC - HEAT PUMP"},0))),0),"")</f>
        <v>0</v>
      </c>
      <c r="AH648" s="81">
        <f>_xlfn.IFNA(IF($D648=3,IF($J648="Not Paid by Tenant",0,INDEX('AMI Ref'!$K$8:$N$8,MATCH($J648,{"Oil","Gas","Electric - Other","ELECTRIC - HEAT PUMP"},0))),0),"")</f>
        <v>0</v>
      </c>
      <c r="AI648" s="81">
        <f>_xlfn.IFNA(IF($D648=4,IF($J648="Not Paid by Tenant",0,INDEX('AMI Ref'!$K$9:$N$9,MATCH($J648,{"Oil","Gas","Electric - Other","ELECTRIC - HEAT PUMP"},0))),0),"")</f>
        <v>0</v>
      </c>
      <c r="AJ648" s="81">
        <f>_xlfn.IFNA(IF($D648=5,IF($J648="Not Paid by Tenant",0,INDEX('AMI Ref'!$K$10:$N$10,MATCH($J648,{"Oil","Gas","Electric - Other","ELECTRIC - HEAT PUMP"},0))),0),"")</f>
        <v>0</v>
      </c>
      <c r="AK648" s="128"/>
      <c r="AL648" s="81" t="str">
        <f>_xlfn.IFNA(IF($D648=0,IF($K648="Not Paid by Tenant",0,INDEX('AMI Ref'!$O$5:$R$5,MATCH($K648,{"Oil","Gas","Electric - Other","Electric ccASHP - split"},0))),0),"")</f>
        <v/>
      </c>
      <c r="AM648" s="81">
        <f>_xlfn.IFNA(IF($D648=1,IF($K648="Not Paid by Tenant",0,INDEX('AMI Ref'!$O$6:$R$6,MATCH($K648,{"Oil","Gas","Electric - Other","Electric ccASHP - split"},0))),0),"")</f>
        <v>0</v>
      </c>
      <c r="AN648" s="81">
        <f>_xlfn.IFNA(IF($D648=2,IF($K648="Not Paid by Tenant",0,INDEX('AMI Ref'!$O$7:$R$7,MATCH($K648,{"Oil","Gas","Electric - Other","Electric ccASHP - split"},0))),0),"")</f>
        <v>0</v>
      </c>
      <c r="AO648" s="81">
        <f>_xlfn.IFNA(IF($D648=3,IF($K648="Not Paid by Tenant",0,INDEX('AMI Ref'!$O$8:$R$8,MATCH($K648,{"Oil","Gas","Electric - Other","Electric ccASHP - split"},0))),0),"")</f>
        <v>0</v>
      </c>
      <c r="AP648" s="81">
        <f>_xlfn.IFNA(IF($D648=4,IF($K648="Not Paid by Tenant",0,INDEX('AMI Ref'!$O$9:$R$9,MATCH($K648,{"Oil","Gas","Electric - Other","Electric ccASHP - split"},0))),0),"")</f>
        <v>0</v>
      </c>
      <c r="AQ648" s="81">
        <f>_xlfn.IFNA(IF($D648=5,IF($K648="Not Paid by Tenant",0,INDEX('AMI Ref'!$O$10:$R$10,MATCH($K648,{"Oil","Gas","Electric - Other","Electric ccASHP - split"},0))),0),"")</f>
        <v>0</v>
      </c>
      <c r="AR648" s="124">
        <f t="shared" si="92"/>
        <v>0</v>
      </c>
      <c r="AS648" s="123" t="e">
        <f t="shared" si="93"/>
        <v>#N/A</v>
      </c>
    </row>
    <row r="649" spans="1:45" x14ac:dyDescent="0.2">
      <c r="A649" s="130">
        <v>647</v>
      </c>
      <c r="B649" s="177">
        <f>IF(OR(COUNTIF($B$2:$B648,Input!$F665)&lt;1,COUNTIF($O$2:$O648,Input!$C665)&lt;1),Input!F665,0)</f>
        <v>0</v>
      </c>
      <c r="C649" s="177">
        <f>IF(OR(COUNTIF($B$2:$B648,Input!$F665)&lt;1,COUNTIF($O$2:$O648,Input!$C665)&lt;1),Input!G665,0)</f>
        <v>0</v>
      </c>
      <c r="D649" s="177">
        <f>IF(OR(COUNTIF($B$2:$B648,Input!$F665)&lt;1,COUNTIF($O$2:$O648,Input!$C665)&lt;1),Input!H665,0)</f>
        <v>0</v>
      </c>
      <c r="E649" s="177">
        <f>IF(OR(COUNTIF($B$2:$B648,Input!$F665)&lt;1,COUNTIF($O$2:$O648,Input!$C665)&lt;1),Input!I665,0)</f>
        <v>0</v>
      </c>
      <c r="F649" s="177">
        <f>IF(OR(COUNTIF($B$2:$B648,Input!$F665)&lt;1,COUNTIF($O$2:$O648,Input!$C665)&lt;1),Input!J665,0)</f>
        <v>0</v>
      </c>
      <c r="G649" s="177">
        <f>IF(OR(COUNTIF($B$2:$B648,Input!$F665)&lt;1,COUNTIF($O$2:$O648,Input!$C665)&lt;1),Input!K665,0)</f>
        <v>0</v>
      </c>
      <c r="H649" s="177">
        <f>IF(OR(COUNTIF($B$2:$B648,Input!$F665)&lt;1,COUNTIF($O$2:$O648,Input!$C665)&lt;1),Input!L665,0)</f>
        <v>0</v>
      </c>
      <c r="I649" s="177">
        <f>IF(OR(COUNTIF($B$2:$B648,Input!$F665)&lt;1,COUNTIF($O$2:$O648,Input!$C665)&lt;1),Input!M665,0)</f>
        <v>0</v>
      </c>
      <c r="J649" s="177">
        <f>IF(OR(COUNTIF($B$2:$B648,Input!$F665)&lt;1,COUNTIF($O$2:$O648,Input!$C665)&lt;1),Input!N665,0)</f>
        <v>0</v>
      </c>
      <c r="K649" s="177">
        <f>IF(OR(COUNTIF($B$2:$B648,Input!$F665)&lt;1,COUNTIF($O$2:$O648,Input!$C665)&lt;1),Input!O665,0)</f>
        <v>0</v>
      </c>
      <c r="L649" s="177">
        <f>IF(OR(COUNTIF($B$2:$B648,Input!$F665)&lt;1,COUNTIF($O$2:$O648,Input!$C665)&lt;1),Input!P665,0)</f>
        <v>0</v>
      </c>
      <c r="M649" s="129" t="str">
        <f t="shared" si="88"/>
        <v/>
      </c>
      <c r="N649" s="161">
        <f t="shared" si="94"/>
        <v>0</v>
      </c>
      <c r="O649" s="168">
        <f>Input!C665</f>
        <v>0</v>
      </c>
      <c r="P649" s="168"/>
      <c r="R649" s="131">
        <f t="shared" si="95"/>
        <v>0</v>
      </c>
      <c r="S649" s="133" t="str">
        <f t="shared" si="89"/>
        <v xml:space="preserve"> </v>
      </c>
      <c r="T649" s="133"/>
      <c r="U649" s="132" t="str">
        <f>_xlfn.IFNA(IF($D649=0,LOOKUP($F649,{0.1,0.2,0.3,0.4,0.5,0.6,0.7,0.8,0.9,1},{22,34,46,58,70,82,94,106,118,130}),""),"")</f>
        <v/>
      </c>
      <c r="V649" s="132" t="str">
        <f>_xlfn.IFNA(IF($D649=1,LOOKUP($F649,{0.1,0.2,0.3,0.4,0.5,0.6,0.7,0.8,0.9,1},{23,35,47,59,71,83,95,107,119,131}),""),"")</f>
        <v/>
      </c>
      <c r="W649" s="132" t="str">
        <f>_xlfn.IFNA(IF($D649=2,LOOKUP($F649,{0.1,0.2,0.3,0.4,0.5,0.6,0.7,0.8,0.9,1},{24,36,48,60,72,84,96,108,120,132}),""),"")</f>
        <v/>
      </c>
      <c r="X649" s="132" t="str">
        <f>_xlfn.IFNA(IF($D649=3,LOOKUP($F649,{0.1,0.2,0.3,0.4,0.5,0.6,0.7,0.8,0.9,1},{25,37,49,61,73,85,97,109,121,133}),""),"")</f>
        <v/>
      </c>
      <c r="Y649" s="132" t="str">
        <f>_xlfn.IFNA(IF($D649=4,LOOKUP($F649,{0.1,0.2,0.3,0.4,0.5,0.6,0.7,0.8,0.9,1},{26,38,50,62,74,86,98,110,122,134}),""),"")</f>
        <v/>
      </c>
      <c r="Z649" s="132" t="str">
        <f>_xlfn.IFNA(IF($D649=5,LOOKUP($F649,{0.1,0.2,0.3,0.4,0.5,0.6,0.7,0.8,0.9,1},{27,39,51,63,75,87,99,111,123,135}),""),"")</f>
        <v/>
      </c>
      <c r="AA649" s="132">
        <f t="shared" si="90"/>
        <v>0</v>
      </c>
      <c r="AB649" s="132" t="str">
        <f t="shared" si="91"/>
        <v>00</v>
      </c>
      <c r="AC649" s="82" t="e">
        <f>VLOOKUP(AB649,'AMI Ref'!T:U,2,FALSE)</f>
        <v>#N/A</v>
      </c>
      <c r="AD649" s="124"/>
      <c r="AE649" s="81" t="str">
        <f>_xlfn.IFNA(IF($D649=0,IF($J649="Not Paid by Tenant",0,INDEX('AMI Ref'!$K$5:$N$5,MATCH($J649,{"Oil","Gas","Electric - Other","ELECTRIC - HEAT PUMP"},0))),0),"")</f>
        <v/>
      </c>
      <c r="AF649" s="81">
        <f>_xlfn.IFNA(IF($D649=1,IF($J649="Not Paid by Tenant",0,INDEX('AMI Ref'!$K$6:$N$6,MATCH($J649,{"Oil","Gas","Electric - Other","ELECTRIC - HEAT PUMP"},0))),0),"")</f>
        <v>0</v>
      </c>
      <c r="AG649" s="81">
        <f>_xlfn.IFNA(IF($D649=2,IF($J649="Not Paid by Tenant",0,INDEX('AMI Ref'!$K$7:$N$7,MATCH($J649,{"Oil","Gas","Electric - Other","ELECTRIC - HEAT PUMP"},0))),0),"")</f>
        <v>0</v>
      </c>
      <c r="AH649" s="81">
        <f>_xlfn.IFNA(IF($D649=3,IF($J649="Not Paid by Tenant",0,INDEX('AMI Ref'!$K$8:$N$8,MATCH($J649,{"Oil","Gas","Electric - Other","ELECTRIC - HEAT PUMP"},0))),0),"")</f>
        <v>0</v>
      </c>
      <c r="AI649" s="81">
        <f>_xlfn.IFNA(IF($D649=4,IF($J649="Not Paid by Tenant",0,INDEX('AMI Ref'!$K$9:$N$9,MATCH($J649,{"Oil","Gas","Electric - Other","ELECTRIC - HEAT PUMP"},0))),0),"")</f>
        <v>0</v>
      </c>
      <c r="AJ649" s="81">
        <f>_xlfn.IFNA(IF($D649=5,IF($J649="Not Paid by Tenant",0,INDEX('AMI Ref'!$K$10:$N$10,MATCH($J649,{"Oil","Gas","Electric - Other","ELECTRIC - HEAT PUMP"},0))),0),"")</f>
        <v>0</v>
      </c>
      <c r="AK649" s="128"/>
      <c r="AL649" s="81" t="str">
        <f>_xlfn.IFNA(IF($D649=0,IF($K649="Not Paid by Tenant",0,INDEX('AMI Ref'!$O$5:$R$5,MATCH($K649,{"Oil","Gas","Electric - Other","Electric ccASHP - split"},0))),0),"")</f>
        <v/>
      </c>
      <c r="AM649" s="81">
        <f>_xlfn.IFNA(IF($D649=1,IF($K649="Not Paid by Tenant",0,INDEX('AMI Ref'!$O$6:$R$6,MATCH($K649,{"Oil","Gas","Electric - Other","Electric ccASHP - split"},0))),0),"")</f>
        <v>0</v>
      </c>
      <c r="AN649" s="81">
        <f>_xlfn.IFNA(IF($D649=2,IF($K649="Not Paid by Tenant",0,INDEX('AMI Ref'!$O$7:$R$7,MATCH($K649,{"Oil","Gas","Electric - Other","Electric ccASHP - split"},0))),0),"")</f>
        <v>0</v>
      </c>
      <c r="AO649" s="81">
        <f>_xlfn.IFNA(IF($D649=3,IF($K649="Not Paid by Tenant",0,INDEX('AMI Ref'!$O$8:$R$8,MATCH($K649,{"Oil","Gas","Electric - Other","Electric ccASHP - split"},0))),0),"")</f>
        <v>0</v>
      </c>
      <c r="AP649" s="81">
        <f>_xlfn.IFNA(IF($D649=4,IF($K649="Not Paid by Tenant",0,INDEX('AMI Ref'!$O$9:$R$9,MATCH($K649,{"Oil","Gas","Electric - Other","Electric ccASHP - split"},0))),0),"")</f>
        <v>0</v>
      </c>
      <c r="AQ649" s="81">
        <f>_xlfn.IFNA(IF($D649=5,IF($K649="Not Paid by Tenant",0,INDEX('AMI Ref'!$O$10:$R$10,MATCH($K649,{"Oil","Gas","Electric - Other","Electric ccASHP - split"},0))),0),"")</f>
        <v>0</v>
      </c>
      <c r="AR649" s="124">
        <f t="shared" si="92"/>
        <v>0</v>
      </c>
      <c r="AS649" s="123" t="e">
        <f t="shared" si="93"/>
        <v>#N/A</v>
      </c>
    </row>
    <row r="650" spans="1:45" x14ac:dyDescent="0.2">
      <c r="A650" s="130">
        <v>648</v>
      </c>
      <c r="B650" s="177">
        <f>IF(OR(COUNTIF($B$2:$B649,Input!$F666)&lt;1,COUNTIF($O$2:$O649,Input!$C666)&lt;1),Input!F666,0)</f>
        <v>0</v>
      </c>
      <c r="C650" s="177">
        <f>IF(OR(COUNTIF($B$2:$B649,Input!$F666)&lt;1,COUNTIF($O$2:$O649,Input!$C666)&lt;1),Input!G666,0)</f>
        <v>0</v>
      </c>
      <c r="D650" s="177">
        <f>IF(OR(COUNTIF($B$2:$B649,Input!$F666)&lt;1,COUNTIF($O$2:$O649,Input!$C666)&lt;1),Input!H666,0)</f>
        <v>0</v>
      </c>
      <c r="E650" s="177">
        <f>IF(OR(COUNTIF($B$2:$B649,Input!$F666)&lt;1,COUNTIF($O$2:$O649,Input!$C666)&lt;1),Input!I666,0)</f>
        <v>0</v>
      </c>
      <c r="F650" s="177">
        <f>IF(OR(COUNTIF($B$2:$B649,Input!$F666)&lt;1,COUNTIF($O$2:$O649,Input!$C666)&lt;1),Input!J666,0)</f>
        <v>0</v>
      </c>
      <c r="G650" s="177">
        <f>IF(OR(COUNTIF($B$2:$B649,Input!$F666)&lt;1,COUNTIF($O$2:$O649,Input!$C666)&lt;1),Input!K666,0)</f>
        <v>0</v>
      </c>
      <c r="H650" s="177">
        <f>IF(OR(COUNTIF($B$2:$B649,Input!$F666)&lt;1,COUNTIF($O$2:$O649,Input!$C666)&lt;1),Input!L666,0)</f>
        <v>0</v>
      </c>
      <c r="I650" s="177">
        <f>IF(OR(COUNTIF($B$2:$B649,Input!$F666)&lt;1,COUNTIF($O$2:$O649,Input!$C666)&lt;1),Input!M666,0)</f>
        <v>0</v>
      </c>
      <c r="J650" s="177">
        <f>IF(OR(COUNTIF($B$2:$B649,Input!$F666)&lt;1,COUNTIF($O$2:$O649,Input!$C666)&lt;1),Input!N666,0)</f>
        <v>0</v>
      </c>
      <c r="K650" s="177">
        <f>IF(OR(COUNTIF($B$2:$B649,Input!$F666)&lt;1,COUNTIF($O$2:$O649,Input!$C666)&lt;1),Input!O666,0)</f>
        <v>0</v>
      </c>
      <c r="L650" s="177">
        <f>IF(OR(COUNTIF($B$2:$B649,Input!$F666)&lt;1,COUNTIF($O$2:$O649,Input!$C666)&lt;1),Input!P666,0)</f>
        <v>0</v>
      </c>
      <c r="M650" s="129" t="str">
        <f t="shared" si="88"/>
        <v/>
      </c>
      <c r="N650" s="161">
        <f t="shared" si="94"/>
        <v>0</v>
      </c>
      <c r="O650" s="168">
        <f>Input!C666</f>
        <v>0</v>
      </c>
      <c r="P650" s="168"/>
      <c r="R650" s="131">
        <f t="shared" si="95"/>
        <v>0</v>
      </c>
      <c r="S650" s="133" t="str">
        <f t="shared" si="89"/>
        <v xml:space="preserve"> </v>
      </c>
      <c r="T650" s="133"/>
      <c r="U650" s="132" t="str">
        <f>_xlfn.IFNA(IF($D650=0,LOOKUP($F650,{0.1,0.2,0.3,0.4,0.5,0.6,0.7,0.8,0.9,1},{22,34,46,58,70,82,94,106,118,130}),""),"")</f>
        <v/>
      </c>
      <c r="V650" s="132" t="str">
        <f>_xlfn.IFNA(IF($D650=1,LOOKUP($F650,{0.1,0.2,0.3,0.4,0.5,0.6,0.7,0.8,0.9,1},{23,35,47,59,71,83,95,107,119,131}),""),"")</f>
        <v/>
      </c>
      <c r="W650" s="132" t="str">
        <f>_xlfn.IFNA(IF($D650=2,LOOKUP($F650,{0.1,0.2,0.3,0.4,0.5,0.6,0.7,0.8,0.9,1},{24,36,48,60,72,84,96,108,120,132}),""),"")</f>
        <v/>
      </c>
      <c r="X650" s="132" t="str">
        <f>_xlfn.IFNA(IF($D650=3,LOOKUP($F650,{0.1,0.2,0.3,0.4,0.5,0.6,0.7,0.8,0.9,1},{25,37,49,61,73,85,97,109,121,133}),""),"")</f>
        <v/>
      </c>
      <c r="Y650" s="132" t="str">
        <f>_xlfn.IFNA(IF($D650=4,LOOKUP($F650,{0.1,0.2,0.3,0.4,0.5,0.6,0.7,0.8,0.9,1},{26,38,50,62,74,86,98,110,122,134}),""),"")</f>
        <v/>
      </c>
      <c r="Z650" s="132" t="str">
        <f>_xlfn.IFNA(IF($D650=5,LOOKUP($F650,{0.1,0.2,0.3,0.4,0.5,0.6,0.7,0.8,0.9,1},{27,39,51,63,75,87,99,111,123,135}),""),"")</f>
        <v/>
      </c>
      <c r="AA650" s="132">
        <f t="shared" si="90"/>
        <v>0</v>
      </c>
      <c r="AB650" s="132" t="str">
        <f t="shared" si="91"/>
        <v>00</v>
      </c>
      <c r="AC650" s="82" t="e">
        <f>VLOOKUP(AB650,'AMI Ref'!T:U,2,FALSE)</f>
        <v>#N/A</v>
      </c>
      <c r="AD650" s="124"/>
      <c r="AE650" s="81" t="str">
        <f>_xlfn.IFNA(IF($D650=0,IF($J650="Not Paid by Tenant",0,INDEX('AMI Ref'!$K$5:$N$5,MATCH($J650,{"Oil","Gas","Electric - Other","ELECTRIC - HEAT PUMP"},0))),0),"")</f>
        <v/>
      </c>
      <c r="AF650" s="81">
        <f>_xlfn.IFNA(IF($D650=1,IF($J650="Not Paid by Tenant",0,INDEX('AMI Ref'!$K$6:$N$6,MATCH($J650,{"Oil","Gas","Electric - Other","ELECTRIC - HEAT PUMP"},0))),0),"")</f>
        <v>0</v>
      </c>
      <c r="AG650" s="81">
        <f>_xlfn.IFNA(IF($D650=2,IF($J650="Not Paid by Tenant",0,INDEX('AMI Ref'!$K$7:$N$7,MATCH($J650,{"Oil","Gas","Electric - Other","ELECTRIC - HEAT PUMP"},0))),0),"")</f>
        <v>0</v>
      </c>
      <c r="AH650" s="81">
        <f>_xlfn.IFNA(IF($D650=3,IF($J650="Not Paid by Tenant",0,INDEX('AMI Ref'!$K$8:$N$8,MATCH($J650,{"Oil","Gas","Electric - Other","ELECTRIC - HEAT PUMP"},0))),0),"")</f>
        <v>0</v>
      </c>
      <c r="AI650" s="81">
        <f>_xlfn.IFNA(IF($D650=4,IF($J650="Not Paid by Tenant",0,INDEX('AMI Ref'!$K$9:$N$9,MATCH($J650,{"Oil","Gas","Electric - Other","ELECTRIC - HEAT PUMP"},0))),0),"")</f>
        <v>0</v>
      </c>
      <c r="AJ650" s="81">
        <f>_xlfn.IFNA(IF($D650=5,IF($J650="Not Paid by Tenant",0,INDEX('AMI Ref'!$K$10:$N$10,MATCH($J650,{"Oil","Gas","Electric - Other","ELECTRIC - HEAT PUMP"},0))),0),"")</f>
        <v>0</v>
      </c>
      <c r="AK650" s="128"/>
      <c r="AL650" s="81" t="str">
        <f>_xlfn.IFNA(IF($D650=0,IF($K650="Not Paid by Tenant",0,INDEX('AMI Ref'!$O$5:$R$5,MATCH($K650,{"Oil","Gas","Electric - Other","Electric ccASHP - split"},0))),0),"")</f>
        <v/>
      </c>
      <c r="AM650" s="81">
        <f>_xlfn.IFNA(IF($D650=1,IF($K650="Not Paid by Tenant",0,INDEX('AMI Ref'!$O$6:$R$6,MATCH($K650,{"Oil","Gas","Electric - Other","Electric ccASHP - split"},0))),0),"")</f>
        <v>0</v>
      </c>
      <c r="AN650" s="81">
        <f>_xlfn.IFNA(IF($D650=2,IF($K650="Not Paid by Tenant",0,INDEX('AMI Ref'!$O$7:$R$7,MATCH($K650,{"Oil","Gas","Electric - Other","Electric ccASHP - split"},0))),0),"")</f>
        <v>0</v>
      </c>
      <c r="AO650" s="81">
        <f>_xlfn.IFNA(IF($D650=3,IF($K650="Not Paid by Tenant",0,INDEX('AMI Ref'!$O$8:$R$8,MATCH($K650,{"Oil","Gas","Electric - Other","Electric ccASHP - split"},0))),0),"")</f>
        <v>0</v>
      </c>
      <c r="AP650" s="81">
        <f>_xlfn.IFNA(IF($D650=4,IF($K650="Not Paid by Tenant",0,INDEX('AMI Ref'!$O$9:$R$9,MATCH($K650,{"Oil","Gas","Electric - Other","Electric ccASHP - split"},0))),0),"")</f>
        <v>0</v>
      </c>
      <c r="AQ650" s="81">
        <f>_xlfn.IFNA(IF($D650=5,IF($K650="Not Paid by Tenant",0,INDEX('AMI Ref'!$O$10:$R$10,MATCH($K650,{"Oil","Gas","Electric - Other","Electric ccASHP - split"},0))),0),"")</f>
        <v>0</v>
      </c>
      <c r="AR650" s="124">
        <f t="shared" si="92"/>
        <v>0</v>
      </c>
      <c r="AS650" s="123" t="e">
        <f t="shared" si="93"/>
        <v>#N/A</v>
      </c>
    </row>
    <row r="651" spans="1:45" x14ac:dyDescent="0.2">
      <c r="A651" s="130">
        <v>649</v>
      </c>
      <c r="B651" s="177">
        <f>IF(OR(COUNTIF($B$2:$B650,Input!$F667)&lt;1,COUNTIF($O$2:$O650,Input!$C667)&lt;1),Input!F667,0)</f>
        <v>0</v>
      </c>
      <c r="C651" s="177">
        <f>IF(OR(COUNTIF($B$2:$B650,Input!$F667)&lt;1,COUNTIF($O$2:$O650,Input!$C667)&lt;1),Input!G667,0)</f>
        <v>0</v>
      </c>
      <c r="D651" s="177">
        <f>IF(OR(COUNTIF($B$2:$B650,Input!$F667)&lt;1,COUNTIF($O$2:$O650,Input!$C667)&lt;1),Input!H667,0)</f>
        <v>0</v>
      </c>
      <c r="E651" s="177">
        <f>IF(OR(COUNTIF($B$2:$B650,Input!$F667)&lt;1,COUNTIF($O$2:$O650,Input!$C667)&lt;1),Input!I667,0)</f>
        <v>0</v>
      </c>
      <c r="F651" s="177">
        <f>IF(OR(COUNTIF($B$2:$B650,Input!$F667)&lt;1,COUNTIF($O$2:$O650,Input!$C667)&lt;1),Input!J667,0)</f>
        <v>0</v>
      </c>
      <c r="G651" s="177">
        <f>IF(OR(COUNTIF($B$2:$B650,Input!$F667)&lt;1,COUNTIF($O$2:$O650,Input!$C667)&lt;1),Input!K667,0)</f>
        <v>0</v>
      </c>
      <c r="H651" s="177">
        <f>IF(OR(COUNTIF($B$2:$B650,Input!$F667)&lt;1,COUNTIF($O$2:$O650,Input!$C667)&lt;1),Input!L667,0)</f>
        <v>0</v>
      </c>
      <c r="I651" s="177">
        <f>IF(OR(COUNTIF($B$2:$B650,Input!$F667)&lt;1,COUNTIF($O$2:$O650,Input!$C667)&lt;1),Input!M667,0)</f>
        <v>0</v>
      </c>
      <c r="J651" s="177">
        <f>IF(OR(COUNTIF($B$2:$B650,Input!$F667)&lt;1,COUNTIF($O$2:$O650,Input!$C667)&lt;1),Input!N667,0)</f>
        <v>0</v>
      </c>
      <c r="K651" s="177">
        <f>IF(OR(COUNTIF($B$2:$B650,Input!$F667)&lt;1,COUNTIF($O$2:$O650,Input!$C667)&lt;1),Input!O667,0)</f>
        <v>0</v>
      </c>
      <c r="L651" s="177">
        <f>IF(OR(COUNTIF($B$2:$B650,Input!$F667)&lt;1,COUNTIF($O$2:$O650,Input!$C667)&lt;1),Input!P667,0)</f>
        <v>0</v>
      </c>
      <c r="M651" s="129" t="str">
        <f t="shared" si="88"/>
        <v/>
      </c>
      <c r="N651" s="161">
        <f t="shared" si="94"/>
        <v>0</v>
      </c>
      <c r="O651" s="168">
        <f>Input!C667</f>
        <v>0</v>
      </c>
      <c r="P651" s="168"/>
      <c r="R651" s="131">
        <f t="shared" si="95"/>
        <v>0</v>
      </c>
      <c r="S651" s="133" t="str">
        <f t="shared" si="89"/>
        <v xml:space="preserve"> </v>
      </c>
      <c r="T651" s="133"/>
      <c r="U651" s="132" t="str">
        <f>_xlfn.IFNA(IF($D651=0,LOOKUP($F651,{0.1,0.2,0.3,0.4,0.5,0.6,0.7,0.8,0.9,1},{22,34,46,58,70,82,94,106,118,130}),""),"")</f>
        <v/>
      </c>
      <c r="V651" s="132" t="str">
        <f>_xlfn.IFNA(IF($D651=1,LOOKUP($F651,{0.1,0.2,0.3,0.4,0.5,0.6,0.7,0.8,0.9,1},{23,35,47,59,71,83,95,107,119,131}),""),"")</f>
        <v/>
      </c>
      <c r="W651" s="132" t="str">
        <f>_xlfn.IFNA(IF($D651=2,LOOKUP($F651,{0.1,0.2,0.3,0.4,0.5,0.6,0.7,0.8,0.9,1},{24,36,48,60,72,84,96,108,120,132}),""),"")</f>
        <v/>
      </c>
      <c r="X651" s="132" t="str">
        <f>_xlfn.IFNA(IF($D651=3,LOOKUP($F651,{0.1,0.2,0.3,0.4,0.5,0.6,0.7,0.8,0.9,1},{25,37,49,61,73,85,97,109,121,133}),""),"")</f>
        <v/>
      </c>
      <c r="Y651" s="132" t="str">
        <f>_xlfn.IFNA(IF($D651=4,LOOKUP($F651,{0.1,0.2,0.3,0.4,0.5,0.6,0.7,0.8,0.9,1},{26,38,50,62,74,86,98,110,122,134}),""),"")</f>
        <v/>
      </c>
      <c r="Z651" s="132" t="str">
        <f>_xlfn.IFNA(IF($D651=5,LOOKUP($F651,{0.1,0.2,0.3,0.4,0.5,0.6,0.7,0.8,0.9,1},{27,39,51,63,75,87,99,111,123,135}),""),"")</f>
        <v/>
      </c>
      <c r="AA651" s="132">
        <f t="shared" si="90"/>
        <v>0</v>
      </c>
      <c r="AB651" s="132" t="str">
        <f t="shared" si="91"/>
        <v>00</v>
      </c>
      <c r="AC651" s="82" t="e">
        <f>VLOOKUP(AB651,'AMI Ref'!T:U,2,FALSE)</f>
        <v>#N/A</v>
      </c>
      <c r="AD651" s="124"/>
      <c r="AE651" s="81" t="str">
        <f>_xlfn.IFNA(IF($D651=0,IF($J651="Not Paid by Tenant",0,INDEX('AMI Ref'!$K$5:$N$5,MATCH($J651,{"Oil","Gas","Electric - Other","ELECTRIC - HEAT PUMP"},0))),0),"")</f>
        <v/>
      </c>
      <c r="AF651" s="81">
        <f>_xlfn.IFNA(IF($D651=1,IF($J651="Not Paid by Tenant",0,INDEX('AMI Ref'!$K$6:$N$6,MATCH($J651,{"Oil","Gas","Electric - Other","ELECTRIC - HEAT PUMP"},0))),0),"")</f>
        <v>0</v>
      </c>
      <c r="AG651" s="81">
        <f>_xlfn.IFNA(IF($D651=2,IF($J651="Not Paid by Tenant",0,INDEX('AMI Ref'!$K$7:$N$7,MATCH($J651,{"Oil","Gas","Electric - Other","ELECTRIC - HEAT PUMP"},0))),0),"")</f>
        <v>0</v>
      </c>
      <c r="AH651" s="81">
        <f>_xlfn.IFNA(IF($D651=3,IF($J651="Not Paid by Tenant",0,INDEX('AMI Ref'!$K$8:$N$8,MATCH($J651,{"Oil","Gas","Electric - Other","ELECTRIC - HEAT PUMP"},0))),0),"")</f>
        <v>0</v>
      </c>
      <c r="AI651" s="81">
        <f>_xlfn.IFNA(IF($D651=4,IF($J651="Not Paid by Tenant",0,INDEX('AMI Ref'!$K$9:$N$9,MATCH($J651,{"Oil","Gas","Electric - Other","ELECTRIC - HEAT PUMP"},0))),0),"")</f>
        <v>0</v>
      </c>
      <c r="AJ651" s="81">
        <f>_xlfn.IFNA(IF($D651=5,IF($J651="Not Paid by Tenant",0,INDEX('AMI Ref'!$K$10:$N$10,MATCH($J651,{"Oil","Gas","Electric - Other","ELECTRIC - HEAT PUMP"},0))),0),"")</f>
        <v>0</v>
      </c>
      <c r="AK651" s="128"/>
      <c r="AL651" s="81" t="str">
        <f>_xlfn.IFNA(IF($D651=0,IF($K651="Not Paid by Tenant",0,INDEX('AMI Ref'!$O$5:$R$5,MATCH($K651,{"Oil","Gas","Electric - Other","Electric ccASHP - split"},0))),0),"")</f>
        <v/>
      </c>
      <c r="AM651" s="81">
        <f>_xlfn.IFNA(IF($D651=1,IF($K651="Not Paid by Tenant",0,INDEX('AMI Ref'!$O$6:$R$6,MATCH($K651,{"Oil","Gas","Electric - Other","Electric ccASHP - split"},0))),0),"")</f>
        <v>0</v>
      </c>
      <c r="AN651" s="81">
        <f>_xlfn.IFNA(IF($D651=2,IF($K651="Not Paid by Tenant",0,INDEX('AMI Ref'!$O$7:$R$7,MATCH($K651,{"Oil","Gas","Electric - Other","Electric ccASHP - split"},0))),0),"")</f>
        <v>0</v>
      </c>
      <c r="AO651" s="81">
        <f>_xlfn.IFNA(IF($D651=3,IF($K651="Not Paid by Tenant",0,INDEX('AMI Ref'!$O$8:$R$8,MATCH($K651,{"Oil","Gas","Electric - Other","Electric ccASHP - split"},0))),0),"")</f>
        <v>0</v>
      </c>
      <c r="AP651" s="81">
        <f>_xlfn.IFNA(IF($D651=4,IF($K651="Not Paid by Tenant",0,INDEX('AMI Ref'!$O$9:$R$9,MATCH($K651,{"Oil","Gas","Electric - Other","Electric ccASHP - split"},0))),0),"")</f>
        <v>0</v>
      </c>
      <c r="AQ651" s="81">
        <f>_xlfn.IFNA(IF($D651=5,IF($K651="Not Paid by Tenant",0,INDEX('AMI Ref'!$O$10:$R$10,MATCH($K651,{"Oil","Gas","Electric - Other","Electric ccASHP - split"},0))),0),"")</f>
        <v>0</v>
      </c>
      <c r="AR651" s="124">
        <f t="shared" si="92"/>
        <v>0</v>
      </c>
      <c r="AS651" s="123" t="e">
        <f t="shared" si="93"/>
        <v>#N/A</v>
      </c>
    </row>
    <row r="652" spans="1:45" x14ac:dyDescent="0.2">
      <c r="A652" s="130">
        <v>650</v>
      </c>
      <c r="B652" s="177">
        <f>IF(OR(COUNTIF($B$2:$B651,Input!$F668)&lt;1,COUNTIF($O$2:$O651,Input!$C668)&lt;1),Input!F668,0)</f>
        <v>0</v>
      </c>
      <c r="C652" s="177">
        <f>IF(OR(COUNTIF($B$2:$B651,Input!$F668)&lt;1,COUNTIF($O$2:$O651,Input!$C668)&lt;1),Input!G668,0)</f>
        <v>0</v>
      </c>
      <c r="D652" s="177">
        <f>IF(OR(COUNTIF($B$2:$B651,Input!$F668)&lt;1,COUNTIF($O$2:$O651,Input!$C668)&lt;1),Input!H668,0)</f>
        <v>0</v>
      </c>
      <c r="E652" s="177">
        <f>IF(OR(COUNTIF($B$2:$B651,Input!$F668)&lt;1,COUNTIF($O$2:$O651,Input!$C668)&lt;1),Input!I668,0)</f>
        <v>0</v>
      </c>
      <c r="F652" s="177">
        <f>IF(OR(COUNTIF($B$2:$B651,Input!$F668)&lt;1,COUNTIF($O$2:$O651,Input!$C668)&lt;1),Input!J668,0)</f>
        <v>0</v>
      </c>
      <c r="G652" s="177">
        <f>IF(OR(COUNTIF($B$2:$B651,Input!$F668)&lt;1,COUNTIF($O$2:$O651,Input!$C668)&lt;1),Input!K668,0)</f>
        <v>0</v>
      </c>
      <c r="H652" s="177">
        <f>IF(OR(COUNTIF($B$2:$B651,Input!$F668)&lt;1,COUNTIF($O$2:$O651,Input!$C668)&lt;1),Input!L668,0)</f>
        <v>0</v>
      </c>
      <c r="I652" s="177">
        <f>IF(OR(COUNTIF($B$2:$B651,Input!$F668)&lt;1,COUNTIF($O$2:$O651,Input!$C668)&lt;1),Input!M668,0)</f>
        <v>0</v>
      </c>
      <c r="J652" s="177">
        <f>IF(OR(COUNTIF($B$2:$B651,Input!$F668)&lt;1,COUNTIF($O$2:$O651,Input!$C668)&lt;1),Input!N668,0)</f>
        <v>0</v>
      </c>
      <c r="K652" s="177">
        <f>IF(OR(COUNTIF($B$2:$B651,Input!$F668)&lt;1,COUNTIF($O$2:$O651,Input!$C668)&lt;1),Input!O668,0)</f>
        <v>0</v>
      </c>
      <c r="L652" s="177">
        <f>IF(OR(COUNTIF($B$2:$B651,Input!$F668)&lt;1,COUNTIF($O$2:$O651,Input!$C668)&lt;1),Input!P668,0)</f>
        <v>0</v>
      </c>
      <c r="M652" s="129" t="str">
        <f t="shared" si="88"/>
        <v/>
      </c>
      <c r="N652" s="161">
        <f t="shared" si="94"/>
        <v>0</v>
      </c>
      <c r="O652" s="168">
        <f>Input!C668</f>
        <v>0</v>
      </c>
      <c r="P652" s="168"/>
      <c r="R652" s="131">
        <f t="shared" si="95"/>
        <v>0</v>
      </c>
      <c r="S652" s="133" t="str">
        <f t="shared" si="89"/>
        <v xml:space="preserve"> </v>
      </c>
      <c r="T652" s="133"/>
      <c r="U652" s="132" t="str">
        <f>_xlfn.IFNA(IF($D652=0,LOOKUP($F652,{0.1,0.2,0.3,0.4,0.5,0.6,0.7,0.8,0.9,1},{22,34,46,58,70,82,94,106,118,130}),""),"")</f>
        <v/>
      </c>
      <c r="V652" s="132" t="str">
        <f>_xlfn.IFNA(IF($D652=1,LOOKUP($F652,{0.1,0.2,0.3,0.4,0.5,0.6,0.7,0.8,0.9,1},{23,35,47,59,71,83,95,107,119,131}),""),"")</f>
        <v/>
      </c>
      <c r="W652" s="132" t="str">
        <f>_xlfn.IFNA(IF($D652=2,LOOKUP($F652,{0.1,0.2,0.3,0.4,0.5,0.6,0.7,0.8,0.9,1},{24,36,48,60,72,84,96,108,120,132}),""),"")</f>
        <v/>
      </c>
      <c r="X652" s="132" t="str">
        <f>_xlfn.IFNA(IF($D652=3,LOOKUP($F652,{0.1,0.2,0.3,0.4,0.5,0.6,0.7,0.8,0.9,1},{25,37,49,61,73,85,97,109,121,133}),""),"")</f>
        <v/>
      </c>
      <c r="Y652" s="132" t="str">
        <f>_xlfn.IFNA(IF($D652=4,LOOKUP($F652,{0.1,0.2,0.3,0.4,0.5,0.6,0.7,0.8,0.9,1},{26,38,50,62,74,86,98,110,122,134}),""),"")</f>
        <v/>
      </c>
      <c r="Z652" s="132" t="str">
        <f>_xlfn.IFNA(IF($D652=5,LOOKUP($F652,{0.1,0.2,0.3,0.4,0.5,0.6,0.7,0.8,0.9,1},{27,39,51,63,75,87,99,111,123,135}),""),"")</f>
        <v/>
      </c>
      <c r="AA652" s="132">
        <f t="shared" si="90"/>
        <v>0</v>
      </c>
      <c r="AB652" s="132" t="str">
        <f t="shared" si="91"/>
        <v>00</v>
      </c>
      <c r="AC652" s="82" t="e">
        <f>VLOOKUP(AB652,'AMI Ref'!T:U,2,FALSE)</f>
        <v>#N/A</v>
      </c>
      <c r="AD652" s="124"/>
      <c r="AE652" s="81" t="str">
        <f>_xlfn.IFNA(IF($D652=0,IF($J652="Not Paid by Tenant",0,INDEX('AMI Ref'!$K$5:$N$5,MATCH($J652,{"Oil","Gas","Electric - Other","ELECTRIC - HEAT PUMP"},0))),0),"")</f>
        <v/>
      </c>
      <c r="AF652" s="81">
        <f>_xlfn.IFNA(IF($D652=1,IF($J652="Not Paid by Tenant",0,INDEX('AMI Ref'!$K$6:$N$6,MATCH($J652,{"Oil","Gas","Electric - Other","ELECTRIC - HEAT PUMP"},0))),0),"")</f>
        <v>0</v>
      </c>
      <c r="AG652" s="81">
        <f>_xlfn.IFNA(IF($D652=2,IF($J652="Not Paid by Tenant",0,INDEX('AMI Ref'!$K$7:$N$7,MATCH($J652,{"Oil","Gas","Electric - Other","ELECTRIC - HEAT PUMP"},0))),0),"")</f>
        <v>0</v>
      </c>
      <c r="AH652" s="81">
        <f>_xlfn.IFNA(IF($D652=3,IF($J652="Not Paid by Tenant",0,INDEX('AMI Ref'!$K$8:$N$8,MATCH($J652,{"Oil","Gas","Electric - Other","ELECTRIC - HEAT PUMP"},0))),0),"")</f>
        <v>0</v>
      </c>
      <c r="AI652" s="81">
        <f>_xlfn.IFNA(IF($D652=4,IF($J652="Not Paid by Tenant",0,INDEX('AMI Ref'!$K$9:$N$9,MATCH($J652,{"Oil","Gas","Electric - Other","ELECTRIC - HEAT PUMP"},0))),0),"")</f>
        <v>0</v>
      </c>
      <c r="AJ652" s="81">
        <f>_xlfn.IFNA(IF($D652=5,IF($J652="Not Paid by Tenant",0,INDEX('AMI Ref'!$K$10:$N$10,MATCH($J652,{"Oil","Gas","Electric - Other","ELECTRIC - HEAT PUMP"},0))),0),"")</f>
        <v>0</v>
      </c>
      <c r="AK652" s="128"/>
      <c r="AL652" s="81" t="str">
        <f>_xlfn.IFNA(IF($D652=0,IF($K652="Not Paid by Tenant",0,INDEX('AMI Ref'!$O$5:$R$5,MATCH($K652,{"Oil","Gas","Electric - Other","Electric ccASHP - split"},0))),0),"")</f>
        <v/>
      </c>
      <c r="AM652" s="81">
        <f>_xlfn.IFNA(IF($D652=1,IF($K652="Not Paid by Tenant",0,INDEX('AMI Ref'!$O$6:$R$6,MATCH($K652,{"Oil","Gas","Electric - Other","Electric ccASHP - split"},0))),0),"")</f>
        <v>0</v>
      </c>
      <c r="AN652" s="81">
        <f>_xlfn.IFNA(IF($D652=2,IF($K652="Not Paid by Tenant",0,INDEX('AMI Ref'!$O$7:$R$7,MATCH($K652,{"Oil","Gas","Electric - Other","Electric ccASHP - split"},0))),0),"")</f>
        <v>0</v>
      </c>
      <c r="AO652" s="81">
        <f>_xlfn.IFNA(IF($D652=3,IF($K652="Not Paid by Tenant",0,INDEX('AMI Ref'!$O$8:$R$8,MATCH($K652,{"Oil","Gas","Electric - Other","Electric ccASHP - split"},0))),0),"")</f>
        <v>0</v>
      </c>
      <c r="AP652" s="81">
        <f>_xlfn.IFNA(IF($D652=4,IF($K652="Not Paid by Tenant",0,INDEX('AMI Ref'!$O$9:$R$9,MATCH($K652,{"Oil","Gas","Electric - Other","Electric ccASHP - split"},0))),0),"")</f>
        <v>0</v>
      </c>
      <c r="AQ652" s="81">
        <f>_xlfn.IFNA(IF($D652=5,IF($K652="Not Paid by Tenant",0,INDEX('AMI Ref'!$O$10:$R$10,MATCH($K652,{"Oil","Gas","Electric - Other","Electric ccASHP - split"},0))),0),"")</f>
        <v>0</v>
      </c>
      <c r="AR652" s="124">
        <f t="shared" si="92"/>
        <v>0</v>
      </c>
      <c r="AS652" s="123" t="e">
        <f t="shared" si="93"/>
        <v>#N/A</v>
      </c>
    </row>
    <row r="653" spans="1:45" x14ac:dyDescent="0.2">
      <c r="A653" s="130">
        <v>651</v>
      </c>
      <c r="B653" s="177">
        <f>IF(OR(COUNTIF($B$2:$B652,Input!$F669)&lt;1,COUNTIF($O$2:$O652,Input!$C669)&lt;1),Input!F669,0)</f>
        <v>0</v>
      </c>
      <c r="C653" s="177">
        <f>IF(OR(COUNTIF($B$2:$B652,Input!$F669)&lt;1,COUNTIF($O$2:$O652,Input!$C669)&lt;1),Input!G669,0)</f>
        <v>0</v>
      </c>
      <c r="D653" s="177">
        <f>IF(OR(COUNTIF($B$2:$B652,Input!$F669)&lt;1,COUNTIF($O$2:$O652,Input!$C669)&lt;1),Input!H669,0)</f>
        <v>0</v>
      </c>
      <c r="E653" s="177">
        <f>IF(OR(COUNTIF($B$2:$B652,Input!$F669)&lt;1,COUNTIF($O$2:$O652,Input!$C669)&lt;1),Input!I669,0)</f>
        <v>0</v>
      </c>
      <c r="F653" s="177">
        <f>IF(OR(COUNTIF($B$2:$B652,Input!$F669)&lt;1,COUNTIF($O$2:$O652,Input!$C669)&lt;1),Input!J669,0)</f>
        <v>0</v>
      </c>
      <c r="G653" s="177">
        <f>IF(OR(COUNTIF($B$2:$B652,Input!$F669)&lt;1,COUNTIF($O$2:$O652,Input!$C669)&lt;1),Input!K669,0)</f>
        <v>0</v>
      </c>
      <c r="H653" s="177">
        <f>IF(OR(COUNTIF($B$2:$B652,Input!$F669)&lt;1,COUNTIF($O$2:$O652,Input!$C669)&lt;1),Input!L669,0)</f>
        <v>0</v>
      </c>
      <c r="I653" s="177">
        <f>IF(OR(COUNTIF($B$2:$B652,Input!$F669)&lt;1,COUNTIF($O$2:$O652,Input!$C669)&lt;1),Input!M669,0)</f>
        <v>0</v>
      </c>
      <c r="J653" s="177">
        <f>IF(OR(COUNTIF($B$2:$B652,Input!$F669)&lt;1,COUNTIF($O$2:$O652,Input!$C669)&lt;1),Input!N669,0)</f>
        <v>0</v>
      </c>
      <c r="K653" s="177">
        <f>IF(OR(COUNTIF($B$2:$B652,Input!$F669)&lt;1,COUNTIF($O$2:$O652,Input!$C669)&lt;1),Input!O669,0)</f>
        <v>0</v>
      </c>
      <c r="L653" s="177">
        <f>IF(OR(COUNTIF($B$2:$B652,Input!$F669)&lt;1,COUNTIF($O$2:$O652,Input!$C669)&lt;1),Input!P669,0)</f>
        <v>0</v>
      </c>
      <c r="M653" s="129" t="str">
        <f t="shared" si="88"/>
        <v/>
      </c>
      <c r="N653" s="161">
        <f t="shared" si="94"/>
        <v>0</v>
      </c>
      <c r="O653" s="168">
        <f>Input!C669</f>
        <v>0</v>
      </c>
      <c r="P653" s="168"/>
      <c r="R653" s="131">
        <f t="shared" si="95"/>
        <v>0</v>
      </c>
      <c r="S653" s="133" t="str">
        <f t="shared" si="89"/>
        <v xml:space="preserve"> </v>
      </c>
      <c r="T653" s="133"/>
      <c r="U653" s="132" t="str">
        <f>_xlfn.IFNA(IF($D653=0,LOOKUP($F653,{0.1,0.2,0.3,0.4,0.5,0.6,0.7,0.8,0.9,1},{22,34,46,58,70,82,94,106,118,130}),""),"")</f>
        <v/>
      </c>
      <c r="V653" s="132" t="str">
        <f>_xlfn.IFNA(IF($D653=1,LOOKUP($F653,{0.1,0.2,0.3,0.4,0.5,0.6,0.7,0.8,0.9,1},{23,35,47,59,71,83,95,107,119,131}),""),"")</f>
        <v/>
      </c>
      <c r="W653" s="132" t="str">
        <f>_xlfn.IFNA(IF($D653=2,LOOKUP($F653,{0.1,0.2,0.3,0.4,0.5,0.6,0.7,0.8,0.9,1},{24,36,48,60,72,84,96,108,120,132}),""),"")</f>
        <v/>
      </c>
      <c r="X653" s="132" t="str">
        <f>_xlfn.IFNA(IF($D653=3,LOOKUP($F653,{0.1,0.2,0.3,0.4,0.5,0.6,0.7,0.8,0.9,1},{25,37,49,61,73,85,97,109,121,133}),""),"")</f>
        <v/>
      </c>
      <c r="Y653" s="132" t="str">
        <f>_xlfn.IFNA(IF($D653=4,LOOKUP($F653,{0.1,0.2,0.3,0.4,0.5,0.6,0.7,0.8,0.9,1},{26,38,50,62,74,86,98,110,122,134}),""),"")</f>
        <v/>
      </c>
      <c r="Z653" s="132" t="str">
        <f>_xlfn.IFNA(IF($D653=5,LOOKUP($F653,{0.1,0.2,0.3,0.4,0.5,0.6,0.7,0.8,0.9,1},{27,39,51,63,75,87,99,111,123,135}),""),"")</f>
        <v/>
      </c>
      <c r="AA653" s="132">
        <f t="shared" si="90"/>
        <v>0</v>
      </c>
      <c r="AB653" s="132" t="str">
        <f t="shared" si="91"/>
        <v>00</v>
      </c>
      <c r="AC653" s="82" t="e">
        <f>VLOOKUP(AB653,'AMI Ref'!T:U,2,FALSE)</f>
        <v>#N/A</v>
      </c>
      <c r="AD653" s="124"/>
      <c r="AE653" s="81" t="str">
        <f>_xlfn.IFNA(IF($D653=0,IF($J653="Not Paid by Tenant",0,INDEX('AMI Ref'!$K$5:$N$5,MATCH($J653,{"Oil","Gas","Electric - Other","ELECTRIC - HEAT PUMP"},0))),0),"")</f>
        <v/>
      </c>
      <c r="AF653" s="81">
        <f>_xlfn.IFNA(IF($D653=1,IF($J653="Not Paid by Tenant",0,INDEX('AMI Ref'!$K$6:$N$6,MATCH($J653,{"Oil","Gas","Electric - Other","ELECTRIC - HEAT PUMP"},0))),0),"")</f>
        <v>0</v>
      </c>
      <c r="AG653" s="81">
        <f>_xlfn.IFNA(IF($D653=2,IF($J653="Not Paid by Tenant",0,INDEX('AMI Ref'!$K$7:$N$7,MATCH($J653,{"Oil","Gas","Electric - Other","ELECTRIC - HEAT PUMP"},0))),0),"")</f>
        <v>0</v>
      </c>
      <c r="AH653" s="81">
        <f>_xlfn.IFNA(IF($D653=3,IF($J653="Not Paid by Tenant",0,INDEX('AMI Ref'!$K$8:$N$8,MATCH($J653,{"Oil","Gas","Electric - Other","ELECTRIC - HEAT PUMP"},0))),0),"")</f>
        <v>0</v>
      </c>
      <c r="AI653" s="81">
        <f>_xlfn.IFNA(IF($D653=4,IF($J653="Not Paid by Tenant",0,INDEX('AMI Ref'!$K$9:$N$9,MATCH($J653,{"Oil","Gas","Electric - Other","ELECTRIC - HEAT PUMP"},0))),0),"")</f>
        <v>0</v>
      </c>
      <c r="AJ653" s="81">
        <f>_xlfn.IFNA(IF($D653=5,IF($J653="Not Paid by Tenant",0,INDEX('AMI Ref'!$K$10:$N$10,MATCH($J653,{"Oil","Gas","Electric - Other","ELECTRIC - HEAT PUMP"},0))),0),"")</f>
        <v>0</v>
      </c>
      <c r="AK653" s="128"/>
      <c r="AL653" s="81" t="str">
        <f>_xlfn.IFNA(IF($D653=0,IF($K653="Not Paid by Tenant",0,INDEX('AMI Ref'!$O$5:$R$5,MATCH($K653,{"Oil","Gas","Electric - Other","Electric ccASHP - split"},0))),0),"")</f>
        <v/>
      </c>
      <c r="AM653" s="81">
        <f>_xlfn.IFNA(IF($D653=1,IF($K653="Not Paid by Tenant",0,INDEX('AMI Ref'!$O$6:$R$6,MATCH($K653,{"Oil","Gas","Electric - Other","Electric ccASHP - split"},0))),0),"")</f>
        <v>0</v>
      </c>
      <c r="AN653" s="81">
        <f>_xlfn.IFNA(IF($D653=2,IF($K653="Not Paid by Tenant",0,INDEX('AMI Ref'!$O$7:$R$7,MATCH($K653,{"Oil","Gas","Electric - Other","Electric ccASHP - split"},0))),0),"")</f>
        <v>0</v>
      </c>
      <c r="AO653" s="81">
        <f>_xlfn.IFNA(IF($D653=3,IF($K653="Not Paid by Tenant",0,INDEX('AMI Ref'!$O$8:$R$8,MATCH($K653,{"Oil","Gas","Electric - Other","Electric ccASHP - split"},0))),0),"")</f>
        <v>0</v>
      </c>
      <c r="AP653" s="81">
        <f>_xlfn.IFNA(IF($D653=4,IF($K653="Not Paid by Tenant",0,INDEX('AMI Ref'!$O$9:$R$9,MATCH($K653,{"Oil","Gas","Electric - Other","Electric ccASHP - split"},0))),0),"")</f>
        <v>0</v>
      </c>
      <c r="AQ653" s="81">
        <f>_xlfn.IFNA(IF($D653=5,IF($K653="Not Paid by Tenant",0,INDEX('AMI Ref'!$O$10:$R$10,MATCH($K653,{"Oil","Gas","Electric - Other","Electric ccASHP - split"},0))),0),"")</f>
        <v>0</v>
      </c>
      <c r="AR653" s="124">
        <f t="shared" si="92"/>
        <v>0</v>
      </c>
      <c r="AS653" s="123" t="e">
        <f t="shared" si="93"/>
        <v>#N/A</v>
      </c>
    </row>
    <row r="654" spans="1:45" x14ac:dyDescent="0.2">
      <c r="A654" s="130">
        <v>652</v>
      </c>
      <c r="B654" s="177">
        <f>IF(OR(COUNTIF($B$2:$B653,Input!$F670)&lt;1,COUNTIF($O$2:$O653,Input!$C670)&lt;1),Input!F670,0)</f>
        <v>0</v>
      </c>
      <c r="C654" s="177">
        <f>IF(OR(COUNTIF($B$2:$B653,Input!$F670)&lt;1,COUNTIF($O$2:$O653,Input!$C670)&lt;1),Input!G670,0)</f>
        <v>0</v>
      </c>
      <c r="D654" s="177">
        <f>IF(OR(COUNTIF($B$2:$B653,Input!$F670)&lt;1,COUNTIF($O$2:$O653,Input!$C670)&lt;1),Input!H670,0)</f>
        <v>0</v>
      </c>
      <c r="E654" s="177">
        <f>IF(OR(COUNTIF($B$2:$B653,Input!$F670)&lt;1,COUNTIF($O$2:$O653,Input!$C670)&lt;1),Input!I670,0)</f>
        <v>0</v>
      </c>
      <c r="F654" s="177">
        <f>IF(OR(COUNTIF($B$2:$B653,Input!$F670)&lt;1,COUNTIF($O$2:$O653,Input!$C670)&lt;1),Input!J670,0)</f>
        <v>0</v>
      </c>
      <c r="G654" s="177">
        <f>IF(OR(COUNTIF($B$2:$B653,Input!$F670)&lt;1,COUNTIF($O$2:$O653,Input!$C670)&lt;1),Input!K670,0)</f>
        <v>0</v>
      </c>
      <c r="H654" s="177">
        <f>IF(OR(COUNTIF($B$2:$B653,Input!$F670)&lt;1,COUNTIF($O$2:$O653,Input!$C670)&lt;1),Input!L670,0)</f>
        <v>0</v>
      </c>
      <c r="I654" s="177">
        <f>IF(OR(COUNTIF($B$2:$B653,Input!$F670)&lt;1,COUNTIF($O$2:$O653,Input!$C670)&lt;1),Input!M670,0)</f>
        <v>0</v>
      </c>
      <c r="J654" s="177">
        <f>IF(OR(COUNTIF($B$2:$B653,Input!$F670)&lt;1,COUNTIF($O$2:$O653,Input!$C670)&lt;1),Input!N670,0)</f>
        <v>0</v>
      </c>
      <c r="K654" s="177">
        <f>IF(OR(COUNTIF($B$2:$B653,Input!$F670)&lt;1,COUNTIF($O$2:$O653,Input!$C670)&lt;1),Input!O670,0)</f>
        <v>0</v>
      </c>
      <c r="L654" s="177">
        <f>IF(OR(COUNTIF($B$2:$B653,Input!$F670)&lt;1,COUNTIF($O$2:$O653,Input!$C670)&lt;1),Input!P670,0)</f>
        <v>0</v>
      </c>
      <c r="M654" s="129" t="str">
        <f t="shared" si="88"/>
        <v/>
      </c>
      <c r="N654" s="161">
        <f t="shared" si="94"/>
        <v>0</v>
      </c>
      <c r="O654" s="168">
        <f>Input!C670</f>
        <v>0</v>
      </c>
      <c r="P654" s="168"/>
      <c r="R654" s="131">
        <f t="shared" si="95"/>
        <v>0</v>
      </c>
      <c r="S654" s="133" t="str">
        <f t="shared" si="89"/>
        <v xml:space="preserve"> </v>
      </c>
      <c r="T654" s="133"/>
      <c r="U654" s="132" t="str">
        <f>_xlfn.IFNA(IF($D654=0,LOOKUP($F654,{0.1,0.2,0.3,0.4,0.5,0.6,0.7,0.8,0.9,1},{22,34,46,58,70,82,94,106,118,130}),""),"")</f>
        <v/>
      </c>
      <c r="V654" s="132" t="str">
        <f>_xlfn.IFNA(IF($D654=1,LOOKUP($F654,{0.1,0.2,0.3,0.4,0.5,0.6,0.7,0.8,0.9,1},{23,35,47,59,71,83,95,107,119,131}),""),"")</f>
        <v/>
      </c>
      <c r="W654" s="132" t="str">
        <f>_xlfn.IFNA(IF($D654=2,LOOKUP($F654,{0.1,0.2,0.3,0.4,0.5,0.6,0.7,0.8,0.9,1},{24,36,48,60,72,84,96,108,120,132}),""),"")</f>
        <v/>
      </c>
      <c r="X654" s="132" t="str">
        <f>_xlfn.IFNA(IF($D654=3,LOOKUP($F654,{0.1,0.2,0.3,0.4,0.5,0.6,0.7,0.8,0.9,1},{25,37,49,61,73,85,97,109,121,133}),""),"")</f>
        <v/>
      </c>
      <c r="Y654" s="132" t="str">
        <f>_xlfn.IFNA(IF($D654=4,LOOKUP($F654,{0.1,0.2,0.3,0.4,0.5,0.6,0.7,0.8,0.9,1},{26,38,50,62,74,86,98,110,122,134}),""),"")</f>
        <v/>
      </c>
      <c r="Z654" s="132" t="str">
        <f>_xlfn.IFNA(IF($D654=5,LOOKUP($F654,{0.1,0.2,0.3,0.4,0.5,0.6,0.7,0.8,0.9,1},{27,39,51,63,75,87,99,111,123,135}),""),"")</f>
        <v/>
      </c>
      <c r="AA654" s="132">
        <f t="shared" si="90"/>
        <v>0</v>
      </c>
      <c r="AB654" s="132" t="str">
        <f t="shared" si="91"/>
        <v>00</v>
      </c>
      <c r="AC654" s="82" t="e">
        <f>VLOOKUP(AB654,'AMI Ref'!T:U,2,FALSE)</f>
        <v>#N/A</v>
      </c>
      <c r="AD654" s="124"/>
      <c r="AE654" s="81" t="str">
        <f>_xlfn.IFNA(IF($D654=0,IF($J654="Not Paid by Tenant",0,INDEX('AMI Ref'!$K$5:$N$5,MATCH($J654,{"Oil","Gas","Electric - Other","ELECTRIC - HEAT PUMP"},0))),0),"")</f>
        <v/>
      </c>
      <c r="AF654" s="81">
        <f>_xlfn.IFNA(IF($D654=1,IF($J654="Not Paid by Tenant",0,INDEX('AMI Ref'!$K$6:$N$6,MATCH($J654,{"Oil","Gas","Electric - Other","ELECTRIC - HEAT PUMP"},0))),0),"")</f>
        <v>0</v>
      </c>
      <c r="AG654" s="81">
        <f>_xlfn.IFNA(IF($D654=2,IF($J654="Not Paid by Tenant",0,INDEX('AMI Ref'!$K$7:$N$7,MATCH($J654,{"Oil","Gas","Electric - Other","ELECTRIC - HEAT PUMP"},0))),0),"")</f>
        <v>0</v>
      </c>
      <c r="AH654" s="81">
        <f>_xlfn.IFNA(IF($D654=3,IF($J654="Not Paid by Tenant",0,INDEX('AMI Ref'!$K$8:$N$8,MATCH($J654,{"Oil","Gas","Electric - Other","ELECTRIC - HEAT PUMP"},0))),0),"")</f>
        <v>0</v>
      </c>
      <c r="AI654" s="81">
        <f>_xlfn.IFNA(IF($D654=4,IF($J654="Not Paid by Tenant",0,INDEX('AMI Ref'!$K$9:$N$9,MATCH($J654,{"Oil","Gas","Electric - Other","ELECTRIC - HEAT PUMP"},0))),0),"")</f>
        <v>0</v>
      </c>
      <c r="AJ654" s="81">
        <f>_xlfn.IFNA(IF($D654=5,IF($J654="Not Paid by Tenant",0,INDEX('AMI Ref'!$K$10:$N$10,MATCH($J654,{"Oil","Gas","Electric - Other","ELECTRIC - HEAT PUMP"},0))),0),"")</f>
        <v>0</v>
      </c>
      <c r="AK654" s="128"/>
      <c r="AL654" s="81" t="str">
        <f>_xlfn.IFNA(IF($D654=0,IF($K654="Not Paid by Tenant",0,INDEX('AMI Ref'!$O$5:$R$5,MATCH($K654,{"Oil","Gas","Electric - Other","Electric ccASHP - split"},0))),0),"")</f>
        <v/>
      </c>
      <c r="AM654" s="81">
        <f>_xlfn.IFNA(IF($D654=1,IF($K654="Not Paid by Tenant",0,INDEX('AMI Ref'!$O$6:$R$6,MATCH($K654,{"Oil","Gas","Electric - Other","Electric ccASHP - split"},0))),0),"")</f>
        <v>0</v>
      </c>
      <c r="AN654" s="81">
        <f>_xlfn.IFNA(IF($D654=2,IF($K654="Not Paid by Tenant",0,INDEX('AMI Ref'!$O$7:$R$7,MATCH($K654,{"Oil","Gas","Electric - Other","Electric ccASHP - split"},0))),0),"")</f>
        <v>0</v>
      </c>
      <c r="AO654" s="81">
        <f>_xlfn.IFNA(IF($D654=3,IF($K654="Not Paid by Tenant",0,INDEX('AMI Ref'!$O$8:$R$8,MATCH($K654,{"Oil","Gas","Electric - Other","Electric ccASHP - split"},0))),0),"")</f>
        <v>0</v>
      </c>
      <c r="AP654" s="81">
        <f>_xlfn.IFNA(IF($D654=4,IF($K654="Not Paid by Tenant",0,INDEX('AMI Ref'!$O$9:$R$9,MATCH($K654,{"Oil","Gas","Electric - Other","Electric ccASHP - split"},0))),0),"")</f>
        <v>0</v>
      </c>
      <c r="AQ654" s="81">
        <f>_xlfn.IFNA(IF($D654=5,IF($K654="Not Paid by Tenant",0,INDEX('AMI Ref'!$O$10:$R$10,MATCH($K654,{"Oil","Gas","Electric - Other","Electric ccASHP - split"},0))),0),"")</f>
        <v>0</v>
      </c>
      <c r="AR654" s="124">
        <f t="shared" si="92"/>
        <v>0</v>
      </c>
      <c r="AS654" s="123" t="e">
        <f t="shared" si="93"/>
        <v>#N/A</v>
      </c>
    </row>
    <row r="655" spans="1:45" x14ac:dyDescent="0.2">
      <c r="A655" s="130">
        <v>653</v>
      </c>
      <c r="B655" s="177">
        <f>IF(OR(COUNTIF($B$2:$B654,Input!$F671)&lt;1,COUNTIF($O$2:$O654,Input!$C671)&lt;1),Input!F671,0)</f>
        <v>0</v>
      </c>
      <c r="C655" s="177">
        <f>IF(OR(COUNTIF($B$2:$B654,Input!$F671)&lt;1,COUNTIF($O$2:$O654,Input!$C671)&lt;1),Input!G671,0)</f>
        <v>0</v>
      </c>
      <c r="D655" s="177">
        <f>IF(OR(COUNTIF($B$2:$B654,Input!$F671)&lt;1,COUNTIF($O$2:$O654,Input!$C671)&lt;1),Input!H671,0)</f>
        <v>0</v>
      </c>
      <c r="E655" s="177">
        <f>IF(OR(COUNTIF($B$2:$B654,Input!$F671)&lt;1,COUNTIF($O$2:$O654,Input!$C671)&lt;1),Input!I671,0)</f>
        <v>0</v>
      </c>
      <c r="F655" s="177">
        <f>IF(OR(COUNTIF($B$2:$B654,Input!$F671)&lt;1,COUNTIF($O$2:$O654,Input!$C671)&lt;1),Input!J671,0)</f>
        <v>0</v>
      </c>
      <c r="G655" s="177">
        <f>IF(OR(COUNTIF($B$2:$B654,Input!$F671)&lt;1,COUNTIF($O$2:$O654,Input!$C671)&lt;1),Input!K671,0)</f>
        <v>0</v>
      </c>
      <c r="H655" s="177">
        <f>IF(OR(COUNTIF($B$2:$B654,Input!$F671)&lt;1,COUNTIF($O$2:$O654,Input!$C671)&lt;1),Input!L671,0)</f>
        <v>0</v>
      </c>
      <c r="I655" s="177">
        <f>IF(OR(COUNTIF($B$2:$B654,Input!$F671)&lt;1,COUNTIF($O$2:$O654,Input!$C671)&lt;1),Input!M671,0)</f>
        <v>0</v>
      </c>
      <c r="J655" s="177">
        <f>IF(OR(COUNTIF($B$2:$B654,Input!$F671)&lt;1,COUNTIF($O$2:$O654,Input!$C671)&lt;1),Input!N671,0)</f>
        <v>0</v>
      </c>
      <c r="K655" s="177">
        <f>IF(OR(COUNTIF($B$2:$B654,Input!$F671)&lt;1,COUNTIF($O$2:$O654,Input!$C671)&lt;1),Input!O671,0)</f>
        <v>0</v>
      </c>
      <c r="L655" s="177">
        <f>IF(OR(COUNTIF($B$2:$B654,Input!$F671)&lt;1,COUNTIF($O$2:$O654,Input!$C671)&lt;1),Input!P671,0)</f>
        <v>0</v>
      </c>
      <c r="M655" s="129" t="str">
        <f t="shared" si="88"/>
        <v/>
      </c>
      <c r="N655" s="161">
        <f t="shared" si="94"/>
        <v>0</v>
      </c>
      <c r="O655" s="168">
        <f>Input!C671</f>
        <v>0</v>
      </c>
      <c r="P655" s="168"/>
      <c r="R655" s="131">
        <f t="shared" si="95"/>
        <v>0</v>
      </c>
      <c r="S655" s="133" t="str">
        <f t="shared" si="89"/>
        <v xml:space="preserve"> </v>
      </c>
      <c r="T655" s="133"/>
      <c r="U655" s="132" t="str">
        <f>_xlfn.IFNA(IF($D655=0,LOOKUP($F655,{0.1,0.2,0.3,0.4,0.5,0.6,0.7,0.8,0.9,1},{22,34,46,58,70,82,94,106,118,130}),""),"")</f>
        <v/>
      </c>
      <c r="V655" s="132" t="str">
        <f>_xlfn.IFNA(IF($D655=1,LOOKUP($F655,{0.1,0.2,0.3,0.4,0.5,0.6,0.7,0.8,0.9,1},{23,35,47,59,71,83,95,107,119,131}),""),"")</f>
        <v/>
      </c>
      <c r="W655" s="132" t="str">
        <f>_xlfn.IFNA(IF($D655=2,LOOKUP($F655,{0.1,0.2,0.3,0.4,0.5,0.6,0.7,0.8,0.9,1},{24,36,48,60,72,84,96,108,120,132}),""),"")</f>
        <v/>
      </c>
      <c r="X655" s="132" t="str">
        <f>_xlfn.IFNA(IF($D655=3,LOOKUP($F655,{0.1,0.2,0.3,0.4,0.5,0.6,0.7,0.8,0.9,1},{25,37,49,61,73,85,97,109,121,133}),""),"")</f>
        <v/>
      </c>
      <c r="Y655" s="132" t="str">
        <f>_xlfn.IFNA(IF($D655=4,LOOKUP($F655,{0.1,0.2,0.3,0.4,0.5,0.6,0.7,0.8,0.9,1},{26,38,50,62,74,86,98,110,122,134}),""),"")</f>
        <v/>
      </c>
      <c r="Z655" s="132" t="str">
        <f>_xlfn.IFNA(IF($D655=5,LOOKUP($F655,{0.1,0.2,0.3,0.4,0.5,0.6,0.7,0.8,0.9,1},{27,39,51,63,75,87,99,111,123,135}),""),"")</f>
        <v/>
      </c>
      <c r="AA655" s="132">
        <f t="shared" si="90"/>
        <v>0</v>
      </c>
      <c r="AB655" s="132" t="str">
        <f t="shared" si="91"/>
        <v>00</v>
      </c>
      <c r="AC655" s="82" t="e">
        <f>VLOOKUP(AB655,'AMI Ref'!T:U,2,FALSE)</f>
        <v>#N/A</v>
      </c>
      <c r="AD655" s="124"/>
      <c r="AE655" s="81" t="str">
        <f>_xlfn.IFNA(IF($D655=0,IF($J655="Not Paid by Tenant",0,INDEX('AMI Ref'!$K$5:$N$5,MATCH($J655,{"Oil","Gas","Electric - Other","ELECTRIC - HEAT PUMP"},0))),0),"")</f>
        <v/>
      </c>
      <c r="AF655" s="81">
        <f>_xlfn.IFNA(IF($D655=1,IF($J655="Not Paid by Tenant",0,INDEX('AMI Ref'!$K$6:$N$6,MATCH($J655,{"Oil","Gas","Electric - Other","ELECTRIC - HEAT PUMP"},0))),0),"")</f>
        <v>0</v>
      </c>
      <c r="AG655" s="81">
        <f>_xlfn.IFNA(IF($D655=2,IF($J655="Not Paid by Tenant",0,INDEX('AMI Ref'!$K$7:$N$7,MATCH($J655,{"Oil","Gas","Electric - Other","ELECTRIC - HEAT PUMP"},0))),0),"")</f>
        <v>0</v>
      </c>
      <c r="AH655" s="81">
        <f>_xlfn.IFNA(IF($D655=3,IF($J655="Not Paid by Tenant",0,INDEX('AMI Ref'!$K$8:$N$8,MATCH($J655,{"Oil","Gas","Electric - Other","ELECTRIC - HEAT PUMP"},0))),0),"")</f>
        <v>0</v>
      </c>
      <c r="AI655" s="81">
        <f>_xlfn.IFNA(IF($D655=4,IF($J655="Not Paid by Tenant",0,INDEX('AMI Ref'!$K$9:$N$9,MATCH($J655,{"Oil","Gas","Electric - Other","ELECTRIC - HEAT PUMP"},0))),0),"")</f>
        <v>0</v>
      </c>
      <c r="AJ655" s="81">
        <f>_xlfn.IFNA(IF($D655=5,IF($J655="Not Paid by Tenant",0,INDEX('AMI Ref'!$K$10:$N$10,MATCH($J655,{"Oil","Gas","Electric - Other","ELECTRIC - HEAT PUMP"},0))),0),"")</f>
        <v>0</v>
      </c>
      <c r="AK655" s="128"/>
      <c r="AL655" s="81" t="str">
        <f>_xlfn.IFNA(IF($D655=0,IF($K655="Not Paid by Tenant",0,INDEX('AMI Ref'!$O$5:$R$5,MATCH($K655,{"Oil","Gas","Electric - Other","Electric ccASHP - split"},0))),0),"")</f>
        <v/>
      </c>
      <c r="AM655" s="81">
        <f>_xlfn.IFNA(IF($D655=1,IF($K655="Not Paid by Tenant",0,INDEX('AMI Ref'!$O$6:$R$6,MATCH($K655,{"Oil","Gas","Electric - Other","Electric ccASHP - split"},0))),0),"")</f>
        <v>0</v>
      </c>
      <c r="AN655" s="81">
        <f>_xlfn.IFNA(IF($D655=2,IF($K655="Not Paid by Tenant",0,INDEX('AMI Ref'!$O$7:$R$7,MATCH($K655,{"Oil","Gas","Electric - Other","Electric ccASHP - split"},0))),0),"")</f>
        <v>0</v>
      </c>
      <c r="AO655" s="81">
        <f>_xlfn.IFNA(IF($D655=3,IF($K655="Not Paid by Tenant",0,INDEX('AMI Ref'!$O$8:$R$8,MATCH($K655,{"Oil","Gas","Electric - Other","Electric ccASHP - split"},0))),0),"")</f>
        <v>0</v>
      </c>
      <c r="AP655" s="81">
        <f>_xlfn.IFNA(IF($D655=4,IF($K655="Not Paid by Tenant",0,INDEX('AMI Ref'!$O$9:$R$9,MATCH($K655,{"Oil","Gas","Electric - Other","Electric ccASHP - split"},0))),0),"")</f>
        <v>0</v>
      </c>
      <c r="AQ655" s="81">
        <f>_xlfn.IFNA(IF($D655=5,IF($K655="Not Paid by Tenant",0,INDEX('AMI Ref'!$O$10:$R$10,MATCH($K655,{"Oil","Gas","Electric - Other","Electric ccASHP - split"},0))),0),"")</f>
        <v>0</v>
      </c>
      <c r="AR655" s="124">
        <f t="shared" si="92"/>
        <v>0</v>
      </c>
      <c r="AS655" s="123" t="e">
        <f t="shared" si="93"/>
        <v>#N/A</v>
      </c>
    </row>
    <row r="656" spans="1:45" x14ac:dyDescent="0.2">
      <c r="A656" s="130">
        <v>654</v>
      </c>
      <c r="B656" s="177">
        <f>IF(OR(COUNTIF($B$2:$B655,Input!$F672)&lt;1,COUNTIF($O$2:$O655,Input!$C672)&lt;1),Input!F672,0)</f>
        <v>0</v>
      </c>
      <c r="C656" s="177">
        <f>IF(OR(COUNTIF($B$2:$B655,Input!$F672)&lt;1,COUNTIF($O$2:$O655,Input!$C672)&lt;1),Input!G672,0)</f>
        <v>0</v>
      </c>
      <c r="D656" s="177">
        <f>IF(OR(COUNTIF($B$2:$B655,Input!$F672)&lt;1,COUNTIF($O$2:$O655,Input!$C672)&lt;1),Input!H672,0)</f>
        <v>0</v>
      </c>
      <c r="E656" s="177">
        <f>IF(OR(COUNTIF($B$2:$B655,Input!$F672)&lt;1,COUNTIF($O$2:$O655,Input!$C672)&lt;1),Input!I672,0)</f>
        <v>0</v>
      </c>
      <c r="F656" s="177">
        <f>IF(OR(COUNTIF($B$2:$B655,Input!$F672)&lt;1,COUNTIF($O$2:$O655,Input!$C672)&lt;1),Input!J672,0)</f>
        <v>0</v>
      </c>
      <c r="G656" s="177">
        <f>IF(OR(COUNTIF($B$2:$B655,Input!$F672)&lt;1,COUNTIF($O$2:$O655,Input!$C672)&lt;1),Input!K672,0)</f>
        <v>0</v>
      </c>
      <c r="H656" s="177">
        <f>IF(OR(COUNTIF($B$2:$B655,Input!$F672)&lt;1,COUNTIF($O$2:$O655,Input!$C672)&lt;1),Input!L672,0)</f>
        <v>0</v>
      </c>
      <c r="I656" s="177">
        <f>IF(OR(COUNTIF($B$2:$B655,Input!$F672)&lt;1,COUNTIF($O$2:$O655,Input!$C672)&lt;1),Input!M672,0)</f>
        <v>0</v>
      </c>
      <c r="J656" s="177">
        <f>IF(OR(COUNTIF($B$2:$B655,Input!$F672)&lt;1,COUNTIF($O$2:$O655,Input!$C672)&lt;1),Input!N672,0)</f>
        <v>0</v>
      </c>
      <c r="K656" s="177">
        <f>IF(OR(COUNTIF($B$2:$B655,Input!$F672)&lt;1,COUNTIF($O$2:$O655,Input!$C672)&lt;1),Input!O672,0)</f>
        <v>0</v>
      </c>
      <c r="L656" s="177">
        <f>IF(OR(COUNTIF($B$2:$B655,Input!$F672)&lt;1,COUNTIF($O$2:$O655,Input!$C672)&lt;1),Input!P672,0)</f>
        <v>0</v>
      </c>
      <c r="M656" s="129" t="str">
        <f t="shared" si="88"/>
        <v/>
      </c>
      <c r="N656" s="161">
        <f t="shared" si="94"/>
        <v>0</v>
      </c>
      <c r="O656" s="168">
        <f>Input!C672</f>
        <v>0</v>
      </c>
      <c r="P656" s="168"/>
      <c r="R656" s="131">
        <f t="shared" si="95"/>
        <v>0</v>
      </c>
      <c r="S656" s="133" t="str">
        <f t="shared" si="89"/>
        <v xml:space="preserve"> </v>
      </c>
      <c r="T656" s="133"/>
      <c r="U656" s="132" t="str">
        <f>_xlfn.IFNA(IF($D656=0,LOOKUP($F656,{0.1,0.2,0.3,0.4,0.5,0.6,0.7,0.8,0.9,1},{22,34,46,58,70,82,94,106,118,130}),""),"")</f>
        <v/>
      </c>
      <c r="V656" s="132" t="str">
        <f>_xlfn.IFNA(IF($D656=1,LOOKUP($F656,{0.1,0.2,0.3,0.4,0.5,0.6,0.7,0.8,0.9,1},{23,35,47,59,71,83,95,107,119,131}),""),"")</f>
        <v/>
      </c>
      <c r="W656" s="132" t="str">
        <f>_xlfn.IFNA(IF($D656=2,LOOKUP($F656,{0.1,0.2,0.3,0.4,0.5,0.6,0.7,0.8,0.9,1},{24,36,48,60,72,84,96,108,120,132}),""),"")</f>
        <v/>
      </c>
      <c r="X656" s="132" t="str">
        <f>_xlfn.IFNA(IF($D656=3,LOOKUP($F656,{0.1,0.2,0.3,0.4,0.5,0.6,0.7,0.8,0.9,1},{25,37,49,61,73,85,97,109,121,133}),""),"")</f>
        <v/>
      </c>
      <c r="Y656" s="132" t="str">
        <f>_xlfn.IFNA(IF($D656=4,LOOKUP($F656,{0.1,0.2,0.3,0.4,0.5,0.6,0.7,0.8,0.9,1},{26,38,50,62,74,86,98,110,122,134}),""),"")</f>
        <v/>
      </c>
      <c r="Z656" s="132" t="str">
        <f>_xlfn.IFNA(IF($D656=5,LOOKUP($F656,{0.1,0.2,0.3,0.4,0.5,0.6,0.7,0.8,0.9,1},{27,39,51,63,75,87,99,111,123,135}),""),"")</f>
        <v/>
      </c>
      <c r="AA656" s="132">
        <f t="shared" si="90"/>
        <v>0</v>
      </c>
      <c r="AB656" s="132" t="str">
        <f t="shared" si="91"/>
        <v>00</v>
      </c>
      <c r="AC656" s="82" t="e">
        <f>VLOOKUP(AB656,'AMI Ref'!T:U,2,FALSE)</f>
        <v>#N/A</v>
      </c>
      <c r="AD656" s="124"/>
      <c r="AE656" s="81" t="str">
        <f>_xlfn.IFNA(IF($D656=0,IF($J656="Not Paid by Tenant",0,INDEX('AMI Ref'!$K$5:$N$5,MATCH($J656,{"Oil","Gas","Electric - Other","ELECTRIC - HEAT PUMP"},0))),0),"")</f>
        <v/>
      </c>
      <c r="AF656" s="81">
        <f>_xlfn.IFNA(IF($D656=1,IF($J656="Not Paid by Tenant",0,INDEX('AMI Ref'!$K$6:$N$6,MATCH($J656,{"Oil","Gas","Electric - Other","ELECTRIC - HEAT PUMP"},0))),0),"")</f>
        <v>0</v>
      </c>
      <c r="AG656" s="81">
        <f>_xlfn.IFNA(IF($D656=2,IF($J656="Not Paid by Tenant",0,INDEX('AMI Ref'!$K$7:$N$7,MATCH($J656,{"Oil","Gas","Electric - Other","ELECTRIC - HEAT PUMP"},0))),0),"")</f>
        <v>0</v>
      </c>
      <c r="AH656" s="81">
        <f>_xlfn.IFNA(IF($D656=3,IF($J656="Not Paid by Tenant",0,INDEX('AMI Ref'!$K$8:$N$8,MATCH($J656,{"Oil","Gas","Electric - Other","ELECTRIC - HEAT PUMP"},0))),0),"")</f>
        <v>0</v>
      </c>
      <c r="AI656" s="81">
        <f>_xlfn.IFNA(IF($D656=4,IF($J656="Not Paid by Tenant",0,INDEX('AMI Ref'!$K$9:$N$9,MATCH($J656,{"Oil","Gas","Electric - Other","ELECTRIC - HEAT PUMP"},0))),0),"")</f>
        <v>0</v>
      </c>
      <c r="AJ656" s="81">
        <f>_xlfn.IFNA(IF($D656=5,IF($J656="Not Paid by Tenant",0,INDEX('AMI Ref'!$K$10:$N$10,MATCH($J656,{"Oil","Gas","Electric - Other","ELECTRIC - HEAT PUMP"},0))),0),"")</f>
        <v>0</v>
      </c>
      <c r="AK656" s="128"/>
      <c r="AL656" s="81" t="str">
        <f>_xlfn.IFNA(IF($D656=0,IF($K656="Not Paid by Tenant",0,INDEX('AMI Ref'!$O$5:$R$5,MATCH($K656,{"Oil","Gas","Electric - Other","Electric ccASHP - split"},0))),0),"")</f>
        <v/>
      </c>
      <c r="AM656" s="81">
        <f>_xlfn.IFNA(IF($D656=1,IF($K656="Not Paid by Tenant",0,INDEX('AMI Ref'!$O$6:$R$6,MATCH($K656,{"Oil","Gas","Electric - Other","Electric ccASHP - split"},0))),0),"")</f>
        <v>0</v>
      </c>
      <c r="AN656" s="81">
        <f>_xlfn.IFNA(IF($D656=2,IF($K656="Not Paid by Tenant",0,INDEX('AMI Ref'!$O$7:$R$7,MATCH($K656,{"Oil","Gas","Electric - Other","Electric ccASHP - split"},0))),0),"")</f>
        <v>0</v>
      </c>
      <c r="AO656" s="81">
        <f>_xlfn.IFNA(IF($D656=3,IF($K656="Not Paid by Tenant",0,INDEX('AMI Ref'!$O$8:$R$8,MATCH($K656,{"Oil","Gas","Electric - Other","Electric ccASHP - split"},0))),0),"")</f>
        <v>0</v>
      </c>
      <c r="AP656" s="81">
        <f>_xlfn.IFNA(IF($D656=4,IF($K656="Not Paid by Tenant",0,INDEX('AMI Ref'!$O$9:$R$9,MATCH($K656,{"Oil","Gas","Electric - Other","Electric ccASHP - split"},0))),0),"")</f>
        <v>0</v>
      </c>
      <c r="AQ656" s="81">
        <f>_xlfn.IFNA(IF($D656=5,IF($K656="Not Paid by Tenant",0,INDEX('AMI Ref'!$O$10:$R$10,MATCH($K656,{"Oil","Gas","Electric - Other","Electric ccASHP - split"},0))),0),"")</f>
        <v>0</v>
      </c>
      <c r="AR656" s="124">
        <f t="shared" si="92"/>
        <v>0</v>
      </c>
      <c r="AS656" s="123" t="e">
        <f t="shared" si="93"/>
        <v>#N/A</v>
      </c>
    </row>
    <row r="657" spans="1:45" x14ac:dyDescent="0.2">
      <c r="A657" s="130">
        <v>655</v>
      </c>
      <c r="B657" s="177">
        <f>IF(OR(COUNTIF($B$2:$B656,Input!$F673)&lt;1,COUNTIF($O$2:$O656,Input!$C673)&lt;1),Input!F673,0)</f>
        <v>0</v>
      </c>
      <c r="C657" s="177">
        <f>IF(OR(COUNTIF($B$2:$B656,Input!$F673)&lt;1,COUNTIF($O$2:$O656,Input!$C673)&lt;1),Input!G673,0)</f>
        <v>0</v>
      </c>
      <c r="D657" s="177">
        <f>IF(OR(COUNTIF($B$2:$B656,Input!$F673)&lt;1,COUNTIF($O$2:$O656,Input!$C673)&lt;1),Input!H673,0)</f>
        <v>0</v>
      </c>
      <c r="E657" s="177">
        <f>IF(OR(COUNTIF($B$2:$B656,Input!$F673)&lt;1,COUNTIF($O$2:$O656,Input!$C673)&lt;1),Input!I673,0)</f>
        <v>0</v>
      </c>
      <c r="F657" s="177">
        <f>IF(OR(COUNTIF($B$2:$B656,Input!$F673)&lt;1,COUNTIF($O$2:$O656,Input!$C673)&lt;1),Input!J673,0)</f>
        <v>0</v>
      </c>
      <c r="G657" s="177">
        <f>IF(OR(COUNTIF($B$2:$B656,Input!$F673)&lt;1,COUNTIF($O$2:$O656,Input!$C673)&lt;1),Input!K673,0)</f>
        <v>0</v>
      </c>
      <c r="H657" s="177">
        <f>IF(OR(COUNTIF($B$2:$B656,Input!$F673)&lt;1,COUNTIF($O$2:$O656,Input!$C673)&lt;1),Input!L673,0)</f>
        <v>0</v>
      </c>
      <c r="I657" s="177">
        <f>IF(OR(COUNTIF($B$2:$B656,Input!$F673)&lt;1,COUNTIF($O$2:$O656,Input!$C673)&lt;1),Input!M673,0)</f>
        <v>0</v>
      </c>
      <c r="J657" s="177">
        <f>IF(OR(COUNTIF($B$2:$B656,Input!$F673)&lt;1,COUNTIF($O$2:$O656,Input!$C673)&lt;1),Input!N673,0)</f>
        <v>0</v>
      </c>
      <c r="K657" s="177">
        <f>IF(OR(COUNTIF($B$2:$B656,Input!$F673)&lt;1,COUNTIF($O$2:$O656,Input!$C673)&lt;1),Input!O673,0)</f>
        <v>0</v>
      </c>
      <c r="L657" s="177">
        <f>IF(OR(COUNTIF($B$2:$B656,Input!$F673)&lt;1,COUNTIF($O$2:$O656,Input!$C673)&lt;1),Input!P673,0)</f>
        <v>0</v>
      </c>
      <c r="M657" s="129" t="str">
        <f t="shared" si="88"/>
        <v/>
      </c>
      <c r="N657" s="161">
        <f t="shared" si="94"/>
        <v>0</v>
      </c>
      <c r="O657" s="168">
        <f>Input!C673</f>
        <v>0</v>
      </c>
      <c r="P657" s="168"/>
      <c r="R657" s="131">
        <f t="shared" si="95"/>
        <v>0</v>
      </c>
      <c r="S657" s="133" t="str">
        <f t="shared" si="89"/>
        <v xml:space="preserve"> </v>
      </c>
      <c r="T657" s="133"/>
      <c r="U657" s="132" t="str">
        <f>_xlfn.IFNA(IF($D657=0,LOOKUP($F657,{0.1,0.2,0.3,0.4,0.5,0.6,0.7,0.8,0.9,1},{22,34,46,58,70,82,94,106,118,130}),""),"")</f>
        <v/>
      </c>
      <c r="V657" s="132" t="str">
        <f>_xlfn.IFNA(IF($D657=1,LOOKUP($F657,{0.1,0.2,0.3,0.4,0.5,0.6,0.7,0.8,0.9,1},{23,35,47,59,71,83,95,107,119,131}),""),"")</f>
        <v/>
      </c>
      <c r="W657" s="132" t="str">
        <f>_xlfn.IFNA(IF($D657=2,LOOKUP($F657,{0.1,0.2,0.3,0.4,0.5,0.6,0.7,0.8,0.9,1},{24,36,48,60,72,84,96,108,120,132}),""),"")</f>
        <v/>
      </c>
      <c r="X657" s="132" t="str">
        <f>_xlfn.IFNA(IF($D657=3,LOOKUP($F657,{0.1,0.2,0.3,0.4,0.5,0.6,0.7,0.8,0.9,1},{25,37,49,61,73,85,97,109,121,133}),""),"")</f>
        <v/>
      </c>
      <c r="Y657" s="132" t="str">
        <f>_xlfn.IFNA(IF($D657=4,LOOKUP($F657,{0.1,0.2,0.3,0.4,0.5,0.6,0.7,0.8,0.9,1},{26,38,50,62,74,86,98,110,122,134}),""),"")</f>
        <v/>
      </c>
      <c r="Z657" s="132" t="str">
        <f>_xlfn.IFNA(IF($D657=5,LOOKUP($F657,{0.1,0.2,0.3,0.4,0.5,0.6,0.7,0.8,0.9,1},{27,39,51,63,75,87,99,111,123,135}),""),"")</f>
        <v/>
      </c>
      <c r="AA657" s="132">
        <f t="shared" si="90"/>
        <v>0</v>
      </c>
      <c r="AB657" s="132" t="str">
        <f t="shared" si="91"/>
        <v>00</v>
      </c>
      <c r="AC657" s="82" t="e">
        <f>VLOOKUP(AB657,'AMI Ref'!T:U,2,FALSE)</f>
        <v>#N/A</v>
      </c>
      <c r="AD657" s="124"/>
      <c r="AE657" s="81" t="str">
        <f>_xlfn.IFNA(IF($D657=0,IF($J657="Not Paid by Tenant",0,INDEX('AMI Ref'!$K$5:$N$5,MATCH($J657,{"Oil","Gas","Electric - Other","ELECTRIC - HEAT PUMP"},0))),0),"")</f>
        <v/>
      </c>
      <c r="AF657" s="81">
        <f>_xlfn.IFNA(IF($D657=1,IF($J657="Not Paid by Tenant",0,INDEX('AMI Ref'!$K$6:$N$6,MATCH($J657,{"Oil","Gas","Electric - Other","ELECTRIC - HEAT PUMP"},0))),0),"")</f>
        <v>0</v>
      </c>
      <c r="AG657" s="81">
        <f>_xlfn.IFNA(IF($D657=2,IF($J657="Not Paid by Tenant",0,INDEX('AMI Ref'!$K$7:$N$7,MATCH($J657,{"Oil","Gas","Electric - Other","ELECTRIC - HEAT PUMP"},0))),0),"")</f>
        <v>0</v>
      </c>
      <c r="AH657" s="81">
        <f>_xlfn.IFNA(IF($D657=3,IF($J657="Not Paid by Tenant",0,INDEX('AMI Ref'!$K$8:$N$8,MATCH($J657,{"Oil","Gas","Electric - Other","ELECTRIC - HEAT PUMP"},0))),0),"")</f>
        <v>0</v>
      </c>
      <c r="AI657" s="81">
        <f>_xlfn.IFNA(IF($D657=4,IF($J657="Not Paid by Tenant",0,INDEX('AMI Ref'!$K$9:$N$9,MATCH($J657,{"Oil","Gas","Electric - Other","ELECTRIC - HEAT PUMP"},0))),0),"")</f>
        <v>0</v>
      </c>
      <c r="AJ657" s="81">
        <f>_xlfn.IFNA(IF($D657=5,IF($J657="Not Paid by Tenant",0,INDEX('AMI Ref'!$K$10:$N$10,MATCH($J657,{"Oil","Gas","Electric - Other","ELECTRIC - HEAT PUMP"},0))),0),"")</f>
        <v>0</v>
      </c>
      <c r="AK657" s="128"/>
      <c r="AL657" s="81" t="str">
        <f>_xlfn.IFNA(IF($D657=0,IF($K657="Not Paid by Tenant",0,INDEX('AMI Ref'!$O$5:$R$5,MATCH($K657,{"Oil","Gas","Electric - Other","Electric ccASHP - split"},0))),0),"")</f>
        <v/>
      </c>
      <c r="AM657" s="81">
        <f>_xlfn.IFNA(IF($D657=1,IF($K657="Not Paid by Tenant",0,INDEX('AMI Ref'!$O$6:$R$6,MATCH($K657,{"Oil","Gas","Electric - Other","Electric ccASHP - split"},0))),0),"")</f>
        <v>0</v>
      </c>
      <c r="AN657" s="81">
        <f>_xlfn.IFNA(IF($D657=2,IF($K657="Not Paid by Tenant",0,INDEX('AMI Ref'!$O$7:$R$7,MATCH($K657,{"Oil","Gas","Electric - Other","Electric ccASHP - split"},0))),0),"")</f>
        <v>0</v>
      </c>
      <c r="AO657" s="81">
        <f>_xlfn.IFNA(IF($D657=3,IF($K657="Not Paid by Tenant",0,INDEX('AMI Ref'!$O$8:$R$8,MATCH($K657,{"Oil","Gas","Electric - Other","Electric ccASHP - split"},0))),0),"")</f>
        <v>0</v>
      </c>
      <c r="AP657" s="81">
        <f>_xlfn.IFNA(IF($D657=4,IF($K657="Not Paid by Tenant",0,INDEX('AMI Ref'!$O$9:$R$9,MATCH($K657,{"Oil","Gas","Electric - Other","Electric ccASHP - split"},0))),0),"")</f>
        <v>0</v>
      </c>
      <c r="AQ657" s="81">
        <f>_xlfn.IFNA(IF($D657=5,IF($K657="Not Paid by Tenant",0,INDEX('AMI Ref'!$O$10:$R$10,MATCH($K657,{"Oil","Gas","Electric - Other","Electric ccASHP - split"},0))),0),"")</f>
        <v>0</v>
      </c>
      <c r="AR657" s="124">
        <f t="shared" si="92"/>
        <v>0</v>
      </c>
      <c r="AS657" s="123" t="e">
        <f t="shared" si="93"/>
        <v>#N/A</v>
      </c>
    </row>
    <row r="658" spans="1:45" x14ac:dyDescent="0.2">
      <c r="A658" s="130">
        <v>656</v>
      </c>
      <c r="B658" s="177">
        <f>IF(OR(COUNTIF($B$2:$B657,Input!$F674)&lt;1,COUNTIF($O$2:$O657,Input!$C674)&lt;1),Input!F674,0)</f>
        <v>0</v>
      </c>
      <c r="C658" s="177">
        <f>IF(OR(COUNTIF($B$2:$B657,Input!$F674)&lt;1,COUNTIF($O$2:$O657,Input!$C674)&lt;1),Input!G674,0)</f>
        <v>0</v>
      </c>
      <c r="D658" s="177">
        <f>IF(OR(COUNTIF($B$2:$B657,Input!$F674)&lt;1,COUNTIF($O$2:$O657,Input!$C674)&lt;1),Input!H674,0)</f>
        <v>0</v>
      </c>
      <c r="E658" s="177">
        <f>IF(OR(COUNTIF($B$2:$B657,Input!$F674)&lt;1,COUNTIF($O$2:$O657,Input!$C674)&lt;1),Input!I674,0)</f>
        <v>0</v>
      </c>
      <c r="F658" s="177">
        <f>IF(OR(COUNTIF($B$2:$B657,Input!$F674)&lt;1,COUNTIF($O$2:$O657,Input!$C674)&lt;1),Input!J674,0)</f>
        <v>0</v>
      </c>
      <c r="G658" s="177">
        <f>IF(OR(COUNTIF($B$2:$B657,Input!$F674)&lt;1,COUNTIF($O$2:$O657,Input!$C674)&lt;1),Input!K674,0)</f>
        <v>0</v>
      </c>
      <c r="H658" s="177">
        <f>IF(OR(COUNTIF($B$2:$B657,Input!$F674)&lt;1,COUNTIF($O$2:$O657,Input!$C674)&lt;1),Input!L674,0)</f>
        <v>0</v>
      </c>
      <c r="I658" s="177">
        <f>IF(OR(COUNTIF($B$2:$B657,Input!$F674)&lt;1,COUNTIF($O$2:$O657,Input!$C674)&lt;1),Input!M674,0)</f>
        <v>0</v>
      </c>
      <c r="J658" s="177">
        <f>IF(OR(COUNTIF($B$2:$B657,Input!$F674)&lt;1,COUNTIF($O$2:$O657,Input!$C674)&lt;1),Input!N674,0)</f>
        <v>0</v>
      </c>
      <c r="K658" s="177">
        <f>IF(OR(COUNTIF($B$2:$B657,Input!$F674)&lt;1,COUNTIF($O$2:$O657,Input!$C674)&lt;1),Input!O674,0)</f>
        <v>0</v>
      </c>
      <c r="L658" s="177">
        <f>IF(OR(COUNTIF($B$2:$B657,Input!$F674)&lt;1,COUNTIF($O$2:$O657,Input!$C674)&lt;1),Input!P674,0)</f>
        <v>0</v>
      </c>
      <c r="M658" s="129" t="str">
        <f t="shared" si="88"/>
        <v/>
      </c>
      <c r="N658" s="161">
        <f t="shared" si="94"/>
        <v>0</v>
      </c>
      <c r="O658" s="168">
        <f>Input!C674</f>
        <v>0</v>
      </c>
      <c r="P658" s="168"/>
      <c r="R658" s="131">
        <f t="shared" si="95"/>
        <v>0</v>
      </c>
      <c r="S658" s="133" t="str">
        <f t="shared" si="89"/>
        <v xml:space="preserve"> </v>
      </c>
      <c r="T658" s="133"/>
      <c r="U658" s="132" t="str">
        <f>_xlfn.IFNA(IF($D658=0,LOOKUP($F658,{0.1,0.2,0.3,0.4,0.5,0.6,0.7,0.8,0.9,1},{22,34,46,58,70,82,94,106,118,130}),""),"")</f>
        <v/>
      </c>
      <c r="V658" s="132" t="str">
        <f>_xlfn.IFNA(IF($D658=1,LOOKUP($F658,{0.1,0.2,0.3,0.4,0.5,0.6,0.7,0.8,0.9,1},{23,35,47,59,71,83,95,107,119,131}),""),"")</f>
        <v/>
      </c>
      <c r="W658" s="132" t="str">
        <f>_xlfn.IFNA(IF($D658=2,LOOKUP($F658,{0.1,0.2,0.3,0.4,0.5,0.6,0.7,0.8,0.9,1},{24,36,48,60,72,84,96,108,120,132}),""),"")</f>
        <v/>
      </c>
      <c r="X658" s="132" t="str">
        <f>_xlfn.IFNA(IF($D658=3,LOOKUP($F658,{0.1,0.2,0.3,0.4,0.5,0.6,0.7,0.8,0.9,1},{25,37,49,61,73,85,97,109,121,133}),""),"")</f>
        <v/>
      </c>
      <c r="Y658" s="132" t="str">
        <f>_xlfn.IFNA(IF($D658=4,LOOKUP($F658,{0.1,0.2,0.3,0.4,0.5,0.6,0.7,0.8,0.9,1},{26,38,50,62,74,86,98,110,122,134}),""),"")</f>
        <v/>
      </c>
      <c r="Z658" s="132" t="str">
        <f>_xlfn.IFNA(IF($D658=5,LOOKUP($F658,{0.1,0.2,0.3,0.4,0.5,0.6,0.7,0.8,0.9,1},{27,39,51,63,75,87,99,111,123,135}),""),"")</f>
        <v/>
      </c>
      <c r="AA658" s="132">
        <f t="shared" si="90"/>
        <v>0</v>
      </c>
      <c r="AB658" s="132" t="str">
        <f t="shared" si="91"/>
        <v>00</v>
      </c>
      <c r="AC658" s="82" t="e">
        <f>VLOOKUP(AB658,'AMI Ref'!T:U,2,FALSE)</f>
        <v>#N/A</v>
      </c>
      <c r="AD658" s="124"/>
      <c r="AE658" s="81" t="str">
        <f>_xlfn.IFNA(IF($D658=0,IF($J658="Not Paid by Tenant",0,INDEX('AMI Ref'!$K$5:$N$5,MATCH($J658,{"Oil","Gas","Electric - Other","ELECTRIC - HEAT PUMP"},0))),0),"")</f>
        <v/>
      </c>
      <c r="AF658" s="81">
        <f>_xlfn.IFNA(IF($D658=1,IF($J658="Not Paid by Tenant",0,INDEX('AMI Ref'!$K$6:$N$6,MATCH($J658,{"Oil","Gas","Electric - Other","ELECTRIC - HEAT PUMP"},0))),0),"")</f>
        <v>0</v>
      </c>
      <c r="AG658" s="81">
        <f>_xlfn.IFNA(IF($D658=2,IF($J658="Not Paid by Tenant",0,INDEX('AMI Ref'!$K$7:$N$7,MATCH($J658,{"Oil","Gas","Electric - Other","ELECTRIC - HEAT PUMP"},0))),0),"")</f>
        <v>0</v>
      </c>
      <c r="AH658" s="81">
        <f>_xlfn.IFNA(IF($D658=3,IF($J658="Not Paid by Tenant",0,INDEX('AMI Ref'!$K$8:$N$8,MATCH($J658,{"Oil","Gas","Electric - Other","ELECTRIC - HEAT PUMP"},0))),0),"")</f>
        <v>0</v>
      </c>
      <c r="AI658" s="81">
        <f>_xlfn.IFNA(IF($D658=4,IF($J658="Not Paid by Tenant",0,INDEX('AMI Ref'!$K$9:$N$9,MATCH($J658,{"Oil","Gas","Electric - Other","ELECTRIC - HEAT PUMP"},0))),0),"")</f>
        <v>0</v>
      </c>
      <c r="AJ658" s="81">
        <f>_xlfn.IFNA(IF($D658=5,IF($J658="Not Paid by Tenant",0,INDEX('AMI Ref'!$K$10:$N$10,MATCH($J658,{"Oil","Gas","Electric - Other","ELECTRIC - HEAT PUMP"},0))),0),"")</f>
        <v>0</v>
      </c>
      <c r="AK658" s="128"/>
      <c r="AL658" s="81" t="str">
        <f>_xlfn.IFNA(IF($D658=0,IF($K658="Not Paid by Tenant",0,INDEX('AMI Ref'!$O$5:$R$5,MATCH($K658,{"Oil","Gas","Electric - Other","Electric ccASHP - split"},0))),0),"")</f>
        <v/>
      </c>
      <c r="AM658" s="81">
        <f>_xlfn.IFNA(IF($D658=1,IF($K658="Not Paid by Tenant",0,INDEX('AMI Ref'!$O$6:$R$6,MATCH($K658,{"Oil","Gas","Electric - Other","Electric ccASHP - split"},0))),0),"")</f>
        <v>0</v>
      </c>
      <c r="AN658" s="81">
        <f>_xlfn.IFNA(IF($D658=2,IF($K658="Not Paid by Tenant",0,INDEX('AMI Ref'!$O$7:$R$7,MATCH($K658,{"Oil","Gas","Electric - Other","Electric ccASHP - split"},0))),0),"")</f>
        <v>0</v>
      </c>
      <c r="AO658" s="81">
        <f>_xlfn.IFNA(IF($D658=3,IF($K658="Not Paid by Tenant",0,INDEX('AMI Ref'!$O$8:$R$8,MATCH($K658,{"Oil","Gas","Electric - Other","Electric ccASHP - split"},0))),0),"")</f>
        <v>0</v>
      </c>
      <c r="AP658" s="81">
        <f>_xlfn.IFNA(IF($D658=4,IF($K658="Not Paid by Tenant",0,INDEX('AMI Ref'!$O$9:$R$9,MATCH($K658,{"Oil","Gas","Electric - Other","Electric ccASHP - split"},0))),0),"")</f>
        <v>0</v>
      </c>
      <c r="AQ658" s="81">
        <f>_xlfn.IFNA(IF($D658=5,IF($K658="Not Paid by Tenant",0,INDEX('AMI Ref'!$O$10:$R$10,MATCH($K658,{"Oil","Gas","Electric - Other","Electric ccASHP - split"},0))),0),"")</f>
        <v>0</v>
      </c>
      <c r="AR658" s="124">
        <f t="shared" si="92"/>
        <v>0</v>
      </c>
      <c r="AS658" s="123" t="e">
        <f t="shared" si="93"/>
        <v>#N/A</v>
      </c>
    </row>
    <row r="659" spans="1:45" x14ac:dyDescent="0.2">
      <c r="A659" s="130">
        <v>657</v>
      </c>
      <c r="B659" s="177">
        <f>IF(OR(COUNTIF($B$2:$B658,Input!$F675)&lt;1,COUNTIF($O$2:$O658,Input!$C675)&lt;1),Input!F675,0)</f>
        <v>0</v>
      </c>
      <c r="C659" s="177">
        <f>IF(OR(COUNTIF($B$2:$B658,Input!$F675)&lt;1,COUNTIF($O$2:$O658,Input!$C675)&lt;1),Input!G675,0)</f>
        <v>0</v>
      </c>
      <c r="D659" s="177">
        <f>IF(OR(COUNTIF($B$2:$B658,Input!$F675)&lt;1,COUNTIF($O$2:$O658,Input!$C675)&lt;1),Input!H675,0)</f>
        <v>0</v>
      </c>
      <c r="E659" s="177">
        <f>IF(OR(COUNTIF($B$2:$B658,Input!$F675)&lt;1,COUNTIF($O$2:$O658,Input!$C675)&lt;1),Input!I675,0)</f>
        <v>0</v>
      </c>
      <c r="F659" s="177">
        <f>IF(OR(COUNTIF($B$2:$B658,Input!$F675)&lt;1,COUNTIF($O$2:$O658,Input!$C675)&lt;1),Input!J675,0)</f>
        <v>0</v>
      </c>
      <c r="G659" s="177">
        <f>IF(OR(COUNTIF($B$2:$B658,Input!$F675)&lt;1,COUNTIF($O$2:$O658,Input!$C675)&lt;1),Input!K675,0)</f>
        <v>0</v>
      </c>
      <c r="H659" s="177">
        <f>IF(OR(COUNTIF($B$2:$B658,Input!$F675)&lt;1,COUNTIF($O$2:$O658,Input!$C675)&lt;1),Input!L675,0)</f>
        <v>0</v>
      </c>
      <c r="I659" s="177">
        <f>IF(OR(COUNTIF($B$2:$B658,Input!$F675)&lt;1,COUNTIF($O$2:$O658,Input!$C675)&lt;1),Input!M675,0)</f>
        <v>0</v>
      </c>
      <c r="J659" s="177">
        <f>IF(OR(COUNTIF($B$2:$B658,Input!$F675)&lt;1,COUNTIF($O$2:$O658,Input!$C675)&lt;1),Input!N675,0)</f>
        <v>0</v>
      </c>
      <c r="K659" s="177">
        <f>IF(OR(COUNTIF($B$2:$B658,Input!$F675)&lt;1,COUNTIF($O$2:$O658,Input!$C675)&lt;1),Input!O675,0)</f>
        <v>0</v>
      </c>
      <c r="L659" s="177">
        <f>IF(OR(COUNTIF($B$2:$B658,Input!$F675)&lt;1,COUNTIF($O$2:$O658,Input!$C675)&lt;1),Input!P675,0)</f>
        <v>0</v>
      </c>
      <c r="M659" s="129" t="str">
        <f t="shared" si="88"/>
        <v/>
      </c>
      <c r="N659" s="161">
        <f t="shared" si="94"/>
        <v>0</v>
      </c>
      <c r="O659" s="168">
        <f>Input!C675</f>
        <v>0</v>
      </c>
      <c r="P659" s="168"/>
      <c r="R659" s="131">
        <f t="shared" si="95"/>
        <v>0</v>
      </c>
      <c r="S659" s="133" t="str">
        <f t="shared" si="89"/>
        <v xml:space="preserve"> </v>
      </c>
      <c r="T659" s="133"/>
      <c r="U659" s="132" t="str">
        <f>_xlfn.IFNA(IF($D659=0,LOOKUP($F659,{0.1,0.2,0.3,0.4,0.5,0.6,0.7,0.8,0.9,1},{22,34,46,58,70,82,94,106,118,130}),""),"")</f>
        <v/>
      </c>
      <c r="V659" s="132" t="str">
        <f>_xlfn.IFNA(IF($D659=1,LOOKUP($F659,{0.1,0.2,0.3,0.4,0.5,0.6,0.7,0.8,0.9,1},{23,35,47,59,71,83,95,107,119,131}),""),"")</f>
        <v/>
      </c>
      <c r="W659" s="132" t="str">
        <f>_xlfn.IFNA(IF($D659=2,LOOKUP($F659,{0.1,0.2,0.3,0.4,0.5,0.6,0.7,0.8,0.9,1},{24,36,48,60,72,84,96,108,120,132}),""),"")</f>
        <v/>
      </c>
      <c r="X659" s="132" t="str">
        <f>_xlfn.IFNA(IF($D659=3,LOOKUP($F659,{0.1,0.2,0.3,0.4,0.5,0.6,0.7,0.8,0.9,1},{25,37,49,61,73,85,97,109,121,133}),""),"")</f>
        <v/>
      </c>
      <c r="Y659" s="132" t="str">
        <f>_xlfn.IFNA(IF($D659=4,LOOKUP($F659,{0.1,0.2,0.3,0.4,0.5,0.6,0.7,0.8,0.9,1},{26,38,50,62,74,86,98,110,122,134}),""),"")</f>
        <v/>
      </c>
      <c r="Z659" s="132" t="str">
        <f>_xlfn.IFNA(IF($D659=5,LOOKUP($F659,{0.1,0.2,0.3,0.4,0.5,0.6,0.7,0.8,0.9,1},{27,39,51,63,75,87,99,111,123,135}),""),"")</f>
        <v/>
      </c>
      <c r="AA659" s="132">
        <f t="shared" si="90"/>
        <v>0</v>
      </c>
      <c r="AB659" s="132" t="str">
        <f t="shared" si="91"/>
        <v>00</v>
      </c>
      <c r="AC659" s="82" t="e">
        <f>VLOOKUP(AB659,'AMI Ref'!T:U,2,FALSE)</f>
        <v>#N/A</v>
      </c>
      <c r="AD659" s="124"/>
      <c r="AE659" s="81" t="str">
        <f>_xlfn.IFNA(IF($D659=0,IF($J659="Not Paid by Tenant",0,INDEX('AMI Ref'!$K$5:$N$5,MATCH($J659,{"Oil","Gas","Electric - Other","ELECTRIC - HEAT PUMP"},0))),0),"")</f>
        <v/>
      </c>
      <c r="AF659" s="81">
        <f>_xlfn.IFNA(IF($D659=1,IF($J659="Not Paid by Tenant",0,INDEX('AMI Ref'!$K$6:$N$6,MATCH($J659,{"Oil","Gas","Electric - Other","ELECTRIC - HEAT PUMP"},0))),0),"")</f>
        <v>0</v>
      </c>
      <c r="AG659" s="81">
        <f>_xlfn.IFNA(IF($D659=2,IF($J659="Not Paid by Tenant",0,INDEX('AMI Ref'!$K$7:$N$7,MATCH($J659,{"Oil","Gas","Electric - Other","ELECTRIC - HEAT PUMP"},0))),0),"")</f>
        <v>0</v>
      </c>
      <c r="AH659" s="81">
        <f>_xlfn.IFNA(IF($D659=3,IF($J659="Not Paid by Tenant",0,INDEX('AMI Ref'!$K$8:$N$8,MATCH($J659,{"Oil","Gas","Electric - Other","ELECTRIC - HEAT PUMP"},0))),0),"")</f>
        <v>0</v>
      </c>
      <c r="AI659" s="81">
        <f>_xlfn.IFNA(IF($D659=4,IF($J659="Not Paid by Tenant",0,INDEX('AMI Ref'!$K$9:$N$9,MATCH($J659,{"Oil","Gas","Electric - Other","ELECTRIC - HEAT PUMP"},0))),0),"")</f>
        <v>0</v>
      </c>
      <c r="AJ659" s="81">
        <f>_xlfn.IFNA(IF($D659=5,IF($J659="Not Paid by Tenant",0,INDEX('AMI Ref'!$K$10:$N$10,MATCH($J659,{"Oil","Gas","Electric - Other","ELECTRIC - HEAT PUMP"},0))),0),"")</f>
        <v>0</v>
      </c>
      <c r="AK659" s="128"/>
      <c r="AL659" s="81" t="str">
        <f>_xlfn.IFNA(IF($D659=0,IF($K659="Not Paid by Tenant",0,INDEX('AMI Ref'!$O$5:$R$5,MATCH($K659,{"Oil","Gas","Electric - Other","Electric ccASHP - split"},0))),0),"")</f>
        <v/>
      </c>
      <c r="AM659" s="81">
        <f>_xlfn.IFNA(IF($D659=1,IF($K659="Not Paid by Tenant",0,INDEX('AMI Ref'!$O$6:$R$6,MATCH($K659,{"Oil","Gas","Electric - Other","Electric ccASHP - split"},0))),0),"")</f>
        <v>0</v>
      </c>
      <c r="AN659" s="81">
        <f>_xlfn.IFNA(IF($D659=2,IF($K659="Not Paid by Tenant",0,INDEX('AMI Ref'!$O$7:$R$7,MATCH($K659,{"Oil","Gas","Electric - Other","Electric ccASHP - split"},0))),0),"")</f>
        <v>0</v>
      </c>
      <c r="AO659" s="81">
        <f>_xlfn.IFNA(IF($D659=3,IF($K659="Not Paid by Tenant",0,INDEX('AMI Ref'!$O$8:$R$8,MATCH($K659,{"Oil","Gas","Electric - Other","Electric ccASHP - split"},0))),0),"")</f>
        <v>0</v>
      </c>
      <c r="AP659" s="81">
        <f>_xlfn.IFNA(IF($D659=4,IF($K659="Not Paid by Tenant",0,INDEX('AMI Ref'!$O$9:$R$9,MATCH($K659,{"Oil","Gas","Electric - Other","Electric ccASHP - split"},0))),0),"")</f>
        <v>0</v>
      </c>
      <c r="AQ659" s="81">
        <f>_xlfn.IFNA(IF($D659=5,IF($K659="Not Paid by Tenant",0,INDEX('AMI Ref'!$O$10:$R$10,MATCH($K659,{"Oil","Gas","Electric - Other","Electric ccASHP - split"},0))),0),"")</f>
        <v>0</v>
      </c>
      <c r="AR659" s="124">
        <f t="shared" si="92"/>
        <v>0</v>
      </c>
      <c r="AS659" s="123" t="e">
        <f t="shared" si="93"/>
        <v>#N/A</v>
      </c>
    </row>
    <row r="660" spans="1:45" x14ac:dyDescent="0.2">
      <c r="A660" s="130">
        <v>658</v>
      </c>
      <c r="B660" s="177">
        <f>IF(OR(COUNTIF($B$2:$B659,Input!$F676)&lt;1,COUNTIF($O$2:$O659,Input!$C676)&lt;1),Input!F676,0)</f>
        <v>0</v>
      </c>
      <c r="C660" s="177">
        <f>IF(OR(COUNTIF($B$2:$B659,Input!$F676)&lt;1,COUNTIF($O$2:$O659,Input!$C676)&lt;1),Input!G676,0)</f>
        <v>0</v>
      </c>
      <c r="D660" s="177">
        <f>IF(OR(COUNTIF($B$2:$B659,Input!$F676)&lt;1,COUNTIF($O$2:$O659,Input!$C676)&lt;1),Input!H676,0)</f>
        <v>0</v>
      </c>
      <c r="E660" s="177">
        <f>IF(OR(COUNTIF($B$2:$B659,Input!$F676)&lt;1,COUNTIF($O$2:$O659,Input!$C676)&lt;1),Input!I676,0)</f>
        <v>0</v>
      </c>
      <c r="F660" s="177">
        <f>IF(OR(COUNTIF($B$2:$B659,Input!$F676)&lt;1,COUNTIF($O$2:$O659,Input!$C676)&lt;1),Input!J676,0)</f>
        <v>0</v>
      </c>
      <c r="G660" s="177">
        <f>IF(OR(COUNTIF($B$2:$B659,Input!$F676)&lt;1,COUNTIF($O$2:$O659,Input!$C676)&lt;1),Input!K676,0)</f>
        <v>0</v>
      </c>
      <c r="H660" s="177">
        <f>IF(OR(COUNTIF($B$2:$B659,Input!$F676)&lt;1,COUNTIF($O$2:$O659,Input!$C676)&lt;1),Input!L676,0)</f>
        <v>0</v>
      </c>
      <c r="I660" s="177">
        <f>IF(OR(COUNTIF($B$2:$B659,Input!$F676)&lt;1,COUNTIF($O$2:$O659,Input!$C676)&lt;1),Input!M676,0)</f>
        <v>0</v>
      </c>
      <c r="J660" s="177">
        <f>IF(OR(COUNTIF($B$2:$B659,Input!$F676)&lt;1,COUNTIF($O$2:$O659,Input!$C676)&lt;1),Input!N676,0)</f>
        <v>0</v>
      </c>
      <c r="K660" s="177">
        <f>IF(OR(COUNTIF($B$2:$B659,Input!$F676)&lt;1,COUNTIF($O$2:$O659,Input!$C676)&lt;1),Input!O676,0)</f>
        <v>0</v>
      </c>
      <c r="L660" s="177">
        <f>IF(OR(COUNTIF($B$2:$B659,Input!$F676)&lt;1,COUNTIF($O$2:$O659,Input!$C676)&lt;1),Input!P676,0)</f>
        <v>0</v>
      </c>
      <c r="M660" s="129" t="str">
        <f t="shared" si="88"/>
        <v/>
      </c>
      <c r="N660" s="161">
        <f t="shared" si="94"/>
        <v>0</v>
      </c>
      <c r="O660" s="168">
        <f>Input!C676</f>
        <v>0</v>
      </c>
      <c r="P660" s="168"/>
      <c r="R660" s="131">
        <f t="shared" si="95"/>
        <v>0</v>
      </c>
      <c r="S660" s="133" t="str">
        <f t="shared" si="89"/>
        <v xml:space="preserve"> </v>
      </c>
      <c r="T660" s="133"/>
      <c r="U660" s="132" t="str">
        <f>_xlfn.IFNA(IF($D660=0,LOOKUP($F660,{0.1,0.2,0.3,0.4,0.5,0.6,0.7,0.8,0.9,1},{22,34,46,58,70,82,94,106,118,130}),""),"")</f>
        <v/>
      </c>
      <c r="V660" s="132" t="str">
        <f>_xlfn.IFNA(IF($D660=1,LOOKUP($F660,{0.1,0.2,0.3,0.4,0.5,0.6,0.7,0.8,0.9,1},{23,35,47,59,71,83,95,107,119,131}),""),"")</f>
        <v/>
      </c>
      <c r="W660" s="132" t="str">
        <f>_xlfn.IFNA(IF($D660=2,LOOKUP($F660,{0.1,0.2,0.3,0.4,0.5,0.6,0.7,0.8,0.9,1},{24,36,48,60,72,84,96,108,120,132}),""),"")</f>
        <v/>
      </c>
      <c r="X660" s="132" t="str">
        <f>_xlfn.IFNA(IF($D660=3,LOOKUP($F660,{0.1,0.2,0.3,0.4,0.5,0.6,0.7,0.8,0.9,1},{25,37,49,61,73,85,97,109,121,133}),""),"")</f>
        <v/>
      </c>
      <c r="Y660" s="132" t="str">
        <f>_xlfn.IFNA(IF($D660=4,LOOKUP($F660,{0.1,0.2,0.3,0.4,0.5,0.6,0.7,0.8,0.9,1},{26,38,50,62,74,86,98,110,122,134}),""),"")</f>
        <v/>
      </c>
      <c r="Z660" s="132" t="str">
        <f>_xlfn.IFNA(IF($D660=5,LOOKUP($F660,{0.1,0.2,0.3,0.4,0.5,0.6,0.7,0.8,0.9,1},{27,39,51,63,75,87,99,111,123,135}),""),"")</f>
        <v/>
      </c>
      <c r="AA660" s="132">
        <f t="shared" si="90"/>
        <v>0</v>
      </c>
      <c r="AB660" s="132" t="str">
        <f t="shared" si="91"/>
        <v>00</v>
      </c>
      <c r="AC660" s="82" t="e">
        <f>VLOOKUP(AB660,'AMI Ref'!T:U,2,FALSE)</f>
        <v>#N/A</v>
      </c>
      <c r="AD660" s="124"/>
      <c r="AE660" s="81" t="str">
        <f>_xlfn.IFNA(IF($D660=0,IF($J660="Not Paid by Tenant",0,INDEX('AMI Ref'!$K$5:$N$5,MATCH($J660,{"Oil","Gas","Electric - Other","ELECTRIC - HEAT PUMP"},0))),0),"")</f>
        <v/>
      </c>
      <c r="AF660" s="81">
        <f>_xlfn.IFNA(IF($D660=1,IF($J660="Not Paid by Tenant",0,INDEX('AMI Ref'!$K$6:$N$6,MATCH($J660,{"Oil","Gas","Electric - Other","ELECTRIC - HEAT PUMP"},0))),0),"")</f>
        <v>0</v>
      </c>
      <c r="AG660" s="81">
        <f>_xlfn.IFNA(IF($D660=2,IF($J660="Not Paid by Tenant",0,INDEX('AMI Ref'!$K$7:$N$7,MATCH($J660,{"Oil","Gas","Electric - Other","ELECTRIC - HEAT PUMP"},0))),0),"")</f>
        <v>0</v>
      </c>
      <c r="AH660" s="81">
        <f>_xlfn.IFNA(IF($D660=3,IF($J660="Not Paid by Tenant",0,INDEX('AMI Ref'!$K$8:$N$8,MATCH($J660,{"Oil","Gas","Electric - Other","ELECTRIC - HEAT PUMP"},0))),0),"")</f>
        <v>0</v>
      </c>
      <c r="AI660" s="81">
        <f>_xlfn.IFNA(IF($D660=4,IF($J660="Not Paid by Tenant",0,INDEX('AMI Ref'!$K$9:$N$9,MATCH($J660,{"Oil","Gas","Electric - Other","ELECTRIC - HEAT PUMP"},0))),0),"")</f>
        <v>0</v>
      </c>
      <c r="AJ660" s="81">
        <f>_xlfn.IFNA(IF($D660=5,IF($J660="Not Paid by Tenant",0,INDEX('AMI Ref'!$K$10:$N$10,MATCH($J660,{"Oil","Gas","Electric - Other","ELECTRIC - HEAT PUMP"},0))),0),"")</f>
        <v>0</v>
      </c>
      <c r="AK660" s="128"/>
      <c r="AL660" s="81" t="str">
        <f>_xlfn.IFNA(IF($D660=0,IF($K660="Not Paid by Tenant",0,INDEX('AMI Ref'!$O$5:$R$5,MATCH($K660,{"Oil","Gas","Electric - Other","Electric ccASHP - split"},0))),0),"")</f>
        <v/>
      </c>
      <c r="AM660" s="81">
        <f>_xlfn.IFNA(IF($D660=1,IF($K660="Not Paid by Tenant",0,INDEX('AMI Ref'!$O$6:$R$6,MATCH($K660,{"Oil","Gas","Electric - Other","Electric ccASHP - split"},0))),0),"")</f>
        <v>0</v>
      </c>
      <c r="AN660" s="81">
        <f>_xlfn.IFNA(IF($D660=2,IF($K660="Not Paid by Tenant",0,INDEX('AMI Ref'!$O$7:$R$7,MATCH($K660,{"Oil","Gas","Electric - Other","Electric ccASHP - split"},0))),0),"")</f>
        <v>0</v>
      </c>
      <c r="AO660" s="81">
        <f>_xlfn.IFNA(IF($D660=3,IF($K660="Not Paid by Tenant",0,INDEX('AMI Ref'!$O$8:$R$8,MATCH($K660,{"Oil","Gas","Electric - Other","Electric ccASHP - split"},0))),0),"")</f>
        <v>0</v>
      </c>
      <c r="AP660" s="81">
        <f>_xlfn.IFNA(IF($D660=4,IF($K660="Not Paid by Tenant",0,INDEX('AMI Ref'!$O$9:$R$9,MATCH($K660,{"Oil","Gas","Electric - Other","Electric ccASHP - split"},0))),0),"")</f>
        <v>0</v>
      </c>
      <c r="AQ660" s="81">
        <f>_xlfn.IFNA(IF($D660=5,IF($K660="Not Paid by Tenant",0,INDEX('AMI Ref'!$O$10:$R$10,MATCH($K660,{"Oil","Gas","Electric - Other","Electric ccASHP - split"},0))),0),"")</f>
        <v>0</v>
      </c>
      <c r="AR660" s="124">
        <f t="shared" si="92"/>
        <v>0</v>
      </c>
      <c r="AS660" s="123" t="e">
        <f t="shared" si="93"/>
        <v>#N/A</v>
      </c>
    </row>
    <row r="661" spans="1:45" x14ac:dyDescent="0.2">
      <c r="A661" s="130">
        <v>659</v>
      </c>
      <c r="B661" s="177">
        <f>IF(OR(COUNTIF($B$2:$B660,Input!$F677)&lt;1,COUNTIF($O$2:$O660,Input!$C677)&lt;1),Input!F677,0)</f>
        <v>0</v>
      </c>
      <c r="C661" s="177">
        <f>IF(OR(COUNTIF($B$2:$B660,Input!$F677)&lt;1,COUNTIF($O$2:$O660,Input!$C677)&lt;1),Input!G677,0)</f>
        <v>0</v>
      </c>
      <c r="D661" s="177">
        <f>IF(OR(COUNTIF($B$2:$B660,Input!$F677)&lt;1,COUNTIF($O$2:$O660,Input!$C677)&lt;1),Input!H677,0)</f>
        <v>0</v>
      </c>
      <c r="E661" s="177">
        <f>IF(OR(COUNTIF($B$2:$B660,Input!$F677)&lt;1,COUNTIF($O$2:$O660,Input!$C677)&lt;1),Input!I677,0)</f>
        <v>0</v>
      </c>
      <c r="F661" s="177">
        <f>IF(OR(COUNTIF($B$2:$B660,Input!$F677)&lt;1,COUNTIF($O$2:$O660,Input!$C677)&lt;1),Input!J677,0)</f>
        <v>0</v>
      </c>
      <c r="G661" s="177">
        <f>IF(OR(COUNTIF($B$2:$B660,Input!$F677)&lt;1,COUNTIF($O$2:$O660,Input!$C677)&lt;1),Input!K677,0)</f>
        <v>0</v>
      </c>
      <c r="H661" s="177">
        <f>IF(OR(COUNTIF($B$2:$B660,Input!$F677)&lt;1,COUNTIF($O$2:$O660,Input!$C677)&lt;1),Input!L677,0)</f>
        <v>0</v>
      </c>
      <c r="I661" s="177">
        <f>IF(OR(COUNTIF($B$2:$B660,Input!$F677)&lt;1,COUNTIF($O$2:$O660,Input!$C677)&lt;1),Input!M677,0)</f>
        <v>0</v>
      </c>
      <c r="J661" s="177">
        <f>IF(OR(COUNTIF($B$2:$B660,Input!$F677)&lt;1,COUNTIF($O$2:$O660,Input!$C677)&lt;1),Input!N677,0)</f>
        <v>0</v>
      </c>
      <c r="K661" s="177">
        <f>IF(OR(COUNTIF($B$2:$B660,Input!$F677)&lt;1,COUNTIF($O$2:$O660,Input!$C677)&lt;1),Input!O677,0)</f>
        <v>0</v>
      </c>
      <c r="L661" s="177">
        <f>IF(OR(COUNTIF($B$2:$B660,Input!$F677)&lt;1,COUNTIF($O$2:$O660,Input!$C677)&lt;1),Input!P677,0)</f>
        <v>0</v>
      </c>
      <c r="M661" s="129" t="str">
        <f t="shared" si="88"/>
        <v/>
      </c>
      <c r="N661" s="161">
        <f t="shared" si="94"/>
        <v>0</v>
      </c>
      <c r="O661" s="168">
        <f>Input!C677</f>
        <v>0</v>
      </c>
      <c r="P661" s="168"/>
      <c r="R661" s="131">
        <f t="shared" si="95"/>
        <v>0</v>
      </c>
      <c r="S661" s="133" t="str">
        <f t="shared" si="89"/>
        <v xml:space="preserve"> </v>
      </c>
      <c r="T661" s="133"/>
      <c r="U661" s="132" t="str">
        <f>_xlfn.IFNA(IF($D661=0,LOOKUP($F661,{0.1,0.2,0.3,0.4,0.5,0.6,0.7,0.8,0.9,1},{22,34,46,58,70,82,94,106,118,130}),""),"")</f>
        <v/>
      </c>
      <c r="V661" s="132" t="str">
        <f>_xlfn.IFNA(IF($D661=1,LOOKUP($F661,{0.1,0.2,0.3,0.4,0.5,0.6,0.7,0.8,0.9,1},{23,35,47,59,71,83,95,107,119,131}),""),"")</f>
        <v/>
      </c>
      <c r="W661" s="132" t="str">
        <f>_xlfn.IFNA(IF($D661=2,LOOKUP($F661,{0.1,0.2,0.3,0.4,0.5,0.6,0.7,0.8,0.9,1},{24,36,48,60,72,84,96,108,120,132}),""),"")</f>
        <v/>
      </c>
      <c r="X661" s="132" t="str">
        <f>_xlfn.IFNA(IF($D661=3,LOOKUP($F661,{0.1,0.2,0.3,0.4,0.5,0.6,0.7,0.8,0.9,1},{25,37,49,61,73,85,97,109,121,133}),""),"")</f>
        <v/>
      </c>
      <c r="Y661" s="132" t="str">
        <f>_xlfn.IFNA(IF($D661=4,LOOKUP($F661,{0.1,0.2,0.3,0.4,0.5,0.6,0.7,0.8,0.9,1},{26,38,50,62,74,86,98,110,122,134}),""),"")</f>
        <v/>
      </c>
      <c r="Z661" s="132" t="str">
        <f>_xlfn.IFNA(IF($D661=5,LOOKUP($F661,{0.1,0.2,0.3,0.4,0.5,0.6,0.7,0.8,0.9,1},{27,39,51,63,75,87,99,111,123,135}),""),"")</f>
        <v/>
      </c>
      <c r="AA661" s="132">
        <f t="shared" si="90"/>
        <v>0</v>
      </c>
      <c r="AB661" s="132" t="str">
        <f t="shared" si="91"/>
        <v>00</v>
      </c>
      <c r="AC661" s="82" t="e">
        <f>VLOOKUP(AB661,'AMI Ref'!T:U,2,FALSE)</f>
        <v>#N/A</v>
      </c>
      <c r="AD661" s="124"/>
      <c r="AE661" s="81" t="str">
        <f>_xlfn.IFNA(IF($D661=0,IF($J661="Not Paid by Tenant",0,INDEX('AMI Ref'!$K$5:$N$5,MATCH($J661,{"Oil","Gas","Electric - Other","ELECTRIC - HEAT PUMP"},0))),0),"")</f>
        <v/>
      </c>
      <c r="AF661" s="81">
        <f>_xlfn.IFNA(IF($D661=1,IF($J661="Not Paid by Tenant",0,INDEX('AMI Ref'!$K$6:$N$6,MATCH($J661,{"Oil","Gas","Electric - Other","ELECTRIC - HEAT PUMP"},0))),0),"")</f>
        <v>0</v>
      </c>
      <c r="AG661" s="81">
        <f>_xlfn.IFNA(IF($D661=2,IF($J661="Not Paid by Tenant",0,INDEX('AMI Ref'!$K$7:$N$7,MATCH($J661,{"Oil","Gas","Electric - Other","ELECTRIC - HEAT PUMP"},0))),0),"")</f>
        <v>0</v>
      </c>
      <c r="AH661" s="81">
        <f>_xlfn.IFNA(IF($D661=3,IF($J661="Not Paid by Tenant",0,INDEX('AMI Ref'!$K$8:$N$8,MATCH($J661,{"Oil","Gas","Electric - Other","ELECTRIC - HEAT PUMP"},0))),0),"")</f>
        <v>0</v>
      </c>
      <c r="AI661" s="81">
        <f>_xlfn.IFNA(IF($D661=4,IF($J661="Not Paid by Tenant",0,INDEX('AMI Ref'!$K$9:$N$9,MATCH($J661,{"Oil","Gas","Electric - Other","ELECTRIC - HEAT PUMP"},0))),0),"")</f>
        <v>0</v>
      </c>
      <c r="AJ661" s="81">
        <f>_xlfn.IFNA(IF($D661=5,IF($J661="Not Paid by Tenant",0,INDEX('AMI Ref'!$K$10:$N$10,MATCH($J661,{"Oil","Gas","Electric - Other","ELECTRIC - HEAT PUMP"},0))),0),"")</f>
        <v>0</v>
      </c>
      <c r="AK661" s="128"/>
      <c r="AL661" s="81" t="str">
        <f>_xlfn.IFNA(IF($D661=0,IF($K661="Not Paid by Tenant",0,INDEX('AMI Ref'!$O$5:$R$5,MATCH($K661,{"Oil","Gas","Electric - Other","Electric ccASHP - split"},0))),0),"")</f>
        <v/>
      </c>
      <c r="AM661" s="81">
        <f>_xlfn.IFNA(IF($D661=1,IF($K661="Not Paid by Tenant",0,INDEX('AMI Ref'!$O$6:$R$6,MATCH($K661,{"Oil","Gas","Electric - Other","Electric ccASHP - split"},0))),0),"")</f>
        <v>0</v>
      </c>
      <c r="AN661" s="81">
        <f>_xlfn.IFNA(IF($D661=2,IF($K661="Not Paid by Tenant",0,INDEX('AMI Ref'!$O$7:$R$7,MATCH($K661,{"Oil","Gas","Electric - Other","Electric ccASHP - split"},0))),0),"")</f>
        <v>0</v>
      </c>
      <c r="AO661" s="81">
        <f>_xlfn.IFNA(IF($D661=3,IF($K661="Not Paid by Tenant",0,INDEX('AMI Ref'!$O$8:$R$8,MATCH($K661,{"Oil","Gas","Electric - Other","Electric ccASHP - split"},0))),0),"")</f>
        <v>0</v>
      </c>
      <c r="AP661" s="81">
        <f>_xlfn.IFNA(IF($D661=4,IF($K661="Not Paid by Tenant",0,INDEX('AMI Ref'!$O$9:$R$9,MATCH($K661,{"Oil","Gas","Electric - Other","Electric ccASHP - split"},0))),0),"")</f>
        <v>0</v>
      </c>
      <c r="AQ661" s="81">
        <f>_xlfn.IFNA(IF($D661=5,IF($K661="Not Paid by Tenant",0,INDEX('AMI Ref'!$O$10:$R$10,MATCH($K661,{"Oil","Gas","Electric - Other","Electric ccASHP - split"},0))),0),"")</f>
        <v>0</v>
      </c>
      <c r="AR661" s="124">
        <f t="shared" si="92"/>
        <v>0</v>
      </c>
      <c r="AS661" s="123" t="e">
        <f t="shared" si="93"/>
        <v>#N/A</v>
      </c>
    </row>
    <row r="662" spans="1:45" x14ac:dyDescent="0.2">
      <c r="A662" s="130">
        <v>660</v>
      </c>
      <c r="B662" s="177">
        <f>IF(OR(COUNTIF($B$2:$B661,Input!$F678)&lt;1,COUNTIF($O$2:$O661,Input!$C678)&lt;1),Input!F678,0)</f>
        <v>0</v>
      </c>
      <c r="C662" s="177">
        <f>IF(OR(COUNTIF($B$2:$B661,Input!$F678)&lt;1,COUNTIF($O$2:$O661,Input!$C678)&lt;1),Input!G678,0)</f>
        <v>0</v>
      </c>
      <c r="D662" s="177">
        <f>IF(OR(COUNTIF($B$2:$B661,Input!$F678)&lt;1,COUNTIF($O$2:$O661,Input!$C678)&lt;1),Input!H678,0)</f>
        <v>0</v>
      </c>
      <c r="E662" s="177">
        <f>IF(OR(COUNTIF($B$2:$B661,Input!$F678)&lt;1,COUNTIF($O$2:$O661,Input!$C678)&lt;1),Input!I678,0)</f>
        <v>0</v>
      </c>
      <c r="F662" s="177">
        <f>IF(OR(COUNTIF($B$2:$B661,Input!$F678)&lt;1,COUNTIF($O$2:$O661,Input!$C678)&lt;1),Input!J678,0)</f>
        <v>0</v>
      </c>
      <c r="G662" s="177">
        <f>IF(OR(COUNTIF($B$2:$B661,Input!$F678)&lt;1,COUNTIF($O$2:$O661,Input!$C678)&lt;1),Input!K678,0)</f>
        <v>0</v>
      </c>
      <c r="H662" s="177">
        <f>IF(OR(COUNTIF($B$2:$B661,Input!$F678)&lt;1,COUNTIF($O$2:$O661,Input!$C678)&lt;1),Input!L678,0)</f>
        <v>0</v>
      </c>
      <c r="I662" s="177">
        <f>IF(OR(COUNTIF($B$2:$B661,Input!$F678)&lt;1,COUNTIF($O$2:$O661,Input!$C678)&lt;1),Input!M678,0)</f>
        <v>0</v>
      </c>
      <c r="J662" s="177">
        <f>IF(OR(COUNTIF($B$2:$B661,Input!$F678)&lt;1,COUNTIF($O$2:$O661,Input!$C678)&lt;1),Input!N678,0)</f>
        <v>0</v>
      </c>
      <c r="K662" s="177">
        <f>IF(OR(COUNTIF($B$2:$B661,Input!$F678)&lt;1,COUNTIF($O$2:$O661,Input!$C678)&lt;1),Input!O678,0)</f>
        <v>0</v>
      </c>
      <c r="L662" s="177">
        <f>IF(OR(COUNTIF($B$2:$B661,Input!$F678)&lt;1,COUNTIF($O$2:$O661,Input!$C678)&lt;1),Input!P678,0)</f>
        <v>0</v>
      </c>
      <c r="M662" s="129" t="str">
        <f t="shared" si="88"/>
        <v/>
      </c>
      <c r="N662" s="161">
        <f t="shared" si="94"/>
        <v>0</v>
      </c>
      <c r="O662" s="168">
        <f>Input!C678</f>
        <v>0</v>
      </c>
      <c r="P662" s="168"/>
      <c r="R662" s="131">
        <f t="shared" si="95"/>
        <v>0</v>
      </c>
      <c r="S662" s="133" t="str">
        <f t="shared" si="89"/>
        <v xml:space="preserve"> </v>
      </c>
      <c r="T662" s="133"/>
      <c r="U662" s="132" t="str">
        <f>_xlfn.IFNA(IF($D662=0,LOOKUP($F662,{0.1,0.2,0.3,0.4,0.5,0.6,0.7,0.8,0.9,1},{22,34,46,58,70,82,94,106,118,130}),""),"")</f>
        <v/>
      </c>
      <c r="V662" s="132" t="str">
        <f>_xlfn.IFNA(IF($D662=1,LOOKUP($F662,{0.1,0.2,0.3,0.4,0.5,0.6,0.7,0.8,0.9,1},{23,35,47,59,71,83,95,107,119,131}),""),"")</f>
        <v/>
      </c>
      <c r="W662" s="132" t="str">
        <f>_xlfn.IFNA(IF($D662=2,LOOKUP($F662,{0.1,0.2,0.3,0.4,0.5,0.6,0.7,0.8,0.9,1},{24,36,48,60,72,84,96,108,120,132}),""),"")</f>
        <v/>
      </c>
      <c r="X662" s="132" t="str">
        <f>_xlfn.IFNA(IF($D662=3,LOOKUP($F662,{0.1,0.2,0.3,0.4,0.5,0.6,0.7,0.8,0.9,1},{25,37,49,61,73,85,97,109,121,133}),""),"")</f>
        <v/>
      </c>
      <c r="Y662" s="132" t="str">
        <f>_xlfn.IFNA(IF($D662=4,LOOKUP($F662,{0.1,0.2,0.3,0.4,0.5,0.6,0.7,0.8,0.9,1},{26,38,50,62,74,86,98,110,122,134}),""),"")</f>
        <v/>
      </c>
      <c r="Z662" s="132" t="str">
        <f>_xlfn.IFNA(IF($D662=5,LOOKUP($F662,{0.1,0.2,0.3,0.4,0.5,0.6,0.7,0.8,0.9,1},{27,39,51,63,75,87,99,111,123,135}),""),"")</f>
        <v/>
      </c>
      <c r="AA662" s="132">
        <f t="shared" si="90"/>
        <v>0</v>
      </c>
      <c r="AB662" s="132" t="str">
        <f t="shared" si="91"/>
        <v>00</v>
      </c>
      <c r="AC662" s="82" t="e">
        <f>VLOOKUP(AB662,'AMI Ref'!T:U,2,FALSE)</f>
        <v>#N/A</v>
      </c>
      <c r="AD662" s="124"/>
      <c r="AE662" s="81" t="str">
        <f>_xlfn.IFNA(IF($D662=0,IF($J662="Not Paid by Tenant",0,INDEX('AMI Ref'!$K$5:$N$5,MATCH($J662,{"Oil","Gas","Electric - Other","ELECTRIC - HEAT PUMP"},0))),0),"")</f>
        <v/>
      </c>
      <c r="AF662" s="81">
        <f>_xlfn.IFNA(IF($D662=1,IF($J662="Not Paid by Tenant",0,INDEX('AMI Ref'!$K$6:$N$6,MATCH($J662,{"Oil","Gas","Electric - Other","ELECTRIC - HEAT PUMP"},0))),0),"")</f>
        <v>0</v>
      </c>
      <c r="AG662" s="81">
        <f>_xlfn.IFNA(IF($D662=2,IF($J662="Not Paid by Tenant",0,INDEX('AMI Ref'!$K$7:$N$7,MATCH($J662,{"Oil","Gas","Electric - Other","ELECTRIC - HEAT PUMP"},0))),0),"")</f>
        <v>0</v>
      </c>
      <c r="AH662" s="81">
        <f>_xlfn.IFNA(IF($D662=3,IF($J662="Not Paid by Tenant",0,INDEX('AMI Ref'!$K$8:$N$8,MATCH($J662,{"Oil","Gas","Electric - Other","ELECTRIC - HEAT PUMP"},0))),0),"")</f>
        <v>0</v>
      </c>
      <c r="AI662" s="81">
        <f>_xlfn.IFNA(IF($D662=4,IF($J662="Not Paid by Tenant",0,INDEX('AMI Ref'!$K$9:$N$9,MATCH($J662,{"Oil","Gas","Electric - Other","ELECTRIC - HEAT PUMP"},0))),0),"")</f>
        <v>0</v>
      </c>
      <c r="AJ662" s="81">
        <f>_xlfn.IFNA(IF($D662=5,IF($J662="Not Paid by Tenant",0,INDEX('AMI Ref'!$K$10:$N$10,MATCH($J662,{"Oil","Gas","Electric - Other","ELECTRIC - HEAT PUMP"},0))),0),"")</f>
        <v>0</v>
      </c>
      <c r="AK662" s="128"/>
      <c r="AL662" s="81" t="str">
        <f>_xlfn.IFNA(IF($D662=0,IF($K662="Not Paid by Tenant",0,INDEX('AMI Ref'!$O$5:$R$5,MATCH($K662,{"Oil","Gas","Electric - Other","Electric ccASHP - split"},0))),0),"")</f>
        <v/>
      </c>
      <c r="AM662" s="81">
        <f>_xlfn.IFNA(IF($D662=1,IF($K662="Not Paid by Tenant",0,INDEX('AMI Ref'!$O$6:$R$6,MATCH($K662,{"Oil","Gas","Electric - Other","Electric ccASHP - split"},0))),0),"")</f>
        <v>0</v>
      </c>
      <c r="AN662" s="81">
        <f>_xlfn.IFNA(IF($D662=2,IF($K662="Not Paid by Tenant",0,INDEX('AMI Ref'!$O$7:$R$7,MATCH($K662,{"Oil","Gas","Electric - Other","Electric ccASHP - split"},0))),0),"")</f>
        <v>0</v>
      </c>
      <c r="AO662" s="81">
        <f>_xlfn.IFNA(IF($D662=3,IF($K662="Not Paid by Tenant",0,INDEX('AMI Ref'!$O$8:$R$8,MATCH($K662,{"Oil","Gas","Electric - Other","Electric ccASHP - split"},0))),0),"")</f>
        <v>0</v>
      </c>
      <c r="AP662" s="81">
        <f>_xlfn.IFNA(IF($D662=4,IF($K662="Not Paid by Tenant",0,INDEX('AMI Ref'!$O$9:$R$9,MATCH($K662,{"Oil","Gas","Electric - Other","Electric ccASHP - split"},0))),0),"")</f>
        <v>0</v>
      </c>
      <c r="AQ662" s="81">
        <f>_xlfn.IFNA(IF($D662=5,IF($K662="Not Paid by Tenant",0,INDEX('AMI Ref'!$O$10:$R$10,MATCH($K662,{"Oil","Gas","Electric - Other","Electric ccASHP - split"},0))),0),"")</f>
        <v>0</v>
      </c>
      <c r="AR662" s="124">
        <f t="shared" si="92"/>
        <v>0</v>
      </c>
      <c r="AS662" s="123" t="e">
        <f t="shared" si="93"/>
        <v>#N/A</v>
      </c>
    </row>
    <row r="663" spans="1:45" x14ac:dyDescent="0.2">
      <c r="A663" s="130">
        <v>661</v>
      </c>
      <c r="B663" s="177">
        <f>IF(OR(COUNTIF($B$2:$B662,Input!$F679)&lt;1,COUNTIF($O$2:$O662,Input!$C679)&lt;1),Input!F679,0)</f>
        <v>0</v>
      </c>
      <c r="C663" s="177">
        <f>IF(OR(COUNTIF($B$2:$B662,Input!$F679)&lt;1,COUNTIF($O$2:$O662,Input!$C679)&lt;1),Input!G679,0)</f>
        <v>0</v>
      </c>
      <c r="D663" s="177">
        <f>IF(OR(COUNTIF($B$2:$B662,Input!$F679)&lt;1,COUNTIF($O$2:$O662,Input!$C679)&lt;1),Input!H679,0)</f>
        <v>0</v>
      </c>
      <c r="E663" s="177">
        <f>IF(OR(COUNTIF($B$2:$B662,Input!$F679)&lt;1,COUNTIF($O$2:$O662,Input!$C679)&lt;1),Input!I679,0)</f>
        <v>0</v>
      </c>
      <c r="F663" s="177">
        <f>IF(OR(COUNTIF($B$2:$B662,Input!$F679)&lt;1,COUNTIF($O$2:$O662,Input!$C679)&lt;1),Input!J679,0)</f>
        <v>0</v>
      </c>
      <c r="G663" s="177">
        <f>IF(OR(COUNTIF($B$2:$B662,Input!$F679)&lt;1,COUNTIF($O$2:$O662,Input!$C679)&lt;1),Input!K679,0)</f>
        <v>0</v>
      </c>
      <c r="H663" s="177">
        <f>IF(OR(COUNTIF($B$2:$B662,Input!$F679)&lt;1,COUNTIF($O$2:$O662,Input!$C679)&lt;1),Input!L679,0)</f>
        <v>0</v>
      </c>
      <c r="I663" s="177">
        <f>IF(OR(COUNTIF($B$2:$B662,Input!$F679)&lt;1,COUNTIF($O$2:$O662,Input!$C679)&lt;1),Input!M679,0)</f>
        <v>0</v>
      </c>
      <c r="J663" s="177">
        <f>IF(OR(COUNTIF($B$2:$B662,Input!$F679)&lt;1,COUNTIF($O$2:$O662,Input!$C679)&lt;1),Input!N679,0)</f>
        <v>0</v>
      </c>
      <c r="K663" s="177">
        <f>IF(OR(COUNTIF($B$2:$B662,Input!$F679)&lt;1,COUNTIF($O$2:$O662,Input!$C679)&lt;1),Input!O679,0)</f>
        <v>0</v>
      </c>
      <c r="L663" s="177">
        <f>IF(OR(COUNTIF($B$2:$B662,Input!$F679)&lt;1,COUNTIF($O$2:$O662,Input!$C679)&lt;1),Input!P679,0)</f>
        <v>0</v>
      </c>
      <c r="M663" s="129" t="str">
        <f t="shared" si="88"/>
        <v/>
      </c>
      <c r="N663" s="161">
        <f t="shared" si="94"/>
        <v>0</v>
      </c>
      <c r="O663" s="168">
        <f>Input!C679</f>
        <v>0</v>
      </c>
      <c r="P663" s="168"/>
      <c r="R663" s="131">
        <f t="shared" si="95"/>
        <v>0</v>
      </c>
      <c r="S663" s="133" t="str">
        <f t="shared" si="89"/>
        <v xml:space="preserve"> </v>
      </c>
      <c r="T663" s="133"/>
      <c r="U663" s="132" t="str">
        <f>_xlfn.IFNA(IF($D663=0,LOOKUP($F663,{0.1,0.2,0.3,0.4,0.5,0.6,0.7,0.8,0.9,1},{22,34,46,58,70,82,94,106,118,130}),""),"")</f>
        <v/>
      </c>
      <c r="V663" s="132" t="str">
        <f>_xlfn.IFNA(IF($D663=1,LOOKUP($F663,{0.1,0.2,0.3,0.4,0.5,0.6,0.7,0.8,0.9,1},{23,35,47,59,71,83,95,107,119,131}),""),"")</f>
        <v/>
      </c>
      <c r="W663" s="132" t="str">
        <f>_xlfn.IFNA(IF($D663=2,LOOKUP($F663,{0.1,0.2,0.3,0.4,0.5,0.6,0.7,0.8,0.9,1},{24,36,48,60,72,84,96,108,120,132}),""),"")</f>
        <v/>
      </c>
      <c r="X663" s="132" t="str">
        <f>_xlfn.IFNA(IF($D663=3,LOOKUP($F663,{0.1,0.2,0.3,0.4,0.5,0.6,0.7,0.8,0.9,1},{25,37,49,61,73,85,97,109,121,133}),""),"")</f>
        <v/>
      </c>
      <c r="Y663" s="132" t="str">
        <f>_xlfn.IFNA(IF($D663=4,LOOKUP($F663,{0.1,0.2,0.3,0.4,0.5,0.6,0.7,0.8,0.9,1},{26,38,50,62,74,86,98,110,122,134}),""),"")</f>
        <v/>
      </c>
      <c r="Z663" s="132" t="str">
        <f>_xlfn.IFNA(IF($D663=5,LOOKUP($F663,{0.1,0.2,0.3,0.4,0.5,0.6,0.7,0.8,0.9,1},{27,39,51,63,75,87,99,111,123,135}),""),"")</f>
        <v/>
      </c>
      <c r="AA663" s="132">
        <f t="shared" si="90"/>
        <v>0</v>
      </c>
      <c r="AB663" s="132" t="str">
        <f t="shared" si="91"/>
        <v>00</v>
      </c>
      <c r="AC663" s="82" t="e">
        <f>VLOOKUP(AB663,'AMI Ref'!T:U,2,FALSE)</f>
        <v>#N/A</v>
      </c>
      <c r="AD663" s="124"/>
      <c r="AE663" s="81" t="str">
        <f>_xlfn.IFNA(IF($D663=0,IF($J663="Not Paid by Tenant",0,INDEX('AMI Ref'!$K$5:$N$5,MATCH($J663,{"Oil","Gas","Electric - Other","ELECTRIC - HEAT PUMP"},0))),0),"")</f>
        <v/>
      </c>
      <c r="AF663" s="81">
        <f>_xlfn.IFNA(IF($D663=1,IF($J663="Not Paid by Tenant",0,INDEX('AMI Ref'!$K$6:$N$6,MATCH($J663,{"Oil","Gas","Electric - Other","ELECTRIC - HEAT PUMP"},0))),0),"")</f>
        <v>0</v>
      </c>
      <c r="AG663" s="81">
        <f>_xlfn.IFNA(IF($D663=2,IF($J663="Not Paid by Tenant",0,INDEX('AMI Ref'!$K$7:$N$7,MATCH($J663,{"Oil","Gas","Electric - Other","ELECTRIC - HEAT PUMP"},0))),0),"")</f>
        <v>0</v>
      </c>
      <c r="AH663" s="81">
        <f>_xlfn.IFNA(IF($D663=3,IF($J663="Not Paid by Tenant",0,INDEX('AMI Ref'!$K$8:$N$8,MATCH($J663,{"Oil","Gas","Electric - Other","ELECTRIC - HEAT PUMP"},0))),0),"")</f>
        <v>0</v>
      </c>
      <c r="AI663" s="81">
        <f>_xlfn.IFNA(IF($D663=4,IF($J663="Not Paid by Tenant",0,INDEX('AMI Ref'!$K$9:$N$9,MATCH($J663,{"Oil","Gas","Electric - Other","ELECTRIC - HEAT PUMP"},0))),0),"")</f>
        <v>0</v>
      </c>
      <c r="AJ663" s="81">
        <f>_xlfn.IFNA(IF($D663=5,IF($J663="Not Paid by Tenant",0,INDEX('AMI Ref'!$K$10:$N$10,MATCH($J663,{"Oil","Gas","Electric - Other","ELECTRIC - HEAT PUMP"},0))),0),"")</f>
        <v>0</v>
      </c>
      <c r="AK663" s="128"/>
      <c r="AL663" s="81" t="str">
        <f>_xlfn.IFNA(IF($D663=0,IF($K663="Not Paid by Tenant",0,INDEX('AMI Ref'!$O$5:$R$5,MATCH($K663,{"Oil","Gas","Electric - Other","Electric ccASHP - split"},0))),0),"")</f>
        <v/>
      </c>
      <c r="AM663" s="81">
        <f>_xlfn.IFNA(IF($D663=1,IF($K663="Not Paid by Tenant",0,INDEX('AMI Ref'!$O$6:$R$6,MATCH($K663,{"Oil","Gas","Electric - Other","Electric ccASHP - split"},0))),0),"")</f>
        <v>0</v>
      </c>
      <c r="AN663" s="81">
        <f>_xlfn.IFNA(IF($D663=2,IF($K663="Not Paid by Tenant",0,INDEX('AMI Ref'!$O$7:$R$7,MATCH($K663,{"Oil","Gas","Electric - Other","Electric ccASHP - split"},0))),0),"")</f>
        <v>0</v>
      </c>
      <c r="AO663" s="81">
        <f>_xlfn.IFNA(IF($D663=3,IF($K663="Not Paid by Tenant",0,INDEX('AMI Ref'!$O$8:$R$8,MATCH($K663,{"Oil","Gas","Electric - Other","Electric ccASHP - split"},0))),0),"")</f>
        <v>0</v>
      </c>
      <c r="AP663" s="81">
        <f>_xlfn.IFNA(IF($D663=4,IF($K663="Not Paid by Tenant",0,INDEX('AMI Ref'!$O$9:$R$9,MATCH($K663,{"Oil","Gas","Electric - Other","Electric ccASHP - split"},0))),0),"")</f>
        <v>0</v>
      </c>
      <c r="AQ663" s="81">
        <f>_xlfn.IFNA(IF($D663=5,IF($K663="Not Paid by Tenant",0,INDEX('AMI Ref'!$O$10:$R$10,MATCH($K663,{"Oil","Gas","Electric - Other","Electric ccASHP - split"},0))),0),"")</f>
        <v>0</v>
      </c>
      <c r="AR663" s="124">
        <f t="shared" si="92"/>
        <v>0</v>
      </c>
      <c r="AS663" s="123" t="e">
        <f t="shared" si="93"/>
        <v>#N/A</v>
      </c>
    </row>
    <row r="664" spans="1:45" x14ac:dyDescent="0.2">
      <c r="A664" s="130">
        <v>662</v>
      </c>
      <c r="B664" s="177">
        <f>IF(OR(COUNTIF($B$2:$B663,Input!$F680)&lt;1,COUNTIF($O$2:$O663,Input!$C680)&lt;1),Input!F680,0)</f>
        <v>0</v>
      </c>
      <c r="C664" s="177">
        <f>IF(OR(COUNTIF($B$2:$B663,Input!$F680)&lt;1,COUNTIF($O$2:$O663,Input!$C680)&lt;1),Input!G680,0)</f>
        <v>0</v>
      </c>
      <c r="D664" s="177">
        <f>IF(OR(COUNTIF($B$2:$B663,Input!$F680)&lt;1,COUNTIF($O$2:$O663,Input!$C680)&lt;1),Input!H680,0)</f>
        <v>0</v>
      </c>
      <c r="E664" s="177">
        <f>IF(OR(COUNTIF($B$2:$B663,Input!$F680)&lt;1,COUNTIF($O$2:$O663,Input!$C680)&lt;1),Input!I680,0)</f>
        <v>0</v>
      </c>
      <c r="F664" s="177">
        <f>IF(OR(COUNTIF($B$2:$B663,Input!$F680)&lt;1,COUNTIF($O$2:$O663,Input!$C680)&lt;1),Input!J680,0)</f>
        <v>0</v>
      </c>
      <c r="G664" s="177">
        <f>IF(OR(COUNTIF($B$2:$B663,Input!$F680)&lt;1,COUNTIF($O$2:$O663,Input!$C680)&lt;1),Input!K680,0)</f>
        <v>0</v>
      </c>
      <c r="H664" s="177">
        <f>IF(OR(COUNTIF($B$2:$B663,Input!$F680)&lt;1,COUNTIF($O$2:$O663,Input!$C680)&lt;1),Input!L680,0)</f>
        <v>0</v>
      </c>
      <c r="I664" s="177">
        <f>IF(OR(COUNTIF($B$2:$B663,Input!$F680)&lt;1,COUNTIF($O$2:$O663,Input!$C680)&lt;1),Input!M680,0)</f>
        <v>0</v>
      </c>
      <c r="J664" s="177">
        <f>IF(OR(COUNTIF($B$2:$B663,Input!$F680)&lt;1,COUNTIF($O$2:$O663,Input!$C680)&lt;1),Input!N680,0)</f>
        <v>0</v>
      </c>
      <c r="K664" s="177">
        <f>IF(OR(COUNTIF($B$2:$B663,Input!$F680)&lt;1,COUNTIF($O$2:$O663,Input!$C680)&lt;1),Input!O680,0)</f>
        <v>0</v>
      </c>
      <c r="L664" s="177">
        <f>IF(OR(COUNTIF($B$2:$B663,Input!$F680)&lt;1,COUNTIF($O$2:$O663,Input!$C680)&lt;1),Input!P680,0)</f>
        <v>0</v>
      </c>
      <c r="M664" s="129" t="str">
        <f t="shared" si="88"/>
        <v/>
      </c>
      <c r="N664" s="161">
        <f t="shared" si="94"/>
        <v>0</v>
      </c>
      <c r="O664" s="168">
        <f>Input!C680</f>
        <v>0</v>
      </c>
      <c r="P664" s="168"/>
      <c r="R664" s="131">
        <f t="shared" si="95"/>
        <v>0</v>
      </c>
      <c r="S664" s="133" t="str">
        <f t="shared" si="89"/>
        <v xml:space="preserve"> </v>
      </c>
      <c r="T664" s="133"/>
      <c r="U664" s="132" t="str">
        <f>_xlfn.IFNA(IF($D664=0,LOOKUP($F664,{0.1,0.2,0.3,0.4,0.5,0.6,0.7,0.8,0.9,1},{22,34,46,58,70,82,94,106,118,130}),""),"")</f>
        <v/>
      </c>
      <c r="V664" s="132" t="str">
        <f>_xlfn.IFNA(IF($D664=1,LOOKUP($F664,{0.1,0.2,0.3,0.4,0.5,0.6,0.7,0.8,0.9,1},{23,35,47,59,71,83,95,107,119,131}),""),"")</f>
        <v/>
      </c>
      <c r="W664" s="132" t="str">
        <f>_xlfn.IFNA(IF($D664=2,LOOKUP($F664,{0.1,0.2,0.3,0.4,0.5,0.6,0.7,0.8,0.9,1},{24,36,48,60,72,84,96,108,120,132}),""),"")</f>
        <v/>
      </c>
      <c r="X664" s="132" t="str">
        <f>_xlfn.IFNA(IF($D664=3,LOOKUP($F664,{0.1,0.2,0.3,0.4,0.5,0.6,0.7,0.8,0.9,1},{25,37,49,61,73,85,97,109,121,133}),""),"")</f>
        <v/>
      </c>
      <c r="Y664" s="132" t="str">
        <f>_xlfn.IFNA(IF($D664=4,LOOKUP($F664,{0.1,0.2,0.3,0.4,0.5,0.6,0.7,0.8,0.9,1},{26,38,50,62,74,86,98,110,122,134}),""),"")</f>
        <v/>
      </c>
      <c r="Z664" s="132" t="str">
        <f>_xlfn.IFNA(IF($D664=5,LOOKUP($F664,{0.1,0.2,0.3,0.4,0.5,0.6,0.7,0.8,0.9,1},{27,39,51,63,75,87,99,111,123,135}),""),"")</f>
        <v/>
      </c>
      <c r="AA664" s="132">
        <f t="shared" si="90"/>
        <v>0</v>
      </c>
      <c r="AB664" s="132" t="str">
        <f t="shared" si="91"/>
        <v>00</v>
      </c>
      <c r="AC664" s="82" t="e">
        <f>VLOOKUP(AB664,'AMI Ref'!T:U,2,FALSE)</f>
        <v>#N/A</v>
      </c>
      <c r="AD664" s="124"/>
      <c r="AE664" s="81" t="str">
        <f>_xlfn.IFNA(IF($D664=0,IF($J664="Not Paid by Tenant",0,INDEX('AMI Ref'!$K$5:$N$5,MATCH($J664,{"Oil","Gas","Electric - Other","ELECTRIC - HEAT PUMP"},0))),0),"")</f>
        <v/>
      </c>
      <c r="AF664" s="81">
        <f>_xlfn.IFNA(IF($D664=1,IF($J664="Not Paid by Tenant",0,INDEX('AMI Ref'!$K$6:$N$6,MATCH($J664,{"Oil","Gas","Electric - Other","ELECTRIC - HEAT PUMP"},0))),0),"")</f>
        <v>0</v>
      </c>
      <c r="AG664" s="81">
        <f>_xlfn.IFNA(IF($D664=2,IF($J664="Not Paid by Tenant",0,INDEX('AMI Ref'!$K$7:$N$7,MATCH($J664,{"Oil","Gas","Electric - Other","ELECTRIC - HEAT PUMP"},0))),0),"")</f>
        <v>0</v>
      </c>
      <c r="AH664" s="81">
        <f>_xlfn.IFNA(IF($D664=3,IF($J664="Not Paid by Tenant",0,INDEX('AMI Ref'!$K$8:$N$8,MATCH($J664,{"Oil","Gas","Electric - Other","ELECTRIC - HEAT PUMP"},0))),0),"")</f>
        <v>0</v>
      </c>
      <c r="AI664" s="81">
        <f>_xlfn.IFNA(IF($D664=4,IF($J664="Not Paid by Tenant",0,INDEX('AMI Ref'!$K$9:$N$9,MATCH($J664,{"Oil","Gas","Electric - Other","ELECTRIC - HEAT PUMP"},0))),0),"")</f>
        <v>0</v>
      </c>
      <c r="AJ664" s="81">
        <f>_xlfn.IFNA(IF($D664=5,IF($J664="Not Paid by Tenant",0,INDEX('AMI Ref'!$K$10:$N$10,MATCH($J664,{"Oil","Gas","Electric - Other","ELECTRIC - HEAT PUMP"},0))),0),"")</f>
        <v>0</v>
      </c>
      <c r="AK664" s="128"/>
      <c r="AL664" s="81" t="str">
        <f>_xlfn.IFNA(IF($D664=0,IF($K664="Not Paid by Tenant",0,INDEX('AMI Ref'!$O$5:$R$5,MATCH($K664,{"Oil","Gas","Electric - Other","Electric ccASHP - split"},0))),0),"")</f>
        <v/>
      </c>
      <c r="AM664" s="81">
        <f>_xlfn.IFNA(IF($D664=1,IF($K664="Not Paid by Tenant",0,INDEX('AMI Ref'!$O$6:$R$6,MATCH($K664,{"Oil","Gas","Electric - Other","Electric ccASHP - split"},0))),0),"")</f>
        <v>0</v>
      </c>
      <c r="AN664" s="81">
        <f>_xlfn.IFNA(IF($D664=2,IF($K664="Not Paid by Tenant",0,INDEX('AMI Ref'!$O$7:$R$7,MATCH($K664,{"Oil","Gas","Electric - Other","Electric ccASHP - split"},0))),0),"")</f>
        <v>0</v>
      </c>
      <c r="AO664" s="81">
        <f>_xlfn.IFNA(IF($D664=3,IF($K664="Not Paid by Tenant",0,INDEX('AMI Ref'!$O$8:$R$8,MATCH($K664,{"Oil","Gas","Electric - Other","Electric ccASHP - split"},0))),0),"")</f>
        <v>0</v>
      </c>
      <c r="AP664" s="81">
        <f>_xlfn.IFNA(IF($D664=4,IF($K664="Not Paid by Tenant",0,INDEX('AMI Ref'!$O$9:$R$9,MATCH($K664,{"Oil","Gas","Electric - Other","Electric ccASHP - split"},0))),0),"")</f>
        <v>0</v>
      </c>
      <c r="AQ664" s="81">
        <f>_xlfn.IFNA(IF($D664=5,IF($K664="Not Paid by Tenant",0,INDEX('AMI Ref'!$O$10:$R$10,MATCH($K664,{"Oil","Gas","Electric - Other","Electric ccASHP - split"},0))),0),"")</f>
        <v>0</v>
      </c>
      <c r="AR664" s="124">
        <f t="shared" si="92"/>
        <v>0</v>
      </c>
      <c r="AS664" s="123" t="e">
        <f t="shared" si="93"/>
        <v>#N/A</v>
      </c>
    </row>
    <row r="665" spans="1:45" x14ac:dyDescent="0.2">
      <c r="A665" s="130">
        <v>663</v>
      </c>
      <c r="B665" s="177">
        <f>IF(OR(COUNTIF($B$2:$B664,Input!$F681)&lt;1,COUNTIF($O$2:$O664,Input!$C681)&lt;1),Input!F681,0)</f>
        <v>0</v>
      </c>
      <c r="C665" s="177">
        <f>IF(OR(COUNTIF($B$2:$B664,Input!$F681)&lt;1,COUNTIF($O$2:$O664,Input!$C681)&lt;1),Input!G681,0)</f>
        <v>0</v>
      </c>
      <c r="D665" s="177">
        <f>IF(OR(COUNTIF($B$2:$B664,Input!$F681)&lt;1,COUNTIF($O$2:$O664,Input!$C681)&lt;1),Input!H681,0)</f>
        <v>0</v>
      </c>
      <c r="E665" s="177">
        <f>IF(OR(COUNTIF($B$2:$B664,Input!$F681)&lt;1,COUNTIF($O$2:$O664,Input!$C681)&lt;1),Input!I681,0)</f>
        <v>0</v>
      </c>
      <c r="F665" s="177">
        <f>IF(OR(COUNTIF($B$2:$B664,Input!$F681)&lt;1,COUNTIF($O$2:$O664,Input!$C681)&lt;1),Input!J681,0)</f>
        <v>0</v>
      </c>
      <c r="G665" s="177">
        <f>IF(OR(COUNTIF($B$2:$B664,Input!$F681)&lt;1,COUNTIF($O$2:$O664,Input!$C681)&lt;1),Input!K681,0)</f>
        <v>0</v>
      </c>
      <c r="H665" s="177">
        <f>IF(OR(COUNTIF($B$2:$B664,Input!$F681)&lt;1,COUNTIF($O$2:$O664,Input!$C681)&lt;1),Input!L681,0)</f>
        <v>0</v>
      </c>
      <c r="I665" s="177">
        <f>IF(OR(COUNTIF($B$2:$B664,Input!$F681)&lt;1,COUNTIF($O$2:$O664,Input!$C681)&lt;1),Input!M681,0)</f>
        <v>0</v>
      </c>
      <c r="J665" s="177">
        <f>IF(OR(COUNTIF($B$2:$B664,Input!$F681)&lt;1,COUNTIF($O$2:$O664,Input!$C681)&lt;1),Input!N681,0)</f>
        <v>0</v>
      </c>
      <c r="K665" s="177">
        <f>IF(OR(COUNTIF($B$2:$B664,Input!$F681)&lt;1,COUNTIF($O$2:$O664,Input!$C681)&lt;1),Input!O681,0)</f>
        <v>0</v>
      </c>
      <c r="L665" s="177">
        <f>IF(OR(COUNTIF($B$2:$B664,Input!$F681)&lt;1,COUNTIF($O$2:$O664,Input!$C681)&lt;1),Input!P681,0)</f>
        <v>0</v>
      </c>
      <c r="M665" s="129" t="str">
        <f t="shared" si="88"/>
        <v/>
      </c>
      <c r="N665" s="161">
        <f t="shared" si="94"/>
        <v>0</v>
      </c>
      <c r="O665" s="168">
        <f>Input!C681</f>
        <v>0</v>
      </c>
      <c r="P665" s="168"/>
      <c r="R665" s="131">
        <f t="shared" si="95"/>
        <v>0</v>
      </c>
      <c r="S665" s="133" t="str">
        <f t="shared" si="89"/>
        <v xml:space="preserve"> </v>
      </c>
      <c r="T665" s="133"/>
      <c r="U665" s="132" t="str">
        <f>_xlfn.IFNA(IF($D665=0,LOOKUP($F665,{0.1,0.2,0.3,0.4,0.5,0.6,0.7,0.8,0.9,1},{22,34,46,58,70,82,94,106,118,130}),""),"")</f>
        <v/>
      </c>
      <c r="V665" s="132" t="str">
        <f>_xlfn.IFNA(IF($D665=1,LOOKUP($F665,{0.1,0.2,0.3,0.4,0.5,0.6,0.7,0.8,0.9,1},{23,35,47,59,71,83,95,107,119,131}),""),"")</f>
        <v/>
      </c>
      <c r="W665" s="132" t="str">
        <f>_xlfn.IFNA(IF($D665=2,LOOKUP($F665,{0.1,0.2,0.3,0.4,0.5,0.6,0.7,0.8,0.9,1},{24,36,48,60,72,84,96,108,120,132}),""),"")</f>
        <v/>
      </c>
      <c r="X665" s="132" t="str">
        <f>_xlfn.IFNA(IF($D665=3,LOOKUP($F665,{0.1,0.2,0.3,0.4,0.5,0.6,0.7,0.8,0.9,1},{25,37,49,61,73,85,97,109,121,133}),""),"")</f>
        <v/>
      </c>
      <c r="Y665" s="132" t="str">
        <f>_xlfn.IFNA(IF($D665=4,LOOKUP($F665,{0.1,0.2,0.3,0.4,0.5,0.6,0.7,0.8,0.9,1},{26,38,50,62,74,86,98,110,122,134}),""),"")</f>
        <v/>
      </c>
      <c r="Z665" s="132" t="str">
        <f>_xlfn.IFNA(IF($D665=5,LOOKUP($F665,{0.1,0.2,0.3,0.4,0.5,0.6,0.7,0.8,0.9,1},{27,39,51,63,75,87,99,111,123,135}),""),"")</f>
        <v/>
      </c>
      <c r="AA665" s="132">
        <f t="shared" si="90"/>
        <v>0</v>
      </c>
      <c r="AB665" s="132" t="str">
        <f t="shared" si="91"/>
        <v>00</v>
      </c>
      <c r="AC665" s="82" t="e">
        <f>VLOOKUP(AB665,'AMI Ref'!T:U,2,FALSE)</f>
        <v>#N/A</v>
      </c>
      <c r="AD665" s="124"/>
      <c r="AE665" s="81" t="str">
        <f>_xlfn.IFNA(IF($D665=0,IF($J665="Not Paid by Tenant",0,INDEX('AMI Ref'!$K$5:$N$5,MATCH($J665,{"Oil","Gas","Electric - Other","ELECTRIC - HEAT PUMP"},0))),0),"")</f>
        <v/>
      </c>
      <c r="AF665" s="81">
        <f>_xlfn.IFNA(IF($D665=1,IF($J665="Not Paid by Tenant",0,INDEX('AMI Ref'!$K$6:$N$6,MATCH($J665,{"Oil","Gas","Electric - Other","ELECTRIC - HEAT PUMP"},0))),0),"")</f>
        <v>0</v>
      </c>
      <c r="AG665" s="81">
        <f>_xlfn.IFNA(IF($D665=2,IF($J665="Not Paid by Tenant",0,INDEX('AMI Ref'!$K$7:$N$7,MATCH($J665,{"Oil","Gas","Electric - Other","ELECTRIC - HEAT PUMP"},0))),0),"")</f>
        <v>0</v>
      </c>
      <c r="AH665" s="81">
        <f>_xlfn.IFNA(IF($D665=3,IF($J665="Not Paid by Tenant",0,INDEX('AMI Ref'!$K$8:$N$8,MATCH($J665,{"Oil","Gas","Electric - Other","ELECTRIC - HEAT PUMP"},0))),0),"")</f>
        <v>0</v>
      </c>
      <c r="AI665" s="81">
        <f>_xlfn.IFNA(IF($D665=4,IF($J665="Not Paid by Tenant",0,INDEX('AMI Ref'!$K$9:$N$9,MATCH($J665,{"Oil","Gas","Electric - Other","ELECTRIC - HEAT PUMP"},0))),0),"")</f>
        <v>0</v>
      </c>
      <c r="AJ665" s="81">
        <f>_xlfn.IFNA(IF($D665=5,IF($J665="Not Paid by Tenant",0,INDEX('AMI Ref'!$K$10:$N$10,MATCH($J665,{"Oil","Gas","Electric - Other","ELECTRIC - HEAT PUMP"},0))),0),"")</f>
        <v>0</v>
      </c>
      <c r="AK665" s="128"/>
      <c r="AL665" s="81" t="str">
        <f>_xlfn.IFNA(IF($D665=0,IF($K665="Not Paid by Tenant",0,INDEX('AMI Ref'!$O$5:$R$5,MATCH($K665,{"Oil","Gas","Electric - Other","Electric ccASHP - split"},0))),0),"")</f>
        <v/>
      </c>
      <c r="AM665" s="81">
        <f>_xlfn.IFNA(IF($D665=1,IF($K665="Not Paid by Tenant",0,INDEX('AMI Ref'!$O$6:$R$6,MATCH($K665,{"Oil","Gas","Electric - Other","Electric ccASHP - split"},0))),0),"")</f>
        <v>0</v>
      </c>
      <c r="AN665" s="81">
        <f>_xlfn.IFNA(IF($D665=2,IF($K665="Not Paid by Tenant",0,INDEX('AMI Ref'!$O$7:$R$7,MATCH($K665,{"Oil","Gas","Electric - Other","Electric ccASHP - split"},0))),0),"")</f>
        <v>0</v>
      </c>
      <c r="AO665" s="81">
        <f>_xlfn.IFNA(IF($D665=3,IF($K665="Not Paid by Tenant",0,INDEX('AMI Ref'!$O$8:$R$8,MATCH($K665,{"Oil","Gas","Electric - Other","Electric ccASHP - split"},0))),0),"")</f>
        <v>0</v>
      </c>
      <c r="AP665" s="81">
        <f>_xlfn.IFNA(IF($D665=4,IF($K665="Not Paid by Tenant",0,INDEX('AMI Ref'!$O$9:$R$9,MATCH($K665,{"Oil","Gas","Electric - Other","Electric ccASHP - split"},0))),0),"")</f>
        <v>0</v>
      </c>
      <c r="AQ665" s="81">
        <f>_xlfn.IFNA(IF($D665=5,IF($K665="Not Paid by Tenant",0,INDEX('AMI Ref'!$O$10:$R$10,MATCH($K665,{"Oil","Gas","Electric - Other","Electric ccASHP - split"},0))),0),"")</f>
        <v>0</v>
      </c>
      <c r="AR665" s="124">
        <f t="shared" si="92"/>
        <v>0</v>
      </c>
      <c r="AS665" s="123" t="e">
        <f t="shared" si="93"/>
        <v>#N/A</v>
      </c>
    </row>
    <row r="666" spans="1:45" x14ac:dyDescent="0.2">
      <c r="A666" s="130">
        <v>664</v>
      </c>
      <c r="B666" s="177">
        <f>IF(OR(COUNTIF($B$2:$B665,Input!$F682)&lt;1,COUNTIF($O$2:$O665,Input!$C682)&lt;1),Input!F682,0)</f>
        <v>0</v>
      </c>
      <c r="C666" s="177">
        <f>IF(OR(COUNTIF($B$2:$B665,Input!$F682)&lt;1,COUNTIF($O$2:$O665,Input!$C682)&lt;1),Input!G682,0)</f>
        <v>0</v>
      </c>
      <c r="D666" s="177">
        <f>IF(OR(COUNTIF($B$2:$B665,Input!$F682)&lt;1,COUNTIF($O$2:$O665,Input!$C682)&lt;1),Input!H682,0)</f>
        <v>0</v>
      </c>
      <c r="E666" s="177">
        <f>IF(OR(COUNTIF($B$2:$B665,Input!$F682)&lt;1,COUNTIF($O$2:$O665,Input!$C682)&lt;1),Input!I682,0)</f>
        <v>0</v>
      </c>
      <c r="F666" s="177">
        <f>IF(OR(COUNTIF($B$2:$B665,Input!$F682)&lt;1,COUNTIF($O$2:$O665,Input!$C682)&lt;1),Input!J682,0)</f>
        <v>0</v>
      </c>
      <c r="G666" s="177">
        <f>IF(OR(COUNTIF($B$2:$B665,Input!$F682)&lt;1,COUNTIF($O$2:$O665,Input!$C682)&lt;1),Input!K682,0)</f>
        <v>0</v>
      </c>
      <c r="H666" s="177">
        <f>IF(OR(COUNTIF($B$2:$B665,Input!$F682)&lt;1,COUNTIF($O$2:$O665,Input!$C682)&lt;1),Input!L682,0)</f>
        <v>0</v>
      </c>
      <c r="I666" s="177">
        <f>IF(OR(COUNTIF($B$2:$B665,Input!$F682)&lt;1,COUNTIF($O$2:$O665,Input!$C682)&lt;1),Input!M682,0)</f>
        <v>0</v>
      </c>
      <c r="J666" s="177">
        <f>IF(OR(COUNTIF($B$2:$B665,Input!$F682)&lt;1,COUNTIF($O$2:$O665,Input!$C682)&lt;1),Input!N682,0)</f>
        <v>0</v>
      </c>
      <c r="K666" s="177">
        <f>IF(OR(COUNTIF($B$2:$B665,Input!$F682)&lt;1,COUNTIF($O$2:$O665,Input!$C682)&lt;1),Input!O682,0)</f>
        <v>0</v>
      </c>
      <c r="L666" s="177">
        <f>IF(OR(COUNTIF($B$2:$B665,Input!$F682)&lt;1,COUNTIF($O$2:$O665,Input!$C682)&lt;1),Input!P682,0)</f>
        <v>0</v>
      </c>
      <c r="M666" s="129" t="str">
        <f t="shared" si="88"/>
        <v/>
      </c>
      <c r="N666" s="161">
        <f t="shared" si="94"/>
        <v>0</v>
      </c>
      <c r="O666" s="168">
        <f>Input!C682</f>
        <v>0</v>
      </c>
      <c r="P666" s="168"/>
      <c r="R666" s="131">
        <f t="shared" si="95"/>
        <v>0</v>
      </c>
      <c r="S666" s="133" t="str">
        <f t="shared" si="89"/>
        <v xml:space="preserve"> </v>
      </c>
      <c r="T666" s="133"/>
      <c r="U666" s="132" t="str">
        <f>_xlfn.IFNA(IF($D666=0,LOOKUP($F666,{0.1,0.2,0.3,0.4,0.5,0.6,0.7,0.8,0.9,1},{22,34,46,58,70,82,94,106,118,130}),""),"")</f>
        <v/>
      </c>
      <c r="V666" s="132" t="str">
        <f>_xlfn.IFNA(IF($D666=1,LOOKUP($F666,{0.1,0.2,0.3,0.4,0.5,0.6,0.7,0.8,0.9,1},{23,35,47,59,71,83,95,107,119,131}),""),"")</f>
        <v/>
      </c>
      <c r="W666" s="132" t="str">
        <f>_xlfn.IFNA(IF($D666=2,LOOKUP($F666,{0.1,0.2,0.3,0.4,0.5,0.6,0.7,0.8,0.9,1},{24,36,48,60,72,84,96,108,120,132}),""),"")</f>
        <v/>
      </c>
      <c r="X666" s="132" t="str">
        <f>_xlfn.IFNA(IF($D666=3,LOOKUP($F666,{0.1,0.2,0.3,0.4,0.5,0.6,0.7,0.8,0.9,1},{25,37,49,61,73,85,97,109,121,133}),""),"")</f>
        <v/>
      </c>
      <c r="Y666" s="132" t="str">
        <f>_xlfn.IFNA(IF($D666=4,LOOKUP($F666,{0.1,0.2,0.3,0.4,0.5,0.6,0.7,0.8,0.9,1},{26,38,50,62,74,86,98,110,122,134}),""),"")</f>
        <v/>
      </c>
      <c r="Z666" s="132" t="str">
        <f>_xlfn.IFNA(IF($D666=5,LOOKUP($F666,{0.1,0.2,0.3,0.4,0.5,0.6,0.7,0.8,0.9,1},{27,39,51,63,75,87,99,111,123,135}),""),"")</f>
        <v/>
      </c>
      <c r="AA666" s="132">
        <f t="shared" si="90"/>
        <v>0</v>
      </c>
      <c r="AB666" s="132" t="str">
        <f t="shared" si="91"/>
        <v>00</v>
      </c>
      <c r="AC666" s="82" t="e">
        <f>VLOOKUP(AB666,'AMI Ref'!T:U,2,FALSE)</f>
        <v>#N/A</v>
      </c>
      <c r="AD666" s="124"/>
      <c r="AE666" s="81" t="str">
        <f>_xlfn.IFNA(IF($D666=0,IF($J666="Not Paid by Tenant",0,INDEX('AMI Ref'!$K$5:$N$5,MATCH($J666,{"Oil","Gas","Electric - Other","ELECTRIC - HEAT PUMP"},0))),0),"")</f>
        <v/>
      </c>
      <c r="AF666" s="81">
        <f>_xlfn.IFNA(IF($D666=1,IF($J666="Not Paid by Tenant",0,INDEX('AMI Ref'!$K$6:$N$6,MATCH($J666,{"Oil","Gas","Electric - Other","ELECTRIC - HEAT PUMP"},0))),0),"")</f>
        <v>0</v>
      </c>
      <c r="AG666" s="81">
        <f>_xlfn.IFNA(IF($D666=2,IF($J666="Not Paid by Tenant",0,INDEX('AMI Ref'!$K$7:$N$7,MATCH($J666,{"Oil","Gas","Electric - Other","ELECTRIC - HEAT PUMP"},0))),0),"")</f>
        <v>0</v>
      </c>
      <c r="AH666" s="81">
        <f>_xlfn.IFNA(IF($D666=3,IF($J666="Not Paid by Tenant",0,INDEX('AMI Ref'!$K$8:$N$8,MATCH($J666,{"Oil","Gas","Electric - Other","ELECTRIC - HEAT PUMP"},0))),0),"")</f>
        <v>0</v>
      </c>
      <c r="AI666" s="81">
        <f>_xlfn.IFNA(IF($D666=4,IF($J666="Not Paid by Tenant",0,INDEX('AMI Ref'!$K$9:$N$9,MATCH($J666,{"Oil","Gas","Electric - Other","ELECTRIC - HEAT PUMP"},0))),0),"")</f>
        <v>0</v>
      </c>
      <c r="AJ666" s="81">
        <f>_xlfn.IFNA(IF($D666=5,IF($J666="Not Paid by Tenant",0,INDEX('AMI Ref'!$K$10:$N$10,MATCH($J666,{"Oil","Gas","Electric - Other","ELECTRIC - HEAT PUMP"},0))),0),"")</f>
        <v>0</v>
      </c>
      <c r="AK666" s="128"/>
      <c r="AL666" s="81" t="str">
        <f>_xlfn.IFNA(IF($D666=0,IF($K666="Not Paid by Tenant",0,INDEX('AMI Ref'!$O$5:$R$5,MATCH($K666,{"Oil","Gas","Electric - Other","Electric ccASHP - split"},0))),0),"")</f>
        <v/>
      </c>
      <c r="AM666" s="81">
        <f>_xlfn.IFNA(IF($D666=1,IF($K666="Not Paid by Tenant",0,INDEX('AMI Ref'!$O$6:$R$6,MATCH($K666,{"Oil","Gas","Electric - Other","Electric ccASHP - split"},0))),0),"")</f>
        <v>0</v>
      </c>
      <c r="AN666" s="81">
        <f>_xlfn.IFNA(IF($D666=2,IF($K666="Not Paid by Tenant",0,INDEX('AMI Ref'!$O$7:$R$7,MATCH($K666,{"Oil","Gas","Electric - Other","Electric ccASHP - split"},0))),0),"")</f>
        <v>0</v>
      </c>
      <c r="AO666" s="81">
        <f>_xlfn.IFNA(IF($D666=3,IF($K666="Not Paid by Tenant",0,INDEX('AMI Ref'!$O$8:$R$8,MATCH($K666,{"Oil","Gas","Electric - Other","Electric ccASHP - split"},0))),0),"")</f>
        <v>0</v>
      </c>
      <c r="AP666" s="81">
        <f>_xlfn.IFNA(IF($D666=4,IF($K666="Not Paid by Tenant",0,INDEX('AMI Ref'!$O$9:$R$9,MATCH($K666,{"Oil","Gas","Electric - Other","Electric ccASHP - split"},0))),0),"")</f>
        <v>0</v>
      </c>
      <c r="AQ666" s="81">
        <f>_xlfn.IFNA(IF($D666=5,IF($K666="Not Paid by Tenant",0,INDEX('AMI Ref'!$O$10:$R$10,MATCH($K666,{"Oil","Gas","Electric - Other","Electric ccASHP - split"},0))),0),"")</f>
        <v>0</v>
      </c>
      <c r="AR666" s="124">
        <f t="shared" si="92"/>
        <v>0</v>
      </c>
      <c r="AS666" s="123" t="e">
        <f t="shared" si="93"/>
        <v>#N/A</v>
      </c>
    </row>
    <row r="667" spans="1:45" x14ac:dyDescent="0.2">
      <c r="A667" s="130">
        <v>665</v>
      </c>
      <c r="B667" s="177">
        <f>IF(OR(COUNTIF($B$2:$B666,Input!$F683)&lt;1,COUNTIF($O$2:$O666,Input!$C683)&lt;1),Input!F683,0)</f>
        <v>0</v>
      </c>
      <c r="C667" s="177">
        <f>IF(OR(COUNTIF($B$2:$B666,Input!$F683)&lt;1,COUNTIF($O$2:$O666,Input!$C683)&lt;1),Input!G683,0)</f>
        <v>0</v>
      </c>
      <c r="D667" s="177">
        <f>IF(OR(COUNTIF($B$2:$B666,Input!$F683)&lt;1,COUNTIF($O$2:$O666,Input!$C683)&lt;1),Input!H683,0)</f>
        <v>0</v>
      </c>
      <c r="E667" s="177">
        <f>IF(OR(COUNTIF($B$2:$B666,Input!$F683)&lt;1,COUNTIF($O$2:$O666,Input!$C683)&lt;1),Input!I683,0)</f>
        <v>0</v>
      </c>
      <c r="F667" s="177">
        <f>IF(OR(COUNTIF($B$2:$B666,Input!$F683)&lt;1,COUNTIF($O$2:$O666,Input!$C683)&lt;1),Input!J683,0)</f>
        <v>0</v>
      </c>
      <c r="G667" s="177">
        <f>IF(OR(COUNTIF($B$2:$B666,Input!$F683)&lt;1,COUNTIF($O$2:$O666,Input!$C683)&lt;1),Input!K683,0)</f>
        <v>0</v>
      </c>
      <c r="H667" s="177">
        <f>IF(OR(COUNTIF($B$2:$B666,Input!$F683)&lt;1,COUNTIF($O$2:$O666,Input!$C683)&lt;1),Input!L683,0)</f>
        <v>0</v>
      </c>
      <c r="I667" s="177">
        <f>IF(OR(COUNTIF($B$2:$B666,Input!$F683)&lt;1,COUNTIF($O$2:$O666,Input!$C683)&lt;1),Input!M683,0)</f>
        <v>0</v>
      </c>
      <c r="J667" s="177">
        <f>IF(OR(COUNTIF($B$2:$B666,Input!$F683)&lt;1,COUNTIF($O$2:$O666,Input!$C683)&lt;1),Input!N683,0)</f>
        <v>0</v>
      </c>
      <c r="K667" s="177">
        <f>IF(OR(COUNTIF($B$2:$B666,Input!$F683)&lt;1,COUNTIF($O$2:$O666,Input!$C683)&lt;1),Input!O683,0)</f>
        <v>0</v>
      </c>
      <c r="L667" s="177">
        <f>IF(OR(COUNTIF($B$2:$B666,Input!$F683)&lt;1,COUNTIF($O$2:$O666,Input!$C683)&lt;1),Input!P683,0)</f>
        <v>0</v>
      </c>
      <c r="M667" s="129" t="str">
        <f t="shared" si="88"/>
        <v/>
      </c>
      <c r="N667" s="161">
        <f t="shared" si="94"/>
        <v>0</v>
      </c>
      <c r="O667" s="168">
        <f>Input!C683</f>
        <v>0</v>
      </c>
      <c r="P667" s="168"/>
      <c r="R667" s="131">
        <f t="shared" si="95"/>
        <v>0</v>
      </c>
      <c r="S667" s="133" t="str">
        <f t="shared" si="89"/>
        <v xml:space="preserve"> </v>
      </c>
      <c r="T667" s="133"/>
      <c r="U667" s="132" t="str">
        <f>_xlfn.IFNA(IF($D667=0,LOOKUP($F667,{0.1,0.2,0.3,0.4,0.5,0.6,0.7,0.8,0.9,1},{22,34,46,58,70,82,94,106,118,130}),""),"")</f>
        <v/>
      </c>
      <c r="V667" s="132" t="str">
        <f>_xlfn.IFNA(IF($D667=1,LOOKUP($F667,{0.1,0.2,0.3,0.4,0.5,0.6,0.7,0.8,0.9,1},{23,35,47,59,71,83,95,107,119,131}),""),"")</f>
        <v/>
      </c>
      <c r="W667" s="132" t="str">
        <f>_xlfn.IFNA(IF($D667=2,LOOKUP($F667,{0.1,0.2,0.3,0.4,0.5,0.6,0.7,0.8,0.9,1},{24,36,48,60,72,84,96,108,120,132}),""),"")</f>
        <v/>
      </c>
      <c r="X667" s="132" t="str">
        <f>_xlfn.IFNA(IF($D667=3,LOOKUP($F667,{0.1,0.2,0.3,0.4,0.5,0.6,0.7,0.8,0.9,1},{25,37,49,61,73,85,97,109,121,133}),""),"")</f>
        <v/>
      </c>
      <c r="Y667" s="132" t="str">
        <f>_xlfn.IFNA(IF($D667=4,LOOKUP($F667,{0.1,0.2,0.3,0.4,0.5,0.6,0.7,0.8,0.9,1},{26,38,50,62,74,86,98,110,122,134}),""),"")</f>
        <v/>
      </c>
      <c r="Z667" s="132" t="str">
        <f>_xlfn.IFNA(IF($D667=5,LOOKUP($F667,{0.1,0.2,0.3,0.4,0.5,0.6,0.7,0.8,0.9,1},{27,39,51,63,75,87,99,111,123,135}),""),"")</f>
        <v/>
      </c>
      <c r="AA667" s="132">
        <f t="shared" si="90"/>
        <v>0</v>
      </c>
      <c r="AB667" s="132" t="str">
        <f t="shared" si="91"/>
        <v>00</v>
      </c>
      <c r="AC667" s="82" t="e">
        <f>VLOOKUP(AB667,'AMI Ref'!T:U,2,FALSE)</f>
        <v>#N/A</v>
      </c>
      <c r="AD667" s="124"/>
      <c r="AE667" s="81" t="str">
        <f>_xlfn.IFNA(IF($D667=0,IF($J667="Not Paid by Tenant",0,INDEX('AMI Ref'!$K$5:$N$5,MATCH($J667,{"Oil","Gas","Electric - Other","ELECTRIC - HEAT PUMP"},0))),0),"")</f>
        <v/>
      </c>
      <c r="AF667" s="81">
        <f>_xlfn.IFNA(IF($D667=1,IF($J667="Not Paid by Tenant",0,INDEX('AMI Ref'!$K$6:$N$6,MATCH($J667,{"Oil","Gas","Electric - Other","ELECTRIC - HEAT PUMP"},0))),0),"")</f>
        <v>0</v>
      </c>
      <c r="AG667" s="81">
        <f>_xlfn.IFNA(IF($D667=2,IF($J667="Not Paid by Tenant",0,INDEX('AMI Ref'!$K$7:$N$7,MATCH($J667,{"Oil","Gas","Electric - Other","ELECTRIC - HEAT PUMP"},0))),0),"")</f>
        <v>0</v>
      </c>
      <c r="AH667" s="81">
        <f>_xlfn.IFNA(IF($D667=3,IF($J667="Not Paid by Tenant",0,INDEX('AMI Ref'!$K$8:$N$8,MATCH($J667,{"Oil","Gas","Electric - Other","ELECTRIC - HEAT PUMP"},0))),0),"")</f>
        <v>0</v>
      </c>
      <c r="AI667" s="81">
        <f>_xlfn.IFNA(IF($D667=4,IF($J667="Not Paid by Tenant",0,INDEX('AMI Ref'!$K$9:$N$9,MATCH($J667,{"Oil","Gas","Electric - Other","ELECTRIC - HEAT PUMP"},0))),0),"")</f>
        <v>0</v>
      </c>
      <c r="AJ667" s="81">
        <f>_xlfn.IFNA(IF($D667=5,IF($J667="Not Paid by Tenant",0,INDEX('AMI Ref'!$K$10:$N$10,MATCH($J667,{"Oil","Gas","Electric - Other","ELECTRIC - HEAT PUMP"},0))),0),"")</f>
        <v>0</v>
      </c>
      <c r="AK667" s="128"/>
      <c r="AL667" s="81" t="str">
        <f>_xlfn.IFNA(IF($D667=0,IF($K667="Not Paid by Tenant",0,INDEX('AMI Ref'!$O$5:$R$5,MATCH($K667,{"Oil","Gas","Electric - Other","Electric ccASHP - split"},0))),0),"")</f>
        <v/>
      </c>
      <c r="AM667" s="81">
        <f>_xlfn.IFNA(IF($D667=1,IF($K667="Not Paid by Tenant",0,INDEX('AMI Ref'!$O$6:$R$6,MATCH($K667,{"Oil","Gas","Electric - Other","Electric ccASHP - split"},0))),0),"")</f>
        <v>0</v>
      </c>
      <c r="AN667" s="81">
        <f>_xlfn.IFNA(IF($D667=2,IF($K667="Not Paid by Tenant",0,INDEX('AMI Ref'!$O$7:$R$7,MATCH($K667,{"Oil","Gas","Electric - Other","Electric ccASHP - split"},0))),0),"")</f>
        <v>0</v>
      </c>
      <c r="AO667" s="81">
        <f>_xlfn.IFNA(IF($D667=3,IF($K667="Not Paid by Tenant",0,INDEX('AMI Ref'!$O$8:$R$8,MATCH($K667,{"Oil","Gas","Electric - Other","Electric ccASHP - split"},0))),0),"")</f>
        <v>0</v>
      </c>
      <c r="AP667" s="81">
        <f>_xlfn.IFNA(IF($D667=4,IF($K667="Not Paid by Tenant",0,INDEX('AMI Ref'!$O$9:$R$9,MATCH($K667,{"Oil","Gas","Electric - Other","Electric ccASHP - split"},0))),0),"")</f>
        <v>0</v>
      </c>
      <c r="AQ667" s="81">
        <f>_xlfn.IFNA(IF($D667=5,IF($K667="Not Paid by Tenant",0,INDEX('AMI Ref'!$O$10:$R$10,MATCH($K667,{"Oil","Gas","Electric - Other","Electric ccASHP - split"},0))),0),"")</f>
        <v>0</v>
      </c>
      <c r="AR667" s="124">
        <f t="shared" si="92"/>
        <v>0</v>
      </c>
      <c r="AS667" s="123" t="e">
        <f t="shared" si="93"/>
        <v>#N/A</v>
      </c>
    </row>
    <row r="668" spans="1:45" x14ac:dyDescent="0.2">
      <c r="A668" s="130">
        <v>666</v>
      </c>
      <c r="B668" s="177">
        <f>IF(OR(COUNTIF($B$2:$B667,Input!$F684)&lt;1,COUNTIF($O$2:$O667,Input!$C684)&lt;1),Input!F684,0)</f>
        <v>0</v>
      </c>
      <c r="C668" s="177">
        <f>IF(OR(COUNTIF($B$2:$B667,Input!$F684)&lt;1,COUNTIF($O$2:$O667,Input!$C684)&lt;1),Input!G684,0)</f>
        <v>0</v>
      </c>
      <c r="D668" s="177">
        <f>IF(OR(COUNTIF($B$2:$B667,Input!$F684)&lt;1,COUNTIF($O$2:$O667,Input!$C684)&lt;1),Input!H684,0)</f>
        <v>0</v>
      </c>
      <c r="E668" s="177">
        <f>IF(OR(COUNTIF($B$2:$B667,Input!$F684)&lt;1,COUNTIF($O$2:$O667,Input!$C684)&lt;1),Input!I684,0)</f>
        <v>0</v>
      </c>
      <c r="F668" s="177">
        <f>IF(OR(COUNTIF($B$2:$B667,Input!$F684)&lt;1,COUNTIF($O$2:$O667,Input!$C684)&lt;1),Input!J684,0)</f>
        <v>0</v>
      </c>
      <c r="G668" s="177">
        <f>IF(OR(COUNTIF($B$2:$B667,Input!$F684)&lt;1,COUNTIF($O$2:$O667,Input!$C684)&lt;1),Input!K684,0)</f>
        <v>0</v>
      </c>
      <c r="H668" s="177">
        <f>IF(OR(COUNTIF($B$2:$B667,Input!$F684)&lt;1,COUNTIF($O$2:$O667,Input!$C684)&lt;1),Input!L684,0)</f>
        <v>0</v>
      </c>
      <c r="I668" s="177">
        <f>IF(OR(COUNTIF($B$2:$B667,Input!$F684)&lt;1,COUNTIF($O$2:$O667,Input!$C684)&lt;1),Input!M684,0)</f>
        <v>0</v>
      </c>
      <c r="J668" s="177">
        <f>IF(OR(COUNTIF($B$2:$B667,Input!$F684)&lt;1,COUNTIF($O$2:$O667,Input!$C684)&lt;1),Input!N684,0)</f>
        <v>0</v>
      </c>
      <c r="K668" s="177">
        <f>IF(OR(COUNTIF($B$2:$B667,Input!$F684)&lt;1,COUNTIF($O$2:$O667,Input!$C684)&lt;1),Input!O684,0)</f>
        <v>0</v>
      </c>
      <c r="L668" s="177">
        <f>IF(OR(COUNTIF($B$2:$B667,Input!$F684)&lt;1,COUNTIF($O$2:$O667,Input!$C684)&lt;1),Input!P684,0)</f>
        <v>0</v>
      </c>
      <c r="M668" s="129" t="str">
        <f t="shared" si="88"/>
        <v/>
      </c>
      <c r="N668" s="161">
        <f t="shared" si="94"/>
        <v>0</v>
      </c>
      <c r="O668" s="168">
        <f>Input!C684</f>
        <v>0</v>
      </c>
      <c r="P668" s="168"/>
      <c r="R668" s="131">
        <f t="shared" si="95"/>
        <v>0</v>
      </c>
      <c r="S668" s="133" t="str">
        <f t="shared" si="89"/>
        <v xml:space="preserve"> </v>
      </c>
      <c r="T668" s="133"/>
      <c r="U668" s="132" t="str">
        <f>_xlfn.IFNA(IF($D668=0,LOOKUP($F668,{0.1,0.2,0.3,0.4,0.5,0.6,0.7,0.8,0.9,1},{22,34,46,58,70,82,94,106,118,130}),""),"")</f>
        <v/>
      </c>
      <c r="V668" s="132" t="str">
        <f>_xlfn.IFNA(IF($D668=1,LOOKUP($F668,{0.1,0.2,0.3,0.4,0.5,0.6,0.7,0.8,0.9,1},{23,35,47,59,71,83,95,107,119,131}),""),"")</f>
        <v/>
      </c>
      <c r="W668" s="132" t="str">
        <f>_xlfn.IFNA(IF($D668=2,LOOKUP($F668,{0.1,0.2,0.3,0.4,0.5,0.6,0.7,0.8,0.9,1},{24,36,48,60,72,84,96,108,120,132}),""),"")</f>
        <v/>
      </c>
      <c r="X668" s="132" t="str">
        <f>_xlfn.IFNA(IF($D668=3,LOOKUP($F668,{0.1,0.2,0.3,0.4,0.5,0.6,0.7,0.8,0.9,1},{25,37,49,61,73,85,97,109,121,133}),""),"")</f>
        <v/>
      </c>
      <c r="Y668" s="132" t="str">
        <f>_xlfn.IFNA(IF($D668=4,LOOKUP($F668,{0.1,0.2,0.3,0.4,0.5,0.6,0.7,0.8,0.9,1},{26,38,50,62,74,86,98,110,122,134}),""),"")</f>
        <v/>
      </c>
      <c r="Z668" s="132" t="str">
        <f>_xlfn.IFNA(IF($D668=5,LOOKUP($F668,{0.1,0.2,0.3,0.4,0.5,0.6,0.7,0.8,0.9,1},{27,39,51,63,75,87,99,111,123,135}),""),"")</f>
        <v/>
      </c>
      <c r="AA668" s="132">
        <f t="shared" si="90"/>
        <v>0</v>
      </c>
      <c r="AB668" s="132" t="str">
        <f t="shared" si="91"/>
        <v>00</v>
      </c>
      <c r="AC668" s="82" t="e">
        <f>VLOOKUP(AB668,'AMI Ref'!T:U,2,FALSE)</f>
        <v>#N/A</v>
      </c>
      <c r="AD668" s="124"/>
      <c r="AE668" s="81" t="str">
        <f>_xlfn.IFNA(IF($D668=0,IF($J668="Not Paid by Tenant",0,INDEX('AMI Ref'!$K$5:$N$5,MATCH($J668,{"Oil","Gas","Electric - Other","ELECTRIC - HEAT PUMP"},0))),0),"")</f>
        <v/>
      </c>
      <c r="AF668" s="81">
        <f>_xlfn.IFNA(IF($D668=1,IF($J668="Not Paid by Tenant",0,INDEX('AMI Ref'!$K$6:$N$6,MATCH($J668,{"Oil","Gas","Electric - Other","ELECTRIC - HEAT PUMP"},0))),0),"")</f>
        <v>0</v>
      </c>
      <c r="AG668" s="81">
        <f>_xlfn.IFNA(IF($D668=2,IF($J668="Not Paid by Tenant",0,INDEX('AMI Ref'!$K$7:$N$7,MATCH($J668,{"Oil","Gas","Electric - Other","ELECTRIC - HEAT PUMP"},0))),0),"")</f>
        <v>0</v>
      </c>
      <c r="AH668" s="81">
        <f>_xlfn.IFNA(IF($D668=3,IF($J668="Not Paid by Tenant",0,INDEX('AMI Ref'!$K$8:$N$8,MATCH($J668,{"Oil","Gas","Electric - Other","ELECTRIC - HEAT PUMP"},0))),0),"")</f>
        <v>0</v>
      </c>
      <c r="AI668" s="81">
        <f>_xlfn.IFNA(IF($D668=4,IF($J668="Not Paid by Tenant",0,INDEX('AMI Ref'!$K$9:$N$9,MATCH($J668,{"Oil","Gas","Electric - Other","ELECTRIC - HEAT PUMP"},0))),0),"")</f>
        <v>0</v>
      </c>
      <c r="AJ668" s="81">
        <f>_xlfn.IFNA(IF($D668=5,IF($J668="Not Paid by Tenant",0,INDEX('AMI Ref'!$K$10:$N$10,MATCH($J668,{"Oil","Gas","Electric - Other","ELECTRIC - HEAT PUMP"},0))),0),"")</f>
        <v>0</v>
      </c>
      <c r="AK668" s="128"/>
      <c r="AL668" s="81" t="str">
        <f>_xlfn.IFNA(IF($D668=0,IF($K668="Not Paid by Tenant",0,INDEX('AMI Ref'!$O$5:$R$5,MATCH($K668,{"Oil","Gas","Electric - Other","Electric ccASHP - split"},0))),0),"")</f>
        <v/>
      </c>
      <c r="AM668" s="81">
        <f>_xlfn.IFNA(IF($D668=1,IF($K668="Not Paid by Tenant",0,INDEX('AMI Ref'!$O$6:$R$6,MATCH($K668,{"Oil","Gas","Electric - Other","Electric ccASHP - split"},0))),0),"")</f>
        <v>0</v>
      </c>
      <c r="AN668" s="81">
        <f>_xlfn.IFNA(IF($D668=2,IF($K668="Not Paid by Tenant",0,INDEX('AMI Ref'!$O$7:$R$7,MATCH($K668,{"Oil","Gas","Electric - Other","Electric ccASHP - split"},0))),0),"")</f>
        <v>0</v>
      </c>
      <c r="AO668" s="81">
        <f>_xlfn.IFNA(IF($D668=3,IF($K668="Not Paid by Tenant",0,INDEX('AMI Ref'!$O$8:$R$8,MATCH($K668,{"Oil","Gas","Electric - Other","Electric ccASHP - split"},0))),0),"")</f>
        <v>0</v>
      </c>
      <c r="AP668" s="81">
        <f>_xlfn.IFNA(IF($D668=4,IF($K668="Not Paid by Tenant",0,INDEX('AMI Ref'!$O$9:$R$9,MATCH($K668,{"Oil","Gas","Electric - Other","Electric ccASHP - split"},0))),0),"")</f>
        <v>0</v>
      </c>
      <c r="AQ668" s="81">
        <f>_xlfn.IFNA(IF($D668=5,IF($K668="Not Paid by Tenant",0,INDEX('AMI Ref'!$O$10:$R$10,MATCH($K668,{"Oil","Gas","Electric - Other","Electric ccASHP - split"},0))),0),"")</f>
        <v>0</v>
      </c>
      <c r="AR668" s="124">
        <f t="shared" si="92"/>
        <v>0</v>
      </c>
      <c r="AS668" s="123" t="e">
        <f t="shared" si="93"/>
        <v>#N/A</v>
      </c>
    </row>
    <row r="669" spans="1:45" x14ac:dyDescent="0.2">
      <c r="A669" s="130">
        <v>667</v>
      </c>
      <c r="B669" s="177">
        <f>IF(OR(COUNTIF($B$2:$B668,Input!$F685)&lt;1,COUNTIF($O$2:$O668,Input!$C685)&lt;1),Input!F685,0)</f>
        <v>0</v>
      </c>
      <c r="C669" s="177">
        <f>IF(OR(COUNTIF($B$2:$B668,Input!$F685)&lt;1,COUNTIF($O$2:$O668,Input!$C685)&lt;1),Input!G685,0)</f>
        <v>0</v>
      </c>
      <c r="D669" s="177">
        <f>IF(OR(COUNTIF($B$2:$B668,Input!$F685)&lt;1,COUNTIF($O$2:$O668,Input!$C685)&lt;1),Input!H685,0)</f>
        <v>0</v>
      </c>
      <c r="E669" s="177">
        <f>IF(OR(COUNTIF($B$2:$B668,Input!$F685)&lt;1,COUNTIF($O$2:$O668,Input!$C685)&lt;1),Input!I685,0)</f>
        <v>0</v>
      </c>
      <c r="F669" s="177">
        <f>IF(OR(COUNTIF($B$2:$B668,Input!$F685)&lt;1,COUNTIF($O$2:$O668,Input!$C685)&lt;1),Input!J685,0)</f>
        <v>0</v>
      </c>
      <c r="G669" s="177">
        <f>IF(OR(COUNTIF($B$2:$B668,Input!$F685)&lt;1,COUNTIF($O$2:$O668,Input!$C685)&lt;1),Input!K685,0)</f>
        <v>0</v>
      </c>
      <c r="H669" s="177">
        <f>IF(OR(COUNTIF($B$2:$B668,Input!$F685)&lt;1,COUNTIF($O$2:$O668,Input!$C685)&lt;1),Input!L685,0)</f>
        <v>0</v>
      </c>
      <c r="I669" s="177">
        <f>IF(OR(COUNTIF($B$2:$B668,Input!$F685)&lt;1,COUNTIF($O$2:$O668,Input!$C685)&lt;1),Input!M685,0)</f>
        <v>0</v>
      </c>
      <c r="J669" s="177">
        <f>IF(OR(COUNTIF($B$2:$B668,Input!$F685)&lt;1,COUNTIF($O$2:$O668,Input!$C685)&lt;1),Input!N685,0)</f>
        <v>0</v>
      </c>
      <c r="K669" s="177">
        <f>IF(OR(COUNTIF($B$2:$B668,Input!$F685)&lt;1,COUNTIF($O$2:$O668,Input!$C685)&lt;1),Input!O685,0)</f>
        <v>0</v>
      </c>
      <c r="L669" s="177">
        <f>IF(OR(COUNTIF($B$2:$B668,Input!$F685)&lt;1,COUNTIF($O$2:$O668,Input!$C685)&lt;1),Input!P685,0)</f>
        <v>0</v>
      </c>
      <c r="M669" s="129" t="str">
        <f t="shared" si="88"/>
        <v/>
      </c>
      <c r="N669" s="161">
        <f t="shared" si="94"/>
        <v>0</v>
      </c>
      <c r="O669" s="168">
        <f>Input!C685</f>
        <v>0</v>
      </c>
      <c r="P669" s="168"/>
      <c r="R669" s="131">
        <f t="shared" si="95"/>
        <v>0</v>
      </c>
      <c r="S669" s="133" t="str">
        <f t="shared" si="89"/>
        <v xml:space="preserve"> </v>
      </c>
      <c r="T669" s="133"/>
      <c r="U669" s="132" t="str">
        <f>_xlfn.IFNA(IF($D669=0,LOOKUP($F669,{0.1,0.2,0.3,0.4,0.5,0.6,0.7,0.8,0.9,1},{22,34,46,58,70,82,94,106,118,130}),""),"")</f>
        <v/>
      </c>
      <c r="V669" s="132" t="str">
        <f>_xlfn.IFNA(IF($D669=1,LOOKUP($F669,{0.1,0.2,0.3,0.4,0.5,0.6,0.7,0.8,0.9,1},{23,35,47,59,71,83,95,107,119,131}),""),"")</f>
        <v/>
      </c>
      <c r="W669" s="132" t="str">
        <f>_xlfn.IFNA(IF($D669=2,LOOKUP($F669,{0.1,0.2,0.3,0.4,0.5,0.6,0.7,0.8,0.9,1},{24,36,48,60,72,84,96,108,120,132}),""),"")</f>
        <v/>
      </c>
      <c r="X669" s="132" t="str">
        <f>_xlfn.IFNA(IF($D669=3,LOOKUP($F669,{0.1,0.2,0.3,0.4,0.5,0.6,0.7,0.8,0.9,1},{25,37,49,61,73,85,97,109,121,133}),""),"")</f>
        <v/>
      </c>
      <c r="Y669" s="132" t="str">
        <f>_xlfn.IFNA(IF($D669=4,LOOKUP($F669,{0.1,0.2,0.3,0.4,0.5,0.6,0.7,0.8,0.9,1},{26,38,50,62,74,86,98,110,122,134}),""),"")</f>
        <v/>
      </c>
      <c r="Z669" s="132" t="str">
        <f>_xlfn.IFNA(IF($D669=5,LOOKUP($F669,{0.1,0.2,0.3,0.4,0.5,0.6,0.7,0.8,0.9,1},{27,39,51,63,75,87,99,111,123,135}),""),"")</f>
        <v/>
      </c>
      <c r="AA669" s="132">
        <f t="shared" si="90"/>
        <v>0</v>
      </c>
      <c r="AB669" s="132" t="str">
        <f t="shared" si="91"/>
        <v>00</v>
      </c>
      <c r="AC669" s="82" t="e">
        <f>VLOOKUP(AB669,'AMI Ref'!T:U,2,FALSE)</f>
        <v>#N/A</v>
      </c>
      <c r="AD669" s="124"/>
      <c r="AE669" s="81" t="str">
        <f>_xlfn.IFNA(IF($D669=0,IF($J669="Not Paid by Tenant",0,INDEX('AMI Ref'!$K$5:$N$5,MATCH($J669,{"Oil","Gas","Electric - Other","ELECTRIC - HEAT PUMP"},0))),0),"")</f>
        <v/>
      </c>
      <c r="AF669" s="81">
        <f>_xlfn.IFNA(IF($D669=1,IF($J669="Not Paid by Tenant",0,INDEX('AMI Ref'!$K$6:$N$6,MATCH($J669,{"Oil","Gas","Electric - Other","ELECTRIC - HEAT PUMP"},0))),0),"")</f>
        <v>0</v>
      </c>
      <c r="AG669" s="81">
        <f>_xlfn.IFNA(IF($D669=2,IF($J669="Not Paid by Tenant",0,INDEX('AMI Ref'!$K$7:$N$7,MATCH($J669,{"Oil","Gas","Electric - Other","ELECTRIC - HEAT PUMP"},0))),0),"")</f>
        <v>0</v>
      </c>
      <c r="AH669" s="81">
        <f>_xlfn.IFNA(IF($D669=3,IF($J669="Not Paid by Tenant",0,INDEX('AMI Ref'!$K$8:$N$8,MATCH($J669,{"Oil","Gas","Electric - Other","ELECTRIC - HEAT PUMP"},0))),0),"")</f>
        <v>0</v>
      </c>
      <c r="AI669" s="81">
        <f>_xlfn.IFNA(IF($D669=4,IF($J669="Not Paid by Tenant",0,INDEX('AMI Ref'!$K$9:$N$9,MATCH($J669,{"Oil","Gas","Electric - Other","ELECTRIC - HEAT PUMP"},0))),0),"")</f>
        <v>0</v>
      </c>
      <c r="AJ669" s="81">
        <f>_xlfn.IFNA(IF($D669=5,IF($J669="Not Paid by Tenant",0,INDEX('AMI Ref'!$K$10:$N$10,MATCH($J669,{"Oil","Gas","Electric - Other","ELECTRIC - HEAT PUMP"},0))),0),"")</f>
        <v>0</v>
      </c>
      <c r="AK669" s="128"/>
      <c r="AL669" s="81" t="str">
        <f>_xlfn.IFNA(IF($D669=0,IF($K669="Not Paid by Tenant",0,INDEX('AMI Ref'!$O$5:$R$5,MATCH($K669,{"Oil","Gas","Electric - Other","Electric ccASHP - split"},0))),0),"")</f>
        <v/>
      </c>
      <c r="AM669" s="81">
        <f>_xlfn.IFNA(IF($D669=1,IF($K669="Not Paid by Tenant",0,INDEX('AMI Ref'!$O$6:$R$6,MATCH($K669,{"Oil","Gas","Electric - Other","Electric ccASHP - split"},0))),0),"")</f>
        <v>0</v>
      </c>
      <c r="AN669" s="81">
        <f>_xlfn.IFNA(IF($D669=2,IF($K669="Not Paid by Tenant",0,INDEX('AMI Ref'!$O$7:$R$7,MATCH($K669,{"Oil","Gas","Electric - Other","Electric ccASHP - split"},0))),0),"")</f>
        <v>0</v>
      </c>
      <c r="AO669" s="81">
        <f>_xlfn.IFNA(IF($D669=3,IF($K669="Not Paid by Tenant",0,INDEX('AMI Ref'!$O$8:$R$8,MATCH($K669,{"Oil","Gas","Electric - Other","Electric ccASHP - split"},0))),0),"")</f>
        <v>0</v>
      </c>
      <c r="AP669" s="81">
        <f>_xlfn.IFNA(IF($D669=4,IF($K669="Not Paid by Tenant",0,INDEX('AMI Ref'!$O$9:$R$9,MATCH($K669,{"Oil","Gas","Electric - Other","Electric ccASHP - split"},0))),0),"")</f>
        <v>0</v>
      </c>
      <c r="AQ669" s="81">
        <f>_xlfn.IFNA(IF($D669=5,IF($K669="Not Paid by Tenant",0,INDEX('AMI Ref'!$O$10:$R$10,MATCH($K669,{"Oil","Gas","Electric - Other","Electric ccASHP - split"},0))),0),"")</f>
        <v>0</v>
      </c>
      <c r="AR669" s="124">
        <f t="shared" si="92"/>
        <v>0</v>
      </c>
      <c r="AS669" s="123" t="e">
        <f t="shared" si="93"/>
        <v>#N/A</v>
      </c>
    </row>
    <row r="670" spans="1:45" x14ac:dyDescent="0.2">
      <c r="A670" s="130">
        <v>668</v>
      </c>
      <c r="B670" s="177">
        <f>IF(OR(COUNTIF($B$2:$B669,Input!$F686)&lt;1,COUNTIF($O$2:$O669,Input!$C686)&lt;1),Input!F686,0)</f>
        <v>0</v>
      </c>
      <c r="C670" s="177">
        <f>IF(OR(COUNTIF($B$2:$B669,Input!$F686)&lt;1,COUNTIF($O$2:$O669,Input!$C686)&lt;1),Input!G686,0)</f>
        <v>0</v>
      </c>
      <c r="D670" s="177">
        <f>IF(OR(COUNTIF($B$2:$B669,Input!$F686)&lt;1,COUNTIF($O$2:$O669,Input!$C686)&lt;1),Input!H686,0)</f>
        <v>0</v>
      </c>
      <c r="E670" s="177">
        <f>IF(OR(COUNTIF($B$2:$B669,Input!$F686)&lt;1,COUNTIF($O$2:$O669,Input!$C686)&lt;1),Input!I686,0)</f>
        <v>0</v>
      </c>
      <c r="F670" s="177">
        <f>IF(OR(COUNTIF($B$2:$B669,Input!$F686)&lt;1,COUNTIF($O$2:$O669,Input!$C686)&lt;1),Input!J686,0)</f>
        <v>0</v>
      </c>
      <c r="G670" s="177">
        <f>IF(OR(COUNTIF($B$2:$B669,Input!$F686)&lt;1,COUNTIF($O$2:$O669,Input!$C686)&lt;1),Input!K686,0)</f>
        <v>0</v>
      </c>
      <c r="H670" s="177">
        <f>IF(OR(COUNTIF($B$2:$B669,Input!$F686)&lt;1,COUNTIF($O$2:$O669,Input!$C686)&lt;1),Input!L686,0)</f>
        <v>0</v>
      </c>
      <c r="I670" s="177">
        <f>IF(OR(COUNTIF($B$2:$B669,Input!$F686)&lt;1,COUNTIF($O$2:$O669,Input!$C686)&lt;1),Input!M686,0)</f>
        <v>0</v>
      </c>
      <c r="J670" s="177">
        <f>IF(OR(COUNTIF($B$2:$B669,Input!$F686)&lt;1,COUNTIF($O$2:$O669,Input!$C686)&lt;1),Input!N686,0)</f>
        <v>0</v>
      </c>
      <c r="K670" s="177">
        <f>IF(OR(COUNTIF($B$2:$B669,Input!$F686)&lt;1,COUNTIF($O$2:$O669,Input!$C686)&lt;1),Input!O686,0)</f>
        <v>0</v>
      </c>
      <c r="L670" s="177">
        <f>IF(OR(COUNTIF($B$2:$B669,Input!$F686)&lt;1,COUNTIF($O$2:$O669,Input!$C686)&lt;1),Input!P686,0)</f>
        <v>0</v>
      </c>
      <c r="M670" s="129" t="str">
        <f t="shared" si="88"/>
        <v/>
      </c>
      <c r="N670" s="161">
        <f t="shared" si="94"/>
        <v>0</v>
      </c>
      <c r="O670" s="168">
        <f>Input!C686</f>
        <v>0</v>
      </c>
      <c r="P670" s="168"/>
      <c r="R670" s="131">
        <f t="shared" si="95"/>
        <v>0</v>
      </c>
      <c r="S670" s="133" t="str">
        <f t="shared" si="89"/>
        <v xml:space="preserve"> </v>
      </c>
      <c r="T670" s="133"/>
      <c r="U670" s="132" t="str">
        <f>_xlfn.IFNA(IF($D670=0,LOOKUP($F670,{0.1,0.2,0.3,0.4,0.5,0.6,0.7,0.8,0.9,1},{22,34,46,58,70,82,94,106,118,130}),""),"")</f>
        <v/>
      </c>
      <c r="V670" s="132" t="str">
        <f>_xlfn.IFNA(IF($D670=1,LOOKUP($F670,{0.1,0.2,0.3,0.4,0.5,0.6,0.7,0.8,0.9,1},{23,35,47,59,71,83,95,107,119,131}),""),"")</f>
        <v/>
      </c>
      <c r="W670" s="132" t="str">
        <f>_xlfn.IFNA(IF($D670=2,LOOKUP($F670,{0.1,0.2,0.3,0.4,0.5,0.6,0.7,0.8,0.9,1},{24,36,48,60,72,84,96,108,120,132}),""),"")</f>
        <v/>
      </c>
      <c r="X670" s="132" t="str">
        <f>_xlfn.IFNA(IF($D670=3,LOOKUP($F670,{0.1,0.2,0.3,0.4,0.5,0.6,0.7,0.8,0.9,1},{25,37,49,61,73,85,97,109,121,133}),""),"")</f>
        <v/>
      </c>
      <c r="Y670" s="132" t="str">
        <f>_xlfn.IFNA(IF($D670=4,LOOKUP($F670,{0.1,0.2,0.3,0.4,0.5,0.6,0.7,0.8,0.9,1},{26,38,50,62,74,86,98,110,122,134}),""),"")</f>
        <v/>
      </c>
      <c r="Z670" s="132" t="str">
        <f>_xlfn.IFNA(IF($D670=5,LOOKUP($F670,{0.1,0.2,0.3,0.4,0.5,0.6,0.7,0.8,0.9,1},{27,39,51,63,75,87,99,111,123,135}),""),"")</f>
        <v/>
      </c>
      <c r="AA670" s="132">
        <f t="shared" si="90"/>
        <v>0</v>
      </c>
      <c r="AB670" s="132" t="str">
        <f t="shared" si="91"/>
        <v>00</v>
      </c>
      <c r="AC670" s="82" t="e">
        <f>VLOOKUP(AB670,'AMI Ref'!T:U,2,FALSE)</f>
        <v>#N/A</v>
      </c>
      <c r="AD670" s="124"/>
      <c r="AE670" s="81" t="str">
        <f>_xlfn.IFNA(IF($D670=0,IF($J670="Not Paid by Tenant",0,INDEX('AMI Ref'!$K$5:$N$5,MATCH($J670,{"Oil","Gas","Electric - Other","ELECTRIC - HEAT PUMP"},0))),0),"")</f>
        <v/>
      </c>
      <c r="AF670" s="81">
        <f>_xlfn.IFNA(IF($D670=1,IF($J670="Not Paid by Tenant",0,INDEX('AMI Ref'!$K$6:$N$6,MATCH($J670,{"Oil","Gas","Electric - Other","ELECTRIC - HEAT PUMP"},0))),0),"")</f>
        <v>0</v>
      </c>
      <c r="AG670" s="81">
        <f>_xlfn.IFNA(IF($D670=2,IF($J670="Not Paid by Tenant",0,INDEX('AMI Ref'!$K$7:$N$7,MATCH($J670,{"Oil","Gas","Electric - Other","ELECTRIC - HEAT PUMP"},0))),0),"")</f>
        <v>0</v>
      </c>
      <c r="AH670" s="81">
        <f>_xlfn.IFNA(IF($D670=3,IF($J670="Not Paid by Tenant",0,INDEX('AMI Ref'!$K$8:$N$8,MATCH($J670,{"Oil","Gas","Electric - Other","ELECTRIC - HEAT PUMP"},0))),0),"")</f>
        <v>0</v>
      </c>
      <c r="AI670" s="81">
        <f>_xlfn.IFNA(IF($D670=4,IF($J670="Not Paid by Tenant",0,INDEX('AMI Ref'!$K$9:$N$9,MATCH($J670,{"Oil","Gas","Electric - Other","ELECTRIC - HEAT PUMP"},0))),0),"")</f>
        <v>0</v>
      </c>
      <c r="AJ670" s="81">
        <f>_xlfn.IFNA(IF($D670=5,IF($J670="Not Paid by Tenant",0,INDEX('AMI Ref'!$K$10:$N$10,MATCH($J670,{"Oil","Gas","Electric - Other","ELECTRIC - HEAT PUMP"},0))),0),"")</f>
        <v>0</v>
      </c>
      <c r="AK670" s="128"/>
      <c r="AL670" s="81" t="str">
        <f>_xlfn.IFNA(IF($D670=0,IF($K670="Not Paid by Tenant",0,INDEX('AMI Ref'!$O$5:$R$5,MATCH($K670,{"Oil","Gas","Electric - Other","Electric ccASHP - split"},0))),0),"")</f>
        <v/>
      </c>
      <c r="AM670" s="81">
        <f>_xlfn.IFNA(IF($D670=1,IF($K670="Not Paid by Tenant",0,INDEX('AMI Ref'!$O$6:$R$6,MATCH($K670,{"Oil","Gas","Electric - Other","Electric ccASHP - split"},0))),0),"")</f>
        <v>0</v>
      </c>
      <c r="AN670" s="81">
        <f>_xlfn.IFNA(IF($D670=2,IF($K670="Not Paid by Tenant",0,INDEX('AMI Ref'!$O$7:$R$7,MATCH($K670,{"Oil","Gas","Electric - Other","Electric ccASHP - split"},0))),0),"")</f>
        <v>0</v>
      </c>
      <c r="AO670" s="81">
        <f>_xlfn.IFNA(IF($D670=3,IF($K670="Not Paid by Tenant",0,INDEX('AMI Ref'!$O$8:$R$8,MATCH($K670,{"Oil","Gas","Electric - Other","Electric ccASHP - split"},0))),0),"")</f>
        <v>0</v>
      </c>
      <c r="AP670" s="81">
        <f>_xlfn.IFNA(IF($D670=4,IF($K670="Not Paid by Tenant",0,INDEX('AMI Ref'!$O$9:$R$9,MATCH($K670,{"Oil","Gas","Electric - Other","Electric ccASHP - split"},0))),0),"")</f>
        <v>0</v>
      </c>
      <c r="AQ670" s="81">
        <f>_xlfn.IFNA(IF($D670=5,IF($K670="Not Paid by Tenant",0,INDEX('AMI Ref'!$O$10:$R$10,MATCH($K670,{"Oil","Gas","Electric - Other","Electric ccASHP - split"},0))),0),"")</f>
        <v>0</v>
      </c>
      <c r="AR670" s="124">
        <f t="shared" si="92"/>
        <v>0</v>
      </c>
      <c r="AS670" s="123" t="e">
        <f t="shared" si="93"/>
        <v>#N/A</v>
      </c>
    </row>
    <row r="671" spans="1:45" x14ac:dyDescent="0.2">
      <c r="A671" s="130">
        <v>669</v>
      </c>
      <c r="B671" s="177">
        <f>IF(OR(COUNTIF($B$2:$B670,Input!$F687)&lt;1,COUNTIF($O$2:$O670,Input!$C687)&lt;1),Input!F687,0)</f>
        <v>0</v>
      </c>
      <c r="C671" s="177">
        <f>IF(OR(COUNTIF($B$2:$B670,Input!$F687)&lt;1,COUNTIF($O$2:$O670,Input!$C687)&lt;1),Input!G687,0)</f>
        <v>0</v>
      </c>
      <c r="D671" s="177">
        <f>IF(OR(COUNTIF($B$2:$B670,Input!$F687)&lt;1,COUNTIF($O$2:$O670,Input!$C687)&lt;1),Input!H687,0)</f>
        <v>0</v>
      </c>
      <c r="E671" s="177">
        <f>IF(OR(COUNTIF($B$2:$B670,Input!$F687)&lt;1,COUNTIF($O$2:$O670,Input!$C687)&lt;1),Input!I687,0)</f>
        <v>0</v>
      </c>
      <c r="F671" s="177">
        <f>IF(OR(COUNTIF($B$2:$B670,Input!$F687)&lt;1,COUNTIF($O$2:$O670,Input!$C687)&lt;1),Input!J687,0)</f>
        <v>0</v>
      </c>
      <c r="G671" s="177">
        <f>IF(OR(COUNTIF($B$2:$B670,Input!$F687)&lt;1,COUNTIF($O$2:$O670,Input!$C687)&lt;1),Input!K687,0)</f>
        <v>0</v>
      </c>
      <c r="H671" s="177">
        <f>IF(OR(COUNTIF($B$2:$B670,Input!$F687)&lt;1,COUNTIF($O$2:$O670,Input!$C687)&lt;1),Input!L687,0)</f>
        <v>0</v>
      </c>
      <c r="I671" s="177">
        <f>IF(OR(COUNTIF($B$2:$B670,Input!$F687)&lt;1,COUNTIF($O$2:$O670,Input!$C687)&lt;1),Input!M687,0)</f>
        <v>0</v>
      </c>
      <c r="J671" s="177">
        <f>IF(OR(COUNTIF($B$2:$B670,Input!$F687)&lt;1,COUNTIF($O$2:$O670,Input!$C687)&lt;1),Input!N687,0)</f>
        <v>0</v>
      </c>
      <c r="K671" s="177">
        <f>IF(OR(COUNTIF($B$2:$B670,Input!$F687)&lt;1,COUNTIF($O$2:$O670,Input!$C687)&lt;1),Input!O687,0)</f>
        <v>0</v>
      </c>
      <c r="L671" s="177">
        <f>IF(OR(COUNTIF($B$2:$B670,Input!$F687)&lt;1,COUNTIF($O$2:$O670,Input!$C687)&lt;1),Input!P687,0)</f>
        <v>0</v>
      </c>
      <c r="M671" s="129" t="str">
        <f t="shared" si="88"/>
        <v/>
      </c>
      <c r="N671" s="161">
        <f t="shared" si="94"/>
        <v>0</v>
      </c>
      <c r="O671" s="168">
        <f>Input!C687</f>
        <v>0</v>
      </c>
      <c r="P671" s="168"/>
      <c r="R671" s="131">
        <f t="shared" si="95"/>
        <v>0</v>
      </c>
      <c r="S671" s="133" t="str">
        <f t="shared" si="89"/>
        <v xml:space="preserve"> </v>
      </c>
      <c r="T671" s="133"/>
      <c r="U671" s="132" t="str">
        <f>_xlfn.IFNA(IF($D671=0,LOOKUP($F671,{0.1,0.2,0.3,0.4,0.5,0.6,0.7,0.8,0.9,1},{22,34,46,58,70,82,94,106,118,130}),""),"")</f>
        <v/>
      </c>
      <c r="V671" s="132" t="str">
        <f>_xlfn.IFNA(IF($D671=1,LOOKUP($F671,{0.1,0.2,0.3,0.4,0.5,0.6,0.7,0.8,0.9,1},{23,35,47,59,71,83,95,107,119,131}),""),"")</f>
        <v/>
      </c>
      <c r="W671" s="132" t="str">
        <f>_xlfn.IFNA(IF($D671=2,LOOKUP($F671,{0.1,0.2,0.3,0.4,0.5,0.6,0.7,0.8,0.9,1},{24,36,48,60,72,84,96,108,120,132}),""),"")</f>
        <v/>
      </c>
      <c r="X671" s="132" t="str">
        <f>_xlfn.IFNA(IF($D671=3,LOOKUP($F671,{0.1,0.2,0.3,0.4,0.5,0.6,0.7,0.8,0.9,1},{25,37,49,61,73,85,97,109,121,133}),""),"")</f>
        <v/>
      </c>
      <c r="Y671" s="132" t="str">
        <f>_xlfn.IFNA(IF($D671=4,LOOKUP($F671,{0.1,0.2,0.3,0.4,0.5,0.6,0.7,0.8,0.9,1},{26,38,50,62,74,86,98,110,122,134}),""),"")</f>
        <v/>
      </c>
      <c r="Z671" s="132" t="str">
        <f>_xlfn.IFNA(IF($D671=5,LOOKUP($F671,{0.1,0.2,0.3,0.4,0.5,0.6,0.7,0.8,0.9,1},{27,39,51,63,75,87,99,111,123,135}),""),"")</f>
        <v/>
      </c>
      <c r="AA671" s="132">
        <f t="shared" si="90"/>
        <v>0</v>
      </c>
      <c r="AB671" s="132" t="str">
        <f t="shared" si="91"/>
        <v>00</v>
      </c>
      <c r="AC671" s="82" t="e">
        <f>VLOOKUP(AB671,'AMI Ref'!T:U,2,FALSE)</f>
        <v>#N/A</v>
      </c>
      <c r="AD671" s="124"/>
      <c r="AE671" s="81" t="str">
        <f>_xlfn.IFNA(IF($D671=0,IF($J671="Not Paid by Tenant",0,INDEX('AMI Ref'!$K$5:$N$5,MATCH($J671,{"Oil","Gas","Electric - Other","ELECTRIC - HEAT PUMP"},0))),0),"")</f>
        <v/>
      </c>
      <c r="AF671" s="81">
        <f>_xlfn.IFNA(IF($D671=1,IF($J671="Not Paid by Tenant",0,INDEX('AMI Ref'!$K$6:$N$6,MATCH($J671,{"Oil","Gas","Electric - Other","ELECTRIC - HEAT PUMP"},0))),0),"")</f>
        <v>0</v>
      </c>
      <c r="AG671" s="81">
        <f>_xlfn.IFNA(IF($D671=2,IF($J671="Not Paid by Tenant",0,INDEX('AMI Ref'!$K$7:$N$7,MATCH($J671,{"Oil","Gas","Electric - Other","ELECTRIC - HEAT PUMP"},0))),0),"")</f>
        <v>0</v>
      </c>
      <c r="AH671" s="81">
        <f>_xlfn.IFNA(IF($D671=3,IF($J671="Not Paid by Tenant",0,INDEX('AMI Ref'!$K$8:$N$8,MATCH($J671,{"Oil","Gas","Electric - Other","ELECTRIC - HEAT PUMP"},0))),0),"")</f>
        <v>0</v>
      </c>
      <c r="AI671" s="81">
        <f>_xlfn.IFNA(IF($D671=4,IF($J671="Not Paid by Tenant",0,INDEX('AMI Ref'!$K$9:$N$9,MATCH($J671,{"Oil","Gas","Electric - Other","ELECTRIC - HEAT PUMP"},0))),0),"")</f>
        <v>0</v>
      </c>
      <c r="AJ671" s="81">
        <f>_xlfn.IFNA(IF($D671=5,IF($J671="Not Paid by Tenant",0,INDEX('AMI Ref'!$K$10:$N$10,MATCH($J671,{"Oil","Gas","Electric - Other","ELECTRIC - HEAT PUMP"},0))),0),"")</f>
        <v>0</v>
      </c>
      <c r="AK671" s="128"/>
      <c r="AL671" s="81" t="str">
        <f>_xlfn.IFNA(IF($D671=0,IF($K671="Not Paid by Tenant",0,INDEX('AMI Ref'!$O$5:$R$5,MATCH($K671,{"Oil","Gas","Electric - Other","Electric ccASHP - split"},0))),0),"")</f>
        <v/>
      </c>
      <c r="AM671" s="81">
        <f>_xlfn.IFNA(IF($D671=1,IF($K671="Not Paid by Tenant",0,INDEX('AMI Ref'!$O$6:$R$6,MATCH($K671,{"Oil","Gas","Electric - Other","Electric ccASHP - split"},0))),0),"")</f>
        <v>0</v>
      </c>
      <c r="AN671" s="81">
        <f>_xlfn.IFNA(IF($D671=2,IF($K671="Not Paid by Tenant",0,INDEX('AMI Ref'!$O$7:$R$7,MATCH($K671,{"Oil","Gas","Electric - Other","Electric ccASHP - split"},0))),0),"")</f>
        <v>0</v>
      </c>
      <c r="AO671" s="81">
        <f>_xlfn.IFNA(IF($D671=3,IF($K671="Not Paid by Tenant",0,INDEX('AMI Ref'!$O$8:$R$8,MATCH($K671,{"Oil","Gas","Electric - Other","Electric ccASHP - split"},0))),0),"")</f>
        <v>0</v>
      </c>
      <c r="AP671" s="81">
        <f>_xlfn.IFNA(IF($D671=4,IF($K671="Not Paid by Tenant",0,INDEX('AMI Ref'!$O$9:$R$9,MATCH($K671,{"Oil","Gas","Electric - Other","Electric ccASHP - split"},0))),0),"")</f>
        <v>0</v>
      </c>
      <c r="AQ671" s="81">
        <f>_xlfn.IFNA(IF($D671=5,IF($K671="Not Paid by Tenant",0,INDEX('AMI Ref'!$O$10:$R$10,MATCH($K671,{"Oil","Gas","Electric - Other","Electric ccASHP - split"},0))),0),"")</f>
        <v>0</v>
      </c>
      <c r="AR671" s="124">
        <f t="shared" si="92"/>
        <v>0</v>
      </c>
      <c r="AS671" s="123" t="e">
        <f t="shared" si="93"/>
        <v>#N/A</v>
      </c>
    </row>
    <row r="672" spans="1:45" x14ac:dyDescent="0.2">
      <c r="A672" s="130">
        <v>670</v>
      </c>
      <c r="B672" s="177">
        <f>IF(OR(COUNTIF($B$2:$B671,Input!$F688)&lt;1,COUNTIF($O$2:$O671,Input!$C688)&lt;1),Input!F688,0)</f>
        <v>0</v>
      </c>
      <c r="C672" s="177">
        <f>IF(OR(COUNTIF($B$2:$B671,Input!$F688)&lt;1,COUNTIF($O$2:$O671,Input!$C688)&lt;1),Input!G688,0)</f>
        <v>0</v>
      </c>
      <c r="D672" s="177">
        <f>IF(OR(COUNTIF($B$2:$B671,Input!$F688)&lt;1,COUNTIF($O$2:$O671,Input!$C688)&lt;1),Input!H688,0)</f>
        <v>0</v>
      </c>
      <c r="E672" s="177">
        <f>IF(OR(COUNTIF($B$2:$B671,Input!$F688)&lt;1,COUNTIF($O$2:$O671,Input!$C688)&lt;1),Input!I688,0)</f>
        <v>0</v>
      </c>
      <c r="F672" s="177">
        <f>IF(OR(COUNTIF($B$2:$B671,Input!$F688)&lt;1,COUNTIF($O$2:$O671,Input!$C688)&lt;1),Input!J688,0)</f>
        <v>0</v>
      </c>
      <c r="G672" s="177">
        <f>IF(OR(COUNTIF($B$2:$B671,Input!$F688)&lt;1,COUNTIF($O$2:$O671,Input!$C688)&lt;1),Input!K688,0)</f>
        <v>0</v>
      </c>
      <c r="H672" s="177">
        <f>IF(OR(COUNTIF($B$2:$B671,Input!$F688)&lt;1,COUNTIF($O$2:$O671,Input!$C688)&lt;1),Input!L688,0)</f>
        <v>0</v>
      </c>
      <c r="I672" s="177">
        <f>IF(OR(COUNTIF($B$2:$B671,Input!$F688)&lt;1,COUNTIF($O$2:$O671,Input!$C688)&lt;1),Input!M688,0)</f>
        <v>0</v>
      </c>
      <c r="J672" s="177">
        <f>IF(OR(COUNTIF($B$2:$B671,Input!$F688)&lt;1,COUNTIF($O$2:$O671,Input!$C688)&lt;1),Input!N688,0)</f>
        <v>0</v>
      </c>
      <c r="K672" s="177">
        <f>IF(OR(COUNTIF($B$2:$B671,Input!$F688)&lt;1,COUNTIF($O$2:$O671,Input!$C688)&lt;1),Input!O688,0)</f>
        <v>0</v>
      </c>
      <c r="L672" s="177">
        <f>IF(OR(COUNTIF($B$2:$B671,Input!$F688)&lt;1,COUNTIF($O$2:$O671,Input!$C688)&lt;1),Input!P688,0)</f>
        <v>0</v>
      </c>
      <c r="M672" s="129" t="str">
        <f t="shared" si="88"/>
        <v/>
      </c>
      <c r="N672" s="161">
        <f t="shared" si="94"/>
        <v>0</v>
      </c>
      <c r="O672" s="168">
        <f>Input!C688</f>
        <v>0</v>
      </c>
      <c r="P672" s="168"/>
      <c r="R672" s="131">
        <f t="shared" si="95"/>
        <v>0</v>
      </c>
      <c r="S672" s="133" t="str">
        <f t="shared" si="89"/>
        <v xml:space="preserve"> </v>
      </c>
      <c r="T672" s="133"/>
      <c r="U672" s="132" t="str">
        <f>_xlfn.IFNA(IF($D672=0,LOOKUP($F672,{0.1,0.2,0.3,0.4,0.5,0.6,0.7,0.8,0.9,1},{22,34,46,58,70,82,94,106,118,130}),""),"")</f>
        <v/>
      </c>
      <c r="V672" s="132" t="str">
        <f>_xlfn.IFNA(IF($D672=1,LOOKUP($F672,{0.1,0.2,0.3,0.4,0.5,0.6,0.7,0.8,0.9,1},{23,35,47,59,71,83,95,107,119,131}),""),"")</f>
        <v/>
      </c>
      <c r="W672" s="132" t="str">
        <f>_xlfn.IFNA(IF($D672=2,LOOKUP($F672,{0.1,0.2,0.3,0.4,0.5,0.6,0.7,0.8,0.9,1},{24,36,48,60,72,84,96,108,120,132}),""),"")</f>
        <v/>
      </c>
      <c r="X672" s="132" t="str">
        <f>_xlfn.IFNA(IF($D672=3,LOOKUP($F672,{0.1,0.2,0.3,0.4,0.5,0.6,0.7,0.8,0.9,1},{25,37,49,61,73,85,97,109,121,133}),""),"")</f>
        <v/>
      </c>
      <c r="Y672" s="132" t="str">
        <f>_xlfn.IFNA(IF($D672=4,LOOKUP($F672,{0.1,0.2,0.3,0.4,0.5,0.6,0.7,0.8,0.9,1},{26,38,50,62,74,86,98,110,122,134}),""),"")</f>
        <v/>
      </c>
      <c r="Z672" s="132" t="str">
        <f>_xlfn.IFNA(IF($D672=5,LOOKUP($F672,{0.1,0.2,0.3,0.4,0.5,0.6,0.7,0.8,0.9,1},{27,39,51,63,75,87,99,111,123,135}),""),"")</f>
        <v/>
      </c>
      <c r="AA672" s="132">
        <f t="shared" si="90"/>
        <v>0</v>
      </c>
      <c r="AB672" s="132" t="str">
        <f t="shared" si="91"/>
        <v>00</v>
      </c>
      <c r="AC672" s="82" t="e">
        <f>VLOOKUP(AB672,'AMI Ref'!T:U,2,FALSE)</f>
        <v>#N/A</v>
      </c>
      <c r="AD672" s="124"/>
      <c r="AE672" s="81" t="str">
        <f>_xlfn.IFNA(IF($D672=0,IF($J672="Not Paid by Tenant",0,INDEX('AMI Ref'!$K$5:$N$5,MATCH($J672,{"Oil","Gas","Electric - Other","ELECTRIC - HEAT PUMP"},0))),0),"")</f>
        <v/>
      </c>
      <c r="AF672" s="81">
        <f>_xlfn.IFNA(IF($D672=1,IF($J672="Not Paid by Tenant",0,INDEX('AMI Ref'!$K$6:$N$6,MATCH($J672,{"Oil","Gas","Electric - Other","ELECTRIC - HEAT PUMP"},0))),0),"")</f>
        <v>0</v>
      </c>
      <c r="AG672" s="81">
        <f>_xlfn.IFNA(IF($D672=2,IF($J672="Not Paid by Tenant",0,INDEX('AMI Ref'!$K$7:$N$7,MATCH($J672,{"Oil","Gas","Electric - Other","ELECTRIC - HEAT PUMP"},0))),0),"")</f>
        <v>0</v>
      </c>
      <c r="AH672" s="81">
        <f>_xlfn.IFNA(IF($D672=3,IF($J672="Not Paid by Tenant",0,INDEX('AMI Ref'!$K$8:$N$8,MATCH($J672,{"Oil","Gas","Electric - Other","ELECTRIC - HEAT PUMP"},0))),0),"")</f>
        <v>0</v>
      </c>
      <c r="AI672" s="81">
        <f>_xlfn.IFNA(IF($D672=4,IF($J672="Not Paid by Tenant",0,INDEX('AMI Ref'!$K$9:$N$9,MATCH($J672,{"Oil","Gas","Electric - Other","ELECTRIC - HEAT PUMP"},0))),0),"")</f>
        <v>0</v>
      </c>
      <c r="AJ672" s="81">
        <f>_xlfn.IFNA(IF($D672=5,IF($J672="Not Paid by Tenant",0,INDEX('AMI Ref'!$K$10:$N$10,MATCH($J672,{"Oil","Gas","Electric - Other","ELECTRIC - HEAT PUMP"},0))),0),"")</f>
        <v>0</v>
      </c>
      <c r="AK672" s="128"/>
      <c r="AL672" s="81" t="str">
        <f>_xlfn.IFNA(IF($D672=0,IF($K672="Not Paid by Tenant",0,INDEX('AMI Ref'!$O$5:$R$5,MATCH($K672,{"Oil","Gas","Electric - Other","Electric ccASHP - split"},0))),0),"")</f>
        <v/>
      </c>
      <c r="AM672" s="81">
        <f>_xlfn.IFNA(IF($D672=1,IF($K672="Not Paid by Tenant",0,INDEX('AMI Ref'!$O$6:$R$6,MATCH($K672,{"Oil","Gas","Electric - Other","Electric ccASHP - split"},0))),0),"")</f>
        <v>0</v>
      </c>
      <c r="AN672" s="81">
        <f>_xlfn.IFNA(IF($D672=2,IF($K672="Not Paid by Tenant",0,INDEX('AMI Ref'!$O$7:$R$7,MATCH($K672,{"Oil","Gas","Electric - Other","Electric ccASHP - split"},0))),0),"")</f>
        <v>0</v>
      </c>
      <c r="AO672" s="81">
        <f>_xlfn.IFNA(IF($D672=3,IF($K672="Not Paid by Tenant",0,INDEX('AMI Ref'!$O$8:$R$8,MATCH($K672,{"Oil","Gas","Electric - Other","Electric ccASHP - split"},0))),0),"")</f>
        <v>0</v>
      </c>
      <c r="AP672" s="81">
        <f>_xlfn.IFNA(IF($D672=4,IF($K672="Not Paid by Tenant",0,INDEX('AMI Ref'!$O$9:$R$9,MATCH($K672,{"Oil","Gas","Electric - Other","Electric ccASHP - split"},0))),0),"")</f>
        <v>0</v>
      </c>
      <c r="AQ672" s="81">
        <f>_xlfn.IFNA(IF($D672=5,IF($K672="Not Paid by Tenant",0,INDEX('AMI Ref'!$O$10:$R$10,MATCH($K672,{"Oil","Gas","Electric - Other","Electric ccASHP - split"},0))),0),"")</f>
        <v>0</v>
      </c>
      <c r="AR672" s="124">
        <f t="shared" si="92"/>
        <v>0</v>
      </c>
      <c r="AS672" s="123" t="e">
        <f t="shared" si="93"/>
        <v>#N/A</v>
      </c>
    </row>
    <row r="673" spans="1:45" x14ac:dyDescent="0.2">
      <c r="A673" s="130">
        <v>671</v>
      </c>
      <c r="B673" s="177">
        <f>IF(OR(COUNTIF($B$2:$B672,Input!$F689)&lt;1,COUNTIF($O$2:$O672,Input!$C689)&lt;1),Input!F689,0)</f>
        <v>0</v>
      </c>
      <c r="C673" s="177">
        <f>IF(OR(COUNTIF($B$2:$B672,Input!$F689)&lt;1,COUNTIF($O$2:$O672,Input!$C689)&lt;1),Input!G689,0)</f>
        <v>0</v>
      </c>
      <c r="D673" s="177">
        <f>IF(OR(COUNTIF($B$2:$B672,Input!$F689)&lt;1,COUNTIF($O$2:$O672,Input!$C689)&lt;1),Input!H689,0)</f>
        <v>0</v>
      </c>
      <c r="E673" s="177">
        <f>IF(OR(COUNTIF($B$2:$B672,Input!$F689)&lt;1,COUNTIF($O$2:$O672,Input!$C689)&lt;1),Input!I689,0)</f>
        <v>0</v>
      </c>
      <c r="F673" s="177">
        <f>IF(OR(COUNTIF($B$2:$B672,Input!$F689)&lt;1,COUNTIF($O$2:$O672,Input!$C689)&lt;1),Input!J689,0)</f>
        <v>0</v>
      </c>
      <c r="G673" s="177">
        <f>IF(OR(COUNTIF($B$2:$B672,Input!$F689)&lt;1,COUNTIF($O$2:$O672,Input!$C689)&lt;1),Input!K689,0)</f>
        <v>0</v>
      </c>
      <c r="H673" s="177">
        <f>IF(OR(COUNTIF($B$2:$B672,Input!$F689)&lt;1,COUNTIF($O$2:$O672,Input!$C689)&lt;1),Input!L689,0)</f>
        <v>0</v>
      </c>
      <c r="I673" s="177">
        <f>IF(OR(COUNTIF($B$2:$B672,Input!$F689)&lt;1,COUNTIF($O$2:$O672,Input!$C689)&lt;1),Input!M689,0)</f>
        <v>0</v>
      </c>
      <c r="J673" s="177">
        <f>IF(OR(COUNTIF($B$2:$B672,Input!$F689)&lt;1,COUNTIF($O$2:$O672,Input!$C689)&lt;1),Input!N689,0)</f>
        <v>0</v>
      </c>
      <c r="K673" s="177">
        <f>IF(OR(COUNTIF($B$2:$B672,Input!$F689)&lt;1,COUNTIF($O$2:$O672,Input!$C689)&lt;1),Input!O689,0)</f>
        <v>0</v>
      </c>
      <c r="L673" s="177">
        <f>IF(OR(COUNTIF($B$2:$B672,Input!$F689)&lt;1,COUNTIF($O$2:$O672,Input!$C689)&lt;1),Input!P689,0)</f>
        <v>0</v>
      </c>
      <c r="M673" s="129" t="str">
        <f t="shared" si="88"/>
        <v/>
      </c>
      <c r="N673" s="161">
        <f t="shared" si="94"/>
        <v>0</v>
      </c>
      <c r="O673" s="168">
        <f>Input!C689</f>
        <v>0</v>
      </c>
      <c r="P673" s="168"/>
      <c r="R673" s="131">
        <f t="shared" si="95"/>
        <v>0</v>
      </c>
      <c r="S673" s="133" t="str">
        <f t="shared" si="89"/>
        <v xml:space="preserve"> </v>
      </c>
      <c r="T673" s="133"/>
      <c r="U673" s="132" t="str">
        <f>_xlfn.IFNA(IF($D673=0,LOOKUP($F673,{0.1,0.2,0.3,0.4,0.5,0.6,0.7,0.8,0.9,1},{22,34,46,58,70,82,94,106,118,130}),""),"")</f>
        <v/>
      </c>
      <c r="V673" s="132" t="str">
        <f>_xlfn.IFNA(IF($D673=1,LOOKUP($F673,{0.1,0.2,0.3,0.4,0.5,0.6,0.7,0.8,0.9,1},{23,35,47,59,71,83,95,107,119,131}),""),"")</f>
        <v/>
      </c>
      <c r="W673" s="132" t="str">
        <f>_xlfn.IFNA(IF($D673=2,LOOKUP($F673,{0.1,0.2,0.3,0.4,0.5,0.6,0.7,0.8,0.9,1},{24,36,48,60,72,84,96,108,120,132}),""),"")</f>
        <v/>
      </c>
      <c r="X673" s="132" t="str">
        <f>_xlfn.IFNA(IF($D673=3,LOOKUP($F673,{0.1,0.2,0.3,0.4,0.5,0.6,0.7,0.8,0.9,1},{25,37,49,61,73,85,97,109,121,133}),""),"")</f>
        <v/>
      </c>
      <c r="Y673" s="132" t="str">
        <f>_xlfn.IFNA(IF($D673=4,LOOKUP($F673,{0.1,0.2,0.3,0.4,0.5,0.6,0.7,0.8,0.9,1},{26,38,50,62,74,86,98,110,122,134}),""),"")</f>
        <v/>
      </c>
      <c r="Z673" s="132" t="str">
        <f>_xlfn.IFNA(IF($D673=5,LOOKUP($F673,{0.1,0.2,0.3,0.4,0.5,0.6,0.7,0.8,0.9,1},{27,39,51,63,75,87,99,111,123,135}),""),"")</f>
        <v/>
      </c>
      <c r="AA673" s="132">
        <f t="shared" si="90"/>
        <v>0</v>
      </c>
      <c r="AB673" s="132" t="str">
        <f t="shared" si="91"/>
        <v>00</v>
      </c>
      <c r="AC673" s="82" t="e">
        <f>VLOOKUP(AB673,'AMI Ref'!T:U,2,FALSE)</f>
        <v>#N/A</v>
      </c>
      <c r="AD673" s="124"/>
      <c r="AE673" s="81" t="str">
        <f>_xlfn.IFNA(IF($D673=0,IF($J673="Not Paid by Tenant",0,INDEX('AMI Ref'!$K$5:$N$5,MATCH($J673,{"Oil","Gas","Electric - Other","ELECTRIC - HEAT PUMP"},0))),0),"")</f>
        <v/>
      </c>
      <c r="AF673" s="81">
        <f>_xlfn.IFNA(IF($D673=1,IF($J673="Not Paid by Tenant",0,INDEX('AMI Ref'!$K$6:$N$6,MATCH($J673,{"Oil","Gas","Electric - Other","ELECTRIC - HEAT PUMP"},0))),0),"")</f>
        <v>0</v>
      </c>
      <c r="AG673" s="81">
        <f>_xlfn.IFNA(IF($D673=2,IF($J673="Not Paid by Tenant",0,INDEX('AMI Ref'!$K$7:$N$7,MATCH($J673,{"Oil","Gas","Electric - Other","ELECTRIC - HEAT PUMP"},0))),0),"")</f>
        <v>0</v>
      </c>
      <c r="AH673" s="81">
        <f>_xlfn.IFNA(IF($D673=3,IF($J673="Not Paid by Tenant",0,INDEX('AMI Ref'!$K$8:$N$8,MATCH($J673,{"Oil","Gas","Electric - Other","ELECTRIC - HEAT PUMP"},0))),0),"")</f>
        <v>0</v>
      </c>
      <c r="AI673" s="81">
        <f>_xlfn.IFNA(IF($D673=4,IF($J673="Not Paid by Tenant",0,INDEX('AMI Ref'!$K$9:$N$9,MATCH($J673,{"Oil","Gas","Electric - Other","ELECTRIC - HEAT PUMP"},0))),0),"")</f>
        <v>0</v>
      </c>
      <c r="AJ673" s="81">
        <f>_xlfn.IFNA(IF($D673=5,IF($J673="Not Paid by Tenant",0,INDEX('AMI Ref'!$K$10:$N$10,MATCH($J673,{"Oil","Gas","Electric - Other","ELECTRIC - HEAT PUMP"},0))),0),"")</f>
        <v>0</v>
      </c>
      <c r="AK673" s="128"/>
      <c r="AL673" s="81" t="str">
        <f>_xlfn.IFNA(IF($D673=0,IF($K673="Not Paid by Tenant",0,INDEX('AMI Ref'!$O$5:$R$5,MATCH($K673,{"Oil","Gas","Electric - Other","Electric ccASHP - split"},0))),0),"")</f>
        <v/>
      </c>
      <c r="AM673" s="81">
        <f>_xlfn.IFNA(IF($D673=1,IF($K673="Not Paid by Tenant",0,INDEX('AMI Ref'!$O$6:$R$6,MATCH($K673,{"Oil","Gas","Electric - Other","Electric ccASHP - split"},0))),0),"")</f>
        <v>0</v>
      </c>
      <c r="AN673" s="81">
        <f>_xlfn.IFNA(IF($D673=2,IF($K673="Not Paid by Tenant",0,INDEX('AMI Ref'!$O$7:$R$7,MATCH($K673,{"Oil","Gas","Electric - Other","Electric ccASHP - split"},0))),0),"")</f>
        <v>0</v>
      </c>
      <c r="AO673" s="81">
        <f>_xlfn.IFNA(IF($D673=3,IF($K673="Not Paid by Tenant",0,INDEX('AMI Ref'!$O$8:$R$8,MATCH($K673,{"Oil","Gas","Electric - Other","Electric ccASHP - split"},0))),0),"")</f>
        <v>0</v>
      </c>
      <c r="AP673" s="81">
        <f>_xlfn.IFNA(IF($D673=4,IF($K673="Not Paid by Tenant",0,INDEX('AMI Ref'!$O$9:$R$9,MATCH($K673,{"Oil","Gas","Electric - Other","Electric ccASHP - split"},0))),0),"")</f>
        <v>0</v>
      </c>
      <c r="AQ673" s="81">
        <f>_xlfn.IFNA(IF($D673=5,IF($K673="Not Paid by Tenant",0,INDEX('AMI Ref'!$O$10:$R$10,MATCH($K673,{"Oil","Gas","Electric - Other","Electric ccASHP - split"},0))),0),"")</f>
        <v>0</v>
      </c>
      <c r="AR673" s="124">
        <f t="shared" si="92"/>
        <v>0</v>
      </c>
      <c r="AS673" s="123" t="e">
        <f t="shared" si="93"/>
        <v>#N/A</v>
      </c>
    </row>
    <row r="674" spans="1:45" x14ac:dyDescent="0.2">
      <c r="A674" s="130">
        <v>672</v>
      </c>
      <c r="B674" s="177">
        <f>IF(OR(COUNTIF($B$2:$B673,Input!$F690)&lt;1,COUNTIF($O$2:$O673,Input!$C690)&lt;1),Input!F690,0)</f>
        <v>0</v>
      </c>
      <c r="C674" s="177">
        <f>IF(OR(COUNTIF($B$2:$B673,Input!$F690)&lt;1,COUNTIF($O$2:$O673,Input!$C690)&lt;1),Input!G690,0)</f>
        <v>0</v>
      </c>
      <c r="D674" s="177">
        <f>IF(OR(COUNTIF($B$2:$B673,Input!$F690)&lt;1,COUNTIF($O$2:$O673,Input!$C690)&lt;1),Input!H690,0)</f>
        <v>0</v>
      </c>
      <c r="E674" s="177">
        <f>IF(OR(COUNTIF($B$2:$B673,Input!$F690)&lt;1,COUNTIF($O$2:$O673,Input!$C690)&lt;1),Input!I690,0)</f>
        <v>0</v>
      </c>
      <c r="F674" s="177">
        <f>IF(OR(COUNTIF($B$2:$B673,Input!$F690)&lt;1,COUNTIF($O$2:$O673,Input!$C690)&lt;1),Input!J690,0)</f>
        <v>0</v>
      </c>
      <c r="G674" s="177">
        <f>IF(OR(COUNTIF($B$2:$B673,Input!$F690)&lt;1,COUNTIF($O$2:$O673,Input!$C690)&lt;1),Input!K690,0)</f>
        <v>0</v>
      </c>
      <c r="H674" s="177">
        <f>IF(OR(COUNTIF($B$2:$B673,Input!$F690)&lt;1,COUNTIF($O$2:$O673,Input!$C690)&lt;1),Input!L690,0)</f>
        <v>0</v>
      </c>
      <c r="I674" s="177">
        <f>IF(OR(COUNTIF($B$2:$B673,Input!$F690)&lt;1,COUNTIF($O$2:$O673,Input!$C690)&lt;1),Input!M690,0)</f>
        <v>0</v>
      </c>
      <c r="J674" s="177">
        <f>IF(OR(COUNTIF($B$2:$B673,Input!$F690)&lt;1,COUNTIF($O$2:$O673,Input!$C690)&lt;1),Input!N690,0)</f>
        <v>0</v>
      </c>
      <c r="K674" s="177">
        <f>IF(OR(COUNTIF($B$2:$B673,Input!$F690)&lt;1,COUNTIF($O$2:$O673,Input!$C690)&lt;1),Input!O690,0)</f>
        <v>0</v>
      </c>
      <c r="L674" s="177">
        <f>IF(OR(COUNTIF($B$2:$B673,Input!$F690)&lt;1,COUNTIF($O$2:$O673,Input!$C690)&lt;1),Input!P690,0)</f>
        <v>0</v>
      </c>
      <c r="M674" s="129" t="str">
        <f t="shared" si="88"/>
        <v/>
      </c>
      <c r="N674" s="161">
        <f t="shared" si="94"/>
        <v>0</v>
      </c>
      <c r="O674" s="168">
        <f>Input!C690</f>
        <v>0</v>
      </c>
      <c r="P674" s="168"/>
      <c r="R674" s="131">
        <f t="shared" si="95"/>
        <v>0</v>
      </c>
      <c r="S674" s="133" t="str">
        <f t="shared" si="89"/>
        <v xml:space="preserve"> </v>
      </c>
      <c r="T674" s="133"/>
      <c r="U674" s="132" t="str">
        <f>_xlfn.IFNA(IF($D674=0,LOOKUP($F674,{0.1,0.2,0.3,0.4,0.5,0.6,0.7,0.8,0.9,1},{22,34,46,58,70,82,94,106,118,130}),""),"")</f>
        <v/>
      </c>
      <c r="V674" s="132" t="str">
        <f>_xlfn.IFNA(IF($D674=1,LOOKUP($F674,{0.1,0.2,0.3,0.4,0.5,0.6,0.7,0.8,0.9,1},{23,35,47,59,71,83,95,107,119,131}),""),"")</f>
        <v/>
      </c>
      <c r="W674" s="132" t="str">
        <f>_xlfn.IFNA(IF($D674=2,LOOKUP($F674,{0.1,0.2,0.3,0.4,0.5,0.6,0.7,0.8,0.9,1},{24,36,48,60,72,84,96,108,120,132}),""),"")</f>
        <v/>
      </c>
      <c r="X674" s="132" t="str">
        <f>_xlfn.IFNA(IF($D674=3,LOOKUP($F674,{0.1,0.2,0.3,0.4,0.5,0.6,0.7,0.8,0.9,1},{25,37,49,61,73,85,97,109,121,133}),""),"")</f>
        <v/>
      </c>
      <c r="Y674" s="132" t="str">
        <f>_xlfn.IFNA(IF($D674=4,LOOKUP($F674,{0.1,0.2,0.3,0.4,0.5,0.6,0.7,0.8,0.9,1},{26,38,50,62,74,86,98,110,122,134}),""),"")</f>
        <v/>
      </c>
      <c r="Z674" s="132" t="str">
        <f>_xlfn.IFNA(IF($D674=5,LOOKUP($F674,{0.1,0.2,0.3,0.4,0.5,0.6,0.7,0.8,0.9,1},{27,39,51,63,75,87,99,111,123,135}),""),"")</f>
        <v/>
      </c>
      <c r="AA674" s="132">
        <f t="shared" si="90"/>
        <v>0</v>
      </c>
      <c r="AB674" s="132" t="str">
        <f t="shared" si="91"/>
        <v>00</v>
      </c>
      <c r="AC674" s="82" t="e">
        <f>VLOOKUP(AB674,'AMI Ref'!T:U,2,FALSE)</f>
        <v>#N/A</v>
      </c>
      <c r="AD674" s="124"/>
      <c r="AE674" s="81" t="str">
        <f>_xlfn.IFNA(IF($D674=0,IF($J674="Not Paid by Tenant",0,INDEX('AMI Ref'!$K$5:$N$5,MATCH($J674,{"Oil","Gas","Electric - Other","ELECTRIC - HEAT PUMP"},0))),0),"")</f>
        <v/>
      </c>
      <c r="AF674" s="81">
        <f>_xlfn.IFNA(IF($D674=1,IF($J674="Not Paid by Tenant",0,INDEX('AMI Ref'!$K$6:$N$6,MATCH($J674,{"Oil","Gas","Electric - Other","ELECTRIC - HEAT PUMP"},0))),0),"")</f>
        <v>0</v>
      </c>
      <c r="AG674" s="81">
        <f>_xlfn.IFNA(IF($D674=2,IF($J674="Not Paid by Tenant",0,INDEX('AMI Ref'!$K$7:$N$7,MATCH($J674,{"Oil","Gas","Electric - Other","ELECTRIC - HEAT PUMP"},0))),0),"")</f>
        <v>0</v>
      </c>
      <c r="AH674" s="81">
        <f>_xlfn.IFNA(IF($D674=3,IF($J674="Not Paid by Tenant",0,INDEX('AMI Ref'!$K$8:$N$8,MATCH($J674,{"Oil","Gas","Electric - Other","ELECTRIC - HEAT PUMP"},0))),0),"")</f>
        <v>0</v>
      </c>
      <c r="AI674" s="81">
        <f>_xlfn.IFNA(IF($D674=4,IF($J674="Not Paid by Tenant",0,INDEX('AMI Ref'!$K$9:$N$9,MATCH($J674,{"Oil","Gas","Electric - Other","ELECTRIC - HEAT PUMP"},0))),0),"")</f>
        <v>0</v>
      </c>
      <c r="AJ674" s="81">
        <f>_xlfn.IFNA(IF($D674=5,IF($J674="Not Paid by Tenant",0,INDEX('AMI Ref'!$K$10:$N$10,MATCH($J674,{"Oil","Gas","Electric - Other","ELECTRIC - HEAT PUMP"},0))),0),"")</f>
        <v>0</v>
      </c>
      <c r="AK674" s="128"/>
      <c r="AL674" s="81" t="str">
        <f>_xlfn.IFNA(IF($D674=0,IF($K674="Not Paid by Tenant",0,INDEX('AMI Ref'!$O$5:$R$5,MATCH($K674,{"Oil","Gas","Electric - Other","Electric ccASHP - split"},0))),0),"")</f>
        <v/>
      </c>
      <c r="AM674" s="81">
        <f>_xlfn.IFNA(IF($D674=1,IF($K674="Not Paid by Tenant",0,INDEX('AMI Ref'!$O$6:$R$6,MATCH($K674,{"Oil","Gas","Electric - Other","Electric ccASHP - split"},0))),0),"")</f>
        <v>0</v>
      </c>
      <c r="AN674" s="81">
        <f>_xlfn.IFNA(IF($D674=2,IF($K674="Not Paid by Tenant",0,INDEX('AMI Ref'!$O$7:$R$7,MATCH($K674,{"Oil","Gas","Electric - Other","Electric ccASHP - split"},0))),0),"")</f>
        <v>0</v>
      </c>
      <c r="AO674" s="81">
        <f>_xlfn.IFNA(IF($D674=3,IF($K674="Not Paid by Tenant",0,INDEX('AMI Ref'!$O$8:$R$8,MATCH($K674,{"Oil","Gas","Electric - Other","Electric ccASHP - split"},0))),0),"")</f>
        <v>0</v>
      </c>
      <c r="AP674" s="81">
        <f>_xlfn.IFNA(IF($D674=4,IF($K674="Not Paid by Tenant",0,INDEX('AMI Ref'!$O$9:$R$9,MATCH($K674,{"Oil","Gas","Electric - Other","Electric ccASHP - split"},0))),0),"")</f>
        <v>0</v>
      </c>
      <c r="AQ674" s="81">
        <f>_xlfn.IFNA(IF($D674=5,IF($K674="Not Paid by Tenant",0,INDEX('AMI Ref'!$O$10:$R$10,MATCH($K674,{"Oil","Gas","Electric - Other","Electric ccASHP - split"},0))),0),"")</f>
        <v>0</v>
      </c>
      <c r="AR674" s="124">
        <f t="shared" si="92"/>
        <v>0</v>
      </c>
      <c r="AS674" s="123" t="e">
        <f t="shared" si="93"/>
        <v>#N/A</v>
      </c>
    </row>
    <row r="675" spans="1:45" x14ac:dyDescent="0.2">
      <c r="A675" s="130">
        <v>673</v>
      </c>
      <c r="B675" s="177">
        <f>IF(OR(COUNTIF($B$2:$B674,Input!$F691)&lt;1,COUNTIF($O$2:$O674,Input!$C691)&lt;1),Input!F691,0)</f>
        <v>0</v>
      </c>
      <c r="C675" s="177">
        <f>IF(OR(COUNTIF($B$2:$B674,Input!$F691)&lt;1,COUNTIF($O$2:$O674,Input!$C691)&lt;1),Input!G691,0)</f>
        <v>0</v>
      </c>
      <c r="D675" s="177">
        <f>IF(OR(COUNTIF($B$2:$B674,Input!$F691)&lt;1,COUNTIF($O$2:$O674,Input!$C691)&lt;1),Input!H691,0)</f>
        <v>0</v>
      </c>
      <c r="E675" s="177">
        <f>IF(OR(COUNTIF($B$2:$B674,Input!$F691)&lt;1,COUNTIF($O$2:$O674,Input!$C691)&lt;1),Input!I691,0)</f>
        <v>0</v>
      </c>
      <c r="F675" s="177">
        <f>IF(OR(COUNTIF($B$2:$B674,Input!$F691)&lt;1,COUNTIF($O$2:$O674,Input!$C691)&lt;1),Input!J691,0)</f>
        <v>0</v>
      </c>
      <c r="G675" s="177">
        <f>IF(OR(COUNTIF($B$2:$B674,Input!$F691)&lt;1,COUNTIF($O$2:$O674,Input!$C691)&lt;1),Input!K691,0)</f>
        <v>0</v>
      </c>
      <c r="H675" s="177">
        <f>IF(OR(COUNTIF($B$2:$B674,Input!$F691)&lt;1,COUNTIF($O$2:$O674,Input!$C691)&lt;1),Input!L691,0)</f>
        <v>0</v>
      </c>
      <c r="I675" s="177">
        <f>IF(OR(COUNTIF($B$2:$B674,Input!$F691)&lt;1,COUNTIF($O$2:$O674,Input!$C691)&lt;1),Input!M691,0)</f>
        <v>0</v>
      </c>
      <c r="J675" s="177">
        <f>IF(OR(COUNTIF($B$2:$B674,Input!$F691)&lt;1,COUNTIF($O$2:$O674,Input!$C691)&lt;1),Input!N691,0)</f>
        <v>0</v>
      </c>
      <c r="K675" s="177">
        <f>IF(OR(COUNTIF($B$2:$B674,Input!$F691)&lt;1,COUNTIF($O$2:$O674,Input!$C691)&lt;1),Input!O691,0)</f>
        <v>0</v>
      </c>
      <c r="L675" s="177">
        <f>IF(OR(COUNTIF($B$2:$B674,Input!$F691)&lt;1,COUNTIF($O$2:$O674,Input!$C691)&lt;1),Input!P691,0)</f>
        <v>0</v>
      </c>
      <c r="M675" s="129" t="str">
        <f t="shared" ref="M675:M738" si="96">IFERROR(IF(E675="NO","NA",IF(AND(E675="yes",C675+L675&lt;=AS675),"YES","NO")),"")</f>
        <v/>
      </c>
      <c r="N675" s="161">
        <f t="shared" si="94"/>
        <v>0</v>
      </c>
      <c r="O675" s="168">
        <f>Input!C691</f>
        <v>0</v>
      </c>
      <c r="P675" s="168"/>
      <c r="R675" s="131">
        <f t="shared" si="95"/>
        <v>0</v>
      </c>
      <c r="S675" s="133" t="str">
        <f t="shared" ref="S675:S738" si="97">IF(H675="Yes w/ Elec. Stove","G"," ")</f>
        <v xml:space="preserve"> </v>
      </c>
      <c r="T675" s="133"/>
      <c r="U675" s="132" t="str">
        <f>_xlfn.IFNA(IF($D675=0,LOOKUP($F675,{0.1,0.2,0.3,0.4,0.5,0.6,0.7,0.8,0.9,1},{22,34,46,58,70,82,94,106,118,130}),""),"")</f>
        <v/>
      </c>
      <c r="V675" s="132" t="str">
        <f>_xlfn.IFNA(IF($D675=1,LOOKUP($F675,{0.1,0.2,0.3,0.4,0.5,0.6,0.7,0.8,0.9,1},{23,35,47,59,71,83,95,107,119,131}),""),"")</f>
        <v/>
      </c>
      <c r="W675" s="132" t="str">
        <f>_xlfn.IFNA(IF($D675=2,LOOKUP($F675,{0.1,0.2,0.3,0.4,0.5,0.6,0.7,0.8,0.9,1},{24,36,48,60,72,84,96,108,120,132}),""),"")</f>
        <v/>
      </c>
      <c r="X675" s="132" t="str">
        <f>_xlfn.IFNA(IF($D675=3,LOOKUP($F675,{0.1,0.2,0.3,0.4,0.5,0.6,0.7,0.8,0.9,1},{25,37,49,61,73,85,97,109,121,133}),""),"")</f>
        <v/>
      </c>
      <c r="Y675" s="132" t="str">
        <f>_xlfn.IFNA(IF($D675=4,LOOKUP($F675,{0.1,0.2,0.3,0.4,0.5,0.6,0.7,0.8,0.9,1},{26,38,50,62,74,86,98,110,122,134}),""),"")</f>
        <v/>
      </c>
      <c r="Z675" s="132" t="str">
        <f>_xlfn.IFNA(IF($D675=5,LOOKUP($F675,{0.1,0.2,0.3,0.4,0.5,0.6,0.7,0.8,0.9,1},{27,39,51,63,75,87,99,111,123,135}),""),"")</f>
        <v/>
      </c>
      <c r="AA675" s="132">
        <f t="shared" ref="AA675:AA738" si="98">SUM(U675:Z675)</f>
        <v>0</v>
      </c>
      <c r="AB675" s="132" t="str">
        <f t="shared" ref="AB675:AB738" si="99">CONCATENATE(IF(H675="Yes w/ Elec. Stove","G",R675),AA675)</f>
        <v>00</v>
      </c>
      <c r="AC675" s="82" t="e">
        <f>VLOOKUP(AB675,'AMI Ref'!T:U,2,FALSE)</f>
        <v>#N/A</v>
      </c>
      <c r="AD675" s="124"/>
      <c r="AE675" s="81" t="str">
        <f>_xlfn.IFNA(IF($D675=0,IF($J675="Not Paid by Tenant",0,INDEX('AMI Ref'!$K$5:$N$5,MATCH($J675,{"Oil","Gas","Electric - Other","ELECTRIC - HEAT PUMP"},0))),0),"")</f>
        <v/>
      </c>
      <c r="AF675" s="81">
        <f>_xlfn.IFNA(IF($D675=1,IF($J675="Not Paid by Tenant",0,INDEX('AMI Ref'!$K$6:$N$6,MATCH($J675,{"Oil","Gas","Electric - Other","ELECTRIC - HEAT PUMP"},0))),0),"")</f>
        <v>0</v>
      </c>
      <c r="AG675" s="81">
        <f>_xlfn.IFNA(IF($D675=2,IF($J675="Not Paid by Tenant",0,INDEX('AMI Ref'!$K$7:$N$7,MATCH($J675,{"Oil","Gas","Electric - Other","ELECTRIC - HEAT PUMP"},0))),0),"")</f>
        <v>0</v>
      </c>
      <c r="AH675" s="81">
        <f>_xlfn.IFNA(IF($D675=3,IF($J675="Not Paid by Tenant",0,INDEX('AMI Ref'!$K$8:$N$8,MATCH($J675,{"Oil","Gas","Electric - Other","ELECTRIC - HEAT PUMP"},0))),0),"")</f>
        <v>0</v>
      </c>
      <c r="AI675" s="81">
        <f>_xlfn.IFNA(IF($D675=4,IF($J675="Not Paid by Tenant",0,INDEX('AMI Ref'!$K$9:$N$9,MATCH($J675,{"Oil","Gas","Electric - Other","ELECTRIC - HEAT PUMP"},0))),0),"")</f>
        <v>0</v>
      </c>
      <c r="AJ675" s="81">
        <f>_xlfn.IFNA(IF($D675=5,IF($J675="Not Paid by Tenant",0,INDEX('AMI Ref'!$K$10:$N$10,MATCH($J675,{"Oil","Gas","Electric - Other","ELECTRIC - HEAT PUMP"},0))),0),"")</f>
        <v>0</v>
      </c>
      <c r="AK675" s="128"/>
      <c r="AL675" s="81" t="str">
        <f>_xlfn.IFNA(IF($D675=0,IF($K675="Not Paid by Tenant",0,INDEX('AMI Ref'!$O$5:$R$5,MATCH($K675,{"Oil","Gas","Electric - Other","Electric ccASHP - split"},0))),0),"")</f>
        <v/>
      </c>
      <c r="AM675" s="81">
        <f>_xlfn.IFNA(IF($D675=1,IF($K675="Not Paid by Tenant",0,INDEX('AMI Ref'!$O$6:$R$6,MATCH($K675,{"Oil","Gas","Electric - Other","Electric ccASHP - split"},0))),0),"")</f>
        <v>0</v>
      </c>
      <c r="AN675" s="81">
        <f>_xlfn.IFNA(IF($D675=2,IF($K675="Not Paid by Tenant",0,INDEX('AMI Ref'!$O$7:$R$7,MATCH($K675,{"Oil","Gas","Electric - Other","Electric ccASHP - split"},0))),0),"")</f>
        <v>0</v>
      </c>
      <c r="AO675" s="81">
        <f>_xlfn.IFNA(IF($D675=3,IF($K675="Not Paid by Tenant",0,INDEX('AMI Ref'!$O$8:$R$8,MATCH($K675,{"Oil","Gas","Electric - Other","Electric ccASHP - split"},0))),0),"")</f>
        <v>0</v>
      </c>
      <c r="AP675" s="81">
        <f>_xlfn.IFNA(IF($D675=4,IF($K675="Not Paid by Tenant",0,INDEX('AMI Ref'!$O$9:$R$9,MATCH($K675,{"Oil","Gas","Electric - Other","Electric ccASHP - split"},0))),0),"")</f>
        <v>0</v>
      </c>
      <c r="AQ675" s="81">
        <f>_xlfn.IFNA(IF($D675=5,IF($K675="Not Paid by Tenant",0,INDEX('AMI Ref'!$O$10:$R$10,MATCH($K675,{"Oil","Gas","Electric - Other","Electric ccASHP - split"},0))),0),"")</f>
        <v>0</v>
      </c>
      <c r="AR675" s="124">
        <f t="shared" ref="AR675:AR738" si="100">SUM(AE675:AQ675)</f>
        <v>0</v>
      </c>
      <c r="AS675" s="123" t="e">
        <f t="shared" ref="AS675:AS738" si="101">AC675-AR675</f>
        <v>#N/A</v>
      </c>
    </row>
    <row r="676" spans="1:45" x14ac:dyDescent="0.2">
      <c r="A676" s="130">
        <v>674</v>
      </c>
      <c r="B676" s="177">
        <f>IF(OR(COUNTIF($B$2:$B675,Input!$F692)&lt;1,COUNTIF($O$2:$O675,Input!$C692)&lt;1),Input!F692,0)</f>
        <v>0</v>
      </c>
      <c r="C676" s="177">
        <f>IF(OR(COUNTIF($B$2:$B675,Input!$F692)&lt;1,COUNTIF($O$2:$O675,Input!$C692)&lt;1),Input!G692,0)</f>
        <v>0</v>
      </c>
      <c r="D676" s="177">
        <f>IF(OR(COUNTIF($B$2:$B675,Input!$F692)&lt;1,COUNTIF($O$2:$O675,Input!$C692)&lt;1),Input!H692,0)</f>
        <v>0</v>
      </c>
      <c r="E676" s="177">
        <f>IF(OR(COUNTIF($B$2:$B675,Input!$F692)&lt;1,COUNTIF($O$2:$O675,Input!$C692)&lt;1),Input!I692,0)</f>
        <v>0</v>
      </c>
      <c r="F676" s="177">
        <f>IF(OR(COUNTIF($B$2:$B675,Input!$F692)&lt;1,COUNTIF($O$2:$O675,Input!$C692)&lt;1),Input!J692,0)</f>
        <v>0</v>
      </c>
      <c r="G676" s="177">
        <f>IF(OR(COUNTIF($B$2:$B675,Input!$F692)&lt;1,COUNTIF($O$2:$O675,Input!$C692)&lt;1),Input!K692,0)</f>
        <v>0</v>
      </c>
      <c r="H676" s="177">
        <f>IF(OR(COUNTIF($B$2:$B675,Input!$F692)&lt;1,COUNTIF($O$2:$O675,Input!$C692)&lt;1),Input!L692,0)</f>
        <v>0</v>
      </c>
      <c r="I676" s="177">
        <f>IF(OR(COUNTIF($B$2:$B675,Input!$F692)&lt;1,COUNTIF($O$2:$O675,Input!$C692)&lt;1),Input!M692,0)</f>
        <v>0</v>
      </c>
      <c r="J676" s="177">
        <f>IF(OR(COUNTIF($B$2:$B675,Input!$F692)&lt;1,COUNTIF($O$2:$O675,Input!$C692)&lt;1),Input!N692,0)</f>
        <v>0</v>
      </c>
      <c r="K676" s="177">
        <f>IF(OR(COUNTIF($B$2:$B675,Input!$F692)&lt;1,COUNTIF($O$2:$O675,Input!$C692)&lt;1),Input!O692,0)</f>
        <v>0</v>
      </c>
      <c r="L676" s="177">
        <f>IF(OR(COUNTIF($B$2:$B675,Input!$F692)&lt;1,COUNTIF($O$2:$O675,Input!$C692)&lt;1),Input!P692,0)</f>
        <v>0</v>
      </c>
      <c r="M676" s="129" t="str">
        <f t="shared" si="96"/>
        <v/>
      </c>
      <c r="N676" s="161">
        <f t="shared" si="94"/>
        <v>0</v>
      </c>
      <c r="O676" s="168">
        <f>Input!C692</f>
        <v>0</v>
      </c>
      <c r="P676" s="168"/>
      <c r="R676" s="131">
        <f t="shared" si="95"/>
        <v>0</v>
      </c>
      <c r="S676" s="133" t="str">
        <f t="shared" si="97"/>
        <v xml:space="preserve"> </v>
      </c>
      <c r="T676" s="133"/>
      <c r="U676" s="132" t="str">
        <f>_xlfn.IFNA(IF($D676=0,LOOKUP($F676,{0.1,0.2,0.3,0.4,0.5,0.6,0.7,0.8,0.9,1},{22,34,46,58,70,82,94,106,118,130}),""),"")</f>
        <v/>
      </c>
      <c r="V676" s="132" t="str">
        <f>_xlfn.IFNA(IF($D676=1,LOOKUP($F676,{0.1,0.2,0.3,0.4,0.5,0.6,0.7,0.8,0.9,1},{23,35,47,59,71,83,95,107,119,131}),""),"")</f>
        <v/>
      </c>
      <c r="W676" s="132" t="str">
        <f>_xlfn.IFNA(IF($D676=2,LOOKUP($F676,{0.1,0.2,0.3,0.4,0.5,0.6,0.7,0.8,0.9,1},{24,36,48,60,72,84,96,108,120,132}),""),"")</f>
        <v/>
      </c>
      <c r="X676" s="132" t="str">
        <f>_xlfn.IFNA(IF($D676=3,LOOKUP($F676,{0.1,0.2,0.3,0.4,0.5,0.6,0.7,0.8,0.9,1},{25,37,49,61,73,85,97,109,121,133}),""),"")</f>
        <v/>
      </c>
      <c r="Y676" s="132" t="str">
        <f>_xlfn.IFNA(IF($D676=4,LOOKUP($F676,{0.1,0.2,0.3,0.4,0.5,0.6,0.7,0.8,0.9,1},{26,38,50,62,74,86,98,110,122,134}),""),"")</f>
        <v/>
      </c>
      <c r="Z676" s="132" t="str">
        <f>_xlfn.IFNA(IF($D676=5,LOOKUP($F676,{0.1,0.2,0.3,0.4,0.5,0.6,0.7,0.8,0.9,1},{27,39,51,63,75,87,99,111,123,135}),""),"")</f>
        <v/>
      </c>
      <c r="AA676" s="132">
        <f t="shared" si="98"/>
        <v>0</v>
      </c>
      <c r="AB676" s="132" t="str">
        <f t="shared" si="99"/>
        <v>00</v>
      </c>
      <c r="AC676" s="82" t="e">
        <f>VLOOKUP(AB676,'AMI Ref'!T:U,2,FALSE)</f>
        <v>#N/A</v>
      </c>
      <c r="AD676" s="124"/>
      <c r="AE676" s="81" t="str">
        <f>_xlfn.IFNA(IF($D676=0,IF($J676="Not Paid by Tenant",0,INDEX('AMI Ref'!$K$5:$N$5,MATCH($J676,{"Oil","Gas","Electric - Other","ELECTRIC - HEAT PUMP"},0))),0),"")</f>
        <v/>
      </c>
      <c r="AF676" s="81">
        <f>_xlfn.IFNA(IF($D676=1,IF($J676="Not Paid by Tenant",0,INDEX('AMI Ref'!$K$6:$N$6,MATCH($J676,{"Oil","Gas","Electric - Other","ELECTRIC - HEAT PUMP"},0))),0),"")</f>
        <v>0</v>
      </c>
      <c r="AG676" s="81">
        <f>_xlfn.IFNA(IF($D676=2,IF($J676="Not Paid by Tenant",0,INDEX('AMI Ref'!$K$7:$N$7,MATCH($J676,{"Oil","Gas","Electric - Other","ELECTRIC - HEAT PUMP"},0))),0),"")</f>
        <v>0</v>
      </c>
      <c r="AH676" s="81">
        <f>_xlfn.IFNA(IF($D676=3,IF($J676="Not Paid by Tenant",0,INDEX('AMI Ref'!$K$8:$N$8,MATCH($J676,{"Oil","Gas","Electric - Other","ELECTRIC - HEAT PUMP"},0))),0),"")</f>
        <v>0</v>
      </c>
      <c r="AI676" s="81">
        <f>_xlfn.IFNA(IF($D676=4,IF($J676="Not Paid by Tenant",0,INDEX('AMI Ref'!$K$9:$N$9,MATCH($J676,{"Oil","Gas","Electric - Other","ELECTRIC - HEAT PUMP"},0))),0),"")</f>
        <v>0</v>
      </c>
      <c r="AJ676" s="81">
        <f>_xlfn.IFNA(IF($D676=5,IF($J676="Not Paid by Tenant",0,INDEX('AMI Ref'!$K$10:$N$10,MATCH($J676,{"Oil","Gas","Electric - Other","ELECTRIC - HEAT PUMP"},0))),0),"")</f>
        <v>0</v>
      </c>
      <c r="AK676" s="128"/>
      <c r="AL676" s="81" t="str">
        <f>_xlfn.IFNA(IF($D676=0,IF($K676="Not Paid by Tenant",0,INDEX('AMI Ref'!$O$5:$R$5,MATCH($K676,{"Oil","Gas","Electric - Other","Electric ccASHP - split"},0))),0),"")</f>
        <v/>
      </c>
      <c r="AM676" s="81">
        <f>_xlfn.IFNA(IF($D676=1,IF($K676="Not Paid by Tenant",0,INDEX('AMI Ref'!$O$6:$R$6,MATCH($K676,{"Oil","Gas","Electric - Other","Electric ccASHP - split"},0))),0),"")</f>
        <v>0</v>
      </c>
      <c r="AN676" s="81">
        <f>_xlfn.IFNA(IF($D676=2,IF($K676="Not Paid by Tenant",0,INDEX('AMI Ref'!$O$7:$R$7,MATCH($K676,{"Oil","Gas","Electric - Other","Electric ccASHP - split"},0))),0),"")</f>
        <v>0</v>
      </c>
      <c r="AO676" s="81">
        <f>_xlfn.IFNA(IF($D676=3,IF($K676="Not Paid by Tenant",0,INDEX('AMI Ref'!$O$8:$R$8,MATCH($K676,{"Oil","Gas","Electric - Other","Electric ccASHP - split"},0))),0),"")</f>
        <v>0</v>
      </c>
      <c r="AP676" s="81">
        <f>_xlfn.IFNA(IF($D676=4,IF($K676="Not Paid by Tenant",0,INDEX('AMI Ref'!$O$9:$R$9,MATCH($K676,{"Oil","Gas","Electric - Other","Electric ccASHP - split"},0))),0),"")</f>
        <v>0</v>
      </c>
      <c r="AQ676" s="81">
        <f>_xlfn.IFNA(IF($D676=5,IF($K676="Not Paid by Tenant",0,INDEX('AMI Ref'!$O$10:$R$10,MATCH($K676,{"Oil","Gas","Electric - Other","Electric ccASHP - split"},0))),0),"")</f>
        <v>0</v>
      </c>
      <c r="AR676" s="124">
        <f t="shared" si="100"/>
        <v>0</v>
      </c>
      <c r="AS676" s="123" t="e">
        <f t="shared" si="101"/>
        <v>#N/A</v>
      </c>
    </row>
    <row r="677" spans="1:45" x14ac:dyDescent="0.2">
      <c r="A677" s="130">
        <v>675</v>
      </c>
      <c r="B677" s="177">
        <f>IF(OR(COUNTIF($B$2:$B676,Input!$F693)&lt;1,COUNTIF($O$2:$O676,Input!$C693)&lt;1),Input!F693,0)</f>
        <v>0</v>
      </c>
      <c r="C677" s="177">
        <f>IF(OR(COUNTIF($B$2:$B676,Input!$F693)&lt;1,COUNTIF($O$2:$O676,Input!$C693)&lt;1),Input!G693,0)</f>
        <v>0</v>
      </c>
      <c r="D677" s="177">
        <f>IF(OR(COUNTIF($B$2:$B676,Input!$F693)&lt;1,COUNTIF($O$2:$O676,Input!$C693)&lt;1),Input!H693,0)</f>
        <v>0</v>
      </c>
      <c r="E677" s="177">
        <f>IF(OR(COUNTIF($B$2:$B676,Input!$F693)&lt;1,COUNTIF($O$2:$O676,Input!$C693)&lt;1),Input!I693,0)</f>
        <v>0</v>
      </c>
      <c r="F677" s="177">
        <f>IF(OR(COUNTIF($B$2:$B676,Input!$F693)&lt;1,COUNTIF($O$2:$O676,Input!$C693)&lt;1),Input!J693,0)</f>
        <v>0</v>
      </c>
      <c r="G677" s="177">
        <f>IF(OR(COUNTIF($B$2:$B676,Input!$F693)&lt;1,COUNTIF($O$2:$O676,Input!$C693)&lt;1),Input!K693,0)</f>
        <v>0</v>
      </c>
      <c r="H677" s="177">
        <f>IF(OR(COUNTIF($B$2:$B676,Input!$F693)&lt;1,COUNTIF($O$2:$O676,Input!$C693)&lt;1),Input!L693,0)</f>
        <v>0</v>
      </c>
      <c r="I677" s="177">
        <f>IF(OR(COUNTIF($B$2:$B676,Input!$F693)&lt;1,COUNTIF($O$2:$O676,Input!$C693)&lt;1),Input!M693,0)</f>
        <v>0</v>
      </c>
      <c r="J677" s="177">
        <f>IF(OR(COUNTIF($B$2:$B676,Input!$F693)&lt;1,COUNTIF($O$2:$O676,Input!$C693)&lt;1),Input!N693,0)</f>
        <v>0</v>
      </c>
      <c r="K677" s="177">
        <f>IF(OR(COUNTIF($B$2:$B676,Input!$F693)&lt;1,COUNTIF($O$2:$O676,Input!$C693)&lt;1),Input!O693,0)</f>
        <v>0</v>
      </c>
      <c r="L677" s="177">
        <f>IF(OR(COUNTIF($B$2:$B676,Input!$F693)&lt;1,COUNTIF($O$2:$O676,Input!$C693)&lt;1),Input!P693,0)</f>
        <v>0</v>
      </c>
      <c r="M677" s="129" t="str">
        <f t="shared" si="96"/>
        <v/>
      </c>
      <c r="N677" s="161">
        <f t="shared" si="94"/>
        <v>0</v>
      </c>
      <c r="O677" s="168">
        <f>Input!C693</f>
        <v>0</v>
      </c>
      <c r="P677" s="168"/>
      <c r="R677" s="131">
        <f t="shared" si="95"/>
        <v>0</v>
      </c>
      <c r="S677" s="133" t="str">
        <f t="shared" si="97"/>
        <v xml:space="preserve"> </v>
      </c>
      <c r="T677" s="133"/>
      <c r="U677" s="132" t="str">
        <f>_xlfn.IFNA(IF($D677=0,LOOKUP($F677,{0.1,0.2,0.3,0.4,0.5,0.6,0.7,0.8,0.9,1},{22,34,46,58,70,82,94,106,118,130}),""),"")</f>
        <v/>
      </c>
      <c r="V677" s="132" t="str">
        <f>_xlfn.IFNA(IF($D677=1,LOOKUP($F677,{0.1,0.2,0.3,0.4,0.5,0.6,0.7,0.8,0.9,1},{23,35,47,59,71,83,95,107,119,131}),""),"")</f>
        <v/>
      </c>
      <c r="W677" s="132" t="str">
        <f>_xlfn.IFNA(IF($D677=2,LOOKUP($F677,{0.1,0.2,0.3,0.4,0.5,0.6,0.7,0.8,0.9,1},{24,36,48,60,72,84,96,108,120,132}),""),"")</f>
        <v/>
      </c>
      <c r="X677" s="132" t="str">
        <f>_xlfn.IFNA(IF($D677=3,LOOKUP($F677,{0.1,0.2,0.3,0.4,0.5,0.6,0.7,0.8,0.9,1},{25,37,49,61,73,85,97,109,121,133}),""),"")</f>
        <v/>
      </c>
      <c r="Y677" s="132" t="str">
        <f>_xlfn.IFNA(IF($D677=4,LOOKUP($F677,{0.1,0.2,0.3,0.4,0.5,0.6,0.7,0.8,0.9,1},{26,38,50,62,74,86,98,110,122,134}),""),"")</f>
        <v/>
      </c>
      <c r="Z677" s="132" t="str">
        <f>_xlfn.IFNA(IF($D677=5,LOOKUP($F677,{0.1,0.2,0.3,0.4,0.5,0.6,0.7,0.8,0.9,1},{27,39,51,63,75,87,99,111,123,135}),""),"")</f>
        <v/>
      </c>
      <c r="AA677" s="132">
        <f t="shared" si="98"/>
        <v>0</v>
      </c>
      <c r="AB677" s="132" t="str">
        <f t="shared" si="99"/>
        <v>00</v>
      </c>
      <c r="AC677" s="82" t="e">
        <f>VLOOKUP(AB677,'AMI Ref'!T:U,2,FALSE)</f>
        <v>#N/A</v>
      </c>
      <c r="AD677" s="124"/>
      <c r="AE677" s="81" t="str">
        <f>_xlfn.IFNA(IF($D677=0,IF($J677="Not Paid by Tenant",0,INDEX('AMI Ref'!$K$5:$N$5,MATCH($J677,{"Oil","Gas","Electric - Other","ELECTRIC - HEAT PUMP"},0))),0),"")</f>
        <v/>
      </c>
      <c r="AF677" s="81">
        <f>_xlfn.IFNA(IF($D677=1,IF($J677="Not Paid by Tenant",0,INDEX('AMI Ref'!$K$6:$N$6,MATCH($J677,{"Oil","Gas","Electric - Other","ELECTRIC - HEAT PUMP"},0))),0),"")</f>
        <v>0</v>
      </c>
      <c r="AG677" s="81">
        <f>_xlfn.IFNA(IF($D677=2,IF($J677="Not Paid by Tenant",0,INDEX('AMI Ref'!$K$7:$N$7,MATCH($J677,{"Oil","Gas","Electric - Other","ELECTRIC - HEAT PUMP"},0))),0),"")</f>
        <v>0</v>
      </c>
      <c r="AH677" s="81">
        <f>_xlfn.IFNA(IF($D677=3,IF($J677="Not Paid by Tenant",0,INDEX('AMI Ref'!$K$8:$N$8,MATCH($J677,{"Oil","Gas","Electric - Other","ELECTRIC - HEAT PUMP"},0))),0),"")</f>
        <v>0</v>
      </c>
      <c r="AI677" s="81">
        <f>_xlfn.IFNA(IF($D677=4,IF($J677="Not Paid by Tenant",0,INDEX('AMI Ref'!$K$9:$N$9,MATCH($J677,{"Oil","Gas","Electric - Other","ELECTRIC - HEAT PUMP"},0))),0),"")</f>
        <v>0</v>
      </c>
      <c r="AJ677" s="81">
        <f>_xlfn.IFNA(IF($D677=5,IF($J677="Not Paid by Tenant",0,INDEX('AMI Ref'!$K$10:$N$10,MATCH($J677,{"Oil","Gas","Electric - Other","ELECTRIC - HEAT PUMP"},0))),0),"")</f>
        <v>0</v>
      </c>
      <c r="AK677" s="128"/>
      <c r="AL677" s="81" t="str">
        <f>_xlfn.IFNA(IF($D677=0,IF($K677="Not Paid by Tenant",0,INDEX('AMI Ref'!$O$5:$R$5,MATCH($K677,{"Oil","Gas","Electric - Other","Electric ccASHP - split"},0))),0),"")</f>
        <v/>
      </c>
      <c r="AM677" s="81">
        <f>_xlfn.IFNA(IF($D677=1,IF($K677="Not Paid by Tenant",0,INDEX('AMI Ref'!$O$6:$R$6,MATCH($K677,{"Oil","Gas","Electric - Other","Electric ccASHP - split"},0))),0),"")</f>
        <v>0</v>
      </c>
      <c r="AN677" s="81">
        <f>_xlfn.IFNA(IF($D677=2,IF($K677="Not Paid by Tenant",0,INDEX('AMI Ref'!$O$7:$R$7,MATCH($K677,{"Oil","Gas","Electric - Other","Electric ccASHP - split"},0))),0),"")</f>
        <v>0</v>
      </c>
      <c r="AO677" s="81">
        <f>_xlfn.IFNA(IF($D677=3,IF($K677="Not Paid by Tenant",0,INDEX('AMI Ref'!$O$8:$R$8,MATCH($K677,{"Oil","Gas","Electric - Other","Electric ccASHP - split"},0))),0),"")</f>
        <v>0</v>
      </c>
      <c r="AP677" s="81">
        <f>_xlfn.IFNA(IF($D677=4,IF($K677="Not Paid by Tenant",0,INDEX('AMI Ref'!$O$9:$R$9,MATCH($K677,{"Oil","Gas","Electric - Other","Electric ccASHP - split"},0))),0),"")</f>
        <v>0</v>
      </c>
      <c r="AQ677" s="81">
        <f>_xlfn.IFNA(IF($D677=5,IF($K677="Not Paid by Tenant",0,INDEX('AMI Ref'!$O$10:$R$10,MATCH($K677,{"Oil","Gas","Electric - Other","Electric ccASHP - split"},0))),0),"")</f>
        <v>0</v>
      </c>
      <c r="AR677" s="124">
        <f t="shared" si="100"/>
        <v>0</v>
      </c>
      <c r="AS677" s="123" t="e">
        <f t="shared" si="101"/>
        <v>#N/A</v>
      </c>
    </row>
    <row r="678" spans="1:45" x14ac:dyDescent="0.2">
      <c r="A678" s="130">
        <v>676</v>
      </c>
      <c r="B678" s="177">
        <f>IF(OR(COUNTIF($B$2:$B677,Input!$F694)&lt;1,COUNTIF($O$2:$O677,Input!$C694)&lt;1),Input!F694,0)</f>
        <v>0</v>
      </c>
      <c r="C678" s="177">
        <f>IF(OR(COUNTIF($B$2:$B677,Input!$F694)&lt;1,COUNTIF($O$2:$O677,Input!$C694)&lt;1),Input!G694,0)</f>
        <v>0</v>
      </c>
      <c r="D678" s="177">
        <f>IF(OR(COUNTIF($B$2:$B677,Input!$F694)&lt;1,COUNTIF($O$2:$O677,Input!$C694)&lt;1),Input!H694,0)</f>
        <v>0</v>
      </c>
      <c r="E678" s="177">
        <f>IF(OR(COUNTIF($B$2:$B677,Input!$F694)&lt;1,COUNTIF($O$2:$O677,Input!$C694)&lt;1),Input!I694,0)</f>
        <v>0</v>
      </c>
      <c r="F678" s="177">
        <f>IF(OR(COUNTIF($B$2:$B677,Input!$F694)&lt;1,COUNTIF($O$2:$O677,Input!$C694)&lt;1),Input!J694,0)</f>
        <v>0</v>
      </c>
      <c r="G678" s="177">
        <f>IF(OR(COUNTIF($B$2:$B677,Input!$F694)&lt;1,COUNTIF($O$2:$O677,Input!$C694)&lt;1),Input!K694,0)</f>
        <v>0</v>
      </c>
      <c r="H678" s="177">
        <f>IF(OR(COUNTIF($B$2:$B677,Input!$F694)&lt;1,COUNTIF($O$2:$O677,Input!$C694)&lt;1),Input!L694,0)</f>
        <v>0</v>
      </c>
      <c r="I678" s="177">
        <f>IF(OR(COUNTIF($B$2:$B677,Input!$F694)&lt;1,COUNTIF($O$2:$O677,Input!$C694)&lt;1),Input!M694,0)</f>
        <v>0</v>
      </c>
      <c r="J678" s="177">
        <f>IF(OR(COUNTIF($B$2:$B677,Input!$F694)&lt;1,COUNTIF($O$2:$O677,Input!$C694)&lt;1),Input!N694,0)</f>
        <v>0</v>
      </c>
      <c r="K678" s="177">
        <f>IF(OR(COUNTIF($B$2:$B677,Input!$F694)&lt;1,COUNTIF($O$2:$O677,Input!$C694)&lt;1),Input!O694,0)</f>
        <v>0</v>
      </c>
      <c r="L678" s="177">
        <f>IF(OR(COUNTIF($B$2:$B677,Input!$F694)&lt;1,COUNTIF($O$2:$O677,Input!$C694)&lt;1),Input!P694,0)</f>
        <v>0</v>
      </c>
      <c r="M678" s="129" t="str">
        <f t="shared" si="96"/>
        <v/>
      </c>
      <c r="N678" s="161">
        <f t="shared" si="94"/>
        <v>0</v>
      </c>
      <c r="O678" s="168">
        <f>Input!C694</f>
        <v>0</v>
      </c>
      <c r="P678" s="168"/>
      <c r="R678" s="131">
        <f t="shared" si="95"/>
        <v>0</v>
      </c>
      <c r="S678" s="133" t="str">
        <f t="shared" si="97"/>
        <v xml:space="preserve"> </v>
      </c>
      <c r="T678" s="133"/>
      <c r="U678" s="132" t="str">
        <f>_xlfn.IFNA(IF($D678=0,LOOKUP($F678,{0.1,0.2,0.3,0.4,0.5,0.6,0.7,0.8,0.9,1},{22,34,46,58,70,82,94,106,118,130}),""),"")</f>
        <v/>
      </c>
      <c r="V678" s="132" t="str">
        <f>_xlfn.IFNA(IF($D678=1,LOOKUP($F678,{0.1,0.2,0.3,0.4,0.5,0.6,0.7,0.8,0.9,1},{23,35,47,59,71,83,95,107,119,131}),""),"")</f>
        <v/>
      </c>
      <c r="W678" s="132" t="str">
        <f>_xlfn.IFNA(IF($D678=2,LOOKUP($F678,{0.1,0.2,0.3,0.4,0.5,0.6,0.7,0.8,0.9,1},{24,36,48,60,72,84,96,108,120,132}),""),"")</f>
        <v/>
      </c>
      <c r="X678" s="132" t="str">
        <f>_xlfn.IFNA(IF($D678=3,LOOKUP($F678,{0.1,0.2,0.3,0.4,0.5,0.6,0.7,0.8,0.9,1},{25,37,49,61,73,85,97,109,121,133}),""),"")</f>
        <v/>
      </c>
      <c r="Y678" s="132" t="str">
        <f>_xlfn.IFNA(IF($D678=4,LOOKUP($F678,{0.1,0.2,0.3,0.4,0.5,0.6,0.7,0.8,0.9,1},{26,38,50,62,74,86,98,110,122,134}),""),"")</f>
        <v/>
      </c>
      <c r="Z678" s="132" t="str">
        <f>_xlfn.IFNA(IF($D678=5,LOOKUP($F678,{0.1,0.2,0.3,0.4,0.5,0.6,0.7,0.8,0.9,1},{27,39,51,63,75,87,99,111,123,135}),""),"")</f>
        <v/>
      </c>
      <c r="AA678" s="132">
        <f t="shared" si="98"/>
        <v>0</v>
      </c>
      <c r="AB678" s="132" t="str">
        <f t="shared" si="99"/>
        <v>00</v>
      </c>
      <c r="AC678" s="82" t="e">
        <f>VLOOKUP(AB678,'AMI Ref'!T:U,2,FALSE)</f>
        <v>#N/A</v>
      </c>
      <c r="AD678" s="124"/>
      <c r="AE678" s="81" t="str">
        <f>_xlfn.IFNA(IF($D678=0,IF($J678="Not Paid by Tenant",0,INDEX('AMI Ref'!$K$5:$N$5,MATCH($J678,{"Oil","Gas","Electric - Other","ELECTRIC - HEAT PUMP"},0))),0),"")</f>
        <v/>
      </c>
      <c r="AF678" s="81">
        <f>_xlfn.IFNA(IF($D678=1,IF($J678="Not Paid by Tenant",0,INDEX('AMI Ref'!$K$6:$N$6,MATCH($J678,{"Oil","Gas","Electric - Other","ELECTRIC - HEAT PUMP"},0))),0),"")</f>
        <v>0</v>
      </c>
      <c r="AG678" s="81">
        <f>_xlfn.IFNA(IF($D678=2,IF($J678="Not Paid by Tenant",0,INDEX('AMI Ref'!$K$7:$N$7,MATCH($J678,{"Oil","Gas","Electric - Other","ELECTRIC - HEAT PUMP"},0))),0),"")</f>
        <v>0</v>
      </c>
      <c r="AH678" s="81">
        <f>_xlfn.IFNA(IF($D678=3,IF($J678="Not Paid by Tenant",0,INDEX('AMI Ref'!$K$8:$N$8,MATCH($J678,{"Oil","Gas","Electric - Other","ELECTRIC - HEAT PUMP"},0))),0),"")</f>
        <v>0</v>
      </c>
      <c r="AI678" s="81">
        <f>_xlfn.IFNA(IF($D678=4,IF($J678="Not Paid by Tenant",0,INDEX('AMI Ref'!$K$9:$N$9,MATCH($J678,{"Oil","Gas","Electric - Other","ELECTRIC - HEAT PUMP"},0))),0),"")</f>
        <v>0</v>
      </c>
      <c r="AJ678" s="81">
        <f>_xlfn.IFNA(IF($D678=5,IF($J678="Not Paid by Tenant",0,INDEX('AMI Ref'!$K$10:$N$10,MATCH($J678,{"Oil","Gas","Electric - Other","ELECTRIC - HEAT PUMP"},0))),0),"")</f>
        <v>0</v>
      </c>
      <c r="AK678" s="128"/>
      <c r="AL678" s="81" t="str">
        <f>_xlfn.IFNA(IF($D678=0,IF($K678="Not Paid by Tenant",0,INDEX('AMI Ref'!$O$5:$R$5,MATCH($K678,{"Oil","Gas","Electric - Other","Electric ccASHP - split"},0))),0),"")</f>
        <v/>
      </c>
      <c r="AM678" s="81">
        <f>_xlfn.IFNA(IF($D678=1,IF($K678="Not Paid by Tenant",0,INDEX('AMI Ref'!$O$6:$R$6,MATCH($K678,{"Oil","Gas","Electric - Other","Electric ccASHP - split"},0))),0),"")</f>
        <v>0</v>
      </c>
      <c r="AN678" s="81">
        <f>_xlfn.IFNA(IF($D678=2,IF($K678="Not Paid by Tenant",0,INDEX('AMI Ref'!$O$7:$R$7,MATCH($K678,{"Oil","Gas","Electric - Other","Electric ccASHP - split"},0))),0),"")</f>
        <v>0</v>
      </c>
      <c r="AO678" s="81">
        <f>_xlfn.IFNA(IF($D678=3,IF($K678="Not Paid by Tenant",0,INDEX('AMI Ref'!$O$8:$R$8,MATCH($K678,{"Oil","Gas","Electric - Other","Electric ccASHP - split"},0))),0),"")</f>
        <v>0</v>
      </c>
      <c r="AP678" s="81">
        <f>_xlfn.IFNA(IF($D678=4,IF($K678="Not Paid by Tenant",0,INDEX('AMI Ref'!$O$9:$R$9,MATCH($K678,{"Oil","Gas","Electric - Other","Electric ccASHP - split"},0))),0),"")</f>
        <v>0</v>
      </c>
      <c r="AQ678" s="81">
        <f>_xlfn.IFNA(IF($D678=5,IF($K678="Not Paid by Tenant",0,INDEX('AMI Ref'!$O$10:$R$10,MATCH($K678,{"Oil","Gas","Electric - Other","Electric ccASHP - split"},0))),0),"")</f>
        <v>0</v>
      </c>
      <c r="AR678" s="124">
        <f t="shared" si="100"/>
        <v>0</v>
      </c>
      <c r="AS678" s="123" t="e">
        <f t="shared" si="101"/>
        <v>#N/A</v>
      </c>
    </row>
    <row r="679" spans="1:45" x14ac:dyDescent="0.2">
      <c r="A679" s="130">
        <v>677</v>
      </c>
      <c r="B679" s="177">
        <f>IF(OR(COUNTIF($B$2:$B678,Input!$F695)&lt;1,COUNTIF($O$2:$O678,Input!$C695)&lt;1),Input!F695,0)</f>
        <v>0</v>
      </c>
      <c r="C679" s="177">
        <f>IF(OR(COUNTIF($B$2:$B678,Input!$F695)&lt;1,COUNTIF($O$2:$O678,Input!$C695)&lt;1),Input!G695,0)</f>
        <v>0</v>
      </c>
      <c r="D679" s="177">
        <f>IF(OR(COUNTIF($B$2:$B678,Input!$F695)&lt;1,COUNTIF($O$2:$O678,Input!$C695)&lt;1),Input!H695,0)</f>
        <v>0</v>
      </c>
      <c r="E679" s="177">
        <f>IF(OR(COUNTIF($B$2:$B678,Input!$F695)&lt;1,COUNTIF($O$2:$O678,Input!$C695)&lt;1),Input!I695,0)</f>
        <v>0</v>
      </c>
      <c r="F679" s="177">
        <f>IF(OR(COUNTIF($B$2:$B678,Input!$F695)&lt;1,COUNTIF($O$2:$O678,Input!$C695)&lt;1),Input!J695,0)</f>
        <v>0</v>
      </c>
      <c r="G679" s="177">
        <f>IF(OR(COUNTIF($B$2:$B678,Input!$F695)&lt;1,COUNTIF($O$2:$O678,Input!$C695)&lt;1),Input!K695,0)</f>
        <v>0</v>
      </c>
      <c r="H679" s="177">
        <f>IF(OR(COUNTIF($B$2:$B678,Input!$F695)&lt;1,COUNTIF($O$2:$O678,Input!$C695)&lt;1),Input!L695,0)</f>
        <v>0</v>
      </c>
      <c r="I679" s="177">
        <f>IF(OR(COUNTIF($B$2:$B678,Input!$F695)&lt;1,COUNTIF($O$2:$O678,Input!$C695)&lt;1),Input!M695,0)</f>
        <v>0</v>
      </c>
      <c r="J679" s="177">
        <f>IF(OR(COUNTIF($B$2:$B678,Input!$F695)&lt;1,COUNTIF($O$2:$O678,Input!$C695)&lt;1),Input!N695,0)</f>
        <v>0</v>
      </c>
      <c r="K679" s="177">
        <f>IF(OR(COUNTIF($B$2:$B678,Input!$F695)&lt;1,COUNTIF($O$2:$O678,Input!$C695)&lt;1),Input!O695,0)</f>
        <v>0</v>
      </c>
      <c r="L679" s="177">
        <f>IF(OR(COUNTIF($B$2:$B678,Input!$F695)&lt;1,COUNTIF($O$2:$O678,Input!$C695)&lt;1),Input!P695,0)</f>
        <v>0</v>
      </c>
      <c r="M679" s="129" t="str">
        <f t="shared" si="96"/>
        <v/>
      </c>
      <c r="N679" s="161">
        <f t="shared" si="94"/>
        <v>0</v>
      </c>
      <c r="O679" s="168">
        <f>Input!C695</f>
        <v>0</v>
      </c>
      <c r="P679" s="168"/>
      <c r="R679" s="131">
        <f t="shared" si="95"/>
        <v>0</v>
      </c>
      <c r="S679" s="133" t="str">
        <f t="shared" si="97"/>
        <v xml:space="preserve"> </v>
      </c>
      <c r="T679" s="133"/>
      <c r="U679" s="132" t="str">
        <f>_xlfn.IFNA(IF($D679=0,LOOKUP($F679,{0.1,0.2,0.3,0.4,0.5,0.6,0.7,0.8,0.9,1},{22,34,46,58,70,82,94,106,118,130}),""),"")</f>
        <v/>
      </c>
      <c r="V679" s="132" t="str">
        <f>_xlfn.IFNA(IF($D679=1,LOOKUP($F679,{0.1,0.2,0.3,0.4,0.5,0.6,0.7,0.8,0.9,1},{23,35,47,59,71,83,95,107,119,131}),""),"")</f>
        <v/>
      </c>
      <c r="W679" s="132" t="str">
        <f>_xlfn.IFNA(IF($D679=2,LOOKUP($F679,{0.1,0.2,0.3,0.4,0.5,0.6,0.7,0.8,0.9,1},{24,36,48,60,72,84,96,108,120,132}),""),"")</f>
        <v/>
      </c>
      <c r="X679" s="132" t="str">
        <f>_xlfn.IFNA(IF($D679=3,LOOKUP($F679,{0.1,0.2,0.3,0.4,0.5,0.6,0.7,0.8,0.9,1},{25,37,49,61,73,85,97,109,121,133}),""),"")</f>
        <v/>
      </c>
      <c r="Y679" s="132" t="str">
        <f>_xlfn.IFNA(IF($D679=4,LOOKUP($F679,{0.1,0.2,0.3,0.4,0.5,0.6,0.7,0.8,0.9,1},{26,38,50,62,74,86,98,110,122,134}),""),"")</f>
        <v/>
      </c>
      <c r="Z679" s="132" t="str">
        <f>_xlfn.IFNA(IF($D679=5,LOOKUP($F679,{0.1,0.2,0.3,0.4,0.5,0.6,0.7,0.8,0.9,1},{27,39,51,63,75,87,99,111,123,135}),""),"")</f>
        <v/>
      </c>
      <c r="AA679" s="132">
        <f t="shared" si="98"/>
        <v>0</v>
      </c>
      <c r="AB679" s="132" t="str">
        <f t="shared" si="99"/>
        <v>00</v>
      </c>
      <c r="AC679" s="82" t="e">
        <f>VLOOKUP(AB679,'AMI Ref'!T:U,2,FALSE)</f>
        <v>#N/A</v>
      </c>
      <c r="AD679" s="124"/>
      <c r="AE679" s="81" t="str">
        <f>_xlfn.IFNA(IF($D679=0,IF($J679="Not Paid by Tenant",0,INDEX('AMI Ref'!$K$5:$N$5,MATCH($J679,{"Oil","Gas","Electric - Other","ELECTRIC - HEAT PUMP"},0))),0),"")</f>
        <v/>
      </c>
      <c r="AF679" s="81">
        <f>_xlfn.IFNA(IF($D679=1,IF($J679="Not Paid by Tenant",0,INDEX('AMI Ref'!$K$6:$N$6,MATCH($J679,{"Oil","Gas","Electric - Other","ELECTRIC - HEAT PUMP"},0))),0),"")</f>
        <v>0</v>
      </c>
      <c r="AG679" s="81">
        <f>_xlfn.IFNA(IF($D679=2,IF($J679="Not Paid by Tenant",0,INDEX('AMI Ref'!$K$7:$N$7,MATCH($J679,{"Oil","Gas","Electric - Other","ELECTRIC - HEAT PUMP"},0))),0),"")</f>
        <v>0</v>
      </c>
      <c r="AH679" s="81">
        <f>_xlfn.IFNA(IF($D679=3,IF($J679="Not Paid by Tenant",0,INDEX('AMI Ref'!$K$8:$N$8,MATCH($J679,{"Oil","Gas","Electric - Other","ELECTRIC - HEAT PUMP"},0))),0),"")</f>
        <v>0</v>
      </c>
      <c r="AI679" s="81">
        <f>_xlfn.IFNA(IF($D679=4,IF($J679="Not Paid by Tenant",0,INDEX('AMI Ref'!$K$9:$N$9,MATCH($J679,{"Oil","Gas","Electric - Other","ELECTRIC - HEAT PUMP"},0))),0),"")</f>
        <v>0</v>
      </c>
      <c r="AJ679" s="81">
        <f>_xlfn.IFNA(IF($D679=5,IF($J679="Not Paid by Tenant",0,INDEX('AMI Ref'!$K$10:$N$10,MATCH($J679,{"Oil","Gas","Electric - Other","ELECTRIC - HEAT PUMP"},0))),0),"")</f>
        <v>0</v>
      </c>
      <c r="AK679" s="128"/>
      <c r="AL679" s="81" t="str">
        <f>_xlfn.IFNA(IF($D679=0,IF($K679="Not Paid by Tenant",0,INDEX('AMI Ref'!$O$5:$R$5,MATCH($K679,{"Oil","Gas","Electric - Other","Electric ccASHP - split"},0))),0),"")</f>
        <v/>
      </c>
      <c r="AM679" s="81">
        <f>_xlfn.IFNA(IF($D679=1,IF($K679="Not Paid by Tenant",0,INDEX('AMI Ref'!$O$6:$R$6,MATCH($K679,{"Oil","Gas","Electric - Other","Electric ccASHP - split"},0))),0),"")</f>
        <v>0</v>
      </c>
      <c r="AN679" s="81">
        <f>_xlfn.IFNA(IF($D679=2,IF($K679="Not Paid by Tenant",0,INDEX('AMI Ref'!$O$7:$R$7,MATCH($K679,{"Oil","Gas","Electric - Other","Electric ccASHP - split"},0))),0),"")</f>
        <v>0</v>
      </c>
      <c r="AO679" s="81">
        <f>_xlfn.IFNA(IF($D679=3,IF($K679="Not Paid by Tenant",0,INDEX('AMI Ref'!$O$8:$R$8,MATCH($K679,{"Oil","Gas","Electric - Other","Electric ccASHP - split"},0))),0),"")</f>
        <v>0</v>
      </c>
      <c r="AP679" s="81">
        <f>_xlfn.IFNA(IF($D679=4,IF($K679="Not Paid by Tenant",0,INDEX('AMI Ref'!$O$9:$R$9,MATCH($K679,{"Oil","Gas","Electric - Other","Electric ccASHP - split"},0))),0),"")</f>
        <v>0</v>
      </c>
      <c r="AQ679" s="81">
        <f>_xlfn.IFNA(IF($D679=5,IF($K679="Not Paid by Tenant",0,INDEX('AMI Ref'!$O$10:$R$10,MATCH($K679,{"Oil","Gas","Electric - Other","Electric ccASHP - split"},0))),0),"")</f>
        <v>0</v>
      </c>
      <c r="AR679" s="124">
        <f t="shared" si="100"/>
        <v>0</v>
      </c>
      <c r="AS679" s="123" t="e">
        <f t="shared" si="101"/>
        <v>#N/A</v>
      </c>
    </row>
    <row r="680" spans="1:45" x14ac:dyDescent="0.2">
      <c r="A680" s="130">
        <v>678</v>
      </c>
      <c r="B680" s="177">
        <f>IF(OR(COUNTIF($B$2:$B679,Input!$F696)&lt;1,COUNTIF($O$2:$O679,Input!$C696)&lt;1),Input!F696,0)</f>
        <v>0</v>
      </c>
      <c r="C680" s="177">
        <f>IF(OR(COUNTIF($B$2:$B679,Input!$F696)&lt;1,COUNTIF($O$2:$O679,Input!$C696)&lt;1),Input!G696,0)</f>
        <v>0</v>
      </c>
      <c r="D680" s="177">
        <f>IF(OR(COUNTIF($B$2:$B679,Input!$F696)&lt;1,COUNTIF($O$2:$O679,Input!$C696)&lt;1),Input!H696,0)</f>
        <v>0</v>
      </c>
      <c r="E680" s="177">
        <f>IF(OR(COUNTIF($B$2:$B679,Input!$F696)&lt;1,COUNTIF($O$2:$O679,Input!$C696)&lt;1),Input!I696,0)</f>
        <v>0</v>
      </c>
      <c r="F680" s="177">
        <f>IF(OR(COUNTIF($B$2:$B679,Input!$F696)&lt;1,COUNTIF($O$2:$O679,Input!$C696)&lt;1),Input!J696,0)</f>
        <v>0</v>
      </c>
      <c r="G680" s="177">
        <f>IF(OR(COUNTIF($B$2:$B679,Input!$F696)&lt;1,COUNTIF($O$2:$O679,Input!$C696)&lt;1),Input!K696,0)</f>
        <v>0</v>
      </c>
      <c r="H680" s="177">
        <f>IF(OR(COUNTIF($B$2:$B679,Input!$F696)&lt;1,COUNTIF($O$2:$O679,Input!$C696)&lt;1),Input!L696,0)</f>
        <v>0</v>
      </c>
      <c r="I680" s="177">
        <f>IF(OR(COUNTIF($B$2:$B679,Input!$F696)&lt;1,COUNTIF($O$2:$O679,Input!$C696)&lt;1),Input!M696,0)</f>
        <v>0</v>
      </c>
      <c r="J680" s="177">
        <f>IF(OR(COUNTIF($B$2:$B679,Input!$F696)&lt;1,COUNTIF($O$2:$O679,Input!$C696)&lt;1),Input!N696,0)</f>
        <v>0</v>
      </c>
      <c r="K680" s="177">
        <f>IF(OR(COUNTIF($B$2:$B679,Input!$F696)&lt;1,COUNTIF($O$2:$O679,Input!$C696)&lt;1),Input!O696,0)</f>
        <v>0</v>
      </c>
      <c r="L680" s="177">
        <f>IF(OR(COUNTIF($B$2:$B679,Input!$F696)&lt;1,COUNTIF($O$2:$O679,Input!$C696)&lt;1),Input!P696,0)</f>
        <v>0</v>
      </c>
      <c r="M680" s="129" t="str">
        <f t="shared" si="96"/>
        <v/>
      </c>
      <c r="N680" s="161">
        <f t="shared" si="94"/>
        <v>0</v>
      </c>
      <c r="O680" s="168">
        <f>Input!C696</f>
        <v>0</v>
      </c>
      <c r="P680" s="168"/>
      <c r="R680" s="131">
        <f t="shared" si="95"/>
        <v>0</v>
      </c>
      <c r="S680" s="133" t="str">
        <f t="shared" si="97"/>
        <v xml:space="preserve"> </v>
      </c>
      <c r="T680" s="133"/>
      <c r="U680" s="132" t="str">
        <f>_xlfn.IFNA(IF($D680=0,LOOKUP($F680,{0.1,0.2,0.3,0.4,0.5,0.6,0.7,0.8,0.9,1},{22,34,46,58,70,82,94,106,118,130}),""),"")</f>
        <v/>
      </c>
      <c r="V680" s="132" t="str">
        <f>_xlfn.IFNA(IF($D680=1,LOOKUP($F680,{0.1,0.2,0.3,0.4,0.5,0.6,0.7,0.8,0.9,1},{23,35,47,59,71,83,95,107,119,131}),""),"")</f>
        <v/>
      </c>
      <c r="W680" s="132" t="str">
        <f>_xlfn.IFNA(IF($D680=2,LOOKUP($F680,{0.1,0.2,0.3,0.4,0.5,0.6,0.7,0.8,0.9,1},{24,36,48,60,72,84,96,108,120,132}),""),"")</f>
        <v/>
      </c>
      <c r="X680" s="132" t="str">
        <f>_xlfn.IFNA(IF($D680=3,LOOKUP($F680,{0.1,0.2,0.3,0.4,0.5,0.6,0.7,0.8,0.9,1},{25,37,49,61,73,85,97,109,121,133}),""),"")</f>
        <v/>
      </c>
      <c r="Y680" s="132" t="str">
        <f>_xlfn.IFNA(IF($D680=4,LOOKUP($F680,{0.1,0.2,0.3,0.4,0.5,0.6,0.7,0.8,0.9,1},{26,38,50,62,74,86,98,110,122,134}),""),"")</f>
        <v/>
      </c>
      <c r="Z680" s="132" t="str">
        <f>_xlfn.IFNA(IF($D680=5,LOOKUP($F680,{0.1,0.2,0.3,0.4,0.5,0.6,0.7,0.8,0.9,1},{27,39,51,63,75,87,99,111,123,135}),""),"")</f>
        <v/>
      </c>
      <c r="AA680" s="132">
        <f t="shared" si="98"/>
        <v>0</v>
      </c>
      <c r="AB680" s="132" t="str">
        <f t="shared" si="99"/>
        <v>00</v>
      </c>
      <c r="AC680" s="82" t="e">
        <f>VLOOKUP(AB680,'AMI Ref'!T:U,2,FALSE)</f>
        <v>#N/A</v>
      </c>
      <c r="AD680" s="124"/>
      <c r="AE680" s="81" t="str">
        <f>_xlfn.IFNA(IF($D680=0,IF($J680="Not Paid by Tenant",0,INDEX('AMI Ref'!$K$5:$N$5,MATCH($J680,{"Oil","Gas","Electric - Other","ELECTRIC - HEAT PUMP"},0))),0),"")</f>
        <v/>
      </c>
      <c r="AF680" s="81">
        <f>_xlfn.IFNA(IF($D680=1,IF($J680="Not Paid by Tenant",0,INDEX('AMI Ref'!$K$6:$N$6,MATCH($J680,{"Oil","Gas","Electric - Other","ELECTRIC - HEAT PUMP"},0))),0),"")</f>
        <v>0</v>
      </c>
      <c r="AG680" s="81">
        <f>_xlfn.IFNA(IF($D680=2,IF($J680="Not Paid by Tenant",0,INDEX('AMI Ref'!$K$7:$N$7,MATCH($J680,{"Oil","Gas","Electric - Other","ELECTRIC - HEAT PUMP"},0))),0),"")</f>
        <v>0</v>
      </c>
      <c r="AH680" s="81">
        <f>_xlfn.IFNA(IF($D680=3,IF($J680="Not Paid by Tenant",0,INDEX('AMI Ref'!$K$8:$N$8,MATCH($J680,{"Oil","Gas","Electric - Other","ELECTRIC - HEAT PUMP"},0))),0),"")</f>
        <v>0</v>
      </c>
      <c r="AI680" s="81">
        <f>_xlfn.IFNA(IF($D680=4,IF($J680="Not Paid by Tenant",0,INDEX('AMI Ref'!$K$9:$N$9,MATCH($J680,{"Oil","Gas","Electric - Other","ELECTRIC - HEAT PUMP"},0))),0),"")</f>
        <v>0</v>
      </c>
      <c r="AJ680" s="81">
        <f>_xlfn.IFNA(IF($D680=5,IF($J680="Not Paid by Tenant",0,INDEX('AMI Ref'!$K$10:$N$10,MATCH($J680,{"Oil","Gas","Electric - Other","ELECTRIC - HEAT PUMP"},0))),0),"")</f>
        <v>0</v>
      </c>
      <c r="AK680" s="128"/>
      <c r="AL680" s="81" t="str">
        <f>_xlfn.IFNA(IF($D680=0,IF($K680="Not Paid by Tenant",0,INDEX('AMI Ref'!$O$5:$R$5,MATCH($K680,{"Oil","Gas","Electric - Other","Electric ccASHP - split"},0))),0),"")</f>
        <v/>
      </c>
      <c r="AM680" s="81">
        <f>_xlfn.IFNA(IF($D680=1,IF($K680="Not Paid by Tenant",0,INDEX('AMI Ref'!$O$6:$R$6,MATCH($K680,{"Oil","Gas","Electric - Other","Electric ccASHP - split"},0))),0),"")</f>
        <v>0</v>
      </c>
      <c r="AN680" s="81">
        <f>_xlfn.IFNA(IF($D680=2,IF($K680="Not Paid by Tenant",0,INDEX('AMI Ref'!$O$7:$R$7,MATCH($K680,{"Oil","Gas","Electric - Other","Electric ccASHP - split"},0))),0),"")</f>
        <v>0</v>
      </c>
      <c r="AO680" s="81">
        <f>_xlfn.IFNA(IF($D680=3,IF($K680="Not Paid by Tenant",0,INDEX('AMI Ref'!$O$8:$R$8,MATCH($K680,{"Oil","Gas","Electric - Other","Electric ccASHP - split"},0))),0),"")</f>
        <v>0</v>
      </c>
      <c r="AP680" s="81">
        <f>_xlfn.IFNA(IF($D680=4,IF($K680="Not Paid by Tenant",0,INDEX('AMI Ref'!$O$9:$R$9,MATCH($K680,{"Oil","Gas","Electric - Other","Electric ccASHP - split"},0))),0),"")</f>
        <v>0</v>
      </c>
      <c r="AQ680" s="81">
        <f>_xlfn.IFNA(IF($D680=5,IF($K680="Not Paid by Tenant",0,INDEX('AMI Ref'!$O$10:$R$10,MATCH($K680,{"Oil","Gas","Electric - Other","Electric ccASHP - split"},0))),0),"")</f>
        <v>0</v>
      </c>
      <c r="AR680" s="124">
        <f t="shared" si="100"/>
        <v>0</v>
      </c>
      <c r="AS680" s="123" t="e">
        <f t="shared" si="101"/>
        <v>#N/A</v>
      </c>
    </row>
    <row r="681" spans="1:45" x14ac:dyDescent="0.2">
      <c r="A681" s="130">
        <v>679</v>
      </c>
      <c r="B681" s="177">
        <f>IF(OR(COUNTIF($B$2:$B680,Input!$F697)&lt;1,COUNTIF($O$2:$O680,Input!$C697)&lt;1),Input!F697,0)</f>
        <v>0</v>
      </c>
      <c r="C681" s="177">
        <f>IF(OR(COUNTIF($B$2:$B680,Input!$F697)&lt;1,COUNTIF($O$2:$O680,Input!$C697)&lt;1),Input!G697,0)</f>
        <v>0</v>
      </c>
      <c r="D681" s="177">
        <f>IF(OR(COUNTIF($B$2:$B680,Input!$F697)&lt;1,COUNTIF($O$2:$O680,Input!$C697)&lt;1),Input!H697,0)</f>
        <v>0</v>
      </c>
      <c r="E681" s="177">
        <f>IF(OR(COUNTIF($B$2:$B680,Input!$F697)&lt;1,COUNTIF($O$2:$O680,Input!$C697)&lt;1),Input!I697,0)</f>
        <v>0</v>
      </c>
      <c r="F681" s="177">
        <f>IF(OR(COUNTIF($B$2:$B680,Input!$F697)&lt;1,COUNTIF($O$2:$O680,Input!$C697)&lt;1),Input!J697,0)</f>
        <v>0</v>
      </c>
      <c r="G681" s="177">
        <f>IF(OR(COUNTIF($B$2:$B680,Input!$F697)&lt;1,COUNTIF($O$2:$O680,Input!$C697)&lt;1),Input!K697,0)</f>
        <v>0</v>
      </c>
      <c r="H681" s="177">
        <f>IF(OR(COUNTIF($B$2:$B680,Input!$F697)&lt;1,COUNTIF($O$2:$O680,Input!$C697)&lt;1),Input!L697,0)</f>
        <v>0</v>
      </c>
      <c r="I681" s="177">
        <f>IF(OR(COUNTIF($B$2:$B680,Input!$F697)&lt;1,COUNTIF($O$2:$O680,Input!$C697)&lt;1),Input!M697,0)</f>
        <v>0</v>
      </c>
      <c r="J681" s="177">
        <f>IF(OR(COUNTIF($B$2:$B680,Input!$F697)&lt;1,COUNTIF($O$2:$O680,Input!$C697)&lt;1),Input!N697,0)</f>
        <v>0</v>
      </c>
      <c r="K681" s="177">
        <f>IF(OR(COUNTIF($B$2:$B680,Input!$F697)&lt;1,COUNTIF($O$2:$O680,Input!$C697)&lt;1),Input!O697,0)</f>
        <v>0</v>
      </c>
      <c r="L681" s="177">
        <f>IF(OR(COUNTIF($B$2:$B680,Input!$F697)&lt;1,COUNTIF($O$2:$O680,Input!$C697)&lt;1),Input!P697,0)</f>
        <v>0</v>
      </c>
      <c r="M681" s="129" t="str">
        <f t="shared" si="96"/>
        <v/>
      </c>
      <c r="N681" s="161">
        <f t="shared" si="94"/>
        <v>0</v>
      </c>
      <c r="O681" s="168">
        <f>Input!C697</f>
        <v>0</v>
      </c>
      <c r="P681" s="168"/>
      <c r="R681" s="131">
        <f t="shared" si="95"/>
        <v>0</v>
      </c>
      <c r="S681" s="133" t="str">
        <f t="shared" si="97"/>
        <v xml:space="preserve"> </v>
      </c>
      <c r="T681" s="133"/>
      <c r="U681" s="132" t="str">
        <f>_xlfn.IFNA(IF($D681=0,LOOKUP($F681,{0.1,0.2,0.3,0.4,0.5,0.6,0.7,0.8,0.9,1},{22,34,46,58,70,82,94,106,118,130}),""),"")</f>
        <v/>
      </c>
      <c r="V681" s="132" t="str">
        <f>_xlfn.IFNA(IF($D681=1,LOOKUP($F681,{0.1,0.2,0.3,0.4,0.5,0.6,0.7,0.8,0.9,1},{23,35,47,59,71,83,95,107,119,131}),""),"")</f>
        <v/>
      </c>
      <c r="W681" s="132" t="str">
        <f>_xlfn.IFNA(IF($D681=2,LOOKUP($F681,{0.1,0.2,0.3,0.4,0.5,0.6,0.7,0.8,0.9,1},{24,36,48,60,72,84,96,108,120,132}),""),"")</f>
        <v/>
      </c>
      <c r="X681" s="132" t="str">
        <f>_xlfn.IFNA(IF($D681=3,LOOKUP($F681,{0.1,0.2,0.3,0.4,0.5,0.6,0.7,0.8,0.9,1},{25,37,49,61,73,85,97,109,121,133}),""),"")</f>
        <v/>
      </c>
      <c r="Y681" s="132" t="str">
        <f>_xlfn.IFNA(IF($D681=4,LOOKUP($F681,{0.1,0.2,0.3,0.4,0.5,0.6,0.7,0.8,0.9,1},{26,38,50,62,74,86,98,110,122,134}),""),"")</f>
        <v/>
      </c>
      <c r="Z681" s="132" t="str">
        <f>_xlfn.IFNA(IF($D681=5,LOOKUP($F681,{0.1,0.2,0.3,0.4,0.5,0.6,0.7,0.8,0.9,1},{27,39,51,63,75,87,99,111,123,135}),""),"")</f>
        <v/>
      </c>
      <c r="AA681" s="132">
        <f t="shared" si="98"/>
        <v>0</v>
      </c>
      <c r="AB681" s="132" t="str">
        <f t="shared" si="99"/>
        <v>00</v>
      </c>
      <c r="AC681" s="82" t="e">
        <f>VLOOKUP(AB681,'AMI Ref'!T:U,2,FALSE)</f>
        <v>#N/A</v>
      </c>
      <c r="AD681" s="124"/>
      <c r="AE681" s="81" t="str">
        <f>_xlfn.IFNA(IF($D681=0,IF($J681="Not Paid by Tenant",0,INDEX('AMI Ref'!$K$5:$N$5,MATCH($J681,{"Oil","Gas","Electric - Other","ELECTRIC - HEAT PUMP"},0))),0),"")</f>
        <v/>
      </c>
      <c r="AF681" s="81">
        <f>_xlfn.IFNA(IF($D681=1,IF($J681="Not Paid by Tenant",0,INDEX('AMI Ref'!$K$6:$N$6,MATCH($J681,{"Oil","Gas","Electric - Other","ELECTRIC - HEAT PUMP"},0))),0),"")</f>
        <v>0</v>
      </c>
      <c r="AG681" s="81">
        <f>_xlfn.IFNA(IF($D681=2,IF($J681="Not Paid by Tenant",0,INDEX('AMI Ref'!$K$7:$N$7,MATCH($J681,{"Oil","Gas","Electric - Other","ELECTRIC - HEAT PUMP"},0))),0),"")</f>
        <v>0</v>
      </c>
      <c r="AH681" s="81">
        <f>_xlfn.IFNA(IF($D681=3,IF($J681="Not Paid by Tenant",0,INDEX('AMI Ref'!$K$8:$N$8,MATCH($J681,{"Oil","Gas","Electric - Other","ELECTRIC - HEAT PUMP"},0))),0),"")</f>
        <v>0</v>
      </c>
      <c r="AI681" s="81">
        <f>_xlfn.IFNA(IF($D681=4,IF($J681="Not Paid by Tenant",0,INDEX('AMI Ref'!$K$9:$N$9,MATCH($J681,{"Oil","Gas","Electric - Other","ELECTRIC - HEAT PUMP"},0))),0),"")</f>
        <v>0</v>
      </c>
      <c r="AJ681" s="81">
        <f>_xlfn.IFNA(IF($D681=5,IF($J681="Not Paid by Tenant",0,INDEX('AMI Ref'!$K$10:$N$10,MATCH($J681,{"Oil","Gas","Electric - Other","ELECTRIC - HEAT PUMP"},0))),0),"")</f>
        <v>0</v>
      </c>
      <c r="AK681" s="128"/>
      <c r="AL681" s="81" t="str">
        <f>_xlfn.IFNA(IF($D681=0,IF($K681="Not Paid by Tenant",0,INDEX('AMI Ref'!$O$5:$R$5,MATCH($K681,{"Oil","Gas","Electric - Other","Electric ccASHP - split"},0))),0),"")</f>
        <v/>
      </c>
      <c r="AM681" s="81">
        <f>_xlfn.IFNA(IF($D681=1,IF($K681="Not Paid by Tenant",0,INDEX('AMI Ref'!$O$6:$R$6,MATCH($K681,{"Oil","Gas","Electric - Other","Electric ccASHP - split"},0))),0),"")</f>
        <v>0</v>
      </c>
      <c r="AN681" s="81">
        <f>_xlfn.IFNA(IF($D681=2,IF($K681="Not Paid by Tenant",0,INDEX('AMI Ref'!$O$7:$R$7,MATCH($K681,{"Oil","Gas","Electric - Other","Electric ccASHP - split"},0))),0),"")</f>
        <v>0</v>
      </c>
      <c r="AO681" s="81">
        <f>_xlfn.IFNA(IF($D681=3,IF($K681="Not Paid by Tenant",0,INDEX('AMI Ref'!$O$8:$R$8,MATCH($K681,{"Oil","Gas","Electric - Other","Electric ccASHP - split"},0))),0),"")</f>
        <v>0</v>
      </c>
      <c r="AP681" s="81">
        <f>_xlfn.IFNA(IF($D681=4,IF($K681="Not Paid by Tenant",0,INDEX('AMI Ref'!$O$9:$R$9,MATCH($K681,{"Oil","Gas","Electric - Other","Electric ccASHP - split"},0))),0),"")</f>
        <v>0</v>
      </c>
      <c r="AQ681" s="81">
        <f>_xlfn.IFNA(IF($D681=5,IF($K681="Not Paid by Tenant",0,INDEX('AMI Ref'!$O$10:$R$10,MATCH($K681,{"Oil","Gas","Electric - Other","Electric ccASHP - split"},0))),0),"")</f>
        <v>0</v>
      </c>
      <c r="AR681" s="124">
        <f t="shared" si="100"/>
        <v>0</v>
      </c>
      <c r="AS681" s="123" t="e">
        <f t="shared" si="101"/>
        <v>#N/A</v>
      </c>
    </row>
    <row r="682" spans="1:45" x14ac:dyDescent="0.2">
      <c r="A682" s="130">
        <v>680</v>
      </c>
      <c r="B682" s="177">
        <f>IF(OR(COUNTIF($B$2:$B681,Input!$F698)&lt;1,COUNTIF($O$2:$O681,Input!$C698)&lt;1),Input!F698,0)</f>
        <v>0</v>
      </c>
      <c r="C682" s="177">
        <f>IF(OR(COUNTIF($B$2:$B681,Input!$F698)&lt;1,COUNTIF($O$2:$O681,Input!$C698)&lt;1),Input!G698,0)</f>
        <v>0</v>
      </c>
      <c r="D682" s="177">
        <f>IF(OR(COUNTIF($B$2:$B681,Input!$F698)&lt;1,COUNTIF($O$2:$O681,Input!$C698)&lt;1),Input!H698,0)</f>
        <v>0</v>
      </c>
      <c r="E682" s="177">
        <f>IF(OR(COUNTIF($B$2:$B681,Input!$F698)&lt;1,COUNTIF($O$2:$O681,Input!$C698)&lt;1),Input!I698,0)</f>
        <v>0</v>
      </c>
      <c r="F682" s="177">
        <f>IF(OR(COUNTIF($B$2:$B681,Input!$F698)&lt;1,COUNTIF($O$2:$O681,Input!$C698)&lt;1),Input!J698,0)</f>
        <v>0</v>
      </c>
      <c r="G682" s="177">
        <f>IF(OR(COUNTIF($B$2:$B681,Input!$F698)&lt;1,COUNTIF($O$2:$O681,Input!$C698)&lt;1),Input!K698,0)</f>
        <v>0</v>
      </c>
      <c r="H682" s="177">
        <f>IF(OR(COUNTIF($B$2:$B681,Input!$F698)&lt;1,COUNTIF($O$2:$O681,Input!$C698)&lt;1),Input!L698,0)</f>
        <v>0</v>
      </c>
      <c r="I682" s="177">
        <f>IF(OR(COUNTIF($B$2:$B681,Input!$F698)&lt;1,COUNTIF($O$2:$O681,Input!$C698)&lt;1),Input!M698,0)</f>
        <v>0</v>
      </c>
      <c r="J682" s="177">
        <f>IF(OR(COUNTIF($B$2:$B681,Input!$F698)&lt;1,COUNTIF($O$2:$O681,Input!$C698)&lt;1),Input!N698,0)</f>
        <v>0</v>
      </c>
      <c r="K682" s="177">
        <f>IF(OR(COUNTIF($B$2:$B681,Input!$F698)&lt;1,COUNTIF($O$2:$O681,Input!$C698)&lt;1),Input!O698,0)</f>
        <v>0</v>
      </c>
      <c r="L682" s="177">
        <f>IF(OR(COUNTIF($B$2:$B681,Input!$F698)&lt;1,COUNTIF($O$2:$O681,Input!$C698)&lt;1),Input!P698,0)</f>
        <v>0</v>
      </c>
      <c r="M682" s="129" t="str">
        <f t="shared" si="96"/>
        <v/>
      </c>
      <c r="N682" s="161">
        <f t="shared" si="94"/>
        <v>0</v>
      </c>
      <c r="O682" s="168">
        <f>Input!C698</f>
        <v>0</v>
      </c>
      <c r="P682" s="168"/>
      <c r="R682" s="131">
        <f t="shared" si="95"/>
        <v>0</v>
      </c>
      <c r="S682" s="133" t="str">
        <f t="shared" si="97"/>
        <v xml:space="preserve"> </v>
      </c>
      <c r="T682" s="133"/>
      <c r="U682" s="132" t="str">
        <f>_xlfn.IFNA(IF($D682=0,LOOKUP($F682,{0.1,0.2,0.3,0.4,0.5,0.6,0.7,0.8,0.9,1},{22,34,46,58,70,82,94,106,118,130}),""),"")</f>
        <v/>
      </c>
      <c r="V682" s="132" t="str">
        <f>_xlfn.IFNA(IF($D682=1,LOOKUP($F682,{0.1,0.2,0.3,0.4,0.5,0.6,0.7,0.8,0.9,1},{23,35,47,59,71,83,95,107,119,131}),""),"")</f>
        <v/>
      </c>
      <c r="W682" s="132" t="str">
        <f>_xlfn.IFNA(IF($D682=2,LOOKUP($F682,{0.1,0.2,0.3,0.4,0.5,0.6,0.7,0.8,0.9,1},{24,36,48,60,72,84,96,108,120,132}),""),"")</f>
        <v/>
      </c>
      <c r="X682" s="132" t="str">
        <f>_xlfn.IFNA(IF($D682=3,LOOKUP($F682,{0.1,0.2,0.3,0.4,0.5,0.6,0.7,0.8,0.9,1},{25,37,49,61,73,85,97,109,121,133}),""),"")</f>
        <v/>
      </c>
      <c r="Y682" s="132" t="str">
        <f>_xlfn.IFNA(IF($D682=4,LOOKUP($F682,{0.1,0.2,0.3,0.4,0.5,0.6,0.7,0.8,0.9,1},{26,38,50,62,74,86,98,110,122,134}),""),"")</f>
        <v/>
      </c>
      <c r="Z682" s="132" t="str">
        <f>_xlfn.IFNA(IF($D682=5,LOOKUP($F682,{0.1,0.2,0.3,0.4,0.5,0.6,0.7,0.8,0.9,1},{27,39,51,63,75,87,99,111,123,135}),""),"")</f>
        <v/>
      </c>
      <c r="AA682" s="132">
        <f t="shared" si="98"/>
        <v>0</v>
      </c>
      <c r="AB682" s="132" t="str">
        <f t="shared" si="99"/>
        <v>00</v>
      </c>
      <c r="AC682" s="82" t="e">
        <f>VLOOKUP(AB682,'AMI Ref'!T:U,2,FALSE)</f>
        <v>#N/A</v>
      </c>
      <c r="AD682" s="124"/>
      <c r="AE682" s="81" t="str">
        <f>_xlfn.IFNA(IF($D682=0,IF($J682="Not Paid by Tenant",0,INDEX('AMI Ref'!$K$5:$N$5,MATCH($J682,{"Oil","Gas","Electric - Other","ELECTRIC - HEAT PUMP"},0))),0),"")</f>
        <v/>
      </c>
      <c r="AF682" s="81">
        <f>_xlfn.IFNA(IF($D682=1,IF($J682="Not Paid by Tenant",0,INDEX('AMI Ref'!$K$6:$N$6,MATCH($J682,{"Oil","Gas","Electric - Other","ELECTRIC - HEAT PUMP"},0))),0),"")</f>
        <v>0</v>
      </c>
      <c r="AG682" s="81">
        <f>_xlfn.IFNA(IF($D682=2,IF($J682="Not Paid by Tenant",0,INDEX('AMI Ref'!$K$7:$N$7,MATCH($J682,{"Oil","Gas","Electric - Other","ELECTRIC - HEAT PUMP"},0))),0),"")</f>
        <v>0</v>
      </c>
      <c r="AH682" s="81">
        <f>_xlfn.IFNA(IF($D682=3,IF($J682="Not Paid by Tenant",0,INDEX('AMI Ref'!$K$8:$N$8,MATCH($J682,{"Oil","Gas","Electric - Other","ELECTRIC - HEAT PUMP"},0))),0),"")</f>
        <v>0</v>
      </c>
      <c r="AI682" s="81">
        <f>_xlfn.IFNA(IF($D682=4,IF($J682="Not Paid by Tenant",0,INDEX('AMI Ref'!$K$9:$N$9,MATCH($J682,{"Oil","Gas","Electric - Other","ELECTRIC - HEAT PUMP"},0))),0),"")</f>
        <v>0</v>
      </c>
      <c r="AJ682" s="81">
        <f>_xlfn.IFNA(IF($D682=5,IF($J682="Not Paid by Tenant",0,INDEX('AMI Ref'!$K$10:$N$10,MATCH($J682,{"Oil","Gas","Electric - Other","ELECTRIC - HEAT PUMP"},0))),0),"")</f>
        <v>0</v>
      </c>
      <c r="AK682" s="128"/>
      <c r="AL682" s="81" t="str">
        <f>_xlfn.IFNA(IF($D682=0,IF($K682="Not Paid by Tenant",0,INDEX('AMI Ref'!$O$5:$R$5,MATCH($K682,{"Oil","Gas","Electric - Other","Electric ccASHP - split"},0))),0),"")</f>
        <v/>
      </c>
      <c r="AM682" s="81">
        <f>_xlfn.IFNA(IF($D682=1,IF($K682="Not Paid by Tenant",0,INDEX('AMI Ref'!$O$6:$R$6,MATCH($K682,{"Oil","Gas","Electric - Other","Electric ccASHP - split"},0))),0),"")</f>
        <v>0</v>
      </c>
      <c r="AN682" s="81">
        <f>_xlfn.IFNA(IF($D682=2,IF($K682="Not Paid by Tenant",0,INDEX('AMI Ref'!$O$7:$R$7,MATCH($K682,{"Oil","Gas","Electric - Other","Electric ccASHP - split"},0))),0),"")</f>
        <v>0</v>
      </c>
      <c r="AO682" s="81">
        <f>_xlfn.IFNA(IF($D682=3,IF($K682="Not Paid by Tenant",0,INDEX('AMI Ref'!$O$8:$R$8,MATCH($K682,{"Oil","Gas","Electric - Other","Electric ccASHP - split"},0))),0),"")</f>
        <v>0</v>
      </c>
      <c r="AP682" s="81">
        <f>_xlfn.IFNA(IF($D682=4,IF($K682="Not Paid by Tenant",0,INDEX('AMI Ref'!$O$9:$R$9,MATCH($K682,{"Oil","Gas","Electric - Other","Electric ccASHP - split"},0))),0),"")</f>
        <v>0</v>
      </c>
      <c r="AQ682" s="81">
        <f>_xlfn.IFNA(IF($D682=5,IF($K682="Not Paid by Tenant",0,INDEX('AMI Ref'!$O$10:$R$10,MATCH($K682,{"Oil","Gas","Electric - Other","Electric ccASHP - split"},0))),0),"")</f>
        <v>0</v>
      </c>
      <c r="AR682" s="124">
        <f t="shared" si="100"/>
        <v>0</v>
      </c>
      <c r="AS682" s="123" t="e">
        <f t="shared" si="101"/>
        <v>#N/A</v>
      </c>
    </row>
    <row r="683" spans="1:45" x14ac:dyDescent="0.2">
      <c r="A683" s="130">
        <v>681</v>
      </c>
      <c r="B683" s="177">
        <f>IF(OR(COUNTIF($B$2:$B682,Input!$F699)&lt;1,COUNTIF($O$2:$O682,Input!$C699)&lt;1),Input!F699,0)</f>
        <v>0</v>
      </c>
      <c r="C683" s="177">
        <f>IF(OR(COUNTIF($B$2:$B682,Input!$F699)&lt;1,COUNTIF($O$2:$O682,Input!$C699)&lt;1),Input!G699,0)</f>
        <v>0</v>
      </c>
      <c r="D683" s="177">
        <f>IF(OR(COUNTIF($B$2:$B682,Input!$F699)&lt;1,COUNTIF($O$2:$O682,Input!$C699)&lt;1),Input!H699,0)</f>
        <v>0</v>
      </c>
      <c r="E683" s="177">
        <f>IF(OR(COUNTIF($B$2:$B682,Input!$F699)&lt;1,COUNTIF($O$2:$O682,Input!$C699)&lt;1),Input!I699,0)</f>
        <v>0</v>
      </c>
      <c r="F683" s="177">
        <f>IF(OR(COUNTIF($B$2:$B682,Input!$F699)&lt;1,COUNTIF($O$2:$O682,Input!$C699)&lt;1),Input!J699,0)</f>
        <v>0</v>
      </c>
      <c r="G683" s="177">
        <f>IF(OR(COUNTIF($B$2:$B682,Input!$F699)&lt;1,COUNTIF($O$2:$O682,Input!$C699)&lt;1),Input!K699,0)</f>
        <v>0</v>
      </c>
      <c r="H683" s="177">
        <f>IF(OR(COUNTIF($B$2:$B682,Input!$F699)&lt;1,COUNTIF($O$2:$O682,Input!$C699)&lt;1),Input!L699,0)</f>
        <v>0</v>
      </c>
      <c r="I683" s="177">
        <f>IF(OR(COUNTIF($B$2:$B682,Input!$F699)&lt;1,COUNTIF($O$2:$O682,Input!$C699)&lt;1),Input!M699,0)</f>
        <v>0</v>
      </c>
      <c r="J683" s="177">
        <f>IF(OR(COUNTIF($B$2:$B682,Input!$F699)&lt;1,COUNTIF($O$2:$O682,Input!$C699)&lt;1),Input!N699,0)</f>
        <v>0</v>
      </c>
      <c r="K683" s="177">
        <f>IF(OR(COUNTIF($B$2:$B682,Input!$F699)&lt;1,COUNTIF($O$2:$O682,Input!$C699)&lt;1),Input!O699,0)</f>
        <v>0</v>
      </c>
      <c r="L683" s="177">
        <f>IF(OR(COUNTIF($B$2:$B682,Input!$F699)&lt;1,COUNTIF($O$2:$O682,Input!$C699)&lt;1),Input!P699,0)</f>
        <v>0</v>
      </c>
      <c r="M683" s="129" t="str">
        <f t="shared" si="96"/>
        <v/>
      </c>
      <c r="N683" s="161">
        <f t="shared" si="94"/>
        <v>0</v>
      </c>
      <c r="O683" s="168">
        <f>Input!C699</f>
        <v>0</v>
      </c>
      <c r="P683" s="168"/>
      <c r="R683" s="131">
        <f t="shared" si="95"/>
        <v>0</v>
      </c>
      <c r="S683" s="133" t="str">
        <f t="shared" si="97"/>
        <v xml:space="preserve"> </v>
      </c>
      <c r="T683" s="133"/>
      <c r="U683" s="132" t="str">
        <f>_xlfn.IFNA(IF($D683=0,LOOKUP($F683,{0.1,0.2,0.3,0.4,0.5,0.6,0.7,0.8,0.9,1},{22,34,46,58,70,82,94,106,118,130}),""),"")</f>
        <v/>
      </c>
      <c r="V683" s="132" t="str">
        <f>_xlfn.IFNA(IF($D683=1,LOOKUP($F683,{0.1,0.2,0.3,0.4,0.5,0.6,0.7,0.8,0.9,1},{23,35,47,59,71,83,95,107,119,131}),""),"")</f>
        <v/>
      </c>
      <c r="W683" s="132" t="str">
        <f>_xlfn.IFNA(IF($D683=2,LOOKUP($F683,{0.1,0.2,0.3,0.4,0.5,0.6,0.7,0.8,0.9,1},{24,36,48,60,72,84,96,108,120,132}),""),"")</f>
        <v/>
      </c>
      <c r="X683" s="132" t="str">
        <f>_xlfn.IFNA(IF($D683=3,LOOKUP($F683,{0.1,0.2,0.3,0.4,0.5,0.6,0.7,0.8,0.9,1},{25,37,49,61,73,85,97,109,121,133}),""),"")</f>
        <v/>
      </c>
      <c r="Y683" s="132" t="str">
        <f>_xlfn.IFNA(IF($D683=4,LOOKUP($F683,{0.1,0.2,0.3,0.4,0.5,0.6,0.7,0.8,0.9,1},{26,38,50,62,74,86,98,110,122,134}),""),"")</f>
        <v/>
      </c>
      <c r="Z683" s="132" t="str">
        <f>_xlfn.IFNA(IF($D683=5,LOOKUP($F683,{0.1,0.2,0.3,0.4,0.5,0.6,0.7,0.8,0.9,1},{27,39,51,63,75,87,99,111,123,135}),""),"")</f>
        <v/>
      </c>
      <c r="AA683" s="132">
        <f t="shared" si="98"/>
        <v>0</v>
      </c>
      <c r="AB683" s="132" t="str">
        <f t="shared" si="99"/>
        <v>00</v>
      </c>
      <c r="AC683" s="82" t="e">
        <f>VLOOKUP(AB683,'AMI Ref'!T:U,2,FALSE)</f>
        <v>#N/A</v>
      </c>
      <c r="AD683" s="124"/>
      <c r="AE683" s="81" t="str">
        <f>_xlfn.IFNA(IF($D683=0,IF($J683="Not Paid by Tenant",0,INDEX('AMI Ref'!$K$5:$N$5,MATCH($J683,{"Oil","Gas","Electric - Other","ELECTRIC - HEAT PUMP"},0))),0),"")</f>
        <v/>
      </c>
      <c r="AF683" s="81">
        <f>_xlfn.IFNA(IF($D683=1,IF($J683="Not Paid by Tenant",0,INDEX('AMI Ref'!$K$6:$N$6,MATCH($J683,{"Oil","Gas","Electric - Other","ELECTRIC - HEAT PUMP"},0))),0),"")</f>
        <v>0</v>
      </c>
      <c r="AG683" s="81">
        <f>_xlfn.IFNA(IF($D683=2,IF($J683="Not Paid by Tenant",0,INDEX('AMI Ref'!$K$7:$N$7,MATCH($J683,{"Oil","Gas","Electric - Other","ELECTRIC - HEAT PUMP"},0))),0),"")</f>
        <v>0</v>
      </c>
      <c r="AH683" s="81">
        <f>_xlfn.IFNA(IF($D683=3,IF($J683="Not Paid by Tenant",0,INDEX('AMI Ref'!$K$8:$N$8,MATCH($J683,{"Oil","Gas","Electric - Other","ELECTRIC - HEAT PUMP"},0))),0),"")</f>
        <v>0</v>
      </c>
      <c r="AI683" s="81">
        <f>_xlfn.IFNA(IF($D683=4,IF($J683="Not Paid by Tenant",0,INDEX('AMI Ref'!$K$9:$N$9,MATCH($J683,{"Oil","Gas","Electric - Other","ELECTRIC - HEAT PUMP"},0))),0),"")</f>
        <v>0</v>
      </c>
      <c r="AJ683" s="81">
        <f>_xlfn.IFNA(IF($D683=5,IF($J683="Not Paid by Tenant",0,INDEX('AMI Ref'!$K$10:$N$10,MATCH($J683,{"Oil","Gas","Electric - Other","ELECTRIC - HEAT PUMP"},0))),0),"")</f>
        <v>0</v>
      </c>
      <c r="AK683" s="128"/>
      <c r="AL683" s="81" t="str">
        <f>_xlfn.IFNA(IF($D683=0,IF($K683="Not Paid by Tenant",0,INDEX('AMI Ref'!$O$5:$R$5,MATCH($K683,{"Oil","Gas","Electric - Other","Electric ccASHP - split"},0))),0),"")</f>
        <v/>
      </c>
      <c r="AM683" s="81">
        <f>_xlfn.IFNA(IF($D683=1,IF($K683="Not Paid by Tenant",0,INDEX('AMI Ref'!$O$6:$R$6,MATCH($K683,{"Oil","Gas","Electric - Other","Electric ccASHP - split"},0))),0),"")</f>
        <v>0</v>
      </c>
      <c r="AN683" s="81">
        <f>_xlfn.IFNA(IF($D683=2,IF($K683="Not Paid by Tenant",0,INDEX('AMI Ref'!$O$7:$R$7,MATCH($K683,{"Oil","Gas","Electric - Other","Electric ccASHP - split"},0))),0),"")</f>
        <v>0</v>
      </c>
      <c r="AO683" s="81">
        <f>_xlfn.IFNA(IF($D683=3,IF($K683="Not Paid by Tenant",0,INDEX('AMI Ref'!$O$8:$R$8,MATCH($K683,{"Oil","Gas","Electric - Other","Electric ccASHP - split"},0))),0),"")</f>
        <v>0</v>
      </c>
      <c r="AP683" s="81">
        <f>_xlfn.IFNA(IF($D683=4,IF($K683="Not Paid by Tenant",0,INDEX('AMI Ref'!$O$9:$R$9,MATCH($K683,{"Oil","Gas","Electric - Other","Electric ccASHP - split"},0))),0),"")</f>
        <v>0</v>
      </c>
      <c r="AQ683" s="81">
        <f>_xlfn.IFNA(IF($D683=5,IF($K683="Not Paid by Tenant",0,INDEX('AMI Ref'!$O$10:$R$10,MATCH($K683,{"Oil","Gas","Electric - Other","Electric ccASHP - split"},0))),0),"")</f>
        <v>0</v>
      </c>
      <c r="AR683" s="124">
        <f t="shared" si="100"/>
        <v>0</v>
      </c>
      <c r="AS683" s="123" t="e">
        <f t="shared" si="101"/>
        <v>#N/A</v>
      </c>
    </row>
    <row r="684" spans="1:45" x14ac:dyDescent="0.2">
      <c r="A684" s="130">
        <v>682</v>
      </c>
      <c r="B684" s="177">
        <f>IF(OR(COUNTIF($B$2:$B683,Input!$F700)&lt;1,COUNTIF($O$2:$O683,Input!$C700)&lt;1),Input!F700,0)</f>
        <v>0</v>
      </c>
      <c r="C684" s="177">
        <f>IF(OR(COUNTIF($B$2:$B683,Input!$F700)&lt;1,COUNTIF($O$2:$O683,Input!$C700)&lt;1),Input!G700,0)</f>
        <v>0</v>
      </c>
      <c r="D684" s="177">
        <f>IF(OR(COUNTIF($B$2:$B683,Input!$F700)&lt;1,COUNTIF($O$2:$O683,Input!$C700)&lt;1),Input!H700,0)</f>
        <v>0</v>
      </c>
      <c r="E684" s="177">
        <f>IF(OR(COUNTIF($B$2:$B683,Input!$F700)&lt;1,COUNTIF($O$2:$O683,Input!$C700)&lt;1),Input!I700,0)</f>
        <v>0</v>
      </c>
      <c r="F684" s="177">
        <f>IF(OR(COUNTIF($B$2:$B683,Input!$F700)&lt;1,COUNTIF($O$2:$O683,Input!$C700)&lt;1),Input!J700,0)</f>
        <v>0</v>
      </c>
      <c r="G684" s="177">
        <f>IF(OR(COUNTIF($B$2:$B683,Input!$F700)&lt;1,COUNTIF($O$2:$O683,Input!$C700)&lt;1),Input!K700,0)</f>
        <v>0</v>
      </c>
      <c r="H684" s="177">
        <f>IF(OR(COUNTIF($B$2:$B683,Input!$F700)&lt;1,COUNTIF($O$2:$O683,Input!$C700)&lt;1),Input!L700,0)</f>
        <v>0</v>
      </c>
      <c r="I684" s="177">
        <f>IF(OR(COUNTIF($B$2:$B683,Input!$F700)&lt;1,COUNTIF($O$2:$O683,Input!$C700)&lt;1),Input!M700,0)</f>
        <v>0</v>
      </c>
      <c r="J684" s="177">
        <f>IF(OR(COUNTIF($B$2:$B683,Input!$F700)&lt;1,COUNTIF($O$2:$O683,Input!$C700)&lt;1),Input!N700,0)</f>
        <v>0</v>
      </c>
      <c r="K684" s="177">
        <f>IF(OR(COUNTIF($B$2:$B683,Input!$F700)&lt;1,COUNTIF($O$2:$O683,Input!$C700)&lt;1),Input!O700,0)</f>
        <v>0</v>
      </c>
      <c r="L684" s="177">
        <f>IF(OR(COUNTIF($B$2:$B683,Input!$F700)&lt;1,COUNTIF($O$2:$O683,Input!$C700)&lt;1),Input!P700,0)</f>
        <v>0</v>
      </c>
      <c r="M684" s="129" t="str">
        <f t="shared" si="96"/>
        <v/>
      </c>
      <c r="N684" s="161">
        <f t="shared" si="94"/>
        <v>0</v>
      </c>
      <c r="O684" s="168">
        <f>Input!C700</f>
        <v>0</v>
      </c>
      <c r="P684" s="168"/>
      <c r="R684" s="131">
        <f t="shared" si="95"/>
        <v>0</v>
      </c>
      <c r="S684" s="133" t="str">
        <f t="shared" si="97"/>
        <v xml:space="preserve"> </v>
      </c>
      <c r="T684" s="133"/>
      <c r="U684" s="132" t="str">
        <f>_xlfn.IFNA(IF($D684=0,LOOKUP($F684,{0.1,0.2,0.3,0.4,0.5,0.6,0.7,0.8,0.9,1},{22,34,46,58,70,82,94,106,118,130}),""),"")</f>
        <v/>
      </c>
      <c r="V684" s="132" t="str">
        <f>_xlfn.IFNA(IF($D684=1,LOOKUP($F684,{0.1,0.2,0.3,0.4,0.5,0.6,0.7,0.8,0.9,1},{23,35,47,59,71,83,95,107,119,131}),""),"")</f>
        <v/>
      </c>
      <c r="W684" s="132" t="str">
        <f>_xlfn.IFNA(IF($D684=2,LOOKUP($F684,{0.1,0.2,0.3,0.4,0.5,0.6,0.7,0.8,0.9,1},{24,36,48,60,72,84,96,108,120,132}),""),"")</f>
        <v/>
      </c>
      <c r="X684" s="132" t="str">
        <f>_xlfn.IFNA(IF($D684=3,LOOKUP($F684,{0.1,0.2,0.3,0.4,0.5,0.6,0.7,0.8,0.9,1},{25,37,49,61,73,85,97,109,121,133}),""),"")</f>
        <v/>
      </c>
      <c r="Y684" s="132" t="str">
        <f>_xlfn.IFNA(IF($D684=4,LOOKUP($F684,{0.1,0.2,0.3,0.4,0.5,0.6,0.7,0.8,0.9,1},{26,38,50,62,74,86,98,110,122,134}),""),"")</f>
        <v/>
      </c>
      <c r="Z684" s="132" t="str">
        <f>_xlfn.IFNA(IF($D684=5,LOOKUP($F684,{0.1,0.2,0.3,0.4,0.5,0.6,0.7,0.8,0.9,1},{27,39,51,63,75,87,99,111,123,135}),""),"")</f>
        <v/>
      </c>
      <c r="AA684" s="132">
        <f t="shared" si="98"/>
        <v>0</v>
      </c>
      <c r="AB684" s="132" t="str">
        <f t="shared" si="99"/>
        <v>00</v>
      </c>
      <c r="AC684" s="82" t="e">
        <f>VLOOKUP(AB684,'AMI Ref'!T:U,2,FALSE)</f>
        <v>#N/A</v>
      </c>
      <c r="AD684" s="124"/>
      <c r="AE684" s="81" t="str">
        <f>_xlfn.IFNA(IF($D684=0,IF($J684="Not Paid by Tenant",0,INDEX('AMI Ref'!$K$5:$N$5,MATCH($J684,{"Oil","Gas","Electric - Other","ELECTRIC - HEAT PUMP"},0))),0),"")</f>
        <v/>
      </c>
      <c r="AF684" s="81">
        <f>_xlfn.IFNA(IF($D684=1,IF($J684="Not Paid by Tenant",0,INDEX('AMI Ref'!$K$6:$N$6,MATCH($J684,{"Oil","Gas","Electric - Other","ELECTRIC - HEAT PUMP"},0))),0),"")</f>
        <v>0</v>
      </c>
      <c r="AG684" s="81">
        <f>_xlfn.IFNA(IF($D684=2,IF($J684="Not Paid by Tenant",0,INDEX('AMI Ref'!$K$7:$N$7,MATCH($J684,{"Oil","Gas","Electric - Other","ELECTRIC - HEAT PUMP"},0))),0),"")</f>
        <v>0</v>
      </c>
      <c r="AH684" s="81">
        <f>_xlfn.IFNA(IF($D684=3,IF($J684="Not Paid by Tenant",0,INDEX('AMI Ref'!$K$8:$N$8,MATCH($J684,{"Oil","Gas","Electric - Other","ELECTRIC - HEAT PUMP"},0))),0),"")</f>
        <v>0</v>
      </c>
      <c r="AI684" s="81">
        <f>_xlfn.IFNA(IF($D684=4,IF($J684="Not Paid by Tenant",0,INDEX('AMI Ref'!$K$9:$N$9,MATCH($J684,{"Oil","Gas","Electric - Other","ELECTRIC - HEAT PUMP"},0))),0),"")</f>
        <v>0</v>
      </c>
      <c r="AJ684" s="81">
        <f>_xlfn.IFNA(IF($D684=5,IF($J684="Not Paid by Tenant",0,INDEX('AMI Ref'!$K$10:$N$10,MATCH($J684,{"Oil","Gas","Electric - Other","ELECTRIC - HEAT PUMP"},0))),0),"")</f>
        <v>0</v>
      </c>
      <c r="AK684" s="128"/>
      <c r="AL684" s="81" t="str">
        <f>_xlfn.IFNA(IF($D684=0,IF($K684="Not Paid by Tenant",0,INDEX('AMI Ref'!$O$5:$R$5,MATCH($K684,{"Oil","Gas","Electric - Other","Electric ccASHP - split"},0))),0),"")</f>
        <v/>
      </c>
      <c r="AM684" s="81">
        <f>_xlfn.IFNA(IF($D684=1,IF($K684="Not Paid by Tenant",0,INDEX('AMI Ref'!$O$6:$R$6,MATCH($K684,{"Oil","Gas","Electric - Other","Electric ccASHP - split"},0))),0),"")</f>
        <v>0</v>
      </c>
      <c r="AN684" s="81">
        <f>_xlfn.IFNA(IF($D684=2,IF($K684="Not Paid by Tenant",0,INDEX('AMI Ref'!$O$7:$R$7,MATCH($K684,{"Oil","Gas","Electric - Other","Electric ccASHP - split"},0))),0),"")</f>
        <v>0</v>
      </c>
      <c r="AO684" s="81">
        <f>_xlfn.IFNA(IF($D684=3,IF($K684="Not Paid by Tenant",0,INDEX('AMI Ref'!$O$8:$R$8,MATCH($K684,{"Oil","Gas","Electric - Other","Electric ccASHP - split"},0))),0),"")</f>
        <v>0</v>
      </c>
      <c r="AP684" s="81">
        <f>_xlfn.IFNA(IF($D684=4,IF($K684="Not Paid by Tenant",0,INDEX('AMI Ref'!$O$9:$R$9,MATCH($K684,{"Oil","Gas","Electric - Other","Electric ccASHP - split"},0))),0),"")</f>
        <v>0</v>
      </c>
      <c r="AQ684" s="81">
        <f>_xlfn.IFNA(IF($D684=5,IF($K684="Not Paid by Tenant",0,INDEX('AMI Ref'!$O$10:$R$10,MATCH($K684,{"Oil","Gas","Electric - Other","Electric ccASHP - split"},0))),0),"")</f>
        <v>0</v>
      </c>
      <c r="AR684" s="124">
        <f t="shared" si="100"/>
        <v>0</v>
      </c>
      <c r="AS684" s="123" t="e">
        <f t="shared" si="101"/>
        <v>#N/A</v>
      </c>
    </row>
    <row r="685" spans="1:45" x14ac:dyDescent="0.2">
      <c r="A685" s="130">
        <v>683</v>
      </c>
      <c r="B685" s="177">
        <f>IF(OR(COUNTIF($B$2:$B684,Input!$F701)&lt;1,COUNTIF($O$2:$O684,Input!$C701)&lt;1),Input!F701,0)</f>
        <v>0</v>
      </c>
      <c r="C685" s="177">
        <f>IF(OR(COUNTIF($B$2:$B684,Input!$F701)&lt;1,COUNTIF($O$2:$O684,Input!$C701)&lt;1),Input!G701,0)</f>
        <v>0</v>
      </c>
      <c r="D685" s="177">
        <f>IF(OR(COUNTIF($B$2:$B684,Input!$F701)&lt;1,COUNTIF($O$2:$O684,Input!$C701)&lt;1),Input!H701,0)</f>
        <v>0</v>
      </c>
      <c r="E685" s="177">
        <f>IF(OR(COUNTIF($B$2:$B684,Input!$F701)&lt;1,COUNTIF($O$2:$O684,Input!$C701)&lt;1),Input!I701,0)</f>
        <v>0</v>
      </c>
      <c r="F685" s="177">
        <f>IF(OR(COUNTIF($B$2:$B684,Input!$F701)&lt;1,COUNTIF($O$2:$O684,Input!$C701)&lt;1),Input!J701,0)</f>
        <v>0</v>
      </c>
      <c r="G685" s="177">
        <f>IF(OR(COUNTIF($B$2:$B684,Input!$F701)&lt;1,COUNTIF($O$2:$O684,Input!$C701)&lt;1),Input!K701,0)</f>
        <v>0</v>
      </c>
      <c r="H685" s="177">
        <f>IF(OR(COUNTIF($B$2:$B684,Input!$F701)&lt;1,COUNTIF($O$2:$O684,Input!$C701)&lt;1),Input!L701,0)</f>
        <v>0</v>
      </c>
      <c r="I685" s="177">
        <f>IF(OR(COUNTIF($B$2:$B684,Input!$F701)&lt;1,COUNTIF($O$2:$O684,Input!$C701)&lt;1),Input!M701,0)</f>
        <v>0</v>
      </c>
      <c r="J685" s="177">
        <f>IF(OR(COUNTIF($B$2:$B684,Input!$F701)&lt;1,COUNTIF($O$2:$O684,Input!$C701)&lt;1),Input!N701,0)</f>
        <v>0</v>
      </c>
      <c r="K685" s="177">
        <f>IF(OR(COUNTIF($B$2:$B684,Input!$F701)&lt;1,COUNTIF($O$2:$O684,Input!$C701)&lt;1),Input!O701,0)</f>
        <v>0</v>
      </c>
      <c r="L685" s="177">
        <f>IF(OR(COUNTIF($B$2:$B684,Input!$F701)&lt;1,COUNTIF($O$2:$O684,Input!$C701)&lt;1),Input!P701,0)</f>
        <v>0</v>
      </c>
      <c r="M685" s="129" t="str">
        <f t="shared" si="96"/>
        <v/>
      </c>
      <c r="N685" s="161">
        <f t="shared" si="94"/>
        <v>0</v>
      </c>
      <c r="O685" s="168">
        <f>Input!C701</f>
        <v>0</v>
      </c>
      <c r="P685" s="168"/>
      <c r="R685" s="131">
        <f t="shared" si="95"/>
        <v>0</v>
      </c>
      <c r="S685" s="133" t="str">
        <f t="shared" si="97"/>
        <v xml:space="preserve"> </v>
      </c>
      <c r="T685" s="133"/>
      <c r="U685" s="132" t="str">
        <f>_xlfn.IFNA(IF($D685=0,LOOKUP($F685,{0.1,0.2,0.3,0.4,0.5,0.6,0.7,0.8,0.9,1},{22,34,46,58,70,82,94,106,118,130}),""),"")</f>
        <v/>
      </c>
      <c r="V685" s="132" t="str">
        <f>_xlfn.IFNA(IF($D685=1,LOOKUP($F685,{0.1,0.2,0.3,0.4,0.5,0.6,0.7,0.8,0.9,1},{23,35,47,59,71,83,95,107,119,131}),""),"")</f>
        <v/>
      </c>
      <c r="W685" s="132" t="str">
        <f>_xlfn.IFNA(IF($D685=2,LOOKUP($F685,{0.1,0.2,0.3,0.4,0.5,0.6,0.7,0.8,0.9,1},{24,36,48,60,72,84,96,108,120,132}),""),"")</f>
        <v/>
      </c>
      <c r="X685" s="132" t="str">
        <f>_xlfn.IFNA(IF($D685=3,LOOKUP($F685,{0.1,0.2,0.3,0.4,0.5,0.6,0.7,0.8,0.9,1},{25,37,49,61,73,85,97,109,121,133}),""),"")</f>
        <v/>
      </c>
      <c r="Y685" s="132" t="str">
        <f>_xlfn.IFNA(IF($D685=4,LOOKUP($F685,{0.1,0.2,0.3,0.4,0.5,0.6,0.7,0.8,0.9,1},{26,38,50,62,74,86,98,110,122,134}),""),"")</f>
        <v/>
      </c>
      <c r="Z685" s="132" t="str">
        <f>_xlfn.IFNA(IF($D685=5,LOOKUP($F685,{0.1,0.2,0.3,0.4,0.5,0.6,0.7,0.8,0.9,1},{27,39,51,63,75,87,99,111,123,135}),""),"")</f>
        <v/>
      </c>
      <c r="AA685" s="132">
        <f t="shared" si="98"/>
        <v>0</v>
      </c>
      <c r="AB685" s="132" t="str">
        <f t="shared" si="99"/>
        <v>00</v>
      </c>
      <c r="AC685" s="82" t="e">
        <f>VLOOKUP(AB685,'AMI Ref'!T:U,2,FALSE)</f>
        <v>#N/A</v>
      </c>
      <c r="AD685" s="124"/>
      <c r="AE685" s="81" t="str">
        <f>_xlfn.IFNA(IF($D685=0,IF($J685="Not Paid by Tenant",0,INDEX('AMI Ref'!$K$5:$N$5,MATCH($J685,{"Oil","Gas","Electric - Other","ELECTRIC - HEAT PUMP"},0))),0),"")</f>
        <v/>
      </c>
      <c r="AF685" s="81">
        <f>_xlfn.IFNA(IF($D685=1,IF($J685="Not Paid by Tenant",0,INDEX('AMI Ref'!$K$6:$N$6,MATCH($J685,{"Oil","Gas","Electric - Other","ELECTRIC - HEAT PUMP"},0))),0),"")</f>
        <v>0</v>
      </c>
      <c r="AG685" s="81">
        <f>_xlfn.IFNA(IF($D685=2,IF($J685="Not Paid by Tenant",0,INDEX('AMI Ref'!$K$7:$N$7,MATCH($J685,{"Oil","Gas","Electric - Other","ELECTRIC - HEAT PUMP"},0))),0),"")</f>
        <v>0</v>
      </c>
      <c r="AH685" s="81">
        <f>_xlfn.IFNA(IF($D685=3,IF($J685="Not Paid by Tenant",0,INDEX('AMI Ref'!$K$8:$N$8,MATCH($J685,{"Oil","Gas","Electric - Other","ELECTRIC - HEAT PUMP"},0))),0),"")</f>
        <v>0</v>
      </c>
      <c r="AI685" s="81">
        <f>_xlfn.IFNA(IF($D685=4,IF($J685="Not Paid by Tenant",0,INDEX('AMI Ref'!$K$9:$N$9,MATCH($J685,{"Oil","Gas","Electric - Other","ELECTRIC - HEAT PUMP"},0))),0),"")</f>
        <v>0</v>
      </c>
      <c r="AJ685" s="81">
        <f>_xlfn.IFNA(IF($D685=5,IF($J685="Not Paid by Tenant",0,INDEX('AMI Ref'!$K$10:$N$10,MATCH($J685,{"Oil","Gas","Electric - Other","ELECTRIC - HEAT PUMP"},0))),0),"")</f>
        <v>0</v>
      </c>
      <c r="AK685" s="128"/>
      <c r="AL685" s="81" t="str">
        <f>_xlfn.IFNA(IF($D685=0,IF($K685="Not Paid by Tenant",0,INDEX('AMI Ref'!$O$5:$R$5,MATCH($K685,{"Oil","Gas","Electric - Other","Electric ccASHP - split"},0))),0),"")</f>
        <v/>
      </c>
      <c r="AM685" s="81">
        <f>_xlfn.IFNA(IF($D685=1,IF($K685="Not Paid by Tenant",0,INDEX('AMI Ref'!$O$6:$R$6,MATCH($K685,{"Oil","Gas","Electric - Other","Electric ccASHP - split"},0))),0),"")</f>
        <v>0</v>
      </c>
      <c r="AN685" s="81">
        <f>_xlfn.IFNA(IF($D685=2,IF($K685="Not Paid by Tenant",0,INDEX('AMI Ref'!$O$7:$R$7,MATCH($K685,{"Oil","Gas","Electric - Other","Electric ccASHP - split"},0))),0),"")</f>
        <v>0</v>
      </c>
      <c r="AO685" s="81">
        <f>_xlfn.IFNA(IF($D685=3,IF($K685="Not Paid by Tenant",0,INDEX('AMI Ref'!$O$8:$R$8,MATCH($K685,{"Oil","Gas","Electric - Other","Electric ccASHP - split"},0))),0),"")</f>
        <v>0</v>
      </c>
      <c r="AP685" s="81">
        <f>_xlfn.IFNA(IF($D685=4,IF($K685="Not Paid by Tenant",0,INDEX('AMI Ref'!$O$9:$R$9,MATCH($K685,{"Oil","Gas","Electric - Other","Electric ccASHP - split"},0))),0),"")</f>
        <v>0</v>
      </c>
      <c r="AQ685" s="81">
        <f>_xlfn.IFNA(IF($D685=5,IF($K685="Not Paid by Tenant",0,INDEX('AMI Ref'!$O$10:$R$10,MATCH($K685,{"Oil","Gas","Electric - Other","Electric ccASHP - split"},0))),0),"")</f>
        <v>0</v>
      </c>
      <c r="AR685" s="124">
        <f t="shared" si="100"/>
        <v>0</v>
      </c>
      <c r="AS685" s="123" t="e">
        <f t="shared" si="101"/>
        <v>#N/A</v>
      </c>
    </row>
    <row r="686" spans="1:45" x14ac:dyDescent="0.2">
      <c r="A686" s="130">
        <v>684</v>
      </c>
      <c r="B686" s="177">
        <f>IF(OR(COUNTIF($B$2:$B685,Input!$F702)&lt;1,COUNTIF($O$2:$O685,Input!$C702)&lt;1),Input!F702,0)</f>
        <v>0</v>
      </c>
      <c r="C686" s="177">
        <f>IF(OR(COUNTIF($B$2:$B685,Input!$F702)&lt;1,COUNTIF($O$2:$O685,Input!$C702)&lt;1),Input!G702,0)</f>
        <v>0</v>
      </c>
      <c r="D686" s="177">
        <f>IF(OR(COUNTIF($B$2:$B685,Input!$F702)&lt;1,COUNTIF($O$2:$O685,Input!$C702)&lt;1),Input!H702,0)</f>
        <v>0</v>
      </c>
      <c r="E686" s="177">
        <f>IF(OR(COUNTIF($B$2:$B685,Input!$F702)&lt;1,COUNTIF($O$2:$O685,Input!$C702)&lt;1),Input!I702,0)</f>
        <v>0</v>
      </c>
      <c r="F686" s="177">
        <f>IF(OR(COUNTIF($B$2:$B685,Input!$F702)&lt;1,COUNTIF($O$2:$O685,Input!$C702)&lt;1),Input!J702,0)</f>
        <v>0</v>
      </c>
      <c r="G686" s="177">
        <f>IF(OR(COUNTIF($B$2:$B685,Input!$F702)&lt;1,COUNTIF($O$2:$O685,Input!$C702)&lt;1),Input!K702,0)</f>
        <v>0</v>
      </c>
      <c r="H686" s="177">
        <f>IF(OR(COUNTIF($B$2:$B685,Input!$F702)&lt;1,COUNTIF($O$2:$O685,Input!$C702)&lt;1),Input!L702,0)</f>
        <v>0</v>
      </c>
      <c r="I686" s="177">
        <f>IF(OR(COUNTIF($B$2:$B685,Input!$F702)&lt;1,COUNTIF($O$2:$O685,Input!$C702)&lt;1),Input!M702,0)</f>
        <v>0</v>
      </c>
      <c r="J686" s="177">
        <f>IF(OR(COUNTIF($B$2:$B685,Input!$F702)&lt;1,COUNTIF($O$2:$O685,Input!$C702)&lt;1),Input!N702,0)</f>
        <v>0</v>
      </c>
      <c r="K686" s="177">
        <f>IF(OR(COUNTIF($B$2:$B685,Input!$F702)&lt;1,COUNTIF($O$2:$O685,Input!$C702)&lt;1),Input!O702,0)</f>
        <v>0</v>
      </c>
      <c r="L686" s="177">
        <f>IF(OR(COUNTIF($B$2:$B685,Input!$F702)&lt;1,COUNTIF($O$2:$O685,Input!$C702)&lt;1),Input!P702,0)</f>
        <v>0</v>
      </c>
      <c r="M686" s="129" t="str">
        <f t="shared" si="96"/>
        <v/>
      </c>
      <c r="N686" s="161">
        <f t="shared" si="94"/>
        <v>0</v>
      </c>
      <c r="O686" s="168">
        <f>Input!C702</f>
        <v>0</v>
      </c>
      <c r="P686" s="168"/>
      <c r="R686" s="131">
        <f t="shared" si="95"/>
        <v>0</v>
      </c>
      <c r="S686" s="133" t="str">
        <f t="shared" si="97"/>
        <v xml:space="preserve"> </v>
      </c>
      <c r="T686" s="133"/>
      <c r="U686" s="132" t="str">
        <f>_xlfn.IFNA(IF($D686=0,LOOKUP($F686,{0.1,0.2,0.3,0.4,0.5,0.6,0.7,0.8,0.9,1},{22,34,46,58,70,82,94,106,118,130}),""),"")</f>
        <v/>
      </c>
      <c r="V686" s="132" t="str">
        <f>_xlfn.IFNA(IF($D686=1,LOOKUP($F686,{0.1,0.2,0.3,0.4,0.5,0.6,0.7,0.8,0.9,1},{23,35,47,59,71,83,95,107,119,131}),""),"")</f>
        <v/>
      </c>
      <c r="W686" s="132" t="str">
        <f>_xlfn.IFNA(IF($D686=2,LOOKUP($F686,{0.1,0.2,0.3,0.4,0.5,0.6,0.7,0.8,0.9,1},{24,36,48,60,72,84,96,108,120,132}),""),"")</f>
        <v/>
      </c>
      <c r="X686" s="132" t="str">
        <f>_xlfn.IFNA(IF($D686=3,LOOKUP($F686,{0.1,0.2,0.3,0.4,0.5,0.6,0.7,0.8,0.9,1},{25,37,49,61,73,85,97,109,121,133}),""),"")</f>
        <v/>
      </c>
      <c r="Y686" s="132" t="str">
        <f>_xlfn.IFNA(IF($D686=4,LOOKUP($F686,{0.1,0.2,0.3,0.4,0.5,0.6,0.7,0.8,0.9,1},{26,38,50,62,74,86,98,110,122,134}),""),"")</f>
        <v/>
      </c>
      <c r="Z686" s="132" t="str">
        <f>_xlfn.IFNA(IF($D686=5,LOOKUP($F686,{0.1,0.2,0.3,0.4,0.5,0.6,0.7,0.8,0.9,1},{27,39,51,63,75,87,99,111,123,135}),""),"")</f>
        <v/>
      </c>
      <c r="AA686" s="132">
        <f t="shared" si="98"/>
        <v>0</v>
      </c>
      <c r="AB686" s="132" t="str">
        <f t="shared" si="99"/>
        <v>00</v>
      </c>
      <c r="AC686" s="82" t="e">
        <f>VLOOKUP(AB686,'AMI Ref'!T:U,2,FALSE)</f>
        <v>#N/A</v>
      </c>
      <c r="AD686" s="124"/>
      <c r="AE686" s="81" t="str">
        <f>_xlfn.IFNA(IF($D686=0,IF($J686="Not Paid by Tenant",0,INDEX('AMI Ref'!$K$5:$N$5,MATCH($J686,{"Oil","Gas","Electric - Other","ELECTRIC - HEAT PUMP"},0))),0),"")</f>
        <v/>
      </c>
      <c r="AF686" s="81">
        <f>_xlfn.IFNA(IF($D686=1,IF($J686="Not Paid by Tenant",0,INDEX('AMI Ref'!$K$6:$N$6,MATCH($J686,{"Oil","Gas","Electric - Other","ELECTRIC - HEAT PUMP"},0))),0),"")</f>
        <v>0</v>
      </c>
      <c r="AG686" s="81">
        <f>_xlfn.IFNA(IF($D686=2,IF($J686="Not Paid by Tenant",0,INDEX('AMI Ref'!$K$7:$N$7,MATCH($J686,{"Oil","Gas","Electric - Other","ELECTRIC - HEAT PUMP"},0))),0),"")</f>
        <v>0</v>
      </c>
      <c r="AH686" s="81">
        <f>_xlfn.IFNA(IF($D686=3,IF($J686="Not Paid by Tenant",0,INDEX('AMI Ref'!$K$8:$N$8,MATCH($J686,{"Oil","Gas","Electric - Other","ELECTRIC - HEAT PUMP"},0))),0),"")</f>
        <v>0</v>
      </c>
      <c r="AI686" s="81">
        <f>_xlfn.IFNA(IF($D686=4,IF($J686="Not Paid by Tenant",0,INDEX('AMI Ref'!$K$9:$N$9,MATCH($J686,{"Oil","Gas","Electric - Other","ELECTRIC - HEAT PUMP"},0))),0),"")</f>
        <v>0</v>
      </c>
      <c r="AJ686" s="81">
        <f>_xlfn.IFNA(IF($D686=5,IF($J686="Not Paid by Tenant",0,INDEX('AMI Ref'!$K$10:$N$10,MATCH($J686,{"Oil","Gas","Electric - Other","ELECTRIC - HEAT PUMP"},0))),0),"")</f>
        <v>0</v>
      </c>
      <c r="AK686" s="128"/>
      <c r="AL686" s="81" t="str">
        <f>_xlfn.IFNA(IF($D686=0,IF($K686="Not Paid by Tenant",0,INDEX('AMI Ref'!$O$5:$R$5,MATCH($K686,{"Oil","Gas","Electric - Other","Electric ccASHP - split"},0))),0),"")</f>
        <v/>
      </c>
      <c r="AM686" s="81">
        <f>_xlfn.IFNA(IF($D686=1,IF($K686="Not Paid by Tenant",0,INDEX('AMI Ref'!$O$6:$R$6,MATCH($K686,{"Oil","Gas","Electric - Other","Electric ccASHP - split"},0))),0),"")</f>
        <v>0</v>
      </c>
      <c r="AN686" s="81">
        <f>_xlfn.IFNA(IF($D686=2,IF($K686="Not Paid by Tenant",0,INDEX('AMI Ref'!$O$7:$R$7,MATCH($K686,{"Oil","Gas","Electric - Other","Electric ccASHP - split"},0))),0),"")</f>
        <v>0</v>
      </c>
      <c r="AO686" s="81">
        <f>_xlfn.IFNA(IF($D686=3,IF($K686="Not Paid by Tenant",0,INDEX('AMI Ref'!$O$8:$R$8,MATCH($K686,{"Oil","Gas","Electric - Other","Electric ccASHP - split"},0))),0),"")</f>
        <v>0</v>
      </c>
      <c r="AP686" s="81">
        <f>_xlfn.IFNA(IF($D686=4,IF($K686="Not Paid by Tenant",0,INDEX('AMI Ref'!$O$9:$R$9,MATCH($K686,{"Oil","Gas","Electric - Other","Electric ccASHP - split"},0))),0),"")</f>
        <v>0</v>
      </c>
      <c r="AQ686" s="81">
        <f>_xlfn.IFNA(IF($D686=5,IF($K686="Not Paid by Tenant",0,INDEX('AMI Ref'!$O$10:$R$10,MATCH($K686,{"Oil","Gas","Electric - Other","Electric ccASHP - split"},0))),0),"")</f>
        <v>0</v>
      </c>
      <c r="AR686" s="124">
        <f t="shared" si="100"/>
        <v>0</v>
      </c>
      <c r="AS686" s="123" t="e">
        <f t="shared" si="101"/>
        <v>#N/A</v>
      </c>
    </row>
    <row r="687" spans="1:45" x14ac:dyDescent="0.2">
      <c r="A687" s="130">
        <v>685</v>
      </c>
      <c r="B687" s="177">
        <f>IF(OR(COUNTIF($B$2:$B686,Input!$F703)&lt;1,COUNTIF($O$2:$O686,Input!$C703)&lt;1),Input!F703,0)</f>
        <v>0</v>
      </c>
      <c r="C687" s="177">
        <f>IF(OR(COUNTIF($B$2:$B686,Input!$F703)&lt;1,COUNTIF($O$2:$O686,Input!$C703)&lt;1),Input!G703,0)</f>
        <v>0</v>
      </c>
      <c r="D687" s="177">
        <f>IF(OR(COUNTIF($B$2:$B686,Input!$F703)&lt;1,COUNTIF($O$2:$O686,Input!$C703)&lt;1),Input!H703,0)</f>
        <v>0</v>
      </c>
      <c r="E687" s="177">
        <f>IF(OR(COUNTIF($B$2:$B686,Input!$F703)&lt;1,COUNTIF($O$2:$O686,Input!$C703)&lt;1),Input!I703,0)</f>
        <v>0</v>
      </c>
      <c r="F687" s="177">
        <f>IF(OR(COUNTIF($B$2:$B686,Input!$F703)&lt;1,COUNTIF($O$2:$O686,Input!$C703)&lt;1),Input!J703,0)</f>
        <v>0</v>
      </c>
      <c r="G687" s="177">
        <f>IF(OR(COUNTIF($B$2:$B686,Input!$F703)&lt;1,COUNTIF($O$2:$O686,Input!$C703)&lt;1),Input!K703,0)</f>
        <v>0</v>
      </c>
      <c r="H687" s="177">
        <f>IF(OR(COUNTIF($B$2:$B686,Input!$F703)&lt;1,COUNTIF($O$2:$O686,Input!$C703)&lt;1),Input!L703,0)</f>
        <v>0</v>
      </c>
      <c r="I687" s="177">
        <f>IF(OR(COUNTIF($B$2:$B686,Input!$F703)&lt;1,COUNTIF($O$2:$O686,Input!$C703)&lt;1),Input!M703,0)</f>
        <v>0</v>
      </c>
      <c r="J687" s="177">
        <f>IF(OR(COUNTIF($B$2:$B686,Input!$F703)&lt;1,COUNTIF($O$2:$O686,Input!$C703)&lt;1),Input!N703,0)</f>
        <v>0</v>
      </c>
      <c r="K687" s="177">
        <f>IF(OR(COUNTIF($B$2:$B686,Input!$F703)&lt;1,COUNTIF($O$2:$O686,Input!$C703)&lt;1),Input!O703,0)</f>
        <v>0</v>
      </c>
      <c r="L687" s="177">
        <f>IF(OR(COUNTIF($B$2:$B686,Input!$F703)&lt;1,COUNTIF($O$2:$O686,Input!$C703)&lt;1),Input!P703,0)</f>
        <v>0</v>
      </c>
      <c r="M687" s="129" t="str">
        <f t="shared" si="96"/>
        <v/>
      </c>
      <c r="N687" s="161">
        <f t="shared" si="94"/>
        <v>0</v>
      </c>
      <c r="O687" s="168">
        <f>Input!C703</f>
        <v>0</v>
      </c>
      <c r="P687" s="168"/>
      <c r="R687" s="131">
        <f t="shared" si="95"/>
        <v>0</v>
      </c>
      <c r="S687" s="133" t="str">
        <f t="shared" si="97"/>
        <v xml:space="preserve"> </v>
      </c>
      <c r="T687" s="133"/>
      <c r="U687" s="132" t="str">
        <f>_xlfn.IFNA(IF($D687=0,LOOKUP($F687,{0.1,0.2,0.3,0.4,0.5,0.6,0.7,0.8,0.9,1},{22,34,46,58,70,82,94,106,118,130}),""),"")</f>
        <v/>
      </c>
      <c r="V687" s="132" t="str">
        <f>_xlfn.IFNA(IF($D687=1,LOOKUP($F687,{0.1,0.2,0.3,0.4,0.5,0.6,0.7,0.8,0.9,1},{23,35,47,59,71,83,95,107,119,131}),""),"")</f>
        <v/>
      </c>
      <c r="W687" s="132" t="str">
        <f>_xlfn.IFNA(IF($D687=2,LOOKUP($F687,{0.1,0.2,0.3,0.4,0.5,0.6,0.7,0.8,0.9,1},{24,36,48,60,72,84,96,108,120,132}),""),"")</f>
        <v/>
      </c>
      <c r="X687" s="132" t="str">
        <f>_xlfn.IFNA(IF($D687=3,LOOKUP($F687,{0.1,0.2,0.3,0.4,0.5,0.6,0.7,0.8,0.9,1},{25,37,49,61,73,85,97,109,121,133}),""),"")</f>
        <v/>
      </c>
      <c r="Y687" s="132" t="str">
        <f>_xlfn.IFNA(IF($D687=4,LOOKUP($F687,{0.1,0.2,0.3,0.4,0.5,0.6,0.7,0.8,0.9,1},{26,38,50,62,74,86,98,110,122,134}),""),"")</f>
        <v/>
      </c>
      <c r="Z687" s="132" t="str">
        <f>_xlfn.IFNA(IF($D687=5,LOOKUP($F687,{0.1,0.2,0.3,0.4,0.5,0.6,0.7,0.8,0.9,1},{27,39,51,63,75,87,99,111,123,135}),""),"")</f>
        <v/>
      </c>
      <c r="AA687" s="132">
        <f t="shared" si="98"/>
        <v>0</v>
      </c>
      <c r="AB687" s="132" t="str">
        <f t="shared" si="99"/>
        <v>00</v>
      </c>
      <c r="AC687" s="82" t="e">
        <f>VLOOKUP(AB687,'AMI Ref'!T:U,2,FALSE)</f>
        <v>#N/A</v>
      </c>
      <c r="AD687" s="124"/>
      <c r="AE687" s="81" t="str">
        <f>_xlfn.IFNA(IF($D687=0,IF($J687="Not Paid by Tenant",0,INDEX('AMI Ref'!$K$5:$N$5,MATCH($J687,{"Oil","Gas","Electric - Other","ELECTRIC - HEAT PUMP"},0))),0),"")</f>
        <v/>
      </c>
      <c r="AF687" s="81">
        <f>_xlfn.IFNA(IF($D687=1,IF($J687="Not Paid by Tenant",0,INDEX('AMI Ref'!$K$6:$N$6,MATCH($J687,{"Oil","Gas","Electric - Other","ELECTRIC - HEAT PUMP"},0))),0),"")</f>
        <v>0</v>
      </c>
      <c r="AG687" s="81">
        <f>_xlfn.IFNA(IF($D687=2,IF($J687="Not Paid by Tenant",0,INDEX('AMI Ref'!$K$7:$N$7,MATCH($J687,{"Oil","Gas","Electric - Other","ELECTRIC - HEAT PUMP"},0))),0),"")</f>
        <v>0</v>
      </c>
      <c r="AH687" s="81">
        <f>_xlfn.IFNA(IF($D687=3,IF($J687="Not Paid by Tenant",0,INDEX('AMI Ref'!$K$8:$N$8,MATCH($J687,{"Oil","Gas","Electric - Other","ELECTRIC - HEAT PUMP"},0))),0),"")</f>
        <v>0</v>
      </c>
      <c r="AI687" s="81">
        <f>_xlfn.IFNA(IF($D687=4,IF($J687="Not Paid by Tenant",0,INDEX('AMI Ref'!$K$9:$N$9,MATCH($J687,{"Oil","Gas","Electric - Other","ELECTRIC - HEAT PUMP"},0))),0),"")</f>
        <v>0</v>
      </c>
      <c r="AJ687" s="81">
        <f>_xlfn.IFNA(IF($D687=5,IF($J687="Not Paid by Tenant",0,INDEX('AMI Ref'!$K$10:$N$10,MATCH($J687,{"Oil","Gas","Electric - Other","ELECTRIC - HEAT PUMP"},0))),0),"")</f>
        <v>0</v>
      </c>
      <c r="AK687" s="128"/>
      <c r="AL687" s="81" t="str">
        <f>_xlfn.IFNA(IF($D687=0,IF($K687="Not Paid by Tenant",0,INDEX('AMI Ref'!$O$5:$R$5,MATCH($K687,{"Oil","Gas","Electric - Other","Electric ccASHP - split"},0))),0),"")</f>
        <v/>
      </c>
      <c r="AM687" s="81">
        <f>_xlfn.IFNA(IF($D687=1,IF($K687="Not Paid by Tenant",0,INDEX('AMI Ref'!$O$6:$R$6,MATCH($K687,{"Oil","Gas","Electric - Other","Electric ccASHP - split"},0))),0),"")</f>
        <v>0</v>
      </c>
      <c r="AN687" s="81">
        <f>_xlfn.IFNA(IF($D687=2,IF($K687="Not Paid by Tenant",0,INDEX('AMI Ref'!$O$7:$R$7,MATCH($K687,{"Oil","Gas","Electric - Other","Electric ccASHP - split"},0))),0),"")</f>
        <v>0</v>
      </c>
      <c r="AO687" s="81">
        <f>_xlfn.IFNA(IF($D687=3,IF($K687="Not Paid by Tenant",0,INDEX('AMI Ref'!$O$8:$R$8,MATCH($K687,{"Oil","Gas","Electric - Other","Electric ccASHP - split"},0))),0),"")</f>
        <v>0</v>
      </c>
      <c r="AP687" s="81">
        <f>_xlfn.IFNA(IF($D687=4,IF($K687="Not Paid by Tenant",0,INDEX('AMI Ref'!$O$9:$R$9,MATCH($K687,{"Oil","Gas","Electric - Other","Electric ccASHP - split"},0))),0),"")</f>
        <v>0</v>
      </c>
      <c r="AQ687" s="81">
        <f>_xlfn.IFNA(IF($D687=5,IF($K687="Not Paid by Tenant",0,INDEX('AMI Ref'!$O$10:$R$10,MATCH($K687,{"Oil","Gas","Electric - Other","Electric ccASHP - split"},0))),0),"")</f>
        <v>0</v>
      </c>
      <c r="AR687" s="124">
        <f t="shared" si="100"/>
        <v>0</v>
      </c>
      <c r="AS687" s="123" t="e">
        <f t="shared" si="101"/>
        <v>#N/A</v>
      </c>
    </row>
    <row r="688" spans="1:45" x14ac:dyDescent="0.2">
      <c r="A688" s="130">
        <v>686</v>
      </c>
      <c r="B688" s="177">
        <f>IF(OR(COUNTIF($B$2:$B687,Input!$F704)&lt;1,COUNTIF($O$2:$O687,Input!$C704)&lt;1),Input!F704,0)</f>
        <v>0</v>
      </c>
      <c r="C688" s="177">
        <f>IF(OR(COUNTIF($B$2:$B687,Input!$F704)&lt;1,COUNTIF($O$2:$O687,Input!$C704)&lt;1),Input!G704,0)</f>
        <v>0</v>
      </c>
      <c r="D688" s="177">
        <f>IF(OR(COUNTIF($B$2:$B687,Input!$F704)&lt;1,COUNTIF($O$2:$O687,Input!$C704)&lt;1),Input!H704,0)</f>
        <v>0</v>
      </c>
      <c r="E688" s="177">
        <f>IF(OR(COUNTIF($B$2:$B687,Input!$F704)&lt;1,COUNTIF($O$2:$O687,Input!$C704)&lt;1),Input!I704,0)</f>
        <v>0</v>
      </c>
      <c r="F688" s="177">
        <f>IF(OR(COUNTIF($B$2:$B687,Input!$F704)&lt;1,COUNTIF($O$2:$O687,Input!$C704)&lt;1),Input!J704,0)</f>
        <v>0</v>
      </c>
      <c r="G688" s="177">
        <f>IF(OR(COUNTIF($B$2:$B687,Input!$F704)&lt;1,COUNTIF($O$2:$O687,Input!$C704)&lt;1),Input!K704,0)</f>
        <v>0</v>
      </c>
      <c r="H688" s="177">
        <f>IF(OR(COUNTIF($B$2:$B687,Input!$F704)&lt;1,COUNTIF($O$2:$O687,Input!$C704)&lt;1),Input!L704,0)</f>
        <v>0</v>
      </c>
      <c r="I688" s="177">
        <f>IF(OR(COUNTIF($B$2:$B687,Input!$F704)&lt;1,COUNTIF($O$2:$O687,Input!$C704)&lt;1),Input!M704,0)</f>
        <v>0</v>
      </c>
      <c r="J688" s="177">
        <f>IF(OR(COUNTIF($B$2:$B687,Input!$F704)&lt;1,COUNTIF($O$2:$O687,Input!$C704)&lt;1),Input!N704,0)</f>
        <v>0</v>
      </c>
      <c r="K688" s="177">
        <f>IF(OR(COUNTIF($B$2:$B687,Input!$F704)&lt;1,COUNTIF($O$2:$O687,Input!$C704)&lt;1),Input!O704,0)</f>
        <v>0</v>
      </c>
      <c r="L688" s="177">
        <f>IF(OR(COUNTIF($B$2:$B687,Input!$F704)&lt;1,COUNTIF($O$2:$O687,Input!$C704)&lt;1),Input!P704,0)</f>
        <v>0</v>
      </c>
      <c r="M688" s="129" t="str">
        <f t="shared" si="96"/>
        <v/>
      </c>
      <c r="N688" s="161">
        <f t="shared" si="94"/>
        <v>0</v>
      </c>
      <c r="O688" s="168">
        <f>Input!C704</f>
        <v>0</v>
      </c>
      <c r="P688" s="168"/>
      <c r="R688" s="131">
        <f t="shared" si="95"/>
        <v>0</v>
      </c>
      <c r="S688" s="133" t="str">
        <f t="shared" si="97"/>
        <v xml:space="preserve"> </v>
      </c>
      <c r="T688" s="133"/>
      <c r="U688" s="132" t="str">
        <f>_xlfn.IFNA(IF($D688=0,LOOKUP($F688,{0.1,0.2,0.3,0.4,0.5,0.6,0.7,0.8,0.9,1},{22,34,46,58,70,82,94,106,118,130}),""),"")</f>
        <v/>
      </c>
      <c r="V688" s="132" t="str">
        <f>_xlfn.IFNA(IF($D688=1,LOOKUP($F688,{0.1,0.2,0.3,0.4,0.5,0.6,0.7,0.8,0.9,1},{23,35,47,59,71,83,95,107,119,131}),""),"")</f>
        <v/>
      </c>
      <c r="W688" s="132" t="str">
        <f>_xlfn.IFNA(IF($D688=2,LOOKUP($F688,{0.1,0.2,0.3,0.4,0.5,0.6,0.7,0.8,0.9,1},{24,36,48,60,72,84,96,108,120,132}),""),"")</f>
        <v/>
      </c>
      <c r="X688" s="132" t="str">
        <f>_xlfn.IFNA(IF($D688=3,LOOKUP($F688,{0.1,0.2,0.3,0.4,0.5,0.6,0.7,0.8,0.9,1},{25,37,49,61,73,85,97,109,121,133}),""),"")</f>
        <v/>
      </c>
      <c r="Y688" s="132" t="str">
        <f>_xlfn.IFNA(IF($D688=4,LOOKUP($F688,{0.1,0.2,0.3,0.4,0.5,0.6,0.7,0.8,0.9,1},{26,38,50,62,74,86,98,110,122,134}),""),"")</f>
        <v/>
      </c>
      <c r="Z688" s="132" t="str">
        <f>_xlfn.IFNA(IF($D688=5,LOOKUP($F688,{0.1,0.2,0.3,0.4,0.5,0.6,0.7,0.8,0.9,1},{27,39,51,63,75,87,99,111,123,135}),""),"")</f>
        <v/>
      </c>
      <c r="AA688" s="132">
        <f t="shared" si="98"/>
        <v>0</v>
      </c>
      <c r="AB688" s="132" t="str">
        <f t="shared" si="99"/>
        <v>00</v>
      </c>
      <c r="AC688" s="82" t="e">
        <f>VLOOKUP(AB688,'AMI Ref'!T:U,2,FALSE)</f>
        <v>#N/A</v>
      </c>
      <c r="AD688" s="124"/>
      <c r="AE688" s="81" t="str">
        <f>_xlfn.IFNA(IF($D688=0,IF($J688="Not Paid by Tenant",0,INDEX('AMI Ref'!$K$5:$N$5,MATCH($J688,{"Oil","Gas","Electric - Other","ELECTRIC - HEAT PUMP"},0))),0),"")</f>
        <v/>
      </c>
      <c r="AF688" s="81">
        <f>_xlfn.IFNA(IF($D688=1,IF($J688="Not Paid by Tenant",0,INDEX('AMI Ref'!$K$6:$N$6,MATCH($J688,{"Oil","Gas","Electric - Other","ELECTRIC - HEAT PUMP"},0))),0),"")</f>
        <v>0</v>
      </c>
      <c r="AG688" s="81">
        <f>_xlfn.IFNA(IF($D688=2,IF($J688="Not Paid by Tenant",0,INDEX('AMI Ref'!$K$7:$N$7,MATCH($J688,{"Oil","Gas","Electric - Other","ELECTRIC - HEAT PUMP"},0))),0),"")</f>
        <v>0</v>
      </c>
      <c r="AH688" s="81">
        <f>_xlfn.IFNA(IF($D688=3,IF($J688="Not Paid by Tenant",0,INDEX('AMI Ref'!$K$8:$N$8,MATCH($J688,{"Oil","Gas","Electric - Other","ELECTRIC - HEAT PUMP"},0))),0),"")</f>
        <v>0</v>
      </c>
      <c r="AI688" s="81">
        <f>_xlfn.IFNA(IF($D688=4,IF($J688="Not Paid by Tenant",0,INDEX('AMI Ref'!$K$9:$N$9,MATCH($J688,{"Oil","Gas","Electric - Other","ELECTRIC - HEAT PUMP"},0))),0),"")</f>
        <v>0</v>
      </c>
      <c r="AJ688" s="81">
        <f>_xlfn.IFNA(IF($D688=5,IF($J688="Not Paid by Tenant",0,INDEX('AMI Ref'!$K$10:$N$10,MATCH($J688,{"Oil","Gas","Electric - Other","ELECTRIC - HEAT PUMP"},0))),0),"")</f>
        <v>0</v>
      </c>
      <c r="AK688" s="128"/>
      <c r="AL688" s="81" t="str">
        <f>_xlfn.IFNA(IF($D688=0,IF($K688="Not Paid by Tenant",0,INDEX('AMI Ref'!$O$5:$R$5,MATCH($K688,{"Oil","Gas","Electric - Other","Electric ccASHP - split"},0))),0),"")</f>
        <v/>
      </c>
      <c r="AM688" s="81">
        <f>_xlfn.IFNA(IF($D688=1,IF($K688="Not Paid by Tenant",0,INDEX('AMI Ref'!$O$6:$R$6,MATCH($K688,{"Oil","Gas","Electric - Other","Electric ccASHP - split"},0))),0),"")</f>
        <v>0</v>
      </c>
      <c r="AN688" s="81">
        <f>_xlfn.IFNA(IF($D688=2,IF($K688="Not Paid by Tenant",0,INDEX('AMI Ref'!$O$7:$R$7,MATCH($K688,{"Oil","Gas","Electric - Other","Electric ccASHP - split"},0))),0),"")</f>
        <v>0</v>
      </c>
      <c r="AO688" s="81">
        <f>_xlfn.IFNA(IF($D688=3,IF($K688="Not Paid by Tenant",0,INDEX('AMI Ref'!$O$8:$R$8,MATCH($K688,{"Oil","Gas","Electric - Other","Electric ccASHP - split"},0))),0),"")</f>
        <v>0</v>
      </c>
      <c r="AP688" s="81">
        <f>_xlfn.IFNA(IF($D688=4,IF($K688="Not Paid by Tenant",0,INDEX('AMI Ref'!$O$9:$R$9,MATCH($K688,{"Oil","Gas","Electric - Other","Electric ccASHP - split"},0))),0),"")</f>
        <v>0</v>
      </c>
      <c r="AQ688" s="81">
        <f>_xlfn.IFNA(IF($D688=5,IF($K688="Not Paid by Tenant",0,INDEX('AMI Ref'!$O$10:$R$10,MATCH($K688,{"Oil","Gas","Electric - Other","Electric ccASHP - split"},0))),0),"")</f>
        <v>0</v>
      </c>
      <c r="AR688" s="124">
        <f t="shared" si="100"/>
        <v>0</v>
      </c>
      <c r="AS688" s="123" t="e">
        <f t="shared" si="101"/>
        <v>#N/A</v>
      </c>
    </row>
    <row r="689" spans="1:45" x14ac:dyDescent="0.2">
      <c r="A689" s="130">
        <v>687</v>
      </c>
      <c r="B689" s="177">
        <f>IF(OR(COUNTIF($B$2:$B688,Input!$F705)&lt;1,COUNTIF($O$2:$O688,Input!$C705)&lt;1),Input!F705,0)</f>
        <v>0</v>
      </c>
      <c r="C689" s="177">
        <f>IF(OR(COUNTIF($B$2:$B688,Input!$F705)&lt;1,COUNTIF($O$2:$O688,Input!$C705)&lt;1),Input!G705,0)</f>
        <v>0</v>
      </c>
      <c r="D689" s="177">
        <f>IF(OR(COUNTIF($B$2:$B688,Input!$F705)&lt;1,COUNTIF($O$2:$O688,Input!$C705)&lt;1),Input!H705,0)</f>
        <v>0</v>
      </c>
      <c r="E689" s="177">
        <f>IF(OR(COUNTIF($B$2:$B688,Input!$F705)&lt;1,COUNTIF($O$2:$O688,Input!$C705)&lt;1),Input!I705,0)</f>
        <v>0</v>
      </c>
      <c r="F689" s="177">
        <f>IF(OR(COUNTIF($B$2:$B688,Input!$F705)&lt;1,COUNTIF($O$2:$O688,Input!$C705)&lt;1),Input!J705,0)</f>
        <v>0</v>
      </c>
      <c r="G689" s="177">
        <f>IF(OR(COUNTIF($B$2:$B688,Input!$F705)&lt;1,COUNTIF($O$2:$O688,Input!$C705)&lt;1),Input!K705,0)</f>
        <v>0</v>
      </c>
      <c r="H689" s="177">
        <f>IF(OR(COUNTIF($B$2:$B688,Input!$F705)&lt;1,COUNTIF($O$2:$O688,Input!$C705)&lt;1),Input!L705,0)</f>
        <v>0</v>
      </c>
      <c r="I689" s="177">
        <f>IF(OR(COUNTIF($B$2:$B688,Input!$F705)&lt;1,COUNTIF($O$2:$O688,Input!$C705)&lt;1),Input!M705,0)</f>
        <v>0</v>
      </c>
      <c r="J689" s="177">
        <f>IF(OR(COUNTIF($B$2:$B688,Input!$F705)&lt;1,COUNTIF($O$2:$O688,Input!$C705)&lt;1),Input!N705,0)</f>
        <v>0</v>
      </c>
      <c r="K689" s="177">
        <f>IF(OR(COUNTIF($B$2:$B688,Input!$F705)&lt;1,COUNTIF($O$2:$O688,Input!$C705)&lt;1),Input!O705,0)</f>
        <v>0</v>
      </c>
      <c r="L689" s="177">
        <f>IF(OR(COUNTIF($B$2:$B688,Input!$F705)&lt;1,COUNTIF($O$2:$O688,Input!$C705)&lt;1),Input!P705,0)</f>
        <v>0</v>
      </c>
      <c r="M689" s="129" t="str">
        <f t="shared" si="96"/>
        <v/>
      </c>
      <c r="N689" s="161">
        <f t="shared" si="94"/>
        <v>0</v>
      </c>
      <c r="O689" s="168">
        <f>Input!C705</f>
        <v>0</v>
      </c>
      <c r="P689" s="168"/>
      <c r="R689" s="131">
        <f t="shared" si="95"/>
        <v>0</v>
      </c>
      <c r="S689" s="133" t="str">
        <f t="shared" si="97"/>
        <v xml:space="preserve"> </v>
      </c>
      <c r="T689" s="133"/>
      <c r="U689" s="132" t="str">
        <f>_xlfn.IFNA(IF($D689=0,LOOKUP($F689,{0.1,0.2,0.3,0.4,0.5,0.6,0.7,0.8,0.9,1},{22,34,46,58,70,82,94,106,118,130}),""),"")</f>
        <v/>
      </c>
      <c r="V689" s="132" t="str">
        <f>_xlfn.IFNA(IF($D689=1,LOOKUP($F689,{0.1,0.2,0.3,0.4,0.5,0.6,0.7,0.8,0.9,1},{23,35,47,59,71,83,95,107,119,131}),""),"")</f>
        <v/>
      </c>
      <c r="W689" s="132" t="str">
        <f>_xlfn.IFNA(IF($D689=2,LOOKUP($F689,{0.1,0.2,0.3,0.4,0.5,0.6,0.7,0.8,0.9,1},{24,36,48,60,72,84,96,108,120,132}),""),"")</f>
        <v/>
      </c>
      <c r="X689" s="132" t="str">
        <f>_xlfn.IFNA(IF($D689=3,LOOKUP($F689,{0.1,0.2,0.3,0.4,0.5,0.6,0.7,0.8,0.9,1},{25,37,49,61,73,85,97,109,121,133}),""),"")</f>
        <v/>
      </c>
      <c r="Y689" s="132" t="str">
        <f>_xlfn.IFNA(IF($D689=4,LOOKUP($F689,{0.1,0.2,0.3,0.4,0.5,0.6,0.7,0.8,0.9,1},{26,38,50,62,74,86,98,110,122,134}),""),"")</f>
        <v/>
      </c>
      <c r="Z689" s="132" t="str">
        <f>_xlfn.IFNA(IF($D689=5,LOOKUP($F689,{0.1,0.2,0.3,0.4,0.5,0.6,0.7,0.8,0.9,1},{27,39,51,63,75,87,99,111,123,135}),""),"")</f>
        <v/>
      </c>
      <c r="AA689" s="132">
        <f t="shared" si="98"/>
        <v>0</v>
      </c>
      <c r="AB689" s="132" t="str">
        <f t="shared" si="99"/>
        <v>00</v>
      </c>
      <c r="AC689" s="82" t="e">
        <f>VLOOKUP(AB689,'AMI Ref'!T:U,2,FALSE)</f>
        <v>#N/A</v>
      </c>
      <c r="AD689" s="124"/>
      <c r="AE689" s="81" t="str">
        <f>_xlfn.IFNA(IF($D689=0,IF($J689="Not Paid by Tenant",0,INDEX('AMI Ref'!$K$5:$N$5,MATCH($J689,{"Oil","Gas","Electric - Other","ELECTRIC - HEAT PUMP"},0))),0),"")</f>
        <v/>
      </c>
      <c r="AF689" s="81">
        <f>_xlfn.IFNA(IF($D689=1,IF($J689="Not Paid by Tenant",0,INDEX('AMI Ref'!$K$6:$N$6,MATCH($J689,{"Oil","Gas","Electric - Other","ELECTRIC - HEAT PUMP"},0))),0),"")</f>
        <v>0</v>
      </c>
      <c r="AG689" s="81">
        <f>_xlfn.IFNA(IF($D689=2,IF($J689="Not Paid by Tenant",0,INDEX('AMI Ref'!$K$7:$N$7,MATCH($J689,{"Oil","Gas","Electric - Other","ELECTRIC - HEAT PUMP"},0))),0),"")</f>
        <v>0</v>
      </c>
      <c r="AH689" s="81">
        <f>_xlfn.IFNA(IF($D689=3,IF($J689="Not Paid by Tenant",0,INDEX('AMI Ref'!$K$8:$N$8,MATCH($J689,{"Oil","Gas","Electric - Other","ELECTRIC - HEAT PUMP"},0))),0),"")</f>
        <v>0</v>
      </c>
      <c r="AI689" s="81">
        <f>_xlfn.IFNA(IF($D689=4,IF($J689="Not Paid by Tenant",0,INDEX('AMI Ref'!$K$9:$N$9,MATCH($J689,{"Oil","Gas","Electric - Other","ELECTRIC - HEAT PUMP"},0))),0),"")</f>
        <v>0</v>
      </c>
      <c r="AJ689" s="81">
        <f>_xlfn.IFNA(IF($D689=5,IF($J689="Not Paid by Tenant",0,INDEX('AMI Ref'!$K$10:$N$10,MATCH($J689,{"Oil","Gas","Electric - Other","ELECTRIC - HEAT PUMP"},0))),0),"")</f>
        <v>0</v>
      </c>
      <c r="AK689" s="128"/>
      <c r="AL689" s="81" t="str">
        <f>_xlfn.IFNA(IF($D689=0,IF($K689="Not Paid by Tenant",0,INDEX('AMI Ref'!$O$5:$R$5,MATCH($K689,{"Oil","Gas","Electric - Other","Electric ccASHP - split"},0))),0),"")</f>
        <v/>
      </c>
      <c r="AM689" s="81">
        <f>_xlfn.IFNA(IF($D689=1,IF($K689="Not Paid by Tenant",0,INDEX('AMI Ref'!$O$6:$R$6,MATCH($K689,{"Oil","Gas","Electric - Other","Electric ccASHP - split"},0))),0),"")</f>
        <v>0</v>
      </c>
      <c r="AN689" s="81">
        <f>_xlfn.IFNA(IF($D689=2,IF($K689="Not Paid by Tenant",0,INDEX('AMI Ref'!$O$7:$R$7,MATCH($K689,{"Oil","Gas","Electric - Other","Electric ccASHP - split"},0))),0),"")</f>
        <v>0</v>
      </c>
      <c r="AO689" s="81">
        <f>_xlfn.IFNA(IF($D689=3,IF($K689="Not Paid by Tenant",0,INDEX('AMI Ref'!$O$8:$R$8,MATCH($K689,{"Oil","Gas","Electric - Other","Electric ccASHP - split"},0))),0),"")</f>
        <v>0</v>
      </c>
      <c r="AP689" s="81">
        <f>_xlfn.IFNA(IF($D689=4,IF($K689="Not Paid by Tenant",0,INDEX('AMI Ref'!$O$9:$R$9,MATCH($K689,{"Oil","Gas","Electric - Other","Electric ccASHP - split"},0))),0),"")</f>
        <v>0</v>
      </c>
      <c r="AQ689" s="81">
        <f>_xlfn.IFNA(IF($D689=5,IF($K689="Not Paid by Tenant",0,INDEX('AMI Ref'!$O$10:$R$10,MATCH($K689,{"Oil","Gas","Electric - Other","Electric ccASHP - split"},0))),0),"")</f>
        <v>0</v>
      </c>
      <c r="AR689" s="124">
        <f t="shared" si="100"/>
        <v>0</v>
      </c>
      <c r="AS689" s="123" t="e">
        <f t="shared" si="101"/>
        <v>#N/A</v>
      </c>
    </row>
    <row r="690" spans="1:45" x14ac:dyDescent="0.2">
      <c r="A690" s="130">
        <v>688</v>
      </c>
      <c r="B690" s="177">
        <f>IF(OR(COUNTIF($B$2:$B689,Input!$F706)&lt;1,COUNTIF($O$2:$O689,Input!$C706)&lt;1),Input!F706,0)</f>
        <v>0</v>
      </c>
      <c r="C690" s="177">
        <f>IF(OR(COUNTIF($B$2:$B689,Input!$F706)&lt;1,COUNTIF($O$2:$O689,Input!$C706)&lt;1),Input!G706,0)</f>
        <v>0</v>
      </c>
      <c r="D690" s="177">
        <f>IF(OR(COUNTIF($B$2:$B689,Input!$F706)&lt;1,COUNTIF($O$2:$O689,Input!$C706)&lt;1),Input!H706,0)</f>
        <v>0</v>
      </c>
      <c r="E690" s="177">
        <f>IF(OR(COUNTIF($B$2:$B689,Input!$F706)&lt;1,COUNTIF($O$2:$O689,Input!$C706)&lt;1),Input!I706,0)</f>
        <v>0</v>
      </c>
      <c r="F690" s="177">
        <f>IF(OR(COUNTIF($B$2:$B689,Input!$F706)&lt;1,COUNTIF($O$2:$O689,Input!$C706)&lt;1),Input!J706,0)</f>
        <v>0</v>
      </c>
      <c r="G690" s="177">
        <f>IF(OR(COUNTIF($B$2:$B689,Input!$F706)&lt;1,COUNTIF($O$2:$O689,Input!$C706)&lt;1),Input!K706,0)</f>
        <v>0</v>
      </c>
      <c r="H690" s="177">
        <f>IF(OR(COUNTIF($B$2:$B689,Input!$F706)&lt;1,COUNTIF($O$2:$O689,Input!$C706)&lt;1),Input!L706,0)</f>
        <v>0</v>
      </c>
      <c r="I690" s="177">
        <f>IF(OR(COUNTIF($B$2:$B689,Input!$F706)&lt;1,COUNTIF($O$2:$O689,Input!$C706)&lt;1),Input!M706,0)</f>
        <v>0</v>
      </c>
      <c r="J690" s="177">
        <f>IF(OR(COUNTIF($B$2:$B689,Input!$F706)&lt;1,COUNTIF($O$2:$O689,Input!$C706)&lt;1),Input!N706,0)</f>
        <v>0</v>
      </c>
      <c r="K690" s="177">
        <f>IF(OR(COUNTIF($B$2:$B689,Input!$F706)&lt;1,COUNTIF($O$2:$O689,Input!$C706)&lt;1),Input!O706,0)</f>
        <v>0</v>
      </c>
      <c r="L690" s="177">
        <f>IF(OR(COUNTIF($B$2:$B689,Input!$F706)&lt;1,COUNTIF($O$2:$O689,Input!$C706)&lt;1),Input!P706,0)</f>
        <v>0</v>
      </c>
      <c r="M690" s="129" t="str">
        <f t="shared" si="96"/>
        <v/>
      </c>
      <c r="N690" s="161">
        <f t="shared" si="94"/>
        <v>0</v>
      </c>
      <c r="O690" s="168">
        <f>Input!C706</f>
        <v>0</v>
      </c>
      <c r="P690" s="168"/>
      <c r="R690" s="131">
        <f t="shared" si="95"/>
        <v>0</v>
      </c>
      <c r="S690" s="133" t="str">
        <f t="shared" si="97"/>
        <v xml:space="preserve"> </v>
      </c>
      <c r="T690" s="133"/>
      <c r="U690" s="132" t="str">
        <f>_xlfn.IFNA(IF($D690=0,LOOKUP($F690,{0.1,0.2,0.3,0.4,0.5,0.6,0.7,0.8,0.9,1},{22,34,46,58,70,82,94,106,118,130}),""),"")</f>
        <v/>
      </c>
      <c r="V690" s="132" t="str">
        <f>_xlfn.IFNA(IF($D690=1,LOOKUP($F690,{0.1,0.2,0.3,0.4,0.5,0.6,0.7,0.8,0.9,1},{23,35,47,59,71,83,95,107,119,131}),""),"")</f>
        <v/>
      </c>
      <c r="W690" s="132" t="str">
        <f>_xlfn.IFNA(IF($D690=2,LOOKUP($F690,{0.1,0.2,0.3,0.4,0.5,0.6,0.7,0.8,0.9,1},{24,36,48,60,72,84,96,108,120,132}),""),"")</f>
        <v/>
      </c>
      <c r="X690" s="132" t="str">
        <f>_xlfn.IFNA(IF($D690=3,LOOKUP($F690,{0.1,0.2,0.3,0.4,0.5,0.6,0.7,0.8,0.9,1},{25,37,49,61,73,85,97,109,121,133}),""),"")</f>
        <v/>
      </c>
      <c r="Y690" s="132" t="str">
        <f>_xlfn.IFNA(IF($D690=4,LOOKUP($F690,{0.1,0.2,0.3,0.4,0.5,0.6,0.7,0.8,0.9,1},{26,38,50,62,74,86,98,110,122,134}),""),"")</f>
        <v/>
      </c>
      <c r="Z690" s="132" t="str">
        <f>_xlfn.IFNA(IF($D690=5,LOOKUP($F690,{0.1,0.2,0.3,0.4,0.5,0.6,0.7,0.8,0.9,1},{27,39,51,63,75,87,99,111,123,135}),""),"")</f>
        <v/>
      </c>
      <c r="AA690" s="132">
        <f t="shared" si="98"/>
        <v>0</v>
      </c>
      <c r="AB690" s="132" t="str">
        <f t="shared" si="99"/>
        <v>00</v>
      </c>
      <c r="AC690" s="82" t="e">
        <f>VLOOKUP(AB690,'AMI Ref'!T:U,2,FALSE)</f>
        <v>#N/A</v>
      </c>
      <c r="AD690" s="124"/>
      <c r="AE690" s="81" t="str">
        <f>_xlfn.IFNA(IF($D690=0,IF($J690="Not Paid by Tenant",0,INDEX('AMI Ref'!$K$5:$N$5,MATCH($J690,{"Oil","Gas","Electric - Other","ELECTRIC - HEAT PUMP"},0))),0),"")</f>
        <v/>
      </c>
      <c r="AF690" s="81">
        <f>_xlfn.IFNA(IF($D690=1,IF($J690="Not Paid by Tenant",0,INDEX('AMI Ref'!$K$6:$N$6,MATCH($J690,{"Oil","Gas","Electric - Other","ELECTRIC - HEAT PUMP"},0))),0),"")</f>
        <v>0</v>
      </c>
      <c r="AG690" s="81">
        <f>_xlfn.IFNA(IF($D690=2,IF($J690="Not Paid by Tenant",0,INDEX('AMI Ref'!$K$7:$N$7,MATCH($J690,{"Oil","Gas","Electric - Other","ELECTRIC - HEAT PUMP"},0))),0),"")</f>
        <v>0</v>
      </c>
      <c r="AH690" s="81">
        <f>_xlfn.IFNA(IF($D690=3,IF($J690="Not Paid by Tenant",0,INDEX('AMI Ref'!$K$8:$N$8,MATCH($J690,{"Oil","Gas","Electric - Other","ELECTRIC - HEAT PUMP"},0))),0),"")</f>
        <v>0</v>
      </c>
      <c r="AI690" s="81">
        <f>_xlfn.IFNA(IF($D690=4,IF($J690="Not Paid by Tenant",0,INDEX('AMI Ref'!$K$9:$N$9,MATCH($J690,{"Oil","Gas","Electric - Other","ELECTRIC - HEAT PUMP"},0))),0),"")</f>
        <v>0</v>
      </c>
      <c r="AJ690" s="81">
        <f>_xlfn.IFNA(IF($D690=5,IF($J690="Not Paid by Tenant",0,INDEX('AMI Ref'!$K$10:$N$10,MATCH($J690,{"Oil","Gas","Electric - Other","ELECTRIC - HEAT PUMP"},0))),0),"")</f>
        <v>0</v>
      </c>
      <c r="AK690" s="128"/>
      <c r="AL690" s="81" t="str">
        <f>_xlfn.IFNA(IF($D690=0,IF($K690="Not Paid by Tenant",0,INDEX('AMI Ref'!$O$5:$R$5,MATCH($K690,{"Oil","Gas","Electric - Other","Electric ccASHP - split"},0))),0),"")</f>
        <v/>
      </c>
      <c r="AM690" s="81">
        <f>_xlfn.IFNA(IF($D690=1,IF($K690="Not Paid by Tenant",0,INDEX('AMI Ref'!$O$6:$R$6,MATCH($K690,{"Oil","Gas","Electric - Other","Electric ccASHP - split"},0))),0),"")</f>
        <v>0</v>
      </c>
      <c r="AN690" s="81">
        <f>_xlfn.IFNA(IF($D690=2,IF($K690="Not Paid by Tenant",0,INDEX('AMI Ref'!$O$7:$R$7,MATCH($K690,{"Oil","Gas","Electric - Other","Electric ccASHP - split"},0))),0),"")</f>
        <v>0</v>
      </c>
      <c r="AO690" s="81">
        <f>_xlfn.IFNA(IF($D690=3,IF($K690="Not Paid by Tenant",0,INDEX('AMI Ref'!$O$8:$R$8,MATCH($K690,{"Oil","Gas","Electric - Other","Electric ccASHP - split"},0))),0),"")</f>
        <v>0</v>
      </c>
      <c r="AP690" s="81">
        <f>_xlfn.IFNA(IF($D690=4,IF($K690="Not Paid by Tenant",0,INDEX('AMI Ref'!$O$9:$R$9,MATCH($K690,{"Oil","Gas","Electric - Other","Electric ccASHP - split"},0))),0),"")</f>
        <v>0</v>
      </c>
      <c r="AQ690" s="81">
        <f>_xlfn.IFNA(IF($D690=5,IF($K690="Not Paid by Tenant",0,INDEX('AMI Ref'!$O$10:$R$10,MATCH($K690,{"Oil","Gas","Electric - Other","Electric ccASHP - split"},0))),0),"")</f>
        <v>0</v>
      </c>
      <c r="AR690" s="124">
        <f t="shared" si="100"/>
        <v>0</v>
      </c>
      <c r="AS690" s="123" t="e">
        <f t="shared" si="101"/>
        <v>#N/A</v>
      </c>
    </row>
    <row r="691" spans="1:45" x14ac:dyDescent="0.2">
      <c r="A691" s="130">
        <v>689</v>
      </c>
      <c r="B691" s="177">
        <f>IF(OR(COUNTIF($B$2:$B690,Input!$F707)&lt;1,COUNTIF($O$2:$O690,Input!$C707)&lt;1),Input!F707,0)</f>
        <v>0</v>
      </c>
      <c r="C691" s="177">
        <f>IF(OR(COUNTIF($B$2:$B690,Input!$F707)&lt;1,COUNTIF($O$2:$O690,Input!$C707)&lt;1),Input!G707,0)</f>
        <v>0</v>
      </c>
      <c r="D691" s="177">
        <f>IF(OR(COUNTIF($B$2:$B690,Input!$F707)&lt;1,COUNTIF($O$2:$O690,Input!$C707)&lt;1),Input!H707,0)</f>
        <v>0</v>
      </c>
      <c r="E691" s="177">
        <f>IF(OR(COUNTIF($B$2:$B690,Input!$F707)&lt;1,COUNTIF($O$2:$O690,Input!$C707)&lt;1),Input!I707,0)</f>
        <v>0</v>
      </c>
      <c r="F691" s="177">
        <f>IF(OR(COUNTIF($B$2:$B690,Input!$F707)&lt;1,COUNTIF($O$2:$O690,Input!$C707)&lt;1),Input!J707,0)</f>
        <v>0</v>
      </c>
      <c r="G691" s="177">
        <f>IF(OR(COUNTIF($B$2:$B690,Input!$F707)&lt;1,COUNTIF($O$2:$O690,Input!$C707)&lt;1),Input!K707,0)</f>
        <v>0</v>
      </c>
      <c r="H691" s="177">
        <f>IF(OR(COUNTIF($B$2:$B690,Input!$F707)&lt;1,COUNTIF($O$2:$O690,Input!$C707)&lt;1),Input!L707,0)</f>
        <v>0</v>
      </c>
      <c r="I691" s="177">
        <f>IF(OR(COUNTIF($B$2:$B690,Input!$F707)&lt;1,COUNTIF($O$2:$O690,Input!$C707)&lt;1),Input!M707,0)</f>
        <v>0</v>
      </c>
      <c r="J691" s="177">
        <f>IF(OR(COUNTIF($B$2:$B690,Input!$F707)&lt;1,COUNTIF($O$2:$O690,Input!$C707)&lt;1),Input!N707,0)</f>
        <v>0</v>
      </c>
      <c r="K691" s="177">
        <f>IF(OR(COUNTIF($B$2:$B690,Input!$F707)&lt;1,COUNTIF($O$2:$O690,Input!$C707)&lt;1),Input!O707,0)</f>
        <v>0</v>
      </c>
      <c r="L691" s="177">
        <f>IF(OR(COUNTIF($B$2:$B690,Input!$F707)&lt;1,COUNTIF($O$2:$O690,Input!$C707)&lt;1),Input!P707,0)</f>
        <v>0</v>
      </c>
      <c r="M691" s="129" t="str">
        <f t="shared" si="96"/>
        <v/>
      </c>
      <c r="N691" s="161">
        <f t="shared" si="94"/>
        <v>0</v>
      </c>
      <c r="O691" s="168">
        <f>Input!C707</f>
        <v>0</v>
      </c>
      <c r="P691" s="168"/>
      <c r="R691" s="131">
        <f t="shared" si="95"/>
        <v>0</v>
      </c>
      <c r="S691" s="133" t="str">
        <f t="shared" si="97"/>
        <v xml:space="preserve"> </v>
      </c>
      <c r="T691" s="133"/>
      <c r="U691" s="132" t="str">
        <f>_xlfn.IFNA(IF($D691=0,LOOKUP($F691,{0.1,0.2,0.3,0.4,0.5,0.6,0.7,0.8,0.9,1},{22,34,46,58,70,82,94,106,118,130}),""),"")</f>
        <v/>
      </c>
      <c r="V691" s="132" t="str">
        <f>_xlfn.IFNA(IF($D691=1,LOOKUP($F691,{0.1,0.2,0.3,0.4,0.5,0.6,0.7,0.8,0.9,1},{23,35,47,59,71,83,95,107,119,131}),""),"")</f>
        <v/>
      </c>
      <c r="W691" s="132" t="str">
        <f>_xlfn.IFNA(IF($D691=2,LOOKUP($F691,{0.1,0.2,0.3,0.4,0.5,0.6,0.7,0.8,0.9,1},{24,36,48,60,72,84,96,108,120,132}),""),"")</f>
        <v/>
      </c>
      <c r="X691" s="132" t="str">
        <f>_xlfn.IFNA(IF($D691=3,LOOKUP($F691,{0.1,0.2,0.3,0.4,0.5,0.6,0.7,0.8,0.9,1},{25,37,49,61,73,85,97,109,121,133}),""),"")</f>
        <v/>
      </c>
      <c r="Y691" s="132" t="str">
        <f>_xlfn.IFNA(IF($D691=4,LOOKUP($F691,{0.1,0.2,0.3,0.4,0.5,0.6,0.7,0.8,0.9,1},{26,38,50,62,74,86,98,110,122,134}),""),"")</f>
        <v/>
      </c>
      <c r="Z691" s="132" t="str">
        <f>_xlfn.IFNA(IF($D691=5,LOOKUP($F691,{0.1,0.2,0.3,0.4,0.5,0.6,0.7,0.8,0.9,1},{27,39,51,63,75,87,99,111,123,135}),""),"")</f>
        <v/>
      </c>
      <c r="AA691" s="132">
        <f t="shared" si="98"/>
        <v>0</v>
      </c>
      <c r="AB691" s="132" t="str">
        <f t="shared" si="99"/>
        <v>00</v>
      </c>
      <c r="AC691" s="82" t="e">
        <f>VLOOKUP(AB691,'AMI Ref'!T:U,2,FALSE)</f>
        <v>#N/A</v>
      </c>
      <c r="AD691" s="124"/>
      <c r="AE691" s="81" t="str">
        <f>_xlfn.IFNA(IF($D691=0,IF($J691="Not Paid by Tenant",0,INDEX('AMI Ref'!$K$5:$N$5,MATCH($J691,{"Oil","Gas","Electric - Other","ELECTRIC - HEAT PUMP"},0))),0),"")</f>
        <v/>
      </c>
      <c r="AF691" s="81">
        <f>_xlfn.IFNA(IF($D691=1,IF($J691="Not Paid by Tenant",0,INDEX('AMI Ref'!$K$6:$N$6,MATCH($J691,{"Oil","Gas","Electric - Other","ELECTRIC - HEAT PUMP"},0))),0),"")</f>
        <v>0</v>
      </c>
      <c r="AG691" s="81">
        <f>_xlfn.IFNA(IF($D691=2,IF($J691="Not Paid by Tenant",0,INDEX('AMI Ref'!$K$7:$N$7,MATCH($J691,{"Oil","Gas","Electric - Other","ELECTRIC - HEAT PUMP"},0))),0),"")</f>
        <v>0</v>
      </c>
      <c r="AH691" s="81">
        <f>_xlfn.IFNA(IF($D691=3,IF($J691="Not Paid by Tenant",0,INDEX('AMI Ref'!$K$8:$N$8,MATCH($J691,{"Oil","Gas","Electric - Other","ELECTRIC - HEAT PUMP"},0))),0),"")</f>
        <v>0</v>
      </c>
      <c r="AI691" s="81">
        <f>_xlfn.IFNA(IF($D691=4,IF($J691="Not Paid by Tenant",0,INDEX('AMI Ref'!$K$9:$N$9,MATCH($J691,{"Oil","Gas","Electric - Other","ELECTRIC - HEAT PUMP"},0))),0),"")</f>
        <v>0</v>
      </c>
      <c r="AJ691" s="81">
        <f>_xlfn.IFNA(IF($D691=5,IF($J691="Not Paid by Tenant",0,INDEX('AMI Ref'!$K$10:$N$10,MATCH($J691,{"Oil","Gas","Electric - Other","ELECTRIC - HEAT PUMP"},0))),0),"")</f>
        <v>0</v>
      </c>
      <c r="AK691" s="128"/>
      <c r="AL691" s="81" t="str">
        <f>_xlfn.IFNA(IF($D691=0,IF($K691="Not Paid by Tenant",0,INDEX('AMI Ref'!$O$5:$R$5,MATCH($K691,{"Oil","Gas","Electric - Other","Electric ccASHP - split"},0))),0),"")</f>
        <v/>
      </c>
      <c r="AM691" s="81">
        <f>_xlfn.IFNA(IF($D691=1,IF($K691="Not Paid by Tenant",0,INDEX('AMI Ref'!$O$6:$R$6,MATCH($K691,{"Oil","Gas","Electric - Other","Electric ccASHP - split"},0))),0),"")</f>
        <v>0</v>
      </c>
      <c r="AN691" s="81">
        <f>_xlfn.IFNA(IF($D691=2,IF($K691="Not Paid by Tenant",0,INDEX('AMI Ref'!$O$7:$R$7,MATCH($K691,{"Oil","Gas","Electric - Other","Electric ccASHP - split"},0))),0),"")</f>
        <v>0</v>
      </c>
      <c r="AO691" s="81">
        <f>_xlfn.IFNA(IF($D691=3,IF($K691="Not Paid by Tenant",0,INDEX('AMI Ref'!$O$8:$R$8,MATCH($K691,{"Oil","Gas","Electric - Other","Electric ccASHP - split"},0))),0),"")</f>
        <v>0</v>
      </c>
      <c r="AP691" s="81">
        <f>_xlfn.IFNA(IF($D691=4,IF($K691="Not Paid by Tenant",0,INDEX('AMI Ref'!$O$9:$R$9,MATCH($K691,{"Oil","Gas","Electric - Other","Electric ccASHP - split"},0))),0),"")</f>
        <v>0</v>
      </c>
      <c r="AQ691" s="81">
        <f>_xlfn.IFNA(IF($D691=5,IF($K691="Not Paid by Tenant",0,INDEX('AMI Ref'!$O$10:$R$10,MATCH($K691,{"Oil","Gas","Electric - Other","Electric ccASHP - split"},0))),0),"")</f>
        <v>0</v>
      </c>
      <c r="AR691" s="124">
        <f t="shared" si="100"/>
        <v>0</v>
      </c>
      <c r="AS691" s="123" t="e">
        <f t="shared" si="101"/>
        <v>#N/A</v>
      </c>
    </row>
    <row r="692" spans="1:45" x14ac:dyDescent="0.2">
      <c r="A692" s="130">
        <v>690</v>
      </c>
      <c r="B692" s="177">
        <f>IF(OR(COUNTIF($B$2:$B691,Input!$F708)&lt;1,COUNTIF($O$2:$O691,Input!$C708)&lt;1),Input!F708,0)</f>
        <v>0</v>
      </c>
      <c r="C692" s="177">
        <f>IF(OR(COUNTIF($B$2:$B691,Input!$F708)&lt;1,COUNTIF($O$2:$O691,Input!$C708)&lt;1),Input!G708,0)</f>
        <v>0</v>
      </c>
      <c r="D692" s="177">
        <f>IF(OR(COUNTIF($B$2:$B691,Input!$F708)&lt;1,COUNTIF($O$2:$O691,Input!$C708)&lt;1),Input!H708,0)</f>
        <v>0</v>
      </c>
      <c r="E692" s="177">
        <f>IF(OR(COUNTIF($B$2:$B691,Input!$F708)&lt;1,COUNTIF($O$2:$O691,Input!$C708)&lt;1),Input!I708,0)</f>
        <v>0</v>
      </c>
      <c r="F692" s="177">
        <f>IF(OR(COUNTIF($B$2:$B691,Input!$F708)&lt;1,COUNTIF($O$2:$O691,Input!$C708)&lt;1),Input!J708,0)</f>
        <v>0</v>
      </c>
      <c r="G692" s="177">
        <f>IF(OR(COUNTIF($B$2:$B691,Input!$F708)&lt;1,COUNTIF($O$2:$O691,Input!$C708)&lt;1),Input!K708,0)</f>
        <v>0</v>
      </c>
      <c r="H692" s="177">
        <f>IF(OR(COUNTIF($B$2:$B691,Input!$F708)&lt;1,COUNTIF($O$2:$O691,Input!$C708)&lt;1),Input!L708,0)</f>
        <v>0</v>
      </c>
      <c r="I692" s="177">
        <f>IF(OR(COUNTIF($B$2:$B691,Input!$F708)&lt;1,COUNTIF($O$2:$O691,Input!$C708)&lt;1),Input!M708,0)</f>
        <v>0</v>
      </c>
      <c r="J692" s="177">
        <f>IF(OR(COUNTIF($B$2:$B691,Input!$F708)&lt;1,COUNTIF($O$2:$O691,Input!$C708)&lt;1),Input!N708,0)</f>
        <v>0</v>
      </c>
      <c r="K692" s="177">
        <f>IF(OR(COUNTIF($B$2:$B691,Input!$F708)&lt;1,COUNTIF($O$2:$O691,Input!$C708)&lt;1),Input!O708,0)</f>
        <v>0</v>
      </c>
      <c r="L692" s="177">
        <f>IF(OR(COUNTIF($B$2:$B691,Input!$F708)&lt;1,COUNTIF($O$2:$O691,Input!$C708)&lt;1),Input!P708,0)</f>
        <v>0</v>
      </c>
      <c r="M692" s="129" t="str">
        <f t="shared" si="96"/>
        <v/>
      </c>
      <c r="N692" s="161">
        <f t="shared" si="94"/>
        <v>0</v>
      </c>
      <c r="O692" s="168">
        <f>Input!C708</f>
        <v>0</v>
      </c>
      <c r="P692" s="168"/>
      <c r="R692" s="131">
        <f t="shared" si="95"/>
        <v>0</v>
      </c>
      <c r="S692" s="133" t="str">
        <f t="shared" si="97"/>
        <v xml:space="preserve"> </v>
      </c>
      <c r="T692" s="133"/>
      <c r="U692" s="132" t="str">
        <f>_xlfn.IFNA(IF($D692=0,LOOKUP($F692,{0.1,0.2,0.3,0.4,0.5,0.6,0.7,0.8,0.9,1},{22,34,46,58,70,82,94,106,118,130}),""),"")</f>
        <v/>
      </c>
      <c r="V692" s="132" t="str">
        <f>_xlfn.IFNA(IF($D692=1,LOOKUP($F692,{0.1,0.2,0.3,0.4,0.5,0.6,0.7,0.8,0.9,1},{23,35,47,59,71,83,95,107,119,131}),""),"")</f>
        <v/>
      </c>
      <c r="W692" s="132" t="str">
        <f>_xlfn.IFNA(IF($D692=2,LOOKUP($F692,{0.1,0.2,0.3,0.4,0.5,0.6,0.7,0.8,0.9,1},{24,36,48,60,72,84,96,108,120,132}),""),"")</f>
        <v/>
      </c>
      <c r="X692" s="132" t="str">
        <f>_xlfn.IFNA(IF($D692=3,LOOKUP($F692,{0.1,0.2,0.3,0.4,0.5,0.6,0.7,0.8,0.9,1},{25,37,49,61,73,85,97,109,121,133}),""),"")</f>
        <v/>
      </c>
      <c r="Y692" s="132" t="str">
        <f>_xlfn.IFNA(IF($D692=4,LOOKUP($F692,{0.1,0.2,0.3,0.4,0.5,0.6,0.7,0.8,0.9,1},{26,38,50,62,74,86,98,110,122,134}),""),"")</f>
        <v/>
      </c>
      <c r="Z692" s="132" t="str">
        <f>_xlfn.IFNA(IF($D692=5,LOOKUP($F692,{0.1,0.2,0.3,0.4,0.5,0.6,0.7,0.8,0.9,1},{27,39,51,63,75,87,99,111,123,135}),""),"")</f>
        <v/>
      </c>
      <c r="AA692" s="132">
        <f t="shared" si="98"/>
        <v>0</v>
      </c>
      <c r="AB692" s="132" t="str">
        <f t="shared" si="99"/>
        <v>00</v>
      </c>
      <c r="AC692" s="82" t="e">
        <f>VLOOKUP(AB692,'AMI Ref'!T:U,2,FALSE)</f>
        <v>#N/A</v>
      </c>
      <c r="AD692" s="124"/>
      <c r="AE692" s="81" t="str">
        <f>_xlfn.IFNA(IF($D692=0,IF($J692="Not Paid by Tenant",0,INDEX('AMI Ref'!$K$5:$N$5,MATCH($J692,{"Oil","Gas","Electric - Other","ELECTRIC - HEAT PUMP"},0))),0),"")</f>
        <v/>
      </c>
      <c r="AF692" s="81">
        <f>_xlfn.IFNA(IF($D692=1,IF($J692="Not Paid by Tenant",0,INDEX('AMI Ref'!$K$6:$N$6,MATCH($J692,{"Oil","Gas","Electric - Other","ELECTRIC - HEAT PUMP"},0))),0),"")</f>
        <v>0</v>
      </c>
      <c r="AG692" s="81">
        <f>_xlfn.IFNA(IF($D692=2,IF($J692="Not Paid by Tenant",0,INDEX('AMI Ref'!$K$7:$N$7,MATCH($J692,{"Oil","Gas","Electric - Other","ELECTRIC - HEAT PUMP"},0))),0),"")</f>
        <v>0</v>
      </c>
      <c r="AH692" s="81">
        <f>_xlfn.IFNA(IF($D692=3,IF($J692="Not Paid by Tenant",0,INDEX('AMI Ref'!$K$8:$N$8,MATCH($J692,{"Oil","Gas","Electric - Other","ELECTRIC - HEAT PUMP"},0))),0),"")</f>
        <v>0</v>
      </c>
      <c r="AI692" s="81">
        <f>_xlfn.IFNA(IF($D692=4,IF($J692="Not Paid by Tenant",0,INDEX('AMI Ref'!$K$9:$N$9,MATCH($J692,{"Oil","Gas","Electric - Other","ELECTRIC - HEAT PUMP"},0))),0),"")</f>
        <v>0</v>
      </c>
      <c r="AJ692" s="81">
        <f>_xlfn.IFNA(IF($D692=5,IF($J692="Not Paid by Tenant",0,INDEX('AMI Ref'!$K$10:$N$10,MATCH($J692,{"Oil","Gas","Electric - Other","ELECTRIC - HEAT PUMP"},0))),0),"")</f>
        <v>0</v>
      </c>
      <c r="AK692" s="128"/>
      <c r="AL692" s="81" t="str">
        <f>_xlfn.IFNA(IF($D692=0,IF($K692="Not Paid by Tenant",0,INDEX('AMI Ref'!$O$5:$R$5,MATCH($K692,{"Oil","Gas","Electric - Other","Electric ccASHP - split"},0))),0),"")</f>
        <v/>
      </c>
      <c r="AM692" s="81">
        <f>_xlfn.IFNA(IF($D692=1,IF($K692="Not Paid by Tenant",0,INDEX('AMI Ref'!$O$6:$R$6,MATCH($K692,{"Oil","Gas","Electric - Other","Electric ccASHP - split"},0))),0),"")</f>
        <v>0</v>
      </c>
      <c r="AN692" s="81">
        <f>_xlfn.IFNA(IF($D692=2,IF($K692="Not Paid by Tenant",0,INDEX('AMI Ref'!$O$7:$R$7,MATCH($K692,{"Oil","Gas","Electric - Other","Electric ccASHP - split"},0))),0),"")</f>
        <v>0</v>
      </c>
      <c r="AO692" s="81">
        <f>_xlfn.IFNA(IF($D692=3,IF($K692="Not Paid by Tenant",0,INDEX('AMI Ref'!$O$8:$R$8,MATCH($K692,{"Oil","Gas","Electric - Other","Electric ccASHP - split"},0))),0),"")</f>
        <v>0</v>
      </c>
      <c r="AP692" s="81">
        <f>_xlfn.IFNA(IF($D692=4,IF($K692="Not Paid by Tenant",0,INDEX('AMI Ref'!$O$9:$R$9,MATCH($K692,{"Oil","Gas","Electric - Other","Electric ccASHP - split"},0))),0),"")</f>
        <v>0</v>
      </c>
      <c r="AQ692" s="81">
        <f>_xlfn.IFNA(IF($D692=5,IF($K692="Not Paid by Tenant",0,INDEX('AMI Ref'!$O$10:$R$10,MATCH($K692,{"Oil","Gas","Electric - Other","Electric ccASHP - split"},0))),0),"")</f>
        <v>0</v>
      </c>
      <c r="AR692" s="124">
        <f t="shared" si="100"/>
        <v>0</v>
      </c>
      <c r="AS692" s="123" t="e">
        <f t="shared" si="101"/>
        <v>#N/A</v>
      </c>
    </row>
    <row r="693" spans="1:45" x14ac:dyDescent="0.2">
      <c r="A693" s="130">
        <v>691</v>
      </c>
      <c r="B693" s="177">
        <f>IF(OR(COUNTIF($B$2:$B692,Input!$F709)&lt;1,COUNTIF($O$2:$O692,Input!$C709)&lt;1),Input!F709,0)</f>
        <v>0</v>
      </c>
      <c r="C693" s="177">
        <f>IF(OR(COUNTIF($B$2:$B692,Input!$F709)&lt;1,COUNTIF($O$2:$O692,Input!$C709)&lt;1),Input!G709,0)</f>
        <v>0</v>
      </c>
      <c r="D693" s="177">
        <f>IF(OR(COUNTIF($B$2:$B692,Input!$F709)&lt;1,COUNTIF($O$2:$O692,Input!$C709)&lt;1),Input!H709,0)</f>
        <v>0</v>
      </c>
      <c r="E693" s="177">
        <f>IF(OR(COUNTIF($B$2:$B692,Input!$F709)&lt;1,COUNTIF($O$2:$O692,Input!$C709)&lt;1),Input!I709,0)</f>
        <v>0</v>
      </c>
      <c r="F693" s="177">
        <f>IF(OR(COUNTIF($B$2:$B692,Input!$F709)&lt;1,COUNTIF($O$2:$O692,Input!$C709)&lt;1),Input!J709,0)</f>
        <v>0</v>
      </c>
      <c r="G693" s="177">
        <f>IF(OR(COUNTIF($B$2:$B692,Input!$F709)&lt;1,COUNTIF($O$2:$O692,Input!$C709)&lt;1),Input!K709,0)</f>
        <v>0</v>
      </c>
      <c r="H693" s="177">
        <f>IF(OR(COUNTIF($B$2:$B692,Input!$F709)&lt;1,COUNTIF($O$2:$O692,Input!$C709)&lt;1),Input!L709,0)</f>
        <v>0</v>
      </c>
      <c r="I693" s="177">
        <f>IF(OR(COUNTIF($B$2:$B692,Input!$F709)&lt;1,COUNTIF($O$2:$O692,Input!$C709)&lt;1),Input!M709,0)</f>
        <v>0</v>
      </c>
      <c r="J693" s="177">
        <f>IF(OR(COUNTIF($B$2:$B692,Input!$F709)&lt;1,COUNTIF($O$2:$O692,Input!$C709)&lt;1),Input!N709,0)</f>
        <v>0</v>
      </c>
      <c r="K693" s="177">
        <f>IF(OR(COUNTIF($B$2:$B692,Input!$F709)&lt;1,COUNTIF($O$2:$O692,Input!$C709)&lt;1),Input!O709,0)</f>
        <v>0</v>
      </c>
      <c r="L693" s="177">
        <f>IF(OR(COUNTIF($B$2:$B692,Input!$F709)&lt;1,COUNTIF($O$2:$O692,Input!$C709)&lt;1),Input!P709,0)</f>
        <v>0</v>
      </c>
      <c r="M693" s="129" t="str">
        <f t="shared" si="96"/>
        <v/>
      </c>
      <c r="N693" s="161">
        <f t="shared" si="94"/>
        <v>0</v>
      </c>
      <c r="O693" s="168">
        <f>Input!C709</f>
        <v>0</v>
      </c>
      <c r="P693" s="168"/>
      <c r="R693" s="131">
        <f t="shared" si="95"/>
        <v>0</v>
      </c>
      <c r="S693" s="133" t="str">
        <f t="shared" si="97"/>
        <v xml:space="preserve"> </v>
      </c>
      <c r="T693" s="133"/>
      <c r="U693" s="132" t="str">
        <f>_xlfn.IFNA(IF($D693=0,LOOKUP($F693,{0.1,0.2,0.3,0.4,0.5,0.6,0.7,0.8,0.9,1},{22,34,46,58,70,82,94,106,118,130}),""),"")</f>
        <v/>
      </c>
      <c r="V693" s="132" t="str">
        <f>_xlfn.IFNA(IF($D693=1,LOOKUP($F693,{0.1,0.2,0.3,0.4,0.5,0.6,0.7,0.8,0.9,1},{23,35,47,59,71,83,95,107,119,131}),""),"")</f>
        <v/>
      </c>
      <c r="W693" s="132" t="str">
        <f>_xlfn.IFNA(IF($D693=2,LOOKUP($F693,{0.1,0.2,0.3,0.4,0.5,0.6,0.7,0.8,0.9,1},{24,36,48,60,72,84,96,108,120,132}),""),"")</f>
        <v/>
      </c>
      <c r="X693" s="132" t="str">
        <f>_xlfn.IFNA(IF($D693=3,LOOKUP($F693,{0.1,0.2,0.3,0.4,0.5,0.6,0.7,0.8,0.9,1},{25,37,49,61,73,85,97,109,121,133}),""),"")</f>
        <v/>
      </c>
      <c r="Y693" s="132" t="str">
        <f>_xlfn.IFNA(IF($D693=4,LOOKUP($F693,{0.1,0.2,0.3,0.4,0.5,0.6,0.7,0.8,0.9,1},{26,38,50,62,74,86,98,110,122,134}),""),"")</f>
        <v/>
      </c>
      <c r="Z693" s="132" t="str">
        <f>_xlfn.IFNA(IF($D693=5,LOOKUP($F693,{0.1,0.2,0.3,0.4,0.5,0.6,0.7,0.8,0.9,1},{27,39,51,63,75,87,99,111,123,135}),""),"")</f>
        <v/>
      </c>
      <c r="AA693" s="132">
        <f t="shared" si="98"/>
        <v>0</v>
      </c>
      <c r="AB693" s="132" t="str">
        <f t="shared" si="99"/>
        <v>00</v>
      </c>
      <c r="AC693" s="82" t="e">
        <f>VLOOKUP(AB693,'AMI Ref'!T:U,2,FALSE)</f>
        <v>#N/A</v>
      </c>
      <c r="AD693" s="124"/>
      <c r="AE693" s="81" t="str">
        <f>_xlfn.IFNA(IF($D693=0,IF($J693="Not Paid by Tenant",0,INDEX('AMI Ref'!$K$5:$N$5,MATCH($J693,{"Oil","Gas","Electric - Other","ELECTRIC - HEAT PUMP"},0))),0),"")</f>
        <v/>
      </c>
      <c r="AF693" s="81">
        <f>_xlfn.IFNA(IF($D693=1,IF($J693="Not Paid by Tenant",0,INDEX('AMI Ref'!$K$6:$N$6,MATCH($J693,{"Oil","Gas","Electric - Other","ELECTRIC - HEAT PUMP"},0))),0),"")</f>
        <v>0</v>
      </c>
      <c r="AG693" s="81">
        <f>_xlfn.IFNA(IF($D693=2,IF($J693="Not Paid by Tenant",0,INDEX('AMI Ref'!$K$7:$N$7,MATCH($J693,{"Oil","Gas","Electric - Other","ELECTRIC - HEAT PUMP"},0))),0),"")</f>
        <v>0</v>
      </c>
      <c r="AH693" s="81">
        <f>_xlfn.IFNA(IF($D693=3,IF($J693="Not Paid by Tenant",0,INDEX('AMI Ref'!$K$8:$N$8,MATCH($J693,{"Oil","Gas","Electric - Other","ELECTRIC - HEAT PUMP"},0))),0),"")</f>
        <v>0</v>
      </c>
      <c r="AI693" s="81">
        <f>_xlfn.IFNA(IF($D693=4,IF($J693="Not Paid by Tenant",0,INDEX('AMI Ref'!$K$9:$N$9,MATCH($J693,{"Oil","Gas","Electric - Other","ELECTRIC - HEAT PUMP"},0))),0),"")</f>
        <v>0</v>
      </c>
      <c r="AJ693" s="81">
        <f>_xlfn.IFNA(IF($D693=5,IF($J693="Not Paid by Tenant",0,INDEX('AMI Ref'!$K$10:$N$10,MATCH($J693,{"Oil","Gas","Electric - Other","ELECTRIC - HEAT PUMP"},0))),0),"")</f>
        <v>0</v>
      </c>
      <c r="AK693" s="128"/>
      <c r="AL693" s="81" t="str">
        <f>_xlfn.IFNA(IF($D693=0,IF($K693="Not Paid by Tenant",0,INDEX('AMI Ref'!$O$5:$R$5,MATCH($K693,{"Oil","Gas","Electric - Other","Electric ccASHP - split"},0))),0),"")</f>
        <v/>
      </c>
      <c r="AM693" s="81">
        <f>_xlfn.IFNA(IF($D693=1,IF($K693="Not Paid by Tenant",0,INDEX('AMI Ref'!$O$6:$R$6,MATCH($K693,{"Oil","Gas","Electric - Other","Electric ccASHP - split"},0))),0),"")</f>
        <v>0</v>
      </c>
      <c r="AN693" s="81">
        <f>_xlfn.IFNA(IF($D693=2,IF($K693="Not Paid by Tenant",0,INDEX('AMI Ref'!$O$7:$R$7,MATCH($K693,{"Oil","Gas","Electric - Other","Electric ccASHP - split"},0))),0),"")</f>
        <v>0</v>
      </c>
      <c r="AO693" s="81">
        <f>_xlfn.IFNA(IF($D693=3,IF($K693="Not Paid by Tenant",0,INDEX('AMI Ref'!$O$8:$R$8,MATCH($K693,{"Oil","Gas","Electric - Other","Electric ccASHP - split"},0))),0),"")</f>
        <v>0</v>
      </c>
      <c r="AP693" s="81">
        <f>_xlfn.IFNA(IF($D693=4,IF($K693="Not Paid by Tenant",0,INDEX('AMI Ref'!$O$9:$R$9,MATCH($K693,{"Oil","Gas","Electric - Other","Electric ccASHP - split"},0))),0),"")</f>
        <v>0</v>
      </c>
      <c r="AQ693" s="81">
        <f>_xlfn.IFNA(IF($D693=5,IF($K693="Not Paid by Tenant",0,INDEX('AMI Ref'!$O$10:$R$10,MATCH($K693,{"Oil","Gas","Electric - Other","Electric ccASHP - split"},0))),0),"")</f>
        <v>0</v>
      </c>
      <c r="AR693" s="124">
        <f t="shared" si="100"/>
        <v>0</v>
      </c>
      <c r="AS693" s="123" t="e">
        <f t="shared" si="101"/>
        <v>#N/A</v>
      </c>
    </row>
    <row r="694" spans="1:45" x14ac:dyDescent="0.2">
      <c r="A694" s="130">
        <v>692</v>
      </c>
      <c r="B694" s="177">
        <f>IF(OR(COUNTIF($B$2:$B693,Input!$F710)&lt;1,COUNTIF($O$2:$O693,Input!$C710)&lt;1),Input!F710,0)</f>
        <v>0</v>
      </c>
      <c r="C694" s="177">
        <f>IF(OR(COUNTIF($B$2:$B693,Input!$F710)&lt;1,COUNTIF($O$2:$O693,Input!$C710)&lt;1),Input!G710,0)</f>
        <v>0</v>
      </c>
      <c r="D694" s="177">
        <f>IF(OR(COUNTIF($B$2:$B693,Input!$F710)&lt;1,COUNTIF($O$2:$O693,Input!$C710)&lt;1),Input!H710,0)</f>
        <v>0</v>
      </c>
      <c r="E694" s="177">
        <f>IF(OR(COUNTIF($B$2:$B693,Input!$F710)&lt;1,COUNTIF($O$2:$O693,Input!$C710)&lt;1),Input!I710,0)</f>
        <v>0</v>
      </c>
      <c r="F694" s="177">
        <f>IF(OR(COUNTIF($B$2:$B693,Input!$F710)&lt;1,COUNTIF($O$2:$O693,Input!$C710)&lt;1),Input!J710,0)</f>
        <v>0</v>
      </c>
      <c r="G694" s="177">
        <f>IF(OR(COUNTIF($B$2:$B693,Input!$F710)&lt;1,COUNTIF($O$2:$O693,Input!$C710)&lt;1),Input!K710,0)</f>
        <v>0</v>
      </c>
      <c r="H694" s="177">
        <f>IF(OR(COUNTIF($B$2:$B693,Input!$F710)&lt;1,COUNTIF($O$2:$O693,Input!$C710)&lt;1),Input!L710,0)</f>
        <v>0</v>
      </c>
      <c r="I694" s="177">
        <f>IF(OR(COUNTIF($B$2:$B693,Input!$F710)&lt;1,COUNTIF($O$2:$O693,Input!$C710)&lt;1),Input!M710,0)</f>
        <v>0</v>
      </c>
      <c r="J694" s="177">
        <f>IF(OR(COUNTIF($B$2:$B693,Input!$F710)&lt;1,COUNTIF($O$2:$O693,Input!$C710)&lt;1),Input!N710,0)</f>
        <v>0</v>
      </c>
      <c r="K694" s="177">
        <f>IF(OR(COUNTIF($B$2:$B693,Input!$F710)&lt;1,COUNTIF($O$2:$O693,Input!$C710)&lt;1),Input!O710,0)</f>
        <v>0</v>
      </c>
      <c r="L694" s="177">
        <f>IF(OR(COUNTIF($B$2:$B693,Input!$F710)&lt;1,COUNTIF($O$2:$O693,Input!$C710)&lt;1),Input!P710,0)</f>
        <v>0</v>
      </c>
      <c r="M694" s="129" t="str">
        <f t="shared" si="96"/>
        <v/>
      </c>
      <c r="N694" s="161">
        <f t="shared" si="94"/>
        <v>0</v>
      </c>
      <c r="O694" s="168">
        <f>Input!C710</f>
        <v>0</v>
      </c>
      <c r="P694" s="168"/>
      <c r="R694" s="131">
        <f t="shared" si="95"/>
        <v>0</v>
      </c>
      <c r="S694" s="133" t="str">
        <f t="shared" si="97"/>
        <v xml:space="preserve"> </v>
      </c>
      <c r="T694" s="133"/>
      <c r="U694" s="132" t="str">
        <f>_xlfn.IFNA(IF($D694=0,LOOKUP($F694,{0.1,0.2,0.3,0.4,0.5,0.6,0.7,0.8,0.9,1},{22,34,46,58,70,82,94,106,118,130}),""),"")</f>
        <v/>
      </c>
      <c r="V694" s="132" t="str">
        <f>_xlfn.IFNA(IF($D694=1,LOOKUP($F694,{0.1,0.2,0.3,0.4,0.5,0.6,0.7,0.8,0.9,1},{23,35,47,59,71,83,95,107,119,131}),""),"")</f>
        <v/>
      </c>
      <c r="W694" s="132" t="str">
        <f>_xlfn.IFNA(IF($D694=2,LOOKUP($F694,{0.1,0.2,0.3,0.4,0.5,0.6,0.7,0.8,0.9,1},{24,36,48,60,72,84,96,108,120,132}),""),"")</f>
        <v/>
      </c>
      <c r="X694" s="132" t="str">
        <f>_xlfn.IFNA(IF($D694=3,LOOKUP($F694,{0.1,0.2,0.3,0.4,0.5,0.6,0.7,0.8,0.9,1},{25,37,49,61,73,85,97,109,121,133}),""),"")</f>
        <v/>
      </c>
      <c r="Y694" s="132" t="str">
        <f>_xlfn.IFNA(IF($D694=4,LOOKUP($F694,{0.1,0.2,0.3,0.4,0.5,0.6,0.7,0.8,0.9,1},{26,38,50,62,74,86,98,110,122,134}),""),"")</f>
        <v/>
      </c>
      <c r="Z694" s="132" t="str">
        <f>_xlfn.IFNA(IF($D694=5,LOOKUP($F694,{0.1,0.2,0.3,0.4,0.5,0.6,0.7,0.8,0.9,1},{27,39,51,63,75,87,99,111,123,135}),""),"")</f>
        <v/>
      </c>
      <c r="AA694" s="132">
        <f t="shared" si="98"/>
        <v>0</v>
      </c>
      <c r="AB694" s="132" t="str">
        <f t="shared" si="99"/>
        <v>00</v>
      </c>
      <c r="AC694" s="82" t="e">
        <f>VLOOKUP(AB694,'AMI Ref'!T:U,2,FALSE)</f>
        <v>#N/A</v>
      </c>
      <c r="AD694" s="124"/>
      <c r="AE694" s="81" t="str">
        <f>_xlfn.IFNA(IF($D694=0,IF($J694="Not Paid by Tenant",0,INDEX('AMI Ref'!$K$5:$N$5,MATCH($J694,{"Oil","Gas","Electric - Other","ELECTRIC - HEAT PUMP"},0))),0),"")</f>
        <v/>
      </c>
      <c r="AF694" s="81">
        <f>_xlfn.IFNA(IF($D694=1,IF($J694="Not Paid by Tenant",0,INDEX('AMI Ref'!$K$6:$N$6,MATCH($J694,{"Oil","Gas","Electric - Other","ELECTRIC - HEAT PUMP"},0))),0),"")</f>
        <v>0</v>
      </c>
      <c r="AG694" s="81">
        <f>_xlfn.IFNA(IF($D694=2,IF($J694="Not Paid by Tenant",0,INDEX('AMI Ref'!$K$7:$N$7,MATCH($J694,{"Oil","Gas","Electric - Other","ELECTRIC - HEAT PUMP"},0))),0),"")</f>
        <v>0</v>
      </c>
      <c r="AH694" s="81">
        <f>_xlfn.IFNA(IF($D694=3,IF($J694="Not Paid by Tenant",0,INDEX('AMI Ref'!$K$8:$N$8,MATCH($J694,{"Oil","Gas","Electric - Other","ELECTRIC - HEAT PUMP"},0))),0),"")</f>
        <v>0</v>
      </c>
      <c r="AI694" s="81">
        <f>_xlfn.IFNA(IF($D694=4,IF($J694="Not Paid by Tenant",0,INDEX('AMI Ref'!$K$9:$N$9,MATCH($J694,{"Oil","Gas","Electric - Other","ELECTRIC - HEAT PUMP"},0))),0),"")</f>
        <v>0</v>
      </c>
      <c r="AJ694" s="81">
        <f>_xlfn.IFNA(IF($D694=5,IF($J694="Not Paid by Tenant",0,INDEX('AMI Ref'!$K$10:$N$10,MATCH($J694,{"Oil","Gas","Electric - Other","ELECTRIC - HEAT PUMP"},0))),0),"")</f>
        <v>0</v>
      </c>
      <c r="AK694" s="128"/>
      <c r="AL694" s="81" t="str">
        <f>_xlfn.IFNA(IF($D694=0,IF($K694="Not Paid by Tenant",0,INDEX('AMI Ref'!$O$5:$R$5,MATCH($K694,{"Oil","Gas","Electric - Other","Electric ccASHP - split"},0))),0),"")</f>
        <v/>
      </c>
      <c r="AM694" s="81">
        <f>_xlfn.IFNA(IF($D694=1,IF($K694="Not Paid by Tenant",0,INDEX('AMI Ref'!$O$6:$R$6,MATCH($K694,{"Oil","Gas","Electric - Other","Electric ccASHP - split"},0))),0),"")</f>
        <v>0</v>
      </c>
      <c r="AN694" s="81">
        <f>_xlfn.IFNA(IF($D694=2,IF($K694="Not Paid by Tenant",0,INDEX('AMI Ref'!$O$7:$R$7,MATCH($K694,{"Oil","Gas","Electric - Other","Electric ccASHP - split"},0))),0),"")</f>
        <v>0</v>
      </c>
      <c r="AO694" s="81">
        <f>_xlfn.IFNA(IF($D694=3,IF($K694="Not Paid by Tenant",0,INDEX('AMI Ref'!$O$8:$R$8,MATCH($K694,{"Oil","Gas","Electric - Other","Electric ccASHP - split"},0))),0),"")</f>
        <v>0</v>
      </c>
      <c r="AP694" s="81">
        <f>_xlfn.IFNA(IF($D694=4,IF($K694="Not Paid by Tenant",0,INDEX('AMI Ref'!$O$9:$R$9,MATCH($K694,{"Oil","Gas","Electric - Other","Electric ccASHP - split"},0))),0),"")</f>
        <v>0</v>
      </c>
      <c r="AQ694" s="81">
        <f>_xlfn.IFNA(IF($D694=5,IF($K694="Not Paid by Tenant",0,INDEX('AMI Ref'!$O$10:$R$10,MATCH($K694,{"Oil","Gas","Electric - Other","Electric ccASHP - split"},0))),0),"")</f>
        <v>0</v>
      </c>
      <c r="AR694" s="124">
        <f t="shared" si="100"/>
        <v>0</v>
      </c>
      <c r="AS694" s="123" t="e">
        <f t="shared" si="101"/>
        <v>#N/A</v>
      </c>
    </row>
    <row r="695" spans="1:45" x14ac:dyDescent="0.2">
      <c r="A695" s="130">
        <v>693</v>
      </c>
      <c r="B695" s="177">
        <f>IF(OR(COUNTIF($B$2:$B694,Input!$F711)&lt;1,COUNTIF($O$2:$O694,Input!$C711)&lt;1),Input!F711,0)</f>
        <v>0</v>
      </c>
      <c r="C695" s="177">
        <f>IF(OR(COUNTIF($B$2:$B694,Input!$F711)&lt;1,COUNTIF($O$2:$O694,Input!$C711)&lt;1),Input!G711,0)</f>
        <v>0</v>
      </c>
      <c r="D695" s="177">
        <f>IF(OR(COUNTIF($B$2:$B694,Input!$F711)&lt;1,COUNTIF($O$2:$O694,Input!$C711)&lt;1),Input!H711,0)</f>
        <v>0</v>
      </c>
      <c r="E695" s="177">
        <f>IF(OR(COUNTIF($B$2:$B694,Input!$F711)&lt;1,COUNTIF($O$2:$O694,Input!$C711)&lt;1),Input!I711,0)</f>
        <v>0</v>
      </c>
      <c r="F695" s="177">
        <f>IF(OR(COUNTIF($B$2:$B694,Input!$F711)&lt;1,COUNTIF($O$2:$O694,Input!$C711)&lt;1),Input!J711,0)</f>
        <v>0</v>
      </c>
      <c r="G695" s="177">
        <f>IF(OR(COUNTIF($B$2:$B694,Input!$F711)&lt;1,COUNTIF($O$2:$O694,Input!$C711)&lt;1),Input!K711,0)</f>
        <v>0</v>
      </c>
      <c r="H695" s="177">
        <f>IF(OR(COUNTIF($B$2:$B694,Input!$F711)&lt;1,COUNTIF($O$2:$O694,Input!$C711)&lt;1),Input!L711,0)</f>
        <v>0</v>
      </c>
      <c r="I695" s="177">
        <f>IF(OR(COUNTIF($B$2:$B694,Input!$F711)&lt;1,COUNTIF($O$2:$O694,Input!$C711)&lt;1),Input!M711,0)</f>
        <v>0</v>
      </c>
      <c r="J695" s="177">
        <f>IF(OR(COUNTIF($B$2:$B694,Input!$F711)&lt;1,COUNTIF($O$2:$O694,Input!$C711)&lt;1),Input!N711,0)</f>
        <v>0</v>
      </c>
      <c r="K695" s="177">
        <f>IF(OR(COUNTIF($B$2:$B694,Input!$F711)&lt;1,COUNTIF($O$2:$O694,Input!$C711)&lt;1),Input!O711,0)</f>
        <v>0</v>
      </c>
      <c r="L695" s="177">
        <f>IF(OR(COUNTIF($B$2:$B694,Input!$F711)&lt;1,COUNTIF($O$2:$O694,Input!$C711)&lt;1),Input!P711,0)</f>
        <v>0</v>
      </c>
      <c r="M695" s="129" t="str">
        <f t="shared" si="96"/>
        <v/>
      </c>
      <c r="N695" s="161">
        <f t="shared" si="94"/>
        <v>0</v>
      </c>
      <c r="O695" s="168">
        <f>Input!C711</f>
        <v>0</v>
      </c>
      <c r="P695" s="168"/>
      <c r="R695" s="131">
        <f t="shared" si="95"/>
        <v>0</v>
      </c>
      <c r="S695" s="133" t="str">
        <f t="shared" si="97"/>
        <v xml:space="preserve"> </v>
      </c>
      <c r="T695" s="133"/>
      <c r="U695" s="132" t="str">
        <f>_xlfn.IFNA(IF($D695=0,LOOKUP($F695,{0.1,0.2,0.3,0.4,0.5,0.6,0.7,0.8,0.9,1},{22,34,46,58,70,82,94,106,118,130}),""),"")</f>
        <v/>
      </c>
      <c r="V695" s="132" t="str">
        <f>_xlfn.IFNA(IF($D695=1,LOOKUP($F695,{0.1,0.2,0.3,0.4,0.5,0.6,0.7,0.8,0.9,1},{23,35,47,59,71,83,95,107,119,131}),""),"")</f>
        <v/>
      </c>
      <c r="W695" s="132" t="str">
        <f>_xlfn.IFNA(IF($D695=2,LOOKUP($F695,{0.1,0.2,0.3,0.4,0.5,0.6,0.7,0.8,0.9,1},{24,36,48,60,72,84,96,108,120,132}),""),"")</f>
        <v/>
      </c>
      <c r="X695" s="132" t="str">
        <f>_xlfn.IFNA(IF($D695=3,LOOKUP($F695,{0.1,0.2,0.3,0.4,0.5,0.6,0.7,0.8,0.9,1},{25,37,49,61,73,85,97,109,121,133}),""),"")</f>
        <v/>
      </c>
      <c r="Y695" s="132" t="str">
        <f>_xlfn.IFNA(IF($D695=4,LOOKUP($F695,{0.1,0.2,0.3,0.4,0.5,0.6,0.7,0.8,0.9,1},{26,38,50,62,74,86,98,110,122,134}),""),"")</f>
        <v/>
      </c>
      <c r="Z695" s="132" t="str">
        <f>_xlfn.IFNA(IF($D695=5,LOOKUP($F695,{0.1,0.2,0.3,0.4,0.5,0.6,0.7,0.8,0.9,1},{27,39,51,63,75,87,99,111,123,135}),""),"")</f>
        <v/>
      </c>
      <c r="AA695" s="132">
        <f t="shared" si="98"/>
        <v>0</v>
      </c>
      <c r="AB695" s="132" t="str">
        <f t="shared" si="99"/>
        <v>00</v>
      </c>
      <c r="AC695" s="82" t="e">
        <f>VLOOKUP(AB695,'AMI Ref'!T:U,2,FALSE)</f>
        <v>#N/A</v>
      </c>
      <c r="AD695" s="124"/>
      <c r="AE695" s="81" t="str">
        <f>_xlfn.IFNA(IF($D695=0,IF($J695="Not Paid by Tenant",0,INDEX('AMI Ref'!$K$5:$N$5,MATCH($J695,{"Oil","Gas","Electric - Other","ELECTRIC - HEAT PUMP"},0))),0),"")</f>
        <v/>
      </c>
      <c r="AF695" s="81">
        <f>_xlfn.IFNA(IF($D695=1,IF($J695="Not Paid by Tenant",0,INDEX('AMI Ref'!$K$6:$N$6,MATCH($J695,{"Oil","Gas","Electric - Other","ELECTRIC - HEAT PUMP"},0))),0),"")</f>
        <v>0</v>
      </c>
      <c r="AG695" s="81">
        <f>_xlfn.IFNA(IF($D695=2,IF($J695="Not Paid by Tenant",0,INDEX('AMI Ref'!$K$7:$N$7,MATCH($J695,{"Oil","Gas","Electric - Other","ELECTRIC - HEAT PUMP"},0))),0),"")</f>
        <v>0</v>
      </c>
      <c r="AH695" s="81">
        <f>_xlfn.IFNA(IF($D695=3,IF($J695="Not Paid by Tenant",0,INDEX('AMI Ref'!$K$8:$N$8,MATCH($J695,{"Oil","Gas","Electric - Other","ELECTRIC - HEAT PUMP"},0))),0),"")</f>
        <v>0</v>
      </c>
      <c r="AI695" s="81">
        <f>_xlfn.IFNA(IF($D695=4,IF($J695="Not Paid by Tenant",0,INDEX('AMI Ref'!$K$9:$N$9,MATCH($J695,{"Oil","Gas","Electric - Other","ELECTRIC - HEAT PUMP"},0))),0),"")</f>
        <v>0</v>
      </c>
      <c r="AJ695" s="81">
        <f>_xlfn.IFNA(IF($D695=5,IF($J695="Not Paid by Tenant",0,INDEX('AMI Ref'!$K$10:$N$10,MATCH($J695,{"Oil","Gas","Electric - Other","ELECTRIC - HEAT PUMP"},0))),0),"")</f>
        <v>0</v>
      </c>
      <c r="AK695" s="128"/>
      <c r="AL695" s="81" t="str">
        <f>_xlfn.IFNA(IF($D695=0,IF($K695="Not Paid by Tenant",0,INDEX('AMI Ref'!$O$5:$R$5,MATCH($K695,{"Oil","Gas","Electric - Other","Electric ccASHP - split"},0))),0),"")</f>
        <v/>
      </c>
      <c r="AM695" s="81">
        <f>_xlfn.IFNA(IF($D695=1,IF($K695="Not Paid by Tenant",0,INDEX('AMI Ref'!$O$6:$R$6,MATCH($K695,{"Oil","Gas","Electric - Other","Electric ccASHP - split"},0))),0),"")</f>
        <v>0</v>
      </c>
      <c r="AN695" s="81">
        <f>_xlfn.IFNA(IF($D695=2,IF($K695="Not Paid by Tenant",0,INDEX('AMI Ref'!$O$7:$R$7,MATCH($K695,{"Oil","Gas","Electric - Other","Electric ccASHP - split"},0))),0),"")</f>
        <v>0</v>
      </c>
      <c r="AO695" s="81">
        <f>_xlfn.IFNA(IF($D695=3,IF($K695="Not Paid by Tenant",0,INDEX('AMI Ref'!$O$8:$R$8,MATCH($K695,{"Oil","Gas","Electric - Other","Electric ccASHP - split"},0))),0),"")</f>
        <v>0</v>
      </c>
      <c r="AP695" s="81">
        <f>_xlfn.IFNA(IF($D695=4,IF($K695="Not Paid by Tenant",0,INDEX('AMI Ref'!$O$9:$R$9,MATCH($K695,{"Oil","Gas","Electric - Other","Electric ccASHP - split"},0))),0),"")</f>
        <v>0</v>
      </c>
      <c r="AQ695" s="81">
        <f>_xlfn.IFNA(IF($D695=5,IF($K695="Not Paid by Tenant",0,INDEX('AMI Ref'!$O$10:$R$10,MATCH($K695,{"Oil","Gas","Electric - Other","Electric ccASHP - split"},0))),0),"")</f>
        <v>0</v>
      </c>
      <c r="AR695" s="124">
        <f t="shared" si="100"/>
        <v>0</v>
      </c>
      <c r="AS695" s="123" t="e">
        <f t="shared" si="101"/>
        <v>#N/A</v>
      </c>
    </row>
    <row r="696" spans="1:45" x14ac:dyDescent="0.2">
      <c r="A696" s="130">
        <v>694</v>
      </c>
      <c r="B696" s="177">
        <f>IF(OR(COUNTIF($B$2:$B695,Input!$F712)&lt;1,COUNTIF($O$2:$O695,Input!$C712)&lt;1),Input!F712,0)</f>
        <v>0</v>
      </c>
      <c r="C696" s="177">
        <f>IF(OR(COUNTIF($B$2:$B695,Input!$F712)&lt;1,COUNTIF($O$2:$O695,Input!$C712)&lt;1),Input!G712,0)</f>
        <v>0</v>
      </c>
      <c r="D696" s="177">
        <f>IF(OR(COUNTIF($B$2:$B695,Input!$F712)&lt;1,COUNTIF($O$2:$O695,Input!$C712)&lt;1),Input!H712,0)</f>
        <v>0</v>
      </c>
      <c r="E696" s="177">
        <f>IF(OR(COUNTIF($B$2:$B695,Input!$F712)&lt;1,COUNTIF($O$2:$O695,Input!$C712)&lt;1),Input!I712,0)</f>
        <v>0</v>
      </c>
      <c r="F696" s="177">
        <f>IF(OR(COUNTIF($B$2:$B695,Input!$F712)&lt;1,COUNTIF($O$2:$O695,Input!$C712)&lt;1),Input!J712,0)</f>
        <v>0</v>
      </c>
      <c r="G696" s="177">
        <f>IF(OR(COUNTIF($B$2:$B695,Input!$F712)&lt;1,COUNTIF($O$2:$O695,Input!$C712)&lt;1),Input!K712,0)</f>
        <v>0</v>
      </c>
      <c r="H696" s="177">
        <f>IF(OR(COUNTIF($B$2:$B695,Input!$F712)&lt;1,COUNTIF($O$2:$O695,Input!$C712)&lt;1),Input!L712,0)</f>
        <v>0</v>
      </c>
      <c r="I696" s="177">
        <f>IF(OR(COUNTIF($B$2:$B695,Input!$F712)&lt;1,COUNTIF($O$2:$O695,Input!$C712)&lt;1),Input!M712,0)</f>
        <v>0</v>
      </c>
      <c r="J696" s="177">
        <f>IF(OR(COUNTIF($B$2:$B695,Input!$F712)&lt;1,COUNTIF($O$2:$O695,Input!$C712)&lt;1),Input!N712,0)</f>
        <v>0</v>
      </c>
      <c r="K696" s="177">
        <f>IF(OR(COUNTIF($B$2:$B695,Input!$F712)&lt;1,COUNTIF($O$2:$O695,Input!$C712)&lt;1),Input!O712,0)</f>
        <v>0</v>
      </c>
      <c r="L696" s="177">
        <f>IF(OR(COUNTIF($B$2:$B695,Input!$F712)&lt;1,COUNTIF($O$2:$O695,Input!$C712)&lt;1),Input!P712,0)</f>
        <v>0</v>
      </c>
      <c r="M696" s="129" t="str">
        <f t="shared" si="96"/>
        <v/>
      </c>
      <c r="N696" s="161">
        <f t="shared" si="94"/>
        <v>0</v>
      </c>
      <c r="O696" s="168">
        <f>Input!C712</f>
        <v>0</v>
      </c>
      <c r="P696" s="168"/>
      <c r="R696" s="131">
        <f t="shared" si="95"/>
        <v>0</v>
      </c>
      <c r="S696" s="133" t="str">
        <f t="shared" si="97"/>
        <v xml:space="preserve"> </v>
      </c>
      <c r="T696" s="133"/>
      <c r="U696" s="132" t="str">
        <f>_xlfn.IFNA(IF($D696=0,LOOKUP($F696,{0.1,0.2,0.3,0.4,0.5,0.6,0.7,0.8,0.9,1},{22,34,46,58,70,82,94,106,118,130}),""),"")</f>
        <v/>
      </c>
      <c r="V696" s="132" t="str">
        <f>_xlfn.IFNA(IF($D696=1,LOOKUP($F696,{0.1,0.2,0.3,0.4,0.5,0.6,0.7,0.8,0.9,1},{23,35,47,59,71,83,95,107,119,131}),""),"")</f>
        <v/>
      </c>
      <c r="W696" s="132" t="str">
        <f>_xlfn.IFNA(IF($D696=2,LOOKUP($F696,{0.1,0.2,0.3,0.4,0.5,0.6,0.7,0.8,0.9,1},{24,36,48,60,72,84,96,108,120,132}),""),"")</f>
        <v/>
      </c>
      <c r="X696" s="132" t="str">
        <f>_xlfn.IFNA(IF($D696=3,LOOKUP($F696,{0.1,0.2,0.3,0.4,0.5,0.6,0.7,0.8,0.9,1},{25,37,49,61,73,85,97,109,121,133}),""),"")</f>
        <v/>
      </c>
      <c r="Y696" s="132" t="str">
        <f>_xlfn.IFNA(IF($D696=4,LOOKUP($F696,{0.1,0.2,0.3,0.4,0.5,0.6,0.7,0.8,0.9,1},{26,38,50,62,74,86,98,110,122,134}),""),"")</f>
        <v/>
      </c>
      <c r="Z696" s="132" t="str">
        <f>_xlfn.IFNA(IF($D696=5,LOOKUP($F696,{0.1,0.2,0.3,0.4,0.5,0.6,0.7,0.8,0.9,1},{27,39,51,63,75,87,99,111,123,135}),""),"")</f>
        <v/>
      </c>
      <c r="AA696" s="132">
        <f t="shared" si="98"/>
        <v>0</v>
      </c>
      <c r="AB696" s="132" t="str">
        <f t="shared" si="99"/>
        <v>00</v>
      </c>
      <c r="AC696" s="82" t="e">
        <f>VLOOKUP(AB696,'AMI Ref'!T:U,2,FALSE)</f>
        <v>#N/A</v>
      </c>
      <c r="AD696" s="124"/>
      <c r="AE696" s="81" t="str">
        <f>_xlfn.IFNA(IF($D696=0,IF($J696="Not Paid by Tenant",0,INDEX('AMI Ref'!$K$5:$N$5,MATCH($J696,{"Oil","Gas","Electric - Other","ELECTRIC - HEAT PUMP"},0))),0),"")</f>
        <v/>
      </c>
      <c r="AF696" s="81">
        <f>_xlfn.IFNA(IF($D696=1,IF($J696="Not Paid by Tenant",0,INDEX('AMI Ref'!$K$6:$N$6,MATCH($J696,{"Oil","Gas","Electric - Other","ELECTRIC - HEAT PUMP"},0))),0),"")</f>
        <v>0</v>
      </c>
      <c r="AG696" s="81">
        <f>_xlfn.IFNA(IF($D696=2,IF($J696="Not Paid by Tenant",0,INDEX('AMI Ref'!$K$7:$N$7,MATCH($J696,{"Oil","Gas","Electric - Other","ELECTRIC - HEAT PUMP"},0))),0),"")</f>
        <v>0</v>
      </c>
      <c r="AH696" s="81">
        <f>_xlfn.IFNA(IF($D696=3,IF($J696="Not Paid by Tenant",0,INDEX('AMI Ref'!$K$8:$N$8,MATCH($J696,{"Oil","Gas","Electric - Other","ELECTRIC - HEAT PUMP"},0))),0),"")</f>
        <v>0</v>
      </c>
      <c r="AI696" s="81">
        <f>_xlfn.IFNA(IF($D696=4,IF($J696="Not Paid by Tenant",0,INDEX('AMI Ref'!$K$9:$N$9,MATCH($J696,{"Oil","Gas","Electric - Other","ELECTRIC - HEAT PUMP"},0))),0),"")</f>
        <v>0</v>
      </c>
      <c r="AJ696" s="81">
        <f>_xlfn.IFNA(IF($D696=5,IF($J696="Not Paid by Tenant",0,INDEX('AMI Ref'!$K$10:$N$10,MATCH($J696,{"Oil","Gas","Electric - Other","ELECTRIC - HEAT PUMP"},0))),0),"")</f>
        <v>0</v>
      </c>
      <c r="AK696" s="128"/>
      <c r="AL696" s="81" t="str">
        <f>_xlfn.IFNA(IF($D696=0,IF($K696="Not Paid by Tenant",0,INDEX('AMI Ref'!$O$5:$R$5,MATCH($K696,{"Oil","Gas","Electric - Other","Electric ccASHP - split"},0))),0),"")</f>
        <v/>
      </c>
      <c r="AM696" s="81">
        <f>_xlfn.IFNA(IF($D696=1,IF($K696="Not Paid by Tenant",0,INDEX('AMI Ref'!$O$6:$R$6,MATCH($K696,{"Oil","Gas","Electric - Other","Electric ccASHP - split"},0))),0),"")</f>
        <v>0</v>
      </c>
      <c r="AN696" s="81">
        <f>_xlfn.IFNA(IF($D696=2,IF($K696="Not Paid by Tenant",0,INDEX('AMI Ref'!$O$7:$R$7,MATCH($K696,{"Oil","Gas","Electric - Other","Electric ccASHP - split"},0))),0),"")</f>
        <v>0</v>
      </c>
      <c r="AO696" s="81">
        <f>_xlfn.IFNA(IF($D696=3,IF($K696="Not Paid by Tenant",0,INDEX('AMI Ref'!$O$8:$R$8,MATCH($K696,{"Oil","Gas","Electric - Other","Electric ccASHP - split"},0))),0),"")</f>
        <v>0</v>
      </c>
      <c r="AP696" s="81">
        <f>_xlfn.IFNA(IF($D696=4,IF($K696="Not Paid by Tenant",0,INDEX('AMI Ref'!$O$9:$R$9,MATCH($K696,{"Oil","Gas","Electric - Other","Electric ccASHP - split"},0))),0),"")</f>
        <v>0</v>
      </c>
      <c r="AQ696" s="81">
        <f>_xlfn.IFNA(IF($D696=5,IF($K696="Not Paid by Tenant",0,INDEX('AMI Ref'!$O$10:$R$10,MATCH($K696,{"Oil","Gas","Electric - Other","Electric ccASHP - split"},0))),0),"")</f>
        <v>0</v>
      </c>
      <c r="AR696" s="124">
        <f t="shared" si="100"/>
        <v>0</v>
      </c>
      <c r="AS696" s="123" t="e">
        <f t="shared" si="101"/>
        <v>#N/A</v>
      </c>
    </row>
    <row r="697" spans="1:45" x14ac:dyDescent="0.2">
      <c r="A697" s="130">
        <v>695</v>
      </c>
      <c r="B697" s="177">
        <f>IF(OR(COUNTIF($B$2:$B696,Input!$F713)&lt;1,COUNTIF($O$2:$O696,Input!$C713)&lt;1),Input!F713,0)</f>
        <v>0</v>
      </c>
      <c r="C697" s="177">
        <f>IF(OR(COUNTIF($B$2:$B696,Input!$F713)&lt;1,COUNTIF($O$2:$O696,Input!$C713)&lt;1),Input!G713,0)</f>
        <v>0</v>
      </c>
      <c r="D697" s="177">
        <f>IF(OR(COUNTIF($B$2:$B696,Input!$F713)&lt;1,COUNTIF($O$2:$O696,Input!$C713)&lt;1),Input!H713,0)</f>
        <v>0</v>
      </c>
      <c r="E697" s="177">
        <f>IF(OR(COUNTIF($B$2:$B696,Input!$F713)&lt;1,COUNTIF($O$2:$O696,Input!$C713)&lt;1),Input!I713,0)</f>
        <v>0</v>
      </c>
      <c r="F697" s="177">
        <f>IF(OR(COUNTIF($B$2:$B696,Input!$F713)&lt;1,COUNTIF($O$2:$O696,Input!$C713)&lt;1),Input!J713,0)</f>
        <v>0</v>
      </c>
      <c r="G697" s="177">
        <f>IF(OR(COUNTIF($B$2:$B696,Input!$F713)&lt;1,COUNTIF($O$2:$O696,Input!$C713)&lt;1),Input!K713,0)</f>
        <v>0</v>
      </c>
      <c r="H697" s="177">
        <f>IF(OR(COUNTIF($B$2:$B696,Input!$F713)&lt;1,COUNTIF($O$2:$O696,Input!$C713)&lt;1),Input!L713,0)</f>
        <v>0</v>
      </c>
      <c r="I697" s="177">
        <f>IF(OR(COUNTIF($B$2:$B696,Input!$F713)&lt;1,COUNTIF($O$2:$O696,Input!$C713)&lt;1),Input!M713,0)</f>
        <v>0</v>
      </c>
      <c r="J697" s="177">
        <f>IF(OR(COUNTIF($B$2:$B696,Input!$F713)&lt;1,COUNTIF($O$2:$O696,Input!$C713)&lt;1),Input!N713,0)</f>
        <v>0</v>
      </c>
      <c r="K697" s="177">
        <f>IF(OR(COUNTIF($B$2:$B696,Input!$F713)&lt;1,COUNTIF($O$2:$O696,Input!$C713)&lt;1),Input!O713,0)</f>
        <v>0</v>
      </c>
      <c r="L697" s="177">
        <f>IF(OR(COUNTIF($B$2:$B696,Input!$F713)&lt;1,COUNTIF($O$2:$O696,Input!$C713)&lt;1),Input!P713,0)</f>
        <v>0</v>
      </c>
      <c r="M697" s="129" t="str">
        <f t="shared" si="96"/>
        <v/>
      </c>
      <c r="N697" s="161">
        <f t="shared" si="94"/>
        <v>0</v>
      </c>
      <c r="O697" s="168">
        <f>Input!C713</f>
        <v>0</v>
      </c>
      <c r="P697" s="168"/>
      <c r="R697" s="131">
        <f t="shared" si="95"/>
        <v>0</v>
      </c>
      <c r="S697" s="133" t="str">
        <f t="shared" si="97"/>
        <v xml:space="preserve"> </v>
      </c>
      <c r="T697" s="133"/>
      <c r="U697" s="132" t="str">
        <f>_xlfn.IFNA(IF($D697=0,LOOKUP($F697,{0.1,0.2,0.3,0.4,0.5,0.6,0.7,0.8,0.9,1},{22,34,46,58,70,82,94,106,118,130}),""),"")</f>
        <v/>
      </c>
      <c r="V697" s="132" t="str">
        <f>_xlfn.IFNA(IF($D697=1,LOOKUP($F697,{0.1,0.2,0.3,0.4,0.5,0.6,0.7,0.8,0.9,1},{23,35,47,59,71,83,95,107,119,131}),""),"")</f>
        <v/>
      </c>
      <c r="W697" s="132" t="str">
        <f>_xlfn.IFNA(IF($D697=2,LOOKUP($F697,{0.1,0.2,0.3,0.4,0.5,0.6,0.7,0.8,0.9,1},{24,36,48,60,72,84,96,108,120,132}),""),"")</f>
        <v/>
      </c>
      <c r="X697" s="132" t="str">
        <f>_xlfn.IFNA(IF($D697=3,LOOKUP($F697,{0.1,0.2,0.3,0.4,0.5,0.6,0.7,0.8,0.9,1},{25,37,49,61,73,85,97,109,121,133}),""),"")</f>
        <v/>
      </c>
      <c r="Y697" s="132" t="str">
        <f>_xlfn.IFNA(IF($D697=4,LOOKUP($F697,{0.1,0.2,0.3,0.4,0.5,0.6,0.7,0.8,0.9,1},{26,38,50,62,74,86,98,110,122,134}),""),"")</f>
        <v/>
      </c>
      <c r="Z697" s="132" t="str">
        <f>_xlfn.IFNA(IF($D697=5,LOOKUP($F697,{0.1,0.2,0.3,0.4,0.5,0.6,0.7,0.8,0.9,1},{27,39,51,63,75,87,99,111,123,135}),""),"")</f>
        <v/>
      </c>
      <c r="AA697" s="132">
        <f t="shared" si="98"/>
        <v>0</v>
      </c>
      <c r="AB697" s="132" t="str">
        <f t="shared" si="99"/>
        <v>00</v>
      </c>
      <c r="AC697" s="82" t="e">
        <f>VLOOKUP(AB697,'AMI Ref'!T:U,2,FALSE)</f>
        <v>#N/A</v>
      </c>
      <c r="AD697" s="124"/>
      <c r="AE697" s="81" t="str">
        <f>_xlfn.IFNA(IF($D697=0,IF($J697="Not Paid by Tenant",0,INDEX('AMI Ref'!$K$5:$N$5,MATCH($J697,{"Oil","Gas","Electric - Other","ELECTRIC - HEAT PUMP"},0))),0),"")</f>
        <v/>
      </c>
      <c r="AF697" s="81">
        <f>_xlfn.IFNA(IF($D697=1,IF($J697="Not Paid by Tenant",0,INDEX('AMI Ref'!$K$6:$N$6,MATCH($J697,{"Oil","Gas","Electric - Other","ELECTRIC - HEAT PUMP"},0))),0),"")</f>
        <v>0</v>
      </c>
      <c r="AG697" s="81">
        <f>_xlfn.IFNA(IF($D697=2,IF($J697="Not Paid by Tenant",0,INDEX('AMI Ref'!$K$7:$N$7,MATCH($J697,{"Oil","Gas","Electric - Other","ELECTRIC - HEAT PUMP"},0))),0),"")</f>
        <v>0</v>
      </c>
      <c r="AH697" s="81">
        <f>_xlfn.IFNA(IF($D697=3,IF($J697="Not Paid by Tenant",0,INDEX('AMI Ref'!$K$8:$N$8,MATCH($J697,{"Oil","Gas","Electric - Other","ELECTRIC - HEAT PUMP"},0))),0),"")</f>
        <v>0</v>
      </c>
      <c r="AI697" s="81">
        <f>_xlfn.IFNA(IF($D697=4,IF($J697="Not Paid by Tenant",0,INDEX('AMI Ref'!$K$9:$N$9,MATCH($J697,{"Oil","Gas","Electric - Other","ELECTRIC - HEAT PUMP"},0))),0),"")</f>
        <v>0</v>
      </c>
      <c r="AJ697" s="81">
        <f>_xlfn.IFNA(IF($D697=5,IF($J697="Not Paid by Tenant",0,INDEX('AMI Ref'!$K$10:$N$10,MATCH($J697,{"Oil","Gas","Electric - Other","ELECTRIC - HEAT PUMP"},0))),0),"")</f>
        <v>0</v>
      </c>
      <c r="AK697" s="128"/>
      <c r="AL697" s="81" t="str">
        <f>_xlfn.IFNA(IF($D697=0,IF($K697="Not Paid by Tenant",0,INDEX('AMI Ref'!$O$5:$R$5,MATCH($K697,{"Oil","Gas","Electric - Other","Electric ccASHP - split"},0))),0),"")</f>
        <v/>
      </c>
      <c r="AM697" s="81">
        <f>_xlfn.IFNA(IF($D697=1,IF($K697="Not Paid by Tenant",0,INDEX('AMI Ref'!$O$6:$R$6,MATCH($K697,{"Oil","Gas","Electric - Other","Electric ccASHP - split"},0))),0),"")</f>
        <v>0</v>
      </c>
      <c r="AN697" s="81">
        <f>_xlfn.IFNA(IF($D697=2,IF($K697="Not Paid by Tenant",0,INDEX('AMI Ref'!$O$7:$R$7,MATCH($K697,{"Oil","Gas","Electric - Other","Electric ccASHP - split"},0))),0),"")</f>
        <v>0</v>
      </c>
      <c r="AO697" s="81">
        <f>_xlfn.IFNA(IF($D697=3,IF($K697="Not Paid by Tenant",0,INDEX('AMI Ref'!$O$8:$R$8,MATCH($K697,{"Oil","Gas","Electric - Other","Electric ccASHP - split"},0))),0),"")</f>
        <v>0</v>
      </c>
      <c r="AP697" s="81">
        <f>_xlfn.IFNA(IF($D697=4,IF($K697="Not Paid by Tenant",0,INDEX('AMI Ref'!$O$9:$R$9,MATCH($K697,{"Oil","Gas","Electric - Other","Electric ccASHP - split"},0))),0),"")</f>
        <v>0</v>
      </c>
      <c r="AQ697" s="81">
        <f>_xlfn.IFNA(IF($D697=5,IF($K697="Not Paid by Tenant",0,INDEX('AMI Ref'!$O$10:$R$10,MATCH($K697,{"Oil","Gas","Electric - Other","Electric ccASHP - split"},0))),0),"")</f>
        <v>0</v>
      </c>
      <c r="AR697" s="124">
        <f t="shared" si="100"/>
        <v>0</v>
      </c>
      <c r="AS697" s="123" t="e">
        <f t="shared" si="101"/>
        <v>#N/A</v>
      </c>
    </row>
    <row r="698" spans="1:45" x14ac:dyDescent="0.2">
      <c r="A698" s="130">
        <v>696</v>
      </c>
      <c r="B698" s="177">
        <f>IF(OR(COUNTIF($B$2:$B697,Input!$F714)&lt;1,COUNTIF($O$2:$O697,Input!$C714)&lt;1),Input!F714,0)</f>
        <v>0</v>
      </c>
      <c r="C698" s="177">
        <f>IF(OR(COUNTIF($B$2:$B697,Input!$F714)&lt;1,COUNTIF($O$2:$O697,Input!$C714)&lt;1),Input!G714,0)</f>
        <v>0</v>
      </c>
      <c r="D698" s="177">
        <f>IF(OR(COUNTIF($B$2:$B697,Input!$F714)&lt;1,COUNTIF($O$2:$O697,Input!$C714)&lt;1),Input!H714,0)</f>
        <v>0</v>
      </c>
      <c r="E698" s="177">
        <f>IF(OR(COUNTIF($B$2:$B697,Input!$F714)&lt;1,COUNTIF($O$2:$O697,Input!$C714)&lt;1),Input!I714,0)</f>
        <v>0</v>
      </c>
      <c r="F698" s="177">
        <f>IF(OR(COUNTIF($B$2:$B697,Input!$F714)&lt;1,COUNTIF($O$2:$O697,Input!$C714)&lt;1),Input!J714,0)</f>
        <v>0</v>
      </c>
      <c r="G698" s="177">
        <f>IF(OR(COUNTIF($B$2:$B697,Input!$F714)&lt;1,COUNTIF($O$2:$O697,Input!$C714)&lt;1),Input!K714,0)</f>
        <v>0</v>
      </c>
      <c r="H698" s="177">
        <f>IF(OR(COUNTIF($B$2:$B697,Input!$F714)&lt;1,COUNTIF($O$2:$O697,Input!$C714)&lt;1),Input!L714,0)</f>
        <v>0</v>
      </c>
      <c r="I698" s="177">
        <f>IF(OR(COUNTIF($B$2:$B697,Input!$F714)&lt;1,COUNTIF($O$2:$O697,Input!$C714)&lt;1),Input!M714,0)</f>
        <v>0</v>
      </c>
      <c r="J698" s="177">
        <f>IF(OR(COUNTIF($B$2:$B697,Input!$F714)&lt;1,COUNTIF($O$2:$O697,Input!$C714)&lt;1),Input!N714,0)</f>
        <v>0</v>
      </c>
      <c r="K698" s="177">
        <f>IF(OR(COUNTIF($B$2:$B697,Input!$F714)&lt;1,COUNTIF($O$2:$O697,Input!$C714)&lt;1),Input!O714,0)</f>
        <v>0</v>
      </c>
      <c r="L698" s="177">
        <f>IF(OR(COUNTIF($B$2:$B697,Input!$F714)&lt;1,COUNTIF($O$2:$O697,Input!$C714)&lt;1),Input!P714,0)</f>
        <v>0</v>
      </c>
      <c r="M698" s="129" t="str">
        <f t="shared" si="96"/>
        <v/>
      </c>
      <c r="N698" s="161">
        <f t="shared" si="94"/>
        <v>0</v>
      </c>
      <c r="O698" s="168">
        <f>Input!C714</f>
        <v>0</v>
      </c>
      <c r="P698" s="168"/>
      <c r="R698" s="131">
        <f t="shared" si="95"/>
        <v>0</v>
      </c>
      <c r="S698" s="133" t="str">
        <f t="shared" si="97"/>
        <v xml:space="preserve"> </v>
      </c>
      <c r="T698" s="133"/>
      <c r="U698" s="132" t="str">
        <f>_xlfn.IFNA(IF($D698=0,LOOKUP($F698,{0.1,0.2,0.3,0.4,0.5,0.6,0.7,0.8,0.9,1},{22,34,46,58,70,82,94,106,118,130}),""),"")</f>
        <v/>
      </c>
      <c r="V698" s="132" t="str">
        <f>_xlfn.IFNA(IF($D698=1,LOOKUP($F698,{0.1,0.2,0.3,0.4,0.5,0.6,0.7,0.8,0.9,1},{23,35,47,59,71,83,95,107,119,131}),""),"")</f>
        <v/>
      </c>
      <c r="W698" s="132" t="str">
        <f>_xlfn.IFNA(IF($D698=2,LOOKUP($F698,{0.1,0.2,0.3,0.4,0.5,0.6,0.7,0.8,0.9,1},{24,36,48,60,72,84,96,108,120,132}),""),"")</f>
        <v/>
      </c>
      <c r="X698" s="132" t="str">
        <f>_xlfn.IFNA(IF($D698=3,LOOKUP($F698,{0.1,0.2,0.3,0.4,0.5,0.6,0.7,0.8,0.9,1},{25,37,49,61,73,85,97,109,121,133}),""),"")</f>
        <v/>
      </c>
      <c r="Y698" s="132" t="str">
        <f>_xlfn.IFNA(IF($D698=4,LOOKUP($F698,{0.1,0.2,0.3,0.4,0.5,0.6,0.7,0.8,0.9,1},{26,38,50,62,74,86,98,110,122,134}),""),"")</f>
        <v/>
      </c>
      <c r="Z698" s="132" t="str">
        <f>_xlfn.IFNA(IF($D698=5,LOOKUP($F698,{0.1,0.2,0.3,0.4,0.5,0.6,0.7,0.8,0.9,1},{27,39,51,63,75,87,99,111,123,135}),""),"")</f>
        <v/>
      </c>
      <c r="AA698" s="132">
        <f t="shared" si="98"/>
        <v>0</v>
      </c>
      <c r="AB698" s="132" t="str">
        <f t="shared" si="99"/>
        <v>00</v>
      </c>
      <c r="AC698" s="82" t="e">
        <f>VLOOKUP(AB698,'AMI Ref'!T:U,2,FALSE)</f>
        <v>#N/A</v>
      </c>
      <c r="AD698" s="124"/>
      <c r="AE698" s="81" t="str">
        <f>_xlfn.IFNA(IF($D698=0,IF($J698="Not Paid by Tenant",0,INDEX('AMI Ref'!$K$5:$N$5,MATCH($J698,{"Oil","Gas","Electric - Other","ELECTRIC - HEAT PUMP"},0))),0),"")</f>
        <v/>
      </c>
      <c r="AF698" s="81">
        <f>_xlfn.IFNA(IF($D698=1,IF($J698="Not Paid by Tenant",0,INDEX('AMI Ref'!$K$6:$N$6,MATCH($J698,{"Oil","Gas","Electric - Other","ELECTRIC - HEAT PUMP"},0))),0),"")</f>
        <v>0</v>
      </c>
      <c r="AG698" s="81">
        <f>_xlfn.IFNA(IF($D698=2,IF($J698="Not Paid by Tenant",0,INDEX('AMI Ref'!$K$7:$N$7,MATCH($J698,{"Oil","Gas","Electric - Other","ELECTRIC - HEAT PUMP"},0))),0),"")</f>
        <v>0</v>
      </c>
      <c r="AH698" s="81">
        <f>_xlfn.IFNA(IF($D698=3,IF($J698="Not Paid by Tenant",0,INDEX('AMI Ref'!$K$8:$N$8,MATCH($J698,{"Oil","Gas","Electric - Other","ELECTRIC - HEAT PUMP"},0))),0),"")</f>
        <v>0</v>
      </c>
      <c r="AI698" s="81">
        <f>_xlfn.IFNA(IF($D698=4,IF($J698="Not Paid by Tenant",0,INDEX('AMI Ref'!$K$9:$N$9,MATCH($J698,{"Oil","Gas","Electric - Other","ELECTRIC - HEAT PUMP"},0))),0),"")</f>
        <v>0</v>
      </c>
      <c r="AJ698" s="81">
        <f>_xlfn.IFNA(IF($D698=5,IF($J698="Not Paid by Tenant",0,INDEX('AMI Ref'!$K$10:$N$10,MATCH($J698,{"Oil","Gas","Electric - Other","ELECTRIC - HEAT PUMP"},0))),0),"")</f>
        <v>0</v>
      </c>
      <c r="AK698" s="128"/>
      <c r="AL698" s="81" t="str">
        <f>_xlfn.IFNA(IF($D698=0,IF($K698="Not Paid by Tenant",0,INDEX('AMI Ref'!$O$5:$R$5,MATCH($K698,{"Oil","Gas","Electric - Other","Electric ccASHP - split"},0))),0),"")</f>
        <v/>
      </c>
      <c r="AM698" s="81">
        <f>_xlfn.IFNA(IF($D698=1,IF($K698="Not Paid by Tenant",0,INDEX('AMI Ref'!$O$6:$R$6,MATCH($K698,{"Oil","Gas","Electric - Other","Electric ccASHP - split"},0))),0),"")</f>
        <v>0</v>
      </c>
      <c r="AN698" s="81">
        <f>_xlfn.IFNA(IF($D698=2,IF($K698="Not Paid by Tenant",0,INDEX('AMI Ref'!$O$7:$R$7,MATCH($K698,{"Oil","Gas","Electric - Other","Electric ccASHP - split"},0))),0),"")</f>
        <v>0</v>
      </c>
      <c r="AO698" s="81">
        <f>_xlfn.IFNA(IF($D698=3,IF($K698="Not Paid by Tenant",0,INDEX('AMI Ref'!$O$8:$R$8,MATCH($K698,{"Oil","Gas","Electric - Other","Electric ccASHP - split"},0))),0),"")</f>
        <v>0</v>
      </c>
      <c r="AP698" s="81">
        <f>_xlfn.IFNA(IF($D698=4,IF($K698="Not Paid by Tenant",0,INDEX('AMI Ref'!$O$9:$R$9,MATCH($K698,{"Oil","Gas","Electric - Other","Electric ccASHP - split"},0))),0),"")</f>
        <v>0</v>
      </c>
      <c r="AQ698" s="81">
        <f>_xlfn.IFNA(IF($D698=5,IF($K698="Not Paid by Tenant",0,INDEX('AMI Ref'!$O$10:$R$10,MATCH($K698,{"Oil","Gas","Electric - Other","Electric ccASHP - split"},0))),0),"")</f>
        <v>0</v>
      </c>
      <c r="AR698" s="124">
        <f t="shared" si="100"/>
        <v>0</v>
      </c>
      <c r="AS698" s="123" t="e">
        <f t="shared" si="101"/>
        <v>#N/A</v>
      </c>
    </row>
    <row r="699" spans="1:45" x14ac:dyDescent="0.2">
      <c r="A699" s="130">
        <v>697</v>
      </c>
      <c r="B699" s="177">
        <f>IF(OR(COUNTIF($B$2:$B698,Input!$F715)&lt;1,COUNTIF($O$2:$O698,Input!$C715)&lt;1),Input!F715,0)</f>
        <v>0</v>
      </c>
      <c r="C699" s="177">
        <f>IF(OR(COUNTIF($B$2:$B698,Input!$F715)&lt;1,COUNTIF($O$2:$O698,Input!$C715)&lt;1),Input!G715,0)</f>
        <v>0</v>
      </c>
      <c r="D699" s="177">
        <f>IF(OR(COUNTIF($B$2:$B698,Input!$F715)&lt;1,COUNTIF($O$2:$O698,Input!$C715)&lt;1),Input!H715,0)</f>
        <v>0</v>
      </c>
      <c r="E699" s="177">
        <f>IF(OR(COUNTIF($B$2:$B698,Input!$F715)&lt;1,COUNTIF($O$2:$O698,Input!$C715)&lt;1),Input!I715,0)</f>
        <v>0</v>
      </c>
      <c r="F699" s="177">
        <f>IF(OR(COUNTIF($B$2:$B698,Input!$F715)&lt;1,COUNTIF($O$2:$O698,Input!$C715)&lt;1),Input!J715,0)</f>
        <v>0</v>
      </c>
      <c r="G699" s="177">
        <f>IF(OR(COUNTIF($B$2:$B698,Input!$F715)&lt;1,COUNTIF($O$2:$O698,Input!$C715)&lt;1),Input!K715,0)</f>
        <v>0</v>
      </c>
      <c r="H699" s="177">
        <f>IF(OR(COUNTIF($B$2:$B698,Input!$F715)&lt;1,COUNTIF($O$2:$O698,Input!$C715)&lt;1),Input!L715,0)</f>
        <v>0</v>
      </c>
      <c r="I699" s="177">
        <f>IF(OR(COUNTIF($B$2:$B698,Input!$F715)&lt;1,COUNTIF($O$2:$O698,Input!$C715)&lt;1),Input!M715,0)</f>
        <v>0</v>
      </c>
      <c r="J699" s="177">
        <f>IF(OR(COUNTIF($B$2:$B698,Input!$F715)&lt;1,COUNTIF($O$2:$O698,Input!$C715)&lt;1),Input!N715,0)</f>
        <v>0</v>
      </c>
      <c r="K699" s="177">
        <f>IF(OR(COUNTIF($B$2:$B698,Input!$F715)&lt;1,COUNTIF($O$2:$O698,Input!$C715)&lt;1),Input!O715,0)</f>
        <v>0</v>
      </c>
      <c r="L699" s="177">
        <f>IF(OR(COUNTIF($B$2:$B698,Input!$F715)&lt;1,COUNTIF($O$2:$O698,Input!$C715)&lt;1),Input!P715,0)</f>
        <v>0</v>
      </c>
      <c r="M699" s="129" t="str">
        <f t="shared" si="96"/>
        <v/>
      </c>
      <c r="N699" s="161">
        <f t="shared" si="94"/>
        <v>0</v>
      </c>
      <c r="O699" s="168">
        <f>Input!C715</f>
        <v>0</v>
      </c>
      <c r="P699" s="168"/>
      <c r="R699" s="131">
        <f t="shared" si="95"/>
        <v>0</v>
      </c>
      <c r="S699" s="133" t="str">
        <f t="shared" si="97"/>
        <v xml:space="preserve"> </v>
      </c>
      <c r="T699" s="133"/>
      <c r="U699" s="132" t="str">
        <f>_xlfn.IFNA(IF($D699=0,LOOKUP($F699,{0.1,0.2,0.3,0.4,0.5,0.6,0.7,0.8,0.9,1},{22,34,46,58,70,82,94,106,118,130}),""),"")</f>
        <v/>
      </c>
      <c r="V699" s="132" t="str">
        <f>_xlfn.IFNA(IF($D699=1,LOOKUP($F699,{0.1,0.2,0.3,0.4,0.5,0.6,0.7,0.8,0.9,1},{23,35,47,59,71,83,95,107,119,131}),""),"")</f>
        <v/>
      </c>
      <c r="W699" s="132" t="str">
        <f>_xlfn.IFNA(IF($D699=2,LOOKUP($F699,{0.1,0.2,0.3,0.4,0.5,0.6,0.7,0.8,0.9,1},{24,36,48,60,72,84,96,108,120,132}),""),"")</f>
        <v/>
      </c>
      <c r="X699" s="132" t="str">
        <f>_xlfn.IFNA(IF($D699=3,LOOKUP($F699,{0.1,0.2,0.3,0.4,0.5,0.6,0.7,0.8,0.9,1},{25,37,49,61,73,85,97,109,121,133}),""),"")</f>
        <v/>
      </c>
      <c r="Y699" s="132" t="str">
        <f>_xlfn.IFNA(IF($D699=4,LOOKUP($F699,{0.1,0.2,0.3,0.4,0.5,0.6,0.7,0.8,0.9,1},{26,38,50,62,74,86,98,110,122,134}),""),"")</f>
        <v/>
      </c>
      <c r="Z699" s="132" t="str">
        <f>_xlfn.IFNA(IF($D699=5,LOOKUP($F699,{0.1,0.2,0.3,0.4,0.5,0.6,0.7,0.8,0.9,1},{27,39,51,63,75,87,99,111,123,135}),""),"")</f>
        <v/>
      </c>
      <c r="AA699" s="132">
        <f t="shared" si="98"/>
        <v>0</v>
      </c>
      <c r="AB699" s="132" t="str">
        <f t="shared" si="99"/>
        <v>00</v>
      </c>
      <c r="AC699" s="82" t="e">
        <f>VLOOKUP(AB699,'AMI Ref'!T:U,2,FALSE)</f>
        <v>#N/A</v>
      </c>
      <c r="AD699" s="124"/>
      <c r="AE699" s="81" t="str">
        <f>_xlfn.IFNA(IF($D699=0,IF($J699="Not Paid by Tenant",0,INDEX('AMI Ref'!$K$5:$N$5,MATCH($J699,{"Oil","Gas","Electric - Other","ELECTRIC - HEAT PUMP"},0))),0),"")</f>
        <v/>
      </c>
      <c r="AF699" s="81">
        <f>_xlfn.IFNA(IF($D699=1,IF($J699="Not Paid by Tenant",0,INDEX('AMI Ref'!$K$6:$N$6,MATCH($J699,{"Oil","Gas","Electric - Other","ELECTRIC - HEAT PUMP"},0))),0),"")</f>
        <v>0</v>
      </c>
      <c r="AG699" s="81">
        <f>_xlfn.IFNA(IF($D699=2,IF($J699="Not Paid by Tenant",0,INDEX('AMI Ref'!$K$7:$N$7,MATCH($J699,{"Oil","Gas","Electric - Other","ELECTRIC - HEAT PUMP"},0))),0),"")</f>
        <v>0</v>
      </c>
      <c r="AH699" s="81">
        <f>_xlfn.IFNA(IF($D699=3,IF($J699="Not Paid by Tenant",0,INDEX('AMI Ref'!$K$8:$N$8,MATCH($J699,{"Oil","Gas","Electric - Other","ELECTRIC - HEAT PUMP"},0))),0),"")</f>
        <v>0</v>
      </c>
      <c r="AI699" s="81">
        <f>_xlfn.IFNA(IF($D699=4,IF($J699="Not Paid by Tenant",0,INDEX('AMI Ref'!$K$9:$N$9,MATCH($J699,{"Oil","Gas","Electric - Other","ELECTRIC - HEAT PUMP"},0))),0),"")</f>
        <v>0</v>
      </c>
      <c r="AJ699" s="81">
        <f>_xlfn.IFNA(IF($D699=5,IF($J699="Not Paid by Tenant",0,INDEX('AMI Ref'!$K$10:$N$10,MATCH($J699,{"Oil","Gas","Electric - Other","ELECTRIC - HEAT PUMP"},0))),0),"")</f>
        <v>0</v>
      </c>
      <c r="AK699" s="128"/>
      <c r="AL699" s="81" t="str">
        <f>_xlfn.IFNA(IF($D699=0,IF($K699="Not Paid by Tenant",0,INDEX('AMI Ref'!$O$5:$R$5,MATCH($K699,{"Oil","Gas","Electric - Other","Electric ccASHP - split"},0))),0),"")</f>
        <v/>
      </c>
      <c r="AM699" s="81">
        <f>_xlfn.IFNA(IF($D699=1,IF($K699="Not Paid by Tenant",0,INDEX('AMI Ref'!$O$6:$R$6,MATCH($K699,{"Oil","Gas","Electric - Other","Electric ccASHP - split"},0))),0),"")</f>
        <v>0</v>
      </c>
      <c r="AN699" s="81">
        <f>_xlfn.IFNA(IF($D699=2,IF($K699="Not Paid by Tenant",0,INDEX('AMI Ref'!$O$7:$R$7,MATCH($K699,{"Oil","Gas","Electric - Other","Electric ccASHP - split"},0))),0),"")</f>
        <v>0</v>
      </c>
      <c r="AO699" s="81">
        <f>_xlfn.IFNA(IF($D699=3,IF($K699="Not Paid by Tenant",0,INDEX('AMI Ref'!$O$8:$R$8,MATCH($K699,{"Oil","Gas","Electric - Other","Electric ccASHP - split"},0))),0),"")</f>
        <v>0</v>
      </c>
      <c r="AP699" s="81">
        <f>_xlfn.IFNA(IF($D699=4,IF($K699="Not Paid by Tenant",0,INDEX('AMI Ref'!$O$9:$R$9,MATCH($K699,{"Oil","Gas","Electric - Other","Electric ccASHP - split"},0))),0),"")</f>
        <v>0</v>
      </c>
      <c r="AQ699" s="81">
        <f>_xlfn.IFNA(IF($D699=5,IF($K699="Not Paid by Tenant",0,INDEX('AMI Ref'!$O$10:$R$10,MATCH($K699,{"Oil","Gas","Electric - Other","Electric ccASHP - split"},0))),0),"")</f>
        <v>0</v>
      </c>
      <c r="AR699" s="124">
        <f t="shared" si="100"/>
        <v>0</v>
      </c>
      <c r="AS699" s="123" t="e">
        <f t="shared" si="101"/>
        <v>#N/A</v>
      </c>
    </row>
    <row r="700" spans="1:45" x14ac:dyDescent="0.2">
      <c r="A700" s="130">
        <v>698</v>
      </c>
      <c r="B700" s="177">
        <f>IF(OR(COUNTIF($B$2:$B699,Input!$F716)&lt;1,COUNTIF($O$2:$O699,Input!$C716)&lt;1),Input!F716,0)</f>
        <v>0</v>
      </c>
      <c r="C700" s="177">
        <f>IF(OR(COUNTIF($B$2:$B699,Input!$F716)&lt;1,COUNTIF($O$2:$O699,Input!$C716)&lt;1),Input!G716,0)</f>
        <v>0</v>
      </c>
      <c r="D700" s="177">
        <f>IF(OR(COUNTIF($B$2:$B699,Input!$F716)&lt;1,COUNTIF($O$2:$O699,Input!$C716)&lt;1),Input!H716,0)</f>
        <v>0</v>
      </c>
      <c r="E700" s="177">
        <f>IF(OR(COUNTIF($B$2:$B699,Input!$F716)&lt;1,COUNTIF($O$2:$O699,Input!$C716)&lt;1),Input!I716,0)</f>
        <v>0</v>
      </c>
      <c r="F700" s="177">
        <f>IF(OR(COUNTIF($B$2:$B699,Input!$F716)&lt;1,COUNTIF($O$2:$O699,Input!$C716)&lt;1),Input!J716,0)</f>
        <v>0</v>
      </c>
      <c r="G700" s="177">
        <f>IF(OR(COUNTIF($B$2:$B699,Input!$F716)&lt;1,COUNTIF($O$2:$O699,Input!$C716)&lt;1),Input!K716,0)</f>
        <v>0</v>
      </c>
      <c r="H700" s="177">
        <f>IF(OR(COUNTIF($B$2:$B699,Input!$F716)&lt;1,COUNTIF($O$2:$O699,Input!$C716)&lt;1),Input!L716,0)</f>
        <v>0</v>
      </c>
      <c r="I700" s="177">
        <f>IF(OR(COUNTIF($B$2:$B699,Input!$F716)&lt;1,COUNTIF($O$2:$O699,Input!$C716)&lt;1),Input!M716,0)</f>
        <v>0</v>
      </c>
      <c r="J700" s="177">
        <f>IF(OR(COUNTIF($B$2:$B699,Input!$F716)&lt;1,COUNTIF($O$2:$O699,Input!$C716)&lt;1),Input!N716,0)</f>
        <v>0</v>
      </c>
      <c r="K700" s="177">
        <f>IF(OR(COUNTIF($B$2:$B699,Input!$F716)&lt;1,COUNTIF($O$2:$O699,Input!$C716)&lt;1),Input!O716,0)</f>
        <v>0</v>
      </c>
      <c r="L700" s="177">
        <f>IF(OR(COUNTIF($B$2:$B699,Input!$F716)&lt;1,COUNTIF($O$2:$O699,Input!$C716)&lt;1),Input!P716,0)</f>
        <v>0</v>
      </c>
      <c r="M700" s="129" t="str">
        <f t="shared" si="96"/>
        <v/>
      </c>
      <c r="N700" s="161">
        <f t="shared" si="94"/>
        <v>0</v>
      </c>
      <c r="O700" s="168">
        <f>Input!C716</f>
        <v>0</v>
      </c>
      <c r="P700" s="168"/>
      <c r="R700" s="131">
        <f t="shared" si="95"/>
        <v>0</v>
      </c>
      <c r="S700" s="133" t="str">
        <f t="shared" si="97"/>
        <v xml:space="preserve"> </v>
      </c>
      <c r="T700" s="133"/>
      <c r="U700" s="132" t="str">
        <f>_xlfn.IFNA(IF($D700=0,LOOKUP($F700,{0.1,0.2,0.3,0.4,0.5,0.6,0.7,0.8,0.9,1},{22,34,46,58,70,82,94,106,118,130}),""),"")</f>
        <v/>
      </c>
      <c r="V700" s="132" t="str">
        <f>_xlfn.IFNA(IF($D700=1,LOOKUP($F700,{0.1,0.2,0.3,0.4,0.5,0.6,0.7,0.8,0.9,1},{23,35,47,59,71,83,95,107,119,131}),""),"")</f>
        <v/>
      </c>
      <c r="W700" s="132" t="str">
        <f>_xlfn.IFNA(IF($D700=2,LOOKUP($F700,{0.1,0.2,0.3,0.4,0.5,0.6,0.7,0.8,0.9,1},{24,36,48,60,72,84,96,108,120,132}),""),"")</f>
        <v/>
      </c>
      <c r="X700" s="132" t="str">
        <f>_xlfn.IFNA(IF($D700=3,LOOKUP($F700,{0.1,0.2,0.3,0.4,0.5,0.6,0.7,0.8,0.9,1},{25,37,49,61,73,85,97,109,121,133}),""),"")</f>
        <v/>
      </c>
      <c r="Y700" s="132" t="str">
        <f>_xlfn.IFNA(IF($D700=4,LOOKUP($F700,{0.1,0.2,0.3,0.4,0.5,0.6,0.7,0.8,0.9,1},{26,38,50,62,74,86,98,110,122,134}),""),"")</f>
        <v/>
      </c>
      <c r="Z700" s="132" t="str">
        <f>_xlfn.IFNA(IF($D700=5,LOOKUP($F700,{0.1,0.2,0.3,0.4,0.5,0.6,0.7,0.8,0.9,1},{27,39,51,63,75,87,99,111,123,135}),""),"")</f>
        <v/>
      </c>
      <c r="AA700" s="132">
        <f t="shared" si="98"/>
        <v>0</v>
      </c>
      <c r="AB700" s="132" t="str">
        <f t="shared" si="99"/>
        <v>00</v>
      </c>
      <c r="AC700" s="82" t="e">
        <f>VLOOKUP(AB700,'AMI Ref'!T:U,2,FALSE)</f>
        <v>#N/A</v>
      </c>
      <c r="AD700" s="124"/>
      <c r="AE700" s="81" t="str">
        <f>_xlfn.IFNA(IF($D700=0,IF($J700="Not Paid by Tenant",0,INDEX('AMI Ref'!$K$5:$N$5,MATCH($J700,{"Oil","Gas","Electric - Other","ELECTRIC - HEAT PUMP"},0))),0),"")</f>
        <v/>
      </c>
      <c r="AF700" s="81">
        <f>_xlfn.IFNA(IF($D700=1,IF($J700="Not Paid by Tenant",0,INDEX('AMI Ref'!$K$6:$N$6,MATCH($J700,{"Oil","Gas","Electric - Other","ELECTRIC - HEAT PUMP"},0))),0),"")</f>
        <v>0</v>
      </c>
      <c r="AG700" s="81">
        <f>_xlfn.IFNA(IF($D700=2,IF($J700="Not Paid by Tenant",0,INDEX('AMI Ref'!$K$7:$N$7,MATCH($J700,{"Oil","Gas","Electric - Other","ELECTRIC - HEAT PUMP"},0))),0),"")</f>
        <v>0</v>
      </c>
      <c r="AH700" s="81">
        <f>_xlfn.IFNA(IF($D700=3,IF($J700="Not Paid by Tenant",0,INDEX('AMI Ref'!$K$8:$N$8,MATCH($J700,{"Oil","Gas","Electric - Other","ELECTRIC - HEAT PUMP"},0))),0),"")</f>
        <v>0</v>
      </c>
      <c r="AI700" s="81">
        <f>_xlfn.IFNA(IF($D700=4,IF($J700="Not Paid by Tenant",0,INDEX('AMI Ref'!$K$9:$N$9,MATCH($J700,{"Oil","Gas","Electric - Other","ELECTRIC - HEAT PUMP"},0))),0),"")</f>
        <v>0</v>
      </c>
      <c r="AJ700" s="81">
        <f>_xlfn.IFNA(IF($D700=5,IF($J700="Not Paid by Tenant",0,INDEX('AMI Ref'!$K$10:$N$10,MATCH($J700,{"Oil","Gas","Electric - Other","ELECTRIC - HEAT PUMP"},0))),0),"")</f>
        <v>0</v>
      </c>
      <c r="AK700" s="128"/>
      <c r="AL700" s="81" t="str">
        <f>_xlfn.IFNA(IF($D700=0,IF($K700="Not Paid by Tenant",0,INDEX('AMI Ref'!$O$5:$R$5,MATCH($K700,{"Oil","Gas","Electric - Other","Electric ccASHP - split"},0))),0),"")</f>
        <v/>
      </c>
      <c r="AM700" s="81">
        <f>_xlfn.IFNA(IF($D700=1,IF($K700="Not Paid by Tenant",0,INDEX('AMI Ref'!$O$6:$R$6,MATCH($K700,{"Oil","Gas","Electric - Other","Electric ccASHP - split"},0))),0),"")</f>
        <v>0</v>
      </c>
      <c r="AN700" s="81">
        <f>_xlfn.IFNA(IF($D700=2,IF($K700="Not Paid by Tenant",0,INDEX('AMI Ref'!$O$7:$R$7,MATCH($K700,{"Oil","Gas","Electric - Other","Electric ccASHP - split"},0))),0),"")</f>
        <v>0</v>
      </c>
      <c r="AO700" s="81">
        <f>_xlfn.IFNA(IF($D700=3,IF($K700="Not Paid by Tenant",0,INDEX('AMI Ref'!$O$8:$R$8,MATCH($K700,{"Oil","Gas","Electric - Other","Electric ccASHP - split"},0))),0),"")</f>
        <v>0</v>
      </c>
      <c r="AP700" s="81">
        <f>_xlfn.IFNA(IF($D700=4,IF($K700="Not Paid by Tenant",0,INDEX('AMI Ref'!$O$9:$R$9,MATCH($K700,{"Oil","Gas","Electric - Other","Electric ccASHP - split"},0))),0),"")</f>
        <v>0</v>
      </c>
      <c r="AQ700" s="81">
        <f>_xlfn.IFNA(IF($D700=5,IF($K700="Not Paid by Tenant",0,INDEX('AMI Ref'!$O$10:$R$10,MATCH($K700,{"Oil","Gas","Electric - Other","Electric ccASHP - split"},0))),0),"")</f>
        <v>0</v>
      </c>
      <c r="AR700" s="124">
        <f t="shared" si="100"/>
        <v>0</v>
      </c>
      <c r="AS700" s="123" t="e">
        <f t="shared" si="101"/>
        <v>#N/A</v>
      </c>
    </row>
    <row r="701" spans="1:45" x14ac:dyDescent="0.2">
      <c r="A701" s="130">
        <v>699</v>
      </c>
      <c r="B701" s="177">
        <f>IF(OR(COUNTIF($B$2:$B700,Input!$F717)&lt;1,COUNTIF($O$2:$O700,Input!$C717)&lt;1),Input!F717,0)</f>
        <v>0</v>
      </c>
      <c r="C701" s="177">
        <f>IF(OR(COUNTIF($B$2:$B700,Input!$F717)&lt;1,COUNTIF($O$2:$O700,Input!$C717)&lt;1),Input!G717,0)</f>
        <v>0</v>
      </c>
      <c r="D701" s="177">
        <f>IF(OR(COUNTIF($B$2:$B700,Input!$F717)&lt;1,COUNTIF($O$2:$O700,Input!$C717)&lt;1),Input!H717,0)</f>
        <v>0</v>
      </c>
      <c r="E701" s="177">
        <f>IF(OR(COUNTIF($B$2:$B700,Input!$F717)&lt;1,COUNTIF($O$2:$O700,Input!$C717)&lt;1),Input!I717,0)</f>
        <v>0</v>
      </c>
      <c r="F701" s="177">
        <f>IF(OR(COUNTIF($B$2:$B700,Input!$F717)&lt;1,COUNTIF($O$2:$O700,Input!$C717)&lt;1),Input!J717,0)</f>
        <v>0</v>
      </c>
      <c r="G701" s="177">
        <f>IF(OR(COUNTIF($B$2:$B700,Input!$F717)&lt;1,COUNTIF($O$2:$O700,Input!$C717)&lt;1),Input!K717,0)</f>
        <v>0</v>
      </c>
      <c r="H701" s="177">
        <f>IF(OR(COUNTIF($B$2:$B700,Input!$F717)&lt;1,COUNTIF($O$2:$O700,Input!$C717)&lt;1),Input!L717,0)</f>
        <v>0</v>
      </c>
      <c r="I701" s="177">
        <f>IF(OR(COUNTIF($B$2:$B700,Input!$F717)&lt;1,COUNTIF($O$2:$O700,Input!$C717)&lt;1),Input!M717,0)</f>
        <v>0</v>
      </c>
      <c r="J701" s="177">
        <f>IF(OR(COUNTIF($B$2:$B700,Input!$F717)&lt;1,COUNTIF($O$2:$O700,Input!$C717)&lt;1),Input!N717,0)</f>
        <v>0</v>
      </c>
      <c r="K701" s="177">
        <f>IF(OR(COUNTIF($B$2:$B700,Input!$F717)&lt;1,COUNTIF($O$2:$O700,Input!$C717)&lt;1),Input!O717,0)</f>
        <v>0</v>
      </c>
      <c r="L701" s="177">
        <f>IF(OR(COUNTIF($B$2:$B700,Input!$F717)&lt;1,COUNTIF($O$2:$O700,Input!$C717)&lt;1),Input!P717,0)</f>
        <v>0</v>
      </c>
      <c r="M701" s="129" t="str">
        <f t="shared" si="96"/>
        <v/>
      </c>
      <c r="N701" s="161">
        <f t="shared" si="94"/>
        <v>0</v>
      </c>
      <c r="O701" s="168">
        <f>Input!C717</f>
        <v>0</v>
      </c>
      <c r="P701" s="168"/>
      <c r="R701" s="131">
        <f t="shared" si="95"/>
        <v>0</v>
      </c>
      <c r="S701" s="133" t="str">
        <f t="shared" si="97"/>
        <v xml:space="preserve"> </v>
      </c>
      <c r="T701" s="133"/>
      <c r="U701" s="132" t="str">
        <f>_xlfn.IFNA(IF($D701=0,LOOKUP($F701,{0.1,0.2,0.3,0.4,0.5,0.6,0.7,0.8,0.9,1},{22,34,46,58,70,82,94,106,118,130}),""),"")</f>
        <v/>
      </c>
      <c r="V701" s="132" t="str">
        <f>_xlfn.IFNA(IF($D701=1,LOOKUP($F701,{0.1,0.2,0.3,0.4,0.5,0.6,0.7,0.8,0.9,1},{23,35,47,59,71,83,95,107,119,131}),""),"")</f>
        <v/>
      </c>
      <c r="W701" s="132" t="str">
        <f>_xlfn.IFNA(IF($D701=2,LOOKUP($F701,{0.1,0.2,0.3,0.4,0.5,0.6,0.7,0.8,0.9,1},{24,36,48,60,72,84,96,108,120,132}),""),"")</f>
        <v/>
      </c>
      <c r="X701" s="132" t="str">
        <f>_xlfn.IFNA(IF($D701=3,LOOKUP($F701,{0.1,0.2,0.3,0.4,0.5,0.6,0.7,0.8,0.9,1},{25,37,49,61,73,85,97,109,121,133}),""),"")</f>
        <v/>
      </c>
      <c r="Y701" s="132" t="str">
        <f>_xlfn.IFNA(IF($D701=4,LOOKUP($F701,{0.1,0.2,0.3,0.4,0.5,0.6,0.7,0.8,0.9,1},{26,38,50,62,74,86,98,110,122,134}),""),"")</f>
        <v/>
      </c>
      <c r="Z701" s="132" t="str">
        <f>_xlfn.IFNA(IF($D701=5,LOOKUP($F701,{0.1,0.2,0.3,0.4,0.5,0.6,0.7,0.8,0.9,1},{27,39,51,63,75,87,99,111,123,135}),""),"")</f>
        <v/>
      </c>
      <c r="AA701" s="132">
        <f t="shared" si="98"/>
        <v>0</v>
      </c>
      <c r="AB701" s="132" t="str">
        <f t="shared" si="99"/>
        <v>00</v>
      </c>
      <c r="AC701" s="82" t="e">
        <f>VLOOKUP(AB701,'AMI Ref'!T:U,2,FALSE)</f>
        <v>#N/A</v>
      </c>
      <c r="AD701" s="124"/>
      <c r="AE701" s="81" t="str">
        <f>_xlfn.IFNA(IF($D701=0,IF($J701="Not Paid by Tenant",0,INDEX('AMI Ref'!$K$5:$N$5,MATCH($J701,{"Oil","Gas","Electric - Other","ELECTRIC - HEAT PUMP"},0))),0),"")</f>
        <v/>
      </c>
      <c r="AF701" s="81">
        <f>_xlfn.IFNA(IF($D701=1,IF($J701="Not Paid by Tenant",0,INDEX('AMI Ref'!$K$6:$N$6,MATCH($J701,{"Oil","Gas","Electric - Other","ELECTRIC - HEAT PUMP"},0))),0),"")</f>
        <v>0</v>
      </c>
      <c r="AG701" s="81">
        <f>_xlfn.IFNA(IF($D701=2,IF($J701="Not Paid by Tenant",0,INDEX('AMI Ref'!$K$7:$N$7,MATCH($J701,{"Oil","Gas","Electric - Other","ELECTRIC - HEAT PUMP"},0))),0),"")</f>
        <v>0</v>
      </c>
      <c r="AH701" s="81">
        <f>_xlfn.IFNA(IF($D701=3,IF($J701="Not Paid by Tenant",0,INDEX('AMI Ref'!$K$8:$N$8,MATCH($J701,{"Oil","Gas","Electric - Other","ELECTRIC - HEAT PUMP"},0))),0),"")</f>
        <v>0</v>
      </c>
      <c r="AI701" s="81">
        <f>_xlfn.IFNA(IF($D701=4,IF($J701="Not Paid by Tenant",0,INDEX('AMI Ref'!$K$9:$N$9,MATCH($J701,{"Oil","Gas","Electric - Other","ELECTRIC - HEAT PUMP"},0))),0),"")</f>
        <v>0</v>
      </c>
      <c r="AJ701" s="81">
        <f>_xlfn.IFNA(IF($D701=5,IF($J701="Not Paid by Tenant",0,INDEX('AMI Ref'!$K$10:$N$10,MATCH($J701,{"Oil","Gas","Electric - Other","ELECTRIC - HEAT PUMP"},0))),0),"")</f>
        <v>0</v>
      </c>
      <c r="AK701" s="128"/>
      <c r="AL701" s="81" t="str">
        <f>_xlfn.IFNA(IF($D701=0,IF($K701="Not Paid by Tenant",0,INDEX('AMI Ref'!$O$5:$R$5,MATCH($K701,{"Oil","Gas","Electric - Other","Electric ccASHP - split"},0))),0),"")</f>
        <v/>
      </c>
      <c r="AM701" s="81">
        <f>_xlfn.IFNA(IF($D701=1,IF($K701="Not Paid by Tenant",0,INDEX('AMI Ref'!$O$6:$R$6,MATCH($K701,{"Oil","Gas","Electric - Other","Electric ccASHP - split"},0))),0),"")</f>
        <v>0</v>
      </c>
      <c r="AN701" s="81">
        <f>_xlfn.IFNA(IF($D701=2,IF($K701="Not Paid by Tenant",0,INDEX('AMI Ref'!$O$7:$R$7,MATCH($K701,{"Oil","Gas","Electric - Other","Electric ccASHP - split"},0))),0),"")</f>
        <v>0</v>
      </c>
      <c r="AO701" s="81">
        <f>_xlfn.IFNA(IF($D701=3,IF($K701="Not Paid by Tenant",0,INDEX('AMI Ref'!$O$8:$R$8,MATCH($K701,{"Oil","Gas","Electric - Other","Electric ccASHP - split"},0))),0),"")</f>
        <v>0</v>
      </c>
      <c r="AP701" s="81">
        <f>_xlfn.IFNA(IF($D701=4,IF($K701="Not Paid by Tenant",0,INDEX('AMI Ref'!$O$9:$R$9,MATCH($K701,{"Oil","Gas","Electric - Other","Electric ccASHP - split"},0))),0),"")</f>
        <v>0</v>
      </c>
      <c r="AQ701" s="81">
        <f>_xlfn.IFNA(IF($D701=5,IF($K701="Not Paid by Tenant",0,INDEX('AMI Ref'!$O$10:$R$10,MATCH($K701,{"Oil","Gas","Electric - Other","Electric ccASHP - split"},0))),0),"")</f>
        <v>0</v>
      </c>
      <c r="AR701" s="124">
        <f t="shared" si="100"/>
        <v>0</v>
      </c>
      <c r="AS701" s="123" t="e">
        <f t="shared" si="101"/>
        <v>#N/A</v>
      </c>
    </row>
    <row r="702" spans="1:45" x14ac:dyDescent="0.2">
      <c r="A702" s="130">
        <v>700</v>
      </c>
      <c r="B702" s="177">
        <f>IF(OR(COUNTIF($B$2:$B701,Input!$F718)&lt;1,COUNTIF($O$2:$O701,Input!$C718)&lt;1),Input!F718,0)</f>
        <v>0</v>
      </c>
      <c r="C702" s="177">
        <f>IF(OR(COUNTIF($B$2:$B701,Input!$F718)&lt;1,COUNTIF($O$2:$O701,Input!$C718)&lt;1),Input!G718,0)</f>
        <v>0</v>
      </c>
      <c r="D702" s="177">
        <f>IF(OR(COUNTIF($B$2:$B701,Input!$F718)&lt;1,COUNTIF($O$2:$O701,Input!$C718)&lt;1),Input!H718,0)</f>
        <v>0</v>
      </c>
      <c r="E702" s="177">
        <f>IF(OR(COUNTIF($B$2:$B701,Input!$F718)&lt;1,COUNTIF($O$2:$O701,Input!$C718)&lt;1),Input!I718,0)</f>
        <v>0</v>
      </c>
      <c r="F702" s="177">
        <f>IF(OR(COUNTIF($B$2:$B701,Input!$F718)&lt;1,COUNTIF($O$2:$O701,Input!$C718)&lt;1),Input!J718,0)</f>
        <v>0</v>
      </c>
      <c r="G702" s="177">
        <f>IF(OR(COUNTIF($B$2:$B701,Input!$F718)&lt;1,COUNTIF($O$2:$O701,Input!$C718)&lt;1),Input!K718,0)</f>
        <v>0</v>
      </c>
      <c r="H702" s="177">
        <f>IF(OR(COUNTIF($B$2:$B701,Input!$F718)&lt;1,COUNTIF($O$2:$O701,Input!$C718)&lt;1),Input!L718,0)</f>
        <v>0</v>
      </c>
      <c r="I702" s="177">
        <f>IF(OR(COUNTIF($B$2:$B701,Input!$F718)&lt;1,COUNTIF($O$2:$O701,Input!$C718)&lt;1),Input!M718,0)</f>
        <v>0</v>
      </c>
      <c r="J702" s="177">
        <f>IF(OR(COUNTIF($B$2:$B701,Input!$F718)&lt;1,COUNTIF($O$2:$O701,Input!$C718)&lt;1),Input!N718,0)</f>
        <v>0</v>
      </c>
      <c r="K702" s="177">
        <f>IF(OR(COUNTIF($B$2:$B701,Input!$F718)&lt;1,COUNTIF($O$2:$O701,Input!$C718)&lt;1),Input!O718,0)</f>
        <v>0</v>
      </c>
      <c r="L702" s="177">
        <f>IF(OR(COUNTIF($B$2:$B701,Input!$F718)&lt;1,COUNTIF($O$2:$O701,Input!$C718)&lt;1),Input!P718,0)</f>
        <v>0</v>
      </c>
      <c r="M702" s="129" t="str">
        <f t="shared" si="96"/>
        <v/>
      </c>
      <c r="N702" s="161">
        <f t="shared" si="94"/>
        <v>0</v>
      </c>
      <c r="O702" s="168">
        <f>Input!C718</f>
        <v>0</v>
      </c>
      <c r="P702" s="168"/>
      <c r="R702" s="131">
        <f t="shared" si="95"/>
        <v>0</v>
      </c>
      <c r="S702" s="133" t="str">
        <f t="shared" si="97"/>
        <v xml:space="preserve"> </v>
      </c>
      <c r="T702" s="133"/>
      <c r="U702" s="132" t="str">
        <f>_xlfn.IFNA(IF($D702=0,LOOKUP($F702,{0.1,0.2,0.3,0.4,0.5,0.6,0.7,0.8,0.9,1},{22,34,46,58,70,82,94,106,118,130}),""),"")</f>
        <v/>
      </c>
      <c r="V702" s="132" t="str">
        <f>_xlfn.IFNA(IF($D702=1,LOOKUP($F702,{0.1,0.2,0.3,0.4,0.5,0.6,0.7,0.8,0.9,1},{23,35,47,59,71,83,95,107,119,131}),""),"")</f>
        <v/>
      </c>
      <c r="W702" s="132" t="str">
        <f>_xlfn.IFNA(IF($D702=2,LOOKUP($F702,{0.1,0.2,0.3,0.4,0.5,0.6,0.7,0.8,0.9,1},{24,36,48,60,72,84,96,108,120,132}),""),"")</f>
        <v/>
      </c>
      <c r="X702" s="132" t="str">
        <f>_xlfn.IFNA(IF($D702=3,LOOKUP($F702,{0.1,0.2,0.3,0.4,0.5,0.6,0.7,0.8,0.9,1},{25,37,49,61,73,85,97,109,121,133}),""),"")</f>
        <v/>
      </c>
      <c r="Y702" s="132" t="str">
        <f>_xlfn.IFNA(IF($D702=4,LOOKUP($F702,{0.1,0.2,0.3,0.4,0.5,0.6,0.7,0.8,0.9,1},{26,38,50,62,74,86,98,110,122,134}),""),"")</f>
        <v/>
      </c>
      <c r="Z702" s="132" t="str">
        <f>_xlfn.IFNA(IF($D702=5,LOOKUP($F702,{0.1,0.2,0.3,0.4,0.5,0.6,0.7,0.8,0.9,1},{27,39,51,63,75,87,99,111,123,135}),""),"")</f>
        <v/>
      </c>
      <c r="AA702" s="132">
        <f t="shared" si="98"/>
        <v>0</v>
      </c>
      <c r="AB702" s="132" t="str">
        <f t="shared" si="99"/>
        <v>00</v>
      </c>
      <c r="AC702" s="82" t="e">
        <f>VLOOKUP(AB702,'AMI Ref'!T:U,2,FALSE)</f>
        <v>#N/A</v>
      </c>
      <c r="AD702" s="124"/>
      <c r="AE702" s="81" t="str">
        <f>_xlfn.IFNA(IF($D702=0,IF($J702="Not Paid by Tenant",0,INDEX('AMI Ref'!$K$5:$N$5,MATCH($J702,{"Oil","Gas","Electric - Other","ELECTRIC - HEAT PUMP"},0))),0),"")</f>
        <v/>
      </c>
      <c r="AF702" s="81">
        <f>_xlfn.IFNA(IF($D702=1,IF($J702="Not Paid by Tenant",0,INDEX('AMI Ref'!$K$6:$N$6,MATCH($J702,{"Oil","Gas","Electric - Other","ELECTRIC - HEAT PUMP"},0))),0),"")</f>
        <v>0</v>
      </c>
      <c r="AG702" s="81">
        <f>_xlfn.IFNA(IF($D702=2,IF($J702="Not Paid by Tenant",0,INDEX('AMI Ref'!$K$7:$N$7,MATCH($J702,{"Oil","Gas","Electric - Other","ELECTRIC - HEAT PUMP"},0))),0),"")</f>
        <v>0</v>
      </c>
      <c r="AH702" s="81">
        <f>_xlfn.IFNA(IF($D702=3,IF($J702="Not Paid by Tenant",0,INDEX('AMI Ref'!$K$8:$N$8,MATCH($J702,{"Oil","Gas","Electric - Other","ELECTRIC - HEAT PUMP"},0))),0),"")</f>
        <v>0</v>
      </c>
      <c r="AI702" s="81">
        <f>_xlfn.IFNA(IF($D702=4,IF($J702="Not Paid by Tenant",0,INDEX('AMI Ref'!$K$9:$N$9,MATCH($J702,{"Oil","Gas","Electric - Other","ELECTRIC - HEAT PUMP"},0))),0),"")</f>
        <v>0</v>
      </c>
      <c r="AJ702" s="81">
        <f>_xlfn.IFNA(IF($D702=5,IF($J702="Not Paid by Tenant",0,INDEX('AMI Ref'!$K$10:$N$10,MATCH($J702,{"Oil","Gas","Electric - Other","ELECTRIC - HEAT PUMP"},0))),0),"")</f>
        <v>0</v>
      </c>
      <c r="AK702" s="128"/>
      <c r="AL702" s="81" t="str">
        <f>_xlfn.IFNA(IF($D702=0,IF($K702="Not Paid by Tenant",0,INDEX('AMI Ref'!$O$5:$R$5,MATCH($K702,{"Oil","Gas","Electric - Other","Electric ccASHP - split"},0))),0),"")</f>
        <v/>
      </c>
      <c r="AM702" s="81">
        <f>_xlfn.IFNA(IF($D702=1,IF($K702="Not Paid by Tenant",0,INDEX('AMI Ref'!$O$6:$R$6,MATCH($K702,{"Oil","Gas","Electric - Other","Electric ccASHP - split"},0))),0),"")</f>
        <v>0</v>
      </c>
      <c r="AN702" s="81">
        <f>_xlfn.IFNA(IF($D702=2,IF($K702="Not Paid by Tenant",0,INDEX('AMI Ref'!$O$7:$R$7,MATCH($K702,{"Oil","Gas","Electric - Other","Electric ccASHP - split"},0))),0),"")</f>
        <v>0</v>
      </c>
      <c r="AO702" s="81">
        <f>_xlfn.IFNA(IF($D702=3,IF($K702="Not Paid by Tenant",0,INDEX('AMI Ref'!$O$8:$R$8,MATCH($K702,{"Oil","Gas","Electric - Other","Electric ccASHP - split"},0))),0),"")</f>
        <v>0</v>
      </c>
      <c r="AP702" s="81">
        <f>_xlfn.IFNA(IF($D702=4,IF($K702="Not Paid by Tenant",0,INDEX('AMI Ref'!$O$9:$R$9,MATCH($K702,{"Oil","Gas","Electric - Other","Electric ccASHP - split"},0))),0),"")</f>
        <v>0</v>
      </c>
      <c r="AQ702" s="81">
        <f>_xlfn.IFNA(IF($D702=5,IF($K702="Not Paid by Tenant",0,INDEX('AMI Ref'!$O$10:$R$10,MATCH($K702,{"Oil","Gas","Electric - Other","Electric ccASHP - split"},0))),0),"")</f>
        <v>0</v>
      </c>
      <c r="AR702" s="124">
        <f t="shared" si="100"/>
        <v>0</v>
      </c>
      <c r="AS702" s="123" t="e">
        <f t="shared" si="101"/>
        <v>#N/A</v>
      </c>
    </row>
    <row r="703" spans="1:45" x14ac:dyDescent="0.2">
      <c r="A703" s="130">
        <v>701</v>
      </c>
      <c r="B703" s="177">
        <f>IF(OR(COUNTIF($B$2:$B702,Input!$F719)&lt;1,COUNTIF($O$2:$O702,Input!$C719)&lt;1),Input!F719,0)</f>
        <v>0</v>
      </c>
      <c r="C703" s="177">
        <f>IF(OR(COUNTIF($B$2:$B702,Input!$F719)&lt;1,COUNTIF($O$2:$O702,Input!$C719)&lt;1),Input!G719,0)</f>
        <v>0</v>
      </c>
      <c r="D703" s="177">
        <f>IF(OR(COUNTIF($B$2:$B702,Input!$F719)&lt;1,COUNTIF($O$2:$O702,Input!$C719)&lt;1),Input!H719,0)</f>
        <v>0</v>
      </c>
      <c r="E703" s="177">
        <f>IF(OR(COUNTIF($B$2:$B702,Input!$F719)&lt;1,COUNTIF($O$2:$O702,Input!$C719)&lt;1),Input!I719,0)</f>
        <v>0</v>
      </c>
      <c r="F703" s="177">
        <f>IF(OR(COUNTIF($B$2:$B702,Input!$F719)&lt;1,COUNTIF($O$2:$O702,Input!$C719)&lt;1),Input!J719,0)</f>
        <v>0</v>
      </c>
      <c r="G703" s="177">
        <f>IF(OR(COUNTIF($B$2:$B702,Input!$F719)&lt;1,COUNTIF($O$2:$O702,Input!$C719)&lt;1),Input!K719,0)</f>
        <v>0</v>
      </c>
      <c r="H703" s="177">
        <f>IF(OR(COUNTIF($B$2:$B702,Input!$F719)&lt;1,COUNTIF($O$2:$O702,Input!$C719)&lt;1),Input!L719,0)</f>
        <v>0</v>
      </c>
      <c r="I703" s="177">
        <f>IF(OR(COUNTIF($B$2:$B702,Input!$F719)&lt;1,COUNTIF($O$2:$O702,Input!$C719)&lt;1),Input!M719,0)</f>
        <v>0</v>
      </c>
      <c r="J703" s="177">
        <f>IF(OR(COUNTIF($B$2:$B702,Input!$F719)&lt;1,COUNTIF($O$2:$O702,Input!$C719)&lt;1),Input!N719,0)</f>
        <v>0</v>
      </c>
      <c r="K703" s="177">
        <f>IF(OR(COUNTIF($B$2:$B702,Input!$F719)&lt;1,COUNTIF($O$2:$O702,Input!$C719)&lt;1),Input!O719,0)</f>
        <v>0</v>
      </c>
      <c r="L703" s="177">
        <f>IF(OR(COUNTIF($B$2:$B702,Input!$F719)&lt;1,COUNTIF($O$2:$O702,Input!$C719)&lt;1),Input!P719,0)</f>
        <v>0</v>
      </c>
      <c r="M703" s="129" t="str">
        <f t="shared" si="96"/>
        <v/>
      </c>
      <c r="N703" s="161">
        <f t="shared" si="94"/>
        <v>0</v>
      </c>
      <c r="O703" s="168">
        <f>Input!C719</f>
        <v>0</v>
      </c>
      <c r="P703" s="168"/>
      <c r="R703" s="131">
        <f t="shared" si="95"/>
        <v>0</v>
      </c>
      <c r="S703" s="133" t="str">
        <f t="shared" si="97"/>
        <v xml:space="preserve"> </v>
      </c>
      <c r="T703" s="133"/>
      <c r="U703" s="132" t="str">
        <f>_xlfn.IFNA(IF($D703=0,LOOKUP($F703,{0.1,0.2,0.3,0.4,0.5,0.6,0.7,0.8,0.9,1},{22,34,46,58,70,82,94,106,118,130}),""),"")</f>
        <v/>
      </c>
      <c r="V703" s="132" t="str">
        <f>_xlfn.IFNA(IF($D703=1,LOOKUP($F703,{0.1,0.2,0.3,0.4,0.5,0.6,0.7,0.8,0.9,1},{23,35,47,59,71,83,95,107,119,131}),""),"")</f>
        <v/>
      </c>
      <c r="W703" s="132" t="str">
        <f>_xlfn.IFNA(IF($D703=2,LOOKUP($F703,{0.1,0.2,0.3,0.4,0.5,0.6,0.7,0.8,0.9,1},{24,36,48,60,72,84,96,108,120,132}),""),"")</f>
        <v/>
      </c>
      <c r="X703" s="132" t="str">
        <f>_xlfn.IFNA(IF($D703=3,LOOKUP($F703,{0.1,0.2,0.3,0.4,0.5,0.6,0.7,0.8,0.9,1},{25,37,49,61,73,85,97,109,121,133}),""),"")</f>
        <v/>
      </c>
      <c r="Y703" s="132" t="str">
        <f>_xlfn.IFNA(IF($D703=4,LOOKUP($F703,{0.1,0.2,0.3,0.4,0.5,0.6,0.7,0.8,0.9,1},{26,38,50,62,74,86,98,110,122,134}),""),"")</f>
        <v/>
      </c>
      <c r="Z703" s="132" t="str">
        <f>_xlfn.IFNA(IF($D703=5,LOOKUP($F703,{0.1,0.2,0.3,0.4,0.5,0.6,0.7,0.8,0.9,1},{27,39,51,63,75,87,99,111,123,135}),""),"")</f>
        <v/>
      </c>
      <c r="AA703" s="132">
        <f t="shared" si="98"/>
        <v>0</v>
      </c>
      <c r="AB703" s="132" t="str">
        <f t="shared" si="99"/>
        <v>00</v>
      </c>
      <c r="AC703" s="82" t="e">
        <f>VLOOKUP(AB703,'AMI Ref'!T:U,2,FALSE)</f>
        <v>#N/A</v>
      </c>
      <c r="AD703" s="124"/>
      <c r="AE703" s="81" t="str">
        <f>_xlfn.IFNA(IF($D703=0,IF($J703="Not Paid by Tenant",0,INDEX('AMI Ref'!$K$5:$N$5,MATCH($J703,{"Oil","Gas","Electric - Other","ELECTRIC - HEAT PUMP"},0))),0),"")</f>
        <v/>
      </c>
      <c r="AF703" s="81">
        <f>_xlfn.IFNA(IF($D703=1,IF($J703="Not Paid by Tenant",0,INDEX('AMI Ref'!$K$6:$N$6,MATCH($J703,{"Oil","Gas","Electric - Other","ELECTRIC - HEAT PUMP"},0))),0),"")</f>
        <v>0</v>
      </c>
      <c r="AG703" s="81">
        <f>_xlfn.IFNA(IF($D703=2,IF($J703="Not Paid by Tenant",0,INDEX('AMI Ref'!$K$7:$N$7,MATCH($J703,{"Oil","Gas","Electric - Other","ELECTRIC - HEAT PUMP"},0))),0),"")</f>
        <v>0</v>
      </c>
      <c r="AH703" s="81">
        <f>_xlfn.IFNA(IF($D703=3,IF($J703="Not Paid by Tenant",0,INDEX('AMI Ref'!$K$8:$N$8,MATCH($J703,{"Oil","Gas","Electric - Other","ELECTRIC - HEAT PUMP"},0))),0),"")</f>
        <v>0</v>
      </c>
      <c r="AI703" s="81">
        <f>_xlfn.IFNA(IF($D703=4,IF($J703="Not Paid by Tenant",0,INDEX('AMI Ref'!$K$9:$N$9,MATCH($J703,{"Oil","Gas","Electric - Other","ELECTRIC - HEAT PUMP"},0))),0),"")</f>
        <v>0</v>
      </c>
      <c r="AJ703" s="81">
        <f>_xlfn.IFNA(IF($D703=5,IF($J703="Not Paid by Tenant",0,INDEX('AMI Ref'!$K$10:$N$10,MATCH($J703,{"Oil","Gas","Electric - Other","ELECTRIC - HEAT PUMP"},0))),0),"")</f>
        <v>0</v>
      </c>
      <c r="AK703" s="128"/>
      <c r="AL703" s="81" t="str">
        <f>_xlfn.IFNA(IF($D703=0,IF($K703="Not Paid by Tenant",0,INDEX('AMI Ref'!$O$5:$R$5,MATCH($K703,{"Oil","Gas","Electric - Other","Electric ccASHP - split"},0))),0),"")</f>
        <v/>
      </c>
      <c r="AM703" s="81">
        <f>_xlfn.IFNA(IF($D703=1,IF($K703="Not Paid by Tenant",0,INDEX('AMI Ref'!$O$6:$R$6,MATCH($K703,{"Oil","Gas","Electric - Other","Electric ccASHP - split"},0))),0),"")</f>
        <v>0</v>
      </c>
      <c r="AN703" s="81">
        <f>_xlfn.IFNA(IF($D703=2,IF($K703="Not Paid by Tenant",0,INDEX('AMI Ref'!$O$7:$R$7,MATCH($K703,{"Oil","Gas","Electric - Other","Electric ccASHP - split"},0))),0),"")</f>
        <v>0</v>
      </c>
      <c r="AO703" s="81">
        <f>_xlfn.IFNA(IF($D703=3,IF($K703="Not Paid by Tenant",0,INDEX('AMI Ref'!$O$8:$R$8,MATCH($K703,{"Oil","Gas","Electric - Other","Electric ccASHP - split"},0))),0),"")</f>
        <v>0</v>
      </c>
      <c r="AP703" s="81">
        <f>_xlfn.IFNA(IF($D703=4,IF($K703="Not Paid by Tenant",0,INDEX('AMI Ref'!$O$9:$R$9,MATCH($K703,{"Oil","Gas","Electric - Other","Electric ccASHP - split"},0))),0),"")</f>
        <v>0</v>
      </c>
      <c r="AQ703" s="81">
        <f>_xlfn.IFNA(IF($D703=5,IF($K703="Not Paid by Tenant",0,INDEX('AMI Ref'!$O$10:$R$10,MATCH($K703,{"Oil","Gas","Electric - Other","Electric ccASHP - split"},0))),0),"")</f>
        <v>0</v>
      </c>
      <c r="AR703" s="124">
        <f t="shared" si="100"/>
        <v>0</v>
      </c>
      <c r="AS703" s="123" t="e">
        <f t="shared" si="101"/>
        <v>#N/A</v>
      </c>
    </row>
    <row r="704" spans="1:45" x14ac:dyDescent="0.2">
      <c r="A704" s="130">
        <v>702</v>
      </c>
      <c r="B704" s="177">
        <f>IF(OR(COUNTIF($B$2:$B703,Input!$F720)&lt;1,COUNTIF($O$2:$O703,Input!$C720)&lt;1),Input!F720,0)</f>
        <v>0</v>
      </c>
      <c r="C704" s="177">
        <f>IF(OR(COUNTIF($B$2:$B703,Input!$F720)&lt;1,COUNTIF($O$2:$O703,Input!$C720)&lt;1),Input!G720,0)</f>
        <v>0</v>
      </c>
      <c r="D704" s="177">
        <f>IF(OR(COUNTIF($B$2:$B703,Input!$F720)&lt;1,COUNTIF($O$2:$O703,Input!$C720)&lt;1),Input!H720,0)</f>
        <v>0</v>
      </c>
      <c r="E704" s="177">
        <f>IF(OR(COUNTIF($B$2:$B703,Input!$F720)&lt;1,COUNTIF($O$2:$O703,Input!$C720)&lt;1),Input!I720,0)</f>
        <v>0</v>
      </c>
      <c r="F704" s="177">
        <f>IF(OR(COUNTIF($B$2:$B703,Input!$F720)&lt;1,COUNTIF($O$2:$O703,Input!$C720)&lt;1),Input!J720,0)</f>
        <v>0</v>
      </c>
      <c r="G704" s="177">
        <f>IF(OR(COUNTIF($B$2:$B703,Input!$F720)&lt;1,COUNTIF($O$2:$O703,Input!$C720)&lt;1),Input!K720,0)</f>
        <v>0</v>
      </c>
      <c r="H704" s="177">
        <f>IF(OR(COUNTIF($B$2:$B703,Input!$F720)&lt;1,COUNTIF($O$2:$O703,Input!$C720)&lt;1),Input!L720,0)</f>
        <v>0</v>
      </c>
      <c r="I704" s="177">
        <f>IF(OR(COUNTIF($B$2:$B703,Input!$F720)&lt;1,COUNTIF($O$2:$O703,Input!$C720)&lt;1),Input!M720,0)</f>
        <v>0</v>
      </c>
      <c r="J704" s="177">
        <f>IF(OR(COUNTIF($B$2:$B703,Input!$F720)&lt;1,COUNTIF($O$2:$O703,Input!$C720)&lt;1),Input!N720,0)</f>
        <v>0</v>
      </c>
      <c r="K704" s="177">
        <f>IF(OR(COUNTIF($B$2:$B703,Input!$F720)&lt;1,COUNTIF($O$2:$O703,Input!$C720)&lt;1),Input!O720,0)</f>
        <v>0</v>
      </c>
      <c r="L704" s="177">
        <f>IF(OR(COUNTIF($B$2:$B703,Input!$F720)&lt;1,COUNTIF($O$2:$O703,Input!$C720)&lt;1),Input!P720,0)</f>
        <v>0</v>
      </c>
      <c r="M704" s="129" t="str">
        <f t="shared" si="96"/>
        <v/>
      </c>
      <c r="N704" s="161">
        <f t="shared" si="94"/>
        <v>0</v>
      </c>
      <c r="O704" s="168">
        <f>Input!C720</f>
        <v>0</v>
      </c>
      <c r="P704" s="168"/>
      <c r="R704" s="131">
        <f t="shared" si="95"/>
        <v>0</v>
      </c>
      <c r="S704" s="133" t="str">
        <f t="shared" si="97"/>
        <v xml:space="preserve"> </v>
      </c>
      <c r="T704" s="133"/>
      <c r="U704" s="132" t="str">
        <f>_xlfn.IFNA(IF($D704=0,LOOKUP($F704,{0.1,0.2,0.3,0.4,0.5,0.6,0.7,0.8,0.9,1},{22,34,46,58,70,82,94,106,118,130}),""),"")</f>
        <v/>
      </c>
      <c r="V704" s="132" t="str">
        <f>_xlfn.IFNA(IF($D704=1,LOOKUP($F704,{0.1,0.2,0.3,0.4,0.5,0.6,0.7,0.8,0.9,1},{23,35,47,59,71,83,95,107,119,131}),""),"")</f>
        <v/>
      </c>
      <c r="W704" s="132" t="str">
        <f>_xlfn.IFNA(IF($D704=2,LOOKUP($F704,{0.1,0.2,0.3,0.4,0.5,0.6,0.7,0.8,0.9,1},{24,36,48,60,72,84,96,108,120,132}),""),"")</f>
        <v/>
      </c>
      <c r="X704" s="132" t="str">
        <f>_xlfn.IFNA(IF($D704=3,LOOKUP($F704,{0.1,0.2,0.3,0.4,0.5,0.6,0.7,0.8,0.9,1},{25,37,49,61,73,85,97,109,121,133}),""),"")</f>
        <v/>
      </c>
      <c r="Y704" s="132" t="str">
        <f>_xlfn.IFNA(IF($D704=4,LOOKUP($F704,{0.1,0.2,0.3,0.4,0.5,0.6,0.7,0.8,0.9,1},{26,38,50,62,74,86,98,110,122,134}),""),"")</f>
        <v/>
      </c>
      <c r="Z704" s="132" t="str">
        <f>_xlfn.IFNA(IF($D704=5,LOOKUP($F704,{0.1,0.2,0.3,0.4,0.5,0.6,0.7,0.8,0.9,1},{27,39,51,63,75,87,99,111,123,135}),""),"")</f>
        <v/>
      </c>
      <c r="AA704" s="132">
        <f t="shared" si="98"/>
        <v>0</v>
      </c>
      <c r="AB704" s="132" t="str">
        <f t="shared" si="99"/>
        <v>00</v>
      </c>
      <c r="AC704" s="82" t="e">
        <f>VLOOKUP(AB704,'AMI Ref'!T:U,2,FALSE)</f>
        <v>#N/A</v>
      </c>
      <c r="AD704" s="124"/>
      <c r="AE704" s="81" t="str">
        <f>_xlfn.IFNA(IF($D704=0,IF($J704="Not Paid by Tenant",0,INDEX('AMI Ref'!$K$5:$N$5,MATCH($J704,{"Oil","Gas","Electric - Other","ELECTRIC - HEAT PUMP"},0))),0),"")</f>
        <v/>
      </c>
      <c r="AF704" s="81">
        <f>_xlfn.IFNA(IF($D704=1,IF($J704="Not Paid by Tenant",0,INDEX('AMI Ref'!$K$6:$N$6,MATCH($J704,{"Oil","Gas","Electric - Other","ELECTRIC - HEAT PUMP"},0))),0),"")</f>
        <v>0</v>
      </c>
      <c r="AG704" s="81">
        <f>_xlfn.IFNA(IF($D704=2,IF($J704="Not Paid by Tenant",0,INDEX('AMI Ref'!$K$7:$N$7,MATCH($J704,{"Oil","Gas","Electric - Other","ELECTRIC - HEAT PUMP"},0))),0),"")</f>
        <v>0</v>
      </c>
      <c r="AH704" s="81">
        <f>_xlfn.IFNA(IF($D704=3,IF($J704="Not Paid by Tenant",0,INDEX('AMI Ref'!$K$8:$N$8,MATCH($J704,{"Oil","Gas","Electric - Other","ELECTRIC - HEAT PUMP"},0))),0),"")</f>
        <v>0</v>
      </c>
      <c r="AI704" s="81">
        <f>_xlfn.IFNA(IF($D704=4,IF($J704="Not Paid by Tenant",0,INDEX('AMI Ref'!$K$9:$N$9,MATCH($J704,{"Oil","Gas","Electric - Other","ELECTRIC - HEAT PUMP"},0))),0),"")</f>
        <v>0</v>
      </c>
      <c r="AJ704" s="81">
        <f>_xlfn.IFNA(IF($D704=5,IF($J704="Not Paid by Tenant",0,INDEX('AMI Ref'!$K$10:$N$10,MATCH($J704,{"Oil","Gas","Electric - Other","ELECTRIC - HEAT PUMP"},0))),0),"")</f>
        <v>0</v>
      </c>
      <c r="AK704" s="128"/>
      <c r="AL704" s="81" t="str">
        <f>_xlfn.IFNA(IF($D704=0,IF($K704="Not Paid by Tenant",0,INDEX('AMI Ref'!$O$5:$R$5,MATCH($K704,{"Oil","Gas","Electric - Other","Electric ccASHP - split"},0))),0),"")</f>
        <v/>
      </c>
      <c r="AM704" s="81">
        <f>_xlfn.IFNA(IF($D704=1,IF($K704="Not Paid by Tenant",0,INDEX('AMI Ref'!$O$6:$R$6,MATCH($K704,{"Oil","Gas","Electric - Other","Electric ccASHP - split"},0))),0),"")</f>
        <v>0</v>
      </c>
      <c r="AN704" s="81">
        <f>_xlfn.IFNA(IF($D704=2,IF($K704="Not Paid by Tenant",0,INDEX('AMI Ref'!$O$7:$R$7,MATCH($K704,{"Oil","Gas","Electric - Other","Electric ccASHP - split"},0))),0),"")</f>
        <v>0</v>
      </c>
      <c r="AO704" s="81">
        <f>_xlfn.IFNA(IF($D704=3,IF($K704="Not Paid by Tenant",0,INDEX('AMI Ref'!$O$8:$R$8,MATCH($K704,{"Oil","Gas","Electric - Other","Electric ccASHP - split"},0))),0),"")</f>
        <v>0</v>
      </c>
      <c r="AP704" s="81">
        <f>_xlfn.IFNA(IF($D704=4,IF($K704="Not Paid by Tenant",0,INDEX('AMI Ref'!$O$9:$R$9,MATCH($K704,{"Oil","Gas","Electric - Other","Electric ccASHP - split"},0))),0),"")</f>
        <v>0</v>
      </c>
      <c r="AQ704" s="81">
        <f>_xlfn.IFNA(IF($D704=5,IF($K704="Not Paid by Tenant",0,INDEX('AMI Ref'!$O$10:$R$10,MATCH($K704,{"Oil","Gas","Electric - Other","Electric ccASHP - split"},0))),0),"")</f>
        <v>0</v>
      </c>
      <c r="AR704" s="124">
        <f t="shared" si="100"/>
        <v>0</v>
      </c>
      <c r="AS704" s="123" t="e">
        <f t="shared" si="101"/>
        <v>#N/A</v>
      </c>
    </row>
    <row r="705" spans="1:45" x14ac:dyDescent="0.2">
      <c r="A705" s="130">
        <v>703</v>
      </c>
      <c r="B705" s="177">
        <f>IF(OR(COUNTIF($B$2:$B704,Input!$F721)&lt;1,COUNTIF($O$2:$O704,Input!$C721)&lt;1),Input!F721,0)</f>
        <v>0</v>
      </c>
      <c r="C705" s="177">
        <f>IF(OR(COUNTIF($B$2:$B704,Input!$F721)&lt;1,COUNTIF($O$2:$O704,Input!$C721)&lt;1),Input!G721,0)</f>
        <v>0</v>
      </c>
      <c r="D705" s="177">
        <f>IF(OR(COUNTIF($B$2:$B704,Input!$F721)&lt;1,COUNTIF($O$2:$O704,Input!$C721)&lt;1),Input!H721,0)</f>
        <v>0</v>
      </c>
      <c r="E705" s="177">
        <f>IF(OR(COUNTIF($B$2:$B704,Input!$F721)&lt;1,COUNTIF($O$2:$O704,Input!$C721)&lt;1),Input!I721,0)</f>
        <v>0</v>
      </c>
      <c r="F705" s="177">
        <f>IF(OR(COUNTIF($B$2:$B704,Input!$F721)&lt;1,COUNTIF($O$2:$O704,Input!$C721)&lt;1),Input!J721,0)</f>
        <v>0</v>
      </c>
      <c r="G705" s="177">
        <f>IF(OR(COUNTIF($B$2:$B704,Input!$F721)&lt;1,COUNTIF($O$2:$O704,Input!$C721)&lt;1),Input!K721,0)</f>
        <v>0</v>
      </c>
      <c r="H705" s="177">
        <f>IF(OR(COUNTIF($B$2:$B704,Input!$F721)&lt;1,COUNTIF($O$2:$O704,Input!$C721)&lt;1),Input!L721,0)</f>
        <v>0</v>
      </c>
      <c r="I705" s="177">
        <f>IF(OR(COUNTIF($B$2:$B704,Input!$F721)&lt;1,COUNTIF($O$2:$O704,Input!$C721)&lt;1),Input!M721,0)</f>
        <v>0</v>
      </c>
      <c r="J705" s="177">
        <f>IF(OR(COUNTIF($B$2:$B704,Input!$F721)&lt;1,COUNTIF($O$2:$O704,Input!$C721)&lt;1),Input!N721,0)</f>
        <v>0</v>
      </c>
      <c r="K705" s="177">
        <f>IF(OR(COUNTIF($B$2:$B704,Input!$F721)&lt;1,COUNTIF($O$2:$O704,Input!$C721)&lt;1),Input!O721,0)</f>
        <v>0</v>
      </c>
      <c r="L705" s="177">
        <f>IF(OR(COUNTIF($B$2:$B704,Input!$F721)&lt;1,COUNTIF($O$2:$O704,Input!$C721)&lt;1),Input!P721,0)</f>
        <v>0</v>
      </c>
      <c r="M705" s="129" t="str">
        <f t="shared" si="96"/>
        <v/>
      </c>
      <c r="N705" s="161">
        <f t="shared" si="94"/>
        <v>0</v>
      </c>
      <c r="O705" s="168">
        <f>Input!C721</f>
        <v>0</v>
      </c>
      <c r="P705" s="168"/>
      <c r="R705" s="131">
        <f t="shared" si="95"/>
        <v>0</v>
      </c>
      <c r="S705" s="133" t="str">
        <f t="shared" si="97"/>
        <v xml:space="preserve"> </v>
      </c>
      <c r="T705" s="133"/>
      <c r="U705" s="132" t="str">
        <f>_xlfn.IFNA(IF($D705=0,LOOKUP($F705,{0.1,0.2,0.3,0.4,0.5,0.6,0.7,0.8,0.9,1},{22,34,46,58,70,82,94,106,118,130}),""),"")</f>
        <v/>
      </c>
      <c r="V705" s="132" t="str">
        <f>_xlfn.IFNA(IF($D705=1,LOOKUP($F705,{0.1,0.2,0.3,0.4,0.5,0.6,0.7,0.8,0.9,1},{23,35,47,59,71,83,95,107,119,131}),""),"")</f>
        <v/>
      </c>
      <c r="W705" s="132" t="str">
        <f>_xlfn.IFNA(IF($D705=2,LOOKUP($F705,{0.1,0.2,0.3,0.4,0.5,0.6,0.7,0.8,0.9,1},{24,36,48,60,72,84,96,108,120,132}),""),"")</f>
        <v/>
      </c>
      <c r="X705" s="132" t="str">
        <f>_xlfn.IFNA(IF($D705=3,LOOKUP($F705,{0.1,0.2,0.3,0.4,0.5,0.6,0.7,0.8,0.9,1},{25,37,49,61,73,85,97,109,121,133}),""),"")</f>
        <v/>
      </c>
      <c r="Y705" s="132" t="str">
        <f>_xlfn.IFNA(IF($D705=4,LOOKUP($F705,{0.1,0.2,0.3,0.4,0.5,0.6,0.7,0.8,0.9,1},{26,38,50,62,74,86,98,110,122,134}),""),"")</f>
        <v/>
      </c>
      <c r="Z705" s="132" t="str">
        <f>_xlfn.IFNA(IF($D705=5,LOOKUP($F705,{0.1,0.2,0.3,0.4,0.5,0.6,0.7,0.8,0.9,1},{27,39,51,63,75,87,99,111,123,135}),""),"")</f>
        <v/>
      </c>
      <c r="AA705" s="132">
        <f t="shared" si="98"/>
        <v>0</v>
      </c>
      <c r="AB705" s="132" t="str">
        <f t="shared" si="99"/>
        <v>00</v>
      </c>
      <c r="AC705" s="82" t="e">
        <f>VLOOKUP(AB705,'AMI Ref'!T:U,2,FALSE)</f>
        <v>#N/A</v>
      </c>
      <c r="AD705" s="124"/>
      <c r="AE705" s="81" t="str">
        <f>_xlfn.IFNA(IF($D705=0,IF($J705="Not Paid by Tenant",0,INDEX('AMI Ref'!$K$5:$N$5,MATCH($J705,{"Oil","Gas","Electric - Other","ELECTRIC - HEAT PUMP"},0))),0),"")</f>
        <v/>
      </c>
      <c r="AF705" s="81">
        <f>_xlfn.IFNA(IF($D705=1,IF($J705="Not Paid by Tenant",0,INDEX('AMI Ref'!$K$6:$N$6,MATCH($J705,{"Oil","Gas","Electric - Other","ELECTRIC - HEAT PUMP"},0))),0),"")</f>
        <v>0</v>
      </c>
      <c r="AG705" s="81">
        <f>_xlfn.IFNA(IF($D705=2,IF($J705="Not Paid by Tenant",0,INDEX('AMI Ref'!$K$7:$N$7,MATCH($J705,{"Oil","Gas","Electric - Other","ELECTRIC - HEAT PUMP"},0))),0),"")</f>
        <v>0</v>
      </c>
      <c r="AH705" s="81">
        <f>_xlfn.IFNA(IF($D705=3,IF($J705="Not Paid by Tenant",0,INDEX('AMI Ref'!$K$8:$N$8,MATCH($J705,{"Oil","Gas","Electric - Other","ELECTRIC - HEAT PUMP"},0))),0),"")</f>
        <v>0</v>
      </c>
      <c r="AI705" s="81">
        <f>_xlfn.IFNA(IF($D705=4,IF($J705="Not Paid by Tenant",0,INDEX('AMI Ref'!$K$9:$N$9,MATCH($J705,{"Oil","Gas","Electric - Other","ELECTRIC - HEAT PUMP"},0))),0),"")</f>
        <v>0</v>
      </c>
      <c r="AJ705" s="81">
        <f>_xlfn.IFNA(IF($D705=5,IF($J705="Not Paid by Tenant",0,INDEX('AMI Ref'!$K$10:$N$10,MATCH($J705,{"Oil","Gas","Electric - Other","ELECTRIC - HEAT PUMP"},0))),0),"")</f>
        <v>0</v>
      </c>
      <c r="AK705" s="128"/>
      <c r="AL705" s="81" t="str">
        <f>_xlfn.IFNA(IF($D705=0,IF($K705="Not Paid by Tenant",0,INDEX('AMI Ref'!$O$5:$R$5,MATCH($K705,{"Oil","Gas","Electric - Other","Electric ccASHP - split"},0))),0),"")</f>
        <v/>
      </c>
      <c r="AM705" s="81">
        <f>_xlfn.IFNA(IF($D705=1,IF($K705="Not Paid by Tenant",0,INDEX('AMI Ref'!$O$6:$R$6,MATCH($K705,{"Oil","Gas","Electric - Other","Electric ccASHP - split"},0))),0),"")</f>
        <v>0</v>
      </c>
      <c r="AN705" s="81">
        <f>_xlfn.IFNA(IF($D705=2,IF($K705="Not Paid by Tenant",0,INDEX('AMI Ref'!$O$7:$R$7,MATCH($K705,{"Oil","Gas","Electric - Other","Electric ccASHP - split"},0))),0),"")</f>
        <v>0</v>
      </c>
      <c r="AO705" s="81">
        <f>_xlfn.IFNA(IF($D705=3,IF($K705="Not Paid by Tenant",0,INDEX('AMI Ref'!$O$8:$R$8,MATCH($K705,{"Oil","Gas","Electric - Other","Electric ccASHP - split"},0))),0),"")</f>
        <v>0</v>
      </c>
      <c r="AP705" s="81">
        <f>_xlfn.IFNA(IF($D705=4,IF($K705="Not Paid by Tenant",0,INDEX('AMI Ref'!$O$9:$R$9,MATCH($K705,{"Oil","Gas","Electric - Other","Electric ccASHP - split"},0))),0),"")</f>
        <v>0</v>
      </c>
      <c r="AQ705" s="81">
        <f>_xlfn.IFNA(IF($D705=5,IF($K705="Not Paid by Tenant",0,INDEX('AMI Ref'!$O$10:$R$10,MATCH($K705,{"Oil","Gas","Electric - Other","Electric ccASHP - split"},0))),0),"")</f>
        <v>0</v>
      </c>
      <c r="AR705" s="124">
        <f t="shared" si="100"/>
        <v>0</v>
      </c>
      <c r="AS705" s="123" t="e">
        <f t="shared" si="101"/>
        <v>#N/A</v>
      </c>
    </row>
    <row r="706" spans="1:45" x14ac:dyDescent="0.2">
      <c r="A706" s="130">
        <v>704</v>
      </c>
      <c r="B706" s="177">
        <f>IF(OR(COUNTIF($B$2:$B705,Input!$F722)&lt;1,COUNTIF($O$2:$O705,Input!$C722)&lt;1),Input!F722,0)</f>
        <v>0</v>
      </c>
      <c r="C706" s="177">
        <f>IF(OR(COUNTIF($B$2:$B705,Input!$F722)&lt;1,COUNTIF($O$2:$O705,Input!$C722)&lt;1),Input!G722,0)</f>
        <v>0</v>
      </c>
      <c r="D706" s="177">
        <f>IF(OR(COUNTIF($B$2:$B705,Input!$F722)&lt;1,COUNTIF($O$2:$O705,Input!$C722)&lt;1),Input!H722,0)</f>
        <v>0</v>
      </c>
      <c r="E706" s="177">
        <f>IF(OR(COUNTIF($B$2:$B705,Input!$F722)&lt;1,COUNTIF($O$2:$O705,Input!$C722)&lt;1),Input!I722,0)</f>
        <v>0</v>
      </c>
      <c r="F706" s="177">
        <f>IF(OR(COUNTIF($B$2:$B705,Input!$F722)&lt;1,COUNTIF($O$2:$O705,Input!$C722)&lt;1),Input!J722,0)</f>
        <v>0</v>
      </c>
      <c r="G706" s="177">
        <f>IF(OR(COUNTIF($B$2:$B705,Input!$F722)&lt;1,COUNTIF($O$2:$O705,Input!$C722)&lt;1),Input!K722,0)</f>
        <v>0</v>
      </c>
      <c r="H706" s="177">
        <f>IF(OR(COUNTIF($B$2:$B705,Input!$F722)&lt;1,COUNTIF($O$2:$O705,Input!$C722)&lt;1),Input!L722,0)</f>
        <v>0</v>
      </c>
      <c r="I706" s="177">
        <f>IF(OR(COUNTIF($B$2:$B705,Input!$F722)&lt;1,COUNTIF($O$2:$O705,Input!$C722)&lt;1),Input!M722,0)</f>
        <v>0</v>
      </c>
      <c r="J706" s="177">
        <f>IF(OR(COUNTIF($B$2:$B705,Input!$F722)&lt;1,COUNTIF($O$2:$O705,Input!$C722)&lt;1),Input!N722,0)</f>
        <v>0</v>
      </c>
      <c r="K706" s="177">
        <f>IF(OR(COUNTIF($B$2:$B705,Input!$F722)&lt;1,COUNTIF($O$2:$O705,Input!$C722)&lt;1),Input!O722,0)</f>
        <v>0</v>
      </c>
      <c r="L706" s="177">
        <f>IF(OR(COUNTIF($B$2:$B705,Input!$F722)&lt;1,COUNTIF($O$2:$O705,Input!$C722)&lt;1),Input!P722,0)</f>
        <v>0</v>
      </c>
      <c r="M706" s="129" t="str">
        <f t="shared" si="96"/>
        <v/>
      </c>
      <c r="N706" s="161">
        <f t="shared" si="94"/>
        <v>0</v>
      </c>
      <c r="O706" s="168">
        <f>Input!C722</f>
        <v>0</v>
      </c>
      <c r="P706" s="168"/>
      <c r="R706" s="131">
        <f t="shared" si="95"/>
        <v>0</v>
      </c>
      <c r="S706" s="133" t="str">
        <f t="shared" si="97"/>
        <v xml:space="preserve"> </v>
      </c>
      <c r="T706" s="133"/>
      <c r="U706" s="132" t="str">
        <f>_xlfn.IFNA(IF($D706=0,LOOKUP($F706,{0.1,0.2,0.3,0.4,0.5,0.6,0.7,0.8,0.9,1},{22,34,46,58,70,82,94,106,118,130}),""),"")</f>
        <v/>
      </c>
      <c r="V706" s="132" t="str">
        <f>_xlfn.IFNA(IF($D706=1,LOOKUP($F706,{0.1,0.2,0.3,0.4,0.5,0.6,0.7,0.8,0.9,1},{23,35,47,59,71,83,95,107,119,131}),""),"")</f>
        <v/>
      </c>
      <c r="W706" s="132" t="str">
        <f>_xlfn.IFNA(IF($D706=2,LOOKUP($F706,{0.1,0.2,0.3,0.4,0.5,0.6,0.7,0.8,0.9,1},{24,36,48,60,72,84,96,108,120,132}),""),"")</f>
        <v/>
      </c>
      <c r="X706" s="132" t="str">
        <f>_xlfn.IFNA(IF($D706=3,LOOKUP($F706,{0.1,0.2,0.3,0.4,0.5,0.6,0.7,0.8,0.9,1},{25,37,49,61,73,85,97,109,121,133}),""),"")</f>
        <v/>
      </c>
      <c r="Y706" s="132" t="str">
        <f>_xlfn.IFNA(IF($D706=4,LOOKUP($F706,{0.1,0.2,0.3,0.4,0.5,0.6,0.7,0.8,0.9,1},{26,38,50,62,74,86,98,110,122,134}),""),"")</f>
        <v/>
      </c>
      <c r="Z706" s="132" t="str">
        <f>_xlfn.IFNA(IF($D706=5,LOOKUP($F706,{0.1,0.2,0.3,0.4,0.5,0.6,0.7,0.8,0.9,1},{27,39,51,63,75,87,99,111,123,135}),""),"")</f>
        <v/>
      </c>
      <c r="AA706" s="132">
        <f t="shared" si="98"/>
        <v>0</v>
      </c>
      <c r="AB706" s="132" t="str">
        <f t="shared" si="99"/>
        <v>00</v>
      </c>
      <c r="AC706" s="82" t="e">
        <f>VLOOKUP(AB706,'AMI Ref'!T:U,2,FALSE)</f>
        <v>#N/A</v>
      </c>
      <c r="AD706" s="124"/>
      <c r="AE706" s="81" t="str">
        <f>_xlfn.IFNA(IF($D706=0,IF($J706="Not Paid by Tenant",0,INDEX('AMI Ref'!$K$5:$N$5,MATCH($J706,{"Oil","Gas","Electric - Other","ELECTRIC - HEAT PUMP"},0))),0),"")</f>
        <v/>
      </c>
      <c r="AF706" s="81">
        <f>_xlfn.IFNA(IF($D706=1,IF($J706="Not Paid by Tenant",0,INDEX('AMI Ref'!$K$6:$N$6,MATCH($J706,{"Oil","Gas","Electric - Other","ELECTRIC - HEAT PUMP"},0))),0),"")</f>
        <v>0</v>
      </c>
      <c r="AG706" s="81">
        <f>_xlfn.IFNA(IF($D706=2,IF($J706="Not Paid by Tenant",0,INDEX('AMI Ref'!$K$7:$N$7,MATCH($J706,{"Oil","Gas","Electric - Other","ELECTRIC - HEAT PUMP"},0))),0),"")</f>
        <v>0</v>
      </c>
      <c r="AH706" s="81">
        <f>_xlfn.IFNA(IF($D706=3,IF($J706="Not Paid by Tenant",0,INDEX('AMI Ref'!$K$8:$N$8,MATCH($J706,{"Oil","Gas","Electric - Other","ELECTRIC - HEAT PUMP"},0))),0),"")</f>
        <v>0</v>
      </c>
      <c r="AI706" s="81">
        <f>_xlfn.IFNA(IF($D706=4,IF($J706="Not Paid by Tenant",0,INDEX('AMI Ref'!$K$9:$N$9,MATCH($J706,{"Oil","Gas","Electric - Other","ELECTRIC - HEAT PUMP"},0))),0),"")</f>
        <v>0</v>
      </c>
      <c r="AJ706" s="81">
        <f>_xlfn.IFNA(IF($D706=5,IF($J706="Not Paid by Tenant",0,INDEX('AMI Ref'!$K$10:$N$10,MATCH($J706,{"Oil","Gas","Electric - Other","ELECTRIC - HEAT PUMP"},0))),0),"")</f>
        <v>0</v>
      </c>
      <c r="AK706" s="128"/>
      <c r="AL706" s="81" t="str">
        <f>_xlfn.IFNA(IF($D706=0,IF($K706="Not Paid by Tenant",0,INDEX('AMI Ref'!$O$5:$R$5,MATCH($K706,{"Oil","Gas","Electric - Other","Electric ccASHP - split"},0))),0),"")</f>
        <v/>
      </c>
      <c r="AM706" s="81">
        <f>_xlfn.IFNA(IF($D706=1,IF($K706="Not Paid by Tenant",0,INDEX('AMI Ref'!$O$6:$R$6,MATCH($K706,{"Oil","Gas","Electric - Other","Electric ccASHP - split"},0))),0),"")</f>
        <v>0</v>
      </c>
      <c r="AN706" s="81">
        <f>_xlfn.IFNA(IF($D706=2,IF($K706="Not Paid by Tenant",0,INDEX('AMI Ref'!$O$7:$R$7,MATCH($K706,{"Oil","Gas","Electric - Other","Electric ccASHP - split"},0))),0),"")</f>
        <v>0</v>
      </c>
      <c r="AO706" s="81">
        <f>_xlfn.IFNA(IF($D706=3,IF($K706="Not Paid by Tenant",0,INDEX('AMI Ref'!$O$8:$R$8,MATCH($K706,{"Oil","Gas","Electric - Other","Electric ccASHP - split"},0))),0),"")</f>
        <v>0</v>
      </c>
      <c r="AP706" s="81">
        <f>_xlfn.IFNA(IF($D706=4,IF($K706="Not Paid by Tenant",0,INDEX('AMI Ref'!$O$9:$R$9,MATCH($K706,{"Oil","Gas","Electric - Other","Electric ccASHP - split"},0))),0),"")</f>
        <v>0</v>
      </c>
      <c r="AQ706" s="81">
        <f>_xlfn.IFNA(IF($D706=5,IF($K706="Not Paid by Tenant",0,INDEX('AMI Ref'!$O$10:$R$10,MATCH($K706,{"Oil","Gas","Electric - Other","Electric ccASHP - split"},0))),0),"")</f>
        <v>0</v>
      </c>
      <c r="AR706" s="124">
        <f t="shared" si="100"/>
        <v>0</v>
      </c>
      <c r="AS706" s="123" t="e">
        <f t="shared" si="101"/>
        <v>#N/A</v>
      </c>
    </row>
    <row r="707" spans="1:45" x14ac:dyDescent="0.2">
      <c r="A707" s="130">
        <v>705</v>
      </c>
      <c r="B707" s="177">
        <f>IF(OR(COUNTIF($B$2:$B706,Input!$F723)&lt;1,COUNTIF($O$2:$O706,Input!$C723)&lt;1),Input!F723,0)</f>
        <v>0</v>
      </c>
      <c r="C707" s="177">
        <f>IF(OR(COUNTIF($B$2:$B706,Input!$F723)&lt;1,COUNTIF($O$2:$O706,Input!$C723)&lt;1),Input!G723,0)</f>
        <v>0</v>
      </c>
      <c r="D707" s="177">
        <f>IF(OR(COUNTIF($B$2:$B706,Input!$F723)&lt;1,COUNTIF($O$2:$O706,Input!$C723)&lt;1),Input!H723,0)</f>
        <v>0</v>
      </c>
      <c r="E707" s="177">
        <f>IF(OR(COUNTIF($B$2:$B706,Input!$F723)&lt;1,COUNTIF($O$2:$O706,Input!$C723)&lt;1),Input!I723,0)</f>
        <v>0</v>
      </c>
      <c r="F707" s="177">
        <f>IF(OR(COUNTIF($B$2:$B706,Input!$F723)&lt;1,COUNTIF($O$2:$O706,Input!$C723)&lt;1),Input!J723,0)</f>
        <v>0</v>
      </c>
      <c r="G707" s="177">
        <f>IF(OR(COUNTIF($B$2:$B706,Input!$F723)&lt;1,COUNTIF($O$2:$O706,Input!$C723)&lt;1),Input!K723,0)</f>
        <v>0</v>
      </c>
      <c r="H707" s="177">
        <f>IF(OR(COUNTIF($B$2:$B706,Input!$F723)&lt;1,COUNTIF($O$2:$O706,Input!$C723)&lt;1),Input!L723,0)</f>
        <v>0</v>
      </c>
      <c r="I707" s="177">
        <f>IF(OR(COUNTIF($B$2:$B706,Input!$F723)&lt;1,COUNTIF($O$2:$O706,Input!$C723)&lt;1),Input!M723,0)</f>
        <v>0</v>
      </c>
      <c r="J707" s="177">
        <f>IF(OR(COUNTIF($B$2:$B706,Input!$F723)&lt;1,COUNTIF($O$2:$O706,Input!$C723)&lt;1),Input!N723,0)</f>
        <v>0</v>
      </c>
      <c r="K707" s="177">
        <f>IF(OR(COUNTIF($B$2:$B706,Input!$F723)&lt;1,COUNTIF($O$2:$O706,Input!$C723)&lt;1),Input!O723,0)</f>
        <v>0</v>
      </c>
      <c r="L707" s="177">
        <f>IF(OR(COUNTIF($B$2:$B706,Input!$F723)&lt;1,COUNTIF($O$2:$O706,Input!$C723)&lt;1),Input!P723,0)</f>
        <v>0</v>
      </c>
      <c r="M707" s="129" t="str">
        <f t="shared" si="96"/>
        <v/>
      </c>
      <c r="N707" s="161">
        <f t="shared" si="94"/>
        <v>0</v>
      </c>
      <c r="O707" s="168">
        <f>Input!C723</f>
        <v>0</v>
      </c>
      <c r="P707" s="168"/>
      <c r="R707" s="131">
        <f t="shared" si="95"/>
        <v>0</v>
      </c>
      <c r="S707" s="133" t="str">
        <f t="shared" si="97"/>
        <v xml:space="preserve"> </v>
      </c>
      <c r="T707" s="133"/>
      <c r="U707" s="132" t="str">
        <f>_xlfn.IFNA(IF($D707=0,LOOKUP($F707,{0.1,0.2,0.3,0.4,0.5,0.6,0.7,0.8,0.9,1},{22,34,46,58,70,82,94,106,118,130}),""),"")</f>
        <v/>
      </c>
      <c r="V707" s="132" t="str">
        <f>_xlfn.IFNA(IF($D707=1,LOOKUP($F707,{0.1,0.2,0.3,0.4,0.5,0.6,0.7,0.8,0.9,1},{23,35,47,59,71,83,95,107,119,131}),""),"")</f>
        <v/>
      </c>
      <c r="W707" s="132" t="str">
        <f>_xlfn.IFNA(IF($D707=2,LOOKUP($F707,{0.1,0.2,0.3,0.4,0.5,0.6,0.7,0.8,0.9,1},{24,36,48,60,72,84,96,108,120,132}),""),"")</f>
        <v/>
      </c>
      <c r="X707" s="132" t="str">
        <f>_xlfn.IFNA(IF($D707=3,LOOKUP($F707,{0.1,0.2,0.3,0.4,0.5,0.6,0.7,0.8,0.9,1},{25,37,49,61,73,85,97,109,121,133}),""),"")</f>
        <v/>
      </c>
      <c r="Y707" s="132" t="str">
        <f>_xlfn.IFNA(IF($D707=4,LOOKUP($F707,{0.1,0.2,0.3,0.4,0.5,0.6,0.7,0.8,0.9,1},{26,38,50,62,74,86,98,110,122,134}),""),"")</f>
        <v/>
      </c>
      <c r="Z707" s="132" t="str">
        <f>_xlfn.IFNA(IF($D707=5,LOOKUP($F707,{0.1,0.2,0.3,0.4,0.5,0.6,0.7,0.8,0.9,1},{27,39,51,63,75,87,99,111,123,135}),""),"")</f>
        <v/>
      </c>
      <c r="AA707" s="132">
        <f t="shared" si="98"/>
        <v>0</v>
      </c>
      <c r="AB707" s="132" t="str">
        <f t="shared" si="99"/>
        <v>00</v>
      </c>
      <c r="AC707" s="82" t="e">
        <f>VLOOKUP(AB707,'AMI Ref'!T:U,2,FALSE)</f>
        <v>#N/A</v>
      </c>
      <c r="AD707" s="124"/>
      <c r="AE707" s="81" t="str">
        <f>_xlfn.IFNA(IF($D707=0,IF($J707="Not Paid by Tenant",0,INDEX('AMI Ref'!$K$5:$N$5,MATCH($J707,{"Oil","Gas","Electric - Other","ELECTRIC - HEAT PUMP"},0))),0),"")</f>
        <v/>
      </c>
      <c r="AF707" s="81">
        <f>_xlfn.IFNA(IF($D707=1,IF($J707="Not Paid by Tenant",0,INDEX('AMI Ref'!$K$6:$N$6,MATCH($J707,{"Oil","Gas","Electric - Other","ELECTRIC - HEAT PUMP"},0))),0),"")</f>
        <v>0</v>
      </c>
      <c r="AG707" s="81">
        <f>_xlfn.IFNA(IF($D707=2,IF($J707="Not Paid by Tenant",0,INDEX('AMI Ref'!$K$7:$N$7,MATCH($J707,{"Oil","Gas","Electric - Other","ELECTRIC - HEAT PUMP"},0))),0),"")</f>
        <v>0</v>
      </c>
      <c r="AH707" s="81">
        <f>_xlfn.IFNA(IF($D707=3,IF($J707="Not Paid by Tenant",0,INDEX('AMI Ref'!$K$8:$N$8,MATCH($J707,{"Oil","Gas","Electric - Other","ELECTRIC - HEAT PUMP"},0))),0),"")</f>
        <v>0</v>
      </c>
      <c r="AI707" s="81">
        <f>_xlfn.IFNA(IF($D707=4,IF($J707="Not Paid by Tenant",0,INDEX('AMI Ref'!$K$9:$N$9,MATCH($J707,{"Oil","Gas","Electric - Other","ELECTRIC - HEAT PUMP"},0))),0),"")</f>
        <v>0</v>
      </c>
      <c r="AJ707" s="81">
        <f>_xlfn.IFNA(IF($D707=5,IF($J707="Not Paid by Tenant",0,INDEX('AMI Ref'!$K$10:$N$10,MATCH($J707,{"Oil","Gas","Electric - Other","ELECTRIC - HEAT PUMP"},0))),0),"")</f>
        <v>0</v>
      </c>
      <c r="AK707" s="128"/>
      <c r="AL707" s="81" t="str">
        <f>_xlfn.IFNA(IF($D707=0,IF($K707="Not Paid by Tenant",0,INDEX('AMI Ref'!$O$5:$R$5,MATCH($K707,{"Oil","Gas","Electric - Other","Electric ccASHP - split"},0))),0),"")</f>
        <v/>
      </c>
      <c r="AM707" s="81">
        <f>_xlfn.IFNA(IF($D707=1,IF($K707="Not Paid by Tenant",0,INDEX('AMI Ref'!$O$6:$R$6,MATCH($K707,{"Oil","Gas","Electric - Other","Electric ccASHP - split"},0))),0),"")</f>
        <v>0</v>
      </c>
      <c r="AN707" s="81">
        <f>_xlfn.IFNA(IF($D707=2,IF($K707="Not Paid by Tenant",0,INDEX('AMI Ref'!$O$7:$R$7,MATCH($K707,{"Oil","Gas","Electric - Other","Electric ccASHP - split"},0))),0),"")</f>
        <v>0</v>
      </c>
      <c r="AO707" s="81">
        <f>_xlfn.IFNA(IF($D707=3,IF($K707="Not Paid by Tenant",0,INDEX('AMI Ref'!$O$8:$R$8,MATCH($K707,{"Oil","Gas","Electric - Other","Electric ccASHP - split"},0))),0),"")</f>
        <v>0</v>
      </c>
      <c r="AP707" s="81">
        <f>_xlfn.IFNA(IF($D707=4,IF($K707="Not Paid by Tenant",0,INDEX('AMI Ref'!$O$9:$R$9,MATCH($K707,{"Oil","Gas","Electric - Other","Electric ccASHP - split"},0))),0),"")</f>
        <v>0</v>
      </c>
      <c r="AQ707" s="81">
        <f>_xlfn.IFNA(IF($D707=5,IF($K707="Not Paid by Tenant",0,INDEX('AMI Ref'!$O$10:$R$10,MATCH($K707,{"Oil","Gas","Electric - Other","Electric ccASHP - split"},0))),0),"")</f>
        <v>0</v>
      </c>
      <c r="AR707" s="124">
        <f t="shared" si="100"/>
        <v>0</v>
      </c>
      <c r="AS707" s="123" t="e">
        <f t="shared" si="101"/>
        <v>#N/A</v>
      </c>
    </row>
    <row r="708" spans="1:45" x14ac:dyDescent="0.2">
      <c r="A708" s="130">
        <v>706</v>
      </c>
      <c r="B708" s="177">
        <f>IF(OR(COUNTIF($B$2:$B707,Input!$F724)&lt;1,COUNTIF($O$2:$O707,Input!$C724)&lt;1),Input!F724,0)</f>
        <v>0</v>
      </c>
      <c r="C708" s="177">
        <f>IF(OR(COUNTIF($B$2:$B707,Input!$F724)&lt;1,COUNTIF($O$2:$O707,Input!$C724)&lt;1),Input!G724,0)</f>
        <v>0</v>
      </c>
      <c r="D708" s="177">
        <f>IF(OR(COUNTIF($B$2:$B707,Input!$F724)&lt;1,COUNTIF($O$2:$O707,Input!$C724)&lt;1),Input!H724,0)</f>
        <v>0</v>
      </c>
      <c r="E708" s="177">
        <f>IF(OR(COUNTIF($B$2:$B707,Input!$F724)&lt;1,COUNTIF($O$2:$O707,Input!$C724)&lt;1),Input!I724,0)</f>
        <v>0</v>
      </c>
      <c r="F708" s="177">
        <f>IF(OR(COUNTIF($B$2:$B707,Input!$F724)&lt;1,COUNTIF($O$2:$O707,Input!$C724)&lt;1),Input!J724,0)</f>
        <v>0</v>
      </c>
      <c r="G708" s="177">
        <f>IF(OR(COUNTIF($B$2:$B707,Input!$F724)&lt;1,COUNTIF($O$2:$O707,Input!$C724)&lt;1),Input!K724,0)</f>
        <v>0</v>
      </c>
      <c r="H708" s="177">
        <f>IF(OR(COUNTIF($B$2:$B707,Input!$F724)&lt;1,COUNTIF($O$2:$O707,Input!$C724)&lt;1),Input!L724,0)</f>
        <v>0</v>
      </c>
      <c r="I708" s="177">
        <f>IF(OR(COUNTIF($B$2:$B707,Input!$F724)&lt;1,COUNTIF($O$2:$O707,Input!$C724)&lt;1),Input!M724,0)</f>
        <v>0</v>
      </c>
      <c r="J708" s="177">
        <f>IF(OR(COUNTIF($B$2:$B707,Input!$F724)&lt;1,COUNTIF($O$2:$O707,Input!$C724)&lt;1),Input!N724,0)</f>
        <v>0</v>
      </c>
      <c r="K708" s="177">
        <f>IF(OR(COUNTIF($B$2:$B707,Input!$F724)&lt;1,COUNTIF($O$2:$O707,Input!$C724)&lt;1),Input!O724,0)</f>
        <v>0</v>
      </c>
      <c r="L708" s="177">
        <f>IF(OR(COUNTIF($B$2:$B707,Input!$F724)&lt;1,COUNTIF($O$2:$O707,Input!$C724)&lt;1),Input!P724,0)</f>
        <v>0</v>
      </c>
      <c r="M708" s="129" t="str">
        <f t="shared" si="96"/>
        <v/>
      </c>
      <c r="N708" s="161">
        <f t="shared" ref="N708:N771" si="102">IF(G708&lt;=F708,IF(G708&gt;0%,G708,F708),F708)</f>
        <v>0</v>
      </c>
      <c r="O708" s="168">
        <f>Input!C724</f>
        <v>0</v>
      </c>
      <c r="P708" s="168"/>
      <c r="R708" s="131">
        <f t="shared" ref="R708:R771" si="103">IF(AND($H708="Not Paid by Tenant",$I708="Not Paid by Tenant"),"E",IF(AND($H708="Yes, No Elec. Stove",$I708="Not Paid by Tenant"),"F",IF(AND($H708="Not Paid by Tenant",$I708="Yes"),"H",IF(AND($H708="Yes, No Elec. Stove",$I708="Yes"),"I", ))))</f>
        <v>0</v>
      </c>
      <c r="S708" s="133" t="str">
        <f t="shared" si="97"/>
        <v xml:space="preserve"> </v>
      </c>
      <c r="T708" s="133"/>
      <c r="U708" s="132" t="str">
        <f>_xlfn.IFNA(IF($D708=0,LOOKUP($F708,{0.1,0.2,0.3,0.4,0.5,0.6,0.7,0.8,0.9,1},{22,34,46,58,70,82,94,106,118,130}),""),"")</f>
        <v/>
      </c>
      <c r="V708" s="132" t="str">
        <f>_xlfn.IFNA(IF($D708=1,LOOKUP($F708,{0.1,0.2,0.3,0.4,0.5,0.6,0.7,0.8,0.9,1},{23,35,47,59,71,83,95,107,119,131}),""),"")</f>
        <v/>
      </c>
      <c r="W708" s="132" t="str">
        <f>_xlfn.IFNA(IF($D708=2,LOOKUP($F708,{0.1,0.2,0.3,0.4,0.5,0.6,0.7,0.8,0.9,1},{24,36,48,60,72,84,96,108,120,132}),""),"")</f>
        <v/>
      </c>
      <c r="X708" s="132" t="str">
        <f>_xlfn.IFNA(IF($D708=3,LOOKUP($F708,{0.1,0.2,0.3,0.4,0.5,0.6,0.7,0.8,0.9,1},{25,37,49,61,73,85,97,109,121,133}),""),"")</f>
        <v/>
      </c>
      <c r="Y708" s="132" t="str">
        <f>_xlfn.IFNA(IF($D708=4,LOOKUP($F708,{0.1,0.2,0.3,0.4,0.5,0.6,0.7,0.8,0.9,1},{26,38,50,62,74,86,98,110,122,134}),""),"")</f>
        <v/>
      </c>
      <c r="Z708" s="132" t="str">
        <f>_xlfn.IFNA(IF($D708=5,LOOKUP($F708,{0.1,0.2,0.3,0.4,0.5,0.6,0.7,0.8,0.9,1},{27,39,51,63,75,87,99,111,123,135}),""),"")</f>
        <v/>
      </c>
      <c r="AA708" s="132">
        <f t="shared" si="98"/>
        <v>0</v>
      </c>
      <c r="AB708" s="132" t="str">
        <f t="shared" si="99"/>
        <v>00</v>
      </c>
      <c r="AC708" s="82" t="e">
        <f>VLOOKUP(AB708,'AMI Ref'!T:U,2,FALSE)</f>
        <v>#N/A</v>
      </c>
      <c r="AD708" s="124"/>
      <c r="AE708" s="81" t="str">
        <f>_xlfn.IFNA(IF($D708=0,IF($J708="Not Paid by Tenant",0,INDEX('AMI Ref'!$K$5:$N$5,MATCH($J708,{"Oil","Gas","Electric - Other","ELECTRIC - HEAT PUMP"},0))),0),"")</f>
        <v/>
      </c>
      <c r="AF708" s="81">
        <f>_xlfn.IFNA(IF($D708=1,IF($J708="Not Paid by Tenant",0,INDEX('AMI Ref'!$K$6:$N$6,MATCH($J708,{"Oil","Gas","Electric - Other","ELECTRIC - HEAT PUMP"},0))),0),"")</f>
        <v>0</v>
      </c>
      <c r="AG708" s="81">
        <f>_xlfn.IFNA(IF($D708=2,IF($J708="Not Paid by Tenant",0,INDEX('AMI Ref'!$K$7:$N$7,MATCH($J708,{"Oil","Gas","Electric - Other","ELECTRIC - HEAT PUMP"},0))),0),"")</f>
        <v>0</v>
      </c>
      <c r="AH708" s="81">
        <f>_xlfn.IFNA(IF($D708=3,IF($J708="Not Paid by Tenant",0,INDEX('AMI Ref'!$K$8:$N$8,MATCH($J708,{"Oil","Gas","Electric - Other","ELECTRIC - HEAT PUMP"},0))),0),"")</f>
        <v>0</v>
      </c>
      <c r="AI708" s="81">
        <f>_xlfn.IFNA(IF($D708=4,IF($J708="Not Paid by Tenant",0,INDEX('AMI Ref'!$K$9:$N$9,MATCH($J708,{"Oil","Gas","Electric - Other","ELECTRIC - HEAT PUMP"},0))),0),"")</f>
        <v>0</v>
      </c>
      <c r="AJ708" s="81">
        <f>_xlfn.IFNA(IF($D708=5,IF($J708="Not Paid by Tenant",0,INDEX('AMI Ref'!$K$10:$N$10,MATCH($J708,{"Oil","Gas","Electric - Other","ELECTRIC - HEAT PUMP"},0))),0),"")</f>
        <v>0</v>
      </c>
      <c r="AK708" s="128"/>
      <c r="AL708" s="81" t="str">
        <f>_xlfn.IFNA(IF($D708=0,IF($K708="Not Paid by Tenant",0,INDEX('AMI Ref'!$O$5:$R$5,MATCH($K708,{"Oil","Gas","Electric - Other","Electric ccASHP - split"},0))),0),"")</f>
        <v/>
      </c>
      <c r="AM708" s="81">
        <f>_xlfn.IFNA(IF($D708=1,IF($K708="Not Paid by Tenant",0,INDEX('AMI Ref'!$O$6:$R$6,MATCH($K708,{"Oil","Gas","Electric - Other","Electric ccASHP - split"},0))),0),"")</f>
        <v>0</v>
      </c>
      <c r="AN708" s="81">
        <f>_xlfn.IFNA(IF($D708=2,IF($K708="Not Paid by Tenant",0,INDEX('AMI Ref'!$O$7:$R$7,MATCH($K708,{"Oil","Gas","Electric - Other","Electric ccASHP - split"},0))),0),"")</f>
        <v>0</v>
      </c>
      <c r="AO708" s="81">
        <f>_xlfn.IFNA(IF($D708=3,IF($K708="Not Paid by Tenant",0,INDEX('AMI Ref'!$O$8:$R$8,MATCH($K708,{"Oil","Gas","Electric - Other","Electric ccASHP - split"},0))),0),"")</f>
        <v>0</v>
      </c>
      <c r="AP708" s="81">
        <f>_xlfn.IFNA(IF($D708=4,IF($K708="Not Paid by Tenant",0,INDEX('AMI Ref'!$O$9:$R$9,MATCH($K708,{"Oil","Gas","Electric - Other","Electric ccASHP - split"},0))),0),"")</f>
        <v>0</v>
      </c>
      <c r="AQ708" s="81">
        <f>_xlfn.IFNA(IF($D708=5,IF($K708="Not Paid by Tenant",0,INDEX('AMI Ref'!$O$10:$R$10,MATCH($K708,{"Oil","Gas","Electric - Other","Electric ccASHP - split"},0))),0),"")</f>
        <v>0</v>
      </c>
      <c r="AR708" s="124">
        <f t="shared" si="100"/>
        <v>0</v>
      </c>
      <c r="AS708" s="123" t="e">
        <f t="shared" si="101"/>
        <v>#N/A</v>
      </c>
    </row>
    <row r="709" spans="1:45" x14ac:dyDescent="0.2">
      <c r="A709" s="130">
        <v>707</v>
      </c>
      <c r="B709" s="177">
        <f>IF(OR(COUNTIF($B$2:$B708,Input!$F725)&lt;1,COUNTIF($O$2:$O708,Input!$C725)&lt;1),Input!F725,0)</f>
        <v>0</v>
      </c>
      <c r="C709" s="177">
        <f>IF(OR(COUNTIF($B$2:$B708,Input!$F725)&lt;1,COUNTIF($O$2:$O708,Input!$C725)&lt;1),Input!G725,0)</f>
        <v>0</v>
      </c>
      <c r="D709" s="177">
        <f>IF(OR(COUNTIF($B$2:$B708,Input!$F725)&lt;1,COUNTIF($O$2:$O708,Input!$C725)&lt;1),Input!H725,0)</f>
        <v>0</v>
      </c>
      <c r="E709" s="177">
        <f>IF(OR(COUNTIF($B$2:$B708,Input!$F725)&lt;1,COUNTIF($O$2:$O708,Input!$C725)&lt;1),Input!I725,0)</f>
        <v>0</v>
      </c>
      <c r="F709" s="177">
        <f>IF(OR(COUNTIF($B$2:$B708,Input!$F725)&lt;1,COUNTIF($O$2:$O708,Input!$C725)&lt;1),Input!J725,0)</f>
        <v>0</v>
      </c>
      <c r="G709" s="177">
        <f>IF(OR(COUNTIF($B$2:$B708,Input!$F725)&lt;1,COUNTIF($O$2:$O708,Input!$C725)&lt;1),Input!K725,0)</f>
        <v>0</v>
      </c>
      <c r="H709" s="177">
        <f>IF(OR(COUNTIF($B$2:$B708,Input!$F725)&lt;1,COUNTIF($O$2:$O708,Input!$C725)&lt;1),Input!L725,0)</f>
        <v>0</v>
      </c>
      <c r="I709" s="177">
        <f>IF(OR(COUNTIF($B$2:$B708,Input!$F725)&lt;1,COUNTIF($O$2:$O708,Input!$C725)&lt;1),Input!M725,0)</f>
        <v>0</v>
      </c>
      <c r="J709" s="177">
        <f>IF(OR(COUNTIF($B$2:$B708,Input!$F725)&lt;1,COUNTIF($O$2:$O708,Input!$C725)&lt;1),Input!N725,0)</f>
        <v>0</v>
      </c>
      <c r="K709" s="177">
        <f>IF(OR(COUNTIF($B$2:$B708,Input!$F725)&lt;1,COUNTIF($O$2:$O708,Input!$C725)&lt;1),Input!O725,0)</f>
        <v>0</v>
      </c>
      <c r="L709" s="177">
        <f>IF(OR(COUNTIF($B$2:$B708,Input!$F725)&lt;1,COUNTIF($O$2:$O708,Input!$C725)&lt;1),Input!P725,0)</f>
        <v>0</v>
      </c>
      <c r="M709" s="129" t="str">
        <f t="shared" si="96"/>
        <v/>
      </c>
      <c r="N709" s="161">
        <f t="shared" si="102"/>
        <v>0</v>
      </c>
      <c r="O709" s="168">
        <f>Input!C725</f>
        <v>0</v>
      </c>
      <c r="P709" s="168"/>
      <c r="R709" s="131">
        <f t="shared" si="103"/>
        <v>0</v>
      </c>
      <c r="S709" s="133" t="str">
        <f t="shared" si="97"/>
        <v xml:space="preserve"> </v>
      </c>
      <c r="T709" s="133"/>
      <c r="U709" s="132" t="str">
        <f>_xlfn.IFNA(IF($D709=0,LOOKUP($F709,{0.1,0.2,0.3,0.4,0.5,0.6,0.7,0.8,0.9,1},{22,34,46,58,70,82,94,106,118,130}),""),"")</f>
        <v/>
      </c>
      <c r="V709" s="132" t="str">
        <f>_xlfn.IFNA(IF($D709=1,LOOKUP($F709,{0.1,0.2,0.3,0.4,0.5,0.6,0.7,0.8,0.9,1},{23,35,47,59,71,83,95,107,119,131}),""),"")</f>
        <v/>
      </c>
      <c r="W709" s="132" t="str">
        <f>_xlfn.IFNA(IF($D709=2,LOOKUP($F709,{0.1,0.2,0.3,0.4,0.5,0.6,0.7,0.8,0.9,1},{24,36,48,60,72,84,96,108,120,132}),""),"")</f>
        <v/>
      </c>
      <c r="X709" s="132" t="str">
        <f>_xlfn.IFNA(IF($D709=3,LOOKUP($F709,{0.1,0.2,0.3,0.4,0.5,0.6,0.7,0.8,0.9,1},{25,37,49,61,73,85,97,109,121,133}),""),"")</f>
        <v/>
      </c>
      <c r="Y709" s="132" t="str">
        <f>_xlfn.IFNA(IF($D709=4,LOOKUP($F709,{0.1,0.2,0.3,0.4,0.5,0.6,0.7,0.8,0.9,1},{26,38,50,62,74,86,98,110,122,134}),""),"")</f>
        <v/>
      </c>
      <c r="Z709" s="132" t="str">
        <f>_xlfn.IFNA(IF($D709=5,LOOKUP($F709,{0.1,0.2,0.3,0.4,0.5,0.6,0.7,0.8,0.9,1},{27,39,51,63,75,87,99,111,123,135}),""),"")</f>
        <v/>
      </c>
      <c r="AA709" s="132">
        <f t="shared" si="98"/>
        <v>0</v>
      </c>
      <c r="AB709" s="132" t="str">
        <f t="shared" si="99"/>
        <v>00</v>
      </c>
      <c r="AC709" s="82" t="e">
        <f>VLOOKUP(AB709,'AMI Ref'!T:U,2,FALSE)</f>
        <v>#N/A</v>
      </c>
      <c r="AD709" s="124"/>
      <c r="AE709" s="81" t="str">
        <f>_xlfn.IFNA(IF($D709=0,IF($J709="Not Paid by Tenant",0,INDEX('AMI Ref'!$K$5:$N$5,MATCH($J709,{"Oil","Gas","Electric - Other","ELECTRIC - HEAT PUMP"},0))),0),"")</f>
        <v/>
      </c>
      <c r="AF709" s="81">
        <f>_xlfn.IFNA(IF($D709=1,IF($J709="Not Paid by Tenant",0,INDEX('AMI Ref'!$K$6:$N$6,MATCH($J709,{"Oil","Gas","Electric - Other","ELECTRIC - HEAT PUMP"},0))),0),"")</f>
        <v>0</v>
      </c>
      <c r="AG709" s="81">
        <f>_xlfn.IFNA(IF($D709=2,IF($J709="Not Paid by Tenant",0,INDEX('AMI Ref'!$K$7:$N$7,MATCH($J709,{"Oil","Gas","Electric - Other","ELECTRIC - HEAT PUMP"},0))),0),"")</f>
        <v>0</v>
      </c>
      <c r="AH709" s="81">
        <f>_xlfn.IFNA(IF($D709=3,IF($J709="Not Paid by Tenant",0,INDEX('AMI Ref'!$K$8:$N$8,MATCH($J709,{"Oil","Gas","Electric - Other","ELECTRIC - HEAT PUMP"},0))),0),"")</f>
        <v>0</v>
      </c>
      <c r="AI709" s="81">
        <f>_xlfn.IFNA(IF($D709=4,IF($J709="Not Paid by Tenant",0,INDEX('AMI Ref'!$K$9:$N$9,MATCH($J709,{"Oil","Gas","Electric - Other","ELECTRIC - HEAT PUMP"},0))),0),"")</f>
        <v>0</v>
      </c>
      <c r="AJ709" s="81">
        <f>_xlfn.IFNA(IF($D709=5,IF($J709="Not Paid by Tenant",0,INDEX('AMI Ref'!$K$10:$N$10,MATCH($J709,{"Oil","Gas","Electric - Other","ELECTRIC - HEAT PUMP"},0))),0),"")</f>
        <v>0</v>
      </c>
      <c r="AK709" s="128"/>
      <c r="AL709" s="81" t="str">
        <f>_xlfn.IFNA(IF($D709=0,IF($K709="Not Paid by Tenant",0,INDEX('AMI Ref'!$O$5:$R$5,MATCH($K709,{"Oil","Gas","Electric - Other","Electric ccASHP - split"},0))),0),"")</f>
        <v/>
      </c>
      <c r="AM709" s="81">
        <f>_xlfn.IFNA(IF($D709=1,IF($K709="Not Paid by Tenant",0,INDEX('AMI Ref'!$O$6:$R$6,MATCH($K709,{"Oil","Gas","Electric - Other","Electric ccASHP - split"},0))),0),"")</f>
        <v>0</v>
      </c>
      <c r="AN709" s="81">
        <f>_xlfn.IFNA(IF($D709=2,IF($K709="Not Paid by Tenant",0,INDEX('AMI Ref'!$O$7:$R$7,MATCH($K709,{"Oil","Gas","Electric - Other","Electric ccASHP - split"},0))),0),"")</f>
        <v>0</v>
      </c>
      <c r="AO709" s="81">
        <f>_xlfn.IFNA(IF($D709=3,IF($K709="Not Paid by Tenant",0,INDEX('AMI Ref'!$O$8:$R$8,MATCH($K709,{"Oil","Gas","Electric - Other","Electric ccASHP - split"},0))),0),"")</f>
        <v>0</v>
      </c>
      <c r="AP709" s="81">
        <f>_xlfn.IFNA(IF($D709=4,IF($K709="Not Paid by Tenant",0,INDEX('AMI Ref'!$O$9:$R$9,MATCH($K709,{"Oil","Gas","Electric - Other","Electric ccASHP - split"},0))),0),"")</f>
        <v>0</v>
      </c>
      <c r="AQ709" s="81">
        <f>_xlfn.IFNA(IF($D709=5,IF($K709="Not Paid by Tenant",0,INDEX('AMI Ref'!$O$10:$R$10,MATCH($K709,{"Oil","Gas","Electric - Other","Electric ccASHP - split"},0))),0),"")</f>
        <v>0</v>
      </c>
      <c r="AR709" s="124">
        <f t="shared" si="100"/>
        <v>0</v>
      </c>
      <c r="AS709" s="123" t="e">
        <f t="shared" si="101"/>
        <v>#N/A</v>
      </c>
    </row>
    <row r="710" spans="1:45" x14ac:dyDescent="0.2">
      <c r="A710" s="130">
        <v>708</v>
      </c>
      <c r="B710" s="177">
        <f>IF(OR(COUNTIF($B$2:$B709,Input!$F726)&lt;1,COUNTIF($O$2:$O709,Input!$C726)&lt;1),Input!F726,0)</f>
        <v>0</v>
      </c>
      <c r="C710" s="177">
        <f>IF(OR(COUNTIF($B$2:$B709,Input!$F726)&lt;1,COUNTIF($O$2:$O709,Input!$C726)&lt;1),Input!G726,0)</f>
        <v>0</v>
      </c>
      <c r="D710" s="177">
        <f>IF(OR(COUNTIF($B$2:$B709,Input!$F726)&lt;1,COUNTIF($O$2:$O709,Input!$C726)&lt;1),Input!H726,0)</f>
        <v>0</v>
      </c>
      <c r="E710" s="177">
        <f>IF(OR(COUNTIF($B$2:$B709,Input!$F726)&lt;1,COUNTIF($O$2:$O709,Input!$C726)&lt;1),Input!I726,0)</f>
        <v>0</v>
      </c>
      <c r="F710" s="177">
        <f>IF(OR(COUNTIF($B$2:$B709,Input!$F726)&lt;1,COUNTIF($O$2:$O709,Input!$C726)&lt;1),Input!J726,0)</f>
        <v>0</v>
      </c>
      <c r="G710" s="177">
        <f>IF(OR(COUNTIF($B$2:$B709,Input!$F726)&lt;1,COUNTIF($O$2:$O709,Input!$C726)&lt;1),Input!K726,0)</f>
        <v>0</v>
      </c>
      <c r="H710" s="177">
        <f>IF(OR(COUNTIF($B$2:$B709,Input!$F726)&lt;1,COUNTIF($O$2:$O709,Input!$C726)&lt;1),Input!L726,0)</f>
        <v>0</v>
      </c>
      <c r="I710" s="177">
        <f>IF(OR(COUNTIF($B$2:$B709,Input!$F726)&lt;1,COUNTIF($O$2:$O709,Input!$C726)&lt;1),Input!M726,0)</f>
        <v>0</v>
      </c>
      <c r="J710" s="177">
        <f>IF(OR(COUNTIF($B$2:$B709,Input!$F726)&lt;1,COUNTIF($O$2:$O709,Input!$C726)&lt;1),Input!N726,0)</f>
        <v>0</v>
      </c>
      <c r="K710" s="177">
        <f>IF(OR(COUNTIF($B$2:$B709,Input!$F726)&lt;1,COUNTIF($O$2:$O709,Input!$C726)&lt;1),Input!O726,0)</f>
        <v>0</v>
      </c>
      <c r="L710" s="177">
        <f>IF(OR(COUNTIF($B$2:$B709,Input!$F726)&lt;1,COUNTIF($O$2:$O709,Input!$C726)&lt;1),Input!P726,0)</f>
        <v>0</v>
      </c>
      <c r="M710" s="129" t="str">
        <f t="shared" si="96"/>
        <v/>
      </c>
      <c r="N710" s="161">
        <f t="shared" si="102"/>
        <v>0</v>
      </c>
      <c r="O710" s="168">
        <f>Input!C726</f>
        <v>0</v>
      </c>
      <c r="P710" s="168"/>
      <c r="R710" s="131">
        <f t="shared" si="103"/>
        <v>0</v>
      </c>
      <c r="S710" s="133" t="str">
        <f t="shared" si="97"/>
        <v xml:space="preserve"> </v>
      </c>
      <c r="T710" s="133"/>
      <c r="U710" s="132" t="str">
        <f>_xlfn.IFNA(IF($D710=0,LOOKUP($F710,{0.1,0.2,0.3,0.4,0.5,0.6,0.7,0.8,0.9,1},{22,34,46,58,70,82,94,106,118,130}),""),"")</f>
        <v/>
      </c>
      <c r="V710" s="132" t="str">
        <f>_xlfn.IFNA(IF($D710=1,LOOKUP($F710,{0.1,0.2,0.3,0.4,0.5,0.6,0.7,0.8,0.9,1},{23,35,47,59,71,83,95,107,119,131}),""),"")</f>
        <v/>
      </c>
      <c r="W710" s="132" t="str">
        <f>_xlfn.IFNA(IF($D710=2,LOOKUP($F710,{0.1,0.2,0.3,0.4,0.5,0.6,0.7,0.8,0.9,1},{24,36,48,60,72,84,96,108,120,132}),""),"")</f>
        <v/>
      </c>
      <c r="X710" s="132" t="str">
        <f>_xlfn.IFNA(IF($D710=3,LOOKUP($F710,{0.1,0.2,0.3,0.4,0.5,0.6,0.7,0.8,0.9,1},{25,37,49,61,73,85,97,109,121,133}),""),"")</f>
        <v/>
      </c>
      <c r="Y710" s="132" t="str">
        <f>_xlfn.IFNA(IF($D710=4,LOOKUP($F710,{0.1,0.2,0.3,0.4,0.5,0.6,0.7,0.8,0.9,1},{26,38,50,62,74,86,98,110,122,134}),""),"")</f>
        <v/>
      </c>
      <c r="Z710" s="132" t="str">
        <f>_xlfn.IFNA(IF($D710=5,LOOKUP($F710,{0.1,0.2,0.3,0.4,0.5,0.6,0.7,0.8,0.9,1},{27,39,51,63,75,87,99,111,123,135}),""),"")</f>
        <v/>
      </c>
      <c r="AA710" s="132">
        <f t="shared" si="98"/>
        <v>0</v>
      </c>
      <c r="AB710" s="132" t="str">
        <f t="shared" si="99"/>
        <v>00</v>
      </c>
      <c r="AC710" s="82" t="e">
        <f>VLOOKUP(AB710,'AMI Ref'!T:U,2,FALSE)</f>
        <v>#N/A</v>
      </c>
      <c r="AD710" s="124"/>
      <c r="AE710" s="81" t="str">
        <f>_xlfn.IFNA(IF($D710=0,IF($J710="Not Paid by Tenant",0,INDEX('AMI Ref'!$K$5:$N$5,MATCH($J710,{"Oil","Gas","Electric - Other","ELECTRIC - HEAT PUMP"},0))),0),"")</f>
        <v/>
      </c>
      <c r="AF710" s="81">
        <f>_xlfn.IFNA(IF($D710=1,IF($J710="Not Paid by Tenant",0,INDEX('AMI Ref'!$K$6:$N$6,MATCH($J710,{"Oil","Gas","Electric - Other","ELECTRIC - HEAT PUMP"},0))),0),"")</f>
        <v>0</v>
      </c>
      <c r="AG710" s="81">
        <f>_xlfn.IFNA(IF($D710=2,IF($J710="Not Paid by Tenant",0,INDEX('AMI Ref'!$K$7:$N$7,MATCH($J710,{"Oil","Gas","Electric - Other","ELECTRIC - HEAT PUMP"},0))),0),"")</f>
        <v>0</v>
      </c>
      <c r="AH710" s="81">
        <f>_xlfn.IFNA(IF($D710=3,IF($J710="Not Paid by Tenant",0,INDEX('AMI Ref'!$K$8:$N$8,MATCH($J710,{"Oil","Gas","Electric - Other","ELECTRIC - HEAT PUMP"},0))),0),"")</f>
        <v>0</v>
      </c>
      <c r="AI710" s="81">
        <f>_xlfn.IFNA(IF($D710=4,IF($J710="Not Paid by Tenant",0,INDEX('AMI Ref'!$K$9:$N$9,MATCH($J710,{"Oil","Gas","Electric - Other","ELECTRIC - HEAT PUMP"},0))),0),"")</f>
        <v>0</v>
      </c>
      <c r="AJ710" s="81">
        <f>_xlfn.IFNA(IF($D710=5,IF($J710="Not Paid by Tenant",0,INDEX('AMI Ref'!$K$10:$N$10,MATCH($J710,{"Oil","Gas","Electric - Other","ELECTRIC - HEAT PUMP"},0))),0),"")</f>
        <v>0</v>
      </c>
      <c r="AK710" s="128"/>
      <c r="AL710" s="81" t="str">
        <f>_xlfn.IFNA(IF($D710=0,IF($K710="Not Paid by Tenant",0,INDEX('AMI Ref'!$O$5:$R$5,MATCH($K710,{"Oil","Gas","Electric - Other","Electric ccASHP - split"},0))),0),"")</f>
        <v/>
      </c>
      <c r="AM710" s="81">
        <f>_xlfn.IFNA(IF($D710=1,IF($K710="Not Paid by Tenant",0,INDEX('AMI Ref'!$O$6:$R$6,MATCH($K710,{"Oil","Gas","Electric - Other","Electric ccASHP - split"},0))),0),"")</f>
        <v>0</v>
      </c>
      <c r="AN710" s="81">
        <f>_xlfn.IFNA(IF($D710=2,IF($K710="Not Paid by Tenant",0,INDEX('AMI Ref'!$O$7:$R$7,MATCH($K710,{"Oil","Gas","Electric - Other","Electric ccASHP - split"},0))),0),"")</f>
        <v>0</v>
      </c>
      <c r="AO710" s="81">
        <f>_xlfn.IFNA(IF($D710=3,IF($K710="Not Paid by Tenant",0,INDEX('AMI Ref'!$O$8:$R$8,MATCH($K710,{"Oil","Gas","Electric - Other","Electric ccASHP - split"},0))),0),"")</f>
        <v>0</v>
      </c>
      <c r="AP710" s="81">
        <f>_xlfn.IFNA(IF($D710=4,IF($K710="Not Paid by Tenant",0,INDEX('AMI Ref'!$O$9:$R$9,MATCH($K710,{"Oil","Gas","Electric - Other","Electric ccASHP - split"},0))),0),"")</f>
        <v>0</v>
      </c>
      <c r="AQ710" s="81">
        <f>_xlfn.IFNA(IF($D710=5,IF($K710="Not Paid by Tenant",0,INDEX('AMI Ref'!$O$10:$R$10,MATCH($K710,{"Oil","Gas","Electric - Other","Electric ccASHP - split"},0))),0),"")</f>
        <v>0</v>
      </c>
      <c r="AR710" s="124">
        <f t="shared" si="100"/>
        <v>0</v>
      </c>
      <c r="AS710" s="123" t="e">
        <f t="shared" si="101"/>
        <v>#N/A</v>
      </c>
    </row>
    <row r="711" spans="1:45" x14ac:dyDescent="0.2">
      <c r="A711" s="130">
        <v>709</v>
      </c>
      <c r="B711" s="177">
        <f>IF(OR(COUNTIF($B$2:$B710,Input!$F727)&lt;1,COUNTIF($O$2:$O710,Input!$C727)&lt;1),Input!F727,0)</f>
        <v>0</v>
      </c>
      <c r="C711" s="177">
        <f>IF(OR(COUNTIF($B$2:$B710,Input!$F727)&lt;1,COUNTIF($O$2:$O710,Input!$C727)&lt;1),Input!G727,0)</f>
        <v>0</v>
      </c>
      <c r="D711" s="177">
        <f>IF(OR(COUNTIF($B$2:$B710,Input!$F727)&lt;1,COUNTIF($O$2:$O710,Input!$C727)&lt;1),Input!H727,0)</f>
        <v>0</v>
      </c>
      <c r="E711" s="177">
        <f>IF(OR(COUNTIF($B$2:$B710,Input!$F727)&lt;1,COUNTIF($O$2:$O710,Input!$C727)&lt;1),Input!I727,0)</f>
        <v>0</v>
      </c>
      <c r="F711" s="177">
        <f>IF(OR(COUNTIF($B$2:$B710,Input!$F727)&lt;1,COUNTIF($O$2:$O710,Input!$C727)&lt;1),Input!J727,0)</f>
        <v>0</v>
      </c>
      <c r="G711" s="177">
        <f>IF(OR(COUNTIF($B$2:$B710,Input!$F727)&lt;1,COUNTIF($O$2:$O710,Input!$C727)&lt;1),Input!K727,0)</f>
        <v>0</v>
      </c>
      <c r="H711" s="177">
        <f>IF(OR(COUNTIF($B$2:$B710,Input!$F727)&lt;1,COUNTIF($O$2:$O710,Input!$C727)&lt;1),Input!L727,0)</f>
        <v>0</v>
      </c>
      <c r="I711" s="177">
        <f>IF(OR(COUNTIF($B$2:$B710,Input!$F727)&lt;1,COUNTIF($O$2:$O710,Input!$C727)&lt;1),Input!M727,0)</f>
        <v>0</v>
      </c>
      <c r="J711" s="177">
        <f>IF(OR(COUNTIF($B$2:$B710,Input!$F727)&lt;1,COUNTIF($O$2:$O710,Input!$C727)&lt;1),Input!N727,0)</f>
        <v>0</v>
      </c>
      <c r="K711" s="177">
        <f>IF(OR(COUNTIF($B$2:$B710,Input!$F727)&lt;1,COUNTIF($O$2:$O710,Input!$C727)&lt;1),Input!O727,0)</f>
        <v>0</v>
      </c>
      <c r="L711" s="177">
        <f>IF(OR(COUNTIF($B$2:$B710,Input!$F727)&lt;1,COUNTIF($O$2:$O710,Input!$C727)&lt;1),Input!P727,0)</f>
        <v>0</v>
      </c>
      <c r="M711" s="129" t="str">
        <f t="shared" si="96"/>
        <v/>
      </c>
      <c r="N711" s="161">
        <f t="shared" si="102"/>
        <v>0</v>
      </c>
      <c r="O711" s="168">
        <f>Input!C727</f>
        <v>0</v>
      </c>
      <c r="P711" s="168"/>
      <c r="R711" s="131">
        <f t="shared" si="103"/>
        <v>0</v>
      </c>
      <c r="S711" s="133" t="str">
        <f t="shared" si="97"/>
        <v xml:space="preserve"> </v>
      </c>
      <c r="T711" s="133"/>
      <c r="U711" s="132" t="str">
        <f>_xlfn.IFNA(IF($D711=0,LOOKUP($F711,{0.1,0.2,0.3,0.4,0.5,0.6,0.7,0.8,0.9,1},{22,34,46,58,70,82,94,106,118,130}),""),"")</f>
        <v/>
      </c>
      <c r="V711" s="132" t="str">
        <f>_xlfn.IFNA(IF($D711=1,LOOKUP($F711,{0.1,0.2,0.3,0.4,0.5,0.6,0.7,0.8,0.9,1},{23,35,47,59,71,83,95,107,119,131}),""),"")</f>
        <v/>
      </c>
      <c r="W711" s="132" t="str">
        <f>_xlfn.IFNA(IF($D711=2,LOOKUP($F711,{0.1,0.2,0.3,0.4,0.5,0.6,0.7,0.8,0.9,1},{24,36,48,60,72,84,96,108,120,132}),""),"")</f>
        <v/>
      </c>
      <c r="X711" s="132" t="str">
        <f>_xlfn.IFNA(IF($D711=3,LOOKUP($F711,{0.1,0.2,0.3,0.4,0.5,0.6,0.7,0.8,0.9,1},{25,37,49,61,73,85,97,109,121,133}),""),"")</f>
        <v/>
      </c>
      <c r="Y711" s="132" t="str">
        <f>_xlfn.IFNA(IF($D711=4,LOOKUP($F711,{0.1,0.2,0.3,0.4,0.5,0.6,0.7,0.8,0.9,1},{26,38,50,62,74,86,98,110,122,134}),""),"")</f>
        <v/>
      </c>
      <c r="Z711" s="132" t="str">
        <f>_xlfn.IFNA(IF($D711=5,LOOKUP($F711,{0.1,0.2,0.3,0.4,0.5,0.6,0.7,0.8,0.9,1},{27,39,51,63,75,87,99,111,123,135}),""),"")</f>
        <v/>
      </c>
      <c r="AA711" s="132">
        <f t="shared" si="98"/>
        <v>0</v>
      </c>
      <c r="AB711" s="132" t="str">
        <f t="shared" si="99"/>
        <v>00</v>
      </c>
      <c r="AC711" s="82" t="e">
        <f>VLOOKUP(AB711,'AMI Ref'!T:U,2,FALSE)</f>
        <v>#N/A</v>
      </c>
      <c r="AD711" s="124"/>
      <c r="AE711" s="81" t="str">
        <f>_xlfn.IFNA(IF($D711=0,IF($J711="Not Paid by Tenant",0,INDEX('AMI Ref'!$K$5:$N$5,MATCH($J711,{"Oil","Gas","Electric - Other","ELECTRIC - HEAT PUMP"},0))),0),"")</f>
        <v/>
      </c>
      <c r="AF711" s="81">
        <f>_xlfn.IFNA(IF($D711=1,IF($J711="Not Paid by Tenant",0,INDEX('AMI Ref'!$K$6:$N$6,MATCH($J711,{"Oil","Gas","Electric - Other","ELECTRIC - HEAT PUMP"},0))),0),"")</f>
        <v>0</v>
      </c>
      <c r="AG711" s="81">
        <f>_xlfn.IFNA(IF($D711=2,IF($J711="Not Paid by Tenant",0,INDEX('AMI Ref'!$K$7:$N$7,MATCH($J711,{"Oil","Gas","Electric - Other","ELECTRIC - HEAT PUMP"},0))),0),"")</f>
        <v>0</v>
      </c>
      <c r="AH711" s="81">
        <f>_xlfn.IFNA(IF($D711=3,IF($J711="Not Paid by Tenant",0,INDEX('AMI Ref'!$K$8:$N$8,MATCH($J711,{"Oil","Gas","Electric - Other","ELECTRIC - HEAT PUMP"},0))),0),"")</f>
        <v>0</v>
      </c>
      <c r="AI711" s="81">
        <f>_xlfn.IFNA(IF($D711=4,IF($J711="Not Paid by Tenant",0,INDEX('AMI Ref'!$K$9:$N$9,MATCH($J711,{"Oil","Gas","Electric - Other","ELECTRIC - HEAT PUMP"},0))),0),"")</f>
        <v>0</v>
      </c>
      <c r="AJ711" s="81">
        <f>_xlfn.IFNA(IF($D711=5,IF($J711="Not Paid by Tenant",0,INDEX('AMI Ref'!$K$10:$N$10,MATCH($J711,{"Oil","Gas","Electric - Other","ELECTRIC - HEAT PUMP"},0))),0),"")</f>
        <v>0</v>
      </c>
      <c r="AK711" s="128"/>
      <c r="AL711" s="81" t="str">
        <f>_xlfn.IFNA(IF($D711=0,IF($K711="Not Paid by Tenant",0,INDEX('AMI Ref'!$O$5:$R$5,MATCH($K711,{"Oil","Gas","Electric - Other","Electric ccASHP - split"},0))),0),"")</f>
        <v/>
      </c>
      <c r="AM711" s="81">
        <f>_xlfn.IFNA(IF($D711=1,IF($K711="Not Paid by Tenant",0,INDEX('AMI Ref'!$O$6:$R$6,MATCH($K711,{"Oil","Gas","Electric - Other","Electric ccASHP - split"},0))),0),"")</f>
        <v>0</v>
      </c>
      <c r="AN711" s="81">
        <f>_xlfn.IFNA(IF($D711=2,IF($K711="Not Paid by Tenant",0,INDEX('AMI Ref'!$O$7:$R$7,MATCH($K711,{"Oil","Gas","Electric - Other","Electric ccASHP - split"},0))),0),"")</f>
        <v>0</v>
      </c>
      <c r="AO711" s="81">
        <f>_xlfn.IFNA(IF($D711=3,IF($K711="Not Paid by Tenant",0,INDEX('AMI Ref'!$O$8:$R$8,MATCH($K711,{"Oil","Gas","Electric - Other","Electric ccASHP - split"},0))),0),"")</f>
        <v>0</v>
      </c>
      <c r="AP711" s="81">
        <f>_xlfn.IFNA(IF($D711=4,IF($K711="Not Paid by Tenant",0,INDEX('AMI Ref'!$O$9:$R$9,MATCH($K711,{"Oil","Gas","Electric - Other","Electric ccASHP - split"},0))),0),"")</f>
        <v>0</v>
      </c>
      <c r="AQ711" s="81">
        <f>_xlfn.IFNA(IF($D711=5,IF($K711="Not Paid by Tenant",0,INDEX('AMI Ref'!$O$10:$R$10,MATCH($K711,{"Oil","Gas","Electric - Other","Electric ccASHP - split"},0))),0),"")</f>
        <v>0</v>
      </c>
      <c r="AR711" s="124">
        <f t="shared" si="100"/>
        <v>0</v>
      </c>
      <c r="AS711" s="123" t="e">
        <f t="shared" si="101"/>
        <v>#N/A</v>
      </c>
    </row>
    <row r="712" spans="1:45" x14ac:dyDescent="0.2">
      <c r="A712" s="130">
        <v>710</v>
      </c>
      <c r="B712" s="177">
        <f>IF(OR(COUNTIF($B$2:$B711,Input!$F728)&lt;1,COUNTIF($O$2:$O711,Input!$C728)&lt;1),Input!F728,0)</f>
        <v>0</v>
      </c>
      <c r="C712" s="177">
        <f>IF(OR(COUNTIF($B$2:$B711,Input!$F728)&lt;1,COUNTIF($O$2:$O711,Input!$C728)&lt;1),Input!G728,0)</f>
        <v>0</v>
      </c>
      <c r="D712" s="177">
        <f>IF(OR(COUNTIF($B$2:$B711,Input!$F728)&lt;1,COUNTIF($O$2:$O711,Input!$C728)&lt;1),Input!H728,0)</f>
        <v>0</v>
      </c>
      <c r="E712" s="177">
        <f>IF(OR(COUNTIF($B$2:$B711,Input!$F728)&lt;1,COUNTIF($O$2:$O711,Input!$C728)&lt;1),Input!I728,0)</f>
        <v>0</v>
      </c>
      <c r="F712" s="177">
        <f>IF(OR(COUNTIF($B$2:$B711,Input!$F728)&lt;1,COUNTIF($O$2:$O711,Input!$C728)&lt;1),Input!J728,0)</f>
        <v>0</v>
      </c>
      <c r="G712" s="177">
        <f>IF(OR(COUNTIF($B$2:$B711,Input!$F728)&lt;1,COUNTIF($O$2:$O711,Input!$C728)&lt;1),Input!K728,0)</f>
        <v>0</v>
      </c>
      <c r="H712" s="177">
        <f>IF(OR(COUNTIF($B$2:$B711,Input!$F728)&lt;1,COUNTIF($O$2:$O711,Input!$C728)&lt;1),Input!L728,0)</f>
        <v>0</v>
      </c>
      <c r="I712" s="177">
        <f>IF(OR(COUNTIF($B$2:$B711,Input!$F728)&lt;1,COUNTIF($O$2:$O711,Input!$C728)&lt;1),Input!M728,0)</f>
        <v>0</v>
      </c>
      <c r="J712" s="177">
        <f>IF(OR(COUNTIF($B$2:$B711,Input!$F728)&lt;1,COUNTIF($O$2:$O711,Input!$C728)&lt;1),Input!N728,0)</f>
        <v>0</v>
      </c>
      <c r="K712" s="177">
        <f>IF(OR(COUNTIF($B$2:$B711,Input!$F728)&lt;1,COUNTIF($O$2:$O711,Input!$C728)&lt;1),Input!O728,0)</f>
        <v>0</v>
      </c>
      <c r="L712" s="177">
        <f>IF(OR(COUNTIF($B$2:$B711,Input!$F728)&lt;1,COUNTIF($O$2:$O711,Input!$C728)&lt;1),Input!P728,0)</f>
        <v>0</v>
      </c>
      <c r="M712" s="129" t="str">
        <f t="shared" si="96"/>
        <v/>
      </c>
      <c r="N712" s="161">
        <f t="shared" si="102"/>
        <v>0</v>
      </c>
      <c r="O712" s="168">
        <f>Input!C728</f>
        <v>0</v>
      </c>
      <c r="P712" s="168"/>
      <c r="R712" s="131">
        <f t="shared" si="103"/>
        <v>0</v>
      </c>
      <c r="S712" s="133" t="str">
        <f t="shared" si="97"/>
        <v xml:space="preserve"> </v>
      </c>
      <c r="T712" s="133"/>
      <c r="U712" s="132" t="str">
        <f>_xlfn.IFNA(IF($D712=0,LOOKUP($F712,{0.1,0.2,0.3,0.4,0.5,0.6,0.7,0.8,0.9,1},{22,34,46,58,70,82,94,106,118,130}),""),"")</f>
        <v/>
      </c>
      <c r="V712" s="132" t="str">
        <f>_xlfn.IFNA(IF($D712=1,LOOKUP($F712,{0.1,0.2,0.3,0.4,0.5,0.6,0.7,0.8,0.9,1},{23,35,47,59,71,83,95,107,119,131}),""),"")</f>
        <v/>
      </c>
      <c r="W712" s="132" t="str">
        <f>_xlfn.IFNA(IF($D712=2,LOOKUP($F712,{0.1,0.2,0.3,0.4,0.5,0.6,0.7,0.8,0.9,1},{24,36,48,60,72,84,96,108,120,132}),""),"")</f>
        <v/>
      </c>
      <c r="X712" s="132" t="str">
        <f>_xlfn.IFNA(IF($D712=3,LOOKUP($F712,{0.1,0.2,0.3,0.4,0.5,0.6,0.7,0.8,0.9,1},{25,37,49,61,73,85,97,109,121,133}),""),"")</f>
        <v/>
      </c>
      <c r="Y712" s="132" t="str">
        <f>_xlfn.IFNA(IF($D712=4,LOOKUP($F712,{0.1,0.2,0.3,0.4,0.5,0.6,0.7,0.8,0.9,1},{26,38,50,62,74,86,98,110,122,134}),""),"")</f>
        <v/>
      </c>
      <c r="Z712" s="132" t="str">
        <f>_xlfn.IFNA(IF($D712=5,LOOKUP($F712,{0.1,0.2,0.3,0.4,0.5,0.6,0.7,0.8,0.9,1},{27,39,51,63,75,87,99,111,123,135}),""),"")</f>
        <v/>
      </c>
      <c r="AA712" s="132">
        <f t="shared" si="98"/>
        <v>0</v>
      </c>
      <c r="AB712" s="132" t="str">
        <f t="shared" si="99"/>
        <v>00</v>
      </c>
      <c r="AC712" s="82" t="e">
        <f>VLOOKUP(AB712,'AMI Ref'!T:U,2,FALSE)</f>
        <v>#N/A</v>
      </c>
      <c r="AD712" s="124"/>
      <c r="AE712" s="81" t="str">
        <f>_xlfn.IFNA(IF($D712=0,IF($J712="Not Paid by Tenant",0,INDEX('AMI Ref'!$K$5:$N$5,MATCH($J712,{"Oil","Gas","Electric - Other","ELECTRIC - HEAT PUMP"},0))),0),"")</f>
        <v/>
      </c>
      <c r="AF712" s="81">
        <f>_xlfn.IFNA(IF($D712=1,IF($J712="Not Paid by Tenant",0,INDEX('AMI Ref'!$K$6:$N$6,MATCH($J712,{"Oil","Gas","Electric - Other","ELECTRIC - HEAT PUMP"},0))),0),"")</f>
        <v>0</v>
      </c>
      <c r="AG712" s="81">
        <f>_xlfn.IFNA(IF($D712=2,IF($J712="Not Paid by Tenant",0,INDEX('AMI Ref'!$K$7:$N$7,MATCH($J712,{"Oil","Gas","Electric - Other","ELECTRIC - HEAT PUMP"},0))),0),"")</f>
        <v>0</v>
      </c>
      <c r="AH712" s="81">
        <f>_xlfn.IFNA(IF($D712=3,IF($J712="Not Paid by Tenant",0,INDEX('AMI Ref'!$K$8:$N$8,MATCH($J712,{"Oil","Gas","Electric - Other","ELECTRIC - HEAT PUMP"},0))),0),"")</f>
        <v>0</v>
      </c>
      <c r="AI712" s="81">
        <f>_xlfn.IFNA(IF($D712=4,IF($J712="Not Paid by Tenant",0,INDEX('AMI Ref'!$K$9:$N$9,MATCH($J712,{"Oil","Gas","Electric - Other","ELECTRIC - HEAT PUMP"},0))),0),"")</f>
        <v>0</v>
      </c>
      <c r="AJ712" s="81">
        <f>_xlfn.IFNA(IF($D712=5,IF($J712="Not Paid by Tenant",0,INDEX('AMI Ref'!$K$10:$N$10,MATCH($J712,{"Oil","Gas","Electric - Other","ELECTRIC - HEAT PUMP"},0))),0),"")</f>
        <v>0</v>
      </c>
      <c r="AK712" s="128"/>
      <c r="AL712" s="81" t="str">
        <f>_xlfn.IFNA(IF($D712=0,IF($K712="Not Paid by Tenant",0,INDEX('AMI Ref'!$O$5:$R$5,MATCH($K712,{"Oil","Gas","Electric - Other","Electric ccASHP - split"},0))),0),"")</f>
        <v/>
      </c>
      <c r="AM712" s="81">
        <f>_xlfn.IFNA(IF($D712=1,IF($K712="Not Paid by Tenant",0,INDEX('AMI Ref'!$O$6:$R$6,MATCH($K712,{"Oil","Gas","Electric - Other","Electric ccASHP - split"},0))),0),"")</f>
        <v>0</v>
      </c>
      <c r="AN712" s="81">
        <f>_xlfn.IFNA(IF($D712=2,IF($K712="Not Paid by Tenant",0,INDEX('AMI Ref'!$O$7:$R$7,MATCH($K712,{"Oil","Gas","Electric - Other","Electric ccASHP - split"},0))),0),"")</f>
        <v>0</v>
      </c>
      <c r="AO712" s="81">
        <f>_xlfn.IFNA(IF($D712=3,IF($K712="Not Paid by Tenant",0,INDEX('AMI Ref'!$O$8:$R$8,MATCH($K712,{"Oil","Gas","Electric - Other","Electric ccASHP - split"},0))),0),"")</f>
        <v>0</v>
      </c>
      <c r="AP712" s="81">
        <f>_xlfn.IFNA(IF($D712=4,IF($K712="Not Paid by Tenant",0,INDEX('AMI Ref'!$O$9:$R$9,MATCH($K712,{"Oil","Gas","Electric - Other","Electric ccASHP - split"},0))),0),"")</f>
        <v>0</v>
      </c>
      <c r="AQ712" s="81">
        <f>_xlfn.IFNA(IF($D712=5,IF($K712="Not Paid by Tenant",0,INDEX('AMI Ref'!$O$10:$R$10,MATCH($K712,{"Oil","Gas","Electric - Other","Electric ccASHP - split"},0))),0),"")</f>
        <v>0</v>
      </c>
      <c r="AR712" s="124">
        <f t="shared" si="100"/>
        <v>0</v>
      </c>
      <c r="AS712" s="123" t="e">
        <f t="shared" si="101"/>
        <v>#N/A</v>
      </c>
    </row>
    <row r="713" spans="1:45" x14ac:dyDescent="0.2">
      <c r="A713" s="130">
        <v>711</v>
      </c>
      <c r="B713" s="177">
        <f>IF(OR(COUNTIF($B$2:$B712,Input!$F729)&lt;1,COUNTIF($O$2:$O712,Input!$C729)&lt;1),Input!F729,0)</f>
        <v>0</v>
      </c>
      <c r="C713" s="177">
        <f>IF(OR(COUNTIF($B$2:$B712,Input!$F729)&lt;1,COUNTIF($O$2:$O712,Input!$C729)&lt;1),Input!G729,0)</f>
        <v>0</v>
      </c>
      <c r="D713" s="177">
        <f>IF(OR(COUNTIF($B$2:$B712,Input!$F729)&lt;1,COUNTIF($O$2:$O712,Input!$C729)&lt;1),Input!H729,0)</f>
        <v>0</v>
      </c>
      <c r="E713" s="177">
        <f>IF(OR(COUNTIF($B$2:$B712,Input!$F729)&lt;1,COUNTIF($O$2:$O712,Input!$C729)&lt;1),Input!I729,0)</f>
        <v>0</v>
      </c>
      <c r="F713" s="177">
        <f>IF(OR(COUNTIF($B$2:$B712,Input!$F729)&lt;1,COUNTIF($O$2:$O712,Input!$C729)&lt;1),Input!J729,0)</f>
        <v>0</v>
      </c>
      <c r="G713" s="177">
        <f>IF(OR(COUNTIF($B$2:$B712,Input!$F729)&lt;1,COUNTIF($O$2:$O712,Input!$C729)&lt;1),Input!K729,0)</f>
        <v>0</v>
      </c>
      <c r="H713" s="177">
        <f>IF(OR(COUNTIF($B$2:$B712,Input!$F729)&lt;1,COUNTIF($O$2:$O712,Input!$C729)&lt;1),Input!L729,0)</f>
        <v>0</v>
      </c>
      <c r="I713" s="177">
        <f>IF(OR(COUNTIF($B$2:$B712,Input!$F729)&lt;1,COUNTIF($O$2:$O712,Input!$C729)&lt;1),Input!M729,0)</f>
        <v>0</v>
      </c>
      <c r="J713" s="177">
        <f>IF(OR(COUNTIF($B$2:$B712,Input!$F729)&lt;1,COUNTIF($O$2:$O712,Input!$C729)&lt;1),Input!N729,0)</f>
        <v>0</v>
      </c>
      <c r="K713" s="177">
        <f>IF(OR(COUNTIF($B$2:$B712,Input!$F729)&lt;1,COUNTIF($O$2:$O712,Input!$C729)&lt;1),Input!O729,0)</f>
        <v>0</v>
      </c>
      <c r="L713" s="177">
        <f>IF(OR(COUNTIF($B$2:$B712,Input!$F729)&lt;1,COUNTIF($O$2:$O712,Input!$C729)&lt;1),Input!P729,0)</f>
        <v>0</v>
      </c>
      <c r="M713" s="129" t="str">
        <f t="shared" si="96"/>
        <v/>
      </c>
      <c r="N713" s="161">
        <f t="shared" si="102"/>
        <v>0</v>
      </c>
      <c r="O713" s="168">
        <f>Input!C729</f>
        <v>0</v>
      </c>
      <c r="P713" s="168"/>
      <c r="R713" s="131">
        <f t="shared" si="103"/>
        <v>0</v>
      </c>
      <c r="S713" s="133" t="str">
        <f t="shared" si="97"/>
        <v xml:space="preserve"> </v>
      </c>
      <c r="T713" s="133"/>
      <c r="U713" s="132" t="str">
        <f>_xlfn.IFNA(IF($D713=0,LOOKUP($F713,{0.1,0.2,0.3,0.4,0.5,0.6,0.7,0.8,0.9,1},{22,34,46,58,70,82,94,106,118,130}),""),"")</f>
        <v/>
      </c>
      <c r="V713" s="132" t="str">
        <f>_xlfn.IFNA(IF($D713=1,LOOKUP($F713,{0.1,0.2,0.3,0.4,0.5,0.6,0.7,0.8,0.9,1},{23,35,47,59,71,83,95,107,119,131}),""),"")</f>
        <v/>
      </c>
      <c r="W713" s="132" t="str">
        <f>_xlfn.IFNA(IF($D713=2,LOOKUP($F713,{0.1,0.2,0.3,0.4,0.5,0.6,0.7,0.8,0.9,1},{24,36,48,60,72,84,96,108,120,132}),""),"")</f>
        <v/>
      </c>
      <c r="X713" s="132" t="str">
        <f>_xlfn.IFNA(IF($D713=3,LOOKUP($F713,{0.1,0.2,0.3,0.4,0.5,0.6,0.7,0.8,0.9,1},{25,37,49,61,73,85,97,109,121,133}),""),"")</f>
        <v/>
      </c>
      <c r="Y713" s="132" t="str">
        <f>_xlfn.IFNA(IF($D713=4,LOOKUP($F713,{0.1,0.2,0.3,0.4,0.5,0.6,0.7,0.8,0.9,1},{26,38,50,62,74,86,98,110,122,134}),""),"")</f>
        <v/>
      </c>
      <c r="Z713" s="132" t="str">
        <f>_xlfn.IFNA(IF($D713=5,LOOKUP($F713,{0.1,0.2,0.3,0.4,0.5,0.6,0.7,0.8,0.9,1},{27,39,51,63,75,87,99,111,123,135}),""),"")</f>
        <v/>
      </c>
      <c r="AA713" s="132">
        <f t="shared" si="98"/>
        <v>0</v>
      </c>
      <c r="AB713" s="132" t="str">
        <f t="shared" si="99"/>
        <v>00</v>
      </c>
      <c r="AC713" s="82" t="e">
        <f>VLOOKUP(AB713,'AMI Ref'!T:U,2,FALSE)</f>
        <v>#N/A</v>
      </c>
      <c r="AD713" s="124"/>
      <c r="AE713" s="81" t="str">
        <f>_xlfn.IFNA(IF($D713=0,IF($J713="Not Paid by Tenant",0,INDEX('AMI Ref'!$K$5:$N$5,MATCH($J713,{"Oil","Gas","Electric - Other","ELECTRIC - HEAT PUMP"},0))),0),"")</f>
        <v/>
      </c>
      <c r="AF713" s="81">
        <f>_xlfn.IFNA(IF($D713=1,IF($J713="Not Paid by Tenant",0,INDEX('AMI Ref'!$K$6:$N$6,MATCH($J713,{"Oil","Gas","Electric - Other","ELECTRIC - HEAT PUMP"},0))),0),"")</f>
        <v>0</v>
      </c>
      <c r="AG713" s="81">
        <f>_xlfn.IFNA(IF($D713=2,IF($J713="Not Paid by Tenant",0,INDEX('AMI Ref'!$K$7:$N$7,MATCH($J713,{"Oil","Gas","Electric - Other","ELECTRIC - HEAT PUMP"},0))),0),"")</f>
        <v>0</v>
      </c>
      <c r="AH713" s="81">
        <f>_xlfn.IFNA(IF($D713=3,IF($J713="Not Paid by Tenant",0,INDEX('AMI Ref'!$K$8:$N$8,MATCH($J713,{"Oil","Gas","Electric - Other","ELECTRIC - HEAT PUMP"},0))),0),"")</f>
        <v>0</v>
      </c>
      <c r="AI713" s="81">
        <f>_xlfn.IFNA(IF($D713=4,IF($J713="Not Paid by Tenant",0,INDEX('AMI Ref'!$K$9:$N$9,MATCH($J713,{"Oil","Gas","Electric - Other","ELECTRIC - HEAT PUMP"},0))),0),"")</f>
        <v>0</v>
      </c>
      <c r="AJ713" s="81">
        <f>_xlfn.IFNA(IF($D713=5,IF($J713="Not Paid by Tenant",0,INDEX('AMI Ref'!$K$10:$N$10,MATCH($J713,{"Oil","Gas","Electric - Other","ELECTRIC - HEAT PUMP"},0))),0),"")</f>
        <v>0</v>
      </c>
      <c r="AK713" s="128"/>
      <c r="AL713" s="81" t="str">
        <f>_xlfn.IFNA(IF($D713=0,IF($K713="Not Paid by Tenant",0,INDEX('AMI Ref'!$O$5:$R$5,MATCH($K713,{"Oil","Gas","Electric - Other","Electric ccASHP - split"},0))),0),"")</f>
        <v/>
      </c>
      <c r="AM713" s="81">
        <f>_xlfn.IFNA(IF($D713=1,IF($K713="Not Paid by Tenant",0,INDEX('AMI Ref'!$O$6:$R$6,MATCH($K713,{"Oil","Gas","Electric - Other","Electric ccASHP - split"},0))),0),"")</f>
        <v>0</v>
      </c>
      <c r="AN713" s="81">
        <f>_xlfn.IFNA(IF($D713=2,IF($K713="Not Paid by Tenant",0,INDEX('AMI Ref'!$O$7:$R$7,MATCH($K713,{"Oil","Gas","Electric - Other","Electric ccASHP - split"},0))),0),"")</f>
        <v>0</v>
      </c>
      <c r="AO713" s="81">
        <f>_xlfn.IFNA(IF($D713=3,IF($K713="Not Paid by Tenant",0,INDEX('AMI Ref'!$O$8:$R$8,MATCH($K713,{"Oil","Gas","Electric - Other","Electric ccASHP - split"},0))),0),"")</f>
        <v>0</v>
      </c>
      <c r="AP713" s="81">
        <f>_xlfn.IFNA(IF($D713=4,IF($K713="Not Paid by Tenant",0,INDEX('AMI Ref'!$O$9:$R$9,MATCH($K713,{"Oil","Gas","Electric - Other","Electric ccASHP - split"},0))),0),"")</f>
        <v>0</v>
      </c>
      <c r="AQ713" s="81">
        <f>_xlfn.IFNA(IF($D713=5,IF($K713="Not Paid by Tenant",0,INDEX('AMI Ref'!$O$10:$R$10,MATCH($K713,{"Oil","Gas","Electric - Other","Electric ccASHP - split"},0))),0),"")</f>
        <v>0</v>
      </c>
      <c r="AR713" s="124">
        <f t="shared" si="100"/>
        <v>0</v>
      </c>
      <c r="AS713" s="123" t="e">
        <f t="shared" si="101"/>
        <v>#N/A</v>
      </c>
    </row>
    <row r="714" spans="1:45" x14ac:dyDescent="0.2">
      <c r="A714" s="130">
        <v>712</v>
      </c>
      <c r="B714" s="177">
        <f>IF(OR(COUNTIF($B$2:$B713,Input!$F730)&lt;1,COUNTIF($O$2:$O713,Input!$C730)&lt;1),Input!F730,0)</f>
        <v>0</v>
      </c>
      <c r="C714" s="177">
        <f>IF(OR(COUNTIF($B$2:$B713,Input!$F730)&lt;1,COUNTIF($O$2:$O713,Input!$C730)&lt;1),Input!G730,0)</f>
        <v>0</v>
      </c>
      <c r="D714" s="177">
        <f>IF(OR(COUNTIF($B$2:$B713,Input!$F730)&lt;1,COUNTIF($O$2:$O713,Input!$C730)&lt;1),Input!H730,0)</f>
        <v>0</v>
      </c>
      <c r="E714" s="177">
        <f>IF(OR(COUNTIF($B$2:$B713,Input!$F730)&lt;1,COUNTIF($O$2:$O713,Input!$C730)&lt;1),Input!I730,0)</f>
        <v>0</v>
      </c>
      <c r="F714" s="177">
        <f>IF(OR(COUNTIF($B$2:$B713,Input!$F730)&lt;1,COUNTIF($O$2:$O713,Input!$C730)&lt;1),Input!J730,0)</f>
        <v>0</v>
      </c>
      <c r="G714" s="177">
        <f>IF(OR(COUNTIF($B$2:$B713,Input!$F730)&lt;1,COUNTIF($O$2:$O713,Input!$C730)&lt;1),Input!K730,0)</f>
        <v>0</v>
      </c>
      <c r="H714" s="177">
        <f>IF(OR(COUNTIF($B$2:$B713,Input!$F730)&lt;1,COUNTIF($O$2:$O713,Input!$C730)&lt;1),Input!L730,0)</f>
        <v>0</v>
      </c>
      <c r="I714" s="177">
        <f>IF(OR(COUNTIF($B$2:$B713,Input!$F730)&lt;1,COUNTIF($O$2:$O713,Input!$C730)&lt;1),Input!M730,0)</f>
        <v>0</v>
      </c>
      <c r="J714" s="177">
        <f>IF(OR(COUNTIF($B$2:$B713,Input!$F730)&lt;1,COUNTIF($O$2:$O713,Input!$C730)&lt;1),Input!N730,0)</f>
        <v>0</v>
      </c>
      <c r="K714" s="177">
        <f>IF(OR(COUNTIF($B$2:$B713,Input!$F730)&lt;1,COUNTIF($O$2:$O713,Input!$C730)&lt;1),Input!O730,0)</f>
        <v>0</v>
      </c>
      <c r="L714" s="177">
        <f>IF(OR(COUNTIF($B$2:$B713,Input!$F730)&lt;1,COUNTIF($O$2:$O713,Input!$C730)&lt;1),Input!P730,0)</f>
        <v>0</v>
      </c>
      <c r="M714" s="129" t="str">
        <f t="shared" si="96"/>
        <v/>
      </c>
      <c r="N714" s="161">
        <f t="shared" si="102"/>
        <v>0</v>
      </c>
      <c r="O714" s="168">
        <f>Input!C730</f>
        <v>0</v>
      </c>
      <c r="P714" s="168"/>
      <c r="R714" s="131">
        <f t="shared" si="103"/>
        <v>0</v>
      </c>
      <c r="S714" s="133" t="str">
        <f t="shared" si="97"/>
        <v xml:space="preserve"> </v>
      </c>
      <c r="T714" s="133"/>
      <c r="U714" s="132" t="str">
        <f>_xlfn.IFNA(IF($D714=0,LOOKUP($F714,{0.1,0.2,0.3,0.4,0.5,0.6,0.7,0.8,0.9,1},{22,34,46,58,70,82,94,106,118,130}),""),"")</f>
        <v/>
      </c>
      <c r="V714" s="132" t="str">
        <f>_xlfn.IFNA(IF($D714=1,LOOKUP($F714,{0.1,0.2,0.3,0.4,0.5,0.6,0.7,0.8,0.9,1},{23,35,47,59,71,83,95,107,119,131}),""),"")</f>
        <v/>
      </c>
      <c r="W714" s="132" t="str">
        <f>_xlfn.IFNA(IF($D714=2,LOOKUP($F714,{0.1,0.2,0.3,0.4,0.5,0.6,0.7,0.8,0.9,1},{24,36,48,60,72,84,96,108,120,132}),""),"")</f>
        <v/>
      </c>
      <c r="X714" s="132" t="str">
        <f>_xlfn.IFNA(IF($D714=3,LOOKUP($F714,{0.1,0.2,0.3,0.4,0.5,0.6,0.7,0.8,0.9,1},{25,37,49,61,73,85,97,109,121,133}),""),"")</f>
        <v/>
      </c>
      <c r="Y714" s="132" t="str">
        <f>_xlfn.IFNA(IF($D714=4,LOOKUP($F714,{0.1,0.2,0.3,0.4,0.5,0.6,0.7,0.8,0.9,1},{26,38,50,62,74,86,98,110,122,134}),""),"")</f>
        <v/>
      </c>
      <c r="Z714" s="132" t="str">
        <f>_xlfn.IFNA(IF($D714=5,LOOKUP($F714,{0.1,0.2,0.3,0.4,0.5,0.6,0.7,0.8,0.9,1},{27,39,51,63,75,87,99,111,123,135}),""),"")</f>
        <v/>
      </c>
      <c r="AA714" s="132">
        <f t="shared" si="98"/>
        <v>0</v>
      </c>
      <c r="AB714" s="132" t="str">
        <f t="shared" si="99"/>
        <v>00</v>
      </c>
      <c r="AC714" s="82" t="e">
        <f>VLOOKUP(AB714,'AMI Ref'!T:U,2,FALSE)</f>
        <v>#N/A</v>
      </c>
      <c r="AD714" s="124"/>
      <c r="AE714" s="81" t="str">
        <f>_xlfn.IFNA(IF($D714=0,IF($J714="Not Paid by Tenant",0,INDEX('AMI Ref'!$K$5:$N$5,MATCH($J714,{"Oil","Gas","Electric - Other","ELECTRIC - HEAT PUMP"},0))),0),"")</f>
        <v/>
      </c>
      <c r="AF714" s="81">
        <f>_xlfn.IFNA(IF($D714=1,IF($J714="Not Paid by Tenant",0,INDEX('AMI Ref'!$K$6:$N$6,MATCH($J714,{"Oil","Gas","Electric - Other","ELECTRIC - HEAT PUMP"},0))),0),"")</f>
        <v>0</v>
      </c>
      <c r="AG714" s="81">
        <f>_xlfn.IFNA(IF($D714=2,IF($J714="Not Paid by Tenant",0,INDEX('AMI Ref'!$K$7:$N$7,MATCH($J714,{"Oil","Gas","Electric - Other","ELECTRIC - HEAT PUMP"},0))),0),"")</f>
        <v>0</v>
      </c>
      <c r="AH714" s="81">
        <f>_xlfn.IFNA(IF($D714=3,IF($J714="Not Paid by Tenant",0,INDEX('AMI Ref'!$K$8:$N$8,MATCH($J714,{"Oil","Gas","Electric - Other","ELECTRIC - HEAT PUMP"},0))),0),"")</f>
        <v>0</v>
      </c>
      <c r="AI714" s="81">
        <f>_xlfn.IFNA(IF($D714=4,IF($J714="Not Paid by Tenant",0,INDEX('AMI Ref'!$K$9:$N$9,MATCH($J714,{"Oil","Gas","Electric - Other","ELECTRIC - HEAT PUMP"},0))),0),"")</f>
        <v>0</v>
      </c>
      <c r="AJ714" s="81">
        <f>_xlfn.IFNA(IF($D714=5,IF($J714="Not Paid by Tenant",0,INDEX('AMI Ref'!$K$10:$N$10,MATCH($J714,{"Oil","Gas","Electric - Other","ELECTRIC - HEAT PUMP"},0))),0),"")</f>
        <v>0</v>
      </c>
      <c r="AK714" s="128"/>
      <c r="AL714" s="81" t="str">
        <f>_xlfn.IFNA(IF($D714=0,IF($K714="Not Paid by Tenant",0,INDEX('AMI Ref'!$O$5:$R$5,MATCH($K714,{"Oil","Gas","Electric - Other","Electric ccASHP - split"},0))),0),"")</f>
        <v/>
      </c>
      <c r="AM714" s="81">
        <f>_xlfn.IFNA(IF($D714=1,IF($K714="Not Paid by Tenant",0,INDEX('AMI Ref'!$O$6:$R$6,MATCH($K714,{"Oil","Gas","Electric - Other","Electric ccASHP - split"},0))),0),"")</f>
        <v>0</v>
      </c>
      <c r="AN714" s="81">
        <f>_xlfn.IFNA(IF($D714=2,IF($K714="Not Paid by Tenant",0,INDEX('AMI Ref'!$O$7:$R$7,MATCH($K714,{"Oil","Gas","Electric - Other","Electric ccASHP - split"},0))),0),"")</f>
        <v>0</v>
      </c>
      <c r="AO714" s="81">
        <f>_xlfn.IFNA(IF($D714=3,IF($K714="Not Paid by Tenant",0,INDEX('AMI Ref'!$O$8:$R$8,MATCH($K714,{"Oil","Gas","Electric - Other","Electric ccASHP - split"},0))),0),"")</f>
        <v>0</v>
      </c>
      <c r="AP714" s="81">
        <f>_xlfn.IFNA(IF($D714=4,IF($K714="Not Paid by Tenant",0,INDEX('AMI Ref'!$O$9:$R$9,MATCH($K714,{"Oil","Gas","Electric - Other","Electric ccASHP - split"},0))),0),"")</f>
        <v>0</v>
      </c>
      <c r="AQ714" s="81">
        <f>_xlfn.IFNA(IF($D714=5,IF($K714="Not Paid by Tenant",0,INDEX('AMI Ref'!$O$10:$R$10,MATCH($K714,{"Oil","Gas","Electric - Other","Electric ccASHP - split"},0))),0),"")</f>
        <v>0</v>
      </c>
      <c r="AR714" s="124">
        <f t="shared" si="100"/>
        <v>0</v>
      </c>
      <c r="AS714" s="123" t="e">
        <f t="shared" si="101"/>
        <v>#N/A</v>
      </c>
    </row>
    <row r="715" spans="1:45" x14ac:dyDescent="0.2">
      <c r="A715" s="130">
        <v>713</v>
      </c>
      <c r="B715" s="177">
        <f>IF(OR(COUNTIF($B$2:$B714,Input!$F731)&lt;1,COUNTIF($O$2:$O714,Input!$C731)&lt;1),Input!F731,0)</f>
        <v>0</v>
      </c>
      <c r="C715" s="177">
        <f>IF(OR(COUNTIF($B$2:$B714,Input!$F731)&lt;1,COUNTIF($O$2:$O714,Input!$C731)&lt;1),Input!G731,0)</f>
        <v>0</v>
      </c>
      <c r="D715" s="177">
        <f>IF(OR(COUNTIF($B$2:$B714,Input!$F731)&lt;1,COUNTIF($O$2:$O714,Input!$C731)&lt;1),Input!H731,0)</f>
        <v>0</v>
      </c>
      <c r="E715" s="177">
        <f>IF(OR(COUNTIF($B$2:$B714,Input!$F731)&lt;1,COUNTIF($O$2:$O714,Input!$C731)&lt;1),Input!I731,0)</f>
        <v>0</v>
      </c>
      <c r="F715" s="177">
        <f>IF(OR(COUNTIF($B$2:$B714,Input!$F731)&lt;1,COUNTIF($O$2:$O714,Input!$C731)&lt;1),Input!J731,0)</f>
        <v>0</v>
      </c>
      <c r="G715" s="177">
        <f>IF(OR(COUNTIF($B$2:$B714,Input!$F731)&lt;1,COUNTIF($O$2:$O714,Input!$C731)&lt;1),Input!K731,0)</f>
        <v>0</v>
      </c>
      <c r="H715" s="177">
        <f>IF(OR(COUNTIF($B$2:$B714,Input!$F731)&lt;1,COUNTIF($O$2:$O714,Input!$C731)&lt;1),Input!L731,0)</f>
        <v>0</v>
      </c>
      <c r="I715" s="177">
        <f>IF(OR(COUNTIF($B$2:$B714,Input!$F731)&lt;1,COUNTIF($O$2:$O714,Input!$C731)&lt;1),Input!M731,0)</f>
        <v>0</v>
      </c>
      <c r="J715" s="177">
        <f>IF(OR(COUNTIF($B$2:$B714,Input!$F731)&lt;1,COUNTIF($O$2:$O714,Input!$C731)&lt;1),Input!N731,0)</f>
        <v>0</v>
      </c>
      <c r="K715" s="177">
        <f>IF(OR(COUNTIF($B$2:$B714,Input!$F731)&lt;1,COUNTIF($O$2:$O714,Input!$C731)&lt;1),Input!O731,0)</f>
        <v>0</v>
      </c>
      <c r="L715" s="177">
        <f>IF(OR(COUNTIF($B$2:$B714,Input!$F731)&lt;1,COUNTIF($O$2:$O714,Input!$C731)&lt;1),Input!P731,0)</f>
        <v>0</v>
      </c>
      <c r="M715" s="129" t="str">
        <f t="shared" si="96"/>
        <v/>
      </c>
      <c r="N715" s="161">
        <f t="shared" si="102"/>
        <v>0</v>
      </c>
      <c r="O715" s="168">
        <f>Input!C731</f>
        <v>0</v>
      </c>
      <c r="P715" s="168"/>
      <c r="R715" s="131">
        <f t="shared" si="103"/>
        <v>0</v>
      </c>
      <c r="S715" s="133" t="str">
        <f t="shared" si="97"/>
        <v xml:space="preserve"> </v>
      </c>
      <c r="T715" s="133"/>
      <c r="U715" s="132" t="str">
        <f>_xlfn.IFNA(IF($D715=0,LOOKUP($F715,{0.1,0.2,0.3,0.4,0.5,0.6,0.7,0.8,0.9,1},{22,34,46,58,70,82,94,106,118,130}),""),"")</f>
        <v/>
      </c>
      <c r="V715" s="132" t="str">
        <f>_xlfn.IFNA(IF($D715=1,LOOKUP($F715,{0.1,0.2,0.3,0.4,0.5,0.6,0.7,0.8,0.9,1},{23,35,47,59,71,83,95,107,119,131}),""),"")</f>
        <v/>
      </c>
      <c r="W715" s="132" t="str">
        <f>_xlfn.IFNA(IF($D715=2,LOOKUP($F715,{0.1,0.2,0.3,0.4,0.5,0.6,0.7,0.8,0.9,1},{24,36,48,60,72,84,96,108,120,132}),""),"")</f>
        <v/>
      </c>
      <c r="X715" s="132" t="str">
        <f>_xlfn.IFNA(IF($D715=3,LOOKUP($F715,{0.1,0.2,0.3,0.4,0.5,0.6,0.7,0.8,0.9,1},{25,37,49,61,73,85,97,109,121,133}),""),"")</f>
        <v/>
      </c>
      <c r="Y715" s="132" t="str">
        <f>_xlfn.IFNA(IF($D715=4,LOOKUP($F715,{0.1,0.2,0.3,0.4,0.5,0.6,0.7,0.8,0.9,1},{26,38,50,62,74,86,98,110,122,134}),""),"")</f>
        <v/>
      </c>
      <c r="Z715" s="132" t="str">
        <f>_xlfn.IFNA(IF($D715=5,LOOKUP($F715,{0.1,0.2,0.3,0.4,0.5,0.6,0.7,0.8,0.9,1},{27,39,51,63,75,87,99,111,123,135}),""),"")</f>
        <v/>
      </c>
      <c r="AA715" s="132">
        <f t="shared" si="98"/>
        <v>0</v>
      </c>
      <c r="AB715" s="132" t="str">
        <f t="shared" si="99"/>
        <v>00</v>
      </c>
      <c r="AC715" s="82" t="e">
        <f>VLOOKUP(AB715,'AMI Ref'!T:U,2,FALSE)</f>
        <v>#N/A</v>
      </c>
      <c r="AD715" s="124"/>
      <c r="AE715" s="81" t="str">
        <f>_xlfn.IFNA(IF($D715=0,IF($J715="Not Paid by Tenant",0,INDEX('AMI Ref'!$K$5:$N$5,MATCH($J715,{"Oil","Gas","Electric - Other","ELECTRIC - HEAT PUMP"},0))),0),"")</f>
        <v/>
      </c>
      <c r="AF715" s="81">
        <f>_xlfn.IFNA(IF($D715=1,IF($J715="Not Paid by Tenant",0,INDEX('AMI Ref'!$K$6:$N$6,MATCH($J715,{"Oil","Gas","Electric - Other","ELECTRIC - HEAT PUMP"},0))),0),"")</f>
        <v>0</v>
      </c>
      <c r="AG715" s="81">
        <f>_xlfn.IFNA(IF($D715=2,IF($J715="Not Paid by Tenant",0,INDEX('AMI Ref'!$K$7:$N$7,MATCH($J715,{"Oil","Gas","Electric - Other","ELECTRIC - HEAT PUMP"},0))),0),"")</f>
        <v>0</v>
      </c>
      <c r="AH715" s="81">
        <f>_xlfn.IFNA(IF($D715=3,IF($J715="Not Paid by Tenant",0,INDEX('AMI Ref'!$K$8:$N$8,MATCH($J715,{"Oil","Gas","Electric - Other","ELECTRIC - HEAT PUMP"},0))),0),"")</f>
        <v>0</v>
      </c>
      <c r="AI715" s="81">
        <f>_xlfn.IFNA(IF($D715=4,IF($J715="Not Paid by Tenant",0,INDEX('AMI Ref'!$K$9:$N$9,MATCH($J715,{"Oil","Gas","Electric - Other","ELECTRIC - HEAT PUMP"},0))),0),"")</f>
        <v>0</v>
      </c>
      <c r="AJ715" s="81">
        <f>_xlfn.IFNA(IF($D715=5,IF($J715="Not Paid by Tenant",0,INDEX('AMI Ref'!$K$10:$N$10,MATCH($J715,{"Oil","Gas","Electric - Other","ELECTRIC - HEAT PUMP"},0))),0),"")</f>
        <v>0</v>
      </c>
      <c r="AK715" s="128"/>
      <c r="AL715" s="81" t="str">
        <f>_xlfn.IFNA(IF($D715=0,IF($K715="Not Paid by Tenant",0,INDEX('AMI Ref'!$O$5:$R$5,MATCH($K715,{"Oil","Gas","Electric - Other","Electric ccASHP - split"},0))),0),"")</f>
        <v/>
      </c>
      <c r="AM715" s="81">
        <f>_xlfn.IFNA(IF($D715=1,IF($K715="Not Paid by Tenant",0,INDEX('AMI Ref'!$O$6:$R$6,MATCH($K715,{"Oil","Gas","Electric - Other","Electric ccASHP - split"},0))),0),"")</f>
        <v>0</v>
      </c>
      <c r="AN715" s="81">
        <f>_xlfn.IFNA(IF($D715=2,IF($K715="Not Paid by Tenant",0,INDEX('AMI Ref'!$O$7:$R$7,MATCH($K715,{"Oil","Gas","Electric - Other","Electric ccASHP - split"},0))),0),"")</f>
        <v>0</v>
      </c>
      <c r="AO715" s="81">
        <f>_xlfn.IFNA(IF($D715=3,IF($K715="Not Paid by Tenant",0,INDEX('AMI Ref'!$O$8:$R$8,MATCH($K715,{"Oil","Gas","Electric - Other","Electric ccASHP - split"},0))),0),"")</f>
        <v>0</v>
      </c>
      <c r="AP715" s="81">
        <f>_xlfn.IFNA(IF($D715=4,IF($K715="Not Paid by Tenant",0,INDEX('AMI Ref'!$O$9:$R$9,MATCH($K715,{"Oil","Gas","Electric - Other","Electric ccASHP - split"},0))),0),"")</f>
        <v>0</v>
      </c>
      <c r="AQ715" s="81">
        <f>_xlfn.IFNA(IF($D715=5,IF($K715="Not Paid by Tenant",0,INDEX('AMI Ref'!$O$10:$R$10,MATCH($K715,{"Oil","Gas","Electric - Other","Electric ccASHP - split"},0))),0),"")</f>
        <v>0</v>
      </c>
      <c r="AR715" s="124">
        <f t="shared" si="100"/>
        <v>0</v>
      </c>
      <c r="AS715" s="123" t="e">
        <f t="shared" si="101"/>
        <v>#N/A</v>
      </c>
    </row>
    <row r="716" spans="1:45" x14ac:dyDescent="0.2">
      <c r="A716" s="130">
        <v>714</v>
      </c>
      <c r="B716" s="177">
        <f>IF(OR(COUNTIF($B$2:$B715,Input!$F732)&lt;1,COUNTIF($O$2:$O715,Input!$C732)&lt;1),Input!F732,0)</f>
        <v>0</v>
      </c>
      <c r="C716" s="177">
        <f>IF(OR(COUNTIF($B$2:$B715,Input!$F732)&lt;1,COUNTIF($O$2:$O715,Input!$C732)&lt;1),Input!G732,0)</f>
        <v>0</v>
      </c>
      <c r="D716" s="177">
        <f>IF(OR(COUNTIF($B$2:$B715,Input!$F732)&lt;1,COUNTIF($O$2:$O715,Input!$C732)&lt;1),Input!H732,0)</f>
        <v>0</v>
      </c>
      <c r="E716" s="177">
        <f>IF(OR(COUNTIF($B$2:$B715,Input!$F732)&lt;1,COUNTIF($O$2:$O715,Input!$C732)&lt;1),Input!I732,0)</f>
        <v>0</v>
      </c>
      <c r="F716" s="177">
        <f>IF(OR(COUNTIF($B$2:$B715,Input!$F732)&lt;1,COUNTIF($O$2:$O715,Input!$C732)&lt;1),Input!J732,0)</f>
        <v>0</v>
      </c>
      <c r="G716" s="177">
        <f>IF(OR(COUNTIF($B$2:$B715,Input!$F732)&lt;1,COUNTIF($O$2:$O715,Input!$C732)&lt;1),Input!K732,0)</f>
        <v>0</v>
      </c>
      <c r="H716" s="177">
        <f>IF(OR(COUNTIF($B$2:$B715,Input!$F732)&lt;1,COUNTIF($O$2:$O715,Input!$C732)&lt;1),Input!L732,0)</f>
        <v>0</v>
      </c>
      <c r="I716" s="177">
        <f>IF(OR(COUNTIF($B$2:$B715,Input!$F732)&lt;1,COUNTIF($O$2:$O715,Input!$C732)&lt;1),Input!M732,0)</f>
        <v>0</v>
      </c>
      <c r="J716" s="177">
        <f>IF(OR(COUNTIF($B$2:$B715,Input!$F732)&lt;1,COUNTIF($O$2:$O715,Input!$C732)&lt;1),Input!N732,0)</f>
        <v>0</v>
      </c>
      <c r="K716" s="177">
        <f>IF(OR(COUNTIF($B$2:$B715,Input!$F732)&lt;1,COUNTIF($O$2:$O715,Input!$C732)&lt;1),Input!O732,0)</f>
        <v>0</v>
      </c>
      <c r="L716" s="177">
        <f>IF(OR(COUNTIF($B$2:$B715,Input!$F732)&lt;1,COUNTIF($O$2:$O715,Input!$C732)&lt;1),Input!P732,0)</f>
        <v>0</v>
      </c>
      <c r="M716" s="129" t="str">
        <f t="shared" si="96"/>
        <v/>
      </c>
      <c r="N716" s="161">
        <f t="shared" si="102"/>
        <v>0</v>
      </c>
      <c r="O716" s="168">
        <f>Input!C732</f>
        <v>0</v>
      </c>
      <c r="P716" s="168"/>
      <c r="R716" s="131">
        <f t="shared" si="103"/>
        <v>0</v>
      </c>
      <c r="S716" s="133" t="str">
        <f t="shared" si="97"/>
        <v xml:space="preserve"> </v>
      </c>
      <c r="T716" s="133"/>
      <c r="U716" s="132" t="str">
        <f>_xlfn.IFNA(IF($D716=0,LOOKUP($F716,{0.1,0.2,0.3,0.4,0.5,0.6,0.7,0.8,0.9,1},{22,34,46,58,70,82,94,106,118,130}),""),"")</f>
        <v/>
      </c>
      <c r="V716" s="132" t="str">
        <f>_xlfn.IFNA(IF($D716=1,LOOKUP($F716,{0.1,0.2,0.3,0.4,0.5,0.6,0.7,0.8,0.9,1},{23,35,47,59,71,83,95,107,119,131}),""),"")</f>
        <v/>
      </c>
      <c r="W716" s="132" t="str">
        <f>_xlfn.IFNA(IF($D716=2,LOOKUP($F716,{0.1,0.2,0.3,0.4,0.5,0.6,0.7,0.8,0.9,1},{24,36,48,60,72,84,96,108,120,132}),""),"")</f>
        <v/>
      </c>
      <c r="X716" s="132" t="str">
        <f>_xlfn.IFNA(IF($D716=3,LOOKUP($F716,{0.1,0.2,0.3,0.4,0.5,0.6,0.7,0.8,0.9,1},{25,37,49,61,73,85,97,109,121,133}),""),"")</f>
        <v/>
      </c>
      <c r="Y716" s="132" t="str">
        <f>_xlfn.IFNA(IF($D716=4,LOOKUP($F716,{0.1,0.2,0.3,0.4,0.5,0.6,0.7,0.8,0.9,1},{26,38,50,62,74,86,98,110,122,134}),""),"")</f>
        <v/>
      </c>
      <c r="Z716" s="132" t="str">
        <f>_xlfn.IFNA(IF($D716=5,LOOKUP($F716,{0.1,0.2,0.3,0.4,0.5,0.6,0.7,0.8,0.9,1},{27,39,51,63,75,87,99,111,123,135}),""),"")</f>
        <v/>
      </c>
      <c r="AA716" s="132">
        <f t="shared" si="98"/>
        <v>0</v>
      </c>
      <c r="AB716" s="132" t="str">
        <f t="shared" si="99"/>
        <v>00</v>
      </c>
      <c r="AC716" s="82" t="e">
        <f>VLOOKUP(AB716,'AMI Ref'!T:U,2,FALSE)</f>
        <v>#N/A</v>
      </c>
      <c r="AD716" s="124"/>
      <c r="AE716" s="81" t="str">
        <f>_xlfn.IFNA(IF($D716=0,IF($J716="Not Paid by Tenant",0,INDEX('AMI Ref'!$K$5:$N$5,MATCH($J716,{"Oil","Gas","Electric - Other","ELECTRIC - HEAT PUMP"},0))),0),"")</f>
        <v/>
      </c>
      <c r="AF716" s="81">
        <f>_xlfn.IFNA(IF($D716=1,IF($J716="Not Paid by Tenant",0,INDEX('AMI Ref'!$K$6:$N$6,MATCH($J716,{"Oil","Gas","Electric - Other","ELECTRIC - HEAT PUMP"},0))),0),"")</f>
        <v>0</v>
      </c>
      <c r="AG716" s="81">
        <f>_xlfn.IFNA(IF($D716=2,IF($J716="Not Paid by Tenant",0,INDEX('AMI Ref'!$K$7:$N$7,MATCH($J716,{"Oil","Gas","Electric - Other","ELECTRIC - HEAT PUMP"},0))),0),"")</f>
        <v>0</v>
      </c>
      <c r="AH716" s="81">
        <f>_xlfn.IFNA(IF($D716=3,IF($J716="Not Paid by Tenant",0,INDEX('AMI Ref'!$K$8:$N$8,MATCH($J716,{"Oil","Gas","Electric - Other","ELECTRIC - HEAT PUMP"},0))),0),"")</f>
        <v>0</v>
      </c>
      <c r="AI716" s="81">
        <f>_xlfn.IFNA(IF($D716=4,IF($J716="Not Paid by Tenant",0,INDEX('AMI Ref'!$K$9:$N$9,MATCH($J716,{"Oil","Gas","Electric - Other","ELECTRIC - HEAT PUMP"},0))),0),"")</f>
        <v>0</v>
      </c>
      <c r="AJ716" s="81">
        <f>_xlfn.IFNA(IF($D716=5,IF($J716="Not Paid by Tenant",0,INDEX('AMI Ref'!$K$10:$N$10,MATCH($J716,{"Oil","Gas","Electric - Other","ELECTRIC - HEAT PUMP"},0))),0),"")</f>
        <v>0</v>
      </c>
      <c r="AK716" s="128"/>
      <c r="AL716" s="81" t="str">
        <f>_xlfn.IFNA(IF($D716=0,IF($K716="Not Paid by Tenant",0,INDEX('AMI Ref'!$O$5:$R$5,MATCH($K716,{"Oil","Gas","Electric - Other","Electric ccASHP - split"},0))),0),"")</f>
        <v/>
      </c>
      <c r="AM716" s="81">
        <f>_xlfn.IFNA(IF($D716=1,IF($K716="Not Paid by Tenant",0,INDEX('AMI Ref'!$O$6:$R$6,MATCH($K716,{"Oil","Gas","Electric - Other","Electric ccASHP - split"},0))),0),"")</f>
        <v>0</v>
      </c>
      <c r="AN716" s="81">
        <f>_xlfn.IFNA(IF($D716=2,IF($K716="Not Paid by Tenant",0,INDEX('AMI Ref'!$O$7:$R$7,MATCH($K716,{"Oil","Gas","Electric - Other","Electric ccASHP - split"},0))),0),"")</f>
        <v>0</v>
      </c>
      <c r="AO716" s="81">
        <f>_xlfn.IFNA(IF($D716=3,IF($K716="Not Paid by Tenant",0,INDEX('AMI Ref'!$O$8:$R$8,MATCH($K716,{"Oil","Gas","Electric - Other","Electric ccASHP - split"},0))),0),"")</f>
        <v>0</v>
      </c>
      <c r="AP716" s="81">
        <f>_xlfn.IFNA(IF($D716=4,IF($K716="Not Paid by Tenant",0,INDEX('AMI Ref'!$O$9:$R$9,MATCH($K716,{"Oil","Gas","Electric - Other","Electric ccASHP - split"},0))),0),"")</f>
        <v>0</v>
      </c>
      <c r="AQ716" s="81">
        <f>_xlfn.IFNA(IF($D716=5,IF($K716="Not Paid by Tenant",0,INDEX('AMI Ref'!$O$10:$R$10,MATCH($K716,{"Oil","Gas","Electric - Other","Electric ccASHP - split"},0))),0),"")</f>
        <v>0</v>
      </c>
      <c r="AR716" s="124">
        <f t="shared" si="100"/>
        <v>0</v>
      </c>
      <c r="AS716" s="123" t="e">
        <f t="shared" si="101"/>
        <v>#N/A</v>
      </c>
    </row>
    <row r="717" spans="1:45" x14ac:dyDescent="0.2">
      <c r="A717" s="130">
        <v>715</v>
      </c>
      <c r="B717" s="177">
        <f>IF(OR(COUNTIF($B$2:$B716,Input!$F733)&lt;1,COUNTIF($O$2:$O716,Input!$C733)&lt;1),Input!F733,0)</f>
        <v>0</v>
      </c>
      <c r="C717" s="177">
        <f>IF(OR(COUNTIF($B$2:$B716,Input!$F733)&lt;1,COUNTIF($O$2:$O716,Input!$C733)&lt;1),Input!G733,0)</f>
        <v>0</v>
      </c>
      <c r="D717" s="177">
        <f>IF(OR(COUNTIF($B$2:$B716,Input!$F733)&lt;1,COUNTIF($O$2:$O716,Input!$C733)&lt;1),Input!H733,0)</f>
        <v>0</v>
      </c>
      <c r="E717" s="177">
        <f>IF(OR(COUNTIF($B$2:$B716,Input!$F733)&lt;1,COUNTIF($O$2:$O716,Input!$C733)&lt;1),Input!I733,0)</f>
        <v>0</v>
      </c>
      <c r="F717" s="177">
        <f>IF(OR(COUNTIF($B$2:$B716,Input!$F733)&lt;1,COUNTIF($O$2:$O716,Input!$C733)&lt;1),Input!J733,0)</f>
        <v>0</v>
      </c>
      <c r="G717" s="177">
        <f>IF(OR(COUNTIF($B$2:$B716,Input!$F733)&lt;1,COUNTIF($O$2:$O716,Input!$C733)&lt;1),Input!K733,0)</f>
        <v>0</v>
      </c>
      <c r="H717" s="177">
        <f>IF(OR(COUNTIF($B$2:$B716,Input!$F733)&lt;1,COUNTIF($O$2:$O716,Input!$C733)&lt;1),Input!L733,0)</f>
        <v>0</v>
      </c>
      <c r="I717" s="177">
        <f>IF(OR(COUNTIF($B$2:$B716,Input!$F733)&lt;1,COUNTIF($O$2:$O716,Input!$C733)&lt;1),Input!M733,0)</f>
        <v>0</v>
      </c>
      <c r="J717" s="177">
        <f>IF(OR(COUNTIF($B$2:$B716,Input!$F733)&lt;1,COUNTIF($O$2:$O716,Input!$C733)&lt;1),Input!N733,0)</f>
        <v>0</v>
      </c>
      <c r="K717" s="177">
        <f>IF(OR(COUNTIF($B$2:$B716,Input!$F733)&lt;1,COUNTIF($O$2:$O716,Input!$C733)&lt;1),Input!O733,0)</f>
        <v>0</v>
      </c>
      <c r="L717" s="177">
        <f>IF(OR(COUNTIF($B$2:$B716,Input!$F733)&lt;1,COUNTIF($O$2:$O716,Input!$C733)&lt;1),Input!P733,0)</f>
        <v>0</v>
      </c>
      <c r="M717" s="129" t="str">
        <f t="shared" si="96"/>
        <v/>
      </c>
      <c r="N717" s="161">
        <f t="shared" si="102"/>
        <v>0</v>
      </c>
      <c r="O717" s="168">
        <f>Input!C733</f>
        <v>0</v>
      </c>
      <c r="P717" s="168"/>
      <c r="R717" s="131">
        <f t="shared" si="103"/>
        <v>0</v>
      </c>
      <c r="S717" s="133" t="str">
        <f t="shared" si="97"/>
        <v xml:space="preserve"> </v>
      </c>
      <c r="T717" s="133"/>
      <c r="U717" s="132" t="str">
        <f>_xlfn.IFNA(IF($D717=0,LOOKUP($F717,{0.1,0.2,0.3,0.4,0.5,0.6,0.7,0.8,0.9,1},{22,34,46,58,70,82,94,106,118,130}),""),"")</f>
        <v/>
      </c>
      <c r="V717" s="132" t="str">
        <f>_xlfn.IFNA(IF($D717=1,LOOKUP($F717,{0.1,0.2,0.3,0.4,0.5,0.6,0.7,0.8,0.9,1},{23,35,47,59,71,83,95,107,119,131}),""),"")</f>
        <v/>
      </c>
      <c r="W717" s="132" t="str">
        <f>_xlfn.IFNA(IF($D717=2,LOOKUP($F717,{0.1,0.2,0.3,0.4,0.5,0.6,0.7,0.8,0.9,1},{24,36,48,60,72,84,96,108,120,132}),""),"")</f>
        <v/>
      </c>
      <c r="X717" s="132" t="str">
        <f>_xlfn.IFNA(IF($D717=3,LOOKUP($F717,{0.1,0.2,0.3,0.4,0.5,0.6,0.7,0.8,0.9,1},{25,37,49,61,73,85,97,109,121,133}),""),"")</f>
        <v/>
      </c>
      <c r="Y717" s="132" t="str">
        <f>_xlfn.IFNA(IF($D717=4,LOOKUP($F717,{0.1,0.2,0.3,0.4,0.5,0.6,0.7,0.8,0.9,1},{26,38,50,62,74,86,98,110,122,134}),""),"")</f>
        <v/>
      </c>
      <c r="Z717" s="132" t="str">
        <f>_xlfn.IFNA(IF($D717=5,LOOKUP($F717,{0.1,0.2,0.3,0.4,0.5,0.6,0.7,0.8,0.9,1},{27,39,51,63,75,87,99,111,123,135}),""),"")</f>
        <v/>
      </c>
      <c r="AA717" s="132">
        <f t="shared" si="98"/>
        <v>0</v>
      </c>
      <c r="AB717" s="132" t="str">
        <f t="shared" si="99"/>
        <v>00</v>
      </c>
      <c r="AC717" s="82" t="e">
        <f>VLOOKUP(AB717,'AMI Ref'!T:U,2,FALSE)</f>
        <v>#N/A</v>
      </c>
      <c r="AD717" s="124"/>
      <c r="AE717" s="81" t="str">
        <f>_xlfn.IFNA(IF($D717=0,IF($J717="Not Paid by Tenant",0,INDEX('AMI Ref'!$K$5:$N$5,MATCH($J717,{"Oil","Gas","Electric - Other","ELECTRIC - HEAT PUMP"},0))),0),"")</f>
        <v/>
      </c>
      <c r="AF717" s="81">
        <f>_xlfn.IFNA(IF($D717=1,IF($J717="Not Paid by Tenant",0,INDEX('AMI Ref'!$K$6:$N$6,MATCH($J717,{"Oil","Gas","Electric - Other","ELECTRIC - HEAT PUMP"},0))),0),"")</f>
        <v>0</v>
      </c>
      <c r="AG717" s="81">
        <f>_xlfn.IFNA(IF($D717=2,IF($J717="Not Paid by Tenant",0,INDEX('AMI Ref'!$K$7:$N$7,MATCH($J717,{"Oil","Gas","Electric - Other","ELECTRIC - HEAT PUMP"},0))),0),"")</f>
        <v>0</v>
      </c>
      <c r="AH717" s="81">
        <f>_xlfn.IFNA(IF($D717=3,IF($J717="Not Paid by Tenant",0,INDEX('AMI Ref'!$K$8:$N$8,MATCH($J717,{"Oil","Gas","Electric - Other","ELECTRIC - HEAT PUMP"},0))),0),"")</f>
        <v>0</v>
      </c>
      <c r="AI717" s="81">
        <f>_xlfn.IFNA(IF($D717=4,IF($J717="Not Paid by Tenant",0,INDEX('AMI Ref'!$K$9:$N$9,MATCH($J717,{"Oil","Gas","Electric - Other","ELECTRIC - HEAT PUMP"},0))),0),"")</f>
        <v>0</v>
      </c>
      <c r="AJ717" s="81">
        <f>_xlfn.IFNA(IF($D717=5,IF($J717="Not Paid by Tenant",0,INDEX('AMI Ref'!$K$10:$N$10,MATCH($J717,{"Oil","Gas","Electric - Other","ELECTRIC - HEAT PUMP"},0))),0),"")</f>
        <v>0</v>
      </c>
      <c r="AK717" s="128"/>
      <c r="AL717" s="81" t="str">
        <f>_xlfn.IFNA(IF($D717=0,IF($K717="Not Paid by Tenant",0,INDEX('AMI Ref'!$O$5:$R$5,MATCH($K717,{"Oil","Gas","Electric - Other","Electric ccASHP - split"},0))),0),"")</f>
        <v/>
      </c>
      <c r="AM717" s="81">
        <f>_xlfn.IFNA(IF($D717=1,IF($K717="Not Paid by Tenant",0,INDEX('AMI Ref'!$O$6:$R$6,MATCH($K717,{"Oil","Gas","Electric - Other","Electric ccASHP - split"},0))),0),"")</f>
        <v>0</v>
      </c>
      <c r="AN717" s="81">
        <f>_xlfn.IFNA(IF($D717=2,IF($K717="Not Paid by Tenant",0,INDEX('AMI Ref'!$O$7:$R$7,MATCH($K717,{"Oil","Gas","Electric - Other","Electric ccASHP - split"},0))),0),"")</f>
        <v>0</v>
      </c>
      <c r="AO717" s="81">
        <f>_xlfn.IFNA(IF($D717=3,IF($K717="Not Paid by Tenant",0,INDEX('AMI Ref'!$O$8:$R$8,MATCH($K717,{"Oil","Gas","Electric - Other","Electric ccASHP - split"},0))),0),"")</f>
        <v>0</v>
      </c>
      <c r="AP717" s="81">
        <f>_xlfn.IFNA(IF($D717=4,IF($K717="Not Paid by Tenant",0,INDEX('AMI Ref'!$O$9:$R$9,MATCH($K717,{"Oil","Gas","Electric - Other","Electric ccASHP - split"},0))),0),"")</f>
        <v>0</v>
      </c>
      <c r="AQ717" s="81">
        <f>_xlfn.IFNA(IF($D717=5,IF($K717="Not Paid by Tenant",0,INDEX('AMI Ref'!$O$10:$R$10,MATCH($K717,{"Oil","Gas","Electric - Other","Electric ccASHP - split"},0))),0),"")</f>
        <v>0</v>
      </c>
      <c r="AR717" s="124">
        <f t="shared" si="100"/>
        <v>0</v>
      </c>
      <c r="AS717" s="123" t="e">
        <f t="shared" si="101"/>
        <v>#N/A</v>
      </c>
    </row>
    <row r="718" spans="1:45" x14ac:dyDescent="0.2">
      <c r="A718" s="130">
        <v>716</v>
      </c>
      <c r="B718" s="177">
        <f>IF(OR(COUNTIF($B$2:$B717,Input!$F734)&lt;1,COUNTIF($O$2:$O717,Input!$C734)&lt;1),Input!F734,0)</f>
        <v>0</v>
      </c>
      <c r="C718" s="177">
        <f>IF(OR(COUNTIF($B$2:$B717,Input!$F734)&lt;1,COUNTIF($O$2:$O717,Input!$C734)&lt;1),Input!G734,0)</f>
        <v>0</v>
      </c>
      <c r="D718" s="177">
        <f>IF(OR(COUNTIF($B$2:$B717,Input!$F734)&lt;1,COUNTIF($O$2:$O717,Input!$C734)&lt;1),Input!H734,0)</f>
        <v>0</v>
      </c>
      <c r="E718" s="177">
        <f>IF(OR(COUNTIF($B$2:$B717,Input!$F734)&lt;1,COUNTIF($O$2:$O717,Input!$C734)&lt;1),Input!I734,0)</f>
        <v>0</v>
      </c>
      <c r="F718" s="177">
        <f>IF(OR(COUNTIF($B$2:$B717,Input!$F734)&lt;1,COUNTIF($O$2:$O717,Input!$C734)&lt;1),Input!J734,0)</f>
        <v>0</v>
      </c>
      <c r="G718" s="177">
        <f>IF(OR(COUNTIF($B$2:$B717,Input!$F734)&lt;1,COUNTIF($O$2:$O717,Input!$C734)&lt;1),Input!K734,0)</f>
        <v>0</v>
      </c>
      <c r="H718" s="177">
        <f>IF(OR(COUNTIF($B$2:$B717,Input!$F734)&lt;1,COUNTIF($O$2:$O717,Input!$C734)&lt;1),Input!L734,0)</f>
        <v>0</v>
      </c>
      <c r="I718" s="177">
        <f>IF(OR(COUNTIF($B$2:$B717,Input!$F734)&lt;1,COUNTIF($O$2:$O717,Input!$C734)&lt;1),Input!M734,0)</f>
        <v>0</v>
      </c>
      <c r="J718" s="177">
        <f>IF(OR(COUNTIF($B$2:$B717,Input!$F734)&lt;1,COUNTIF($O$2:$O717,Input!$C734)&lt;1),Input!N734,0)</f>
        <v>0</v>
      </c>
      <c r="K718" s="177">
        <f>IF(OR(COUNTIF($B$2:$B717,Input!$F734)&lt;1,COUNTIF($O$2:$O717,Input!$C734)&lt;1),Input!O734,0)</f>
        <v>0</v>
      </c>
      <c r="L718" s="177">
        <f>IF(OR(COUNTIF($B$2:$B717,Input!$F734)&lt;1,COUNTIF($O$2:$O717,Input!$C734)&lt;1),Input!P734,0)</f>
        <v>0</v>
      </c>
      <c r="M718" s="129" t="str">
        <f t="shared" si="96"/>
        <v/>
      </c>
      <c r="N718" s="161">
        <f t="shared" si="102"/>
        <v>0</v>
      </c>
      <c r="O718" s="168">
        <f>Input!C734</f>
        <v>0</v>
      </c>
      <c r="P718" s="168"/>
      <c r="R718" s="131">
        <f t="shared" si="103"/>
        <v>0</v>
      </c>
      <c r="S718" s="133" t="str">
        <f t="shared" si="97"/>
        <v xml:space="preserve"> </v>
      </c>
      <c r="T718" s="133"/>
      <c r="U718" s="132" t="str">
        <f>_xlfn.IFNA(IF($D718=0,LOOKUP($F718,{0.1,0.2,0.3,0.4,0.5,0.6,0.7,0.8,0.9,1},{22,34,46,58,70,82,94,106,118,130}),""),"")</f>
        <v/>
      </c>
      <c r="V718" s="132" t="str">
        <f>_xlfn.IFNA(IF($D718=1,LOOKUP($F718,{0.1,0.2,0.3,0.4,0.5,0.6,0.7,0.8,0.9,1},{23,35,47,59,71,83,95,107,119,131}),""),"")</f>
        <v/>
      </c>
      <c r="W718" s="132" t="str">
        <f>_xlfn.IFNA(IF($D718=2,LOOKUP($F718,{0.1,0.2,0.3,0.4,0.5,0.6,0.7,0.8,0.9,1},{24,36,48,60,72,84,96,108,120,132}),""),"")</f>
        <v/>
      </c>
      <c r="X718" s="132" t="str">
        <f>_xlfn.IFNA(IF($D718=3,LOOKUP($F718,{0.1,0.2,0.3,0.4,0.5,0.6,0.7,0.8,0.9,1},{25,37,49,61,73,85,97,109,121,133}),""),"")</f>
        <v/>
      </c>
      <c r="Y718" s="132" t="str">
        <f>_xlfn.IFNA(IF($D718=4,LOOKUP($F718,{0.1,0.2,0.3,0.4,0.5,0.6,0.7,0.8,0.9,1},{26,38,50,62,74,86,98,110,122,134}),""),"")</f>
        <v/>
      </c>
      <c r="Z718" s="132" t="str">
        <f>_xlfn.IFNA(IF($D718=5,LOOKUP($F718,{0.1,0.2,0.3,0.4,0.5,0.6,0.7,0.8,0.9,1},{27,39,51,63,75,87,99,111,123,135}),""),"")</f>
        <v/>
      </c>
      <c r="AA718" s="132">
        <f t="shared" si="98"/>
        <v>0</v>
      </c>
      <c r="AB718" s="132" t="str">
        <f t="shared" si="99"/>
        <v>00</v>
      </c>
      <c r="AC718" s="82" t="e">
        <f>VLOOKUP(AB718,'AMI Ref'!T:U,2,FALSE)</f>
        <v>#N/A</v>
      </c>
      <c r="AD718" s="124"/>
      <c r="AE718" s="81" t="str">
        <f>_xlfn.IFNA(IF($D718=0,IF($J718="Not Paid by Tenant",0,INDEX('AMI Ref'!$K$5:$N$5,MATCH($J718,{"Oil","Gas","Electric - Other","ELECTRIC - HEAT PUMP"},0))),0),"")</f>
        <v/>
      </c>
      <c r="AF718" s="81">
        <f>_xlfn.IFNA(IF($D718=1,IF($J718="Not Paid by Tenant",0,INDEX('AMI Ref'!$K$6:$N$6,MATCH($J718,{"Oil","Gas","Electric - Other","ELECTRIC - HEAT PUMP"},0))),0),"")</f>
        <v>0</v>
      </c>
      <c r="AG718" s="81">
        <f>_xlfn.IFNA(IF($D718=2,IF($J718="Not Paid by Tenant",0,INDEX('AMI Ref'!$K$7:$N$7,MATCH($J718,{"Oil","Gas","Electric - Other","ELECTRIC - HEAT PUMP"},0))),0),"")</f>
        <v>0</v>
      </c>
      <c r="AH718" s="81">
        <f>_xlfn.IFNA(IF($D718=3,IF($J718="Not Paid by Tenant",0,INDEX('AMI Ref'!$K$8:$N$8,MATCH($J718,{"Oil","Gas","Electric - Other","ELECTRIC - HEAT PUMP"},0))),0),"")</f>
        <v>0</v>
      </c>
      <c r="AI718" s="81">
        <f>_xlfn.IFNA(IF($D718=4,IF($J718="Not Paid by Tenant",0,INDEX('AMI Ref'!$K$9:$N$9,MATCH($J718,{"Oil","Gas","Electric - Other","ELECTRIC - HEAT PUMP"},0))),0),"")</f>
        <v>0</v>
      </c>
      <c r="AJ718" s="81">
        <f>_xlfn.IFNA(IF($D718=5,IF($J718="Not Paid by Tenant",0,INDEX('AMI Ref'!$K$10:$N$10,MATCH($J718,{"Oil","Gas","Electric - Other","ELECTRIC - HEAT PUMP"},0))),0),"")</f>
        <v>0</v>
      </c>
      <c r="AK718" s="128"/>
      <c r="AL718" s="81" t="str">
        <f>_xlfn.IFNA(IF($D718=0,IF($K718="Not Paid by Tenant",0,INDEX('AMI Ref'!$O$5:$R$5,MATCH($K718,{"Oil","Gas","Electric - Other","Electric ccASHP - split"},0))),0),"")</f>
        <v/>
      </c>
      <c r="AM718" s="81">
        <f>_xlfn.IFNA(IF($D718=1,IF($K718="Not Paid by Tenant",0,INDEX('AMI Ref'!$O$6:$R$6,MATCH($K718,{"Oil","Gas","Electric - Other","Electric ccASHP - split"},0))),0),"")</f>
        <v>0</v>
      </c>
      <c r="AN718" s="81">
        <f>_xlfn.IFNA(IF($D718=2,IF($K718="Not Paid by Tenant",0,INDEX('AMI Ref'!$O$7:$R$7,MATCH($K718,{"Oil","Gas","Electric - Other","Electric ccASHP - split"},0))),0),"")</f>
        <v>0</v>
      </c>
      <c r="AO718" s="81">
        <f>_xlfn.IFNA(IF($D718=3,IF($K718="Not Paid by Tenant",0,INDEX('AMI Ref'!$O$8:$R$8,MATCH($K718,{"Oil","Gas","Electric - Other","Electric ccASHP - split"},0))),0),"")</f>
        <v>0</v>
      </c>
      <c r="AP718" s="81">
        <f>_xlfn.IFNA(IF($D718=4,IF($K718="Not Paid by Tenant",0,INDEX('AMI Ref'!$O$9:$R$9,MATCH($K718,{"Oil","Gas","Electric - Other","Electric ccASHP - split"},0))),0),"")</f>
        <v>0</v>
      </c>
      <c r="AQ718" s="81">
        <f>_xlfn.IFNA(IF($D718=5,IF($K718="Not Paid by Tenant",0,INDEX('AMI Ref'!$O$10:$R$10,MATCH($K718,{"Oil","Gas","Electric - Other","Electric ccASHP - split"},0))),0),"")</f>
        <v>0</v>
      </c>
      <c r="AR718" s="124">
        <f t="shared" si="100"/>
        <v>0</v>
      </c>
      <c r="AS718" s="123" t="e">
        <f t="shared" si="101"/>
        <v>#N/A</v>
      </c>
    </row>
    <row r="719" spans="1:45" x14ac:dyDescent="0.2">
      <c r="A719" s="130">
        <v>717</v>
      </c>
      <c r="B719" s="177">
        <f>IF(OR(COUNTIF($B$2:$B718,Input!$F735)&lt;1,COUNTIF($O$2:$O718,Input!$C735)&lt;1),Input!F735,0)</f>
        <v>0</v>
      </c>
      <c r="C719" s="177">
        <f>IF(OR(COUNTIF($B$2:$B718,Input!$F735)&lt;1,COUNTIF($O$2:$O718,Input!$C735)&lt;1),Input!G735,0)</f>
        <v>0</v>
      </c>
      <c r="D719" s="177">
        <f>IF(OR(COUNTIF($B$2:$B718,Input!$F735)&lt;1,COUNTIF($O$2:$O718,Input!$C735)&lt;1),Input!H735,0)</f>
        <v>0</v>
      </c>
      <c r="E719" s="177">
        <f>IF(OR(COUNTIF($B$2:$B718,Input!$F735)&lt;1,COUNTIF($O$2:$O718,Input!$C735)&lt;1),Input!I735,0)</f>
        <v>0</v>
      </c>
      <c r="F719" s="177">
        <f>IF(OR(COUNTIF($B$2:$B718,Input!$F735)&lt;1,COUNTIF($O$2:$O718,Input!$C735)&lt;1),Input!J735,0)</f>
        <v>0</v>
      </c>
      <c r="G719" s="177">
        <f>IF(OR(COUNTIF($B$2:$B718,Input!$F735)&lt;1,COUNTIF($O$2:$O718,Input!$C735)&lt;1),Input!K735,0)</f>
        <v>0</v>
      </c>
      <c r="H719" s="177">
        <f>IF(OR(COUNTIF($B$2:$B718,Input!$F735)&lt;1,COUNTIF($O$2:$O718,Input!$C735)&lt;1),Input!L735,0)</f>
        <v>0</v>
      </c>
      <c r="I719" s="177">
        <f>IF(OR(COUNTIF($B$2:$B718,Input!$F735)&lt;1,COUNTIF($O$2:$O718,Input!$C735)&lt;1),Input!M735,0)</f>
        <v>0</v>
      </c>
      <c r="J719" s="177">
        <f>IF(OR(COUNTIF($B$2:$B718,Input!$F735)&lt;1,COUNTIF($O$2:$O718,Input!$C735)&lt;1),Input!N735,0)</f>
        <v>0</v>
      </c>
      <c r="K719" s="177">
        <f>IF(OR(COUNTIF($B$2:$B718,Input!$F735)&lt;1,COUNTIF($O$2:$O718,Input!$C735)&lt;1),Input!O735,0)</f>
        <v>0</v>
      </c>
      <c r="L719" s="177">
        <f>IF(OR(COUNTIF($B$2:$B718,Input!$F735)&lt;1,COUNTIF($O$2:$O718,Input!$C735)&lt;1),Input!P735,0)</f>
        <v>0</v>
      </c>
      <c r="M719" s="129" t="str">
        <f t="shared" si="96"/>
        <v/>
      </c>
      <c r="N719" s="161">
        <f t="shared" si="102"/>
        <v>0</v>
      </c>
      <c r="O719" s="168">
        <f>Input!C735</f>
        <v>0</v>
      </c>
      <c r="P719" s="168"/>
      <c r="R719" s="131">
        <f t="shared" si="103"/>
        <v>0</v>
      </c>
      <c r="S719" s="133" t="str">
        <f t="shared" si="97"/>
        <v xml:space="preserve"> </v>
      </c>
      <c r="T719" s="133"/>
      <c r="U719" s="132" t="str">
        <f>_xlfn.IFNA(IF($D719=0,LOOKUP($F719,{0.1,0.2,0.3,0.4,0.5,0.6,0.7,0.8,0.9,1},{22,34,46,58,70,82,94,106,118,130}),""),"")</f>
        <v/>
      </c>
      <c r="V719" s="132" t="str">
        <f>_xlfn.IFNA(IF($D719=1,LOOKUP($F719,{0.1,0.2,0.3,0.4,0.5,0.6,0.7,0.8,0.9,1},{23,35,47,59,71,83,95,107,119,131}),""),"")</f>
        <v/>
      </c>
      <c r="W719" s="132" t="str">
        <f>_xlfn.IFNA(IF($D719=2,LOOKUP($F719,{0.1,0.2,0.3,0.4,0.5,0.6,0.7,0.8,0.9,1},{24,36,48,60,72,84,96,108,120,132}),""),"")</f>
        <v/>
      </c>
      <c r="X719" s="132" t="str">
        <f>_xlfn.IFNA(IF($D719=3,LOOKUP($F719,{0.1,0.2,0.3,0.4,0.5,0.6,0.7,0.8,0.9,1},{25,37,49,61,73,85,97,109,121,133}),""),"")</f>
        <v/>
      </c>
      <c r="Y719" s="132" t="str">
        <f>_xlfn.IFNA(IF($D719=4,LOOKUP($F719,{0.1,0.2,0.3,0.4,0.5,0.6,0.7,0.8,0.9,1},{26,38,50,62,74,86,98,110,122,134}),""),"")</f>
        <v/>
      </c>
      <c r="Z719" s="132" t="str">
        <f>_xlfn.IFNA(IF($D719=5,LOOKUP($F719,{0.1,0.2,0.3,0.4,0.5,0.6,0.7,0.8,0.9,1},{27,39,51,63,75,87,99,111,123,135}),""),"")</f>
        <v/>
      </c>
      <c r="AA719" s="132">
        <f t="shared" si="98"/>
        <v>0</v>
      </c>
      <c r="AB719" s="132" t="str">
        <f t="shared" si="99"/>
        <v>00</v>
      </c>
      <c r="AC719" s="82" t="e">
        <f>VLOOKUP(AB719,'AMI Ref'!T:U,2,FALSE)</f>
        <v>#N/A</v>
      </c>
      <c r="AD719" s="124"/>
      <c r="AE719" s="81" t="str">
        <f>_xlfn.IFNA(IF($D719=0,IF($J719="Not Paid by Tenant",0,INDEX('AMI Ref'!$K$5:$N$5,MATCH($J719,{"Oil","Gas","Electric - Other","ELECTRIC - HEAT PUMP"},0))),0),"")</f>
        <v/>
      </c>
      <c r="AF719" s="81">
        <f>_xlfn.IFNA(IF($D719=1,IF($J719="Not Paid by Tenant",0,INDEX('AMI Ref'!$K$6:$N$6,MATCH($J719,{"Oil","Gas","Electric - Other","ELECTRIC - HEAT PUMP"},0))),0),"")</f>
        <v>0</v>
      </c>
      <c r="AG719" s="81">
        <f>_xlfn.IFNA(IF($D719=2,IF($J719="Not Paid by Tenant",0,INDEX('AMI Ref'!$K$7:$N$7,MATCH($J719,{"Oil","Gas","Electric - Other","ELECTRIC - HEAT PUMP"},0))),0),"")</f>
        <v>0</v>
      </c>
      <c r="AH719" s="81">
        <f>_xlfn.IFNA(IF($D719=3,IF($J719="Not Paid by Tenant",0,INDEX('AMI Ref'!$K$8:$N$8,MATCH($J719,{"Oil","Gas","Electric - Other","ELECTRIC - HEAT PUMP"},0))),0),"")</f>
        <v>0</v>
      </c>
      <c r="AI719" s="81">
        <f>_xlfn.IFNA(IF($D719=4,IF($J719="Not Paid by Tenant",0,INDEX('AMI Ref'!$K$9:$N$9,MATCH($J719,{"Oil","Gas","Electric - Other","ELECTRIC - HEAT PUMP"},0))),0),"")</f>
        <v>0</v>
      </c>
      <c r="AJ719" s="81">
        <f>_xlfn.IFNA(IF($D719=5,IF($J719="Not Paid by Tenant",0,INDEX('AMI Ref'!$K$10:$N$10,MATCH($J719,{"Oil","Gas","Electric - Other","ELECTRIC - HEAT PUMP"},0))),0),"")</f>
        <v>0</v>
      </c>
      <c r="AK719" s="128"/>
      <c r="AL719" s="81" t="str">
        <f>_xlfn.IFNA(IF($D719=0,IF($K719="Not Paid by Tenant",0,INDEX('AMI Ref'!$O$5:$R$5,MATCH($K719,{"Oil","Gas","Electric - Other","Electric ccASHP - split"},0))),0),"")</f>
        <v/>
      </c>
      <c r="AM719" s="81">
        <f>_xlfn.IFNA(IF($D719=1,IF($K719="Not Paid by Tenant",0,INDEX('AMI Ref'!$O$6:$R$6,MATCH($K719,{"Oil","Gas","Electric - Other","Electric ccASHP - split"},0))),0),"")</f>
        <v>0</v>
      </c>
      <c r="AN719" s="81">
        <f>_xlfn.IFNA(IF($D719=2,IF($K719="Not Paid by Tenant",0,INDEX('AMI Ref'!$O$7:$R$7,MATCH($K719,{"Oil","Gas","Electric - Other","Electric ccASHP - split"},0))),0),"")</f>
        <v>0</v>
      </c>
      <c r="AO719" s="81">
        <f>_xlfn.IFNA(IF($D719=3,IF($K719="Not Paid by Tenant",0,INDEX('AMI Ref'!$O$8:$R$8,MATCH($K719,{"Oil","Gas","Electric - Other","Electric ccASHP - split"},0))),0),"")</f>
        <v>0</v>
      </c>
      <c r="AP719" s="81">
        <f>_xlfn.IFNA(IF($D719=4,IF($K719="Not Paid by Tenant",0,INDEX('AMI Ref'!$O$9:$R$9,MATCH($K719,{"Oil","Gas","Electric - Other","Electric ccASHP - split"},0))),0),"")</f>
        <v>0</v>
      </c>
      <c r="AQ719" s="81">
        <f>_xlfn.IFNA(IF($D719=5,IF($K719="Not Paid by Tenant",0,INDEX('AMI Ref'!$O$10:$R$10,MATCH($K719,{"Oil","Gas","Electric - Other","Electric ccASHP - split"},0))),0),"")</f>
        <v>0</v>
      </c>
      <c r="AR719" s="124">
        <f t="shared" si="100"/>
        <v>0</v>
      </c>
      <c r="AS719" s="123" t="e">
        <f t="shared" si="101"/>
        <v>#N/A</v>
      </c>
    </row>
    <row r="720" spans="1:45" x14ac:dyDescent="0.2">
      <c r="A720" s="130">
        <v>718</v>
      </c>
      <c r="B720" s="177">
        <f>IF(OR(COUNTIF($B$2:$B719,Input!$F736)&lt;1,COUNTIF($O$2:$O719,Input!$C736)&lt;1),Input!F736,0)</f>
        <v>0</v>
      </c>
      <c r="C720" s="177">
        <f>IF(OR(COUNTIF($B$2:$B719,Input!$F736)&lt;1,COUNTIF($O$2:$O719,Input!$C736)&lt;1),Input!G736,0)</f>
        <v>0</v>
      </c>
      <c r="D720" s="177">
        <f>IF(OR(COUNTIF($B$2:$B719,Input!$F736)&lt;1,COUNTIF($O$2:$O719,Input!$C736)&lt;1),Input!H736,0)</f>
        <v>0</v>
      </c>
      <c r="E720" s="177">
        <f>IF(OR(COUNTIF($B$2:$B719,Input!$F736)&lt;1,COUNTIF($O$2:$O719,Input!$C736)&lt;1),Input!I736,0)</f>
        <v>0</v>
      </c>
      <c r="F720" s="177">
        <f>IF(OR(COUNTIF($B$2:$B719,Input!$F736)&lt;1,COUNTIF($O$2:$O719,Input!$C736)&lt;1),Input!J736,0)</f>
        <v>0</v>
      </c>
      <c r="G720" s="177">
        <f>IF(OR(COUNTIF($B$2:$B719,Input!$F736)&lt;1,COUNTIF($O$2:$O719,Input!$C736)&lt;1),Input!K736,0)</f>
        <v>0</v>
      </c>
      <c r="H720" s="177">
        <f>IF(OR(COUNTIF($B$2:$B719,Input!$F736)&lt;1,COUNTIF($O$2:$O719,Input!$C736)&lt;1),Input!L736,0)</f>
        <v>0</v>
      </c>
      <c r="I720" s="177">
        <f>IF(OR(COUNTIF($B$2:$B719,Input!$F736)&lt;1,COUNTIF($O$2:$O719,Input!$C736)&lt;1),Input!M736,0)</f>
        <v>0</v>
      </c>
      <c r="J720" s="177">
        <f>IF(OR(COUNTIF($B$2:$B719,Input!$F736)&lt;1,COUNTIF($O$2:$O719,Input!$C736)&lt;1),Input!N736,0)</f>
        <v>0</v>
      </c>
      <c r="K720" s="177">
        <f>IF(OR(COUNTIF($B$2:$B719,Input!$F736)&lt;1,COUNTIF($O$2:$O719,Input!$C736)&lt;1),Input!O736,0)</f>
        <v>0</v>
      </c>
      <c r="L720" s="177">
        <f>IF(OR(COUNTIF($B$2:$B719,Input!$F736)&lt;1,COUNTIF($O$2:$O719,Input!$C736)&lt;1),Input!P736,0)</f>
        <v>0</v>
      </c>
      <c r="M720" s="129" t="str">
        <f t="shared" si="96"/>
        <v/>
      </c>
      <c r="N720" s="161">
        <f t="shared" si="102"/>
        <v>0</v>
      </c>
      <c r="O720" s="168">
        <f>Input!C736</f>
        <v>0</v>
      </c>
      <c r="P720" s="168"/>
      <c r="R720" s="131">
        <f t="shared" si="103"/>
        <v>0</v>
      </c>
      <c r="S720" s="133" t="str">
        <f t="shared" si="97"/>
        <v xml:space="preserve"> </v>
      </c>
      <c r="T720" s="133"/>
      <c r="U720" s="132" t="str">
        <f>_xlfn.IFNA(IF($D720=0,LOOKUP($F720,{0.1,0.2,0.3,0.4,0.5,0.6,0.7,0.8,0.9,1},{22,34,46,58,70,82,94,106,118,130}),""),"")</f>
        <v/>
      </c>
      <c r="V720" s="132" t="str">
        <f>_xlfn.IFNA(IF($D720=1,LOOKUP($F720,{0.1,0.2,0.3,0.4,0.5,0.6,0.7,0.8,0.9,1},{23,35,47,59,71,83,95,107,119,131}),""),"")</f>
        <v/>
      </c>
      <c r="W720" s="132" t="str">
        <f>_xlfn.IFNA(IF($D720=2,LOOKUP($F720,{0.1,0.2,0.3,0.4,0.5,0.6,0.7,0.8,0.9,1},{24,36,48,60,72,84,96,108,120,132}),""),"")</f>
        <v/>
      </c>
      <c r="X720" s="132" t="str">
        <f>_xlfn.IFNA(IF($D720=3,LOOKUP($F720,{0.1,0.2,0.3,0.4,0.5,0.6,0.7,0.8,0.9,1},{25,37,49,61,73,85,97,109,121,133}),""),"")</f>
        <v/>
      </c>
      <c r="Y720" s="132" t="str">
        <f>_xlfn.IFNA(IF($D720=4,LOOKUP($F720,{0.1,0.2,0.3,0.4,0.5,0.6,0.7,0.8,0.9,1},{26,38,50,62,74,86,98,110,122,134}),""),"")</f>
        <v/>
      </c>
      <c r="Z720" s="132" t="str">
        <f>_xlfn.IFNA(IF($D720=5,LOOKUP($F720,{0.1,0.2,0.3,0.4,0.5,0.6,0.7,0.8,0.9,1},{27,39,51,63,75,87,99,111,123,135}),""),"")</f>
        <v/>
      </c>
      <c r="AA720" s="132">
        <f t="shared" si="98"/>
        <v>0</v>
      </c>
      <c r="AB720" s="132" t="str">
        <f t="shared" si="99"/>
        <v>00</v>
      </c>
      <c r="AC720" s="82" t="e">
        <f>VLOOKUP(AB720,'AMI Ref'!T:U,2,FALSE)</f>
        <v>#N/A</v>
      </c>
      <c r="AD720" s="124"/>
      <c r="AE720" s="81" t="str">
        <f>_xlfn.IFNA(IF($D720=0,IF($J720="Not Paid by Tenant",0,INDEX('AMI Ref'!$K$5:$N$5,MATCH($J720,{"Oil","Gas","Electric - Other","ELECTRIC - HEAT PUMP"},0))),0),"")</f>
        <v/>
      </c>
      <c r="AF720" s="81">
        <f>_xlfn.IFNA(IF($D720=1,IF($J720="Not Paid by Tenant",0,INDEX('AMI Ref'!$K$6:$N$6,MATCH($J720,{"Oil","Gas","Electric - Other","ELECTRIC - HEAT PUMP"},0))),0),"")</f>
        <v>0</v>
      </c>
      <c r="AG720" s="81">
        <f>_xlfn.IFNA(IF($D720=2,IF($J720="Not Paid by Tenant",0,INDEX('AMI Ref'!$K$7:$N$7,MATCH($J720,{"Oil","Gas","Electric - Other","ELECTRIC - HEAT PUMP"},0))),0),"")</f>
        <v>0</v>
      </c>
      <c r="AH720" s="81">
        <f>_xlfn.IFNA(IF($D720=3,IF($J720="Not Paid by Tenant",0,INDEX('AMI Ref'!$K$8:$N$8,MATCH($J720,{"Oil","Gas","Electric - Other","ELECTRIC - HEAT PUMP"},0))),0),"")</f>
        <v>0</v>
      </c>
      <c r="AI720" s="81">
        <f>_xlfn.IFNA(IF($D720=4,IF($J720="Not Paid by Tenant",0,INDEX('AMI Ref'!$K$9:$N$9,MATCH($J720,{"Oil","Gas","Electric - Other","ELECTRIC - HEAT PUMP"},0))),0),"")</f>
        <v>0</v>
      </c>
      <c r="AJ720" s="81">
        <f>_xlfn.IFNA(IF($D720=5,IF($J720="Not Paid by Tenant",0,INDEX('AMI Ref'!$K$10:$N$10,MATCH($J720,{"Oil","Gas","Electric - Other","ELECTRIC - HEAT PUMP"},0))),0),"")</f>
        <v>0</v>
      </c>
      <c r="AK720" s="128"/>
      <c r="AL720" s="81" t="str">
        <f>_xlfn.IFNA(IF($D720=0,IF($K720="Not Paid by Tenant",0,INDEX('AMI Ref'!$O$5:$R$5,MATCH($K720,{"Oil","Gas","Electric - Other","Electric ccASHP - split"},0))),0),"")</f>
        <v/>
      </c>
      <c r="AM720" s="81">
        <f>_xlfn.IFNA(IF($D720=1,IF($K720="Not Paid by Tenant",0,INDEX('AMI Ref'!$O$6:$R$6,MATCH($K720,{"Oil","Gas","Electric - Other","Electric ccASHP - split"},0))),0),"")</f>
        <v>0</v>
      </c>
      <c r="AN720" s="81">
        <f>_xlfn.IFNA(IF($D720=2,IF($K720="Not Paid by Tenant",0,INDEX('AMI Ref'!$O$7:$R$7,MATCH($K720,{"Oil","Gas","Electric - Other","Electric ccASHP - split"},0))),0),"")</f>
        <v>0</v>
      </c>
      <c r="AO720" s="81">
        <f>_xlfn.IFNA(IF($D720=3,IF($K720="Not Paid by Tenant",0,INDEX('AMI Ref'!$O$8:$R$8,MATCH($K720,{"Oil","Gas","Electric - Other","Electric ccASHP - split"},0))),0),"")</f>
        <v>0</v>
      </c>
      <c r="AP720" s="81">
        <f>_xlfn.IFNA(IF($D720=4,IF($K720="Not Paid by Tenant",0,INDEX('AMI Ref'!$O$9:$R$9,MATCH($K720,{"Oil","Gas","Electric - Other","Electric ccASHP - split"},0))),0),"")</f>
        <v>0</v>
      </c>
      <c r="AQ720" s="81">
        <f>_xlfn.IFNA(IF($D720=5,IF($K720="Not Paid by Tenant",0,INDEX('AMI Ref'!$O$10:$R$10,MATCH($K720,{"Oil","Gas","Electric - Other","Electric ccASHP - split"},0))),0),"")</f>
        <v>0</v>
      </c>
      <c r="AR720" s="124">
        <f t="shared" si="100"/>
        <v>0</v>
      </c>
      <c r="AS720" s="123" t="e">
        <f t="shared" si="101"/>
        <v>#N/A</v>
      </c>
    </row>
    <row r="721" spans="1:45" x14ac:dyDescent="0.2">
      <c r="A721" s="130">
        <v>719</v>
      </c>
      <c r="B721" s="177">
        <f>IF(OR(COUNTIF($B$2:$B720,Input!$F737)&lt;1,COUNTIF($O$2:$O720,Input!$C737)&lt;1),Input!F737,0)</f>
        <v>0</v>
      </c>
      <c r="C721" s="177">
        <f>IF(OR(COUNTIF($B$2:$B720,Input!$F737)&lt;1,COUNTIF($O$2:$O720,Input!$C737)&lt;1),Input!G737,0)</f>
        <v>0</v>
      </c>
      <c r="D721" s="177">
        <f>IF(OR(COUNTIF($B$2:$B720,Input!$F737)&lt;1,COUNTIF($O$2:$O720,Input!$C737)&lt;1),Input!H737,0)</f>
        <v>0</v>
      </c>
      <c r="E721" s="177">
        <f>IF(OR(COUNTIF($B$2:$B720,Input!$F737)&lt;1,COUNTIF($O$2:$O720,Input!$C737)&lt;1),Input!I737,0)</f>
        <v>0</v>
      </c>
      <c r="F721" s="177">
        <f>IF(OR(COUNTIF($B$2:$B720,Input!$F737)&lt;1,COUNTIF($O$2:$O720,Input!$C737)&lt;1),Input!J737,0)</f>
        <v>0</v>
      </c>
      <c r="G721" s="177">
        <f>IF(OR(COUNTIF($B$2:$B720,Input!$F737)&lt;1,COUNTIF($O$2:$O720,Input!$C737)&lt;1),Input!K737,0)</f>
        <v>0</v>
      </c>
      <c r="H721" s="177">
        <f>IF(OR(COUNTIF($B$2:$B720,Input!$F737)&lt;1,COUNTIF($O$2:$O720,Input!$C737)&lt;1),Input!L737,0)</f>
        <v>0</v>
      </c>
      <c r="I721" s="177">
        <f>IF(OR(COUNTIF($B$2:$B720,Input!$F737)&lt;1,COUNTIF($O$2:$O720,Input!$C737)&lt;1),Input!M737,0)</f>
        <v>0</v>
      </c>
      <c r="J721" s="177">
        <f>IF(OR(COUNTIF($B$2:$B720,Input!$F737)&lt;1,COUNTIF($O$2:$O720,Input!$C737)&lt;1),Input!N737,0)</f>
        <v>0</v>
      </c>
      <c r="K721" s="177">
        <f>IF(OR(COUNTIF($B$2:$B720,Input!$F737)&lt;1,COUNTIF($O$2:$O720,Input!$C737)&lt;1),Input!O737,0)</f>
        <v>0</v>
      </c>
      <c r="L721" s="177">
        <f>IF(OR(COUNTIF($B$2:$B720,Input!$F737)&lt;1,COUNTIF($O$2:$O720,Input!$C737)&lt;1),Input!P737,0)</f>
        <v>0</v>
      </c>
      <c r="M721" s="129" t="str">
        <f t="shared" si="96"/>
        <v/>
      </c>
      <c r="N721" s="161">
        <f t="shared" si="102"/>
        <v>0</v>
      </c>
      <c r="O721" s="168">
        <f>Input!C737</f>
        <v>0</v>
      </c>
      <c r="P721" s="168"/>
      <c r="R721" s="131">
        <f t="shared" si="103"/>
        <v>0</v>
      </c>
      <c r="S721" s="133" t="str">
        <f t="shared" si="97"/>
        <v xml:space="preserve"> </v>
      </c>
      <c r="T721" s="133"/>
      <c r="U721" s="132" t="str">
        <f>_xlfn.IFNA(IF($D721=0,LOOKUP($F721,{0.1,0.2,0.3,0.4,0.5,0.6,0.7,0.8,0.9,1},{22,34,46,58,70,82,94,106,118,130}),""),"")</f>
        <v/>
      </c>
      <c r="V721" s="132" t="str">
        <f>_xlfn.IFNA(IF($D721=1,LOOKUP($F721,{0.1,0.2,0.3,0.4,0.5,0.6,0.7,0.8,0.9,1},{23,35,47,59,71,83,95,107,119,131}),""),"")</f>
        <v/>
      </c>
      <c r="W721" s="132" t="str">
        <f>_xlfn.IFNA(IF($D721=2,LOOKUP($F721,{0.1,0.2,0.3,0.4,0.5,0.6,0.7,0.8,0.9,1},{24,36,48,60,72,84,96,108,120,132}),""),"")</f>
        <v/>
      </c>
      <c r="X721" s="132" t="str">
        <f>_xlfn.IFNA(IF($D721=3,LOOKUP($F721,{0.1,0.2,0.3,0.4,0.5,0.6,0.7,0.8,0.9,1},{25,37,49,61,73,85,97,109,121,133}),""),"")</f>
        <v/>
      </c>
      <c r="Y721" s="132" t="str">
        <f>_xlfn.IFNA(IF($D721=4,LOOKUP($F721,{0.1,0.2,0.3,0.4,0.5,0.6,0.7,0.8,0.9,1},{26,38,50,62,74,86,98,110,122,134}),""),"")</f>
        <v/>
      </c>
      <c r="Z721" s="132" t="str">
        <f>_xlfn.IFNA(IF($D721=5,LOOKUP($F721,{0.1,0.2,0.3,0.4,0.5,0.6,0.7,0.8,0.9,1},{27,39,51,63,75,87,99,111,123,135}),""),"")</f>
        <v/>
      </c>
      <c r="AA721" s="132">
        <f t="shared" si="98"/>
        <v>0</v>
      </c>
      <c r="AB721" s="132" t="str">
        <f t="shared" si="99"/>
        <v>00</v>
      </c>
      <c r="AC721" s="82" t="e">
        <f>VLOOKUP(AB721,'AMI Ref'!T:U,2,FALSE)</f>
        <v>#N/A</v>
      </c>
      <c r="AD721" s="124"/>
      <c r="AE721" s="81" t="str">
        <f>_xlfn.IFNA(IF($D721=0,IF($J721="Not Paid by Tenant",0,INDEX('AMI Ref'!$K$5:$N$5,MATCH($J721,{"Oil","Gas","Electric - Other","ELECTRIC - HEAT PUMP"},0))),0),"")</f>
        <v/>
      </c>
      <c r="AF721" s="81">
        <f>_xlfn.IFNA(IF($D721=1,IF($J721="Not Paid by Tenant",0,INDEX('AMI Ref'!$K$6:$N$6,MATCH($J721,{"Oil","Gas","Electric - Other","ELECTRIC - HEAT PUMP"},0))),0),"")</f>
        <v>0</v>
      </c>
      <c r="AG721" s="81">
        <f>_xlfn.IFNA(IF($D721=2,IF($J721="Not Paid by Tenant",0,INDEX('AMI Ref'!$K$7:$N$7,MATCH($J721,{"Oil","Gas","Electric - Other","ELECTRIC - HEAT PUMP"},0))),0),"")</f>
        <v>0</v>
      </c>
      <c r="AH721" s="81">
        <f>_xlfn.IFNA(IF($D721=3,IF($J721="Not Paid by Tenant",0,INDEX('AMI Ref'!$K$8:$N$8,MATCH($J721,{"Oil","Gas","Electric - Other","ELECTRIC - HEAT PUMP"},0))),0),"")</f>
        <v>0</v>
      </c>
      <c r="AI721" s="81">
        <f>_xlfn.IFNA(IF($D721=4,IF($J721="Not Paid by Tenant",0,INDEX('AMI Ref'!$K$9:$N$9,MATCH($J721,{"Oil","Gas","Electric - Other","ELECTRIC - HEAT PUMP"},0))),0),"")</f>
        <v>0</v>
      </c>
      <c r="AJ721" s="81">
        <f>_xlfn.IFNA(IF($D721=5,IF($J721="Not Paid by Tenant",0,INDEX('AMI Ref'!$K$10:$N$10,MATCH($J721,{"Oil","Gas","Electric - Other","ELECTRIC - HEAT PUMP"},0))),0),"")</f>
        <v>0</v>
      </c>
      <c r="AK721" s="128"/>
      <c r="AL721" s="81" t="str">
        <f>_xlfn.IFNA(IF($D721=0,IF($K721="Not Paid by Tenant",0,INDEX('AMI Ref'!$O$5:$R$5,MATCH($K721,{"Oil","Gas","Electric - Other","Electric ccASHP - split"},0))),0),"")</f>
        <v/>
      </c>
      <c r="AM721" s="81">
        <f>_xlfn.IFNA(IF($D721=1,IF($K721="Not Paid by Tenant",0,INDEX('AMI Ref'!$O$6:$R$6,MATCH($K721,{"Oil","Gas","Electric - Other","Electric ccASHP - split"},0))),0),"")</f>
        <v>0</v>
      </c>
      <c r="AN721" s="81">
        <f>_xlfn.IFNA(IF($D721=2,IF($K721="Not Paid by Tenant",0,INDEX('AMI Ref'!$O$7:$R$7,MATCH($K721,{"Oil","Gas","Electric - Other","Electric ccASHP - split"},0))),0),"")</f>
        <v>0</v>
      </c>
      <c r="AO721" s="81">
        <f>_xlfn.IFNA(IF($D721=3,IF($K721="Not Paid by Tenant",0,INDEX('AMI Ref'!$O$8:$R$8,MATCH($K721,{"Oil","Gas","Electric - Other","Electric ccASHP - split"},0))),0),"")</f>
        <v>0</v>
      </c>
      <c r="AP721" s="81">
        <f>_xlfn.IFNA(IF($D721=4,IF($K721="Not Paid by Tenant",0,INDEX('AMI Ref'!$O$9:$R$9,MATCH($K721,{"Oil","Gas","Electric - Other","Electric ccASHP - split"},0))),0),"")</f>
        <v>0</v>
      </c>
      <c r="AQ721" s="81">
        <f>_xlfn.IFNA(IF($D721=5,IF($K721="Not Paid by Tenant",0,INDEX('AMI Ref'!$O$10:$R$10,MATCH($K721,{"Oil","Gas","Electric - Other","Electric ccASHP - split"},0))),0),"")</f>
        <v>0</v>
      </c>
      <c r="AR721" s="124">
        <f t="shared" si="100"/>
        <v>0</v>
      </c>
      <c r="AS721" s="123" t="e">
        <f t="shared" si="101"/>
        <v>#N/A</v>
      </c>
    </row>
    <row r="722" spans="1:45" x14ac:dyDescent="0.2">
      <c r="A722" s="130">
        <v>720</v>
      </c>
      <c r="B722" s="177">
        <f>IF(OR(COUNTIF($B$2:$B721,Input!$F738)&lt;1,COUNTIF($O$2:$O721,Input!$C738)&lt;1),Input!F738,0)</f>
        <v>0</v>
      </c>
      <c r="C722" s="177">
        <f>IF(OR(COUNTIF($B$2:$B721,Input!$F738)&lt;1,COUNTIF($O$2:$O721,Input!$C738)&lt;1),Input!G738,0)</f>
        <v>0</v>
      </c>
      <c r="D722" s="177">
        <f>IF(OR(COUNTIF($B$2:$B721,Input!$F738)&lt;1,COUNTIF($O$2:$O721,Input!$C738)&lt;1),Input!H738,0)</f>
        <v>0</v>
      </c>
      <c r="E722" s="177">
        <f>IF(OR(COUNTIF($B$2:$B721,Input!$F738)&lt;1,COUNTIF($O$2:$O721,Input!$C738)&lt;1),Input!I738,0)</f>
        <v>0</v>
      </c>
      <c r="F722" s="177">
        <f>IF(OR(COUNTIF($B$2:$B721,Input!$F738)&lt;1,COUNTIF($O$2:$O721,Input!$C738)&lt;1),Input!J738,0)</f>
        <v>0</v>
      </c>
      <c r="G722" s="177">
        <f>IF(OR(COUNTIF($B$2:$B721,Input!$F738)&lt;1,COUNTIF($O$2:$O721,Input!$C738)&lt;1),Input!K738,0)</f>
        <v>0</v>
      </c>
      <c r="H722" s="177">
        <f>IF(OR(COUNTIF($B$2:$B721,Input!$F738)&lt;1,COUNTIF($O$2:$O721,Input!$C738)&lt;1),Input!L738,0)</f>
        <v>0</v>
      </c>
      <c r="I722" s="177">
        <f>IF(OR(COUNTIF($B$2:$B721,Input!$F738)&lt;1,COUNTIF($O$2:$O721,Input!$C738)&lt;1),Input!M738,0)</f>
        <v>0</v>
      </c>
      <c r="J722" s="177">
        <f>IF(OR(COUNTIF($B$2:$B721,Input!$F738)&lt;1,COUNTIF($O$2:$O721,Input!$C738)&lt;1),Input!N738,0)</f>
        <v>0</v>
      </c>
      <c r="K722" s="177">
        <f>IF(OR(COUNTIF($B$2:$B721,Input!$F738)&lt;1,COUNTIF($O$2:$O721,Input!$C738)&lt;1),Input!O738,0)</f>
        <v>0</v>
      </c>
      <c r="L722" s="177">
        <f>IF(OR(COUNTIF($B$2:$B721,Input!$F738)&lt;1,COUNTIF($O$2:$O721,Input!$C738)&lt;1),Input!P738,0)</f>
        <v>0</v>
      </c>
      <c r="M722" s="129" t="str">
        <f t="shared" si="96"/>
        <v/>
      </c>
      <c r="N722" s="161">
        <f t="shared" si="102"/>
        <v>0</v>
      </c>
      <c r="O722" s="168">
        <f>Input!C738</f>
        <v>0</v>
      </c>
      <c r="P722" s="168"/>
      <c r="R722" s="131">
        <f t="shared" si="103"/>
        <v>0</v>
      </c>
      <c r="S722" s="133" t="str">
        <f t="shared" si="97"/>
        <v xml:space="preserve"> </v>
      </c>
      <c r="T722" s="133"/>
      <c r="U722" s="132" t="str">
        <f>_xlfn.IFNA(IF($D722=0,LOOKUP($F722,{0.1,0.2,0.3,0.4,0.5,0.6,0.7,0.8,0.9,1},{22,34,46,58,70,82,94,106,118,130}),""),"")</f>
        <v/>
      </c>
      <c r="V722" s="132" t="str">
        <f>_xlfn.IFNA(IF($D722=1,LOOKUP($F722,{0.1,0.2,0.3,0.4,0.5,0.6,0.7,0.8,0.9,1},{23,35,47,59,71,83,95,107,119,131}),""),"")</f>
        <v/>
      </c>
      <c r="W722" s="132" t="str">
        <f>_xlfn.IFNA(IF($D722=2,LOOKUP($F722,{0.1,0.2,0.3,0.4,0.5,0.6,0.7,0.8,0.9,1},{24,36,48,60,72,84,96,108,120,132}),""),"")</f>
        <v/>
      </c>
      <c r="X722" s="132" t="str">
        <f>_xlfn.IFNA(IF($D722=3,LOOKUP($F722,{0.1,0.2,0.3,0.4,0.5,0.6,0.7,0.8,0.9,1},{25,37,49,61,73,85,97,109,121,133}),""),"")</f>
        <v/>
      </c>
      <c r="Y722" s="132" t="str">
        <f>_xlfn.IFNA(IF($D722=4,LOOKUP($F722,{0.1,0.2,0.3,0.4,0.5,0.6,0.7,0.8,0.9,1},{26,38,50,62,74,86,98,110,122,134}),""),"")</f>
        <v/>
      </c>
      <c r="Z722" s="132" t="str">
        <f>_xlfn.IFNA(IF($D722=5,LOOKUP($F722,{0.1,0.2,0.3,0.4,0.5,0.6,0.7,0.8,0.9,1},{27,39,51,63,75,87,99,111,123,135}),""),"")</f>
        <v/>
      </c>
      <c r="AA722" s="132">
        <f t="shared" si="98"/>
        <v>0</v>
      </c>
      <c r="AB722" s="132" t="str">
        <f t="shared" si="99"/>
        <v>00</v>
      </c>
      <c r="AC722" s="82" t="e">
        <f>VLOOKUP(AB722,'AMI Ref'!T:U,2,FALSE)</f>
        <v>#N/A</v>
      </c>
      <c r="AD722" s="124"/>
      <c r="AE722" s="81" t="str">
        <f>_xlfn.IFNA(IF($D722=0,IF($J722="Not Paid by Tenant",0,INDEX('AMI Ref'!$K$5:$N$5,MATCH($J722,{"Oil","Gas","Electric - Other","ELECTRIC - HEAT PUMP"},0))),0),"")</f>
        <v/>
      </c>
      <c r="AF722" s="81">
        <f>_xlfn.IFNA(IF($D722=1,IF($J722="Not Paid by Tenant",0,INDEX('AMI Ref'!$K$6:$N$6,MATCH($J722,{"Oil","Gas","Electric - Other","ELECTRIC - HEAT PUMP"},0))),0),"")</f>
        <v>0</v>
      </c>
      <c r="AG722" s="81">
        <f>_xlfn.IFNA(IF($D722=2,IF($J722="Not Paid by Tenant",0,INDEX('AMI Ref'!$K$7:$N$7,MATCH($J722,{"Oil","Gas","Electric - Other","ELECTRIC - HEAT PUMP"},0))),0),"")</f>
        <v>0</v>
      </c>
      <c r="AH722" s="81">
        <f>_xlfn.IFNA(IF($D722=3,IF($J722="Not Paid by Tenant",0,INDEX('AMI Ref'!$K$8:$N$8,MATCH($J722,{"Oil","Gas","Electric - Other","ELECTRIC - HEAT PUMP"},0))),0),"")</f>
        <v>0</v>
      </c>
      <c r="AI722" s="81">
        <f>_xlfn.IFNA(IF($D722=4,IF($J722="Not Paid by Tenant",0,INDEX('AMI Ref'!$K$9:$N$9,MATCH($J722,{"Oil","Gas","Electric - Other","ELECTRIC - HEAT PUMP"},0))),0),"")</f>
        <v>0</v>
      </c>
      <c r="AJ722" s="81">
        <f>_xlfn.IFNA(IF($D722=5,IF($J722="Not Paid by Tenant",0,INDEX('AMI Ref'!$K$10:$N$10,MATCH($J722,{"Oil","Gas","Electric - Other","ELECTRIC - HEAT PUMP"},0))),0),"")</f>
        <v>0</v>
      </c>
      <c r="AK722" s="128"/>
      <c r="AL722" s="81" t="str">
        <f>_xlfn.IFNA(IF($D722=0,IF($K722="Not Paid by Tenant",0,INDEX('AMI Ref'!$O$5:$R$5,MATCH($K722,{"Oil","Gas","Electric - Other","Electric ccASHP - split"},0))),0),"")</f>
        <v/>
      </c>
      <c r="AM722" s="81">
        <f>_xlfn.IFNA(IF($D722=1,IF($K722="Not Paid by Tenant",0,INDEX('AMI Ref'!$O$6:$R$6,MATCH($K722,{"Oil","Gas","Electric - Other","Electric ccASHP - split"},0))),0),"")</f>
        <v>0</v>
      </c>
      <c r="AN722" s="81">
        <f>_xlfn.IFNA(IF($D722=2,IF($K722="Not Paid by Tenant",0,INDEX('AMI Ref'!$O$7:$R$7,MATCH($K722,{"Oil","Gas","Electric - Other","Electric ccASHP - split"},0))),0),"")</f>
        <v>0</v>
      </c>
      <c r="AO722" s="81">
        <f>_xlfn.IFNA(IF($D722=3,IF($K722="Not Paid by Tenant",0,INDEX('AMI Ref'!$O$8:$R$8,MATCH($K722,{"Oil","Gas","Electric - Other","Electric ccASHP - split"},0))),0),"")</f>
        <v>0</v>
      </c>
      <c r="AP722" s="81">
        <f>_xlfn.IFNA(IF($D722=4,IF($K722="Not Paid by Tenant",0,INDEX('AMI Ref'!$O$9:$R$9,MATCH($K722,{"Oil","Gas","Electric - Other","Electric ccASHP - split"},0))),0),"")</f>
        <v>0</v>
      </c>
      <c r="AQ722" s="81">
        <f>_xlfn.IFNA(IF($D722=5,IF($K722="Not Paid by Tenant",0,INDEX('AMI Ref'!$O$10:$R$10,MATCH($K722,{"Oil","Gas","Electric - Other","Electric ccASHP - split"},0))),0),"")</f>
        <v>0</v>
      </c>
      <c r="AR722" s="124">
        <f t="shared" si="100"/>
        <v>0</v>
      </c>
      <c r="AS722" s="123" t="e">
        <f t="shared" si="101"/>
        <v>#N/A</v>
      </c>
    </row>
    <row r="723" spans="1:45" x14ac:dyDescent="0.2">
      <c r="A723" s="130">
        <v>721</v>
      </c>
      <c r="B723" s="177">
        <f>IF(OR(COUNTIF($B$2:$B722,Input!$F739)&lt;1,COUNTIF($O$2:$O722,Input!$C739)&lt;1),Input!F739,0)</f>
        <v>0</v>
      </c>
      <c r="C723" s="177">
        <f>IF(OR(COUNTIF($B$2:$B722,Input!$F739)&lt;1,COUNTIF($O$2:$O722,Input!$C739)&lt;1),Input!G739,0)</f>
        <v>0</v>
      </c>
      <c r="D723" s="177">
        <f>IF(OR(COUNTIF($B$2:$B722,Input!$F739)&lt;1,COUNTIF($O$2:$O722,Input!$C739)&lt;1),Input!H739,0)</f>
        <v>0</v>
      </c>
      <c r="E723" s="177">
        <f>IF(OR(COUNTIF($B$2:$B722,Input!$F739)&lt;1,COUNTIF($O$2:$O722,Input!$C739)&lt;1),Input!I739,0)</f>
        <v>0</v>
      </c>
      <c r="F723" s="177">
        <f>IF(OR(COUNTIF($B$2:$B722,Input!$F739)&lt;1,COUNTIF($O$2:$O722,Input!$C739)&lt;1),Input!J739,0)</f>
        <v>0</v>
      </c>
      <c r="G723" s="177">
        <f>IF(OR(COUNTIF($B$2:$B722,Input!$F739)&lt;1,COUNTIF($O$2:$O722,Input!$C739)&lt;1),Input!K739,0)</f>
        <v>0</v>
      </c>
      <c r="H723" s="177">
        <f>IF(OR(COUNTIF($B$2:$B722,Input!$F739)&lt;1,COUNTIF($O$2:$O722,Input!$C739)&lt;1),Input!L739,0)</f>
        <v>0</v>
      </c>
      <c r="I723" s="177">
        <f>IF(OR(COUNTIF($B$2:$B722,Input!$F739)&lt;1,COUNTIF($O$2:$O722,Input!$C739)&lt;1),Input!M739,0)</f>
        <v>0</v>
      </c>
      <c r="J723" s="177">
        <f>IF(OR(COUNTIF($B$2:$B722,Input!$F739)&lt;1,COUNTIF($O$2:$O722,Input!$C739)&lt;1),Input!N739,0)</f>
        <v>0</v>
      </c>
      <c r="K723" s="177">
        <f>IF(OR(COUNTIF($B$2:$B722,Input!$F739)&lt;1,COUNTIF($O$2:$O722,Input!$C739)&lt;1),Input!O739,0)</f>
        <v>0</v>
      </c>
      <c r="L723" s="177">
        <f>IF(OR(COUNTIF($B$2:$B722,Input!$F739)&lt;1,COUNTIF($O$2:$O722,Input!$C739)&lt;1),Input!P739,0)</f>
        <v>0</v>
      </c>
      <c r="M723" s="129" t="str">
        <f t="shared" si="96"/>
        <v/>
      </c>
      <c r="N723" s="161">
        <f t="shared" si="102"/>
        <v>0</v>
      </c>
      <c r="O723" s="168">
        <f>Input!C739</f>
        <v>0</v>
      </c>
      <c r="P723" s="168"/>
      <c r="R723" s="131">
        <f t="shared" si="103"/>
        <v>0</v>
      </c>
      <c r="S723" s="133" t="str">
        <f t="shared" si="97"/>
        <v xml:space="preserve"> </v>
      </c>
      <c r="T723" s="133"/>
      <c r="U723" s="132" t="str">
        <f>_xlfn.IFNA(IF($D723=0,LOOKUP($F723,{0.1,0.2,0.3,0.4,0.5,0.6,0.7,0.8,0.9,1},{22,34,46,58,70,82,94,106,118,130}),""),"")</f>
        <v/>
      </c>
      <c r="V723" s="132" t="str">
        <f>_xlfn.IFNA(IF($D723=1,LOOKUP($F723,{0.1,0.2,0.3,0.4,0.5,0.6,0.7,0.8,0.9,1},{23,35,47,59,71,83,95,107,119,131}),""),"")</f>
        <v/>
      </c>
      <c r="W723" s="132" t="str">
        <f>_xlfn.IFNA(IF($D723=2,LOOKUP($F723,{0.1,0.2,0.3,0.4,0.5,0.6,0.7,0.8,0.9,1},{24,36,48,60,72,84,96,108,120,132}),""),"")</f>
        <v/>
      </c>
      <c r="X723" s="132" t="str">
        <f>_xlfn.IFNA(IF($D723=3,LOOKUP($F723,{0.1,0.2,0.3,0.4,0.5,0.6,0.7,0.8,0.9,1},{25,37,49,61,73,85,97,109,121,133}),""),"")</f>
        <v/>
      </c>
      <c r="Y723" s="132" t="str">
        <f>_xlfn.IFNA(IF($D723=4,LOOKUP($F723,{0.1,0.2,0.3,0.4,0.5,0.6,0.7,0.8,0.9,1},{26,38,50,62,74,86,98,110,122,134}),""),"")</f>
        <v/>
      </c>
      <c r="Z723" s="132" t="str">
        <f>_xlfn.IFNA(IF($D723=5,LOOKUP($F723,{0.1,0.2,0.3,0.4,0.5,0.6,0.7,0.8,0.9,1},{27,39,51,63,75,87,99,111,123,135}),""),"")</f>
        <v/>
      </c>
      <c r="AA723" s="132">
        <f t="shared" si="98"/>
        <v>0</v>
      </c>
      <c r="AB723" s="132" t="str">
        <f t="shared" si="99"/>
        <v>00</v>
      </c>
      <c r="AC723" s="82" t="e">
        <f>VLOOKUP(AB723,'AMI Ref'!T:U,2,FALSE)</f>
        <v>#N/A</v>
      </c>
      <c r="AD723" s="124"/>
      <c r="AE723" s="81" t="str">
        <f>_xlfn.IFNA(IF($D723=0,IF($J723="Not Paid by Tenant",0,INDEX('AMI Ref'!$K$5:$N$5,MATCH($J723,{"Oil","Gas","Electric - Other","ELECTRIC - HEAT PUMP"},0))),0),"")</f>
        <v/>
      </c>
      <c r="AF723" s="81">
        <f>_xlfn.IFNA(IF($D723=1,IF($J723="Not Paid by Tenant",0,INDEX('AMI Ref'!$K$6:$N$6,MATCH($J723,{"Oil","Gas","Electric - Other","ELECTRIC - HEAT PUMP"},0))),0),"")</f>
        <v>0</v>
      </c>
      <c r="AG723" s="81">
        <f>_xlfn.IFNA(IF($D723=2,IF($J723="Not Paid by Tenant",0,INDEX('AMI Ref'!$K$7:$N$7,MATCH($J723,{"Oil","Gas","Electric - Other","ELECTRIC - HEAT PUMP"},0))),0),"")</f>
        <v>0</v>
      </c>
      <c r="AH723" s="81">
        <f>_xlfn.IFNA(IF($D723=3,IF($J723="Not Paid by Tenant",0,INDEX('AMI Ref'!$K$8:$N$8,MATCH($J723,{"Oil","Gas","Electric - Other","ELECTRIC - HEAT PUMP"},0))),0),"")</f>
        <v>0</v>
      </c>
      <c r="AI723" s="81">
        <f>_xlfn.IFNA(IF($D723=4,IF($J723="Not Paid by Tenant",0,INDEX('AMI Ref'!$K$9:$N$9,MATCH($J723,{"Oil","Gas","Electric - Other","ELECTRIC - HEAT PUMP"},0))),0),"")</f>
        <v>0</v>
      </c>
      <c r="AJ723" s="81">
        <f>_xlfn.IFNA(IF($D723=5,IF($J723="Not Paid by Tenant",0,INDEX('AMI Ref'!$K$10:$N$10,MATCH($J723,{"Oil","Gas","Electric - Other","ELECTRIC - HEAT PUMP"},0))),0),"")</f>
        <v>0</v>
      </c>
      <c r="AK723" s="128"/>
      <c r="AL723" s="81" t="str">
        <f>_xlfn.IFNA(IF($D723=0,IF($K723="Not Paid by Tenant",0,INDEX('AMI Ref'!$O$5:$R$5,MATCH($K723,{"Oil","Gas","Electric - Other","Electric ccASHP - split"},0))),0),"")</f>
        <v/>
      </c>
      <c r="AM723" s="81">
        <f>_xlfn.IFNA(IF($D723=1,IF($K723="Not Paid by Tenant",0,INDEX('AMI Ref'!$O$6:$R$6,MATCH($K723,{"Oil","Gas","Electric - Other","Electric ccASHP - split"},0))),0),"")</f>
        <v>0</v>
      </c>
      <c r="AN723" s="81">
        <f>_xlfn.IFNA(IF($D723=2,IF($K723="Not Paid by Tenant",0,INDEX('AMI Ref'!$O$7:$R$7,MATCH($K723,{"Oil","Gas","Electric - Other","Electric ccASHP - split"},0))),0),"")</f>
        <v>0</v>
      </c>
      <c r="AO723" s="81">
        <f>_xlfn.IFNA(IF($D723=3,IF($K723="Not Paid by Tenant",0,INDEX('AMI Ref'!$O$8:$R$8,MATCH($K723,{"Oil","Gas","Electric - Other","Electric ccASHP - split"},0))),0),"")</f>
        <v>0</v>
      </c>
      <c r="AP723" s="81">
        <f>_xlfn.IFNA(IF($D723=4,IF($K723="Not Paid by Tenant",0,INDEX('AMI Ref'!$O$9:$R$9,MATCH($K723,{"Oil","Gas","Electric - Other","Electric ccASHP - split"},0))),0),"")</f>
        <v>0</v>
      </c>
      <c r="AQ723" s="81">
        <f>_xlfn.IFNA(IF($D723=5,IF($K723="Not Paid by Tenant",0,INDEX('AMI Ref'!$O$10:$R$10,MATCH($K723,{"Oil","Gas","Electric - Other","Electric ccASHP - split"},0))),0),"")</f>
        <v>0</v>
      </c>
      <c r="AR723" s="124">
        <f t="shared" si="100"/>
        <v>0</v>
      </c>
      <c r="AS723" s="123" t="e">
        <f t="shared" si="101"/>
        <v>#N/A</v>
      </c>
    </row>
    <row r="724" spans="1:45" x14ac:dyDescent="0.2">
      <c r="A724" s="130">
        <v>722</v>
      </c>
      <c r="B724" s="177">
        <f>IF(OR(COUNTIF($B$2:$B723,Input!$F740)&lt;1,COUNTIF($O$2:$O723,Input!$C740)&lt;1),Input!F740,0)</f>
        <v>0</v>
      </c>
      <c r="C724" s="177">
        <f>IF(OR(COUNTIF($B$2:$B723,Input!$F740)&lt;1,COUNTIF($O$2:$O723,Input!$C740)&lt;1),Input!G740,0)</f>
        <v>0</v>
      </c>
      <c r="D724" s="177">
        <f>IF(OR(COUNTIF($B$2:$B723,Input!$F740)&lt;1,COUNTIF($O$2:$O723,Input!$C740)&lt;1),Input!H740,0)</f>
        <v>0</v>
      </c>
      <c r="E724" s="177">
        <f>IF(OR(COUNTIF($B$2:$B723,Input!$F740)&lt;1,COUNTIF($O$2:$O723,Input!$C740)&lt;1),Input!I740,0)</f>
        <v>0</v>
      </c>
      <c r="F724" s="177">
        <f>IF(OR(COUNTIF($B$2:$B723,Input!$F740)&lt;1,COUNTIF($O$2:$O723,Input!$C740)&lt;1),Input!J740,0)</f>
        <v>0</v>
      </c>
      <c r="G724" s="177">
        <f>IF(OR(COUNTIF($B$2:$B723,Input!$F740)&lt;1,COUNTIF($O$2:$O723,Input!$C740)&lt;1),Input!K740,0)</f>
        <v>0</v>
      </c>
      <c r="H724" s="177">
        <f>IF(OR(COUNTIF($B$2:$B723,Input!$F740)&lt;1,COUNTIF($O$2:$O723,Input!$C740)&lt;1),Input!L740,0)</f>
        <v>0</v>
      </c>
      <c r="I724" s="177">
        <f>IF(OR(COUNTIF($B$2:$B723,Input!$F740)&lt;1,COUNTIF($O$2:$O723,Input!$C740)&lt;1),Input!M740,0)</f>
        <v>0</v>
      </c>
      <c r="J724" s="177">
        <f>IF(OR(COUNTIF($B$2:$B723,Input!$F740)&lt;1,COUNTIF($O$2:$O723,Input!$C740)&lt;1),Input!N740,0)</f>
        <v>0</v>
      </c>
      <c r="K724" s="177">
        <f>IF(OR(COUNTIF($B$2:$B723,Input!$F740)&lt;1,COUNTIF($O$2:$O723,Input!$C740)&lt;1),Input!O740,0)</f>
        <v>0</v>
      </c>
      <c r="L724" s="177">
        <f>IF(OR(COUNTIF($B$2:$B723,Input!$F740)&lt;1,COUNTIF($O$2:$O723,Input!$C740)&lt;1),Input!P740,0)</f>
        <v>0</v>
      </c>
      <c r="M724" s="129" t="str">
        <f t="shared" si="96"/>
        <v/>
      </c>
      <c r="N724" s="161">
        <f t="shared" si="102"/>
        <v>0</v>
      </c>
      <c r="O724" s="168">
        <f>Input!C740</f>
        <v>0</v>
      </c>
      <c r="P724" s="168"/>
      <c r="R724" s="131">
        <f t="shared" si="103"/>
        <v>0</v>
      </c>
      <c r="S724" s="133" t="str">
        <f t="shared" si="97"/>
        <v xml:space="preserve"> </v>
      </c>
      <c r="T724" s="133"/>
      <c r="U724" s="132" t="str">
        <f>_xlfn.IFNA(IF($D724=0,LOOKUP($F724,{0.1,0.2,0.3,0.4,0.5,0.6,0.7,0.8,0.9,1},{22,34,46,58,70,82,94,106,118,130}),""),"")</f>
        <v/>
      </c>
      <c r="V724" s="132" t="str">
        <f>_xlfn.IFNA(IF($D724=1,LOOKUP($F724,{0.1,0.2,0.3,0.4,0.5,0.6,0.7,0.8,0.9,1},{23,35,47,59,71,83,95,107,119,131}),""),"")</f>
        <v/>
      </c>
      <c r="W724" s="132" t="str">
        <f>_xlfn.IFNA(IF($D724=2,LOOKUP($F724,{0.1,0.2,0.3,0.4,0.5,0.6,0.7,0.8,0.9,1},{24,36,48,60,72,84,96,108,120,132}),""),"")</f>
        <v/>
      </c>
      <c r="X724" s="132" t="str">
        <f>_xlfn.IFNA(IF($D724=3,LOOKUP($F724,{0.1,0.2,0.3,0.4,0.5,0.6,0.7,0.8,0.9,1},{25,37,49,61,73,85,97,109,121,133}),""),"")</f>
        <v/>
      </c>
      <c r="Y724" s="132" t="str">
        <f>_xlfn.IFNA(IF($D724=4,LOOKUP($F724,{0.1,0.2,0.3,0.4,0.5,0.6,0.7,0.8,0.9,1},{26,38,50,62,74,86,98,110,122,134}),""),"")</f>
        <v/>
      </c>
      <c r="Z724" s="132" t="str">
        <f>_xlfn.IFNA(IF($D724=5,LOOKUP($F724,{0.1,0.2,0.3,0.4,0.5,0.6,0.7,0.8,0.9,1},{27,39,51,63,75,87,99,111,123,135}),""),"")</f>
        <v/>
      </c>
      <c r="AA724" s="132">
        <f t="shared" si="98"/>
        <v>0</v>
      </c>
      <c r="AB724" s="132" t="str">
        <f t="shared" si="99"/>
        <v>00</v>
      </c>
      <c r="AC724" s="82" t="e">
        <f>VLOOKUP(AB724,'AMI Ref'!T:U,2,FALSE)</f>
        <v>#N/A</v>
      </c>
      <c r="AD724" s="124"/>
      <c r="AE724" s="81" t="str">
        <f>_xlfn.IFNA(IF($D724=0,IF($J724="Not Paid by Tenant",0,INDEX('AMI Ref'!$K$5:$N$5,MATCH($J724,{"Oil","Gas","Electric - Other","ELECTRIC - HEAT PUMP"},0))),0),"")</f>
        <v/>
      </c>
      <c r="AF724" s="81">
        <f>_xlfn.IFNA(IF($D724=1,IF($J724="Not Paid by Tenant",0,INDEX('AMI Ref'!$K$6:$N$6,MATCH($J724,{"Oil","Gas","Electric - Other","ELECTRIC - HEAT PUMP"},0))),0),"")</f>
        <v>0</v>
      </c>
      <c r="AG724" s="81">
        <f>_xlfn.IFNA(IF($D724=2,IF($J724="Not Paid by Tenant",0,INDEX('AMI Ref'!$K$7:$N$7,MATCH($J724,{"Oil","Gas","Electric - Other","ELECTRIC - HEAT PUMP"},0))),0),"")</f>
        <v>0</v>
      </c>
      <c r="AH724" s="81">
        <f>_xlfn.IFNA(IF($D724=3,IF($J724="Not Paid by Tenant",0,INDEX('AMI Ref'!$K$8:$N$8,MATCH($J724,{"Oil","Gas","Electric - Other","ELECTRIC - HEAT PUMP"},0))),0),"")</f>
        <v>0</v>
      </c>
      <c r="AI724" s="81">
        <f>_xlfn.IFNA(IF($D724=4,IF($J724="Not Paid by Tenant",0,INDEX('AMI Ref'!$K$9:$N$9,MATCH($J724,{"Oil","Gas","Electric - Other","ELECTRIC - HEAT PUMP"},0))),0),"")</f>
        <v>0</v>
      </c>
      <c r="AJ724" s="81">
        <f>_xlfn.IFNA(IF($D724=5,IF($J724="Not Paid by Tenant",0,INDEX('AMI Ref'!$K$10:$N$10,MATCH($J724,{"Oil","Gas","Electric - Other","ELECTRIC - HEAT PUMP"},0))),0),"")</f>
        <v>0</v>
      </c>
      <c r="AK724" s="128"/>
      <c r="AL724" s="81" t="str">
        <f>_xlfn.IFNA(IF($D724=0,IF($K724="Not Paid by Tenant",0,INDEX('AMI Ref'!$O$5:$R$5,MATCH($K724,{"Oil","Gas","Electric - Other","Electric ccASHP - split"},0))),0),"")</f>
        <v/>
      </c>
      <c r="AM724" s="81">
        <f>_xlfn.IFNA(IF($D724=1,IF($K724="Not Paid by Tenant",0,INDEX('AMI Ref'!$O$6:$R$6,MATCH($K724,{"Oil","Gas","Electric - Other","Electric ccASHP - split"},0))),0),"")</f>
        <v>0</v>
      </c>
      <c r="AN724" s="81">
        <f>_xlfn.IFNA(IF($D724=2,IF($K724="Not Paid by Tenant",0,INDEX('AMI Ref'!$O$7:$R$7,MATCH($K724,{"Oil","Gas","Electric - Other","Electric ccASHP - split"},0))),0),"")</f>
        <v>0</v>
      </c>
      <c r="AO724" s="81">
        <f>_xlfn.IFNA(IF($D724=3,IF($K724="Not Paid by Tenant",0,INDEX('AMI Ref'!$O$8:$R$8,MATCH($K724,{"Oil","Gas","Electric - Other","Electric ccASHP - split"},0))),0),"")</f>
        <v>0</v>
      </c>
      <c r="AP724" s="81">
        <f>_xlfn.IFNA(IF($D724=4,IF($K724="Not Paid by Tenant",0,INDEX('AMI Ref'!$O$9:$R$9,MATCH($K724,{"Oil","Gas","Electric - Other","Electric ccASHP - split"},0))),0),"")</f>
        <v>0</v>
      </c>
      <c r="AQ724" s="81">
        <f>_xlfn.IFNA(IF($D724=5,IF($K724="Not Paid by Tenant",0,INDEX('AMI Ref'!$O$10:$R$10,MATCH($K724,{"Oil","Gas","Electric - Other","Electric ccASHP - split"},0))),0),"")</f>
        <v>0</v>
      </c>
      <c r="AR724" s="124">
        <f t="shared" si="100"/>
        <v>0</v>
      </c>
      <c r="AS724" s="123" t="e">
        <f t="shared" si="101"/>
        <v>#N/A</v>
      </c>
    </row>
    <row r="725" spans="1:45" x14ac:dyDescent="0.2">
      <c r="A725" s="130">
        <v>723</v>
      </c>
      <c r="B725" s="177">
        <f>IF(OR(COUNTIF($B$2:$B724,Input!$F741)&lt;1,COUNTIF($O$2:$O724,Input!$C741)&lt;1),Input!F741,0)</f>
        <v>0</v>
      </c>
      <c r="C725" s="177">
        <f>IF(OR(COUNTIF($B$2:$B724,Input!$F741)&lt;1,COUNTIF($O$2:$O724,Input!$C741)&lt;1),Input!G741,0)</f>
        <v>0</v>
      </c>
      <c r="D725" s="177">
        <f>IF(OR(COUNTIF($B$2:$B724,Input!$F741)&lt;1,COUNTIF($O$2:$O724,Input!$C741)&lt;1),Input!H741,0)</f>
        <v>0</v>
      </c>
      <c r="E725" s="177">
        <f>IF(OR(COUNTIF($B$2:$B724,Input!$F741)&lt;1,COUNTIF($O$2:$O724,Input!$C741)&lt;1),Input!I741,0)</f>
        <v>0</v>
      </c>
      <c r="F725" s="177">
        <f>IF(OR(COUNTIF($B$2:$B724,Input!$F741)&lt;1,COUNTIF($O$2:$O724,Input!$C741)&lt;1),Input!J741,0)</f>
        <v>0</v>
      </c>
      <c r="G725" s="177">
        <f>IF(OR(COUNTIF($B$2:$B724,Input!$F741)&lt;1,COUNTIF($O$2:$O724,Input!$C741)&lt;1),Input!K741,0)</f>
        <v>0</v>
      </c>
      <c r="H725" s="177">
        <f>IF(OR(COUNTIF($B$2:$B724,Input!$F741)&lt;1,COUNTIF($O$2:$O724,Input!$C741)&lt;1),Input!L741,0)</f>
        <v>0</v>
      </c>
      <c r="I725" s="177">
        <f>IF(OR(COUNTIF($B$2:$B724,Input!$F741)&lt;1,COUNTIF($O$2:$O724,Input!$C741)&lt;1),Input!M741,0)</f>
        <v>0</v>
      </c>
      <c r="J725" s="177">
        <f>IF(OR(COUNTIF($B$2:$B724,Input!$F741)&lt;1,COUNTIF($O$2:$O724,Input!$C741)&lt;1),Input!N741,0)</f>
        <v>0</v>
      </c>
      <c r="K725" s="177">
        <f>IF(OR(COUNTIF($B$2:$B724,Input!$F741)&lt;1,COUNTIF($O$2:$O724,Input!$C741)&lt;1),Input!O741,0)</f>
        <v>0</v>
      </c>
      <c r="L725" s="177">
        <f>IF(OR(COUNTIF($B$2:$B724,Input!$F741)&lt;1,COUNTIF($O$2:$O724,Input!$C741)&lt;1),Input!P741,0)</f>
        <v>0</v>
      </c>
      <c r="M725" s="129" t="str">
        <f t="shared" si="96"/>
        <v/>
      </c>
      <c r="N725" s="161">
        <f t="shared" si="102"/>
        <v>0</v>
      </c>
      <c r="O725" s="168">
        <f>Input!C741</f>
        <v>0</v>
      </c>
      <c r="P725" s="168"/>
      <c r="R725" s="131">
        <f t="shared" si="103"/>
        <v>0</v>
      </c>
      <c r="S725" s="133" t="str">
        <f t="shared" si="97"/>
        <v xml:space="preserve"> </v>
      </c>
      <c r="T725" s="133"/>
      <c r="U725" s="132" t="str">
        <f>_xlfn.IFNA(IF($D725=0,LOOKUP($F725,{0.1,0.2,0.3,0.4,0.5,0.6,0.7,0.8,0.9,1},{22,34,46,58,70,82,94,106,118,130}),""),"")</f>
        <v/>
      </c>
      <c r="V725" s="132" t="str">
        <f>_xlfn.IFNA(IF($D725=1,LOOKUP($F725,{0.1,0.2,0.3,0.4,0.5,0.6,0.7,0.8,0.9,1},{23,35,47,59,71,83,95,107,119,131}),""),"")</f>
        <v/>
      </c>
      <c r="W725" s="132" t="str">
        <f>_xlfn.IFNA(IF($D725=2,LOOKUP($F725,{0.1,0.2,0.3,0.4,0.5,0.6,0.7,0.8,0.9,1},{24,36,48,60,72,84,96,108,120,132}),""),"")</f>
        <v/>
      </c>
      <c r="X725" s="132" t="str">
        <f>_xlfn.IFNA(IF($D725=3,LOOKUP($F725,{0.1,0.2,0.3,0.4,0.5,0.6,0.7,0.8,0.9,1},{25,37,49,61,73,85,97,109,121,133}),""),"")</f>
        <v/>
      </c>
      <c r="Y725" s="132" t="str">
        <f>_xlfn.IFNA(IF($D725=4,LOOKUP($F725,{0.1,0.2,0.3,0.4,0.5,0.6,0.7,0.8,0.9,1},{26,38,50,62,74,86,98,110,122,134}),""),"")</f>
        <v/>
      </c>
      <c r="Z725" s="132" t="str">
        <f>_xlfn.IFNA(IF($D725=5,LOOKUP($F725,{0.1,0.2,0.3,0.4,0.5,0.6,0.7,0.8,0.9,1},{27,39,51,63,75,87,99,111,123,135}),""),"")</f>
        <v/>
      </c>
      <c r="AA725" s="132">
        <f t="shared" si="98"/>
        <v>0</v>
      </c>
      <c r="AB725" s="132" t="str">
        <f t="shared" si="99"/>
        <v>00</v>
      </c>
      <c r="AC725" s="82" t="e">
        <f>VLOOKUP(AB725,'AMI Ref'!T:U,2,FALSE)</f>
        <v>#N/A</v>
      </c>
      <c r="AD725" s="124"/>
      <c r="AE725" s="81" t="str">
        <f>_xlfn.IFNA(IF($D725=0,IF($J725="Not Paid by Tenant",0,INDEX('AMI Ref'!$K$5:$N$5,MATCH($J725,{"Oil","Gas","Electric - Other","ELECTRIC - HEAT PUMP"},0))),0),"")</f>
        <v/>
      </c>
      <c r="AF725" s="81">
        <f>_xlfn.IFNA(IF($D725=1,IF($J725="Not Paid by Tenant",0,INDEX('AMI Ref'!$K$6:$N$6,MATCH($J725,{"Oil","Gas","Electric - Other","ELECTRIC - HEAT PUMP"},0))),0),"")</f>
        <v>0</v>
      </c>
      <c r="AG725" s="81">
        <f>_xlfn.IFNA(IF($D725=2,IF($J725="Not Paid by Tenant",0,INDEX('AMI Ref'!$K$7:$N$7,MATCH($J725,{"Oil","Gas","Electric - Other","ELECTRIC - HEAT PUMP"},0))),0),"")</f>
        <v>0</v>
      </c>
      <c r="AH725" s="81">
        <f>_xlfn.IFNA(IF($D725=3,IF($J725="Not Paid by Tenant",0,INDEX('AMI Ref'!$K$8:$N$8,MATCH($J725,{"Oil","Gas","Electric - Other","ELECTRIC - HEAT PUMP"},0))),0),"")</f>
        <v>0</v>
      </c>
      <c r="AI725" s="81">
        <f>_xlfn.IFNA(IF($D725=4,IF($J725="Not Paid by Tenant",0,INDEX('AMI Ref'!$K$9:$N$9,MATCH($J725,{"Oil","Gas","Electric - Other","ELECTRIC - HEAT PUMP"},0))),0),"")</f>
        <v>0</v>
      </c>
      <c r="AJ725" s="81">
        <f>_xlfn.IFNA(IF($D725=5,IF($J725="Not Paid by Tenant",0,INDEX('AMI Ref'!$K$10:$N$10,MATCH($J725,{"Oil","Gas","Electric - Other","ELECTRIC - HEAT PUMP"},0))),0),"")</f>
        <v>0</v>
      </c>
      <c r="AK725" s="128"/>
      <c r="AL725" s="81" t="str">
        <f>_xlfn.IFNA(IF($D725=0,IF($K725="Not Paid by Tenant",0,INDEX('AMI Ref'!$O$5:$R$5,MATCH($K725,{"Oil","Gas","Electric - Other","Electric ccASHP - split"},0))),0),"")</f>
        <v/>
      </c>
      <c r="AM725" s="81">
        <f>_xlfn.IFNA(IF($D725=1,IF($K725="Not Paid by Tenant",0,INDEX('AMI Ref'!$O$6:$R$6,MATCH($K725,{"Oil","Gas","Electric - Other","Electric ccASHP - split"},0))),0),"")</f>
        <v>0</v>
      </c>
      <c r="AN725" s="81">
        <f>_xlfn.IFNA(IF($D725=2,IF($K725="Not Paid by Tenant",0,INDEX('AMI Ref'!$O$7:$R$7,MATCH($K725,{"Oil","Gas","Electric - Other","Electric ccASHP - split"},0))),0),"")</f>
        <v>0</v>
      </c>
      <c r="AO725" s="81">
        <f>_xlfn.IFNA(IF($D725=3,IF($K725="Not Paid by Tenant",0,INDEX('AMI Ref'!$O$8:$R$8,MATCH($K725,{"Oil","Gas","Electric - Other","Electric ccASHP - split"},0))),0),"")</f>
        <v>0</v>
      </c>
      <c r="AP725" s="81">
        <f>_xlfn.IFNA(IF($D725=4,IF($K725="Not Paid by Tenant",0,INDEX('AMI Ref'!$O$9:$R$9,MATCH($K725,{"Oil","Gas","Electric - Other","Electric ccASHP - split"},0))),0),"")</f>
        <v>0</v>
      </c>
      <c r="AQ725" s="81">
        <f>_xlfn.IFNA(IF($D725=5,IF($K725="Not Paid by Tenant",0,INDEX('AMI Ref'!$O$10:$R$10,MATCH($K725,{"Oil","Gas","Electric - Other","Electric ccASHP - split"},0))),0),"")</f>
        <v>0</v>
      </c>
      <c r="AR725" s="124">
        <f t="shared" si="100"/>
        <v>0</v>
      </c>
      <c r="AS725" s="123" t="e">
        <f t="shared" si="101"/>
        <v>#N/A</v>
      </c>
    </row>
    <row r="726" spans="1:45" x14ac:dyDescent="0.2">
      <c r="A726" s="130">
        <v>724</v>
      </c>
      <c r="B726" s="177">
        <f>IF(OR(COUNTIF($B$2:$B725,Input!$F742)&lt;1,COUNTIF($O$2:$O725,Input!$C742)&lt;1),Input!F742,0)</f>
        <v>0</v>
      </c>
      <c r="C726" s="177">
        <f>IF(OR(COUNTIF($B$2:$B725,Input!$F742)&lt;1,COUNTIF($O$2:$O725,Input!$C742)&lt;1),Input!G742,0)</f>
        <v>0</v>
      </c>
      <c r="D726" s="177">
        <f>IF(OR(COUNTIF($B$2:$B725,Input!$F742)&lt;1,COUNTIF($O$2:$O725,Input!$C742)&lt;1),Input!H742,0)</f>
        <v>0</v>
      </c>
      <c r="E726" s="177">
        <f>IF(OR(COUNTIF($B$2:$B725,Input!$F742)&lt;1,COUNTIF($O$2:$O725,Input!$C742)&lt;1),Input!I742,0)</f>
        <v>0</v>
      </c>
      <c r="F726" s="177">
        <f>IF(OR(COUNTIF($B$2:$B725,Input!$F742)&lt;1,COUNTIF($O$2:$O725,Input!$C742)&lt;1),Input!J742,0)</f>
        <v>0</v>
      </c>
      <c r="G726" s="177">
        <f>IF(OR(COUNTIF($B$2:$B725,Input!$F742)&lt;1,COUNTIF($O$2:$O725,Input!$C742)&lt;1),Input!K742,0)</f>
        <v>0</v>
      </c>
      <c r="H726" s="177">
        <f>IF(OR(COUNTIF($B$2:$B725,Input!$F742)&lt;1,COUNTIF($O$2:$O725,Input!$C742)&lt;1),Input!L742,0)</f>
        <v>0</v>
      </c>
      <c r="I726" s="177">
        <f>IF(OR(COUNTIF($B$2:$B725,Input!$F742)&lt;1,COUNTIF($O$2:$O725,Input!$C742)&lt;1),Input!M742,0)</f>
        <v>0</v>
      </c>
      <c r="J726" s="177">
        <f>IF(OR(COUNTIF($B$2:$B725,Input!$F742)&lt;1,COUNTIF($O$2:$O725,Input!$C742)&lt;1),Input!N742,0)</f>
        <v>0</v>
      </c>
      <c r="K726" s="177">
        <f>IF(OR(COUNTIF($B$2:$B725,Input!$F742)&lt;1,COUNTIF($O$2:$O725,Input!$C742)&lt;1),Input!O742,0)</f>
        <v>0</v>
      </c>
      <c r="L726" s="177">
        <f>IF(OR(COUNTIF($B$2:$B725,Input!$F742)&lt;1,COUNTIF($O$2:$O725,Input!$C742)&lt;1),Input!P742,0)</f>
        <v>0</v>
      </c>
      <c r="M726" s="129" t="str">
        <f t="shared" si="96"/>
        <v/>
      </c>
      <c r="N726" s="161">
        <f t="shared" si="102"/>
        <v>0</v>
      </c>
      <c r="O726" s="168">
        <f>Input!C742</f>
        <v>0</v>
      </c>
      <c r="P726" s="168"/>
      <c r="R726" s="131">
        <f t="shared" si="103"/>
        <v>0</v>
      </c>
      <c r="S726" s="133" t="str">
        <f t="shared" si="97"/>
        <v xml:space="preserve"> </v>
      </c>
      <c r="T726" s="133"/>
      <c r="U726" s="132" t="str">
        <f>_xlfn.IFNA(IF($D726=0,LOOKUP($F726,{0.1,0.2,0.3,0.4,0.5,0.6,0.7,0.8,0.9,1},{22,34,46,58,70,82,94,106,118,130}),""),"")</f>
        <v/>
      </c>
      <c r="V726" s="132" t="str">
        <f>_xlfn.IFNA(IF($D726=1,LOOKUP($F726,{0.1,0.2,0.3,0.4,0.5,0.6,0.7,0.8,0.9,1},{23,35,47,59,71,83,95,107,119,131}),""),"")</f>
        <v/>
      </c>
      <c r="W726" s="132" t="str">
        <f>_xlfn.IFNA(IF($D726=2,LOOKUP($F726,{0.1,0.2,0.3,0.4,0.5,0.6,0.7,0.8,0.9,1},{24,36,48,60,72,84,96,108,120,132}),""),"")</f>
        <v/>
      </c>
      <c r="X726" s="132" t="str">
        <f>_xlfn.IFNA(IF($D726=3,LOOKUP($F726,{0.1,0.2,0.3,0.4,0.5,0.6,0.7,0.8,0.9,1},{25,37,49,61,73,85,97,109,121,133}),""),"")</f>
        <v/>
      </c>
      <c r="Y726" s="132" t="str">
        <f>_xlfn.IFNA(IF($D726=4,LOOKUP($F726,{0.1,0.2,0.3,0.4,0.5,0.6,0.7,0.8,0.9,1},{26,38,50,62,74,86,98,110,122,134}),""),"")</f>
        <v/>
      </c>
      <c r="Z726" s="132" t="str">
        <f>_xlfn.IFNA(IF($D726=5,LOOKUP($F726,{0.1,0.2,0.3,0.4,0.5,0.6,0.7,0.8,0.9,1},{27,39,51,63,75,87,99,111,123,135}),""),"")</f>
        <v/>
      </c>
      <c r="AA726" s="132">
        <f t="shared" si="98"/>
        <v>0</v>
      </c>
      <c r="AB726" s="132" t="str">
        <f t="shared" si="99"/>
        <v>00</v>
      </c>
      <c r="AC726" s="82" t="e">
        <f>VLOOKUP(AB726,'AMI Ref'!T:U,2,FALSE)</f>
        <v>#N/A</v>
      </c>
      <c r="AD726" s="124"/>
      <c r="AE726" s="81" t="str">
        <f>_xlfn.IFNA(IF($D726=0,IF($J726="Not Paid by Tenant",0,INDEX('AMI Ref'!$K$5:$N$5,MATCH($J726,{"Oil","Gas","Electric - Other","ELECTRIC - HEAT PUMP"},0))),0),"")</f>
        <v/>
      </c>
      <c r="AF726" s="81">
        <f>_xlfn.IFNA(IF($D726=1,IF($J726="Not Paid by Tenant",0,INDEX('AMI Ref'!$K$6:$N$6,MATCH($J726,{"Oil","Gas","Electric - Other","ELECTRIC - HEAT PUMP"},0))),0),"")</f>
        <v>0</v>
      </c>
      <c r="AG726" s="81">
        <f>_xlfn.IFNA(IF($D726=2,IF($J726="Not Paid by Tenant",0,INDEX('AMI Ref'!$K$7:$N$7,MATCH($J726,{"Oil","Gas","Electric - Other","ELECTRIC - HEAT PUMP"},0))),0),"")</f>
        <v>0</v>
      </c>
      <c r="AH726" s="81">
        <f>_xlfn.IFNA(IF($D726=3,IF($J726="Not Paid by Tenant",0,INDEX('AMI Ref'!$K$8:$N$8,MATCH($J726,{"Oil","Gas","Electric - Other","ELECTRIC - HEAT PUMP"},0))),0),"")</f>
        <v>0</v>
      </c>
      <c r="AI726" s="81">
        <f>_xlfn.IFNA(IF($D726=4,IF($J726="Not Paid by Tenant",0,INDEX('AMI Ref'!$K$9:$N$9,MATCH($J726,{"Oil","Gas","Electric - Other","ELECTRIC - HEAT PUMP"},0))),0),"")</f>
        <v>0</v>
      </c>
      <c r="AJ726" s="81">
        <f>_xlfn.IFNA(IF($D726=5,IF($J726="Not Paid by Tenant",0,INDEX('AMI Ref'!$K$10:$N$10,MATCH($J726,{"Oil","Gas","Electric - Other","ELECTRIC - HEAT PUMP"},0))),0),"")</f>
        <v>0</v>
      </c>
      <c r="AK726" s="128"/>
      <c r="AL726" s="81" t="str">
        <f>_xlfn.IFNA(IF($D726=0,IF($K726="Not Paid by Tenant",0,INDEX('AMI Ref'!$O$5:$R$5,MATCH($K726,{"Oil","Gas","Electric - Other","Electric ccASHP - split"},0))),0),"")</f>
        <v/>
      </c>
      <c r="AM726" s="81">
        <f>_xlfn.IFNA(IF($D726=1,IF($K726="Not Paid by Tenant",0,INDEX('AMI Ref'!$O$6:$R$6,MATCH($K726,{"Oil","Gas","Electric - Other","Electric ccASHP - split"},0))),0),"")</f>
        <v>0</v>
      </c>
      <c r="AN726" s="81">
        <f>_xlfn.IFNA(IF($D726=2,IF($K726="Not Paid by Tenant",0,INDEX('AMI Ref'!$O$7:$R$7,MATCH($K726,{"Oil","Gas","Electric - Other","Electric ccASHP - split"},0))),0),"")</f>
        <v>0</v>
      </c>
      <c r="AO726" s="81">
        <f>_xlfn.IFNA(IF($D726=3,IF($K726="Not Paid by Tenant",0,INDEX('AMI Ref'!$O$8:$R$8,MATCH($K726,{"Oil","Gas","Electric - Other","Electric ccASHP - split"},0))),0),"")</f>
        <v>0</v>
      </c>
      <c r="AP726" s="81">
        <f>_xlfn.IFNA(IF($D726=4,IF($K726="Not Paid by Tenant",0,INDEX('AMI Ref'!$O$9:$R$9,MATCH($K726,{"Oil","Gas","Electric - Other","Electric ccASHP - split"},0))),0),"")</f>
        <v>0</v>
      </c>
      <c r="AQ726" s="81">
        <f>_xlfn.IFNA(IF($D726=5,IF($K726="Not Paid by Tenant",0,INDEX('AMI Ref'!$O$10:$R$10,MATCH($K726,{"Oil","Gas","Electric - Other","Electric ccASHP - split"},0))),0),"")</f>
        <v>0</v>
      </c>
      <c r="AR726" s="124">
        <f t="shared" si="100"/>
        <v>0</v>
      </c>
      <c r="AS726" s="123" t="e">
        <f t="shared" si="101"/>
        <v>#N/A</v>
      </c>
    </row>
    <row r="727" spans="1:45" x14ac:dyDescent="0.2">
      <c r="A727" s="130">
        <v>725</v>
      </c>
      <c r="B727" s="177">
        <f>IF(OR(COUNTIF($B$2:$B726,Input!$F743)&lt;1,COUNTIF($O$2:$O726,Input!$C743)&lt;1),Input!F743,0)</f>
        <v>0</v>
      </c>
      <c r="C727" s="177">
        <f>IF(OR(COUNTIF($B$2:$B726,Input!$F743)&lt;1,COUNTIF($O$2:$O726,Input!$C743)&lt;1),Input!G743,0)</f>
        <v>0</v>
      </c>
      <c r="D727" s="177">
        <f>IF(OR(COUNTIF($B$2:$B726,Input!$F743)&lt;1,COUNTIF($O$2:$O726,Input!$C743)&lt;1),Input!H743,0)</f>
        <v>0</v>
      </c>
      <c r="E727" s="177">
        <f>IF(OR(COUNTIF($B$2:$B726,Input!$F743)&lt;1,COUNTIF($O$2:$O726,Input!$C743)&lt;1),Input!I743,0)</f>
        <v>0</v>
      </c>
      <c r="F727" s="177">
        <f>IF(OR(COUNTIF($B$2:$B726,Input!$F743)&lt;1,COUNTIF($O$2:$O726,Input!$C743)&lt;1),Input!J743,0)</f>
        <v>0</v>
      </c>
      <c r="G727" s="177">
        <f>IF(OR(COUNTIF($B$2:$B726,Input!$F743)&lt;1,COUNTIF($O$2:$O726,Input!$C743)&lt;1),Input!K743,0)</f>
        <v>0</v>
      </c>
      <c r="H727" s="177">
        <f>IF(OR(COUNTIF($B$2:$B726,Input!$F743)&lt;1,COUNTIF($O$2:$O726,Input!$C743)&lt;1),Input!L743,0)</f>
        <v>0</v>
      </c>
      <c r="I727" s="177">
        <f>IF(OR(COUNTIF($B$2:$B726,Input!$F743)&lt;1,COUNTIF($O$2:$O726,Input!$C743)&lt;1),Input!M743,0)</f>
        <v>0</v>
      </c>
      <c r="J727" s="177">
        <f>IF(OR(COUNTIF($B$2:$B726,Input!$F743)&lt;1,COUNTIF($O$2:$O726,Input!$C743)&lt;1),Input!N743,0)</f>
        <v>0</v>
      </c>
      <c r="K727" s="177">
        <f>IF(OR(COUNTIF($B$2:$B726,Input!$F743)&lt;1,COUNTIF($O$2:$O726,Input!$C743)&lt;1),Input!O743,0)</f>
        <v>0</v>
      </c>
      <c r="L727" s="177">
        <f>IF(OR(COUNTIF($B$2:$B726,Input!$F743)&lt;1,COUNTIF($O$2:$O726,Input!$C743)&lt;1),Input!P743,0)</f>
        <v>0</v>
      </c>
      <c r="M727" s="129" t="str">
        <f t="shared" si="96"/>
        <v/>
      </c>
      <c r="N727" s="161">
        <f t="shared" si="102"/>
        <v>0</v>
      </c>
      <c r="O727" s="168">
        <f>Input!C743</f>
        <v>0</v>
      </c>
      <c r="P727" s="168"/>
      <c r="R727" s="131">
        <f t="shared" si="103"/>
        <v>0</v>
      </c>
      <c r="S727" s="133" t="str">
        <f t="shared" si="97"/>
        <v xml:space="preserve"> </v>
      </c>
      <c r="T727" s="133"/>
      <c r="U727" s="132" t="str">
        <f>_xlfn.IFNA(IF($D727=0,LOOKUP($F727,{0.1,0.2,0.3,0.4,0.5,0.6,0.7,0.8,0.9,1},{22,34,46,58,70,82,94,106,118,130}),""),"")</f>
        <v/>
      </c>
      <c r="V727" s="132" t="str">
        <f>_xlfn.IFNA(IF($D727=1,LOOKUP($F727,{0.1,0.2,0.3,0.4,0.5,0.6,0.7,0.8,0.9,1},{23,35,47,59,71,83,95,107,119,131}),""),"")</f>
        <v/>
      </c>
      <c r="W727" s="132" t="str">
        <f>_xlfn.IFNA(IF($D727=2,LOOKUP($F727,{0.1,0.2,0.3,0.4,0.5,0.6,0.7,0.8,0.9,1},{24,36,48,60,72,84,96,108,120,132}),""),"")</f>
        <v/>
      </c>
      <c r="X727" s="132" t="str">
        <f>_xlfn.IFNA(IF($D727=3,LOOKUP($F727,{0.1,0.2,0.3,0.4,0.5,0.6,0.7,0.8,0.9,1},{25,37,49,61,73,85,97,109,121,133}),""),"")</f>
        <v/>
      </c>
      <c r="Y727" s="132" t="str">
        <f>_xlfn.IFNA(IF($D727=4,LOOKUP($F727,{0.1,0.2,0.3,0.4,0.5,0.6,0.7,0.8,0.9,1},{26,38,50,62,74,86,98,110,122,134}),""),"")</f>
        <v/>
      </c>
      <c r="Z727" s="132" t="str">
        <f>_xlfn.IFNA(IF($D727=5,LOOKUP($F727,{0.1,0.2,0.3,0.4,0.5,0.6,0.7,0.8,0.9,1},{27,39,51,63,75,87,99,111,123,135}),""),"")</f>
        <v/>
      </c>
      <c r="AA727" s="132">
        <f t="shared" si="98"/>
        <v>0</v>
      </c>
      <c r="AB727" s="132" t="str">
        <f t="shared" si="99"/>
        <v>00</v>
      </c>
      <c r="AC727" s="82" t="e">
        <f>VLOOKUP(AB727,'AMI Ref'!T:U,2,FALSE)</f>
        <v>#N/A</v>
      </c>
      <c r="AD727" s="124"/>
      <c r="AE727" s="81" t="str">
        <f>_xlfn.IFNA(IF($D727=0,IF($J727="Not Paid by Tenant",0,INDEX('AMI Ref'!$K$5:$N$5,MATCH($J727,{"Oil","Gas","Electric - Other","ELECTRIC - HEAT PUMP"},0))),0),"")</f>
        <v/>
      </c>
      <c r="AF727" s="81">
        <f>_xlfn.IFNA(IF($D727=1,IF($J727="Not Paid by Tenant",0,INDEX('AMI Ref'!$K$6:$N$6,MATCH($J727,{"Oil","Gas","Electric - Other","ELECTRIC - HEAT PUMP"},0))),0),"")</f>
        <v>0</v>
      </c>
      <c r="AG727" s="81">
        <f>_xlfn.IFNA(IF($D727=2,IF($J727="Not Paid by Tenant",0,INDEX('AMI Ref'!$K$7:$N$7,MATCH($J727,{"Oil","Gas","Electric - Other","ELECTRIC - HEAT PUMP"},0))),0),"")</f>
        <v>0</v>
      </c>
      <c r="AH727" s="81">
        <f>_xlfn.IFNA(IF($D727=3,IF($J727="Not Paid by Tenant",0,INDEX('AMI Ref'!$K$8:$N$8,MATCH($J727,{"Oil","Gas","Electric - Other","ELECTRIC - HEAT PUMP"},0))),0),"")</f>
        <v>0</v>
      </c>
      <c r="AI727" s="81">
        <f>_xlfn.IFNA(IF($D727=4,IF($J727="Not Paid by Tenant",0,INDEX('AMI Ref'!$K$9:$N$9,MATCH($J727,{"Oil","Gas","Electric - Other","ELECTRIC - HEAT PUMP"},0))),0),"")</f>
        <v>0</v>
      </c>
      <c r="AJ727" s="81">
        <f>_xlfn.IFNA(IF($D727=5,IF($J727="Not Paid by Tenant",0,INDEX('AMI Ref'!$K$10:$N$10,MATCH($J727,{"Oil","Gas","Electric - Other","ELECTRIC - HEAT PUMP"},0))),0),"")</f>
        <v>0</v>
      </c>
      <c r="AK727" s="128"/>
      <c r="AL727" s="81" t="str">
        <f>_xlfn.IFNA(IF($D727=0,IF($K727="Not Paid by Tenant",0,INDEX('AMI Ref'!$O$5:$R$5,MATCH($K727,{"Oil","Gas","Electric - Other","Electric ccASHP - split"},0))),0),"")</f>
        <v/>
      </c>
      <c r="AM727" s="81">
        <f>_xlfn.IFNA(IF($D727=1,IF($K727="Not Paid by Tenant",0,INDEX('AMI Ref'!$O$6:$R$6,MATCH($K727,{"Oil","Gas","Electric - Other","Electric ccASHP - split"},0))),0),"")</f>
        <v>0</v>
      </c>
      <c r="AN727" s="81">
        <f>_xlfn.IFNA(IF($D727=2,IF($K727="Not Paid by Tenant",0,INDEX('AMI Ref'!$O$7:$R$7,MATCH($K727,{"Oil","Gas","Electric - Other","Electric ccASHP - split"},0))),0),"")</f>
        <v>0</v>
      </c>
      <c r="AO727" s="81">
        <f>_xlfn.IFNA(IF($D727=3,IF($K727="Not Paid by Tenant",0,INDEX('AMI Ref'!$O$8:$R$8,MATCH($K727,{"Oil","Gas","Electric - Other","Electric ccASHP - split"},0))),0),"")</f>
        <v>0</v>
      </c>
      <c r="AP727" s="81">
        <f>_xlfn.IFNA(IF($D727=4,IF($K727="Not Paid by Tenant",0,INDEX('AMI Ref'!$O$9:$R$9,MATCH($K727,{"Oil","Gas","Electric - Other","Electric ccASHP - split"},0))),0),"")</f>
        <v>0</v>
      </c>
      <c r="AQ727" s="81">
        <f>_xlfn.IFNA(IF($D727=5,IF($K727="Not Paid by Tenant",0,INDEX('AMI Ref'!$O$10:$R$10,MATCH($K727,{"Oil","Gas","Electric - Other","Electric ccASHP - split"},0))),0),"")</f>
        <v>0</v>
      </c>
      <c r="AR727" s="124">
        <f t="shared" si="100"/>
        <v>0</v>
      </c>
      <c r="AS727" s="123" t="e">
        <f t="shared" si="101"/>
        <v>#N/A</v>
      </c>
    </row>
    <row r="728" spans="1:45" x14ac:dyDescent="0.2">
      <c r="A728" s="130">
        <v>726</v>
      </c>
      <c r="B728" s="177">
        <f>IF(OR(COUNTIF($B$2:$B727,Input!$F744)&lt;1,COUNTIF($O$2:$O727,Input!$C744)&lt;1),Input!F744,0)</f>
        <v>0</v>
      </c>
      <c r="C728" s="177">
        <f>IF(OR(COUNTIF($B$2:$B727,Input!$F744)&lt;1,COUNTIF($O$2:$O727,Input!$C744)&lt;1),Input!G744,0)</f>
        <v>0</v>
      </c>
      <c r="D728" s="177">
        <f>IF(OR(COUNTIF($B$2:$B727,Input!$F744)&lt;1,COUNTIF($O$2:$O727,Input!$C744)&lt;1),Input!H744,0)</f>
        <v>0</v>
      </c>
      <c r="E728" s="177">
        <f>IF(OR(COUNTIF($B$2:$B727,Input!$F744)&lt;1,COUNTIF($O$2:$O727,Input!$C744)&lt;1),Input!I744,0)</f>
        <v>0</v>
      </c>
      <c r="F728" s="177">
        <f>IF(OR(COUNTIF($B$2:$B727,Input!$F744)&lt;1,COUNTIF($O$2:$O727,Input!$C744)&lt;1),Input!J744,0)</f>
        <v>0</v>
      </c>
      <c r="G728" s="177">
        <f>IF(OR(COUNTIF($B$2:$B727,Input!$F744)&lt;1,COUNTIF($O$2:$O727,Input!$C744)&lt;1),Input!K744,0)</f>
        <v>0</v>
      </c>
      <c r="H728" s="177">
        <f>IF(OR(COUNTIF($B$2:$B727,Input!$F744)&lt;1,COUNTIF($O$2:$O727,Input!$C744)&lt;1),Input!L744,0)</f>
        <v>0</v>
      </c>
      <c r="I728" s="177">
        <f>IF(OR(COUNTIF($B$2:$B727,Input!$F744)&lt;1,COUNTIF($O$2:$O727,Input!$C744)&lt;1),Input!M744,0)</f>
        <v>0</v>
      </c>
      <c r="J728" s="177">
        <f>IF(OR(COUNTIF($B$2:$B727,Input!$F744)&lt;1,COUNTIF($O$2:$O727,Input!$C744)&lt;1),Input!N744,0)</f>
        <v>0</v>
      </c>
      <c r="K728" s="177">
        <f>IF(OR(COUNTIF($B$2:$B727,Input!$F744)&lt;1,COUNTIF($O$2:$O727,Input!$C744)&lt;1),Input!O744,0)</f>
        <v>0</v>
      </c>
      <c r="L728" s="177">
        <f>IF(OR(COUNTIF($B$2:$B727,Input!$F744)&lt;1,COUNTIF($O$2:$O727,Input!$C744)&lt;1),Input!P744,0)</f>
        <v>0</v>
      </c>
      <c r="M728" s="129" t="str">
        <f t="shared" si="96"/>
        <v/>
      </c>
      <c r="N728" s="161">
        <f t="shared" si="102"/>
        <v>0</v>
      </c>
      <c r="O728" s="168">
        <f>Input!C744</f>
        <v>0</v>
      </c>
      <c r="P728" s="168"/>
      <c r="R728" s="131">
        <f t="shared" si="103"/>
        <v>0</v>
      </c>
      <c r="S728" s="133" t="str">
        <f t="shared" si="97"/>
        <v xml:space="preserve"> </v>
      </c>
      <c r="T728" s="133"/>
      <c r="U728" s="132" t="str">
        <f>_xlfn.IFNA(IF($D728=0,LOOKUP($F728,{0.1,0.2,0.3,0.4,0.5,0.6,0.7,0.8,0.9,1},{22,34,46,58,70,82,94,106,118,130}),""),"")</f>
        <v/>
      </c>
      <c r="V728" s="132" t="str">
        <f>_xlfn.IFNA(IF($D728=1,LOOKUP($F728,{0.1,0.2,0.3,0.4,0.5,0.6,0.7,0.8,0.9,1},{23,35,47,59,71,83,95,107,119,131}),""),"")</f>
        <v/>
      </c>
      <c r="W728" s="132" t="str">
        <f>_xlfn.IFNA(IF($D728=2,LOOKUP($F728,{0.1,0.2,0.3,0.4,0.5,0.6,0.7,0.8,0.9,1},{24,36,48,60,72,84,96,108,120,132}),""),"")</f>
        <v/>
      </c>
      <c r="X728" s="132" t="str">
        <f>_xlfn.IFNA(IF($D728=3,LOOKUP($F728,{0.1,0.2,0.3,0.4,0.5,0.6,0.7,0.8,0.9,1},{25,37,49,61,73,85,97,109,121,133}),""),"")</f>
        <v/>
      </c>
      <c r="Y728" s="132" t="str">
        <f>_xlfn.IFNA(IF($D728=4,LOOKUP($F728,{0.1,0.2,0.3,0.4,0.5,0.6,0.7,0.8,0.9,1},{26,38,50,62,74,86,98,110,122,134}),""),"")</f>
        <v/>
      </c>
      <c r="Z728" s="132" t="str">
        <f>_xlfn.IFNA(IF($D728=5,LOOKUP($F728,{0.1,0.2,0.3,0.4,0.5,0.6,0.7,0.8,0.9,1},{27,39,51,63,75,87,99,111,123,135}),""),"")</f>
        <v/>
      </c>
      <c r="AA728" s="132">
        <f t="shared" si="98"/>
        <v>0</v>
      </c>
      <c r="AB728" s="132" t="str">
        <f t="shared" si="99"/>
        <v>00</v>
      </c>
      <c r="AC728" s="82" t="e">
        <f>VLOOKUP(AB728,'AMI Ref'!T:U,2,FALSE)</f>
        <v>#N/A</v>
      </c>
      <c r="AD728" s="124"/>
      <c r="AE728" s="81" t="str">
        <f>_xlfn.IFNA(IF($D728=0,IF($J728="Not Paid by Tenant",0,INDEX('AMI Ref'!$K$5:$N$5,MATCH($J728,{"Oil","Gas","Electric - Other","ELECTRIC - HEAT PUMP"},0))),0),"")</f>
        <v/>
      </c>
      <c r="AF728" s="81">
        <f>_xlfn.IFNA(IF($D728=1,IF($J728="Not Paid by Tenant",0,INDEX('AMI Ref'!$K$6:$N$6,MATCH($J728,{"Oil","Gas","Electric - Other","ELECTRIC - HEAT PUMP"},0))),0),"")</f>
        <v>0</v>
      </c>
      <c r="AG728" s="81">
        <f>_xlfn.IFNA(IF($D728=2,IF($J728="Not Paid by Tenant",0,INDEX('AMI Ref'!$K$7:$N$7,MATCH($J728,{"Oil","Gas","Electric - Other","ELECTRIC - HEAT PUMP"},0))),0),"")</f>
        <v>0</v>
      </c>
      <c r="AH728" s="81">
        <f>_xlfn.IFNA(IF($D728=3,IF($J728="Not Paid by Tenant",0,INDEX('AMI Ref'!$K$8:$N$8,MATCH($J728,{"Oil","Gas","Electric - Other","ELECTRIC - HEAT PUMP"},0))),0),"")</f>
        <v>0</v>
      </c>
      <c r="AI728" s="81">
        <f>_xlfn.IFNA(IF($D728=4,IF($J728="Not Paid by Tenant",0,INDEX('AMI Ref'!$K$9:$N$9,MATCH($J728,{"Oil","Gas","Electric - Other","ELECTRIC - HEAT PUMP"},0))),0),"")</f>
        <v>0</v>
      </c>
      <c r="AJ728" s="81">
        <f>_xlfn.IFNA(IF($D728=5,IF($J728="Not Paid by Tenant",0,INDEX('AMI Ref'!$K$10:$N$10,MATCH($J728,{"Oil","Gas","Electric - Other","ELECTRIC - HEAT PUMP"},0))),0),"")</f>
        <v>0</v>
      </c>
      <c r="AK728" s="128"/>
      <c r="AL728" s="81" t="str">
        <f>_xlfn.IFNA(IF($D728=0,IF($K728="Not Paid by Tenant",0,INDEX('AMI Ref'!$O$5:$R$5,MATCH($K728,{"Oil","Gas","Electric - Other","Electric ccASHP - split"},0))),0),"")</f>
        <v/>
      </c>
      <c r="AM728" s="81">
        <f>_xlfn.IFNA(IF($D728=1,IF($K728="Not Paid by Tenant",0,INDEX('AMI Ref'!$O$6:$R$6,MATCH($K728,{"Oil","Gas","Electric - Other","Electric ccASHP - split"},0))),0),"")</f>
        <v>0</v>
      </c>
      <c r="AN728" s="81">
        <f>_xlfn.IFNA(IF($D728=2,IF($K728="Not Paid by Tenant",0,INDEX('AMI Ref'!$O$7:$R$7,MATCH($K728,{"Oil","Gas","Electric - Other","Electric ccASHP - split"},0))),0),"")</f>
        <v>0</v>
      </c>
      <c r="AO728" s="81">
        <f>_xlfn.IFNA(IF($D728=3,IF($K728="Not Paid by Tenant",0,INDEX('AMI Ref'!$O$8:$R$8,MATCH($K728,{"Oil","Gas","Electric - Other","Electric ccASHP - split"},0))),0),"")</f>
        <v>0</v>
      </c>
      <c r="AP728" s="81">
        <f>_xlfn.IFNA(IF($D728=4,IF($K728="Not Paid by Tenant",0,INDEX('AMI Ref'!$O$9:$R$9,MATCH($K728,{"Oil","Gas","Electric - Other","Electric ccASHP - split"},0))),0),"")</f>
        <v>0</v>
      </c>
      <c r="AQ728" s="81">
        <f>_xlfn.IFNA(IF($D728=5,IF($K728="Not Paid by Tenant",0,INDEX('AMI Ref'!$O$10:$R$10,MATCH($K728,{"Oil","Gas","Electric - Other","Electric ccASHP - split"},0))),0),"")</f>
        <v>0</v>
      </c>
      <c r="AR728" s="124">
        <f t="shared" si="100"/>
        <v>0</v>
      </c>
      <c r="AS728" s="123" t="e">
        <f t="shared" si="101"/>
        <v>#N/A</v>
      </c>
    </row>
    <row r="729" spans="1:45" x14ac:dyDescent="0.2">
      <c r="A729" s="130">
        <v>727</v>
      </c>
      <c r="B729" s="177">
        <f>IF(OR(COUNTIF($B$2:$B728,Input!$F745)&lt;1,COUNTIF($O$2:$O728,Input!$C745)&lt;1),Input!F745,0)</f>
        <v>0</v>
      </c>
      <c r="C729" s="177">
        <f>IF(OR(COUNTIF($B$2:$B728,Input!$F745)&lt;1,COUNTIF($O$2:$O728,Input!$C745)&lt;1),Input!G745,0)</f>
        <v>0</v>
      </c>
      <c r="D729" s="177">
        <f>IF(OR(COUNTIF($B$2:$B728,Input!$F745)&lt;1,COUNTIF($O$2:$O728,Input!$C745)&lt;1),Input!H745,0)</f>
        <v>0</v>
      </c>
      <c r="E729" s="177">
        <f>IF(OR(COUNTIF($B$2:$B728,Input!$F745)&lt;1,COUNTIF($O$2:$O728,Input!$C745)&lt;1),Input!I745,0)</f>
        <v>0</v>
      </c>
      <c r="F729" s="177">
        <f>IF(OR(COUNTIF($B$2:$B728,Input!$F745)&lt;1,COUNTIF($O$2:$O728,Input!$C745)&lt;1),Input!J745,0)</f>
        <v>0</v>
      </c>
      <c r="G729" s="177">
        <f>IF(OR(COUNTIF($B$2:$B728,Input!$F745)&lt;1,COUNTIF($O$2:$O728,Input!$C745)&lt;1),Input!K745,0)</f>
        <v>0</v>
      </c>
      <c r="H729" s="177">
        <f>IF(OR(COUNTIF($B$2:$B728,Input!$F745)&lt;1,COUNTIF($O$2:$O728,Input!$C745)&lt;1),Input!L745,0)</f>
        <v>0</v>
      </c>
      <c r="I729" s="177">
        <f>IF(OR(COUNTIF($B$2:$B728,Input!$F745)&lt;1,COUNTIF($O$2:$O728,Input!$C745)&lt;1),Input!M745,0)</f>
        <v>0</v>
      </c>
      <c r="J729" s="177">
        <f>IF(OR(COUNTIF($B$2:$B728,Input!$F745)&lt;1,COUNTIF($O$2:$O728,Input!$C745)&lt;1),Input!N745,0)</f>
        <v>0</v>
      </c>
      <c r="K729" s="177">
        <f>IF(OR(COUNTIF($B$2:$B728,Input!$F745)&lt;1,COUNTIF($O$2:$O728,Input!$C745)&lt;1),Input!O745,0)</f>
        <v>0</v>
      </c>
      <c r="L729" s="177">
        <f>IF(OR(COUNTIF($B$2:$B728,Input!$F745)&lt;1,COUNTIF($O$2:$O728,Input!$C745)&lt;1),Input!P745,0)</f>
        <v>0</v>
      </c>
      <c r="M729" s="129" t="str">
        <f t="shared" si="96"/>
        <v/>
      </c>
      <c r="N729" s="161">
        <f t="shared" si="102"/>
        <v>0</v>
      </c>
      <c r="O729" s="168">
        <f>Input!C745</f>
        <v>0</v>
      </c>
      <c r="P729" s="168"/>
      <c r="R729" s="131">
        <f t="shared" si="103"/>
        <v>0</v>
      </c>
      <c r="S729" s="133" t="str">
        <f t="shared" si="97"/>
        <v xml:space="preserve"> </v>
      </c>
      <c r="T729" s="133"/>
      <c r="U729" s="132" t="str">
        <f>_xlfn.IFNA(IF($D729=0,LOOKUP($F729,{0.1,0.2,0.3,0.4,0.5,0.6,0.7,0.8,0.9,1},{22,34,46,58,70,82,94,106,118,130}),""),"")</f>
        <v/>
      </c>
      <c r="V729" s="132" t="str">
        <f>_xlfn.IFNA(IF($D729=1,LOOKUP($F729,{0.1,0.2,0.3,0.4,0.5,0.6,0.7,0.8,0.9,1},{23,35,47,59,71,83,95,107,119,131}),""),"")</f>
        <v/>
      </c>
      <c r="W729" s="132" t="str">
        <f>_xlfn.IFNA(IF($D729=2,LOOKUP($F729,{0.1,0.2,0.3,0.4,0.5,0.6,0.7,0.8,0.9,1},{24,36,48,60,72,84,96,108,120,132}),""),"")</f>
        <v/>
      </c>
      <c r="X729" s="132" t="str">
        <f>_xlfn.IFNA(IF($D729=3,LOOKUP($F729,{0.1,0.2,0.3,0.4,0.5,0.6,0.7,0.8,0.9,1},{25,37,49,61,73,85,97,109,121,133}),""),"")</f>
        <v/>
      </c>
      <c r="Y729" s="132" t="str">
        <f>_xlfn.IFNA(IF($D729=4,LOOKUP($F729,{0.1,0.2,0.3,0.4,0.5,0.6,0.7,0.8,0.9,1},{26,38,50,62,74,86,98,110,122,134}),""),"")</f>
        <v/>
      </c>
      <c r="Z729" s="132" t="str">
        <f>_xlfn.IFNA(IF($D729=5,LOOKUP($F729,{0.1,0.2,0.3,0.4,0.5,0.6,0.7,0.8,0.9,1},{27,39,51,63,75,87,99,111,123,135}),""),"")</f>
        <v/>
      </c>
      <c r="AA729" s="132">
        <f t="shared" si="98"/>
        <v>0</v>
      </c>
      <c r="AB729" s="132" t="str">
        <f t="shared" si="99"/>
        <v>00</v>
      </c>
      <c r="AC729" s="82" t="e">
        <f>VLOOKUP(AB729,'AMI Ref'!T:U,2,FALSE)</f>
        <v>#N/A</v>
      </c>
      <c r="AD729" s="124"/>
      <c r="AE729" s="81" t="str">
        <f>_xlfn.IFNA(IF($D729=0,IF($J729="Not Paid by Tenant",0,INDEX('AMI Ref'!$K$5:$N$5,MATCH($J729,{"Oil","Gas","Electric - Other","ELECTRIC - HEAT PUMP"},0))),0),"")</f>
        <v/>
      </c>
      <c r="AF729" s="81">
        <f>_xlfn.IFNA(IF($D729=1,IF($J729="Not Paid by Tenant",0,INDEX('AMI Ref'!$K$6:$N$6,MATCH($J729,{"Oil","Gas","Electric - Other","ELECTRIC - HEAT PUMP"},0))),0),"")</f>
        <v>0</v>
      </c>
      <c r="AG729" s="81">
        <f>_xlfn.IFNA(IF($D729=2,IF($J729="Not Paid by Tenant",0,INDEX('AMI Ref'!$K$7:$N$7,MATCH($J729,{"Oil","Gas","Electric - Other","ELECTRIC - HEAT PUMP"},0))),0),"")</f>
        <v>0</v>
      </c>
      <c r="AH729" s="81">
        <f>_xlfn.IFNA(IF($D729=3,IF($J729="Not Paid by Tenant",0,INDEX('AMI Ref'!$K$8:$N$8,MATCH($J729,{"Oil","Gas","Electric - Other","ELECTRIC - HEAT PUMP"},0))),0),"")</f>
        <v>0</v>
      </c>
      <c r="AI729" s="81">
        <f>_xlfn.IFNA(IF($D729=4,IF($J729="Not Paid by Tenant",0,INDEX('AMI Ref'!$K$9:$N$9,MATCH($J729,{"Oil","Gas","Electric - Other","ELECTRIC - HEAT PUMP"},0))),0),"")</f>
        <v>0</v>
      </c>
      <c r="AJ729" s="81">
        <f>_xlfn.IFNA(IF($D729=5,IF($J729="Not Paid by Tenant",0,INDEX('AMI Ref'!$K$10:$N$10,MATCH($J729,{"Oil","Gas","Electric - Other","ELECTRIC - HEAT PUMP"},0))),0),"")</f>
        <v>0</v>
      </c>
      <c r="AK729" s="128"/>
      <c r="AL729" s="81" t="str">
        <f>_xlfn.IFNA(IF($D729=0,IF($K729="Not Paid by Tenant",0,INDEX('AMI Ref'!$O$5:$R$5,MATCH($K729,{"Oil","Gas","Electric - Other","Electric ccASHP - split"},0))),0),"")</f>
        <v/>
      </c>
      <c r="AM729" s="81">
        <f>_xlfn.IFNA(IF($D729=1,IF($K729="Not Paid by Tenant",0,INDEX('AMI Ref'!$O$6:$R$6,MATCH($K729,{"Oil","Gas","Electric - Other","Electric ccASHP - split"},0))),0),"")</f>
        <v>0</v>
      </c>
      <c r="AN729" s="81">
        <f>_xlfn.IFNA(IF($D729=2,IF($K729="Not Paid by Tenant",0,INDEX('AMI Ref'!$O$7:$R$7,MATCH($K729,{"Oil","Gas","Electric - Other","Electric ccASHP - split"},0))),0),"")</f>
        <v>0</v>
      </c>
      <c r="AO729" s="81">
        <f>_xlfn.IFNA(IF($D729=3,IF($K729="Not Paid by Tenant",0,INDEX('AMI Ref'!$O$8:$R$8,MATCH($K729,{"Oil","Gas","Electric - Other","Electric ccASHP - split"},0))),0),"")</f>
        <v>0</v>
      </c>
      <c r="AP729" s="81">
        <f>_xlfn.IFNA(IF($D729=4,IF($K729="Not Paid by Tenant",0,INDEX('AMI Ref'!$O$9:$R$9,MATCH($K729,{"Oil","Gas","Electric - Other","Electric ccASHP - split"},0))),0),"")</f>
        <v>0</v>
      </c>
      <c r="AQ729" s="81">
        <f>_xlfn.IFNA(IF($D729=5,IF($K729="Not Paid by Tenant",0,INDEX('AMI Ref'!$O$10:$R$10,MATCH($K729,{"Oil","Gas","Electric - Other","Electric ccASHP - split"},0))),0),"")</f>
        <v>0</v>
      </c>
      <c r="AR729" s="124">
        <f t="shared" si="100"/>
        <v>0</v>
      </c>
      <c r="AS729" s="123" t="e">
        <f t="shared" si="101"/>
        <v>#N/A</v>
      </c>
    </row>
    <row r="730" spans="1:45" x14ac:dyDescent="0.2">
      <c r="A730" s="130">
        <v>728</v>
      </c>
      <c r="B730" s="177">
        <f>IF(OR(COUNTIF($B$2:$B729,Input!$F746)&lt;1,COUNTIF($O$2:$O729,Input!$C746)&lt;1),Input!F746,0)</f>
        <v>0</v>
      </c>
      <c r="C730" s="177">
        <f>IF(OR(COUNTIF($B$2:$B729,Input!$F746)&lt;1,COUNTIF($O$2:$O729,Input!$C746)&lt;1),Input!G746,0)</f>
        <v>0</v>
      </c>
      <c r="D730" s="177">
        <f>IF(OR(COUNTIF($B$2:$B729,Input!$F746)&lt;1,COUNTIF($O$2:$O729,Input!$C746)&lt;1),Input!H746,0)</f>
        <v>0</v>
      </c>
      <c r="E730" s="177">
        <f>IF(OR(COUNTIF($B$2:$B729,Input!$F746)&lt;1,COUNTIF($O$2:$O729,Input!$C746)&lt;1),Input!I746,0)</f>
        <v>0</v>
      </c>
      <c r="F730" s="177">
        <f>IF(OR(COUNTIF($B$2:$B729,Input!$F746)&lt;1,COUNTIF($O$2:$O729,Input!$C746)&lt;1),Input!J746,0)</f>
        <v>0</v>
      </c>
      <c r="G730" s="177">
        <f>IF(OR(COUNTIF($B$2:$B729,Input!$F746)&lt;1,COUNTIF($O$2:$O729,Input!$C746)&lt;1),Input!K746,0)</f>
        <v>0</v>
      </c>
      <c r="H730" s="177">
        <f>IF(OR(COUNTIF($B$2:$B729,Input!$F746)&lt;1,COUNTIF($O$2:$O729,Input!$C746)&lt;1),Input!L746,0)</f>
        <v>0</v>
      </c>
      <c r="I730" s="177">
        <f>IF(OR(COUNTIF($B$2:$B729,Input!$F746)&lt;1,COUNTIF($O$2:$O729,Input!$C746)&lt;1),Input!M746,0)</f>
        <v>0</v>
      </c>
      <c r="J730" s="177">
        <f>IF(OR(COUNTIF($B$2:$B729,Input!$F746)&lt;1,COUNTIF($O$2:$O729,Input!$C746)&lt;1),Input!N746,0)</f>
        <v>0</v>
      </c>
      <c r="K730" s="177">
        <f>IF(OR(COUNTIF($B$2:$B729,Input!$F746)&lt;1,COUNTIF($O$2:$O729,Input!$C746)&lt;1),Input!O746,0)</f>
        <v>0</v>
      </c>
      <c r="L730" s="177">
        <f>IF(OR(COUNTIF($B$2:$B729,Input!$F746)&lt;1,COUNTIF($O$2:$O729,Input!$C746)&lt;1),Input!P746,0)</f>
        <v>0</v>
      </c>
      <c r="M730" s="129" t="str">
        <f t="shared" si="96"/>
        <v/>
      </c>
      <c r="N730" s="161">
        <f t="shared" si="102"/>
        <v>0</v>
      </c>
      <c r="O730" s="168">
        <f>Input!C746</f>
        <v>0</v>
      </c>
      <c r="P730" s="168"/>
      <c r="R730" s="131">
        <f t="shared" si="103"/>
        <v>0</v>
      </c>
      <c r="S730" s="133" t="str">
        <f t="shared" si="97"/>
        <v xml:space="preserve"> </v>
      </c>
      <c r="T730" s="133"/>
      <c r="U730" s="132" t="str">
        <f>_xlfn.IFNA(IF($D730=0,LOOKUP($F730,{0.1,0.2,0.3,0.4,0.5,0.6,0.7,0.8,0.9,1},{22,34,46,58,70,82,94,106,118,130}),""),"")</f>
        <v/>
      </c>
      <c r="V730" s="132" t="str">
        <f>_xlfn.IFNA(IF($D730=1,LOOKUP($F730,{0.1,0.2,0.3,0.4,0.5,0.6,0.7,0.8,0.9,1},{23,35,47,59,71,83,95,107,119,131}),""),"")</f>
        <v/>
      </c>
      <c r="W730" s="132" t="str">
        <f>_xlfn.IFNA(IF($D730=2,LOOKUP($F730,{0.1,0.2,0.3,0.4,0.5,0.6,0.7,0.8,0.9,1},{24,36,48,60,72,84,96,108,120,132}),""),"")</f>
        <v/>
      </c>
      <c r="X730" s="132" t="str">
        <f>_xlfn.IFNA(IF($D730=3,LOOKUP($F730,{0.1,0.2,0.3,0.4,0.5,0.6,0.7,0.8,0.9,1},{25,37,49,61,73,85,97,109,121,133}),""),"")</f>
        <v/>
      </c>
      <c r="Y730" s="132" t="str">
        <f>_xlfn.IFNA(IF($D730=4,LOOKUP($F730,{0.1,0.2,0.3,0.4,0.5,0.6,0.7,0.8,0.9,1},{26,38,50,62,74,86,98,110,122,134}),""),"")</f>
        <v/>
      </c>
      <c r="Z730" s="132" t="str">
        <f>_xlfn.IFNA(IF($D730=5,LOOKUP($F730,{0.1,0.2,0.3,0.4,0.5,0.6,0.7,0.8,0.9,1},{27,39,51,63,75,87,99,111,123,135}),""),"")</f>
        <v/>
      </c>
      <c r="AA730" s="132">
        <f t="shared" si="98"/>
        <v>0</v>
      </c>
      <c r="AB730" s="132" t="str">
        <f t="shared" si="99"/>
        <v>00</v>
      </c>
      <c r="AC730" s="82" t="e">
        <f>VLOOKUP(AB730,'AMI Ref'!T:U,2,FALSE)</f>
        <v>#N/A</v>
      </c>
      <c r="AD730" s="124"/>
      <c r="AE730" s="81" t="str">
        <f>_xlfn.IFNA(IF($D730=0,IF($J730="Not Paid by Tenant",0,INDEX('AMI Ref'!$K$5:$N$5,MATCH($J730,{"Oil","Gas","Electric - Other","ELECTRIC - HEAT PUMP"},0))),0),"")</f>
        <v/>
      </c>
      <c r="AF730" s="81">
        <f>_xlfn.IFNA(IF($D730=1,IF($J730="Not Paid by Tenant",0,INDEX('AMI Ref'!$K$6:$N$6,MATCH($J730,{"Oil","Gas","Electric - Other","ELECTRIC - HEAT PUMP"},0))),0),"")</f>
        <v>0</v>
      </c>
      <c r="AG730" s="81">
        <f>_xlfn.IFNA(IF($D730=2,IF($J730="Not Paid by Tenant",0,INDEX('AMI Ref'!$K$7:$N$7,MATCH($J730,{"Oil","Gas","Electric - Other","ELECTRIC - HEAT PUMP"},0))),0),"")</f>
        <v>0</v>
      </c>
      <c r="AH730" s="81">
        <f>_xlfn.IFNA(IF($D730=3,IF($J730="Not Paid by Tenant",0,INDEX('AMI Ref'!$K$8:$N$8,MATCH($J730,{"Oil","Gas","Electric - Other","ELECTRIC - HEAT PUMP"},0))),0),"")</f>
        <v>0</v>
      </c>
      <c r="AI730" s="81">
        <f>_xlfn.IFNA(IF($D730=4,IF($J730="Not Paid by Tenant",0,INDEX('AMI Ref'!$K$9:$N$9,MATCH($J730,{"Oil","Gas","Electric - Other","ELECTRIC - HEAT PUMP"},0))),0),"")</f>
        <v>0</v>
      </c>
      <c r="AJ730" s="81">
        <f>_xlfn.IFNA(IF($D730=5,IF($J730="Not Paid by Tenant",0,INDEX('AMI Ref'!$K$10:$N$10,MATCH($J730,{"Oil","Gas","Electric - Other","ELECTRIC - HEAT PUMP"},0))),0),"")</f>
        <v>0</v>
      </c>
      <c r="AK730" s="128"/>
      <c r="AL730" s="81" t="str">
        <f>_xlfn.IFNA(IF($D730=0,IF($K730="Not Paid by Tenant",0,INDEX('AMI Ref'!$O$5:$R$5,MATCH($K730,{"Oil","Gas","Electric - Other","Electric ccASHP - split"},0))),0),"")</f>
        <v/>
      </c>
      <c r="AM730" s="81">
        <f>_xlfn.IFNA(IF($D730=1,IF($K730="Not Paid by Tenant",0,INDEX('AMI Ref'!$O$6:$R$6,MATCH($K730,{"Oil","Gas","Electric - Other","Electric ccASHP - split"},0))),0),"")</f>
        <v>0</v>
      </c>
      <c r="AN730" s="81">
        <f>_xlfn.IFNA(IF($D730=2,IF($K730="Not Paid by Tenant",0,INDEX('AMI Ref'!$O$7:$R$7,MATCH($K730,{"Oil","Gas","Electric - Other","Electric ccASHP - split"},0))),0),"")</f>
        <v>0</v>
      </c>
      <c r="AO730" s="81">
        <f>_xlfn.IFNA(IF($D730=3,IF($K730="Not Paid by Tenant",0,INDEX('AMI Ref'!$O$8:$R$8,MATCH($K730,{"Oil","Gas","Electric - Other","Electric ccASHP - split"},0))),0),"")</f>
        <v>0</v>
      </c>
      <c r="AP730" s="81">
        <f>_xlfn.IFNA(IF($D730=4,IF($K730="Not Paid by Tenant",0,INDEX('AMI Ref'!$O$9:$R$9,MATCH($K730,{"Oil","Gas","Electric - Other","Electric ccASHP - split"},0))),0),"")</f>
        <v>0</v>
      </c>
      <c r="AQ730" s="81">
        <f>_xlfn.IFNA(IF($D730=5,IF($K730="Not Paid by Tenant",0,INDEX('AMI Ref'!$O$10:$R$10,MATCH($K730,{"Oil","Gas","Electric - Other","Electric ccASHP - split"},0))),0),"")</f>
        <v>0</v>
      </c>
      <c r="AR730" s="124">
        <f t="shared" si="100"/>
        <v>0</v>
      </c>
      <c r="AS730" s="123" t="e">
        <f t="shared" si="101"/>
        <v>#N/A</v>
      </c>
    </row>
    <row r="731" spans="1:45" x14ac:dyDescent="0.2">
      <c r="A731" s="130">
        <v>729</v>
      </c>
      <c r="B731" s="177">
        <f>IF(OR(COUNTIF($B$2:$B730,Input!$F747)&lt;1,COUNTIF($O$2:$O730,Input!$C747)&lt;1),Input!F747,0)</f>
        <v>0</v>
      </c>
      <c r="C731" s="177">
        <f>IF(OR(COUNTIF($B$2:$B730,Input!$F747)&lt;1,COUNTIF($O$2:$O730,Input!$C747)&lt;1),Input!G747,0)</f>
        <v>0</v>
      </c>
      <c r="D731" s="177">
        <f>IF(OR(COUNTIF($B$2:$B730,Input!$F747)&lt;1,COUNTIF($O$2:$O730,Input!$C747)&lt;1),Input!H747,0)</f>
        <v>0</v>
      </c>
      <c r="E731" s="177">
        <f>IF(OR(COUNTIF($B$2:$B730,Input!$F747)&lt;1,COUNTIF($O$2:$O730,Input!$C747)&lt;1),Input!I747,0)</f>
        <v>0</v>
      </c>
      <c r="F731" s="177">
        <f>IF(OR(COUNTIF($B$2:$B730,Input!$F747)&lt;1,COUNTIF($O$2:$O730,Input!$C747)&lt;1),Input!J747,0)</f>
        <v>0</v>
      </c>
      <c r="G731" s="177">
        <f>IF(OR(COUNTIF($B$2:$B730,Input!$F747)&lt;1,COUNTIF($O$2:$O730,Input!$C747)&lt;1),Input!K747,0)</f>
        <v>0</v>
      </c>
      <c r="H731" s="177">
        <f>IF(OR(COUNTIF($B$2:$B730,Input!$F747)&lt;1,COUNTIF($O$2:$O730,Input!$C747)&lt;1),Input!L747,0)</f>
        <v>0</v>
      </c>
      <c r="I731" s="177">
        <f>IF(OR(COUNTIF($B$2:$B730,Input!$F747)&lt;1,COUNTIF($O$2:$O730,Input!$C747)&lt;1),Input!M747,0)</f>
        <v>0</v>
      </c>
      <c r="J731" s="177">
        <f>IF(OR(COUNTIF($B$2:$B730,Input!$F747)&lt;1,COUNTIF($O$2:$O730,Input!$C747)&lt;1),Input!N747,0)</f>
        <v>0</v>
      </c>
      <c r="K731" s="177">
        <f>IF(OR(COUNTIF($B$2:$B730,Input!$F747)&lt;1,COUNTIF($O$2:$O730,Input!$C747)&lt;1),Input!O747,0)</f>
        <v>0</v>
      </c>
      <c r="L731" s="177">
        <f>IF(OR(COUNTIF($B$2:$B730,Input!$F747)&lt;1,COUNTIF($O$2:$O730,Input!$C747)&lt;1),Input!P747,0)</f>
        <v>0</v>
      </c>
      <c r="M731" s="129" t="str">
        <f t="shared" si="96"/>
        <v/>
      </c>
      <c r="N731" s="161">
        <f t="shared" si="102"/>
        <v>0</v>
      </c>
      <c r="O731" s="168">
        <f>Input!C747</f>
        <v>0</v>
      </c>
      <c r="P731" s="168"/>
      <c r="R731" s="131">
        <f t="shared" si="103"/>
        <v>0</v>
      </c>
      <c r="S731" s="133" t="str">
        <f t="shared" si="97"/>
        <v xml:space="preserve"> </v>
      </c>
      <c r="T731" s="133"/>
      <c r="U731" s="132" t="str">
        <f>_xlfn.IFNA(IF($D731=0,LOOKUP($F731,{0.1,0.2,0.3,0.4,0.5,0.6,0.7,0.8,0.9,1},{22,34,46,58,70,82,94,106,118,130}),""),"")</f>
        <v/>
      </c>
      <c r="V731" s="132" t="str">
        <f>_xlfn.IFNA(IF($D731=1,LOOKUP($F731,{0.1,0.2,0.3,0.4,0.5,0.6,0.7,0.8,0.9,1},{23,35,47,59,71,83,95,107,119,131}),""),"")</f>
        <v/>
      </c>
      <c r="W731" s="132" t="str">
        <f>_xlfn.IFNA(IF($D731=2,LOOKUP($F731,{0.1,0.2,0.3,0.4,0.5,0.6,0.7,0.8,0.9,1},{24,36,48,60,72,84,96,108,120,132}),""),"")</f>
        <v/>
      </c>
      <c r="X731" s="132" t="str">
        <f>_xlfn.IFNA(IF($D731=3,LOOKUP($F731,{0.1,0.2,0.3,0.4,0.5,0.6,0.7,0.8,0.9,1},{25,37,49,61,73,85,97,109,121,133}),""),"")</f>
        <v/>
      </c>
      <c r="Y731" s="132" t="str">
        <f>_xlfn.IFNA(IF($D731=4,LOOKUP($F731,{0.1,0.2,0.3,0.4,0.5,0.6,0.7,0.8,0.9,1},{26,38,50,62,74,86,98,110,122,134}),""),"")</f>
        <v/>
      </c>
      <c r="Z731" s="132" t="str">
        <f>_xlfn.IFNA(IF($D731=5,LOOKUP($F731,{0.1,0.2,0.3,0.4,0.5,0.6,0.7,0.8,0.9,1},{27,39,51,63,75,87,99,111,123,135}),""),"")</f>
        <v/>
      </c>
      <c r="AA731" s="132">
        <f t="shared" si="98"/>
        <v>0</v>
      </c>
      <c r="AB731" s="132" t="str">
        <f t="shared" si="99"/>
        <v>00</v>
      </c>
      <c r="AC731" s="82" t="e">
        <f>VLOOKUP(AB731,'AMI Ref'!T:U,2,FALSE)</f>
        <v>#N/A</v>
      </c>
      <c r="AD731" s="124"/>
      <c r="AE731" s="81" t="str">
        <f>_xlfn.IFNA(IF($D731=0,IF($J731="Not Paid by Tenant",0,INDEX('AMI Ref'!$K$5:$N$5,MATCH($J731,{"Oil","Gas","Electric - Other","ELECTRIC - HEAT PUMP"},0))),0),"")</f>
        <v/>
      </c>
      <c r="AF731" s="81">
        <f>_xlfn.IFNA(IF($D731=1,IF($J731="Not Paid by Tenant",0,INDEX('AMI Ref'!$K$6:$N$6,MATCH($J731,{"Oil","Gas","Electric - Other","ELECTRIC - HEAT PUMP"},0))),0),"")</f>
        <v>0</v>
      </c>
      <c r="AG731" s="81">
        <f>_xlfn.IFNA(IF($D731=2,IF($J731="Not Paid by Tenant",0,INDEX('AMI Ref'!$K$7:$N$7,MATCH($J731,{"Oil","Gas","Electric - Other","ELECTRIC - HEAT PUMP"},0))),0),"")</f>
        <v>0</v>
      </c>
      <c r="AH731" s="81">
        <f>_xlfn.IFNA(IF($D731=3,IF($J731="Not Paid by Tenant",0,INDEX('AMI Ref'!$K$8:$N$8,MATCH($J731,{"Oil","Gas","Electric - Other","ELECTRIC - HEAT PUMP"},0))),0),"")</f>
        <v>0</v>
      </c>
      <c r="AI731" s="81">
        <f>_xlfn.IFNA(IF($D731=4,IF($J731="Not Paid by Tenant",0,INDEX('AMI Ref'!$K$9:$N$9,MATCH($J731,{"Oil","Gas","Electric - Other","ELECTRIC - HEAT PUMP"},0))),0),"")</f>
        <v>0</v>
      </c>
      <c r="AJ731" s="81">
        <f>_xlfn.IFNA(IF($D731=5,IF($J731="Not Paid by Tenant",0,INDEX('AMI Ref'!$K$10:$N$10,MATCH($J731,{"Oil","Gas","Electric - Other","ELECTRIC - HEAT PUMP"},0))),0),"")</f>
        <v>0</v>
      </c>
      <c r="AK731" s="128"/>
      <c r="AL731" s="81" t="str">
        <f>_xlfn.IFNA(IF($D731=0,IF($K731="Not Paid by Tenant",0,INDEX('AMI Ref'!$O$5:$R$5,MATCH($K731,{"Oil","Gas","Electric - Other","Electric ccASHP - split"},0))),0),"")</f>
        <v/>
      </c>
      <c r="AM731" s="81">
        <f>_xlfn.IFNA(IF($D731=1,IF($K731="Not Paid by Tenant",0,INDEX('AMI Ref'!$O$6:$R$6,MATCH($K731,{"Oil","Gas","Electric - Other","Electric ccASHP - split"},0))),0),"")</f>
        <v>0</v>
      </c>
      <c r="AN731" s="81">
        <f>_xlfn.IFNA(IF($D731=2,IF($K731="Not Paid by Tenant",0,INDEX('AMI Ref'!$O$7:$R$7,MATCH($K731,{"Oil","Gas","Electric - Other","Electric ccASHP - split"},0))),0),"")</f>
        <v>0</v>
      </c>
      <c r="AO731" s="81">
        <f>_xlfn.IFNA(IF($D731=3,IF($K731="Not Paid by Tenant",0,INDEX('AMI Ref'!$O$8:$R$8,MATCH($K731,{"Oil","Gas","Electric - Other","Electric ccASHP - split"},0))),0),"")</f>
        <v>0</v>
      </c>
      <c r="AP731" s="81">
        <f>_xlfn.IFNA(IF($D731=4,IF($K731="Not Paid by Tenant",0,INDEX('AMI Ref'!$O$9:$R$9,MATCH($K731,{"Oil","Gas","Electric - Other","Electric ccASHP - split"},0))),0),"")</f>
        <v>0</v>
      </c>
      <c r="AQ731" s="81">
        <f>_xlfn.IFNA(IF($D731=5,IF($K731="Not Paid by Tenant",0,INDEX('AMI Ref'!$O$10:$R$10,MATCH($K731,{"Oil","Gas","Electric - Other","Electric ccASHP - split"},0))),0),"")</f>
        <v>0</v>
      </c>
      <c r="AR731" s="124">
        <f t="shared" si="100"/>
        <v>0</v>
      </c>
      <c r="AS731" s="123" t="e">
        <f t="shared" si="101"/>
        <v>#N/A</v>
      </c>
    </row>
    <row r="732" spans="1:45" x14ac:dyDescent="0.2">
      <c r="A732" s="130">
        <v>730</v>
      </c>
      <c r="B732" s="177">
        <f>IF(OR(COUNTIF($B$2:$B731,Input!$F748)&lt;1,COUNTIF($O$2:$O731,Input!$C748)&lt;1),Input!F748,0)</f>
        <v>0</v>
      </c>
      <c r="C732" s="177">
        <f>IF(OR(COUNTIF($B$2:$B731,Input!$F748)&lt;1,COUNTIF($O$2:$O731,Input!$C748)&lt;1),Input!G748,0)</f>
        <v>0</v>
      </c>
      <c r="D732" s="177">
        <f>IF(OR(COUNTIF($B$2:$B731,Input!$F748)&lt;1,COUNTIF($O$2:$O731,Input!$C748)&lt;1),Input!H748,0)</f>
        <v>0</v>
      </c>
      <c r="E732" s="177">
        <f>IF(OR(COUNTIF($B$2:$B731,Input!$F748)&lt;1,COUNTIF($O$2:$O731,Input!$C748)&lt;1),Input!I748,0)</f>
        <v>0</v>
      </c>
      <c r="F732" s="177">
        <f>IF(OR(COUNTIF($B$2:$B731,Input!$F748)&lt;1,COUNTIF($O$2:$O731,Input!$C748)&lt;1),Input!J748,0)</f>
        <v>0</v>
      </c>
      <c r="G732" s="177">
        <f>IF(OR(COUNTIF($B$2:$B731,Input!$F748)&lt;1,COUNTIF($O$2:$O731,Input!$C748)&lt;1),Input!K748,0)</f>
        <v>0</v>
      </c>
      <c r="H732" s="177">
        <f>IF(OR(COUNTIF($B$2:$B731,Input!$F748)&lt;1,COUNTIF($O$2:$O731,Input!$C748)&lt;1),Input!L748,0)</f>
        <v>0</v>
      </c>
      <c r="I732" s="177">
        <f>IF(OR(COUNTIF($B$2:$B731,Input!$F748)&lt;1,COUNTIF($O$2:$O731,Input!$C748)&lt;1),Input!M748,0)</f>
        <v>0</v>
      </c>
      <c r="J732" s="177">
        <f>IF(OR(COUNTIF($B$2:$B731,Input!$F748)&lt;1,COUNTIF($O$2:$O731,Input!$C748)&lt;1),Input!N748,0)</f>
        <v>0</v>
      </c>
      <c r="K732" s="177">
        <f>IF(OR(COUNTIF($B$2:$B731,Input!$F748)&lt;1,COUNTIF($O$2:$O731,Input!$C748)&lt;1),Input!O748,0)</f>
        <v>0</v>
      </c>
      <c r="L732" s="177">
        <f>IF(OR(COUNTIF($B$2:$B731,Input!$F748)&lt;1,COUNTIF($O$2:$O731,Input!$C748)&lt;1),Input!P748,0)</f>
        <v>0</v>
      </c>
      <c r="M732" s="129" t="str">
        <f t="shared" si="96"/>
        <v/>
      </c>
      <c r="N732" s="161">
        <f t="shared" si="102"/>
        <v>0</v>
      </c>
      <c r="O732" s="168">
        <f>Input!C748</f>
        <v>0</v>
      </c>
      <c r="P732" s="168"/>
      <c r="R732" s="131">
        <f t="shared" si="103"/>
        <v>0</v>
      </c>
      <c r="S732" s="133" t="str">
        <f t="shared" si="97"/>
        <v xml:space="preserve"> </v>
      </c>
      <c r="T732" s="133"/>
      <c r="U732" s="132" t="str">
        <f>_xlfn.IFNA(IF($D732=0,LOOKUP($F732,{0.1,0.2,0.3,0.4,0.5,0.6,0.7,0.8,0.9,1},{22,34,46,58,70,82,94,106,118,130}),""),"")</f>
        <v/>
      </c>
      <c r="V732" s="132" t="str">
        <f>_xlfn.IFNA(IF($D732=1,LOOKUP($F732,{0.1,0.2,0.3,0.4,0.5,0.6,0.7,0.8,0.9,1},{23,35,47,59,71,83,95,107,119,131}),""),"")</f>
        <v/>
      </c>
      <c r="W732" s="132" t="str">
        <f>_xlfn.IFNA(IF($D732=2,LOOKUP($F732,{0.1,0.2,0.3,0.4,0.5,0.6,0.7,0.8,0.9,1},{24,36,48,60,72,84,96,108,120,132}),""),"")</f>
        <v/>
      </c>
      <c r="X732" s="132" t="str">
        <f>_xlfn.IFNA(IF($D732=3,LOOKUP($F732,{0.1,0.2,0.3,0.4,0.5,0.6,0.7,0.8,0.9,1},{25,37,49,61,73,85,97,109,121,133}),""),"")</f>
        <v/>
      </c>
      <c r="Y732" s="132" t="str">
        <f>_xlfn.IFNA(IF($D732=4,LOOKUP($F732,{0.1,0.2,0.3,0.4,0.5,0.6,0.7,0.8,0.9,1},{26,38,50,62,74,86,98,110,122,134}),""),"")</f>
        <v/>
      </c>
      <c r="Z732" s="132" t="str">
        <f>_xlfn.IFNA(IF($D732=5,LOOKUP($F732,{0.1,0.2,0.3,0.4,0.5,0.6,0.7,0.8,0.9,1},{27,39,51,63,75,87,99,111,123,135}),""),"")</f>
        <v/>
      </c>
      <c r="AA732" s="132">
        <f t="shared" si="98"/>
        <v>0</v>
      </c>
      <c r="AB732" s="132" t="str">
        <f t="shared" si="99"/>
        <v>00</v>
      </c>
      <c r="AC732" s="82" t="e">
        <f>VLOOKUP(AB732,'AMI Ref'!T:U,2,FALSE)</f>
        <v>#N/A</v>
      </c>
      <c r="AD732" s="124"/>
      <c r="AE732" s="81" t="str">
        <f>_xlfn.IFNA(IF($D732=0,IF($J732="Not Paid by Tenant",0,INDEX('AMI Ref'!$K$5:$N$5,MATCH($J732,{"Oil","Gas","Electric - Other","ELECTRIC - HEAT PUMP"},0))),0),"")</f>
        <v/>
      </c>
      <c r="AF732" s="81">
        <f>_xlfn.IFNA(IF($D732=1,IF($J732="Not Paid by Tenant",0,INDEX('AMI Ref'!$K$6:$N$6,MATCH($J732,{"Oil","Gas","Electric - Other","ELECTRIC - HEAT PUMP"},0))),0),"")</f>
        <v>0</v>
      </c>
      <c r="AG732" s="81">
        <f>_xlfn.IFNA(IF($D732=2,IF($J732="Not Paid by Tenant",0,INDEX('AMI Ref'!$K$7:$N$7,MATCH($J732,{"Oil","Gas","Electric - Other","ELECTRIC - HEAT PUMP"},0))),0),"")</f>
        <v>0</v>
      </c>
      <c r="AH732" s="81">
        <f>_xlfn.IFNA(IF($D732=3,IF($J732="Not Paid by Tenant",0,INDEX('AMI Ref'!$K$8:$N$8,MATCH($J732,{"Oil","Gas","Electric - Other","ELECTRIC - HEAT PUMP"},0))),0),"")</f>
        <v>0</v>
      </c>
      <c r="AI732" s="81">
        <f>_xlfn.IFNA(IF($D732=4,IF($J732="Not Paid by Tenant",0,INDEX('AMI Ref'!$K$9:$N$9,MATCH($J732,{"Oil","Gas","Electric - Other","ELECTRIC - HEAT PUMP"},0))),0),"")</f>
        <v>0</v>
      </c>
      <c r="AJ732" s="81">
        <f>_xlfn.IFNA(IF($D732=5,IF($J732="Not Paid by Tenant",0,INDEX('AMI Ref'!$K$10:$N$10,MATCH($J732,{"Oil","Gas","Electric - Other","ELECTRIC - HEAT PUMP"},0))),0),"")</f>
        <v>0</v>
      </c>
      <c r="AK732" s="128"/>
      <c r="AL732" s="81" t="str">
        <f>_xlfn.IFNA(IF($D732=0,IF($K732="Not Paid by Tenant",0,INDEX('AMI Ref'!$O$5:$R$5,MATCH($K732,{"Oil","Gas","Electric - Other","Electric ccASHP - split"},0))),0),"")</f>
        <v/>
      </c>
      <c r="AM732" s="81">
        <f>_xlfn.IFNA(IF($D732=1,IF($K732="Not Paid by Tenant",0,INDEX('AMI Ref'!$O$6:$R$6,MATCH($K732,{"Oil","Gas","Electric - Other","Electric ccASHP - split"},0))),0),"")</f>
        <v>0</v>
      </c>
      <c r="AN732" s="81">
        <f>_xlfn.IFNA(IF($D732=2,IF($K732="Not Paid by Tenant",0,INDEX('AMI Ref'!$O$7:$R$7,MATCH($K732,{"Oil","Gas","Electric - Other","Electric ccASHP - split"},0))),0),"")</f>
        <v>0</v>
      </c>
      <c r="AO732" s="81">
        <f>_xlfn.IFNA(IF($D732=3,IF($K732="Not Paid by Tenant",0,INDEX('AMI Ref'!$O$8:$R$8,MATCH($K732,{"Oil","Gas","Electric - Other","Electric ccASHP - split"},0))),0),"")</f>
        <v>0</v>
      </c>
      <c r="AP732" s="81">
        <f>_xlfn.IFNA(IF($D732=4,IF($K732="Not Paid by Tenant",0,INDEX('AMI Ref'!$O$9:$R$9,MATCH($K732,{"Oil","Gas","Electric - Other","Electric ccASHP - split"},0))),0),"")</f>
        <v>0</v>
      </c>
      <c r="AQ732" s="81">
        <f>_xlfn.IFNA(IF($D732=5,IF($K732="Not Paid by Tenant",0,INDEX('AMI Ref'!$O$10:$R$10,MATCH($K732,{"Oil","Gas","Electric - Other","Electric ccASHP - split"},0))),0),"")</f>
        <v>0</v>
      </c>
      <c r="AR732" s="124">
        <f t="shared" si="100"/>
        <v>0</v>
      </c>
      <c r="AS732" s="123" t="e">
        <f t="shared" si="101"/>
        <v>#N/A</v>
      </c>
    </row>
    <row r="733" spans="1:45" x14ac:dyDescent="0.2">
      <c r="A733" s="130">
        <v>731</v>
      </c>
      <c r="B733" s="177">
        <f>IF(OR(COUNTIF($B$2:$B732,Input!$F749)&lt;1,COUNTIF($O$2:$O732,Input!$C749)&lt;1),Input!F749,0)</f>
        <v>0</v>
      </c>
      <c r="C733" s="177">
        <f>IF(OR(COUNTIF($B$2:$B732,Input!$F749)&lt;1,COUNTIF($O$2:$O732,Input!$C749)&lt;1),Input!G749,0)</f>
        <v>0</v>
      </c>
      <c r="D733" s="177">
        <f>IF(OR(COUNTIF($B$2:$B732,Input!$F749)&lt;1,COUNTIF($O$2:$O732,Input!$C749)&lt;1),Input!H749,0)</f>
        <v>0</v>
      </c>
      <c r="E733" s="177">
        <f>IF(OR(COUNTIF($B$2:$B732,Input!$F749)&lt;1,COUNTIF($O$2:$O732,Input!$C749)&lt;1),Input!I749,0)</f>
        <v>0</v>
      </c>
      <c r="F733" s="177">
        <f>IF(OR(COUNTIF($B$2:$B732,Input!$F749)&lt;1,COUNTIF($O$2:$O732,Input!$C749)&lt;1),Input!J749,0)</f>
        <v>0</v>
      </c>
      <c r="G733" s="177">
        <f>IF(OR(COUNTIF($B$2:$B732,Input!$F749)&lt;1,COUNTIF($O$2:$O732,Input!$C749)&lt;1),Input!K749,0)</f>
        <v>0</v>
      </c>
      <c r="H733" s="177">
        <f>IF(OR(COUNTIF($B$2:$B732,Input!$F749)&lt;1,COUNTIF($O$2:$O732,Input!$C749)&lt;1),Input!L749,0)</f>
        <v>0</v>
      </c>
      <c r="I733" s="177">
        <f>IF(OR(COUNTIF($B$2:$B732,Input!$F749)&lt;1,COUNTIF($O$2:$O732,Input!$C749)&lt;1),Input!M749,0)</f>
        <v>0</v>
      </c>
      <c r="J733" s="177">
        <f>IF(OR(COUNTIF($B$2:$B732,Input!$F749)&lt;1,COUNTIF($O$2:$O732,Input!$C749)&lt;1),Input!N749,0)</f>
        <v>0</v>
      </c>
      <c r="K733" s="177">
        <f>IF(OR(COUNTIF($B$2:$B732,Input!$F749)&lt;1,COUNTIF($O$2:$O732,Input!$C749)&lt;1),Input!O749,0)</f>
        <v>0</v>
      </c>
      <c r="L733" s="177">
        <f>IF(OR(COUNTIF($B$2:$B732,Input!$F749)&lt;1,COUNTIF($O$2:$O732,Input!$C749)&lt;1),Input!P749,0)</f>
        <v>0</v>
      </c>
      <c r="M733" s="129" t="str">
        <f t="shared" si="96"/>
        <v/>
      </c>
      <c r="N733" s="161">
        <f t="shared" si="102"/>
        <v>0</v>
      </c>
      <c r="O733" s="168">
        <f>Input!C749</f>
        <v>0</v>
      </c>
      <c r="P733" s="168"/>
      <c r="R733" s="131">
        <f t="shared" si="103"/>
        <v>0</v>
      </c>
      <c r="S733" s="133" t="str">
        <f t="shared" si="97"/>
        <v xml:space="preserve"> </v>
      </c>
      <c r="T733" s="133"/>
      <c r="U733" s="132" t="str">
        <f>_xlfn.IFNA(IF($D733=0,LOOKUP($F733,{0.1,0.2,0.3,0.4,0.5,0.6,0.7,0.8,0.9,1},{22,34,46,58,70,82,94,106,118,130}),""),"")</f>
        <v/>
      </c>
      <c r="V733" s="132" t="str">
        <f>_xlfn.IFNA(IF($D733=1,LOOKUP($F733,{0.1,0.2,0.3,0.4,0.5,0.6,0.7,0.8,0.9,1},{23,35,47,59,71,83,95,107,119,131}),""),"")</f>
        <v/>
      </c>
      <c r="W733" s="132" t="str">
        <f>_xlfn.IFNA(IF($D733=2,LOOKUP($F733,{0.1,0.2,0.3,0.4,0.5,0.6,0.7,0.8,0.9,1},{24,36,48,60,72,84,96,108,120,132}),""),"")</f>
        <v/>
      </c>
      <c r="X733" s="132" t="str">
        <f>_xlfn.IFNA(IF($D733=3,LOOKUP($F733,{0.1,0.2,0.3,0.4,0.5,0.6,0.7,0.8,0.9,1},{25,37,49,61,73,85,97,109,121,133}),""),"")</f>
        <v/>
      </c>
      <c r="Y733" s="132" t="str">
        <f>_xlfn.IFNA(IF($D733=4,LOOKUP($F733,{0.1,0.2,0.3,0.4,0.5,0.6,0.7,0.8,0.9,1},{26,38,50,62,74,86,98,110,122,134}),""),"")</f>
        <v/>
      </c>
      <c r="Z733" s="132" t="str">
        <f>_xlfn.IFNA(IF($D733=5,LOOKUP($F733,{0.1,0.2,0.3,0.4,0.5,0.6,0.7,0.8,0.9,1},{27,39,51,63,75,87,99,111,123,135}),""),"")</f>
        <v/>
      </c>
      <c r="AA733" s="132">
        <f t="shared" si="98"/>
        <v>0</v>
      </c>
      <c r="AB733" s="132" t="str">
        <f t="shared" si="99"/>
        <v>00</v>
      </c>
      <c r="AC733" s="82" t="e">
        <f>VLOOKUP(AB733,'AMI Ref'!T:U,2,FALSE)</f>
        <v>#N/A</v>
      </c>
      <c r="AD733" s="124"/>
      <c r="AE733" s="81" t="str">
        <f>_xlfn.IFNA(IF($D733=0,IF($J733="Not Paid by Tenant",0,INDEX('AMI Ref'!$K$5:$N$5,MATCH($J733,{"Oil","Gas","Electric - Other","ELECTRIC - HEAT PUMP"},0))),0),"")</f>
        <v/>
      </c>
      <c r="AF733" s="81">
        <f>_xlfn.IFNA(IF($D733=1,IF($J733="Not Paid by Tenant",0,INDEX('AMI Ref'!$K$6:$N$6,MATCH($J733,{"Oil","Gas","Electric - Other","ELECTRIC - HEAT PUMP"},0))),0),"")</f>
        <v>0</v>
      </c>
      <c r="AG733" s="81">
        <f>_xlfn.IFNA(IF($D733=2,IF($J733="Not Paid by Tenant",0,INDEX('AMI Ref'!$K$7:$N$7,MATCH($J733,{"Oil","Gas","Electric - Other","ELECTRIC - HEAT PUMP"},0))),0),"")</f>
        <v>0</v>
      </c>
      <c r="AH733" s="81">
        <f>_xlfn.IFNA(IF($D733=3,IF($J733="Not Paid by Tenant",0,INDEX('AMI Ref'!$K$8:$N$8,MATCH($J733,{"Oil","Gas","Electric - Other","ELECTRIC - HEAT PUMP"},0))),0),"")</f>
        <v>0</v>
      </c>
      <c r="AI733" s="81">
        <f>_xlfn.IFNA(IF($D733=4,IF($J733="Not Paid by Tenant",0,INDEX('AMI Ref'!$K$9:$N$9,MATCH($J733,{"Oil","Gas","Electric - Other","ELECTRIC - HEAT PUMP"},0))),0),"")</f>
        <v>0</v>
      </c>
      <c r="AJ733" s="81">
        <f>_xlfn.IFNA(IF($D733=5,IF($J733="Not Paid by Tenant",0,INDEX('AMI Ref'!$K$10:$N$10,MATCH($J733,{"Oil","Gas","Electric - Other","ELECTRIC - HEAT PUMP"},0))),0),"")</f>
        <v>0</v>
      </c>
      <c r="AK733" s="128"/>
      <c r="AL733" s="81" t="str">
        <f>_xlfn.IFNA(IF($D733=0,IF($K733="Not Paid by Tenant",0,INDEX('AMI Ref'!$O$5:$R$5,MATCH($K733,{"Oil","Gas","Electric - Other","Electric ccASHP - split"},0))),0),"")</f>
        <v/>
      </c>
      <c r="AM733" s="81">
        <f>_xlfn.IFNA(IF($D733=1,IF($K733="Not Paid by Tenant",0,INDEX('AMI Ref'!$O$6:$R$6,MATCH($K733,{"Oil","Gas","Electric - Other","Electric ccASHP - split"},0))),0),"")</f>
        <v>0</v>
      </c>
      <c r="AN733" s="81">
        <f>_xlfn.IFNA(IF($D733=2,IF($K733="Not Paid by Tenant",0,INDEX('AMI Ref'!$O$7:$R$7,MATCH($K733,{"Oil","Gas","Electric - Other","Electric ccASHP - split"},0))),0),"")</f>
        <v>0</v>
      </c>
      <c r="AO733" s="81">
        <f>_xlfn.IFNA(IF($D733=3,IF($K733="Not Paid by Tenant",0,INDEX('AMI Ref'!$O$8:$R$8,MATCH($K733,{"Oil","Gas","Electric - Other","Electric ccASHP - split"},0))),0),"")</f>
        <v>0</v>
      </c>
      <c r="AP733" s="81">
        <f>_xlfn.IFNA(IF($D733=4,IF($K733="Not Paid by Tenant",0,INDEX('AMI Ref'!$O$9:$R$9,MATCH($K733,{"Oil","Gas","Electric - Other","Electric ccASHP - split"},0))),0),"")</f>
        <v>0</v>
      </c>
      <c r="AQ733" s="81">
        <f>_xlfn.IFNA(IF($D733=5,IF($K733="Not Paid by Tenant",0,INDEX('AMI Ref'!$O$10:$R$10,MATCH($K733,{"Oil","Gas","Electric - Other","Electric ccASHP - split"},0))),0),"")</f>
        <v>0</v>
      </c>
      <c r="AR733" s="124">
        <f t="shared" si="100"/>
        <v>0</v>
      </c>
      <c r="AS733" s="123" t="e">
        <f t="shared" si="101"/>
        <v>#N/A</v>
      </c>
    </row>
    <row r="734" spans="1:45" x14ac:dyDescent="0.2">
      <c r="A734" s="130">
        <v>732</v>
      </c>
      <c r="B734" s="177">
        <f>IF(OR(COUNTIF($B$2:$B733,Input!$F750)&lt;1,COUNTIF($O$2:$O733,Input!$C750)&lt;1),Input!F750,0)</f>
        <v>0</v>
      </c>
      <c r="C734" s="177">
        <f>IF(OR(COUNTIF($B$2:$B733,Input!$F750)&lt;1,COUNTIF($O$2:$O733,Input!$C750)&lt;1),Input!G750,0)</f>
        <v>0</v>
      </c>
      <c r="D734" s="177">
        <f>IF(OR(COUNTIF($B$2:$B733,Input!$F750)&lt;1,COUNTIF($O$2:$O733,Input!$C750)&lt;1),Input!H750,0)</f>
        <v>0</v>
      </c>
      <c r="E734" s="177">
        <f>IF(OR(COUNTIF($B$2:$B733,Input!$F750)&lt;1,COUNTIF($O$2:$O733,Input!$C750)&lt;1),Input!I750,0)</f>
        <v>0</v>
      </c>
      <c r="F734" s="177">
        <f>IF(OR(COUNTIF($B$2:$B733,Input!$F750)&lt;1,COUNTIF($O$2:$O733,Input!$C750)&lt;1),Input!J750,0)</f>
        <v>0</v>
      </c>
      <c r="G734" s="177">
        <f>IF(OR(COUNTIF($B$2:$B733,Input!$F750)&lt;1,COUNTIF($O$2:$O733,Input!$C750)&lt;1),Input!K750,0)</f>
        <v>0</v>
      </c>
      <c r="H734" s="177">
        <f>IF(OR(COUNTIF($B$2:$B733,Input!$F750)&lt;1,COUNTIF($O$2:$O733,Input!$C750)&lt;1),Input!L750,0)</f>
        <v>0</v>
      </c>
      <c r="I734" s="177">
        <f>IF(OR(COUNTIF($B$2:$B733,Input!$F750)&lt;1,COUNTIF($O$2:$O733,Input!$C750)&lt;1),Input!M750,0)</f>
        <v>0</v>
      </c>
      <c r="J734" s="177">
        <f>IF(OR(COUNTIF($B$2:$B733,Input!$F750)&lt;1,COUNTIF($O$2:$O733,Input!$C750)&lt;1),Input!N750,0)</f>
        <v>0</v>
      </c>
      <c r="K734" s="177">
        <f>IF(OR(COUNTIF($B$2:$B733,Input!$F750)&lt;1,COUNTIF($O$2:$O733,Input!$C750)&lt;1),Input!O750,0)</f>
        <v>0</v>
      </c>
      <c r="L734" s="177">
        <f>IF(OR(COUNTIF($B$2:$B733,Input!$F750)&lt;1,COUNTIF($O$2:$O733,Input!$C750)&lt;1),Input!P750,0)</f>
        <v>0</v>
      </c>
      <c r="M734" s="129" t="str">
        <f t="shared" si="96"/>
        <v/>
      </c>
      <c r="N734" s="161">
        <f t="shared" si="102"/>
        <v>0</v>
      </c>
      <c r="O734" s="168">
        <f>Input!C750</f>
        <v>0</v>
      </c>
      <c r="P734" s="168"/>
      <c r="R734" s="131">
        <f t="shared" si="103"/>
        <v>0</v>
      </c>
      <c r="S734" s="133" t="str">
        <f t="shared" si="97"/>
        <v xml:space="preserve"> </v>
      </c>
      <c r="T734" s="133"/>
      <c r="U734" s="132" t="str">
        <f>_xlfn.IFNA(IF($D734=0,LOOKUP($F734,{0.1,0.2,0.3,0.4,0.5,0.6,0.7,0.8,0.9,1},{22,34,46,58,70,82,94,106,118,130}),""),"")</f>
        <v/>
      </c>
      <c r="V734" s="132" t="str">
        <f>_xlfn.IFNA(IF($D734=1,LOOKUP($F734,{0.1,0.2,0.3,0.4,0.5,0.6,0.7,0.8,0.9,1},{23,35,47,59,71,83,95,107,119,131}),""),"")</f>
        <v/>
      </c>
      <c r="W734" s="132" t="str">
        <f>_xlfn.IFNA(IF($D734=2,LOOKUP($F734,{0.1,0.2,0.3,0.4,0.5,0.6,0.7,0.8,0.9,1},{24,36,48,60,72,84,96,108,120,132}),""),"")</f>
        <v/>
      </c>
      <c r="X734" s="132" t="str">
        <f>_xlfn.IFNA(IF($D734=3,LOOKUP($F734,{0.1,0.2,0.3,0.4,0.5,0.6,0.7,0.8,0.9,1},{25,37,49,61,73,85,97,109,121,133}),""),"")</f>
        <v/>
      </c>
      <c r="Y734" s="132" t="str">
        <f>_xlfn.IFNA(IF($D734=4,LOOKUP($F734,{0.1,0.2,0.3,0.4,0.5,0.6,0.7,0.8,0.9,1},{26,38,50,62,74,86,98,110,122,134}),""),"")</f>
        <v/>
      </c>
      <c r="Z734" s="132" t="str">
        <f>_xlfn.IFNA(IF($D734=5,LOOKUP($F734,{0.1,0.2,0.3,0.4,0.5,0.6,0.7,0.8,0.9,1},{27,39,51,63,75,87,99,111,123,135}),""),"")</f>
        <v/>
      </c>
      <c r="AA734" s="132">
        <f t="shared" si="98"/>
        <v>0</v>
      </c>
      <c r="AB734" s="132" t="str">
        <f t="shared" si="99"/>
        <v>00</v>
      </c>
      <c r="AC734" s="82" t="e">
        <f>VLOOKUP(AB734,'AMI Ref'!T:U,2,FALSE)</f>
        <v>#N/A</v>
      </c>
      <c r="AD734" s="124"/>
      <c r="AE734" s="81" t="str">
        <f>_xlfn.IFNA(IF($D734=0,IF($J734="Not Paid by Tenant",0,INDEX('AMI Ref'!$K$5:$N$5,MATCH($J734,{"Oil","Gas","Electric - Other","ELECTRIC - HEAT PUMP"},0))),0),"")</f>
        <v/>
      </c>
      <c r="AF734" s="81">
        <f>_xlfn.IFNA(IF($D734=1,IF($J734="Not Paid by Tenant",0,INDEX('AMI Ref'!$K$6:$N$6,MATCH($J734,{"Oil","Gas","Electric - Other","ELECTRIC - HEAT PUMP"},0))),0),"")</f>
        <v>0</v>
      </c>
      <c r="AG734" s="81">
        <f>_xlfn.IFNA(IF($D734=2,IF($J734="Not Paid by Tenant",0,INDEX('AMI Ref'!$K$7:$N$7,MATCH($J734,{"Oil","Gas","Electric - Other","ELECTRIC - HEAT PUMP"},0))),0),"")</f>
        <v>0</v>
      </c>
      <c r="AH734" s="81">
        <f>_xlfn.IFNA(IF($D734=3,IF($J734="Not Paid by Tenant",0,INDEX('AMI Ref'!$K$8:$N$8,MATCH($J734,{"Oil","Gas","Electric - Other","ELECTRIC - HEAT PUMP"},0))),0),"")</f>
        <v>0</v>
      </c>
      <c r="AI734" s="81">
        <f>_xlfn.IFNA(IF($D734=4,IF($J734="Not Paid by Tenant",0,INDEX('AMI Ref'!$K$9:$N$9,MATCH($J734,{"Oil","Gas","Electric - Other","ELECTRIC - HEAT PUMP"},0))),0),"")</f>
        <v>0</v>
      </c>
      <c r="AJ734" s="81">
        <f>_xlfn.IFNA(IF($D734=5,IF($J734="Not Paid by Tenant",0,INDEX('AMI Ref'!$K$10:$N$10,MATCH($J734,{"Oil","Gas","Electric - Other","ELECTRIC - HEAT PUMP"},0))),0),"")</f>
        <v>0</v>
      </c>
      <c r="AK734" s="128"/>
      <c r="AL734" s="81" t="str">
        <f>_xlfn.IFNA(IF($D734=0,IF($K734="Not Paid by Tenant",0,INDEX('AMI Ref'!$O$5:$R$5,MATCH($K734,{"Oil","Gas","Electric - Other","Electric ccASHP - split"},0))),0),"")</f>
        <v/>
      </c>
      <c r="AM734" s="81">
        <f>_xlfn.IFNA(IF($D734=1,IF($K734="Not Paid by Tenant",0,INDEX('AMI Ref'!$O$6:$R$6,MATCH($K734,{"Oil","Gas","Electric - Other","Electric ccASHP - split"},0))),0),"")</f>
        <v>0</v>
      </c>
      <c r="AN734" s="81">
        <f>_xlfn.IFNA(IF($D734=2,IF($K734="Not Paid by Tenant",0,INDEX('AMI Ref'!$O$7:$R$7,MATCH($K734,{"Oil","Gas","Electric - Other","Electric ccASHP - split"},0))),0),"")</f>
        <v>0</v>
      </c>
      <c r="AO734" s="81">
        <f>_xlfn.IFNA(IF($D734=3,IF($K734="Not Paid by Tenant",0,INDEX('AMI Ref'!$O$8:$R$8,MATCH($K734,{"Oil","Gas","Electric - Other","Electric ccASHP - split"},0))),0),"")</f>
        <v>0</v>
      </c>
      <c r="AP734" s="81">
        <f>_xlfn.IFNA(IF($D734=4,IF($K734="Not Paid by Tenant",0,INDEX('AMI Ref'!$O$9:$R$9,MATCH($K734,{"Oil","Gas","Electric - Other","Electric ccASHP - split"},0))),0),"")</f>
        <v>0</v>
      </c>
      <c r="AQ734" s="81">
        <f>_xlfn.IFNA(IF($D734=5,IF($K734="Not Paid by Tenant",0,INDEX('AMI Ref'!$O$10:$R$10,MATCH($K734,{"Oil","Gas","Electric - Other","Electric ccASHP - split"},0))),0),"")</f>
        <v>0</v>
      </c>
      <c r="AR734" s="124">
        <f t="shared" si="100"/>
        <v>0</v>
      </c>
      <c r="AS734" s="123" t="e">
        <f t="shared" si="101"/>
        <v>#N/A</v>
      </c>
    </row>
    <row r="735" spans="1:45" x14ac:dyDescent="0.2">
      <c r="A735" s="130">
        <v>733</v>
      </c>
      <c r="B735" s="177">
        <f>IF(OR(COUNTIF($B$2:$B734,Input!$F751)&lt;1,COUNTIF($O$2:$O734,Input!$C751)&lt;1),Input!F751,0)</f>
        <v>0</v>
      </c>
      <c r="C735" s="177">
        <f>IF(OR(COUNTIF($B$2:$B734,Input!$F751)&lt;1,COUNTIF($O$2:$O734,Input!$C751)&lt;1),Input!G751,0)</f>
        <v>0</v>
      </c>
      <c r="D735" s="177">
        <f>IF(OR(COUNTIF($B$2:$B734,Input!$F751)&lt;1,COUNTIF($O$2:$O734,Input!$C751)&lt;1),Input!H751,0)</f>
        <v>0</v>
      </c>
      <c r="E735" s="177">
        <f>IF(OR(COUNTIF($B$2:$B734,Input!$F751)&lt;1,COUNTIF($O$2:$O734,Input!$C751)&lt;1),Input!I751,0)</f>
        <v>0</v>
      </c>
      <c r="F735" s="177">
        <f>IF(OR(COUNTIF($B$2:$B734,Input!$F751)&lt;1,COUNTIF($O$2:$O734,Input!$C751)&lt;1),Input!J751,0)</f>
        <v>0</v>
      </c>
      <c r="G735" s="177">
        <f>IF(OR(COUNTIF($B$2:$B734,Input!$F751)&lt;1,COUNTIF($O$2:$O734,Input!$C751)&lt;1),Input!K751,0)</f>
        <v>0</v>
      </c>
      <c r="H735" s="177">
        <f>IF(OR(COUNTIF($B$2:$B734,Input!$F751)&lt;1,COUNTIF($O$2:$O734,Input!$C751)&lt;1),Input!L751,0)</f>
        <v>0</v>
      </c>
      <c r="I735" s="177">
        <f>IF(OR(COUNTIF($B$2:$B734,Input!$F751)&lt;1,COUNTIF($O$2:$O734,Input!$C751)&lt;1),Input!M751,0)</f>
        <v>0</v>
      </c>
      <c r="J735" s="177">
        <f>IF(OR(COUNTIF($B$2:$B734,Input!$F751)&lt;1,COUNTIF($O$2:$O734,Input!$C751)&lt;1),Input!N751,0)</f>
        <v>0</v>
      </c>
      <c r="K735" s="177">
        <f>IF(OR(COUNTIF($B$2:$B734,Input!$F751)&lt;1,COUNTIF($O$2:$O734,Input!$C751)&lt;1),Input!O751,0)</f>
        <v>0</v>
      </c>
      <c r="L735" s="177">
        <f>IF(OR(COUNTIF($B$2:$B734,Input!$F751)&lt;1,COUNTIF($O$2:$O734,Input!$C751)&lt;1),Input!P751,0)</f>
        <v>0</v>
      </c>
      <c r="M735" s="129" t="str">
        <f t="shared" si="96"/>
        <v/>
      </c>
      <c r="N735" s="161">
        <f t="shared" si="102"/>
        <v>0</v>
      </c>
      <c r="O735" s="168">
        <f>Input!C751</f>
        <v>0</v>
      </c>
      <c r="P735" s="168"/>
      <c r="R735" s="131">
        <f t="shared" si="103"/>
        <v>0</v>
      </c>
      <c r="S735" s="133" t="str">
        <f t="shared" si="97"/>
        <v xml:space="preserve"> </v>
      </c>
      <c r="T735" s="133"/>
      <c r="U735" s="132" t="str">
        <f>_xlfn.IFNA(IF($D735=0,LOOKUP($F735,{0.1,0.2,0.3,0.4,0.5,0.6,0.7,0.8,0.9,1},{22,34,46,58,70,82,94,106,118,130}),""),"")</f>
        <v/>
      </c>
      <c r="V735" s="132" t="str">
        <f>_xlfn.IFNA(IF($D735=1,LOOKUP($F735,{0.1,0.2,0.3,0.4,0.5,0.6,0.7,0.8,0.9,1},{23,35,47,59,71,83,95,107,119,131}),""),"")</f>
        <v/>
      </c>
      <c r="W735" s="132" t="str">
        <f>_xlfn.IFNA(IF($D735=2,LOOKUP($F735,{0.1,0.2,0.3,0.4,0.5,0.6,0.7,0.8,0.9,1},{24,36,48,60,72,84,96,108,120,132}),""),"")</f>
        <v/>
      </c>
      <c r="X735" s="132" t="str">
        <f>_xlfn.IFNA(IF($D735=3,LOOKUP($F735,{0.1,0.2,0.3,0.4,0.5,0.6,0.7,0.8,0.9,1},{25,37,49,61,73,85,97,109,121,133}),""),"")</f>
        <v/>
      </c>
      <c r="Y735" s="132" t="str">
        <f>_xlfn.IFNA(IF($D735=4,LOOKUP($F735,{0.1,0.2,0.3,0.4,0.5,0.6,0.7,0.8,0.9,1},{26,38,50,62,74,86,98,110,122,134}),""),"")</f>
        <v/>
      </c>
      <c r="Z735" s="132" t="str">
        <f>_xlfn.IFNA(IF($D735=5,LOOKUP($F735,{0.1,0.2,0.3,0.4,0.5,0.6,0.7,0.8,0.9,1},{27,39,51,63,75,87,99,111,123,135}),""),"")</f>
        <v/>
      </c>
      <c r="AA735" s="132">
        <f t="shared" si="98"/>
        <v>0</v>
      </c>
      <c r="AB735" s="132" t="str">
        <f t="shared" si="99"/>
        <v>00</v>
      </c>
      <c r="AC735" s="82" t="e">
        <f>VLOOKUP(AB735,'AMI Ref'!T:U,2,FALSE)</f>
        <v>#N/A</v>
      </c>
      <c r="AD735" s="124"/>
      <c r="AE735" s="81" t="str">
        <f>_xlfn.IFNA(IF($D735=0,IF($J735="Not Paid by Tenant",0,INDEX('AMI Ref'!$K$5:$N$5,MATCH($J735,{"Oil","Gas","Electric - Other","ELECTRIC - HEAT PUMP"},0))),0),"")</f>
        <v/>
      </c>
      <c r="AF735" s="81">
        <f>_xlfn.IFNA(IF($D735=1,IF($J735="Not Paid by Tenant",0,INDEX('AMI Ref'!$K$6:$N$6,MATCH($J735,{"Oil","Gas","Electric - Other","ELECTRIC - HEAT PUMP"},0))),0),"")</f>
        <v>0</v>
      </c>
      <c r="AG735" s="81">
        <f>_xlfn.IFNA(IF($D735=2,IF($J735="Not Paid by Tenant",0,INDEX('AMI Ref'!$K$7:$N$7,MATCH($J735,{"Oil","Gas","Electric - Other","ELECTRIC - HEAT PUMP"},0))),0),"")</f>
        <v>0</v>
      </c>
      <c r="AH735" s="81">
        <f>_xlfn.IFNA(IF($D735=3,IF($J735="Not Paid by Tenant",0,INDEX('AMI Ref'!$K$8:$N$8,MATCH($J735,{"Oil","Gas","Electric - Other","ELECTRIC - HEAT PUMP"},0))),0),"")</f>
        <v>0</v>
      </c>
      <c r="AI735" s="81">
        <f>_xlfn.IFNA(IF($D735=4,IF($J735="Not Paid by Tenant",0,INDEX('AMI Ref'!$K$9:$N$9,MATCH($J735,{"Oil","Gas","Electric - Other","ELECTRIC - HEAT PUMP"},0))),0),"")</f>
        <v>0</v>
      </c>
      <c r="AJ735" s="81">
        <f>_xlfn.IFNA(IF($D735=5,IF($J735="Not Paid by Tenant",0,INDEX('AMI Ref'!$K$10:$N$10,MATCH($J735,{"Oil","Gas","Electric - Other","ELECTRIC - HEAT PUMP"},0))),0),"")</f>
        <v>0</v>
      </c>
      <c r="AK735" s="128"/>
      <c r="AL735" s="81" t="str">
        <f>_xlfn.IFNA(IF($D735=0,IF($K735="Not Paid by Tenant",0,INDEX('AMI Ref'!$O$5:$R$5,MATCH($K735,{"Oil","Gas","Electric - Other","Electric ccASHP - split"},0))),0),"")</f>
        <v/>
      </c>
      <c r="AM735" s="81">
        <f>_xlfn.IFNA(IF($D735=1,IF($K735="Not Paid by Tenant",0,INDEX('AMI Ref'!$O$6:$R$6,MATCH($K735,{"Oil","Gas","Electric - Other","Electric ccASHP - split"},0))),0),"")</f>
        <v>0</v>
      </c>
      <c r="AN735" s="81">
        <f>_xlfn.IFNA(IF($D735=2,IF($K735="Not Paid by Tenant",0,INDEX('AMI Ref'!$O$7:$R$7,MATCH($K735,{"Oil","Gas","Electric - Other","Electric ccASHP - split"},0))),0),"")</f>
        <v>0</v>
      </c>
      <c r="AO735" s="81">
        <f>_xlfn.IFNA(IF($D735=3,IF($K735="Not Paid by Tenant",0,INDEX('AMI Ref'!$O$8:$R$8,MATCH($K735,{"Oil","Gas","Electric - Other","Electric ccASHP - split"},0))),0),"")</f>
        <v>0</v>
      </c>
      <c r="AP735" s="81">
        <f>_xlfn.IFNA(IF($D735=4,IF($K735="Not Paid by Tenant",0,INDEX('AMI Ref'!$O$9:$R$9,MATCH($K735,{"Oil","Gas","Electric - Other","Electric ccASHP - split"},0))),0),"")</f>
        <v>0</v>
      </c>
      <c r="AQ735" s="81">
        <f>_xlfn.IFNA(IF($D735=5,IF($K735="Not Paid by Tenant",0,INDEX('AMI Ref'!$O$10:$R$10,MATCH($K735,{"Oil","Gas","Electric - Other","Electric ccASHP - split"},0))),0),"")</f>
        <v>0</v>
      </c>
      <c r="AR735" s="124">
        <f t="shared" si="100"/>
        <v>0</v>
      </c>
      <c r="AS735" s="123" t="e">
        <f t="shared" si="101"/>
        <v>#N/A</v>
      </c>
    </row>
    <row r="736" spans="1:45" x14ac:dyDescent="0.2">
      <c r="A736" s="130">
        <v>734</v>
      </c>
      <c r="B736" s="177">
        <f>IF(OR(COUNTIF($B$2:$B735,Input!$F752)&lt;1,COUNTIF($O$2:$O735,Input!$C752)&lt;1),Input!F752,0)</f>
        <v>0</v>
      </c>
      <c r="C736" s="177">
        <f>IF(OR(COUNTIF($B$2:$B735,Input!$F752)&lt;1,COUNTIF($O$2:$O735,Input!$C752)&lt;1),Input!G752,0)</f>
        <v>0</v>
      </c>
      <c r="D736" s="177">
        <f>IF(OR(COUNTIF($B$2:$B735,Input!$F752)&lt;1,COUNTIF($O$2:$O735,Input!$C752)&lt;1),Input!H752,0)</f>
        <v>0</v>
      </c>
      <c r="E736" s="177">
        <f>IF(OR(COUNTIF($B$2:$B735,Input!$F752)&lt;1,COUNTIF($O$2:$O735,Input!$C752)&lt;1),Input!I752,0)</f>
        <v>0</v>
      </c>
      <c r="F736" s="177">
        <f>IF(OR(COUNTIF($B$2:$B735,Input!$F752)&lt;1,COUNTIF($O$2:$O735,Input!$C752)&lt;1),Input!J752,0)</f>
        <v>0</v>
      </c>
      <c r="G736" s="177">
        <f>IF(OR(COUNTIF($B$2:$B735,Input!$F752)&lt;1,COUNTIF($O$2:$O735,Input!$C752)&lt;1),Input!K752,0)</f>
        <v>0</v>
      </c>
      <c r="H736" s="177">
        <f>IF(OR(COUNTIF($B$2:$B735,Input!$F752)&lt;1,COUNTIF($O$2:$O735,Input!$C752)&lt;1),Input!L752,0)</f>
        <v>0</v>
      </c>
      <c r="I736" s="177">
        <f>IF(OR(COUNTIF($B$2:$B735,Input!$F752)&lt;1,COUNTIF($O$2:$O735,Input!$C752)&lt;1),Input!M752,0)</f>
        <v>0</v>
      </c>
      <c r="J736" s="177">
        <f>IF(OR(COUNTIF($B$2:$B735,Input!$F752)&lt;1,COUNTIF($O$2:$O735,Input!$C752)&lt;1),Input!N752,0)</f>
        <v>0</v>
      </c>
      <c r="K736" s="177">
        <f>IF(OR(COUNTIF($B$2:$B735,Input!$F752)&lt;1,COUNTIF($O$2:$O735,Input!$C752)&lt;1),Input!O752,0)</f>
        <v>0</v>
      </c>
      <c r="L736" s="177">
        <f>IF(OR(COUNTIF($B$2:$B735,Input!$F752)&lt;1,COUNTIF($O$2:$O735,Input!$C752)&lt;1),Input!P752,0)</f>
        <v>0</v>
      </c>
      <c r="M736" s="129" t="str">
        <f t="shared" si="96"/>
        <v/>
      </c>
      <c r="N736" s="161">
        <f t="shared" si="102"/>
        <v>0</v>
      </c>
      <c r="O736" s="168">
        <f>Input!C752</f>
        <v>0</v>
      </c>
      <c r="P736" s="168"/>
      <c r="R736" s="131">
        <f t="shared" si="103"/>
        <v>0</v>
      </c>
      <c r="S736" s="133" t="str">
        <f t="shared" si="97"/>
        <v xml:space="preserve"> </v>
      </c>
      <c r="T736" s="133"/>
      <c r="U736" s="132" t="str">
        <f>_xlfn.IFNA(IF($D736=0,LOOKUP($F736,{0.1,0.2,0.3,0.4,0.5,0.6,0.7,0.8,0.9,1},{22,34,46,58,70,82,94,106,118,130}),""),"")</f>
        <v/>
      </c>
      <c r="V736" s="132" t="str">
        <f>_xlfn.IFNA(IF($D736=1,LOOKUP($F736,{0.1,0.2,0.3,0.4,0.5,0.6,0.7,0.8,0.9,1},{23,35,47,59,71,83,95,107,119,131}),""),"")</f>
        <v/>
      </c>
      <c r="W736" s="132" t="str">
        <f>_xlfn.IFNA(IF($D736=2,LOOKUP($F736,{0.1,0.2,0.3,0.4,0.5,0.6,0.7,0.8,0.9,1},{24,36,48,60,72,84,96,108,120,132}),""),"")</f>
        <v/>
      </c>
      <c r="X736" s="132" t="str">
        <f>_xlfn.IFNA(IF($D736=3,LOOKUP($F736,{0.1,0.2,0.3,0.4,0.5,0.6,0.7,0.8,0.9,1},{25,37,49,61,73,85,97,109,121,133}),""),"")</f>
        <v/>
      </c>
      <c r="Y736" s="132" t="str">
        <f>_xlfn.IFNA(IF($D736=4,LOOKUP($F736,{0.1,0.2,0.3,0.4,0.5,0.6,0.7,0.8,0.9,1},{26,38,50,62,74,86,98,110,122,134}),""),"")</f>
        <v/>
      </c>
      <c r="Z736" s="132" t="str">
        <f>_xlfn.IFNA(IF($D736=5,LOOKUP($F736,{0.1,0.2,0.3,0.4,0.5,0.6,0.7,0.8,0.9,1},{27,39,51,63,75,87,99,111,123,135}),""),"")</f>
        <v/>
      </c>
      <c r="AA736" s="132">
        <f t="shared" si="98"/>
        <v>0</v>
      </c>
      <c r="AB736" s="132" t="str">
        <f t="shared" si="99"/>
        <v>00</v>
      </c>
      <c r="AC736" s="82" t="e">
        <f>VLOOKUP(AB736,'AMI Ref'!T:U,2,FALSE)</f>
        <v>#N/A</v>
      </c>
      <c r="AD736" s="124"/>
      <c r="AE736" s="81" t="str">
        <f>_xlfn.IFNA(IF($D736=0,IF($J736="Not Paid by Tenant",0,INDEX('AMI Ref'!$K$5:$N$5,MATCH($J736,{"Oil","Gas","Electric - Other","ELECTRIC - HEAT PUMP"},0))),0),"")</f>
        <v/>
      </c>
      <c r="AF736" s="81">
        <f>_xlfn.IFNA(IF($D736=1,IF($J736="Not Paid by Tenant",0,INDEX('AMI Ref'!$K$6:$N$6,MATCH($J736,{"Oil","Gas","Electric - Other","ELECTRIC - HEAT PUMP"},0))),0),"")</f>
        <v>0</v>
      </c>
      <c r="AG736" s="81">
        <f>_xlfn.IFNA(IF($D736=2,IF($J736="Not Paid by Tenant",0,INDEX('AMI Ref'!$K$7:$N$7,MATCH($J736,{"Oil","Gas","Electric - Other","ELECTRIC - HEAT PUMP"},0))),0),"")</f>
        <v>0</v>
      </c>
      <c r="AH736" s="81">
        <f>_xlfn.IFNA(IF($D736=3,IF($J736="Not Paid by Tenant",0,INDEX('AMI Ref'!$K$8:$N$8,MATCH($J736,{"Oil","Gas","Electric - Other","ELECTRIC - HEAT PUMP"},0))),0),"")</f>
        <v>0</v>
      </c>
      <c r="AI736" s="81">
        <f>_xlfn.IFNA(IF($D736=4,IF($J736="Not Paid by Tenant",0,INDEX('AMI Ref'!$K$9:$N$9,MATCH($J736,{"Oil","Gas","Electric - Other","ELECTRIC - HEAT PUMP"},0))),0),"")</f>
        <v>0</v>
      </c>
      <c r="AJ736" s="81">
        <f>_xlfn.IFNA(IF($D736=5,IF($J736="Not Paid by Tenant",0,INDEX('AMI Ref'!$K$10:$N$10,MATCH($J736,{"Oil","Gas","Electric - Other","ELECTRIC - HEAT PUMP"},0))),0),"")</f>
        <v>0</v>
      </c>
      <c r="AK736" s="128"/>
      <c r="AL736" s="81" t="str">
        <f>_xlfn.IFNA(IF($D736=0,IF($K736="Not Paid by Tenant",0,INDEX('AMI Ref'!$O$5:$R$5,MATCH($K736,{"Oil","Gas","Electric - Other","Electric ccASHP - split"},0))),0),"")</f>
        <v/>
      </c>
      <c r="AM736" s="81">
        <f>_xlfn.IFNA(IF($D736=1,IF($K736="Not Paid by Tenant",0,INDEX('AMI Ref'!$O$6:$R$6,MATCH($K736,{"Oil","Gas","Electric - Other","Electric ccASHP - split"},0))),0),"")</f>
        <v>0</v>
      </c>
      <c r="AN736" s="81">
        <f>_xlfn.IFNA(IF($D736=2,IF($K736="Not Paid by Tenant",0,INDEX('AMI Ref'!$O$7:$R$7,MATCH($K736,{"Oil","Gas","Electric - Other","Electric ccASHP - split"},0))),0),"")</f>
        <v>0</v>
      </c>
      <c r="AO736" s="81">
        <f>_xlfn.IFNA(IF($D736=3,IF($K736="Not Paid by Tenant",0,INDEX('AMI Ref'!$O$8:$R$8,MATCH($K736,{"Oil","Gas","Electric - Other","Electric ccASHP - split"},0))),0),"")</f>
        <v>0</v>
      </c>
      <c r="AP736" s="81">
        <f>_xlfn.IFNA(IF($D736=4,IF($K736="Not Paid by Tenant",0,INDEX('AMI Ref'!$O$9:$R$9,MATCH($K736,{"Oil","Gas","Electric - Other","Electric ccASHP - split"},0))),0),"")</f>
        <v>0</v>
      </c>
      <c r="AQ736" s="81">
        <f>_xlfn.IFNA(IF($D736=5,IF($K736="Not Paid by Tenant",0,INDEX('AMI Ref'!$O$10:$R$10,MATCH($K736,{"Oil","Gas","Electric - Other","Electric ccASHP - split"},0))),0),"")</f>
        <v>0</v>
      </c>
      <c r="AR736" s="124">
        <f t="shared" si="100"/>
        <v>0</v>
      </c>
      <c r="AS736" s="123" t="e">
        <f t="shared" si="101"/>
        <v>#N/A</v>
      </c>
    </row>
    <row r="737" spans="1:45" x14ac:dyDescent="0.2">
      <c r="A737" s="130">
        <v>735</v>
      </c>
      <c r="B737" s="177">
        <f>IF(OR(COUNTIF($B$2:$B736,Input!$F753)&lt;1,COUNTIF($O$2:$O736,Input!$C753)&lt;1),Input!F753,0)</f>
        <v>0</v>
      </c>
      <c r="C737" s="177">
        <f>IF(OR(COUNTIF($B$2:$B736,Input!$F753)&lt;1,COUNTIF($O$2:$O736,Input!$C753)&lt;1),Input!G753,0)</f>
        <v>0</v>
      </c>
      <c r="D737" s="177">
        <f>IF(OR(COUNTIF($B$2:$B736,Input!$F753)&lt;1,COUNTIF($O$2:$O736,Input!$C753)&lt;1),Input!H753,0)</f>
        <v>0</v>
      </c>
      <c r="E737" s="177">
        <f>IF(OR(COUNTIF($B$2:$B736,Input!$F753)&lt;1,COUNTIF($O$2:$O736,Input!$C753)&lt;1),Input!I753,0)</f>
        <v>0</v>
      </c>
      <c r="F737" s="177">
        <f>IF(OR(COUNTIF($B$2:$B736,Input!$F753)&lt;1,COUNTIF($O$2:$O736,Input!$C753)&lt;1),Input!J753,0)</f>
        <v>0</v>
      </c>
      <c r="G737" s="177">
        <f>IF(OR(COUNTIF($B$2:$B736,Input!$F753)&lt;1,COUNTIF($O$2:$O736,Input!$C753)&lt;1),Input!K753,0)</f>
        <v>0</v>
      </c>
      <c r="H737" s="177">
        <f>IF(OR(COUNTIF($B$2:$B736,Input!$F753)&lt;1,COUNTIF($O$2:$O736,Input!$C753)&lt;1),Input!L753,0)</f>
        <v>0</v>
      </c>
      <c r="I737" s="177">
        <f>IF(OR(COUNTIF($B$2:$B736,Input!$F753)&lt;1,COUNTIF($O$2:$O736,Input!$C753)&lt;1),Input!M753,0)</f>
        <v>0</v>
      </c>
      <c r="J737" s="177">
        <f>IF(OR(COUNTIF($B$2:$B736,Input!$F753)&lt;1,COUNTIF($O$2:$O736,Input!$C753)&lt;1),Input!N753,0)</f>
        <v>0</v>
      </c>
      <c r="K737" s="177">
        <f>IF(OR(COUNTIF($B$2:$B736,Input!$F753)&lt;1,COUNTIF($O$2:$O736,Input!$C753)&lt;1),Input!O753,0)</f>
        <v>0</v>
      </c>
      <c r="L737" s="177">
        <f>IF(OR(COUNTIF($B$2:$B736,Input!$F753)&lt;1,COUNTIF($O$2:$O736,Input!$C753)&lt;1),Input!P753,0)</f>
        <v>0</v>
      </c>
      <c r="M737" s="129" t="str">
        <f t="shared" si="96"/>
        <v/>
      </c>
      <c r="N737" s="161">
        <f t="shared" si="102"/>
        <v>0</v>
      </c>
      <c r="O737" s="168">
        <f>Input!C753</f>
        <v>0</v>
      </c>
      <c r="P737" s="168"/>
      <c r="R737" s="131">
        <f t="shared" si="103"/>
        <v>0</v>
      </c>
      <c r="S737" s="133" t="str">
        <f t="shared" si="97"/>
        <v xml:space="preserve"> </v>
      </c>
      <c r="T737" s="133"/>
      <c r="U737" s="132" t="str">
        <f>_xlfn.IFNA(IF($D737=0,LOOKUP($F737,{0.1,0.2,0.3,0.4,0.5,0.6,0.7,0.8,0.9,1},{22,34,46,58,70,82,94,106,118,130}),""),"")</f>
        <v/>
      </c>
      <c r="V737" s="132" t="str">
        <f>_xlfn.IFNA(IF($D737=1,LOOKUP($F737,{0.1,0.2,0.3,0.4,0.5,0.6,0.7,0.8,0.9,1},{23,35,47,59,71,83,95,107,119,131}),""),"")</f>
        <v/>
      </c>
      <c r="W737" s="132" t="str">
        <f>_xlfn.IFNA(IF($D737=2,LOOKUP($F737,{0.1,0.2,0.3,0.4,0.5,0.6,0.7,0.8,0.9,1},{24,36,48,60,72,84,96,108,120,132}),""),"")</f>
        <v/>
      </c>
      <c r="X737" s="132" t="str">
        <f>_xlfn.IFNA(IF($D737=3,LOOKUP($F737,{0.1,0.2,0.3,0.4,0.5,0.6,0.7,0.8,0.9,1},{25,37,49,61,73,85,97,109,121,133}),""),"")</f>
        <v/>
      </c>
      <c r="Y737" s="132" t="str">
        <f>_xlfn.IFNA(IF($D737=4,LOOKUP($F737,{0.1,0.2,0.3,0.4,0.5,0.6,0.7,0.8,0.9,1},{26,38,50,62,74,86,98,110,122,134}),""),"")</f>
        <v/>
      </c>
      <c r="Z737" s="132" t="str">
        <f>_xlfn.IFNA(IF($D737=5,LOOKUP($F737,{0.1,0.2,0.3,0.4,0.5,0.6,0.7,0.8,0.9,1},{27,39,51,63,75,87,99,111,123,135}),""),"")</f>
        <v/>
      </c>
      <c r="AA737" s="132">
        <f t="shared" si="98"/>
        <v>0</v>
      </c>
      <c r="AB737" s="132" t="str">
        <f t="shared" si="99"/>
        <v>00</v>
      </c>
      <c r="AC737" s="82" t="e">
        <f>VLOOKUP(AB737,'AMI Ref'!T:U,2,FALSE)</f>
        <v>#N/A</v>
      </c>
      <c r="AD737" s="124"/>
      <c r="AE737" s="81" t="str">
        <f>_xlfn.IFNA(IF($D737=0,IF($J737="Not Paid by Tenant",0,INDEX('AMI Ref'!$K$5:$N$5,MATCH($J737,{"Oil","Gas","Electric - Other","ELECTRIC - HEAT PUMP"},0))),0),"")</f>
        <v/>
      </c>
      <c r="AF737" s="81">
        <f>_xlfn.IFNA(IF($D737=1,IF($J737="Not Paid by Tenant",0,INDEX('AMI Ref'!$K$6:$N$6,MATCH($J737,{"Oil","Gas","Electric - Other","ELECTRIC - HEAT PUMP"},0))),0),"")</f>
        <v>0</v>
      </c>
      <c r="AG737" s="81">
        <f>_xlfn.IFNA(IF($D737=2,IF($J737="Not Paid by Tenant",0,INDEX('AMI Ref'!$K$7:$N$7,MATCH($J737,{"Oil","Gas","Electric - Other","ELECTRIC - HEAT PUMP"},0))),0),"")</f>
        <v>0</v>
      </c>
      <c r="AH737" s="81">
        <f>_xlfn.IFNA(IF($D737=3,IF($J737="Not Paid by Tenant",0,INDEX('AMI Ref'!$K$8:$N$8,MATCH($J737,{"Oil","Gas","Electric - Other","ELECTRIC - HEAT PUMP"},0))),0),"")</f>
        <v>0</v>
      </c>
      <c r="AI737" s="81">
        <f>_xlfn.IFNA(IF($D737=4,IF($J737="Not Paid by Tenant",0,INDEX('AMI Ref'!$K$9:$N$9,MATCH($J737,{"Oil","Gas","Electric - Other","ELECTRIC - HEAT PUMP"},0))),0),"")</f>
        <v>0</v>
      </c>
      <c r="AJ737" s="81">
        <f>_xlfn.IFNA(IF($D737=5,IF($J737="Not Paid by Tenant",0,INDEX('AMI Ref'!$K$10:$N$10,MATCH($J737,{"Oil","Gas","Electric - Other","ELECTRIC - HEAT PUMP"},0))),0),"")</f>
        <v>0</v>
      </c>
      <c r="AK737" s="128"/>
      <c r="AL737" s="81" t="str">
        <f>_xlfn.IFNA(IF($D737=0,IF($K737="Not Paid by Tenant",0,INDEX('AMI Ref'!$O$5:$R$5,MATCH($K737,{"Oil","Gas","Electric - Other","Electric ccASHP - split"},0))),0),"")</f>
        <v/>
      </c>
      <c r="AM737" s="81">
        <f>_xlfn.IFNA(IF($D737=1,IF($K737="Not Paid by Tenant",0,INDEX('AMI Ref'!$O$6:$R$6,MATCH($K737,{"Oil","Gas","Electric - Other","Electric ccASHP - split"},0))),0),"")</f>
        <v>0</v>
      </c>
      <c r="AN737" s="81">
        <f>_xlfn.IFNA(IF($D737=2,IF($K737="Not Paid by Tenant",0,INDEX('AMI Ref'!$O$7:$R$7,MATCH($K737,{"Oil","Gas","Electric - Other","Electric ccASHP - split"},0))),0),"")</f>
        <v>0</v>
      </c>
      <c r="AO737" s="81">
        <f>_xlfn.IFNA(IF($D737=3,IF($K737="Not Paid by Tenant",0,INDEX('AMI Ref'!$O$8:$R$8,MATCH($K737,{"Oil","Gas","Electric - Other","Electric ccASHP - split"},0))),0),"")</f>
        <v>0</v>
      </c>
      <c r="AP737" s="81">
        <f>_xlfn.IFNA(IF($D737=4,IF($K737="Not Paid by Tenant",0,INDEX('AMI Ref'!$O$9:$R$9,MATCH($K737,{"Oil","Gas","Electric - Other","Electric ccASHP - split"},0))),0),"")</f>
        <v>0</v>
      </c>
      <c r="AQ737" s="81">
        <f>_xlfn.IFNA(IF($D737=5,IF($K737="Not Paid by Tenant",0,INDEX('AMI Ref'!$O$10:$R$10,MATCH($K737,{"Oil","Gas","Electric - Other","Electric ccASHP - split"},0))),0),"")</f>
        <v>0</v>
      </c>
      <c r="AR737" s="124">
        <f t="shared" si="100"/>
        <v>0</v>
      </c>
      <c r="AS737" s="123" t="e">
        <f t="shared" si="101"/>
        <v>#N/A</v>
      </c>
    </row>
    <row r="738" spans="1:45" x14ac:dyDescent="0.2">
      <c r="A738" s="130">
        <v>736</v>
      </c>
      <c r="B738" s="177">
        <f>IF(OR(COUNTIF($B$2:$B737,Input!$F754)&lt;1,COUNTIF($O$2:$O737,Input!$C754)&lt;1),Input!F754,0)</f>
        <v>0</v>
      </c>
      <c r="C738" s="177">
        <f>IF(OR(COUNTIF($B$2:$B737,Input!$F754)&lt;1,COUNTIF($O$2:$O737,Input!$C754)&lt;1),Input!G754,0)</f>
        <v>0</v>
      </c>
      <c r="D738" s="177">
        <f>IF(OR(COUNTIF($B$2:$B737,Input!$F754)&lt;1,COUNTIF($O$2:$O737,Input!$C754)&lt;1),Input!H754,0)</f>
        <v>0</v>
      </c>
      <c r="E738" s="177">
        <f>IF(OR(COUNTIF($B$2:$B737,Input!$F754)&lt;1,COUNTIF($O$2:$O737,Input!$C754)&lt;1),Input!I754,0)</f>
        <v>0</v>
      </c>
      <c r="F738" s="177">
        <f>IF(OR(COUNTIF($B$2:$B737,Input!$F754)&lt;1,COUNTIF($O$2:$O737,Input!$C754)&lt;1),Input!J754,0)</f>
        <v>0</v>
      </c>
      <c r="G738" s="177">
        <f>IF(OR(COUNTIF($B$2:$B737,Input!$F754)&lt;1,COUNTIF($O$2:$O737,Input!$C754)&lt;1),Input!K754,0)</f>
        <v>0</v>
      </c>
      <c r="H738" s="177">
        <f>IF(OR(COUNTIF($B$2:$B737,Input!$F754)&lt;1,COUNTIF($O$2:$O737,Input!$C754)&lt;1),Input!L754,0)</f>
        <v>0</v>
      </c>
      <c r="I738" s="177">
        <f>IF(OR(COUNTIF($B$2:$B737,Input!$F754)&lt;1,COUNTIF($O$2:$O737,Input!$C754)&lt;1),Input!M754,0)</f>
        <v>0</v>
      </c>
      <c r="J738" s="177">
        <f>IF(OR(COUNTIF($B$2:$B737,Input!$F754)&lt;1,COUNTIF($O$2:$O737,Input!$C754)&lt;1),Input!N754,0)</f>
        <v>0</v>
      </c>
      <c r="K738" s="177">
        <f>IF(OR(COUNTIF($B$2:$B737,Input!$F754)&lt;1,COUNTIF($O$2:$O737,Input!$C754)&lt;1),Input!O754,0)</f>
        <v>0</v>
      </c>
      <c r="L738" s="177">
        <f>IF(OR(COUNTIF($B$2:$B737,Input!$F754)&lt;1,COUNTIF($O$2:$O737,Input!$C754)&lt;1),Input!P754,0)</f>
        <v>0</v>
      </c>
      <c r="M738" s="129" t="str">
        <f t="shared" si="96"/>
        <v/>
      </c>
      <c r="N738" s="161">
        <f t="shared" si="102"/>
        <v>0</v>
      </c>
      <c r="O738" s="168">
        <f>Input!C754</f>
        <v>0</v>
      </c>
      <c r="P738" s="168"/>
      <c r="R738" s="131">
        <f t="shared" si="103"/>
        <v>0</v>
      </c>
      <c r="S738" s="133" t="str">
        <f t="shared" si="97"/>
        <v xml:space="preserve"> </v>
      </c>
      <c r="T738" s="133"/>
      <c r="U738" s="132" t="str">
        <f>_xlfn.IFNA(IF($D738=0,LOOKUP($F738,{0.1,0.2,0.3,0.4,0.5,0.6,0.7,0.8,0.9,1},{22,34,46,58,70,82,94,106,118,130}),""),"")</f>
        <v/>
      </c>
      <c r="V738" s="132" t="str">
        <f>_xlfn.IFNA(IF($D738=1,LOOKUP($F738,{0.1,0.2,0.3,0.4,0.5,0.6,0.7,0.8,0.9,1},{23,35,47,59,71,83,95,107,119,131}),""),"")</f>
        <v/>
      </c>
      <c r="W738" s="132" t="str">
        <f>_xlfn.IFNA(IF($D738=2,LOOKUP($F738,{0.1,0.2,0.3,0.4,0.5,0.6,0.7,0.8,0.9,1},{24,36,48,60,72,84,96,108,120,132}),""),"")</f>
        <v/>
      </c>
      <c r="X738" s="132" t="str">
        <f>_xlfn.IFNA(IF($D738=3,LOOKUP($F738,{0.1,0.2,0.3,0.4,0.5,0.6,0.7,0.8,0.9,1},{25,37,49,61,73,85,97,109,121,133}),""),"")</f>
        <v/>
      </c>
      <c r="Y738" s="132" t="str">
        <f>_xlfn.IFNA(IF($D738=4,LOOKUP($F738,{0.1,0.2,0.3,0.4,0.5,0.6,0.7,0.8,0.9,1},{26,38,50,62,74,86,98,110,122,134}),""),"")</f>
        <v/>
      </c>
      <c r="Z738" s="132" t="str">
        <f>_xlfn.IFNA(IF($D738=5,LOOKUP($F738,{0.1,0.2,0.3,0.4,0.5,0.6,0.7,0.8,0.9,1},{27,39,51,63,75,87,99,111,123,135}),""),"")</f>
        <v/>
      </c>
      <c r="AA738" s="132">
        <f t="shared" si="98"/>
        <v>0</v>
      </c>
      <c r="AB738" s="132" t="str">
        <f t="shared" si="99"/>
        <v>00</v>
      </c>
      <c r="AC738" s="82" t="e">
        <f>VLOOKUP(AB738,'AMI Ref'!T:U,2,FALSE)</f>
        <v>#N/A</v>
      </c>
      <c r="AD738" s="124"/>
      <c r="AE738" s="81" t="str">
        <f>_xlfn.IFNA(IF($D738=0,IF($J738="Not Paid by Tenant",0,INDEX('AMI Ref'!$K$5:$N$5,MATCH($J738,{"Oil","Gas","Electric - Other","ELECTRIC - HEAT PUMP"},0))),0),"")</f>
        <v/>
      </c>
      <c r="AF738" s="81">
        <f>_xlfn.IFNA(IF($D738=1,IF($J738="Not Paid by Tenant",0,INDEX('AMI Ref'!$K$6:$N$6,MATCH($J738,{"Oil","Gas","Electric - Other","ELECTRIC - HEAT PUMP"},0))),0),"")</f>
        <v>0</v>
      </c>
      <c r="AG738" s="81">
        <f>_xlfn.IFNA(IF($D738=2,IF($J738="Not Paid by Tenant",0,INDEX('AMI Ref'!$K$7:$N$7,MATCH($J738,{"Oil","Gas","Electric - Other","ELECTRIC - HEAT PUMP"},0))),0),"")</f>
        <v>0</v>
      </c>
      <c r="AH738" s="81">
        <f>_xlfn.IFNA(IF($D738=3,IF($J738="Not Paid by Tenant",0,INDEX('AMI Ref'!$K$8:$N$8,MATCH($J738,{"Oil","Gas","Electric - Other","ELECTRIC - HEAT PUMP"},0))),0),"")</f>
        <v>0</v>
      </c>
      <c r="AI738" s="81">
        <f>_xlfn.IFNA(IF($D738=4,IF($J738="Not Paid by Tenant",0,INDEX('AMI Ref'!$K$9:$N$9,MATCH($J738,{"Oil","Gas","Electric - Other","ELECTRIC - HEAT PUMP"},0))),0),"")</f>
        <v>0</v>
      </c>
      <c r="AJ738" s="81">
        <f>_xlfn.IFNA(IF($D738=5,IF($J738="Not Paid by Tenant",0,INDEX('AMI Ref'!$K$10:$N$10,MATCH($J738,{"Oil","Gas","Electric - Other","ELECTRIC - HEAT PUMP"},0))),0),"")</f>
        <v>0</v>
      </c>
      <c r="AK738" s="128"/>
      <c r="AL738" s="81" t="str">
        <f>_xlfn.IFNA(IF($D738=0,IF($K738="Not Paid by Tenant",0,INDEX('AMI Ref'!$O$5:$R$5,MATCH($K738,{"Oil","Gas","Electric - Other","Electric ccASHP - split"},0))),0),"")</f>
        <v/>
      </c>
      <c r="AM738" s="81">
        <f>_xlfn.IFNA(IF($D738=1,IF($K738="Not Paid by Tenant",0,INDEX('AMI Ref'!$O$6:$R$6,MATCH($K738,{"Oil","Gas","Electric - Other","Electric ccASHP - split"},0))),0),"")</f>
        <v>0</v>
      </c>
      <c r="AN738" s="81">
        <f>_xlfn.IFNA(IF($D738=2,IF($K738="Not Paid by Tenant",0,INDEX('AMI Ref'!$O$7:$R$7,MATCH($K738,{"Oil","Gas","Electric - Other","Electric ccASHP - split"},0))),0),"")</f>
        <v>0</v>
      </c>
      <c r="AO738" s="81">
        <f>_xlfn.IFNA(IF($D738=3,IF($K738="Not Paid by Tenant",0,INDEX('AMI Ref'!$O$8:$R$8,MATCH($K738,{"Oil","Gas","Electric - Other","Electric ccASHP - split"},0))),0),"")</f>
        <v>0</v>
      </c>
      <c r="AP738" s="81">
        <f>_xlfn.IFNA(IF($D738=4,IF($K738="Not Paid by Tenant",0,INDEX('AMI Ref'!$O$9:$R$9,MATCH($K738,{"Oil","Gas","Electric - Other","Electric ccASHP - split"},0))),0),"")</f>
        <v>0</v>
      </c>
      <c r="AQ738" s="81">
        <f>_xlfn.IFNA(IF($D738=5,IF($K738="Not Paid by Tenant",0,INDEX('AMI Ref'!$O$10:$R$10,MATCH($K738,{"Oil","Gas","Electric - Other","Electric ccASHP - split"},0))),0),"")</f>
        <v>0</v>
      </c>
      <c r="AR738" s="124">
        <f t="shared" si="100"/>
        <v>0</v>
      </c>
      <c r="AS738" s="123" t="e">
        <f t="shared" si="101"/>
        <v>#N/A</v>
      </c>
    </row>
    <row r="739" spans="1:45" x14ac:dyDescent="0.2">
      <c r="A739" s="130">
        <v>737</v>
      </c>
      <c r="B739" s="177">
        <f>IF(OR(COUNTIF($B$2:$B738,Input!$F755)&lt;1,COUNTIF($O$2:$O738,Input!$C755)&lt;1),Input!F755,0)</f>
        <v>0</v>
      </c>
      <c r="C739" s="177">
        <f>IF(OR(COUNTIF($B$2:$B738,Input!$F755)&lt;1,COUNTIF($O$2:$O738,Input!$C755)&lt;1),Input!G755,0)</f>
        <v>0</v>
      </c>
      <c r="D739" s="177">
        <f>IF(OR(COUNTIF($B$2:$B738,Input!$F755)&lt;1,COUNTIF($O$2:$O738,Input!$C755)&lt;1),Input!H755,0)</f>
        <v>0</v>
      </c>
      <c r="E739" s="177">
        <f>IF(OR(COUNTIF($B$2:$B738,Input!$F755)&lt;1,COUNTIF($O$2:$O738,Input!$C755)&lt;1),Input!I755,0)</f>
        <v>0</v>
      </c>
      <c r="F739" s="177">
        <f>IF(OR(COUNTIF($B$2:$B738,Input!$F755)&lt;1,COUNTIF($O$2:$O738,Input!$C755)&lt;1),Input!J755,0)</f>
        <v>0</v>
      </c>
      <c r="G739" s="177">
        <f>IF(OR(COUNTIF($B$2:$B738,Input!$F755)&lt;1,COUNTIF($O$2:$O738,Input!$C755)&lt;1),Input!K755,0)</f>
        <v>0</v>
      </c>
      <c r="H739" s="177">
        <f>IF(OR(COUNTIF($B$2:$B738,Input!$F755)&lt;1,COUNTIF($O$2:$O738,Input!$C755)&lt;1),Input!L755,0)</f>
        <v>0</v>
      </c>
      <c r="I739" s="177">
        <f>IF(OR(COUNTIF($B$2:$B738,Input!$F755)&lt;1,COUNTIF($O$2:$O738,Input!$C755)&lt;1),Input!M755,0)</f>
        <v>0</v>
      </c>
      <c r="J739" s="177">
        <f>IF(OR(COUNTIF($B$2:$B738,Input!$F755)&lt;1,COUNTIF($O$2:$O738,Input!$C755)&lt;1),Input!N755,0)</f>
        <v>0</v>
      </c>
      <c r="K739" s="177">
        <f>IF(OR(COUNTIF($B$2:$B738,Input!$F755)&lt;1,COUNTIF($O$2:$O738,Input!$C755)&lt;1),Input!O755,0)</f>
        <v>0</v>
      </c>
      <c r="L739" s="177">
        <f>IF(OR(COUNTIF($B$2:$B738,Input!$F755)&lt;1,COUNTIF($O$2:$O738,Input!$C755)&lt;1),Input!P755,0)</f>
        <v>0</v>
      </c>
      <c r="M739" s="129" t="str">
        <f t="shared" ref="M739:M802" si="104">IFERROR(IF(E739="NO","NA",IF(AND(E739="yes",C739+L739&lt;=AS739),"YES","NO")),"")</f>
        <v/>
      </c>
      <c r="N739" s="161">
        <f t="shared" si="102"/>
        <v>0</v>
      </c>
      <c r="O739" s="168">
        <f>Input!C755</f>
        <v>0</v>
      </c>
      <c r="P739" s="168"/>
      <c r="R739" s="131">
        <f t="shared" si="103"/>
        <v>0</v>
      </c>
      <c r="S739" s="133" t="str">
        <f t="shared" ref="S739:S802" si="105">IF(H739="Yes w/ Elec. Stove","G"," ")</f>
        <v xml:space="preserve"> </v>
      </c>
      <c r="T739" s="133"/>
      <c r="U739" s="132" t="str">
        <f>_xlfn.IFNA(IF($D739=0,LOOKUP($F739,{0.1,0.2,0.3,0.4,0.5,0.6,0.7,0.8,0.9,1},{22,34,46,58,70,82,94,106,118,130}),""),"")</f>
        <v/>
      </c>
      <c r="V739" s="132" t="str">
        <f>_xlfn.IFNA(IF($D739=1,LOOKUP($F739,{0.1,0.2,0.3,0.4,0.5,0.6,0.7,0.8,0.9,1},{23,35,47,59,71,83,95,107,119,131}),""),"")</f>
        <v/>
      </c>
      <c r="W739" s="132" t="str">
        <f>_xlfn.IFNA(IF($D739=2,LOOKUP($F739,{0.1,0.2,0.3,0.4,0.5,0.6,0.7,0.8,0.9,1},{24,36,48,60,72,84,96,108,120,132}),""),"")</f>
        <v/>
      </c>
      <c r="X739" s="132" t="str">
        <f>_xlfn.IFNA(IF($D739=3,LOOKUP($F739,{0.1,0.2,0.3,0.4,0.5,0.6,0.7,0.8,0.9,1},{25,37,49,61,73,85,97,109,121,133}),""),"")</f>
        <v/>
      </c>
      <c r="Y739" s="132" t="str">
        <f>_xlfn.IFNA(IF($D739=4,LOOKUP($F739,{0.1,0.2,0.3,0.4,0.5,0.6,0.7,0.8,0.9,1},{26,38,50,62,74,86,98,110,122,134}),""),"")</f>
        <v/>
      </c>
      <c r="Z739" s="132" t="str">
        <f>_xlfn.IFNA(IF($D739=5,LOOKUP($F739,{0.1,0.2,0.3,0.4,0.5,0.6,0.7,0.8,0.9,1},{27,39,51,63,75,87,99,111,123,135}),""),"")</f>
        <v/>
      </c>
      <c r="AA739" s="132">
        <f t="shared" ref="AA739:AA802" si="106">SUM(U739:Z739)</f>
        <v>0</v>
      </c>
      <c r="AB739" s="132" t="str">
        <f t="shared" ref="AB739:AB802" si="107">CONCATENATE(IF(H739="Yes w/ Elec. Stove","G",R739),AA739)</f>
        <v>00</v>
      </c>
      <c r="AC739" s="82" t="e">
        <f>VLOOKUP(AB739,'AMI Ref'!T:U,2,FALSE)</f>
        <v>#N/A</v>
      </c>
      <c r="AD739" s="124"/>
      <c r="AE739" s="81" t="str">
        <f>_xlfn.IFNA(IF($D739=0,IF($J739="Not Paid by Tenant",0,INDEX('AMI Ref'!$K$5:$N$5,MATCH($J739,{"Oil","Gas","Electric - Other","ELECTRIC - HEAT PUMP"},0))),0),"")</f>
        <v/>
      </c>
      <c r="AF739" s="81">
        <f>_xlfn.IFNA(IF($D739=1,IF($J739="Not Paid by Tenant",0,INDEX('AMI Ref'!$K$6:$N$6,MATCH($J739,{"Oil","Gas","Electric - Other","ELECTRIC - HEAT PUMP"},0))),0),"")</f>
        <v>0</v>
      </c>
      <c r="AG739" s="81">
        <f>_xlfn.IFNA(IF($D739=2,IF($J739="Not Paid by Tenant",0,INDEX('AMI Ref'!$K$7:$N$7,MATCH($J739,{"Oil","Gas","Electric - Other","ELECTRIC - HEAT PUMP"},0))),0),"")</f>
        <v>0</v>
      </c>
      <c r="AH739" s="81">
        <f>_xlfn.IFNA(IF($D739=3,IF($J739="Not Paid by Tenant",0,INDEX('AMI Ref'!$K$8:$N$8,MATCH($J739,{"Oil","Gas","Electric - Other","ELECTRIC - HEAT PUMP"},0))),0),"")</f>
        <v>0</v>
      </c>
      <c r="AI739" s="81">
        <f>_xlfn.IFNA(IF($D739=4,IF($J739="Not Paid by Tenant",0,INDEX('AMI Ref'!$K$9:$N$9,MATCH($J739,{"Oil","Gas","Electric - Other","ELECTRIC - HEAT PUMP"},0))),0),"")</f>
        <v>0</v>
      </c>
      <c r="AJ739" s="81">
        <f>_xlfn.IFNA(IF($D739=5,IF($J739="Not Paid by Tenant",0,INDEX('AMI Ref'!$K$10:$N$10,MATCH($J739,{"Oil","Gas","Electric - Other","ELECTRIC - HEAT PUMP"},0))),0),"")</f>
        <v>0</v>
      </c>
      <c r="AK739" s="128"/>
      <c r="AL739" s="81" t="str">
        <f>_xlfn.IFNA(IF($D739=0,IF($K739="Not Paid by Tenant",0,INDEX('AMI Ref'!$O$5:$R$5,MATCH($K739,{"Oil","Gas","Electric - Other","Electric ccASHP - split"},0))),0),"")</f>
        <v/>
      </c>
      <c r="AM739" s="81">
        <f>_xlfn.IFNA(IF($D739=1,IF($K739="Not Paid by Tenant",0,INDEX('AMI Ref'!$O$6:$R$6,MATCH($K739,{"Oil","Gas","Electric - Other","Electric ccASHP - split"},0))),0),"")</f>
        <v>0</v>
      </c>
      <c r="AN739" s="81">
        <f>_xlfn.IFNA(IF($D739=2,IF($K739="Not Paid by Tenant",0,INDEX('AMI Ref'!$O$7:$R$7,MATCH($K739,{"Oil","Gas","Electric - Other","Electric ccASHP - split"},0))),0),"")</f>
        <v>0</v>
      </c>
      <c r="AO739" s="81">
        <f>_xlfn.IFNA(IF($D739=3,IF($K739="Not Paid by Tenant",0,INDEX('AMI Ref'!$O$8:$R$8,MATCH($K739,{"Oil","Gas","Electric - Other","Electric ccASHP - split"},0))),0),"")</f>
        <v>0</v>
      </c>
      <c r="AP739" s="81">
        <f>_xlfn.IFNA(IF($D739=4,IF($K739="Not Paid by Tenant",0,INDEX('AMI Ref'!$O$9:$R$9,MATCH($K739,{"Oil","Gas","Electric - Other","Electric ccASHP - split"},0))),0),"")</f>
        <v>0</v>
      </c>
      <c r="AQ739" s="81">
        <f>_xlfn.IFNA(IF($D739=5,IF($K739="Not Paid by Tenant",0,INDEX('AMI Ref'!$O$10:$R$10,MATCH($K739,{"Oil","Gas","Electric - Other","Electric ccASHP - split"},0))),0),"")</f>
        <v>0</v>
      </c>
      <c r="AR739" s="124">
        <f t="shared" ref="AR739:AR802" si="108">SUM(AE739:AQ739)</f>
        <v>0</v>
      </c>
      <c r="AS739" s="123" t="e">
        <f t="shared" ref="AS739:AS802" si="109">AC739-AR739</f>
        <v>#N/A</v>
      </c>
    </row>
    <row r="740" spans="1:45" x14ac:dyDescent="0.2">
      <c r="A740" s="130">
        <v>738</v>
      </c>
      <c r="B740" s="177">
        <f>IF(OR(COUNTIF($B$2:$B739,Input!$F756)&lt;1,COUNTIF($O$2:$O739,Input!$C756)&lt;1),Input!F756,0)</f>
        <v>0</v>
      </c>
      <c r="C740" s="177">
        <f>IF(OR(COUNTIF($B$2:$B739,Input!$F756)&lt;1,COUNTIF($O$2:$O739,Input!$C756)&lt;1),Input!G756,0)</f>
        <v>0</v>
      </c>
      <c r="D740" s="177">
        <f>IF(OR(COUNTIF($B$2:$B739,Input!$F756)&lt;1,COUNTIF($O$2:$O739,Input!$C756)&lt;1),Input!H756,0)</f>
        <v>0</v>
      </c>
      <c r="E740" s="177">
        <f>IF(OR(COUNTIF($B$2:$B739,Input!$F756)&lt;1,COUNTIF($O$2:$O739,Input!$C756)&lt;1),Input!I756,0)</f>
        <v>0</v>
      </c>
      <c r="F740" s="177">
        <f>IF(OR(COUNTIF($B$2:$B739,Input!$F756)&lt;1,COUNTIF($O$2:$O739,Input!$C756)&lt;1),Input!J756,0)</f>
        <v>0</v>
      </c>
      <c r="G740" s="177">
        <f>IF(OR(COUNTIF($B$2:$B739,Input!$F756)&lt;1,COUNTIF($O$2:$O739,Input!$C756)&lt;1),Input!K756,0)</f>
        <v>0</v>
      </c>
      <c r="H740" s="177">
        <f>IF(OR(COUNTIF($B$2:$B739,Input!$F756)&lt;1,COUNTIF($O$2:$O739,Input!$C756)&lt;1),Input!L756,0)</f>
        <v>0</v>
      </c>
      <c r="I740" s="177">
        <f>IF(OR(COUNTIF($B$2:$B739,Input!$F756)&lt;1,COUNTIF($O$2:$O739,Input!$C756)&lt;1),Input!M756,0)</f>
        <v>0</v>
      </c>
      <c r="J740" s="177">
        <f>IF(OR(COUNTIF($B$2:$B739,Input!$F756)&lt;1,COUNTIF($O$2:$O739,Input!$C756)&lt;1),Input!N756,0)</f>
        <v>0</v>
      </c>
      <c r="K740" s="177">
        <f>IF(OR(COUNTIF($B$2:$B739,Input!$F756)&lt;1,COUNTIF($O$2:$O739,Input!$C756)&lt;1),Input!O756,0)</f>
        <v>0</v>
      </c>
      <c r="L740" s="177">
        <f>IF(OR(COUNTIF($B$2:$B739,Input!$F756)&lt;1,COUNTIF($O$2:$O739,Input!$C756)&lt;1),Input!P756,0)</f>
        <v>0</v>
      </c>
      <c r="M740" s="129" t="str">
        <f t="shared" si="104"/>
        <v/>
      </c>
      <c r="N740" s="161">
        <f t="shared" si="102"/>
        <v>0</v>
      </c>
      <c r="O740" s="168">
        <f>Input!C756</f>
        <v>0</v>
      </c>
      <c r="P740" s="168"/>
      <c r="R740" s="131">
        <f t="shared" si="103"/>
        <v>0</v>
      </c>
      <c r="S740" s="133" t="str">
        <f t="shared" si="105"/>
        <v xml:space="preserve"> </v>
      </c>
      <c r="T740" s="133"/>
      <c r="U740" s="132" t="str">
        <f>_xlfn.IFNA(IF($D740=0,LOOKUP($F740,{0.1,0.2,0.3,0.4,0.5,0.6,0.7,0.8,0.9,1},{22,34,46,58,70,82,94,106,118,130}),""),"")</f>
        <v/>
      </c>
      <c r="V740" s="132" t="str">
        <f>_xlfn.IFNA(IF($D740=1,LOOKUP($F740,{0.1,0.2,0.3,0.4,0.5,0.6,0.7,0.8,0.9,1},{23,35,47,59,71,83,95,107,119,131}),""),"")</f>
        <v/>
      </c>
      <c r="W740" s="132" t="str">
        <f>_xlfn.IFNA(IF($D740=2,LOOKUP($F740,{0.1,0.2,0.3,0.4,0.5,0.6,0.7,0.8,0.9,1},{24,36,48,60,72,84,96,108,120,132}),""),"")</f>
        <v/>
      </c>
      <c r="X740" s="132" t="str">
        <f>_xlfn.IFNA(IF($D740=3,LOOKUP($F740,{0.1,0.2,0.3,0.4,0.5,0.6,0.7,0.8,0.9,1},{25,37,49,61,73,85,97,109,121,133}),""),"")</f>
        <v/>
      </c>
      <c r="Y740" s="132" t="str">
        <f>_xlfn.IFNA(IF($D740=4,LOOKUP($F740,{0.1,0.2,0.3,0.4,0.5,0.6,0.7,0.8,0.9,1},{26,38,50,62,74,86,98,110,122,134}),""),"")</f>
        <v/>
      </c>
      <c r="Z740" s="132" t="str">
        <f>_xlfn.IFNA(IF($D740=5,LOOKUP($F740,{0.1,0.2,0.3,0.4,0.5,0.6,0.7,0.8,0.9,1},{27,39,51,63,75,87,99,111,123,135}),""),"")</f>
        <v/>
      </c>
      <c r="AA740" s="132">
        <f t="shared" si="106"/>
        <v>0</v>
      </c>
      <c r="AB740" s="132" t="str">
        <f t="shared" si="107"/>
        <v>00</v>
      </c>
      <c r="AC740" s="82" t="e">
        <f>VLOOKUP(AB740,'AMI Ref'!T:U,2,FALSE)</f>
        <v>#N/A</v>
      </c>
      <c r="AD740" s="124"/>
      <c r="AE740" s="81" t="str">
        <f>_xlfn.IFNA(IF($D740=0,IF($J740="Not Paid by Tenant",0,INDEX('AMI Ref'!$K$5:$N$5,MATCH($J740,{"Oil","Gas","Electric - Other","ELECTRIC - HEAT PUMP"},0))),0),"")</f>
        <v/>
      </c>
      <c r="AF740" s="81">
        <f>_xlfn.IFNA(IF($D740=1,IF($J740="Not Paid by Tenant",0,INDEX('AMI Ref'!$K$6:$N$6,MATCH($J740,{"Oil","Gas","Electric - Other","ELECTRIC - HEAT PUMP"},0))),0),"")</f>
        <v>0</v>
      </c>
      <c r="AG740" s="81">
        <f>_xlfn.IFNA(IF($D740=2,IF($J740="Not Paid by Tenant",0,INDEX('AMI Ref'!$K$7:$N$7,MATCH($J740,{"Oil","Gas","Electric - Other","ELECTRIC - HEAT PUMP"},0))),0),"")</f>
        <v>0</v>
      </c>
      <c r="AH740" s="81">
        <f>_xlfn.IFNA(IF($D740=3,IF($J740="Not Paid by Tenant",0,INDEX('AMI Ref'!$K$8:$N$8,MATCH($J740,{"Oil","Gas","Electric - Other","ELECTRIC - HEAT PUMP"},0))),0),"")</f>
        <v>0</v>
      </c>
      <c r="AI740" s="81">
        <f>_xlfn.IFNA(IF($D740=4,IF($J740="Not Paid by Tenant",0,INDEX('AMI Ref'!$K$9:$N$9,MATCH($J740,{"Oil","Gas","Electric - Other","ELECTRIC - HEAT PUMP"},0))),0),"")</f>
        <v>0</v>
      </c>
      <c r="AJ740" s="81">
        <f>_xlfn.IFNA(IF($D740=5,IF($J740="Not Paid by Tenant",0,INDEX('AMI Ref'!$K$10:$N$10,MATCH($J740,{"Oil","Gas","Electric - Other","ELECTRIC - HEAT PUMP"},0))),0),"")</f>
        <v>0</v>
      </c>
      <c r="AK740" s="128"/>
      <c r="AL740" s="81" t="str">
        <f>_xlfn.IFNA(IF($D740=0,IF($K740="Not Paid by Tenant",0,INDEX('AMI Ref'!$O$5:$R$5,MATCH($K740,{"Oil","Gas","Electric - Other","Electric ccASHP - split"},0))),0),"")</f>
        <v/>
      </c>
      <c r="AM740" s="81">
        <f>_xlfn.IFNA(IF($D740=1,IF($K740="Not Paid by Tenant",0,INDEX('AMI Ref'!$O$6:$R$6,MATCH($K740,{"Oil","Gas","Electric - Other","Electric ccASHP - split"},0))),0),"")</f>
        <v>0</v>
      </c>
      <c r="AN740" s="81">
        <f>_xlfn.IFNA(IF($D740=2,IF($K740="Not Paid by Tenant",0,INDEX('AMI Ref'!$O$7:$R$7,MATCH($K740,{"Oil","Gas","Electric - Other","Electric ccASHP - split"},0))),0),"")</f>
        <v>0</v>
      </c>
      <c r="AO740" s="81">
        <f>_xlfn.IFNA(IF($D740=3,IF($K740="Not Paid by Tenant",0,INDEX('AMI Ref'!$O$8:$R$8,MATCH($K740,{"Oil","Gas","Electric - Other","Electric ccASHP - split"},0))),0),"")</f>
        <v>0</v>
      </c>
      <c r="AP740" s="81">
        <f>_xlfn.IFNA(IF($D740=4,IF($K740="Not Paid by Tenant",0,INDEX('AMI Ref'!$O$9:$R$9,MATCH($K740,{"Oil","Gas","Electric - Other","Electric ccASHP - split"},0))),0),"")</f>
        <v>0</v>
      </c>
      <c r="AQ740" s="81">
        <f>_xlfn.IFNA(IF($D740=5,IF($K740="Not Paid by Tenant",0,INDEX('AMI Ref'!$O$10:$R$10,MATCH($K740,{"Oil","Gas","Electric - Other","Electric ccASHP - split"},0))),0),"")</f>
        <v>0</v>
      </c>
      <c r="AR740" s="124">
        <f t="shared" si="108"/>
        <v>0</v>
      </c>
      <c r="AS740" s="123" t="e">
        <f t="shared" si="109"/>
        <v>#N/A</v>
      </c>
    </row>
    <row r="741" spans="1:45" x14ac:dyDescent="0.2">
      <c r="A741" s="130">
        <v>739</v>
      </c>
      <c r="B741" s="177">
        <f>IF(OR(COUNTIF($B$2:$B740,Input!$F757)&lt;1,COUNTIF($O$2:$O740,Input!$C757)&lt;1),Input!F757,0)</f>
        <v>0</v>
      </c>
      <c r="C741" s="177">
        <f>IF(OR(COUNTIF($B$2:$B740,Input!$F757)&lt;1,COUNTIF($O$2:$O740,Input!$C757)&lt;1),Input!G757,0)</f>
        <v>0</v>
      </c>
      <c r="D741" s="177">
        <f>IF(OR(COUNTIF($B$2:$B740,Input!$F757)&lt;1,COUNTIF($O$2:$O740,Input!$C757)&lt;1),Input!H757,0)</f>
        <v>0</v>
      </c>
      <c r="E741" s="177">
        <f>IF(OR(COUNTIF($B$2:$B740,Input!$F757)&lt;1,COUNTIF($O$2:$O740,Input!$C757)&lt;1),Input!I757,0)</f>
        <v>0</v>
      </c>
      <c r="F741" s="177">
        <f>IF(OR(COUNTIF($B$2:$B740,Input!$F757)&lt;1,COUNTIF($O$2:$O740,Input!$C757)&lt;1),Input!J757,0)</f>
        <v>0</v>
      </c>
      <c r="G741" s="177">
        <f>IF(OR(COUNTIF($B$2:$B740,Input!$F757)&lt;1,COUNTIF($O$2:$O740,Input!$C757)&lt;1),Input!K757,0)</f>
        <v>0</v>
      </c>
      <c r="H741" s="177">
        <f>IF(OR(COUNTIF($B$2:$B740,Input!$F757)&lt;1,COUNTIF($O$2:$O740,Input!$C757)&lt;1),Input!L757,0)</f>
        <v>0</v>
      </c>
      <c r="I741" s="177">
        <f>IF(OR(COUNTIF($B$2:$B740,Input!$F757)&lt;1,COUNTIF($O$2:$O740,Input!$C757)&lt;1),Input!M757,0)</f>
        <v>0</v>
      </c>
      <c r="J741" s="177">
        <f>IF(OR(COUNTIF($B$2:$B740,Input!$F757)&lt;1,COUNTIF($O$2:$O740,Input!$C757)&lt;1),Input!N757,0)</f>
        <v>0</v>
      </c>
      <c r="K741" s="177">
        <f>IF(OR(COUNTIF($B$2:$B740,Input!$F757)&lt;1,COUNTIF($O$2:$O740,Input!$C757)&lt;1),Input!O757,0)</f>
        <v>0</v>
      </c>
      <c r="L741" s="177">
        <f>IF(OR(COUNTIF($B$2:$B740,Input!$F757)&lt;1,COUNTIF($O$2:$O740,Input!$C757)&lt;1),Input!P757,0)</f>
        <v>0</v>
      </c>
      <c r="M741" s="129" t="str">
        <f t="shared" si="104"/>
        <v/>
      </c>
      <c r="N741" s="161">
        <f t="shared" si="102"/>
        <v>0</v>
      </c>
      <c r="O741" s="168">
        <f>Input!C757</f>
        <v>0</v>
      </c>
      <c r="P741" s="168"/>
      <c r="R741" s="131">
        <f t="shared" si="103"/>
        <v>0</v>
      </c>
      <c r="S741" s="133" t="str">
        <f t="shared" si="105"/>
        <v xml:space="preserve"> </v>
      </c>
      <c r="T741" s="133"/>
      <c r="U741" s="132" t="str">
        <f>_xlfn.IFNA(IF($D741=0,LOOKUP($F741,{0.1,0.2,0.3,0.4,0.5,0.6,0.7,0.8,0.9,1},{22,34,46,58,70,82,94,106,118,130}),""),"")</f>
        <v/>
      </c>
      <c r="V741" s="132" t="str">
        <f>_xlfn.IFNA(IF($D741=1,LOOKUP($F741,{0.1,0.2,0.3,0.4,0.5,0.6,0.7,0.8,0.9,1},{23,35,47,59,71,83,95,107,119,131}),""),"")</f>
        <v/>
      </c>
      <c r="W741" s="132" t="str">
        <f>_xlfn.IFNA(IF($D741=2,LOOKUP($F741,{0.1,0.2,0.3,0.4,0.5,0.6,0.7,0.8,0.9,1},{24,36,48,60,72,84,96,108,120,132}),""),"")</f>
        <v/>
      </c>
      <c r="X741" s="132" t="str">
        <f>_xlfn.IFNA(IF($D741=3,LOOKUP($F741,{0.1,0.2,0.3,0.4,0.5,0.6,0.7,0.8,0.9,1},{25,37,49,61,73,85,97,109,121,133}),""),"")</f>
        <v/>
      </c>
      <c r="Y741" s="132" t="str">
        <f>_xlfn.IFNA(IF($D741=4,LOOKUP($F741,{0.1,0.2,0.3,0.4,0.5,0.6,0.7,0.8,0.9,1},{26,38,50,62,74,86,98,110,122,134}),""),"")</f>
        <v/>
      </c>
      <c r="Z741" s="132" t="str">
        <f>_xlfn.IFNA(IF($D741=5,LOOKUP($F741,{0.1,0.2,0.3,0.4,0.5,0.6,0.7,0.8,0.9,1},{27,39,51,63,75,87,99,111,123,135}),""),"")</f>
        <v/>
      </c>
      <c r="AA741" s="132">
        <f t="shared" si="106"/>
        <v>0</v>
      </c>
      <c r="AB741" s="132" t="str">
        <f t="shared" si="107"/>
        <v>00</v>
      </c>
      <c r="AC741" s="82" t="e">
        <f>VLOOKUP(AB741,'AMI Ref'!T:U,2,FALSE)</f>
        <v>#N/A</v>
      </c>
      <c r="AD741" s="124"/>
      <c r="AE741" s="81" t="str">
        <f>_xlfn.IFNA(IF($D741=0,IF($J741="Not Paid by Tenant",0,INDEX('AMI Ref'!$K$5:$N$5,MATCH($J741,{"Oil","Gas","Electric - Other","ELECTRIC - HEAT PUMP"},0))),0),"")</f>
        <v/>
      </c>
      <c r="AF741" s="81">
        <f>_xlfn.IFNA(IF($D741=1,IF($J741="Not Paid by Tenant",0,INDEX('AMI Ref'!$K$6:$N$6,MATCH($J741,{"Oil","Gas","Electric - Other","ELECTRIC - HEAT PUMP"},0))),0),"")</f>
        <v>0</v>
      </c>
      <c r="AG741" s="81">
        <f>_xlfn.IFNA(IF($D741=2,IF($J741="Not Paid by Tenant",0,INDEX('AMI Ref'!$K$7:$N$7,MATCH($J741,{"Oil","Gas","Electric - Other","ELECTRIC - HEAT PUMP"},0))),0),"")</f>
        <v>0</v>
      </c>
      <c r="AH741" s="81">
        <f>_xlfn.IFNA(IF($D741=3,IF($J741="Not Paid by Tenant",0,INDEX('AMI Ref'!$K$8:$N$8,MATCH($J741,{"Oil","Gas","Electric - Other","ELECTRIC - HEAT PUMP"},0))),0),"")</f>
        <v>0</v>
      </c>
      <c r="AI741" s="81">
        <f>_xlfn.IFNA(IF($D741=4,IF($J741="Not Paid by Tenant",0,INDEX('AMI Ref'!$K$9:$N$9,MATCH($J741,{"Oil","Gas","Electric - Other","ELECTRIC - HEAT PUMP"},0))),0),"")</f>
        <v>0</v>
      </c>
      <c r="AJ741" s="81">
        <f>_xlfn.IFNA(IF($D741=5,IF($J741="Not Paid by Tenant",0,INDEX('AMI Ref'!$K$10:$N$10,MATCH($J741,{"Oil","Gas","Electric - Other","ELECTRIC - HEAT PUMP"},0))),0),"")</f>
        <v>0</v>
      </c>
      <c r="AK741" s="128"/>
      <c r="AL741" s="81" t="str">
        <f>_xlfn.IFNA(IF($D741=0,IF($K741="Not Paid by Tenant",0,INDEX('AMI Ref'!$O$5:$R$5,MATCH($K741,{"Oil","Gas","Electric - Other","Electric ccASHP - split"},0))),0),"")</f>
        <v/>
      </c>
      <c r="AM741" s="81">
        <f>_xlfn.IFNA(IF($D741=1,IF($K741="Not Paid by Tenant",0,INDEX('AMI Ref'!$O$6:$R$6,MATCH($K741,{"Oil","Gas","Electric - Other","Electric ccASHP - split"},0))),0),"")</f>
        <v>0</v>
      </c>
      <c r="AN741" s="81">
        <f>_xlfn.IFNA(IF($D741=2,IF($K741="Not Paid by Tenant",0,INDEX('AMI Ref'!$O$7:$R$7,MATCH($K741,{"Oil","Gas","Electric - Other","Electric ccASHP - split"},0))),0),"")</f>
        <v>0</v>
      </c>
      <c r="AO741" s="81">
        <f>_xlfn.IFNA(IF($D741=3,IF($K741="Not Paid by Tenant",0,INDEX('AMI Ref'!$O$8:$R$8,MATCH($K741,{"Oil","Gas","Electric - Other","Electric ccASHP - split"},0))),0),"")</f>
        <v>0</v>
      </c>
      <c r="AP741" s="81">
        <f>_xlfn.IFNA(IF($D741=4,IF($K741="Not Paid by Tenant",0,INDEX('AMI Ref'!$O$9:$R$9,MATCH($K741,{"Oil","Gas","Electric - Other","Electric ccASHP - split"},0))),0),"")</f>
        <v>0</v>
      </c>
      <c r="AQ741" s="81">
        <f>_xlfn.IFNA(IF($D741=5,IF($K741="Not Paid by Tenant",0,INDEX('AMI Ref'!$O$10:$R$10,MATCH($K741,{"Oil","Gas","Electric - Other","Electric ccASHP - split"},0))),0),"")</f>
        <v>0</v>
      </c>
      <c r="AR741" s="124">
        <f t="shared" si="108"/>
        <v>0</v>
      </c>
      <c r="AS741" s="123" t="e">
        <f t="shared" si="109"/>
        <v>#N/A</v>
      </c>
    </row>
    <row r="742" spans="1:45" x14ac:dyDescent="0.2">
      <c r="A742" s="130">
        <v>740</v>
      </c>
      <c r="B742" s="177">
        <f>IF(OR(COUNTIF($B$2:$B741,Input!$F758)&lt;1,COUNTIF($O$2:$O741,Input!$C758)&lt;1),Input!F758,0)</f>
        <v>0</v>
      </c>
      <c r="C742" s="177">
        <f>IF(OR(COUNTIF($B$2:$B741,Input!$F758)&lt;1,COUNTIF($O$2:$O741,Input!$C758)&lt;1),Input!G758,0)</f>
        <v>0</v>
      </c>
      <c r="D742" s="177">
        <f>IF(OR(COUNTIF($B$2:$B741,Input!$F758)&lt;1,COUNTIF($O$2:$O741,Input!$C758)&lt;1),Input!H758,0)</f>
        <v>0</v>
      </c>
      <c r="E742" s="177">
        <f>IF(OR(COUNTIF($B$2:$B741,Input!$F758)&lt;1,COUNTIF($O$2:$O741,Input!$C758)&lt;1),Input!I758,0)</f>
        <v>0</v>
      </c>
      <c r="F742" s="177">
        <f>IF(OR(COUNTIF($B$2:$B741,Input!$F758)&lt;1,COUNTIF($O$2:$O741,Input!$C758)&lt;1),Input!J758,0)</f>
        <v>0</v>
      </c>
      <c r="G742" s="177">
        <f>IF(OR(COUNTIF($B$2:$B741,Input!$F758)&lt;1,COUNTIF($O$2:$O741,Input!$C758)&lt;1),Input!K758,0)</f>
        <v>0</v>
      </c>
      <c r="H742" s="177">
        <f>IF(OR(COUNTIF($B$2:$B741,Input!$F758)&lt;1,COUNTIF($O$2:$O741,Input!$C758)&lt;1),Input!L758,0)</f>
        <v>0</v>
      </c>
      <c r="I742" s="177">
        <f>IF(OR(COUNTIF($B$2:$B741,Input!$F758)&lt;1,COUNTIF($O$2:$O741,Input!$C758)&lt;1),Input!M758,0)</f>
        <v>0</v>
      </c>
      <c r="J742" s="177">
        <f>IF(OR(COUNTIF($B$2:$B741,Input!$F758)&lt;1,COUNTIF($O$2:$O741,Input!$C758)&lt;1),Input!N758,0)</f>
        <v>0</v>
      </c>
      <c r="K742" s="177">
        <f>IF(OR(COUNTIF($B$2:$B741,Input!$F758)&lt;1,COUNTIF($O$2:$O741,Input!$C758)&lt;1),Input!O758,0)</f>
        <v>0</v>
      </c>
      <c r="L742" s="177">
        <f>IF(OR(COUNTIF($B$2:$B741,Input!$F758)&lt;1,COUNTIF($O$2:$O741,Input!$C758)&lt;1),Input!P758,0)</f>
        <v>0</v>
      </c>
      <c r="M742" s="129" t="str">
        <f t="shared" si="104"/>
        <v/>
      </c>
      <c r="N742" s="161">
        <f t="shared" si="102"/>
        <v>0</v>
      </c>
      <c r="O742" s="168">
        <f>Input!C758</f>
        <v>0</v>
      </c>
      <c r="P742" s="168"/>
      <c r="R742" s="131">
        <f t="shared" si="103"/>
        <v>0</v>
      </c>
      <c r="S742" s="133" t="str">
        <f t="shared" si="105"/>
        <v xml:space="preserve"> </v>
      </c>
      <c r="T742" s="133"/>
      <c r="U742" s="132" t="str">
        <f>_xlfn.IFNA(IF($D742=0,LOOKUP($F742,{0.1,0.2,0.3,0.4,0.5,0.6,0.7,0.8,0.9,1},{22,34,46,58,70,82,94,106,118,130}),""),"")</f>
        <v/>
      </c>
      <c r="V742" s="132" t="str">
        <f>_xlfn.IFNA(IF($D742=1,LOOKUP($F742,{0.1,0.2,0.3,0.4,0.5,0.6,0.7,0.8,0.9,1},{23,35,47,59,71,83,95,107,119,131}),""),"")</f>
        <v/>
      </c>
      <c r="W742" s="132" t="str">
        <f>_xlfn.IFNA(IF($D742=2,LOOKUP($F742,{0.1,0.2,0.3,0.4,0.5,0.6,0.7,0.8,0.9,1},{24,36,48,60,72,84,96,108,120,132}),""),"")</f>
        <v/>
      </c>
      <c r="X742" s="132" t="str">
        <f>_xlfn.IFNA(IF($D742=3,LOOKUP($F742,{0.1,0.2,0.3,0.4,0.5,0.6,0.7,0.8,0.9,1},{25,37,49,61,73,85,97,109,121,133}),""),"")</f>
        <v/>
      </c>
      <c r="Y742" s="132" t="str">
        <f>_xlfn.IFNA(IF($D742=4,LOOKUP($F742,{0.1,0.2,0.3,0.4,0.5,0.6,0.7,0.8,0.9,1},{26,38,50,62,74,86,98,110,122,134}),""),"")</f>
        <v/>
      </c>
      <c r="Z742" s="132" t="str">
        <f>_xlfn.IFNA(IF($D742=5,LOOKUP($F742,{0.1,0.2,0.3,0.4,0.5,0.6,0.7,0.8,0.9,1},{27,39,51,63,75,87,99,111,123,135}),""),"")</f>
        <v/>
      </c>
      <c r="AA742" s="132">
        <f t="shared" si="106"/>
        <v>0</v>
      </c>
      <c r="AB742" s="132" t="str">
        <f t="shared" si="107"/>
        <v>00</v>
      </c>
      <c r="AC742" s="82" t="e">
        <f>VLOOKUP(AB742,'AMI Ref'!T:U,2,FALSE)</f>
        <v>#N/A</v>
      </c>
      <c r="AD742" s="124"/>
      <c r="AE742" s="81" t="str">
        <f>_xlfn.IFNA(IF($D742=0,IF($J742="Not Paid by Tenant",0,INDEX('AMI Ref'!$K$5:$N$5,MATCH($J742,{"Oil","Gas","Electric - Other","ELECTRIC - HEAT PUMP"},0))),0),"")</f>
        <v/>
      </c>
      <c r="AF742" s="81">
        <f>_xlfn.IFNA(IF($D742=1,IF($J742="Not Paid by Tenant",0,INDEX('AMI Ref'!$K$6:$N$6,MATCH($J742,{"Oil","Gas","Electric - Other","ELECTRIC - HEAT PUMP"},0))),0),"")</f>
        <v>0</v>
      </c>
      <c r="AG742" s="81">
        <f>_xlfn.IFNA(IF($D742=2,IF($J742="Not Paid by Tenant",0,INDEX('AMI Ref'!$K$7:$N$7,MATCH($J742,{"Oil","Gas","Electric - Other","ELECTRIC - HEAT PUMP"},0))),0),"")</f>
        <v>0</v>
      </c>
      <c r="AH742" s="81">
        <f>_xlfn.IFNA(IF($D742=3,IF($J742="Not Paid by Tenant",0,INDEX('AMI Ref'!$K$8:$N$8,MATCH($J742,{"Oil","Gas","Electric - Other","ELECTRIC - HEAT PUMP"},0))),0),"")</f>
        <v>0</v>
      </c>
      <c r="AI742" s="81">
        <f>_xlfn.IFNA(IF($D742=4,IF($J742="Not Paid by Tenant",0,INDEX('AMI Ref'!$K$9:$N$9,MATCH($J742,{"Oil","Gas","Electric - Other","ELECTRIC - HEAT PUMP"},0))),0),"")</f>
        <v>0</v>
      </c>
      <c r="AJ742" s="81">
        <f>_xlfn.IFNA(IF($D742=5,IF($J742="Not Paid by Tenant",0,INDEX('AMI Ref'!$K$10:$N$10,MATCH($J742,{"Oil","Gas","Electric - Other","ELECTRIC - HEAT PUMP"},0))),0),"")</f>
        <v>0</v>
      </c>
      <c r="AK742" s="128"/>
      <c r="AL742" s="81" t="str">
        <f>_xlfn.IFNA(IF($D742=0,IF($K742="Not Paid by Tenant",0,INDEX('AMI Ref'!$O$5:$R$5,MATCH($K742,{"Oil","Gas","Electric - Other","Electric ccASHP - split"},0))),0),"")</f>
        <v/>
      </c>
      <c r="AM742" s="81">
        <f>_xlfn.IFNA(IF($D742=1,IF($K742="Not Paid by Tenant",0,INDEX('AMI Ref'!$O$6:$R$6,MATCH($K742,{"Oil","Gas","Electric - Other","Electric ccASHP - split"},0))),0),"")</f>
        <v>0</v>
      </c>
      <c r="AN742" s="81">
        <f>_xlfn.IFNA(IF($D742=2,IF($K742="Not Paid by Tenant",0,INDEX('AMI Ref'!$O$7:$R$7,MATCH($K742,{"Oil","Gas","Electric - Other","Electric ccASHP - split"},0))),0),"")</f>
        <v>0</v>
      </c>
      <c r="AO742" s="81">
        <f>_xlfn.IFNA(IF($D742=3,IF($K742="Not Paid by Tenant",0,INDEX('AMI Ref'!$O$8:$R$8,MATCH($K742,{"Oil","Gas","Electric - Other","Electric ccASHP - split"},0))),0),"")</f>
        <v>0</v>
      </c>
      <c r="AP742" s="81">
        <f>_xlfn.IFNA(IF($D742=4,IF($K742="Not Paid by Tenant",0,INDEX('AMI Ref'!$O$9:$R$9,MATCH($K742,{"Oil","Gas","Electric - Other","Electric ccASHP - split"},0))),0),"")</f>
        <v>0</v>
      </c>
      <c r="AQ742" s="81">
        <f>_xlfn.IFNA(IF($D742=5,IF($K742="Not Paid by Tenant",0,INDEX('AMI Ref'!$O$10:$R$10,MATCH($K742,{"Oil","Gas","Electric - Other","Electric ccASHP - split"},0))),0),"")</f>
        <v>0</v>
      </c>
      <c r="AR742" s="124">
        <f t="shared" si="108"/>
        <v>0</v>
      </c>
      <c r="AS742" s="123" t="e">
        <f t="shared" si="109"/>
        <v>#N/A</v>
      </c>
    </row>
    <row r="743" spans="1:45" x14ac:dyDescent="0.2">
      <c r="A743" s="130">
        <v>741</v>
      </c>
      <c r="B743" s="177">
        <f>IF(OR(COUNTIF($B$2:$B742,Input!$F759)&lt;1,COUNTIF($O$2:$O742,Input!$C759)&lt;1),Input!F759,0)</f>
        <v>0</v>
      </c>
      <c r="C743" s="177">
        <f>IF(OR(COUNTIF($B$2:$B742,Input!$F759)&lt;1,COUNTIF($O$2:$O742,Input!$C759)&lt;1),Input!G759,0)</f>
        <v>0</v>
      </c>
      <c r="D743" s="177">
        <f>IF(OR(COUNTIF($B$2:$B742,Input!$F759)&lt;1,COUNTIF($O$2:$O742,Input!$C759)&lt;1),Input!H759,0)</f>
        <v>0</v>
      </c>
      <c r="E743" s="177">
        <f>IF(OR(COUNTIF($B$2:$B742,Input!$F759)&lt;1,COUNTIF($O$2:$O742,Input!$C759)&lt;1),Input!I759,0)</f>
        <v>0</v>
      </c>
      <c r="F743" s="177">
        <f>IF(OR(COUNTIF($B$2:$B742,Input!$F759)&lt;1,COUNTIF($O$2:$O742,Input!$C759)&lt;1),Input!J759,0)</f>
        <v>0</v>
      </c>
      <c r="G743" s="177">
        <f>IF(OR(COUNTIF($B$2:$B742,Input!$F759)&lt;1,COUNTIF($O$2:$O742,Input!$C759)&lt;1),Input!K759,0)</f>
        <v>0</v>
      </c>
      <c r="H743" s="177">
        <f>IF(OR(COUNTIF($B$2:$B742,Input!$F759)&lt;1,COUNTIF($O$2:$O742,Input!$C759)&lt;1),Input!L759,0)</f>
        <v>0</v>
      </c>
      <c r="I743" s="177">
        <f>IF(OR(COUNTIF($B$2:$B742,Input!$F759)&lt;1,COUNTIF($O$2:$O742,Input!$C759)&lt;1),Input!M759,0)</f>
        <v>0</v>
      </c>
      <c r="J743" s="177">
        <f>IF(OR(COUNTIF($B$2:$B742,Input!$F759)&lt;1,COUNTIF($O$2:$O742,Input!$C759)&lt;1),Input!N759,0)</f>
        <v>0</v>
      </c>
      <c r="K743" s="177">
        <f>IF(OR(COUNTIF($B$2:$B742,Input!$F759)&lt;1,COUNTIF($O$2:$O742,Input!$C759)&lt;1),Input!O759,0)</f>
        <v>0</v>
      </c>
      <c r="L743" s="177">
        <f>IF(OR(COUNTIF($B$2:$B742,Input!$F759)&lt;1,COUNTIF($O$2:$O742,Input!$C759)&lt;1),Input!P759,0)</f>
        <v>0</v>
      </c>
      <c r="M743" s="129" t="str">
        <f t="shared" si="104"/>
        <v/>
      </c>
      <c r="N743" s="161">
        <f t="shared" si="102"/>
        <v>0</v>
      </c>
      <c r="O743" s="168">
        <f>Input!C759</f>
        <v>0</v>
      </c>
      <c r="P743" s="168"/>
      <c r="R743" s="131">
        <f t="shared" si="103"/>
        <v>0</v>
      </c>
      <c r="S743" s="133" t="str">
        <f t="shared" si="105"/>
        <v xml:space="preserve"> </v>
      </c>
      <c r="T743" s="133"/>
      <c r="U743" s="132" t="str">
        <f>_xlfn.IFNA(IF($D743=0,LOOKUP($F743,{0.1,0.2,0.3,0.4,0.5,0.6,0.7,0.8,0.9,1},{22,34,46,58,70,82,94,106,118,130}),""),"")</f>
        <v/>
      </c>
      <c r="V743" s="132" t="str">
        <f>_xlfn.IFNA(IF($D743=1,LOOKUP($F743,{0.1,0.2,0.3,0.4,0.5,0.6,0.7,0.8,0.9,1},{23,35,47,59,71,83,95,107,119,131}),""),"")</f>
        <v/>
      </c>
      <c r="W743" s="132" t="str">
        <f>_xlfn.IFNA(IF($D743=2,LOOKUP($F743,{0.1,0.2,0.3,0.4,0.5,0.6,0.7,0.8,0.9,1},{24,36,48,60,72,84,96,108,120,132}),""),"")</f>
        <v/>
      </c>
      <c r="X743" s="132" t="str">
        <f>_xlfn.IFNA(IF($D743=3,LOOKUP($F743,{0.1,0.2,0.3,0.4,0.5,0.6,0.7,0.8,0.9,1},{25,37,49,61,73,85,97,109,121,133}),""),"")</f>
        <v/>
      </c>
      <c r="Y743" s="132" t="str">
        <f>_xlfn.IFNA(IF($D743=4,LOOKUP($F743,{0.1,0.2,0.3,0.4,0.5,0.6,0.7,0.8,0.9,1},{26,38,50,62,74,86,98,110,122,134}),""),"")</f>
        <v/>
      </c>
      <c r="Z743" s="132" t="str">
        <f>_xlfn.IFNA(IF($D743=5,LOOKUP($F743,{0.1,0.2,0.3,0.4,0.5,0.6,0.7,0.8,0.9,1},{27,39,51,63,75,87,99,111,123,135}),""),"")</f>
        <v/>
      </c>
      <c r="AA743" s="132">
        <f t="shared" si="106"/>
        <v>0</v>
      </c>
      <c r="AB743" s="132" t="str">
        <f t="shared" si="107"/>
        <v>00</v>
      </c>
      <c r="AC743" s="82" t="e">
        <f>VLOOKUP(AB743,'AMI Ref'!T:U,2,FALSE)</f>
        <v>#N/A</v>
      </c>
      <c r="AD743" s="124"/>
      <c r="AE743" s="81" t="str">
        <f>_xlfn.IFNA(IF($D743=0,IF($J743="Not Paid by Tenant",0,INDEX('AMI Ref'!$K$5:$N$5,MATCH($J743,{"Oil","Gas","Electric - Other","ELECTRIC - HEAT PUMP"},0))),0),"")</f>
        <v/>
      </c>
      <c r="AF743" s="81">
        <f>_xlfn.IFNA(IF($D743=1,IF($J743="Not Paid by Tenant",0,INDEX('AMI Ref'!$K$6:$N$6,MATCH($J743,{"Oil","Gas","Electric - Other","ELECTRIC - HEAT PUMP"},0))),0),"")</f>
        <v>0</v>
      </c>
      <c r="AG743" s="81">
        <f>_xlfn.IFNA(IF($D743=2,IF($J743="Not Paid by Tenant",0,INDEX('AMI Ref'!$K$7:$N$7,MATCH($J743,{"Oil","Gas","Electric - Other","ELECTRIC - HEAT PUMP"},0))),0),"")</f>
        <v>0</v>
      </c>
      <c r="AH743" s="81">
        <f>_xlfn.IFNA(IF($D743=3,IF($J743="Not Paid by Tenant",0,INDEX('AMI Ref'!$K$8:$N$8,MATCH($J743,{"Oil","Gas","Electric - Other","ELECTRIC - HEAT PUMP"},0))),0),"")</f>
        <v>0</v>
      </c>
      <c r="AI743" s="81">
        <f>_xlfn.IFNA(IF($D743=4,IF($J743="Not Paid by Tenant",0,INDEX('AMI Ref'!$K$9:$N$9,MATCH($J743,{"Oil","Gas","Electric - Other","ELECTRIC - HEAT PUMP"},0))),0),"")</f>
        <v>0</v>
      </c>
      <c r="AJ743" s="81">
        <f>_xlfn.IFNA(IF($D743=5,IF($J743="Not Paid by Tenant",0,INDEX('AMI Ref'!$K$10:$N$10,MATCH($J743,{"Oil","Gas","Electric - Other","ELECTRIC - HEAT PUMP"},0))),0),"")</f>
        <v>0</v>
      </c>
      <c r="AK743" s="128"/>
      <c r="AL743" s="81" t="str">
        <f>_xlfn.IFNA(IF($D743=0,IF($K743="Not Paid by Tenant",0,INDEX('AMI Ref'!$O$5:$R$5,MATCH($K743,{"Oil","Gas","Electric - Other","Electric ccASHP - split"},0))),0),"")</f>
        <v/>
      </c>
      <c r="AM743" s="81">
        <f>_xlfn.IFNA(IF($D743=1,IF($K743="Not Paid by Tenant",0,INDEX('AMI Ref'!$O$6:$R$6,MATCH($K743,{"Oil","Gas","Electric - Other","Electric ccASHP - split"},0))),0),"")</f>
        <v>0</v>
      </c>
      <c r="AN743" s="81">
        <f>_xlfn.IFNA(IF($D743=2,IF($K743="Not Paid by Tenant",0,INDEX('AMI Ref'!$O$7:$R$7,MATCH($K743,{"Oil","Gas","Electric - Other","Electric ccASHP - split"},0))),0),"")</f>
        <v>0</v>
      </c>
      <c r="AO743" s="81">
        <f>_xlfn.IFNA(IF($D743=3,IF($K743="Not Paid by Tenant",0,INDEX('AMI Ref'!$O$8:$R$8,MATCH($K743,{"Oil","Gas","Electric - Other","Electric ccASHP - split"},0))),0),"")</f>
        <v>0</v>
      </c>
      <c r="AP743" s="81">
        <f>_xlfn.IFNA(IF($D743=4,IF($K743="Not Paid by Tenant",0,INDEX('AMI Ref'!$O$9:$R$9,MATCH($K743,{"Oil","Gas","Electric - Other","Electric ccASHP - split"},0))),0),"")</f>
        <v>0</v>
      </c>
      <c r="AQ743" s="81">
        <f>_xlfn.IFNA(IF($D743=5,IF($K743="Not Paid by Tenant",0,INDEX('AMI Ref'!$O$10:$R$10,MATCH($K743,{"Oil","Gas","Electric - Other","Electric ccASHP - split"},0))),0),"")</f>
        <v>0</v>
      </c>
      <c r="AR743" s="124">
        <f t="shared" si="108"/>
        <v>0</v>
      </c>
      <c r="AS743" s="123" t="e">
        <f t="shared" si="109"/>
        <v>#N/A</v>
      </c>
    </row>
    <row r="744" spans="1:45" x14ac:dyDescent="0.2">
      <c r="A744" s="130">
        <v>742</v>
      </c>
      <c r="B744" s="177">
        <f>IF(OR(COUNTIF($B$2:$B743,Input!$F760)&lt;1,COUNTIF($O$2:$O743,Input!$C760)&lt;1),Input!F760,0)</f>
        <v>0</v>
      </c>
      <c r="C744" s="177">
        <f>IF(OR(COUNTIF($B$2:$B743,Input!$F760)&lt;1,COUNTIF($O$2:$O743,Input!$C760)&lt;1),Input!G760,0)</f>
        <v>0</v>
      </c>
      <c r="D744" s="177">
        <f>IF(OR(COUNTIF($B$2:$B743,Input!$F760)&lt;1,COUNTIF($O$2:$O743,Input!$C760)&lt;1),Input!H760,0)</f>
        <v>0</v>
      </c>
      <c r="E744" s="177">
        <f>IF(OR(COUNTIF($B$2:$B743,Input!$F760)&lt;1,COUNTIF($O$2:$O743,Input!$C760)&lt;1),Input!I760,0)</f>
        <v>0</v>
      </c>
      <c r="F744" s="177">
        <f>IF(OR(COUNTIF($B$2:$B743,Input!$F760)&lt;1,COUNTIF($O$2:$O743,Input!$C760)&lt;1),Input!J760,0)</f>
        <v>0</v>
      </c>
      <c r="G744" s="177">
        <f>IF(OR(COUNTIF($B$2:$B743,Input!$F760)&lt;1,COUNTIF($O$2:$O743,Input!$C760)&lt;1),Input!K760,0)</f>
        <v>0</v>
      </c>
      <c r="H744" s="177">
        <f>IF(OR(COUNTIF($B$2:$B743,Input!$F760)&lt;1,COUNTIF($O$2:$O743,Input!$C760)&lt;1),Input!L760,0)</f>
        <v>0</v>
      </c>
      <c r="I744" s="177">
        <f>IF(OR(COUNTIF($B$2:$B743,Input!$F760)&lt;1,COUNTIF($O$2:$O743,Input!$C760)&lt;1),Input!M760,0)</f>
        <v>0</v>
      </c>
      <c r="J744" s="177">
        <f>IF(OR(COUNTIF($B$2:$B743,Input!$F760)&lt;1,COUNTIF($O$2:$O743,Input!$C760)&lt;1),Input!N760,0)</f>
        <v>0</v>
      </c>
      <c r="K744" s="177">
        <f>IF(OR(COUNTIF($B$2:$B743,Input!$F760)&lt;1,COUNTIF($O$2:$O743,Input!$C760)&lt;1),Input!O760,0)</f>
        <v>0</v>
      </c>
      <c r="L744" s="177">
        <f>IF(OR(COUNTIF($B$2:$B743,Input!$F760)&lt;1,COUNTIF($O$2:$O743,Input!$C760)&lt;1),Input!P760,0)</f>
        <v>0</v>
      </c>
      <c r="M744" s="129" t="str">
        <f t="shared" si="104"/>
        <v/>
      </c>
      <c r="N744" s="161">
        <f t="shared" si="102"/>
        <v>0</v>
      </c>
      <c r="O744" s="168">
        <f>Input!C760</f>
        <v>0</v>
      </c>
      <c r="P744" s="168"/>
      <c r="R744" s="131">
        <f t="shared" si="103"/>
        <v>0</v>
      </c>
      <c r="S744" s="133" t="str">
        <f t="shared" si="105"/>
        <v xml:space="preserve"> </v>
      </c>
      <c r="T744" s="133"/>
      <c r="U744" s="132" t="str">
        <f>_xlfn.IFNA(IF($D744=0,LOOKUP($F744,{0.1,0.2,0.3,0.4,0.5,0.6,0.7,0.8,0.9,1},{22,34,46,58,70,82,94,106,118,130}),""),"")</f>
        <v/>
      </c>
      <c r="V744" s="132" t="str">
        <f>_xlfn.IFNA(IF($D744=1,LOOKUP($F744,{0.1,0.2,0.3,0.4,0.5,0.6,0.7,0.8,0.9,1},{23,35,47,59,71,83,95,107,119,131}),""),"")</f>
        <v/>
      </c>
      <c r="W744" s="132" t="str">
        <f>_xlfn.IFNA(IF($D744=2,LOOKUP($F744,{0.1,0.2,0.3,0.4,0.5,0.6,0.7,0.8,0.9,1},{24,36,48,60,72,84,96,108,120,132}),""),"")</f>
        <v/>
      </c>
      <c r="X744" s="132" t="str">
        <f>_xlfn.IFNA(IF($D744=3,LOOKUP($F744,{0.1,0.2,0.3,0.4,0.5,0.6,0.7,0.8,0.9,1},{25,37,49,61,73,85,97,109,121,133}),""),"")</f>
        <v/>
      </c>
      <c r="Y744" s="132" t="str">
        <f>_xlfn.IFNA(IF($D744=4,LOOKUP($F744,{0.1,0.2,0.3,0.4,0.5,0.6,0.7,0.8,0.9,1},{26,38,50,62,74,86,98,110,122,134}),""),"")</f>
        <v/>
      </c>
      <c r="Z744" s="132" t="str">
        <f>_xlfn.IFNA(IF($D744=5,LOOKUP($F744,{0.1,0.2,0.3,0.4,0.5,0.6,0.7,0.8,0.9,1},{27,39,51,63,75,87,99,111,123,135}),""),"")</f>
        <v/>
      </c>
      <c r="AA744" s="132">
        <f t="shared" si="106"/>
        <v>0</v>
      </c>
      <c r="AB744" s="132" t="str">
        <f t="shared" si="107"/>
        <v>00</v>
      </c>
      <c r="AC744" s="82" t="e">
        <f>VLOOKUP(AB744,'AMI Ref'!T:U,2,FALSE)</f>
        <v>#N/A</v>
      </c>
      <c r="AD744" s="124"/>
      <c r="AE744" s="81" t="str">
        <f>_xlfn.IFNA(IF($D744=0,IF($J744="Not Paid by Tenant",0,INDEX('AMI Ref'!$K$5:$N$5,MATCH($J744,{"Oil","Gas","Electric - Other","ELECTRIC - HEAT PUMP"},0))),0),"")</f>
        <v/>
      </c>
      <c r="AF744" s="81">
        <f>_xlfn.IFNA(IF($D744=1,IF($J744="Not Paid by Tenant",0,INDEX('AMI Ref'!$K$6:$N$6,MATCH($J744,{"Oil","Gas","Electric - Other","ELECTRIC - HEAT PUMP"},0))),0),"")</f>
        <v>0</v>
      </c>
      <c r="AG744" s="81">
        <f>_xlfn.IFNA(IF($D744=2,IF($J744="Not Paid by Tenant",0,INDEX('AMI Ref'!$K$7:$N$7,MATCH($J744,{"Oil","Gas","Electric - Other","ELECTRIC - HEAT PUMP"},0))),0),"")</f>
        <v>0</v>
      </c>
      <c r="AH744" s="81">
        <f>_xlfn.IFNA(IF($D744=3,IF($J744="Not Paid by Tenant",0,INDEX('AMI Ref'!$K$8:$N$8,MATCH($J744,{"Oil","Gas","Electric - Other","ELECTRIC - HEAT PUMP"},0))),0),"")</f>
        <v>0</v>
      </c>
      <c r="AI744" s="81">
        <f>_xlfn.IFNA(IF($D744=4,IF($J744="Not Paid by Tenant",0,INDEX('AMI Ref'!$K$9:$N$9,MATCH($J744,{"Oil","Gas","Electric - Other","ELECTRIC - HEAT PUMP"},0))),0),"")</f>
        <v>0</v>
      </c>
      <c r="AJ744" s="81">
        <f>_xlfn.IFNA(IF($D744=5,IF($J744="Not Paid by Tenant",0,INDEX('AMI Ref'!$K$10:$N$10,MATCH($J744,{"Oil","Gas","Electric - Other","ELECTRIC - HEAT PUMP"},0))),0),"")</f>
        <v>0</v>
      </c>
      <c r="AK744" s="128"/>
      <c r="AL744" s="81" t="str">
        <f>_xlfn.IFNA(IF($D744=0,IF($K744="Not Paid by Tenant",0,INDEX('AMI Ref'!$O$5:$R$5,MATCH($K744,{"Oil","Gas","Electric - Other","Electric ccASHP - split"},0))),0),"")</f>
        <v/>
      </c>
      <c r="AM744" s="81">
        <f>_xlfn.IFNA(IF($D744=1,IF($K744="Not Paid by Tenant",0,INDEX('AMI Ref'!$O$6:$R$6,MATCH($K744,{"Oil","Gas","Electric - Other","Electric ccASHP - split"},0))),0),"")</f>
        <v>0</v>
      </c>
      <c r="AN744" s="81">
        <f>_xlfn.IFNA(IF($D744=2,IF($K744="Not Paid by Tenant",0,INDEX('AMI Ref'!$O$7:$R$7,MATCH($K744,{"Oil","Gas","Electric - Other","Electric ccASHP - split"},0))),0),"")</f>
        <v>0</v>
      </c>
      <c r="AO744" s="81">
        <f>_xlfn.IFNA(IF($D744=3,IF($K744="Not Paid by Tenant",0,INDEX('AMI Ref'!$O$8:$R$8,MATCH($K744,{"Oil","Gas","Electric - Other","Electric ccASHP - split"},0))),0),"")</f>
        <v>0</v>
      </c>
      <c r="AP744" s="81">
        <f>_xlfn.IFNA(IF($D744=4,IF($K744="Not Paid by Tenant",0,INDEX('AMI Ref'!$O$9:$R$9,MATCH($K744,{"Oil","Gas","Electric - Other","Electric ccASHP - split"},0))),0),"")</f>
        <v>0</v>
      </c>
      <c r="AQ744" s="81">
        <f>_xlfn.IFNA(IF($D744=5,IF($K744="Not Paid by Tenant",0,INDEX('AMI Ref'!$O$10:$R$10,MATCH($K744,{"Oil","Gas","Electric - Other","Electric ccASHP - split"},0))),0),"")</f>
        <v>0</v>
      </c>
      <c r="AR744" s="124">
        <f t="shared" si="108"/>
        <v>0</v>
      </c>
      <c r="AS744" s="123" t="e">
        <f t="shared" si="109"/>
        <v>#N/A</v>
      </c>
    </row>
    <row r="745" spans="1:45" x14ac:dyDescent="0.2">
      <c r="A745" s="130">
        <v>743</v>
      </c>
      <c r="B745" s="177">
        <f>IF(OR(COUNTIF($B$2:$B744,Input!$F761)&lt;1,COUNTIF($O$2:$O744,Input!$C761)&lt;1),Input!F761,0)</f>
        <v>0</v>
      </c>
      <c r="C745" s="177">
        <f>IF(OR(COUNTIF($B$2:$B744,Input!$F761)&lt;1,COUNTIF($O$2:$O744,Input!$C761)&lt;1),Input!G761,0)</f>
        <v>0</v>
      </c>
      <c r="D745" s="177">
        <f>IF(OR(COUNTIF($B$2:$B744,Input!$F761)&lt;1,COUNTIF($O$2:$O744,Input!$C761)&lt;1),Input!H761,0)</f>
        <v>0</v>
      </c>
      <c r="E745" s="177">
        <f>IF(OR(COUNTIF($B$2:$B744,Input!$F761)&lt;1,COUNTIF($O$2:$O744,Input!$C761)&lt;1),Input!I761,0)</f>
        <v>0</v>
      </c>
      <c r="F745" s="177">
        <f>IF(OR(COUNTIF($B$2:$B744,Input!$F761)&lt;1,COUNTIF($O$2:$O744,Input!$C761)&lt;1),Input!J761,0)</f>
        <v>0</v>
      </c>
      <c r="G745" s="177">
        <f>IF(OR(COUNTIF($B$2:$B744,Input!$F761)&lt;1,COUNTIF($O$2:$O744,Input!$C761)&lt;1),Input!K761,0)</f>
        <v>0</v>
      </c>
      <c r="H745" s="177">
        <f>IF(OR(COUNTIF($B$2:$B744,Input!$F761)&lt;1,COUNTIF($O$2:$O744,Input!$C761)&lt;1),Input!L761,0)</f>
        <v>0</v>
      </c>
      <c r="I745" s="177">
        <f>IF(OR(COUNTIF($B$2:$B744,Input!$F761)&lt;1,COUNTIF($O$2:$O744,Input!$C761)&lt;1),Input!M761,0)</f>
        <v>0</v>
      </c>
      <c r="J745" s="177">
        <f>IF(OR(COUNTIF($B$2:$B744,Input!$F761)&lt;1,COUNTIF($O$2:$O744,Input!$C761)&lt;1),Input!N761,0)</f>
        <v>0</v>
      </c>
      <c r="K745" s="177">
        <f>IF(OR(COUNTIF($B$2:$B744,Input!$F761)&lt;1,COUNTIF($O$2:$O744,Input!$C761)&lt;1),Input!O761,0)</f>
        <v>0</v>
      </c>
      <c r="L745" s="177">
        <f>IF(OR(COUNTIF($B$2:$B744,Input!$F761)&lt;1,COUNTIF($O$2:$O744,Input!$C761)&lt;1),Input!P761,0)</f>
        <v>0</v>
      </c>
      <c r="M745" s="129" t="str">
        <f t="shared" si="104"/>
        <v/>
      </c>
      <c r="N745" s="161">
        <f t="shared" si="102"/>
        <v>0</v>
      </c>
      <c r="O745" s="168">
        <f>Input!C761</f>
        <v>0</v>
      </c>
      <c r="P745" s="168"/>
      <c r="R745" s="131">
        <f t="shared" si="103"/>
        <v>0</v>
      </c>
      <c r="S745" s="133" t="str">
        <f t="shared" si="105"/>
        <v xml:space="preserve"> </v>
      </c>
      <c r="T745" s="133"/>
      <c r="U745" s="132" t="str">
        <f>_xlfn.IFNA(IF($D745=0,LOOKUP($F745,{0.1,0.2,0.3,0.4,0.5,0.6,0.7,0.8,0.9,1},{22,34,46,58,70,82,94,106,118,130}),""),"")</f>
        <v/>
      </c>
      <c r="V745" s="132" t="str">
        <f>_xlfn.IFNA(IF($D745=1,LOOKUP($F745,{0.1,0.2,0.3,0.4,0.5,0.6,0.7,0.8,0.9,1},{23,35,47,59,71,83,95,107,119,131}),""),"")</f>
        <v/>
      </c>
      <c r="W745" s="132" t="str">
        <f>_xlfn.IFNA(IF($D745=2,LOOKUP($F745,{0.1,0.2,0.3,0.4,0.5,0.6,0.7,0.8,0.9,1},{24,36,48,60,72,84,96,108,120,132}),""),"")</f>
        <v/>
      </c>
      <c r="X745" s="132" t="str">
        <f>_xlfn.IFNA(IF($D745=3,LOOKUP($F745,{0.1,0.2,0.3,0.4,0.5,0.6,0.7,0.8,0.9,1},{25,37,49,61,73,85,97,109,121,133}),""),"")</f>
        <v/>
      </c>
      <c r="Y745" s="132" t="str">
        <f>_xlfn.IFNA(IF($D745=4,LOOKUP($F745,{0.1,0.2,0.3,0.4,0.5,0.6,0.7,0.8,0.9,1},{26,38,50,62,74,86,98,110,122,134}),""),"")</f>
        <v/>
      </c>
      <c r="Z745" s="132" t="str">
        <f>_xlfn.IFNA(IF($D745=5,LOOKUP($F745,{0.1,0.2,0.3,0.4,0.5,0.6,0.7,0.8,0.9,1},{27,39,51,63,75,87,99,111,123,135}),""),"")</f>
        <v/>
      </c>
      <c r="AA745" s="132">
        <f t="shared" si="106"/>
        <v>0</v>
      </c>
      <c r="AB745" s="132" t="str">
        <f t="shared" si="107"/>
        <v>00</v>
      </c>
      <c r="AC745" s="82" t="e">
        <f>VLOOKUP(AB745,'AMI Ref'!T:U,2,FALSE)</f>
        <v>#N/A</v>
      </c>
      <c r="AD745" s="124"/>
      <c r="AE745" s="81" t="str">
        <f>_xlfn.IFNA(IF($D745=0,IF($J745="Not Paid by Tenant",0,INDEX('AMI Ref'!$K$5:$N$5,MATCH($J745,{"Oil","Gas","Electric - Other","ELECTRIC - HEAT PUMP"},0))),0),"")</f>
        <v/>
      </c>
      <c r="AF745" s="81">
        <f>_xlfn.IFNA(IF($D745=1,IF($J745="Not Paid by Tenant",0,INDEX('AMI Ref'!$K$6:$N$6,MATCH($J745,{"Oil","Gas","Electric - Other","ELECTRIC - HEAT PUMP"},0))),0),"")</f>
        <v>0</v>
      </c>
      <c r="AG745" s="81">
        <f>_xlfn.IFNA(IF($D745=2,IF($J745="Not Paid by Tenant",0,INDEX('AMI Ref'!$K$7:$N$7,MATCH($J745,{"Oil","Gas","Electric - Other","ELECTRIC - HEAT PUMP"},0))),0),"")</f>
        <v>0</v>
      </c>
      <c r="AH745" s="81">
        <f>_xlfn.IFNA(IF($D745=3,IF($J745="Not Paid by Tenant",0,INDEX('AMI Ref'!$K$8:$N$8,MATCH($J745,{"Oil","Gas","Electric - Other","ELECTRIC - HEAT PUMP"},0))),0),"")</f>
        <v>0</v>
      </c>
      <c r="AI745" s="81">
        <f>_xlfn.IFNA(IF($D745=4,IF($J745="Not Paid by Tenant",0,INDEX('AMI Ref'!$K$9:$N$9,MATCH($J745,{"Oil","Gas","Electric - Other","ELECTRIC - HEAT PUMP"},0))),0),"")</f>
        <v>0</v>
      </c>
      <c r="AJ745" s="81">
        <f>_xlfn.IFNA(IF($D745=5,IF($J745="Not Paid by Tenant",0,INDEX('AMI Ref'!$K$10:$N$10,MATCH($J745,{"Oil","Gas","Electric - Other","ELECTRIC - HEAT PUMP"},0))),0),"")</f>
        <v>0</v>
      </c>
      <c r="AK745" s="128"/>
      <c r="AL745" s="81" t="str">
        <f>_xlfn.IFNA(IF($D745=0,IF($K745="Not Paid by Tenant",0,INDEX('AMI Ref'!$O$5:$R$5,MATCH($K745,{"Oil","Gas","Electric - Other","Electric ccASHP - split"},0))),0),"")</f>
        <v/>
      </c>
      <c r="AM745" s="81">
        <f>_xlfn.IFNA(IF($D745=1,IF($K745="Not Paid by Tenant",0,INDEX('AMI Ref'!$O$6:$R$6,MATCH($K745,{"Oil","Gas","Electric - Other","Electric ccASHP - split"},0))),0),"")</f>
        <v>0</v>
      </c>
      <c r="AN745" s="81">
        <f>_xlfn.IFNA(IF($D745=2,IF($K745="Not Paid by Tenant",0,INDEX('AMI Ref'!$O$7:$R$7,MATCH($K745,{"Oil","Gas","Electric - Other","Electric ccASHP - split"},0))),0),"")</f>
        <v>0</v>
      </c>
      <c r="AO745" s="81">
        <f>_xlfn.IFNA(IF($D745=3,IF($K745="Not Paid by Tenant",0,INDEX('AMI Ref'!$O$8:$R$8,MATCH($K745,{"Oil","Gas","Electric - Other","Electric ccASHP - split"},0))),0),"")</f>
        <v>0</v>
      </c>
      <c r="AP745" s="81">
        <f>_xlfn.IFNA(IF($D745=4,IF($K745="Not Paid by Tenant",0,INDEX('AMI Ref'!$O$9:$R$9,MATCH($K745,{"Oil","Gas","Electric - Other","Electric ccASHP - split"},0))),0),"")</f>
        <v>0</v>
      </c>
      <c r="AQ745" s="81">
        <f>_xlfn.IFNA(IF($D745=5,IF($K745="Not Paid by Tenant",0,INDEX('AMI Ref'!$O$10:$R$10,MATCH($K745,{"Oil","Gas","Electric - Other","Electric ccASHP - split"},0))),0),"")</f>
        <v>0</v>
      </c>
      <c r="AR745" s="124">
        <f t="shared" si="108"/>
        <v>0</v>
      </c>
      <c r="AS745" s="123" t="e">
        <f t="shared" si="109"/>
        <v>#N/A</v>
      </c>
    </row>
    <row r="746" spans="1:45" x14ac:dyDescent="0.2">
      <c r="A746" s="130">
        <v>744</v>
      </c>
      <c r="B746" s="177">
        <f>IF(OR(COUNTIF($B$2:$B745,Input!$F762)&lt;1,COUNTIF($O$2:$O745,Input!$C762)&lt;1),Input!F762,0)</f>
        <v>0</v>
      </c>
      <c r="C746" s="177">
        <f>IF(OR(COUNTIF($B$2:$B745,Input!$F762)&lt;1,COUNTIF($O$2:$O745,Input!$C762)&lt;1),Input!G762,0)</f>
        <v>0</v>
      </c>
      <c r="D746" s="177">
        <f>IF(OR(COUNTIF($B$2:$B745,Input!$F762)&lt;1,COUNTIF($O$2:$O745,Input!$C762)&lt;1),Input!H762,0)</f>
        <v>0</v>
      </c>
      <c r="E746" s="177">
        <f>IF(OR(COUNTIF($B$2:$B745,Input!$F762)&lt;1,COUNTIF($O$2:$O745,Input!$C762)&lt;1),Input!I762,0)</f>
        <v>0</v>
      </c>
      <c r="F746" s="177">
        <f>IF(OR(COUNTIF($B$2:$B745,Input!$F762)&lt;1,COUNTIF($O$2:$O745,Input!$C762)&lt;1),Input!J762,0)</f>
        <v>0</v>
      </c>
      <c r="G746" s="177">
        <f>IF(OR(COUNTIF($B$2:$B745,Input!$F762)&lt;1,COUNTIF($O$2:$O745,Input!$C762)&lt;1),Input!K762,0)</f>
        <v>0</v>
      </c>
      <c r="H746" s="177">
        <f>IF(OR(COUNTIF($B$2:$B745,Input!$F762)&lt;1,COUNTIF($O$2:$O745,Input!$C762)&lt;1),Input!L762,0)</f>
        <v>0</v>
      </c>
      <c r="I746" s="177">
        <f>IF(OR(COUNTIF($B$2:$B745,Input!$F762)&lt;1,COUNTIF($O$2:$O745,Input!$C762)&lt;1),Input!M762,0)</f>
        <v>0</v>
      </c>
      <c r="J746" s="177">
        <f>IF(OR(COUNTIF($B$2:$B745,Input!$F762)&lt;1,COUNTIF($O$2:$O745,Input!$C762)&lt;1),Input!N762,0)</f>
        <v>0</v>
      </c>
      <c r="K746" s="177">
        <f>IF(OR(COUNTIF($B$2:$B745,Input!$F762)&lt;1,COUNTIF($O$2:$O745,Input!$C762)&lt;1),Input!O762,0)</f>
        <v>0</v>
      </c>
      <c r="L746" s="177">
        <f>IF(OR(COUNTIF($B$2:$B745,Input!$F762)&lt;1,COUNTIF($O$2:$O745,Input!$C762)&lt;1),Input!P762,0)</f>
        <v>0</v>
      </c>
      <c r="M746" s="129" t="str">
        <f t="shared" si="104"/>
        <v/>
      </c>
      <c r="N746" s="161">
        <f t="shared" si="102"/>
        <v>0</v>
      </c>
      <c r="O746" s="168">
        <f>Input!C762</f>
        <v>0</v>
      </c>
      <c r="P746" s="168"/>
      <c r="R746" s="131">
        <f t="shared" si="103"/>
        <v>0</v>
      </c>
      <c r="S746" s="133" t="str">
        <f t="shared" si="105"/>
        <v xml:space="preserve"> </v>
      </c>
      <c r="T746" s="133"/>
      <c r="U746" s="132" t="str">
        <f>_xlfn.IFNA(IF($D746=0,LOOKUP($F746,{0.1,0.2,0.3,0.4,0.5,0.6,0.7,0.8,0.9,1},{22,34,46,58,70,82,94,106,118,130}),""),"")</f>
        <v/>
      </c>
      <c r="V746" s="132" t="str">
        <f>_xlfn.IFNA(IF($D746=1,LOOKUP($F746,{0.1,0.2,0.3,0.4,0.5,0.6,0.7,0.8,0.9,1},{23,35,47,59,71,83,95,107,119,131}),""),"")</f>
        <v/>
      </c>
      <c r="W746" s="132" t="str">
        <f>_xlfn.IFNA(IF($D746=2,LOOKUP($F746,{0.1,0.2,0.3,0.4,0.5,0.6,0.7,0.8,0.9,1},{24,36,48,60,72,84,96,108,120,132}),""),"")</f>
        <v/>
      </c>
      <c r="X746" s="132" t="str">
        <f>_xlfn.IFNA(IF($D746=3,LOOKUP($F746,{0.1,0.2,0.3,0.4,0.5,0.6,0.7,0.8,0.9,1},{25,37,49,61,73,85,97,109,121,133}),""),"")</f>
        <v/>
      </c>
      <c r="Y746" s="132" t="str">
        <f>_xlfn.IFNA(IF($D746=4,LOOKUP($F746,{0.1,0.2,0.3,0.4,0.5,0.6,0.7,0.8,0.9,1},{26,38,50,62,74,86,98,110,122,134}),""),"")</f>
        <v/>
      </c>
      <c r="Z746" s="132" t="str">
        <f>_xlfn.IFNA(IF($D746=5,LOOKUP($F746,{0.1,0.2,0.3,0.4,0.5,0.6,0.7,0.8,0.9,1},{27,39,51,63,75,87,99,111,123,135}),""),"")</f>
        <v/>
      </c>
      <c r="AA746" s="132">
        <f t="shared" si="106"/>
        <v>0</v>
      </c>
      <c r="AB746" s="132" t="str">
        <f t="shared" si="107"/>
        <v>00</v>
      </c>
      <c r="AC746" s="82" t="e">
        <f>VLOOKUP(AB746,'AMI Ref'!T:U,2,FALSE)</f>
        <v>#N/A</v>
      </c>
      <c r="AD746" s="124"/>
      <c r="AE746" s="81" t="str">
        <f>_xlfn.IFNA(IF($D746=0,IF($J746="Not Paid by Tenant",0,INDEX('AMI Ref'!$K$5:$N$5,MATCH($J746,{"Oil","Gas","Electric - Other","ELECTRIC - HEAT PUMP"},0))),0),"")</f>
        <v/>
      </c>
      <c r="AF746" s="81">
        <f>_xlfn.IFNA(IF($D746=1,IF($J746="Not Paid by Tenant",0,INDEX('AMI Ref'!$K$6:$N$6,MATCH($J746,{"Oil","Gas","Electric - Other","ELECTRIC - HEAT PUMP"},0))),0),"")</f>
        <v>0</v>
      </c>
      <c r="AG746" s="81">
        <f>_xlfn.IFNA(IF($D746=2,IF($J746="Not Paid by Tenant",0,INDEX('AMI Ref'!$K$7:$N$7,MATCH($J746,{"Oil","Gas","Electric - Other","ELECTRIC - HEAT PUMP"},0))),0),"")</f>
        <v>0</v>
      </c>
      <c r="AH746" s="81">
        <f>_xlfn.IFNA(IF($D746=3,IF($J746="Not Paid by Tenant",0,INDEX('AMI Ref'!$K$8:$N$8,MATCH($J746,{"Oil","Gas","Electric - Other","ELECTRIC - HEAT PUMP"},0))),0),"")</f>
        <v>0</v>
      </c>
      <c r="AI746" s="81">
        <f>_xlfn.IFNA(IF($D746=4,IF($J746="Not Paid by Tenant",0,INDEX('AMI Ref'!$K$9:$N$9,MATCH($J746,{"Oil","Gas","Electric - Other","ELECTRIC - HEAT PUMP"},0))),0),"")</f>
        <v>0</v>
      </c>
      <c r="AJ746" s="81">
        <f>_xlfn.IFNA(IF($D746=5,IF($J746="Not Paid by Tenant",0,INDEX('AMI Ref'!$K$10:$N$10,MATCH($J746,{"Oil","Gas","Electric - Other","ELECTRIC - HEAT PUMP"},0))),0),"")</f>
        <v>0</v>
      </c>
      <c r="AK746" s="128"/>
      <c r="AL746" s="81" t="str">
        <f>_xlfn.IFNA(IF($D746=0,IF($K746="Not Paid by Tenant",0,INDEX('AMI Ref'!$O$5:$R$5,MATCH($K746,{"Oil","Gas","Electric - Other","Electric ccASHP - split"},0))),0),"")</f>
        <v/>
      </c>
      <c r="AM746" s="81">
        <f>_xlfn.IFNA(IF($D746=1,IF($K746="Not Paid by Tenant",0,INDEX('AMI Ref'!$O$6:$R$6,MATCH($K746,{"Oil","Gas","Electric - Other","Electric ccASHP - split"},0))),0),"")</f>
        <v>0</v>
      </c>
      <c r="AN746" s="81">
        <f>_xlfn.IFNA(IF($D746=2,IF($K746="Not Paid by Tenant",0,INDEX('AMI Ref'!$O$7:$R$7,MATCH($K746,{"Oil","Gas","Electric - Other","Electric ccASHP - split"},0))),0),"")</f>
        <v>0</v>
      </c>
      <c r="AO746" s="81">
        <f>_xlfn.IFNA(IF($D746=3,IF($K746="Not Paid by Tenant",0,INDEX('AMI Ref'!$O$8:$R$8,MATCH($K746,{"Oil","Gas","Electric - Other","Electric ccASHP - split"},0))),0),"")</f>
        <v>0</v>
      </c>
      <c r="AP746" s="81">
        <f>_xlfn.IFNA(IF($D746=4,IF($K746="Not Paid by Tenant",0,INDEX('AMI Ref'!$O$9:$R$9,MATCH($K746,{"Oil","Gas","Electric - Other","Electric ccASHP - split"},0))),0),"")</f>
        <v>0</v>
      </c>
      <c r="AQ746" s="81">
        <f>_xlfn.IFNA(IF($D746=5,IF($K746="Not Paid by Tenant",0,INDEX('AMI Ref'!$O$10:$R$10,MATCH($K746,{"Oil","Gas","Electric - Other","Electric ccASHP - split"},0))),0),"")</f>
        <v>0</v>
      </c>
      <c r="AR746" s="124">
        <f t="shared" si="108"/>
        <v>0</v>
      </c>
      <c r="AS746" s="123" t="e">
        <f t="shared" si="109"/>
        <v>#N/A</v>
      </c>
    </row>
    <row r="747" spans="1:45" x14ac:dyDescent="0.2">
      <c r="A747" s="130">
        <v>745</v>
      </c>
      <c r="B747" s="177">
        <f>IF(OR(COUNTIF($B$2:$B746,Input!$F763)&lt;1,COUNTIF($O$2:$O746,Input!$C763)&lt;1),Input!F763,0)</f>
        <v>0</v>
      </c>
      <c r="C747" s="177">
        <f>IF(OR(COUNTIF($B$2:$B746,Input!$F763)&lt;1,COUNTIF($O$2:$O746,Input!$C763)&lt;1),Input!G763,0)</f>
        <v>0</v>
      </c>
      <c r="D747" s="177">
        <f>IF(OR(COUNTIF($B$2:$B746,Input!$F763)&lt;1,COUNTIF($O$2:$O746,Input!$C763)&lt;1),Input!H763,0)</f>
        <v>0</v>
      </c>
      <c r="E747" s="177">
        <f>IF(OR(COUNTIF($B$2:$B746,Input!$F763)&lt;1,COUNTIF($O$2:$O746,Input!$C763)&lt;1),Input!I763,0)</f>
        <v>0</v>
      </c>
      <c r="F747" s="177">
        <f>IF(OR(COUNTIF($B$2:$B746,Input!$F763)&lt;1,COUNTIF($O$2:$O746,Input!$C763)&lt;1),Input!J763,0)</f>
        <v>0</v>
      </c>
      <c r="G747" s="177">
        <f>IF(OR(COUNTIF($B$2:$B746,Input!$F763)&lt;1,COUNTIF($O$2:$O746,Input!$C763)&lt;1),Input!K763,0)</f>
        <v>0</v>
      </c>
      <c r="H747" s="177">
        <f>IF(OR(COUNTIF($B$2:$B746,Input!$F763)&lt;1,COUNTIF($O$2:$O746,Input!$C763)&lt;1),Input!L763,0)</f>
        <v>0</v>
      </c>
      <c r="I747" s="177">
        <f>IF(OR(COUNTIF($B$2:$B746,Input!$F763)&lt;1,COUNTIF($O$2:$O746,Input!$C763)&lt;1),Input!M763,0)</f>
        <v>0</v>
      </c>
      <c r="J747" s="177">
        <f>IF(OR(COUNTIF($B$2:$B746,Input!$F763)&lt;1,COUNTIF($O$2:$O746,Input!$C763)&lt;1),Input!N763,0)</f>
        <v>0</v>
      </c>
      <c r="K747" s="177">
        <f>IF(OR(COUNTIF($B$2:$B746,Input!$F763)&lt;1,COUNTIF($O$2:$O746,Input!$C763)&lt;1),Input!O763,0)</f>
        <v>0</v>
      </c>
      <c r="L747" s="177">
        <f>IF(OR(COUNTIF($B$2:$B746,Input!$F763)&lt;1,COUNTIF($O$2:$O746,Input!$C763)&lt;1),Input!P763,0)</f>
        <v>0</v>
      </c>
      <c r="M747" s="129" t="str">
        <f t="shared" si="104"/>
        <v/>
      </c>
      <c r="N747" s="161">
        <f t="shared" si="102"/>
        <v>0</v>
      </c>
      <c r="O747" s="168">
        <f>Input!C763</f>
        <v>0</v>
      </c>
      <c r="P747" s="168"/>
      <c r="R747" s="131">
        <f t="shared" si="103"/>
        <v>0</v>
      </c>
      <c r="S747" s="133" t="str">
        <f t="shared" si="105"/>
        <v xml:space="preserve"> </v>
      </c>
      <c r="T747" s="133"/>
      <c r="U747" s="132" t="str">
        <f>_xlfn.IFNA(IF($D747=0,LOOKUP($F747,{0.1,0.2,0.3,0.4,0.5,0.6,0.7,0.8,0.9,1},{22,34,46,58,70,82,94,106,118,130}),""),"")</f>
        <v/>
      </c>
      <c r="V747" s="132" t="str">
        <f>_xlfn.IFNA(IF($D747=1,LOOKUP($F747,{0.1,0.2,0.3,0.4,0.5,0.6,0.7,0.8,0.9,1},{23,35,47,59,71,83,95,107,119,131}),""),"")</f>
        <v/>
      </c>
      <c r="W747" s="132" t="str">
        <f>_xlfn.IFNA(IF($D747=2,LOOKUP($F747,{0.1,0.2,0.3,0.4,0.5,0.6,0.7,0.8,0.9,1},{24,36,48,60,72,84,96,108,120,132}),""),"")</f>
        <v/>
      </c>
      <c r="X747" s="132" t="str">
        <f>_xlfn.IFNA(IF($D747=3,LOOKUP($F747,{0.1,0.2,0.3,0.4,0.5,0.6,0.7,0.8,0.9,1},{25,37,49,61,73,85,97,109,121,133}),""),"")</f>
        <v/>
      </c>
      <c r="Y747" s="132" t="str">
        <f>_xlfn.IFNA(IF($D747=4,LOOKUP($F747,{0.1,0.2,0.3,0.4,0.5,0.6,0.7,0.8,0.9,1},{26,38,50,62,74,86,98,110,122,134}),""),"")</f>
        <v/>
      </c>
      <c r="Z747" s="132" t="str">
        <f>_xlfn.IFNA(IF($D747=5,LOOKUP($F747,{0.1,0.2,0.3,0.4,0.5,0.6,0.7,0.8,0.9,1},{27,39,51,63,75,87,99,111,123,135}),""),"")</f>
        <v/>
      </c>
      <c r="AA747" s="132">
        <f t="shared" si="106"/>
        <v>0</v>
      </c>
      <c r="AB747" s="132" t="str">
        <f t="shared" si="107"/>
        <v>00</v>
      </c>
      <c r="AC747" s="82" t="e">
        <f>VLOOKUP(AB747,'AMI Ref'!T:U,2,FALSE)</f>
        <v>#N/A</v>
      </c>
      <c r="AD747" s="124"/>
      <c r="AE747" s="81" t="str">
        <f>_xlfn.IFNA(IF($D747=0,IF($J747="Not Paid by Tenant",0,INDEX('AMI Ref'!$K$5:$N$5,MATCH($J747,{"Oil","Gas","Electric - Other","ELECTRIC - HEAT PUMP"},0))),0),"")</f>
        <v/>
      </c>
      <c r="AF747" s="81">
        <f>_xlfn.IFNA(IF($D747=1,IF($J747="Not Paid by Tenant",0,INDEX('AMI Ref'!$K$6:$N$6,MATCH($J747,{"Oil","Gas","Electric - Other","ELECTRIC - HEAT PUMP"},0))),0),"")</f>
        <v>0</v>
      </c>
      <c r="AG747" s="81">
        <f>_xlfn.IFNA(IF($D747=2,IF($J747="Not Paid by Tenant",0,INDEX('AMI Ref'!$K$7:$N$7,MATCH($J747,{"Oil","Gas","Electric - Other","ELECTRIC - HEAT PUMP"},0))),0),"")</f>
        <v>0</v>
      </c>
      <c r="AH747" s="81">
        <f>_xlfn.IFNA(IF($D747=3,IF($J747="Not Paid by Tenant",0,INDEX('AMI Ref'!$K$8:$N$8,MATCH($J747,{"Oil","Gas","Electric - Other","ELECTRIC - HEAT PUMP"},0))),0),"")</f>
        <v>0</v>
      </c>
      <c r="AI747" s="81">
        <f>_xlfn.IFNA(IF($D747=4,IF($J747="Not Paid by Tenant",0,INDEX('AMI Ref'!$K$9:$N$9,MATCH($J747,{"Oil","Gas","Electric - Other","ELECTRIC - HEAT PUMP"},0))),0),"")</f>
        <v>0</v>
      </c>
      <c r="AJ747" s="81">
        <f>_xlfn.IFNA(IF($D747=5,IF($J747="Not Paid by Tenant",0,INDEX('AMI Ref'!$K$10:$N$10,MATCH($J747,{"Oil","Gas","Electric - Other","ELECTRIC - HEAT PUMP"},0))),0),"")</f>
        <v>0</v>
      </c>
      <c r="AK747" s="128"/>
      <c r="AL747" s="81" t="str">
        <f>_xlfn.IFNA(IF($D747=0,IF($K747="Not Paid by Tenant",0,INDEX('AMI Ref'!$O$5:$R$5,MATCH($K747,{"Oil","Gas","Electric - Other","Electric ccASHP - split"},0))),0),"")</f>
        <v/>
      </c>
      <c r="AM747" s="81">
        <f>_xlfn.IFNA(IF($D747=1,IF($K747="Not Paid by Tenant",0,INDEX('AMI Ref'!$O$6:$R$6,MATCH($K747,{"Oil","Gas","Electric - Other","Electric ccASHP - split"},0))),0),"")</f>
        <v>0</v>
      </c>
      <c r="AN747" s="81">
        <f>_xlfn.IFNA(IF($D747=2,IF($K747="Not Paid by Tenant",0,INDEX('AMI Ref'!$O$7:$R$7,MATCH($K747,{"Oil","Gas","Electric - Other","Electric ccASHP - split"},0))),0),"")</f>
        <v>0</v>
      </c>
      <c r="AO747" s="81">
        <f>_xlfn.IFNA(IF($D747=3,IF($K747="Not Paid by Tenant",0,INDEX('AMI Ref'!$O$8:$R$8,MATCH($K747,{"Oil","Gas","Electric - Other","Electric ccASHP - split"},0))),0),"")</f>
        <v>0</v>
      </c>
      <c r="AP747" s="81">
        <f>_xlfn.IFNA(IF($D747=4,IF($K747="Not Paid by Tenant",0,INDEX('AMI Ref'!$O$9:$R$9,MATCH($K747,{"Oil","Gas","Electric - Other","Electric ccASHP - split"},0))),0),"")</f>
        <v>0</v>
      </c>
      <c r="AQ747" s="81">
        <f>_xlfn.IFNA(IF($D747=5,IF($K747="Not Paid by Tenant",0,INDEX('AMI Ref'!$O$10:$R$10,MATCH($K747,{"Oil","Gas","Electric - Other","Electric ccASHP - split"},0))),0),"")</f>
        <v>0</v>
      </c>
      <c r="AR747" s="124">
        <f t="shared" si="108"/>
        <v>0</v>
      </c>
      <c r="AS747" s="123" t="e">
        <f t="shared" si="109"/>
        <v>#N/A</v>
      </c>
    </row>
    <row r="748" spans="1:45" x14ac:dyDescent="0.2">
      <c r="A748" s="130">
        <v>746</v>
      </c>
      <c r="B748" s="177">
        <f>IF(OR(COUNTIF($B$2:$B747,Input!$F764)&lt;1,COUNTIF($O$2:$O747,Input!$C764)&lt;1),Input!F764,0)</f>
        <v>0</v>
      </c>
      <c r="C748" s="177">
        <f>IF(OR(COUNTIF($B$2:$B747,Input!$F764)&lt;1,COUNTIF($O$2:$O747,Input!$C764)&lt;1),Input!G764,0)</f>
        <v>0</v>
      </c>
      <c r="D748" s="177">
        <f>IF(OR(COUNTIF($B$2:$B747,Input!$F764)&lt;1,COUNTIF($O$2:$O747,Input!$C764)&lt;1),Input!H764,0)</f>
        <v>0</v>
      </c>
      <c r="E748" s="177">
        <f>IF(OR(COUNTIF($B$2:$B747,Input!$F764)&lt;1,COUNTIF($O$2:$O747,Input!$C764)&lt;1),Input!I764,0)</f>
        <v>0</v>
      </c>
      <c r="F748" s="177">
        <f>IF(OR(COUNTIF($B$2:$B747,Input!$F764)&lt;1,COUNTIF($O$2:$O747,Input!$C764)&lt;1),Input!J764,0)</f>
        <v>0</v>
      </c>
      <c r="G748" s="177">
        <f>IF(OR(COUNTIF($B$2:$B747,Input!$F764)&lt;1,COUNTIF($O$2:$O747,Input!$C764)&lt;1),Input!K764,0)</f>
        <v>0</v>
      </c>
      <c r="H748" s="177">
        <f>IF(OR(COUNTIF($B$2:$B747,Input!$F764)&lt;1,COUNTIF($O$2:$O747,Input!$C764)&lt;1),Input!L764,0)</f>
        <v>0</v>
      </c>
      <c r="I748" s="177">
        <f>IF(OR(COUNTIF($B$2:$B747,Input!$F764)&lt;1,COUNTIF($O$2:$O747,Input!$C764)&lt;1),Input!M764,0)</f>
        <v>0</v>
      </c>
      <c r="J748" s="177">
        <f>IF(OR(COUNTIF($B$2:$B747,Input!$F764)&lt;1,COUNTIF($O$2:$O747,Input!$C764)&lt;1),Input!N764,0)</f>
        <v>0</v>
      </c>
      <c r="K748" s="177">
        <f>IF(OR(COUNTIF($B$2:$B747,Input!$F764)&lt;1,COUNTIF($O$2:$O747,Input!$C764)&lt;1),Input!O764,0)</f>
        <v>0</v>
      </c>
      <c r="L748" s="177">
        <f>IF(OR(COUNTIF($B$2:$B747,Input!$F764)&lt;1,COUNTIF($O$2:$O747,Input!$C764)&lt;1),Input!P764,0)</f>
        <v>0</v>
      </c>
      <c r="M748" s="129" t="str">
        <f t="shared" si="104"/>
        <v/>
      </c>
      <c r="N748" s="161">
        <f t="shared" si="102"/>
        <v>0</v>
      </c>
      <c r="O748" s="168">
        <f>Input!C764</f>
        <v>0</v>
      </c>
      <c r="P748" s="168"/>
      <c r="R748" s="131">
        <f t="shared" si="103"/>
        <v>0</v>
      </c>
      <c r="S748" s="133" t="str">
        <f t="shared" si="105"/>
        <v xml:space="preserve"> </v>
      </c>
      <c r="T748" s="133"/>
      <c r="U748" s="132" t="str">
        <f>_xlfn.IFNA(IF($D748=0,LOOKUP($F748,{0.1,0.2,0.3,0.4,0.5,0.6,0.7,0.8,0.9,1},{22,34,46,58,70,82,94,106,118,130}),""),"")</f>
        <v/>
      </c>
      <c r="V748" s="132" t="str">
        <f>_xlfn.IFNA(IF($D748=1,LOOKUP($F748,{0.1,0.2,0.3,0.4,0.5,0.6,0.7,0.8,0.9,1},{23,35,47,59,71,83,95,107,119,131}),""),"")</f>
        <v/>
      </c>
      <c r="W748" s="132" t="str">
        <f>_xlfn.IFNA(IF($D748=2,LOOKUP($F748,{0.1,0.2,0.3,0.4,0.5,0.6,0.7,0.8,0.9,1},{24,36,48,60,72,84,96,108,120,132}),""),"")</f>
        <v/>
      </c>
      <c r="X748" s="132" t="str">
        <f>_xlfn.IFNA(IF($D748=3,LOOKUP($F748,{0.1,0.2,0.3,0.4,0.5,0.6,0.7,0.8,0.9,1},{25,37,49,61,73,85,97,109,121,133}),""),"")</f>
        <v/>
      </c>
      <c r="Y748" s="132" t="str">
        <f>_xlfn.IFNA(IF($D748=4,LOOKUP($F748,{0.1,0.2,0.3,0.4,0.5,0.6,0.7,0.8,0.9,1},{26,38,50,62,74,86,98,110,122,134}),""),"")</f>
        <v/>
      </c>
      <c r="Z748" s="132" t="str">
        <f>_xlfn.IFNA(IF($D748=5,LOOKUP($F748,{0.1,0.2,0.3,0.4,0.5,0.6,0.7,0.8,0.9,1},{27,39,51,63,75,87,99,111,123,135}),""),"")</f>
        <v/>
      </c>
      <c r="AA748" s="132">
        <f t="shared" si="106"/>
        <v>0</v>
      </c>
      <c r="AB748" s="132" t="str">
        <f t="shared" si="107"/>
        <v>00</v>
      </c>
      <c r="AC748" s="82" t="e">
        <f>VLOOKUP(AB748,'AMI Ref'!T:U,2,FALSE)</f>
        <v>#N/A</v>
      </c>
      <c r="AD748" s="124"/>
      <c r="AE748" s="81" t="str">
        <f>_xlfn.IFNA(IF($D748=0,IF($J748="Not Paid by Tenant",0,INDEX('AMI Ref'!$K$5:$N$5,MATCH($J748,{"Oil","Gas","Electric - Other","ELECTRIC - HEAT PUMP"},0))),0),"")</f>
        <v/>
      </c>
      <c r="AF748" s="81">
        <f>_xlfn.IFNA(IF($D748=1,IF($J748="Not Paid by Tenant",0,INDEX('AMI Ref'!$K$6:$N$6,MATCH($J748,{"Oil","Gas","Electric - Other","ELECTRIC - HEAT PUMP"},0))),0),"")</f>
        <v>0</v>
      </c>
      <c r="AG748" s="81">
        <f>_xlfn.IFNA(IF($D748=2,IF($J748="Not Paid by Tenant",0,INDEX('AMI Ref'!$K$7:$N$7,MATCH($J748,{"Oil","Gas","Electric - Other","ELECTRIC - HEAT PUMP"},0))),0),"")</f>
        <v>0</v>
      </c>
      <c r="AH748" s="81">
        <f>_xlfn.IFNA(IF($D748=3,IF($J748="Not Paid by Tenant",0,INDEX('AMI Ref'!$K$8:$N$8,MATCH($J748,{"Oil","Gas","Electric - Other","ELECTRIC - HEAT PUMP"},0))),0),"")</f>
        <v>0</v>
      </c>
      <c r="AI748" s="81">
        <f>_xlfn.IFNA(IF($D748=4,IF($J748="Not Paid by Tenant",0,INDEX('AMI Ref'!$K$9:$N$9,MATCH($J748,{"Oil","Gas","Electric - Other","ELECTRIC - HEAT PUMP"},0))),0),"")</f>
        <v>0</v>
      </c>
      <c r="AJ748" s="81">
        <f>_xlfn.IFNA(IF($D748=5,IF($J748="Not Paid by Tenant",0,INDEX('AMI Ref'!$K$10:$N$10,MATCH($J748,{"Oil","Gas","Electric - Other","ELECTRIC - HEAT PUMP"},0))),0),"")</f>
        <v>0</v>
      </c>
      <c r="AK748" s="128"/>
      <c r="AL748" s="81" t="str">
        <f>_xlfn.IFNA(IF($D748=0,IF($K748="Not Paid by Tenant",0,INDEX('AMI Ref'!$O$5:$R$5,MATCH($K748,{"Oil","Gas","Electric - Other","Electric ccASHP - split"},0))),0),"")</f>
        <v/>
      </c>
      <c r="AM748" s="81">
        <f>_xlfn.IFNA(IF($D748=1,IF($K748="Not Paid by Tenant",0,INDEX('AMI Ref'!$O$6:$R$6,MATCH($K748,{"Oil","Gas","Electric - Other","Electric ccASHP - split"},0))),0),"")</f>
        <v>0</v>
      </c>
      <c r="AN748" s="81">
        <f>_xlfn.IFNA(IF($D748=2,IF($K748="Not Paid by Tenant",0,INDEX('AMI Ref'!$O$7:$R$7,MATCH($K748,{"Oil","Gas","Electric - Other","Electric ccASHP - split"},0))),0),"")</f>
        <v>0</v>
      </c>
      <c r="AO748" s="81">
        <f>_xlfn.IFNA(IF($D748=3,IF($K748="Not Paid by Tenant",0,INDEX('AMI Ref'!$O$8:$R$8,MATCH($K748,{"Oil","Gas","Electric - Other","Electric ccASHP - split"},0))),0),"")</f>
        <v>0</v>
      </c>
      <c r="AP748" s="81">
        <f>_xlfn.IFNA(IF($D748=4,IF($K748="Not Paid by Tenant",0,INDEX('AMI Ref'!$O$9:$R$9,MATCH($K748,{"Oil","Gas","Electric - Other","Electric ccASHP - split"},0))),0),"")</f>
        <v>0</v>
      </c>
      <c r="AQ748" s="81">
        <f>_xlfn.IFNA(IF($D748=5,IF($K748="Not Paid by Tenant",0,INDEX('AMI Ref'!$O$10:$R$10,MATCH($K748,{"Oil","Gas","Electric - Other","Electric ccASHP - split"},0))),0),"")</f>
        <v>0</v>
      </c>
      <c r="AR748" s="124">
        <f t="shared" si="108"/>
        <v>0</v>
      </c>
      <c r="AS748" s="123" t="e">
        <f t="shared" si="109"/>
        <v>#N/A</v>
      </c>
    </row>
    <row r="749" spans="1:45" x14ac:dyDescent="0.2">
      <c r="A749" s="130">
        <v>747</v>
      </c>
      <c r="B749" s="177">
        <f>IF(OR(COUNTIF($B$2:$B748,Input!$F765)&lt;1,COUNTIF($O$2:$O748,Input!$C765)&lt;1),Input!F765,0)</f>
        <v>0</v>
      </c>
      <c r="C749" s="177">
        <f>IF(OR(COUNTIF($B$2:$B748,Input!$F765)&lt;1,COUNTIF($O$2:$O748,Input!$C765)&lt;1),Input!G765,0)</f>
        <v>0</v>
      </c>
      <c r="D749" s="177">
        <f>IF(OR(COUNTIF($B$2:$B748,Input!$F765)&lt;1,COUNTIF($O$2:$O748,Input!$C765)&lt;1),Input!H765,0)</f>
        <v>0</v>
      </c>
      <c r="E749" s="177">
        <f>IF(OR(COUNTIF($B$2:$B748,Input!$F765)&lt;1,COUNTIF($O$2:$O748,Input!$C765)&lt;1),Input!I765,0)</f>
        <v>0</v>
      </c>
      <c r="F749" s="177">
        <f>IF(OR(COUNTIF($B$2:$B748,Input!$F765)&lt;1,COUNTIF($O$2:$O748,Input!$C765)&lt;1),Input!J765,0)</f>
        <v>0</v>
      </c>
      <c r="G749" s="177">
        <f>IF(OR(COUNTIF($B$2:$B748,Input!$F765)&lt;1,COUNTIF($O$2:$O748,Input!$C765)&lt;1),Input!K765,0)</f>
        <v>0</v>
      </c>
      <c r="H749" s="177">
        <f>IF(OR(COUNTIF($B$2:$B748,Input!$F765)&lt;1,COUNTIF($O$2:$O748,Input!$C765)&lt;1),Input!L765,0)</f>
        <v>0</v>
      </c>
      <c r="I749" s="177">
        <f>IF(OR(COUNTIF($B$2:$B748,Input!$F765)&lt;1,COUNTIF($O$2:$O748,Input!$C765)&lt;1),Input!M765,0)</f>
        <v>0</v>
      </c>
      <c r="J749" s="177">
        <f>IF(OR(COUNTIF($B$2:$B748,Input!$F765)&lt;1,COUNTIF($O$2:$O748,Input!$C765)&lt;1),Input!N765,0)</f>
        <v>0</v>
      </c>
      <c r="K749" s="177">
        <f>IF(OR(COUNTIF($B$2:$B748,Input!$F765)&lt;1,COUNTIF($O$2:$O748,Input!$C765)&lt;1),Input!O765,0)</f>
        <v>0</v>
      </c>
      <c r="L749" s="177">
        <f>IF(OR(COUNTIF($B$2:$B748,Input!$F765)&lt;1,COUNTIF($O$2:$O748,Input!$C765)&lt;1),Input!P765,0)</f>
        <v>0</v>
      </c>
      <c r="M749" s="129" t="str">
        <f t="shared" si="104"/>
        <v/>
      </c>
      <c r="N749" s="161">
        <f t="shared" si="102"/>
        <v>0</v>
      </c>
      <c r="O749" s="168">
        <f>Input!C765</f>
        <v>0</v>
      </c>
      <c r="P749" s="168"/>
      <c r="R749" s="131">
        <f t="shared" si="103"/>
        <v>0</v>
      </c>
      <c r="S749" s="133" t="str">
        <f t="shared" si="105"/>
        <v xml:space="preserve"> </v>
      </c>
      <c r="T749" s="133"/>
      <c r="U749" s="132" t="str">
        <f>_xlfn.IFNA(IF($D749=0,LOOKUP($F749,{0.1,0.2,0.3,0.4,0.5,0.6,0.7,0.8,0.9,1},{22,34,46,58,70,82,94,106,118,130}),""),"")</f>
        <v/>
      </c>
      <c r="V749" s="132" t="str">
        <f>_xlfn.IFNA(IF($D749=1,LOOKUP($F749,{0.1,0.2,0.3,0.4,0.5,0.6,0.7,0.8,0.9,1},{23,35,47,59,71,83,95,107,119,131}),""),"")</f>
        <v/>
      </c>
      <c r="W749" s="132" t="str">
        <f>_xlfn.IFNA(IF($D749=2,LOOKUP($F749,{0.1,0.2,0.3,0.4,0.5,0.6,0.7,0.8,0.9,1},{24,36,48,60,72,84,96,108,120,132}),""),"")</f>
        <v/>
      </c>
      <c r="X749" s="132" t="str">
        <f>_xlfn.IFNA(IF($D749=3,LOOKUP($F749,{0.1,0.2,0.3,0.4,0.5,0.6,0.7,0.8,0.9,1},{25,37,49,61,73,85,97,109,121,133}),""),"")</f>
        <v/>
      </c>
      <c r="Y749" s="132" t="str">
        <f>_xlfn.IFNA(IF($D749=4,LOOKUP($F749,{0.1,0.2,0.3,0.4,0.5,0.6,0.7,0.8,0.9,1},{26,38,50,62,74,86,98,110,122,134}),""),"")</f>
        <v/>
      </c>
      <c r="Z749" s="132" t="str">
        <f>_xlfn.IFNA(IF($D749=5,LOOKUP($F749,{0.1,0.2,0.3,0.4,0.5,0.6,0.7,0.8,0.9,1},{27,39,51,63,75,87,99,111,123,135}),""),"")</f>
        <v/>
      </c>
      <c r="AA749" s="132">
        <f t="shared" si="106"/>
        <v>0</v>
      </c>
      <c r="AB749" s="132" t="str">
        <f t="shared" si="107"/>
        <v>00</v>
      </c>
      <c r="AC749" s="82" t="e">
        <f>VLOOKUP(AB749,'AMI Ref'!T:U,2,FALSE)</f>
        <v>#N/A</v>
      </c>
      <c r="AD749" s="124"/>
      <c r="AE749" s="81" t="str">
        <f>_xlfn.IFNA(IF($D749=0,IF($J749="Not Paid by Tenant",0,INDEX('AMI Ref'!$K$5:$N$5,MATCH($J749,{"Oil","Gas","Electric - Other","ELECTRIC - HEAT PUMP"},0))),0),"")</f>
        <v/>
      </c>
      <c r="AF749" s="81">
        <f>_xlfn.IFNA(IF($D749=1,IF($J749="Not Paid by Tenant",0,INDEX('AMI Ref'!$K$6:$N$6,MATCH($J749,{"Oil","Gas","Electric - Other","ELECTRIC - HEAT PUMP"},0))),0),"")</f>
        <v>0</v>
      </c>
      <c r="AG749" s="81">
        <f>_xlfn.IFNA(IF($D749=2,IF($J749="Not Paid by Tenant",0,INDEX('AMI Ref'!$K$7:$N$7,MATCH($J749,{"Oil","Gas","Electric - Other","ELECTRIC - HEAT PUMP"},0))),0),"")</f>
        <v>0</v>
      </c>
      <c r="AH749" s="81">
        <f>_xlfn.IFNA(IF($D749=3,IF($J749="Not Paid by Tenant",0,INDEX('AMI Ref'!$K$8:$N$8,MATCH($J749,{"Oil","Gas","Electric - Other","ELECTRIC - HEAT PUMP"},0))),0),"")</f>
        <v>0</v>
      </c>
      <c r="AI749" s="81">
        <f>_xlfn.IFNA(IF($D749=4,IF($J749="Not Paid by Tenant",0,INDEX('AMI Ref'!$K$9:$N$9,MATCH($J749,{"Oil","Gas","Electric - Other","ELECTRIC - HEAT PUMP"},0))),0),"")</f>
        <v>0</v>
      </c>
      <c r="AJ749" s="81">
        <f>_xlfn.IFNA(IF($D749=5,IF($J749="Not Paid by Tenant",0,INDEX('AMI Ref'!$K$10:$N$10,MATCH($J749,{"Oil","Gas","Electric - Other","ELECTRIC - HEAT PUMP"},0))),0),"")</f>
        <v>0</v>
      </c>
      <c r="AK749" s="128"/>
      <c r="AL749" s="81" t="str">
        <f>_xlfn.IFNA(IF($D749=0,IF($K749="Not Paid by Tenant",0,INDEX('AMI Ref'!$O$5:$R$5,MATCH($K749,{"Oil","Gas","Electric - Other","Electric ccASHP - split"},0))),0),"")</f>
        <v/>
      </c>
      <c r="AM749" s="81">
        <f>_xlfn.IFNA(IF($D749=1,IF($K749="Not Paid by Tenant",0,INDEX('AMI Ref'!$O$6:$R$6,MATCH($K749,{"Oil","Gas","Electric - Other","Electric ccASHP - split"},0))),0),"")</f>
        <v>0</v>
      </c>
      <c r="AN749" s="81">
        <f>_xlfn.IFNA(IF($D749=2,IF($K749="Not Paid by Tenant",0,INDEX('AMI Ref'!$O$7:$R$7,MATCH($K749,{"Oil","Gas","Electric - Other","Electric ccASHP - split"},0))),0),"")</f>
        <v>0</v>
      </c>
      <c r="AO749" s="81">
        <f>_xlfn.IFNA(IF($D749=3,IF($K749="Not Paid by Tenant",0,INDEX('AMI Ref'!$O$8:$R$8,MATCH($K749,{"Oil","Gas","Electric - Other","Electric ccASHP - split"},0))),0),"")</f>
        <v>0</v>
      </c>
      <c r="AP749" s="81">
        <f>_xlfn.IFNA(IF($D749=4,IF($K749="Not Paid by Tenant",0,INDEX('AMI Ref'!$O$9:$R$9,MATCH($K749,{"Oil","Gas","Electric - Other","Electric ccASHP - split"},0))),0),"")</f>
        <v>0</v>
      </c>
      <c r="AQ749" s="81">
        <f>_xlfn.IFNA(IF($D749=5,IF($K749="Not Paid by Tenant",0,INDEX('AMI Ref'!$O$10:$R$10,MATCH($K749,{"Oil","Gas","Electric - Other","Electric ccASHP - split"},0))),0),"")</f>
        <v>0</v>
      </c>
      <c r="AR749" s="124">
        <f t="shared" si="108"/>
        <v>0</v>
      </c>
      <c r="AS749" s="123" t="e">
        <f t="shared" si="109"/>
        <v>#N/A</v>
      </c>
    </row>
    <row r="750" spans="1:45" x14ac:dyDescent="0.2">
      <c r="A750" s="130">
        <v>748</v>
      </c>
      <c r="B750" s="177">
        <f>IF(OR(COUNTIF($B$2:$B749,Input!$F766)&lt;1,COUNTIF($O$2:$O749,Input!$C766)&lt;1),Input!F766,0)</f>
        <v>0</v>
      </c>
      <c r="C750" s="177">
        <f>IF(OR(COUNTIF($B$2:$B749,Input!$F766)&lt;1,COUNTIF($O$2:$O749,Input!$C766)&lt;1),Input!G766,0)</f>
        <v>0</v>
      </c>
      <c r="D750" s="177">
        <f>IF(OR(COUNTIF($B$2:$B749,Input!$F766)&lt;1,COUNTIF($O$2:$O749,Input!$C766)&lt;1),Input!H766,0)</f>
        <v>0</v>
      </c>
      <c r="E750" s="177">
        <f>IF(OR(COUNTIF($B$2:$B749,Input!$F766)&lt;1,COUNTIF($O$2:$O749,Input!$C766)&lt;1),Input!I766,0)</f>
        <v>0</v>
      </c>
      <c r="F750" s="177">
        <f>IF(OR(COUNTIF($B$2:$B749,Input!$F766)&lt;1,COUNTIF($O$2:$O749,Input!$C766)&lt;1),Input!J766,0)</f>
        <v>0</v>
      </c>
      <c r="G750" s="177">
        <f>IF(OR(COUNTIF($B$2:$B749,Input!$F766)&lt;1,COUNTIF($O$2:$O749,Input!$C766)&lt;1),Input!K766,0)</f>
        <v>0</v>
      </c>
      <c r="H750" s="177">
        <f>IF(OR(COUNTIF($B$2:$B749,Input!$F766)&lt;1,COUNTIF($O$2:$O749,Input!$C766)&lt;1),Input!L766,0)</f>
        <v>0</v>
      </c>
      <c r="I750" s="177">
        <f>IF(OR(COUNTIF($B$2:$B749,Input!$F766)&lt;1,COUNTIF($O$2:$O749,Input!$C766)&lt;1),Input!M766,0)</f>
        <v>0</v>
      </c>
      <c r="J750" s="177">
        <f>IF(OR(COUNTIF($B$2:$B749,Input!$F766)&lt;1,COUNTIF($O$2:$O749,Input!$C766)&lt;1),Input!N766,0)</f>
        <v>0</v>
      </c>
      <c r="K750" s="177">
        <f>IF(OR(COUNTIF($B$2:$B749,Input!$F766)&lt;1,COUNTIF($O$2:$O749,Input!$C766)&lt;1),Input!O766,0)</f>
        <v>0</v>
      </c>
      <c r="L750" s="177">
        <f>IF(OR(COUNTIF($B$2:$B749,Input!$F766)&lt;1,COUNTIF($O$2:$O749,Input!$C766)&lt;1),Input!P766,0)</f>
        <v>0</v>
      </c>
      <c r="M750" s="129" t="str">
        <f t="shared" si="104"/>
        <v/>
      </c>
      <c r="N750" s="161">
        <f t="shared" si="102"/>
        <v>0</v>
      </c>
      <c r="O750" s="168">
        <f>Input!C766</f>
        <v>0</v>
      </c>
      <c r="P750" s="168"/>
      <c r="R750" s="131">
        <f t="shared" si="103"/>
        <v>0</v>
      </c>
      <c r="S750" s="133" t="str">
        <f t="shared" si="105"/>
        <v xml:space="preserve"> </v>
      </c>
      <c r="T750" s="133"/>
      <c r="U750" s="132" t="str">
        <f>_xlfn.IFNA(IF($D750=0,LOOKUP($F750,{0.1,0.2,0.3,0.4,0.5,0.6,0.7,0.8,0.9,1},{22,34,46,58,70,82,94,106,118,130}),""),"")</f>
        <v/>
      </c>
      <c r="V750" s="132" t="str">
        <f>_xlfn.IFNA(IF($D750=1,LOOKUP($F750,{0.1,0.2,0.3,0.4,0.5,0.6,0.7,0.8,0.9,1},{23,35,47,59,71,83,95,107,119,131}),""),"")</f>
        <v/>
      </c>
      <c r="W750" s="132" t="str">
        <f>_xlfn.IFNA(IF($D750=2,LOOKUP($F750,{0.1,0.2,0.3,0.4,0.5,0.6,0.7,0.8,0.9,1},{24,36,48,60,72,84,96,108,120,132}),""),"")</f>
        <v/>
      </c>
      <c r="X750" s="132" t="str">
        <f>_xlfn.IFNA(IF($D750=3,LOOKUP($F750,{0.1,0.2,0.3,0.4,0.5,0.6,0.7,0.8,0.9,1},{25,37,49,61,73,85,97,109,121,133}),""),"")</f>
        <v/>
      </c>
      <c r="Y750" s="132" t="str">
        <f>_xlfn.IFNA(IF($D750=4,LOOKUP($F750,{0.1,0.2,0.3,0.4,0.5,0.6,0.7,0.8,0.9,1},{26,38,50,62,74,86,98,110,122,134}),""),"")</f>
        <v/>
      </c>
      <c r="Z750" s="132" t="str">
        <f>_xlfn.IFNA(IF($D750=5,LOOKUP($F750,{0.1,0.2,0.3,0.4,0.5,0.6,0.7,0.8,0.9,1},{27,39,51,63,75,87,99,111,123,135}),""),"")</f>
        <v/>
      </c>
      <c r="AA750" s="132">
        <f t="shared" si="106"/>
        <v>0</v>
      </c>
      <c r="AB750" s="132" t="str">
        <f t="shared" si="107"/>
        <v>00</v>
      </c>
      <c r="AC750" s="82" t="e">
        <f>VLOOKUP(AB750,'AMI Ref'!T:U,2,FALSE)</f>
        <v>#N/A</v>
      </c>
      <c r="AD750" s="124"/>
      <c r="AE750" s="81" t="str">
        <f>_xlfn.IFNA(IF($D750=0,IF($J750="Not Paid by Tenant",0,INDEX('AMI Ref'!$K$5:$N$5,MATCH($J750,{"Oil","Gas","Electric - Other","ELECTRIC - HEAT PUMP"},0))),0),"")</f>
        <v/>
      </c>
      <c r="AF750" s="81">
        <f>_xlfn.IFNA(IF($D750=1,IF($J750="Not Paid by Tenant",0,INDEX('AMI Ref'!$K$6:$N$6,MATCH($J750,{"Oil","Gas","Electric - Other","ELECTRIC - HEAT PUMP"},0))),0),"")</f>
        <v>0</v>
      </c>
      <c r="AG750" s="81">
        <f>_xlfn.IFNA(IF($D750=2,IF($J750="Not Paid by Tenant",0,INDEX('AMI Ref'!$K$7:$N$7,MATCH($J750,{"Oil","Gas","Electric - Other","ELECTRIC - HEAT PUMP"},0))),0),"")</f>
        <v>0</v>
      </c>
      <c r="AH750" s="81">
        <f>_xlfn.IFNA(IF($D750=3,IF($J750="Not Paid by Tenant",0,INDEX('AMI Ref'!$K$8:$N$8,MATCH($J750,{"Oil","Gas","Electric - Other","ELECTRIC - HEAT PUMP"},0))),0),"")</f>
        <v>0</v>
      </c>
      <c r="AI750" s="81">
        <f>_xlfn.IFNA(IF($D750=4,IF($J750="Not Paid by Tenant",0,INDEX('AMI Ref'!$K$9:$N$9,MATCH($J750,{"Oil","Gas","Electric - Other","ELECTRIC - HEAT PUMP"},0))),0),"")</f>
        <v>0</v>
      </c>
      <c r="AJ750" s="81">
        <f>_xlfn.IFNA(IF($D750=5,IF($J750="Not Paid by Tenant",0,INDEX('AMI Ref'!$K$10:$N$10,MATCH($J750,{"Oil","Gas","Electric - Other","ELECTRIC - HEAT PUMP"},0))),0),"")</f>
        <v>0</v>
      </c>
      <c r="AK750" s="128"/>
      <c r="AL750" s="81" t="str">
        <f>_xlfn.IFNA(IF($D750=0,IF($K750="Not Paid by Tenant",0,INDEX('AMI Ref'!$O$5:$R$5,MATCH($K750,{"Oil","Gas","Electric - Other","Electric ccASHP - split"},0))),0),"")</f>
        <v/>
      </c>
      <c r="AM750" s="81">
        <f>_xlfn.IFNA(IF($D750=1,IF($K750="Not Paid by Tenant",0,INDEX('AMI Ref'!$O$6:$R$6,MATCH($K750,{"Oil","Gas","Electric - Other","Electric ccASHP - split"},0))),0),"")</f>
        <v>0</v>
      </c>
      <c r="AN750" s="81">
        <f>_xlfn.IFNA(IF($D750=2,IF($K750="Not Paid by Tenant",0,INDEX('AMI Ref'!$O$7:$R$7,MATCH($K750,{"Oil","Gas","Electric - Other","Electric ccASHP - split"},0))),0),"")</f>
        <v>0</v>
      </c>
      <c r="AO750" s="81">
        <f>_xlfn.IFNA(IF($D750=3,IF($K750="Not Paid by Tenant",0,INDEX('AMI Ref'!$O$8:$R$8,MATCH($K750,{"Oil","Gas","Electric - Other","Electric ccASHP - split"},0))),0),"")</f>
        <v>0</v>
      </c>
      <c r="AP750" s="81">
        <f>_xlfn.IFNA(IF($D750=4,IF($K750="Not Paid by Tenant",0,INDEX('AMI Ref'!$O$9:$R$9,MATCH($K750,{"Oil","Gas","Electric - Other","Electric ccASHP - split"},0))),0),"")</f>
        <v>0</v>
      </c>
      <c r="AQ750" s="81">
        <f>_xlfn.IFNA(IF($D750=5,IF($K750="Not Paid by Tenant",0,INDEX('AMI Ref'!$O$10:$R$10,MATCH($K750,{"Oil","Gas","Electric - Other","Electric ccASHP - split"},0))),0),"")</f>
        <v>0</v>
      </c>
      <c r="AR750" s="124">
        <f t="shared" si="108"/>
        <v>0</v>
      </c>
      <c r="AS750" s="123" t="e">
        <f t="shared" si="109"/>
        <v>#N/A</v>
      </c>
    </row>
    <row r="751" spans="1:45" x14ac:dyDescent="0.2">
      <c r="A751" s="130">
        <v>749</v>
      </c>
      <c r="B751" s="177">
        <f>IF(OR(COUNTIF($B$2:$B750,Input!$F767)&lt;1,COUNTIF($O$2:$O750,Input!$C767)&lt;1),Input!F767,0)</f>
        <v>0</v>
      </c>
      <c r="C751" s="177">
        <f>IF(OR(COUNTIF($B$2:$B750,Input!$F767)&lt;1,COUNTIF($O$2:$O750,Input!$C767)&lt;1),Input!G767,0)</f>
        <v>0</v>
      </c>
      <c r="D751" s="177">
        <f>IF(OR(COUNTIF($B$2:$B750,Input!$F767)&lt;1,COUNTIF($O$2:$O750,Input!$C767)&lt;1),Input!H767,0)</f>
        <v>0</v>
      </c>
      <c r="E751" s="177">
        <f>IF(OR(COUNTIF($B$2:$B750,Input!$F767)&lt;1,COUNTIF($O$2:$O750,Input!$C767)&lt;1),Input!I767,0)</f>
        <v>0</v>
      </c>
      <c r="F751" s="177">
        <f>IF(OR(COUNTIF($B$2:$B750,Input!$F767)&lt;1,COUNTIF($O$2:$O750,Input!$C767)&lt;1),Input!J767,0)</f>
        <v>0</v>
      </c>
      <c r="G751" s="177">
        <f>IF(OR(COUNTIF($B$2:$B750,Input!$F767)&lt;1,COUNTIF($O$2:$O750,Input!$C767)&lt;1),Input!K767,0)</f>
        <v>0</v>
      </c>
      <c r="H751" s="177">
        <f>IF(OR(COUNTIF($B$2:$B750,Input!$F767)&lt;1,COUNTIF($O$2:$O750,Input!$C767)&lt;1),Input!L767,0)</f>
        <v>0</v>
      </c>
      <c r="I751" s="177">
        <f>IF(OR(COUNTIF($B$2:$B750,Input!$F767)&lt;1,COUNTIF($O$2:$O750,Input!$C767)&lt;1),Input!M767,0)</f>
        <v>0</v>
      </c>
      <c r="J751" s="177">
        <f>IF(OR(COUNTIF($B$2:$B750,Input!$F767)&lt;1,COUNTIF($O$2:$O750,Input!$C767)&lt;1),Input!N767,0)</f>
        <v>0</v>
      </c>
      <c r="K751" s="177">
        <f>IF(OR(COUNTIF($B$2:$B750,Input!$F767)&lt;1,COUNTIF($O$2:$O750,Input!$C767)&lt;1),Input!O767,0)</f>
        <v>0</v>
      </c>
      <c r="L751" s="177">
        <f>IF(OR(COUNTIF($B$2:$B750,Input!$F767)&lt;1,COUNTIF($O$2:$O750,Input!$C767)&lt;1),Input!P767,0)</f>
        <v>0</v>
      </c>
      <c r="M751" s="129" t="str">
        <f t="shared" si="104"/>
        <v/>
      </c>
      <c r="N751" s="161">
        <f t="shared" si="102"/>
        <v>0</v>
      </c>
      <c r="O751" s="168">
        <f>Input!C767</f>
        <v>0</v>
      </c>
      <c r="P751" s="168"/>
      <c r="R751" s="131">
        <f t="shared" si="103"/>
        <v>0</v>
      </c>
      <c r="S751" s="133" t="str">
        <f t="shared" si="105"/>
        <v xml:space="preserve"> </v>
      </c>
      <c r="T751" s="133"/>
      <c r="U751" s="132" t="str">
        <f>_xlfn.IFNA(IF($D751=0,LOOKUP($F751,{0.1,0.2,0.3,0.4,0.5,0.6,0.7,0.8,0.9,1},{22,34,46,58,70,82,94,106,118,130}),""),"")</f>
        <v/>
      </c>
      <c r="V751" s="132" t="str">
        <f>_xlfn.IFNA(IF($D751=1,LOOKUP($F751,{0.1,0.2,0.3,0.4,0.5,0.6,0.7,0.8,0.9,1},{23,35,47,59,71,83,95,107,119,131}),""),"")</f>
        <v/>
      </c>
      <c r="W751" s="132" t="str">
        <f>_xlfn.IFNA(IF($D751=2,LOOKUP($F751,{0.1,0.2,0.3,0.4,0.5,0.6,0.7,0.8,0.9,1},{24,36,48,60,72,84,96,108,120,132}),""),"")</f>
        <v/>
      </c>
      <c r="X751" s="132" t="str">
        <f>_xlfn.IFNA(IF($D751=3,LOOKUP($F751,{0.1,0.2,0.3,0.4,0.5,0.6,0.7,0.8,0.9,1},{25,37,49,61,73,85,97,109,121,133}),""),"")</f>
        <v/>
      </c>
      <c r="Y751" s="132" t="str">
        <f>_xlfn.IFNA(IF($D751=4,LOOKUP($F751,{0.1,0.2,0.3,0.4,0.5,0.6,0.7,0.8,0.9,1},{26,38,50,62,74,86,98,110,122,134}),""),"")</f>
        <v/>
      </c>
      <c r="Z751" s="132" t="str">
        <f>_xlfn.IFNA(IF($D751=5,LOOKUP($F751,{0.1,0.2,0.3,0.4,0.5,0.6,0.7,0.8,0.9,1},{27,39,51,63,75,87,99,111,123,135}),""),"")</f>
        <v/>
      </c>
      <c r="AA751" s="132">
        <f t="shared" si="106"/>
        <v>0</v>
      </c>
      <c r="AB751" s="132" t="str">
        <f t="shared" si="107"/>
        <v>00</v>
      </c>
      <c r="AC751" s="82" t="e">
        <f>VLOOKUP(AB751,'AMI Ref'!T:U,2,FALSE)</f>
        <v>#N/A</v>
      </c>
      <c r="AD751" s="124"/>
      <c r="AE751" s="81" t="str">
        <f>_xlfn.IFNA(IF($D751=0,IF($J751="Not Paid by Tenant",0,INDEX('AMI Ref'!$K$5:$N$5,MATCH($J751,{"Oil","Gas","Electric - Other","ELECTRIC - HEAT PUMP"},0))),0),"")</f>
        <v/>
      </c>
      <c r="AF751" s="81">
        <f>_xlfn.IFNA(IF($D751=1,IF($J751="Not Paid by Tenant",0,INDEX('AMI Ref'!$K$6:$N$6,MATCH($J751,{"Oil","Gas","Electric - Other","ELECTRIC - HEAT PUMP"},0))),0),"")</f>
        <v>0</v>
      </c>
      <c r="AG751" s="81">
        <f>_xlfn.IFNA(IF($D751=2,IF($J751="Not Paid by Tenant",0,INDEX('AMI Ref'!$K$7:$N$7,MATCH($J751,{"Oil","Gas","Electric - Other","ELECTRIC - HEAT PUMP"},0))),0),"")</f>
        <v>0</v>
      </c>
      <c r="AH751" s="81">
        <f>_xlfn.IFNA(IF($D751=3,IF($J751="Not Paid by Tenant",0,INDEX('AMI Ref'!$K$8:$N$8,MATCH($J751,{"Oil","Gas","Electric - Other","ELECTRIC - HEAT PUMP"},0))),0),"")</f>
        <v>0</v>
      </c>
      <c r="AI751" s="81">
        <f>_xlfn.IFNA(IF($D751=4,IF($J751="Not Paid by Tenant",0,INDEX('AMI Ref'!$K$9:$N$9,MATCH($J751,{"Oil","Gas","Electric - Other","ELECTRIC - HEAT PUMP"},0))),0),"")</f>
        <v>0</v>
      </c>
      <c r="AJ751" s="81">
        <f>_xlfn.IFNA(IF($D751=5,IF($J751="Not Paid by Tenant",0,INDEX('AMI Ref'!$K$10:$N$10,MATCH($J751,{"Oil","Gas","Electric - Other","ELECTRIC - HEAT PUMP"},0))),0),"")</f>
        <v>0</v>
      </c>
      <c r="AK751" s="128"/>
      <c r="AL751" s="81" t="str">
        <f>_xlfn.IFNA(IF($D751=0,IF($K751="Not Paid by Tenant",0,INDEX('AMI Ref'!$O$5:$R$5,MATCH($K751,{"Oil","Gas","Electric - Other","Electric ccASHP - split"},0))),0),"")</f>
        <v/>
      </c>
      <c r="AM751" s="81">
        <f>_xlfn.IFNA(IF($D751=1,IF($K751="Not Paid by Tenant",0,INDEX('AMI Ref'!$O$6:$R$6,MATCH($K751,{"Oil","Gas","Electric - Other","Electric ccASHP - split"},0))),0),"")</f>
        <v>0</v>
      </c>
      <c r="AN751" s="81">
        <f>_xlfn.IFNA(IF($D751=2,IF($K751="Not Paid by Tenant",0,INDEX('AMI Ref'!$O$7:$R$7,MATCH($K751,{"Oil","Gas","Electric - Other","Electric ccASHP - split"},0))),0),"")</f>
        <v>0</v>
      </c>
      <c r="AO751" s="81">
        <f>_xlfn.IFNA(IF($D751=3,IF($K751="Not Paid by Tenant",0,INDEX('AMI Ref'!$O$8:$R$8,MATCH($K751,{"Oil","Gas","Electric - Other","Electric ccASHP - split"},0))),0),"")</f>
        <v>0</v>
      </c>
      <c r="AP751" s="81">
        <f>_xlfn.IFNA(IF($D751=4,IF($K751="Not Paid by Tenant",0,INDEX('AMI Ref'!$O$9:$R$9,MATCH($K751,{"Oil","Gas","Electric - Other","Electric ccASHP - split"},0))),0),"")</f>
        <v>0</v>
      </c>
      <c r="AQ751" s="81">
        <f>_xlfn.IFNA(IF($D751=5,IF($K751="Not Paid by Tenant",0,INDEX('AMI Ref'!$O$10:$R$10,MATCH($K751,{"Oil","Gas","Electric - Other","Electric ccASHP - split"},0))),0),"")</f>
        <v>0</v>
      </c>
      <c r="AR751" s="124">
        <f t="shared" si="108"/>
        <v>0</v>
      </c>
      <c r="AS751" s="123" t="e">
        <f t="shared" si="109"/>
        <v>#N/A</v>
      </c>
    </row>
    <row r="752" spans="1:45" x14ac:dyDescent="0.2">
      <c r="A752" s="130">
        <v>750</v>
      </c>
      <c r="B752" s="177">
        <f>IF(OR(COUNTIF($B$2:$B751,Input!$F768)&lt;1,COUNTIF($O$2:$O751,Input!$C768)&lt;1),Input!F768,0)</f>
        <v>0</v>
      </c>
      <c r="C752" s="177">
        <f>IF(OR(COUNTIF($B$2:$B751,Input!$F768)&lt;1,COUNTIF($O$2:$O751,Input!$C768)&lt;1),Input!G768,0)</f>
        <v>0</v>
      </c>
      <c r="D752" s="177">
        <f>IF(OR(COUNTIF($B$2:$B751,Input!$F768)&lt;1,COUNTIF($O$2:$O751,Input!$C768)&lt;1),Input!H768,0)</f>
        <v>0</v>
      </c>
      <c r="E752" s="177">
        <f>IF(OR(COUNTIF($B$2:$B751,Input!$F768)&lt;1,COUNTIF($O$2:$O751,Input!$C768)&lt;1),Input!I768,0)</f>
        <v>0</v>
      </c>
      <c r="F752" s="177">
        <f>IF(OR(COUNTIF($B$2:$B751,Input!$F768)&lt;1,COUNTIF($O$2:$O751,Input!$C768)&lt;1),Input!J768,0)</f>
        <v>0</v>
      </c>
      <c r="G752" s="177">
        <f>IF(OR(COUNTIF($B$2:$B751,Input!$F768)&lt;1,COUNTIF($O$2:$O751,Input!$C768)&lt;1),Input!K768,0)</f>
        <v>0</v>
      </c>
      <c r="H752" s="177">
        <f>IF(OR(COUNTIF($B$2:$B751,Input!$F768)&lt;1,COUNTIF($O$2:$O751,Input!$C768)&lt;1),Input!L768,0)</f>
        <v>0</v>
      </c>
      <c r="I752" s="177">
        <f>IF(OR(COUNTIF($B$2:$B751,Input!$F768)&lt;1,COUNTIF($O$2:$O751,Input!$C768)&lt;1),Input!M768,0)</f>
        <v>0</v>
      </c>
      <c r="J752" s="177">
        <f>IF(OR(COUNTIF($B$2:$B751,Input!$F768)&lt;1,COUNTIF($O$2:$O751,Input!$C768)&lt;1),Input!N768,0)</f>
        <v>0</v>
      </c>
      <c r="K752" s="177">
        <f>IF(OR(COUNTIF($B$2:$B751,Input!$F768)&lt;1,COUNTIF($O$2:$O751,Input!$C768)&lt;1),Input!O768,0)</f>
        <v>0</v>
      </c>
      <c r="L752" s="177">
        <f>IF(OR(COUNTIF($B$2:$B751,Input!$F768)&lt;1,COUNTIF($O$2:$O751,Input!$C768)&lt;1),Input!P768,0)</f>
        <v>0</v>
      </c>
      <c r="M752" s="129" t="str">
        <f t="shared" si="104"/>
        <v/>
      </c>
      <c r="N752" s="161">
        <f t="shared" si="102"/>
        <v>0</v>
      </c>
      <c r="O752" s="168">
        <f>Input!C768</f>
        <v>0</v>
      </c>
      <c r="P752" s="168"/>
      <c r="R752" s="131">
        <f t="shared" si="103"/>
        <v>0</v>
      </c>
      <c r="S752" s="133" t="str">
        <f t="shared" si="105"/>
        <v xml:space="preserve"> </v>
      </c>
      <c r="T752" s="133"/>
      <c r="U752" s="132" t="str">
        <f>_xlfn.IFNA(IF($D752=0,LOOKUP($F752,{0.1,0.2,0.3,0.4,0.5,0.6,0.7,0.8,0.9,1},{22,34,46,58,70,82,94,106,118,130}),""),"")</f>
        <v/>
      </c>
      <c r="V752" s="132" t="str">
        <f>_xlfn.IFNA(IF($D752=1,LOOKUP($F752,{0.1,0.2,0.3,0.4,0.5,0.6,0.7,0.8,0.9,1},{23,35,47,59,71,83,95,107,119,131}),""),"")</f>
        <v/>
      </c>
      <c r="W752" s="132" t="str">
        <f>_xlfn.IFNA(IF($D752=2,LOOKUP($F752,{0.1,0.2,0.3,0.4,0.5,0.6,0.7,0.8,0.9,1},{24,36,48,60,72,84,96,108,120,132}),""),"")</f>
        <v/>
      </c>
      <c r="X752" s="132" t="str">
        <f>_xlfn.IFNA(IF($D752=3,LOOKUP($F752,{0.1,0.2,0.3,0.4,0.5,0.6,0.7,0.8,0.9,1},{25,37,49,61,73,85,97,109,121,133}),""),"")</f>
        <v/>
      </c>
      <c r="Y752" s="132" t="str">
        <f>_xlfn.IFNA(IF($D752=4,LOOKUP($F752,{0.1,0.2,0.3,0.4,0.5,0.6,0.7,0.8,0.9,1},{26,38,50,62,74,86,98,110,122,134}),""),"")</f>
        <v/>
      </c>
      <c r="Z752" s="132" t="str">
        <f>_xlfn.IFNA(IF($D752=5,LOOKUP($F752,{0.1,0.2,0.3,0.4,0.5,0.6,0.7,0.8,0.9,1},{27,39,51,63,75,87,99,111,123,135}),""),"")</f>
        <v/>
      </c>
      <c r="AA752" s="132">
        <f t="shared" si="106"/>
        <v>0</v>
      </c>
      <c r="AB752" s="132" t="str">
        <f t="shared" si="107"/>
        <v>00</v>
      </c>
      <c r="AC752" s="82" t="e">
        <f>VLOOKUP(AB752,'AMI Ref'!T:U,2,FALSE)</f>
        <v>#N/A</v>
      </c>
      <c r="AD752" s="124"/>
      <c r="AE752" s="81" t="str">
        <f>_xlfn.IFNA(IF($D752=0,IF($J752="Not Paid by Tenant",0,INDEX('AMI Ref'!$K$5:$N$5,MATCH($J752,{"Oil","Gas","Electric - Other","ELECTRIC - HEAT PUMP"},0))),0),"")</f>
        <v/>
      </c>
      <c r="AF752" s="81">
        <f>_xlfn.IFNA(IF($D752=1,IF($J752="Not Paid by Tenant",0,INDEX('AMI Ref'!$K$6:$N$6,MATCH($J752,{"Oil","Gas","Electric - Other","ELECTRIC - HEAT PUMP"},0))),0),"")</f>
        <v>0</v>
      </c>
      <c r="AG752" s="81">
        <f>_xlfn.IFNA(IF($D752=2,IF($J752="Not Paid by Tenant",0,INDEX('AMI Ref'!$K$7:$N$7,MATCH($J752,{"Oil","Gas","Electric - Other","ELECTRIC - HEAT PUMP"},0))),0),"")</f>
        <v>0</v>
      </c>
      <c r="AH752" s="81">
        <f>_xlfn.IFNA(IF($D752=3,IF($J752="Not Paid by Tenant",0,INDEX('AMI Ref'!$K$8:$N$8,MATCH($J752,{"Oil","Gas","Electric - Other","ELECTRIC - HEAT PUMP"},0))),0),"")</f>
        <v>0</v>
      </c>
      <c r="AI752" s="81">
        <f>_xlfn.IFNA(IF($D752=4,IF($J752="Not Paid by Tenant",0,INDEX('AMI Ref'!$K$9:$N$9,MATCH($J752,{"Oil","Gas","Electric - Other","ELECTRIC - HEAT PUMP"},0))),0),"")</f>
        <v>0</v>
      </c>
      <c r="AJ752" s="81">
        <f>_xlfn.IFNA(IF($D752=5,IF($J752="Not Paid by Tenant",0,INDEX('AMI Ref'!$K$10:$N$10,MATCH($J752,{"Oil","Gas","Electric - Other","ELECTRIC - HEAT PUMP"},0))),0),"")</f>
        <v>0</v>
      </c>
      <c r="AK752" s="128"/>
      <c r="AL752" s="81" t="str">
        <f>_xlfn.IFNA(IF($D752=0,IF($K752="Not Paid by Tenant",0,INDEX('AMI Ref'!$O$5:$R$5,MATCH($K752,{"Oil","Gas","Electric - Other","Electric ccASHP - split"},0))),0),"")</f>
        <v/>
      </c>
      <c r="AM752" s="81">
        <f>_xlfn.IFNA(IF($D752=1,IF($K752="Not Paid by Tenant",0,INDEX('AMI Ref'!$O$6:$R$6,MATCH($K752,{"Oil","Gas","Electric - Other","Electric ccASHP - split"},0))),0),"")</f>
        <v>0</v>
      </c>
      <c r="AN752" s="81">
        <f>_xlfn.IFNA(IF($D752=2,IF($K752="Not Paid by Tenant",0,INDEX('AMI Ref'!$O$7:$R$7,MATCH($K752,{"Oil","Gas","Electric - Other","Electric ccASHP - split"},0))),0),"")</f>
        <v>0</v>
      </c>
      <c r="AO752" s="81">
        <f>_xlfn.IFNA(IF($D752=3,IF($K752="Not Paid by Tenant",0,INDEX('AMI Ref'!$O$8:$R$8,MATCH($K752,{"Oil","Gas","Electric - Other","Electric ccASHP - split"},0))),0),"")</f>
        <v>0</v>
      </c>
      <c r="AP752" s="81">
        <f>_xlfn.IFNA(IF($D752=4,IF($K752="Not Paid by Tenant",0,INDEX('AMI Ref'!$O$9:$R$9,MATCH($K752,{"Oil","Gas","Electric - Other","Electric ccASHP - split"},0))),0),"")</f>
        <v>0</v>
      </c>
      <c r="AQ752" s="81">
        <f>_xlfn.IFNA(IF($D752=5,IF($K752="Not Paid by Tenant",0,INDEX('AMI Ref'!$O$10:$R$10,MATCH($K752,{"Oil","Gas","Electric - Other","Electric ccASHP - split"},0))),0),"")</f>
        <v>0</v>
      </c>
      <c r="AR752" s="124">
        <f t="shared" si="108"/>
        <v>0</v>
      </c>
      <c r="AS752" s="123" t="e">
        <f t="shared" si="109"/>
        <v>#N/A</v>
      </c>
    </row>
    <row r="753" spans="1:45" x14ac:dyDescent="0.2">
      <c r="A753" s="130">
        <v>751</v>
      </c>
      <c r="B753" s="177">
        <f>IF(OR(COUNTIF($B$2:$B752,Input!$F769)&lt;1,COUNTIF($O$2:$O752,Input!$C769)&lt;1),Input!F769,0)</f>
        <v>0</v>
      </c>
      <c r="C753" s="177">
        <f>IF(OR(COUNTIF($B$2:$B752,Input!$F769)&lt;1,COUNTIF($O$2:$O752,Input!$C769)&lt;1),Input!G769,0)</f>
        <v>0</v>
      </c>
      <c r="D753" s="177">
        <f>IF(OR(COUNTIF($B$2:$B752,Input!$F769)&lt;1,COUNTIF($O$2:$O752,Input!$C769)&lt;1),Input!H769,0)</f>
        <v>0</v>
      </c>
      <c r="E753" s="177">
        <f>IF(OR(COUNTIF($B$2:$B752,Input!$F769)&lt;1,COUNTIF($O$2:$O752,Input!$C769)&lt;1),Input!I769,0)</f>
        <v>0</v>
      </c>
      <c r="F753" s="177">
        <f>IF(OR(COUNTIF($B$2:$B752,Input!$F769)&lt;1,COUNTIF($O$2:$O752,Input!$C769)&lt;1),Input!J769,0)</f>
        <v>0</v>
      </c>
      <c r="G753" s="177">
        <f>IF(OR(COUNTIF($B$2:$B752,Input!$F769)&lt;1,COUNTIF($O$2:$O752,Input!$C769)&lt;1),Input!K769,0)</f>
        <v>0</v>
      </c>
      <c r="H753" s="177">
        <f>IF(OR(COUNTIF($B$2:$B752,Input!$F769)&lt;1,COUNTIF($O$2:$O752,Input!$C769)&lt;1),Input!L769,0)</f>
        <v>0</v>
      </c>
      <c r="I753" s="177">
        <f>IF(OR(COUNTIF($B$2:$B752,Input!$F769)&lt;1,COUNTIF($O$2:$O752,Input!$C769)&lt;1),Input!M769,0)</f>
        <v>0</v>
      </c>
      <c r="J753" s="177">
        <f>IF(OR(COUNTIF($B$2:$B752,Input!$F769)&lt;1,COUNTIF($O$2:$O752,Input!$C769)&lt;1),Input!N769,0)</f>
        <v>0</v>
      </c>
      <c r="K753" s="177">
        <f>IF(OR(COUNTIF($B$2:$B752,Input!$F769)&lt;1,COUNTIF($O$2:$O752,Input!$C769)&lt;1),Input!O769,0)</f>
        <v>0</v>
      </c>
      <c r="L753" s="177">
        <f>IF(OR(COUNTIF($B$2:$B752,Input!$F769)&lt;1,COUNTIF($O$2:$O752,Input!$C769)&lt;1),Input!P769,0)</f>
        <v>0</v>
      </c>
      <c r="M753" s="129" t="str">
        <f t="shared" si="104"/>
        <v/>
      </c>
      <c r="N753" s="161">
        <f t="shared" si="102"/>
        <v>0</v>
      </c>
      <c r="O753" s="168">
        <f>Input!C769</f>
        <v>0</v>
      </c>
      <c r="P753" s="168"/>
      <c r="R753" s="131">
        <f t="shared" si="103"/>
        <v>0</v>
      </c>
      <c r="S753" s="133" t="str">
        <f t="shared" si="105"/>
        <v xml:space="preserve"> </v>
      </c>
      <c r="T753" s="133"/>
      <c r="U753" s="132" t="str">
        <f>_xlfn.IFNA(IF($D753=0,LOOKUP($F753,{0.1,0.2,0.3,0.4,0.5,0.6,0.7,0.8,0.9,1},{22,34,46,58,70,82,94,106,118,130}),""),"")</f>
        <v/>
      </c>
      <c r="V753" s="132" t="str">
        <f>_xlfn.IFNA(IF($D753=1,LOOKUP($F753,{0.1,0.2,0.3,0.4,0.5,0.6,0.7,0.8,0.9,1},{23,35,47,59,71,83,95,107,119,131}),""),"")</f>
        <v/>
      </c>
      <c r="W753" s="132" t="str">
        <f>_xlfn.IFNA(IF($D753=2,LOOKUP($F753,{0.1,0.2,0.3,0.4,0.5,0.6,0.7,0.8,0.9,1},{24,36,48,60,72,84,96,108,120,132}),""),"")</f>
        <v/>
      </c>
      <c r="X753" s="132" t="str">
        <f>_xlfn.IFNA(IF($D753=3,LOOKUP($F753,{0.1,0.2,0.3,0.4,0.5,0.6,0.7,0.8,0.9,1},{25,37,49,61,73,85,97,109,121,133}),""),"")</f>
        <v/>
      </c>
      <c r="Y753" s="132" t="str">
        <f>_xlfn.IFNA(IF($D753=4,LOOKUP($F753,{0.1,0.2,0.3,0.4,0.5,0.6,0.7,0.8,0.9,1},{26,38,50,62,74,86,98,110,122,134}),""),"")</f>
        <v/>
      </c>
      <c r="Z753" s="132" t="str">
        <f>_xlfn.IFNA(IF($D753=5,LOOKUP($F753,{0.1,0.2,0.3,0.4,0.5,0.6,0.7,0.8,0.9,1},{27,39,51,63,75,87,99,111,123,135}),""),"")</f>
        <v/>
      </c>
      <c r="AA753" s="132">
        <f t="shared" si="106"/>
        <v>0</v>
      </c>
      <c r="AB753" s="132" t="str">
        <f t="shared" si="107"/>
        <v>00</v>
      </c>
      <c r="AC753" s="82" t="e">
        <f>VLOOKUP(AB753,'AMI Ref'!T:U,2,FALSE)</f>
        <v>#N/A</v>
      </c>
      <c r="AD753" s="124"/>
      <c r="AE753" s="81" t="str">
        <f>_xlfn.IFNA(IF($D753=0,IF($J753="Not Paid by Tenant",0,INDEX('AMI Ref'!$K$5:$N$5,MATCH($J753,{"Oil","Gas","Electric - Other","ELECTRIC - HEAT PUMP"},0))),0),"")</f>
        <v/>
      </c>
      <c r="AF753" s="81">
        <f>_xlfn.IFNA(IF($D753=1,IF($J753="Not Paid by Tenant",0,INDEX('AMI Ref'!$K$6:$N$6,MATCH($J753,{"Oil","Gas","Electric - Other","ELECTRIC - HEAT PUMP"},0))),0),"")</f>
        <v>0</v>
      </c>
      <c r="AG753" s="81">
        <f>_xlfn.IFNA(IF($D753=2,IF($J753="Not Paid by Tenant",0,INDEX('AMI Ref'!$K$7:$N$7,MATCH($J753,{"Oil","Gas","Electric - Other","ELECTRIC - HEAT PUMP"},0))),0),"")</f>
        <v>0</v>
      </c>
      <c r="AH753" s="81">
        <f>_xlfn.IFNA(IF($D753=3,IF($J753="Not Paid by Tenant",0,INDEX('AMI Ref'!$K$8:$N$8,MATCH($J753,{"Oil","Gas","Electric - Other","ELECTRIC - HEAT PUMP"},0))),0),"")</f>
        <v>0</v>
      </c>
      <c r="AI753" s="81">
        <f>_xlfn.IFNA(IF($D753=4,IF($J753="Not Paid by Tenant",0,INDEX('AMI Ref'!$K$9:$N$9,MATCH($J753,{"Oil","Gas","Electric - Other","ELECTRIC - HEAT PUMP"},0))),0),"")</f>
        <v>0</v>
      </c>
      <c r="AJ753" s="81">
        <f>_xlfn.IFNA(IF($D753=5,IF($J753="Not Paid by Tenant",0,INDEX('AMI Ref'!$K$10:$N$10,MATCH($J753,{"Oil","Gas","Electric - Other","ELECTRIC - HEAT PUMP"},0))),0),"")</f>
        <v>0</v>
      </c>
      <c r="AK753" s="128"/>
      <c r="AL753" s="81" t="str">
        <f>_xlfn.IFNA(IF($D753=0,IF($K753="Not Paid by Tenant",0,INDEX('AMI Ref'!$O$5:$R$5,MATCH($K753,{"Oil","Gas","Electric - Other","Electric ccASHP - split"},0))),0),"")</f>
        <v/>
      </c>
      <c r="AM753" s="81">
        <f>_xlfn.IFNA(IF($D753=1,IF($K753="Not Paid by Tenant",0,INDEX('AMI Ref'!$O$6:$R$6,MATCH($K753,{"Oil","Gas","Electric - Other","Electric ccASHP - split"},0))),0),"")</f>
        <v>0</v>
      </c>
      <c r="AN753" s="81">
        <f>_xlfn.IFNA(IF($D753=2,IF($K753="Not Paid by Tenant",0,INDEX('AMI Ref'!$O$7:$R$7,MATCH($K753,{"Oil","Gas","Electric - Other","Electric ccASHP - split"},0))),0),"")</f>
        <v>0</v>
      </c>
      <c r="AO753" s="81">
        <f>_xlfn.IFNA(IF($D753=3,IF($K753="Not Paid by Tenant",0,INDEX('AMI Ref'!$O$8:$R$8,MATCH($K753,{"Oil","Gas","Electric - Other","Electric ccASHP - split"},0))),0),"")</f>
        <v>0</v>
      </c>
      <c r="AP753" s="81">
        <f>_xlfn.IFNA(IF($D753=4,IF($K753="Not Paid by Tenant",0,INDEX('AMI Ref'!$O$9:$R$9,MATCH($K753,{"Oil","Gas","Electric - Other","Electric ccASHP - split"},0))),0),"")</f>
        <v>0</v>
      </c>
      <c r="AQ753" s="81">
        <f>_xlfn.IFNA(IF($D753=5,IF($K753="Not Paid by Tenant",0,INDEX('AMI Ref'!$O$10:$R$10,MATCH($K753,{"Oil","Gas","Electric - Other","Electric ccASHP - split"},0))),0),"")</f>
        <v>0</v>
      </c>
      <c r="AR753" s="124">
        <f t="shared" si="108"/>
        <v>0</v>
      </c>
      <c r="AS753" s="123" t="e">
        <f t="shared" si="109"/>
        <v>#N/A</v>
      </c>
    </row>
    <row r="754" spans="1:45" x14ac:dyDescent="0.2">
      <c r="A754" s="130">
        <v>752</v>
      </c>
      <c r="B754" s="177">
        <f>IF(OR(COUNTIF($B$2:$B753,Input!$F770)&lt;1,COUNTIF($O$2:$O753,Input!$C770)&lt;1),Input!F770,0)</f>
        <v>0</v>
      </c>
      <c r="C754" s="177">
        <f>IF(OR(COUNTIF($B$2:$B753,Input!$F770)&lt;1,COUNTIF($O$2:$O753,Input!$C770)&lt;1),Input!G770,0)</f>
        <v>0</v>
      </c>
      <c r="D754" s="177">
        <f>IF(OR(COUNTIF($B$2:$B753,Input!$F770)&lt;1,COUNTIF($O$2:$O753,Input!$C770)&lt;1),Input!H770,0)</f>
        <v>0</v>
      </c>
      <c r="E754" s="177">
        <f>IF(OR(COUNTIF($B$2:$B753,Input!$F770)&lt;1,COUNTIF($O$2:$O753,Input!$C770)&lt;1),Input!I770,0)</f>
        <v>0</v>
      </c>
      <c r="F754" s="177">
        <f>IF(OR(COUNTIF($B$2:$B753,Input!$F770)&lt;1,COUNTIF($O$2:$O753,Input!$C770)&lt;1),Input!J770,0)</f>
        <v>0</v>
      </c>
      <c r="G754" s="177">
        <f>IF(OR(COUNTIF($B$2:$B753,Input!$F770)&lt;1,COUNTIF($O$2:$O753,Input!$C770)&lt;1),Input!K770,0)</f>
        <v>0</v>
      </c>
      <c r="H754" s="177">
        <f>IF(OR(COUNTIF($B$2:$B753,Input!$F770)&lt;1,COUNTIF($O$2:$O753,Input!$C770)&lt;1),Input!L770,0)</f>
        <v>0</v>
      </c>
      <c r="I754" s="177">
        <f>IF(OR(COUNTIF($B$2:$B753,Input!$F770)&lt;1,COUNTIF($O$2:$O753,Input!$C770)&lt;1),Input!M770,0)</f>
        <v>0</v>
      </c>
      <c r="J754" s="177">
        <f>IF(OR(COUNTIF($B$2:$B753,Input!$F770)&lt;1,COUNTIF($O$2:$O753,Input!$C770)&lt;1),Input!N770,0)</f>
        <v>0</v>
      </c>
      <c r="K754" s="177">
        <f>IF(OR(COUNTIF($B$2:$B753,Input!$F770)&lt;1,COUNTIF($O$2:$O753,Input!$C770)&lt;1),Input!O770,0)</f>
        <v>0</v>
      </c>
      <c r="L754" s="177">
        <f>IF(OR(COUNTIF($B$2:$B753,Input!$F770)&lt;1,COUNTIF($O$2:$O753,Input!$C770)&lt;1),Input!P770,0)</f>
        <v>0</v>
      </c>
      <c r="M754" s="129" t="str">
        <f t="shared" si="104"/>
        <v/>
      </c>
      <c r="N754" s="161">
        <f t="shared" si="102"/>
        <v>0</v>
      </c>
      <c r="O754" s="168">
        <f>Input!C770</f>
        <v>0</v>
      </c>
      <c r="P754" s="168"/>
      <c r="R754" s="131">
        <f t="shared" si="103"/>
        <v>0</v>
      </c>
      <c r="S754" s="133" t="str">
        <f t="shared" si="105"/>
        <v xml:space="preserve"> </v>
      </c>
      <c r="T754" s="133"/>
      <c r="U754" s="132" t="str">
        <f>_xlfn.IFNA(IF($D754=0,LOOKUP($F754,{0.1,0.2,0.3,0.4,0.5,0.6,0.7,0.8,0.9,1},{22,34,46,58,70,82,94,106,118,130}),""),"")</f>
        <v/>
      </c>
      <c r="V754" s="132" t="str">
        <f>_xlfn.IFNA(IF($D754=1,LOOKUP($F754,{0.1,0.2,0.3,0.4,0.5,0.6,0.7,0.8,0.9,1},{23,35,47,59,71,83,95,107,119,131}),""),"")</f>
        <v/>
      </c>
      <c r="W754" s="132" t="str">
        <f>_xlfn.IFNA(IF($D754=2,LOOKUP($F754,{0.1,0.2,0.3,0.4,0.5,0.6,0.7,0.8,0.9,1},{24,36,48,60,72,84,96,108,120,132}),""),"")</f>
        <v/>
      </c>
      <c r="X754" s="132" t="str">
        <f>_xlfn.IFNA(IF($D754=3,LOOKUP($F754,{0.1,0.2,0.3,0.4,0.5,0.6,0.7,0.8,0.9,1},{25,37,49,61,73,85,97,109,121,133}),""),"")</f>
        <v/>
      </c>
      <c r="Y754" s="132" t="str">
        <f>_xlfn.IFNA(IF($D754=4,LOOKUP($F754,{0.1,0.2,0.3,0.4,0.5,0.6,0.7,0.8,0.9,1},{26,38,50,62,74,86,98,110,122,134}),""),"")</f>
        <v/>
      </c>
      <c r="Z754" s="132" t="str">
        <f>_xlfn.IFNA(IF($D754=5,LOOKUP($F754,{0.1,0.2,0.3,0.4,0.5,0.6,0.7,0.8,0.9,1},{27,39,51,63,75,87,99,111,123,135}),""),"")</f>
        <v/>
      </c>
      <c r="AA754" s="132">
        <f t="shared" si="106"/>
        <v>0</v>
      </c>
      <c r="AB754" s="132" t="str">
        <f t="shared" si="107"/>
        <v>00</v>
      </c>
      <c r="AC754" s="82" t="e">
        <f>VLOOKUP(AB754,'AMI Ref'!T:U,2,FALSE)</f>
        <v>#N/A</v>
      </c>
      <c r="AD754" s="124"/>
      <c r="AE754" s="81" t="str">
        <f>_xlfn.IFNA(IF($D754=0,IF($J754="Not Paid by Tenant",0,INDEX('AMI Ref'!$K$5:$N$5,MATCH($J754,{"Oil","Gas","Electric - Other","ELECTRIC - HEAT PUMP"},0))),0),"")</f>
        <v/>
      </c>
      <c r="AF754" s="81">
        <f>_xlfn.IFNA(IF($D754=1,IF($J754="Not Paid by Tenant",0,INDEX('AMI Ref'!$K$6:$N$6,MATCH($J754,{"Oil","Gas","Electric - Other","ELECTRIC - HEAT PUMP"},0))),0),"")</f>
        <v>0</v>
      </c>
      <c r="AG754" s="81">
        <f>_xlfn.IFNA(IF($D754=2,IF($J754="Not Paid by Tenant",0,INDEX('AMI Ref'!$K$7:$N$7,MATCH($J754,{"Oil","Gas","Electric - Other","ELECTRIC - HEAT PUMP"},0))),0),"")</f>
        <v>0</v>
      </c>
      <c r="AH754" s="81">
        <f>_xlfn.IFNA(IF($D754=3,IF($J754="Not Paid by Tenant",0,INDEX('AMI Ref'!$K$8:$N$8,MATCH($J754,{"Oil","Gas","Electric - Other","ELECTRIC - HEAT PUMP"},0))),0),"")</f>
        <v>0</v>
      </c>
      <c r="AI754" s="81">
        <f>_xlfn.IFNA(IF($D754=4,IF($J754="Not Paid by Tenant",0,INDEX('AMI Ref'!$K$9:$N$9,MATCH($J754,{"Oil","Gas","Electric - Other","ELECTRIC - HEAT PUMP"},0))),0),"")</f>
        <v>0</v>
      </c>
      <c r="AJ754" s="81">
        <f>_xlfn.IFNA(IF($D754=5,IF($J754="Not Paid by Tenant",0,INDEX('AMI Ref'!$K$10:$N$10,MATCH($J754,{"Oil","Gas","Electric - Other","ELECTRIC - HEAT PUMP"},0))),0),"")</f>
        <v>0</v>
      </c>
      <c r="AK754" s="128"/>
      <c r="AL754" s="81" t="str">
        <f>_xlfn.IFNA(IF($D754=0,IF($K754="Not Paid by Tenant",0,INDEX('AMI Ref'!$O$5:$R$5,MATCH($K754,{"Oil","Gas","Electric - Other","Electric ccASHP - split"},0))),0),"")</f>
        <v/>
      </c>
      <c r="AM754" s="81">
        <f>_xlfn.IFNA(IF($D754=1,IF($K754="Not Paid by Tenant",0,INDEX('AMI Ref'!$O$6:$R$6,MATCH($K754,{"Oil","Gas","Electric - Other","Electric ccASHP - split"},0))),0),"")</f>
        <v>0</v>
      </c>
      <c r="AN754" s="81">
        <f>_xlfn.IFNA(IF($D754=2,IF($K754="Not Paid by Tenant",0,INDEX('AMI Ref'!$O$7:$R$7,MATCH($K754,{"Oil","Gas","Electric - Other","Electric ccASHP - split"},0))),0),"")</f>
        <v>0</v>
      </c>
      <c r="AO754" s="81">
        <f>_xlfn.IFNA(IF($D754=3,IF($K754="Not Paid by Tenant",0,INDEX('AMI Ref'!$O$8:$R$8,MATCH($K754,{"Oil","Gas","Electric - Other","Electric ccASHP - split"},0))),0),"")</f>
        <v>0</v>
      </c>
      <c r="AP754" s="81">
        <f>_xlfn.IFNA(IF($D754=4,IF($K754="Not Paid by Tenant",0,INDEX('AMI Ref'!$O$9:$R$9,MATCH($K754,{"Oil","Gas","Electric - Other","Electric ccASHP - split"},0))),0),"")</f>
        <v>0</v>
      </c>
      <c r="AQ754" s="81">
        <f>_xlfn.IFNA(IF($D754=5,IF($K754="Not Paid by Tenant",0,INDEX('AMI Ref'!$O$10:$R$10,MATCH($K754,{"Oil","Gas","Electric - Other","Electric ccASHP - split"},0))),0),"")</f>
        <v>0</v>
      </c>
      <c r="AR754" s="124">
        <f t="shared" si="108"/>
        <v>0</v>
      </c>
      <c r="AS754" s="123" t="e">
        <f t="shared" si="109"/>
        <v>#N/A</v>
      </c>
    </row>
    <row r="755" spans="1:45" x14ac:dyDescent="0.2">
      <c r="A755" s="130">
        <v>753</v>
      </c>
      <c r="B755" s="177">
        <f>IF(OR(COUNTIF($B$2:$B754,Input!$F771)&lt;1,COUNTIF($O$2:$O754,Input!$C771)&lt;1),Input!F771,0)</f>
        <v>0</v>
      </c>
      <c r="C755" s="177">
        <f>IF(OR(COUNTIF($B$2:$B754,Input!$F771)&lt;1,COUNTIF($O$2:$O754,Input!$C771)&lt;1),Input!G771,0)</f>
        <v>0</v>
      </c>
      <c r="D755" s="177">
        <f>IF(OR(COUNTIF($B$2:$B754,Input!$F771)&lt;1,COUNTIF($O$2:$O754,Input!$C771)&lt;1),Input!H771,0)</f>
        <v>0</v>
      </c>
      <c r="E755" s="177">
        <f>IF(OR(COUNTIF($B$2:$B754,Input!$F771)&lt;1,COUNTIF($O$2:$O754,Input!$C771)&lt;1),Input!I771,0)</f>
        <v>0</v>
      </c>
      <c r="F755" s="177">
        <f>IF(OR(COUNTIF($B$2:$B754,Input!$F771)&lt;1,COUNTIF($O$2:$O754,Input!$C771)&lt;1),Input!J771,0)</f>
        <v>0</v>
      </c>
      <c r="G755" s="177">
        <f>IF(OR(COUNTIF($B$2:$B754,Input!$F771)&lt;1,COUNTIF($O$2:$O754,Input!$C771)&lt;1),Input!K771,0)</f>
        <v>0</v>
      </c>
      <c r="H755" s="177">
        <f>IF(OR(COUNTIF($B$2:$B754,Input!$F771)&lt;1,COUNTIF($O$2:$O754,Input!$C771)&lt;1),Input!L771,0)</f>
        <v>0</v>
      </c>
      <c r="I755" s="177">
        <f>IF(OR(COUNTIF($B$2:$B754,Input!$F771)&lt;1,COUNTIF($O$2:$O754,Input!$C771)&lt;1),Input!M771,0)</f>
        <v>0</v>
      </c>
      <c r="J755" s="177">
        <f>IF(OR(COUNTIF($B$2:$B754,Input!$F771)&lt;1,COUNTIF($O$2:$O754,Input!$C771)&lt;1),Input!N771,0)</f>
        <v>0</v>
      </c>
      <c r="K755" s="177">
        <f>IF(OR(COUNTIF($B$2:$B754,Input!$F771)&lt;1,COUNTIF($O$2:$O754,Input!$C771)&lt;1),Input!O771,0)</f>
        <v>0</v>
      </c>
      <c r="L755" s="177">
        <f>IF(OR(COUNTIF($B$2:$B754,Input!$F771)&lt;1,COUNTIF($O$2:$O754,Input!$C771)&lt;1),Input!P771,0)</f>
        <v>0</v>
      </c>
      <c r="M755" s="129" t="str">
        <f t="shared" si="104"/>
        <v/>
      </c>
      <c r="N755" s="161">
        <f t="shared" si="102"/>
        <v>0</v>
      </c>
      <c r="O755" s="168">
        <f>Input!C771</f>
        <v>0</v>
      </c>
      <c r="P755" s="168"/>
      <c r="R755" s="131">
        <f t="shared" si="103"/>
        <v>0</v>
      </c>
      <c r="S755" s="133" t="str">
        <f t="shared" si="105"/>
        <v xml:space="preserve"> </v>
      </c>
      <c r="T755" s="133"/>
      <c r="U755" s="132" t="str">
        <f>_xlfn.IFNA(IF($D755=0,LOOKUP($F755,{0.1,0.2,0.3,0.4,0.5,0.6,0.7,0.8,0.9,1},{22,34,46,58,70,82,94,106,118,130}),""),"")</f>
        <v/>
      </c>
      <c r="V755" s="132" t="str">
        <f>_xlfn.IFNA(IF($D755=1,LOOKUP($F755,{0.1,0.2,0.3,0.4,0.5,0.6,0.7,0.8,0.9,1},{23,35,47,59,71,83,95,107,119,131}),""),"")</f>
        <v/>
      </c>
      <c r="W755" s="132" t="str">
        <f>_xlfn.IFNA(IF($D755=2,LOOKUP($F755,{0.1,0.2,0.3,0.4,0.5,0.6,0.7,0.8,0.9,1},{24,36,48,60,72,84,96,108,120,132}),""),"")</f>
        <v/>
      </c>
      <c r="X755" s="132" t="str">
        <f>_xlfn.IFNA(IF($D755=3,LOOKUP($F755,{0.1,0.2,0.3,0.4,0.5,0.6,0.7,0.8,0.9,1},{25,37,49,61,73,85,97,109,121,133}),""),"")</f>
        <v/>
      </c>
      <c r="Y755" s="132" t="str">
        <f>_xlfn.IFNA(IF($D755=4,LOOKUP($F755,{0.1,0.2,0.3,0.4,0.5,0.6,0.7,0.8,0.9,1},{26,38,50,62,74,86,98,110,122,134}),""),"")</f>
        <v/>
      </c>
      <c r="Z755" s="132" t="str">
        <f>_xlfn.IFNA(IF($D755=5,LOOKUP($F755,{0.1,0.2,0.3,0.4,0.5,0.6,0.7,0.8,0.9,1},{27,39,51,63,75,87,99,111,123,135}),""),"")</f>
        <v/>
      </c>
      <c r="AA755" s="132">
        <f t="shared" si="106"/>
        <v>0</v>
      </c>
      <c r="AB755" s="132" t="str">
        <f t="shared" si="107"/>
        <v>00</v>
      </c>
      <c r="AC755" s="82" t="e">
        <f>VLOOKUP(AB755,'AMI Ref'!T:U,2,FALSE)</f>
        <v>#N/A</v>
      </c>
      <c r="AD755" s="124"/>
      <c r="AE755" s="81" t="str">
        <f>_xlfn.IFNA(IF($D755=0,IF($J755="Not Paid by Tenant",0,INDEX('AMI Ref'!$K$5:$N$5,MATCH($J755,{"Oil","Gas","Electric - Other","ELECTRIC - HEAT PUMP"},0))),0),"")</f>
        <v/>
      </c>
      <c r="AF755" s="81">
        <f>_xlfn.IFNA(IF($D755=1,IF($J755="Not Paid by Tenant",0,INDEX('AMI Ref'!$K$6:$N$6,MATCH($J755,{"Oil","Gas","Electric - Other","ELECTRIC - HEAT PUMP"},0))),0),"")</f>
        <v>0</v>
      </c>
      <c r="AG755" s="81">
        <f>_xlfn.IFNA(IF($D755=2,IF($J755="Not Paid by Tenant",0,INDEX('AMI Ref'!$K$7:$N$7,MATCH($J755,{"Oil","Gas","Electric - Other","ELECTRIC - HEAT PUMP"},0))),0),"")</f>
        <v>0</v>
      </c>
      <c r="AH755" s="81">
        <f>_xlfn.IFNA(IF($D755=3,IF($J755="Not Paid by Tenant",0,INDEX('AMI Ref'!$K$8:$N$8,MATCH($J755,{"Oil","Gas","Electric - Other","ELECTRIC - HEAT PUMP"},0))),0),"")</f>
        <v>0</v>
      </c>
      <c r="AI755" s="81">
        <f>_xlfn.IFNA(IF($D755=4,IF($J755="Not Paid by Tenant",0,INDEX('AMI Ref'!$K$9:$N$9,MATCH($J755,{"Oil","Gas","Electric - Other","ELECTRIC - HEAT PUMP"},0))),0),"")</f>
        <v>0</v>
      </c>
      <c r="AJ755" s="81">
        <f>_xlfn.IFNA(IF($D755=5,IF($J755="Not Paid by Tenant",0,INDEX('AMI Ref'!$K$10:$N$10,MATCH($J755,{"Oil","Gas","Electric - Other","ELECTRIC - HEAT PUMP"},0))),0),"")</f>
        <v>0</v>
      </c>
      <c r="AK755" s="128"/>
      <c r="AL755" s="81" t="str">
        <f>_xlfn.IFNA(IF($D755=0,IF($K755="Not Paid by Tenant",0,INDEX('AMI Ref'!$O$5:$R$5,MATCH($K755,{"Oil","Gas","Electric - Other","Electric ccASHP - split"},0))),0),"")</f>
        <v/>
      </c>
      <c r="AM755" s="81">
        <f>_xlfn.IFNA(IF($D755=1,IF($K755="Not Paid by Tenant",0,INDEX('AMI Ref'!$O$6:$R$6,MATCH($K755,{"Oil","Gas","Electric - Other","Electric ccASHP - split"},0))),0),"")</f>
        <v>0</v>
      </c>
      <c r="AN755" s="81">
        <f>_xlfn.IFNA(IF($D755=2,IF($K755="Not Paid by Tenant",0,INDEX('AMI Ref'!$O$7:$R$7,MATCH($K755,{"Oil","Gas","Electric - Other","Electric ccASHP - split"},0))),0),"")</f>
        <v>0</v>
      </c>
      <c r="AO755" s="81">
        <f>_xlfn.IFNA(IF($D755=3,IF($K755="Not Paid by Tenant",0,INDEX('AMI Ref'!$O$8:$R$8,MATCH($K755,{"Oil","Gas","Electric - Other","Electric ccASHP - split"},0))),0),"")</f>
        <v>0</v>
      </c>
      <c r="AP755" s="81">
        <f>_xlfn.IFNA(IF($D755=4,IF($K755="Not Paid by Tenant",0,INDEX('AMI Ref'!$O$9:$R$9,MATCH($K755,{"Oil","Gas","Electric - Other","Electric ccASHP - split"},0))),0),"")</f>
        <v>0</v>
      </c>
      <c r="AQ755" s="81">
        <f>_xlfn.IFNA(IF($D755=5,IF($K755="Not Paid by Tenant",0,INDEX('AMI Ref'!$O$10:$R$10,MATCH($K755,{"Oil","Gas","Electric - Other","Electric ccASHP - split"},0))),0),"")</f>
        <v>0</v>
      </c>
      <c r="AR755" s="124">
        <f t="shared" si="108"/>
        <v>0</v>
      </c>
      <c r="AS755" s="123" t="e">
        <f t="shared" si="109"/>
        <v>#N/A</v>
      </c>
    </row>
    <row r="756" spans="1:45" x14ac:dyDescent="0.2">
      <c r="A756" s="130">
        <v>754</v>
      </c>
      <c r="B756" s="177">
        <f>IF(OR(COUNTIF($B$2:$B755,Input!$F772)&lt;1,COUNTIF($O$2:$O755,Input!$C772)&lt;1),Input!F772,0)</f>
        <v>0</v>
      </c>
      <c r="C756" s="177">
        <f>IF(OR(COUNTIF($B$2:$B755,Input!$F772)&lt;1,COUNTIF($O$2:$O755,Input!$C772)&lt;1),Input!G772,0)</f>
        <v>0</v>
      </c>
      <c r="D756" s="177">
        <f>IF(OR(COUNTIF($B$2:$B755,Input!$F772)&lt;1,COUNTIF($O$2:$O755,Input!$C772)&lt;1),Input!H772,0)</f>
        <v>0</v>
      </c>
      <c r="E756" s="177">
        <f>IF(OR(COUNTIF($B$2:$B755,Input!$F772)&lt;1,COUNTIF($O$2:$O755,Input!$C772)&lt;1),Input!I772,0)</f>
        <v>0</v>
      </c>
      <c r="F756" s="177">
        <f>IF(OR(COUNTIF($B$2:$B755,Input!$F772)&lt;1,COUNTIF($O$2:$O755,Input!$C772)&lt;1),Input!J772,0)</f>
        <v>0</v>
      </c>
      <c r="G756" s="177">
        <f>IF(OR(COUNTIF($B$2:$B755,Input!$F772)&lt;1,COUNTIF($O$2:$O755,Input!$C772)&lt;1),Input!K772,0)</f>
        <v>0</v>
      </c>
      <c r="H756" s="177">
        <f>IF(OR(COUNTIF($B$2:$B755,Input!$F772)&lt;1,COUNTIF($O$2:$O755,Input!$C772)&lt;1),Input!L772,0)</f>
        <v>0</v>
      </c>
      <c r="I756" s="177">
        <f>IF(OR(COUNTIF($B$2:$B755,Input!$F772)&lt;1,COUNTIF($O$2:$O755,Input!$C772)&lt;1),Input!M772,0)</f>
        <v>0</v>
      </c>
      <c r="J756" s="177">
        <f>IF(OR(COUNTIF($B$2:$B755,Input!$F772)&lt;1,COUNTIF($O$2:$O755,Input!$C772)&lt;1),Input!N772,0)</f>
        <v>0</v>
      </c>
      <c r="K756" s="177">
        <f>IF(OR(COUNTIF($B$2:$B755,Input!$F772)&lt;1,COUNTIF($O$2:$O755,Input!$C772)&lt;1),Input!O772,0)</f>
        <v>0</v>
      </c>
      <c r="L756" s="177">
        <f>IF(OR(COUNTIF($B$2:$B755,Input!$F772)&lt;1,COUNTIF($O$2:$O755,Input!$C772)&lt;1),Input!P772,0)</f>
        <v>0</v>
      </c>
      <c r="M756" s="129" t="str">
        <f t="shared" si="104"/>
        <v/>
      </c>
      <c r="N756" s="161">
        <f t="shared" si="102"/>
        <v>0</v>
      </c>
      <c r="O756" s="168">
        <f>Input!C772</f>
        <v>0</v>
      </c>
      <c r="P756" s="168"/>
      <c r="R756" s="131">
        <f t="shared" si="103"/>
        <v>0</v>
      </c>
      <c r="S756" s="133" t="str">
        <f t="shared" si="105"/>
        <v xml:space="preserve"> </v>
      </c>
      <c r="T756" s="133"/>
      <c r="U756" s="132" t="str">
        <f>_xlfn.IFNA(IF($D756=0,LOOKUP($F756,{0.1,0.2,0.3,0.4,0.5,0.6,0.7,0.8,0.9,1},{22,34,46,58,70,82,94,106,118,130}),""),"")</f>
        <v/>
      </c>
      <c r="V756" s="132" t="str">
        <f>_xlfn.IFNA(IF($D756=1,LOOKUP($F756,{0.1,0.2,0.3,0.4,0.5,0.6,0.7,0.8,0.9,1},{23,35,47,59,71,83,95,107,119,131}),""),"")</f>
        <v/>
      </c>
      <c r="W756" s="132" t="str">
        <f>_xlfn.IFNA(IF($D756=2,LOOKUP($F756,{0.1,0.2,0.3,0.4,0.5,0.6,0.7,0.8,0.9,1},{24,36,48,60,72,84,96,108,120,132}),""),"")</f>
        <v/>
      </c>
      <c r="X756" s="132" t="str">
        <f>_xlfn.IFNA(IF($D756=3,LOOKUP($F756,{0.1,0.2,0.3,0.4,0.5,0.6,0.7,0.8,0.9,1},{25,37,49,61,73,85,97,109,121,133}),""),"")</f>
        <v/>
      </c>
      <c r="Y756" s="132" t="str">
        <f>_xlfn.IFNA(IF($D756=4,LOOKUP($F756,{0.1,0.2,0.3,0.4,0.5,0.6,0.7,0.8,0.9,1},{26,38,50,62,74,86,98,110,122,134}),""),"")</f>
        <v/>
      </c>
      <c r="Z756" s="132" t="str">
        <f>_xlfn.IFNA(IF($D756=5,LOOKUP($F756,{0.1,0.2,0.3,0.4,0.5,0.6,0.7,0.8,0.9,1},{27,39,51,63,75,87,99,111,123,135}),""),"")</f>
        <v/>
      </c>
      <c r="AA756" s="132">
        <f t="shared" si="106"/>
        <v>0</v>
      </c>
      <c r="AB756" s="132" t="str">
        <f t="shared" si="107"/>
        <v>00</v>
      </c>
      <c r="AC756" s="82" t="e">
        <f>VLOOKUP(AB756,'AMI Ref'!T:U,2,FALSE)</f>
        <v>#N/A</v>
      </c>
      <c r="AD756" s="124"/>
      <c r="AE756" s="81" t="str">
        <f>_xlfn.IFNA(IF($D756=0,IF($J756="Not Paid by Tenant",0,INDEX('AMI Ref'!$K$5:$N$5,MATCH($J756,{"Oil","Gas","Electric - Other","ELECTRIC - HEAT PUMP"},0))),0),"")</f>
        <v/>
      </c>
      <c r="AF756" s="81">
        <f>_xlfn.IFNA(IF($D756=1,IF($J756="Not Paid by Tenant",0,INDEX('AMI Ref'!$K$6:$N$6,MATCH($J756,{"Oil","Gas","Electric - Other","ELECTRIC - HEAT PUMP"},0))),0),"")</f>
        <v>0</v>
      </c>
      <c r="AG756" s="81">
        <f>_xlfn.IFNA(IF($D756=2,IF($J756="Not Paid by Tenant",0,INDEX('AMI Ref'!$K$7:$N$7,MATCH($J756,{"Oil","Gas","Electric - Other","ELECTRIC - HEAT PUMP"},0))),0),"")</f>
        <v>0</v>
      </c>
      <c r="AH756" s="81">
        <f>_xlfn.IFNA(IF($D756=3,IF($J756="Not Paid by Tenant",0,INDEX('AMI Ref'!$K$8:$N$8,MATCH($J756,{"Oil","Gas","Electric - Other","ELECTRIC - HEAT PUMP"},0))),0),"")</f>
        <v>0</v>
      </c>
      <c r="AI756" s="81">
        <f>_xlfn.IFNA(IF($D756=4,IF($J756="Not Paid by Tenant",0,INDEX('AMI Ref'!$K$9:$N$9,MATCH($J756,{"Oil","Gas","Electric - Other","ELECTRIC - HEAT PUMP"},0))),0),"")</f>
        <v>0</v>
      </c>
      <c r="AJ756" s="81">
        <f>_xlfn.IFNA(IF($D756=5,IF($J756="Not Paid by Tenant",0,INDEX('AMI Ref'!$K$10:$N$10,MATCH($J756,{"Oil","Gas","Electric - Other","ELECTRIC - HEAT PUMP"},0))),0),"")</f>
        <v>0</v>
      </c>
      <c r="AK756" s="128"/>
      <c r="AL756" s="81" t="str">
        <f>_xlfn.IFNA(IF($D756=0,IF($K756="Not Paid by Tenant",0,INDEX('AMI Ref'!$O$5:$R$5,MATCH($K756,{"Oil","Gas","Electric - Other","Electric ccASHP - split"},0))),0),"")</f>
        <v/>
      </c>
      <c r="AM756" s="81">
        <f>_xlfn.IFNA(IF($D756=1,IF($K756="Not Paid by Tenant",0,INDEX('AMI Ref'!$O$6:$R$6,MATCH($K756,{"Oil","Gas","Electric - Other","Electric ccASHP - split"},0))),0),"")</f>
        <v>0</v>
      </c>
      <c r="AN756" s="81">
        <f>_xlfn.IFNA(IF($D756=2,IF($K756="Not Paid by Tenant",0,INDEX('AMI Ref'!$O$7:$R$7,MATCH($K756,{"Oil","Gas","Electric - Other","Electric ccASHP - split"},0))),0),"")</f>
        <v>0</v>
      </c>
      <c r="AO756" s="81">
        <f>_xlfn.IFNA(IF($D756=3,IF($K756="Not Paid by Tenant",0,INDEX('AMI Ref'!$O$8:$R$8,MATCH($K756,{"Oil","Gas","Electric - Other","Electric ccASHP - split"},0))),0),"")</f>
        <v>0</v>
      </c>
      <c r="AP756" s="81">
        <f>_xlfn.IFNA(IF($D756=4,IF($K756="Not Paid by Tenant",0,INDEX('AMI Ref'!$O$9:$R$9,MATCH($K756,{"Oil","Gas","Electric - Other","Electric ccASHP - split"},0))),0),"")</f>
        <v>0</v>
      </c>
      <c r="AQ756" s="81">
        <f>_xlfn.IFNA(IF($D756=5,IF($K756="Not Paid by Tenant",0,INDEX('AMI Ref'!$O$10:$R$10,MATCH($K756,{"Oil","Gas","Electric - Other","Electric ccASHP - split"},0))),0),"")</f>
        <v>0</v>
      </c>
      <c r="AR756" s="124">
        <f t="shared" si="108"/>
        <v>0</v>
      </c>
      <c r="AS756" s="123" t="e">
        <f t="shared" si="109"/>
        <v>#N/A</v>
      </c>
    </row>
    <row r="757" spans="1:45" x14ac:dyDescent="0.2">
      <c r="A757" s="130">
        <v>755</v>
      </c>
      <c r="B757" s="177">
        <f>IF(OR(COUNTIF($B$2:$B756,Input!$F773)&lt;1,COUNTIF($O$2:$O756,Input!$C773)&lt;1),Input!F773,0)</f>
        <v>0</v>
      </c>
      <c r="C757" s="177">
        <f>IF(OR(COUNTIF($B$2:$B756,Input!$F773)&lt;1,COUNTIF($O$2:$O756,Input!$C773)&lt;1),Input!G773,0)</f>
        <v>0</v>
      </c>
      <c r="D757" s="177">
        <f>IF(OR(COUNTIF($B$2:$B756,Input!$F773)&lt;1,COUNTIF($O$2:$O756,Input!$C773)&lt;1),Input!H773,0)</f>
        <v>0</v>
      </c>
      <c r="E757" s="177">
        <f>IF(OR(COUNTIF($B$2:$B756,Input!$F773)&lt;1,COUNTIF($O$2:$O756,Input!$C773)&lt;1),Input!I773,0)</f>
        <v>0</v>
      </c>
      <c r="F757" s="177">
        <f>IF(OR(COUNTIF($B$2:$B756,Input!$F773)&lt;1,COUNTIF($O$2:$O756,Input!$C773)&lt;1),Input!J773,0)</f>
        <v>0</v>
      </c>
      <c r="G757" s="177">
        <f>IF(OR(COUNTIF($B$2:$B756,Input!$F773)&lt;1,COUNTIF($O$2:$O756,Input!$C773)&lt;1),Input!K773,0)</f>
        <v>0</v>
      </c>
      <c r="H757" s="177">
        <f>IF(OR(COUNTIF($B$2:$B756,Input!$F773)&lt;1,COUNTIF($O$2:$O756,Input!$C773)&lt;1),Input!L773,0)</f>
        <v>0</v>
      </c>
      <c r="I757" s="177">
        <f>IF(OR(COUNTIF($B$2:$B756,Input!$F773)&lt;1,COUNTIF($O$2:$O756,Input!$C773)&lt;1),Input!M773,0)</f>
        <v>0</v>
      </c>
      <c r="J757" s="177">
        <f>IF(OR(COUNTIF($B$2:$B756,Input!$F773)&lt;1,COUNTIF($O$2:$O756,Input!$C773)&lt;1),Input!N773,0)</f>
        <v>0</v>
      </c>
      <c r="K757" s="177">
        <f>IF(OR(COUNTIF($B$2:$B756,Input!$F773)&lt;1,COUNTIF($O$2:$O756,Input!$C773)&lt;1),Input!O773,0)</f>
        <v>0</v>
      </c>
      <c r="L757" s="177">
        <f>IF(OR(COUNTIF($B$2:$B756,Input!$F773)&lt;1,COUNTIF($O$2:$O756,Input!$C773)&lt;1),Input!P773,0)</f>
        <v>0</v>
      </c>
      <c r="M757" s="129" t="str">
        <f t="shared" si="104"/>
        <v/>
      </c>
      <c r="N757" s="161">
        <f t="shared" si="102"/>
        <v>0</v>
      </c>
      <c r="O757" s="168">
        <f>Input!C773</f>
        <v>0</v>
      </c>
      <c r="P757" s="168"/>
      <c r="R757" s="131">
        <f t="shared" si="103"/>
        <v>0</v>
      </c>
      <c r="S757" s="133" t="str">
        <f t="shared" si="105"/>
        <v xml:space="preserve"> </v>
      </c>
      <c r="T757" s="133"/>
      <c r="U757" s="132" t="str">
        <f>_xlfn.IFNA(IF($D757=0,LOOKUP($F757,{0.1,0.2,0.3,0.4,0.5,0.6,0.7,0.8,0.9,1},{22,34,46,58,70,82,94,106,118,130}),""),"")</f>
        <v/>
      </c>
      <c r="V757" s="132" t="str">
        <f>_xlfn.IFNA(IF($D757=1,LOOKUP($F757,{0.1,0.2,0.3,0.4,0.5,0.6,0.7,0.8,0.9,1},{23,35,47,59,71,83,95,107,119,131}),""),"")</f>
        <v/>
      </c>
      <c r="W757" s="132" t="str">
        <f>_xlfn.IFNA(IF($D757=2,LOOKUP($F757,{0.1,0.2,0.3,0.4,0.5,0.6,0.7,0.8,0.9,1},{24,36,48,60,72,84,96,108,120,132}),""),"")</f>
        <v/>
      </c>
      <c r="X757" s="132" t="str">
        <f>_xlfn.IFNA(IF($D757=3,LOOKUP($F757,{0.1,0.2,0.3,0.4,0.5,0.6,0.7,0.8,0.9,1},{25,37,49,61,73,85,97,109,121,133}),""),"")</f>
        <v/>
      </c>
      <c r="Y757" s="132" t="str">
        <f>_xlfn.IFNA(IF($D757=4,LOOKUP($F757,{0.1,0.2,0.3,0.4,0.5,0.6,0.7,0.8,0.9,1},{26,38,50,62,74,86,98,110,122,134}),""),"")</f>
        <v/>
      </c>
      <c r="Z757" s="132" t="str">
        <f>_xlfn.IFNA(IF($D757=5,LOOKUP($F757,{0.1,0.2,0.3,0.4,0.5,0.6,0.7,0.8,0.9,1},{27,39,51,63,75,87,99,111,123,135}),""),"")</f>
        <v/>
      </c>
      <c r="AA757" s="132">
        <f t="shared" si="106"/>
        <v>0</v>
      </c>
      <c r="AB757" s="132" t="str">
        <f t="shared" si="107"/>
        <v>00</v>
      </c>
      <c r="AC757" s="82" t="e">
        <f>VLOOKUP(AB757,'AMI Ref'!T:U,2,FALSE)</f>
        <v>#N/A</v>
      </c>
      <c r="AD757" s="124"/>
      <c r="AE757" s="81" t="str">
        <f>_xlfn.IFNA(IF($D757=0,IF($J757="Not Paid by Tenant",0,INDEX('AMI Ref'!$K$5:$N$5,MATCH($J757,{"Oil","Gas","Electric - Other","ELECTRIC - HEAT PUMP"},0))),0),"")</f>
        <v/>
      </c>
      <c r="AF757" s="81">
        <f>_xlfn.IFNA(IF($D757=1,IF($J757="Not Paid by Tenant",0,INDEX('AMI Ref'!$K$6:$N$6,MATCH($J757,{"Oil","Gas","Electric - Other","ELECTRIC - HEAT PUMP"},0))),0),"")</f>
        <v>0</v>
      </c>
      <c r="AG757" s="81">
        <f>_xlfn.IFNA(IF($D757=2,IF($J757="Not Paid by Tenant",0,INDEX('AMI Ref'!$K$7:$N$7,MATCH($J757,{"Oil","Gas","Electric - Other","ELECTRIC - HEAT PUMP"},0))),0),"")</f>
        <v>0</v>
      </c>
      <c r="AH757" s="81">
        <f>_xlfn.IFNA(IF($D757=3,IF($J757="Not Paid by Tenant",0,INDEX('AMI Ref'!$K$8:$N$8,MATCH($J757,{"Oil","Gas","Electric - Other","ELECTRIC - HEAT PUMP"},0))),0),"")</f>
        <v>0</v>
      </c>
      <c r="AI757" s="81">
        <f>_xlfn.IFNA(IF($D757=4,IF($J757="Not Paid by Tenant",0,INDEX('AMI Ref'!$K$9:$N$9,MATCH($J757,{"Oil","Gas","Electric - Other","ELECTRIC - HEAT PUMP"},0))),0),"")</f>
        <v>0</v>
      </c>
      <c r="AJ757" s="81">
        <f>_xlfn.IFNA(IF($D757=5,IF($J757="Not Paid by Tenant",0,INDEX('AMI Ref'!$K$10:$N$10,MATCH($J757,{"Oil","Gas","Electric - Other","ELECTRIC - HEAT PUMP"},0))),0),"")</f>
        <v>0</v>
      </c>
      <c r="AK757" s="128"/>
      <c r="AL757" s="81" t="str">
        <f>_xlfn.IFNA(IF($D757=0,IF($K757="Not Paid by Tenant",0,INDEX('AMI Ref'!$O$5:$R$5,MATCH($K757,{"Oil","Gas","Electric - Other","Electric ccASHP - split"},0))),0),"")</f>
        <v/>
      </c>
      <c r="AM757" s="81">
        <f>_xlfn.IFNA(IF($D757=1,IF($K757="Not Paid by Tenant",0,INDEX('AMI Ref'!$O$6:$R$6,MATCH($K757,{"Oil","Gas","Electric - Other","Electric ccASHP - split"},0))),0),"")</f>
        <v>0</v>
      </c>
      <c r="AN757" s="81">
        <f>_xlfn.IFNA(IF($D757=2,IF($K757="Not Paid by Tenant",0,INDEX('AMI Ref'!$O$7:$R$7,MATCH($K757,{"Oil","Gas","Electric - Other","Electric ccASHP - split"},0))),0),"")</f>
        <v>0</v>
      </c>
      <c r="AO757" s="81">
        <f>_xlfn.IFNA(IF($D757=3,IF($K757="Not Paid by Tenant",0,INDEX('AMI Ref'!$O$8:$R$8,MATCH($K757,{"Oil","Gas","Electric - Other","Electric ccASHP - split"},0))),0),"")</f>
        <v>0</v>
      </c>
      <c r="AP757" s="81">
        <f>_xlfn.IFNA(IF($D757=4,IF($K757="Not Paid by Tenant",0,INDEX('AMI Ref'!$O$9:$R$9,MATCH($K757,{"Oil","Gas","Electric - Other","Electric ccASHP - split"},0))),0),"")</f>
        <v>0</v>
      </c>
      <c r="AQ757" s="81">
        <f>_xlfn.IFNA(IF($D757=5,IF($K757="Not Paid by Tenant",0,INDEX('AMI Ref'!$O$10:$R$10,MATCH($K757,{"Oil","Gas","Electric - Other","Electric ccASHP - split"},0))),0),"")</f>
        <v>0</v>
      </c>
      <c r="AR757" s="124">
        <f t="shared" si="108"/>
        <v>0</v>
      </c>
      <c r="AS757" s="123" t="e">
        <f t="shared" si="109"/>
        <v>#N/A</v>
      </c>
    </row>
    <row r="758" spans="1:45" x14ac:dyDescent="0.2">
      <c r="A758" s="130">
        <v>756</v>
      </c>
      <c r="B758" s="177">
        <f>IF(OR(COUNTIF($B$2:$B757,Input!$F774)&lt;1,COUNTIF($O$2:$O757,Input!$C774)&lt;1),Input!F774,0)</f>
        <v>0</v>
      </c>
      <c r="C758" s="177">
        <f>IF(OR(COUNTIF($B$2:$B757,Input!$F774)&lt;1,COUNTIF($O$2:$O757,Input!$C774)&lt;1),Input!G774,0)</f>
        <v>0</v>
      </c>
      <c r="D758" s="177">
        <f>IF(OR(COUNTIF($B$2:$B757,Input!$F774)&lt;1,COUNTIF($O$2:$O757,Input!$C774)&lt;1),Input!H774,0)</f>
        <v>0</v>
      </c>
      <c r="E758" s="177">
        <f>IF(OR(COUNTIF($B$2:$B757,Input!$F774)&lt;1,COUNTIF($O$2:$O757,Input!$C774)&lt;1),Input!I774,0)</f>
        <v>0</v>
      </c>
      <c r="F758" s="177">
        <f>IF(OR(COUNTIF($B$2:$B757,Input!$F774)&lt;1,COUNTIF($O$2:$O757,Input!$C774)&lt;1),Input!J774,0)</f>
        <v>0</v>
      </c>
      <c r="G758" s="177">
        <f>IF(OR(COUNTIF($B$2:$B757,Input!$F774)&lt;1,COUNTIF($O$2:$O757,Input!$C774)&lt;1),Input!K774,0)</f>
        <v>0</v>
      </c>
      <c r="H758" s="177">
        <f>IF(OR(COUNTIF($B$2:$B757,Input!$F774)&lt;1,COUNTIF($O$2:$O757,Input!$C774)&lt;1),Input!L774,0)</f>
        <v>0</v>
      </c>
      <c r="I758" s="177">
        <f>IF(OR(COUNTIF($B$2:$B757,Input!$F774)&lt;1,COUNTIF($O$2:$O757,Input!$C774)&lt;1),Input!M774,0)</f>
        <v>0</v>
      </c>
      <c r="J758" s="177">
        <f>IF(OR(COUNTIF($B$2:$B757,Input!$F774)&lt;1,COUNTIF($O$2:$O757,Input!$C774)&lt;1),Input!N774,0)</f>
        <v>0</v>
      </c>
      <c r="K758" s="177">
        <f>IF(OR(COUNTIF($B$2:$B757,Input!$F774)&lt;1,COUNTIF($O$2:$O757,Input!$C774)&lt;1),Input!O774,0)</f>
        <v>0</v>
      </c>
      <c r="L758" s="177">
        <f>IF(OR(COUNTIF($B$2:$B757,Input!$F774)&lt;1,COUNTIF($O$2:$O757,Input!$C774)&lt;1),Input!P774,0)</f>
        <v>0</v>
      </c>
      <c r="M758" s="129" t="str">
        <f t="shared" si="104"/>
        <v/>
      </c>
      <c r="N758" s="161">
        <f t="shared" si="102"/>
        <v>0</v>
      </c>
      <c r="O758" s="168">
        <f>Input!C774</f>
        <v>0</v>
      </c>
      <c r="P758" s="168"/>
      <c r="R758" s="131">
        <f t="shared" si="103"/>
        <v>0</v>
      </c>
      <c r="S758" s="133" t="str">
        <f t="shared" si="105"/>
        <v xml:space="preserve"> </v>
      </c>
      <c r="T758" s="133"/>
      <c r="U758" s="132" t="str">
        <f>_xlfn.IFNA(IF($D758=0,LOOKUP($F758,{0.1,0.2,0.3,0.4,0.5,0.6,0.7,0.8,0.9,1},{22,34,46,58,70,82,94,106,118,130}),""),"")</f>
        <v/>
      </c>
      <c r="V758" s="132" t="str">
        <f>_xlfn.IFNA(IF($D758=1,LOOKUP($F758,{0.1,0.2,0.3,0.4,0.5,0.6,0.7,0.8,0.9,1},{23,35,47,59,71,83,95,107,119,131}),""),"")</f>
        <v/>
      </c>
      <c r="W758" s="132" t="str">
        <f>_xlfn.IFNA(IF($D758=2,LOOKUP($F758,{0.1,0.2,0.3,0.4,0.5,0.6,0.7,0.8,0.9,1},{24,36,48,60,72,84,96,108,120,132}),""),"")</f>
        <v/>
      </c>
      <c r="X758" s="132" t="str">
        <f>_xlfn.IFNA(IF($D758=3,LOOKUP($F758,{0.1,0.2,0.3,0.4,0.5,0.6,0.7,0.8,0.9,1},{25,37,49,61,73,85,97,109,121,133}),""),"")</f>
        <v/>
      </c>
      <c r="Y758" s="132" t="str">
        <f>_xlfn.IFNA(IF($D758=4,LOOKUP($F758,{0.1,0.2,0.3,0.4,0.5,0.6,0.7,0.8,0.9,1},{26,38,50,62,74,86,98,110,122,134}),""),"")</f>
        <v/>
      </c>
      <c r="Z758" s="132" t="str">
        <f>_xlfn.IFNA(IF($D758=5,LOOKUP($F758,{0.1,0.2,0.3,0.4,0.5,0.6,0.7,0.8,0.9,1},{27,39,51,63,75,87,99,111,123,135}),""),"")</f>
        <v/>
      </c>
      <c r="AA758" s="132">
        <f t="shared" si="106"/>
        <v>0</v>
      </c>
      <c r="AB758" s="132" t="str">
        <f t="shared" si="107"/>
        <v>00</v>
      </c>
      <c r="AC758" s="82" t="e">
        <f>VLOOKUP(AB758,'AMI Ref'!T:U,2,FALSE)</f>
        <v>#N/A</v>
      </c>
      <c r="AD758" s="124"/>
      <c r="AE758" s="81" t="str">
        <f>_xlfn.IFNA(IF($D758=0,IF($J758="Not Paid by Tenant",0,INDEX('AMI Ref'!$K$5:$N$5,MATCH($J758,{"Oil","Gas","Electric - Other","ELECTRIC - HEAT PUMP"},0))),0),"")</f>
        <v/>
      </c>
      <c r="AF758" s="81">
        <f>_xlfn.IFNA(IF($D758=1,IF($J758="Not Paid by Tenant",0,INDEX('AMI Ref'!$K$6:$N$6,MATCH($J758,{"Oil","Gas","Electric - Other","ELECTRIC - HEAT PUMP"},0))),0),"")</f>
        <v>0</v>
      </c>
      <c r="AG758" s="81">
        <f>_xlfn.IFNA(IF($D758=2,IF($J758="Not Paid by Tenant",0,INDEX('AMI Ref'!$K$7:$N$7,MATCH($J758,{"Oil","Gas","Electric - Other","ELECTRIC - HEAT PUMP"},0))),0),"")</f>
        <v>0</v>
      </c>
      <c r="AH758" s="81">
        <f>_xlfn.IFNA(IF($D758=3,IF($J758="Not Paid by Tenant",0,INDEX('AMI Ref'!$K$8:$N$8,MATCH($J758,{"Oil","Gas","Electric - Other","ELECTRIC - HEAT PUMP"},0))),0),"")</f>
        <v>0</v>
      </c>
      <c r="AI758" s="81">
        <f>_xlfn.IFNA(IF($D758=4,IF($J758="Not Paid by Tenant",0,INDEX('AMI Ref'!$K$9:$N$9,MATCH($J758,{"Oil","Gas","Electric - Other","ELECTRIC - HEAT PUMP"},0))),0),"")</f>
        <v>0</v>
      </c>
      <c r="AJ758" s="81">
        <f>_xlfn.IFNA(IF($D758=5,IF($J758="Not Paid by Tenant",0,INDEX('AMI Ref'!$K$10:$N$10,MATCH($J758,{"Oil","Gas","Electric - Other","ELECTRIC - HEAT PUMP"},0))),0),"")</f>
        <v>0</v>
      </c>
      <c r="AK758" s="128"/>
      <c r="AL758" s="81" t="str">
        <f>_xlfn.IFNA(IF($D758=0,IF($K758="Not Paid by Tenant",0,INDEX('AMI Ref'!$O$5:$R$5,MATCH($K758,{"Oil","Gas","Electric - Other","Electric ccASHP - split"},0))),0),"")</f>
        <v/>
      </c>
      <c r="AM758" s="81">
        <f>_xlfn.IFNA(IF($D758=1,IF($K758="Not Paid by Tenant",0,INDEX('AMI Ref'!$O$6:$R$6,MATCH($K758,{"Oil","Gas","Electric - Other","Electric ccASHP - split"},0))),0),"")</f>
        <v>0</v>
      </c>
      <c r="AN758" s="81">
        <f>_xlfn.IFNA(IF($D758=2,IF($K758="Not Paid by Tenant",0,INDEX('AMI Ref'!$O$7:$R$7,MATCH($K758,{"Oil","Gas","Electric - Other","Electric ccASHP - split"},0))),0),"")</f>
        <v>0</v>
      </c>
      <c r="AO758" s="81">
        <f>_xlfn.IFNA(IF($D758=3,IF($K758="Not Paid by Tenant",0,INDEX('AMI Ref'!$O$8:$R$8,MATCH($K758,{"Oil","Gas","Electric - Other","Electric ccASHP - split"},0))),0),"")</f>
        <v>0</v>
      </c>
      <c r="AP758" s="81">
        <f>_xlfn.IFNA(IF($D758=4,IF($K758="Not Paid by Tenant",0,INDEX('AMI Ref'!$O$9:$R$9,MATCH($K758,{"Oil","Gas","Electric - Other","Electric ccASHP - split"},0))),0),"")</f>
        <v>0</v>
      </c>
      <c r="AQ758" s="81">
        <f>_xlfn.IFNA(IF($D758=5,IF($K758="Not Paid by Tenant",0,INDEX('AMI Ref'!$O$10:$R$10,MATCH($K758,{"Oil","Gas","Electric - Other","Electric ccASHP - split"},0))),0),"")</f>
        <v>0</v>
      </c>
      <c r="AR758" s="124">
        <f t="shared" si="108"/>
        <v>0</v>
      </c>
      <c r="AS758" s="123" t="e">
        <f t="shared" si="109"/>
        <v>#N/A</v>
      </c>
    </row>
    <row r="759" spans="1:45" x14ac:dyDescent="0.2">
      <c r="A759" s="130">
        <v>757</v>
      </c>
      <c r="B759" s="177">
        <f>IF(OR(COUNTIF($B$2:$B758,Input!$F775)&lt;1,COUNTIF($O$2:$O758,Input!$C775)&lt;1),Input!F775,0)</f>
        <v>0</v>
      </c>
      <c r="C759" s="177">
        <f>IF(OR(COUNTIF($B$2:$B758,Input!$F775)&lt;1,COUNTIF($O$2:$O758,Input!$C775)&lt;1),Input!G775,0)</f>
        <v>0</v>
      </c>
      <c r="D759" s="177">
        <f>IF(OR(COUNTIF($B$2:$B758,Input!$F775)&lt;1,COUNTIF($O$2:$O758,Input!$C775)&lt;1),Input!H775,0)</f>
        <v>0</v>
      </c>
      <c r="E759" s="177">
        <f>IF(OR(COUNTIF($B$2:$B758,Input!$F775)&lt;1,COUNTIF($O$2:$O758,Input!$C775)&lt;1),Input!I775,0)</f>
        <v>0</v>
      </c>
      <c r="F759" s="177">
        <f>IF(OR(COUNTIF($B$2:$B758,Input!$F775)&lt;1,COUNTIF($O$2:$O758,Input!$C775)&lt;1),Input!J775,0)</f>
        <v>0</v>
      </c>
      <c r="G759" s="177">
        <f>IF(OR(COUNTIF($B$2:$B758,Input!$F775)&lt;1,COUNTIF($O$2:$O758,Input!$C775)&lt;1),Input!K775,0)</f>
        <v>0</v>
      </c>
      <c r="H759" s="177">
        <f>IF(OR(COUNTIF($B$2:$B758,Input!$F775)&lt;1,COUNTIF($O$2:$O758,Input!$C775)&lt;1),Input!L775,0)</f>
        <v>0</v>
      </c>
      <c r="I759" s="177">
        <f>IF(OR(COUNTIF($B$2:$B758,Input!$F775)&lt;1,COUNTIF($O$2:$O758,Input!$C775)&lt;1),Input!M775,0)</f>
        <v>0</v>
      </c>
      <c r="J759" s="177">
        <f>IF(OR(COUNTIF($B$2:$B758,Input!$F775)&lt;1,COUNTIF($O$2:$O758,Input!$C775)&lt;1),Input!N775,0)</f>
        <v>0</v>
      </c>
      <c r="K759" s="177">
        <f>IF(OR(COUNTIF($B$2:$B758,Input!$F775)&lt;1,COUNTIF($O$2:$O758,Input!$C775)&lt;1),Input!O775,0)</f>
        <v>0</v>
      </c>
      <c r="L759" s="177">
        <f>IF(OR(COUNTIF($B$2:$B758,Input!$F775)&lt;1,COUNTIF($O$2:$O758,Input!$C775)&lt;1),Input!P775,0)</f>
        <v>0</v>
      </c>
      <c r="M759" s="129" t="str">
        <f t="shared" si="104"/>
        <v/>
      </c>
      <c r="N759" s="161">
        <f t="shared" si="102"/>
        <v>0</v>
      </c>
      <c r="O759" s="168">
        <f>Input!C775</f>
        <v>0</v>
      </c>
      <c r="P759" s="168"/>
      <c r="R759" s="131">
        <f t="shared" si="103"/>
        <v>0</v>
      </c>
      <c r="S759" s="133" t="str">
        <f t="shared" si="105"/>
        <v xml:space="preserve"> </v>
      </c>
      <c r="T759" s="133"/>
      <c r="U759" s="132" t="str">
        <f>_xlfn.IFNA(IF($D759=0,LOOKUP($F759,{0.1,0.2,0.3,0.4,0.5,0.6,0.7,0.8,0.9,1},{22,34,46,58,70,82,94,106,118,130}),""),"")</f>
        <v/>
      </c>
      <c r="V759" s="132" t="str">
        <f>_xlfn.IFNA(IF($D759=1,LOOKUP($F759,{0.1,0.2,0.3,0.4,0.5,0.6,0.7,0.8,0.9,1},{23,35,47,59,71,83,95,107,119,131}),""),"")</f>
        <v/>
      </c>
      <c r="W759" s="132" t="str">
        <f>_xlfn.IFNA(IF($D759=2,LOOKUP($F759,{0.1,0.2,0.3,0.4,0.5,0.6,0.7,0.8,0.9,1},{24,36,48,60,72,84,96,108,120,132}),""),"")</f>
        <v/>
      </c>
      <c r="X759" s="132" t="str">
        <f>_xlfn.IFNA(IF($D759=3,LOOKUP($F759,{0.1,0.2,0.3,0.4,0.5,0.6,0.7,0.8,0.9,1},{25,37,49,61,73,85,97,109,121,133}),""),"")</f>
        <v/>
      </c>
      <c r="Y759" s="132" t="str">
        <f>_xlfn.IFNA(IF($D759=4,LOOKUP($F759,{0.1,0.2,0.3,0.4,0.5,0.6,0.7,0.8,0.9,1},{26,38,50,62,74,86,98,110,122,134}),""),"")</f>
        <v/>
      </c>
      <c r="Z759" s="132" t="str">
        <f>_xlfn.IFNA(IF($D759=5,LOOKUP($F759,{0.1,0.2,0.3,0.4,0.5,0.6,0.7,0.8,0.9,1},{27,39,51,63,75,87,99,111,123,135}),""),"")</f>
        <v/>
      </c>
      <c r="AA759" s="132">
        <f t="shared" si="106"/>
        <v>0</v>
      </c>
      <c r="AB759" s="132" t="str">
        <f t="shared" si="107"/>
        <v>00</v>
      </c>
      <c r="AC759" s="82" t="e">
        <f>VLOOKUP(AB759,'AMI Ref'!T:U,2,FALSE)</f>
        <v>#N/A</v>
      </c>
      <c r="AD759" s="124"/>
      <c r="AE759" s="81" t="str">
        <f>_xlfn.IFNA(IF($D759=0,IF($J759="Not Paid by Tenant",0,INDEX('AMI Ref'!$K$5:$N$5,MATCH($J759,{"Oil","Gas","Electric - Other","ELECTRIC - HEAT PUMP"},0))),0),"")</f>
        <v/>
      </c>
      <c r="AF759" s="81">
        <f>_xlfn.IFNA(IF($D759=1,IF($J759="Not Paid by Tenant",0,INDEX('AMI Ref'!$K$6:$N$6,MATCH($J759,{"Oil","Gas","Electric - Other","ELECTRIC - HEAT PUMP"},0))),0),"")</f>
        <v>0</v>
      </c>
      <c r="AG759" s="81">
        <f>_xlfn.IFNA(IF($D759=2,IF($J759="Not Paid by Tenant",0,INDEX('AMI Ref'!$K$7:$N$7,MATCH($J759,{"Oil","Gas","Electric - Other","ELECTRIC - HEAT PUMP"},0))),0),"")</f>
        <v>0</v>
      </c>
      <c r="AH759" s="81">
        <f>_xlfn.IFNA(IF($D759=3,IF($J759="Not Paid by Tenant",0,INDEX('AMI Ref'!$K$8:$N$8,MATCH($J759,{"Oil","Gas","Electric - Other","ELECTRIC - HEAT PUMP"},0))),0),"")</f>
        <v>0</v>
      </c>
      <c r="AI759" s="81">
        <f>_xlfn.IFNA(IF($D759=4,IF($J759="Not Paid by Tenant",0,INDEX('AMI Ref'!$K$9:$N$9,MATCH($J759,{"Oil","Gas","Electric - Other","ELECTRIC - HEAT PUMP"},0))),0),"")</f>
        <v>0</v>
      </c>
      <c r="AJ759" s="81">
        <f>_xlfn.IFNA(IF($D759=5,IF($J759="Not Paid by Tenant",0,INDEX('AMI Ref'!$K$10:$N$10,MATCH($J759,{"Oil","Gas","Electric - Other","ELECTRIC - HEAT PUMP"},0))),0),"")</f>
        <v>0</v>
      </c>
      <c r="AK759" s="128"/>
      <c r="AL759" s="81" t="str">
        <f>_xlfn.IFNA(IF($D759=0,IF($K759="Not Paid by Tenant",0,INDEX('AMI Ref'!$O$5:$R$5,MATCH($K759,{"Oil","Gas","Electric - Other","Electric ccASHP - split"},0))),0),"")</f>
        <v/>
      </c>
      <c r="AM759" s="81">
        <f>_xlfn.IFNA(IF($D759=1,IF($K759="Not Paid by Tenant",0,INDEX('AMI Ref'!$O$6:$R$6,MATCH($K759,{"Oil","Gas","Electric - Other","Electric ccASHP - split"},0))),0),"")</f>
        <v>0</v>
      </c>
      <c r="AN759" s="81">
        <f>_xlfn.IFNA(IF($D759=2,IF($K759="Not Paid by Tenant",0,INDEX('AMI Ref'!$O$7:$R$7,MATCH($K759,{"Oil","Gas","Electric - Other","Electric ccASHP - split"},0))),0),"")</f>
        <v>0</v>
      </c>
      <c r="AO759" s="81">
        <f>_xlfn.IFNA(IF($D759=3,IF($K759="Not Paid by Tenant",0,INDEX('AMI Ref'!$O$8:$R$8,MATCH($K759,{"Oil","Gas","Electric - Other","Electric ccASHP - split"},0))),0),"")</f>
        <v>0</v>
      </c>
      <c r="AP759" s="81">
        <f>_xlfn.IFNA(IF($D759=4,IF($K759="Not Paid by Tenant",0,INDEX('AMI Ref'!$O$9:$R$9,MATCH($K759,{"Oil","Gas","Electric - Other","Electric ccASHP - split"},0))),0),"")</f>
        <v>0</v>
      </c>
      <c r="AQ759" s="81">
        <f>_xlfn.IFNA(IF($D759=5,IF($K759="Not Paid by Tenant",0,INDEX('AMI Ref'!$O$10:$R$10,MATCH($K759,{"Oil","Gas","Electric - Other","Electric ccASHP - split"},0))),0),"")</f>
        <v>0</v>
      </c>
      <c r="AR759" s="124">
        <f t="shared" si="108"/>
        <v>0</v>
      </c>
      <c r="AS759" s="123" t="e">
        <f t="shared" si="109"/>
        <v>#N/A</v>
      </c>
    </row>
    <row r="760" spans="1:45" x14ac:dyDescent="0.2">
      <c r="A760" s="130">
        <v>758</v>
      </c>
      <c r="B760" s="177">
        <f>IF(OR(COUNTIF($B$2:$B759,Input!$F776)&lt;1,COUNTIF($O$2:$O759,Input!$C776)&lt;1),Input!F776,0)</f>
        <v>0</v>
      </c>
      <c r="C760" s="177">
        <f>IF(OR(COUNTIF($B$2:$B759,Input!$F776)&lt;1,COUNTIF($O$2:$O759,Input!$C776)&lt;1),Input!G776,0)</f>
        <v>0</v>
      </c>
      <c r="D760" s="177">
        <f>IF(OR(COUNTIF($B$2:$B759,Input!$F776)&lt;1,COUNTIF($O$2:$O759,Input!$C776)&lt;1),Input!H776,0)</f>
        <v>0</v>
      </c>
      <c r="E760" s="177">
        <f>IF(OR(COUNTIF($B$2:$B759,Input!$F776)&lt;1,COUNTIF($O$2:$O759,Input!$C776)&lt;1),Input!I776,0)</f>
        <v>0</v>
      </c>
      <c r="F760" s="177">
        <f>IF(OR(COUNTIF($B$2:$B759,Input!$F776)&lt;1,COUNTIF($O$2:$O759,Input!$C776)&lt;1),Input!J776,0)</f>
        <v>0</v>
      </c>
      <c r="G760" s="177">
        <f>IF(OR(COUNTIF($B$2:$B759,Input!$F776)&lt;1,COUNTIF($O$2:$O759,Input!$C776)&lt;1),Input!K776,0)</f>
        <v>0</v>
      </c>
      <c r="H760" s="177">
        <f>IF(OR(COUNTIF($B$2:$B759,Input!$F776)&lt;1,COUNTIF($O$2:$O759,Input!$C776)&lt;1),Input!L776,0)</f>
        <v>0</v>
      </c>
      <c r="I760" s="177">
        <f>IF(OR(COUNTIF($B$2:$B759,Input!$F776)&lt;1,COUNTIF($O$2:$O759,Input!$C776)&lt;1),Input!M776,0)</f>
        <v>0</v>
      </c>
      <c r="J760" s="177">
        <f>IF(OR(COUNTIF($B$2:$B759,Input!$F776)&lt;1,COUNTIF($O$2:$O759,Input!$C776)&lt;1),Input!N776,0)</f>
        <v>0</v>
      </c>
      <c r="K760" s="177">
        <f>IF(OR(COUNTIF($B$2:$B759,Input!$F776)&lt;1,COUNTIF($O$2:$O759,Input!$C776)&lt;1),Input!O776,0)</f>
        <v>0</v>
      </c>
      <c r="L760" s="177">
        <f>IF(OR(COUNTIF($B$2:$B759,Input!$F776)&lt;1,COUNTIF($O$2:$O759,Input!$C776)&lt;1),Input!P776,0)</f>
        <v>0</v>
      </c>
      <c r="M760" s="129" t="str">
        <f t="shared" si="104"/>
        <v/>
      </c>
      <c r="N760" s="161">
        <f t="shared" si="102"/>
        <v>0</v>
      </c>
      <c r="O760" s="168">
        <f>Input!C776</f>
        <v>0</v>
      </c>
      <c r="P760" s="168"/>
      <c r="R760" s="131">
        <f t="shared" si="103"/>
        <v>0</v>
      </c>
      <c r="S760" s="133" t="str">
        <f t="shared" si="105"/>
        <v xml:space="preserve"> </v>
      </c>
      <c r="T760" s="133"/>
      <c r="U760" s="132" t="str">
        <f>_xlfn.IFNA(IF($D760=0,LOOKUP($F760,{0.1,0.2,0.3,0.4,0.5,0.6,0.7,0.8,0.9,1},{22,34,46,58,70,82,94,106,118,130}),""),"")</f>
        <v/>
      </c>
      <c r="V760" s="132" t="str">
        <f>_xlfn.IFNA(IF($D760=1,LOOKUP($F760,{0.1,0.2,0.3,0.4,0.5,0.6,0.7,0.8,0.9,1},{23,35,47,59,71,83,95,107,119,131}),""),"")</f>
        <v/>
      </c>
      <c r="W760" s="132" t="str">
        <f>_xlfn.IFNA(IF($D760=2,LOOKUP($F760,{0.1,0.2,0.3,0.4,0.5,0.6,0.7,0.8,0.9,1},{24,36,48,60,72,84,96,108,120,132}),""),"")</f>
        <v/>
      </c>
      <c r="X760" s="132" t="str">
        <f>_xlfn.IFNA(IF($D760=3,LOOKUP($F760,{0.1,0.2,0.3,0.4,0.5,0.6,0.7,0.8,0.9,1},{25,37,49,61,73,85,97,109,121,133}),""),"")</f>
        <v/>
      </c>
      <c r="Y760" s="132" t="str">
        <f>_xlfn.IFNA(IF($D760=4,LOOKUP($F760,{0.1,0.2,0.3,0.4,0.5,0.6,0.7,0.8,0.9,1},{26,38,50,62,74,86,98,110,122,134}),""),"")</f>
        <v/>
      </c>
      <c r="Z760" s="132" t="str">
        <f>_xlfn.IFNA(IF($D760=5,LOOKUP($F760,{0.1,0.2,0.3,0.4,0.5,0.6,0.7,0.8,0.9,1},{27,39,51,63,75,87,99,111,123,135}),""),"")</f>
        <v/>
      </c>
      <c r="AA760" s="132">
        <f t="shared" si="106"/>
        <v>0</v>
      </c>
      <c r="AB760" s="132" t="str">
        <f t="shared" si="107"/>
        <v>00</v>
      </c>
      <c r="AC760" s="82" t="e">
        <f>VLOOKUP(AB760,'AMI Ref'!T:U,2,FALSE)</f>
        <v>#N/A</v>
      </c>
      <c r="AD760" s="124"/>
      <c r="AE760" s="81" t="str">
        <f>_xlfn.IFNA(IF($D760=0,IF($J760="Not Paid by Tenant",0,INDEX('AMI Ref'!$K$5:$N$5,MATCH($J760,{"Oil","Gas","Electric - Other","ELECTRIC - HEAT PUMP"},0))),0),"")</f>
        <v/>
      </c>
      <c r="AF760" s="81">
        <f>_xlfn.IFNA(IF($D760=1,IF($J760="Not Paid by Tenant",0,INDEX('AMI Ref'!$K$6:$N$6,MATCH($J760,{"Oil","Gas","Electric - Other","ELECTRIC - HEAT PUMP"},0))),0),"")</f>
        <v>0</v>
      </c>
      <c r="AG760" s="81">
        <f>_xlfn.IFNA(IF($D760=2,IF($J760="Not Paid by Tenant",0,INDEX('AMI Ref'!$K$7:$N$7,MATCH($J760,{"Oil","Gas","Electric - Other","ELECTRIC - HEAT PUMP"},0))),0),"")</f>
        <v>0</v>
      </c>
      <c r="AH760" s="81">
        <f>_xlfn.IFNA(IF($D760=3,IF($J760="Not Paid by Tenant",0,INDEX('AMI Ref'!$K$8:$N$8,MATCH($J760,{"Oil","Gas","Electric - Other","ELECTRIC - HEAT PUMP"},0))),0),"")</f>
        <v>0</v>
      </c>
      <c r="AI760" s="81">
        <f>_xlfn.IFNA(IF($D760=4,IF($J760="Not Paid by Tenant",0,INDEX('AMI Ref'!$K$9:$N$9,MATCH($J760,{"Oil","Gas","Electric - Other","ELECTRIC - HEAT PUMP"},0))),0),"")</f>
        <v>0</v>
      </c>
      <c r="AJ760" s="81">
        <f>_xlfn.IFNA(IF($D760=5,IF($J760="Not Paid by Tenant",0,INDEX('AMI Ref'!$K$10:$N$10,MATCH($J760,{"Oil","Gas","Electric - Other","ELECTRIC - HEAT PUMP"},0))),0),"")</f>
        <v>0</v>
      </c>
      <c r="AK760" s="128"/>
      <c r="AL760" s="81" t="str">
        <f>_xlfn.IFNA(IF($D760=0,IF($K760="Not Paid by Tenant",0,INDEX('AMI Ref'!$O$5:$R$5,MATCH($K760,{"Oil","Gas","Electric - Other","Electric ccASHP - split"},0))),0),"")</f>
        <v/>
      </c>
      <c r="AM760" s="81">
        <f>_xlfn.IFNA(IF($D760=1,IF($K760="Not Paid by Tenant",0,INDEX('AMI Ref'!$O$6:$R$6,MATCH($K760,{"Oil","Gas","Electric - Other","Electric ccASHP - split"},0))),0),"")</f>
        <v>0</v>
      </c>
      <c r="AN760" s="81">
        <f>_xlfn.IFNA(IF($D760=2,IF($K760="Not Paid by Tenant",0,INDEX('AMI Ref'!$O$7:$R$7,MATCH($K760,{"Oil","Gas","Electric - Other","Electric ccASHP - split"},0))),0),"")</f>
        <v>0</v>
      </c>
      <c r="AO760" s="81">
        <f>_xlfn.IFNA(IF($D760=3,IF($K760="Not Paid by Tenant",0,INDEX('AMI Ref'!$O$8:$R$8,MATCH($K760,{"Oil","Gas","Electric - Other","Electric ccASHP - split"},0))),0),"")</f>
        <v>0</v>
      </c>
      <c r="AP760" s="81">
        <f>_xlfn.IFNA(IF($D760=4,IF($K760="Not Paid by Tenant",0,INDEX('AMI Ref'!$O$9:$R$9,MATCH($K760,{"Oil","Gas","Electric - Other","Electric ccASHP - split"},0))),0),"")</f>
        <v>0</v>
      </c>
      <c r="AQ760" s="81">
        <f>_xlfn.IFNA(IF($D760=5,IF($K760="Not Paid by Tenant",0,INDEX('AMI Ref'!$O$10:$R$10,MATCH($K760,{"Oil","Gas","Electric - Other","Electric ccASHP - split"},0))),0),"")</f>
        <v>0</v>
      </c>
      <c r="AR760" s="124">
        <f t="shared" si="108"/>
        <v>0</v>
      </c>
      <c r="AS760" s="123" t="e">
        <f t="shared" si="109"/>
        <v>#N/A</v>
      </c>
    </row>
    <row r="761" spans="1:45" x14ac:dyDescent="0.2">
      <c r="A761" s="130">
        <v>759</v>
      </c>
      <c r="B761" s="177">
        <f>IF(OR(COUNTIF($B$2:$B760,Input!$F777)&lt;1,COUNTIF($O$2:$O760,Input!$C777)&lt;1),Input!F777,0)</f>
        <v>0</v>
      </c>
      <c r="C761" s="177">
        <f>IF(OR(COUNTIF($B$2:$B760,Input!$F777)&lt;1,COUNTIF($O$2:$O760,Input!$C777)&lt;1),Input!G777,0)</f>
        <v>0</v>
      </c>
      <c r="D761" s="177">
        <f>IF(OR(COUNTIF($B$2:$B760,Input!$F777)&lt;1,COUNTIF($O$2:$O760,Input!$C777)&lt;1),Input!H777,0)</f>
        <v>0</v>
      </c>
      <c r="E761" s="177">
        <f>IF(OR(COUNTIF($B$2:$B760,Input!$F777)&lt;1,COUNTIF($O$2:$O760,Input!$C777)&lt;1),Input!I777,0)</f>
        <v>0</v>
      </c>
      <c r="F761" s="177">
        <f>IF(OR(COUNTIF($B$2:$B760,Input!$F777)&lt;1,COUNTIF($O$2:$O760,Input!$C777)&lt;1),Input!J777,0)</f>
        <v>0</v>
      </c>
      <c r="G761" s="177">
        <f>IF(OR(COUNTIF($B$2:$B760,Input!$F777)&lt;1,COUNTIF($O$2:$O760,Input!$C777)&lt;1),Input!K777,0)</f>
        <v>0</v>
      </c>
      <c r="H761" s="177">
        <f>IF(OR(COUNTIF($B$2:$B760,Input!$F777)&lt;1,COUNTIF($O$2:$O760,Input!$C777)&lt;1),Input!L777,0)</f>
        <v>0</v>
      </c>
      <c r="I761" s="177">
        <f>IF(OR(COUNTIF($B$2:$B760,Input!$F777)&lt;1,COUNTIF($O$2:$O760,Input!$C777)&lt;1),Input!M777,0)</f>
        <v>0</v>
      </c>
      <c r="J761" s="177">
        <f>IF(OR(COUNTIF($B$2:$B760,Input!$F777)&lt;1,COUNTIF($O$2:$O760,Input!$C777)&lt;1),Input!N777,0)</f>
        <v>0</v>
      </c>
      <c r="K761" s="177">
        <f>IF(OR(COUNTIF($B$2:$B760,Input!$F777)&lt;1,COUNTIF($O$2:$O760,Input!$C777)&lt;1),Input!O777,0)</f>
        <v>0</v>
      </c>
      <c r="L761" s="177">
        <f>IF(OR(COUNTIF($B$2:$B760,Input!$F777)&lt;1,COUNTIF($O$2:$O760,Input!$C777)&lt;1),Input!P777,0)</f>
        <v>0</v>
      </c>
      <c r="M761" s="129" t="str">
        <f t="shared" si="104"/>
        <v/>
      </c>
      <c r="N761" s="161">
        <f t="shared" si="102"/>
        <v>0</v>
      </c>
      <c r="O761" s="168">
        <f>Input!C777</f>
        <v>0</v>
      </c>
      <c r="P761" s="168"/>
      <c r="R761" s="131">
        <f t="shared" si="103"/>
        <v>0</v>
      </c>
      <c r="S761" s="133" t="str">
        <f t="shared" si="105"/>
        <v xml:space="preserve"> </v>
      </c>
      <c r="T761" s="133"/>
      <c r="U761" s="132" t="str">
        <f>_xlfn.IFNA(IF($D761=0,LOOKUP($F761,{0.1,0.2,0.3,0.4,0.5,0.6,0.7,0.8,0.9,1},{22,34,46,58,70,82,94,106,118,130}),""),"")</f>
        <v/>
      </c>
      <c r="V761" s="132" t="str">
        <f>_xlfn.IFNA(IF($D761=1,LOOKUP($F761,{0.1,0.2,0.3,0.4,0.5,0.6,0.7,0.8,0.9,1},{23,35,47,59,71,83,95,107,119,131}),""),"")</f>
        <v/>
      </c>
      <c r="W761" s="132" t="str">
        <f>_xlfn.IFNA(IF($D761=2,LOOKUP($F761,{0.1,0.2,0.3,0.4,0.5,0.6,0.7,0.8,0.9,1},{24,36,48,60,72,84,96,108,120,132}),""),"")</f>
        <v/>
      </c>
      <c r="X761" s="132" t="str">
        <f>_xlfn.IFNA(IF($D761=3,LOOKUP($F761,{0.1,0.2,0.3,0.4,0.5,0.6,0.7,0.8,0.9,1},{25,37,49,61,73,85,97,109,121,133}),""),"")</f>
        <v/>
      </c>
      <c r="Y761" s="132" t="str">
        <f>_xlfn.IFNA(IF($D761=4,LOOKUP($F761,{0.1,0.2,0.3,0.4,0.5,0.6,0.7,0.8,0.9,1},{26,38,50,62,74,86,98,110,122,134}),""),"")</f>
        <v/>
      </c>
      <c r="Z761" s="132" t="str">
        <f>_xlfn.IFNA(IF($D761=5,LOOKUP($F761,{0.1,0.2,0.3,0.4,0.5,0.6,0.7,0.8,0.9,1},{27,39,51,63,75,87,99,111,123,135}),""),"")</f>
        <v/>
      </c>
      <c r="AA761" s="132">
        <f t="shared" si="106"/>
        <v>0</v>
      </c>
      <c r="AB761" s="132" t="str">
        <f t="shared" si="107"/>
        <v>00</v>
      </c>
      <c r="AC761" s="82" t="e">
        <f>VLOOKUP(AB761,'AMI Ref'!T:U,2,FALSE)</f>
        <v>#N/A</v>
      </c>
      <c r="AD761" s="124"/>
      <c r="AE761" s="81" t="str">
        <f>_xlfn.IFNA(IF($D761=0,IF($J761="Not Paid by Tenant",0,INDEX('AMI Ref'!$K$5:$N$5,MATCH($J761,{"Oil","Gas","Electric - Other","ELECTRIC - HEAT PUMP"},0))),0),"")</f>
        <v/>
      </c>
      <c r="AF761" s="81">
        <f>_xlfn.IFNA(IF($D761=1,IF($J761="Not Paid by Tenant",0,INDEX('AMI Ref'!$K$6:$N$6,MATCH($J761,{"Oil","Gas","Electric - Other","ELECTRIC - HEAT PUMP"},0))),0),"")</f>
        <v>0</v>
      </c>
      <c r="AG761" s="81">
        <f>_xlfn.IFNA(IF($D761=2,IF($J761="Not Paid by Tenant",0,INDEX('AMI Ref'!$K$7:$N$7,MATCH($J761,{"Oil","Gas","Electric - Other","ELECTRIC - HEAT PUMP"},0))),0),"")</f>
        <v>0</v>
      </c>
      <c r="AH761" s="81">
        <f>_xlfn.IFNA(IF($D761=3,IF($J761="Not Paid by Tenant",0,INDEX('AMI Ref'!$K$8:$N$8,MATCH($J761,{"Oil","Gas","Electric - Other","ELECTRIC - HEAT PUMP"},0))),0),"")</f>
        <v>0</v>
      </c>
      <c r="AI761" s="81">
        <f>_xlfn.IFNA(IF($D761=4,IF($J761="Not Paid by Tenant",0,INDEX('AMI Ref'!$K$9:$N$9,MATCH($J761,{"Oil","Gas","Electric - Other","ELECTRIC - HEAT PUMP"},0))),0),"")</f>
        <v>0</v>
      </c>
      <c r="AJ761" s="81">
        <f>_xlfn.IFNA(IF($D761=5,IF($J761="Not Paid by Tenant",0,INDEX('AMI Ref'!$K$10:$N$10,MATCH($J761,{"Oil","Gas","Electric - Other","ELECTRIC - HEAT PUMP"},0))),0),"")</f>
        <v>0</v>
      </c>
      <c r="AK761" s="128"/>
      <c r="AL761" s="81" t="str">
        <f>_xlfn.IFNA(IF($D761=0,IF($K761="Not Paid by Tenant",0,INDEX('AMI Ref'!$O$5:$R$5,MATCH($K761,{"Oil","Gas","Electric - Other","Electric ccASHP - split"},0))),0),"")</f>
        <v/>
      </c>
      <c r="AM761" s="81">
        <f>_xlfn.IFNA(IF($D761=1,IF($K761="Not Paid by Tenant",0,INDEX('AMI Ref'!$O$6:$R$6,MATCH($K761,{"Oil","Gas","Electric - Other","Electric ccASHP - split"},0))),0),"")</f>
        <v>0</v>
      </c>
      <c r="AN761" s="81">
        <f>_xlfn.IFNA(IF($D761=2,IF($K761="Not Paid by Tenant",0,INDEX('AMI Ref'!$O$7:$R$7,MATCH($K761,{"Oil","Gas","Electric - Other","Electric ccASHP - split"},0))),0),"")</f>
        <v>0</v>
      </c>
      <c r="AO761" s="81">
        <f>_xlfn.IFNA(IF($D761=3,IF($K761="Not Paid by Tenant",0,INDEX('AMI Ref'!$O$8:$R$8,MATCH($K761,{"Oil","Gas","Electric - Other","Electric ccASHP - split"},0))),0),"")</f>
        <v>0</v>
      </c>
      <c r="AP761" s="81">
        <f>_xlfn.IFNA(IF($D761=4,IF($K761="Not Paid by Tenant",0,INDEX('AMI Ref'!$O$9:$R$9,MATCH($K761,{"Oil","Gas","Electric - Other","Electric ccASHP - split"},0))),0),"")</f>
        <v>0</v>
      </c>
      <c r="AQ761" s="81">
        <f>_xlfn.IFNA(IF($D761=5,IF($K761="Not Paid by Tenant",0,INDEX('AMI Ref'!$O$10:$R$10,MATCH($K761,{"Oil","Gas","Electric - Other","Electric ccASHP - split"},0))),0),"")</f>
        <v>0</v>
      </c>
      <c r="AR761" s="124">
        <f t="shared" si="108"/>
        <v>0</v>
      </c>
      <c r="AS761" s="123" t="e">
        <f t="shared" si="109"/>
        <v>#N/A</v>
      </c>
    </row>
    <row r="762" spans="1:45" x14ac:dyDescent="0.2">
      <c r="A762" s="130">
        <v>760</v>
      </c>
      <c r="B762" s="177">
        <f>IF(OR(COUNTIF($B$2:$B761,Input!$F778)&lt;1,COUNTIF($O$2:$O761,Input!$C778)&lt;1),Input!F778,0)</f>
        <v>0</v>
      </c>
      <c r="C762" s="177">
        <f>IF(OR(COUNTIF($B$2:$B761,Input!$F778)&lt;1,COUNTIF($O$2:$O761,Input!$C778)&lt;1),Input!G778,0)</f>
        <v>0</v>
      </c>
      <c r="D762" s="177">
        <f>IF(OR(COUNTIF($B$2:$B761,Input!$F778)&lt;1,COUNTIF($O$2:$O761,Input!$C778)&lt;1),Input!H778,0)</f>
        <v>0</v>
      </c>
      <c r="E762" s="177">
        <f>IF(OR(COUNTIF($B$2:$B761,Input!$F778)&lt;1,COUNTIF($O$2:$O761,Input!$C778)&lt;1),Input!I778,0)</f>
        <v>0</v>
      </c>
      <c r="F762" s="177">
        <f>IF(OR(COUNTIF($B$2:$B761,Input!$F778)&lt;1,COUNTIF($O$2:$O761,Input!$C778)&lt;1),Input!J778,0)</f>
        <v>0</v>
      </c>
      <c r="G762" s="177">
        <f>IF(OR(COUNTIF($B$2:$B761,Input!$F778)&lt;1,COUNTIF($O$2:$O761,Input!$C778)&lt;1),Input!K778,0)</f>
        <v>0</v>
      </c>
      <c r="H762" s="177">
        <f>IF(OR(COUNTIF($B$2:$B761,Input!$F778)&lt;1,COUNTIF($O$2:$O761,Input!$C778)&lt;1),Input!L778,0)</f>
        <v>0</v>
      </c>
      <c r="I762" s="177">
        <f>IF(OR(COUNTIF($B$2:$B761,Input!$F778)&lt;1,COUNTIF($O$2:$O761,Input!$C778)&lt;1),Input!M778,0)</f>
        <v>0</v>
      </c>
      <c r="J762" s="177">
        <f>IF(OR(COUNTIF($B$2:$B761,Input!$F778)&lt;1,COUNTIF($O$2:$O761,Input!$C778)&lt;1),Input!N778,0)</f>
        <v>0</v>
      </c>
      <c r="K762" s="177">
        <f>IF(OR(COUNTIF($B$2:$B761,Input!$F778)&lt;1,COUNTIF($O$2:$O761,Input!$C778)&lt;1),Input!O778,0)</f>
        <v>0</v>
      </c>
      <c r="L762" s="177">
        <f>IF(OR(COUNTIF($B$2:$B761,Input!$F778)&lt;1,COUNTIF($O$2:$O761,Input!$C778)&lt;1),Input!P778,0)</f>
        <v>0</v>
      </c>
      <c r="M762" s="129" t="str">
        <f t="shared" si="104"/>
        <v/>
      </c>
      <c r="N762" s="161">
        <f t="shared" si="102"/>
        <v>0</v>
      </c>
      <c r="O762" s="168">
        <f>Input!C778</f>
        <v>0</v>
      </c>
      <c r="P762" s="168"/>
      <c r="R762" s="131">
        <f t="shared" si="103"/>
        <v>0</v>
      </c>
      <c r="S762" s="133" t="str">
        <f t="shared" si="105"/>
        <v xml:space="preserve"> </v>
      </c>
      <c r="T762" s="133"/>
      <c r="U762" s="132" t="str">
        <f>_xlfn.IFNA(IF($D762=0,LOOKUP($F762,{0.1,0.2,0.3,0.4,0.5,0.6,0.7,0.8,0.9,1},{22,34,46,58,70,82,94,106,118,130}),""),"")</f>
        <v/>
      </c>
      <c r="V762" s="132" t="str">
        <f>_xlfn.IFNA(IF($D762=1,LOOKUP($F762,{0.1,0.2,0.3,0.4,0.5,0.6,0.7,0.8,0.9,1},{23,35,47,59,71,83,95,107,119,131}),""),"")</f>
        <v/>
      </c>
      <c r="W762" s="132" t="str">
        <f>_xlfn.IFNA(IF($D762=2,LOOKUP($F762,{0.1,0.2,0.3,0.4,0.5,0.6,0.7,0.8,0.9,1},{24,36,48,60,72,84,96,108,120,132}),""),"")</f>
        <v/>
      </c>
      <c r="X762" s="132" t="str">
        <f>_xlfn.IFNA(IF($D762=3,LOOKUP($F762,{0.1,0.2,0.3,0.4,0.5,0.6,0.7,0.8,0.9,1},{25,37,49,61,73,85,97,109,121,133}),""),"")</f>
        <v/>
      </c>
      <c r="Y762" s="132" t="str">
        <f>_xlfn.IFNA(IF($D762=4,LOOKUP($F762,{0.1,0.2,0.3,0.4,0.5,0.6,0.7,0.8,0.9,1},{26,38,50,62,74,86,98,110,122,134}),""),"")</f>
        <v/>
      </c>
      <c r="Z762" s="132" t="str">
        <f>_xlfn.IFNA(IF($D762=5,LOOKUP($F762,{0.1,0.2,0.3,0.4,0.5,0.6,0.7,0.8,0.9,1},{27,39,51,63,75,87,99,111,123,135}),""),"")</f>
        <v/>
      </c>
      <c r="AA762" s="132">
        <f t="shared" si="106"/>
        <v>0</v>
      </c>
      <c r="AB762" s="132" t="str">
        <f t="shared" si="107"/>
        <v>00</v>
      </c>
      <c r="AC762" s="82" t="e">
        <f>VLOOKUP(AB762,'AMI Ref'!T:U,2,FALSE)</f>
        <v>#N/A</v>
      </c>
      <c r="AD762" s="124"/>
      <c r="AE762" s="81" t="str">
        <f>_xlfn.IFNA(IF($D762=0,IF($J762="Not Paid by Tenant",0,INDEX('AMI Ref'!$K$5:$N$5,MATCH($J762,{"Oil","Gas","Electric - Other","ELECTRIC - HEAT PUMP"},0))),0),"")</f>
        <v/>
      </c>
      <c r="AF762" s="81">
        <f>_xlfn.IFNA(IF($D762=1,IF($J762="Not Paid by Tenant",0,INDEX('AMI Ref'!$K$6:$N$6,MATCH($J762,{"Oil","Gas","Electric - Other","ELECTRIC - HEAT PUMP"},0))),0),"")</f>
        <v>0</v>
      </c>
      <c r="AG762" s="81">
        <f>_xlfn.IFNA(IF($D762=2,IF($J762="Not Paid by Tenant",0,INDEX('AMI Ref'!$K$7:$N$7,MATCH($J762,{"Oil","Gas","Electric - Other","ELECTRIC - HEAT PUMP"},0))),0),"")</f>
        <v>0</v>
      </c>
      <c r="AH762" s="81">
        <f>_xlfn.IFNA(IF($D762=3,IF($J762="Not Paid by Tenant",0,INDEX('AMI Ref'!$K$8:$N$8,MATCH($J762,{"Oil","Gas","Electric - Other","ELECTRIC - HEAT PUMP"},0))),0),"")</f>
        <v>0</v>
      </c>
      <c r="AI762" s="81">
        <f>_xlfn.IFNA(IF($D762=4,IF($J762="Not Paid by Tenant",0,INDEX('AMI Ref'!$K$9:$N$9,MATCH($J762,{"Oil","Gas","Electric - Other","ELECTRIC - HEAT PUMP"},0))),0),"")</f>
        <v>0</v>
      </c>
      <c r="AJ762" s="81">
        <f>_xlfn.IFNA(IF($D762=5,IF($J762="Not Paid by Tenant",0,INDEX('AMI Ref'!$K$10:$N$10,MATCH($J762,{"Oil","Gas","Electric - Other","ELECTRIC - HEAT PUMP"},0))),0),"")</f>
        <v>0</v>
      </c>
      <c r="AK762" s="128"/>
      <c r="AL762" s="81" t="str">
        <f>_xlfn.IFNA(IF($D762=0,IF($K762="Not Paid by Tenant",0,INDEX('AMI Ref'!$O$5:$R$5,MATCH($K762,{"Oil","Gas","Electric - Other","Electric ccASHP - split"},0))),0),"")</f>
        <v/>
      </c>
      <c r="AM762" s="81">
        <f>_xlfn.IFNA(IF($D762=1,IF($K762="Not Paid by Tenant",0,INDEX('AMI Ref'!$O$6:$R$6,MATCH($K762,{"Oil","Gas","Electric - Other","Electric ccASHP - split"},0))),0),"")</f>
        <v>0</v>
      </c>
      <c r="AN762" s="81">
        <f>_xlfn.IFNA(IF($D762=2,IF($K762="Not Paid by Tenant",0,INDEX('AMI Ref'!$O$7:$R$7,MATCH($K762,{"Oil","Gas","Electric - Other","Electric ccASHP - split"},0))),0),"")</f>
        <v>0</v>
      </c>
      <c r="AO762" s="81">
        <f>_xlfn.IFNA(IF($D762=3,IF($K762="Not Paid by Tenant",0,INDEX('AMI Ref'!$O$8:$R$8,MATCH($K762,{"Oil","Gas","Electric - Other","Electric ccASHP - split"},0))),0),"")</f>
        <v>0</v>
      </c>
      <c r="AP762" s="81">
        <f>_xlfn.IFNA(IF($D762=4,IF($K762="Not Paid by Tenant",0,INDEX('AMI Ref'!$O$9:$R$9,MATCH($K762,{"Oil","Gas","Electric - Other","Electric ccASHP - split"},0))),0),"")</f>
        <v>0</v>
      </c>
      <c r="AQ762" s="81">
        <f>_xlfn.IFNA(IF($D762=5,IF($K762="Not Paid by Tenant",0,INDEX('AMI Ref'!$O$10:$R$10,MATCH($K762,{"Oil","Gas","Electric - Other","Electric ccASHP - split"},0))),0),"")</f>
        <v>0</v>
      </c>
      <c r="AR762" s="124">
        <f t="shared" si="108"/>
        <v>0</v>
      </c>
      <c r="AS762" s="123" t="e">
        <f t="shared" si="109"/>
        <v>#N/A</v>
      </c>
    </row>
    <row r="763" spans="1:45" x14ac:dyDescent="0.2">
      <c r="A763" s="130">
        <v>761</v>
      </c>
      <c r="B763" s="177">
        <f>IF(OR(COUNTIF($B$2:$B762,Input!$F779)&lt;1,COUNTIF($O$2:$O762,Input!$C779)&lt;1),Input!F779,0)</f>
        <v>0</v>
      </c>
      <c r="C763" s="177">
        <f>IF(OR(COUNTIF($B$2:$B762,Input!$F779)&lt;1,COUNTIF($O$2:$O762,Input!$C779)&lt;1),Input!G779,0)</f>
        <v>0</v>
      </c>
      <c r="D763" s="177">
        <f>IF(OR(COUNTIF($B$2:$B762,Input!$F779)&lt;1,COUNTIF($O$2:$O762,Input!$C779)&lt;1),Input!H779,0)</f>
        <v>0</v>
      </c>
      <c r="E763" s="177">
        <f>IF(OR(COUNTIF($B$2:$B762,Input!$F779)&lt;1,COUNTIF($O$2:$O762,Input!$C779)&lt;1),Input!I779,0)</f>
        <v>0</v>
      </c>
      <c r="F763" s="177">
        <f>IF(OR(COUNTIF($B$2:$B762,Input!$F779)&lt;1,COUNTIF($O$2:$O762,Input!$C779)&lt;1),Input!J779,0)</f>
        <v>0</v>
      </c>
      <c r="G763" s="177">
        <f>IF(OR(COUNTIF($B$2:$B762,Input!$F779)&lt;1,COUNTIF($O$2:$O762,Input!$C779)&lt;1),Input!K779,0)</f>
        <v>0</v>
      </c>
      <c r="H763" s="177">
        <f>IF(OR(COUNTIF($B$2:$B762,Input!$F779)&lt;1,COUNTIF($O$2:$O762,Input!$C779)&lt;1),Input!L779,0)</f>
        <v>0</v>
      </c>
      <c r="I763" s="177">
        <f>IF(OR(COUNTIF($B$2:$B762,Input!$F779)&lt;1,COUNTIF($O$2:$O762,Input!$C779)&lt;1),Input!M779,0)</f>
        <v>0</v>
      </c>
      <c r="J763" s="177">
        <f>IF(OR(COUNTIF($B$2:$B762,Input!$F779)&lt;1,COUNTIF($O$2:$O762,Input!$C779)&lt;1),Input!N779,0)</f>
        <v>0</v>
      </c>
      <c r="K763" s="177">
        <f>IF(OR(COUNTIF($B$2:$B762,Input!$F779)&lt;1,COUNTIF($O$2:$O762,Input!$C779)&lt;1),Input!O779,0)</f>
        <v>0</v>
      </c>
      <c r="L763" s="177">
        <f>IF(OR(COUNTIF($B$2:$B762,Input!$F779)&lt;1,COUNTIF($O$2:$O762,Input!$C779)&lt;1),Input!P779,0)</f>
        <v>0</v>
      </c>
      <c r="M763" s="129" t="str">
        <f t="shared" si="104"/>
        <v/>
      </c>
      <c r="N763" s="161">
        <f t="shared" si="102"/>
        <v>0</v>
      </c>
      <c r="O763" s="168">
        <f>Input!C779</f>
        <v>0</v>
      </c>
      <c r="P763" s="168"/>
      <c r="R763" s="131">
        <f t="shared" si="103"/>
        <v>0</v>
      </c>
      <c r="S763" s="133" t="str">
        <f t="shared" si="105"/>
        <v xml:space="preserve"> </v>
      </c>
      <c r="T763" s="133"/>
      <c r="U763" s="132" t="str">
        <f>_xlfn.IFNA(IF($D763=0,LOOKUP($F763,{0.1,0.2,0.3,0.4,0.5,0.6,0.7,0.8,0.9,1},{22,34,46,58,70,82,94,106,118,130}),""),"")</f>
        <v/>
      </c>
      <c r="V763" s="132" t="str">
        <f>_xlfn.IFNA(IF($D763=1,LOOKUP($F763,{0.1,0.2,0.3,0.4,0.5,0.6,0.7,0.8,0.9,1},{23,35,47,59,71,83,95,107,119,131}),""),"")</f>
        <v/>
      </c>
      <c r="W763" s="132" t="str">
        <f>_xlfn.IFNA(IF($D763=2,LOOKUP($F763,{0.1,0.2,0.3,0.4,0.5,0.6,0.7,0.8,0.9,1},{24,36,48,60,72,84,96,108,120,132}),""),"")</f>
        <v/>
      </c>
      <c r="X763" s="132" t="str">
        <f>_xlfn.IFNA(IF($D763=3,LOOKUP($F763,{0.1,0.2,0.3,0.4,0.5,0.6,0.7,0.8,0.9,1},{25,37,49,61,73,85,97,109,121,133}),""),"")</f>
        <v/>
      </c>
      <c r="Y763" s="132" t="str">
        <f>_xlfn.IFNA(IF($D763=4,LOOKUP($F763,{0.1,0.2,0.3,0.4,0.5,0.6,0.7,0.8,0.9,1},{26,38,50,62,74,86,98,110,122,134}),""),"")</f>
        <v/>
      </c>
      <c r="Z763" s="132" t="str">
        <f>_xlfn.IFNA(IF($D763=5,LOOKUP($F763,{0.1,0.2,0.3,0.4,0.5,0.6,0.7,0.8,0.9,1},{27,39,51,63,75,87,99,111,123,135}),""),"")</f>
        <v/>
      </c>
      <c r="AA763" s="132">
        <f t="shared" si="106"/>
        <v>0</v>
      </c>
      <c r="AB763" s="132" t="str">
        <f t="shared" si="107"/>
        <v>00</v>
      </c>
      <c r="AC763" s="82" t="e">
        <f>VLOOKUP(AB763,'AMI Ref'!T:U,2,FALSE)</f>
        <v>#N/A</v>
      </c>
      <c r="AD763" s="124"/>
      <c r="AE763" s="81" t="str">
        <f>_xlfn.IFNA(IF($D763=0,IF($J763="Not Paid by Tenant",0,INDEX('AMI Ref'!$K$5:$N$5,MATCH($J763,{"Oil","Gas","Electric - Other","ELECTRIC - HEAT PUMP"},0))),0),"")</f>
        <v/>
      </c>
      <c r="AF763" s="81">
        <f>_xlfn.IFNA(IF($D763=1,IF($J763="Not Paid by Tenant",0,INDEX('AMI Ref'!$K$6:$N$6,MATCH($J763,{"Oil","Gas","Electric - Other","ELECTRIC - HEAT PUMP"},0))),0),"")</f>
        <v>0</v>
      </c>
      <c r="AG763" s="81">
        <f>_xlfn.IFNA(IF($D763=2,IF($J763="Not Paid by Tenant",0,INDEX('AMI Ref'!$K$7:$N$7,MATCH($J763,{"Oil","Gas","Electric - Other","ELECTRIC - HEAT PUMP"},0))),0),"")</f>
        <v>0</v>
      </c>
      <c r="AH763" s="81">
        <f>_xlfn.IFNA(IF($D763=3,IF($J763="Not Paid by Tenant",0,INDEX('AMI Ref'!$K$8:$N$8,MATCH($J763,{"Oil","Gas","Electric - Other","ELECTRIC - HEAT PUMP"},0))),0),"")</f>
        <v>0</v>
      </c>
      <c r="AI763" s="81">
        <f>_xlfn.IFNA(IF($D763=4,IF($J763="Not Paid by Tenant",0,INDEX('AMI Ref'!$K$9:$N$9,MATCH($J763,{"Oil","Gas","Electric - Other","ELECTRIC - HEAT PUMP"},0))),0),"")</f>
        <v>0</v>
      </c>
      <c r="AJ763" s="81">
        <f>_xlfn.IFNA(IF($D763=5,IF($J763="Not Paid by Tenant",0,INDEX('AMI Ref'!$K$10:$N$10,MATCH($J763,{"Oil","Gas","Electric - Other","ELECTRIC - HEAT PUMP"},0))),0),"")</f>
        <v>0</v>
      </c>
      <c r="AK763" s="128"/>
      <c r="AL763" s="81" t="str">
        <f>_xlfn.IFNA(IF($D763=0,IF($K763="Not Paid by Tenant",0,INDEX('AMI Ref'!$O$5:$R$5,MATCH($K763,{"Oil","Gas","Electric - Other","Electric ccASHP - split"},0))),0),"")</f>
        <v/>
      </c>
      <c r="AM763" s="81">
        <f>_xlfn.IFNA(IF($D763=1,IF($K763="Not Paid by Tenant",0,INDEX('AMI Ref'!$O$6:$R$6,MATCH($K763,{"Oil","Gas","Electric - Other","Electric ccASHP - split"},0))),0),"")</f>
        <v>0</v>
      </c>
      <c r="AN763" s="81">
        <f>_xlfn.IFNA(IF($D763=2,IF($K763="Not Paid by Tenant",0,INDEX('AMI Ref'!$O$7:$R$7,MATCH($K763,{"Oil","Gas","Electric - Other","Electric ccASHP - split"},0))),0),"")</f>
        <v>0</v>
      </c>
      <c r="AO763" s="81">
        <f>_xlfn.IFNA(IF($D763=3,IF($K763="Not Paid by Tenant",0,INDEX('AMI Ref'!$O$8:$R$8,MATCH($K763,{"Oil","Gas","Electric - Other","Electric ccASHP - split"},0))),0),"")</f>
        <v>0</v>
      </c>
      <c r="AP763" s="81">
        <f>_xlfn.IFNA(IF($D763=4,IF($K763="Not Paid by Tenant",0,INDEX('AMI Ref'!$O$9:$R$9,MATCH($K763,{"Oil","Gas","Electric - Other","Electric ccASHP - split"},0))),0),"")</f>
        <v>0</v>
      </c>
      <c r="AQ763" s="81">
        <f>_xlfn.IFNA(IF($D763=5,IF($K763="Not Paid by Tenant",0,INDEX('AMI Ref'!$O$10:$R$10,MATCH($K763,{"Oil","Gas","Electric - Other","Electric ccASHP - split"},0))),0),"")</f>
        <v>0</v>
      </c>
      <c r="AR763" s="124">
        <f t="shared" si="108"/>
        <v>0</v>
      </c>
      <c r="AS763" s="123" t="e">
        <f t="shared" si="109"/>
        <v>#N/A</v>
      </c>
    </row>
    <row r="764" spans="1:45" x14ac:dyDescent="0.2">
      <c r="A764" s="130">
        <v>762</v>
      </c>
      <c r="B764" s="177">
        <f>IF(OR(COUNTIF($B$2:$B763,Input!$F780)&lt;1,COUNTIF($O$2:$O763,Input!$C780)&lt;1),Input!F780,0)</f>
        <v>0</v>
      </c>
      <c r="C764" s="177">
        <f>IF(OR(COUNTIF($B$2:$B763,Input!$F780)&lt;1,COUNTIF($O$2:$O763,Input!$C780)&lt;1),Input!G780,0)</f>
        <v>0</v>
      </c>
      <c r="D764" s="177">
        <f>IF(OR(COUNTIF($B$2:$B763,Input!$F780)&lt;1,COUNTIF($O$2:$O763,Input!$C780)&lt;1),Input!H780,0)</f>
        <v>0</v>
      </c>
      <c r="E764" s="177">
        <f>IF(OR(COUNTIF($B$2:$B763,Input!$F780)&lt;1,COUNTIF($O$2:$O763,Input!$C780)&lt;1),Input!I780,0)</f>
        <v>0</v>
      </c>
      <c r="F764" s="177">
        <f>IF(OR(COUNTIF($B$2:$B763,Input!$F780)&lt;1,COUNTIF($O$2:$O763,Input!$C780)&lt;1),Input!J780,0)</f>
        <v>0</v>
      </c>
      <c r="G764" s="177">
        <f>IF(OR(COUNTIF($B$2:$B763,Input!$F780)&lt;1,COUNTIF($O$2:$O763,Input!$C780)&lt;1),Input!K780,0)</f>
        <v>0</v>
      </c>
      <c r="H764" s="177">
        <f>IF(OR(COUNTIF($B$2:$B763,Input!$F780)&lt;1,COUNTIF($O$2:$O763,Input!$C780)&lt;1),Input!L780,0)</f>
        <v>0</v>
      </c>
      <c r="I764" s="177">
        <f>IF(OR(COUNTIF($B$2:$B763,Input!$F780)&lt;1,COUNTIF($O$2:$O763,Input!$C780)&lt;1),Input!M780,0)</f>
        <v>0</v>
      </c>
      <c r="J764" s="177">
        <f>IF(OR(COUNTIF($B$2:$B763,Input!$F780)&lt;1,COUNTIF($O$2:$O763,Input!$C780)&lt;1),Input!N780,0)</f>
        <v>0</v>
      </c>
      <c r="K764" s="177">
        <f>IF(OR(COUNTIF($B$2:$B763,Input!$F780)&lt;1,COUNTIF($O$2:$O763,Input!$C780)&lt;1),Input!O780,0)</f>
        <v>0</v>
      </c>
      <c r="L764" s="177">
        <f>IF(OR(COUNTIF($B$2:$B763,Input!$F780)&lt;1,COUNTIF($O$2:$O763,Input!$C780)&lt;1),Input!P780,0)</f>
        <v>0</v>
      </c>
      <c r="M764" s="129" t="str">
        <f t="shared" si="104"/>
        <v/>
      </c>
      <c r="N764" s="161">
        <f t="shared" si="102"/>
        <v>0</v>
      </c>
      <c r="O764" s="168">
        <f>Input!C780</f>
        <v>0</v>
      </c>
      <c r="P764" s="168"/>
      <c r="R764" s="131">
        <f t="shared" si="103"/>
        <v>0</v>
      </c>
      <c r="S764" s="133" t="str">
        <f t="shared" si="105"/>
        <v xml:space="preserve"> </v>
      </c>
      <c r="T764" s="133"/>
      <c r="U764" s="132" t="str">
        <f>_xlfn.IFNA(IF($D764=0,LOOKUP($F764,{0.1,0.2,0.3,0.4,0.5,0.6,0.7,0.8,0.9,1},{22,34,46,58,70,82,94,106,118,130}),""),"")</f>
        <v/>
      </c>
      <c r="V764" s="132" t="str">
        <f>_xlfn.IFNA(IF($D764=1,LOOKUP($F764,{0.1,0.2,0.3,0.4,0.5,0.6,0.7,0.8,0.9,1},{23,35,47,59,71,83,95,107,119,131}),""),"")</f>
        <v/>
      </c>
      <c r="W764" s="132" t="str">
        <f>_xlfn.IFNA(IF($D764=2,LOOKUP($F764,{0.1,0.2,0.3,0.4,0.5,0.6,0.7,0.8,0.9,1},{24,36,48,60,72,84,96,108,120,132}),""),"")</f>
        <v/>
      </c>
      <c r="X764" s="132" t="str">
        <f>_xlfn.IFNA(IF($D764=3,LOOKUP($F764,{0.1,0.2,0.3,0.4,0.5,0.6,0.7,0.8,0.9,1},{25,37,49,61,73,85,97,109,121,133}),""),"")</f>
        <v/>
      </c>
      <c r="Y764" s="132" t="str">
        <f>_xlfn.IFNA(IF($D764=4,LOOKUP($F764,{0.1,0.2,0.3,0.4,0.5,0.6,0.7,0.8,0.9,1},{26,38,50,62,74,86,98,110,122,134}),""),"")</f>
        <v/>
      </c>
      <c r="Z764" s="132" t="str">
        <f>_xlfn.IFNA(IF($D764=5,LOOKUP($F764,{0.1,0.2,0.3,0.4,0.5,0.6,0.7,0.8,0.9,1},{27,39,51,63,75,87,99,111,123,135}),""),"")</f>
        <v/>
      </c>
      <c r="AA764" s="132">
        <f t="shared" si="106"/>
        <v>0</v>
      </c>
      <c r="AB764" s="132" t="str">
        <f t="shared" si="107"/>
        <v>00</v>
      </c>
      <c r="AC764" s="82" t="e">
        <f>VLOOKUP(AB764,'AMI Ref'!T:U,2,FALSE)</f>
        <v>#N/A</v>
      </c>
      <c r="AD764" s="124"/>
      <c r="AE764" s="81" t="str">
        <f>_xlfn.IFNA(IF($D764=0,IF($J764="Not Paid by Tenant",0,INDEX('AMI Ref'!$K$5:$N$5,MATCH($J764,{"Oil","Gas","Electric - Other","ELECTRIC - HEAT PUMP"},0))),0),"")</f>
        <v/>
      </c>
      <c r="AF764" s="81">
        <f>_xlfn.IFNA(IF($D764=1,IF($J764="Not Paid by Tenant",0,INDEX('AMI Ref'!$K$6:$N$6,MATCH($J764,{"Oil","Gas","Electric - Other","ELECTRIC - HEAT PUMP"},0))),0),"")</f>
        <v>0</v>
      </c>
      <c r="AG764" s="81">
        <f>_xlfn.IFNA(IF($D764=2,IF($J764="Not Paid by Tenant",0,INDEX('AMI Ref'!$K$7:$N$7,MATCH($J764,{"Oil","Gas","Electric - Other","ELECTRIC - HEAT PUMP"},0))),0),"")</f>
        <v>0</v>
      </c>
      <c r="AH764" s="81">
        <f>_xlfn.IFNA(IF($D764=3,IF($J764="Not Paid by Tenant",0,INDEX('AMI Ref'!$K$8:$N$8,MATCH($J764,{"Oil","Gas","Electric - Other","ELECTRIC - HEAT PUMP"},0))),0),"")</f>
        <v>0</v>
      </c>
      <c r="AI764" s="81">
        <f>_xlfn.IFNA(IF($D764=4,IF($J764="Not Paid by Tenant",0,INDEX('AMI Ref'!$K$9:$N$9,MATCH($J764,{"Oil","Gas","Electric - Other","ELECTRIC - HEAT PUMP"},0))),0),"")</f>
        <v>0</v>
      </c>
      <c r="AJ764" s="81">
        <f>_xlfn.IFNA(IF($D764=5,IF($J764="Not Paid by Tenant",0,INDEX('AMI Ref'!$K$10:$N$10,MATCH($J764,{"Oil","Gas","Electric - Other","ELECTRIC - HEAT PUMP"},0))),0),"")</f>
        <v>0</v>
      </c>
      <c r="AK764" s="128"/>
      <c r="AL764" s="81" t="str">
        <f>_xlfn.IFNA(IF($D764=0,IF($K764="Not Paid by Tenant",0,INDEX('AMI Ref'!$O$5:$R$5,MATCH($K764,{"Oil","Gas","Electric - Other","Electric ccASHP - split"},0))),0),"")</f>
        <v/>
      </c>
      <c r="AM764" s="81">
        <f>_xlfn.IFNA(IF($D764=1,IF($K764="Not Paid by Tenant",0,INDEX('AMI Ref'!$O$6:$R$6,MATCH($K764,{"Oil","Gas","Electric - Other","Electric ccASHP - split"},0))),0),"")</f>
        <v>0</v>
      </c>
      <c r="AN764" s="81">
        <f>_xlfn.IFNA(IF($D764=2,IF($K764="Not Paid by Tenant",0,INDEX('AMI Ref'!$O$7:$R$7,MATCH($K764,{"Oil","Gas","Electric - Other","Electric ccASHP - split"},0))),0),"")</f>
        <v>0</v>
      </c>
      <c r="AO764" s="81">
        <f>_xlfn.IFNA(IF($D764=3,IF($K764="Not Paid by Tenant",0,INDEX('AMI Ref'!$O$8:$R$8,MATCH($K764,{"Oil","Gas","Electric - Other","Electric ccASHP - split"},0))),0),"")</f>
        <v>0</v>
      </c>
      <c r="AP764" s="81">
        <f>_xlfn.IFNA(IF($D764=4,IF($K764="Not Paid by Tenant",0,INDEX('AMI Ref'!$O$9:$R$9,MATCH($K764,{"Oil","Gas","Electric - Other","Electric ccASHP - split"},0))),0),"")</f>
        <v>0</v>
      </c>
      <c r="AQ764" s="81">
        <f>_xlfn.IFNA(IF($D764=5,IF($K764="Not Paid by Tenant",0,INDEX('AMI Ref'!$O$10:$R$10,MATCH($K764,{"Oil","Gas","Electric - Other","Electric ccASHP - split"},0))),0),"")</f>
        <v>0</v>
      </c>
      <c r="AR764" s="124">
        <f t="shared" si="108"/>
        <v>0</v>
      </c>
      <c r="AS764" s="123" t="e">
        <f t="shared" si="109"/>
        <v>#N/A</v>
      </c>
    </row>
    <row r="765" spans="1:45" x14ac:dyDescent="0.2">
      <c r="A765" s="130">
        <v>763</v>
      </c>
      <c r="B765" s="177">
        <f>IF(OR(COUNTIF($B$2:$B764,Input!$F781)&lt;1,COUNTIF($O$2:$O764,Input!$C781)&lt;1),Input!F781,0)</f>
        <v>0</v>
      </c>
      <c r="C765" s="177">
        <f>IF(OR(COUNTIF($B$2:$B764,Input!$F781)&lt;1,COUNTIF($O$2:$O764,Input!$C781)&lt;1),Input!G781,0)</f>
        <v>0</v>
      </c>
      <c r="D765" s="177">
        <f>IF(OR(COUNTIF($B$2:$B764,Input!$F781)&lt;1,COUNTIF($O$2:$O764,Input!$C781)&lt;1),Input!H781,0)</f>
        <v>0</v>
      </c>
      <c r="E765" s="177">
        <f>IF(OR(COUNTIF($B$2:$B764,Input!$F781)&lt;1,COUNTIF($O$2:$O764,Input!$C781)&lt;1),Input!I781,0)</f>
        <v>0</v>
      </c>
      <c r="F765" s="177">
        <f>IF(OR(COUNTIF($B$2:$B764,Input!$F781)&lt;1,COUNTIF($O$2:$O764,Input!$C781)&lt;1),Input!J781,0)</f>
        <v>0</v>
      </c>
      <c r="G765" s="177">
        <f>IF(OR(COUNTIF($B$2:$B764,Input!$F781)&lt;1,COUNTIF($O$2:$O764,Input!$C781)&lt;1),Input!K781,0)</f>
        <v>0</v>
      </c>
      <c r="H765" s="177">
        <f>IF(OR(COUNTIF($B$2:$B764,Input!$F781)&lt;1,COUNTIF($O$2:$O764,Input!$C781)&lt;1),Input!L781,0)</f>
        <v>0</v>
      </c>
      <c r="I765" s="177">
        <f>IF(OR(COUNTIF($B$2:$B764,Input!$F781)&lt;1,COUNTIF($O$2:$O764,Input!$C781)&lt;1),Input!M781,0)</f>
        <v>0</v>
      </c>
      <c r="J765" s="177">
        <f>IF(OR(COUNTIF($B$2:$B764,Input!$F781)&lt;1,COUNTIF($O$2:$O764,Input!$C781)&lt;1),Input!N781,0)</f>
        <v>0</v>
      </c>
      <c r="K765" s="177">
        <f>IF(OR(COUNTIF($B$2:$B764,Input!$F781)&lt;1,COUNTIF($O$2:$O764,Input!$C781)&lt;1),Input!O781,0)</f>
        <v>0</v>
      </c>
      <c r="L765" s="177">
        <f>IF(OR(COUNTIF($B$2:$B764,Input!$F781)&lt;1,COUNTIF($O$2:$O764,Input!$C781)&lt;1),Input!P781,0)</f>
        <v>0</v>
      </c>
      <c r="M765" s="129" t="str">
        <f t="shared" si="104"/>
        <v/>
      </c>
      <c r="N765" s="161">
        <f t="shared" si="102"/>
        <v>0</v>
      </c>
      <c r="O765" s="168">
        <f>Input!C781</f>
        <v>0</v>
      </c>
      <c r="P765" s="168"/>
      <c r="R765" s="131">
        <f t="shared" si="103"/>
        <v>0</v>
      </c>
      <c r="S765" s="133" t="str">
        <f t="shared" si="105"/>
        <v xml:space="preserve"> </v>
      </c>
      <c r="T765" s="133"/>
      <c r="U765" s="132" t="str">
        <f>_xlfn.IFNA(IF($D765=0,LOOKUP($F765,{0.1,0.2,0.3,0.4,0.5,0.6,0.7,0.8,0.9,1},{22,34,46,58,70,82,94,106,118,130}),""),"")</f>
        <v/>
      </c>
      <c r="V765" s="132" t="str">
        <f>_xlfn.IFNA(IF($D765=1,LOOKUP($F765,{0.1,0.2,0.3,0.4,0.5,0.6,0.7,0.8,0.9,1},{23,35,47,59,71,83,95,107,119,131}),""),"")</f>
        <v/>
      </c>
      <c r="W765" s="132" t="str">
        <f>_xlfn.IFNA(IF($D765=2,LOOKUP($F765,{0.1,0.2,0.3,0.4,0.5,0.6,0.7,0.8,0.9,1},{24,36,48,60,72,84,96,108,120,132}),""),"")</f>
        <v/>
      </c>
      <c r="X765" s="132" t="str">
        <f>_xlfn.IFNA(IF($D765=3,LOOKUP($F765,{0.1,0.2,0.3,0.4,0.5,0.6,0.7,0.8,0.9,1},{25,37,49,61,73,85,97,109,121,133}),""),"")</f>
        <v/>
      </c>
      <c r="Y765" s="132" t="str">
        <f>_xlfn.IFNA(IF($D765=4,LOOKUP($F765,{0.1,0.2,0.3,0.4,0.5,0.6,0.7,0.8,0.9,1},{26,38,50,62,74,86,98,110,122,134}),""),"")</f>
        <v/>
      </c>
      <c r="Z765" s="132" t="str">
        <f>_xlfn.IFNA(IF($D765=5,LOOKUP($F765,{0.1,0.2,0.3,0.4,0.5,0.6,0.7,0.8,0.9,1},{27,39,51,63,75,87,99,111,123,135}),""),"")</f>
        <v/>
      </c>
      <c r="AA765" s="132">
        <f t="shared" si="106"/>
        <v>0</v>
      </c>
      <c r="AB765" s="132" t="str">
        <f t="shared" si="107"/>
        <v>00</v>
      </c>
      <c r="AC765" s="82" t="e">
        <f>VLOOKUP(AB765,'AMI Ref'!T:U,2,FALSE)</f>
        <v>#N/A</v>
      </c>
      <c r="AD765" s="124"/>
      <c r="AE765" s="81" t="str">
        <f>_xlfn.IFNA(IF($D765=0,IF($J765="Not Paid by Tenant",0,INDEX('AMI Ref'!$K$5:$N$5,MATCH($J765,{"Oil","Gas","Electric - Other","ELECTRIC - HEAT PUMP"},0))),0),"")</f>
        <v/>
      </c>
      <c r="AF765" s="81">
        <f>_xlfn.IFNA(IF($D765=1,IF($J765="Not Paid by Tenant",0,INDEX('AMI Ref'!$K$6:$N$6,MATCH($J765,{"Oil","Gas","Electric - Other","ELECTRIC - HEAT PUMP"},0))),0),"")</f>
        <v>0</v>
      </c>
      <c r="AG765" s="81">
        <f>_xlfn.IFNA(IF($D765=2,IF($J765="Not Paid by Tenant",0,INDEX('AMI Ref'!$K$7:$N$7,MATCH($J765,{"Oil","Gas","Electric - Other","ELECTRIC - HEAT PUMP"},0))),0),"")</f>
        <v>0</v>
      </c>
      <c r="AH765" s="81">
        <f>_xlfn.IFNA(IF($D765=3,IF($J765="Not Paid by Tenant",0,INDEX('AMI Ref'!$K$8:$N$8,MATCH($J765,{"Oil","Gas","Electric - Other","ELECTRIC - HEAT PUMP"},0))),0),"")</f>
        <v>0</v>
      </c>
      <c r="AI765" s="81">
        <f>_xlfn.IFNA(IF($D765=4,IF($J765="Not Paid by Tenant",0,INDEX('AMI Ref'!$K$9:$N$9,MATCH($J765,{"Oil","Gas","Electric - Other","ELECTRIC - HEAT PUMP"},0))),0),"")</f>
        <v>0</v>
      </c>
      <c r="AJ765" s="81">
        <f>_xlfn.IFNA(IF($D765=5,IF($J765="Not Paid by Tenant",0,INDEX('AMI Ref'!$K$10:$N$10,MATCH($J765,{"Oil","Gas","Electric - Other","ELECTRIC - HEAT PUMP"},0))),0),"")</f>
        <v>0</v>
      </c>
      <c r="AK765" s="128"/>
      <c r="AL765" s="81" t="str">
        <f>_xlfn.IFNA(IF($D765=0,IF($K765="Not Paid by Tenant",0,INDEX('AMI Ref'!$O$5:$R$5,MATCH($K765,{"Oil","Gas","Electric - Other","Electric ccASHP - split"},0))),0),"")</f>
        <v/>
      </c>
      <c r="AM765" s="81">
        <f>_xlfn.IFNA(IF($D765=1,IF($K765="Not Paid by Tenant",0,INDEX('AMI Ref'!$O$6:$R$6,MATCH($K765,{"Oil","Gas","Electric - Other","Electric ccASHP - split"},0))),0),"")</f>
        <v>0</v>
      </c>
      <c r="AN765" s="81">
        <f>_xlfn.IFNA(IF($D765=2,IF($K765="Not Paid by Tenant",0,INDEX('AMI Ref'!$O$7:$R$7,MATCH($K765,{"Oil","Gas","Electric - Other","Electric ccASHP - split"},0))),0),"")</f>
        <v>0</v>
      </c>
      <c r="AO765" s="81">
        <f>_xlfn.IFNA(IF($D765=3,IF($K765="Not Paid by Tenant",0,INDEX('AMI Ref'!$O$8:$R$8,MATCH($K765,{"Oil","Gas","Electric - Other","Electric ccASHP - split"},0))),0),"")</f>
        <v>0</v>
      </c>
      <c r="AP765" s="81">
        <f>_xlfn.IFNA(IF($D765=4,IF($K765="Not Paid by Tenant",0,INDEX('AMI Ref'!$O$9:$R$9,MATCH($K765,{"Oil","Gas","Electric - Other","Electric ccASHP - split"},0))),0),"")</f>
        <v>0</v>
      </c>
      <c r="AQ765" s="81">
        <f>_xlfn.IFNA(IF($D765=5,IF($K765="Not Paid by Tenant",0,INDEX('AMI Ref'!$O$10:$R$10,MATCH($K765,{"Oil","Gas","Electric - Other","Electric ccASHP - split"},0))),0),"")</f>
        <v>0</v>
      </c>
      <c r="AR765" s="124">
        <f t="shared" si="108"/>
        <v>0</v>
      </c>
      <c r="AS765" s="123" t="e">
        <f t="shared" si="109"/>
        <v>#N/A</v>
      </c>
    </row>
    <row r="766" spans="1:45" x14ac:dyDescent="0.2">
      <c r="A766" s="130">
        <v>764</v>
      </c>
      <c r="B766" s="177">
        <f>IF(OR(COUNTIF($B$2:$B765,Input!$F782)&lt;1,COUNTIF($O$2:$O765,Input!$C782)&lt;1),Input!F782,0)</f>
        <v>0</v>
      </c>
      <c r="C766" s="177">
        <f>IF(OR(COUNTIF($B$2:$B765,Input!$F782)&lt;1,COUNTIF($O$2:$O765,Input!$C782)&lt;1),Input!G782,0)</f>
        <v>0</v>
      </c>
      <c r="D766" s="177">
        <f>IF(OR(COUNTIF($B$2:$B765,Input!$F782)&lt;1,COUNTIF($O$2:$O765,Input!$C782)&lt;1),Input!H782,0)</f>
        <v>0</v>
      </c>
      <c r="E766" s="177">
        <f>IF(OR(COUNTIF($B$2:$B765,Input!$F782)&lt;1,COUNTIF($O$2:$O765,Input!$C782)&lt;1),Input!I782,0)</f>
        <v>0</v>
      </c>
      <c r="F766" s="177">
        <f>IF(OR(COUNTIF($B$2:$B765,Input!$F782)&lt;1,COUNTIF($O$2:$O765,Input!$C782)&lt;1),Input!J782,0)</f>
        <v>0</v>
      </c>
      <c r="G766" s="177">
        <f>IF(OR(COUNTIF($B$2:$B765,Input!$F782)&lt;1,COUNTIF($O$2:$O765,Input!$C782)&lt;1),Input!K782,0)</f>
        <v>0</v>
      </c>
      <c r="H766" s="177">
        <f>IF(OR(COUNTIF($B$2:$B765,Input!$F782)&lt;1,COUNTIF($O$2:$O765,Input!$C782)&lt;1),Input!L782,0)</f>
        <v>0</v>
      </c>
      <c r="I766" s="177">
        <f>IF(OR(COUNTIF($B$2:$B765,Input!$F782)&lt;1,COUNTIF($O$2:$O765,Input!$C782)&lt;1),Input!M782,0)</f>
        <v>0</v>
      </c>
      <c r="J766" s="177">
        <f>IF(OR(COUNTIF($B$2:$B765,Input!$F782)&lt;1,COUNTIF($O$2:$O765,Input!$C782)&lt;1),Input!N782,0)</f>
        <v>0</v>
      </c>
      <c r="K766" s="177">
        <f>IF(OR(COUNTIF($B$2:$B765,Input!$F782)&lt;1,COUNTIF($O$2:$O765,Input!$C782)&lt;1),Input!O782,0)</f>
        <v>0</v>
      </c>
      <c r="L766" s="177">
        <f>IF(OR(COUNTIF($B$2:$B765,Input!$F782)&lt;1,COUNTIF($O$2:$O765,Input!$C782)&lt;1),Input!P782,0)</f>
        <v>0</v>
      </c>
      <c r="M766" s="129" t="str">
        <f t="shared" si="104"/>
        <v/>
      </c>
      <c r="N766" s="161">
        <f t="shared" si="102"/>
        <v>0</v>
      </c>
      <c r="O766" s="168">
        <f>Input!C782</f>
        <v>0</v>
      </c>
      <c r="P766" s="168"/>
      <c r="R766" s="131">
        <f t="shared" si="103"/>
        <v>0</v>
      </c>
      <c r="S766" s="133" t="str">
        <f t="shared" si="105"/>
        <v xml:space="preserve"> </v>
      </c>
      <c r="T766" s="133"/>
      <c r="U766" s="132" t="str">
        <f>_xlfn.IFNA(IF($D766=0,LOOKUP($F766,{0.1,0.2,0.3,0.4,0.5,0.6,0.7,0.8,0.9,1},{22,34,46,58,70,82,94,106,118,130}),""),"")</f>
        <v/>
      </c>
      <c r="V766" s="132" t="str">
        <f>_xlfn.IFNA(IF($D766=1,LOOKUP($F766,{0.1,0.2,0.3,0.4,0.5,0.6,0.7,0.8,0.9,1},{23,35,47,59,71,83,95,107,119,131}),""),"")</f>
        <v/>
      </c>
      <c r="W766" s="132" t="str">
        <f>_xlfn.IFNA(IF($D766=2,LOOKUP($F766,{0.1,0.2,0.3,0.4,0.5,0.6,0.7,0.8,0.9,1},{24,36,48,60,72,84,96,108,120,132}),""),"")</f>
        <v/>
      </c>
      <c r="X766" s="132" t="str">
        <f>_xlfn.IFNA(IF($D766=3,LOOKUP($F766,{0.1,0.2,0.3,0.4,0.5,0.6,0.7,0.8,0.9,1},{25,37,49,61,73,85,97,109,121,133}),""),"")</f>
        <v/>
      </c>
      <c r="Y766" s="132" t="str">
        <f>_xlfn.IFNA(IF($D766=4,LOOKUP($F766,{0.1,0.2,0.3,0.4,0.5,0.6,0.7,0.8,0.9,1},{26,38,50,62,74,86,98,110,122,134}),""),"")</f>
        <v/>
      </c>
      <c r="Z766" s="132" t="str">
        <f>_xlfn.IFNA(IF($D766=5,LOOKUP($F766,{0.1,0.2,0.3,0.4,0.5,0.6,0.7,0.8,0.9,1},{27,39,51,63,75,87,99,111,123,135}),""),"")</f>
        <v/>
      </c>
      <c r="AA766" s="132">
        <f t="shared" si="106"/>
        <v>0</v>
      </c>
      <c r="AB766" s="132" t="str">
        <f t="shared" si="107"/>
        <v>00</v>
      </c>
      <c r="AC766" s="82" t="e">
        <f>VLOOKUP(AB766,'AMI Ref'!T:U,2,FALSE)</f>
        <v>#N/A</v>
      </c>
      <c r="AD766" s="124"/>
      <c r="AE766" s="81" t="str">
        <f>_xlfn.IFNA(IF($D766=0,IF($J766="Not Paid by Tenant",0,INDEX('AMI Ref'!$K$5:$N$5,MATCH($J766,{"Oil","Gas","Electric - Other","ELECTRIC - HEAT PUMP"},0))),0),"")</f>
        <v/>
      </c>
      <c r="AF766" s="81">
        <f>_xlfn.IFNA(IF($D766=1,IF($J766="Not Paid by Tenant",0,INDEX('AMI Ref'!$K$6:$N$6,MATCH($J766,{"Oil","Gas","Electric - Other","ELECTRIC - HEAT PUMP"},0))),0),"")</f>
        <v>0</v>
      </c>
      <c r="AG766" s="81">
        <f>_xlfn.IFNA(IF($D766=2,IF($J766="Not Paid by Tenant",0,INDEX('AMI Ref'!$K$7:$N$7,MATCH($J766,{"Oil","Gas","Electric - Other","ELECTRIC - HEAT PUMP"},0))),0),"")</f>
        <v>0</v>
      </c>
      <c r="AH766" s="81">
        <f>_xlfn.IFNA(IF($D766=3,IF($J766="Not Paid by Tenant",0,INDEX('AMI Ref'!$K$8:$N$8,MATCH($J766,{"Oil","Gas","Electric - Other","ELECTRIC - HEAT PUMP"},0))),0),"")</f>
        <v>0</v>
      </c>
      <c r="AI766" s="81">
        <f>_xlfn.IFNA(IF($D766=4,IF($J766="Not Paid by Tenant",0,INDEX('AMI Ref'!$K$9:$N$9,MATCH($J766,{"Oil","Gas","Electric - Other","ELECTRIC - HEAT PUMP"},0))),0),"")</f>
        <v>0</v>
      </c>
      <c r="AJ766" s="81">
        <f>_xlfn.IFNA(IF($D766=5,IF($J766="Not Paid by Tenant",0,INDEX('AMI Ref'!$K$10:$N$10,MATCH($J766,{"Oil","Gas","Electric - Other","ELECTRIC - HEAT PUMP"},0))),0),"")</f>
        <v>0</v>
      </c>
      <c r="AK766" s="128"/>
      <c r="AL766" s="81" t="str">
        <f>_xlfn.IFNA(IF($D766=0,IF($K766="Not Paid by Tenant",0,INDEX('AMI Ref'!$O$5:$R$5,MATCH($K766,{"Oil","Gas","Electric - Other","Electric ccASHP - split"},0))),0),"")</f>
        <v/>
      </c>
      <c r="AM766" s="81">
        <f>_xlfn.IFNA(IF($D766=1,IF($K766="Not Paid by Tenant",0,INDEX('AMI Ref'!$O$6:$R$6,MATCH($K766,{"Oil","Gas","Electric - Other","Electric ccASHP - split"},0))),0),"")</f>
        <v>0</v>
      </c>
      <c r="AN766" s="81">
        <f>_xlfn.IFNA(IF($D766=2,IF($K766="Not Paid by Tenant",0,INDEX('AMI Ref'!$O$7:$R$7,MATCH($K766,{"Oil","Gas","Electric - Other","Electric ccASHP - split"},0))),0),"")</f>
        <v>0</v>
      </c>
      <c r="AO766" s="81">
        <f>_xlfn.IFNA(IF($D766=3,IF($K766="Not Paid by Tenant",0,INDEX('AMI Ref'!$O$8:$R$8,MATCH($K766,{"Oil","Gas","Electric - Other","Electric ccASHP - split"},0))),0),"")</f>
        <v>0</v>
      </c>
      <c r="AP766" s="81">
        <f>_xlfn.IFNA(IF($D766=4,IF($K766="Not Paid by Tenant",0,INDEX('AMI Ref'!$O$9:$R$9,MATCH($K766,{"Oil","Gas","Electric - Other","Electric ccASHP - split"},0))),0),"")</f>
        <v>0</v>
      </c>
      <c r="AQ766" s="81">
        <f>_xlfn.IFNA(IF($D766=5,IF($K766="Not Paid by Tenant",0,INDEX('AMI Ref'!$O$10:$R$10,MATCH($K766,{"Oil","Gas","Electric - Other","Electric ccASHP - split"},0))),0),"")</f>
        <v>0</v>
      </c>
      <c r="AR766" s="124">
        <f t="shared" si="108"/>
        <v>0</v>
      </c>
      <c r="AS766" s="123" t="e">
        <f t="shared" si="109"/>
        <v>#N/A</v>
      </c>
    </row>
    <row r="767" spans="1:45" x14ac:dyDescent="0.2">
      <c r="A767" s="130">
        <v>765</v>
      </c>
      <c r="B767" s="177">
        <f>IF(OR(COUNTIF($B$2:$B766,Input!$F783)&lt;1,COUNTIF($O$2:$O766,Input!$C783)&lt;1),Input!F783,0)</f>
        <v>0</v>
      </c>
      <c r="C767" s="177">
        <f>IF(OR(COUNTIF($B$2:$B766,Input!$F783)&lt;1,COUNTIF($O$2:$O766,Input!$C783)&lt;1),Input!G783,0)</f>
        <v>0</v>
      </c>
      <c r="D767" s="177">
        <f>IF(OR(COUNTIF($B$2:$B766,Input!$F783)&lt;1,COUNTIF($O$2:$O766,Input!$C783)&lt;1),Input!H783,0)</f>
        <v>0</v>
      </c>
      <c r="E767" s="177">
        <f>IF(OR(COUNTIF($B$2:$B766,Input!$F783)&lt;1,COUNTIF($O$2:$O766,Input!$C783)&lt;1),Input!I783,0)</f>
        <v>0</v>
      </c>
      <c r="F767" s="177">
        <f>IF(OR(COUNTIF($B$2:$B766,Input!$F783)&lt;1,COUNTIF($O$2:$O766,Input!$C783)&lt;1),Input!J783,0)</f>
        <v>0</v>
      </c>
      <c r="G767" s="177">
        <f>IF(OR(COUNTIF($B$2:$B766,Input!$F783)&lt;1,COUNTIF($O$2:$O766,Input!$C783)&lt;1),Input!K783,0)</f>
        <v>0</v>
      </c>
      <c r="H767" s="177">
        <f>IF(OR(COUNTIF($B$2:$B766,Input!$F783)&lt;1,COUNTIF($O$2:$O766,Input!$C783)&lt;1),Input!L783,0)</f>
        <v>0</v>
      </c>
      <c r="I767" s="177">
        <f>IF(OR(COUNTIF($B$2:$B766,Input!$F783)&lt;1,COUNTIF($O$2:$O766,Input!$C783)&lt;1),Input!M783,0)</f>
        <v>0</v>
      </c>
      <c r="J767" s="177">
        <f>IF(OR(COUNTIF($B$2:$B766,Input!$F783)&lt;1,COUNTIF($O$2:$O766,Input!$C783)&lt;1),Input!N783,0)</f>
        <v>0</v>
      </c>
      <c r="K767" s="177">
        <f>IF(OR(COUNTIF($B$2:$B766,Input!$F783)&lt;1,COUNTIF($O$2:$O766,Input!$C783)&lt;1),Input!O783,0)</f>
        <v>0</v>
      </c>
      <c r="L767" s="177">
        <f>IF(OR(COUNTIF($B$2:$B766,Input!$F783)&lt;1,COUNTIF($O$2:$O766,Input!$C783)&lt;1),Input!P783,0)</f>
        <v>0</v>
      </c>
      <c r="M767" s="129" t="str">
        <f t="shared" si="104"/>
        <v/>
      </c>
      <c r="N767" s="161">
        <f t="shared" si="102"/>
        <v>0</v>
      </c>
      <c r="O767" s="168">
        <f>Input!C783</f>
        <v>0</v>
      </c>
      <c r="P767" s="168"/>
      <c r="R767" s="131">
        <f t="shared" si="103"/>
        <v>0</v>
      </c>
      <c r="S767" s="133" t="str">
        <f t="shared" si="105"/>
        <v xml:space="preserve"> </v>
      </c>
      <c r="T767" s="133"/>
      <c r="U767" s="132" t="str">
        <f>_xlfn.IFNA(IF($D767=0,LOOKUP($F767,{0.1,0.2,0.3,0.4,0.5,0.6,0.7,0.8,0.9,1},{22,34,46,58,70,82,94,106,118,130}),""),"")</f>
        <v/>
      </c>
      <c r="V767" s="132" t="str">
        <f>_xlfn.IFNA(IF($D767=1,LOOKUP($F767,{0.1,0.2,0.3,0.4,0.5,0.6,0.7,0.8,0.9,1},{23,35,47,59,71,83,95,107,119,131}),""),"")</f>
        <v/>
      </c>
      <c r="W767" s="132" t="str">
        <f>_xlfn.IFNA(IF($D767=2,LOOKUP($F767,{0.1,0.2,0.3,0.4,0.5,0.6,0.7,0.8,0.9,1},{24,36,48,60,72,84,96,108,120,132}),""),"")</f>
        <v/>
      </c>
      <c r="X767" s="132" t="str">
        <f>_xlfn.IFNA(IF($D767=3,LOOKUP($F767,{0.1,0.2,0.3,0.4,0.5,0.6,0.7,0.8,0.9,1},{25,37,49,61,73,85,97,109,121,133}),""),"")</f>
        <v/>
      </c>
      <c r="Y767" s="132" t="str">
        <f>_xlfn.IFNA(IF($D767=4,LOOKUP($F767,{0.1,0.2,0.3,0.4,0.5,0.6,0.7,0.8,0.9,1},{26,38,50,62,74,86,98,110,122,134}),""),"")</f>
        <v/>
      </c>
      <c r="Z767" s="132" t="str">
        <f>_xlfn.IFNA(IF($D767=5,LOOKUP($F767,{0.1,0.2,0.3,0.4,0.5,0.6,0.7,0.8,0.9,1},{27,39,51,63,75,87,99,111,123,135}),""),"")</f>
        <v/>
      </c>
      <c r="AA767" s="132">
        <f t="shared" si="106"/>
        <v>0</v>
      </c>
      <c r="AB767" s="132" t="str">
        <f t="shared" si="107"/>
        <v>00</v>
      </c>
      <c r="AC767" s="82" t="e">
        <f>VLOOKUP(AB767,'AMI Ref'!T:U,2,FALSE)</f>
        <v>#N/A</v>
      </c>
      <c r="AD767" s="124"/>
      <c r="AE767" s="81" t="str">
        <f>_xlfn.IFNA(IF($D767=0,IF($J767="Not Paid by Tenant",0,INDEX('AMI Ref'!$K$5:$N$5,MATCH($J767,{"Oil","Gas","Electric - Other","ELECTRIC - HEAT PUMP"},0))),0),"")</f>
        <v/>
      </c>
      <c r="AF767" s="81">
        <f>_xlfn.IFNA(IF($D767=1,IF($J767="Not Paid by Tenant",0,INDEX('AMI Ref'!$K$6:$N$6,MATCH($J767,{"Oil","Gas","Electric - Other","ELECTRIC - HEAT PUMP"},0))),0),"")</f>
        <v>0</v>
      </c>
      <c r="AG767" s="81">
        <f>_xlfn.IFNA(IF($D767=2,IF($J767="Not Paid by Tenant",0,INDEX('AMI Ref'!$K$7:$N$7,MATCH($J767,{"Oil","Gas","Electric - Other","ELECTRIC - HEAT PUMP"},0))),0),"")</f>
        <v>0</v>
      </c>
      <c r="AH767" s="81">
        <f>_xlfn.IFNA(IF($D767=3,IF($J767="Not Paid by Tenant",0,INDEX('AMI Ref'!$K$8:$N$8,MATCH($J767,{"Oil","Gas","Electric - Other","ELECTRIC - HEAT PUMP"},0))),0),"")</f>
        <v>0</v>
      </c>
      <c r="AI767" s="81">
        <f>_xlfn.IFNA(IF($D767=4,IF($J767="Not Paid by Tenant",0,INDEX('AMI Ref'!$K$9:$N$9,MATCH($J767,{"Oil","Gas","Electric - Other","ELECTRIC - HEAT PUMP"},0))),0),"")</f>
        <v>0</v>
      </c>
      <c r="AJ767" s="81">
        <f>_xlfn.IFNA(IF($D767=5,IF($J767="Not Paid by Tenant",0,INDEX('AMI Ref'!$K$10:$N$10,MATCH($J767,{"Oil","Gas","Electric - Other","ELECTRIC - HEAT PUMP"},0))),0),"")</f>
        <v>0</v>
      </c>
      <c r="AK767" s="128"/>
      <c r="AL767" s="81" t="str">
        <f>_xlfn.IFNA(IF($D767=0,IF($K767="Not Paid by Tenant",0,INDEX('AMI Ref'!$O$5:$R$5,MATCH($K767,{"Oil","Gas","Electric - Other","Electric ccASHP - split"},0))),0),"")</f>
        <v/>
      </c>
      <c r="AM767" s="81">
        <f>_xlfn.IFNA(IF($D767=1,IF($K767="Not Paid by Tenant",0,INDEX('AMI Ref'!$O$6:$R$6,MATCH($K767,{"Oil","Gas","Electric - Other","Electric ccASHP - split"},0))),0),"")</f>
        <v>0</v>
      </c>
      <c r="AN767" s="81">
        <f>_xlfn.IFNA(IF($D767=2,IF($K767="Not Paid by Tenant",0,INDEX('AMI Ref'!$O$7:$R$7,MATCH($K767,{"Oil","Gas","Electric - Other","Electric ccASHP - split"},0))),0),"")</f>
        <v>0</v>
      </c>
      <c r="AO767" s="81">
        <f>_xlfn.IFNA(IF($D767=3,IF($K767="Not Paid by Tenant",0,INDEX('AMI Ref'!$O$8:$R$8,MATCH($K767,{"Oil","Gas","Electric - Other","Electric ccASHP - split"},0))),0),"")</f>
        <v>0</v>
      </c>
      <c r="AP767" s="81">
        <f>_xlfn.IFNA(IF($D767=4,IF($K767="Not Paid by Tenant",0,INDEX('AMI Ref'!$O$9:$R$9,MATCH($K767,{"Oil","Gas","Electric - Other","Electric ccASHP - split"},0))),0),"")</f>
        <v>0</v>
      </c>
      <c r="AQ767" s="81">
        <f>_xlfn.IFNA(IF($D767=5,IF($K767="Not Paid by Tenant",0,INDEX('AMI Ref'!$O$10:$R$10,MATCH($K767,{"Oil","Gas","Electric - Other","Electric ccASHP - split"},0))),0),"")</f>
        <v>0</v>
      </c>
      <c r="AR767" s="124">
        <f t="shared" si="108"/>
        <v>0</v>
      </c>
      <c r="AS767" s="123" t="e">
        <f t="shared" si="109"/>
        <v>#N/A</v>
      </c>
    </row>
    <row r="768" spans="1:45" x14ac:dyDescent="0.2">
      <c r="A768" s="130">
        <v>766</v>
      </c>
      <c r="B768" s="177">
        <f>IF(OR(COUNTIF($B$2:$B767,Input!$F784)&lt;1,COUNTIF($O$2:$O767,Input!$C784)&lt;1),Input!F784,0)</f>
        <v>0</v>
      </c>
      <c r="C768" s="177">
        <f>IF(OR(COUNTIF($B$2:$B767,Input!$F784)&lt;1,COUNTIF($O$2:$O767,Input!$C784)&lt;1),Input!G784,0)</f>
        <v>0</v>
      </c>
      <c r="D768" s="177">
        <f>IF(OR(COUNTIF($B$2:$B767,Input!$F784)&lt;1,COUNTIF($O$2:$O767,Input!$C784)&lt;1),Input!H784,0)</f>
        <v>0</v>
      </c>
      <c r="E768" s="177">
        <f>IF(OR(COUNTIF($B$2:$B767,Input!$F784)&lt;1,COUNTIF($O$2:$O767,Input!$C784)&lt;1),Input!I784,0)</f>
        <v>0</v>
      </c>
      <c r="F768" s="177">
        <f>IF(OR(COUNTIF($B$2:$B767,Input!$F784)&lt;1,COUNTIF($O$2:$O767,Input!$C784)&lt;1),Input!J784,0)</f>
        <v>0</v>
      </c>
      <c r="G768" s="177">
        <f>IF(OR(COUNTIF($B$2:$B767,Input!$F784)&lt;1,COUNTIF($O$2:$O767,Input!$C784)&lt;1),Input!K784,0)</f>
        <v>0</v>
      </c>
      <c r="H768" s="177">
        <f>IF(OR(COUNTIF($B$2:$B767,Input!$F784)&lt;1,COUNTIF($O$2:$O767,Input!$C784)&lt;1),Input!L784,0)</f>
        <v>0</v>
      </c>
      <c r="I768" s="177">
        <f>IF(OR(COUNTIF($B$2:$B767,Input!$F784)&lt;1,COUNTIF($O$2:$O767,Input!$C784)&lt;1),Input!M784,0)</f>
        <v>0</v>
      </c>
      <c r="J768" s="177">
        <f>IF(OR(COUNTIF($B$2:$B767,Input!$F784)&lt;1,COUNTIF($O$2:$O767,Input!$C784)&lt;1),Input!N784,0)</f>
        <v>0</v>
      </c>
      <c r="K768" s="177">
        <f>IF(OR(COUNTIF($B$2:$B767,Input!$F784)&lt;1,COUNTIF($O$2:$O767,Input!$C784)&lt;1),Input!O784,0)</f>
        <v>0</v>
      </c>
      <c r="L768" s="177">
        <f>IF(OR(COUNTIF($B$2:$B767,Input!$F784)&lt;1,COUNTIF($O$2:$O767,Input!$C784)&lt;1),Input!P784,0)</f>
        <v>0</v>
      </c>
      <c r="M768" s="129" t="str">
        <f t="shared" si="104"/>
        <v/>
      </c>
      <c r="N768" s="161">
        <f t="shared" si="102"/>
        <v>0</v>
      </c>
      <c r="O768" s="168">
        <f>Input!C784</f>
        <v>0</v>
      </c>
      <c r="P768" s="168"/>
      <c r="R768" s="131">
        <f t="shared" si="103"/>
        <v>0</v>
      </c>
      <c r="S768" s="133" t="str">
        <f t="shared" si="105"/>
        <v xml:space="preserve"> </v>
      </c>
      <c r="T768" s="133"/>
      <c r="U768" s="132" t="str">
        <f>_xlfn.IFNA(IF($D768=0,LOOKUP($F768,{0.1,0.2,0.3,0.4,0.5,0.6,0.7,0.8,0.9,1},{22,34,46,58,70,82,94,106,118,130}),""),"")</f>
        <v/>
      </c>
      <c r="V768" s="132" t="str">
        <f>_xlfn.IFNA(IF($D768=1,LOOKUP($F768,{0.1,0.2,0.3,0.4,0.5,0.6,0.7,0.8,0.9,1},{23,35,47,59,71,83,95,107,119,131}),""),"")</f>
        <v/>
      </c>
      <c r="W768" s="132" t="str">
        <f>_xlfn.IFNA(IF($D768=2,LOOKUP($F768,{0.1,0.2,0.3,0.4,0.5,0.6,0.7,0.8,0.9,1},{24,36,48,60,72,84,96,108,120,132}),""),"")</f>
        <v/>
      </c>
      <c r="X768" s="132" t="str">
        <f>_xlfn.IFNA(IF($D768=3,LOOKUP($F768,{0.1,0.2,0.3,0.4,0.5,0.6,0.7,0.8,0.9,1},{25,37,49,61,73,85,97,109,121,133}),""),"")</f>
        <v/>
      </c>
      <c r="Y768" s="132" t="str">
        <f>_xlfn.IFNA(IF($D768=4,LOOKUP($F768,{0.1,0.2,0.3,0.4,0.5,0.6,0.7,0.8,0.9,1},{26,38,50,62,74,86,98,110,122,134}),""),"")</f>
        <v/>
      </c>
      <c r="Z768" s="132" t="str">
        <f>_xlfn.IFNA(IF($D768=5,LOOKUP($F768,{0.1,0.2,0.3,0.4,0.5,0.6,0.7,0.8,0.9,1},{27,39,51,63,75,87,99,111,123,135}),""),"")</f>
        <v/>
      </c>
      <c r="AA768" s="132">
        <f t="shared" si="106"/>
        <v>0</v>
      </c>
      <c r="AB768" s="132" t="str">
        <f t="shared" si="107"/>
        <v>00</v>
      </c>
      <c r="AC768" s="82" t="e">
        <f>VLOOKUP(AB768,'AMI Ref'!T:U,2,FALSE)</f>
        <v>#N/A</v>
      </c>
      <c r="AD768" s="124"/>
      <c r="AE768" s="81" t="str">
        <f>_xlfn.IFNA(IF($D768=0,IF($J768="Not Paid by Tenant",0,INDEX('AMI Ref'!$K$5:$N$5,MATCH($J768,{"Oil","Gas","Electric - Other","ELECTRIC - HEAT PUMP"},0))),0),"")</f>
        <v/>
      </c>
      <c r="AF768" s="81">
        <f>_xlfn.IFNA(IF($D768=1,IF($J768="Not Paid by Tenant",0,INDEX('AMI Ref'!$K$6:$N$6,MATCH($J768,{"Oil","Gas","Electric - Other","ELECTRIC - HEAT PUMP"},0))),0),"")</f>
        <v>0</v>
      </c>
      <c r="AG768" s="81">
        <f>_xlfn.IFNA(IF($D768=2,IF($J768="Not Paid by Tenant",0,INDEX('AMI Ref'!$K$7:$N$7,MATCH($J768,{"Oil","Gas","Electric - Other","ELECTRIC - HEAT PUMP"},0))),0),"")</f>
        <v>0</v>
      </c>
      <c r="AH768" s="81">
        <f>_xlfn.IFNA(IF($D768=3,IF($J768="Not Paid by Tenant",0,INDEX('AMI Ref'!$K$8:$N$8,MATCH($J768,{"Oil","Gas","Electric - Other","ELECTRIC - HEAT PUMP"},0))),0),"")</f>
        <v>0</v>
      </c>
      <c r="AI768" s="81">
        <f>_xlfn.IFNA(IF($D768=4,IF($J768="Not Paid by Tenant",0,INDEX('AMI Ref'!$K$9:$N$9,MATCH($J768,{"Oil","Gas","Electric - Other","ELECTRIC - HEAT PUMP"},0))),0),"")</f>
        <v>0</v>
      </c>
      <c r="AJ768" s="81">
        <f>_xlfn.IFNA(IF($D768=5,IF($J768="Not Paid by Tenant",0,INDEX('AMI Ref'!$K$10:$N$10,MATCH($J768,{"Oil","Gas","Electric - Other","ELECTRIC - HEAT PUMP"},0))),0),"")</f>
        <v>0</v>
      </c>
      <c r="AK768" s="128"/>
      <c r="AL768" s="81" t="str">
        <f>_xlfn.IFNA(IF($D768=0,IF($K768="Not Paid by Tenant",0,INDEX('AMI Ref'!$O$5:$R$5,MATCH($K768,{"Oil","Gas","Electric - Other","Electric ccASHP - split"},0))),0),"")</f>
        <v/>
      </c>
      <c r="AM768" s="81">
        <f>_xlfn.IFNA(IF($D768=1,IF($K768="Not Paid by Tenant",0,INDEX('AMI Ref'!$O$6:$R$6,MATCH($K768,{"Oil","Gas","Electric - Other","Electric ccASHP - split"},0))),0),"")</f>
        <v>0</v>
      </c>
      <c r="AN768" s="81">
        <f>_xlfn.IFNA(IF($D768=2,IF($K768="Not Paid by Tenant",0,INDEX('AMI Ref'!$O$7:$R$7,MATCH($K768,{"Oil","Gas","Electric - Other","Electric ccASHP - split"},0))),0),"")</f>
        <v>0</v>
      </c>
      <c r="AO768" s="81">
        <f>_xlfn.IFNA(IF($D768=3,IF($K768="Not Paid by Tenant",0,INDEX('AMI Ref'!$O$8:$R$8,MATCH($K768,{"Oil","Gas","Electric - Other","Electric ccASHP - split"},0))),0),"")</f>
        <v>0</v>
      </c>
      <c r="AP768" s="81">
        <f>_xlfn.IFNA(IF($D768=4,IF($K768="Not Paid by Tenant",0,INDEX('AMI Ref'!$O$9:$R$9,MATCH($K768,{"Oil","Gas","Electric - Other","Electric ccASHP - split"},0))),0),"")</f>
        <v>0</v>
      </c>
      <c r="AQ768" s="81">
        <f>_xlfn.IFNA(IF($D768=5,IF($K768="Not Paid by Tenant",0,INDEX('AMI Ref'!$O$10:$R$10,MATCH($K768,{"Oil","Gas","Electric - Other","Electric ccASHP - split"},0))),0),"")</f>
        <v>0</v>
      </c>
      <c r="AR768" s="124">
        <f t="shared" si="108"/>
        <v>0</v>
      </c>
      <c r="AS768" s="123" t="e">
        <f t="shared" si="109"/>
        <v>#N/A</v>
      </c>
    </row>
    <row r="769" spans="1:45" x14ac:dyDescent="0.2">
      <c r="A769" s="130">
        <v>767</v>
      </c>
      <c r="B769" s="177">
        <f>IF(OR(COUNTIF($B$2:$B768,Input!$F785)&lt;1,COUNTIF($O$2:$O768,Input!$C785)&lt;1),Input!F785,0)</f>
        <v>0</v>
      </c>
      <c r="C769" s="177">
        <f>IF(OR(COUNTIF($B$2:$B768,Input!$F785)&lt;1,COUNTIF($O$2:$O768,Input!$C785)&lt;1),Input!G785,0)</f>
        <v>0</v>
      </c>
      <c r="D769" s="177">
        <f>IF(OR(COUNTIF($B$2:$B768,Input!$F785)&lt;1,COUNTIF($O$2:$O768,Input!$C785)&lt;1),Input!H785,0)</f>
        <v>0</v>
      </c>
      <c r="E769" s="177">
        <f>IF(OR(COUNTIF($B$2:$B768,Input!$F785)&lt;1,COUNTIF($O$2:$O768,Input!$C785)&lt;1),Input!I785,0)</f>
        <v>0</v>
      </c>
      <c r="F769" s="177">
        <f>IF(OR(COUNTIF($B$2:$B768,Input!$F785)&lt;1,COUNTIF($O$2:$O768,Input!$C785)&lt;1),Input!J785,0)</f>
        <v>0</v>
      </c>
      <c r="G769" s="177">
        <f>IF(OR(COUNTIF($B$2:$B768,Input!$F785)&lt;1,COUNTIF($O$2:$O768,Input!$C785)&lt;1),Input!K785,0)</f>
        <v>0</v>
      </c>
      <c r="H769" s="177">
        <f>IF(OR(COUNTIF($B$2:$B768,Input!$F785)&lt;1,COUNTIF($O$2:$O768,Input!$C785)&lt;1),Input!L785,0)</f>
        <v>0</v>
      </c>
      <c r="I769" s="177">
        <f>IF(OR(COUNTIF($B$2:$B768,Input!$F785)&lt;1,COUNTIF($O$2:$O768,Input!$C785)&lt;1),Input!M785,0)</f>
        <v>0</v>
      </c>
      <c r="J769" s="177">
        <f>IF(OR(COUNTIF($B$2:$B768,Input!$F785)&lt;1,COUNTIF($O$2:$O768,Input!$C785)&lt;1),Input!N785,0)</f>
        <v>0</v>
      </c>
      <c r="K769" s="177">
        <f>IF(OR(COUNTIF($B$2:$B768,Input!$F785)&lt;1,COUNTIF($O$2:$O768,Input!$C785)&lt;1),Input!O785,0)</f>
        <v>0</v>
      </c>
      <c r="L769" s="177">
        <f>IF(OR(COUNTIF($B$2:$B768,Input!$F785)&lt;1,COUNTIF($O$2:$O768,Input!$C785)&lt;1),Input!P785,0)</f>
        <v>0</v>
      </c>
      <c r="M769" s="129" t="str">
        <f t="shared" si="104"/>
        <v/>
      </c>
      <c r="N769" s="161">
        <f t="shared" si="102"/>
        <v>0</v>
      </c>
      <c r="O769" s="168">
        <f>Input!C785</f>
        <v>0</v>
      </c>
      <c r="P769" s="168"/>
      <c r="R769" s="131">
        <f t="shared" si="103"/>
        <v>0</v>
      </c>
      <c r="S769" s="133" t="str">
        <f t="shared" si="105"/>
        <v xml:space="preserve"> </v>
      </c>
      <c r="T769" s="133"/>
      <c r="U769" s="132" t="str">
        <f>_xlfn.IFNA(IF($D769=0,LOOKUP($F769,{0.1,0.2,0.3,0.4,0.5,0.6,0.7,0.8,0.9,1},{22,34,46,58,70,82,94,106,118,130}),""),"")</f>
        <v/>
      </c>
      <c r="V769" s="132" t="str">
        <f>_xlfn.IFNA(IF($D769=1,LOOKUP($F769,{0.1,0.2,0.3,0.4,0.5,0.6,0.7,0.8,0.9,1},{23,35,47,59,71,83,95,107,119,131}),""),"")</f>
        <v/>
      </c>
      <c r="W769" s="132" t="str">
        <f>_xlfn.IFNA(IF($D769=2,LOOKUP($F769,{0.1,0.2,0.3,0.4,0.5,0.6,0.7,0.8,0.9,1},{24,36,48,60,72,84,96,108,120,132}),""),"")</f>
        <v/>
      </c>
      <c r="X769" s="132" t="str">
        <f>_xlfn.IFNA(IF($D769=3,LOOKUP($F769,{0.1,0.2,0.3,0.4,0.5,0.6,0.7,0.8,0.9,1},{25,37,49,61,73,85,97,109,121,133}),""),"")</f>
        <v/>
      </c>
      <c r="Y769" s="132" t="str">
        <f>_xlfn.IFNA(IF($D769=4,LOOKUP($F769,{0.1,0.2,0.3,0.4,0.5,0.6,0.7,0.8,0.9,1},{26,38,50,62,74,86,98,110,122,134}),""),"")</f>
        <v/>
      </c>
      <c r="Z769" s="132" t="str">
        <f>_xlfn.IFNA(IF($D769=5,LOOKUP($F769,{0.1,0.2,0.3,0.4,0.5,0.6,0.7,0.8,0.9,1},{27,39,51,63,75,87,99,111,123,135}),""),"")</f>
        <v/>
      </c>
      <c r="AA769" s="132">
        <f t="shared" si="106"/>
        <v>0</v>
      </c>
      <c r="AB769" s="132" t="str">
        <f t="shared" si="107"/>
        <v>00</v>
      </c>
      <c r="AC769" s="82" t="e">
        <f>VLOOKUP(AB769,'AMI Ref'!T:U,2,FALSE)</f>
        <v>#N/A</v>
      </c>
      <c r="AD769" s="124"/>
      <c r="AE769" s="81" t="str">
        <f>_xlfn.IFNA(IF($D769=0,IF($J769="Not Paid by Tenant",0,INDEX('AMI Ref'!$K$5:$N$5,MATCH($J769,{"Oil","Gas","Electric - Other","ELECTRIC - HEAT PUMP"},0))),0),"")</f>
        <v/>
      </c>
      <c r="AF769" s="81">
        <f>_xlfn.IFNA(IF($D769=1,IF($J769="Not Paid by Tenant",0,INDEX('AMI Ref'!$K$6:$N$6,MATCH($J769,{"Oil","Gas","Electric - Other","ELECTRIC - HEAT PUMP"},0))),0),"")</f>
        <v>0</v>
      </c>
      <c r="AG769" s="81">
        <f>_xlfn.IFNA(IF($D769=2,IF($J769="Not Paid by Tenant",0,INDEX('AMI Ref'!$K$7:$N$7,MATCH($J769,{"Oil","Gas","Electric - Other","ELECTRIC - HEAT PUMP"},0))),0),"")</f>
        <v>0</v>
      </c>
      <c r="AH769" s="81">
        <f>_xlfn.IFNA(IF($D769=3,IF($J769="Not Paid by Tenant",0,INDEX('AMI Ref'!$K$8:$N$8,MATCH($J769,{"Oil","Gas","Electric - Other","ELECTRIC - HEAT PUMP"},0))),0),"")</f>
        <v>0</v>
      </c>
      <c r="AI769" s="81">
        <f>_xlfn.IFNA(IF($D769=4,IF($J769="Not Paid by Tenant",0,INDEX('AMI Ref'!$K$9:$N$9,MATCH($J769,{"Oil","Gas","Electric - Other","ELECTRIC - HEAT PUMP"},0))),0),"")</f>
        <v>0</v>
      </c>
      <c r="AJ769" s="81">
        <f>_xlfn.IFNA(IF($D769=5,IF($J769="Not Paid by Tenant",0,INDEX('AMI Ref'!$K$10:$N$10,MATCH($J769,{"Oil","Gas","Electric - Other","ELECTRIC - HEAT PUMP"},0))),0),"")</f>
        <v>0</v>
      </c>
      <c r="AK769" s="128"/>
      <c r="AL769" s="81" t="str">
        <f>_xlfn.IFNA(IF($D769=0,IF($K769="Not Paid by Tenant",0,INDEX('AMI Ref'!$O$5:$R$5,MATCH($K769,{"Oil","Gas","Electric - Other","Electric ccASHP - split"},0))),0),"")</f>
        <v/>
      </c>
      <c r="AM769" s="81">
        <f>_xlfn.IFNA(IF($D769=1,IF($K769="Not Paid by Tenant",0,INDEX('AMI Ref'!$O$6:$R$6,MATCH($K769,{"Oil","Gas","Electric - Other","Electric ccASHP - split"},0))),0),"")</f>
        <v>0</v>
      </c>
      <c r="AN769" s="81">
        <f>_xlfn.IFNA(IF($D769=2,IF($K769="Not Paid by Tenant",0,INDEX('AMI Ref'!$O$7:$R$7,MATCH($K769,{"Oil","Gas","Electric - Other","Electric ccASHP - split"},0))),0),"")</f>
        <v>0</v>
      </c>
      <c r="AO769" s="81">
        <f>_xlfn.IFNA(IF($D769=3,IF($K769="Not Paid by Tenant",0,INDEX('AMI Ref'!$O$8:$R$8,MATCH($K769,{"Oil","Gas","Electric - Other","Electric ccASHP - split"},0))),0),"")</f>
        <v>0</v>
      </c>
      <c r="AP769" s="81">
        <f>_xlfn.IFNA(IF($D769=4,IF($K769="Not Paid by Tenant",0,INDEX('AMI Ref'!$O$9:$R$9,MATCH($K769,{"Oil","Gas","Electric - Other","Electric ccASHP - split"},0))),0),"")</f>
        <v>0</v>
      </c>
      <c r="AQ769" s="81">
        <f>_xlfn.IFNA(IF($D769=5,IF($K769="Not Paid by Tenant",0,INDEX('AMI Ref'!$O$10:$R$10,MATCH($K769,{"Oil","Gas","Electric - Other","Electric ccASHP - split"},0))),0),"")</f>
        <v>0</v>
      </c>
      <c r="AR769" s="124">
        <f t="shared" si="108"/>
        <v>0</v>
      </c>
      <c r="AS769" s="123" t="e">
        <f t="shared" si="109"/>
        <v>#N/A</v>
      </c>
    </row>
    <row r="770" spans="1:45" x14ac:dyDescent="0.2">
      <c r="A770" s="130">
        <v>768</v>
      </c>
      <c r="B770" s="177">
        <f>IF(OR(COUNTIF($B$2:$B769,Input!$F786)&lt;1,COUNTIF($O$2:$O769,Input!$C786)&lt;1),Input!F786,0)</f>
        <v>0</v>
      </c>
      <c r="C770" s="177">
        <f>IF(OR(COUNTIF($B$2:$B769,Input!$F786)&lt;1,COUNTIF($O$2:$O769,Input!$C786)&lt;1),Input!G786,0)</f>
        <v>0</v>
      </c>
      <c r="D770" s="177">
        <f>IF(OR(COUNTIF($B$2:$B769,Input!$F786)&lt;1,COUNTIF($O$2:$O769,Input!$C786)&lt;1),Input!H786,0)</f>
        <v>0</v>
      </c>
      <c r="E770" s="177">
        <f>IF(OR(COUNTIF($B$2:$B769,Input!$F786)&lt;1,COUNTIF($O$2:$O769,Input!$C786)&lt;1),Input!I786,0)</f>
        <v>0</v>
      </c>
      <c r="F770" s="177">
        <f>IF(OR(COUNTIF($B$2:$B769,Input!$F786)&lt;1,COUNTIF($O$2:$O769,Input!$C786)&lt;1),Input!J786,0)</f>
        <v>0</v>
      </c>
      <c r="G770" s="177">
        <f>IF(OR(COUNTIF($B$2:$B769,Input!$F786)&lt;1,COUNTIF($O$2:$O769,Input!$C786)&lt;1),Input!K786,0)</f>
        <v>0</v>
      </c>
      <c r="H770" s="177">
        <f>IF(OR(COUNTIF($B$2:$B769,Input!$F786)&lt;1,COUNTIF($O$2:$O769,Input!$C786)&lt;1),Input!L786,0)</f>
        <v>0</v>
      </c>
      <c r="I770" s="177">
        <f>IF(OR(COUNTIF($B$2:$B769,Input!$F786)&lt;1,COUNTIF($O$2:$O769,Input!$C786)&lt;1),Input!M786,0)</f>
        <v>0</v>
      </c>
      <c r="J770" s="177">
        <f>IF(OR(COUNTIF($B$2:$B769,Input!$F786)&lt;1,COUNTIF($O$2:$O769,Input!$C786)&lt;1),Input!N786,0)</f>
        <v>0</v>
      </c>
      <c r="K770" s="177">
        <f>IF(OR(COUNTIF($B$2:$B769,Input!$F786)&lt;1,COUNTIF($O$2:$O769,Input!$C786)&lt;1),Input!O786,0)</f>
        <v>0</v>
      </c>
      <c r="L770" s="177">
        <f>IF(OR(COUNTIF($B$2:$B769,Input!$F786)&lt;1,COUNTIF($O$2:$O769,Input!$C786)&lt;1),Input!P786,0)</f>
        <v>0</v>
      </c>
      <c r="M770" s="129" t="str">
        <f t="shared" si="104"/>
        <v/>
      </c>
      <c r="N770" s="161">
        <f t="shared" si="102"/>
        <v>0</v>
      </c>
      <c r="O770" s="168">
        <f>Input!C786</f>
        <v>0</v>
      </c>
      <c r="P770" s="168"/>
      <c r="R770" s="131">
        <f t="shared" si="103"/>
        <v>0</v>
      </c>
      <c r="S770" s="133" t="str">
        <f t="shared" si="105"/>
        <v xml:space="preserve"> </v>
      </c>
      <c r="T770" s="133"/>
      <c r="U770" s="132" t="str">
        <f>_xlfn.IFNA(IF($D770=0,LOOKUP($F770,{0.1,0.2,0.3,0.4,0.5,0.6,0.7,0.8,0.9,1},{22,34,46,58,70,82,94,106,118,130}),""),"")</f>
        <v/>
      </c>
      <c r="V770" s="132" t="str">
        <f>_xlfn.IFNA(IF($D770=1,LOOKUP($F770,{0.1,0.2,0.3,0.4,0.5,0.6,0.7,0.8,0.9,1},{23,35,47,59,71,83,95,107,119,131}),""),"")</f>
        <v/>
      </c>
      <c r="W770" s="132" t="str">
        <f>_xlfn.IFNA(IF($D770=2,LOOKUP($F770,{0.1,0.2,0.3,0.4,0.5,0.6,0.7,0.8,0.9,1},{24,36,48,60,72,84,96,108,120,132}),""),"")</f>
        <v/>
      </c>
      <c r="X770" s="132" t="str">
        <f>_xlfn.IFNA(IF($D770=3,LOOKUP($F770,{0.1,0.2,0.3,0.4,0.5,0.6,0.7,0.8,0.9,1},{25,37,49,61,73,85,97,109,121,133}),""),"")</f>
        <v/>
      </c>
      <c r="Y770" s="132" t="str">
        <f>_xlfn.IFNA(IF($D770=4,LOOKUP($F770,{0.1,0.2,0.3,0.4,0.5,0.6,0.7,0.8,0.9,1},{26,38,50,62,74,86,98,110,122,134}),""),"")</f>
        <v/>
      </c>
      <c r="Z770" s="132" t="str">
        <f>_xlfn.IFNA(IF($D770=5,LOOKUP($F770,{0.1,0.2,0.3,0.4,0.5,0.6,0.7,0.8,0.9,1},{27,39,51,63,75,87,99,111,123,135}),""),"")</f>
        <v/>
      </c>
      <c r="AA770" s="132">
        <f t="shared" si="106"/>
        <v>0</v>
      </c>
      <c r="AB770" s="132" t="str">
        <f t="shared" si="107"/>
        <v>00</v>
      </c>
      <c r="AC770" s="82" t="e">
        <f>VLOOKUP(AB770,'AMI Ref'!T:U,2,FALSE)</f>
        <v>#N/A</v>
      </c>
      <c r="AD770" s="124"/>
      <c r="AE770" s="81" t="str">
        <f>_xlfn.IFNA(IF($D770=0,IF($J770="Not Paid by Tenant",0,INDEX('AMI Ref'!$K$5:$N$5,MATCH($J770,{"Oil","Gas","Electric - Other","ELECTRIC - HEAT PUMP"},0))),0),"")</f>
        <v/>
      </c>
      <c r="AF770" s="81">
        <f>_xlfn.IFNA(IF($D770=1,IF($J770="Not Paid by Tenant",0,INDEX('AMI Ref'!$K$6:$N$6,MATCH($J770,{"Oil","Gas","Electric - Other","ELECTRIC - HEAT PUMP"},0))),0),"")</f>
        <v>0</v>
      </c>
      <c r="AG770" s="81">
        <f>_xlfn.IFNA(IF($D770=2,IF($J770="Not Paid by Tenant",0,INDEX('AMI Ref'!$K$7:$N$7,MATCH($J770,{"Oil","Gas","Electric - Other","ELECTRIC - HEAT PUMP"},0))),0),"")</f>
        <v>0</v>
      </c>
      <c r="AH770" s="81">
        <f>_xlfn.IFNA(IF($D770=3,IF($J770="Not Paid by Tenant",0,INDEX('AMI Ref'!$K$8:$N$8,MATCH($J770,{"Oil","Gas","Electric - Other","ELECTRIC - HEAT PUMP"},0))),0),"")</f>
        <v>0</v>
      </c>
      <c r="AI770" s="81">
        <f>_xlfn.IFNA(IF($D770=4,IF($J770="Not Paid by Tenant",0,INDEX('AMI Ref'!$K$9:$N$9,MATCH($J770,{"Oil","Gas","Electric - Other","ELECTRIC - HEAT PUMP"},0))),0),"")</f>
        <v>0</v>
      </c>
      <c r="AJ770" s="81">
        <f>_xlfn.IFNA(IF($D770=5,IF($J770="Not Paid by Tenant",0,INDEX('AMI Ref'!$K$10:$N$10,MATCH($J770,{"Oil","Gas","Electric - Other","ELECTRIC - HEAT PUMP"},0))),0),"")</f>
        <v>0</v>
      </c>
      <c r="AK770" s="128"/>
      <c r="AL770" s="81" t="str">
        <f>_xlfn.IFNA(IF($D770=0,IF($K770="Not Paid by Tenant",0,INDEX('AMI Ref'!$O$5:$R$5,MATCH($K770,{"Oil","Gas","Electric - Other","Electric ccASHP - split"},0))),0),"")</f>
        <v/>
      </c>
      <c r="AM770" s="81">
        <f>_xlfn.IFNA(IF($D770=1,IF($K770="Not Paid by Tenant",0,INDEX('AMI Ref'!$O$6:$R$6,MATCH($K770,{"Oil","Gas","Electric - Other","Electric ccASHP - split"},0))),0),"")</f>
        <v>0</v>
      </c>
      <c r="AN770" s="81">
        <f>_xlfn.IFNA(IF($D770=2,IF($K770="Not Paid by Tenant",0,INDEX('AMI Ref'!$O$7:$R$7,MATCH($K770,{"Oil","Gas","Electric - Other","Electric ccASHP - split"},0))),0),"")</f>
        <v>0</v>
      </c>
      <c r="AO770" s="81">
        <f>_xlfn.IFNA(IF($D770=3,IF($K770="Not Paid by Tenant",0,INDEX('AMI Ref'!$O$8:$R$8,MATCH($K770,{"Oil","Gas","Electric - Other","Electric ccASHP - split"},0))),0),"")</f>
        <v>0</v>
      </c>
      <c r="AP770" s="81">
        <f>_xlfn.IFNA(IF($D770=4,IF($K770="Not Paid by Tenant",0,INDEX('AMI Ref'!$O$9:$R$9,MATCH($K770,{"Oil","Gas","Electric - Other","Electric ccASHP - split"},0))),0),"")</f>
        <v>0</v>
      </c>
      <c r="AQ770" s="81">
        <f>_xlfn.IFNA(IF($D770=5,IF($K770="Not Paid by Tenant",0,INDEX('AMI Ref'!$O$10:$R$10,MATCH($K770,{"Oil","Gas","Electric - Other","Electric ccASHP - split"},0))),0),"")</f>
        <v>0</v>
      </c>
      <c r="AR770" s="124">
        <f t="shared" si="108"/>
        <v>0</v>
      </c>
      <c r="AS770" s="123" t="e">
        <f t="shared" si="109"/>
        <v>#N/A</v>
      </c>
    </row>
    <row r="771" spans="1:45" x14ac:dyDescent="0.2">
      <c r="A771" s="130">
        <v>769</v>
      </c>
      <c r="B771" s="177">
        <f>IF(OR(COUNTIF($B$2:$B770,Input!$F787)&lt;1,COUNTIF($O$2:$O770,Input!$C787)&lt;1),Input!F787,0)</f>
        <v>0</v>
      </c>
      <c r="C771" s="177">
        <f>IF(OR(COUNTIF($B$2:$B770,Input!$F787)&lt;1,COUNTIF($O$2:$O770,Input!$C787)&lt;1),Input!G787,0)</f>
        <v>0</v>
      </c>
      <c r="D771" s="177">
        <f>IF(OR(COUNTIF($B$2:$B770,Input!$F787)&lt;1,COUNTIF($O$2:$O770,Input!$C787)&lt;1),Input!H787,0)</f>
        <v>0</v>
      </c>
      <c r="E771" s="177">
        <f>IF(OR(COUNTIF($B$2:$B770,Input!$F787)&lt;1,COUNTIF($O$2:$O770,Input!$C787)&lt;1),Input!I787,0)</f>
        <v>0</v>
      </c>
      <c r="F771" s="177">
        <f>IF(OR(COUNTIF($B$2:$B770,Input!$F787)&lt;1,COUNTIF($O$2:$O770,Input!$C787)&lt;1),Input!J787,0)</f>
        <v>0</v>
      </c>
      <c r="G771" s="177">
        <f>IF(OR(COUNTIF($B$2:$B770,Input!$F787)&lt;1,COUNTIF($O$2:$O770,Input!$C787)&lt;1),Input!K787,0)</f>
        <v>0</v>
      </c>
      <c r="H771" s="177">
        <f>IF(OR(COUNTIF($B$2:$B770,Input!$F787)&lt;1,COUNTIF($O$2:$O770,Input!$C787)&lt;1),Input!L787,0)</f>
        <v>0</v>
      </c>
      <c r="I771" s="177">
        <f>IF(OR(COUNTIF($B$2:$B770,Input!$F787)&lt;1,COUNTIF($O$2:$O770,Input!$C787)&lt;1),Input!M787,0)</f>
        <v>0</v>
      </c>
      <c r="J771" s="177">
        <f>IF(OR(COUNTIF($B$2:$B770,Input!$F787)&lt;1,COUNTIF($O$2:$O770,Input!$C787)&lt;1),Input!N787,0)</f>
        <v>0</v>
      </c>
      <c r="K771" s="177">
        <f>IF(OR(COUNTIF($B$2:$B770,Input!$F787)&lt;1,COUNTIF($O$2:$O770,Input!$C787)&lt;1),Input!O787,0)</f>
        <v>0</v>
      </c>
      <c r="L771" s="177">
        <f>IF(OR(COUNTIF($B$2:$B770,Input!$F787)&lt;1,COUNTIF($O$2:$O770,Input!$C787)&lt;1),Input!P787,0)</f>
        <v>0</v>
      </c>
      <c r="M771" s="129" t="str">
        <f t="shared" si="104"/>
        <v/>
      </c>
      <c r="N771" s="161">
        <f t="shared" si="102"/>
        <v>0</v>
      </c>
      <c r="O771" s="168">
        <f>Input!C787</f>
        <v>0</v>
      </c>
      <c r="P771" s="168"/>
      <c r="R771" s="131">
        <f t="shared" si="103"/>
        <v>0</v>
      </c>
      <c r="S771" s="133" t="str">
        <f t="shared" si="105"/>
        <v xml:space="preserve"> </v>
      </c>
      <c r="T771" s="133"/>
      <c r="U771" s="132" t="str">
        <f>_xlfn.IFNA(IF($D771=0,LOOKUP($F771,{0.1,0.2,0.3,0.4,0.5,0.6,0.7,0.8,0.9,1},{22,34,46,58,70,82,94,106,118,130}),""),"")</f>
        <v/>
      </c>
      <c r="V771" s="132" t="str">
        <f>_xlfn.IFNA(IF($D771=1,LOOKUP($F771,{0.1,0.2,0.3,0.4,0.5,0.6,0.7,0.8,0.9,1},{23,35,47,59,71,83,95,107,119,131}),""),"")</f>
        <v/>
      </c>
      <c r="W771" s="132" t="str">
        <f>_xlfn.IFNA(IF($D771=2,LOOKUP($F771,{0.1,0.2,0.3,0.4,0.5,0.6,0.7,0.8,0.9,1},{24,36,48,60,72,84,96,108,120,132}),""),"")</f>
        <v/>
      </c>
      <c r="X771" s="132" t="str">
        <f>_xlfn.IFNA(IF($D771=3,LOOKUP($F771,{0.1,0.2,0.3,0.4,0.5,0.6,0.7,0.8,0.9,1},{25,37,49,61,73,85,97,109,121,133}),""),"")</f>
        <v/>
      </c>
      <c r="Y771" s="132" t="str">
        <f>_xlfn.IFNA(IF($D771=4,LOOKUP($F771,{0.1,0.2,0.3,0.4,0.5,0.6,0.7,0.8,0.9,1},{26,38,50,62,74,86,98,110,122,134}),""),"")</f>
        <v/>
      </c>
      <c r="Z771" s="132" t="str">
        <f>_xlfn.IFNA(IF($D771=5,LOOKUP($F771,{0.1,0.2,0.3,0.4,0.5,0.6,0.7,0.8,0.9,1},{27,39,51,63,75,87,99,111,123,135}),""),"")</f>
        <v/>
      </c>
      <c r="AA771" s="132">
        <f t="shared" si="106"/>
        <v>0</v>
      </c>
      <c r="AB771" s="132" t="str">
        <f t="shared" si="107"/>
        <v>00</v>
      </c>
      <c r="AC771" s="82" t="e">
        <f>VLOOKUP(AB771,'AMI Ref'!T:U,2,FALSE)</f>
        <v>#N/A</v>
      </c>
      <c r="AD771" s="124"/>
      <c r="AE771" s="81" t="str">
        <f>_xlfn.IFNA(IF($D771=0,IF($J771="Not Paid by Tenant",0,INDEX('AMI Ref'!$K$5:$N$5,MATCH($J771,{"Oil","Gas","Electric - Other","ELECTRIC - HEAT PUMP"},0))),0),"")</f>
        <v/>
      </c>
      <c r="AF771" s="81">
        <f>_xlfn.IFNA(IF($D771=1,IF($J771="Not Paid by Tenant",0,INDEX('AMI Ref'!$K$6:$N$6,MATCH($J771,{"Oil","Gas","Electric - Other","ELECTRIC - HEAT PUMP"},0))),0),"")</f>
        <v>0</v>
      </c>
      <c r="AG771" s="81">
        <f>_xlfn.IFNA(IF($D771=2,IF($J771="Not Paid by Tenant",0,INDEX('AMI Ref'!$K$7:$N$7,MATCH($J771,{"Oil","Gas","Electric - Other","ELECTRIC - HEAT PUMP"},0))),0),"")</f>
        <v>0</v>
      </c>
      <c r="AH771" s="81">
        <f>_xlfn.IFNA(IF($D771=3,IF($J771="Not Paid by Tenant",0,INDEX('AMI Ref'!$K$8:$N$8,MATCH($J771,{"Oil","Gas","Electric - Other","ELECTRIC - HEAT PUMP"},0))),0),"")</f>
        <v>0</v>
      </c>
      <c r="AI771" s="81">
        <f>_xlfn.IFNA(IF($D771=4,IF($J771="Not Paid by Tenant",0,INDEX('AMI Ref'!$K$9:$N$9,MATCH($J771,{"Oil","Gas","Electric - Other","ELECTRIC - HEAT PUMP"},0))),0),"")</f>
        <v>0</v>
      </c>
      <c r="AJ771" s="81">
        <f>_xlfn.IFNA(IF($D771=5,IF($J771="Not Paid by Tenant",0,INDEX('AMI Ref'!$K$10:$N$10,MATCH($J771,{"Oil","Gas","Electric - Other","ELECTRIC - HEAT PUMP"},0))),0),"")</f>
        <v>0</v>
      </c>
      <c r="AK771" s="128"/>
      <c r="AL771" s="81" t="str">
        <f>_xlfn.IFNA(IF($D771=0,IF($K771="Not Paid by Tenant",0,INDEX('AMI Ref'!$O$5:$R$5,MATCH($K771,{"Oil","Gas","Electric - Other","Electric ccASHP - split"},0))),0),"")</f>
        <v/>
      </c>
      <c r="AM771" s="81">
        <f>_xlfn.IFNA(IF($D771=1,IF($K771="Not Paid by Tenant",0,INDEX('AMI Ref'!$O$6:$R$6,MATCH($K771,{"Oil","Gas","Electric - Other","Electric ccASHP - split"},0))),0),"")</f>
        <v>0</v>
      </c>
      <c r="AN771" s="81">
        <f>_xlfn.IFNA(IF($D771=2,IF($K771="Not Paid by Tenant",0,INDEX('AMI Ref'!$O$7:$R$7,MATCH($K771,{"Oil","Gas","Electric - Other","Electric ccASHP - split"},0))),0),"")</f>
        <v>0</v>
      </c>
      <c r="AO771" s="81">
        <f>_xlfn.IFNA(IF($D771=3,IF($K771="Not Paid by Tenant",0,INDEX('AMI Ref'!$O$8:$R$8,MATCH($K771,{"Oil","Gas","Electric - Other","Electric ccASHP - split"},0))),0),"")</f>
        <v>0</v>
      </c>
      <c r="AP771" s="81">
        <f>_xlfn.IFNA(IF($D771=4,IF($K771="Not Paid by Tenant",0,INDEX('AMI Ref'!$O$9:$R$9,MATCH($K771,{"Oil","Gas","Electric - Other","Electric ccASHP - split"},0))),0),"")</f>
        <v>0</v>
      </c>
      <c r="AQ771" s="81">
        <f>_xlfn.IFNA(IF($D771=5,IF($K771="Not Paid by Tenant",0,INDEX('AMI Ref'!$O$10:$R$10,MATCH($K771,{"Oil","Gas","Electric - Other","Electric ccASHP - split"},0))),0),"")</f>
        <v>0</v>
      </c>
      <c r="AR771" s="124">
        <f t="shared" si="108"/>
        <v>0</v>
      </c>
      <c r="AS771" s="123" t="e">
        <f t="shared" si="109"/>
        <v>#N/A</v>
      </c>
    </row>
    <row r="772" spans="1:45" x14ac:dyDescent="0.2">
      <c r="A772" s="130">
        <v>770</v>
      </c>
      <c r="B772" s="177">
        <f>IF(OR(COUNTIF($B$2:$B771,Input!$F788)&lt;1,COUNTIF($O$2:$O771,Input!$C788)&lt;1),Input!F788,0)</f>
        <v>0</v>
      </c>
      <c r="C772" s="177">
        <f>IF(OR(COUNTIF($B$2:$B771,Input!$F788)&lt;1,COUNTIF($O$2:$O771,Input!$C788)&lt;1),Input!G788,0)</f>
        <v>0</v>
      </c>
      <c r="D772" s="177">
        <f>IF(OR(COUNTIF($B$2:$B771,Input!$F788)&lt;1,COUNTIF($O$2:$O771,Input!$C788)&lt;1),Input!H788,0)</f>
        <v>0</v>
      </c>
      <c r="E772" s="177">
        <f>IF(OR(COUNTIF($B$2:$B771,Input!$F788)&lt;1,COUNTIF($O$2:$O771,Input!$C788)&lt;1),Input!I788,0)</f>
        <v>0</v>
      </c>
      <c r="F772" s="177">
        <f>IF(OR(COUNTIF($B$2:$B771,Input!$F788)&lt;1,COUNTIF($O$2:$O771,Input!$C788)&lt;1),Input!J788,0)</f>
        <v>0</v>
      </c>
      <c r="G772" s="177">
        <f>IF(OR(COUNTIF($B$2:$B771,Input!$F788)&lt;1,COUNTIF($O$2:$O771,Input!$C788)&lt;1),Input!K788,0)</f>
        <v>0</v>
      </c>
      <c r="H772" s="177">
        <f>IF(OR(COUNTIF($B$2:$B771,Input!$F788)&lt;1,COUNTIF($O$2:$O771,Input!$C788)&lt;1),Input!L788,0)</f>
        <v>0</v>
      </c>
      <c r="I772" s="177">
        <f>IF(OR(COUNTIF($B$2:$B771,Input!$F788)&lt;1,COUNTIF($O$2:$O771,Input!$C788)&lt;1),Input!M788,0)</f>
        <v>0</v>
      </c>
      <c r="J772" s="177">
        <f>IF(OR(COUNTIF($B$2:$B771,Input!$F788)&lt;1,COUNTIF($O$2:$O771,Input!$C788)&lt;1),Input!N788,0)</f>
        <v>0</v>
      </c>
      <c r="K772" s="177">
        <f>IF(OR(COUNTIF($B$2:$B771,Input!$F788)&lt;1,COUNTIF($O$2:$O771,Input!$C788)&lt;1),Input!O788,0)</f>
        <v>0</v>
      </c>
      <c r="L772" s="177">
        <f>IF(OR(COUNTIF($B$2:$B771,Input!$F788)&lt;1,COUNTIF($O$2:$O771,Input!$C788)&lt;1),Input!P788,0)</f>
        <v>0</v>
      </c>
      <c r="M772" s="129" t="str">
        <f t="shared" si="104"/>
        <v/>
      </c>
      <c r="N772" s="161">
        <f t="shared" ref="N772:N835" si="110">IF(G772&lt;=F772,IF(G772&gt;0%,G772,F772),F772)</f>
        <v>0</v>
      </c>
      <c r="O772" s="168">
        <f>Input!C788</f>
        <v>0</v>
      </c>
      <c r="P772" s="168"/>
      <c r="R772" s="131">
        <f t="shared" ref="R772:R835" si="111">IF(AND($H772="Not Paid by Tenant",$I772="Not Paid by Tenant"),"E",IF(AND($H772="Yes, No Elec. Stove",$I772="Not Paid by Tenant"),"F",IF(AND($H772="Not Paid by Tenant",$I772="Yes"),"H",IF(AND($H772="Yes, No Elec. Stove",$I772="Yes"),"I", ))))</f>
        <v>0</v>
      </c>
      <c r="S772" s="133" t="str">
        <f t="shared" si="105"/>
        <v xml:space="preserve"> </v>
      </c>
      <c r="T772" s="133"/>
      <c r="U772" s="132" t="str">
        <f>_xlfn.IFNA(IF($D772=0,LOOKUP($F772,{0.1,0.2,0.3,0.4,0.5,0.6,0.7,0.8,0.9,1},{22,34,46,58,70,82,94,106,118,130}),""),"")</f>
        <v/>
      </c>
      <c r="V772" s="132" t="str">
        <f>_xlfn.IFNA(IF($D772=1,LOOKUP($F772,{0.1,0.2,0.3,0.4,0.5,0.6,0.7,0.8,0.9,1},{23,35,47,59,71,83,95,107,119,131}),""),"")</f>
        <v/>
      </c>
      <c r="W772" s="132" t="str">
        <f>_xlfn.IFNA(IF($D772=2,LOOKUP($F772,{0.1,0.2,0.3,0.4,0.5,0.6,0.7,0.8,0.9,1},{24,36,48,60,72,84,96,108,120,132}),""),"")</f>
        <v/>
      </c>
      <c r="X772" s="132" t="str">
        <f>_xlfn.IFNA(IF($D772=3,LOOKUP($F772,{0.1,0.2,0.3,0.4,0.5,0.6,0.7,0.8,0.9,1},{25,37,49,61,73,85,97,109,121,133}),""),"")</f>
        <v/>
      </c>
      <c r="Y772" s="132" t="str">
        <f>_xlfn.IFNA(IF($D772=4,LOOKUP($F772,{0.1,0.2,0.3,0.4,0.5,0.6,0.7,0.8,0.9,1},{26,38,50,62,74,86,98,110,122,134}),""),"")</f>
        <v/>
      </c>
      <c r="Z772" s="132" t="str">
        <f>_xlfn.IFNA(IF($D772=5,LOOKUP($F772,{0.1,0.2,0.3,0.4,0.5,0.6,0.7,0.8,0.9,1},{27,39,51,63,75,87,99,111,123,135}),""),"")</f>
        <v/>
      </c>
      <c r="AA772" s="132">
        <f t="shared" si="106"/>
        <v>0</v>
      </c>
      <c r="AB772" s="132" t="str">
        <f t="shared" si="107"/>
        <v>00</v>
      </c>
      <c r="AC772" s="82" t="e">
        <f>VLOOKUP(AB772,'AMI Ref'!T:U,2,FALSE)</f>
        <v>#N/A</v>
      </c>
      <c r="AD772" s="124"/>
      <c r="AE772" s="81" t="str">
        <f>_xlfn.IFNA(IF($D772=0,IF($J772="Not Paid by Tenant",0,INDEX('AMI Ref'!$K$5:$N$5,MATCH($J772,{"Oil","Gas","Electric - Other","ELECTRIC - HEAT PUMP"},0))),0),"")</f>
        <v/>
      </c>
      <c r="AF772" s="81">
        <f>_xlfn.IFNA(IF($D772=1,IF($J772="Not Paid by Tenant",0,INDEX('AMI Ref'!$K$6:$N$6,MATCH($J772,{"Oil","Gas","Electric - Other","ELECTRIC - HEAT PUMP"},0))),0),"")</f>
        <v>0</v>
      </c>
      <c r="AG772" s="81">
        <f>_xlfn.IFNA(IF($D772=2,IF($J772="Not Paid by Tenant",0,INDEX('AMI Ref'!$K$7:$N$7,MATCH($J772,{"Oil","Gas","Electric - Other","ELECTRIC - HEAT PUMP"},0))),0),"")</f>
        <v>0</v>
      </c>
      <c r="AH772" s="81">
        <f>_xlfn.IFNA(IF($D772=3,IF($J772="Not Paid by Tenant",0,INDEX('AMI Ref'!$K$8:$N$8,MATCH($J772,{"Oil","Gas","Electric - Other","ELECTRIC - HEAT PUMP"},0))),0),"")</f>
        <v>0</v>
      </c>
      <c r="AI772" s="81">
        <f>_xlfn.IFNA(IF($D772=4,IF($J772="Not Paid by Tenant",0,INDEX('AMI Ref'!$K$9:$N$9,MATCH($J772,{"Oil","Gas","Electric - Other","ELECTRIC - HEAT PUMP"},0))),0),"")</f>
        <v>0</v>
      </c>
      <c r="AJ772" s="81">
        <f>_xlfn.IFNA(IF($D772=5,IF($J772="Not Paid by Tenant",0,INDEX('AMI Ref'!$K$10:$N$10,MATCH($J772,{"Oil","Gas","Electric - Other","ELECTRIC - HEAT PUMP"},0))),0),"")</f>
        <v>0</v>
      </c>
      <c r="AK772" s="128"/>
      <c r="AL772" s="81" t="str">
        <f>_xlfn.IFNA(IF($D772=0,IF($K772="Not Paid by Tenant",0,INDEX('AMI Ref'!$O$5:$R$5,MATCH($K772,{"Oil","Gas","Electric - Other","Electric ccASHP - split"},0))),0),"")</f>
        <v/>
      </c>
      <c r="AM772" s="81">
        <f>_xlfn.IFNA(IF($D772=1,IF($K772="Not Paid by Tenant",0,INDEX('AMI Ref'!$O$6:$R$6,MATCH($K772,{"Oil","Gas","Electric - Other","Electric ccASHP - split"},0))),0),"")</f>
        <v>0</v>
      </c>
      <c r="AN772" s="81">
        <f>_xlfn.IFNA(IF($D772=2,IF($K772="Not Paid by Tenant",0,INDEX('AMI Ref'!$O$7:$R$7,MATCH($K772,{"Oil","Gas","Electric - Other","Electric ccASHP - split"},0))),0),"")</f>
        <v>0</v>
      </c>
      <c r="AO772" s="81">
        <f>_xlfn.IFNA(IF($D772=3,IF($K772="Not Paid by Tenant",0,INDEX('AMI Ref'!$O$8:$R$8,MATCH($K772,{"Oil","Gas","Electric - Other","Electric ccASHP - split"},0))),0),"")</f>
        <v>0</v>
      </c>
      <c r="AP772" s="81">
        <f>_xlfn.IFNA(IF($D772=4,IF($K772="Not Paid by Tenant",0,INDEX('AMI Ref'!$O$9:$R$9,MATCH($K772,{"Oil","Gas","Electric - Other","Electric ccASHP - split"},0))),0),"")</f>
        <v>0</v>
      </c>
      <c r="AQ772" s="81">
        <f>_xlfn.IFNA(IF($D772=5,IF($K772="Not Paid by Tenant",0,INDEX('AMI Ref'!$O$10:$R$10,MATCH($K772,{"Oil","Gas","Electric - Other","Electric ccASHP - split"},0))),0),"")</f>
        <v>0</v>
      </c>
      <c r="AR772" s="124">
        <f t="shared" si="108"/>
        <v>0</v>
      </c>
      <c r="AS772" s="123" t="e">
        <f t="shared" si="109"/>
        <v>#N/A</v>
      </c>
    </row>
    <row r="773" spans="1:45" x14ac:dyDescent="0.2">
      <c r="A773" s="130">
        <v>771</v>
      </c>
      <c r="B773" s="177">
        <f>IF(OR(COUNTIF($B$2:$B772,Input!$F789)&lt;1,COUNTIF($O$2:$O772,Input!$C789)&lt;1),Input!F789,0)</f>
        <v>0</v>
      </c>
      <c r="C773" s="177">
        <f>IF(OR(COUNTIF($B$2:$B772,Input!$F789)&lt;1,COUNTIF($O$2:$O772,Input!$C789)&lt;1),Input!G789,0)</f>
        <v>0</v>
      </c>
      <c r="D773" s="177">
        <f>IF(OR(COUNTIF($B$2:$B772,Input!$F789)&lt;1,COUNTIF($O$2:$O772,Input!$C789)&lt;1),Input!H789,0)</f>
        <v>0</v>
      </c>
      <c r="E773" s="177">
        <f>IF(OR(COUNTIF($B$2:$B772,Input!$F789)&lt;1,COUNTIF($O$2:$O772,Input!$C789)&lt;1),Input!I789,0)</f>
        <v>0</v>
      </c>
      <c r="F773" s="177">
        <f>IF(OR(COUNTIF($B$2:$B772,Input!$F789)&lt;1,COUNTIF($O$2:$O772,Input!$C789)&lt;1),Input!J789,0)</f>
        <v>0</v>
      </c>
      <c r="G773" s="177">
        <f>IF(OR(COUNTIF($B$2:$B772,Input!$F789)&lt;1,COUNTIF($O$2:$O772,Input!$C789)&lt;1),Input!K789,0)</f>
        <v>0</v>
      </c>
      <c r="H773" s="177">
        <f>IF(OR(COUNTIF($B$2:$B772,Input!$F789)&lt;1,COUNTIF($O$2:$O772,Input!$C789)&lt;1),Input!L789,0)</f>
        <v>0</v>
      </c>
      <c r="I773" s="177">
        <f>IF(OR(COUNTIF($B$2:$B772,Input!$F789)&lt;1,COUNTIF($O$2:$O772,Input!$C789)&lt;1),Input!M789,0)</f>
        <v>0</v>
      </c>
      <c r="J773" s="177">
        <f>IF(OR(COUNTIF($B$2:$B772,Input!$F789)&lt;1,COUNTIF($O$2:$O772,Input!$C789)&lt;1),Input!N789,0)</f>
        <v>0</v>
      </c>
      <c r="K773" s="177">
        <f>IF(OR(COUNTIF($B$2:$B772,Input!$F789)&lt;1,COUNTIF($O$2:$O772,Input!$C789)&lt;1),Input!O789,0)</f>
        <v>0</v>
      </c>
      <c r="L773" s="177">
        <f>IF(OR(COUNTIF($B$2:$B772,Input!$F789)&lt;1,COUNTIF($O$2:$O772,Input!$C789)&lt;1),Input!P789,0)</f>
        <v>0</v>
      </c>
      <c r="M773" s="129" t="str">
        <f t="shared" si="104"/>
        <v/>
      </c>
      <c r="N773" s="161">
        <f t="shared" si="110"/>
        <v>0</v>
      </c>
      <c r="O773" s="168">
        <f>Input!C789</f>
        <v>0</v>
      </c>
      <c r="P773" s="168"/>
      <c r="R773" s="131">
        <f t="shared" si="111"/>
        <v>0</v>
      </c>
      <c r="S773" s="133" t="str">
        <f t="shared" si="105"/>
        <v xml:space="preserve"> </v>
      </c>
      <c r="T773" s="133"/>
      <c r="U773" s="132" t="str">
        <f>_xlfn.IFNA(IF($D773=0,LOOKUP($F773,{0.1,0.2,0.3,0.4,0.5,0.6,0.7,0.8,0.9,1},{22,34,46,58,70,82,94,106,118,130}),""),"")</f>
        <v/>
      </c>
      <c r="V773" s="132" t="str">
        <f>_xlfn.IFNA(IF($D773=1,LOOKUP($F773,{0.1,0.2,0.3,0.4,0.5,0.6,0.7,0.8,0.9,1},{23,35,47,59,71,83,95,107,119,131}),""),"")</f>
        <v/>
      </c>
      <c r="W773" s="132" t="str">
        <f>_xlfn.IFNA(IF($D773=2,LOOKUP($F773,{0.1,0.2,0.3,0.4,0.5,0.6,0.7,0.8,0.9,1},{24,36,48,60,72,84,96,108,120,132}),""),"")</f>
        <v/>
      </c>
      <c r="X773" s="132" t="str">
        <f>_xlfn.IFNA(IF($D773=3,LOOKUP($F773,{0.1,0.2,0.3,0.4,0.5,0.6,0.7,0.8,0.9,1},{25,37,49,61,73,85,97,109,121,133}),""),"")</f>
        <v/>
      </c>
      <c r="Y773" s="132" t="str">
        <f>_xlfn.IFNA(IF($D773=4,LOOKUP($F773,{0.1,0.2,0.3,0.4,0.5,0.6,0.7,0.8,0.9,1},{26,38,50,62,74,86,98,110,122,134}),""),"")</f>
        <v/>
      </c>
      <c r="Z773" s="132" t="str">
        <f>_xlfn.IFNA(IF($D773=5,LOOKUP($F773,{0.1,0.2,0.3,0.4,0.5,0.6,0.7,0.8,0.9,1},{27,39,51,63,75,87,99,111,123,135}),""),"")</f>
        <v/>
      </c>
      <c r="AA773" s="132">
        <f t="shared" si="106"/>
        <v>0</v>
      </c>
      <c r="AB773" s="132" t="str">
        <f t="shared" si="107"/>
        <v>00</v>
      </c>
      <c r="AC773" s="82" t="e">
        <f>VLOOKUP(AB773,'AMI Ref'!T:U,2,FALSE)</f>
        <v>#N/A</v>
      </c>
      <c r="AD773" s="124"/>
      <c r="AE773" s="81" t="str">
        <f>_xlfn.IFNA(IF($D773=0,IF($J773="Not Paid by Tenant",0,INDEX('AMI Ref'!$K$5:$N$5,MATCH($J773,{"Oil","Gas","Electric - Other","ELECTRIC - HEAT PUMP"},0))),0),"")</f>
        <v/>
      </c>
      <c r="AF773" s="81">
        <f>_xlfn.IFNA(IF($D773=1,IF($J773="Not Paid by Tenant",0,INDEX('AMI Ref'!$K$6:$N$6,MATCH($J773,{"Oil","Gas","Electric - Other","ELECTRIC - HEAT PUMP"},0))),0),"")</f>
        <v>0</v>
      </c>
      <c r="AG773" s="81">
        <f>_xlfn.IFNA(IF($D773=2,IF($J773="Not Paid by Tenant",0,INDEX('AMI Ref'!$K$7:$N$7,MATCH($J773,{"Oil","Gas","Electric - Other","ELECTRIC - HEAT PUMP"},0))),0),"")</f>
        <v>0</v>
      </c>
      <c r="AH773" s="81">
        <f>_xlfn.IFNA(IF($D773=3,IF($J773="Not Paid by Tenant",0,INDEX('AMI Ref'!$K$8:$N$8,MATCH($J773,{"Oil","Gas","Electric - Other","ELECTRIC - HEAT PUMP"},0))),0),"")</f>
        <v>0</v>
      </c>
      <c r="AI773" s="81">
        <f>_xlfn.IFNA(IF($D773=4,IF($J773="Not Paid by Tenant",0,INDEX('AMI Ref'!$K$9:$N$9,MATCH($J773,{"Oil","Gas","Electric - Other","ELECTRIC - HEAT PUMP"},0))),0),"")</f>
        <v>0</v>
      </c>
      <c r="AJ773" s="81">
        <f>_xlfn.IFNA(IF($D773=5,IF($J773="Not Paid by Tenant",0,INDEX('AMI Ref'!$K$10:$N$10,MATCH($J773,{"Oil","Gas","Electric - Other","ELECTRIC - HEAT PUMP"},0))),0),"")</f>
        <v>0</v>
      </c>
      <c r="AK773" s="128"/>
      <c r="AL773" s="81" t="str">
        <f>_xlfn.IFNA(IF($D773=0,IF($K773="Not Paid by Tenant",0,INDEX('AMI Ref'!$O$5:$R$5,MATCH($K773,{"Oil","Gas","Electric - Other","Electric ccASHP - split"},0))),0),"")</f>
        <v/>
      </c>
      <c r="AM773" s="81">
        <f>_xlfn.IFNA(IF($D773=1,IF($K773="Not Paid by Tenant",0,INDEX('AMI Ref'!$O$6:$R$6,MATCH($K773,{"Oil","Gas","Electric - Other","Electric ccASHP - split"},0))),0),"")</f>
        <v>0</v>
      </c>
      <c r="AN773" s="81">
        <f>_xlfn.IFNA(IF($D773=2,IF($K773="Not Paid by Tenant",0,INDEX('AMI Ref'!$O$7:$R$7,MATCH($K773,{"Oil","Gas","Electric - Other","Electric ccASHP - split"},0))),0),"")</f>
        <v>0</v>
      </c>
      <c r="AO773" s="81">
        <f>_xlfn.IFNA(IF($D773=3,IF($K773="Not Paid by Tenant",0,INDEX('AMI Ref'!$O$8:$R$8,MATCH($K773,{"Oil","Gas","Electric - Other","Electric ccASHP - split"},0))),0),"")</f>
        <v>0</v>
      </c>
      <c r="AP773" s="81">
        <f>_xlfn.IFNA(IF($D773=4,IF($K773="Not Paid by Tenant",0,INDEX('AMI Ref'!$O$9:$R$9,MATCH($K773,{"Oil","Gas","Electric - Other","Electric ccASHP - split"},0))),0),"")</f>
        <v>0</v>
      </c>
      <c r="AQ773" s="81">
        <f>_xlfn.IFNA(IF($D773=5,IF($K773="Not Paid by Tenant",0,INDEX('AMI Ref'!$O$10:$R$10,MATCH($K773,{"Oil","Gas","Electric - Other","Electric ccASHP - split"},0))),0),"")</f>
        <v>0</v>
      </c>
      <c r="AR773" s="124">
        <f t="shared" si="108"/>
        <v>0</v>
      </c>
      <c r="AS773" s="123" t="e">
        <f t="shared" si="109"/>
        <v>#N/A</v>
      </c>
    </row>
    <row r="774" spans="1:45" x14ac:dyDescent="0.2">
      <c r="A774" s="130">
        <v>772</v>
      </c>
      <c r="B774" s="177">
        <f>IF(OR(COUNTIF($B$2:$B773,Input!$F790)&lt;1,COUNTIF($O$2:$O773,Input!$C790)&lt;1),Input!F790,0)</f>
        <v>0</v>
      </c>
      <c r="C774" s="177">
        <f>IF(OR(COUNTIF($B$2:$B773,Input!$F790)&lt;1,COUNTIF($O$2:$O773,Input!$C790)&lt;1),Input!G790,0)</f>
        <v>0</v>
      </c>
      <c r="D774" s="177">
        <f>IF(OR(COUNTIF($B$2:$B773,Input!$F790)&lt;1,COUNTIF($O$2:$O773,Input!$C790)&lt;1),Input!H790,0)</f>
        <v>0</v>
      </c>
      <c r="E774" s="177">
        <f>IF(OR(COUNTIF($B$2:$B773,Input!$F790)&lt;1,COUNTIF($O$2:$O773,Input!$C790)&lt;1),Input!I790,0)</f>
        <v>0</v>
      </c>
      <c r="F774" s="177">
        <f>IF(OR(COUNTIF($B$2:$B773,Input!$F790)&lt;1,COUNTIF($O$2:$O773,Input!$C790)&lt;1),Input!J790,0)</f>
        <v>0</v>
      </c>
      <c r="G774" s="177">
        <f>IF(OR(COUNTIF($B$2:$B773,Input!$F790)&lt;1,COUNTIF($O$2:$O773,Input!$C790)&lt;1),Input!K790,0)</f>
        <v>0</v>
      </c>
      <c r="H774" s="177">
        <f>IF(OR(COUNTIF($B$2:$B773,Input!$F790)&lt;1,COUNTIF($O$2:$O773,Input!$C790)&lt;1),Input!L790,0)</f>
        <v>0</v>
      </c>
      <c r="I774" s="177">
        <f>IF(OR(COUNTIF($B$2:$B773,Input!$F790)&lt;1,COUNTIF($O$2:$O773,Input!$C790)&lt;1),Input!M790,0)</f>
        <v>0</v>
      </c>
      <c r="J774" s="177">
        <f>IF(OR(COUNTIF($B$2:$B773,Input!$F790)&lt;1,COUNTIF($O$2:$O773,Input!$C790)&lt;1),Input!N790,0)</f>
        <v>0</v>
      </c>
      <c r="K774" s="177">
        <f>IF(OR(COUNTIF($B$2:$B773,Input!$F790)&lt;1,COUNTIF($O$2:$O773,Input!$C790)&lt;1),Input!O790,0)</f>
        <v>0</v>
      </c>
      <c r="L774" s="177">
        <f>IF(OR(COUNTIF($B$2:$B773,Input!$F790)&lt;1,COUNTIF($O$2:$O773,Input!$C790)&lt;1),Input!P790,0)</f>
        <v>0</v>
      </c>
      <c r="M774" s="129" t="str">
        <f t="shared" si="104"/>
        <v/>
      </c>
      <c r="N774" s="161">
        <f t="shared" si="110"/>
        <v>0</v>
      </c>
      <c r="O774" s="168">
        <f>Input!C790</f>
        <v>0</v>
      </c>
      <c r="P774" s="168"/>
      <c r="R774" s="131">
        <f t="shared" si="111"/>
        <v>0</v>
      </c>
      <c r="S774" s="133" t="str">
        <f t="shared" si="105"/>
        <v xml:space="preserve"> </v>
      </c>
      <c r="T774" s="133"/>
      <c r="U774" s="132" t="str">
        <f>_xlfn.IFNA(IF($D774=0,LOOKUP($F774,{0.1,0.2,0.3,0.4,0.5,0.6,0.7,0.8,0.9,1},{22,34,46,58,70,82,94,106,118,130}),""),"")</f>
        <v/>
      </c>
      <c r="V774" s="132" t="str">
        <f>_xlfn.IFNA(IF($D774=1,LOOKUP($F774,{0.1,0.2,0.3,0.4,0.5,0.6,0.7,0.8,0.9,1},{23,35,47,59,71,83,95,107,119,131}),""),"")</f>
        <v/>
      </c>
      <c r="W774" s="132" t="str">
        <f>_xlfn.IFNA(IF($D774=2,LOOKUP($F774,{0.1,0.2,0.3,0.4,0.5,0.6,0.7,0.8,0.9,1},{24,36,48,60,72,84,96,108,120,132}),""),"")</f>
        <v/>
      </c>
      <c r="X774" s="132" t="str">
        <f>_xlfn.IFNA(IF($D774=3,LOOKUP($F774,{0.1,0.2,0.3,0.4,0.5,0.6,0.7,0.8,0.9,1},{25,37,49,61,73,85,97,109,121,133}),""),"")</f>
        <v/>
      </c>
      <c r="Y774" s="132" t="str">
        <f>_xlfn.IFNA(IF($D774=4,LOOKUP($F774,{0.1,0.2,0.3,0.4,0.5,0.6,0.7,0.8,0.9,1},{26,38,50,62,74,86,98,110,122,134}),""),"")</f>
        <v/>
      </c>
      <c r="Z774" s="132" t="str">
        <f>_xlfn.IFNA(IF($D774=5,LOOKUP($F774,{0.1,0.2,0.3,0.4,0.5,0.6,0.7,0.8,0.9,1},{27,39,51,63,75,87,99,111,123,135}),""),"")</f>
        <v/>
      </c>
      <c r="AA774" s="132">
        <f t="shared" si="106"/>
        <v>0</v>
      </c>
      <c r="AB774" s="132" t="str">
        <f t="shared" si="107"/>
        <v>00</v>
      </c>
      <c r="AC774" s="82" t="e">
        <f>VLOOKUP(AB774,'AMI Ref'!T:U,2,FALSE)</f>
        <v>#N/A</v>
      </c>
      <c r="AD774" s="124"/>
      <c r="AE774" s="81" t="str">
        <f>_xlfn.IFNA(IF($D774=0,IF($J774="Not Paid by Tenant",0,INDEX('AMI Ref'!$K$5:$N$5,MATCH($J774,{"Oil","Gas","Electric - Other","ELECTRIC - HEAT PUMP"},0))),0),"")</f>
        <v/>
      </c>
      <c r="AF774" s="81">
        <f>_xlfn.IFNA(IF($D774=1,IF($J774="Not Paid by Tenant",0,INDEX('AMI Ref'!$K$6:$N$6,MATCH($J774,{"Oil","Gas","Electric - Other","ELECTRIC - HEAT PUMP"},0))),0),"")</f>
        <v>0</v>
      </c>
      <c r="AG774" s="81">
        <f>_xlfn.IFNA(IF($D774=2,IF($J774="Not Paid by Tenant",0,INDEX('AMI Ref'!$K$7:$N$7,MATCH($J774,{"Oil","Gas","Electric - Other","ELECTRIC - HEAT PUMP"},0))),0),"")</f>
        <v>0</v>
      </c>
      <c r="AH774" s="81">
        <f>_xlfn.IFNA(IF($D774=3,IF($J774="Not Paid by Tenant",0,INDEX('AMI Ref'!$K$8:$N$8,MATCH($J774,{"Oil","Gas","Electric - Other","ELECTRIC - HEAT PUMP"},0))),0),"")</f>
        <v>0</v>
      </c>
      <c r="AI774" s="81">
        <f>_xlfn.IFNA(IF($D774=4,IF($J774="Not Paid by Tenant",0,INDEX('AMI Ref'!$K$9:$N$9,MATCH($J774,{"Oil","Gas","Electric - Other","ELECTRIC - HEAT PUMP"},0))),0),"")</f>
        <v>0</v>
      </c>
      <c r="AJ774" s="81">
        <f>_xlfn.IFNA(IF($D774=5,IF($J774="Not Paid by Tenant",0,INDEX('AMI Ref'!$K$10:$N$10,MATCH($J774,{"Oil","Gas","Electric - Other","ELECTRIC - HEAT PUMP"},0))),0),"")</f>
        <v>0</v>
      </c>
      <c r="AK774" s="128"/>
      <c r="AL774" s="81" t="str">
        <f>_xlfn.IFNA(IF($D774=0,IF($K774="Not Paid by Tenant",0,INDEX('AMI Ref'!$O$5:$R$5,MATCH($K774,{"Oil","Gas","Electric - Other","Electric ccASHP - split"},0))),0),"")</f>
        <v/>
      </c>
      <c r="AM774" s="81">
        <f>_xlfn.IFNA(IF($D774=1,IF($K774="Not Paid by Tenant",0,INDEX('AMI Ref'!$O$6:$R$6,MATCH($K774,{"Oil","Gas","Electric - Other","Electric ccASHP - split"},0))),0),"")</f>
        <v>0</v>
      </c>
      <c r="AN774" s="81">
        <f>_xlfn.IFNA(IF($D774=2,IF($K774="Not Paid by Tenant",0,INDEX('AMI Ref'!$O$7:$R$7,MATCH($K774,{"Oil","Gas","Electric - Other","Electric ccASHP - split"},0))),0),"")</f>
        <v>0</v>
      </c>
      <c r="AO774" s="81">
        <f>_xlfn.IFNA(IF($D774=3,IF($K774="Not Paid by Tenant",0,INDEX('AMI Ref'!$O$8:$R$8,MATCH($K774,{"Oil","Gas","Electric - Other","Electric ccASHP - split"},0))),0),"")</f>
        <v>0</v>
      </c>
      <c r="AP774" s="81">
        <f>_xlfn.IFNA(IF($D774=4,IF($K774="Not Paid by Tenant",0,INDEX('AMI Ref'!$O$9:$R$9,MATCH($K774,{"Oil","Gas","Electric - Other","Electric ccASHP - split"},0))),0),"")</f>
        <v>0</v>
      </c>
      <c r="AQ774" s="81">
        <f>_xlfn.IFNA(IF($D774=5,IF($K774="Not Paid by Tenant",0,INDEX('AMI Ref'!$O$10:$R$10,MATCH($K774,{"Oil","Gas","Electric - Other","Electric ccASHP - split"},0))),0),"")</f>
        <v>0</v>
      </c>
      <c r="AR774" s="124">
        <f t="shared" si="108"/>
        <v>0</v>
      </c>
      <c r="AS774" s="123" t="e">
        <f t="shared" si="109"/>
        <v>#N/A</v>
      </c>
    </row>
    <row r="775" spans="1:45" x14ac:dyDescent="0.2">
      <c r="A775" s="130">
        <v>773</v>
      </c>
      <c r="B775" s="177">
        <f>IF(OR(COUNTIF($B$2:$B774,Input!$F791)&lt;1,COUNTIF($O$2:$O774,Input!$C791)&lt;1),Input!F791,0)</f>
        <v>0</v>
      </c>
      <c r="C775" s="177">
        <f>IF(OR(COUNTIF($B$2:$B774,Input!$F791)&lt;1,COUNTIF($O$2:$O774,Input!$C791)&lt;1),Input!G791,0)</f>
        <v>0</v>
      </c>
      <c r="D775" s="177">
        <f>IF(OR(COUNTIF($B$2:$B774,Input!$F791)&lt;1,COUNTIF($O$2:$O774,Input!$C791)&lt;1),Input!H791,0)</f>
        <v>0</v>
      </c>
      <c r="E775" s="177">
        <f>IF(OR(COUNTIF($B$2:$B774,Input!$F791)&lt;1,COUNTIF($O$2:$O774,Input!$C791)&lt;1),Input!I791,0)</f>
        <v>0</v>
      </c>
      <c r="F775" s="177">
        <f>IF(OR(COUNTIF($B$2:$B774,Input!$F791)&lt;1,COUNTIF($O$2:$O774,Input!$C791)&lt;1),Input!J791,0)</f>
        <v>0</v>
      </c>
      <c r="G775" s="177">
        <f>IF(OR(COUNTIF($B$2:$B774,Input!$F791)&lt;1,COUNTIF($O$2:$O774,Input!$C791)&lt;1),Input!K791,0)</f>
        <v>0</v>
      </c>
      <c r="H775" s="177">
        <f>IF(OR(COUNTIF($B$2:$B774,Input!$F791)&lt;1,COUNTIF($O$2:$O774,Input!$C791)&lt;1),Input!L791,0)</f>
        <v>0</v>
      </c>
      <c r="I775" s="177">
        <f>IF(OR(COUNTIF($B$2:$B774,Input!$F791)&lt;1,COUNTIF($O$2:$O774,Input!$C791)&lt;1),Input!M791,0)</f>
        <v>0</v>
      </c>
      <c r="J775" s="177">
        <f>IF(OR(COUNTIF($B$2:$B774,Input!$F791)&lt;1,COUNTIF($O$2:$O774,Input!$C791)&lt;1),Input!N791,0)</f>
        <v>0</v>
      </c>
      <c r="K775" s="177">
        <f>IF(OR(COUNTIF($B$2:$B774,Input!$F791)&lt;1,COUNTIF($O$2:$O774,Input!$C791)&lt;1),Input!O791,0)</f>
        <v>0</v>
      </c>
      <c r="L775" s="177">
        <f>IF(OR(COUNTIF($B$2:$B774,Input!$F791)&lt;1,COUNTIF($O$2:$O774,Input!$C791)&lt;1),Input!P791,0)</f>
        <v>0</v>
      </c>
      <c r="M775" s="129" t="str">
        <f t="shared" si="104"/>
        <v/>
      </c>
      <c r="N775" s="161">
        <f t="shared" si="110"/>
        <v>0</v>
      </c>
      <c r="O775" s="168">
        <f>Input!C791</f>
        <v>0</v>
      </c>
      <c r="P775" s="168"/>
      <c r="R775" s="131">
        <f t="shared" si="111"/>
        <v>0</v>
      </c>
      <c r="S775" s="133" t="str">
        <f t="shared" si="105"/>
        <v xml:space="preserve"> </v>
      </c>
      <c r="T775" s="133"/>
      <c r="U775" s="132" t="str">
        <f>_xlfn.IFNA(IF($D775=0,LOOKUP($F775,{0.1,0.2,0.3,0.4,0.5,0.6,0.7,0.8,0.9,1},{22,34,46,58,70,82,94,106,118,130}),""),"")</f>
        <v/>
      </c>
      <c r="V775" s="132" t="str">
        <f>_xlfn.IFNA(IF($D775=1,LOOKUP($F775,{0.1,0.2,0.3,0.4,0.5,0.6,0.7,0.8,0.9,1},{23,35,47,59,71,83,95,107,119,131}),""),"")</f>
        <v/>
      </c>
      <c r="W775" s="132" t="str">
        <f>_xlfn.IFNA(IF($D775=2,LOOKUP($F775,{0.1,0.2,0.3,0.4,0.5,0.6,0.7,0.8,0.9,1},{24,36,48,60,72,84,96,108,120,132}),""),"")</f>
        <v/>
      </c>
      <c r="X775" s="132" t="str">
        <f>_xlfn.IFNA(IF($D775=3,LOOKUP($F775,{0.1,0.2,0.3,0.4,0.5,0.6,0.7,0.8,0.9,1},{25,37,49,61,73,85,97,109,121,133}),""),"")</f>
        <v/>
      </c>
      <c r="Y775" s="132" t="str">
        <f>_xlfn.IFNA(IF($D775=4,LOOKUP($F775,{0.1,0.2,0.3,0.4,0.5,0.6,0.7,0.8,0.9,1},{26,38,50,62,74,86,98,110,122,134}),""),"")</f>
        <v/>
      </c>
      <c r="Z775" s="132" t="str">
        <f>_xlfn.IFNA(IF($D775=5,LOOKUP($F775,{0.1,0.2,0.3,0.4,0.5,0.6,0.7,0.8,0.9,1},{27,39,51,63,75,87,99,111,123,135}),""),"")</f>
        <v/>
      </c>
      <c r="AA775" s="132">
        <f t="shared" si="106"/>
        <v>0</v>
      </c>
      <c r="AB775" s="132" t="str">
        <f t="shared" si="107"/>
        <v>00</v>
      </c>
      <c r="AC775" s="82" t="e">
        <f>VLOOKUP(AB775,'AMI Ref'!T:U,2,FALSE)</f>
        <v>#N/A</v>
      </c>
      <c r="AD775" s="124"/>
      <c r="AE775" s="81" t="str">
        <f>_xlfn.IFNA(IF($D775=0,IF($J775="Not Paid by Tenant",0,INDEX('AMI Ref'!$K$5:$N$5,MATCH($J775,{"Oil","Gas","Electric - Other","ELECTRIC - HEAT PUMP"},0))),0),"")</f>
        <v/>
      </c>
      <c r="AF775" s="81">
        <f>_xlfn.IFNA(IF($D775=1,IF($J775="Not Paid by Tenant",0,INDEX('AMI Ref'!$K$6:$N$6,MATCH($J775,{"Oil","Gas","Electric - Other","ELECTRIC - HEAT PUMP"},0))),0),"")</f>
        <v>0</v>
      </c>
      <c r="AG775" s="81">
        <f>_xlfn.IFNA(IF($D775=2,IF($J775="Not Paid by Tenant",0,INDEX('AMI Ref'!$K$7:$N$7,MATCH($J775,{"Oil","Gas","Electric - Other","ELECTRIC - HEAT PUMP"},0))),0),"")</f>
        <v>0</v>
      </c>
      <c r="AH775" s="81">
        <f>_xlfn.IFNA(IF($D775=3,IF($J775="Not Paid by Tenant",0,INDEX('AMI Ref'!$K$8:$N$8,MATCH($J775,{"Oil","Gas","Electric - Other","ELECTRIC - HEAT PUMP"},0))),0),"")</f>
        <v>0</v>
      </c>
      <c r="AI775" s="81">
        <f>_xlfn.IFNA(IF($D775=4,IF($J775="Not Paid by Tenant",0,INDEX('AMI Ref'!$K$9:$N$9,MATCH($J775,{"Oil","Gas","Electric - Other","ELECTRIC - HEAT PUMP"},0))),0),"")</f>
        <v>0</v>
      </c>
      <c r="AJ775" s="81">
        <f>_xlfn.IFNA(IF($D775=5,IF($J775="Not Paid by Tenant",0,INDEX('AMI Ref'!$K$10:$N$10,MATCH($J775,{"Oil","Gas","Electric - Other","ELECTRIC - HEAT PUMP"},0))),0),"")</f>
        <v>0</v>
      </c>
      <c r="AK775" s="128"/>
      <c r="AL775" s="81" t="str">
        <f>_xlfn.IFNA(IF($D775=0,IF($K775="Not Paid by Tenant",0,INDEX('AMI Ref'!$O$5:$R$5,MATCH($K775,{"Oil","Gas","Electric - Other","Electric ccASHP - split"},0))),0),"")</f>
        <v/>
      </c>
      <c r="AM775" s="81">
        <f>_xlfn.IFNA(IF($D775=1,IF($K775="Not Paid by Tenant",0,INDEX('AMI Ref'!$O$6:$R$6,MATCH($K775,{"Oil","Gas","Electric - Other","Electric ccASHP - split"},0))),0),"")</f>
        <v>0</v>
      </c>
      <c r="AN775" s="81">
        <f>_xlfn.IFNA(IF($D775=2,IF($K775="Not Paid by Tenant",0,INDEX('AMI Ref'!$O$7:$R$7,MATCH($K775,{"Oil","Gas","Electric - Other","Electric ccASHP - split"},0))),0),"")</f>
        <v>0</v>
      </c>
      <c r="AO775" s="81">
        <f>_xlfn.IFNA(IF($D775=3,IF($K775="Not Paid by Tenant",0,INDEX('AMI Ref'!$O$8:$R$8,MATCH($K775,{"Oil","Gas","Electric - Other","Electric ccASHP - split"},0))),0),"")</f>
        <v>0</v>
      </c>
      <c r="AP775" s="81">
        <f>_xlfn.IFNA(IF($D775=4,IF($K775="Not Paid by Tenant",0,INDEX('AMI Ref'!$O$9:$R$9,MATCH($K775,{"Oil","Gas","Electric - Other","Electric ccASHP - split"},0))),0),"")</f>
        <v>0</v>
      </c>
      <c r="AQ775" s="81">
        <f>_xlfn.IFNA(IF($D775=5,IF($K775="Not Paid by Tenant",0,INDEX('AMI Ref'!$O$10:$R$10,MATCH($K775,{"Oil","Gas","Electric - Other","Electric ccASHP - split"},0))),0),"")</f>
        <v>0</v>
      </c>
      <c r="AR775" s="124">
        <f t="shared" si="108"/>
        <v>0</v>
      </c>
      <c r="AS775" s="123" t="e">
        <f t="shared" si="109"/>
        <v>#N/A</v>
      </c>
    </row>
    <row r="776" spans="1:45" x14ac:dyDescent="0.2">
      <c r="A776" s="130">
        <v>774</v>
      </c>
      <c r="B776" s="177">
        <f>IF(OR(COUNTIF($B$2:$B775,Input!$F792)&lt;1,COUNTIF($O$2:$O775,Input!$C792)&lt;1),Input!F792,0)</f>
        <v>0</v>
      </c>
      <c r="C776" s="177">
        <f>IF(OR(COUNTIF($B$2:$B775,Input!$F792)&lt;1,COUNTIF($O$2:$O775,Input!$C792)&lt;1),Input!G792,0)</f>
        <v>0</v>
      </c>
      <c r="D776" s="177">
        <f>IF(OR(COUNTIF($B$2:$B775,Input!$F792)&lt;1,COUNTIF($O$2:$O775,Input!$C792)&lt;1),Input!H792,0)</f>
        <v>0</v>
      </c>
      <c r="E776" s="177">
        <f>IF(OR(COUNTIF($B$2:$B775,Input!$F792)&lt;1,COUNTIF($O$2:$O775,Input!$C792)&lt;1),Input!I792,0)</f>
        <v>0</v>
      </c>
      <c r="F776" s="177">
        <f>IF(OR(COUNTIF($B$2:$B775,Input!$F792)&lt;1,COUNTIF($O$2:$O775,Input!$C792)&lt;1),Input!J792,0)</f>
        <v>0</v>
      </c>
      <c r="G776" s="177">
        <f>IF(OR(COUNTIF($B$2:$B775,Input!$F792)&lt;1,COUNTIF($O$2:$O775,Input!$C792)&lt;1),Input!K792,0)</f>
        <v>0</v>
      </c>
      <c r="H776" s="177">
        <f>IF(OR(COUNTIF($B$2:$B775,Input!$F792)&lt;1,COUNTIF($O$2:$O775,Input!$C792)&lt;1),Input!L792,0)</f>
        <v>0</v>
      </c>
      <c r="I776" s="177">
        <f>IF(OR(COUNTIF($B$2:$B775,Input!$F792)&lt;1,COUNTIF($O$2:$O775,Input!$C792)&lt;1),Input!M792,0)</f>
        <v>0</v>
      </c>
      <c r="J776" s="177">
        <f>IF(OR(COUNTIF($B$2:$B775,Input!$F792)&lt;1,COUNTIF($O$2:$O775,Input!$C792)&lt;1),Input!N792,0)</f>
        <v>0</v>
      </c>
      <c r="K776" s="177">
        <f>IF(OR(COUNTIF($B$2:$B775,Input!$F792)&lt;1,COUNTIF($O$2:$O775,Input!$C792)&lt;1),Input!O792,0)</f>
        <v>0</v>
      </c>
      <c r="L776" s="177">
        <f>IF(OR(COUNTIF($B$2:$B775,Input!$F792)&lt;1,COUNTIF($O$2:$O775,Input!$C792)&lt;1),Input!P792,0)</f>
        <v>0</v>
      </c>
      <c r="M776" s="129" t="str">
        <f t="shared" si="104"/>
        <v/>
      </c>
      <c r="N776" s="161">
        <f t="shared" si="110"/>
        <v>0</v>
      </c>
      <c r="O776" s="168">
        <f>Input!C792</f>
        <v>0</v>
      </c>
      <c r="P776" s="168"/>
      <c r="R776" s="131">
        <f t="shared" si="111"/>
        <v>0</v>
      </c>
      <c r="S776" s="133" t="str">
        <f t="shared" si="105"/>
        <v xml:space="preserve"> </v>
      </c>
      <c r="T776" s="133"/>
      <c r="U776" s="132" t="str">
        <f>_xlfn.IFNA(IF($D776=0,LOOKUP($F776,{0.1,0.2,0.3,0.4,0.5,0.6,0.7,0.8,0.9,1},{22,34,46,58,70,82,94,106,118,130}),""),"")</f>
        <v/>
      </c>
      <c r="V776" s="132" t="str">
        <f>_xlfn.IFNA(IF($D776=1,LOOKUP($F776,{0.1,0.2,0.3,0.4,0.5,0.6,0.7,0.8,0.9,1},{23,35,47,59,71,83,95,107,119,131}),""),"")</f>
        <v/>
      </c>
      <c r="W776" s="132" t="str">
        <f>_xlfn.IFNA(IF($D776=2,LOOKUP($F776,{0.1,0.2,0.3,0.4,0.5,0.6,0.7,0.8,0.9,1},{24,36,48,60,72,84,96,108,120,132}),""),"")</f>
        <v/>
      </c>
      <c r="X776" s="132" t="str">
        <f>_xlfn.IFNA(IF($D776=3,LOOKUP($F776,{0.1,0.2,0.3,0.4,0.5,0.6,0.7,0.8,0.9,1},{25,37,49,61,73,85,97,109,121,133}),""),"")</f>
        <v/>
      </c>
      <c r="Y776" s="132" t="str">
        <f>_xlfn.IFNA(IF($D776=4,LOOKUP($F776,{0.1,0.2,0.3,0.4,0.5,0.6,0.7,0.8,0.9,1},{26,38,50,62,74,86,98,110,122,134}),""),"")</f>
        <v/>
      </c>
      <c r="Z776" s="132" t="str">
        <f>_xlfn.IFNA(IF($D776=5,LOOKUP($F776,{0.1,0.2,0.3,0.4,0.5,0.6,0.7,0.8,0.9,1},{27,39,51,63,75,87,99,111,123,135}),""),"")</f>
        <v/>
      </c>
      <c r="AA776" s="132">
        <f t="shared" si="106"/>
        <v>0</v>
      </c>
      <c r="AB776" s="132" t="str">
        <f t="shared" si="107"/>
        <v>00</v>
      </c>
      <c r="AC776" s="82" t="e">
        <f>VLOOKUP(AB776,'AMI Ref'!T:U,2,FALSE)</f>
        <v>#N/A</v>
      </c>
      <c r="AD776" s="124"/>
      <c r="AE776" s="81" t="str">
        <f>_xlfn.IFNA(IF($D776=0,IF($J776="Not Paid by Tenant",0,INDEX('AMI Ref'!$K$5:$N$5,MATCH($J776,{"Oil","Gas","Electric - Other","ELECTRIC - HEAT PUMP"},0))),0),"")</f>
        <v/>
      </c>
      <c r="AF776" s="81">
        <f>_xlfn.IFNA(IF($D776=1,IF($J776="Not Paid by Tenant",0,INDEX('AMI Ref'!$K$6:$N$6,MATCH($J776,{"Oil","Gas","Electric - Other","ELECTRIC - HEAT PUMP"},0))),0),"")</f>
        <v>0</v>
      </c>
      <c r="AG776" s="81">
        <f>_xlfn.IFNA(IF($D776=2,IF($J776="Not Paid by Tenant",0,INDEX('AMI Ref'!$K$7:$N$7,MATCH($J776,{"Oil","Gas","Electric - Other","ELECTRIC - HEAT PUMP"},0))),0),"")</f>
        <v>0</v>
      </c>
      <c r="AH776" s="81">
        <f>_xlfn.IFNA(IF($D776=3,IF($J776="Not Paid by Tenant",0,INDEX('AMI Ref'!$K$8:$N$8,MATCH($J776,{"Oil","Gas","Electric - Other","ELECTRIC - HEAT PUMP"},0))),0),"")</f>
        <v>0</v>
      </c>
      <c r="AI776" s="81">
        <f>_xlfn.IFNA(IF($D776=4,IF($J776="Not Paid by Tenant",0,INDEX('AMI Ref'!$K$9:$N$9,MATCH($J776,{"Oil","Gas","Electric - Other","ELECTRIC - HEAT PUMP"},0))),0),"")</f>
        <v>0</v>
      </c>
      <c r="AJ776" s="81">
        <f>_xlfn.IFNA(IF($D776=5,IF($J776="Not Paid by Tenant",0,INDEX('AMI Ref'!$K$10:$N$10,MATCH($J776,{"Oil","Gas","Electric - Other","ELECTRIC - HEAT PUMP"},0))),0),"")</f>
        <v>0</v>
      </c>
      <c r="AK776" s="128"/>
      <c r="AL776" s="81" t="str">
        <f>_xlfn.IFNA(IF($D776=0,IF($K776="Not Paid by Tenant",0,INDEX('AMI Ref'!$O$5:$R$5,MATCH($K776,{"Oil","Gas","Electric - Other","Electric ccASHP - split"},0))),0),"")</f>
        <v/>
      </c>
      <c r="AM776" s="81">
        <f>_xlfn.IFNA(IF($D776=1,IF($K776="Not Paid by Tenant",0,INDEX('AMI Ref'!$O$6:$R$6,MATCH($K776,{"Oil","Gas","Electric - Other","Electric ccASHP - split"},0))),0),"")</f>
        <v>0</v>
      </c>
      <c r="AN776" s="81">
        <f>_xlfn.IFNA(IF($D776=2,IF($K776="Not Paid by Tenant",0,INDEX('AMI Ref'!$O$7:$R$7,MATCH($K776,{"Oil","Gas","Electric - Other","Electric ccASHP - split"},0))),0),"")</f>
        <v>0</v>
      </c>
      <c r="AO776" s="81">
        <f>_xlfn.IFNA(IF($D776=3,IF($K776="Not Paid by Tenant",0,INDEX('AMI Ref'!$O$8:$R$8,MATCH($K776,{"Oil","Gas","Electric - Other","Electric ccASHP - split"},0))),0),"")</f>
        <v>0</v>
      </c>
      <c r="AP776" s="81">
        <f>_xlfn.IFNA(IF($D776=4,IF($K776="Not Paid by Tenant",0,INDEX('AMI Ref'!$O$9:$R$9,MATCH($K776,{"Oil","Gas","Electric - Other","Electric ccASHP - split"},0))),0),"")</f>
        <v>0</v>
      </c>
      <c r="AQ776" s="81">
        <f>_xlfn.IFNA(IF($D776=5,IF($K776="Not Paid by Tenant",0,INDEX('AMI Ref'!$O$10:$R$10,MATCH($K776,{"Oil","Gas","Electric - Other","Electric ccASHP - split"},0))),0),"")</f>
        <v>0</v>
      </c>
      <c r="AR776" s="124">
        <f t="shared" si="108"/>
        <v>0</v>
      </c>
      <c r="AS776" s="123" t="e">
        <f t="shared" si="109"/>
        <v>#N/A</v>
      </c>
    </row>
    <row r="777" spans="1:45" x14ac:dyDescent="0.2">
      <c r="A777" s="130">
        <v>775</v>
      </c>
      <c r="B777" s="177">
        <f>IF(OR(COUNTIF($B$2:$B776,Input!$F793)&lt;1,COUNTIF($O$2:$O776,Input!$C793)&lt;1),Input!F793,0)</f>
        <v>0</v>
      </c>
      <c r="C777" s="177">
        <f>IF(OR(COUNTIF($B$2:$B776,Input!$F793)&lt;1,COUNTIF($O$2:$O776,Input!$C793)&lt;1),Input!G793,0)</f>
        <v>0</v>
      </c>
      <c r="D777" s="177">
        <f>IF(OR(COUNTIF($B$2:$B776,Input!$F793)&lt;1,COUNTIF($O$2:$O776,Input!$C793)&lt;1),Input!H793,0)</f>
        <v>0</v>
      </c>
      <c r="E777" s="177">
        <f>IF(OR(COUNTIF($B$2:$B776,Input!$F793)&lt;1,COUNTIF($O$2:$O776,Input!$C793)&lt;1),Input!I793,0)</f>
        <v>0</v>
      </c>
      <c r="F777" s="177">
        <f>IF(OR(COUNTIF($B$2:$B776,Input!$F793)&lt;1,COUNTIF($O$2:$O776,Input!$C793)&lt;1),Input!J793,0)</f>
        <v>0</v>
      </c>
      <c r="G777" s="177">
        <f>IF(OR(COUNTIF($B$2:$B776,Input!$F793)&lt;1,COUNTIF($O$2:$O776,Input!$C793)&lt;1),Input!K793,0)</f>
        <v>0</v>
      </c>
      <c r="H777" s="177">
        <f>IF(OR(COUNTIF($B$2:$B776,Input!$F793)&lt;1,COUNTIF($O$2:$O776,Input!$C793)&lt;1),Input!L793,0)</f>
        <v>0</v>
      </c>
      <c r="I777" s="177">
        <f>IF(OR(COUNTIF($B$2:$B776,Input!$F793)&lt;1,COUNTIF($O$2:$O776,Input!$C793)&lt;1),Input!M793,0)</f>
        <v>0</v>
      </c>
      <c r="J777" s="177">
        <f>IF(OR(COUNTIF($B$2:$B776,Input!$F793)&lt;1,COUNTIF($O$2:$O776,Input!$C793)&lt;1),Input!N793,0)</f>
        <v>0</v>
      </c>
      <c r="K777" s="177">
        <f>IF(OR(COUNTIF($B$2:$B776,Input!$F793)&lt;1,COUNTIF($O$2:$O776,Input!$C793)&lt;1),Input!O793,0)</f>
        <v>0</v>
      </c>
      <c r="L777" s="177">
        <f>IF(OR(COUNTIF($B$2:$B776,Input!$F793)&lt;1,COUNTIF($O$2:$O776,Input!$C793)&lt;1),Input!P793,0)</f>
        <v>0</v>
      </c>
      <c r="M777" s="129" t="str">
        <f t="shared" si="104"/>
        <v/>
      </c>
      <c r="N777" s="161">
        <f t="shared" si="110"/>
        <v>0</v>
      </c>
      <c r="O777" s="168">
        <f>Input!C793</f>
        <v>0</v>
      </c>
      <c r="P777" s="168"/>
      <c r="R777" s="131">
        <f t="shared" si="111"/>
        <v>0</v>
      </c>
      <c r="S777" s="133" t="str">
        <f t="shared" si="105"/>
        <v xml:space="preserve"> </v>
      </c>
      <c r="T777" s="133"/>
      <c r="U777" s="132" t="str">
        <f>_xlfn.IFNA(IF($D777=0,LOOKUP($F777,{0.1,0.2,0.3,0.4,0.5,0.6,0.7,0.8,0.9,1},{22,34,46,58,70,82,94,106,118,130}),""),"")</f>
        <v/>
      </c>
      <c r="V777" s="132" t="str">
        <f>_xlfn.IFNA(IF($D777=1,LOOKUP($F777,{0.1,0.2,0.3,0.4,0.5,0.6,0.7,0.8,0.9,1},{23,35,47,59,71,83,95,107,119,131}),""),"")</f>
        <v/>
      </c>
      <c r="W777" s="132" t="str">
        <f>_xlfn.IFNA(IF($D777=2,LOOKUP($F777,{0.1,0.2,0.3,0.4,0.5,0.6,0.7,0.8,0.9,1},{24,36,48,60,72,84,96,108,120,132}),""),"")</f>
        <v/>
      </c>
      <c r="X777" s="132" t="str">
        <f>_xlfn.IFNA(IF($D777=3,LOOKUP($F777,{0.1,0.2,0.3,0.4,0.5,0.6,0.7,0.8,0.9,1},{25,37,49,61,73,85,97,109,121,133}),""),"")</f>
        <v/>
      </c>
      <c r="Y777" s="132" t="str">
        <f>_xlfn.IFNA(IF($D777=4,LOOKUP($F777,{0.1,0.2,0.3,0.4,0.5,0.6,0.7,0.8,0.9,1},{26,38,50,62,74,86,98,110,122,134}),""),"")</f>
        <v/>
      </c>
      <c r="Z777" s="132" t="str">
        <f>_xlfn.IFNA(IF($D777=5,LOOKUP($F777,{0.1,0.2,0.3,0.4,0.5,0.6,0.7,0.8,0.9,1},{27,39,51,63,75,87,99,111,123,135}),""),"")</f>
        <v/>
      </c>
      <c r="AA777" s="132">
        <f t="shared" si="106"/>
        <v>0</v>
      </c>
      <c r="AB777" s="132" t="str">
        <f t="shared" si="107"/>
        <v>00</v>
      </c>
      <c r="AC777" s="82" t="e">
        <f>VLOOKUP(AB777,'AMI Ref'!T:U,2,FALSE)</f>
        <v>#N/A</v>
      </c>
      <c r="AD777" s="124"/>
      <c r="AE777" s="81" t="str">
        <f>_xlfn.IFNA(IF($D777=0,IF($J777="Not Paid by Tenant",0,INDEX('AMI Ref'!$K$5:$N$5,MATCH($J777,{"Oil","Gas","Electric - Other","ELECTRIC - HEAT PUMP"},0))),0),"")</f>
        <v/>
      </c>
      <c r="AF777" s="81">
        <f>_xlfn.IFNA(IF($D777=1,IF($J777="Not Paid by Tenant",0,INDEX('AMI Ref'!$K$6:$N$6,MATCH($J777,{"Oil","Gas","Electric - Other","ELECTRIC - HEAT PUMP"},0))),0),"")</f>
        <v>0</v>
      </c>
      <c r="AG777" s="81">
        <f>_xlfn.IFNA(IF($D777=2,IF($J777="Not Paid by Tenant",0,INDEX('AMI Ref'!$K$7:$N$7,MATCH($J777,{"Oil","Gas","Electric - Other","ELECTRIC - HEAT PUMP"},0))),0),"")</f>
        <v>0</v>
      </c>
      <c r="AH777" s="81">
        <f>_xlfn.IFNA(IF($D777=3,IF($J777="Not Paid by Tenant",0,INDEX('AMI Ref'!$K$8:$N$8,MATCH($J777,{"Oil","Gas","Electric - Other","ELECTRIC - HEAT PUMP"},0))),0),"")</f>
        <v>0</v>
      </c>
      <c r="AI777" s="81">
        <f>_xlfn.IFNA(IF($D777=4,IF($J777="Not Paid by Tenant",0,INDEX('AMI Ref'!$K$9:$N$9,MATCH($J777,{"Oil","Gas","Electric - Other","ELECTRIC - HEAT PUMP"},0))),0),"")</f>
        <v>0</v>
      </c>
      <c r="AJ777" s="81">
        <f>_xlfn.IFNA(IF($D777=5,IF($J777="Not Paid by Tenant",0,INDEX('AMI Ref'!$K$10:$N$10,MATCH($J777,{"Oil","Gas","Electric - Other","ELECTRIC - HEAT PUMP"},0))),0),"")</f>
        <v>0</v>
      </c>
      <c r="AK777" s="128"/>
      <c r="AL777" s="81" t="str">
        <f>_xlfn.IFNA(IF($D777=0,IF($K777="Not Paid by Tenant",0,INDEX('AMI Ref'!$O$5:$R$5,MATCH($K777,{"Oil","Gas","Electric - Other","Electric ccASHP - split"},0))),0),"")</f>
        <v/>
      </c>
      <c r="AM777" s="81">
        <f>_xlfn.IFNA(IF($D777=1,IF($K777="Not Paid by Tenant",0,INDEX('AMI Ref'!$O$6:$R$6,MATCH($K777,{"Oil","Gas","Electric - Other","Electric ccASHP - split"},0))),0),"")</f>
        <v>0</v>
      </c>
      <c r="AN777" s="81">
        <f>_xlfn.IFNA(IF($D777=2,IF($K777="Not Paid by Tenant",0,INDEX('AMI Ref'!$O$7:$R$7,MATCH($K777,{"Oil","Gas","Electric - Other","Electric ccASHP - split"},0))),0),"")</f>
        <v>0</v>
      </c>
      <c r="AO777" s="81">
        <f>_xlfn.IFNA(IF($D777=3,IF($K777="Not Paid by Tenant",0,INDEX('AMI Ref'!$O$8:$R$8,MATCH($K777,{"Oil","Gas","Electric - Other","Electric ccASHP - split"},0))),0),"")</f>
        <v>0</v>
      </c>
      <c r="AP777" s="81">
        <f>_xlfn.IFNA(IF($D777=4,IF($K777="Not Paid by Tenant",0,INDEX('AMI Ref'!$O$9:$R$9,MATCH($K777,{"Oil","Gas","Electric - Other","Electric ccASHP - split"},0))),0),"")</f>
        <v>0</v>
      </c>
      <c r="AQ777" s="81">
        <f>_xlfn.IFNA(IF($D777=5,IF($K777="Not Paid by Tenant",0,INDEX('AMI Ref'!$O$10:$R$10,MATCH($K777,{"Oil","Gas","Electric - Other","Electric ccASHP - split"},0))),0),"")</f>
        <v>0</v>
      </c>
      <c r="AR777" s="124">
        <f t="shared" si="108"/>
        <v>0</v>
      </c>
      <c r="AS777" s="123" t="e">
        <f t="shared" si="109"/>
        <v>#N/A</v>
      </c>
    </row>
    <row r="778" spans="1:45" x14ac:dyDescent="0.2">
      <c r="A778" s="130">
        <v>776</v>
      </c>
      <c r="B778" s="177">
        <f>IF(OR(COUNTIF($B$2:$B777,Input!$F794)&lt;1,COUNTIF($O$2:$O777,Input!$C794)&lt;1),Input!F794,0)</f>
        <v>0</v>
      </c>
      <c r="C778" s="177">
        <f>IF(OR(COUNTIF($B$2:$B777,Input!$F794)&lt;1,COUNTIF($O$2:$O777,Input!$C794)&lt;1),Input!G794,0)</f>
        <v>0</v>
      </c>
      <c r="D778" s="177">
        <f>IF(OR(COUNTIF($B$2:$B777,Input!$F794)&lt;1,COUNTIF($O$2:$O777,Input!$C794)&lt;1),Input!H794,0)</f>
        <v>0</v>
      </c>
      <c r="E778" s="177">
        <f>IF(OR(COUNTIF($B$2:$B777,Input!$F794)&lt;1,COUNTIF($O$2:$O777,Input!$C794)&lt;1),Input!I794,0)</f>
        <v>0</v>
      </c>
      <c r="F778" s="177">
        <f>IF(OR(COUNTIF($B$2:$B777,Input!$F794)&lt;1,COUNTIF($O$2:$O777,Input!$C794)&lt;1),Input!J794,0)</f>
        <v>0</v>
      </c>
      <c r="G778" s="177">
        <f>IF(OR(COUNTIF($B$2:$B777,Input!$F794)&lt;1,COUNTIF($O$2:$O777,Input!$C794)&lt;1),Input!K794,0)</f>
        <v>0</v>
      </c>
      <c r="H778" s="177">
        <f>IF(OR(COUNTIF($B$2:$B777,Input!$F794)&lt;1,COUNTIF($O$2:$O777,Input!$C794)&lt;1),Input!L794,0)</f>
        <v>0</v>
      </c>
      <c r="I778" s="177">
        <f>IF(OR(COUNTIF($B$2:$B777,Input!$F794)&lt;1,COUNTIF($O$2:$O777,Input!$C794)&lt;1),Input!M794,0)</f>
        <v>0</v>
      </c>
      <c r="J778" s="177">
        <f>IF(OR(COUNTIF($B$2:$B777,Input!$F794)&lt;1,COUNTIF($O$2:$O777,Input!$C794)&lt;1),Input!N794,0)</f>
        <v>0</v>
      </c>
      <c r="K778" s="177">
        <f>IF(OR(COUNTIF($B$2:$B777,Input!$F794)&lt;1,COUNTIF($O$2:$O777,Input!$C794)&lt;1),Input!O794,0)</f>
        <v>0</v>
      </c>
      <c r="L778" s="177">
        <f>IF(OR(COUNTIF($B$2:$B777,Input!$F794)&lt;1,COUNTIF($O$2:$O777,Input!$C794)&lt;1),Input!P794,0)</f>
        <v>0</v>
      </c>
      <c r="M778" s="129" t="str">
        <f t="shared" si="104"/>
        <v/>
      </c>
      <c r="N778" s="161">
        <f t="shared" si="110"/>
        <v>0</v>
      </c>
      <c r="O778" s="168">
        <f>Input!C794</f>
        <v>0</v>
      </c>
      <c r="P778" s="168"/>
      <c r="R778" s="131">
        <f t="shared" si="111"/>
        <v>0</v>
      </c>
      <c r="S778" s="133" t="str">
        <f t="shared" si="105"/>
        <v xml:space="preserve"> </v>
      </c>
      <c r="T778" s="133"/>
      <c r="U778" s="132" t="str">
        <f>_xlfn.IFNA(IF($D778=0,LOOKUP($F778,{0.1,0.2,0.3,0.4,0.5,0.6,0.7,0.8,0.9,1},{22,34,46,58,70,82,94,106,118,130}),""),"")</f>
        <v/>
      </c>
      <c r="V778" s="132" t="str">
        <f>_xlfn.IFNA(IF($D778=1,LOOKUP($F778,{0.1,0.2,0.3,0.4,0.5,0.6,0.7,0.8,0.9,1},{23,35,47,59,71,83,95,107,119,131}),""),"")</f>
        <v/>
      </c>
      <c r="W778" s="132" t="str">
        <f>_xlfn.IFNA(IF($D778=2,LOOKUP($F778,{0.1,0.2,0.3,0.4,0.5,0.6,0.7,0.8,0.9,1},{24,36,48,60,72,84,96,108,120,132}),""),"")</f>
        <v/>
      </c>
      <c r="X778" s="132" t="str">
        <f>_xlfn.IFNA(IF($D778=3,LOOKUP($F778,{0.1,0.2,0.3,0.4,0.5,0.6,0.7,0.8,0.9,1},{25,37,49,61,73,85,97,109,121,133}),""),"")</f>
        <v/>
      </c>
      <c r="Y778" s="132" t="str">
        <f>_xlfn.IFNA(IF($D778=4,LOOKUP($F778,{0.1,0.2,0.3,0.4,0.5,0.6,0.7,0.8,0.9,1},{26,38,50,62,74,86,98,110,122,134}),""),"")</f>
        <v/>
      </c>
      <c r="Z778" s="132" t="str">
        <f>_xlfn.IFNA(IF($D778=5,LOOKUP($F778,{0.1,0.2,0.3,0.4,0.5,0.6,0.7,0.8,0.9,1},{27,39,51,63,75,87,99,111,123,135}),""),"")</f>
        <v/>
      </c>
      <c r="AA778" s="132">
        <f t="shared" si="106"/>
        <v>0</v>
      </c>
      <c r="AB778" s="132" t="str">
        <f t="shared" si="107"/>
        <v>00</v>
      </c>
      <c r="AC778" s="82" t="e">
        <f>VLOOKUP(AB778,'AMI Ref'!T:U,2,FALSE)</f>
        <v>#N/A</v>
      </c>
      <c r="AD778" s="124"/>
      <c r="AE778" s="81" t="str">
        <f>_xlfn.IFNA(IF($D778=0,IF($J778="Not Paid by Tenant",0,INDEX('AMI Ref'!$K$5:$N$5,MATCH($J778,{"Oil","Gas","Electric - Other","ELECTRIC - HEAT PUMP"},0))),0),"")</f>
        <v/>
      </c>
      <c r="AF778" s="81">
        <f>_xlfn.IFNA(IF($D778=1,IF($J778="Not Paid by Tenant",0,INDEX('AMI Ref'!$K$6:$N$6,MATCH($J778,{"Oil","Gas","Electric - Other","ELECTRIC - HEAT PUMP"},0))),0),"")</f>
        <v>0</v>
      </c>
      <c r="AG778" s="81">
        <f>_xlfn.IFNA(IF($D778=2,IF($J778="Not Paid by Tenant",0,INDEX('AMI Ref'!$K$7:$N$7,MATCH($J778,{"Oil","Gas","Electric - Other","ELECTRIC - HEAT PUMP"},0))),0),"")</f>
        <v>0</v>
      </c>
      <c r="AH778" s="81">
        <f>_xlfn.IFNA(IF($D778=3,IF($J778="Not Paid by Tenant",0,INDEX('AMI Ref'!$K$8:$N$8,MATCH($J778,{"Oil","Gas","Electric - Other","ELECTRIC - HEAT PUMP"},0))),0),"")</f>
        <v>0</v>
      </c>
      <c r="AI778" s="81">
        <f>_xlfn.IFNA(IF($D778=4,IF($J778="Not Paid by Tenant",0,INDEX('AMI Ref'!$K$9:$N$9,MATCH($J778,{"Oil","Gas","Electric - Other","ELECTRIC - HEAT PUMP"},0))),0),"")</f>
        <v>0</v>
      </c>
      <c r="AJ778" s="81">
        <f>_xlfn.IFNA(IF($D778=5,IF($J778="Not Paid by Tenant",0,INDEX('AMI Ref'!$K$10:$N$10,MATCH($J778,{"Oil","Gas","Electric - Other","ELECTRIC - HEAT PUMP"},0))),0),"")</f>
        <v>0</v>
      </c>
      <c r="AK778" s="128"/>
      <c r="AL778" s="81" t="str">
        <f>_xlfn.IFNA(IF($D778=0,IF($K778="Not Paid by Tenant",0,INDEX('AMI Ref'!$O$5:$R$5,MATCH($K778,{"Oil","Gas","Electric - Other","Electric ccASHP - split"},0))),0),"")</f>
        <v/>
      </c>
      <c r="AM778" s="81">
        <f>_xlfn.IFNA(IF($D778=1,IF($K778="Not Paid by Tenant",0,INDEX('AMI Ref'!$O$6:$R$6,MATCH($K778,{"Oil","Gas","Electric - Other","Electric ccASHP - split"},0))),0),"")</f>
        <v>0</v>
      </c>
      <c r="AN778" s="81">
        <f>_xlfn.IFNA(IF($D778=2,IF($K778="Not Paid by Tenant",0,INDEX('AMI Ref'!$O$7:$R$7,MATCH($K778,{"Oil","Gas","Electric - Other","Electric ccASHP - split"},0))),0),"")</f>
        <v>0</v>
      </c>
      <c r="AO778" s="81">
        <f>_xlfn.IFNA(IF($D778=3,IF($K778="Not Paid by Tenant",0,INDEX('AMI Ref'!$O$8:$R$8,MATCH($K778,{"Oil","Gas","Electric - Other","Electric ccASHP - split"},0))),0),"")</f>
        <v>0</v>
      </c>
      <c r="AP778" s="81">
        <f>_xlfn.IFNA(IF($D778=4,IF($K778="Not Paid by Tenant",0,INDEX('AMI Ref'!$O$9:$R$9,MATCH($K778,{"Oil","Gas","Electric - Other","Electric ccASHP - split"},0))),0),"")</f>
        <v>0</v>
      </c>
      <c r="AQ778" s="81">
        <f>_xlfn.IFNA(IF($D778=5,IF($K778="Not Paid by Tenant",0,INDEX('AMI Ref'!$O$10:$R$10,MATCH($K778,{"Oil","Gas","Electric - Other","Electric ccASHP - split"},0))),0),"")</f>
        <v>0</v>
      </c>
      <c r="AR778" s="124">
        <f t="shared" si="108"/>
        <v>0</v>
      </c>
      <c r="AS778" s="123" t="e">
        <f t="shared" si="109"/>
        <v>#N/A</v>
      </c>
    </row>
    <row r="779" spans="1:45" x14ac:dyDescent="0.2">
      <c r="A779" s="130">
        <v>777</v>
      </c>
      <c r="B779" s="177">
        <f>IF(OR(COUNTIF($B$2:$B778,Input!$F795)&lt;1,COUNTIF($O$2:$O778,Input!$C795)&lt;1),Input!F795,0)</f>
        <v>0</v>
      </c>
      <c r="C779" s="177">
        <f>IF(OR(COUNTIF($B$2:$B778,Input!$F795)&lt;1,COUNTIF($O$2:$O778,Input!$C795)&lt;1),Input!G795,0)</f>
        <v>0</v>
      </c>
      <c r="D779" s="177">
        <f>IF(OR(COUNTIF($B$2:$B778,Input!$F795)&lt;1,COUNTIF($O$2:$O778,Input!$C795)&lt;1),Input!H795,0)</f>
        <v>0</v>
      </c>
      <c r="E779" s="177">
        <f>IF(OR(COUNTIF($B$2:$B778,Input!$F795)&lt;1,COUNTIF($O$2:$O778,Input!$C795)&lt;1),Input!I795,0)</f>
        <v>0</v>
      </c>
      <c r="F779" s="177">
        <f>IF(OR(COUNTIF($B$2:$B778,Input!$F795)&lt;1,COUNTIF($O$2:$O778,Input!$C795)&lt;1),Input!J795,0)</f>
        <v>0</v>
      </c>
      <c r="G779" s="177">
        <f>IF(OR(COUNTIF($B$2:$B778,Input!$F795)&lt;1,COUNTIF($O$2:$O778,Input!$C795)&lt;1),Input!K795,0)</f>
        <v>0</v>
      </c>
      <c r="H779" s="177">
        <f>IF(OR(COUNTIF($B$2:$B778,Input!$F795)&lt;1,COUNTIF($O$2:$O778,Input!$C795)&lt;1),Input!L795,0)</f>
        <v>0</v>
      </c>
      <c r="I779" s="177">
        <f>IF(OR(COUNTIF($B$2:$B778,Input!$F795)&lt;1,COUNTIF($O$2:$O778,Input!$C795)&lt;1),Input!M795,0)</f>
        <v>0</v>
      </c>
      <c r="J779" s="177">
        <f>IF(OR(COUNTIF($B$2:$B778,Input!$F795)&lt;1,COUNTIF($O$2:$O778,Input!$C795)&lt;1),Input!N795,0)</f>
        <v>0</v>
      </c>
      <c r="K779" s="177">
        <f>IF(OR(COUNTIF($B$2:$B778,Input!$F795)&lt;1,COUNTIF($O$2:$O778,Input!$C795)&lt;1),Input!O795,0)</f>
        <v>0</v>
      </c>
      <c r="L779" s="177">
        <f>IF(OR(COUNTIF($B$2:$B778,Input!$F795)&lt;1,COUNTIF($O$2:$O778,Input!$C795)&lt;1),Input!P795,0)</f>
        <v>0</v>
      </c>
      <c r="M779" s="129" t="str">
        <f t="shared" si="104"/>
        <v/>
      </c>
      <c r="N779" s="161">
        <f t="shared" si="110"/>
        <v>0</v>
      </c>
      <c r="O779" s="168">
        <f>Input!C795</f>
        <v>0</v>
      </c>
      <c r="P779" s="168"/>
      <c r="R779" s="131">
        <f t="shared" si="111"/>
        <v>0</v>
      </c>
      <c r="S779" s="133" t="str">
        <f t="shared" si="105"/>
        <v xml:space="preserve"> </v>
      </c>
      <c r="T779" s="133"/>
      <c r="U779" s="132" t="str">
        <f>_xlfn.IFNA(IF($D779=0,LOOKUP($F779,{0.1,0.2,0.3,0.4,0.5,0.6,0.7,0.8,0.9,1},{22,34,46,58,70,82,94,106,118,130}),""),"")</f>
        <v/>
      </c>
      <c r="V779" s="132" t="str">
        <f>_xlfn.IFNA(IF($D779=1,LOOKUP($F779,{0.1,0.2,0.3,0.4,0.5,0.6,0.7,0.8,0.9,1},{23,35,47,59,71,83,95,107,119,131}),""),"")</f>
        <v/>
      </c>
      <c r="W779" s="132" t="str">
        <f>_xlfn.IFNA(IF($D779=2,LOOKUP($F779,{0.1,0.2,0.3,0.4,0.5,0.6,0.7,0.8,0.9,1},{24,36,48,60,72,84,96,108,120,132}),""),"")</f>
        <v/>
      </c>
      <c r="X779" s="132" t="str">
        <f>_xlfn.IFNA(IF($D779=3,LOOKUP($F779,{0.1,0.2,0.3,0.4,0.5,0.6,0.7,0.8,0.9,1},{25,37,49,61,73,85,97,109,121,133}),""),"")</f>
        <v/>
      </c>
      <c r="Y779" s="132" t="str">
        <f>_xlfn.IFNA(IF($D779=4,LOOKUP($F779,{0.1,0.2,0.3,0.4,0.5,0.6,0.7,0.8,0.9,1},{26,38,50,62,74,86,98,110,122,134}),""),"")</f>
        <v/>
      </c>
      <c r="Z779" s="132" t="str">
        <f>_xlfn.IFNA(IF($D779=5,LOOKUP($F779,{0.1,0.2,0.3,0.4,0.5,0.6,0.7,0.8,0.9,1},{27,39,51,63,75,87,99,111,123,135}),""),"")</f>
        <v/>
      </c>
      <c r="AA779" s="132">
        <f t="shared" si="106"/>
        <v>0</v>
      </c>
      <c r="AB779" s="132" t="str">
        <f t="shared" si="107"/>
        <v>00</v>
      </c>
      <c r="AC779" s="82" t="e">
        <f>VLOOKUP(AB779,'AMI Ref'!T:U,2,FALSE)</f>
        <v>#N/A</v>
      </c>
      <c r="AD779" s="124"/>
      <c r="AE779" s="81" t="str">
        <f>_xlfn.IFNA(IF($D779=0,IF($J779="Not Paid by Tenant",0,INDEX('AMI Ref'!$K$5:$N$5,MATCH($J779,{"Oil","Gas","Electric - Other","ELECTRIC - HEAT PUMP"},0))),0),"")</f>
        <v/>
      </c>
      <c r="AF779" s="81">
        <f>_xlfn.IFNA(IF($D779=1,IF($J779="Not Paid by Tenant",0,INDEX('AMI Ref'!$K$6:$N$6,MATCH($J779,{"Oil","Gas","Electric - Other","ELECTRIC - HEAT PUMP"},0))),0),"")</f>
        <v>0</v>
      </c>
      <c r="AG779" s="81">
        <f>_xlfn.IFNA(IF($D779=2,IF($J779="Not Paid by Tenant",0,INDEX('AMI Ref'!$K$7:$N$7,MATCH($J779,{"Oil","Gas","Electric - Other","ELECTRIC - HEAT PUMP"},0))),0),"")</f>
        <v>0</v>
      </c>
      <c r="AH779" s="81">
        <f>_xlfn.IFNA(IF($D779=3,IF($J779="Not Paid by Tenant",0,INDEX('AMI Ref'!$K$8:$N$8,MATCH($J779,{"Oil","Gas","Electric - Other","ELECTRIC - HEAT PUMP"},0))),0),"")</f>
        <v>0</v>
      </c>
      <c r="AI779" s="81">
        <f>_xlfn.IFNA(IF($D779=4,IF($J779="Not Paid by Tenant",0,INDEX('AMI Ref'!$K$9:$N$9,MATCH($J779,{"Oil","Gas","Electric - Other","ELECTRIC - HEAT PUMP"},0))),0),"")</f>
        <v>0</v>
      </c>
      <c r="AJ779" s="81">
        <f>_xlfn.IFNA(IF($D779=5,IF($J779="Not Paid by Tenant",0,INDEX('AMI Ref'!$K$10:$N$10,MATCH($J779,{"Oil","Gas","Electric - Other","ELECTRIC - HEAT PUMP"},0))),0),"")</f>
        <v>0</v>
      </c>
      <c r="AK779" s="128"/>
      <c r="AL779" s="81" t="str">
        <f>_xlfn.IFNA(IF($D779=0,IF($K779="Not Paid by Tenant",0,INDEX('AMI Ref'!$O$5:$R$5,MATCH($K779,{"Oil","Gas","Electric - Other","Electric ccASHP - split"},0))),0),"")</f>
        <v/>
      </c>
      <c r="AM779" s="81">
        <f>_xlfn.IFNA(IF($D779=1,IF($K779="Not Paid by Tenant",0,INDEX('AMI Ref'!$O$6:$R$6,MATCH($K779,{"Oil","Gas","Electric - Other","Electric ccASHP - split"},0))),0),"")</f>
        <v>0</v>
      </c>
      <c r="AN779" s="81">
        <f>_xlfn.IFNA(IF($D779=2,IF($K779="Not Paid by Tenant",0,INDEX('AMI Ref'!$O$7:$R$7,MATCH($K779,{"Oil","Gas","Electric - Other","Electric ccASHP - split"},0))),0),"")</f>
        <v>0</v>
      </c>
      <c r="AO779" s="81">
        <f>_xlfn.IFNA(IF($D779=3,IF($K779="Not Paid by Tenant",0,INDEX('AMI Ref'!$O$8:$R$8,MATCH($K779,{"Oil","Gas","Electric - Other","Electric ccASHP - split"},0))),0),"")</f>
        <v>0</v>
      </c>
      <c r="AP779" s="81">
        <f>_xlfn.IFNA(IF($D779=4,IF($K779="Not Paid by Tenant",0,INDEX('AMI Ref'!$O$9:$R$9,MATCH($K779,{"Oil","Gas","Electric - Other","Electric ccASHP - split"},0))),0),"")</f>
        <v>0</v>
      </c>
      <c r="AQ779" s="81">
        <f>_xlfn.IFNA(IF($D779=5,IF($K779="Not Paid by Tenant",0,INDEX('AMI Ref'!$O$10:$R$10,MATCH($K779,{"Oil","Gas","Electric - Other","Electric ccASHP - split"},0))),0),"")</f>
        <v>0</v>
      </c>
      <c r="AR779" s="124">
        <f t="shared" si="108"/>
        <v>0</v>
      </c>
      <c r="AS779" s="123" t="e">
        <f t="shared" si="109"/>
        <v>#N/A</v>
      </c>
    </row>
    <row r="780" spans="1:45" x14ac:dyDescent="0.2">
      <c r="A780" s="130">
        <v>778</v>
      </c>
      <c r="B780" s="177">
        <f>IF(OR(COUNTIF($B$2:$B779,Input!$F796)&lt;1,COUNTIF($O$2:$O779,Input!$C796)&lt;1),Input!F796,0)</f>
        <v>0</v>
      </c>
      <c r="C780" s="177">
        <f>IF(OR(COUNTIF($B$2:$B779,Input!$F796)&lt;1,COUNTIF($O$2:$O779,Input!$C796)&lt;1),Input!G796,0)</f>
        <v>0</v>
      </c>
      <c r="D780" s="177">
        <f>IF(OR(COUNTIF($B$2:$B779,Input!$F796)&lt;1,COUNTIF($O$2:$O779,Input!$C796)&lt;1),Input!H796,0)</f>
        <v>0</v>
      </c>
      <c r="E780" s="177">
        <f>IF(OR(COUNTIF($B$2:$B779,Input!$F796)&lt;1,COUNTIF($O$2:$O779,Input!$C796)&lt;1),Input!I796,0)</f>
        <v>0</v>
      </c>
      <c r="F780" s="177">
        <f>IF(OR(COUNTIF($B$2:$B779,Input!$F796)&lt;1,COUNTIF($O$2:$O779,Input!$C796)&lt;1),Input!J796,0)</f>
        <v>0</v>
      </c>
      <c r="G780" s="177">
        <f>IF(OR(COUNTIF($B$2:$B779,Input!$F796)&lt;1,COUNTIF($O$2:$O779,Input!$C796)&lt;1),Input!K796,0)</f>
        <v>0</v>
      </c>
      <c r="H780" s="177">
        <f>IF(OR(COUNTIF($B$2:$B779,Input!$F796)&lt;1,COUNTIF($O$2:$O779,Input!$C796)&lt;1),Input!L796,0)</f>
        <v>0</v>
      </c>
      <c r="I780" s="177">
        <f>IF(OR(COUNTIF($B$2:$B779,Input!$F796)&lt;1,COUNTIF($O$2:$O779,Input!$C796)&lt;1),Input!M796,0)</f>
        <v>0</v>
      </c>
      <c r="J780" s="177">
        <f>IF(OR(COUNTIF($B$2:$B779,Input!$F796)&lt;1,COUNTIF($O$2:$O779,Input!$C796)&lt;1),Input!N796,0)</f>
        <v>0</v>
      </c>
      <c r="K780" s="177">
        <f>IF(OR(COUNTIF($B$2:$B779,Input!$F796)&lt;1,COUNTIF($O$2:$O779,Input!$C796)&lt;1),Input!O796,0)</f>
        <v>0</v>
      </c>
      <c r="L780" s="177">
        <f>IF(OR(COUNTIF($B$2:$B779,Input!$F796)&lt;1,COUNTIF($O$2:$O779,Input!$C796)&lt;1),Input!P796,0)</f>
        <v>0</v>
      </c>
      <c r="M780" s="129" t="str">
        <f t="shared" si="104"/>
        <v/>
      </c>
      <c r="N780" s="161">
        <f t="shared" si="110"/>
        <v>0</v>
      </c>
      <c r="O780" s="168">
        <f>Input!C796</f>
        <v>0</v>
      </c>
      <c r="P780" s="168"/>
      <c r="R780" s="131">
        <f t="shared" si="111"/>
        <v>0</v>
      </c>
      <c r="S780" s="133" t="str">
        <f t="shared" si="105"/>
        <v xml:space="preserve"> </v>
      </c>
      <c r="T780" s="133"/>
      <c r="U780" s="132" t="str">
        <f>_xlfn.IFNA(IF($D780=0,LOOKUP($F780,{0.1,0.2,0.3,0.4,0.5,0.6,0.7,0.8,0.9,1},{22,34,46,58,70,82,94,106,118,130}),""),"")</f>
        <v/>
      </c>
      <c r="V780" s="132" t="str">
        <f>_xlfn.IFNA(IF($D780=1,LOOKUP($F780,{0.1,0.2,0.3,0.4,0.5,0.6,0.7,0.8,0.9,1},{23,35,47,59,71,83,95,107,119,131}),""),"")</f>
        <v/>
      </c>
      <c r="W780" s="132" t="str">
        <f>_xlfn.IFNA(IF($D780=2,LOOKUP($F780,{0.1,0.2,0.3,0.4,0.5,0.6,0.7,0.8,0.9,1},{24,36,48,60,72,84,96,108,120,132}),""),"")</f>
        <v/>
      </c>
      <c r="X780" s="132" t="str">
        <f>_xlfn.IFNA(IF($D780=3,LOOKUP($F780,{0.1,0.2,0.3,0.4,0.5,0.6,0.7,0.8,0.9,1},{25,37,49,61,73,85,97,109,121,133}),""),"")</f>
        <v/>
      </c>
      <c r="Y780" s="132" t="str">
        <f>_xlfn.IFNA(IF($D780=4,LOOKUP($F780,{0.1,0.2,0.3,0.4,0.5,0.6,0.7,0.8,0.9,1},{26,38,50,62,74,86,98,110,122,134}),""),"")</f>
        <v/>
      </c>
      <c r="Z780" s="132" t="str">
        <f>_xlfn.IFNA(IF($D780=5,LOOKUP($F780,{0.1,0.2,0.3,0.4,0.5,0.6,0.7,0.8,0.9,1},{27,39,51,63,75,87,99,111,123,135}),""),"")</f>
        <v/>
      </c>
      <c r="AA780" s="132">
        <f t="shared" si="106"/>
        <v>0</v>
      </c>
      <c r="AB780" s="132" t="str">
        <f t="shared" si="107"/>
        <v>00</v>
      </c>
      <c r="AC780" s="82" t="e">
        <f>VLOOKUP(AB780,'AMI Ref'!T:U,2,FALSE)</f>
        <v>#N/A</v>
      </c>
      <c r="AD780" s="124"/>
      <c r="AE780" s="81" t="str">
        <f>_xlfn.IFNA(IF($D780=0,IF($J780="Not Paid by Tenant",0,INDEX('AMI Ref'!$K$5:$N$5,MATCH($J780,{"Oil","Gas","Electric - Other","ELECTRIC - HEAT PUMP"},0))),0),"")</f>
        <v/>
      </c>
      <c r="AF780" s="81">
        <f>_xlfn.IFNA(IF($D780=1,IF($J780="Not Paid by Tenant",0,INDEX('AMI Ref'!$K$6:$N$6,MATCH($J780,{"Oil","Gas","Electric - Other","ELECTRIC - HEAT PUMP"},0))),0),"")</f>
        <v>0</v>
      </c>
      <c r="AG780" s="81">
        <f>_xlfn.IFNA(IF($D780=2,IF($J780="Not Paid by Tenant",0,INDEX('AMI Ref'!$K$7:$N$7,MATCH($J780,{"Oil","Gas","Electric - Other","ELECTRIC - HEAT PUMP"},0))),0),"")</f>
        <v>0</v>
      </c>
      <c r="AH780" s="81">
        <f>_xlfn.IFNA(IF($D780=3,IF($J780="Not Paid by Tenant",0,INDEX('AMI Ref'!$K$8:$N$8,MATCH($J780,{"Oil","Gas","Electric - Other","ELECTRIC - HEAT PUMP"},0))),0),"")</f>
        <v>0</v>
      </c>
      <c r="AI780" s="81">
        <f>_xlfn.IFNA(IF($D780=4,IF($J780="Not Paid by Tenant",0,INDEX('AMI Ref'!$K$9:$N$9,MATCH($J780,{"Oil","Gas","Electric - Other","ELECTRIC - HEAT PUMP"},0))),0),"")</f>
        <v>0</v>
      </c>
      <c r="AJ780" s="81">
        <f>_xlfn.IFNA(IF($D780=5,IF($J780="Not Paid by Tenant",0,INDEX('AMI Ref'!$K$10:$N$10,MATCH($J780,{"Oil","Gas","Electric - Other","ELECTRIC - HEAT PUMP"},0))),0),"")</f>
        <v>0</v>
      </c>
      <c r="AK780" s="128"/>
      <c r="AL780" s="81" t="str">
        <f>_xlfn.IFNA(IF($D780=0,IF($K780="Not Paid by Tenant",0,INDEX('AMI Ref'!$O$5:$R$5,MATCH($K780,{"Oil","Gas","Electric - Other","Electric ccASHP - split"},0))),0),"")</f>
        <v/>
      </c>
      <c r="AM780" s="81">
        <f>_xlfn.IFNA(IF($D780=1,IF($K780="Not Paid by Tenant",0,INDEX('AMI Ref'!$O$6:$R$6,MATCH($K780,{"Oil","Gas","Electric - Other","Electric ccASHP - split"},0))),0),"")</f>
        <v>0</v>
      </c>
      <c r="AN780" s="81">
        <f>_xlfn.IFNA(IF($D780=2,IF($K780="Not Paid by Tenant",0,INDEX('AMI Ref'!$O$7:$R$7,MATCH($K780,{"Oil","Gas","Electric - Other","Electric ccASHP - split"},0))),0),"")</f>
        <v>0</v>
      </c>
      <c r="AO780" s="81">
        <f>_xlfn.IFNA(IF($D780=3,IF($K780="Not Paid by Tenant",0,INDEX('AMI Ref'!$O$8:$R$8,MATCH($K780,{"Oil","Gas","Electric - Other","Electric ccASHP - split"},0))),0),"")</f>
        <v>0</v>
      </c>
      <c r="AP780" s="81">
        <f>_xlfn.IFNA(IF($D780=4,IF($K780="Not Paid by Tenant",0,INDEX('AMI Ref'!$O$9:$R$9,MATCH($K780,{"Oil","Gas","Electric - Other","Electric ccASHP - split"},0))),0),"")</f>
        <v>0</v>
      </c>
      <c r="AQ780" s="81">
        <f>_xlfn.IFNA(IF($D780=5,IF($K780="Not Paid by Tenant",0,INDEX('AMI Ref'!$O$10:$R$10,MATCH($K780,{"Oil","Gas","Electric - Other","Electric ccASHP - split"},0))),0),"")</f>
        <v>0</v>
      </c>
      <c r="AR780" s="124">
        <f t="shared" si="108"/>
        <v>0</v>
      </c>
      <c r="AS780" s="123" t="e">
        <f t="shared" si="109"/>
        <v>#N/A</v>
      </c>
    </row>
    <row r="781" spans="1:45" x14ac:dyDescent="0.2">
      <c r="A781" s="130">
        <v>779</v>
      </c>
      <c r="B781" s="177">
        <f>IF(OR(COUNTIF($B$2:$B780,Input!$F797)&lt;1,COUNTIF($O$2:$O780,Input!$C797)&lt;1),Input!F797,0)</f>
        <v>0</v>
      </c>
      <c r="C781" s="177">
        <f>IF(OR(COUNTIF($B$2:$B780,Input!$F797)&lt;1,COUNTIF($O$2:$O780,Input!$C797)&lt;1),Input!G797,0)</f>
        <v>0</v>
      </c>
      <c r="D781" s="177">
        <f>IF(OR(COUNTIF($B$2:$B780,Input!$F797)&lt;1,COUNTIF($O$2:$O780,Input!$C797)&lt;1),Input!H797,0)</f>
        <v>0</v>
      </c>
      <c r="E781" s="177">
        <f>IF(OR(COUNTIF($B$2:$B780,Input!$F797)&lt;1,COUNTIF($O$2:$O780,Input!$C797)&lt;1),Input!I797,0)</f>
        <v>0</v>
      </c>
      <c r="F781" s="177">
        <f>IF(OR(COUNTIF($B$2:$B780,Input!$F797)&lt;1,COUNTIF($O$2:$O780,Input!$C797)&lt;1),Input!J797,0)</f>
        <v>0</v>
      </c>
      <c r="G781" s="177">
        <f>IF(OR(COUNTIF($B$2:$B780,Input!$F797)&lt;1,COUNTIF($O$2:$O780,Input!$C797)&lt;1),Input!K797,0)</f>
        <v>0</v>
      </c>
      <c r="H781" s="177">
        <f>IF(OR(COUNTIF($B$2:$B780,Input!$F797)&lt;1,COUNTIF($O$2:$O780,Input!$C797)&lt;1),Input!L797,0)</f>
        <v>0</v>
      </c>
      <c r="I781" s="177">
        <f>IF(OR(COUNTIF($B$2:$B780,Input!$F797)&lt;1,COUNTIF($O$2:$O780,Input!$C797)&lt;1),Input!M797,0)</f>
        <v>0</v>
      </c>
      <c r="J781" s="177">
        <f>IF(OR(COUNTIF($B$2:$B780,Input!$F797)&lt;1,COUNTIF($O$2:$O780,Input!$C797)&lt;1),Input!N797,0)</f>
        <v>0</v>
      </c>
      <c r="K781" s="177">
        <f>IF(OR(COUNTIF($B$2:$B780,Input!$F797)&lt;1,COUNTIF($O$2:$O780,Input!$C797)&lt;1),Input!O797,0)</f>
        <v>0</v>
      </c>
      <c r="L781" s="177">
        <f>IF(OR(COUNTIF($B$2:$B780,Input!$F797)&lt;1,COUNTIF($O$2:$O780,Input!$C797)&lt;1),Input!P797,0)</f>
        <v>0</v>
      </c>
      <c r="M781" s="129" t="str">
        <f t="shared" si="104"/>
        <v/>
      </c>
      <c r="N781" s="161">
        <f t="shared" si="110"/>
        <v>0</v>
      </c>
      <c r="O781" s="168">
        <f>Input!C797</f>
        <v>0</v>
      </c>
      <c r="P781" s="168"/>
      <c r="R781" s="131">
        <f t="shared" si="111"/>
        <v>0</v>
      </c>
      <c r="S781" s="133" t="str">
        <f t="shared" si="105"/>
        <v xml:space="preserve"> </v>
      </c>
      <c r="T781" s="133"/>
      <c r="U781" s="132" t="str">
        <f>_xlfn.IFNA(IF($D781=0,LOOKUP($F781,{0.1,0.2,0.3,0.4,0.5,0.6,0.7,0.8,0.9,1},{22,34,46,58,70,82,94,106,118,130}),""),"")</f>
        <v/>
      </c>
      <c r="V781" s="132" t="str">
        <f>_xlfn.IFNA(IF($D781=1,LOOKUP($F781,{0.1,0.2,0.3,0.4,0.5,0.6,0.7,0.8,0.9,1},{23,35,47,59,71,83,95,107,119,131}),""),"")</f>
        <v/>
      </c>
      <c r="W781" s="132" t="str">
        <f>_xlfn.IFNA(IF($D781=2,LOOKUP($F781,{0.1,0.2,0.3,0.4,0.5,0.6,0.7,0.8,0.9,1},{24,36,48,60,72,84,96,108,120,132}),""),"")</f>
        <v/>
      </c>
      <c r="X781" s="132" t="str">
        <f>_xlfn.IFNA(IF($D781=3,LOOKUP($F781,{0.1,0.2,0.3,0.4,0.5,0.6,0.7,0.8,0.9,1},{25,37,49,61,73,85,97,109,121,133}),""),"")</f>
        <v/>
      </c>
      <c r="Y781" s="132" t="str">
        <f>_xlfn.IFNA(IF($D781=4,LOOKUP($F781,{0.1,0.2,0.3,0.4,0.5,0.6,0.7,0.8,0.9,1},{26,38,50,62,74,86,98,110,122,134}),""),"")</f>
        <v/>
      </c>
      <c r="Z781" s="132" t="str">
        <f>_xlfn.IFNA(IF($D781=5,LOOKUP($F781,{0.1,0.2,0.3,0.4,0.5,0.6,0.7,0.8,0.9,1},{27,39,51,63,75,87,99,111,123,135}),""),"")</f>
        <v/>
      </c>
      <c r="AA781" s="132">
        <f t="shared" si="106"/>
        <v>0</v>
      </c>
      <c r="AB781" s="132" t="str">
        <f t="shared" si="107"/>
        <v>00</v>
      </c>
      <c r="AC781" s="82" t="e">
        <f>VLOOKUP(AB781,'AMI Ref'!T:U,2,FALSE)</f>
        <v>#N/A</v>
      </c>
      <c r="AD781" s="124"/>
      <c r="AE781" s="81" t="str">
        <f>_xlfn.IFNA(IF($D781=0,IF($J781="Not Paid by Tenant",0,INDEX('AMI Ref'!$K$5:$N$5,MATCH($J781,{"Oil","Gas","Electric - Other","ELECTRIC - HEAT PUMP"},0))),0),"")</f>
        <v/>
      </c>
      <c r="AF781" s="81">
        <f>_xlfn.IFNA(IF($D781=1,IF($J781="Not Paid by Tenant",0,INDEX('AMI Ref'!$K$6:$N$6,MATCH($J781,{"Oil","Gas","Electric - Other","ELECTRIC - HEAT PUMP"},0))),0),"")</f>
        <v>0</v>
      </c>
      <c r="AG781" s="81">
        <f>_xlfn.IFNA(IF($D781=2,IF($J781="Not Paid by Tenant",0,INDEX('AMI Ref'!$K$7:$N$7,MATCH($J781,{"Oil","Gas","Electric - Other","ELECTRIC - HEAT PUMP"},0))),0),"")</f>
        <v>0</v>
      </c>
      <c r="AH781" s="81">
        <f>_xlfn.IFNA(IF($D781=3,IF($J781="Not Paid by Tenant",0,INDEX('AMI Ref'!$K$8:$N$8,MATCH($J781,{"Oil","Gas","Electric - Other","ELECTRIC - HEAT PUMP"},0))),0),"")</f>
        <v>0</v>
      </c>
      <c r="AI781" s="81">
        <f>_xlfn.IFNA(IF($D781=4,IF($J781="Not Paid by Tenant",0,INDEX('AMI Ref'!$K$9:$N$9,MATCH($J781,{"Oil","Gas","Electric - Other","ELECTRIC - HEAT PUMP"},0))),0),"")</f>
        <v>0</v>
      </c>
      <c r="AJ781" s="81">
        <f>_xlfn.IFNA(IF($D781=5,IF($J781="Not Paid by Tenant",0,INDEX('AMI Ref'!$K$10:$N$10,MATCH($J781,{"Oil","Gas","Electric - Other","ELECTRIC - HEAT PUMP"},0))),0),"")</f>
        <v>0</v>
      </c>
      <c r="AK781" s="128"/>
      <c r="AL781" s="81" t="str">
        <f>_xlfn.IFNA(IF($D781=0,IF($K781="Not Paid by Tenant",0,INDEX('AMI Ref'!$O$5:$R$5,MATCH($K781,{"Oil","Gas","Electric - Other","Electric ccASHP - split"},0))),0),"")</f>
        <v/>
      </c>
      <c r="AM781" s="81">
        <f>_xlfn.IFNA(IF($D781=1,IF($K781="Not Paid by Tenant",0,INDEX('AMI Ref'!$O$6:$R$6,MATCH($K781,{"Oil","Gas","Electric - Other","Electric ccASHP - split"},0))),0),"")</f>
        <v>0</v>
      </c>
      <c r="AN781" s="81">
        <f>_xlfn.IFNA(IF($D781=2,IF($K781="Not Paid by Tenant",0,INDEX('AMI Ref'!$O$7:$R$7,MATCH($K781,{"Oil","Gas","Electric - Other","Electric ccASHP - split"},0))),0),"")</f>
        <v>0</v>
      </c>
      <c r="AO781" s="81">
        <f>_xlfn.IFNA(IF($D781=3,IF($K781="Not Paid by Tenant",0,INDEX('AMI Ref'!$O$8:$R$8,MATCH($K781,{"Oil","Gas","Electric - Other","Electric ccASHP - split"},0))),0),"")</f>
        <v>0</v>
      </c>
      <c r="AP781" s="81">
        <f>_xlfn.IFNA(IF($D781=4,IF($K781="Not Paid by Tenant",0,INDEX('AMI Ref'!$O$9:$R$9,MATCH($K781,{"Oil","Gas","Electric - Other","Electric ccASHP - split"},0))),0),"")</f>
        <v>0</v>
      </c>
      <c r="AQ781" s="81">
        <f>_xlfn.IFNA(IF($D781=5,IF($K781="Not Paid by Tenant",0,INDEX('AMI Ref'!$O$10:$R$10,MATCH($K781,{"Oil","Gas","Electric - Other","Electric ccASHP - split"},0))),0),"")</f>
        <v>0</v>
      </c>
      <c r="AR781" s="124">
        <f t="shared" si="108"/>
        <v>0</v>
      </c>
      <c r="AS781" s="123" t="e">
        <f t="shared" si="109"/>
        <v>#N/A</v>
      </c>
    </row>
    <row r="782" spans="1:45" x14ac:dyDescent="0.2">
      <c r="A782" s="130">
        <v>780</v>
      </c>
      <c r="B782" s="177">
        <f>IF(OR(COUNTIF($B$2:$B781,Input!$F798)&lt;1,COUNTIF($O$2:$O781,Input!$C798)&lt;1),Input!F798,0)</f>
        <v>0</v>
      </c>
      <c r="C782" s="177">
        <f>IF(OR(COUNTIF($B$2:$B781,Input!$F798)&lt;1,COUNTIF($O$2:$O781,Input!$C798)&lt;1),Input!G798,0)</f>
        <v>0</v>
      </c>
      <c r="D782" s="177">
        <f>IF(OR(COUNTIF($B$2:$B781,Input!$F798)&lt;1,COUNTIF($O$2:$O781,Input!$C798)&lt;1),Input!H798,0)</f>
        <v>0</v>
      </c>
      <c r="E782" s="177">
        <f>IF(OR(COUNTIF($B$2:$B781,Input!$F798)&lt;1,COUNTIF($O$2:$O781,Input!$C798)&lt;1),Input!I798,0)</f>
        <v>0</v>
      </c>
      <c r="F782" s="177">
        <f>IF(OR(COUNTIF($B$2:$B781,Input!$F798)&lt;1,COUNTIF($O$2:$O781,Input!$C798)&lt;1),Input!J798,0)</f>
        <v>0</v>
      </c>
      <c r="G782" s="177">
        <f>IF(OR(COUNTIF($B$2:$B781,Input!$F798)&lt;1,COUNTIF($O$2:$O781,Input!$C798)&lt;1),Input!K798,0)</f>
        <v>0</v>
      </c>
      <c r="H782" s="177">
        <f>IF(OR(COUNTIF($B$2:$B781,Input!$F798)&lt;1,COUNTIF($O$2:$O781,Input!$C798)&lt;1),Input!L798,0)</f>
        <v>0</v>
      </c>
      <c r="I782" s="177">
        <f>IF(OR(COUNTIF($B$2:$B781,Input!$F798)&lt;1,COUNTIF($O$2:$O781,Input!$C798)&lt;1),Input!M798,0)</f>
        <v>0</v>
      </c>
      <c r="J782" s="177">
        <f>IF(OR(COUNTIF($B$2:$B781,Input!$F798)&lt;1,COUNTIF($O$2:$O781,Input!$C798)&lt;1),Input!N798,0)</f>
        <v>0</v>
      </c>
      <c r="K782" s="177">
        <f>IF(OR(COUNTIF($B$2:$B781,Input!$F798)&lt;1,COUNTIF($O$2:$O781,Input!$C798)&lt;1),Input!O798,0)</f>
        <v>0</v>
      </c>
      <c r="L782" s="177">
        <f>IF(OR(COUNTIF($B$2:$B781,Input!$F798)&lt;1,COUNTIF($O$2:$O781,Input!$C798)&lt;1),Input!P798,0)</f>
        <v>0</v>
      </c>
      <c r="M782" s="129" t="str">
        <f t="shared" si="104"/>
        <v/>
      </c>
      <c r="N782" s="161">
        <f t="shared" si="110"/>
        <v>0</v>
      </c>
      <c r="O782" s="168">
        <f>Input!C798</f>
        <v>0</v>
      </c>
      <c r="P782" s="168"/>
      <c r="R782" s="131">
        <f t="shared" si="111"/>
        <v>0</v>
      </c>
      <c r="S782" s="133" t="str">
        <f t="shared" si="105"/>
        <v xml:space="preserve"> </v>
      </c>
      <c r="T782" s="133"/>
      <c r="U782" s="132" t="str">
        <f>_xlfn.IFNA(IF($D782=0,LOOKUP($F782,{0.1,0.2,0.3,0.4,0.5,0.6,0.7,0.8,0.9,1},{22,34,46,58,70,82,94,106,118,130}),""),"")</f>
        <v/>
      </c>
      <c r="V782" s="132" t="str">
        <f>_xlfn.IFNA(IF($D782=1,LOOKUP($F782,{0.1,0.2,0.3,0.4,0.5,0.6,0.7,0.8,0.9,1},{23,35,47,59,71,83,95,107,119,131}),""),"")</f>
        <v/>
      </c>
      <c r="W782" s="132" t="str">
        <f>_xlfn.IFNA(IF($D782=2,LOOKUP($F782,{0.1,0.2,0.3,0.4,0.5,0.6,0.7,0.8,0.9,1},{24,36,48,60,72,84,96,108,120,132}),""),"")</f>
        <v/>
      </c>
      <c r="X782" s="132" t="str">
        <f>_xlfn.IFNA(IF($D782=3,LOOKUP($F782,{0.1,0.2,0.3,0.4,0.5,0.6,0.7,0.8,0.9,1},{25,37,49,61,73,85,97,109,121,133}),""),"")</f>
        <v/>
      </c>
      <c r="Y782" s="132" t="str">
        <f>_xlfn.IFNA(IF($D782=4,LOOKUP($F782,{0.1,0.2,0.3,0.4,0.5,0.6,0.7,0.8,0.9,1},{26,38,50,62,74,86,98,110,122,134}),""),"")</f>
        <v/>
      </c>
      <c r="Z782" s="132" t="str">
        <f>_xlfn.IFNA(IF($D782=5,LOOKUP($F782,{0.1,0.2,0.3,0.4,0.5,0.6,0.7,0.8,0.9,1},{27,39,51,63,75,87,99,111,123,135}),""),"")</f>
        <v/>
      </c>
      <c r="AA782" s="132">
        <f t="shared" si="106"/>
        <v>0</v>
      </c>
      <c r="AB782" s="132" t="str">
        <f t="shared" si="107"/>
        <v>00</v>
      </c>
      <c r="AC782" s="82" t="e">
        <f>VLOOKUP(AB782,'AMI Ref'!T:U,2,FALSE)</f>
        <v>#N/A</v>
      </c>
      <c r="AD782" s="124"/>
      <c r="AE782" s="81" t="str">
        <f>_xlfn.IFNA(IF($D782=0,IF($J782="Not Paid by Tenant",0,INDEX('AMI Ref'!$K$5:$N$5,MATCH($J782,{"Oil","Gas","Electric - Other","ELECTRIC - HEAT PUMP"},0))),0),"")</f>
        <v/>
      </c>
      <c r="AF782" s="81">
        <f>_xlfn.IFNA(IF($D782=1,IF($J782="Not Paid by Tenant",0,INDEX('AMI Ref'!$K$6:$N$6,MATCH($J782,{"Oil","Gas","Electric - Other","ELECTRIC - HEAT PUMP"},0))),0),"")</f>
        <v>0</v>
      </c>
      <c r="AG782" s="81">
        <f>_xlfn.IFNA(IF($D782=2,IF($J782="Not Paid by Tenant",0,INDEX('AMI Ref'!$K$7:$N$7,MATCH($J782,{"Oil","Gas","Electric - Other","ELECTRIC - HEAT PUMP"},0))),0),"")</f>
        <v>0</v>
      </c>
      <c r="AH782" s="81">
        <f>_xlfn.IFNA(IF($D782=3,IF($J782="Not Paid by Tenant",0,INDEX('AMI Ref'!$K$8:$N$8,MATCH($J782,{"Oil","Gas","Electric - Other","ELECTRIC - HEAT PUMP"},0))),0),"")</f>
        <v>0</v>
      </c>
      <c r="AI782" s="81">
        <f>_xlfn.IFNA(IF($D782=4,IF($J782="Not Paid by Tenant",0,INDEX('AMI Ref'!$K$9:$N$9,MATCH($J782,{"Oil","Gas","Electric - Other","ELECTRIC - HEAT PUMP"},0))),0),"")</f>
        <v>0</v>
      </c>
      <c r="AJ782" s="81">
        <f>_xlfn.IFNA(IF($D782=5,IF($J782="Not Paid by Tenant",0,INDEX('AMI Ref'!$K$10:$N$10,MATCH($J782,{"Oil","Gas","Electric - Other","ELECTRIC - HEAT PUMP"},0))),0),"")</f>
        <v>0</v>
      </c>
      <c r="AK782" s="128"/>
      <c r="AL782" s="81" t="str">
        <f>_xlfn.IFNA(IF($D782=0,IF($K782="Not Paid by Tenant",0,INDEX('AMI Ref'!$O$5:$R$5,MATCH($K782,{"Oil","Gas","Electric - Other","Electric ccASHP - split"},0))),0),"")</f>
        <v/>
      </c>
      <c r="AM782" s="81">
        <f>_xlfn.IFNA(IF($D782=1,IF($K782="Not Paid by Tenant",0,INDEX('AMI Ref'!$O$6:$R$6,MATCH($K782,{"Oil","Gas","Electric - Other","Electric ccASHP - split"},0))),0),"")</f>
        <v>0</v>
      </c>
      <c r="AN782" s="81">
        <f>_xlfn.IFNA(IF($D782=2,IF($K782="Not Paid by Tenant",0,INDEX('AMI Ref'!$O$7:$R$7,MATCH($K782,{"Oil","Gas","Electric - Other","Electric ccASHP - split"},0))),0),"")</f>
        <v>0</v>
      </c>
      <c r="AO782" s="81">
        <f>_xlfn.IFNA(IF($D782=3,IF($K782="Not Paid by Tenant",0,INDEX('AMI Ref'!$O$8:$R$8,MATCH($K782,{"Oil","Gas","Electric - Other","Electric ccASHP - split"},0))),0),"")</f>
        <v>0</v>
      </c>
      <c r="AP782" s="81">
        <f>_xlfn.IFNA(IF($D782=4,IF($K782="Not Paid by Tenant",0,INDEX('AMI Ref'!$O$9:$R$9,MATCH($K782,{"Oil","Gas","Electric - Other","Electric ccASHP - split"},0))),0),"")</f>
        <v>0</v>
      </c>
      <c r="AQ782" s="81">
        <f>_xlfn.IFNA(IF($D782=5,IF($K782="Not Paid by Tenant",0,INDEX('AMI Ref'!$O$10:$R$10,MATCH($K782,{"Oil","Gas","Electric - Other","Electric ccASHP - split"},0))),0),"")</f>
        <v>0</v>
      </c>
      <c r="AR782" s="124">
        <f t="shared" si="108"/>
        <v>0</v>
      </c>
      <c r="AS782" s="123" t="e">
        <f t="shared" si="109"/>
        <v>#N/A</v>
      </c>
    </row>
    <row r="783" spans="1:45" x14ac:dyDescent="0.2">
      <c r="A783" s="130">
        <v>781</v>
      </c>
      <c r="B783" s="177">
        <f>IF(OR(COUNTIF($B$2:$B782,Input!$F799)&lt;1,COUNTIF($O$2:$O782,Input!$C799)&lt;1),Input!F799,0)</f>
        <v>0</v>
      </c>
      <c r="C783" s="177">
        <f>IF(OR(COUNTIF($B$2:$B782,Input!$F799)&lt;1,COUNTIF($O$2:$O782,Input!$C799)&lt;1),Input!G799,0)</f>
        <v>0</v>
      </c>
      <c r="D783" s="177">
        <f>IF(OR(COUNTIF($B$2:$B782,Input!$F799)&lt;1,COUNTIF($O$2:$O782,Input!$C799)&lt;1),Input!H799,0)</f>
        <v>0</v>
      </c>
      <c r="E783" s="177">
        <f>IF(OR(COUNTIF($B$2:$B782,Input!$F799)&lt;1,COUNTIF($O$2:$O782,Input!$C799)&lt;1),Input!I799,0)</f>
        <v>0</v>
      </c>
      <c r="F783" s="177">
        <f>IF(OR(COUNTIF($B$2:$B782,Input!$F799)&lt;1,COUNTIF($O$2:$O782,Input!$C799)&lt;1),Input!J799,0)</f>
        <v>0</v>
      </c>
      <c r="G783" s="177">
        <f>IF(OR(COUNTIF($B$2:$B782,Input!$F799)&lt;1,COUNTIF($O$2:$O782,Input!$C799)&lt;1),Input!K799,0)</f>
        <v>0</v>
      </c>
      <c r="H783" s="177">
        <f>IF(OR(COUNTIF($B$2:$B782,Input!$F799)&lt;1,COUNTIF($O$2:$O782,Input!$C799)&lt;1),Input!L799,0)</f>
        <v>0</v>
      </c>
      <c r="I783" s="177">
        <f>IF(OR(COUNTIF($B$2:$B782,Input!$F799)&lt;1,COUNTIF($O$2:$O782,Input!$C799)&lt;1),Input!M799,0)</f>
        <v>0</v>
      </c>
      <c r="J783" s="177">
        <f>IF(OR(COUNTIF($B$2:$B782,Input!$F799)&lt;1,COUNTIF($O$2:$O782,Input!$C799)&lt;1),Input!N799,0)</f>
        <v>0</v>
      </c>
      <c r="K783" s="177">
        <f>IF(OR(COUNTIF($B$2:$B782,Input!$F799)&lt;1,COUNTIF($O$2:$O782,Input!$C799)&lt;1),Input!O799,0)</f>
        <v>0</v>
      </c>
      <c r="L783" s="177">
        <f>IF(OR(COUNTIF($B$2:$B782,Input!$F799)&lt;1,COUNTIF($O$2:$O782,Input!$C799)&lt;1),Input!P799,0)</f>
        <v>0</v>
      </c>
      <c r="M783" s="129" t="str">
        <f t="shared" si="104"/>
        <v/>
      </c>
      <c r="N783" s="161">
        <f t="shared" si="110"/>
        <v>0</v>
      </c>
      <c r="O783" s="168">
        <f>Input!C799</f>
        <v>0</v>
      </c>
      <c r="P783" s="168"/>
      <c r="R783" s="131">
        <f t="shared" si="111"/>
        <v>0</v>
      </c>
      <c r="S783" s="133" t="str">
        <f t="shared" si="105"/>
        <v xml:space="preserve"> </v>
      </c>
      <c r="T783" s="133"/>
      <c r="U783" s="132" t="str">
        <f>_xlfn.IFNA(IF($D783=0,LOOKUP($F783,{0.1,0.2,0.3,0.4,0.5,0.6,0.7,0.8,0.9,1},{22,34,46,58,70,82,94,106,118,130}),""),"")</f>
        <v/>
      </c>
      <c r="V783" s="132" t="str">
        <f>_xlfn.IFNA(IF($D783=1,LOOKUP($F783,{0.1,0.2,0.3,0.4,0.5,0.6,0.7,0.8,0.9,1},{23,35,47,59,71,83,95,107,119,131}),""),"")</f>
        <v/>
      </c>
      <c r="W783" s="132" t="str">
        <f>_xlfn.IFNA(IF($D783=2,LOOKUP($F783,{0.1,0.2,0.3,0.4,0.5,0.6,0.7,0.8,0.9,1},{24,36,48,60,72,84,96,108,120,132}),""),"")</f>
        <v/>
      </c>
      <c r="X783" s="132" t="str">
        <f>_xlfn.IFNA(IF($D783=3,LOOKUP($F783,{0.1,0.2,0.3,0.4,0.5,0.6,0.7,0.8,0.9,1},{25,37,49,61,73,85,97,109,121,133}),""),"")</f>
        <v/>
      </c>
      <c r="Y783" s="132" t="str">
        <f>_xlfn.IFNA(IF($D783=4,LOOKUP($F783,{0.1,0.2,0.3,0.4,0.5,0.6,0.7,0.8,0.9,1},{26,38,50,62,74,86,98,110,122,134}),""),"")</f>
        <v/>
      </c>
      <c r="Z783" s="132" t="str">
        <f>_xlfn.IFNA(IF($D783=5,LOOKUP($F783,{0.1,0.2,0.3,0.4,0.5,0.6,0.7,0.8,0.9,1},{27,39,51,63,75,87,99,111,123,135}),""),"")</f>
        <v/>
      </c>
      <c r="AA783" s="132">
        <f t="shared" si="106"/>
        <v>0</v>
      </c>
      <c r="AB783" s="132" t="str">
        <f t="shared" si="107"/>
        <v>00</v>
      </c>
      <c r="AC783" s="82" t="e">
        <f>VLOOKUP(AB783,'AMI Ref'!T:U,2,FALSE)</f>
        <v>#N/A</v>
      </c>
      <c r="AD783" s="124"/>
      <c r="AE783" s="81" t="str">
        <f>_xlfn.IFNA(IF($D783=0,IF($J783="Not Paid by Tenant",0,INDEX('AMI Ref'!$K$5:$N$5,MATCH($J783,{"Oil","Gas","Electric - Other","ELECTRIC - HEAT PUMP"},0))),0),"")</f>
        <v/>
      </c>
      <c r="AF783" s="81">
        <f>_xlfn.IFNA(IF($D783=1,IF($J783="Not Paid by Tenant",0,INDEX('AMI Ref'!$K$6:$N$6,MATCH($J783,{"Oil","Gas","Electric - Other","ELECTRIC - HEAT PUMP"},0))),0),"")</f>
        <v>0</v>
      </c>
      <c r="AG783" s="81">
        <f>_xlfn.IFNA(IF($D783=2,IF($J783="Not Paid by Tenant",0,INDEX('AMI Ref'!$K$7:$N$7,MATCH($J783,{"Oil","Gas","Electric - Other","ELECTRIC - HEAT PUMP"},0))),0),"")</f>
        <v>0</v>
      </c>
      <c r="AH783" s="81">
        <f>_xlfn.IFNA(IF($D783=3,IF($J783="Not Paid by Tenant",0,INDEX('AMI Ref'!$K$8:$N$8,MATCH($J783,{"Oil","Gas","Electric - Other","ELECTRIC - HEAT PUMP"},0))),0),"")</f>
        <v>0</v>
      </c>
      <c r="AI783" s="81">
        <f>_xlfn.IFNA(IF($D783=4,IF($J783="Not Paid by Tenant",0,INDEX('AMI Ref'!$K$9:$N$9,MATCH($J783,{"Oil","Gas","Electric - Other","ELECTRIC - HEAT PUMP"},0))),0),"")</f>
        <v>0</v>
      </c>
      <c r="AJ783" s="81">
        <f>_xlfn.IFNA(IF($D783=5,IF($J783="Not Paid by Tenant",0,INDEX('AMI Ref'!$K$10:$N$10,MATCH($J783,{"Oil","Gas","Electric - Other","ELECTRIC - HEAT PUMP"},0))),0),"")</f>
        <v>0</v>
      </c>
      <c r="AK783" s="128"/>
      <c r="AL783" s="81" t="str">
        <f>_xlfn.IFNA(IF($D783=0,IF($K783="Not Paid by Tenant",0,INDEX('AMI Ref'!$O$5:$R$5,MATCH($K783,{"Oil","Gas","Electric - Other","Electric ccASHP - split"},0))),0),"")</f>
        <v/>
      </c>
      <c r="AM783" s="81">
        <f>_xlfn.IFNA(IF($D783=1,IF($K783="Not Paid by Tenant",0,INDEX('AMI Ref'!$O$6:$R$6,MATCH($K783,{"Oil","Gas","Electric - Other","Electric ccASHP - split"},0))),0),"")</f>
        <v>0</v>
      </c>
      <c r="AN783" s="81">
        <f>_xlfn.IFNA(IF($D783=2,IF($K783="Not Paid by Tenant",0,INDEX('AMI Ref'!$O$7:$R$7,MATCH($K783,{"Oil","Gas","Electric - Other","Electric ccASHP - split"},0))),0),"")</f>
        <v>0</v>
      </c>
      <c r="AO783" s="81">
        <f>_xlfn.IFNA(IF($D783=3,IF($K783="Not Paid by Tenant",0,INDEX('AMI Ref'!$O$8:$R$8,MATCH($K783,{"Oil","Gas","Electric - Other","Electric ccASHP - split"},0))),0),"")</f>
        <v>0</v>
      </c>
      <c r="AP783" s="81">
        <f>_xlfn.IFNA(IF($D783=4,IF($K783="Not Paid by Tenant",0,INDEX('AMI Ref'!$O$9:$R$9,MATCH($K783,{"Oil","Gas","Electric - Other","Electric ccASHP - split"},0))),0),"")</f>
        <v>0</v>
      </c>
      <c r="AQ783" s="81">
        <f>_xlfn.IFNA(IF($D783=5,IF($K783="Not Paid by Tenant",0,INDEX('AMI Ref'!$O$10:$R$10,MATCH($K783,{"Oil","Gas","Electric - Other","Electric ccASHP - split"},0))),0),"")</f>
        <v>0</v>
      </c>
      <c r="AR783" s="124">
        <f t="shared" si="108"/>
        <v>0</v>
      </c>
      <c r="AS783" s="123" t="e">
        <f t="shared" si="109"/>
        <v>#N/A</v>
      </c>
    </row>
    <row r="784" spans="1:45" x14ac:dyDescent="0.2">
      <c r="A784" s="130">
        <v>782</v>
      </c>
      <c r="B784" s="177">
        <f>IF(OR(COUNTIF($B$2:$B783,Input!$F800)&lt;1,COUNTIF($O$2:$O783,Input!$C800)&lt;1),Input!F800,0)</f>
        <v>0</v>
      </c>
      <c r="C784" s="177">
        <f>IF(OR(COUNTIF($B$2:$B783,Input!$F800)&lt;1,COUNTIF($O$2:$O783,Input!$C800)&lt;1),Input!G800,0)</f>
        <v>0</v>
      </c>
      <c r="D784" s="177">
        <f>IF(OR(COUNTIF($B$2:$B783,Input!$F800)&lt;1,COUNTIF($O$2:$O783,Input!$C800)&lt;1),Input!H800,0)</f>
        <v>0</v>
      </c>
      <c r="E784" s="177">
        <f>IF(OR(COUNTIF($B$2:$B783,Input!$F800)&lt;1,COUNTIF($O$2:$O783,Input!$C800)&lt;1),Input!I800,0)</f>
        <v>0</v>
      </c>
      <c r="F784" s="177">
        <f>IF(OR(COUNTIF($B$2:$B783,Input!$F800)&lt;1,COUNTIF($O$2:$O783,Input!$C800)&lt;1),Input!J800,0)</f>
        <v>0</v>
      </c>
      <c r="G784" s="177">
        <f>IF(OR(COUNTIF($B$2:$B783,Input!$F800)&lt;1,COUNTIF($O$2:$O783,Input!$C800)&lt;1),Input!K800,0)</f>
        <v>0</v>
      </c>
      <c r="H784" s="177">
        <f>IF(OR(COUNTIF($B$2:$B783,Input!$F800)&lt;1,COUNTIF($O$2:$O783,Input!$C800)&lt;1),Input!L800,0)</f>
        <v>0</v>
      </c>
      <c r="I784" s="177">
        <f>IF(OR(COUNTIF($B$2:$B783,Input!$F800)&lt;1,COUNTIF($O$2:$O783,Input!$C800)&lt;1),Input!M800,0)</f>
        <v>0</v>
      </c>
      <c r="J784" s="177">
        <f>IF(OR(COUNTIF($B$2:$B783,Input!$F800)&lt;1,COUNTIF($O$2:$O783,Input!$C800)&lt;1),Input!N800,0)</f>
        <v>0</v>
      </c>
      <c r="K784" s="177">
        <f>IF(OR(COUNTIF($B$2:$B783,Input!$F800)&lt;1,COUNTIF($O$2:$O783,Input!$C800)&lt;1),Input!O800,0)</f>
        <v>0</v>
      </c>
      <c r="L784" s="177">
        <f>IF(OR(COUNTIF($B$2:$B783,Input!$F800)&lt;1,COUNTIF($O$2:$O783,Input!$C800)&lt;1),Input!P800,0)</f>
        <v>0</v>
      </c>
      <c r="M784" s="129" t="str">
        <f t="shared" si="104"/>
        <v/>
      </c>
      <c r="N784" s="161">
        <f t="shared" si="110"/>
        <v>0</v>
      </c>
      <c r="O784" s="168">
        <f>Input!C800</f>
        <v>0</v>
      </c>
      <c r="P784" s="168"/>
      <c r="R784" s="131">
        <f t="shared" si="111"/>
        <v>0</v>
      </c>
      <c r="S784" s="133" t="str">
        <f t="shared" si="105"/>
        <v xml:space="preserve"> </v>
      </c>
      <c r="T784" s="133"/>
      <c r="U784" s="132" t="str">
        <f>_xlfn.IFNA(IF($D784=0,LOOKUP($F784,{0.1,0.2,0.3,0.4,0.5,0.6,0.7,0.8,0.9,1},{22,34,46,58,70,82,94,106,118,130}),""),"")</f>
        <v/>
      </c>
      <c r="V784" s="132" t="str">
        <f>_xlfn.IFNA(IF($D784=1,LOOKUP($F784,{0.1,0.2,0.3,0.4,0.5,0.6,0.7,0.8,0.9,1},{23,35,47,59,71,83,95,107,119,131}),""),"")</f>
        <v/>
      </c>
      <c r="W784" s="132" t="str">
        <f>_xlfn.IFNA(IF($D784=2,LOOKUP($F784,{0.1,0.2,0.3,0.4,0.5,0.6,0.7,0.8,0.9,1},{24,36,48,60,72,84,96,108,120,132}),""),"")</f>
        <v/>
      </c>
      <c r="X784" s="132" t="str">
        <f>_xlfn.IFNA(IF($D784=3,LOOKUP($F784,{0.1,0.2,0.3,0.4,0.5,0.6,0.7,0.8,0.9,1},{25,37,49,61,73,85,97,109,121,133}),""),"")</f>
        <v/>
      </c>
      <c r="Y784" s="132" t="str">
        <f>_xlfn.IFNA(IF($D784=4,LOOKUP($F784,{0.1,0.2,0.3,0.4,0.5,0.6,0.7,0.8,0.9,1},{26,38,50,62,74,86,98,110,122,134}),""),"")</f>
        <v/>
      </c>
      <c r="Z784" s="132" t="str">
        <f>_xlfn.IFNA(IF($D784=5,LOOKUP($F784,{0.1,0.2,0.3,0.4,0.5,0.6,0.7,0.8,0.9,1},{27,39,51,63,75,87,99,111,123,135}),""),"")</f>
        <v/>
      </c>
      <c r="AA784" s="132">
        <f t="shared" si="106"/>
        <v>0</v>
      </c>
      <c r="AB784" s="132" t="str">
        <f t="shared" si="107"/>
        <v>00</v>
      </c>
      <c r="AC784" s="82" t="e">
        <f>VLOOKUP(AB784,'AMI Ref'!T:U,2,FALSE)</f>
        <v>#N/A</v>
      </c>
      <c r="AD784" s="124"/>
      <c r="AE784" s="81" t="str">
        <f>_xlfn.IFNA(IF($D784=0,IF($J784="Not Paid by Tenant",0,INDEX('AMI Ref'!$K$5:$N$5,MATCH($J784,{"Oil","Gas","Electric - Other","ELECTRIC - HEAT PUMP"},0))),0),"")</f>
        <v/>
      </c>
      <c r="AF784" s="81">
        <f>_xlfn.IFNA(IF($D784=1,IF($J784="Not Paid by Tenant",0,INDEX('AMI Ref'!$K$6:$N$6,MATCH($J784,{"Oil","Gas","Electric - Other","ELECTRIC - HEAT PUMP"},0))),0),"")</f>
        <v>0</v>
      </c>
      <c r="AG784" s="81">
        <f>_xlfn.IFNA(IF($D784=2,IF($J784="Not Paid by Tenant",0,INDEX('AMI Ref'!$K$7:$N$7,MATCH($J784,{"Oil","Gas","Electric - Other","ELECTRIC - HEAT PUMP"},0))),0),"")</f>
        <v>0</v>
      </c>
      <c r="AH784" s="81">
        <f>_xlfn.IFNA(IF($D784=3,IF($J784="Not Paid by Tenant",0,INDEX('AMI Ref'!$K$8:$N$8,MATCH($J784,{"Oil","Gas","Electric - Other","ELECTRIC - HEAT PUMP"},0))),0),"")</f>
        <v>0</v>
      </c>
      <c r="AI784" s="81">
        <f>_xlfn.IFNA(IF($D784=4,IF($J784="Not Paid by Tenant",0,INDEX('AMI Ref'!$K$9:$N$9,MATCH($J784,{"Oil","Gas","Electric - Other","ELECTRIC - HEAT PUMP"},0))),0),"")</f>
        <v>0</v>
      </c>
      <c r="AJ784" s="81">
        <f>_xlfn.IFNA(IF($D784=5,IF($J784="Not Paid by Tenant",0,INDEX('AMI Ref'!$K$10:$N$10,MATCH($J784,{"Oil","Gas","Electric - Other","ELECTRIC - HEAT PUMP"},0))),0),"")</f>
        <v>0</v>
      </c>
      <c r="AK784" s="128"/>
      <c r="AL784" s="81" t="str">
        <f>_xlfn.IFNA(IF($D784=0,IF($K784="Not Paid by Tenant",0,INDEX('AMI Ref'!$O$5:$R$5,MATCH($K784,{"Oil","Gas","Electric - Other","Electric ccASHP - split"},0))),0),"")</f>
        <v/>
      </c>
      <c r="AM784" s="81">
        <f>_xlfn.IFNA(IF($D784=1,IF($K784="Not Paid by Tenant",0,INDEX('AMI Ref'!$O$6:$R$6,MATCH($K784,{"Oil","Gas","Electric - Other","Electric ccASHP - split"},0))),0),"")</f>
        <v>0</v>
      </c>
      <c r="AN784" s="81">
        <f>_xlfn.IFNA(IF($D784=2,IF($K784="Not Paid by Tenant",0,INDEX('AMI Ref'!$O$7:$R$7,MATCH($K784,{"Oil","Gas","Electric - Other","Electric ccASHP - split"},0))),0),"")</f>
        <v>0</v>
      </c>
      <c r="AO784" s="81">
        <f>_xlfn.IFNA(IF($D784=3,IF($K784="Not Paid by Tenant",0,INDEX('AMI Ref'!$O$8:$R$8,MATCH($K784,{"Oil","Gas","Electric - Other","Electric ccASHP - split"},0))),0),"")</f>
        <v>0</v>
      </c>
      <c r="AP784" s="81">
        <f>_xlfn.IFNA(IF($D784=4,IF($K784="Not Paid by Tenant",0,INDEX('AMI Ref'!$O$9:$R$9,MATCH($K784,{"Oil","Gas","Electric - Other","Electric ccASHP - split"},0))),0),"")</f>
        <v>0</v>
      </c>
      <c r="AQ784" s="81">
        <f>_xlfn.IFNA(IF($D784=5,IF($K784="Not Paid by Tenant",0,INDEX('AMI Ref'!$O$10:$R$10,MATCH($K784,{"Oil","Gas","Electric - Other","Electric ccASHP - split"},0))),0),"")</f>
        <v>0</v>
      </c>
      <c r="AR784" s="124">
        <f t="shared" si="108"/>
        <v>0</v>
      </c>
      <c r="AS784" s="123" t="e">
        <f t="shared" si="109"/>
        <v>#N/A</v>
      </c>
    </row>
    <row r="785" spans="1:45" x14ac:dyDescent="0.2">
      <c r="A785" s="130">
        <v>783</v>
      </c>
      <c r="B785" s="177">
        <f>IF(OR(COUNTIF($B$2:$B784,Input!$F801)&lt;1,COUNTIF($O$2:$O784,Input!$C801)&lt;1),Input!F801,0)</f>
        <v>0</v>
      </c>
      <c r="C785" s="177">
        <f>IF(OR(COUNTIF($B$2:$B784,Input!$F801)&lt;1,COUNTIF($O$2:$O784,Input!$C801)&lt;1),Input!G801,0)</f>
        <v>0</v>
      </c>
      <c r="D785" s="177">
        <f>IF(OR(COUNTIF($B$2:$B784,Input!$F801)&lt;1,COUNTIF($O$2:$O784,Input!$C801)&lt;1),Input!H801,0)</f>
        <v>0</v>
      </c>
      <c r="E785" s="177">
        <f>IF(OR(COUNTIF($B$2:$B784,Input!$F801)&lt;1,COUNTIF($O$2:$O784,Input!$C801)&lt;1),Input!I801,0)</f>
        <v>0</v>
      </c>
      <c r="F785" s="177">
        <f>IF(OR(COUNTIF($B$2:$B784,Input!$F801)&lt;1,COUNTIF($O$2:$O784,Input!$C801)&lt;1),Input!J801,0)</f>
        <v>0</v>
      </c>
      <c r="G785" s="177">
        <f>IF(OR(COUNTIF($B$2:$B784,Input!$F801)&lt;1,COUNTIF($O$2:$O784,Input!$C801)&lt;1),Input!K801,0)</f>
        <v>0</v>
      </c>
      <c r="H785" s="177">
        <f>IF(OR(COUNTIF($B$2:$B784,Input!$F801)&lt;1,COUNTIF($O$2:$O784,Input!$C801)&lt;1),Input!L801,0)</f>
        <v>0</v>
      </c>
      <c r="I785" s="177">
        <f>IF(OR(COUNTIF($B$2:$B784,Input!$F801)&lt;1,COUNTIF($O$2:$O784,Input!$C801)&lt;1),Input!M801,0)</f>
        <v>0</v>
      </c>
      <c r="J785" s="177">
        <f>IF(OR(COUNTIF($B$2:$B784,Input!$F801)&lt;1,COUNTIF($O$2:$O784,Input!$C801)&lt;1),Input!N801,0)</f>
        <v>0</v>
      </c>
      <c r="K785" s="177">
        <f>IF(OR(COUNTIF($B$2:$B784,Input!$F801)&lt;1,COUNTIF($O$2:$O784,Input!$C801)&lt;1),Input!O801,0)</f>
        <v>0</v>
      </c>
      <c r="L785" s="177">
        <f>IF(OR(COUNTIF($B$2:$B784,Input!$F801)&lt;1,COUNTIF($O$2:$O784,Input!$C801)&lt;1),Input!P801,0)</f>
        <v>0</v>
      </c>
      <c r="M785" s="129" t="str">
        <f t="shared" si="104"/>
        <v/>
      </c>
      <c r="N785" s="161">
        <f t="shared" si="110"/>
        <v>0</v>
      </c>
      <c r="O785" s="168">
        <f>Input!C801</f>
        <v>0</v>
      </c>
      <c r="P785" s="168"/>
      <c r="R785" s="131">
        <f t="shared" si="111"/>
        <v>0</v>
      </c>
      <c r="S785" s="133" t="str">
        <f t="shared" si="105"/>
        <v xml:space="preserve"> </v>
      </c>
      <c r="T785" s="133"/>
      <c r="U785" s="132" t="str">
        <f>_xlfn.IFNA(IF($D785=0,LOOKUP($F785,{0.1,0.2,0.3,0.4,0.5,0.6,0.7,0.8,0.9,1},{22,34,46,58,70,82,94,106,118,130}),""),"")</f>
        <v/>
      </c>
      <c r="V785" s="132" t="str">
        <f>_xlfn.IFNA(IF($D785=1,LOOKUP($F785,{0.1,0.2,0.3,0.4,0.5,0.6,0.7,0.8,0.9,1},{23,35,47,59,71,83,95,107,119,131}),""),"")</f>
        <v/>
      </c>
      <c r="W785" s="132" t="str">
        <f>_xlfn.IFNA(IF($D785=2,LOOKUP($F785,{0.1,0.2,0.3,0.4,0.5,0.6,0.7,0.8,0.9,1},{24,36,48,60,72,84,96,108,120,132}),""),"")</f>
        <v/>
      </c>
      <c r="X785" s="132" t="str">
        <f>_xlfn.IFNA(IF($D785=3,LOOKUP($F785,{0.1,0.2,0.3,0.4,0.5,0.6,0.7,0.8,0.9,1},{25,37,49,61,73,85,97,109,121,133}),""),"")</f>
        <v/>
      </c>
      <c r="Y785" s="132" t="str">
        <f>_xlfn.IFNA(IF($D785=4,LOOKUP($F785,{0.1,0.2,0.3,0.4,0.5,0.6,0.7,0.8,0.9,1},{26,38,50,62,74,86,98,110,122,134}),""),"")</f>
        <v/>
      </c>
      <c r="Z785" s="132" t="str">
        <f>_xlfn.IFNA(IF($D785=5,LOOKUP($F785,{0.1,0.2,0.3,0.4,0.5,0.6,0.7,0.8,0.9,1},{27,39,51,63,75,87,99,111,123,135}),""),"")</f>
        <v/>
      </c>
      <c r="AA785" s="132">
        <f t="shared" si="106"/>
        <v>0</v>
      </c>
      <c r="AB785" s="132" t="str">
        <f t="shared" si="107"/>
        <v>00</v>
      </c>
      <c r="AC785" s="82" t="e">
        <f>VLOOKUP(AB785,'AMI Ref'!T:U,2,FALSE)</f>
        <v>#N/A</v>
      </c>
      <c r="AD785" s="124"/>
      <c r="AE785" s="81" t="str">
        <f>_xlfn.IFNA(IF($D785=0,IF($J785="Not Paid by Tenant",0,INDEX('AMI Ref'!$K$5:$N$5,MATCH($J785,{"Oil","Gas","Electric - Other","ELECTRIC - HEAT PUMP"},0))),0),"")</f>
        <v/>
      </c>
      <c r="AF785" s="81">
        <f>_xlfn.IFNA(IF($D785=1,IF($J785="Not Paid by Tenant",0,INDEX('AMI Ref'!$K$6:$N$6,MATCH($J785,{"Oil","Gas","Electric - Other","ELECTRIC - HEAT PUMP"},0))),0),"")</f>
        <v>0</v>
      </c>
      <c r="AG785" s="81">
        <f>_xlfn.IFNA(IF($D785=2,IF($J785="Not Paid by Tenant",0,INDEX('AMI Ref'!$K$7:$N$7,MATCH($J785,{"Oil","Gas","Electric - Other","ELECTRIC - HEAT PUMP"},0))),0),"")</f>
        <v>0</v>
      </c>
      <c r="AH785" s="81">
        <f>_xlfn.IFNA(IF($D785=3,IF($J785="Not Paid by Tenant",0,INDEX('AMI Ref'!$K$8:$N$8,MATCH($J785,{"Oil","Gas","Electric - Other","ELECTRIC - HEAT PUMP"},0))),0),"")</f>
        <v>0</v>
      </c>
      <c r="AI785" s="81">
        <f>_xlfn.IFNA(IF($D785=4,IF($J785="Not Paid by Tenant",0,INDEX('AMI Ref'!$K$9:$N$9,MATCH($J785,{"Oil","Gas","Electric - Other","ELECTRIC - HEAT PUMP"},0))),0),"")</f>
        <v>0</v>
      </c>
      <c r="AJ785" s="81">
        <f>_xlfn.IFNA(IF($D785=5,IF($J785="Not Paid by Tenant",0,INDEX('AMI Ref'!$K$10:$N$10,MATCH($J785,{"Oil","Gas","Electric - Other","ELECTRIC - HEAT PUMP"},0))),0),"")</f>
        <v>0</v>
      </c>
      <c r="AK785" s="128"/>
      <c r="AL785" s="81" t="str">
        <f>_xlfn.IFNA(IF($D785=0,IF($K785="Not Paid by Tenant",0,INDEX('AMI Ref'!$O$5:$R$5,MATCH($K785,{"Oil","Gas","Electric - Other","Electric ccASHP - split"},0))),0),"")</f>
        <v/>
      </c>
      <c r="AM785" s="81">
        <f>_xlfn.IFNA(IF($D785=1,IF($K785="Not Paid by Tenant",0,INDEX('AMI Ref'!$O$6:$R$6,MATCH($K785,{"Oil","Gas","Electric - Other","Electric ccASHP - split"},0))),0),"")</f>
        <v>0</v>
      </c>
      <c r="AN785" s="81">
        <f>_xlfn.IFNA(IF($D785=2,IF($K785="Not Paid by Tenant",0,INDEX('AMI Ref'!$O$7:$R$7,MATCH($K785,{"Oil","Gas","Electric - Other","Electric ccASHP - split"},0))),0),"")</f>
        <v>0</v>
      </c>
      <c r="AO785" s="81">
        <f>_xlfn.IFNA(IF($D785=3,IF($K785="Not Paid by Tenant",0,INDEX('AMI Ref'!$O$8:$R$8,MATCH($K785,{"Oil","Gas","Electric - Other","Electric ccASHP - split"},0))),0),"")</f>
        <v>0</v>
      </c>
      <c r="AP785" s="81">
        <f>_xlfn.IFNA(IF($D785=4,IF($K785="Not Paid by Tenant",0,INDEX('AMI Ref'!$O$9:$R$9,MATCH($K785,{"Oil","Gas","Electric - Other","Electric ccASHP - split"},0))),0),"")</f>
        <v>0</v>
      </c>
      <c r="AQ785" s="81">
        <f>_xlfn.IFNA(IF($D785=5,IF($K785="Not Paid by Tenant",0,INDEX('AMI Ref'!$O$10:$R$10,MATCH($K785,{"Oil","Gas","Electric - Other","Electric ccASHP - split"},0))),0),"")</f>
        <v>0</v>
      </c>
      <c r="AR785" s="124">
        <f t="shared" si="108"/>
        <v>0</v>
      </c>
      <c r="AS785" s="123" t="e">
        <f t="shared" si="109"/>
        <v>#N/A</v>
      </c>
    </row>
    <row r="786" spans="1:45" x14ac:dyDescent="0.2">
      <c r="A786" s="130">
        <v>784</v>
      </c>
      <c r="B786" s="177">
        <f>IF(OR(COUNTIF($B$2:$B785,Input!$F802)&lt;1,COUNTIF($O$2:$O785,Input!$C802)&lt;1),Input!F802,0)</f>
        <v>0</v>
      </c>
      <c r="C786" s="177">
        <f>IF(OR(COUNTIF($B$2:$B785,Input!$F802)&lt;1,COUNTIF($O$2:$O785,Input!$C802)&lt;1),Input!G802,0)</f>
        <v>0</v>
      </c>
      <c r="D786" s="177">
        <f>IF(OR(COUNTIF($B$2:$B785,Input!$F802)&lt;1,COUNTIF($O$2:$O785,Input!$C802)&lt;1),Input!H802,0)</f>
        <v>0</v>
      </c>
      <c r="E786" s="177">
        <f>IF(OR(COUNTIF($B$2:$B785,Input!$F802)&lt;1,COUNTIF($O$2:$O785,Input!$C802)&lt;1),Input!I802,0)</f>
        <v>0</v>
      </c>
      <c r="F786" s="177">
        <f>IF(OR(COUNTIF($B$2:$B785,Input!$F802)&lt;1,COUNTIF($O$2:$O785,Input!$C802)&lt;1),Input!J802,0)</f>
        <v>0</v>
      </c>
      <c r="G786" s="177">
        <f>IF(OR(COUNTIF($B$2:$B785,Input!$F802)&lt;1,COUNTIF($O$2:$O785,Input!$C802)&lt;1),Input!K802,0)</f>
        <v>0</v>
      </c>
      <c r="H786" s="177">
        <f>IF(OR(COUNTIF($B$2:$B785,Input!$F802)&lt;1,COUNTIF($O$2:$O785,Input!$C802)&lt;1),Input!L802,0)</f>
        <v>0</v>
      </c>
      <c r="I786" s="177">
        <f>IF(OR(COUNTIF($B$2:$B785,Input!$F802)&lt;1,COUNTIF($O$2:$O785,Input!$C802)&lt;1),Input!M802,0)</f>
        <v>0</v>
      </c>
      <c r="J786" s="177">
        <f>IF(OR(COUNTIF($B$2:$B785,Input!$F802)&lt;1,COUNTIF($O$2:$O785,Input!$C802)&lt;1),Input!N802,0)</f>
        <v>0</v>
      </c>
      <c r="K786" s="177">
        <f>IF(OR(COUNTIF($B$2:$B785,Input!$F802)&lt;1,COUNTIF($O$2:$O785,Input!$C802)&lt;1),Input!O802,0)</f>
        <v>0</v>
      </c>
      <c r="L786" s="177">
        <f>IF(OR(COUNTIF($B$2:$B785,Input!$F802)&lt;1,COUNTIF($O$2:$O785,Input!$C802)&lt;1),Input!P802,0)</f>
        <v>0</v>
      </c>
      <c r="M786" s="129" t="str">
        <f t="shared" si="104"/>
        <v/>
      </c>
      <c r="N786" s="161">
        <f t="shared" si="110"/>
        <v>0</v>
      </c>
      <c r="O786" s="168">
        <f>Input!C802</f>
        <v>0</v>
      </c>
      <c r="P786" s="168"/>
      <c r="R786" s="131">
        <f t="shared" si="111"/>
        <v>0</v>
      </c>
      <c r="S786" s="133" t="str">
        <f t="shared" si="105"/>
        <v xml:space="preserve"> </v>
      </c>
      <c r="T786" s="133"/>
      <c r="U786" s="132" t="str">
        <f>_xlfn.IFNA(IF($D786=0,LOOKUP($F786,{0.1,0.2,0.3,0.4,0.5,0.6,0.7,0.8,0.9,1},{22,34,46,58,70,82,94,106,118,130}),""),"")</f>
        <v/>
      </c>
      <c r="V786" s="132" t="str">
        <f>_xlfn.IFNA(IF($D786=1,LOOKUP($F786,{0.1,0.2,0.3,0.4,0.5,0.6,0.7,0.8,0.9,1},{23,35,47,59,71,83,95,107,119,131}),""),"")</f>
        <v/>
      </c>
      <c r="W786" s="132" t="str">
        <f>_xlfn.IFNA(IF($D786=2,LOOKUP($F786,{0.1,0.2,0.3,0.4,0.5,0.6,0.7,0.8,0.9,1},{24,36,48,60,72,84,96,108,120,132}),""),"")</f>
        <v/>
      </c>
      <c r="X786" s="132" t="str">
        <f>_xlfn.IFNA(IF($D786=3,LOOKUP($F786,{0.1,0.2,0.3,0.4,0.5,0.6,0.7,0.8,0.9,1},{25,37,49,61,73,85,97,109,121,133}),""),"")</f>
        <v/>
      </c>
      <c r="Y786" s="132" t="str">
        <f>_xlfn.IFNA(IF($D786=4,LOOKUP($F786,{0.1,0.2,0.3,0.4,0.5,0.6,0.7,0.8,0.9,1},{26,38,50,62,74,86,98,110,122,134}),""),"")</f>
        <v/>
      </c>
      <c r="Z786" s="132" t="str">
        <f>_xlfn.IFNA(IF($D786=5,LOOKUP($F786,{0.1,0.2,0.3,0.4,0.5,0.6,0.7,0.8,0.9,1},{27,39,51,63,75,87,99,111,123,135}),""),"")</f>
        <v/>
      </c>
      <c r="AA786" s="132">
        <f t="shared" si="106"/>
        <v>0</v>
      </c>
      <c r="AB786" s="132" t="str">
        <f t="shared" si="107"/>
        <v>00</v>
      </c>
      <c r="AC786" s="82" t="e">
        <f>VLOOKUP(AB786,'AMI Ref'!T:U,2,FALSE)</f>
        <v>#N/A</v>
      </c>
      <c r="AD786" s="124"/>
      <c r="AE786" s="81" t="str">
        <f>_xlfn.IFNA(IF($D786=0,IF($J786="Not Paid by Tenant",0,INDEX('AMI Ref'!$K$5:$N$5,MATCH($J786,{"Oil","Gas","Electric - Other","ELECTRIC - HEAT PUMP"},0))),0),"")</f>
        <v/>
      </c>
      <c r="AF786" s="81">
        <f>_xlfn.IFNA(IF($D786=1,IF($J786="Not Paid by Tenant",0,INDEX('AMI Ref'!$K$6:$N$6,MATCH($J786,{"Oil","Gas","Electric - Other","ELECTRIC - HEAT PUMP"},0))),0),"")</f>
        <v>0</v>
      </c>
      <c r="AG786" s="81">
        <f>_xlfn.IFNA(IF($D786=2,IF($J786="Not Paid by Tenant",0,INDEX('AMI Ref'!$K$7:$N$7,MATCH($J786,{"Oil","Gas","Electric - Other","ELECTRIC - HEAT PUMP"},0))),0),"")</f>
        <v>0</v>
      </c>
      <c r="AH786" s="81">
        <f>_xlfn.IFNA(IF($D786=3,IF($J786="Not Paid by Tenant",0,INDEX('AMI Ref'!$K$8:$N$8,MATCH($J786,{"Oil","Gas","Electric - Other","ELECTRIC - HEAT PUMP"},0))),0),"")</f>
        <v>0</v>
      </c>
      <c r="AI786" s="81">
        <f>_xlfn.IFNA(IF($D786=4,IF($J786="Not Paid by Tenant",0,INDEX('AMI Ref'!$K$9:$N$9,MATCH($J786,{"Oil","Gas","Electric - Other","ELECTRIC - HEAT PUMP"},0))),0),"")</f>
        <v>0</v>
      </c>
      <c r="AJ786" s="81">
        <f>_xlfn.IFNA(IF($D786=5,IF($J786="Not Paid by Tenant",0,INDEX('AMI Ref'!$K$10:$N$10,MATCH($J786,{"Oil","Gas","Electric - Other","ELECTRIC - HEAT PUMP"},0))),0),"")</f>
        <v>0</v>
      </c>
      <c r="AK786" s="128"/>
      <c r="AL786" s="81" t="str">
        <f>_xlfn.IFNA(IF($D786=0,IF($K786="Not Paid by Tenant",0,INDEX('AMI Ref'!$O$5:$R$5,MATCH($K786,{"Oil","Gas","Electric - Other","Electric ccASHP - split"},0))),0),"")</f>
        <v/>
      </c>
      <c r="AM786" s="81">
        <f>_xlfn.IFNA(IF($D786=1,IF($K786="Not Paid by Tenant",0,INDEX('AMI Ref'!$O$6:$R$6,MATCH($K786,{"Oil","Gas","Electric - Other","Electric ccASHP - split"},0))),0),"")</f>
        <v>0</v>
      </c>
      <c r="AN786" s="81">
        <f>_xlfn.IFNA(IF($D786=2,IF($K786="Not Paid by Tenant",0,INDEX('AMI Ref'!$O$7:$R$7,MATCH($K786,{"Oil","Gas","Electric - Other","Electric ccASHP - split"},0))),0),"")</f>
        <v>0</v>
      </c>
      <c r="AO786" s="81">
        <f>_xlfn.IFNA(IF($D786=3,IF($K786="Not Paid by Tenant",0,INDEX('AMI Ref'!$O$8:$R$8,MATCH($K786,{"Oil","Gas","Electric - Other","Electric ccASHP - split"},0))),0),"")</f>
        <v>0</v>
      </c>
      <c r="AP786" s="81">
        <f>_xlfn.IFNA(IF($D786=4,IF($K786="Not Paid by Tenant",0,INDEX('AMI Ref'!$O$9:$R$9,MATCH($K786,{"Oil","Gas","Electric - Other","Electric ccASHP - split"},0))),0),"")</f>
        <v>0</v>
      </c>
      <c r="AQ786" s="81">
        <f>_xlfn.IFNA(IF($D786=5,IF($K786="Not Paid by Tenant",0,INDEX('AMI Ref'!$O$10:$R$10,MATCH($K786,{"Oil","Gas","Electric - Other","Electric ccASHP - split"},0))),0),"")</f>
        <v>0</v>
      </c>
      <c r="AR786" s="124">
        <f t="shared" si="108"/>
        <v>0</v>
      </c>
      <c r="AS786" s="123" t="e">
        <f t="shared" si="109"/>
        <v>#N/A</v>
      </c>
    </row>
    <row r="787" spans="1:45" x14ac:dyDescent="0.2">
      <c r="A787" s="130">
        <v>785</v>
      </c>
      <c r="B787" s="177">
        <f>IF(OR(COUNTIF($B$2:$B786,Input!$F803)&lt;1,COUNTIF($O$2:$O786,Input!$C803)&lt;1),Input!F803,0)</f>
        <v>0</v>
      </c>
      <c r="C787" s="177">
        <f>IF(OR(COUNTIF($B$2:$B786,Input!$F803)&lt;1,COUNTIF($O$2:$O786,Input!$C803)&lt;1),Input!G803,0)</f>
        <v>0</v>
      </c>
      <c r="D787" s="177">
        <f>IF(OR(COUNTIF($B$2:$B786,Input!$F803)&lt;1,COUNTIF($O$2:$O786,Input!$C803)&lt;1),Input!H803,0)</f>
        <v>0</v>
      </c>
      <c r="E787" s="177">
        <f>IF(OR(COUNTIF($B$2:$B786,Input!$F803)&lt;1,COUNTIF($O$2:$O786,Input!$C803)&lt;1),Input!I803,0)</f>
        <v>0</v>
      </c>
      <c r="F787" s="177">
        <f>IF(OR(COUNTIF($B$2:$B786,Input!$F803)&lt;1,COUNTIF($O$2:$O786,Input!$C803)&lt;1),Input!J803,0)</f>
        <v>0</v>
      </c>
      <c r="G787" s="177">
        <f>IF(OR(COUNTIF($B$2:$B786,Input!$F803)&lt;1,COUNTIF($O$2:$O786,Input!$C803)&lt;1),Input!K803,0)</f>
        <v>0</v>
      </c>
      <c r="H787" s="177">
        <f>IF(OR(COUNTIF($B$2:$B786,Input!$F803)&lt;1,COUNTIF($O$2:$O786,Input!$C803)&lt;1),Input!L803,0)</f>
        <v>0</v>
      </c>
      <c r="I787" s="177">
        <f>IF(OR(COUNTIF($B$2:$B786,Input!$F803)&lt;1,COUNTIF($O$2:$O786,Input!$C803)&lt;1),Input!M803,0)</f>
        <v>0</v>
      </c>
      <c r="J787" s="177">
        <f>IF(OR(COUNTIF($B$2:$B786,Input!$F803)&lt;1,COUNTIF($O$2:$O786,Input!$C803)&lt;1),Input!N803,0)</f>
        <v>0</v>
      </c>
      <c r="K787" s="177">
        <f>IF(OR(COUNTIF($B$2:$B786,Input!$F803)&lt;1,COUNTIF($O$2:$O786,Input!$C803)&lt;1),Input!O803,0)</f>
        <v>0</v>
      </c>
      <c r="L787" s="177">
        <f>IF(OR(COUNTIF($B$2:$B786,Input!$F803)&lt;1,COUNTIF($O$2:$O786,Input!$C803)&lt;1),Input!P803,0)</f>
        <v>0</v>
      </c>
      <c r="M787" s="129" t="str">
        <f t="shared" si="104"/>
        <v/>
      </c>
      <c r="N787" s="161">
        <f t="shared" si="110"/>
        <v>0</v>
      </c>
      <c r="O787" s="168">
        <f>Input!C803</f>
        <v>0</v>
      </c>
      <c r="P787" s="168"/>
      <c r="R787" s="131">
        <f t="shared" si="111"/>
        <v>0</v>
      </c>
      <c r="S787" s="133" t="str">
        <f t="shared" si="105"/>
        <v xml:space="preserve"> </v>
      </c>
      <c r="T787" s="133"/>
      <c r="U787" s="132" t="str">
        <f>_xlfn.IFNA(IF($D787=0,LOOKUP($F787,{0.1,0.2,0.3,0.4,0.5,0.6,0.7,0.8,0.9,1},{22,34,46,58,70,82,94,106,118,130}),""),"")</f>
        <v/>
      </c>
      <c r="V787" s="132" t="str">
        <f>_xlfn.IFNA(IF($D787=1,LOOKUP($F787,{0.1,0.2,0.3,0.4,0.5,0.6,0.7,0.8,0.9,1},{23,35,47,59,71,83,95,107,119,131}),""),"")</f>
        <v/>
      </c>
      <c r="W787" s="132" t="str">
        <f>_xlfn.IFNA(IF($D787=2,LOOKUP($F787,{0.1,0.2,0.3,0.4,0.5,0.6,0.7,0.8,0.9,1},{24,36,48,60,72,84,96,108,120,132}),""),"")</f>
        <v/>
      </c>
      <c r="X787" s="132" t="str">
        <f>_xlfn.IFNA(IF($D787=3,LOOKUP($F787,{0.1,0.2,0.3,0.4,0.5,0.6,0.7,0.8,0.9,1},{25,37,49,61,73,85,97,109,121,133}),""),"")</f>
        <v/>
      </c>
      <c r="Y787" s="132" t="str">
        <f>_xlfn.IFNA(IF($D787=4,LOOKUP($F787,{0.1,0.2,0.3,0.4,0.5,0.6,0.7,0.8,0.9,1},{26,38,50,62,74,86,98,110,122,134}),""),"")</f>
        <v/>
      </c>
      <c r="Z787" s="132" t="str">
        <f>_xlfn.IFNA(IF($D787=5,LOOKUP($F787,{0.1,0.2,0.3,0.4,0.5,0.6,0.7,0.8,0.9,1},{27,39,51,63,75,87,99,111,123,135}),""),"")</f>
        <v/>
      </c>
      <c r="AA787" s="132">
        <f t="shared" si="106"/>
        <v>0</v>
      </c>
      <c r="AB787" s="132" t="str">
        <f t="shared" si="107"/>
        <v>00</v>
      </c>
      <c r="AC787" s="82" t="e">
        <f>VLOOKUP(AB787,'AMI Ref'!T:U,2,FALSE)</f>
        <v>#N/A</v>
      </c>
      <c r="AD787" s="124"/>
      <c r="AE787" s="81" t="str">
        <f>_xlfn.IFNA(IF($D787=0,IF($J787="Not Paid by Tenant",0,INDEX('AMI Ref'!$K$5:$N$5,MATCH($J787,{"Oil","Gas","Electric - Other","ELECTRIC - HEAT PUMP"},0))),0),"")</f>
        <v/>
      </c>
      <c r="AF787" s="81">
        <f>_xlfn.IFNA(IF($D787=1,IF($J787="Not Paid by Tenant",0,INDEX('AMI Ref'!$K$6:$N$6,MATCH($J787,{"Oil","Gas","Electric - Other","ELECTRIC - HEAT PUMP"},0))),0),"")</f>
        <v>0</v>
      </c>
      <c r="AG787" s="81">
        <f>_xlfn.IFNA(IF($D787=2,IF($J787="Not Paid by Tenant",0,INDEX('AMI Ref'!$K$7:$N$7,MATCH($J787,{"Oil","Gas","Electric - Other","ELECTRIC - HEAT PUMP"},0))),0),"")</f>
        <v>0</v>
      </c>
      <c r="AH787" s="81">
        <f>_xlfn.IFNA(IF($D787=3,IF($J787="Not Paid by Tenant",0,INDEX('AMI Ref'!$K$8:$N$8,MATCH($J787,{"Oil","Gas","Electric - Other","ELECTRIC - HEAT PUMP"},0))),0),"")</f>
        <v>0</v>
      </c>
      <c r="AI787" s="81">
        <f>_xlfn.IFNA(IF($D787=4,IF($J787="Not Paid by Tenant",0,INDEX('AMI Ref'!$K$9:$N$9,MATCH($J787,{"Oil","Gas","Electric - Other","ELECTRIC - HEAT PUMP"},0))),0),"")</f>
        <v>0</v>
      </c>
      <c r="AJ787" s="81">
        <f>_xlfn.IFNA(IF($D787=5,IF($J787="Not Paid by Tenant",0,INDEX('AMI Ref'!$K$10:$N$10,MATCH($J787,{"Oil","Gas","Electric - Other","ELECTRIC - HEAT PUMP"},0))),0),"")</f>
        <v>0</v>
      </c>
      <c r="AK787" s="128"/>
      <c r="AL787" s="81" t="str">
        <f>_xlfn.IFNA(IF($D787=0,IF($K787="Not Paid by Tenant",0,INDEX('AMI Ref'!$O$5:$R$5,MATCH($K787,{"Oil","Gas","Electric - Other","Electric ccASHP - split"},0))),0),"")</f>
        <v/>
      </c>
      <c r="AM787" s="81">
        <f>_xlfn.IFNA(IF($D787=1,IF($K787="Not Paid by Tenant",0,INDEX('AMI Ref'!$O$6:$R$6,MATCH($K787,{"Oil","Gas","Electric - Other","Electric ccASHP - split"},0))),0),"")</f>
        <v>0</v>
      </c>
      <c r="AN787" s="81">
        <f>_xlfn.IFNA(IF($D787=2,IF($K787="Not Paid by Tenant",0,INDEX('AMI Ref'!$O$7:$R$7,MATCH($K787,{"Oil","Gas","Electric - Other","Electric ccASHP - split"},0))),0),"")</f>
        <v>0</v>
      </c>
      <c r="AO787" s="81">
        <f>_xlfn.IFNA(IF($D787=3,IF($K787="Not Paid by Tenant",0,INDEX('AMI Ref'!$O$8:$R$8,MATCH($K787,{"Oil","Gas","Electric - Other","Electric ccASHP - split"},0))),0),"")</f>
        <v>0</v>
      </c>
      <c r="AP787" s="81">
        <f>_xlfn.IFNA(IF($D787=4,IF($K787="Not Paid by Tenant",0,INDEX('AMI Ref'!$O$9:$R$9,MATCH($K787,{"Oil","Gas","Electric - Other","Electric ccASHP - split"},0))),0),"")</f>
        <v>0</v>
      </c>
      <c r="AQ787" s="81">
        <f>_xlfn.IFNA(IF($D787=5,IF($K787="Not Paid by Tenant",0,INDEX('AMI Ref'!$O$10:$R$10,MATCH($K787,{"Oil","Gas","Electric - Other","Electric ccASHP - split"},0))),0),"")</f>
        <v>0</v>
      </c>
      <c r="AR787" s="124">
        <f t="shared" si="108"/>
        <v>0</v>
      </c>
      <c r="AS787" s="123" t="e">
        <f t="shared" si="109"/>
        <v>#N/A</v>
      </c>
    </row>
    <row r="788" spans="1:45" x14ac:dyDescent="0.2">
      <c r="A788" s="130">
        <v>786</v>
      </c>
      <c r="B788" s="177">
        <f>IF(OR(COUNTIF($B$2:$B787,Input!$F804)&lt;1,COUNTIF($O$2:$O787,Input!$C804)&lt;1),Input!F804,0)</f>
        <v>0</v>
      </c>
      <c r="C788" s="177">
        <f>IF(OR(COUNTIF($B$2:$B787,Input!$F804)&lt;1,COUNTIF($O$2:$O787,Input!$C804)&lt;1),Input!G804,0)</f>
        <v>0</v>
      </c>
      <c r="D788" s="177">
        <f>IF(OR(COUNTIF($B$2:$B787,Input!$F804)&lt;1,COUNTIF($O$2:$O787,Input!$C804)&lt;1),Input!H804,0)</f>
        <v>0</v>
      </c>
      <c r="E788" s="177">
        <f>IF(OR(COUNTIF($B$2:$B787,Input!$F804)&lt;1,COUNTIF($O$2:$O787,Input!$C804)&lt;1),Input!I804,0)</f>
        <v>0</v>
      </c>
      <c r="F788" s="177">
        <f>IF(OR(COUNTIF($B$2:$B787,Input!$F804)&lt;1,COUNTIF($O$2:$O787,Input!$C804)&lt;1),Input!J804,0)</f>
        <v>0</v>
      </c>
      <c r="G788" s="177">
        <f>IF(OR(COUNTIF($B$2:$B787,Input!$F804)&lt;1,COUNTIF($O$2:$O787,Input!$C804)&lt;1),Input!K804,0)</f>
        <v>0</v>
      </c>
      <c r="H788" s="177">
        <f>IF(OR(COUNTIF($B$2:$B787,Input!$F804)&lt;1,COUNTIF($O$2:$O787,Input!$C804)&lt;1),Input!L804,0)</f>
        <v>0</v>
      </c>
      <c r="I788" s="177">
        <f>IF(OR(COUNTIF($B$2:$B787,Input!$F804)&lt;1,COUNTIF($O$2:$O787,Input!$C804)&lt;1),Input!M804,0)</f>
        <v>0</v>
      </c>
      <c r="J788" s="177">
        <f>IF(OR(COUNTIF($B$2:$B787,Input!$F804)&lt;1,COUNTIF($O$2:$O787,Input!$C804)&lt;1),Input!N804,0)</f>
        <v>0</v>
      </c>
      <c r="K788" s="177">
        <f>IF(OR(COUNTIF($B$2:$B787,Input!$F804)&lt;1,COUNTIF($O$2:$O787,Input!$C804)&lt;1),Input!O804,0)</f>
        <v>0</v>
      </c>
      <c r="L788" s="177">
        <f>IF(OR(COUNTIF($B$2:$B787,Input!$F804)&lt;1,COUNTIF($O$2:$O787,Input!$C804)&lt;1),Input!P804,0)</f>
        <v>0</v>
      </c>
      <c r="M788" s="129" t="str">
        <f t="shared" si="104"/>
        <v/>
      </c>
      <c r="N788" s="161">
        <f t="shared" si="110"/>
        <v>0</v>
      </c>
      <c r="O788" s="168">
        <f>Input!C804</f>
        <v>0</v>
      </c>
      <c r="P788" s="168"/>
      <c r="R788" s="131">
        <f t="shared" si="111"/>
        <v>0</v>
      </c>
      <c r="S788" s="133" t="str">
        <f t="shared" si="105"/>
        <v xml:space="preserve"> </v>
      </c>
      <c r="T788" s="133"/>
      <c r="U788" s="132" t="str">
        <f>_xlfn.IFNA(IF($D788=0,LOOKUP($F788,{0.1,0.2,0.3,0.4,0.5,0.6,0.7,0.8,0.9,1},{22,34,46,58,70,82,94,106,118,130}),""),"")</f>
        <v/>
      </c>
      <c r="V788" s="132" t="str">
        <f>_xlfn.IFNA(IF($D788=1,LOOKUP($F788,{0.1,0.2,0.3,0.4,0.5,0.6,0.7,0.8,0.9,1},{23,35,47,59,71,83,95,107,119,131}),""),"")</f>
        <v/>
      </c>
      <c r="W788" s="132" t="str">
        <f>_xlfn.IFNA(IF($D788=2,LOOKUP($F788,{0.1,0.2,0.3,0.4,0.5,0.6,0.7,0.8,0.9,1},{24,36,48,60,72,84,96,108,120,132}),""),"")</f>
        <v/>
      </c>
      <c r="X788" s="132" t="str">
        <f>_xlfn.IFNA(IF($D788=3,LOOKUP($F788,{0.1,0.2,0.3,0.4,0.5,0.6,0.7,0.8,0.9,1},{25,37,49,61,73,85,97,109,121,133}),""),"")</f>
        <v/>
      </c>
      <c r="Y788" s="132" t="str">
        <f>_xlfn.IFNA(IF($D788=4,LOOKUP($F788,{0.1,0.2,0.3,0.4,0.5,0.6,0.7,0.8,0.9,1},{26,38,50,62,74,86,98,110,122,134}),""),"")</f>
        <v/>
      </c>
      <c r="Z788" s="132" t="str">
        <f>_xlfn.IFNA(IF($D788=5,LOOKUP($F788,{0.1,0.2,0.3,0.4,0.5,0.6,0.7,0.8,0.9,1},{27,39,51,63,75,87,99,111,123,135}),""),"")</f>
        <v/>
      </c>
      <c r="AA788" s="132">
        <f t="shared" si="106"/>
        <v>0</v>
      </c>
      <c r="AB788" s="132" t="str">
        <f t="shared" si="107"/>
        <v>00</v>
      </c>
      <c r="AC788" s="82" t="e">
        <f>VLOOKUP(AB788,'AMI Ref'!T:U,2,FALSE)</f>
        <v>#N/A</v>
      </c>
      <c r="AD788" s="124"/>
      <c r="AE788" s="81" t="str">
        <f>_xlfn.IFNA(IF($D788=0,IF($J788="Not Paid by Tenant",0,INDEX('AMI Ref'!$K$5:$N$5,MATCH($J788,{"Oil","Gas","Electric - Other","ELECTRIC - HEAT PUMP"},0))),0),"")</f>
        <v/>
      </c>
      <c r="AF788" s="81">
        <f>_xlfn.IFNA(IF($D788=1,IF($J788="Not Paid by Tenant",0,INDEX('AMI Ref'!$K$6:$N$6,MATCH($J788,{"Oil","Gas","Electric - Other","ELECTRIC - HEAT PUMP"},0))),0),"")</f>
        <v>0</v>
      </c>
      <c r="AG788" s="81">
        <f>_xlfn.IFNA(IF($D788=2,IF($J788="Not Paid by Tenant",0,INDEX('AMI Ref'!$K$7:$N$7,MATCH($J788,{"Oil","Gas","Electric - Other","ELECTRIC - HEAT PUMP"},0))),0),"")</f>
        <v>0</v>
      </c>
      <c r="AH788" s="81">
        <f>_xlfn.IFNA(IF($D788=3,IF($J788="Not Paid by Tenant",0,INDEX('AMI Ref'!$K$8:$N$8,MATCH($J788,{"Oil","Gas","Electric - Other","ELECTRIC - HEAT PUMP"},0))),0),"")</f>
        <v>0</v>
      </c>
      <c r="AI788" s="81">
        <f>_xlfn.IFNA(IF($D788=4,IF($J788="Not Paid by Tenant",0,INDEX('AMI Ref'!$K$9:$N$9,MATCH($J788,{"Oil","Gas","Electric - Other","ELECTRIC - HEAT PUMP"},0))),0),"")</f>
        <v>0</v>
      </c>
      <c r="AJ788" s="81">
        <f>_xlfn.IFNA(IF($D788=5,IF($J788="Not Paid by Tenant",0,INDEX('AMI Ref'!$K$10:$N$10,MATCH($J788,{"Oil","Gas","Electric - Other","ELECTRIC - HEAT PUMP"},0))),0),"")</f>
        <v>0</v>
      </c>
      <c r="AK788" s="128"/>
      <c r="AL788" s="81" t="str">
        <f>_xlfn.IFNA(IF($D788=0,IF($K788="Not Paid by Tenant",0,INDEX('AMI Ref'!$O$5:$R$5,MATCH($K788,{"Oil","Gas","Electric - Other","Electric ccASHP - split"},0))),0),"")</f>
        <v/>
      </c>
      <c r="AM788" s="81">
        <f>_xlfn.IFNA(IF($D788=1,IF($K788="Not Paid by Tenant",0,INDEX('AMI Ref'!$O$6:$R$6,MATCH($K788,{"Oil","Gas","Electric - Other","Electric ccASHP - split"},0))),0),"")</f>
        <v>0</v>
      </c>
      <c r="AN788" s="81">
        <f>_xlfn.IFNA(IF($D788=2,IF($K788="Not Paid by Tenant",0,INDEX('AMI Ref'!$O$7:$R$7,MATCH($K788,{"Oil","Gas","Electric - Other","Electric ccASHP - split"},0))),0),"")</f>
        <v>0</v>
      </c>
      <c r="AO788" s="81">
        <f>_xlfn.IFNA(IF($D788=3,IF($K788="Not Paid by Tenant",0,INDEX('AMI Ref'!$O$8:$R$8,MATCH($K788,{"Oil","Gas","Electric - Other","Electric ccASHP - split"},0))),0),"")</f>
        <v>0</v>
      </c>
      <c r="AP788" s="81">
        <f>_xlfn.IFNA(IF($D788=4,IF($K788="Not Paid by Tenant",0,INDEX('AMI Ref'!$O$9:$R$9,MATCH($K788,{"Oil","Gas","Electric - Other","Electric ccASHP - split"},0))),0),"")</f>
        <v>0</v>
      </c>
      <c r="AQ788" s="81">
        <f>_xlfn.IFNA(IF($D788=5,IF($K788="Not Paid by Tenant",0,INDEX('AMI Ref'!$O$10:$R$10,MATCH($K788,{"Oil","Gas","Electric - Other","Electric ccASHP - split"},0))),0),"")</f>
        <v>0</v>
      </c>
      <c r="AR788" s="124">
        <f t="shared" si="108"/>
        <v>0</v>
      </c>
      <c r="AS788" s="123" t="e">
        <f t="shared" si="109"/>
        <v>#N/A</v>
      </c>
    </row>
    <row r="789" spans="1:45" x14ac:dyDescent="0.2">
      <c r="A789" s="130">
        <v>787</v>
      </c>
      <c r="B789" s="177">
        <f>IF(OR(COUNTIF($B$2:$B788,Input!$F805)&lt;1,COUNTIF($O$2:$O788,Input!$C805)&lt;1),Input!F805,0)</f>
        <v>0</v>
      </c>
      <c r="C789" s="177">
        <f>IF(OR(COUNTIF($B$2:$B788,Input!$F805)&lt;1,COUNTIF($O$2:$O788,Input!$C805)&lt;1),Input!G805,0)</f>
        <v>0</v>
      </c>
      <c r="D789" s="177">
        <f>IF(OR(COUNTIF($B$2:$B788,Input!$F805)&lt;1,COUNTIF($O$2:$O788,Input!$C805)&lt;1),Input!H805,0)</f>
        <v>0</v>
      </c>
      <c r="E789" s="177">
        <f>IF(OR(COUNTIF($B$2:$B788,Input!$F805)&lt;1,COUNTIF($O$2:$O788,Input!$C805)&lt;1),Input!I805,0)</f>
        <v>0</v>
      </c>
      <c r="F789" s="177">
        <f>IF(OR(COUNTIF($B$2:$B788,Input!$F805)&lt;1,COUNTIF($O$2:$O788,Input!$C805)&lt;1),Input!J805,0)</f>
        <v>0</v>
      </c>
      <c r="G789" s="177">
        <f>IF(OR(COUNTIF($B$2:$B788,Input!$F805)&lt;1,COUNTIF($O$2:$O788,Input!$C805)&lt;1),Input!K805,0)</f>
        <v>0</v>
      </c>
      <c r="H789" s="177">
        <f>IF(OR(COUNTIF($B$2:$B788,Input!$F805)&lt;1,COUNTIF($O$2:$O788,Input!$C805)&lt;1),Input!L805,0)</f>
        <v>0</v>
      </c>
      <c r="I789" s="177">
        <f>IF(OR(COUNTIF($B$2:$B788,Input!$F805)&lt;1,COUNTIF($O$2:$O788,Input!$C805)&lt;1),Input!M805,0)</f>
        <v>0</v>
      </c>
      <c r="J789" s="177">
        <f>IF(OR(COUNTIF($B$2:$B788,Input!$F805)&lt;1,COUNTIF($O$2:$O788,Input!$C805)&lt;1),Input!N805,0)</f>
        <v>0</v>
      </c>
      <c r="K789" s="177">
        <f>IF(OR(COUNTIF($B$2:$B788,Input!$F805)&lt;1,COUNTIF($O$2:$O788,Input!$C805)&lt;1),Input!O805,0)</f>
        <v>0</v>
      </c>
      <c r="L789" s="177">
        <f>IF(OR(COUNTIF($B$2:$B788,Input!$F805)&lt;1,COUNTIF($O$2:$O788,Input!$C805)&lt;1),Input!P805,0)</f>
        <v>0</v>
      </c>
      <c r="M789" s="129" t="str">
        <f t="shared" si="104"/>
        <v/>
      </c>
      <c r="N789" s="161">
        <f t="shared" si="110"/>
        <v>0</v>
      </c>
      <c r="O789" s="168">
        <f>Input!C805</f>
        <v>0</v>
      </c>
      <c r="P789" s="168"/>
      <c r="R789" s="131">
        <f t="shared" si="111"/>
        <v>0</v>
      </c>
      <c r="S789" s="133" t="str">
        <f t="shared" si="105"/>
        <v xml:space="preserve"> </v>
      </c>
      <c r="T789" s="133"/>
      <c r="U789" s="132" t="str">
        <f>_xlfn.IFNA(IF($D789=0,LOOKUP($F789,{0.1,0.2,0.3,0.4,0.5,0.6,0.7,0.8,0.9,1},{22,34,46,58,70,82,94,106,118,130}),""),"")</f>
        <v/>
      </c>
      <c r="V789" s="132" t="str">
        <f>_xlfn.IFNA(IF($D789=1,LOOKUP($F789,{0.1,0.2,0.3,0.4,0.5,0.6,0.7,0.8,0.9,1},{23,35,47,59,71,83,95,107,119,131}),""),"")</f>
        <v/>
      </c>
      <c r="W789" s="132" t="str">
        <f>_xlfn.IFNA(IF($D789=2,LOOKUP($F789,{0.1,0.2,0.3,0.4,0.5,0.6,0.7,0.8,0.9,1},{24,36,48,60,72,84,96,108,120,132}),""),"")</f>
        <v/>
      </c>
      <c r="X789" s="132" t="str">
        <f>_xlfn.IFNA(IF($D789=3,LOOKUP($F789,{0.1,0.2,0.3,0.4,0.5,0.6,0.7,0.8,0.9,1},{25,37,49,61,73,85,97,109,121,133}),""),"")</f>
        <v/>
      </c>
      <c r="Y789" s="132" t="str">
        <f>_xlfn.IFNA(IF($D789=4,LOOKUP($F789,{0.1,0.2,0.3,0.4,0.5,0.6,0.7,0.8,0.9,1},{26,38,50,62,74,86,98,110,122,134}),""),"")</f>
        <v/>
      </c>
      <c r="Z789" s="132" t="str">
        <f>_xlfn.IFNA(IF($D789=5,LOOKUP($F789,{0.1,0.2,0.3,0.4,0.5,0.6,0.7,0.8,0.9,1},{27,39,51,63,75,87,99,111,123,135}),""),"")</f>
        <v/>
      </c>
      <c r="AA789" s="132">
        <f t="shared" si="106"/>
        <v>0</v>
      </c>
      <c r="AB789" s="132" t="str">
        <f t="shared" si="107"/>
        <v>00</v>
      </c>
      <c r="AC789" s="82" t="e">
        <f>VLOOKUP(AB789,'AMI Ref'!T:U,2,FALSE)</f>
        <v>#N/A</v>
      </c>
      <c r="AD789" s="124"/>
      <c r="AE789" s="81" t="str">
        <f>_xlfn.IFNA(IF($D789=0,IF($J789="Not Paid by Tenant",0,INDEX('AMI Ref'!$K$5:$N$5,MATCH($J789,{"Oil","Gas","Electric - Other","ELECTRIC - HEAT PUMP"},0))),0),"")</f>
        <v/>
      </c>
      <c r="AF789" s="81">
        <f>_xlfn.IFNA(IF($D789=1,IF($J789="Not Paid by Tenant",0,INDEX('AMI Ref'!$K$6:$N$6,MATCH($J789,{"Oil","Gas","Electric - Other","ELECTRIC - HEAT PUMP"},0))),0),"")</f>
        <v>0</v>
      </c>
      <c r="AG789" s="81">
        <f>_xlfn.IFNA(IF($D789=2,IF($J789="Not Paid by Tenant",0,INDEX('AMI Ref'!$K$7:$N$7,MATCH($J789,{"Oil","Gas","Electric - Other","ELECTRIC - HEAT PUMP"},0))),0),"")</f>
        <v>0</v>
      </c>
      <c r="AH789" s="81">
        <f>_xlfn.IFNA(IF($D789=3,IF($J789="Not Paid by Tenant",0,INDEX('AMI Ref'!$K$8:$N$8,MATCH($J789,{"Oil","Gas","Electric - Other","ELECTRIC - HEAT PUMP"},0))),0),"")</f>
        <v>0</v>
      </c>
      <c r="AI789" s="81">
        <f>_xlfn.IFNA(IF($D789=4,IF($J789="Not Paid by Tenant",0,INDEX('AMI Ref'!$K$9:$N$9,MATCH($J789,{"Oil","Gas","Electric - Other","ELECTRIC - HEAT PUMP"},0))),0),"")</f>
        <v>0</v>
      </c>
      <c r="AJ789" s="81">
        <f>_xlfn.IFNA(IF($D789=5,IF($J789="Not Paid by Tenant",0,INDEX('AMI Ref'!$K$10:$N$10,MATCH($J789,{"Oil","Gas","Electric - Other","ELECTRIC - HEAT PUMP"},0))),0),"")</f>
        <v>0</v>
      </c>
      <c r="AK789" s="128"/>
      <c r="AL789" s="81" t="str">
        <f>_xlfn.IFNA(IF($D789=0,IF($K789="Not Paid by Tenant",0,INDEX('AMI Ref'!$O$5:$R$5,MATCH($K789,{"Oil","Gas","Electric - Other","Electric ccASHP - split"},0))),0),"")</f>
        <v/>
      </c>
      <c r="AM789" s="81">
        <f>_xlfn.IFNA(IF($D789=1,IF($K789="Not Paid by Tenant",0,INDEX('AMI Ref'!$O$6:$R$6,MATCH($K789,{"Oil","Gas","Electric - Other","Electric ccASHP - split"},0))),0),"")</f>
        <v>0</v>
      </c>
      <c r="AN789" s="81">
        <f>_xlfn.IFNA(IF($D789=2,IF($K789="Not Paid by Tenant",0,INDEX('AMI Ref'!$O$7:$R$7,MATCH($K789,{"Oil","Gas","Electric - Other","Electric ccASHP - split"},0))),0),"")</f>
        <v>0</v>
      </c>
      <c r="AO789" s="81">
        <f>_xlfn.IFNA(IF($D789=3,IF($K789="Not Paid by Tenant",0,INDEX('AMI Ref'!$O$8:$R$8,MATCH($K789,{"Oil","Gas","Electric - Other","Electric ccASHP - split"},0))),0),"")</f>
        <v>0</v>
      </c>
      <c r="AP789" s="81">
        <f>_xlfn.IFNA(IF($D789=4,IF($K789="Not Paid by Tenant",0,INDEX('AMI Ref'!$O$9:$R$9,MATCH($K789,{"Oil","Gas","Electric - Other","Electric ccASHP - split"},0))),0),"")</f>
        <v>0</v>
      </c>
      <c r="AQ789" s="81">
        <f>_xlfn.IFNA(IF($D789=5,IF($K789="Not Paid by Tenant",0,INDEX('AMI Ref'!$O$10:$R$10,MATCH($K789,{"Oil","Gas","Electric - Other","Electric ccASHP - split"},0))),0),"")</f>
        <v>0</v>
      </c>
      <c r="AR789" s="124">
        <f t="shared" si="108"/>
        <v>0</v>
      </c>
      <c r="AS789" s="123" t="e">
        <f t="shared" si="109"/>
        <v>#N/A</v>
      </c>
    </row>
    <row r="790" spans="1:45" x14ac:dyDescent="0.2">
      <c r="A790" s="130">
        <v>788</v>
      </c>
      <c r="B790" s="177">
        <f>IF(OR(COUNTIF($B$2:$B789,Input!$F806)&lt;1,COUNTIF($O$2:$O789,Input!$C806)&lt;1),Input!F806,0)</f>
        <v>0</v>
      </c>
      <c r="C790" s="177">
        <f>IF(OR(COUNTIF($B$2:$B789,Input!$F806)&lt;1,COUNTIF($O$2:$O789,Input!$C806)&lt;1),Input!G806,0)</f>
        <v>0</v>
      </c>
      <c r="D790" s="177">
        <f>IF(OR(COUNTIF($B$2:$B789,Input!$F806)&lt;1,COUNTIF($O$2:$O789,Input!$C806)&lt;1),Input!H806,0)</f>
        <v>0</v>
      </c>
      <c r="E790" s="177">
        <f>IF(OR(COUNTIF($B$2:$B789,Input!$F806)&lt;1,COUNTIF($O$2:$O789,Input!$C806)&lt;1),Input!I806,0)</f>
        <v>0</v>
      </c>
      <c r="F790" s="177">
        <f>IF(OR(COUNTIF($B$2:$B789,Input!$F806)&lt;1,COUNTIF($O$2:$O789,Input!$C806)&lt;1),Input!J806,0)</f>
        <v>0</v>
      </c>
      <c r="G790" s="177">
        <f>IF(OR(COUNTIF($B$2:$B789,Input!$F806)&lt;1,COUNTIF($O$2:$O789,Input!$C806)&lt;1),Input!K806,0)</f>
        <v>0</v>
      </c>
      <c r="H790" s="177">
        <f>IF(OR(COUNTIF($B$2:$B789,Input!$F806)&lt;1,COUNTIF($O$2:$O789,Input!$C806)&lt;1),Input!L806,0)</f>
        <v>0</v>
      </c>
      <c r="I790" s="177">
        <f>IF(OR(COUNTIF($B$2:$B789,Input!$F806)&lt;1,COUNTIF($O$2:$O789,Input!$C806)&lt;1),Input!M806,0)</f>
        <v>0</v>
      </c>
      <c r="J790" s="177">
        <f>IF(OR(COUNTIF($B$2:$B789,Input!$F806)&lt;1,COUNTIF($O$2:$O789,Input!$C806)&lt;1),Input!N806,0)</f>
        <v>0</v>
      </c>
      <c r="K790" s="177">
        <f>IF(OR(COUNTIF($B$2:$B789,Input!$F806)&lt;1,COUNTIF($O$2:$O789,Input!$C806)&lt;1),Input!O806,0)</f>
        <v>0</v>
      </c>
      <c r="L790" s="177">
        <f>IF(OR(COUNTIF($B$2:$B789,Input!$F806)&lt;1,COUNTIF($O$2:$O789,Input!$C806)&lt;1),Input!P806,0)</f>
        <v>0</v>
      </c>
      <c r="M790" s="129" t="str">
        <f t="shared" si="104"/>
        <v/>
      </c>
      <c r="N790" s="161">
        <f t="shared" si="110"/>
        <v>0</v>
      </c>
      <c r="O790" s="168">
        <f>Input!C806</f>
        <v>0</v>
      </c>
      <c r="P790" s="168"/>
      <c r="R790" s="131">
        <f t="shared" si="111"/>
        <v>0</v>
      </c>
      <c r="S790" s="133" t="str">
        <f t="shared" si="105"/>
        <v xml:space="preserve"> </v>
      </c>
      <c r="T790" s="133"/>
      <c r="U790" s="132" t="str">
        <f>_xlfn.IFNA(IF($D790=0,LOOKUP($F790,{0.1,0.2,0.3,0.4,0.5,0.6,0.7,0.8,0.9,1},{22,34,46,58,70,82,94,106,118,130}),""),"")</f>
        <v/>
      </c>
      <c r="V790" s="132" t="str">
        <f>_xlfn.IFNA(IF($D790=1,LOOKUP($F790,{0.1,0.2,0.3,0.4,0.5,0.6,0.7,0.8,0.9,1},{23,35,47,59,71,83,95,107,119,131}),""),"")</f>
        <v/>
      </c>
      <c r="W790" s="132" t="str">
        <f>_xlfn.IFNA(IF($D790=2,LOOKUP($F790,{0.1,0.2,0.3,0.4,0.5,0.6,0.7,0.8,0.9,1},{24,36,48,60,72,84,96,108,120,132}),""),"")</f>
        <v/>
      </c>
      <c r="X790" s="132" t="str">
        <f>_xlfn.IFNA(IF($D790=3,LOOKUP($F790,{0.1,0.2,0.3,0.4,0.5,0.6,0.7,0.8,0.9,1},{25,37,49,61,73,85,97,109,121,133}),""),"")</f>
        <v/>
      </c>
      <c r="Y790" s="132" t="str">
        <f>_xlfn.IFNA(IF($D790=4,LOOKUP($F790,{0.1,0.2,0.3,0.4,0.5,0.6,0.7,0.8,0.9,1},{26,38,50,62,74,86,98,110,122,134}),""),"")</f>
        <v/>
      </c>
      <c r="Z790" s="132" t="str">
        <f>_xlfn.IFNA(IF($D790=5,LOOKUP($F790,{0.1,0.2,0.3,0.4,0.5,0.6,0.7,0.8,0.9,1},{27,39,51,63,75,87,99,111,123,135}),""),"")</f>
        <v/>
      </c>
      <c r="AA790" s="132">
        <f t="shared" si="106"/>
        <v>0</v>
      </c>
      <c r="AB790" s="132" t="str">
        <f t="shared" si="107"/>
        <v>00</v>
      </c>
      <c r="AC790" s="82" t="e">
        <f>VLOOKUP(AB790,'AMI Ref'!T:U,2,FALSE)</f>
        <v>#N/A</v>
      </c>
      <c r="AD790" s="124"/>
      <c r="AE790" s="81" t="str">
        <f>_xlfn.IFNA(IF($D790=0,IF($J790="Not Paid by Tenant",0,INDEX('AMI Ref'!$K$5:$N$5,MATCH($J790,{"Oil","Gas","Electric - Other","ELECTRIC - HEAT PUMP"},0))),0),"")</f>
        <v/>
      </c>
      <c r="AF790" s="81">
        <f>_xlfn.IFNA(IF($D790=1,IF($J790="Not Paid by Tenant",0,INDEX('AMI Ref'!$K$6:$N$6,MATCH($J790,{"Oil","Gas","Electric - Other","ELECTRIC - HEAT PUMP"},0))),0),"")</f>
        <v>0</v>
      </c>
      <c r="AG790" s="81">
        <f>_xlfn.IFNA(IF($D790=2,IF($J790="Not Paid by Tenant",0,INDEX('AMI Ref'!$K$7:$N$7,MATCH($J790,{"Oil","Gas","Electric - Other","ELECTRIC - HEAT PUMP"},0))),0),"")</f>
        <v>0</v>
      </c>
      <c r="AH790" s="81">
        <f>_xlfn.IFNA(IF($D790=3,IF($J790="Not Paid by Tenant",0,INDEX('AMI Ref'!$K$8:$N$8,MATCH($J790,{"Oil","Gas","Electric - Other","ELECTRIC - HEAT PUMP"},0))),0),"")</f>
        <v>0</v>
      </c>
      <c r="AI790" s="81">
        <f>_xlfn.IFNA(IF($D790=4,IF($J790="Not Paid by Tenant",0,INDEX('AMI Ref'!$K$9:$N$9,MATCH($J790,{"Oil","Gas","Electric - Other","ELECTRIC - HEAT PUMP"},0))),0),"")</f>
        <v>0</v>
      </c>
      <c r="AJ790" s="81">
        <f>_xlfn.IFNA(IF($D790=5,IF($J790="Not Paid by Tenant",0,INDEX('AMI Ref'!$K$10:$N$10,MATCH($J790,{"Oil","Gas","Electric - Other","ELECTRIC - HEAT PUMP"},0))),0),"")</f>
        <v>0</v>
      </c>
      <c r="AK790" s="128"/>
      <c r="AL790" s="81" t="str">
        <f>_xlfn.IFNA(IF($D790=0,IF($K790="Not Paid by Tenant",0,INDEX('AMI Ref'!$O$5:$R$5,MATCH($K790,{"Oil","Gas","Electric - Other","Electric ccASHP - split"},0))),0),"")</f>
        <v/>
      </c>
      <c r="AM790" s="81">
        <f>_xlfn.IFNA(IF($D790=1,IF($K790="Not Paid by Tenant",0,INDEX('AMI Ref'!$O$6:$R$6,MATCH($K790,{"Oil","Gas","Electric - Other","Electric ccASHP - split"},0))),0),"")</f>
        <v>0</v>
      </c>
      <c r="AN790" s="81">
        <f>_xlfn.IFNA(IF($D790=2,IF($K790="Not Paid by Tenant",0,INDEX('AMI Ref'!$O$7:$R$7,MATCH($K790,{"Oil","Gas","Electric - Other","Electric ccASHP - split"},0))),0),"")</f>
        <v>0</v>
      </c>
      <c r="AO790" s="81">
        <f>_xlfn.IFNA(IF($D790=3,IF($K790="Not Paid by Tenant",0,INDEX('AMI Ref'!$O$8:$R$8,MATCH($K790,{"Oil","Gas","Electric - Other","Electric ccASHP - split"},0))),0),"")</f>
        <v>0</v>
      </c>
      <c r="AP790" s="81">
        <f>_xlfn.IFNA(IF($D790=4,IF($K790="Not Paid by Tenant",0,INDEX('AMI Ref'!$O$9:$R$9,MATCH($K790,{"Oil","Gas","Electric - Other","Electric ccASHP - split"},0))),0),"")</f>
        <v>0</v>
      </c>
      <c r="AQ790" s="81">
        <f>_xlfn.IFNA(IF($D790=5,IF($K790="Not Paid by Tenant",0,INDEX('AMI Ref'!$O$10:$R$10,MATCH($K790,{"Oil","Gas","Electric - Other","Electric ccASHP - split"},0))),0),"")</f>
        <v>0</v>
      </c>
      <c r="AR790" s="124">
        <f t="shared" si="108"/>
        <v>0</v>
      </c>
      <c r="AS790" s="123" t="e">
        <f t="shared" si="109"/>
        <v>#N/A</v>
      </c>
    </row>
    <row r="791" spans="1:45" x14ac:dyDescent="0.2">
      <c r="A791" s="130">
        <v>789</v>
      </c>
      <c r="B791" s="177">
        <f>IF(OR(COUNTIF($B$2:$B790,Input!$F807)&lt;1,COUNTIF($O$2:$O790,Input!$C807)&lt;1),Input!F807,0)</f>
        <v>0</v>
      </c>
      <c r="C791" s="177">
        <f>IF(OR(COUNTIF($B$2:$B790,Input!$F807)&lt;1,COUNTIF($O$2:$O790,Input!$C807)&lt;1),Input!G807,0)</f>
        <v>0</v>
      </c>
      <c r="D791" s="177">
        <f>IF(OR(COUNTIF($B$2:$B790,Input!$F807)&lt;1,COUNTIF($O$2:$O790,Input!$C807)&lt;1),Input!H807,0)</f>
        <v>0</v>
      </c>
      <c r="E791" s="177">
        <f>IF(OR(COUNTIF($B$2:$B790,Input!$F807)&lt;1,COUNTIF($O$2:$O790,Input!$C807)&lt;1),Input!I807,0)</f>
        <v>0</v>
      </c>
      <c r="F791" s="177">
        <f>IF(OR(COUNTIF($B$2:$B790,Input!$F807)&lt;1,COUNTIF($O$2:$O790,Input!$C807)&lt;1),Input!J807,0)</f>
        <v>0</v>
      </c>
      <c r="G791" s="177">
        <f>IF(OR(COUNTIF($B$2:$B790,Input!$F807)&lt;1,COUNTIF($O$2:$O790,Input!$C807)&lt;1),Input!K807,0)</f>
        <v>0</v>
      </c>
      <c r="H791" s="177">
        <f>IF(OR(COUNTIF($B$2:$B790,Input!$F807)&lt;1,COUNTIF($O$2:$O790,Input!$C807)&lt;1),Input!L807,0)</f>
        <v>0</v>
      </c>
      <c r="I791" s="177">
        <f>IF(OR(COUNTIF($B$2:$B790,Input!$F807)&lt;1,COUNTIF($O$2:$O790,Input!$C807)&lt;1),Input!M807,0)</f>
        <v>0</v>
      </c>
      <c r="J791" s="177">
        <f>IF(OR(COUNTIF($B$2:$B790,Input!$F807)&lt;1,COUNTIF($O$2:$O790,Input!$C807)&lt;1),Input!N807,0)</f>
        <v>0</v>
      </c>
      <c r="K791" s="177">
        <f>IF(OR(COUNTIF($B$2:$B790,Input!$F807)&lt;1,COUNTIF($O$2:$O790,Input!$C807)&lt;1),Input!O807,0)</f>
        <v>0</v>
      </c>
      <c r="L791" s="177">
        <f>IF(OR(COUNTIF($B$2:$B790,Input!$F807)&lt;1,COUNTIF($O$2:$O790,Input!$C807)&lt;1),Input!P807,0)</f>
        <v>0</v>
      </c>
      <c r="M791" s="129" t="str">
        <f t="shared" si="104"/>
        <v/>
      </c>
      <c r="N791" s="161">
        <f t="shared" si="110"/>
        <v>0</v>
      </c>
      <c r="O791" s="168">
        <f>Input!C807</f>
        <v>0</v>
      </c>
      <c r="P791" s="168"/>
      <c r="R791" s="131">
        <f t="shared" si="111"/>
        <v>0</v>
      </c>
      <c r="S791" s="133" t="str">
        <f t="shared" si="105"/>
        <v xml:space="preserve"> </v>
      </c>
      <c r="T791" s="133"/>
      <c r="U791" s="132" t="str">
        <f>_xlfn.IFNA(IF($D791=0,LOOKUP($F791,{0.1,0.2,0.3,0.4,0.5,0.6,0.7,0.8,0.9,1},{22,34,46,58,70,82,94,106,118,130}),""),"")</f>
        <v/>
      </c>
      <c r="V791" s="132" t="str">
        <f>_xlfn.IFNA(IF($D791=1,LOOKUP($F791,{0.1,0.2,0.3,0.4,0.5,0.6,0.7,0.8,0.9,1},{23,35,47,59,71,83,95,107,119,131}),""),"")</f>
        <v/>
      </c>
      <c r="W791" s="132" t="str">
        <f>_xlfn.IFNA(IF($D791=2,LOOKUP($F791,{0.1,0.2,0.3,0.4,0.5,0.6,0.7,0.8,0.9,1},{24,36,48,60,72,84,96,108,120,132}),""),"")</f>
        <v/>
      </c>
      <c r="X791" s="132" t="str">
        <f>_xlfn.IFNA(IF($D791=3,LOOKUP($F791,{0.1,0.2,0.3,0.4,0.5,0.6,0.7,0.8,0.9,1},{25,37,49,61,73,85,97,109,121,133}),""),"")</f>
        <v/>
      </c>
      <c r="Y791" s="132" t="str">
        <f>_xlfn.IFNA(IF($D791=4,LOOKUP($F791,{0.1,0.2,0.3,0.4,0.5,0.6,0.7,0.8,0.9,1},{26,38,50,62,74,86,98,110,122,134}),""),"")</f>
        <v/>
      </c>
      <c r="Z791" s="132" t="str">
        <f>_xlfn.IFNA(IF($D791=5,LOOKUP($F791,{0.1,0.2,0.3,0.4,0.5,0.6,0.7,0.8,0.9,1},{27,39,51,63,75,87,99,111,123,135}),""),"")</f>
        <v/>
      </c>
      <c r="AA791" s="132">
        <f t="shared" si="106"/>
        <v>0</v>
      </c>
      <c r="AB791" s="132" t="str">
        <f t="shared" si="107"/>
        <v>00</v>
      </c>
      <c r="AC791" s="82" t="e">
        <f>VLOOKUP(AB791,'AMI Ref'!T:U,2,FALSE)</f>
        <v>#N/A</v>
      </c>
      <c r="AD791" s="124"/>
      <c r="AE791" s="81" t="str">
        <f>_xlfn.IFNA(IF($D791=0,IF($J791="Not Paid by Tenant",0,INDEX('AMI Ref'!$K$5:$N$5,MATCH($J791,{"Oil","Gas","Electric - Other","ELECTRIC - HEAT PUMP"},0))),0),"")</f>
        <v/>
      </c>
      <c r="AF791" s="81">
        <f>_xlfn.IFNA(IF($D791=1,IF($J791="Not Paid by Tenant",0,INDEX('AMI Ref'!$K$6:$N$6,MATCH($J791,{"Oil","Gas","Electric - Other","ELECTRIC - HEAT PUMP"},0))),0),"")</f>
        <v>0</v>
      </c>
      <c r="AG791" s="81">
        <f>_xlfn.IFNA(IF($D791=2,IF($J791="Not Paid by Tenant",0,INDEX('AMI Ref'!$K$7:$N$7,MATCH($J791,{"Oil","Gas","Electric - Other","ELECTRIC - HEAT PUMP"},0))),0),"")</f>
        <v>0</v>
      </c>
      <c r="AH791" s="81">
        <f>_xlfn.IFNA(IF($D791=3,IF($J791="Not Paid by Tenant",0,INDEX('AMI Ref'!$K$8:$N$8,MATCH($J791,{"Oil","Gas","Electric - Other","ELECTRIC - HEAT PUMP"},0))),0),"")</f>
        <v>0</v>
      </c>
      <c r="AI791" s="81">
        <f>_xlfn.IFNA(IF($D791=4,IF($J791="Not Paid by Tenant",0,INDEX('AMI Ref'!$K$9:$N$9,MATCH($J791,{"Oil","Gas","Electric - Other","ELECTRIC - HEAT PUMP"},0))),0),"")</f>
        <v>0</v>
      </c>
      <c r="AJ791" s="81">
        <f>_xlfn.IFNA(IF($D791=5,IF($J791="Not Paid by Tenant",0,INDEX('AMI Ref'!$K$10:$N$10,MATCH($J791,{"Oil","Gas","Electric - Other","ELECTRIC - HEAT PUMP"},0))),0),"")</f>
        <v>0</v>
      </c>
      <c r="AK791" s="128"/>
      <c r="AL791" s="81" t="str">
        <f>_xlfn.IFNA(IF($D791=0,IF($K791="Not Paid by Tenant",0,INDEX('AMI Ref'!$O$5:$R$5,MATCH($K791,{"Oil","Gas","Electric - Other","Electric ccASHP - split"},0))),0),"")</f>
        <v/>
      </c>
      <c r="AM791" s="81">
        <f>_xlfn.IFNA(IF($D791=1,IF($K791="Not Paid by Tenant",0,INDEX('AMI Ref'!$O$6:$R$6,MATCH($K791,{"Oil","Gas","Electric - Other","Electric ccASHP - split"},0))),0),"")</f>
        <v>0</v>
      </c>
      <c r="AN791" s="81">
        <f>_xlfn.IFNA(IF($D791=2,IF($K791="Not Paid by Tenant",0,INDEX('AMI Ref'!$O$7:$R$7,MATCH($K791,{"Oil","Gas","Electric - Other","Electric ccASHP - split"},0))),0),"")</f>
        <v>0</v>
      </c>
      <c r="AO791" s="81">
        <f>_xlfn.IFNA(IF($D791=3,IF($K791="Not Paid by Tenant",0,INDEX('AMI Ref'!$O$8:$R$8,MATCH($K791,{"Oil","Gas","Electric - Other","Electric ccASHP - split"},0))),0),"")</f>
        <v>0</v>
      </c>
      <c r="AP791" s="81">
        <f>_xlfn.IFNA(IF($D791=4,IF($K791="Not Paid by Tenant",0,INDEX('AMI Ref'!$O$9:$R$9,MATCH($K791,{"Oil","Gas","Electric - Other","Electric ccASHP - split"},0))),0),"")</f>
        <v>0</v>
      </c>
      <c r="AQ791" s="81">
        <f>_xlfn.IFNA(IF($D791=5,IF($K791="Not Paid by Tenant",0,INDEX('AMI Ref'!$O$10:$R$10,MATCH($K791,{"Oil","Gas","Electric - Other","Electric ccASHP - split"},0))),0),"")</f>
        <v>0</v>
      </c>
      <c r="AR791" s="124">
        <f t="shared" si="108"/>
        <v>0</v>
      </c>
      <c r="AS791" s="123" t="e">
        <f t="shared" si="109"/>
        <v>#N/A</v>
      </c>
    </row>
    <row r="792" spans="1:45" x14ac:dyDescent="0.2">
      <c r="A792" s="130">
        <v>790</v>
      </c>
      <c r="B792" s="177">
        <f>IF(OR(COUNTIF($B$2:$B791,Input!$F808)&lt;1,COUNTIF($O$2:$O791,Input!$C808)&lt;1),Input!F808,0)</f>
        <v>0</v>
      </c>
      <c r="C792" s="177">
        <f>IF(OR(COUNTIF($B$2:$B791,Input!$F808)&lt;1,COUNTIF($O$2:$O791,Input!$C808)&lt;1),Input!G808,0)</f>
        <v>0</v>
      </c>
      <c r="D792" s="177">
        <f>IF(OR(COUNTIF($B$2:$B791,Input!$F808)&lt;1,COUNTIF($O$2:$O791,Input!$C808)&lt;1),Input!H808,0)</f>
        <v>0</v>
      </c>
      <c r="E792" s="177">
        <f>IF(OR(COUNTIF($B$2:$B791,Input!$F808)&lt;1,COUNTIF($O$2:$O791,Input!$C808)&lt;1),Input!I808,0)</f>
        <v>0</v>
      </c>
      <c r="F792" s="177">
        <f>IF(OR(COUNTIF($B$2:$B791,Input!$F808)&lt;1,COUNTIF($O$2:$O791,Input!$C808)&lt;1),Input!J808,0)</f>
        <v>0</v>
      </c>
      <c r="G792" s="177">
        <f>IF(OR(COUNTIF($B$2:$B791,Input!$F808)&lt;1,COUNTIF($O$2:$O791,Input!$C808)&lt;1),Input!K808,0)</f>
        <v>0</v>
      </c>
      <c r="H792" s="177">
        <f>IF(OR(COUNTIF($B$2:$B791,Input!$F808)&lt;1,COUNTIF($O$2:$O791,Input!$C808)&lt;1),Input!L808,0)</f>
        <v>0</v>
      </c>
      <c r="I792" s="177">
        <f>IF(OR(COUNTIF($B$2:$B791,Input!$F808)&lt;1,COUNTIF($O$2:$O791,Input!$C808)&lt;1),Input!M808,0)</f>
        <v>0</v>
      </c>
      <c r="J792" s="177">
        <f>IF(OR(COUNTIF($B$2:$B791,Input!$F808)&lt;1,COUNTIF($O$2:$O791,Input!$C808)&lt;1),Input!N808,0)</f>
        <v>0</v>
      </c>
      <c r="K792" s="177">
        <f>IF(OR(COUNTIF($B$2:$B791,Input!$F808)&lt;1,COUNTIF($O$2:$O791,Input!$C808)&lt;1),Input!O808,0)</f>
        <v>0</v>
      </c>
      <c r="L792" s="177">
        <f>IF(OR(COUNTIF($B$2:$B791,Input!$F808)&lt;1,COUNTIF($O$2:$O791,Input!$C808)&lt;1),Input!P808,0)</f>
        <v>0</v>
      </c>
      <c r="M792" s="129" t="str">
        <f t="shared" si="104"/>
        <v/>
      </c>
      <c r="N792" s="161">
        <f t="shared" si="110"/>
        <v>0</v>
      </c>
      <c r="O792" s="168">
        <f>Input!C808</f>
        <v>0</v>
      </c>
      <c r="P792" s="168"/>
      <c r="R792" s="131">
        <f t="shared" si="111"/>
        <v>0</v>
      </c>
      <c r="S792" s="133" t="str">
        <f t="shared" si="105"/>
        <v xml:space="preserve"> </v>
      </c>
      <c r="T792" s="133"/>
      <c r="U792" s="132" t="str">
        <f>_xlfn.IFNA(IF($D792=0,LOOKUP($F792,{0.1,0.2,0.3,0.4,0.5,0.6,0.7,0.8,0.9,1},{22,34,46,58,70,82,94,106,118,130}),""),"")</f>
        <v/>
      </c>
      <c r="V792" s="132" t="str">
        <f>_xlfn.IFNA(IF($D792=1,LOOKUP($F792,{0.1,0.2,0.3,0.4,0.5,0.6,0.7,0.8,0.9,1},{23,35,47,59,71,83,95,107,119,131}),""),"")</f>
        <v/>
      </c>
      <c r="W792" s="132" t="str">
        <f>_xlfn.IFNA(IF($D792=2,LOOKUP($F792,{0.1,0.2,0.3,0.4,0.5,0.6,0.7,0.8,0.9,1},{24,36,48,60,72,84,96,108,120,132}),""),"")</f>
        <v/>
      </c>
      <c r="X792" s="132" t="str">
        <f>_xlfn.IFNA(IF($D792=3,LOOKUP($F792,{0.1,0.2,0.3,0.4,0.5,0.6,0.7,0.8,0.9,1},{25,37,49,61,73,85,97,109,121,133}),""),"")</f>
        <v/>
      </c>
      <c r="Y792" s="132" t="str">
        <f>_xlfn.IFNA(IF($D792=4,LOOKUP($F792,{0.1,0.2,0.3,0.4,0.5,0.6,0.7,0.8,0.9,1},{26,38,50,62,74,86,98,110,122,134}),""),"")</f>
        <v/>
      </c>
      <c r="Z792" s="132" t="str">
        <f>_xlfn.IFNA(IF($D792=5,LOOKUP($F792,{0.1,0.2,0.3,0.4,0.5,0.6,0.7,0.8,0.9,1},{27,39,51,63,75,87,99,111,123,135}),""),"")</f>
        <v/>
      </c>
      <c r="AA792" s="132">
        <f t="shared" si="106"/>
        <v>0</v>
      </c>
      <c r="AB792" s="132" t="str">
        <f t="shared" si="107"/>
        <v>00</v>
      </c>
      <c r="AC792" s="82" t="e">
        <f>VLOOKUP(AB792,'AMI Ref'!T:U,2,FALSE)</f>
        <v>#N/A</v>
      </c>
      <c r="AD792" s="124"/>
      <c r="AE792" s="81" t="str">
        <f>_xlfn.IFNA(IF($D792=0,IF($J792="Not Paid by Tenant",0,INDEX('AMI Ref'!$K$5:$N$5,MATCH($J792,{"Oil","Gas","Electric - Other","ELECTRIC - HEAT PUMP"},0))),0),"")</f>
        <v/>
      </c>
      <c r="AF792" s="81">
        <f>_xlfn.IFNA(IF($D792=1,IF($J792="Not Paid by Tenant",0,INDEX('AMI Ref'!$K$6:$N$6,MATCH($J792,{"Oil","Gas","Electric - Other","ELECTRIC - HEAT PUMP"},0))),0),"")</f>
        <v>0</v>
      </c>
      <c r="AG792" s="81">
        <f>_xlfn.IFNA(IF($D792=2,IF($J792="Not Paid by Tenant",0,INDEX('AMI Ref'!$K$7:$N$7,MATCH($J792,{"Oil","Gas","Electric - Other","ELECTRIC - HEAT PUMP"},0))),0),"")</f>
        <v>0</v>
      </c>
      <c r="AH792" s="81">
        <f>_xlfn.IFNA(IF($D792=3,IF($J792="Not Paid by Tenant",0,INDEX('AMI Ref'!$K$8:$N$8,MATCH($J792,{"Oil","Gas","Electric - Other","ELECTRIC - HEAT PUMP"},0))),0),"")</f>
        <v>0</v>
      </c>
      <c r="AI792" s="81">
        <f>_xlfn.IFNA(IF($D792=4,IF($J792="Not Paid by Tenant",0,INDEX('AMI Ref'!$K$9:$N$9,MATCH($J792,{"Oil","Gas","Electric - Other","ELECTRIC - HEAT PUMP"},0))),0),"")</f>
        <v>0</v>
      </c>
      <c r="AJ792" s="81">
        <f>_xlfn.IFNA(IF($D792=5,IF($J792="Not Paid by Tenant",0,INDEX('AMI Ref'!$K$10:$N$10,MATCH($J792,{"Oil","Gas","Electric - Other","ELECTRIC - HEAT PUMP"},0))),0),"")</f>
        <v>0</v>
      </c>
      <c r="AK792" s="128"/>
      <c r="AL792" s="81" t="str">
        <f>_xlfn.IFNA(IF($D792=0,IF($K792="Not Paid by Tenant",0,INDEX('AMI Ref'!$O$5:$R$5,MATCH($K792,{"Oil","Gas","Electric - Other","Electric ccASHP - split"},0))),0),"")</f>
        <v/>
      </c>
      <c r="AM792" s="81">
        <f>_xlfn.IFNA(IF($D792=1,IF($K792="Not Paid by Tenant",0,INDEX('AMI Ref'!$O$6:$R$6,MATCH($K792,{"Oil","Gas","Electric - Other","Electric ccASHP - split"},0))),0),"")</f>
        <v>0</v>
      </c>
      <c r="AN792" s="81">
        <f>_xlfn.IFNA(IF($D792=2,IF($K792="Not Paid by Tenant",0,INDEX('AMI Ref'!$O$7:$R$7,MATCH($K792,{"Oil","Gas","Electric - Other","Electric ccASHP - split"},0))),0),"")</f>
        <v>0</v>
      </c>
      <c r="AO792" s="81">
        <f>_xlfn.IFNA(IF($D792=3,IF($K792="Not Paid by Tenant",0,INDEX('AMI Ref'!$O$8:$R$8,MATCH($K792,{"Oil","Gas","Electric - Other","Electric ccASHP - split"},0))),0),"")</f>
        <v>0</v>
      </c>
      <c r="AP792" s="81">
        <f>_xlfn.IFNA(IF($D792=4,IF($K792="Not Paid by Tenant",0,INDEX('AMI Ref'!$O$9:$R$9,MATCH($K792,{"Oil","Gas","Electric - Other","Electric ccASHP - split"},0))),0),"")</f>
        <v>0</v>
      </c>
      <c r="AQ792" s="81">
        <f>_xlfn.IFNA(IF($D792=5,IF($K792="Not Paid by Tenant",0,INDEX('AMI Ref'!$O$10:$R$10,MATCH($K792,{"Oil","Gas","Electric - Other","Electric ccASHP - split"},0))),0),"")</f>
        <v>0</v>
      </c>
      <c r="AR792" s="124">
        <f t="shared" si="108"/>
        <v>0</v>
      </c>
      <c r="AS792" s="123" t="e">
        <f t="shared" si="109"/>
        <v>#N/A</v>
      </c>
    </row>
    <row r="793" spans="1:45" x14ac:dyDescent="0.2">
      <c r="A793" s="130">
        <v>791</v>
      </c>
      <c r="B793" s="177">
        <f>IF(OR(COUNTIF($B$2:$B792,Input!$F809)&lt;1,COUNTIF($O$2:$O792,Input!$C809)&lt;1),Input!F809,0)</f>
        <v>0</v>
      </c>
      <c r="C793" s="177">
        <f>IF(OR(COUNTIF($B$2:$B792,Input!$F809)&lt;1,COUNTIF($O$2:$O792,Input!$C809)&lt;1),Input!G809,0)</f>
        <v>0</v>
      </c>
      <c r="D793" s="177">
        <f>IF(OR(COUNTIF($B$2:$B792,Input!$F809)&lt;1,COUNTIF($O$2:$O792,Input!$C809)&lt;1),Input!H809,0)</f>
        <v>0</v>
      </c>
      <c r="E793" s="177">
        <f>IF(OR(COUNTIF($B$2:$B792,Input!$F809)&lt;1,COUNTIF($O$2:$O792,Input!$C809)&lt;1),Input!I809,0)</f>
        <v>0</v>
      </c>
      <c r="F793" s="177">
        <f>IF(OR(COUNTIF($B$2:$B792,Input!$F809)&lt;1,COUNTIF($O$2:$O792,Input!$C809)&lt;1),Input!J809,0)</f>
        <v>0</v>
      </c>
      <c r="G793" s="177">
        <f>IF(OR(COUNTIF($B$2:$B792,Input!$F809)&lt;1,COUNTIF($O$2:$O792,Input!$C809)&lt;1),Input!K809,0)</f>
        <v>0</v>
      </c>
      <c r="H793" s="177">
        <f>IF(OR(COUNTIF($B$2:$B792,Input!$F809)&lt;1,COUNTIF($O$2:$O792,Input!$C809)&lt;1),Input!L809,0)</f>
        <v>0</v>
      </c>
      <c r="I793" s="177">
        <f>IF(OR(COUNTIF($B$2:$B792,Input!$F809)&lt;1,COUNTIF($O$2:$O792,Input!$C809)&lt;1),Input!M809,0)</f>
        <v>0</v>
      </c>
      <c r="J793" s="177">
        <f>IF(OR(COUNTIF($B$2:$B792,Input!$F809)&lt;1,COUNTIF($O$2:$O792,Input!$C809)&lt;1),Input!N809,0)</f>
        <v>0</v>
      </c>
      <c r="K793" s="177">
        <f>IF(OR(COUNTIF($B$2:$B792,Input!$F809)&lt;1,COUNTIF($O$2:$O792,Input!$C809)&lt;1),Input!O809,0)</f>
        <v>0</v>
      </c>
      <c r="L793" s="177">
        <f>IF(OR(COUNTIF($B$2:$B792,Input!$F809)&lt;1,COUNTIF($O$2:$O792,Input!$C809)&lt;1),Input!P809,0)</f>
        <v>0</v>
      </c>
      <c r="M793" s="129" t="str">
        <f t="shared" si="104"/>
        <v/>
      </c>
      <c r="N793" s="161">
        <f t="shared" si="110"/>
        <v>0</v>
      </c>
      <c r="O793" s="168">
        <f>Input!C809</f>
        <v>0</v>
      </c>
      <c r="P793" s="168"/>
      <c r="R793" s="131">
        <f t="shared" si="111"/>
        <v>0</v>
      </c>
      <c r="S793" s="133" t="str">
        <f t="shared" si="105"/>
        <v xml:space="preserve"> </v>
      </c>
      <c r="T793" s="133"/>
      <c r="U793" s="132" t="str">
        <f>_xlfn.IFNA(IF($D793=0,LOOKUP($F793,{0.1,0.2,0.3,0.4,0.5,0.6,0.7,0.8,0.9,1},{22,34,46,58,70,82,94,106,118,130}),""),"")</f>
        <v/>
      </c>
      <c r="V793" s="132" t="str">
        <f>_xlfn.IFNA(IF($D793=1,LOOKUP($F793,{0.1,0.2,0.3,0.4,0.5,0.6,0.7,0.8,0.9,1},{23,35,47,59,71,83,95,107,119,131}),""),"")</f>
        <v/>
      </c>
      <c r="W793" s="132" t="str">
        <f>_xlfn.IFNA(IF($D793=2,LOOKUP($F793,{0.1,0.2,0.3,0.4,0.5,0.6,0.7,0.8,0.9,1},{24,36,48,60,72,84,96,108,120,132}),""),"")</f>
        <v/>
      </c>
      <c r="X793" s="132" t="str">
        <f>_xlfn.IFNA(IF($D793=3,LOOKUP($F793,{0.1,0.2,0.3,0.4,0.5,0.6,0.7,0.8,0.9,1},{25,37,49,61,73,85,97,109,121,133}),""),"")</f>
        <v/>
      </c>
      <c r="Y793" s="132" t="str">
        <f>_xlfn.IFNA(IF($D793=4,LOOKUP($F793,{0.1,0.2,0.3,0.4,0.5,0.6,0.7,0.8,0.9,1},{26,38,50,62,74,86,98,110,122,134}),""),"")</f>
        <v/>
      </c>
      <c r="Z793" s="132" t="str">
        <f>_xlfn.IFNA(IF($D793=5,LOOKUP($F793,{0.1,0.2,0.3,0.4,0.5,0.6,0.7,0.8,0.9,1},{27,39,51,63,75,87,99,111,123,135}),""),"")</f>
        <v/>
      </c>
      <c r="AA793" s="132">
        <f t="shared" si="106"/>
        <v>0</v>
      </c>
      <c r="AB793" s="132" t="str">
        <f t="shared" si="107"/>
        <v>00</v>
      </c>
      <c r="AC793" s="82" t="e">
        <f>VLOOKUP(AB793,'AMI Ref'!T:U,2,FALSE)</f>
        <v>#N/A</v>
      </c>
      <c r="AD793" s="124"/>
      <c r="AE793" s="81" t="str">
        <f>_xlfn.IFNA(IF($D793=0,IF($J793="Not Paid by Tenant",0,INDEX('AMI Ref'!$K$5:$N$5,MATCH($J793,{"Oil","Gas","Electric - Other","ELECTRIC - HEAT PUMP"},0))),0),"")</f>
        <v/>
      </c>
      <c r="AF793" s="81">
        <f>_xlfn.IFNA(IF($D793=1,IF($J793="Not Paid by Tenant",0,INDEX('AMI Ref'!$K$6:$N$6,MATCH($J793,{"Oil","Gas","Electric - Other","ELECTRIC - HEAT PUMP"},0))),0),"")</f>
        <v>0</v>
      </c>
      <c r="AG793" s="81">
        <f>_xlfn.IFNA(IF($D793=2,IF($J793="Not Paid by Tenant",0,INDEX('AMI Ref'!$K$7:$N$7,MATCH($J793,{"Oil","Gas","Electric - Other","ELECTRIC - HEAT PUMP"},0))),0),"")</f>
        <v>0</v>
      </c>
      <c r="AH793" s="81">
        <f>_xlfn.IFNA(IF($D793=3,IF($J793="Not Paid by Tenant",0,INDEX('AMI Ref'!$K$8:$N$8,MATCH($J793,{"Oil","Gas","Electric - Other","ELECTRIC - HEAT PUMP"},0))),0),"")</f>
        <v>0</v>
      </c>
      <c r="AI793" s="81">
        <f>_xlfn.IFNA(IF($D793=4,IF($J793="Not Paid by Tenant",0,INDEX('AMI Ref'!$K$9:$N$9,MATCH($J793,{"Oil","Gas","Electric - Other","ELECTRIC - HEAT PUMP"},0))),0),"")</f>
        <v>0</v>
      </c>
      <c r="AJ793" s="81">
        <f>_xlfn.IFNA(IF($D793=5,IF($J793="Not Paid by Tenant",0,INDEX('AMI Ref'!$K$10:$N$10,MATCH($J793,{"Oil","Gas","Electric - Other","ELECTRIC - HEAT PUMP"},0))),0),"")</f>
        <v>0</v>
      </c>
      <c r="AK793" s="128"/>
      <c r="AL793" s="81" t="str">
        <f>_xlfn.IFNA(IF($D793=0,IF($K793="Not Paid by Tenant",0,INDEX('AMI Ref'!$O$5:$R$5,MATCH($K793,{"Oil","Gas","Electric - Other","Electric ccASHP - split"},0))),0),"")</f>
        <v/>
      </c>
      <c r="AM793" s="81">
        <f>_xlfn.IFNA(IF($D793=1,IF($K793="Not Paid by Tenant",0,INDEX('AMI Ref'!$O$6:$R$6,MATCH($K793,{"Oil","Gas","Electric - Other","Electric ccASHP - split"},0))),0),"")</f>
        <v>0</v>
      </c>
      <c r="AN793" s="81">
        <f>_xlfn.IFNA(IF($D793=2,IF($K793="Not Paid by Tenant",0,INDEX('AMI Ref'!$O$7:$R$7,MATCH($K793,{"Oil","Gas","Electric - Other","Electric ccASHP - split"},0))),0),"")</f>
        <v>0</v>
      </c>
      <c r="AO793" s="81">
        <f>_xlfn.IFNA(IF($D793=3,IF($K793="Not Paid by Tenant",0,INDEX('AMI Ref'!$O$8:$R$8,MATCH($K793,{"Oil","Gas","Electric - Other","Electric ccASHP - split"},0))),0),"")</f>
        <v>0</v>
      </c>
      <c r="AP793" s="81">
        <f>_xlfn.IFNA(IF($D793=4,IF($K793="Not Paid by Tenant",0,INDEX('AMI Ref'!$O$9:$R$9,MATCH($K793,{"Oil","Gas","Electric - Other","Electric ccASHP - split"},0))),0),"")</f>
        <v>0</v>
      </c>
      <c r="AQ793" s="81">
        <f>_xlfn.IFNA(IF($D793=5,IF($K793="Not Paid by Tenant",0,INDEX('AMI Ref'!$O$10:$R$10,MATCH($K793,{"Oil","Gas","Electric - Other","Electric ccASHP - split"},0))),0),"")</f>
        <v>0</v>
      </c>
      <c r="AR793" s="124">
        <f t="shared" si="108"/>
        <v>0</v>
      </c>
      <c r="AS793" s="123" t="e">
        <f t="shared" si="109"/>
        <v>#N/A</v>
      </c>
    </row>
    <row r="794" spans="1:45" x14ac:dyDescent="0.2">
      <c r="A794" s="130">
        <v>792</v>
      </c>
      <c r="B794" s="177">
        <f>IF(OR(COUNTIF($B$2:$B793,Input!$F810)&lt;1,COUNTIF($O$2:$O793,Input!$C810)&lt;1),Input!F810,0)</f>
        <v>0</v>
      </c>
      <c r="C794" s="177">
        <f>IF(OR(COUNTIF($B$2:$B793,Input!$F810)&lt;1,COUNTIF($O$2:$O793,Input!$C810)&lt;1),Input!G810,0)</f>
        <v>0</v>
      </c>
      <c r="D794" s="177">
        <f>IF(OR(COUNTIF($B$2:$B793,Input!$F810)&lt;1,COUNTIF($O$2:$O793,Input!$C810)&lt;1),Input!H810,0)</f>
        <v>0</v>
      </c>
      <c r="E794" s="177">
        <f>IF(OR(COUNTIF($B$2:$B793,Input!$F810)&lt;1,COUNTIF($O$2:$O793,Input!$C810)&lt;1),Input!I810,0)</f>
        <v>0</v>
      </c>
      <c r="F794" s="177">
        <f>IF(OR(COUNTIF($B$2:$B793,Input!$F810)&lt;1,COUNTIF($O$2:$O793,Input!$C810)&lt;1),Input!J810,0)</f>
        <v>0</v>
      </c>
      <c r="G794" s="177">
        <f>IF(OR(COUNTIF($B$2:$B793,Input!$F810)&lt;1,COUNTIF($O$2:$O793,Input!$C810)&lt;1),Input!K810,0)</f>
        <v>0</v>
      </c>
      <c r="H794" s="177">
        <f>IF(OR(COUNTIF($B$2:$B793,Input!$F810)&lt;1,COUNTIF($O$2:$O793,Input!$C810)&lt;1),Input!L810,0)</f>
        <v>0</v>
      </c>
      <c r="I794" s="177">
        <f>IF(OR(COUNTIF($B$2:$B793,Input!$F810)&lt;1,COUNTIF($O$2:$O793,Input!$C810)&lt;1),Input!M810,0)</f>
        <v>0</v>
      </c>
      <c r="J794" s="177">
        <f>IF(OR(COUNTIF($B$2:$B793,Input!$F810)&lt;1,COUNTIF($O$2:$O793,Input!$C810)&lt;1),Input!N810,0)</f>
        <v>0</v>
      </c>
      <c r="K794" s="177">
        <f>IF(OR(COUNTIF($B$2:$B793,Input!$F810)&lt;1,COUNTIF($O$2:$O793,Input!$C810)&lt;1),Input!O810,0)</f>
        <v>0</v>
      </c>
      <c r="L794" s="177">
        <f>IF(OR(COUNTIF($B$2:$B793,Input!$F810)&lt;1,COUNTIF($O$2:$O793,Input!$C810)&lt;1),Input!P810,0)</f>
        <v>0</v>
      </c>
      <c r="M794" s="129" t="str">
        <f t="shared" si="104"/>
        <v/>
      </c>
      <c r="N794" s="161">
        <f t="shared" si="110"/>
        <v>0</v>
      </c>
      <c r="O794" s="168">
        <f>Input!C810</f>
        <v>0</v>
      </c>
      <c r="P794" s="168"/>
      <c r="R794" s="131">
        <f t="shared" si="111"/>
        <v>0</v>
      </c>
      <c r="S794" s="133" t="str">
        <f t="shared" si="105"/>
        <v xml:space="preserve"> </v>
      </c>
      <c r="T794" s="133"/>
      <c r="U794" s="132" t="str">
        <f>_xlfn.IFNA(IF($D794=0,LOOKUP($F794,{0.1,0.2,0.3,0.4,0.5,0.6,0.7,0.8,0.9,1},{22,34,46,58,70,82,94,106,118,130}),""),"")</f>
        <v/>
      </c>
      <c r="V794" s="132" t="str">
        <f>_xlfn.IFNA(IF($D794=1,LOOKUP($F794,{0.1,0.2,0.3,0.4,0.5,0.6,0.7,0.8,0.9,1},{23,35,47,59,71,83,95,107,119,131}),""),"")</f>
        <v/>
      </c>
      <c r="W794" s="132" t="str">
        <f>_xlfn.IFNA(IF($D794=2,LOOKUP($F794,{0.1,0.2,0.3,0.4,0.5,0.6,0.7,0.8,0.9,1},{24,36,48,60,72,84,96,108,120,132}),""),"")</f>
        <v/>
      </c>
      <c r="X794" s="132" t="str">
        <f>_xlfn.IFNA(IF($D794=3,LOOKUP($F794,{0.1,0.2,0.3,0.4,0.5,0.6,0.7,0.8,0.9,1},{25,37,49,61,73,85,97,109,121,133}),""),"")</f>
        <v/>
      </c>
      <c r="Y794" s="132" t="str">
        <f>_xlfn.IFNA(IF($D794=4,LOOKUP($F794,{0.1,0.2,0.3,0.4,0.5,0.6,0.7,0.8,0.9,1},{26,38,50,62,74,86,98,110,122,134}),""),"")</f>
        <v/>
      </c>
      <c r="Z794" s="132" t="str">
        <f>_xlfn.IFNA(IF($D794=5,LOOKUP($F794,{0.1,0.2,0.3,0.4,0.5,0.6,0.7,0.8,0.9,1},{27,39,51,63,75,87,99,111,123,135}),""),"")</f>
        <v/>
      </c>
      <c r="AA794" s="132">
        <f t="shared" si="106"/>
        <v>0</v>
      </c>
      <c r="AB794" s="132" t="str">
        <f t="shared" si="107"/>
        <v>00</v>
      </c>
      <c r="AC794" s="82" t="e">
        <f>VLOOKUP(AB794,'AMI Ref'!T:U,2,FALSE)</f>
        <v>#N/A</v>
      </c>
      <c r="AD794" s="124"/>
      <c r="AE794" s="81" t="str">
        <f>_xlfn.IFNA(IF($D794=0,IF($J794="Not Paid by Tenant",0,INDEX('AMI Ref'!$K$5:$N$5,MATCH($J794,{"Oil","Gas","Electric - Other","ELECTRIC - HEAT PUMP"},0))),0),"")</f>
        <v/>
      </c>
      <c r="AF794" s="81">
        <f>_xlfn.IFNA(IF($D794=1,IF($J794="Not Paid by Tenant",0,INDEX('AMI Ref'!$K$6:$N$6,MATCH($J794,{"Oil","Gas","Electric - Other","ELECTRIC - HEAT PUMP"},0))),0),"")</f>
        <v>0</v>
      </c>
      <c r="AG794" s="81">
        <f>_xlfn.IFNA(IF($D794=2,IF($J794="Not Paid by Tenant",0,INDEX('AMI Ref'!$K$7:$N$7,MATCH($J794,{"Oil","Gas","Electric - Other","ELECTRIC - HEAT PUMP"},0))),0),"")</f>
        <v>0</v>
      </c>
      <c r="AH794" s="81">
        <f>_xlfn.IFNA(IF($D794=3,IF($J794="Not Paid by Tenant",0,INDEX('AMI Ref'!$K$8:$N$8,MATCH($J794,{"Oil","Gas","Electric - Other","ELECTRIC - HEAT PUMP"},0))),0),"")</f>
        <v>0</v>
      </c>
      <c r="AI794" s="81">
        <f>_xlfn.IFNA(IF($D794=4,IF($J794="Not Paid by Tenant",0,INDEX('AMI Ref'!$K$9:$N$9,MATCH($J794,{"Oil","Gas","Electric - Other","ELECTRIC - HEAT PUMP"},0))),0),"")</f>
        <v>0</v>
      </c>
      <c r="AJ794" s="81">
        <f>_xlfn.IFNA(IF($D794=5,IF($J794="Not Paid by Tenant",0,INDEX('AMI Ref'!$K$10:$N$10,MATCH($J794,{"Oil","Gas","Electric - Other","ELECTRIC - HEAT PUMP"},0))),0),"")</f>
        <v>0</v>
      </c>
      <c r="AK794" s="128"/>
      <c r="AL794" s="81" t="str">
        <f>_xlfn.IFNA(IF($D794=0,IF($K794="Not Paid by Tenant",0,INDEX('AMI Ref'!$O$5:$R$5,MATCH($K794,{"Oil","Gas","Electric - Other","Electric ccASHP - split"},0))),0),"")</f>
        <v/>
      </c>
      <c r="AM794" s="81">
        <f>_xlfn.IFNA(IF($D794=1,IF($K794="Not Paid by Tenant",0,INDEX('AMI Ref'!$O$6:$R$6,MATCH($K794,{"Oil","Gas","Electric - Other","Electric ccASHP - split"},0))),0),"")</f>
        <v>0</v>
      </c>
      <c r="AN794" s="81">
        <f>_xlfn.IFNA(IF($D794=2,IF($K794="Not Paid by Tenant",0,INDEX('AMI Ref'!$O$7:$R$7,MATCH($K794,{"Oil","Gas","Electric - Other","Electric ccASHP - split"},0))),0),"")</f>
        <v>0</v>
      </c>
      <c r="AO794" s="81">
        <f>_xlfn.IFNA(IF($D794=3,IF($K794="Not Paid by Tenant",0,INDEX('AMI Ref'!$O$8:$R$8,MATCH($K794,{"Oil","Gas","Electric - Other","Electric ccASHP - split"},0))),0),"")</f>
        <v>0</v>
      </c>
      <c r="AP794" s="81">
        <f>_xlfn.IFNA(IF($D794=4,IF($K794="Not Paid by Tenant",0,INDEX('AMI Ref'!$O$9:$R$9,MATCH($K794,{"Oil","Gas","Electric - Other","Electric ccASHP - split"},0))),0),"")</f>
        <v>0</v>
      </c>
      <c r="AQ794" s="81">
        <f>_xlfn.IFNA(IF($D794=5,IF($K794="Not Paid by Tenant",0,INDEX('AMI Ref'!$O$10:$R$10,MATCH($K794,{"Oil","Gas","Electric - Other","Electric ccASHP - split"},0))),0),"")</f>
        <v>0</v>
      </c>
      <c r="AR794" s="124">
        <f t="shared" si="108"/>
        <v>0</v>
      </c>
      <c r="AS794" s="123" t="e">
        <f t="shared" si="109"/>
        <v>#N/A</v>
      </c>
    </row>
    <row r="795" spans="1:45" x14ac:dyDescent="0.2">
      <c r="A795" s="130">
        <v>793</v>
      </c>
      <c r="B795" s="177">
        <f>IF(OR(COUNTIF($B$2:$B794,Input!$F811)&lt;1,COUNTIF($O$2:$O794,Input!$C811)&lt;1),Input!F811,0)</f>
        <v>0</v>
      </c>
      <c r="C795" s="177">
        <f>IF(OR(COUNTIF($B$2:$B794,Input!$F811)&lt;1,COUNTIF($O$2:$O794,Input!$C811)&lt;1),Input!G811,0)</f>
        <v>0</v>
      </c>
      <c r="D795" s="177">
        <f>IF(OR(COUNTIF($B$2:$B794,Input!$F811)&lt;1,COUNTIF($O$2:$O794,Input!$C811)&lt;1),Input!H811,0)</f>
        <v>0</v>
      </c>
      <c r="E795" s="177">
        <f>IF(OR(COUNTIF($B$2:$B794,Input!$F811)&lt;1,COUNTIF($O$2:$O794,Input!$C811)&lt;1),Input!I811,0)</f>
        <v>0</v>
      </c>
      <c r="F795" s="177">
        <f>IF(OR(COUNTIF($B$2:$B794,Input!$F811)&lt;1,COUNTIF($O$2:$O794,Input!$C811)&lt;1),Input!J811,0)</f>
        <v>0</v>
      </c>
      <c r="G795" s="177">
        <f>IF(OR(COUNTIF($B$2:$B794,Input!$F811)&lt;1,COUNTIF($O$2:$O794,Input!$C811)&lt;1),Input!K811,0)</f>
        <v>0</v>
      </c>
      <c r="H795" s="177">
        <f>IF(OR(COUNTIF($B$2:$B794,Input!$F811)&lt;1,COUNTIF($O$2:$O794,Input!$C811)&lt;1),Input!L811,0)</f>
        <v>0</v>
      </c>
      <c r="I795" s="177">
        <f>IF(OR(COUNTIF($B$2:$B794,Input!$F811)&lt;1,COUNTIF($O$2:$O794,Input!$C811)&lt;1),Input!M811,0)</f>
        <v>0</v>
      </c>
      <c r="J795" s="177">
        <f>IF(OR(COUNTIF($B$2:$B794,Input!$F811)&lt;1,COUNTIF($O$2:$O794,Input!$C811)&lt;1),Input!N811,0)</f>
        <v>0</v>
      </c>
      <c r="K795" s="177">
        <f>IF(OR(COUNTIF($B$2:$B794,Input!$F811)&lt;1,COUNTIF($O$2:$O794,Input!$C811)&lt;1),Input!O811,0)</f>
        <v>0</v>
      </c>
      <c r="L795" s="177">
        <f>IF(OR(COUNTIF($B$2:$B794,Input!$F811)&lt;1,COUNTIF($O$2:$O794,Input!$C811)&lt;1),Input!P811,0)</f>
        <v>0</v>
      </c>
      <c r="M795" s="129" t="str">
        <f t="shared" si="104"/>
        <v/>
      </c>
      <c r="N795" s="161">
        <f t="shared" si="110"/>
        <v>0</v>
      </c>
      <c r="O795" s="168">
        <f>Input!C811</f>
        <v>0</v>
      </c>
      <c r="P795" s="168"/>
      <c r="R795" s="131">
        <f t="shared" si="111"/>
        <v>0</v>
      </c>
      <c r="S795" s="133" t="str">
        <f t="shared" si="105"/>
        <v xml:space="preserve"> </v>
      </c>
      <c r="T795" s="133"/>
      <c r="U795" s="132" t="str">
        <f>_xlfn.IFNA(IF($D795=0,LOOKUP($F795,{0.1,0.2,0.3,0.4,0.5,0.6,0.7,0.8,0.9,1},{22,34,46,58,70,82,94,106,118,130}),""),"")</f>
        <v/>
      </c>
      <c r="V795" s="132" t="str">
        <f>_xlfn.IFNA(IF($D795=1,LOOKUP($F795,{0.1,0.2,0.3,0.4,0.5,0.6,0.7,0.8,0.9,1},{23,35,47,59,71,83,95,107,119,131}),""),"")</f>
        <v/>
      </c>
      <c r="W795" s="132" t="str">
        <f>_xlfn.IFNA(IF($D795=2,LOOKUP($F795,{0.1,0.2,0.3,0.4,0.5,0.6,0.7,0.8,0.9,1},{24,36,48,60,72,84,96,108,120,132}),""),"")</f>
        <v/>
      </c>
      <c r="X795" s="132" t="str">
        <f>_xlfn.IFNA(IF($D795=3,LOOKUP($F795,{0.1,0.2,0.3,0.4,0.5,0.6,0.7,0.8,0.9,1},{25,37,49,61,73,85,97,109,121,133}),""),"")</f>
        <v/>
      </c>
      <c r="Y795" s="132" t="str">
        <f>_xlfn.IFNA(IF($D795=4,LOOKUP($F795,{0.1,0.2,0.3,0.4,0.5,0.6,0.7,0.8,0.9,1},{26,38,50,62,74,86,98,110,122,134}),""),"")</f>
        <v/>
      </c>
      <c r="Z795" s="132" t="str">
        <f>_xlfn.IFNA(IF($D795=5,LOOKUP($F795,{0.1,0.2,0.3,0.4,0.5,0.6,0.7,0.8,0.9,1},{27,39,51,63,75,87,99,111,123,135}),""),"")</f>
        <v/>
      </c>
      <c r="AA795" s="132">
        <f t="shared" si="106"/>
        <v>0</v>
      </c>
      <c r="AB795" s="132" t="str">
        <f t="shared" si="107"/>
        <v>00</v>
      </c>
      <c r="AC795" s="82" t="e">
        <f>VLOOKUP(AB795,'AMI Ref'!T:U,2,FALSE)</f>
        <v>#N/A</v>
      </c>
      <c r="AD795" s="124"/>
      <c r="AE795" s="81" t="str">
        <f>_xlfn.IFNA(IF($D795=0,IF($J795="Not Paid by Tenant",0,INDEX('AMI Ref'!$K$5:$N$5,MATCH($J795,{"Oil","Gas","Electric - Other","ELECTRIC - HEAT PUMP"},0))),0),"")</f>
        <v/>
      </c>
      <c r="AF795" s="81">
        <f>_xlfn.IFNA(IF($D795=1,IF($J795="Not Paid by Tenant",0,INDEX('AMI Ref'!$K$6:$N$6,MATCH($J795,{"Oil","Gas","Electric - Other","ELECTRIC - HEAT PUMP"},0))),0),"")</f>
        <v>0</v>
      </c>
      <c r="AG795" s="81">
        <f>_xlfn.IFNA(IF($D795=2,IF($J795="Not Paid by Tenant",0,INDEX('AMI Ref'!$K$7:$N$7,MATCH($J795,{"Oil","Gas","Electric - Other","ELECTRIC - HEAT PUMP"},0))),0),"")</f>
        <v>0</v>
      </c>
      <c r="AH795" s="81">
        <f>_xlfn.IFNA(IF($D795=3,IF($J795="Not Paid by Tenant",0,INDEX('AMI Ref'!$K$8:$N$8,MATCH($J795,{"Oil","Gas","Electric - Other","ELECTRIC - HEAT PUMP"},0))),0),"")</f>
        <v>0</v>
      </c>
      <c r="AI795" s="81">
        <f>_xlfn.IFNA(IF($D795=4,IF($J795="Not Paid by Tenant",0,INDEX('AMI Ref'!$K$9:$N$9,MATCH($J795,{"Oil","Gas","Electric - Other","ELECTRIC - HEAT PUMP"},0))),0),"")</f>
        <v>0</v>
      </c>
      <c r="AJ795" s="81">
        <f>_xlfn.IFNA(IF($D795=5,IF($J795="Not Paid by Tenant",0,INDEX('AMI Ref'!$K$10:$N$10,MATCH($J795,{"Oil","Gas","Electric - Other","ELECTRIC - HEAT PUMP"},0))),0),"")</f>
        <v>0</v>
      </c>
      <c r="AK795" s="128"/>
      <c r="AL795" s="81" t="str">
        <f>_xlfn.IFNA(IF($D795=0,IF($K795="Not Paid by Tenant",0,INDEX('AMI Ref'!$O$5:$R$5,MATCH($K795,{"Oil","Gas","Electric - Other","Electric ccASHP - split"},0))),0),"")</f>
        <v/>
      </c>
      <c r="AM795" s="81">
        <f>_xlfn.IFNA(IF($D795=1,IF($K795="Not Paid by Tenant",0,INDEX('AMI Ref'!$O$6:$R$6,MATCH($K795,{"Oil","Gas","Electric - Other","Electric ccASHP - split"},0))),0),"")</f>
        <v>0</v>
      </c>
      <c r="AN795" s="81">
        <f>_xlfn.IFNA(IF($D795=2,IF($K795="Not Paid by Tenant",0,INDEX('AMI Ref'!$O$7:$R$7,MATCH($K795,{"Oil","Gas","Electric - Other","Electric ccASHP - split"},0))),0),"")</f>
        <v>0</v>
      </c>
      <c r="AO795" s="81">
        <f>_xlfn.IFNA(IF($D795=3,IF($K795="Not Paid by Tenant",0,INDEX('AMI Ref'!$O$8:$R$8,MATCH($K795,{"Oil","Gas","Electric - Other","Electric ccASHP - split"},0))),0),"")</f>
        <v>0</v>
      </c>
      <c r="AP795" s="81">
        <f>_xlfn.IFNA(IF($D795=4,IF($K795="Not Paid by Tenant",0,INDEX('AMI Ref'!$O$9:$R$9,MATCH($K795,{"Oil","Gas","Electric - Other","Electric ccASHP - split"},0))),0),"")</f>
        <v>0</v>
      </c>
      <c r="AQ795" s="81">
        <f>_xlfn.IFNA(IF($D795=5,IF($K795="Not Paid by Tenant",0,INDEX('AMI Ref'!$O$10:$R$10,MATCH($K795,{"Oil","Gas","Electric - Other","Electric ccASHP - split"},0))),0),"")</f>
        <v>0</v>
      </c>
      <c r="AR795" s="124">
        <f t="shared" si="108"/>
        <v>0</v>
      </c>
      <c r="AS795" s="123" t="e">
        <f t="shared" si="109"/>
        <v>#N/A</v>
      </c>
    </row>
    <row r="796" spans="1:45" x14ac:dyDescent="0.2">
      <c r="A796" s="130">
        <v>794</v>
      </c>
      <c r="B796" s="177">
        <f>IF(OR(COUNTIF($B$2:$B795,Input!$F812)&lt;1,COUNTIF($O$2:$O795,Input!$C812)&lt;1),Input!F812,0)</f>
        <v>0</v>
      </c>
      <c r="C796" s="177">
        <f>IF(OR(COUNTIF($B$2:$B795,Input!$F812)&lt;1,COUNTIF($O$2:$O795,Input!$C812)&lt;1),Input!G812,0)</f>
        <v>0</v>
      </c>
      <c r="D796" s="177">
        <f>IF(OR(COUNTIF($B$2:$B795,Input!$F812)&lt;1,COUNTIF($O$2:$O795,Input!$C812)&lt;1),Input!H812,0)</f>
        <v>0</v>
      </c>
      <c r="E796" s="177">
        <f>IF(OR(COUNTIF($B$2:$B795,Input!$F812)&lt;1,COUNTIF($O$2:$O795,Input!$C812)&lt;1),Input!I812,0)</f>
        <v>0</v>
      </c>
      <c r="F796" s="177">
        <f>IF(OR(COUNTIF($B$2:$B795,Input!$F812)&lt;1,COUNTIF($O$2:$O795,Input!$C812)&lt;1),Input!J812,0)</f>
        <v>0</v>
      </c>
      <c r="G796" s="177">
        <f>IF(OR(COUNTIF($B$2:$B795,Input!$F812)&lt;1,COUNTIF($O$2:$O795,Input!$C812)&lt;1),Input!K812,0)</f>
        <v>0</v>
      </c>
      <c r="H796" s="177">
        <f>IF(OR(COUNTIF($B$2:$B795,Input!$F812)&lt;1,COUNTIF($O$2:$O795,Input!$C812)&lt;1),Input!L812,0)</f>
        <v>0</v>
      </c>
      <c r="I796" s="177">
        <f>IF(OR(COUNTIF($B$2:$B795,Input!$F812)&lt;1,COUNTIF($O$2:$O795,Input!$C812)&lt;1),Input!M812,0)</f>
        <v>0</v>
      </c>
      <c r="J796" s="177">
        <f>IF(OR(COUNTIF($B$2:$B795,Input!$F812)&lt;1,COUNTIF($O$2:$O795,Input!$C812)&lt;1),Input!N812,0)</f>
        <v>0</v>
      </c>
      <c r="K796" s="177">
        <f>IF(OR(COUNTIF($B$2:$B795,Input!$F812)&lt;1,COUNTIF($O$2:$O795,Input!$C812)&lt;1),Input!O812,0)</f>
        <v>0</v>
      </c>
      <c r="L796" s="177">
        <f>IF(OR(COUNTIF($B$2:$B795,Input!$F812)&lt;1,COUNTIF($O$2:$O795,Input!$C812)&lt;1),Input!P812,0)</f>
        <v>0</v>
      </c>
      <c r="M796" s="129" t="str">
        <f t="shared" si="104"/>
        <v/>
      </c>
      <c r="N796" s="161">
        <f t="shared" si="110"/>
        <v>0</v>
      </c>
      <c r="O796" s="168">
        <f>Input!C812</f>
        <v>0</v>
      </c>
      <c r="P796" s="168"/>
      <c r="R796" s="131">
        <f t="shared" si="111"/>
        <v>0</v>
      </c>
      <c r="S796" s="133" t="str">
        <f t="shared" si="105"/>
        <v xml:space="preserve"> </v>
      </c>
      <c r="T796" s="133"/>
      <c r="U796" s="132" t="str">
        <f>_xlfn.IFNA(IF($D796=0,LOOKUP($F796,{0.1,0.2,0.3,0.4,0.5,0.6,0.7,0.8,0.9,1},{22,34,46,58,70,82,94,106,118,130}),""),"")</f>
        <v/>
      </c>
      <c r="V796" s="132" t="str">
        <f>_xlfn.IFNA(IF($D796=1,LOOKUP($F796,{0.1,0.2,0.3,0.4,0.5,0.6,0.7,0.8,0.9,1},{23,35,47,59,71,83,95,107,119,131}),""),"")</f>
        <v/>
      </c>
      <c r="W796" s="132" t="str">
        <f>_xlfn.IFNA(IF($D796=2,LOOKUP($F796,{0.1,0.2,0.3,0.4,0.5,0.6,0.7,0.8,0.9,1},{24,36,48,60,72,84,96,108,120,132}),""),"")</f>
        <v/>
      </c>
      <c r="X796" s="132" t="str">
        <f>_xlfn.IFNA(IF($D796=3,LOOKUP($F796,{0.1,0.2,0.3,0.4,0.5,0.6,0.7,0.8,0.9,1},{25,37,49,61,73,85,97,109,121,133}),""),"")</f>
        <v/>
      </c>
      <c r="Y796" s="132" t="str">
        <f>_xlfn.IFNA(IF($D796=4,LOOKUP($F796,{0.1,0.2,0.3,0.4,0.5,0.6,0.7,0.8,0.9,1},{26,38,50,62,74,86,98,110,122,134}),""),"")</f>
        <v/>
      </c>
      <c r="Z796" s="132" t="str">
        <f>_xlfn.IFNA(IF($D796=5,LOOKUP($F796,{0.1,0.2,0.3,0.4,0.5,0.6,0.7,0.8,0.9,1},{27,39,51,63,75,87,99,111,123,135}),""),"")</f>
        <v/>
      </c>
      <c r="AA796" s="132">
        <f t="shared" si="106"/>
        <v>0</v>
      </c>
      <c r="AB796" s="132" t="str">
        <f t="shared" si="107"/>
        <v>00</v>
      </c>
      <c r="AC796" s="82" t="e">
        <f>VLOOKUP(AB796,'AMI Ref'!T:U,2,FALSE)</f>
        <v>#N/A</v>
      </c>
      <c r="AD796" s="124"/>
      <c r="AE796" s="81" t="str">
        <f>_xlfn.IFNA(IF($D796=0,IF($J796="Not Paid by Tenant",0,INDEX('AMI Ref'!$K$5:$N$5,MATCH($J796,{"Oil","Gas","Electric - Other","ELECTRIC - HEAT PUMP"},0))),0),"")</f>
        <v/>
      </c>
      <c r="AF796" s="81">
        <f>_xlfn.IFNA(IF($D796=1,IF($J796="Not Paid by Tenant",0,INDEX('AMI Ref'!$K$6:$N$6,MATCH($J796,{"Oil","Gas","Electric - Other","ELECTRIC - HEAT PUMP"},0))),0),"")</f>
        <v>0</v>
      </c>
      <c r="AG796" s="81">
        <f>_xlfn.IFNA(IF($D796=2,IF($J796="Not Paid by Tenant",0,INDEX('AMI Ref'!$K$7:$N$7,MATCH($J796,{"Oil","Gas","Electric - Other","ELECTRIC - HEAT PUMP"},0))),0),"")</f>
        <v>0</v>
      </c>
      <c r="AH796" s="81">
        <f>_xlfn.IFNA(IF($D796=3,IF($J796="Not Paid by Tenant",0,INDEX('AMI Ref'!$K$8:$N$8,MATCH($J796,{"Oil","Gas","Electric - Other","ELECTRIC - HEAT PUMP"},0))),0),"")</f>
        <v>0</v>
      </c>
      <c r="AI796" s="81">
        <f>_xlfn.IFNA(IF($D796=4,IF($J796="Not Paid by Tenant",0,INDEX('AMI Ref'!$K$9:$N$9,MATCH($J796,{"Oil","Gas","Electric - Other","ELECTRIC - HEAT PUMP"},0))),0),"")</f>
        <v>0</v>
      </c>
      <c r="AJ796" s="81">
        <f>_xlfn.IFNA(IF($D796=5,IF($J796="Not Paid by Tenant",0,INDEX('AMI Ref'!$K$10:$N$10,MATCH($J796,{"Oil","Gas","Electric - Other","ELECTRIC - HEAT PUMP"},0))),0),"")</f>
        <v>0</v>
      </c>
      <c r="AK796" s="128"/>
      <c r="AL796" s="81" t="str">
        <f>_xlfn.IFNA(IF($D796=0,IF($K796="Not Paid by Tenant",0,INDEX('AMI Ref'!$O$5:$R$5,MATCH($K796,{"Oil","Gas","Electric - Other","Electric ccASHP - split"},0))),0),"")</f>
        <v/>
      </c>
      <c r="AM796" s="81">
        <f>_xlfn.IFNA(IF($D796=1,IF($K796="Not Paid by Tenant",0,INDEX('AMI Ref'!$O$6:$R$6,MATCH($K796,{"Oil","Gas","Electric - Other","Electric ccASHP - split"},0))),0),"")</f>
        <v>0</v>
      </c>
      <c r="AN796" s="81">
        <f>_xlfn.IFNA(IF($D796=2,IF($K796="Not Paid by Tenant",0,INDEX('AMI Ref'!$O$7:$R$7,MATCH($K796,{"Oil","Gas","Electric - Other","Electric ccASHP - split"},0))),0),"")</f>
        <v>0</v>
      </c>
      <c r="AO796" s="81">
        <f>_xlfn.IFNA(IF($D796=3,IF($K796="Not Paid by Tenant",0,INDEX('AMI Ref'!$O$8:$R$8,MATCH($K796,{"Oil","Gas","Electric - Other","Electric ccASHP - split"},0))),0),"")</f>
        <v>0</v>
      </c>
      <c r="AP796" s="81">
        <f>_xlfn.IFNA(IF($D796=4,IF($K796="Not Paid by Tenant",0,INDEX('AMI Ref'!$O$9:$R$9,MATCH($K796,{"Oil","Gas","Electric - Other","Electric ccASHP - split"},0))),0),"")</f>
        <v>0</v>
      </c>
      <c r="AQ796" s="81">
        <f>_xlfn.IFNA(IF($D796=5,IF($K796="Not Paid by Tenant",0,INDEX('AMI Ref'!$O$10:$R$10,MATCH($K796,{"Oil","Gas","Electric - Other","Electric ccASHP - split"},0))),0),"")</f>
        <v>0</v>
      </c>
      <c r="AR796" s="124">
        <f t="shared" si="108"/>
        <v>0</v>
      </c>
      <c r="AS796" s="123" t="e">
        <f t="shared" si="109"/>
        <v>#N/A</v>
      </c>
    </row>
    <row r="797" spans="1:45" x14ac:dyDescent="0.2">
      <c r="A797" s="130">
        <v>795</v>
      </c>
      <c r="B797" s="177">
        <f>IF(OR(COUNTIF($B$2:$B796,Input!$F813)&lt;1,COUNTIF($O$2:$O796,Input!$C813)&lt;1),Input!F813,0)</f>
        <v>0</v>
      </c>
      <c r="C797" s="177">
        <f>IF(OR(COUNTIF($B$2:$B796,Input!$F813)&lt;1,COUNTIF($O$2:$O796,Input!$C813)&lt;1),Input!G813,0)</f>
        <v>0</v>
      </c>
      <c r="D797" s="177">
        <f>IF(OR(COUNTIF($B$2:$B796,Input!$F813)&lt;1,COUNTIF($O$2:$O796,Input!$C813)&lt;1),Input!H813,0)</f>
        <v>0</v>
      </c>
      <c r="E797" s="177">
        <f>IF(OR(COUNTIF($B$2:$B796,Input!$F813)&lt;1,COUNTIF($O$2:$O796,Input!$C813)&lt;1),Input!I813,0)</f>
        <v>0</v>
      </c>
      <c r="F797" s="177">
        <f>IF(OR(COUNTIF($B$2:$B796,Input!$F813)&lt;1,COUNTIF($O$2:$O796,Input!$C813)&lt;1),Input!J813,0)</f>
        <v>0</v>
      </c>
      <c r="G797" s="177">
        <f>IF(OR(COUNTIF($B$2:$B796,Input!$F813)&lt;1,COUNTIF($O$2:$O796,Input!$C813)&lt;1),Input!K813,0)</f>
        <v>0</v>
      </c>
      <c r="H797" s="177">
        <f>IF(OR(COUNTIF($B$2:$B796,Input!$F813)&lt;1,COUNTIF($O$2:$O796,Input!$C813)&lt;1),Input!L813,0)</f>
        <v>0</v>
      </c>
      <c r="I797" s="177">
        <f>IF(OR(COUNTIF($B$2:$B796,Input!$F813)&lt;1,COUNTIF($O$2:$O796,Input!$C813)&lt;1),Input!M813,0)</f>
        <v>0</v>
      </c>
      <c r="J797" s="177">
        <f>IF(OR(COUNTIF($B$2:$B796,Input!$F813)&lt;1,COUNTIF($O$2:$O796,Input!$C813)&lt;1),Input!N813,0)</f>
        <v>0</v>
      </c>
      <c r="K797" s="177">
        <f>IF(OR(COUNTIF($B$2:$B796,Input!$F813)&lt;1,COUNTIF($O$2:$O796,Input!$C813)&lt;1),Input!O813,0)</f>
        <v>0</v>
      </c>
      <c r="L797" s="177">
        <f>IF(OR(COUNTIF($B$2:$B796,Input!$F813)&lt;1,COUNTIF($O$2:$O796,Input!$C813)&lt;1),Input!P813,0)</f>
        <v>0</v>
      </c>
      <c r="M797" s="129" t="str">
        <f t="shared" si="104"/>
        <v/>
      </c>
      <c r="N797" s="161">
        <f t="shared" si="110"/>
        <v>0</v>
      </c>
      <c r="O797" s="168">
        <f>Input!C813</f>
        <v>0</v>
      </c>
      <c r="P797" s="168"/>
      <c r="R797" s="131">
        <f t="shared" si="111"/>
        <v>0</v>
      </c>
      <c r="S797" s="133" t="str">
        <f t="shared" si="105"/>
        <v xml:space="preserve"> </v>
      </c>
      <c r="T797" s="133"/>
      <c r="U797" s="132" t="str">
        <f>_xlfn.IFNA(IF($D797=0,LOOKUP($F797,{0.1,0.2,0.3,0.4,0.5,0.6,0.7,0.8,0.9,1},{22,34,46,58,70,82,94,106,118,130}),""),"")</f>
        <v/>
      </c>
      <c r="V797" s="132" t="str">
        <f>_xlfn.IFNA(IF($D797=1,LOOKUP($F797,{0.1,0.2,0.3,0.4,0.5,0.6,0.7,0.8,0.9,1},{23,35,47,59,71,83,95,107,119,131}),""),"")</f>
        <v/>
      </c>
      <c r="W797" s="132" t="str">
        <f>_xlfn.IFNA(IF($D797=2,LOOKUP($F797,{0.1,0.2,0.3,0.4,0.5,0.6,0.7,0.8,0.9,1},{24,36,48,60,72,84,96,108,120,132}),""),"")</f>
        <v/>
      </c>
      <c r="X797" s="132" t="str">
        <f>_xlfn.IFNA(IF($D797=3,LOOKUP($F797,{0.1,0.2,0.3,0.4,0.5,0.6,0.7,0.8,0.9,1},{25,37,49,61,73,85,97,109,121,133}),""),"")</f>
        <v/>
      </c>
      <c r="Y797" s="132" t="str">
        <f>_xlfn.IFNA(IF($D797=4,LOOKUP($F797,{0.1,0.2,0.3,0.4,0.5,0.6,0.7,0.8,0.9,1},{26,38,50,62,74,86,98,110,122,134}),""),"")</f>
        <v/>
      </c>
      <c r="Z797" s="132" t="str">
        <f>_xlfn.IFNA(IF($D797=5,LOOKUP($F797,{0.1,0.2,0.3,0.4,0.5,0.6,0.7,0.8,0.9,1},{27,39,51,63,75,87,99,111,123,135}),""),"")</f>
        <v/>
      </c>
      <c r="AA797" s="132">
        <f t="shared" si="106"/>
        <v>0</v>
      </c>
      <c r="AB797" s="132" t="str">
        <f t="shared" si="107"/>
        <v>00</v>
      </c>
      <c r="AC797" s="82" t="e">
        <f>VLOOKUP(AB797,'AMI Ref'!T:U,2,FALSE)</f>
        <v>#N/A</v>
      </c>
      <c r="AD797" s="124"/>
      <c r="AE797" s="81" t="str">
        <f>_xlfn.IFNA(IF($D797=0,IF($J797="Not Paid by Tenant",0,INDEX('AMI Ref'!$K$5:$N$5,MATCH($J797,{"Oil","Gas","Electric - Other","ELECTRIC - HEAT PUMP"},0))),0),"")</f>
        <v/>
      </c>
      <c r="AF797" s="81">
        <f>_xlfn.IFNA(IF($D797=1,IF($J797="Not Paid by Tenant",0,INDEX('AMI Ref'!$K$6:$N$6,MATCH($J797,{"Oil","Gas","Electric - Other","ELECTRIC - HEAT PUMP"},0))),0),"")</f>
        <v>0</v>
      </c>
      <c r="AG797" s="81">
        <f>_xlfn.IFNA(IF($D797=2,IF($J797="Not Paid by Tenant",0,INDEX('AMI Ref'!$K$7:$N$7,MATCH($J797,{"Oil","Gas","Electric - Other","ELECTRIC - HEAT PUMP"},0))),0),"")</f>
        <v>0</v>
      </c>
      <c r="AH797" s="81">
        <f>_xlfn.IFNA(IF($D797=3,IF($J797="Not Paid by Tenant",0,INDEX('AMI Ref'!$K$8:$N$8,MATCH($J797,{"Oil","Gas","Electric - Other","ELECTRIC - HEAT PUMP"},0))),0),"")</f>
        <v>0</v>
      </c>
      <c r="AI797" s="81">
        <f>_xlfn.IFNA(IF($D797=4,IF($J797="Not Paid by Tenant",0,INDEX('AMI Ref'!$K$9:$N$9,MATCH($J797,{"Oil","Gas","Electric - Other","ELECTRIC - HEAT PUMP"},0))),0),"")</f>
        <v>0</v>
      </c>
      <c r="AJ797" s="81">
        <f>_xlfn.IFNA(IF($D797=5,IF($J797="Not Paid by Tenant",0,INDEX('AMI Ref'!$K$10:$N$10,MATCH($J797,{"Oil","Gas","Electric - Other","ELECTRIC - HEAT PUMP"},0))),0),"")</f>
        <v>0</v>
      </c>
      <c r="AK797" s="128"/>
      <c r="AL797" s="81" t="str">
        <f>_xlfn.IFNA(IF($D797=0,IF($K797="Not Paid by Tenant",0,INDEX('AMI Ref'!$O$5:$R$5,MATCH($K797,{"Oil","Gas","Electric - Other","Electric ccASHP - split"},0))),0),"")</f>
        <v/>
      </c>
      <c r="AM797" s="81">
        <f>_xlfn.IFNA(IF($D797=1,IF($K797="Not Paid by Tenant",0,INDEX('AMI Ref'!$O$6:$R$6,MATCH($K797,{"Oil","Gas","Electric - Other","Electric ccASHP - split"},0))),0),"")</f>
        <v>0</v>
      </c>
      <c r="AN797" s="81">
        <f>_xlfn.IFNA(IF($D797=2,IF($K797="Not Paid by Tenant",0,INDEX('AMI Ref'!$O$7:$R$7,MATCH($K797,{"Oil","Gas","Electric - Other","Electric ccASHP - split"},0))),0),"")</f>
        <v>0</v>
      </c>
      <c r="AO797" s="81">
        <f>_xlfn.IFNA(IF($D797=3,IF($K797="Not Paid by Tenant",0,INDEX('AMI Ref'!$O$8:$R$8,MATCH($K797,{"Oil","Gas","Electric - Other","Electric ccASHP - split"},0))),0),"")</f>
        <v>0</v>
      </c>
      <c r="AP797" s="81">
        <f>_xlfn.IFNA(IF($D797=4,IF($K797="Not Paid by Tenant",0,INDEX('AMI Ref'!$O$9:$R$9,MATCH($K797,{"Oil","Gas","Electric - Other","Electric ccASHP - split"},0))),0),"")</f>
        <v>0</v>
      </c>
      <c r="AQ797" s="81">
        <f>_xlfn.IFNA(IF($D797=5,IF($K797="Not Paid by Tenant",0,INDEX('AMI Ref'!$O$10:$R$10,MATCH($K797,{"Oil","Gas","Electric - Other","Electric ccASHP - split"},0))),0),"")</f>
        <v>0</v>
      </c>
      <c r="AR797" s="124">
        <f t="shared" si="108"/>
        <v>0</v>
      </c>
      <c r="AS797" s="123" t="e">
        <f t="shared" si="109"/>
        <v>#N/A</v>
      </c>
    </row>
    <row r="798" spans="1:45" x14ac:dyDescent="0.2">
      <c r="A798" s="130">
        <v>796</v>
      </c>
      <c r="B798" s="177">
        <f>IF(OR(COUNTIF($B$2:$B797,Input!$F814)&lt;1,COUNTIF($O$2:$O797,Input!$C814)&lt;1),Input!F814,0)</f>
        <v>0</v>
      </c>
      <c r="C798" s="177">
        <f>IF(OR(COUNTIF($B$2:$B797,Input!$F814)&lt;1,COUNTIF($O$2:$O797,Input!$C814)&lt;1),Input!G814,0)</f>
        <v>0</v>
      </c>
      <c r="D798" s="177">
        <f>IF(OR(COUNTIF($B$2:$B797,Input!$F814)&lt;1,COUNTIF($O$2:$O797,Input!$C814)&lt;1),Input!H814,0)</f>
        <v>0</v>
      </c>
      <c r="E798" s="177">
        <f>IF(OR(COUNTIF($B$2:$B797,Input!$F814)&lt;1,COUNTIF($O$2:$O797,Input!$C814)&lt;1),Input!I814,0)</f>
        <v>0</v>
      </c>
      <c r="F798" s="177">
        <f>IF(OR(COUNTIF($B$2:$B797,Input!$F814)&lt;1,COUNTIF($O$2:$O797,Input!$C814)&lt;1),Input!J814,0)</f>
        <v>0</v>
      </c>
      <c r="G798" s="177">
        <f>IF(OR(COUNTIF($B$2:$B797,Input!$F814)&lt;1,COUNTIF($O$2:$O797,Input!$C814)&lt;1),Input!K814,0)</f>
        <v>0</v>
      </c>
      <c r="H798" s="177">
        <f>IF(OR(COUNTIF($B$2:$B797,Input!$F814)&lt;1,COUNTIF($O$2:$O797,Input!$C814)&lt;1),Input!L814,0)</f>
        <v>0</v>
      </c>
      <c r="I798" s="177">
        <f>IF(OR(COUNTIF($B$2:$B797,Input!$F814)&lt;1,COUNTIF($O$2:$O797,Input!$C814)&lt;1),Input!M814,0)</f>
        <v>0</v>
      </c>
      <c r="J798" s="177">
        <f>IF(OR(COUNTIF($B$2:$B797,Input!$F814)&lt;1,COUNTIF($O$2:$O797,Input!$C814)&lt;1),Input!N814,0)</f>
        <v>0</v>
      </c>
      <c r="K798" s="177">
        <f>IF(OR(COUNTIF($B$2:$B797,Input!$F814)&lt;1,COUNTIF($O$2:$O797,Input!$C814)&lt;1),Input!O814,0)</f>
        <v>0</v>
      </c>
      <c r="L798" s="177">
        <f>IF(OR(COUNTIF($B$2:$B797,Input!$F814)&lt;1,COUNTIF($O$2:$O797,Input!$C814)&lt;1),Input!P814,0)</f>
        <v>0</v>
      </c>
      <c r="M798" s="129" t="str">
        <f t="shared" si="104"/>
        <v/>
      </c>
      <c r="N798" s="161">
        <f t="shared" si="110"/>
        <v>0</v>
      </c>
      <c r="O798" s="168">
        <f>Input!C814</f>
        <v>0</v>
      </c>
      <c r="P798" s="168"/>
      <c r="R798" s="131">
        <f t="shared" si="111"/>
        <v>0</v>
      </c>
      <c r="S798" s="133" t="str">
        <f t="shared" si="105"/>
        <v xml:space="preserve"> </v>
      </c>
      <c r="T798" s="133"/>
      <c r="U798" s="132" t="str">
        <f>_xlfn.IFNA(IF($D798=0,LOOKUP($F798,{0.1,0.2,0.3,0.4,0.5,0.6,0.7,0.8,0.9,1},{22,34,46,58,70,82,94,106,118,130}),""),"")</f>
        <v/>
      </c>
      <c r="V798" s="132" t="str">
        <f>_xlfn.IFNA(IF($D798=1,LOOKUP($F798,{0.1,0.2,0.3,0.4,0.5,0.6,0.7,0.8,0.9,1},{23,35,47,59,71,83,95,107,119,131}),""),"")</f>
        <v/>
      </c>
      <c r="W798" s="132" t="str">
        <f>_xlfn.IFNA(IF($D798=2,LOOKUP($F798,{0.1,0.2,0.3,0.4,0.5,0.6,0.7,0.8,0.9,1},{24,36,48,60,72,84,96,108,120,132}),""),"")</f>
        <v/>
      </c>
      <c r="X798" s="132" t="str">
        <f>_xlfn.IFNA(IF($D798=3,LOOKUP($F798,{0.1,0.2,0.3,0.4,0.5,0.6,0.7,0.8,0.9,1},{25,37,49,61,73,85,97,109,121,133}),""),"")</f>
        <v/>
      </c>
      <c r="Y798" s="132" t="str">
        <f>_xlfn.IFNA(IF($D798=4,LOOKUP($F798,{0.1,0.2,0.3,0.4,0.5,0.6,0.7,0.8,0.9,1},{26,38,50,62,74,86,98,110,122,134}),""),"")</f>
        <v/>
      </c>
      <c r="Z798" s="132" t="str">
        <f>_xlfn.IFNA(IF($D798=5,LOOKUP($F798,{0.1,0.2,0.3,0.4,0.5,0.6,0.7,0.8,0.9,1},{27,39,51,63,75,87,99,111,123,135}),""),"")</f>
        <v/>
      </c>
      <c r="AA798" s="132">
        <f t="shared" si="106"/>
        <v>0</v>
      </c>
      <c r="AB798" s="132" t="str">
        <f t="shared" si="107"/>
        <v>00</v>
      </c>
      <c r="AC798" s="82" t="e">
        <f>VLOOKUP(AB798,'AMI Ref'!T:U,2,FALSE)</f>
        <v>#N/A</v>
      </c>
      <c r="AD798" s="124"/>
      <c r="AE798" s="81" t="str">
        <f>_xlfn.IFNA(IF($D798=0,IF($J798="Not Paid by Tenant",0,INDEX('AMI Ref'!$K$5:$N$5,MATCH($J798,{"Oil","Gas","Electric - Other","ELECTRIC - HEAT PUMP"},0))),0),"")</f>
        <v/>
      </c>
      <c r="AF798" s="81">
        <f>_xlfn.IFNA(IF($D798=1,IF($J798="Not Paid by Tenant",0,INDEX('AMI Ref'!$K$6:$N$6,MATCH($J798,{"Oil","Gas","Electric - Other","ELECTRIC - HEAT PUMP"},0))),0),"")</f>
        <v>0</v>
      </c>
      <c r="AG798" s="81">
        <f>_xlfn.IFNA(IF($D798=2,IF($J798="Not Paid by Tenant",0,INDEX('AMI Ref'!$K$7:$N$7,MATCH($J798,{"Oil","Gas","Electric - Other","ELECTRIC - HEAT PUMP"},0))),0),"")</f>
        <v>0</v>
      </c>
      <c r="AH798" s="81">
        <f>_xlfn.IFNA(IF($D798=3,IF($J798="Not Paid by Tenant",0,INDEX('AMI Ref'!$K$8:$N$8,MATCH($J798,{"Oil","Gas","Electric - Other","ELECTRIC - HEAT PUMP"},0))),0),"")</f>
        <v>0</v>
      </c>
      <c r="AI798" s="81">
        <f>_xlfn.IFNA(IF($D798=4,IF($J798="Not Paid by Tenant",0,INDEX('AMI Ref'!$K$9:$N$9,MATCH($J798,{"Oil","Gas","Electric - Other","ELECTRIC - HEAT PUMP"},0))),0),"")</f>
        <v>0</v>
      </c>
      <c r="AJ798" s="81">
        <f>_xlfn.IFNA(IF($D798=5,IF($J798="Not Paid by Tenant",0,INDEX('AMI Ref'!$K$10:$N$10,MATCH($J798,{"Oil","Gas","Electric - Other","ELECTRIC - HEAT PUMP"},0))),0),"")</f>
        <v>0</v>
      </c>
      <c r="AK798" s="128"/>
      <c r="AL798" s="81" t="str">
        <f>_xlfn.IFNA(IF($D798=0,IF($K798="Not Paid by Tenant",0,INDEX('AMI Ref'!$O$5:$R$5,MATCH($K798,{"Oil","Gas","Electric - Other","Electric ccASHP - split"},0))),0),"")</f>
        <v/>
      </c>
      <c r="AM798" s="81">
        <f>_xlfn.IFNA(IF($D798=1,IF($K798="Not Paid by Tenant",0,INDEX('AMI Ref'!$O$6:$R$6,MATCH($K798,{"Oil","Gas","Electric - Other","Electric ccASHP - split"},0))),0),"")</f>
        <v>0</v>
      </c>
      <c r="AN798" s="81">
        <f>_xlfn.IFNA(IF($D798=2,IF($K798="Not Paid by Tenant",0,INDEX('AMI Ref'!$O$7:$R$7,MATCH($K798,{"Oil","Gas","Electric - Other","Electric ccASHP - split"},0))),0),"")</f>
        <v>0</v>
      </c>
      <c r="AO798" s="81">
        <f>_xlfn.IFNA(IF($D798=3,IF($K798="Not Paid by Tenant",0,INDEX('AMI Ref'!$O$8:$R$8,MATCH($K798,{"Oil","Gas","Electric - Other","Electric ccASHP - split"},0))),0),"")</f>
        <v>0</v>
      </c>
      <c r="AP798" s="81">
        <f>_xlfn.IFNA(IF($D798=4,IF($K798="Not Paid by Tenant",0,INDEX('AMI Ref'!$O$9:$R$9,MATCH($K798,{"Oil","Gas","Electric - Other","Electric ccASHP - split"},0))),0),"")</f>
        <v>0</v>
      </c>
      <c r="AQ798" s="81">
        <f>_xlfn.IFNA(IF($D798=5,IF($K798="Not Paid by Tenant",0,INDEX('AMI Ref'!$O$10:$R$10,MATCH($K798,{"Oil","Gas","Electric - Other","Electric ccASHP - split"},0))),0),"")</f>
        <v>0</v>
      </c>
      <c r="AR798" s="124">
        <f t="shared" si="108"/>
        <v>0</v>
      </c>
      <c r="AS798" s="123" t="e">
        <f t="shared" si="109"/>
        <v>#N/A</v>
      </c>
    </row>
    <row r="799" spans="1:45" x14ac:dyDescent="0.2">
      <c r="A799" s="130">
        <v>797</v>
      </c>
      <c r="B799" s="177">
        <f>IF(OR(COUNTIF($B$2:$B798,Input!$F815)&lt;1,COUNTIF($O$2:$O798,Input!$C815)&lt;1),Input!F815,0)</f>
        <v>0</v>
      </c>
      <c r="C799" s="177">
        <f>IF(OR(COUNTIF($B$2:$B798,Input!$F815)&lt;1,COUNTIF($O$2:$O798,Input!$C815)&lt;1),Input!G815,0)</f>
        <v>0</v>
      </c>
      <c r="D799" s="177">
        <f>IF(OR(COUNTIF($B$2:$B798,Input!$F815)&lt;1,COUNTIF($O$2:$O798,Input!$C815)&lt;1),Input!H815,0)</f>
        <v>0</v>
      </c>
      <c r="E799" s="177">
        <f>IF(OR(COUNTIF($B$2:$B798,Input!$F815)&lt;1,COUNTIF($O$2:$O798,Input!$C815)&lt;1),Input!I815,0)</f>
        <v>0</v>
      </c>
      <c r="F799" s="177">
        <f>IF(OR(COUNTIF($B$2:$B798,Input!$F815)&lt;1,COUNTIF($O$2:$O798,Input!$C815)&lt;1),Input!J815,0)</f>
        <v>0</v>
      </c>
      <c r="G799" s="177">
        <f>IF(OR(COUNTIF($B$2:$B798,Input!$F815)&lt;1,COUNTIF($O$2:$O798,Input!$C815)&lt;1),Input!K815,0)</f>
        <v>0</v>
      </c>
      <c r="H799" s="177">
        <f>IF(OR(COUNTIF($B$2:$B798,Input!$F815)&lt;1,COUNTIF($O$2:$O798,Input!$C815)&lt;1),Input!L815,0)</f>
        <v>0</v>
      </c>
      <c r="I799" s="177">
        <f>IF(OR(COUNTIF($B$2:$B798,Input!$F815)&lt;1,COUNTIF($O$2:$O798,Input!$C815)&lt;1),Input!M815,0)</f>
        <v>0</v>
      </c>
      <c r="J799" s="177">
        <f>IF(OR(COUNTIF($B$2:$B798,Input!$F815)&lt;1,COUNTIF($O$2:$O798,Input!$C815)&lt;1),Input!N815,0)</f>
        <v>0</v>
      </c>
      <c r="K799" s="177">
        <f>IF(OR(COUNTIF($B$2:$B798,Input!$F815)&lt;1,COUNTIF($O$2:$O798,Input!$C815)&lt;1),Input!O815,0)</f>
        <v>0</v>
      </c>
      <c r="L799" s="177">
        <f>IF(OR(COUNTIF($B$2:$B798,Input!$F815)&lt;1,COUNTIF($O$2:$O798,Input!$C815)&lt;1),Input!P815,0)</f>
        <v>0</v>
      </c>
      <c r="M799" s="129" t="str">
        <f t="shared" si="104"/>
        <v/>
      </c>
      <c r="N799" s="161">
        <f t="shared" si="110"/>
        <v>0</v>
      </c>
      <c r="O799" s="168">
        <f>Input!C815</f>
        <v>0</v>
      </c>
      <c r="P799" s="168"/>
      <c r="R799" s="131">
        <f t="shared" si="111"/>
        <v>0</v>
      </c>
      <c r="S799" s="133" t="str">
        <f t="shared" si="105"/>
        <v xml:space="preserve"> </v>
      </c>
      <c r="T799" s="133"/>
      <c r="U799" s="132" t="str">
        <f>_xlfn.IFNA(IF($D799=0,LOOKUP($F799,{0.1,0.2,0.3,0.4,0.5,0.6,0.7,0.8,0.9,1},{22,34,46,58,70,82,94,106,118,130}),""),"")</f>
        <v/>
      </c>
      <c r="V799" s="132" t="str">
        <f>_xlfn.IFNA(IF($D799=1,LOOKUP($F799,{0.1,0.2,0.3,0.4,0.5,0.6,0.7,0.8,0.9,1},{23,35,47,59,71,83,95,107,119,131}),""),"")</f>
        <v/>
      </c>
      <c r="W799" s="132" t="str">
        <f>_xlfn.IFNA(IF($D799=2,LOOKUP($F799,{0.1,0.2,0.3,0.4,0.5,0.6,0.7,0.8,0.9,1},{24,36,48,60,72,84,96,108,120,132}),""),"")</f>
        <v/>
      </c>
      <c r="X799" s="132" t="str">
        <f>_xlfn.IFNA(IF($D799=3,LOOKUP($F799,{0.1,0.2,0.3,0.4,0.5,0.6,0.7,0.8,0.9,1},{25,37,49,61,73,85,97,109,121,133}),""),"")</f>
        <v/>
      </c>
      <c r="Y799" s="132" t="str">
        <f>_xlfn.IFNA(IF($D799=4,LOOKUP($F799,{0.1,0.2,0.3,0.4,0.5,0.6,0.7,0.8,0.9,1},{26,38,50,62,74,86,98,110,122,134}),""),"")</f>
        <v/>
      </c>
      <c r="Z799" s="132" t="str">
        <f>_xlfn.IFNA(IF($D799=5,LOOKUP($F799,{0.1,0.2,0.3,0.4,0.5,0.6,0.7,0.8,0.9,1},{27,39,51,63,75,87,99,111,123,135}),""),"")</f>
        <v/>
      </c>
      <c r="AA799" s="132">
        <f t="shared" si="106"/>
        <v>0</v>
      </c>
      <c r="AB799" s="132" t="str">
        <f t="shared" si="107"/>
        <v>00</v>
      </c>
      <c r="AC799" s="82" t="e">
        <f>VLOOKUP(AB799,'AMI Ref'!T:U,2,FALSE)</f>
        <v>#N/A</v>
      </c>
      <c r="AD799" s="124"/>
      <c r="AE799" s="81" t="str">
        <f>_xlfn.IFNA(IF($D799=0,IF($J799="Not Paid by Tenant",0,INDEX('AMI Ref'!$K$5:$N$5,MATCH($J799,{"Oil","Gas","Electric - Other","ELECTRIC - HEAT PUMP"},0))),0),"")</f>
        <v/>
      </c>
      <c r="AF799" s="81">
        <f>_xlfn.IFNA(IF($D799=1,IF($J799="Not Paid by Tenant",0,INDEX('AMI Ref'!$K$6:$N$6,MATCH($J799,{"Oil","Gas","Electric - Other","ELECTRIC - HEAT PUMP"},0))),0),"")</f>
        <v>0</v>
      </c>
      <c r="AG799" s="81">
        <f>_xlfn.IFNA(IF($D799=2,IF($J799="Not Paid by Tenant",0,INDEX('AMI Ref'!$K$7:$N$7,MATCH($J799,{"Oil","Gas","Electric - Other","ELECTRIC - HEAT PUMP"},0))),0),"")</f>
        <v>0</v>
      </c>
      <c r="AH799" s="81">
        <f>_xlfn.IFNA(IF($D799=3,IF($J799="Not Paid by Tenant",0,INDEX('AMI Ref'!$K$8:$N$8,MATCH($J799,{"Oil","Gas","Electric - Other","ELECTRIC - HEAT PUMP"},0))),0),"")</f>
        <v>0</v>
      </c>
      <c r="AI799" s="81">
        <f>_xlfn.IFNA(IF($D799=4,IF($J799="Not Paid by Tenant",0,INDEX('AMI Ref'!$K$9:$N$9,MATCH($J799,{"Oil","Gas","Electric - Other","ELECTRIC - HEAT PUMP"},0))),0),"")</f>
        <v>0</v>
      </c>
      <c r="AJ799" s="81">
        <f>_xlfn.IFNA(IF($D799=5,IF($J799="Not Paid by Tenant",0,INDEX('AMI Ref'!$K$10:$N$10,MATCH($J799,{"Oil","Gas","Electric - Other","ELECTRIC - HEAT PUMP"},0))),0),"")</f>
        <v>0</v>
      </c>
      <c r="AK799" s="128"/>
      <c r="AL799" s="81" t="str">
        <f>_xlfn.IFNA(IF($D799=0,IF($K799="Not Paid by Tenant",0,INDEX('AMI Ref'!$O$5:$R$5,MATCH($K799,{"Oil","Gas","Electric - Other","Electric ccASHP - split"},0))),0),"")</f>
        <v/>
      </c>
      <c r="AM799" s="81">
        <f>_xlfn.IFNA(IF($D799=1,IF($K799="Not Paid by Tenant",0,INDEX('AMI Ref'!$O$6:$R$6,MATCH($K799,{"Oil","Gas","Electric - Other","Electric ccASHP - split"},0))),0),"")</f>
        <v>0</v>
      </c>
      <c r="AN799" s="81">
        <f>_xlfn.IFNA(IF($D799=2,IF($K799="Not Paid by Tenant",0,INDEX('AMI Ref'!$O$7:$R$7,MATCH($K799,{"Oil","Gas","Electric - Other","Electric ccASHP - split"},0))),0),"")</f>
        <v>0</v>
      </c>
      <c r="AO799" s="81">
        <f>_xlfn.IFNA(IF($D799=3,IF($K799="Not Paid by Tenant",0,INDEX('AMI Ref'!$O$8:$R$8,MATCH($K799,{"Oil","Gas","Electric - Other","Electric ccASHP - split"},0))),0),"")</f>
        <v>0</v>
      </c>
      <c r="AP799" s="81">
        <f>_xlfn.IFNA(IF($D799=4,IF($K799="Not Paid by Tenant",0,INDEX('AMI Ref'!$O$9:$R$9,MATCH($K799,{"Oil","Gas","Electric - Other","Electric ccASHP - split"},0))),0),"")</f>
        <v>0</v>
      </c>
      <c r="AQ799" s="81">
        <f>_xlfn.IFNA(IF($D799=5,IF($K799="Not Paid by Tenant",0,INDEX('AMI Ref'!$O$10:$R$10,MATCH($K799,{"Oil","Gas","Electric - Other","Electric ccASHP - split"},0))),0),"")</f>
        <v>0</v>
      </c>
      <c r="AR799" s="124">
        <f t="shared" si="108"/>
        <v>0</v>
      </c>
      <c r="AS799" s="123" t="e">
        <f t="shared" si="109"/>
        <v>#N/A</v>
      </c>
    </row>
    <row r="800" spans="1:45" x14ac:dyDescent="0.2">
      <c r="A800" s="130">
        <v>798</v>
      </c>
      <c r="B800" s="177">
        <f>IF(OR(COUNTIF($B$2:$B799,Input!$F816)&lt;1,COUNTIF($O$2:$O799,Input!$C816)&lt;1),Input!F816,0)</f>
        <v>0</v>
      </c>
      <c r="C800" s="177">
        <f>IF(OR(COUNTIF($B$2:$B799,Input!$F816)&lt;1,COUNTIF($O$2:$O799,Input!$C816)&lt;1),Input!G816,0)</f>
        <v>0</v>
      </c>
      <c r="D800" s="177">
        <f>IF(OR(COUNTIF($B$2:$B799,Input!$F816)&lt;1,COUNTIF($O$2:$O799,Input!$C816)&lt;1),Input!H816,0)</f>
        <v>0</v>
      </c>
      <c r="E800" s="177">
        <f>IF(OR(COUNTIF($B$2:$B799,Input!$F816)&lt;1,COUNTIF($O$2:$O799,Input!$C816)&lt;1),Input!I816,0)</f>
        <v>0</v>
      </c>
      <c r="F800" s="177">
        <f>IF(OR(COUNTIF($B$2:$B799,Input!$F816)&lt;1,COUNTIF($O$2:$O799,Input!$C816)&lt;1),Input!J816,0)</f>
        <v>0</v>
      </c>
      <c r="G800" s="177">
        <f>IF(OR(COUNTIF($B$2:$B799,Input!$F816)&lt;1,COUNTIF($O$2:$O799,Input!$C816)&lt;1),Input!K816,0)</f>
        <v>0</v>
      </c>
      <c r="H800" s="177">
        <f>IF(OR(COUNTIF($B$2:$B799,Input!$F816)&lt;1,COUNTIF($O$2:$O799,Input!$C816)&lt;1),Input!L816,0)</f>
        <v>0</v>
      </c>
      <c r="I800" s="177">
        <f>IF(OR(COUNTIF($B$2:$B799,Input!$F816)&lt;1,COUNTIF($O$2:$O799,Input!$C816)&lt;1),Input!M816,0)</f>
        <v>0</v>
      </c>
      <c r="J800" s="177">
        <f>IF(OR(COUNTIF($B$2:$B799,Input!$F816)&lt;1,COUNTIF($O$2:$O799,Input!$C816)&lt;1),Input!N816,0)</f>
        <v>0</v>
      </c>
      <c r="K800" s="177">
        <f>IF(OR(COUNTIF($B$2:$B799,Input!$F816)&lt;1,COUNTIF($O$2:$O799,Input!$C816)&lt;1),Input!O816,0)</f>
        <v>0</v>
      </c>
      <c r="L800" s="177">
        <f>IF(OR(COUNTIF($B$2:$B799,Input!$F816)&lt;1,COUNTIF($O$2:$O799,Input!$C816)&lt;1),Input!P816,0)</f>
        <v>0</v>
      </c>
      <c r="M800" s="129" t="str">
        <f t="shared" si="104"/>
        <v/>
      </c>
      <c r="N800" s="161">
        <f t="shared" si="110"/>
        <v>0</v>
      </c>
      <c r="O800" s="168">
        <f>Input!C816</f>
        <v>0</v>
      </c>
      <c r="P800" s="168"/>
      <c r="R800" s="131">
        <f t="shared" si="111"/>
        <v>0</v>
      </c>
      <c r="S800" s="133" t="str">
        <f t="shared" si="105"/>
        <v xml:space="preserve"> </v>
      </c>
      <c r="T800" s="133"/>
      <c r="U800" s="132" t="str">
        <f>_xlfn.IFNA(IF($D800=0,LOOKUP($F800,{0.1,0.2,0.3,0.4,0.5,0.6,0.7,0.8,0.9,1},{22,34,46,58,70,82,94,106,118,130}),""),"")</f>
        <v/>
      </c>
      <c r="V800" s="132" t="str">
        <f>_xlfn.IFNA(IF($D800=1,LOOKUP($F800,{0.1,0.2,0.3,0.4,0.5,0.6,0.7,0.8,0.9,1},{23,35,47,59,71,83,95,107,119,131}),""),"")</f>
        <v/>
      </c>
      <c r="W800" s="132" t="str">
        <f>_xlfn.IFNA(IF($D800=2,LOOKUP($F800,{0.1,0.2,0.3,0.4,0.5,0.6,0.7,0.8,0.9,1},{24,36,48,60,72,84,96,108,120,132}),""),"")</f>
        <v/>
      </c>
      <c r="X800" s="132" t="str">
        <f>_xlfn.IFNA(IF($D800=3,LOOKUP($F800,{0.1,0.2,0.3,0.4,0.5,0.6,0.7,0.8,0.9,1},{25,37,49,61,73,85,97,109,121,133}),""),"")</f>
        <v/>
      </c>
      <c r="Y800" s="132" t="str">
        <f>_xlfn.IFNA(IF($D800=4,LOOKUP($F800,{0.1,0.2,0.3,0.4,0.5,0.6,0.7,0.8,0.9,1},{26,38,50,62,74,86,98,110,122,134}),""),"")</f>
        <v/>
      </c>
      <c r="Z800" s="132" t="str">
        <f>_xlfn.IFNA(IF($D800=5,LOOKUP($F800,{0.1,0.2,0.3,0.4,0.5,0.6,0.7,0.8,0.9,1},{27,39,51,63,75,87,99,111,123,135}),""),"")</f>
        <v/>
      </c>
      <c r="AA800" s="132">
        <f t="shared" si="106"/>
        <v>0</v>
      </c>
      <c r="AB800" s="132" t="str">
        <f t="shared" si="107"/>
        <v>00</v>
      </c>
      <c r="AC800" s="82" t="e">
        <f>VLOOKUP(AB800,'AMI Ref'!T:U,2,FALSE)</f>
        <v>#N/A</v>
      </c>
      <c r="AD800" s="124"/>
      <c r="AE800" s="81" t="str">
        <f>_xlfn.IFNA(IF($D800=0,IF($J800="Not Paid by Tenant",0,INDEX('AMI Ref'!$K$5:$N$5,MATCH($J800,{"Oil","Gas","Electric - Other","ELECTRIC - HEAT PUMP"},0))),0),"")</f>
        <v/>
      </c>
      <c r="AF800" s="81">
        <f>_xlfn.IFNA(IF($D800=1,IF($J800="Not Paid by Tenant",0,INDEX('AMI Ref'!$K$6:$N$6,MATCH($J800,{"Oil","Gas","Electric - Other","ELECTRIC - HEAT PUMP"},0))),0),"")</f>
        <v>0</v>
      </c>
      <c r="AG800" s="81">
        <f>_xlfn.IFNA(IF($D800=2,IF($J800="Not Paid by Tenant",0,INDEX('AMI Ref'!$K$7:$N$7,MATCH($J800,{"Oil","Gas","Electric - Other","ELECTRIC - HEAT PUMP"},0))),0),"")</f>
        <v>0</v>
      </c>
      <c r="AH800" s="81">
        <f>_xlfn.IFNA(IF($D800=3,IF($J800="Not Paid by Tenant",0,INDEX('AMI Ref'!$K$8:$N$8,MATCH($J800,{"Oil","Gas","Electric - Other","ELECTRIC - HEAT PUMP"},0))),0),"")</f>
        <v>0</v>
      </c>
      <c r="AI800" s="81">
        <f>_xlfn.IFNA(IF($D800=4,IF($J800="Not Paid by Tenant",0,INDEX('AMI Ref'!$K$9:$N$9,MATCH($J800,{"Oil","Gas","Electric - Other","ELECTRIC - HEAT PUMP"},0))),0),"")</f>
        <v>0</v>
      </c>
      <c r="AJ800" s="81">
        <f>_xlfn.IFNA(IF($D800=5,IF($J800="Not Paid by Tenant",0,INDEX('AMI Ref'!$K$10:$N$10,MATCH($J800,{"Oil","Gas","Electric - Other","ELECTRIC - HEAT PUMP"},0))),0),"")</f>
        <v>0</v>
      </c>
      <c r="AK800" s="128"/>
      <c r="AL800" s="81" t="str">
        <f>_xlfn.IFNA(IF($D800=0,IF($K800="Not Paid by Tenant",0,INDEX('AMI Ref'!$O$5:$R$5,MATCH($K800,{"Oil","Gas","Electric - Other","Electric ccASHP - split"},0))),0),"")</f>
        <v/>
      </c>
      <c r="AM800" s="81">
        <f>_xlfn.IFNA(IF($D800=1,IF($K800="Not Paid by Tenant",0,INDEX('AMI Ref'!$O$6:$R$6,MATCH($K800,{"Oil","Gas","Electric - Other","Electric ccASHP - split"},0))),0),"")</f>
        <v>0</v>
      </c>
      <c r="AN800" s="81">
        <f>_xlfn.IFNA(IF($D800=2,IF($K800="Not Paid by Tenant",0,INDEX('AMI Ref'!$O$7:$R$7,MATCH($K800,{"Oil","Gas","Electric - Other","Electric ccASHP - split"},0))),0),"")</f>
        <v>0</v>
      </c>
      <c r="AO800" s="81">
        <f>_xlfn.IFNA(IF($D800=3,IF($K800="Not Paid by Tenant",0,INDEX('AMI Ref'!$O$8:$R$8,MATCH($K800,{"Oil","Gas","Electric - Other","Electric ccASHP - split"},0))),0),"")</f>
        <v>0</v>
      </c>
      <c r="AP800" s="81">
        <f>_xlfn.IFNA(IF($D800=4,IF($K800="Not Paid by Tenant",0,INDEX('AMI Ref'!$O$9:$R$9,MATCH($K800,{"Oil","Gas","Electric - Other","Electric ccASHP - split"},0))),0),"")</f>
        <v>0</v>
      </c>
      <c r="AQ800" s="81">
        <f>_xlfn.IFNA(IF($D800=5,IF($K800="Not Paid by Tenant",0,INDEX('AMI Ref'!$O$10:$R$10,MATCH($K800,{"Oil","Gas","Electric - Other","Electric ccASHP - split"},0))),0),"")</f>
        <v>0</v>
      </c>
      <c r="AR800" s="124">
        <f t="shared" si="108"/>
        <v>0</v>
      </c>
      <c r="AS800" s="123" t="e">
        <f t="shared" si="109"/>
        <v>#N/A</v>
      </c>
    </row>
    <row r="801" spans="1:45" x14ac:dyDescent="0.2">
      <c r="A801" s="130">
        <v>799</v>
      </c>
      <c r="B801" s="177">
        <f>IF(OR(COUNTIF($B$2:$B800,Input!$F817)&lt;1,COUNTIF($O$2:$O800,Input!$C817)&lt;1),Input!F817,0)</f>
        <v>0</v>
      </c>
      <c r="C801" s="177">
        <f>IF(OR(COUNTIF($B$2:$B800,Input!$F817)&lt;1,COUNTIF($O$2:$O800,Input!$C817)&lt;1),Input!G817,0)</f>
        <v>0</v>
      </c>
      <c r="D801" s="177">
        <f>IF(OR(COUNTIF($B$2:$B800,Input!$F817)&lt;1,COUNTIF($O$2:$O800,Input!$C817)&lt;1),Input!H817,0)</f>
        <v>0</v>
      </c>
      <c r="E801" s="177">
        <f>IF(OR(COUNTIF($B$2:$B800,Input!$F817)&lt;1,COUNTIF($O$2:$O800,Input!$C817)&lt;1),Input!I817,0)</f>
        <v>0</v>
      </c>
      <c r="F801" s="177">
        <f>IF(OR(COUNTIF($B$2:$B800,Input!$F817)&lt;1,COUNTIF($O$2:$O800,Input!$C817)&lt;1),Input!J817,0)</f>
        <v>0</v>
      </c>
      <c r="G801" s="177">
        <f>IF(OR(COUNTIF($B$2:$B800,Input!$F817)&lt;1,COUNTIF($O$2:$O800,Input!$C817)&lt;1),Input!K817,0)</f>
        <v>0</v>
      </c>
      <c r="H801" s="177">
        <f>IF(OR(COUNTIF($B$2:$B800,Input!$F817)&lt;1,COUNTIF($O$2:$O800,Input!$C817)&lt;1),Input!L817,0)</f>
        <v>0</v>
      </c>
      <c r="I801" s="177">
        <f>IF(OR(COUNTIF($B$2:$B800,Input!$F817)&lt;1,COUNTIF($O$2:$O800,Input!$C817)&lt;1),Input!M817,0)</f>
        <v>0</v>
      </c>
      <c r="J801" s="177">
        <f>IF(OR(COUNTIF($B$2:$B800,Input!$F817)&lt;1,COUNTIF($O$2:$O800,Input!$C817)&lt;1),Input!N817,0)</f>
        <v>0</v>
      </c>
      <c r="K801" s="177">
        <f>IF(OR(COUNTIF($B$2:$B800,Input!$F817)&lt;1,COUNTIF($O$2:$O800,Input!$C817)&lt;1),Input!O817,0)</f>
        <v>0</v>
      </c>
      <c r="L801" s="177">
        <f>IF(OR(COUNTIF($B$2:$B800,Input!$F817)&lt;1,COUNTIF($O$2:$O800,Input!$C817)&lt;1),Input!P817,0)</f>
        <v>0</v>
      </c>
      <c r="M801" s="129" t="str">
        <f t="shared" si="104"/>
        <v/>
      </c>
      <c r="N801" s="161">
        <f t="shared" si="110"/>
        <v>0</v>
      </c>
      <c r="O801" s="168">
        <f>Input!C817</f>
        <v>0</v>
      </c>
      <c r="P801" s="168"/>
      <c r="R801" s="131">
        <f t="shared" si="111"/>
        <v>0</v>
      </c>
      <c r="S801" s="133" t="str">
        <f t="shared" si="105"/>
        <v xml:space="preserve"> </v>
      </c>
      <c r="T801" s="133"/>
      <c r="U801" s="132" t="str">
        <f>_xlfn.IFNA(IF($D801=0,LOOKUP($F801,{0.1,0.2,0.3,0.4,0.5,0.6,0.7,0.8,0.9,1},{22,34,46,58,70,82,94,106,118,130}),""),"")</f>
        <v/>
      </c>
      <c r="V801" s="132" t="str">
        <f>_xlfn.IFNA(IF($D801=1,LOOKUP($F801,{0.1,0.2,0.3,0.4,0.5,0.6,0.7,0.8,0.9,1},{23,35,47,59,71,83,95,107,119,131}),""),"")</f>
        <v/>
      </c>
      <c r="W801" s="132" t="str">
        <f>_xlfn.IFNA(IF($D801=2,LOOKUP($F801,{0.1,0.2,0.3,0.4,0.5,0.6,0.7,0.8,0.9,1},{24,36,48,60,72,84,96,108,120,132}),""),"")</f>
        <v/>
      </c>
      <c r="X801" s="132" t="str">
        <f>_xlfn.IFNA(IF($D801=3,LOOKUP($F801,{0.1,0.2,0.3,0.4,0.5,0.6,0.7,0.8,0.9,1},{25,37,49,61,73,85,97,109,121,133}),""),"")</f>
        <v/>
      </c>
      <c r="Y801" s="132" t="str">
        <f>_xlfn.IFNA(IF($D801=4,LOOKUP($F801,{0.1,0.2,0.3,0.4,0.5,0.6,0.7,0.8,0.9,1},{26,38,50,62,74,86,98,110,122,134}),""),"")</f>
        <v/>
      </c>
      <c r="Z801" s="132" t="str">
        <f>_xlfn.IFNA(IF($D801=5,LOOKUP($F801,{0.1,0.2,0.3,0.4,0.5,0.6,0.7,0.8,0.9,1},{27,39,51,63,75,87,99,111,123,135}),""),"")</f>
        <v/>
      </c>
      <c r="AA801" s="132">
        <f t="shared" si="106"/>
        <v>0</v>
      </c>
      <c r="AB801" s="132" t="str">
        <f t="shared" si="107"/>
        <v>00</v>
      </c>
      <c r="AC801" s="82" t="e">
        <f>VLOOKUP(AB801,'AMI Ref'!T:U,2,FALSE)</f>
        <v>#N/A</v>
      </c>
      <c r="AD801" s="124"/>
      <c r="AE801" s="81" t="str">
        <f>_xlfn.IFNA(IF($D801=0,IF($J801="Not Paid by Tenant",0,INDEX('AMI Ref'!$K$5:$N$5,MATCH($J801,{"Oil","Gas","Electric - Other","ELECTRIC - HEAT PUMP"},0))),0),"")</f>
        <v/>
      </c>
      <c r="AF801" s="81">
        <f>_xlfn.IFNA(IF($D801=1,IF($J801="Not Paid by Tenant",0,INDEX('AMI Ref'!$K$6:$N$6,MATCH($J801,{"Oil","Gas","Electric - Other","ELECTRIC - HEAT PUMP"},0))),0),"")</f>
        <v>0</v>
      </c>
      <c r="AG801" s="81">
        <f>_xlfn.IFNA(IF($D801=2,IF($J801="Not Paid by Tenant",0,INDEX('AMI Ref'!$K$7:$N$7,MATCH($J801,{"Oil","Gas","Electric - Other","ELECTRIC - HEAT PUMP"},0))),0),"")</f>
        <v>0</v>
      </c>
      <c r="AH801" s="81">
        <f>_xlfn.IFNA(IF($D801=3,IF($J801="Not Paid by Tenant",0,INDEX('AMI Ref'!$K$8:$N$8,MATCH($J801,{"Oil","Gas","Electric - Other","ELECTRIC - HEAT PUMP"},0))),0),"")</f>
        <v>0</v>
      </c>
      <c r="AI801" s="81">
        <f>_xlfn.IFNA(IF($D801=4,IF($J801="Not Paid by Tenant",0,INDEX('AMI Ref'!$K$9:$N$9,MATCH($J801,{"Oil","Gas","Electric - Other","ELECTRIC - HEAT PUMP"},0))),0),"")</f>
        <v>0</v>
      </c>
      <c r="AJ801" s="81">
        <f>_xlfn.IFNA(IF($D801=5,IF($J801="Not Paid by Tenant",0,INDEX('AMI Ref'!$K$10:$N$10,MATCH($J801,{"Oil","Gas","Electric - Other","ELECTRIC - HEAT PUMP"},0))),0),"")</f>
        <v>0</v>
      </c>
      <c r="AK801" s="128"/>
      <c r="AL801" s="81" t="str">
        <f>_xlfn.IFNA(IF($D801=0,IF($K801="Not Paid by Tenant",0,INDEX('AMI Ref'!$O$5:$R$5,MATCH($K801,{"Oil","Gas","Electric - Other","Electric ccASHP - split"},0))),0),"")</f>
        <v/>
      </c>
      <c r="AM801" s="81">
        <f>_xlfn.IFNA(IF($D801=1,IF($K801="Not Paid by Tenant",0,INDEX('AMI Ref'!$O$6:$R$6,MATCH($K801,{"Oil","Gas","Electric - Other","Electric ccASHP - split"},0))),0),"")</f>
        <v>0</v>
      </c>
      <c r="AN801" s="81">
        <f>_xlfn.IFNA(IF($D801=2,IF($K801="Not Paid by Tenant",0,INDEX('AMI Ref'!$O$7:$R$7,MATCH($K801,{"Oil","Gas","Electric - Other","Electric ccASHP - split"},0))),0),"")</f>
        <v>0</v>
      </c>
      <c r="AO801" s="81">
        <f>_xlfn.IFNA(IF($D801=3,IF($K801="Not Paid by Tenant",0,INDEX('AMI Ref'!$O$8:$R$8,MATCH($K801,{"Oil","Gas","Electric - Other","Electric ccASHP - split"},0))),0),"")</f>
        <v>0</v>
      </c>
      <c r="AP801" s="81">
        <f>_xlfn.IFNA(IF($D801=4,IF($K801="Not Paid by Tenant",0,INDEX('AMI Ref'!$O$9:$R$9,MATCH($K801,{"Oil","Gas","Electric - Other","Electric ccASHP - split"},0))),0),"")</f>
        <v>0</v>
      </c>
      <c r="AQ801" s="81">
        <f>_xlfn.IFNA(IF($D801=5,IF($K801="Not Paid by Tenant",0,INDEX('AMI Ref'!$O$10:$R$10,MATCH($K801,{"Oil","Gas","Electric - Other","Electric ccASHP - split"},0))),0),"")</f>
        <v>0</v>
      </c>
      <c r="AR801" s="124">
        <f t="shared" si="108"/>
        <v>0</v>
      </c>
      <c r="AS801" s="123" t="e">
        <f t="shared" si="109"/>
        <v>#N/A</v>
      </c>
    </row>
    <row r="802" spans="1:45" x14ac:dyDescent="0.2">
      <c r="A802" s="130">
        <v>800</v>
      </c>
      <c r="B802" s="177">
        <f>IF(OR(COUNTIF($B$2:$B801,Input!$F818)&lt;1,COUNTIF($O$2:$O801,Input!$C818)&lt;1),Input!F818,0)</f>
        <v>0</v>
      </c>
      <c r="C802" s="177">
        <f>IF(OR(COUNTIF($B$2:$B801,Input!$F818)&lt;1,COUNTIF($O$2:$O801,Input!$C818)&lt;1),Input!G818,0)</f>
        <v>0</v>
      </c>
      <c r="D802" s="177">
        <f>IF(OR(COUNTIF($B$2:$B801,Input!$F818)&lt;1,COUNTIF($O$2:$O801,Input!$C818)&lt;1),Input!H818,0)</f>
        <v>0</v>
      </c>
      <c r="E802" s="177">
        <f>IF(OR(COUNTIF($B$2:$B801,Input!$F818)&lt;1,COUNTIF($O$2:$O801,Input!$C818)&lt;1),Input!I818,0)</f>
        <v>0</v>
      </c>
      <c r="F802" s="177">
        <f>IF(OR(COUNTIF($B$2:$B801,Input!$F818)&lt;1,COUNTIF($O$2:$O801,Input!$C818)&lt;1),Input!J818,0)</f>
        <v>0</v>
      </c>
      <c r="G802" s="177">
        <f>IF(OR(COUNTIF($B$2:$B801,Input!$F818)&lt;1,COUNTIF($O$2:$O801,Input!$C818)&lt;1),Input!K818,0)</f>
        <v>0</v>
      </c>
      <c r="H802" s="177">
        <f>IF(OR(COUNTIF($B$2:$B801,Input!$F818)&lt;1,COUNTIF($O$2:$O801,Input!$C818)&lt;1),Input!L818,0)</f>
        <v>0</v>
      </c>
      <c r="I802" s="177">
        <f>IF(OR(COUNTIF($B$2:$B801,Input!$F818)&lt;1,COUNTIF($O$2:$O801,Input!$C818)&lt;1),Input!M818,0)</f>
        <v>0</v>
      </c>
      <c r="J802" s="177">
        <f>IF(OR(COUNTIF($B$2:$B801,Input!$F818)&lt;1,COUNTIF($O$2:$O801,Input!$C818)&lt;1),Input!N818,0)</f>
        <v>0</v>
      </c>
      <c r="K802" s="177">
        <f>IF(OR(COUNTIF($B$2:$B801,Input!$F818)&lt;1,COUNTIF($O$2:$O801,Input!$C818)&lt;1),Input!O818,0)</f>
        <v>0</v>
      </c>
      <c r="L802" s="177">
        <f>IF(OR(COUNTIF($B$2:$B801,Input!$F818)&lt;1,COUNTIF($O$2:$O801,Input!$C818)&lt;1),Input!P818,0)</f>
        <v>0</v>
      </c>
      <c r="M802" s="129" t="str">
        <f t="shared" si="104"/>
        <v/>
      </c>
      <c r="N802" s="161">
        <f t="shared" si="110"/>
        <v>0</v>
      </c>
      <c r="O802" s="168">
        <f>Input!C818</f>
        <v>0</v>
      </c>
      <c r="P802" s="168"/>
      <c r="R802" s="131">
        <f t="shared" si="111"/>
        <v>0</v>
      </c>
      <c r="S802" s="133" t="str">
        <f t="shared" si="105"/>
        <v xml:space="preserve"> </v>
      </c>
      <c r="T802" s="133"/>
      <c r="U802" s="132" t="str">
        <f>_xlfn.IFNA(IF($D802=0,LOOKUP($F802,{0.1,0.2,0.3,0.4,0.5,0.6,0.7,0.8,0.9,1},{22,34,46,58,70,82,94,106,118,130}),""),"")</f>
        <v/>
      </c>
      <c r="V802" s="132" t="str">
        <f>_xlfn.IFNA(IF($D802=1,LOOKUP($F802,{0.1,0.2,0.3,0.4,0.5,0.6,0.7,0.8,0.9,1},{23,35,47,59,71,83,95,107,119,131}),""),"")</f>
        <v/>
      </c>
      <c r="W802" s="132" t="str">
        <f>_xlfn.IFNA(IF($D802=2,LOOKUP($F802,{0.1,0.2,0.3,0.4,0.5,0.6,0.7,0.8,0.9,1},{24,36,48,60,72,84,96,108,120,132}),""),"")</f>
        <v/>
      </c>
      <c r="X802" s="132" t="str">
        <f>_xlfn.IFNA(IF($D802=3,LOOKUP($F802,{0.1,0.2,0.3,0.4,0.5,0.6,0.7,0.8,0.9,1},{25,37,49,61,73,85,97,109,121,133}),""),"")</f>
        <v/>
      </c>
      <c r="Y802" s="132" t="str">
        <f>_xlfn.IFNA(IF($D802=4,LOOKUP($F802,{0.1,0.2,0.3,0.4,0.5,0.6,0.7,0.8,0.9,1},{26,38,50,62,74,86,98,110,122,134}),""),"")</f>
        <v/>
      </c>
      <c r="Z802" s="132" t="str">
        <f>_xlfn.IFNA(IF($D802=5,LOOKUP($F802,{0.1,0.2,0.3,0.4,0.5,0.6,0.7,0.8,0.9,1},{27,39,51,63,75,87,99,111,123,135}),""),"")</f>
        <v/>
      </c>
      <c r="AA802" s="132">
        <f t="shared" si="106"/>
        <v>0</v>
      </c>
      <c r="AB802" s="132" t="str">
        <f t="shared" si="107"/>
        <v>00</v>
      </c>
      <c r="AC802" s="82" t="e">
        <f>VLOOKUP(AB802,'AMI Ref'!T:U,2,FALSE)</f>
        <v>#N/A</v>
      </c>
      <c r="AD802" s="124"/>
      <c r="AE802" s="81" t="str">
        <f>_xlfn.IFNA(IF($D802=0,IF($J802="Not Paid by Tenant",0,INDEX('AMI Ref'!$K$5:$N$5,MATCH($J802,{"Oil","Gas","Electric - Other","ELECTRIC - HEAT PUMP"},0))),0),"")</f>
        <v/>
      </c>
      <c r="AF802" s="81">
        <f>_xlfn.IFNA(IF($D802=1,IF($J802="Not Paid by Tenant",0,INDEX('AMI Ref'!$K$6:$N$6,MATCH($J802,{"Oil","Gas","Electric - Other","ELECTRIC - HEAT PUMP"},0))),0),"")</f>
        <v>0</v>
      </c>
      <c r="AG802" s="81">
        <f>_xlfn.IFNA(IF($D802=2,IF($J802="Not Paid by Tenant",0,INDEX('AMI Ref'!$K$7:$N$7,MATCH($J802,{"Oil","Gas","Electric - Other","ELECTRIC - HEAT PUMP"},0))),0),"")</f>
        <v>0</v>
      </c>
      <c r="AH802" s="81">
        <f>_xlfn.IFNA(IF($D802=3,IF($J802="Not Paid by Tenant",0,INDEX('AMI Ref'!$K$8:$N$8,MATCH($J802,{"Oil","Gas","Electric - Other","ELECTRIC - HEAT PUMP"},0))),0),"")</f>
        <v>0</v>
      </c>
      <c r="AI802" s="81">
        <f>_xlfn.IFNA(IF($D802=4,IF($J802="Not Paid by Tenant",0,INDEX('AMI Ref'!$K$9:$N$9,MATCH($J802,{"Oil","Gas","Electric - Other","ELECTRIC - HEAT PUMP"},0))),0),"")</f>
        <v>0</v>
      </c>
      <c r="AJ802" s="81">
        <f>_xlfn.IFNA(IF($D802=5,IF($J802="Not Paid by Tenant",0,INDEX('AMI Ref'!$K$10:$N$10,MATCH($J802,{"Oil","Gas","Electric - Other","ELECTRIC - HEAT PUMP"},0))),0),"")</f>
        <v>0</v>
      </c>
      <c r="AK802" s="128"/>
      <c r="AL802" s="81" t="str">
        <f>_xlfn.IFNA(IF($D802=0,IF($K802="Not Paid by Tenant",0,INDEX('AMI Ref'!$O$5:$R$5,MATCH($K802,{"Oil","Gas","Electric - Other","Electric ccASHP - split"},0))),0),"")</f>
        <v/>
      </c>
      <c r="AM802" s="81">
        <f>_xlfn.IFNA(IF($D802=1,IF($K802="Not Paid by Tenant",0,INDEX('AMI Ref'!$O$6:$R$6,MATCH($K802,{"Oil","Gas","Electric - Other","Electric ccASHP - split"},0))),0),"")</f>
        <v>0</v>
      </c>
      <c r="AN802" s="81">
        <f>_xlfn.IFNA(IF($D802=2,IF($K802="Not Paid by Tenant",0,INDEX('AMI Ref'!$O$7:$R$7,MATCH($K802,{"Oil","Gas","Electric - Other","Electric ccASHP - split"},0))),0),"")</f>
        <v>0</v>
      </c>
      <c r="AO802" s="81">
        <f>_xlfn.IFNA(IF($D802=3,IF($K802="Not Paid by Tenant",0,INDEX('AMI Ref'!$O$8:$R$8,MATCH($K802,{"Oil","Gas","Electric - Other","Electric ccASHP - split"},0))),0),"")</f>
        <v>0</v>
      </c>
      <c r="AP802" s="81">
        <f>_xlfn.IFNA(IF($D802=4,IF($K802="Not Paid by Tenant",0,INDEX('AMI Ref'!$O$9:$R$9,MATCH($K802,{"Oil","Gas","Electric - Other","Electric ccASHP - split"},0))),0),"")</f>
        <v>0</v>
      </c>
      <c r="AQ802" s="81">
        <f>_xlfn.IFNA(IF($D802=5,IF($K802="Not Paid by Tenant",0,INDEX('AMI Ref'!$O$10:$R$10,MATCH($K802,{"Oil","Gas","Electric - Other","Electric ccASHP - split"},0))),0),"")</f>
        <v>0</v>
      </c>
      <c r="AR802" s="124">
        <f t="shared" si="108"/>
        <v>0</v>
      </c>
      <c r="AS802" s="123" t="e">
        <f t="shared" si="109"/>
        <v>#N/A</v>
      </c>
    </row>
    <row r="803" spans="1:45" x14ac:dyDescent="0.2">
      <c r="A803" s="130">
        <v>801</v>
      </c>
      <c r="B803" s="177">
        <f>IF(OR(COUNTIF($B$2:$B802,Input!$F819)&lt;1,COUNTIF($O$2:$O802,Input!$C819)&lt;1),Input!F819,0)</f>
        <v>0</v>
      </c>
      <c r="C803" s="177">
        <f>IF(OR(COUNTIF($B$2:$B802,Input!$F819)&lt;1,COUNTIF($O$2:$O802,Input!$C819)&lt;1),Input!G819,0)</f>
        <v>0</v>
      </c>
      <c r="D803" s="177">
        <f>IF(OR(COUNTIF($B$2:$B802,Input!$F819)&lt;1,COUNTIF($O$2:$O802,Input!$C819)&lt;1),Input!H819,0)</f>
        <v>0</v>
      </c>
      <c r="E803" s="177">
        <f>IF(OR(COUNTIF($B$2:$B802,Input!$F819)&lt;1,COUNTIF($O$2:$O802,Input!$C819)&lt;1),Input!I819,0)</f>
        <v>0</v>
      </c>
      <c r="F803" s="177">
        <f>IF(OR(COUNTIF($B$2:$B802,Input!$F819)&lt;1,COUNTIF($O$2:$O802,Input!$C819)&lt;1),Input!J819,0)</f>
        <v>0</v>
      </c>
      <c r="G803" s="177">
        <f>IF(OR(COUNTIF($B$2:$B802,Input!$F819)&lt;1,COUNTIF($O$2:$O802,Input!$C819)&lt;1),Input!K819,0)</f>
        <v>0</v>
      </c>
      <c r="H803" s="177">
        <f>IF(OR(COUNTIF($B$2:$B802,Input!$F819)&lt;1,COUNTIF($O$2:$O802,Input!$C819)&lt;1),Input!L819,0)</f>
        <v>0</v>
      </c>
      <c r="I803" s="177">
        <f>IF(OR(COUNTIF($B$2:$B802,Input!$F819)&lt;1,COUNTIF($O$2:$O802,Input!$C819)&lt;1),Input!M819,0)</f>
        <v>0</v>
      </c>
      <c r="J803" s="177">
        <f>IF(OR(COUNTIF($B$2:$B802,Input!$F819)&lt;1,COUNTIF($O$2:$O802,Input!$C819)&lt;1),Input!N819,0)</f>
        <v>0</v>
      </c>
      <c r="K803" s="177">
        <f>IF(OR(COUNTIF($B$2:$B802,Input!$F819)&lt;1,COUNTIF($O$2:$O802,Input!$C819)&lt;1),Input!O819,0)</f>
        <v>0</v>
      </c>
      <c r="L803" s="177">
        <f>IF(OR(COUNTIF($B$2:$B802,Input!$F819)&lt;1,COUNTIF($O$2:$O802,Input!$C819)&lt;1),Input!P819,0)</f>
        <v>0</v>
      </c>
      <c r="M803" s="129" t="str">
        <f t="shared" ref="M803:M866" si="112">IFERROR(IF(E803="NO","NA",IF(AND(E803="yes",C803+L803&lt;=AS803),"YES","NO")),"")</f>
        <v/>
      </c>
      <c r="N803" s="161">
        <f t="shared" si="110"/>
        <v>0</v>
      </c>
      <c r="O803" s="168">
        <f>Input!C819</f>
        <v>0</v>
      </c>
      <c r="P803" s="168"/>
      <c r="R803" s="131">
        <f t="shared" si="111"/>
        <v>0</v>
      </c>
      <c r="S803" s="133" t="str">
        <f t="shared" ref="S803:S866" si="113">IF(H803="Yes w/ Elec. Stove","G"," ")</f>
        <v xml:space="preserve"> </v>
      </c>
      <c r="T803" s="133"/>
      <c r="U803" s="132" t="str">
        <f>_xlfn.IFNA(IF($D803=0,LOOKUP($F803,{0.1,0.2,0.3,0.4,0.5,0.6,0.7,0.8,0.9,1},{22,34,46,58,70,82,94,106,118,130}),""),"")</f>
        <v/>
      </c>
      <c r="V803" s="132" t="str">
        <f>_xlfn.IFNA(IF($D803=1,LOOKUP($F803,{0.1,0.2,0.3,0.4,0.5,0.6,0.7,0.8,0.9,1},{23,35,47,59,71,83,95,107,119,131}),""),"")</f>
        <v/>
      </c>
      <c r="W803" s="132" t="str">
        <f>_xlfn.IFNA(IF($D803=2,LOOKUP($F803,{0.1,0.2,0.3,0.4,0.5,0.6,0.7,0.8,0.9,1},{24,36,48,60,72,84,96,108,120,132}),""),"")</f>
        <v/>
      </c>
      <c r="X803" s="132" t="str">
        <f>_xlfn.IFNA(IF($D803=3,LOOKUP($F803,{0.1,0.2,0.3,0.4,0.5,0.6,0.7,0.8,0.9,1},{25,37,49,61,73,85,97,109,121,133}),""),"")</f>
        <v/>
      </c>
      <c r="Y803" s="132" t="str">
        <f>_xlfn.IFNA(IF($D803=4,LOOKUP($F803,{0.1,0.2,0.3,0.4,0.5,0.6,0.7,0.8,0.9,1},{26,38,50,62,74,86,98,110,122,134}),""),"")</f>
        <v/>
      </c>
      <c r="Z803" s="132" t="str">
        <f>_xlfn.IFNA(IF($D803=5,LOOKUP($F803,{0.1,0.2,0.3,0.4,0.5,0.6,0.7,0.8,0.9,1},{27,39,51,63,75,87,99,111,123,135}),""),"")</f>
        <v/>
      </c>
      <c r="AA803" s="132">
        <f t="shared" ref="AA803:AA866" si="114">SUM(U803:Z803)</f>
        <v>0</v>
      </c>
      <c r="AB803" s="132" t="str">
        <f t="shared" ref="AB803:AB866" si="115">CONCATENATE(IF(H803="Yes w/ Elec. Stove","G",R803),AA803)</f>
        <v>00</v>
      </c>
      <c r="AC803" s="82" t="e">
        <f>VLOOKUP(AB803,'AMI Ref'!T:U,2,FALSE)</f>
        <v>#N/A</v>
      </c>
      <c r="AD803" s="124"/>
      <c r="AE803" s="81" t="str">
        <f>_xlfn.IFNA(IF($D803=0,IF($J803="Not Paid by Tenant",0,INDEX('AMI Ref'!$K$5:$N$5,MATCH($J803,{"Oil","Gas","Electric - Other","ELECTRIC - HEAT PUMP"},0))),0),"")</f>
        <v/>
      </c>
      <c r="AF803" s="81">
        <f>_xlfn.IFNA(IF($D803=1,IF($J803="Not Paid by Tenant",0,INDEX('AMI Ref'!$K$6:$N$6,MATCH($J803,{"Oil","Gas","Electric - Other","ELECTRIC - HEAT PUMP"},0))),0),"")</f>
        <v>0</v>
      </c>
      <c r="AG803" s="81">
        <f>_xlfn.IFNA(IF($D803=2,IF($J803="Not Paid by Tenant",0,INDEX('AMI Ref'!$K$7:$N$7,MATCH($J803,{"Oil","Gas","Electric - Other","ELECTRIC - HEAT PUMP"},0))),0),"")</f>
        <v>0</v>
      </c>
      <c r="AH803" s="81">
        <f>_xlfn.IFNA(IF($D803=3,IF($J803="Not Paid by Tenant",0,INDEX('AMI Ref'!$K$8:$N$8,MATCH($J803,{"Oil","Gas","Electric - Other","ELECTRIC - HEAT PUMP"},0))),0),"")</f>
        <v>0</v>
      </c>
      <c r="AI803" s="81">
        <f>_xlfn.IFNA(IF($D803=4,IF($J803="Not Paid by Tenant",0,INDEX('AMI Ref'!$K$9:$N$9,MATCH($J803,{"Oil","Gas","Electric - Other","ELECTRIC - HEAT PUMP"},0))),0),"")</f>
        <v>0</v>
      </c>
      <c r="AJ803" s="81">
        <f>_xlfn.IFNA(IF($D803=5,IF($J803="Not Paid by Tenant",0,INDEX('AMI Ref'!$K$10:$N$10,MATCH($J803,{"Oil","Gas","Electric - Other","ELECTRIC - HEAT PUMP"},0))),0),"")</f>
        <v>0</v>
      </c>
      <c r="AK803" s="128"/>
      <c r="AL803" s="81" t="str">
        <f>_xlfn.IFNA(IF($D803=0,IF($K803="Not Paid by Tenant",0,INDEX('AMI Ref'!$O$5:$R$5,MATCH($K803,{"Oil","Gas","Electric - Other","Electric ccASHP - split"},0))),0),"")</f>
        <v/>
      </c>
      <c r="AM803" s="81">
        <f>_xlfn.IFNA(IF($D803=1,IF($K803="Not Paid by Tenant",0,INDEX('AMI Ref'!$O$6:$R$6,MATCH($K803,{"Oil","Gas","Electric - Other","Electric ccASHP - split"},0))),0),"")</f>
        <v>0</v>
      </c>
      <c r="AN803" s="81">
        <f>_xlfn.IFNA(IF($D803=2,IF($K803="Not Paid by Tenant",0,INDEX('AMI Ref'!$O$7:$R$7,MATCH($K803,{"Oil","Gas","Electric - Other","Electric ccASHP - split"},0))),0),"")</f>
        <v>0</v>
      </c>
      <c r="AO803" s="81">
        <f>_xlfn.IFNA(IF($D803=3,IF($K803="Not Paid by Tenant",0,INDEX('AMI Ref'!$O$8:$R$8,MATCH($K803,{"Oil","Gas","Electric - Other","Electric ccASHP - split"},0))),0),"")</f>
        <v>0</v>
      </c>
      <c r="AP803" s="81">
        <f>_xlfn.IFNA(IF($D803=4,IF($K803="Not Paid by Tenant",0,INDEX('AMI Ref'!$O$9:$R$9,MATCH($K803,{"Oil","Gas","Electric - Other","Electric ccASHP - split"},0))),0),"")</f>
        <v>0</v>
      </c>
      <c r="AQ803" s="81">
        <f>_xlfn.IFNA(IF($D803=5,IF($K803="Not Paid by Tenant",0,INDEX('AMI Ref'!$O$10:$R$10,MATCH($K803,{"Oil","Gas","Electric - Other","Electric ccASHP - split"},0))),0),"")</f>
        <v>0</v>
      </c>
      <c r="AR803" s="124">
        <f t="shared" ref="AR803:AR866" si="116">SUM(AE803:AQ803)</f>
        <v>0</v>
      </c>
      <c r="AS803" s="123" t="e">
        <f t="shared" ref="AS803:AS866" si="117">AC803-AR803</f>
        <v>#N/A</v>
      </c>
    </row>
    <row r="804" spans="1:45" x14ac:dyDescent="0.2">
      <c r="A804" s="130">
        <v>802</v>
      </c>
      <c r="B804" s="177">
        <f>IF(OR(COUNTIF($B$2:$B803,Input!$F820)&lt;1,COUNTIF($O$2:$O803,Input!$C820)&lt;1),Input!F820,0)</f>
        <v>0</v>
      </c>
      <c r="C804" s="177">
        <f>IF(OR(COUNTIF($B$2:$B803,Input!$F820)&lt;1,COUNTIF($O$2:$O803,Input!$C820)&lt;1),Input!G820,0)</f>
        <v>0</v>
      </c>
      <c r="D804" s="177">
        <f>IF(OR(COUNTIF($B$2:$B803,Input!$F820)&lt;1,COUNTIF($O$2:$O803,Input!$C820)&lt;1),Input!H820,0)</f>
        <v>0</v>
      </c>
      <c r="E804" s="177">
        <f>IF(OR(COUNTIF($B$2:$B803,Input!$F820)&lt;1,COUNTIF($O$2:$O803,Input!$C820)&lt;1),Input!I820,0)</f>
        <v>0</v>
      </c>
      <c r="F804" s="177">
        <f>IF(OR(COUNTIF($B$2:$B803,Input!$F820)&lt;1,COUNTIF($O$2:$O803,Input!$C820)&lt;1),Input!J820,0)</f>
        <v>0</v>
      </c>
      <c r="G804" s="177">
        <f>IF(OR(COUNTIF($B$2:$B803,Input!$F820)&lt;1,COUNTIF($O$2:$O803,Input!$C820)&lt;1),Input!K820,0)</f>
        <v>0</v>
      </c>
      <c r="H804" s="177">
        <f>IF(OR(COUNTIF($B$2:$B803,Input!$F820)&lt;1,COUNTIF($O$2:$O803,Input!$C820)&lt;1),Input!L820,0)</f>
        <v>0</v>
      </c>
      <c r="I804" s="177">
        <f>IF(OR(COUNTIF($B$2:$B803,Input!$F820)&lt;1,COUNTIF($O$2:$O803,Input!$C820)&lt;1),Input!M820,0)</f>
        <v>0</v>
      </c>
      <c r="J804" s="177">
        <f>IF(OR(COUNTIF($B$2:$B803,Input!$F820)&lt;1,COUNTIF($O$2:$O803,Input!$C820)&lt;1),Input!N820,0)</f>
        <v>0</v>
      </c>
      <c r="K804" s="177">
        <f>IF(OR(COUNTIF($B$2:$B803,Input!$F820)&lt;1,COUNTIF($O$2:$O803,Input!$C820)&lt;1),Input!O820,0)</f>
        <v>0</v>
      </c>
      <c r="L804" s="177">
        <f>IF(OR(COUNTIF($B$2:$B803,Input!$F820)&lt;1,COUNTIF($O$2:$O803,Input!$C820)&lt;1),Input!P820,0)</f>
        <v>0</v>
      </c>
      <c r="M804" s="129" t="str">
        <f t="shared" si="112"/>
        <v/>
      </c>
      <c r="N804" s="161">
        <f t="shared" si="110"/>
        <v>0</v>
      </c>
      <c r="O804" s="168">
        <f>Input!C820</f>
        <v>0</v>
      </c>
      <c r="P804" s="168"/>
      <c r="R804" s="131">
        <f t="shared" si="111"/>
        <v>0</v>
      </c>
      <c r="S804" s="133" t="str">
        <f t="shared" si="113"/>
        <v xml:space="preserve"> </v>
      </c>
      <c r="T804" s="133"/>
      <c r="U804" s="132" t="str">
        <f>_xlfn.IFNA(IF($D804=0,LOOKUP($F804,{0.1,0.2,0.3,0.4,0.5,0.6,0.7,0.8,0.9,1},{22,34,46,58,70,82,94,106,118,130}),""),"")</f>
        <v/>
      </c>
      <c r="V804" s="132" t="str">
        <f>_xlfn.IFNA(IF($D804=1,LOOKUP($F804,{0.1,0.2,0.3,0.4,0.5,0.6,0.7,0.8,0.9,1},{23,35,47,59,71,83,95,107,119,131}),""),"")</f>
        <v/>
      </c>
      <c r="W804" s="132" t="str">
        <f>_xlfn.IFNA(IF($D804=2,LOOKUP($F804,{0.1,0.2,0.3,0.4,0.5,0.6,0.7,0.8,0.9,1},{24,36,48,60,72,84,96,108,120,132}),""),"")</f>
        <v/>
      </c>
      <c r="X804" s="132" t="str">
        <f>_xlfn.IFNA(IF($D804=3,LOOKUP($F804,{0.1,0.2,0.3,0.4,0.5,0.6,0.7,0.8,0.9,1},{25,37,49,61,73,85,97,109,121,133}),""),"")</f>
        <v/>
      </c>
      <c r="Y804" s="132" t="str">
        <f>_xlfn.IFNA(IF($D804=4,LOOKUP($F804,{0.1,0.2,0.3,0.4,0.5,0.6,0.7,0.8,0.9,1},{26,38,50,62,74,86,98,110,122,134}),""),"")</f>
        <v/>
      </c>
      <c r="Z804" s="132" t="str">
        <f>_xlfn.IFNA(IF($D804=5,LOOKUP($F804,{0.1,0.2,0.3,0.4,0.5,0.6,0.7,0.8,0.9,1},{27,39,51,63,75,87,99,111,123,135}),""),"")</f>
        <v/>
      </c>
      <c r="AA804" s="132">
        <f t="shared" si="114"/>
        <v>0</v>
      </c>
      <c r="AB804" s="132" t="str">
        <f t="shared" si="115"/>
        <v>00</v>
      </c>
      <c r="AC804" s="82" t="e">
        <f>VLOOKUP(AB804,'AMI Ref'!T:U,2,FALSE)</f>
        <v>#N/A</v>
      </c>
      <c r="AD804" s="124"/>
      <c r="AE804" s="81" t="str">
        <f>_xlfn.IFNA(IF($D804=0,IF($J804="Not Paid by Tenant",0,INDEX('AMI Ref'!$K$5:$N$5,MATCH($J804,{"Oil","Gas","Electric - Other","ELECTRIC - HEAT PUMP"},0))),0),"")</f>
        <v/>
      </c>
      <c r="AF804" s="81">
        <f>_xlfn.IFNA(IF($D804=1,IF($J804="Not Paid by Tenant",0,INDEX('AMI Ref'!$K$6:$N$6,MATCH($J804,{"Oil","Gas","Electric - Other","ELECTRIC - HEAT PUMP"},0))),0),"")</f>
        <v>0</v>
      </c>
      <c r="AG804" s="81">
        <f>_xlfn.IFNA(IF($D804=2,IF($J804="Not Paid by Tenant",0,INDEX('AMI Ref'!$K$7:$N$7,MATCH($J804,{"Oil","Gas","Electric - Other","ELECTRIC - HEAT PUMP"},0))),0),"")</f>
        <v>0</v>
      </c>
      <c r="AH804" s="81">
        <f>_xlfn.IFNA(IF($D804=3,IF($J804="Not Paid by Tenant",0,INDEX('AMI Ref'!$K$8:$N$8,MATCH($J804,{"Oil","Gas","Electric - Other","ELECTRIC - HEAT PUMP"},0))),0),"")</f>
        <v>0</v>
      </c>
      <c r="AI804" s="81">
        <f>_xlfn.IFNA(IF($D804=4,IF($J804="Not Paid by Tenant",0,INDEX('AMI Ref'!$K$9:$N$9,MATCH($J804,{"Oil","Gas","Electric - Other","ELECTRIC - HEAT PUMP"},0))),0),"")</f>
        <v>0</v>
      </c>
      <c r="AJ804" s="81">
        <f>_xlfn.IFNA(IF($D804=5,IF($J804="Not Paid by Tenant",0,INDEX('AMI Ref'!$K$10:$N$10,MATCH($J804,{"Oil","Gas","Electric - Other","ELECTRIC - HEAT PUMP"},0))),0),"")</f>
        <v>0</v>
      </c>
      <c r="AK804" s="128"/>
      <c r="AL804" s="81" t="str">
        <f>_xlfn.IFNA(IF($D804=0,IF($K804="Not Paid by Tenant",0,INDEX('AMI Ref'!$O$5:$R$5,MATCH($K804,{"Oil","Gas","Electric - Other","Electric ccASHP - split"},0))),0),"")</f>
        <v/>
      </c>
      <c r="AM804" s="81">
        <f>_xlfn.IFNA(IF($D804=1,IF($K804="Not Paid by Tenant",0,INDEX('AMI Ref'!$O$6:$R$6,MATCH($K804,{"Oil","Gas","Electric - Other","Electric ccASHP - split"},0))),0),"")</f>
        <v>0</v>
      </c>
      <c r="AN804" s="81">
        <f>_xlfn.IFNA(IF($D804=2,IF($K804="Not Paid by Tenant",0,INDEX('AMI Ref'!$O$7:$R$7,MATCH($K804,{"Oil","Gas","Electric - Other","Electric ccASHP - split"},0))),0),"")</f>
        <v>0</v>
      </c>
      <c r="AO804" s="81">
        <f>_xlfn.IFNA(IF($D804=3,IF($K804="Not Paid by Tenant",0,INDEX('AMI Ref'!$O$8:$R$8,MATCH($K804,{"Oil","Gas","Electric - Other","Electric ccASHP - split"},0))),0),"")</f>
        <v>0</v>
      </c>
      <c r="AP804" s="81">
        <f>_xlfn.IFNA(IF($D804=4,IF($K804="Not Paid by Tenant",0,INDEX('AMI Ref'!$O$9:$R$9,MATCH($K804,{"Oil","Gas","Electric - Other","Electric ccASHP - split"},0))),0),"")</f>
        <v>0</v>
      </c>
      <c r="AQ804" s="81">
        <f>_xlfn.IFNA(IF($D804=5,IF($K804="Not Paid by Tenant",0,INDEX('AMI Ref'!$O$10:$R$10,MATCH($K804,{"Oil","Gas","Electric - Other","Electric ccASHP - split"},0))),0),"")</f>
        <v>0</v>
      </c>
      <c r="AR804" s="124">
        <f t="shared" si="116"/>
        <v>0</v>
      </c>
      <c r="AS804" s="123" t="e">
        <f t="shared" si="117"/>
        <v>#N/A</v>
      </c>
    </row>
    <row r="805" spans="1:45" x14ac:dyDescent="0.2">
      <c r="A805" s="130">
        <v>803</v>
      </c>
      <c r="B805" s="177">
        <f>IF(OR(COUNTIF($B$2:$B804,Input!$F821)&lt;1,COUNTIF($O$2:$O804,Input!$C821)&lt;1),Input!F821,0)</f>
        <v>0</v>
      </c>
      <c r="C805" s="177">
        <f>IF(OR(COUNTIF($B$2:$B804,Input!$F821)&lt;1,COUNTIF($O$2:$O804,Input!$C821)&lt;1),Input!G821,0)</f>
        <v>0</v>
      </c>
      <c r="D805" s="177">
        <f>IF(OR(COUNTIF($B$2:$B804,Input!$F821)&lt;1,COUNTIF($O$2:$O804,Input!$C821)&lt;1),Input!H821,0)</f>
        <v>0</v>
      </c>
      <c r="E805" s="177">
        <f>IF(OR(COUNTIF($B$2:$B804,Input!$F821)&lt;1,COUNTIF($O$2:$O804,Input!$C821)&lt;1),Input!I821,0)</f>
        <v>0</v>
      </c>
      <c r="F805" s="177">
        <f>IF(OR(COUNTIF($B$2:$B804,Input!$F821)&lt;1,COUNTIF($O$2:$O804,Input!$C821)&lt;1),Input!J821,0)</f>
        <v>0</v>
      </c>
      <c r="G805" s="177">
        <f>IF(OR(COUNTIF($B$2:$B804,Input!$F821)&lt;1,COUNTIF($O$2:$O804,Input!$C821)&lt;1),Input!K821,0)</f>
        <v>0</v>
      </c>
      <c r="H805" s="177">
        <f>IF(OR(COUNTIF($B$2:$B804,Input!$F821)&lt;1,COUNTIF($O$2:$O804,Input!$C821)&lt;1),Input!L821,0)</f>
        <v>0</v>
      </c>
      <c r="I805" s="177">
        <f>IF(OR(COUNTIF($B$2:$B804,Input!$F821)&lt;1,COUNTIF($O$2:$O804,Input!$C821)&lt;1),Input!M821,0)</f>
        <v>0</v>
      </c>
      <c r="J805" s="177">
        <f>IF(OR(COUNTIF($B$2:$B804,Input!$F821)&lt;1,COUNTIF($O$2:$O804,Input!$C821)&lt;1),Input!N821,0)</f>
        <v>0</v>
      </c>
      <c r="K805" s="177">
        <f>IF(OR(COUNTIF($B$2:$B804,Input!$F821)&lt;1,COUNTIF($O$2:$O804,Input!$C821)&lt;1),Input!O821,0)</f>
        <v>0</v>
      </c>
      <c r="L805" s="177">
        <f>IF(OR(COUNTIF($B$2:$B804,Input!$F821)&lt;1,COUNTIF($O$2:$O804,Input!$C821)&lt;1),Input!P821,0)</f>
        <v>0</v>
      </c>
      <c r="M805" s="129" t="str">
        <f t="shared" si="112"/>
        <v/>
      </c>
      <c r="N805" s="161">
        <f t="shared" si="110"/>
        <v>0</v>
      </c>
      <c r="O805" s="168">
        <f>Input!C821</f>
        <v>0</v>
      </c>
      <c r="P805" s="168"/>
      <c r="R805" s="131">
        <f t="shared" si="111"/>
        <v>0</v>
      </c>
      <c r="S805" s="133" t="str">
        <f t="shared" si="113"/>
        <v xml:space="preserve"> </v>
      </c>
      <c r="T805" s="133"/>
      <c r="U805" s="132" t="str">
        <f>_xlfn.IFNA(IF($D805=0,LOOKUP($F805,{0.1,0.2,0.3,0.4,0.5,0.6,0.7,0.8,0.9,1},{22,34,46,58,70,82,94,106,118,130}),""),"")</f>
        <v/>
      </c>
      <c r="V805" s="132" t="str">
        <f>_xlfn.IFNA(IF($D805=1,LOOKUP($F805,{0.1,0.2,0.3,0.4,0.5,0.6,0.7,0.8,0.9,1},{23,35,47,59,71,83,95,107,119,131}),""),"")</f>
        <v/>
      </c>
      <c r="W805" s="132" t="str">
        <f>_xlfn.IFNA(IF($D805=2,LOOKUP($F805,{0.1,0.2,0.3,0.4,0.5,0.6,0.7,0.8,0.9,1},{24,36,48,60,72,84,96,108,120,132}),""),"")</f>
        <v/>
      </c>
      <c r="X805" s="132" t="str">
        <f>_xlfn.IFNA(IF($D805=3,LOOKUP($F805,{0.1,0.2,0.3,0.4,0.5,0.6,0.7,0.8,0.9,1},{25,37,49,61,73,85,97,109,121,133}),""),"")</f>
        <v/>
      </c>
      <c r="Y805" s="132" t="str">
        <f>_xlfn.IFNA(IF($D805=4,LOOKUP($F805,{0.1,0.2,0.3,0.4,0.5,0.6,0.7,0.8,0.9,1},{26,38,50,62,74,86,98,110,122,134}),""),"")</f>
        <v/>
      </c>
      <c r="Z805" s="132" t="str">
        <f>_xlfn.IFNA(IF($D805=5,LOOKUP($F805,{0.1,0.2,0.3,0.4,0.5,0.6,0.7,0.8,0.9,1},{27,39,51,63,75,87,99,111,123,135}),""),"")</f>
        <v/>
      </c>
      <c r="AA805" s="132">
        <f t="shared" si="114"/>
        <v>0</v>
      </c>
      <c r="AB805" s="132" t="str">
        <f t="shared" si="115"/>
        <v>00</v>
      </c>
      <c r="AC805" s="82" t="e">
        <f>VLOOKUP(AB805,'AMI Ref'!T:U,2,FALSE)</f>
        <v>#N/A</v>
      </c>
      <c r="AD805" s="124"/>
      <c r="AE805" s="81" t="str">
        <f>_xlfn.IFNA(IF($D805=0,IF($J805="Not Paid by Tenant",0,INDEX('AMI Ref'!$K$5:$N$5,MATCH($J805,{"Oil","Gas","Electric - Other","ELECTRIC - HEAT PUMP"},0))),0),"")</f>
        <v/>
      </c>
      <c r="AF805" s="81">
        <f>_xlfn.IFNA(IF($D805=1,IF($J805="Not Paid by Tenant",0,INDEX('AMI Ref'!$K$6:$N$6,MATCH($J805,{"Oil","Gas","Electric - Other","ELECTRIC - HEAT PUMP"},0))),0),"")</f>
        <v>0</v>
      </c>
      <c r="AG805" s="81">
        <f>_xlfn.IFNA(IF($D805=2,IF($J805="Not Paid by Tenant",0,INDEX('AMI Ref'!$K$7:$N$7,MATCH($J805,{"Oil","Gas","Electric - Other","ELECTRIC - HEAT PUMP"},0))),0),"")</f>
        <v>0</v>
      </c>
      <c r="AH805" s="81">
        <f>_xlfn.IFNA(IF($D805=3,IF($J805="Not Paid by Tenant",0,INDEX('AMI Ref'!$K$8:$N$8,MATCH($J805,{"Oil","Gas","Electric - Other","ELECTRIC - HEAT PUMP"},0))),0),"")</f>
        <v>0</v>
      </c>
      <c r="AI805" s="81">
        <f>_xlfn.IFNA(IF($D805=4,IF($J805="Not Paid by Tenant",0,INDEX('AMI Ref'!$K$9:$N$9,MATCH($J805,{"Oil","Gas","Electric - Other","ELECTRIC - HEAT PUMP"},0))),0),"")</f>
        <v>0</v>
      </c>
      <c r="AJ805" s="81">
        <f>_xlfn.IFNA(IF($D805=5,IF($J805="Not Paid by Tenant",0,INDEX('AMI Ref'!$K$10:$N$10,MATCH($J805,{"Oil","Gas","Electric - Other","ELECTRIC - HEAT PUMP"},0))),0),"")</f>
        <v>0</v>
      </c>
      <c r="AK805" s="128"/>
      <c r="AL805" s="81" t="str">
        <f>_xlfn.IFNA(IF($D805=0,IF($K805="Not Paid by Tenant",0,INDEX('AMI Ref'!$O$5:$R$5,MATCH($K805,{"Oil","Gas","Electric - Other","Electric ccASHP - split"},0))),0),"")</f>
        <v/>
      </c>
      <c r="AM805" s="81">
        <f>_xlfn.IFNA(IF($D805=1,IF($K805="Not Paid by Tenant",0,INDEX('AMI Ref'!$O$6:$R$6,MATCH($K805,{"Oil","Gas","Electric - Other","Electric ccASHP - split"},0))),0),"")</f>
        <v>0</v>
      </c>
      <c r="AN805" s="81">
        <f>_xlfn.IFNA(IF($D805=2,IF($K805="Not Paid by Tenant",0,INDEX('AMI Ref'!$O$7:$R$7,MATCH($K805,{"Oil","Gas","Electric - Other","Electric ccASHP - split"},0))),0),"")</f>
        <v>0</v>
      </c>
      <c r="AO805" s="81">
        <f>_xlfn.IFNA(IF($D805=3,IF($K805="Not Paid by Tenant",0,INDEX('AMI Ref'!$O$8:$R$8,MATCH($K805,{"Oil","Gas","Electric - Other","Electric ccASHP - split"},0))),0),"")</f>
        <v>0</v>
      </c>
      <c r="AP805" s="81">
        <f>_xlfn.IFNA(IF($D805=4,IF($K805="Not Paid by Tenant",0,INDEX('AMI Ref'!$O$9:$R$9,MATCH($K805,{"Oil","Gas","Electric - Other","Electric ccASHP - split"},0))),0),"")</f>
        <v>0</v>
      </c>
      <c r="AQ805" s="81">
        <f>_xlfn.IFNA(IF($D805=5,IF($K805="Not Paid by Tenant",0,INDEX('AMI Ref'!$O$10:$R$10,MATCH($K805,{"Oil","Gas","Electric - Other","Electric ccASHP - split"},0))),0),"")</f>
        <v>0</v>
      </c>
      <c r="AR805" s="124">
        <f t="shared" si="116"/>
        <v>0</v>
      </c>
      <c r="AS805" s="123" t="e">
        <f t="shared" si="117"/>
        <v>#N/A</v>
      </c>
    </row>
    <row r="806" spans="1:45" x14ac:dyDescent="0.2">
      <c r="A806" s="130">
        <v>804</v>
      </c>
      <c r="B806" s="177">
        <f>IF(OR(COUNTIF($B$2:$B805,Input!$F822)&lt;1,COUNTIF($O$2:$O805,Input!$C822)&lt;1),Input!F822,0)</f>
        <v>0</v>
      </c>
      <c r="C806" s="177">
        <f>IF(OR(COUNTIF($B$2:$B805,Input!$F822)&lt;1,COUNTIF($O$2:$O805,Input!$C822)&lt;1),Input!G822,0)</f>
        <v>0</v>
      </c>
      <c r="D806" s="177">
        <f>IF(OR(COUNTIF($B$2:$B805,Input!$F822)&lt;1,COUNTIF($O$2:$O805,Input!$C822)&lt;1),Input!H822,0)</f>
        <v>0</v>
      </c>
      <c r="E806" s="177">
        <f>IF(OR(COUNTIF($B$2:$B805,Input!$F822)&lt;1,COUNTIF($O$2:$O805,Input!$C822)&lt;1),Input!I822,0)</f>
        <v>0</v>
      </c>
      <c r="F806" s="177">
        <f>IF(OR(COUNTIF($B$2:$B805,Input!$F822)&lt;1,COUNTIF($O$2:$O805,Input!$C822)&lt;1),Input!J822,0)</f>
        <v>0</v>
      </c>
      <c r="G806" s="177">
        <f>IF(OR(COUNTIF($B$2:$B805,Input!$F822)&lt;1,COUNTIF($O$2:$O805,Input!$C822)&lt;1),Input!K822,0)</f>
        <v>0</v>
      </c>
      <c r="H806" s="177">
        <f>IF(OR(COUNTIF($B$2:$B805,Input!$F822)&lt;1,COUNTIF($O$2:$O805,Input!$C822)&lt;1),Input!L822,0)</f>
        <v>0</v>
      </c>
      <c r="I806" s="177">
        <f>IF(OR(COUNTIF($B$2:$B805,Input!$F822)&lt;1,COUNTIF($O$2:$O805,Input!$C822)&lt;1),Input!M822,0)</f>
        <v>0</v>
      </c>
      <c r="J806" s="177">
        <f>IF(OR(COUNTIF($B$2:$B805,Input!$F822)&lt;1,COUNTIF($O$2:$O805,Input!$C822)&lt;1),Input!N822,0)</f>
        <v>0</v>
      </c>
      <c r="K806" s="177">
        <f>IF(OR(COUNTIF($B$2:$B805,Input!$F822)&lt;1,COUNTIF($O$2:$O805,Input!$C822)&lt;1),Input!O822,0)</f>
        <v>0</v>
      </c>
      <c r="L806" s="177">
        <f>IF(OR(COUNTIF($B$2:$B805,Input!$F822)&lt;1,COUNTIF($O$2:$O805,Input!$C822)&lt;1),Input!P822,0)</f>
        <v>0</v>
      </c>
      <c r="M806" s="129" t="str">
        <f t="shared" si="112"/>
        <v/>
      </c>
      <c r="N806" s="161">
        <f t="shared" si="110"/>
        <v>0</v>
      </c>
      <c r="O806" s="168">
        <f>Input!C822</f>
        <v>0</v>
      </c>
      <c r="P806" s="168"/>
      <c r="R806" s="131">
        <f t="shared" si="111"/>
        <v>0</v>
      </c>
      <c r="S806" s="133" t="str">
        <f t="shared" si="113"/>
        <v xml:space="preserve"> </v>
      </c>
      <c r="T806" s="133"/>
      <c r="U806" s="132" t="str">
        <f>_xlfn.IFNA(IF($D806=0,LOOKUP($F806,{0.1,0.2,0.3,0.4,0.5,0.6,0.7,0.8,0.9,1},{22,34,46,58,70,82,94,106,118,130}),""),"")</f>
        <v/>
      </c>
      <c r="V806" s="132" t="str">
        <f>_xlfn.IFNA(IF($D806=1,LOOKUP($F806,{0.1,0.2,0.3,0.4,0.5,0.6,0.7,0.8,0.9,1},{23,35,47,59,71,83,95,107,119,131}),""),"")</f>
        <v/>
      </c>
      <c r="W806" s="132" t="str">
        <f>_xlfn.IFNA(IF($D806=2,LOOKUP($F806,{0.1,0.2,0.3,0.4,0.5,0.6,0.7,0.8,0.9,1},{24,36,48,60,72,84,96,108,120,132}),""),"")</f>
        <v/>
      </c>
      <c r="X806" s="132" t="str">
        <f>_xlfn.IFNA(IF($D806=3,LOOKUP($F806,{0.1,0.2,0.3,0.4,0.5,0.6,0.7,0.8,0.9,1},{25,37,49,61,73,85,97,109,121,133}),""),"")</f>
        <v/>
      </c>
      <c r="Y806" s="132" t="str">
        <f>_xlfn.IFNA(IF($D806=4,LOOKUP($F806,{0.1,0.2,0.3,0.4,0.5,0.6,0.7,0.8,0.9,1},{26,38,50,62,74,86,98,110,122,134}),""),"")</f>
        <v/>
      </c>
      <c r="Z806" s="132" t="str">
        <f>_xlfn.IFNA(IF($D806=5,LOOKUP($F806,{0.1,0.2,0.3,0.4,0.5,0.6,0.7,0.8,0.9,1},{27,39,51,63,75,87,99,111,123,135}),""),"")</f>
        <v/>
      </c>
      <c r="AA806" s="132">
        <f t="shared" si="114"/>
        <v>0</v>
      </c>
      <c r="AB806" s="132" t="str">
        <f t="shared" si="115"/>
        <v>00</v>
      </c>
      <c r="AC806" s="82" t="e">
        <f>VLOOKUP(AB806,'AMI Ref'!T:U,2,FALSE)</f>
        <v>#N/A</v>
      </c>
      <c r="AD806" s="124"/>
      <c r="AE806" s="81" t="str">
        <f>_xlfn.IFNA(IF($D806=0,IF($J806="Not Paid by Tenant",0,INDEX('AMI Ref'!$K$5:$N$5,MATCH($J806,{"Oil","Gas","Electric - Other","ELECTRIC - HEAT PUMP"},0))),0),"")</f>
        <v/>
      </c>
      <c r="AF806" s="81">
        <f>_xlfn.IFNA(IF($D806=1,IF($J806="Not Paid by Tenant",0,INDEX('AMI Ref'!$K$6:$N$6,MATCH($J806,{"Oil","Gas","Electric - Other","ELECTRIC - HEAT PUMP"},0))),0),"")</f>
        <v>0</v>
      </c>
      <c r="AG806" s="81">
        <f>_xlfn.IFNA(IF($D806=2,IF($J806="Not Paid by Tenant",0,INDEX('AMI Ref'!$K$7:$N$7,MATCH($J806,{"Oil","Gas","Electric - Other","ELECTRIC - HEAT PUMP"},0))),0),"")</f>
        <v>0</v>
      </c>
      <c r="AH806" s="81">
        <f>_xlfn.IFNA(IF($D806=3,IF($J806="Not Paid by Tenant",0,INDEX('AMI Ref'!$K$8:$N$8,MATCH($J806,{"Oil","Gas","Electric - Other","ELECTRIC - HEAT PUMP"},0))),0),"")</f>
        <v>0</v>
      </c>
      <c r="AI806" s="81">
        <f>_xlfn.IFNA(IF($D806=4,IF($J806="Not Paid by Tenant",0,INDEX('AMI Ref'!$K$9:$N$9,MATCH($J806,{"Oil","Gas","Electric - Other","ELECTRIC - HEAT PUMP"},0))),0),"")</f>
        <v>0</v>
      </c>
      <c r="AJ806" s="81">
        <f>_xlfn.IFNA(IF($D806=5,IF($J806="Not Paid by Tenant",0,INDEX('AMI Ref'!$K$10:$N$10,MATCH($J806,{"Oil","Gas","Electric - Other","ELECTRIC - HEAT PUMP"},0))),0),"")</f>
        <v>0</v>
      </c>
      <c r="AK806" s="128"/>
      <c r="AL806" s="81" t="str">
        <f>_xlfn.IFNA(IF($D806=0,IF($K806="Not Paid by Tenant",0,INDEX('AMI Ref'!$O$5:$R$5,MATCH($K806,{"Oil","Gas","Electric - Other","Electric ccASHP - split"},0))),0),"")</f>
        <v/>
      </c>
      <c r="AM806" s="81">
        <f>_xlfn.IFNA(IF($D806=1,IF($K806="Not Paid by Tenant",0,INDEX('AMI Ref'!$O$6:$R$6,MATCH($K806,{"Oil","Gas","Electric - Other","Electric ccASHP - split"},0))),0),"")</f>
        <v>0</v>
      </c>
      <c r="AN806" s="81">
        <f>_xlfn.IFNA(IF($D806=2,IF($K806="Not Paid by Tenant",0,INDEX('AMI Ref'!$O$7:$R$7,MATCH($K806,{"Oil","Gas","Electric - Other","Electric ccASHP - split"},0))),0),"")</f>
        <v>0</v>
      </c>
      <c r="AO806" s="81">
        <f>_xlfn.IFNA(IF($D806=3,IF($K806="Not Paid by Tenant",0,INDEX('AMI Ref'!$O$8:$R$8,MATCH($K806,{"Oil","Gas","Electric - Other","Electric ccASHP - split"},0))),0),"")</f>
        <v>0</v>
      </c>
      <c r="AP806" s="81">
        <f>_xlfn.IFNA(IF($D806=4,IF($K806="Not Paid by Tenant",0,INDEX('AMI Ref'!$O$9:$R$9,MATCH($K806,{"Oil","Gas","Electric - Other","Electric ccASHP - split"},0))),0),"")</f>
        <v>0</v>
      </c>
      <c r="AQ806" s="81">
        <f>_xlfn.IFNA(IF($D806=5,IF($K806="Not Paid by Tenant",0,INDEX('AMI Ref'!$O$10:$R$10,MATCH($K806,{"Oil","Gas","Electric - Other","Electric ccASHP - split"},0))),0),"")</f>
        <v>0</v>
      </c>
      <c r="AR806" s="124">
        <f t="shared" si="116"/>
        <v>0</v>
      </c>
      <c r="AS806" s="123" t="e">
        <f t="shared" si="117"/>
        <v>#N/A</v>
      </c>
    </row>
    <row r="807" spans="1:45" x14ac:dyDescent="0.2">
      <c r="A807" s="130">
        <v>805</v>
      </c>
      <c r="B807" s="177">
        <f>IF(OR(COUNTIF($B$2:$B806,Input!$F823)&lt;1,COUNTIF($O$2:$O806,Input!$C823)&lt;1),Input!F823,0)</f>
        <v>0</v>
      </c>
      <c r="C807" s="177">
        <f>IF(OR(COUNTIF($B$2:$B806,Input!$F823)&lt;1,COUNTIF($O$2:$O806,Input!$C823)&lt;1),Input!G823,0)</f>
        <v>0</v>
      </c>
      <c r="D807" s="177">
        <f>IF(OR(COUNTIF($B$2:$B806,Input!$F823)&lt;1,COUNTIF($O$2:$O806,Input!$C823)&lt;1),Input!H823,0)</f>
        <v>0</v>
      </c>
      <c r="E807" s="177">
        <f>IF(OR(COUNTIF($B$2:$B806,Input!$F823)&lt;1,COUNTIF($O$2:$O806,Input!$C823)&lt;1),Input!I823,0)</f>
        <v>0</v>
      </c>
      <c r="F807" s="177">
        <f>IF(OR(COUNTIF($B$2:$B806,Input!$F823)&lt;1,COUNTIF($O$2:$O806,Input!$C823)&lt;1),Input!J823,0)</f>
        <v>0</v>
      </c>
      <c r="G807" s="177">
        <f>IF(OR(COUNTIF($B$2:$B806,Input!$F823)&lt;1,COUNTIF($O$2:$O806,Input!$C823)&lt;1),Input!K823,0)</f>
        <v>0</v>
      </c>
      <c r="H807" s="177">
        <f>IF(OR(COUNTIF($B$2:$B806,Input!$F823)&lt;1,COUNTIF($O$2:$O806,Input!$C823)&lt;1),Input!L823,0)</f>
        <v>0</v>
      </c>
      <c r="I807" s="177">
        <f>IF(OR(COUNTIF($B$2:$B806,Input!$F823)&lt;1,COUNTIF($O$2:$O806,Input!$C823)&lt;1),Input!M823,0)</f>
        <v>0</v>
      </c>
      <c r="J807" s="177">
        <f>IF(OR(COUNTIF($B$2:$B806,Input!$F823)&lt;1,COUNTIF($O$2:$O806,Input!$C823)&lt;1),Input!N823,0)</f>
        <v>0</v>
      </c>
      <c r="K807" s="177">
        <f>IF(OR(COUNTIF($B$2:$B806,Input!$F823)&lt;1,COUNTIF($O$2:$O806,Input!$C823)&lt;1),Input!O823,0)</f>
        <v>0</v>
      </c>
      <c r="L807" s="177">
        <f>IF(OR(COUNTIF($B$2:$B806,Input!$F823)&lt;1,COUNTIF($O$2:$O806,Input!$C823)&lt;1),Input!P823,0)</f>
        <v>0</v>
      </c>
      <c r="M807" s="129" t="str">
        <f t="shared" si="112"/>
        <v/>
      </c>
      <c r="N807" s="161">
        <f t="shared" si="110"/>
        <v>0</v>
      </c>
      <c r="O807" s="168">
        <f>Input!C823</f>
        <v>0</v>
      </c>
      <c r="P807" s="168"/>
      <c r="R807" s="131">
        <f t="shared" si="111"/>
        <v>0</v>
      </c>
      <c r="S807" s="133" t="str">
        <f t="shared" si="113"/>
        <v xml:space="preserve"> </v>
      </c>
      <c r="T807" s="133"/>
      <c r="U807" s="132" t="str">
        <f>_xlfn.IFNA(IF($D807=0,LOOKUP($F807,{0.1,0.2,0.3,0.4,0.5,0.6,0.7,0.8,0.9,1},{22,34,46,58,70,82,94,106,118,130}),""),"")</f>
        <v/>
      </c>
      <c r="V807" s="132" t="str">
        <f>_xlfn.IFNA(IF($D807=1,LOOKUP($F807,{0.1,0.2,0.3,0.4,0.5,0.6,0.7,0.8,0.9,1},{23,35,47,59,71,83,95,107,119,131}),""),"")</f>
        <v/>
      </c>
      <c r="W807" s="132" t="str">
        <f>_xlfn.IFNA(IF($D807=2,LOOKUP($F807,{0.1,0.2,0.3,0.4,0.5,0.6,0.7,0.8,0.9,1},{24,36,48,60,72,84,96,108,120,132}),""),"")</f>
        <v/>
      </c>
      <c r="X807" s="132" t="str">
        <f>_xlfn.IFNA(IF($D807=3,LOOKUP($F807,{0.1,0.2,0.3,0.4,0.5,0.6,0.7,0.8,0.9,1},{25,37,49,61,73,85,97,109,121,133}),""),"")</f>
        <v/>
      </c>
      <c r="Y807" s="132" t="str">
        <f>_xlfn.IFNA(IF($D807=4,LOOKUP($F807,{0.1,0.2,0.3,0.4,0.5,0.6,0.7,0.8,0.9,1},{26,38,50,62,74,86,98,110,122,134}),""),"")</f>
        <v/>
      </c>
      <c r="Z807" s="132" t="str">
        <f>_xlfn.IFNA(IF($D807=5,LOOKUP($F807,{0.1,0.2,0.3,0.4,0.5,0.6,0.7,0.8,0.9,1},{27,39,51,63,75,87,99,111,123,135}),""),"")</f>
        <v/>
      </c>
      <c r="AA807" s="132">
        <f t="shared" si="114"/>
        <v>0</v>
      </c>
      <c r="AB807" s="132" t="str">
        <f t="shared" si="115"/>
        <v>00</v>
      </c>
      <c r="AC807" s="82" t="e">
        <f>VLOOKUP(AB807,'AMI Ref'!T:U,2,FALSE)</f>
        <v>#N/A</v>
      </c>
      <c r="AD807" s="124"/>
      <c r="AE807" s="81" t="str">
        <f>_xlfn.IFNA(IF($D807=0,IF($J807="Not Paid by Tenant",0,INDEX('AMI Ref'!$K$5:$N$5,MATCH($J807,{"Oil","Gas","Electric - Other","ELECTRIC - HEAT PUMP"},0))),0),"")</f>
        <v/>
      </c>
      <c r="AF807" s="81">
        <f>_xlfn.IFNA(IF($D807=1,IF($J807="Not Paid by Tenant",0,INDEX('AMI Ref'!$K$6:$N$6,MATCH($J807,{"Oil","Gas","Electric - Other","ELECTRIC - HEAT PUMP"},0))),0),"")</f>
        <v>0</v>
      </c>
      <c r="AG807" s="81">
        <f>_xlfn.IFNA(IF($D807=2,IF($J807="Not Paid by Tenant",0,INDEX('AMI Ref'!$K$7:$N$7,MATCH($J807,{"Oil","Gas","Electric - Other","ELECTRIC - HEAT PUMP"},0))),0),"")</f>
        <v>0</v>
      </c>
      <c r="AH807" s="81">
        <f>_xlfn.IFNA(IF($D807=3,IF($J807="Not Paid by Tenant",0,INDEX('AMI Ref'!$K$8:$N$8,MATCH($J807,{"Oil","Gas","Electric - Other","ELECTRIC - HEAT PUMP"},0))),0),"")</f>
        <v>0</v>
      </c>
      <c r="AI807" s="81">
        <f>_xlfn.IFNA(IF($D807=4,IF($J807="Not Paid by Tenant",0,INDEX('AMI Ref'!$K$9:$N$9,MATCH($J807,{"Oil","Gas","Electric - Other","ELECTRIC - HEAT PUMP"},0))),0),"")</f>
        <v>0</v>
      </c>
      <c r="AJ807" s="81">
        <f>_xlfn.IFNA(IF($D807=5,IF($J807="Not Paid by Tenant",0,INDEX('AMI Ref'!$K$10:$N$10,MATCH($J807,{"Oil","Gas","Electric - Other","ELECTRIC - HEAT PUMP"},0))),0),"")</f>
        <v>0</v>
      </c>
      <c r="AK807" s="128"/>
      <c r="AL807" s="81" t="str">
        <f>_xlfn.IFNA(IF($D807=0,IF($K807="Not Paid by Tenant",0,INDEX('AMI Ref'!$O$5:$R$5,MATCH($K807,{"Oil","Gas","Electric - Other","Electric ccASHP - split"},0))),0),"")</f>
        <v/>
      </c>
      <c r="AM807" s="81">
        <f>_xlfn.IFNA(IF($D807=1,IF($K807="Not Paid by Tenant",0,INDEX('AMI Ref'!$O$6:$R$6,MATCH($K807,{"Oil","Gas","Electric - Other","Electric ccASHP - split"},0))),0),"")</f>
        <v>0</v>
      </c>
      <c r="AN807" s="81">
        <f>_xlfn.IFNA(IF($D807=2,IF($K807="Not Paid by Tenant",0,INDEX('AMI Ref'!$O$7:$R$7,MATCH($K807,{"Oil","Gas","Electric - Other","Electric ccASHP - split"},0))),0),"")</f>
        <v>0</v>
      </c>
      <c r="AO807" s="81">
        <f>_xlfn.IFNA(IF($D807=3,IF($K807="Not Paid by Tenant",0,INDEX('AMI Ref'!$O$8:$R$8,MATCH($K807,{"Oil","Gas","Electric - Other","Electric ccASHP - split"},0))),0),"")</f>
        <v>0</v>
      </c>
      <c r="AP807" s="81">
        <f>_xlfn.IFNA(IF($D807=4,IF($K807="Not Paid by Tenant",0,INDEX('AMI Ref'!$O$9:$R$9,MATCH($K807,{"Oil","Gas","Electric - Other","Electric ccASHP - split"},0))),0),"")</f>
        <v>0</v>
      </c>
      <c r="AQ807" s="81">
        <f>_xlfn.IFNA(IF($D807=5,IF($K807="Not Paid by Tenant",0,INDEX('AMI Ref'!$O$10:$R$10,MATCH($K807,{"Oil","Gas","Electric - Other","Electric ccASHP - split"},0))),0),"")</f>
        <v>0</v>
      </c>
      <c r="AR807" s="124">
        <f t="shared" si="116"/>
        <v>0</v>
      </c>
      <c r="AS807" s="123" t="e">
        <f t="shared" si="117"/>
        <v>#N/A</v>
      </c>
    </row>
    <row r="808" spans="1:45" x14ac:dyDescent="0.2">
      <c r="A808" s="130">
        <v>806</v>
      </c>
      <c r="B808" s="177">
        <f>IF(OR(COUNTIF($B$2:$B807,Input!$F824)&lt;1,COUNTIF($O$2:$O807,Input!$C824)&lt;1),Input!F824,0)</f>
        <v>0</v>
      </c>
      <c r="C808" s="177">
        <f>IF(OR(COUNTIF($B$2:$B807,Input!$F824)&lt;1,COUNTIF($O$2:$O807,Input!$C824)&lt;1),Input!G824,0)</f>
        <v>0</v>
      </c>
      <c r="D808" s="177">
        <f>IF(OR(COUNTIF($B$2:$B807,Input!$F824)&lt;1,COUNTIF($O$2:$O807,Input!$C824)&lt;1),Input!H824,0)</f>
        <v>0</v>
      </c>
      <c r="E808" s="177">
        <f>IF(OR(COUNTIF($B$2:$B807,Input!$F824)&lt;1,COUNTIF($O$2:$O807,Input!$C824)&lt;1),Input!I824,0)</f>
        <v>0</v>
      </c>
      <c r="F808" s="177">
        <f>IF(OR(COUNTIF($B$2:$B807,Input!$F824)&lt;1,COUNTIF($O$2:$O807,Input!$C824)&lt;1),Input!J824,0)</f>
        <v>0</v>
      </c>
      <c r="G808" s="177">
        <f>IF(OR(COUNTIF($B$2:$B807,Input!$F824)&lt;1,COUNTIF($O$2:$O807,Input!$C824)&lt;1),Input!K824,0)</f>
        <v>0</v>
      </c>
      <c r="H808" s="177">
        <f>IF(OR(COUNTIF($B$2:$B807,Input!$F824)&lt;1,COUNTIF($O$2:$O807,Input!$C824)&lt;1),Input!L824,0)</f>
        <v>0</v>
      </c>
      <c r="I808" s="177">
        <f>IF(OR(COUNTIF($B$2:$B807,Input!$F824)&lt;1,COUNTIF($O$2:$O807,Input!$C824)&lt;1),Input!M824,0)</f>
        <v>0</v>
      </c>
      <c r="J808" s="177">
        <f>IF(OR(COUNTIF($B$2:$B807,Input!$F824)&lt;1,COUNTIF($O$2:$O807,Input!$C824)&lt;1),Input!N824,0)</f>
        <v>0</v>
      </c>
      <c r="K808" s="177">
        <f>IF(OR(COUNTIF($B$2:$B807,Input!$F824)&lt;1,COUNTIF($O$2:$O807,Input!$C824)&lt;1),Input!O824,0)</f>
        <v>0</v>
      </c>
      <c r="L808" s="177">
        <f>IF(OR(COUNTIF($B$2:$B807,Input!$F824)&lt;1,COUNTIF($O$2:$O807,Input!$C824)&lt;1),Input!P824,0)</f>
        <v>0</v>
      </c>
      <c r="M808" s="129" t="str">
        <f t="shared" si="112"/>
        <v/>
      </c>
      <c r="N808" s="161">
        <f t="shared" si="110"/>
        <v>0</v>
      </c>
      <c r="O808" s="168">
        <f>Input!C824</f>
        <v>0</v>
      </c>
      <c r="P808" s="168"/>
      <c r="R808" s="131">
        <f t="shared" si="111"/>
        <v>0</v>
      </c>
      <c r="S808" s="133" t="str">
        <f t="shared" si="113"/>
        <v xml:space="preserve"> </v>
      </c>
      <c r="T808" s="133"/>
      <c r="U808" s="132" t="str">
        <f>_xlfn.IFNA(IF($D808=0,LOOKUP($F808,{0.1,0.2,0.3,0.4,0.5,0.6,0.7,0.8,0.9,1},{22,34,46,58,70,82,94,106,118,130}),""),"")</f>
        <v/>
      </c>
      <c r="V808" s="132" t="str">
        <f>_xlfn.IFNA(IF($D808=1,LOOKUP($F808,{0.1,0.2,0.3,0.4,0.5,0.6,0.7,0.8,0.9,1},{23,35,47,59,71,83,95,107,119,131}),""),"")</f>
        <v/>
      </c>
      <c r="W808" s="132" t="str">
        <f>_xlfn.IFNA(IF($D808=2,LOOKUP($F808,{0.1,0.2,0.3,0.4,0.5,0.6,0.7,0.8,0.9,1},{24,36,48,60,72,84,96,108,120,132}),""),"")</f>
        <v/>
      </c>
      <c r="X808" s="132" t="str">
        <f>_xlfn.IFNA(IF($D808=3,LOOKUP($F808,{0.1,0.2,0.3,0.4,0.5,0.6,0.7,0.8,0.9,1},{25,37,49,61,73,85,97,109,121,133}),""),"")</f>
        <v/>
      </c>
      <c r="Y808" s="132" t="str">
        <f>_xlfn.IFNA(IF($D808=4,LOOKUP($F808,{0.1,0.2,0.3,0.4,0.5,0.6,0.7,0.8,0.9,1},{26,38,50,62,74,86,98,110,122,134}),""),"")</f>
        <v/>
      </c>
      <c r="Z808" s="132" t="str">
        <f>_xlfn.IFNA(IF($D808=5,LOOKUP($F808,{0.1,0.2,0.3,0.4,0.5,0.6,0.7,0.8,0.9,1},{27,39,51,63,75,87,99,111,123,135}),""),"")</f>
        <v/>
      </c>
      <c r="AA808" s="132">
        <f t="shared" si="114"/>
        <v>0</v>
      </c>
      <c r="AB808" s="132" t="str">
        <f t="shared" si="115"/>
        <v>00</v>
      </c>
      <c r="AC808" s="82" t="e">
        <f>VLOOKUP(AB808,'AMI Ref'!T:U,2,FALSE)</f>
        <v>#N/A</v>
      </c>
      <c r="AD808" s="124"/>
      <c r="AE808" s="81" t="str">
        <f>_xlfn.IFNA(IF($D808=0,IF($J808="Not Paid by Tenant",0,INDEX('AMI Ref'!$K$5:$N$5,MATCH($J808,{"Oil","Gas","Electric - Other","ELECTRIC - HEAT PUMP"},0))),0),"")</f>
        <v/>
      </c>
      <c r="AF808" s="81">
        <f>_xlfn.IFNA(IF($D808=1,IF($J808="Not Paid by Tenant",0,INDEX('AMI Ref'!$K$6:$N$6,MATCH($J808,{"Oil","Gas","Electric - Other","ELECTRIC - HEAT PUMP"},0))),0),"")</f>
        <v>0</v>
      </c>
      <c r="AG808" s="81">
        <f>_xlfn.IFNA(IF($D808=2,IF($J808="Not Paid by Tenant",0,INDEX('AMI Ref'!$K$7:$N$7,MATCH($J808,{"Oil","Gas","Electric - Other","ELECTRIC - HEAT PUMP"},0))),0),"")</f>
        <v>0</v>
      </c>
      <c r="AH808" s="81">
        <f>_xlfn.IFNA(IF($D808=3,IF($J808="Not Paid by Tenant",0,INDEX('AMI Ref'!$K$8:$N$8,MATCH($J808,{"Oil","Gas","Electric - Other","ELECTRIC - HEAT PUMP"},0))),0),"")</f>
        <v>0</v>
      </c>
      <c r="AI808" s="81">
        <f>_xlfn.IFNA(IF($D808=4,IF($J808="Not Paid by Tenant",0,INDEX('AMI Ref'!$K$9:$N$9,MATCH($J808,{"Oil","Gas","Electric - Other","ELECTRIC - HEAT PUMP"},0))),0),"")</f>
        <v>0</v>
      </c>
      <c r="AJ808" s="81">
        <f>_xlfn.IFNA(IF($D808=5,IF($J808="Not Paid by Tenant",0,INDEX('AMI Ref'!$K$10:$N$10,MATCH($J808,{"Oil","Gas","Electric - Other","ELECTRIC - HEAT PUMP"},0))),0),"")</f>
        <v>0</v>
      </c>
      <c r="AK808" s="128"/>
      <c r="AL808" s="81" t="str">
        <f>_xlfn.IFNA(IF($D808=0,IF($K808="Not Paid by Tenant",0,INDEX('AMI Ref'!$O$5:$R$5,MATCH($K808,{"Oil","Gas","Electric - Other","Electric ccASHP - split"},0))),0),"")</f>
        <v/>
      </c>
      <c r="AM808" s="81">
        <f>_xlfn.IFNA(IF($D808=1,IF($K808="Not Paid by Tenant",0,INDEX('AMI Ref'!$O$6:$R$6,MATCH($K808,{"Oil","Gas","Electric - Other","Electric ccASHP - split"},0))),0),"")</f>
        <v>0</v>
      </c>
      <c r="AN808" s="81">
        <f>_xlfn.IFNA(IF($D808=2,IF($K808="Not Paid by Tenant",0,INDEX('AMI Ref'!$O$7:$R$7,MATCH($K808,{"Oil","Gas","Electric - Other","Electric ccASHP - split"},0))),0),"")</f>
        <v>0</v>
      </c>
      <c r="AO808" s="81">
        <f>_xlfn.IFNA(IF($D808=3,IF($K808="Not Paid by Tenant",0,INDEX('AMI Ref'!$O$8:$R$8,MATCH($K808,{"Oil","Gas","Electric - Other","Electric ccASHP - split"},0))),0),"")</f>
        <v>0</v>
      </c>
      <c r="AP808" s="81">
        <f>_xlfn.IFNA(IF($D808=4,IF($K808="Not Paid by Tenant",0,INDEX('AMI Ref'!$O$9:$R$9,MATCH($K808,{"Oil","Gas","Electric - Other","Electric ccASHP - split"},0))),0),"")</f>
        <v>0</v>
      </c>
      <c r="AQ808" s="81">
        <f>_xlfn.IFNA(IF($D808=5,IF($K808="Not Paid by Tenant",0,INDEX('AMI Ref'!$O$10:$R$10,MATCH($K808,{"Oil","Gas","Electric - Other","Electric ccASHP - split"},0))),0),"")</f>
        <v>0</v>
      </c>
      <c r="AR808" s="124">
        <f t="shared" si="116"/>
        <v>0</v>
      </c>
      <c r="AS808" s="123" t="e">
        <f t="shared" si="117"/>
        <v>#N/A</v>
      </c>
    </row>
    <row r="809" spans="1:45" x14ac:dyDescent="0.2">
      <c r="A809" s="130">
        <v>807</v>
      </c>
      <c r="B809" s="177">
        <f>IF(OR(COUNTIF($B$2:$B808,Input!$F825)&lt;1,COUNTIF($O$2:$O808,Input!$C825)&lt;1),Input!F825,0)</f>
        <v>0</v>
      </c>
      <c r="C809" s="177">
        <f>IF(OR(COUNTIF($B$2:$B808,Input!$F825)&lt;1,COUNTIF($O$2:$O808,Input!$C825)&lt;1),Input!G825,0)</f>
        <v>0</v>
      </c>
      <c r="D809" s="177">
        <f>IF(OR(COUNTIF($B$2:$B808,Input!$F825)&lt;1,COUNTIF($O$2:$O808,Input!$C825)&lt;1),Input!H825,0)</f>
        <v>0</v>
      </c>
      <c r="E809" s="177">
        <f>IF(OR(COUNTIF($B$2:$B808,Input!$F825)&lt;1,COUNTIF($O$2:$O808,Input!$C825)&lt;1),Input!I825,0)</f>
        <v>0</v>
      </c>
      <c r="F809" s="177">
        <f>IF(OR(COUNTIF($B$2:$B808,Input!$F825)&lt;1,COUNTIF($O$2:$O808,Input!$C825)&lt;1),Input!J825,0)</f>
        <v>0</v>
      </c>
      <c r="G809" s="177">
        <f>IF(OR(COUNTIF($B$2:$B808,Input!$F825)&lt;1,COUNTIF($O$2:$O808,Input!$C825)&lt;1),Input!K825,0)</f>
        <v>0</v>
      </c>
      <c r="H809" s="177">
        <f>IF(OR(COUNTIF($B$2:$B808,Input!$F825)&lt;1,COUNTIF($O$2:$O808,Input!$C825)&lt;1),Input!L825,0)</f>
        <v>0</v>
      </c>
      <c r="I809" s="177">
        <f>IF(OR(COUNTIF($B$2:$B808,Input!$F825)&lt;1,COUNTIF($O$2:$O808,Input!$C825)&lt;1),Input!M825,0)</f>
        <v>0</v>
      </c>
      <c r="J809" s="177">
        <f>IF(OR(COUNTIF($B$2:$B808,Input!$F825)&lt;1,COUNTIF($O$2:$O808,Input!$C825)&lt;1),Input!N825,0)</f>
        <v>0</v>
      </c>
      <c r="K809" s="177">
        <f>IF(OR(COUNTIF($B$2:$B808,Input!$F825)&lt;1,COUNTIF($O$2:$O808,Input!$C825)&lt;1),Input!O825,0)</f>
        <v>0</v>
      </c>
      <c r="L809" s="177">
        <f>IF(OR(COUNTIF($B$2:$B808,Input!$F825)&lt;1,COUNTIF($O$2:$O808,Input!$C825)&lt;1),Input!P825,0)</f>
        <v>0</v>
      </c>
      <c r="M809" s="129" t="str">
        <f t="shared" si="112"/>
        <v/>
      </c>
      <c r="N809" s="161">
        <f t="shared" si="110"/>
        <v>0</v>
      </c>
      <c r="O809" s="168">
        <f>Input!C825</f>
        <v>0</v>
      </c>
      <c r="P809" s="168"/>
      <c r="R809" s="131">
        <f t="shared" si="111"/>
        <v>0</v>
      </c>
      <c r="S809" s="133" t="str">
        <f t="shared" si="113"/>
        <v xml:space="preserve"> </v>
      </c>
      <c r="T809" s="133"/>
      <c r="U809" s="132" t="str">
        <f>_xlfn.IFNA(IF($D809=0,LOOKUP($F809,{0.1,0.2,0.3,0.4,0.5,0.6,0.7,0.8,0.9,1},{22,34,46,58,70,82,94,106,118,130}),""),"")</f>
        <v/>
      </c>
      <c r="V809" s="132" t="str">
        <f>_xlfn.IFNA(IF($D809=1,LOOKUP($F809,{0.1,0.2,0.3,0.4,0.5,0.6,0.7,0.8,0.9,1},{23,35,47,59,71,83,95,107,119,131}),""),"")</f>
        <v/>
      </c>
      <c r="W809" s="132" t="str">
        <f>_xlfn.IFNA(IF($D809=2,LOOKUP($F809,{0.1,0.2,0.3,0.4,0.5,0.6,0.7,0.8,0.9,1},{24,36,48,60,72,84,96,108,120,132}),""),"")</f>
        <v/>
      </c>
      <c r="X809" s="132" t="str">
        <f>_xlfn.IFNA(IF($D809=3,LOOKUP($F809,{0.1,0.2,0.3,0.4,0.5,0.6,0.7,0.8,0.9,1},{25,37,49,61,73,85,97,109,121,133}),""),"")</f>
        <v/>
      </c>
      <c r="Y809" s="132" t="str">
        <f>_xlfn.IFNA(IF($D809=4,LOOKUP($F809,{0.1,0.2,0.3,0.4,0.5,0.6,0.7,0.8,0.9,1},{26,38,50,62,74,86,98,110,122,134}),""),"")</f>
        <v/>
      </c>
      <c r="Z809" s="132" t="str">
        <f>_xlfn.IFNA(IF($D809=5,LOOKUP($F809,{0.1,0.2,0.3,0.4,0.5,0.6,0.7,0.8,0.9,1},{27,39,51,63,75,87,99,111,123,135}),""),"")</f>
        <v/>
      </c>
      <c r="AA809" s="132">
        <f t="shared" si="114"/>
        <v>0</v>
      </c>
      <c r="AB809" s="132" t="str">
        <f t="shared" si="115"/>
        <v>00</v>
      </c>
      <c r="AC809" s="82" t="e">
        <f>VLOOKUP(AB809,'AMI Ref'!T:U,2,FALSE)</f>
        <v>#N/A</v>
      </c>
      <c r="AD809" s="124"/>
      <c r="AE809" s="81" t="str">
        <f>_xlfn.IFNA(IF($D809=0,IF($J809="Not Paid by Tenant",0,INDEX('AMI Ref'!$K$5:$N$5,MATCH($J809,{"Oil","Gas","Electric - Other","ELECTRIC - HEAT PUMP"},0))),0),"")</f>
        <v/>
      </c>
      <c r="AF809" s="81">
        <f>_xlfn.IFNA(IF($D809=1,IF($J809="Not Paid by Tenant",0,INDEX('AMI Ref'!$K$6:$N$6,MATCH($J809,{"Oil","Gas","Electric - Other","ELECTRIC - HEAT PUMP"},0))),0),"")</f>
        <v>0</v>
      </c>
      <c r="AG809" s="81">
        <f>_xlfn.IFNA(IF($D809=2,IF($J809="Not Paid by Tenant",0,INDEX('AMI Ref'!$K$7:$N$7,MATCH($J809,{"Oil","Gas","Electric - Other","ELECTRIC - HEAT PUMP"},0))),0),"")</f>
        <v>0</v>
      </c>
      <c r="AH809" s="81">
        <f>_xlfn.IFNA(IF($D809=3,IF($J809="Not Paid by Tenant",0,INDEX('AMI Ref'!$K$8:$N$8,MATCH($J809,{"Oil","Gas","Electric - Other","ELECTRIC - HEAT PUMP"},0))),0),"")</f>
        <v>0</v>
      </c>
      <c r="AI809" s="81">
        <f>_xlfn.IFNA(IF($D809=4,IF($J809="Not Paid by Tenant",0,INDEX('AMI Ref'!$K$9:$N$9,MATCH($J809,{"Oil","Gas","Electric - Other","ELECTRIC - HEAT PUMP"},0))),0),"")</f>
        <v>0</v>
      </c>
      <c r="AJ809" s="81">
        <f>_xlfn.IFNA(IF($D809=5,IF($J809="Not Paid by Tenant",0,INDEX('AMI Ref'!$K$10:$N$10,MATCH($J809,{"Oil","Gas","Electric - Other","ELECTRIC - HEAT PUMP"},0))),0),"")</f>
        <v>0</v>
      </c>
      <c r="AK809" s="128"/>
      <c r="AL809" s="81" t="str">
        <f>_xlfn.IFNA(IF($D809=0,IF($K809="Not Paid by Tenant",0,INDEX('AMI Ref'!$O$5:$R$5,MATCH($K809,{"Oil","Gas","Electric - Other","Electric ccASHP - split"},0))),0),"")</f>
        <v/>
      </c>
      <c r="AM809" s="81">
        <f>_xlfn.IFNA(IF($D809=1,IF($K809="Not Paid by Tenant",0,INDEX('AMI Ref'!$O$6:$R$6,MATCH($K809,{"Oil","Gas","Electric - Other","Electric ccASHP - split"},0))),0),"")</f>
        <v>0</v>
      </c>
      <c r="AN809" s="81">
        <f>_xlfn.IFNA(IF($D809=2,IF($K809="Not Paid by Tenant",0,INDEX('AMI Ref'!$O$7:$R$7,MATCH($K809,{"Oil","Gas","Electric - Other","Electric ccASHP - split"},0))),0),"")</f>
        <v>0</v>
      </c>
      <c r="AO809" s="81">
        <f>_xlfn.IFNA(IF($D809=3,IF($K809="Not Paid by Tenant",0,INDEX('AMI Ref'!$O$8:$R$8,MATCH($K809,{"Oil","Gas","Electric - Other","Electric ccASHP - split"},0))),0),"")</f>
        <v>0</v>
      </c>
      <c r="AP809" s="81">
        <f>_xlfn.IFNA(IF($D809=4,IF($K809="Not Paid by Tenant",0,INDEX('AMI Ref'!$O$9:$R$9,MATCH($K809,{"Oil","Gas","Electric - Other","Electric ccASHP - split"},0))),0),"")</f>
        <v>0</v>
      </c>
      <c r="AQ809" s="81">
        <f>_xlfn.IFNA(IF($D809=5,IF($K809="Not Paid by Tenant",0,INDEX('AMI Ref'!$O$10:$R$10,MATCH($K809,{"Oil","Gas","Electric - Other","Electric ccASHP - split"},0))),0),"")</f>
        <v>0</v>
      </c>
      <c r="AR809" s="124">
        <f t="shared" si="116"/>
        <v>0</v>
      </c>
      <c r="AS809" s="123" t="e">
        <f t="shared" si="117"/>
        <v>#N/A</v>
      </c>
    </row>
    <row r="810" spans="1:45" x14ac:dyDescent="0.2">
      <c r="A810" s="130">
        <v>808</v>
      </c>
      <c r="B810" s="177">
        <f>IF(OR(COUNTIF($B$2:$B809,Input!$F826)&lt;1,COUNTIF($O$2:$O809,Input!$C826)&lt;1),Input!F826,0)</f>
        <v>0</v>
      </c>
      <c r="C810" s="177">
        <f>IF(OR(COUNTIF($B$2:$B809,Input!$F826)&lt;1,COUNTIF($O$2:$O809,Input!$C826)&lt;1),Input!G826,0)</f>
        <v>0</v>
      </c>
      <c r="D810" s="177">
        <f>IF(OR(COUNTIF($B$2:$B809,Input!$F826)&lt;1,COUNTIF($O$2:$O809,Input!$C826)&lt;1),Input!H826,0)</f>
        <v>0</v>
      </c>
      <c r="E810" s="177">
        <f>IF(OR(COUNTIF($B$2:$B809,Input!$F826)&lt;1,COUNTIF($O$2:$O809,Input!$C826)&lt;1),Input!I826,0)</f>
        <v>0</v>
      </c>
      <c r="F810" s="177">
        <f>IF(OR(COUNTIF($B$2:$B809,Input!$F826)&lt;1,COUNTIF($O$2:$O809,Input!$C826)&lt;1),Input!J826,0)</f>
        <v>0</v>
      </c>
      <c r="G810" s="177">
        <f>IF(OR(COUNTIF($B$2:$B809,Input!$F826)&lt;1,COUNTIF($O$2:$O809,Input!$C826)&lt;1),Input!K826,0)</f>
        <v>0</v>
      </c>
      <c r="H810" s="177">
        <f>IF(OR(COUNTIF($B$2:$B809,Input!$F826)&lt;1,COUNTIF($O$2:$O809,Input!$C826)&lt;1),Input!L826,0)</f>
        <v>0</v>
      </c>
      <c r="I810" s="177">
        <f>IF(OR(COUNTIF($B$2:$B809,Input!$F826)&lt;1,COUNTIF($O$2:$O809,Input!$C826)&lt;1),Input!M826,0)</f>
        <v>0</v>
      </c>
      <c r="J810" s="177">
        <f>IF(OR(COUNTIF($B$2:$B809,Input!$F826)&lt;1,COUNTIF($O$2:$O809,Input!$C826)&lt;1),Input!N826,0)</f>
        <v>0</v>
      </c>
      <c r="K810" s="177">
        <f>IF(OR(COUNTIF($B$2:$B809,Input!$F826)&lt;1,COUNTIF($O$2:$O809,Input!$C826)&lt;1),Input!O826,0)</f>
        <v>0</v>
      </c>
      <c r="L810" s="177">
        <f>IF(OR(COUNTIF($B$2:$B809,Input!$F826)&lt;1,COUNTIF($O$2:$O809,Input!$C826)&lt;1),Input!P826,0)</f>
        <v>0</v>
      </c>
      <c r="M810" s="129" t="str">
        <f t="shared" si="112"/>
        <v/>
      </c>
      <c r="N810" s="161">
        <f t="shared" si="110"/>
        <v>0</v>
      </c>
      <c r="O810" s="168">
        <f>Input!C826</f>
        <v>0</v>
      </c>
      <c r="P810" s="168"/>
      <c r="R810" s="131">
        <f t="shared" si="111"/>
        <v>0</v>
      </c>
      <c r="S810" s="133" t="str">
        <f t="shared" si="113"/>
        <v xml:space="preserve"> </v>
      </c>
      <c r="T810" s="133"/>
      <c r="U810" s="132" t="str">
        <f>_xlfn.IFNA(IF($D810=0,LOOKUP($F810,{0.1,0.2,0.3,0.4,0.5,0.6,0.7,0.8,0.9,1},{22,34,46,58,70,82,94,106,118,130}),""),"")</f>
        <v/>
      </c>
      <c r="V810" s="132" t="str">
        <f>_xlfn.IFNA(IF($D810=1,LOOKUP($F810,{0.1,0.2,0.3,0.4,0.5,0.6,0.7,0.8,0.9,1},{23,35,47,59,71,83,95,107,119,131}),""),"")</f>
        <v/>
      </c>
      <c r="W810" s="132" t="str">
        <f>_xlfn.IFNA(IF($D810=2,LOOKUP($F810,{0.1,0.2,0.3,0.4,0.5,0.6,0.7,0.8,0.9,1},{24,36,48,60,72,84,96,108,120,132}),""),"")</f>
        <v/>
      </c>
      <c r="X810" s="132" t="str">
        <f>_xlfn.IFNA(IF($D810=3,LOOKUP($F810,{0.1,0.2,0.3,0.4,0.5,0.6,0.7,0.8,0.9,1},{25,37,49,61,73,85,97,109,121,133}),""),"")</f>
        <v/>
      </c>
      <c r="Y810" s="132" t="str">
        <f>_xlfn.IFNA(IF($D810=4,LOOKUP($F810,{0.1,0.2,0.3,0.4,0.5,0.6,0.7,0.8,0.9,1},{26,38,50,62,74,86,98,110,122,134}),""),"")</f>
        <v/>
      </c>
      <c r="Z810" s="132" t="str">
        <f>_xlfn.IFNA(IF($D810=5,LOOKUP($F810,{0.1,0.2,0.3,0.4,0.5,0.6,0.7,0.8,0.9,1},{27,39,51,63,75,87,99,111,123,135}),""),"")</f>
        <v/>
      </c>
      <c r="AA810" s="132">
        <f t="shared" si="114"/>
        <v>0</v>
      </c>
      <c r="AB810" s="132" t="str">
        <f t="shared" si="115"/>
        <v>00</v>
      </c>
      <c r="AC810" s="82" t="e">
        <f>VLOOKUP(AB810,'AMI Ref'!T:U,2,FALSE)</f>
        <v>#N/A</v>
      </c>
      <c r="AD810" s="124"/>
      <c r="AE810" s="81" t="str">
        <f>_xlfn.IFNA(IF($D810=0,IF($J810="Not Paid by Tenant",0,INDEX('AMI Ref'!$K$5:$N$5,MATCH($J810,{"Oil","Gas","Electric - Other","ELECTRIC - HEAT PUMP"},0))),0),"")</f>
        <v/>
      </c>
      <c r="AF810" s="81">
        <f>_xlfn.IFNA(IF($D810=1,IF($J810="Not Paid by Tenant",0,INDEX('AMI Ref'!$K$6:$N$6,MATCH($J810,{"Oil","Gas","Electric - Other","ELECTRIC - HEAT PUMP"},0))),0),"")</f>
        <v>0</v>
      </c>
      <c r="AG810" s="81">
        <f>_xlfn.IFNA(IF($D810=2,IF($J810="Not Paid by Tenant",0,INDEX('AMI Ref'!$K$7:$N$7,MATCH($J810,{"Oil","Gas","Electric - Other","ELECTRIC - HEAT PUMP"},0))),0),"")</f>
        <v>0</v>
      </c>
      <c r="AH810" s="81">
        <f>_xlfn.IFNA(IF($D810=3,IF($J810="Not Paid by Tenant",0,INDEX('AMI Ref'!$K$8:$N$8,MATCH($J810,{"Oil","Gas","Electric - Other","ELECTRIC - HEAT PUMP"},0))),0),"")</f>
        <v>0</v>
      </c>
      <c r="AI810" s="81">
        <f>_xlfn.IFNA(IF($D810=4,IF($J810="Not Paid by Tenant",0,INDEX('AMI Ref'!$K$9:$N$9,MATCH($J810,{"Oil","Gas","Electric - Other","ELECTRIC - HEAT PUMP"},0))),0),"")</f>
        <v>0</v>
      </c>
      <c r="AJ810" s="81">
        <f>_xlfn.IFNA(IF($D810=5,IF($J810="Not Paid by Tenant",0,INDEX('AMI Ref'!$K$10:$N$10,MATCH($J810,{"Oil","Gas","Electric - Other","ELECTRIC - HEAT PUMP"},0))),0),"")</f>
        <v>0</v>
      </c>
      <c r="AK810" s="128"/>
      <c r="AL810" s="81" t="str">
        <f>_xlfn.IFNA(IF($D810=0,IF($K810="Not Paid by Tenant",0,INDEX('AMI Ref'!$O$5:$R$5,MATCH($K810,{"Oil","Gas","Electric - Other","Electric ccASHP - split"},0))),0),"")</f>
        <v/>
      </c>
      <c r="AM810" s="81">
        <f>_xlfn.IFNA(IF($D810=1,IF($K810="Not Paid by Tenant",0,INDEX('AMI Ref'!$O$6:$R$6,MATCH($K810,{"Oil","Gas","Electric - Other","Electric ccASHP - split"},0))),0),"")</f>
        <v>0</v>
      </c>
      <c r="AN810" s="81">
        <f>_xlfn.IFNA(IF($D810=2,IF($K810="Not Paid by Tenant",0,INDEX('AMI Ref'!$O$7:$R$7,MATCH($K810,{"Oil","Gas","Electric - Other","Electric ccASHP - split"},0))),0),"")</f>
        <v>0</v>
      </c>
      <c r="AO810" s="81">
        <f>_xlfn.IFNA(IF($D810=3,IF($K810="Not Paid by Tenant",0,INDEX('AMI Ref'!$O$8:$R$8,MATCH($K810,{"Oil","Gas","Electric - Other","Electric ccASHP - split"},0))),0),"")</f>
        <v>0</v>
      </c>
      <c r="AP810" s="81">
        <f>_xlfn.IFNA(IF($D810=4,IF($K810="Not Paid by Tenant",0,INDEX('AMI Ref'!$O$9:$R$9,MATCH($K810,{"Oil","Gas","Electric - Other","Electric ccASHP - split"},0))),0),"")</f>
        <v>0</v>
      </c>
      <c r="AQ810" s="81">
        <f>_xlfn.IFNA(IF($D810=5,IF($K810="Not Paid by Tenant",0,INDEX('AMI Ref'!$O$10:$R$10,MATCH($K810,{"Oil","Gas","Electric - Other","Electric ccASHP - split"},0))),0),"")</f>
        <v>0</v>
      </c>
      <c r="AR810" s="124">
        <f t="shared" si="116"/>
        <v>0</v>
      </c>
      <c r="AS810" s="123" t="e">
        <f t="shared" si="117"/>
        <v>#N/A</v>
      </c>
    </row>
    <row r="811" spans="1:45" x14ac:dyDescent="0.2">
      <c r="A811" s="130">
        <v>809</v>
      </c>
      <c r="B811" s="177">
        <f>IF(OR(COUNTIF($B$2:$B810,Input!$F827)&lt;1,COUNTIF($O$2:$O810,Input!$C827)&lt;1),Input!F827,0)</f>
        <v>0</v>
      </c>
      <c r="C811" s="177">
        <f>IF(OR(COUNTIF($B$2:$B810,Input!$F827)&lt;1,COUNTIF($O$2:$O810,Input!$C827)&lt;1),Input!G827,0)</f>
        <v>0</v>
      </c>
      <c r="D811" s="177">
        <f>IF(OR(COUNTIF($B$2:$B810,Input!$F827)&lt;1,COUNTIF($O$2:$O810,Input!$C827)&lt;1),Input!H827,0)</f>
        <v>0</v>
      </c>
      <c r="E811" s="177">
        <f>IF(OR(COUNTIF($B$2:$B810,Input!$F827)&lt;1,COUNTIF($O$2:$O810,Input!$C827)&lt;1),Input!I827,0)</f>
        <v>0</v>
      </c>
      <c r="F811" s="177">
        <f>IF(OR(COUNTIF($B$2:$B810,Input!$F827)&lt;1,COUNTIF($O$2:$O810,Input!$C827)&lt;1),Input!J827,0)</f>
        <v>0</v>
      </c>
      <c r="G811" s="177">
        <f>IF(OR(COUNTIF($B$2:$B810,Input!$F827)&lt;1,COUNTIF($O$2:$O810,Input!$C827)&lt;1),Input!K827,0)</f>
        <v>0</v>
      </c>
      <c r="H811" s="177">
        <f>IF(OR(COUNTIF($B$2:$B810,Input!$F827)&lt;1,COUNTIF($O$2:$O810,Input!$C827)&lt;1),Input!L827,0)</f>
        <v>0</v>
      </c>
      <c r="I811" s="177">
        <f>IF(OR(COUNTIF($B$2:$B810,Input!$F827)&lt;1,COUNTIF($O$2:$O810,Input!$C827)&lt;1),Input!M827,0)</f>
        <v>0</v>
      </c>
      <c r="J811" s="177">
        <f>IF(OR(COUNTIF($B$2:$B810,Input!$F827)&lt;1,COUNTIF($O$2:$O810,Input!$C827)&lt;1),Input!N827,0)</f>
        <v>0</v>
      </c>
      <c r="K811" s="177">
        <f>IF(OR(COUNTIF($B$2:$B810,Input!$F827)&lt;1,COUNTIF($O$2:$O810,Input!$C827)&lt;1),Input!O827,0)</f>
        <v>0</v>
      </c>
      <c r="L811" s="177">
        <f>IF(OR(COUNTIF($B$2:$B810,Input!$F827)&lt;1,COUNTIF($O$2:$O810,Input!$C827)&lt;1),Input!P827,0)</f>
        <v>0</v>
      </c>
      <c r="M811" s="129" t="str">
        <f t="shared" si="112"/>
        <v/>
      </c>
      <c r="N811" s="161">
        <f t="shared" si="110"/>
        <v>0</v>
      </c>
      <c r="O811" s="168">
        <f>Input!C827</f>
        <v>0</v>
      </c>
      <c r="P811" s="168"/>
      <c r="R811" s="131">
        <f t="shared" si="111"/>
        <v>0</v>
      </c>
      <c r="S811" s="133" t="str">
        <f t="shared" si="113"/>
        <v xml:space="preserve"> </v>
      </c>
      <c r="T811" s="133"/>
      <c r="U811" s="132" t="str">
        <f>_xlfn.IFNA(IF($D811=0,LOOKUP($F811,{0.1,0.2,0.3,0.4,0.5,0.6,0.7,0.8,0.9,1},{22,34,46,58,70,82,94,106,118,130}),""),"")</f>
        <v/>
      </c>
      <c r="V811" s="132" t="str">
        <f>_xlfn.IFNA(IF($D811=1,LOOKUP($F811,{0.1,0.2,0.3,0.4,0.5,0.6,0.7,0.8,0.9,1},{23,35,47,59,71,83,95,107,119,131}),""),"")</f>
        <v/>
      </c>
      <c r="W811" s="132" t="str">
        <f>_xlfn.IFNA(IF($D811=2,LOOKUP($F811,{0.1,0.2,0.3,0.4,0.5,0.6,0.7,0.8,0.9,1},{24,36,48,60,72,84,96,108,120,132}),""),"")</f>
        <v/>
      </c>
      <c r="X811" s="132" t="str">
        <f>_xlfn.IFNA(IF($D811=3,LOOKUP($F811,{0.1,0.2,0.3,0.4,0.5,0.6,0.7,0.8,0.9,1},{25,37,49,61,73,85,97,109,121,133}),""),"")</f>
        <v/>
      </c>
      <c r="Y811" s="132" t="str">
        <f>_xlfn.IFNA(IF($D811=4,LOOKUP($F811,{0.1,0.2,0.3,0.4,0.5,0.6,0.7,0.8,0.9,1},{26,38,50,62,74,86,98,110,122,134}),""),"")</f>
        <v/>
      </c>
      <c r="Z811" s="132" t="str">
        <f>_xlfn.IFNA(IF($D811=5,LOOKUP($F811,{0.1,0.2,0.3,0.4,0.5,0.6,0.7,0.8,0.9,1},{27,39,51,63,75,87,99,111,123,135}),""),"")</f>
        <v/>
      </c>
      <c r="AA811" s="132">
        <f t="shared" si="114"/>
        <v>0</v>
      </c>
      <c r="AB811" s="132" t="str">
        <f t="shared" si="115"/>
        <v>00</v>
      </c>
      <c r="AC811" s="82" t="e">
        <f>VLOOKUP(AB811,'AMI Ref'!T:U,2,FALSE)</f>
        <v>#N/A</v>
      </c>
      <c r="AD811" s="124"/>
      <c r="AE811" s="81" t="str">
        <f>_xlfn.IFNA(IF($D811=0,IF($J811="Not Paid by Tenant",0,INDEX('AMI Ref'!$K$5:$N$5,MATCH($J811,{"Oil","Gas","Electric - Other","ELECTRIC - HEAT PUMP"},0))),0),"")</f>
        <v/>
      </c>
      <c r="AF811" s="81">
        <f>_xlfn.IFNA(IF($D811=1,IF($J811="Not Paid by Tenant",0,INDEX('AMI Ref'!$K$6:$N$6,MATCH($J811,{"Oil","Gas","Electric - Other","ELECTRIC - HEAT PUMP"},0))),0),"")</f>
        <v>0</v>
      </c>
      <c r="AG811" s="81">
        <f>_xlfn.IFNA(IF($D811=2,IF($J811="Not Paid by Tenant",0,INDEX('AMI Ref'!$K$7:$N$7,MATCH($J811,{"Oil","Gas","Electric - Other","ELECTRIC - HEAT PUMP"},0))),0),"")</f>
        <v>0</v>
      </c>
      <c r="AH811" s="81">
        <f>_xlfn.IFNA(IF($D811=3,IF($J811="Not Paid by Tenant",0,INDEX('AMI Ref'!$K$8:$N$8,MATCH($J811,{"Oil","Gas","Electric - Other","ELECTRIC - HEAT PUMP"},0))),0),"")</f>
        <v>0</v>
      </c>
      <c r="AI811" s="81">
        <f>_xlfn.IFNA(IF($D811=4,IF($J811="Not Paid by Tenant",0,INDEX('AMI Ref'!$K$9:$N$9,MATCH($J811,{"Oil","Gas","Electric - Other","ELECTRIC - HEAT PUMP"},0))),0),"")</f>
        <v>0</v>
      </c>
      <c r="AJ811" s="81">
        <f>_xlfn.IFNA(IF($D811=5,IF($J811="Not Paid by Tenant",0,INDEX('AMI Ref'!$K$10:$N$10,MATCH($J811,{"Oil","Gas","Electric - Other","ELECTRIC - HEAT PUMP"},0))),0),"")</f>
        <v>0</v>
      </c>
      <c r="AK811" s="128"/>
      <c r="AL811" s="81" t="str">
        <f>_xlfn.IFNA(IF($D811=0,IF($K811="Not Paid by Tenant",0,INDEX('AMI Ref'!$O$5:$R$5,MATCH($K811,{"Oil","Gas","Electric - Other","Electric ccASHP - split"},0))),0),"")</f>
        <v/>
      </c>
      <c r="AM811" s="81">
        <f>_xlfn.IFNA(IF($D811=1,IF($K811="Not Paid by Tenant",0,INDEX('AMI Ref'!$O$6:$R$6,MATCH($K811,{"Oil","Gas","Electric - Other","Electric ccASHP - split"},0))),0),"")</f>
        <v>0</v>
      </c>
      <c r="AN811" s="81">
        <f>_xlfn.IFNA(IF($D811=2,IF($K811="Not Paid by Tenant",0,INDEX('AMI Ref'!$O$7:$R$7,MATCH($K811,{"Oil","Gas","Electric - Other","Electric ccASHP - split"},0))),0),"")</f>
        <v>0</v>
      </c>
      <c r="AO811" s="81">
        <f>_xlfn.IFNA(IF($D811=3,IF($K811="Not Paid by Tenant",0,INDEX('AMI Ref'!$O$8:$R$8,MATCH($K811,{"Oil","Gas","Electric - Other","Electric ccASHP - split"},0))),0),"")</f>
        <v>0</v>
      </c>
      <c r="AP811" s="81">
        <f>_xlfn.IFNA(IF($D811=4,IF($K811="Not Paid by Tenant",0,INDEX('AMI Ref'!$O$9:$R$9,MATCH($K811,{"Oil","Gas","Electric - Other","Electric ccASHP - split"},0))),0),"")</f>
        <v>0</v>
      </c>
      <c r="AQ811" s="81">
        <f>_xlfn.IFNA(IF($D811=5,IF($K811="Not Paid by Tenant",0,INDEX('AMI Ref'!$O$10:$R$10,MATCH($K811,{"Oil","Gas","Electric - Other","Electric ccASHP - split"},0))),0),"")</f>
        <v>0</v>
      </c>
      <c r="AR811" s="124">
        <f t="shared" si="116"/>
        <v>0</v>
      </c>
      <c r="AS811" s="123" t="e">
        <f t="shared" si="117"/>
        <v>#N/A</v>
      </c>
    </row>
    <row r="812" spans="1:45" x14ac:dyDescent="0.2">
      <c r="A812" s="130">
        <v>810</v>
      </c>
      <c r="B812" s="177">
        <f>IF(OR(COUNTIF($B$2:$B811,Input!$F828)&lt;1,COUNTIF($O$2:$O811,Input!$C828)&lt;1),Input!F828,0)</f>
        <v>0</v>
      </c>
      <c r="C812" s="177">
        <f>IF(OR(COUNTIF($B$2:$B811,Input!$F828)&lt;1,COUNTIF($O$2:$O811,Input!$C828)&lt;1),Input!G828,0)</f>
        <v>0</v>
      </c>
      <c r="D812" s="177">
        <f>IF(OR(COUNTIF($B$2:$B811,Input!$F828)&lt;1,COUNTIF($O$2:$O811,Input!$C828)&lt;1),Input!H828,0)</f>
        <v>0</v>
      </c>
      <c r="E812" s="177">
        <f>IF(OR(COUNTIF($B$2:$B811,Input!$F828)&lt;1,COUNTIF($O$2:$O811,Input!$C828)&lt;1),Input!I828,0)</f>
        <v>0</v>
      </c>
      <c r="F812" s="177">
        <f>IF(OR(COUNTIF($B$2:$B811,Input!$F828)&lt;1,COUNTIF($O$2:$O811,Input!$C828)&lt;1),Input!J828,0)</f>
        <v>0</v>
      </c>
      <c r="G812" s="177">
        <f>IF(OR(COUNTIF($B$2:$B811,Input!$F828)&lt;1,COUNTIF($O$2:$O811,Input!$C828)&lt;1),Input!K828,0)</f>
        <v>0</v>
      </c>
      <c r="H812" s="177">
        <f>IF(OR(COUNTIF($B$2:$B811,Input!$F828)&lt;1,COUNTIF($O$2:$O811,Input!$C828)&lt;1),Input!L828,0)</f>
        <v>0</v>
      </c>
      <c r="I812" s="177">
        <f>IF(OR(COUNTIF($B$2:$B811,Input!$F828)&lt;1,COUNTIF($O$2:$O811,Input!$C828)&lt;1),Input!M828,0)</f>
        <v>0</v>
      </c>
      <c r="J812" s="177">
        <f>IF(OR(COUNTIF($B$2:$B811,Input!$F828)&lt;1,COUNTIF($O$2:$O811,Input!$C828)&lt;1),Input!N828,0)</f>
        <v>0</v>
      </c>
      <c r="K812" s="177">
        <f>IF(OR(COUNTIF($B$2:$B811,Input!$F828)&lt;1,COUNTIF($O$2:$O811,Input!$C828)&lt;1),Input!O828,0)</f>
        <v>0</v>
      </c>
      <c r="L812" s="177">
        <f>IF(OR(COUNTIF($B$2:$B811,Input!$F828)&lt;1,COUNTIF($O$2:$O811,Input!$C828)&lt;1),Input!P828,0)</f>
        <v>0</v>
      </c>
      <c r="M812" s="129" t="str">
        <f t="shared" si="112"/>
        <v/>
      </c>
      <c r="N812" s="161">
        <f t="shared" si="110"/>
        <v>0</v>
      </c>
      <c r="O812" s="168">
        <f>Input!C828</f>
        <v>0</v>
      </c>
      <c r="P812" s="168"/>
      <c r="R812" s="131">
        <f t="shared" si="111"/>
        <v>0</v>
      </c>
      <c r="S812" s="133" t="str">
        <f t="shared" si="113"/>
        <v xml:space="preserve"> </v>
      </c>
      <c r="T812" s="133"/>
      <c r="U812" s="132" t="str">
        <f>_xlfn.IFNA(IF($D812=0,LOOKUP($F812,{0.1,0.2,0.3,0.4,0.5,0.6,0.7,0.8,0.9,1},{22,34,46,58,70,82,94,106,118,130}),""),"")</f>
        <v/>
      </c>
      <c r="V812" s="132" t="str">
        <f>_xlfn.IFNA(IF($D812=1,LOOKUP($F812,{0.1,0.2,0.3,0.4,0.5,0.6,0.7,0.8,0.9,1},{23,35,47,59,71,83,95,107,119,131}),""),"")</f>
        <v/>
      </c>
      <c r="W812" s="132" t="str">
        <f>_xlfn.IFNA(IF($D812=2,LOOKUP($F812,{0.1,0.2,0.3,0.4,0.5,0.6,0.7,0.8,0.9,1},{24,36,48,60,72,84,96,108,120,132}),""),"")</f>
        <v/>
      </c>
      <c r="X812" s="132" t="str">
        <f>_xlfn.IFNA(IF($D812=3,LOOKUP($F812,{0.1,0.2,0.3,0.4,0.5,0.6,0.7,0.8,0.9,1},{25,37,49,61,73,85,97,109,121,133}),""),"")</f>
        <v/>
      </c>
      <c r="Y812" s="132" t="str">
        <f>_xlfn.IFNA(IF($D812=4,LOOKUP($F812,{0.1,0.2,0.3,0.4,0.5,0.6,0.7,0.8,0.9,1},{26,38,50,62,74,86,98,110,122,134}),""),"")</f>
        <v/>
      </c>
      <c r="Z812" s="132" t="str">
        <f>_xlfn.IFNA(IF($D812=5,LOOKUP($F812,{0.1,0.2,0.3,0.4,0.5,0.6,0.7,0.8,0.9,1},{27,39,51,63,75,87,99,111,123,135}),""),"")</f>
        <v/>
      </c>
      <c r="AA812" s="132">
        <f t="shared" si="114"/>
        <v>0</v>
      </c>
      <c r="AB812" s="132" t="str">
        <f t="shared" si="115"/>
        <v>00</v>
      </c>
      <c r="AC812" s="82" t="e">
        <f>VLOOKUP(AB812,'AMI Ref'!T:U,2,FALSE)</f>
        <v>#N/A</v>
      </c>
      <c r="AD812" s="124"/>
      <c r="AE812" s="81" t="str">
        <f>_xlfn.IFNA(IF($D812=0,IF($J812="Not Paid by Tenant",0,INDEX('AMI Ref'!$K$5:$N$5,MATCH($J812,{"Oil","Gas","Electric - Other","ELECTRIC - HEAT PUMP"},0))),0),"")</f>
        <v/>
      </c>
      <c r="AF812" s="81">
        <f>_xlfn.IFNA(IF($D812=1,IF($J812="Not Paid by Tenant",0,INDEX('AMI Ref'!$K$6:$N$6,MATCH($J812,{"Oil","Gas","Electric - Other","ELECTRIC - HEAT PUMP"},0))),0),"")</f>
        <v>0</v>
      </c>
      <c r="AG812" s="81">
        <f>_xlfn.IFNA(IF($D812=2,IF($J812="Not Paid by Tenant",0,INDEX('AMI Ref'!$K$7:$N$7,MATCH($J812,{"Oil","Gas","Electric - Other","ELECTRIC - HEAT PUMP"},0))),0),"")</f>
        <v>0</v>
      </c>
      <c r="AH812" s="81">
        <f>_xlfn.IFNA(IF($D812=3,IF($J812="Not Paid by Tenant",0,INDEX('AMI Ref'!$K$8:$N$8,MATCH($J812,{"Oil","Gas","Electric - Other","ELECTRIC - HEAT PUMP"},0))),0),"")</f>
        <v>0</v>
      </c>
      <c r="AI812" s="81">
        <f>_xlfn.IFNA(IF($D812=4,IF($J812="Not Paid by Tenant",0,INDEX('AMI Ref'!$K$9:$N$9,MATCH($J812,{"Oil","Gas","Electric - Other","ELECTRIC - HEAT PUMP"},0))),0),"")</f>
        <v>0</v>
      </c>
      <c r="AJ812" s="81">
        <f>_xlfn.IFNA(IF($D812=5,IF($J812="Not Paid by Tenant",0,INDEX('AMI Ref'!$K$10:$N$10,MATCH($J812,{"Oil","Gas","Electric - Other","ELECTRIC - HEAT PUMP"},0))),0),"")</f>
        <v>0</v>
      </c>
      <c r="AK812" s="128"/>
      <c r="AL812" s="81" t="str">
        <f>_xlfn.IFNA(IF($D812=0,IF($K812="Not Paid by Tenant",0,INDEX('AMI Ref'!$O$5:$R$5,MATCH($K812,{"Oil","Gas","Electric - Other","Electric ccASHP - split"},0))),0),"")</f>
        <v/>
      </c>
      <c r="AM812" s="81">
        <f>_xlfn.IFNA(IF($D812=1,IF($K812="Not Paid by Tenant",0,INDEX('AMI Ref'!$O$6:$R$6,MATCH($K812,{"Oil","Gas","Electric - Other","Electric ccASHP - split"},0))),0),"")</f>
        <v>0</v>
      </c>
      <c r="AN812" s="81">
        <f>_xlfn.IFNA(IF($D812=2,IF($K812="Not Paid by Tenant",0,INDEX('AMI Ref'!$O$7:$R$7,MATCH($K812,{"Oil","Gas","Electric - Other","Electric ccASHP - split"},0))),0),"")</f>
        <v>0</v>
      </c>
      <c r="AO812" s="81">
        <f>_xlfn.IFNA(IF($D812=3,IF($K812="Not Paid by Tenant",0,INDEX('AMI Ref'!$O$8:$R$8,MATCH($K812,{"Oil","Gas","Electric - Other","Electric ccASHP - split"},0))),0),"")</f>
        <v>0</v>
      </c>
      <c r="AP812" s="81">
        <f>_xlfn.IFNA(IF($D812=4,IF($K812="Not Paid by Tenant",0,INDEX('AMI Ref'!$O$9:$R$9,MATCH($K812,{"Oil","Gas","Electric - Other","Electric ccASHP - split"},0))),0),"")</f>
        <v>0</v>
      </c>
      <c r="AQ812" s="81">
        <f>_xlfn.IFNA(IF($D812=5,IF($K812="Not Paid by Tenant",0,INDEX('AMI Ref'!$O$10:$R$10,MATCH($K812,{"Oil","Gas","Electric - Other","Electric ccASHP - split"},0))),0),"")</f>
        <v>0</v>
      </c>
      <c r="AR812" s="124">
        <f t="shared" si="116"/>
        <v>0</v>
      </c>
      <c r="AS812" s="123" t="e">
        <f t="shared" si="117"/>
        <v>#N/A</v>
      </c>
    </row>
    <row r="813" spans="1:45" x14ac:dyDescent="0.2">
      <c r="A813" s="130">
        <v>811</v>
      </c>
      <c r="B813" s="177">
        <f>IF(OR(COUNTIF($B$2:$B812,Input!$F829)&lt;1,COUNTIF($O$2:$O812,Input!$C829)&lt;1),Input!F829,0)</f>
        <v>0</v>
      </c>
      <c r="C813" s="177">
        <f>IF(OR(COUNTIF($B$2:$B812,Input!$F829)&lt;1,COUNTIF($O$2:$O812,Input!$C829)&lt;1),Input!G829,0)</f>
        <v>0</v>
      </c>
      <c r="D813" s="177">
        <f>IF(OR(COUNTIF($B$2:$B812,Input!$F829)&lt;1,COUNTIF($O$2:$O812,Input!$C829)&lt;1),Input!H829,0)</f>
        <v>0</v>
      </c>
      <c r="E813" s="177">
        <f>IF(OR(COUNTIF($B$2:$B812,Input!$F829)&lt;1,COUNTIF($O$2:$O812,Input!$C829)&lt;1),Input!I829,0)</f>
        <v>0</v>
      </c>
      <c r="F813" s="177">
        <f>IF(OR(COUNTIF($B$2:$B812,Input!$F829)&lt;1,COUNTIF($O$2:$O812,Input!$C829)&lt;1),Input!J829,0)</f>
        <v>0</v>
      </c>
      <c r="G813" s="177">
        <f>IF(OR(COUNTIF($B$2:$B812,Input!$F829)&lt;1,COUNTIF($O$2:$O812,Input!$C829)&lt;1),Input!K829,0)</f>
        <v>0</v>
      </c>
      <c r="H813" s="177">
        <f>IF(OR(COUNTIF($B$2:$B812,Input!$F829)&lt;1,COUNTIF($O$2:$O812,Input!$C829)&lt;1),Input!L829,0)</f>
        <v>0</v>
      </c>
      <c r="I813" s="177">
        <f>IF(OR(COUNTIF($B$2:$B812,Input!$F829)&lt;1,COUNTIF($O$2:$O812,Input!$C829)&lt;1),Input!M829,0)</f>
        <v>0</v>
      </c>
      <c r="J813" s="177">
        <f>IF(OR(COUNTIF($B$2:$B812,Input!$F829)&lt;1,COUNTIF($O$2:$O812,Input!$C829)&lt;1),Input!N829,0)</f>
        <v>0</v>
      </c>
      <c r="K813" s="177">
        <f>IF(OR(COUNTIF($B$2:$B812,Input!$F829)&lt;1,COUNTIF($O$2:$O812,Input!$C829)&lt;1),Input!O829,0)</f>
        <v>0</v>
      </c>
      <c r="L813" s="177">
        <f>IF(OR(COUNTIF($B$2:$B812,Input!$F829)&lt;1,COUNTIF($O$2:$O812,Input!$C829)&lt;1),Input!P829,0)</f>
        <v>0</v>
      </c>
      <c r="M813" s="129" t="str">
        <f t="shared" si="112"/>
        <v/>
      </c>
      <c r="N813" s="161">
        <f t="shared" si="110"/>
        <v>0</v>
      </c>
      <c r="O813" s="168">
        <f>Input!C829</f>
        <v>0</v>
      </c>
      <c r="P813" s="168"/>
      <c r="R813" s="131">
        <f t="shared" si="111"/>
        <v>0</v>
      </c>
      <c r="S813" s="133" t="str">
        <f t="shared" si="113"/>
        <v xml:space="preserve"> </v>
      </c>
      <c r="T813" s="133"/>
      <c r="U813" s="132" t="str">
        <f>_xlfn.IFNA(IF($D813=0,LOOKUP($F813,{0.1,0.2,0.3,0.4,0.5,0.6,0.7,0.8,0.9,1},{22,34,46,58,70,82,94,106,118,130}),""),"")</f>
        <v/>
      </c>
      <c r="V813" s="132" t="str">
        <f>_xlfn.IFNA(IF($D813=1,LOOKUP($F813,{0.1,0.2,0.3,0.4,0.5,0.6,0.7,0.8,0.9,1},{23,35,47,59,71,83,95,107,119,131}),""),"")</f>
        <v/>
      </c>
      <c r="W813" s="132" t="str">
        <f>_xlfn.IFNA(IF($D813=2,LOOKUP($F813,{0.1,0.2,0.3,0.4,0.5,0.6,0.7,0.8,0.9,1},{24,36,48,60,72,84,96,108,120,132}),""),"")</f>
        <v/>
      </c>
      <c r="X813" s="132" t="str">
        <f>_xlfn.IFNA(IF($D813=3,LOOKUP($F813,{0.1,0.2,0.3,0.4,0.5,0.6,0.7,0.8,0.9,1},{25,37,49,61,73,85,97,109,121,133}),""),"")</f>
        <v/>
      </c>
      <c r="Y813" s="132" t="str">
        <f>_xlfn.IFNA(IF($D813=4,LOOKUP($F813,{0.1,0.2,0.3,0.4,0.5,0.6,0.7,0.8,0.9,1},{26,38,50,62,74,86,98,110,122,134}),""),"")</f>
        <v/>
      </c>
      <c r="Z813" s="132" t="str">
        <f>_xlfn.IFNA(IF($D813=5,LOOKUP($F813,{0.1,0.2,0.3,0.4,0.5,0.6,0.7,0.8,0.9,1},{27,39,51,63,75,87,99,111,123,135}),""),"")</f>
        <v/>
      </c>
      <c r="AA813" s="132">
        <f t="shared" si="114"/>
        <v>0</v>
      </c>
      <c r="AB813" s="132" t="str">
        <f t="shared" si="115"/>
        <v>00</v>
      </c>
      <c r="AC813" s="82" t="e">
        <f>VLOOKUP(AB813,'AMI Ref'!T:U,2,FALSE)</f>
        <v>#N/A</v>
      </c>
      <c r="AD813" s="124"/>
      <c r="AE813" s="81" t="str">
        <f>_xlfn.IFNA(IF($D813=0,IF($J813="Not Paid by Tenant",0,INDEX('AMI Ref'!$K$5:$N$5,MATCH($J813,{"Oil","Gas","Electric - Other","ELECTRIC - HEAT PUMP"},0))),0),"")</f>
        <v/>
      </c>
      <c r="AF813" s="81">
        <f>_xlfn.IFNA(IF($D813=1,IF($J813="Not Paid by Tenant",0,INDEX('AMI Ref'!$K$6:$N$6,MATCH($J813,{"Oil","Gas","Electric - Other","ELECTRIC - HEAT PUMP"},0))),0),"")</f>
        <v>0</v>
      </c>
      <c r="AG813" s="81">
        <f>_xlfn.IFNA(IF($D813=2,IF($J813="Not Paid by Tenant",0,INDEX('AMI Ref'!$K$7:$N$7,MATCH($J813,{"Oil","Gas","Electric - Other","ELECTRIC - HEAT PUMP"},0))),0),"")</f>
        <v>0</v>
      </c>
      <c r="AH813" s="81">
        <f>_xlfn.IFNA(IF($D813=3,IF($J813="Not Paid by Tenant",0,INDEX('AMI Ref'!$K$8:$N$8,MATCH($J813,{"Oil","Gas","Electric - Other","ELECTRIC - HEAT PUMP"},0))),0),"")</f>
        <v>0</v>
      </c>
      <c r="AI813" s="81">
        <f>_xlfn.IFNA(IF($D813=4,IF($J813="Not Paid by Tenant",0,INDEX('AMI Ref'!$K$9:$N$9,MATCH($J813,{"Oil","Gas","Electric - Other","ELECTRIC - HEAT PUMP"},0))),0),"")</f>
        <v>0</v>
      </c>
      <c r="AJ813" s="81">
        <f>_xlfn.IFNA(IF($D813=5,IF($J813="Not Paid by Tenant",0,INDEX('AMI Ref'!$K$10:$N$10,MATCH($J813,{"Oil","Gas","Electric - Other","ELECTRIC - HEAT PUMP"},0))),0),"")</f>
        <v>0</v>
      </c>
      <c r="AK813" s="128"/>
      <c r="AL813" s="81" t="str">
        <f>_xlfn.IFNA(IF($D813=0,IF($K813="Not Paid by Tenant",0,INDEX('AMI Ref'!$O$5:$R$5,MATCH($K813,{"Oil","Gas","Electric - Other","Electric ccASHP - split"},0))),0),"")</f>
        <v/>
      </c>
      <c r="AM813" s="81">
        <f>_xlfn.IFNA(IF($D813=1,IF($K813="Not Paid by Tenant",0,INDEX('AMI Ref'!$O$6:$R$6,MATCH($K813,{"Oil","Gas","Electric - Other","Electric ccASHP - split"},0))),0),"")</f>
        <v>0</v>
      </c>
      <c r="AN813" s="81">
        <f>_xlfn.IFNA(IF($D813=2,IF($K813="Not Paid by Tenant",0,INDEX('AMI Ref'!$O$7:$R$7,MATCH($K813,{"Oil","Gas","Electric - Other","Electric ccASHP - split"},0))),0),"")</f>
        <v>0</v>
      </c>
      <c r="AO813" s="81">
        <f>_xlfn.IFNA(IF($D813=3,IF($K813="Not Paid by Tenant",0,INDEX('AMI Ref'!$O$8:$R$8,MATCH($K813,{"Oil","Gas","Electric - Other","Electric ccASHP - split"},0))),0),"")</f>
        <v>0</v>
      </c>
      <c r="AP813" s="81">
        <f>_xlfn.IFNA(IF($D813=4,IF($K813="Not Paid by Tenant",0,INDEX('AMI Ref'!$O$9:$R$9,MATCH($K813,{"Oil","Gas","Electric - Other","Electric ccASHP - split"},0))),0),"")</f>
        <v>0</v>
      </c>
      <c r="AQ813" s="81">
        <f>_xlfn.IFNA(IF($D813=5,IF($K813="Not Paid by Tenant",0,INDEX('AMI Ref'!$O$10:$R$10,MATCH($K813,{"Oil","Gas","Electric - Other","Electric ccASHP - split"},0))),0),"")</f>
        <v>0</v>
      </c>
      <c r="AR813" s="124">
        <f t="shared" si="116"/>
        <v>0</v>
      </c>
      <c r="AS813" s="123" t="e">
        <f t="shared" si="117"/>
        <v>#N/A</v>
      </c>
    </row>
    <row r="814" spans="1:45" x14ac:dyDescent="0.2">
      <c r="A814" s="130">
        <v>812</v>
      </c>
      <c r="B814" s="177">
        <f>IF(OR(COUNTIF($B$2:$B813,Input!$F830)&lt;1,COUNTIF($O$2:$O813,Input!$C830)&lt;1),Input!F830,0)</f>
        <v>0</v>
      </c>
      <c r="C814" s="177">
        <f>IF(OR(COUNTIF($B$2:$B813,Input!$F830)&lt;1,COUNTIF($O$2:$O813,Input!$C830)&lt;1),Input!G830,0)</f>
        <v>0</v>
      </c>
      <c r="D814" s="177">
        <f>IF(OR(COUNTIF($B$2:$B813,Input!$F830)&lt;1,COUNTIF($O$2:$O813,Input!$C830)&lt;1),Input!H830,0)</f>
        <v>0</v>
      </c>
      <c r="E814" s="177">
        <f>IF(OR(COUNTIF($B$2:$B813,Input!$F830)&lt;1,COUNTIF($O$2:$O813,Input!$C830)&lt;1),Input!I830,0)</f>
        <v>0</v>
      </c>
      <c r="F814" s="177">
        <f>IF(OR(COUNTIF($B$2:$B813,Input!$F830)&lt;1,COUNTIF($O$2:$O813,Input!$C830)&lt;1),Input!J830,0)</f>
        <v>0</v>
      </c>
      <c r="G814" s="177">
        <f>IF(OR(COUNTIF($B$2:$B813,Input!$F830)&lt;1,COUNTIF($O$2:$O813,Input!$C830)&lt;1),Input!K830,0)</f>
        <v>0</v>
      </c>
      <c r="H814" s="177">
        <f>IF(OR(COUNTIF($B$2:$B813,Input!$F830)&lt;1,COUNTIF($O$2:$O813,Input!$C830)&lt;1),Input!L830,0)</f>
        <v>0</v>
      </c>
      <c r="I814" s="177">
        <f>IF(OR(COUNTIF($B$2:$B813,Input!$F830)&lt;1,COUNTIF($O$2:$O813,Input!$C830)&lt;1),Input!M830,0)</f>
        <v>0</v>
      </c>
      <c r="J814" s="177">
        <f>IF(OR(COUNTIF($B$2:$B813,Input!$F830)&lt;1,COUNTIF($O$2:$O813,Input!$C830)&lt;1),Input!N830,0)</f>
        <v>0</v>
      </c>
      <c r="K814" s="177">
        <f>IF(OR(COUNTIF($B$2:$B813,Input!$F830)&lt;1,COUNTIF($O$2:$O813,Input!$C830)&lt;1),Input!O830,0)</f>
        <v>0</v>
      </c>
      <c r="L814" s="177">
        <f>IF(OR(COUNTIF($B$2:$B813,Input!$F830)&lt;1,COUNTIF($O$2:$O813,Input!$C830)&lt;1),Input!P830,0)</f>
        <v>0</v>
      </c>
      <c r="M814" s="129" t="str">
        <f t="shared" si="112"/>
        <v/>
      </c>
      <c r="N814" s="161">
        <f t="shared" si="110"/>
        <v>0</v>
      </c>
      <c r="O814" s="168">
        <f>Input!C830</f>
        <v>0</v>
      </c>
      <c r="P814" s="168"/>
      <c r="R814" s="131">
        <f t="shared" si="111"/>
        <v>0</v>
      </c>
      <c r="S814" s="133" t="str">
        <f t="shared" si="113"/>
        <v xml:space="preserve"> </v>
      </c>
      <c r="T814" s="133"/>
      <c r="U814" s="132" t="str">
        <f>_xlfn.IFNA(IF($D814=0,LOOKUP($F814,{0.1,0.2,0.3,0.4,0.5,0.6,0.7,0.8,0.9,1},{22,34,46,58,70,82,94,106,118,130}),""),"")</f>
        <v/>
      </c>
      <c r="V814" s="132" t="str">
        <f>_xlfn.IFNA(IF($D814=1,LOOKUP($F814,{0.1,0.2,0.3,0.4,0.5,0.6,0.7,0.8,0.9,1},{23,35,47,59,71,83,95,107,119,131}),""),"")</f>
        <v/>
      </c>
      <c r="W814" s="132" t="str">
        <f>_xlfn.IFNA(IF($D814=2,LOOKUP($F814,{0.1,0.2,0.3,0.4,0.5,0.6,0.7,0.8,0.9,1},{24,36,48,60,72,84,96,108,120,132}),""),"")</f>
        <v/>
      </c>
      <c r="X814" s="132" t="str">
        <f>_xlfn.IFNA(IF($D814=3,LOOKUP($F814,{0.1,0.2,0.3,0.4,0.5,0.6,0.7,0.8,0.9,1},{25,37,49,61,73,85,97,109,121,133}),""),"")</f>
        <v/>
      </c>
      <c r="Y814" s="132" t="str">
        <f>_xlfn.IFNA(IF($D814=4,LOOKUP($F814,{0.1,0.2,0.3,0.4,0.5,0.6,0.7,0.8,0.9,1},{26,38,50,62,74,86,98,110,122,134}),""),"")</f>
        <v/>
      </c>
      <c r="Z814" s="132" t="str">
        <f>_xlfn.IFNA(IF($D814=5,LOOKUP($F814,{0.1,0.2,0.3,0.4,0.5,0.6,0.7,0.8,0.9,1},{27,39,51,63,75,87,99,111,123,135}),""),"")</f>
        <v/>
      </c>
      <c r="AA814" s="132">
        <f t="shared" si="114"/>
        <v>0</v>
      </c>
      <c r="AB814" s="132" t="str">
        <f t="shared" si="115"/>
        <v>00</v>
      </c>
      <c r="AC814" s="82" t="e">
        <f>VLOOKUP(AB814,'AMI Ref'!T:U,2,FALSE)</f>
        <v>#N/A</v>
      </c>
      <c r="AD814" s="124"/>
      <c r="AE814" s="81" t="str">
        <f>_xlfn.IFNA(IF($D814=0,IF($J814="Not Paid by Tenant",0,INDEX('AMI Ref'!$K$5:$N$5,MATCH($J814,{"Oil","Gas","Electric - Other","ELECTRIC - HEAT PUMP"},0))),0),"")</f>
        <v/>
      </c>
      <c r="AF814" s="81">
        <f>_xlfn.IFNA(IF($D814=1,IF($J814="Not Paid by Tenant",0,INDEX('AMI Ref'!$K$6:$N$6,MATCH($J814,{"Oil","Gas","Electric - Other","ELECTRIC - HEAT PUMP"},0))),0),"")</f>
        <v>0</v>
      </c>
      <c r="AG814" s="81">
        <f>_xlfn.IFNA(IF($D814=2,IF($J814="Not Paid by Tenant",0,INDEX('AMI Ref'!$K$7:$N$7,MATCH($J814,{"Oil","Gas","Electric - Other","ELECTRIC - HEAT PUMP"},0))),0),"")</f>
        <v>0</v>
      </c>
      <c r="AH814" s="81">
        <f>_xlfn.IFNA(IF($D814=3,IF($J814="Not Paid by Tenant",0,INDEX('AMI Ref'!$K$8:$N$8,MATCH($J814,{"Oil","Gas","Electric - Other","ELECTRIC - HEAT PUMP"},0))),0),"")</f>
        <v>0</v>
      </c>
      <c r="AI814" s="81">
        <f>_xlfn.IFNA(IF($D814=4,IF($J814="Not Paid by Tenant",0,INDEX('AMI Ref'!$K$9:$N$9,MATCH($J814,{"Oil","Gas","Electric - Other","ELECTRIC - HEAT PUMP"},0))),0),"")</f>
        <v>0</v>
      </c>
      <c r="AJ814" s="81">
        <f>_xlfn.IFNA(IF($D814=5,IF($J814="Not Paid by Tenant",0,INDEX('AMI Ref'!$K$10:$N$10,MATCH($J814,{"Oil","Gas","Electric - Other","ELECTRIC - HEAT PUMP"},0))),0),"")</f>
        <v>0</v>
      </c>
      <c r="AK814" s="128"/>
      <c r="AL814" s="81" t="str">
        <f>_xlfn.IFNA(IF($D814=0,IF($K814="Not Paid by Tenant",0,INDEX('AMI Ref'!$O$5:$R$5,MATCH($K814,{"Oil","Gas","Electric - Other","Electric ccASHP - split"},0))),0),"")</f>
        <v/>
      </c>
      <c r="AM814" s="81">
        <f>_xlfn.IFNA(IF($D814=1,IF($K814="Not Paid by Tenant",0,INDEX('AMI Ref'!$O$6:$R$6,MATCH($K814,{"Oil","Gas","Electric - Other","Electric ccASHP - split"},0))),0),"")</f>
        <v>0</v>
      </c>
      <c r="AN814" s="81">
        <f>_xlfn.IFNA(IF($D814=2,IF($K814="Not Paid by Tenant",0,INDEX('AMI Ref'!$O$7:$R$7,MATCH($K814,{"Oil","Gas","Electric - Other","Electric ccASHP - split"},0))),0),"")</f>
        <v>0</v>
      </c>
      <c r="AO814" s="81">
        <f>_xlfn.IFNA(IF($D814=3,IF($K814="Not Paid by Tenant",0,INDEX('AMI Ref'!$O$8:$R$8,MATCH($K814,{"Oil","Gas","Electric - Other","Electric ccASHP - split"},0))),0),"")</f>
        <v>0</v>
      </c>
      <c r="AP814" s="81">
        <f>_xlfn.IFNA(IF($D814=4,IF($K814="Not Paid by Tenant",0,INDEX('AMI Ref'!$O$9:$R$9,MATCH($K814,{"Oil","Gas","Electric - Other","Electric ccASHP - split"},0))),0),"")</f>
        <v>0</v>
      </c>
      <c r="AQ814" s="81">
        <f>_xlfn.IFNA(IF($D814=5,IF($K814="Not Paid by Tenant",0,INDEX('AMI Ref'!$O$10:$R$10,MATCH($K814,{"Oil","Gas","Electric - Other","Electric ccASHP - split"},0))),0),"")</f>
        <v>0</v>
      </c>
      <c r="AR814" s="124">
        <f t="shared" si="116"/>
        <v>0</v>
      </c>
      <c r="AS814" s="123" t="e">
        <f t="shared" si="117"/>
        <v>#N/A</v>
      </c>
    </row>
    <row r="815" spans="1:45" x14ac:dyDescent="0.2">
      <c r="A815" s="130">
        <v>813</v>
      </c>
      <c r="B815" s="177">
        <f>IF(OR(COUNTIF($B$2:$B814,Input!$F831)&lt;1,COUNTIF($O$2:$O814,Input!$C831)&lt;1),Input!F831,0)</f>
        <v>0</v>
      </c>
      <c r="C815" s="177">
        <f>IF(OR(COUNTIF($B$2:$B814,Input!$F831)&lt;1,COUNTIF($O$2:$O814,Input!$C831)&lt;1),Input!G831,0)</f>
        <v>0</v>
      </c>
      <c r="D815" s="177">
        <f>IF(OR(COUNTIF($B$2:$B814,Input!$F831)&lt;1,COUNTIF($O$2:$O814,Input!$C831)&lt;1),Input!H831,0)</f>
        <v>0</v>
      </c>
      <c r="E815" s="177">
        <f>IF(OR(COUNTIF($B$2:$B814,Input!$F831)&lt;1,COUNTIF($O$2:$O814,Input!$C831)&lt;1),Input!I831,0)</f>
        <v>0</v>
      </c>
      <c r="F815" s="177">
        <f>IF(OR(COUNTIF($B$2:$B814,Input!$F831)&lt;1,COUNTIF($O$2:$O814,Input!$C831)&lt;1),Input!J831,0)</f>
        <v>0</v>
      </c>
      <c r="G815" s="177">
        <f>IF(OR(COUNTIF($B$2:$B814,Input!$F831)&lt;1,COUNTIF($O$2:$O814,Input!$C831)&lt;1),Input!K831,0)</f>
        <v>0</v>
      </c>
      <c r="H815" s="177">
        <f>IF(OR(COUNTIF($B$2:$B814,Input!$F831)&lt;1,COUNTIF($O$2:$O814,Input!$C831)&lt;1),Input!L831,0)</f>
        <v>0</v>
      </c>
      <c r="I815" s="177">
        <f>IF(OR(COUNTIF($B$2:$B814,Input!$F831)&lt;1,COUNTIF($O$2:$O814,Input!$C831)&lt;1),Input!M831,0)</f>
        <v>0</v>
      </c>
      <c r="J815" s="177">
        <f>IF(OR(COUNTIF($B$2:$B814,Input!$F831)&lt;1,COUNTIF($O$2:$O814,Input!$C831)&lt;1),Input!N831,0)</f>
        <v>0</v>
      </c>
      <c r="K815" s="177">
        <f>IF(OR(COUNTIF($B$2:$B814,Input!$F831)&lt;1,COUNTIF($O$2:$O814,Input!$C831)&lt;1),Input!O831,0)</f>
        <v>0</v>
      </c>
      <c r="L815" s="177">
        <f>IF(OR(COUNTIF($B$2:$B814,Input!$F831)&lt;1,COUNTIF($O$2:$O814,Input!$C831)&lt;1),Input!P831,0)</f>
        <v>0</v>
      </c>
      <c r="M815" s="129" t="str">
        <f t="shared" si="112"/>
        <v/>
      </c>
      <c r="N815" s="161">
        <f t="shared" si="110"/>
        <v>0</v>
      </c>
      <c r="O815" s="168">
        <f>Input!C831</f>
        <v>0</v>
      </c>
      <c r="P815" s="168"/>
      <c r="R815" s="131">
        <f t="shared" si="111"/>
        <v>0</v>
      </c>
      <c r="S815" s="133" t="str">
        <f t="shared" si="113"/>
        <v xml:space="preserve"> </v>
      </c>
      <c r="T815" s="133"/>
      <c r="U815" s="132" t="str">
        <f>_xlfn.IFNA(IF($D815=0,LOOKUP($F815,{0.1,0.2,0.3,0.4,0.5,0.6,0.7,0.8,0.9,1},{22,34,46,58,70,82,94,106,118,130}),""),"")</f>
        <v/>
      </c>
      <c r="V815" s="132" t="str">
        <f>_xlfn.IFNA(IF($D815=1,LOOKUP($F815,{0.1,0.2,0.3,0.4,0.5,0.6,0.7,0.8,0.9,1},{23,35,47,59,71,83,95,107,119,131}),""),"")</f>
        <v/>
      </c>
      <c r="W815" s="132" t="str">
        <f>_xlfn.IFNA(IF($D815=2,LOOKUP($F815,{0.1,0.2,0.3,0.4,0.5,0.6,0.7,0.8,0.9,1},{24,36,48,60,72,84,96,108,120,132}),""),"")</f>
        <v/>
      </c>
      <c r="X815" s="132" t="str">
        <f>_xlfn.IFNA(IF($D815=3,LOOKUP($F815,{0.1,0.2,0.3,0.4,0.5,0.6,0.7,0.8,0.9,1},{25,37,49,61,73,85,97,109,121,133}),""),"")</f>
        <v/>
      </c>
      <c r="Y815" s="132" t="str">
        <f>_xlfn.IFNA(IF($D815=4,LOOKUP($F815,{0.1,0.2,0.3,0.4,0.5,0.6,0.7,0.8,0.9,1},{26,38,50,62,74,86,98,110,122,134}),""),"")</f>
        <v/>
      </c>
      <c r="Z815" s="132" t="str">
        <f>_xlfn.IFNA(IF($D815=5,LOOKUP($F815,{0.1,0.2,0.3,0.4,0.5,0.6,0.7,0.8,0.9,1},{27,39,51,63,75,87,99,111,123,135}),""),"")</f>
        <v/>
      </c>
      <c r="AA815" s="132">
        <f t="shared" si="114"/>
        <v>0</v>
      </c>
      <c r="AB815" s="132" t="str">
        <f t="shared" si="115"/>
        <v>00</v>
      </c>
      <c r="AC815" s="82" t="e">
        <f>VLOOKUP(AB815,'AMI Ref'!T:U,2,FALSE)</f>
        <v>#N/A</v>
      </c>
      <c r="AD815" s="124"/>
      <c r="AE815" s="81" t="str">
        <f>_xlfn.IFNA(IF($D815=0,IF($J815="Not Paid by Tenant",0,INDEX('AMI Ref'!$K$5:$N$5,MATCH($J815,{"Oil","Gas","Electric - Other","ELECTRIC - HEAT PUMP"},0))),0),"")</f>
        <v/>
      </c>
      <c r="AF815" s="81">
        <f>_xlfn.IFNA(IF($D815=1,IF($J815="Not Paid by Tenant",0,INDEX('AMI Ref'!$K$6:$N$6,MATCH($J815,{"Oil","Gas","Electric - Other","ELECTRIC - HEAT PUMP"},0))),0),"")</f>
        <v>0</v>
      </c>
      <c r="AG815" s="81">
        <f>_xlfn.IFNA(IF($D815=2,IF($J815="Not Paid by Tenant",0,INDEX('AMI Ref'!$K$7:$N$7,MATCH($J815,{"Oil","Gas","Electric - Other","ELECTRIC - HEAT PUMP"},0))),0),"")</f>
        <v>0</v>
      </c>
      <c r="AH815" s="81">
        <f>_xlfn.IFNA(IF($D815=3,IF($J815="Not Paid by Tenant",0,INDEX('AMI Ref'!$K$8:$N$8,MATCH($J815,{"Oil","Gas","Electric - Other","ELECTRIC - HEAT PUMP"},0))),0),"")</f>
        <v>0</v>
      </c>
      <c r="AI815" s="81">
        <f>_xlfn.IFNA(IF($D815=4,IF($J815="Not Paid by Tenant",0,INDEX('AMI Ref'!$K$9:$N$9,MATCH($J815,{"Oil","Gas","Electric - Other","ELECTRIC - HEAT PUMP"},0))),0),"")</f>
        <v>0</v>
      </c>
      <c r="AJ815" s="81">
        <f>_xlfn.IFNA(IF($D815=5,IF($J815="Not Paid by Tenant",0,INDEX('AMI Ref'!$K$10:$N$10,MATCH($J815,{"Oil","Gas","Electric - Other","ELECTRIC - HEAT PUMP"},0))),0),"")</f>
        <v>0</v>
      </c>
      <c r="AK815" s="128"/>
      <c r="AL815" s="81" t="str">
        <f>_xlfn.IFNA(IF($D815=0,IF($K815="Not Paid by Tenant",0,INDEX('AMI Ref'!$O$5:$R$5,MATCH($K815,{"Oil","Gas","Electric - Other","Electric ccASHP - split"},0))),0),"")</f>
        <v/>
      </c>
      <c r="AM815" s="81">
        <f>_xlfn.IFNA(IF($D815=1,IF($K815="Not Paid by Tenant",0,INDEX('AMI Ref'!$O$6:$R$6,MATCH($K815,{"Oil","Gas","Electric - Other","Electric ccASHP - split"},0))),0),"")</f>
        <v>0</v>
      </c>
      <c r="AN815" s="81">
        <f>_xlfn.IFNA(IF($D815=2,IF($K815="Not Paid by Tenant",0,INDEX('AMI Ref'!$O$7:$R$7,MATCH($K815,{"Oil","Gas","Electric - Other","Electric ccASHP - split"},0))),0),"")</f>
        <v>0</v>
      </c>
      <c r="AO815" s="81">
        <f>_xlfn.IFNA(IF($D815=3,IF($K815="Not Paid by Tenant",0,INDEX('AMI Ref'!$O$8:$R$8,MATCH($K815,{"Oil","Gas","Electric - Other","Electric ccASHP - split"},0))),0),"")</f>
        <v>0</v>
      </c>
      <c r="AP815" s="81">
        <f>_xlfn.IFNA(IF($D815=4,IF($K815="Not Paid by Tenant",0,INDEX('AMI Ref'!$O$9:$R$9,MATCH($K815,{"Oil","Gas","Electric - Other","Electric ccASHP - split"},0))),0),"")</f>
        <v>0</v>
      </c>
      <c r="AQ815" s="81">
        <f>_xlfn.IFNA(IF($D815=5,IF($K815="Not Paid by Tenant",0,INDEX('AMI Ref'!$O$10:$R$10,MATCH($K815,{"Oil","Gas","Electric - Other","Electric ccASHP - split"},0))),0),"")</f>
        <v>0</v>
      </c>
      <c r="AR815" s="124">
        <f t="shared" si="116"/>
        <v>0</v>
      </c>
      <c r="AS815" s="123" t="e">
        <f t="shared" si="117"/>
        <v>#N/A</v>
      </c>
    </row>
    <row r="816" spans="1:45" x14ac:dyDescent="0.2">
      <c r="A816" s="130">
        <v>814</v>
      </c>
      <c r="B816" s="177">
        <f>IF(OR(COUNTIF($B$2:$B815,Input!$F832)&lt;1,COUNTIF($O$2:$O815,Input!$C832)&lt;1),Input!F832,0)</f>
        <v>0</v>
      </c>
      <c r="C816" s="177">
        <f>IF(OR(COUNTIF($B$2:$B815,Input!$F832)&lt;1,COUNTIF($O$2:$O815,Input!$C832)&lt;1),Input!G832,0)</f>
        <v>0</v>
      </c>
      <c r="D816" s="177">
        <f>IF(OR(COUNTIF($B$2:$B815,Input!$F832)&lt;1,COUNTIF($O$2:$O815,Input!$C832)&lt;1),Input!H832,0)</f>
        <v>0</v>
      </c>
      <c r="E816" s="177">
        <f>IF(OR(COUNTIF($B$2:$B815,Input!$F832)&lt;1,COUNTIF($O$2:$O815,Input!$C832)&lt;1),Input!I832,0)</f>
        <v>0</v>
      </c>
      <c r="F816" s="177">
        <f>IF(OR(COUNTIF($B$2:$B815,Input!$F832)&lt;1,COUNTIF($O$2:$O815,Input!$C832)&lt;1),Input!J832,0)</f>
        <v>0</v>
      </c>
      <c r="G816" s="177">
        <f>IF(OR(COUNTIF($B$2:$B815,Input!$F832)&lt;1,COUNTIF($O$2:$O815,Input!$C832)&lt;1),Input!K832,0)</f>
        <v>0</v>
      </c>
      <c r="H816" s="177">
        <f>IF(OR(COUNTIF($B$2:$B815,Input!$F832)&lt;1,COUNTIF($O$2:$O815,Input!$C832)&lt;1),Input!L832,0)</f>
        <v>0</v>
      </c>
      <c r="I816" s="177">
        <f>IF(OR(COUNTIF($B$2:$B815,Input!$F832)&lt;1,COUNTIF($O$2:$O815,Input!$C832)&lt;1),Input!M832,0)</f>
        <v>0</v>
      </c>
      <c r="J816" s="177">
        <f>IF(OR(COUNTIF($B$2:$B815,Input!$F832)&lt;1,COUNTIF($O$2:$O815,Input!$C832)&lt;1),Input!N832,0)</f>
        <v>0</v>
      </c>
      <c r="K816" s="177">
        <f>IF(OR(COUNTIF($B$2:$B815,Input!$F832)&lt;1,COUNTIF($O$2:$O815,Input!$C832)&lt;1),Input!O832,0)</f>
        <v>0</v>
      </c>
      <c r="L816" s="177">
        <f>IF(OR(COUNTIF($B$2:$B815,Input!$F832)&lt;1,COUNTIF($O$2:$O815,Input!$C832)&lt;1),Input!P832,0)</f>
        <v>0</v>
      </c>
      <c r="M816" s="129" t="str">
        <f t="shared" si="112"/>
        <v/>
      </c>
      <c r="N816" s="161">
        <f t="shared" si="110"/>
        <v>0</v>
      </c>
      <c r="O816" s="168">
        <f>Input!C832</f>
        <v>0</v>
      </c>
      <c r="P816" s="168"/>
      <c r="R816" s="131">
        <f t="shared" si="111"/>
        <v>0</v>
      </c>
      <c r="S816" s="133" t="str">
        <f t="shared" si="113"/>
        <v xml:space="preserve"> </v>
      </c>
      <c r="T816" s="133"/>
      <c r="U816" s="132" t="str">
        <f>_xlfn.IFNA(IF($D816=0,LOOKUP($F816,{0.1,0.2,0.3,0.4,0.5,0.6,0.7,0.8,0.9,1},{22,34,46,58,70,82,94,106,118,130}),""),"")</f>
        <v/>
      </c>
      <c r="V816" s="132" t="str">
        <f>_xlfn.IFNA(IF($D816=1,LOOKUP($F816,{0.1,0.2,0.3,0.4,0.5,0.6,0.7,0.8,0.9,1},{23,35,47,59,71,83,95,107,119,131}),""),"")</f>
        <v/>
      </c>
      <c r="W816" s="132" t="str">
        <f>_xlfn.IFNA(IF($D816=2,LOOKUP($F816,{0.1,0.2,0.3,0.4,0.5,0.6,0.7,0.8,0.9,1},{24,36,48,60,72,84,96,108,120,132}),""),"")</f>
        <v/>
      </c>
      <c r="X816" s="132" t="str">
        <f>_xlfn.IFNA(IF($D816=3,LOOKUP($F816,{0.1,0.2,0.3,0.4,0.5,0.6,0.7,0.8,0.9,1},{25,37,49,61,73,85,97,109,121,133}),""),"")</f>
        <v/>
      </c>
      <c r="Y816" s="132" t="str">
        <f>_xlfn.IFNA(IF($D816=4,LOOKUP($F816,{0.1,0.2,0.3,0.4,0.5,0.6,0.7,0.8,0.9,1},{26,38,50,62,74,86,98,110,122,134}),""),"")</f>
        <v/>
      </c>
      <c r="Z816" s="132" t="str">
        <f>_xlfn.IFNA(IF($D816=5,LOOKUP($F816,{0.1,0.2,0.3,0.4,0.5,0.6,0.7,0.8,0.9,1},{27,39,51,63,75,87,99,111,123,135}),""),"")</f>
        <v/>
      </c>
      <c r="AA816" s="132">
        <f t="shared" si="114"/>
        <v>0</v>
      </c>
      <c r="AB816" s="132" t="str">
        <f t="shared" si="115"/>
        <v>00</v>
      </c>
      <c r="AC816" s="82" t="e">
        <f>VLOOKUP(AB816,'AMI Ref'!T:U,2,FALSE)</f>
        <v>#N/A</v>
      </c>
      <c r="AD816" s="124"/>
      <c r="AE816" s="81" t="str">
        <f>_xlfn.IFNA(IF($D816=0,IF($J816="Not Paid by Tenant",0,INDEX('AMI Ref'!$K$5:$N$5,MATCH($J816,{"Oil","Gas","Electric - Other","ELECTRIC - HEAT PUMP"},0))),0),"")</f>
        <v/>
      </c>
      <c r="AF816" s="81">
        <f>_xlfn.IFNA(IF($D816=1,IF($J816="Not Paid by Tenant",0,INDEX('AMI Ref'!$K$6:$N$6,MATCH($J816,{"Oil","Gas","Electric - Other","ELECTRIC - HEAT PUMP"},0))),0),"")</f>
        <v>0</v>
      </c>
      <c r="AG816" s="81">
        <f>_xlfn.IFNA(IF($D816=2,IF($J816="Not Paid by Tenant",0,INDEX('AMI Ref'!$K$7:$N$7,MATCH($J816,{"Oil","Gas","Electric - Other","ELECTRIC - HEAT PUMP"},0))),0),"")</f>
        <v>0</v>
      </c>
      <c r="AH816" s="81">
        <f>_xlfn.IFNA(IF($D816=3,IF($J816="Not Paid by Tenant",0,INDEX('AMI Ref'!$K$8:$N$8,MATCH($J816,{"Oil","Gas","Electric - Other","ELECTRIC - HEAT PUMP"},0))),0),"")</f>
        <v>0</v>
      </c>
      <c r="AI816" s="81">
        <f>_xlfn.IFNA(IF($D816=4,IF($J816="Not Paid by Tenant",0,INDEX('AMI Ref'!$K$9:$N$9,MATCH($J816,{"Oil","Gas","Electric - Other","ELECTRIC - HEAT PUMP"},0))),0),"")</f>
        <v>0</v>
      </c>
      <c r="AJ816" s="81">
        <f>_xlfn.IFNA(IF($D816=5,IF($J816="Not Paid by Tenant",0,INDEX('AMI Ref'!$K$10:$N$10,MATCH($J816,{"Oil","Gas","Electric - Other","ELECTRIC - HEAT PUMP"},0))),0),"")</f>
        <v>0</v>
      </c>
      <c r="AK816" s="128"/>
      <c r="AL816" s="81" t="str">
        <f>_xlfn.IFNA(IF($D816=0,IF($K816="Not Paid by Tenant",0,INDEX('AMI Ref'!$O$5:$R$5,MATCH($K816,{"Oil","Gas","Electric - Other","Electric ccASHP - split"},0))),0),"")</f>
        <v/>
      </c>
      <c r="AM816" s="81">
        <f>_xlfn.IFNA(IF($D816=1,IF($K816="Not Paid by Tenant",0,INDEX('AMI Ref'!$O$6:$R$6,MATCH($K816,{"Oil","Gas","Electric - Other","Electric ccASHP - split"},0))),0),"")</f>
        <v>0</v>
      </c>
      <c r="AN816" s="81">
        <f>_xlfn.IFNA(IF($D816=2,IF($K816="Not Paid by Tenant",0,INDEX('AMI Ref'!$O$7:$R$7,MATCH($K816,{"Oil","Gas","Electric - Other","Electric ccASHP - split"},0))),0),"")</f>
        <v>0</v>
      </c>
      <c r="AO816" s="81">
        <f>_xlfn.IFNA(IF($D816=3,IF($K816="Not Paid by Tenant",0,INDEX('AMI Ref'!$O$8:$R$8,MATCH($K816,{"Oil","Gas","Electric - Other","Electric ccASHP - split"},0))),0),"")</f>
        <v>0</v>
      </c>
      <c r="AP816" s="81">
        <f>_xlfn.IFNA(IF($D816=4,IF($K816="Not Paid by Tenant",0,INDEX('AMI Ref'!$O$9:$R$9,MATCH($K816,{"Oil","Gas","Electric - Other","Electric ccASHP - split"},0))),0),"")</f>
        <v>0</v>
      </c>
      <c r="AQ816" s="81">
        <f>_xlfn.IFNA(IF($D816=5,IF($K816="Not Paid by Tenant",0,INDEX('AMI Ref'!$O$10:$R$10,MATCH($K816,{"Oil","Gas","Electric - Other","Electric ccASHP - split"},0))),0),"")</f>
        <v>0</v>
      </c>
      <c r="AR816" s="124">
        <f t="shared" si="116"/>
        <v>0</v>
      </c>
      <c r="AS816" s="123" t="e">
        <f t="shared" si="117"/>
        <v>#N/A</v>
      </c>
    </row>
    <row r="817" spans="1:45" x14ac:dyDescent="0.2">
      <c r="A817" s="130">
        <v>815</v>
      </c>
      <c r="B817" s="177">
        <f>IF(OR(COUNTIF($B$2:$B816,Input!$F833)&lt;1,COUNTIF($O$2:$O816,Input!$C833)&lt;1),Input!F833,0)</f>
        <v>0</v>
      </c>
      <c r="C817" s="177">
        <f>IF(OR(COUNTIF($B$2:$B816,Input!$F833)&lt;1,COUNTIF($O$2:$O816,Input!$C833)&lt;1),Input!G833,0)</f>
        <v>0</v>
      </c>
      <c r="D817" s="177">
        <f>IF(OR(COUNTIF($B$2:$B816,Input!$F833)&lt;1,COUNTIF($O$2:$O816,Input!$C833)&lt;1),Input!H833,0)</f>
        <v>0</v>
      </c>
      <c r="E817" s="177">
        <f>IF(OR(COUNTIF($B$2:$B816,Input!$F833)&lt;1,COUNTIF($O$2:$O816,Input!$C833)&lt;1),Input!I833,0)</f>
        <v>0</v>
      </c>
      <c r="F817" s="177">
        <f>IF(OR(COUNTIF($B$2:$B816,Input!$F833)&lt;1,COUNTIF($O$2:$O816,Input!$C833)&lt;1),Input!J833,0)</f>
        <v>0</v>
      </c>
      <c r="G817" s="177">
        <f>IF(OR(COUNTIF($B$2:$B816,Input!$F833)&lt;1,COUNTIF($O$2:$O816,Input!$C833)&lt;1),Input!K833,0)</f>
        <v>0</v>
      </c>
      <c r="H817" s="177">
        <f>IF(OR(COUNTIF($B$2:$B816,Input!$F833)&lt;1,COUNTIF($O$2:$O816,Input!$C833)&lt;1),Input!L833,0)</f>
        <v>0</v>
      </c>
      <c r="I817" s="177">
        <f>IF(OR(COUNTIF($B$2:$B816,Input!$F833)&lt;1,COUNTIF($O$2:$O816,Input!$C833)&lt;1),Input!M833,0)</f>
        <v>0</v>
      </c>
      <c r="J817" s="177">
        <f>IF(OR(COUNTIF($B$2:$B816,Input!$F833)&lt;1,COUNTIF($O$2:$O816,Input!$C833)&lt;1),Input!N833,0)</f>
        <v>0</v>
      </c>
      <c r="K817" s="177">
        <f>IF(OR(COUNTIF($B$2:$B816,Input!$F833)&lt;1,COUNTIF($O$2:$O816,Input!$C833)&lt;1),Input!O833,0)</f>
        <v>0</v>
      </c>
      <c r="L817" s="177">
        <f>IF(OR(COUNTIF($B$2:$B816,Input!$F833)&lt;1,COUNTIF($O$2:$O816,Input!$C833)&lt;1),Input!P833,0)</f>
        <v>0</v>
      </c>
      <c r="M817" s="129" t="str">
        <f t="shared" si="112"/>
        <v/>
      </c>
      <c r="N817" s="161">
        <f t="shared" si="110"/>
        <v>0</v>
      </c>
      <c r="O817" s="168">
        <f>Input!C833</f>
        <v>0</v>
      </c>
      <c r="P817" s="168"/>
      <c r="R817" s="131">
        <f t="shared" si="111"/>
        <v>0</v>
      </c>
      <c r="S817" s="133" t="str">
        <f t="shared" si="113"/>
        <v xml:space="preserve"> </v>
      </c>
      <c r="T817" s="133"/>
      <c r="U817" s="132" t="str">
        <f>_xlfn.IFNA(IF($D817=0,LOOKUP($F817,{0.1,0.2,0.3,0.4,0.5,0.6,0.7,0.8,0.9,1},{22,34,46,58,70,82,94,106,118,130}),""),"")</f>
        <v/>
      </c>
      <c r="V817" s="132" t="str">
        <f>_xlfn.IFNA(IF($D817=1,LOOKUP($F817,{0.1,0.2,0.3,0.4,0.5,0.6,0.7,0.8,0.9,1},{23,35,47,59,71,83,95,107,119,131}),""),"")</f>
        <v/>
      </c>
      <c r="W817" s="132" t="str">
        <f>_xlfn.IFNA(IF($D817=2,LOOKUP($F817,{0.1,0.2,0.3,0.4,0.5,0.6,0.7,0.8,0.9,1},{24,36,48,60,72,84,96,108,120,132}),""),"")</f>
        <v/>
      </c>
      <c r="X817" s="132" t="str">
        <f>_xlfn.IFNA(IF($D817=3,LOOKUP($F817,{0.1,0.2,0.3,0.4,0.5,0.6,0.7,0.8,0.9,1},{25,37,49,61,73,85,97,109,121,133}),""),"")</f>
        <v/>
      </c>
      <c r="Y817" s="132" t="str">
        <f>_xlfn.IFNA(IF($D817=4,LOOKUP($F817,{0.1,0.2,0.3,0.4,0.5,0.6,0.7,0.8,0.9,1},{26,38,50,62,74,86,98,110,122,134}),""),"")</f>
        <v/>
      </c>
      <c r="Z817" s="132" t="str">
        <f>_xlfn.IFNA(IF($D817=5,LOOKUP($F817,{0.1,0.2,0.3,0.4,0.5,0.6,0.7,0.8,0.9,1},{27,39,51,63,75,87,99,111,123,135}),""),"")</f>
        <v/>
      </c>
      <c r="AA817" s="132">
        <f t="shared" si="114"/>
        <v>0</v>
      </c>
      <c r="AB817" s="132" t="str">
        <f t="shared" si="115"/>
        <v>00</v>
      </c>
      <c r="AC817" s="82" t="e">
        <f>VLOOKUP(AB817,'AMI Ref'!T:U,2,FALSE)</f>
        <v>#N/A</v>
      </c>
      <c r="AD817" s="124"/>
      <c r="AE817" s="81" t="str">
        <f>_xlfn.IFNA(IF($D817=0,IF($J817="Not Paid by Tenant",0,INDEX('AMI Ref'!$K$5:$N$5,MATCH($J817,{"Oil","Gas","Electric - Other","ELECTRIC - HEAT PUMP"},0))),0),"")</f>
        <v/>
      </c>
      <c r="AF817" s="81">
        <f>_xlfn.IFNA(IF($D817=1,IF($J817="Not Paid by Tenant",0,INDEX('AMI Ref'!$K$6:$N$6,MATCH($J817,{"Oil","Gas","Electric - Other","ELECTRIC - HEAT PUMP"},0))),0),"")</f>
        <v>0</v>
      </c>
      <c r="AG817" s="81">
        <f>_xlfn.IFNA(IF($D817=2,IF($J817="Not Paid by Tenant",0,INDEX('AMI Ref'!$K$7:$N$7,MATCH($J817,{"Oil","Gas","Electric - Other","ELECTRIC - HEAT PUMP"},0))),0),"")</f>
        <v>0</v>
      </c>
      <c r="AH817" s="81">
        <f>_xlfn.IFNA(IF($D817=3,IF($J817="Not Paid by Tenant",0,INDEX('AMI Ref'!$K$8:$N$8,MATCH($J817,{"Oil","Gas","Electric - Other","ELECTRIC - HEAT PUMP"},0))),0),"")</f>
        <v>0</v>
      </c>
      <c r="AI817" s="81">
        <f>_xlfn.IFNA(IF($D817=4,IF($J817="Not Paid by Tenant",0,INDEX('AMI Ref'!$K$9:$N$9,MATCH($J817,{"Oil","Gas","Electric - Other","ELECTRIC - HEAT PUMP"},0))),0),"")</f>
        <v>0</v>
      </c>
      <c r="AJ817" s="81">
        <f>_xlfn.IFNA(IF($D817=5,IF($J817="Not Paid by Tenant",0,INDEX('AMI Ref'!$K$10:$N$10,MATCH($J817,{"Oil","Gas","Electric - Other","ELECTRIC - HEAT PUMP"},0))),0),"")</f>
        <v>0</v>
      </c>
      <c r="AK817" s="128"/>
      <c r="AL817" s="81" t="str">
        <f>_xlfn.IFNA(IF($D817=0,IF($K817="Not Paid by Tenant",0,INDEX('AMI Ref'!$O$5:$R$5,MATCH($K817,{"Oil","Gas","Electric - Other","Electric ccASHP - split"},0))),0),"")</f>
        <v/>
      </c>
      <c r="AM817" s="81">
        <f>_xlfn.IFNA(IF($D817=1,IF($K817="Not Paid by Tenant",0,INDEX('AMI Ref'!$O$6:$R$6,MATCH($K817,{"Oil","Gas","Electric - Other","Electric ccASHP - split"},0))),0),"")</f>
        <v>0</v>
      </c>
      <c r="AN817" s="81">
        <f>_xlfn.IFNA(IF($D817=2,IF($K817="Not Paid by Tenant",0,INDEX('AMI Ref'!$O$7:$R$7,MATCH($K817,{"Oil","Gas","Electric - Other","Electric ccASHP - split"},0))),0),"")</f>
        <v>0</v>
      </c>
      <c r="AO817" s="81">
        <f>_xlfn.IFNA(IF($D817=3,IF($K817="Not Paid by Tenant",0,INDEX('AMI Ref'!$O$8:$R$8,MATCH($K817,{"Oil","Gas","Electric - Other","Electric ccASHP - split"},0))),0),"")</f>
        <v>0</v>
      </c>
      <c r="AP817" s="81">
        <f>_xlfn.IFNA(IF($D817=4,IF($K817="Not Paid by Tenant",0,INDEX('AMI Ref'!$O$9:$R$9,MATCH($K817,{"Oil","Gas","Electric - Other","Electric ccASHP - split"},0))),0),"")</f>
        <v>0</v>
      </c>
      <c r="AQ817" s="81">
        <f>_xlfn.IFNA(IF($D817=5,IF($K817="Not Paid by Tenant",0,INDEX('AMI Ref'!$O$10:$R$10,MATCH($K817,{"Oil","Gas","Electric - Other","Electric ccASHP - split"},0))),0),"")</f>
        <v>0</v>
      </c>
      <c r="AR817" s="124">
        <f t="shared" si="116"/>
        <v>0</v>
      </c>
      <c r="AS817" s="123" t="e">
        <f t="shared" si="117"/>
        <v>#N/A</v>
      </c>
    </row>
    <row r="818" spans="1:45" x14ac:dyDescent="0.2">
      <c r="A818" s="130">
        <v>816</v>
      </c>
      <c r="B818" s="177">
        <f>IF(OR(COUNTIF($B$2:$B817,Input!$F834)&lt;1,COUNTIF($O$2:$O817,Input!$C834)&lt;1),Input!F834,0)</f>
        <v>0</v>
      </c>
      <c r="C818" s="177">
        <f>IF(OR(COUNTIF($B$2:$B817,Input!$F834)&lt;1,COUNTIF($O$2:$O817,Input!$C834)&lt;1),Input!G834,0)</f>
        <v>0</v>
      </c>
      <c r="D818" s="177">
        <f>IF(OR(COUNTIF($B$2:$B817,Input!$F834)&lt;1,COUNTIF($O$2:$O817,Input!$C834)&lt;1),Input!H834,0)</f>
        <v>0</v>
      </c>
      <c r="E818" s="177">
        <f>IF(OR(COUNTIF($B$2:$B817,Input!$F834)&lt;1,COUNTIF($O$2:$O817,Input!$C834)&lt;1),Input!I834,0)</f>
        <v>0</v>
      </c>
      <c r="F818" s="177">
        <f>IF(OR(COUNTIF($B$2:$B817,Input!$F834)&lt;1,COUNTIF($O$2:$O817,Input!$C834)&lt;1),Input!J834,0)</f>
        <v>0</v>
      </c>
      <c r="G818" s="177">
        <f>IF(OR(COUNTIF($B$2:$B817,Input!$F834)&lt;1,COUNTIF($O$2:$O817,Input!$C834)&lt;1),Input!K834,0)</f>
        <v>0</v>
      </c>
      <c r="H818" s="177">
        <f>IF(OR(COUNTIF($B$2:$B817,Input!$F834)&lt;1,COUNTIF($O$2:$O817,Input!$C834)&lt;1),Input!L834,0)</f>
        <v>0</v>
      </c>
      <c r="I818" s="177">
        <f>IF(OR(COUNTIF($B$2:$B817,Input!$F834)&lt;1,COUNTIF($O$2:$O817,Input!$C834)&lt;1),Input!M834,0)</f>
        <v>0</v>
      </c>
      <c r="J818" s="177">
        <f>IF(OR(COUNTIF($B$2:$B817,Input!$F834)&lt;1,COUNTIF($O$2:$O817,Input!$C834)&lt;1),Input!N834,0)</f>
        <v>0</v>
      </c>
      <c r="K818" s="177">
        <f>IF(OR(COUNTIF($B$2:$B817,Input!$F834)&lt;1,COUNTIF($O$2:$O817,Input!$C834)&lt;1),Input!O834,0)</f>
        <v>0</v>
      </c>
      <c r="L818" s="177">
        <f>IF(OR(COUNTIF($B$2:$B817,Input!$F834)&lt;1,COUNTIF($O$2:$O817,Input!$C834)&lt;1),Input!P834,0)</f>
        <v>0</v>
      </c>
      <c r="M818" s="129" t="str">
        <f t="shared" si="112"/>
        <v/>
      </c>
      <c r="N818" s="161">
        <f t="shared" si="110"/>
        <v>0</v>
      </c>
      <c r="O818" s="168">
        <f>Input!C834</f>
        <v>0</v>
      </c>
      <c r="P818" s="168"/>
      <c r="R818" s="131">
        <f t="shared" si="111"/>
        <v>0</v>
      </c>
      <c r="S818" s="133" t="str">
        <f t="shared" si="113"/>
        <v xml:space="preserve"> </v>
      </c>
      <c r="T818" s="133"/>
      <c r="U818" s="132" t="str">
        <f>_xlfn.IFNA(IF($D818=0,LOOKUP($F818,{0.1,0.2,0.3,0.4,0.5,0.6,0.7,0.8,0.9,1},{22,34,46,58,70,82,94,106,118,130}),""),"")</f>
        <v/>
      </c>
      <c r="V818" s="132" t="str">
        <f>_xlfn.IFNA(IF($D818=1,LOOKUP($F818,{0.1,0.2,0.3,0.4,0.5,0.6,0.7,0.8,0.9,1},{23,35,47,59,71,83,95,107,119,131}),""),"")</f>
        <v/>
      </c>
      <c r="W818" s="132" t="str">
        <f>_xlfn.IFNA(IF($D818=2,LOOKUP($F818,{0.1,0.2,0.3,0.4,0.5,0.6,0.7,0.8,0.9,1},{24,36,48,60,72,84,96,108,120,132}),""),"")</f>
        <v/>
      </c>
      <c r="X818" s="132" t="str">
        <f>_xlfn.IFNA(IF($D818=3,LOOKUP($F818,{0.1,0.2,0.3,0.4,0.5,0.6,0.7,0.8,0.9,1},{25,37,49,61,73,85,97,109,121,133}),""),"")</f>
        <v/>
      </c>
      <c r="Y818" s="132" t="str">
        <f>_xlfn.IFNA(IF($D818=4,LOOKUP($F818,{0.1,0.2,0.3,0.4,0.5,0.6,0.7,0.8,0.9,1},{26,38,50,62,74,86,98,110,122,134}),""),"")</f>
        <v/>
      </c>
      <c r="Z818" s="132" t="str">
        <f>_xlfn.IFNA(IF($D818=5,LOOKUP($F818,{0.1,0.2,0.3,0.4,0.5,0.6,0.7,0.8,0.9,1},{27,39,51,63,75,87,99,111,123,135}),""),"")</f>
        <v/>
      </c>
      <c r="AA818" s="132">
        <f t="shared" si="114"/>
        <v>0</v>
      </c>
      <c r="AB818" s="132" t="str">
        <f t="shared" si="115"/>
        <v>00</v>
      </c>
      <c r="AC818" s="82" t="e">
        <f>VLOOKUP(AB818,'AMI Ref'!T:U,2,FALSE)</f>
        <v>#N/A</v>
      </c>
      <c r="AD818" s="124"/>
      <c r="AE818" s="81" t="str">
        <f>_xlfn.IFNA(IF($D818=0,IF($J818="Not Paid by Tenant",0,INDEX('AMI Ref'!$K$5:$N$5,MATCH($J818,{"Oil","Gas","Electric - Other","ELECTRIC - HEAT PUMP"},0))),0),"")</f>
        <v/>
      </c>
      <c r="AF818" s="81">
        <f>_xlfn.IFNA(IF($D818=1,IF($J818="Not Paid by Tenant",0,INDEX('AMI Ref'!$K$6:$N$6,MATCH($J818,{"Oil","Gas","Electric - Other","ELECTRIC - HEAT PUMP"},0))),0),"")</f>
        <v>0</v>
      </c>
      <c r="AG818" s="81">
        <f>_xlfn.IFNA(IF($D818=2,IF($J818="Not Paid by Tenant",0,INDEX('AMI Ref'!$K$7:$N$7,MATCH($J818,{"Oil","Gas","Electric - Other","ELECTRIC - HEAT PUMP"},0))),0),"")</f>
        <v>0</v>
      </c>
      <c r="AH818" s="81">
        <f>_xlfn.IFNA(IF($D818=3,IF($J818="Not Paid by Tenant",0,INDEX('AMI Ref'!$K$8:$N$8,MATCH($J818,{"Oil","Gas","Electric - Other","ELECTRIC - HEAT PUMP"},0))),0),"")</f>
        <v>0</v>
      </c>
      <c r="AI818" s="81">
        <f>_xlfn.IFNA(IF($D818=4,IF($J818="Not Paid by Tenant",0,INDEX('AMI Ref'!$K$9:$N$9,MATCH($J818,{"Oil","Gas","Electric - Other","ELECTRIC - HEAT PUMP"},0))),0),"")</f>
        <v>0</v>
      </c>
      <c r="AJ818" s="81">
        <f>_xlfn.IFNA(IF($D818=5,IF($J818="Not Paid by Tenant",0,INDEX('AMI Ref'!$K$10:$N$10,MATCH($J818,{"Oil","Gas","Electric - Other","ELECTRIC - HEAT PUMP"},0))),0),"")</f>
        <v>0</v>
      </c>
      <c r="AK818" s="128"/>
      <c r="AL818" s="81" t="str">
        <f>_xlfn.IFNA(IF($D818=0,IF($K818="Not Paid by Tenant",0,INDEX('AMI Ref'!$O$5:$R$5,MATCH($K818,{"Oil","Gas","Electric - Other","Electric ccASHP - split"},0))),0),"")</f>
        <v/>
      </c>
      <c r="AM818" s="81">
        <f>_xlfn.IFNA(IF($D818=1,IF($K818="Not Paid by Tenant",0,INDEX('AMI Ref'!$O$6:$R$6,MATCH($K818,{"Oil","Gas","Electric - Other","Electric ccASHP - split"},0))),0),"")</f>
        <v>0</v>
      </c>
      <c r="AN818" s="81">
        <f>_xlfn.IFNA(IF($D818=2,IF($K818="Not Paid by Tenant",0,INDEX('AMI Ref'!$O$7:$R$7,MATCH($K818,{"Oil","Gas","Electric - Other","Electric ccASHP - split"},0))),0),"")</f>
        <v>0</v>
      </c>
      <c r="AO818" s="81">
        <f>_xlfn.IFNA(IF($D818=3,IF($K818="Not Paid by Tenant",0,INDEX('AMI Ref'!$O$8:$R$8,MATCH($K818,{"Oil","Gas","Electric - Other","Electric ccASHP - split"},0))),0),"")</f>
        <v>0</v>
      </c>
      <c r="AP818" s="81">
        <f>_xlfn.IFNA(IF($D818=4,IF($K818="Not Paid by Tenant",0,INDEX('AMI Ref'!$O$9:$R$9,MATCH($K818,{"Oil","Gas","Electric - Other","Electric ccASHP - split"},0))),0),"")</f>
        <v>0</v>
      </c>
      <c r="AQ818" s="81">
        <f>_xlfn.IFNA(IF($D818=5,IF($K818="Not Paid by Tenant",0,INDEX('AMI Ref'!$O$10:$R$10,MATCH($K818,{"Oil","Gas","Electric - Other","Electric ccASHP - split"},0))),0),"")</f>
        <v>0</v>
      </c>
      <c r="AR818" s="124">
        <f t="shared" si="116"/>
        <v>0</v>
      </c>
      <c r="AS818" s="123" t="e">
        <f t="shared" si="117"/>
        <v>#N/A</v>
      </c>
    </row>
    <row r="819" spans="1:45" x14ac:dyDescent="0.2">
      <c r="A819" s="130">
        <v>817</v>
      </c>
      <c r="B819" s="177">
        <f>IF(OR(COUNTIF($B$2:$B818,Input!$F835)&lt;1,COUNTIF($O$2:$O818,Input!$C835)&lt;1),Input!F835,0)</f>
        <v>0</v>
      </c>
      <c r="C819" s="177">
        <f>IF(OR(COUNTIF($B$2:$B818,Input!$F835)&lt;1,COUNTIF($O$2:$O818,Input!$C835)&lt;1),Input!G835,0)</f>
        <v>0</v>
      </c>
      <c r="D819" s="177">
        <f>IF(OR(COUNTIF($B$2:$B818,Input!$F835)&lt;1,COUNTIF($O$2:$O818,Input!$C835)&lt;1),Input!H835,0)</f>
        <v>0</v>
      </c>
      <c r="E819" s="177">
        <f>IF(OR(COUNTIF($B$2:$B818,Input!$F835)&lt;1,COUNTIF($O$2:$O818,Input!$C835)&lt;1),Input!I835,0)</f>
        <v>0</v>
      </c>
      <c r="F819" s="177">
        <f>IF(OR(COUNTIF($B$2:$B818,Input!$F835)&lt;1,COUNTIF($O$2:$O818,Input!$C835)&lt;1),Input!J835,0)</f>
        <v>0</v>
      </c>
      <c r="G819" s="177">
        <f>IF(OR(COUNTIF($B$2:$B818,Input!$F835)&lt;1,COUNTIF($O$2:$O818,Input!$C835)&lt;1),Input!K835,0)</f>
        <v>0</v>
      </c>
      <c r="H819" s="177">
        <f>IF(OR(COUNTIF($B$2:$B818,Input!$F835)&lt;1,COUNTIF($O$2:$O818,Input!$C835)&lt;1),Input!L835,0)</f>
        <v>0</v>
      </c>
      <c r="I819" s="177">
        <f>IF(OR(COUNTIF($B$2:$B818,Input!$F835)&lt;1,COUNTIF($O$2:$O818,Input!$C835)&lt;1),Input!M835,0)</f>
        <v>0</v>
      </c>
      <c r="J819" s="177">
        <f>IF(OR(COUNTIF($B$2:$B818,Input!$F835)&lt;1,COUNTIF($O$2:$O818,Input!$C835)&lt;1),Input!N835,0)</f>
        <v>0</v>
      </c>
      <c r="K819" s="177">
        <f>IF(OR(COUNTIF($B$2:$B818,Input!$F835)&lt;1,COUNTIF($O$2:$O818,Input!$C835)&lt;1),Input!O835,0)</f>
        <v>0</v>
      </c>
      <c r="L819" s="177">
        <f>IF(OR(COUNTIF($B$2:$B818,Input!$F835)&lt;1,COUNTIF($O$2:$O818,Input!$C835)&lt;1),Input!P835,0)</f>
        <v>0</v>
      </c>
      <c r="M819" s="129" t="str">
        <f t="shared" si="112"/>
        <v/>
      </c>
      <c r="N819" s="161">
        <f t="shared" si="110"/>
        <v>0</v>
      </c>
      <c r="O819" s="168">
        <f>Input!C835</f>
        <v>0</v>
      </c>
      <c r="P819" s="168"/>
      <c r="R819" s="131">
        <f t="shared" si="111"/>
        <v>0</v>
      </c>
      <c r="S819" s="133" t="str">
        <f t="shared" si="113"/>
        <v xml:space="preserve"> </v>
      </c>
      <c r="T819" s="133"/>
      <c r="U819" s="132" t="str">
        <f>_xlfn.IFNA(IF($D819=0,LOOKUP($F819,{0.1,0.2,0.3,0.4,0.5,0.6,0.7,0.8,0.9,1},{22,34,46,58,70,82,94,106,118,130}),""),"")</f>
        <v/>
      </c>
      <c r="V819" s="132" t="str">
        <f>_xlfn.IFNA(IF($D819=1,LOOKUP($F819,{0.1,0.2,0.3,0.4,0.5,0.6,0.7,0.8,0.9,1},{23,35,47,59,71,83,95,107,119,131}),""),"")</f>
        <v/>
      </c>
      <c r="W819" s="132" t="str">
        <f>_xlfn.IFNA(IF($D819=2,LOOKUP($F819,{0.1,0.2,0.3,0.4,0.5,0.6,0.7,0.8,0.9,1},{24,36,48,60,72,84,96,108,120,132}),""),"")</f>
        <v/>
      </c>
      <c r="X819" s="132" t="str">
        <f>_xlfn.IFNA(IF($D819=3,LOOKUP($F819,{0.1,0.2,0.3,0.4,0.5,0.6,0.7,0.8,0.9,1},{25,37,49,61,73,85,97,109,121,133}),""),"")</f>
        <v/>
      </c>
      <c r="Y819" s="132" t="str">
        <f>_xlfn.IFNA(IF($D819=4,LOOKUP($F819,{0.1,0.2,0.3,0.4,0.5,0.6,0.7,0.8,0.9,1},{26,38,50,62,74,86,98,110,122,134}),""),"")</f>
        <v/>
      </c>
      <c r="Z819" s="132" t="str">
        <f>_xlfn.IFNA(IF($D819=5,LOOKUP($F819,{0.1,0.2,0.3,0.4,0.5,0.6,0.7,0.8,0.9,1},{27,39,51,63,75,87,99,111,123,135}),""),"")</f>
        <v/>
      </c>
      <c r="AA819" s="132">
        <f t="shared" si="114"/>
        <v>0</v>
      </c>
      <c r="AB819" s="132" t="str">
        <f t="shared" si="115"/>
        <v>00</v>
      </c>
      <c r="AC819" s="82" t="e">
        <f>VLOOKUP(AB819,'AMI Ref'!T:U,2,FALSE)</f>
        <v>#N/A</v>
      </c>
      <c r="AD819" s="124"/>
      <c r="AE819" s="81" t="str">
        <f>_xlfn.IFNA(IF($D819=0,IF($J819="Not Paid by Tenant",0,INDEX('AMI Ref'!$K$5:$N$5,MATCH($J819,{"Oil","Gas","Electric - Other","ELECTRIC - HEAT PUMP"},0))),0),"")</f>
        <v/>
      </c>
      <c r="AF819" s="81">
        <f>_xlfn.IFNA(IF($D819=1,IF($J819="Not Paid by Tenant",0,INDEX('AMI Ref'!$K$6:$N$6,MATCH($J819,{"Oil","Gas","Electric - Other","ELECTRIC - HEAT PUMP"},0))),0),"")</f>
        <v>0</v>
      </c>
      <c r="AG819" s="81">
        <f>_xlfn.IFNA(IF($D819=2,IF($J819="Not Paid by Tenant",0,INDEX('AMI Ref'!$K$7:$N$7,MATCH($J819,{"Oil","Gas","Electric - Other","ELECTRIC - HEAT PUMP"},0))),0),"")</f>
        <v>0</v>
      </c>
      <c r="AH819" s="81">
        <f>_xlfn.IFNA(IF($D819=3,IF($J819="Not Paid by Tenant",0,INDEX('AMI Ref'!$K$8:$N$8,MATCH($J819,{"Oil","Gas","Electric - Other","ELECTRIC - HEAT PUMP"},0))),0),"")</f>
        <v>0</v>
      </c>
      <c r="AI819" s="81">
        <f>_xlfn.IFNA(IF($D819=4,IF($J819="Not Paid by Tenant",0,INDEX('AMI Ref'!$K$9:$N$9,MATCH($J819,{"Oil","Gas","Electric - Other","ELECTRIC - HEAT PUMP"},0))),0),"")</f>
        <v>0</v>
      </c>
      <c r="AJ819" s="81">
        <f>_xlfn.IFNA(IF($D819=5,IF($J819="Not Paid by Tenant",0,INDEX('AMI Ref'!$K$10:$N$10,MATCH($J819,{"Oil","Gas","Electric - Other","ELECTRIC - HEAT PUMP"},0))),0),"")</f>
        <v>0</v>
      </c>
      <c r="AK819" s="128"/>
      <c r="AL819" s="81" t="str">
        <f>_xlfn.IFNA(IF($D819=0,IF($K819="Not Paid by Tenant",0,INDEX('AMI Ref'!$O$5:$R$5,MATCH($K819,{"Oil","Gas","Electric - Other","Electric ccASHP - split"},0))),0),"")</f>
        <v/>
      </c>
      <c r="AM819" s="81">
        <f>_xlfn.IFNA(IF($D819=1,IF($K819="Not Paid by Tenant",0,INDEX('AMI Ref'!$O$6:$R$6,MATCH($K819,{"Oil","Gas","Electric - Other","Electric ccASHP - split"},0))),0),"")</f>
        <v>0</v>
      </c>
      <c r="AN819" s="81">
        <f>_xlfn.IFNA(IF($D819=2,IF($K819="Not Paid by Tenant",0,INDEX('AMI Ref'!$O$7:$R$7,MATCH($K819,{"Oil","Gas","Electric - Other","Electric ccASHP - split"},0))),0),"")</f>
        <v>0</v>
      </c>
      <c r="AO819" s="81">
        <f>_xlfn.IFNA(IF($D819=3,IF($K819="Not Paid by Tenant",0,INDEX('AMI Ref'!$O$8:$R$8,MATCH($K819,{"Oil","Gas","Electric - Other","Electric ccASHP - split"},0))),0),"")</f>
        <v>0</v>
      </c>
      <c r="AP819" s="81">
        <f>_xlfn.IFNA(IF($D819=4,IF($K819="Not Paid by Tenant",0,INDEX('AMI Ref'!$O$9:$R$9,MATCH($K819,{"Oil","Gas","Electric - Other","Electric ccASHP - split"},0))),0),"")</f>
        <v>0</v>
      </c>
      <c r="AQ819" s="81">
        <f>_xlfn.IFNA(IF($D819=5,IF($K819="Not Paid by Tenant",0,INDEX('AMI Ref'!$O$10:$R$10,MATCH($K819,{"Oil","Gas","Electric - Other","Electric ccASHP - split"},0))),0),"")</f>
        <v>0</v>
      </c>
      <c r="AR819" s="124">
        <f t="shared" si="116"/>
        <v>0</v>
      </c>
      <c r="AS819" s="123" t="e">
        <f t="shared" si="117"/>
        <v>#N/A</v>
      </c>
    </row>
    <row r="820" spans="1:45" x14ac:dyDescent="0.2">
      <c r="A820" s="130">
        <v>818</v>
      </c>
      <c r="B820" s="177">
        <f>IF(OR(COUNTIF($B$2:$B819,Input!$F836)&lt;1,COUNTIF($O$2:$O819,Input!$C836)&lt;1),Input!F836,0)</f>
        <v>0</v>
      </c>
      <c r="C820" s="177">
        <f>IF(OR(COUNTIF($B$2:$B819,Input!$F836)&lt;1,COUNTIF($O$2:$O819,Input!$C836)&lt;1),Input!G836,0)</f>
        <v>0</v>
      </c>
      <c r="D820" s="177">
        <f>IF(OR(COUNTIF($B$2:$B819,Input!$F836)&lt;1,COUNTIF($O$2:$O819,Input!$C836)&lt;1),Input!H836,0)</f>
        <v>0</v>
      </c>
      <c r="E820" s="177">
        <f>IF(OR(COUNTIF($B$2:$B819,Input!$F836)&lt;1,COUNTIF($O$2:$O819,Input!$C836)&lt;1),Input!I836,0)</f>
        <v>0</v>
      </c>
      <c r="F820" s="177">
        <f>IF(OR(COUNTIF($B$2:$B819,Input!$F836)&lt;1,COUNTIF($O$2:$O819,Input!$C836)&lt;1),Input!J836,0)</f>
        <v>0</v>
      </c>
      <c r="G820" s="177">
        <f>IF(OR(COUNTIF($B$2:$B819,Input!$F836)&lt;1,COUNTIF($O$2:$O819,Input!$C836)&lt;1),Input!K836,0)</f>
        <v>0</v>
      </c>
      <c r="H820" s="177">
        <f>IF(OR(COUNTIF($B$2:$B819,Input!$F836)&lt;1,COUNTIF($O$2:$O819,Input!$C836)&lt;1),Input!L836,0)</f>
        <v>0</v>
      </c>
      <c r="I820" s="177">
        <f>IF(OR(COUNTIF($B$2:$B819,Input!$F836)&lt;1,COUNTIF($O$2:$O819,Input!$C836)&lt;1),Input!M836,0)</f>
        <v>0</v>
      </c>
      <c r="J820" s="177">
        <f>IF(OR(COUNTIF($B$2:$B819,Input!$F836)&lt;1,COUNTIF($O$2:$O819,Input!$C836)&lt;1),Input!N836,0)</f>
        <v>0</v>
      </c>
      <c r="K820" s="177">
        <f>IF(OR(COUNTIF($B$2:$B819,Input!$F836)&lt;1,COUNTIF($O$2:$O819,Input!$C836)&lt;1),Input!O836,0)</f>
        <v>0</v>
      </c>
      <c r="L820" s="177">
        <f>IF(OR(COUNTIF($B$2:$B819,Input!$F836)&lt;1,COUNTIF($O$2:$O819,Input!$C836)&lt;1),Input!P836,0)</f>
        <v>0</v>
      </c>
      <c r="M820" s="129" t="str">
        <f t="shared" si="112"/>
        <v/>
      </c>
      <c r="N820" s="161">
        <f t="shared" si="110"/>
        <v>0</v>
      </c>
      <c r="O820" s="168">
        <f>Input!C836</f>
        <v>0</v>
      </c>
      <c r="P820" s="168"/>
      <c r="R820" s="131">
        <f t="shared" si="111"/>
        <v>0</v>
      </c>
      <c r="S820" s="133" t="str">
        <f t="shared" si="113"/>
        <v xml:space="preserve"> </v>
      </c>
      <c r="T820" s="133"/>
      <c r="U820" s="132" t="str">
        <f>_xlfn.IFNA(IF($D820=0,LOOKUP($F820,{0.1,0.2,0.3,0.4,0.5,0.6,0.7,0.8,0.9,1},{22,34,46,58,70,82,94,106,118,130}),""),"")</f>
        <v/>
      </c>
      <c r="V820" s="132" t="str">
        <f>_xlfn.IFNA(IF($D820=1,LOOKUP($F820,{0.1,0.2,0.3,0.4,0.5,0.6,0.7,0.8,0.9,1},{23,35,47,59,71,83,95,107,119,131}),""),"")</f>
        <v/>
      </c>
      <c r="W820" s="132" t="str">
        <f>_xlfn.IFNA(IF($D820=2,LOOKUP($F820,{0.1,0.2,0.3,0.4,0.5,0.6,0.7,0.8,0.9,1},{24,36,48,60,72,84,96,108,120,132}),""),"")</f>
        <v/>
      </c>
      <c r="X820" s="132" t="str">
        <f>_xlfn.IFNA(IF($D820=3,LOOKUP($F820,{0.1,0.2,0.3,0.4,0.5,0.6,0.7,0.8,0.9,1},{25,37,49,61,73,85,97,109,121,133}),""),"")</f>
        <v/>
      </c>
      <c r="Y820" s="132" t="str">
        <f>_xlfn.IFNA(IF($D820=4,LOOKUP($F820,{0.1,0.2,0.3,0.4,0.5,0.6,0.7,0.8,0.9,1},{26,38,50,62,74,86,98,110,122,134}),""),"")</f>
        <v/>
      </c>
      <c r="Z820" s="132" t="str">
        <f>_xlfn.IFNA(IF($D820=5,LOOKUP($F820,{0.1,0.2,0.3,0.4,0.5,0.6,0.7,0.8,0.9,1},{27,39,51,63,75,87,99,111,123,135}),""),"")</f>
        <v/>
      </c>
      <c r="AA820" s="132">
        <f t="shared" si="114"/>
        <v>0</v>
      </c>
      <c r="AB820" s="132" t="str">
        <f t="shared" si="115"/>
        <v>00</v>
      </c>
      <c r="AC820" s="82" t="e">
        <f>VLOOKUP(AB820,'AMI Ref'!T:U,2,FALSE)</f>
        <v>#N/A</v>
      </c>
      <c r="AD820" s="124"/>
      <c r="AE820" s="81" t="str">
        <f>_xlfn.IFNA(IF($D820=0,IF($J820="Not Paid by Tenant",0,INDEX('AMI Ref'!$K$5:$N$5,MATCH($J820,{"Oil","Gas","Electric - Other","ELECTRIC - HEAT PUMP"},0))),0),"")</f>
        <v/>
      </c>
      <c r="AF820" s="81">
        <f>_xlfn.IFNA(IF($D820=1,IF($J820="Not Paid by Tenant",0,INDEX('AMI Ref'!$K$6:$N$6,MATCH($J820,{"Oil","Gas","Electric - Other","ELECTRIC - HEAT PUMP"},0))),0),"")</f>
        <v>0</v>
      </c>
      <c r="AG820" s="81">
        <f>_xlfn.IFNA(IF($D820=2,IF($J820="Not Paid by Tenant",0,INDEX('AMI Ref'!$K$7:$N$7,MATCH($J820,{"Oil","Gas","Electric - Other","ELECTRIC - HEAT PUMP"},0))),0),"")</f>
        <v>0</v>
      </c>
      <c r="AH820" s="81">
        <f>_xlfn.IFNA(IF($D820=3,IF($J820="Not Paid by Tenant",0,INDEX('AMI Ref'!$K$8:$N$8,MATCH($J820,{"Oil","Gas","Electric - Other","ELECTRIC - HEAT PUMP"},0))),0),"")</f>
        <v>0</v>
      </c>
      <c r="AI820" s="81">
        <f>_xlfn.IFNA(IF($D820=4,IF($J820="Not Paid by Tenant",0,INDEX('AMI Ref'!$K$9:$N$9,MATCH($J820,{"Oil","Gas","Electric - Other","ELECTRIC - HEAT PUMP"},0))),0),"")</f>
        <v>0</v>
      </c>
      <c r="AJ820" s="81">
        <f>_xlfn.IFNA(IF($D820=5,IF($J820="Not Paid by Tenant",0,INDEX('AMI Ref'!$K$10:$N$10,MATCH($J820,{"Oil","Gas","Electric - Other","ELECTRIC - HEAT PUMP"},0))),0),"")</f>
        <v>0</v>
      </c>
      <c r="AK820" s="128"/>
      <c r="AL820" s="81" t="str">
        <f>_xlfn.IFNA(IF($D820=0,IF($K820="Not Paid by Tenant",0,INDEX('AMI Ref'!$O$5:$R$5,MATCH($K820,{"Oil","Gas","Electric - Other","Electric ccASHP - split"},0))),0),"")</f>
        <v/>
      </c>
      <c r="AM820" s="81">
        <f>_xlfn.IFNA(IF($D820=1,IF($K820="Not Paid by Tenant",0,INDEX('AMI Ref'!$O$6:$R$6,MATCH($K820,{"Oil","Gas","Electric - Other","Electric ccASHP - split"},0))),0),"")</f>
        <v>0</v>
      </c>
      <c r="AN820" s="81">
        <f>_xlfn.IFNA(IF($D820=2,IF($K820="Not Paid by Tenant",0,INDEX('AMI Ref'!$O$7:$R$7,MATCH($K820,{"Oil","Gas","Electric - Other","Electric ccASHP - split"},0))),0),"")</f>
        <v>0</v>
      </c>
      <c r="AO820" s="81">
        <f>_xlfn.IFNA(IF($D820=3,IF($K820="Not Paid by Tenant",0,INDEX('AMI Ref'!$O$8:$R$8,MATCH($K820,{"Oil","Gas","Electric - Other","Electric ccASHP - split"},0))),0),"")</f>
        <v>0</v>
      </c>
      <c r="AP820" s="81">
        <f>_xlfn.IFNA(IF($D820=4,IF($K820="Not Paid by Tenant",0,INDEX('AMI Ref'!$O$9:$R$9,MATCH($K820,{"Oil","Gas","Electric - Other","Electric ccASHP - split"},0))),0),"")</f>
        <v>0</v>
      </c>
      <c r="AQ820" s="81">
        <f>_xlfn.IFNA(IF($D820=5,IF($K820="Not Paid by Tenant",0,INDEX('AMI Ref'!$O$10:$R$10,MATCH($K820,{"Oil","Gas","Electric - Other","Electric ccASHP - split"},0))),0),"")</f>
        <v>0</v>
      </c>
      <c r="AR820" s="124">
        <f t="shared" si="116"/>
        <v>0</v>
      </c>
      <c r="AS820" s="123" t="e">
        <f t="shared" si="117"/>
        <v>#N/A</v>
      </c>
    </row>
    <row r="821" spans="1:45" x14ac:dyDescent="0.2">
      <c r="A821" s="130">
        <v>819</v>
      </c>
      <c r="B821" s="177">
        <f>IF(OR(COUNTIF($B$2:$B820,Input!$F837)&lt;1,COUNTIF($O$2:$O820,Input!$C837)&lt;1),Input!F837,0)</f>
        <v>0</v>
      </c>
      <c r="C821" s="177">
        <f>IF(OR(COUNTIF($B$2:$B820,Input!$F837)&lt;1,COUNTIF($O$2:$O820,Input!$C837)&lt;1),Input!G837,0)</f>
        <v>0</v>
      </c>
      <c r="D821" s="177">
        <f>IF(OR(COUNTIF($B$2:$B820,Input!$F837)&lt;1,COUNTIF($O$2:$O820,Input!$C837)&lt;1),Input!H837,0)</f>
        <v>0</v>
      </c>
      <c r="E821" s="177">
        <f>IF(OR(COUNTIF($B$2:$B820,Input!$F837)&lt;1,COUNTIF($O$2:$O820,Input!$C837)&lt;1),Input!I837,0)</f>
        <v>0</v>
      </c>
      <c r="F821" s="177">
        <f>IF(OR(COUNTIF($B$2:$B820,Input!$F837)&lt;1,COUNTIF($O$2:$O820,Input!$C837)&lt;1),Input!J837,0)</f>
        <v>0</v>
      </c>
      <c r="G821" s="177">
        <f>IF(OR(COUNTIF($B$2:$B820,Input!$F837)&lt;1,COUNTIF($O$2:$O820,Input!$C837)&lt;1),Input!K837,0)</f>
        <v>0</v>
      </c>
      <c r="H821" s="177">
        <f>IF(OR(COUNTIF($B$2:$B820,Input!$F837)&lt;1,COUNTIF($O$2:$O820,Input!$C837)&lt;1),Input!L837,0)</f>
        <v>0</v>
      </c>
      <c r="I821" s="177">
        <f>IF(OR(COUNTIF($B$2:$B820,Input!$F837)&lt;1,COUNTIF($O$2:$O820,Input!$C837)&lt;1),Input!M837,0)</f>
        <v>0</v>
      </c>
      <c r="J821" s="177">
        <f>IF(OR(COUNTIF($B$2:$B820,Input!$F837)&lt;1,COUNTIF($O$2:$O820,Input!$C837)&lt;1),Input!N837,0)</f>
        <v>0</v>
      </c>
      <c r="K821" s="177">
        <f>IF(OR(COUNTIF($B$2:$B820,Input!$F837)&lt;1,COUNTIF($O$2:$O820,Input!$C837)&lt;1),Input!O837,0)</f>
        <v>0</v>
      </c>
      <c r="L821" s="177">
        <f>IF(OR(COUNTIF($B$2:$B820,Input!$F837)&lt;1,COUNTIF($O$2:$O820,Input!$C837)&lt;1),Input!P837,0)</f>
        <v>0</v>
      </c>
      <c r="M821" s="129" t="str">
        <f t="shared" si="112"/>
        <v/>
      </c>
      <c r="N821" s="161">
        <f t="shared" si="110"/>
        <v>0</v>
      </c>
      <c r="O821" s="168">
        <f>Input!C837</f>
        <v>0</v>
      </c>
      <c r="P821" s="168"/>
      <c r="R821" s="131">
        <f t="shared" si="111"/>
        <v>0</v>
      </c>
      <c r="S821" s="133" t="str">
        <f t="shared" si="113"/>
        <v xml:space="preserve"> </v>
      </c>
      <c r="T821" s="133"/>
      <c r="U821" s="132" t="str">
        <f>_xlfn.IFNA(IF($D821=0,LOOKUP($F821,{0.1,0.2,0.3,0.4,0.5,0.6,0.7,0.8,0.9,1},{22,34,46,58,70,82,94,106,118,130}),""),"")</f>
        <v/>
      </c>
      <c r="V821" s="132" t="str">
        <f>_xlfn.IFNA(IF($D821=1,LOOKUP($F821,{0.1,0.2,0.3,0.4,0.5,0.6,0.7,0.8,0.9,1},{23,35,47,59,71,83,95,107,119,131}),""),"")</f>
        <v/>
      </c>
      <c r="W821" s="132" t="str">
        <f>_xlfn.IFNA(IF($D821=2,LOOKUP($F821,{0.1,0.2,0.3,0.4,0.5,0.6,0.7,0.8,0.9,1},{24,36,48,60,72,84,96,108,120,132}),""),"")</f>
        <v/>
      </c>
      <c r="X821" s="132" t="str">
        <f>_xlfn.IFNA(IF($D821=3,LOOKUP($F821,{0.1,0.2,0.3,0.4,0.5,0.6,0.7,0.8,0.9,1},{25,37,49,61,73,85,97,109,121,133}),""),"")</f>
        <v/>
      </c>
      <c r="Y821" s="132" t="str">
        <f>_xlfn.IFNA(IF($D821=4,LOOKUP($F821,{0.1,0.2,0.3,0.4,0.5,0.6,0.7,0.8,0.9,1},{26,38,50,62,74,86,98,110,122,134}),""),"")</f>
        <v/>
      </c>
      <c r="Z821" s="132" t="str">
        <f>_xlfn.IFNA(IF($D821=5,LOOKUP($F821,{0.1,0.2,0.3,0.4,0.5,0.6,0.7,0.8,0.9,1},{27,39,51,63,75,87,99,111,123,135}),""),"")</f>
        <v/>
      </c>
      <c r="AA821" s="132">
        <f t="shared" si="114"/>
        <v>0</v>
      </c>
      <c r="AB821" s="132" t="str">
        <f t="shared" si="115"/>
        <v>00</v>
      </c>
      <c r="AC821" s="82" t="e">
        <f>VLOOKUP(AB821,'AMI Ref'!T:U,2,FALSE)</f>
        <v>#N/A</v>
      </c>
      <c r="AD821" s="124"/>
      <c r="AE821" s="81" t="str">
        <f>_xlfn.IFNA(IF($D821=0,IF($J821="Not Paid by Tenant",0,INDEX('AMI Ref'!$K$5:$N$5,MATCH($J821,{"Oil","Gas","Electric - Other","ELECTRIC - HEAT PUMP"},0))),0),"")</f>
        <v/>
      </c>
      <c r="AF821" s="81">
        <f>_xlfn.IFNA(IF($D821=1,IF($J821="Not Paid by Tenant",0,INDEX('AMI Ref'!$K$6:$N$6,MATCH($J821,{"Oil","Gas","Electric - Other","ELECTRIC - HEAT PUMP"},0))),0),"")</f>
        <v>0</v>
      </c>
      <c r="AG821" s="81">
        <f>_xlfn.IFNA(IF($D821=2,IF($J821="Not Paid by Tenant",0,INDEX('AMI Ref'!$K$7:$N$7,MATCH($J821,{"Oil","Gas","Electric - Other","ELECTRIC - HEAT PUMP"},0))),0),"")</f>
        <v>0</v>
      </c>
      <c r="AH821" s="81">
        <f>_xlfn.IFNA(IF($D821=3,IF($J821="Not Paid by Tenant",0,INDEX('AMI Ref'!$K$8:$N$8,MATCH($J821,{"Oil","Gas","Electric - Other","ELECTRIC - HEAT PUMP"},0))),0),"")</f>
        <v>0</v>
      </c>
      <c r="AI821" s="81">
        <f>_xlfn.IFNA(IF($D821=4,IF($J821="Not Paid by Tenant",0,INDEX('AMI Ref'!$K$9:$N$9,MATCH($J821,{"Oil","Gas","Electric - Other","ELECTRIC - HEAT PUMP"},0))),0),"")</f>
        <v>0</v>
      </c>
      <c r="AJ821" s="81">
        <f>_xlfn.IFNA(IF($D821=5,IF($J821="Not Paid by Tenant",0,INDEX('AMI Ref'!$K$10:$N$10,MATCH($J821,{"Oil","Gas","Electric - Other","ELECTRIC - HEAT PUMP"},0))),0),"")</f>
        <v>0</v>
      </c>
      <c r="AK821" s="128"/>
      <c r="AL821" s="81" t="str">
        <f>_xlfn.IFNA(IF($D821=0,IF($K821="Not Paid by Tenant",0,INDEX('AMI Ref'!$O$5:$R$5,MATCH($K821,{"Oil","Gas","Electric - Other","Electric ccASHP - split"},0))),0),"")</f>
        <v/>
      </c>
      <c r="AM821" s="81">
        <f>_xlfn.IFNA(IF($D821=1,IF($K821="Not Paid by Tenant",0,INDEX('AMI Ref'!$O$6:$R$6,MATCH($K821,{"Oil","Gas","Electric - Other","Electric ccASHP - split"},0))),0),"")</f>
        <v>0</v>
      </c>
      <c r="AN821" s="81">
        <f>_xlfn.IFNA(IF($D821=2,IF($K821="Not Paid by Tenant",0,INDEX('AMI Ref'!$O$7:$R$7,MATCH($K821,{"Oil","Gas","Electric - Other","Electric ccASHP - split"},0))),0),"")</f>
        <v>0</v>
      </c>
      <c r="AO821" s="81">
        <f>_xlfn.IFNA(IF($D821=3,IF($K821="Not Paid by Tenant",0,INDEX('AMI Ref'!$O$8:$R$8,MATCH($K821,{"Oil","Gas","Electric - Other","Electric ccASHP - split"},0))),0),"")</f>
        <v>0</v>
      </c>
      <c r="AP821" s="81">
        <f>_xlfn.IFNA(IF($D821=4,IF($K821="Not Paid by Tenant",0,INDEX('AMI Ref'!$O$9:$R$9,MATCH($K821,{"Oil","Gas","Electric - Other","Electric ccASHP - split"},0))),0),"")</f>
        <v>0</v>
      </c>
      <c r="AQ821" s="81">
        <f>_xlfn.IFNA(IF($D821=5,IF($K821="Not Paid by Tenant",0,INDEX('AMI Ref'!$O$10:$R$10,MATCH($K821,{"Oil","Gas","Electric - Other","Electric ccASHP - split"},0))),0),"")</f>
        <v>0</v>
      </c>
      <c r="AR821" s="124">
        <f t="shared" si="116"/>
        <v>0</v>
      </c>
      <c r="AS821" s="123" t="e">
        <f t="shared" si="117"/>
        <v>#N/A</v>
      </c>
    </row>
    <row r="822" spans="1:45" x14ac:dyDescent="0.2">
      <c r="A822" s="130">
        <v>820</v>
      </c>
      <c r="B822" s="177">
        <f>IF(OR(COUNTIF($B$2:$B821,Input!$F838)&lt;1,COUNTIF($O$2:$O821,Input!$C838)&lt;1),Input!F838,0)</f>
        <v>0</v>
      </c>
      <c r="C822" s="177">
        <f>IF(OR(COUNTIF($B$2:$B821,Input!$F838)&lt;1,COUNTIF($O$2:$O821,Input!$C838)&lt;1),Input!G838,0)</f>
        <v>0</v>
      </c>
      <c r="D822" s="177">
        <f>IF(OR(COUNTIF($B$2:$B821,Input!$F838)&lt;1,COUNTIF($O$2:$O821,Input!$C838)&lt;1),Input!H838,0)</f>
        <v>0</v>
      </c>
      <c r="E822" s="177">
        <f>IF(OR(COUNTIF($B$2:$B821,Input!$F838)&lt;1,COUNTIF($O$2:$O821,Input!$C838)&lt;1),Input!I838,0)</f>
        <v>0</v>
      </c>
      <c r="F822" s="177">
        <f>IF(OR(COUNTIF($B$2:$B821,Input!$F838)&lt;1,COUNTIF($O$2:$O821,Input!$C838)&lt;1),Input!J838,0)</f>
        <v>0</v>
      </c>
      <c r="G822" s="177">
        <f>IF(OR(COUNTIF($B$2:$B821,Input!$F838)&lt;1,COUNTIF($O$2:$O821,Input!$C838)&lt;1),Input!K838,0)</f>
        <v>0</v>
      </c>
      <c r="H822" s="177">
        <f>IF(OR(COUNTIF($B$2:$B821,Input!$F838)&lt;1,COUNTIF($O$2:$O821,Input!$C838)&lt;1),Input!L838,0)</f>
        <v>0</v>
      </c>
      <c r="I822" s="177">
        <f>IF(OR(COUNTIF($B$2:$B821,Input!$F838)&lt;1,COUNTIF($O$2:$O821,Input!$C838)&lt;1),Input!M838,0)</f>
        <v>0</v>
      </c>
      <c r="J822" s="177">
        <f>IF(OR(COUNTIF($B$2:$B821,Input!$F838)&lt;1,COUNTIF($O$2:$O821,Input!$C838)&lt;1),Input!N838,0)</f>
        <v>0</v>
      </c>
      <c r="K822" s="177">
        <f>IF(OR(COUNTIF($B$2:$B821,Input!$F838)&lt;1,COUNTIF($O$2:$O821,Input!$C838)&lt;1),Input!O838,0)</f>
        <v>0</v>
      </c>
      <c r="L822" s="177">
        <f>IF(OR(COUNTIF($B$2:$B821,Input!$F838)&lt;1,COUNTIF($O$2:$O821,Input!$C838)&lt;1),Input!P838,0)</f>
        <v>0</v>
      </c>
      <c r="M822" s="129" t="str">
        <f t="shared" si="112"/>
        <v/>
      </c>
      <c r="N822" s="161">
        <f t="shared" si="110"/>
        <v>0</v>
      </c>
      <c r="O822" s="168">
        <f>Input!C838</f>
        <v>0</v>
      </c>
      <c r="P822" s="168"/>
      <c r="R822" s="131">
        <f t="shared" si="111"/>
        <v>0</v>
      </c>
      <c r="S822" s="133" t="str">
        <f t="shared" si="113"/>
        <v xml:space="preserve"> </v>
      </c>
      <c r="T822" s="133"/>
      <c r="U822" s="132" t="str">
        <f>_xlfn.IFNA(IF($D822=0,LOOKUP($F822,{0.1,0.2,0.3,0.4,0.5,0.6,0.7,0.8,0.9,1},{22,34,46,58,70,82,94,106,118,130}),""),"")</f>
        <v/>
      </c>
      <c r="V822" s="132" t="str">
        <f>_xlfn.IFNA(IF($D822=1,LOOKUP($F822,{0.1,0.2,0.3,0.4,0.5,0.6,0.7,0.8,0.9,1},{23,35,47,59,71,83,95,107,119,131}),""),"")</f>
        <v/>
      </c>
      <c r="W822" s="132" t="str">
        <f>_xlfn.IFNA(IF($D822=2,LOOKUP($F822,{0.1,0.2,0.3,0.4,0.5,0.6,0.7,0.8,0.9,1},{24,36,48,60,72,84,96,108,120,132}),""),"")</f>
        <v/>
      </c>
      <c r="X822" s="132" t="str">
        <f>_xlfn.IFNA(IF($D822=3,LOOKUP($F822,{0.1,0.2,0.3,0.4,0.5,0.6,0.7,0.8,0.9,1},{25,37,49,61,73,85,97,109,121,133}),""),"")</f>
        <v/>
      </c>
      <c r="Y822" s="132" t="str">
        <f>_xlfn.IFNA(IF($D822=4,LOOKUP($F822,{0.1,0.2,0.3,0.4,0.5,0.6,0.7,0.8,0.9,1},{26,38,50,62,74,86,98,110,122,134}),""),"")</f>
        <v/>
      </c>
      <c r="Z822" s="132" t="str">
        <f>_xlfn.IFNA(IF($D822=5,LOOKUP($F822,{0.1,0.2,0.3,0.4,0.5,0.6,0.7,0.8,0.9,1},{27,39,51,63,75,87,99,111,123,135}),""),"")</f>
        <v/>
      </c>
      <c r="AA822" s="132">
        <f t="shared" si="114"/>
        <v>0</v>
      </c>
      <c r="AB822" s="132" t="str">
        <f t="shared" si="115"/>
        <v>00</v>
      </c>
      <c r="AC822" s="82" t="e">
        <f>VLOOKUP(AB822,'AMI Ref'!T:U,2,FALSE)</f>
        <v>#N/A</v>
      </c>
      <c r="AD822" s="124"/>
      <c r="AE822" s="81" t="str">
        <f>_xlfn.IFNA(IF($D822=0,IF($J822="Not Paid by Tenant",0,INDEX('AMI Ref'!$K$5:$N$5,MATCH($J822,{"Oil","Gas","Electric - Other","ELECTRIC - HEAT PUMP"},0))),0),"")</f>
        <v/>
      </c>
      <c r="AF822" s="81">
        <f>_xlfn.IFNA(IF($D822=1,IF($J822="Not Paid by Tenant",0,INDEX('AMI Ref'!$K$6:$N$6,MATCH($J822,{"Oil","Gas","Electric - Other","ELECTRIC - HEAT PUMP"},0))),0),"")</f>
        <v>0</v>
      </c>
      <c r="AG822" s="81">
        <f>_xlfn.IFNA(IF($D822=2,IF($J822="Not Paid by Tenant",0,INDEX('AMI Ref'!$K$7:$N$7,MATCH($J822,{"Oil","Gas","Electric - Other","ELECTRIC - HEAT PUMP"},0))),0),"")</f>
        <v>0</v>
      </c>
      <c r="AH822" s="81">
        <f>_xlfn.IFNA(IF($D822=3,IF($J822="Not Paid by Tenant",0,INDEX('AMI Ref'!$K$8:$N$8,MATCH($J822,{"Oil","Gas","Electric - Other","ELECTRIC - HEAT PUMP"},0))),0),"")</f>
        <v>0</v>
      </c>
      <c r="AI822" s="81">
        <f>_xlfn.IFNA(IF($D822=4,IF($J822="Not Paid by Tenant",0,INDEX('AMI Ref'!$K$9:$N$9,MATCH($J822,{"Oil","Gas","Electric - Other","ELECTRIC - HEAT PUMP"},0))),0),"")</f>
        <v>0</v>
      </c>
      <c r="AJ822" s="81">
        <f>_xlfn.IFNA(IF($D822=5,IF($J822="Not Paid by Tenant",0,INDEX('AMI Ref'!$K$10:$N$10,MATCH($J822,{"Oil","Gas","Electric - Other","ELECTRIC - HEAT PUMP"},0))),0),"")</f>
        <v>0</v>
      </c>
      <c r="AK822" s="128"/>
      <c r="AL822" s="81" t="str">
        <f>_xlfn.IFNA(IF($D822=0,IF($K822="Not Paid by Tenant",0,INDEX('AMI Ref'!$O$5:$R$5,MATCH($K822,{"Oil","Gas","Electric - Other","Electric ccASHP - split"},0))),0),"")</f>
        <v/>
      </c>
      <c r="AM822" s="81">
        <f>_xlfn.IFNA(IF($D822=1,IF($K822="Not Paid by Tenant",0,INDEX('AMI Ref'!$O$6:$R$6,MATCH($K822,{"Oil","Gas","Electric - Other","Electric ccASHP - split"},0))),0),"")</f>
        <v>0</v>
      </c>
      <c r="AN822" s="81">
        <f>_xlfn.IFNA(IF($D822=2,IF($K822="Not Paid by Tenant",0,INDEX('AMI Ref'!$O$7:$R$7,MATCH($K822,{"Oil","Gas","Electric - Other","Electric ccASHP - split"},0))),0),"")</f>
        <v>0</v>
      </c>
      <c r="AO822" s="81">
        <f>_xlfn.IFNA(IF($D822=3,IF($K822="Not Paid by Tenant",0,INDEX('AMI Ref'!$O$8:$R$8,MATCH($K822,{"Oil","Gas","Electric - Other","Electric ccASHP - split"},0))),0),"")</f>
        <v>0</v>
      </c>
      <c r="AP822" s="81">
        <f>_xlfn.IFNA(IF($D822=4,IF($K822="Not Paid by Tenant",0,INDEX('AMI Ref'!$O$9:$R$9,MATCH($K822,{"Oil","Gas","Electric - Other","Electric ccASHP - split"},0))),0),"")</f>
        <v>0</v>
      </c>
      <c r="AQ822" s="81">
        <f>_xlfn.IFNA(IF($D822=5,IF($K822="Not Paid by Tenant",0,INDEX('AMI Ref'!$O$10:$R$10,MATCH($K822,{"Oil","Gas","Electric - Other","Electric ccASHP - split"},0))),0),"")</f>
        <v>0</v>
      </c>
      <c r="AR822" s="124">
        <f t="shared" si="116"/>
        <v>0</v>
      </c>
      <c r="AS822" s="123" t="e">
        <f t="shared" si="117"/>
        <v>#N/A</v>
      </c>
    </row>
    <row r="823" spans="1:45" x14ac:dyDescent="0.2">
      <c r="A823" s="130">
        <v>821</v>
      </c>
      <c r="B823" s="177">
        <f>IF(OR(COUNTIF($B$2:$B822,Input!$F839)&lt;1,COUNTIF($O$2:$O822,Input!$C839)&lt;1),Input!F839,0)</f>
        <v>0</v>
      </c>
      <c r="C823" s="177">
        <f>IF(OR(COUNTIF($B$2:$B822,Input!$F839)&lt;1,COUNTIF($O$2:$O822,Input!$C839)&lt;1),Input!G839,0)</f>
        <v>0</v>
      </c>
      <c r="D823" s="177">
        <f>IF(OR(COUNTIF($B$2:$B822,Input!$F839)&lt;1,COUNTIF($O$2:$O822,Input!$C839)&lt;1),Input!H839,0)</f>
        <v>0</v>
      </c>
      <c r="E823" s="177">
        <f>IF(OR(COUNTIF($B$2:$B822,Input!$F839)&lt;1,COUNTIF($O$2:$O822,Input!$C839)&lt;1),Input!I839,0)</f>
        <v>0</v>
      </c>
      <c r="F823" s="177">
        <f>IF(OR(COUNTIF($B$2:$B822,Input!$F839)&lt;1,COUNTIF($O$2:$O822,Input!$C839)&lt;1),Input!J839,0)</f>
        <v>0</v>
      </c>
      <c r="G823" s="177">
        <f>IF(OR(COUNTIF($B$2:$B822,Input!$F839)&lt;1,COUNTIF($O$2:$O822,Input!$C839)&lt;1),Input!K839,0)</f>
        <v>0</v>
      </c>
      <c r="H823" s="177">
        <f>IF(OR(COUNTIF($B$2:$B822,Input!$F839)&lt;1,COUNTIF($O$2:$O822,Input!$C839)&lt;1),Input!L839,0)</f>
        <v>0</v>
      </c>
      <c r="I823" s="177">
        <f>IF(OR(COUNTIF($B$2:$B822,Input!$F839)&lt;1,COUNTIF($O$2:$O822,Input!$C839)&lt;1),Input!M839,0)</f>
        <v>0</v>
      </c>
      <c r="J823" s="177">
        <f>IF(OR(COUNTIF($B$2:$B822,Input!$F839)&lt;1,COUNTIF($O$2:$O822,Input!$C839)&lt;1),Input!N839,0)</f>
        <v>0</v>
      </c>
      <c r="K823" s="177">
        <f>IF(OR(COUNTIF($B$2:$B822,Input!$F839)&lt;1,COUNTIF($O$2:$O822,Input!$C839)&lt;1),Input!O839,0)</f>
        <v>0</v>
      </c>
      <c r="L823" s="177">
        <f>IF(OR(COUNTIF($B$2:$B822,Input!$F839)&lt;1,COUNTIF($O$2:$O822,Input!$C839)&lt;1),Input!P839,0)</f>
        <v>0</v>
      </c>
      <c r="M823" s="129" t="str">
        <f t="shared" si="112"/>
        <v/>
      </c>
      <c r="N823" s="161">
        <f t="shared" si="110"/>
        <v>0</v>
      </c>
      <c r="O823" s="168">
        <f>Input!C839</f>
        <v>0</v>
      </c>
      <c r="P823" s="168"/>
      <c r="R823" s="131">
        <f t="shared" si="111"/>
        <v>0</v>
      </c>
      <c r="S823" s="133" t="str">
        <f t="shared" si="113"/>
        <v xml:space="preserve"> </v>
      </c>
      <c r="T823" s="133"/>
      <c r="U823" s="132" t="str">
        <f>_xlfn.IFNA(IF($D823=0,LOOKUP($F823,{0.1,0.2,0.3,0.4,0.5,0.6,0.7,0.8,0.9,1},{22,34,46,58,70,82,94,106,118,130}),""),"")</f>
        <v/>
      </c>
      <c r="V823" s="132" t="str">
        <f>_xlfn.IFNA(IF($D823=1,LOOKUP($F823,{0.1,0.2,0.3,0.4,0.5,0.6,0.7,0.8,0.9,1},{23,35,47,59,71,83,95,107,119,131}),""),"")</f>
        <v/>
      </c>
      <c r="W823" s="132" t="str">
        <f>_xlfn.IFNA(IF($D823=2,LOOKUP($F823,{0.1,0.2,0.3,0.4,0.5,0.6,0.7,0.8,0.9,1},{24,36,48,60,72,84,96,108,120,132}),""),"")</f>
        <v/>
      </c>
      <c r="X823" s="132" t="str">
        <f>_xlfn.IFNA(IF($D823=3,LOOKUP($F823,{0.1,0.2,0.3,0.4,0.5,0.6,0.7,0.8,0.9,1},{25,37,49,61,73,85,97,109,121,133}),""),"")</f>
        <v/>
      </c>
      <c r="Y823" s="132" t="str">
        <f>_xlfn.IFNA(IF($D823=4,LOOKUP($F823,{0.1,0.2,0.3,0.4,0.5,0.6,0.7,0.8,0.9,1},{26,38,50,62,74,86,98,110,122,134}),""),"")</f>
        <v/>
      </c>
      <c r="Z823" s="132" t="str">
        <f>_xlfn.IFNA(IF($D823=5,LOOKUP($F823,{0.1,0.2,0.3,0.4,0.5,0.6,0.7,0.8,0.9,1},{27,39,51,63,75,87,99,111,123,135}),""),"")</f>
        <v/>
      </c>
      <c r="AA823" s="132">
        <f t="shared" si="114"/>
        <v>0</v>
      </c>
      <c r="AB823" s="132" t="str">
        <f t="shared" si="115"/>
        <v>00</v>
      </c>
      <c r="AC823" s="82" t="e">
        <f>VLOOKUP(AB823,'AMI Ref'!T:U,2,FALSE)</f>
        <v>#N/A</v>
      </c>
      <c r="AD823" s="124"/>
      <c r="AE823" s="81" t="str">
        <f>_xlfn.IFNA(IF($D823=0,IF($J823="Not Paid by Tenant",0,INDEX('AMI Ref'!$K$5:$N$5,MATCH($J823,{"Oil","Gas","Electric - Other","ELECTRIC - HEAT PUMP"},0))),0),"")</f>
        <v/>
      </c>
      <c r="AF823" s="81">
        <f>_xlfn.IFNA(IF($D823=1,IF($J823="Not Paid by Tenant",0,INDEX('AMI Ref'!$K$6:$N$6,MATCH($J823,{"Oil","Gas","Electric - Other","ELECTRIC - HEAT PUMP"},0))),0),"")</f>
        <v>0</v>
      </c>
      <c r="AG823" s="81">
        <f>_xlfn.IFNA(IF($D823=2,IF($J823="Not Paid by Tenant",0,INDEX('AMI Ref'!$K$7:$N$7,MATCH($J823,{"Oil","Gas","Electric - Other","ELECTRIC - HEAT PUMP"},0))),0),"")</f>
        <v>0</v>
      </c>
      <c r="AH823" s="81">
        <f>_xlfn.IFNA(IF($D823=3,IF($J823="Not Paid by Tenant",0,INDEX('AMI Ref'!$K$8:$N$8,MATCH($J823,{"Oil","Gas","Electric - Other","ELECTRIC - HEAT PUMP"},0))),0),"")</f>
        <v>0</v>
      </c>
      <c r="AI823" s="81">
        <f>_xlfn.IFNA(IF($D823=4,IF($J823="Not Paid by Tenant",0,INDEX('AMI Ref'!$K$9:$N$9,MATCH($J823,{"Oil","Gas","Electric - Other","ELECTRIC - HEAT PUMP"},0))),0),"")</f>
        <v>0</v>
      </c>
      <c r="AJ823" s="81">
        <f>_xlfn.IFNA(IF($D823=5,IF($J823="Not Paid by Tenant",0,INDEX('AMI Ref'!$K$10:$N$10,MATCH($J823,{"Oil","Gas","Electric - Other","ELECTRIC - HEAT PUMP"},0))),0),"")</f>
        <v>0</v>
      </c>
      <c r="AK823" s="128"/>
      <c r="AL823" s="81" t="str">
        <f>_xlfn.IFNA(IF($D823=0,IF($K823="Not Paid by Tenant",0,INDEX('AMI Ref'!$O$5:$R$5,MATCH($K823,{"Oil","Gas","Electric - Other","Electric ccASHP - split"},0))),0),"")</f>
        <v/>
      </c>
      <c r="AM823" s="81">
        <f>_xlfn.IFNA(IF($D823=1,IF($K823="Not Paid by Tenant",0,INDEX('AMI Ref'!$O$6:$R$6,MATCH($K823,{"Oil","Gas","Electric - Other","Electric ccASHP - split"},0))),0),"")</f>
        <v>0</v>
      </c>
      <c r="AN823" s="81">
        <f>_xlfn.IFNA(IF($D823=2,IF($K823="Not Paid by Tenant",0,INDEX('AMI Ref'!$O$7:$R$7,MATCH($K823,{"Oil","Gas","Electric - Other","Electric ccASHP - split"},0))),0),"")</f>
        <v>0</v>
      </c>
      <c r="AO823" s="81">
        <f>_xlfn.IFNA(IF($D823=3,IF($K823="Not Paid by Tenant",0,INDEX('AMI Ref'!$O$8:$R$8,MATCH($K823,{"Oil","Gas","Electric - Other","Electric ccASHP - split"},0))),0),"")</f>
        <v>0</v>
      </c>
      <c r="AP823" s="81">
        <f>_xlfn.IFNA(IF($D823=4,IF($K823="Not Paid by Tenant",0,INDEX('AMI Ref'!$O$9:$R$9,MATCH($K823,{"Oil","Gas","Electric - Other","Electric ccASHP - split"},0))),0),"")</f>
        <v>0</v>
      </c>
      <c r="AQ823" s="81">
        <f>_xlfn.IFNA(IF($D823=5,IF($K823="Not Paid by Tenant",0,INDEX('AMI Ref'!$O$10:$R$10,MATCH($K823,{"Oil","Gas","Electric - Other","Electric ccASHP - split"},0))),0),"")</f>
        <v>0</v>
      </c>
      <c r="AR823" s="124">
        <f t="shared" si="116"/>
        <v>0</v>
      </c>
      <c r="AS823" s="123" t="e">
        <f t="shared" si="117"/>
        <v>#N/A</v>
      </c>
    </row>
    <row r="824" spans="1:45" x14ac:dyDescent="0.2">
      <c r="A824" s="130">
        <v>822</v>
      </c>
      <c r="B824" s="177">
        <f>IF(OR(COUNTIF($B$2:$B823,Input!$F840)&lt;1,COUNTIF($O$2:$O823,Input!$C840)&lt;1),Input!F840,0)</f>
        <v>0</v>
      </c>
      <c r="C824" s="177">
        <f>IF(OR(COUNTIF($B$2:$B823,Input!$F840)&lt;1,COUNTIF($O$2:$O823,Input!$C840)&lt;1),Input!G840,0)</f>
        <v>0</v>
      </c>
      <c r="D824" s="177">
        <f>IF(OR(COUNTIF($B$2:$B823,Input!$F840)&lt;1,COUNTIF($O$2:$O823,Input!$C840)&lt;1),Input!H840,0)</f>
        <v>0</v>
      </c>
      <c r="E824" s="177">
        <f>IF(OR(COUNTIF($B$2:$B823,Input!$F840)&lt;1,COUNTIF($O$2:$O823,Input!$C840)&lt;1),Input!I840,0)</f>
        <v>0</v>
      </c>
      <c r="F824" s="177">
        <f>IF(OR(COUNTIF($B$2:$B823,Input!$F840)&lt;1,COUNTIF($O$2:$O823,Input!$C840)&lt;1),Input!J840,0)</f>
        <v>0</v>
      </c>
      <c r="G824" s="177">
        <f>IF(OR(COUNTIF($B$2:$B823,Input!$F840)&lt;1,COUNTIF($O$2:$O823,Input!$C840)&lt;1),Input!K840,0)</f>
        <v>0</v>
      </c>
      <c r="H824" s="177">
        <f>IF(OR(COUNTIF($B$2:$B823,Input!$F840)&lt;1,COUNTIF($O$2:$O823,Input!$C840)&lt;1),Input!L840,0)</f>
        <v>0</v>
      </c>
      <c r="I824" s="177">
        <f>IF(OR(COUNTIF($B$2:$B823,Input!$F840)&lt;1,COUNTIF($O$2:$O823,Input!$C840)&lt;1),Input!M840,0)</f>
        <v>0</v>
      </c>
      <c r="J824" s="177">
        <f>IF(OR(COUNTIF($B$2:$B823,Input!$F840)&lt;1,COUNTIF($O$2:$O823,Input!$C840)&lt;1),Input!N840,0)</f>
        <v>0</v>
      </c>
      <c r="K824" s="177">
        <f>IF(OR(COUNTIF($B$2:$B823,Input!$F840)&lt;1,COUNTIF($O$2:$O823,Input!$C840)&lt;1),Input!O840,0)</f>
        <v>0</v>
      </c>
      <c r="L824" s="177">
        <f>IF(OR(COUNTIF($B$2:$B823,Input!$F840)&lt;1,COUNTIF($O$2:$O823,Input!$C840)&lt;1),Input!P840,0)</f>
        <v>0</v>
      </c>
      <c r="M824" s="129" t="str">
        <f t="shared" si="112"/>
        <v/>
      </c>
      <c r="N824" s="161">
        <f t="shared" si="110"/>
        <v>0</v>
      </c>
      <c r="O824" s="168">
        <f>Input!C840</f>
        <v>0</v>
      </c>
      <c r="P824" s="168"/>
      <c r="R824" s="131">
        <f t="shared" si="111"/>
        <v>0</v>
      </c>
      <c r="S824" s="133" t="str">
        <f t="shared" si="113"/>
        <v xml:space="preserve"> </v>
      </c>
      <c r="T824" s="133"/>
      <c r="U824" s="132" t="str">
        <f>_xlfn.IFNA(IF($D824=0,LOOKUP($F824,{0.1,0.2,0.3,0.4,0.5,0.6,0.7,0.8,0.9,1},{22,34,46,58,70,82,94,106,118,130}),""),"")</f>
        <v/>
      </c>
      <c r="V824" s="132" t="str">
        <f>_xlfn.IFNA(IF($D824=1,LOOKUP($F824,{0.1,0.2,0.3,0.4,0.5,0.6,0.7,0.8,0.9,1},{23,35,47,59,71,83,95,107,119,131}),""),"")</f>
        <v/>
      </c>
      <c r="W824" s="132" t="str">
        <f>_xlfn.IFNA(IF($D824=2,LOOKUP($F824,{0.1,0.2,0.3,0.4,0.5,0.6,0.7,0.8,0.9,1},{24,36,48,60,72,84,96,108,120,132}),""),"")</f>
        <v/>
      </c>
      <c r="X824" s="132" t="str">
        <f>_xlfn.IFNA(IF($D824=3,LOOKUP($F824,{0.1,0.2,0.3,0.4,0.5,0.6,0.7,0.8,0.9,1},{25,37,49,61,73,85,97,109,121,133}),""),"")</f>
        <v/>
      </c>
      <c r="Y824" s="132" t="str">
        <f>_xlfn.IFNA(IF($D824=4,LOOKUP($F824,{0.1,0.2,0.3,0.4,0.5,0.6,0.7,0.8,0.9,1},{26,38,50,62,74,86,98,110,122,134}),""),"")</f>
        <v/>
      </c>
      <c r="Z824" s="132" t="str">
        <f>_xlfn.IFNA(IF($D824=5,LOOKUP($F824,{0.1,0.2,0.3,0.4,0.5,0.6,0.7,0.8,0.9,1},{27,39,51,63,75,87,99,111,123,135}),""),"")</f>
        <v/>
      </c>
      <c r="AA824" s="132">
        <f t="shared" si="114"/>
        <v>0</v>
      </c>
      <c r="AB824" s="132" t="str">
        <f t="shared" si="115"/>
        <v>00</v>
      </c>
      <c r="AC824" s="82" t="e">
        <f>VLOOKUP(AB824,'AMI Ref'!T:U,2,FALSE)</f>
        <v>#N/A</v>
      </c>
      <c r="AD824" s="124"/>
      <c r="AE824" s="81" t="str">
        <f>_xlfn.IFNA(IF($D824=0,IF($J824="Not Paid by Tenant",0,INDEX('AMI Ref'!$K$5:$N$5,MATCH($J824,{"Oil","Gas","Electric - Other","ELECTRIC - HEAT PUMP"},0))),0),"")</f>
        <v/>
      </c>
      <c r="AF824" s="81">
        <f>_xlfn.IFNA(IF($D824=1,IF($J824="Not Paid by Tenant",0,INDEX('AMI Ref'!$K$6:$N$6,MATCH($J824,{"Oil","Gas","Electric - Other","ELECTRIC - HEAT PUMP"},0))),0),"")</f>
        <v>0</v>
      </c>
      <c r="AG824" s="81">
        <f>_xlfn.IFNA(IF($D824=2,IF($J824="Not Paid by Tenant",0,INDEX('AMI Ref'!$K$7:$N$7,MATCH($J824,{"Oil","Gas","Electric - Other","ELECTRIC - HEAT PUMP"},0))),0),"")</f>
        <v>0</v>
      </c>
      <c r="AH824" s="81">
        <f>_xlfn.IFNA(IF($D824=3,IF($J824="Not Paid by Tenant",0,INDEX('AMI Ref'!$K$8:$N$8,MATCH($J824,{"Oil","Gas","Electric - Other","ELECTRIC - HEAT PUMP"},0))),0),"")</f>
        <v>0</v>
      </c>
      <c r="AI824" s="81">
        <f>_xlfn.IFNA(IF($D824=4,IF($J824="Not Paid by Tenant",0,INDEX('AMI Ref'!$K$9:$N$9,MATCH($J824,{"Oil","Gas","Electric - Other","ELECTRIC - HEAT PUMP"},0))),0),"")</f>
        <v>0</v>
      </c>
      <c r="AJ824" s="81">
        <f>_xlfn.IFNA(IF($D824=5,IF($J824="Not Paid by Tenant",0,INDEX('AMI Ref'!$K$10:$N$10,MATCH($J824,{"Oil","Gas","Electric - Other","ELECTRIC - HEAT PUMP"},0))),0),"")</f>
        <v>0</v>
      </c>
      <c r="AK824" s="128"/>
      <c r="AL824" s="81" t="str">
        <f>_xlfn.IFNA(IF($D824=0,IF($K824="Not Paid by Tenant",0,INDEX('AMI Ref'!$O$5:$R$5,MATCH($K824,{"Oil","Gas","Electric - Other","Electric ccASHP - split"},0))),0),"")</f>
        <v/>
      </c>
      <c r="AM824" s="81">
        <f>_xlfn.IFNA(IF($D824=1,IF($K824="Not Paid by Tenant",0,INDEX('AMI Ref'!$O$6:$R$6,MATCH($K824,{"Oil","Gas","Electric - Other","Electric ccASHP - split"},0))),0),"")</f>
        <v>0</v>
      </c>
      <c r="AN824" s="81">
        <f>_xlfn.IFNA(IF($D824=2,IF($K824="Not Paid by Tenant",0,INDEX('AMI Ref'!$O$7:$R$7,MATCH($K824,{"Oil","Gas","Electric - Other","Electric ccASHP - split"},0))),0),"")</f>
        <v>0</v>
      </c>
      <c r="AO824" s="81">
        <f>_xlfn.IFNA(IF($D824=3,IF($K824="Not Paid by Tenant",0,INDEX('AMI Ref'!$O$8:$R$8,MATCH($K824,{"Oil","Gas","Electric - Other","Electric ccASHP - split"},0))),0),"")</f>
        <v>0</v>
      </c>
      <c r="AP824" s="81">
        <f>_xlfn.IFNA(IF($D824=4,IF($K824="Not Paid by Tenant",0,INDEX('AMI Ref'!$O$9:$R$9,MATCH($K824,{"Oil","Gas","Electric - Other","Electric ccASHP - split"},0))),0),"")</f>
        <v>0</v>
      </c>
      <c r="AQ824" s="81">
        <f>_xlfn.IFNA(IF($D824=5,IF($K824="Not Paid by Tenant",0,INDEX('AMI Ref'!$O$10:$R$10,MATCH($K824,{"Oil","Gas","Electric - Other","Electric ccASHP - split"},0))),0),"")</f>
        <v>0</v>
      </c>
      <c r="AR824" s="124">
        <f t="shared" si="116"/>
        <v>0</v>
      </c>
      <c r="AS824" s="123" t="e">
        <f t="shared" si="117"/>
        <v>#N/A</v>
      </c>
    </row>
    <row r="825" spans="1:45" x14ac:dyDescent="0.2">
      <c r="A825" s="130">
        <v>823</v>
      </c>
      <c r="B825" s="177">
        <f>IF(OR(COUNTIF($B$2:$B824,Input!$F841)&lt;1,COUNTIF($O$2:$O824,Input!$C841)&lt;1),Input!F841,0)</f>
        <v>0</v>
      </c>
      <c r="C825" s="177">
        <f>IF(OR(COUNTIF($B$2:$B824,Input!$F841)&lt;1,COUNTIF($O$2:$O824,Input!$C841)&lt;1),Input!G841,0)</f>
        <v>0</v>
      </c>
      <c r="D825" s="177">
        <f>IF(OR(COUNTIF($B$2:$B824,Input!$F841)&lt;1,COUNTIF($O$2:$O824,Input!$C841)&lt;1),Input!H841,0)</f>
        <v>0</v>
      </c>
      <c r="E825" s="177">
        <f>IF(OR(COUNTIF($B$2:$B824,Input!$F841)&lt;1,COUNTIF($O$2:$O824,Input!$C841)&lt;1),Input!I841,0)</f>
        <v>0</v>
      </c>
      <c r="F825" s="177">
        <f>IF(OR(COUNTIF($B$2:$B824,Input!$F841)&lt;1,COUNTIF($O$2:$O824,Input!$C841)&lt;1),Input!J841,0)</f>
        <v>0</v>
      </c>
      <c r="G825" s="177">
        <f>IF(OR(COUNTIF($B$2:$B824,Input!$F841)&lt;1,COUNTIF($O$2:$O824,Input!$C841)&lt;1),Input!K841,0)</f>
        <v>0</v>
      </c>
      <c r="H825" s="177">
        <f>IF(OR(COUNTIF($B$2:$B824,Input!$F841)&lt;1,COUNTIF($O$2:$O824,Input!$C841)&lt;1),Input!L841,0)</f>
        <v>0</v>
      </c>
      <c r="I825" s="177">
        <f>IF(OR(COUNTIF($B$2:$B824,Input!$F841)&lt;1,COUNTIF($O$2:$O824,Input!$C841)&lt;1),Input!M841,0)</f>
        <v>0</v>
      </c>
      <c r="J825" s="177">
        <f>IF(OR(COUNTIF($B$2:$B824,Input!$F841)&lt;1,COUNTIF($O$2:$O824,Input!$C841)&lt;1),Input!N841,0)</f>
        <v>0</v>
      </c>
      <c r="K825" s="177">
        <f>IF(OR(COUNTIF($B$2:$B824,Input!$F841)&lt;1,COUNTIF($O$2:$O824,Input!$C841)&lt;1),Input!O841,0)</f>
        <v>0</v>
      </c>
      <c r="L825" s="177">
        <f>IF(OR(COUNTIF($B$2:$B824,Input!$F841)&lt;1,COUNTIF($O$2:$O824,Input!$C841)&lt;1),Input!P841,0)</f>
        <v>0</v>
      </c>
      <c r="M825" s="129" t="str">
        <f t="shared" si="112"/>
        <v/>
      </c>
      <c r="N825" s="161">
        <f t="shared" si="110"/>
        <v>0</v>
      </c>
      <c r="O825" s="168">
        <f>Input!C841</f>
        <v>0</v>
      </c>
      <c r="P825" s="168"/>
      <c r="R825" s="131">
        <f t="shared" si="111"/>
        <v>0</v>
      </c>
      <c r="S825" s="133" t="str">
        <f t="shared" si="113"/>
        <v xml:space="preserve"> </v>
      </c>
      <c r="T825" s="133"/>
      <c r="U825" s="132" t="str">
        <f>_xlfn.IFNA(IF($D825=0,LOOKUP($F825,{0.1,0.2,0.3,0.4,0.5,0.6,0.7,0.8,0.9,1},{22,34,46,58,70,82,94,106,118,130}),""),"")</f>
        <v/>
      </c>
      <c r="V825" s="132" t="str">
        <f>_xlfn.IFNA(IF($D825=1,LOOKUP($F825,{0.1,0.2,0.3,0.4,0.5,0.6,0.7,0.8,0.9,1},{23,35,47,59,71,83,95,107,119,131}),""),"")</f>
        <v/>
      </c>
      <c r="W825" s="132" t="str">
        <f>_xlfn.IFNA(IF($D825=2,LOOKUP($F825,{0.1,0.2,0.3,0.4,0.5,0.6,0.7,0.8,0.9,1},{24,36,48,60,72,84,96,108,120,132}),""),"")</f>
        <v/>
      </c>
      <c r="X825" s="132" t="str">
        <f>_xlfn.IFNA(IF($D825=3,LOOKUP($F825,{0.1,0.2,0.3,0.4,0.5,0.6,0.7,0.8,0.9,1},{25,37,49,61,73,85,97,109,121,133}),""),"")</f>
        <v/>
      </c>
      <c r="Y825" s="132" t="str">
        <f>_xlfn.IFNA(IF($D825=4,LOOKUP($F825,{0.1,0.2,0.3,0.4,0.5,0.6,0.7,0.8,0.9,1},{26,38,50,62,74,86,98,110,122,134}),""),"")</f>
        <v/>
      </c>
      <c r="Z825" s="132" t="str">
        <f>_xlfn.IFNA(IF($D825=5,LOOKUP($F825,{0.1,0.2,0.3,0.4,0.5,0.6,0.7,0.8,0.9,1},{27,39,51,63,75,87,99,111,123,135}),""),"")</f>
        <v/>
      </c>
      <c r="AA825" s="132">
        <f t="shared" si="114"/>
        <v>0</v>
      </c>
      <c r="AB825" s="132" t="str">
        <f t="shared" si="115"/>
        <v>00</v>
      </c>
      <c r="AC825" s="82" t="e">
        <f>VLOOKUP(AB825,'AMI Ref'!T:U,2,FALSE)</f>
        <v>#N/A</v>
      </c>
      <c r="AD825" s="124"/>
      <c r="AE825" s="81" t="str">
        <f>_xlfn.IFNA(IF($D825=0,IF($J825="Not Paid by Tenant",0,INDEX('AMI Ref'!$K$5:$N$5,MATCH($J825,{"Oil","Gas","Electric - Other","ELECTRIC - HEAT PUMP"},0))),0),"")</f>
        <v/>
      </c>
      <c r="AF825" s="81">
        <f>_xlfn.IFNA(IF($D825=1,IF($J825="Not Paid by Tenant",0,INDEX('AMI Ref'!$K$6:$N$6,MATCH($J825,{"Oil","Gas","Electric - Other","ELECTRIC - HEAT PUMP"},0))),0),"")</f>
        <v>0</v>
      </c>
      <c r="AG825" s="81">
        <f>_xlfn.IFNA(IF($D825=2,IF($J825="Not Paid by Tenant",0,INDEX('AMI Ref'!$K$7:$N$7,MATCH($J825,{"Oil","Gas","Electric - Other","ELECTRIC - HEAT PUMP"},0))),0),"")</f>
        <v>0</v>
      </c>
      <c r="AH825" s="81">
        <f>_xlfn.IFNA(IF($D825=3,IF($J825="Not Paid by Tenant",0,INDEX('AMI Ref'!$K$8:$N$8,MATCH($J825,{"Oil","Gas","Electric - Other","ELECTRIC - HEAT PUMP"},0))),0),"")</f>
        <v>0</v>
      </c>
      <c r="AI825" s="81">
        <f>_xlfn.IFNA(IF($D825=4,IF($J825="Not Paid by Tenant",0,INDEX('AMI Ref'!$K$9:$N$9,MATCH($J825,{"Oil","Gas","Electric - Other","ELECTRIC - HEAT PUMP"},0))),0),"")</f>
        <v>0</v>
      </c>
      <c r="AJ825" s="81">
        <f>_xlfn.IFNA(IF($D825=5,IF($J825="Not Paid by Tenant",0,INDEX('AMI Ref'!$K$10:$N$10,MATCH($J825,{"Oil","Gas","Electric - Other","ELECTRIC - HEAT PUMP"},0))),0),"")</f>
        <v>0</v>
      </c>
      <c r="AK825" s="128"/>
      <c r="AL825" s="81" t="str">
        <f>_xlfn.IFNA(IF($D825=0,IF($K825="Not Paid by Tenant",0,INDEX('AMI Ref'!$O$5:$R$5,MATCH($K825,{"Oil","Gas","Electric - Other","Electric ccASHP - split"},0))),0),"")</f>
        <v/>
      </c>
      <c r="AM825" s="81">
        <f>_xlfn.IFNA(IF($D825=1,IF($K825="Not Paid by Tenant",0,INDEX('AMI Ref'!$O$6:$R$6,MATCH($K825,{"Oil","Gas","Electric - Other","Electric ccASHP - split"},0))),0),"")</f>
        <v>0</v>
      </c>
      <c r="AN825" s="81">
        <f>_xlfn.IFNA(IF($D825=2,IF($K825="Not Paid by Tenant",0,INDEX('AMI Ref'!$O$7:$R$7,MATCH($K825,{"Oil","Gas","Electric - Other","Electric ccASHP - split"},0))),0),"")</f>
        <v>0</v>
      </c>
      <c r="AO825" s="81">
        <f>_xlfn.IFNA(IF($D825=3,IF($K825="Not Paid by Tenant",0,INDEX('AMI Ref'!$O$8:$R$8,MATCH($K825,{"Oil","Gas","Electric - Other","Electric ccASHP - split"},0))),0),"")</f>
        <v>0</v>
      </c>
      <c r="AP825" s="81">
        <f>_xlfn.IFNA(IF($D825=4,IF($K825="Not Paid by Tenant",0,INDEX('AMI Ref'!$O$9:$R$9,MATCH($K825,{"Oil","Gas","Electric - Other","Electric ccASHP - split"},0))),0),"")</f>
        <v>0</v>
      </c>
      <c r="AQ825" s="81">
        <f>_xlfn.IFNA(IF($D825=5,IF($K825="Not Paid by Tenant",0,INDEX('AMI Ref'!$O$10:$R$10,MATCH($K825,{"Oil","Gas","Electric - Other","Electric ccASHP - split"},0))),0),"")</f>
        <v>0</v>
      </c>
      <c r="AR825" s="124">
        <f t="shared" si="116"/>
        <v>0</v>
      </c>
      <c r="AS825" s="123" t="e">
        <f t="shared" si="117"/>
        <v>#N/A</v>
      </c>
    </row>
    <row r="826" spans="1:45" x14ac:dyDescent="0.2">
      <c r="A826" s="130">
        <v>824</v>
      </c>
      <c r="B826" s="177">
        <f>IF(OR(COUNTIF($B$2:$B825,Input!$F842)&lt;1,COUNTIF($O$2:$O825,Input!$C842)&lt;1),Input!F842,0)</f>
        <v>0</v>
      </c>
      <c r="C826" s="177">
        <f>IF(OR(COUNTIF($B$2:$B825,Input!$F842)&lt;1,COUNTIF($O$2:$O825,Input!$C842)&lt;1),Input!G842,0)</f>
        <v>0</v>
      </c>
      <c r="D826" s="177">
        <f>IF(OR(COUNTIF($B$2:$B825,Input!$F842)&lt;1,COUNTIF($O$2:$O825,Input!$C842)&lt;1),Input!H842,0)</f>
        <v>0</v>
      </c>
      <c r="E826" s="177">
        <f>IF(OR(COUNTIF($B$2:$B825,Input!$F842)&lt;1,COUNTIF($O$2:$O825,Input!$C842)&lt;1),Input!I842,0)</f>
        <v>0</v>
      </c>
      <c r="F826" s="177">
        <f>IF(OR(COUNTIF($B$2:$B825,Input!$F842)&lt;1,COUNTIF($O$2:$O825,Input!$C842)&lt;1),Input!J842,0)</f>
        <v>0</v>
      </c>
      <c r="G826" s="177">
        <f>IF(OR(COUNTIF($B$2:$B825,Input!$F842)&lt;1,COUNTIF($O$2:$O825,Input!$C842)&lt;1),Input!K842,0)</f>
        <v>0</v>
      </c>
      <c r="H826" s="177">
        <f>IF(OR(COUNTIF($B$2:$B825,Input!$F842)&lt;1,COUNTIF($O$2:$O825,Input!$C842)&lt;1),Input!L842,0)</f>
        <v>0</v>
      </c>
      <c r="I826" s="177">
        <f>IF(OR(COUNTIF($B$2:$B825,Input!$F842)&lt;1,COUNTIF($O$2:$O825,Input!$C842)&lt;1),Input!M842,0)</f>
        <v>0</v>
      </c>
      <c r="J826" s="177">
        <f>IF(OR(COUNTIF($B$2:$B825,Input!$F842)&lt;1,COUNTIF($O$2:$O825,Input!$C842)&lt;1),Input!N842,0)</f>
        <v>0</v>
      </c>
      <c r="K826" s="177">
        <f>IF(OR(COUNTIF($B$2:$B825,Input!$F842)&lt;1,COUNTIF($O$2:$O825,Input!$C842)&lt;1),Input!O842,0)</f>
        <v>0</v>
      </c>
      <c r="L826" s="177">
        <f>IF(OR(COUNTIF($B$2:$B825,Input!$F842)&lt;1,COUNTIF($O$2:$O825,Input!$C842)&lt;1),Input!P842,0)</f>
        <v>0</v>
      </c>
      <c r="M826" s="129" t="str">
        <f t="shared" si="112"/>
        <v/>
      </c>
      <c r="N826" s="161">
        <f t="shared" si="110"/>
        <v>0</v>
      </c>
      <c r="O826" s="168">
        <f>Input!C842</f>
        <v>0</v>
      </c>
      <c r="P826" s="168"/>
      <c r="R826" s="131">
        <f t="shared" si="111"/>
        <v>0</v>
      </c>
      <c r="S826" s="133" t="str">
        <f t="shared" si="113"/>
        <v xml:space="preserve"> </v>
      </c>
      <c r="T826" s="133"/>
      <c r="U826" s="132" t="str">
        <f>_xlfn.IFNA(IF($D826=0,LOOKUP($F826,{0.1,0.2,0.3,0.4,0.5,0.6,0.7,0.8,0.9,1},{22,34,46,58,70,82,94,106,118,130}),""),"")</f>
        <v/>
      </c>
      <c r="V826" s="132" t="str">
        <f>_xlfn.IFNA(IF($D826=1,LOOKUP($F826,{0.1,0.2,0.3,0.4,0.5,0.6,0.7,0.8,0.9,1},{23,35,47,59,71,83,95,107,119,131}),""),"")</f>
        <v/>
      </c>
      <c r="W826" s="132" t="str">
        <f>_xlfn.IFNA(IF($D826=2,LOOKUP($F826,{0.1,0.2,0.3,0.4,0.5,0.6,0.7,0.8,0.9,1},{24,36,48,60,72,84,96,108,120,132}),""),"")</f>
        <v/>
      </c>
      <c r="X826" s="132" t="str">
        <f>_xlfn.IFNA(IF($D826=3,LOOKUP($F826,{0.1,0.2,0.3,0.4,0.5,0.6,0.7,0.8,0.9,1},{25,37,49,61,73,85,97,109,121,133}),""),"")</f>
        <v/>
      </c>
      <c r="Y826" s="132" t="str">
        <f>_xlfn.IFNA(IF($D826=4,LOOKUP($F826,{0.1,0.2,0.3,0.4,0.5,0.6,0.7,0.8,0.9,1},{26,38,50,62,74,86,98,110,122,134}),""),"")</f>
        <v/>
      </c>
      <c r="Z826" s="132" t="str">
        <f>_xlfn.IFNA(IF($D826=5,LOOKUP($F826,{0.1,0.2,0.3,0.4,0.5,0.6,0.7,0.8,0.9,1},{27,39,51,63,75,87,99,111,123,135}),""),"")</f>
        <v/>
      </c>
      <c r="AA826" s="132">
        <f t="shared" si="114"/>
        <v>0</v>
      </c>
      <c r="AB826" s="132" t="str">
        <f t="shared" si="115"/>
        <v>00</v>
      </c>
      <c r="AC826" s="82" t="e">
        <f>VLOOKUP(AB826,'AMI Ref'!T:U,2,FALSE)</f>
        <v>#N/A</v>
      </c>
      <c r="AD826" s="124"/>
      <c r="AE826" s="81" t="str">
        <f>_xlfn.IFNA(IF($D826=0,IF($J826="Not Paid by Tenant",0,INDEX('AMI Ref'!$K$5:$N$5,MATCH($J826,{"Oil","Gas","Electric - Other","ELECTRIC - HEAT PUMP"},0))),0),"")</f>
        <v/>
      </c>
      <c r="AF826" s="81">
        <f>_xlfn.IFNA(IF($D826=1,IF($J826="Not Paid by Tenant",0,INDEX('AMI Ref'!$K$6:$N$6,MATCH($J826,{"Oil","Gas","Electric - Other","ELECTRIC - HEAT PUMP"},0))),0),"")</f>
        <v>0</v>
      </c>
      <c r="AG826" s="81">
        <f>_xlfn.IFNA(IF($D826=2,IF($J826="Not Paid by Tenant",0,INDEX('AMI Ref'!$K$7:$N$7,MATCH($J826,{"Oil","Gas","Electric - Other","ELECTRIC - HEAT PUMP"},0))),0),"")</f>
        <v>0</v>
      </c>
      <c r="AH826" s="81">
        <f>_xlfn.IFNA(IF($D826=3,IF($J826="Not Paid by Tenant",0,INDEX('AMI Ref'!$K$8:$N$8,MATCH($J826,{"Oil","Gas","Electric - Other","ELECTRIC - HEAT PUMP"},0))),0),"")</f>
        <v>0</v>
      </c>
      <c r="AI826" s="81">
        <f>_xlfn.IFNA(IF($D826=4,IF($J826="Not Paid by Tenant",0,INDEX('AMI Ref'!$K$9:$N$9,MATCH($J826,{"Oil","Gas","Electric - Other","ELECTRIC - HEAT PUMP"},0))),0),"")</f>
        <v>0</v>
      </c>
      <c r="AJ826" s="81">
        <f>_xlfn.IFNA(IF($D826=5,IF($J826="Not Paid by Tenant",0,INDEX('AMI Ref'!$K$10:$N$10,MATCH($J826,{"Oil","Gas","Electric - Other","ELECTRIC - HEAT PUMP"},0))),0),"")</f>
        <v>0</v>
      </c>
      <c r="AK826" s="128"/>
      <c r="AL826" s="81" t="str">
        <f>_xlfn.IFNA(IF($D826=0,IF($K826="Not Paid by Tenant",0,INDEX('AMI Ref'!$O$5:$R$5,MATCH($K826,{"Oil","Gas","Electric - Other","Electric ccASHP - split"},0))),0),"")</f>
        <v/>
      </c>
      <c r="AM826" s="81">
        <f>_xlfn.IFNA(IF($D826=1,IF($K826="Not Paid by Tenant",0,INDEX('AMI Ref'!$O$6:$R$6,MATCH($K826,{"Oil","Gas","Electric - Other","Electric ccASHP - split"},0))),0),"")</f>
        <v>0</v>
      </c>
      <c r="AN826" s="81">
        <f>_xlfn.IFNA(IF($D826=2,IF($K826="Not Paid by Tenant",0,INDEX('AMI Ref'!$O$7:$R$7,MATCH($K826,{"Oil","Gas","Electric - Other","Electric ccASHP - split"},0))),0),"")</f>
        <v>0</v>
      </c>
      <c r="AO826" s="81">
        <f>_xlfn.IFNA(IF($D826=3,IF($K826="Not Paid by Tenant",0,INDEX('AMI Ref'!$O$8:$R$8,MATCH($K826,{"Oil","Gas","Electric - Other","Electric ccASHP - split"},0))),0),"")</f>
        <v>0</v>
      </c>
      <c r="AP826" s="81">
        <f>_xlfn.IFNA(IF($D826=4,IF($K826="Not Paid by Tenant",0,INDEX('AMI Ref'!$O$9:$R$9,MATCH($K826,{"Oil","Gas","Electric - Other","Electric ccASHP - split"},0))),0),"")</f>
        <v>0</v>
      </c>
      <c r="AQ826" s="81">
        <f>_xlfn.IFNA(IF($D826=5,IF($K826="Not Paid by Tenant",0,INDEX('AMI Ref'!$O$10:$R$10,MATCH($K826,{"Oil","Gas","Electric - Other","Electric ccASHP - split"},0))),0),"")</f>
        <v>0</v>
      </c>
      <c r="AR826" s="124">
        <f t="shared" si="116"/>
        <v>0</v>
      </c>
      <c r="AS826" s="123" t="e">
        <f t="shared" si="117"/>
        <v>#N/A</v>
      </c>
    </row>
    <row r="827" spans="1:45" x14ac:dyDescent="0.2">
      <c r="A827" s="130">
        <v>825</v>
      </c>
      <c r="B827" s="177">
        <f>IF(OR(COUNTIF($B$2:$B826,Input!$F843)&lt;1,COUNTIF($O$2:$O826,Input!$C843)&lt;1),Input!F843,0)</f>
        <v>0</v>
      </c>
      <c r="C827" s="177">
        <f>IF(OR(COUNTIF($B$2:$B826,Input!$F843)&lt;1,COUNTIF($O$2:$O826,Input!$C843)&lt;1),Input!G843,0)</f>
        <v>0</v>
      </c>
      <c r="D827" s="177">
        <f>IF(OR(COUNTIF($B$2:$B826,Input!$F843)&lt;1,COUNTIF($O$2:$O826,Input!$C843)&lt;1),Input!H843,0)</f>
        <v>0</v>
      </c>
      <c r="E827" s="177">
        <f>IF(OR(COUNTIF($B$2:$B826,Input!$F843)&lt;1,COUNTIF($O$2:$O826,Input!$C843)&lt;1),Input!I843,0)</f>
        <v>0</v>
      </c>
      <c r="F827" s="177">
        <f>IF(OR(COUNTIF($B$2:$B826,Input!$F843)&lt;1,COUNTIF($O$2:$O826,Input!$C843)&lt;1),Input!J843,0)</f>
        <v>0</v>
      </c>
      <c r="G827" s="177">
        <f>IF(OR(COUNTIF($B$2:$B826,Input!$F843)&lt;1,COUNTIF($O$2:$O826,Input!$C843)&lt;1),Input!K843,0)</f>
        <v>0</v>
      </c>
      <c r="H827" s="177">
        <f>IF(OR(COUNTIF($B$2:$B826,Input!$F843)&lt;1,COUNTIF($O$2:$O826,Input!$C843)&lt;1),Input!L843,0)</f>
        <v>0</v>
      </c>
      <c r="I827" s="177">
        <f>IF(OR(COUNTIF($B$2:$B826,Input!$F843)&lt;1,COUNTIF($O$2:$O826,Input!$C843)&lt;1),Input!M843,0)</f>
        <v>0</v>
      </c>
      <c r="J827" s="177">
        <f>IF(OR(COUNTIF($B$2:$B826,Input!$F843)&lt;1,COUNTIF($O$2:$O826,Input!$C843)&lt;1),Input!N843,0)</f>
        <v>0</v>
      </c>
      <c r="K827" s="177">
        <f>IF(OR(COUNTIF($B$2:$B826,Input!$F843)&lt;1,COUNTIF($O$2:$O826,Input!$C843)&lt;1),Input!O843,0)</f>
        <v>0</v>
      </c>
      <c r="L827" s="177">
        <f>IF(OR(COUNTIF($B$2:$B826,Input!$F843)&lt;1,COUNTIF($O$2:$O826,Input!$C843)&lt;1),Input!P843,0)</f>
        <v>0</v>
      </c>
      <c r="M827" s="129" t="str">
        <f t="shared" si="112"/>
        <v/>
      </c>
      <c r="N827" s="161">
        <f t="shared" si="110"/>
        <v>0</v>
      </c>
      <c r="O827" s="168">
        <f>Input!C843</f>
        <v>0</v>
      </c>
      <c r="P827" s="168"/>
      <c r="R827" s="131">
        <f t="shared" si="111"/>
        <v>0</v>
      </c>
      <c r="S827" s="133" t="str">
        <f t="shared" si="113"/>
        <v xml:space="preserve"> </v>
      </c>
      <c r="T827" s="133"/>
      <c r="U827" s="132" t="str">
        <f>_xlfn.IFNA(IF($D827=0,LOOKUP($F827,{0.1,0.2,0.3,0.4,0.5,0.6,0.7,0.8,0.9,1},{22,34,46,58,70,82,94,106,118,130}),""),"")</f>
        <v/>
      </c>
      <c r="V827" s="132" t="str">
        <f>_xlfn.IFNA(IF($D827=1,LOOKUP($F827,{0.1,0.2,0.3,0.4,0.5,0.6,0.7,0.8,0.9,1},{23,35,47,59,71,83,95,107,119,131}),""),"")</f>
        <v/>
      </c>
      <c r="W827" s="132" t="str">
        <f>_xlfn.IFNA(IF($D827=2,LOOKUP($F827,{0.1,0.2,0.3,0.4,0.5,0.6,0.7,0.8,0.9,1},{24,36,48,60,72,84,96,108,120,132}),""),"")</f>
        <v/>
      </c>
      <c r="X827" s="132" t="str">
        <f>_xlfn.IFNA(IF($D827=3,LOOKUP($F827,{0.1,0.2,0.3,0.4,0.5,0.6,0.7,0.8,0.9,1},{25,37,49,61,73,85,97,109,121,133}),""),"")</f>
        <v/>
      </c>
      <c r="Y827" s="132" t="str">
        <f>_xlfn.IFNA(IF($D827=4,LOOKUP($F827,{0.1,0.2,0.3,0.4,0.5,0.6,0.7,0.8,0.9,1},{26,38,50,62,74,86,98,110,122,134}),""),"")</f>
        <v/>
      </c>
      <c r="Z827" s="132" t="str">
        <f>_xlfn.IFNA(IF($D827=5,LOOKUP($F827,{0.1,0.2,0.3,0.4,0.5,0.6,0.7,0.8,0.9,1},{27,39,51,63,75,87,99,111,123,135}),""),"")</f>
        <v/>
      </c>
      <c r="AA827" s="132">
        <f t="shared" si="114"/>
        <v>0</v>
      </c>
      <c r="AB827" s="132" t="str">
        <f t="shared" si="115"/>
        <v>00</v>
      </c>
      <c r="AC827" s="82" t="e">
        <f>VLOOKUP(AB827,'AMI Ref'!T:U,2,FALSE)</f>
        <v>#N/A</v>
      </c>
      <c r="AD827" s="124"/>
      <c r="AE827" s="81" t="str">
        <f>_xlfn.IFNA(IF($D827=0,IF($J827="Not Paid by Tenant",0,INDEX('AMI Ref'!$K$5:$N$5,MATCH($J827,{"Oil","Gas","Electric - Other","ELECTRIC - HEAT PUMP"},0))),0),"")</f>
        <v/>
      </c>
      <c r="AF827" s="81">
        <f>_xlfn.IFNA(IF($D827=1,IF($J827="Not Paid by Tenant",0,INDEX('AMI Ref'!$K$6:$N$6,MATCH($J827,{"Oil","Gas","Electric - Other","ELECTRIC - HEAT PUMP"},0))),0),"")</f>
        <v>0</v>
      </c>
      <c r="AG827" s="81">
        <f>_xlfn.IFNA(IF($D827=2,IF($J827="Not Paid by Tenant",0,INDEX('AMI Ref'!$K$7:$N$7,MATCH($J827,{"Oil","Gas","Electric - Other","ELECTRIC - HEAT PUMP"},0))),0),"")</f>
        <v>0</v>
      </c>
      <c r="AH827" s="81">
        <f>_xlfn.IFNA(IF($D827=3,IF($J827="Not Paid by Tenant",0,INDEX('AMI Ref'!$K$8:$N$8,MATCH($J827,{"Oil","Gas","Electric - Other","ELECTRIC - HEAT PUMP"},0))),0),"")</f>
        <v>0</v>
      </c>
      <c r="AI827" s="81">
        <f>_xlfn.IFNA(IF($D827=4,IF($J827="Not Paid by Tenant",0,INDEX('AMI Ref'!$K$9:$N$9,MATCH($J827,{"Oil","Gas","Electric - Other","ELECTRIC - HEAT PUMP"},0))),0),"")</f>
        <v>0</v>
      </c>
      <c r="AJ827" s="81">
        <f>_xlfn.IFNA(IF($D827=5,IF($J827="Not Paid by Tenant",0,INDEX('AMI Ref'!$K$10:$N$10,MATCH($J827,{"Oil","Gas","Electric - Other","ELECTRIC - HEAT PUMP"},0))),0),"")</f>
        <v>0</v>
      </c>
      <c r="AK827" s="128"/>
      <c r="AL827" s="81" t="str">
        <f>_xlfn.IFNA(IF($D827=0,IF($K827="Not Paid by Tenant",0,INDEX('AMI Ref'!$O$5:$R$5,MATCH($K827,{"Oil","Gas","Electric - Other","Electric ccASHP - split"},0))),0),"")</f>
        <v/>
      </c>
      <c r="AM827" s="81">
        <f>_xlfn.IFNA(IF($D827=1,IF($K827="Not Paid by Tenant",0,INDEX('AMI Ref'!$O$6:$R$6,MATCH($K827,{"Oil","Gas","Electric - Other","Electric ccASHP - split"},0))),0),"")</f>
        <v>0</v>
      </c>
      <c r="AN827" s="81">
        <f>_xlfn.IFNA(IF($D827=2,IF($K827="Not Paid by Tenant",0,INDEX('AMI Ref'!$O$7:$R$7,MATCH($K827,{"Oil","Gas","Electric - Other","Electric ccASHP - split"},0))),0),"")</f>
        <v>0</v>
      </c>
      <c r="AO827" s="81">
        <f>_xlfn.IFNA(IF($D827=3,IF($K827="Not Paid by Tenant",0,INDEX('AMI Ref'!$O$8:$R$8,MATCH($K827,{"Oil","Gas","Electric - Other","Electric ccASHP - split"},0))),0),"")</f>
        <v>0</v>
      </c>
      <c r="AP827" s="81">
        <f>_xlfn.IFNA(IF($D827=4,IF($K827="Not Paid by Tenant",0,INDEX('AMI Ref'!$O$9:$R$9,MATCH($K827,{"Oil","Gas","Electric - Other","Electric ccASHP - split"},0))),0),"")</f>
        <v>0</v>
      </c>
      <c r="AQ827" s="81">
        <f>_xlfn.IFNA(IF($D827=5,IF($K827="Not Paid by Tenant",0,INDEX('AMI Ref'!$O$10:$R$10,MATCH($K827,{"Oil","Gas","Electric - Other","Electric ccASHP - split"},0))),0),"")</f>
        <v>0</v>
      </c>
      <c r="AR827" s="124">
        <f t="shared" si="116"/>
        <v>0</v>
      </c>
      <c r="AS827" s="123" t="e">
        <f t="shared" si="117"/>
        <v>#N/A</v>
      </c>
    </row>
    <row r="828" spans="1:45" x14ac:dyDescent="0.2">
      <c r="A828" s="130">
        <v>826</v>
      </c>
      <c r="B828" s="177">
        <f>IF(OR(COUNTIF($B$2:$B827,Input!$F844)&lt;1,COUNTIF($O$2:$O827,Input!$C844)&lt;1),Input!F844,0)</f>
        <v>0</v>
      </c>
      <c r="C828" s="177">
        <f>IF(OR(COUNTIF($B$2:$B827,Input!$F844)&lt;1,COUNTIF($O$2:$O827,Input!$C844)&lt;1),Input!G844,0)</f>
        <v>0</v>
      </c>
      <c r="D828" s="177">
        <f>IF(OR(COUNTIF($B$2:$B827,Input!$F844)&lt;1,COUNTIF($O$2:$O827,Input!$C844)&lt;1),Input!H844,0)</f>
        <v>0</v>
      </c>
      <c r="E828" s="177">
        <f>IF(OR(COUNTIF($B$2:$B827,Input!$F844)&lt;1,COUNTIF($O$2:$O827,Input!$C844)&lt;1),Input!I844,0)</f>
        <v>0</v>
      </c>
      <c r="F828" s="177">
        <f>IF(OR(COUNTIF($B$2:$B827,Input!$F844)&lt;1,COUNTIF($O$2:$O827,Input!$C844)&lt;1),Input!J844,0)</f>
        <v>0</v>
      </c>
      <c r="G828" s="177">
        <f>IF(OR(COUNTIF($B$2:$B827,Input!$F844)&lt;1,COUNTIF($O$2:$O827,Input!$C844)&lt;1),Input!K844,0)</f>
        <v>0</v>
      </c>
      <c r="H828" s="177">
        <f>IF(OR(COUNTIF($B$2:$B827,Input!$F844)&lt;1,COUNTIF($O$2:$O827,Input!$C844)&lt;1),Input!L844,0)</f>
        <v>0</v>
      </c>
      <c r="I828" s="177">
        <f>IF(OR(COUNTIF($B$2:$B827,Input!$F844)&lt;1,COUNTIF($O$2:$O827,Input!$C844)&lt;1),Input!M844,0)</f>
        <v>0</v>
      </c>
      <c r="J828" s="177">
        <f>IF(OR(COUNTIF($B$2:$B827,Input!$F844)&lt;1,COUNTIF($O$2:$O827,Input!$C844)&lt;1),Input!N844,0)</f>
        <v>0</v>
      </c>
      <c r="K828" s="177">
        <f>IF(OR(COUNTIF($B$2:$B827,Input!$F844)&lt;1,COUNTIF($O$2:$O827,Input!$C844)&lt;1),Input!O844,0)</f>
        <v>0</v>
      </c>
      <c r="L828" s="177">
        <f>IF(OR(COUNTIF($B$2:$B827,Input!$F844)&lt;1,COUNTIF($O$2:$O827,Input!$C844)&lt;1),Input!P844,0)</f>
        <v>0</v>
      </c>
      <c r="M828" s="129" t="str">
        <f t="shared" si="112"/>
        <v/>
      </c>
      <c r="N828" s="161">
        <f t="shared" si="110"/>
        <v>0</v>
      </c>
      <c r="O828" s="168">
        <f>Input!C844</f>
        <v>0</v>
      </c>
      <c r="P828" s="168"/>
      <c r="R828" s="131">
        <f t="shared" si="111"/>
        <v>0</v>
      </c>
      <c r="S828" s="133" t="str">
        <f t="shared" si="113"/>
        <v xml:space="preserve"> </v>
      </c>
      <c r="T828" s="133"/>
      <c r="U828" s="132" t="str">
        <f>_xlfn.IFNA(IF($D828=0,LOOKUP($F828,{0.1,0.2,0.3,0.4,0.5,0.6,0.7,0.8,0.9,1},{22,34,46,58,70,82,94,106,118,130}),""),"")</f>
        <v/>
      </c>
      <c r="V828" s="132" t="str">
        <f>_xlfn.IFNA(IF($D828=1,LOOKUP($F828,{0.1,0.2,0.3,0.4,0.5,0.6,0.7,0.8,0.9,1},{23,35,47,59,71,83,95,107,119,131}),""),"")</f>
        <v/>
      </c>
      <c r="W828" s="132" t="str">
        <f>_xlfn.IFNA(IF($D828=2,LOOKUP($F828,{0.1,0.2,0.3,0.4,0.5,0.6,0.7,0.8,0.9,1},{24,36,48,60,72,84,96,108,120,132}),""),"")</f>
        <v/>
      </c>
      <c r="X828" s="132" t="str">
        <f>_xlfn.IFNA(IF($D828=3,LOOKUP($F828,{0.1,0.2,0.3,0.4,0.5,0.6,0.7,0.8,0.9,1},{25,37,49,61,73,85,97,109,121,133}),""),"")</f>
        <v/>
      </c>
      <c r="Y828" s="132" t="str">
        <f>_xlfn.IFNA(IF($D828=4,LOOKUP($F828,{0.1,0.2,0.3,0.4,0.5,0.6,0.7,0.8,0.9,1},{26,38,50,62,74,86,98,110,122,134}),""),"")</f>
        <v/>
      </c>
      <c r="Z828" s="132" t="str">
        <f>_xlfn.IFNA(IF($D828=5,LOOKUP($F828,{0.1,0.2,0.3,0.4,0.5,0.6,0.7,0.8,0.9,1},{27,39,51,63,75,87,99,111,123,135}),""),"")</f>
        <v/>
      </c>
      <c r="AA828" s="132">
        <f t="shared" si="114"/>
        <v>0</v>
      </c>
      <c r="AB828" s="132" t="str">
        <f t="shared" si="115"/>
        <v>00</v>
      </c>
      <c r="AC828" s="82" t="e">
        <f>VLOOKUP(AB828,'AMI Ref'!T:U,2,FALSE)</f>
        <v>#N/A</v>
      </c>
      <c r="AD828" s="124"/>
      <c r="AE828" s="81" t="str">
        <f>_xlfn.IFNA(IF($D828=0,IF($J828="Not Paid by Tenant",0,INDEX('AMI Ref'!$K$5:$N$5,MATCH($J828,{"Oil","Gas","Electric - Other","ELECTRIC - HEAT PUMP"},0))),0),"")</f>
        <v/>
      </c>
      <c r="AF828" s="81">
        <f>_xlfn.IFNA(IF($D828=1,IF($J828="Not Paid by Tenant",0,INDEX('AMI Ref'!$K$6:$N$6,MATCH($J828,{"Oil","Gas","Electric - Other","ELECTRIC - HEAT PUMP"},0))),0),"")</f>
        <v>0</v>
      </c>
      <c r="AG828" s="81">
        <f>_xlfn.IFNA(IF($D828=2,IF($J828="Not Paid by Tenant",0,INDEX('AMI Ref'!$K$7:$N$7,MATCH($J828,{"Oil","Gas","Electric - Other","ELECTRIC - HEAT PUMP"},0))),0),"")</f>
        <v>0</v>
      </c>
      <c r="AH828" s="81">
        <f>_xlfn.IFNA(IF($D828=3,IF($J828="Not Paid by Tenant",0,INDEX('AMI Ref'!$K$8:$N$8,MATCH($J828,{"Oil","Gas","Electric - Other","ELECTRIC - HEAT PUMP"},0))),0),"")</f>
        <v>0</v>
      </c>
      <c r="AI828" s="81">
        <f>_xlfn.IFNA(IF($D828=4,IF($J828="Not Paid by Tenant",0,INDEX('AMI Ref'!$K$9:$N$9,MATCH($J828,{"Oil","Gas","Electric - Other","ELECTRIC - HEAT PUMP"},0))),0),"")</f>
        <v>0</v>
      </c>
      <c r="AJ828" s="81">
        <f>_xlfn.IFNA(IF($D828=5,IF($J828="Not Paid by Tenant",0,INDEX('AMI Ref'!$K$10:$N$10,MATCH($J828,{"Oil","Gas","Electric - Other","ELECTRIC - HEAT PUMP"},0))),0),"")</f>
        <v>0</v>
      </c>
      <c r="AK828" s="128"/>
      <c r="AL828" s="81" t="str">
        <f>_xlfn.IFNA(IF($D828=0,IF($K828="Not Paid by Tenant",0,INDEX('AMI Ref'!$O$5:$R$5,MATCH($K828,{"Oil","Gas","Electric - Other","Electric ccASHP - split"},0))),0),"")</f>
        <v/>
      </c>
      <c r="AM828" s="81">
        <f>_xlfn.IFNA(IF($D828=1,IF($K828="Not Paid by Tenant",0,INDEX('AMI Ref'!$O$6:$R$6,MATCH($K828,{"Oil","Gas","Electric - Other","Electric ccASHP - split"},0))),0),"")</f>
        <v>0</v>
      </c>
      <c r="AN828" s="81">
        <f>_xlfn.IFNA(IF($D828=2,IF($K828="Not Paid by Tenant",0,INDEX('AMI Ref'!$O$7:$R$7,MATCH($K828,{"Oil","Gas","Electric - Other","Electric ccASHP - split"},0))),0),"")</f>
        <v>0</v>
      </c>
      <c r="AO828" s="81">
        <f>_xlfn.IFNA(IF($D828=3,IF($K828="Not Paid by Tenant",0,INDEX('AMI Ref'!$O$8:$R$8,MATCH($K828,{"Oil","Gas","Electric - Other","Electric ccASHP - split"},0))),0),"")</f>
        <v>0</v>
      </c>
      <c r="AP828" s="81">
        <f>_xlfn.IFNA(IF($D828=4,IF($K828="Not Paid by Tenant",0,INDEX('AMI Ref'!$O$9:$R$9,MATCH($K828,{"Oil","Gas","Electric - Other","Electric ccASHP - split"},0))),0),"")</f>
        <v>0</v>
      </c>
      <c r="AQ828" s="81">
        <f>_xlfn.IFNA(IF($D828=5,IF($K828="Not Paid by Tenant",0,INDEX('AMI Ref'!$O$10:$R$10,MATCH($K828,{"Oil","Gas","Electric - Other","Electric ccASHP - split"},0))),0),"")</f>
        <v>0</v>
      </c>
      <c r="AR828" s="124">
        <f t="shared" si="116"/>
        <v>0</v>
      </c>
      <c r="AS828" s="123" t="e">
        <f t="shared" si="117"/>
        <v>#N/A</v>
      </c>
    </row>
    <row r="829" spans="1:45" x14ac:dyDescent="0.2">
      <c r="A829" s="130">
        <v>827</v>
      </c>
      <c r="B829" s="177">
        <f>IF(OR(COUNTIF($B$2:$B828,Input!$F845)&lt;1,COUNTIF($O$2:$O828,Input!$C845)&lt;1),Input!F845,0)</f>
        <v>0</v>
      </c>
      <c r="C829" s="177">
        <f>IF(OR(COUNTIF($B$2:$B828,Input!$F845)&lt;1,COUNTIF($O$2:$O828,Input!$C845)&lt;1),Input!G845,0)</f>
        <v>0</v>
      </c>
      <c r="D829" s="177">
        <f>IF(OR(COUNTIF($B$2:$B828,Input!$F845)&lt;1,COUNTIF($O$2:$O828,Input!$C845)&lt;1),Input!H845,0)</f>
        <v>0</v>
      </c>
      <c r="E829" s="177">
        <f>IF(OR(COUNTIF($B$2:$B828,Input!$F845)&lt;1,COUNTIF($O$2:$O828,Input!$C845)&lt;1),Input!I845,0)</f>
        <v>0</v>
      </c>
      <c r="F829" s="177">
        <f>IF(OR(COUNTIF($B$2:$B828,Input!$F845)&lt;1,COUNTIF($O$2:$O828,Input!$C845)&lt;1),Input!J845,0)</f>
        <v>0</v>
      </c>
      <c r="G829" s="177">
        <f>IF(OR(COUNTIF($B$2:$B828,Input!$F845)&lt;1,COUNTIF($O$2:$O828,Input!$C845)&lt;1),Input!K845,0)</f>
        <v>0</v>
      </c>
      <c r="H829" s="177">
        <f>IF(OR(COUNTIF($B$2:$B828,Input!$F845)&lt;1,COUNTIF($O$2:$O828,Input!$C845)&lt;1),Input!L845,0)</f>
        <v>0</v>
      </c>
      <c r="I829" s="177">
        <f>IF(OR(COUNTIF($B$2:$B828,Input!$F845)&lt;1,COUNTIF($O$2:$O828,Input!$C845)&lt;1),Input!M845,0)</f>
        <v>0</v>
      </c>
      <c r="J829" s="177">
        <f>IF(OR(COUNTIF($B$2:$B828,Input!$F845)&lt;1,COUNTIF($O$2:$O828,Input!$C845)&lt;1),Input!N845,0)</f>
        <v>0</v>
      </c>
      <c r="K829" s="177">
        <f>IF(OR(COUNTIF($B$2:$B828,Input!$F845)&lt;1,COUNTIF($O$2:$O828,Input!$C845)&lt;1),Input!O845,0)</f>
        <v>0</v>
      </c>
      <c r="L829" s="177">
        <f>IF(OR(COUNTIF($B$2:$B828,Input!$F845)&lt;1,COUNTIF($O$2:$O828,Input!$C845)&lt;1),Input!P845,0)</f>
        <v>0</v>
      </c>
      <c r="M829" s="129" t="str">
        <f t="shared" si="112"/>
        <v/>
      </c>
      <c r="N829" s="161">
        <f t="shared" si="110"/>
        <v>0</v>
      </c>
      <c r="O829" s="168">
        <f>Input!C845</f>
        <v>0</v>
      </c>
      <c r="P829" s="168"/>
      <c r="R829" s="131">
        <f t="shared" si="111"/>
        <v>0</v>
      </c>
      <c r="S829" s="133" t="str">
        <f t="shared" si="113"/>
        <v xml:space="preserve"> </v>
      </c>
      <c r="T829" s="133"/>
      <c r="U829" s="132" t="str">
        <f>_xlfn.IFNA(IF($D829=0,LOOKUP($F829,{0.1,0.2,0.3,0.4,0.5,0.6,0.7,0.8,0.9,1},{22,34,46,58,70,82,94,106,118,130}),""),"")</f>
        <v/>
      </c>
      <c r="V829" s="132" t="str">
        <f>_xlfn.IFNA(IF($D829=1,LOOKUP($F829,{0.1,0.2,0.3,0.4,0.5,0.6,0.7,0.8,0.9,1},{23,35,47,59,71,83,95,107,119,131}),""),"")</f>
        <v/>
      </c>
      <c r="W829" s="132" t="str">
        <f>_xlfn.IFNA(IF($D829=2,LOOKUP($F829,{0.1,0.2,0.3,0.4,0.5,0.6,0.7,0.8,0.9,1},{24,36,48,60,72,84,96,108,120,132}),""),"")</f>
        <v/>
      </c>
      <c r="X829" s="132" t="str">
        <f>_xlfn.IFNA(IF($D829=3,LOOKUP($F829,{0.1,0.2,0.3,0.4,0.5,0.6,0.7,0.8,0.9,1},{25,37,49,61,73,85,97,109,121,133}),""),"")</f>
        <v/>
      </c>
      <c r="Y829" s="132" t="str">
        <f>_xlfn.IFNA(IF($D829=4,LOOKUP($F829,{0.1,0.2,0.3,0.4,0.5,0.6,0.7,0.8,0.9,1},{26,38,50,62,74,86,98,110,122,134}),""),"")</f>
        <v/>
      </c>
      <c r="Z829" s="132" t="str">
        <f>_xlfn.IFNA(IF($D829=5,LOOKUP($F829,{0.1,0.2,0.3,0.4,0.5,0.6,0.7,0.8,0.9,1},{27,39,51,63,75,87,99,111,123,135}),""),"")</f>
        <v/>
      </c>
      <c r="AA829" s="132">
        <f t="shared" si="114"/>
        <v>0</v>
      </c>
      <c r="AB829" s="132" t="str">
        <f t="shared" si="115"/>
        <v>00</v>
      </c>
      <c r="AC829" s="82" t="e">
        <f>VLOOKUP(AB829,'AMI Ref'!T:U,2,FALSE)</f>
        <v>#N/A</v>
      </c>
      <c r="AD829" s="124"/>
      <c r="AE829" s="81" t="str">
        <f>_xlfn.IFNA(IF($D829=0,IF($J829="Not Paid by Tenant",0,INDEX('AMI Ref'!$K$5:$N$5,MATCH($J829,{"Oil","Gas","Electric - Other","ELECTRIC - HEAT PUMP"},0))),0),"")</f>
        <v/>
      </c>
      <c r="AF829" s="81">
        <f>_xlfn.IFNA(IF($D829=1,IF($J829="Not Paid by Tenant",0,INDEX('AMI Ref'!$K$6:$N$6,MATCH($J829,{"Oil","Gas","Electric - Other","ELECTRIC - HEAT PUMP"},0))),0),"")</f>
        <v>0</v>
      </c>
      <c r="AG829" s="81">
        <f>_xlfn.IFNA(IF($D829=2,IF($J829="Not Paid by Tenant",0,INDEX('AMI Ref'!$K$7:$N$7,MATCH($J829,{"Oil","Gas","Electric - Other","ELECTRIC - HEAT PUMP"},0))),0),"")</f>
        <v>0</v>
      </c>
      <c r="AH829" s="81">
        <f>_xlfn.IFNA(IF($D829=3,IF($J829="Not Paid by Tenant",0,INDEX('AMI Ref'!$K$8:$N$8,MATCH($J829,{"Oil","Gas","Electric - Other","ELECTRIC - HEAT PUMP"},0))),0),"")</f>
        <v>0</v>
      </c>
      <c r="AI829" s="81">
        <f>_xlfn.IFNA(IF($D829=4,IF($J829="Not Paid by Tenant",0,INDEX('AMI Ref'!$K$9:$N$9,MATCH($J829,{"Oil","Gas","Electric - Other","ELECTRIC - HEAT PUMP"},0))),0),"")</f>
        <v>0</v>
      </c>
      <c r="AJ829" s="81">
        <f>_xlfn.IFNA(IF($D829=5,IF($J829="Not Paid by Tenant",0,INDEX('AMI Ref'!$K$10:$N$10,MATCH($J829,{"Oil","Gas","Electric - Other","ELECTRIC - HEAT PUMP"},0))),0),"")</f>
        <v>0</v>
      </c>
      <c r="AK829" s="128"/>
      <c r="AL829" s="81" t="str">
        <f>_xlfn.IFNA(IF($D829=0,IF($K829="Not Paid by Tenant",0,INDEX('AMI Ref'!$O$5:$R$5,MATCH($K829,{"Oil","Gas","Electric - Other","Electric ccASHP - split"},0))),0),"")</f>
        <v/>
      </c>
      <c r="AM829" s="81">
        <f>_xlfn.IFNA(IF($D829=1,IF($K829="Not Paid by Tenant",0,INDEX('AMI Ref'!$O$6:$R$6,MATCH($K829,{"Oil","Gas","Electric - Other","Electric ccASHP - split"},0))),0),"")</f>
        <v>0</v>
      </c>
      <c r="AN829" s="81">
        <f>_xlfn.IFNA(IF($D829=2,IF($K829="Not Paid by Tenant",0,INDEX('AMI Ref'!$O$7:$R$7,MATCH($K829,{"Oil","Gas","Electric - Other","Electric ccASHP - split"},0))),0),"")</f>
        <v>0</v>
      </c>
      <c r="AO829" s="81">
        <f>_xlfn.IFNA(IF($D829=3,IF($K829="Not Paid by Tenant",0,INDEX('AMI Ref'!$O$8:$R$8,MATCH($K829,{"Oil","Gas","Electric - Other","Electric ccASHP - split"},0))),0),"")</f>
        <v>0</v>
      </c>
      <c r="AP829" s="81">
        <f>_xlfn.IFNA(IF($D829=4,IF($K829="Not Paid by Tenant",0,INDEX('AMI Ref'!$O$9:$R$9,MATCH($K829,{"Oil","Gas","Electric - Other","Electric ccASHP - split"},0))),0),"")</f>
        <v>0</v>
      </c>
      <c r="AQ829" s="81">
        <f>_xlfn.IFNA(IF($D829=5,IF($K829="Not Paid by Tenant",0,INDEX('AMI Ref'!$O$10:$R$10,MATCH($K829,{"Oil","Gas","Electric - Other","Electric ccASHP - split"},0))),0),"")</f>
        <v>0</v>
      </c>
      <c r="AR829" s="124">
        <f t="shared" si="116"/>
        <v>0</v>
      </c>
      <c r="AS829" s="123" t="e">
        <f t="shared" si="117"/>
        <v>#N/A</v>
      </c>
    </row>
    <row r="830" spans="1:45" x14ac:dyDescent="0.2">
      <c r="A830" s="130">
        <v>828</v>
      </c>
      <c r="B830" s="177">
        <f>IF(OR(COUNTIF($B$2:$B829,Input!$F846)&lt;1,COUNTIF($O$2:$O829,Input!$C846)&lt;1),Input!F846,0)</f>
        <v>0</v>
      </c>
      <c r="C830" s="177">
        <f>IF(OR(COUNTIF($B$2:$B829,Input!$F846)&lt;1,COUNTIF($O$2:$O829,Input!$C846)&lt;1),Input!G846,0)</f>
        <v>0</v>
      </c>
      <c r="D830" s="177">
        <f>IF(OR(COUNTIF($B$2:$B829,Input!$F846)&lt;1,COUNTIF($O$2:$O829,Input!$C846)&lt;1),Input!H846,0)</f>
        <v>0</v>
      </c>
      <c r="E830" s="177">
        <f>IF(OR(COUNTIF($B$2:$B829,Input!$F846)&lt;1,COUNTIF($O$2:$O829,Input!$C846)&lt;1),Input!I846,0)</f>
        <v>0</v>
      </c>
      <c r="F830" s="177">
        <f>IF(OR(COUNTIF($B$2:$B829,Input!$F846)&lt;1,COUNTIF($O$2:$O829,Input!$C846)&lt;1),Input!J846,0)</f>
        <v>0</v>
      </c>
      <c r="G830" s="177">
        <f>IF(OR(COUNTIF($B$2:$B829,Input!$F846)&lt;1,COUNTIF($O$2:$O829,Input!$C846)&lt;1),Input!K846,0)</f>
        <v>0</v>
      </c>
      <c r="H830" s="177">
        <f>IF(OR(COUNTIF($B$2:$B829,Input!$F846)&lt;1,COUNTIF($O$2:$O829,Input!$C846)&lt;1),Input!L846,0)</f>
        <v>0</v>
      </c>
      <c r="I830" s="177">
        <f>IF(OR(COUNTIF($B$2:$B829,Input!$F846)&lt;1,COUNTIF($O$2:$O829,Input!$C846)&lt;1),Input!M846,0)</f>
        <v>0</v>
      </c>
      <c r="J830" s="177">
        <f>IF(OR(COUNTIF($B$2:$B829,Input!$F846)&lt;1,COUNTIF($O$2:$O829,Input!$C846)&lt;1),Input!N846,0)</f>
        <v>0</v>
      </c>
      <c r="K830" s="177">
        <f>IF(OR(COUNTIF($B$2:$B829,Input!$F846)&lt;1,COUNTIF($O$2:$O829,Input!$C846)&lt;1),Input!O846,0)</f>
        <v>0</v>
      </c>
      <c r="L830" s="177">
        <f>IF(OR(COUNTIF($B$2:$B829,Input!$F846)&lt;1,COUNTIF($O$2:$O829,Input!$C846)&lt;1),Input!P846,0)</f>
        <v>0</v>
      </c>
      <c r="M830" s="129" t="str">
        <f t="shared" si="112"/>
        <v/>
      </c>
      <c r="N830" s="161">
        <f t="shared" si="110"/>
        <v>0</v>
      </c>
      <c r="O830" s="168">
        <f>Input!C846</f>
        <v>0</v>
      </c>
      <c r="P830" s="168"/>
      <c r="R830" s="131">
        <f t="shared" si="111"/>
        <v>0</v>
      </c>
      <c r="S830" s="133" t="str">
        <f t="shared" si="113"/>
        <v xml:space="preserve"> </v>
      </c>
      <c r="T830" s="133"/>
      <c r="U830" s="132" t="str">
        <f>_xlfn.IFNA(IF($D830=0,LOOKUP($F830,{0.1,0.2,0.3,0.4,0.5,0.6,0.7,0.8,0.9,1},{22,34,46,58,70,82,94,106,118,130}),""),"")</f>
        <v/>
      </c>
      <c r="V830" s="132" t="str">
        <f>_xlfn.IFNA(IF($D830=1,LOOKUP($F830,{0.1,0.2,0.3,0.4,0.5,0.6,0.7,0.8,0.9,1},{23,35,47,59,71,83,95,107,119,131}),""),"")</f>
        <v/>
      </c>
      <c r="W830" s="132" t="str">
        <f>_xlfn.IFNA(IF($D830=2,LOOKUP($F830,{0.1,0.2,0.3,0.4,0.5,0.6,0.7,0.8,0.9,1},{24,36,48,60,72,84,96,108,120,132}),""),"")</f>
        <v/>
      </c>
      <c r="X830" s="132" t="str">
        <f>_xlfn.IFNA(IF($D830=3,LOOKUP($F830,{0.1,0.2,0.3,0.4,0.5,0.6,0.7,0.8,0.9,1},{25,37,49,61,73,85,97,109,121,133}),""),"")</f>
        <v/>
      </c>
      <c r="Y830" s="132" t="str">
        <f>_xlfn.IFNA(IF($D830=4,LOOKUP($F830,{0.1,0.2,0.3,0.4,0.5,0.6,0.7,0.8,0.9,1},{26,38,50,62,74,86,98,110,122,134}),""),"")</f>
        <v/>
      </c>
      <c r="Z830" s="132" t="str">
        <f>_xlfn.IFNA(IF($D830=5,LOOKUP($F830,{0.1,0.2,0.3,0.4,0.5,0.6,0.7,0.8,0.9,1},{27,39,51,63,75,87,99,111,123,135}),""),"")</f>
        <v/>
      </c>
      <c r="AA830" s="132">
        <f t="shared" si="114"/>
        <v>0</v>
      </c>
      <c r="AB830" s="132" t="str">
        <f t="shared" si="115"/>
        <v>00</v>
      </c>
      <c r="AC830" s="82" t="e">
        <f>VLOOKUP(AB830,'AMI Ref'!T:U,2,FALSE)</f>
        <v>#N/A</v>
      </c>
      <c r="AD830" s="124"/>
      <c r="AE830" s="81" t="str">
        <f>_xlfn.IFNA(IF($D830=0,IF($J830="Not Paid by Tenant",0,INDEX('AMI Ref'!$K$5:$N$5,MATCH($J830,{"Oil","Gas","Electric - Other","ELECTRIC - HEAT PUMP"},0))),0),"")</f>
        <v/>
      </c>
      <c r="AF830" s="81">
        <f>_xlfn.IFNA(IF($D830=1,IF($J830="Not Paid by Tenant",0,INDEX('AMI Ref'!$K$6:$N$6,MATCH($J830,{"Oil","Gas","Electric - Other","ELECTRIC - HEAT PUMP"},0))),0),"")</f>
        <v>0</v>
      </c>
      <c r="AG830" s="81">
        <f>_xlfn.IFNA(IF($D830=2,IF($J830="Not Paid by Tenant",0,INDEX('AMI Ref'!$K$7:$N$7,MATCH($J830,{"Oil","Gas","Electric - Other","ELECTRIC - HEAT PUMP"},0))),0),"")</f>
        <v>0</v>
      </c>
      <c r="AH830" s="81">
        <f>_xlfn.IFNA(IF($D830=3,IF($J830="Not Paid by Tenant",0,INDEX('AMI Ref'!$K$8:$N$8,MATCH($J830,{"Oil","Gas","Electric - Other","ELECTRIC - HEAT PUMP"},0))),0),"")</f>
        <v>0</v>
      </c>
      <c r="AI830" s="81">
        <f>_xlfn.IFNA(IF($D830=4,IF($J830="Not Paid by Tenant",0,INDEX('AMI Ref'!$K$9:$N$9,MATCH($J830,{"Oil","Gas","Electric - Other","ELECTRIC - HEAT PUMP"},0))),0),"")</f>
        <v>0</v>
      </c>
      <c r="AJ830" s="81">
        <f>_xlfn.IFNA(IF($D830=5,IF($J830="Not Paid by Tenant",0,INDEX('AMI Ref'!$K$10:$N$10,MATCH($J830,{"Oil","Gas","Electric - Other","ELECTRIC - HEAT PUMP"},0))),0),"")</f>
        <v>0</v>
      </c>
      <c r="AK830" s="128"/>
      <c r="AL830" s="81" t="str">
        <f>_xlfn.IFNA(IF($D830=0,IF($K830="Not Paid by Tenant",0,INDEX('AMI Ref'!$O$5:$R$5,MATCH($K830,{"Oil","Gas","Electric - Other","Electric ccASHP - split"},0))),0),"")</f>
        <v/>
      </c>
      <c r="AM830" s="81">
        <f>_xlfn.IFNA(IF($D830=1,IF($K830="Not Paid by Tenant",0,INDEX('AMI Ref'!$O$6:$R$6,MATCH($K830,{"Oil","Gas","Electric - Other","Electric ccASHP - split"},0))),0),"")</f>
        <v>0</v>
      </c>
      <c r="AN830" s="81">
        <f>_xlfn.IFNA(IF($D830=2,IF($K830="Not Paid by Tenant",0,INDEX('AMI Ref'!$O$7:$R$7,MATCH($K830,{"Oil","Gas","Electric - Other","Electric ccASHP - split"},0))),0),"")</f>
        <v>0</v>
      </c>
      <c r="AO830" s="81">
        <f>_xlfn.IFNA(IF($D830=3,IF($K830="Not Paid by Tenant",0,INDEX('AMI Ref'!$O$8:$R$8,MATCH($K830,{"Oil","Gas","Electric - Other","Electric ccASHP - split"},0))),0),"")</f>
        <v>0</v>
      </c>
      <c r="AP830" s="81">
        <f>_xlfn.IFNA(IF($D830=4,IF($K830="Not Paid by Tenant",0,INDEX('AMI Ref'!$O$9:$R$9,MATCH($K830,{"Oil","Gas","Electric - Other","Electric ccASHP - split"},0))),0),"")</f>
        <v>0</v>
      </c>
      <c r="AQ830" s="81">
        <f>_xlfn.IFNA(IF($D830=5,IF($K830="Not Paid by Tenant",0,INDEX('AMI Ref'!$O$10:$R$10,MATCH($K830,{"Oil","Gas","Electric - Other","Electric ccASHP - split"},0))),0),"")</f>
        <v>0</v>
      </c>
      <c r="AR830" s="124">
        <f t="shared" si="116"/>
        <v>0</v>
      </c>
      <c r="AS830" s="123" t="e">
        <f t="shared" si="117"/>
        <v>#N/A</v>
      </c>
    </row>
    <row r="831" spans="1:45" x14ac:dyDescent="0.2">
      <c r="A831" s="130">
        <v>829</v>
      </c>
      <c r="B831" s="177">
        <f>IF(OR(COUNTIF($B$2:$B830,Input!$F847)&lt;1,COUNTIF($O$2:$O830,Input!$C847)&lt;1),Input!F847,0)</f>
        <v>0</v>
      </c>
      <c r="C831" s="177">
        <f>IF(OR(COUNTIF($B$2:$B830,Input!$F847)&lt;1,COUNTIF($O$2:$O830,Input!$C847)&lt;1),Input!G847,0)</f>
        <v>0</v>
      </c>
      <c r="D831" s="177">
        <f>IF(OR(COUNTIF($B$2:$B830,Input!$F847)&lt;1,COUNTIF($O$2:$O830,Input!$C847)&lt;1),Input!H847,0)</f>
        <v>0</v>
      </c>
      <c r="E831" s="177">
        <f>IF(OR(COUNTIF($B$2:$B830,Input!$F847)&lt;1,COUNTIF($O$2:$O830,Input!$C847)&lt;1),Input!I847,0)</f>
        <v>0</v>
      </c>
      <c r="F831" s="177">
        <f>IF(OR(COUNTIF($B$2:$B830,Input!$F847)&lt;1,COUNTIF($O$2:$O830,Input!$C847)&lt;1),Input!J847,0)</f>
        <v>0</v>
      </c>
      <c r="G831" s="177">
        <f>IF(OR(COUNTIF($B$2:$B830,Input!$F847)&lt;1,COUNTIF($O$2:$O830,Input!$C847)&lt;1),Input!K847,0)</f>
        <v>0</v>
      </c>
      <c r="H831" s="177">
        <f>IF(OR(COUNTIF($B$2:$B830,Input!$F847)&lt;1,COUNTIF($O$2:$O830,Input!$C847)&lt;1),Input!L847,0)</f>
        <v>0</v>
      </c>
      <c r="I831" s="177">
        <f>IF(OR(COUNTIF($B$2:$B830,Input!$F847)&lt;1,COUNTIF($O$2:$O830,Input!$C847)&lt;1),Input!M847,0)</f>
        <v>0</v>
      </c>
      <c r="J831" s="177">
        <f>IF(OR(COUNTIF($B$2:$B830,Input!$F847)&lt;1,COUNTIF($O$2:$O830,Input!$C847)&lt;1),Input!N847,0)</f>
        <v>0</v>
      </c>
      <c r="K831" s="177">
        <f>IF(OR(COUNTIF($B$2:$B830,Input!$F847)&lt;1,COUNTIF($O$2:$O830,Input!$C847)&lt;1),Input!O847,0)</f>
        <v>0</v>
      </c>
      <c r="L831" s="177">
        <f>IF(OR(COUNTIF($B$2:$B830,Input!$F847)&lt;1,COUNTIF($O$2:$O830,Input!$C847)&lt;1),Input!P847,0)</f>
        <v>0</v>
      </c>
      <c r="M831" s="129" t="str">
        <f t="shared" si="112"/>
        <v/>
      </c>
      <c r="N831" s="161">
        <f t="shared" si="110"/>
        <v>0</v>
      </c>
      <c r="O831" s="168">
        <f>Input!C847</f>
        <v>0</v>
      </c>
      <c r="P831" s="168"/>
      <c r="R831" s="131">
        <f t="shared" si="111"/>
        <v>0</v>
      </c>
      <c r="S831" s="133" t="str">
        <f t="shared" si="113"/>
        <v xml:space="preserve"> </v>
      </c>
      <c r="T831" s="133"/>
      <c r="U831" s="132" t="str">
        <f>_xlfn.IFNA(IF($D831=0,LOOKUP($F831,{0.1,0.2,0.3,0.4,0.5,0.6,0.7,0.8,0.9,1},{22,34,46,58,70,82,94,106,118,130}),""),"")</f>
        <v/>
      </c>
      <c r="V831" s="132" t="str">
        <f>_xlfn.IFNA(IF($D831=1,LOOKUP($F831,{0.1,0.2,0.3,0.4,0.5,0.6,0.7,0.8,0.9,1},{23,35,47,59,71,83,95,107,119,131}),""),"")</f>
        <v/>
      </c>
      <c r="W831" s="132" t="str">
        <f>_xlfn.IFNA(IF($D831=2,LOOKUP($F831,{0.1,0.2,0.3,0.4,0.5,0.6,0.7,0.8,0.9,1},{24,36,48,60,72,84,96,108,120,132}),""),"")</f>
        <v/>
      </c>
      <c r="X831" s="132" t="str">
        <f>_xlfn.IFNA(IF($D831=3,LOOKUP($F831,{0.1,0.2,0.3,0.4,0.5,0.6,0.7,0.8,0.9,1},{25,37,49,61,73,85,97,109,121,133}),""),"")</f>
        <v/>
      </c>
      <c r="Y831" s="132" t="str">
        <f>_xlfn.IFNA(IF($D831=4,LOOKUP($F831,{0.1,0.2,0.3,0.4,0.5,0.6,0.7,0.8,0.9,1},{26,38,50,62,74,86,98,110,122,134}),""),"")</f>
        <v/>
      </c>
      <c r="Z831" s="132" t="str">
        <f>_xlfn.IFNA(IF($D831=5,LOOKUP($F831,{0.1,0.2,0.3,0.4,0.5,0.6,0.7,0.8,0.9,1},{27,39,51,63,75,87,99,111,123,135}),""),"")</f>
        <v/>
      </c>
      <c r="AA831" s="132">
        <f t="shared" si="114"/>
        <v>0</v>
      </c>
      <c r="AB831" s="132" t="str">
        <f t="shared" si="115"/>
        <v>00</v>
      </c>
      <c r="AC831" s="82" t="e">
        <f>VLOOKUP(AB831,'AMI Ref'!T:U,2,FALSE)</f>
        <v>#N/A</v>
      </c>
      <c r="AD831" s="124"/>
      <c r="AE831" s="81" t="str">
        <f>_xlfn.IFNA(IF($D831=0,IF($J831="Not Paid by Tenant",0,INDEX('AMI Ref'!$K$5:$N$5,MATCH($J831,{"Oil","Gas","Electric - Other","ELECTRIC - HEAT PUMP"},0))),0),"")</f>
        <v/>
      </c>
      <c r="AF831" s="81">
        <f>_xlfn.IFNA(IF($D831=1,IF($J831="Not Paid by Tenant",0,INDEX('AMI Ref'!$K$6:$N$6,MATCH($J831,{"Oil","Gas","Electric - Other","ELECTRIC - HEAT PUMP"},0))),0),"")</f>
        <v>0</v>
      </c>
      <c r="AG831" s="81">
        <f>_xlfn.IFNA(IF($D831=2,IF($J831="Not Paid by Tenant",0,INDEX('AMI Ref'!$K$7:$N$7,MATCH($J831,{"Oil","Gas","Electric - Other","ELECTRIC - HEAT PUMP"},0))),0),"")</f>
        <v>0</v>
      </c>
      <c r="AH831" s="81">
        <f>_xlfn.IFNA(IF($D831=3,IF($J831="Not Paid by Tenant",0,INDEX('AMI Ref'!$K$8:$N$8,MATCH($J831,{"Oil","Gas","Electric - Other","ELECTRIC - HEAT PUMP"},0))),0),"")</f>
        <v>0</v>
      </c>
      <c r="AI831" s="81">
        <f>_xlfn.IFNA(IF($D831=4,IF($J831="Not Paid by Tenant",0,INDEX('AMI Ref'!$K$9:$N$9,MATCH($J831,{"Oil","Gas","Electric - Other","ELECTRIC - HEAT PUMP"},0))),0),"")</f>
        <v>0</v>
      </c>
      <c r="AJ831" s="81">
        <f>_xlfn.IFNA(IF($D831=5,IF($J831="Not Paid by Tenant",0,INDEX('AMI Ref'!$K$10:$N$10,MATCH($J831,{"Oil","Gas","Electric - Other","ELECTRIC - HEAT PUMP"},0))),0),"")</f>
        <v>0</v>
      </c>
      <c r="AK831" s="128"/>
      <c r="AL831" s="81" t="str">
        <f>_xlfn.IFNA(IF($D831=0,IF($K831="Not Paid by Tenant",0,INDEX('AMI Ref'!$O$5:$R$5,MATCH($K831,{"Oil","Gas","Electric - Other","Electric ccASHP - split"},0))),0),"")</f>
        <v/>
      </c>
      <c r="AM831" s="81">
        <f>_xlfn.IFNA(IF($D831=1,IF($K831="Not Paid by Tenant",0,INDEX('AMI Ref'!$O$6:$R$6,MATCH($K831,{"Oil","Gas","Electric - Other","Electric ccASHP - split"},0))),0),"")</f>
        <v>0</v>
      </c>
      <c r="AN831" s="81">
        <f>_xlfn.IFNA(IF($D831=2,IF($K831="Not Paid by Tenant",0,INDEX('AMI Ref'!$O$7:$R$7,MATCH($K831,{"Oil","Gas","Electric - Other","Electric ccASHP - split"},0))),0),"")</f>
        <v>0</v>
      </c>
      <c r="AO831" s="81">
        <f>_xlfn.IFNA(IF($D831=3,IF($K831="Not Paid by Tenant",0,INDEX('AMI Ref'!$O$8:$R$8,MATCH($K831,{"Oil","Gas","Electric - Other","Electric ccASHP - split"},0))),0),"")</f>
        <v>0</v>
      </c>
      <c r="AP831" s="81">
        <f>_xlfn.IFNA(IF($D831=4,IF($K831="Not Paid by Tenant",0,INDEX('AMI Ref'!$O$9:$R$9,MATCH($K831,{"Oil","Gas","Electric - Other","Electric ccASHP - split"},0))),0),"")</f>
        <v>0</v>
      </c>
      <c r="AQ831" s="81">
        <f>_xlfn.IFNA(IF($D831=5,IF($K831="Not Paid by Tenant",0,INDEX('AMI Ref'!$O$10:$R$10,MATCH($K831,{"Oil","Gas","Electric - Other","Electric ccASHP - split"},0))),0),"")</f>
        <v>0</v>
      </c>
      <c r="AR831" s="124">
        <f t="shared" si="116"/>
        <v>0</v>
      </c>
      <c r="AS831" s="123" t="e">
        <f t="shared" si="117"/>
        <v>#N/A</v>
      </c>
    </row>
    <row r="832" spans="1:45" x14ac:dyDescent="0.2">
      <c r="A832" s="130">
        <v>830</v>
      </c>
      <c r="B832" s="177">
        <f>IF(OR(COUNTIF($B$2:$B831,Input!$F848)&lt;1,COUNTIF($O$2:$O831,Input!$C848)&lt;1),Input!F848,0)</f>
        <v>0</v>
      </c>
      <c r="C832" s="177">
        <f>IF(OR(COUNTIF($B$2:$B831,Input!$F848)&lt;1,COUNTIF($O$2:$O831,Input!$C848)&lt;1),Input!G848,0)</f>
        <v>0</v>
      </c>
      <c r="D832" s="177">
        <f>IF(OR(COUNTIF($B$2:$B831,Input!$F848)&lt;1,COUNTIF($O$2:$O831,Input!$C848)&lt;1),Input!H848,0)</f>
        <v>0</v>
      </c>
      <c r="E832" s="177">
        <f>IF(OR(COUNTIF($B$2:$B831,Input!$F848)&lt;1,COUNTIF($O$2:$O831,Input!$C848)&lt;1),Input!I848,0)</f>
        <v>0</v>
      </c>
      <c r="F832" s="177">
        <f>IF(OR(COUNTIF($B$2:$B831,Input!$F848)&lt;1,COUNTIF($O$2:$O831,Input!$C848)&lt;1),Input!J848,0)</f>
        <v>0</v>
      </c>
      <c r="G832" s="177">
        <f>IF(OR(COUNTIF($B$2:$B831,Input!$F848)&lt;1,COUNTIF($O$2:$O831,Input!$C848)&lt;1),Input!K848,0)</f>
        <v>0</v>
      </c>
      <c r="H832" s="177">
        <f>IF(OR(COUNTIF($B$2:$B831,Input!$F848)&lt;1,COUNTIF($O$2:$O831,Input!$C848)&lt;1),Input!L848,0)</f>
        <v>0</v>
      </c>
      <c r="I832" s="177">
        <f>IF(OR(COUNTIF($B$2:$B831,Input!$F848)&lt;1,COUNTIF($O$2:$O831,Input!$C848)&lt;1),Input!M848,0)</f>
        <v>0</v>
      </c>
      <c r="J832" s="177">
        <f>IF(OR(COUNTIF($B$2:$B831,Input!$F848)&lt;1,COUNTIF($O$2:$O831,Input!$C848)&lt;1),Input!N848,0)</f>
        <v>0</v>
      </c>
      <c r="K832" s="177">
        <f>IF(OR(COUNTIF($B$2:$B831,Input!$F848)&lt;1,COUNTIF($O$2:$O831,Input!$C848)&lt;1),Input!O848,0)</f>
        <v>0</v>
      </c>
      <c r="L832" s="177">
        <f>IF(OR(COUNTIF($B$2:$B831,Input!$F848)&lt;1,COUNTIF($O$2:$O831,Input!$C848)&lt;1),Input!P848,0)</f>
        <v>0</v>
      </c>
      <c r="M832" s="129" t="str">
        <f t="shared" si="112"/>
        <v/>
      </c>
      <c r="N832" s="161">
        <f t="shared" si="110"/>
        <v>0</v>
      </c>
      <c r="O832" s="168">
        <f>Input!C848</f>
        <v>0</v>
      </c>
      <c r="P832" s="168"/>
      <c r="R832" s="131">
        <f t="shared" si="111"/>
        <v>0</v>
      </c>
      <c r="S832" s="133" t="str">
        <f t="shared" si="113"/>
        <v xml:space="preserve"> </v>
      </c>
      <c r="T832" s="133"/>
      <c r="U832" s="132" t="str">
        <f>_xlfn.IFNA(IF($D832=0,LOOKUP($F832,{0.1,0.2,0.3,0.4,0.5,0.6,0.7,0.8,0.9,1},{22,34,46,58,70,82,94,106,118,130}),""),"")</f>
        <v/>
      </c>
      <c r="V832" s="132" t="str">
        <f>_xlfn.IFNA(IF($D832=1,LOOKUP($F832,{0.1,0.2,0.3,0.4,0.5,0.6,0.7,0.8,0.9,1},{23,35,47,59,71,83,95,107,119,131}),""),"")</f>
        <v/>
      </c>
      <c r="W832" s="132" t="str">
        <f>_xlfn.IFNA(IF($D832=2,LOOKUP($F832,{0.1,0.2,0.3,0.4,0.5,0.6,0.7,0.8,0.9,1},{24,36,48,60,72,84,96,108,120,132}),""),"")</f>
        <v/>
      </c>
      <c r="X832" s="132" t="str">
        <f>_xlfn.IFNA(IF($D832=3,LOOKUP($F832,{0.1,0.2,0.3,0.4,0.5,0.6,0.7,0.8,0.9,1},{25,37,49,61,73,85,97,109,121,133}),""),"")</f>
        <v/>
      </c>
      <c r="Y832" s="132" t="str">
        <f>_xlfn.IFNA(IF($D832=4,LOOKUP($F832,{0.1,0.2,0.3,0.4,0.5,0.6,0.7,0.8,0.9,1},{26,38,50,62,74,86,98,110,122,134}),""),"")</f>
        <v/>
      </c>
      <c r="Z832" s="132" t="str">
        <f>_xlfn.IFNA(IF($D832=5,LOOKUP($F832,{0.1,0.2,0.3,0.4,0.5,0.6,0.7,0.8,0.9,1},{27,39,51,63,75,87,99,111,123,135}),""),"")</f>
        <v/>
      </c>
      <c r="AA832" s="132">
        <f t="shared" si="114"/>
        <v>0</v>
      </c>
      <c r="AB832" s="132" t="str">
        <f t="shared" si="115"/>
        <v>00</v>
      </c>
      <c r="AC832" s="82" t="e">
        <f>VLOOKUP(AB832,'AMI Ref'!T:U,2,FALSE)</f>
        <v>#N/A</v>
      </c>
      <c r="AD832" s="124"/>
      <c r="AE832" s="81" t="str">
        <f>_xlfn.IFNA(IF($D832=0,IF($J832="Not Paid by Tenant",0,INDEX('AMI Ref'!$K$5:$N$5,MATCH($J832,{"Oil","Gas","Electric - Other","ELECTRIC - HEAT PUMP"},0))),0),"")</f>
        <v/>
      </c>
      <c r="AF832" s="81">
        <f>_xlfn.IFNA(IF($D832=1,IF($J832="Not Paid by Tenant",0,INDEX('AMI Ref'!$K$6:$N$6,MATCH($J832,{"Oil","Gas","Electric - Other","ELECTRIC - HEAT PUMP"},0))),0),"")</f>
        <v>0</v>
      </c>
      <c r="AG832" s="81">
        <f>_xlfn.IFNA(IF($D832=2,IF($J832="Not Paid by Tenant",0,INDEX('AMI Ref'!$K$7:$N$7,MATCH($J832,{"Oil","Gas","Electric - Other","ELECTRIC - HEAT PUMP"},0))),0),"")</f>
        <v>0</v>
      </c>
      <c r="AH832" s="81">
        <f>_xlfn.IFNA(IF($D832=3,IF($J832="Not Paid by Tenant",0,INDEX('AMI Ref'!$K$8:$N$8,MATCH($J832,{"Oil","Gas","Electric - Other","ELECTRIC - HEAT PUMP"},0))),0),"")</f>
        <v>0</v>
      </c>
      <c r="AI832" s="81">
        <f>_xlfn.IFNA(IF($D832=4,IF($J832="Not Paid by Tenant",0,INDEX('AMI Ref'!$K$9:$N$9,MATCH($J832,{"Oil","Gas","Electric - Other","ELECTRIC - HEAT PUMP"},0))),0),"")</f>
        <v>0</v>
      </c>
      <c r="AJ832" s="81">
        <f>_xlfn.IFNA(IF($D832=5,IF($J832="Not Paid by Tenant",0,INDEX('AMI Ref'!$K$10:$N$10,MATCH($J832,{"Oil","Gas","Electric - Other","ELECTRIC - HEAT PUMP"},0))),0),"")</f>
        <v>0</v>
      </c>
      <c r="AK832" s="128"/>
      <c r="AL832" s="81" t="str">
        <f>_xlfn.IFNA(IF($D832=0,IF($K832="Not Paid by Tenant",0,INDEX('AMI Ref'!$O$5:$R$5,MATCH($K832,{"Oil","Gas","Electric - Other","Electric ccASHP - split"},0))),0),"")</f>
        <v/>
      </c>
      <c r="AM832" s="81">
        <f>_xlfn.IFNA(IF($D832=1,IF($K832="Not Paid by Tenant",0,INDEX('AMI Ref'!$O$6:$R$6,MATCH($K832,{"Oil","Gas","Electric - Other","Electric ccASHP - split"},0))),0),"")</f>
        <v>0</v>
      </c>
      <c r="AN832" s="81">
        <f>_xlfn.IFNA(IF($D832=2,IF($K832="Not Paid by Tenant",0,INDEX('AMI Ref'!$O$7:$R$7,MATCH($K832,{"Oil","Gas","Electric - Other","Electric ccASHP - split"},0))),0),"")</f>
        <v>0</v>
      </c>
      <c r="AO832" s="81">
        <f>_xlfn.IFNA(IF($D832=3,IF($K832="Not Paid by Tenant",0,INDEX('AMI Ref'!$O$8:$R$8,MATCH($K832,{"Oil","Gas","Electric - Other","Electric ccASHP - split"},0))),0),"")</f>
        <v>0</v>
      </c>
      <c r="AP832" s="81">
        <f>_xlfn.IFNA(IF($D832=4,IF($K832="Not Paid by Tenant",0,INDEX('AMI Ref'!$O$9:$R$9,MATCH($K832,{"Oil","Gas","Electric - Other","Electric ccASHP - split"},0))),0),"")</f>
        <v>0</v>
      </c>
      <c r="AQ832" s="81">
        <f>_xlfn.IFNA(IF($D832=5,IF($K832="Not Paid by Tenant",0,INDEX('AMI Ref'!$O$10:$R$10,MATCH($K832,{"Oil","Gas","Electric - Other","Electric ccASHP - split"},0))),0),"")</f>
        <v>0</v>
      </c>
      <c r="AR832" s="124">
        <f t="shared" si="116"/>
        <v>0</v>
      </c>
      <c r="AS832" s="123" t="e">
        <f t="shared" si="117"/>
        <v>#N/A</v>
      </c>
    </row>
    <row r="833" spans="1:45" x14ac:dyDescent="0.2">
      <c r="A833" s="130">
        <v>831</v>
      </c>
      <c r="B833" s="177">
        <f>IF(OR(COUNTIF($B$2:$B832,Input!$F849)&lt;1,COUNTIF($O$2:$O832,Input!$C849)&lt;1),Input!F849,0)</f>
        <v>0</v>
      </c>
      <c r="C833" s="177">
        <f>IF(OR(COUNTIF($B$2:$B832,Input!$F849)&lt;1,COUNTIF($O$2:$O832,Input!$C849)&lt;1),Input!G849,0)</f>
        <v>0</v>
      </c>
      <c r="D833" s="177">
        <f>IF(OR(COUNTIF($B$2:$B832,Input!$F849)&lt;1,COUNTIF($O$2:$O832,Input!$C849)&lt;1),Input!H849,0)</f>
        <v>0</v>
      </c>
      <c r="E833" s="177">
        <f>IF(OR(COUNTIF($B$2:$B832,Input!$F849)&lt;1,COUNTIF($O$2:$O832,Input!$C849)&lt;1),Input!I849,0)</f>
        <v>0</v>
      </c>
      <c r="F833" s="177">
        <f>IF(OR(COUNTIF($B$2:$B832,Input!$F849)&lt;1,COUNTIF($O$2:$O832,Input!$C849)&lt;1),Input!J849,0)</f>
        <v>0</v>
      </c>
      <c r="G833" s="177">
        <f>IF(OR(COUNTIF($B$2:$B832,Input!$F849)&lt;1,COUNTIF($O$2:$O832,Input!$C849)&lt;1),Input!K849,0)</f>
        <v>0</v>
      </c>
      <c r="H833" s="177">
        <f>IF(OR(COUNTIF($B$2:$B832,Input!$F849)&lt;1,COUNTIF($O$2:$O832,Input!$C849)&lt;1),Input!L849,0)</f>
        <v>0</v>
      </c>
      <c r="I833" s="177">
        <f>IF(OR(COUNTIF($B$2:$B832,Input!$F849)&lt;1,COUNTIF($O$2:$O832,Input!$C849)&lt;1),Input!M849,0)</f>
        <v>0</v>
      </c>
      <c r="J833" s="177">
        <f>IF(OR(COUNTIF($B$2:$B832,Input!$F849)&lt;1,COUNTIF($O$2:$O832,Input!$C849)&lt;1),Input!N849,0)</f>
        <v>0</v>
      </c>
      <c r="K833" s="177">
        <f>IF(OR(COUNTIF($B$2:$B832,Input!$F849)&lt;1,COUNTIF($O$2:$O832,Input!$C849)&lt;1),Input!O849,0)</f>
        <v>0</v>
      </c>
      <c r="L833" s="177">
        <f>IF(OR(COUNTIF($B$2:$B832,Input!$F849)&lt;1,COUNTIF($O$2:$O832,Input!$C849)&lt;1),Input!P849,0)</f>
        <v>0</v>
      </c>
      <c r="M833" s="129" t="str">
        <f t="shared" si="112"/>
        <v/>
      </c>
      <c r="N833" s="161">
        <f t="shared" si="110"/>
        <v>0</v>
      </c>
      <c r="O833" s="168">
        <f>Input!C849</f>
        <v>0</v>
      </c>
      <c r="P833" s="168"/>
      <c r="R833" s="131">
        <f t="shared" si="111"/>
        <v>0</v>
      </c>
      <c r="S833" s="133" t="str">
        <f t="shared" si="113"/>
        <v xml:space="preserve"> </v>
      </c>
      <c r="T833" s="133"/>
      <c r="U833" s="132" t="str">
        <f>_xlfn.IFNA(IF($D833=0,LOOKUP($F833,{0.1,0.2,0.3,0.4,0.5,0.6,0.7,0.8,0.9,1},{22,34,46,58,70,82,94,106,118,130}),""),"")</f>
        <v/>
      </c>
      <c r="V833" s="132" t="str">
        <f>_xlfn.IFNA(IF($D833=1,LOOKUP($F833,{0.1,0.2,0.3,0.4,0.5,0.6,0.7,0.8,0.9,1},{23,35,47,59,71,83,95,107,119,131}),""),"")</f>
        <v/>
      </c>
      <c r="W833" s="132" t="str">
        <f>_xlfn.IFNA(IF($D833=2,LOOKUP($F833,{0.1,0.2,0.3,0.4,0.5,0.6,0.7,0.8,0.9,1},{24,36,48,60,72,84,96,108,120,132}),""),"")</f>
        <v/>
      </c>
      <c r="X833" s="132" t="str">
        <f>_xlfn.IFNA(IF($D833=3,LOOKUP($F833,{0.1,0.2,0.3,0.4,0.5,0.6,0.7,0.8,0.9,1},{25,37,49,61,73,85,97,109,121,133}),""),"")</f>
        <v/>
      </c>
      <c r="Y833" s="132" t="str">
        <f>_xlfn.IFNA(IF($D833=4,LOOKUP($F833,{0.1,0.2,0.3,0.4,0.5,0.6,0.7,0.8,0.9,1},{26,38,50,62,74,86,98,110,122,134}),""),"")</f>
        <v/>
      </c>
      <c r="Z833" s="132" t="str">
        <f>_xlfn.IFNA(IF($D833=5,LOOKUP($F833,{0.1,0.2,0.3,0.4,0.5,0.6,0.7,0.8,0.9,1},{27,39,51,63,75,87,99,111,123,135}),""),"")</f>
        <v/>
      </c>
      <c r="AA833" s="132">
        <f t="shared" si="114"/>
        <v>0</v>
      </c>
      <c r="AB833" s="132" t="str">
        <f t="shared" si="115"/>
        <v>00</v>
      </c>
      <c r="AC833" s="82" t="e">
        <f>VLOOKUP(AB833,'AMI Ref'!T:U,2,FALSE)</f>
        <v>#N/A</v>
      </c>
      <c r="AD833" s="124"/>
      <c r="AE833" s="81" t="str">
        <f>_xlfn.IFNA(IF($D833=0,IF($J833="Not Paid by Tenant",0,INDEX('AMI Ref'!$K$5:$N$5,MATCH($J833,{"Oil","Gas","Electric - Other","ELECTRIC - HEAT PUMP"},0))),0),"")</f>
        <v/>
      </c>
      <c r="AF833" s="81">
        <f>_xlfn.IFNA(IF($D833=1,IF($J833="Not Paid by Tenant",0,INDEX('AMI Ref'!$K$6:$N$6,MATCH($J833,{"Oil","Gas","Electric - Other","ELECTRIC - HEAT PUMP"},0))),0),"")</f>
        <v>0</v>
      </c>
      <c r="AG833" s="81">
        <f>_xlfn.IFNA(IF($D833=2,IF($J833="Not Paid by Tenant",0,INDEX('AMI Ref'!$K$7:$N$7,MATCH($J833,{"Oil","Gas","Electric - Other","ELECTRIC - HEAT PUMP"},0))),0),"")</f>
        <v>0</v>
      </c>
      <c r="AH833" s="81">
        <f>_xlfn.IFNA(IF($D833=3,IF($J833="Not Paid by Tenant",0,INDEX('AMI Ref'!$K$8:$N$8,MATCH($J833,{"Oil","Gas","Electric - Other","ELECTRIC - HEAT PUMP"},0))),0),"")</f>
        <v>0</v>
      </c>
      <c r="AI833" s="81">
        <f>_xlfn.IFNA(IF($D833=4,IF($J833="Not Paid by Tenant",0,INDEX('AMI Ref'!$K$9:$N$9,MATCH($J833,{"Oil","Gas","Electric - Other","ELECTRIC - HEAT PUMP"},0))),0),"")</f>
        <v>0</v>
      </c>
      <c r="AJ833" s="81">
        <f>_xlfn.IFNA(IF($D833=5,IF($J833="Not Paid by Tenant",0,INDEX('AMI Ref'!$K$10:$N$10,MATCH($J833,{"Oil","Gas","Electric - Other","ELECTRIC - HEAT PUMP"},0))),0),"")</f>
        <v>0</v>
      </c>
      <c r="AK833" s="128"/>
      <c r="AL833" s="81" t="str">
        <f>_xlfn.IFNA(IF($D833=0,IF($K833="Not Paid by Tenant",0,INDEX('AMI Ref'!$O$5:$R$5,MATCH($K833,{"Oil","Gas","Electric - Other","Electric ccASHP - split"},0))),0),"")</f>
        <v/>
      </c>
      <c r="AM833" s="81">
        <f>_xlfn.IFNA(IF($D833=1,IF($K833="Not Paid by Tenant",0,INDEX('AMI Ref'!$O$6:$R$6,MATCH($K833,{"Oil","Gas","Electric - Other","Electric ccASHP - split"},0))),0),"")</f>
        <v>0</v>
      </c>
      <c r="AN833" s="81">
        <f>_xlfn.IFNA(IF($D833=2,IF($K833="Not Paid by Tenant",0,INDEX('AMI Ref'!$O$7:$R$7,MATCH($K833,{"Oil","Gas","Electric - Other","Electric ccASHP - split"},0))),0),"")</f>
        <v>0</v>
      </c>
      <c r="AO833" s="81">
        <f>_xlfn.IFNA(IF($D833=3,IF($K833="Not Paid by Tenant",0,INDEX('AMI Ref'!$O$8:$R$8,MATCH($K833,{"Oil","Gas","Electric - Other","Electric ccASHP - split"},0))),0),"")</f>
        <v>0</v>
      </c>
      <c r="AP833" s="81">
        <f>_xlfn.IFNA(IF($D833=4,IF($K833="Not Paid by Tenant",0,INDEX('AMI Ref'!$O$9:$R$9,MATCH($K833,{"Oil","Gas","Electric - Other","Electric ccASHP - split"},0))),0),"")</f>
        <v>0</v>
      </c>
      <c r="AQ833" s="81">
        <f>_xlfn.IFNA(IF($D833=5,IF($K833="Not Paid by Tenant",0,INDEX('AMI Ref'!$O$10:$R$10,MATCH($K833,{"Oil","Gas","Electric - Other","Electric ccASHP - split"},0))),0),"")</f>
        <v>0</v>
      </c>
      <c r="AR833" s="124">
        <f t="shared" si="116"/>
        <v>0</v>
      </c>
      <c r="AS833" s="123" t="e">
        <f t="shared" si="117"/>
        <v>#N/A</v>
      </c>
    </row>
    <row r="834" spans="1:45" x14ac:dyDescent="0.2">
      <c r="A834" s="130">
        <v>832</v>
      </c>
      <c r="B834" s="177">
        <f>IF(OR(COUNTIF($B$2:$B833,Input!$F850)&lt;1,COUNTIF($O$2:$O833,Input!$C850)&lt;1),Input!F850,0)</f>
        <v>0</v>
      </c>
      <c r="C834" s="177">
        <f>IF(OR(COUNTIF($B$2:$B833,Input!$F850)&lt;1,COUNTIF($O$2:$O833,Input!$C850)&lt;1),Input!G850,0)</f>
        <v>0</v>
      </c>
      <c r="D834" s="177">
        <f>IF(OR(COUNTIF($B$2:$B833,Input!$F850)&lt;1,COUNTIF($O$2:$O833,Input!$C850)&lt;1),Input!H850,0)</f>
        <v>0</v>
      </c>
      <c r="E834" s="177">
        <f>IF(OR(COUNTIF($B$2:$B833,Input!$F850)&lt;1,COUNTIF($O$2:$O833,Input!$C850)&lt;1),Input!I850,0)</f>
        <v>0</v>
      </c>
      <c r="F834" s="177">
        <f>IF(OR(COUNTIF($B$2:$B833,Input!$F850)&lt;1,COUNTIF($O$2:$O833,Input!$C850)&lt;1),Input!J850,0)</f>
        <v>0</v>
      </c>
      <c r="G834" s="177">
        <f>IF(OR(COUNTIF($B$2:$B833,Input!$F850)&lt;1,COUNTIF($O$2:$O833,Input!$C850)&lt;1),Input!K850,0)</f>
        <v>0</v>
      </c>
      <c r="H834" s="177">
        <f>IF(OR(COUNTIF($B$2:$B833,Input!$F850)&lt;1,COUNTIF($O$2:$O833,Input!$C850)&lt;1),Input!L850,0)</f>
        <v>0</v>
      </c>
      <c r="I834" s="177">
        <f>IF(OR(COUNTIF($B$2:$B833,Input!$F850)&lt;1,COUNTIF($O$2:$O833,Input!$C850)&lt;1),Input!M850,0)</f>
        <v>0</v>
      </c>
      <c r="J834" s="177">
        <f>IF(OR(COUNTIF($B$2:$B833,Input!$F850)&lt;1,COUNTIF($O$2:$O833,Input!$C850)&lt;1),Input!N850,0)</f>
        <v>0</v>
      </c>
      <c r="K834" s="177">
        <f>IF(OR(COUNTIF($B$2:$B833,Input!$F850)&lt;1,COUNTIF($O$2:$O833,Input!$C850)&lt;1),Input!O850,0)</f>
        <v>0</v>
      </c>
      <c r="L834" s="177">
        <f>IF(OR(COUNTIF($B$2:$B833,Input!$F850)&lt;1,COUNTIF($O$2:$O833,Input!$C850)&lt;1),Input!P850,0)</f>
        <v>0</v>
      </c>
      <c r="M834" s="129" t="str">
        <f t="shared" si="112"/>
        <v/>
      </c>
      <c r="N834" s="161">
        <f t="shared" si="110"/>
        <v>0</v>
      </c>
      <c r="O834" s="168">
        <f>Input!C850</f>
        <v>0</v>
      </c>
      <c r="P834" s="168"/>
      <c r="R834" s="131">
        <f t="shared" si="111"/>
        <v>0</v>
      </c>
      <c r="S834" s="133" t="str">
        <f t="shared" si="113"/>
        <v xml:space="preserve"> </v>
      </c>
      <c r="T834" s="133"/>
      <c r="U834" s="132" t="str">
        <f>_xlfn.IFNA(IF($D834=0,LOOKUP($F834,{0.1,0.2,0.3,0.4,0.5,0.6,0.7,0.8,0.9,1},{22,34,46,58,70,82,94,106,118,130}),""),"")</f>
        <v/>
      </c>
      <c r="V834" s="132" t="str">
        <f>_xlfn.IFNA(IF($D834=1,LOOKUP($F834,{0.1,0.2,0.3,0.4,0.5,0.6,0.7,0.8,0.9,1},{23,35,47,59,71,83,95,107,119,131}),""),"")</f>
        <v/>
      </c>
      <c r="W834" s="132" t="str">
        <f>_xlfn.IFNA(IF($D834=2,LOOKUP($F834,{0.1,0.2,0.3,0.4,0.5,0.6,0.7,0.8,0.9,1},{24,36,48,60,72,84,96,108,120,132}),""),"")</f>
        <v/>
      </c>
      <c r="X834" s="132" t="str">
        <f>_xlfn.IFNA(IF($D834=3,LOOKUP($F834,{0.1,0.2,0.3,0.4,0.5,0.6,0.7,0.8,0.9,1},{25,37,49,61,73,85,97,109,121,133}),""),"")</f>
        <v/>
      </c>
      <c r="Y834" s="132" t="str">
        <f>_xlfn.IFNA(IF($D834=4,LOOKUP($F834,{0.1,0.2,0.3,0.4,0.5,0.6,0.7,0.8,0.9,1},{26,38,50,62,74,86,98,110,122,134}),""),"")</f>
        <v/>
      </c>
      <c r="Z834" s="132" t="str">
        <f>_xlfn.IFNA(IF($D834=5,LOOKUP($F834,{0.1,0.2,0.3,0.4,0.5,0.6,0.7,0.8,0.9,1},{27,39,51,63,75,87,99,111,123,135}),""),"")</f>
        <v/>
      </c>
      <c r="AA834" s="132">
        <f t="shared" si="114"/>
        <v>0</v>
      </c>
      <c r="AB834" s="132" t="str">
        <f t="shared" si="115"/>
        <v>00</v>
      </c>
      <c r="AC834" s="82" t="e">
        <f>VLOOKUP(AB834,'AMI Ref'!T:U,2,FALSE)</f>
        <v>#N/A</v>
      </c>
      <c r="AD834" s="124"/>
      <c r="AE834" s="81" t="str">
        <f>_xlfn.IFNA(IF($D834=0,IF($J834="Not Paid by Tenant",0,INDEX('AMI Ref'!$K$5:$N$5,MATCH($J834,{"Oil","Gas","Electric - Other","ELECTRIC - HEAT PUMP"},0))),0),"")</f>
        <v/>
      </c>
      <c r="AF834" s="81">
        <f>_xlfn.IFNA(IF($D834=1,IF($J834="Not Paid by Tenant",0,INDEX('AMI Ref'!$K$6:$N$6,MATCH($J834,{"Oil","Gas","Electric - Other","ELECTRIC - HEAT PUMP"},0))),0),"")</f>
        <v>0</v>
      </c>
      <c r="AG834" s="81">
        <f>_xlfn.IFNA(IF($D834=2,IF($J834="Not Paid by Tenant",0,INDEX('AMI Ref'!$K$7:$N$7,MATCH($J834,{"Oil","Gas","Electric - Other","ELECTRIC - HEAT PUMP"},0))),0),"")</f>
        <v>0</v>
      </c>
      <c r="AH834" s="81">
        <f>_xlfn.IFNA(IF($D834=3,IF($J834="Not Paid by Tenant",0,INDEX('AMI Ref'!$K$8:$N$8,MATCH($J834,{"Oil","Gas","Electric - Other","ELECTRIC - HEAT PUMP"},0))),0),"")</f>
        <v>0</v>
      </c>
      <c r="AI834" s="81">
        <f>_xlfn.IFNA(IF($D834=4,IF($J834="Not Paid by Tenant",0,INDEX('AMI Ref'!$K$9:$N$9,MATCH($J834,{"Oil","Gas","Electric - Other","ELECTRIC - HEAT PUMP"},0))),0),"")</f>
        <v>0</v>
      </c>
      <c r="AJ834" s="81">
        <f>_xlfn.IFNA(IF($D834=5,IF($J834="Not Paid by Tenant",0,INDEX('AMI Ref'!$K$10:$N$10,MATCH($J834,{"Oil","Gas","Electric - Other","ELECTRIC - HEAT PUMP"},0))),0),"")</f>
        <v>0</v>
      </c>
      <c r="AK834" s="128"/>
      <c r="AL834" s="81" t="str">
        <f>_xlfn.IFNA(IF($D834=0,IF($K834="Not Paid by Tenant",0,INDEX('AMI Ref'!$O$5:$R$5,MATCH($K834,{"Oil","Gas","Electric - Other","Electric ccASHP - split"},0))),0),"")</f>
        <v/>
      </c>
      <c r="AM834" s="81">
        <f>_xlfn.IFNA(IF($D834=1,IF($K834="Not Paid by Tenant",0,INDEX('AMI Ref'!$O$6:$R$6,MATCH($K834,{"Oil","Gas","Electric - Other","Electric ccASHP - split"},0))),0),"")</f>
        <v>0</v>
      </c>
      <c r="AN834" s="81">
        <f>_xlfn.IFNA(IF($D834=2,IF($K834="Not Paid by Tenant",0,INDEX('AMI Ref'!$O$7:$R$7,MATCH($K834,{"Oil","Gas","Electric - Other","Electric ccASHP - split"},0))),0),"")</f>
        <v>0</v>
      </c>
      <c r="AO834" s="81">
        <f>_xlfn.IFNA(IF($D834=3,IF($K834="Not Paid by Tenant",0,INDEX('AMI Ref'!$O$8:$R$8,MATCH($K834,{"Oil","Gas","Electric - Other","Electric ccASHP - split"},0))),0),"")</f>
        <v>0</v>
      </c>
      <c r="AP834" s="81">
        <f>_xlfn.IFNA(IF($D834=4,IF($K834="Not Paid by Tenant",0,INDEX('AMI Ref'!$O$9:$R$9,MATCH($K834,{"Oil","Gas","Electric - Other","Electric ccASHP - split"},0))),0),"")</f>
        <v>0</v>
      </c>
      <c r="AQ834" s="81">
        <f>_xlfn.IFNA(IF($D834=5,IF($K834="Not Paid by Tenant",0,INDEX('AMI Ref'!$O$10:$R$10,MATCH($K834,{"Oil","Gas","Electric - Other","Electric ccASHP - split"},0))),0),"")</f>
        <v>0</v>
      </c>
      <c r="AR834" s="124">
        <f t="shared" si="116"/>
        <v>0</v>
      </c>
      <c r="AS834" s="123" t="e">
        <f t="shared" si="117"/>
        <v>#N/A</v>
      </c>
    </row>
    <row r="835" spans="1:45" x14ac:dyDescent="0.2">
      <c r="A835" s="130">
        <v>833</v>
      </c>
      <c r="B835" s="177">
        <f>IF(OR(COUNTIF($B$2:$B834,Input!$F851)&lt;1,COUNTIF($O$2:$O834,Input!$C851)&lt;1),Input!F851,0)</f>
        <v>0</v>
      </c>
      <c r="C835" s="177">
        <f>IF(OR(COUNTIF($B$2:$B834,Input!$F851)&lt;1,COUNTIF($O$2:$O834,Input!$C851)&lt;1),Input!G851,0)</f>
        <v>0</v>
      </c>
      <c r="D835" s="177">
        <f>IF(OR(COUNTIF($B$2:$B834,Input!$F851)&lt;1,COUNTIF($O$2:$O834,Input!$C851)&lt;1),Input!H851,0)</f>
        <v>0</v>
      </c>
      <c r="E835" s="177">
        <f>IF(OR(COUNTIF($B$2:$B834,Input!$F851)&lt;1,COUNTIF($O$2:$O834,Input!$C851)&lt;1),Input!I851,0)</f>
        <v>0</v>
      </c>
      <c r="F835" s="177">
        <f>IF(OR(COUNTIF($B$2:$B834,Input!$F851)&lt;1,COUNTIF($O$2:$O834,Input!$C851)&lt;1),Input!J851,0)</f>
        <v>0</v>
      </c>
      <c r="G835" s="177">
        <f>IF(OR(COUNTIF($B$2:$B834,Input!$F851)&lt;1,COUNTIF($O$2:$O834,Input!$C851)&lt;1),Input!K851,0)</f>
        <v>0</v>
      </c>
      <c r="H835" s="177">
        <f>IF(OR(COUNTIF($B$2:$B834,Input!$F851)&lt;1,COUNTIF($O$2:$O834,Input!$C851)&lt;1),Input!L851,0)</f>
        <v>0</v>
      </c>
      <c r="I835" s="177">
        <f>IF(OR(COUNTIF($B$2:$B834,Input!$F851)&lt;1,COUNTIF($O$2:$O834,Input!$C851)&lt;1),Input!M851,0)</f>
        <v>0</v>
      </c>
      <c r="J835" s="177">
        <f>IF(OR(COUNTIF($B$2:$B834,Input!$F851)&lt;1,COUNTIF($O$2:$O834,Input!$C851)&lt;1),Input!N851,0)</f>
        <v>0</v>
      </c>
      <c r="K835" s="177">
        <f>IF(OR(COUNTIF($B$2:$B834,Input!$F851)&lt;1,COUNTIF($O$2:$O834,Input!$C851)&lt;1),Input!O851,0)</f>
        <v>0</v>
      </c>
      <c r="L835" s="177">
        <f>IF(OR(COUNTIF($B$2:$B834,Input!$F851)&lt;1,COUNTIF($O$2:$O834,Input!$C851)&lt;1),Input!P851,0)</f>
        <v>0</v>
      </c>
      <c r="M835" s="129" t="str">
        <f t="shared" si="112"/>
        <v/>
      </c>
      <c r="N835" s="161">
        <f t="shared" si="110"/>
        <v>0</v>
      </c>
      <c r="O835" s="168">
        <f>Input!C851</f>
        <v>0</v>
      </c>
      <c r="P835" s="168"/>
      <c r="R835" s="131">
        <f t="shared" si="111"/>
        <v>0</v>
      </c>
      <c r="S835" s="133" t="str">
        <f t="shared" si="113"/>
        <v xml:space="preserve"> </v>
      </c>
      <c r="T835" s="133"/>
      <c r="U835" s="132" t="str">
        <f>_xlfn.IFNA(IF($D835=0,LOOKUP($F835,{0.1,0.2,0.3,0.4,0.5,0.6,0.7,0.8,0.9,1},{22,34,46,58,70,82,94,106,118,130}),""),"")</f>
        <v/>
      </c>
      <c r="V835" s="132" t="str">
        <f>_xlfn.IFNA(IF($D835=1,LOOKUP($F835,{0.1,0.2,0.3,0.4,0.5,0.6,0.7,0.8,0.9,1},{23,35,47,59,71,83,95,107,119,131}),""),"")</f>
        <v/>
      </c>
      <c r="W835" s="132" t="str">
        <f>_xlfn.IFNA(IF($D835=2,LOOKUP($F835,{0.1,0.2,0.3,0.4,0.5,0.6,0.7,0.8,0.9,1},{24,36,48,60,72,84,96,108,120,132}),""),"")</f>
        <v/>
      </c>
      <c r="X835" s="132" t="str">
        <f>_xlfn.IFNA(IF($D835=3,LOOKUP($F835,{0.1,0.2,0.3,0.4,0.5,0.6,0.7,0.8,0.9,1},{25,37,49,61,73,85,97,109,121,133}),""),"")</f>
        <v/>
      </c>
      <c r="Y835" s="132" t="str">
        <f>_xlfn.IFNA(IF($D835=4,LOOKUP($F835,{0.1,0.2,0.3,0.4,0.5,0.6,0.7,0.8,0.9,1},{26,38,50,62,74,86,98,110,122,134}),""),"")</f>
        <v/>
      </c>
      <c r="Z835" s="132" t="str">
        <f>_xlfn.IFNA(IF($D835=5,LOOKUP($F835,{0.1,0.2,0.3,0.4,0.5,0.6,0.7,0.8,0.9,1},{27,39,51,63,75,87,99,111,123,135}),""),"")</f>
        <v/>
      </c>
      <c r="AA835" s="132">
        <f t="shared" si="114"/>
        <v>0</v>
      </c>
      <c r="AB835" s="132" t="str">
        <f t="shared" si="115"/>
        <v>00</v>
      </c>
      <c r="AC835" s="82" t="e">
        <f>VLOOKUP(AB835,'AMI Ref'!T:U,2,FALSE)</f>
        <v>#N/A</v>
      </c>
      <c r="AD835" s="124"/>
      <c r="AE835" s="81" t="str">
        <f>_xlfn.IFNA(IF($D835=0,IF($J835="Not Paid by Tenant",0,INDEX('AMI Ref'!$K$5:$N$5,MATCH($J835,{"Oil","Gas","Electric - Other","ELECTRIC - HEAT PUMP"},0))),0),"")</f>
        <v/>
      </c>
      <c r="AF835" s="81">
        <f>_xlfn.IFNA(IF($D835=1,IF($J835="Not Paid by Tenant",0,INDEX('AMI Ref'!$K$6:$N$6,MATCH($J835,{"Oil","Gas","Electric - Other","ELECTRIC - HEAT PUMP"},0))),0),"")</f>
        <v>0</v>
      </c>
      <c r="AG835" s="81">
        <f>_xlfn.IFNA(IF($D835=2,IF($J835="Not Paid by Tenant",0,INDEX('AMI Ref'!$K$7:$N$7,MATCH($J835,{"Oil","Gas","Electric - Other","ELECTRIC - HEAT PUMP"},0))),0),"")</f>
        <v>0</v>
      </c>
      <c r="AH835" s="81">
        <f>_xlfn.IFNA(IF($D835=3,IF($J835="Not Paid by Tenant",0,INDEX('AMI Ref'!$K$8:$N$8,MATCH($J835,{"Oil","Gas","Electric - Other","ELECTRIC - HEAT PUMP"},0))),0),"")</f>
        <v>0</v>
      </c>
      <c r="AI835" s="81">
        <f>_xlfn.IFNA(IF($D835=4,IF($J835="Not Paid by Tenant",0,INDEX('AMI Ref'!$K$9:$N$9,MATCH($J835,{"Oil","Gas","Electric - Other","ELECTRIC - HEAT PUMP"},0))),0),"")</f>
        <v>0</v>
      </c>
      <c r="AJ835" s="81">
        <f>_xlfn.IFNA(IF($D835=5,IF($J835="Not Paid by Tenant",0,INDEX('AMI Ref'!$K$10:$N$10,MATCH($J835,{"Oil","Gas","Electric - Other","ELECTRIC - HEAT PUMP"},0))),0),"")</f>
        <v>0</v>
      </c>
      <c r="AK835" s="128"/>
      <c r="AL835" s="81" t="str">
        <f>_xlfn.IFNA(IF($D835=0,IF($K835="Not Paid by Tenant",0,INDEX('AMI Ref'!$O$5:$R$5,MATCH($K835,{"Oil","Gas","Electric - Other","Electric ccASHP - split"},0))),0),"")</f>
        <v/>
      </c>
      <c r="AM835" s="81">
        <f>_xlfn.IFNA(IF($D835=1,IF($K835="Not Paid by Tenant",0,INDEX('AMI Ref'!$O$6:$R$6,MATCH($K835,{"Oil","Gas","Electric - Other","Electric ccASHP - split"},0))),0),"")</f>
        <v>0</v>
      </c>
      <c r="AN835" s="81">
        <f>_xlfn.IFNA(IF($D835=2,IF($K835="Not Paid by Tenant",0,INDEX('AMI Ref'!$O$7:$R$7,MATCH($K835,{"Oil","Gas","Electric - Other","Electric ccASHP - split"},0))),0),"")</f>
        <v>0</v>
      </c>
      <c r="AO835" s="81">
        <f>_xlfn.IFNA(IF($D835=3,IF($K835="Not Paid by Tenant",0,INDEX('AMI Ref'!$O$8:$R$8,MATCH($K835,{"Oil","Gas","Electric - Other","Electric ccASHP - split"},0))),0),"")</f>
        <v>0</v>
      </c>
      <c r="AP835" s="81">
        <f>_xlfn.IFNA(IF($D835=4,IF($K835="Not Paid by Tenant",0,INDEX('AMI Ref'!$O$9:$R$9,MATCH($K835,{"Oil","Gas","Electric - Other","Electric ccASHP - split"},0))),0),"")</f>
        <v>0</v>
      </c>
      <c r="AQ835" s="81">
        <f>_xlfn.IFNA(IF($D835=5,IF($K835="Not Paid by Tenant",0,INDEX('AMI Ref'!$O$10:$R$10,MATCH($K835,{"Oil","Gas","Electric - Other","Electric ccASHP - split"},0))),0),"")</f>
        <v>0</v>
      </c>
      <c r="AR835" s="124">
        <f t="shared" si="116"/>
        <v>0</v>
      </c>
      <c r="AS835" s="123" t="e">
        <f t="shared" si="117"/>
        <v>#N/A</v>
      </c>
    </row>
    <row r="836" spans="1:45" x14ac:dyDescent="0.2">
      <c r="A836" s="130">
        <v>834</v>
      </c>
      <c r="B836" s="177">
        <f>IF(OR(COUNTIF($B$2:$B835,Input!$F852)&lt;1,COUNTIF($O$2:$O835,Input!$C852)&lt;1),Input!F852,0)</f>
        <v>0</v>
      </c>
      <c r="C836" s="177">
        <f>IF(OR(COUNTIF($B$2:$B835,Input!$F852)&lt;1,COUNTIF($O$2:$O835,Input!$C852)&lt;1),Input!G852,0)</f>
        <v>0</v>
      </c>
      <c r="D836" s="177">
        <f>IF(OR(COUNTIF($B$2:$B835,Input!$F852)&lt;1,COUNTIF($O$2:$O835,Input!$C852)&lt;1),Input!H852,0)</f>
        <v>0</v>
      </c>
      <c r="E836" s="177">
        <f>IF(OR(COUNTIF($B$2:$B835,Input!$F852)&lt;1,COUNTIF($O$2:$O835,Input!$C852)&lt;1),Input!I852,0)</f>
        <v>0</v>
      </c>
      <c r="F836" s="177">
        <f>IF(OR(COUNTIF($B$2:$B835,Input!$F852)&lt;1,COUNTIF($O$2:$O835,Input!$C852)&lt;1),Input!J852,0)</f>
        <v>0</v>
      </c>
      <c r="G836" s="177">
        <f>IF(OR(COUNTIF($B$2:$B835,Input!$F852)&lt;1,COUNTIF($O$2:$O835,Input!$C852)&lt;1),Input!K852,0)</f>
        <v>0</v>
      </c>
      <c r="H836" s="177">
        <f>IF(OR(COUNTIF($B$2:$B835,Input!$F852)&lt;1,COUNTIF($O$2:$O835,Input!$C852)&lt;1),Input!L852,0)</f>
        <v>0</v>
      </c>
      <c r="I836" s="177">
        <f>IF(OR(COUNTIF($B$2:$B835,Input!$F852)&lt;1,COUNTIF($O$2:$O835,Input!$C852)&lt;1),Input!M852,0)</f>
        <v>0</v>
      </c>
      <c r="J836" s="177">
        <f>IF(OR(COUNTIF($B$2:$B835,Input!$F852)&lt;1,COUNTIF($O$2:$O835,Input!$C852)&lt;1),Input!N852,0)</f>
        <v>0</v>
      </c>
      <c r="K836" s="177">
        <f>IF(OR(COUNTIF($B$2:$B835,Input!$F852)&lt;1,COUNTIF($O$2:$O835,Input!$C852)&lt;1),Input!O852,0)</f>
        <v>0</v>
      </c>
      <c r="L836" s="177">
        <f>IF(OR(COUNTIF($B$2:$B835,Input!$F852)&lt;1,COUNTIF($O$2:$O835,Input!$C852)&lt;1),Input!P852,0)</f>
        <v>0</v>
      </c>
      <c r="M836" s="129" t="str">
        <f t="shared" si="112"/>
        <v/>
      </c>
      <c r="N836" s="161">
        <f t="shared" ref="N836:N899" si="118">IF(G836&lt;=F836,IF(G836&gt;0%,G836,F836),F836)</f>
        <v>0</v>
      </c>
      <c r="O836" s="168">
        <f>Input!C852</f>
        <v>0</v>
      </c>
      <c r="P836" s="168"/>
      <c r="R836" s="131">
        <f t="shared" ref="R836:R899" si="119">IF(AND($H836="Not Paid by Tenant",$I836="Not Paid by Tenant"),"E",IF(AND($H836="Yes, No Elec. Stove",$I836="Not Paid by Tenant"),"F",IF(AND($H836="Not Paid by Tenant",$I836="Yes"),"H",IF(AND($H836="Yes, No Elec. Stove",$I836="Yes"),"I", ))))</f>
        <v>0</v>
      </c>
      <c r="S836" s="133" t="str">
        <f t="shared" si="113"/>
        <v xml:space="preserve"> </v>
      </c>
      <c r="T836" s="133"/>
      <c r="U836" s="132" t="str">
        <f>_xlfn.IFNA(IF($D836=0,LOOKUP($F836,{0.1,0.2,0.3,0.4,0.5,0.6,0.7,0.8,0.9,1},{22,34,46,58,70,82,94,106,118,130}),""),"")</f>
        <v/>
      </c>
      <c r="V836" s="132" t="str">
        <f>_xlfn.IFNA(IF($D836=1,LOOKUP($F836,{0.1,0.2,0.3,0.4,0.5,0.6,0.7,0.8,0.9,1},{23,35,47,59,71,83,95,107,119,131}),""),"")</f>
        <v/>
      </c>
      <c r="W836" s="132" t="str">
        <f>_xlfn.IFNA(IF($D836=2,LOOKUP($F836,{0.1,0.2,0.3,0.4,0.5,0.6,0.7,0.8,0.9,1},{24,36,48,60,72,84,96,108,120,132}),""),"")</f>
        <v/>
      </c>
      <c r="X836" s="132" t="str">
        <f>_xlfn.IFNA(IF($D836=3,LOOKUP($F836,{0.1,0.2,0.3,0.4,0.5,0.6,0.7,0.8,0.9,1},{25,37,49,61,73,85,97,109,121,133}),""),"")</f>
        <v/>
      </c>
      <c r="Y836" s="132" t="str">
        <f>_xlfn.IFNA(IF($D836=4,LOOKUP($F836,{0.1,0.2,0.3,0.4,0.5,0.6,0.7,0.8,0.9,1},{26,38,50,62,74,86,98,110,122,134}),""),"")</f>
        <v/>
      </c>
      <c r="Z836" s="132" t="str">
        <f>_xlfn.IFNA(IF($D836=5,LOOKUP($F836,{0.1,0.2,0.3,0.4,0.5,0.6,0.7,0.8,0.9,1},{27,39,51,63,75,87,99,111,123,135}),""),"")</f>
        <v/>
      </c>
      <c r="AA836" s="132">
        <f t="shared" si="114"/>
        <v>0</v>
      </c>
      <c r="AB836" s="132" t="str">
        <f t="shared" si="115"/>
        <v>00</v>
      </c>
      <c r="AC836" s="82" t="e">
        <f>VLOOKUP(AB836,'AMI Ref'!T:U,2,FALSE)</f>
        <v>#N/A</v>
      </c>
      <c r="AD836" s="124"/>
      <c r="AE836" s="81" t="str">
        <f>_xlfn.IFNA(IF($D836=0,IF($J836="Not Paid by Tenant",0,INDEX('AMI Ref'!$K$5:$N$5,MATCH($J836,{"Oil","Gas","Electric - Other","ELECTRIC - HEAT PUMP"},0))),0),"")</f>
        <v/>
      </c>
      <c r="AF836" s="81">
        <f>_xlfn.IFNA(IF($D836=1,IF($J836="Not Paid by Tenant",0,INDEX('AMI Ref'!$K$6:$N$6,MATCH($J836,{"Oil","Gas","Electric - Other","ELECTRIC - HEAT PUMP"},0))),0),"")</f>
        <v>0</v>
      </c>
      <c r="AG836" s="81">
        <f>_xlfn.IFNA(IF($D836=2,IF($J836="Not Paid by Tenant",0,INDEX('AMI Ref'!$K$7:$N$7,MATCH($J836,{"Oil","Gas","Electric - Other","ELECTRIC - HEAT PUMP"},0))),0),"")</f>
        <v>0</v>
      </c>
      <c r="AH836" s="81">
        <f>_xlfn.IFNA(IF($D836=3,IF($J836="Not Paid by Tenant",0,INDEX('AMI Ref'!$K$8:$N$8,MATCH($J836,{"Oil","Gas","Electric - Other","ELECTRIC - HEAT PUMP"},0))),0),"")</f>
        <v>0</v>
      </c>
      <c r="AI836" s="81">
        <f>_xlfn.IFNA(IF($D836=4,IF($J836="Not Paid by Tenant",0,INDEX('AMI Ref'!$K$9:$N$9,MATCH($J836,{"Oil","Gas","Electric - Other","ELECTRIC - HEAT PUMP"},0))),0),"")</f>
        <v>0</v>
      </c>
      <c r="AJ836" s="81">
        <f>_xlfn.IFNA(IF($D836=5,IF($J836="Not Paid by Tenant",0,INDEX('AMI Ref'!$K$10:$N$10,MATCH($J836,{"Oil","Gas","Electric - Other","ELECTRIC - HEAT PUMP"},0))),0),"")</f>
        <v>0</v>
      </c>
      <c r="AK836" s="128"/>
      <c r="AL836" s="81" t="str">
        <f>_xlfn.IFNA(IF($D836=0,IF($K836="Not Paid by Tenant",0,INDEX('AMI Ref'!$O$5:$R$5,MATCH($K836,{"Oil","Gas","Electric - Other","Electric ccASHP - split"},0))),0),"")</f>
        <v/>
      </c>
      <c r="AM836" s="81">
        <f>_xlfn.IFNA(IF($D836=1,IF($K836="Not Paid by Tenant",0,INDEX('AMI Ref'!$O$6:$R$6,MATCH($K836,{"Oil","Gas","Electric - Other","Electric ccASHP - split"},0))),0),"")</f>
        <v>0</v>
      </c>
      <c r="AN836" s="81">
        <f>_xlfn.IFNA(IF($D836=2,IF($K836="Not Paid by Tenant",0,INDEX('AMI Ref'!$O$7:$R$7,MATCH($K836,{"Oil","Gas","Electric - Other","Electric ccASHP - split"},0))),0),"")</f>
        <v>0</v>
      </c>
      <c r="AO836" s="81">
        <f>_xlfn.IFNA(IF($D836=3,IF($K836="Not Paid by Tenant",0,INDEX('AMI Ref'!$O$8:$R$8,MATCH($K836,{"Oil","Gas","Electric - Other","Electric ccASHP - split"},0))),0),"")</f>
        <v>0</v>
      </c>
      <c r="AP836" s="81">
        <f>_xlfn.IFNA(IF($D836=4,IF($K836="Not Paid by Tenant",0,INDEX('AMI Ref'!$O$9:$R$9,MATCH($K836,{"Oil","Gas","Electric - Other","Electric ccASHP - split"},0))),0),"")</f>
        <v>0</v>
      </c>
      <c r="AQ836" s="81">
        <f>_xlfn.IFNA(IF($D836=5,IF($K836="Not Paid by Tenant",0,INDEX('AMI Ref'!$O$10:$R$10,MATCH($K836,{"Oil","Gas","Electric - Other","Electric ccASHP - split"},0))),0),"")</f>
        <v>0</v>
      </c>
      <c r="AR836" s="124">
        <f t="shared" si="116"/>
        <v>0</v>
      </c>
      <c r="AS836" s="123" t="e">
        <f t="shared" si="117"/>
        <v>#N/A</v>
      </c>
    </row>
    <row r="837" spans="1:45" x14ac:dyDescent="0.2">
      <c r="A837" s="130">
        <v>835</v>
      </c>
      <c r="B837" s="177">
        <f>IF(OR(COUNTIF($B$2:$B836,Input!$F853)&lt;1,COUNTIF($O$2:$O836,Input!$C853)&lt;1),Input!F853,0)</f>
        <v>0</v>
      </c>
      <c r="C837" s="177">
        <f>IF(OR(COUNTIF($B$2:$B836,Input!$F853)&lt;1,COUNTIF($O$2:$O836,Input!$C853)&lt;1),Input!G853,0)</f>
        <v>0</v>
      </c>
      <c r="D837" s="177">
        <f>IF(OR(COUNTIF($B$2:$B836,Input!$F853)&lt;1,COUNTIF($O$2:$O836,Input!$C853)&lt;1),Input!H853,0)</f>
        <v>0</v>
      </c>
      <c r="E837" s="177">
        <f>IF(OR(COUNTIF($B$2:$B836,Input!$F853)&lt;1,COUNTIF($O$2:$O836,Input!$C853)&lt;1),Input!I853,0)</f>
        <v>0</v>
      </c>
      <c r="F837" s="177">
        <f>IF(OR(COUNTIF($B$2:$B836,Input!$F853)&lt;1,COUNTIF($O$2:$O836,Input!$C853)&lt;1),Input!J853,0)</f>
        <v>0</v>
      </c>
      <c r="G837" s="177">
        <f>IF(OR(COUNTIF($B$2:$B836,Input!$F853)&lt;1,COUNTIF($O$2:$O836,Input!$C853)&lt;1),Input!K853,0)</f>
        <v>0</v>
      </c>
      <c r="H837" s="177">
        <f>IF(OR(COUNTIF($B$2:$B836,Input!$F853)&lt;1,COUNTIF($O$2:$O836,Input!$C853)&lt;1),Input!L853,0)</f>
        <v>0</v>
      </c>
      <c r="I837" s="177">
        <f>IF(OR(COUNTIF($B$2:$B836,Input!$F853)&lt;1,COUNTIF($O$2:$O836,Input!$C853)&lt;1),Input!M853,0)</f>
        <v>0</v>
      </c>
      <c r="J837" s="177">
        <f>IF(OR(COUNTIF($B$2:$B836,Input!$F853)&lt;1,COUNTIF($O$2:$O836,Input!$C853)&lt;1),Input!N853,0)</f>
        <v>0</v>
      </c>
      <c r="K837" s="177">
        <f>IF(OR(COUNTIF($B$2:$B836,Input!$F853)&lt;1,COUNTIF($O$2:$O836,Input!$C853)&lt;1),Input!O853,0)</f>
        <v>0</v>
      </c>
      <c r="L837" s="177">
        <f>IF(OR(COUNTIF($B$2:$B836,Input!$F853)&lt;1,COUNTIF($O$2:$O836,Input!$C853)&lt;1),Input!P853,0)</f>
        <v>0</v>
      </c>
      <c r="M837" s="129" t="str">
        <f t="shared" si="112"/>
        <v/>
      </c>
      <c r="N837" s="161">
        <f t="shared" si="118"/>
        <v>0</v>
      </c>
      <c r="O837" s="168">
        <f>Input!C853</f>
        <v>0</v>
      </c>
      <c r="P837" s="168"/>
      <c r="R837" s="131">
        <f t="shared" si="119"/>
        <v>0</v>
      </c>
      <c r="S837" s="133" t="str">
        <f t="shared" si="113"/>
        <v xml:space="preserve"> </v>
      </c>
      <c r="T837" s="133"/>
      <c r="U837" s="132" t="str">
        <f>_xlfn.IFNA(IF($D837=0,LOOKUP($F837,{0.1,0.2,0.3,0.4,0.5,0.6,0.7,0.8,0.9,1},{22,34,46,58,70,82,94,106,118,130}),""),"")</f>
        <v/>
      </c>
      <c r="V837" s="132" t="str">
        <f>_xlfn.IFNA(IF($D837=1,LOOKUP($F837,{0.1,0.2,0.3,0.4,0.5,0.6,0.7,0.8,0.9,1},{23,35,47,59,71,83,95,107,119,131}),""),"")</f>
        <v/>
      </c>
      <c r="W837" s="132" t="str">
        <f>_xlfn.IFNA(IF($D837=2,LOOKUP($F837,{0.1,0.2,0.3,0.4,0.5,0.6,0.7,0.8,0.9,1},{24,36,48,60,72,84,96,108,120,132}),""),"")</f>
        <v/>
      </c>
      <c r="X837" s="132" t="str">
        <f>_xlfn.IFNA(IF($D837=3,LOOKUP($F837,{0.1,0.2,0.3,0.4,0.5,0.6,0.7,0.8,0.9,1},{25,37,49,61,73,85,97,109,121,133}),""),"")</f>
        <v/>
      </c>
      <c r="Y837" s="132" t="str">
        <f>_xlfn.IFNA(IF($D837=4,LOOKUP($F837,{0.1,0.2,0.3,0.4,0.5,0.6,0.7,0.8,0.9,1},{26,38,50,62,74,86,98,110,122,134}),""),"")</f>
        <v/>
      </c>
      <c r="Z837" s="132" t="str">
        <f>_xlfn.IFNA(IF($D837=5,LOOKUP($F837,{0.1,0.2,0.3,0.4,0.5,0.6,0.7,0.8,0.9,1},{27,39,51,63,75,87,99,111,123,135}),""),"")</f>
        <v/>
      </c>
      <c r="AA837" s="132">
        <f t="shared" si="114"/>
        <v>0</v>
      </c>
      <c r="AB837" s="132" t="str">
        <f t="shared" si="115"/>
        <v>00</v>
      </c>
      <c r="AC837" s="82" t="e">
        <f>VLOOKUP(AB837,'AMI Ref'!T:U,2,FALSE)</f>
        <v>#N/A</v>
      </c>
      <c r="AD837" s="124"/>
      <c r="AE837" s="81" t="str">
        <f>_xlfn.IFNA(IF($D837=0,IF($J837="Not Paid by Tenant",0,INDEX('AMI Ref'!$K$5:$N$5,MATCH($J837,{"Oil","Gas","Electric - Other","ELECTRIC - HEAT PUMP"},0))),0),"")</f>
        <v/>
      </c>
      <c r="AF837" s="81">
        <f>_xlfn.IFNA(IF($D837=1,IF($J837="Not Paid by Tenant",0,INDEX('AMI Ref'!$K$6:$N$6,MATCH($J837,{"Oil","Gas","Electric - Other","ELECTRIC - HEAT PUMP"},0))),0),"")</f>
        <v>0</v>
      </c>
      <c r="AG837" s="81">
        <f>_xlfn.IFNA(IF($D837=2,IF($J837="Not Paid by Tenant",0,INDEX('AMI Ref'!$K$7:$N$7,MATCH($J837,{"Oil","Gas","Electric - Other","ELECTRIC - HEAT PUMP"},0))),0),"")</f>
        <v>0</v>
      </c>
      <c r="AH837" s="81">
        <f>_xlfn.IFNA(IF($D837=3,IF($J837="Not Paid by Tenant",0,INDEX('AMI Ref'!$K$8:$N$8,MATCH($J837,{"Oil","Gas","Electric - Other","ELECTRIC - HEAT PUMP"},0))),0),"")</f>
        <v>0</v>
      </c>
      <c r="AI837" s="81">
        <f>_xlfn.IFNA(IF($D837=4,IF($J837="Not Paid by Tenant",0,INDEX('AMI Ref'!$K$9:$N$9,MATCH($J837,{"Oil","Gas","Electric - Other","ELECTRIC - HEAT PUMP"},0))),0),"")</f>
        <v>0</v>
      </c>
      <c r="AJ837" s="81">
        <f>_xlfn.IFNA(IF($D837=5,IF($J837="Not Paid by Tenant",0,INDEX('AMI Ref'!$K$10:$N$10,MATCH($J837,{"Oil","Gas","Electric - Other","ELECTRIC - HEAT PUMP"},0))),0),"")</f>
        <v>0</v>
      </c>
      <c r="AK837" s="128"/>
      <c r="AL837" s="81" t="str">
        <f>_xlfn.IFNA(IF($D837=0,IF($K837="Not Paid by Tenant",0,INDEX('AMI Ref'!$O$5:$R$5,MATCH($K837,{"Oil","Gas","Electric - Other","Electric ccASHP - split"},0))),0),"")</f>
        <v/>
      </c>
      <c r="AM837" s="81">
        <f>_xlfn.IFNA(IF($D837=1,IF($K837="Not Paid by Tenant",0,INDEX('AMI Ref'!$O$6:$R$6,MATCH($K837,{"Oil","Gas","Electric - Other","Electric ccASHP - split"},0))),0),"")</f>
        <v>0</v>
      </c>
      <c r="AN837" s="81">
        <f>_xlfn.IFNA(IF($D837=2,IF($K837="Not Paid by Tenant",0,INDEX('AMI Ref'!$O$7:$R$7,MATCH($K837,{"Oil","Gas","Electric - Other","Electric ccASHP - split"},0))),0),"")</f>
        <v>0</v>
      </c>
      <c r="AO837" s="81">
        <f>_xlfn.IFNA(IF($D837=3,IF($K837="Not Paid by Tenant",0,INDEX('AMI Ref'!$O$8:$R$8,MATCH($K837,{"Oil","Gas","Electric - Other","Electric ccASHP - split"},0))),0),"")</f>
        <v>0</v>
      </c>
      <c r="AP837" s="81">
        <f>_xlfn.IFNA(IF($D837=4,IF($K837="Not Paid by Tenant",0,INDEX('AMI Ref'!$O$9:$R$9,MATCH($K837,{"Oil","Gas","Electric - Other","Electric ccASHP - split"},0))),0),"")</f>
        <v>0</v>
      </c>
      <c r="AQ837" s="81">
        <f>_xlfn.IFNA(IF($D837=5,IF($K837="Not Paid by Tenant",0,INDEX('AMI Ref'!$O$10:$R$10,MATCH($K837,{"Oil","Gas","Electric - Other","Electric ccASHP - split"},0))),0),"")</f>
        <v>0</v>
      </c>
      <c r="AR837" s="124">
        <f t="shared" si="116"/>
        <v>0</v>
      </c>
      <c r="AS837" s="123" t="e">
        <f t="shared" si="117"/>
        <v>#N/A</v>
      </c>
    </row>
    <row r="838" spans="1:45" x14ac:dyDescent="0.2">
      <c r="A838" s="130">
        <v>836</v>
      </c>
      <c r="B838" s="177">
        <f>IF(OR(COUNTIF($B$2:$B837,Input!$F854)&lt;1,COUNTIF($O$2:$O837,Input!$C854)&lt;1),Input!F854,0)</f>
        <v>0</v>
      </c>
      <c r="C838" s="177">
        <f>IF(OR(COUNTIF($B$2:$B837,Input!$F854)&lt;1,COUNTIF($O$2:$O837,Input!$C854)&lt;1),Input!G854,0)</f>
        <v>0</v>
      </c>
      <c r="D838" s="177">
        <f>IF(OR(COUNTIF($B$2:$B837,Input!$F854)&lt;1,COUNTIF($O$2:$O837,Input!$C854)&lt;1),Input!H854,0)</f>
        <v>0</v>
      </c>
      <c r="E838" s="177">
        <f>IF(OR(COUNTIF($B$2:$B837,Input!$F854)&lt;1,COUNTIF($O$2:$O837,Input!$C854)&lt;1),Input!I854,0)</f>
        <v>0</v>
      </c>
      <c r="F838" s="177">
        <f>IF(OR(COUNTIF($B$2:$B837,Input!$F854)&lt;1,COUNTIF($O$2:$O837,Input!$C854)&lt;1),Input!J854,0)</f>
        <v>0</v>
      </c>
      <c r="G838" s="177">
        <f>IF(OR(COUNTIF($B$2:$B837,Input!$F854)&lt;1,COUNTIF($O$2:$O837,Input!$C854)&lt;1),Input!K854,0)</f>
        <v>0</v>
      </c>
      <c r="H838" s="177">
        <f>IF(OR(COUNTIF($B$2:$B837,Input!$F854)&lt;1,COUNTIF($O$2:$O837,Input!$C854)&lt;1),Input!L854,0)</f>
        <v>0</v>
      </c>
      <c r="I838" s="177">
        <f>IF(OR(COUNTIF($B$2:$B837,Input!$F854)&lt;1,COUNTIF($O$2:$O837,Input!$C854)&lt;1),Input!M854,0)</f>
        <v>0</v>
      </c>
      <c r="J838" s="177">
        <f>IF(OR(COUNTIF($B$2:$B837,Input!$F854)&lt;1,COUNTIF($O$2:$O837,Input!$C854)&lt;1),Input!N854,0)</f>
        <v>0</v>
      </c>
      <c r="K838" s="177">
        <f>IF(OR(COUNTIF($B$2:$B837,Input!$F854)&lt;1,COUNTIF($O$2:$O837,Input!$C854)&lt;1),Input!O854,0)</f>
        <v>0</v>
      </c>
      <c r="L838" s="177">
        <f>IF(OR(COUNTIF($B$2:$B837,Input!$F854)&lt;1,COUNTIF($O$2:$O837,Input!$C854)&lt;1),Input!P854,0)</f>
        <v>0</v>
      </c>
      <c r="M838" s="129" t="str">
        <f t="shared" si="112"/>
        <v/>
      </c>
      <c r="N838" s="161">
        <f t="shared" si="118"/>
        <v>0</v>
      </c>
      <c r="O838" s="168">
        <f>Input!C854</f>
        <v>0</v>
      </c>
      <c r="P838" s="168"/>
      <c r="R838" s="131">
        <f t="shared" si="119"/>
        <v>0</v>
      </c>
      <c r="S838" s="133" t="str">
        <f t="shared" si="113"/>
        <v xml:space="preserve"> </v>
      </c>
      <c r="T838" s="133"/>
      <c r="U838" s="132" t="str">
        <f>_xlfn.IFNA(IF($D838=0,LOOKUP($F838,{0.1,0.2,0.3,0.4,0.5,0.6,0.7,0.8,0.9,1},{22,34,46,58,70,82,94,106,118,130}),""),"")</f>
        <v/>
      </c>
      <c r="V838" s="132" t="str">
        <f>_xlfn.IFNA(IF($D838=1,LOOKUP($F838,{0.1,0.2,0.3,0.4,0.5,0.6,0.7,0.8,0.9,1},{23,35,47,59,71,83,95,107,119,131}),""),"")</f>
        <v/>
      </c>
      <c r="W838" s="132" t="str">
        <f>_xlfn.IFNA(IF($D838=2,LOOKUP($F838,{0.1,0.2,0.3,0.4,0.5,0.6,0.7,0.8,0.9,1},{24,36,48,60,72,84,96,108,120,132}),""),"")</f>
        <v/>
      </c>
      <c r="X838" s="132" t="str">
        <f>_xlfn.IFNA(IF($D838=3,LOOKUP($F838,{0.1,0.2,0.3,0.4,0.5,0.6,0.7,0.8,0.9,1},{25,37,49,61,73,85,97,109,121,133}),""),"")</f>
        <v/>
      </c>
      <c r="Y838" s="132" t="str">
        <f>_xlfn.IFNA(IF($D838=4,LOOKUP($F838,{0.1,0.2,0.3,0.4,0.5,0.6,0.7,0.8,0.9,1},{26,38,50,62,74,86,98,110,122,134}),""),"")</f>
        <v/>
      </c>
      <c r="Z838" s="132" t="str">
        <f>_xlfn.IFNA(IF($D838=5,LOOKUP($F838,{0.1,0.2,0.3,0.4,0.5,0.6,0.7,0.8,0.9,1},{27,39,51,63,75,87,99,111,123,135}),""),"")</f>
        <v/>
      </c>
      <c r="AA838" s="132">
        <f t="shared" si="114"/>
        <v>0</v>
      </c>
      <c r="AB838" s="132" t="str">
        <f t="shared" si="115"/>
        <v>00</v>
      </c>
      <c r="AC838" s="82" t="e">
        <f>VLOOKUP(AB838,'AMI Ref'!T:U,2,FALSE)</f>
        <v>#N/A</v>
      </c>
      <c r="AD838" s="124"/>
      <c r="AE838" s="81" t="str">
        <f>_xlfn.IFNA(IF($D838=0,IF($J838="Not Paid by Tenant",0,INDEX('AMI Ref'!$K$5:$N$5,MATCH($J838,{"Oil","Gas","Electric - Other","ELECTRIC - HEAT PUMP"},0))),0),"")</f>
        <v/>
      </c>
      <c r="AF838" s="81">
        <f>_xlfn.IFNA(IF($D838=1,IF($J838="Not Paid by Tenant",0,INDEX('AMI Ref'!$K$6:$N$6,MATCH($J838,{"Oil","Gas","Electric - Other","ELECTRIC - HEAT PUMP"},0))),0),"")</f>
        <v>0</v>
      </c>
      <c r="AG838" s="81">
        <f>_xlfn.IFNA(IF($D838=2,IF($J838="Not Paid by Tenant",0,INDEX('AMI Ref'!$K$7:$N$7,MATCH($J838,{"Oil","Gas","Electric - Other","ELECTRIC - HEAT PUMP"},0))),0),"")</f>
        <v>0</v>
      </c>
      <c r="AH838" s="81">
        <f>_xlfn.IFNA(IF($D838=3,IF($J838="Not Paid by Tenant",0,INDEX('AMI Ref'!$K$8:$N$8,MATCH($J838,{"Oil","Gas","Electric - Other","ELECTRIC - HEAT PUMP"},0))),0),"")</f>
        <v>0</v>
      </c>
      <c r="AI838" s="81">
        <f>_xlfn.IFNA(IF($D838=4,IF($J838="Not Paid by Tenant",0,INDEX('AMI Ref'!$K$9:$N$9,MATCH($J838,{"Oil","Gas","Electric - Other","ELECTRIC - HEAT PUMP"},0))),0),"")</f>
        <v>0</v>
      </c>
      <c r="AJ838" s="81">
        <f>_xlfn.IFNA(IF($D838=5,IF($J838="Not Paid by Tenant",0,INDEX('AMI Ref'!$K$10:$N$10,MATCH($J838,{"Oil","Gas","Electric - Other","ELECTRIC - HEAT PUMP"},0))),0),"")</f>
        <v>0</v>
      </c>
      <c r="AK838" s="128"/>
      <c r="AL838" s="81" t="str">
        <f>_xlfn.IFNA(IF($D838=0,IF($K838="Not Paid by Tenant",0,INDEX('AMI Ref'!$O$5:$R$5,MATCH($K838,{"Oil","Gas","Electric - Other","Electric ccASHP - split"},0))),0),"")</f>
        <v/>
      </c>
      <c r="AM838" s="81">
        <f>_xlfn.IFNA(IF($D838=1,IF($K838="Not Paid by Tenant",0,INDEX('AMI Ref'!$O$6:$R$6,MATCH($K838,{"Oil","Gas","Electric - Other","Electric ccASHP - split"},0))),0),"")</f>
        <v>0</v>
      </c>
      <c r="AN838" s="81">
        <f>_xlfn.IFNA(IF($D838=2,IF($K838="Not Paid by Tenant",0,INDEX('AMI Ref'!$O$7:$R$7,MATCH($K838,{"Oil","Gas","Electric - Other","Electric ccASHP - split"},0))),0),"")</f>
        <v>0</v>
      </c>
      <c r="AO838" s="81">
        <f>_xlfn.IFNA(IF($D838=3,IF($K838="Not Paid by Tenant",0,INDEX('AMI Ref'!$O$8:$R$8,MATCH($K838,{"Oil","Gas","Electric - Other","Electric ccASHP - split"},0))),0),"")</f>
        <v>0</v>
      </c>
      <c r="AP838" s="81">
        <f>_xlfn.IFNA(IF($D838=4,IF($K838="Not Paid by Tenant",0,INDEX('AMI Ref'!$O$9:$R$9,MATCH($K838,{"Oil","Gas","Electric - Other","Electric ccASHP - split"},0))),0),"")</f>
        <v>0</v>
      </c>
      <c r="AQ838" s="81">
        <f>_xlfn.IFNA(IF($D838=5,IF($K838="Not Paid by Tenant",0,INDEX('AMI Ref'!$O$10:$R$10,MATCH($K838,{"Oil","Gas","Electric - Other","Electric ccASHP - split"},0))),0),"")</f>
        <v>0</v>
      </c>
      <c r="AR838" s="124">
        <f t="shared" si="116"/>
        <v>0</v>
      </c>
      <c r="AS838" s="123" t="e">
        <f t="shared" si="117"/>
        <v>#N/A</v>
      </c>
    </row>
    <row r="839" spans="1:45" x14ac:dyDescent="0.2">
      <c r="A839" s="130">
        <v>837</v>
      </c>
      <c r="B839" s="177">
        <f>IF(OR(COUNTIF($B$2:$B838,Input!$F855)&lt;1,COUNTIF($O$2:$O838,Input!$C855)&lt;1),Input!F855,0)</f>
        <v>0</v>
      </c>
      <c r="C839" s="177">
        <f>IF(OR(COUNTIF($B$2:$B838,Input!$F855)&lt;1,COUNTIF($O$2:$O838,Input!$C855)&lt;1),Input!G855,0)</f>
        <v>0</v>
      </c>
      <c r="D839" s="177">
        <f>IF(OR(COUNTIF($B$2:$B838,Input!$F855)&lt;1,COUNTIF($O$2:$O838,Input!$C855)&lt;1),Input!H855,0)</f>
        <v>0</v>
      </c>
      <c r="E839" s="177">
        <f>IF(OR(COUNTIF($B$2:$B838,Input!$F855)&lt;1,COUNTIF($O$2:$O838,Input!$C855)&lt;1),Input!I855,0)</f>
        <v>0</v>
      </c>
      <c r="F839" s="177">
        <f>IF(OR(COUNTIF($B$2:$B838,Input!$F855)&lt;1,COUNTIF($O$2:$O838,Input!$C855)&lt;1),Input!J855,0)</f>
        <v>0</v>
      </c>
      <c r="G839" s="177">
        <f>IF(OR(COUNTIF($B$2:$B838,Input!$F855)&lt;1,COUNTIF($O$2:$O838,Input!$C855)&lt;1),Input!K855,0)</f>
        <v>0</v>
      </c>
      <c r="H839" s="177">
        <f>IF(OR(COUNTIF($B$2:$B838,Input!$F855)&lt;1,COUNTIF($O$2:$O838,Input!$C855)&lt;1),Input!L855,0)</f>
        <v>0</v>
      </c>
      <c r="I839" s="177">
        <f>IF(OR(COUNTIF($B$2:$B838,Input!$F855)&lt;1,COUNTIF($O$2:$O838,Input!$C855)&lt;1),Input!M855,0)</f>
        <v>0</v>
      </c>
      <c r="J839" s="177">
        <f>IF(OR(COUNTIF($B$2:$B838,Input!$F855)&lt;1,COUNTIF($O$2:$O838,Input!$C855)&lt;1),Input!N855,0)</f>
        <v>0</v>
      </c>
      <c r="K839" s="177">
        <f>IF(OR(COUNTIF($B$2:$B838,Input!$F855)&lt;1,COUNTIF($O$2:$O838,Input!$C855)&lt;1),Input!O855,0)</f>
        <v>0</v>
      </c>
      <c r="L839" s="177">
        <f>IF(OR(COUNTIF($B$2:$B838,Input!$F855)&lt;1,COUNTIF($O$2:$O838,Input!$C855)&lt;1),Input!P855,0)</f>
        <v>0</v>
      </c>
      <c r="M839" s="129" t="str">
        <f t="shared" si="112"/>
        <v/>
      </c>
      <c r="N839" s="161">
        <f t="shared" si="118"/>
        <v>0</v>
      </c>
      <c r="O839" s="168">
        <f>Input!C855</f>
        <v>0</v>
      </c>
      <c r="P839" s="168"/>
      <c r="R839" s="131">
        <f t="shared" si="119"/>
        <v>0</v>
      </c>
      <c r="S839" s="133" t="str">
        <f t="shared" si="113"/>
        <v xml:space="preserve"> </v>
      </c>
      <c r="T839" s="133"/>
      <c r="U839" s="132" t="str">
        <f>_xlfn.IFNA(IF($D839=0,LOOKUP($F839,{0.1,0.2,0.3,0.4,0.5,0.6,0.7,0.8,0.9,1},{22,34,46,58,70,82,94,106,118,130}),""),"")</f>
        <v/>
      </c>
      <c r="V839" s="132" t="str">
        <f>_xlfn.IFNA(IF($D839=1,LOOKUP($F839,{0.1,0.2,0.3,0.4,0.5,0.6,0.7,0.8,0.9,1},{23,35,47,59,71,83,95,107,119,131}),""),"")</f>
        <v/>
      </c>
      <c r="W839" s="132" t="str">
        <f>_xlfn.IFNA(IF($D839=2,LOOKUP($F839,{0.1,0.2,0.3,0.4,0.5,0.6,0.7,0.8,0.9,1},{24,36,48,60,72,84,96,108,120,132}),""),"")</f>
        <v/>
      </c>
      <c r="X839" s="132" t="str">
        <f>_xlfn.IFNA(IF($D839=3,LOOKUP($F839,{0.1,0.2,0.3,0.4,0.5,0.6,0.7,0.8,0.9,1},{25,37,49,61,73,85,97,109,121,133}),""),"")</f>
        <v/>
      </c>
      <c r="Y839" s="132" t="str">
        <f>_xlfn.IFNA(IF($D839=4,LOOKUP($F839,{0.1,0.2,0.3,0.4,0.5,0.6,0.7,0.8,0.9,1},{26,38,50,62,74,86,98,110,122,134}),""),"")</f>
        <v/>
      </c>
      <c r="Z839" s="132" t="str">
        <f>_xlfn.IFNA(IF($D839=5,LOOKUP($F839,{0.1,0.2,0.3,0.4,0.5,0.6,0.7,0.8,0.9,1},{27,39,51,63,75,87,99,111,123,135}),""),"")</f>
        <v/>
      </c>
      <c r="AA839" s="132">
        <f t="shared" si="114"/>
        <v>0</v>
      </c>
      <c r="AB839" s="132" t="str">
        <f t="shared" si="115"/>
        <v>00</v>
      </c>
      <c r="AC839" s="82" t="e">
        <f>VLOOKUP(AB839,'AMI Ref'!T:U,2,FALSE)</f>
        <v>#N/A</v>
      </c>
      <c r="AD839" s="124"/>
      <c r="AE839" s="81" t="str">
        <f>_xlfn.IFNA(IF($D839=0,IF($J839="Not Paid by Tenant",0,INDEX('AMI Ref'!$K$5:$N$5,MATCH($J839,{"Oil","Gas","Electric - Other","ELECTRIC - HEAT PUMP"},0))),0),"")</f>
        <v/>
      </c>
      <c r="AF839" s="81">
        <f>_xlfn.IFNA(IF($D839=1,IF($J839="Not Paid by Tenant",0,INDEX('AMI Ref'!$K$6:$N$6,MATCH($J839,{"Oil","Gas","Electric - Other","ELECTRIC - HEAT PUMP"},0))),0),"")</f>
        <v>0</v>
      </c>
      <c r="AG839" s="81">
        <f>_xlfn.IFNA(IF($D839=2,IF($J839="Not Paid by Tenant",0,INDEX('AMI Ref'!$K$7:$N$7,MATCH($J839,{"Oil","Gas","Electric - Other","ELECTRIC - HEAT PUMP"},0))),0),"")</f>
        <v>0</v>
      </c>
      <c r="AH839" s="81">
        <f>_xlfn.IFNA(IF($D839=3,IF($J839="Not Paid by Tenant",0,INDEX('AMI Ref'!$K$8:$N$8,MATCH($J839,{"Oil","Gas","Electric - Other","ELECTRIC - HEAT PUMP"},0))),0),"")</f>
        <v>0</v>
      </c>
      <c r="AI839" s="81">
        <f>_xlfn.IFNA(IF($D839=4,IF($J839="Not Paid by Tenant",0,INDEX('AMI Ref'!$K$9:$N$9,MATCH($J839,{"Oil","Gas","Electric - Other","ELECTRIC - HEAT PUMP"},0))),0),"")</f>
        <v>0</v>
      </c>
      <c r="AJ839" s="81">
        <f>_xlfn.IFNA(IF($D839=5,IF($J839="Not Paid by Tenant",0,INDEX('AMI Ref'!$K$10:$N$10,MATCH($J839,{"Oil","Gas","Electric - Other","ELECTRIC - HEAT PUMP"},0))),0),"")</f>
        <v>0</v>
      </c>
      <c r="AK839" s="128"/>
      <c r="AL839" s="81" t="str">
        <f>_xlfn.IFNA(IF($D839=0,IF($K839="Not Paid by Tenant",0,INDEX('AMI Ref'!$O$5:$R$5,MATCH($K839,{"Oil","Gas","Electric - Other","Electric ccASHP - split"},0))),0),"")</f>
        <v/>
      </c>
      <c r="AM839" s="81">
        <f>_xlfn.IFNA(IF($D839=1,IF($K839="Not Paid by Tenant",0,INDEX('AMI Ref'!$O$6:$R$6,MATCH($K839,{"Oil","Gas","Electric - Other","Electric ccASHP - split"},0))),0),"")</f>
        <v>0</v>
      </c>
      <c r="AN839" s="81">
        <f>_xlfn.IFNA(IF($D839=2,IF($K839="Not Paid by Tenant",0,INDEX('AMI Ref'!$O$7:$R$7,MATCH($K839,{"Oil","Gas","Electric - Other","Electric ccASHP - split"},0))),0),"")</f>
        <v>0</v>
      </c>
      <c r="AO839" s="81">
        <f>_xlfn.IFNA(IF($D839=3,IF($K839="Not Paid by Tenant",0,INDEX('AMI Ref'!$O$8:$R$8,MATCH($K839,{"Oil","Gas","Electric - Other","Electric ccASHP - split"},0))),0),"")</f>
        <v>0</v>
      </c>
      <c r="AP839" s="81">
        <f>_xlfn.IFNA(IF($D839=4,IF($K839="Not Paid by Tenant",0,INDEX('AMI Ref'!$O$9:$R$9,MATCH($K839,{"Oil","Gas","Electric - Other","Electric ccASHP - split"},0))),0),"")</f>
        <v>0</v>
      </c>
      <c r="AQ839" s="81">
        <f>_xlfn.IFNA(IF($D839=5,IF($K839="Not Paid by Tenant",0,INDEX('AMI Ref'!$O$10:$R$10,MATCH($K839,{"Oil","Gas","Electric - Other","Electric ccASHP - split"},0))),0),"")</f>
        <v>0</v>
      </c>
      <c r="AR839" s="124">
        <f t="shared" si="116"/>
        <v>0</v>
      </c>
      <c r="AS839" s="123" t="e">
        <f t="shared" si="117"/>
        <v>#N/A</v>
      </c>
    </row>
    <row r="840" spans="1:45" x14ac:dyDescent="0.2">
      <c r="A840" s="130">
        <v>838</v>
      </c>
      <c r="B840" s="177">
        <f>IF(OR(COUNTIF($B$2:$B839,Input!$F856)&lt;1,COUNTIF($O$2:$O839,Input!$C856)&lt;1),Input!F856,0)</f>
        <v>0</v>
      </c>
      <c r="C840" s="177">
        <f>IF(OR(COUNTIF($B$2:$B839,Input!$F856)&lt;1,COUNTIF($O$2:$O839,Input!$C856)&lt;1),Input!G856,0)</f>
        <v>0</v>
      </c>
      <c r="D840" s="177">
        <f>IF(OR(COUNTIF($B$2:$B839,Input!$F856)&lt;1,COUNTIF($O$2:$O839,Input!$C856)&lt;1),Input!H856,0)</f>
        <v>0</v>
      </c>
      <c r="E840" s="177">
        <f>IF(OR(COUNTIF($B$2:$B839,Input!$F856)&lt;1,COUNTIF($O$2:$O839,Input!$C856)&lt;1),Input!I856,0)</f>
        <v>0</v>
      </c>
      <c r="F840" s="177">
        <f>IF(OR(COUNTIF($B$2:$B839,Input!$F856)&lt;1,COUNTIF($O$2:$O839,Input!$C856)&lt;1),Input!J856,0)</f>
        <v>0</v>
      </c>
      <c r="G840" s="177">
        <f>IF(OR(COUNTIF($B$2:$B839,Input!$F856)&lt;1,COUNTIF($O$2:$O839,Input!$C856)&lt;1),Input!K856,0)</f>
        <v>0</v>
      </c>
      <c r="H840" s="177">
        <f>IF(OR(COUNTIF($B$2:$B839,Input!$F856)&lt;1,COUNTIF($O$2:$O839,Input!$C856)&lt;1),Input!L856,0)</f>
        <v>0</v>
      </c>
      <c r="I840" s="177">
        <f>IF(OR(COUNTIF($B$2:$B839,Input!$F856)&lt;1,COUNTIF($O$2:$O839,Input!$C856)&lt;1),Input!M856,0)</f>
        <v>0</v>
      </c>
      <c r="J840" s="177">
        <f>IF(OR(COUNTIF($B$2:$B839,Input!$F856)&lt;1,COUNTIF($O$2:$O839,Input!$C856)&lt;1),Input!N856,0)</f>
        <v>0</v>
      </c>
      <c r="K840" s="177">
        <f>IF(OR(COUNTIF($B$2:$B839,Input!$F856)&lt;1,COUNTIF($O$2:$O839,Input!$C856)&lt;1),Input!O856,0)</f>
        <v>0</v>
      </c>
      <c r="L840" s="177">
        <f>IF(OR(COUNTIF($B$2:$B839,Input!$F856)&lt;1,COUNTIF($O$2:$O839,Input!$C856)&lt;1),Input!P856,0)</f>
        <v>0</v>
      </c>
      <c r="M840" s="129" t="str">
        <f t="shared" si="112"/>
        <v/>
      </c>
      <c r="N840" s="161">
        <f t="shared" si="118"/>
        <v>0</v>
      </c>
      <c r="O840" s="168">
        <f>Input!C856</f>
        <v>0</v>
      </c>
      <c r="P840" s="168"/>
      <c r="R840" s="131">
        <f t="shared" si="119"/>
        <v>0</v>
      </c>
      <c r="S840" s="133" t="str">
        <f t="shared" si="113"/>
        <v xml:space="preserve"> </v>
      </c>
      <c r="T840" s="133"/>
      <c r="U840" s="132" t="str">
        <f>_xlfn.IFNA(IF($D840=0,LOOKUP($F840,{0.1,0.2,0.3,0.4,0.5,0.6,0.7,0.8,0.9,1},{22,34,46,58,70,82,94,106,118,130}),""),"")</f>
        <v/>
      </c>
      <c r="V840" s="132" t="str">
        <f>_xlfn.IFNA(IF($D840=1,LOOKUP($F840,{0.1,0.2,0.3,0.4,0.5,0.6,0.7,0.8,0.9,1},{23,35,47,59,71,83,95,107,119,131}),""),"")</f>
        <v/>
      </c>
      <c r="W840" s="132" t="str">
        <f>_xlfn.IFNA(IF($D840=2,LOOKUP($F840,{0.1,0.2,0.3,0.4,0.5,0.6,0.7,0.8,0.9,1},{24,36,48,60,72,84,96,108,120,132}),""),"")</f>
        <v/>
      </c>
      <c r="X840" s="132" t="str">
        <f>_xlfn.IFNA(IF($D840=3,LOOKUP($F840,{0.1,0.2,0.3,0.4,0.5,0.6,0.7,0.8,0.9,1},{25,37,49,61,73,85,97,109,121,133}),""),"")</f>
        <v/>
      </c>
      <c r="Y840" s="132" t="str">
        <f>_xlfn.IFNA(IF($D840=4,LOOKUP($F840,{0.1,0.2,0.3,0.4,0.5,0.6,0.7,0.8,0.9,1},{26,38,50,62,74,86,98,110,122,134}),""),"")</f>
        <v/>
      </c>
      <c r="Z840" s="132" t="str">
        <f>_xlfn.IFNA(IF($D840=5,LOOKUP($F840,{0.1,0.2,0.3,0.4,0.5,0.6,0.7,0.8,0.9,1},{27,39,51,63,75,87,99,111,123,135}),""),"")</f>
        <v/>
      </c>
      <c r="AA840" s="132">
        <f t="shared" si="114"/>
        <v>0</v>
      </c>
      <c r="AB840" s="132" t="str">
        <f t="shared" si="115"/>
        <v>00</v>
      </c>
      <c r="AC840" s="82" t="e">
        <f>VLOOKUP(AB840,'AMI Ref'!T:U,2,FALSE)</f>
        <v>#N/A</v>
      </c>
      <c r="AD840" s="124"/>
      <c r="AE840" s="81" t="str">
        <f>_xlfn.IFNA(IF($D840=0,IF($J840="Not Paid by Tenant",0,INDEX('AMI Ref'!$K$5:$N$5,MATCH($J840,{"Oil","Gas","Electric - Other","ELECTRIC - HEAT PUMP"},0))),0),"")</f>
        <v/>
      </c>
      <c r="AF840" s="81">
        <f>_xlfn.IFNA(IF($D840=1,IF($J840="Not Paid by Tenant",0,INDEX('AMI Ref'!$K$6:$N$6,MATCH($J840,{"Oil","Gas","Electric - Other","ELECTRIC - HEAT PUMP"},0))),0),"")</f>
        <v>0</v>
      </c>
      <c r="AG840" s="81">
        <f>_xlfn.IFNA(IF($D840=2,IF($J840="Not Paid by Tenant",0,INDEX('AMI Ref'!$K$7:$N$7,MATCH($J840,{"Oil","Gas","Electric - Other","ELECTRIC - HEAT PUMP"},0))),0),"")</f>
        <v>0</v>
      </c>
      <c r="AH840" s="81">
        <f>_xlfn.IFNA(IF($D840=3,IF($J840="Not Paid by Tenant",0,INDEX('AMI Ref'!$K$8:$N$8,MATCH($J840,{"Oil","Gas","Electric - Other","ELECTRIC - HEAT PUMP"},0))),0),"")</f>
        <v>0</v>
      </c>
      <c r="AI840" s="81">
        <f>_xlfn.IFNA(IF($D840=4,IF($J840="Not Paid by Tenant",0,INDEX('AMI Ref'!$K$9:$N$9,MATCH($J840,{"Oil","Gas","Electric - Other","ELECTRIC - HEAT PUMP"},0))),0),"")</f>
        <v>0</v>
      </c>
      <c r="AJ840" s="81">
        <f>_xlfn.IFNA(IF($D840=5,IF($J840="Not Paid by Tenant",0,INDEX('AMI Ref'!$K$10:$N$10,MATCH($J840,{"Oil","Gas","Electric - Other","ELECTRIC - HEAT PUMP"},0))),0),"")</f>
        <v>0</v>
      </c>
      <c r="AK840" s="128"/>
      <c r="AL840" s="81" t="str">
        <f>_xlfn.IFNA(IF($D840=0,IF($K840="Not Paid by Tenant",0,INDEX('AMI Ref'!$O$5:$R$5,MATCH($K840,{"Oil","Gas","Electric - Other","Electric ccASHP - split"},0))),0),"")</f>
        <v/>
      </c>
      <c r="AM840" s="81">
        <f>_xlfn.IFNA(IF($D840=1,IF($K840="Not Paid by Tenant",0,INDEX('AMI Ref'!$O$6:$R$6,MATCH($K840,{"Oil","Gas","Electric - Other","Electric ccASHP - split"},0))),0),"")</f>
        <v>0</v>
      </c>
      <c r="AN840" s="81">
        <f>_xlfn.IFNA(IF($D840=2,IF($K840="Not Paid by Tenant",0,INDEX('AMI Ref'!$O$7:$R$7,MATCH($K840,{"Oil","Gas","Electric - Other","Electric ccASHP - split"},0))),0),"")</f>
        <v>0</v>
      </c>
      <c r="AO840" s="81">
        <f>_xlfn.IFNA(IF($D840=3,IF($K840="Not Paid by Tenant",0,INDEX('AMI Ref'!$O$8:$R$8,MATCH($K840,{"Oil","Gas","Electric - Other","Electric ccASHP - split"},0))),0),"")</f>
        <v>0</v>
      </c>
      <c r="AP840" s="81">
        <f>_xlfn.IFNA(IF($D840=4,IF($K840="Not Paid by Tenant",0,INDEX('AMI Ref'!$O$9:$R$9,MATCH($K840,{"Oil","Gas","Electric - Other","Electric ccASHP - split"},0))),0),"")</f>
        <v>0</v>
      </c>
      <c r="AQ840" s="81">
        <f>_xlfn.IFNA(IF($D840=5,IF($K840="Not Paid by Tenant",0,INDEX('AMI Ref'!$O$10:$R$10,MATCH($K840,{"Oil","Gas","Electric - Other","Electric ccASHP - split"},0))),0),"")</f>
        <v>0</v>
      </c>
      <c r="AR840" s="124">
        <f t="shared" si="116"/>
        <v>0</v>
      </c>
      <c r="AS840" s="123" t="e">
        <f t="shared" si="117"/>
        <v>#N/A</v>
      </c>
    </row>
    <row r="841" spans="1:45" x14ac:dyDescent="0.2">
      <c r="A841" s="130">
        <v>839</v>
      </c>
      <c r="B841" s="177">
        <f>IF(OR(COUNTIF($B$2:$B840,Input!$F857)&lt;1,COUNTIF($O$2:$O840,Input!$C857)&lt;1),Input!F857,0)</f>
        <v>0</v>
      </c>
      <c r="C841" s="177">
        <f>IF(OR(COUNTIF($B$2:$B840,Input!$F857)&lt;1,COUNTIF($O$2:$O840,Input!$C857)&lt;1),Input!G857,0)</f>
        <v>0</v>
      </c>
      <c r="D841" s="177">
        <f>IF(OR(COUNTIF($B$2:$B840,Input!$F857)&lt;1,COUNTIF($O$2:$O840,Input!$C857)&lt;1),Input!H857,0)</f>
        <v>0</v>
      </c>
      <c r="E841" s="177">
        <f>IF(OR(COUNTIF($B$2:$B840,Input!$F857)&lt;1,COUNTIF($O$2:$O840,Input!$C857)&lt;1),Input!I857,0)</f>
        <v>0</v>
      </c>
      <c r="F841" s="177">
        <f>IF(OR(COUNTIF($B$2:$B840,Input!$F857)&lt;1,COUNTIF($O$2:$O840,Input!$C857)&lt;1),Input!J857,0)</f>
        <v>0</v>
      </c>
      <c r="G841" s="177">
        <f>IF(OR(COUNTIF($B$2:$B840,Input!$F857)&lt;1,COUNTIF($O$2:$O840,Input!$C857)&lt;1),Input!K857,0)</f>
        <v>0</v>
      </c>
      <c r="H841" s="177">
        <f>IF(OR(COUNTIF($B$2:$B840,Input!$F857)&lt;1,COUNTIF($O$2:$O840,Input!$C857)&lt;1),Input!L857,0)</f>
        <v>0</v>
      </c>
      <c r="I841" s="177">
        <f>IF(OR(COUNTIF($B$2:$B840,Input!$F857)&lt;1,COUNTIF($O$2:$O840,Input!$C857)&lt;1),Input!M857,0)</f>
        <v>0</v>
      </c>
      <c r="J841" s="177">
        <f>IF(OR(COUNTIF($B$2:$B840,Input!$F857)&lt;1,COUNTIF($O$2:$O840,Input!$C857)&lt;1),Input!N857,0)</f>
        <v>0</v>
      </c>
      <c r="K841" s="177">
        <f>IF(OR(COUNTIF($B$2:$B840,Input!$F857)&lt;1,COUNTIF($O$2:$O840,Input!$C857)&lt;1),Input!O857,0)</f>
        <v>0</v>
      </c>
      <c r="L841" s="177">
        <f>IF(OR(COUNTIF($B$2:$B840,Input!$F857)&lt;1,COUNTIF($O$2:$O840,Input!$C857)&lt;1),Input!P857,0)</f>
        <v>0</v>
      </c>
      <c r="M841" s="129" t="str">
        <f t="shared" si="112"/>
        <v/>
      </c>
      <c r="N841" s="161">
        <f t="shared" si="118"/>
        <v>0</v>
      </c>
      <c r="O841" s="168">
        <f>Input!C857</f>
        <v>0</v>
      </c>
      <c r="P841" s="168"/>
      <c r="R841" s="131">
        <f t="shared" si="119"/>
        <v>0</v>
      </c>
      <c r="S841" s="133" t="str">
        <f t="shared" si="113"/>
        <v xml:space="preserve"> </v>
      </c>
      <c r="T841" s="133"/>
      <c r="U841" s="132" t="str">
        <f>_xlfn.IFNA(IF($D841=0,LOOKUP($F841,{0.1,0.2,0.3,0.4,0.5,0.6,0.7,0.8,0.9,1},{22,34,46,58,70,82,94,106,118,130}),""),"")</f>
        <v/>
      </c>
      <c r="V841" s="132" t="str">
        <f>_xlfn.IFNA(IF($D841=1,LOOKUP($F841,{0.1,0.2,0.3,0.4,0.5,0.6,0.7,0.8,0.9,1},{23,35,47,59,71,83,95,107,119,131}),""),"")</f>
        <v/>
      </c>
      <c r="W841" s="132" t="str">
        <f>_xlfn.IFNA(IF($D841=2,LOOKUP($F841,{0.1,0.2,0.3,0.4,0.5,0.6,0.7,0.8,0.9,1},{24,36,48,60,72,84,96,108,120,132}),""),"")</f>
        <v/>
      </c>
      <c r="X841" s="132" t="str">
        <f>_xlfn.IFNA(IF($D841=3,LOOKUP($F841,{0.1,0.2,0.3,0.4,0.5,0.6,0.7,0.8,0.9,1},{25,37,49,61,73,85,97,109,121,133}),""),"")</f>
        <v/>
      </c>
      <c r="Y841" s="132" t="str">
        <f>_xlfn.IFNA(IF($D841=4,LOOKUP($F841,{0.1,0.2,0.3,0.4,0.5,0.6,0.7,0.8,0.9,1},{26,38,50,62,74,86,98,110,122,134}),""),"")</f>
        <v/>
      </c>
      <c r="Z841" s="132" t="str">
        <f>_xlfn.IFNA(IF($D841=5,LOOKUP($F841,{0.1,0.2,0.3,0.4,0.5,0.6,0.7,0.8,0.9,1},{27,39,51,63,75,87,99,111,123,135}),""),"")</f>
        <v/>
      </c>
      <c r="AA841" s="132">
        <f t="shared" si="114"/>
        <v>0</v>
      </c>
      <c r="AB841" s="132" t="str">
        <f t="shared" si="115"/>
        <v>00</v>
      </c>
      <c r="AC841" s="82" t="e">
        <f>VLOOKUP(AB841,'AMI Ref'!T:U,2,FALSE)</f>
        <v>#N/A</v>
      </c>
      <c r="AD841" s="124"/>
      <c r="AE841" s="81" t="str">
        <f>_xlfn.IFNA(IF($D841=0,IF($J841="Not Paid by Tenant",0,INDEX('AMI Ref'!$K$5:$N$5,MATCH($J841,{"Oil","Gas","Electric - Other","ELECTRIC - HEAT PUMP"},0))),0),"")</f>
        <v/>
      </c>
      <c r="AF841" s="81">
        <f>_xlfn.IFNA(IF($D841=1,IF($J841="Not Paid by Tenant",0,INDEX('AMI Ref'!$K$6:$N$6,MATCH($J841,{"Oil","Gas","Electric - Other","ELECTRIC - HEAT PUMP"},0))),0),"")</f>
        <v>0</v>
      </c>
      <c r="AG841" s="81">
        <f>_xlfn.IFNA(IF($D841=2,IF($J841="Not Paid by Tenant",0,INDEX('AMI Ref'!$K$7:$N$7,MATCH($J841,{"Oil","Gas","Electric - Other","ELECTRIC - HEAT PUMP"},0))),0),"")</f>
        <v>0</v>
      </c>
      <c r="AH841" s="81">
        <f>_xlfn.IFNA(IF($D841=3,IF($J841="Not Paid by Tenant",0,INDEX('AMI Ref'!$K$8:$N$8,MATCH($J841,{"Oil","Gas","Electric - Other","ELECTRIC - HEAT PUMP"},0))),0),"")</f>
        <v>0</v>
      </c>
      <c r="AI841" s="81">
        <f>_xlfn.IFNA(IF($D841=4,IF($J841="Not Paid by Tenant",0,INDEX('AMI Ref'!$K$9:$N$9,MATCH($J841,{"Oil","Gas","Electric - Other","ELECTRIC - HEAT PUMP"},0))),0),"")</f>
        <v>0</v>
      </c>
      <c r="AJ841" s="81">
        <f>_xlfn.IFNA(IF($D841=5,IF($J841="Not Paid by Tenant",0,INDEX('AMI Ref'!$K$10:$N$10,MATCH($J841,{"Oil","Gas","Electric - Other","ELECTRIC - HEAT PUMP"},0))),0),"")</f>
        <v>0</v>
      </c>
      <c r="AK841" s="128"/>
      <c r="AL841" s="81" t="str">
        <f>_xlfn.IFNA(IF($D841=0,IF($K841="Not Paid by Tenant",0,INDEX('AMI Ref'!$O$5:$R$5,MATCH($K841,{"Oil","Gas","Electric - Other","Electric ccASHP - split"},0))),0),"")</f>
        <v/>
      </c>
      <c r="AM841" s="81">
        <f>_xlfn.IFNA(IF($D841=1,IF($K841="Not Paid by Tenant",0,INDEX('AMI Ref'!$O$6:$R$6,MATCH($K841,{"Oil","Gas","Electric - Other","Electric ccASHP - split"},0))),0),"")</f>
        <v>0</v>
      </c>
      <c r="AN841" s="81">
        <f>_xlfn.IFNA(IF($D841=2,IF($K841="Not Paid by Tenant",0,INDEX('AMI Ref'!$O$7:$R$7,MATCH($K841,{"Oil","Gas","Electric - Other","Electric ccASHP - split"},0))),0),"")</f>
        <v>0</v>
      </c>
      <c r="AO841" s="81">
        <f>_xlfn.IFNA(IF($D841=3,IF($K841="Not Paid by Tenant",0,INDEX('AMI Ref'!$O$8:$R$8,MATCH($K841,{"Oil","Gas","Electric - Other","Electric ccASHP - split"},0))),0),"")</f>
        <v>0</v>
      </c>
      <c r="AP841" s="81">
        <f>_xlfn.IFNA(IF($D841=4,IF($K841="Not Paid by Tenant",0,INDEX('AMI Ref'!$O$9:$R$9,MATCH($K841,{"Oil","Gas","Electric - Other","Electric ccASHP - split"},0))),0),"")</f>
        <v>0</v>
      </c>
      <c r="AQ841" s="81">
        <f>_xlfn.IFNA(IF($D841=5,IF($K841="Not Paid by Tenant",0,INDEX('AMI Ref'!$O$10:$R$10,MATCH($K841,{"Oil","Gas","Electric - Other","Electric ccASHP - split"},0))),0),"")</f>
        <v>0</v>
      </c>
      <c r="AR841" s="124">
        <f t="shared" si="116"/>
        <v>0</v>
      </c>
      <c r="AS841" s="123" t="e">
        <f t="shared" si="117"/>
        <v>#N/A</v>
      </c>
    </row>
    <row r="842" spans="1:45" x14ac:dyDescent="0.2">
      <c r="A842" s="130">
        <v>840</v>
      </c>
      <c r="B842" s="177">
        <f>IF(OR(COUNTIF($B$2:$B841,Input!$F858)&lt;1,COUNTIF($O$2:$O841,Input!$C858)&lt;1),Input!F858,0)</f>
        <v>0</v>
      </c>
      <c r="C842" s="177">
        <f>IF(OR(COUNTIF($B$2:$B841,Input!$F858)&lt;1,COUNTIF($O$2:$O841,Input!$C858)&lt;1),Input!G858,0)</f>
        <v>0</v>
      </c>
      <c r="D842" s="177">
        <f>IF(OR(COUNTIF($B$2:$B841,Input!$F858)&lt;1,COUNTIF($O$2:$O841,Input!$C858)&lt;1),Input!H858,0)</f>
        <v>0</v>
      </c>
      <c r="E842" s="177">
        <f>IF(OR(COUNTIF($B$2:$B841,Input!$F858)&lt;1,COUNTIF($O$2:$O841,Input!$C858)&lt;1),Input!I858,0)</f>
        <v>0</v>
      </c>
      <c r="F842" s="177">
        <f>IF(OR(COUNTIF($B$2:$B841,Input!$F858)&lt;1,COUNTIF($O$2:$O841,Input!$C858)&lt;1),Input!J858,0)</f>
        <v>0</v>
      </c>
      <c r="G842" s="177">
        <f>IF(OR(COUNTIF($B$2:$B841,Input!$F858)&lt;1,COUNTIF($O$2:$O841,Input!$C858)&lt;1),Input!K858,0)</f>
        <v>0</v>
      </c>
      <c r="H842" s="177">
        <f>IF(OR(COUNTIF($B$2:$B841,Input!$F858)&lt;1,COUNTIF($O$2:$O841,Input!$C858)&lt;1),Input!L858,0)</f>
        <v>0</v>
      </c>
      <c r="I842" s="177">
        <f>IF(OR(COUNTIF($B$2:$B841,Input!$F858)&lt;1,COUNTIF($O$2:$O841,Input!$C858)&lt;1),Input!M858,0)</f>
        <v>0</v>
      </c>
      <c r="J842" s="177">
        <f>IF(OR(COUNTIF($B$2:$B841,Input!$F858)&lt;1,COUNTIF($O$2:$O841,Input!$C858)&lt;1),Input!N858,0)</f>
        <v>0</v>
      </c>
      <c r="K842" s="177">
        <f>IF(OR(COUNTIF($B$2:$B841,Input!$F858)&lt;1,COUNTIF($O$2:$O841,Input!$C858)&lt;1),Input!O858,0)</f>
        <v>0</v>
      </c>
      <c r="L842" s="177">
        <f>IF(OR(COUNTIF($B$2:$B841,Input!$F858)&lt;1,COUNTIF($O$2:$O841,Input!$C858)&lt;1),Input!P858,0)</f>
        <v>0</v>
      </c>
      <c r="M842" s="129" t="str">
        <f t="shared" si="112"/>
        <v/>
      </c>
      <c r="N842" s="161">
        <f t="shared" si="118"/>
        <v>0</v>
      </c>
      <c r="O842" s="168">
        <f>Input!C858</f>
        <v>0</v>
      </c>
      <c r="P842" s="168"/>
      <c r="R842" s="131">
        <f t="shared" si="119"/>
        <v>0</v>
      </c>
      <c r="S842" s="133" t="str">
        <f t="shared" si="113"/>
        <v xml:space="preserve"> </v>
      </c>
      <c r="T842" s="133"/>
      <c r="U842" s="132" t="str">
        <f>_xlfn.IFNA(IF($D842=0,LOOKUP($F842,{0.1,0.2,0.3,0.4,0.5,0.6,0.7,0.8,0.9,1},{22,34,46,58,70,82,94,106,118,130}),""),"")</f>
        <v/>
      </c>
      <c r="V842" s="132" t="str">
        <f>_xlfn.IFNA(IF($D842=1,LOOKUP($F842,{0.1,0.2,0.3,0.4,0.5,0.6,0.7,0.8,0.9,1},{23,35,47,59,71,83,95,107,119,131}),""),"")</f>
        <v/>
      </c>
      <c r="W842" s="132" t="str">
        <f>_xlfn.IFNA(IF($D842=2,LOOKUP($F842,{0.1,0.2,0.3,0.4,0.5,0.6,0.7,0.8,0.9,1},{24,36,48,60,72,84,96,108,120,132}),""),"")</f>
        <v/>
      </c>
      <c r="X842" s="132" t="str">
        <f>_xlfn.IFNA(IF($D842=3,LOOKUP($F842,{0.1,0.2,0.3,0.4,0.5,0.6,0.7,0.8,0.9,1},{25,37,49,61,73,85,97,109,121,133}),""),"")</f>
        <v/>
      </c>
      <c r="Y842" s="132" t="str">
        <f>_xlfn.IFNA(IF($D842=4,LOOKUP($F842,{0.1,0.2,0.3,0.4,0.5,0.6,0.7,0.8,0.9,1},{26,38,50,62,74,86,98,110,122,134}),""),"")</f>
        <v/>
      </c>
      <c r="Z842" s="132" t="str">
        <f>_xlfn.IFNA(IF($D842=5,LOOKUP($F842,{0.1,0.2,0.3,0.4,0.5,0.6,0.7,0.8,0.9,1},{27,39,51,63,75,87,99,111,123,135}),""),"")</f>
        <v/>
      </c>
      <c r="AA842" s="132">
        <f t="shared" si="114"/>
        <v>0</v>
      </c>
      <c r="AB842" s="132" t="str">
        <f t="shared" si="115"/>
        <v>00</v>
      </c>
      <c r="AC842" s="82" t="e">
        <f>VLOOKUP(AB842,'AMI Ref'!T:U,2,FALSE)</f>
        <v>#N/A</v>
      </c>
      <c r="AD842" s="124"/>
      <c r="AE842" s="81" t="str">
        <f>_xlfn.IFNA(IF($D842=0,IF($J842="Not Paid by Tenant",0,INDEX('AMI Ref'!$K$5:$N$5,MATCH($J842,{"Oil","Gas","Electric - Other","ELECTRIC - HEAT PUMP"},0))),0),"")</f>
        <v/>
      </c>
      <c r="AF842" s="81">
        <f>_xlfn.IFNA(IF($D842=1,IF($J842="Not Paid by Tenant",0,INDEX('AMI Ref'!$K$6:$N$6,MATCH($J842,{"Oil","Gas","Electric - Other","ELECTRIC - HEAT PUMP"},0))),0),"")</f>
        <v>0</v>
      </c>
      <c r="AG842" s="81">
        <f>_xlfn.IFNA(IF($D842=2,IF($J842="Not Paid by Tenant",0,INDEX('AMI Ref'!$K$7:$N$7,MATCH($J842,{"Oil","Gas","Electric - Other","ELECTRIC - HEAT PUMP"},0))),0),"")</f>
        <v>0</v>
      </c>
      <c r="AH842" s="81">
        <f>_xlfn.IFNA(IF($D842=3,IF($J842="Not Paid by Tenant",0,INDEX('AMI Ref'!$K$8:$N$8,MATCH($J842,{"Oil","Gas","Electric - Other","ELECTRIC - HEAT PUMP"},0))),0),"")</f>
        <v>0</v>
      </c>
      <c r="AI842" s="81">
        <f>_xlfn.IFNA(IF($D842=4,IF($J842="Not Paid by Tenant",0,INDEX('AMI Ref'!$K$9:$N$9,MATCH($J842,{"Oil","Gas","Electric - Other","ELECTRIC - HEAT PUMP"},0))),0),"")</f>
        <v>0</v>
      </c>
      <c r="AJ842" s="81">
        <f>_xlfn.IFNA(IF($D842=5,IF($J842="Not Paid by Tenant",0,INDEX('AMI Ref'!$K$10:$N$10,MATCH($J842,{"Oil","Gas","Electric - Other","ELECTRIC - HEAT PUMP"},0))),0),"")</f>
        <v>0</v>
      </c>
      <c r="AK842" s="128"/>
      <c r="AL842" s="81" t="str">
        <f>_xlfn.IFNA(IF($D842=0,IF($K842="Not Paid by Tenant",0,INDEX('AMI Ref'!$O$5:$R$5,MATCH($K842,{"Oil","Gas","Electric - Other","Electric ccASHP - split"},0))),0),"")</f>
        <v/>
      </c>
      <c r="AM842" s="81">
        <f>_xlfn.IFNA(IF($D842=1,IF($K842="Not Paid by Tenant",0,INDEX('AMI Ref'!$O$6:$R$6,MATCH($K842,{"Oil","Gas","Electric - Other","Electric ccASHP - split"},0))),0),"")</f>
        <v>0</v>
      </c>
      <c r="AN842" s="81">
        <f>_xlfn.IFNA(IF($D842=2,IF($K842="Not Paid by Tenant",0,INDEX('AMI Ref'!$O$7:$R$7,MATCH($K842,{"Oil","Gas","Electric - Other","Electric ccASHP - split"},0))),0),"")</f>
        <v>0</v>
      </c>
      <c r="AO842" s="81">
        <f>_xlfn.IFNA(IF($D842=3,IF($K842="Not Paid by Tenant",0,INDEX('AMI Ref'!$O$8:$R$8,MATCH($K842,{"Oil","Gas","Electric - Other","Electric ccASHP - split"},0))),0),"")</f>
        <v>0</v>
      </c>
      <c r="AP842" s="81">
        <f>_xlfn.IFNA(IF($D842=4,IF($K842="Not Paid by Tenant",0,INDEX('AMI Ref'!$O$9:$R$9,MATCH($K842,{"Oil","Gas","Electric - Other","Electric ccASHP - split"},0))),0),"")</f>
        <v>0</v>
      </c>
      <c r="AQ842" s="81">
        <f>_xlfn.IFNA(IF($D842=5,IF($K842="Not Paid by Tenant",0,INDEX('AMI Ref'!$O$10:$R$10,MATCH($K842,{"Oil","Gas","Electric - Other","Electric ccASHP - split"},0))),0),"")</f>
        <v>0</v>
      </c>
      <c r="AR842" s="124">
        <f t="shared" si="116"/>
        <v>0</v>
      </c>
      <c r="AS842" s="123" t="e">
        <f t="shared" si="117"/>
        <v>#N/A</v>
      </c>
    </row>
    <row r="843" spans="1:45" x14ac:dyDescent="0.2">
      <c r="A843" s="130">
        <v>841</v>
      </c>
      <c r="B843" s="177">
        <f>IF(OR(COUNTIF($B$2:$B842,Input!$F859)&lt;1,COUNTIF($O$2:$O842,Input!$C859)&lt;1),Input!F859,0)</f>
        <v>0</v>
      </c>
      <c r="C843" s="177">
        <f>IF(OR(COUNTIF($B$2:$B842,Input!$F859)&lt;1,COUNTIF($O$2:$O842,Input!$C859)&lt;1),Input!G859,0)</f>
        <v>0</v>
      </c>
      <c r="D843" s="177">
        <f>IF(OR(COUNTIF($B$2:$B842,Input!$F859)&lt;1,COUNTIF($O$2:$O842,Input!$C859)&lt;1),Input!H859,0)</f>
        <v>0</v>
      </c>
      <c r="E843" s="177">
        <f>IF(OR(COUNTIF($B$2:$B842,Input!$F859)&lt;1,COUNTIF($O$2:$O842,Input!$C859)&lt;1),Input!I859,0)</f>
        <v>0</v>
      </c>
      <c r="F843" s="177">
        <f>IF(OR(COUNTIF($B$2:$B842,Input!$F859)&lt;1,COUNTIF($O$2:$O842,Input!$C859)&lt;1),Input!J859,0)</f>
        <v>0</v>
      </c>
      <c r="G843" s="177">
        <f>IF(OR(COUNTIF($B$2:$B842,Input!$F859)&lt;1,COUNTIF($O$2:$O842,Input!$C859)&lt;1),Input!K859,0)</f>
        <v>0</v>
      </c>
      <c r="H843" s="177">
        <f>IF(OR(COUNTIF($B$2:$B842,Input!$F859)&lt;1,COUNTIF($O$2:$O842,Input!$C859)&lt;1),Input!L859,0)</f>
        <v>0</v>
      </c>
      <c r="I843" s="177">
        <f>IF(OR(COUNTIF($B$2:$B842,Input!$F859)&lt;1,COUNTIF($O$2:$O842,Input!$C859)&lt;1),Input!M859,0)</f>
        <v>0</v>
      </c>
      <c r="J843" s="177">
        <f>IF(OR(COUNTIF($B$2:$B842,Input!$F859)&lt;1,COUNTIF($O$2:$O842,Input!$C859)&lt;1),Input!N859,0)</f>
        <v>0</v>
      </c>
      <c r="K843" s="177">
        <f>IF(OR(COUNTIF($B$2:$B842,Input!$F859)&lt;1,COUNTIF($O$2:$O842,Input!$C859)&lt;1),Input!O859,0)</f>
        <v>0</v>
      </c>
      <c r="L843" s="177">
        <f>IF(OR(COUNTIF($B$2:$B842,Input!$F859)&lt;1,COUNTIF($O$2:$O842,Input!$C859)&lt;1),Input!P859,0)</f>
        <v>0</v>
      </c>
      <c r="M843" s="129" t="str">
        <f t="shared" si="112"/>
        <v/>
      </c>
      <c r="N843" s="161">
        <f t="shared" si="118"/>
        <v>0</v>
      </c>
      <c r="O843" s="168">
        <f>Input!C859</f>
        <v>0</v>
      </c>
      <c r="P843" s="168"/>
      <c r="R843" s="131">
        <f t="shared" si="119"/>
        <v>0</v>
      </c>
      <c r="S843" s="133" t="str">
        <f t="shared" si="113"/>
        <v xml:space="preserve"> </v>
      </c>
      <c r="T843" s="133"/>
      <c r="U843" s="132" t="str">
        <f>_xlfn.IFNA(IF($D843=0,LOOKUP($F843,{0.1,0.2,0.3,0.4,0.5,0.6,0.7,0.8,0.9,1},{22,34,46,58,70,82,94,106,118,130}),""),"")</f>
        <v/>
      </c>
      <c r="V843" s="132" t="str">
        <f>_xlfn.IFNA(IF($D843=1,LOOKUP($F843,{0.1,0.2,0.3,0.4,0.5,0.6,0.7,0.8,0.9,1},{23,35,47,59,71,83,95,107,119,131}),""),"")</f>
        <v/>
      </c>
      <c r="W843" s="132" t="str">
        <f>_xlfn.IFNA(IF($D843=2,LOOKUP($F843,{0.1,0.2,0.3,0.4,0.5,0.6,0.7,0.8,0.9,1},{24,36,48,60,72,84,96,108,120,132}),""),"")</f>
        <v/>
      </c>
      <c r="X843" s="132" t="str">
        <f>_xlfn.IFNA(IF($D843=3,LOOKUP($F843,{0.1,0.2,0.3,0.4,0.5,0.6,0.7,0.8,0.9,1},{25,37,49,61,73,85,97,109,121,133}),""),"")</f>
        <v/>
      </c>
      <c r="Y843" s="132" t="str">
        <f>_xlfn.IFNA(IF($D843=4,LOOKUP($F843,{0.1,0.2,0.3,0.4,0.5,0.6,0.7,0.8,0.9,1},{26,38,50,62,74,86,98,110,122,134}),""),"")</f>
        <v/>
      </c>
      <c r="Z843" s="132" t="str">
        <f>_xlfn.IFNA(IF($D843=5,LOOKUP($F843,{0.1,0.2,0.3,0.4,0.5,0.6,0.7,0.8,0.9,1},{27,39,51,63,75,87,99,111,123,135}),""),"")</f>
        <v/>
      </c>
      <c r="AA843" s="132">
        <f t="shared" si="114"/>
        <v>0</v>
      </c>
      <c r="AB843" s="132" t="str">
        <f t="shared" si="115"/>
        <v>00</v>
      </c>
      <c r="AC843" s="82" t="e">
        <f>VLOOKUP(AB843,'AMI Ref'!T:U,2,FALSE)</f>
        <v>#N/A</v>
      </c>
      <c r="AD843" s="124"/>
      <c r="AE843" s="81" t="str">
        <f>_xlfn.IFNA(IF($D843=0,IF($J843="Not Paid by Tenant",0,INDEX('AMI Ref'!$K$5:$N$5,MATCH($J843,{"Oil","Gas","Electric - Other","ELECTRIC - HEAT PUMP"},0))),0),"")</f>
        <v/>
      </c>
      <c r="AF843" s="81">
        <f>_xlfn.IFNA(IF($D843=1,IF($J843="Not Paid by Tenant",0,INDEX('AMI Ref'!$K$6:$N$6,MATCH($J843,{"Oil","Gas","Electric - Other","ELECTRIC - HEAT PUMP"},0))),0),"")</f>
        <v>0</v>
      </c>
      <c r="AG843" s="81">
        <f>_xlfn.IFNA(IF($D843=2,IF($J843="Not Paid by Tenant",0,INDEX('AMI Ref'!$K$7:$N$7,MATCH($J843,{"Oil","Gas","Electric - Other","ELECTRIC - HEAT PUMP"},0))),0),"")</f>
        <v>0</v>
      </c>
      <c r="AH843" s="81">
        <f>_xlfn.IFNA(IF($D843=3,IF($J843="Not Paid by Tenant",0,INDEX('AMI Ref'!$K$8:$N$8,MATCH($J843,{"Oil","Gas","Electric - Other","ELECTRIC - HEAT PUMP"},0))),0),"")</f>
        <v>0</v>
      </c>
      <c r="AI843" s="81">
        <f>_xlfn.IFNA(IF($D843=4,IF($J843="Not Paid by Tenant",0,INDEX('AMI Ref'!$K$9:$N$9,MATCH($J843,{"Oil","Gas","Electric - Other","ELECTRIC - HEAT PUMP"},0))),0),"")</f>
        <v>0</v>
      </c>
      <c r="AJ843" s="81">
        <f>_xlfn.IFNA(IF($D843=5,IF($J843="Not Paid by Tenant",0,INDEX('AMI Ref'!$K$10:$N$10,MATCH($J843,{"Oil","Gas","Electric - Other","ELECTRIC - HEAT PUMP"},0))),0),"")</f>
        <v>0</v>
      </c>
      <c r="AK843" s="128"/>
      <c r="AL843" s="81" t="str">
        <f>_xlfn.IFNA(IF($D843=0,IF($K843="Not Paid by Tenant",0,INDEX('AMI Ref'!$O$5:$R$5,MATCH($K843,{"Oil","Gas","Electric - Other","Electric ccASHP - split"},0))),0),"")</f>
        <v/>
      </c>
      <c r="AM843" s="81">
        <f>_xlfn.IFNA(IF($D843=1,IF($K843="Not Paid by Tenant",0,INDEX('AMI Ref'!$O$6:$R$6,MATCH($K843,{"Oil","Gas","Electric - Other","Electric ccASHP - split"},0))),0),"")</f>
        <v>0</v>
      </c>
      <c r="AN843" s="81">
        <f>_xlfn.IFNA(IF($D843=2,IF($K843="Not Paid by Tenant",0,INDEX('AMI Ref'!$O$7:$R$7,MATCH($K843,{"Oil","Gas","Electric - Other","Electric ccASHP - split"},0))),0),"")</f>
        <v>0</v>
      </c>
      <c r="AO843" s="81">
        <f>_xlfn.IFNA(IF($D843=3,IF($K843="Not Paid by Tenant",0,INDEX('AMI Ref'!$O$8:$R$8,MATCH($K843,{"Oil","Gas","Electric - Other","Electric ccASHP - split"},0))),0),"")</f>
        <v>0</v>
      </c>
      <c r="AP843" s="81">
        <f>_xlfn.IFNA(IF($D843=4,IF($K843="Not Paid by Tenant",0,INDEX('AMI Ref'!$O$9:$R$9,MATCH($K843,{"Oil","Gas","Electric - Other","Electric ccASHP - split"},0))),0),"")</f>
        <v>0</v>
      </c>
      <c r="AQ843" s="81">
        <f>_xlfn.IFNA(IF($D843=5,IF($K843="Not Paid by Tenant",0,INDEX('AMI Ref'!$O$10:$R$10,MATCH($K843,{"Oil","Gas","Electric - Other","Electric ccASHP - split"},0))),0),"")</f>
        <v>0</v>
      </c>
      <c r="AR843" s="124">
        <f t="shared" si="116"/>
        <v>0</v>
      </c>
      <c r="AS843" s="123" t="e">
        <f t="shared" si="117"/>
        <v>#N/A</v>
      </c>
    </row>
    <row r="844" spans="1:45" x14ac:dyDescent="0.2">
      <c r="A844" s="130">
        <v>842</v>
      </c>
      <c r="B844" s="177">
        <f>IF(OR(COUNTIF($B$2:$B843,Input!$F860)&lt;1,COUNTIF($O$2:$O843,Input!$C860)&lt;1),Input!F860,0)</f>
        <v>0</v>
      </c>
      <c r="C844" s="177">
        <f>IF(OR(COUNTIF($B$2:$B843,Input!$F860)&lt;1,COUNTIF($O$2:$O843,Input!$C860)&lt;1),Input!G860,0)</f>
        <v>0</v>
      </c>
      <c r="D844" s="177">
        <f>IF(OR(COUNTIF($B$2:$B843,Input!$F860)&lt;1,COUNTIF($O$2:$O843,Input!$C860)&lt;1),Input!H860,0)</f>
        <v>0</v>
      </c>
      <c r="E844" s="177">
        <f>IF(OR(COUNTIF($B$2:$B843,Input!$F860)&lt;1,COUNTIF($O$2:$O843,Input!$C860)&lt;1),Input!I860,0)</f>
        <v>0</v>
      </c>
      <c r="F844" s="177">
        <f>IF(OR(COUNTIF($B$2:$B843,Input!$F860)&lt;1,COUNTIF($O$2:$O843,Input!$C860)&lt;1),Input!J860,0)</f>
        <v>0</v>
      </c>
      <c r="G844" s="177">
        <f>IF(OR(COUNTIF($B$2:$B843,Input!$F860)&lt;1,COUNTIF($O$2:$O843,Input!$C860)&lt;1),Input!K860,0)</f>
        <v>0</v>
      </c>
      <c r="H844" s="177">
        <f>IF(OR(COUNTIF($B$2:$B843,Input!$F860)&lt;1,COUNTIF($O$2:$O843,Input!$C860)&lt;1),Input!L860,0)</f>
        <v>0</v>
      </c>
      <c r="I844" s="177">
        <f>IF(OR(COUNTIF($B$2:$B843,Input!$F860)&lt;1,COUNTIF($O$2:$O843,Input!$C860)&lt;1),Input!M860,0)</f>
        <v>0</v>
      </c>
      <c r="J844" s="177">
        <f>IF(OR(COUNTIF($B$2:$B843,Input!$F860)&lt;1,COUNTIF($O$2:$O843,Input!$C860)&lt;1),Input!N860,0)</f>
        <v>0</v>
      </c>
      <c r="K844" s="177">
        <f>IF(OR(COUNTIF($B$2:$B843,Input!$F860)&lt;1,COUNTIF($O$2:$O843,Input!$C860)&lt;1),Input!O860,0)</f>
        <v>0</v>
      </c>
      <c r="L844" s="177">
        <f>IF(OR(COUNTIF($B$2:$B843,Input!$F860)&lt;1,COUNTIF($O$2:$O843,Input!$C860)&lt;1),Input!P860,0)</f>
        <v>0</v>
      </c>
      <c r="M844" s="129" t="str">
        <f t="shared" si="112"/>
        <v/>
      </c>
      <c r="N844" s="161">
        <f t="shared" si="118"/>
        <v>0</v>
      </c>
      <c r="O844" s="168">
        <f>Input!C860</f>
        <v>0</v>
      </c>
      <c r="P844" s="168"/>
      <c r="R844" s="131">
        <f t="shared" si="119"/>
        <v>0</v>
      </c>
      <c r="S844" s="133" t="str">
        <f t="shared" si="113"/>
        <v xml:space="preserve"> </v>
      </c>
      <c r="T844" s="133"/>
      <c r="U844" s="132" t="str">
        <f>_xlfn.IFNA(IF($D844=0,LOOKUP($F844,{0.1,0.2,0.3,0.4,0.5,0.6,0.7,0.8,0.9,1},{22,34,46,58,70,82,94,106,118,130}),""),"")</f>
        <v/>
      </c>
      <c r="V844" s="132" t="str">
        <f>_xlfn.IFNA(IF($D844=1,LOOKUP($F844,{0.1,0.2,0.3,0.4,0.5,0.6,0.7,0.8,0.9,1},{23,35,47,59,71,83,95,107,119,131}),""),"")</f>
        <v/>
      </c>
      <c r="W844" s="132" t="str">
        <f>_xlfn.IFNA(IF($D844=2,LOOKUP($F844,{0.1,0.2,0.3,0.4,0.5,0.6,0.7,0.8,0.9,1},{24,36,48,60,72,84,96,108,120,132}),""),"")</f>
        <v/>
      </c>
      <c r="X844" s="132" t="str">
        <f>_xlfn.IFNA(IF($D844=3,LOOKUP($F844,{0.1,0.2,0.3,0.4,0.5,0.6,0.7,0.8,0.9,1},{25,37,49,61,73,85,97,109,121,133}),""),"")</f>
        <v/>
      </c>
      <c r="Y844" s="132" t="str">
        <f>_xlfn.IFNA(IF($D844=4,LOOKUP($F844,{0.1,0.2,0.3,0.4,0.5,0.6,0.7,0.8,0.9,1},{26,38,50,62,74,86,98,110,122,134}),""),"")</f>
        <v/>
      </c>
      <c r="Z844" s="132" t="str">
        <f>_xlfn.IFNA(IF($D844=5,LOOKUP($F844,{0.1,0.2,0.3,0.4,0.5,0.6,0.7,0.8,0.9,1},{27,39,51,63,75,87,99,111,123,135}),""),"")</f>
        <v/>
      </c>
      <c r="AA844" s="132">
        <f t="shared" si="114"/>
        <v>0</v>
      </c>
      <c r="AB844" s="132" t="str">
        <f t="shared" si="115"/>
        <v>00</v>
      </c>
      <c r="AC844" s="82" t="e">
        <f>VLOOKUP(AB844,'AMI Ref'!T:U,2,FALSE)</f>
        <v>#N/A</v>
      </c>
      <c r="AD844" s="124"/>
      <c r="AE844" s="81" t="str">
        <f>_xlfn.IFNA(IF($D844=0,IF($J844="Not Paid by Tenant",0,INDEX('AMI Ref'!$K$5:$N$5,MATCH($J844,{"Oil","Gas","Electric - Other","ELECTRIC - HEAT PUMP"},0))),0),"")</f>
        <v/>
      </c>
      <c r="AF844" s="81">
        <f>_xlfn.IFNA(IF($D844=1,IF($J844="Not Paid by Tenant",0,INDEX('AMI Ref'!$K$6:$N$6,MATCH($J844,{"Oil","Gas","Electric - Other","ELECTRIC - HEAT PUMP"},0))),0),"")</f>
        <v>0</v>
      </c>
      <c r="AG844" s="81">
        <f>_xlfn.IFNA(IF($D844=2,IF($J844="Not Paid by Tenant",0,INDEX('AMI Ref'!$K$7:$N$7,MATCH($J844,{"Oil","Gas","Electric - Other","ELECTRIC - HEAT PUMP"},0))),0),"")</f>
        <v>0</v>
      </c>
      <c r="AH844" s="81">
        <f>_xlfn.IFNA(IF($D844=3,IF($J844="Not Paid by Tenant",0,INDEX('AMI Ref'!$K$8:$N$8,MATCH($J844,{"Oil","Gas","Electric - Other","ELECTRIC - HEAT PUMP"},0))),0),"")</f>
        <v>0</v>
      </c>
      <c r="AI844" s="81">
        <f>_xlfn.IFNA(IF($D844=4,IF($J844="Not Paid by Tenant",0,INDEX('AMI Ref'!$K$9:$N$9,MATCH($J844,{"Oil","Gas","Electric - Other","ELECTRIC - HEAT PUMP"},0))),0),"")</f>
        <v>0</v>
      </c>
      <c r="AJ844" s="81">
        <f>_xlfn.IFNA(IF($D844=5,IF($J844="Not Paid by Tenant",0,INDEX('AMI Ref'!$K$10:$N$10,MATCH($J844,{"Oil","Gas","Electric - Other","ELECTRIC - HEAT PUMP"},0))),0),"")</f>
        <v>0</v>
      </c>
      <c r="AK844" s="128"/>
      <c r="AL844" s="81" t="str">
        <f>_xlfn.IFNA(IF($D844=0,IF($K844="Not Paid by Tenant",0,INDEX('AMI Ref'!$O$5:$R$5,MATCH($K844,{"Oil","Gas","Electric - Other","Electric ccASHP - split"},0))),0),"")</f>
        <v/>
      </c>
      <c r="AM844" s="81">
        <f>_xlfn.IFNA(IF($D844=1,IF($K844="Not Paid by Tenant",0,INDEX('AMI Ref'!$O$6:$R$6,MATCH($K844,{"Oil","Gas","Electric - Other","Electric ccASHP - split"},0))),0),"")</f>
        <v>0</v>
      </c>
      <c r="AN844" s="81">
        <f>_xlfn.IFNA(IF($D844=2,IF($K844="Not Paid by Tenant",0,INDEX('AMI Ref'!$O$7:$R$7,MATCH($K844,{"Oil","Gas","Electric - Other","Electric ccASHP - split"},0))),0),"")</f>
        <v>0</v>
      </c>
      <c r="AO844" s="81">
        <f>_xlfn.IFNA(IF($D844=3,IF($K844="Not Paid by Tenant",0,INDEX('AMI Ref'!$O$8:$R$8,MATCH($K844,{"Oil","Gas","Electric - Other","Electric ccASHP - split"},0))),0),"")</f>
        <v>0</v>
      </c>
      <c r="AP844" s="81">
        <f>_xlfn.IFNA(IF($D844=4,IF($K844="Not Paid by Tenant",0,INDEX('AMI Ref'!$O$9:$R$9,MATCH($K844,{"Oil","Gas","Electric - Other","Electric ccASHP - split"},0))),0),"")</f>
        <v>0</v>
      </c>
      <c r="AQ844" s="81">
        <f>_xlfn.IFNA(IF($D844=5,IF($K844="Not Paid by Tenant",0,INDEX('AMI Ref'!$O$10:$R$10,MATCH($K844,{"Oil","Gas","Electric - Other","Electric ccASHP - split"},0))),0),"")</f>
        <v>0</v>
      </c>
      <c r="AR844" s="124">
        <f t="shared" si="116"/>
        <v>0</v>
      </c>
      <c r="AS844" s="123" t="e">
        <f t="shared" si="117"/>
        <v>#N/A</v>
      </c>
    </row>
    <row r="845" spans="1:45" x14ac:dyDescent="0.2">
      <c r="A845" s="130">
        <v>843</v>
      </c>
      <c r="B845" s="177">
        <f>IF(OR(COUNTIF($B$2:$B844,Input!$F861)&lt;1,COUNTIF($O$2:$O844,Input!$C861)&lt;1),Input!F861,0)</f>
        <v>0</v>
      </c>
      <c r="C845" s="177">
        <f>IF(OR(COUNTIF($B$2:$B844,Input!$F861)&lt;1,COUNTIF($O$2:$O844,Input!$C861)&lt;1),Input!G861,0)</f>
        <v>0</v>
      </c>
      <c r="D845" s="177">
        <f>IF(OR(COUNTIF($B$2:$B844,Input!$F861)&lt;1,COUNTIF($O$2:$O844,Input!$C861)&lt;1),Input!H861,0)</f>
        <v>0</v>
      </c>
      <c r="E845" s="177">
        <f>IF(OR(COUNTIF($B$2:$B844,Input!$F861)&lt;1,COUNTIF($O$2:$O844,Input!$C861)&lt;1),Input!I861,0)</f>
        <v>0</v>
      </c>
      <c r="F845" s="177">
        <f>IF(OR(COUNTIF($B$2:$B844,Input!$F861)&lt;1,COUNTIF($O$2:$O844,Input!$C861)&lt;1),Input!J861,0)</f>
        <v>0</v>
      </c>
      <c r="G845" s="177">
        <f>IF(OR(COUNTIF($B$2:$B844,Input!$F861)&lt;1,COUNTIF($O$2:$O844,Input!$C861)&lt;1),Input!K861,0)</f>
        <v>0</v>
      </c>
      <c r="H845" s="177">
        <f>IF(OR(COUNTIF($B$2:$B844,Input!$F861)&lt;1,COUNTIF($O$2:$O844,Input!$C861)&lt;1),Input!L861,0)</f>
        <v>0</v>
      </c>
      <c r="I845" s="177">
        <f>IF(OR(COUNTIF($B$2:$B844,Input!$F861)&lt;1,COUNTIF($O$2:$O844,Input!$C861)&lt;1),Input!M861,0)</f>
        <v>0</v>
      </c>
      <c r="J845" s="177">
        <f>IF(OR(COUNTIF($B$2:$B844,Input!$F861)&lt;1,COUNTIF($O$2:$O844,Input!$C861)&lt;1),Input!N861,0)</f>
        <v>0</v>
      </c>
      <c r="K845" s="177">
        <f>IF(OR(COUNTIF($B$2:$B844,Input!$F861)&lt;1,COUNTIF($O$2:$O844,Input!$C861)&lt;1),Input!O861,0)</f>
        <v>0</v>
      </c>
      <c r="L845" s="177">
        <f>IF(OR(COUNTIF($B$2:$B844,Input!$F861)&lt;1,COUNTIF($O$2:$O844,Input!$C861)&lt;1),Input!P861,0)</f>
        <v>0</v>
      </c>
      <c r="M845" s="129" t="str">
        <f t="shared" si="112"/>
        <v/>
      </c>
      <c r="N845" s="161">
        <f t="shared" si="118"/>
        <v>0</v>
      </c>
      <c r="O845" s="168">
        <f>Input!C861</f>
        <v>0</v>
      </c>
      <c r="P845" s="168"/>
      <c r="R845" s="131">
        <f t="shared" si="119"/>
        <v>0</v>
      </c>
      <c r="S845" s="133" t="str">
        <f t="shared" si="113"/>
        <v xml:space="preserve"> </v>
      </c>
      <c r="T845" s="133"/>
      <c r="U845" s="132" t="str">
        <f>_xlfn.IFNA(IF($D845=0,LOOKUP($F845,{0.1,0.2,0.3,0.4,0.5,0.6,0.7,0.8,0.9,1},{22,34,46,58,70,82,94,106,118,130}),""),"")</f>
        <v/>
      </c>
      <c r="V845" s="132" t="str">
        <f>_xlfn.IFNA(IF($D845=1,LOOKUP($F845,{0.1,0.2,0.3,0.4,0.5,0.6,0.7,0.8,0.9,1},{23,35,47,59,71,83,95,107,119,131}),""),"")</f>
        <v/>
      </c>
      <c r="W845" s="132" t="str">
        <f>_xlfn.IFNA(IF($D845=2,LOOKUP($F845,{0.1,0.2,0.3,0.4,0.5,0.6,0.7,0.8,0.9,1},{24,36,48,60,72,84,96,108,120,132}),""),"")</f>
        <v/>
      </c>
      <c r="X845" s="132" t="str">
        <f>_xlfn.IFNA(IF($D845=3,LOOKUP($F845,{0.1,0.2,0.3,0.4,0.5,0.6,0.7,0.8,0.9,1},{25,37,49,61,73,85,97,109,121,133}),""),"")</f>
        <v/>
      </c>
      <c r="Y845" s="132" t="str">
        <f>_xlfn.IFNA(IF($D845=4,LOOKUP($F845,{0.1,0.2,0.3,0.4,0.5,0.6,0.7,0.8,0.9,1},{26,38,50,62,74,86,98,110,122,134}),""),"")</f>
        <v/>
      </c>
      <c r="Z845" s="132" t="str">
        <f>_xlfn.IFNA(IF($D845=5,LOOKUP($F845,{0.1,0.2,0.3,0.4,0.5,0.6,0.7,0.8,0.9,1},{27,39,51,63,75,87,99,111,123,135}),""),"")</f>
        <v/>
      </c>
      <c r="AA845" s="132">
        <f t="shared" si="114"/>
        <v>0</v>
      </c>
      <c r="AB845" s="132" t="str">
        <f t="shared" si="115"/>
        <v>00</v>
      </c>
      <c r="AC845" s="82" t="e">
        <f>VLOOKUP(AB845,'AMI Ref'!T:U,2,FALSE)</f>
        <v>#N/A</v>
      </c>
      <c r="AD845" s="124"/>
      <c r="AE845" s="81" t="str">
        <f>_xlfn.IFNA(IF($D845=0,IF($J845="Not Paid by Tenant",0,INDEX('AMI Ref'!$K$5:$N$5,MATCH($J845,{"Oil","Gas","Electric - Other","ELECTRIC - HEAT PUMP"},0))),0),"")</f>
        <v/>
      </c>
      <c r="AF845" s="81">
        <f>_xlfn.IFNA(IF($D845=1,IF($J845="Not Paid by Tenant",0,INDEX('AMI Ref'!$K$6:$N$6,MATCH($J845,{"Oil","Gas","Electric - Other","ELECTRIC - HEAT PUMP"},0))),0),"")</f>
        <v>0</v>
      </c>
      <c r="AG845" s="81">
        <f>_xlfn.IFNA(IF($D845=2,IF($J845="Not Paid by Tenant",0,INDEX('AMI Ref'!$K$7:$N$7,MATCH($J845,{"Oil","Gas","Electric - Other","ELECTRIC - HEAT PUMP"},0))),0),"")</f>
        <v>0</v>
      </c>
      <c r="AH845" s="81">
        <f>_xlfn.IFNA(IF($D845=3,IF($J845="Not Paid by Tenant",0,INDEX('AMI Ref'!$K$8:$N$8,MATCH($J845,{"Oil","Gas","Electric - Other","ELECTRIC - HEAT PUMP"},0))),0),"")</f>
        <v>0</v>
      </c>
      <c r="AI845" s="81">
        <f>_xlfn.IFNA(IF($D845=4,IF($J845="Not Paid by Tenant",0,INDEX('AMI Ref'!$K$9:$N$9,MATCH($J845,{"Oil","Gas","Electric - Other","ELECTRIC - HEAT PUMP"},0))),0),"")</f>
        <v>0</v>
      </c>
      <c r="AJ845" s="81">
        <f>_xlfn.IFNA(IF($D845=5,IF($J845="Not Paid by Tenant",0,INDEX('AMI Ref'!$K$10:$N$10,MATCH($J845,{"Oil","Gas","Electric - Other","ELECTRIC - HEAT PUMP"},0))),0),"")</f>
        <v>0</v>
      </c>
      <c r="AK845" s="128"/>
      <c r="AL845" s="81" t="str">
        <f>_xlfn.IFNA(IF($D845=0,IF($K845="Not Paid by Tenant",0,INDEX('AMI Ref'!$O$5:$R$5,MATCH($K845,{"Oil","Gas","Electric - Other","Electric ccASHP - split"},0))),0),"")</f>
        <v/>
      </c>
      <c r="AM845" s="81">
        <f>_xlfn.IFNA(IF($D845=1,IF($K845="Not Paid by Tenant",0,INDEX('AMI Ref'!$O$6:$R$6,MATCH($K845,{"Oil","Gas","Electric - Other","Electric ccASHP - split"},0))),0),"")</f>
        <v>0</v>
      </c>
      <c r="AN845" s="81">
        <f>_xlfn.IFNA(IF($D845=2,IF($K845="Not Paid by Tenant",0,INDEX('AMI Ref'!$O$7:$R$7,MATCH($K845,{"Oil","Gas","Electric - Other","Electric ccASHP - split"},0))),0),"")</f>
        <v>0</v>
      </c>
      <c r="AO845" s="81">
        <f>_xlfn.IFNA(IF($D845=3,IF($K845="Not Paid by Tenant",0,INDEX('AMI Ref'!$O$8:$R$8,MATCH($K845,{"Oil","Gas","Electric - Other","Electric ccASHP - split"},0))),0),"")</f>
        <v>0</v>
      </c>
      <c r="AP845" s="81">
        <f>_xlfn.IFNA(IF($D845=4,IF($K845="Not Paid by Tenant",0,INDEX('AMI Ref'!$O$9:$R$9,MATCH($K845,{"Oil","Gas","Electric - Other","Electric ccASHP - split"},0))),0),"")</f>
        <v>0</v>
      </c>
      <c r="AQ845" s="81">
        <f>_xlfn.IFNA(IF($D845=5,IF($K845="Not Paid by Tenant",0,INDEX('AMI Ref'!$O$10:$R$10,MATCH($K845,{"Oil","Gas","Electric - Other","Electric ccASHP - split"},0))),0),"")</f>
        <v>0</v>
      </c>
      <c r="AR845" s="124">
        <f t="shared" si="116"/>
        <v>0</v>
      </c>
      <c r="AS845" s="123" t="e">
        <f t="shared" si="117"/>
        <v>#N/A</v>
      </c>
    </row>
    <row r="846" spans="1:45" x14ac:dyDescent="0.2">
      <c r="A846" s="130">
        <v>844</v>
      </c>
      <c r="B846" s="177">
        <f>IF(OR(COUNTIF($B$2:$B845,Input!$F862)&lt;1,COUNTIF($O$2:$O845,Input!$C862)&lt;1),Input!F862,0)</f>
        <v>0</v>
      </c>
      <c r="C846" s="177">
        <f>IF(OR(COUNTIF($B$2:$B845,Input!$F862)&lt;1,COUNTIF($O$2:$O845,Input!$C862)&lt;1),Input!G862,0)</f>
        <v>0</v>
      </c>
      <c r="D846" s="177">
        <f>IF(OR(COUNTIF($B$2:$B845,Input!$F862)&lt;1,COUNTIF($O$2:$O845,Input!$C862)&lt;1),Input!H862,0)</f>
        <v>0</v>
      </c>
      <c r="E846" s="177">
        <f>IF(OR(COUNTIF($B$2:$B845,Input!$F862)&lt;1,COUNTIF($O$2:$O845,Input!$C862)&lt;1),Input!I862,0)</f>
        <v>0</v>
      </c>
      <c r="F846" s="177">
        <f>IF(OR(COUNTIF($B$2:$B845,Input!$F862)&lt;1,COUNTIF($O$2:$O845,Input!$C862)&lt;1),Input!J862,0)</f>
        <v>0</v>
      </c>
      <c r="G846" s="177">
        <f>IF(OR(COUNTIF($B$2:$B845,Input!$F862)&lt;1,COUNTIF($O$2:$O845,Input!$C862)&lt;1),Input!K862,0)</f>
        <v>0</v>
      </c>
      <c r="H846" s="177">
        <f>IF(OR(COUNTIF($B$2:$B845,Input!$F862)&lt;1,COUNTIF($O$2:$O845,Input!$C862)&lt;1),Input!L862,0)</f>
        <v>0</v>
      </c>
      <c r="I846" s="177">
        <f>IF(OR(COUNTIF($B$2:$B845,Input!$F862)&lt;1,COUNTIF($O$2:$O845,Input!$C862)&lt;1),Input!M862,0)</f>
        <v>0</v>
      </c>
      <c r="J846" s="177">
        <f>IF(OR(COUNTIF($B$2:$B845,Input!$F862)&lt;1,COUNTIF($O$2:$O845,Input!$C862)&lt;1),Input!N862,0)</f>
        <v>0</v>
      </c>
      <c r="K846" s="177">
        <f>IF(OR(COUNTIF($B$2:$B845,Input!$F862)&lt;1,COUNTIF($O$2:$O845,Input!$C862)&lt;1),Input!O862,0)</f>
        <v>0</v>
      </c>
      <c r="L846" s="177">
        <f>IF(OR(COUNTIF($B$2:$B845,Input!$F862)&lt;1,COUNTIF($O$2:$O845,Input!$C862)&lt;1),Input!P862,0)</f>
        <v>0</v>
      </c>
      <c r="M846" s="129" t="str">
        <f t="shared" si="112"/>
        <v/>
      </c>
      <c r="N846" s="161">
        <f t="shared" si="118"/>
        <v>0</v>
      </c>
      <c r="O846" s="168">
        <f>Input!C862</f>
        <v>0</v>
      </c>
      <c r="P846" s="168"/>
      <c r="R846" s="131">
        <f t="shared" si="119"/>
        <v>0</v>
      </c>
      <c r="S846" s="133" t="str">
        <f t="shared" si="113"/>
        <v xml:space="preserve"> </v>
      </c>
      <c r="T846" s="133"/>
      <c r="U846" s="132" t="str">
        <f>_xlfn.IFNA(IF($D846=0,LOOKUP($F846,{0.1,0.2,0.3,0.4,0.5,0.6,0.7,0.8,0.9,1},{22,34,46,58,70,82,94,106,118,130}),""),"")</f>
        <v/>
      </c>
      <c r="V846" s="132" t="str">
        <f>_xlfn.IFNA(IF($D846=1,LOOKUP($F846,{0.1,0.2,0.3,0.4,0.5,0.6,0.7,0.8,0.9,1},{23,35,47,59,71,83,95,107,119,131}),""),"")</f>
        <v/>
      </c>
      <c r="W846" s="132" t="str">
        <f>_xlfn.IFNA(IF($D846=2,LOOKUP($F846,{0.1,0.2,0.3,0.4,0.5,0.6,0.7,0.8,0.9,1},{24,36,48,60,72,84,96,108,120,132}),""),"")</f>
        <v/>
      </c>
      <c r="X846" s="132" t="str">
        <f>_xlfn.IFNA(IF($D846=3,LOOKUP($F846,{0.1,0.2,0.3,0.4,0.5,0.6,0.7,0.8,0.9,1},{25,37,49,61,73,85,97,109,121,133}),""),"")</f>
        <v/>
      </c>
      <c r="Y846" s="132" t="str">
        <f>_xlfn.IFNA(IF($D846=4,LOOKUP($F846,{0.1,0.2,0.3,0.4,0.5,0.6,0.7,0.8,0.9,1},{26,38,50,62,74,86,98,110,122,134}),""),"")</f>
        <v/>
      </c>
      <c r="Z846" s="132" t="str">
        <f>_xlfn.IFNA(IF($D846=5,LOOKUP($F846,{0.1,0.2,0.3,0.4,0.5,0.6,0.7,0.8,0.9,1},{27,39,51,63,75,87,99,111,123,135}),""),"")</f>
        <v/>
      </c>
      <c r="AA846" s="132">
        <f t="shared" si="114"/>
        <v>0</v>
      </c>
      <c r="AB846" s="132" t="str">
        <f t="shared" si="115"/>
        <v>00</v>
      </c>
      <c r="AC846" s="82" t="e">
        <f>VLOOKUP(AB846,'AMI Ref'!T:U,2,FALSE)</f>
        <v>#N/A</v>
      </c>
      <c r="AD846" s="124"/>
      <c r="AE846" s="81" t="str">
        <f>_xlfn.IFNA(IF($D846=0,IF($J846="Not Paid by Tenant",0,INDEX('AMI Ref'!$K$5:$N$5,MATCH($J846,{"Oil","Gas","Electric - Other","ELECTRIC - HEAT PUMP"},0))),0),"")</f>
        <v/>
      </c>
      <c r="AF846" s="81">
        <f>_xlfn.IFNA(IF($D846=1,IF($J846="Not Paid by Tenant",0,INDEX('AMI Ref'!$K$6:$N$6,MATCH($J846,{"Oil","Gas","Electric - Other","ELECTRIC - HEAT PUMP"},0))),0),"")</f>
        <v>0</v>
      </c>
      <c r="AG846" s="81">
        <f>_xlfn.IFNA(IF($D846=2,IF($J846="Not Paid by Tenant",0,INDEX('AMI Ref'!$K$7:$N$7,MATCH($J846,{"Oil","Gas","Electric - Other","ELECTRIC - HEAT PUMP"},0))),0),"")</f>
        <v>0</v>
      </c>
      <c r="AH846" s="81">
        <f>_xlfn.IFNA(IF($D846=3,IF($J846="Not Paid by Tenant",0,INDEX('AMI Ref'!$K$8:$N$8,MATCH($J846,{"Oil","Gas","Electric - Other","ELECTRIC - HEAT PUMP"},0))),0),"")</f>
        <v>0</v>
      </c>
      <c r="AI846" s="81">
        <f>_xlfn.IFNA(IF($D846=4,IF($J846="Not Paid by Tenant",0,INDEX('AMI Ref'!$K$9:$N$9,MATCH($J846,{"Oil","Gas","Electric - Other","ELECTRIC - HEAT PUMP"},0))),0),"")</f>
        <v>0</v>
      </c>
      <c r="AJ846" s="81">
        <f>_xlfn.IFNA(IF($D846=5,IF($J846="Not Paid by Tenant",0,INDEX('AMI Ref'!$K$10:$N$10,MATCH($J846,{"Oil","Gas","Electric - Other","ELECTRIC - HEAT PUMP"},0))),0),"")</f>
        <v>0</v>
      </c>
      <c r="AK846" s="128"/>
      <c r="AL846" s="81" t="str">
        <f>_xlfn.IFNA(IF($D846=0,IF($K846="Not Paid by Tenant",0,INDEX('AMI Ref'!$O$5:$R$5,MATCH($K846,{"Oil","Gas","Electric - Other","Electric ccASHP - split"},0))),0),"")</f>
        <v/>
      </c>
      <c r="AM846" s="81">
        <f>_xlfn.IFNA(IF($D846=1,IF($K846="Not Paid by Tenant",0,INDEX('AMI Ref'!$O$6:$R$6,MATCH($K846,{"Oil","Gas","Electric - Other","Electric ccASHP - split"},0))),0),"")</f>
        <v>0</v>
      </c>
      <c r="AN846" s="81">
        <f>_xlfn.IFNA(IF($D846=2,IF($K846="Not Paid by Tenant",0,INDEX('AMI Ref'!$O$7:$R$7,MATCH($K846,{"Oil","Gas","Electric - Other","Electric ccASHP - split"},0))),0),"")</f>
        <v>0</v>
      </c>
      <c r="AO846" s="81">
        <f>_xlfn.IFNA(IF($D846=3,IF($K846="Not Paid by Tenant",0,INDEX('AMI Ref'!$O$8:$R$8,MATCH($K846,{"Oil","Gas","Electric - Other","Electric ccASHP - split"},0))),0),"")</f>
        <v>0</v>
      </c>
      <c r="AP846" s="81">
        <f>_xlfn.IFNA(IF($D846=4,IF($K846="Not Paid by Tenant",0,INDEX('AMI Ref'!$O$9:$R$9,MATCH($K846,{"Oil","Gas","Electric - Other","Electric ccASHP - split"},0))),0),"")</f>
        <v>0</v>
      </c>
      <c r="AQ846" s="81">
        <f>_xlfn.IFNA(IF($D846=5,IF($K846="Not Paid by Tenant",0,INDEX('AMI Ref'!$O$10:$R$10,MATCH($K846,{"Oil","Gas","Electric - Other","Electric ccASHP - split"},0))),0),"")</f>
        <v>0</v>
      </c>
      <c r="AR846" s="124">
        <f t="shared" si="116"/>
        <v>0</v>
      </c>
      <c r="AS846" s="123" t="e">
        <f t="shared" si="117"/>
        <v>#N/A</v>
      </c>
    </row>
    <row r="847" spans="1:45" x14ac:dyDescent="0.2">
      <c r="A847" s="130">
        <v>845</v>
      </c>
      <c r="B847" s="177">
        <f>IF(OR(COUNTIF($B$2:$B846,Input!$F863)&lt;1,COUNTIF($O$2:$O846,Input!$C863)&lt;1),Input!F863,0)</f>
        <v>0</v>
      </c>
      <c r="C847" s="177">
        <f>IF(OR(COUNTIF($B$2:$B846,Input!$F863)&lt;1,COUNTIF($O$2:$O846,Input!$C863)&lt;1),Input!G863,0)</f>
        <v>0</v>
      </c>
      <c r="D847" s="177">
        <f>IF(OR(COUNTIF($B$2:$B846,Input!$F863)&lt;1,COUNTIF($O$2:$O846,Input!$C863)&lt;1),Input!H863,0)</f>
        <v>0</v>
      </c>
      <c r="E847" s="177">
        <f>IF(OR(COUNTIF($B$2:$B846,Input!$F863)&lt;1,COUNTIF($O$2:$O846,Input!$C863)&lt;1),Input!I863,0)</f>
        <v>0</v>
      </c>
      <c r="F847" s="177">
        <f>IF(OR(COUNTIF($B$2:$B846,Input!$F863)&lt;1,COUNTIF($O$2:$O846,Input!$C863)&lt;1),Input!J863,0)</f>
        <v>0</v>
      </c>
      <c r="G847" s="177">
        <f>IF(OR(COUNTIF($B$2:$B846,Input!$F863)&lt;1,COUNTIF($O$2:$O846,Input!$C863)&lt;1),Input!K863,0)</f>
        <v>0</v>
      </c>
      <c r="H847" s="177">
        <f>IF(OR(COUNTIF($B$2:$B846,Input!$F863)&lt;1,COUNTIF($O$2:$O846,Input!$C863)&lt;1),Input!L863,0)</f>
        <v>0</v>
      </c>
      <c r="I847" s="177">
        <f>IF(OR(COUNTIF($B$2:$B846,Input!$F863)&lt;1,COUNTIF($O$2:$O846,Input!$C863)&lt;1),Input!M863,0)</f>
        <v>0</v>
      </c>
      <c r="J847" s="177">
        <f>IF(OR(COUNTIF($B$2:$B846,Input!$F863)&lt;1,COUNTIF($O$2:$O846,Input!$C863)&lt;1),Input!N863,0)</f>
        <v>0</v>
      </c>
      <c r="K847" s="177">
        <f>IF(OR(COUNTIF($B$2:$B846,Input!$F863)&lt;1,COUNTIF($O$2:$O846,Input!$C863)&lt;1),Input!O863,0)</f>
        <v>0</v>
      </c>
      <c r="L847" s="177">
        <f>IF(OR(COUNTIF($B$2:$B846,Input!$F863)&lt;1,COUNTIF($O$2:$O846,Input!$C863)&lt;1),Input!P863,0)</f>
        <v>0</v>
      </c>
      <c r="M847" s="129" t="str">
        <f t="shared" si="112"/>
        <v/>
      </c>
      <c r="N847" s="161">
        <f t="shared" si="118"/>
        <v>0</v>
      </c>
      <c r="O847" s="168">
        <f>Input!C863</f>
        <v>0</v>
      </c>
      <c r="P847" s="168"/>
      <c r="R847" s="131">
        <f t="shared" si="119"/>
        <v>0</v>
      </c>
      <c r="S847" s="133" t="str">
        <f t="shared" si="113"/>
        <v xml:space="preserve"> </v>
      </c>
      <c r="T847" s="133"/>
      <c r="U847" s="132" t="str">
        <f>_xlfn.IFNA(IF($D847=0,LOOKUP($F847,{0.1,0.2,0.3,0.4,0.5,0.6,0.7,0.8,0.9,1},{22,34,46,58,70,82,94,106,118,130}),""),"")</f>
        <v/>
      </c>
      <c r="V847" s="132" t="str">
        <f>_xlfn.IFNA(IF($D847=1,LOOKUP($F847,{0.1,0.2,0.3,0.4,0.5,0.6,0.7,0.8,0.9,1},{23,35,47,59,71,83,95,107,119,131}),""),"")</f>
        <v/>
      </c>
      <c r="W847" s="132" t="str">
        <f>_xlfn.IFNA(IF($D847=2,LOOKUP($F847,{0.1,0.2,0.3,0.4,0.5,0.6,0.7,0.8,0.9,1},{24,36,48,60,72,84,96,108,120,132}),""),"")</f>
        <v/>
      </c>
      <c r="X847" s="132" t="str">
        <f>_xlfn.IFNA(IF($D847=3,LOOKUP($F847,{0.1,0.2,0.3,0.4,0.5,0.6,0.7,0.8,0.9,1},{25,37,49,61,73,85,97,109,121,133}),""),"")</f>
        <v/>
      </c>
      <c r="Y847" s="132" t="str">
        <f>_xlfn.IFNA(IF($D847=4,LOOKUP($F847,{0.1,0.2,0.3,0.4,0.5,0.6,0.7,0.8,0.9,1},{26,38,50,62,74,86,98,110,122,134}),""),"")</f>
        <v/>
      </c>
      <c r="Z847" s="132" t="str">
        <f>_xlfn.IFNA(IF($D847=5,LOOKUP($F847,{0.1,0.2,0.3,0.4,0.5,0.6,0.7,0.8,0.9,1},{27,39,51,63,75,87,99,111,123,135}),""),"")</f>
        <v/>
      </c>
      <c r="AA847" s="132">
        <f t="shared" si="114"/>
        <v>0</v>
      </c>
      <c r="AB847" s="132" t="str">
        <f t="shared" si="115"/>
        <v>00</v>
      </c>
      <c r="AC847" s="82" t="e">
        <f>VLOOKUP(AB847,'AMI Ref'!T:U,2,FALSE)</f>
        <v>#N/A</v>
      </c>
      <c r="AD847" s="124"/>
      <c r="AE847" s="81" t="str">
        <f>_xlfn.IFNA(IF($D847=0,IF($J847="Not Paid by Tenant",0,INDEX('AMI Ref'!$K$5:$N$5,MATCH($J847,{"Oil","Gas","Electric - Other","ELECTRIC - HEAT PUMP"},0))),0),"")</f>
        <v/>
      </c>
      <c r="AF847" s="81">
        <f>_xlfn.IFNA(IF($D847=1,IF($J847="Not Paid by Tenant",0,INDEX('AMI Ref'!$K$6:$N$6,MATCH($J847,{"Oil","Gas","Electric - Other","ELECTRIC - HEAT PUMP"},0))),0),"")</f>
        <v>0</v>
      </c>
      <c r="AG847" s="81">
        <f>_xlfn.IFNA(IF($D847=2,IF($J847="Not Paid by Tenant",0,INDEX('AMI Ref'!$K$7:$N$7,MATCH($J847,{"Oil","Gas","Electric - Other","ELECTRIC - HEAT PUMP"},0))),0),"")</f>
        <v>0</v>
      </c>
      <c r="AH847" s="81">
        <f>_xlfn.IFNA(IF($D847=3,IF($J847="Not Paid by Tenant",0,INDEX('AMI Ref'!$K$8:$N$8,MATCH($J847,{"Oil","Gas","Electric - Other","ELECTRIC - HEAT PUMP"},0))),0),"")</f>
        <v>0</v>
      </c>
      <c r="AI847" s="81">
        <f>_xlfn.IFNA(IF($D847=4,IF($J847="Not Paid by Tenant",0,INDEX('AMI Ref'!$K$9:$N$9,MATCH($J847,{"Oil","Gas","Electric - Other","ELECTRIC - HEAT PUMP"},0))),0),"")</f>
        <v>0</v>
      </c>
      <c r="AJ847" s="81">
        <f>_xlfn.IFNA(IF($D847=5,IF($J847="Not Paid by Tenant",0,INDEX('AMI Ref'!$K$10:$N$10,MATCH($J847,{"Oil","Gas","Electric - Other","ELECTRIC - HEAT PUMP"},0))),0),"")</f>
        <v>0</v>
      </c>
      <c r="AK847" s="128"/>
      <c r="AL847" s="81" t="str">
        <f>_xlfn.IFNA(IF($D847=0,IF($K847="Not Paid by Tenant",0,INDEX('AMI Ref'!$O$5:$R$5,MATCH($K847,{"Oil","Gas","Electric - Other","Electric ccASHP - split"},0))),0),"")</f>
        <v/>
      </c>
      <c r="AM847" s="81">
        <f>_xlfn.IFNA(IF($D847=1,IF($K847="Not Paid by Tenant",0,INDEX('AMI Ref'!$O$6:$R$6,MATCH($K847,{"Oil","Gas","Electric - Other","Electric ccASHP - split"},0))),0),"")</f>
        <v>0</v>
      </c>
      <c r="AN847" s="81">
        <f>_xlfn.IFNA(IF($D847=2,IF($K847="Not Paid by Tenant",0,INDEX('AMI Ref'!$O$7:$R$7,MATCH($K847,{"Oil","Gas","Electric - Other","Electric ccASHP - split"},0))),0),"")</f>
        <v>0</v>
      </c>
      <c r="AO847" s="81">
        <f>_xlfn.IFNA(IF($D847=3,IF($K847="Not Paid by Tenant",0,INDEX('AMI Ref'!$O$8:$R$8,MATCH($K847,{"Oil","Gas","Electric - Other","Electric ccASHP - split"},0))),0),"")</f>
        <v>0</v>
      </c>
      <c r="AP847" s="81">
        <f>_xlfn.IFNA(IF($D847=4,IF($K847="Not Paid by Tenant",0,INDEX('AMI Ref'!$O$9:$R$9,MATCH($K847,{"Oil","Gas","Electric - Other","Electric ccASHP - split"},0))),0),"")</f>
        <v>0</v>
      </c>
      <c r="AQ847" s="81">
        <f>_xlfn.IFNA(IF($D847=5,IF($K847="Not Paid by Tenant",0,INDEX('AMI Ref'!$O$10:$R$10,MATCH($K847,{"Oil","Gas","Electric - Other","Electric ccASHP - split"},0))),0),"")</f>
        <v>0</v>
      </c>
      <c r="AR847" s="124">
        <f t="shared" si="116"/>
        <v>0</v>
      </c>
      <c r="AS847" s="123" t="e">
        <f t="shared" si="117"/>
        <v>#N/A</v>
      </c>
    </row>
    <row r="848" spans="1:45" x14ac:dyDescent="0.2">
      <c r="A848" s="130">
        <v>846</v>
      </c>
      <c r="B848" s="177">
        <f>IF(OR(COUNTIF($B$2:$B847,Input!$F864)&lt;1,COUNTIF($O$2:$O847,Input!$C864)&lt;1),Input!F864,0)</f>
        <v>0</v>
      </c>
      <c r="C848" s="177">
        <f>IF(OR(COUNTIF($B$2:$B847,Input!$F864)&lt;1,COUNTIF($O$2:$O847,Input!$C864)&lt;1),Input!G864,0)</f>
        <v>0</v>
      </c>
      <c r="D848" s="177">
        <f>IF(OR(COUNTIF($B$2:$B847,Input!$F864)&lt;1,COUNTIF($O$2:$O847,Input!$C864)&lt;1),Input!H864,0)</f>
        <v>0</v>
      </c>
      <c r="E848" s="177">
        <f>IF(OR(COUNTIF($B$2:$B847,Input!$F864)&lt;1,COUNTIF($O$2:$O847,Input!$C864)&lt;1),Input!I864,0)</f>
        <v>0</v>
      </c>
      <c r="F848" s="177">
        <f>IF(OR(COUNTIF($B$2:$B847,Input!$F864)&lt;1,COUNTIF($O$2:$O847,Input!$C864)&lt;1),Input!J864,0)</f>
        <v>0</v>
      </c>
      <c r="G848" s="177">
        <f>IF(OR(COUNTIF($B$2:$B847,Input!$F864)&lt;1,COUNTIF($O$2:$O847,Input!$C864)&lt;1),Input!K864,0)</f>
        <v>0</v>
      </c>
      <c r="H848" s="177">
        <f>IF(OR(COUNTIF($B$2:$B847,Input!$F864)&lt;1,COUNTIF($O$2:$O847,Input!$C864)&lt;1),Input!L864,0)</f>
        <v>0</v>
      </c>
      <c r="I848" s="177">
        <f>IF(OR(COUNTIF($B$2:$B847,Input!$F864)&lt;1,COUNTIF($O$2:$O847,Input!$C864)&lt;1),Input!M864,0)</f>
        <v>0</v>
      </c>
      <c r="J848" s="177">
        <f>IF(OR(COUNTIF($B$2:$B847,Input!$F864)&lt;1,COUNTIF($O$2:$O847,Input!$C864)&lt;1),Input!N864,0)</f>
        <v>0</v>
      </c>
      <c r="K848" s="177">
        <f>IF(OR(COUNTIF($B$2:$B847,Input!$F864)&lt;1,COUNTIF($O$2:$O847,Input!$C864)&lt;1),Input!O864,0)</f>
        <v>0</v>
      </c>
      <c r="L848" s="177">
        <f>IF(OR(COUNTIF($B$2:$B847,Input!$F864)&lt;1,COUNTIF($O$2:$O847,Input!$C864)&lt;1),Input!P864,0)</f>
        <v>0</v>
      </c>
      <c r="M848" s="129" t="str">
        <f t="shared" si="112"/>
        <v/>
      </c>
      <c r="N848" s="161">
        <f t="shared" si="118"/>
        <v>0</v>
      </c>
      <c r="O848" s="168">
        <f>Input!C864</f>
        <v>0</v>
      </c>
      <c r="P848" s="168"/>
      <c r="R848" s="131">
        <f t="shared" si="119"/>
        <v>0</v>
      </c>
      <c r="S848" s="133" t="str">
        <f t="shared" si="113"/>
        <v xml:space="preserve"> </v>
      </c>
      <c r="T848" s="133"/>
      <c r="U848" s="132" t="str">
        <f>_xlfn.IFNA(IF($D848=0,LOOKUP($F848,{0.1,0.2,0.3,0.4,0.5,0.6,0.7,0.8,0.9,1},{22,34,46,58,70,82,94,106,118,130}),""),"")</f>
        <v/>
      </c>
      <c r="V848" s="132" t="str">
        <f>_xlfn.IFNA(IF($D848=1,LOOKUP($F848,{0.1,0.2,0.3,0.4,0.5,0.6,0.7,0.8,0.9,1},{23,35,47,59,71,83,95,107,119,131}),""),"")</f>
        <v/>
      </c>
      <c r="W848" s="132" t="str">
        <f>_xlfn.IFNA(IF($D848=2,LOOKUP($F848,{0.1,0.2,0.3,0.4,0.5,0.6,0.7,0.8,0.9,1},{24,36,48,60,72,84,96,108,120,132}),""),"")</f>
        <v/>
      </c>
      <c r="X848" s="132" t="str">
        <f>_xlfn.IFNA(IF($D848=3,LOOKUP($F848,{0.1,0.2,0.3,0.4,0.5,0.6,0.7,0.8,0.9,1},{25,37,49,61,73,85,97,109,121,133}),""),"")</f>
        <v/>
      </c>
      <c r="Y848" s="132" t="str">
        <f>_xlfn.IFNA(IF($D848=4,LOOKUP($F848,{0.1,0.2,0.3,0.4,0.5,0.6,0.7,0.8,0.9,1},{26,38,50,62,74,86,98,110,122,134}),""),"")</f>
        <v/>
      </c>
      <c r="Z848" s="132" t="str">
        <f>_xlfn.IFNA(IF($D848=5,LOOKUP($F848,{0.1,0.2,0.3,0.4,0.5,0.6,0.7,0.8,0.9,1},{27,39,51,63,75,87,99,111,123,135}),""),"")</f>
        <v/>
      </c>
      <c r="AA848" s="132">
        <f t="shared" si="114"/>
        <v>0</v>
      </c>
      <c r="AB848" s="132" t="str">
        <f t="shared" si="115"/>
        <v>00</v>
      </c>
      <c r="AC848" s="82" t="e">
        <f>VLOOKUP(AB848,'AMI Ref'!T:U,2,FALSE)</f>
        <v>#N/A</v>
      </c>
      <c r="AD848" s="124"/>
      <c r="AE848" s="81" t="str">
        <f>_xlfn.IFNA(IF($D848=0,IF($J848="Not Paid by Tenant",0,INDEX('AMI Ref'!$K$5:$N$5,MATCH($J848,{"Oil","Gas","Electric - Other","ELECTRIC - HEAT PUMP"},0))),0),"")</f>
        <v/>
      </c>
      <c r="AF848" s="81">
        <f>_xlfn.IFNA(IF($D848=1,IF($J848="Not Paid by Tenant",0,INDEX('AMI Ref'!$K$6:$N$6,MATCH($J848,{"Oil","Gas","Electric - Other","ELECTRIC - HEAT PUMP"},0))),0),"")</f>
        <v>0</v>
      </c>
      <c r="AG848" s="81">
        <f>_xlfn.IFNA(IF($D848=2,IF($J848="Not Paid by Tenant",0,INDEX('AMI Ref'!$K$7:$N$7,MATCH($J848,{"Oil","Gas","Electric - Other","ELECTRIC - HEAT PUMP"},0))),0),"")</f>
        <v>0</v>
      </c>
      <c r="AH848" s="81">
        <f>_xlfn.IFNA(IF($D848=3,IF($J848="Not Paid by Tenant",0,INDEX('AMI Ref'!$K$8:$N$8,MATCH($J848,{"Oil","Gas","Electric - Other","ELECTRIC - HEAT PUMP"},0))),0),"")</f>
        <v>0</v>
      </c>
      <c r="AI848" s="81">
        <f>_xlfn.IFNA(IF($D848=4,IF($J848="Not Paid by Tenant",0,INDEX('AMI Ref'!$K$9:$N$9,MATCH($J848,{"Oil","Gas","Electric - Other","ELECTRIC - HEAT PUMP"},0))),0),"")</f>
        <v>0</v>
      </c>
      <c r="AJ848" s="81">
        <f>_xlfn.IFNA(IF($D848=5,IF($J848="Not Paid by Tenant",0,INDEX('AMI Ref'!$K$10:$N$10,MATCH($J848,{"Oil","Gas","Electric - Other","ELECTRIC - HEAT PUMP"},0))),0),"")</f>
        <v>0</v>
      </c>
      <c r="AK848" s="128"/>
      <c r="AL848" s="81" t="str">
        <f>_xlfn.IFNA(IF($D848=0,IF($K848="Not Paid by Tenant",0,INDEX('AMI Ref'!$O$5:$R$5,MATCH($K848,{"Oil","Gas","Electric - Other","Electric ccASHP - split"},0))),0),"")</f>
        <v/>
      </c>
      <c r="AM848" s="81">
        <f>_xlfn.IFNA(IF($D848=1,IF($K848="Not Paid by Tenant",0,INDEX('AMI Ref'!$O$6:$R$6,MATCH($K848,{"Oil","Gas","Electric - Other","Electric ccASHP - split"},0))),0),"")</f>
        <v>0</v>
      </c>
      <c r="AN848" s="81">
        <f>_xlfn.IFNA(IF($D848=2,IF($K848="Not Paid by Tenant",0,INDEX('AMI Ref'!$O$7:$R$7,MATCH($K848,{"Oil","Gas","Electric - Other","Electric ccASHP - split"},0))),0),"")</f>
        <v>0</v>
      </c>
      <c r="AO848" s="81">
        <f>_xlfn.IFNA(IF($D848=3,IF($K848="Not Paid by Tenant",0,INDEX('AMI Ref'!$O$8:$R$8,MATCH($K848,{"Oil","Gas","Electric - Other","Electric ccASHP - split"},0))),0),"")</f>
        <v>0</v>
      </c>
      <c r="AP848" s="81">
        <f>_xlfn.IFNA(IF($D848=4,IF($K848="Not Paid by Tenant",0,INDEX('AMI Ref'!$O$9:$R$9,MATCH($K848,{"Oil","Gas","Electric - Other","Electric ccASHP - split"},0))),0),"")</f>
        <v>0</v>
      </c>
      <c r="AQ848" s="81">
        <f>_xlfn.IFNA(IF($D848=5,IF($K848="Not Paid by Tenant",0,INDEX('AMI Ref'!$O$10:$R$10,MATCH($K848,{"Oil","Gas","Electric - Other","Electric ccASHP - split"},0))),0),"")</f>
        <v>0</v>
      </c>
      <c r="AR848" s="124">
        <f t="shared" si="116"/>
        <v>0</v>
      </c>
      <c r="AS848" s="123" t="e">
        <f t="shared" si="117"/>
        <v>#N/A</v>
      </c>
    </row>
    <row r="849" spans="1:45" x14ac:dyDescent="0.2">
      <c r="A849" s="130">
        <v>847</v>
      </c>
      <c r="B849" s="177">
        <f>IF(OR(COUNTIF($B$2:$B848,Input!$F865)&lt;1,COUNTIF($O$2:$O848,Input!$C865)&lt;1),Input!F865,0)</f>
        <v>0</v>
      </c>
      <c r="C849" s="177">
        <f>IF(OR(COUNTIF($B$2:$B848,Input!$F865)&lt;1,COUNTIF($O$2:$O848,Input!$C865)&lt;1),Input!G865,0)</f>
        <v>0</v>
      </c>
      <c r="D849" s="177">
        <f>IF(OR(COUNTIF($B$2:$B848,Input!$F865)&lt;1,COUNTIF($O$2:$O848,Input!$C865)&lt;1),Input!H865,0)</f>
        <v>0</v>
      </c>
      <c r="E849" s="177">
        <f>IF(OR(COUNTIF($B$2:$B848,Input!$F865)&lt;1,COUNTIF($O$2:$O848,Input!$C865)&lt;1),Input!I865,0)</f>
        <v>0</v>
      </c>
      <c r="F849" s="177">
        <f>IF(OR(COUNTIF($B$2:$B848,Input!$F865)&lt;1,COUNTIF($O$2:$O848,Input!$C865)&lt;1),Input!J865,0)</f>
        <v>0</v>
      </c>
      <c r="G849" s="177">
        <f>IF(OR(COUNTIF($B$2:$B848,Input!$F865)&lt;1,COUNTIF($O$2:$O848,Input!$C865)&lt;1),Input!K865,0)</f>
        <v>0</v>
      </c>
      <c r="H849" s="177">
        <f>IF(OR(COUNTIF($B$2:$B848,Input!$F865)&lt;1,COUNTIF($O$2:$O848,Input!$C865)&lt;1),Input!L865,0)</f>
        <v>0</v>
      </c>
      <c r="I849" s="177">
        <f>IF(OR(COUNTIF($B$2:$B848,Input!$F865)&lt;1,COUNTIF($O$2:$O848,Input!$C865)&lt;1),Input!M865,0)</f>
        <v>0</v>
      </c>
      <c r="J849" s="177">
        <f>IF(OR(COUNTIF($B$2:$B848,Input!$F865)&lt;1,COUNTIF($O$2:$O848,Input!$C865)&lt;1),Input!N865,0)</f>
        <v>0</v>
      </c>
      <c r="K849" s="177">
        <f>IF(OR(COUNTIF($B$2:$B848,Input!$F865)&lt;1,COUNTIF($O$2:$O848,Input!$C865)&lt;1),Input!O865,0)</f>
        <v>0</v>
      </c>
      <c r="L849" s="177">
        <f>IF(OR(COUNTIF($B$2:$B848,Input!$F865)&lt;1,COUNTIF($O$2:$O848,Input!$C865)&lt;1),Input!P865,0)</f>
        <v>0</v>
      </c>
      <c r="M849" s="129" t="str">
        <f t="shared" si="112"/>
        <v/>
      </c>
      <c r="N849" s="161">
        <f t="shared" si="118"/>
        <v>0</v>
      </c>
      <c r="O849" s="168">
        <f>Input!C865</f>
        <v>0</v>
      </c>
      <c r="P849" s="168"/>
      <c r="R849" s="131">
        <f t="shared" si="119"/>
        <v>0</v>
      </c>
      <c r="S849" s="133" t="str">
        <f t="shared" si="113"/>
        <v xml:space="preserve"> </v>
      </c>
      <c r="T849" s="133"/>
      <c r="U849" s="132" t="str">
        <f>_xlfn.IFNA(IF($D849=0,LOOKUP($F849,{0.1,0.2,0.3,0.4,0.5,0.6,0.7,0.8,0.9,1},{22,34,46,58,70,82,94,106,118,130}),""),"")</f>
        <v/>
      </c>
      <c r="V849" s="132" t="str">
        <f>_xlfn.IFNA(IF($D849=1,LOOKUP($F849,{0.1,0.2,0.3,0.4,0.5,0.6,0.7,0.8,0.9,1},{23,35,47,59,71,83,95,107,119,131}),""),"")</f>
        <v/>
      </c>
      <c r="W849" s="132" t="str">
        <f>_xlfn.IFNA(IF($D849=2,LOOKUP($F849,{0.1,0.2,0.3,0.4,0.5,0.6,0.7,0.8,0.9,1},{24,36,48,60,72,84,96,108,120,132}),""),"")</f>
        <v/>
      </c>
      <c r="X849" s="132" t="str">
        <f>_xlfn.IFNA(IF($D849=3,LOOKUP($F849,{0.1,0.2,0.3,0.4,0.5,0.6,0.7,0.8,0.9,1},{25,37,49,61,73,85,97,109,121,133}),""),"")</f>
        <v/>
      </c>
      <c r="Y849" s="132" t="str">
        <f>_xlfn.IFNA(IF($D849=4,LOOKUP($F849,{0.1,0.2,0.3,0.4,0.5,0.6,0.7,0.8,0.9,1},{26,38,50,62,74,86,98,110,122,134}),""),"")</f>
        <v/>
      </c>
      <c r="Z849" s="132" t="str">
        <f>_xlfn.IFNA(IF($D849=5,LOOKUP($F849,{0.1,0.2,0.3,0.4,0.5,0.6,0.7,0.8,0.9,1},{27,39,51,63,75,87,99,111,123,135}),""),"")</f>
        <v/>
      </c>
      <c r="AA849" s="132">
        <f t="shared" si="114"/>
        <v>0</v>
      </c>
      <c r="AB849" s="132" t="str">
        <f t="shared" si="115"/>
        <v>00</v>
      </c>
      <c r="AC849" s="82" t="e">
        <f>VLOOKUP(AB849,'AMI Ref'!T:U,2,FALSE)</f>
        <v>#N/A</v>
      </c>
      <c r="AD849" s="124"/>
      <c r="AE849" s="81" t="str">
        <f>_xlfn.IFNA(IF($D849=0,IF($J849="Not Paid by Tenant",0,INDEX('AMI Ref'!$K$5:$N$5,MATCH($J849,{"Oil","Gas","Electric - Other","ELECTRIC - HEAT PUMP"},0))),0),"")</f>
        <v/>
      </c>
      <c r="AF849" s="81">
        <f>_xlfn.IFNA(IF($D849=1,IF($J849="Not Paid by Tenant",0,INDEX('AMI Ref'!$K$6:$N$6,MATCH($J849,{"Oil","Gas","Electric - Other","ELECTRIC - HEAT PUMP"},0))),0),"")</f>
        <v>0</v>
      </c>
      <c r="AG849" s="81">
        <f>_xlfn.IFNA(IF($D849=2,IF($J849="Not Paid by Tenant",0,INDEX('AMI Ref'!$K$7:$N$7,MATCH($J849,{"Oil","Gas","Electric - Other","ELECTRIC - HEAT PUMP"},0))),0),"")</f>
        <v>0</v>
      </c>
      <c r="AH849" s="81">
        <f>_xlfn.IFNA(IF($D849=3,IF($J849="Not Paid by Tenant",0,INDEX('AMI Ref'!$K$8:$N$8,MATCH($J849,{"Oil","Gas","Electric - Other","ELECTRIC - HEAT PUMP"},0))),0),"")</f>
        <v>0</v>
      </c>
      <c r="AI849" s="81">
        <f>_xlfn.IFNA(IF($D849=4,IF($J849="Not Paid by Tenant",0,INDEX('AMI Ref'!$K$9:$N$9,MATCH($J849,{"Oil","Gas","Electric - Other","ELECTRIC - HEAT PUMP"},0))),0),"")</f>
        <v>0</v>
      </c>
      <c r="AJ849" s="81">
        <f>_xlfn.IFNA(IF($D849=5,IF($J849="Not Paid by Tenant",0,INDEX('AMI Ref'!$K$10:$N$10,MATCH($J849,{"Oil","Gas","Electric - Other","ELECTRIC - HEAT PUMP"},0))),0),"")</f>
        <v>0</v>
      </c>
      <c r="AK849" s="128"/>
      <c r="AL849" s="81" t="str">
        <f>_xlfn.IFNA(IF($D849=0,IF($K849="Not Paid by Tenant",0,INDEX('AMI Ref'!$O$5:$R$5,MATCH($K849,{"Oil","Gas","Electric - Other","Electric ccASHP - split"},0))),0),"")</f>
        <v/>
      </c>
      <c r="AM849" s="81">
        <f>_xlfn.IFNA(IF($D849=1,IF($K849="Not Paid by Tenant",0,INDEX('AMI Ref'!$O$6:$R$6,MATCH($K849,{"Oil","Gas","Electric - Other","Electric ccASHP - split"},0))),0),"")</f>
        <v>0</v>
      </c>
      <c r="AN849" s="81">
        <f>_xlfn.IFNA(IF($D849=2,IF($K849="Not Paid by Tenant",0,INDEX('AMI Ref'!$O$7:$R$7,MATCH($K849,{"Oil","Gas","Electric - Other","Electric ccASHP - split"},0))),0),"")</f>
        <v>0</v>
      </c>
      <c r="AO849" s="81">
        <f>_xlfn.IFNA(IF($D849=3,IF($K849="Not Paid by Tenant",0,INDEX('AMI Ref'!$O$8:$R$8,MATCH($K849,{"Oil","Gas","Electric - Other","Electric ccASHP - split"},0))),0),"")</f>
        <v>0</v>
      </c>
      <c r="AP849" s="81">
        <f>_xlfn.IFNA(IF($D849=4,IF($K849="Not Paid by Tenant",0,INDEX('AMI Ref'!$O$9:$R$9,MATCH($K849,{"Oil","Gas","Electric - Other","Electric ccASHP - split"},0))),0),"")</f>
        <v>0</v>
      </c>
      <c r="AQ849" s="81">
        <f>_xlfn.IFNA(IF($D849=5,IF($K849="Not Paid by Tenant",0,INDEX('AMI Ref'!$O$10:$R$10,MATCH($K849,{"Oil","Gas","Electric - Other","Electric ccASHP - split"},0))),0),"")</f>
        <v>0</v>
      </c>
      <c r="AR849" s="124">
        <f t="shared" si="116"/>
        <v>0</v>
      </c>
      <c r="AS849" s="123" t="e">
        <f t="shared" si="117"/>
        <v>#N/A</v>
      </c>
    </row>
    <row r="850" spans="1:45" x14ac:dyDescent="0.2">
      <c r="A850" s="130">
        <v>848</v>
      </c>
      <c r="B850" s="177">
        <f>IF(OR(COUNTIF($B$2:$B849,Input!$F866)&lt;1,COUNTIF($O$2:$O849,Input!$C866)&lt;1),Input!F866,0)</f>
        <v>0</v>
      </c>
      <c r="C850" s="177">
        <f>IF(OR(COUNTIF($B$2:$B849,Input!$F866)&lt;1,COUNTIF($O$2:$O849,Input!$C866)&lt;1),Input!G866,0)</f>
        <v>0</v>
      </c>
      <c r="D850" s="177">
        <f>IF(OR(COUNTIF($B$2:$B849,Input!$F866)&lt;1,COUNTIF($O$2:$O849,Input!$C866)&lt;1),Input!H866,0)</f>
        <v>0</v>
      </c>
      <c r="E850" s="177">
        <f>IF(OR(COUNTIF($B$2:$B849,Input!$F866)&lt;1,COUNTIF($O$2:$O849,Input!$C866)&lt;1),Input!I866,0)</f>
        <v>0</v>
      </c>
      <c r="F850" s="177">
        <f>IF(OR(COUNTIF($B$2:$B849,Input!$F866)&lt;1,COUNTIF($O$2:$O849,Input!$C866)&lt;1),Input!J866,0)</f>
        <v>0</v>
      </c>
      <c r="G850" s="177">
        <f>IF(OR(COUNTIF($B$2:$B849,Input!$F866)&lt;1,COUNTIF($O$2:$O849,Input!$C866)&lt;1),Input!K866,0)</f>
        <v>0</v>
      </c>
      <c r="H850" s="177">
        <f>IF(OR(COUNTIF($B$2:$B849,Input!$F866)&lt;1,COUNTIF($O$2:$O849,Input!$C866)&lt;1),Input!L866,0)</f>
        <v>0</v>
      </c>
      <c r="I850" s="177">
        <f>IF(OR(COUNTIF($B$2:$B849,Input!$F866)&lt;1,COUNTIF($O$2:$O849,Input!$C866)&lt;1),Input!M866,0)</f>
        <v>0</v>
      </c>
      <c r="J850" s="177">
        <f>IF(OR(COUNTIF($B$2:$B849,Input!$F866)&lt;1,COUNTIF($O$2:$O849,Input!$C866)&lt;1),Input!N866,0)</f>
        <v>0</v>
      </c>
      <c r="K850" s="177">
        <f>IF(OR(COUNTIF($B$2:$B849,Input!$F866)&lt;1,COUNTIF($O$2:$O849,Input!$C866)&lt;1),Input!O866,0)</f>
        <v>0</v>
      </c>
      <c r="L850" s="177">
        <f>IF(OR(COUNTIF($B$2:$B849,Input!$F866)&lt;1,COUNTIF($O$2:$O849,Input!$C866)&lt;1),Input!P866,0)</f>
        <v>0</v>
      </c>
      <c r="M850" s="129" t="str">
        <f t="shared" si="112"/>
        <v/>
      </c>
      <c r="N850" s="161">
        <f t="shared" si="118"/>
        <v>0</v>
      </c>
      <c r="O850" s="168">
        <f>Input!C866</f>
        <v>0</v>
      </c>
      <c r="P850" s="168"/>
      <c r="R850" s="131">
        <f t="shared" si="119"/>
        <v>0</v>
      </c>
      <c r="S850" s="133" t="str">
        <f t="shared" si="113"/>
        <v xml:space="preserve"> </v>
      </c>
      <c r="T850" s="133"/>
      <c r="U850" s="132" t="str">
        <f>_xlfn.IFNA(IF($D850=0,LOOKUP($F850,{0.1,0.2,0.3,0.4,0.5,0.6,0.7,0.8,0.9,1},{22,34,46,58,70,82,94,106,118,130}),""),"")</f>
        <v/>
      </c>
      <c r="V850" s="132" t="str">
        <f>_xlfn.IFNA(IF($D850=1,LOOKUP($F850,{0.1,0.2,0.3,0.4,0.5,0.6,0.7,0.8,0.9,1},{23,35,47,59,71,83,95,107,119,131}),""),"")</f>
        <v/>
      </c>
      <c r="W850" s="132" t="str">
        <f>_xlfn.IFNA(IF($D850=2,LOOKUP($F850,{0.1,0.2,0.3,0.4,0.5,0.6,0.7,0.8,0.9,1},{24,36,48,60,72,84,96,108,120,132}),""),"")</f>
        <v/>
      </c>
      <c r="X850" s="132" t="str">
        <f>_xlfn.IFNA(IF($D850=3,LOOKUP($F850,{0.1,0.2,0.3,0.4,0.5,0.6,0.7,0.8,0.9,1},{25,37,49,61,73,85,97,109,121,133}),""),"")</f>
        <v/>
      </c>
      <c r="Y850" s="132" t="str">
        <f>_xlfn.IFNA(IF($D850=4,LOOKUP($F850,{0.1,0.2,0.3,0.4,0.5,0.6,0.7,0.8,0.9,1},{26,38,50,62,74,86,98,110,122,134}),""),"")</f>
        <v/>
      </c>
      <c r="Z850" s="132" t="str">
        <f>_xlfn.IFNA(IF($D850=5,LOOKUP($F850,{0.1,0.2,0.3,0.4,0.5,0.6,0.7,0.8,0.9,1},{27,39,51,63,75,87,99,111,123,135}),""),"")</f>
        <v/>
      </c>
      <c r="AA850" s="132">
        <f t="shared" si="114"/>
        <v>0</v>
      </c>
      <c r="AB850" s="132" t="str">
        <f t="shared" si="115"/>
        <v>00</v>
      </c>
      <c r="AC850" s="82" t="e">
        <f>VLOOKUP(AB850,'AMI Ref'!T:U,2,FALSE)</f>
        <v>#N/A</v>
      </c>
      <c r="AD850" s="124"/>
      <c r="AE850" s="81" t="str">
        <f>_xlfn.IFNA(IF($D850=0,IF($J850="Not Paid by Tenant",0,INDEX('AMI Ref'!$K$5:$N$5,MATCH($J850,{"Oil","Gas","Electric - Other","ELECTRIC - HEAT PUMP"},0))),0),"")</f>
        <v/>
      </c>
      <c r="AF850" s="81">
        <f>_xlfn.IFNA(IF($D850=1,IF($J850="Not Paid by Tenant",0,INDEX('AMI Ref'!$K$6:$N$6,MATCH($J850,{"Oil","Gas","Electric - Other","ELECTRIC - HEAT PUMP"},0))),0),"")</f>
        <v>0</v>
      </c>
      <c r="AG850" s="81">
        <f>_xlfn.IFNA(IF($D850=2,IF($J850="Not Paid by Tenant",0,INDEX('AMI Ref'!$K$7:$N$7,MATCH($J850,{"Oil","Gas","Electric - Other","ELECTRIC - HEAT PUMP"},0))),0),"")</f>
        <v>0</v>
      </c>
      <c r="AH850" s="81">
        <f>_xlfn.IFNA(IF($D850=3,IF($J850="Not Paid by Tenant",0,INDEX('AMI Ref'!$K$8:$N$8,MATCH($J850,{"Oil","Gas","Electric - Other","ELECTRIC - HEAT PUMP"},0))),0),"")</f>
        <v>0</v>
      </c>
      <c r="AI850" s="81">
        <f>_xlfn.IFNA(IF($D850=4,IF($J850="Not Paid by Tenant",0,INDEX('AMI Ref'!$K$9:$N$9,MATCH($J850,{"Oil","Gas","Electric - Other","ELECTRIC - HEAT PUMP"},0))),0),"")</f>
        <v>0</v>
      </c>
      <c r="AJ850" s="81">
        <f>_xlfn.IFNA(IF($D850=5,IF($J850="Not Paid by Tenant",0,INDEX('AMI Ref'!$K$10:$N$10,MATCH($J850,{"Oil","Gas","Electric - Other","ELECTRIC - HEAT PUMP"},0))),0),"")</f>
        <v>0</v>
      </c>
      <c r="AK850" s="128"/>
      <c r="AL850" s="81" t="str">
        <f>_xlfn.IFNA(IF($D850=0,IF($K850="Not Paid by Tenant",0,INDEX('AMI Ref'!$O$5:$R$5,MATCH($K850,{"Oil","Gas","Electric - Other","Electric ccASHP - split"},0))),0),"")</f>
        <v/>
      </c>
      <c r="AM850" s="81">
        <f>_xlfn.IFNA(IF($D850=1,IF($K850="Not Paid by Tenant",0,INDEX('AMI Ref'!$O$6:$R$6,MATCH($K850,{"Oil","Gas","Electric - Other","Electric ccASHP - split"},0))),0),"")</f>
        <v>0</v>
      </c>
      <c r="AN850" s="81">
        <f>_xlfn.IFNA(IF($D850=2,IF($K850="Not Paid by Tenant",0,INDEX('AMI Ref'!$O$7:$R$7,MATCH($K850,{"Oil","Gas","Electric - Other","Electric ccASHP - split"},0))),0),"")</f>
        <v>0</v>
      </c>
      <c r="AO850" s="81">
        <f>_xlfn.IFNA(IF($D850=3,IF($K850="Not Paid by Tenant",0,INDEX('AMI Ref'!$O$8:$R$8,MATCH($K850,{"Oil","Gas","Electric - Other","Electric ccASHP - split"},0))),0),"")</f>
        <v>0</v>
      </c>
      <c r="AP850" s="81">
        <f>_xlfn.IFNA(IF($D850=4,IF($K850="Not Paid by Tenant",0,INDEX('AMI Ref'!$O$9:$R$9,MATCH($K850,{"Oil","Gas","Electric - Other","Electric ccASHP - split"},0))),0),"")</f>
        <v>0</v>
      </c>
      <c r="AQ850" s="81">
        <f>_xlfn.IFNA(IF($D850=5,IF($K850="Not Paid by Tenant",0,INDEX('AMI Ref'!$O$10:$R$10,MATCH($K850,{"Oil","Gas","Electric - Other","Electric ccASHP - split"},0))),0),"")</f>
        <v>0</v>
      </c>
      <c r="AR850" s="124">
        <f t="shared" si="116"/>
        <v>0</v>
      </c>
      <c r="AS850" s="123" t="e">
        <f t="shared" si="117"/>
        <v>#N/A</v>
      </c>
    </row>
    <row r="851" spans="1:45" x14ac:dyDescent="0.2">
      <c r="A851" s="130">
        <v>849</v>
      </c>
      <c r="B851" s="177">
        <f>IF(OR(COUNTIF($B$2:$B850,Input!$F867)&lt;1,COUNTIF($O$2:$O850,Input!$C867)&lt;1),Input!F867,0)</f>
        <v>0</v>
      </c>
      <c r="C851" s="177">
        <f>IF(OR(COUNTIF($B$2:$B850,Input!$F867)&lt;1,COUNTIF($O$2:$O850,Input!$C867)&lt;1),Input!G867,0)</f>
        <v>0</v>
      </c>
      <c r="D851" s="177">
        <f>IF(OR(COUNTIF($B$2:$B850,Input!$F867)&lt;1,COUNTIF($O$2:$O850,Input!$C867)&lt;1),Input!H867,0)</f>
        <v>0</v>
      </c>
      <c r="E851" s="177">
        <f>IF(OR(COUNTIF($B$2:$B850,Input!$F867)&lt;1,COUNTIF($O$2:$O850,Input!$C867)&lt;1),Input!I867,0)</f>
        <v>0</v>
      </c>
      <c r="F851" s="177">
        <f>IF(OR(COUNTIF($B$2:$B850,Input!$F867)&lt;1,COUNTIF($O$2:$O850,Input!$C867)&lt;1),Input!J867,0)</f>
        <v>0</v>
      </c>
      <c r="G851" s="177">
        <f>IF(OR(COUNTIF($B$2:$B850,Input!$F867)&lt;1,COUNTIF($O$2:$O850,Input!$C867)&lt;1),Input!K867,0)</f>
        <v>0</v>
      </c>
      <c r="H851" s="177">
        <f>IF(OR(COUNTIF($B$2:$B850,Input!$F867)&lt;1,COUNTIF($O$2:$O850,Input!$C867)&lt;1),Input!L867,0)</f>
        <v>0</v>
      </c>
      <c r="I851" s="177">
        <f>IF(OR(COUNTIF($B$2:$B850,Input!$F867)&lt;1,COUNTIF($O$2:$O850,Input!$C867)&lt;1),Input!M867,0)</f>
        <v>0</v>
      </c>
      <c r="J851" s="177">
        <f>IF(OR(COUNTIF($B$2:$B850,Input!$F867)&lt;1,COUNTIF($O$2:$O850,Input!$C867)&lt;1),Input!N867,0)</f>
        <v>0</v>
      </c>
      <c r="K851" s="177">
        <f>IF(OR(COUNTIF($B$2:$B850,Input!$F867)&lt;1,COUNTIF($O$2:$O850,Input!$C867)&lt;1),Input!O867,0)</f>
        <v>0</v>
      </c>
      <c r="L851" s="177">
        <f>IF(OR(COUNTIF($B$2:$B850,Input!$F867)&lt;1,COUNTIF($O$2:$O850,Input!$C867)&lt;1),Input!P867,0)</f>
        <v>0</v>
      </c>
      <c r="M851" s="129" t="str">
        <f t="shared" si="112"/>
        <v/>
      </c>
      <c r="N851" s="161">
        <f t="shared" si="118"/>
        <v>0</v>
      </c>
      <c r="O851" s="168">
        <f>Input!C867</f>
        <v>0</v>
      </c>
      <c r="P851" s="168"/>
      <c r="R851" s="131">
        <f t="shared" si="119"/>
        <v>0</v>
      </c>
      <c r="S851" s="133" t="str">
        <f t="shared" si="113"/>
        <v xml:space="preserve"> </v>
      </c>
      <c r="T851" s="133"/>
      <c r="U851" s="132" t="str">
        <f>_xlfn.IFNA(IF($D851=0,LOOKUP($F851,{0.1,0.2,0.3,0.4,0.5,0.6,0.7,0.8,0.9,1},{22,34,46,58,70,82,94,106,118,130}),""),"")</f>
        <v/>
      </c>
      <c r="V851" s="132" t="str">
        <f>_xlfn.IFNA(IF($D851=1,LOOKUP($F851,{0.1,0.2,0.3,0.4,0.5,0.6,0.7,0.8,0.9,1},{23,35,47,59,71,83,95,107,119,131}),""),"")</f>
        <v/>
      </c>
      <c r="W851" s="132" t="str">
        <f>_xlfn.IFNA(IF($D851=2,LOOKUP($F851,{0.1,0.2,0.3,0.4,0.5,0.6,0.7,0.8,0.9,1},{24,36,48,60,72,84,96,108,120,132}),""),"")</f>
        <v/>
      </c>
      <c r="X851" s="132" t="str">
        <f>_xlfn.IFNA(IF($D851=3,LOOKUP($F851,{0.1,0.2,0.3,0.4,0.5,0.6,0.7,0.8,0.9,1},{25,37,49,61,73,85,97,109,121,133}),""),"")</f>
        <v/>
      </c>
      <c r="Y851" s="132" t="str">
        <f>_xlfn.IFNA(IF($D851=4,LOOKUP($F851,{0.1,0.2,0.3,0.4,0.5,0.6,0.7,0.8,0.9,1},{26,38,50,62,74,86,98,110,122,134}),""),"")</f>
        <v/>
      </c>
      <c r="Z851" s="132" t="str">
        <f>_xlfn.IFNA(IF($D851=5,LOOKUP($F851,{0.1,0.2,0.3,0.4,0.5,0.6,0.7,0.8,0.9,1},{27,39,51,63,75,87,99,111,123,135}),""),"")</f>
        <v/>
      </c>
      <c r="AA851" s="132">
        <f t="shared" si="114"/>
        <v>0</v>
      </c>
      <c r="AB851" s="132" t="str">
        <f t="shared" si="115"/>
        <v>00</v>
      </c>
      <c r="AC851" s="82" t="e">
        <f>VLOOKUP(AB851,'AMI Ref'!T:U,2,FALSE)</f>
        <v>#N/A</v>
      </c>
      <c r="AD851" s="124"/>
      <c r="AE851" s="81" t="str">
        <f>_xlfn.IFNA(IF($D851=0,IF($J851="Not Paid by Tenant",0,INDEX('AMI Ref'!$K$5:$N$5,MATCH($J851,{"Oil","Gas","Electric - Other","ELECTRIC - HEAT PUMP"},0))),0),"")</f>
        <v/>
      </c>
      <c r="AF851" s="81">
        <f>_xlfn.IFNA(IF($D851=1,IF($J851="Not Paid by Tenant",0,INDEX('AMI Ref'!$K$6:$N$6,MATCH($J851,{"Oil","Gas","Electric - Other","ELECTRIC - HEAT PUMP"},0))),0),"")</f>
        <v>0</v>
      </c>
      <c r="AG851" s="81">
        <f>_xlfn.IFNA(IF($D851=2,IF($J851="Not Paid by Tenant",0,INDEX('AMI Ref'!$K$7:$N$7,MATCH($J851,{"Oil","Gas","Electric - Other","ELECTRIC - HEAT PUMP"},0))),0),"")</f>
        <v>0</v>
      </c>
      <c r="AH851" s="81">
        <f>_xlfn.IFNA(IF($D851=3,IF($J851="Not Paid by Tenant",0,INDEX('AMI Ref'!$K$8:$N$8,MATCH($J851,{"Oil","Gas","Electric - Other","ELECTRIC - HEAT PUMP"},0))),0),"")</f>
        <v>0</v>
      </c>
      <c r="AI851" s="81">
        <f>_xlfn.IFNA(IF($D851=4,IF($J851="Not Paid by Tenant",0,INDEX('AMI Ref'!$K$9:$N$9,MATCH($J851,{"Oil","Gas","Electric - Other","ELECTRIC - HEAT PUMP"},0))),0),"")</f>
        <v>0</v>
      </c>
      <c r="AJ851" s="81">
        <f>_xlfn.IFNA(IF($D851=5,IF($J851="Not Paid by Tenant",0,INDEX('AMI Ref'!$K$10:$N$10,MATCH($J851,{"Oil","Gas","Electric - Other","ELECTRIC - HEAT PUMP"},0))),0),"")</f>
        <v>0</v>
      </c>
      <c r="AK851" s="128"/>
      <c r="AL851" s="81" t="str">
        <f>_xlfn.IFNA(IF($D851=0,IF($K851="Not Paid by Tenant",0,INDEX('AMI Ref'!$O$5:$R$5,MATCH($K851,{"Oil","Gas","Electric - Other","Electric ccASHP - split"},0))),0),"")</f>
        <v/>
      </c>
      <c r="AM851" s="81">
        <f>_xlfn.IFNA(IF($D851=1,IF($K851="Not Paid by Tenant",0,INDEX('AMI Ref'!$O$6:$R$6,MATCH($K851,{"Oil","Gas","Electric - Other","Electric ccASHP - split"},0))),0),"")</f>
        <v>0</v>
      </c>
      <c r="AN851" s="81">
        <f>_xlfn.IFNA(IF($D851=2,IF($K851="Not Paid by Tenant",0,INDEX('AMI Ref'!$O$7:$R$7,MATCH($K851,{"Oil","Gas","Electric - Other","Electric ccASHP - split"},0))),0),"")</f>
        <v>0</v>
      </c>
      <c r="AO851" s="81">
        <f>_xlfn.IFNA(IF($D851=3,IF($K851="Not Paid by Tenant",0,INDEX('AMI Ref'!$O$8:$R$8,MATCH($K851,{"Oil","Gas","Electric - Other","Electric ccASHP - split"},0))),0),"")</f>
        <v>0</v>
      </c>
      <c r="AP851" s="81">
        <f>_xlfn.IFNA(IF($D851=4,IF($K851="Not Paid by Tenant",0,INDEX('AMI Ref'!$O$9:$R$9,MATCH($K851,{"Oil","Gas","Electric - Other","Electric ccASHP - split"},0))),0),"")</f>
        <v>0</v>
      </c>
      <c r="AQ851" s="81">
        <f>_xlfn.IFNA(IF($D851=5,IF($K851="Not Paid by Tenant",0,INDEX('AMI Ref'!$O$10:$R$10,MATCH($K851,{"Oil","Gas","Electric - Other","Electric ccASHP - split"},0))),0),"")</f>
        <v>0</v>
      </c>
      <c r="AR851" s="124">
        <f t="shared" si="116"/>
        <v>0</v>
      </c>
      <c r="AS851" s="123" t="e">
        <f t="shared" si="117"/>
        <v>#N/A</v>
      </c>
    </row>
    <row r="852" spans="1:45" x14ac:dyDescent="0.2">
      <c r="A852" s="130">
        <v>850</v>
      </c>
      <c r="B852" s="177">
        <f>IF(OR(COUNTIF($B$2:$B851,Input!$F868)&lt;1,COUNTIF($O$2:$O851,Input!$C868)&lt;1),Input!F868,0)</f>
        <v>0</v>
      </c>
      <c r="C852" s="177">
        <f>IF(OR(COUNTIF($B$2:$B851,Input!$F868)&lt;1,COUNTIF($O$2:$O851,Input!$C868)&lt;1),Input!G868,0)</f>
        <v>0</v>
      </c>
      <c r="D852" s="177">
        <f>IF(OR(COUNTIF($B$2:$B851,Input!$F868)&lt;1,COUNTIF($O$2:$O851,Input!$C868)&lt;1),Input!H868,0)</f>
        <v>0</v>
      </c>
      <c r="E852" s="177">
        <f>IF(OR(COUNTIF($B$2:$B851,Input!$F868)&lt;1,COUNTIF($O$2:$O851,Input!$C868)&lt;1),Input!I868,0)</f>
        <v>0</v>
      </c>
      <c r="F852" s="177">
        <f>IF(OR(COUNTIF($B$2:$B851,Input!$F868)&lt;1,COUNTIF($O$2:$O851,Input!$C868)&lt;1),Input!J868,0)</f>
        <v>0</v>
      </c>
      <c r="G852" s="177">
        <f>IF(OR(COUNTIF($B$2:$B851,Input!$F868)&lt;1,COUNTIF($O$2:$O851,Input!$C868)&lt;1),Input!K868,0)</f>
        <v>0</v>
      </c>
      <c r="H852" s="177">
        <f>IF(OR(COUNTIF($B$2:$B851,Input!$F868)&lt;1,COUNTIF($O$2:$O851,Input!$C868)&lt;1),Input!L868,0)</f>
        <v>0</v>
      </c>
      <c r="I852" s="177">
        <f>IF(OR(COUNTIF($B$2:$B851,Input!$F868)&lt;1,COUNTIF($O$2:$O851,Input!$C868)&lt;1),Input!M868,0)</f>
        <v>0</v>
      </c>
      <c r="J852" s="177">
        <f>IF(OR(COUNTIF($B$2:$B851,Input!$F868)&lt;1,COUNTIF($O$2:$O851,Input!$C868)&lt;1),Input!N868,0)</f>
        <v>0</v>
      </c>
      <c r="K852" s="177">
        <f>IF(OR(COUNTIF($B$2:$B851,Input!$F868)&lt;1,COUNTIF($O$2:$O851,Input!$C868)&lt;1),Input!O868,0)</f>
        <v>0</v>
      </c>
      <c r="L852" s="177">
        <f>IF(OR(COUNTIF($B$2:$B851,Input!$F868)&lt;1,COUNTIF($O$2:$O851,Input!$C868)&lt;1),Input!P868,0)</f>
        <v>0</v>
      </c>
      <c r="M852" s="129" t="str">
        <f t="shared" si="112"/>
        <v/>
      </c>
      <c r="N852" s="161">
        <f t="shared" si="118"/>
        <v>0</v>
      </c>
      <c r="O852" s="168">
        <f>Input!C868</f>
        <v>0</v>
      </c>
      <c r="P852" s="168"/>
      <c r="R852" s="131">
        <f t="shared" si="119"/>
        <v>0</v>
      </c>
      <c r="S852" s="133" t="str">
        <f t="shared" si="113"/>
        <v xml:space="preserve"> </v>
      </c>
      <c r="T852" s="133"/>
      <c r="U852" s="132" t="str">
        <f>_xlfn.IFNA(IF($D852=0,LOOKUP($F852,{0.1,0.2,0.3,0.4,0.5,0.6,0.7,0.8,0.9,1},{22,34,46,58,70,82,94,106,118,130}),""),"")</f>
        <v/>
      </c>
      <c r="V852" s="132" t="str">
        <f>_xlfn.IFNA(IF($D852=1,LOOKUP($F852,{0.1,0.2,0.3,0.4,0.5,0.6,0.7,0.8,0.9,1},{23,35,47,59,71,83,95,107,119,131}),""),"")</f>
        <v/>
      </c>
      <c r="W852" s="132" t="str">
        <f>_xlfn.IFNA(IF($D852=2,LOOKUP($F852,{0.1,0.2,0.3,0.4,0.5,0.6,0.7,0.8,0.9,1},{24,36,48,60,72,84,96,108,120,132}),""),"")</f>
        <v/>
      </c>
      <c r="X852" s="132" t="str">
        <f>_xlfn.IFNA(IF($D852=3,LOOKUP($F852,{0.1,0.2,0.3,0.4,0.5,0.6,0.7,0.8,0.9,1},{25,37,49,61,73,85,97,109,121,133}),""),"")</f>
        <v/>
      </c>
      <c r="Y852" s="132" t="str">
        <f>_xlfn.IFNA(IF($D852=4,LOOKUP($F852,{0.1,0.2,0.3,0.4,0.5,0.6,0.7,0.8,0.9,1},{26,38,50,62,74,86,98,110,122,134}),""),"")</f>
        <v/>
      </c>
      <c r="Z852" s="132" t="str">
        <f>_xlfn.IFNA(IF($D852=5,LOOKUP($F852,{0.1,0.2,0.3,0.4,0.5,0.6,0.7,0.8,0.9,1},{27,39,51,63,75,87,99,111,123,135}),""),"")</f>
        <v/>
      </c>
      <c r="AA852" s="132">
        <f t="shared" si="114"/>
        <v>0</v>
      </c>
      <c r="AB852" s="132" t="str">
        <f t="shared" si="115"/>
        <v>00</v>
      </c>
      <c r="AC852" s="82" t="e">
        <f>VLOOKUP(AB852,'AMI Ref'!T:U,2,FALSE)</f>
        <v>#N/A</v>
      </c>
      <c r="AD852" s="124"/>
      <c r="AE852" s="81" t="str">
        <f>_xlfn.IFNA(IF($D852=0,IF($J852="Not Paid by Tenant",0,INDEX('AMI Ref'!$K$5:$N$5,MATCH($J852,{"Oil","Gas","Electric - Other","ELECTRIC - HEAT PUMP"},0))),0),"")</f>
        <v/>
      </c>
      <c r="AF852" s="81">
        <f>_xlfn.IFNA(IF($D852=1,IF($J852="Not Paid by Tenant",0,INDEX('AMI Ref'!$K$6:$N$6,MATCH($J852,{"Oil","Gas","Electric - Other","ELECTRIC - HEAT PUMP"},0))),0),"")</f>
        <v>0</v>
      </c>
      <c r="AG852" s="81">
        <f>_xlfn.IFNA(IF($D852=2,IF($J852="Not Paid by Tenant",0,INDEX('AMI Ref'!$K$7:$N$7,MATCH($J852,{"Oil","Gas","Electric - Other","ELECTRIC - HEAT PUMP"},0))),0),"")</f>
        <v>0</v>
      </c>
      <c r="AH852" s="81">
        <f>_xlfn.IFNA(IF($D852=3,IF($J852="Not Paid by Tenant",0,INDEX('AMI Ref'!$K$8:$N$8,MATCH($J852,{"Oil","Gas","Electric - Other","ELECTRIC - HEAT PUMP"},0))),0),"")</f>
        <v>0</v>
      </c>
      <c r="AI852" s="81">
        <f>_xlfn.IFNA(IF($D852=4,IF($J852="Not Paid by Tenant",0,INDEX('AMI Ref'!$K$9:$N$9,MATCH($J852,{"Oil","Gas","Electric - Other","ELECTRIC - HEAT PUMP"},0))),0),"")</f>
        <v>0</v>
      </c>
      <c r="AJ852" s="81">
        <f>_xlfn.IFNA(IF($D852=5,IF($J852="Not Paid by Tenant",0,INDEX('AMI Ref'!$K$10:$N$10,MATCH($J852,{"Oil","Gas","Electric - Other","ELECTRIC - HEAT PUMP"},0))),0),"")</f>
        <v>0</v>
      </c>
      <c r="AK852" s="128"/>
      <c r="AL852" s="81" t="str">
        <f>_xlfn.IFNA(IF($D852=0,IF($K852="Not Paid by Tenant",0,INDEX('AMI Ref'!$O$5:$R$5,MATCH($K852,{"Oil","Gas","Electric - Other","Electric ccASHP - split"},0))),0),"")</f>
        <v/>
      </c>
      <c r="AM852" s="81">
        <f>_xlfn.IFNA(IF($D852=1,IF($K852="Not Paid by Tenant",0,INDEX('AMI Ref'!$O$6:$R$6,MATCH($K852,{"Oil","Gas","Electric - Other","Electric ccASHP - split"},0))),0),"")</f>
        <v>0</v>
      </c>
      <c r="AN852" s="81">
        <f>_xlfn.IFNA(IF($D852=2,IF($K852="Not Paid by Tenant",0,INDEX('AMI Ref'!$O$7:$R$7,MATCH($K852,{"Oil","Gas","Electric - Other","Electric ccASHP - split"},0))),0),"")</f>
        <v>0</v>
      </c>
      <c r="AO852" s="81">
        <f>_xlfn.IFNA(IF($D852=3,IF($K852="Not Paid by Tenant",0,INDEX('AMI Ref'!$O$8:$R$8,MATCH($K852,{"Oil","Gas","Electric - Other","Electric ccASHP - split"},0))),0),"")</f>
        <v>0</v>
      </c>
      <c r="AP852" s="81">
        <f>_xlfn.IFNA(IF($D852=4,IF($K852="Not Paid by Tenant",0,INDEX('AMI Ref'!$O$9:$R$9,MATCH($K852,{"Oil","Gas","Electric - Other","Electric ccASHP - split"},0))),0),"")</f>
        <v>0</v>
      </c>
      <c r="AQ852" s="81">
        <f>_xlfn.IFNA(IF($D852=5,IF($K852="Not Paid by Tenant",0,INDEX('AMI Ref'!$O$10:$R$10,MATCH($K852,{"Oil","Gas","Electric - Other","Electric ccASHP - split"},0))),0),"")</f>
        <v>0</v>
      </c>
      <c r="AR852" s="124">
        <f t="shared" si="116"/>
        <v>0</v>
      </c>
      <c r="AS852" s="123" t="e">
        <f t="shared" si="117"/>
        <v>#N/A</v>
      </c>
    </row>
    <row r="853" spans="1:45" x14ac:dyDescent="0.2">
      <c r="A853" s="130">
        <v>851</v>
      </c>
      <c r="B853" s="177">
        <f>IF(OR(COUNTIF($B$2:$B852,Input!$F869)&lt;1,COUNTIF($O$2:$O852,Input!$C869)&lt;1),Input!F869,0)</f>
        <v>0</v>
      </c>
      <c r="C853" s="177">
        <f>IF(OR(COUNTIF($B$2:$B852,Input!$F869)&lt;1,COUNTIF($O$2:$O852,Input!$C869)&lt;1),Input!G869,0)</f>
        <v>0</v>
      </c>
      <c r="D853" s="177">
        <f>IF(OR(COUNTIF($B$2:$B852,Input!$F869)&lt;1,COUNTIF($O$2:$O852,Input!$C869)&lt;1),Input!H869,0)</f>
        <v>0</v>
      </c>
      <c r="E853" s="177">
        <f>IF(OR(COUNTIF($B$2:$B852,Input!$F869)&lt;1,COUNTIF($O$2:$O852,Input!$C869)&lt;1),Input!I869,0)</f>
        <v>0</v>
      </c>
      <c r="F853" s="177">
        <f>IF(OR(COUNTIF($B$2:$B852,Input!$F869)&lt;1,COUNTIF($O$2:$O852,Input!$C869)&lt;1),Input!J869,0)</f>
        <v>0</v>
      </c>
      <c r="G853" s="177">
        <f>IF(OR(COUNTIF($B$2:$B852,Input!$F869)&lt;1,COUNTIF($O$2:$O852,Input!$C869)&lt;1),Input!K869,0)</f>
        <v>0</v>
      </c>
      <c r="H853" s="177">
        <f>IF(OR(COUNTIF($B$2:$B852,Input!$F869)&lt;1,COUNTIF($O$2:$O852,Input!$C869)&lt;1),Input!L869,0)</f>
        <v>0</v>
      </c>
      <c r="I853" s="177">
        <f>IF(OR(COUNTIF($B$2:$B852,Input!$F869)&lt;1,COUNTIF($O$2:$O852,Input!$C869)&lt;1),Input!M869,0)</f>
        <v>0</v>
      </c>
      <c r="J853" s="177">
        <f>IF(OR(COUNTIF($B$2:$B852,Input!$F869)&lt;1,COUNTIF($O$2:$O852,Input!$C869)&lt;1),Input!N869,0)</f>
        <v>0</v>
      </c>
      <c r="K853" s="177">
        <f>IF(OR(COUNTIF($B$2:$B852,Input!$F869)&lt;1,COUNTIF($O$2:$O852,Input!$C869)&lt;1),Input!O869,0)</f>
        <v>0</v>
      </c>
      <c r="L853" s="177">
        <f>IF(OR(COUNTIF($B$2:$B852,Input!$F869)&lt;1,COUNTIF($O$2:$O852,Input!$C869)&lt;1),Input!P869,0)</f>
        <v>0</v>
      </c>
      <c r="M853" s="129" t="str">
        <f t="shared" si="112"/>
        <v/>
      </c>
      <c r="N853" s="161">
        <f t="shared" si="118"/>
        <v>0</v>
      </c>
      <c r="O853" s="168">
        <f>Input!C869</f>
        <v>0</v>
      </c>
      <c r="P853" s="168"/>
      <c r="R853" s="131">
        <f t="shared" si="119"/>
        <v>0</v>
      </c>
      <c r="S853" s="133" t="str">
        <f t="shared" si="113"/>
        <v xml:space="preserve"> </v>
      </c>
      <c r="T853" s="133"/>
      <c r="U853" s="132" t="str">
        <f>_xlfn.IFNA(IF($D853=0,LOOKUP($F853,{0.1,0.2,0.3,0.4,0.5,0.6,0.7,0.8,0.9,1},{22,34,46,58,70,82,94,106,118,130}),""),"")</f>
        <v/>
      </c>
      <c r="V853" s="132" t="str">
        <f>_xlfn.IFNA(IF($D853=1,LOOKUP($F853,{0.1,0.2,0.3,0.4,0.5,0.6,0.7,0.8,0.9,1},{23,35,47,59,71,83,95,107,119,131}),""),"")</f>
        <v/>
      </c>
      <c r="W853" s="132" t="str">
        <f>_xlfn.IFNA(IF($D853=2,LOOKUP($F853,{0.1,0.2,0.3,0.4,0.5,0.6,0.7,0.8,0.9,1},{24,36,48,60,72,84,96,108,120,132}),""),"")</f>
        <v/>
      </c>
      <c r="X853" s="132" t="str">
        <f>_xlfn.IFNA(IF($D853=3,LOOKUP($F853,{0.1,0.2,0.3,0.4,0.5,0.6,0.7,0.8,0.9,1},{25,37,49,61,73,85,97,109,121,133}),""),"")</f>
        <v/>
      </c>
      <c r="Y853" s="132" t="str">
        <f>_xlfn.IFNA(IF($D853=4,LOOKUP($F853,{0.1,0.2,0.3,0.4,0.5,0.6,0.7,0.8,0.9,1},{26,38,50,62,74,86,98,110,122,134}),""),"")</f>
        <v/>
      </c>
      <c r="Z853" s="132" t="str">
        <f>_xlfn.IFNA(IF($D853=5,LOOKUP($F853,{0.1,0.2,0.3,0.4,0.5,0.6,0.7,0.8,0.9,1},{27,39,51,63,75,87,99,111,123,135}),""),"")</f>
        <v/>
      </c>
      <c r="AA853" s="132">
        <f t="shared" si="114"/>
        <v>0</v>
      </c>
      <c r="AB853" s="132" t="str">
        <f t="shared" si="115"/>
        <v>00</v>
      </c>
      <c r="AC853" s="82" t="e">
        <f>VLOOKUP(AB853,'AMI Ref'!T:U,2,FALSE)</f>
        <v>#N/A</v>
      </c>
      <c r="AD853" s="124"/>
      <c r="AE853" s="81" t="str">
        <f>_xlfn.IFNA(IF($D853=0,IF($J853="Not Paid by Tenant",0,INDEX('AMI Ref'!$K$5:$N$5,MATCH($J853,{"Oil","Gas","Electric - Other","ELECTRIC - HEAT PUMP"},0))),0),"")</f>
        <v/>
      </c>
      <c r="AF853" s="81">
        <f>_xlfn.IFNA(IF($D853=1,IF($J853="Not Paid by Tenant",0,INDEX('AMI Ref'!$K$6:$N$6,MATCH($J853,{"Oil","Gas","Electric - Other","ELECTRIC - HEAT PUMP"},0))),0),"")</f>
        <v>0</v>
      </c>
      <c r="AG853" s="81">
        <f>_xlfn.IFNA(IF($D853=2,IF($J853="Not Paid by Tenant",0,INDEX('AMI Ref'!$K$7:$N$7,MATCH($J853,{"Oil","Gas","Electric - Other","ELECTRIC - HEAT PUMP"},0))),0),"")</f>
        <v>0</v>
      </c>
      <c r="AH853" s="81">
        <f>_xlfn.IFNA(IF($D853=3,IF($J853="Not Paid by Tenant",0,INDEX('AMI Ref'!$K$8:$N$8,MATCH($J853,{"Oil","Gas","Electric - Other","ELECTRIC - HEAT PUMP"},0))),0),"")</f>
        <v>0</v>
      </c>
      <c r="AI853" s="81">
        <f>_xlfn.IFNA(IF($D853=4,IF($J853="Not Paid by Tenant",0,INDEX('AMI Ref'!$K$9:$N$9,MATCH($J853,{"Oil","Gas","Electric - Other","ELECTRIC - HEAT PUMP"},0))),0),"")</f>
        <v>0</v>
      </c>
      <c r="AJ853" s="81">
        <f>_xlfn.IFNA(IF($D853=5,IF($J853="Not Paid by Tenant",0,INDEX('AMI Ref'!$K$10:$N$10,MATCH($J853,{"Oil","Gas","Electric - Other","ELECTRIC - HEAT PUMP"},0))),0),"")</f>
        <v>0</v>
      </c>
      <c r="AK853" s="128"/>
      <c r="AL853" s="81" t="str">
        <f>_xlfn.IFNA(IF($D853=0,IF($K853="Not Paid by Tenant",0,INDEX('AMI Ref'!$O$5:$R$5,MATCH($K853,{"Oil","Gas","Electric - Other","Electric ccASHP - split"},0))),0),"")</f>
        <v/>
      </c>
      <c r="AM853" s="81">
        <f>_xlfn.IFNA(IF($D853=1,IF($K853="Not Paid by Tenant",0,INDEX('AMI Ref'!$O$6:$R$6,MATCH($K853,{"Oil","Gas","Electric - Other","Electric ccASHP - split"},0))),0),"")</f>
        <v>0</v>
      </c>
      <c r="AN853" s="81">
        <f>_xlfn.IFNA(IF($D853=2,IF($K853="Not Paid by Tenant",0,INDEX('AMI Ref'!$O$7:$R$7,MATCH($K853,{"Oil","Gas","Electric - Other","Electric ccASHP - split"},0))),0),"")</f>
        <v>0</v>
      </c>
      <c r="AO853" s="81">
        <f>_xlfn.IFNA(IF($D853=3,IF($K853="Not Paid by Tenant",0,INDEX('AMI Ref'!$O$8:$R$8,MATCH($K853,{"Oil","Gas","Electric - Other","Electric ccASHP - split"},0))),0),"")</f>
        <v>0</v>
      </c>
      <c r="AP853" s="81">
        <f>_xlfn.IFNA(IF($D853=4,IF($K853="Not Paid by Tenant",0,INDEX('AMI Ref'!$O$9:$R$9,MATCH($K853,{"Oil","Gas","Electric - Other","Electric ccASHP - split"},0))),0),"")</f>
        <v>0</v>
      </c>
      <c r="AQ853" s="81">
        <f>_xlfn.IFNA(IF($D853=5,IF($K853="Not Paid by Tenant",0,INDEX('AMI Ref'!$O$10:$R$10,MATCH($K853,{"Oil","Gas","Electric - Other","Electric ccASHP - split"},0))),0),"")</f>
        <v>0</v>
      </c>
      <c r="AR853" s="124">
        <f t="shared" si="116"/>
        <v>0</v>
      </c>
      <c r="AS853" s="123" t="e">
        <f t="shared" si="117"/>
        <v>#N/A</v>
      </c>
    </row>
    <row r="854" spans="1:45" x14ac:dyDescent="0.2">
      <c r="A854" s="130">
        <v>852</v>
      </c>
      <c r="B854" s="177">
        <f>IF(OR(COUNTIF($B$2:$B853,Input!$F870)&lt;1,COUNTIF($O$2:$O853,Input!$C870)&lt;1),Input!F870,0)</f>
        <v>0</v>
      </c>
      <c r="C854" s="177">
        <f>IF(OR(COUNTIF($B$2:$B853,Input!$F870)&lt;1,COUNTIF($O$2:$O853,Input!$C870)&lt;1),Input!G870,0)</f>
        <v>0</v>
      </c>
      <c r="D854" s="177">
        <f>IF(OR(COUNTIF($B$2:$B853,Input!$F870)&lt;1,COUNTIF($O$2:$O853,Input!$C870)&lt;1),Input!H870,0)</f>
        <v>0</v>
      </c>
      <c r="E854" s="177">
        <f>IF(OR(COUNTIF($B$2:$B853,Input!$F870)&lt;1,COUNTIF($O$2:$O853,Input!$C870)&lt;1),Input!I870,0)</f>
        <v>0</v>
      </c>
      <c r="F854" s="177">
        <f>IF(OR(COUNTIF($B$2:$B853,Input!$F870)&lt;1,COUNTIF($O$2:$O853,Input!$C870)&lt;1),Input!J870,0)</f>
        <v>0</v>
      </c>
      <c r="G854" s="177">
        <f>IF(OR(COUNTIF($B$2:$B853,Input!$F870)&lt;1,COUNTIF($O$2:$O853,Input!$C870)&lt;1),Input!K870,0)</f>
        <v>0</v>
      </c>
      <c r="H854" s="177">
        <f>IF(OR(COUNTIF($B$2:$B853,Input!$F870)&lt;1,COUNTIF($O$2:$O853,Input!$C870)&lt;1),Input!L870,0)</f>
        <v>0</v>
      </c>
      <c r="I854" s="177">
        <f>IF(OR(COUNTIF($B$2:$B853,Input!$F870)&lt;1,COUNTIF($O$2:$O853,Input!$C870)&lt;1),Input!M870,0)</f>
        <v>0</v>
      </c>
      <c r="J854" s="177">
        <f>IF(OR(COUNTIF($B$2:$B853,Input!$F870)&lt;1,COUNTIF($O$2:$O853,Input!$C870)&lt;1),Input!N870,0)</f>
        <v>0</v>
      </c>
      <c r="K854" s="177">
        <f>IF(OR(COUNTIF($B$2:$B853,Input!$F870)&lt;1,COUNTIF($O$2:$O853,Input!$C870)&lt;1),Input!O870,0)</f>
        <v>0</v>
      </c>
      <c r="L854" s="177">
        <f>IF(OR(COUNTIF($B$2:$B853,Input!$F870)&lt;1,COUNTIF($O$2:$O853,Input!$C870)&lt;1),Input!P870,0)</f>
        <v>0</v>
      </c>
      <c r="M854" s="129" t="str">
        <f t="shared" si="112"/>
        <v/>
      </c>
      <c r="N854" s="161">
        <f t="shared" si="118"/>
        <v>0</v>
      </c>
      <c r="O854" s="168">
        <f>Input!C870</f>
        <v>0</v>
      </c>
      <c r="P854" s="168"/>
      <c r="R854" s="131">
        <f t="shared" si="119"/>
        <v>0</v>
      </c>
      <c r="S854" s="133" t="str">
        <f t="shared" si="113"/>
        <v xml:space="preserve"> </v>
      </c>
      <c r="T854" s="133"/>
      <c r="U854" s="132" t="str">
        <f>_xlfn.IFNA(IF($D854=0,LOOKUP($F854,{0.1,0.2,0.3,0.4,0.5,0.6,0.7,0.8,0.9,1},{22,34,46,58,70,82,94,106,118,130}),""),"")</f>
        <v/>
      </c>
      <c r="V854" s="132" t="str">
        <f>_xlfn.IFNA(IF($D854=1,LOOKUP($F854,{0.1,0.2,0.3,0.4,0.5,0.6,0.7,0.8,0.9,1},{23,35,47,59,71,83,95,107,119,131}),""),"")</f>
        <v/>
      </c>
      <c r="W854" s="132" t="str">
        <f>_xlfn.IFNA(IF($D854=2,LOOKUP($F854,{0.1,0.2,0.3,0.4,0.5,0.6,0.7,0.8,0.9,1},{24,36,48,60,72,84,96,108,120,132}),""),"")</f>
        <v/>
      </c>
      <c r="X854" s="132" t="str">
        <f>_xlfn.IFNA(IF($D854=3,LOOKUP($F854,{0.1,0.2,0.3,0.4,0.5,0.6,0.7,0.8,0.9,1},{25,37,49,61,73,85,97,109,121,133}),""),"")</f>
        <v/>
      </c>
      <c r="Y854" s="132" t="str">
        <f>_xlfn.IFNA(IF($D854=4,LOOKUP($F854,{0.1,0.2,0.3,0.4,0.5,0.6,0.7,0.8,0.9,1},{26,38,50,62,74,86,98,110,122,134}),""),"")</f>
        <v/>
      </c>
      <c r="Z854" s="132" t="str">
        <f>_xlfn.IFNA(IF($D854=5,LOOKUP($F854,{0.1,0.2,0.3,0.4,0.5,0.6,0.7,0.8,0.9,1},{27,39,51,63,75,87,99,111,123,135}),""),"")</f>
        <v/>
      </c>
      <c r="AA854" s="132">
        <f t="shared" si="114"/>
        <v>0</v>
      </c>
      <c r="AB854" s="132" t="str">
        <f t="shared" si="115"/>
        <v>00</v>
      </c>
      <c r="AC854" s="82" t="e">
        <f>VLOOKUP(AB854,'AMI Ref'!T:U,2,FALSE)</f>
        <v>#N/A</v>
      </c>
      <c r="AD854" s="124"/>
      <c r="AE854" s="81" t="str">
        <f>_xlfn.IFNA(IF($D854=0,IF($J854="Not Paid by Tenant",0,INDEX('AMI Ref'!$K$5:$N$5,MATCH($J854,{"Oil","Gas","Electric - Other","ELECTRIC - HEAT PUMP"},0))),0),"")</f>
        <v/>
      </c>
      <c r="AF854" s="81">
        <f>_xlfn.IFNA(IF($D854=1,IF($J854="Not Paid by Tenant",0,INDEX('AMI Ref'!$K$6:$N$6,MATCH($J854,{"Oil","Gas","Electric - Other","ELECTRIC - HEAT PUMP"},0))),0),"")</f>
        <v>0</v>
      </c>
      <c r="AG854" s="81">
        <f>_xlfn.IFNA(IF($D854=2,IF($J854="Not Paid by Tenant",0,INDEX('AMI Ref'!$K$7:$N$7,MATCH($J854,{"Oil","Gas","Electric - Other","ELECTRIC - HEAT PUMP"},0))),0),"")</f>
        <v>0</v>
      </c>
      <c r="AH854" s="81">
        <f>_xlfn.IFNA(IF($D854=3,IF($J854="Not Paid by Tenant",0,INDEX('AMI Ref'!$K$8:$N$8,MATCH($J854,{"Oil","Gas","Electric - Other","ELECTRIC - HEAT PUMP"},0))),0),"")</f>
        <v>0</v>
      </c>
      <c r="AI854" s="81">
        <f>_xlfn.IFNA(IF($D854=4,IF($J854="Not Paid by Tenant",0,INDEX('AMI Ref'!$K$9:$N$9,MATCH($J854,{"Oil","Gas","Electric - Other","ELECTRIC - HEAT PUMP"},0))),0),"")</f>
        <v>0</v>
      </c>
      <c r="AJ854" s="81">
        <f>_xlfn.IFNA(IF($D854=5,IF($J854="Not Paid by Tenant",0,INDEX('AMI Ref'!$K$10:$N$10,MATCH($J854,{"Oil","Gas","Electric - Other","ELECTRIC - HEAT PUMP"},0))),0),"")</f>
        <v>0</v>
      </c>
      <c r="AK854" s="128"/>
      <c r="AL854" s="81" t="str">
        <f>_xlfn.IFNA(IF($D854=0,IF($K854="Not Paid by Tenant",0,INDEX('AMI Ref'!$O$5:$R$5,MATCH($K854,{"Oil","Gas","Electric - Other","Electric ccASHP - split"},0))),0),"")</f>
        <v/>
      </c>
      <c r="AM854" s="81">
        <f>_xlfn.IFNA(IF($D854=1,IF($K854="Not Paid by Tenant",0,INDEX('AMI Ref'!$O$6:$R$6,MATCH($K854,{"Oil","Gas","Electric - Other","Electric ccASHP - split"},0))),0),"")</f>
        <v>0</v>
      </c>
      <c r="AN854" s="81">
        <f>_xlfn.IFNA(IF($D854=2,IF($K854="Not Paid by Tenant",0,INDEX('AMI Ref'!$O$7:$R$7,MATCH($K854,{"Oil","Gas","Electric - Other","Electric ccASHP - split"},0))),0),"")</f>
        <v>0</v>
      </c>
      <c r="AO854" s="81">
        <f>_xlfn.IFNA(IF($D854=3,IF($K854="Not Paid by Tenant",0,INDEX('AMI Ref'!$O$8:$R$8,MATCH($K854,{"Oil","Gas","Electric - Other","Electric ccASHP - split"},0))),0),"")</f>
        <v>0</v>
      </c>
      <c r="AP854" s="81">
        <f>_xlfn.IFNA(IF($D854=4,IF($K854="Not Paid by Tenant",0,INDEX('AMI Ref'!$O$9:$R$9,MATCH($K854,{"Oil","Gas","Electric - Other","Electric ccASHP - split"},0))),0),"")</f>
        <v>0</v>
      </c>
      <c r="AQ854" s="81">
        <f>_xlfn.IFNA(IF($D854=5,IF($K854="Not Paid by Tenant",0,INDEX('AMI Ref'!$O$10:$R$10,MATCH($K854,{"Oil","Gas","Electric - Other","Electric ccASHP - split"},0))),0),"")</f>
        <v>0</v>
      </c>
      <c r="AR854" s="124">
        <f t="shared" si="116"/>
        <v>0</v>
      </c>
      <c r="AS854" s="123" t="e">
        <f t="shared" si="117"/>
        <v>#N/A</v>
      </c>
    </row>
    <row r="855" spans="1:45" x14ac:dyDescent="0.2">
      <c r="A855" s="130">
        <v>853</v>
      </c>
      <c r="B855" s="177">
        <f>IF(OR(COUNTIF($B$2:$B854,Input!$F871)&lt;1,COUNTIF($O$2:$O854,Input!$C871)&lt;1),Input!F871,0)</f>
        <v>0</v>
      </c>
      <c r="C855" s="177">
        <f>IF(OR(COUNTIF($B$2:$B854,Input!$F871)&lt;1,COUNTIF($O$2:$O854,Input!$C871)&lt;1),Input!G871,0)</f>
        <v>0</v>
      </c>
      <c r="D855" s="177">
        <f>IF(OR(COUNTIF($B$2:$B854,Input!$F871)&lt;1,COUNTIF($O$2:$O854,Input!$C871)&lt;1),Input!H871,0)</f>
        <v>0</v>
      </c>
      <c r="E855" s="177">
        <f>IF(OR(COUNTIF($B$2:$B854,Input!$F871)&lt;1,COUNTIF($O$2:$O854,Input!$C871)&lt;1),Input!I871,0)</f>
        <v>0</v>
      </c>
      <c r="F855" s="177">
        <f>IF(OR(COUNTIF($B$2:$B854,Input!$F871)&lt;1,COUNTIF($O$2:$O854,Input!$C871)&lt;1),Input!J871,0)</f>
        <v>0</v>
      </c>
      <c r="G855" s="177">
        <f>IF(OR(COUNTIF($B$2:$B854,Input!$F871)&lt;1,COUNTIF($O$2:$O854,Input!$C871)&lt;1),Input!K871,0)</f>
        <v>0</v>
      </c>
      <c r="H855" s="177">
        <f>IF(OR(COUNTIF($B$2:$B854,Input!$F871)&lt;1,COUNTIF($O$2:$O854,Input!$C871)&lt;1),Input!L871,0)</f>
        <v>0</v>
      </c>
      <c r="I855" s="177">
        <f>IF(OR(COUNTIF($B$2:$B854,Input!$F871)&lt;1,COUNTIF($O$2:$O854,Input!$C871)&lt;1),Input!M871,0)</f>
        <v>0</v>
      </c>
      <c r="J855" s="177">
        <f>IF(OR(COUNTIF($B$2:$B854,Input!$F871)&lt;1,COUNTIF($O$2:$O854,Input!$C871)&lt;1),Input!N871,0)</f>
        <v>0</v>
      </c>
      <c r="K855" s="177">
        <f>IF(OR(COUNTIF($B$2:$B854,Input!$F871)&lt;1,COUNTIF($O$2:$O854,Input!$C871)&lt;1),Input!O871,0)</f>
        <v>0</v>
      </c>
      <c r="L855" s="177">
        <f>IF(OR(COUNTIF($B$2:$B854,Input!$F871)&lt;1,COUNTIF($O$2:$O854,Input!$C871)&lt;1),Input!P871,0)</f>
        <v>0</v>
      </c>
      <c r="M855" s="129" t="str">
        <f t="shared" si="112"/>
        <v/>
      </c>
      <c r="N855" s="161">
        <f t="shared" si="118"/>
        <v>0</v>
      </c>
      <c r="O855" s="168">
        <f>Input!C871</f>
        <v>0</v>
      </c>
      <c r="P855" s="168"/>
      <c r="R855" s="131">
        <f t="shared" si="119"/>
        <v>0</v>
      </c>
      <c r="S855" s="133" t="str">
        <f t="shared" si="113"/>
        <v xml:space="preserve"> </v>
      </c>
      <c r="T855" s="133"/>
      <c r="U855" s="132" t="str">
        <f>_xlfn.IFNA(IF($D855=0,LOOKUP($F855,{0.1,0.2,0.3,0.4,0.5,0.6,0.7,0.8,0.9,1},{22,34,46,58,70,82,94,106,118,130}),""),"")</f>
        <v/>
      </c>
      <c r="V855" s="132" t="str">
        <f>_xlfn.IFNA(IF($D855=1,LOOKUP($F855,{0.1,0.2,0.3,0.4,0.5,0.6,0.7,0.8,0.9,1},{23,35,47,59,71,83,95,107,119,131}),""),"")</f>
        <v/>
      </c>
      <c r="W855" s="132" t="str">
        <f>_xlfn.IFNA(IF($D855=2,LOOKUP($F855,{0.1,0.2,0.3,0.4,0.5,0.6,0.7,0.8,0.9,1},{24,36,48,60,72,84,96,108,120,132}),""),"")</f>
        <v/>
      </c>
      <c r="X855" s="132" t="str">
        <f>_xlfn.IFNA(IF($D855=3,LOOKUP($F855,{0.1,0.2,0.3,0.4,0.5,0.6,0.7,0.8,0.9,1},{25,37,49,61,73,85,97,109,121,133}),""),"")</f>
        <v/>
      </c>
      <c r="Y855" s="132" t="str">
        <f>_xlfn.IFNA(IF($D855=4,LOOKUP($F855,{0.1,0.2,0.3,0.4,0.5,0.6,0.7,0.8,0.9,1},{26,38,50,62,74,86,98,110,122,134}),""),"")</f>
        <v/>
      </c>
      <c r="Z855" s="132" t="str">
        <f>_xlfn.IFNA(IF($D855=5,LOOKUP($F855,{0.1,0.2,0.3,0.4,0.5,0.6,0.7,0.8,0.9,1},{27,39,51,63,75,87,99,111,123,135}),""),"")</f>
        <v/>
      </c>
      <c r="AA855" s="132">
        <f t="shared" si="114"/>
        <v>0</v>
      </c>
      <c r="AB855" s="132" t="str">
        <f t="shared" si="115"/>
        <v>00</v>
      </c>
      <c r="AC855" s="82" t="e">
        <f>VLOOKUP(AB855,'AMI Ref'!T:U,2,FALSE)</f>
        <v>#N/A</v>
      </c>
      <c r="AD855" s="124"/>
      <c r="AE855" s="81" t="str">
        <f>_xlfn.IFNA(IF($D855=0,IF($J855="Not Paid by Tenant",0,INDEX('AMI Ref'!$K$5:$N$5,MATCH($J855,{"Oil","Gas","Electric - Other","ELECTRIC - HEAT PUMP"},0))),0),"")</f>
        <v/>
      </c>
      <c r="AF855" s="81">
        <f>_xlfn.IFNA(IF($D855=1,IF($J855="Not Paid by Tenant",0,INDEX('AMI Ref'!$K$6:$N$6,MATCH($J855,{"Oil","Gas","Electric - Other","ELECTRIC - HEAT PUMP"},0))),0),"")</f>
        <v>0</v>
      </c>
      <c r="AG855" s="81">
        <f>_xlfn.IFNA(IF($D855=2,IF($J855="Not Paid by Tenant",0,INDEX('AMI Ref'!$K$7:$N$7,MATCH($J855,{"Oil","Gas","Electric - Other","ELECTRIC - HEAT PUMP"},0))),0),"")</f>
        <v>0</v>
      </c>
      <c r="AH855" s="81">
        <f>_xlfn.IFNA(IF($D855=3,IF($J855="Not Paid by Tenant",0,INDEX('AMI Ref'!$K$8:$N$8,MATCH($J855,{"Oil","Gas","Electric - Other","ELECTRIC - HEAT PUMP"},0))),0),"")</f>
        <v>0</v>
      </c>
      <c r="AI855" s="81">
        <f>_xlfn.IFNA(IF($D855=4,IF($J855="Not Paid by Tenant",0,INDEX('AMI Ref'!$K$9:$N$9,MATCH($J855,{"Oil","Gas","Electric - Other","ELECTRIC - HEAT PUMP"},0))),0),"")</f>
        <v>0</v>
      </c>
      <c r="AJ855" s="81">
        <f>_xlfn.IFNA(IF($D855=5,IF($J855="Not Paid by Tenant",0,INDEX('AMI Ref'!$K$10:$N$10,MATCH($J855,{"Oil","Gas","Electric - Other","ELECTRIC - HEAT PUMP"},0))),0),"")</f>
        <v>0</v>
      </c>
      <c r="AK855" s="128"/>
      <c r="AL855" s="81" t="str">
        <f>_xlfn.IFNA(IF($D855=0,IF($K855="Not Paid by Tenant",0,INDEX('AMI Ref'!$O$5:$R$5,MATCH($K855,{"Oil","Gas","Electric - Other","Electric ccASHP - split"},0))),0),"")</f>
        <v/>
      </c>
      <c r="AM855" s="81">
        <f>_xlfn.IFNA(IF($D855=1,IF($K855="Not Paid by Tenant",0,INDEX('AMI Ref'!$O$6:$R$6,MATCH($K855,{"Oil","Gas","Electric - Other","Electric ccASHP - split"},0))),0),"")</f>
        <v>0</v>
      </c>
      <c r="AN855" s="81">
        <f>_xlfn.IFNA(IF($D855=2,IF($K855="Not Paid by Tenant",0,INDEX('AMI Ref'!$O$7:$R$7,MATCH($K855,{"Oil","Gas","Electric - Other","Electric ccASHP - split"},0))),0),"")</f>
        <v>0</v>
      </c>
      <c r="AO855" s="81">
        <f>_xlfn.IFNA(IF($D855=3,IF($K855="Not Paid by Tenant",0,INDEX('AMI Ref'!$O$8:$R$8,MATCH($K855,{"Oil","Gas","Electric - Other","Electric ccASHP - split"},0))),0),"")</f>
        <v>0</v>
      </c>
      <c r="AP855" s="81">
        <f>_xlfn.IFNA(IF($D855=4,IF($K855="Not Paid by Tenant",0,INDEX('AMI Ref'!$O$9:$R$9,MATCH($K855,{"Oil","Gas","Electric - Other","Electric ccASHP - split"},0))),0),"")</f>
        <v>0</v>
      </c>
      <c r="AQ855" s="81">
        <f>_xlfn.IFNA(IF($D855=5,IF($K855="Not Paid by Tenant",0,INDEX('AMI Ref'!$O$10:$R$10,MATCH($K855,{"Oil","Gas","Electric - Other","Electric ccASHP - split"},0))),0),"")</f>
        <v>0</v>
      </c>
      <c r="AR855" s="124">
        <f t="shared" si="116"/>
        <v>0</v>
      </c>
      <c r="AS855" s="123" t="e">
        <f t="shared" si="117"/>
        <v>#N/A</v>
      </c>
    </row>
    <row r="856" spans="1:45" x14ac:dyDescent="0.2">
      <c r="A856" s="130">
        <v>854</v>
      </c>
      <c r="B856" s="177">
        <f>IF(OR(COUNTIF($B$2:$B855,Input!$F872)&lt;1,COUNTIF($O$2:$O855,Input!$C872)&lt;1),Input!F872,0)</f>
        <v>0</v>
      </c>
      <c r="C856" s="177">
        <f>IF(OR(COUNTIF($B$2:$B855,Input!$F872)&lt;1,COUNTIF($O$2:$O855,Input!$C872)&lt;1),Input!G872,0)</f>
        <v>0</v>
      </c>
      <c r="D856" s="177">
        <f>IF(OR(COUNTIF($B$2:$B855,Input!$F872)&lt;1,COUNTIF($O$2:$O855,Input!$C872)&lt;1),Input!H872,0)</f>
        <v>0</v>
      </c>
      <c r="E856" s="177">
        <f>IF(OR(COUNTIF($B$2:$B855,Input!$F872)&lt;1,COUNTIF($O$2:$O855,Input!$C872)&lt;1),Input!I872,0)</f>
        <v>0</v>
      </c>
      <c r="F856" s="177">
        <f>IF(OR(COUNTIF($B$2:$B855,Input!$F872)&lt;1,COUNTIF($O$2:$O855,Input!$C872)&lt;1),Input!J872,0)</f>
        <v>0</v>
      </c>
      <c r="G856" s="177">
        <f>IF(OR(COUNTIF($B$2:$B855,Input!$F872)&lt;1,COUNTIF($O$2:$O855,Input!$C872)&lt;1),Input!K872,0)</f>
        <v>0</v>
      </c>
      <c r="H856" s="177">
        <f>IF(OR(COUNTIF($B$2:$B855,Input!$F872)&lt;1,COUNTIF($O$2:$O855,Input!$C872)&lt;1),Input!L872,0)</f>
        <v>0</v>
      </c>
      <c r="I856" s="177">
        <f>IF(OR(COUNTIF($B$2:$B855,Input!$F872)&lt;1,COUNTIF($O$2:$O855,Input!$C872)&lt;1),Input!M872,0)</f>
        <v>0</v>
      </c>
      <c r="J856" s="177">
        <f>IF(OR(COUNTIF($B$2:$B855,Input!$F872)&lt;1,COUNTIF($O$2:$O855,Input!$C872)&lt;1),Input!N872,0)</f>
        <v>0</v>
      </c>
      <c r="K856" s="177">
        <f>IF(OR(COUNTIF($B$2:$B855,Input!$F872)&lt;1,COUNTIF($O$2:$O855,Input!$C872)&lt;1),Input!O872,0)</f>
        <v>0</v>
      </c>
      <c r="L856" s="177">
        <f>IF(OR(COUNTIF($B$2:$B855,Input!$F872)&lt;1,COUNTIF($O$2:$O855,Input!$C872)&lt;1),Input!P872,0)</f>
        <v>0</v>
      </c>
      <c r="M856" s="129" t="str">
        <f t="shared" si="112"/>
        <v/>
      </c>
      <c r="N856" s="161">
        <f t="shared" si="118"/>
        <v>0</v>
      </c>
      <c r="O856" s="168">
        <f>Input!C872</f>
        <v>0</v>
      </c>
      <c r="P856" s="168"/>
      <c r="R856" s="131">
        <f t="shared" si="119"/>
        <v>0</v>
      </c>
      <c r="S856" s="133" t="str">
        <f t="shared" si="113"/>
        <v xml:space="preserve"> </v>
      </c>
      <c r="T856" s="133"/>
      <c r="U856" s="132" t="str">
        <f>_xlfn.IFNA(IF($D856=0,LOOKUP($F856,{0.1,0.2,0.3,0.4,0.5,0.6,0.7,0.8,0.9,1},{22,34,46,58,70,82,94,106,118,130}),""),"")</f>
        <v/>
      </c>
      <c r="V856" s="132" t="str">
        <f>_xlfn.IFNA(IF($D856=1,LOOKUP($F856,{0.1,0.2,0.3,0.4,0.5,0.6,0.7,0.8,0.9,1},{23,35,47,59,71,83,95,107,119,131}),""),"")</f>
        <v/>
      </c>
      <c r="W856" s="132" t="str">
        <f>_xlfn.IFNA(IF($D856=2,LOOKUP($F856,{0.1,0.2,0.3,0.4,0.5,0.6,0.7,0.8,0.9,1},{24,36,48,60,72,84,96,108,120,132}),""),"")</f>
        <v/>
      </c>
      <c r="X856" s="132" t="str">
        <f>_xlfn.IFNA(IF($D856=3,LOOKUP($F856,{0.1,0.2,0.3,0.4,0.5,0.6,0.7,0.8,0.9,1},{25,37,49,61,73,85,97,109,121,133}),""),"")</f>
        <v/>
      </c>
      <c r="Y856" s="132" t="str">
        <f>_xlfn.IFNA(IF($D856=4,LOOKUP($F856,{0.1,0.2,0.3,0.4,0.5,0.6,0.7,0.8,0.9,1},{26,38,50,62,74,86,98,110,122,134}),""),"")</f>
        <v/>
      </c>
      <c r="Z856" s="132" t="str">
        <f>_xlfn.IFNA(IF($D856=5,LOOKUP($F856,{0.1,0.2,0.3,0.4,0.5,0.6,0.7,0.8,0.9,1},{27,39,51,63,75,87,99,111,123,135}),""),"")</f>
        <v/>
      </c>
      <c r="AA856" s="132">
        <f t="shared" si="114"/>
        <v>0</v>
      </c>
      <c r="AB856" s="132" t="str">
        <f t="shared" si="115"/>
        <v>00</v>
      </c>
      <c r="AC856" s="82" t="e">
        <f>VLOOKUP(AB856,'AMI Ref'!T:U,2,FALSE)</f>
        <v>#N/A</v>
      </c>
      <c r="AD856" s="124"/>
      <c r="AE856" s="81" t="str">
        <f>_xlfn.IFNA(IF($D856=0,IF($J856="Not Paid by Tenant",0,INDEX('AMI Ref'!$K$5:$N$5,MATCH($J856,{"Oil","Gas","Electric - Other","ELECTRIC - HEAT PUMP"},0))),0),"")</f>
        <v/>
      </c>
      <c r="AF856" s="81">
        <f>_xlfn.IFNA(IF($D856=1,IF($J856="Not Paid by Tenant",0,INDEX('AMI Ref'!$K$6:$N$6,MATCH($J856,{"Oil","Gas","Electric - Other","ELECTRIC - HEAT PUMP"},0))),0),"")</f>
        <v>0</v>
      </c>
      <c r="AG856" s="81">
        <f>_xlfn.IFNA(IF($D856=2,IF($J856="Not Paid by Tenant",0,INDEX('AMI Ref'!$K$7:$N$7,MATCH($J856,{"Oil","Gas","Electric - Other","ELECTRIC - HEAT PUMP"},0))),0),"")</f>
        <v>0</v>
      </c>
      <c r="AH856" s="81">
        <f>_xlfn.IFNA(IF($D856=3,IF($J856="Not Paid by Tenant",0,INDEX('AMI Ref'!$K$8:$N$8,MATCH($J856,{"Oil","Gas","Electric - Other","ELECTRIC - HEAT PUMP"},0))),0),"")</f>
        <v>0</v>
      </c>
      <c r="AI856" s="81">
        <f>_xlfn.IFNA(IF($D856=4,IF($J856="Not Paid by Tenant",0,INDEX('AMI Ref'!$K$9:$N$9,MATCH($J856,{"Oil","Gas","Electric - Other","ELECTRIC - HEAT PUMP"},0))),0),"")</f>
        <v>0</v>
      </c>
      <c r="AJ856" s="81">
        <f>_xlfn.IFNA(IF($D856=5,IF($J856="Not Paid by Tenant",0,INDEX('AMI Ref'!$K$10:$N$10,MATCH($J856,{"Oil","Gas","Electric - Other","ELECTRIC - HEAT PUMP"},0))),0),"")</f>
        <v>0</v>
      </c>
      <c r="AK856" s="128"/>
      <c r="AL856" s="81" t="str">
        <f>_xlfn.IFNA(IF($D856=0,IF($K856="Not Paid by Tenant",0,INDEX('AMI Ref'!$O$5:$R$5,MATCH($K856,{"Oil","Gas","Electric - Other","Electric ccASHP - split"},0))),0),"")</f>
        <v/>
      </c>
      <c r="AM856" s="81">
        <f>_xlfn.IFNA(IF($D856=1,IF($K856="Not Paid by Tenant",0,INDEX('AMI Ref'!$O$6:$R$6,MATCH($K856,{"Oil","Gas","Electric - Other","Electric ccASHP - split"},0))),0),"")</f>
        <v>0</v>
      </c>
      <c r="AN856" s="81">
        <f>_xlfn.IFNA(IF($D856=2,IF($K856="Not Paid by Tenant",0,INDEX('AMI Ref'!$O$7:$R$7,MATCH($K856,{"Oil","Gas","Electric - Other","Electric ccASHP - split"},0))),0),"")</f>
        <v>0</v>
      </c>
      <c r="AO856" s="81">
        <f>_xlfn.IFNA(IF($D856=3,IF($K856="Not Paid by Tenant",0,INDEX('AMI Ref'!$O$8:$R$8,MATCH($K856,{"Oil","Gas","Electric - Other","Electric ccASHP - split"},0))),0),"")</f>
        <v>0</v>
      </c>
      <c r="AP856" s="81">
        <f>_xlfn.IFNA(IF($D856=4,IF($K856="Not Paid by Tenant",0,INDEX('AMI Ref'!$O$9:$R$9,MATCH($K856,{"Oil","Gas","Electric - Other","Electric ccASHP - split"},0))),0),"")</f>
        <v>0</v>
      </c>
      <c r="AQ856" s="81">
        <f>_xlfn.IFNA(IF($D856=5,IF($K856="Not Paid by Tenant",0,INDEX('AMI Ref'!$O$10:$R$10,MATCH($K856,{"Oil","Gas","Electric - Other","Electric ccASHP - split"},0))),0),"")</f>
        <v>0</v>
      </c>
      <c r="AR856" s="124">
        <f t="shared" si="116"/>
        <v>0</v>
      </c>
      <c r="AS856" s="123" t="e">
        <f t="shared" si="117"/>
        <v>#N/A</v>
      </c>
    </row>
    <row r="857" spans="1:45" x14ac:dyDescent="0.2">
      <c r="A857" s="130">
        <v>855</v>
      </c>
      <c r="B857" s="177">
        <f>IF(OR(COUNTIF($B$2:$B856,Input!$F873)&lt;1,COUNTIF($O$2:$O856,Input!$C873)&lt;1),Input!F873,0)</f>
        <v>0</v>
      </c>
      <c r="C857" s="177">
        <f>IF(OR(COUNTIF($B$2:$B856,Input!$F873)&lt;1,COUNTIF($O$2:$O856,Input!$C873)&lt;1),Input!G873,0)</f>
        <v>0</v>
      </c>
      <c r="D857" s="177">
        <f>IF(OR(COUNTIF($B$2:$B856,Input!$F873)&lt;1,COUNTIF($O$2:$O856,Input!$C873)&lt;1),Input!H873,0)</f>
        <v>0</v>
      </c>
      <c r="E857" s="177">
        <f>IF(OR(COUNTIF($B$2:$B856,Input!$F873)&lt;1,COUNTIF($O$2:$O856,Input!$C873)&lt;1),Input!I873,0)</f>
        <v>0</v>
      </c>
      <c r="F857" s="177">
        <f>IF(OR(COUNTIF($B$2:$B856,Input!$F873)&lt;1,COUNTIF($O$2:$O856,Input!$C873)&lt;1),Input!J873,0)</f>
        <v>0</v>
      </c>
      <c r="G857" s="177">
        <f>IF(OR(COUNTIF($B$2:$B856,Input!$F873)&lt;1,COUNTIF($O$2:$O856,Input!$C873)&lt;1),Input!K873,0)</f>
        <v>0</v>
      </c>
      <c r="H857" s="177">
        <f>IF(OR(COUNTIF($B$2:$B856,Input!$F873)&lt;1,COUNTIF($O$2:$O856,Input!$C873)&lt;1),Input!L873,0)</f>
        <v>0</v>
      </c>
      <c r="I857" s="177">
        <f>IF(OR(COUNTIF($B$2:$B856,Input!$F873)&lt;1,COUNTIF($O$2:$O856,Input!$C873)&lt;1),Input!M873,0)</f>
        <v>0</v>
      </c>
      <c r="J857" s="177">
        <f>IF(OR(COUNTIF($B$2:$B856,Input!$F873)&lt;1,COUNTIF($O$2:$O856,Input!$C873)&lt;1),Input!N873,0)</f>
        <v>0</v>
      </c>
      <c r="K857" s="177">
        <f>IF(OR(COUNTIF($B$2:$B856,Input!$F873)&lt;1,COUNTIF($O$2:$O856,Input!$C873)&lt;1),Input!O873,0)</f>
        <v>0</v>
      </c>
      <c r="L857" s="177">
        <f>IF(OR(COUNTIF($B$2:$B856,Input!$F873)&lt;1,COUNTIF($O$2:$O856,Input!$C873)&lt;1),Input!P873,0)</f>
        <v>0</v>
      </c>
      <c r="M857" s="129" t="str">
        <f t="shared" si="112"/>
        <v/>
      </c>
      <c r="N857" s="161">
        <f t="shared" si="118"/>
        <v>0</v>
      </c>
      <c r="O857" s="168">
        <f>Input!C873</f>
        <v>0</v>
      </c>
      <c r="P857" s="168"/>
      <c r="R857" s="131">
        <f t="shared" si="119"/>
        <v>0</v>
      </c>
      <c r="S857" s="133" t="str">
        <f t="shared" si="113"/>
        <v xml:space="preserve"> </v>
      </c>
      <c r="T857" s="133"/>
      <c r="U857" s="132" t="str">
        <f>_xlfn.IFNA(IF($D857=0,LOOKUP($F857,{0.1,0.2,0.3,0.4,0.5,0.6,0.7,0.8,0.9,1},{22,34,46,58,70,82,94,106,118,130}),""),"")</f>
        <v/>
      </c>
      <c r="V857" s="132" t="str">
        <f>_xlfn.IFNA(IF($D857=1,LOOKUP($F857,{0.1,0.2,0.3,0.4,0.5,0.6,0.7,0.8,0.9,1},{23,35,47,59,71,83,95,107,119,131}),""),"")</f>
        <v/>
      </c>
      <c r="W857" s="132" t="str">
        <f>_xlfn.IFNA(IF($D857=2,LOOKUP($F857,{0.1,0.2,0.3,0.4,0.5,0.6,0.7,0.8,0.9,1},{24,36,48,60,72,84,96,108,120,132}),""),"")</f>
        <v/>
      </c>
      <c r="X857" s="132" t="str">
        <f>_xlfn.IFNA(IF($D857=3,LOOKUP($F857,{0.1,0.2,0.3,0.4,0.5,0.6,0.7,0.8,0.9,1},{25,37,49,61,73,85,97,109,121,133}),""),"")</f>
        <v/>
      </c>
      <c r="Y857" s="132" t="str">
        <f>_xlfn.IFNA(IF($D857=4,LOOKUP($F857,{0.1,0.2,0.3,0.4,0.5,0.6,0.7,0.8,0.9,1},{26,38,50,62,74,86,98,110,122,134}),""),"")</f>
        <v/>
      </c>
      <c r="Z857" s="132" t="str">
        <f>_xlfn.IFNA(IF($D857=5,LOOKUP($F857,{0.1,0.2,0.3,0.4,0.5,0.6,0.7,0.8,0.9,1},{27,39,51,63,75,87,99,111,123,135}),""),"")</f>
        <v/>
      </c>
      <c r="AA857" s="132">
        <f t="shared" si="114"/>
        <v>0</v>
      </c>
      <c r="AB857" s="132" t="str">
        <f t="shared" si="115"/>
        <v>00</v>
      </c>
      <c r="AC857" s="82" t="e">
        <f>VLOOKUP(AB857,'AMI Ref'!T:U,2,FALSE)</f>
        <v>#N/A</v>
      </c>
      <c r="AD857" s="124"/>
      <c r="AE857" s="81" t="str">
        <f>_xlfn.IFNA(IF($D857=0,IF($J857="Not Paid by Tenant",0,INDEX('AMI Ref'!$K$5:$N$5,MATCH($J857,{"Oil","Gas","Electric - Other","ELECTRIC - HEAT PUMP"},0))),0),"")</f>
        <v/>
      </c>
      <c r="AF857" s="81">
        <f>_xlfn.IFNA(IF($D857=1,IF($J857="Not Paid by Tenant",0,INDEX('AMI Ref'!$K$6:$N$6,MATCH($J857,{"Oil","Gas","Electric - Other","ELECTRIC - HEAT PUMP"},0))),0),"")</f>
        <v>0</v>
      </c>
      <c r="AG857" s="81">
        <f>_xlfn.IFNA(IF($D857=2,IF($J857="Not Paid by Tenant",0,INDEX('AMI Ref'!$K$7:$N$7,MATCH($J857,{"Oil","Gas","Electric - Other","ELECTRIC - HEAT PUMP"},0))),0),"")</f>
        <v>0</v>
      </c>
      <c r="AH857" s="81">
        <f>_xlfn.IFNA(IF($D857=3,IF($J857="Not Paid by Tenant",0,INDEX('AMI Ref'!$K$8:$N$8,MATCH($J857,{"Oil","Gas","Electric - Other","ELECTRIC - HEAT PUMP"},0))),0),"")</f>
        <v>0</v>
      </c>
      <c r="AI857" s="81">
        <f>_xlfn.IFNA(IF($D857=4,IF($J857="Not Paid by Tenant",0,INDEX('AMI Ref'!$K$9:$N$9,MATCH($J857,{"Oil","Gas","Electric - Other","ELECTRIC - HEAT PUMP"},0))),0),"")</f>
        <v>0</v>
      </c>
      <c r="AJ857" s="81">
        <f>_xlfn.IFNA(IF($D857=5,IF($J857="Not Paid by Tenant",0,INDEX('AMI Ref'!$K$10:$N$10,MATCH($J857,{"Oil","Gas","Electric - Other","ELECTRIC - HEAT PUMP"},0))),0),"")</f>
        <v>0</v>
      </c>
      <c r="AK857" s="128"/>
      <c r="AL857" s="81" t="str">
        <f>_xlfn.IFNA(IF($D857=0,IF($K857="Not Paid by Tenant",0,INDEX('AMI Ref'!$O$5:$R$5,MATCH($K857,{"Oil","Gas","Electric - Other","Electric ccASHP - split"},0))),0),"")</f>
        <v/>
      </c>
      <c r="AM857" s="81">
        <f>_xlfn.IFNA(IF($D857=1,IF($K857="Not Paid by Tenant",0,INDEX('AMI Ref'!$O$6:$R$6,MATCH($K857,{"Oil","Gas","Electric - Other","Electric ccASHP - split"},0))),0),"")</f>
        <v>0</v>
      </c>
      <c r="AN857" s="81">
        <f>_xlfn.IFNA(IF($D857=2,IF($K857="Not Paid by Tenant",0,INDEX('AMI Ref'!$O$7:$R$7,MATCH($K857,{"Oil","Gas","Electric - Other","Electric ccASHP - split"},0))),0),"")</f>
        <v>0</v>
      </c>
      <c r="AO857" s="81">
        <f>_xlfn.IFNA(IF($D857=3,IF($K857="Not Paid by Tenant",0,INDEX('AMI Ref'!$O$8:$R$8,MATCH($K857,{"Oil","Gas","Electric - Other","Electric ccASHP - split"},0))),0),"")</f>
        <v>0</v>
      </c>
      <c r="AP857" s="81">
        <f>_xlfn.IFNA(IF($D857=4,IF($K857="Not Paid by Tenant",0,INDEX('AMI Ref'!$O$9:$R$9,MATCH($K857,{"Oil","Gas","Electric - Other","Electric ccASHP - split"},0))),0),"")</f>
        <v>0</v>
      </c>
      <c r="AQ857" s="81">
        <f>_xlfn.IFNA(IF($D857=5,IF($K857="Not Paid by Tenant",0,INDEX('AMI Ref'!$O$10:$R$10,MATCH($K857,{"Oil","Gas","Electric - Other","Electric ccASHP - split"},0))),0),"")</f>
        <v>0</v>
      </c>
      <c r="AR857" s="124">
        <f t="shared" si="116"/>
        <v>0</v>
      </c>
      <c r="AS857" s="123" t="e">
        <f t="shared" si="117"/>
        <v>#N/A</v>
      </c>
    </row>
    <row r="858" spans="1:45" x14ac:dyDescent="0.2">
      <c r="A858" s="130">
        <v>856</v>
      </c>
      <c r="B858" s="177">
        <f>IF(OR(COUNTIF($B$2:$B857,Input!$F874)&lt;1,COUNTIF($O$2:$O857,Input!$C874)&lt;1),Input!F874,0)</f>
        <v>0</v>
      </c>
      <c r="C858" s="177">
        <f>IF(OR(COUNTIF($B$2:$B857,Input!$F874)&lt;1,COUNTIF($O$2:$O857,Input!$C874)&lt;1),Input!G874,0)</f>
        <v>0</v>
      </c>
      <c r="D858" s="177">
        <f>IF(OR(COUNTIF($B$2:$B857,Input!$F874)&lt;1,COUNTIF($O$2:$O857,Input!$C874)&lt;1),Input!H874,0)</f>
        <v>0</v>
      </c>
      <c r="E858" s="177">
        <f>IF(OR(COUNTIF($B$2:$B857,Input!$F874)&lt;1,COUNTIF($O$2:$O857,Input!$C874)&lt;1),Input!I874,0)</f>
        <v>0</v>
      </c>
      <c r="F858" s="177">
        <f>IF(OR(COUNTIF($B$2:$B857,Input!$F874)&lt;1,COUNTIF($O$2:$O857,Input!$C874)&lt;1),Input!J874,0)</f>
        <v>0</v>
      </c>
      <c r="G858" s="177">
        <f>IF(OR(COUNTIF($B$2:$B857,Input!$F874)&lt;1,COUNTIF($O$2:$O857,Input!$C874)&lt;1),Input!K874,0)</f>
        <v>0</v>
      </c>
      <c r="H858" s="177">
        <f>IF(OR(COUNTIF($B$2:$B857,Input!$F874)&lt;1,COUNTIF($O$2:$O857,Input!$C874)&lt;1),Input!L874,0)</f>
        <v>0</v>
      </c>
      <c r="I858" s="177">
        <f>IF(OR(COUNTIF($B$2:$B857,Input!$F874)&lt;1,COUNTIF($O$2:$O857,Input!$C874)&lt;1),Input!M874,0)</f>
        <v>0</v>
      </c>
      <c r="J858" s="177">
        <f>IF(OR(COUNTIF($B$2:$B857,Input!$F874)&lt;1,COUNTIF($O$2:$O857,Input!$C874)&lt;1),Input!N874,0)</f>
        <v>0</v>
      </c>
      <c r="K858" s="177">
        <f>IF(OR(COUNTIF($B$2:$B857,Input!$F874)&lt;1,COUNTIF($O$2:$O857,Input!$C874)&lt;1),Input!O874,0)</f>
        <v>0</v>
      </c>
      <c r="L858" s="177">
        <f>IF(OR(COUNTIF($B$2:$B857,Input!$F874)&lt;1,COUNTIF($O$2:$O857,Input!$C874)&lt;1),Input!P874,0)</f>
        <v>0</v>
      </c>
      <c r="M858" s="129" t="str">
        <f t="shared" si="112"/>
        <v/>
      </c>
      <c r="N858" s="161">
        <f t="shared" si="118"/>
        <v>0</v>
      </c>
      <c r="O858" s="168">
        <f>Input!C874</f>
        <v>0</v>
      </c>
      <c r="P858" s="168"/>
      <c r="R858" s="131">
        <f t="shared" si="119"/>
        <v>0</v>
      </c>
      <c r="S858" s="133" t="str">
        <f t="shared" si="113"/>
        <v xml:space="preserve"> </v>
      </c>
      <c r="T858" s="133"/>
      <c r="U858" s="132" t="str">
        <f>_xlfn.IFNA(IF($D858=0,LOOKUP($F858,{0.1,0.2,0.3,0.4,0.5,0.6,0.7,0.8,0.9,1},{22,34,46,58,70,82,94,106,118,130}),""),"")</f>
        <v/>
      </c>
      <c r="V858" s="132" t="str">
        <f>_xlfn.IFNA(IF($D858=1,LOOKUP($F858,{0.1,0.2,0.3,0.4,0.5,0.6,0.7,0.8,0.9,1},{23,35,47,59,71,83,95,107,119,131}),""),"")</f>
        <v/>
      </c>
      <c r="W858" s="132" t="str">
        <f>_xlfn.IFNA(IF($D858=2,LOOKUP($F858,{0.1,0.2,0.3,0.4,0.5,0.6,0.7,0.8,0.9,1},{24,36,48,60,72,84,96,108,120,132}),""),"")</f>
        <v/>
      </c>
      <c r="X858" s="132" t="str">
        <f>_xlfn.IFNA(IF($D858=3,LOOKUP($F858,{0.1,0.2,0.3,0.4,0.5,0.6,0.7,0.8,0.9,1},{25,37,49,61,73,85,97,109,121,133}),""),"")</f>
        <v/>
      </c>
      <c r="Y858" s="132" t="str">
        <f>_xlfn.IFNA(IF($D858=4,LOOKUP($F858,{0.1,0.2,0.3,0.4,0.5,0.6,0.7,0.8,0.9,1},{26,38,50,62,74,86,98,110,122,134}),""),"")</f>
        <v/>
      </c>
      <c r="Z858" s="132" t="str">
        <f>_xlfn.IFNA(IF($D858=5,LOOKUP($F858,{0.1,0.2,0.3,0.4,0.5,0.6,0.7,0.8,0.9,1},{27,39,51,63,75,87,99,111,123,135}),""),"")</f>
        <v/>
      </c>
      <c r="AA858" s="132">
        <f t="shared" si="114"/>
        <v>0</v>
      </c>
      <c r="AB858" s="132" t="str">
        <f t="shared" si="115"/>
        <v>00</v>
      </c>
      <c r="AC858" s="82" t="e">
        <f>VLOOKUP(AB858,'AMI Ref'!T:U,2,FALSE)</f>
        <v>#N/A</v>
      </c>
      <c r="AD858" s="124"/>
      <c r="AE858" s="81" t="str">
        <f>_xlfn.IFNA(IF($D858=0,IF($J858="Not Paid by Tenant",0,INDEX('AMI Ref'!$K$5:$N$5,MATCH($J858,{"Oil","Gas","Electric - Other","ELECTRIC - HEAT PUMP"},0))),0),"")</f>
        <v/>
      </c>
      <c r="AF858" s="81">
        <f>_xlfn.IFNA(IF($D858=1,IF($J858="Not Paid by Tenant",0,INDEX('AMI Ref'!$K$6:$N$6,MATCH($J858,{"Oil","Gas","Electric - Other","ELECTRIC - HEAT PUMP"},0))),0),"")</f>
        <v>0</v>
      </c>
      <c r="AG858" s="81">
        <f>_xlfn.IFNA(IF($D858=2,IF($J858="Not Paid by Tenant",0,INDEX('AMI Ref'!$K$7:$N$7,MATCH($J858,{"Oil","Gas","Electric - Other","ELECTRIC - HEAT PUMP"},0))),0),"")</f>
        <v>0</v>
      </c>
      <c r="AH858" s="81">
        <f>_xlfn.IFNA(IF($D858=3,IF($J858="Not Paid by Tenant",0,INDEX('AMI Ref'!$K$8:$N$8,MATCH($J858,{"Oil","Gas","Electric - Other","ELECTRIC - HEAT PUMP"},0))),0),"")</f>
        <v>0</v>
      </c>
      <c r="AI858" s="81">
        <f>_xlfn.IFNA(IF($D858=4,IF($J858="Not Paid by Tenant",0,INDEX('AMI Ref'!$K$9:$N$9,MATCH($J858,{"Oil","Gas","Electric - Other","ELECTRIC - HEAT PUMP"},0))),0),"")</f>
        <v>0</v>
      </c>
      <c r="AJ858" s="81">
        <f>_xlfn.IFNA(IF($D858=5,IF($J858="Not Paid by Tenant",0,INDEX('AMI Ref'!$K$10:$N$10,MATCH($J858,{"Oil","Gas","Electric - Other","ELECTRIC - HEAT PUMP"},0))),0),"")</f>
        <v>0</v>
      </c>
      <c r="AK858" s="128"/>
      <c r="AL858" s="81" t="str">
        <f>_xlfn.IFNA(IF($D858=0,IF($K858="Not Paid by Tenant",0,INDEX('AMI Ref'!$O$5:$R$5,MATCH($K858,{"Oil","Gas","Electric - Other","Electric ccASHP - split"},0))),0),"")</f>
        <v/>
      </c>
      <c r="AM858" s="81">
        <f>_xlfn.IFNA(IF($D858=1,IF($K858="Not Paid by Tenant",0,INDEX('AMI Ref'!$O$6:$R$6,MATCH($K858,{"Oil","Gas","Electric - Other","Electric ccASHP - split"},0))),0),"")</f>
        <v>0</v>
      </c>
      <c r="AN858" s="81">
        <f>_xlfn.IFNA(IF($D858=2,IF($K858="Not Paid by Tenant",0,INDEX('AMI Ref'!$O$7:$R$7,MATCH($K858,{"Oil","Gas","Electric - Other","Electric ccASHP - split"},0))),0),"")</f>
        <v>0</v>
      </c>
      <c r="AO858" s="81">
        <f>_xlfn.IFNA(IF($D858=3,IF($K858="Not Paid by Tenant",0,INDEX('AMI Ref'!$O$8:$R$8,MATCH($K858,{"Oil","Gas","Electric - Other","Electric ccASHP - split"},0))),0),"")</f>
        <v>0</v>
      </c>
      <c r="AP858" s="81">
        <f>_xlfn.IFNA(IF($D858=4,IF($K858="Not Paid by Tenant",0,INDEX('AMI Ref'!$O$9:$R$9,MATCH($K858,{"Oil","Gas","Electric - Other","Electric ccASHP - split"},0))),0),"")</f>
        <v>0</v>
      </c>
      <c r="AQ858" s="81">
        <f>_xlfn.IFNA(IF($D858=5,IF($K858="Not Paid by Tenant",0,INDEX('AMI Ref'!$O$10:$R$10,MATCH($K858,{"Oil","Gas","Electric - Other","Electric ccASHP - split"},0))),0),"")</f>
        <v>0</v>
      </c>
      <c r="AR858" s="124">
        <f t="shared" si="116"/>
        <v>0</v>
      </c>
      <c r="AS858" s="123" t="e">
        <f t="shared" si="117"/>
        <v>#N/A</v>
      </c>
    </row>
    <row r="859" spans="1:45" x14ac:dyDescent="0.2">
      <c r="A859" s="130">
        <v>857</v>
      </c>
      <c r="B859" s="177">
        <f>IF(OR(COUNTIF($B$2:$B858,Input!$F875)&lt;1,COUNTIF($O$2:$O858,Input!$C875)&lt;1),Input!F875,0)</f>
        <v>0</v>
      </c>
      <c r="C859" s="177">
        <f>IF(OR(COUNTIF($B$2:$B858,Input!$F875)&lt;1,COUNTIF($O$2:$O858,Input!$C875)&lt;1),Input!G875,0)</f>
        <v>0</v>
      </c>
      <c r="D859" s="177">
        <f>IF(OR(COUNTIF($B$2:$B858,Input!$F875)&lt;1,COUNTIF($O$2:$O858,Input!$C875)&lt;1),Input!H875,0)</f>
        <v>0</v>
      </c>
      <c r="E859" s="177">
        <f>IF(OR(COUNTIF($B$2:$B858,Input!$F875)&lt;1,COUNTIF($O$2:$O858,Input!$C875)&lt;1),Input!I875,0)</f>
        <v>0</v>
      </c>
      <c r="F859" s="177">
        <f>IF(OR(COUNTIF($B$2:$B858,Input!$F875)&lt;1,COUNTIF($O$2:$O858,Input!$C875)&lt;1),Input!J875,0)</f>
        <v>0</v>
      </c>
      <c r="G859" s="177">
        <f>IF(OR(COUNTIF($B$2:$B858,Input!$F875)&lt;1,COUNTIF($O$2:$O858,Input!$C875)&lt;1),Input!K875,0)</f>
        <v>0</v>
      </c>
      <c r="H859" s="177">
        <f>IF(OR(COUNTIF($B$2:$B858,Input!$F875)&lt;1,COUNTIF($O$2:$O858,Input!$C875)&lt;1),Input!L875,0)</f>
        <v>0</v>
      </c>
      <c r="I859" s="177">
        <f>IF(OR(COUNTIF($B$2:$B858,Input!$F875)&lt;1,COUNTIF($O$2:$O858,Input!$C875)&lt;1),Input!M875,0)</f>
        <v>0</v>
      </c>
      <c r="J859" s="177">
        <f>IF(OR(COUNTIF($B$2:$B858,Input!$F875)&lt;1,COUNTIF($O$2:$O858,Input!$C875)&lt;1),Input!N875,0)</f>
        <v>0</v>
      </c>
      <c r="K859" s="177">
        <f>IF(OR(COUNTIF($B$2:$B858,Input!$F875)&lt;1,COUNTIF($O$2:$O858,Input!$C875)&lt;1),Input!O875,0)</f>
        <v>0</v>
      </c>
      <c r="L859" s="177">
        <f>IF(OR(COUNTIF($B$2:$B858,Input!$F875)&lt;1,COUNTIF($O$2:$O858,Input!$C875)&lt;1),Input!P875,0)</f>
        <v>0</v>
      </c>
      <c r="M859" s="129" t="str">
        <f t="shared" si="112"/>
        <v/>
      </c>
      <c r="N859" s="161">
        <f t="shared" si="118"/>
        <v>0</v>
      </c>
      <c r="O859" s="168">
        <f>Input!C875</f>
        <v>0</v>
      </c>
      <c r="P859" s="168"/>
      <c r="R859" s="131">
        <f t="shared" si="119"/>
        <v>0</v>
      </c>
      <c r="S859" s="133" t="str">
        <f t="shared" si="113"/>
        <v xml:space="preserve"> </v>
      </c>
      <c r="T859" s="133"/>
      <c r="U859" s="132" t="str">
        <f>_xlfn.IFNA(IF($D859=0,LOOKUP($F859,{0.1,0.2,0.3,0.4,0.5,0.6,0.7,0.8,0.9,1},{22,34,46,58,70,82,94,106,118,130}),""),"")</f>
        <v/>
      </c>
      <c r="V859" s="132" t="str">
        <f>_xlfn.IFNA(IF($D859=1,LOOKUP($F859,{0.1,0.2,0.3,0.4,0.5,0.6,0.7,0.8,0.9,1},{23,35,47,59,71,83,95,107,119,131}),""),"")</f>
        <v/>
      </c>
      <c r="W859" s="132" t="str">
        <f>_xlfn.IFNA(IF($D859=2,LOOKUP($F859,{0.1,0.2,0.3,0.4,0.5,0.6,0.7,0.8,0.9,1},{24,36,48,60,72,84,96,108,120,132}),""),"")</f>
        <v/>
      </c>
      <c r="X859" s="132" t="str">
        <f>_xlfn.IFNA(IF($D859=3,LOOKUP($F859,{0.1,0.2,0.3,0.4,0.5,0.6,0.7,0.8,0.9,1},{25,37,49,61,73,85,97,109,121,133}),""),"")</f>
        <v/>
      </c>
      <c r="Y859" s="132" t="str">
        <f>_xlfn.IFNA(IF($D859=4,LOOKUP($F859,{0.1,0.2,0.3,0.4,0.5,0.6,0.7,0.8,0.9,1},{26,38,50,62,74,86,98,110,122,134}),""),"")</f>
        <v/>
      </c>
      <c r="Z859" s="132" t="str">
        <f>_xlfn.IFNA(IF($D859=5,LOOKUP($F859,{0.1,0.2,0.3,0.4,0.5,0.6,0.7,0.8,0.9,1},{27,39,51,63,75,87,99,111,123,135}),""),"")</f>
        <v/>
      </c>
      <c r="AA859" s="132">
        <f t="shared" si="114"/>
        <v>0</v>
      </c>
      <c r="AB859" s="132" t="str">
        <f t="shared" si="115"/>
        <v>00</v>
      </c>
      <c r="AC859" s="82" t="e">
        <f>VLOOKUP(AB859,'AMI Ref'!T:U,2,FALSE)</f>
        <v>#N/A</v>
      </c>
      <c r="AD859" s="124"/>
      <c r="AE859" s="81" t="str">
        <f>_xlfn.IFNA(IF($D859=0,IF($J859="Not Paid by Tenant",0,INDEX('AMI Ref'!$K$5:$N$5,MATCH($J859,{"Oil","Gas","Electric - Other","ELECTRIC - HEAT PUMP"},0))),0),"")</f>
        <v/>
      </c>
      <c r="AF859" s="81">
        <f>_xlfn.IFNA(IF($D859=1,IF($J859="Not Paid by Tenant",0,INDEX('AMI Ref'!$K$6:$N$6,MATCH($J859,{"Oil","Gas","Electric - Other","ELECTRIC - HEAT PUMP"},0))),0),"")</f>
        <v>0</v>
      </c>
      <c r="AG859" s="81">
        <f>_xlfn.IFNA(IF($D859=2,IF($J859="Not Paid by Tenant",0,INDEX('AMI Ref'!$K$7:$N$7,MATCH($J859,{"Oil","Gas","Electric - Other","ELECTRIC - HEAT PUMP"},0))),0),"")</f>
        <v>0</v>
      </c>
      <c r="AH859" s="81">
        <f>_xlfn.IFNA(IF($D859=3,IF($J859="Not Paid by Tenant",0,INDEX('AMI Ref'!$K$8:$N$8,MATCH($J859,{"Oil","Gas","Electric - Other","ELECTRIC - HEAT PUMP"},0))),0),"")</f>
        <v>0</v>
      </c>
      <c r="AI859" s="81">
        <f>_xlfn.IFNA(IF($D859=4,IF($J859="Not Paid by Tenant",0,INDEX('AMI Ref'!$K$9:$N$9,MATCH($J859,{"Oil","Gas","Electric - Other","ELECTRIC - HEAT PUMP"},0))),0),"")</f>
        <v>0</v>
      </c>
      <c r="AJ859" s="81">
        <f>_xlfn.IFNA(IF($D859=5,IF($J859="Not Paid by Tenant",0,INDEX('AMI Ref'!$K$10:$N$10,MATCH($J859,{"Oil","Gas","Electric - Other","ELECTRIC - HEAT PUMP"},0))),0),"")</f>
        <v>0</v>
      </c>
      <c r="AK859" s="128"/>
      <c r="AL859" s="81" t="str">
        <f>_xlfn.IFNA(IF($D859=0,IF($K859="Not Paid by Tenant",0,INDEX('AMI Ref'!$O$5:$R$5,MATCH($K859,{"Oil","Gas","Electric - Other","Electric ccASHP - split"},0))),0),"")</f>
        <v/>
      </c>
      <c r="AM859" s="81">
        <f>_xlfn.IFNA(IF($D859=1,IF($K859="Not Paid by Tenant",0,INDEX('AMI Ref'!$O$6:$R$6,MATCH($K859,{"Oil","Gas","Electric - Other","Electric ccASHP - split"},0))),0),"")</f>
        <v>0</v>
      </c>
      <c r="AN859" s="81">
        <f>_xlfn.IFNA(IF($D859=2,IF($K859="Not Paid by Tenant",0,INDEX('AMI Ref'!$O$7:$R$7,MATCH($K859,{"Oil","Gas","Electric - Other","Electric ccASHP - split"},0))),0),"")</f>
        <v>0</v>
      </c>
      <c r="AO859" s="81">
        <f>_xlfn.IFNA(IF($D859=3,IF($K859="Not Paid by Tenant",0,INDEX('AMI Ref'!$O$8:$R$8,MATCH($K859,{"Oil","Gas","Electric - Other","Electric ccASHP - split"},0))),0),"")</f>
        <v>0</v>
      </c>
      <c r="AP859" s="81">
        <f>_xlfn.IFNA(IF($D859=4,IF($K859="Not Paid by Tenant",0,INDEX('AMI Ref'!$O$9:$R$9,MATCH($K859,{"Oil","Gas","Electric - Other","Electric ccASHP - split"},0))),0),"")</f>
        <v>0</v>
      </c>
      <c r="AQ859" s="81">
        <f>_xlfn.IFNA(IF($D859=5,IF($K859="Not Paid by Tenant",0,INDEX('AMI Ref'!$O$10:$R$10,MATCH($K859,{"Oil","Gas","Electric - Other","Electric ccASHP - split"},0))),0),"")</f>
        <v>0</v>
      </c>
      <c r="AR859" s="124">
        <f t="shared" si="116"/>
        <v>0</v>
      </c>
      <c r="AS859" s="123" t="e">
        <f t="shared" si="117"/>
        <v>#N/A</v>
      </c>
    </row>
    <row r="860" spans="1:45" x14ac:dyDescent="0.2">
      <c r="A860" s="130">
        <v>858</v>
      </c>
      <c r="B860" s="177">
        <f>IF(OR(COUNTIF($B$2:$B859,Input!$F876)&lt;1,COUNTIF($O$2:$O859,Input!$C876)&lt;1),Input!F876,0)</f>
        <v>0</v>
      </c>
      <c r="C860" s="177">
        <f>IF(OR(COUNTIF($B$2:$B859,Input!$F876)&lt;1,COUNTIF($O$2:$O859,Input!$C876)&lt;1),Input!G876,0)</f>
        <v>0</v>
      </c>
      <c r="D860" s="177">
        <f>IF(OR(COUNTIF($B$2:$B859,Input!$F876)&lt;1,COUNTIF($O$2:$O859,Input!$C876)&lt;1),Input!H876,0)</f>
        <v>0</v>
      </c>
      <c r="E860" s="177">
        <f>IF(OR(COUNTIF($B$2:$B859,Input!$F876)&lt;1,COUNTIF($O$2:$O859,Input!$C876)&lt;1),Input!I876,0)</f>
        <v>0</v>
      </c>
      <c r="F860" s="177">
        <f>IF(OR(COUNTIF($B$2:$B859,Input!$F876)&lt;1,COUNTIF($O$2:$O859,Input!$C876)&lt;1),Input!J876,0)</f>
        <v>0</v>
      </c>
      <c r="G860" s="177">
        <f>IF(OR(COUNTIF($B$2:$B859,Input!$F876)&lt;1,COUNTIF($O$2:$O859,Input!$C876)&lt;1),Input!K876,0)</f>
        <v>0</v>
      </c>
      <c r="H860" s="177">
        <f>IF(OR(COUNTIF($B$2:$B859,Input!$F876)&lt;1,COUNTIF($O$2:$O859,Input!$C876)&lt;1),Input!L876,0)</f>
        <v>0</v>
      </c>
      <c r="I860" s="177">
        <f>IF(OR(COUNTIF($B$2:$B859,Input!$F876)&lt;1,COUNTIF($O$2:$O859,Input!$C876)&lt;1),Input!M876,0)</f>
        <v>0</v>
      </c>
      <c r="J860" s="177">
        <f>IF(OR(COUNTIF($B$2:$B859,Input!$F876)&lt;1,COUNTIF($O$2:$O859,Input!$C876)&lt;1),Input!N876,0)</f>
        <v>0</v>
      </c>
      <c r="K860" s="177">
        <f>IF(OR(COUNTIF($B$2:$B859,Input!$F876)&lt;1,COUNTIF($O$2:$O859,Input!$C876)&lt;1),Input!O876,0)</f>
        <v>0</v>
      </c>
      <c r="L860" s="177">
        <f>IF(OR(COUNTIF($B$2:$B859,Input!$F876)&lt;1,COUNTIF($O$2:$O859,Input!$C876)&lt;1),Input!P876,0)</f>
        <v>0</v>
      </c>
      <c r="M860" s="129" t="str">
        <f t="shared" si="112"/>
        <v/>
      </c>
      <c r="N860" s="161">
        <f t="shared" si="118"/>
        <v>0</v>
      </c>
      <c r="O860" s="168">
        <f>Input!C876</f>
        <v>0</v>
      </c>
      <c r="P860" s="168"/>
      <c r="R860" s="131">
        <f t="shared" si="119"/>
        <v>0</v>
      </c>
      <c r="S860" s="133" t="str">
        <f t="shared" si="113"/>
        <v xml:space="preserve"> </v>
      </c>
      <c r="T860" s="133"/>
      <c r="U860" s="132" t="str">
        <f>_xlfn.IFNA(IF($D860=0,LOOKUP($F860,{0.1,0.2,0.3,0.4,0.5,0.6,0.7,0.8,0.9,1},{22,34,46,58,70,82,94,106,118,130}),""),"")</f>
        <v/>
      </c>
      <c r="V860" s="132" t="str">
        <f>_xlfn.IFNA(IF($D860=1,LOOKUP($F860,{0.1,0.2,0.3,0.4,0.5,0.6,0.7,0.8,0.9,1},{23,35,47,59,71,83,95,107,119,131}),""),"")</f>
        <v/>
      </c>
      <c r="W860" s="132" t="str">
        <f>_xlfn.IFNA(IF($D860=2,LOOKUP($F860,{0.1,0.2,0.3,0.4,0.5,0.6,0.7,0.8,0.9,1},{24,36,48,60,72,84,96,108,120,132}),""),"")</f>
        <v/>
      </c>
      <c r="X860" s="132" t="str">
        <f>_xlfn.IFNA(IF($D860=3,LOOKUP($F860,{0.1,0.2,0.3,0.4,0.5,0.6,0.7,0.8,0.9,1},{25,37,49,61,73,85,97,109,121,133}),""),"")</f>
        <v/>
      </c>
      <c r="Y860" s="132" t="str">
        <f>_xlfn.IFNA(IF($D860=4,LOOKUP($F860,{0.1,0.2,0.3,0.4,0.5,0.6,0.7,0.8,0.9,1},{26,38,50,62,74,86,98,110,122,134}),""),"")</f>
        <v/>
      </c>
      <c r="Z860" s="132" t="str">
        <f>_xlfn.IFNA(IF($D860=5,LOOKUP($F860,{0.1,0.2,0.3,0.4,0.5,0.6,0.7,0.8,0.9,1},{27,39,51,63,75,87,99,111,123,135}),""),"")</f>
        <v/>
      </c>
      <c r="AA860" s="132">
        <f t="shared" si="114"/>
        <v>0</v>
      </c>
      <c r="AB860" s="132" t="str">
        <f t="shared" si="115"/>
        <v>00</v>
      </c>
      <c r="AC860" s="82" t="e">
        <f>VLOOKUP(AB860,'AMI Ref'!T:U,2,FALSE)</f>
        <v>#N/A</v>
      </c>
      <c r="AD860" s="124"/>
      <c r="AE860" s="81" t="str">
        <f>_xlfn.IFNA(IF($D860=0,IF($J860="Not Paid by Tenant",0,INDEX('AMI Ref'!$K$5:$N$5,MATCH($J860,{"Oil","Gas","Electric - Other","ELECTRIC - HEAT PUMP"},0))),0),"")</f>
        <v/>
      </c>
      <c r="AF860" s="81">
        <f>_xlfn.IFNA(IF($D860=1,IF($J860="Not Paid by Tenant",0,INDEX('AMI Ref'!$K$6:$N$6,MATCH($J860,{"Oil","Gas","Electric - Other","ELECTRIC - HEAT PUMP"},0))),0),"")</f>
        <v>0</v>
      </c>
      <c r="AG860" s="81">
        <f>_xlfn.IFNA(IF($D860=2,IF($J860="Not Paid by Tenant",0,INDEX('AMI Ref'!$K$7:$N$7,MATCH($J860,{"Oil","Gas","Electric - Other","ELECTRIC - HEAT PUMP"},0))),0),"")</f>
        <v>0</v>
      </c>
      <c r="AH860" s="81">
        <f>_xlfn.IFNA(IF($D860=3,IF($J860="Not Paid by Tenant",0,INDEX('AMI Ref'!$K$8:$N$8,MATCH($J860,{"Oil","Gas","Electric - Other","ELECTRIC - HEAT PUMP"},0))),0),"")</f>
        <v>0</v>
      </c>
      <c r="AI860" s="81">
        <f>_xlfn.IFNA(IF($D860=4,IF($J860="Not Paid by Tenant",0,INDEX('AMI Ref'!$K$9:$N$9,MATCH($J860,{"Oil","Gas","Electric - Other","ELECTRIC - HEAT PUMP"},0))),0),"")</f>
        <v>0</v>
      </c>
      <c r="AJ860" s="81">
        <f>_xlfn.IFNA(IF($D860=5,IF($J860="Not Paid by Tenant",0,INDEX('AMI Ref'!$K$10:$N$10,MATCH($J860,{"Oil","Gas","Electric - Other","ELECTRIC - HEAT PUMP"},0))),0),"")</f>
        <v>0</v>
      </c>
      <c r="AK860" s="128"/>
      <c r="AL860" s="81" t="str">
        <f>_xlfn.IFNA(IF($D860=0,IF($K860="Not Paid by Tenant",0,INDEX('AMI Ref'!$O$5:$R$5,MATCH($K860,{"Oil","Gas","Electric - Other","Electric ccASHP - split"},0))),0),"")</f>
        <v/>
      </c>
      <c r="AM860" s="81">
        <f>_xlfn.IFNA(IF($D860=1,IF($K860="Not Paid by Tenant",0,INDEX('AMI Ref'!$O$6:$R$6,MATCH($K860,{"Oil","Gas","Electric - Other","Electric ccASHP - split"},0))),0),"")</f>
        <v>0</v>
      </c>
      <c r="AN860" s="81">
        <f>_xlfn.IFNA(IF($D860=2,IF($K860="Not Paid by Tenant",0,INDEX('AMI Ref'!$O$7:$R$7,MATCH($K860,{"Oil","Gas","Electric - Other","Electric ccASHP - split"},0))),0),"")</f>
        <v>0</v>
      </c>
      <c r="AO860" s="81">
        <f>_xlfn.IFNA(IF($D860=3,IF($K860="Not Paid by Tenant",0,INDEX('AMI Ref'!$O$8:$R$8,MATCH($K860,{"Oil","Gas","Electric - Other","Electric ccASHP - split"},0))),0),"")</f>
        <v>0</v>
      </c>
      <c r="AP860" s="81">
        <f>_xlfn.IFNA(IF($D860=4,IF($K860="Not Paid by Tenant",0,INDEX('AMI Ref'!$O$9:$R$9,MATCH($K860,{"Oil","Gas","Electric - Other","Electric ccASHP - split"},0))),0),"")</f>
        <v>0</v>
      </c>
      <c r="AQ860" s="81">
        <f>_xlfn.IFNA(IF($D860=5,IF($K860="Not Paid by Tenant",0,INDEX('AMI Ref'!$O$10:$R$10,MATCH($K860,{"Oil","Gas","Electric - Other","Electric ccASHP - split"},0))),0),"")</f>
        <v>0</v>
      </c>
      <c r="AR860" s="124">
        <f t="shared" si="116"/>
        <v>0</v>
      </c>
      <c r="AS860" s="123" t="e">
        <f t="shared" si="117"/>
        <v>#N/A</v>
      </c>
    </row>
    <row r="861" spans="1:45" x14ac:dyDescent="0.2">
      <c r="A861" s="130">
        <v>859</v>
      </c>
      <c r="B861" s="177">
        <f>IF(OR(COUNTIF($B$2:$B860,Input!$F877)&lt;1,COUNTIF($O$2:$O860,Input!$C877)&lt;1),Input!F877,0)</f>
        <v>0</v>
      </c>
      <c r="C861" s="177">
        <f>IF(OR(COUNTIF($B$2:$B860,Input!$F877)&lt;1,COUNTIF($O$2:$O860,Input!$C877)&lt;1),Input!G877,0)</f>
        <v>0</v>
      </c>
      <c r="D861" s="177">
        <f>IF(OR(COUNTIF($B$2:$B860,Input!$F877)&lt;1,COUNTIF($O$2:$O860,Input!$C877)&lt;1),Input!H877,0)</f>
        <v>0</v>
      </c>
      <c r="E861" s="177">
        <f>IF(OR(COUNTIF($B$2:$B860,Input!$F877)&lt;1,COUNTIF($O$2:$O860,Input!$C877)&lt;1),Input!I877,0)</f>
        <v>0</v>
      </c>
      <c r="F861" s="177">
        <f>IF(OR(COUNTIF($B$2:$B860,Input!$F877)&lt;1,COUNTIF($O$2:$O860,Input!$C877)&lt;1),Input!J877,0)</f>
        <v>0</v>
      </c>
      <c r="G861" s="177">
        <f>IF(OR(COUNTIF($B$2:$B860,Input!$F877)&lt;1,COUNTIF($O$2:$O860,Input!$C877)&lt;1),Input!K877,0)</f>
        <v>0</v>
      </c>
      <c r="H861" s="177">
        <f>IF(OR(COUNTIF($B$2:$B860,Input!$F877)&lt;1,COUNTIF($O$2:$O860,Input!$C877)&lt;1),Input!L877,0)</f>
        <v>0</v>
      </c>
      <c r="I861" s="177">
        <f>IF(OR(COUNTIF($B$2:$B860,Input!$F877)&lt;1,COUNTIF($O$2:$O860,Input!$C877)&lt;1),Input!M877,0)</f>
        <v>0</v>
      </c>
      <c r="J861" s="177">
        <f>IF(OR(COUNTIF($B$2:$B860,Input!$F877)&lt;1,COUNTIF($O$2:$O860,Input!$C877)&lt;1),Input!N877,0)</f>
        <v>0</v>
      </c>
      <c r="K861" s="177">
        <f>IF(OR(COUNTIF($B$2:$B860,Input!$F877)&lt;1,COUNTIF($O$2:$O860,Input!$C877)&lt;1),Input!O877,0)</f>
        <v>0</v>
      </c>
      <c r="L861" s="177">
        <f>IF(OR(COUNTIF($B$2:$B860,Input!$F877)&lt;1,COUNTIF($O$2:$O860,Input!$C877)&lt;1),Input!P877,0)</f>
        <v>0</v>
      </c>
      <c r="M861" s="129" t="str">
        <f t="shared" si="112"/>
        <v/>
      </c>
      <c r="N861" s="161">
        <f t="shared" si="118"/>
        <v>0</v>
      </c>
      <c r="O861" s="168">
        <f>Input!C877</f>
        <v>0</v>
      </c>
      <c r="P861" s="168"/>
      <c r="R861" s="131">
        <f t="shared" si="119"/>
        <v>0</v>
      </c>
      <c r="S861" s="133" t="str">
        <f t="shared" si="113"/>
        <v xml:space="preserve"> </v>
      </c>
      <c r="T861" s="133"/>
      <c r="U861" s="132" t="str">
        <f>_xlfn.IFNA(IF($D861=0,LOOKUP($F861,{0.1,0.2,0.3,0.4,0.5,0.6,0.7,0.8,0.9,1},{22,34,46,58,70,82,94,106,118,130}),""),"")</f>
        <v/>
      </c>
      <c r="V861" s="132" t="str">
        <f>_xlfn.IFNA(IF($D861=1,LOOKUP($F861,{0.1,0.2,0.3,0.4,0.5,0.6,0.7,0.8,0.9,1},{23,35,47,59,71,83,95,107,119,131}),""),"")</f>
        <v/>
      </c>
      <c r="W861" s="132" t="str">
        <f>_xlfn.IFNA(IF($D861=2,LOOKUP($F861,{0.1,0.2,0.3,0.4,0.5,0.6,0.7,0.8,0.9,1},{24,36,48,60,72,84,96,108,120,132}),""),"")</f>
        <v/>
      </c>
      <c r="X861" s="132" t="str">
        <f>_xlfn.IFNA(IF($D861=3,LOOKUP($F861,{0.1,0.2,0.3,0.4,0.5,0.6,0.7,0.8,0.9,1},{25,37,49,61,73,85,97,109,121,133}),""),"")</f>
        <v/>
      </c>
      <c r="Y861" s="132" t="str">
        <f>_xlfn.IFNA(IF($D861=4,LOOKUP($F861,{0.1,0.2,0.3,0.4,0.5,0.6,0.7,0.8,0.9,1},{26,38,50,62,74,86,98,110,122,134}),""),"")</f>
        <v/>
      </c>
      <c r="Z861" s="132" t="str">
        <f>_xlfn.IFNA(IF($D861=5,LOOKUP($F861,{0.1,0.2,0.3,0.4,0.5,0.6,0.7,0.8,0.9,1},{27,39,51,63,75,87,99,111,123,135}),""),"")</f>
        <v/>
      </c>
      <c r="AA861" s="132">
        <f t="shared" si="114"/>
        <v>0</v>
      </c>
      <c r="AB861" s="132" t="str">
        <f t="shared" si="115"/>
        <v>00</v>
      </c>
      <c r="AC861" s="82" t="e">
        <f>VLOOKUP(AB861,'AMI Ref'!T:U,2,FALSE)</f>
        <v>#N/A</v>
      </c>
      <c r="AD861" s="124"/>
      <c r="AE861" s="81" t="str">
        <f>_xlfn.IFNA(IF($D861=0,IF($J861="Not Paid by Tenant",0,INDEX('AMI Ref'!$K$5:$N$5,MATCH($J861,{"Oil","Gas","Electric - Other","ELECTRIC - HEAT PUMP"},0))),0),"")</f>
        <v/>
      </c>
      <c r="AF861" s="81">
        <f>_xlfn.IFNA(IF($D861=1,IF($J861="Not Paid by Tenant",0,INDEX('AMI Ref'!$K$6:$N$6,MATCH($J861,{"Oil","Gas","Electric - Other","ELECTRIC - HEAT PUMP"},0))),0),"")</f>
        <v>0</v>
      </c>
      <c r="AG861" s="81">
        <f>_xlfn.IFNA(IF($D861=2,IF($J861="Not Paid by Tenant",0,INDEX('AMI Ref'!$K$7:$N$7,MATCH($J861,{"Oil","Gas","Electric - Other","ELECTRIC - HEAT PUMP"},0))),0),"")</f>
        <v>0</v>
      </c>
      <c r="AH861" s="81">
        <f>_xlfn.IFNA(IF($D861=3,IF($J861="Not Paid by Tenant",0,INDEX('AMI Ref'!$K$8:$N$8,MATCH($J861,{"Oil","Gas","Electric - Other","ELECTRIC - HEAT PUMP"},0))),0),"")</f>
        <v>0</v>
      </c>
      <c r="AI861" s="81">
        <f>_xlfn.IFNA(IF($D861=4,IF($J861="Not Paid by Tenant",0,INDEX('AMI Ref'!$K$9:$N$9,MATCH($J861,{"Oil","Gas","Electric - Other","ELECTRIC - HEAT PUMP"},0))),0),"")</f>
        <v>0</v>
      </c>
      <c r="AJ861" s="81">
        <f>_xlfn.IFNA(IF($D861=5,IF($J861="Not Paid by Tenant",0,INDEX('AMI Ref'!$K$10:$N$10,MATCH($J861,{"Oil","Gas","Electric - Other","ELECTRIC - HEAT PUMP"},0))),0),"")</f>
        <v>0</v>
      </c>
      <c r="AK861" s="128"/>
      <c r="AL861" s="81" t="str">
        <f>_xlfn.IFNA(IF($D861=0,IF($K861="Not Paid by Tenant",0,INDEX('AMI Ref'!$O$5:$R$5,MATCH($K861,{"Oil","Gas","Electric - Other","Electric ccASHP - split"},0))),0),"")</f>
        <v/>
      </c>
      <c r="AM861" s="81">
        <f>_xlfn.IFNA(IF($D861=1,IF($K861="Not Paid by Tenant",0,INDEX('AMI Ref'!$O$6:$R$6,MATCH($K861,{"Oil","Gas","Electric - Other","Electric ccASHP - split"},0))),0),"")</f>
        <v>0</v>
      </c>
      <c r="AN861" s="81">
        <f>_xlfn.IFNA(IF($D861=2,IF($K861="Not Paid by Tenant",0,INDEX('AMI Ref'!$O$7:$R$7,MATCH($K861,{"Oil","Gas","Electric - Other","Electric ccASHP - split"},0))),0),"")</f>
        <v>0</v>
      </c>
      <c r="AO861" s="81">
        <f>_xlfn.IFNA(IF($D861=3,IF($K861="Not Paid by Tenant",0,INDEX('AMI Ref'!$O$8:$R$8,MATCH($K861,{"Oil","Gas","Electric - Other","Electric ccASHP - split"},0))),0),"")</f>
        <v>0</v>
      </c>
      <c r="AP861" s="81">
        <f>_xlfn.IFNA(IF($D861=4,IF($K861="Not Paid by Tenant",0,INDEX('AMI Ref'!$O$9:$R$9,MATCH($K861,{"Oil","Gas","Electric - Other","Electric ccASHP - split"},0))),0),"")</f>
        <v>0</v>
      </c>
      <c r="AQ861" s="81">
        <f>_xlfn.IFNA(IF($D861=5,IF($K861="Not Paid by Tenant",0,INDEX('AMI Ref'!$O$10:$R$10,MATCH($K861,{"Oil","Gas","Electric - Other","Electric ccASHP - split"},0))),0),"")</f>
        <v>0</v>
      </c>
      <c r="AR861" s="124">
        <f t="shared" si="116"/>
        <v>0</v>
      </c>
      <c r="AS861" s="123" t="e">
        <f t="shared" si="117"/>
        <v>#N/A</v>
      </c>
    </row>
    <row r="862" spans="1:45" x14ac:dyDescent="0.2">
      <c r="A862" s="130">
        <v>860</v>
      </c>
      <c r="B862" s="177">
        <f>IF(OR(COUNTIF($B$2:$B861,Input!$F878)&lt;1,COUNTIF($O$2:$O861,Input!$C878)&lt;1),Input!F878,0)</f>
        <v>0</v>
      </c>
      <c r="C862" s="177">
        <f>IF(OR(COUNTIF($B$2:$B861,Input!$F878)&lt;1,COUNTIF($O$2:$O861,Input!$C878)&lt;1),Input!G878,0)</f>
        <v>0</v>
      </c>
      <c r="D862" s="177">
        <f>IF(OR(COUNTIF($B$2:$B861,Input!$F878)&lt;1,COUNTIF($O$2:$O861,Input!$C878)&lt;1),Input!H878,0)</f>
        <v>0</v>
      </c>
      <c r="E862" s="177">
        <f>IF(OR(COUNTIF($B$2:$B861,Input!$F878)&lt;1,COUNTIF($O$2:$O861,Input!$C878)&lt;1),Input!I878,0)</f>
        <v>0</v>
      </c>
      <c r="F862" s="177">
        <f>IF(OR(COUNTIF($B$2:$B861,Input!$F878)&lt;1,COUNTIF($O$2:$O861,Input!$C878)&lt;1),Input!J878,0)</f>
        <v>0</v>
      </c>
      <c r="G862" s="177">
        <f>IF(OR(COUNTIF($B$2:$B861,Input!$F878)&lt;1,COUNTIF($O$2:$O861,Input!$C878)&lt;1),Input!K878,0)</f>
        <v>0</v>
      </c>
      <c r="H862" s="177">
        <f>IF(OR(COUNTIF($B$2:$B861,Input!$F878)&lt;1,COUNTIF($O$2:$O861,Input!$C878)&lt;1),Input!L878,0)</f>
        <v>0</v>
      </c>
      <c r="I862" s="177">
        <f>IF(OR(COUNTIF($B$2:$B861,Input!$F878)&lt;1,COUNTIF($O$2:$O861,Input!$C878)&lt;1),Input!M878,0)</f>
        <v>0</v>
      </c>
      <c r="J862" s="177">
        <f>IF(OR(COUNTIF($B$2:$B861,Input!$F878)&lt;1,COUNTIF($O$2:$O861,Input!$C878)&lt;1),Input!N878,0)</f>
        <v>0</v>
      </c>
      <c r="K862" s="177">
        <f>IF(OR(COUNTIF($B$2:$B861,Input!$F878)&lt;1,COUNTIF($O$2:$O861,Input!$C878)&lt;1),Input!O878,0)</f>
        <v>0</v>
      </c>
      <c r="L862" s="177">
        <f>IF(OR(COUNTIF($B$2:$B861,Input!$F878)&lt;1,COUNTIF($O$2:$O861,Input!$C878)&lt;1),Input!P878,0)</f>
        <v>0</v>
      </c>
      <c r="M862" s="129" t="str">
        <f t="shared" si="112"/>
        <v/>
      </c>
      <c r="N862" s="161">
        <f t="shared" si="118"/>
        <v>0</v>
      </c>
      <c r="O862" s="168">
        <f>Input!C878</f>
        <v>0</v>
      </c>
      <c r="P862" s="168"/>
      <c r="R862" s="131">
        <f t="shared" si="119"/>
        <v>0</v>
      </c>
      <c r="S862" s="133" t="str">
        <f t="shared" si="113"/>
        <v xml:space="preserve"> </v>
      </c>
      <c r="T862" s="133"/>
      <c r="U862" s="132" t="str">
        <f>_xlfn.IFNA(IF($D862=0,LOOKUP($F862,{0.1,0.2,0.3,0.4,0.5,0.6,0.7,0.8,0.9,1},{22,34,46,58,70,82,94,106,118,130}),""),"")</f>
        <v/>
      </c>
      <c r="V862" s="132" t="str">
        <f>_xlfn.IFNA(IF($D862=1,LOOKUP($F862,{0.1,0.2,0.3,0.4,0.5,0.6,0.7,0.8,0.9,1},{23,35,47,59,71,83,95,107,119,131}),""),"")</f>
        <v/>
      </c>
      <c r="W862" s="132" t="str">
        <f>_xlfn.IFNA(IF($D862=2,LOOKUP($F862,{0.1,0.2,0.3,0.4,0.5,0.6,0.7,0.8,0.9,1},{24,36,48,60,72,84,96,108,120,132}),""),"")</f>
        <v/>
      </c>
      <c r="X862" s="132" t="str">
        <f>_xlfn.IFNA(IF($D862=3,LOOKUP($F862,{0.1,0.2,0.3,0.4,0.5,0.6,0.7,0.8,0.9,1},{25,37,49,61,73,85,97,109,121,133}),""),"")</f>
        <v/>
      </c>
      <c r="Y862" s="132" t="str">
        <f>_xlfn.IFNA(IF($D862=4,LOOKUP($F862,{0.1,0.2,0.3,0.4,0.5,0.6,0.7,0.8,0.9,1},{26,38,50,62,74,86,98,110,122,134}),""),"")</f>
        <v/>
      </c>
      <c r="Z862" s="132" t="str">
        <f>_xlfn.IFNA(IF($D862=5,LOOKUP($F862,{0.1,0.2,0.3,0.4,0.5,0.6,0.7,0.8,0.9,1},{27,39,51,63,75,87,99,111,123,135}),""),"")</f>
        <v/>
      </c>
      <c r="AA862" s="132">
        <f t="shared" si="114"/>
        <v>0</v>
      </c>
      <c r="AB862" s="132" t="str">
        <f t="shared" si="115"/>
        <v>00</v>
      </c>
      <c r="AC862" s="82" t="e">
        <f>VLOOKUP(AB862,'AMI Ref'!T:U,2,FALSE)</f>
        <v>#N/A</v>
      </c>
      <c r="AD862" s="124"/>
      <c r="AE862" s="81" t="str">
        <f>_xlfn.IFNA(IF($D862=0,IF($J862="Not Paid by Tenant",0,INDEX('AMI Ref'!$K$5:$N$5,MATCH($J862,{"Oil","Gas","Electric - Other","ELECTRIC - HEAT PUMP"},0))),0),"")</f>
        <v/>
      </c>
      <c r="AF862" s="81">
        <f>_xlfn.IFNA(IF($D862=1,IF($J862="Not Paid by Tenant",0,INDEX('AMI Ref'!$K$6:$N$6,MATCH($J862,{"Oil","Gas","Electric - Other","ELECTRIC - HEAT PUMP"},0))),0),"")</f>
        <v>0</v>
      </c>
      <c r="AG862" s="81">
        <f>_xlfn.IFNA(IF($D862=2,IF($J862="Not Paid by Tenant",0,INDEX('AMI Ref'!$K$7:$N$7,MATCH($J862,{"Oil","Gas","Electric - Other","ELECTRIC - HEAT PUMP"},0))),0),"")</f>
        <v>0</v>
      </c>
      <c r="AH862" s="81">
        <f>_xlfn.IFNA(IF($D862=3,IF($J862="Not Paid by Tenant",0,INDEX('AMI Ref'!$K$8:$N$8,MATCH($J862,{"Oil","Gas","Electric - Other","ELECTRIC - HEAT PUMP"},0))),0),"")</f>
        <v>0</v>
      </c>
      <c r="AI862" s="81">
        <f>_xlfn.IFNA(IF($D862=4,IF($J862="Not Paid by Tenant",0,INDEX('AMI Ref'!$K$9:$N$9,MATCH($J862,{"Oil","Gas","Electric - Other","ELECTRIC - HEAT PUMP"},0))),0),"")</f>
        <v>0</v>
      </c>
      <c r="AJ862" s="81">
        <f>_xlfn.IFNA(IF($D862=5,IF($J862="Not Paid by Tenant",0,INDEX('AMI Ref'!$K$10:$N$10,MATCH($J862,{"Oil","Gas","Electric - Other","ELECTRIC - HEAT PUMP"},0))),0),"")</f>
        <v>0</v>
      </c>
      <c r="AK862" s="128"/>
      <c r="AL862" s="81" t="str">
        <f>_xlfn.IFNA(IF($D862=0,IF($K862="Not Paid by Tenant",0,INDEX('AMI Ref'!$O$5:$R$5,MATCH($K862,{"Oil","Gas","Electric - Other","Electric ccASHP - split"},0))),0),"")</f>
        <v/>
      </c>
      <c r="AM862" s="81">
        <f>_xlfn.IFNA(IF($D862=1,IF($K862="Not Paid by Tenant",0,INDEX('AMI Ref'!$O$6:$R$6,MATCH($K862,{"Oil","Gas","Electric - Other","Electric ccASHP - split"},0))),0),"")</f>
        <v>0</v>
      </c>
      <c r="AN862" s="81">
        <f>_xlfn.IFNA(IF($D862=2,IF($K862="Not Paid by Tenant",0,INDEX('AMI Ref'!$O$7:$R$7,MATCH($K862,{"Oil","Gas","Electric - Other","Electric ccASHP - split"},0))),0),"")</f>
        <v>0</v>
      </c>
      <c r="AO862" s="81">
        <f>_xlfn.IFNA(IF($D862=3,IF($K862="Not Paid by Tenant",0,INDEX('AMI Ref'!$O$8:$R$8,MATCH($K862,{"Oil","Gas","Electric - Other","Electric ccASHP - split"},0))),0),"")</f>
        <v>0</v>
      </c>
      <c r="AP862" s="81">
        <f>_xlfn.IFNA(IF($D862=4,IF($K862="Not Paid by Tenant",0,INDEX('AMI Ref'!$O$9:$R$9,MATCH($K862,{"Oil","Gas","Electric - Other","Electric ccASHP - split"},0))),0),"")</f>
        <v>0</v>
      </c>
      <c r="AQ862" s="81">
        <f>_xlfn.IFNA(IF($D862=5,IF($K862="Not Paid by Tenant",0,INDEX('AMI Ref'!$O$10:$R$10,MATCH($K862,{"Oil","Gas","Electric - Other","Electric ccASHP - split"},0))),0),"")</f>
        <v>0</v>
      </c>
      <c r="AR862" s="124">
        <f t="shared" si="116"/>
        <v>0</v>
      </c>
      <c r="AS862" s="123" t="e">
        <f t="shared" si="117"/>
        <v>#N/A</v>
      </c>
    </row>
    <row r="863" spans="1:45" x14ac:dyDescent="0.2">
      <c r="A863" s="130">
        <v>861</v>
      </c>
      <c r="B863" s="177">
        <f>IF(OR(COUNTIF($B$2:$B862,Input!$F879)&lt;1,COUNTIF($O$2:$O862,Input!$C879)&lt;1),Input!F879,0)</f>
        <v>0</v>
      </c>
      <c r="C863" s="177">
        <f>IF(OR(COUNTIF($B$2:$B862,Input!$F879)&lt;1,COUNTIF($O$2:$O862,Input!$C879)&lt;1),Input!G879,0)</f>
        <v>0</v>
      </c>
      <c r="D863" s="177">
        <f>IF(OR(COUNTIF($B$2:$B862,Input!$F879)&lt;1,COUNTIF($O$2:$O862,Input!$C879)&lt;1),Input!H879,0)</f>
        <v>0</v>
      </c>
      <c r="E863" s="177">
        <f>IF(OR(COUNTIF($B$2:$B862,Input!$F879)&lt;1,COUNTIF($O$2:$O862,Input!$C879)&lt;1),Input!I879,0)</f>
        <v>0</v>
      </c>
      <c r="F863" s="177">
        <f>IF(OR(COUNTIF($B$2:$B862,Input!$F879)&lt;1,COUNTIF($O$2:$O862,Input!$C879)&lt;1),Input!J879,0)</f>
        <v>0</v>
      </c>
      <c r="G863" s="177">
        <f>IF(OR(COUNTIF($B$2:$B862,Input!$F879)&lt;1,COUNTIF($O$2:$O862,Input!$C879)&lt;1),Input!K879,0)</f>
        <v>0</v>
      </c>
      <c r="H863" s="177">
        <f>IF(OR(COUNTIF($B$2:$B862,Input!$F879)&lt;1,COUNTIF($O$2:$O862,Input!$C879)&lt;1),Input!L879,0)</f>
        <v>0</v>
      </c>
      <c r="I863" s="177">
        <f>IF(OR(COUNTIF($B$2:$B862,Input!$F879)&lt;1,COUNTIF($O$2:$O862,Input!$C879)&lt;1),Input!M879,0)</f>
        <v>0</v>
      </c>
      <c r="J863" s="177">
        <f>IF(OR(COUNTIF($B$2:$B862,Input!$F879)&lt;1,COUNTIF($O$2:$O862,Input!$C879)&lt;1),Input!N879,0)</f>
        <v>0</v>
      </c>
      <c r="K863" s="177">
        <f>IF(OR(COUNTIF($B$2:$B862,Input!$F879)&lt;1,COUNTIF($O$2:$O862,Input!$C879)&lt;1),Input!O879,0)</f>
        <v>0</v>
      </c>
      <c r="L863" s="177">
        <f>IF(OR(COUNTIF($B$2:$B862,Input!$F879)&lt;1,COUNTIF($O$2:$O862,Input!$C879)&lt;1),Input!P879,0)</f>
        <v>0</v>
      </c>
      <c r="M863" s="129" t="str">
        <f t="shared" si="112"/>
        <v/>
      </c>
      <c r="N863" s="161">
        <f t="shared" si="118"/>
        <v>0</v>
      </c>
      <c r="O863" s="168">
        <f>Input!C879</f>
        <v>0</v>
      </c>
      <c r="P863" s="168"/>
      <c r="R863" s="131">
        <f t="shared" si="119"/>
        <v>0</v>
      </c>
      <c r="S863" s="133" t="str">
        <f t="shared" si="113"/>
        <v xml:space="preserve"> </v>
      </c>
      <c r="T863" s="133"/>
      <c r="U863" s="132" t="str">
        <f>_xlfn.IFNA(IF($D863=0,LOOKUP($F863,{0.1,0.2,0.3,0.4,0.5,0.6,0.7,0.8,0.9,1},{22,34,46,58,70,82,94,106,118,130}),""),"")</f>
        <v/>
      </c>
      <c r="V863" s="132" t="str">
        <f>_xlfn.IFNA(IF($D863=1,LOOKUP($F863,{0.1,0.2,0.3,0.4,0.5,0.6,0.7,0.8,0.9,1},{23,35,47,59,71,83,95,107,119,131}),""),"")</f>
        <v/>
      </c>
      <c r="W863" s="132" t="str">
        <f>_xlfn.IFNA(IF($D863=2,LOOKUP($F863,{0.1,0.2,0.3,0.4,0.5,0.6,0.7,0.8,0.9,1},{24,36,48,60,72,84,96,108,120,132}),""),"")</f>
        <v/>
      </c>
      <c r="X863" s="132" t="str">
        <f>_xlfn.IFNA(IF($D863=3,LOOKUP($F863,{0.1,0.2,0.3,0.4,0.5,0.6,0.7,0.8,0.9,1},{25,37,49,61,73,85,97,109,121,133}),""),"")</f>
        <v/>
      </c>
      <c r="Y863" s="132" t="str">
        <f>_xlfn.IFNA(IF($D863=4,LOOKUP($F863,{0.1,0.2,0.3,0.4,0.5,0.6,0.7,0.8,0.9,1},{26,38,50,62,74,86,98,110,122,134}),""),"")</f>
        <v/>
      </c>
      <c r="Z863" s="132" t="str">
        <f>_xlfn.IFNA(IF($D863=5,LOOKUP($F863,{0.1,0.2,0.3,0.4,0.5,0.6,0.7,0.8,0.9,1},{27,39,51,63,75,87,99,111,123,135}),""),"")</f>
        <v/>
      </c>
      <c r="AA863" s="132">
        <f t="shared" si="114"/>
        <v>0</v>
      </c>
      <c r="AB863" s="132" t="str">
        <f t="shared" si="115"/>
        <v>00</v>
      </c>
      <c r="AC863" s="82" t="e">
        <f>VLOOKUP(AB863,'AMI Ref'!T:U,2,FALSE)</f>
        <v>#N/A</v>
      </c>
      <c r="AD863" s="124"/>
      <c r="AE863" s="81" t="str">
        <f>_xlfn.IFNA(IF($D863=0,IF($J863="Not Paid by Tenant",0,INDEX('AMI Ref'!$K$5:$N$5,MATCH($J863,{"Oil","Gas","Electric - Other","ELECTRIC - HEAT PUMP"},0))),0),"")</f>
        <v/>
      </c>
      <c r="AF863" s="81">
        <f>_xlfn.IFNA(IF($D863=1,IF($J863="Not Paid by Tenant",0,INDEX('AMI Ref'!$K$6:$N$6,MATCH($J863,{"Oil","Gas","Electric - Other","ELECTRIC - HEAT PUMP"},0))),0),"")</f>
        <v>0</v>
      </c>
      <c r="AG863" s="81">
        <f>_xlfn.IFNA(IF($D863=2,IF($J863="Not Paid by Tenant",0,INDEX('AMI Ref'!$K$7:$N$7,MATCH($J863,{"Oil","Gas","Electric - Other","ELECTRIC - HEAT PUMP"},0))),0),"")</f>
        <v>0</v>
      </c>
      <c r="AH863" s="81">
        <f>_xlfn.IFNA(IF($D863=3,IF($J863="Not Paid by Tenant",0,INDEX('AMI Ref'!$K$8:$N$8,MATCH($J863,{"Oil","Gas","Electric - Other","ELECTRIC - HEAT PUMP"},0))),0),"")</f>
        <v>0</v>
      </c>
      <c r="AI863" s="81">
        <f>_xlfn.IFNA(IF($D863=4,IF($J863="Not Paid by Tenant",0,INDEX('AMI Ref'!$K$9:$N$9,MATCH($J863,{"Oil","Gas","Electric - Other","ELECTRIC - HEAT PUMP"},0))),0),"")</f>
        <v>0</v>
      </c>
      <c r="AJ863" s="81">
        <f>_xlfn.IFNA(IF($D863=5,IF($J863="Not Paid by Tenant",0,INDEX('AMI Ref'!$K$10:$N$10,MATCH($J863,{"Oil","Gas","Electric - Other","ELECTRIC - HEAT PUMP"},0))),0),"")</f>
        <v>0</v>
      </c>
      <c r="AK863" s="128"/>
      <c r="AL863" s="81" t="str">
        <f>_xlfn.IFNA(IF($D863=0,IF($K863="Not Paid by Tenant",0,INDEX('AMI Ref'!$O$5:$R$5,MATCH($K863,{"Oil","Gas","Electric - Other","Electric ccASHP - split"},0))),0),"")</f>
        <v/>
      </c>
      <c r="AM863" s="81">
        <f>_xlfn.IFNA(IF($D863=1,IF($K863="Not Paid by Tenant",0,INDEX('AMI Ref'!$O$6:$R$6,MATCH($K863,{"Oil","Gas","Electric - Other","Electric ccASHP - split"},0))),0),"")</f>
        <v>0</v>
      </c>
      <c r="AN863" s="81">
        <f>_xlfn.IFNA(IF($D863=2,IF($K863="Not Paid by Tenant",0,INDEX('AMI Ref'!$O$7:$R$7,MATCH($K863,{"Oil","Gas","Electric - Other","Electric ccASHP - split"},0))),0),"")</f>
        <v>0</v>
      </c>
      <c r="AO863" s="81">
        <f>_xlfn.IFNA(IF($D863=3,IF($K863="Not Paid by Tenant",0,INDEX('AMI Ref'!$O$8:$R$8,MATCH($K863,{"Oil","Gas","Electric - Other","Electric ccASHP - split"},0))),0),"")</f>
        <v>0</v>
      </c>
      <c r="AP863" s="81">
        <f>_xlfn.IFNA(IF($D863=4,IF($K863="Not Paid by Tenant",0,INDEX('AMI Ref'!$O$9:$R$9,MATCH($K863,{"Oil","Gas","Electric - Other","Electric ccASHP - split"},0))),0),"")</f>
        <v>0</v>
      </c>
      <c r="AQ863" s="81">
        <f>_xlfn.IFNA(IF($D863=5,IF($K863="Not Paid by Tenant",0,INDEX('AMI Ref'!$O$10:$R$10,MATCH($K863,{"Oil","Gas","Electric - Other","Electric ccASHP - split"},0))),0),"")</f>
        <v>0</v>
      </c>
      <c r="AR863" s="124">
        <f t="shared" si="116"/>
        <v>0</v>
      </c>
      <c r="AS863" s="123" t="e">
        <f t="shared" si="117"/>
        <v>#N/A</v>
      </c>
    </row>
    <row r="864" spans="1:45" x14ac:dyDescent="0.2">
      <c r="A864" s="130">
        <v>862</v>
      </c>
      <c r="B864" s="177">
        <f>IF(OR(COUNTIF($B$2:$B863,Input!$F880)&lt;1,COUNTIF($O$2:$O863,Input!$C880)&lt;1),Input!F880,0)</f>
        <v>0</v>
      </c>
      <c r="C864" s="177">
        <f>IF(OR(COUNTIF($B$2:$B863,Input!$F880)&lt;1,COUNTIF($O$2:$O863,Input!$C880)&lt;1),Input!G880,0)</f>
        <v>0</v>
      </c>
      <c r="D864" s="177">
        <f>IF(OR(COUNTIF($B$2:$B863,Input!$F880)&lt;1,COUNTIF($O$2:$O863,Input!$C880)&lt;1),Input!H880,0)</f>
        <v>0</v>
      </c>
      <c r="E864" s="177">
        <f>IF(OR(COUNTIF($B$2:$B863,Input!$F880)&lt;1,COUNTIF($O$2:$O863,Input!$C880)&lt;1),Input!I880,0)</f>
        <v>0</v>
      </c>
      <c r="F864" s="177">
        <f>IF(OR(COUNTIF($B$2:$B863,Input!$F880)&lt;1,COUNTIF($O$2:$O863,Input!$C880)&lt;1),Input!J880,0)</f>
        <v>0</v>
      </c>
      <c r="G864" s="177">
        <f>IF(OR(COUNTIF($B$2:$B863,Input!$F880)&lt;1,COUNTIF($O$2:$O863,Input!$C880)&lt;1),Input!K880,0)</f>
        <v>0</v>
      </c>
      <c r="H864" s="177">
        <f>IF(OR(COUNTIF($B$2:$B863,Input!$F880)&lt;1,COUNTIF($O$2:$O863,Input!$C880)&lt;1),Input!L880,0)</f>
        <v>0</v>
      </c>
      <c r="I864" s="177">
        <f>IF(OR(COUNTIF($B$2:$B863,Input!$F880)&lt;1,COUNTIF($O$2:$O863,Input!$C880)&lt;1),Input!M880,0)</f>
        <v>0</v>
      </c>
      <c r="J864" s="177">
        <f>IF(OR(COUNTIF($B$2:$B863,Input!$F880)&lt;1,COUNTIF($O$2:$O863,Input!$C880)&lt;1),Input!N880,0)</f>
        <v>0</v>
      </c>
      <c r="K864" s="177">
        <f>IF(OR(COUNTIF($B$2:$B863,Input!$F880)&lt;1,COUNTIF($O$2:$O863,Input!$C880)&lt;1),Input!O880,0)</f>
        <v>0</v>
      </c>
      <c r="L864" s="177">
        <f>IF(OR(COUNTIF($B$2:$B863,Input!$F880)&lt;1,COUNTIF($O$2:$O863,Input!$C880)&lt;1),Input!P880,0)</f>
        <v>0</v>
      </c>
      <c r="M864" s="129" t="str">
        <f t="shared" si="112"/>
        <v/>
      </c>
      <c r="N864" s="161">
        <f t="shared" si="118"/>
        <v>0</v>
      </c>
      <c r="O864" s="168">
        <f>Input!C880</f>
        <v>0</v>
      </c>
      <c r="P864" s="168"/>
      <c r="R864" s="131">
        <f t="shared" si="119"/>
        <v>0</v>
      </c>
      <c r="S864" s="133" t="str">
        <f t="shared" si="113"/>
        <v xml:space="preserve"> </v>
      </c>
      <c r="T864" s="133"/>
      <c r="U864" s="132" t="str">
        <f>_xlfn.IFNA(IF($D864=0,LOOKUP($F864,{0.1,0.2,0.3,0.4,0.5,0.6,0.7,0.8,0.9,1},{22,34,46,58,70,82,94,106,118,130}),""),"")</f>
        <v/>
      </c>
      <c r="V864" s="132" t="str">
        <f>_xlfn.IFNA(IF($D864=1,LOOKUP($F864,{0.1,0.2,0.3,0.4,0.5,0.6,0.7,0.8,0.9,1},{23,35,47,59,71,83,95,107,119,131}),""),"")</f>
        <v/>
      </c>
      <c r="W864" s="132" t="str">
        <f>_xlfn.IFNA(IF($D864=2,LOOKUP($F864,{0.1,0.2,0.3,0.4,0.5,0.6,0.7,0.8,0.9,1},{24,36,48,60,72,84,96,108,120,132}),""),"")</f>
        <v/>
      </c>
      <c r="X864" s="132" t="str">
        <f>_xlfn.IFNA(IF($D864=3,LOOKUP($F864,{0.1,0.2,0.3,0.4,0.5,0.6,0.7,0.8,0.9,1},{25,37,49,61,73,85,97,109,121,133}),""),"")</f>
        <v/>
      </c>
      <c r="Y864" s="132" t="str">
        <f>_xlfn.IFNA(IF($D864=4,LOOKUP($F864,{0.1,0.2,0.3,0.4,0.5,0.6,0.7,0.8,0.9,1},{26,38,50,62,74,86,98,110,122,134}),""),"")</f>
        <v/>
      </c>
      <c r="Z864" s="132" t="str">
        <f>_xlfn.IFNA(IF($D864=5,LOOKUP($F864,{0.1,0.2,0.3,0.4,0.5,0.6,0.7,0.8,0.9,1},{27,39,51,63,75,87,99,111,123,135}),""),"")</f>
        <v/>
      </c>
      <c r="AA864" s="132">
        <f t="shared" si="114"/>
        <v>0</v>
      </c>
      <c r="AB864" s="132" t="str">
        <f t="shared" si="115"/>
        <v>00</v>
      </c>
      <c r="AC864" s="82" t="e">
        <f>VLOOKUP(AB864,'AMI Ref'!T:U,2,FALSE)</f>
        <v>#N/A</v>
      </c>
      <c r="AD864" s="124"/>
      <c r="AE864" s="81" t="str">
        <f>_xlfn.IFNA(IF($D864=0,IF($J864="Not Paid by Tenant",0,INDEX('AMI Ref'!$K$5:$N$5,MATCH($J864,{"Oil","Gas","Electric - Other","ELECTRIC - HEAT PUMP"},0))),0),"")</f>
        <v/>
      </c>
      <c r="AF864" s="81">
        <f>_xlfn.IFNA(IF($D864=1,IF($J864="Not Paid by Tenant",0,INDEX('AMI Ref'!$K$6:$N$6,MATCH($J864,{"Oil","Gas","Electric - Other","ELECTRIC - HEAT PUMP"},0))),0),"")</f>
        <v>0</v>
      </c>
      <c r="AG864" s="81">
        <f>_xlfn.IFNA(IF($D864=2,IF($J864="Not Paid by Tenant",0,INDEX('AMI Ref'!$K$7:$N$7,MATCH($J864,{"Oil","Gas","Electric - Other","ELECTRIC - HEAT PUMP"},0))),0),"")</f>
        <v>0</v>
      </c>
      <c r="AH864" s="81">
        <f>_xlfn.IFNA(IF($D864=3,IF($J864="Not Paid by Tenant",0,INDEX('AMI Ref'!$K$8:$N$8,MATCH($J864,{"Oil","Gas","Electric - Other","ELECTRIC - HEAT PUMP"},0))),0),"")</f>
        <v>0</v>
      </c>
      <c r="AI864" s="81">
        <f>_xlfn.IFNA(IF($D864=4,IF($J864="Not Paid by Tenant",0,INDEX('AMI Ref'!$K$9:$N$9,MATCH($J864,{"Oil","Gas","Electric - Other","ELECTRIC - HEAT PUMP"},0))),0),"")</f>
        <v>0</v>
      </c>
      <c r="AJ864" s="81">
        <f>_xlfn.IFNA(IF($D864=5,IF($J864="Not Paid by Tenant",0,INDEX('AMI Ref'!$K$10:$N$10,MATCH($J864,{"Oil","Gas","Electric - Other","ELECTRIC - HEAT PUMP"},0))),0),"")</f>
        <v>0</v>
      </c>
      <c r="AK864" s="128"/>
      <c r="AL864" s="81" t="str">
        <f>_xlfn.IFNA(IF($D864=0,IF($K864="Not Paid by Tenant",0,INDEX('AMI Ref'!$O$5:$R$5,MATCH($K864,{"Oil","Gas","Electric - Other","Electric ccASHP - split"},0))),0),"")</f>
        <v/>
      </c>
      <c r="AM864" s="81">
        <f>_xlfn.IFNA(IF($D864=1,IF($K864="Not Paid by Tenant",0,INDEX('AMI Ref'!$O$6:$R$6,MATCH($K864,{"Oil","Gas","Electric - Other","Electric ccASHP - split"},0))),0),"")</f>
        <v>0</v>
      </c>
      <c r="AN864" s="81">
        <f>_xlfn.IFNA(IF($D864=2,IF($K864="Not Paid by Tenant",0,INDEX('AMI Ref'!$O$7:$R$7,MATCH($K864,{"Oil","Gas","Electric - Other","Electric ccASHP - split"},0))),0),"")</f>
        <v>0</v>
      </c>
      <c r="AO864" s="81">
        <f>_xlfn.IFNA(IF($D864=3,IF($K864="Not Paid by Tenant",0,INDEX('AMI Ref'!$O$8:$R$8,MATCH($K864,{"Oil","Gas","Electric - Other","Electric ccASHP - split"},0))),0),"")</f>
        <v>0</v>
      </c>
      <c r="AP864" s="81">
        <f>_xlfn.IFNA(IF($D864=4,IF($K864="Not Paid by Tenant",0,INDEX('AMI Ref'!$O$9:$R$9,MATCH($K864,{"Oil","Gas","Electric - Other","Electric ccASHP - split"},0))),0),"")</f>
        <v>0</v>
      </c>
      <c r="AQ864" s="81">
        <f>_xlfn.IFNA(IF($D864=5,IF($K864="Not Paid by Tenant",0,INDEX('AMI Ref'!$O$10:$R$10,MATCH($K864,{"Oil","Gas","Electric - Other","Electric ccASHP - split"},0))),0),"")</f>
        <v>0</v>
      </c>
      <c r="AR864" s="124">
        <f t="shared" si="116"/>
        <v>0</v>
      </c>
      <c r="AS864" s="123" t="e">
        <f t="shared" si="117"/>
        <v>#N/A</v>
      </c>
    </row>
    <row r="865" spans="1:45" x14ac:dyDescent="0.2">
      <c r="A865" s="130">
        <v>863</v>
      </c>
      <c r="B865" s="177">
        <f>IF(OR(COUNTIF($B$2:$B864,Input!$F881)&lt;1,COUNTIF($O$2:$O864,Input!$C881)&lt;1),Input!F881,0)</f>
        <v>0</v>
      </c>
      <c r="C865" s="177">
        <f>IF(OR(COUNTIF($B$2:$B864,Input!$F881)&lt;1,COUNTIF($O$2:$O864,Input!$C881)&lt;1),Input!G881,0)</f>
        <v>0</v>
      </c>
      <c r="D865" s="177">
        <f>IF(OR(COUNTIF($B$2:$B864,Input!$F881)&lt;1,COUNTIF($O$2:$O864,Input!$C881)&lt;1),Input!H881,0)</f>
        <v>0</v>
      </c>
      <c r="E865" s="177">
        <f>IF(OR(COUNTIF($B$2:$B864,Input!$F881)&lt;1,COUNTIF($O$2:$O864,Input!$C881)&lt;1),Input!I881,0)</f>
        <v>0</v>
      </c>
      <c r="F865" s="177">
        <f>IF(OR(COUNTIF($B$2:$B864,Input!$F881)&lt;1,COUNTIF($O$2:$O864,Input!$C881)&lt;1),Input!J881,0)</f>
        <v>0</v>
      </c>
      <c r="G865" s="177">
        <f>IF(OR(COUNTIF($B$2:$B864,Input!$F881)&lt;1,COUNTIF($O$2:$O864,Input!$C881)&lt;1),Input!K881,0)</f>
        <v>0</v>
      </c>
      <c r="H865" s="177">
        <f>IF(OR(COUNTIF($B$2:$B864,Input!$F881)&lt;1,COUNTIF($O$2:$O864,Input!$C881)&lt;1),Input!L881,0)</f>
        <v>0</v>
      </c>
      <c r="I865" s="177">
        <f>IF(OR(COUNTIF($B$2:$B864,Input!$F881)&lt;1,COUNTIF($O$2:$O864,Input!$C881)&lt;1),Input!M881,0)</f>
        <v>0</v>
      </c>
      <c r="J865" s="177">
        <f>IF(OR(COUNTIF($B$2:$B864,Input!$F881)&lt;1,COUNTIF($O$2:$O864,Input!$C881)&lt;1),Input!N881,0)</f>
        <v>0</v>
      </c>
      <c r="K865" s="177">
        <f>IF(OR(COUNTIF($B$2:$B864,Input!$F881)&lt;1,COUNTIF($O$2:$O864,Input!$C881)&lt;1),Input!O881,0)</f>
        <v>0</v>
      </c>
      <c r="L865" s="177">
        <f>IF(OR(COUNTIF($B$2:$B864,Input!$F881)&lt;1,COUNTIF($O$2:$O864,Input!$C881)&lt;1),Input!P881,0)</f>
        <v>0</v>
      </c>
      <c r="M865" s="129" t="str">
        <f t="shared" si="112"/>
        <v/>
      </c>
      <c r="N865" s="161">
        <f t="shared" si="118"/>
        <v>0</v>
      </c>
      <c r="O865" s="168">
        <f>Input!C881</f>
        <v>0</v>
      </c>
      <c r="P865" s="168"/>
      <c r="R865" s="131">
        <f t="shared" si="119"/>
        <v>0</v>
      </c>
      <c r="S865" s="133" t="str">
        <f t="shared" si="113"/>
        <v xml:space="preserve"> </v>
      </c>
      <c r="T865" s="133"/>
      <c r="U865" s="132" t="str">
        <f>_xlfn.IFNA(IF($D865=0,LOOKUP($F865,{0.1,0.2,0.3,0.4,0.5,0.6,0.7,0.8,0.9,1},{22,34,46,58,70,82,94,106,118,130}),""),"")</f>
        <v/>
      </c>
      <c r="V865" s="132" t="str">
        <f>_xlfn.IFNA(IF($D865=1,LOOKUP($F865,{0.1,0.2,0.3,0.4,0.5,0.6,0.7,0.8,0.9,1},{23,35,47,59,71,83,95,107,119,131}),""),"")</f>
        <v/>
      </c>
      <c r="W865" s="132" t="str">
        <f>_xlfn.IFNA(IF($D865=2,LOOKUP($F865,{0.1,0.2,0.3,0.4,0.5,0.6,0.7,0.8,0.9,1},{24,36,48,60,72,84,96,108,120,132}),""),"")</f>
        <v/>
      </c>
      <c r="X865" s="132" t="str">
        <f>_xlfn.IFNA(IF($D865=3,LOOKUP($F865,{0.1,0.2,0.3,0.4,0.5,0.6,0.7,0.8,0.9,1},{25,37,49,61,73,85,97,109,121,133}),""),"")</f>
        <v/>
      </c>
      <c r="Y865" s="132" t="str">
        <f>_xlfn.IFNA(IF($D865=4,LOOKUP($F865,{0.1,0.2,0.3,0.4,0.5,0.6,0.7,0.8,0.9,1},{26,38,50,62,74,86,98,110,122,134}),""),"")</f>
        <v/>
      </c>
      <c r="Z865" s="132" t="str">
        <f>_xlfn.IFNA(IF($D865=5,LOOKUP($F865,{0.1,0.2,0.3,0.4,0.5,0.6,0.7,0.8,0.9,1},{27,39,51,63,75,87,99,111,123,135}),""),"")</f>
        <v/>
      </c>
      <c r="AA865" s="132">
        <f t="shared" si="114"/>
        <v>0</v>
      </c>
      <c r="AB865" s="132" t="str">
        <f t="shared" si="115"/>
        <v>00</v>
      </c>
      <c r="AC865" s="82" t="e">
        <f>VLOOKUP(AB865,'AMI Ref'!T:U,2,FALSE)</f>
        <v>#N/A</v>
      </c>
      <c r="AD865" s="124"/>
      <c r="AE865" s="81" t="str">
        <f>_xlfn.IFNA(IF($D865=0,IF($J865="Not Paid by Tenant",0,INDEX('AMI Ref'!$K$5:$N$5,MATCH($J865,{"Oil","Gas","Electric - Other","ELECTRIC - HEAT PUMP"},0))),0),"")</f>
        <v/>
      </c>
      <c r="AF865" s="81">
        <f>_xlfn.IFNA(IF($D865=1,IF($J865="Not Paid by Tenant",0,INDEX('AMI Ref'!$K$6:$N$6,MATCH($J865,{"Oil","Gas","Electric - Other","ELECTRIC - HEAT PUMP"},0))),0),"")</f>
        <v>0</v>
      </c>
      <c r="AG865" s="81">
        <f>_xlfn.IFNA(IF($D865=2,IF($J865="Not Paid by Tenant",0,INDEX('AMI Ref'!$K$7:$N$7,MATCH($J865,{"Oil","Gas","Electric - Other","ELECTRIC - HEAT PUMP"},0))),0),"")</f>
        <v>0</v>
      </c>
      <c r="AH865" s="81">
        <f>_xlfn.IFNA(IF($D865=3,IF($J865="Not Paid by Tenant",0,INDEX('AMI Ref'!$K$8:$N$8,MATCH($J865,{"Oil","Gas","Electric - Other","ELECTRIC - HEAT PUMP"},0))),0),"")</f>
        <v>0</v>
      </c>
      <c r="AI865" s="81">
        <f>_xlfn.IFNA(IF($D865=4,IF($J865="Not Paid by Tenant",0,INDEX('AMI Ref'!$K$9:$N$9,MATCH($J865,{"Oil","Gas","Electric - Other","ELECTRIC - HEAT PUMP"},0))),0),"")</f>
        <v>0</v>
      </c>
      <c r="AJ865" s="81">
        <f>_xlfn.IFNA(IF($D865=5,IF($J865="Not Paid by Tenant",0,INDEX('AMI Ref'!$K$10:$N$10,MATCH($J865,{"Oil","Gas","Electric - Other","ELECTRIC - HEAT PUMP"},0))),0),"")</f>
        <v>0</v>
      </c>
      <c r="AK865" s="128"/>
      <c r="AL865" s="81" t="str">
        <f>_xlfn.IFNA(IF($D865=0,IF($K865="Not Paid by Tenant",0,INDEX('AMI Ref'!$O$5:$R$5,MATCH($K865,{"Oil","Gas","Electric - Other","Electric ccASHP - split"},0))),0),"")</f>
        <v/>
      </c>
      <c r="AM865" s="81">
        <f>_xlfn.IFNA(IF($D865=1,IF($K865="Not Paid by Tenant",0,INDEX('AMI Ref'!$O$6:$R$6,MATCH($K865,{"Oil","Gas","Electric - Other","Electric ccASHP - split"},0))),0),"")</f>
        <v>0</v>
      </c>
      <c r="AN865" s="81">
        <f>_xlfn.IFNA(IF($D865=2,IF($K865="Not Paid by Tenant",0,INDEX('AMI Ref'!$O$7:$R$7,MATCH($K865,{"Oil","Gas","Electric - Other","Electric ccASHP - split"},0))),0),"")</f>
        <v>0</v>
      </c>
      <c r="AO865" s="81">
        <f>_xlfn.IFNA(IF($D865=3,IF($K865="Not Paid by Tenant",0,INDEX('AMI Ref'!$O$8:$R$8,MATCH($K865,{"Oil","Gas","Electric - Other","Electric ccASHP - split"},0))),0),"")</f>
        <v>0</v>
      </c>
      <c r="AP865" s="81">
        <f>_xlfn.IFNA(IF($D865=4,IF($K865="Not Paid by Tenant",0,INDEX('AMI Ref'!$O$9:$R$9,MATCH($K865,{"Oil","Gas","Electric - Other","Electric ccASHP - split"},0))),0),"")</f>
        <v>0</v>
      </c>
      <c r="AQ865" s="81">
        <f>_xlfn.IFNA(IF($D865=5,IF($K865="Not Paid by Tenant",0,INDEX('AMI Ref'!$O$10:$R$10,MATCH($K865,{"Oil","Gas","Electric - Other","Electric ccASHP - split"},0))),0),"")</f>
        <v>0</v>
      </c>
      <c r="AR865" s="124">
        <f t="shared" si="116"/>
        <v>0</v>
      </c>
      <c r="AS865" s="123" t="e">
        <f t="shared" si="117"/>
        <v>#N/A</v>
      </c>
    </row>
    <row r="866" spans="1:45" x14ac:dyDescent="0.2">
      <c r="A866" s="130">
        <v>864</v>
      </c>
      <c r="B866" s="177">
        <f>IF(OR(COUNTIF($B$2:$B865,Input!$F882)&lt;1,COUNTIF($O$2:$O865,Input!$C882)&lt;1),Input!F882,0)</f>
        <v>0</v>
      </c>
      <c r="C866" s="177">
        <f>IF(OR(COUNTIF($B$2:$B865,Input!$F882)&lt;1,COUNTIF($O$2:$O865,Input!$C882)&lt;1),Input!G882,0)</f>
        <v>0</v>
      </c>
      <c r="D866" s="177">
        <f>IF(OR(COUNTIF($B$2:$B865,Input!$F882)&lt;1,COUNTIF($O$2:$O865,Input!$C882)&lt;1),Input!H882,0)</f>
        <v>0</v>
      </c>
      <c r="E866" s="177">
        <f>IF(OR(COUNTIF($B$2:$B865,Input!$F882)&lt;1,COUNTIF($O$2:$O865,Input!$C882)&lt;1),Input!I882,0)</f>
        <v>0</v>
      </c>
      <c r="F866" s="177">
        <f>IF(OR(COUNTIF($B$2:$B865,Input!$F882)&lt;1,COUNTIF($O$2:$O865,Input!$C882)&lt;1),Input!J882,0)</f>
        <v>0</v>
      </c>
      <c r="G866" s="177">
        <f>IF(OR(COUNTIF($B$2:$B865,Input!$F882)&lt;1,COUNTIF($O$2:$O865,Input!$C882)&lt;1),Input!K882,0)</f>
        <v>0</v>
      </c>
      <c r="H866" s="177">
        <f>IF(OR(COUNTIF($B$2:$B865,Input!$F882)&lt;1,COUNTIF($O$2:$O865,Input!$C882)&lt;1),Input!L882,0)</f>
        <v>0</v>
      </c>
      <c r="I866" s="177">
        <f>IF(OR(COUNTIF($B$2:$B865,Input!$F882)&lt;1,COUNTIF($O$2:$O865,Input!$C882)&lt;1),Input!M882,0)</f>
        <v>0</v>
      </c>
      <c r="J866" s="177">
        <f>IF(OR(COUNTIF($B$2:$B865,Input!$F882)&lt;1,COUNTIF($O$2:$O865,Input!$C882)&lt;1),Input!N882,0)</f>
        <v>0</v>
      </c>
      <c r="K866" s="177">
        <f>IF(OR(COUNTIF($B$2:$B865,Input!$F882)&lt;1,COUNTIF($O$2:$O865,Input!$C882)&lt;1),Input!O882,0)</f>
        <v>0</v>
      </c>
      <c r="L866" s="177">
        <f>IF(OR(COUNTIF($B$2:$B865,Input!$F882)&lt;1,COUNTIF($O$2:$O865,Input!$C882)&lt;1),Input!P882,0)</f>
        <v>0</v>
      </c>
      <c r="M866" s="129" t="str">
        <f t="shared" si="112"/>
        <v/>
      </c>
      <c r="N866" s="161">
        <f t="shared" si="118"/>
        <v>0</v>
      </c>
      <c r="O866" s="168">
        <f>Input!C882</f>
        <v>0</v>
      </c>
      <c r="P866" s="168"/>
      <c r="R866" s="131">
        <f t="shared" si="119"/>
        <v>0</v>
      </c>
      <c r="S866" s="133" t="str">
        <f t="shared" si="113"/>
        <v xml:space="preserve"> </v>
      </c>
      <c r="T866" s="133"/>
      <c r="U866" s="132" t="str">
        <f>_xlfn.IFNA(IF($D866=0,LOOKUP($F866,{0.1,0.2,0.3,0.4,0.5,0.6,0.7,0.8,0.9,1},{22,34,46,58,70,82,94,106,118,130}),""),"")</f>
        <v/>
      </c>
      <c r="V866" s="132" t="str">
        <f>_xlfn.IFNA(IF($D866=1,LOOKUP($F866,{0.1,0.2,0.3,0.4,0.5,0.6,0.7,0.8,0.9,1},{23,35,47,59,71,83,95,107,119,131}),""),"")</f>
        <v/>
      </c>
      <c r="W866" s="132" t="str">
        <f>_xlfn.IFNA(IF($D866=2,LOOKUP($F866,{0.1,0.2,0.3,0.4,0.5,0.6,0.7,0.8,0.9,1},{24,36,48,60,72,84,96,108,120,132}),""),"")</f>
        <v/>
      </c>
      <c r="X866" s="132" t="str">
        <f>_xlfn.IFNA(IF($D866=3,LOOKUP($F866,{0.1,0.2,0.3,0.4,0.5,0.6,0.7,0.8,0.9,1},{25,37,49,61,73,85,97,109,121,133}),""),"")</f>
        <v/>
      </c>
      <c r="Y866" s="132" t="str">
        <f>_xlfn.IFNA(IF($D866=4,LOOKUP($F866,{0.1,0.2,0.3,0.4,0.5,0.6,0.7,0.8,0.9,1},{26,38,50,62,74,86,98,110,122,134}),""),"")</f>
        <v/>
      </c>
      <c r="Z866" s="132" t="str">
        <f>_xlfn.IFNA(IF($D866=5,LOOKUP($F866,{0.1,0.2,0.3,0.4,0.5,0.6,0.7,0.8,0.9,1},{27,39,51,63,75,87,99,111,123,135}),""),"")</f>
        <v/>
      </c>
      <c r="AA866" s="132">
        <f t="shared" si="114"/>
        <v>0</v>
      </c>
      <c r="AB866" s="132" t="str">
        <f t="shared" si="115"/>
        <v>00</v>
      </c>
      <c r="AC866" s="82" t="e">
        <f>VLOOKUP(AB866,'AMI Ref'!T:U,2,FALSE)</f>
        <v>#N/A</v>
      </c>
      <c r="AD866" s="124"/>
      <c r="AE866" s="81" t="str">
        <f>_xlfn.IFNA(IF($D866=0,IF($J866="Not Paid by Tenant",0,INDEX('AMI Ref'!$K$5:$N$5,MATCH($J866,{"Oil","Gas","Electric - Other","ELECTRIC - HEAT PUMP"},0))),0),"")</f>
        <v/>
      </c>
      <c r="AF866" s="81">
        <f>_xlfn.IFNA(IF($D866=1,IF($J866="Not Paid by Tenant",0,INDEX('AMI Ref'!$K$6:$N$6,MATCH($J866,{"Oil","Gas","Electric - Other","ELECTRIC - HEAT PUMP"},0))),0),"")</f>
        <v>0</v>
      </c>
      <c r="AG866" s="81">
        <f>_xlfn.IFNA(IF($D866=2,IF($J866="Not Paid by Tenant",0,INDEX('AMI Ref'!$K$7:$N$7,MATCH($J866,{"Oil","Gas","Electric - Other","ELECTRIC - HEAT PUMP"},0))),0),"")</f>
        <v>0</v>
      </c>
      <c r="AH866" s="81">
        <f>_xlfn.IFNA(IF($D866=3,IF($J866="Not Paid by Tenant",0,INDEX('AMI Ref'!$K$8:$N$8,MATCH($J866,{"Oil","Gas","Electric - Other","ELECTRIC - HEAT PUMP"},0))),0),"")</f>
        <v>0</v>
      </c>
      <c r="AI866" s="81">
        <f>_xlfn.IFNA(IF($D866=4,IF($J866="Not Paid by Tenant",0,INDEX('AMI Ref'!$K$9:$N$9,MATCH($J866,{"Oil","Gas","Electric - Other","ELECTRIC - HEAT PUMP"},0))),0),"")</f>
        <v>0</v>
      </c>
      <c r="AJ866" s="81">
        <f>_xlfn.IFNA(IF($D866=5,IF($J866="Not Paid by Tenant",0,INDEX('AMI Ref'!$K$10:$N$10,MATCH($J866,{"Oil","Gas","Electric - Other","ELECTRIC - HEAT PUMP"},0))),0),"")</f>
        <v>0</v>
      </c>
      <c r="AK866" s="128"/>
      <c r="AL866" s="81" t="str">
        <f>_xlfn.IFNA(IF($D866=0,IF($K866="Not Paid by Tenant",0,INDEX('AMI Ref'!$O$5:$R$5,MATCH($K866,{"Oil","Gas","Electric - Other","Electric ccASHP - split"},0))),0),"")</f>
        <v/>
      </c>
      <c r="AM866" s="81">
        <f>_xlfn.IFNA(IF($D866=1,IF($K866="Not Paid by Tenant",0,INDEX('AMI Ref'!$O$6:$R$6,MATCH($K866,{"Oil","Gas","Electric - Other","Electric ccASHP - split"},0))),0),"")</f>
        <v>0</v>
      </c>
      <c r="AN866" s="81">
        <f>_xlfn.IFNA(IF($D866=2,IF($K866="Not Paid by Tenant",0,INDEX('AMI Ref'!$O$7:$R$7,MATCH($K866,{"Oil","Gas","Electric - Other","Electric ccASHP - split"},0))),0),"")</f>
        <v>0</v>
      </c>
      <c r="AO866" s="81">
        <f>_xlfn.IFNA(IF($D866=3,IF($K866="Not Paid by Tenant",0,INDEX('AMI Ref'!$O$8:$R$8,MATCH($K866,{"Oil","Gas","Electric - Other","Electric ccASHP - split"},0))),0),"")</f>
        <v>0</v>
      </c>
      <c r="AP866" s="81">
        <f>_xlfn.IFNA(IF($D866=4,IF($K866="Not Paid by Tenant",0,INDEX('AMI Ref'!$O$9:$R$9,MATCH($K866,{"Oil","Gas","Electric - Other","Electric ccASHP - split"},0))),0),"")</f>
        <v>0</v>
      </c>
      <c r="AQ866" s="81">
        <f>_xlfn.IFNA(IF($D866=5,IF($K866="Not Paid by Tenant",0,INDEX('AMI Ref'!$O$10:$R$10,MATCH($K866,{"Oil","Gas","Electric - Other","Electric ccASHP - split"},0))),0),"")</f>
        <v>0</v>
      </c>
      <c r="AR866" s="124">
        <f t="shared" si="116"/>
        <v>0</v>
      </c>
      <c r="AS866" s="123" t="e">
        <f t="shared" si="117"/>
        <v>#N/A</v>
      </c>
    </row>
    <row r="867" spans="1:45" x14ac:dyDescent="0.2">
      <c r="A867" s="130">
        <v>865</v>
      </c>
      <c r="B867" s="177">
        <f>IF(OR(COUNTIF($B$2:$B866,Input!$F883)&lt;1,COUNTIF($O$2:$O866,Input!$C883)&lt;1),Input!F883,0)</f>
        <v>0</v>
      </c>
      <c r="C867" s="177">
        <f>IF(OR(COUNTIF($B$2:$B866,Input!$F883)&lt;1,COUNTIF($O$2:$O866,Input!$C883)&lt;1),Input!G883,0)</f>
        <v>0</v>
      </c>
      <c r="D867" s="177">
        <f>IF(OR(COUNTIF($B$2:$B866,Input!$F883)&lt;1,COUNTIF($O$2:$O866,Input!$C883)&lt;1),Input!H883,0)</f>
        <v>0</v>
      </c>
      <c r="E867" s="177">
        <f>IF(OR(COUNTIF($B$2:$B866,Input!$F883)&lt;1,COUNTIF($O$2:$O866,Input!$C883)&lt;1),Input!I883,0)</f>
        <v>0</v>
      </c>
      <c r="F867" s="177">
        <f>IF(OR(COUNTIF($B$2:$B866,Input!$F883)&lt;1,COUNTIF($O$2:$O866,Input!$C883)&lt;1),Input!J883,0)</f>
        <v>0</v>
      </c>
      <c r="G867" s="177">
        <f>IF(OR(COUNTIF($B$2:$B866,Input!$F883)&lt;1,COUNTIF($O$2:$O866,Input!$C883)&lt;1),Input!K883,0)</f>
        <v>0</v>
      </c>
      <c r="H867" s="177">
        <f>IF(OR(COUNTIF($B$2:$B866,Input!$F883)&lt;1,COUNTIF($O$2:$O866,Input!$C883)&lt;1),Input!L883,0)</f>
        <v>0</v>
      </c>
      <c r="I867" s="177">
        <f>IF(OR(COUNTIF($B$2:$B866,Input!$F883)&lt;1,COUNTIF($O$2:$O866,Input!$C883)&lt;1),Input!M883,0)</f>
        <v>0</v>
      </c>
      <c r="J867" s="177">
        <f>IF(OR(COUNTIF($B$2:$B866,Input!$F883)&lt;1,COUNTIF($O$2:$O866,Input!$C883)&lt;1),Input!N883,0)</f>
        <v>0</v>
      </c>
      <c r="K867" s="177">
        <f>IF(OR(COUNTIF($B$2:$B866,Input!$F883)&lt;1,COUNTIF($O$2:$O866,Input!$C883)&lt;1),Input!O883,0)</f>
        <v>0</v>
      </c>
      <c r="L867" s="177">
        <f>IF(OR(COUNTIF($B$2:$B866,Input!$F883)&lt;1,COUNTIF($O$2:$O866,Input!$C883)&lt;1),Input!P883,0)</f>
        <v>0</v>
      </c>
      <c r="M867" s="129" t="str">
        <f t="shared" ref="M867:M930" si="120">IFERROR(IF(E867="NO","NA",IF(AND(E867="yes",C867+L867&lt;=AS867),"YES","NO")),"")</f>
        <v/>
      </c>
      <c r="N867" s="161">
        <f t="shared" si="118"/>
        <v>0</v>
      </c>
      <c r="O867" s="168">
        <f>Input!C883</f>
        <v>0</v>
      </c>
      <c r="P867" s="168"/>
      <c r="R867" s="131">
        <f t="shared" si="119"/>
        <v>0</v>
      </c>
      <c r="S867" s="133" t="str">
        <f t="shared" ref="S867:S930" si="121">IF(H867="Yes w/ Elec. Stove","G"," ")</f>
        <v xml:space="preserve"> </v>
      </c>
      <c r="T867" s="133"/>
      <c r="U867" s="132" t="str">
        <f>_xlfn.IFNA(IF($D867=0,LOOKUP($F867,{0.1,0.2,0.3,0.4,0.5,0.6,0.7,0.8,0.9,1},{22,34,46,58,70,82,94,106,118,130}),""),"")</f>
        <v/>
      </c>
      <c r="V867" s="132" t="str">
        <f>_xlfn.IFNA(IF($D867=1,LOOKUP($F867,{0.1,0.2,0.3,0.4,0.5,0.6,0.7,0.8,0.9,1},{23,35,47,59,71,83,95,107,119,131}),""),"")</f>
        <v/>
      </c>
      <c r="W867" s="132" t="str">
        <f>_xlfn.IFNA(IF($D867=2,LOOKUP($F867,{0.1,0.2,0.3,0.4,0.5,0.6,0.7,0.8,0.9,1},{24,36,48,60,72,84,96,108,120,132}),""),"")</f>
        <v/>
      </c>
      <c r="X867" s="132" t="str">
        <f>_xlfn.IFNA(IF($D867=3,LOOKUP($F867,{0.1,0.2,0.3,0.4,0.5,0.6,0.7,0.8,0.9,1},{25,37,49,61,73,85,97,109,121,133}),""),"")</f>
        <v/>
      </c>
      <c r="Y867" s="132" t="str">
        <f>_xlfn.IFNA(IF($D867=4,LOOKUP($F867,{0.1,0.2,0.3,0.4,0.5,0.6,0.7,0.8,0.9,1},{26,38,50,62,74,86,98,110,122,134}),""),"")</f>
        <v/>
      </c>
      <c r="Z867" s="132" t="str">
        <f>_xlfn.IFNA(IF($D867=5,LOOKUP($F867,{0.1,0.2,0.3,0.4,0.5,0.6,0.7,0.8,0.9,1},{27,39,51,63,75,87,99,111,123,135}),""),"")</f>
        <v/>
      </c>
      <c r="AA867" s="132">
        <f t="shared" ref="AA867:AA930" si="122">SUM(U867:Z867)</f>
        <v>0</v>
      </c>
      <c r="AB867" s="132" t="str">
        <f t="shared" ref="AB867:AB930" si="123">CONCATENATE(IF(H867="Yes w/ Elec. Stove","G",R867),AA867)</f>
        <v>00</v>
      </c>
      <c r="AC867" s="82" t="e">
        <f>VLOOKUP(AB867,'AMI Ref'!T:U,2,FALSE)</f>
        <v>#N/A</v>
      </c>
      <c r="AD867" s="124"/>
      <c r="AE867" s="81" t="str">
        <f>_xlfn.IFNA(IF($D867=0,IF($J867="Not Paid by Tenant",0,INDEX('AMI Ref'!$K$5:$N$5,MATCH($J867,{"Oil","Gas","Electric - Other","ELECTRIC - HEAT PUMP"},0))),0),"")</f>
        <v/>
      </c>
      <c r="AF867" s="81">
        <f>_xlfn.IFNA(IF($D867=1,IF($J867="Not Paid by Tenant",0,INDEX('AMI Ref'!$K$6:$N$6,MATCH($J867,{"Oil","Gas","Electric - Other","ELECTRIC - HEAT PUMP"},0))),0),"")</f>
        <v>0</v>
      </c>
      <c r="AG867" s="81">
        <f>_xlfn.IFNA(IF($D867=2,IF($J867="Not Paid by Tenant",0,INDEX('AMI Ref'!$K$7:$N$7,MATCH($J867,{"Oil","Gas","Electric - Other","ELECTRIC - HEAT PUMP"},0))),0),"")</f>
        <v>0</v>
      </c>
      <c r="AH867" s="81">
        <f>_xlfn.IFNA(IF($D867=3,IF($J867="Not Paid by Tenant",0,INDEX('AMI Ref'!$K$8:$N$8,MATCH($J867,{"Oil","Gas","Electric - Other","ELECTRIC - HEAT PUMP"},0))),0),"")</f>
        <v>0</v>
      </c>
      <c r="AI867" s="81">
        <f>_xlfn.IFNA(IF($D867=4,IF($J867="Not Paid by Tenant",0,INDEX('AMI Ref'!$K$9:$N$9,MATCH($J867,{"Oil","Gas","Electric - Other","ELECTRIC - HEAT PUMP"},0))),0),"")</f>
        <v>0</v>
      </c>
      <c r="AJ867" s="81">
        <f>_xlfn.IFNA(IF($D867=5,IF($J867="Not Paid by Tenant",0,INDEX('AMI Ref'!$K$10:$N$10,MATCH($J867,{"Oil","Gas","Electric - Other","ELECTRIC - HEAT PUMP"},0))),0),"")</f>
        <v>0</v>
      </c>
      <c r="AK867" s="128"/>
      <c r="AL867" s="81" t="str">
        <f>_xlfn.IFNA(IF($D867=0,IF($K867="Not Paid by Tenant",0,INDEX('AMI Ref'!$O$5:$R$5,MATCH($K867,{"Oil","Gas","Electric - Other","Electric ccASHP - split"},0))),0),"")</f>
        <v/>
      </c>
      <c r="AM867" s="81">
        <f>_xlfn.IFNA(IF($D867=1,IF($K867="Not Paid by Tenant",0,INDEX('AMI Ref'!$O$6:$R$6,MATCH($K867,{"Oil","Gas","Electric - Other","Electric ccASHP - split"},0))),0),"")</f>
        <v>0</v>
      </c>
      <c r="AN867" s="81">
        <f>_xlfn.IFNA(IF($D867=2,IF($K867="Not Paid by Tenant",0,INDEX('AMI Ref'!$O$7:$R$7,MATCH($K867,{"Oil","Gas","Electric - Other","Electric ccASHP - split"},0))),0),"")</f>
        <v>0</v>
      </c>
      <c r="AO867" s="81">
        <f>_xlfn.IFNA(IF($D867=3,IF($K867="Not Paid by Tenant",0,INDEX('AMI Ref'!$O$8:$R$8,MATCH($K867,{"Oil","Gas","Electric - Other","Electric ccASHP - split"},0))),0),"")</f>
        <v>0</v>
      </c>
      <c r="AP867" s="81">
        <f>_xlfn.IFNA(IF($D867=4,IF($K867="Not Paid by Tenant",0,INDEX('AMI Ref'!$O$9:$R$9,MATCH($K867,{"Oil","Gas","Electric - Other","Electric ccASHP - split"},0))),0),"")</f>
        <v>0</v>
      </c>
      <c r="AQ867" s="81">
        <f>_xlfn.IFNA(IF($D867=5,IF($K867="Not Paid by Tenant",0,INDEX('AMI Ref'!$O$10:$R$10,MATCH($K867,{"Oil","Gas","Electric - Other","Electric ccASHP - split"},0))),0),"")</f>
        <v>0</v>
      </c>
      <c r="AR867" s="124">
        <f t="shared" ref="AR867:AR930" si="124">SUM(AE867:AQ867)</f>
        <v>0</v>
      </c>
      <c r="AS867" s="123" t="e">
        <f t="shared" ref="AS867:AS930" si="125">AC867-AR867</f>
        <v>#N/A</v>
      </c>
    </row>
    <row r="868" spans="1:45" x14ac:dyDescent="0.2">
      <c r="A868" s="130">
        <v>866</v>
      </c>
      <c r="B868" s="177">
        <f>IF(OR(COUNTIF($B$2:$B867,Input!$F884)&lt;1,COUNTIF($O$2:$O867,Input!$C884)&lt;1),Input!F884,0)</f>
        <v>0</v>
      </c>
      <c r="C868" s="177">
        <f>IF(OR(COUNTIF($B$2:$B867,Input!$F884)&lt;1,COUNTIF($O$2:$O867,Input!$C884)&lt;1),Input!G884,0)</f>
        <v>0</v>
      </c>
      <c r="D868" s="177">
        <f>IF(OR(COUNTIF($B$2:$B867,Input!$F884)&lt;1,COUNTIF($O$2:$O867,Input!$C884)&lt;1),Input!H884,0)</f>
        <v>0</v>
      </c>
      <c r="E868" s="177">
        <f>IF(OR(COUNTIF($B$2:$B867,Input!$F884)&lt;1,COUNTIF($O$2:$O867,Input!$C884)&lt;1),Input!I884,0)</f>
        <v>0</v>
      </c>
      <c r="F868" s="177">
        <f>IF(OR(COUNTIF($B$2:$B867,Input!$F884)&lt;1,COUNTIF($O$2:$O867,Input!$C884)&lt;1),Input!J884,0)</f>
        <v>0</v>
      </c>
      <c r="G868" s="177">
        <f>IF(OR(COUNTIF($B$2:$B867,Input!$F884)&lt;1,COUNTIF($O$2:$O867,Input!$C884)&lt;1),Input!K884,0)</f>
        <v>0</v>
      </c>
      <c r="H868" s="177">
        <f>IF(OR(COUNTIF($B$2:$B867,Input!$F884)&lt;1,COUNTIF($O$2:$O867,Input!$C884)&lt;1),Input!L884,0)</f>
        <v>0</v>
      </c>
      <c r="I868" s="177">
        <f>IF(OR(COUNTIF($B$2:$B867,Input!$F884)&lt;1,COUNTIF($O$2:$O867,Input!$C884)&lt;1),Input!M884,0)</f>
        <v>0</v>
      </c>
      <c r="J868" s="177">
        <f>IF(OR(COUNTIF($B$2:$B867,Input!$F884)&lt;1,COUNTIF($O$2:$O867,Input!$C884)&lt;1),Input!N884,0)</f>
        <v>0</v>
      </c>
      <c r="K868" s="177">
        <f>IF(OR(COUNTIF($B$2:$B867,Input!$F884)&lt;1,COUNTIF($O$2:$O867,Input!$C884)&lt;1),Input!O884,0)</f>
        <v>0</v>
      </c>
      <c r="L868" s="177">
        <f>IF(OR(COUNTIF($B$2:$B867,Input!$F884)&lt;1,COUNTIF($O$2:$O867,Input!$C884)&lt;1),Input!P884,0)</f>
        <v>0</v>
      </c>
      <c r="M868" s="129" t="str">
        <f t="shared" si="120"/>
        <v/>
      </c>
      <c r="N868" s="161">
        <f t="shared" si="118"/>
        <v>0</v>
      </c>
      <c r="O868" s="168">
        <f>Input!C884</f>
        <v>0</v>
      </c>
      <c r="P868" s="168"/>
      <c r="R868" s="131">
        <f t="shared" si="119"/>
        <v>0</v>
      </c>
      <c r="S868" s="133" t="str">
        <f t="shared" si="121"/>
        <v xml:space="preserve"> </v>
      </c>
      <c r="T868" s="133"/>
      <c r="U868" s="132" t="str">
        <f>_xlfn.IFNA(IF($D868=0,LOOKUP($F868,{0.1,0.2,0.3,0.4,0.5,0.6,0.7,0.8,0.9,1},{22,34,46,58,70,82,94,106,118,130}),""),"")</f>
        <v/>
      </c>
      <c r="V868" s="132" t="str">
        <f>_xlfn.IFNA(IF($D868=1,LOOKUP($F868,{0.1,0.2,0.3,0.4,0.5,0.6,0.7,0.8,0.9,1},{23,35,47,59,71,83,95,107,119,131}),""),"")</f>
        <v/>
      </c>
      <c r="W868" s="132" t="str">
        <f>_xlfn.IFNA(IF($D868=2,LOOKUP($F868,{0.1,0.2,0.3,0.4,0.5,0.6,0.7,0.8,0.9,1},{24,36,48,60,72,84,96,108,120,132}),""),"")</f>
        <v/>
      </c>
      <c r="X868" s="132" t="str">
        <f>_xlfn.IFNA(IF($D868=3,LOOKUP($F868,{0.1,0.2,0.3,0.4,0.5,0.6,0.7,0.8,0.9,1},{25,37,49,61,73,85,97,109,121,133}),""),"")</f>
        <v/>
      </c>
      <c r="Y868" s="132" t="str">
        <f>_xlfn.IFNA(IF($D868=4,LOOKUP($F868,{0.1,0.2,0.3,0.4,0.5,0.6,0.7,0.8,0.9,1},{26,38,50,62,74,86,98,110,122,134}),""),"")</f>
        <v/>
      </c>
      <c r="Z868" s="132" t="str">
        <f>_xlfn.IFNA(IF($D868=5,LOOKUP($F868,{0.1,0.2,0.3,0.4,0.5,0.6,0.7,0.8,0.9,1},{27,39,51,63,75,87,99,111,123,135}),""),"")</f>
        <v/>
      </c>
      <c r="AA868" s="132">
        <f t="shared" si="122"/>
        <v>0</v>
      </c>
      <c r="AB868" s="132" t="str">
        <f t="shared" si="123"/>
        <v>00</v>
      </c>
      <c r="AC868" s="82" t="e">
        <f>VLOOKUP(AB868,'AMI Ref'!T:U,2,FALSE)</f>
        <v>#N/A</v>
      </c>
      <c r="AD868" s="124"/>
      <c r="AE868" s="81" t="str">
        <f>_xlfn.IFNA(IF($D868=0,IF($J868="Not Paid by Tenant",0,INDEX('AMI Ref'!$K$5:$N$5,MATCH($J868,{"Oil","Gas","Electric - Other","ELECTRIC - HEAT PUMP"},0))),0),"")</f>
        <v/>
      </c>
      <c r="AF868" s="81">
        <f>_xlfn.IFNA(IF($D868=1,IF($J868="Not Paid by Tenant",0,INDEX('AMI Ref'!$K$6:$N$6,MATCH($J868,{"Oil","Gas","Electric - Other","ELECTRIC - HEAT PUMP"},0))),0),"")</f>
        <v>0</v>
      </c>
      <c r="AG868" s="81">
        <f>_xlfn.IFNA(IF($D868=2,IF($J868="Not Paid by Tenant",0,INDEX('AMI Ref'!$K$7:$N$7,MATCH($J868,{"Oil","Gas","Electric - Other","ELECTRIC - HEAT PUMP"},0))),0),"")</f>
        <v>0</v>
      </c>
      <c r="AH868" s="81">
        <f>_xlfn.IFNA(IF($D868=3,IF($J868="Not Paid by Tenant",0,INDEX('AMI Ref'!$K$8:$N$8,MATCH($J868,{"Oil","Gas","Electric - Other","ELECTRIC - HEAT PUMP"},0))),0),"")</f>
        <v>0</v>
      </c>
      <c r="AI868" s="81">
        <f>_xlfn.IFNA(IF($D868=4,IF($J868="Not Paid by Tenant",0,INDEX('AMI Ref'!$K$9:$N$9,MATCH($J868,{"Oil","Gas","Electric - Other","ELECTRIC - HEAT PUMP"},0))),0),"")</f>
        <v>0</v>
      </c>
      <c r="AJ868" s="81">
        <f>_xlfn.IFNA(IF($D868=5,IF($J868="Not Paid by Tenant",0,INDEX('AMI Ref'!$K$10:$N$10,MATCH($J868,{"Oil","Gas","Electric - Other","ELECTRIC - HEAT PUMP"},0))),0),"")</f>
        <v>0</v>
      </c>
      <c r="AK868" s="128"/>
      <c r="AL868" s="81" t="str">
        <f>_xlfn.IFNA(IF($D868=0,IF($K868="Not Paid by Tenant",0,INDEX('AMI Ref'!$O$5:$R$5,MATCH($K868,{"Oil","Gas","Electric - Other","Electric ccASHP - split"},0))),0),"")</f>
        <v/>
      </c>
      <c r="AM868" s="81">
        <f>_xlfn.IFNA(IF($D868=1,IF($K868="Not Paid by Tenant",0,INDEX('AMI Ref'!$O$6:$R$6,MATCH($K868,{"Oil","Gas","Electric - Other","Electric ccASHP - split"},0))),0),"")</f>
        <v>0</v>
      </c>
      <c r="AN868" s="81">
        <f>_xlfn.IFNA(IF($D868=2,IF($K868="Not Paid by Tenant",0,INDEX('AMI Ref'!$O$7:$R$7,MATCH($K868,{"Oil","Gas","Electric - Other","Electric ccASHP - split"},0))),0),"")</f>
        <v>0</v>
      </c>
      <c r="AO868" s="81">
        <f>_xlfn.IFNA(IF($D868=3,IF($K868="Not Paid by Tenant",0,INDEX('AMI Ref'!$O$8:$R$8,MATCH($K868,{"Oil","Gas","Electric - Other","Electric ccASHP - split"},0))),0),"")</f>
        <v>0</v>
      </c>
      <c r="AP868" s="81">
        <f>_xlfn.IFNA(IF($D868=4,IF($K868="Not Paid by Tenant",0,INDEX('AMI Ref'!$O$9:$R$9,MATCH($K868,{"Oil","Gas","Electric - Other","Electric ccASHP - split"},0))),0),"")</f>
        <v>0</v>
      </c>
      <c r="AQ868" s="81">
        <f>_xlfn.IFNA(IF($D868=5,IF($K868="Not Paid by Tenant",0,INDEX('AMI Ref'!$O$10:$R$10,MATCH($K868,{"Oil","Gas","Electric - Other","Electric ccASHP - split"},0))),0),"")</f>
        <v>0</v>
      </c>
      <c r="AR868" s="124">
        <f t="shared" si="124"/>
        <v>0</v>
      </c>
      <c r="AS868" s="123" t="e">
        <f t="shared" si="125"/>
        <v>#N/A</v>
      </c>
    </row>
    <row r="869" spans="1:45" x14ac:dyDescent="0.2">
      <c r="A869" s="130">
        <v>867</v>
      </c>
      <c r="B869" s="177">
        <f>IF(OR(COUNTIF($B$2:$B868,Input!$F885)&lt;1,COUNTIF($O$2:$O868,Input!$C885)&lt;1),Input!F885,0)</f>
        <v>0</v>
      </c>
      <c r="C869" s="177">
        <f>IF(OR(COUNTIF($B$2:$B868,Input!$F885)&lt;1,COUNTIF($O$2:$O868,Input!$C885)&lt;1),Input!G885,0)</f>
        <v>0</v>
      </c>
      <c r="D869" s="177">
        <f>IF(OR(COUNTIF($B$2:$B868,Input!$F885)&lt;1,COUNTIF($O$2:$O868,Input!$C885)&lt;1),Input!H885,0)</f>
        <v>0</v>
      </c>
      <c r="E869" s="177">
        <f>IF(OR(COUNTIF($B$2:$B868,Input!$F885)&lt;1,COUNTIF($O$2:$O868,Input!$C885)&lt;1),Input!I885,0)</f>
        <v>0</v>
      </c>
      <c r="F869" s="177">
        <f>IF(OR(COUNTIF($B$2:$B868,Input!$F885)&lt;1,COUNTIF($O$2:$O868,Input!$C885)&lt;1),Input!J885,0)</f>
        <v>0</v>
      </c>
      <c r="G869" s="177">
        <f>IF(OR(COUNTIF($B$2:$B868,Input!$F885)&lt;1,COUNTIF($O$2:$O868,Input!$C885)&lt;1),Input!K885,0)</f>
        <v>0</v>
      </c>
      <c r="H869" s="177">
        <f>IF(OR(COUNTIF($B$2:$B868,Input!$F885)&lt;1,COUNTIF($O$2:$O868,Input!$C885)&lt;1),Input!L885,0)</f>
        <v>0</v>
      </c>
      <c r="I869" s="177">
        <f>IF(OR(COUNTIF($B$2:$B868,Input!$F885)&lt;1,COUNTIF($O$2:$O868,Input!$C885)&lt;1),Input!M885,0)</f>
        <v>0</v>
      </c>
      <c r="J869" s="177">
        <f>IF(OR(COUNTIF($B$2:$B868,Input!$F885)&lt;1,COUNTIF($O$2:$O868,Input!$C885)&lt;1),Input!N885,0)</f>
        <v>0</v>
      </c>
      <c r="K869" s="177">
        <f>IF(OR(COUNTIF($B$2:$B868,Input!$F885)&lt;1,COUNTIF($O$2:$O868,Input!$C885)&lt;1),Input!O885,0)</f>
        <v>0</v>
      </c>
      <c r="L869" s="177">
        <f>IF(OR(COUNTIF($B$2:$B868,Input!$F885)&lt;1,COUNTIF($O$2:$O868,Input!$C885)&lt;1),Input!P885,0)</f>
        <v>0</v>
      </c>
      <c r="M869" s="129" t="str">
        <f t="shared" si="120"/>
        <v/>
      </c>
      <c r="N869" s="161">
        <f t="shared" si="118"/>
        <v>0</v>
      </c>
      <c r="O869" s="168">
        <f>Input!C885</f>
        <v>0</v>
      </c>
      <c r="P869" s="168"/>
      <c r="R869" s="131">
        <f t="shared" si="119"/>
        <v>0</v>
      </c>
      <c r="S869" s="133" t="str">
        <f t="shared" si="121"/>
        <v xml:space="preserve"> </v>
      </c>
      <c r="T869" s="133"/>
      <c r="U869" s="132" t="str">
        <f>_xlfn.IFNA(IF($D869=0,LOOKUP($F869,{0.1,0.2,0.3,0.4,0.5,0.6,0.7,0.8,0.9,1},{22,34,46,58,70,82,94,106,118,130}),""),"")</f>
        <v/>
      </c>
      <c r="V869" s="132" t="str">
        <f>_xlfn.IFNA(IF($D869=1,LOOKUP($F869,{0.1,0.2,0.3,0.4,0.5,0.6,0.7,0.8,0.9,1},{23,35,47,59,71,83,95,107,119,131}),""),"")</f>
        <v/>
      </c>
      <c r="W869" s="132" t="str">
        <f>_xlfn.IFNA(IF($D869=2,LOOKUP($F869,{0.1,0.2,0.3,0.4,0.5,0.6,0.7,0.8,0.9,1},{24,36,48,60,72,84,96,108,120,132}),""),"")</f>
        <v/>
      </c>
      <c r="X869" s="132" t="str">
        <f>_xlfn.IFNA(IF($D869=3,LOOKUP($F869,{0.1,0.2,0.3,0.4,0.5,0.6,0.7,0.8,0.9,1},{25,37,49,61,73,85,97,109,121,133}),""),"")</f>
        <v/>
      </c>
      <c r="Y869" s="132" t="str">
        <f>_xlfn.IFNA(IF($D869=4,LOOKUP($F869,{0.1,0.2,0.3,0.4,0.5,0.6,0.7,0.8,0.9,1},{26,38,50,62,74,86,98,110,122,134}),""),"")</f>
        <v/>
      </c>
      <c r="Z869" s="132" t="str">
        <f>_xlfn.IFNA(IF($D869=5,LOOKUP($F869,{0.1,0.2,0.3,0.4,0.5,0.6,0.7,0.8,0.9,1},{27,39,51,63,75,87,99,111,123,135}),""),"")</f>
        <v/>
      </c>
      <c r="AA869" s="132">
        <f t="shared" si="122"/>
        <v>0</v>
      </c>
      <c r="AB869" s="132" t="str">
        <f t="shared" si="123"/>
        <v>00</v>
      </c>
      <c r="AC869" s="82" t="e">
        <f>VLOOKUP(AB869,'AMI Ref'!T:U,2,FALSE)</f>
        <v>#N/A</v>
      </c>
      <c r="AD869" s="124"/>
      <c r="AE869" s="81" t="str">
        <f>_xlfn.IFNA(IF($D869=0,IF($J869="Not Paid by Tenant",0,INDEX('AMI Ref'!$K$5:$N$5,MATCH($J869,{"Oil","Gas","Electric - Other","ELECTRIC - HEAT PUMP"},0))),0),"")</f>
        <v/>
      </c>
      <c r="AF869" s="81">
        <f>_xlfn.IFNA(IF($D869=1,IF($J869="Not Paid by Tenant",0,INDEX('AMI Ref'!$K$6:$N$6,MATCH($J869,{"Oil","Gas","Electric - Other","ELECTRIC - HEAT PUMP"},0))),0),"")</f>
        <v>0</v>
      </c>
      <c r="AG869" s="81">
        <f>_xlfn.IFNA(IF($D869=2,IF($J869="Not Paid by Tenant",0,INDEX('AMI Ref'!$K$7:$N$7,MATCH($J869,{"Oil","Gas","Electric - Other","ELECTRIC - HEAT PUMP"},0))),0),"")</f>
        <v>0</v>
      </c>
      <c r="AH869" s="81">
        <f>_xlfn.IFNA(IF($D869=3,IF($J869="Not Paid by Tenant",0,INDEX('AMI Ref'!$K$8:$N$8,MATCH($J869,{"Oil","Gas","Electric - Other","ELECTRIC - HEAT PUMP"},0))),0),"")</f>
        <v>0</v>
      </c>
      <c r="AI869" s="81">
        <f>_xlfn.IFNA(IF($D869=4,IF($J869="Not Paid by Tenant",0,INDEX('AMI Ref'!$K$9:$N$9,MATCH($J869,{"Oil","Gas","Electric - Other","ELECTRIC - HEAT PUMP"},0))),0),"")</f>
        <v>0</v>
      </c>
      <c r="AJ869" s="81">
        <f>_xlfn.IFNA(IF($D869=5,IF($J869="Not Paid by Tenant",0,INDEX('AMI Ref'!$K$10:$N$10,MATCH($J869,{"Oil","Gas","Electric - Other","ELECTRIC - HEAT PUMP"},0))),0),"")</f>
        <v>0</v>
      </c>
      <c r="AK869" s="128"/>
      <c r="AL869" s="81" t="str">
        <f>_xlfn.IFNA(IF($D869=0,IF($K869="Not Paid by Tenant",0,INDEX('AMI Ref'!$O$5:$R$5,MATCH($K869,{"Oil","Gas","Electric - Other","Electric ccASHP - split"},0))),0),"")</f>
        <v/>
      </c>
      <c r="AM869" s="81">
        <f>_xlfn.IFNA(IF($D869=1,IF($K869="Not Paid by Tenant",0,INDEX('AMI Ref'!$O$6:$R$6,MATCH($K869,{"Oil","Gas","Electric - Other","Electric ccASHP - split"},0))),0),"")</f>
        <v>0</v>
      </c>
      <c r="AN869" s="81">
        <f>_xlfn.IFNA(IF($D869=2,IF($K869="Not Paid by Tenant",0,INDEX('AMI Ref'!$O$7:$R$7,MATCH($K869,{"Oil","Gas","Electric - Other","Electric ccASHP - split"},0))),0),"")</f>
        <v>0</v>
      </c>
      <c r="AO869" s="81">
        <f>_xlfn.IFNA(IF($D869=3,IF($K869="Not Paid by Tenant",0,INDEX('AMI Ref'!$O$8:$R$8,MATCH($K869,{"Oil","Gas","Electric - Other","Electric ccASHP - split"},0))),0),"")</f>
        <v>0</v>
      </c>
      <c r="AP869" s="81">
        <f>_xlfn.IFNA(IF($D869=4,IF($K869="Not Paid by Tenant",0,INDEX('AMI Ref'!$O$9:$R$9,MATCH($K869,{"Oil","Gas","Electric - Other","Electric ccASHP - split"},0))),0),"")</f>
        <v>0</v>
      </c>
      <c r="AQ869" s="81">
        <f>_xlfn.IFNA(IF($D869=5,IF($K869="Not Paid by Tenant",0,INDEX('AMI Ref'!$O$10:$R$10,MATCH($K869,{"Oil","Gas","Electric - Other","Electric ccASHP - split"},0))),0),"")</f>
        <v>0</v>
      </c>
      <c r="AR869" s="124">
        <f t="shared" si="124"/>
        <v>0</v>
      </c>
      <c r="AS869" s="123" t="e">
        <f t="shared" si="125"/>
        <v>#N/A</v>
      </c>
    </row>
    <row r="870" spans="1:45" x14ac:dyDescent="0.2">
      <c r="A870" s="130">
        <v>868</v>
      </c>
      <c r="B870" s="177">
        <f>IF(OR(COUNTIF($B$2:$B869,Input!$F886)&lt;1,COUNTIF($O$2:$O869,Input!$C886)&lt;1),Input!F886,0)</f>
        <v>0</v>
      </c>
      <c r="C870" s="177">
        <f>IF(OR(COUNTIF($B$2:$B869,Input!$F886)&lt;1,COUNTIF($O$2:$O869,Input!$C886)&lt;1),Input!G886,0)</f>
        <v>0</v>
      </c>
      <c r="D870" s="177">
        <f>IF(OR(COUNTIF($B$2:$B869,Input!$F886)&lt;1,COUNTIF($O$2:$O869,Input!$C886)&lt;1),Input!H886,0)</f>
        <v>0</v>
      </c>
      <c r="E870" s="177">
        <f>IF(OR(COUNTIF($B$2:$B869,Input!$F886)&lt;1,COUNTIF($O$2:$O869,Input!$C886)&lt;1),Input!I886,0)</f>
        <v>0</v>
      </c>
      <c r="F870" s="177">
        <f>IF(OR(COUNTIF($B$2:$B869,Input!$F886)&lt;1,COUNTIF($O$2:$O869,Input!$C886)&lt;1),Input!J886,0)</f>
        <v>0</v>
      </c>
      <c r="G870" s="177">
        <f>IF(OR(COUNTIF($B$2:$B869,Input!$F886)&lt;1,COUNTIF($O$2:$O869,Input!$C886)&lt;1),Input!K886,0)</f>
        <v>0</v>
      </c>
      <c r="H870" s="177">
        <f>IF(OR(COUNTIF($B$2:$B869,Input!$F886)&lt;1,COUNTIF($O$2:$O869,Input!$C886)&lt;1),Input!L886,0)</f>
        <v>0</v>
      </c>
      <c r="I870" s="177">
        <f>IF(OR(COUNTIF($B$2:$B869,Input!$F886)&lt;1,COUNTIF($O$2:$O869,Input!$C886)&lt;1),Input!M886,0)</f>
        <v>0</v>
      </c>
      <c r="J870" s="177">
        <f>IF(OR(COUNTIF($B$2:$B869,Input!$F886)&lt;1,COUNTIF($O$2:$O869,Input!$C886)&lt;1),Input!N886,0)</f>
        <v>0</v>
      </c>
      <c r="K870" s="177">
        <f>IF(OR(COUNTIF($B$2:$B869,Input!$F886)&lt;1,COUNTIF($O$2:$O869,Input!$C886)&lt;1),Input!O886,0)</f>
        <v>0</v>
      </c>
      <c r="L870" s="177">
        <f>IF(OR(COUNTIF($B$2:$B869,Input!$F886)&lt;1,COUNTIF($O$2:$O869,Input!$C886)&lt;1),Input!P886,0)</f>
        <v>0</v>
      </c>
      <c r="M870" s="129" t="str">
        <f t="shared" si="120"/>
        <v/>
      </c>
      <c r="N870" s="161">
        <f t="shared" si="118"/>
        <v>0</v>
      </c>
      <c r="O870" s="168">
        <f>Input!C886</f>
        <v>0</v>
      </c>
      <c r="P870" s="168"/>
      <c r="R870" s="131">
        <f t="shared" si="119"/>
        <v>0</v>
      </c>
      <c r="S870" s="133" t="str">
        <f t="shared" si="121"/>
        <v xml:space="preserve"> </v>
      </c>
      <c r="T870" s="133"/>
      <c r="U870" s="132" t="str">
        <f>_xlfn.IFNA(IF($D870=0,LOOKUP($F870,{0.1,0.2,0.3,0.4,0.5,0.6,0.7,0.8,0.9,1},{22,34,46,58,70,82,94,106,118,130}),""),"")</f>
        <v/>
      </c>
      <c r="V870" s="132" t="str">
        <f>_xlfn.IFNA(IF($D870=1,LOOKUP($F870,{0.1,0.2,0.3,0.4,0.5,0.6,0.7,0.8,0.9,1},{23,35,47,59,71,83,95,107,119,131}),""),"")</f>
        <v/>
      </c>
      <c r="W870" s="132" t="str">
        <f>_xlfn.IFNA(IF($D870=2,LOOKUP($F870,{0.1,0.2,0.3,0.4,0.5,0.6,0.7,0.8,0.9,1},{24,36,48,60,72,84,96,108,120,132}),""),"")</f>
        <v/>
      </c>
      <c r="X870" s="132" t="str">
        <f>_xlfn.IFNA(IF($D870=3,LOOKUP($F870,{0.1,0.2,0.3,0.4,0.5,0.6,0.7,0.8,0.9,1},{25,37,49,61,73,85,97,109,121,133}),""),"")</f>
        <v/>
      </c>
      <c r="Y870" s="132" t="str">
        <f>_xlfn.IFNA(IF($D870=4,LOOKUP($F870,{0.1,0.2,0.3,0.4,0.5,0.6,0.7,0.8,0.9,1},{26,38,50,62,74,86,98,110,122,134}),""),"")</f>
        <v/>
      </c>
      <c r="Z870" s="132" t="str">
        <f>_xlfn.IFNA(IF($D870=5,LOOKUP($F870,{0.1,0.2,0.3,0.4,0.5,0.6,0.7,0.8,0.9,1},{27,39,51,63,75,87,99,111,123,135}),""),"")</f>
        <v/>
      </c>
      <c r="AA870" s="132">
        <f t="shared" si="122"/>
        <v>0</v>
      </c>
      <c r="AB870" s="132" t="str">
        <f t="shared" si="123"/>
        <v>00</v>
      </c>
      <c r="AC870" s="82" t="e">
        <f>VLOOKUP(AB870,'AMI Ref'!T:U,2,FALSE)</f>
        <v>#N/A</v>
      </c>
      <c r="AD870" s="124"/>
      <c r="AE870" s="81" t="str">
        <f>_xlfn.IFNA(IF($D870=0,IF($J870="Not Paid by Tenant",0,INDEX('AMI Ref'!$K$5:$N$5,MATCH($J870,{"Oil","Gas","Electric - Other","ELECTRIC - HEAT PUMP"},0))),0),"")</f>
        <v/>
      </c>
      <c r="AF870" s="81">
        <f>_xlfn.IFNA(IF($D870=1,IF($J870="Not Paid by Tenant",0,INDEX('AMI Ref'!$K$6:$N$6,MATCH($J870,{"Oil","Gas","Electric - Other","ELECTRIC - HEAT PUMP"},0))),0),"")</f>
        <v>0</v>
      </c>
      <c r="AG870" s="81">
        <f>_xlfn.IFNA(IF($D870=2,IF($J870="Not Paid by Tenant",0,INDEX('AMI Ref'!$K$7:$N$7,MATCH($J870,{"Oil","Gas","Electric - Other","ELECTRIC - HEAT PUMP"},0))),0),"")</f>
        <v>0</v>
      </c>
      <c r="AH870" s="81">
        <f>_xlfn.IFNA(IF($D870=3,IF($J870="Not Paid by Tenant",0,INDEX('AMI Ref'!$K$8:$N$8,MATCH($J870,{"Oil","Gas","Electric - Other","ELECTRIC - HEAT PUMP"},0))),0),"")</f>
        <v>0</v>
      </c>
      <c r="AI870" s="81">
        <f>_xlfn.IFNA(IF($D870=4,IF($J870="Not Paid by Tenant",0,INDEX('AMI Ref'!$K$9:$N$9,MATCH($J870,{"Oil","Gas","Electric - Other","ELECTRIC - HEAT PUMP"},0))),0),"")</f>
        <v>0</v>
      </c>
      <c r="AJ870" s="81">
        <f>_xlfn.IFNA(IF($D870=5,IF($J870="Not Paid by Tenant",0,INDEX('AMI Ref'!$K$10:$N$10,MATCH($J870,{"Oil","Gas","Electric - Other","ELECTRIC - HEAT PUMP"},0))),0),"")</f>
        <v>0</v>
      </c>
      <c r="AK870" s="128"/>
      <c r="AL870" s="81" t="str">
        <f>_xlfn.IFNA(IF($D870=0,IF($K870="Not Paid by Tenant",0,INDEX('AMI Ref'!$O$5:$R$5,MATCH($K870,{"Oil","Gas","Electric - Other","Electric ccASHP - split"},0))),0),"")</f>
        <v/>
      </c>
      <c r="AM870" s="81">
        <f>_xlfn.IFNA(IF($D870=1,IF($K870="Not Paid by Tenant",0,INDEX('AMI Ref'!$O$6:$R$6,MATCH($K870,{"Oil","Gas","Electric - Other","Electric ccASHP - split"},0))),0),"")</f>
        <v>0</v>
      </c>
      <c r="AN870" s="81">
        <f>_xlfn.IFNA(IF($D870=2,IF($K870="Not Paid by Tenant",0,INDEX('AMI Ref'!$O$7:$R$7,MATCH($K870,{"Oil","Gas","Electric - Other","Electric ccASHP - split"},0))),0),"")</f>
        <v>0</v>
      </c>
      <c r="AO870" s="81">
        <f>_xlfn.IFNA(IF($D870=3,IF($K870="Not Paid by Tenant",0,INDEX('AMI Ref'!$O$8:$R$8,MATCH($K870,{"Oil","Gas","Electric - Other","Electric ccASHP - split"},0))),0),"")</f>
        <v>0</v>
      </c>
      <c r="AP870" s="81">
        <f>_xlfn.IFNA(IF($D870=4,IF($K870="Not Paid by Tenant",0,INDEX('AMI Ref'!$O$9:$R$9,MATCH($K870,{"Oil","Gas","Electric - Other","Electric ccASHP - split"},0))),0),"")</f>
        <v>0</v>
      </c>
      <c r="AQ870" s="81">
        <f>_xlfn.IFNA(IF($D870=5,IF($K870="Not Paid by Tenant",0,INDEX('AMI Ref'!$O$10:$R$10,MATCH($K870,{"Oil","Gas","Electric - Other","Electric ccASHP - split"},0))),0),"")</f>
        <v>0</v>
      </c>
      <c r="AR870" s="124">
        <f t="shared" si="124"/>
        <v>0</v>
      </c>
      <c r="AS870" s="123" t="e">
        <f t="shared" si="125"/>
        <v>#N/A</v>
      </c>
    </row>
    <row r="871" spans="1:45" x14ac:dyDescent="0.2">
      <c r="A871" s="130">
        <v>869</v>
      </c>
      <c r="B871" s="177">
        <f>IF(OR(COUNTIF($B$2:$B870,Input!$F887)&lt;1,COUNTIF($O$2:$O870,Input!$C887)&lt;1),Input!F887,0)</f>
        <v>0</v>
      </c>
      <c r="C871" s="177">
        <f>IF(OR(COUNTIF($B$2:$B870,Input!$F887)&lt;1,COUNTIF($O$2:$O870,Input!$C887)&lt;1),Input!G887,0)</f>
        <v>0</v>
      </c>
      <c r="D871" s="177">
        <f>IF(OR(COUNTIF($B$2:$B870,Input!$F887)&lt;1,COUNTIF($O$2:$O870,Input!$C887)&lt;1),Input!H887,0)</f>
        <v>0</v>
      </c>
      <c r="E871" s="177">
        <f>IF(OR(COUNTIF($B$2:$B870,Input!$F887)&lt;1,COUNTIF($O$2:$O870,Input!$C887)&lt;1),Input!I887,0)</f>
        <v>0</v>
      </c>
      <c r="F871" s="177">
        <f>IF(OR(COUNTIF($B$2:$B870,Input!$F887)&lt;1,COUNTIF($O$2:$O870,Input!$C887)&lt;1),Input!J887,0)</f>
        <v>0</v>
      </c>
      <c r="G871" s="177">
        <f>IF(OR(COUNTIF($B$2:$B870,Input!$F887)&lt;1,COUNTIF($O$2:$O870,Input!$C887)&lt;1),Input!K887,0)</f>
        <v>0</v>
      </c>
      <c r="H871" s="177">
        <f>IF(OR(COUNTIF($B$2:$B870,Input!$F887)&lt;1,COUNTIF($O$2:$O870,Input!$C887)&lt;1),Input!L887,0)</f>
        <v>0</v>
      </c>
      <c r="I871" s="177">
        <f>IF(OR(COUNTIF($B$2:$B870,Input!$F887)&lt;1,COUNTIF($O$2:$O870,Input!$C887)&lt;1),Input!M887,0)</f>
        <v>0</v>
      </c>
      <c r="J871" s="177">
        <f>IF(OR(COUNTIF($B$2:$B870,Input!$F887)&lt;1,COUNTIF($O$2:$O870,Input!$C887)&lt;1),Input!N887,0)</f>
        <v>0</v>
      </c>
      <c r="K871" s="177">
        <f>IF(OR(COUNTIF($B$2:$B870,Input!$F887)&lt;1,COUNTIF($O$2:$O870,Input!$C887)&lt;1),Input!O887,0)</f>
        <v>0</v>
      </c>
      <c r="L871" s="177">
        <f>IF(OR(COUNTIF($B$2:$B870,Input!$F887)&lt;1,COUNTIF($O$2:$O870,Input!$C887)&lt;1),Input!P887,0)</f>
        <v>0</v>
      </c>
      <c r="M871" s="129" t="str">
        <f t="shared" si="120"/>
        <v/>
      </c>
      <c r="N871" s="161">
        <f t="shared" si="118"/>
        <v>0</v>
      </c>
      <c r="O871" s="168">
        <f>Input!C887</f>
        <v>0</v>
      </c>
      <c r="P871" s="168"/>
      <c r="R871" s="131">
        <f t="shared" si="119"/>
        <v>0</v>
      </c>
      <c r="S871" s="133" t="str">
        <f t="shared" si="121"/>
        <v xml:space="preserve"> </v>
      </c>
      <c r="T871" s="133"/>
      <c r="U871" s="132" t="str">
        <f>_xlfn.IFNA(IF($D871=0,LOOKUP($F871,{0.1,0.2,0.3,0.4,0.5,0.6,0.7,0.8,0.9,1},{22,34,46,58,70,82,94,106,118,130}),""),"")</f>
        <v/>
      </c>
      <c r="V871" s="132" t="str">
        <f>_xlfn.IFNA(IF($D871=1,LOOKUP($F871,{0.1,0.2,0.3,0.4,0.5,0.6,0.7,0.8,0.9,1},{23,35,47,59,71,83,95,107,119,131}),""),"")</f>
        <v/>
      </c>
      <c r="W871" s="132" t="str">
        <f>_xlfn.IFNA(IF($D871=2,LOOKUP($F871,{0.1,0.2,0.3,0.4,0.5,0.6,0.7,0.8,0.9,1},{24,36,48,60,72,84,96,108,120,132}),""),"")</f>
        <v/>
      </c>
      <c r="X871" s="132" t="str">
        <f>_xlfn.IFNA(IF($D871=3,LOOKUP($F871,{0.1,0.2,0.3,0.4,0.5,0.6,0.7,0.8,0.9,1},{25,37,49,61,73,85,97,109,121,133}),""),"")</f>
        <v/>
      </c>
      <c r="Y871" s="132" t="str">
        <f>_xlfn.IFNA(IF($D871=4,LOOKUP($F871,{0.1,0.2,0.3,0.4,0.5,0.6,0.7,0.8,0.9,1},{26,38,50,62,74,86,98,110,122,134}),""),"")</f>
        <v/>
      </c>
      <c r="Z871" s="132" t="str">
        <f>_xlfn.IFNA(IF($D871=5,LOOKUP($F871,{0.1,0.2,0.3,0.4,0.5,0.6,0.7,0.8,0.9,1},{27,39,51,63,75,87,99,111,123,135}),""),"")</f>
        <v/>
      </c>
      <c r="AA871" s="132">
        <f t="shared" si="122"/>
        <v>0</v>
      </c>
      <c r="AB871" s="132" t="str">
        <f t="shared" si="123"/>
        <v>00</v>
      </c>
      <c r="AC871" s="82" t="e">
        <f>VLOOKUP(AB871,'AMI Ref'!T:U,2,FALSE)</f>
        <v>#N/A</v>
      </c>
      <c r="AD871" s="124"/>
      <c r="AE871" s="81" t="str">
        <f>_xlfn.IFNA(IF($D871=0,IF($J871="Not Paid by Tenant",0,INDEX('AMI Ref'!$K$5:$N$5,MATCH($J871,{"Oil","Gas","Electric - Other","ELECTRIC - HEAT PUMP"},0))),0),"")</f>
        <v/>
      </c>
      <c r="AF871" s="81">
        <f>_xlfn.IFNA(IF($D871=1,IF($J871="Not Paid by Tenant",0,INDEX('AMI Ref'!$K$6:$N$6,MATCH($J871,{"Oil","Gas","Electric - Other","ELECTRIC - HEAT PUMP"},0))),0),"")</f>
        <v>0</v>
      </c>
      <c r="AG871" s="81">
        <f>_xlfn.IFNA(IF($D871=2,IF($J871="Not Paid by Tenant",0,INDEX('AMI Ref'!$K$7:$N$7,MATCH($J871,{"Oil","Gas","Electric - Other","ELECTRIC - HEAT PUMP"},0))),0),"")</f>
        <v>0</v>
      </c>
      <c r="AH871" s="81">
        <f>_xlfn.IFNA(IF($D871=3,IF($J871="Not Paid by Tenant",0,INDEX('AMI Ref'!$K$8:$N$8,MATCH($J871,{"Oil","Gas","Electric - Other","ELECTRIC - HEAT PUMP"},0))),0),"")</f>
        <v>0</v>
      </c>
      <c r="AI871" s="81">
        <f>_xlfn.IFNA(IF($D871=4,IF($J871="Not Paid by Tenant",0,INDEX('AMI Ref'!$K$9:$N$9,MATCH($J871,{"Oil","Gas","Electric - Other","ELECTRIC - HEAT PUMP"},0))),0),"")</f>
        <v>0</v>
      </c>
      <c r="AJ871" s="81">
        <f>_xlfn.IFNA(IF($D871=5,IF($J871="Not Paid by Tenant",0,INDEX('AMI Ref'!$K$10:$N$10,MATCH($J871,{"Oil","Gas","Electric - Other","ELECTRIC - HEAT PUMP"},0))),0),"")</f>
        <v>0</v>
      </c>
      <c r="AK871" s="128"/>
      <c r="AL871" s="81" t="str">
        <f>_xlfn.IFNA(IF($D871=0,IF($K871="Not Paid by Tenant",0,INDEX('AMI Ref'!$O$5:$R$5,MATCH($K871,{"Oil","Gas","Electric - Other","Electric ccASHP - split"},0))),0),"")</f>
        <v/>
      </c>
      <c r="AM871" s="81">
        <f>_xlfn.IFNA(IF($D871=1,IF($K871="Not Paid by Tenant",0,INDEX('AMI Ref'!$O$6:$R$6,MATCH($K871,{"Oil","Gas","Electric - Other","Electric ccASHP - split"},0))),0),"")</f>
        <v>0</v>
      </c>
      <c r="AN871" s="81">
        <f>_xlfn.IFNA(IF($D871=2,IF($K871="Not Paid by Tenant",0,INDEX('AMI Ref'!$O$7:$R$7,MATCH($K871,{"Oil","Gas","Electric - Other","Electric ccASHP - split"},0))),0),"")</f>
        <v>0</v>
      </c>
      <c r="AO871" s="81">
        <f>_xlfn.IFNA(IF($D871=3,IF($K871="Not Paid by Tenant",0,INDEX('AMI Ref'!$O$8:$R$8,MATCH($K871,{"Oil","Gas","Electric - Other","Electric ccASHP - split"},0))),0),"")</f>
        <v>0</v>
      </c>
      <c r="AP871" s="81">
        <f>_xlfn.IFNA(IF($D871=4,IF($K871="Not Paid by Tenant",0,INDEX('AMI Ref'!$O$9:$R$9,MATCH($K871,{"Oil","Gas","Electric - Other","Electric ccASHP - split"},0))),0),"")</f>
        <v>0</v>
      </c>
      <c r="AQ871" s="81">
        <f>_xlfn.IFNA(IF($D871=5,IF($K871="Not Paid by Tenant",0,INDEX('AMI Ref'!$O$10:$R$10,MATCH($K871,{"Oil","Gas","Electric - Other","Electric ccASHP - split"},0))),0),"")</f>
        <v>0</v>
      </c>
      <c r="AR871" s="124">
        <f t="shared" si="124"/>
        <v>0</v>
      </c>
      <c r="AS871" s="123" t="e">
        <f t="shared" si="125"/>
        <v>#N/A</v>
      </c>
    </row>
    <row r="872" spans="1:45" x14ac:dyDescent="0.2">
      <c r="A872" s="130">
        <v>870</v>
      </c>
      <c r="B872" s="177">
        <f>IF(OR(COUNTIF($B$2:$B871,Input!$F888)&lt;1,COUNTIF($O$2:$O871,Input!$C888)&lt;1),Input!F888,0)</f>
        <v>0</v>
      </c>
      <c r="C872" s="177">
        <f>IF(OR(COUNTIF($B$2:$B871,Input!$F888)&lt;1,COUNTIF($O$2:$O871,Input!$C888)&lt;1),Input!G888,0)</f>
        <v>0</v>
      </c>
      <c r="D872" s="177">
        <f>IF(OR(COUNTIF($B$2:$B871,Input!$F888)&lt;1,COUNTIF($O$2:$O871,Input!$C888)&lt;1),Input!H888,0)</f>
        <v>0</v>
      </c>
      <c r="E872" s="177">
        <f>IF(OR(COUNTIF($B$2:$B871,Input!$F888)&lt;1,COUNTIF($O$2:$O871,Input!$C888)&lt;1),Input!I888,0)</f>
        <v>0</v>
      </c>
      <c r="F872" s="177">
        <f>IF(OR(COUNTIF($B$2:$B871,Input!$F888)&lt;1,COUNTIF($O$2:$O871,Input!$C888)&lt;1),Input!J888,0)</f>
        <v>0</v>
      </c>
      <c r="G872" s="177">
        <f>IF(OR(COUNTIF($B$2:$B871,Input!$F888)&lt;1,COUNTIF($O$2:$O871,Input!$C888)&lt;1),Input!K888,0)</f>
        <v>0</v>
      </c>
      <c r="H872" s="177">
        <f>IF(OR(COUNTIF($B$2:$B871,Input!$F888)&lt;1,COUNTIF($O$2:$O871,Input!$C888)&lt;1),Input!L888,0)</f>
        <v>0</v>
      </c>
      <c r="I872" s="177">
        <f>IF(OR(COUNTIF($B$2:$B871,Input!$F888)&lt;1,COUNTIF($O$2:$O871,Input!$C888)&lt;1),Input!M888,0)</f>
        <v>0</v>
      </c>
      <c r="J872" s="177">
        <f>IF(OR(COUNTIF($B$2:$B871,Input!$F888)&lt;1,COUNTIF($O$2:$O871,Input!$C888)&lt;1),Input!N888,0)</f>
        <v>0</v>
      </c>
      <c r="K872" s="177">
        <f>IF(OR(COUNTIF($B$2:$B871,Input!$F888)&lt;1,COUNTIF($O$2:$O871,Input!$C888)&lt;1),Input!O888,0)</f>
        <v>0</v>
      </c>
      <c r="L872" s="177">
        <f>IF(OR(COUNTIF($B$2:$B871,Input!$F888)&lt;1,COUNTIF($O$2:$O871,Input!$C888)&lt;1),Input!P888,0)</f>
        <v>0</v>
      </c>
      <c r="M872" s="129" t="str">
        <f t="shared" si="120"/>
        <v/>
      </c>
      <c r="N872" s="161">
        <f t="shared" si="118"/>
        <v>0</v>
      </c>
      <c r="O872" s="168">
        <f>Input!C888</f>
        <v>0</v>
      </c>
      <c r="P872" s="168"/>
      <c r="R872" s="131">
        <f t="shared" si="119"/>
        <v>0</v>
      </c>
      <c r="S872" s="133" t="str">
        <f t="shared" si="121"/>
        <v xml:space="preserve"> </v>
      </c>
      <c r="T872" s="133"/>
      <c r="U872" s="132" t="str">
        <f>_xlfn.IFNA(IF($D872=0,LOOKUP($F872,{0.1,0.2,0.3,0.4,0.5,0.6,0.7,0.8,0.9,1},{22,34,46,58,70,82,94,106,118,130}),""),"")</f>
        <v/>
      </c>
      <c r="V872" s="132" t="str">
        <f>_xlfn.IFNA(IF($D872=1,LOOKUP($F872,{0.1,0.2,0.3,0.4,0.5,0.6,0.7,0.8,0.9,1},{23,35,47,59,71,83,95,107,119,131}),""),"")</f>
        <v/>
      </c>
      <c r="W872" s="132" t="str">
        <f>_xlfn.IFNA(IF($D872=2,LOOKUP($F872,{0.1,0.2,0.3,0.4,0.5,0.6,0.7,0.8,0.9,1},{24,36,48,60,72,84,96,108,120,132}),""),"")</f>
        <v/>
      </c>
      <c r="X872" s="132" t="str">
        <f>_xlfn.IFNA(IF($D872=3,LOOKUP($F872,{0.1,0.2,0.3,0.4,0.5,0.6,0.7,0.8,0.9,1},{25,37,49,61,73,85,97,109,121,133}),""),"")</f>
        <v/>
      </c>
      <c r="Y872" s="132" t="str">
        <f>_xlfn.IFNA(IF($D872=4,LOOKUP($F872,{0.1,0.2,0.3,0.4,0.5,0.6,0.7,0.8,0.9,1},{26,38,50,62,74,86,98,110,122,134}),""),"")</f>
        <v/>
      </c>
      <c r="Z872" s="132" t="str">
        <f>_xlfn.IFNA(IF($D872=5,LOOKUP($F872,{0.1,0.2,0.3,0.4,0.5,0.6,0.7,0.8,0.9,1},{27,39,51,63,75,87,99,111,123,135}),""),"")</f>
        <v/>
      </c>
      <c r="AA872" s="132">
        <f t="shared" si="122"/>
        <v>0</v>
      </c>
      <c r="AB872" s="132" t="str">
        <f t="shared" si="123"/>
        <v>00</v>
      </c>
      <c r="AC872" s="82" t="e">
        <f>VLOOKUP(AB872,'AMI Ref'!T:U,2,FALSE)</f>
        <v>#N/A</v>
      </c>
      <c r="AD872" s="124"/>
      <c r="AE872" s="81" t="str">
        <f>_xlfn.IFNA(IF($D872=0,IF($J872="Not Paid by Tenant",0,INDEX('AMI Ref'!$K$5:$N$5,MATCH($J872,{"Oil","Gas","Electric - Other","ELECTRIC - HEAT PUMP"},0))),0),"")</f>
        <v/>
      </c>
      <c r="AF872" s="81">
        <f>_xlfn.IFNA(IF($D872=1,IF($J872="Not Paid by Tenant",0,INDEX('AMI Ref'!$K$6:$N$6,MATCH($J872,{"Oil","Gas","Electric - Other","ELECTRIC - HEAT PUMP"},0))),0),"")</f>
        <v>0</v>
      </c>
      <c r="AG872" s="81">
        <f>_xlfn.IFNA(IF($D872=2,IF($J872="Not Paid by Tenant",0,INDEX('AMI Ref'!$K$7:$N$7,MATCH($J872,{"Oil","Gas","Electric - Other","ELECTRIC - HEAT PUMP"},0))),0),"")</f>
        <v>0</v>
      </c>
      <c r="AH872" s="81">
        <f>_xlfn.IFNA(IF($D872=3,IF($J872="Not Paid by Tenant",0,INDEX('AMI Ref'!$K$8:$N$8,MATCH($J872,{"Oil","Gas","Electric - Other","ELECTRIC - HEAT PUMP"},0))),0),"")</f>
        <v>0</v>
      </c>
      <c r="AI872" s="81">
        <f>_xlfn.IFNA(IF($D872=4,IF($J872="Not Paid by Tenant",0,INDEX('AMI Ref'!$K$9:$N$9,MATCH($J872,{"Oil","Gas","Electric - Other","ELECTRIC - HEAT PUMP"},0))),0),"")</f>
        <v>0</v>
      </c>
      <c r="AJ872" s="81">
        <f>_xlfn.IFNA(IF($D872=5,IF($J872="Not Paid by Tenant",0,INDEX('AMI Ref'!$K$10:$N$10,MATCH($J872,{"Oil","Gas","Electric - Other","ELECTRIC - HEAT PUMP"},0))),0),"")</f>
        <v>0</v>
      </c>
      <c r="AK872" s="128"/>
      <c r="AL872" s="81" t="str">
        <f>_xlfn.IFNA(IF($D872=0,IF($K872="Not Paid by Tenant",0,INDEX('AMI Ref'!$O$5:$R$5,MATCH($K872,{"Oil","Gas","Electric - Other","Electric ccASHP - split"},0))),0),"")</f>
        <v/>
      </c>
      <c r="AM872" s="81">
        <f>_xlfn.IFNA(IF($D872=1,IF($K872="Not Paid by Tenant",0,INDEX('AMI Ref'!$O$6:$R$6,MATCH($K872,{"Oil","Gas","Electric - Other","Electric ccASHP - split"},0))),0),"")</f>
        <v>0</v>
      </c>
      <c r="AN872" s="81">
        <f>_xlfn.IFNA(IF($D872=2,IF($K872="Not Paid by Tenant",0,INDEX('AMI Ref'!$O$7:$R$7,MATCH($K872,{"Oil","Gas","Electric - Other","Electric ccASHP - split"},0))),0),"")</f>
        <v>0</v>
      </c>
      <c r="AO872" s="81">
        <f>_xlfn.IFNA(IF($D872=3,IF($K872="Not Paid by Tenant",0,INDEX('AMI Ref'!$O$8:$R$8,MATCH($K872,{"Oil","Gas","Electric - Other","Electric ccASHP - split"},0))),0),"")</f>
        <v>0</v>
      </c>
      <c r="AP872" s="81">
        <f>_xlfn.IFNA(IF($D872=4,IF($K872="Not Paid by Tenant",0,INDEX('AMI Ref'!$O$9:$R$9,MATCH($K872,{"Oil","Gas","Electric - Other","Electric ccASHP - split"},0))),0),"")</f>
        <v>0</v>
      </c>
      <c r="AQ872" s="81">
        <f>_xlfn.IFNA(IF($D872=5,IF($K872="Not Paid by Tenant",0,INDEX('AMI Ref'!$O$10:$R$10,MATCH($K872,{"Oil","Gas","Electric - Other","Electric ccASHP - split"},0))),0),"")</f>
        <v>0</v>
      </c>
      <c r="AR872" s="124">
        <f t="shared" si="124"/>
        <v>0</v>
      </c>
      <c r="AS872" s="123" t="e">
        <f t="shared" si="125"/>
        <v>#N/A</v>
      </c>
    </row>
    <row r="873" spans="1:45" x14ac:dyDescent="0.2">
      <c r="A873" s="130">
        <v>871</v>
      </c>
      <c r="B873" s="177">
        <f>IF(OR(COUNTIF($B$2:$B872,Input!$F889)&lt;1,COUNTIF($O$2:$O872,Input!$C889)&lt;1),Input!F889,0)</f>
        <v>0</v>
      </c>
      <c r="C873" s="177">
        <f>IF(OR(COUNTIF($B$2:$B872,Input!$F889)&lt;1,COUNTIF($O$2:$O872,Input!$C889)&lt;1),Input!G889,0)</f>
        <v>0</v>
      </c>
      <c r="D873" s="177">
        <f>IF(OR(COUNTIF($B$2:$B872,Input!$F889)&lt;1,COUNTIF($O$2:$O872,Input!$C889)&lt;1),Input!H889,0)</f>
        <v>0</v>
      </c>
      <c r="E873" s="177">
        <f>IF(OR(COUNTIF($B$2:$B872,Input!$F889)&lt;1,COUNTIF($O$2:$O872,Input!$C889)&lt;1),Input!I889,0)</f>
        <v>0</v>
      </c>
      <c r="F873" s="177">
        <f>IF(OR(COUNTIF($B$2:$B872,Input!$F889)&lt;1,COUNTIF($O$2:$O872,Input!$C889)&lt;1),Input!J889,0)</f>
        <v>0</v>
      </c>
      <c r="G873" s="177">
        <f>IF(OR(COUNTIF($B$2:$B872,Input!$F889)&lt;1,COUNTIF($O$2:$O872,Input!$C889)&lt;1),Input!K889,0)</f>
        <v>0</v>
      </c>
      <c r="H873" s="177">
        <f>IF(OR(COUNTIF($B$2:$B872,Input!$F889)&lt;1,COUNTIF($O$2:$O872,Input!$C889)&lt;1),Input!L889,0)</f>
        <v>0</v>
      </c>
      <c r="I873" s="177">
        <f>IF(OR(COUNTIF($B$2:$B872,Input!$F889)&lt;1,COUNTIF($O$2:$O872,Input!$C889)&lt;1),Input!M889,0)</f>
        <v>0</v>
      </c>
      <c r="J873" s="177">
        <f>IF(OR(COUNTIF($B$2:$B872,Input!$F889)&lt;1,COUNTIF($O$2:$O872,Input!$C889)&lt;1),Input!N889,0)</f>
        <v>0</v>
      </c>
      <c r="K873" s="177">
        <f>IF(OR(COUNTIF($B$2:$B872,Input!$F889)&lt;1,COUNTIF($O$2:$O872,Input!$C889)&lt;1),Input!O889,0)</f>
        <v>0</v>
      </c>
      <c r="L873" s="177">
        <f>IF(OR(COUNTIF($B$2:$B872,Input!$F889)&lt;1,COUNTIF($O$2:$O872,Input!$C889)&lt;1),Input!P889,0)</f>
        <v>0</v>
      </c>
      <c r="M873" s="129" t="str">
        <f t="shared" si="120"/>
        <v/>
      </c>
      <c r="N873" s="161">
        <f t="shared" si="118"/>
        <v>0</v>
      </c>
      <c r="O873" s="168">
        <f>Input!C889</f>
        <v>0</v>
      </c>
      <c r="P873" s="168"/>
      <c r="R873" s="131">
        <f t="shared" si="119"/>
        <v>0</v>
      </c>
      <c r="S873" s="133" t="str">
        <f t="shared" si="121"/>
        <v xml:space="preserve"> </v>
      </c>
      <c r="T873" s="133"/>
      <c r="U873" s="132" t="str">
        <f>_xlfn.IFNA(IF($D873=0,LOOKUP($F873,{0.1,0.2,0.3,0.4,0.5,0.6,0.7,0.8,0.9,1},{22,34,46,58,70,82,94,106,118,130}),""),"")</f>
        <v/>
      </c>
      <c r="V873" s="132" t="str">
        <f>_xlfn.IFNA(IF($D873=1,LOOKUP($F873,{0.1,0.2,0.3,0.4,0.5,0.6,0.7,0.8,0.9,1},{23,35,47,59,71,83,95,107,119,131}),""),"")</f>
        <v/>
      </c>
      <c r="W873" s="132" t="str">
        <f>_xlfn.IFNA(IF($D873=2,LOOKUP($F873,{0.1,0.2,0.3,0.4,0.5,0.6,0.7,0.8,0.9,1},{24,36,48,60,72,84,96,108,120,132}),""),"")</f>
        <v/>
      </c>
      <c r="X873" s="132" t="str">
        <f>_xlfn.IFNA(IF($D873=3,LOOKUP($F873,{0.1,0.2,0.3,0.4,0.5,0.6,0.7,0.8,0.9,1},{25,37,49,61,73,85,97,109,121,133}),""),"")</f>
        <v/>
      </c>
      <c r="Y873" s="132" t="str">
        <f>_xlfn.IFNA(IF($D873=4,LOOKUP($F873,{0.1,0.2,0.3,0.4,0.5,0.6,0.7,0.8,0.9,1},{26,38,50,62,74,86,98,110,122,134}),""),"")</f>
        <v/>
      </c>
      <c r="Z873" s="132" t="str">
        <f>_xlfn.IFNA(IF($D873=5,LOOKUP($F873,{0.1,0.2,0.3,0.4,0.5,0.6,0.7,0.8,0.9,1},{27,39,51,63,75,87,99,111,123,135}),""),"")</f>
        <v/>
      </c>
      <c r="AA873" s="132">
        <f t="shared" si="122"/>
        <v>0</v>
      </c>
      <c r="AB873" s="132" t="str">
        <f t="shared" si="123"/>
        <v>00</v>
      </c>
      <c r="AC873" s="82" t="e">
        <f>VLOOKUP(AB873,'AMI Ref'!T:U,2,FALSE)</f>
        <v>#N/A</v>
      </c>
      <c r="AD873" s="124"/>
      <c r="AE873" s="81" t="str">
        <f>_xlfn.IFNA(IF($D873=0,IF($J873="Not Paid by Tenant",0,INDEX('AMI Ref'!$K$5:$N$5,MATCH($J873,{"Oil","Gas","Electric - Other","ELECTRIC - HEAT PUMP"},0))),0),"")</f>
        <v/>
      </c>
      <c r="AF873" s="81">
        <f>_xlfn.IFNA(IF($D873=1,IF($J873="Not Paid by Tenant",0,INDEX('AMI Ref'!$K$6:$N$6,MATCH($J873,{"Oil","Gas","Electric - Other","ELECTRIC - HEAT PUMP"},0))),0),"")</f>
        <v>0</v>
      </c>
      <c r="AG873" s="81">
        <f>_xlfn.IFNA(IF($D873=2,IF($J873="Not Paid by Tenant",0,INDEX('AMI Ref'!$K$7:$N$7,MATCH($J873,{"Oil","Gas","Electric - Other","ELECTRIC - HEAT PUMP"},0))),0),"")</f>
        <v>0</v>
      </c>
      <c r="AH873" s="81">
        <f>_xlfn.IFNA(IF($D873=3,IF($J873="Not Paid by Tenant",0,INDEX('AMI Ref'!$K$8:$N$8,MATCH($J873,{"Oil","Gas","Electric - Other","ELECTRIC - HEAT PUMP"},0))),0),"")</f>
        <v>0</v>
      </c>
      <c r="AI873" s="81">
        <f>_xlfn.IFNA(IF($D873=4,IF($J873="Not Paid by Tenant",0,INDEX('AMI Ref'!$K$9:$N$9,MATCH($J873,{"Oil","Gas","Electric - Other","ELECTRIC - HEAT PUMP"},0))),0),"")</f>
        <v>0</v>
      </c>
      <c r="AJ873" s="81">
        <f>_xlfn.IFNA(IF($D873=5,IF($J873="Not Paid by Tenant",0,INDEX('AMI Ref'!$K$10:$N$10,MATCH($J873,{"Oil","Gas","Electric - Other","ELECTRIC - HEAT PUMP"},0))),0),"")</f>
        <v>0</v>
      </c>
      <c r="AK873" s="128"/>
      <c r="AL873" s="81" t="str">
        <f>_xlfn.IFNA(IF($D873=0,IF($K873="Not Paid by Tenant",0,INDEX('AMI Ref'!$O$5:$R$5,MATCH($K873,{"Oil","Gas","Electric - Other","Electric ccASHP - split"},0))),0),"")</f>
        <v/>
      </c>
      <c r="AM873" s="81">
        <f>_xlfn.IFNA(IF($D873=1,IF($K873="Not Paid by Tenant",0,INDEX('AMI Ref'!$O$6:$R$6,MATCH($K873,{"Oil","Gas","Electric - Other","Electric ccASHP - split"},0))),0),"")</f>
        <v>0</v>
      </c>
      <c r="AN873" s="81">
        <f>_xlfn.IFNA(IF($D873=2,IF($K873="Not Paid by Tenant",0,INDEX('AMI Ref'!$O$7:$R$7,MATCH($K873,{"Oil","Gas","Electric - Other","Electric ccASHP - split"},0))),0),"")</f>
        <v>0</v>
      </c>
      <c r="AO873" s="81">
        <f>_xlfn.IFNA(IF($D873=3,IF($K873="Not Paid by Tenant",0,INDEX('AMI Ref'!$O$8:$R$8,MATCH($K873,{"Oil","Gas","Electric - Other","Electric ccASHP - split"},0))),0),"")</f>
        <v>0</v>
      </c>
      <c r="AP873" s="81">
        <f>_xlfn.IFNA(IF($D873=4,IF($K873="Not Paid by Tenant",0,INDEX('AMI Ref'!$O$9:$R$9,MATCH($K873,{"Oil","Gas","Electric - Other","Electric ccASHP - split"},0))),0),"")</f>
        <v>0</v>
      </c>
      <c r="AQ873" s="81">
        <f>_xlfn.IFNA(IF($D873=5,IF($K873="Not Paid by Tenant",0,INDEX('AMI Ref'!$O$10:$R$10,MATCH($K873,{"Oil","Gas","Electric - Other","Electric ccASHP - split"},0))),0),"")</f>
        <v>0</v>
      </c>
      <c r="AR873" s="124">
        <f t="shared" si="124"/>
        <v>0</v>
      </c>
      <c r="AS873" s="123" t="e">
        <f t="shared" si="125"/>
        <v>#N/A</v>
      </c>
    </row>
    <row r="874" spans="1:45" x14ac:dyDescent="0.2">
      <c r="A874" s="130">
        <v>872</v>
      </c>
      <c r="B874" s="177">
        <f>IF(OR(COUNTIF($B$2:$B873,Input!$F890)&lt;1,COUNTIF($O$2:$O873,Input!$C890)&lt;1),Input!F890,0)</f>
        <v>0</v>
      </c>
      <c r="C874" s="177">
        <f>IF(OR(COUNTIF($B$2:$B873,Input!$F890)&lt;1,COUNTIF($O$2:$O873,Input!$C890)&lt;1),Input!G890,0)</f>
        <v>0</v>
      </c>
      <c r="D874" s="177">
        <f>IF(OR(COUNTIF($B$2:$B873,Input!$F890)&lt;1,COUNTIF($O$2:$O873,Input!$C890)&lt;1),Input!H890,0)</f>
        <v>0</v>
      </c>
      <c r="E874" s="177">
        <f>IF(OR(COUNTIF($B$2:$B873,Input!$F890)&lt;1,COUNTIF($O$2:$O873,Input!$C890)&lt;1),Input!I890,0)</f>
        <v>0</v>
      </c>
      <c r="F874" s="177">
        <f>IF(OR(COUNTIF($B$2:$B873,Input!$F890)&lt;1,COUNTIF($O$2:$O873,Input!$C890)&lt;1),Input!J890,0)</f>
        <v>0</v>
      </c>
      <c r="G874" s="177">
        <f>IF(OR(COUNTIF($B$2:$B873,Input!$F890)&lt;1,COUNTIF($O$2:$O873,Input!$C890)&lt;1),Input!K890,0)</f>
        <v>0</v>
      </c>
      <c r="H874" s="177">
        <f>IF(OR(COUNTIF($B$2:$B873,Input!$F890)&lt;1,COUNTIF($O$2:$O873,Input!$C890)&lt;1),Input!L890,0)</f>
        <v>0</v>
      </c>
      <c r="I874" s="177">
        <f>IF(OR(COUNTIF($B$2:$B873,Input!$F890)&lt;1,COUNTIF($O$2:$O873,Input!$C890)&lt;1),Input!M890,0)</f>
        <v>0</v>
      </c>
      <c r="J874" s="177">
        <f>IF(OR(COUNTIF($B$2:$B873,Input!$F890)&lt;1,COUNTIF($O$2:$O873,Input!$C890)&lt;1),Input!N890,0)</f>
        <v>0</v>
      </c>
      <c r="K874" s="177">
        <f>IF(OR(COUNTIF($B$2:$B873,Input!$F890)&lt;1,COUNTIF($O$2:$O873,Input!$C890)&lt;1),Input!O890,0)</f>
        <v>0</v>
      </c>
      <c r="L874" s="177">
        <f>IF(OR(COUNTIF($B$2:$B873,Input!$F890)&lt;1,COUNTIF($O$2:$O873,Input!$C890)&lt;1),Input!P890,0)</f>
        <v>0</v>
      </c>
      <c r="M874" s="129" t="str">
        <f t="shared" si="120"/>
        <v/>
      </c>
      <c r="N874" s="161">
        <f t="shared" si="118"/>
        <v>0</v>
      </c>
      <c r="O874" s="168">
        <f>Input!C890</f>
        <v>0</v>
      </c>
      <c r="P874" s="168"/>
      <c r="R874" s="131">
        <f t="shared" si="119"/>
        <v>0</v>
      </c>
      <c r="S874" s="133" t="str">
        <f t="shared" si="121"/>
        <v xml:space="preserve"> </v>
      </c>
      <c r="T874" s="133"/>
      <c r="U874" s="132" t="str">
        <f>_xlfn.IFNA(IF($D874=0,LOOKUP($F874,{0.1,0.2,0.3,0.4,0.5,0.6,0.7,0.8,0.9,1},{22,34,46,58,70,82,94,106,118,130}),""),"")</f>
        <v/>
      </c>
      <c r="V874" s="132" t="str">
        <f>_xlfn.IFNA(IF($D874=1,LOOKUP($F874,{0.1,0.2,0.3,0.4,0.5,0.6,0.7,0.8,0.9,1},{23,35,47,59,71,83,95,107,119,131}),""),"")</f>
        <v/>
      </c>
      <c r="W874" s="132" t="str">
        <f>_xlfn.IFNA(IF($D874=2,LOOKUP($F874,{0.1,0.2,0.3,0.4,0.5,0.6,0.7,0.8,0.9,1},{24,36,48,60,72,84,96,108,120,132}),""),"")</f>
        <v/>
      </c>
      <c r="X874" s="132" t="str">
        <f>_xlfn.IFNA(IF($D874=3,LOOKUP($F874,{0.1,0.2,0.3,0.4,0.5,0.6,0.7,0.8,0.9,1},{25,37,49,61,73,85,97,109,121,133}),""),"")</f>
        <v/>
      </c>
      <c r="Y874" s="132" t="str">
        <f>_xlfn.IFNA(IF($D874=4,LOOKUP($F874,{0.1,0.2,0.3,0.4,0.5,0.6,0.7,0.8,0.9,1},{26,38,50,62,74,86,98,110,122,134}),""),"")</f>
        <v/>
      </c>
      <c r="Z874" s="132" t="str">
        <f>_xlfn.IFNA(IF($D874=5,LOOKUP($F874,{0.1,0.2,0.3,0.4,0.5,0.6,0.7,0.8,0.9,1},{27,39,51,63,75,87,99,111,123,135}),""),"")</f>
        <v/>
      </c>
      <c r="AA874" s="132">
        <f t="shared" si="122"/>
        <v>0</v>
      </c>
      <c r="AB874" s="132" t="str">
        <f t="shared" si="123"/>
        <v>00</v>
      </c>
      <c r="AC874" s="82" t="e">
        <f>VLOOKUP(AB874,'AMI Ref'!T:U,2,FALSE)</f>
        <v>#N/A</v>
      </c>
      <c r="AD874" s="124"/>
      <c r="AE874" s="81" t="str">
        <f>_xlfn.IFNA(IF($D874=0,IF($J874="Not Paid by Tenant",0,INDEX('AMI Ref'!$K$5:$N$5,MATCH($J874,{"Oil","Gas","Electric - Other","ELECTRIC - HEAT PUMP"},0))),0),"")</f>
        <v/>
      </c>
      <c r="AF874" s="81">
        <f>_xlfn.IFNA(IF($D874=1,IF($J874="Not Paid by Tenant",0,INDEX('AMI Ref'!$K$6:$N$6,MATCH($J874,{"Oil","Gas","Electric - Other","ELECTRIC - HEAT PUMP"},0))),0),"")</f>
        <v>0</v>
      </c>
      <c r="AG874" s="81">
        <f>_xlfn.IFNA(IF($D874=2,IF($J874="Not Paid by Tenant",0,INDEX('AMI Ref'!$K$7:$N$7,MATCH($J874,{"Oil","Gas","Electric - Other","ELECTRIC - HEAT PUMP"},0))),0),"")</f>
        <v>0</v>
      </c>
      <c r="AH874" s="81">
        <f>_xlfn.IFNA(IF($D874=3,IF($J874="Not Paid by Tenant",0,INDEX('AMI Ref'!$K$8:$N$8,MATCH($J874,{"Oil","Gas","Electric - Other","ELECTRIC - HEAT PUMP"},0))),0),"")</f>
        <v>0</v>
      </c>
      <c r="AI874" s="81">
        <f>_xlfn.IFNA(IF($D874=4,IF($J874="Not Paid by Tenant",0,INDEX('AMI Ref'!$K$9:$N$9,MATCH($J874,{"Oil","Gas","Electric - Other","ELECTRIC - HEAT PUMP"},0))),0),"")</f>
        <v>0</v>
      </c>
      <c r="AJ874" s="81">
        <f>_xlfn.IFNA(IF($D874=5,IF($J874="Not Paid by Tenant",0,INDEX('AMI Ref'!$K$10:$N$10,MATCH($J874,{"Oil","Gas","Electric - Other","ELECTRIC - HEAT PUMP"},0))),0),"")</f>
        <v>0</v>
      </c>
      <c r="AK874" s="128"/>
      <c r="AL874" s="81" t="str">
        <f>_xlfn.IFNA(IF($D874=0,IF($K874="Not Paid by Tenant",0,INDEX('AMI Ref'!$O$5:$R$5,MATCH($K874,{"Oil","Gas","Electric - Other","Electric ccASHP - split"},0))),0),"")</f>
        <v/>
      </c>
      <c r="AM874" s="81">
        <f>_xlfn.IFNA(IF($D874=1,IF($K874="Not Paid by Tenant",0,INDEX('AMI Ref'!$O$6:$R$6,MATCH($K874,{"Oil","Gas","Electric - Other","Electric ccASHP - split"},0))),0),"")</f>
        <v>0</v>
      </c>
      <c r="AN874" s="81">
        <f>_xlfn.IFNA(IF($D874=2,IF($K874="Not Paid by Tenant",0,INDEX('AMI Ref'!$O$7:$R$7,MATCH($K874,{"Oil","Gas","Electric - Other","Electric ccASHP - split"},0))),0),"")</f>
        <v>0</v>
      </c>
      <c r="AO874" s="81">
        <f>_xlfn.IFNA(IF($D874=3,IF($K874="Not Paid by Tenant",0,INDEX('AMI Ref'!$O$8:$R$8,MATCH($K874,{"Oil","Gas","Electric - Other","Electric ccASHP - split"},0))),0),"")</f>
        <v>0</v>
      </c>
      <c r="AP874" s="81">
        <f>_xlfn.IFNA(IF($D874=4,IF($K874="Not Paid by Tenant",0,INDEX('AMI Ref'!$O$9:$R$9,MATCH($K874,{"Oil","Gas","Electric - Other","Electric ccASHP - split"},0))),0),"")</f>
        <v>0</v>
      </c>
      <c r="AQ874" s="81">
        <f>_xlfn.IFNA(IF($D874=5,IF($K874="Not Paid by Tenant",0,INDEX('AMI Ref'!$O$10:$R$10,MATCH($K874,{"Oil","Gas","Electric - Other","Electric ccASHP - split"},0))),0),"")</f>
        <v>0</v>
      </c>
      <c r="AR874" s="124">
        <f t="shared" si="124"/>
        <v>0</v>
      </c>
      <c r="AS874" s="123" t="e">
        <f t="shared" si="125"/>
        <v>#N/A</v>
      </c>
    </row>
    <row r="875" spans="1:45" x14ac:dyDescent="0.2">
      <c r="A875" s="130">
        <v>873</v>
      </c>
      <c r="B875" s="177">
        <f>IF(OR(COUNTIF($B$2:$B874,Input!$F891)&lt;1,COUNTIF($O$2:$O874,Input!$C891)&lt;1),Input!F891,0)</f>
        <v>0</v>
      </c>
      <c r="C875" s="177">
        <f>IF(OR(COUNTIF($B$2:$B874,Input!$F891)&lt;1,COUNTIF($O$2:$O874,Input!$C891)&lt;1),Input!G891,0)</f>
        <v>0</v>
      </c>
      <c r="D875" s="177">
        <f>IF(OR(COUNTIF($B$2:$B874,Input!$F891)&lt;1,COUNTIF($O$2:$O874,Input!$C891)&lt;1),Input!H891,0)</f>
        <v>0</v>
      </c>
      <c r="E875" s="177">
        <f>IF(OR(COUNTIF($B$2:$B874,Input!$F891)&lt;1,COUNTIF($O$2:$O874,Input!$C891)&lt;1),Input!I891,0)</f>
        <v>0</v>
      </c>
      <c r="F875" s="177">
        <f>IF(OR(COUNTIF($B$2:$B874,Input!$F891)&lt;1,COUNTIF($O$2:$O874,Input!$C891)&lt;1),Input!J891,0)</f>
        <v>0</v>
      </c>
      <c r="G875" s="177">
        <f>IF(OR(COUNTIF($B$2:$B874,Input!$F891)&lt;1,COUNTIF($O$2:$O874,Input!$C891)&lt;1),Input!K891,0)</f>
        <v>0</v>
      </c>
      <c r="H875" s="177">
        <f>IF(OR(COUNTIF($B$2:$B874,Input!$F891)&lt;1,COUNTIF($O$2:$O874,Input!$C891)&lt;1),Input!L891,0)</f>
        <v>0</v>
      </c>
      <c r="I875" s="177">
        <f>IF(OR(COUNTIF($B$2:$B874,Input!$F891)&lt;1,COUNTIF($O$2:$O874,Input!$C891)&lt;1),Input!M891,0)</f>
        <v>0</v>
      </c>
      <c r="J875" s="177">
        <f>IF(OR(COUNTIF($B$2:$B874,Input!$F891)&lt;1,COUNTIF($O$2:$O874,Input!$C891)&lt;1),Input!N891,0)</f>
        <v>0</v>
      </c>
      <c r="K875" s="177">
        <f>IF(OR(COUNTIF($B$2:$B874,Input!$F891)&lt;1,COUNTIF($O$2:$O874,Input!$C891)&lt;1),Input!O891,0)</f>
        <v>0</v>
      </c>
      <c r="L875" s="177">
        <f>IF(OR(COUNTIF($B$2:$B874,Input!$F891)&lt;1,COUNTIF($O$2:$O874,Input!$C891)&lt;1),Input!P891,0)</f>
        <v>0</v>
      </c>
      <c r="M875" s="129" t="str">
        <f t="shared" si="120"/>
        <v/>
      </c>
      <c r="N875" s="161">
        <f t="shared" si="118"/>
        <v>0</v>
      </c>
      <c r="O875" s="168">
        <f>Input!C891</f>
        <v>0</v>
      </c>
      <c r="P875" s="168"/>
      <c r="R875" s="131">
        <f t="shared" si="119"/>
        <v>0</v>
      </c>
      <c r="S875" s="133" t="str">
        <f t="shared" si="121"/>
        <v xml:space="preserve"> </v>
      </c>
      <c r="T875" s="133"/>
      <c r="U875" s="132" t="str">
        <f>_xlfn.IFNA(IF($D875=0,LOOKUP($F875,{0.1,0.2,0.3,0.4,0.5,0.6,0.7,0.8,0.9,1},{22,34,46,58,70,82,94,106,118,130}),""),"")</f>
        <v/>
      </c>
      <c r="V875" s="132" t="str">
        <f>_xlfn.IFNA(IF($D875=1,LOOKUP($F875,{0.1,0.2,0.3,0.4,0.5,0.6,0.7,0.8,0.9,1},{23,35,47,59,71,83,95,107,119,131}),""),"")</f>
        <v/>
      </c>
      <c r="W875" s="132" t="str">
        <f>_xlfn.IFNA(IF($D875=2,LOOKUP($F875,{0.1,0.2,0.3,0.4,0.5,0.6,0.7,0.8,0.9,1},{24,36,48,60,72,84,96,108,120,132}),""),"")</f>
        <v/>
      </c>
      <c r="X875" s="132" t="str">
        <f>_xlfn.IFNA(IF($D875=3,LOOKUP($F875,{0.1,0.2,0.3,0.4,0.5,0.6,0.7,0.8,0.9,1},{25,37,49,61,73,85,97,109,121,133}),""),"")</f>
        <v/>
      </c>
      <c r="Y875" s="132" t="str">
        <f>_xlfn.IFNA(IF($D875=4,LOOKUP($F875,{0.1,0.2,0.3,0.4,0.5,0.6,0.7,0.8,0.9,1},{26,38,50,62,74,86,98,110,122,134}),""),"")</f>
        <v/>
      </c>
      <c r="Z875" s="132" t="str">
        <f>_xlfn.IFNA(IF($D875=5,LOOKUP($F875,{0.1,0.2,0.3,0.4,0.5,0.6,0.7,0.8,0.9,1},{27,39,51,63,75,87,99,111,123,135}),""),"")</f>
        <v/>
      </c>
      <c r="AA875" s="132">
        <f t="shared" si="122"/>
        <v>0</v>
      </c>
      <c r="AB875" s="132" t="str">
        <f t="shared" si="123"/>
        <v>00</v>
      </c>
      <c r="AC875" s="82" t="e">
        <f>VLOOKUP(AB875,'AMI Ref'!T:U,2,FALSE)</f>
        <v>#N/A</v>
      </c>
      <c r="AD875" s="124"/>
      <c r="AE875" s="81" t="str">
        <f>_xlfn.IFNA(IF($D875=0,IF($J875="Not Paid by Tenant",0,INDEX('AMI Ref'!$K$5:$N$5,MATCH($J875,{"Oil","Gas","Electric - Other","ELECTRIC - HEAT PUMP"},0))),0),"")</f>
        <v/>
      </c>
      <c r="AF875" s="81">
        <f>_xlfn.IFNA(IF($D875=1,IF($J875="Not Paid by Tenant",0,INDEX('AMI Ref'!$K$6:$N$6,MATCH($J875,{"Oil","Gas","Electric - Other","ELECTRIC - HEAT PUMP"},0))),0),"")</f>
        <v>0</v>
      </c>
      <c r="AG875" s="81">
        <f>_xlfn.IFNA(IF($D875=2,IF($J875="Not Paid by Tenant",0,INDEX('AMI Ref'!$K$7:$N$7,MATCH($J875,{"Oil","Gas","Electric - Other","ELECTRIC - HEAT PUMP"},0))),0),"")</f>
        <v>0</v>
      </c>
      <c r="AH875" s="81">
        <f>_xlfn.IFNA(IF($D875=3,IF($J875="Not Paid by Tenant",0,INDEX('AMI Ref'!$K$8:$N$8,MATCH($J875,{"Oil","Gas","Electric - Other","ELECTRIC - HEAT PUMP"},0))),0),"")</f>
        <v>0</v>
      </c>
      <c r="AI875" s="81">
        <f>_xlfn.IFNA(IF($D875=4,IF($J875="Not Paid by Tenant",0,INDEX('AMI Ref'!$K$9:$N$9,MATCH($J875,{"Oil","Gas","Electric - Other","ELECTRIC - HEAT PUMP"},0))),0),"")</f>
        <v>0</v>
      </c>
      <c r="AJ875" s="81">
        <f>_xlfn.IFNA(IF($D875=5,IF($J875="Not Paid by Tenant",0,INDEX('AMI Ref'!$K$10:$N$10,MATCH($J875,{"Oil","Gas","Electric - Other","ELECTRIC - HEAT PUMP"},0))),0),"")</f>
        <v>0</v>
      </c>
      <c r="AK875" s="128"/>
      <c r="AL875" s="81" t="str">
        <f>_xlfn.IFNA(IF($D875=0,IF($K875="Not Paid by Tenant",0,INDEX('AMI Ref'!$O$5:$R$5,MATCH($K875,{"Oil","Gas","Electric - Other","Electric ccASHP - split"},0))),0),"")</f>
        <v/>
      </c>
      <c r="AM875" s="81">
        <f>_xlfn.IFNA(IF($D875=1,IF($K875="Not Paid by Tenant",0,INDEX('AMI Ref'!$O$6:$R$6,MATCH($K875,{"Oil","Gas","Electric - Other","Electric ccASHP - split"},0))),0),"")</f>
        <v>0</v>
      </c>
      <c r="AN875" s="81">
        <f>_xlfn.IFNA(IF($D875=2,IF($K875="Not Paid by Tenant",0,INDEX('AMI Ref'!$O$7:$R$7,MATCH($K875,{"Oil","Gas","Electric - Other","Electric ccASHP - split"},0))),0),"")</f>
        <v>0</v>
      </c>
      <c r="AO875" s="81">
        <f>_xlfn.IFNA(IF($D875=3,IF($K875="Not Paid by Tenant",0,INDEX('AMI Ref'!$O$8:$R$8,MATCH($K875,{"Oil","Gas","Electric - Other","Electric ccASHP - split"},0))),0),"")</f>
        <v>0</v>
      </c>
      <c r="AP875" s="81">
        <f>_xlfn.IFNA(IF($D875=4,IF($K875="Not Paid by Tenant",0,INDEX('AMI Ref'!$O$9:$R$9,MATCH($K875,{"Oil","Gas","Electric - Other","Electric ccASHP - split"},0))),0),"")</f>
        <v>0</v>
      </c>
      <c r="AQ875" s="81">
        <f>_xlfn.IFNA(IF($D875=5,IF($K875="Not Paid by Tenant",0,INDEX('AMI Ref'!$O$10:$R$10,MATCH($K875,{"Oil","Gas","Electric - Other","Electric ccASHP - split"},0))),0),"")</f>
        <v>0</v>
      </c>
      <c r="AR875" s="124">
        <f t="shared" si="124"/>
        <v>0</v>
      </c>
      <c r="AS875" s="123" t="e">
        <f t="shared" si="125"/>
        <v>#N/A</v>
      </c>
    </row>
    <row r="876" spans="1:45" x14ac:dyDescent="0.2">
      <c r="A876" s="130">
        <v>874</v>
      </c>
      <c r="B876" s="177">
        <f>IF(OR(COUNTIF($B$2:$B875,Input!$F892)&lt;1,COUNTIF($O$2:$O875,Input!$C892)&lt;1),Input!F892,0)</f>
        <v>0</v>
      </c>
      <c r="C876" s="177">
        <f>IF(OR(COUNTIF($B$2:$B875,Input!$F892)&lt;1,COUNTIF($O$2:$O875,Input!$C892)&lt;1),Input!G892,0)</f>
        <v>0</v>
      </c>
      <c r="D876" s="177">
        <f>IF(OR(COUNTIF($B$2:$B875,Input!$F892)&lt;1,COUNTIF($O$2:$O875,Input!$C892)&lt;1),Input!H892,0)</f>
        <v>0</v>
      </c>
      <c r="E876" s="177">
        <f>IF(OR(COUNTIF($B$2:$B875,Input!$F892)&lt;1,COUNTIF($O$2:$O875,Input!$C892)&lt;1),Input!I892,0)</f>
        <v>0</v>
      </c>
      <c r="F876" s="177">
        <f>IF(OR(COUNTIF($B$2:$B875,Input!$F892)&lt;1,COUNTIF($O$2:$O875,Input!$C892)&lt;1),Input!J892,0)</f>
        <v>0</v>
      </c>
      <c r="G876" s="177">
        <f>IF(OR(COUNTIF($B$2:$B875,Input!$F892)&lt;1,COUNTIF($O$2:$O875,Input!$C892)&lt;1),Input!K892,0)</f>
        <v>0</v>
      </c>
      <c r="H876" s="177">
        <f>IF(OR(COUNTIF($B$2:$B875,Input!$F892)&lt;1,COUNTIF($O$2:$O875,Input!$C892)&lt;1),Input!L892,0)</f>
        <v>0</v>
      </c>
      <c r="I876" s="177">
        <f>IF(OR(COUNTIF($B$2:$B875,Input!$F892)&lt;1,COUNTIF($O$2:$O875,Input!$C892)&lt;1),Input!M892,0)</f>
        <v>0</v>
      </c>
      <c r="J876" s="177">
        <f>IF(OR(COUNTIF($B$2:$B875,Input!$F892)&lt;1,COUNTIF($O$2:$O875,Input!$C892)&lt;1),Input!N892,0)</f>
        <v>0</v>
      </c>
      <c r="K876" s="177">
        <f>IF(OR(COUNTIF($B$2:$B875,Input!$F892)&lt;1,COUNTIF($O$2:$O875,Input!$C892)&lt;1),Input!O892,0)</f>
        <v>0</v>
      </c>
      <c r="L876" s="177">
        <f>IF(OR(COUNTIF($B$2:$B875,Input!$F892)&lt;1,COUNTIF($O$2:$O875,Input!$C892)&lt;1),Input!P892,0)</f>
        <v>0</v>
      </c>
      <c r="M876" s="129" t="str">
        <f t="shared" si="120"/>
        <v/>
      </c>
      <c r="N876" s="161">
        <f t="shared" si="118"/>
        <v>0</v>
      </c>
      <c r="O876" s="168">
        <f>Input!C892</f>
        <v>0</v>
      </c>
      <c r="P876" s="168"/>
      <c r="R876" s="131">
        <f t="shared" si="119"/>
        <v>0</v>
      </c>
      <c r="S876" s="133" t="str">
        <f t="shared" si="121"/>
        <v xml:space="preserve"> </v>
      </c>
      <c r="T876" s="133"/>
      <c r="U876" s="132" t="str">
        <f>_xlfn.IFNA(IF($D876=0,LOOKUP($F876,{0.1,0.2,0.3,0.4,0.5,0.6,0.7,0.8,0.9,1},{22,34,46,58,70,82,94,106,118,130}),""),"")</f>
        <v/>
      </c>
      <c r="V876" s="132" t="str">
        <f>_xlfn.IFNA(IF($D876=1,LOOKUP($F876,{0.1,0.2,0.3,0.4,0.5,0.6,0.7,0.8,0.9,1},{23,35,47,59,71,83,95,107,119,131}),""),"")</f>
        <v/>
      </c>
      <c r="W876" s="132" t="str">
        <f>_xlfn.IFNA(IF($D876=2,LOOKUP($F876,{0.1,0.2,0.3,0.4,0.5,0.6,0.7,0.8,0.9,1},{24,36,48,60,72,84,96,108,120,132}),""),"")</f>
        <v/>
      </c>
      <c r="X876" s="132" t="str">
        <f>_xlfn.IFNA(IF($D876=3,LOOKUP($F876,{0.1,0.2,0.3,0.4,0.5,0.6,0.7,0.8,0.9,1},{25,37,49,61,73,85,97,109,121,133}),""),"")</f>
        <v/>
      </c>
      <c r="Y876" s="132" t="str">
        <f>_xlfn.IFNA(IF($D876=4,LOOKUP($F876,{0.1,0.2,0.3,0.4,0.5,0.6,0.7,0.8,0.9,1},{26,38,50,62,74,86,98,110,122,134}),""),"")</f>
        <v/>
      </c>
      <c r="Z876" s="132" t="str">
        <f>_xlfn.IFNA(IF($D876=5,LOOKUP($F876,{0.1,0.2,0.3,0.4,0.5,0.6,0.7,0.8,0.9,1},{27,39,51,63,75,87,99,111,123,135}),""),"")</f>
        <v/>
      </c>
      <c r="AA876" s="132">
        <f t="shared" si="122"/>
        <v>0</v>
      </c>
      <c r="AB876" s="132" t="str">
        <f t="shared" si="123"/>
        <v>00</v>
      </c>
      <c r="AC876" s="82" t="e">
        <f>VLOOKUP(AB876,'AMI Ref'!T:U,2,FALSE)</f>
        <v>#N/A</v>
      </c>
      <c r="AD876" s="124"/>
      <c r="AE876" s="81" t="str">
        <f>_xlfn.IFNA(IF($D876=0,IF($J876="Not Paid by Tenant",0,INDEX('AMI Ref'!$K$5:$N$5,MATCH($J876,{"Oil","Gas","Electric - Other","ELECTRIC - HEAT PUMP"},0))),0),"")</f>
        <v/>
      </c>
      <c r="AF876" s="81">
        <f>_xlfn.IFNA(IF($D876=1,IF($J876="Not Paid by Tenant",0,INDEX('AMI Ref'!$K$6:$N$6,MATCH($J876,{"Oil","Gas","Electric - Other","ELECTRIC - HEAT PUMP"},0))),0),"")</f>
        <v>0</v>
      </c>
      <c r="AG876" s="81">
        <f>_xlfn.IFNA(IF($D876=2,IF($J876="Not Paid by Tenant",0,INDEX('AMI Ref'!$K$7:$N$7,MATCH($J876,{"Oil","Gas","Electric - Other","ELECTRIC - HEAT PUMP"},0))),0),"")</f>
        <v>0</v>
      </c>
      <c r="AH876" s="81">
        <f>_xlfn.IFNA(IF($D876=3,IF($J876="Not Paid by Tenant",0,INDEX('AMI Ref'!$K$8:$N$8,MATCH($J876,{"Oil","Gas","Electric - Other","ELECTRIC - HEAT PUMP"},0))),0),"")</f>
        <v>0</v>
      </c>
      <c r="AI876" s="81">
        <f>_xlfn.IFNA(IF($D876=4,IF($J876="Not Paid by Tenant",0,INDEX('AMI Ref'!$K$9:$N$9,MATCH($J876,{"Oil","Gas","Electric - Other","ELECTRIC - HEAT PUMP"},0))),0),"")</f>
        <v>0</v>
      </c>
      <c r="AJ876" s="81">
        <f>_xlfn.IFNA(IF($D876=5,IF($J876="Not Paid by Tenant",0,INDEX('AMI Ref'!$K$10:$N$10,MATCH($J876,{"Oil","Gas","Electric - Other","ELECTRIC - HEAT PUMP"},0))),0),"")</f>
        <v>0</v>
      </c>
      <c r="AK876" s="128"/>
      <c r="AL876" s="81" t="str">
        <f>_xlfn.IFNA(IF($D876=0,IF($K876="Not Paid by Tenant",0,INDEX('AMI Ref'!$O$5:$R$5,MATCH($K876,{"Oil","Gas","Electric - Other","Electric ccASHP - split"},0))),0),"")</f>
        <v/>
      </c>
      <c r="AM876" s="81">
        <f>_xlfn.IFNA(IF($D876=1,IF($K876="Not Paid by Tenant",0,INDEX('AMI Ref'!$O$6:$R$6,MATCH($K876,{"Oil","Gas","Electric - Other","Electric ccASHP - split"},0))),0),"")</f>
        <v>0</v>
      </c>
      <c r="AN876" s="81">
        <f>_xlfn.IFNA(IF($D876=2,IF($K876="Not Paid by Tenant",0,INDEX('AMI Ref'!$O$7:$R$7,MATCH($K876,{"Oil","Gas","Electric - Other","Electric ccASHP - split"},0))),0),"")</f>
        <v>0</v>
      </c>
      <c r="AO876" s="81">
        <f>_xlfn.IFNA(IF($D876=3,IF($K876="Not Paid by Tenant",0,INDEX('AMI Ref'!$O$8:$R$8,MATCH($K876,{"Oil","Gas","Electric - Other","Electric ccASHP - split"},0))),0),"")</f>
        <v>0</v>
      </c>
      <c r="AP876" s="81">
        <f>_xlfn.IFNA(IF($D876=4,IF($K876="Not Paid by Tenant",0,INDEX('AMI Ref'!$O$9:$R$9,MATCH($K876,{"Oil","Gas","Electric - Other","Electric ccASHP - split"},0))),0),"")</f>
        <v>0</v>
      </c>
      <c r="AQ876" s="81">
        <f>_xlfn.IFNA(IF($D876=5,IF($K876="Not Paid by Tenant",0,INDEX('AMI Ref'!$O$10:$R$10,MATCH($K876,{"Oil","Gas","Electric - Other","Electric ccASHP - split"},0))),0),"")</f>
        <v>0</v>
      </c>
      <c r="AR876" s="124">
        <f t="shared" si="124"/>
        <v>0</v>
      </c>
      <c r="AS876" s="123" t="e">
        <f t="shared" si="125"/>
        <v>#N/A</v>
      </c>
    </row>
    <row r="877" spans="1:45" x14ac:dyDescent="0.2">
      <c r="A877" s="130">
        <v>875</v>
      </c>
      <c r="B877" s="177">
        <f>IF(OR(COUNTIF($B$2:$B876,Input!$F893)&lt;1,COUNTIF($O$2:$O876,Input!$C893)&lt;1),Input!F893,0)</f>
        <v>0</v>
      </c>
      <c r="C877" s="177">
        <f>IF(OR(COUNTIF($B$2:$B876,Input!$F893)&lt;1,COUNTIF($O$2:$O876,Input!$C893)&lt;1),Input!G893,0)</f>
        <v>0</v>
      </c>
      <c r="D877" s="177">
        <f>IF(OR(COUNTIF($B$2:$B876,Input!$F893)&lt;1,COUNTIF($O$2:$O876,Input!$C893)&lt;1),Input!H893,0)</f>
        <v>0</v>
      </c>
      <c r="E877" s="177">
        <f>IF(OR(COUNTIF($B$2:$B876,Input!$F893)&lt;1,COUNTIF($O$2:$O876,Input!$C893)&lt;1),Input!I893,0)</f>
        <v>0</v>
      </c>
      <c r="F877" s="177">
        <f>IF(OR(COUNTIF($B$2:$B876,Input!$F893)&lt;1,COUNTIF($O$2:$O876,Input!$C893)&lt;1),Input!J893,0)</f>
        <v>0</v>
      </c>
      <c r="G877" s="177">
        <f>IF(OR(COUNTIF($B$2:$B876,Input!$F893)&lt;1,COUNTIF($O$2:$O876,Input!$C893)&lt;1),Input!K893,0)</f>
        <v>0</v>
      </c>
      <c r="H877" s="177">
        <f>IF(OR(COUNTIF($B$2:$B876,Input!$F893)&lt;1,COUNTIF($O$2:$O876,Input!$C893)&lt;1),Input!L893,0)</f>
        <v>0</v>
      </c>
      <c r="I877" s="177">
        <f>IF(OR(COUNTIF($B$2:$B876,Input!$F893)&lt;1,COUNTIF($O$2:$O876,Input!$C893)&lt;1),Input!M893,0)</f>
        <v>0</v>
      </c>
      <c r="J877" s="177">
        <f>IF(OR(COUNTIF($B$2:$B876,Input!$F893)&lt;1,COUNTIF($O$2:$O876,Input!$C893)&lt;1),Input!N893,0)</f>
        <v>0</v>
      </c>
      <c r="K877" s="177">
        <f>IF(OR(COUNTIF($B$2:$B876,Input!$F893)&lt;1,COUNTIF($O$2:$O876,Input!$C893)&lt;1),Input!O893,0)</f>
        <v>0</v>
      </c>
      <c r="L877" s="177">
        <f>IF(OR(COUNTIF($B$2:$B876,Input!$F893)&lt;1,COUNTIF($O$2:$O876,Input!$C893)&lt;1),Input!P893,0)</f>
        <v>0</v>
      </c>
      <c r="M877" s="129" t="str">
        <f t="shared" si="120"/>
        <v/>
      </c>
      <c r="N877" s="161">
        <f t="shared" si="118"/>
        <v>0</v>
      </c>
      <c r="O877" s="168">
        <f>Input!C893</f>
        <v>0</v>
      </c>
      <c r="P877" s="168"/>
      <c r="R877" s="131">
        <f t="shared" si="119"/>
        <v>0</v>
      </c>
      <c r="S877" s="133" t="str">
        <f t="shared" si="121"/>
        <v xml:space="preserve"> </v>
      </c>
      <c r="T877" s="133"/>
      <c r="U877" s="132" t="str">
        <f>_xlfn.IFNA(IF($D877=0,LOOKUP($F877,{0.1,0.2,0.3,0.4,0.5,0.6,0.7,0.8,0.9,1},{22,34,46,58,70,82,94,106,118,130}),""),"")</f>
        <v/>
      </c>
      <c r="V877" s="132" t="str">
        <f>_xlfn.IFNA(IF($D877=1,LOOKUP($F877,{0.1,0.2,0.3,0.4,0.5,0.6,0.7,0.8,0.9,1},{23,35,47,59,71,83,95,107,119,131}),""),"")</f>
        <v/>
      </c>
      <c r="W877" s="132" t="str">
        <f>_xlfn.IFNA(IF($D877=2,LOOKUP($F877,{0.1,0.2,0.3,0.4,0.5,0.6,0.7,0.8,0.9,1},{24,36,48,60,72,84,96,108,120,132}),""),"")</f>
        <v/>
      </c>
      <c r="X877" s="132" t="str">
        <f>_xlfn.IFNA(IF($D877=3,LOOKUP($F877,{0.1,0.2,0.3,0.4,0.5,0.6,0.7,0.8,0.9,1},{25,37,49,61,73,85,97,109,121,133}),""),"")</f>
        <v/>
      </c>
      <c r="Y877" s="132" t="str">
        <f>_xlfn.IFNA(IF($D877=4,LOOKUP($F877,{0.1,0.2,0.3,0.4,0.5,0.6,0.7,0.8,0.9,1},{26,38,50,62,74,86,98,110,122,134}),""),"")</f>
        <v/>
      </c>
      <c r="Z877" s="132" t="str">
        <f>_xlfn.IFNA(IF($D877=5,LOOKUP($F877,{0.1,0.2,0.3,0.4,0.5,0.6,0.7,0.8,0.9,1},{27,39,51,63,75,87,99,111,123,135}),""),"")</f>
        <v/>
      </c>
      <c r="AA877" s="132">
        <f t="shared" si="122"/>
        <v>0</v>
      </c>
      <c r="AB877" s="132" t="str">
        <f t="shared" si="123"/>
        <v>00</v>
      </c>
      <c r="AC877" s="82" t="e">
        <f>VLOOKUP(AB877,'AMI Ref'!T:U,2,FALSE)</f>
        <v>#N/A</v>
      </c>
      <c r="AD877" s="124"/>
      <c r="AE877" s="81" t="str">
        <f>_xlfn.IFNA(IF($D877=0,IF($J877="Not Paid by Tenant",0,INDEX('AMI Ref'!$K$5:$N$5,MATCH($J877,{"Oil","Gas","Electric - Other","ELECTRIC - HEAT PUMP"},0))),0),"")</f>
        <v/>
      </c>
      <c r="AF877" s="81">
        <f>_xlfn.IFNA(IF($D877=1,IF($J877="Not Paid by Tenant",0,INDEX('AMI Ref'!$K$6:$N$6,MATCH($J877,{"Oil","Gas","Electric - Other","ELECTRIC - HEAT PUMP"},0))),0),"")</f>
        <v>0</v>
      </c>
      <c r="AG877" s="81">
        <f>_xlfn.IFNA(IF($D877=2,IF($J877="Not Paid by Tenant",0,INDEX('AMI Ref'!$K$7:$N$7,MATCH($J877,{"Oil","Gas","Electric - Other","ELECTRIC - HEAT PUMP"},0))),0),"")</f>
        <v>0</v>
      </c>
      <c r="AH877" s="81">
        <f>_xlfn.IFNA(IF($D877=3,IF($J877="Not Paid by Tenant",0,INDEX('AMI Ref'!$K$8:$N$8,MATCH($J877,{"Oil","Gas","Electric - Other","ELECTRIC - HEAT PUMP"},0))),0),"")</f>
        <v>0</v>
      </c>
      <c r="AI877" s="81">
        <f>_xlfn.IFNA(IF($D877=4,IF($J877="Not Paid by Tenant",0,INDEX('AMI Ref'!$K$9:$N$9,MATCH($J877,{"Oil","Gas","Electric - Other","ELECTRIC - HEAT PUMP"},0))),0),"")</f>
        <v>0</v>
      </c>
      <c r="AJ877" s="81">
        <f>_xlfn.IFNA(IF($D877=5,IF($J877="Not Paid by Tenant",0,INDEX('AMI Ref'!$K$10:$N$10,MATCH($J877,{"Oil","Gas","Electric - Other","ELECTRIC - HEAT PUMP"},0))),0),"")</f>
        <v>0</v>
      </c>
      <c r="AK877" s="128"/>
      <c r="AL877" s="81" t="str">
        <f>_xlfn.IFNA(IF($D877=0,IF($K877="Not Paid by Tenant",0,INDEX('AMI Ref'!$O$5:$R$5,MATCH($K877,{"Oil","Gas","Electric - Other","Electric ccASHP - split"},0))),0),"")</f>
        <v/>
      </c>
      <c r="AM877" s="81">
        <f>_xlfn.IFNA(IF($D877=1,IF($K877="Not Paid by Tenant",0,INDEX('AMI Ref'!$O$6:$R$6,MATCH($K877,{"Oil","Gas","Electric - Other","Electric ccASHP - split"},0))),0),"")</f>
        <v>0</v>
      </c>
      <c r="AN877" s="81">
        <f>_xlfn.IFNA(IF($D877=2,IF($K877="Not Paid by Tenant",0,INDEX('AMI Ref'!$O$7:$R$7,MATCH($K877,{"Oil","Gas","Electric - Other","Electric ccASHP - split"},0))),0),"")</f>
        <v>0</v>
      </c>
      <c r="AO877" s="81">
        <f>_xlfn.IFNA(IF($D877=3,IF($K877="Not Paid by Tenant",0,INDEX('AMI Ref'!$O$8:$R$8,MATCH($K877,{"Oil","Gas","Electric - Other","Electric ccASHP - split"},0))),0),"")</f>
        <v>0</v>
      </c>
      <c r="AP877" s="81">
        <f>_xlfn.IFNA(IF($D877=4,IF($K877="Not Paid by Tenant",0,INDEX('AMI Ref'!$O$9:$R$9,MATCH($K877,{"Oil","Gas","Electric - Other","Electric ccASHP - split"},0))),0),"")</f>
        <v>0</v>
      </c>
      <c r="AQ877" s="81">
        <f>_xlfn.IFNA(IF($D877=5,IF($K877="Not Paid by Tenant",0,INDEX('AMI Ref'!$O$10:$R$10,MATCH($K877,{"Oil","Gas","Electric - Other","Electric ccASHP - split"},0))),0),"")</f>
        <v>0</v>
      </c>
      <c r="AR877" s="124">
        <f t="shared" si="124"/>
        <v>0</v>
      </c>
      <c r="AS877" s="123" t="e">
        <f t="shared" si="125"/>
        <v>#N/A</v>
      </c>
    </row>
    <row r="878" spans="1:45" x14ac:dyDescent="0.2">
      <c r="A878" s="130">
        <v>876</v>
      </c>
      <c r="B878" s="177">
        <f>IF(OR(COUNTIF($B$2:$B877,Input!$F894)&lt;1,COUNTIF($O$2:$O877,Input!$C894)&lt;1),Input!F894,0)</f>
        <v>0</v>
      </c>
      <c r="C878" s="177">
        <f>IF(OR(COUNTIF($B$2:$B877,Input!$F894)&lt;1,COUNTIF($O$2:$O877,Input!$C894)&lt;1),Input!G894,0)</f>
        <v>0</v>
      </c>
      <c r="D878" s="177">
        <f>IF(OR(COUNTIF($B$2:$B877,Input!$F894)&lt;1,COUNTIF($O$2:$O877,Input!$C894)&lt;1),Input!H894,0)</f>
        <v>0</v>
      </c>
      <c r="E878" s="177">
        <f>IF(OR(COUNTIF($B$2:$B877,Input!$F894)&lt;1,COUNTIF($O$2:$O877,Input!$C894)&lt;1),Input!I894,0)</f>
        <v>0</v>
      </c>
      <c r="F878" s="177">
        <f>IF(OR(COUNTIF($B$2:$B877,Input!$F894)&lt;1,COUNTIF($O$2:$O877,Input!$C894)&lt;1),Input!J894,0)</f>
        <v>0</v>
      </c>
      <c r="G878" s="177">
        <f>IF(OR(COUNTIF($B$2:$B877,Input!$F894)&lt;1,COUNTIF($O$2:$O877,Input!$C894)&lt;1),Input!K894,0)</f>
        <v>0</v>
      </c>
      <c r="H878" s="177">
        <f>IF(OR(COUNTIF($B$2:$B877,Input!$F894)&lt;1,COUNTIF($O$2:$O877,Input!$C894)&lt;1),Input!L894,0)</f>
        <v>0</v>
      </c>
      <c r="I878" s="177">
        <f>IF(OR(COUNTIF($B$2:$B877,Input!$F894)&lt;1,COUNTIF($O$2:$O877,Input!$C894)&lt;1),Input!M894,0)</f>
        <v>0</v>
      </c>
      <c r="J878" s="177">
        <f>IF(OR(COUNTIF($B$2:$B877,Input!$F894)&lt;1,COUNTIF($O$2:$O877,Input!$C894)&lt;1),Input!N894,0)</f>
        <v>0</v>
      </c>
      <c r="K878" s="177">
        <f>IF(OR(COUNTIF($B$2:$B877,Input!$F894)&lt;1,COUNTIF($O$2:$O877,Input!$C894)&lt;1),Input!O894,0)</f>
        <v>0</v>
      </c>
      <c r="L878" s="177">
        <f>IF(OR(COUNTIF($B$2:$B877,Input!$F894)&lt;1,COUNTIF($O$2:$O877,Input!$C894)&lt;1),Input!P894,0)</f>
        <v>0</v>
      </c>
      <c r="M878" s="129" t="str">
        <f t="shared" si="120"/>
        <v/>
      </c>
      <c r="N878" s="161">
        <f t="shared" si="118"/>
        <v>0</v>
      </c>
      <c r="O878" s="168">
        <f>Input!C894</f>
        <v>0</v>
      </c>
      <c r="P878" s="168"/>
      <c r="R878" s="131">
        <f t="shared" si="119"/>
        <v>0</v>
      </c>
      <c r="S878" s="133" t="str">
        <f t="shared" si="121"/>
        <v xml:space="preserve"> </v>
      </c>
      <c r="T878" s="133"/>
      <c r="U878" s="132" t="str">
        <f>_xlfn.IFNA(IF($D878=0,LOOKUP($F878,{0.1,0.2,0.3,0.4,0.5,0.6,0.7,0.8,0.9,1},{22,34,46,58,70,82,94,106,118,130}),""),"")</f>
        <v/>
      </c>
      <c r="V878" s="132" t="str">
        <f>_xlfn.IFNA(IF($D878=1,LOOKUP($F878,{0.1,0.2,0.3,0.4,0.5,0.6,0.7,0.8,0.9,1},{23,35,47,59,71,83,95,107,119,131}),""),"")</f>
        <v/>
      </c>
      <c r="W878" s="132" t="str">
        <f>_xlfn.IFNA(IF($D878=2,LOOKUP($F878,{0.1,0.2,0.3,0.4,0.5,0.6,0.7,0.8,0.9,1},{24,36,48,60,72,84,96,108,120,132}),""),"")</f>
        <v/>
      </c>
      <c r="X878" s="132" t="str">
        <f>_xlfn.IFNA(IF($D878=3,LOOKUP($F878,{0.1,0.2,0.3,0.4,0.5,0.6,0.7,0.8,0.9,1},{25,37,49,61,73,85,97,109,121,133}),""),"")</f>
        <v/>
      </c>
      <c r="Y878" s="132" t="str">
        <f>_xlfn.IFNA(IF($D878=4,LOOKUP($F878,{0.1,0.2,0.3,0.4,0.5,0.6,0.7,0.8,0.9,1},{26,38,50,62,74,86,98,110,122,134}),""),"")</f>
        <v/>
      </c>
      <c r="Z878" s="132" t="str">
        <f>_xlfn.IFNA(IF($D878=5,LOOKUP($F878,{0.1,0.2,0.3,0.4,0.5,0.6,0.7,0.8,0.9,1},{27,39,51,63,75,87,99,111,123,135}),""),"")</f>
        <v/>
      </c>
      <c r="AA878" s="132">
        <f t="shared" si="122"/>
        <v>0</v>
      </c>
      <c r="AB878" s="132" t="str">
        <f t="shared" si="123"/>
        <v>00</v>
      </c>
      <c r="AC878" s="82" t="e">
        <f>VLOOKUP(AB878,'AMI Ref'!T:U,2,FALSE)</f>
        <v>#N/A</v>
      </c>
      <c r="AD878" s="124"/>
      <c r="AE878" s="81" t="str">
        <f>_xlfn.IFNA(IF($D878=0,IF($J878="Not Paid by Tenant",0,INDEX('AMI Ref'!$K$5:$N$5,MATCH($J878,{"Oil","Gas","Electric - Other","ELECTRIC - HEAT PUMP"},0))),0),"")</f>
        <v/>
      </c>
      <c r="AF878" s="81">
        <f>_xlfn.IFNA(IF($D878=1,IF($J878="Not Paid by Tenant",0,INDEX('AMI Ref'!$K$6:$N$6,MATCH($J878,{"Oil","Gas","Electric - Other","ELECTRIC - HEAT PUMP"},0))),0),"")</f>
        <v>0</v>
      </c>
      <c r="AG878" s="81">
        <f>_xlfn.IFNA(IF($D878=2,IF($J878="Not Paid by Tenant",0,INDEX('AMI Ref'!$K$7:$N$7,MATCH($J878,{"Oil","Gas","Electric - Other","ELECTRIC - HEAT PUMP"},0))),0),"")</f>
        <v>0</v>
      </c>
      <c r="AH878" s="81">
        <f>_xlfn.IFNA(IF($D878=3,IF($J878="Not Paid by Tenant",0,INDEX('AMI Ref'!$K$8:$N$8,MATCH($J878,{"Oil","Gas","Electric - Other","ELECTRIC - HEAT PUMP"},0))),0),"")</f>
        <v>0</v>
      </c>
      <c r="AI878" s="81">
        <f>_xlfn.IFNA(IF($D878=4,IF($J878="Not Paid by Tenant",0,INDEX('AMI Ref'!$K$9:$N$9,MATCH($J878,{"Oil","Gas","Electric - Other","ELECTRIC - HEAT PUMP"},0))),0),"")</f>
        <v>0</v>
      </c>
      <c r="AJ878" s="81">
        <f>_xlfn.IFNA(IF($D878=5,IF($J878="Not Paid by Tenant",0,INDEX('AMI Ref'!$K$10:$N$10,MATCH($J878,{"Oil","Gas","Electric - Other","ELECTRIC - HEAT PUMP"},0))),0),"")</f>
        <v>0</v>
      </c>
      <c r="AK878" s="128"/>
      <c r="AL878" s="81" t="str">
        <f>_xlfn.IFNA(IF($D878=0,IF($K878="Not Paid by Tenant",0,INDEX('AMI Ref'!$O$5:$R$5,MATCH($K878,{"Oil","Gas","Electric - Other","Electric ccASHP - split"},0))),0),"")</f>
        <v/>
      </c>
      <c r="AM878" s="81">
        <f>_xlfn.IFNA(IF($D878=1,IF($K878="Not Paid by Tenant",0,INDEX('AMI Ref'!$O$6:$R$6,MATCH($K878,{"Oil","Gas","Electric - Other","Electric ccASHP - split"},0))),0),"")</f>
        <v>0</v>
      </c>
      <c r="AN878" s="81">
        <f>_xlfn.IFNA(IF($D878=2,IF($K878="Not Paid by Tenant",0,INDEX('AMI Ref'!$O$7:$R$7,MATCH($K878,{"Oil","Gas","Electric - Other","Electric ccASHP - split"},0))),0),"")</f>
        <v>0</v>
      </c>
      <c r="AO878" s="81">
        <f>_xlfn.IFNA(IF($D878=3,IF($K878="Not Paid by Tenant",0,INDEX('AMI Ref'!$O$8:$R$8,MATCH($K878,{"Oil","Gas","Electric - Other","Electric ccASHP - split"},0))),0),"")</f>
        <v>0</v>
      </c>
      <c r="AP878" s="81">
        <f>_xlfn.IFNA(IF($D878=4,IF($K878="Not Paid by Tenant",0,INDEX('AMI Ref'!$O$9:$R$9,MATCH($K878,{"Oil","Gas","Electric - Other","Electric ccASHP - split"},0))),0),"")</f>
        <v>0</v>
      </c>
      <c r="AQ878" s="81">
        <f>_xlfn.IFNA(IF($D878=5,IF($K878="Not Paid by Tenant",0,INDEX('AMI Ref'!$O$10:$R$10,MATCH($K878,{"Oil","Gas","Electric - Other","Electric ccASHP - split"},0))),0),"")</f>
        <v>0</v>
      </c>
      <c r="AR878" s="124">
        <f t="shared" si="124"/>
        <v>0</v>
      </c>
      <c r="AS878" s="123" t="e">
        <f t="shared" si="125"/>
        <v>#N/A</v>
      </c>
    </row>
    <row r="879" spans="1:45" x14ac:dyDescent="0.2">
      <c r="A879" s="130">
        <v>877</v>
      </c>
      <c r="B879" s="177">
        <f>IF(OR(COUNTIF($B$2:$B878,Input!$F895)&lt;1,COUNTIF($O$2:$O878,Input!$C895)&lt;1),Input!F895,0)</f>
        <v>0</v>
      </c>
      <c r="C879" s="177">
        <f>IF(OR(COUNTIF($B$2:$B878,Input!$F895)&lt;1,COUNTIF($O$2:$O878,Input!$C895)&lt;1),Input!G895,0)</f>
        <v>0</v>
      </c>
      <c r="D879" s="177">
        <f>IF(OR(COUNTIF($B$2:$B878,Input!$F895)&lt;1,COUNTIF($O$2:$O878,Input!$C895)&lt;1),Input!H895,0)</f>
        <v>0</v>
      </c>
      <c r="E879" s="177">
        <f>IF(OR(COUNTIF($B$2:$B878,Input!$F895)&lt;1,COUNTIF($O$2:$O878,Input!$C895)&lt;1),Input!I895,0)</f>
        <v>0</v>
      </c>
      <c r="F879" s="177">
        <f>IF(OR(COUNTIF($B$2:$B878,Input!$F895)&lt;1,COUNTIF($O$2:$O878,Input!$C895)&lt;1),Input!J895,0)</f>
        <v>0</v>
      </c>
      <c r="G879" s="177">
        <f>IF(OR(COUNTIF($B$2:$B878,Input!$F895)&lt;1,COUNTIF($O$2:$O878,Input!$C895)&lt;1),Input!K895,0)</f>
        <v>0</v>
      </c>
      <c r="H879" s="177">
        <f>IF(OR(COUNTIF($B$2:$B878,Input!$F895)&lt;1,COUNTIF($O$2:$O878,Input!$C895)&lt;1),Input!L895,0)</f>
        <v>0</v>
      </c>
      <c r="I879" s="177">
        <f>IF(OR(COUNTIF($B$2:$B878,Input!$F895)&lt;1,COUNTIF($O$2:$O878,Input!$C895)&lt;1),Input!M895,0)</f>
        <v>0</v>
      </c>
      <c r="J879" s="177">
        <f>IF(OR(COUNTIF($B$2:$B878,Input!$F895)&lt;1,COUNTIF($O$2:$O878,Input!$C895)&lt;1),Input!N895,0)</f>
        <v>0</v>
      </c>
      <c r="K879" s="177">
        <f>IF(OR(COUNTIF($B$2:$B878,Input!$F895)&lt;1,COUNTIF($O$2:$O878,Input!$C895)&lt;1),Input!O895,0)</f>
        <v>0</v>
      </c>
      <c r="L879" s="177">
        <f>IF(OR(COUNTIF($B$2:$B878,Input!$F895)&lt;1,COUNTIF($O$2:$O878,Input!$C895)&lt;1),Input!P895,0)</f>
        <v>0</v>
      </c>
      <c r="M879" s="129" t="str">
        <f t="shared" si="120"/>
        <v/>
      </c>
      <c r="N879" s="161">
        <f t="shared" si="118"/>
        <v>0</v>
      </c>
      <c r="O879" s="168">
        <f>Input!C895</f>
        <v>0</v>
      </c>
      <c r="P879" s="168"/>
      <c r="R879" s="131">
        <f t="shared" si="119"/>
        <v>0</v>
      </c>
      <c r="S879" s="133" t="str">
        <f t="shared" si="121"/>
        <v xml:space="preserve"> </v>
      </c>
      <c r="T879" s="133"/>
      <c r="U879" s="132" t="str">
        <f>_xlfn.IFNA(IF($D879=0,LOOKUP($F879,{0.1,0.2,0.3,0.4,0.5,0.6,0.7,0.8,0.9,1},{22,34,46,58,70,82,94,106,118,130}),""),"")</f>
        <v/>
      </c>
      <c r="V879" s="132" t="str">
        <f>_xlfn.IFNA(IF($D879=1,LOOKUP($F879,{0.1,0.2,0.3,0.4,0.5,0.6,0.7,0.8,0.9,1},{23,35,47,59,71,83,95,107,119,131}),""),"")</f>
        <v/>
      </c>
      <c r="W879" s="132" t="str">
        <f>_xlfn.IFNA(IF($D879=2,LOOKUP($F879,{0.1,0.2,0.3,0.4,0.5,0.6,0.7,0.8,0.9,1},{24,36,48,60,72,84,96,108,120,132}),""),"")</f>
        <v/>
      </c>
      <c r="X879" s="132" t="str">
        <f>_xlfn.IFNA(IF($D879=3,LOOKUP($F879,{0.1,0.2,0.3,0.4,0.5,0.6,0.7,0.8,0.9,1},{25,37,49,61,73,85,97,109,121,133}),""),"")</f>
        <v/>
      </c>
      <c r="Y879" s="132" t="str">
        <f>_xlfn.IFNA(IF($D879=4,LOOKUP($F879,{0.1,0.2,0.3,0.4,0.5,0.6,0.7,0.8,0.9,1},{26,38,50,62,74,86,98,110,122,134}),""),"")</f>
        <v/>
      </c>
      <c r="Z879" s="132" t="str">
        <f>_xlfn.IFNA(IF($D879=5,LOOKUP($F879,{0.1,0.2,0.3,0.4,0.5,0.6,0.7,0.8,0.9,1},{27,39,51,63,75,87,99,111,123,135}),""),"")</f>
        <v/>
      </c>
      <c r="AA879" s="132">
        <f t="shared" si="122"/>
        <v>0</v>
      </c>
      <c r="AB879" s="132" t="str">
        <f t="shared" si="123"/>
        <v>00</v>
      </c>
      <c r="AC879" s="82" t="e">
        <f>VLOOKUP(AB879,'AMI Ref'!T:U,2,FALSE)</f>
        <v>#N/A</v>
      </c>
      <c r="AD879" s="124"/>
      <c r="AE879" s="81" t="str">
        <f>_xlfn.IFNA(IF($D879=0,IF($J879="Not Paid by Tenant",0,INDEX('AMI Ref'!$K$5:$N$5,MATCH($J879,{"Oil","Gas","Electric - Other","ELECTRIC - HEAT PUMP"},0))),0),"")</f>
        <v/>
      </c>
      <c r="AF879" s="81">
        <f>_xlfn.IFNA(IF($D879=1,IF($J879="Not Paid by Tenant",0,INDEX('AMI Ref'!$K$6:$N$6,MATCH($J879,{"Oil","Gas","Electric - Other","ELECTRIC - HEAT PUMP"},0))),0),"")</f>
        <v>0</v>
      </c>
      <c r="AG879" s="81">
        <f>_xlfn.IFNA(IF($D879=2,IF($J879="Not Paid by Tenant",0,INDEX('AMI Ref'!$K$7:$N$7,MATCH($J879,{"Oil","Gas","Electric - Other","ELECTRIC - HEAT PUMP"},0))),0),"")</f>
        <v>0</v>
      </c>
      <c r="AH879" s="81">
        <f>_xlfn.IFNA(IF($D879=3,IF($J879="Not Paid by Tenant",0,INDEX('AMI Ref'!$K$8:$N$8,MATCH($J879,{"Oil","Gas","Electric - Other","ELECTRIC - HEAT PUMP"},0))),0),"")</f>
        <v>0</v>
      </c>
      <c r="AI879" s="81">
        <f>_xlfn.IFNA(IF($D879=4,IF($J879="Not Paid by Tenant",0,INDEX('AMI Ref'!$K$9:$N$9,MATCH($J879,{"Oil","Gas","Electric - Other","ELECTRIC - HEAT PUMP"},0))),0),"")</f>
        <v>0</v>
      </c>
      <c r="AJ879" s="81">
        <f>_xlfn.IFNA(IF($D879=5,IF($J879="Not Paid by Tenant",0,INDEX('AMI Ref'!$K$10:$N$10,MATCH($J879,{"Oil","Gas","Electric - Other","ELECTRIC - HEAT PUMP"},0))),0),"")</f>
        <v>0</v>
      </c>
      <c r="AK879" s="128"/>
      <c r="AL879" s="81" t="str">
        <f>_xlfn.IFNA(IF($D879=0,IF($K879="Not Paid by Tenant",0,INDEX('AMI Ref'!$O$5:$R$5,MATCH($K879,{"Oil","Gas","Electric - Other","Electric ccASHP - split"},0))),0),"")</f>
        <v/>
      </c>
      <c r="AM879" s="81">
        <f>_xlfn.IFNA(IF($D879=1,IF($K879="Not Paid by Tenant",0,INDEX('AMI Ref'!$O$6:$R$6,MATCH($K879,{"Oil","Gas","Electric - Other","Electric ccASHP - split"},0))),0),"")</f>
        <v>0</v>
      </c>
      <c r="AN879" s="81">
        <f>_xlfn.IFNA(IF($D879=2,IF($K879="Not Paid by Tenant",0,INDEX('AMI Ref'!$O$7:$R$7,MATCH($K879,{"Oil","Gas","Electric - Other","Electric ccASHP - split"},0))),0),"")</f>
        <v>0</v>
      </c>
      <c r="AO879" s="81">
        <f>_xlfn.IFNA(IF($D879=3,IF($K879="Not Paid by Tenant",0,INDEX('AMI Ref'!$O$8:$R$8,MATCH($K879,{"Oil","Gas","Electric - Other","Electric ccASHP - split"},0))),0),"")</f>
        <v>0</v>
      </c>
      <c r="AP879" s="81">
        <f>_xlfn.IFNA(IF($D879=4,IF($K879="Not Paid by Tenant",0,INDEX('AMI Ref'!$O$9:$R$9,MATCH($K879,{"Oil","Gas","Electric - Other","Electric ccASHP - split"},0))),0),"")</f>
        <v>0</v>
      </c>
      <c r="AQ879" s="81">
        <f>_xlfn.IFNA(IF($D879=5,IF($K879="Not Paid by Tenant",0,INDEX('AMI Ref'!$O$10:$R$10,MATCH($K879,{"Oil","Gas","Electric - Other","Electric ccASHP - split"},0))),0),"")</f>
        <v>0</v>
      </c>
      <c r="AR879" s="124">
        <f t="shared" si="124"/>
        <v>0</v>
      </c>
      <c r="AS879" s="123" t="e">
        <f t="shared" si="125"/>
        <v>#N/A</v>
      </c>
    </row>
    <row r="880" spans="1:45" x14ac:dyDescent="0.2">
      <c r="A880" s="130">
        <v>878</v>
      </c>
      <c r="B880" s="177">
        <f>IF(OR(COUNTIF($B$2:$B879,Input!$F896)&lt;1,COUNTIF($O$2:$O879,Input!$C896)&lt;1),Input!F896,0)</f>
        <v>0</v>
      </c>
      <c r="C880" s="177">
        <f>IF(OR(COUNTIF($B$2:$B879,Input!$F896)&lt;1,COUNTIF($O$2:$O879,Input!$C896)&lt;1),Input!G896,0)</f>
        <v>0</v>
      </c>
      <c r="D880" s="177">
        <f>IF(OR(COUNTIF($B$2:$B879,Input!$F896)&lt;1,COUNTIF($O$2:$O879,Input!$C896)&lt;1),Input!H896,0)</f>
        <v>0</v>
      </c>
      <c r="E880" s="177">
        <f>IF(OR(COUNTIF($B$2:$B879,Input!$F896)&lt;1,COUNTIF($O$2:$O879,Input!$C896)&lt;1),Input!I896,0)</f>
        <v>0</v>
      </c>
      <c r="F880" s="177">
        <f>IF(OR(COUNTIF($B$2:$B879,Input!$F896)&lt;1,COUNTIF($O$2:$O879,Input!$C896)&lt;1),Input!J896,0)</f>
        <v>0</v>
      </c>
      <c r="G880" s="177">
        <f>IF(OR(COUNTIF($B$2:$B879,Input!$F896)&lt;1,COUNTIF($O$2:$O879,Input!$C896)&lt;1),Input!K896,0)</f>
        <v>0</v>
      </c>
      <c r="H880" s="177">
        <f>IF(OR(COUNTIF($B$2:$B879,Input!$F896)&lt;1,COUNTIF($O$2:$O879,Input!$C896)&lt;1),Input!L896,0)</f>
        <v>0</v>
      </c>
      <c r="I880" s="177">
        <f>IF(OR(COUNTIF($B$2:$B879,Input!$F896)&lt;1,COUNTIF($O$2:$O879,Input!$C896)&lt;1),Input!M896,0)</f>
        <v>0</v>
      </c>
      <c r="J880" s="177">
        <f>IF(OR(COUNTIF($B$2:$B879,Input!$F896)&lt;1,COUNTIF($O$2:$O879,Input!$C896)&lt;1),Input!N896,0)</f>
        <v>0</v>
      </c>
      <c r="K880" s="177">
        <f>IF(OR(COUNTIF($B$2:$B879,Input!$F896)&lt;1,COUNTIF($O$2:$O879,Input!$C896)&lt;1),Input!O896,0)</f>
        <v>0</v>
      </c>
      <c r="L880" s="177">
        <f>IF(OR(COUNTIF($B$2:$B879,Input!$F896)&lt;1,COUNTIF($O$2:$O879,Input!$C896)&lt;1),Input!P896,0)</f>
        <v>0</v>
      </c>
      <c r="M880" s="129" t="str">
        <f t="shared" si="120"/>
        <v/>
      </c>
      <c r="N880" s="161">
        <f t="shared" si="118"/>
        <v>0</v>
      </c>
      <c r="O880" s="168">
        <f>Input!C896</f>
        <v>0</v>
      </c>
      <c r="P880" s="168"/>
      <c r="R880" s="131">
        <f t="shared" si="119"/>
        <v>0</v>
      </c>
      <c r="S880" s="133" t="str">
        <f t="shared" si="121"/>
        <v xml:space="preserve"> </v>
      </c>
      <c r="T880" s="133"/>
      <c r="U880" s="132" t="str">
        <f>_xlfn.IFNA(IF($D880=0,LOOKUP($F880,{0.1,0.2,0.3,0.4,0.5,0.6,0.7,0.8,0.9,1},{22,34,46,58,70,82,94,106,118,130}),""),"")</f>
        <v/>
      </c>
      <c r="V880" s="132" t="str">
        <f>_xlfn.IFNA(IF($D880=1,LOOKUP($F880,{0.1,0.2,0.3,0.4,0.5,0.6,0.7,0.8,0.9,1},{23,35,47,59,71,83,95,107,119,131}),""),"")</f>
        <v/>
      </c>
      <c r="W880" s="132" t="str">
        <f>_xlfn.IFNA(IF($D880=2,LOOKUP($F880,{0.1,0.2,0.3,0.4,0.5,0.6,0.7,0.8,0.9,1},{24,36,48,60,72,84,96,108,120,132}),""),"")</f>
        <v/>
      </c>
      <c r="X880" s="132" t="str">
        <f>_xlfn.IFNA(IF($D880=3,LOOKUP($F880,{0.1,0.2,0.3,0.4,0.5,0.6,0.7,0.8,0.9,1},{25,37,49,61,73,85,97,109,121,133}),""),"")</f>
        <v/>
      </c>
      <c r="Y880" s="132" t="str">
        <f>_xlfn.IFNA(IF($D880=4,LOOKUP($F880,{0.1,0.2,0.3,0.4,0.5,0.6,0.7,0.8,0.9,1},{26,38,50,62,74,86,98,110,122,134}),""),"")</f>
        <v/>
      </c>
      <c r="Z880" s="132" t="str">
        <f>_xlfn.IFNA(IF($D880=5,LOOKUP($F880,{0.1,0.2,0.3,0.4,0.5,0.6,0.7,0.8,0.9,1},{27,39,51,63,75,87,99,111,123,135}),""),"")</f>
        <v/>
      </c>
      <c r="AA880" s="132">
        <f t="shared" si="122"/>
        <v>0</v>
      </c>
      <c r="AB880" s="132" t="str">
        <f t="shared" si="123"/>
        <v>00</v>
      </c>
      <c r="AC880" s="82" t="e">
        <f>VLOOKUP(AB880,'AMI Ref'!T:U,2,FALSE)</f>
        <v>#N/A</v>
      </c>
      <c r="AD880" s="124"/>
      <c r="AE880" s="81" t="str">
        <f>_xlfn.IFNA(IF($D880=0,IF($J880="Not Paid by Tenant",0,INDEX('AMI Ref'!$K$5:$N$5,MATCH($J880,{"Oil","Gas","Electric - Other","ELECTRIC - HEAT PUMP"},0))),0),"")</f>
        <v/>
      </c>
      <c r="AF880" s="81">
        <f>_xlfn.IFNA(IF($D880=1,IF($J880="Not Paid by Tenant",0,INDEX('AMI Ref'!$K$6:$N$6,MATCH($J880,{"Oil","Gas","Electric - Other","ELECTRIC - HEAT PUMP"},0))),0),"")</f>
        <v>0</v>
      </c>
      <c r="AG880" s="81">
        <f>_xlfn.IFNA(IF($D880=2,IF($J880="Not Paid by Tenant",0,INDEX('AMI Ref'!$K$7:$N$7,MATCH($J880,{"Oil","Gas","Electric - Other","ELECTRIC - HEAT PUMP"},0))),0),"")</f>
        <v>0</v>
      </c>
      <c r="AH880" s="81">
        <f>_xlfn.IFNA(IF($D880=3,IF($J880="Not Paid by Tenant",0,INDEX('AMI Ref'!$K$8:$N$8,MATCH($J880,{"Oil","Gas","Electric - Other","ELECTRIC - HEAT PUMP"},0))),0),"")</f>
        <v>0</v>
      </c>
      <c r="AI880" s="81">
        <f>_xlfn.IFNA(IF($D880=4,IF($J880="Not Paid by Tenant",0,INDEX('AMI Ref'!$K$9:$N$9,MATCH($J880,{"Oil","Gas","Electric - Other","ELECTRIC - HEAT PUMP"},0))),0),"")</f>
        <v>0</v>
      </c>
      <c r="AJ880" s="81">
        <f>_xlfn.IFNA(IF($D880=5,IF($J880="Not Paid by Tenant",0,INDEX('AMI Ref'!$K$10:$N$10,MATCH($J880,{"Oil","Gas","Electric - Other","ELECTRIC - HEAT PUMP"},0))),0),"")</f>
        <v>0</v>
      </c>
      <c r="AK880" s="128"/>
      <c r="AL880" s="81" t="str">
        <f>_xlfn.IFNA(IF($D880=0,IF($K880="Not Paid by Tenant",0,INDEX('AMI Ref'!$O$5:$R$5,MATCH($K880,{"Oil","Gas","Electric - Other","Electric ccASHP - split"},0))),0),"")</f>
        <v/>
      </c>
      <c r="AM880" s="81">
        <f>_xlfn.IFNA(IF($D880=1,IF($K880="Not Paid by Tenant",0,INDEX('AMI Ref'!$O$6:$R$6,MATCH($K880,{"Oil","Gas","Electric - Other","Electric ccASHP - split"},0))),0),"")</f>
        <v>0</v>
      </c>
      <c r="AN880" s="81">
        <f>_xlfn.IFNA(IF($D880=2,IF($K880="Not Paid by Tenant",0,INDEX('AMI Ref'!$O$7:$R$7,MATCH($K880,{"Oil","Gas","Electric - Other","Electric ccASHP - split"},0))),0),"")</f>
        <v>0</v>
      </c>
      <c r="AO880" s="81">
        <f>_xlfn.IFNA(IF($D880=3,IF($K880="Not Paid by Tenant",0,INDEX('AMI Ref'!$O$8:$R$8,MATCH($K880,{"Oil","Gas","Electric - Other","Electric ccASHP - split"},0))),0),"")</f>
        <v>0</v>
      </c>
      <c r="AP880" s="81">
        <f>_xlfn.IFNA(IF($D880=4,IF($K880="Not Paid by Tenant",0,INDEX('AMI Ref'!$O$9:$R$9,MATCH($K880,{"Oil","Gas","Electric - Other","Electric ccASHP - split"},0))),0),"")</f>
        <v>0</v>
      </c>
      <c r="AQ880" s="81">
        <f>_xlfn.IFNA(IF($D880=5,IF($K880="Not Paid by Tenant",0,INDEX('AMI Ref'!$O$10:$R$10,MATCH($K880,{"Oil","Gas","Electric - Other","Electric ccASHP - split"},0))),0),"")</f>
        <v>0</v>
      </c>
      <c r="AR880" s="124">
        <f t="shared" si="124"/>
        <v>0</v>
      </c>
      <c r="AS880" s="123" t="e">
        <f t="shared" si="125"/>
        <v>#N/A</v>
      </c>
    </row>
    <row r="881" spans="1:45" x14ac:dyDescent="0.2">
      <c r="A881" s="130">
        <v>879</v>
      </c>
      <c r="B881" s="177">
        <f>IF(OR(COUNTIF($B$2:$B880,Input!$F897)&lt;1,COUNTIF($O$2:$O880,Input!$C897)&lt;1),Input!F897,0)</f>
        <v>0</v>
      </c>
      <c r="C881" s="177">
        <f>IF(OR(COUNTIF($B$2:$B880,Input!$F897)&lt;1,COUNTIF($O$2:$O880,Input!$C897)&lt;1),Input!G897,0)</f>
        <v>0</v>
      </c>
      <c r="D881" s="177">
        <f>IF(OR(COUNTIF($B$2:$B880,Input!$F897)&lt;1,COUNTIF($O$2:$O880,Input!$C897)&lt;1),Input!H897,0)</f>
        <v>0</v>
      </c>
      <c r="E881" s="177">
        <f>IF(OR(COUNTIF($B$2:$B880,Input!$F897)&lt;1,COUNTIF($O$2:$O880,Input!$C897)&lt;1),Input!I897,0)</f>
        <v>0</v>
      </c>
      <c r="F881" s="177">
        <f>IF(OR(COUNTIF($B$2:$B880,Input!$F897)&lt;1,COUNTIF($O$2:$O880,Input!$C897)&lt;1),Input!J897,0)</f>
        <v>0</v>
      </c>
      <c r="G881" s="177">
        <f>IF(OR(COUNTIF($B$2:$B880,Input!$F897)&lt;1,COUNTIF($O$2:$O880,Input!$C897)&lt;1),Input!K897,0)</f>
        <v>0</v>
      </c>
      <c r="H881" s="177">
        <f>IF(OR(COUNTIF($B$2:$B880,Input!$F897)&lt;1,COUNTIF($O$2:$O880,Input!$C897)&lt;1),Input!L897,0)</f>
        <v>0</v>
      </c>
      <c r="I881" s="177">
        <f>IF(OR(COUNTIF($B$2:$B880,Input!$F897)&lt;1,COUNTIF($O$2:$O880,Input!$C897)&lt;1),Input!M897,0)</f>
        <v>0</v>
      </c>
      <c r="J881" s="177">
        <f>IF(OR(COUNTIF($B$2:$B880,Input!$F897)&lt;1,COUNTIF($O$2:$O880,Input!$C897)&lt;1),Input!N897,0)</f>
        <v>0</v>
      </c>
      <c r="K881" s="177">
        <f>IF(OR(COUNTIF($B$2:$B880,Input!$F897)&lt;1,COUNTIF($O$2:$O880,Input!$C897)&lt;1),Input!O897,0)</f>
        <v>0</v>
      </c>
      <c r="L881" s="177">
        <f>IF(OR(COUNTIF($B$2:$B880,Input!$F897)&lt;1,COUNTIF($O$2:$O880,Input!$C897)&lt;1),Input!P897,0)</f>
        <v>0</v>
      </c>
      <c r="M881" s="129" t="str">
        <f t="shared" si="120"/>
        <v/>
      </c>
      <c r="N881" s="161">
        <f t="shared" si="118"/>
        <v>0</v>
      </c>
      <c r="O881" s="168">
        <f>Input!C897</f>
        <v>0</v>
      </c>
      <c r="P881" s="168"/>
      <c r="R881" s="131">
        <f t="shared" si="119"/>
        <v>0</v>
      </c>
      <c r="S881" s="133" t="str">
        <f t="shared" si="121"/>
        <v xml:space="preserve"> </v>
      </c>
      <c r="T881" s="133"/>
      <c r="U881" s="132" t="str">
        <f>_xlfn.IFNA(IF($D881=0,LOOKUP($F881,{0.1,0.2,0.3,0.4,0.5,0.6,0.7,0.8,0.9,1},{22,34,46,58,70,82,94,106,118,130}),""),"")</f>
        <v/>
      </c>
      <c r="V881" s="132" t="str">
        <f>_xlfn.IFNA(IF($D881=1,LOOKUP($F881,{0.1,0.2,0.3,0.4,0.5,0.6,0.7,0.8,0.9,1},{23,35,47,59,71,83,95,107,119,131}),""),"")</f>
        <v/>
      </c>
      <c r="W881" s="132" t="str">
        <f>_xlfn.IFNA(IF($D881=2,LOOKUP($F881,{0.1,0.2,0.3,0.4,0.5,0.6,0.7,0.8,0.9,1},{24,36,48,60,72,84,96,108,120,132}),""),"")</f>
        <v/>
      </c>
      <c r="X881" s="132" t="str">
        <f>_xlfn.IFNA(IF($D881=3,LOOKUP($F881,{0.1,0.2,0.3,0.4,0.5,0.6,0.7,0.8,0.9,1},{25,37,49,61,73,85,97,109,121,133}),""),"")</f>
        <v/>
      </c>
      <c r="Y881" s="132" t="str">
        <f>_xlfn.IFNA(IF($D881=4,LOOKUP($F881,{0.1,0.2,0.3,0.4,0.5,0.6,0.7,0.8,0.9,1},{26,38,50,62,74,86,98,110,122,134}),""),"")</f>
        <v/>
      </c>
      <c r="Z881" s="132" t="str">
        <f>_xlfn.IFNA(IF($D881=5,LOOKUP($F881,{0.1,0.2,0.3,0.4,0.5,0.6,0.7,0.8,0.9,1},{27,39,51,63,75,87,99,111,123,135}),""),"")</f>
        <v/>
      </c>
      <c r="AA881" s="132">
        <f t="shared" si="122"/>
        <v>0</v>
      </c>
      <c r="AB881" s="132" t="str">
        <f t="shared" si="123"/>
        <v>00</v>
      </c>
      <c r="AC881" s="82" t="e">
        <f>VLOOKUP(AB881,'AMI Ref'!T:U,2,FALSE)</f>
        <v>#N/A</v>
      </c>
      <c r="AD881" s="124"/>
      <c r="AE881" s="81" t="str">
        <f>_xlfn.IFNA(IF($D881=0,IF($J881="Not Paid by Tenant",0,INDEX('AMI Ref'!$K$5:$N$5,MATCH($J881,{"Oil","Gas","Electric - Other","ELECTRIC - HEAT PUMP"},0))),0),"")</f>
        <v/>
      </c>
      <c r="AF881" s="81">
        <f>_xlfn.IFNA(IF($D881=1,IF($J881="Not Paid by Tenant",0,INDEX('AMI Ref'!$K$6:$N$6,MATCH($J881,{"Oil","Gas","Electric - Other","ELECTRIC - HEAT PUMP"},0))),0),"")</f>
        <v>0</v>
      </c>
      <c r="AG881" s="81">
        <f>_xlfn.IFNA(IF($D881=2,IF($J881="Not Paid by Tenant",0,INDEX('AMI Ref'!$K$7:$N$7,MATCH($J881,{"Oil","Gas","Electric - Other","ELECTRIC - HEAT PUMP"},0))),0),"")</f>
        <v>0</v>
      </c>
      <c r="AH881" s="81">
        <f>_xlfn.IFNA(IF($D881=3,IF($J881="Not Paid by Tenant",0,INDEX('AMI Ref'!$K$8:$N$8,MATCH($J881,{"Oil","Gas","Electric - Other","ELECTRIC - HEAT PUMP"},0))),0),"")</f>
        <v>0</v>
      </c>
      <c r="AI881" s="81">
        <f>_xlfn.IFNA(IF($D881=4,IF($J881="Not Paid by Tenant",0,INDEX('AMI Ref'!$K$9:$N$9,MATCH($J881,{"Oil","Gas","Electric - Other","ELECTRIC - HEAT PUMP"},0))),0),"")</f>
        <v>0</v>
      </c>
      <c r="AJ881" s="81">
        <f>_xlfn.IFNA(IF($D881=5,IF($J881="Not Paid by Tenant",0,INDEX('AMI Ref'!$K$10:$N$10,MATCH($J881,{"Oil","Gas","Electric - Other","ELECTRIC - HEAT PUMP"},0))),0),"")</f>
        <v>0</v>
      </c>
      <c r="AK881" s="128"/>
      <c r="AL881" s="81" t="str">
        <f>_xlfn.IFNA(IF($D881=0,IF($K881="Not Paid by Tenant",0,INDEX('AMI Ref'!$O$5:$R$5,MATCH($K881,{"Oil","Gas","Electric - Other","Electric ccASHP - split"},0))),0),"")</f>
        <v/>
      </c>
      <c r="AM881" s="81">
        <f>_xlfn.IFNA(IF($D881=1,IF($K881="Not Paid by Tenant",0,INDEX('AMI Ref'!$O$6:$R$6,MATCH($K881,{"Oil","Gas","Electric - Other","Electric ccASHP - split"},0))),0),"")</f>
        <v>0</v>
      </c>
      <c r="AN881" s="81">
        <f>_xlfn.IFNA(IF($D881=2,IF($K881="Not Paid by Tenant",0,INDEX('AMI Ref'!$O$7:$R$7,MATCH($K881,{"Oil","Gas","Electric - Other","Electric ccASHP - split"},0))),0),"")</f>
        <v>0</v>
      </c>
      <c r="AO881" s="81">
        <f>_xlfn.IFNA(IF($D881=3,IF($K881="Not Paid by Tenant",0,INDEX('AMI Ref'!$O$8:$R$8,MATCH($K881,{"Oil","Gas","Electric - Other","Electric ccASHP - split"},0))),0),"")</f>
        <v>0</v>
      </c>
      <c r="AP881" s="81">
        <f>_xlfn.IFNA(IF($D881=4,IF($K881="Not Paid by Tenant",0,INDEX('AMI Ref'!$O$9:$R$9,MATCH($K881,{"Oil","Gas","Electric - Other","Electric ccASHP - split"},0))),0),"")</f>
        <v>0</v>
      </c>
      <c r="AQ881" s="81">
        <f>_xlfn.IFNA(IF($D881=5,IF($K881="Not Paid by Tenant",0,INDEX('AMI Ref'!$O$10:$R$10,MATCH($K881,{"Oil","Gas","Electric - Other","Electric ccASHP - split"},0))),0),"")</f>
        <v>0</v>
      </c>
      <c r="AR881" s="124">
        <f t="shared" si="124"/>
        <v>0</v>
      </c>
      <c r="AS881" s="123" t="e">
        <f t="shared" si="125"/>
        <v>#N/A</v>
      </c>
    </row>
    <row r="882" spans="1:45" x14ac:dyDescent="0.2">
      <c r="A882" s="130">
        <v>880</v>
      </c>
      <c r="B882" s="177">
        <f>IF(OR(COUNTIF($B$2:$B881,Input!$F898)&lt;1,COUNTIF($O$2:$O881,Input!$C898)&lt;1),Input!F898,0)</f>
        <v>0</v>
      </c>
      <c r="C882" s="177">
        <f>IF(OR(COUNTIF($B$2:$B881,Input!$F898)&lt;1,COUNTIF($O$2:$O881,Input!$C898)&lt;1),Input!G898,0)</f>
        <v>0</v>
      </c>
      <c r="D882" s="177">
        <f>IF(OR(COUNTIF($B$2:$B881,Input!$F898)&lt;1,COUNTIF($O$2:$O881,Input!$C898)&lt;1),Input!H898,0)</f>
        <v>0</v>
      </c>
      <c r="E882" s="177">
        <f>IF(OR(COUNTIF($B$2:$B881,Input!$F898)&lt;1,COUNTIF($O$2:$O881,Input!$C898)&lt;1),Input!I898,0)</f>
        <v>0</v>
      </c>
      <c r="F882" s="177">
        <f>IF(OR(COUNTIF($B$2:$B881,Input!$F898)&lt;1,COUNTIF($O$2:$O881,Input!$C898)&lt;1),Input!J898,0)</f>
        <v>0</v>
      </c>
      <c r="G882" s="177">
        <f>IF(OR(COUNTIF($B$2:$B881,Input!$F898)&lt;1,COUNTIF($O$2:$O881,Input!$C898)&lt;1),Input!K898,0)</f>
        <v>0</v>
      </c>
      <c r="H882" s="177">
        <f>IF(OR(COUNTIF($B$2:$B881,Input!$F898)&lt;1,COUNTIF($O$2:$O881,Input!$C898)&lt;1),Input!L898,0)</f>
        <v>0</v>
      </c>
      <c r="I882" s="177">
        <f>IF(OR(COUNTIF($B$2:$B881,Input!$F898)&lt;1,COUNTIF($O$2:$O881,Input!$C898)&lt;1),Input!M898,0)</f>
        <v>0</v>
      </c>
      <c r="J882" s="177">
        <f>IF(OR(COUNTIF($B$2:$B881,Input!$F898)&lt;1,COUNTIF($O$2:$O881,Input!$C898)&lt;1),Input!N898,0)</f>
        <v>0</v>
      </c>
      <c r="K882" s="177">
        <f>IF(OR(COUNTIF($B$2:$B881,Input!$F898)&lt;1,COUNTIF($O$2:$O881,Input!$C898)&lt;1),Input!O898,0)</f>
        <v>0</v>
      </c>
      <c r="L882" s="177">
        <f>IF(OR(COUNTIF($B$2:$B881,Input!$F898)&lt;1,COUNTIF($O$2:$O881,Input!$C898)&lt;1),Input!P898,0)</f>
        <v>0</v>
      </c>
      <c r="M882" s="129" t="str">
        <f t="shared" si="120"/>
        <v/>
      </c>
      <c r="N882" s="161">
        <f t="shared" si="118"/>
        <v>0</v>
      </c>
      <c r="O882" s="168">
        <f>Input!C898</f>
        <v>0</v>
      </c>
      <c r="P882" s="168"/>
      <c r="R882" s="131">
        <f t="shared" si="119"/>
        <v>0</v>
      </c>
      <c r="S882" s="133" t="str">
        <f t="shared" si="121"/>
        <v xml:space="preserve"> </v>
      </c>
      <c r="T882" s="133"/>
      <c r="U882" s="132" t="str">
        <f>_xlfn.IFNA(IF($D882=0,LOOKUP($F882,{0.1,0.2,0.3,0.4,0.5,0.6,0.7,0.8,0.9,1},{22,34,46,58,70,82,94,106,118,130}),""),"")</f>
        <v/>
      </c>
      <c r="V882" s="132" t="str">
        <f>_xlfn.IFNA(IF($D882=1,LOOKUP($F882,{0.1,0.2,0.3,0.4,0.5,0.6,0.7,0.8,0.9,1},{23,35,47,59,71,83,95,107,119,131}),""),"")</f>
        <v/>
      </c>
      <c r="W882" s="132" t="str">
        <f>_xlfn.IFNA(IF($D882=2,LOOKUP($F882,{0.1,0.2,0.3,0.4,0.5,0.6,0.7,0.8,0.9,1},{24,36,48,60,72,84,96,108,120,132}),""),"")</f>
        <v/>
      </c>
      <c r="X882" s="132" t="str">
        <f>_xlfn.IFNA(IF($D882=3,LOOKUP($F882,{0.1,0.2,0.3,0.4,0.5,0.6,0.7,0.8,0.9,1},{25,37,49,61,73,85,97,109,121,133}),""),"")</f>
        <v/>
      </c>
      <c r="Y882" s="132" t="str">
        <f>_xlfn.IFNA(IF($D882=4,LOOKUP($F882,{0.1,0.2,0.3,0.4,0.5,0.6,0.7,0.8,0.9,1},{26,38,50,62,74,86,98,110,122,134}),""),"")</f>
        <v/>
      </c>
      <c r="Z882" s="132" t="str">
        <f>_xlfn.IFNA(IF($D882=5,LOOKUP($F882,{0.1,0.2,0.3,0.4,0.5,0.6,0.7,0.8,0.9,1},{27,39,51,63,75,87,99,111,123,135}),""),"")</f>
        <v/>
      </c>
      <c r="AA882" s="132">
        <f t="shared" si="122"/>
        <v>0</v>
      </c>
      <c r="AB882" s="132" t="str">
        <f t="shared" si="123"/>
        <v>00</v>
      </c>
      <c r="AC882" s="82" t="e">
        <f>VLOOKUP(AB882,'AMI Ref'!T:U,2,FALSE)</f>
        <v>#N/A</v>
      </c>
      <c r="AD882" s="124"/>
      <c r="AE882" s="81" t="str">
        <f>_xlfn.IFNA(IF($D882=0,IF($J882="Not Paid by Tenant",0,INDEX('AMI Ref'!$K$5:$N$5,MATCH($J882,{"Oil","Gas","Electric - Other","ELECTRIC - HEAT PUMP"},0))),0),"")</f>
        <v/>
      </c>
      <c r="AF882" s="81">
        <f>_xlfn.IFNA(IF($D882=1,IF($J882="Not Paid by Tenant",0,INDEX('AMI Ref'!$K$6:$N$6,MATCH($J882,{"Oil","Gas","Electric - Other","ELECTRIC - HEAT PUMP"},0))),0),"")</f>
        <v>0</v>
      </c>
      <c r="AG882" s="81">
        <f>_xlfn.IFNA(IF($D882=2,IF($J882="Not Paid by Tenant",0,INDEX('AMI Ref'!$K$7:$N$7,MATCH($J882,{"Oil","Gas","Electric - Other","ELECTRIC - HEAT PUMP"},0))),0),"")</f>
        <v>0</v>
      </c>
      <c r="AH882" s="81">
        <f>_xlfn.IFNA(IF($D882=3,IF($J882="Not Paid by Tenant",0,INDEX('AMI Ref'!$K$8:$N$8,MATCH($J882,{"Oil","Gas","Electric - Other","ELECTRIC - HEAT PUMP"},0))),0),"")</f>
        <v>0</v>
      </c>
      <c r="AI882" s="81">
        <f>_xlfn.IFNA(IF($D882=4,IF($J882="Not Paid by Tenant",0,INDEX('AMI Ref'!$K$9:$N$9,MATCH($J882,{"Oil","Gas","Electric - Other","ELECTRIC - HEAT PUMP"},0))),0),"")</f>
        <v>0</v>
      </c>
      <c r="AJ882" s="81">
        <f>_xlfn.IFNA(IF($D882=5,IF($J882="Not Paid by Tenant",0,INDEX('AMI Ref'!$K$10:$N$10,MATCH($J882,{"Oil","Gas","Electric - Other","ELECTRIC - HEAT PUMP"},0))),0),"")</f>
        <v>0</v>
      </c>
      <c r="AK882" s="128"/>
      <c r="AL882" s="81" t="str">
        <f>_xlfn.IFNA(IF($D882=0,IF($K882="Not Paid by Tenant",0,INDEX('AMI Ref'!$O$5:$R$5,MATCH($K882,{"Oil","Gas","Electric - Other","Electric ccASHP - split"},0))),0),"")</f>
        <v/>
      </c>
      <c r="AM882" s="81">
        <f>_xlfn.IFNA(IF($D882=1,IF($K882="Not Paid by Tenant",0,INDEX('AMI Ref'!$O$6:$R$6,MATCH($K882,{"Oil","Gas","Electric - Other","Electric ccASHP - split"},0))),0),"")</f>
        <v>0</v>
      </c>
      <c r="AN882" s="81">
        <f>_xlfn.IFNA(IF($D882=2,IF($K882="Not Paid by Tenant",0,INDEX('AMI Ref'!$O$7:$R$7,MATCH($K882,{"Oil","Gas","Electric - Other","Electric ccASHP - split"},0))),0),"")</f>
        <v>0</v>
      </c>
      <c r="AO882" s="81">
        <f>_xlfn.IFNA(IF($D882=3,IF($K882="Not Paid by Tenant",0,INDEX('AMI Ref'!$O$8:$R$8,MATCH($K882,{"Oil","Gas","Electric - Other","Electric ccASHP - split"},0))),0),"")</f>
        <v>0</v>
      </c>
      <c r="AP882" s="81">
        <f>_xlfn.IFNA(IF($D882=4,IF($K882="Not Paid by Tenant",0,INDEX('AMI Ref'!$O$9:$R$9,MATCH($K882,{"Oil","Gas","Electric - Other","Electric ccASHP - split"},0))),0),"")</f>
        <v>0</v>
      </c>
      <c r="AQ882" s="81">
        <f>_xlfn.IFNA(IF($D882=5,IF($K882="Not Paid by Tenant",0,INDEX('AMI Ref'!$O$10:$R$10,MATCH($K882,{"Oil","Gas","Electric - Other","Electric ccASHP - split"},0))),0),"")</f>
        <v>0</v>
      </c>
      <c r="AR882" s="124">
        <f t="shared" si="124"/>
        <v>0</v>
      </c>
      <c r="AS882" s="123" t="e">
        <f t="shared" si="125"/>
        <v>#N/A</v>
      </c>
    </row>
    <row r="883" spans="1:45" x14ac:dyDescent="0.2">
      <c r="A883" s="130">
        <v>881</v>
      </c>
      <c r="B883" s="177">
        <f>IF(OR(COUNTIF($B$2:$B882,Input!$F899)&lt;1,COUNTIF($O$2:$O882,Input!$C899)&lt;1),Input!F899,0)</f>
        <v>0</v>
      </c>
      <c r="C883" s="177">
        <f>IF(OR(COUNTIF($B$2:$B882,Input!$F899)&lt;1,COUNTIF($O$2:$O882,Input!$C899)&lt;1),Input!G899,0)</f>
        <v>0</v>
      </c>
      <c r="D883" s="177">
        <f>IF(OR(COUNTIF($B$2:$B882,Input!$F899)&lt;1,COUNTIF($O$2:$O882,Input!$C899)&lt;1),Input!H899,0)</f>
        <v>0</v>
      </c>
      <c r="E883" s="177">
        <f>IF(OR(COUNTIF($B$2:$B882,Input!$F899)&lt;1,COUNTIF($O$2:$O882,Input!$C899)&lt;1),Input!I899,0)</f>
        <v>0</v>
      </c>
      <c r="F883" s="177">
        <f>IF(OR(COUNTIF($B$2:$B882,Input!$F899)&lt;1,COUNTIF($O$2:$O882,Input!$C899)&lt;1),Input!J899,0)</f>
        <v>0</v>
      </c>
      <c r="G883" s="177">
        <f>IF(OR(COUNTIF($B$2:$B882,Input!$F899)&lt;1,COUNTIF($O$2:$O882,Input!$C899)&lt;1),Input!K899,0)</f>
        <v>0</v>
      </c>
      <c r="H883" s="177">
        <f>IF(OR(COUNTIF($B$2:$B882,Input!$F899)&lt;1,COUNTIF($O$2:$O882,Input!$C899)&lt;1),Input!L899,0)</f>
        <v>0</v>
      </c>
      <c r="I883" s="177">
        <f>IF(OR(COUNTIF($B$2:$B882,Input!$F899)&lt;1,COUNTIF($O$2:$O882,Input!$C899)&lt;1),Input!M899,0)</f>
        <v>0</v>
      </c>
      <c r="J883" s="177">
        <f>IF(OR(COUNTIF($B$2:$B882,Input!$F899)&lt;1,COUNTIF($O$2:$O882,Input!$C899)&lt;1),Input!N899,0)</f>
        <v>0</v>
      </c>
      <c r="K883" s="177">
        <f>IF(OR(COUNTIF($B$2:$B882,Input!$F899)&lt;1,COUNTIF($O$2:$O882,Input!$C899)&lt;1),Input!O899,0)</f>
        <v>0</v>
      </c>
      <c r="L883" s="177">
        <f>IF(OR(COUNTIF($B$2:$B882,Input!$F899)&lt;1,COUNTIF($O$2:$O882,Input!$C899)&lt;1),Input!P899,0)</f>
        <v>0</v>
      </c>
      <c r="M883" s="129" t="str">
        <f t="shared" si="120"/>
        <v/>
      </c>
      <c r="N883" s="161">
        <f t="shared" si="118"/>
        <v>0</v>
      </c>
      <c r="O883" s="168">
        <f>Input!C899</f>
        <v>0</v>
      </c>
      <c r="P883" s="168"/>
      <c r="R883" s="131">
        <f t="shared" si="119"/>
        <v>0</v>
      </c>
      <c r="S883" s="133" t="str">
        <f t="shared" si="121"/>
        <v xml:space="preserve"> </v>
      </c>
      <c r="T883" s="133"/>
      <c r="U883" s="132" t="str">
        <f>_xlfn.IFNA(IF($D883=0,LOOKUP($F883,{0.1,0.2,0.3,0.4,0.5,0.6,0.7,0.8,0.9,1},{22,34,46,58,70,82,94,106,118,130}),""),"")</f>
        <v/>
      </c>
      <c r="V883" s="132" t="str">
        <f>_xlfn.IFNA(IF($D883=1,LOOKUP($F883,{0.1,0.2,0.3,0.4,0.5,0.6,0.7,0.8,0.9,1},{23,35,47,59,71,83,95,107,119,131}),""),"")</f>
        <v/>
      </c>
      <c r="W883" s="132" t="str">
        <f>_xlfn.IFNA(IF($D883=2,LOOKUP($F883,{0.1,0.2,0.3,0.4,0.5,0.6,0.7,0.8,0.9,1},{24,36,48,60,72,84,96,108,120,132}),""),"")</f>
        <v/>
      </c>
      <c r="X883" s="132" t="str">
        <f>_xlfn.IFNA(IF($D883=3,LOOKUP($F883,{0.1,0.2,0.3,0.4,0.5,0.6,0.7,0.8,0.9,1},{25,37,49,61,73,85,97,109,121,133}),""),"")</f>
        <v/>
      </c>
      <c r="Y883" s="132" t="str">
        <f>_xlfn.IFNA(IF($D883=4,LOOKUP($F883,{0.1,0.2,0.3,0.4,0.5,0.6,0.7,0.8,0.9,1},{26,38,50,62,74,86,98,110,122,134}),""),"")</f>
        <v/>
      </c>
      <c r="Z883" s="132" t="str">
        <f>_xlfn.IFNA(IF($D883=5,LOOKUP($F883,{0.1,0.2,0.3,0.4,0.5,0.6,0.7,0.8,0.9,1},{27,39,51,63,75,87,99,111,123,135}),""),"")</f>
        <v/>
      </c>
      <c r="AA883" s="132">
        <f t="shared" si="122"/>
        <v>0</v>
      </c>
      <c r="AB883" s="132" t="str">
        <f t="shared" si="123"/>
        <v>00</v>
      </c>
      <c r="AC883" s="82" t="e">
        <f>VLOOKUP(AB883,'AMI Ref'!T:U,2,FALSE)</f>
        <v>#N/A</v>
      </c>
      <c r="AD883" s="124"/>
      <c r="AE883" s="81" t="str">
        <f>_xlfn.IFNA(IF($D883=0,IF($J883="Not Paid by Tenant",0,INDEX('AMI Ref'!$K$5:$N$5,MATCH($J883,{"Oil","Gas","Electric - Other","ELECTRIC - HEAT PUMP"},0))),0),"")</f>
        <v/>
      </c>
      <c r="AF883" s="81">
        <f>_xlfn.IFNA(IF($D883=1,IF($J883="Not Paid by Tenant",0,INDEX('AMI Ref'!$K$6:$N$6,MATCH($J883,{"Oil","Gas","Electric - Other","ELECTRIC - HEAT PUMP"},0))),0),"")</f>
        <v>0</v>
      </c>
      <c r="AG883" s="81">
        <f>_xlfn.IFNA(IF($D883=2,IF($J883="Not Paid by Tenant",0,INDEX('AMI Ref'!$K$7:$N$7,MATCH($J883,{"Oil","Gas","Electric - Other","ELECTRIC - HEAT PUMP"},0))),0),"")</f>
        <v>0</v>
      </c>
      <c r="AH883" s="81">
        <f>_xlfn.IFNA(IF($D883=3,IF($J883="Not Paid by Tenant",0,INDEX('AMI Ref'!$K$8:$N$8,MATCH($J883,{"Oil","Gas","Electric - Other","ELECTRIC - HEAT PUMP"},0))),0),"")</f>
        <v>0</v>
      </c>
      <c r="AI883" s="81">
        <f>_xlfn.IFNA(IF($D883=4,IF($J883="Not Paid by Tenant",0,INDEX('AMI Ref'!$K$9:$N$9,MATCH($J883,{"Oil","Gas","Electric - Other","ELECTRIC - HEAT PUMP"},0))),0),"")</f>
        <v>0</v>
      </c>
      <c r="AJ883" s="81">
        <f>_xlfn.IFNA(IF($D883=5,IF($J883="Not Paid by Tenant",0,INDEX('AMI Ref'!$K$10:$N$10,MATCH($J883,{"Oil","Gas","Electric - Other","ELECTRIC - HEAT PUMP"},0))),0),"")</f>
        <v>0</v>
      </c>
      <c r="AK883" s="128"/>
      <c r="AL883" s="81" t="str">
        <f>_xlfn.IFNA(IF($D883=0,IF($K883="Not Paid by Tenant",0,INDEX('AMI Ref'!$O$5:$R$5,MATCH($K883,{"Oil","Gas","Electric - Other","Electric ccASHP - split"},0))),0),"")</f>
        <v/>
      </c>
      <c r="AM883" s="81">
        <f>_xlfn.IFNA(IF($D883=1,IF($K883="Not Paid by Tenant",0,INDEX('AMI Ref'!$O$6:$R$6,MATCH($K883,{"Oil","Gas","Electric - Other","Electric ccASHP - split"},0))),0),"")</f>
        <v>0</v>
      </c>
      <c r="AN883" s="81">
        <f>_xlfn.IFNA(IF($D883=2,IF($K883="Not Paid by Tenant",0,INDEX('AMI Ref'!$O$7:$R$7,MATCH($K883,{"Oil","Gas","Electric - Other","Electric ccASHP - split"},0))),0),"")</f>
        <v>0</v>
      </c>
      <c r="AO883" s="81">
        <f>_xlfn.IFNA(IF($D883=3,IF($K883="Not Paid by Tenant",0,INDEX('AMI Ref'!$O$8:$R$8,MATCH($K883,{"Oil","Gas","Electric - Other","Electric ccASHP - split"},0))),0),"")</f>
        <v>0</v>
      </c>
      <c r="AP883" s="81">
        <f>_xlfn.IFNA(IF($D883=4,IF($K883="Not Paid by Tenant",0,INDEX('AMI Ref'!$O$9:$R$9,MATCH($K883,{"Oil","Gas","Electric - Other","Electric ccASHP - split"},0))),0),"")</f>
        <v>0</v>
      </c>
      <c r="AQ883" s="81">
        <f>_xlfn.IFNA(IF($D883=5,IF($K883="Not Paid by Tenant",0,INDEX('AMI Ref'!$O$10:$R$10,MATCH($K883,{"Oil","Gas","Electric - Other","Electric ccASHP - split"},0))),0),"")</f>
        <v>0</v>
      </c>
      <c r="AR883" s="124">
        <f t="shared" si="124"/>
        <v>0</v>
      </c>
      <c r="AS883" s="123" t="e">
        <f t="shared" si="125"/>
        <v>#N/A</v>
      </c>
    </row>
    <row r="884" spans="1:45" x14ac:dyDescent="0.2">
      <c r="A884" s="130">
        <v>882</v>
      </c>
      <c r="B884" s="177">
        <f>IF(OR(COUNTIF($B$2:$B883,Input!$F900)&lt;1,COUNTIF($O$2:$O883,Input!$C900)&lt;1),Input!F900,0)</f>
        <v>0</v>
      </c>
      <c r="C884" s="177">
        <f>IF(OR(COUNTIF($B$2:$B883,Input!$F900)&lt;1,COUNTIF($O$2:$O883,Input!$C900)&lt;1),Input!G900,0)</f>
        <v>0</v>
      </c>
      <c r="D884" s="177">
        <f>IF(OR(COUNTIF($B$2:$B883,Input!$F900)&lt;1,COUNTIF($O$2:$O883,Input!$C900)&lt;1),Input!H900,0)</f>
        <v>0</v>
      </c>
      <c r="E884" s="177">
        <f>IF(OR(COUNTIF($B$2:$B883,Input!$F900)&lt;1,COUNTIF($O$2:$O883,Input!$C900)&lt;1),Input!I900,0)</f>
        <v>0</v>
      </c>
      <c r="F884" s="177">
        <f>IF(OR(COUNTIF($B$2:$B883,Input!$F900)&lt;1,COUNTIF($O$2:$O883,Input!$C900)&lt;1),Input!J900,0)</f>
        <v>0</v>
      </c>
      <c r="G884" s="177">
        <f>IF(OR(COUNTIF($B$2:$B883,Input!$F900)&lt;1,COUNTIF($O$2:$O883,Input!$C900)&lt;1),Input!K900,0)</f>
        <v>0</v>
      </c>
      <c r="H884" s="177">
        <f>IF(OR(COUNTIF($B$2:$B883,Input!$F900)&lt;1,COUNTIF($O$2:$O883,Input!$C900)&lt;1),Input!L900,0)</f>
        <v>0</v>
      </c>
      <c r="I884" s="177">
        <f>IF(OR(COUNTIF($B$2:$B883,Input!$F900)&lt;1,COUNTIF($O$2:$O883,Input!$C900)&lt;1),Input!M900,0)</f>
        <v>0</v>
      </c>
      <c r="J884" s="177">
        <f>IF(OR(COUNTIF($B$2:$B883,Input!$F900)&lt;1,COUNTIF($O$2:$O883,Input!$C900)&lt;1),Input!N900,0)</f>
        <v>0</v>
      </c>
      <c r="K884" s="177">
        <f>IF(OR(COUNTIF($B$2:$B883,Input!$F900)&lt;1,COUNTIF($O$2:$O883,Input!$C900)&lt;1),Input!O900,0)</f>
        <v>0</v>
      </c>
      <c r="L884" s="177">
        <f>IF(OR(COUNTIF($B$2:$B883,Input!$F900)&lt;1,COUNTIF($O$2:$O883,Input!$C900)&lt;1),Input!P900,0)</f>
        <v>0</v>
      </c>
      <c r="M884" s="129" t="str">
        <f t="shared" si="120"/>
        <v/>
      </c>
      <c r="N884" s="161">
        <f t="shared" si="118"/>
        <v>0</v>
      </c>
      <c r="O884" s="168">
        <f>Input!C900</f>
        <v>0</v>
      </c>
      <c r="P884" s="168"/>
      <c r="R884" s="131">
        <f t="shared" si="119"/>
        <v>0</v>
      </c>
      <c r="S884" s="133" t="str">
        <f t="shared" si="121"/>
        <v xml:space="preserve"> </v>
      </c>
      <c r="T884" s="133"/>
      <c r="U884" s="132" t="str">
        <f>_xlfn.IFNA(IF($D884=0,LOOKUP($F884,{0.1,0.2,0.3,0.4,0.5,0.6,0.7,0.8,0.9,1},{22,34,46,58,70,82,94,106,118,130}),""),"")</f>
        <v/>
      </c>
      <c r="V884" s="132" t="str">
        <f>_xlfn.IFNA(IF($D884=1,LOOKUP($F884,{0.1,0.2,0.3,0.4,0.5,0.6,0.7,0.8,0.9,1},{23,35,47,59,71,83,95,107,119,131}),""),"")</f>
        <v/>
      </c>
      <c r="W884" s="132" t="str">
        <f>_xlfn.IFNA(IF($D884=2,LOOKUP($F884,{0.1,0.2,0.3,0.4,0.5,0.6,0.7,0.8,0.9,1},{24,36,48,60,72,84,96,108,120,132}),""),"")</f>
        <v/>
      </c>
      <c r="X884" s="132" t="str">
        <f>_xlfn.IFNA(IF($D884=3,LOOKUP($F884,{0.1,0.2,0.3,0.4,0.5,0.6,0.7,0.8,0.9,1},{25,37,49,61,73,85,97,109,121,133}),""),"")</f>
        <v/>
      </c>
      <c r="Y884" s="132" t="str">
        <f>_xlfn.IFNA(IF($D884=4,LOOKUP($F884,{0.1,0.2,0.3,0.4,0.5,0.6,0.7,0.8,0.9,1},{26,38,50,62,74,86,98,110,122,134}),""),"")</f>
        <v/>
      </c>
      <c r="Z884" s="132" t="str">
        <f>_xlfn.IFNA(IF($D884=5,LOOKUP($F884,{0.1,0.2,0.3,0.4,0.5,0.6,0.7,0.8,0.9,1},{27,39,51,63,75,87,99,111,123,135}),""),"")</f>
        <v/>
      </c>
      <c r="AA884" s="132">
        <f t="shared" si="122"/>
        <v>0</v>
      </c>
      <c r="AB884" s="132" t="str">
        <f t="shared" si="123"/>
        <v>00</v>
      </c>
      <c r="AC884" s="82" t="e">
        <f>VLOOKUP(AB884,'AMI Ref'!T:U,2,FALSE)</f>
        <v>#N/A</v>
      </c>
      <c r="AD884" s="124"/>
      <c r="AE884" s="81" t="str">
        <f>_xlfn.IFNA(IF($D884=0,IF($J884="Not Paid by Tenant",0,INDEX('AMI Ref'!$K$5:$N$5,MATCH($J884,{"Oil","Gas","Electric - Other","ELECTRIC - HEAT PUMP"},0))),0),"")</f>
        <v/>
      </c>
      <c r="AF884" s="81">
        <f>_xlfn.IFNA(IF($D884=1,IF($J884="Not Paid by Tenant",0,INDEX('AMI Ref'!$K$6:$N$6,MATCH($J884,{"Oil","Gas","Electric - Other","ELECTRIC - HEAT PUMP"},0))),0),"")</f>
        <v>0</v>
      </c>
      <c r="AG884" s="81">
        <f>_xlfn.IFNA(IF($D884=2,IF($J884="Not Paid by Tenant",0,INDEX('AMI Ref'!$K$7:$N$7,MATCH($J884,{"Oil","Gas","Electric - Other","ELECTRIC - HEAT PUMP"},0))),0),"")</f>
        <v>0</v>
      </c>
      <c r="AH884" s="81">
        <f>_xlfn.IFNA(IF($D884=3,IF($J884="Not Paid by Tenant",0,INDEX('AMI Ref'!$K$8:$N$8,MATCH($J884,{"Oil","Gas","Electric - Other","ELECTRIC - HEAT PUMP"},0))),0),"")</f>
        <v>0</v>
      </c>
      <c r="AI884" s="81">
        <f>_xlfn.IFNA(IF($D884=4,IF($J884="Not Paid by Tenant",0,INDEX('AMI Ref'!$K$9:$N$9,MATCH($J884,{"Oil","Gas","Electric - Other","ELECTRIC - HEAT PUMP"},0))),0),"")</f>
        <v>0</v>
      </c>
      <c r="AJ884" s="81">
        <f>_xlfn.IFNA(IF($D884=5,IF($J884="Not Paid by Tenant",0,INDEX('AMI Ref'!$K$10:$N$10,MATCH($J884,{"Oil","Gas","Electric - Other","ELECTRIC - HEAT PUMP"},0))),0),"")</f>
        <v>0</v>
      </c>
      <c r="AK884" s="128"/>
      <c r="AL884" s="81" t="str">
        <f>_xlfn.IFNA(IF($D884=0,IF($K884="Not Paid by Tenant",0,INDEX('AMI Ref'!$O$5:$R$5,MATCH($K884,{"Oil","Gas","Electric - Other","Electric ccASHP - split"},0))),0),"")</f>
        <v/>
      </c>
      <c r="AM884" s="81">
        <f>_xlfn.IFNA(IF($D884=1,IF($K884="Not Paid by Tenant",0,INDEX('AMI Ref'!$O$6:$R$6,MATCH($K884,{"Oil","Gas","Electric - Other","Electric ccASHP - split"},0))),0),"")</f>
        <v>0</v>
      </c>
      <c r="AN884" s="81">
        <f>_xlfn.IFNA(IF($D884=2,IF($K884="Not Paid by Tenant",0,INDEX('AMI Ref'!$O$7:$R$7,MATCH($K884,{"Oil","Gas","Electric - Other","Electric ccASHP - split"},0))),0),"")</f>
        <v>0</v>
      </c>
      <c r="AO884" s="81">
        <f>_xlfn.IFNA(IF($D884=3,IF($K884="Not Paid by Tenant",0,INDEX('AMI Ref'!$O$8:$R$8,MATCH($K884,{"Oil","Gas","Electric - Other","Electric ccASHP - split"},0))),0),"")</f>
        <v>0</v>
      </c>
      <c r="AP884" s="81">
        <f>_xlfn.IFNA(IF($D884=4,IF($K884="Not Paid by Tenant",0,INDEX('AMI Ref'!$O$9:$R$9,MATCH($K884,{"Oil","Gas","Electric - Other","Electric ccASHP - split"},0))),0),"")</f>
        <v>0</v>
      </c>
      <c r="AQ884" s="81">
        <f>_xlfn.IFNA(IF($D884=5,IF($K884="Not Paid by Tenant",0,INDEX('AMI Ref'!$O$10:$R$10,MATCH($K884,{"Oil","Gas","Electric - Other","Electric ccASHP - split"},0))),0),"")</f>
        <v>0</v>
      </c>
      <c r="AR884" s="124">
        <f t="shared" si="124"/>
        <v>0</v>
      </c>
      <c r="AS884" s="123" t="e">
        <f t="shared" si="125"/>
        <v>#N/A</v>
      </c>
    </row>
    <row r="885" spans="1:45" x14ac:dyDescent="0.2">
      <c r="A885" s="130">
        <v>883</v>
      </c>
      <c r="B885" s="177">
        <f>IF(OR(COUNTIF($B$2:$B884,Input!$F901)&lt;1,COUNTIF($O$2:$O884,Input!$C901)&lt;1),Input!F901,0)</f>
        <v>0</v>
      </c>
      <c r="C885" s="177">
        <f>IF(OR(COUNTIF($B$2:$B884,Input!$F901)&lt;1,COUNTIF($O$2:$O884,Input!$C901)&lt;1),Input!G901,0)</f>
        <v>0</v>
      </c>
      <c r="D885" s="177">
        <f>IF(OR(COUNTIF($B$2:$B884,Input!$F901)&lt;1,COUNTIF($O$2:$O884,Input!$C901)&lt;1),Input!H901,0)</f>
        <v>0</v>
      </c>
      <c r="E885" s="177">
        <f>IF(OR(COUNTIF($B$2:$B884,Input!$F901)&lt;1,COUNTIF($O$2:$O884,Input!$C901)&lt;1),Input!I901,0)</f>
        <v>0</v>
      </c>
      <c r="F885" s="177">
        <f>IF(OR(COUNTIF($B$2:$B884,Input!$F901)&lt;1,COUNTIF($O$2:$O884,Input!$C901)&lt;1),Input!J901,0)</f>
        <v>0</v>
      </c>
      <c r="G885" s="177">
        <f>IF(OR(COUNTIF($B$2:$B884,Input!$F901)&lt;1,COUNTIF($O$2:$O884,Input!$C901)&lt;1),Input!K901,0)</f>
        <v>0</v>
      </c>
      <c r="H885" s="177">
        <f>IF(OR(COUNTIF($B$2:$B884,Input!$F901)&lt;1,COUNTIF($O$2:$O884,Input!$C901)&lt;1),Input!L901,0)</f>
        <v>0</v>
      </c>
      <c r="I885" s="177">
        <f>IF(OR(COUNTIF($B$2:$B884,Input!$F901)&lt;1,COUNTIF($O$2:$O884,Input!$C901)&lt;1),Input!M901,0)</f>
        <v>0</v>
      </c>
      <c r="J885" s="177">
        <f>IF(OR(COUNTIF($B$2:$B884,Input!$F901)&lt;1,COUNTIF($O$2:$O884,Input!$C901)&lt;1),Input!N901,0)</f>
        <v>0</v>
      </c>
      <c r="K885" s="177">
        <f>IF(OR(COUNTIF($B$2:$B884,Input!$F901)&lt;1,COUNTIF($O$2:$O884,Input!$C901)&lt;1),Input!O901,0)</f>
        <v>0</v>
      </c>
      <c r="L885" s="177">
        <f>IF(OR(COUNTIF($B$2:$B884,Input!$F901)&lt;1,COUNTIF($O$2:$O884,Input!$C901)&lt;1),Input!P901,0)</f>
        <v>0</v>
      </c>
      <c r="M885" s="129" t="str">
        <f t="shared" si="120"/>
        <v/>
      </c>
      <c r="N885" s="161">
        <f t="shared" si="118"/>
        <v>0</v>
      </c>
      <c r="O885" s="168">
        <f>Input!C901</f>
        <v>0</v>
      </c>
      <c r="P885" s="168"/>
      <c r="R885" s="131">
        <f t="shared" si="119"/>
        <v>0</v>
      </c>
      <c r="S885" s="133" t="str">
        <f t="shared" si="121"/>
        <v xml:space="preserve"> </v>
      </c>
      <c r="T885" s="133"/>
      <c r="U885" s="132" t="str">
        <f>_xlfn.IFNA(IF($D885=0,LOOKUP($F885,{0.1,0.2,0.3,0.4,0.5,0.6,0.7,0.8,0.9,1},{22,34,46,58,70,82,94,106,118,130}),""),"")</f>
        <v/>
      </c>
      <c r="V885" s="132" t="str">
        <f>_xlfn.IFNA(IF($D885=1,LOOKUP($F885,{0.1,0.2,0.3,0.4,0.5,0.6,0.7,0.8,0.9,1},{23,35,47,59,71,83,95,107,119,131}),""),"")</f>
        <v/>
      </c>
      <c r="W885" s="132" t="str">
        <f>_xlfn.IFNA(IF($D885=2,LOOKUP($F885,{0.1,0.2,0.3,0.4,0.5,0.6,0.7,0.8,0.9,1},{24,36,48,60,72,84,96,108,120,132}),""),"")</f>
        <v/>
      </c>
      <c r="X885" s="132" t="str">
        <f>_xlfn.IFNA(IF($D885=3,LOOKUP($F885,{0.1,0.2,0.3,0.4,0.5,0.6,0.7,0.8,0.9,1},{25,37,49,61,73,85,97,109,121,133}),""),"")</f>
        <v/>
      </c>
      <c r="Y885" s="132" t="str">
        <f>_xlfn.IFNA(IF($D885=4,LOOKUP($F885,{0.1,0.2,0.3,0.4,0.5,0.6,0.7,0.8,0.9,1},{26,38,50,62,74,86,98,110,122,134}),""),"")</f>
        <v/>
      </c>
      <c r="Z885" s="132" t="str">
        <f>_xlfn.IFNA(IF($D885=5,LOOKUP($F885,{0.1,0.2,0.3,0.4,0.5,0.6,0.7,0.8,0.9,1},{27,39,51,63,75,87,99,111,123,135}),""),"")</f>
        <v/>
      </c>
      <c r="AA885" s="132">
        <f t="shared" si="122"/>
        <v>0</v>
      </c>
      <c r="AB885" s="132" t="str">
        <f t="shared" si="123"/>
        <v>00</v>
      </c>
      <c r="AC885" s="82" t="e">
        <f>VLOOKUP(AB885,'AMI Ref'!T:U,2,FALSE)</f>
        <v>#N/A</v>
      </c>
      <c r="AD885" s="124"/>
      <c r="AE885" s="81" t="str">
        <f>_xlfn.IFNA(IF($D885=0,IF($J885="Not Paid by Tenant",0,INDEX('AMI Ref'!$K$5:$N$5,MATCH($J885,{"Oil","Gas","Electric - Other","ELECTRIC - HEAT PUMP"},0))),0),"")</f>
        <v/>
      </c>
      <c r="AF885" s="81">
        <f>_xlfn.IFNA(IF($D885=1,IF($J885="Not Paid by Tenant",0,INDEX('AMI Ref'!$K$6:$N$6,MATCH($J885,{"Oil","Gas","Electric - Other","ELECTRIC - HEAT PUMP"},0))),0),"")</f>
        <v>0</v>
      </c>
      <c r="AG885" s="81">
        <f>_xlfn.IFNA(IF($D885=2,IF($J885="Not Paid by Tenant",0,INDEX('AMI Ref'!$K$7:$N$7,MATCH($J885,{"Oil","Gas","Electric - Other","ELECTRIC - HEAT PUMP"},0))),0),"")</f>
        <v>0</v>
      </c>
      <c r="AH885" s="81">
        <f>_xlfn.IFNA(IF($D885=3,IF($J885="Not Paid by Tenant",0,INDEX('AMI Ref'!$K$8:$N$8,MATCH($J885,{"Oil","Gas","Electric - Other","ELECTRIC - HEAT PUMP"},0))),0),"")</f>
        <v>0</v>
      </c>
      <c r="AI885" s="81">
        <f>_xlfn.IFNA(IF($D885=4,IF($J885="Not Paid by Tenant",0,INDEX('AMI Ref'!$K$9:$N$9,MATCH($J885,{"Oil","Gas","Electric - Other","ELECTRIC - HEAT PUMP"},0))),0),"")</f>
        <v>0</v>
      </c>
      <c r="AJ885" s="81">
        <f>_xlfn.IFNA(IF($D885=5,IF($J885="Not Paid by Tenant",0,INDEX('AMI Ref'!$K$10:$N$10,MATCH($J885,{"Oil","Gas","Electric - Other","ELECTRIC - HEAT PUMP"},0))),0),"")</f>
        <v>0</v>
      </c>
      <c r="AK885" s="128"/>
      <c r="AL885" s="81" t="str">
        <f>_xlfn.IFNA(IF($D885=0,IF($K885="Not Paid by Tenant",0,INDEX('AMI Ref'!$O$5:$R$5,MATCH($K885,{"Oil","Gas","Electric - Other","Electric ccASHP - split"},0))),0),"")</f>
        <v/>
      </c>
      <c r="AM885" s="81">
        <f>_xlfn.IFNA(IF($D885=1,IF($K885="Not Paid by Tenant",0,INDEX('AMI Ref'!$O$6:$R$6,MATCH($K885,{"Oil","Gas","Electric - Other","Electric ccASHP - split"},0))),0),"")</f>
        <v>0</v>
      </c>
      <c r="AN885" s="81">
        <f>_xlfn.IFNA(IF($D885=2,IF($K885="Not Paid by Tenant",0,INDEX('AMI Ref'!$O$7:$R$7,MATCH($K885,{"Oil","Gas","Electric - Other","Electric ccASHP - split"},0))),0),"")</f>
        <v>0</v>
      </c>
      <c r="AO885" s="81">
        <f>_xlfn.IFNA(IF($D885=3,IF($K885="Not Paid by Tenant",0,INDEX('AMI Ref'!$O$8:$R$8,MATCH($K885,{"Oil","Gas","Electric - Other","Electric ccASHP - split"},0))),0),"")</f>
        <v>0</v>
      </c>
      <c r="AP885" s="81">
        <f>_xlfn.IFNA(IF($D885=4,IF($K885="Not Paid by Tenant",0,INDEX('AMI Ref'!$O$9:$R$9,MATCH($K885,{"Oil","Gas","Electric - Other","Electric ccASHP - split"},0))),0),"")</f>
        <v>0</v>
      </c>
      <c r="AQ885" s="81">
        <f>_xlfn.IFNA(IF($D885=5,IF($K885="Not Paid by Tenant",0,INDEX('AMI Ref'!$O$10:$R$10,MATCH($K885,{"Oil","Gas","Electric - Other","Electric ccASHP - split"},0))),0),"")</f>
        <v>0</v>
      </c>
      <c r="AR885" s="124">
        <f t="shared" si="124"/>
        <v>0</v>
      </c>
      <c r="AS885" s="123" t="e">
        <f t="shared" si="125"/>
        <v>#N/A</v>
      </c>
    </row>
    <row r="886" spans="1:45" x14ac:dyDescent="0.2">
      <c r="A886" s="130">
        <v>884</v>
      </c>
      <c r="B886" s="177">
        <f>IF(OR(COUNTIF($B$2:$B885,Input!$F902)&lt;1,COUNTIF($O$2:$O885,Input!$C902)&lt;1),Input!F902,0)</f>
        <v>0</v>
      </c>
      <c r="C886" s="177">
        <f>IF(OR(COUNTIF($B$2:$B885,Input!$F902)&lt;1,COUNTIF($O$2:$O885,Input!$C902)&lt;1),Input!G902,0)</f>
        <v>0</v>
      </c>
      <c r="D886" s="177">
        <f>IF(OR(COUNTIF($B$2:$B885,Input!$F902)&lt;1,COUNTIF($O$2:$O885,Input!$C902)&lt;1),Input!H902,0)</f>
        <v>0</v>
      </c>
      <c r="E886" s="177">
        <f>IF(OR(COUNTIF($B$2:$B885,Input!$F902)&lt;1,COUNTIF($O$2:$O885,Input!$C902)&lt;1),Input!I902,0)</f>
        <v>0</v>
      </c>
      <c r="F886" s="177">
        <f>IF(OR(COUNTIF($B$2:$B885,Input!$F902)&lt;1,COUNTIF($O$2:$O885,Input!$C902)&lt;1),Input!J902,0)</f>
        <v>0</v>
      </c>
      <c r="G886" s="177">
        <f>IF(OR(COUNTIF($B$2:$B885,Input!$F902)&lt;1,COUNTIF($O$2:$O885,Input!$C902)&lt;1),Input!K902,0)</f>
        <v>0</v>
      </c>
      <c r="H886" s="177">
        <f>IF(OR(COUNTIF($B$2:$B885,Input!$F902)&lt;1,COUNTIF($O$2:$O885,Input!$C902)&lt;1),Input!L902,0)</f>
        <v>0</v>
      </c>
      <c r="I886" s="177">
        <f>IF(OR(COUNTIF($B$2:$B885,Input!$F902)&lt;1,COUNTIF($O$2:$O885,Input!$C902)&lt;1),Input!M902,0)</f>
        <v>0</v>
      </c>
      <c r="J886" s="177">
        <f>IF(OR(COUNTIF($B$2:$B885,Input!$F902)&lt;1,COUNTIF($O$2:$O885,Input!$C902)&lt;1),Input!N902,0)</f>
        <v>0</v>
      </c>
      <c r="K886" s="177">
        <f>IF(OR(COUNTIF($B$2:$B885,Input!$F902)&lt;1,COUNTIF($O$2:$O885,Input!$C902)&lt;1),Input!O902,0)</f>
        <v>0</v>
      </c>
      <c r="L886" s="177">
        <f>IF(OR(COUNTIF($B$2:$B885,Input!$F902)&lt;1,COUNTIF($O$2:$O885,Input!$C902)&lt;1),Input!P902,0)</f>
        <v>0</v>
      </c>
      <c r="M886" s="129" t="str">
        <f t="shared" si="120"/>
        <v/>
      </c>
      <c r="N886" s="161">
        <f t="shared" si="118"/>
        <v>0</v>
      </c>
      <c r="O886" s="168">
        <f>Input!C902</f>
        <v>0</v>
      </c>
      <c r="P886" s="168"/>
      <c r="R886" s="131">
        <f t="shared" si="119"/>
        <v>0</v>
      </c>
      <c r="S886" s="133" t="str">
        <f t="shared" si="121"/>
        <v xml:space="preserve"> </v>
      </c>
      <c r="T886" s="133"/>
      <c r="U886" s="132" t="str">
        <f>_xlfn.IFNA(IF($D886=0,LOOKUP($F886,{0.1,0.2,0.3,0.4,0.5,0.6,0.7,0.8,0.9,1},{22,34,46,58,70,82,94,106,118,130}),""),"")</f>
        <v/>
      </c>
      <c r="V886" s="132" t="str">
        <f>_xlfn.IFNA(IF($D886=1,LOOKUP($F886,{0.1,0.2,0.3,0.4,0.5,0.6,0.7,0.8,0.9,1},{23,35,47,59,71,83,95,107,119,131}),""),"")</f>
        <v/>
      </c>
      <c r="W886" s="132" t="str">
        <f>_xlfn.IFNA(IF($D886=2,LOOKUP($F886,{0.1,0.2,0.3,0.4,0.5,0.6,0.7,0.8,0.9,1},{24,36,48,60,72,84,96,108,120,132}),""),"")</f>
        <v/>
      </c>
      <c r="X886" s="132" t="str">
        <f>_xlfn.IFNA(IF($D886=3,LOOKUP($F886,{0.1,0.2,0.3,0.4,0.5,0.6,0.7,0.8,0.9,1},{25,37,49,61,73,85,97,109,121,133}),""),"")</f>
        <v/>
      </c>
      <c r="Y886" s="132" t="str">
        <f>_xlfn.IFNA(IF($D886=4,LOOKUP($F886,{0.1,0.2,0.3,0.4,0.5,0.6,0.7,0.8,0.9,1},{26,38,50,62,74,86,98,110,122,134}),""),"")</f>
        <v/>
      </c>
      <c r="Z886" s="132" t="str">
        <f>_xlfn.IFNA(IF($D886=5,LOOKUP($F886,{0.1,0.2,0.3,0.4,0.5,0.6,0.7,0.8,0.9,1},{27,39,51,63,75,87,99,111,123,135}),""),"")</f>
        <v/>
      </c>
      <c r="AA886" s="132">
        <f t="shared" si="122"/>
        <v>0</v>
      </c>
      <c r="AB886" s="132" t="str">
        <f t="shared" si="123"/>
        <v>00</v>
      </c>
      <c r="AC886" s="82" t="e">
        <f>VLOOKUP(AB886,'AMI Ref'!T:U,2,FALSE)</f>
        <v>#N/A</v>
      </c>
      <c r="AD886" s="124"/>
      <c r="AE886" s="81" t="str">
        <f>_xlfn.IFNA(IF($D886=0,IF($J886="Not Paid by Tenant",0,INDEX('AMI Ref'!$K$5:$N$5,MATCH($J886,{"Oil","Gas","Electric - Other","ELECTRIC - HEAT PUMP"},0))),0),"")</f>
        <v/>
      </c>
      <c r="AF886" s="81">
        <f>_xlfn.IFNA(IF($D886=1,IF($J886="Not Paid by Tenant",0,INDEX('AMI Ref'!$K$6:$N$6,MATCH($J886,{"Oil","Gas","Electric - Other","ELECTRIC - HEAT PUMP"},0))),0),"")</f>
        <v>0</v>
      </c>
      <c r="AG886" s="81">
        <f>_xlfn.IFNA(IF($D886=2,IF($J886="Not Paid by Tenant",0,INDEX('AMI Ref'!$K$7:$N$7,MATCH($J886,{"Oil","Gas","Electric - Other","ELECTRIC - HEAT PUMP"},0))),0),"")</f>
        <v>0</v>
      </c>
      <c r="AH886" s="81">
        <f>_xlfn.IFNA(IF($D886=3,IF($J886="Not Paid by Tenant",0,INDEX('AMI Ref'!$K$8:$N$8,MATCH($J886,{"Oil","Gas","Electric - Other","ELECTRIC - HEAT PUMP"},0))),0),"")</f>
        <v>0</v>
      </c>
      <c r="AI886" s="81">
        <f>_xlfn.IFNA(IF($D886=4,IF($J886="Not Paid by Tenant",0,INDEX('AMI Ref'!$K$9:$N$9,MATCH($J886,{"Oil","Gas","Electric - Other","ELECTRIC - HEAT PUMP"},0))),0),"")</f>
        <v>0</v>
      </c>
      <c r="AJ886" s="81">
        <f>_xlfn.IFNA(IF($D886=5,IF($J886="Not Paid by Tenant",0,INDEX('AMI Ref'!$K$10:$N$10,MATCH($J886,{"Oil","Gas","Electric - Other","ELECTRIC - HEAT PUMP"},0))),0),"")</f>
        <v>0</v>
      </c>
      <c r="AK886" s="128"/>
      <c r="AL886" s="81" t="str">
        <f>_xlfn.IFNA(IF($D886=0,IF($K886="Not Paid by Tenant",0,INDEX('AMI Ref'!$O$5:$R$5,MATCH($K886,{"Oil","Gas","Electric - Other","Electric ccASHP - split"},0))),0),"")</f>
        <v/>
      </c>
      <c r="AM886" s="81">
        <f>_xlfn.IFNA(IF($D886=1,IF($K886="Not Paid by Tenant",0,INDEX('AMI Ref'!$O$6:$R$6,MATCH($K886,{"Oil","Gas","Electric - Other","Electric ccASHP - split"},0))),0),"")</f>
        <v>0</v>
      </c>
      <c r="AN886" s="81">
        <f>_xlfn.IFNA(IF($D886=2,IF($K886="Not Paid by Tenant",0,INDEX('AMI Ref'!$O$7:$R$7,MATCH($K886,{"Oil","Gas","Electric - Other","Electric ccASHP - split"},0))),0),"")</f>
        <v>0</v>
      </c>
      <c r="AO886" s="81">
        <f>_xlfn.IFNA(IF($D886=3,IF($K886="Not Paid by Tenant",0,INDEX('AMI Ref'!$O$8:$R$8,MATCH($K886,{"Oil","Gas","Electric - Other","Electric ccASHP - split"},0))),0),"")</f>
        <v>0</v>
      </c>
      <c r="AP886" s="81">
        <f>_xlfn.IFNA(IF($D886=4,IF($K886="Not Paid by Tenant",0,INDEX('AMI Ref'!$O$9:$R$9,MATCH($K886,{"Oil","Gas","Electric - Other","Electric ccASHP - split"},0))),0),"")</f>
        <v>0</v>
      </c>
      <c r="AQ886" s="81">
        <f>_xlfn.IFNA(IF($D886=5,IF($K886="Not Paid by Tenant",0,INDEX('AMI Ref'!$O$10:$R$10,MATCH($K886,{"Oil","Gas","Electric - Other","Electric ccASHP - split"},0))),0),"")</f>
        <v>0</v>
      </c>
      <c r="AR886" s="124">
        <f t="shared" si="124"/>
        <v>0</v>
      </c>
      <c r="AS886" s="123" t="e">
        <f t="shared" si="125"/>
        <v>#N/A</v>
      </c>
    </row>
    <row r="887" spans="1:45" x14ac:dyDescent="0.2">
      <c r="A887" s="130">
        <v>885</v>
      </c>
      <c r="B887" s="177">
        <f>IF(OR(COUNTIF($B$2:$B886,Input!$F903)&lt;1,COUNTIF($O$2:$O886,Input!$C903)&lt;1),Input!F903,0)</f>
        <v>0</v>
      </c>
      <c r="C887" s="177">
        <f>IF(OR(COUNTIF($B$2:$B886,Input!$F903)&lt;1,COUNTIF($O$2:$O886,Input!$C903)&lt;1),Input!G903,0)</f>
        <v>0</v>
      </c>
      <c r="D887" s="177">
        <f>IF(OR(COUNTIF($B$2:$B886,Input!$F903)&lt;1,COUNTIF($O$2:$O886,Input!$C903)&lt;1),Input!H903,0)</f>
        <v>0</v>
      </c>
      <c r="E887" s="177">
        <f>IF(OR(COUNTIF($B$2:$B886,Input!$F903)&lt;1,COUNTIF($O$2:$O886,Input!$C903)&lt;1),Input!I903,0)</f>
        <v>0</v>
      </c>
      <c r="F887" s="177">
        <f>IF(OR(COUNTIF($B$2:$B886,Input!$F903)&lt;1,COUNTIF($O$2:$O886,Input!$C903)&lt;1),Input!J903,0)</f>
        <v>0</v>
      </c>
      <c r="G887" s="177">
        <f>IF(OR(COUNTIF($B$2:$B886,Input!$F903)&lt;1,COUNTIF($O$2:$O886,Input!$C903)&lt;1),Input!K903,0)</f>
        <v>0</v>
      </c>
      <c r="H887" s="177">
        <f>IF(OR(COUNTIF($B$2:$B886,Input!$F903)&lt;1,COUNTIF($O$2:$O886,Input!$C903)&lt;1),Input!L903,0)</f>
        <v>0</v>
      </c>
      <c r="I887" s="177">
        <f>IF(OR(COUNTIF($B$2:$B886,Input!$F903)&lt;1,COUNTIF($O$2:$O886,Input!$C903)&lt;1),Input!M903,0)</f>
        <v>0</v>
      </c>
      <c r="J887" s="177">
        <f>IF(OR(COUNTIF($B$2:$B886,Input!$F903)&lt;1,COUNTIF($O$2:$O886,Input!$C903)&lt;1),Input!N903,0)</f>
        <v>0</v>
      </c>
      <c r="K887" s="177">
        <f>IF(OR(COUNTIF($B$2:$B886,Input!$F903)&lt;1,COUNTIF($O$2:$O886,Input!$C903)&lt;1),Input!O903,0)</f>
        <v>0</v>
      </c>
      <c r="L887" s="177">
        <f>IF(OR(COUNTIF($B$2:$B886,Input!$F903)&lt;1,COUNTIF($O$2:$O886,Input!$C903)&lt;1),Input!P903,0)</f>
        <v>0</v>
      </c>
      <c r="M887" s="129" t="str">
        <f t="shared" si="120"/>
        <v/>
      </c>
      <c r="N887" s="161">
        <f t="shared" si="118"/>
        <v>0</v>
      </c>
      <c r="O887" s="168">
        <f>Input!C903</f>
        <v>0</v>
      </c>
      <c r="P887" s="168"/>
      <c r="R887" s="131">
        <f t="shared" si="119"/>
        <v>0</v>
      </c>
      <c r="S887" s="133" t="str">
        <f t="shared" si="121"/>
        <v xml:space="preserve"> </v>
      </c>
      <c r="T887" s="133"/>
      <c r="U887" s="132" t="str">
        <f>_xlfn.IFNA(IF($D887=0,LOOKUP($F887,{0.1,0.2,0.3,0.4,0.5,0.6,0.7,0.8,0.9,1},{22,34,46,58,70,82,94,106,118,130}),""),"")</f>
        <v/>
      </c>
      <c r="V887" s="132" t="str">
        <f>_xlfn.IFNA(IF($D887=1,LOOKUP($F887,{0.1,0.2,0.3,0.4,0.5,0.6,0.7,0.8,0.9,1},{23,35,47,59,71,83,95,107,119,131}),""),"")</f>
        <v/>
      </c>
      <c r="W887" s="132" t="str">
        <f>_xlfn.IFNA(IF($D887=2,LOOKUP($F887,{0.1,0.2,0.3,0.4,0.5,0.6,0.7,0.8,0.9,1},{24,36,48,60,72,84,96,108,120,132}),""),"")</f>
        <v/>
      </c>
      <c r="X887" s="132" t="str">
        <f>_xlfn.IFNA(IF($D887=3,LOOKUP($F887,{0.1,0.2,0.3,0.4,0.5,0.6,0.7,0.8,0.9,1},{25,37,49,61,73,85,97,109,121,133}),""),"")</f>
        <v/>
      </c>
      <c r="Y887" s="132" t="str">
        <f>_xlfn.IFNA(IF($D887=4,LOOKUP($F887,{0.1,0.2,0.3,0.4,0.5,0.6,0.7,0.8,0.9,1},{26,38,50,62,74,86,98,110,122,134}),""),"")</f>
        <v/>
      </c>
      <c r="Z887" s="132" t="str">
        <f>_xlfn.IFNA(IF($D887=5,LOOKUP($F887,{0.1,0.2,0.3,0.4,0.5,0.6,0.7,0.8,0.9,1},{27,39,51,63,75,87,99,111,123,135}),""),"")</f>
        <v/>
      </c>
      <c r="AA887" s="132">
        <f t="shared" si="122"/>
        <v>0</v>
      </c>
      <c r="AB887" s="132" t="str">
        <f t="shared" si="123"/>
        <v>00</v>
      </c>
      <c r="AC887" s="82" t="e">
        <f>VLOOKUP(AB887,'AMI Ref'!T:U,2,FALSE)</f>
        <v>#N/A</v>
      </c>
      <c r="AD887" s="124"/>
      <c r="AE887" s="81" t="str">
        <f>_xlfn.IFNA(IF($D887=0,IF($J887="Not Paid by Tenant",0,INDEX('AMI Ref'!$K$5:$N$5,MATCH($J887,{"Oil","Gas","Electric - Other","ELECTRIC - HEAT PUMP"},0))),0),"")</f>
        <v/>
      </c>
      <c r="AF887" s="81">
        <f>_xlfn.IFNA(IF($D887=1,IF($J887="Not Paid by Tenant",0,INDEX('AMI Ref'!$K$6:$N$6,MATCH($J887,{"Oil","Gas","Electric - Other","ELECTRIC - HEAT PUMP"},0))),0),"")</f>
        <v>0</v>
      </c>
      <c r="AG887" s="81">
        <f>_xlfn.IFNA(IF($D887=2,IF($J887="Not Paid by Tenant",0,INDEX('AMI Ref'!$K$7:$N$7,MATCH($J887,{"Oil","Gas","Electric - Other","ELECTRIC - HEAT PUMP"},0))),0),"")</f>
        <v>0</v>
      </c>
      <c r="AH887" s="81">
        <f>_xlfn.IFNA(IF($D887=3,IF($J887="Not Paid by Tenant",0,INDEX('AMI Ref'!$K$8:$N$8,MATCH($J887,{"Oil","Gas","Electric - Other","ELECTRIC - HEAT PUMP"},0))),0),"")</f>
        <v>0</v>
      </c>
      <c r="AI887" s="81">
        <f>_xlfn.IFNA(IF($D887=4,IF($J887="Not Paid by Tenant",0,INDEX('AMI Ref'!$K$9:$N$9,MATCH($J887,{"Oil","Gas","Electric - Other","ELECTRIC - HEAT PUMP"},0))),0),"")</f>
        <v>0</v>
      </c>
      <c r="AJ887" s="81">
        <f>_xlfn.IFNA(IF($D887=5,IF($J887="Not Paid by Tenant",0,INDEX('AMI Ref'!$K$10:$N$10,MATCH($J887,{"Oil","Gas","Electric - Other","ELECTRIC - HEAT PUMP"},0))),0),"")</f>
        <v>0</v>
      </c>
      <c r="AK887" s="128"/>
      <c r="AL887" s="81" t="str">
        <f>_xlfn.IFNA(IF($D887=0,IF($K887="Not Paid by Tenant",0,INDEX('AMI Ref'!$O$5:$R$5,MATCH($K887,{"Oil","Gas","Electric - Other","Electric ccASHP - split"},0))),0),"")</f>
        <v/>
      </c>
      <c r="AM887" s="81">
        <f>_xlfn.IFNA(IF($D887=1,IF($K887="Not Paid by Tenant",0,INDEX('AMI Ref'!$O$6:$R$6,MATCH($K887,{"Oil","Gas","Electric - Other","Electric ccASHP - split"},0))),0),"")</f>
        <v>0</v>
      </c>
      <c r="AN887" s="81">
        <f>_xlfn.IFNA(IF($D887=2,IF($K887="Not Paid by Tenant",0,INDEX('AMI Ref'!$O$7:$R$7,MATCH($K887,{"Oil","Gas","Electric - Other","Electric ccASHP - split"},0))),0),"")</f>
        <v>0</v>
      </c>
      <c r="AO887" s="81">
        <f>_xlfn.IFNA(IF($D887=3,IF($K887="Not Paid by Tenant",0,INDEX('AMI Ref'!$O$8:$R$8,MATCH($K887,{"Oil","Gas","Electric - Other","Electric ccASHP - split"},0))),0),"")</f>
        <v>0</v>
      </c>
      <c r="AP887" s="81">
        <f>_xlfn.IFNA(IF($D887=4,IF($K887="Not Paid by Tenant",0,INDEX('AMI Ref'!$O$9:$R$9,MATCH($K887,{"Oil","Gas","Electric - Other","Electric ccASHP - split"},0))),0),"")</f>
        <v>0</v>
      </c>
      <c r="AQ887" s="81">
        <f>_xlfn.IFNA(IF($D887=5,IF($K887="Not Paid by Tenant",0,INDEX('AMI Ref'!$O$10:$R$10,MATCH($K887,{"Oil","Gas","Electric - Other","Electric ccASHP - split"},0))),0),"")</f>
        <v>0</v>
      </c>
      <c r="AR887" s="124">
        <f t="shared" si="124"/>
        <v>0</v>
      </c>
      <c r="AS887" s="123" t="e">
        <f t="shared" si="125"/>
        <v>#N/A</v>
      </c>
    </row>
    <row r="888" spans="1:45" x14ac:dyDescent="0.2">
      <c r="A888" s="130">
        <v>886</v>
      </c>
      <c r="B888" s="177">
        <f>IF(OR(COUNTIF($B$2:$B887,Input!$F904)&lt;1,COUNTIF($O$2:$O887,Input!$C904)&lt;1),Input!F904,0)</f>
        <v>0</v>
      </c>
      <c r="C888" s="177">
        <f>IF(OR(COUNTIF($B$2:$B887,Input!$F904)&lt;1,COUNTIF($O$2:$O887,Input!$C904)&lt;1),Input!G904,0)</f>
        <v>0</v>
      </c>
      <c r="D888" s="177">
        <f>IF(OR(COUNTIF($B$2:$B887,Input!$F904)&lt;1,COUNTIF($O$2:$O887,Input!$C904)&lt;1),Input!H904,0)</f>
        <v>0</v>
      </c>
      <c r="E888" s="177">
        <f>IF(OR(COUNTIF($B$2:$B887,Input!$F904)&lt;1,COUNTIF($O$2:$O887,Input!$C904)&lt;1),Input!I904,0)</f>
        <v>0</v>
      </c>
      <c r="F888" s="177">
        <f>IF(OR(COUNTIF($B$2:$B887,Input!$F904)&lt;1,COUNTIF($O$2:$O887,Input!$C904)&lt;1),Input!J904,0)</f>
        <v>0</v>
      </c>
      <c r="G888" s="177">
        <f>IF(OR(COUNTIF($B$2:$B887,Input!$F904)&lt;1,COUNTIF($O$2:$O887,Input!$C904)&lt;1),Input!K904,0)</f>
        <v>0</v>
      </c>
      <c r="H888" s="177">
        <f>IF(OR(COUNTIF($B$2:$B887,Input!$F904)&lt;1,COUNTIF($O$2:$O887,Input!$C904)&lt;1),Input!L904,0)</f>
        <v>0</v>
      </c>
      <c r="I888" s="177">
        <f>IF(OR(COUNTIF($B$2:$B887,Input!$F904)&lt;1,COUNTIF($O$2:$O887,Input!$C904)&lt;1),Input!M904,0)</f>
        <v>0</v>
      </c>
      <c r="J888" s="177">
        <f>IF(OR(COUNTIF($B$2:$B887,Input!$F904)&lt;1,COUNTIF($O$2:$O887,Input!$C904)&lt;1),Input!N904,0)</f>
        <v>0</v>
      </c>
      <c r="K888" s="177">
        <f>IF(OR(COUNTIF($B$2:$B887,Input!$F904)&lt;1,COUNTIF($O$2:$O887,Input!$C904)&lt;1),Input!O904,0)</f>
        <v>0</v>
      </c>
      <c r="L888" s="177">
        <f>IF(OR(COUNTIF($B$2:$B887,Input!$F904)&lt;1,COUNTIF($O$2:$O887,Input!$C904)&lt;1),Input!P904,0)</f>
        <v>0</v>
      </c>
      <c r="M888" s="129" t="str">
        <f t="shared" si="120"/>
        <v/>
      </c>
      <c r="N888" s="161">
        <f t="shared" si="118"/>
        <v>0</v>
      </c>
      <c r="O888" s="168">
        <f>Input!C904</f>
        <v>0</v>
      </c>
      <c r="P888" s="168"/>
      <c r="R888" s="131">
        <f t="shared" si="119"/>
        <v>0</v>
      </c>
      <c r="S888" s="133" t="str">
        <f t="shared" si="121"/>
        <v xml:space="preserve"> </v>
      </c>
      <c r="T888" s="133"/>
      <c r="U888" s="132" t="str">
        <f>_xlfn.IFNA(IF($D888=0,LOOKUP($F888,{0.1,0.2,0.3,0.4,0.5,0.6,0.7,0.8,0.9,1},{22,34,46,58,70,82,94,106,118,130}),""),"")</f>
        <v/>
      </c>
      <c r="V888" s="132" t="str">
        <f>_xlfn.IFNA(IF($D888=1,LOOKUP($F888,{0.1,0.2,0.3,0.4,0.5,0.6,0.7,0.8,0.9,1},{23,35,47,59,71,83,95,107,119,131}),""),"")</f>
        <v/>
      </c>
      <c r="W888" s="132" t="str">
        <f>_xlfn.IFNA(IF($D888=2,LOOKUP($F888,{0.1,0.2,0.3,0.4,0.5,0.6,0.7,0.8,0.9,1},{24,36,48,60,72,84,96,108,120,132}),""),"")</f>
        <v/>
      </c>
      <c r="X888" s="132" t="str">
        <f>_xlfn.IFNA(IF($D888=3,LOOKUP($F888,{0.1,0.2,0.3,0.4,0.5,0.6,0.7,0.8,0.9,1},{25,37,49,61,73,85,97,109,121,133}),""),"")</f>
        <v/>
      </c>
      <c r="Y888" s="132" t="str">
        <f>_xlfn.IFNA(IF($D888=4,LOOKUP($F888,{0.1,0.2,0.3,0.4,0.5,0.6,0.7,0.8,0.9,1},{26,38,50,62,74,86,98,110,122,134}),""),"")</f>
        <v/>
      </c>
      <c r="Z888" s="132" t="str">
        <f>_xlfn.IFNA(IF($D888=5,LOOKUP($F888,{0.1,0.2,0.3,0.4,0.5,0.6,0.7,0.8,0.9,1},{27,39,51,63,75,87,99,111,123,135}),""),"")</f>
        <v/>
      </c>
      <c r="AA888" s="132">
        <f t="shared" si="122"/>
        <v>0</v>
      </c>
      <c r="AB888" s="132" t="str">
        <f t="shared" si="123"/>
        <v>00</v>
      </c>
      <c r="AC888" s="82" t="e">
        <f>VLOOKUP(AB888,'AMI Ref'!T:U,2,FALSE)</f>
        <v>#N/A</v>
      </c>
      <c r="AD888" s="124"/>
      <c r="AE888" s="81" t="str">
        <f>_xlfn.IFNA(IF($D888=0,IF($J888="Not Paid by Tenant",0,INDEX('AMI Ref'!$K$5:$N$5,MATCH($J888,{"Oil","Gas","Electric - Other","ELECTRIC - HEAT PUMP"},0))),0),"")</f>
        <v/>
      </c>
      <c r="AF888" s="81">
        <f>_xlfn.IFNA(IF($D888=1,IF($J888="Not Paid by Tenant",0,INDEX('AMI Ref'!$K$6:$N$6,MATCH($J888,{"Oil","Gas","Electric - Other","ELECTRIC - HEAT PUMP"},0))),0),"")</f>
        <v>0</v>
      </c>
      <c r="AG888" s="81">
        <f>_xlfn.IFNA(IF($D888=2,IF($J888="Not Paid by Tenant",0,INDEX('AMI Ref'!$K$7:$N$7,MATCH($J888,{"Oil","Gas","Electric - Other","ELECTRIC - HEAT PUMP"},0))),0),"")</f>
        <v>0</v>
      </c>
      <c r="AH888" s="81">
        <f>_xlfn.IFNA(IF($D888=3,IF($J888="Not Paid by Tenant",0,INDEX('AMI Ref'!$K$8:$N$8,MATCH($J888,{"Oil","Gas","Electric - Other","ELECTRIC - HEAT PUMP"},0))),0),"")</f>
        <v>0</v>
      </c>
      <c r="AI888" s="81">
        <f>_xlfn.IFNA(IF($D888=4,IF($J888="Not Paid by Tenant",0,INDEX('AMI Ref'!$K$9:$N$9,MATCH($J888,{"Oil","Gas","Electric - Other","ELECTRIC - HEAT PUMP"},0))),0),"")</f>
        <v>0</v>
      </c>
      <c r="AJ888" s="81">
        <f>_xlfn.IFNA(IF($D888=5,IF($J888="Not Paid by Tenant",0,INDEX('AMI Ref'!$K$10:$N$10,MATCH($J888,{"Oil","Gas","Electric - Other","ELECTRIC - HEAT PUMP"},0))),0),"")</f>
        <v>0</v>
      </c>
      <c r="AK888" s="128"/>
      <c r="AL888" s="81" t="str">
        <f>_xlfn.IFNA(IF($D888=0,IF($K888="Not Paid by Tenant",0,INDEX('AMI Ref'!$O$5:$R$5,MATCH($K888,{"Oil","Gas","Electric - Other","Electric ccASHP - split"},0))),0),"")</f>
        <v/>
      </c>
      <c r="AM888" s="81">
        <f>_xlfn.IFNA(IF($D888=1,IF($K888="Not Paid by Tenant",0,INDEX('AMI Ref'!$O$6:$R$6,MATCH($K888,{"Oil","Gas","Electric - Other","Electric ccASHP - split"},0))),0),"")</f>
        <v>0</v>
      </c>
      <c r="AN888" s="81">
        <f>_xlfn.IFNA(IF($D888=2,IF($K888="Not Paid by Tenant",0,INDEX('AMI Ref'!$O$7:$R$7,MATCH($K888,{"Oil","Gas","Electric - Other","Electric ccASHP - split"},0))),0),"")</f>
        <v>0</v>
      </c>
      <c r="AO888" s="81">
        <f>_xlfn.IFNA(IF($D888=3,IF($K888="Not Paid by Tenant",0,INDEX('AMI Ref'!$O$8:$R$8,MATCH($K888,{"Oil","Gas","Electric - Other","Electric ccASHP - split"},0))),0),"")</f>
        <v>0</v>
      </c>
      <c r="AP888" s="81">
        <f>_xlfn.IFNA(IF($D888=4,IF($K888="Not Paid by Tenant",0,INDEX('AMI Ref'!$O$9:$R$9,MATCH($K888,{"Oil","Gas","Electric - Other","Electric ccASHP - split"},0))),0),"")</f>
        <v>0</v>
      </c>
      <c r="AQ888" s="81">
        <f>_xlfn.IFNA(IF($D888=5,IF($K888="Not Paid by Tenant",0,INDEX('AMI Ref'!$O$10:$R$10,MATCH($K888,{"Oil","Gas","Electric - Other","Electric ccASHP - split"},0))),0),"")</f>
        <v>0</v>
      </c>
      <c r="AR888" s="124">
        <f t="shared" si="124"/>
        <v>0</v>
      </c>
      <c r="AS888" s="123" t="e">
        <f t="shared" si="125"/>
        <v>#N/A</v>
      </c>
    </row>
    <row r="889" spans="1:45" x14ac:dyDescent="0.2">
      <c r="A889" s="130">
        <v>887</v>
      </c>
      <c r="B889" s="177">
        <f>IF(OR(COUNTIF($B$2:$B888,Input!$F905)&lt;1,COUNTIF($O$2:$O888,Input!$C905)&lt;1),Input!F905,0)</f>
        <v>0</v>
      </c>
      <c r="C889" s="177">
        <f>IF(OR(COUNTIF($B$2:$B888,Input!$F905)&lt;1,COUNTIF($O$2:$O888,Input!$C905)&lt;1),Input!G905,0)</f>
        <v>0</v>
      </c>
      <c r="D889" s="177">
        <f>IF(OR(COUNTIF($B$2:$B888,Input!$F905)&lt;1,COUNTIF($O$2:$O888,Input!$C905)&lt;1),Input!H905,0)</f>
        <v>0</v>
      </c>
      <c r="E889" s="177">
        <f>IF(OR(COUNTIF($B$2:$B888,Input!$F905)&lt;1,COUNTIF($O$2:$O888,Input!$C905)&lt;1),Input!I905,0)</f>
        <v>0</v>
      </c>
      <c r="F889" s="177">
        <f>IF(OR(COUNTIF($B$2:$B888,Input!$F905)&lt;1,COUNTIF($O$2:$O888,Input!$C905)&lt;1),Input!J905,0)</f>
        <v>0</v>
      </c>
      <c r="G889" s="177">
        <f>IF(OR(COUNTIF($B$2:$B888,Input!$F905)&lt;1,COUNTIF($O$2:$O888,Input!$C905)&lt;1),Input!K905,0)</f>
        <v>0</v>
      </c>
      <c r="H889" s="177">
        <f>IF(OR(COUNTIF($B$2:$B888,Input!$F905)&lt;1,COUNTIF($O$2:$O888,Input!$C905)&lt;1),Input!L905,0)</f>
        <v>0</v>
      </c>
      <c r="I889" s="177">
        <f>IF(OR(COUNTIF($B$2:$B888,Input!$F905)&lt;1,COUNTIF($O$2:$O888,Input!$C905)&lt;1),Input!M905,0)</f>
        <v>0</v>
      </c>
      <c r="J889" s="177">
        <f>IF(OR(COUNTIF($B$2:$B888,Input!$F905)&lt;1,COUNTIF($O$2:$O888,Input!$C905)&lt;1),Input!N905,0)</f>
        <v>0</v>
      </c>
      <c r="K889" s="177">
        <f>IF(OR(COUNTIF($B$2:$B888,Input!$F905)&lt;1,COUNTIF($O$2:$O888,Input!$C905)&lt;1),Input!O905,0)</f>
        <v>0</v>
      </c>
      <c r="L889" s="177">
        <f>IF(OR(COUNTIF($B$2:$B888,Input!$F905)&lt;1,COUNTIF($O$2:$O888,Input!$C905)&lt;1),Input!P905,0)</f>
        <v>0</v>
      </c>
      <c r="M889" s="129" t="str">
        <f t="shared" si="120"/>
        <v/>
      </c>
      <c r="N889" s="161">
        <f t="shared" si="118"/>
        <v>0</v>
      </c>
      <c r="O889" s="168">
        <f>Input!C905</f>
        <v>0</v>
      </c>
      <c r="P889" s="168"/>
      <c r="R889" s="131">
        <f t="shared" si="119"/>
        <v>0</v>
      </c>
      <c r="S889" s="133" t="str">
        <f t="shared" si="121"/>
        <v xml:space="preserve"> </v>
      </c>
      <c r="T889" s="133"/>
      <c r="U889" s="132" t="str">
        <f>_xlfn.IFNA(IF($D889=0,LOOKUP($F889,{0.1,0.2,0.3,0.4,0.5,0.6,0.7,0.8,0.9,1},{22,34,46,58,70,82,94,106,118,130}),""),"")</f>
        <v/>
      </c>
      <c r="V889" s="132" t="str">
        <f>_xlfn.IFNA(IF($D889=1,LOOKUP($F889,{0.1,0.2,0.3,0.4,0.5,0.6,0.7,0.8,0.9,1},{23,35,47,59,71,83,95,107,119,131}),""),"")</f>
        <v/>
      </c>
      <c r="W889" s="132" t="str">
        <f>_xlfn.IFNA(IF($D889=2,LOOKUP($F889,{0.1,0.2,0.3,0.4,0.5,0.6,0.7,0.8,0.9,1},{24,36,48,60,72,84,96,108,120,132}),""),"")</f>
        <v/>
      </c>
      <c r="X889" s="132" t="str">
        <f>_xlfn.IFNA(IF($D889=3,LOOKUP($F889,{0.1,0.2,0.3,0.4,0.5,0.6,0.7,0.8,0.9,1},{25,37,49,61,73,85,97,109,121,133}),""),"")</f>
        <v/>
      </c>
      <c r="Y889" s="132" t="str">
        <f>_xlfn.IFNA(IF($D889=4,LOOKUP($F889,{0.1,0.2,0.3,0.4,0.5,0.6,0.7,0.8,0.9,1},{26,38,50,62,74,86,98,110,122,134}),""),"")</f>
        <v/>
      </c>
      <c r="Z889" s="132" t="str">
        <f>_xlfn.IFNA(IF($D889=5,LOOKUP($F889,{0.1,0.2,0.3,0.4,0.5,0.6,0.7,0.8,0.9,1},{27,39,51,63,75,87,99,111,123,135}),""),"")</f>
        <v/>
      </c>
      <c r="AA889" s="132">
        <f t="shared" si="122"/>
        <v>0</v>
      </c>
      <c r="AB889" s="132" t="str">
        <f t="shared" si="123"/>
        <v>00</v>
      </c>
      <c r="AC889" s="82" t="e">
        <f>VLOOKUP(AB889,'AMI Ref'!T:U,2,FALSE)</f>
        <v>#N/A</v>
      </c>
      <c r="AD889" s="124"/>
      <c r="AE889" s="81" t="str">
        <f>_xlfn.IFNA(IF($D889=0,IF($J889="Not Paid by Tenant",0,INDEX('AMI Ref'!$K$5:$N$5,MATCH($J889,{"Oil","Gas","Electric - Other","ELECTRIC - HEAT PUMP"},0))),0),"")</f>
        <v/>
      </c>
      <c r="AF889" s="81">
        <f>_xlfn.IFNA(IF($D889=1,IF($J889="Not Paid by Tenant",0,INDEX('AMI Ref'!$K$6:$N$6,MATCH($J889,{"Oil","Gas","Electric - Other","ELECTRIC - HEAT PUMP"},0))),0),"")</f>
        <v>0</v>
      </c>
      <c r="AG889" s="81">
        <f>_xlfn.IFNA(IF($D889=2,IF($J889="Not Paid by Tenant",0,INDEX('AMI Ref'!$K$7:$N$7,MATCH($J889,{"Oil","Gas","Electric - Other","ELECTRIC - HEAT PUMP"},0))),0),"")</f>
        <v>0</v>
      </c>
      <c r="AH889" s="81">
        <f>_xlfn.IFNA(IF($D889=3,IF($J889="Not Paid by Tenant",0,INDEX('AMI Ref'!$K$8:$N$8,MATCH($J889,{"Oil","Gas","Electric - Other","ELECTRIC - HEAT PUMP"},0))),0),"")</f>
        <v>0</v>
      </c>
      <c r="AI889" s="81">
        <f>_xlfn.IFNA(IF($D889=4,IF($J889="Not Paid by Tenant",0,INDEX('AMI Ref'!$K$9:$N$9,MATCH($J889,{"Oil","Gas","Electric - Other","ELECTRIC - HEAT PUMP"},0))),0),"")</f>
        <v>0</v>
      </c>
      <c r="AJ889" s="81">
        <f>_xlfn.IFNA(IF($D889=5,IF($J889="Not Paid by Tenant",0,INDEX('AMI Ref'!$K$10:$N$10,MATCH($J889,{"Oil","Gas","Electric - Other","ELECTRIC - HEAT PUMP"},0))),0),"")</f>
        <v>0</v>
      </c>
      <c r="AK889" s="128"/>
      <c r="AL889" s="81" t="str">
        <f>_xlfn.IFNA(IF($D889=0,IF($K889="Not Paid by Tenant",0,INDEX('AMI Ref'!$O$5:$R$5,MATCH($K889,{"Oil","Gas","Electric - Other","Electric ccASHP - split"},0))),0),"")</f>
        <v/>
      </c>
      <c r="AM889" s="81">
        <f>_xlfn.IFNA(IF($D889=1,IF($K889="Not Paid by Tenant",0,INDEX('AMI Ref'!$O$6:$R$6,MATCH($K889,{"Oil","Gas","Electric - Other","Electric ccASHP - split"},0))),0),"")</f>
        <v>0</v>
      </c>
      <c r="AN889" s="81">
        <f>_xlfn.IFNA(IF($D889=2,IF($K889="Not Paid by Tenant",0,INDEX('AMI Ref'!$O$7:$R$7,MATCH($K889,{"Oil","Gas","Electric - Other","Electric ccASHP - split"},0))),0),"")</f>
        <v>0</v>
      </c>
      <c r="AO889" s="81">
        <f>_xlfn.IFNA(IF($D889=3,IF($K889="Not Paid by Tenant",0,INDEX('AMI Ref'!$O$8:$R$8,MATCH($K889,{"Oil","Gas","Electric - Other","Electric ccASHP - split"},0))),0),"")</f>
        <v>0</v>
      </c>
      <c r="AP889" s="81">
        <f>_xlfn.IFNA(IF($D889=4,IF($K889="Not Paid by Tenant",0,INDEX('AMI Ref'!$O$9:$R$9,MATCH($K889,{"Oil","Gas","Electric - Other","Electric ccASHP - split"},0))),0),"")</f>
        <v>0</v>
      </c>
      <c r="AQ889" s="81">
        <f>_xlfn.IFNA(IF($D889=5,IF($K889="Not Paid by Tenant",0,INDEX('AMI Ref'!$O$10:$R$10,MATCH($K889,{"Oil","Gas","Electric - Other","Electric ccASHP - split"},0))),0),"")</f>
        <v>0</v>
      </c>
      <c r="AR889" s="124">
        <f t="shared" si="124"/>
        <v>0</v>
      </c>
      <c r="AS889" s="123" t="e">
        <f t="shared" si="125"/>
        <v>#N/A</v>
      </c>
    </row>
    <row r="890" spans="1:45" x14ac:dyDescent="0.2">
      <c r="A890" s="130">
        <v>888</v>
      </c>
      <c r="B890" s="177">
        <f>IF(OR(COUNTIF($B$2:$B889,Input!$F906)&lt;1,COUNTIF($O$2:$O889,Input!$C906)&lt;1),Input!F906,0)</f>
        <v>0</v>
      </c>
      <c r="C890" s="177">
        <f>IF(OR(COUNTIF($B$2:$B889,Input!$F906)&lt;1,COUNTIF($O$2:$O889,Input!$C906)&lt;1),Input!G906,0)</f>
        <v>0</v>
      </c>
      <c r="D890" s="177">
        <f>IF(OR(COUNTIF($B$2:$B889,Input!$F906)&lt;1,COUNTIF($O$2:$O889,Input!$C906)&lt;1),Input!H906,0)</f>
        <v>0</v>
      </c>
      <c r="E890" s="177">
        <f>IF(OR(COUNTIF($B$2:$B889,Input!$F906)&lt;1,COUNTIF($O$2:$O889,Input!$C906)&lt;1),Input!I906,0)</f>
        <v>0</v>
      </c>
      <c r="F890" s="177">
        <f>IF(OR(COUNTIF($B$2:$B889,Input!$F906)&lt;1,COUNTIF($O$2:$O889,Input!$C906)&lt;1),Input!J906,0)</f>
        <v>0</v>
      </c>
      <c r="G890" s="177">
        <f>IF(OR(COUNTIF($B$2:$B889,Input!$F906)&lt;1,COUNTIF($O$2:$O889,Input!$C906)&lt;1),Input!K906,0)</f>
        <v>0</v>
      </c>
      <c r="H890" s="177">
        <f>IF(OR(COUNTIF($B$2:$B889,Input!$F906)&lt;1,COUNTIF($O$2:$O889,Input!$C906)&lt;1),Input!L906,0)</f>
        <v>0</v>
      </c>
      <c r="I890" s="177">
        <f>IF(OR(COUNTIF($B$2:$B889,Input!$F906)&lt;1,COUNTIF($O$2:$O889,Input!$C906)&lt;1),Input!M906,0)</f>
        <v>0</v>
      </c>
      <c r="J890" s="177">
        <f>IF(OR(COUNTIF($B$2:$B889,Input!$F906)&lt;1,COUNTIF($O$2:$O889,Input!$C906)&lt;1),Input!N906,0)</f>
        <v>0</v>
      </c>
      <c r="K890" s="177">
        <f>IF(OR(COUNTIF($B$2:$B889,Input!$F906)&lt;1,COUNTIF($O$2:$O889,Input!$C906)&lt;1),Input!O906,0)</f>
        <v>0</v>
      </c>
      <c r="L890" s="177">
        <f>IF(OR(COUNTIF($B$2:$B889,Input!$F906)&lt;1,COUNTIF($O$2:$O889,Input!$C906)&lt;1),Input!P906,0)</f>
        <v>0</v>
      </c>
      <c r="M890" s="129" t="str">
        <f t="shared" si="120"/>
        <v/>
      </c>
      <c r="N890" s="161">
        <f t="shared" si="118"/>
        <v>0</v>
      </c>
      <c r="O890" s="168">
        <f>Input!C906</f>
        <v>0</v>
      </c>
      <c r="P890" s="168"/>
      <c r="R890" s="131">
        <f t="shared" si="119"/>
        <v>0</v>
      </c>
      <c r="S890" s="133" t="str">
        <f t="shared" si="121"/>
        <v xml:space="preserve"> </v>
      </c>
      <c r="T890" s="133"/>
      <c r="U890" s="132" t="str">
        <f>_xlfn.IFNA(IF($D890=0,LOOKUP($F890,{0.1,0.2,0.3,0.4,0.5,0.6,0.7,0.8,0.9,1},{22,34,46,58,70,82,94,106,118,130}),""),"")</f>
        <v/>
      </c>
      <c r="V890" s="132" t="str">
        <f>_xlfn.IFNA(IF($D890=1,LOOKUP($F890,{0.1,0.2,0.3,0.4,0.5,0.6,0.7,0.8,0.9,1},{23,35,47,59,71,83,95,107,119,131}),""),"")</f>
        <v/>
      </c>
      <c r="W890" s="132" t="str">
        <f>_xlfn.IFNA(IF($D890=2,LOOKUP($F890,{0.1,0.2,0.3,0.4,0.5,0.6,0.7,0.8,0.9,1},{24,36,48,60,72,84,96,108,120,132}),""),"")</f>
        <v/>
      </c>
      <c r="X890" s="132" t="str">
        <f>_xlfn.IFNA(IF($D890=3,LOOKUP($F890,{0.1,0.2,0.3,0.4,0.5,0.6,0.7,0.8,0.9,1},{25,37,49,61,73,85,97,109,121,133}),""),"")</f>
        <v/>
      </c>
      <c r="Y890" s="132" t="str">
        <f>_xlfn.IFNA(IF($D890=4,LOOKUP($F890,{0.1,0.2,0.3,0.4,0.5,0.6,0.7,0.8,0.9,1},{26,38,50,62,74,86,98,110,122,134}),""),"")</f>
        <v/>
      </c>
      <c r="Z890" s="132" t="str">
        <f>_xlfn.IFNA(IF($D890=5,LOOKUP($F890,{0.1,0.2,0.3,0.4,0.5,0.6,0.7,0.8,0.9,1},{27,39,51,63,75,87,99,111,123,135}),""),"")</f>
        <v/>
      </c>
      <c r="AA890" s="132">
        <f t="shared" si="122"/>
        <v>0</v>
      </c>
      <c r="AB890" s="132" t="str">
        <f t="shared" si="123"/>
        <v>00</v>
      </c>
      <c r="AC890" s="82" t="e">
        <f>VLOOKUP(AB890,'AMI Ref'!T:U,2,FALSE)</f>
        <v>#N/A</v>
      </c>
      <c r="AD890" s="124"/>
      <c r="AE890" s="81" t="str">
        <f>_xlfn.IFNA(IF($D890=0,IF($J890="Not Paid by Tenant",0,INDEX('AMI Ref'!$K$5:$N$5,MATCH($J890,{"Oil","Gas","Electric - Other","ELECTRIC - HEAT PUMP"},0))),0),"")</f>
        <v/>
      </c>
      <c r="AF890" s="81">
        <f>_xlfn.IFNA(IF($D890=1,IF($J890="Not Paid by Tenant",0,INDEX('AMI Ref'!$K$6:$N$6,MATCH($J890,{"Oil","Gas","Electric - Other","ELECTRIC - HEAT PUMP"},0))),0),"")</f>
        <v>0</v>
      </c>
      <c r="AG890" s="81">
        <f>_xlfn.IFNA(IF($D890=2,IF($J890="Not Paid by Tenant",0,INDEX('AMI Ref'!$K$7:$N$7,MATCH($J890,{"Oil","Gas","Electric - Other","ELECTRIC - HEAT PUMP"},0))),0),"")</f>
        <v>0</v>
      </c>
      <c r="AH890" s="81">
        <f>_xlfn.IFNA(IF($D890=3,IF($J890="Not Paid by Tenant",0,INDEX('AMI Ref'!$K$8:$N$8,MATCH($J890,{"Oil","Gas","Electric - Other","ELECTRIC - HEAT PUMP"},0))),0),"")</f>
        <v>0</v>
      </c>
      <c r="AI890" s="81">
        <f>_xlfn.IFNA(IF($D890=4,IF($J890="Not Paid by Tenant",0,INDEX('AMI Ref'!$K$9:$N$9,MATCH($J890,{"Oil","Gas","Electric - Other","ELECTRIC - HEAT PUMP"},0))),0),"")</f>
        <v>0</v>
      </c>
      <c r="AJ890" s="81">
        <f>_xlfn.IFNA(IF($D890=5,IF($J890="Not Paid by Tenant",0,INDEX('AMI Ref'!$K$10:$N$10,MATCH($J890,{"Oil","Gas","Electric - Other","ELECTRIC - HEAT PUMP"},0))),0),"")</f>
        <v>0</v>
      </c>
      <c r="AK890" s="128"/>
      <c r="AL890" s="81" t="str">
        <f>_xlfn.IFNA(IF($D890=0,IF($K890="Not Paid by Tenant",0,INDEX('AMI Ref'!$O$5:$R$5,MATCH($K890,{"Oil","Gas","Electric - Other","Electric ccASHP - split"},0))),0),"")</f>
        <v/>
      </c>
      <c r="AM890" s="81">
        <f>_xlfn.IFNA(IF($D890=1,IF($K890="Not Paid by Tenant",0,INDEX('AMI Ref'!$O$6:$R$6,MATCH($K890,{"Oil","Gas","Electric - Other","Electric ccASHP - split"},0))),0),"")</f>
        <v>0</v>
      </c>
      <c r="AN890" s="81">
        <f>_xlfn.IFNA(IF($D890=2,IF($K890="Not Paid by Tenant",0,INDEX('AMI Ref'!$O$7:$R$7,MATCH($K890,{"Oil","Gas","Electric - Other","Electric ccASHP - split"},0))),0),"")</f>
        <v>0</v>
      </c>
      <c r="AO890" s="81">
        <f>_xlfn.IFNA(IF($D890=3,IF($K890="Not Paid by Tenant",0,INDEX('AMI Ref'!$O$8:$R$8,MATCH($K890,{"Oil","Gas","Electric - Other","Electric ccASHP - split"},0))),0),"")</f>
        <v>0</v>
      </c>
      <c r="AP890" s="81">
        <f>_xlfn.IFNA(IF($D890=4,IF($K890="Not Paid by Tenant",0,INDEX('AMI Ref'!$O$9:$R$9,MATCH($K890,{"Oil","Gas","Electric - Other","Electric ccASHP - split"},0))),0),"")</f>
        <v>0</v>
      </c>
      <c r="AQ890" s="81">
        <f>_xlfn.IFNA(IF($D890=5,IF($K890="Not Paid by Tenant",0,INDEX('AMI Ref'!$O$10:$R$10,MATCH($K890,{"Oil","Gas","Electric - Other","Electric ccASHP - split"},0))),0),"")</f>
        <v>0</v>
      </c>
      <c r="AR890" s="124">
        <f t="shared" si="124"/>
        <v>0</v>
      </c>
      <c r="AS890" s="123" t="e">
        <f t="shared" si="125"/>
        <v>#N/A</v>
      </c>
    </row>
    <row r="891" spans="1:45" x14ac:dyDescent="0.2">
      <c r="A891" s="130">
        <v>889</v>
      </c>
      <c r="B891" s="177">
        <f>IF(OR(COUNTIF($B$2:$B890,Input!$F907)&lt;1,COUNTIF($O$2:$O890,Input!$C907)&lt;1),Input!F907,0)</f>
        <v>0</v>
      </c>
      <c r="C891" s="177">
        <f>IF(OR(COUNTIF($B$2:$B890,Input!$F907)&lt;1,COUNTIF($O$2:$O890,Input!$C907)&lt;1),Input!G907,0)</f>
        <v>0</v>
      </c>
      <c r="D891" s="177">
        <f>IF(OR(COUNTIF($B$2:$B890,Input!$F907)&lt;1,COUNTIF($O$2:$O890,Input!$C907)&lt;1),Input!H907,0)</f>
        <v>0</v>
      </c>
      <c r="E891" s="177">
        <f>IF(OR(COUNTIF($B$2:$B890,Input!$F907)&lt;1,COUNTIF($O$2:$O890,Input!$C907)&lt;1),Input!I907,0)</f>
        <v>0</v>
      </c>
      <c r="F891" s="177">
        <f>IF(OR(COUNTIF($B$2:$B890,Input!$F907)&lt;1,COUNTIF($O$2:$O890,Input!$C907)&lt;1),Input!J907,0)</f>
        <v>0</v>
      </c>
      <c r="G891" s="177">
        <f>IF(OR(COUNTIF($B$2:$B890,Input!$F907)&lt;1,COUNTIF($O$2:$O890,Input!$C907)&lt;1),Input!K907,0)</f>
        <v>0</v>
      </c>
      <c r="H891" s="177">
        <f>IF(OR(COUNTIF($B$2:$B890,Input!$F907)&lt;1,COUNTIF($O$2:$O890,Input!$C907)&lt;1),Input!L907,0)</f>
        <v>0</v>
      </c>
      <c r="I891" s="177">
        <f>IF(OR(COUNTIF($B$2:$B890,Input!$F907)&lt;1,COUNTIF($O$2:$O890,Input!$C907)&lt;1),Input!M907,0)</f>
        <v>0</v>
      </c>
      <c r="J891" s="177">
        <f>IF(OR(COUNTIF($B$2:$B890,Input!$F907)&lt;1,COUNTIF($O$2:$O890,Input!$C907)&lt;1),Input!N907,0)</f>
        <v>0</v>
      </c>
      <c r="K891" s="177">
        <f>IF(OR(COUNTIF($B$2:$B890,Input!$F907)&lt;1,COUNTIF($O$2:$O890,Input!$C907)&lt;1),Input!O907,0)</f>
        <v>0</v>
      </c>
      <c r="L891" s="177">
        <f>IF(OR(COUNTIF($B$2:$B890,Input!$F907)&lt;1,COUNTIF($O$2:$O890,Input!$C907)&lt;1),Input!P907,0)</f>
        <v>0</v>
      </c>
      <c r="M891" s="129" t="str">
        <f t="shared" si="120"/>
        <v/>
      </c>
      <c r="N891" s="161">
        <f t="shared" si="118"/>
        <v>0</v>
      </c>
      <c r="O891" s="168">
        <f>Input!C907</f>
        <v>0</v>
      </c>
      <c r="P891" s="168"/>
      <c r="R891" s="131">
        <f t="shared" si="119"/>
        <v>0</v>
      </c>
      <c r="S891" s="133" t="str">
        <f t="shared" si="121"/>
        <v xml:space="preserve"> </v>
      </c>
      <c r="T891" s="133"/>
      <c r="U891" s="132" t="str">
        <f>_xlfn.IFNA(IF($D891=0,LOOKUP($F891,{0.1,0.2,0.3,0.4,0.5,0.6,0.7,0.8,0.9,1},{22,34,46,58,70,82,94,106,118,130}),""),"")</f>
        <v/>
      </c>
      <c r="V891" s="132" t="str">
        <f>_xlfn.IFNA(IF($D891=1,LOOKUP($F891,{0.1,0.2,0.3,0.4,0.5,0.6,0.7,0.8,0.9,1},{23,35,47,59,71,83,95,107,119,131}),""),"")</f>
        <v/>
      </c>
      <c r="W891" s="132" t="str">
        <f>_xlfn.IFNA(IF($D891=2,LOOKUP($F891,{0.1,0.2,0.3,0.4,0.5,0.6,0.7,0.8,0.9,1},{24,36,48,60,72,84,96,108,120,132}),""),"")</f>
        <v/>
      </c>
      <c r="X891" s="132" t="str">
        <f>_xlfn.IFNA(IF($D891=3,LOOKUP($F891,{0.1,0.2,0.3,0.4,0.5,0.6,0.7,0.8,0.9,1},{25,37,49,61,73,85,97,109,121,133}),""),"")</f>
        <v/>
      </c>
      <c r="Y891" s="132" t="str">
        <f>_xlfn.IFNA(IF($D891=4,LOOKUP($F891,{0.1,0.2,0.3,0.4,0.5,0.6,0.7,0.8,0.9,1},{26,38,50,62,74,86,98,110,122,134}),""),"")</f>
        <v/>
      </c>
      <c r="Z891" s="132" t="str">
        <f>_xlfn.IFNA(IF($D891=5,LOOKUP($F891,{0.1,0.2,0.3,0.4,0.5,0.6,0.7,0.8,0.9,1},{27,39,51,63,75,87,99,111,123,135}),""),"")</f>
        <v/>
      </c>
      <c r="AA891" s="132">
        <f t="shared" si="122"/>
        <v>0</v>
      </c>
      <c r="AB891" s="132" t="str">
        <f t="shared" si="123"/>
        <v>00</v>
      </c>
      <c r="AC891" s="82" t="e">
        <f>VLOOKUP(AB891,'AMI Ref'!T:U,2,FALSE)</f>
        <v>#N/A</v>
      </c>
      <c r="AD891" s="124"/>
      <c r="AE891" s="81" t="str">
        <f>_xlfn.IFNA(IF($D891=0,IF($J891="Not Paid by Tenant",0,INDEX('AMI Ref'!$K$5:$N$5,MATCH($J891,{"Oil","Gas","Electric - Other","ELECTRIC - HEAT PUMP"},0))),0),"")</f>
        <v/>
      </c>
      <c r="AF891" s="81">
        <f>_xlfn.IFNA(IF($D891=1,IF($J891="Not Paid by Tenant",0,INDEX('AMI Ref'!$K$6:$N$6,MATCH($J891,{"Oil","Gas","Electric - Other","ELECTRIC - HEAT PUMP"},0))),0),"")</f>
        <v>0</v>
      </c>
      <c r="AG891" s="81">
        <f>_xlfn.IFNA(IF($D891=2,IF($J891="Not Paid by Tenant",0,INDEX('AMI Ref'!$K$7:$N$7,MATCH($J891,{"Oil","Gas","Electric - Other","ELECTRIC - HEAT PUMP"},0))),0),"")</f>
        <v>0</v>
      </c>
      <c r="AH891" s="81">
        <f>_xlfn.IFNA(IF($D891=3,IF($J891="Not Paid by Tenant",0,INDEX('AMI Ref'!$K$8:$N$8,MATCH($J891,{"Oil","Gas","Electric - Other","ELECTRIC - HEAT PUMP"},0))),0),"")</f>
        <v>0</v>
      </c>
      <c r="AI891" s="81">
        <f>_xlfn.IFNA(IF($D891=4,IF($J891="Not Paid by Tenant",0,INDEX('AMI Ref'!$K$9:$N$9,MATCH($J891,{"Oil","Gas","Electric - Other","ELECTRIC - HEAT PUMP"},0))),0),"")</f>
        <v>0</v>
      </c>
      <c r="AJ891" s="81">
        <f>_xlfn.IFNA(IF($D891=5,IF($J891="Not Paid by Tenant",0,INDEX('AMI Ref'!$K$10:$N$10,MATCH($J891,{"Oil","Gas","Electric - Other","ELECTRIC - HEAT PUMP"},0))),0),"")</f>
        <v>0</v>
      </c>
      <c r="AK891" s="128"/>
      <c r="AL891" s="81" t="str">
        <f>_xlfn.IFNA(IF($D891=0,IF($K891="Not Paid by Tenant",0,INDEX('AMI Ref'!$O$5:$R$5,MATCH($K891,{"Oil","Gas","Electric - Other","Electric ccASHP - split"},0))),0),"")</f>
        <v/>
      </c>
      <c r="AM891" s="81">
        <f>_xlfn.IFNA(IF($D891=1,IF($K891="Not Paid by Tenant",0,INDEX('AMI Ref'!$O$6:$R$6,MATCH($K891,{"Oil","Gas","Electric - Other","Electric ccASHP - split"},0))),0),"")</f>
        <v>0</v>
      </c>
      <c r="AN891" s="81">
        <f>_xlfn.IFNA(IF($D891=2,IF($K891="Not Paid by Tenant",0,INDEX('AMI Ref'!$O$7:$R$7,MATCH($K891,{"Oil","Gas","Electric - Other","Electric ccASHP - split"},0))),0),"")</f>
        <v>0</v>
      </c>
      <c r="AO891" s="81">
        <f>_xlfn.IFNA(IF($D891=3,IF($K891="Not Paid by Tenant",0,INDEX('AMI Ref'!$O$8:$R$8,MATCH($K891,{"Oil","Gas","Electric - Other","Electric ccASHP - split"},0))),0),"")</f>
        <v>0</v>
      </c>
      <c r="AP891" s="81">
        <f>_xlfn.IFNA(IF($D891=4,IF($K891="Not Paid by Tenant",0,INDEX('AMI Ref'!$O$9:$R$9,MATCH($K891,{"Oil","Gas","Electric - Other","Electric ccASHP - split"},0))),0),"")</f>
        <v>0</v>
      </c>
      <c r="AQ891" s="81">
        <f>_xlfn.IFNA(IF($D891=5,IF($K891="Not Paid by Tenant",0,INDEX('AMI Ref'!$O$10:$R$10,MATCH($K891,{"Oil","Gas","Electric - Other","Electric ccASHP - split"},0))),0),"")</f>
        <v>0</v>
      </c>
      <c r="AR891" s="124">
        <f t="shared" si="124"/>
        <v>0</v>
      </c>
      <c r="AS891" s="123" t="e">
        <f t="shared" si="125"/>
        <v>#N/A</v>
      </c>
    </row>
    <row r="892" spans="1:45" x14ac:dyDescent="0.2">
      <c r="A892" s="130">
        <v>890</v>
      </c>
      <c r="B892" s="177">
        <f>IF(OR(COUNTIF($B$2:$B891,Input!$F908)&lt;1,COUNTIF($O$2:$O891,Input!$C908)&lt;1),Input!F908,0)</f>
        <v>0</v>
      </c>
      <c r="C892" s="177">
        <f>IF(OR(COUNTIF($B$2:$B891,Input!$F908)&lt;1,COUNTIF($O$2:$O891,Input!$C908)&lt;1),Input!G908,0)</f>
        <v>0</v>
      </c>
      <c r="D892" s="177">
        <f>IF(OR(COUNTIF($B$2:$B891,Input!$F908)&lt;1,COUNTIF($O$2:$O891,Input!$C908)&lt;1),Input!H908,0)</f>
        <v>0</v>
      </c>
      <c r="E892" s="177">
        <f>IF(OR(COUNTIF($B$2:$B891,Input!$F908)&lt;1,COUNTIF($O$2:$O891,Input!$C908)&lt;1),Input!I908,0)</f>
        <v>0</v>
      </c>
      <c r="F892" s="177">
        <f>IF(OR(COUNTIF($B$2:$B891,Input!$F908)&lt;1,COUNTIF($O$2:$O891,Input!$C908)&lt;1),Input!J908,0)</f>
        <v>0</v>
      </c>
      <c r="G892" s="177">
        <f>IF(OR(COUNTIF($B$2:$B891,Input!$F908)&lt;1,COUNTIF($O$2:$O891,Input!$C908)&lt;1),Input!K908,0)</f>
        <v>0</v>
      </c>
      <c r="H892" s="177">
        <f>IF(OR(COUNTIF($B$2:$B891,Input!$F908)&lt;1,COUNTIF($O$2:$O891,Input!$C908)&lt;1),Input!L908,0)</f>
        <v>0</v>
      </c>
      <c r="I892" s="177">
        <f>IF(OR(COUNTIF($B$2:$B891,Input!$F908)&lt;1,COUNTIF($O$2:$O891,Input!$C908)&lt;1),Input!M908,0)</f>
        <v>0</v>
      </c>
      <c r="J892" s="177">
        <f>IF(OR(COUNTIF($B$2:$B891,Input!$F908)&lt;1,COUNTIF($O$2:$O891,Input!$C908)&lt;1),Input!N908,0)</f>
        <v>0</v>
      </c>
      <c r="K892" s="177">
        <f>IF(OR(COUNTIF($B$2:$B891,Input!$F908)&lt;1,COUNTIF($O$2:$O891,Input!$C908)&lt;1),Input!O908,0)</f>
        <v>0</v>
      </c>
      <c r="L892" s="177">
        <f>IF(OR(COUNTIF($B$2:$B891,Input!$F908)&lt;1,COUNTIF($O$2:$O891,Input!$C908)&lt;1),Input!P908,0)</f>
        <v>0</v>
      </c>
      <c r="M892" s="129" t="str">
        <f t="shared" si="120"/>
        <v/>
      </c>
      <c r="N892" s="161">
        <f t="shared" si="118"/>
        <v>0</v>
      </c>
      <c r="O892" s="168">
        <f>Input!C908</f>
        <v>0</v>
      </c>
      <c r="P892" s="168"/>
      <c r="R892" s="131">
        <f t="shared" si="119"/>
        <v>0</v>
      </c>
      <c r="S892" s="133" t="str">
        <f t="shared" si="121"/>
        <v xml:space="preserve"> </v>
      </c>
      <c r="T892" s="133"/>
      <c r="U892" s="132" t="str">
        <f>_xlfn.IFNA(IF($D892=0,LOOKUP($F892,{0.1,0.2,0.3,0.4,0.5,0.6,0.7,0.8,0.9,1},{22,34,46,58,70,82,94,106,118,130}),""),"")</f>
        <v/>
      </c>
      <c r="V892" s="132" t="str">
        <f>_xlfn.IFNA(IF($D892=1,LOOKUP($F892,{0.1,0.2,0.3,0.4,0.5,0.6,0.7,0.8,0.9,1},{23,35,47,59,71,83,95,107,119,131}),""),"")</f>
        <v/>
      </c>
      <c r="W892" s="132" t="str">
        <f>_xlfn.IFNA(IF($D892=2,LOOKUP($F892,{0.1,0.2,0.3,0.4,0.5,0.6,0.7,0.8,0.9,1},{24,36,48,60,72,84,96,108,120,132}),""),"")</f>
        <v/>
      </c>
      <c r="X892" s="132" t="str">
        <f>_xlfn.IFNA(IF($D892=3,LOOKUP($F892,{0.1,0.2,0.3,0.4,0.5,0.6,0.7,0.8,0.9,1},{25,37,49,61,73,85,97,109,121,133}),""),"")</f>
        <v/>
      </c>
      <c r="Y892" s="132" t="str">
        <f>_xlfn.IFNA(IF($D892=4,LOOKUP($F892,{0.1,0.2,0.3,0.4,0.5,0.6,0.7,0.8,0.9,1},{26,38,50,62,74,86,98,110,122,134}),""),"")</f>
        <v/>
      </c>
      <c r="Z892" s="132" t="str">
        <f>_xlfn.IFNA(IF($D892=5,LOOKUP($F892,{0.1,0.2,0.3,0.4,0.5,0.6,0.7,0.8,0.9,1},{27,39,51,63,75,87,99,111,123,135}),""),"")</f>
        <v/>
      </c>
      <c r="AA892" s="132">
        <f t="shared" si="122"/>
        <v>0</v>
      </c>
      <c r="AB892" s="132" t="str">
        <f t="shared" si="123"/>
        <v>00</v>
      </c>
      <c r="AC892" s="82" t="e">
        <f>VLOOKUP(AB892,'AMI Ref'!T:U,2,FALSE)</f>
        <v>#N/A</v>
      </c>
      <c r="AD892" s="124"/>
      <c r="AE892" s="81" t="str">
        <f>_xlfn.IFNA(IF($D892=0,IF($J892="Not Paid by Tenant",0,INDEX('AMI Ref'!$K$5:$N$5,MATCH($J892,{"Oil","Gas","Electric - Other","ELECTRIC - HEAT PUMP"},0))),0),"")</f>
        <v/>
      </c>
      <c r="AF892" s="81">
        <f>_xlfn.IFNA(IF($D892=1,IF($J892="Not Paid by Tenant",0,INDEX('AMI Ref'!$K$6:$N$6,MATCH($J892,{"Oil","Gas","Electric - Other","ELECTRIC - HEAT PUMP"},0))),0),"")</f>
        <v>0</v>
      </c>
      <c r="AG892" s="81">
        <f>_xlfn.IFNA(IF($D892=2,IF($J892="Not Paid by Tenant",0,INDEX('AMI Ref'!$K$7:$N$7,MATCH($J892,{"Oil","Gas","Electric - Other","ELECTRIC - HEAT PUMP"},0))),0),"")</f>
        <v>0</v>
      </c>
      <c r="AH892" s="81">
        <f>_xlfn.IFNA(IF($D892=3,IF($J892="Not Paid by Tenant",0,INDEX('AMI Ref'!$K$8:$N$8,MATCH($J892,{"Oil","Gas","Electric - Other","ELECTRIC - HEAT PUMP"},0))),0),"")</f>
        <v>0</v>
      </c>
      <c r="AI892" s="81">
        <f>_xlfn.IFNA(IF($D892=4,IF($J892="Not Paid by Tenant",0,INDEX('AMI Ref'!$K$9:$N$9,MATCH($J892,{"Oil","Gas","Electric - Other","ELECTRIC - HEAT PUMP"},0))),0),"")</f>
        <v>0</v>
      </c>
      <c r="AJ892" s="81">
        <f>_xlfn.IFNA(IF($D892=5,IF($J892="Not Paid by Tenant",0,INDEX('AMI Ref'!$K$10:$N$10,MATCH($J892,{"Oil","Gas","Electric - Other","ELECTRIC - HEAT PUMP"},0))),0),"")</f>
        <v>0</v>
      </c>
      <c r="AK892" s="128"/>
      <c r="AL892" s="81" t="str">
        <f>_xlfn.IFNA(IF($D892=0,IF($K892="Not Paid by Tenant",0,INDEX('AMI Ref'!$O$5:$R$5,MATCH($K892,{"Oil","Gas","Electric - Other","Electric ccASHP - split"},0))),0),"")</f>
        <v/>
      </c>
      <c r="AM892" s="81">
        <f>_xlfn.IFNA(IF($D892=1,IF($K892="Not Paid by Tenant",0,INDEX('AMI Ref'!$O$6:$R$6,MATCH($K892,{"Oil","Gas","Electric - Other","Electric ccASHP - split"},0))),0),"")</f>
        <v>0</v>
      </c>
      <c r="AN892" s="81">
        <f>_xlfn.IFNA(IF($D892=2,IF($K892="Not Paid by Tenant",0,INDEX('AMI Ref'!$O$7:$R$7,MATCH($K892,{"Oil","Gas","Electric - Other","Electric ccASHP - split"},0))),0),"")</f>
        <v>0</v>
      </c>
      <c r="AO892" s="81">
        <f>_xlfn.IFNA(IF($D892=3,IF($K892="Not Paid by Tenant",0,INDEX('AMI Ref'!$O$8:$R$8,MATCH($K892,{"Oil","Gas","Electric - Other","Electric ccASHP - split"},0))),0),"")</f>
        <v>0</v>
      </c>
      <c r="AP892" s="81">
        <f>_xlfn.IFNA(IF($D892=4,IF($K892="Not Paid by Tenant",0,INDEX('AMI Ref'!$O$9:$R$9,MATCH($K892,{"Oil","Gas","Electric - Other","Electric ccASHP - split"},0))),0),"")</f>
        <v>0</v>
      </c>
      <c r="AQ892" s="81">
        <f>_xlfn.IFNA(IF($D892=5,IF($K892="Not Paid by Tenant",0,INDEX('AMI Ref'!$O$10:$R$10,MATCH($K892,{"Oil","Gas","Electric - Other","Electric ccASHP - split"},0))),0),"")</f>
        <v>0</v>
      </c>
      <c r="AR892" s="124">
        <f t="shared" si="124"/>
        <v>0</v>
      </c>
      <c r="AS892" s="123" t="e">
        <f t="shared" si="125"/>
        <v>#N/A</v>
      </c>
    </row>
    <row r="893" spans="1:45" x14ac:dyDescent="0.2">
      <c r="A893" s="130">
        <v>891</v>
      </c>
      <c r="B893" s="177">
        <f>IF(OR(COUNTIF($B$2:$B892,Input!$F909)&lt;1,COUNTIF($O$2:$O892,Input!$C909)&lt;1),Input!F909,0)</f>
        <v>0</v>
      </c>
      <c r="C893" s="177">
        <f>IF(OR(COUNTIF($B$2:$B892,Input!$F909)&lt;1,COUNTIF($O$2:$O892,Input!$C909)&lt;1),Input!G909,0)</f>
        <v>0</v>
      </c>
      <c r="D893" s="177">
        <f>IF(OR(COUNTIF($B$2:$B892,Input!$F909)&lt;1,COUNTIF($O$2:$O892,Input!$C909)&lt;1),Input!H909,0)</f>
        <v>0</v>
      </c>
      <c r="E893" s="177">
        <f>IF(OR(COUNTIF($B$2:$B892,Input!$F909)&lt;1,COUNTIF($O$2:$O892,Input!$C909)&lt;1),Input!I909,0)</f>
        <v>0</v>
      </c>
      <c r="F893" s="177">
        <f>IF(OR(COUNTIF($B$2:$B892,Input!$F909)&lt;1,COUNTIF($O$2:$O892,Input!$C909)&lt;1),Input!J909,0)</f>
        <v>0</v>
      </c>
      <c r="G893" s="177">
        <f>IF(OR(COUNTIF($B$2:$B892,Input!$F909)&lt;1,COUNTIF($O$2:$O892,Input!$C909)&lt;1),Input!K909,0)</f>
        <v>0</v>
      </c>
      <c r="H893" s="177">
        <f>IF(OR(COUNTIF($B$2:$B892,Input!$F909)&lt;1,COUNTIF($O$2:$O892,Input!$C909)&lt;1),Input!L909,0)</f>
        <v>0</v>
      </c>
      <c r="I893" s="177">
        <f>IF(OR(COUNTIF($B$2:$B892,Input!$F909)&lt;1,COUNTIF($O$2:$O892,Input!$C909)&lt;1),Input!M909,0)</f>
        <v>0</v>
      </c>
      <c r="J893" s="177">
        <f>IF(OR(COUNTIF($B$2:$B892,Input!$F909)&lt;1,COUNTIF($O$2:$O892,Input!$C909)&lt;1),Input!N909,0)</f>
        <v>0</v>
      </c>
      <c r="K893" s="177">
        <f>IF(OR(COUNTIF($B$2:$B892,Input!$F909)&lt;1,COUNTIF($O$2:$O892,Input!$C909)&lt;1),Input!O909,0)</f>
        <v>0</v>
      </c>
      <c r="L893" s="177">
        <f>IF(OR(COUNTIF($B$2:$B892,Input!$F909)&lt;1,COUNTIF($O$2:$O892,Input!$C909)&lt;1),Input!P909,0)</f>
        <v>0</v>
      </c>
      <c r="M893" s="129" t="str">
        <f t="shared" si="120"/>
        <v/>
      </c>
      <c r="N893" s="161">
        <f t="shared" si="118"/>
        <v>0</v>
      </c>
      <c r="O893" s="168">
        <f>Input!C909</f>
        <v>0</v>
      </c>
      <c r="P893" s="168"/>
      <c r="R893" s="131">
        <f t="shared" si="119"/>
        <v>0</v>
      </c>
      <c r="S893" s="133" t="str">
        <f t="shared" si="121"/>
        <v xml:space="preserve"> </v>
      </c>
      <c r="T893" s="133"/>
      <c r="U893" s="132" t="str">
        <f>_xlfn.IFNA(IF($D893=0,LOOKUP($F893,{0.1,0.2,0.3,0.4,0.5,0.6,0.7,0.8,0.9,1},{22,34,46,58,70,82,94,106,118,130}),""),"")</f>
        <v/>
      </c>
      <c r="V893" s="132" t="str">
        <f>_xlfn.IFNA(IF($D893=1,LOOKUP($F893,{0.1,0.2,0.3,0.4,0.5,0.6,0.7,0.8,0.9,1},{23,35,47,59,71,83,95,107,119,131}),""),"")</f>
        <v/>
      </c>
      <c r="W893" s="132" t="str">
        <f>_xlfn.IFNA(IF($D893=2,LOOKUP($F893,{0.1,0.2,0.3,0.4,0.5,0.6,0.7,0.8,0.9,1},{24,36,48,60,72,84,96,108,120,132}),""),"")</f>
        <v/>
      </c>
      <c r="X893" s="132" t="str">
        <f>_xlfn.IFNA(IF($D893=3,LOOKUP($F893,{0.1,0.2,0.3,0.4,0.5,0.6,0.7,0.8,0.9,1},{25,37,49,61,73,85,97,109,121,133}),""),"")</f>
        <v/>
      </c>
      <c r="Y893" s="132" t="str">
        <f>_xlfn.IFNA(IF($D893=4,LOOKUP($F893,{0.1,0.2,0.3,0.4,0.5,0.6,0.7,0.8,0.9,1},{26,38,50,62,74,86,98,110,122,134}),""),"")</f>
        <v/>
      </c>
      <c r="Z893" s="132" t="str">
        <f>_xlfn.IFNA(IF($D893=5,LOOKUP($F893,{0.1,0.2,0.3,0.4,0.5,0.6,0.7,0.8,0.9,1},{27,39,51,63,75,87,99,111,123,135}),""),"")</f>
        <v/>
      </c>
      <c r="AA893" s="132">
        <f t="shared" si="122"/>
        <v>0</v>
      </c>
      <c r="AB893" s="132" t="str">
        <f t="shared" si="123"/>
        <v>00</v>
      </c>
      <c r="AC893" s="82" t="e">
        <f>VLOOKUP(AB893,'AMI Ref'!T:U,2,FALSE)</f>
        <v>#N/A</v>
      </c>
      <c r="AD893" s="124"/>
      <c r="AE893" s="81" t="str">
        <f>_xlfn.IFNA(IF($D893=0,IF($J893="Not Paid by Tenant",0,INDEX('AMI Ref'!$K$5:$N$5,MATCH($J893,{"Oil","Gas","Electric - Other","ELECTRIC - HEAT PUMP"},0))),0),"")</f>
        <v/>
      </c>
      <c r="AF893" s="81">
        <f>_xlfn.IFNA(IF($D893=1,IF($J893="Not Paid by Tenant",0,INDEX('AMI Ref'!$K$6:$N$6,MATCH($J893,{"Oil","Gas","Electric - Other","ELECTRIC - HEAT PUMP"},0))),0),"")</f>
        <v>0</v>
      </c>
      <c r="AG893" s="81">
        <f>_xlfn.IFNA(IF($D893=2,IF($J893="Not Paid by Tenant",0,INDEX('AMI Ref'!$K$7:$N$7,MATCH($J893,{"Oil","Gas","Electric - Other","ELECTRIC - HEAT PUMP"},0))),0),"")</f>
        <v>0</v>
      </c>
      <c r="AH893" s="81">
        <f>_xlfn.IFNA(IF($D893=3,IF($J893="Not Paid by Tenant",0,INDEX('AMI Ref'!$K$8:$N$8,MATCH($J893,{"Oil","Gas","Electric - Other","ELECTRIC - HEAT PUMP"},0))),0),"")</f>
        <v>0</v>
      </c>
      <c r="AI893" s="81">
        <f>_xlfn.IFNA(IF($D893=4,IF($J893="Not Paid by Tenant",0,INDEX('AMI Ref'!$K$9:$N$9,MATCH($J893,{"Oil","Gas","Electric - Other","ELECTRIC - HEAT PUMP"},0))),0),"")</f>
        <v>0</v>
      </c>
      <c r="AJ893" s="81">
        <f>_xlfn.IFNA(IF($D893=5,IF($J893="Not Paid by Tenant",0,INDEX('AMI Ref'!$K$10:$N$10,MATCH($J893,{"Oil","Gas","Electric - Other","ELECTRIC - HEAT PUMP"},0))),0),"")</f>
        <v>0</v>
      </c>
      <c r="AK893" s="128"/>
      <c r="AL893" s="81" t="str">
        <f>_xlfn.IFNA(IF($D893=0,IF($K893="Not Paid by Tenant",0,INDEX('AMI Ref'!$O$5:$R$5,MATCH($K893,{"Oil","Gas","Electric - Other","Electric ccASHP - split"},0))),0),"")</f>
        <v/>
      </c>
      <c r="AM893" s="81">
        <f>_xlfn.IFNA(IF($D893=1,IF($K893="Not Paid by Tenant",0,INDEX('AMI Ref'!$O$6:$R$6,MATCH($K893,{"Oil","Gas","Electric - Other","Electric ccASHP - split"},0))),0),"")</f>
        <v>0</v>
      </c>
      <c r="AN893" s="81">
        <f>_xlfn.IFNA(IF($D893=2,IF($K893="Not Paid by Tenant",0,INDEX('AMI Ref'!$O$7:$R$7,MATCH($K893,{"Oil","Gas","Electric - Other","Electric ccASHP - split"},0))),0),"")</f>
        <v>0</v>
      </c>
      <c r="AO893" s="81">
        <f>_xlfn.IFNA(IF($D893=3,IF($K893="Not Paid by Tenant",0,INDEX('AMI Ref'!$O$8:$R$8,MATCH($K893,{"Oil","Gas","Electric - Other","Electric ccASHP - split"},0))),0),"")</f>
        <v>0</v>
      </c>
      <c r="AP893" s="81">
        <f>_xlfn.IFNA(IF($D893=4,IF($K893="Not Paid by Tenant",0,INDEX('AMI Ref'!$O$9:$R$9,MATCH($K893,{"Oil","Gas","Electric - Other","Electric ccASHP - split"},0))),0),"")</f>
        <v>0</v>
      </c>
      <c r="AQ893" s="81">
        <f>_xlfn.IFNA(IF($D893=5,IF($K893="Not Paid by Tenant",0,INDEX('AMI Ref'!$O$10:$R$10,MATCH($K893,{"Oil","Gas","Electric - Other","Electric ccASHP - split"},0))),0),"")</f>
        <v>0</v>
      </c>
      <c r="AR893" s="124">
        <f t="shared" si="124"/>
        <v>0</v>
      </c>
      <c r="AS893" s="123" t="e">
        <f t="shared" si="125"/>
        <v>#N/A</v>
      </c>
    </row>
    <row r="894" spans="1:45" x14ac:dyDescent="0.2">
      <c r="A894" s="130">
        <v>892</v>
      </c>
      <c r="B894" s="177">
        <f>IF(OR(COUNTIF($B$2:$B893,Input!$F910)&lt;1,COUNTIF($O$2:$O893,Input!$C910)&lt;1),Input!F910,0)</f>
        <v>0</v>
      </c>
      <c r="C894" s="177">
        <f>IF(OR(COUNTIF($B$2:$B893,Input!$F910)&lt;1,COUNTIF($O$2:$O893,Input!$C910)&lt;1),Input!G910,0)</f>
        <v>0</v>
      </c>
      <c r="D894" s="177">
        <f>IF(OR(COUNTIF($B$2:$B893,Input!$F910)&lt;1,COUNTIF($O$2:$O893,Input!$C910)&lt;1),Input!H910,0)</f>
        <v>0</v>
      </c>
      <c r="E894" s="177">
        <f>IF(OR(COUNTIF($B$2:$B893,Input!$F910)&lt;1,COUNTIF($O$2:$O893,Input!$C910)&lt;1),Input!I910,0)</f>
        <v>0</v>
      </c>
      <c r="F894" s="177">
        <f>IF(OR(COUNTIF($B$2:$B893,Input!$F910)&lt;1,COUNTIF($O$2:$O893,Input!$C910)&lt;1),Input!J910,0)</f>
        <v>0</v>
      </c>
      <c r="G894" s="177">
        <f>IF(OR(COUNTIF($B$2:$B893,Input!$F910)&lt;1,COUNTIF($O$2:$O893,Input!$C910)&lt;1),Input!K910,0)</f>
        <v>0</v>
      </c>
      <c r="H894" s="177">
        <f>IF(OR(COUNTIF($B$2:$B893,Input!$F910)&lt;1,COUNTIF($O$2:$O893,Input!$C910)&lt;1),Input!L910,0)</f>
        <v>0</v>
      </c>
      <c r="I894" s="177">
        <f>IF(OR(COUNTIF($B$2:$B893,Input!$F910)&lt;1,COUNTIF($O$2:$O893,Input!$C910)&lt;1),Input!M910,0)</f>
        <v>0</v>
      </c>
      <c r="J894" s="177">
        <f>IF(OR(COUNTIF($B$2:$B893,Input!$F910)&lt;1,COUNTIF($O$2:$O893,Input!$C910)&lt;1),Input!N910,0)</f>
        <v>0</v>
      </c>
      <c r="K894" s="177">
        <f>IF(OR(COUNTIF($B$2:$B893,Input!$F910)&lt;1,COUNTIF($O$2:$O893,Input!$C910)&lt;1),Input!O910,0)</f>
        <v>0</v>
      </c>
      <c r="L894" s="177">
        <f>IF(OR(COUNTIF($B$2:$B893,Input!$F910)&lt;1,COUNTIF($O$2:$O893,Input!$C910)&lt;1),Input!P910,0)</f>
        <v>0</v>
      </c>
      <c r="M894" s="129" t="str">
        <f t="shared" si="120"/>
        <v/>
      </c>
      <c r="N894" s="161">
        <f t="shared" si="118"/>
        <v>0</v>
      </c>
      <c r="O894" s="168">
        <f>Input!C910</f>
        <v>0</v>
      </c>
      <c r="P894" s="168"/>
      <c r="R894" s="131">
        <f t="shared" si="119"/>
        <v>0</v>
      </c>
      <c r="S894" s="133" t="str">
        <f t="shared" si="121"/>
        <v xml:space="preserve"> </v>
      </c>
      <c r="T894" s="133"/>
      <c r="U894" s="132" t="str">
        <f>_xlfn.IFNA(IF($D894=0,LOOKUP($F894,{0.1,0.2,0.3,0.4,0.5,0.6,0.7,0.8,0.9,1},{22,34,46,58,70,82,94,106,118,130}),""),"")</f>
        <v/>
      </c>
      <c r="V894" s="132" t="str">
        <f>_xlfn.IFNA(IF($D894=1,LOOKUP($F894,{0.1,0.2,0.3,0.4,0.5,0.6,0.7,0.8,0.9,1},{23,35,47,59,71,83,95,107,119,131}),""),"")</f>
        <v/>
      </c>
      <c r="W894" s="132" t="str">
        <f>_xlfn.IFNA(IF($D894=2,LOOKUP($F894,{0.1,0.2,0.3,0.4,0.5,0.6,0.7,0.8,0.9,1},{24,36,48,60,72,84,96,108,120,132}),""),"")</f>
        <v/>
      </c>
      <c r="X894" s="132" t="str">
        <f>_xlfn.IFNA(IF($D894=3,LOOKUP($F894,{0.1,0.2,0.3,0.4,0.5,0.6,0.7,0.8,0.9,1},{25,37,49,61,73,85,97,109,121,133}),""),"")</f>
        <v/>
      </c>
      <c r="Y894" s="132" t="str">
        <f>_xlfn.IFNA(IF($D894=4,LOOKUP($F894,{0.1,0.2,0.3,0.4,0.5,0.6,0.7,0.8,0.9,1},{26,38,50,62,74,86,98,110,122,134}),""),"")</f>
        <v/>
      </c>
      <c r="Z894" s="132" t="str">
        <f>_xlfn.IFNA(IF($D894=5,LOOKUP($F894,{0.1,0.2,0.3,0.4,0.5,0.6,0.7,0.8,0.9,1},{27,39,51,63,75,87,99,111,123,135}),""),"")</f>
        <v/>
      </c>
      <c r="AA894" s="132">
        <f t="shared" si="122"/>
        <v>0</v>
      </c>
      <c r="AB894" s="132" t="str">
        <f t="shared" si="123"/>
        <v>00</v>
      </c>
      <c r="AC894" s="82" t="e">
        <f>VLOOKUP(AB894,'AMI Ref'!T:U,2,FALSE)</f>
        <v>#N/A</v>
      </c>
      <c r="AD894" s="124"/>
      <c r="AE894" s="81" t="str">
        <f>_xlfn.IFNA(IF($D894=0,IF($J894="Not Paid by Tenant",0,INDEX('AMI Ref'!$K$5:$N$5,MATCH($J894,{"Oil","Gas","Electric - Other","ELECTRIC - HEAT PUMP"},0))),0),"")</f>
        <v/>
      </c>
      <c r="AF894" s="81">
        <f>_xlfn.IFNA(IF($D894=1,IF($J894="Not Paid by Tenant",0,INDEX('AMI Ref'!$K$6:$N$6,MATCH($J894,{"Oil","Gas","Electric - Other","ELECTRIC - HEAT PUMP"},0))),0),"")</f>
        <v>0</v>
      </c>
      <c r="AG894" s="81">
        <f>_xlfn.IFNA(IF($D894=2,IF($J894="Not Paid by Tenant",0,INDEX('AMI Ref'!$K$7:$N$7,MATCH($J894,{"Oil","Gas","Electric - Other","ELECTRIC - HEAT PUMP"},0))),0),"")</f>
        <v>0</v>
      </c>
      <c r="AH894" s="81">
        <f>_xlfn.IFNA(IF($D894=3,IF($J894="Not Paid by Tenant",0,INDEX('AMI Ref'!$K$8:$N$8,MATCH($J894,{"Oil","Gas","Electric - Other","ELECTRIC - HEAT PUMP"},0))),0),"")</f>
        <v>0</v>
      </c>
      <c r="AI894" s="81">
        <f>_xlfn.IFNA(IF($D894=4,IF($J894="Not Paid by Tenant",0,INDEX('AMI Ref'!$K$9:$N$9,MATCH($J894,{"Oil","Gas","Electric - Other","ELECTRIC - HEAT PUMP"},0))),0),"")</f>
        <v>0</v>
      </c>
      <c r="AJ894" s="81">
        <f>_xlfn.IFNA(IF($D894=5,IF($J894="Not Paid by Tenant",0,INDEX('AMI Ref'!$K$10:$N$10,MATCH($J894,{"Oil","Gas","Electric - Other","ELECTRIC - HEAT PUMP"},0))),0),"")</f>
        <v>0</v>
      </c>
      <c r="AK894" s="128"/>
      <c r="AL894" s="81" t="str">
        <f>_xlfn.IFNA(IF($D894=0,IF($K894="Not Paid by Tenant",0,INDEX('AMI Ref'!$O$5:$R$5,MATCH($K894,{"Oil","Gas","Electric - Other","Electric ccASHP - split"},0))),0),"")</f>
        <v/>
      </c>
      <c r="AM894" s="81">
        <f>_xlfn.IFNA(IF($D894=1,IF($K894="Not Paid by Tenant",0,INDEX('AMI Ref'!$O$6:$R$6,MATCH($K894,{"Oil","Gas","Electric - Other","Electric ccASHP - split"},0))),0),"")</f>
        <v>0</v>
      </c>
      <c r="AN894" s="81">
        <f>_xlfn.IFNA(IF($D894=2,IF($K894="Not Paid by Tenant",0,INDEX('AMI Ref'!$O$7:$R$7,MATCH($K894,{"Oil","Gas","Electric - Other","Electric ccASHP - split"},0))),0),"")</f>
        <v>0</v>
      </c>
      <c r="AO894" s="81">
        <f>_xlfn.IFNA(IF($D894=3,IF($K894="Not Paid by Tenant",0,INDEX('AMI Ref'!$O$8:$R$8,MATCH($K894,{"Oil","Gas","Electric - Other","Electric ccASHP - split"},0))),0),"")</f>
        <v>0</v>
      </c>
      <c r="AP894" s="81">
        <f>_xlfn.IFNA(IF($D894=4,IF($K894="Not Paid by Tenant",0,INDEX('AMI Ref'!$O$9:$R$9,MATCH($K894,{"Oil","Gas","Electric - Other","Electric ccASHP - split"},0))),0),"")</f>
        <v>0</v>
      </c>
      <c r="AQ894" s="81">
        <f>_xlfn.IFNA(IF($D894=5,IF($K894="Not Paid by Tenant",0,INDEX('AMI Ref'!$O$10:$R$10,MATCH($K894,{"Oil","Gas","Electric - Other","Electric ccASHP - split"},0))),0),"")</f>
        <v>0</v>
      </c>
      <c r="AR894" s="124">
        <f t="shared" si="124"/>
        <v>0</v>
      </c>
      <c r="AS894" s="123" t="e">
        <f t="shared" si="125"/>
        <v>#N/A</v>
      </c>
    </row>
    <row r="895" spans="1:45" x14ac:dyDescent="0.2">
      <c r="A895" s="130">
        <v>893</v>
      </c>
      <c r="B895" s="177">
        <f>IF(OR(COUNTIF($B$2:$B894,Input!$F911)&lt;1,COUNTIF($O$2:$O894,Input!$C911)&lt;1),Input!F911,0)</f>
        <v>0</v>
      </c>
      <c r="C895" s="177">
        <f>IF(OR(COUNTIF($B$2:$B894,Input!$F911)&lt;1,COUNTIF($O$2:$O894,Input!$C911)&lt;1),Input!G911,0)</f>
        <v>0</v>
      </c>
      <c r="D895" s="177">
        <f>IF(OR(COUNTIF($B$2:$B894,Input!$F911)&lt;1,COUNTIF($O$2:$O894,Input!$C911)&lt;1),Input!H911,0)</f>
        <v>0</v>
      </c>
      <c r="E895" s="177">
        <f>IF(OR(COUNTIF($B$2:$B894,Input!$F911)&lt;1,COUNTIF($O$2:$O894,Input!$C911)&lt;1),Input!I911,0)</f>
        <v>0</v>
      </c>
      <c r="F895" s="177">
        <f>IF(OR(COUNTIF($B$2:$B894,Input!$F911)&lt;1,COUNTIF($O$2:$O894,Input!$C911)&lt;1),Input!J911,0)</f>
        <v>0</v>
      </c>
      <c r="G895" s="177">
        <f>IF(OR(COUNTIF($B$2:$B894,Input!$F911)&lt;1,COUNTIF($O$2:$O894,Input!$C911)&lt;1),Input!K911,0)</f>
        <v>0</v>
      </c>
      <c r="H895" s="177">
        <f>IF(OR(COUNTIF($B$2:$B894,Input!$F911)&lt;1,COUNTIF($O$2:$O894,Input!$C911)&lt;1),Input!L911,0)</f>
        <v>0</v>
      </c>
      <c r="I895" s="177">
        <f>IF(OR(COUNTIF($B$2:$B894,Input!$F911)&lt;1,COUNTIF($O$2:$O894,Input!$C911)&lt;1),Input!M911,0)</f>
        <v>0</v>
      </c>
      <c r="J895" s="177">
        <f>IF(OR(COUNTIF($B$2:$B894,Input!$F911)&lt;1,COUNTIF($O$2:$O894,Input!$C911)&lt;1),Input!N911,0)</f>
        <v>0</v>
      </c>
      <c r="K895" s="177">
        <f>IF(OR(COUNTIF($B$2:$B894,Input!$F911)&lt;1,COUNTIF($O$2:$O894,Input!$C911)&lt;1),Input!O911,0)</f>
        <v>0</v>
      </c>
      <c r="L895" s="177">
        <f>IF(OR(COUNTIF($B$2:$B894,Input!$F911)&lt;1,COUNTIF($O$2:$O894,Input!$C911)&lt;1),Input!P911,0)</f>
        <v>0</v>
      </c>
      <c r="M895" s="129" t="str">
        <f t="shared" si="120"/>
        <v/>
      </c>
      <c r="N895" s="161">
        <f t="shared" si="118"/>
        <v>0</v>
      </c>
      <c r="O895" s="168">
        <f>Input!C911</f>
        <v>0</v>
      </c>
      <c r="P895" s="168"/>
      <c r="R895" s="131">
        <f t="shared" si="119"/>
        <v>0</v>
      </c>
      <c r="S895" s="133" t="str">
        <f t="shared" si="121"/>
        <v xml:space="preserve"> </v>
      </c>
      <c r="T895" s="133"/>
      <c r="U895" s="132" t="str">
        <f>_xlfn.IFNA(IF($D895=0,LOOKUP($F895,{0.1,0.2,0.3,0.4,0.5,0.6,0.7,0.8,0.9,1},{22,34,46,58,70,82,94,106,118,130}),""),"")</f>
        <v/>
      </c>
      <c r="V895" s="132" t="str">
        <f>_xlfn.IFNA(IF($D895=1,LOOKUP($F895,{0.1,0.2,0.3,0.4,0.5,0.6,0.7,0.8,0.9,1},{23,35,47,59,71,83,95,107,119,131}),""),"")</f>
        <v/>
      </c>
      <c r="W895" s="132" t="str">
        <f>_xlfn.IFNA(IF($D895=2,LOOKUP($F895,{0.1,0.2,0.3,0.4,0.5,0.6,0.7,0.8,0.9,1},{24,36,48,60,72,84,96,108,120,132}),""),"")</f>
        <v/>
      </c>
      <c r="X895" s="132" t="str">
        <f>_xlfn.IFNA(IF($D895=3,LOOKUP($F895,{0.1,0.2,0.3,0.4,0.5,0.6,0.7,0.8,0.9,1},{25,37,49,61,73,85,97,109,121,133}),""),"")</f>
        <v/>
      </c>
      <c r="Y895" s="132" t="str">
        <f>_xlfn.IFNA(IF($D895=4,LOOKUP($F895,{0.1,0.2,0.3,0.4,0.5,0.6,0.7,0.8,0.9,1},{26,38,50,62,74,86,98,110,122,134}),""),"")</f>
        <v/>
      </c>
      <c r="Z895" s="132" t="str">
        <f>_xlfn.IFNA(IF($D895=5,LOOKUP($F895,{0.1,0.2,0.3,0.4,0.5,0.6,0.7,0.8,0.9,1},{27,39,51,63,75,87,99,111,123,135}),""),"")</f>
        <v/>
      </c>
      <c r="AA895" s="132">
        <f t="shared" si="122"/>
        <v>0</v>
      </c>
      <c r="AB895" s="132" t="str">
        <f t="shared" si="123"/>
        <v>00</v>
      </c>
      <c r="AC895" s="82" t="e">
        <f>VLOOKUP(AB895,'AMI Ref'!T:U,2,FALSE)</f>
        <v>#N/A</v>
      </c>
      <c r="AD895" s="124"/>
      <c r="AE895" s="81" t="str">
        <f>_xlfn.IFNA(IF($D895=0,IF($J895="Not Paid by Tenant",0,INDEX('AMI Ref'!$K$5:$N$5,MATCH($J895,{"Oil","Gas","Electric - Other","ELECTRIC - HEAT PUMP"},0))),0),"")</f>
        <v/>
      </c>
      <c r="AF895" s="81">
        <f>_xlfn.IFNA(IF($D895=1,IF($J895="Not Paid by Tenant",0,INDEX('AMI Ref'!$K$6:$N$6,MATCH($J895,{"Oil","Gas","Electric - Other","ELECTRIC - HEAT PUMP"},0))),0),"")</f>
        <v>0</v>
      </c>
      <c r="AG895" s="81">
        <f>_xlfn.IFNA(IF($D895=2,IF($J895="Not Paid by Tenant",0,INDEX('AMI Ref'!$K$7:$N$7,MATCH($J895,{"Oil","Gas","Electric - Other","ELECTRIC - HEAT PUMP"},0))),0),"")</f>
        <v>0</v>
      </c>
      <c r="AH895" s="81">
        <f>_xlfn.IFNA(IF($D895=3,IF($J895="Not Paid by Tenant",0,INDEX('AMI Ref'!$K$8:$N$8,MATCH($J895,{"Oil","Gas","Electric - Other","ELECTRIC - HEAT PUMP"},0))),0),"")</f>
        <v>0</v>
      </c>
      <c r="AI895" s="81">
        <f>_xlfn.IFNA(IF($D895=4,IF($J895="Not Paid by Tenant",0,INDEX('AMI Ref'!$K$9:$N$9,MATCH($J895,{"Oil","Gas","Electric - Other","ELECTRIC - HEAT PUMP"},0))),0),"")</f>
        <v>0</v>
      </c>
      <c r="AJ895" s="81">
        <f>_xlfn.IFNA(IF($D895=5,IF($J895="Not Paid by Tenant",0,INDEX('AMI Ref'!$K$10:$N$10,MATCH($J895,{"Oil","Gas","Electric - Other","ELECTRIC - HEAT PUMP"},0))),0),"")</f>
        <v>0</v>
      </c>
      <c r="AK895" s="128"/>
      <c r="AL895" s="81" t="str">
        <f>_xlfn.IFNA(IF($D895=0,IF($K895="Not Paid by Tenant",0,INDEX('AMI Ref'!$O$5:$R$5,MATCH($K895,{"Oil","Gas","Electric - Other","Electric ccASHP - split"},0))),0),"")</f>
        <v/>
      </c>
      <c r="AM895" s="81">
        <f>_xlfn.IFNA(IF($D895=1,IF($K895="Not Paid by Tenant",0,INDEX('AMI Ref'!$O$6:$R$6,MATCH($K895,{"Oil","Gas","Electric - Other","Electric ccASHP - split"},0))),0),"")</f>
        <v>0</v>
      </c>
      <c r="AN895" s="81">
        <f>_xlfn.IFNA(IF($D895=2,IF($K895="Not Paid by Tenant",0,INDEX('AMI Ref'!$O$7:$R$7,MATCH($K895,{"Oil","Gas","Electric - Other","Electric ccASHP - split"},0))),0),"")</f>
        <v>0</v>
      </c>
      <c r="AO895" s="81">
        <f>_xlfn.IFNA(IF($D895=3,IF($K895="Not Paid by Tenant",0,INDEX('AMI Ref'!$O$8:$R$8,MATCH($K895,{"Oil","Gas","Electric - Other","Electric ccASHP - split"},0))),0),"")</f>
        <v>0</v>
      </c>
      <c r="AP895" s="81">
        <f>_xlfn.IFNA(IF($D895=4,IF($K895="Not Paid by Tenant",0,INDEX('AMI Ref'!$O$9:$R$9,MATCH($K895,{"Oil","Gas","Electric - Other","Electric ccASHP - split"},0))),0),"")</f>
        <v>0</v>
      </c>
      <c r="AQ895" s="81">
        <f>_xlfn.IFNA(IF($D895=5,IF($K895="Not Paid by Tenant",0,INDEX('AMI Ref'!$O$10:$R$10,MATCH($K895,{"Oil","Gas","Electric - Other","Electric ccASHP - split"},0))),0),"")</f>
        <v>0</v>
      </c>
      <c r="AR895" s="124">
        <f t="shared" si="124"/>
        <v>0</v>
      </c>
      <c r="AS895" s="123" t="e">
        <f t="shared" si="125"/>
        <v>#N/A</v>
      </c>
    </row>
    <row r="896" spans="1:45" x14ac:dyDescent="0.2">
      <c r="A896" s="130">
        <v>894</v>
      </c>
      <c r="B896" s="177">
        <f>IF(OR(COUNTIF($B$2:$B895,Input!$F912)&lt;1,COUNTIF($O$2:$O895,Input!$C912)&lt;1),Input!F912,0)</f>
        <v>0</v>
      </c>
      <c r="C896" s="177">
        <f>IF(OR(COUNTIF($B$2:$B895,Input!$F912)&lt;1,COUNTIF($O$2:$O895,Input!$C912)&lt;1),Input!G912,0)</f>
        <v>0</v>
      </c>
      <c r="D896" s="177">
        <f>IF(OR(COUNTIF($B$2:$B895,Input!$F912)&lt;1,COUNTIF($O$2:$O895,Input!$C912)&lt;1),Input!H912,0)</f>
        <v>0</v>
      </c>
      <c r="E896" s="177">
        <f>IF(OR(COUNTIF($B$2:$B895,Input!$F912)&lt;1,COUNTIF($O$2:$O895,Input!$C912)&lt;1),Input!I912,0)</f>
        <v>0</v>
      </c>
      <c r="F896" s="177">
        <f>IF(OR(COUNTIF($B$2:$B895,Input!$F912)&lt;1,COUNTIF($O$2:$O895,Input!$C912)&lt;1),Input!J912,0)</f>
        <v>0</v>
      </c>
      <c r="G896" s="177">
        <f>IF(OR(COUNTIF($B$2:$B895,Input!$F912)&lt;1,COUNTIF($O$2:$O895,Input!$C912)&lt;1),Input!K912,0)</f>
        <v>0</v>
      </c>
      <c r="H896" s="177">
        <f>IF(OR(COUNTIF($B$2:$B895,Input!$F912)&lt;1,COUNTIF($O$2:$O895,Input!$C912)&lt;1),Input!L912,0)</f>
        <v>0</v>
      </c>
      <c r="I896" s="177">
        <f>IF(OR(COUNTIF($B$2:$B895,Input!$F912)&lt;1,COUNTIF($O$2:$O895,Input!$C912)&lt;1),Input!M912,0)</f>
        <v>0</v>
      </c>
      <c r="J896" s="177">
        <f>IF(OR(COUNTIF($B$2:$B895,Input!$F912)&lt;1,COUNTIF($O$2:$O895,Input!$C912)&lt;1),Input!N912,0)</f>
        <v>0</v>
      </c>
      <c r="K896" s="177">
        <f>IF(OR(COUNTIF($B$2:$B895,Input!$F912)&lt;1,COUNTIF($O$2:$O895,Input!$C912)&lt;1),Input!O912,0)</f>
        <v>0</v>
      </c>
      <c r="L896" s="177">
        <f>IF(OR(COUNTIF($B$2:$B895,Input!$F912)&lt;1,COUNTIF($O$2:$O895,Input!$C912)&lt;1),Input!P912,0)</f>
        <v>0</v>
      </c>
      <c r="M896" s="129" t="str">
        <f t="shared" si="120"/>
        <v/>
      </c>
      <c r="N896" s="161">
        <f t="shared" si="118"/>
        <v>0</v>
      </c>
      <c r="O896" s="168">
        <f>Input!C912</f>
        <v>0</v>
      </c>
      <c r="P896" s="168"/>
      <c r="R896" s="131">
        <f t="shared" si="119"/>
        <v>0</v>
      </c>
      <c r="S896" s="133" t="str">
        <f t="shared" si="121"/>
        <v xml:space="preserve"> </v>
      </c>
      <c r="T896" s="133"/>
      <c r="U896" s="132" t="str">
        <f>_xlfn.IFNA(IF($D896=0,LOOKUP($F896,{0.1,0.2,0.3,0.4,0.5,0.6,0.7,0.8,0.9,1},{22,34,46,58,70,82,94,106,118,130}),""),"")</f>
        <v/>
      </c>
      <c r="V896" s="132" t="str">
        <f>_xlfn.IFNA(IF($D896=1,LOOKUP($F896,{0.1,0.2,0.3,0.4,0.5,0.6,0.7,0.8,0.9,1},{23,35,47,59,71,83,95,107,119,131}),""),"")</f>
        <v/>
      </c>
      <c r="W896" s="132" t="str">
        <f>_xlfn.IFNA(IF($D896=2,LOOKUP($F896,{0.1,0.2,0.3,0.4,0.5,0.6,0.7,0.8,0.9,1},{24,36,48,60,72,84,96,108,120,132}),""),"")</f>
        <v/>
      </c>
      <c r="X896" s="132" t="str">
        <f>_xlfn.IFNA(IF($D896=3,LOOKUP($F896,{0.1,0.2,0.3,0.4,0.5,0.6,0.7,0.8,0.9,1},{25,37,49,61,73,85,97,109,121,133}),""),"")</f>
        <v/>
      </c>
      <c r="Y896" s="132" t="str">
        <f>_xlfn.IFNA(IF($D896=4,LOOKUP($F896,{0.1,0.2,0.3,0.4,0.5,0.6,0.7,0.8,0.9,1},{26,38,50,62,74,86,98,110,122,134}),""),"")</f>
        <v/>
      </c>
      <c r="Z896" s="132" t="str">
        <f>_xlfn.IFNA(IF($D896=5,LOOKUP($F896,{0.1,0.2,0.3,0.4,0.5,0.6,0.7,0.8,0.9,1},{27,39,51,63,75,87,99,111,123,135}),""),"")</f>
        <v/>
      </c>
      <c r="AA896" s="132">
        <f t="shared" si="122"/>
        <v>0</v>
      </c>
      <c r="AB896" s="132" t="str">
        <f t="shared" si="123"/>
        <v>00</v>
      </c>
      <c r="AC896" s="82" t="e">
        <f>VLOOKUP(AB896,'AMI Ref'!T:U,2,FALSE)</f>
        <v>#N/A</v>
      </c>
      <c r="AD896" s="124"/>
      <c r="AE896" s="81" t="str">
        <f>_xlfn.IFNA(IF($D896=0,IF($J896="Not Paid by Tenant",0,INDEX('AMI Ref'!$K$5:$N$5,MATCH($J896,{"Oil","Gas","Electric - Other","ELECTRIC - HEAT PUMP"},0))),0),"")</f>
        <v/>
      </c>
      <c r="AF896" s="81">
        <f>_xlfn.IFNA(IF($D896=1,IF($J896="Not Paid by Tenant",0,INDEX('AMI Ref'!$K$6:$N$6,MATCH($J896,{"Oil","Gas","Electric - Other","ELECTRIC - HEAT PUMP"},0))),0),"")</f>
        <v>0</v>
      </c>
      <c r="AG896" s="81">
        <f>_xlfn.IFNA(IF($D896=2,IF($J896="Not Paid by Tenant",0,INDEX('AMI Ref'!$K$7:$N$7,MATCH($J896,{"Oil","Gas","Electric - Other","ELECTRIC - HEAT PUMP"},0))),0),"")</f>
        <v>0</v>
      </c>
      <c r="AH896" s="81">
        <f>_xlfn.IFNA(IF($D896=3,IF($J896="Not Paid by Tenant",0,INDEX('AMI Ref'!$K$8:$N$8,MATCH($J896,{"Oil","Gas","Electric - Other","ELECTRIC - HEAT PUMP"},0))),0),"")</f>
        <v>0</v>
      </c>
      <c r="AI896" s="81">
        <f>_xlfn.IFNA(IF($D896=4,IF($J896="Not Paid by Tenant",0,INDEX('AMI Ref'!$K$9:$N$9,MATCH($J896,{"Oil","Gas","Electric - Other","ELECTRIC - HEAT PUMP"},0))),0),"")</f>
        <v>0</v>
      </c>
      <c r="AJ896" s="81">
        <f>_xlfn.IFNA(IF($D896=5,IF($J896="Not Paid by Tenant",0,INDEX('AMI Ref'!$K$10:$N$10,MATCH($J896,{"Oil","Gas","Electric - Other","ELECTRIC - HEAT PUMP"},0))),0),"")</f>
        <v>0</v>
      </c>
      <c r="AK896" s="128"/>
      <c r="AL896" s="81" t="str">
        <f>_xlfn.IFNA(IF($D896=0,IF($K896="Not Paid by Tenant",0,INDEX('AMI Ref'!$O$5:$R$5,MATCH($K896,{"Oil","Gas","Electric - Other","Electric ccASHP - split"},0))),0),"")</f>
        <v/>
      </c>
      <c r="AM896" s="81">
        <f>_xlfn.IFNA(IF($D896=1,IF($K896="Not Paid by Tenant",0,INDEX('AMI Ref'!$O$6:$R$6,MATCH($K896,{"Oil","Gas","Electric - Other","Electric ccASHP - split"},0))),0),"")</f>
        <v>0</v>
      </c>
      <c r="AN896" s="81">
        <f>_xlfn.IFNA(IF($D896=2,IF($K896="Not Paid by Tenant",0,INDEX('AMI Ref'!$O$7:$R$7,MATCH($K896,{"Oil","Gas","Electric - Other","Electric ccASHP - split"},0))),0),"")</f>
        <v>0</v>
      </c>
      <c r="AO896" s="81">
        <f>_xlfn.IFNA(IF($D896=3,IF($K896="Not Paid by Tenant",0,INDEX('AMI Ref'!$O$8:$R$8,MATCH($K896,{"Oil","Gas","Electric - Other","Electric ccASHP - split"},0))),0),"")</f>
        <v>0</v>
      </c>
      <c r="AP896" s="81">
        <f>_xlfn.IFNA(IF($D896=4,IF($K896="Not Paid by Tenant",0,INDEX('AMI Ref'!$O$9:$R$9,MATCH($K896,{"Oil","Gas","Electric - Other","Electric ccASHP - split"},0))),0),"")</f>
        <v>0</v>
      </c>
      <c r="AQ896" s="81">
        <f>_xlfn.IFNA(IF($D896=5,IF($K896="Not Paid by Tenant",0,INDEX('AMI Ref'!$O$10:$R$10,MATCH($K896,{"Oil","Gas","Electric - Other","Electric ccASHP - split"},0))),0),"")</f>
        <v>0</v>
      </c>
      <c r="AR896" s="124">
        <f t="shared" si="124"/>
        <v>0</v>
      </c>
      <c r="AS896" s="123" t="e">
        <f t="shared" si="125"/>
        <v>#N/A</v>
      </c>
    </row>
    <row r="897" spans="1:45" x14ac:dyDescent="0.2">
      <c r="A897" s="130">
        <v>895</v>
      </c>
      <c r="B897" s="177">
        <f>IF(OR(COUNTIF($B$2:$B896,Input!$F913)&lt;1,COUNTIF($O$2:$O896,Input!$C913)&lt;1),Input!F913,0)</f>
        <v>0</v>
      </c>
      <c r="C897" s="177">
        <f>IF(OR(COUNTIF($B$2:$B896,Input!$F913)&lt;1,COUNTIF($O$2:$O896,Input!$C913)&lt;1),Input!G913,0)</f>
        <v>0</v>
      </c>
      <c r="D897" s="177">
        <f>IF(OR(COUNTIF($B$2:$B896,Input!$F913)&lt;1,COUNTIF($O$2:$O896,Input!$C913)&lt;1),Input!H913,0)</f>
        <v>0</v>
      </c>
      <c r="E897" s="177">
        <f>IF(OR(COUNTIF($B$2:$B896,Input!$F913)&lt;1,COUNTIF($O$2:$O896,Input!$C913)&lt;1),Input!I913,0)</f>
        <v>0</v>
      </c>
      <c r="F897" s="177">
        <f>IF(OR(COUNTIF($B$2:$B896,Input!$F913)&lt;1,COUNTIF($O$2:$O896,Input!$C913)&lt;1),Input!J913,0)</f>
        <v>0</v>
      </c>
      <c r="G897" s="177">
        <f>IF(OR(COUNTIF($B$2:$B896,Input!$F913)&lt;1,COUNTIF($O$2:$O896,Input!$C913)&lt;1),Input!K913,0)</f>
        <v>0</v>
      </c>
      <c r="H897" s="177">
        <f>IF(OR(COUNTIF($B$2:$B896,Input!$F913)&lt;1,COUNTIF($O$2:$O896,Input!$C913)&lt;1),Input!L913,0)</f>
        <v>0</v>
      </c>
      <c r="I897" s="177">
        <f>IF(OR(COUNTIF($B$2:$B896,Input!$F913)&lt;1,COUNTIF($O$2:$O896,Input!$C913)&lt;1),Input!M913,0)</f>
        <v>0</v>
      </c>
      <c r="J897" s="177">
        <f>IF(OR(COUNTIF($B$2:$B896,Input!$F913)&lt;1,COUNTIF($O$2:$O896,Input!$C913)&lt;1),Input!N913,0)</f>
        <v>0</v>
      </c>
      <c r="K897" s="177">
        <f>IF(OR(COUNTIF($B$2:$B896,Input!$F913)&lt;1,COUNTIF($O$2:$O896,Input!$C913)&lt;1),Input!O913,0)</f>
        <v>0</v>
      </c>
      <c r="L897" s="177">
        <f>IF(OR(COUNTIF($B$2:$B896,Input!$F913)&lt;1,COUNTIF($O$2:$O896,Input!$C913)&lt;1),Input!P913,0)</f>
        <v>0</v>
      </c>
      <c r="M897" s="129" t="str">
        <f t="shared" si="120"/>
        <v/>
      </c>
      <c r="N897" s="161">
        <f t="shared" si="118"/>
        <v>0</v>
      </c>
      <c r="O897" s="168">
        <f>Input!C913</f>
        <v>0</v>
      </c>
      <c r="P897" s="168"/>
      <c r="R897" s="131">
        <f t="shared" si="119"/>
        <v>0</v>
      </c>
      <c r="S897" s="133" t="str">
        <f t="shared" si="121"/>
        <v xml:space="preserve"> </v>
      </c>
      <c r="T897" s="133"/>
      <c r="U897" s="132" t="str">
        <f>_xlfn.IFNA(IF($D897=0,LOOKUP($F897,{0.1,0.2,0.3,0.4,0.5,0.6,0.7,0.8,0.9,1},{22,34,46,58,70,82,94,106,118,130}),""),"")</f>
        <v/>
      </c>
      <c r="V897" s="132" t="str">
        <f>_xlfn.IFNA(IF($D897=1,LOOKUP($F897,{0.1,0.2,0.3,0.4,0.5,0.6,0.7,0.8,0.9,1},{23,35,47,59,71,83,95,107,119,131}),""),"")</f>
        <v/>
      </c>
      <c r="W897" s="132" t="str">
        <f>_xlfn.IFNA(IF($D897=2,LOOKUP($F897,{0.1,0.2,0.3,0.4,0.5,0.6,0.7,0.8,0.9,1},{24,36,48,60,72,84,96,108,120,132}),""),"")</f>
        <v/>
      </c>
      <c r="X897" s="132" t="str">
        <f>_xlfn.IFNA(IF($D897=3,LOOKUP($F897,{0.1,0.2,0.3,0.4,0.5,0.6,0.7,0.8,0.9,1},{25,37,49,61,73,85,97,109,121,133}),""),"")</f>
        <v/>
      </c>
      <c r="Y897" s="132" t="str">
        <f>_xlfn.IFNA(IF($D897=4,LOOKUP($F897,{0.1,0.2,0.3,0.4,0.5,0.6,0.7,0.8,0.9,1},{26,38,50,62,74,86,98,110,122,134}),""),"")</f>
        <v/>
      </c>
      <c r="Z897" s="132" t="str">
        <f>_xlfn.IFNA(IF($D897=5,LOOKUP($F897,{0.1,0.2,0.3,0.4,0.5,0.6,0.7,0.8,0.9,1},{27,39,51,63,75,87,99,111,123,135}),""),"")</f>
        <v/>
      </c>
      <c r="AA897" s="132">
        <f t="shared" si="122"/>
        <v>0</v>
      </c>
      <c r="AB897" s="132" t="str">
        <f t="shared" si="123"/>
        <v>00</v>
      </c>
      <c r="AC897" s="82" t="e">
        <f>VLOOKUP(AB897,'AMI Ref'!T:U,2,FALSE)</f>
        <v>#N/A</v>
      </c>
      <c r="AD897" s="124"/>
      <c r="AE897" s="81" t="str">
        <f>_xlfn.IFNA(IF($D897=0,IF($J897="Not Paid by Tenant",0,INDEX('AMI Ref'!$K$5:$N$5,MATCH($J897,{"Oil","Gas","Electric - Other","ELECTRIC - HEAT PUMP"},0))),0),"")</f>
        <v/>
      </c>
      <c r="AF897" s="81">
        <f>_xlfn.IFNA(IF($D897=1,IF($J897="Not Paid by Tenant",0,INDEX('AMI Ref'!$K$6:$N$6,MATCH($J897,{"Oil","Gas","Electric - Other","ELECTRIC - HEAT PUMP"},0))),0),"")</f>
        <v>0</v>
      </c>
      <c r="AG897" s="81">
        <f>_xlfn.IFNA(IF($D897=2,IF($J897="Not Paid by Tenant",0,INDEX('AMI Ref'!$K$7:$N$7,MATCH($J897,{"Oil","Gas","Electric - Other","ELECTRIC - HEAT PUMP"},0))),0),"")</f>
        <v>0</v>
      </c>
      <c r="AH897" s="81">
        <f>_xlfn.IFNA(IF($D897=3,IF($J897="Not Paid by Tenant",0,INDEX('AMI Ref'!$K$8:$N$8,MATCH($J897,{"Oil","Gas","Electric - Other","ELECTRIC - HEAT PUMP"},0))),0),"")</f>
        <v>0</v>
      </c>
      <c r="AI897" s="81">
        <f>_xlfn.IFNA(IF($D897=4,IF($J897="Not Paid by Tenant",0,INDEX('AMI Ref'!$K$9:$N$9,MATCH($J897,{"Oil","Gas","Electric - Other","ELECTRIC - HEAT PUMP"},0))),0),"")</f>
        <v>0</v>
      </c>
      <c r="AJ897" s="81">
        <f>_xlfn.IFNA(IF($D897=5,IF($J897="Not Paid by Tenant",0,INDEX('AMI Ref'!$K$10:$N$10,MATCH($J897,{"Oil","Gas","Electric - Other","ELECTRIC - HEAT PUMP"},0))),0),"")</f>
        <v>0</v>
      </c>
      <c r="AK897" s="128"/>
      <c r="AL897" s="81" t="str">
        <f>_xlfn.IFNA(IF($D897=0,IF($K897="Not Paid by Tenant",0,INDEX('AMI Ref'!$O$5:$R$5,MATCH($K897,{"Oil","Gas","Electric - Other","Electric ccASHP - split"},0))),0),"")</f>
        <v/>
      </c>
      <c r="AM897" s="81">
        <f>_xlfn.IFNA(IF($D897=1,IF($K897="Not Paid by Tenant",0,INDEX('AMI Ref'!$O$6:$R$6,MATCH($K897,{"Oil","Gas","Electric - Other","Electric ccASHP - split"},0))),0),"")</f>
        <v>0</v>
      </c>
      <c r="AN897" s="81">
        <f>_xlfn.IFNA(IF($D897=2,IF($K897="Not Paid by Tenant",0,INDEX('AMI Ref'!$O$7:$R$7,MATCH($K897,{"Oil","Gas","Electric - Other","Electric ccASHP - split"},0))),0),"")</f>
        <v>0</v>
      </c>
      <c r="AO897" s="81">
        <f>_xlfn.IFNA(IF($D897=3,IF($K897="Not Paid by Tenant",0,INDEX('AMI Ref'!$O$8:$R$8,MATCH($K897,{"Oil","Gas","Electric - Other","Electric ccASHP - split"},0))),0),"")</f>
        <v>0</v>
      </c>
      <c r="AP897" s="81">
        <f>_xlfn.IFNA(IF($D897=4,IF($K897="Not Paid by Tenant",0,INDEX('AMI Ref'!$O$9:$R$9,MATCH($K897,{"Oil","Gas","Electric - Other","Electric ccASHP - split"},0))),0),"")</f>
        <v>0</v>
      </c>
      <c r="AQ897" s="81">
        <f>_xlfn.IFNA(IF($D897=5,IF($K897="Not Paid by Tenant",0,INDEX('AMI Ref'!$O$10:$R$10,MATCH($K897,{"Oil","Gas","Electric - Other","Electric ccASHP - split"},0))),0),"")</f>
        <v>0</v>
      </c>
      <c r="AR897" s="124">
        <f t="shared" si="124"/>
        <v>0</v>
      </c>
      <c r="AS897" s="123" t="e">
        <f t="shared" si="125"/>
        <v>#N/A</v>
      </c>
    </row>
    <row r="898" spans="1:45" x14ac:dyDescent="0.2">
      <c r="A898" s="130">
        <v>896</v>
      </c>
      <c r="B898" s="177">
        <f>IF(OR(COUNTIF($B$2:$B897,Input!$F914)&lt;1,COUNTIF($O$2:$O897,Input!$C914)&lt;1),Input!F914,0)</f>
        <v>0</v>
      </c>
      <c r="C898" s="177">
        <f>IF(OR(COUNTIF($B$2:$B897,Input!$F914)&lt;1,COUNTIF($O$2:$O897,Input!$C914)&lt;1),Input!G914,0)</f>
        <v>0</v>
      </c>
      <c r="D898" s="177">
        <f>IF(OR(COUNTIF($B$2:$B897,Input!$F914)&lt;1,COUNTIF($O$2:$O897,Input!$C914)&lt;1),Input!H914,0)</f>
        <v>0</v>
      </c>
      <c r="E898" s="177">
        <f>IF(OR(COUNTIF($B$2:$B897,Input!$F914)&lt;1,COUNTIF($O$2:$O897,Input!$C914)&lt;1),Input!I914,0)</f>
        <v>0</v>
      </c>
      <c r="F898" s="177">
        <f>IF(OR(COUNTIF($B$2:$B897,Input!$F914)&lt;1,COUNTIF($O$2:$O897,Input!$C914)&lt;1),Input!J914,0)</f>
        <v>0</v>
      </c>
      <c r="G898" s="177">
        <f>IF(OR(COUNTIF($B$2:$B897,Input!$F914)&lt;1,COUNTIF($O$2:$O897,Input!$C914)&lt;1),Input!K914,0)</f>
        <v>0</v>
      </c>
      <c r="H898" s="177">
        <f>IF(OR(COUNTIF($B$2:$B897,Input!$F914)&lt;1,COUNTIF($O$2:$O897,Input!$C914)&lt;1),Input!L914,0)</f>
        <v>0</v>
      </c>
      <c r="I898" s="177">
        <f>IF(OR(COUNTIF($B$2:$B897,Input!$F914)&lt;1,COUNTIF($O$2:$O897,Input!$C914)&lt;1),Input!M914,0)</f>
        <v>0</v>
      </c>
      <c r="J898" s="177">
        <f>IF(OR(COUNTIF($B$2:$B897,Input!$F914)&lt;1,COUNTIF($O$2:$O897,Input!$C914)&lt;1),Input!N914,0)</f>
        <v>0</v>
      </c>
      <c r="K898" s="177">
        <f>IF(OR(COUNTIF($B$2:$B897,Input!$F914)&lt;1,COUNTIF($O$2:$O897,Input!$C914)&lt;1),Input!O914,0)</f>
        <v>0</v>
      </c>
      <c r="L898" s="177">
        <f>IF(OR(COUNTIF($B$2:$B897,Input!$F914)&lt;1,COUNTIF($O$2:$O897,Input!$C914)&lt;1),Input!P914,0)</f>
        <v>0</v>
      </c>
      <c r="M898" s="129" t="str">
        <f t="shared" si="120"/>
        <v/>
      </c>
      <c r="N898" s="161">
        <f t="shared" si="118"/>
        <v>0</v>
      </c>
      <c r="O898" s="168">
        <f>Input!C914</f>
        <v>0</v>
      </c>
      <c r="P898" s="168"/>
      <c r="R898" s="131">
        <f t="shared" si="119"/>
        <v>0</v>
      </c>
      <c r="S898" s="133" t="str">
        <f t="shared" si="121"/>
        <v xml:space="preserve"> </v>
      </c>
      <c r="T898" s="133"/>
      <c r="U898" s="132" t="str">
        <f>_xlfn.IFNA(IF($D898=0,LOOKUP($F898,{0.1,0.2,0.3,0.4,0.5,0.6,0.7,0.8,0.9,1},{22,34,46,58,70,82,94,106,118,130}),""),"")</f>
        <v/>
      </c>
      <c r="V898" s="132" t="str">
        <f>_xlfn.IFNA(IF($D898=1,LOOKUP($F898,{0.1,0.2,0.3,0.4,0.5,0.6,0.7,0.8,0.9,1},{23,35,47,59,71,83,95,107,119,131}),""),"")</f>
        <v/>
      </c>
      <c r="W898" s="132" t="str">
        <f>_xlfn.IFNA(IF($D898=2,LOOKUP($F898,{0.1,0.2,0.3,0.4,0.5,0.6,0.7,0.8,0.9,1},{24,36,48,60,72,84,96,108,120,132}),""),"")</f>
        <v/>
      </c>
      <c r="X898" s="132" t="str">
        <f>_xlfn.IFNA(IF($D898=3,LOOKUP($F898,{0.1,0.2,0.3,0.4,0.5,0.6,0.7,0.8,0.9,1},{25,37,49,61,73,85,97,109,121,133}),""),"")</f>
        <v/>
      </c>
      <c r="Y898" s="132" t="str">
        <f>_xlfn.IFNA(IF($D898=4,LOOKUP($F898,{0.1,0.2,0.3,0.4,0.5,0.6,0.7,0.8,0.9,1},{26,38,50,62,74,86,98,110,122,134}),""),"")</f>
        <v/>
      </c>
      <c r="Z898" s="132" t="str">
        <f>_xlfn.IFNA(IF($D898=5,LOOKUP($F898,{0.1,0.2,0.3,0.4,0.5,0.6,0.7,0.8,0.9,1},{27,39,51,63,75,87,99,111,123,135}),""),"")</f>
        <v/>
      </c>
      <c r="AA898" s="132">
        <f t="shared" si="122"/>
        <v>0</v>
      </c>
      <c r="AB898" s="132" t="str">
        <f t="shared" si="123"/>
        <v>00</v>
      </c>
      <c r="AC898" s="82" t="e">
        <f>VLOOKUP(AB898,'AMI Ref'!T:U,2,FALSE)</f>
        <v>#N/A</v>
      </c>
      <c r="AD898" s="124"/>
      <c r="AE898" s="81" t="str">
        <f>_xlfn.IFNA(IF($D898=0,IF($J898="Not Paid by Tenant",0,INDEX('AMI Ref'!$K$5:$N$5,MATCH($J898,{"Oil","Gas","Electric - Other","ELECTRIC - HEAT PUMP"},0))),0),"")</f>
        <v/>
      </c>
      <c r="AF898" s="81">
        <f>_xlfn.IFNA(IF($D898=1,IF($J898="Not Paid by Tenant",0,INDEX('AMI Ref'!$K$6:$N$6,MATCH($J898,{"Oil","Gas","Electric - Other","ELECTRIC - HEAT PUMP"},0))),0),"")</f>
        <v>0</v>
      </c>
      <c r="AG898" s="81">
        <f>_xlfn.IFNA(IF($D898=2,IF($J898="Not Paid by Tenant",0,INDEX('AMI Ref'!$K$7:$N$7,MATCH($J898,{"Oil","Gas","Electric - Other","ELECTRIC - HEAT PUMP"},0))),0),"")</f>
        <v>0</v>
      </c>
      <c r="AH898" s="81">
        <f>_xlfn.IFNA(IF($D898=3,IF($J898="Not Paid by Tenant",0,INDEX('AMI Ref'!$K$8:$N$8,MATCH($J898,{"Oil","Gas","Electric - Other","ELECTRIC - HEAT PUMP"},0))),0),"")</f>
        <v>0</v>
      </c>
      <c r="AI898" s="81">
        <f>_xlfn.IFNA(IF($D898=4,IF($J898="Not Paid by Tenant",0,INDEX('AMI Ref'!$K$9:$N$9,MATCH($J898,{"Oil","Gas","Electric - Other","ELECTRIC - HEAT PUMP"},0))),0),"")</f>
        <v>0</v>
      </c>
      <c r="AJ898" s="81">
        <f>_xlfn.IFNA(IF($D898=5,IF($J898="Not Paid by Tenant",0,INDEX('AMI Ref'!$K$10:$N$10,MATCH($J898,{"Oil","Gas","Electric - Other","ELECTRIC - HEAT PUMP"},0))),0),"")</f>
        <v>0</v>
      </c>
      <c r="AK898" s="128"/>
      <c r="AL898" s="81" t="str">
        <f>_xlfn.IFNA(IF($D898=0,IF($K898="Not Paid by Tenant",0,INDEX('AMI Ref'!$O$5:$R$5,MATCH($K898,{"Oil","Gas","Electric - Other","Electric ccASHP - split"},0))),0),"")</f>
        <v/>
      </c>
      <c r="AM898" s="81">
        <f>_xlfn.IFNA(IF($D898=1,IF($K898="Not Paid by Tenant",0,INDEX('AMI Ref'!$O$6:$R$6,MATCH($K898,{"Oil","Gas","Electric - Other","Electric ccASHP - split"},0))),0),"")</f>
        <v>0</v>
      </c>
      <c r="AN898" s="81">
        <f>_xlfn.IFNA(IF($D898=2,IF($K898="Not Paid by Tenant",0,INDEX('AMI Ref'!$O$7:$R$7,MATCH($K898,{"Oil","Gas","Electric - Other","Electric ccASHP - split"},0))),0),"")</f>
        <v>0</v>
      </c>
      <c r="AO898" s="81">
        <f>_xlfn.IFNA(IF($D898=3,IF($K898="Not Paid by Tenant",0,INDEX('AMI Ref'!$O$8:$R$8,MATCH($K898,{"Oil","Gas","Electric - Other","Electric ccASHP - split"},0))),0),"")</f>
        <v>0</v>
      </c>
      <c r="AP898" s="81">
        <f>_xlfn.IFNA(IF($D898=4,IF($K898="Not Paid by Tenant",0,INDEX('AMI Ref'!$O$9:$R$9,MATCH($K898,{"Oil","Gas","Electric - Other","Electric ccASHP - split"},0))),0),"")</f>
        <v>0</v>
      </c>
      <c r="AQ898" s="81">
        <f>_xlfn.IFNA(IF($D898=5,IF($K898="Not Paid by Tenant",0,INDEX('AMI Ref'!$O$10:$R$10,MATCH($K898,{"Oil","Gas","Electric - Other","Electric ccASHP - split"},0))),0),"")</f>
        <v>0</v>
      </c>
      <c r="AR898" s="124">
        <f t="shared" si="124"/>
        <v>0</v>
      </c>
      <c r="AS898" s="123" t="e">
        <f t="shared" si="125"/>
        <v>#N/A</v>
      </c>
    </row>
    <row r="899" spans="1:45" x14ac:dyDescent="0.2">
      <c r="A899" s="130">
        <v>897</v>
      </c>
      <c r="B899" s="177">
        <f>IF(OR(COUNTIF($B$2:$B898,Input!$F915)&lt;1,COUNTIF($O$2:$O898,Input!$C915)&lt;1),Input!F915,0)</f>
        <v>0</v>
      </c>
      <c r="C899" s="177">
        <f>IF(OR(COUNTIF($B$2:$B898,Input!$F915)&lt;1,COUNTIF($O$2:$O898,Input!$C915)&lt;1),Input!G915,0)</f>
        <v>0</v>
      </c>
      <c r="D899" s="177">
        <f>IF(OR(COUNTIF($B$2:$B898,Input!$F915)&lt;1,COUNTIF($O$2:$O898,Input!$C915)&lt;1),Input!H915,0)</f>
        <v>0</v>
      </c>
      <c r="E899" s="177">
        <f>IF(OR(COUNTIF($B$2:$B898,Input!$F915)&lt;1,COUNTIF($O$2:$O898,Input!$C915)&lt;1),Input!I915,0)</f>
        <v>0</v>
      </c>
      <c r="F899" s="177">
        <f>IF(OR(COUNTIF($B$2:$B898,Input!$F915)&lt;1,COUNTIF($O$2:$O898,Input!$C915)&lt;1),Input!J915,0)</f>
        <v>0</v>
      </c>
      <c r="G899" s="177">
        <f>IF(OR(COUNTIF($B$2:$B898,Input!$F915)&lt;1,COUNTIF($O$2:$O898,Input!$C915)&lt;1),Input!K915,0)</f>
        <v>0</v>
      </c>
      <c r="H899" s="177">
        <f>IF(OR(COUNTIF($B$2:$B898,Input!$F915)&lt;1,COUNTIF($O$2:$O898,Input!$C915)&lt;1),Input!L915,0)</f>
        <v>0</v>
      </c>
      <c r="I899" s="177">
        <f>IF(OR(COUNTIF($B$2:$B898,Input!$F915)&lt;1,COUNTIF($O$2:$O898,Input!$C915)&lt;1),Input!M915,0)</f>
        <v>0</v>
      </c>
      <c r="J899" s="177">
        <f>IF(OR(COUNTIF($B$2:$B898,Input!$F915)&lt;1,COUNTIF($O$2:$O898,Input!$C915)&lt;1),Input!N915,0)</f>
        <v>0</v>
      </c>
      <c r="K899" s="177">
        <f>IF(OR(COUNTIF($B$2:$B898,Input!$F915)&lt;1,COUNTIF($O$2:$O898,Input!$C915)&lt;1),Input!O915,0)</f>
        <v>0</v>
      </c>
      <c r="L899" s="177">
        <f>IF(OR(COUNTIF($B$2:$B898,Input!$F915)&lt;1,COUNTIF($O$2:$O898,Input!$C915)&lt;1),Input!P915,0)</f>
        <v>0</v>
      </c>
      <c r="M899" s="129" t="str">
        <f t="shared" si="120"/>
        <v/>
      </c>
      <c r="N899" s="161">
        <f t="shared" si="118"/>
        <v>0</v>
      </c>
      <c r="O899" s="168">
        <f>Input!C915</f>
        <v>0</v>
      </c>
      <c r="P899" s="168"/>
      <c r="R899" s="131">
        <f t="shared" si="119"/>
        <v>0</v>
      </c>
      <c r="S899" s="133" t="str">
        <f t="shared" si="121"/>
        <v xml:space="preserve"> </v>
      </c>
      <c r="T899" s="133"/>
      <c r="U899" s="132" t="str">
        <f>_xlfn.IFNA(IF($D899=0,LOOKUP($F899,{0.1,0.2,0.3,0.4,0.5,0.6,0.7,0.8,0.9,1},{22,34,46,58,70,82,94,106,118,130}),""),"")</f>
        <v/>
      </c>
      <c r="V899" s="132" t="str">
        <f>_xlfn.IFNA(IF($D899=1,LOOKUP($F899,{0.1,0.2,0.3,0.4,0.5,0.6,0.7,0.8,0.9,1},{23,35,47,59,71,83,95,107,119,131}),""),"")</f>
        <v/>
      </c>
      <c r="W899" s="132" t="str">
        <f>_xlfn.IFNA(IF($D899=2,LOOKUP($F899,{0.1,0.2,0.3,0.4,0.5,0.6,0.7,0.8,0.9,1},{24,36,48,60,72,84,96,108,120,132}),""),"")</f>
        <v/>
      </c>
      <c r="X899" s="132" t="str">
        <f>_xlfn.IFNA(IF($D899=3,LOOKUP($F899,{0.1,0.2,0.3,0.4,0.5,0.6,0.7,0.8,0.9,1},{25,37,49,61,73,85,97,109,121,133}),""),"")</f>
        <v/>
      </c>
      <c r="Y899" s="132" t="str">
        <f>_xlfn.IFNA(IF($D899=4,LOOKUP($F899,{0.1,0.2,0.3,0.4,0.5,0.6,0.7,0.8,0.9,1},{26,38,50,62,74,86,98,110,122,134}),""),"")</f>
        <v/>
      </c>
      <c r="Z899" s="132" t="str">
        <f>_xlfn.IFNA(IF($D899=5,LOOKUP($F899,{0.1,0.2,0.3,0.4,0.5,0.6,0.7,0.8,0.9,1},{27,39,51,63,75,87,99,111,123,135}),""),"")</f>
        <v/>
      </c>
      <c r="AA899" s="132">
        <f t="shared" si="122"/>
        <v>0</v>
      </c>
      <c r="AB899" s="132" t="str">
        <f t="shared" si="123"/>
        <v>00</v>
      </c>
      <c r="AC899" s="82" t="e">
        <f>VLOOKUP(AB899,'AMI Ref'!T:U,2,FALSE)</f>
        <v>#N/A</v>
      </c>
      <c r="AD899" s="124"/>
      <c r="AE899" s="81" t="str">
        <f>_xlfn.IFNA(IF($D899=0,IF($J899="Not Paid by Tenant",0,INDEX('AMI Ref'!$K$5:$N$5,MATCH($J899,{"Oil","Gas","Electric - Other","ELECTRIC - HEAT PUMP"},0))),0),"")</f>
        <v/>
      </c>
      <c r="AF899" s="81">
        <f>_xlfn.IFNA(IF($D899=1,IF($J899="Not Paid by Tenant",0,INDEX('AMI Ref'!$K$6:$N$6,MATCH($J899,{"Oil","Gas","Electric - Other","ELECTRIC - HEAT PUMP"},0))),0),"")</f>
        <v>0</v>
      </c>
      <c r="AG899" s="81">
        <f>_xlfn.IFNA(IF($D899=2,IF($J899="Not Paid by Tenant",0,INDEX('AMI Ref'!$K$7:$N$7,MATCH($J899,{"Oil","Gas","Electric - Other","ELECTRIC - HEAT PUMP"},0))),0),"")</f>
        <v>0</v>
      </c>
      <c r="AH899" s="81">
        <f>_xlfn.IFNA(IF($D899=3,IF($J899="Not Paid by Tenant",0,INDEX('AMI Ref'!$K$8:$N$8,MATCH($J899,{"Oil","Gas","Electric - Other","ELECTRIC - HEAT PUMP"},0))),0),"")</f>
        <v>0</v>
      </c>
      <c r="AI899" s="81">
        <f>_xlfn.IFNA(IF($D899=4,IF($J899="Not Paid by Tenant",0,INDEX('AMI Ref'!$K$9:$N$9,MATCH($J899,{"Oil","Gas","Electric - Other","ELECTRIC - HEAT PUMP"},0))),0),"")</f>
        <v>0</v>
      </c>
      <c r="AJ899" s="81">
        <f>_xlfn.IFNA(IF($D899=5,IF($J899="Not Paid by Tenant",0,INDEX('AMI Ref'!$K$10:$N$10,MATCH($J899,{"Oil","Gas","Electric - Other","ELECTRIC - HEAT PUMP"},0))),0),"")</f>
        <v>0</v>
      </c>
      <c r="AK899" s="128"/>
      <c r="AL899" s="81" t="str">
        <f>_xlfn.IFNA(IF($D899=0,IF($K899="Not Paid by Tenant",0,INDEX('AMI Ref'!$O$5:$R$5,MATCH($K899,{"Oil","Gas","Electric - Other","Electric ccASHP - split"},0))),0),"")</f>
        <v/>
      </c>
      <c r="AM899" s="81">
        <f>_xlfn.IFNA(IF($D899=1,IF($K899="Not Paid by Tenant",0,INDEX('AMI Ref'!$O$6:$R$6,MATCH($K899,{"Oil","Gas","Electric - Other","Electric ccASHP - split"},0))),0),"")</f>
        <v>0</v>
      </c>
      <c r="AN899" s="81">
        <f>_xlfn.IFNA(IF($D899=2,IF($K899="Not Paid by Tenant",0,INDEX('AMI Ref'!$O$7:$R$7,MATCH($K899,{"Oil","Gas","Electric - Other","Electric ccASHP - split"},0))),0),"")</f>
        <v>0</v>
      </c>
      <c r="AO899" s="81">
        <f>_xlfn.IFNA(IF($D899=3,IF($K899="Not Paid by Tenant",0,INDEX('AMI Ref'!$O$8:$R$8,MATCH($K899,{"Oil","Gas","Electric - Other","Electric ccASHP - split"},0))),0),"")</f>
        <v>0</v>
      </c>
      <c r="AP899" s="81">
        <f>_xlfn.IFNA(IF($D899=4,IF($K899="Not Paid by Tenant",0,INDEX('AMI Ref'!$O$9:$R$9,MATCH($K899,{"Oil","Gas","Electric - Other","Electric ccASHP - split"},0))),0),"")</f>
        <v>0</v>
      </c>
      <c r="AQ899" s="81">
        <f>_xlfn.IFNA(IF($D899=5,IF($K899="Not Paid by Tenant",0,INDEX('AMI Ref'!$O$10:$R$10,MATCH($K899,{"Oil","Gas","Electric - Other","Electric ccASHP - split"},0))),0),"")</f>
        <v>0</v>
      </c>
      <c r="AR899" s="124">
        <f t="shared" si="124"/>
        <v>0</v>
      </c>
      <c r="AS899" s="123" t="e">
        <f t="shared" si="125"/>
        <v>#N/A</v>
      </c>
    </row>
    <row r="900" spans="1:45" x14ac:dyDescent="0.2">
      <c r="A900" s="130">
        <v>898</v>
      </c>
      <c r="B900" s="177">
        <f>IF(OR(COUNTIF($B$2:$B899,Input!$F916)&lt;1,COUNTIF($O$2:$O899,Input!$C916)&lt;1),Input!F916,0)</f>
        <v>0</v>
      </c>
      <c r="C900" s="177">
        <f>IF(OR(COUNTIF($B$2:$B899,Input!$F916)&lt;1,COUNTIF($O$2:$O899,Input!$C916)&lt;1),Input!G916,0)</f>
        <v>0</v>
      </c>
      <c r="D900" s="177">
        <f>IF(OR(COUNTIF($B$2:$B899,Input!$F916)&lt;1,COUNTIF($O$2:$O899,Input!$C916)&lt;1),Input!H916,0)</f>
        <v>0</v>
      </c>
      <c r="E900" s="177">
        <f>IF(OR(COUNTIF($B$2:$B899,Input!$F916)&lt;1,COUNTIF($O$2:$O899,Input!$C916)&lt;1),Input!I916,0)</f>
        <v>0</v>
      </c>
      <c r="F900" s="177">
        <f>IF(OR(COUNTIF($B$2:$B899,Input!$F916)&lt;1,COUNTIF($O$2:$O899,Input!$C916)&lt;1),Input!J916,0)</f>
        <v>0</v>
      </c>
      <c r="G900" s="177">
        <f>IF(OR(COUNTIF($B$2:$B899,Input!$F916)&lt;1,COUNTIF($O$2:$O899,Input!$C916)&lt;1),Input!K916,0)</f>
        <v>0</v>
      </c>
      <c r="H900" s="177">
        <f>IF(OR(COUNTIF($B$2:$B899,Input!$F916)&lt;1,COUNTIF($O$2:$O899,Input!$C916)&lt;1),Input!L916,0)</f>
        <v>0</v>
      </c>
      <c r="I900" s="177">
        <f>IF(OR(COUNTIF($B$2:$B899,Input!$F916)&lt;1,COUNTIF($O$2:$O899,Input!$C916)&lt;1),Input!M916,0)</f>
        <v>0</v>
      </c>
      <c r="J900" s="177">
        <f>IF(OR(COUNTIF($B$2:$B899,Input!$F916)&lt;1,COUNTIF($O$2:$O899,Input!$C916)&lt;1),Input!N916,0)</f>
        <v>0</v>
      </c>
      <c r="K900" s="177">
        <f>IF(OR(COUNTIF($B$2:$B899,Input!$F916)&lt;1,COUNTIF($O$2:$O899,Input!$C916)&lt;1),Input!O916,0)</f>
        <v>0</v>
      </c>
      <c r="L900" s="177">
        <f>IF(OR(COUNTIF($B$2:$B899,Input!$F916)&lt;1,COUNTIF($O$2:$O899,Input!$C916)&lt;1),Input!P916,0)</f>
        <v>0</v>
      </c>
      <c r="M900" s="129" t="str">
        <f t="shared" si="120"/>
        <v/>
      </c>
      <c r="N900" s="161">
        <f t="shared" ref="N900:N963" si="126">IF(G900&lt;=F900,IF(G900&gt;0%,G900,F900),F900)</f>
        <v>0</v>
      </c>
      <c r="O900" s="168">
        <f>Input!C916</f>
        <v>0</v>
      </c>
      <c r="P900" s="168"/>
      <c r="R900" s="131">
        <f t="shared" ref="R900:R963" si="127">IF(AND($H900="Not Paid by Tenant",$I900="Not Paid by Tenant"),"E",IF(AND($H900="Yes, No Elec. Stove",$I900="Not Paid by Tenant"),"F",IF(AND($H900="Not Paid by Tenant",$I900="Yes"),"H",IF(AND($H900="Yes, No Elec. Stove",$I900="Yes"),"I", ))))</f>
        <v>0</v>
      </c>
      <c r="S900" s="133" t="str">
        <f t="shared" si="121"/>
        <v xml:space="preserve"> </v>
      </c>
      <c r="T900" s="133"/>
      <c r="U900" s="132" t="str">
        <f>_xlfn.IFNA(IF($D900=0,LOOKUP($F900,{0.1,0.2,0.3,0.4,0.5,0.6,0.7,0.8,0.9,1},{22,34,46,58,70,82,94,106,118,130}),""),"")</f>
        <v/>
      </c>
      <c r="V900" s="132" t="str">
        <f>_xlfn.IFNA(IF($D900=1,LOOKUP($F900,{0.1,0.2,0.3,0.4,0.5,0.6,0.7,0.8,0.9,1},{23,35,47,59,71,83,95,107,119,131}),""),"")</f>
        <v/>
      </c>
      <c r="W900" s="132" t="str">
        <f>_xlfn.IFNA(IF($D900=2,LOOKUP($F900,{0.1,0.2,0.3,0.4,0.5,0.6,0.7,0.8,0.9,1},{24,36,48,60,72,84,96,108,120,132}),""),"")</f>
        <v/>
      </c>
      <c r="X900" s="132" t="str">
        <f>_xlfn.IFNA(IF($D900=3,LOOKUP($F900,{0.1,0.2,0.3,0.4,0.5,0.6,0.7,0.8,0.9,1},{25,37,49,61,73,85,97,109,121,133}),""),"")</f>
        <v/>
      </c>
      <c r="Y900" s="132" t="str">
        <f>_xlfn.IFNA(IF($D900=4,LOOKUP($F900,{0.1,0.2,0.3,0.4,0.5,0.6,0.7,0.8,0.9,1},{26,38,50,62,74,86,98,110,122,134}),""),"")</f>
        <v/>
      </c>
      <c r="Z900" s="132" t="str">
        <f>_xlfn.IFNA(IF($D900=5,LOOKUP($F900,{0.1,0.2,0.3,0.4,0.5,0.6,0.7,0.8,0.9,1},{27,39,51,63,75,87,99,111,123,135}),""),"")</f>
        <v/>
      </c>
      <c r="AA900" s="132">
        <f t="shared" si="122"/>
        <v>0</v>
      </c>
      <c r="AB900" s="132" t="str">
        <f t="shared" si="123"/>
        <v>00</v>
      </c>
      <c r="AC900" s="82" t="e">
        <f>VLOOKUP(AB900,'AMI Ref'!T:U,2,FALSE)</f>
        <v>#N/A</v>
      </c>
      <c r="AD900" s="124"/>
      <c r="AE900" s="81" t="str">
        <f>_xlfn.IFNA(IF($D900=0,IF($J900="Not Paid by Tenant",0,INDEX('AMI Ref'!$K$5:$N$5,MATCH($J900,{"Oil","Gas","Electric - Other","ELECTRIC - HEAT PUMP"},0))),0),"")</f>
        <v/>
      </c>
      <c r="AF900" s="81">
        <f>_xlfn.IFNA(IF($D900=1,IF($J900="Not Paid by Tenant",0,INDEX('AMI Ref'!$K$6:$N$6,MATCH($J900,{"Oil","Gas","Electric - Other","ELECTRIC - HEAT PUMP"},0))),0),"")</f>
        <v>0</v>
      </c>
      <c r="AG900" s="81">
        <f>_xlfn.IFNA(IF($D900=2,IF($J900="Not Paid by Tenant",0,INDEX('AMI Ref'!$K$7:$N$7,MATCH($J900,{"Oil","Gas","Electric - Other","ELECTRIC - HEAT PUMP"},0))),0),"")</f>
        <v>0</v>
      </c>
      <c r="AH900" s="81">
        <f>_xlfn.IFNA(IF($D900=3,IF($J900="Not Paid by Tenant",0,INDEX('AMI Ref'!$K$8:$N$8,MATCH($J900,{"Oil","Gas","Electric - Other","ELECTRIC - HEAT PUMP"},0))),0),"")</f>
        <v>0</v>
      </c>
      <c r="AI900" s="81">
        <f>_xlfn.IFNA(IF($D900=4,IF($J900="Not Paid by Tenant",0,INDEX('AMI Ref'!$K$9:$N$9,MATCH($J900,{"Oil","Gas","Electric - Other","ELECTRIC - HEAT PUMP"},0))),0),"")</f>
        <v>0</v>
      </c>
      <c r="AJ900" s="81">
        <f>_xlfn.IFNA(IF($D900=5,IF($J900="Not Paid by Tenant",0,INDEX('AMI Ref'!$K$10:$N$10,MATCH($J900,{"Oil","Gas","Electric - Other","ELECTRIC - HEAT PUMP"},0))),0),"")</f>
        <v>0</v>
      </c>
      <c r="AK900" s="128"/>
      <c r="AL900" s="81" t="str">
        <f>_xlfn.IFNA(IF($D900=0,IF($K900="Not Paid by Tenant",0,INDEX('AMI Ref'!$O$5:$R$5,MATCH($K900,{"Oil","Gas","Electric - Other","Electric ccASHP - split"},0))),0),"")</f>
        <v/>
      </c>
      <c r="AM900" s="81">
        <f>_xlfn.IFNA(IF($D900=1,IF($K900="Not Paid by Tenant",0,INDEX('AMI Ref'!$O$6:$R$6,MATCH($K900,{"Oil","Gas","Electric - Other","Electric ccASHP - split"},0))),0),"")</f>
        <v>0</v>
      </c>
      <c r="AN900" s="81">
        <f>_xlfn.IFNA(IF($D900=2,IF($K900="Not Paid by Tenant",0,INDEX('AMI Ref'!$O$7:$R$7,MATCH($K900,{"Oil","Gas","Electric - Other","Electric ccASHP - split"},0))),0),"")</f>
        <v>0</v>
      </c>
      <c r="AO900" s="81">
        <f>_xlfn.IFNA(IF($D900=3,IF($K900="Not Paid by Tenant",0,INDEX('AMI Ref'!$O$8:$R$8,MATCH($K900,{"Oil","Gas","Electric - Other","Electric ccASHP - split"},0))),0),"")</f>
        <v>0</v>
      </c>
      <c r="AP900" s="81">
        <f>_xlfn.IFNA(IF($D900=4,IF($K900="Not Paid by Tenant",0,INDEX('AMI Ref'!$O$9:$R$9,MATCH($K900,{"Oil","Gas","Electric - Other","Electric ccASHP - split"},0))),0),"")</f>
        <v>0</v>
      </c>
      <c r="AQ900" s="81">
        <f>_xlfn.IFNA(IF($D900=5,IF($K900="Not Paid by Tenant",0,INDEX('AMI Ref'!$O$10:$R$10,MATCH($K900,{"Oil","Gas","Electric - Other","Electric ccASHP - split"},0))),0),"")</f>
        <v>0</v>
      </c>
      <c r="AR900" s="124">
        <f t="shared" si="124"/>
        <v>0</v>
      </c>
      <c r="AS900" s="123" t="e">
        <f t="shared" si="125"/>
        <v>#N/A</v>
      </c>
    </row>
    <row r="901" spans="1:45" x14ac:dyDescent="0.2">
      <c r="A901" s="130">
        <v>899</v>
      </c>
      <c r="B901" s="177">
        <f>IF(OR(COUNTIF($B$2:$B900,Input!$F917)&lt;1,COUNTIF($O$2:$O900,Input!$C917)&lt;1),Input!F917,0)</f>
        <v>0</v>
      </c>
      <c r="C901" s="177">
        <f>IF(OR(COUNTIF($B$2:$B900,Input!$F917)&lt;1,COUNTIF($O$2:$O900,Input!$C917)&lt;1),Input!G917,0)</f>
        <v>0</v>
      </c>
      <c r="D901" s="177">
        <f>IF(OR(COUNTIF($B$2:$B900,Input!$F917)&lt;1,COUNTIF($O$2:$O900,Input!$C917)&lt;1),Input!H917,0)</f>
        <v>0</v>
      </c>
      <c r="E901" s="177">
        <f>IF(OR(COUNTIF($B$2:$B900,Input!$F917)&lt;1,COUNTIF($O$2:$O900,Input!$C917)&lt;1),Input!I917,0)</f>
        <v>0</v>
      </c>
      <c r="F901" s="177">
        <f>IF(OR(COUNTIF($B$2:$B900,Input!$F917)&lt;1,COUNTIF($O$2:$O900,Input!$C917)&lt;1),Input!J917,0)</f>
        <v>0</v>
      </c>
      <c r="G901" s="177">
        <f>IF(OR(COUNTIF($B$2:$B900,Input!$F917)&lt;1,COUNTIF($O$2:$O900,Input!$C917)&lt;1),Input!K917,0)</f>
        <v>0</v>
      </c>
      <c r="H901" s="177">
        <f>IF(OR(COUNTIF($B$2:$B900,Input!$F917)&lt;1,COUNTIF($O$2:$O900,Input!$C917)&lt;1),Input!L917,0)</f>
        <v>0</v>
      </c>
      <c r="I901" s="177">
        <f>IF(OR(COUNTIF($B$2:$B900,Input!$F917)&lt;1,COUNTIF($O$2:$O900,Input!$C917)&lt;1),Input!M917,0)</f>
        <v>0</v>
      </c>
      <c r="J901" s="177">
        <f>IF(OR(COUNTIF($B$2:$B900,Input!$F917)&lt;1,COUNTIF($O$2:$O900,Input!$C917)&lt;1),Input!N917,0)</f>
        <v>0</v>
      </c>
      <c r="K901" s="177">
        <f>IF(OR(COUNTIF($B$2:$B900,Input!$F917)&lt;1,COUNTIF($O$2:$O900,Input!$C917)&lt;1),Input!O917,0)</f>
        <v>0</v>
      </c>
      <c r="L901" s="177">
        <f>IF(OR(COUNTIF($B$2:$B900,Input!$F917)&lt;1,COUNTIF($O$2:$O900,Input!$C917)&lt;1),Input!P917,0)</f>
        <v>0</v>
      </c>
      <c r="M901" s="129" t="str">
        <f t="shared" si="120"/>
        <v/>
      </c>
      <c r="N901" s="161">
        <f t="shared" si="126"/>
        <v>0</v>
      </c>
      <c r="O901" s="168">
        <f>Input!C917</f>
        <v>0</v>
      </c>
      <c r="P901" s="168"/>
      <c r="R901" s="131">
        <f t="shared" si="127"/>
        <v>0</v>
      </c>
      <c r="S901" s="133" t="str">
        <f t="shared" si="121"/>
        <v xml:space="preserve"> </v>
      </c>
      <c r="T901" s="133"/>
      <c r="U901" s="132" t="str">
        <f>_xlfn.IFNA(IF($D901=0,LOOKUP($F901,{0.1,0.2,0.3,0.4,0.5,0.6,0.7,0.8,0.9,1},{22,34,46,58,70,82,94,106,118,130}),""),"")</f>
        <v/>
      </c>
      <c r="V901" s="132" t="str">
        <f>_xlfn.IFNA(IF($D901=1,LOOKUP($F901,{0.1,0.2,0.3,0.4,0.5,0.6,0.7,0.8,0.9,1},{23,35,47,59,71,83,95,107,119,131}),""),"")</f>
        <v/>
      </c>
      <c r="W901" s="132" t="str">
        <f>_xlfn.IFNA(IF($D901=2,LOOKUP($F901,{0.1,0.2,0.3,0.4,0.5,0.6,0.7,0.8,0.9,1},{24,36,48,60,72,84,96,108,120,132}),""),"")</f>
        <v/>
      </c>
      <c r="X901" s="132" t="str">
        <f>_xlfn.IFNA(IF($D901=3,LOOKUP($F901,{0.1,0.2,0.3,0.4,0.5,0.6,0.7,0.8,0.9,1},{25,37,49,61,73,85,97,109,121,133}),""),"")</f>
        <v/>
      </c>
      <c r="Y901" s="132" t="str">
        <f>_xlfn.IFNA(IF($D901=4,LOOKUP($F901,{0.1,0.2,0.3,0.4,0.5,0.6,0.7,0.8,0.9,1},{26,38,50,62,74,86,98,110,122,134}),""),"")</f>
        <v/>
      </c>
      <c r="Z901" s="132" t="str">
        <f>_xlfn.IFNA(IF($D901=5,LOOKUP($F901,{0.1,0.2,0.3,0.4,0.5,0.6,0.7,0.8,0.9,1},{27,39,51,63,75,87,99,111,123,135}),""),"")</f>
        <v/>
      </c>
      <c r="AA901" s="132">
        <f t="shared" si="122"/>
        <v>0</v>
      </c>
      <c r="AB901" s="132" t="str">
        <f t="shared" si="123"/>
        <v>00</v>
      </c>
      <c r="AC901" s="82" t="e">
        <f>VLOOKUP(AB901,'AMI Ref'!T:U,2,FALSE)</f>
        <v>#N/A</v>
      </c>
      <c r="AD901" s="124"/>
      <c r="AE901" s="81" t="str">
        <f>_xlfn.IFNA(IF($D901=0,IF($J901="Not Paid by Tenant",0,INDEX('AMI Ref'!$K$5:$N$5,MATCH($J901,{"Oil","Gas","Electric - Other","ELECTRIC - HEAT PUMP"},0))),0),"")</f>
        <v/>
      </c>
      <c r="AF901" s="81">
        <f>_xlfn.IFNA(IF($D901=1,IF($J901="Not Paid by Tenant",0,INDEX('AMI Ref'!$K$6:$N$6,MATCH($J901,{"Oil","Gas","Electric - Other","ELECTRIC - HEAT PUMP"},0))),0),"")</f>
        <v>0</v>
      </c>
      <c r="AG901" s="81">
        <f>_xlfn.IFNA(IF($D901=2,IF($J901="Not Paid by Tenant",0,INDEX('AMI Ref'!$K$7:$N$7,MATCH($J901,{"Oil","Gas","Electric - Other","ELECTRIC - HEAT PUMP"},0))),0),"")</f>
        <v>0</v>
      </c>
      <c r="AH901" s="81">
        <f>_xlfn.IFNA(IF($D901=3,IF($J901="Not Paid by Tenant",0,INDEX('AMI Ref'!$K$8:$N$8,MATCH($J901,{"Oil","Gas","Electric - Other","ELECTRIC - HEAT PUMP"},0))),0),"")</f>
        <v>0</v>
      </c>
      <c r="AI901" s="81">
        <f>_xlfn.IFNA(IF($D901=4,IF($J901="Not Paid by Tenant",0,INDEX('AMI Ref'!$K$9:$N$9,MATCH($J901,{"Oil","Gas","Electric - Other","ELECTRIC - HEAT PUMP"},0))),0),"")</f>
        <v>0</v>
      </c>
      <c r="AJ901" s="81">
        <f>_xlfn.IFNA(IF($D901=5,IF($J901="Not Paid by Tenant",0,INDEX('AMI Ref'!$K$10:$N$10,MATCH($J901,{"Oil","Gas","Electric - Other","ELECTRIC - HEAT PUMP"},0))),0),"")</f>
        <v>0</v>
      </c>
      <c r="AK901" s="128"/>
      <c r="AL901" s="81" t="str">
        <f>_xlfn.IFNA(IF($D901=0,IF($K901="Not Paid by Tenant",0,INDEX('AMI Ref'!$O$5:$R$5,MATCH($K901,{"Oil","Gas","Electric - Other","Electric ccASHP - split"},0))),0),"")</f>
        <v/>
      </c>
      <c r="AM901" s="81">
        <f>_xlfn.IFNA(IF($D901=1,IF($K901="Not Paid by Tenant",0,INDEX('AMI Ref'!$O$6:$R$6,MATCH($K901,{"Oil","Gas","Electric - Other","Electric ccASHP - split"},0))),0),"")</f>
        <v>0</v>
      </c>
      <c r="AN901" s="81">
        <f>_xlfn.IFNA(IF($D901=2,IF($K901="Not Paid by Tenant",0,INDEX('AMI Ref'!$O$7:$R$7,MATCH($K901,{"Oil","Gas","Electric - Other","Electric ccASHP - split"},0))),0),"")</f>
        <v>0</v>
      </c>
      <c r="AO901" s="81">
        <f>_xlfn.IFNA(IF($D901=3,IF($K901="Not Paid by Tenant",0,INDEX('AMI Ref'!$O$8:$R$8,MATCH($K901,{"Oil","Gas","Electric - Other","Electric ccASHP - split"},0))),0),"")</f>
        <v>0</v>
      </c>
      <c r="AP901" s="81">
        <f>_xlfn.IFNA(IF($D901=4,IF($K901="Not Paid by Tenant",0,INDEX('AMI Ref'!$O$9:$R$9,MATCH($K901,{"Oil","Gas","Electric - Other","Electric ccASHP - split"},0))),0),"")</f>
        <v>0</v>
      </c>
      <c r="AQ901" s="81">
        <f>_xlfn.IFNA(IF($D901=5,IF($K901="Not Paid by Tenant",0,INDEX('AMI Ref'!$O$10:$R$10,MATCH($K901,{"Oil","Gas","Electric - Other","Electric ccASHP - split"},0))),0),"")</f>
        <v>0</v>
      </c>
      <c r="AR901" s="124">
        <f t="shared" si="124"/>
        <v>0</v>
      </c>
      <c r="AS901" s="123" t="e">
        <f t="shared" si="125"/>
        <v>#N/A</v>
      </c>
    </row>
    <row r="902" spans="1:45" x14ac:dyDescent="0.2">
      <c r="A902" s="130">
        <v>900</v>
      </c>
      <c r="B902" s="177">
        <f>IF(OR(COUNTIF($B$2:$B901,Input!$F918)&lt;1,COUNTIF($O$2:$O901,Input!$C918)&lt;1),Input!F918,0)</f>
        <v>0</v>
      </c>
      <c r="C902" s="177">
        <f>IF(OR(COUNTIF($B$2:$B901,Input!$F918)&lt;1,COUNTIF($O$2:$O901,Input!$C918)&lt;1),Input!G918,0)</f>
        <v>0</v>
      </c>
      <c r="D902" s="177">
        <f>IF(OR(COUNTIF($B$2:$B901,Input!$F918)&lt;1,COUNTIF($O$2:$O901,Input!$C918)&lt;1),Input!H918,0)</f>
        <v>0</v>
      </c>
      <c r="E902" s="177">
        <f>IF(OR(COUNTIF($B$2:$B901,Input!$F918)&lt;1,COUNTIF($O$2:$O901,Input!$C918)&lt;1),Input!I918,0)</f>
        <v>0</v>
      </c>
      <c r="F902" s="177">
        <f>IF(OR(COUNTIF($B$2:$B901,Input!$F918)&lt;1,COUNTIF($O$2:$O901,Input!$C918)&lt;1),Input!J918,0)</f>
        <v>0</v>
      </c>
      <c r="G902" s="177">
        <f>IF(OR(COUNTIF($B$2:$B901,Input!$F918)&lt;1,COUNTIF($O$2:$O901,Input!$C918)&lt;1),Input!K918,0)</f>
        <v>0</v>
      </c>
      <c r="H902" s="177">
        <f>IF(OR(COUNTIF($B$2:$B901,Input!$F918)&lt;1,COUNTIF($O$2:$O901,Input!$C918)&lt;1),Input!L918,0)</f>
        <v>0</v>
      </c>
      <c r="I902" s="177">
        <f>IF(OR(COUNTIF($B$2:$B901,Input!$F918)&lt;1,COUNTIF($O$2:$O901,Input!$C918)&lt;1),Input!M918,0)</f>
        <v>0</v>
      </c>
      <c r="J902" s="177">
        <f>IF(OR(COUNTIF($B$2:$B901,Input!$F918)&lt;1,COUNTIF($O$2:$O901,Input!$C918)&lt;1),Input!N918,0)</f>
        <v>0</v>
      </c>
      <c r="K902" s="177">
        <f>IF(OR(COUNTIF($B$2:$B901,Input!$F918)&lt;1,COUNTIF($O$2:$O901,Input!$C918)&lt;1),Input!O918,0)</f>
        <v>0</v>
      </c>
      <c r="L902" s="177">
        <f>IF(OR(COUNTIF($B$2:$B901,Input!$F918)&lt;1,COUNTIF($O$2:$O901,Input!$C918)&lt;1),Input!P918,0)</f>
        <v>0</v>
      </c>
      <c r="M902" s="129" t="str">
        <f t="shared" si="120"/>
        <v/>
      </c>
      <c r="N902" s="161">
        <f t="shared" si="126"/>
        <v>0</v>
      </c>
      <c r="O902" s="168">
        <f>Input!C918</f>
        <v>0</v>
      </c>
      <c r="P902" s="168"/>
      <c r="R902" s="131">
        <f t="shared" si="127"/>
        <v>0</v>
      </c>
      <c r="S902" s="133" t="str">
        <f t="shared" si="121"/>
        <v xml:space="preserve"> </v>
      </c>
      <c r="T902" s="133"/>
      <c r="U902" s="132" t="str">
        <f>_xlfn.IFNA(IF($D902=0,LOOKUP($F902,{0.1,0.2,0.3,0.4,0.5,0.6,0.7,0.8,0.9,1},{22,34,46,58,70,82,94,106,118,130}),""),"")</f>
        <v/>
      </c>
      <c r="V902" s="132" t="str">
        <f>_xlfn.IFNA(IF($D902=1,LOOKUP($F902,{0.1,0.2,0.3,0.4,0.5,0.6,0.7,0.8,0.9,1},{23,35,47,59,71,83,95,107,119,131}),""),"")</f>
        <v/>
      </c>
      <c r="W902" s="132" t="str">
        <f>_xlfn.IFNA(IF($D902=2,LOOKUP($F902,{0.1,0.2,0.3,0.4,0.5,0.6,0.7,0.8,0.9,1},{24,36,48,60,72,84,96,108,120,132}),""),"")</f>
        <v/>
      </c>
      <c r="X902" s="132" t="str">
        <f>_xlfn.IFNA(IF($D902=3,LOOKUP($F902,{0.1,0.2,0.3,0.4,0.5,0.6,0.7,0.8,0.9,1},{25,37,49,61,73,85,97,109,121,133}),""),"")</f>
        <v/>
      </c>
      <c r="Y902" s="132" t="str">
        <f>_xlfn.IFNA(IF($D902=4,LOOKUP($F902,{0.1,0.2,0.3,0.4,0.5,0.6,0.7,0.8,0.9,1},{26,38,50,62,74,86,98,110,122,134}),""),"")</f>
        <v/>
      </c>
      <c r="Z902" s="132" t="str">
        <f>_xlfn.IFNA(IF($D902=5,LOOKUP($F902,{0.1,0.2,0.3,0.4,0.5,0.6,0.7,0.8,0.9,1},{27,39,51,63,75,87,99,111,123,135}),""),"")</f>
        <v/>
      </c>
      <c r="AA902" s="132">
        <f t="shared" si="122"/>
        <v>0</v>
      </c>
      <c r="AB902" s="132" t="str">
        <f t="shared" si="123"/>
        <v>00</v>
      </c>
      <c r="AC902" s="82" t="e">
        <f>VLOOKUP(AB902,'AMI Ref'!T:U,2,FALSE)</f>
        <v>#N/A</v>
      </c>
      <c r="AD902" s="124"/>
      <c r="AE902" s="81" t="str">
        <f>_xlfn.IFNA(IF($D902=0,IF($J902="Not Paid by Tenant",0,INDEX('AMI Ref'!$K$5:$N$5,MATCH($J902,{"Oil","Gas","Electric - Other","ELECTRIC - HEAT PUMP"},0))),0),"")</f>
        <v/>
      </c>
      <c r="AF902" s="81">
        <f>_xlfn.IFNA(IF($D902=1,IF($J902="Not Paid by Tenant",0,INDEX('AMI Ref'!$K$6:$N$6,MATCH($J902,{"Oil","Gas","Electric - Other","ELECTRIC - HEAT PUMP"},0))),0),"")</f>
        <v>0</v>
      </c>
      <c r="AG902" s="81">
        <f>_xlfn.IFNA(IF($D902=2,IF($J902="Not Paid by Tenant",0,INDEX('AMI Ref'!$K$7:$N$7,MATCH($J902,{"Oil","Gas","Electric - Other","ELECTRIC - HEAT PUMP"},0))),0),"")</f>
        <v>0</v>
      </c>
      <c r="AH902" s="81">
        <f>_xlfn.IFNA(IF($D902=3,IF($J902="Not Paid by Tenant",0,INDEX('AMI Ref'!$K$8:$N$8,MATCH($J902,{"Oil","Gas","Electric - Other","ELECTRIC - HEAT PUMP"},0))),0),"")</f>
        <v>0</v>
      </c>
      <c r="AI902" s="81">
        <f>_xlfn.IFNA(IF($D902=4,IF($J902="Not Paid by Tenant",0,INDEX('AMI Ref'!$K$9:$N$9,MATCH($J902,{"Oil","Gas","Electric - Other","ELECTRIC - HEAT PUMP"},0))),0),"")</f>
        <v>0</v>
      </c>
      <c r="AJ902" s="81">
        <f>_xlfn.IFNA(IF($D902=5,IF($J902="Not Paid by Tenant",0,INDEX('AMI Ref'!$K$10:$N$10,MATCH($J902,{"Oil","Gas","Electric - Other","ELECTRIC - HEAT PUMP"},0))),0),"")</f>
        <v>0</v>
      </c>
      <c r="AK902" s="128"/>
      <c r="AL902" s="81" t="str">
        <f>_xlfn.IFNA(IF($D902=0,IF($K902="Not Paid by Tenant",0,INDEX('AMI Ref'!$O$5:$R$5,MATCH($K902,{"Oil","Gas","Electric - Other","Electric ccASHP - split"},0))),0),"")</f>
        <v/>
      </c>
      <c r="AM902" s="81">
        <f>_xlfn.IFNA(IF($D902=1,IF($K902="Not Paid by Tenant",0,INDEX('AMI Ref'!$O$6:$R$6,MATCH($K902,{"Oil","Gas","Electric - Other","Electric ccASHP - split"},0))),0),"")</f>
        <v>0</v>
      </c>
      <c r="AN902" s="81">
        <f>_xlfn.IFNA(IF($D902=2,IF($K902="Not Paid by Tenant",0,INDEX('AMI Ref'!$O$7:$R$7,MATCH($K902,{"Oil","Gas","Electric - Other","Electric ccASHP - split"},0))),0),"")</f>
        <v>0</v>
      </c>
      <c r="AO902" s="81">
        <f>_xlfn.IFNA(IF($D902=3,IF($K902="Not Paid by Tenant",0,INDEX('AMI Ref'!$O$8:$R$8,MATCH($K902,{"Oil","Gas","Electric - Other","Electric ccASHP - split"},0))),0),"")</f>
        <v>0</v>
      </c>
      <c r="AP902" s="81">
        <f>_xlfn.IFNA(IF($D902=4,IF($K902="Not Paid by Tenant",0,INDEX('AMI Ref'!$O$9:$R$9,MATCH($K902,{"Oil","Gas","Electric - Other","Electric ccASHP - split"},0))),0),"")</f>
        <v>0</v>
      </c>
      <c r="AQ902" s="81">
        <f>_xlfn.IFNA(IF($D902=5,IF($K902="Not Paid by Tenant",0,INDEX('AMI Ref'!$O$10:$R$10,MATCH($K902,{"Oil","Gas","Electric - Other","Electric ccASHP - split"},0))),0),"")</f>
        <v>0</v>
      </c>
      <c r="AR902" s="124">
        <f t="shared" si="124"/>
        <v>0</v>
      </c>
      <c r="AS902" s="123" t="e">
        <f t="shared" si="125"/>
        <v>#N/A</v>
      </c>
    </row>
    <row r="903" spans="1:45" x14ac:dyDescent="0.2">
      <c r="A903" s="130">
        <v>901</v>
      </c>
      <c r="B903" s="177">
        <f>IF(OR(COUNTIF($B$2:$B902,Input!$F919)&lt;1,COUNTIF($O$2:$O902,Input!$C919)&lt;1),Input!F919,0)</f>
        <v>0</v>
      </c>
      <c r="C903" s="177">
        <f>IF(OR(COUNTIF($B$2:$B902,Input!$F919)&lt;1,COUNTIF($O$2:$O902,Input!$C919)&lt;1),Input!G919,0)</f>
        <v>0</v>
      </c>
      <c r="D903" s="177">
        <f>IF(OR(COUNTIF($B$2:$B902,Input!$F919)&lt;1,COUNTIF($O$2:$O902,Input!$C919)&lt;1),Input!H919,0)</f>
        <v>0</v>
      </c>
      <c r="E903" s="177">
        <f>IF(OR(COUNTIF($B$2:$B902,Input!$F919)&lt;1,COUNTIF($O$2:$O902,Input!$C919)&lt;1),Input!I919,0)</f>
        <v>0</v>
      </c>
      <c r="F903" s="177">
        <f>IF(OR(COUNTIF($B$2:$B902,Input!$F919)&lt;1,COUNTIF($O$2:$O902,Input!$C919)&lt;1),Input!J919,0)</f>
        <v>0</v>
      </c>
      <c r="G903" s="177">
        <f>IF(OR(COUNTIF($B$2:$B902,Input!$F919)&lt;1,COUNTIF($O$2:$O902,Input!$C919)&lt;1),Input!K919,0)</f>
        <v>0</v>
      </c>
      <c r="H903" s="177">
        <f>IF(OR(COUNTIF($B$2:$B902,Input!$F919)&lt;1,COUNTIF($O$2:$O902,Input!$C919)&lt;1),Input!L919,0)</f>
        <v>0</v>
      </c>
      <c r="I903" s="177">
        <f>IF(OR(COUNTIF($B$2:$B902,Input!$F919)&lt;1,COUNTIF($O$2:$O902,Input!$C919)&lt;1),Input!M919,0)</f>
        <v>0</v>
      </c>
      <c r="J903" s="177">
        <f>IF(OR(COUNTIF($B$2:$B902,Input!$F919)&lt;1,COUNTIF($O$2:$O902,Input!$C919)&lt;1),Input!N919,0)</f>
        <v>0</v>
      </c>
      <c r="K903" s="177">
        <f>IF(OR(COUNTIF($B$2:$B902,Input!$F919)&lt;1,COUNTIF($O$2:$O902,Input!$C919)&lt;1),Input!O919,0)</f>
        <v>0</v>
      </c>
      <c r="L903" s="177">
        <f>IF(OR(COUNTIF($B$2:$B902,Input!$F919)&lt;1,COUNTIF($O$2:$O902,Input!$C919)&lt;1),Input!P919,0)</f>
        <v>0</v>
      </c>
      <c r="M903" s="129" t="str">
        <f t="shared" si="120"/>
        <v/>
      </c>
      <c r="N903" s="161">
        <f t="shared" si="126"/>
        <v>0</v>
      </c>
      <c r="O903" s="168">
        <f>Input!C919</f>
        <v>0</v>
      </c>
      <c r="P903" s="168"/>
      <c r="R903" s="131">
        <f t="shared" si="127"/>
        <v>0</v>
      </c>
      <c r="S903" s="133" t="str">
        <f t="shared" si="121"/>
        <v xml:space="preserve"> </v>
      </c>
      <c r="T903" s="133"/>
      <c r="U903" s="132" t="str">
        <f>_xlfn.IFNA(IF($D903=0,LOOKUP($F903,{0.1,0.2,0.3,0.4,0.5,0.6,0.7,0.8,0.9,1},{22,34,46,58,70,82,94,106,118,130}),""),"")</f>
        <v/>
      </c>
      <c r="V903" s="132" t="str">
        <f>_xlfn.IFNA(IF($D903=1,LOOKUP($F903,{0.1,0.2,0.3,0.4,0.5,0.6,0.7,0.8,0.9,1},{23,35,47,59,71,83,95,107,119,131}),""),"")</f>
        <v/>
      </c>
      <c r="W903" s="132" t="str">
        <f>_xlfn.IFNA(IF($D903=2,LOOKUP($F903,{0.1,0.2,0.3,0.4,0.5,0.6,0.7,0.8,0.9,1},{24,36,48,60,72,84,96,108,120,132}),""),"")</f>
        <v/>
      </c>
      <c r="X903" s="132" t="str">
        <f>_xlfn.IFNA(IF($D903=3,LOOKUP($F903,{0.1,0.2,0.3,0.4,0.5,0.6,0.7,0.8,0.9,1},{25,37,49,61,73,85,97,109,121,133}),""),"")</f>
        <v/>
      </c>
      <c r="Y903" s="132" t="str">
        <f>_xlfn.IFNA(IF($D903=4,LOOKUP($F903,{0.1,0.2,0.3,0.4,0.5,0.6,0.7,0.8,0.9,1},{26,38,50,62,74,86,98,110,122,134}),""),"")</f>
        <v/>
      </c>
      <c r="Z903" s="132" t="str">
        <f>_xlfn.IFNA(IF($D903=5,LOOKUP($F903,{0.1,0.2,0.3,0.4,0.5,0.6,0.7,0.8,0.9,1},{27,39,51,63,75,87,99,111,123,135}),""),"")</f>
        <v/>
      </c>
      <c r="AA903" s="132">
        <f t="shared" si="122"/>
        <v>0</v>
      </c>
      <c r="AB903" s="132" t="str">
        <f t="shared" si="123"/>
        <v>00</v>
      </c>
      <c r="AC903" s="82" t="e">
        <f>VLOOKUP(AB903,'AMI Ref'!T:U,2,FALSE)</f>
        <v>#N/A</v>
      </c>
      <c r="AD903" s="124"/>
      <c r="AE903" s="81" t="str">
        <f>_xlfn.IFNA(IF($D903=0,IF($J903="Not Paid by Tenant",0,INDEX('AMI Ref'!$K$5:$N$5,MATCH($J903,{"Oil","Gas","Electric - Other","ELECTRIC - HEAT PUMP"},0))),0),"")</f>
        <v/>
      </c>
      <c r="AF903" s="81">
        <f>_xlfn.IFNA(IF($D903=1,IF($J903="Not Paid by Tenant",0,INDEX('AMI Ref'!$K$6:$N$6,MATCH($J903,{"Oil","Gas","Electric - Other","ELECTRIC - HEAT PUMP"},0))),0),"")</f>
        <v>0</v>
      </c>
      <c r="AG903" s="81">
        <f>_xlfn.IFNA(IF($D903=2,IF($J903="Not Paid by Tenant",0,INDEX('AMI Ref'!$K$7:$N$7,MATCH($J903,{"Oil","Gas","Electric - Other","ELECTRIC - HEAT PUMP"},0))),0),"")</f>
        <v>0</v>
      </c>
      <c r="AH903" s="81">
        <f>_xlfn.IFNA(IF($D903=3,IF($J903="Not Paid by Tenant",0,INDEX('AMI Ref'!$K$8:$N$8,MATCH($J903,{"Oil","Gas","Electric - Other","ELECTRIC - HEAT PUMP"},0))),0),"")</f>
        <v>0</v>
      </c>
      <c r="AI903" s="81">
        <f>_xlfn.IFNA(IF($D903=4,IF($J903="Not Paid by Tenant",0,INDEX('AMI Ref'!$K$9:$N$9,MATCH($J903,{"Oil","Gas","Electric - Other","ELECTRIC - HEAT PUMP"},0))),0),"")</f>
        <v>0</v>
      </c>
      <c r="AJ903" s="81">
        <f>_xlfn.IFNA(IF($D903=5,IF($J903="Not Paid by Tenant",0,INDEX('AMI Ref'!$K$10:$N$10,MATCH($J903,{"Oil","Gas","Electric - Other","ELECTRIC - HEAT PUMP"},0))),0),"")</f>
        <v>0</v>
      </c>
      <c r="AK903" s="128"/>
      <c r="AL903" s="81" t="str">
        <f>_xlfn.IFNA(IF($D903=0,IF($K903="Not Paid by Tenant",0,INDEX('AMI Ref'!$O$5:$R$5,MATCH($K903,{"Oil","Gas","Electric - Other","Electric ccASHP - split"},0))),0),"")</f>
        <v/>
      </c>
      <c r="AM903" s="81">
        <f>_xlfn.IFNA(IF($D903=1,IF($K903="Not Paid by Tenant",0,INDEX('AMI Ref'!$O$6:$R$6,MATCH($K903,{"Oil","Gas","Electric - Other","Electric ccASHP - split"},0))),0),"")</f>
        <v>0</v>
      </c>
      <c r="AN903" s="81">
        <f>_xlfn.IFNA(IF($D903=2,IF($K903="Not Paid by Tenant",0,INDEX('AMI Ref'!$O$7:$R$7,MATCH($K903,{"Oil","Gas","Electric - Other","Electric ccASHP - split"},0))),0),"")</f>
        <v>0</v>
      </c>
      <c r="AO903" s="81">
        <f>_xlfn.IFNA(IF($D903=3,IF($K903="Not Paid by Tenant",0,INDEX('AMI Ref'!$O$8:$R$8,MATCH($K903,{"Oil","Gas","Electric - Other","Electric ccASHP - split"},0))),0),"")</f>
        <v>0</v>
      </c>
      <c r="AP903" s="81">
        <f>_xlfn.IFNA(IF($D903=4,IF($K903="Not Paid by Tenant",0,INDEX('AMI Ref'!$O$9:$R$9,MATCH($K903,{"Oil","Gas","Electric - Other","Electric ccASHP - split"},0))),0),"")</f>
        <v>0</v>
      </c>
      <c r="AQ903" s="81">
        <f>_xlfn.IFNA(IF($D903=5,IF($K903="Not Paid by Tenant",0,INDEX('AMI Ref'!$O$10:$R$10,MATCH($K903,{"Oil","Gas","Electric - Other","Electric ccASHP - split"},0))),0),"")</f>
        <v>0</v>
      </c>
      <c r="AR903" s="124">
        <f t="shared" si="124"/>
        <v>0</v>
      </c>
      <c r="AS903" s="123" t="e">
        <f t="shared" si="125"/>
        <v>#N/A</v>
      </c>
    </row>
    <row r="904" spans="1:45" x14ac:dyDescent="0.2">
      <c r="A904" s="130">
        <v>902</v>
      </c>
      <c r="B904" s="177">
        <f>IF(OR(COUNTIF($B$2:$B903,Input!$F920)&lt;1,COUNTIF($O$2:$O903,Input!$C920)&lt;1),Input!F920,0)</f>
        <v>0</v>
      </c>
      <c r="C904" s="177">
        <f>IF(OR(COUNTIF($B$2:$B903,Input!$F920)&lt;1,COUNTIF($O$2:$O903,Input!$C920)&lt;1),Input!G920,0)</f>
        <v>0</v>
      </c>
      <c r="D904" s="177">
        <f>IF(OR(COUNTIF($B$2:$B903,Input!$F920)&lt;1,COUNTIF($O$2:$O903,Input!$C920)&lt;1),Input!H920,0)</f>
        <v>0</v>
      </c>
      <c r="E904" s="177">
        <f>IF(OR(COUNTIF($B$2:$B903,Input!$F920)&lt;1,COUNTIF($O$2:$O903,Input!$C920)&lt;1),Input!I920,0)</f>
        <v>0</v>
      </c>
      <c r="F904" s="177">
        <f>IF(OR(COUNTIF($B$2:$B903,Input!$F920)&lt;1,COUNTIF($O$2:$O903,Input!$C920)&lt;1),Input!J920,0)</f>
        <v>0</v>
      </c>
      <c r="G904" s="177">
        <f>IF(OR(COUNTIF($B$2:$B903,Input!$F920)&lt;1,COUNTIF($O$2:$O903,Input!$C920)&lt;1),Input!K920,0)</f>
        <v>0</v>
      </c>
      <c r="H904" s="177">
        <f>IF(OR(COUNTIF($B$2:$B903,Input!$F920)&lt;1,COUNTIF($O$2:$O903,Input!$C920)&lt;1),Input!L920,0)</f>
        <v>0</v>
      </c>
      <c r="I904" s="177">
        <f>IF(OR(COUNTIF($B$2:$B903,Input!$F920)&lt;1,COUNTIF($O$2:$O903,Input!$C920)&lt;1),Input!M920,0)</f>
        <v>0</v>
      </c>
      <c r="J904" s="177">
        <f>IF(OR(COUNTIF($B$2:$B903,Input!$F920)&lt;1,COUNTIF($O$2:$O903,Input!$C920)&lt;1),Input!N920,0)</f>
        <v>0</v>
      </c>
      <c r="K904" s="177">
        <f>IF(OR(COUNTIF($B$2:$B903,Input!$F920)&lt;1,COUNTIF($O$2:$O903,Input!$C920)&lt;1),Input!O920,0)</f>
        <v>0</v>
      </c>
      <c r="L904" s="177">
        <f>IF(OR(COUNTIF($B$2:$B903,Input!$F920)&lt;1,COUNTIF($O$2:$O903,Input!$C920)&lt;1),Input!P920,0)</f>
        <v>0</v>
      </c>
      <c r="M904" s="129" t="str">
        <f t="shared" si="120"/>
        <v/>
      </c>
      <c r="N904" s="161">
        <f t="shared" si="126"/>
        <v>0</v>
      </c>
      <c r="O904" s="168">
        <f>Input!C920</f>
        <v>0</v>
      </c>
      <c r="P904" s="168"/>
      <c r="R904" s="131">
        <f t="shared" si="127"/>
        <v>0</v>
      </c>
      <c r="S904" s="133" t="str">
        <f t="shared" si="121"/>
        <v xml:space="preserve"> </v>
      </c>
      <c r="T904" s="133"/>
      <c r="U904" s="132" t="str">
        <f>_xlfn.IFNA(IF($D904=0,LOOKUP($F904,{0.1,0.2,0.3,0.4,0.5,0.6,0.7,0.8,0.9,1},{22,34,46,58,70,82,94,106,118,130}),""),"")</f>
        <v/>
      </c>
      <c r="V904" s="132" t="str">
        <f>_xlfn.IFNA(IF($D904=1,LOOKUP($F904,{0.1,0.2,0.3,0.4,0.5,0.6,0.7,0.8,0.9,1},{23,35,47,59,71,83,95,107,119,131}),""),"")</f>
        <v/>
      </c>
      <c r="W904" s="132" t="str">
        <f>_xlfn.IFNA(IF($D904=2,LOOKUP($F904,{0.1,0.2,0.3,0.4,0.5,0.6,0.7,0.8,0.9,1},{24,36,48,60,72,84,96,108,120,132}),""),"")</f>
        <v/>
      </c>
      <c r="X904" s="132" t="str">
        <f>_xlfn.IFNA(IF($D904=3,LOOKUP($F904,{0.1,0.2,0.3,0.4,0.5,0.6,0.7,0.8,0.9,1},{25,37,49,61,73,85,97,109,121,133}),""),"")</f>
        <v/>
      </c>
      <c r="Y904" s="132" t="str">
        <f>_xlfn.IFNA(IF($D904=4,LOOKUP($F904,{0.1,0.2,0.3,0.4,0.5,0.6,0.7,0.8,0.9,1},{26,38,50,62,74,86,98,110,122,134}),""),"")</f>
        <v/>
      </c>
      <c r="Z904" s="132" t="str">
        <f>_xlfn.IFNA(IF($D904=5,LOOKUP($F904,{0.1,0.2,0.3,0.4,0.5,0.6,0.7,0.8,0.9,1},{27,39,51,63,75,87,99,111,123,135}),""),"")</f>
        <v/>
      </c>
      <c r="AA904" s="132">
        <f t="shared" si="122"/>
        <v>0</v>
      </c>
      <c r="AB904" s="132" t="str">
        <f t="shared" si="123"/>
        <v>00</v>
      </c>
      <c r="AC904" s="82" t="e">
        <f>VLOOKUP(AB904,'AMI Ref'!T:U,2,FALSE)</f>
        <v>#N/A</v>
      </c>
      <c r="AD904" s="124"/>
      <c r="AE904" s="81" t="str">
        <f>_xlfn.IFNA(IF($D904=0,IF($J904="Not Paid by Tenant",0,INDEX('AMI Ref'!$K$5:$N$5,MATCH($J904,{"Oil","Gas","Electric - Other","ELECTRIC - HEAT PUMP"},0))),0),"")</f>
        <v/>
      </c>
      <c r="AF904" s="81">
        <f>_xlfn.IFNA(IF($D904=1,IF($J904="Not Paid by Tenant",0,INDEX('AMI Ref'!$K$6:$N$6,MATCH($J904,{"Oil","Gas","Electric - Other","ELECTRIC - HEAT PUMP"},0))),0),"")</f>
        <v>0</v>
      </c>
      <c r="AG904" s="81">
        <f>_xlfn.IFNA(IF($D904=2,IF($J904="Not Paid by Tenant",0,INDEX('AMI Ref'!$K$7:$N$7,MATCH($J904,{"Oil","Gas","Electric - Other","ELECTRIC - HEAT PUMP"},0))),0),"")</f>
        <v>0</v>
      </c>
      <c r="AH904" s="81">
        <f>_xlfn.IFNA(IF($D904=3,IF($J904="Not Paid by Tenant",0,INDEX('AMI Ref'!$K$8:$N$8,MATCH($J904,{"Oil","Gas","Electric - Other","ELECTRIC - HEAT PUMP"},0))),0),"")</f>
        <v>0</v>
      </c>
      <c r="AI904" s="81">
        <f>_xlfn.IFNA(IF($D904=4,IF($J904="Not Paid by Tenant",0,INDEX('AMI Ref'!$K$9:$N$9,MATCH($J904,{"Oil","Gas","Electric - Other","ELECTRIC - HEAT PUMP"},0))),0),"")</f>
        <v>0</v>
      </c>
      <c r="AJ904" s="81">
        <f>_xlfn.IFNA(IF($D904=5,IF($J904="Not Paid by Tenant",0,INDEX('AMI Ref'!$K$10:$N$10,MATCH($J904,{"Oil","Gas","Electric - Other","ELECTRIC - HEAT PUMP"},0))),0),"")</f>
        <v>0</v>
      </c>
      <c r="AK904" s="128"/>
      <c r="AL904" s="81" t="str">
        <f>_xlfn.IFNA(IF($D904=0,IF($K904="Not Paid by Tenant",0,INDEX('AMI Ref'!$O$5:$R$5,MATCH($K904,{"Oil","Gas","Electric - Other","Electric ccASHP - split"},0))),0),"")</f>
        <v/>
      </c>
      <c r="AM904" s="81">
        <f>_xlfn.IFNA(IF($D904=1,IF($K904="Not Paid by Tenant",0,INDEX('AMI Ref'!$O$6:$R$6,MATCH($K904,{"Oil","Gas","Electric - Other","Electric ccASHP - split"},0))),0),"")</f>
        <v>0</v>
      </c>
      <c r="AN904" s="81">
        <f>_xlfn.IFNA(IF($D904=2,IF($K904="Not Paid by Tenant",0,INDEX('AMI Ref'!$O$7:$R$7,MATCH($K904,{"Oil","Gas","Electric - Other","Electric ccASHP - split"},0))),0),"")</f>
        <v>0</v>
      </c>
      <c r="AO904" s="81">
        <f>_xlfn.IFNA(IF($D904=3,IF($K904="Not Paid by Tenant",0,INDEX('AMI Ref'!$O$8:$R$8,MATCH($K904,{"Oil","Gas","Electric - Other","Electric ccASHP - split"},0))),0),"")</f>
        <v>0</v>
      </c>
      <c r="AP904" s="81">
        <f>_xlfn.IFNA(IF($D904=4,IF($K904="Not Paid by Tenant",0,INDEX('AMI Ref'!$O$9:$R$9,MATCH($K904,{"Oil","Gas","Electric - Other","Electric ccASHP - split"},0))),0),"")</f>
        <v>0</v>
      </c>
      <c r="AQ904" s="81">
        <f>_xlfn.IFNA(IF($D904=5,IF($K904="Not Paid by Tenant",0,INDEX('AMI Ref'!$O$10:$R$10,MATCH($K904,{"Oil","Gas","Electric - Other","Electric ccASHP - split"},0))),0),"")</f>
        <v>0</v>
      </c>
      <c r="AR904" s="124">
        <f t="shared" si="124"/>
        <v>0</v>
      </c>
      <c r="AS904" s="123" t="e">
        <f t="shared" si="125"/>
        <v>#N/A</v>
      </c>
    </row>
    <row r="905" spans="1:45" x14ac:dyDescent="0.2">
      <c r="A905" s="130">
        <v>903</v>
      </c>
      <c r="B905" s="177">
        <f>IF(OR(COUNTIF($B$2:$B904,Input!$F921)&lt;1,COUNTIF($O$2:$O904,Input!$C921)&lt;1),Input!F921,0)</f>
        <v>0</v>
      </c>
      <c r="C905" s="177">
        <f>IF(OR(COUNTIF($B$2:$B904,Input!$F921)&lt;1,COUNTIF($O$2:$O904,Input!$C921)&lt;1),Input!G921,0)</f>
        <v>0</v>
      </c>
      <c r="D905" s="177">
        <f>IF(OR(COUNTIF($B$2:$B904,Input!$F921)&lt;1,COUNTIF($O$2:$O904,Input!$C921)&lt;1),Input!H921,0)</f>
        <v>0</v>
      </c>
      <c r="E905" s="177">
        <f>IF(OR(COUNTIF($B$2:$B904,Input!$F921)&lt;1,COUNTIF($O$2:$O904,Input!$C921)&lt;1),Input!I921,0)</f>
        <v>0</v>
      </c>
      <c r="F905" s="177">
        <f>IF(OR(COUNTIF($B$2:$B904,Input!$F921)&lt;1,COUNTIF($O$2:$O904,Input!$C921)&lt;1),Input!J921,0)</f>
        <v>0</v>
      </c>
      <c r="G905" s="177">
        <f>IF(OR(COUNTIF($B$2:$B904,Input!$F921)&lt;1,COUNTIF($O$2:$O904,Input!$C921)&lt;1),Input!K921,0)</f>
        <v>0</v>
      </c>
      <c r="H905" s="177">
        <f>IF(OR(COUNTIF($B$2:$B904,Input!$F921)&lt;1,COUNTIF($O$2:$O904,Input!$C921)&lt;1),Input!L921,0)</f>
        <v>0</v>
      </c>
      <c r="I905" s="177">
        <f>IF(OR(COUNTIF($B$2:$B904,Input!$F921)&lt;1,COUNTIF($O$2:$O904,Input!$C921)&lt;1),Input!M921,0)</f>
        <v>0</v>
      </c>
      <c r="J905" s="177">
        <f>IF(OR(COUNTIF($B$2:$B904,Input!$F921)&lt;1,COUNTIF($O$2:$O904,Input!$C921)&lt;1),Input!N921,0)</f>
        <v>0</v>
      </c>
      <c r="K905" s="177">
        <f>IF(OR(COUNTIF($B$2:$B904,Input!$F921)&lt;1,COUNTIF($O$2:$O904,Input!$C921)&lt;1),Input!O921,0)</f>
        <v>0</v>
      </c>
      <c r="L905" s="177">
        <f>IF(OR(COUNTIF($B$2:$B904,Input!$F921)&lt;1,COUNTIF($O$2:$O904,Input!$C921)&lt;1),Input!P921,0)</f>
        <v>0</v>
      </c>
      <c r="M905" s="129" t="str">
        <f t="shared" si="120"/>
        <v/>
      </c>
      <c r="N905" s="161">
        <f t="shared" si="126"/>
        <v>0</v>
      </c>
      <c r="O905" s="168">
        <f>Input!C921</f>
        <v>0</v>
      </c>
      <c r="P905" s="168"/>
      <c r="R905" s="131">
        <f t="shared" si="127"/>
        <v>0</v>
      </c>
      <c r="S905" s="133" t="str">
        <f t="shared" si="121"/>
        <v xml:space="preserve"> </v>
      </c>
      <c r="T905" s="133"/>
      <c r="U905" s="132" t="str">
        <f>_xlfn.IFNA(IF($D905=0,LOOKUP($F905,{0.1,0.2,0.3,0.4,0.5,0.6,0.7,0.8,0.9,1},{22,34,46,58,70,82,94,106,118,130}),""),"")</f>
        <v/>
      </c>
      <c r="V905" s="132" t="str">
        <f>_xlfn.IFNA(IF($D905=1,LOOKUP($F905,{0.1,0.2,0.3,0.4,0.5,0.6,0.7,0.8,0.9,1},{23,35,47,59,71,83,95,107,119,131}),""),"")</f>
        <v/>
      </c>
      <c r="W905" s="132" t="str">
        <f>_xlfn.IFNA(IF($D905=2,LOOKUP($F905,{0.1,0.2,0.3,0.4,0.5,0.6,0.7,0.8,0.9,1},{24,36,48,60,72,84,96,108,120,132}),""),"")</f>
        <v/>
      </c>
      <c r="X905" s="132" t="str">
        <f>_xlfn.IFNA(IF($D905=3,LOOKUP($F905,{0.1,0.2,0.3,0.4,0.5,0.6,0.7,0.8,0.9,1},{25,37,49,61,73,85,97,109,121,133}),""),"")</f>
        <v/>
      </c>
      <c r="Y905" s="132" t="str">
        <f>_xlfn.IFNA(IF($D905=4,LOOKUP($F905,{0.1,0.2,0.3,0.4,0.5,0.6,0.7,0.8,0.9,1},{26,38,50,62,74,86,98,110,122,134}),""),"")</f>
        <v/>
      </c>
      <c r="Z905" s="132" t="str">
        <f>_xlfn.IFNA(IF($D905=5,LOOKUP($F905,{0.1,0.2,0.3,0.4,0.5,0.6,0.7,0.8,0.9,1},{27,39,51,63,75,87,99,111,123,135}),""),"")</f>
        <v/>
      </c>
      <c r="AA905" s="132">
        <f t="shared" si="122"/>
        <v>0</v>
      </c>
      <c r="AB905" s="132" t="str">
        <f t="shared" si="123"/>
        <v>00</v>
      </c>
      <c r="AC905" s="82" t="e">
        <f>VLOOKUP(AB905,'AMI Ref'!T:U,2,FALSE)</f>
        <v>#N/A</v>
      </c>
      <c r="AD905" s="124"/>
      <c r="AE905" s="81" t="str">
        <f>_xlfn.IFNA(IF($D905=0,IF($J905="Not Paid by Tenant",0,INDEX('AMI Ref'!$K$5:$N$5,MATCH($J905,{"Oil","Gas","Electric - Other","ELECTRIC - HEAT PUMP"},0))),0),"")</f>
        <v/>
      </c>
      <c r="AF905" s="81">
        <f>_xlfn.IFNA(IF($D905=1,IF($J905="Not Paid by Tenant",0,INDEX('AMI Ref'!$K$6:$N$6,MATCH($J905,{"Oil","Gas","Electric - Other","ELECTRIC - HEAT PUMP"},0))),0),"")</f>
        <v>0</v>
      </c>
      <c r="AG905" s="81">
        <f>_xlfn.IFNA(IF($D905=2,IF($J905="Not Paid by Tenant",0,INDEX('AMI Ref'!$K$7:$N$7,MATCH($J905,{"Oil","Gas","Electric - Other","ELECTRIC - HEAT PUMP"},0))),0),"")</f>
        <v>0</v>
      </c>
      <c r="AH905" s="81">
        <f>_xlfn.IFNA(IF($D905=3,IF($J905="Not Paid by Tenant",0,INDEX('AMI Ref'!$K$8:$N$8,MATCH($J905,{"Oil","Gas","Electric - Other","ELECTRIC - HEAT PUMP"},0))),0),"")</f>
        <v>0</v>
      </c>
      <c r="AI905" s="81">
        <f>_xlfn.IFNA(IF($D905=4,IF($J905="Not Paid by Tenant",0,INDEX('AMI Ref'!$K$9:$N$9,MATCH($J905,{"Oil","Gas","Electric - Other","ELECTRIC - HEAT PUMP"},0))),0),"")</f>
        <v>0</v>
      </c>
      <c r="AJ905" s="81">
        <f>_xlfn.IFNA(IF($D905=5,IF($J905="Not Paid by Tenant",0,INDEX('AMI Ref'!$K$10:$N$10,MATCH($J905,{"Oil","Gas","Electric - Other","ELECTRIC - HEAT PUMP"},0))),0),"")</f>
        <v>0</v>
      </c>
      <c r="AK905" s="128"/>
      <c r="AL905" s="81" t="str">
        <f>_xlfn.IFNA(IF($D905=0,IF($K905="Not Paid by Tenant",0,INDEX('AMI Ref'!$O$5:$R$5,MATCH($K905,{"Oil","Gas","Electric - Other","Electric ccASHP - split"},0))),0),"")</f>
        <v/>
      </c>
      <c r="AM905" s="81">
        <f>_xlfn.IFNA(IF($D905=1,IF($K905="Not Paid by Tenant",0,INDEX('AMI Ref'!$O$6:$R$6,MATCH($K905,{"Oil","Gas","Electric - Other","Electric ccASHP - split"},0))),0),"")</f>
        <v>0</v>
      </c>
      <c r="AN905" s="81">
        <f>_xlfn.IFNA(IF($D905=2,IF($K905="Not Paid by Tenant",0,INDEX('AMI Ref'!$O$7:$R$7,MATCH($K905,{"Oil","Gas","Electric - Other","Electric ccASHP - split"},0))),0),"")</f>
        <v>0</v>
      </c>
      <c r="AO905" s="81">
        <f>_xlfn.IFNA(IF($D905=3,IF($K905="Not Paid by Tenant",0,INDEX('AMI Ref'!$O$8:$R$8,MATCH($K905,{"Oil","Gas","Electric - Other","Electric ccASHP - split"},0))),0),"")</f>
        <v>0</v>
      </c>
      <c r="AP905" s="81">
        <f>_xlfn.IFNA(IF($D905=4,IF($K905="Not Paid by Tenant",0,INDEX('AMI Ref'!$O$9:$R$9,MATCH($K905,{"Oil","Gas","Electric - Other","Electric ccASHP - split"},0))),0),"")</f>
        <v>0</v>
      </c>
      <c r="AQ905" s="81">
        <f>_xlfn.IFNA(IF($D905=5,IF($K905="Not Paid by Tenant",0,INDEX('AMI Ref'!$O$10:$R$10,MATCH($K905,{"Oil","Gas","Electric - Other","Electric ccASHP - split"},0))),0),"")</f>
        <v>0</v>
      </c>
      <c r="AR905" s="124">
        <f t="shared" si="124"/>
        <v>0</v>
      </c>
      <c r="AS905" s="123" t="e">
        <f t="shared" si="125"/>
        <v>#N/A</v>
      </c>
    </row>
    <row r="906" spans="1:45" x14ac:dyDescent="0.2">
      <c r="A906" s="130">
        <v>904</v>
      </c>
      <c r="B906" s="177">
        <f>IF(OR(COUNTIF($B$2:$B905,Input!$F922)&lt;1,COUNTIF($O$2:$O905,Input!$C922)&lt;1),Input!F922,0)</f>
        <v>0</v>
      </c>
      <c r="C906" s="177">
        <f>IF(OR(COUNTIF($B$2:$B905,Input!$F922)&lt;1,COUNTIF($O$2:$O905,Input!$C922)&lt;1),Input!G922,0)</f>
        <v>0</v>
      </c>
      <c r="D906" s="177">
        <f>IF(OR(COUNTIF($B$2:$B905,Input!$F922)&lt;1,COUNTIF($O$2:$O905,Input!$C922)&lt;1),Input!H922,0)</f>
        <v>0</v>
      </c>
      <c r="E906" s="177">
        <f>IF(OR(COUNTIF($B$2:$B905,Input!$F922)&lt;1,COUNTIF($O$2:$O905,Input!$C922)&lt;1),Input!I922,0)</f>
        <v>0</v>
      </c>
      <c r="F906" s="177">
        <f>IF(OR(COUNTIF($B$2:$B905,Input!$F922)&lt;1,COUNTIF($O$2:$O905,Input!$C922)&lt;1),Input!J922,0)</f>
        <v>0</v>
      </c>
      <c r="G906" s="177">
        <f>IF(OR(COUNTIF($B$2:$B905,Input!$F922)&lt;1,COUNTIF($O$2:$O905,Input!$C922)&lt;1),Input!K922,0)</f>
        <v>0</v>
      </c>
      <c r="H906" s="177">
        <f>IF(OR(COUNTIF($B$2:$B905,Input!$F922)&lt;1,COUNTIF($O$2:$O905,Input!$C922)&lt;1),Input!L922,0)</f>
        <v>0</v>
      </c>
      <c r="I906" s="177">
        <f>IF(OR(COUNTIF($B$2:$B905,Input!$F922)&lt;1,COUNTIF($O$2:$O905,Input!$C922)&lt;1),Input!M922,0)</f>
        <v>0</v>
      </c>
      <c r="J906" s="177">
        <f>IF(OR(COUNTIF($B$2:$B905,Input!$F922)&lt;1,COUNTIF($O$2:$O905,Input!$C922)&lt;1),Input!N922,0)</f>
        <v>0</v>
      </c>
      <c r="K906" s="177">
        <f>IF(OR(COUNTIF($B$2:$B905,Input!$F922)&lt;1,COUNTIF($O$2:$O905,Input!$C922)&lt;1),Input!O922,0)</f>
        <v>0</v>
      </c>
      <c r="L906" s="177">
        <f>IF(OR(COUNTIF($B$2:$B905,Input!$F922)&lt;1,COUNTIF($O$2:$O905,Input!$C922)&lt;1),Input!P922,0)</f>
        <v>0</v>
      </c>
      <c r="M906" s="129" t="str">
        <f t="shared" si="120"/>
        <v/>
      </c>
      <c r="N906" s="161">
        <f t="shared" si="126"/>
        <v>0</v>
      </c>
      <c r="O906" s="168">
        <f>Input!C922</f>
        <v>0</v>
      </c>
      <c r="P906" s="168"/>
      <c r="R906" s="131">
        <f t="shared" si="127"/>
        <v>0</v>
      </c>
      <c r="S906" s="133" t="str">
        <f t="shared" si="121"/>
        <v xml:space="preserve"> </v>
      </c>
      <c r="T906" s="133"/>
      <c r="U906" s="132" t="str">
        <f>_xlfn.IFNA(IF($D906=0,LOOKUP($F906,{0.1,0.2,0.3,0.4,0.5,0.6,0.7,0.8,0.9,1},{22,34,46,58,70,82,94,106,118,130}),""),"")</f>
        <v/>
      </c>
      <c r="V906" s="132" t="str">
        <f>_xlfn.IFNA(IF($D906=1,LOOKUP($F906,{0.1,0.2,0.3,0.4,0.5,0.6,0.7,0.8,0.9,1},{23,35,47,59,71,83,95,107,119,131}),""),"")</f>
        <v/>
      </c>
      <c r="W906" s="132" t="str">
        <f>_xlfn.IFNA(IF($D906=2,LOOKUP($F906,{0.1,0.2,0.3,0.4,0.5,0.6,0.7,0.8,0.9,1},{24,36,48,60,72,84,96,108,120,132}),""),"")</f>
        <v/>
      </c>
      <c r="X906" s="132" t="str">
        <f>_xlfn.IFNA(IF($D906=3,LOOKUP($F906,{0.1,0.2,0.3,0.4,0.5,0.6,0.7,0.8,0.9,1},{25,37,49,61,73,85,97,109,121,133}),""),"")</f>
        <v/>
      </c>
      <c r="Y906" s="132" t="str">
        <f>_xlfn.IFNA(IF($D906=4,LOOKUP($F906,{0.1,0.2,0.3,0.4,0.5,0.6,0.7,0.8,0.9,1},{26,38,50,62,74,86,98,110,122,134}),""),"")</f>
        <v/>
      </c>
      <c r="Z906" s="132" t="str">
        <f>_xlfn.IFNA(IF($D906=5,LOOKUP($F906,{0.1,0.2,0.3,0.4,0.5,0.6,0.7,0.8,0.9,1},{27,39,51,63,75,87,99,111,123,135}),""),"")</f>
        <v/>
      </c>
      <c r="AA906" s="132">
        <f t="shared" si="122"/>
        <v>0</v>
      </c>
      <c r="AB906" s="132" t="str">
        <f t="shared" si="123"/>
        <v>00</v>
      </c>
      <c r="AC906" s="82" t="e">
        <f>VLOOKUP(AB906,'AMI Ref'!T:U,2,FALSE)</f>
        <v>#N/A</v>
      </c>
      <c r="AD906" s="124"/>
      <c r="AE906" s="81" t="str">
        <f>_xlfn.IFNA(IF($D906=0,IF($J906="Not Paid by Tenant",0,INDEX('AMI Ref'!$K$5:$N$5,MATCH($J906,{"Oil","Gas","Electric - Other","ELECTRIC - HEAT PUMP"},0))),0),"")</f>
        <v/>
      </c>
      <c r="AF906" s="81">
        <f>_xlfn.IFNA(IF($D906=1,IF($J906="Not Paid by Tenant",0,INDEX('AMI Ref'!$K$6:$N$6,MATCH($J906,{"Oil","Gas","Electric - Other","ELECTRIC - HEAT PUMP"},0))),0),"")</f>
        <v>0</v>
      </c>
      <c r="AG906" s="81">
        <f>_xlfn.IFNA(IF($D906=2,IF($J906="Not Paid by Tenant",0,INDEX('AMI Ref'!$K$7:$N$7,MATCH($J906,{"Oil","Gas","Electric - Other","ELECTRIC - HEAT PUMP"},0))),0),"")</f>
        <v>0</v>
      </c>
      <c r="AH906" s="81">
        <f>_xlfn.IFNA(IF($D906=3,IF($J906="Not Paid by Tenant",0,INDEX('AMI Ref'!$K$8:$N$8,MATCH($J906,{"Oil","Gas","Electric - Other","ELECTRIC - HEAT PUMP"},0))),0),"")</f>
        <v>0</v>
      </c>
      <c r="AI906" s="81">
        <f>_xlfn.IFNA(IF($D906=4,IF($J906="Not Paid by Tenant",0,INDEX('AMI Ref'!$K$9:$N$9,MATCH($J906,{"Oil","Gas","Electric - Other","ELECTRIC - HEAT PUMP"},0))),0),"")</f>
        <v>0</v>
      </c>
      <c r="AJ906" s="81">
        <f>_xlfn.IFNA(IF($D906=5,IF($J906="Not Paid by Tenant",0,INDEX('AMI Ref'!$K$10:$N$10,MATCH($J906,{"Oil","Gas","Electric - Other","ELECTRIC - HEAT PUMP"},0))),0),"")</f>
        <v>0</v>
      </c>
      <c r="AK906" s="128"/>
      <c r="AL906" s="81" t="str">
        <f>_xlfn.IFNA(IF($D906=0,IF($K906="Not Paid by Tenant",0,INDEX('AMI Ref'!$O$5:$R$5,MATCH($K906,{"Oil","Gas","Electric - Other","Electric ccASHP - split"},0))),0),"")</f>
        <v/>
      </c>
      <c r="AM906" s="81">
        <f>_xlfn.IFNA(IF($D906=1,IF($K906="Not Paid by Tenant",0,INDEX('AMI Ref'!$O$6:$R$6,MATCH($K906,{"Oil","Gas","Electric - Other","Electric ccASHP - split"},0))),0),"")</f>
        <v>0</v>
      </c>
      <c r="AN906" s="81">
        <f>_xlfn.IFNA(IF($D906=2,IF($K906="Not Paid by Tenant",0,INDEX('AMI Ref'!$O$7:$R$7,MATCH($K906,{"Oil","Gas","Electric - Other","Electric ccASHP - split"},0))),0),"")</f>
        <v>0</v>
      </c>
      <c r="AO906" s="81">
        <f>_xlfn.IFNA(IF($D906=3,IF($K906="Not Paid by Tenant",0,INDEX('AMI Ref'!$O$8:$R$8,MATCH($K906,{"Oil","Gas","Electric - Other","Electric ccASHP - split"},0))),0),"")</f>
        <v>0</v>
      </c>
      <c r="AP906" s="81">
        <f>_xlfn.IFNA(IF($D906=4,IF($K906="Not Paid by Tenant",0,INDEX('AMI Ref'!$O$9:$R$9,MATCH($K906,{"Oil","Gas","Electric - Other","Electric ccASHP - split"},0))),0),"")</f>
        <v>0</v>
      </c>
      <c r="AQ906" s="81">
        <f>_xlfn.IFNA(IF($D906=5,IF($K906="Not Paid by Tenant",0,INDEX('AMI Ref'!$O$10:$R$10,MATCH($K906,{"Oil","Gas","Electric - Other","Electric ccASHP - split"},0))),0),"")</f>
        <v>0</v>
      </c>
      <c r="AR906" s="124">
        <f t="shared" si="124"/>
        <v>0</v>
      </c>
      <c r="AS906" s="123" t="e">
        <f t="shared" si="125"/>
        <v>#N/A</v>
      </c>
    </row>
    <row r="907" spans="1:45" x14ac:dyDescent="0.2">
      <c r="A907" s="130">
        <v>905</v>
      </c>
      <c r="B907" s="177">
        <f>IF(OR(COUNTIF($B$2:$B906,Input!$F923)&lt;1,COUNTIF($O$2:$O906,Input!$C923)&lt;1),Input!F923,0)</f>
        <v>0</v>
      </c>
      <c r="C907" s="177">
        <f>IF(OR(COUNTIF($B$2:$B906,Input!$F923)&lt;1,COUNTIF($O$2:$O906,Input!$C923)&lt;1),Input!G923,0)</f>
        <v>0</v>
      </c>
      <c r="D907" s="177">
        <f>IF(OR(COUNTIF($B$2:$B906,Input!$F923)&lt;1,COUNTIF($O$2:$O906,Input!$C923)&lt;1),Input!H923,0)</f>
        <v>0</v>
      </c>
      <c r="E907" s="177">
        <f>IF(OR(COUNTIF($B$2:$B906,Input!$F923)&lt;1,COUNTIF($O$2:$O906,Input!$C923)&lt;1),Input!I923,0)</f>
        <v>0</v>
      </c>
      <c r="F907" s="177">
        <f>IF(OR(COUNTIF($B$2:$B906,Input!$F923)&lt;1,COUNTIF($O$2:$O906,Input!$C923)&lt;1),Input!J923,0)</f>
        <v>0</v>
      </c>
      <c r="G907" s="177">
        <f>IF(OR(COUNTIF($B$2:$B906,Input!$F923)&lt;1,COUNTIF($O$2:$O906,Input!$C923)&lt;1),Input!K923,0)</f>
        <v>0</v>
      </c>
      <c r="H907" s="177">
        <f>IF(OR(COUNTIF($B$2:$B906,Input!$F923)&lt;1,COUNTIF($O$2:$O906,Input!$C923)&lt;1),Input!L923,0)</f>
        <v>0</v>
      </c>
      <c r="I907" s="177">
        <f>IF(OR(COUNTIF($B$2:$B906,Input!$F923)&lt;1,COUNTIF($O$2:$O906,Input!$C923)&lt;1),Input!M923,0)</f>
        <v>0</v>
      </c>
      <c r="J907" s="177">
        <f>IF(OR(COUNTIF($B$2:$B906,Input!$F923)&lt;1,COUNTIF($O$2:$O906,Input!$C923)&lt;1),Input!N923,0)</f>
        <v>0</v>
      </c>
      <c r="K907" s="177">
        <f>IF(OR(COUNTIF($B$2:$B906,Input!$F923)&lt;1,COUNTIF($O$2:$O906,Input!$C923)&lt;1),Input!O923,0)</f>
        <v>0</v>
      </c>
      <c r="L907" s="177">
        <f>IF(OR(COUNTIF($B$2:$B906,Input!$F923)&lt;1,COUNTIF($O$2:$O906,Input!$C923)&lt;1),Input!P923,0)</f>
        <v>0</v>
      </c>
      <c r="M907" s="129" t="str">
        <f t="shared" si="120"/>
        <v/>
      </c>
      <c r="N907" s="161">
        <f t="shared" si="126"/>
        <v>0</v>
      </c>
      <c r="O907" s="168">
        <f>Input!C923</f>
        <v>0</v>
      </c>
      <c r="P907" s="168"/>
      <c r="R907" s="131">
        <f t="shared" si="127"/>
        <v>0</v>
      </c>
      <c r="S907" s="133" t="str">
        <f t="shared" si="121"/>
        <v xml:space="preserve"> </v>
      </c>
      <c r="T907" s="133"/>
      <c r="U907" s="132" t="str">
        <f>_xlfn.IFNA(IF($D907=0,LOOKUP($F907,{0.1,0.2,0.3,0.4,0.5,0.6,0.7,0.8,0.9,1},{22,34,46,58,70,82,94,106,118,130}),""),"")</f>
        <v/>
      </c>
      <c r="V907" s="132" t="str">
        <f>_xlfn.IFNA(IF($D907=1,LOOKUP($F907,{0.1,0.2,0.3,0.4,0.5,0.6,0.7,0.8,0.9,1},{23,35,47,59,71,83,95,107,119,131}),""),"")</f>
        <v/>
      </c>
      <c r="W907" s="132" t="str">
        <f>_xlfn.IFNA(IF($D907=2,LOOKUP($F907,{0.1,0.2,0.3,0.4,0.5,0.6,0.7,0.8,0.9,1},{24,36,48,60,72,84,96,108,120,132}),""),"")</f>
        <v/>
      </c>
      <c r="X907" s="132" t="str">
        <f>_xlfn.IFNA(IF($D907=3,LOOKUP($F907,{0.1,0.2,0.3,0.4,0.5,0.6,0.7,0.8,0.9,1},{25,37,49,61,73,85,97,109,121,133}),""),"")</f>
        <v/>
      </c>
      <c r="Y907" s="132" t="str">
        <f>_xlfn.IFNA(IF($D907=4,LOOKUP($F907,{0.1,0.2,0.3,0.4,0.5,0.6,0.7,0.8,0.9,1},{26,38,50,62,74,86,98,110,122,134}),""),"")</f>
        <v/>
      </c>
      <c r="Z907" s="132" t="str">
        <f>_xlfn.IFNA(IF($D907=5,LOOKUP($F907,{0.1,0.2,0.3,0.4,0.5,0.6,0.7,0.8,0.9,1},{27,39,51,63,75,87,99,111,123,135}),""),"")</f>
        <v/>
      </c>
      <c r="AA907" s="132">
        <f t="shared" si="122"/>
        <v>0</v>
      </c>
      <c r="AB907" s="132" t="str">
        <f t="shared" si="123"/>
        <v>00</v>
      </c>
      <c r="AC907" s="82" t="e">
        <f>VLOOKUP(AB907,'AMI Ref'!T:U,2,FALSE)</f>
        <v>#N/A</v>
      </c>
      <c r="AD907" s="124"/>
      <c r="AE907" s="81" t="str">
        <f>_xlfn.IFNA(IF($D907=0,IF($J907="Not Paid by Tenant",0,INDEX('AMI Ref'!$K$5:$N$5,MATCH($J907,{"Oil","Gas","Electric - Other","ELECTRIC - HEAT PUMP"},0))),0),"")</f>
        <v/>
      </c>
      <c r="AF907" s="81">
        <f>_xlfn.IFNA(IF($D907=1,IF($J907="Not Paid by Tenant",0,INDEX('AMI Ref'!$K$6:$N$6,MATCH($J907,{"Oil","Gas","Electric - Other","ELECTRIC - HEAT PUMP"},0))),0),"")</f>
        <v>0</v>
      </c>
      <c r="AG907" s="81">
        <f>_xlfn.IFNA(IF($D907=2,IF($J907="Not Paid by Tenant",0,INDEX('AMI Ref'!$K$7:$N$7,MATCH($J907,{"Oil","Gas","Electric - Other","ELECTRIC - HEAT PUMP"},0))),0),"")</f>
        <v>0</v>
      </c>
      <c r="AH907" s="81">
        <f>_xlfn.IFNA(IF($D907=3,IF($J907="Not Paid by Tenant",0,INDEX('AMI Ref'!$K$8:$N$8,MATCH($J907,{"Oil","Gas","Electric - Other","ELECTRIC - HEAT PUMP"},0))),0),"")</f>
        <v>0</v>
      </c>
      <c r="AI907" s="81">
        <f>_xlfn.IFNA(IF($D907=4,IF($J907="Not Paid by Tenant",0,INDEX('AMI Ref'!$K$9:$N$9,MATCH($J907,{"Oil","Gas","Electric - Other","ELECTRIC - HEAT PUMP"},0))),0),"")</f>
        <v>0</v>
      </c>
      <c r="AJ907" s="81">
        <f>_xlfn.IFNA(IF($D907=5,IF($J907="Not Paid by Tenant",0,INDEX('AMI Ref'!$K$10:$N$10,MATCH($J907,{"Oil","Gas","Electric - Other","ELECTRIC - HEAT PUMP"},0))),0),"")</f>
        <v>0</v>
      </c>
      <c r="AK907" s="128"/>
      <c r="AL907" s="81" t="str">
        <f>_xlfn.IFNA(IF($D907=0,IF($K907="Not Paid by Tenant",0,INDEX('AMI Ref'!$O$5:$R$5,MATCH($K907,{"Oil","Gas","Electric - Other","Electric ccASHP - split"},0))),0),"")</f>
        <v/>
      </c>
      <c r="AM907" s="81">
        <f>_xlfn.IFNA(IF($D907=1,IF($K907="Not Paid by Tenant",0,INDEX('AMI Ref'!$O$6:$R$6,MATCH($K907,{"Oil","Gas","Electric - Other","Electric ccASHP - split"},0))),0),"")</f>
        <v>0</v>
      </c>
      <c r="AN907" s="81">
        <f>_xlfn.IFNA(IF($D907=2,IF($K907="Not Paid by Tenant",0,INDEX('AMI Ref'!$O$7:$R$7,MATCH($K907,{"Oil","Gas","Electric - Other","Electric ccASHP - split"},0))),0),"")</f>
        <v>0</v>
      </c>
      <c r="AO907" s="81">
        <f>_xlfn.IFNA(IF($D907=3,IF($K907="Not Paid by Tenant",0,INDEX('AMI Ref'!$O$8:$R$8,MATCH($K907,{"Oil","Gas","Electric - Other","Electric ccASHP - split"},0))),0),"")</f>
        <v>0</v>
      </c>
      <c r="AP907" s="81">
        <f>_xlfn.IFNA(IF($D907=4,IF($K907="Not Paid by Tenant",0,INDEX('AMI Ref'!$O$9:$R$9,MATCH($K907,{"Oil","Gas","Electric - Other","Electric ccASHP - split"},0))),0),"")</f>
        <v>0</v>
      </c>
      <c r="AQ907" s="81">
        <f>_xlfn.IFNA(IF($D907=5,IF($K907="Not Paid by Tenant",0,INDEX('AMI Ref'!$O$10:$R$10,MATCH($K907,{"Oil","Gas","Electric - Other","Electric ccASHP - split"},0))),0),"")</f>
        <v>0</v>
      </c>
      <c r="AR907" s="124">
        <f t="shared" si="124"/>
        <v>0</v>
      </c>
      <c r="AS907" s="123" t="e">
        <f t="shared" si="125"/>
        <v>#N/A</v>
      </c>
    </row>
    <row r="908" spans="1:45" x14ac:dyDescent="0.2">
      <c r="A908" s="130">
        <v>906</v>
      </c>
      <c r="B908" s="177">
        <f>IF(OR(COUNTIF($B$2:$B907,Input!$F924)&lt;1,COUNTIF($O$2:$O907,Input!$C924)&lt;1),Input!F924,0)</f>
        <v>0</v>
      </c>
      <c r="C908" s="177">
        <f>IF(OR(COUNTIF($B$2:$B907,Input!$F924)&lt;1,COUNTIF($O$2:$O907,Input!$C924)&lt;1),Input!G924,0)</f>
        <v>0</v>
      </c>
      <c r="D908" s="177">
        <f>IF(OR(COUNTIF($B$2:$B907,Input!$F924)&lt;1,COUNTIF($O$2:$O907,Input!$C924)&lt;1),Input!H924,0)</f>
        <v>0</v>
      </c>
      <c r="E908" s="177">
        <f>IF(OR(COUNTIF($B$2:$B907,Input!$F924)&lt;1,COUNTIF($O$2:$O907,Input!$C924)&lt;1),Input!I924,0)</f>
        <v>0</v>
      </c>
      <c r="F908" s="177">
        <f>IF(OR(COUNTIF($B$2:$B907,Input!$F924)&lt;1,COUNTIF($O$2:$O907,Input!$C924)&lt;1),Input!J924,0)</f>
        <v>0</v>
      </c>
      <c r="G908" s="177">
        <f>IF(OR(COUNTIF($B$2:$B907,Input!$F924)&lt;1,COUNTIF($O$2:$O907,Input!$C924)&lt;1),Input!K924,0)</f>
        <v>0</v>
      </c>
      <c r="H908" s="177">
        <f>IF(OR(COUNTIF($B$2:$B907,Input!$F924)&lt;1,COUNTIF($O$2:$O907,Input!$C924)&lt;1),Input!L924,0)</f>
        <v>0</v>
      </c>
      <c r="I908" s="177">
        <f>IF(OR(COUNTIF($B$2:$B907,Input!$F924)&lt;1,COUNTIF($O$2:$O907,Input!$C924)&lt;1),Input!M924,0)</f>
        <v>0</v>
      </c>
      <c r="J908" s="177">
        <f>IF(OR(COUNTIF($B$2:$B907,Input!$F924)&lt;1,COUNTIF($O$2:$O907,Input!$C924)&lt;1),Input!N924,0)</f>
        <v>0</v>
      </c>
      <c r="K908" s="177">
        <f>IF(OR(COUNTIF($B$2:$B907,Input!$F924)&lt;1,COUNTIF($O$2:$O907,Input!$C924)&lt;1),Input!O924,0)</f>
        <v>0</v>
      </c>
      <c r="L908" s="177">
        <f>IF(OR(COUNTIF($B$2:$B907,Input!$F924)&lt;1,COUNTIF($O$2:$O907,Input!$C924)&lt;1),Input!P924,0)</f>
        <v>0</v>
      </c>
      <c r="M908" s="129" t="str">
        <f t="shared" si="120"/>
        <v/>
      </c>
      <c r="N908" s="161">
        <f t="shared" si="126"/>
        <v>0</v>
      </c>
      <c r="O908" s="168">
        <f>Input!C924</f>
        <v>0</v>
      </c>
      <c r="P908" s="168"/>
      <c r="R908" s="131">
        <f t="shared" si="127"/>
        <v>0</v>
      </c>
      <c r="S908" s="133" t="str">
        <f t="shared" si="121"/>
        <v xml:space="preserve"> </v>
      </c>
      <c r="T908" s="133"/>
      <c r="U908" s="132" t="str">
        <f>_xlfn.IFNA(IF($D908=0,LOOKUP($F908,{0.1,0.2,0.3,0.4,0.5,0.6,0.7,0.8,0.9,1},{22,34,46,58,70,82,94,106,118,130}),""),"")</f>
        <v/>
      </c>
      <c r="V908" s="132" t="str">
        <f>_xlfn.IFNA(IF($D908=1,LOOKUP($F908,{0.1,0.2,0.3,0.4,0.5,0.6,0.7,0.8,0.9,1},{23,35,47,59,71,83,95,107,119,131}),""),"")</f>
        <v/>
      </c>
      <c r="W908" s="132" t="str">
        <f>_xlfn.IFNA(IF($D908=2,LOOKUP($F908,{0.1,0.2,0.3,0.4,0.5,0.6,0.7,0.8,0.9,1},{24,36,48,60,72,84,96,108,120,132}),""),"")</f>
        <v/>
      </c>
      <c r="X908" s="132" t="str">
        <f>_xlfn.IFNA(IF($D908=3,LOOKUP($F908,{0.1,0.2,0.3,0.4,0.5,0.6,0.7,0.8,0.9,1},{25,37,49,61,73,85,97,109,121,133}),""),"")</f>
        <v/>
      </c>
      <c r="Y908" s="132" t="str">
        <f>_xlfn.IFNA(IF($D908=4,LOOKUP($F908,{0.1,0.2,0.3,0.4,0.5,0.6,0.7,0.8,0.9,1},{26,38,50,62,74,86,98,110,122,134}),""),"")</f>
        <v/>
      </c>
      <c r="Z908" s="132" t="str">
        <f>_xlfn.IFNA(IF($D908=5,LOOKUP($F908,{0.1,0.2,0.3,0.4,0.5,0.6,0.7,0.8,0.9,1},{27,39,51,63,75,87,99,111,123,135}),""),"")</f>
        <v/>
      </c>
      <c r="AA908" s="132">
        <f t="shared" si="122"/>
        <v>0</v>
      </c>
      <c r="AB908" s="132" t="str">
        <f t="shared" si="123"/>
        <v>00</v>
      </c>
      <c r="AC908" s="82" t="e">
        <f>VLOOKUP(AB908,'AMI Ref'!T:U,2,FALSE)</f>
        <v>#N/A</v>
      </c>
      <c r="AD908" s="124"/>
      <c r="AE908" s="81" t="str">
        <f>_xlfn.IFNA(IF($D908=0,IF($J908="Not Paid by Tenant",0,INDEX('AMI Ref'!$K$5:$N$5,MATCH($J908,{"Oil","Gas","Electric - Other","ELECTRIC - HEAT PUMP"},0))),0),"")</f>
        <v/>
      </c>
      <c r="AF908" s="81">
        <f>_xlfn.IFNA(IF($D908=1,IF($J908="Not Paid by Tenant",0,INDEX('AMI Ref'!$K$6:$N$6,MATCH($J908,{"Oil","Gas","Electric - Other","ELECTRIC - HEAT PUMP"},0))),0),"")</f>
        <v>0</v>
      </c>
      <c r="AG908" s="81">
        <f>_xlfn.IFNA(IF($D908=2,IF($J908="Not Paid by Tenant",0,INDEX('AMI Ref'!$K$7:$N$7,MATCH($J908,{"Oil","Gas","Electric - Other","ELECTRIC - HEAT PUMP"},0))),0),"")</f>
        <v>0</v>
      </c>
      <c r="AH908" s="81">
        <f>_xlfn.IFNA(IF($D908=3,IF($J908="Not Paid by Tenant",0,INDEX('AMI Ref'!$K$8:$N$8,MATCH($J908,{"Oil","Gas","Electric - Other","ELECTRIC - HEAT PUMP"},0))),0),"")</f>
        <v>0</v>
      </c>
      <c r="AI908" s="81">
        <f>_xlfn.IFNA(IF($D908=4,IF($J908="Not Paid by Tenant",0,INDEX('AMI Ref'!$K$9:$N$9,MATCH($J908,{"Oil","Gas","Electric - Other","ELECTRIC - HEAT PUMP"},0))),0),"")</f>
        <v>0</v>
      </c>
      <c r="AJ908" s="81">
        <f>_xlfn.IFNA(IF($D908=5,IF($J908="Not Paid by Tenant",0,INDEX('AMI Ref'!$K$10:$N$10,MATCH($J908,{"Oil","Gas","Electric - Other","ELECTRIC - HEAT PUMP"},0))),0),"")</f>
        <v>0</v>
      </c>
      <c r="AK908" s="128"/>
      <c r="AL908" s="81" t="str">
        <f>_xlfn.IFNA(IF($D908=0,IF($K908="Not Paid by Tenant",0,INDEX('AMI Ref'!$O$5:$R$5,MATCH($K908,{"Oil","Gas","Electric - Other","Electric ccASHP - split"},0))),0),"")</f>
        <v/>
      </c>
      <c r="AM908" s="81">
        <f>_xlfn.IFNA(IF($D908=1,IF($K908="Not Paid by Tenant",0,INDEX('AMI Ref'!$O$6:$R$6,MATCH($K908,{"Oil","Gas","Electric - Other","Electric ccASHP - split"},0))),0),"")</f>
        <v>0</v>
      </c>
      <c r="AN908" s="81">
        <f>_xlfn.IFNA(IF($D908=2,IF($K908="Not Paid by Tenant",0,INDEX('AMI Ref'!$O$7:$R$7,MATCH($K908,{"Oil","Gas","Electric - Other","Electric ccASHP - split"},0))),0),"")</f>
        <v>0</v>
      </c>
      <c r="AO908" s="81">
        <f>_xlfn.IFNA(IF($D908=3,IF($K908="Not Paid by Tenant",0,INDEX('AMI Ref'!$O$8:$R$8,MATCH($K908,{"Oil","Gas","Electric - Other","Electric ccASHP - split"},0))),0),"")</f>
        <v>0</v>
      </c>
      <c r="AP908" s="81">
        <f>_xlfn.IFNA(IF($D908=4,IF($K908="Not Paid by Tenant",0,INDEX('AMI Ref'!$O$9:$R$9,MATCH($K908,{"Oil","Gas","Electric - Other","Electric ccASHP - split"},0))),0),"")</f>
        <v>0</v>
      </c>
      <c r="AQ908" s="81">
        <f>_xlfn.IFNA(IF($D908=5,IF($K908="Not Paid by Tenant",0,INDEX('AMI Ref'!$O$10:$R$10,MATCH($K908,{"Oil","Gas","Electric - Other","Electric ccASHP - split"},0))),0),"")</f>
        <v>0</v>
      </c>
      <c r="AR908" s="124">
        <f t="shared" si="124"/>
        <v>0</v>
      </c>
      <c r="AS908" s="123" t="e">
        <f t="shared" si="125"/>
        <v>#N/A</v>
      </c>
    </row>
    <row r="909" spans="1:45" x14ac:dyDescent="0.2">
      <c r="A909" s="130">
        <v>907</v>
      </c>
      <c r="B909" s="177">
        <f>IF(OR(COUNTIF($B$2:$B908,Input!$F925)&lt;1,COUNTIF($O$2:$O908,Input!$C925)&lt;1),Input!F925,0)</f>
        <v>0</v>
      </c>
      <c r="C909" s="177">
        <f>IF(OR(COUNTIF($B$2:$B908,Input!$F925)&lt;1,COUNTIF($O$2:$O908,Input!$C925)&lt;1),Input!G925,0)</f>
        <v>0</v>
      </c>
      <c r="D909" s="177">
        <f>IF(OR(COUNTIF($B$2:$B908,Input!$F925)&lt;1,COUNTIF($O$2:$O908,Input!$C925)&lt;1),Input!H925,0)</f>
        <v>0</v>
      </c>
      <c r="E909" s="177">
        <f>IF(OR(COUNTIF($B$2:$B908,Input!$F925)&lt;1,COUNTIF($O$2:$O908,Input!$C925)&lt;1),Input!I925,0)</f>
        <v>0</v>
      </c>
      <c r="F909" s="177">
        <f>IF(OR(COUNTIF($B$2:$B908,Input!$F925)&lt;1,COUNTIF($O$2:$O908,Input!$C925)&lt;1),Input!J925,0)</f>
        <v>0</v>
      </c>
      <c r="G909" s="177">
        <f>IF(OR(COUNTIF($B$2:$B908,Input!$F925)&lt;1,COUNTIF($O$2:$O908,Input!$C925)&lt;1),Input!K925,0)</f>
        <v>0</v>
      </c>
      <c r="H909" s="177">
        <f>IF(OR(COUNTIF($B$2:$B908,Input!$F925)&lt;1,COUNTIF($O$2:$O908,Input!$C925)&lt;1),Input!L925,0)</f>
        <v>0</v>
      </c>
      <c r="I909" s="177">
        <f>IF(OR(COUNTIF($B$2:$B908,Input!$F925)&lt;1,COUNTIF($O$2:$O908,Input!$C925)&lt;1),Input!M925,0)</f>
        <v>0</v>
      </c>
      <c r="J909" s="177">
        <f>IF(OR(COUNTIF($B$2:$B908,Input!$F925)&lt;1,COUNTIF($O$2:$O908,Input!$C925)&lt;1),Input!N925,0)</f>
        <v>0</v>
      </c>
      <c r="K909" s="177">
        <f>IF(OR(COUNTIF($B$2:$B908,Input!$F925)&lt;1,COUNTIF($O$2:$O908,Input!$C925)&lt;1),Input!O925,0)</f>
        <v>0</v>
      </c>
      <c r="L909" s="177">
        <f>IF(OR(COUNTIF($B$2:$B908,Input!$F925)&lt;1,COUNTIF($O$2:$O908,Input!$C925)&lt;1),Input!P925,0)</f>
        <v>0</v>
      </c>
      <c r="M909" s="129" t="str">
        <f t="shared" si="120"/>
        <v/>
      </c>
      <c r="N909" s="161">
        <f t="shared" si="126"/>
        <v>0</v>
      </c>
      <c r="O909" s="168">
        <f>Input!C925</f>
        <v>0</v>
      </c>
      <c r="P909" s="168"/>
      <c r="R909" s="131">
        <f t="shared" si="127"/>
        <v>0</v>
      </c>
      <c r="S909" s="133" t="str">
        <f t="shared" si="121"/>
        <v xml:space="preserve"> </v>
      </c>
      <c r="T909" s="133"/>
      <c r="U909" s="132" t="str">
        <f>_xlfn.IFNA(IF($D909=0,LOOKUP($F909,{0.1,0.2,0.3,0.4,0.5,0.6,0.7,0.8,0.9,1},{22,34,46,58,70,82,94,106,118,130}),""),"")</f>
        <v/>
      </c>
      <c r="V909" s="132" t="str">
        <f>_xlfn.IFNA(IF($D909=1,LOOKUP($F909,{0.1,0.2,0.3,0.4,0.5,0.6,0.7,0.8,0.9,1},{23,35,47,59,71,83,95,107,119,131}),""),"")</f>
        <v/>
      </c>
      <c r="W909" s="132" t="str">
        <f>_xlfn.IFNA(IF($D909=2,LOOKUP($F909,{0.1,0.2,0.3,0.4,0.5,0.6,0.7,0.8,0.9,1},{24,36,48,60,72,84,96,108,120,132}),""),"")</f>
        <v/>
      </c>
      <c r="X909" s="132" t="str">
        <f>_xlfn.IFNA(IF($D909=3,LOOKUP($F909,{0.1,0.2,0.3,0.4,0.5,0.6,0.7,0.8,0.9,1},{25,37,49,61,73,85,97,109,121,133}),""),"")</f>
        <v/>
      </c>
      <c r="Y909" s="132" t="str">
        <f>_xlfn.IFNA(IF($D909=4,LOOKUP($F909,{0.1,0.2,0.3,0.4,0.5,0.6,0.7,0.8,0.9,1},{26,38,50,62,74,86,98,110,122,134}),""),"")</f>
        <v/>
      </c>
      <c r="Z909" s="132" t="str">
        <f>_xlfn.IFNA(IF($D909=5,LOOKUP($F909,{0.1,0.2,0.3,0.4,0.5,0.6,0.7,0.8,0.9,1},{27,39,51,63,75,87,99,111,123,135}),""),"")</f>
        <v/>
      </c>
      <c r="AA909" s="132">
        <f t="shared" si="122"/>
        <v>0</v>
      </c>
      <c r="AB909" s="132" t="str">
        <f t="shared" si="123"/>
        <v>00</v>
      </c>
      <c r="AC909" s="82" t="e">
        <f>VLOOKUP(AB909,'AMI Ref'!T:U,2,FALSE)</f>
        <v>#N/A</v>
      </c>
      <c r="AD909" s="124"/>
      <c r="AE909" s="81" t="str">
        <f>_xlfn.IFNA(IF($D909=0,IF($J909="Not Paid by Tenant",0,INDEX('AMI Ref'!$K$5:$N$5,MATCH($J909,{"Oil","Gas","Electric - Other","ELECTRIC - HEAT PUMP"},0))),0),"")</f>
        <v/>
      </c>
      <c r="AF909" s="81">
        <f>_xlfn.IFNA(IF($D909=1,IF($J909="Not Paid by Tenant",0,INDEX('AMI Ref'!$K$6:$N$6,MATCH($J909,{"Oil","Gas","Electric - Other","ELECTRIC - HEAT PUMP"},0))),0),"")</f>
        <v>0</v>
      </c>
      <c r="AG909" s="81">
        <f>_xlfn.IFNA(IF($D909=2,IF($J909="Not Paid by Tenant",0,INDEX('AMI Ref'!$K$7:$N$7,MATCH($J909,{"Oil","Gas","Electric - Other","ELECTRIC - HEAT PUMP"},0))),0),"")</f>
        <v>0</v>
      </c>
      <c r="AH909" s="81">
        <f>_xlfn.IFNA(IF($D909=3,IF($J909="Not Paid by Tenant",0,INDEX('AMI Ref'!$K$8:$N$8,MATCH($J909,{"Oil","Gas","Electric - Other","ELECTRIC - HEAT PUMP"},0))),0),"")</f>
        <v>0</v>
      </c>
      <c r="AI909" s="81">
        <f>_xlfn.IFNA(IF($D909=4,IF($J909="Not Paid by Tenant",0,INDEX('AMI Ref'!$K$9:$N$9,MATCH($J909,{"Oil","Gas","Electric - Other","ELECTRIC - HEAT PUMP"},0))),0),"")</f>
        <v>0</v>
      </c>
      <c r="AJ909" s="81">
        <f>_xlfn.IFNA(IF($D909=5,IF($J909="Not Paid by Tenant",0,INDEX('AMI Ref'!$K$10:$N$10,MATCH($J909,{"Oil","Gas","Electric - Other","ELECTRIC - HEAT PUMP"},0))),0),"")</f>
        <v>0</v>
      </c>
      <c r="AK909" s="128"/>
      <c r="AL909" s="81" t="str">
        <f>_xlfn.IFNA(IF($D909=0,IF($K909="Not Paid by Tenant",0,INDEX('AMI Ref'!$O$5:$R$5,MATCH($K909,{"Oil","Gas","Electric - Other","Electric ccASHP - split"},0))),0),"")</f>
        <v/>
      </c>
      <c r="AM909" s="81">
        <f>_xlfn.IFNA(IF($D909=1,IF($K909="Not Paid by Tenant",0,INDEX('AMI Ref'!$O$6:$R$6,MATCH($K909,{"Oil","Gas","Electric - Other","Electric ccASHP - split"},0))),0),"")</f>
        <v>0</v>
      </c>
      <c r="AN909" s="81">
        <f>_xlfn.IFNA(IF($D909=2,IF($K909="Not Paid by Tenant",0,INDEX('AMI Ref'!$O$7:$R$7,MATCH($K909,{"Oil","Gas","Electric - Other","Electric ccASHP - split"},0))),0),"")</f>
        <v>0</v>
      </c>
      <c r="AO909" s="81">
        <f>_xlfn.IFNA(IF($D909=3,IF($K909="Not Paid by Tenant",0,INDEX('AMI Ref'!$O$8:$R$8,MATCH($K909,{"Oil","Gas","Electric - Other","Electric ccASHP - split"},0))),0),"")</f>
        <v>0</v>
      </c>
      <c r="AP909" s="81">
        <f>_xlfn.IFNA(IF($D909=4,IF($K909="Not Paid by Tenant",0,INDEX('AMI Ref'!$O$9:$R$9,MATCH($K909,{"Oil","Gas","Electric - Other","Electric ccASHP - split"},0))),0),"")</f>
        <v>0</v>
      </c>
      <c r="AQ909" s="81">
        <f>_xlfn.IFNA(IF($D909=5,IF($K909="Not Paid by Tenant",0,INDEX('AMI Ref'!$O$10:$R$10,MATCH($K909,{"Oil","Gas","Electric - Other","Electric ccASHP - split"},0))),0),"")</f>
        <v>0</v>
      </c>
      <c r="AR909" s="124">
        <f t="shared" si="124"/>
        <v>0</v>
      </c>
      <c r="AS909" s="123" t="e">
        <f t="shared" si="125"/>
        <v>#N/A</v>
      </c>
    </row>
    <row r="910" spans="1:45" x14ac:dyDescent="0.2">
      <c r="A910" s="130">
        <v>908</v>
      </c>
      <c r="B910" s="177">
        <f>IF(OR(COUNTIF($B$2:$B909,Input!$F926)&lt;1,COUNTIF($O$2:$O909,Input!$C926)&lt;1),Input!F926,0)</f>
        <v>0</v>
      </c>
      <c r="C910" s="177">
        <f>IF(OR(COUNTIF($B$2:$B909,Input!$F926)&lt;1,COUNTIF($O$2:$O909,Input!$C926)&lt;1),Input!G926,0)</f>
        <v>0</v>
      </c>
      <c r="D910" s="177">
        <f>IF(OR(COUNTIF($B$2:$B909,Input!$F926)&lt;1,COUNTIF($O$2:$O909,Input!$C926)&lt;1),Input!H926,0)</f>
        <v>0</v>
      </c>
      <c r="E910" s="177">
        <f>IF(OR(COUNTIF($B$2:$B909,Input!$F926)&lt;1,COUNTIF($O$2:$O909,Input!$C926)&lt;1),Input!I926,0)</f>
        <v>0</v>
      </c>
      <c r="F910" s="177">
        <f>IF(OR(COUNTIF($B$2:$B909,Input!$F926)&lt;1,COUNTIF($O$2:$O909,Input!$C926)&lt;1),Input!J926,0)</f>
        <v>0</v>
      </c>
      <c r="G910" s="177">
        <f>IF(OR(COUNTIF($B$2:$B909,Input!$F926)&lt;1,COUNTIF($O$2:$O909,Input!$C926)&lt;1),Input!K926,0)</f>
        <v>0</v>
      </c>
      <c r="H910" s="177">
        <f>IF(OR(COUNTIF($B$2:$B909,Input!$F926)&lt;1,COUNTIF($O$2:$O909,Input!$C926)&lt;1),Input!L926,0)</f>
        <v>0</v>
      </c>
      <c r="I910" s="177">
        <f>IF(OR(COUNTIF($B$2:$B909,Input!$F926)&lt;1,COUNTIF($O$2:$O909,Input!$C926)&lt;1),Input!M926,0)</f>
        <v>0</v>
      </c>
      <c r="J910" s="177">
        <f>IF(OR(COUNTIF($B$2:$B909,Input!$F926)&lt;1,COUNTIF($O$2:$O909,Input!$C926)&lt;1),Input!N926,0)</f>
        <v>0</v>
      </c>
      <c r="K910" s="177">
        <f>IF(OR(COUNTIF($B$2:$B909,Input!$F926)&lt;1,COUNTIF($O$2:$O909,Input!$C926)&lt;1),Input!O926,0)</f>
        <v>0</v>
      </c>
      <c r="L910" s="177">
        <f>IF(OR(COUNTIF($B$2:$B909,Input!$F926)&lt;1,COUNTIF($O$2:$O909,Input!$C926)&lt;1),Input!P926,0)</f>
        <v>0</v>
      </c>
      <c r="M910" s="129" t="str">
        <f t="shared" si="120"/>
        <v/>
      </c>
      <c r="N910" s="161">
        <f t="shared" si="126"/>
        <v>0</v>
      </c>
      <c r="O910" s="168">
        <f>Input!C926</f>
        <v>0</v>
      </c>
      <c r="P910" s="168"/>
      <c r="R910" s="131">
        <f t="shared" si="127"/>
        <v>0</v>
      </c>
      <c r="S910" s="133" t="str">
        <f t="shared" si="121"/>
        <v xml:space="preserve"> </v>
      </c>
      <c r="T910" s="133"/>
      <c r="U910" s="132" t="str">
        <f>_xlfn.IFNA(IF($D910=0,LOOKUP($F910,{0.1,0.2,0.3,0.4,0.5,0.6,0.7,0.8,0.9,1},{22,34,46,58,70,82,94,106,118,130}),""),"")</f>
        <v/>
      </c>
      <c r="V910" s="132" t="str">
        <f>_xlfn.IFNA(IF($D910=1,LOOKUP($F910,{0.1,0.2,0.3,0.4,0.5,0.6,0.7,0.8,0.9,1},{23,35,47,59,71,83,95,107,119,131}),""),"")</f>
        <v/>
      </c>
      <c r="W910" s="132" t="str">
        <f>_xlfn.IFNA(IF($D910=2,LOOKUP($F910,{0.1,0.2,0.3,0.4,0.5,0.6,0.7,0.8,0.9,1},{24,36,48,60,72,84,96,108,120,132}),""),"")</f>
        <v/>
      </c>
      <c r="X910" s="132" t="str">
        <f>_xlfn.IFNA(IF($D910=3,LOOKUP($F910,{0.1,0.2,0.3,0.4,0.5,0.6,0.7,0.8,0.9,1},{25,37,49,61,73,85,97,109,121,133}),""),"")</f>
        <v/>
      </c>
      <c r="Y910" s="132" t="str">
        <f>_xlfn.IFNA(IF($D910=4,LOOKUP($F910,{0.1,0.2,0.3,0.4,0.5,0.6,0.7,0.8,0.9,1},{26,38,50,62,74,86,98,110,122,134}),""),"")</f>
        <v/>
      </c>
      <c r="Z910" s="132" t="str">
        <f>_xlfn.IFNA(IF($D910=5,LOOKUP($F910,{0.1,0.2,0.3,0.4,0.5,0.6,0.7,0.8,0.9,1},{27,39,51,63,75,87,99,111,123,135}),""),"")</f>
        <v/>
      </c>
      <c r="AA910" s="132">
        <f t="shared" si="122"/>
        <v>0</v>
      </c>
      <c r="AB910" s="132" t="str">
        <f t="shared" si="123"/>
        <v>00</v>
      </c>
      <c r="AC910" s="82" t="e">
        <f>VLOOKUP(AB910,'AMI Ref'!T:U,2,FALSE)</f>
        <v>#N/A</v>
      </c>
      <c r="AD910" s="124"/>
      <c r="AE910" s="81" t="str">
        <f>_xlfn.IFNA(IF($D910=0,IF($J910="Not Paid by Tenant",0,INDEX('AMI Ref'!$K$5:$N$5,MATCH($J910,{"Oil","Gas","Electric - Other","ELECTRIC - HEAT PUMP"},0))),0),"")</f>
        <v/>
      </c>
      <c r="AF910" s="81">
        <f>_xlfn.IFNA(IF($D910=1,IF($J910="Not Paid by Tenant",0,INDEX('AMI Ref'!$K$6:$N$6,MATCH($J910,{"Oil","Gas","Electric - Other","ELECTRIC - HEAT PUMP"},0))),0),"")</f>
        <v>0</v>
      </c>
      <c r="AG910" s="81">
        <f>_xlfn.IFNA(IF($D910=2,IF($J910="Not Paid by Tenant",0,INDEX('AMI Ref'!$K$7:$N$7,MATCH($J910,{"Oil","Gas","Electric - Other","ELECTRIC - HEAT PUMP"},0))),0),"")</f>
        <v>0</v>
      </c>
      <c r="AH910" s="81">
        <f>_xlfn.IFNA(IF($D910=3,IF($J910="Not Paid by Tenant",0,INDEX('AMI Ref'!$K$8:$N$8,MATCH($J910,{"Oil","Gas","Electric - Other","ELECTRIC - HEAT PUMP"},0))),0),"")</f>
        <v>0</v>
      </c>
      <c r="AI910" s="81">
        <f>_xlfn.IFNA(IF($D910=4,IF($J910="Not Paid by Tenant",0,INDEX('AMI Ref'!$K$9:$N$9,MATCH($J910,{"Oil","Gas","Electric - Other","ELECTRIC - HEAT PUMP"},0))),0),"")</f>
        <v>0</v>
      </c>
      <c r="AJ910" s="81">
        <f>_xlfn.IFNA(IF($D910=5,IF($J910="Not Paid by Tenant",0,INDEX('AMI Ref'!$K$10:$N$10,MATCH($J910,{"Oil","Gas","Electric - Other","ELECTRIC - HEAT PUMP"},0))),0),"")</f>
        <v>0</v>
      </c>
      <c r="AK910" s="128"/>
      <c r="AL910" s="81" t="str">
        <f>_xlfn.IFNA(IF($D910=0,IF($K910="Not Paid by Tenant",0,INDEX('AMI Ref'!$O$5:$R$5,MATCH($K910,{"Oil","Gas","Electric - Other","Electric ccASHP - split"},0))),0),"")</f>
        <v/>
      </c>
      <c r="AM910" s="81">
        <f>_xlfn.IFNA(IF($D910=1,IF($K910="Not Paid by Tenant",0,INDEX('AMI Ref'!$O$6:$R$6,MATCH($K910,{"Oil","Gas","Electric - Other","Electric ccASHP - split"},0))),0),"")</f>
        <v>0</v>
      </c>
      <c r="AN910" s="81">
        <f>_xlfn.IFNA(IF($D910=2,IF($K910="Not Paid by Tenant",0,INDEX('AMI Ref'!$O$7:$R$7,MATCH($K910,{"Oil","Gas","Electric - Other","Electric ccASHP - split"},0))),0),"")</f>
        <v>0</v>
      </c>
      <c r="AO910" s="81">
        <f>_xlfn.IFNA(IF($D910=3,IF($K910="Not Paid by Tenant",0,INDEX('AMI Ref'!$O$8:$R$8,MATCH($K910,{"Oil","Gas","Electric - Other","Electric ccASHP - split"},0))),0),"")</f>
        <v>0</v>
      </c>
      <c r="AP910" s="81">
        <f>_xlfn.IFNA(IF($D910=4,IF($K910="Not Paid by Tenant",0,INDEX('AMI Ref'!$O$9:$R$9,MATCH($K910,{"Oil","Gas","Electric - Other","Electric ccASHP - split"},0))),0),"")</f>
        <v>0</v>
      </c>
      <c r="AQ910" s="81">
        <f>_xlfn.IFNA(IF($D910=5,IF($K910="Not Paid by Tenant",0,INDEX('AMI Ref'!$O$10:$R$10,MATCH($K910,{"Oil","Gas","Electric - Other","Electric ccASHP - split"},0))),0),"")</f>
        <v>0</v>
      </c>
      <c r="AR910" s="124">
        <f t="shared" si="124"/>
        <v>0</v>
      </c>
      <c r="AS910" s="123" t="e">
        <f t="shared" si="125"/>
        <v>#N/A</v>
      </c>
    </row>
    <row r="911" spans="1:45" x14ac:dyDescent="0.2">
      <c r="A911" s="130">
        <v>909</v>
      </c>
      <c r="B911" s="177">
        <f>IF(OR(COUNTIF($B$2:$B910,Input!$F927)&lt;1,COUNTIF($O$2:$O910,Input!$C927)&lt;1),Input!F927,0)</f>
        <v>0</v>
      </c>
      <c r="C911" s="177">
        <f>IF(OR(COUNTIF($B$2:$B910,Input!$F927)&lt;1,COUNTIF($O$2:$O910,Input!$C927)&lt;1),Input!G927,0)</f>
        <v>0</v>
      </c>
      <c r="D911" s="177">
        <f>IF(OR(COUNTIF($B$2:$B910,Input!$F927)&lt;1,COUNTIF($O$2:$O910,Input!$C927)&lt;1),Input!H927,0)</f>
        <v>0</v>
      </c>
      <c r="E911" s="177">
        <f>IF(OR(COUNTIF($B$2:$B910,Input!$F927)&lt;1,COUNTIF($O$2:$O910,Input!$C927)&lt;1),Input!I927,0)</f>
        <v>0</v>
      </c>
      <c r="F911" s="177">
        <f>IF(OR(COUNTIF($B$2:$B910,Input!$F927)&lt;1,COUNTIF($O$2:$O910,Input!$C927)&lt;1),Input!J927,0)</f>
        <v>0</v>
      </c>
      <c r="G911" s="177">
        <f>IF(OR(COUNTIF($B$2:$B910,Input!$F927)&lt;1,COUNTIF($O$2:$O910,Input!$C927)&lt;1),Input!K927,0)</f>
        <v>0</v>
      </c>
      <c r="H911" s="177">
        <f>IF(OR(COUNTIF($B$2:$B910,Input!$F927)&lt;1,COUNTIF($O$2:$O910,Input!$C927)&lt;1),Input!L927,0)</f>
        <v>0</v>
      </c>
      <c r="I911" s="177">
        <f>IF(OR(COUNTIF($B$2:$B910,Input!$F927)&lt;1,COUNTIF($O$2:$O910,Input!$C927)&lt;1),Input!M927,0)</f>
        <v>0</v>
      </c>
      <c r="J911" s="177">
        <f>IF(OR(COUNTIF($B$2:$B910,Input!$F927)&lt;1,COUNTIF($O$2:$O910,Input!$C927)&lt;1),Input!N927,0)</f>
        <v>0</v>
      </c>
      <c r="K911" s="177">
        <f>IF(OR(COUNTIF($B$2:$B910,Input!$F927)&lt;1,COUNTIF($O$2:$O910,Input!$C927)&lt;1),Input!O927,0)</f>
        <v>0</v>
      </c>
      <c r="L911" s="177">
        <f>IF(OR(COUNTIF($B$2:$B910,Input!$F927)&lt;1,COUNTIF($O$2:$O910,Input!$C927)&lt;1),Input!P927,0)</f>
        <v>0</v>
      </c>
      <c r="M911" s="129" t="str">
        <f t="shared" si="120"/>
        <v/>
      </c>
      <c r="N911" s="161">
        <f t="shared" si="126"/>
        <v>0</v>
      </c>
      <c r="O911" s="168">
        <f>Input!C927</f>
        <v>0</v>
      </c>
      <c r="P911" s="168"/>
      <c r="R911" s="131">
        <f t="shared" si="127"/>
        <v>0</v>
      </c>
      <c r="S911" s="133" t="str">
        <f t="shared" si="121"/>
        <v xml:space="preserve"> </v>
      </c>
      <c r="T911" s="133"/>
      <c r="U911" s="132" t="str">
        <f>_xlfn.IFNA(IF($D911=0,LOOKUP($F911,{0.1,0.2,0.3,0.4,0.5,0.6,0.7,0.8,0.9,1},{22,34,46,58,70,82,94,106,118,130}),""),"")</f>
        <v/>
      </c>
      <c r="V911" s="132" t="str">
        <f>_xlfn.IFNA(IF($D911=1,LOOKUP($F911,{0.1,0.2,0.3,0.4,0.5,0.6,0.7,0.8,0.9,1},{23,35,47,59,71,83,95,107,119,131}),""),"")</f>
        <v/>
      </c>
      <c r="W911" s="132" t="str">
        <f>_xlfn.IFNA(IF($D911=2,LOOKUP($F911,{0.1,0.2,0.3,0.4,0.5,0.6,0.7,0.8,0.9,1},{24,36,48,60,72,84,96,108,120,132}),""),"")</f>
        <v/>
      </c>
      <c r="X911" s="132" t="str">
        <f>_xlfn.IFNA(IF($D911=3,LOOKUP($F911,{0.1,0.2,0.3,0.4,0.5,0.6,0.7,0.8,0.9,1},{25,37,49,61,73,85,97,109,121,133}),""),"")</f>
        <v/>
      </c>
      <c r="Y911" s="132" t="str">
        <f>_xlfn.IFNA(IF($D911=4,LOOKUP($F911,{0.1,0.2,0.3,0.4,0.5,0.6,0.7,0.8,0.9,1},{26,38,50,62,74,86,98,110,122,134}),""),"")</f>
        <v/>
      </c>
      <c r="Z911" s="132" t="str">
        <f>_xlfn.IFNA(IF($D911=5,LOOKUP($F911,{0.1,0.2,0.3,0.4,0.5,0.6,0.7,0.8,0.9,1},{27,39,51,63,75,87,99,111,123,135}),""),"")</f>
        <v/>
      </c>
      <c r="AA911" s="132">
        <f t="shared" si="122"/>
        <v>0</v>
      </c>
      <c r="AB911" s="132" t="str">
        <f t="shared" si="123"/>
        <v>00</v>
      </c>
      <c r="AC911" s="82" t="e">
        <f>VLOOKUP(AB911,'AMI Ref'!T:U,2,FALSE)</f>
        <v>#N/A</v>
      </c>
      <c r="AD911" s="124"/>
      <c r="AE911" s="81" t="str">
        <f>_xlfn.IFNA(IF($D911=0,IF($J911="Not Paid by Tenant",0,INDEX('AMI Ref'!$K$5:$N$5,MATCH($J911,{"Oil","Gas","Electric - Other","ELECTRIC - HEAT PUMP"},0))),0),"")</f>
        <v/>
      </c>
      <c r="AF911" s="81">
        <f>_xlfn.IFNA(IF($D911=1,IF($J911="Not Paid by Tenant",0,INDEX('AMI Ref'!$K$6:$N$6,MATCH($J911,{"Oil","Gas","Electric - Other","ELECTRIC - HEAT PUMP"},0))),0),"")</f>
        <v>0</v>
      </c>
      <c r="AG911" s="81">
        <f>_xlfn.IFNA(IF($D911=2,IF($J911="Not Paid by Tenant",0,INDEX('AMI Ref'!$K$7:$N$7,MATCH($J911,{"Oil","Gas","Electric - Other","ELECTRIC - HEAT PUMP"},0))),0),"")</f>
        <v>0</v>
      </c>
      <c r="AH911" s="81">
        <f>_xlfn.IFNA(IF($D911=3,IF($J911="Not Paid by Tenant",0,INDEX('AMI Ref'!$K$8:$N$8,MATCH($J911,{"Oil","Gas","Electric - Other","ELECTRIC - HEAT PUMP"},0))),0),"")</f>
        <v>0</v>
      </c>
      <c r="AI911" s="81">
        <f>_xlfn.IFNA(IF($D911=4,IF($J911="Not Paid by Tenant",0,INDEX('AMI Ref'!$K$9:$N$9,MATCH($J911,{"Oil","Gas","Electric - Other","ELECTRIC - HEAT PUMP"},0))),0),"")</f>
        <v>0</v>
      </c>
      <c r="AJ911" s="81">
        <f>_xlfn.IFNA(IF($D911=5,IF($J911="Not Paid by Tenant",0,INDEX('AMI Ref'!$K$10:$N$10,MATCH($J911,{"Oil","Gas","Electric - Other","ELECTRIC - HEAT PUMP"},0))),0),"")</f>
        <v>0</v>
      </c>
      <c r="AK911" s="128"/>
      <c r="AL911" s="81" t="str">
        <f>_xlfn.IFNA(IF($D911=0,IF($K911="Not Paid by Tenant",0,INDEX('AMI Ref'!$O$5:$R$5,MATCH($K911,{"Oil","Gas","Electric - Other","Electric ccASHP - split"},0))),0),"")</f>
        <v/>
      </c>
      <c r="AM911" s="81">
        <f>_xlfn.IFNA(IF($D911=1,IF($K911="Not Paid by Tenant",0,INDEX('AMI Ref'!$O$6:$R$6,MATCH($K911,{"Oil","Gas","Electric - Other","Electric ccASHP - split"},0))),0),"")</f>
        <v>0</v>
      </c>
      <c r="AN911" s="81">
        <f>_xlfn.IFNA(IF($D911=2,IF($K911="Not Paid by Tenant",0,INDEX('AMI Ref'!$O$7:$R$7,MATCH($K911,{"Oil","Gas","Electric - Other","Electric ccASHP - split"},0))),0),"")</f>
        <v>0</v>
      </c>
      <c r="AO911" s="81">
        <f>_xlfn.IFNA(IF($D911=3,IF($K911="Not Paid by Tenant",0,INDEX('AMI Ref'!$O$8:$R$8,MATCH($K911,{"Oil","Gas","Electric - Other","Electric ccASHP - split"},0))),0),"")</f>
        <v>0</v>
      </c>
      <c r="AP911" s="81">
        <f>_xlfn.IFNA(IF($D911=4,IF($K911="Not Paid by Tenant",0,INDEX('AMI Ref'!$O$9:$R$9,MATCH($K911,{"Oil","Gas","Electric - Other","Electric ccASHP - split"},0))),0),"")</f>
        <v>0</v>
      </c>
      <c r="AQ911" s="81">
        <f>_xlfn.IFNA(IF($D911=5,IF($K911="Not Paid by Tenant",0,INDEX('AMI Ref'!$O$10:$R$10,MATCH($K911,{"Oil","Gas","Electric - Other","Electric ccASHP - split"},0))),0),"")</f>
        <v>0</v>
      </c>
      <c r="AR911" s="124">
        <f t="shared" si="124"/>
        <v>0</v>
      </c>
      <c r="AS911" s="123" t="e">
        <f t="shared" si="125"/>
        <v>#N/A</v>
      </c>
    </row>
    <row r="912" spans="1:45" x14ac:dyDescent="0.2">
      <c r="A912" s="130">
        <v>910</v>
      </c>
      <c r="B912" s="177">
        <f>IF(OR(COUNTIF($B$2:$B911,Input!$F928)&lt;1,COUNTIF($O$2:$O911,Input!$C928)&lt;1),Input!F928,0)</f>
        <v>0</v>
      </c>
      <c r="C912" s="177">
        <f>IF(OR(COUNTIF($B$2:$B911,Input!$F928)&lt;1,COUNTIF($O$2:$O911,Input!$C928)&lt;1),Input!G928,0)</f>
        <v>0</v>
      </c>
      <c r="D912" s="177">
        <f>IF(OR(COUNTIF($B$2:$B911,Input!$F928)&lt;1,COUNTIF($O$2:$O911,Input!$C928)&lt;1),Input!H928,0)</f>
        <v>0</v>
      </c>
      <c r="E912" s="177">
        <f>IF(OR(COUNTIF($B$2:$B911,Input!$F928)&lt;1,COUNTIF($O$2:$O911,Input!$C928)&lt;1),Input!I928,0)</f>
        <v>0</v>
      </c>
      <c r="F912" s="177">
        <f>IF(OR(COUNTIF($B$2:$B911,Input!$F928)&lt;1,COUNTIF($O$2:$O911,Input!$C928)&lt;1),Input!J928,0)</f>
        <v>0</v>
      </c>
      <c r="G912" s="177">
        <f>IF(OR(COUNTIF($B$2:$B911,Input!$F928)&lt;1,COUNTIF($O$2:$O911,Input!$C928)&lt;1),Input!K928,0)</f>
        <v>0</v>
      </c>
      <c r="H912" s="177">
        <f>IF(OR(COUNTIF($B$2:$B911,Input!$F928)&lt;1,COUNTIF($O$2:$O911,Input!$C928)&lt;1),Input!L928,0)</f>
        <v>0</v>
      </c>
      <c r="I912" s="177">
        <f>IF(OR(COUNTIF($B$2:$B911,Input!$F928)&lt;1,COUNTIF($O$2:$O911,Input!$C928)&lt;1),Input!M928,0)</f>
        <v>0</v>
      </c>
      <c r="J912" s="177">
        <f>IF(OR(COUNTIF($B$2:$B911,Input!$F928)&lt;1,COUNTIF($O$2:$O911,Input!$C928)&lt;1),Input!N928,0)</f>
        <v>0</v>
      </c>
      <c r="K912" s="177">
        <f>IF(OR(COUNTIF($B$2:$B911,Input!$F928)&lt;1,COUNTIF($O$2:$O911,Input!$C928)&lt;1),Input!O928,0)</f>
        <v>0</v>
      </c>
      <c r="L912" s="177">
        <f>IF(OR(COUNTIF($B$2:$B911,Input!$F928)&lt;1,COUNTIF($O$2:$O911,Input!$C928)&lt;1),Input!P928,0)</f>
        <v>0</v>
      </c>
      <c r="M912" s="129" t="str">
        <f t="shared" si="120"/>
        <v/>
      </c>
      <c r="N912" s="161">
        <f t="shared" si="126"/>
        <v>0</v>
      </c>
      <c r="O912" s="168">
        <f>Input!C928</f>
        <v>0</v>
      </c>
      <c r="P912" s="168"/>
      <c r="R912" s="131">
        <f t="shared" si="127"/>
        <v>0</v>
      </c>
      <c r="S912" s="133" t="str">
        <f t="shared" si="121"/>
        <v xml:space="preserve"> </v>
      </c>
      <c r="T912" s="133"/>
      <c r="U912" s="132" t="str">
        <f>_xlfn.IFNA(IF($D912=0,LOOKUP($F912,{0.1,0.2,0.3,0.4,0.5,0.6,0.7,0.8,0.9,1},{22,34,46,58,70,82,94,106,118,130}),""),"")</f>
        <v/>
      </c>
      <c r="V912" s="132" t="str">
        <f>_xlfn.IFNA(IF($D912=1,LOOKUP($F912,{0.1,0.2,0.3,0.4,0.5,0.6,0.7,0.8,0.9,1},{23,35,47,59,71,83,95,107,119,131}),""),"")</f>
        <v/>
      </c>
      <c r="W912" s="132" t="str">
        <f>_xlfn.IFNA(IF($D912=2,LOOKUP($F912,{0.1,0.2,0.3,0.4,0.5,0.6,0.7,0.8,0.9,1},{24,36,48,60,72,84,96,108,120,132}),""),"")</f>
        <v/>
      </c>
      <c r="X912" s="132" t="str">
        <f>_xlfn.IFNA(IF($D912=3,LOOKUP($F912,{0.1,0.2,0.3,0.4,0.5,0.6,0.7,0.8,0.9,1},{25,37,49,61,73,85,97,109,121,133}),""),"")</f>
        <v/>
      </c>
      <c r="Y912" s="132" t="str">
        <f>_xlfn.IFNA(IF($D912=4,LOOKUP($F912,{0.1,0.2,0.3,0.4,0.5,0.6,0.7,0.8,0.9,1},{26,38,50,62,74,86,98,110,122,134}),""),"")</f>
        <v/>
      </c>
      <c r="Z912" s="132" t="str">
        <f>_xlfn.IFNA(IF($D912=5,LOOKUP($F912,{0.1,0.2,0.3,0.4,0.5,0.6,0.7,0.8,0.9,1},{27,39,51,63,75,87,99,111,123,135}),""),"")</f>
        <v/>
      </c>
      <c r="AA912" s="132">
        <f t="shared" si="122"/>
        <v>0</v>
      </c>
      <c r="AB912" s="132" t="str">
        <f t="shared" si="123"/>
        <v>00</v>
      </c>
      <c r="AC912" s="82" t="e">
        <f>VLOOKUP(AB912,'AMI Ref'!T:U,2,FALSE)</f>
        <v>#N/A</v>
      </c>
      <c r="AD912" s="124"/>
      <c r="AE912" s="81" t="str">
        <f>_xlfn.IFNA(IF($D912=0,IF($J912="Not Paid by Tenant",0,INDEX('AMI Ref'!$K$5:$N$5,MATCH($J912,{"Oil","Gas","Electric - Other","ELECTRIC - HEAT PUMP"},0))),0),"")</f>
        <v/>
      </c>
      <c r="AF912" s="81">
        <f>_xlfn.IFNA(IF($D912=1,IF($J912="Not Paid by Tenant",0,INDEX('AMI Ref'!$K$6:$N$6,MATCH($J912,{"Oil","Gas","Electric - Other","ELECTRIC - HEAT PUMP"},0))),0),"")</f>
        <v>0</v>
      </c>
      <c r="AG912" s="81">
        <f>_xlfn.IFNA(IF($D912=2,IF($J912="Not Paid by Tenant",0,INDEX('AMI Ref'!$K$7:$N$7,MATCH($J912,{"Oil","Gas","Electric - Other","ELECTRIC - HEAT PUMP"},0))),0),"")</f>
        <v>0</v>
      </c>
      <c r="AH912" s="81">
        <f>_xlfn.IFNA(IF($D912=3,IF($J912="Not Paid by Tenant",0,INDEX('AMI Ref'!$K$8:$N$8,MATCH($J912,{"Oil","Gas","Electric - Other","ELECTRIC - HEAT PUMP"},0))),0),"")</f>
        <v>0</v>
      </c>
      <c r="AI912" s="81">
        <f>_xlfn.IFNA(IF($D912=4,IF($J912="Not Paid by Tenant",0,INDEX('AMI Ref'!$K$9:$N$9,MATCH($J912,{"Oil","Gas","Electric - Other","ELECTRIC - HEAT PUMP"},0))),0),"")</f>
        <v>0</v>
      </c>
      <c r="AJ912" s="81">
        <f>_xlfn.IFNA(IF($D912=5,IF($J912="Not Paid by Tenant",0,INDEX('AMI Ref'!$K$10:$N$10,MATCH($J912,{"Oil","Gas","Electric - Other","ELECTRIC - HEAT PUMP"},0))),0),"")</f>
        <v>0</v>
      </c>
      <c r="AK912" s="128"/>
      <c r="AL912" s="81" t="str">
        <f>_xlfn.IFNA(IF($D912=0,IF($K912="Not Paid by Tenant",0,INDEX('AMI Ref'!$O$5:$R$5,MATCH($K912,{"Oil","Gas","Electric - Other","Electric ccASHP - split"},0))),0),"")</f>
        <v/>
      </c>
      <c r="AM912" s="81">
        <f>_xlfn.IFNA(IF($D912=1,IF($K912="Not Paid by Tenant",0,INDEX('AMI Ref'!$O$6:$R$6,MATCH($K912,{"Oil","Gas","Electric - Other","Electric ccASHP - split"},0))),0),"")</f>
        <v>0</v>
      </c>
      <c r="AN912" s="81">
        <f>_xlfn.IFNA(IF($D912=2,IF($K912="Not Paid by Tenant",0,INDEX('AMI Ref'!$O$7:$R$7,MATCH($K912,{"Oil","Gas","Electric - Other","Electric ccASHP - split"},0))),0),"")</f>
        <v>0</v>
      </c>
      <c r="AO912" s="81">
        <f>_xlfn.IFNA(IF($D912=3,IF($K912="Not Paid by Tenant",0,INDEX('AMI Ref'!$O$8:$R$8,MATCH($K912,{"Oil","Gas","Electric - Other","Electric ccASHP - split"},0))),0),"")</f>
        <v>0</v>
      </c>
      <c r="AP912" s="81">
        <f>_xlfn.IFNA(IF($D912=4,IF($K912="Not Paid by Tenant",0,INDEX('AMI Ref'!$O$9:$R$9,MATCH($K912,{"Oil","Gas","Electric - Other","Electric ccASHP - split"},0))),0),"")</f>
        <v>0</v>
      </c>
      <c r="AQ912" s="81">
        <f>_xlfn.IFNA(IF($D912=5,IF($K912="Not Paid by Tenant",0,INDEX('AMI Ref'!$O$10:$R$10,MATCH($K912,{"Oil","Gas","Electric - Other","Electric ccASHP - split"},0))),0),"")</f>
        <v>0</v>
      </c>
      <c r="AR912" s="124">
        <f t="shared" si="124"/>
        <v>0</v>
      </c>
      <c r="AS912" s="123" t="e">
        <f t="shared" si="125"/>
        <v>#N/A</v>
      </c>
    </row>
    <row r="913" spans="1:45" x14ac:dyDescent="0.2">
      <c r="A913" s="130">
        <v>911</v>
      </c>
      <c r="B913" s="177">
        <f>IF(OR(COUNTIF($B$2:$B912,Input!$F929)&lt;1,COUNTIF($O$2:$O912,Input!$C929)&lt;1),Input!F929,0)</f>
        <v>0</v>
      </c>
      <c r="C913" s="177">
        <f>IF(OR(COUNTIF($B$2:$B912,Input!$F929)&lt;1,COUNTIF($O$2:$O912,Input!$C929)&lt;1),Input!G929,0)</f>
        <v>0</v>
      </c>
      <c r="D913" s="177">
        <f>IF(OR(COUNTIF($B$2:$B912,Input!$F929)&lt;1,COUNTIF($O$2:$O912,Input!$C929)&lt;1),Input!H929,0)</f>
        <v>0</v>
      </c>
      <c r="E913" s="177">
        <f>IF(OR(COUNTIF($B$2:$B912,Input!$F929)&lt;1,COUNTIF($O$2:$O912,Input!$C929)&lt;1),Input!I929,0)</f>
        <v>0</v>
      </c>
      <c r="F913" s="177">
        <f>IF(OR(COUNTIF($B$2:$B912,Input!$F929)&lt;1,COUNTIF($O$2:$O912,Input!$C929)&lt;1),Input!J929,0)</f>
        <v>0</v>
      </c>
      <c r="G913" s="177">
        <f>IF(OR(COUNTIF($B$2:$B912,Input!$F929)&lt;1,COUNTIF($O$2:$O912,Input!$C929)&lt;1),Input!K929,0)</f>
        <v>0</v>
      </c>
      <c r="H913" s="177">
        <f>IF(OR(COUNTIF($B$2:$B912,Input!$F929)&lt;1,COUNTIF($O$2:$O912,Input!$C929)&lt;1),Input!L929,0)</f>
        <v>0</v>
      </c>
      <c r="I913" s="177">
        <f>IF(OR(COUNTIF($B$2:$B912,Input!$F929)&lt;1,COUNTIF($O$2:$O912,Input!$C929)&lt;1),Input!M929,0)</f>
        <v>0</v>
      </c>
      <c r="J913" s="177">
        <f>IF(OR(COUNTIF($B$2:$B912,Input!$F929)&lt;1,COUNTIF($O$2:$O912,Input!$C929)&lt;1),Input!N929,0)</f>
        <v>0</v>
      </c>
      <c r="K913" s="177">
        <f>IF(OR(COUNTIF($B$2:$B912,Input!$F929)&lt;1,COUNTIF($O$2:$O912,Input!$C929)&lt;1),Input!O929,0)</f>
        <v>0</v>
      </c>
      <c r="L913" s="177">
        <f>IF(OR(COUNTIF($B$2:$B912,Input!$F929)&lt;1,COUNTIF($O$2:$O912,Input!$C929)&lt;1),Input!P929,0)</f>
        <v>0</v>
      </c>
      <c r="M913" s="129" t="str">
        <f t="shared" si="120"/>
        <v/>
      </c>
      <c r="N913" s="161">
        <f t="shared" si="126"/>
        <v>0</v>
      </c>
      <c r="O913" s="168">
        <f>Input!C929</f>
        <v>0</v>
      </c>
      <c r="P913" s="168"/>
      <c r="R913" s="131">
        <f t="shared" si="127"/>
        <v>0</v>
      </c>
      <c r="S913" s="133" t="str">
        <f t="shared" si="121"/>
        <v xml:space="preserve"> </v>
      </c>
      <c r="T913" s="133"/>
      <c r="U913" s="132" t="str">
        <f>_xlfn.IFNA(IF($D913=0,LOOKUP($F913,{0.1,0.2,0.3,0.4,0.5,0.6,0.7,0.8,0.9,1},{22,34,46,58,70,82,94,106,118,130}),""),"")</f>
        <v/>
      </c>
      <c r="V913" s="132" t="str">
        <f>_xlfn.IFNA(IF($D913=1,LOOKUP($F913,{0.1,0.2,0.3,0.4,0.5,0.6,0.7,0.8,0.9,1},{23,35,47,59,71,83,95,107,119,131}),""),"")</f>
        <v/>
      </c>
      <c r="W913" s="132" t="str">
        <f>_xlfn.IFNA(IF($D913=2,LOOKUP($F913,{0.1,0.2,0.3,0.4,0.5,0.6,0.7,0.8,0.9,1},{24,36,48,60,72,84,96,108,120,132}),""),"")</f>
        <v/>
      </c>
      <c r="X913" s="132" t="str">
        <f>_xlfn.IFNA(IF($D913=3,LOOKUP($F913,{0.1,0.2,0.3,0.4,0.5,0.6,0.7,0.8,0.9,1},{25,37,49,61,73,85,97,109,121,133}),""),"")</f>
        <v/>
      </c>
      <c r="Y913" s="132" t="str">
        <f>_xlfn.IFNA(IF($D913=4,LOOKUP($F913,{0.1,0.2,0.3,0.4,0.5,0.6,0.7,0.8,0.9,1},{26,38,50,62,74,86,98,110,122,134}),""),"")</f>
        <v/>
      </c>
      <c r="Z913" s="132" t="str">
        <f>_xlfn.IFNA(IF($D913=5,LOOKUP($F913,{0.1,0.2,0.3,0.4,0.5,0.6,0.7,0.8,0.9,1},{27,39,51,63,75,87,99,111,123,135}),""),"")</f>
        <v/>
      </c>
      <c r="AA913" s="132">
        <f t="shared" si="122"/>
        <v>0</v>
      </c>
      <c r="AB913" s="132" t="str">
        <f t="shared" si="123"/>
        <v>00</v>
      </c>
      <c r="AC913" s="82" t="e">
        <f>VLOOKUP(AB913,'AMI Ref'!T:U,2,FALSE)</f>
        <v>#N/A</v>
      </c>
      <c r="AD913" s="124"/>
      <c r="AE913" s="81" t="str">
        <f>_xlfn.IFNA(IF($D913=0,IF($J913="Not Paid by Tenant",0,INDEX('AMI Ref'!$K$5:$N$5,MATCH($J913,{"Oil","Gas","Electric - Other","ELECTRIC - HEAT PUMP"},0))),0),"")</f>
        <v/>
      </c>
      <c r="AF913" s="81">
        <f>_xlfn.IFNA(IF($D913=1,IF($J913="Not Paid by Tenant",0,INDEX('AMI Ref'!$K$6:$N$6,MATCH($J913,{"Oil","Gas","Electric - Other","ELECTRIC - HEAT PUMP"},0))),0),"")</f>
        <v>0</v>
      </c>
      <c r="AG913" s="81">
        <f>_xlfn.IFNA(IF($D913=2,IF($J913="Not Paid by Tenant",0,INDEX('AMI Ref'!$K$7:$N$7,MATCH($J913,{"Oil","Gas","Electric - Other","ELECTRIC - HEAT PUMP"},0))),0),"")</f>
        <v>0</v>
      </c>
      <c r="AH913" s="81">
        <f>_xlfn.IFNA(IF($D913=3,IF($J913="Not Paid by Tenant",0,INDEX('AMI Ref'!$K$8:$N$8,MATCH($J913,{"Oil","Gas","Electric - Other","ELECTRIC - HEAT PUMP"},0))),0),"")</f>
        <v>0</v>
      </c>
      <c r="AI913" s="81">
        <f>_xlfn.IFNA(IF($D913=4,IF($J913="Not Paid by Tenant",0,INDEX('AMI Ref'!$K$9:$N$9,MATCH($J913,{"Oil","Gas","Electric - Other","ELECTRIC - HEAT PUMP"},0))),0),"")</f>
        <v>0</v>
      </c>
      <c r="AJ913" s="81">
        <f>_xlfn.IFNA(IF($D913=5,IF($J913="Not Paid by Tenant",0,INDEX('AMI Ref'!$K$10:$N$10,MATCH($J913,{"Oil","Gas","Electric - Other","ELECTRIC - HEAT PUMP"},0))),0),"")</f>
        <v>0</v>
      </c>
      <c r="AK913" s="128"/>
      <c r="AL913" s="81" t="str">
        <f>_xlfn.IFNA(IF($D913=0,IF($K913="Not Paid by Tenant",0,INDEX('AMI Ref'!$O$5:$R$5,MATCH($K913,{"Oil","Gas","Electric - Other","Electric ccASHP - split"},0))),0),"")</f>
        <v/>
      </c>
      <c r="AM913" s="81">
        <f>_xlfn.IFNA(IF($D913=1,IF($K913="Not Paid by Tenant",0,INDEX('AMI Ref'!$O$6:$R$6,MATCH($K913,{"Oil","Gas","Electric - Other","Electric ccASHP - split"},0))),0),"")</f>
        <v>0</v>
      </c>
      <c r="AN913" s="81">
        <f>_xlfn.IFNA(IF($D913=2,IF($K913="Not Paid by Tenant",0,INDEX('AMI Ref'!$O$7:$R$7,MATCH($K913,{"Oil","Gas","Electric - Other","Electric ccASHP - split"},0))),0),"")</f>
        <v>0</v>
      </c>
      <c r="AO913" s="81">
        <f>_xlfn.IFNA(IF($D913=3,IF($K913="Not Paid by Tenant",0,INDEX('AMI Ref'!$O$8:$R$8,MATCH($K913,{"Oil","Gas","Electric - Other","Electric ccASHP - split"},0))),0),"")</f>
        <v>0</v>
      </c>
      <c r="AP913" s="81">
        <f>_xlfn.IFNA(IF($D913=4,IF($K913="Not Paid by Tenant",0,INDEX('AMI Ref'!$O$9:$R$9,MATCH($K913,{"Oil","Gas","Electric - Other","Electric ccASHP - split"},0))),0),"")</f>
        <v>0</v>
      </c>
      <c r="AQ913" s="81">
        <f>_xlfn.IFNA(IF($D913=5,IF($K913="Not Paid by Tenant",0,INDEX('AMI Ref'!$O$10:$R$10,MATCH($K913,{"Oil","Gas","Electric - Other","Electric ccASHP - split"},0))),0),"")</f>
        <v>0</v>
      </c>
      <c r="AR913" s="124">
        <f t="shared" si="124"/>
        <v>0</v>
      </c>
      <c r="AS913" s="123" t="e">
        <f t="shared" si="125"/>
        <v>#N/A</v>
      </c>
    </row>
    <row r="914" spans="1:45" x14ac:dyDescent="0.2">
      <c r="A914" s="130">
        <v>912</v>
      </c>
      <c r="B914" s="177">
        <f>IF(OR(COUNTIF($B$2:$B913,Input!$F930)&lt;1,COUNTIF($O$2:$O913,Input!$C930)&lt;1),Input!F930,0)</f>
        <v>0</v>
      </c>
      <c r="C914" s="177">
        <f>IF(OR(COUNTIF($B$2:$B913,Input!$F930)&lt;1,COUNTIF($O$2:$O913,Input!$C930)&lt;1),Input!G930,0)</f>
        <v>0</v>
      </c>
      <c r="D914" s="177">
        <f>IF(OR(COUNTIF($B$2:$B913,Input!$F930)&lt;1,COUNTIF($O$2:$O913,Input!$C930)&lt;1),Input!H930,0)</f>
        <v>0</v>
      </c>
      <c r="E914" s="177">
        <f>IF(OR(COUNTIF($B$2:$B913,Input!$F930)&lt;1,COUNTIF($O$2:$O913,Input!$C930)&lt;1),Input!I930,0)</f>
        <v>0</v>
      </c>
      <c r="F914" s="177">
        <f>IF(OR(COUNTIF($B$2:$B913,Input!$F930)&lt;1,COUNTIF($O$2:$O913,Input!$C930)&lt;1),Input!J930,0)</f>
        <v>0</v>
      </c>
      <c r="G914" s="177">
        <f>IF(OR(COUNTIF($B$2:$B913,Input!$F930)&lt;1,COUNTIF($O$2:$O913,Input!$C930)&lt;1),Input!K930,0)</f>
        <v>0</v>
      </c>
      <c r="H914" s="177">
        <f>IF(OR(COUNTIF($B$2:$B913,Input!$F930)&lt;1,COUNTIF($O$2:$O913,Input!$C930)&lt;1),Input!L930,0)</f>
        <v>0</v>
      </c>
      <c r="I914" s="177">
        <f>IF(OR(COUNTIF($B$2:$B913,Input!$F930)&lt;1,COUNTIF($O$2:$O913,Input!$C930)&lt;1),Input!M930,0)</f>
        <v>0</v>
      </c>
      <c r="J914" s="177">
        <f>IF(OR(COUNTIF($B$2:$B913,Input!$F930)&lt;1,COUNTIF($O$2:$O913,Input!$C930)&lt;1),Input!N930,0)</f>
        <v>0</v>
      </c>
      <c r="K914" s="177">
        <f>IF(OR(COUNTIF($B$2:$B913,Input!$F930)&lt;1,COUNTIF($O$2:$O913,Input!$C930)&lt;1),Input!O930,0)</f>
        <v>0</v>
      </c>
      <c r="L914" s="177">
        <f>IF(OR(COUNTIF($B$2:$B913,Input!$F930)&lt;1,COUNTIF($O$2:$O913,Input!$C930)&lt;1),Input!P930,0)</f>
        <v>0</v>
      </c>
      <c r="M914" s="129" t="str">
        <f t="shared" si="120"/>
        <v/>
      </c>
      <c r="N914" s="161">
        <f t="shared" si="126"/>
        <v>0</v>
      </c>
      <c r="O914" s="168">
        <f>Input!C930</f>
        <v>0</v>
      </c>
      <c r="P914" s="168"/>
      <c r="R914" s="131">
        <f t="shared" si="127"/>
        <v>0</v>
      </c>
      <c r="S914" s="133" t="str">
        <f t="shared" si="121"/>
        <v xml:space="preserve"> </v>
      </c>
      <c r="T914" s="133"/>
      <c r="U914" s="132" t="str">
        <f>_xlfn.IFNA(IF($D914=0,LOOKUP($F914,{0.1,0.2,0.3,0.4,0.5,0.6,0.7,0.8,0.9,1},{22,34,46,58,70,82,94,106,118,130}),""),"")</f>
        <v/>
      </c>
      <c r="V914" s="132" t="str">
        <f>_xlfn.IFNA(IF($D914=1,LOOKUP($F914,{0.1,0.2,0.3,0.4,0.5,0.6,0.7,0.8,0.9,1},{23,35,47,59,71,83,95,107,119,131}),""),"")</f>
        <v/>
      </c>
      <c r="W914" s="132" t="str">
        <f>_xlfn.IFNA(IF($D914=2,LOOKUP($F914,{0.1,0.2,0.3,0.4,0.5,0.6,0.7,0.8,0.9,1},{24,36,48,60,72,84,96,108,120,132}),""),"")</f>
        <v/>
      </c>
      <c r="X914" s="132" t="str">
        <f>_xlfn.IFNA(IF($D914=3,LOOKUP($F914,{0.1,0.2,0.3,0.4,0.5,0.6,0.7,0.8,0.9,1},{25,37,49,61,73,85,97,109,121,133}),""),"")</f>
        <v/>
      </c>
      <c r="Y914" s="132" t="str">
        <f>_xlfn.IFNA(IF($D914=4,LOOKUP($F914,{0.1,0.2,0.3,0.4,0.5,0.6,0.7,0.8,0.9,1},{26,38,50,62,74,86,98,110,122,134}),""),"")</f>
        <v/>
      </c>
      <c r="Z914" s="132" t="str">
        <f>_xlfn.IFNA(IF($D914=5,LOOKUP($F914,{0.1,0.2,0.3,0.4,0.5,0.6,0.7,0.8,0.9,1},{27,39,51,63,75,87,99,111,123,135}),""),"")</f>
        <v/>
      </c>
      <c r="AA914" s="132">
        <f t="shared" si="122"/>
        <v>0</v>
      </c>
      <c r="AB914" s="132" t="str">
        <f t="shared" si="123"/>
        <v>00</v>
      </c>
      <c r="AC914" s="82" t="e">
        <f>VLOOKUP(AB914,'AMI Ref'!T:U,2,FALSE)</f>
        <v>#N/A</v>
      </c>
      <c r="AD914" s="124"/>
      <c r="AE914" s="81" t="str">
        <f>_xlfn.IFNA(IF($D914=0,IF($J914="Not Paid by Tenant",0,INDEX('AMI Ref'!$K$5:$N$5,MATCH($J914,{"Oil","Gas","Electric - Other","ELECTRIC - HEAT PUMP"},0))),0),"")</f>
        <v/>
      </c>
      <c r="AF914" s="81">
        <f>_xlfn.IFNA(IF($D914=1,IF($J914="Not Paid by Tenant",0,INDEX('AMI Ref'!$K$6:$N$6,MATCH($J914,{"Oil","Gas","Electric - Other","ELECTRIC - HEAT PUMP"},0))),0),"")</f>
        <v>0</v>
      </c>
      <c r="AG914" s="81">
        <f>_xlfn.IFNA(IF($D914=2,IF($J914="Not Paid by Tenant",0,INDEX('AMI Ref'!$K$7:$N$7,MATCH($J914,{"Oil","Gas","Electric - Other","ELECTRIC - HEAT PUMP"},0))),0),"")</f>
        <v>0</v>
      </c>
      <c r="AH914" s="81">
        <f>_xlfn.IFNA(IF($D914=3,IF($J914="Not Paid by Tenant",0,INDEX('AMI Ref'!$K$8:$N$8,MATCH($J914,{"Oil","Gas","Electric - Other","ELECTRIC - HEAT PUMP"},0))),0),"")</f>
        <v>0</v>
      </c>
      <c r="AI914" s="81">
        <f>_xlfn.IFNA(IF($D914=4,IF($J914="Not Paid by Tenant",0,INDEX('AMI Ref'!$K$9:$N$9,MATCH($J914,{"Oil","Gas","Electric - Other","ELECTRIC - HEAT PUMP"},0))),0),"")</f>
        <v>0</v>
      </c>
      <c r="AJ914" s="81">
        <f>_xlfn.IFNA(IF($D914=5,IF($J914="Not Paid by Tenant",0,INDEX('AMI Ref'!$K$10:$N$10,MATCH($J914,{"Oil","Gas","Electric - Other","ELECTRIC - HEAT PUMP"},0))),0),"")</f>
        <v>0</v>
      </c>
      <c r="AK914" s="128"/>
      <c r="AL914" s="81" t="str">
        <f>_xlfn.IFNA(IF($D914=0,IF($K914="Not Paid by Tenant",0,INDEX('AMI Ref'!$O$5:$R$5,MATCH($K914,{"Oil","Gas","Electric - Other","Electric ccASHP - split"},0))),0),"")</f>
        <v/>
      </c>
      <c r="AM914" s="81">
        <f>_xlfn.IFNA(IF($D914=1,IF($K914="Not Paid by Tenant",0,INDEX('AMI Ref'!$O$6:$R$6,MATCH($K914,{"Oil","Gas","Electric - Other","Electric ccASHP - split"},0))),0),"")</f>
        <v>0</v>
      </c>
      <c r="AN914" s="81">
        <f>_xlfn.IFNA(IF($D914=2,IF($K914="Not Paid by Tenant",0,INDEX('AMI Ref'!$O$7:$R$7,MATCH($K914,{"Oil","Gas","Electric - Other","Electric ccASHP - split"},0))),0),"")</f>
        <v>0</v>
      </c>
      <c r="AO914" s="81">
        <f>_xlfn.IFNA(IF($D914=3,IF($K914="Not Paid by Tenant",0,INDEX('AMI Ref'!$O$8:$R$8,MATCH($K914,{"Oil","Gas","Electric - Other","Electric ccASHP - split"},0))),0),"")</f>
        <v>0</v>
      </c>
      <c r="AP914" s="81">
        <f>_xlfn.IFNA(IF($D914=4,IF($K914="Not Paid by Tenant",0,INDEX('AMI Ref'!$O$9:$R$9,MATCH($K914,{"Oil","Gas","Electric - Other","Electric ccASHP - split"},0))),0),"")</f>
        <v>0</v>
      </c>
      <c r="AQ914" s="81">
        <f>_xlfn.IFNA(IF($D914=5,IF($K914="Not Paid by Tenant",0,INDEX('AMI Ref'!$O$10:$R$10,MATCH($K914,{"Oil","Gas","Electric - Other","Electric ccASHP - split"},0))),0),"")</f>
        <v>0</v>
      </c>
      <c r="AR914" s="124">
        <f t="shared" si="124"/>
        <v>0</v>
      </c>
      <c r="AS914" s="123" t="e">
        <f t="shared" si="125"/>
        <v>#N/A</v>
      </c>
    </row>
    <row r="915" spans="1:45" x14ac:dyDescent="0.2">
      <c r="A915" s="130">
        <v>913</v>
      </c>
      <c r="B915" s="177">
        <f>IF(OR(COUNTIF($B$2:$B914,Input!$F931)&lt;1,COUNTIF($O$2:$O914,Input!$C931)&lt;1),Input!F931,0)</f>
        <v>0</v>
      </c>
      <c r="C915" s="177">
        <f>IF(OR(COUNTIF($B$2:$B914,Input!$F931)&lt;1,COUNTIF($O$2:$O914,Input!$C931)&lt;1),Input!G931,0)</f>
        <v>0</v>
      </c>
      <c r="D915" s="177">
        <f>IF(OR(COUNTIF($B$2:$B914,Input!$F931)&lt;1,COUNTIF($O$2:$O914,Input!$C931)&lt;1),Input!H931,0)</f>
        <v>0</v>
      </c>
      <c r="E915" s="177">
        <f>IF(OR(COUNTIF($B$2:$B914,Input!$F931)&lt;1,COUNTIF($O$2:$O914,Input!$C931)&lt;1),Input!I931,0)</f>
        <v>0</v>
      </c>
      <c r="F915" s="177">
        <f>IF(OR(COUNTIF($B$2:$B914,Input!$F931)&lt;1,COUNTIF($O$2:$O914,Input!$C931)&lt;1),Input!J931,0)</f>
        <v>0</v>
      </c>
      <c r="G915" s="177">
        <f>IF(OR(COUNTIF($B$2:$B914,Input!$F931)&lt;1,COUNTIF($O$2:$O914,Input!$C931)&lt;1),Input!K931,0)</f>
        <v>0</v>
      </c>
      <c r="H915" s="177">
        <f>IF(OR(COUNTIF($B$2:$B914,Input!$F931)&lt;1,COUNTIF($O$2:$O914,Input!$C931)&lt;1),Input!L931,0)</f>
        <v>0</v>
      </c>
      <c r="I915" s="177">
        <f>IF(OR(COUNTIF($B$2:$B914,Input!$F931)&lt;1,COUNTIF($O$2:$O914,Input!$C931)&lt;1),Input!M931,0)</f>
        <v>0</v>
      </c>
      <c r="J915" s="177">
        <f>IF(OR(COUNTIF($B$2:$B914,Input!$F931)&lt;1,COUNTIF($O$2:$O914,Input!$C931)&lt;1),Input!N931,0)</f>
        <v>0</v>
      </c>
      <c r="K915" s="177">
        <f>IF(OR(COUNTIF($B$2:$B914,Input!$F931)&lt;1,COUNTIF($O$2:$O914,Input!$C931)&lt;1),Input!O931,0)</f>
        <v>0</v>
      </c>
      <c r="L915" s="177">
        <f>IF(OR(COUNTIF($B$2:$B914,Input!$F931)&lt;1,COUNTIF($O$2:$O914,Input!$C931)&lt;1),Input!P931,0)</f>
        <v>0</v>
      </c>
      <c r="M915" s="129" t="str">
        <f t="shared" si="120"/>
        <v/>
      </c>
      <c r="N915" s="161">
        <f t="shared" si="126"/>
        <v>0</v>
      </c>
      <c r="O915" s="168">
        <f>Input!C931</f>
        <v>0</v>
      </c>
      <c r="P915" s="168"/>
      <c r="R915" s="131">
        <f t="shared" si="127"/>
        <v>0</v>
      </c>
      <c r="S915" s="133" t="str">
        <f t="shared" si="121"/>
        <v xml:space="preserve"> </v>
      </c>
      <c r="T915" s="133"/>
      <c r="U915" s="132" t="str">
        <f>_xlfn.IFNA(IF($D915=0,LOOKUP($F915,{0.1,0.2,0.3,0.4,0.5,0.6,0.7,0.8,0.9,1},{22,34,46,58,70,82,94,106,118,130}),""),"")</f>
        <v/>
      </c>
      <c r="V915" s="132" t="str">
        <f>_xlfn.IFNA(IF($D915=1,LOOKUP($F915,{0.1,0.2,0.3,0.4,0.5,0.6,0.7,0.8,0.9,1},{23,35,47,59,71,83,95,107,119,131}),""),"")</f>
        <v/>
      </c>
      <c r="W915" s="132" t="str">
        <f>_xlfn.IFNA(IF($D915=2,LOOKUP($F915,{0.1,0.2,0.3,0.4,0.5,0.6,0.7,0.8,0.9,1},{24,36,48,60,72,84,96,108,120,132}),""),"")</f>
        <v/>
      </c>
      <c r="X915" s="132" t="str">
        <f>_xlfn.IFNA(IF($D915=3,LOOKUP($F915,{0.1,0.2,0.3,0.4,0.5,0.6,0.7,0.8,0.9,1},{25,37,49,61,73,85,97,109,121,133}),""),"")</f>
        <v/>
      </c>
      <c r="Y915" s="132" t="str">
        <f>_xlfn.IFNA(IF($D915=4,LOOKUP($F915,{0.1,0.2,0.3,0.4,0.5,0.6,0.7,0.8,0.9,1},{26,38,50,62,74,86,98,110,122,134}),""),"")</f>
        <v/>
      </c>
      <c r="Z915" s="132" t="str">
        <f>_xlfn.IFNA(IF($D915=5,LOOKUP($F915,{0.1,0.2,0.3,0.4,0.5,0.6,0.7,0.8,0.9,1},{27,39,51,63,75,87,99,111,123,135}),""),"")</f>
        <v/>
      </c>
      <c r="AA915" s="132">
        <f t="shared" si="122"/>
        <v>0</v>
      </c>
      <c r="AB915" s="132" t="str">
        <f t="shared" si="123"/>
        <v>00</v>
      </c>
      <c r="AC915" s="82" t="e">
        <f>VLOOKUP(AB915,'AMI Ref'!T:U,2,FALSE)</f>
        <v>#N/A</v>
      </c>
      <c r="AD915" s="124"/>
      <c r="AE915" s="81" t="str">
        <f>_xlfn.IFNA(IF($D915=0,IF($J915="Not Paid by Tenant",0,INDEX('AMI Ref'!$K$5:$N$5,MATCH($J915,{"Oil","Gas","Electric - Other","ELECTRIC - HEAT PUMP"},0))),0),"")</f>
        <v/>
      </c>
      <c r="AF915" s="81">
        <f>_xlfn.IFNA(IF($D915=1,IF($J915="Not Paid by Tenant",0,INDEX('AMI Ref'!$K$6:$N$6,MATCH($J915,{"Oil","Gas","Electric - Other","ELECTRIC - HEAT PUMP"},0))),0),"")</f>
        <v>0</v>
      </c>
      <c r="AG915" s="81">
        <f>_xlfn.IFNA(IF($D915=2,IF($J915="Not Paid by Tenant",0,INDEX('AMI Ref'!$K$7:$N$7,MATCH($J915,{"Oil","Gas","Electric - Other","ELECTRIC - HEAT PUMP"},0))),0),"")</f>
        <v>0</v>
      </c>
      <c r="AH915" s="81">
        <f>_xlfn.IFNA(IF($D915=3,IF($J915="Not Paid by Tenant",0,INDEX('AMI Ref'!$K$8:$N$8,MATCH($J915,{"Oil","Gas","Electric - Other","ELECTRIC - HEAT PUMP"},0))),0),"")</f>
        <v>0</v>
      </c>
      <c r="AI915" s="81">
        <f>_xlfn.IFNA(IF($D915=4,IF($J915="Not Paid by Tenant",0,INDEX('AMI Ref'!$K$9:$N$9,MATCH($J915,{"Oil","Gas","Electric - Other","ELECTRIC - HEAT PUMP"},0))),0),"")</f>
        <v>0</v>
      </c>
      <c r="AJ915" s="81">
        <f>_xlfn.IFNA(IF($D915=5,IF($J915="Not Paid by Tenant",0,INDEX('AMI Ref'!$K$10:$N$10,MATCH($J915,{"Oil","Gas","Electric - Other","ELECTRIC - HEAT PUMP"},0))),0),"")</f>
        <v>0</v>
      </c>
      <c r="AK915" s="128"/>
      <c r="AL915" s="81" t="str">
        <f>_xlfn.IFNA(IF($D915=0,IF($K915="Not Paid by Tenant",0,INDEX('AMI Ref'!$O$5:$R$5,MATCH($K915,{"Oil","Gas","Electric - Other","Electric ccASHP - split"},0))),0),"")</f>
        <v/>
      </c>
      <c r="AM915" s="81">
        <f>_xlfn.IFNA(IF($D915=1,IF($K915="Not Paid by Tenant",0,INDEX('AMI Ref'!$O$6:$R$6,MATCH($K915,{"Oil","Gas","Electric - Other","Electric ccASHP - split"},0))),0),"")</f>
        <v>0</v>
      </c>
      <c r="AN915" s="81">
        <f>_xlfn.IFNA(IF($D915=2,IF($K915="Not Paid by Tenant",0,INDEX('AMI Ref'!$O$7:$R$7,MATCH($K915,{"Oil","Gas","Electric - Other","Electric ccASHP - split"},0))),0),"")</f>
        <v>0</v>
      </c>
      <c r="AO915" s="81">
        <f>_xlfn.IFNA(IF($D915=3,IF($K915="Not Paid by Tenant",0,INDEX('AMI Ref'!$O$8:$R$8,MATCH($K915,{"Oil","Gas","Electric - Other","Electric ccASHP - split"},0))),0),"")</f>
        <v>0</v>
      </c>
      <c r="AP915" s="81">
        <f>_xlfn.IFNA(IF($D915=4,IF($K915="Not Paid by Tenant",0,INDEX('AMI Ref'!$O$9:$R$9,MATCH($K915,{"Oil","Gas","Electric - Other","Electric ccASHP - split"},0))),0),"")</f>
        <v>0</v>
      </c>
      <c r="AQ915" s="81">
        <f>_xlfn.IFNA(IF($D915=5,IF($K915="Not Paid by Tenant",0,INDEX('AMI Ref'!$O$10:$R$10,MATCH($K915,{"Oil","Gas","Electric - Other","Electric ccASHP - split"},0))),0),"")</f>
        <v>0</v>
      </c>
      <c r="AR915" s="124">
        <f t="shared" si="124"/>
        <v>0</v>
      </c>
      <c r="AS915" s="123" t="e">
        <f t="shared" si="125"/>
        <v>#N/A</v>
      </c>
    </row>
    <row r="916" spans="1:45" x14ac:dyDescent="0.2">
      <c r="A916" s="130">
        <v>914</v>
      </c>
      <c r="B916" s="177">
        <f>IF(OR(COUNTIF($B$2:$B915,Input!$F932)&lt;1,COUNTIF($O$2:$O915,Input!$C932)&lt;1),Input!F932,0)</f>
        <v>0</v>
      </c>
      <c r="C916" s="177">
        <f>IF(OR(COUNTIF($B$2:$B915,Input!$F932)&lt;1,COUNTIF($O$2:$O915,Input!$C932)&lt;1),Input!G932,0)</f>
        <v>0</v>
      </c>
      <c r="D916" s="177">
        <f>IF(OR(COUNTIF($B$2:$B915,Input!$F932)&lt;1,COUNTIF($O$2:$O915,Input!$C932)&lt;1),Input!H932,0)</f>
        <v>0</v>
      </c>
      <c r="E916" s="177">
        <f>IF(OR(COUNTIF($B$2:$B915,Input!$F932)&lt;1,COUNTIF($O$2:$O915,Input!$C932)&lt;1),Input!I932,0)</f>
        <v>0</v>
      </c>
      <c r="F916" s="177">
        <f>IF(OR(COUNTIF($B$2:$B915,Input!$F932)&lt;1,COUNTIF($O$2:$O915,Input!$C932)&lt;1),Input!J932,0)</f>
        <v>0</v>
      </c>
      <c r="G916" s="177">
        <f>IF(OR(COUNTIF($B$2:$B915,Input!$F932)&lt;1,COUNTIF($O$2:$O915,Input!$C932)&lt;1),Input!K932,0)</f>
        <v>0</v>
      </c>
      <c r="H916" s="177">
        <f>IF(OR(COUNTIF($B$2:$B915,Input!$F932)&lt;1,COUNTIF($O$2:$O915,Input!$C932)&lt;1),Input!L932,0)</f>
        <v>0</v>
      </c>
      <c r="I916" s="177">
        <f>IF(OR(COUNTIF($B$2:$B915,Input!$F932)&lt;1,COUNTIF($O$2:$O915,Input!$C932)&lt;1),Input!M932,0)</f>
        <v>0</v>
      </c>
      <c r="J916" s="177">
        <f>IF(OR(COUNTIF($B$2:$B915,Input!$F932)&lt;1,COUNTIF($O$2:$O915,Input!$C932)&lt;1),Input!N932,0)</f>
        <v>0</v>
      </c>
      <c r="K916" s="177">
        <f>IF(OR(COUNTIF($B$2:$B915,Input!$F932)&lt;1,COUNTIF($O$2:$O915,Input!$C932)&lt;1),Input!O932,0)</f>
        <v>0</v>
      </c>
      <c r="L916" s="177">
        <f>IF(OR(COUNTIF($B$2:$B915,Input!$F932)&lt;1,COUNTIF($O$2:$O915,Input!$C932)&lt;1),Input!P932,0)</f>
        <v>0</v>
      </c>
      <c r="M916" s="129" t="str">
        <f t="shared" si="120"/>
        <v/>
      </c>
      <c r="N916" s="161">
        <f t="shared" si="126"/>
        <v>0</v>
      </c>
      <c r="O916" s="168">
        <f>Input!C932</f>
        <v>0</v>
      </c>
      <c r="P916" s="168"/>
      <c r="R916" s="131">
        <f t="shared" si="127"/>
        <v>0</v>
      </c>
      <c r="S916" s="133" t="str">
        <f t="shared" si="121"/>
        <v xml:space="preserve"> </v>
      </c>
      <c r="T916" s="133"/>
      <c r="U916" s="132" t="str">
        <f>_xlfn.IFNA(IF($D916=0,LOOKUP($F916,{0.1,0.2,0.3,0.4,0.5,0.6,0.7,0.8,0.9,1},{22,34,46,58,70,82,94,106,118,130}),""),"")</f>
        <v/>
      </c>
      <c r="V916" s="132" t="str">
        <f>_xlfn.IFNA(IF($D916=1,LOOKUP($F916,{0.1,0.2,0.3,0.4,0.5,0.6,0.7,0.8,0.9,1},{23,35,47,59,71,83,95,107,119,131}),""),"")</f>
        <v/>
      </c>
      <c r="W916" s="132" t="str">
        <f>_xlfn.IFNA(IF($D916=2,LOOKUP($F916,{0.1,0.2,0.3,0.4,0.5,0.6,0.7,0.8,0.9,1},{24,36,48,60,72,84,96,108,120,132}),""),"")</f>
        <v/>
      </c>
      <c r="X916" s="132" t="str">
        <f>_xlfn.IFNA(IF($D916=3,LOOKUP($F916,{0.1,0.2,0.3,0.4,0.5,0.6,0.7,0.8,0.9,1},{25,37,49,61,73,85,97,109,121,133}),""),"")</f>
        <v/>
      </c>
      <c r="Y916" s="132" t="str">
        <f>_xlfn.IFNA(IF($D916=4,LOOKUP($F916,{0.1,0.2,0.3,0.4,0.5,0.6,0.7,0.8,0.9,1},{26,38,50,62,74,86,98,110,122,134}),""),"")</f>
        <v/>
      </c>
      <c r="Z916" s="132" t="str">
        <f>_xlfn.IFNA(IF($D916=5,LOOKUP($F916,{0.1,0.2,0.3,0.4,0.5,0.6,0.7,0.8,0.9,1},{27,39,51,63,75,87,99,111,123,135}),""),"")</f>
        <v/>
      </c>
      <c r="AA916" s="132">
        <f t="shared" si="122"/>
        <v>0</v>
      </c>
      <c r="AB916" s="132" t="str">
        <f t="shared" si="123"/>
        <v>00</v>
      </c>
      <c r="AC916" s="82" t="e">
        <f>VLOOKUP(AB916,'AMI Ref'!T:U,2,FALSE)</f>
        <v>#N/A</v>
      </c>
      <c r="AD916" s="124"/>
      <c r="AE916" s="81" t="str">
        <f>_xlfn.IFNA(IF($D916=0,IF($J916="Not Paid by Tenant",0,INDEX('AMI Ref'!$K$5:$N$5,MATCH($J916,{"Oil","Gas","Electric - Other","ELECTRIC - HEAT PUMP"},0))),0),"")</f>
        <v/>
      </c>
      <c r="AF916" s="81">
        <f>_xlfn.IFNA(IF($D916=1,IF($J916="Not Paid by Tenant",0,INDEX('AMI Ref'!$K$6:$N$6,MATCH($J916,{"Oil","Gas","Electric - Other","ELECTRIC - HEAT PUMP"},0))),0),"")</f>
        <v>0</v>
      </c>
      <c r="AG916" s="81">
        <f>_xlfn.IFNA(IF($D916=2,IF($J916="Not Paid by Tenant",0,INDEX('AMI Ref'!$K$7:$N$7,MATCH($J916,{"Oil","Gas","Electric - Other","ELECTRIC - HEAT PUMP"},0))),0),"")</f>
        <v>0</v>
      </c>
      <c r="AH916" s="81">
        <f>_xlfn.IFNA(IF($D916=3,IF($J916="Not Paid by Tenant",0,INDEX('AMI Ref'!$K$8:$N$8,MATCH($J916,{"Oil","Gas","Electric - Other","ELECTRIC - HEAT PUMP"},0))),0),"")</f>
        <v>0</v>
      </c>
      <c r="AI916" s="81">
        <f>_xlfn.IFNA(IF($D916=4,IF($J916="Not Paid by Tenant",0,INDEX('AMI Ref'!$K$9:$N$9,MATCH($J916,{"Oil","Gas","Electric - Other","ELECTRIC - HEAT PUMP"},0))),0),"")</f>
        <v>0</v>
      </c>
      <c r="AJ916" s="81">
        <f>_xlfn.IFNA(IF($D916=5,IF($J916="Not Paid by Tenant",0,INDEX('AMI Ref'!$K$10:$N$10,MATCH($J916,{"Oil","Gas","Electric - Other","ELECTRIC - HEAT PUMP"},0))),0),"")</f>
        <v>0</v>
      </c>
      <c r="AK916" s="128"/>
      <c r="AL916" s="81" t="str">
        <f>_xlfn.IFNA(IF($D916=0,IF($K916="Not Paid by Tenant",0,INDEX('AMI Ref'!$O$5:$R$5,MATCH($K916,{"Oil","Gas","Electric - Other","Electric ccASHP - split"},0))),0),"")</f>
        <v/>
      </c>
      <c r="AM916" s="81">
        <f>_xlfn.IFNA(IF($D916=1,IF($K916="Not Paid by Tenant",0,INDEX('AMI Ref'!$O$6:$R$6,MATCH($K916,{"Oil","Gas","Electric - Other","Electric ccASHP - split"},0))),0),"")</f>
        <v>0</v>
      </c>
      <c r="AN916" s="81">
        <f>_xlfn.IFNA(IF($D916=2,IF($K916="Not Paid by Tenant",0,INDEX('AMI Ref'!$O$7:$R$7,MATCH($K916,{"Oil","Gas","Electric - Other","Electric ccASHP - split"},0))),0),"")</f>
        <v>0</v>
      </c>
      <c r="AO916" s="81">
        <f>_xlfn.IFNA(IF($D916=3,IF($K916="Not Paid by Tenant",0,INDEX('AMI Ref'!$O$8:$R$8,MATCH($K916,{"Oil","Gas","Electric - Other","Electric ccASHP - split"},0))),0),"")</f>
        <v>0</v>
      </c>
      <c r="AP916" s="81">
        <f>_xlfn.IFNA(IF($D916=4,IF($K916="Not Paid by Tenant",0,INDEX('AMI Ref'!$O$9:$R$9,MATCH($K916,{"Oil","Gas","Electric - Other","Electric ccASHP - split"},0))),0),"")</f>
        <v>0</v>
      </c>
      <c r="AQ916" s="81">
        <f>_xlfn.IFNA(IF($D916=5,IF($K916="Not Paid by Tenant",0,INDEX('AMI Ref'!$O$10:$R$10,MATCH($K916,{"Oil","Gas","Electric - Other","Electric ccASHP - split"},0))),0),"")</f>
        <v>0</v>
      </c>
      <c r="AR916" s="124">
        <f t="shared" si="124"/>
        <v>0</v>
      </c>
      <c r="AS916" s="123" t="e">
        <f t="shared" si="125"/>
        <v>#N/A</v>
      </c>
    </row>
    <row r="917" spans="1:45" x14ac:dyDescent="0.2">
      <c r="A917" s="130">
        <v>915</v>
      </c>
      <c r="B917" s="177">
        <f>IF(OR(COUNTIF($B$2:$B916,Input!$F933)&lt;1,COUNTIF($O$2:$O916,Input!$C933)&lt;1),Input!F933,0)</f>
        <v>0</v>
      </c>
      <c r="C917" s="177">
        <f>IF(OR(COUNTIF($B$2:$B916,Input!$F933)&lt;1,COUNTIF($O$2:$O916,Input!$C933)&lt;1),Input!G933,0)</f>
        <v>0</v>
      </c>
      <c r="D917" s="177">
        <f>IF(OR(COUNTIF($B$2:$B916,Input!$F933)&lt;1,COUNTIF($O$2:$O916,Input!$C933)&lt;1),Input!H933,0)</f>
        <v>0</v>
      </c>
      <c r="E917" s="177">
        <f>IF(OR(COUNTIF($B$2:$B916,Input!$F933)&lt;1,COUNTIF($O$2:$O916,Input!$C933)&lt;1),Input!I933,0)</f>
        <v>0</v>
      </c>
      <c r="F917" s="177">
        <f>IF(OR(COUNTIF($B$2:$B916,Input!$F933)&lt;1,COUNTIF($O$2:$O916,Input!$C933)&lt;1),Input!J933,0)</f>
        <v>0</v>
      </c>
      <c r="G917" s="177">
        <f>IF(OR(COUNTIF($B$2:$B916,Input!$F933)&lt;1,COUNTIF($O$2:$O916,Input!$C933)&lt;1),Input!K933,0)</f>
        <v>0</v>
      </c>
      <c r="H917" s="177">
        <f>IF(OR(COUNTIF($B$2:$B916,Input!$F933)&lt;1,COUNTIF($O$2:$O916,Input!$C933)&lt;1),Input!L933,0)</f>
        <v>0</v>
      </c>
      <c r="I917" s="177">
        <f>IF(OR(COUNTIF($B$2:$B916,Input!$F933)&lt;1,COUNTIF($O$2:$O916,Input!$C933)&lt;1),Input!M933,0)</f>
        <v>0</v>
      </c>
      <c r="J917" s="177">
        <f>IF(OR(COUNTIF($B$2:$B916,Input!$F933)&lt;1,COUNTIF($O$2:$O916,Input!$C933)&lt;1),Input!N933,0)</f>
        <v>0</v>
      </c>
      <c r="K917" s="177">
        <f>IF(OR(COUNTIF($B$2:$B916,Input!$F933)&lt;1,COUNTIF($O$2:$O916,Input!$C933)&lt;1),Input!O933,0)</f>
        <v>0</v>
      </c>
      <c r="L917" s="177">
        <f>IF(OR(COUNTIF($B$2:$B916,Input!$F933)&lt;1,COUNTIF($O$2:$O916,Input!$C933)&lt;1),Input!P933,0)</f>
        <v>0</v>
      </c>
      <c r="M917" s="129" t="str">
        <f t="shared" si="120"/>
        <v/>
      </c>
      <c r="N917" s="161">
        <f t="shared" si="126"/>
        <v>0</v>
      </c>
      <c r="O917" s="168">
        <f>Input!C933</f>
        <v>0</v>
      </c>
      <c r="P917" s="168"/>
      <c r="R917" s="131">
        <f t="shared" si="127"/>
        <v>0</v>
      </c>
      <c r="S917" s="133" t="str">
        <f t="shared" si="121"/>
        <v xml:space="preserve"> </v>
      </c>
      <c r="T917" s="133"/>
      <c r="U917" s="132" t="str">
        <f>_xlfn.IFNA(IF($D917=0,LOOKUP($F917,{0.1,0.2,0.3,0.4,0.5,0.6,0.7,0.8,0.9,1},{22,34,46,58,70,82,94,106,118,130}),""),"")</f>
        <v/>
      </c>
      <c r="V917" s="132" t="str">
        <f>_xlfn.IFNA(IF($D917=1,LOOKUP($F917,{0.1,0.2,0.3,0.4,0.5,0.6,0.7,0.8,0.9,1},{23,35,47,59,71,83,95,107,119,131}),""),"")</f>
        <v/>
      </c>
      <c r="W917" s="132" t="str">
        <f>_xlfn.IFNA(IF($D917=2,LOOKUP($F917,{0.1,0.2,0.3,0.4,0.5,0.6,0.7,0.8,0.9,1},{24,36,48,60,72,84,96,108,120,132}),""),"")</f>
        <v/>
      </c>
      <c r="X917" s="132" t="str">
        <f>_xlfn.IFNA(IF($D917=3,LOOKUP($F917,{0.1,0.2,0.3,0.4,0.5,0.6,0.7,0.8,0.9,1},{25,37,49,61,73,85,97,109,121,133}),""),"")</f>
        <v/>
      </c>
      <c r="Y917" s="132" t="str">
        <f>_xlfn.IFNA(IF($D917=4,LOOKUP($F917,{0.1,0.2,0.3,0.4,0.5,0.6,0.7,0.8,0.9,1},{26,38,50,62,74,86,98,110,122,134}),""),"")</f>
        <v/>
      </c>
      <c r="Z917" s="132" t="str">
        <f>_xlfn.IFNA(IF($D917=5,LOOKUP($F917,{0.1,0.2,0.3,0.4,0.5,0.6,0.7,0.8,0.9,1},{27,39,51,63,75,87,99,111,123,135}),""),"")</f>
        <v/>
      </c>
      <c r="AA917" s="132">
        <f t="shared" si="122"/>
        <v>0</v>
      </c>
      <c r="AB917" s="132" t="str">
        <f t="shared" si="123"/>
        <v>00</v>
      </c>
      <c r="AC917" s="82" t="e">
        <f>VLOOKUP(AB917,'AMI Ref'!T:U,2,FALSE)</f>
        <v>#N/A</v>
      </c>
      <c r="AD917" s="124"/>
      <c r="AE917" s="81" t="str">
        <f>_xlfn.IFNA(IF($D917=0,IF($J917="Not Paid by Tenant",0,INDEX('AMI Ref'!$K$5:$N$5,MATCH($J917,{"Oil","Gas","Electric - Other","ELECTRIC - HEAT PUMP"},0))),0),"")</f>
        <v/>
      </c>
      <c r="AF917" s="81">
        <f>_xlfn.IFNA(IF($D917=1,IF($J917="Not Paid by Tenant",0,INDEX('AMI Ref'!$K$6:$N$6,MATCH($J917,{"Oil","Gas","Electric - Other","ELECTRIC - HEAT PUMP"},0))),0),"")</f>
        <v>0</v>
      </c>
      <c r="AG917" s="81">
        <f>_xlfn.IFNA(IF($D917=2,IF($J917="Not Paid by Tenant",0,INDEX('AMI Ref'!$K$7:$N$7,MATCH($J917,{"Oil","Gas","Electric - Other","ELECTRIC - HEAT PUMP"},0))),0),"")</f>
        <v>0</v>
      </c>
      <c r="AH917" s="81">
        <f>_xlfn.IFNA(IF($D917=3,IF($J917="Not Paid by Tenant",0,INDEX('AMI Ref'!$K$8:$N$8,MATCH($J917,{"Oil","Gas","Electric - Other","ELECTRIC - HEAT PUMP"},0))),0),"")</f>
        <v>0</v>
      </c>
      <c r="AI917" s="81">
        <f>_xlfn.IFNA(IF($D917=4,IF($J917="Not Paid by Tenant",0,INDEX('AMI Ref'!$K$9:$N$9,MATCH($J917,{"Oil","Gas","Electric - Other","ELECTRIC - HEAT PUMP"},0))),0),"")</f>
        <v>0</v>
      </c>
      <c r="AJ917" s="81">
        <f>_xlfn.IFNA(IF($D917=5,IF($J917="Not Paid by Tenant",0,INDEX('AMI Ref'!$K$10:$N$10,MATCH($J917,{"Oil","Gas","Electric - Other","ELECTRIC - HEAT PUMP"},0))),0),"")</f>
        <v>0</v>
      </c>
      <c r="AK917" s="128"/>
      <c r="AL917" s="81" t="str">
        <f>_xlfn.IFNA(IF($D917=0,IF($K917="Not Paid by Tenant",0,INDEX('AMI Ref'!$O$5:$R$5,MATCH($K917,{"Oil","Gas","Electric - Other","Electric ccASHP - split"},0))),0),"")</f>
        <v/>
      </c>
      <c r="AM917" s="81">
        <f>_xlfn.IFNA(IF($D917=1,IF($K917="Not Paid by Tenant",0,INDEX('AMI Ref'!$O$6:$R$6,MATCH($K917,{"Oil","Gas","Electric - Other","Electric ccASHP - split"},0))),0),"")</f>
        <v>0</v>
      </c>
      <c r="AN917" s="81">
        <f>_xlfn.IFNA(IF($D917=2,IF($K917="Not Paid by Tenant",0,INDEX('AMI Ref'!$O$7:$R$7,MATCH($K917,{"Oil","Gas","Electric - Other","Electric ccASHP - split"},0))),0),"")</f>
        <v>0</v>
      </c>
      <c r="AO917" s="81">
        <f>_xlfn.IFNA(IF($D917=3,IF($K917="Not Paid by Tenant",0,INDEX('AMI Ref'!$O$8:$R$8,MATCH($K917,{"Oil","Gas","Electric - Other","Electric ccASHP - split"},0))),0),"")</f>
        <v>0</v>
      </c>
      <c r="AP917" s="81">
        <f>_xlfn.IFNA(IF($D917=4,IF($K917="Not Paid by Tenant",0,INDEX('AMI Ref'!$O$9:$R$9,MATCH($K917,{"Oil","Gas","Electric - Other","Electric ccASHP - split"},0))),0),"")</f>
        <v>0</v>
      </c>
      <c r="AQ917" s="81">
        <f>_xlfn.IFNA(IF($D917=5,IF($K917="Not Paid by Tenant",0,INDEX('AMI Ref'!$O$10:$R$10,MATCH($K917,{"Oil","Gas","Electric - Other","Electric ccASHP - split"},0))),0),"")</f>
        <v>0</v>
      </c>
      <c r="AR917" s="124">
        <f t="shared" si="124"/>
        <v>0</v>
      </c>
      <c r="AS917" s="123" t="e">
        <f t="shared" si="125"/>
        <v>#N/A</v>
      </c>
    </row>
    <row r="918" spans="1:45" x14ac:dyDescent="0.2">
      <c r="A918" s="130">
        <v>916</v>
      </c>
      <c r="B918" s="177">
        <f>IF(OR(COUNTIF($B$2:$B917,Input!$F934)&lt;1,COUNTIF($O$2:$O917,Input!$C934)&lt;1),Input!F934,0)</f>
        <v>0</v>
      </c>
      <c r="C918" s="177">
        <f>IF(OR(COUNTIF($B$2:$B917,Input!$F934)&lt;1,COUNTIF($O$2:$O917,Input!$C934)&lt;1),Input!G934,0)</f>
        <v>0</v>
      </c>
      <c r="D918" s="177">
        <f>IF(OR(COUNTIF($B$2:$B917,Input!$F934)&lt;1,COUNTIF($O$2:$O917,Input!$C934)&lt;1),Input!H934,0)</f>
        <v>0</v>
      </c>
      <c r="E918" s="177">
        <f>IF(OR(COUNTIF($B$2:$B917,Input!$F934)&lt;1,COUNTIF($O$2:$O917,Input!$C934)&lt;1),Input!I934,0)</f>
        <v>0</v>
      </c>
      <c r="F918" s="177">
        <f>IF(OR(COUNTIF($B$2:$B917,Input!$F934)&lt;1,COUNTIF($O$2:$O917,Input!$C934)&lt;1),Input!J934,0)</f>
        <v>0</v>
      </c>
      <c r="G918" s="177">
        <f>IF(OR(COUNTIF($B$2:$B917,Input!$F934)&lt;1,COUNTIF($O$2:$O917,Input!$C934)&lt;1),Input!K934,0)</f>
        <v>0</v>
      </c>
      <c r="H918" s="177">
        <f>IF(OR(COUNTIF($B$2:$B917,Input!$F934)&lt;1,COUNTIF($O$2:$O917,Input!$C934)&lt;1),Input!L934,0)</f>
        <v>0</v>
      </c>
      <c r="I918" s="177">
        <f>IF(OR(COUNTIF($B$2:$B917,Input!$F934)&lt;1,COUNTIF($O$2:$O917,Input!$C934)&lt;1),Input!M934,0)</f>
        <v>0</v>
      </c>
      <c r="J918" s="177">
        <f>IF(OR(COUNTIF($B$2:$B917,Input!$F934)&lt;1,COUNTIF($O$2:$O917,Input!$C934)&lt;1),Input!N934,0)</f>
        <v>0</v>
      </c>
      <c r="K918" s="177">
        <f>IF(OR(COUNTIF($B$2:$B917,Input!$F934)&lt;1,COUNTIF($O$2:$O917,Input!$C934)&lt;1),Input!O934,0)</f>
        <v>0</v>
      </c>
      <c r="L918" s="177">
        <f>IF(OR(COUNTIF($B$2:$B917,Input!$F934)&lt;1,COUNTIF($O$2:$O917,Input!$C934)&lt;1),Input!P934,0)</f>
        <v>0</v>
      </c>
      <c r="M918" s="129" t="str">
        <f t="shared" si="120"/>
        <v/>
      </c>
      <c r="N918" s="161">
        <f t="shared" si="126"/>
        <v>0</v>
      </c>
      <c r="O918" s="168">
        <f>Input!C934</f>
        <v>0</v>
      </c>
      <c r="P918" s="168"/>
      <c r="R918" s="131">
        <f t="shared" si="127"/>
        <v>0</v>
      </c>
      <c r="S918" s="133" t="str">
        <f t="shared" si="121"/>
        <v xml:space="preserve"> </v>
      </c>
      <c r="T918" s="133"/>
      <c r="U918" s="132" t="str">
        <f>_xlfn.IFNA(IF($D918=0,LOOKUP($F918,{0.1,0.2,0.3,0.4,0.5,0.6,0.7,0.8,0.9,1},{22,34,46,58,70,82,94,106,118,130}),""),"")</f>
        <v/>
      </c>
      <c r="V918" s="132" t="str">
        <f>_xlfn.IFNA(IF($D918=1,LOOKUP($F918,{0.1,0.2,0.3,0.4,0.5,0.6,0.7,0.8,0.9,1},{23,35,47,59,71,83,95,107,119,131}),""),"")</f>
        <v/>
      </c>
      <c r="W918" s="132" t="str">
        <f>_xlfn.IFNA(IF($D918=2,LOOKUP($F918,{0.1,0.2,0.3,0.4,0.5,0.6,0.7,0.8,0.9,1},{24,36,48,60,72,84,96,108,120,132}),""),"")</f>
        <v/>
      </c>
      <c r="X918" s="132" t="str">
        <f>_xlfn.IFNA(IF($D918=3,LOOKUP($F918,{0.1,0.2,0.3,0.4,0.5,0.6,0.7,0.8,0.9,1},{25,37,49,61,73,85,97,109,121,133}),""),"")</f>
        <v/>
      </c>
      <c r="Y918" s="132" t="str">
        <f>_xlfn.IFNA(IF($D918=4,LOOKUP($F918,{0.1,0.2,0.3,0.4,0.5,0.6,0.7,0.8,0.9,1},{26,38,50,62,74,86,98,110,122,134}),""),"")</f>
        <v/>
      </c>
      <c r="Z918" s="132" t="str">
        <f>_xlfn.IFNA(IF($D918=5,LOOKUP($F918,{0.1,0.2,0.3,0.4,0.5,0.6,0.7,0.8,0.9,1},{27,39,51,63,75,87,99,111,123,135}),""),"")</f>
        <v/>
      </c>
      <c r="AA918" s="132">
        <f t="shared" si="122"/>
        <v>0</v>
      </c>
      <c r="AB918" s="132" t="str">
        <f t="shared" si="123"/>
        <v>00</v>
      </c>
      <c r="AC918" s="82" t="e">
        <f>VLOOKUP(AB918,'AMI Ref'!T:U,2,FALSE)</f>
        <v>#N/A</v>
      </c>
      <c r="AD918" s="124"/>
      <c r="AE918" s="81" t="str">
        <f>_xlfn.IFNA(IF($D918=0,IF($J918="Not Paid by Tenant",0,INDEX('AMI Ref'!$K$5:$N$5,MATCH($J918,{"Oil","Gas","Electric - Other","ELECTRIC - HEAT PUMP"},0))),0),"")</f>
        <v/>
      </c>
      <c r="AF918" s="81">
        <f>_xlfn.IFNA(IF($D918=1,IF($J918="Not Paid by Tenant",0,INDEX('AMI Ref'!$K$6:$N$6,MATCH($J918,{"Oil","Gas","Electric - Other","ELECTRIC - HEAT PUMP"},0))),0),"")</f>
        <v>0</v>
      </c>
      <c r="AG918" s="81">
        <f>_xlfn.IFNA(IF($D918=2,IF($J918="Not Paid by Tenant",0,INDEX('AMI Ref'!$K$7:$N$7,MATCH($J918,{"Oil","Gas","Electric - Other","ELECTRIC - HEAT PUMP"},0))),0),"")</f>
        <v>0</v>
      </c>
      <c r="AH918" s="81">
        <f>_xlfn.IFNA(IF($D918=3,IF($J918="Not Paid by Tenant",0,INDEX('AMI Ref'!$K$8:$N$8,MATCH($J918,{"Oil","Gas","Electric - Other","ELECTRIC - HEAT PUMP"},0))),0),"")</f>
        <v>0</v>
      </c>
      <c r="AI918" s="81">
        <f>_xlfn.IFNA(IF($D918=4,IF($J918="Not Paid by Tenant",0,INDEX('AMI Ref'!$K$9:$N$9,MATCH($J918,{"Oil","Gas","Electric - Other","ELECTRIC - HEAT PUMP"},0))),0),"")</f>
        <v>0</v>
      </c>
      <c r="AJ918" s="81">
        <f>_xlfn.IFNA(IF($D918=5,IF($J918="Not Paid by Tenant",0,INDEX('AMI Ref'!$K$10:$N$10,MATCH($J918,{"Oil","Gas","Electric - Other","ELECTRIC - HEAT PUMP"},0))),0),"")</f>
        <v>0</v>
      </c>
      <c r="AK918" s="128"/>
      <c r="AL918" s="81" t="str">
        <f>_xlfn.IFNA(IF($D918=0,IF($K918="Not Paid by Tenant",0,INDEX('AMI Ref'!$O$5:$R$5,MATCH($K918,{"Oil","Gas","Electric - Other","Electric ccASHP - split"},0))),0),"")</f>
        <v/>
      </c>
      <c r="AM918" s="81">
        <f>_xlfn.IFNA(IF($D918=1,IF($K918="Not Paid by Tenant",0,INDEX('AMI Ref'!$O$6:$R$6,MATCH($K918,{"Oil","Gas","Electric - Other","Electric ccASHP - split"},0))),0),"")</f>
        <v>0</v>
      </c>
      <c r="AN918" s="81">
        <f>_xlfn.IFNA(IF($D918=2,IF($K918="Not Paid by Tenant",0,INDEX('AMI Ref'!$O$7:$R$7,MATCH($K918,{"Oil","Gas","Electric - Other","Electric ccASHP - split"},0))),0),"")</f>
        <v>0</v>
      </c>
      <c r="AO918" s="81">
        <f>_xlfn.IFNA(IF($D918=3,IF($K918="Not Paid by Tenant",0,INDEX('AMI Ref'!$O$8:$R$8,MATCH($K918,{"Oil","Gas","Electric - Other","Electric ccASHP - split"},0))),0),"")</f>
        <v>0</v>
      </c>
      <c r="AP918" s="81">
        <f>_xlfn.IFNA(IF($D918=4,IF($K918="Not Paid by Tenant",0,INDEX('AMI Ref'!$O$9:$R$9,MATCH($K918,{"Oil","Gas","Electric - Other","Electric ccASHP - split"},0))),0),"")</f>
        <v>0</v>
      </c>
      <c r="AQ918" s="81">
        <f>_xlfn.IFNA(IF($D918=5,IF($K918="Not Paid by Tenant",0,INDEX('AMI Ref'!$O$10:$R$10,MATCH($K918,{"Oil","Gas","Electric - Other","Electric ccASHP - split"},0))),0),"")</f>
        <v>0</v>
      </c>
      <c r="AR918" s="124">
        <f t="shared" si="124"/>
        <v>0</v>
      </c>
      <c r="AS918" s="123" t="e">
        <f t="shared" si="125"/>
        <v>#N/A</v>
      </c>
    </row>
    <row r="919" spans="1:45" x14ac:dyDescent="0.2">
      <c r="A919" s="130">
        <v>917</v>
      </c>
      <c r="B919" s="177">
        <f>IF(OR(COUNTIF($B$2:$B918,Input!$F935)&lt;1,COUNTIF($O$2:$O918,Input!$C935)&lt;1),Input!F935,0)</f>
        <v>0</v>
      </c>
      <c r="C919" s="177">
        <f>IF(OR(COUNTIF($B$2:$B918,Input!$F935)&lt;1,COUNTIF($O$2:$O918,Input!$C935)&lt;1),Input!G935,0)</f>
        <v>0</v>
      </c>
      <c r="D919" s="177">
        <f>IF(OR(COUNTIF($B$2:$B918,Input!$F935)&lt;1,COUNTIF($O$2:$O918,Input!$C935)&lt;1),Input!H935,0)</f>
        <v>0</v>
      </c>
      <c r="E919" s="177">
        <f>IF(OR(COUNTIF($B$2:$B918,Input!$F935)&lt;1,COUNTIF($O$2:$O918,Input!$C935)&lt;1),Input!I935,0)</f>
        <v>0</v>
      </c>
      <c r="F919" s="177">
        <f>IF(OR(COUNTIF($B$2:$B918,Input!$F935)&lt;1,COUNTIF($O$2:$O918,Input!$C935)&lt;1),Input!J935,0)</f>
        <v>0</v>
      </c>
      <c r="G919" s="177">
        <f>IF(OR(COUNTIF($B$2:$B918,Input!$F935)&lt;1,COUNTIF($O$2:$O918,Input!$C935)&lt;1),Input!K935,0)</f>
        <v>0</v>
      </c>
      <c r="H919" s="177">
        <f>IF(OR(COUNTIF($B$2:$B918,Input!$F935)&lt;1,COUNTIF($O$2:$O918,Input!$C935)&lt;1),Input!L935,0)</f>
        <v>0</v>
      </c>
      <c r="I919" s="177">
        <f>IF(OR(COUNTIF($B$2:$B918,Input!$F935)&lt;1,COUNTIF($O$2:$O918,Input!$C935)&lt;1),Input!M935,0)</f>
        <v>0</v>
      </c>
      <c r="J919" s="177">
        <f>IF(OR(COUNTIF($B$2:$B918,Input!$F935)&lt;1,COUNTIF($O$2:$O918,Input!$C935)&lt;1),Input!N935,0)</f>
        <v>0</v>
      </c>
      <c r="K919" s="177">
        <f>IF(OR(COUNTIF($B$2:$B918,Input!$F935)&lt;1,COUNTIF($O$2:$O918,Input!$C935)&lt;1),Input!O935,0)</f>
        <v>0</v>
      </c>
      <c r="L919" s="177">
        <f>IF(OR(COUNTIF($B$2:$B918,Input!$F935)&lt;1,COUNTIF($O$2:$O918,Input!$C935)&lt;1),Input!P935,0)</f>
        <v>0</v>
      </c>
      <c r="M919" s="129" t="str">
        <f t="shared" si="120"/>
        <v/>
      </c>
      <c r="N919" s="161">
        <f t="shared" si="126"/>
        <v>0</v>
      </c>
      <c r="O919" s="168">
        <f>Input!C935</f>
        <v>0</v>
      </c>
      <c r="P919" s="168"/>
      <c r="R919" s="131">
        <f t="shared" si="127"/>
        <v>0</v>
      </c>
      <c r="S919" s="133" t="str">
        <f t="shared" si="121"/>
        <v xml:space="preserve"> </v>
      </c>
      <c r="T919" s="133"/>
      <c r="U919" s="132" t="str">
        <f>_xlfn.IFNA(IF($D919=0,LOOKUP($F919,{0.1,0.2,0.3,0.4,0.5,0.6,0.7,0.8,0.9,1},{22,34,46,58,70,82,94,106,118,130}),""),"")</f>
        <v/>
      </c>
      <c r="V919" s="132" t="str">
        <f>_xlfn.IFNA(IF($D919=1,LOOKUP($F919,{0.1,0.2,0.3,0.4,0.5,0.6,0.7,0.8,0.9,1},{23,35,47,59,71,83,95,107,119,131}),""),"")</f>
        <v/>
      </c>
      <c r="W919" s="132" t="str">
        <f>_xlfn.IFNA(IF($D919=2,LOOKUP($F919,{0.1,0.2,0.3,0.4,0.5,0.6,0.7,0.8,0.9,1},{24,36,48,60,72,84,96,108,120,132}),""),"")</f>
        <v/>
      </c>
      <c r="X919" s="132" t="str">
        <f>_xlfn.IFNA(IF($D919=3,LOOKUP($F919,{0.1,0.2,0.3,0.4,0.5,0.6,0.7,0.8,0.9,1},{25,37,49,61,73,85,97,109,121,133}),""),"")</f>
        <v/>
      </c>
      <c r="Y919" s="132" t="str">
        <f>_xlfn.IFNA(IF($D919=4,LOOKUP($F919,{0.1,0.2,0.3,0.4,0.5,0.6,0.7,0.8,0.9,1},{26,38,50,62,74,86,98,110,122,134}),""),"")</f>
        <v/>
      </c>
      <c r="Z919" s="132" t="str">
        <f>_xlfn.IFNA(IF($D919=5,LOOKUP($F919,{0.1,0.2,0.3,0.4,0.5,0.6,0.7,0.8,0.9,1},{27,39,51,63,75,87,99,111,123,135}),""),"")</f>
        <v/>
      </c>
      <c r="AA919" s="132">
        <f t="shared" si="122"/>
        <v>0</v>
      </c>
      <c r="AB919" s="132" t="str">
        <f t="shared" si="123"/>
        <v>00</v>
      </c>
      <c r="AC919" s="82" t="e">
        <f>VLOOKUP(AB919,'AMI Ref'!T:U,2,FALSE)</f>
        <v>#N/A</v>
      </c>
      <c r="AD919" s="124"/>
      <c r="AE919" s="81" t="str">
        <f>_xlfn.IFNA(IF($D919=0,IF($J919="Not Paid by Tenant",0,INDEX('AMI Ref'!$K$5:$N$5,MATCH($J919,{"Oil","Gas","Electric - Other","ELECTRIC - HEAT PUMP"},0))),0),"")</f>
        <v/>
      </c>
      <c r="AF919" s="81">
        <f>_xlfn.IFNA(IF($D919=1,IF($J919="Not Paid by Tenant",0,INDEX('AMI Ref'!$K$6:$N$6,MATCH($J919,{"Oil","Gas","Electric - Other","ELECTRIC - HEAT PUMP"},0))),0),"")</f>
        <v>0</v>
      </c>
      <c r="AG919" s="81">
        <f>_xlfn.IFNA(IF($D919=2,IF($J919="Not Paid by Tenant",0,INDEX('AMI Ref'!$K$7:$N$7,MATCH($J919,{"Oil","Gas","Electric - Other","ELECTRIC - HEAT PUMP"},0))),0),"")</f>
        <v>0</v>
      </c>
      <c r="AH919" s="81">
        <f>_xlfn.IFNA(IF($D919=3,IF($J919="Not Paid by Tenant",0,INDEX('AMI Ref'!$K$8:$N$8,MATCH($J919,{"Oil","Gas","Electric - Other","ELECTRIC - HEAT PUMP"},0))),0),"")</f>
        <v>0</v>
      </c>
      <c r="AI919" s="81">
        <f>_xlfn.IFNA(IF($D919=4,IF($J919="Not Paid by Tenant",0,INDEX('AMI Ref'!$K$9:$N$9,MATCH($J919,{"Oil","Gas","Electric - Other","ELECTRIC - HEAT PUMP"},0))),0),"")</f>
        <v>0</v>
      </c>
      <c r="AJ919" s="81">
        <f>_xlfn.IFNA(IF($D919=5,IF($J919="Not Paid by Tenant",0,INDEX('AMI Ref'!$K$10:$N$10,MATCH($J919,{"Oil","Gas","Electric - Other","ELECTRIC - HEAT PUMP"},0))),0),"")</f>
        <v>0</v>
      </c>
      <c r="AK919" s="128"/>
      <c r="AL919" s="81" t="str">
        <f>_xlfn.IFNA(IF($D919=0,IF($K919="Not Paid by Tenant",0,INDEX('AMI Ref'!$O$5:$R$5,MATCH($K919,{"Oil","Gas","Electric - Other","Electric ccASHP - split"},0))),0),"")</f>
        <v/>
      </c>
      <c r="AM919" s="81">
        <f>_xlfn.IFNA(IF($D919=1,IF($K919="Not Paid by Tenant",0,INDEX('AMI Ref'!$O$6:$R$6,MATCH($K919,{"Oil","Gas","Electric - Other","Electric ccASHP - split"},0))),0),"")</f>
        <v>0</v>
      </c>
      <c r="AN919" s="81">
        <f>_xlfn.IFNA(IF($D919=2,IF($K919="Not Paid by Tenant",0,INDEX('AMI Ref'!$O$7:$R$7,MATCH($K919,{"Oil","Gas","Electric - Other","Electric ccASHP - split"},0))),0),"")</f>
        <v>0</v>
      </c>
      <c r="AO919" s="81">
        <f>_xlfn.IFNA(IF($D919=3,IF($K919="Not Paid by Tenant",0,INDEX('AMI Ref'!$O$8:$R$8,MATCH($K919,{"Oil","Gas","Electric - Other","Electric ccASHP - split"},0))),0),"")</f>
        <v>0</v>
      </c>
      <c r="AP919" s="81">
        <f>_xlfn.IFNA(IF($D919=4,IF($K919="Not Paid by Tenant",0,INDEX('AMI Ref'!$O$9:$R$9,MATCH($K919,{"Oil","Gas","Electric - Other","Electric ccASHP - split"},0))),0),"")</f>
        <v>0</v>
      </c>
      <c r="AQ919" s="81">
        <f>_xlfn.IFNA(IF($D919=5,IF($K919="Not Paid by Tenant",0,INDEX('AMI Ref'!$O$10:$R$10,MATCH($K919,{"Oil","Gas","Electric - Other","Electric ccASHP - split"},0))),0),"")</f>
        <v>0</v>
      </c>
      <c r="AR919" s="124">
        <f t="shared" si="124"/>
        <v>0</v>
      </c>
      <c r="AS919" s="123" t="e">
        <f t="shared" si="125"/>
        <v>#N/A</v>
      </c>
    </row>
    <row r="920" spans="1:45" x14ac:dyDescent="0.2">
      <c r="A920" s="130">
        <v>918</v>
      </c>
      <c r="B920" s="177">
        <f>IF(OR(COUNTIF($B$2:$B919,Input!$F936)&lt;1,COUNTIF($O$2:$O919,Input!$C936)&lt;1),Input!F936,0)</f>
        <v>0</v>
      </c>
      <c r="C920" s="177">
        <f>IF(OR(COUNTIF($B$2:$B919,Input!$F936)&lt;1,COUNTIF($O$2:$O919,Input!$C936)&lt;1),Input!G936,0)</f>
        <v>0</v>
      </c>
      <c r="D920" s="177">
        <f>IF(OR(COUNTIF($B$2:$B919,Input!$F936)&lt;1,COUNTIF($O$2:$O919,Input!$C936)&lt;1),Input!H936,0)</f>
        <v>0</v>
      </c>
      <c r="E920" s="177">
        <f>IF(OR(COUNTIF($B$2:$B919,Input!$F936)&lt;1,COUNTIF($O$2:$O919,Input!$C936)&lt;1),Input!I936,0)</f>
        <v>0</v>
      </c>
      <c r="F920" s="177">
        <f>IF(OR(COUNTIF($B$2:$B919,Input!$F936)&lt;1,COUNTIF($O$2:$O919,Input!$C936)&lt;1),Input!J936,0)</f>
        <v>0</v>
      </c>
      <c r="G920" s="177">
        <f>IF(OR(COUNTIF($B$2:$B919,Input!$F936)&lt;1,COUNTIF($O$2:$O919,Input!$C936)&lt;1),Input!K936,0)</f>
        <v>0</v>
      </c>
      <c r="H920" s="177">
        <f>IF(OR(COUNTIF($B$2:$B919,Input!$F936)&lt;1,COUNTIF($O$2:$O919,Input!$C936)&lt;1),Input!L936,0)</f>
        <v>0</v>
      </c>
      <c r="I920" s="177">
        <f>IF(OR(COUNTIF($B$2:$B919,Input!$F936)&lt;1,COUNTIF($O$2:$O919,Input!$C936)&lt;1),Input!M936,0)</f>
        <v>0</v>
      </c>
      <c r="J920" s="177">
        <f>IF(OR(COUNTIF($B$2:$B919,Input!$F936)&lt;1,COUNTIF($O$2:$O919,Input!$C936)&lt;1),Input!N936,0)</f>
        <v>0</v>
      </c>
      <c r="K920" s="177">
        <f>IF(OR(COUNTIF($B$2:$B919,Input!$F936)&lt;1,COUNTIF($O$2:$O919,Input!$C936)&lt;1),Input!O936,0)</f>
        <v>0</v>
      </c>
      <c r="L920" s="177">
        <f>IF(OR(COUNTIF($B$2:$B919,Input!$F936)&lt;1,COUNTIF($O$2:$O919,Input!$C936)&lt;1),Input!P936,0)</f>
        <v>0</v>
      </c>
      <c r="M920" s="129" t="str">
        <f t="shared" si="120"/>
        <v/>
      </c>
      <c r="N920" s="161">
        <f t="shared" si="126"/>
        <v>0</v>
      </c>
      <c r="O920" s="168">
        <f>Input!C936</f>
        <v>0</v>
      </c>
      <c r="P920" s="168"/>
      <c r="R920" s="131">
        <f t="shared" si="127"/>
        <v>0</v>
      </c>
      <c r="S920" s="133" t="str">
        <f t="shared" si="121"/>
        <v xml:space="preserve"> </v>
      </c>
      <c r="T920" s="133"/>
      <c r="U920" s="132" t="str">
        <f>_xlfn.IFNA(IF($D920=0,LOOKUP($F920,{0.1,0.2,0.3,0.4,0.5,0.6,0.7,0.8,0.9,1},{22,34,46,58,70,82,94,106,118,130}),""),"")</f>
        <v/>
      </c>
      <c r="V920" s="132" t="str">
        <f>_xlfn.IFNA(IF($D920=1,LOOKUP($F920,{0.1,0.2,0.3,0.4,0.5,0.6,0.7,0.8,0.9,1},{23,35,47,59,71,83,95,107,119,131}),""),"")</f>
        <v/>
      </c>
      <c r="W920" s="132" t="str">
        <f>_xlfn.IFNA(IF($D920=2,LOOKUP($F920,{0.1,0.2,0.3,0.4,0.5,0.6,0.7,0.8,0.9,1},{24,36,48,60,72,84,96,108,120,132}),""),"")</f>
        <v/>
      </c>
      <c r="X920" s="132" t="str">
        <f>_xlfn.IFNA(IF($D920=3,LOOKUP($F920,{0.1,0.2,0.3,0.4,0.5,0.6,0.7,0.8,0.9,1},{25,37,49,61,73,85,97,109,121,133}),""),"")</f>
        <v/>
      </c>
      <c r="Y920" s="132" t="str">
        <f>_xlfn.IFNA(IF($D920=4,LOOKUP($F920,{0.1,0.2,0.3,0.4,0.5,0.6,0.7,0.8,0.9,1},{26,38,50,62,74,86,98,110,122,134}),""),"")</f>
        <v/>
      </c>
      <c r="Z920" s="132" t="str">
        <f>_xlfn.IFNA(IF($D920=5,LOOKUP($F920,{0.1,0.2,0.3,0.4,0.5,0.6,0.7,0.8,0.9,1},{27,39,51,63,75,87,99,111,123,135}),""),"")</f>
        <v/>
      </c>
      <c r="AA920" s="132">
        <f t="shared" si="122"/>
        <v>0</v>
      </c>
      <c r="AB920" s="132" t="str">
        <f t="shared" si="123"/>
        <v>00</v>
      </c>
      <c r="AC920" s="82" t="e">
        <f>VLOOKUP(AB920,'AMI Ref'!T:U,2,FALSE)</f>
        <v>#N/A</v>
      </c>
      <c r="AD920" s="124"/>
      <c r="AE920" s="81" t="str">
        <f>_xlfn.IFNA(IF($D920=0,IF($J920="Not Paid by Tenant",0,INDEX('AMI Ref'!$K$5:$N$5,MATCH($J920,{"Oil","Gas","Electric - Other","ELECTRIC - HEAT PUMP"},0))),0),"")</f>
        <v/>
      </c>
      <c r="AF920" s="81">
        <f>_xlfn.IFNA(IF($D920=1,IF($J920="Not Paid by Tenant",0,INDEX('AMI Ref'!$K$6:$N$6,MATCH($J920,{"Oil","Gas","Electric - Other","ELECTRIC - HEAT PUMP"},0))),0),"")</f>
        <v>0</v>
      </c>
      <c r="AG920" s="81">
        <f>_xlfn.IFNA(IF($D920=2,IF($J920="Not Paid by Tenant",0,INDEX('AMI Ref'!$K$7:$N$7,MATCH($J920,{"Oil","Gas","Electric - Other","ELECTRIC - HEAT PUMP"},0))),0),"")</f>
        <v>0</v>
      </c>
      <c r="AH920" s="81">
        <f>_xlfn.IFNA(IF($D920=3,IF($J920="Not Paid by Tenant",0,INDEX('AMI Ref'!$K$8:$N$8,MATCH($J920,{"Oil","Gas","Electric - Other","ELECTRIC - HEAT PUMP"},0))),0),"")</f>
        <v>0</v>
      </c>
      <c r="AI920" s="81">
        <f>_xlfn.IFNA(IF($D920=4,IF($J920="Not Paid by Tenant",0,INDEX('AMI Ref'!$K$9:$N$9,MATCH($J920,{"Oil","Gas","Electric - Other","ELECTRIC - HEAT PUMP"},0))),0),"")</f>
        <v>0</v>
      </c>
      <c r="AJ920" s="81">
        <f>_xlfn.IFNA(IF($D920=5,IF($J920="Not Paid by Tenant",0,INDEX('AMI Ref'!$K$10:$N$10,MATCH($J920,{"Oil","Gas","Electric - Other","ELECTRIC - HEAT PUMP"},0))),0),"")</f>
        <v>0</v>
      </c>
      <c r="AK920" s="128"/>
      <c r="AL920" s="81" t="str">
        <f>_xlfn.IFNA(IF($D920=0,IF($K920="Not Paid by Tenant",0,INDEX('AMI Ref'!$O$5:$R$5,MATCH($K920,{"Oil","Gas","Electric - Other","Electric ccASHP - split"},0))),0),"")</f>
        <v/>
      </c>
      <c r="AM920" s="81">
        <f>_xlfn.IFNA(IF($D920=1,IF($K920="Not Paid by Tenant",0,INDEX('AMI Ref'!$O$6:$R$6,MATCH($K920,{"Oil","Gas","Electric - Other","Electric ccASHP - split"},0))),0),"")</f>
        <v>0</v>
      </c>
      <c r="AN920" s="81">
        <f>_xlfn.IFNA(IF($D920=2,IF($K920="Not Paid by Tenant",0,INDEX('AMI Ref'!$O$7:$R$7,MATCH($K920,{"Oil","Gas","Electric - Other","Electric ccASHP - split"},0))),0),"")</f>
        <v>0</v>
      </c>
      <c r="AO920" s="81">
        <f>_xlfn.IFNA(IF($D920=3,IF($K920="Not Paid by Tenant",0,INDEX('AMI Ref'!$O$8:$R$8,MATCH($K920,{"Oil","Gas","Electric - Other","Electric ccASHP - split"},0))),0),"")</f>
        <v>0</v>
      </c>
      <c r="AP920" s="81">
        <f>_xlfn.IFNA(IF($D920=4,IF($K920="Not Paid by Tenant",0,INDEX('AMI Ref'!$O$9:$R$9,MATCH($K920,{"Oil","Gas","Electric - Other","Electric ccASHP - split"},0))),0),"")</f>
        <v>0</v>
      </c>
      <c r="AQ920" s="81">
        <f>_xlfn.IFNA(IF($D920=5,IF($K920="Not Paid by Tenant",0,INDEX('AMI Ref'!$O$10:$R$10,MATCH($K920,{"Oil","Gas","Electric - Other","Electric ccASHP - split"},0))),0),"")</f>
        <v>0</v>
      </c>
      <c r="AR920" s="124">
        <f t="shared" si="124"/>
        <v>0</v>
      </c>
      <c r="AS920" s="123" t="e">
        <f t="shared" si="125"/>
        <v>#N/A</v>
      </c>
    </row>
    <row r="921" spans="1:45" x14ac:dyDescent="0.2">
      <c r="A921" s="130">
        <v>919</v>
      </c>
      <c r="B921" s="177">
        <f>IF(OR(COUNTIF($B$2:$B920,Input!$F937)&lt;1,COUNTIF($O$2:$O920,Input!$C937)&lt;1),Input!F937,0)</f>
        <v>0</v>
      </c>
      <c r="C921" s="177">
        <f>IF(OR(COUNTIF($B$2:$B920,Input!$F937)&lt;1,COUNTIF($O$2:$O920,Input!$C937)&lt;1),Input!G937,0)</f>
        <v>0</v>
      </c>
      <c r="D921" s="177">
        <f>IF(OR(COUNTIF($B$2:$B920,Input!$F937)&lt;1,COUNTIF($O$2:$O920,Input!$C937)&lt;1),Input!H937,0)</f>
        <v>0</v>
      </c>
      <c r="E921" s="177">
        <f>IF(OR(COUNTIF($B$2:$B920,Input!$F937)&lt;1,COUNTIF($O$2:$O920,Input!$C937)&lt;1),Input!I937,0)</f>
        <v>0</v>
      </c>
      <c r="F921" s="177">
        <f>IF(OR(COUNTIF($B$2:$B920,Input!$F937)&lt;1,COUNTIF($O$2:$O920,Input!$C937)&lt;1),Input!J937,0)</f>
        <v>0</v>
      </c>
      <c r="G921" s="177">
        <f>IF(OR(COUNTIF($B$2:$B920,Input!$F937)&lt;1,COUNTIF($O$2:$O920,Input!$C937)&lt;1),Input!K937,0)</f>
        <v>0</v>
      </c>
      <c r="H921" s="177">
        <f>IF(OR(COUNTIF($B$2:$B920,Input!$F937)&lt;1,COUNTIF($O$2:$O920,Input!$C937)&lt;1),Input!L937,0)</f>
        <v>0</v>
      </c>
      <c r="I921" s="177">
        <f>IF(OR(COUNTIF($B$2:$B920,Input!$F937)&lt;1,COUNTIF($O$2:$O920,Input!$C937)&lt;1),Input!M937,0)</f>
        <v>0</v>
      </c>
      <c r="J921" s="177">
        <f>IF(OR(COUNTIF($B$2:$B920,Input!$F937)&lt;1,COUNTIF($O$2:$O920,Input!$C937)&lt;1),Input!N937,0)</f>
        <v>0</v>
      </c>
      <c r="K921" s="177">
        <f>IF(OR(COUNTIF($B$2:$B920,Input!$F937)&lt;1,COUNTIF($O$2:$O920,Input!$C937)&lt;1),Input!O937,0)</f>
        <v>0</v>
      </c>
      <c r="L921" s="177">
        <f>IF(OR(COUNTIF($B$2:$B920,Input!$F937)&lt;1,COUNTIF($O$2:$O920,Input!$C937)&lt;1),Input!P937,0)</f>
        <v>0</v>
      </c>
      <c r="M921" s="129" t="str">
        <f t="shared" si="120"/>
        <v/>
      </c>
      <c r="N921" s="161">
        <f t="shared" si="126"/>
        <v>0</v>
      </c>
      <c r="O921" s="168">
        <f>Input!C937</f>
        <v>0</v>
      </c>
      <c r="P921" s="168"/>
      <c r="R921" s="131">
        <f t="shared" si="127"/>
        <v>0</v>
      </c>
      <c r="S921" s="133" t="str">
        <f t="shared" si="121"/>
        <v xml:space="preserve"> </v>
      </c>
      <c r="T921" s="133"/>
      <c r="U921" s="132" t="str">
        <f>_xlfn.IFNA(IF($D921=0,LOOKUP($F921,{0.1,0.2,0.3,0.4,0.5,0.6,0.7,0.8,0.9,1},{22,34,46,58,70,82,94,106,118,130}),""),"")</f>
        <v/>
      </c>
      <c r="V921" s="132" t="str">
        <f>_xlfn.IFNA(IF($D921=1,LOOKUP($F921,{0.1,0.2,0.3,0.4,0.5,0.6,0.7,0.8,0.9,1},{23,35,47,59,71,83,95,107,119,131}),""),"")</f>
        <v/>
      </c>
      <c r="W921" s="132" t="str">
        <f>_xlfn.IFNA(IF($D921=2,LOOKUP($F921,{0.1,0.2,0.3,0.4,0.5,0.6,0.7,0.8,0.9,1},{24,36,48,60,72,84,96,108,120,132}),""),"")</f>
        <v/>
      </c>
      <c r="X921" s="132" t="str">
        <f>_xlfn.IFNA(IF($D921=3,LOOKUP($F921,{0.1,0.2,0.3,0.4,0.5,0.6,0.7,0.8,0.9,1},{25,37,49,61,73,85,97,109,121,133}),""),"")</f>
        <v/>
      </c>
      <c r="Y921" s="132" t="str">
        <f>_xlfn.IFNA(IF($D921=4,LOOKUP($F921,{0.1,0.2,0.3,0.4,0.5,0.6,0.7,0.8,0.9,1},{26,38,50,62,74,86,98,110,122,134}),""),"")</f>
        <v/>
      </c>
      <c r="Z921" s="132" t="str">
        <f>_xlfn.IFNA(IF($D921=5,LOOKUP($F921,{0.1,0.2,0.3,0.4,0.5,0.6,0.7,0.8,0.9,1},{27,39,51,63,75,87,99,111,123,135}),""),"")</f>
        <v/>
      </c>
      <c r="AA921" s="132">
        <f t="shared" si="122"/>
        <v>0</v>
      </c>
      <c r="AB921" s="132" t="str">
        <f t="shared" si="123"/>
        <v>00</v>
      </c>
      <c r="AC921" s="82" t="e">
        <f>VLOOKUP(AB921,'AMI Ref'!T:U,2,FALSE)</f>
        <v>#N/A</v>
      </c>
      <c r="AD921" s="124"/>
      <c r="AE921" s="81" t="str">
        <f>_xlfn.IFNA(IF($D921=0,IF($J921="Not Paid by Tenant",0,INDEX('AMI Ref'!$K$5:$N$5,MATCH($J921,{"Oil","Gas","Electric - Other","ELECTRIC - HEAT PUMP"},0))),0),"")</f>
        <v/>
      </c>
      <c r="AF921" s="81">
        <f>_xlfn.IFNA(IF($D921=1,IF($J921="Not Paid by Tenant",0,INDEX('AMI Ref'!$K$6:$N$6,MATCH($J921,{"Oil","Gas","Electric - Other","ELECTRIC - HEAT PUMP"},0))),0),"")</f>
        <v>0</v>
      </c>
      <c r="AG921" s="81">
        <f>_xlfn.IFNA(IF($D921=2,IF($J921="Not Paid by Tenant",0,INDEX('AMI Ref'!$K$7:$N$7,MATCH($J921,{"Oil","Gas","Electric - Other","ELECTRIC - HEAT PUMP"},0))),0),"")</f>
        <v>0</v>
      </c>
      <c r="AH921" s="81">
        <f>_xlfn.IFNA(IF($D921=3,IF($J921="Not Paid by Tenant",0,INDEX('AMI Ref'!$K$8:$N$8,MATCH($J921,{"Oil","Gas","Electric - Other","ELECTRIC - HEAT PUMP"},0))),0),"")</f>
        <v>0</v>
      </c>
      <c r="AI921" s="81">
        <f>_xlfn.IFNA(IF($D921=4,IF($J921="Not Paid by Tenant",0,INDEX('AMI Ref'!$K$9:$N$9,MATCH($J921,{"Oil","Gas","Electric - Other","ELECTRIC - HEAT PUMP"},0))),0),"")</f>
        <v>0</v>
      </c>
      <c r="AJ921" s="81">
        <f>_xlfn.IFNA(IF($D921=5,IF($J921="Not Paid by Tenant",0,INDEX('AMI Ref'!$K$10:$N$10,MATCH($J921,{"Oil","Gas","Electric - Other","ELECTRIC - HEAT PUMP"},0))),0),"")</f>
        <v>0</v>
      </c>
      <c r="AK921" s="128"/>
      <c r="AL921" s="81" t="str">
        <f>_xlfn.IFNA(IF($D921=0,IF($K921="Not Paid by Tenant",0,INDEX('AMI Ref'!$O$5:$R$5,MATCH($K921,{"Oil","Gas","Electric - Other","Electric ccASHP - split"},0))),0),"")</f>
        <v/>
      </c>
      <c r="AM921" s="81">
        <f>_xlfn.IFNA(IF($D921=1,IF($K921="Not Paid by Tenant",0,INDEX('AMI Ref'!$O$6:$R$6,MATCH($K921,{"Oil","Gas","Electric - Other","Electric ccASHP - split"},0))),0),"")</f>
        <v>0</v>
      </c>
      <c r="AN921" s="81">
        <f>_xlfn.IFNA(IF($D921=2,IF($K921="Not Paid by Tenant",0,INDEX('AMI Ref'!$O$7:$R$7,MATCH($K921,{"Oil","Gas","Electric - Other","Electric ccASHP - split"},0))),0),"")</f>
        <v>0</v>
      </c>
      <c r="AO921" s="81">
        <f>_xlfn.IFNA(IF($D921=3,IF($K921="Not Paid by Tenant",0,INDEX('AMI Ref'!$O$8:$R$8,MATCH($K921,{"Oil","Gas","Electric - Other","Electric ccASHP - split"},0))),0),"")</f>
        <v>0</v>
      </c>
      <c r="AP921" s="81">
        <f>_xlfn.IFNA(IF($D921=4,IF($K921="Not Paid by Tenant",0,INDEX('AMI Ref'!$O$9:$R$9,MATCH($K921,{"Oil","Gas","Electric - Other","Electric ccASHP - split"},0))),0),"")</f>
        <v>0</v>
      </c>
      <c r="AQ921" s="81">
        <f>_xlfn.IFNA(IF($D921=5,IF($K921="Not Paid by Tenant",0,INDEX('AMI Ref'!$O$10:$R$10,MATCH($K921,{"Oil","Gas","Electric - Other","Electric ccASHP - split"},0))),0),"")</f>
        <v>0</v>
      </c>
      <c r="AR921" s="124">
        <f t="shared" si="124"/>
        <v>0</v>
      </c>
      <c r="AS921" s="123" t="e">
        <f t="shared" si="125"/>
        <v>#N/A</v>
      </c>
    </row>
    <row r="922" spans="1:45" x14ac:dyDescent="0.2">
      <c r="A922" s="130">
        <v>920</v>
      </c>
      <c r="B922" s="177">
        <f>IF(OR(COUNTIF($B$2:$B921,Input!$F938)&lt;1,COUNTIF($O$2:$O921,Input!$C938)&lt;1),Input!F938,0)</f>
        <v>0</v>
      </c>
      <c r="C922" s="177">
        <f>IF(OR(COUNTIF($B$2:$B921,Input!$F938)&lt;1,COUNTIF($O$2:$O921,Input!$C938)&lt;1),Input!G938,0)</f>
        <v>0</v>
      </c>
      <c r="D922" s="177">
        <f>IF(OR(COUNTIF($B$2:$B921,Input!$F938)&lt;1,COUNTIF($O$2:$O921,Input!$C938)&lt;1),Input!H938,0)</f>
        <v>0</v>
      </c>
      <c r="E922" s="177">
        <f>IF(OR(COUNTIF($B$2:$B921,Input!$F938)&lt;1,COUNTIF($O$2:$O921,Input!$C938)&lt;1),Input!I938,0)</f>
        <v>0</v>
      </c>
      <c r="F922" s="177">
        <f>IF(OR(COUNTIF($B$2:$B921,Input!$F938)&lt;1,COUNTIF($O$2:$O921,Input!$C938)&lt;1),Input!J938,0)</f>
        <v>0</v>
      </c>
      <c r="G922" s="177">
        <f>IF(OR(COUNTIF($B$2:$B921,Input!$F938)&lt;1,COUNTIF($O$2:$O921,Input!$C938)&lt;1),Input!K938,0)</f>
        <v>0</v>
      </c>
      <c r="H922" s="177">
        <f>IF(OR(COUNTIF($B$2:$B921,Input!$F938)&lt;1,COUNTIF($O$2:$O921,Input!$C938)&lt;1),Input!L938,0)</f>
        <v>0</v>
      </c>
      <c r="I922" s="177">
        <f>IF(OR(COUNTIF($B$2:$B921,Input!$F938)&lt;1,COUNTIF($O$2:$O921,Input!$C938)&lt;1),Input!M938,0)</f>
        <v>0</v>
      </c>
      <c r="J922" s="177">
        <f>IF(OR(COUNTIF($B$2:$B921,Input!$F938)&lt;1,COUNTIF($O$2:$O921,Input!$C938)&lt;1),Input!N938,0)</f>
        <v>0</v>
      </c>
      <c r="K922" s="177">
        <f>IF(OR(COUNTIF($B$2:$B921,Input!$F938)&lt;1,COUNTIF($O$2:$O921,Input!$C938)&lt;1),Input!O938,0)</f>
        <v>0</v>
      </c>
      <c r="L922" s="177">
        <f>IF(OR(COUNTIF($B$2:$B921,Input!$F938)&lt;1,COUNTIF($O$2:$O921,Input!$C938)&lt;1),Input!P938,0)</f>
        <v>0</v>
      </c>
      <c r="M922" s="129" t="str">
        <f t="shared" si="120"/>
        <v/>
      </c>
      <c r="N922" s="161">
        <f t="shared" si="126"/>
        <v>0</v>
      </c>
      <c r="O922" s="168">
        <f>Input!C938</f>
        <v>0</v>
      </c>
      <c r="P922" s="168"/>
      <c r="R922" s="131">
        <f t="shared" si="127"/>
        <v>0</v>
      </c>
      <c r="S922" s="133" t="str">
        <f t="shared" si="121"/>
        <v xml:space="preserve"> </v>
      </c>
      <c r="T922" s="133"/>
      <c r="U922" s="132" t="str">
        <f>_xlfn.IFNA(IF($D922=0,LOOKUP($F922,{0.1,0.2,0.3,0.4,0.5,0.6,0.7,0.8,0.9,1},{22,34,46,58,70,82,94,106,118,130}),""),"")</f>
        <v/>
      </c>
      <c r="V922" s="132" t="str">
        <f>_xlfn.IFNA(IF($D922=1,LOOKUP($F922,{0.1,0.2,0.3,0.4,0.5,0.6,0.7,0.8,0.9,1},{23,35,47,59,71,83,95,107,119,131}),""),"")</f>
        <v/>
      </c>
      <c r="W922" s="132" t="str">
        <f>_xlfn.IFNA(IF($D922=2,LOOKUP($F922,{0.1,0.2,0.3,0.4,0.5,0.6,0.7,0.8,0.9,1},{24,36,48,60,72,84,96,108,120,132}),""),"")</f>
        <v/>
      </c>
      <c r="X922" s="132" t="str">
        <f>_xlfn.IFNA(IF($D922=3,LOOKUP($F922,{0.1,0.2,0.3,0.4,0.5,0.6,0.7,0.8,0.9,1},{25,37,49,61,73,85,97,109,121,133}),""),"")</f>
        <v/>
      </c>
      <c r="Y922" s="132" t="str">
        <f>_xlfn.IFNA(IF($D922=4,LOOKUP($F922,{0.1,0.2,0.3,0.4,0.5,0.6,0.7,0.8,0.9,1},{26,38,50,62,74,86,98,110,122,134}),""),"")</f>
        <v/>
      </c>
      <c r="Z922" s="132" t="str">
        <f>_xlfn.IFNA(IF($D922=5,LOOKUP($F922,{0.1,0.2,0.3,0.4,0.5,0.6,0.7,0.8,0.9,1},{27,39,51,63,75,87,99,111,123,135}),""),"")</f>
        <v/>
      </c>
      <c r="AA922" s="132">
        <f t="shared" si="122"/>
        <v>0</v>
      </c>
      <c r="AB922" s="132" t="str">
        <f t="shared" si="123"/>
        <v>00</v>
      </c>
      <c r="AC922" s="82" t="e">
        <f>VLOOKUP(AB922,'AMI Ref'!T:U,2,FALSE)</f>
        <v>#N/A</v>
      </c>
      <c r="AD922" s="124"/>
      <c r="AE922" s="81" t="str">
        <f>_xlfn.IFNA(IF($D922=0,IF($J922="Not Paid by Tenant",0,INDEX('AMI Ref'!$K$5:$N$5,MATCH($J922,{"Oil","Gas","Electric - Other","ELECTRIC - HEAT PUMP"},0))),0),"")</f>
        <v/>
      </c>
      <c r="AF922" s="81">
        <f>_xlfn.IFNA(IF($D922=1,IF($J922="Not Paid by Tenant",0,INDEX('AMI Ref'!$K$6:$N$6,MATCH($J922,{"Oil","Gas","Electric - Other","ELECTRIC - HEAT PUMP"},0))),0),"")</f>
        <v>0</v>
      </c>
      <c r="AG922" s="81">
        <f>_xlfn.IFNA(IF($D922=2,IF($J922="Not Paid by Tenant",0,INDEX('AMI Ref'!$K$7:$N$7,MATCH($J922,{"Oil","Gas","Electric - Other","ELECTRIC - HEAT PUMP"},0))),0),"")</f>
        <v>0</v>
      </c>
      <c r="AH922" s="81">
        <f>_xlfn.IFNA(IF($D922=3,IF($J922="Not Paid by Tenant",0,INDEX('AMI Ref'!$K$8:$N$8,MATCH($J922,{"Oil","Gas","Electric - Other","ELECTRIC - HEAT PUMP"},0))),0),"")</f>
        <v>0</v>
      </c>
      <c r="AI922" s="81">
        <f>_xlfn.IFNA(IF($D922=4,IF($J922="Not Paid by Tenant",0,INDEX('AMI Ref'!$K$9:$N$9,MATCH($J922,{"Oil","Gas","Electric - Other","ELECTRIC - HEAT PUMP"},0))),0),"")</f>
        <v>0</v>
      </c>
      <c r="AJ922" s="81">
        <f>_xlfn.IFNA(IF($D922=5,IF($J922="Not Paid by Tenant",0,INDEX('AMI Ref'!$K$10:$N$10,MATCH($J922,{"Oil","Gas","Electric - Other","ELECTRIC - HEAT PUMP"},0))),0),"")</f>
        <v>0</v>
      </c>
      <c r="AK922" s="128"/>
      <c r="AL922" s="81" t="str">
        <f>_xlfn.IFNA(IF($D922=0,IF($K922="Not Paid by Tenant",0,INDEX('AMI Ref'!$O$5:$R$5,MATCH($K922,{"Oil","Gas","Electric - Other","Electric ccASHP - split"},0))),0),"")</f>
        <v/>
      </c>
      <c r="AM922" s="81">
        <f>_xlfn.IFNA(IF($D922=1,IF($K922="Not Paid by Tenant",0,INDEX('AMI Ref'!$O$6:$R$6,MATCH($K922,{"Oil","Gas","Electric - Other","Electric ccASHP - split"},0))),0),"")</f>
        <v>0</v>
      </c>
      <c r="AN922" s="81">
        <f>_xlfn.IFNA(IF($D922=2,IF($K922="Not Paid by Tenant",0,INDEX('AMI Ref'!$O$7:$R$7,MATCH($K922,{"Oil","Gas","Electric - Other","Electric ccASHP - split"},0))),0),"")</f>
        <v>0</v>
      </c>
      <c r="AO922" s="81">
        <f>_xlfn.IFNA(IF($D922=3,IF($K922="Not Paid by Tenant",0,INDEX('AMI Ref'!$O$8:$R$8,MATCH($K922,{"Oil","Gas","Electric - Other","Electric ccASHP - split"},0))),0),"")</f>
        <v>0</v>
      </c>
      <c r="AP922" s="81">
        <f>_xlfn.IFNA(IF($D922=4,IF($K922="Not Paid by Tenant",0,INDEX('AMI Ref'!$O$9:$R$9,MATCH($K922,{"Oil","Gas","Electric - Other","Electric ccASHP - split"},0))),0),"")</f>
        <v>0</v>
      </c>
      <c r="AQ922" s="81">
        <f>_xlfn.IFNA(IF($D922=5,IF($K922="Not Paid by Tenant",0,INDEX('AMI Ref'!$O$10:$R$10,MATCH($K922,{"Oil","Gas","Electric - Other","Electric ccASHP - split"},0))),0),"")</f>
        <v>0</v>
      </c>
      <c r="AR922" s="124">
        <f t="shared" si="124"/>
        <v>0</v>
      </c>
      <c r="AS922" s="123" t="e">
        <f t="shared" si="125"/>
        <v>#N/A</v>
      </c>
    </row>
    <row r="923" spans="1:45" x14ac:dyDescent="0.2">
      <c r="A923" s="130">
        <v>921</v>
      </c>
      <c r="B923" s="177">
        <f>IF(OR(COUNTIF($B$2:$B922,Input!$F939)&lt;1,COUNTIF($O$2:$O922,Input!$C939)&lt;1),Input!F939,0)</f>
        <v>0</v>
      </c>
      <c r="C923" s="177">
        <f>IF(OR(COUNTIF($B$2:$B922,Input!$F939)&lt;1,COUNTIF($O$2:$O922,Input!$C939)&lt;1),Input!G939,0)</f>
        <v>0</v>
      </c>
      <c r="D923" s="177">
        <f>IF(OR(COUNTIF($B$2:$B922,Input!$F939)&lt;1,COUNTIF($O$2:$O922,Input!$C939)&lt;1),Input!H939,0)</f>
        <v>0</v>
      </c>
      <c r="E923" s="177">
        <f>IF(OR(COUNTIF($B$2:$B922,Input!$F939)&lt;1,COUNTIF($O$2:$O922,Input!$C939)&lt;1),Input!I939,0)</f>
        <v>0</v>
      </c>
      <c r="F923" s="177">
        <f>IF(OR(COUNTIF($B$2:$B922,Input!$F939)&lt;1,COUNTIF($O$2:$O922,Input!$C939)&lt;1),Input!J939,0)</f>
        <v>0</v>
      </c>
      <c r="G923" s="177">
        <f>IF(OR(COUNTIF($B$2:$B922,Input!$F939)&lt;1,COUNTIF($O$2:$O922,Input!$C939)&lt;1),Input!K939,0)</f>
        <v>0</v>
      </c>
      <c r="H923" s="177">
        <f>IF(OR(COUNTIF($B$2:$B922,Input!$F939)&lt;1,COUNTIF($O$2:$O922,Input!$C939)&lt;1),Input!L939,0)</f>
        <v>0</v>
      </c>
      <c r="I923" s="177">
        <f>IF(OR(COUNTIF($B$2:$B922,Input!$F939)&lt;1,COUNTIF($O$2:$O922,Input!$C939)&lt;1),Input!M939,0)</f>
        <v>0</v>
      </c>
      <c r="J923" s="177">
        <f>IF(OR(COUNTIF($B$2:$B922,Input!$F939)&lt;1,COUNTIF($O$2:$O922,Input!$C939)&lt;1),Input!N939,0)</f>
        <v>0</v>
      </c>
      <c r="K923" s="177">
        <f>IF(OR(COUNTIF($B$2:$B922,Input!$F939)&lt;1,COUNTIF($O$2:$O922,Input!$C939)&lt;1),Input!O939,0)</f>
        <v>0</v>
      </c>
      <c r="L923" s="177">
        <f>IF(OR(COUNTIF($B$2:$B922,Input!$F939)&lt;1,COUNTIF($O$2:$O922,Input!$C939)&lt;1),Input!P939,0)</f>
        <v>0</v>
      </c>
      <c r="M923" s="129" t="str">
        <f t="shared" si="120"/>
        <v/>
      </c>
      <c r="N923" s="161">
        <f t="shared" si="126"/>
        <v>0</v>
      </c>
      <c r="O923" s="168">
        <f>Input!C939</f>
        <v>0</v>
      </c>
      <c r="P923" s="168"/>
      <c r="R923" s="131">
        <f t="shared" si="127"/>
        <v>0</v>
      </c>
      <c r="S923" s="133" t="str">
        <f t="shared" si="121"/>
        <v xml:space="preserve"> </v>
      </c>
      <c r="T923" s="133"/>
      <c r="U923" s="132" t="str">
        <f>_xlfn.IFNA(IF($D923=0,LOOKUP($F923,{0.1,0.2,0.3,0.4,0.5,0.6,0.7,0.8,0.9,1},{22,34,46,58,70,82,94,106,118,130}),""),"")</f>
        <v/>
      </c>
      <c r="V923" s="132" t="str">
        <f>_xlfn.IFNA(IF($D923=1,LOOKUP($F923,{0.1,0.2,0.3,0.4,0.5,0.6,0.7,0.8,0.9,1},{23,35,47,59,71,83,95,107,119,131}),""),"")</f>
        <v/>
      </c>
      <c r="W923" s="132" t="str">
        <f>_xlfn.IFNA(IF($D923=2,LOOKUP($F923,{0.1,0.2,0.3,0.4,0.5,0.6,0.7,0.8,0.9,1},{24,36,48,60,72,84,96,108,120,132}),""),"")</f>
        <v/>
      </c>
      <c r="X923" s="132" t="str">
        <f>_xlfn.IFNA(IF($D923=3,LOOKUP($F923,{0.1,0.2,0.3,0.4,0.5,0.6,0.7,0.8,0.9,1},{25,37,49,61,73,85,97,109,121,133}),""),"")</f>
        <v/>
      </c>
      <c r="Y923" s="132" t="str">
        <f>_xlfn.IFNA(IF($D923=4,LOOKUP($F923,{0.1,0.2,0.3,0.4,0.5,0.6,0.7,0.8,0.9,1},{26,38,50,62,74,86,98,110,122,134}),""),"")</f>
        <v/>
      </c>
      <c r="Z923" s="132" t="str">
        <f>_xlfn.IFNA(IF($D923=5,LOOKUP($F923,{0.1,0.2,0.3,0.4,0.5,0.6,0.7,0.8,0.9,1},{27,39,51,63,75,87,99,111,123,135}),""),"")</f>
        <v/>
      </c>
      <c r="AA923" s="132">
        <f t="shared" si="122"/>
        <v>0</v>
      </c>
      <c r="AB923" s="132" t="str">
        <f t="shared" si="123"/>
        <v>00</v>
      </c>
      <c r="AC923" s="82" t="e">
        <f>VLOOKUP(AB923,'AMI Ref'!T:U,2,FALSE)</f>
        <v>#N/A</v>
      </c>
      <c r="AD923" s="124"/>
      <c r="AE923" s="81" t="str">
        <f>_xlfn.IFNA(IF($D923=0,IF($J923="Not Paid by Tenant",0,INDEX('AMI Ref'!$K$5:$N$5,MATCH($J923,{"Oil","Gas","Electric - Other","ELECTRIC - HEAT PUMP"},0))),0),"")</f>
        <v/>
      </c>
      <c r="AF923" s="81">
        <f>_xlfn.IFNA(IF($D923=1,IF($J923="Not Paid by Tenant",0,INDEX('AMI Ref'!$K$6:$N$6,MATCH($J923,{"Oil","Gas","Electric - Other","ELECTRIC - HEAT PUMP"},0))),0),"")</f>
        <v>0</v>
      </c>
      <c r="AG923" s="81">
        <f>_xlfn.IFNA(IF($D923=2,IF($J923="Not Paid by Tenant",0,INDEX('AMI Ref'!$K$7:$N$7,MATCH($J923,{"Oil","Gas","Electric - Other","ELECTRIC - HEAT PUMP"},0))),0),"")</f>
        <v>0</v>
      </c>
      <c r="AH923" s="81">
        <f>_xlfn.IFNA(IF($D923=3,IF($J923="Not Paid by Tenant",0,INDEX('AMI Ref'!$K$8:$N$8,MATCH($J923,{"Oil","Gas","Electric - Other","ELECTRIC - HEAT PUMP"},0))),0),"")</f>
        <v>0</v>
      </c>
      <c r="AI923" s="81">
        <f>_xlfn.IFNA(IF($D923=4,IF($J923="Not Paid by Tenant",0,INDEX('AMI Ref'!$K$9:$N$9,MATCH($J923,{"Oil","Gas","Electric - Other","ELECTRIC - HEAT PUMP"},0))),0),"")</f>
        <v>0</v>
      </c>
      <c r="AJ923" s="81">
        <f>_xlfn.IFNA(IF($D923=5,IF($J923="Not Paid by Tenant",0,INDEX('AMI Ref'!$K$10:$N$10,MATCH($J923,{"Oil","Gas","Electric - Other","ELECTRIC - HEAT PUMP"},0))),0),"")</f>
        <v>0</v>
      </c>
      <c r="AK923" s="128"/>
      <c r="AL923" s="81" t="str">
        <f>_xlfn.IFNA(IF($D923=0,IF($K923="Not Paid by Tenant",0,INDEX('AMI Ref'!$O$5:$R$5,MATCH($K923,{"Oil","Gas","Electric - Other","Electric ccASHP - split"},0))),0),"")</f>
        <v/>
      </c>
      <c r="AM923" s="81">
        <f>_xlfn.IFNA(IF($D923=1,IF($K923="Not Paid by Tenant",0,INDEX('AMI Ref'!$O$6:$R$6,MATCH($K923,{"Oil","Gas","Electric - Other","Electric ccASHP - split"},0))),0),"")</f>
        <v>0</v>
      </c>
      <c r="AN923" s="81">
        <f>_xlfn.IFNA(IF($D923=2,IF($K923="Not Paid by Tenant",0,INDEX('AMI Ref'!$O$7:$R$7,MATCH($K923,{"Oil","Gas","Electric - Other","Electric ccASHP - split"},0))),0),"")</f>
        <v>0</v>
      </c>
      <c r="AO923" s="81">
        <f>_xlfn.IFNA(IF($D923=3,IF($K923="Not Paid by Tenant",0,INDEX('AMI Ref'!$O$8:$R$8,MATCH($K923,{"Oil","Gas","Electric - Other","Electric ccASHP - split"},0))),0),"")</f>
        <v>0</v>
      </c>
      <c r="AP923" s="81">
        <f>_xlfn.IFNA(IF($D923=4,IF($K923="Not Paid by Tenant",0,INDEX('AMI Ref'!$O$9:$R$9,MATCH($K923,{"Oil","Gas","Electric - Other","Electric ccASHP - split"},0))),0),"")</f>
        <v>0</v>
      </c>
      <c r="AQ923" s="81">
        <f>_xlfn.IFNA(IF($D923=5,IF($K923="Not Paid by Tenant",0,INDEX('AMI Ref'!$O$10:$R$10,MATCH($K923,{"Oil","Gas","Electric - Other","Electric ccASHP - split"},0))),0),"")</f>
        <v>0</v>
      </c>
      <c r="AR923" s="124">
        <f t="shared" si="124"/>
        <v>0</v>
      </c>
      <c r="AS923" s="123" t="e">
        <f t="shared" si="125"/>
        <v>#N/A</v>
      </c>
    </row>
    <row r="924" spans="1:45" x14ac:dyDescent="0.2">
      <c r="A924" s="130">
        <v>922</v>
      </c>
      <c r="B924" s="177">
        <f>IF(OR(COUNTIF($B$2:$B923,Input!$F940)&lt;1,COUNTIF($O$2:$O923,Input!$C940)&lt;1),Input!F940,0)</f>
        <v>0</v>
      </c>
      <c r="C924" s="177">
        <f>IF(OR(COUNTIF($B$2:$B923,Input!$F940)&lt;1,COUNTIF($O$2:$O923,Input!$C940)&lt;1),Input!G940,0)</f>
        <v>0</v>
      </c>
      <c r="D924" s="177">
        <f>IF(OR(COUNTIF($B$2:$B923,Input!$F940)&lt;1,COUNTIF($O$2:$O923,Input!$C940)&lt;1),Input!H940,0)</f>
        <v>0</v>
      </c>
      <c r="E924" s="177">
        <f>IF(OR(COUNTIF($B$2:$B923,Input!$F940)&lt;1,COUNTIF($O$2:$O923,Input!$C940)&lt;1),Input!I940,0)</f>
        <v>0</v>
      </c>
      <c r="F924" s="177">
        <f>IF(OR(COUNTIF($B$2:$B923,Input!$F940)&lt;1,COUNTIF($O$2:$O923,Input!$C940)&lt;1),Input!J940,0)</f>
        <v>0</v>
      </c>
      <c r="G924" s="177">
        <f>IF(OR(COUNTIF($B$2:$B923,Input!$F940)&lt;1,COUNTIF($O$2:$O923,Input!$C940)&lt;1),Input!K940,0)</f>
        <v>0</v>
      </c>
      <c r="H924" s="177">
        <f>IF(OR(COUNTIF($B$2:$B923,Input!$F940)&lt;1,COUNTIF($O$2:$O923,Input!$C940)&lt;1),Input!L940,0)</f>
        <v>0</v>
      </c>
      <c r="I924" s="177">
        <f>IF(OR(COUNTIF($B$2:$B923,Input!$F940)&lt;1,COUNTIF($O$2:$O923,Input!$C940)&lt;1),Input!M940,0)</f>
        <v>0</v>
      </c>
      <c r="J924" s="177">
        <f>IF(OR(COUNTIF($B$2:$B923,Input!$F940)&lt;1,COUNTIF($O$2:$O923,Input!$C940)&lt;1),Input!N940,0)</f>
        <v>0</v>
      </c>
      <c r="K924" s="177">
        <f>IF(OR(COUNTIF($B$2:$B923,Input!$F940)&lt;1,COUNTIF($O$2:$O923,Input!$C940)&lt;1),Input!O940,0)</f>
        <v>0</v>
      </c>
      <c r="L924" s="177">
        <f>IF(OR(COUNTIF($B$2:$B923,Input!$F940)&lt;1,COUNTIF($O$2:$O923,Input!$C940)&lt;1),Input!P940,0)</f>
        <v>0</v>
      </c>
      <c r="M924" s="129" t="str">
        <f t="shared" si="120"/>
        <v/>
      </c>
      <c r="N924" s="161">
        <f t="shared" si="126"/>
        <v>0</v>
      </c>
      <c r="O924" s="168">
        <f>Input!C940</f>
        <v>0</v>
      </c>
      <c r="P924" s="168"/>
      <c r="R924" s="131">
        <f t="shared" si="127"/>
        <v>0</v>
      </c>
      <c r="S924" s="133" t="str">
        <f t="shared" si="121"/>
        <v xml:space="preserve"> </v>
      </c>
      <c r="T924" s="133"/>
      <c r="U924" s="132" t="str">
        <f>_xlfn.IFNA(IF($D924=0,LOOKUP($F924,{0.1,0.2,0.3,0.4,0.5,0.6,0.7,0.8,0.9,1},{22,34,46,58,70,82,94,106,118,130}),""),"")</f>
        <v/>
      </c>
      <c r="V924" s="132" t="str">
        <f>_xlfn.IFNA(IF($D924=1,LOOKUP($F924,{0.1,0.2,0.3,0.4,0.5,0.6,0.7,0.8,0.9,1},{23,35,47,59,71,83,95,107,119,131}),""),"")</f>
        <v/>
      </c>
      <c r="W924" s="132" t="str">
        <f>_xlfn.IFNA(IF($D924=2,LOOKUP($F924,{0.1,0.2,0.3,0.4,0.5,0.6,0.7,0.8,0.9,1},{24,36,48,60,72,84,96,108,120,132}),""),"")</f>
        <v/>
      </c>
      <c r="X924" s="132" t="str">
        <f>_xlfn.IFNA(IF($D924=3,LOOKUP($F924,{0.1,0.2,0.3,0.4,0.5,0.6,0.7,0.8,0.9,1},{25,37,49,61,73,85,97,109,121,133}),""),"")</f>
        <v/>
      </c>
      <c r="Y924" s="132" t="str">
        <f>_xlfn.IFNA(IF($D924=4,LOOKUP($F924,{0.1,0.2,0.3,0.4,0.5,0.6,0.7,0.8,0.9,1},{26,38,50,62,74,86,98,110,122,134}),""),"")</f>
        <v/>
      </c>
      <c r="Z924" s="132" t="str">
        <f>_xlfn.IFNA(IF($D924=5,LOOKUP($F924,{0.1,0.2,0.3,0.4,0.5,0.6,0.7,0.8,0.9,1},{27,39,51,63,75,87,99,111,123,135}),""),"")</f>
        <v/>
      </c>
      <c r="AA924" s="132">
        <f t="shared" si="122"/>
        <v>0</v>
      </c>
      <c r="AB924" s="132" t="str">
        <f t="shared" si="123"/>
        <v>00</v>
      </c>
      <c r="AC924" s="82" t="e">
        <f>VLOOKUP(AB924,'AMI Ref'!T:U,2,FALSE)</f>
        <v>#N/A</v>
      </c>
      <c r="AD924" s="124"/>
      <c r="AE924" s="81" t="str">
        <f>_xlfn.IFNA(IF($D924=0,IF($J924="Not Paid by Tenant",0,INDEX('AMI Ref'!$K$5:$N$5,MATCH($J924,{"Oil","Gas","Electric - Other","ELECTRIC - HEAT PUMP"},0))),0),"")</f>
        <v/>
      </c>
      <c r="AF924" s="81">
        <f>_xlfn.IFNA(IF($D924=1,IF($J924="Not Paid by Tenant",0,INDEX('AMI Ref'!$K$6:$N$6,MATCH($J924,{"Oil","Gas","Electric - Other","ELECTRIC - HEAT PUMP"},0))),0),"")</f>
        <v>0</v>
      </c>
      <c r="AG924" s="81">
        <f>_xlfn.IFNA(IF($D924=2,IF($J924="Not Paid by Tenant",0,INDEX('AMI Ref'!$K$7:$N$7,MATCH($J924,{"Oil","Gas","Electric - Other","ELECTRIC - HEAT PUMP"},0))),0),"")</f>
        <v>0</v>
      </c>
      <c r="AH924" s="81">
        <f>_xlfn.IFNA(IF($D924=3,IF($J924="Not Paid by Tenant",0,INDEX('AMI Ref'!$K$8:$N$8,MATCH($J924,{"Oil","Gas","Electric - Other","ELECTRIC - HEAT PUMP"},0))),0),"")</f>
        <v>0</v>
      </c>
      <c r="AI924" s="81">
        <f>_xlfn.IFNA(IF($D924=4,IF($J924="Not Paid by Tenant",0,INDEX('AMI Ref'!$K$9:$N$9,MATCH($J924,{"Oil","Gas","Electric - Other","ELECTRIC - HEAT PUMP"},0))),0),"")</f>
        <v>0</v>
      </c>
      <c r="AJ924" s="81">
        <f>_xlfn.IFNA(IF($D924=5,IF($J924="Not Paid by Tenant",0,INDEX('AMI Ref'!$K$10:$N$10,MATCH($J924,{"Oil","Gas","Electric - Other","ELECTRIC - HEAT PUMP"},0))),0),"")</f>
        <v>0</v>
      </c>
      <c r="AK924" s="128"/>
      <c r="AL924" s="81" t="str">
        <f>_xlfn.IFNA(IF($D924=0,IF($K924="Not Paid by Tenant",0,INDEX('AMI Ref'!$O$5:$R$5,MATCH($K924,{"Oil","Gas","Electric - Other","Electric ccASHP - split"},0))),0),"")</f>
        <v/>
      </c>
      <c r="AM924" s="81">
        <f>_xlfn.IFNA(IF($D924=1,IF($K924="Not Paid by Tenant",0,INDEX('AMI Ref'!$O$6:$R$6,MATCH($K924,{"Oil","Gas","Electric - Other","Electric ccASHP - split"},0))),0),"")</f>
        <v>0</v>
      </c>
      <c r="AN924" s="81">
        <f>_xlfn.IFNA(IF($D924=2,IF($K924="Not Paid by Tenant",0,INDEX('AMI Ref'!$O$7:$R$7,MATCH($K924,{"Oil","Gas","Electric - Other","Electric ccASHP - split"},0))),0),"")</f>
        <v>0</v>
      </c>
      <c r="AO924" s="81">
        <f>_xlfn.IFNA(IF($D924=3,IF($K924="Not Paid by Tenant",0,INDEX('AMI Ref'!$O$8:$R$8,MATCH($K924,{"Oil","Gas","Electric - Other","Electric ccASHP - split"},0))),0),"")</f>
        <v>0</v>
      </c>
      <c r="AP924" s="81">
        <f>_xlfn.IFNA(IF($D924=4,IF($K924="Not Paid by Tenant",0,INDEX('AMI Ref'!$O$9:$R$9,MATCH($K924,{"Oil","Gas","Electric - Other","Electric ccASHP - split"},0))),0),"")</f>
        <v>0</v>
      </c>
      <c r="AQ924" s="81">
        <f>_xlfn.IFNA(IF($D924=5,IF($K924="Not Paid by Tenant",0,INDEX('AMI Ref'!$O$10:$R$10,MATCH($K924,{"Oil","Gas","Electric - Other","Electric ccASHP - split"},0))),0),"")</f>
        <v>0</v>
      </c>
      <c r="AR924" s="124">
        <f t="shared" si="124"/>
        <v>0</v>
      </c>
      <c r="AS924" s="123" t="e">
        <f t="shared" si="125"/>
        <v>#N/A</v>
      </c>
    </row>
    <row r="925" spans="1:45" x14ac:dyDescent="0.2">
      <c r="A925" s="130">
        <v>923</v>
      </c>
      <c r="B925" s="177">
        <f>IF(OR(COUNTIF($B$2:$B924,Input!$F941)&lt;1,COUNTIF($O$2:$O924,Input!$C941)&lt;1),Input!F941,0)</f>
        <v>0</v>
      </c>
      <c r="C925" s="177">
        <f>IF(OR(COUNTIF($B$2:$B924,Input!$F941)&lt;1,COUNTIF($O$2:$O924,Input!$C941)&lt;1),Input!G941,0)</f>
        <v>0</v>
      </c>
      <c r="D925" s="177">
        <f>IF(OR(COUNTIF($B$2:$B924,Input!$F941)&lt;1,COUNTIF($O$2:$O924,Input!$C941)&lt;1),Input!H941,0)</f>
        <v>0</v>
      </c>
      <c r="E925" s="177">
        <f>IF(OR(COUNTIF($B$2:$B924,Input!$F941)&lt;1,COUNTIF($O$2:$O924,Input!$C941)&lt;1),Input!I941,0)</f>
        <v>0</v>
      </c>
      <c r="F925" s="177">
        <f>IF(OR(COUNTIF($B$2:$B924,Input!$F941)&lt;1,COUNTIF($O$2:$O924,Input!$C941)&lt;1),Input!J941,0)</f>
        <v>0</v>
      </c>
      <c r="G925" s="177">
        <f>IF(OR(COUNTIF($B$2:$B924,Input!$F941)&lt;1,COUNTIF($O$2:$O924,Input!$C941)&lt;1),Input!K941,0)</f>
        <v>0</v>
      </c>
      <c r="H925" s="177">
        <f>IF(OR(COUNTIF($B$2:$B924,Input!$F941)&lt;1,COUNTIF($O$2:$O924,Input!$C941)&lt;1),Input!L941,0)</f>
        <v>0</v>
      </c>
      <c r="I925" s="177">
        <f>IF(OR(COUNTIF($B$2:$B924,Input!$F941)&lt;1,COUNTIF($O$2:$O924,Input!$C941)&lt;1),Input!M941,0)</f>
        <v>0</v>
      </c>
      <c r="J925" s="177">
        <f>IF(OR(COUNTIF($B$2:$B924,Input!$F941)&lt;1,COUNTIF($O$2:$O924,Input!$C941)&lt;1),Input!N941,0)</f>
        <v>0</v>
      </c>
      <c r="K925" s="177">
        <f>IF(OR(COUNTIF($B$2:$B924,Input!$F941)&lt;1,COUNTIF($O$2:$O924,Input!$C941)&lt;1),Input!O941,0)</f>
        <v>0</v>
      </c>
      <c r="L925" s="177">
        <f>IF(OR(COUNTIF($B$2:$B924,Input!$F941)&lt;1,COUNTIF($O$2:$O924,Input!$C941)&lt;1),Input!P941,0)</f>
        <v>0</v>
      </c>
      <c r="M925" s="129" t="str">
        <f t="shared" si="120"/>
        <v/>
      </c>
      <c r="N925" s="161">
        <f t="shared" si="126"/>
        <v>0</v>
      </c>
      <c r="O925" s="168">
        <f>Input!C941</f>
        <v>0</v>
      </c>
      <c r="P925" s="168"/>
      <c r="R925" s="131">
        <f t="shared" si="127"/>
        <v>0</v>
      </c>
      <c r="S925" s="133" t="str">
        <f t="shared" si="121"/>
        <v xml:space="preserve"> </v>
      </c>
      <c r="T925" s="133"/>
      <c r="U925" s="132" t="str">
        <f>_xlfn.IFNA(IF($D925=0,LOOKUP($F925,{0.1,0.2,0.3,0.4,0.5,0.6,0.7,0.8,0.9,1},{22,34,46,58,70,82,94,106,118,130}),""),"")</f>
        <v/>
      </c>
      <c r="V925" s="132" t="str">
        <f>_xlfn.IFNA(IF($D925=1,LOOKUP($F925,{0.1,0.2,0.3,0.4,0.5,0.6,0.7,0.8,0.9,1},{23,35,47,59,71,83,95,107,119,131}),""),"")</f>
        <v/>
      </c>
      <c r="W925" s="132" t="str">
        <f>_xlfn.IFNA(IF($D925=2,LOOKUP($F925,{0.1,0.2,0.3,0.4,0.5,0.6,0.7,0.8,0.9,1},{24,36,48,60,72,84,96,108,120,132}),""),"")</f>
        <v/>
      </c>
      <c r="X925" s="132" t="str">
        <f>_xlfn.IFNA(IF($D925=3,LOOKUP($F925,{0.1,0.2,0.3,0.4,0.5,0.6,0.7,0.8,0.9,1},{25,37,49,61,73,85,97,109,121,133}),""),"")</f>
        <v/>
      </c>
      <c r="Y925" s="132" t="str">
        <f>_xlfn.IFNA(IF($D925=4,LOOKUP($F925,{0.1,0.2,0.3,0.4,0.5,0.6,0.7,0.8,0.9,1},{26,38,50,62,74,86,98,110,122,134}),""),"")</f>
        <v/>
      </c>
      <c r="Z925" s="132" t="str">
        <f>_xlfn.IFNA(IF($D925=5,LOOKUP($F925,{0.1,0.2,0.3,0.4,0.5,0.6,0.7,0.8,0.9,1},{27,39,51,63,75,87,99,111,123,135}),""),"")</f>
        <v/>
      </c>
      <c r="AA925" s="132">
        <f t="shared" si="122"/>
        <v>0</v>
      </c>
      <c r="AB925" s="132" t="str">
        <f t="shared" si="123"/>
        <v>00</v>
      </c>
      <c r="AC925" s="82" t="e">
        <f>VLOOKUP(AB925,'AMI Ref'!T:U,2,FALSE)</f>
        <v>#N/A</v>
      </c>
      <c r="AD925" s="124"/>
      <c r="AE925" s="81" t="str">
        <f>_xlfn.IFNA(IF($D925=0,IF($J925="Not Paid by Tenant",0,INDEX('AMI Ref'!$K$5:$N$5,MATCH($J925,{"Oil","Gas","Electric - Other","ELECTRIC - HEAT PUMP"},0))),0),"")</f>
        <v/>
      </c>
      <c r="AF925" s="81">
        <f>_xlfn.IFNA(IF($D925=1,IF($J925="Not Paid by Tenant",0,INDEX('AMI Ref'!$K$6:$N$6,MATCH($J925,{"Oil","Gas","Electric - Other","ELECTRIC - HEAT PUMP"},0))),0),"")</f>
        <v>0</v>
      </c>
      <c r="AG925" s="81">
        <f>_xlfn.IFNA(IF($D925=2,IF($J925="Not Paid by Tenant",0,INDEX('AMI Ref'!$K$7:$N$7,MATCH($J925,{"Oil","Gas","Electric - Other","ELECTRIC - HEAT PUMP"},0))),0),"")</f>
        <v>0</v>
      </c>
      <c r="AH925" s="81">
        <f>_xlfn.IFNA(IF($D925=3,IF($J925="Not Paid by Tenant",0,INDEX('AMI Ref'!$K$8:$N$8,MATCH($J925,{"Oil","Gas","Electric - Other","ELECTRIC - HEAT PUMP"},0))),0),"")</f>
        <v>0</v>
      </c>
      <c r="AI925" s="81">
        <f>_xlfn.IFNA(IF($D925=4,IF($J925="Not Paid by Tenant",0,INDEX('AMI Ref'!$K$9:$N$9,MATCH($J925,{"Oil","Gas","Electric - Other","ELECTRIC - HEAT PUMP"},0))),0),"")</f>
        <v>0</v>
      </c>
      <c r="AJ925" s="81">
        <f>_xlfn.IFNA(IF($D925=5,IF($J925="Not Paid by Tenant",0,INDEX('AMI Ref'!$K$10:$N$10,MATCH($J925,{"Oil","Gas","Electric - Other","ELECTRIC - HEAT PUMP"},0))),0),"")</f>
        <v>0</v>
      </c>
      <c r="AK925" s="128"/>
      <c r="AL925" s="81" t="str">
        <f>_xlfn.IFNA(IF($D925=0,IF($K925="Not Paid by Tenant",0,INDEX('AMI Ref'!$O$5:$R$5,MATCH($K925,{"Oil","Gas","Electric - Other","Electric ccASHP - split"},0))),0),"")</f>
        <v/>
      </c>
      <c r="AM925" s="81">
        <f>_xlfn.IFNA(IF($D925=1,IF($K925="Not Paid by Tenant",0,INDEX('AMI Ref'!$O$6:$R$6,MATCH($K925,{"Oil","Gas","Electric - Other","Electric ccASHP - split"},0))),0),"")</f>
        <v>0</v>
      </c>
      <c r="AN925" s="81">
        <f>_xlfn.IFNA(IF($D925=2,IF($K925="Not Paid by Tenant",0,INDEX('AMI Ref'!$O$7:$R$7,MATCH($K925,{"Oil","Gas","Electric - Other","Electric ccASHP - split"},0))),0),"")</f>
        <v>0</v>
      </c>
      <c r="AO925" s="81">
        <f>_xlfn.IFNA(IF($D925=3,IF($K925="Not Paid by Tenant",0,INDEX('AMI Ref'!$O$8:$R$8,MATCH($K925,{"Oil","Gas","Electric - Other","Electric ccASHP - split"},0))),0),"")</f>
        <v>0</v>
      </c>
      <c r="AP925" s="81">
        <f>_xlfn.IFNA(IF($D925=4,IF($K925="Not Paid by Tenant",0,INDEX('AMI Ref'!$O$9:$R$9,MATCH($K925,{"Oil","Gas","Electric - Other","Electric ccASHP - split"},0))),0),"")</f>
        <v>0</v>
      </c>
      <c r="AQ925" s="81">
        <f>_xlfn.IFNA(IF($D925=5,IF($K925="Not Paid by Tenant",0,INDEX('AMI Ref'!$O$10:$R$10,MATCH($K925,{"Oil","Gas","Electric - Other","Electric ccASHP - split"},0))),0),"")</f>
        <v>0</v>
      </c>
      <c r="AR925" s="124">
        <f t="shared" si="124"/>
        <v>0</v>
      </c>
      <c r="AS925" s="123" t="e">
        <f t="shared" si="125"/>
        <v>#N/A</v>
      </c>
    </row>
    <row r="926" spans="1:45" x14ac:dyDescent="0.2">
      <c r="A926" s="130">
        <v>924</v>
      </c>
      <c r="B926" s="177">
        <f>IF(OR(COUNTIF($B$2:$B925,Input!$F942)&lt;1,COUNTIF($O$2:$O925,Input!$C942)&lt;1),Input!F942,0)</f>
        <v>0</v>
      </c>
      <c r="C926" s="177">
        <f>IF(OR(COUNTIF($B$2:$B925,Input!$F942)&lt;1,COUNTIF($O$2:$O925,Input!$C942)&lt;1),Input!G942,0)</f>
        <v>0</v>
      </c>
      <c r="D926" s="177">
        <f>IF(OR(COUNTIF($B$2:$B925,Input!$F942)&lt;1,COUNTIF($O$2:$O925,Input!$C942)&lt;1),Input!H942,0)</f>
        <v>0</v>
      </c>
      <c r="E926" s="177">
        <f>IF(OR(COUNTIF($B$2:$B925,Input!$F942)&lt;1,COUNTIF($O$2:$O925,Input!$C942)&lt;1),Input!I942,0)</f>
        <v>0</v>
      </c>
      <c r="F926" s="177">
        <f>IF(OR(COUNTIF($B$2:$B925,Input!$F942)&lt;1,COUNTIF($O$2:$O925,Input!$C942)&lt;1),Input!J942,0)</f>
        <v>0</v>
      </c>
      <c r="G926" s="177">
        <f>IF(OR(COUNTIF($B$2:$B925,Input!$F942)&lt;1,COUNTIF($O$2:$O925,Input!$C942)&lt;1),Input!K942,0)</f>
        <v>0</v>
      </c>
      <c r="H926" s="177">
        <f>IF(OR(COUNTIF($B$2:$B925,Input!$F942)&lt;1,COUNTIF($O$2:$O925,Input!$C942)&lt;1),Input!L942,0)</f>
        <v>0</v>
      </c>
      <c r="I926" s="177">
        <f>IF(OR(COUNTIF($B$2:$B925,Input!$F942)&lt;1,COUNTIF($O$2:$O925,Input!$C942)&lt;1),Input!M942,0)</f>
        <v>0</v>
      </c>
      <c r="J926" s="177">
        <f>IF(OR(COUNTIF($B$2:$B925,Input!$F942)&lt;1,COUNTIF($O$2:$O925,Input!$C942)&lt;1),Input!N942,0)</f>
        <v>0</v>
      </c>
      <c r="K926" s="177">
        <f>IF(OR(COUNTIF($B$2:$B925,Input!$F942)&lt;1,COUNTIF($O$2:$O925,Input!$C942)&lt;1),Input!O942,0)</f>
        <v>0</v>
      </c>
      <c r="L926" s="177">
        <f>IF(OR(COUNTIF($B$2:$B925,Input!$F942)&lt;1,COUNTIF($O$2:$O925,Input!$C942)&lt;1),Input!P942,0)</f>
        <v>0</v>
      </c>
      <c r="M926" s="129" t="str">
        <f t="shared" si="120"/>
        <v/>
      </c>
      <c r="N926" s="161">
        <f t="shared" si="126"/>
        <v>0</v>
      </c>
      <c r="O926" s="168">
        <f>Input!C942</f>
        <v>0</v>
      </c>
      <c r="P926" s="168"/>
      <c r="R926" s="131">
        <f t="shared" si="127"/>
        <v>0</v>
      </c>
      <c r="S926" s="133" t="str">
        <f t="shared" si="121"/>
        <v xml:space="preserve"> </v>
      </c>
      <c r="T926" s="133"/>
      <c r="U926" s="132" t="str">
        <f>_xlfn.IFNA(IF($D926=0,LOOKUP($F926,{0.1,0.2,0.3,0.4,0.5,0.6,0.7,0.8,0.9,1},{22,34,46,58,70,82,94,106,118,130}),""),"")</f>
        <v/>
      </c>
      <c r="V926" s="132" t="str">
        <f>_xlfn.IFNA(IF($D926=1,LOOKUP($F926,{0.1,0.2,0.3,0.4,0.5,0.6,0.7,0.8,0.9,1},{23,35,47,59,71,83,95,107,119,131}),""),"")</f>
        <v/>
      </c>
      <c r="W926" s="132" t="str">
        <f>_xlfn.IFNA(IF($D926=2,LOOKUP($F926,{0.1,0.2,0.3,0.4,0.5,0.6,0.7,0.8,0.9,1},{24,36,48,60,72,84,96,108,120,132}),""),"")</f>
        <v/>
      </c>
      <c r="X926" s="132" t="str">
        <f>_xlfn.IFNA(IF($D926=3,LOOKUP($F926,{0.1,0.2,0.3,0.4,0.5,0.6,0.7,0.8,0.9,1},{25,37,49,61,73,85,97,109,121,133}),""),"")</f>
        <v/>
      </c>
      <c r="Y926" s="132" t="str">
        <f>_xlfn.IFNA(IF($D926=4,LOOKUP($F926,{0.1,0.2,0.3,0.4,0.5,0.6,0.7,0.8,0.9,1},{26,38,50,62,74,86,98,110,122,134}),""),"")</f>
        <v/>
      </c>
      <c r="Z926" s="132" t="str">
        <f>_xlfn.IFNA(IF($D926=5,LOOKUP($F926,{0.1,0.2,0.3,0.4,0.5,0.6,0.7,0.8,0.9,1},{27,39,51,63,75,87,99,111,123,135}),""),"")</f>
        <v/>
      </c>
      <c r="AA926" s="132">
        <f t="shared" si="122"/>
        <v>0</v>
      </c>
      <c r="AB926" s="132" t="str">
        <f t="shared" si="123"/>
        <v>00</v>
      </c>
      <c r="AC926" s="82" t="e">
        <f>VLOOKUP(AB926,'AMI Ref'!T:U,2,FALSE)</f>
        <v>#N/A</v>
      </c>
      <c r="AD926" s="124"/>
      <c r="AE926" s="81" t="str">
        <f>_xlfn.IFNA(IF($D926=0,IF($J926="Not Paid by Tenant",0,INDEX('AMI Ref'!$K$5:$N$5,MATCH($J926,{"Oil","Gas","Electric - Other","ELECTRIC - HEAT PUMP"},0))),0),"")</f>
        <v/>
      </c>
      <c r="AF926" s="81">
        <f>_xlfn.IFNA(IF($D926=1,IF($J926="Not Paid by Tenant",0,INDEX('AMI Ref'!$K$6:$N$6,MATCH($J926,{"Oil","Gas","Electric - Other","ELECTRIC - HEAT PUMP"},0))),0),"")</f>
        <v>0</v>
      </c>
      <c r="AG926" s="81">
        <f>_xlfn.IFNA(IF($D926=2,IF($J926="Not Paid by Tenant",0,INDEX('AMI Ref'!$K$7:$N$7,MATCH($J926,{"Oil","Gas","Electric - Other","ELECTRIC - HEAT PUMP"},0))),0),"")</f>
        <v>0</v>
      </c>
      <c r="AH926" s="81">
        <f>_xlfn.IFNA(IF($D926=3,IF($J926="Not Paid by Tenant",0,INDEX('AMI Ref'!$K$8:$N$8,MATCH($J926,{"Oil","Gas","Electric - Other","ELECTRIC - HEAT PUMP"},0))),0),"")</f>
        <v>0</v>
      </c>
      <c r="AI926" s="81">
        <f>_xlfn.IFNA(IF($D926=4,IF($J926="Not Paid by Tenant",0,INDEX('AMI Ref'!$K$9:$N$9,MATCH($J926,{"Oil","Gas","Electric - Other","ELECTRIC - HEAT PUMP"},0))),0),"")</f>
        <v>0</v>
      </c>
      <c r="AJ926" s="81">
        <f>_xlfn.IFNA(IF($D926=5,IF($J926="Not Paid by Tenant",0,INDEX('AMI Ref'!$K$10:$N$10,MATCH($J926,{"Oil","Gas","Electric - Other","ELECTRIC - HEAT PUMP"},0))),0),"")</f>
        <v>0</v>
      </c>
      <c r="AK926" s="128"/>
      <c r="AL926" s="81" t="str">
        <f>_xlfn.IFNA(IF($D926=0,IF($K926="Not Paid by Tenant",0,INDEX('AMI Ref'!$O$5:$R$5,MATCH($K926,{"Oil","Gas","Electric - Other","Electric ccASHP - split"},0))),0),"")</f>
        <v/>
      </c>
      <c r="AM926" s="81">
        <f>_xlfn.IFNA(IF($D926=1,IF($K926="Not Paid by Tenant",0,INDEX('AMI Ref'!$O$6:$R$6,MATCH($K926,{"Oil","Gas","Electric - Other","Electric ccASHP - split"},0))),0),"")</f>
        <v>0</v>
      </c>
      <c r="AN926" s="81">
        <f>_xlfn.IFNA(IF($D926=2,IF($K926="Not Paid by Tenant",0,INDEX('AMI Ref'!$O$7:$R$7,MATCH($K926,{"Oil","Gas","Electric - Other","Electric ccASHP - split"},0))),0),"")</f>
        <v>0</v>
      </c>
      <c r="AO926" s="81">
        <f>_xlfn.IFNA(IF($D926=3,IF($K926="Not Paid by Tenant",0,INDEX('AMI Ref'!$O$8:$R$8,MATCH($K926,{"Oil","Gas","Electric - Other","Electric ccASHP - split"},0))),0),"")</f>
        <v>0</v>
      </c>
      <c r="AP926" s="81">
        <f>_xlfn.IFNA(IF($D926=4,IF($K926="Not Paid by Tenant",0,INDEX('AMI Ref'!$O$9:$R$9,MATCH($K926,{"Oil","Gas","Electric - Other","Electric ccASHP - split"},0))),0),"")</f>
        <v>0</v>
      </c>
      <c r="AQ926" s="81">
        <f>_xlfn.IFNA(IF($D926=5,IF($K926="Not Paid by Tenant",0,INDEX('AMI Ref'!$O$10:$R$10,MATCH($K926,{"Oil","Gas","Electric - Other","Electric ccASHP - split"},0))),0),"")</f>
        <v>0</v>
      </c>
      <c r="AR926" s="124">
        <f t="shared" si="124"/>
        <v>0</v>
      </c>
      <c r="AS926" s="123" t="e">
        <f t="shared" si="125"/>
        <v>#N/A</v>
      </c>
    </row>
    <row r="927" spans="1:45" x14ac:dyDescent="0.2">
      <c r="A927" s="130">
        <v>925</v>
      </c>
      <c r="B927" s="177">
        <f>IF(OR(COUNTIF($B$2:$B926,Input!$F943)&lt;1,COUNTIF($O$2:$O926,Input!$C943)&lt;1),Input!F943,0)</f>
        <v>0</v>
      </c>
      <c r="C927" s="177">
        <f>IF(OR(COUNTIF($B$2:$B926,Input!$F943)&lt;1,COUNTIF($O$2:$O926,Input!$C943)&lt;1),Input!G943,0)</f>
        <v>0</v>
      </c>
      <c r="D927" s="177">
        <f>IF(OR(COUNTIF($B$2:$B926,Input!$F943)&lt;1,COUNTIF($O$2:$O926,Input!$C943)&lt;1),Input!H943,0)</f>
        <v>0</v>
      </c>
      <c r="E927" s="177">
        <f>IF(OR(COUNTIF($B$2:$B926,Input!$F943)&lt;1,COUNTIF($O$2:$O926,Input!$C943)&lt;1),Input!I943,0)</f>
        <v>0</v>
      </c>
      <c r="F927" s="177">
        <f>IF(OR(COUNTIF($B$2:$B926,Input!$F943)&lt;1,COUNTIF($O$2:$O926,Input!$C943)&lt;1),Input!J943,0)</f>
        <v>0</v>
      </c>
      <c r="G927" s="177">
        <f>IF(OR(COUNTIF($B$2:$B926,Input!$F943)&lt;1,COUNTIF($O$2:$O926,Input!$C943)&lt;1),Input!K943,0)</f>
        <v>0</v>
      </c>
      <c r="H927" s="177">
        <f>IF(OR(COUNTIF($B$2:$B926,Input!$F943)&lt;1,COUNTIF($O$2:$O926,Input!$C943)&lt;1),Input!L943,0)</f>
        <v>0</v>
      </c>
      <c r="I927" s="177">
        <f>IF(OR(COUNTIF($B$2:$B926,Input!$F943)&lt;1,COUNTIF($O$2:$O926,Input!$C943)&lt;1),Input!M943,0)</f>
        <v>0</v>
      </c>
      <c r="J927" s="177">
        <f>IF(OR(COUNTIF($B$2:$B926,Input!$F943)&lt;1,COUNTIF($O$2:$O926,Input!$C943)&lt;1),Input!N943,0)</f>
        <v>0</v>
      </c>
      <c r="K927" s="177">
        <f>IF(OR(COUNTIF($B$2:$B926,Input!$F943)&lt;1,COUNTIF($O$2:$O926,Input!$C943)&lt;1),Input!O943,0)</f>
        <v>0</v>
      </c>
      <c r="L927" s="177">
        <f>IF(OR(COUNTIF($B$2:$B926,Input!$F943)&lt;1,COUNTIF($O$2:$O926,Input!$C943)&lt;1),Input!P943,0)</f>
        <v>0</v>
      </c>
      <c r="M927" s="129" t="str">
        <f t="shared" si="120"/>
        <v/>
      </c>
      <c r="N927" s="161">
        <f t="shared" si="126"/>
        <v>0</v>
      </c>
      <c r="O927" s="168">
        <f>Input!C943</f>
        <v>0</v>
      </c>
      <c r="P927" s="168"/>
      <c r="R927" s="131">
        <f t="shared" si="127"/>
        <v>0</v>
      </c>
      <c r="S927" s="133" t="str">
        <f t="shared" si="121"/>
        <v xml:space="preserve"> </v>
      </c>
      <c r="T927" s="133"/>
      <c r="U927" s="132" t="str">
        <f>_xlfn.IFNA(IF($D927=0,LOOKUP($F927,{0.1,0.2,0.3,0.4,0.5,0.6,0.7,0.8,0.9,1},{22,34,46,58,70,82,94,106,118,130}),""),"")</f>
        <v/>
      </c>
      <c r="V927" s="132" t="str">
        <f>_xlfn.IFNA(IF($D927=1,LOOKUP($F927,{0.1,0.2,0.3,0.4,0.5,0.6,0.7,0.8,0.9,1},{23,35,47,59,71,83,95,107,119,131}),""),"")</f>
        <v/>
      </c>
      <c r="W927" s="132" t="str">
        <f>_xlfn.IFNA(IF($D927=2,LOOKUP($F927,{0.1,0.2,0.3,0.4,0.5,0.6,0.7,0.8,0.9,1},{24,36,48,60,72,84,96,108,120,132}),""),"")</f>
        <v/>
      </c>
      <c r="X927" s="132" t="str">
        <f>_xlfn.IFNA(IF($D927=3,LOOKUP($F927,{0.1,0.2,0.3,0.4,0.5,0.6,0.7,0.8,0.9,1},{25,37,49,61,73,85,97,109,121,133}),""),"")</f>
        <v/>
      </c>
      <c r="Y927" s="132" t="str">
        <f>_xlfn.IFNA(IF($D927=4,LOOKUP($F927,{0.1,0.2,0.3,0.4,0.5,0.6,0.7,0.8,0.9,1},{26,38,50,62,74,86,98,110,122,134}),""),"")</f>
        <v/>
      </c>
      <c r="Z927" s="132" t="str">
        <f>_xlfn.IFNA(IF($D927=5,LOOKUP($F927,{0.1,0.2,0.3,0.4,0.5,0.6,0.7,0.8,0.9,1},{27,39,51,63,75,87,99,111,123,135}),""),"")</f>
        <v/>
      </c>
      <c r="AA927" s="132">
        <f t="shared" si="122"/>
        <v>0</v>
      </c>
      <c r="AB927" s="132" t="str">
        <f t="shared" si="123"/>
        <v>00</v>
      </c>
      <c r="AC927" s="82" t="e">
        <f>VLOOKUP(AB927,'AMI Ref'!T:U,2,FALSE)</f>
        <v>#N/A</v>
      </c>
      <c r="AD927" s="124"/>
      <c r="AE927" s="81" t="str">
        <f>_xlfn.IFNA(IF($D927=0,IF($J927="Not Paid by Tenant",0,INDEX('AMI Ref'!$K$5:$N$5,MATCH($J927,{"Oil","Gas","Electric - Other","ELECTRIC - HEAT PUMP"},0))),0),"")</f>
        <v/>
      </c>
      <c r="AF927" s="81">
        <f>_xlfn.IFNA(IF($D927=1,IF($J927="Not Paid by Tenant",0,INDEX('AMI Ref'!$K$6:$N$6,MATCH($J927,{"Oil","Gas","Electric - Other","ELECTRIC - HEAT PUMP"},0))),0),"")</f>
        <v>0</v>
      </c>
      <c r="AG927" s="81">
        <f>_xlfn.IFNA(IF($D927=2,IF($J927="Not Paid by Tenant",0,INDEX('AMI Ref'!$K$7:$N$7,MATCH($J927,{"Oil","Gas","Electric - Other","ELECTRIC - HEAT PUMP"},0))),0),"")</f>
        <v>0</v>
      </c>
      <c r="AH927" s="81">
        <f>_xlfn.IFNA(IF($D927=3,IF($J927="Not Paid by Tenant",0,INDEX('AMI Ref'!$K$8:$N$8,MATCH($J927,{"Oil","Gas","Electric - Other","ELECTRIC - HEAT PUMP"},0))),0),"")</f>
        <v>0</v>
      </c>
      <c r="AI927" s="81">
        <f>_xlfn.IFNA(IF($D927=4,IF($J927="Not Paid by Tenant",0,INDEX('AMI Ref'!$K$9:$N$9,MATCH($J927,{"Oil","Gas","Electric - Other","ELECTRIC - HEAT PUMP"},0))),0),"")</f>
        <v>0</v>
      </c>
      <c r="AJ927" s="81">
        <f>_xlfn.IFNA(IF($D927=5,IF($J927="Not Paid by Tenant",0,INDEX('AMI Ref'!$K$10:$N$10,MATCH($J927,{"Oil","Gas","Electric - Other","ELECTRIC - HEAT PUMP"},0))),0),"")</f>
        <v>0</v>
      </c>
      <c r="AK927" s="128"/>
      <c r="AL927" s="81" t="str">
        <f>_xlfn.IFNA(IF($D927=0,IF($K927="Not Paid by Tenant",0,INDEX('AMI Ref'!$O$5:$R$5,MATCH($K927,{"Oil","Gas","Electric - Other","Electric ccASHP - split"},0))),0),"")</f>
        <v/>
      </c>
      <c r="AM927" s="81">
        <f>_xlfn.IFNA(IF($D927=1,IF($K927="Not Paid by Tenant",0,INDEX('AMI Ref'!$O$6:$R$6,MATCH($K927,{"Oil","Gas","Electric - Other","Electric ccASHP - split"},0))),0),"")</f>
        <v>0</v>
      </c>
      <c r="AN927" s="81">
        <f>_xlfn.IFNA(IF($D927=2,IF($K927="Not Paid by Tenant",0,INDEX('AMI Ref'!$O$7:$R$7,MATCH($K927,{"Oil","Gas","Electric - Other","Electric ccASHP - split"},0))),0),"")</f>
        <v>0</v>
      </c>
      <c r="AO927" s="81">
        <f>_xlfn.IFNA(IF($D927=3,IF($K927="Not Paid by Tenant",0,INDEX('AMI Ref'!$O$8:$R$8,MATCH($K927,{"Oil","Gas","Electric - Other","Electric ccASHP - split"},0))),0),"")</f>
        <v>0</v>
      </c>
      <c r="AP927" s="81">
        <f>_xlfn.IFNA(IF($D927=4,IF($K927="Not Paid by Tenant",0,INDEX('AMI Ref'!$O$9:$R$9,MATCH($K927,{"Oil","Gas","Electric - Other","Electric ccASHP - split"},0))),0),"")</f>
        <v>0</v>
      </c>
      <c r="AQ927" s="81">
        <f>_xlfn.IFNA(IF($D927=5,IF($K927="Not Paid by Tenant",0,INDEX('AMI Ref'!$O$10:$R$10,MATCH($K927,{"Oil","Gas","Electric - Other","Electric ccASHP - split"},0))),0),"")</f>
        <v>0</v>
      </c>
      <c r="AR927" s="124">
        <f t="shared" si="124"/>
        <v>0</v>
      </c>
      <c r="AS927" s="123" t="e">
        <f t="shared" si="125"/>
        <v>#N/A</v>
      </c>
    </row>
    <row r="928" spans="1:45" x14ac:dyDescent="0.2">
      <c r="A928" s="130">
        <v>926</v>
      </c>
      <c r="B928" s="177">
        <f>IF(OR(COUNTIF($B$2:$B927,Input!$F944)&lt;1,COUNTIF($O$2:$O927,Input!$C944)&lt;1),Input!F944,0)</f>
        <v>0</v>
      </c>
      <c r="C928" s="177">
        <f>IF(OR(COUNTIF($B$2:$B927,Input!$F944)&lt;1,COUNTIF($O$2:$O927,Input!$C944)&lt;1),Input!G944,0)</f>
        <v>0</v>
      </c>
      <c r="D928" s="177">
        <f>IF(OR(COUNTIF($B$2:$B927,Input!$F944)&lt;1,COUNTIF($O$2:$O927,Input!$C944)&lt;1),Input!H944,0)</f>
        <v>0</v>
      </c>
      <c r="E928" s="177">
        <f>IF(OR(COUNTIF($B$2:$B927,Input!$F944)&lt;1,COUNTIF($O$2:$O927,Input!$C944)&lt;1),Input!I944,0)</f>
        <v>0</v>
      </c>
      <c r="F928" s="177">
        <f>IF(OR(COUNTIF($B$2:$B927,Input!$F944)&lt;1,COUNTIF($O$2:$O927,Input!$C944)&lt;1),Input!J944,0)</f>
        <v>0</v>
      </c>
      <c r="G928" s="177">
        <f>IF(OR(COUNTIF($B$2:$B927,Input!$F944)&lt;1,COUNTIF($O$2:$O927,Input!$C944)&lt;1),Input!K944,0)</f>
        <v>0</v>
      </c>
      <c r="H928" s="177">
        <f>IF(OR(COUNTIF($B$2:$B927,Input!$F944)&lt;1,COUNTIF($O$2:$O927,Input!$C944)&lt;1),Input!L944,0)</f>
        <v>0</v>
      </c>
      <c r="I928" s="177">
        <f>IF(OR(COUNTIF($B$2:$B927,Input!$F944)&lt;1,COUNTIF($O$2:$O927,Input!$C944)&lt;1),Input!M944,0)</f>
        <v>0</v>
      </c>
      <c r="J928" s="177">
        <f>IF(OR(COUNTIF($B$2:$B927,Input!$F944)&lt;1,COUNTIF($O$2:$O927,Input!$C944)&lt;1),Input!N944,0)</f>
        <v>0</v>
      </c>
      <c r="K928" s="177">
        <f>IF(OR(COUNTIF($B$2:$B927,Input!$F944)&lt;1,COUNTIF($O$2:$O927,Input!$C944)&lt;1),Input!O944,0)</f>
        <v>0</v>
      </c>
      <c r="L928" s="177">
        <f>IF(OR(COUNTIF($B$2:$B927,Input!$F944)&lt;1,COUNTIF($O$2:$O927,Input!$C944)&lt;1),Input!P944,0)</f>
        <v>0</v>
      </c>
      <c r="M928" s="129" t="str">
        <f t="shared" si="120"/>
        <v/>
      </c>
      <c r="N928" s="161">
        <f t="shared" si="126"/>
        <v>0</v>
      </c>
      <c r="O928" s="168">
        <f>Input!C944</f>
        <v>0</v>
      </c>
      <c r="P928" s="168"/>
      <c r="R928" s="131">
        <f t="shared" si="127"/>
        <v>0</v>
      </c>
      <c r="S928" s="133" t="str">
        <f t="shared" si="121"/>
        <v xml:space="preserve"> </v>
      </c>
      <c r="T928" s="133"/>
      <c r="U928" s="132" t="str">
        <f>_xlfn.IFNA(IF($D928=0,LOOKUP($F928,{0.1,0.2,0.3,0.4,0.5,0.6,0.7,0.8,0.9,1},{22,34,46,58,70,82,94,106,118,130}),""),"")</f>
        <v/>
      </c>
      <c r="V928" s="132" t="str">
        <f>_xlfn.IFNA(IF($D928=1,LOOKUP($F928,{0.1,0.2,0.3,0.4,0.5,0.6,0.7,0.8,0.9,1},{23,35,47,59,71,83,95,107,119,131}),""),"")</f>
        <v/>
      </c>
      <c r="W928" s="132" t="str">
        <f>_xlfn.IFNA(IF($D928=2,LOOKUP($F928,{0.1,0.2,0.3,0.4,0.5,0.6,0.7,0.8,0.9,1},{24,36,48,60,72,84,96,108,120,132}),""),"")</f>
        <v/>
      </c>
      <c r="X928" s="132" t="str">
        <f>_xlfn.IFNA(IF($D928=3,LOOKUP($F928,{0.1,0.2,0.3,0.4,0.5,0.6,0.7,0.8,0.9,1},{25,37,49,61,73,85,97,109,121,133}),""),"")</f>
        <v/>
      </c>
      <c r="Y928" s="132" t="str">
        <f>_xlfn.IFNA(IF($D928=4,LOOKUP($F928,{0.1,0.2,0.3,0.4,0.5,0.6,0.7,0.8,0.9,1},{26,38,50,62,74,86,98,110,122,134}),""),"")</f>
        <v/>
      </c>
      <c r="Z928" s="132" t="str">
        <f>_xlfn.IFNA(IF($D928=5,LOOKUP($F928,{0.1,0.2,0.3,0.4,0.5,0.6,0.7,0.8,0.9,1},{27,39,51,63,75,87,99,111,123,135}),""),"")</f>
        <v/>
      </c>
      <c r="AA928" s="132">
        <f t="shared" si="122"/>
        <v>0</v>
      </c>
      <c r="AB928" s="132" t="str">
        <f t="shared" si="123"/>
        <v>00</v>
      </c>
      <c r="AC928" s="82" t="e">
        <f>VLOOKUP(AB928,'AMI Ref'!T:U,2,FALSE)</f>
        <v>#N/A</v>
      </c>
      <c r="AD928" s="124"/>
      <c r="AE928" s="81" t="str">
        <f>_xlfn.IFNA(IF($D928=0,IF($J928="Not Paid by Tenant",0,INDEX('AMI Ref'!$K$5:$N$5,MATCH($J928,{"Oil","Gas","Electric - Other","ELECTRIC - HEAT PUMP"},0))),0),"")</f>
        <v/>
      </c>
      <c r="AF928" s="81">
        <f>_xlfn.IFNA(IF($D928=1,IF($J928="Not Paid by Tenant",0,INDEX('AMI Ref'!$K$6:$N$6,MATCH($J928,{"Oil","Gas","Electric - Other","ELECTRIC - HEAT PUMP"},0))),0),"")</f>
        <v>0</v>
      </c>
      <c r="AG928" s="81">
        <f>_xlfn.IFNA(IF($D928=2,IF($J928="Not Paid by Tenant",0,INDEX('AMI Ref'!$K$7:$N$7,MATCH($J928,{"Oil","Gas","Electric - Other","ELECTRIC - HEAT PUMP"},0))),0),"")</f>
        <v>0</v>
      </c>
      <c r="AH928" s="81">
        <f>_xlfn.IFNA(IF($D928=3,IF($J928="Not Paid by Tenant",0,INDEX('AMI Ref'!$K$8:$N$8,MATCH($J928,{"Oil","Gas","Electric - Other","ELECTRIC - HEAT PUMP"},0))),0),"")</f>
        <v>0</v>
      </c>
      <c r="AI928" s="81">
        <f>_xlfn.IFNA(IF($D928=4,IF($J928="Not Paid by Tenant",0,INDEX('AMI Ref'!$K$9:$N$9,MATCH($J928,{"Oil","Gas","Electric - Other","ELECTRIC - HEAT PUMP"},0))),0),"")</f>
        <v>0</v>
      </c>
      <c r="AJ928" s="81">
        <f>_xlfn.IFNA(IF($D928=5,IF($J928="Not Paid by Tenant",0,INDEX('AMI Ref'!$K$10:$N$10,MATCH($J928,{"Oil","Gas","Electric - Other","ELECTRIC - HEAT PUMP"},0))),0),"")</f>
        <v>0</v>
      </c>
      <c r="AK928" s="128"/>
      <c r="AL928" s="81" t="str">
        <f>_xlfn.IFNA(IF($D928=0,IF($K928="Not Paid by Tenant",0,INDEX('AMI Ref'!$O$5:$R$5,MATCH($K928,{"Oil","Gas","Electric - Other","Electric ccASHP - split"},0))),0),"")</f>
        <v/>
      </c>
      <c r="AM928" s="81">
        <f>_xlfn.IFNA(IF($D928=1,IF($K928="Not Paid by Tenant",0,INDEX('AMI Ref'!$O$6:$R$6,MATCH($K928,{"Oil","Gas","Electric - Other","Electric ccASHP - split"},0))),0),"")</f>
        <v>0</v>
      </c>
      <c r="AN928" s="81">
        <f>_xlfn.IFNA(IF($D928=2,IF($K928="Not Paid by Tenant",0,INDEX('AMI Ref'!$O$7:$R$7,MATCH($K928,{"Oil","Gas","Electric - Other","Electric ccASHP - split"},0))),0),"")</f>
        <v>0</v>
      </c>
      <c r="AO928" s="81">
        <f>_xlfn.IFNA(IF($D928=3,IF($K928="Not Paid by Tenant",0,INDEX('AMI Ref'!$O$8:$R$8,MATCH($K928,{"Oil","Gas","Electric - Other","Electric ccASHP - split"},0))),0),"")</f>
        <v>0</v>
      </c>
      <c r="AP928" s="81">
        <f>_xlfn.IFNA(IF($D928=4,IF($K928="Not Paid by Tenant",0,INDEX('AMI Ref'!$O$9:$R$9,MATCH($K928,{"Oil","Gas","Electric - Other","Electric ccASHP - split"},0))),0),"")</f>
        <v>0</v>
      </c>
      <c r="AQ928" s="81">
        <f>_xlfn.IFNA(IF($D928=5,IF($K928="Not Paid by Tenant",0,INDEX('AMI Ref'!$O$10:$R$10,MATCH($K928,{"Oil","Gas","Electric - Other","Electric ccASHP - split"},0))),0),"")</f>
        <v>0</v>
      </c>
      <c r="AR928" s="124">
        <f t="shared" si="124"/>
        <v>0</v>
      </c>
      <c r="AS928" s="123" t="e">
        <f t="shared" si="125"/>
        <v>#N/A</v>
      </c>
    </row>
    <row r="929" spans="1:45" x14ac:dyDescent="0.2">
      <c r="A929" s="130">
        <v>927</v>
      </c>
      <c r="B929" s="177">
        <f>IF(OR(COUNTIF($B$2:$B928,Input!$F945)&lt;1,COUNTIF($O$2:$O928,Input!$C945)&lt;1),Input!F945,0)</f>
        <v>0</v>
      </c>
      <c r="C929" s="177">
        <f>IF(OR(COUNTIF($B$2:$B928,Input!$F945)&lt;1,COUNTIF($O$2:$O928,Input!$C945)&lt;1),Input!G945,0)</f>
        <v>0</v>
      </c>
      <c r="D929" s="177">
        <f>IF(OR(COUNTIF($B$2:$B928,Input!$F945)&lt;1,COUNTIF($O$2:$O928,Input!$C945)&lt;1),Input!H945,0)</f>
        <v>0</v>
      </c>
      <c r="E929" s="177">
        <f>IF(OR(COUNTIF($B$2:$B928,Input!$F945)&lt;1,COUNTIF($O$2:$O928,Input!$C945)&lt;1),Input!I945,0)</f>
        <v>0</v>
      </c>
      <c r="F929" s="177">
        <f>IF(OR(COUNTIF($B$2:$B928,Input!$F945)&lt;1,COUNTIF($O$2:$O928,Input!$C945)&lt;1),Input!J945,0)</f>
        <v>0</v>
      </c>
      <c r="G929" s="177">
        <f>IF(OR(COUNTIF($B$2:$B928,Input!$F945)&lt;1,COUNTIF($O$2:$O928,Input!$C945)&lt;1),Input!K945,0)</f>
        <v>0</v>
      </c>
      <c r="H929" s="177">
        <f>IF(OR(COUNTIF($B$2:$B928,Input!$F945)&lt;1,COUNTIF($O$2:$O928,Input!$C945)&lt;1),Input!L945,0)</f>
        <v>0</v>
      </c>
      <c r="I929" s="177">
        <f>IF(OR(COUNTIF($B$2:$B928,Input!$F945)&lt;1,COUNTIF($O$2:$O928,Input!$C945)&lt;1),Input!M945,0)</f>
        <v>0</v>
      </c>
      <c r="J929" s="177">
        <f>IF(OR(COUNTIF($B$2:$B928,Input!$F945)&lt;1,COUNTIF($O$2:$O928,Input!$C945)&lt;1),Input!N945,0)</f>
        <v>0</v>
      </c>
      <c r="K929" s="177">
        <f>IF(OR(COUNTIF($B$2:$B928,Input!$F945)&lt;1,COUNTIF($O$2:$O928,Input!$C945)&lt;1),Input!O945,0)</f>
        <v>0</v>
      </c>
      <c r="L929" s="177">
        <f>IF(OR(COUNTIF($B$2:$B928,Input!$F945)&lt;1,COUNTIF($O$2:$O928,Input!$C945)&lt;1),Input!P945,0)</f>
        <v>0</v>
      </c>
      <c r="M929" s="129" t="str">
        <f t="shared" si="120"/>
        <v/>
      </c>
      <c r="N929" s="161">
        <f t="shared" si="126"/>
        <v>0</v>
      </c>
      <c r="O929" s="168">
        <f>Input!C945</f>
        <v>0</v>
      </c>
      <c r="P929" s="168"/>
      <c r="R929" s="131">
        <f t="shared" si="127"/>
        <v>0</v>
      </c>
      <c r="S929" s="133" t="str">
        <f t="shared" si="121"/>
        <v xml:space="preserve"> </v>
      </c>
      <c r="T929" s="133"/>
      <c r="U929" s="132" t="str">
        <f>_xlfn.IFNA(IF($D929=0,LOOKUP($F929,{0.1,0.2,0.3,0.4,0.5,0.6,0.7,0.8,0.9,1},{22,34,46,58,70,82,94,106,118,130}),""),"")</f>
        <v/>
      </c>
      <c r="V929" s="132" t="str">
        <f>_xlfn.IFNA(IF($D929=1,LOOKUP($F929,{0.1,0.2,0.3,0.4,0.5,0.6,0.7,0.8,0.9,1},{23,35,47,59,71,83,95,107,119,131}),""),"")</f>
        <v/>
      </c>
      <c r="W929" s="132" t="str">
        <f>_xlfn.IFNA(IF($D929=2,LOOKUP($F929,{0.1,0.2,0.3,0.4,0.5,0.6,0.7,0.8,0.9,1},{24,36,48,60,72,84,96,108,120,132}),""),"")</f>
        <v/>
      </c>
      <c r="X929" s="132" t="str">
        <f>_xlfn.IFNA(IF($D929=3,LOOKUP($F929,{0.1,0.2,0.3,0.4,0.5,0.6,0.7,0.8,0.9,1},{25,37,49,61,73,85,97,109,121,133}),""),"")</f>
        <v/>
      </c>
      <c r="Y929" s="132" t="str">
        <f>_xlfn.IFNA(IF($D929=4,LOOKUP($F929,{0.1,0.2,0.3,0.4,0.5,0.6,0.7,0.8,0.9,1},{26,38,50,62,74,86,98,110,122,134}),""),"")</f>
        <v/>
      </c>
      <c r="Z929" s="132" t="str">
        <f>_xlfn.IFNA(IF($D929=5,LOOKUP($F929,{0.1,0.2,0.3,0.4,0.5,0.6,0.7,0.8,0.9,1},{27,39,51,63,75,87,99,111,123,135}),""),"")</f>
        <v/>
      </c>
      <c r="AA929" s="132">
        <f t="shared" si="122"/>
        <v>0</v>
      </c>
      <c r="AB929" s="132" t="str">
        <f t="shared" si="123"/>
        <v>00</v>
      </c>
      <c r="AC929" s="82" t="e">
        <f>VLOOKUP(AB929,'AMI Ref'!T:U,2,FALSE)</f>
        <v>#N/A</v>
      </c>
      <c r="AD929" s="124"/>
      <c r="AE929" s="81" t="str">
        <f>_xlfn.IFNA(IF($D929=0,IF($J929="Not Paid by Tenant",0,INDEX('AMI Ref'!$K$5:$N$5,MATCH($J929,{"Oil","Gas","Electric - Other","ELECTRIC - HEAT PUMP"},0))),0),"")</f>
        <v/>
      </c>
      <c r="AF929" s="81">
        <f>_xlfn.IFNA(IF($D929=1,IF($J929="Not Paid by Tenant",0,INDEX('AMI Ref'!$K$6:$N$6,MATCH($J929,{"Oil","Gas","Electric - Other","ELECTRIC - HEAT PUMP"},0))),0),"")</f>
        <v>0</v>
      </c>
      <c r="AG929" s="81">
        <f>_xlfn.IFNA(IF($D929=2,IF($J929="Not Paid by Tenant",0,INDEX('AMI Ref'!$K$7:$N$7,MATCH($J929,{"Oil","Gas","Electric - Other","ELECTRIC - HEAT PUMP"},0))),0),"")</f>
        <v>0</v>
      </c>
      <c r="AH929" s="81">
        <f>_xlfn.IFNA(IF($D929=3,IF($J929="Not Paid by Tenant",0,INDEX('AMI Ref'!$K$8:$N$8,MATCH($J929,{"Oil","Gas","Electric - Other","ELECTRIC - HEAT PUMP"},0))),0),"")</f>
        <v>0</v>
      </c>
      <c r="AI929" s="81">
        <f>_xlfn.IFNA(IF($D929=4,IF($J929="Not Paid by Tenant",0,INDEX('AMI Ref'!$K$9:$N$9,MATCH($J929,{"Oil","Gas","Electric - Other","ELECTRIC - HEAT PUMP"},0))),0),"")</f>
        <v>0</v>
      </c>
      <c r="AJ929" s="81">
        <f>_xlfn.IFNA(IF($D929=5,IF($J929="Not Paid by Tenant",0,INDEX('AMI Ref'!$K$10:$N$10,MATCH($J929,{"Oil","Gas","Electric - Other","ELECTRIC - HEAT PUMP"},0))),0),"")</f>
        <v>0</v>
      </c>
      <c r="AK929" s="128"/>
      <c r="AL929" s="81" t="str">
        <f>_xlfn.IFNA(IF($D929=0,IF($K929="Not Paid by Tenant",0,INDEX('AMI Ref'!$O$5:$R$5,MATCH($K929,{"Oil","Gas","Electric - Other","Electric ccASHP - split"},0))),0),"")</f>
        <v/>
      </c>
      <c r="AM929" s="81">
        <f>_xlfn.IFNA(IF($D929=1,IF($K929="Not Paid by Tenant",0,INDEX('AMI Ref'!$O$6:$R$6,MATCH($K929,{"Oil","Gas","Electric - Other","Electric ccASHP - split"},0))),0),"")</f>
        <v>0</v>
      </c>
      <c r="AN929" s="81">
        <f>_xlfn.IFNA(IF($D929=2,IF($K929="Not Paid by Tenant",0,INDEX('AMI Ref'!$O$7:$R$7,MATCH($K929,{"Oil","Gas","Electric - Other","Electric ccASHP - split"},0))),0),"")</f>
        <v>0</v>
      </c>
      <c r="AO929" s="81">
        <f>_xlfn.IFNA(IF($D929=3,IF($K929="Not Paid by Tenant",0,INDEX('AMI Ref'!$O$8:$R$8,MATCH($K929,{"Oil","Gas","Electric - Other","Electric ccASHP - split"},0))),0),"")</f>
        <v>0</v>
      </c>
      <c r="AP929" s="81">
        <f>_xlfn.IFNA(IF($D929=4,IF($K929="Not Paid by Tenant",0,INDEX('AMI Ref'!$O$9:$R$9,MATCH($K929,{"Oil","Gas","Electric - Other","Electric ccASHP - split"},0))),0),"")</f>
        <v>0</v>
      </c>
      <c r="AQ929" s="81">
        <f>_xlfn.IFNA(IF($D929=5,IF($K929="Not Paid by Tenant",0,INDEX('AMI Ref'!$O$10:$R$10,MATCH($K929,{"Oil","Gas","Electric - Other","Electric ccASHP - split"},0))),0),"")</f>
        <v>0</v>
      </c>
      <c r="AR929" s="124">
        <f t="shared" si="124"/>
        <v>0</v>
      </c>
      <c r="AS929" s="123" t="e">
        <f t="shared" si="125"/>
        <v>#N/A</v>
      </c>
    </row>
    <row r="930" spans="1:45" x14ac:dyDescent="0.2">
      <c r="A930" s="130">
        <v>928</v>
      </c>
      <c r="B930" s="177">
        <f>IF(OR(COUNTIF($B$2:$B929,Input!$F946)&lt;1,COUNTIF($O$2:$O929,Input!$C946)&lt;1),Input!F946,0)</f>
        <v>0</v>
      </c>
      <c r="C930" s="177">
        <f>IF(OR(COUNTIF($B$2:$B929,Input!$F946)&lt;1,COUNTIF($O$2:$O929,Input!$C946)&lt;1),Input!G946,0)</f>
        <v>0</v>
      </c>
      <c r="D930" s="177">
        <f>IF(OR(COUNTIF($B$2:$B929,Input!$F946)&lt;1,COUNTIF($O$2:$O929,Input!$C946)&lt;1),Input!H946,0)</f>
        <v>0</v>
      </c>
      <c r="E930" s="177">
        <f>IF(OR(COUNTIF($B$2:$B929,Input!$F946)&lt;1,COUNTIF($O$2:$O929,Input!$C946)&lt;1),Input!I946,0)</f>
        <v>0</v>
      </c>
      <c r="F930" s="177">
        <f>IF(OR(COUNTIF($B$2:$B929,Input!$F946)&lt;1,COUNTIF($O$2:$O929,Input!$C946)&lt;1),Input!J946,0)</f>
        <v>0</v>
      </c>
      <c r="G930" s="177">
        <f>IF(OR(COUNTIF($B$2:$B929,Input!$F946)&lt;1,COUNTIF($O$2:$O929,Input!$C946)&lt;1),Input!K946,0)</f>
        <v>0</v>
      </c>
      <c r="H930" s="177">
        <f>IF(OR(COUNTIF($B$2:$B929,Input!$F946)&lt;1,COUNTIF($O$2:$O929,Input!$C946)&lt;1),Input!L946,0)</f>
        <v>0</v>
      </c>
      <c r="I930" s="177">
        <f>IF(OR(COUNTIF($B$2:$B929,Input!$F946)&lt;1,COUNTIF($O$2:$O929,Input!$C946)&lt;1),Input!M946,0)</f>
        <v>0</v>
      </c>
      <c r="J930" s="177">
        <f>IF(OR(COUNTIF($B$2:$B929,Input!$F946)&lt;1,COUNTIF($O$2:$O929,Input!$C946)&lt;1),Input!N946,0)</f>
        <v>0</v>
      </c>
      <c r="K930" s="177">
        <f>IF(OR(COUNTIF($B$2:$B929,Input!$F946)&lt;1,COUNTIF($O$2:$O929,Input!$C946)&lt;1),Input!O946,0)</f>
        <v>0</v>
      </c>
      <c r="L930" s="177">
        <f>IF(OR(COUNTIF($B$2:$B929,Input!$F946)&lt;1,COUNTIF($O$2:$O929,Input!$C946)&lt;1),Input!P946,0)</f>
        <v>0</v>
      </c>
      <c r="M930" s="129" t="str">
        <f t="shared" si="120"/>
        <v/>
      </c>
      <c r="N930" s="161">
        <f t="shared" si="126"/>
        <v>0</v>
      </c>
      <c r="O930" s="168">
        <f>Input!C946</f>
        <v>0</v>
      </c>
      <c r="P930" s="168"/>
      <c r="R930" s="131">
        <f t="shared" si="127"/>
        <v>0</v>
      </c>
      <c r="S930" s="133" t="str">
        <f t="shared" si="121"/>
        <v xml:space="preserve"> </v>
      </c>
      <c r="T930" s="133"/>
      <c r="U930" s="132" t="str">
        <f>_xlfn.IFNA(IF($D930=0,LOOKUP($F930,{0.1,0.2,0.3,0.4,0.5,0.6,0.7,0.8,0.9,1},{22,34,46,58,70,82,94,106,118,130}),""),"")</f>
        <v/>
      </c>
      <c r="V930" s="132" t="str">
        <f>_xlfn.IFNA(IF($D930=1,LOOKUP($F930,{0.1,0.2,0.3,0.4,0.5,0.6,0.7,0.8,0.9,1},{23,35,47,59,71,83,95,107,119,131}),""),"")</f>
        <v/>
      </c>
      <c r="W930" s="132" t="str">
        <f>_xlfn.IFNA(IF($D930=2,LOOKUP($F930,{0.1,0.2,0.3,0.4,0.5,0.6,0.7,0.8,0.9,1},{24,36,48,60,72,84,96,108,120,132}),""),"")</f>
        <v/>
      </c>
      <c r="X930" s="132" t="str">
        <f>_xlfn.IFNA(IF($D930=3,LOOKUP($F930,{0.1,0.2,0.3,0.4,0.5,0.6,0.7,0.8,0.9,1},{25,37,49,61,73,85,97,109,121,133}),""),"")</f>
        <v/>
      </c>
      <c r="Y930" s="132" t="str">
        <f>_xlfn.IFNA(IF($D930=4,LOOKUP($F930,{0.1,0.2,0.3,0.4,0.5,0.6,0.7,0.8,0.9,1},{26,38,50,62,74,86,98,110,122,134}),""),"")</f>
        <v/>
      </c>
      <c r="Z930" s="132" t="str">
        <f>_xlfn.IFNA(IF($D930=5,LOOKUP($F930,{0.1,0.2,0.3,0.4,0.5,0.6,0.7,0.8,0.9,1},{27,39,51,63,75,87,99,111,123,135}),""),"")</f>
        <v/>
      </c>
      <c r="AA930" s="132">
        <f t="shared" si="122"/>
        <v>0</v>
      </c>
      <c r="AB930" s="132" t="str">
        <f t="shared" si="123"/>
        <v>00</v>
      </c>
      <c r="AC930" s="82" t="e">
        <f>VLOOKUP(AB930,'AMI Ref'!T:U,2,FALSE)</f>
        <v>#N/A</v>
      </c>
      <c r="AD930" s="124"/>
      <c r="AE930" s="81" t="str">
        <f>_xlfn.IFNA(IF($D930=0,IF($J930="Not Paid by Tenant",0,INDEX('AMI Ref'!$K$5:$N$5,MATCH($J930,{"Oil","Gas","Electric - Other","ELECTRIC - HEAT PUMP"},0))),0),"")</f>
        <v/>
      </c>
      <c r="AF930" s="81">
        <f>_xlfn.IFNA(IF($D930=1,IF($J930="Not Paid by Tenant",0,INDEX('AMI Ref'!$K$6:$N$6,MATCH($J930,{"Oil","Gas","Electric - Other","ELECTRIC - HEAT PUMP"},0))),0),"")</f>
        <v>0</v>
      </c>
      <c r="AG930" s="81">
        <f>_xlfn.IFNA(IF($D930=2,IF($J930="Not Paid by Tenant",0,INDEX('AMI Ref'!$K$7:$N$7,MATCH($J930,{"Oil","Gas","Electric - Other","ELECTRIC - HEAT PUMP"},0))),0),"")</f>
        <v>0</v>
      </c>
      <c r="AH930" s="81">
        <f>_xlfn.IFNA(IF($D930=3,IF($J930="Not Paid by Tenant",0,INDEX('AMI Ref'!$K$8:$N$8,MATCH($J930,{"Oil","Gas","Electric - Other","ELECTRIC - HEAT PUMP"},0))),0),"")</f>
        <v>0</v>
      </c>
      <c r="AI930" s="81">
        <f>_xlfn.IFNA(IF($D930=4,IF($J930="Not Paid by Tenant",0,INDEX('AMI Ref'!$K$9:$N$9,MATCH($J930,{"Oil","Gas","Electric - Other","ELECTRIC - HEAT PUMP"},0))),0),"")</f>
        <v>0</v>
      </c>
      <c r="AJ930" s="81">
        <f>_xlfn.IFNA(IF($D930=5,IF($J930="Not Paid by Tenant",0,INDEX('AMI Ref'!$K$10:$N$10,MATCH($J930,{"Oil","Gas","Electric - Other","ELECTRIC - HEAT PUMP"},0))),0),"")</f>
        <v>0</v>
      </c>
      <c r="AK930" s="128"/>
      <c r="AL930" s="81" t="str">
        <f>_xlfn.IFNA(IF($D930=0,IF($K930="Not Paid by Tenant",0,INDEX('AMI Ref'!$O$5:$R$5,MATCH($K930,{"Oil","Gas","Electric - Other","Electric ccASHP - split"},0))),0),"")</f>
        <v/>
      </c>
      <c r="AM930" s="81">
        <f>_xlfn.IFNA(IF($D930=1,IF($K930="Not Paid by Tenant",0,INDEX('AMI Ref'!$O$6:$R$6,MATCH($K930,{"Oil","Gas","Electric - Other","Electric ccASHP - split"},0))),0),"")</f>
        <v>0</v>
      </c>
      <c r="AN930" s="81">
        <f>_xlfn.IFNA(IF($D930=2,IF($K930="Not Paid by Tenant",0,INDEX('AMI Ref'!$O$7:$R$7,MATCH($K930,{"Oil","Gas","Electric - Other","Electric ccASHP - split"},0))),0),"")</f>
        <v>0</v>
      </c>
      <c r="AO930" s="81">
        <f>_xlfn.IFNA(IF($D930=3,IF($K930="Not Paid by Tenant",0,INDEX('AMI Ref'!$O$8:$R$8,MATCH($K930,{"Oil","Gas","Electric - Other","Electric ccASHP - split"},0))),0),"")</f>
        <v>0</v>
      </c>
      <c r="AP930" s="81">
        <f>_xlfn.IFNA(IF($D930=4,IF($K930="Not Paid by Tenant",0,INDEX('AMI Ref'!$O$9:$R$9,MATCH($K930,{"Oil","Gas","Electric - Other","Electric ccASHP - split"},0))),0),"")</f>
        <v>0</v>
      </c>
      <c r="AQ930" s="81">
        <f>_xlfn.IFNA(IF($D930=5,IF($K930="Not Paid by Tenant",0,INDEX('AMI Ref'!$O$10:$R$10,MATCH($K930,{"Oil","Gas","Electric - Other","Electric ccASHP - split"},0))),0),"")</f>
        <v>0</v>
      </c>
      <c r="AR930" s="124">
        <f t="shared" si="124"/>
        <v>0</v>
      </c>
      <c r="AS930" s="123" t="e">
        <f t="shared" si="125"/>
        <v>#N/A</v>
      </c>
    </row>
    <row r="931" spans="1:45" x14ac:dyDescent="0.2">
      <c r="A931" s="130">
        <v>929</v>
      </c>
      <c r="B931" s="177">
        <f>IF(OR(COUNTIF($B$2:$B930,Input!$F947)&lt;1,COUNTIF($O$2:$O930,Input!$C947)&lt;1),Input!F947,0)</f>
        <v>0</v>
      </c>
      <c r="C931" s="177">
        <f>IF(OR(COUNTIF($B$2:$B930,Input!$F947)&lt;1,COUNTIF($O$2:$O930,Input!$C947)&lt;1),Input!G947,0)</f>
        <v>0</v>
      </c>
      <c r="D931" s="177">
        <f>IF(OR(COUNTIF($B$2:$B930,Input!$F947)&lt;1,COUNTIF($O$2:$O930,Input!$C947)&lt;1),Input!H947,0)</f>
        <v>0</v>
      </c>
      <c r="E931" s="177">
        <f>IF(OR(COUNTIF($B$2:$B930,Input!$F947)&lt;1,COUNTIF($O$2:$O930,Input!$C947)&lt;1),Input!I947,0)</f>
        <v>0</v>
      </c>
      <c r="F931" s="177">
        <f>IF(OR(COUNTIF($B$2:$B930,Input!$F947)&lt;1,COUNTIF($O$2:$O930,Input!$C947)&lt;1),Input!J947,0)</f>
        <v>0</v>
      </c>
      <c r="G931" s="177">
        <f>IF(OR(COUNTIF($B$2:$B930,Input!$F947)&lt;1,COUNTIF($O$2:$O930,Input!$C947)&lt;1),Input!K947,0)</f>
        <v>0</v>
      </c>
      <c r="H931" s="177">
        <f>IF(OR(COUNTIF($B$2:$B930,Input!$F947)&lt;1,COUNTIF($O$2:$O930,Input!$C947)&lt;1),Input!L947,0)</f>
        <v>0</v>
      </c>
      <c r="I931" s="177">
        <f>IF(OR(COUNTIF($B$2:$B930,Input!$F947)&lt;1,COUNTIF($O$2:$O930,Input!$C947)&lt;1),Input!M947,0)</f>
        <v>0</v>
      </c>
      <c r="J931" s="177">
        <f>IF(OR(COUNTIF($B$2:$B930,Input!$F947)&lt;1,COUNTIF($O$2:$O930,Input!$C947)&lt;1),Input!N947,0)</f>
        <v>0</v>
      </c>
      <c r="K931" s="177">
        <f>IF(OR(COUNTIF($B$2:$B930,Input!$F947)&lt;1,COUNTIF($O$2:$O930,Input!$C947)&lt;1),Input!O947,0)</f>
        <v>0</v>
      </c>
      <c r="L931" s="177">
        <f>IF(OR(COUNTIF($B$2:$B930,Input!$F947)&lt;1,COUNTIF($O$2:$O930,Input!$C947)&lt;1),Input!P947,0)</f>
        <v>0</v>
      </c>
      <c r="M931" s="129" t="str">
        <f t="shared" ref="M931:M994" si="128">IFERROR(IF(E931="NO","NA",IF(AND(E931="yes",C931+L931&lt;=AS931),"YES","NO")),"")</f>
        <v/>
      </c>
      <c r="N931" s="161">
        <f t="shared" si="126"/>
        <v>0</v>
      </c>
      <c r="O931" s="168">
        <f>Input!C947</f>
        <v>0</v>
      </c>
      <c r="P931" s="168"/>
      <c r="R931" s="131">
        <f t="shared" si="127"/>
        <v>0</v>
      </c>
      <c r="S931" s="133" t="str">
        <f t="shared" ref="S931:S994" si="129">IF(H931="Yes w/ Elec. Stove","G"," ")</f>
        <v xml:space="preserve"> </v>
      </c>
      <c r="T931" s="133"/>
      <c r="U931" s="132" t="str">
        <f>_xlfn.IFNA(IF($D931=0,LOOKUP($F931,{0.1,0.2,0.3,0.4,0.5,0.6,0.7,0.8,0.9,1},{22,34,46,58,70,82,94,106,118,130}),""),"")</f>
        <v/>
      </c>
      <c r="V931" s="132" t="str">
        <f>_xlfn.IFNA(IF($D931=1,LOOKUP($F931,{0.1,0.2,0.3,0.4,0.5,0.6,0.7,0.8,0.9,1},{23,35,47,59,71,83,95,107,119,131}),""),"")</f>
        <v/>
      </c>
      <c r="W931" s="132" t="str">
        <f>_xlfn.IFNA(IF($D931=2,LOOKUP($F931,{0.1,0.2,0.3,0.4,0.5,0.6,0.7,0.8,0.9,1},{24,36,48,60,72,84,96,108,120,132}),""),"")</f>
        <v/>
      </c>
      <c r="X931" s="132" t="str">
        <f>_xlfn.IFNA(IF($D931=3,LOOKUP($F931,{0.1,0.2,0.3,0.4,0.5,0.6,0.7,0.8,0.9,1},{25,37,49,61,73,85,97,109,121,133}),""),"")</f>
        <v/>
      </c>
      <c r="Y931" s="132" t="str">
        <f>_xlfn.IFNA(IF($D931=4,LOOKUP($F931,{0.1,0.2,0.3,0.4,0.5,0.6,0.7,0.8,0.9,1},{26,38,50,62,74,86,98,110,122,134}),""),"")</f>
        <v/>
      </c>
      <c r="Z931" s="132" t="str">
        <f>_xlfn.IFNA(IF($D931=5,LOOKUP($F931,{0.1,0.2,0.3,0.4,0.5,0.6,0.7,0.8,0.9,1},{27,39,51,63,75,87,99,111,123,135}),""),"")</f>
        <v/>
      </c>
      <c r="AA931" s="132">
        <f t="shared" ref="AA931:AA994" si="130">SUM(U931:Z931)</f>
        <v>0</v>
      </c>
      <c r="AB931" s="132" t="str">
        <f t="shared" ref="AB931:AB994" si="131">CONCATENATE(IF(H931="Yes w/ Elec. Stove","G",R931),AA931)</f>
        <v>00</v>
      </c>
      <c r="AC931" s="82" t="e">
        <f>VLOOKUP(AB931,'AMI Ref'!T:U,2,FALSE)</f>
        <v>#N/A</v>
      </c>
      <c r="AD931" s="124"/>
      <c r="AE931" s="81" t="str">
        <f>_xlfn.IFNA(IF($D931=0,IF($J931="Not Paid by Tenant",0,INDEX('AMI Ref'!$K$5:$N$5,MATCH($J931,{"Oil","Gas","Electric - Other","ELECTRIC - HEAT PUMP"},0))),0),"")</f>
        <v/>
      </c>
      <c r="AF931" s="81">
        <f>_xlfn.IFNA(IF($D931=1,IF($J931="Not Paid by Tenant",0,INDEX('AMI Ref'!$K$6:$N$6,MATCH($J931,{"Oil","Gas","Electric - Other","ELECTRIC - HEAT PUMP"},0))),0),"")</f>
        <v>0</v>
      </c>
      <c r="AG931" s="81">
        <f>_xlfn.IFNA(IF($D931=2,IF($J931="Not Paid by Tenant",0,INDEX('AMI Ref'!$K$7:$N$7,MATCH($J931,{"Oil","Gas","Electric - Other","ELECTRIC - HEAT PUMP"},0))),0),"")</f>
        <v>0</v>
      </c>
      <c r="AH931" s="81">
        <f>_xlfn.IFNA(IF($D931=3,IF($J931="Not Paid by Tenant",0,INDEX('AMI Ref'!$K$8:$N$8,MATCH($J931,{"Oil","Gas","Electric - Other","ELECTRIC - HEAT PUMP"},0))),0),"")</f>
        <v>0</v>
      </c>
      <c r="AI931" s="81">
        <f>_xlfn.IFNA(IF($D931=4,IF($J931="Not Paid by Tenant",0,INDEX('AMI Ref'!$K$9:$N$9,MATCH($J931,{"Oil","Gas","Electric - Other","ELECTRIC - HEAT PUMP"},0))),0),"")</f>
        <v>0</v>
      </c>
      <c r="AJ931" s="81">
        <f>_xlfn.IFNA(IF($D931=5,IF($J931="Not Paid by Tenant",0,INDEX('AMI Ref'!$K$10:$N$10,MATCH($J931,{"Oil","Gas","Electric - Other","ELECTRIC - HEAT PUMP"},0))),0),"")</f>
        <v>0</v>
      </c>
      <c r="AK931" s="128"/>
      <c r="AL931" s="81" t="str">
        <f>_xlfn.IFNA(IF($D931=0,IF($K931="Not Paid by Tenant",0,INDEX('AMI Ref'!$O$5:$R$5,MATCH($K931,{"Oil","Gas","Electric - Other","Electric ccASHP - split"},0))),0),"")</f>
        <v/>
      </c>
      <c r="AM931" s="81">
        <f>_xlfn.IFNA(IF($D931=1,IF($K931="Not Paid by Tenant",0,INDEX('AMI Ref'!$O$6:$R$6,MATCH($K931,{"Oil","Gas","Electric - Other","Electric ccASHP - split"},0))),0),"")</f>
        <v>0</v>
      </c>
      <c r="AN931" s="81">
        <f>_xlfn.IFNA(IF($D931=2,IF($K931="Not Paid by Tenant",0,INDEX('AMI Ref'!$O$7:$R$7,MATCH($K931,{"Oil","Gas","Electric - Other","Electric ccASHP - split"},0))),0),"")</f>
        <v>0</v>
      </c>
      <c r="AO931" s="81">
        <f>_xlfn.IFNA(IF($D931=3,IF($K931="Not Paid by Tenant",0,INDEX('AMI Ref'!$O$8:$R$8,MATCH($K931,{"Oil","Gas","Electric - Other","Electric ccASHP - split"},0))),0),"")</f>
        <v>0</v>
      </c>
      <c r="AP931" s="81">
        <f>_xlfn.IFNA(IF($D931=4,IF($K931="Not Paid by Tenant",0,INDEX('AMI Ref'!$O$9:$R$9,MATCH($K931,{"Oil","Gas","Electric - Other","Electric ccASHP - split"},0))),0),"")</f>
        <v>0</v>
      </c>
      <c r="AQ931" s="81">
        <f>_xlfn.IFNA(IF($D931=5,IF($K931="Not Paid by Tenant",0,INDEX('AMI Ref'!$O$10:$R$10,MATCH($K931,{"Oil","Gas","Electric - Other","Electric ccASHP - split"},0))),0),"")</f>
        <v>0</v>
      </c>
      <c r="AR931" s="124">
        <f t="shared" ref="AR931:AR994" si="132">SUM(AE931:AQ931)</f>
        <v>0</v>
      </c>
      <c r="AS931" s="123" t="e">
        <f t="shared" ref="AS931:AS994" si="133">AC931-AR931</f>
        <v>#N/A</v>
      </c>
    </row>
    <row r="932" spans="1:45" x14ac:dyDescent="0.2">
      <c r="A932" s="130">
        <v>930</v>
      </c>
      <c r="B932" s="177">
        <f>IF(OR(COUNTIF($B$2:$B931,Input!$F948)&lt;1,COUNTIF($O$2:$O931,Input!$C948)&lt;1),Input!F948,0)</f>
        <v>0</v>
      </c>
      <c r="C932" s="177">
        <f>IF(OR(COUNTIF($B$2:$B931,Input!$F948)&lt;1,COUNTIF($O$2:$O931,Input!$C948)&lt;1),Input!G948,0)</f>
        <v>0</v>
      </c>
      <c r="D932" s="177">
        <f>IF(OR(COUNTIF($B$2:$B931,Input!$F948)&lt;1,COUNTIF($O$2:$O931,Input!$C948)&lt;1),Input!H948,0)</f>
        <v>0</v>
      </c>
      <c r="E932" s="177">
        <f>IF(OR(COUNTIF($B$2:$B931,Input!$F948)&lt;1,COUNTIF($O$2:$O931,Input!$C948)&lt;1),Input!I948,0)</f>
        <v>0</v>
      </c>
      <c r="F932" s="177">
        <f>IF(OR(COUNTIF($B$2:$B931,Input!$F948)&lt;1,COUNTIF($O$2:$O931,Input!$C948)&lt;1),Input!J948,0)</f>
        <v>0</v>
      </c>
      <c r="G932" s="177">
        <f>IF(OR(COUNTIF($B$2:$B931,Input!$F948)&lt;1,COUNTIF($O$2:$O931,Input!$C948)&lt;1),Input!K948,0)</f>
        <v>0</v>
      </c>
      <c r="H932" s="177">
        <f>IF(OR(COUNTIF($B$2:$B931,Input!$F948)&lt;1,COUNTIF($O$2:$O931,Input!$C948)&lt;1),Input!L948,0)</f>
        <v>0</v>
      </c>
      <c r="I932" s="177">
        <f>IF(OR(COUNTIF($B$2:$B931,Input!$F948)&lt;1,COUNTIF($O$2:$O931,Input!$C948)&lt;1),Input!M948,0)</f>
        <v>0</v>
      </c>
      <c r="J932" s="177">
        <f>IF(OR(COUNTIF($B$2:$B931,Input!$F948)&lt;1,COUNTIF($O$2:$O931,Input!$C948)&lt;1),Input!N948,0)</f>
        <v>0</v>
      </c>
      <c r="K932" s="177">
        <f>IF(OR(COUNTIF($B$2:$B931,Input!$F948)&lt;1,COUNTIF($O$2:$O931,Input!$C948)&lt;1),Input!O948,0)</f>
        <v>0</v>
      </c>
      <c r="L932" s="177">
        <f>IF(OR(COUNTIF($B$2:$B931,Input!$F948)&lt;1,COUNTIF($O$2:$O931,Input!$C948)&lt;1),Input!P948,0)</f>
        <v>0</v>
      </c>
      <c r="M932" s="129" t="str">
        <f t="shared" si="128"/>
        <v/>
      </c>
      <c r="N932" s="161">
        <f t="shared" si="126"/>
        <v>0</v>
      </c>
      <c r="O932" s="168">
        <f>Input!C948</f>
        <v>0</v>
      </c>
      <c r="P932" s="168"/>
      <c r="R932" s="131">
        <f t="shared" si="127"/>
        <v>0</v>
      </c>
      <c r="S932" s="133" t="str">
        <f t="shared" si="129"/>
        <v xml:space="preserve"> </v>
      </c>
      <c r="T932" s="133"/>
      <c r="U932" s="132" t="str">
        <f>_xlfn.IFNA(IF($D932=0,LOOKUP($F932,{0.1,0.2,0.3,0.4,0.5,0.6,0.7,0.8,0.9,1},{22,34,46,58,70,82,94,106,118,130}),""),"")</f>
        <v/>
      </c>
      <c r="V932" s="132" t="str">
        <f>_xlfn.IFNA(IF($D932=1,LOOKUP($F932,{0.1,0.2,0.3,0.4,0.5,0.6,0.7,0.8,0.9,1},{23,35,47,59,71,83,95,107,119,131}),""),"")</f>
        <v/>
      </c>
      <c r="W932" s="132" t="str">
        <f>_xlfn.IFNA(IF($D932=2,LOOKUP($F932,{0.1,0.2,0.3,0.4,0.5,0.6,0.7,0.8,0.9,1},{24,36,48,60,72,84,96,108,120,132}),""),"")</f>
        <v/>
      </c>
      <c r="X932" s="132" t="str">
        <f>_xlfn.IFNA(IF($D932=3,LOOKUP($F932,{0.1,0.2,0.3,0.4,0.5,0.6,0.7,0.8,0.9,1},{25,37,49,61,73,85,97,109,121,133}),""),"")</f>
        <v/>
      </c>
      <c r="Y932" s="132" t="str">
        <f>_xlfn.IFNA(IF($D932=4,LOOKUP($F932,{0.1,0.2,0.3,0.4,0.5,0.6,0.7,0.8,0.9,1},{26,38,50,62,74,86,98,110,122,134}),""),"")</f>
        <v/>
      </c>
      <c r="Z932" s="132" t="str">
        <f>_xlfn.IFNA(IF($D932=5,LOOKUP($F932,{0.1,0.2,0.3,0.4,0.5,0.6,0.7,0.8,0.9,1},{27,39,51,63,75,87,99,111,123,135}),""),"")</f>
        <v/>
      </c>
      <c r="AA932" s="132">
        <f t="shared" si="130"/>
        <v>0</v>
      </c>
      <c r="AB932" s="132" t="str">
        <f t="shared" si="131"/>
        <v>00</v>
      </c>
      <c r="AC932" s="82" t="e">
        <f>VLOOKUP(AB932,'AMI Ref'!T:U,2,FALSE)</f>
        <v>#N/A</v>
      </c>
      <c r="AD932" s="124"/>
      <c r="AE932" s="81" t="str">
        <f>_xlfn.IFNA(IF($D932=0,IF($J932="Not Paid by Tenant",0,INDEX('AMI Ref'!$K$5:$N$5,MATCH($J932,{"Oil","Gas","Electric - Other","ELECTRIC - HEAT PUMP"},0))),0),"")</f>
        <v/>
      </c>
      <c r="AF932" s="81">
        <f>_xlfn.IFNA(IF($D932=1,IF($J932="Not Paid by Tenant",0,INDEX('AMI Ref'!$K$6:$N$6,MATCH($J932,{"Oil","Gas","Electric - Other","ELECTRIC - HEAT PUMP"},0))),0),"")</f>
        <v>0</v>
      </c>
      <c r="AG932" s="81">
        <f>_xlfn.IFNA(IF($D932=2,IF($J932="Not Paid by Tenant",0,INDEX('AMI Ref'!$K$7:$N$7,MATCH($J932,{"Oil","Gas","Electric - Other","ELECTRIC - HEAT PUMP"},0))),0),"")</f>
        <v>0</v>
      </c>
      <c r="AH932" s="81">
        <f>_xlfn.IFNA(IF($D932=3,IF($J932="Not Paid by Tenant",0,INDEX('AMI Ref'!$K$8:$N$8,MATCH($J932,{"Oil","Gas","Electric - Other","ELECTRIC - HEAT PUMP"},0))),0),"")</f>
        <v>0</v>
      </c>
      <c r="AI932" s="81">
        <f>_xlfn.IFNA(IF($D932=4,IF($J932="Not Paid by Tenant",0,INDEX('AMI Ref'!$K$9:$N$9,MATCH($J932,{"Oil","Gas","Electric - Other","ELECTRIC - HEAT PUMP"},0))),0),"")</f>
        <v>0</v>
      </c>
      <c r="AJ932" s="81">
        <f>_xlfn.IFNA(IF($D932=5,IF($J932="Not Paid by Tenant",0,INDEX('AMI Ref'!$K$10:$N$10,MATCH($J932,{"Oil","Gas","Electric - Other","ELECTRIC - HEAT PUMP"},0))),0),"")</f>
        <v>0</v>
      </c>
      <c r="AK932" s="128"/>
      <c r="AL932" s="81" t="str">
        <f>_xlfn.IFNA(IF($D932=0,IF($K932="Not Paid by Tenant",0,INDEX('AMI Ref'!$O$5:$R$5,MATCH($K932,{"Oil","Gas","Electric - Other","Electric ccASHP - split"},0))),0),"")</f>
        <v/>
      </c>
      <c r="AM932" s="81">
        <f>_xlfn.IFNA(IF($D932=1,IF($K932="Not Paid by Tenant",0,INDEX('AMI Ref'!$O$6:$R$6,MATCH($K932,{"Oil","Gas","Electric - Other","Electric ccASHP - split"},0))),0),"")</f>
        <v>0</v>
      </c>
      <c r="AN932" s="81">
        <f>_xlfn.IFNA(IF($D932=2,IF($K932="Not Paid by Tenant",0,INDEX('AMI Ref'!$O$7:$R$7,MATCH($K932,{"Oil","Gas","Electric - Other","Electric ccASHP - split"},0))),0),"")</f>
        <v>0</v>
      </c>
      <c r="AO932" s="81">
        <f>_xlfn.IFNA(IF($D932=3,IF($K932="Not Paid by Tenant",0,INDEX('AMI Ref'!$O$8:$R$8,MATCH($K932,{"Oil","Gas","Electric - Other","Electric ccASHP - split"},0))),0),"")</f>
        <v>0</v>
      </c>
      <c r="AP932" s="81">
        <f>_xlfn.IFNA(IF($D932=4,IF($K932="Not Paid by Tenant",0,INDEX('AMI Ref'!$O$9:$R$9,MATCH($K932,{"Oil","Gas","Electric - Other","Electric ccASHP - split"},0))),0),"")</f>
        <v>0</v>
      </c>
      <c r="AQ932" s="81">
        <f>_xlfn.IFNA(IF($D932=5,IF($K932="Not Paid by Tenant",0,INDEX('AMI Ref'!$O$10:$R$10,MATCH($K932,{"Oil","Gas","Electric - Other","Electric ccASHP - split"},0))),0),"")</f>
        <v>0</v>
      </c>
      <c r="AR932" s="124">
        <f t="shared" si="132"/>
        <v>0</v>
      </c>
      <c r="AS932" s="123" t="e">
        <f t="shared" si="133"/>
        <v>#N/A</v>
      </c>
    </row>
    <row r="933" spans="1:45" x14ac:dyDescent="0.2">
      <c r="A933" s="130">
        <v>931</v>
      </c>
      <c r="B933" s="177">
        <f>IF(OR(COUNTIF($B$2:$B932,Input!$F949)&lt;1,COUNTIF($O$2:$O932,Input!$C949)&lt;1),Input!F949,0)</f>
        <v>0</v>
      </c>
      <c r="C933" s="177">
        <f>IF(OR(COUNTIF($B$2:$B932,Input!$F949)&lt;1,COUNTIF($O$2:$O932,Input!$C949)&lt;1),Input!G949,0)</f>
        <v>0</v>
      </c>
      <c r="D933" s="177">
        <f>IF(OR(COUNTIF($B$2:$B932,Input!$F949)&lt;1,COUNTIF($O$2:$O932,Input!$C949)&lt;1),Input!H949,0)</f>
        <v>0</v>
      </c>
      <c r="E933" s="177">
        <f>IF(OR(COUNTIF($B$2:$B932,Input!$F949)&lt;1,COUNTIF($O$2:$O932,Input!$C949)&lt;1),Input!I949,0)</f>
        <v>0</v>
      </c>
      <c r="F933" s="177">
        <f>IF(OR(COUNTIF($B$2:$B932,Input!$F949)&lt;1,COUNTIF($O$2:$O932,Input!$C949)&lt;1),Input!J949,0)</f>
        <v>0</v>
      </c>
      <c r="G933" s="177">
        <f>IF(OR(COUNTIF($B$2:$B932,Input!$F949)&lt;1,COUNTIF($O$2:$O932,Input!$C949)&lt;1),Input!K949,0)</f>
        <v>0</v>
      </c>
      <c r="H933" s="177">
        <f>IF(OR(COUNTIF($B$2:$B932,Input!$F949)&lt;1,COUNTIF($O$2:$O932,Input!$C949)&lt;1),Input!L949,0)</f>
        <v>0</v>
      </c>
      <c r="I933" s="177">
        <f>IF(OR(COUNTIF($B$2:$B932,Input!$F949)&lt;1,COUNTIF($O$2:$O932,Input!$C949)&lt;1),Input!M949,0)</f>
        <v>0</v>
      </c>
      <c r="J933" s="177">
        <f>IF(OR(COUNTIF($B$2:$B932,Input!$F949)&lt;1,COUNTIF($O$2:$O932,Input!$C949)&lt;1),Input!N949,0)</f>
        <v>0</v>
      </c>
      <c r="K933" s="177">
        <f>IF(OR(COUNTIF($B$2:$B932,Input!$F949)&lt;1,COUNTIF($O$2:$O932,Input!$C949)&lt;1),Input!O949,0)</f>
        <v>0</v>
      </c>
      <c r="L933" s="177">
        <f>IF(OR(COUNTIF($B$2:$B932,Input!$F949)&lt;1,COUNTIF($O$2:$O932,Input!$C949)&lt;1),Input!P949,0)</f>
        <v>0</v>
      </c>
      <c r="M933" s="129" t="str">
        <f t="shared" si="128"/>
        <v/>
      </c>
      <c r="N933" s="161">
        <f t="shared" si="126"/>
        <v>0</v>
      </c>
      <c r="O933" s="168">
        <f>Input!C949</f>
        <v>0</v>
      </c>
      <c r="P933" s="168"/>
      <c r="R933" s="131">
        <f t="shared" si="127"/>
        <v>0</v>
      </c>
      <c r="S933" s="133" t="str">
        <f t="shared" si="129"/>
        <v xml:space="preserve"> </v>
      </c>
      <c r="T933" s="133"/>
      <c r="U933" s="132" t="str">
        <f>_xlfn.IFNA(IF($D933=0,LOOKUP($F933,{0.1,0.2,0.3,0.4,0.5,0.6,0.7,0.8,0.9,1},{22,34,46,58,70,82,94,106,118,130}),""),"")</f>
        <v/>
      </c>
      <c r="V933" s="132" t="str">
        <f>_xlfn.IFNA(IF($D933=1,LOOKUP($F933,{0.1,0.2,0.3,0.4,0.5,0.6,0.7,0.8,0.9,1},{23,35,47,59,71,83,95,107,119,131}),""),"")</f>
        <v/>
      </c>
      <c r="W933" s="132" t="str">
        <f>_xlfn.IFNA(IF($D933=2,LOOKUP($F933,{0.1,0.2,0.3,0.4,0.5,0.6,0.7,0.8,0.9,1},{24,36,48,60,72,84,96,108,120,132}),""),"")</f>
        <v/>
      </c>
      <c r="X933" s="132" t="str">
        <f>_xlfn.IFNA(IF($D933=3,LOOKUP($F933,{0.1,0.2,0.3,0.4,0.5,0.6,0.7,0.8,0.9,1},{25,37,49,61,73,85,97,109,121,133}),""),"")</f>
        <v/>
      </c>
      <c r="Y933" s="132" t="str">
        <f>_xlfn.IFNA(IF($D933=4,LOOKUP($F933,{0.1,0.2,0.3,0.4,0.5,0.6,0.7,0.8,0.9,1},{26,38,50,62,74,86,98,110,122,134}),""),"")</f>
        <v/>
      </c>
      <c r="Z933" s="132" t="str">
        <f>_xlfn.IFNA(IF($D933=5,LOOKUP($F933,{0.1,0.2,0.3,0.4,0.5,0.6,0.7,0.8,0.9,1},{27,39,51,63,75,87,99,111,123,135}),""),"")</f>
        <v/>
      </c>
      <c r="AA933" s="132">
        <f t="shared" si="130"/>
        <v>0</v>
      </c>
      <c r="AB933" s="132" t="str">
        <f t="shared" si="131"/>
        <v>00</v>
      </c>
      <c r="AC933" s="82" t="e">
        <f>VLOOKUP(AB933,'AMI Ref'!T:U,2,FALSE)</f>
        <v>#N/A</v>
      </c>
      <c r="AD933" s="124"/>
      <c r="AE933" s="81" t="str">
        <f>_xlfn.IFNA(IF($D933=0,IF($J933="Not Paid by Tenant",0,INDEX('AMI Ref'!$K$5:$N$5,MATCH($J933,{"Oil","Gas","Electric - Other","ELECTRIC - HEAT PUMP"},0))),0),"")</f>
        <v/>
      </c>
      <c r="AF933" s="81">
        <f>_xlfn.IFNA(IF($D933=1,IF($J933="Not Paid by Tenant",0,INDEX('AMI Ref'!$K$6:$N$6,MATCH($J933,{"Oil","Gas","Electric - Other","ELECTRIC - HEAT PUMP"},0))),0),"")</f>
        <v>0</v>
      </c>
      <c r="AG933" s="81">
        <f>_xlfn.IFNA(IF($D933=2,IF($J933="Not Paid by Tenant",0,INDEX('AMI Ref'!$K$7:$N$7,MATCH($J933,{"Oil","Gas","Electric - Other","ELECTRIC - HEAT PUMP"},0))),0),"")</f>
        <v>0</v>
      </c>
      <c r="AH933" s="81">
        <f>_xlfn.IFNA(IF($D933=3,IF($J933="Not Paid by Tenant",0,INDEX('AMI Ref'!$K$8:$N$8,MATCH($J933,{"Oil","Gas","Electric - Other","ELECTRIC - HEAT PUMP"},0))),0),"")</f>
        <v>0</v>
      </c>
      <c r="AI933" s="81">
        <f>_xlfn.IFNA(IF($D933=4,IF($J933="Not Paid by Tenant",0,INDEX('AMI Ref'!$K$9:$N$9,MATCH($J933,{"Oil","Gas","Electric - Other","ELECTRIC - HEAT PUMP"},0))),0),"")</f>
        <v>0</v>
      </c>
      <c r="AJ933" s="81">
        <f>_xlfn.IFNA(IF($D933=5,IF($J933="Not Paid by Tenant",0,INDEX('AMI Ref'!$K$10:$N$10,MATCH($J933,{"Oil","Gas","Electric - Other","ELECTRIC - HEAT PUMP"},0))),0),"")</f>
        <v>0</v>
      </c>
      <c r="AK933" s="128"/>
      <c r="AL933" s="81" t="str">
        <f>_xlfn.IFNA(IF($D933=0,IF($K933="Not Paid by Tenant",0,INDEX('AMI Ref'!$O$5:$R$5,MATCH($K933,{"Oil","Gas","Electric - Other","Electric ccASHP - split"},0))),0),"")</f>
        <v/>
      </c>
      <c r="AM933" s="81">
        <f>_xlfn.IFNA(IF($D933=1,IF($K933="Not Paid by Tenant",0,INDEX('AMI Ref'!$O$6:$R$6,MATCH($K933,{"Oil","Gas","Electric - Other","Electric ccASHP - split"},0))),0),"")</f>
        <v>0</v>
      </c>
      <c r="AN933" s="81">
        <f>_xlfn.IFNA(IF($D933=2,IF($K933="Not Paid by Tenant",0,INDEX('AMI Ref'!$O$7:$R$7,MATCH($K933,{"Oil","Gas","Electric - Other","Electric ccASHP - split"},0))),0),"")</f>
        <v>0</v>
      </c>
      <c r="AO933" s="81">
        <f>_xlfn.IFNA(IF($D933=3,IF($K933="Not Paid by Tenant",0,INDEX('AMI Ref'!$O$8:$R$8,MATCH($K933,{"Oil","Gas","Electric - Other","Electric ccASHP - split"},0))),0),"")</f>
        <v>0</v>
      </c>
      <c r="AP933" s="81">
        <f>_xlfn.IFNA(IF($D933=4,IF($K933="Not Paid by Tenant",0,INDEX('AMI Ref'!$O$9:$R$9,MATCH($K933,{"Oil","Gas","Electric - Other","Electric ccASHP - split"},0))),0),"")</f>
        <v>0</v>
      </c>
      <c r="AQ933" s="81">
        <f>_xlfn.IFNA(IF($D933=5,IF($K933="Not Paid by Tenant",0,INDEX('AMI Ref'!$O$10:$R$10,MATCH($K933,{"Oil","Gas","Electric - Other","Electric ccASHP - split"},0))),0),"")</f>
        <v>0</v>
      </c>
      <c r="AR933" s="124">
        <f t="shared" si="132"/>
        <v>0</v>
      </c>
      <c r="AS933" s="123" t="e">
        <f t="shared" si="133"/>
        <v>#N/A</v>
      </c>
    </row>
    <row r="934" spans="1:45" x14ac:dyDescent="0.2">
      <c r="A934" s="130">
        <v>932</v>
      </c>
      <c r="B934" s="177">
        <f>IF(OR(COUNTIF($B$2:$B933,Input!$F950)&lt;1,COUNTIF($O$2:$O933,Input!$C950)&lt;1),Input!F950,0)</f>
        <v>0</v>
      </c>
      <c r="C934" s="177">
        <f>IF(OR(COUNTIF($B$2:$B933,Input!$F950)&lt;1,COUNTIF($O$2:$O933,Input!$C950)&lt;1),Input!G950,0)</f>
        <v>0</v>
      </c>
      <c r="D934" s="177">
        <f>IF(OR(COUNTIF($B$2:$B933,Input!$F950)&lt;1,COUNTIF($O$2:$O933,Input!$C950)&lt;1),Input!H950,0)</f>
        <v>0</v>
      </c>
      <c r="E934" s="177">
        <f>IF(OR(COUNTIF($B$2:$B933,Input!$F950)&lt;1,COUNTIF($O$2:$O933,Input!$C950)&lt;1),Input!I950,0)</f>
        <v>0</v>
      </c>
      <c r="F934" s="177">
        <f>IF(OR(COUNTIF($B$2:$B933,Input!$F950)&lt;1,COUNTIF($O$2:$O933,Input!$C950)&lt;1),Input!J950,0)</f>
        <v>0</v>
      </c>
      <c r="G934" s="177">
        <f>IF(OR(COUNTIF($B$2:$B933,Input!$F950)&lt;1,COUNTIF($O$2:$O933,Input!$C950)&lt;1),Input!K950,0)</f>
        <v>0</v>
      </c>
      <c r="H934" s="177">
        <f>IF(OR(COUNTIF($B$2:$B933,Input!$F950)&lt;1,COUNTIF($O$2:$O933,Input!$C950)&lt;1),Input!L950,0)</f>
        <v>0</v>
      </c>
      <c r="I934" s="177">
        <f>IF(OR(COUNTIF($B$2:$B933,Input!$F950)&lt;1,COUNTIF($O$2:$O933,Input!$C950)&lt;1),Input!M950,0)</f>
        <v>0</v>
      </c>
      <c r="J934" s="177">
        <f>IF(OR(COUNTIF($B$2:$B933,Input!$F950)&lt;1,COUNTIF($O$2:$O933,Input!$C950)&lt;1),Input!N950,0)</f>
        <v>0</v>
      </c>
      <c r="K934" s="177">
        <f>IF(OR(COUNTIF($B$2:$B933,Input!$F950)&lt;1,COUNTIF($O$2:$O933,Input!$C950)&lt;1),Input!O950,0)</f>
        <v>0</v>
      </c>
      <c r="L934" s="177">
        <f>IF(OR(COUNTIF($B$2:$B933,Input!$F950)&lt;1,COUNTIF($O$2:$O933,Input!$C950)&lt;1),Input!P950,0)</f>
        <v>0</v>
      </c>
      <c r="M934" s="129" t="str">
        <f t="shared" si="128"/>
        <v/>
      </c>
      <c r="N934" s="161">
        <f t="shared" si="126"/>
        <v>0</v>
      </c>
      <c r="O934" s="168">
        <f>Input!C950</f>
        <v>0</v>
      </c>
      <c r="P934" s="168"/>
      <c r="R934" s="131">
        <f t="shared" si="127"/>
        <v>0</v>
      </c>
      <c r="S934" s="133" t="str">
        <f t="shared" si="129"/>
        <v xml:space="preserve"> </v>
      </c>
      <c r="T934" s="133"/>
      <c r="U934" s="132" t="str">
        <f>_xlfn.IFNA(IF($D934=0,LOOKUP($F934,{0.1,0.2,0.3,0.4,0.5,0.6,0.7,0.8,0.9,1},{22,34,46,58,70,82,94,106,118,130}),""),"")</f>
        <v/>
      </c>
      <c r="V934" s="132" t="str">
        <f>_xlfn.IFNA(IF($D934=1,LOOKUP($F934,{0.1,0.2,0.3,0.4,0.5,0.6,0.7,0.8,0.9,1},{23,35,47,59,71,83,95,107,119,131}),""),"")</f>
        <v/>
      </c>
      <c r="W934" s="132" t="str">
        <f>_xlfn.IFNA(IF($D934=2,LOOKUP($F934,{0.1,0.2,0.3,0.4,0.5,0.6,0.7,0.8,0.9,1},{24,36,48,60,72,84,96,108,120,132}),""),"")</f>
        <v/>
      </c>
      <c r="X934" s="132" t="str">
        <f>_xlfn.IFNA(IF($D934=3,LOOKUP($F934,{0.1,0.2,0.3,0.4,0.5,0.6,0.7,0.8,0.9,1},{25,37,49,61,73,85,97,109,121,133}),""),"")</f>
        <v/>
      </c>
      <c r="Y934" s="132" t="str">
        <f>_xlfn.IFNA(IF($D934=4,LOOKUP($F934,{0.1,0.2,0.3,0.4,0.5,0.6,0.7,0.8,0.9,1},{26,38,50,62,74,86,98,110,122,134}),""),"")</f>
        <v/>
      </c>
      <c r="Z934" s="132" t="str">
        <f>_xlfn.IFNA(IF($D934=5,LOOKUP($F934,{0.1,0.2,0.3,0.4,0.5,0.6,0.7,0.8,0.9,1},{27,39,51,63,75,87,99,111,123,135}),""),"")</f>
        <v/>
      </c>
      <c r="AA934" s="132">
        <f t="shared" si="130"/>
        <v>0</v>
      </c>
      <c r="AB934" s="132" t="str">
        <f t="shared" si="131"/>
        <v>00</v>
      </c>
      <c r="AC934" s="82" t="e">
        <f>VLOOKUP(AB934,'AMI Ref'!T:U,2,FALSE)</f>
        <v>#N/A</v>
      </c>
      <c r="AD934" s="124"/>
      <c r="AE934" s="81" t="str">
        <f>_xlfn.IFNA(IF($D934=0,IF($J934="Not Paid by Tenant",0,INDEX('AMI Ref'!$K$5:$N$5,MATCH($J934,{"Oil","Gas","Electric - Other","ELECTRIC - HEAT PUMP"},0))),0),"")</f>
        <v/>
      </c>
      <c r="AF934" s="81">
        <f>_xlfn.IFNA(IF($D934=1,IF($J934="Not Paid by Tenant",0,INDEX('AMI Ref'!$K$6:$N$6,MATCH($J934,{"Oil","Gas","Electric - Other","ELECTRIC - HEAT PUMP"},0))),0),"")</f>
        <v>0</v>
      </c>
      <c r="AG934" s="81">
        <f>_xlfn.IFNA(IF($D934=2,IF($J934="Not Paid by Tenant",0,INDEX('AMI Ref'!$K$7:$N$7,MATCH($J934,{"Oil","Gas","Electric - Other","ELECTRIC - HEAT PUMP"},0))),0),"")</f>
        <v>0</v>
      </c>
      <c r="AH934" s="81">
        <f>_xlfn.IFNA(IF($D934=3,IF($J934="Not Paid by Tenant",0,INDEX('AMI Ref'!$K$8:$N$8,MATCH($J934,{"Oil","Gas","Electric - Other","ELECTRIC - HEAT PUMP"},0))),0),"")</f>
        <v>0</v>
      </c>
      <c r="AI934" s="81">
        <f>_xlfn.IFNA(IF($D934=4,IF($J934="Not Paid by Tenant",0,INDEX('AMI Ref'!$K$9:$N$9,MATCH($J934,{"Oil","Gas","Electric - Other","ELECTRIC - HEAT PUMP"},0))),0),"")</f>
        <v>0</v>
      </c>
      <c r="AJ934" s="81">
        <f>_xlfn.IFNA(IF($D934=5,IF($J934="Not Paid by Tenant",0,INDEX('AMI Ref'!$K$10:$N$10,MATCH($J934,{"Oil","Gas","Electric - Other","ELECTRIC - HEAT PUMP"},0))),0),"")</f>
        <v>0</v>
      </c>
      <c r="AK934" s="128"/>
      <c r="AL934" s="81" t="str">
        <f>_xlfn.IFNA(IF($D934=0,IF($K934="Not Paid by Tenant",0,INDEX('AMI Ref'!$O$5:$R$5,MATCH($K934,{"Oil","Gas","Electric - Other","Electric ccASHP - split"},0))),0),"")</f>
        <v/>
      </c>
      <c r="AM934" s="81">
        <f>_xlfn.IFNA(IF($D934=1,IF($K934="Not Paid by Tenant",0,INDEX('AMI Ref'!$O$6:$R$6,MATCH($K934,{"Oil","Gas","Electric - Other","Electric ccASHP - split"},0))),0),"")</f>
        <v>0</v>
      </c>
      <c r="AN934" s="81">
        <f>_xlfn.IFNA(IF($D934=2,IF($K934="Not Paid by Tenant",0,INDEX('AMI Ref'!$O$7:$R$7,MATCH($K934,{"Oil","Gas","Electric - Other","Electric ccASHP - split"},0))),0),"")</f>
        <v>0</v>
      </c>
      <c r="AO934" s="81">
        <f>_xlfn.IFNA(IF($D934=3,IF($K934="Not Paid by Tenant",0,INDEX('AMI Ref'!$O$8:$R$8,MATCH($K934,{"Oil","Gas","Electric - Other","Electric ccASHP - split"},0))),0),"")</f>
        <v>0</v>
      </c>
      <c r="AP934" s="81">
        <f>_xlfn.IFNA(IF($D934=4,IF($K934="Not Paid by Tenant",0,INDEX('AMI Ref'!$O$9:$R$9,MATCH($K934,{"Oil","Gas","Electric - Other","Electric ccASHP - split"},0))),0),"")</f>
        <v>0</v>
      </c>
      <c r="AQ934" s="81">
        <f>_xlfn.IFNA(IF($D934=5,IF($K934="Not Paid by Tenant",0,INDEX('AMI Ref'!$O$10:$R$10,MATCH($K934,{"Oil","Gas","Electric - Other","Electric ccASHP - split"},0))),0),"")</f>
        <v>0</v>
      </c>
      <c r="AR934" s="124">
        <f t="shared" si="132"/>
        <v>0</v>
      </c>
      <c r="AS934" s="123" t="e">
        <f t="shared" si="133"/>
        <v>#N/A</v>
      </c>
    </row>
    <row r="935" spans="1:45" x14ac:dyDescent="0.2">
      <c r="A935" s="130">
        <v>933</v>
      </c>
      <c r="B935" s="177">
        <f>IF(OR(COUNTIF($B$2:$B934,Input!$F951)&lt;1,COUNTIF($O$2:$O934,Input!$C951)&lt;1),Input!F951,0)</f>
        <v>0</v>
      </c>
      <c r="C935" s="177">
        <f>IF(OR(COUNTIF($B$2:$B934,Input!$F951)&lt;1,COUNTIF($O$2:$O934,Input!$C951)&lt;1),Input!G951,0)</f>
        <v>0</v>
      </c>
      <c r="D935" s="177">
        <f>IF(OR(COUNTIF($B$2:$B934,Input!$F951)&lt;1,COUNTIF($O$2:$O934,Input!$C951)&lt;1),Input!H951,0)</f>
        <v>0</v>
      </c>
      <c r="E935" s="177">
        <f>IF(OR(COUNTIF($B$2:$B934,Input!$F951)&lt;1,COUNTIF($O$2:$O934,Input!$C951)&lt;1),Input!I951,0)</f>
        <v>0</v>
      </c>
      <c r="F935" s="177">
        <f>IF(OR(COUNTIF($B$2:$B934,Input!$F951)&lt;1,COUNTIF($O$2:$O934,Input!$C951)&lt;1),Input!J951,0)</f>
        <v>0</v>
      </c>
      <c r="G935" s="177">
        <f>IF(OR(COUNTIF($B$2:$B934,Input!$F951)&lt;1,COUNTIF($O$2:$O934,Input!$C951)&lt;1),Input!K951,0)</f>
        <v>0</v>
      </c>
      <c r="H935" s="177">
        <f>IF(OR(COUNTIF($B$2:$B934,Input!$F951)&lt;1,COUNTIF($O$2:$O934,Input!$C951)&lt;1),Input!L951,0)</f>
        <v>0</v>
      </c>
      <c r="I935" s="177">
        <f>IF(OR(COUNTIF($B$2:$B934,Input!$F951)&lt;1,COUNTIF($O$2:$O934,Input!$C951)&lt;1),Input!M951,0)</f>
        <v>0</v>
      </c>
      <c r="J935" s="177">
        <f>IF(OR(COUNTIF($B$2:$B934,Input!$F951)&lt;1,COUNTIF($O$2:$O934,Input!$C951)&lt;1),Input!N951,0)</f>
        <v>0</v>
      </c>
      <c r="K935" s="177">
        <f>IF(OR(COUNTIF($B$2:$B934,Input!$F951)&lt;1,COUNTIF($O$2:$O934,Input!$C951)&lt;1),Input!O951,0)</f>
        <v>0</v>
      </c>
      <c r="L935" s="177">
        <f>IF(OR(COUNTIF($B$2:$B934,Input!$F951)&lt;1,COUNTIF($O$2:$O934,Input!$C951)&lt;1),Input!P951,0)</f>
        <v>0</v>
      </c>
      <c r="M935" s="129" t="str">
        <f t="shared" si="128"/>
        <v/>
      </c>
      <c r="N935" s="161">
        <f t="shared" si="126"/>
        <v>0</v>
      </c>
      <c r="O935" s="168">
        <f>Input!C951</f>
        <v>0</v>
      </c>
      <c r="P935" s="168"/>
      <c r="R935" s="131">
        <f t="shared" si="127"/>
        <v>0</v>
      </c>
      <c r="S935" s="133" t="str">
        <f t="shared" si="129"/>
        <v xml:space="preserve"> </v>
      </c>
      <c r="T935" s="133"/>
      <c r="U935" s="132" t="str">
        <f>_xlfn.IFNA(IF($D935=0,LOOKUP($F935,{0.1,0.2,0.3,0.4,0.5,0.6,0.7,0.8,0.9,1},{22,34,46,58,70,82,94,106,118,130}),""),"")</f>
        <v/>
      </c>
      <c r="V935" s="132" t="str">
        <f>_xlfn.IFNA(IF($D935=1,LOOKUP($F935,{0.1,0.2,0.3,0.4,0.5,0.6,0.7,0.8,0.9,1},{23,35,47,59,71,83,95,107,119,131}),""),"")</f>
        <v/>
      </c>
      <c r="W935" s="132" t="str">
        <f>_xlfn.IFNA(IF($D935=2,LOOKUP($F935,{0.1,0.2,0.3,0.4,0.5,0.6,0.7,0.8,0.9,1},{24,36,48,60,72,84,96,108,120,132}),""),"")</f>
        <v/>
      </c>
      <c r="X935" s="132" t="str">
        <f>_xlfn.IFNA(IF($D935=3,LOOKUP($F935,{0.1,0.2,0.3,0.4,0.5,0.6,0.7,0.8,0.9,1},{25,37,49,61,73,85,97,109,121,133}),""),"")</f>
        <v/>
      </c>
      <c r="Y935" s="132" t="str">
        <f>_xlfn.IFNA(IF($D935=4,LOOKUP($F935,{0.1,0.2,0.3,0.4,0.5,0.6,0.7,0.8,0.9,1},{26,38,50,62,74,86,98,110,122,134}),""),"")</f>
        <v/>
      </c>
      <c r="Z935" s="132" t="str">
        <f>_xlfn.IFNA(IF($D935=5,LOOKUP($F935,{0.1,0.2,0.3,0.4,0.5,0.6,0.7,0.8,0.9,1},{27,39,51,63,75,87,99,111,123,135}),""),"")</f>
        <v/>
      </c>
      <c r="AA935" s="132">
        <f t="shared" si="130"/>
        <v>0</v>
      </c>
      <c r="AB935" s="132" t="str">
        <f t="shared" si="131"/>
        <v>00</v>
      </c>
      <c r="AC935" s="82" t="e">
        <f>VLOOKUP(AB935,'AMI Ref'!T:U,2,FALSE)</f>
        <v>#N/A</v>
      </c>
      <c r="AD935" s="124"/>
      <c r="AE935" s="81" t="str">
        <f>_xlfn.IFNA(IF($D935=0,IF($J935="Not Paid by Tenant",0,INDEX('AMI Ref'!$K$5:$N$5,MATCH($J935,{"Oil","Gas","Electric - Other","ELECTRIC - HEAT PUMP"},0))),0),"")</f>
        <v/>
      </c>
      <c r="AF935" s="81">
        <f>_xlfn.IFNA(IF($D935=1,IF($J935="Not Paid by Tenant",0,INDEX('AMI Ref'!$K$6:$N$6,MATCH($J935,{"Oil","Gas","Electric - Other","ELECTRIC - HEAT PUMP"},0))),0),"")</f>
        <v>0</v>
      </c>
      <c r="AG935" s="81">
        <f>_xlfn.IFNA(IF($D935=2,IF($J935="Not Paid by Tenant",0,INDEX('AMI Ref'!$K$7:$N$7,MATCH($J935,{"Oil","Gas","Electric - Other","ELECTRIC - HEAT PUMP"},0))),0),"")</f>
        <v>0</v>
      </c>
      <c r="AH935" s="81">
        <f>_xlfn.IFNA(IF($D935=3,IF($J935="Not Paid by Tenant",0,INDEX('AMI Ref'!$K$8:$N$8,MATCH($J935,{"Oil","Gas","Electric - Other","ELECTRIC - HEAT PUMP"},0))),0),"")</f>
        <v>0</v>
      </c>
      <c r="AI935" s="81">
        <f>_xlfn.IFNA(IF($D935=4,IF($J935="Not Paid by Tenant",0,INDEX('AMI Ref'!$K$9:$N$9,MATCH($J935,{"Oil","Gas","Electric - Other","ELECTRIC - HEAT PUMP"},0))),0),"")</f>
        <v>0</v>
      </c>
      <c r="AJ935" s="81">
        <f>_xlfn.IFNA(IF($D935=5,IF($J935="Not Paid by Tenant",0,INDEX('AMI Ref'!$K$10:$N$10,MATCH($J935,{"Oil","Gas","Electric - Other","ELECTRIC - HEAT PUMP"},0))),0),"")</f>
        <v>0</v>
      </c>
      <c r="AK935" s="128"/>
      <c r="AL935" s="81" t="str">
        <f>_xlfn.IFNA(IF($D935=0,IF($K935="Not Paid by Tenant",0,INDEX('AMI Ref'!$O$5:$R$5,MATCH($K935,{"Oil","Gas","Electric - Other","Electric ccASHP - split"},0))),0),"")</f>
        <v/>
      </c>
      <c r="AM935" s="81">
        <f>_xlfn.IFNA(IF($D935=1,IF($K935="Not Paid by Tenant",0,INDEX('AMI Ref'!$O$6:$R$6,MATCH($K935,{"Oil","Gas","Electric - Other","Electric ccASHP - split"},0))),0),"")</f>
        <v>0</v>
      </c>
      <c r="AN935" s="81">
        <f>_xlfn.IFNA(IF($D935=2,IF($K935="Not Paid by Tenant",0,INDEX('AMI Ref'!$O$7:$R$7,MATCH($K935,{"Oil","Gas","Electric - Other","Electric ccASHP - split"},0))),0),"")</f>
        <v>0</v>
      </c>
      <c r="AO935" s="81">
        <f>_xlfn.IFNA(IF($D935=3,IF($K935="Not Paid by Tenant",0,INDEX('AMI Ref'!$O$8:$R$8,MATCH($K935,{"Oil","Gas","Electric - Other","Electric ccASHP - split"},0))),0),"")</f>
        <v>0</v>
      </c>
      <c r="AP935" s="81">
        <f>_xlfn.IFNA(IF($D935=4,IF($K935="Not Paid by Tenant",0,INDEX('AMI Ref'!$O$9:$R$9,MATCH($K935,{"Oil","Gas","Electric - Other","Electric ccASHP - split"},0))),0),"")</f>
        <v>0</v>
      </c>
      <c r="AQ935" s="81">
        <f>_xlfn.IFNA(IF($D935=5,IF($K935="Not Paid by Tenant",0,INDEX('AMI Ref'!$O$10:$R$10,MATCH($K935,{"Oil","Gas","Electric - Other","Electric ccASHP - split"},0))),0),"")</f>
        <v>0</v>
      </c>
      <c r="AR935" s="124">
        <f t="shared" si="132"/>
        <v>0</v>
      </c>
      <c r="AS935" s="123" t="e">
        <f t="shared" si="133"/>
        <v>#N/A</v>
      </c>
    </row>
    <row r="936" spans="1:45" x14ac:dyDescent="0.2">
      <c r="A936" s="130">
        <v>934</v>
      </c>
      <c r="B936" s="177">
        <f>IF(OR(COUNTIF($B$2:$B935,Input!$F952)&lt;1,COUNTIF($O$2:$O935,Input!$C952)&lt;1),Input!F952,0)</f>
        <v>0</v>
      </c>
      <c r="C936" s="177">
        <f>IF(OR(COUNTIF($B$2:$B935,Input!$F952)&lt;1,COUNTIF($O$2:$O935,Input!$C952)&lt;1),Input!G952,0)</f>
        <v>0</v>
      </c>
      <c r="D936" s="177">
        <f>IF(OR(COUNTIF($B$2:$B935,Input!$F952)&lt;1,COUNTIF($O$2:$O935,Input!$C952)&lt;1),Input!H952,0)</f>
        <v>0</v>
      </c>
      <c r="E936" s="177">
        <f>IF(OR(COUNTIF($B$2:$B935,Input!$F952)&lt;1,COUNTIF($O$2:$O935,Input!$C952)&lt;1),Input!I952,0)</f>
        <v>0</v>
      </c>
      <c r="F936" s="177">
        <f>IF(OR(COUNTIF($B$2:$B935,Input!$F952)&lt;1,COUNTIF($O$2:$O935,Input!$C952)&lt;1),Input!J952,0)</f>
        <v>0</v>
      </c>
      <c r="G936" s="177">
        <f>IF(OR(COUNTIF($B$2:$B935,Input!$F952)&lt;1,COUNTIF($O$2:$O935,Input!$C952)&lt;1),Input!K952,0)</f>
        <v>0</v>
      </c>
      <c r="H936" s="177">
        <f>IF(OR(COUNTIF($B$2:$B935,Input!$F952)&lt;1,COUNTIF($O$2:$O935,Input!$C952)&lt;1),Input!L952,0)</f>
        <v>0</v>
      </c>
      <c r="I936" s="177">
        <f>IF(OR(COUNTIF($B$2:$B935,Input!$F952)&lt;1,COUNTIF($O$2:$O935,Input!$C952)&lt;1),Input!M952,0)</f>
        <v>0</v>
      </c>
      <c r="J936" s="177">
        <f>IF(OR(COUNTIF($B$2:$B935,Input!$F952)&lt;1,COUNTIF($O$2:$O935,Input!$C952)&lt;1),Input!N952,0)</f>
        <v>0</v>
      </c>
      <c r="K936" s="177">
        <f>IF(OR(COUNTIF($B$2:$B935,Input!$F952)&lt;1,COUNTIF($O$2:$O935,Input!$C952)&lt;1),Input!O952,0)</f>
        <v>0</v>
      </c>
      <c r="L936" s="177">
        <f>IF(OR(COUNTIF($B$2:$B935,Input!$F952)&lt;1,COUNTIF($O$2:$O935,Input!$C952)&lt;1),Input!P952,0)</f>
        <v>0</v>
      </c>
      <c r="M936" s="129" t="str">
        <f t="shared" si="128"/>
        <v/>
      </c>
      <c r="N936" s="161">
        <f t="shared" si="126"/>
        <v>0</v>
      </c>
      <c r="O936" s="168">
        <f>Input!C952</f>
        <v>0</v>
      </c>
      <c r="P936" s="168"/>
      <c r="R936" s="131">
        <f t="shared" si="127"/>
        <v>0</v>
      </c>
      <c r="S936" s="133" t="str">
        <f t="shared" si="129"/>
        <v xml:space="preserve"> </v>
      </c>
      <c r="T936" s="133"/>
      <c r="U936" s="132" t="str">
        <f>_xlfn.IFNA(IF($D936=0,LOOKUP($F936,{0.1,0.2,0.3,0.4,0.5,0.6,0.7,0.8,0.9,1},{22,34,46,58,70,82,94,106,118,130}),""),"")</f>
        <v/>
      </c>
      <c r="V936" s="132" t="str">
        <f>_xlfn.IFNA(IF($D936=1,LOOKUP($F936,{0.1,0.2,0.3,0.4,0.5,0.6,0.7,0.8,0.9,1},{23,35,47,59,71,83,95,107,119,131}),""),"")</f>
        <v/>
      </c>
      <c r="W936" s="132" t="str">
        <f>_xlfn.IFNA(IF($D936=2,LOOKUP($F936,{0.1,0.2,0.3,0.4,0.5,0.6,0.7,0.8,0.9,1},{24,36,48,60,72,84,96,108,120,132}),""),"")</f>
        <v/>
      </c>
      <c r="X936" s="132" t="str">
        <f>_xlfn.IFNA(IF($D936=3,LOOKUP($F936,{0.1,0.2,0.3,0.4,0.5,0.6,0.7,0.8,0.9,1},{25,37,49,61,73,85,97,109,121,133}),""),"")</f>
        <v/>
      </c>
      <c r="Y936" s="132" t="str">
        <f>_xlfn.IFNA(IF($D936=4,LOOKUP($F936,{0.1,0.2,0.3,0.4,0.5,0.6,0.7,0.8,0.9,1},{26,38,50,62,74,86,98,110,122,134}),""),"")</f>
        <v/>
      </c>
      <c r="Z936" s="132" t="str">
        <f>_xlfn.IFNA(IF($D936=5,LOOKUP($F936,{0.1,0.2,0.3,0.4,0.5,0.6,0.7,0.8,0.9,1},{27,39,51,63,75,87,99,111,123,135}),""),"")</f>
        <v/>
      </c>
      <c r="AA936" s="132">
        <f t="shared" si="130"/>
        <v>0</v>
      </c>
      <c r="AB936" s="132" t="str">
        <f t="shared" si="131"/>
        <v>00</v>
      </c>
      <c r="AC936" s="82" t="e">
        <f>VLOOKUP(AB936,'AMI Ref'!T:U,2,FALSE)</f>
        <v>#N/A</v>
      </c>
      <c r="AD936" s="124"/>
      <c r="AE936" s="81" t="str">
        <f>_xlfn.IFNA(IF($D936=0,IF($J936="Not Paid by Tenant",0,INDEX('AMI Ref'!$K$5:$N$5,MATCH($J936,{"Oil","Gas","Electric - Other","ELECTRIC - HEAT PUMP"},0))),0),"")</f>
        <v/>
      </c>
      <c r="AF936" s="81">
        <f>_xlfn.IFNA(IF($D936=1,IF($J936="Not Paid by Tenant",0,INDEX('AMI Ref'!$K$6:$N$6,MATCH($J936,{"Oil","Gas","Electric - Other","ELECTRIC - HEAT PUMP"},0))),0),"")</f>
        <v>0</v>
      </c>
      <c r="AG936" s="81">
        <f>_xlfn.IFNA(IF($D936=2,IF($J936="Not Paid by Tenant",0,INDEX('AMI Ref'!$K$7:$N$7,MATCH($J936,{"Oil","Gas","Electric - Other","ELECTRIC - HEAT PUMP"},0))),0),"")</f>
        <v>0</v>
      </c>
      <c r="AH936" s="81">
        <f>_xlfn.IFNA(IF($D936=3,IF($J936="Not Paid by Tenant",0,INDEX('AMI Ref'!$K$8:$N$8,MATCH($J936,{"Oil","Gas","Electric - Other","ELECTRIC - HEAT PUMP"},0))),0),"")</f>
        <v>0</v>
      </c>
      <c r="AI936" s="81">
        <f>_xlfn.IFNA(IF($D936=4,IF($J936="Not Paid by Tenant",0,INDEX('AMI Ref'!$K$9:$N$9,MATCH($J936,{"Oil","Gas","Electric - Other","ELECTRIC - HEAT PUMP"},0))),0),"")</f>
        <v>0</v>
      </c>
      <c r="AJ936" s="81">
        <f>_xlfn.IFNA(IF($D936=5,IF($J936="Not Paid by Tenant",0,INDEX('AMI Ref'!$K$10:$N$10,MATCH($J936,{"Oil","Gas","Electric - Other","ELECTRIC - HEAT PUMP"},0))),0),"")</f>
        <v>0</v>
      </c>
      <c r="AK936" s="128"/>
      <c r="AL936" s="81" t="str">
        <f>_xlfn.IFNA(IF($D936=0,IF($K936="Not Paid by Tenant",0,INDEX('AMI Ref'!$O$5:$R$5,MATCH($K936,{"Oil","Gas","Electric - Other","Electric ccASHP - split"},0))),0),"")</f>
        <v/>
      </c>
      <c r="AM936" s="81">
        <f>_xlfn.IFNA(IF($D936=1,IF($K936="Not Paid by Tenant",0,INDEX('AMI Ref'!$O$6:$R$6,MATCH($K936,{"Oil","Gas","Electric - Other","Electric ccASHP - split"},0))),0),"")</f>
        <v>0</v>
      </c>
      <c r="AN936" s="81">
        <f>_xlfn.IFNA(IF($D936=2,IF($K936="Not Paid by Tenant",0,INDEX('AMI Ref'!$O$7:$R$7,MATCH($K936,{"Oil","Gas","Electric - Other","Electric ccASHP - split"},0))),0),"")</f>
        <v>0</v>
      </c>
      <c r="AO936" s="81">
        <f>_xlfn.IFNA(IF($D936=3,IF($K936="Not Paid by Tenant",0,INDEX('AMI Ref'!$O$8:$R$8,MATCH($K936,{"Oil","Gas","Electric - Other","Electric ccASHP - split"},0))),0),"")</f>
        <v>0</v>
      </c>
      <c r="AP936" s="81">
        <f>_xlfn.IFNA(IF($D936=4,IF($K936="Not Paid by Tenant",0,INDEX('AMI Ref'!$O$9:$R$9,MATCH($K936,{"Oil","Gas","Electric - Other","Electric ccASHP - split"},0))),0),"")</f>
        <v>0</v>
      </c>
      <c r="AQ936" s="81">
        <f>_xlfn.IFNA(IF($D936=5,IF($K936="Not Paid by Tenant",0,INDEX('AMI Ref'!$O$10:$R$10,MATCH($K936,{"Oil","Gas","Electric - Other","Electric ccASHP - split"},0))),0),"")</f>
        <v>0</v>
      </c>
      <c r="AR936" s="124">
        <f t="shared" si="132"/>
        <v>0</v>
      </c>
      <c r="AS936" s="123" t="e">
        <f t="shared" si="133"/>
        <v>#N/A</v>
      </c>
    </row>
    <row r="937" spans="1:45" x14ac:dyDescent="0.2">
      <c r="A937" s="130">
        <v>935</v>
      </c>
      <c r="B937" s="177">
        <f>IF(OR(COUNTIF($B$2:$B936,Input!$F953)&lt;1,COUNTIF($O$2:$O936,Input!$C953)&lt;1),Input!F953,0)</f>
        <v>0</v>
      </c>
      <c r="C937" s="177">
        <f>IF(OR(COUNTIF($B$2:$B936,Input!$F953)&lt;1,COUNTIF($O$2:$O936,Input!$C953)&lt;1),Input!G953,0)</f>
        <v>0</v>
      </c>
      <c r="D937" s="177">
        <f>IF(OR(COUNTIF($B$2:$B936,Input!$F953)&lt;1,COUNTIF($O$2:$O936,Input!$C953)&lt;1),Input!H953,0)</f>
        <v>0</v>
      </c>
      <c r="E937" s="177">
        <f>IF(OR(COUNTIF($B$2:$B936,Input!$F953)&lt;1,COUNTIF($O$2:$O936,Input!$C953)&lt;1),Input!I953,0)</f>
        <v>0</v>
      </c>
      <c r="F937" s="177">
        <f>IF(OR(COUNTIF($B$2:$B936,Input!$F953)&lt;1,COUNTIF($O$2:$O936,Input!$C953)&lt;1),Input!J953,0)</f>
        <v>0</v>
      </c>
      <c r="G937" s="177">
        <f>IF(OR(COUNTIF($B$2:$B936,Input!$F953)&lt;1,COUNTIF($O$2:$O936,Input!$C953)&lt;1),Input!K953,0)</f>
        <v>0</v>
      </c>
      <c r="H937" s="177">
        <f>IF(OR(COUNTIF($B$2:$B936,Input!$F953)&lt;1,COUNTIF($O$2:$O936,Input!$C953)&lt;1),Input!L953,0)</f>
        <v>0</v>
      </c>
      <c r="I937" s="177">
        <f>IF(OR(COUNTIF($B$2:$B936,Input!$F953)&lt;1,COUNTIF($O$2:$O936,Input!$C953)&lt;1),Input!M953,0)</f>
        <v>0</v>
      </c>
      <c r="J937" s="177">
        <f>IF(OR(COUNTIF($B$2:$B936,Input!$F953)&lt;1,COUNTIF($O$2:$O936,Input!$C953)&lt;1),Input!N953,0)</f>
        <v>0</v>
      </c>
      <c r="K937" s="177">
        <f>IF(OR(COUNTIF($B$2:$B936,Input!$F953)&lt;1,COUNTIF($O$2:$O936,Input!$C953)&lt;1),Input!O953,0)</f>
        <v>0</v>
      </c>
      <c r="L937" s="177">
        <f>IF(OR(COUNTIF($B$2:$B936,Input!$F953)&lt;1,COUNTIF($O$2:$O936,Input!$C953)&lt;1),Input!P953,0)</f>
        <v>0</v>
      </c>
      <c r="M937" s="129" t="str">
        <f t="shared" si="128"/>
        <v/>
      </c>
      <c r="N937" s="161">
        <f t="shared" si="126"/>
        <v>0</v>
      </c>
      <c r="O937" s="168">
        <f>Input!C953</f>
        <v>0</v>
      </c>
      <c r="P937" s="168"/>
      <c r="R937" s="131">
        <f t="shared" si="127"/>
        <v>0</v>
      </c>
      <c r="S937" s="133" t="str">
        <f t="shared" si="129"/>
        <v xml:space="preserve"> </v>
      </c>
      <c r="T937" s="133"/>
      <c r="U937" s="132" t="str">
        <f>_xlfn.IFNA(IF($D937=0,LOOKUP($F937,{0.1,0.2,0.3,0.4,0.5,0.6,0.7,0.8,0.9,1},{22,34,46,58,70,82,94,106,118,130}),""),"")</f>
        <v/>
      </c>
      <c r="V937" s="132" t="str">
        <f>_xlfn.IFNA(IF($D937=1,LOOKUP($F937,{0.1,0.2,0.3,0.4,0.5,0.6,0.7,0.8,0.9,1},{23,35,47,59,71,83,95,107,119,131}),""),"")</f>
        <v/>
      </c>
      <c r="W937" s="132" t="str">
        <f>_xlfn.IFNA(IF($D937=2,LOOKUP($F937,{0.1,0.2,0.3,0.4,0.5,0.6,0.7,0.8,0.9,1},{24,36,48,60,72,84,96,108,120,132}),""),"")</f>
        <v/>
      </c>
      <c r="X937" s="132" t="str">
        <f>_xlfn.IFNA(IF($D937=3,LOOKUP($F937,{0.1,0.2,0.3,0.4,0.5,0.6,0.7,0.8,0.9,1},{25,37,49,61,73,85,97,109,121,133}),""),"")</f>
        <v/>
      </c>
      <c r="Y937" s="132" t="str">
        <f>_xlfn.IFNA(IF($D937=4,LOOKUP($F937,{0.1,0.2,0.3,0.4,0.5,0.6,0.7,0.8,0.9,1},{26,38,50,62,74,86,98,110,122,134}),""),"")</f>
        <v/>
      </c>
      <c r="Z937" s="132" t="str">
        <f>_xlfn.IFNA(IF($D937=5,LOOKUP($F937,{0.1,0.2,0.3,0.4,0.5,0.6,0.7,0.8,0.9,1},{27,39,51,63,75,87,99,111,123,135}),""),"")</f>
        <v/>
      </c>
      <c r="AA937" s="132">
        <f t="shared" si="130"/>
        <v>0</v>
      </c>
      <c r="AB937" s="132" t="str">
        <f t="shared" si="131"/>
        <v>00</v>
      </c>
      <c r="AC937" s="82" t="e">
        <f>VLOOKUP(AB937,'AMI Ref'!T:U,2,FALSE)</f>
        <v>#N/A</v>
      </c>
      <c r="AD937" s="124"/>
      <c r="AE937" s="81" t="str">
        <f>_xlfn.IFNA(IF($D937=0,IF($J937="Not Paid by Tenant",0,INDEX('AMI Ref'!$K$5:$N$5,MATCH($J937,{"Oil","Gas","Electric - Other","ELECTRIC - HEAT PUMP"},0))),0),"")</f>
        <v/>
      </c>
      <c r="AF937" s="81">
        <f>_xlfn.IFNA(IF($D937=1,IF($J937="Not Paid by Tenant",0,INDEX('AMI Ref'!$K$6:$N$6,MATCH($J937,{"Oil","Gas","Electric - Other","ELECTRIC - HEAT PUMP"},0))),0),"")</f>
        <v>0</v>
      </c>
      <c r="AG937" s="81">
        <f>_xlfn.IFNA(IF($D937=2,IF($J937="Not Paid by Tenant",0,INDEX('AMI Ref'!$K$7:$N$7,MATCH($J937,{"Oil","Gas","Electric - Other","ELECTRIC - HEAT PUMP"},0))),0),"")</f>
        <v>0</v>
      </c>
      <c r="AH937" s="81">
        <f>_xlfn.IFNA(IF($D937=3,IF($J937="Not Paid by Tenant",0,INDEX('AMI Ref'!$K$8:$N$8,MATCH($J937,{"Oil","Gas","Electric - Other","ELECTRIC - HEAT PUMP"},0))),0),"")</f>
        <v>0</v>
      </c>
      <c r="AI937" s="81">
        <f>_xlfn.IFNA(IF($D937=4,IF($J937="Not Paid by Tenant",0,INDEX('AMI Ref'!$K$9:$N$9,MATCH($J937,{"Oil","Gas","Electric - Other","ELECTRIC - HEAT PUMP"},0))),0),"")</f>
        <v>0</v>
      </c>
      <c r="AJ937" s="81">
        <f>_xlfn.IFNA(IF($D937=5,IF($J937="Not Paid by Tenant",0,INDEX('AMI Ref'!$K$10:$N$10,MATCH($J937,{"Oil","Gas","Electric - Other","ELECTRIC - HEAT PUMP"},0))),0),"")</f>
        <v>0</v>
      </c>
      <c r="AK937" s="128"/>
      <c r="AL937" s="81" t="str">
        <f>_xlfn.IFNA(IF($D937=0,IF($K937="Not Paid by Tenant",0,INDEX('AMI Ref'!$O$5:$R$5,MATCH($K937,{"Oil","Gas","Electric - Other","Electric ccASHP - split"},0))),0),"")</f>
        <v/>
      </c>
      <c r="AM937" s="81">
        <f>_xlfn.IFNA(IF($D937=1,IF($K937="Not Paid by Tenant",0,INDEX('AMI Ref'!$O$6:$R$6,MATCH($K937,{"Oil","Gas","Electric - Other","Electric ccASHP - split"},0))),0),"")</f>
        <v>0</v>
      </c>
      <c r="AN937" s="81">
        <f>_xlfn.IFNA(IF($D937=2,IF($K937="Not Paid by Tenant",0,INDEX('AMI Ref'!$O$7:$R$7,MATCH($K937,{"Oil","Gas","Electric - Other","Electric ccASHP - split"},0))),0),"")</f>
        <v>0</v>
      </c>
      <c r="AO937" s="81">
        <f>_xlfn.IFNA(IF($D937=3,IF($K937="Not Paid by Tenant",0,INDEX('AMI Ref'!$O$8:$R$8,MATCH($K937,{"Oil","Gas","Electric - Other","Electric ccASHP - split"},0))),0),"")</f>
        <v>0</v>
      </c>
      <c r="AP937" s="81">
        <f>_xlfn.IFNA(IF($D937=4,IF($K937="Not Paid by Tenant",0,INDEX('AMI Ref'!$O$9:$R$9,MATCH($K937,{"Oil","Gas","Electric - Other","Electric ccASHP - split"},0))),0),"")</f>
        <v>0</v>
      </c>
      <c r="AQ937" s="81">
        <f>_xlfn.IFNA(IF($D937=5,IF($K937="Not Paid by Tenant",0,INDEX('AMI Ref'!$O$10:$R$10,MATCH($K937,{"Oil","Gas","Electric - Other","Electric ccASHP - split"},0))),0),"")</f>
        <v>0</v>
      </c>
      <c r="AR937" s="124">
        <f t="shared" si="132"/>
        <v>0</v>
      </c>
      <c r="AS937" s="123" t="e">
        <f t="shared" si="133"/>
        <v>#N/A</v>
      </c>
    </row>
    <row r="938" spans="1:45" x14ac:dyDescent="0.2">
      <c r="A938" s="130">
        <v>936</v>
      </c>
      <c r="B938" s="177">
        <f>IF(OR(COUNTIF($B$2:$B937,Input!$F954)&lt;1,COUNTIF($O$2:$O937,Input!$C954)&lt;1),Input!F954,0)</f>
        <v>0</v>
      </c>
      <c r="C938" s="177">
        <f>IF(OR(COUNTIF($B$2:$B937,Input!$F954)&lt;1,COUNTIF($O$2:$O937,Input!$C954)&lt;1),Input!G954,0)</f>
        <v>0</v>
      </c>
      <c r="D938" s="177">
        <f>IF(OR(COUNTIF($B$2:$B937,Input!$F954)&lt;1,COUNTIF($O$2:$O937,Input!$C954)&lt;1),Input!H954,0)</f>
        <v>0</v>
      </c>
      <c r="E938" s="177">
        <f>IF(OR(COUNTIF($B$2:$B937,Input!$F954)&lt;1,COUNTIF($O$2:$O937,Input!$C954)&lt;1),Input!I954,0)</f>
        <v>0</v>
      </c>
      <c r="F938" s="177">
        <f>IF(OR(COUNTIF($B$2:$B937,Input!$F954)&lt;1,COUNTIF($O$2:$O937,Input!$C954)&lt;1),Input!J954,0)</f>
        <v>0</v>
      </c>
      <c r="G938" s="177">
        <f>IF(OR(COUNTIF($B$2:$B937,Input!$F954)&lt;1,COUNTIF($O$2:$O937,Input!$C954)&lt;1),Input!K954,0)</f>
        <v>0</v>
      </c>
      <c r="H938" s="177">
        <f>IF(OR(COUNTIF($B$2:$B937,Input!$F954)&lt;1,COUNTIF($O$2:$O937,Input!$C954)&lt;1),Input!L954,0)</f>
        <v>0</v>
      </c>
      <c r="I938" s="177">
        <f>IF(OR(COUNTIF($B$2:$B937,Input!$F954)&lt;1,COUNTIF($O$2:$O937,Input!$C954)&lt;1),Input!M954,0)</f>
        <v>0</v>
      </c>
      <c r="J938" s="177">
        <f>IF(OR(COUNTIF($B$2:$B937,Input!$F954)&lt;1,COUNTIF($O$2:$O937,Input!$C954)&lt;1),Input!N954,0)</f>
        <v>0</v>
      </c>
      <c r="K938" s="177">
        <f>IF(OR(COUNTIF($B$2:$B937,Input!$F954)&lt;1,COUNTIF($O$2:$O937,Input!$C954)&lt;1),Input!O954,0)</f>
        <v>0</v>
      </c>
      <c r="L938" s="177">
        <f>IF(OR(COUNTIF($B$2:$B937,Input!$F954)&lt;1,COUNTIF($O$2:$O937,Input!$C954)&lt;1),Input!P954,0)</f>
        <v>0</v>
      </c>
      <c r="M938" s="129" t="str">
        <f t="shared" si="128"/>
        <v/>
      </c>
      <c r="N938" s="161">
        <f t="shared" si="126"/>
        <v>0</v>
      </c>
      <c r="O938" s="168">
        <f>Input!C954</f>
        <v>0</v>
      </c>
      <c r="P938" s="168"/>
      <c r="R938" s="131">
        <f t="shared" si="127"/>
        <v>0</v>
      </c>
      <c r="S938" s="133" t="str">
        <f t="shared" si="129"/>
        <v xml:space="preserve"> </v>
      </c>
      <c r="T938" s="133"/>
      <c r="U938" s="132" t="str">
        <f>_xlfn.IFNA(IF($D938=0,LOOKUP($F938,{0.1,0.2,0.3,0.4,0.5,0.6,0.7,0.8,0.9,1},{22,34,46,58,70,82,94,106,118,130}),""),"")</f>
        <v/>
      </c>
      <c r="V938" s="132" t="str">
        <f>_xlfn.IFNA(IF($D938=1,LOOKUP($F938,{0.1,0.2,0.3,0.4,0.5,0.6,0.7,0.8,0.9,1},{23,35,47,59,71,83,95,107,119,131}),""),"")</f>
        <v/>
      </c>
      <c r="W938" s="132" t="str">
        <f>_xlfn.IFNA(IF($D938=2,LOOKUP($F938,{0.1,0.2,0.3,0.4,0.5,0.6,0.7,0.8,0.9,1},{24,36,48,60,72,84,96,108,120,132}),""),"")</f>
        <v/>
      </c>
      <c r="X938" s="132" t="str">
        <f>_xlfn.IFNA(IF($D938=3,LOOKUP($F938,{0.1,0.2,0.3,0.4,0.5,0.6,0.7,0.8,0.9,1},{25,37,49,61,73,85,97,109,121,133}),""),"")</f>
        <v/>
      </c>
      <c r="Y938" s="132" t="str">
        <f>_xlfn.IFNA(IF($D938=4,LOOKUP($F938,{0.1,0.2,0.3,0.4,0.5,0.6,0.7,0.8,0.9,1},{26,38,50,62,74,86,98,110,122,134}),""),"")</f>
        <v/>
      </c>
      <c r="Z938" s="132" t="str">
        <f>_xlfn.IFNA(IF($D938=5,LOOKUP($F938,{0.1,0.2,0.3,0.4,0.5,0.6,0.7,0.8,0.9,1},{27,39,51,63,75,87,99,111,123,135}),""),"")</f>
        <v/>
      </c>
      <c r="AA938" s="132">
        <f t="shared" si="130"/>
        <v>0</v>
      </c>
      <c r="AB938" s="132" t="str">
        <f t="shared" si="131"/>
        <v>00</v>
      </c>
      <c r="AC938" s="82" t="e">
        <f>VLOOKUP(AB938,'AMI Ref'!T:U,2,FALSE)</f>
        <v>#N/A</v>
      </c>
      <c r="AD938" s="124"/>
      <c r="AE938" s="81" t="str">
        <f>_xlfn.IFNA(IF($D938=0,IF($J938="Not Paid by Tenant",0,INDEX('AMI Ref'!$K$5:$N$5,MATCH($J938,{"Oil","Gas","Electric - Other","ELECTRIC - HEAT PUMP"},0))),0),"")</f>
        <v/>
      </c>
      <c r="AF938" s="81">
        <f>_xlfn.IFNA(IF($D938=1,IF($J938="Not Paid by Tenant",0,INDEX('AMI Ref'!$K$6:$N$6,MATCH($J938,{"Oil","Gas","Electric - Other","ELECTRIC - HEAT PUMP"},0))),0),"")</f>
        <v>0</v>
      </c>
      <c r="AG938" s="81">
        <f>_xlfn.IFNA(IF($D938=2,IF($J938="Not Paid by Tenant",0,INDEX('AMI Ref'!$K$7:$N$7,MATCH($J938,{"Oil","Gas","Electric - Other","ELECTRIC - HEAT PUMP"},0))),0),"")</f>
        <v>0</v>
      </c>
      <c r="AH938" s="81">
        <f>_xlfn.IFNA(IF($D938=3,IF($J938="Not Paid by Tenant",0,INDEX('AMI Ref'!$K$8:$N$8,MATCH($J938,{"Oil","Gas","Electric - Other","ELECTRIC - HEAT PUMP"},0))),0),"")</f>
        <v>0</v>
      </c>
      <c r="AI938" s="81">
        <f>_xlfn.IFNA(IF($D938=4,IF($J938="Not Paid by Tenant",0,INDEX('AMI Ref'!$K$9:$N$9,MATCH($J938,{"Oil","Gas","Electric - Other","ELECTRIC - HEAT PUMP"},0))),0),"")</f>
        <v>0</v>
      </c>
      <c r="AJ938" s="81">
        <f>_xlfn.IFNA(IF($D938=5,IF($J938="Not Paid by Tenant",0,INDEX('AMI Ref'!$K$10:$N$10,MATCH($J938,{"Oil","Gas","Electric - Other","ELECTRIC - HEAT PUMP"},0))),0),"")</f>
        <v>0</v>
      </c>
      <c r="AK938" s="128"/>
      <c r="AL938" s="81" t="str">
        <f>_xlfn.IFNA(IF($D938=0,IF($K938="Not Paid by Tenant",0,INDEX('AMI Ref'!$O$5:$R$5,MATCH($K938,{"Oil","Gas","Electric - Other","Electric ccASHP - split"},0))),0),"")</f>
        <v/>
      </c>
      <c r="AM938" s="81">
        <f>_xlfn.IFNA(IF($D938=1,IF($K938="Not Paid by Tenant",0,INDEX('AMI Ref'!$O$6:$R$6,MATCH($K938,{"Oil","Gas","Electric - Other","Electric ccASHP - split"},0))),0),"")</f>
        <v>0</v>
      </c>
      <c r="AN938" s="81">
        <f>_xlfn.IFNA(IF($D938=2,IF($K938="Not Paid by Tenant",0,INDEX('AMI Ref'!$O$7:$R$7,MATCH($K938,{"Oil","Gas","Electric - Other","Electric ccASHP - split"},0))),0),"")</f>
        <v>0</v>
      </c>
      <c r="AO938" s="81">
        <f>_xlfn.IFNA(IF($D938=3,IF($K938="Not Paid by Tenant",0,INDEX('AMI Ref'!$O$8:$R$8,MATCH($K938,{"Oil","Gas","Electric - Other","Electric ccASHP - split"},0))),0),"")</f>
        <v>0</v>
      </c>
      <c r="AP938" s="81">
        <f>_xlfn.IFNA(IF($D938=4,IF($K938="Not Paid by Tenant",0,INDEX('AMI Ref'!$O$9:$R$9,MATCH($K938,{"Oil","Gas","Electric - Other","Electric ccASHP - split"},0))),0),"")</f>
        <v>0</v>
      </c>
      <c r="AQ938" s="81">
        <f>_xlfn.IFNA(IF($D938=5,IF($K938="Not Paid by Tenant",0,INDEX('AMI Ref'!$O$10:$R$10,MATCH($K938,{"Oil","Gas","Electric - Other","Electric ccASHP - split"},0))),0),"")</f>
        <v>0</v>
      </c>
      <c r="AR938" s="124">
        <f t="shared" si="132"/>
        <v>0</v>
      </c>
      <c r="AS938" s="123" t="e">
        <f t="shared" si="133"/>
        <v>#N/A</v>
      </c>
    </row>
    <row r="939" spans="1:45" x14ac:dyDescent="0.2">
      <c r="A939" s="130">
        <v>937</v>
      </c>
      <c r="B939" s="177">
        <f>IF(OR(COUNTIF($B$2:$B938,Input!$F955)&lt;1,COUNTIF($O$2:$O938,Input!$C955)&lt;1),Input!F955,0)</f>
        <v>0</v>
      </c>
      <c r="C939" s="177">
        <f>IF(OR(COUNTIF($B$2:$B938,Input!$F955)&lt;1,COUNTIF($O$2:$O938,Input!$C955)&lt;1),Input!G955,0)</f>
        <v>0</v>
      </c>
      <c r="D939" s="177">
        <f>IF(OR(COUNTIF($B$2:$B938,Input!$F955)&lt;1,COUNTIF($O$2:$O938,Input!$C955)&lt;1),Input!H955,0)</f>
        <v>0</v>
      </c>
      <c r="E939" s="177">
        <f>IF(OR(COUNTIF($B$2:$B938,Input!$F955)&lt;1,COUNTIF($O$2:$O938,Input!$C955)&lt;1),Input!I955,0)</f>
        <v>0</v>
      </c>
      <c r="F939" s="177">
        <f>IF(OR(COUNTIF($B$2:$B938,Input!$F955)&lt;1,COUNTIF($O$2:$O938,Input!$C955)&lt;1),Input!J955,0)</f>
        <v>0</v>
      </c>
      <c r="G939" s="177">
        <f>IF(OR(COUNTIF($B$2:$B938,Input!$F955)&lt;1,COUNTIF($O$2:$O938,Input!$C955)&lt;1),Input!K955,0)</f>
        <v>0</v>
      </c>
      <c r="H939" s="177">
        <f>IF(OR(COUNTIF($B$2:$B938,Input!$F955)&lt;1,COUNTIF($O$2:$O938,Input!$C955)&lt;1),Input!L955,0)</f>
        <v>0</v>
      </c>
      <c r="I939" s="177">
        <f>IF(OR(COUNTIF($B$2:$B938,Input!$F955)&lt;1,COUNTIF($O$2:$O938,Input!$C955)&lt;1),Input!M955,0)</f>
        <v>0</v>
      </c>
      <c r="J939" s="177">
        <f>IF(OR(COUNTIF($B$2:$B938,Input!$F955)&lt;1,COUNTIF($O$2:$O938,Input!$C955)&lt;1),Input!N955,0)</f>
        <v>0</v>
      </c>
      <c r="K939" s="177">
        <f>IF(OR(COUNTIF($B$2:$B938,Input!$F955)&lt;1,COUNTIF($O$2:$O938,Input!$C955)&lt;1),Input!O955,0)</f>
        <v>0</v>
      </c>
      <c r="L939" s="177">
        <f>IF(OR(COUNTIF($B$2:$B938,Input!$F955)&lt;1,COUNTIF($O$2:$O938,Input!$C955)&lt;1),Input!P955,0)</f>
        <v>0</v>
      </c>
      <c r="M939" s="129" t="str">
        <f t="shared" si="128"/>
        <v/>
      </c>
      <c r="N939" s="161">
        <f t="shared" si="126"/>
        <v>0</v>
      </c>
      <c r="O939" s="168">
        <f>Input!C955</f>
        <v>0</v>
      </c>
      <c r="P939" s="168"/>
      <c r="R939" s="131">
        <f t="shared" si="127"/>
        <v>0</v>
      </c>
      <c r="S939" s="133" t="str">
        <f t="shared" si="129"/>
        <v xml:space="preserve"> </v>
      </c>
      <c r="T939" s="133"/>
      <c r="U939" s="132" t="str">
        <f>_xlfn.IFNA(IF($D939=0,LOOKUP($F939,{0.1,0.2,0.3,0.4,0.5,0.6,0.7,0.8,0.9,1},{22,34,46,58,70,82,94,106,118,130}),""),"")</f>
        <v/>
      </c>
      <c r="V939" s="132" t="str">
        <f>_xlfn.IFNA(IF($D939=1,LOOKUP($F939,{0.1,0.2,0.3,0.4,0.5,0.6,0.7,0.8,0.9,1},{23,35,47,59,71,83,95,107,119,131}),""),"")</f>
        <v/>
      </c>
      <c r="W939" s="132" t="str">
        <f>_xlfn.IFNA(IF($D939=2,LOOKUP($F939,{0.1,0.2,0.3,0.4,0.5,0.6,0.7,0.8,0.9,1},{24,36,48,60,72,84,96,108,120,132}),""),"")</f>
        <v/>
      </c>
      <c r="X939" s="132" t="str">
        <f>_xlfn.IFNA(IF($D939=3,LOOKUP($F939,{0.1,0.2,0.3,0.4,0.5,0.6,0.7,0.8,0.9,1},{25,37,49,61,73,85,97,109,121,133}),""),"")</f>
        <v/>
      </c>
      <c r="Y939" s="132" t="str">
        <f>_xlfn.IFNA(IF($D939=4,LOOKUP($F939,{0.1,0.2,0.3,0.4,0.5,0.6,0.7,0.8,0.9,1},{26,38,50,62,74,86,98,110,122,134}),""),"")</f>
        <v/>
      </c>
      <c r="Z939" s="132" t="str">
        <f>_xlfn.IFNA(IF($D939=5,LOOKUP($F939,{0.1,0.2,0.3,0.4,0.5,0.6,0.7,0.8,0.9,1},{27,39,51,63,75,87,99,111,123,135}),""),"")</f>
        <v/>
      </c>
      <c r="AA939" s="132">
        <f t="shared" si="130"/>
        <v>0</v>
      </c>
      <c r="AB939" s="132" t="str">
        <f t="shared" si="131"/>
        <v>00</v>
      </c>
      <c r="AC939" s="82" t="e">
        <f>VLOOKUP(AB939,'AMI Ref'!T:U,2,FALSE)</f>
        <v>#N/A</v>
      </c>
      <c r="AD939" s="124"/>
      <c r="AE939" s="81" t="str">
        <f>_xlfn.IFNA(IF($D939=0,IF($J939="Not Paid by Tenant",0,INDEX('AMI Ref'!$K$5:$N$5,MATCH($J939,{"Oil","Gas","Electric - Other","ELECTRIC - HEAT PUMP"},0))),0),"")</f>
        <v/>
      </c>
      <c r="AF939" s="81">
        <f>_xlfn.IFNA(IF($D939=1,IF($J939="Not Paid by Tenant",0,INDEX('AMI Ref'!$K$6:$N$6,MATCH($J939,{"Oil","Gas","Electric - Other","ELECTRIC - HEAT PUMP"},0))),0),"")</f>
        <v>0</v>
      </c>
      <c r="AG939" s="81">
        <f>_xlfn.IFNA(IF($D939=2,IF($J939="Not Paid by Tenant",0,INDEX('AMI Ref'!$K$7:$N$7,MATCH($J939,{"Oil","Gas","Electric - Other","ELECTRIC - HEAT PUMP"},0))),0),"")</f>
        <v>0</v>
      </c>
      <c r="AH939" s="81">
        <f>_xlfn.IFNA(IF($D939=3,IF($J939="Not Paid by Tenant",0,INDEX('AMI Ref'!$K$8:$N$8,MATCH($J939,{"Oil","Gas","Electric - Other","ELECTRIC - HEAT PUMP"},0))),0),"")</f>
        <v>0</v>
      </c>
      <c r="AI939" s="81">
        <f>_xlfn.IFNA(IF($D939=4,IF($J939="Not Paid by Tenant",0,INDEX('AMI Ref'!$K$9:$N$9,MATCH($J939,{"Oil","Gas","Electric - Other","ELECTRIC - HEAT PUMP"},0))),0),"")</f>
        <v>0</v>
      </c>
      <c r="AJ939" s="81">
        <f>_xlfn.IFNA(IF($D939=5,IF($J939="Not Paid by Tenant",0,INDEX('AMI Ref'!$K$10:$N$10,MATCH($J939,{"Oil","Gas","Electric - Other","ELECTRIC - HEAT PUMP"},0))),0),"")</f>
        <v>0</v>
      </c>
      <c r="AK939" s="128"/>
      <c r="AL939" s="81" t="str">
        <f>_xlfn.IFNA(IF($D939=0,IF($K939="Not Paid by Tenant",0,INDEX('AMI Ref'!$O$5:$R$5,MATCH($K939,{"Oil","Gas","Electric - Other","Electric ccASHP - split"},0))),0),"")</f>
        <v/>
      </c>
      <c r="AM939" s="81">
        <f>_xlfn.IFNA(IF($D939=1,IF($K939="Not Paid by Tenant",0,INDEX('AMI Ref'!$O$6:$R$6,MATCH($K939,{"Oil","Gas","Electric - Other","Electric ccASHP - split"},0))),0),"")</f>
        <v>0</v>
      </c>
      <c r="AN939" s="81">
        <f>_xlfn.IFNA(IF($D939=2,IF($K939="Not Paid by Tenant",0,INDEX('AMI Ref'!$O$7:$R$7,MATCH($K939,{"Oil","Gas","Electric - Other","Electric ccASHP - split"},0))),0),"")</f>
        <v>0</v>
      </c>
      <c r="AO939" s="81">
        <f>_xlfn.IFNA(IF($D939=3,IF($K939="Not Paid by Tenant",0,INDEX('AMI Ref'!$O$8:$R$8,MATCH($K939,{"Oil","Gas","Electric - Other","Electric ccASHP - split"},0))),0),"")</f>
        <v>0</v>
      </c>
      <c r="AP939" s="81">
        <f>_xlfn.IFNA(IF($D939=4,IF($K939="Not Paid by Tenant",0,INDEX('AMI Ref'!$O$9:$R$9,MATCH($K939,{"Oil","Gas","Electric - Other","Electric ccASHP - split"},0))),0),"")</f>
        <v>0</v>
      </c>
      <c r="AQ939" s="81">
        <f>_xlfn.IFNA(IF($D939=5,IF($K939="Not Paid by Tenant",0,INDEX('AMI Ref'!$O$10:$R$10,MATCH($K939,{"Oil","Gas","Electric - Other","Electric ccASHP - split"},0))),0),"")</f>
        <v>0</v>
      </c>
      <c r="AR939" s="124">
        <f t="shared" si="132"/>
        <v>0</v>
      </c>
      <c r="AS939" s="123" t="e">
        <f t="shared" si="133"/>
        <v>#N/A</v>
      </c>
    </row>
    <row r="940" spans="1:45" x14ac:dyDescent="0.2">
      <c r="A940" s="130">
        <v>938</v>
      </c>
      <c r="B940" s="177">
        <f>IF(OR(COUNTIF($B$2:$B939,Input!$F956)&lt;1,COUNTIF($O$2:$O939,Input!$C956)&lt;1),Input!F956,0)</f>
        <v>0</v>
      </c>
      <c r="C940" s="177">
        <f>IF(OR(COUNTIF($B$2:$B939,Input!$F956)&lt;1,COUNTIF($O$2:$O939,Input!$C956)&lt;1),Input!G956,0)</f>
        <v>0</v>
      </c>
      <c r="D940" s="177">
        <f>IF(OR(COUNTIF($B$2:$B939,Input!$F956)&lt;1,COUNTIF($O$2:$O939,Input!$C956)&lt;1),Input!H956,0)</f>
        <v>0</v>
      </c>
      <c r="E940" s="177">
        <f>IF(OR(COUNTIF($B$2:$B939,Input!$F956)&lt;1,COUNTIF($O$2:$O939,Input!$C956)&lt;1),Input!I956,0)</f>
        <v>0</v>
      </c>
      <c r="F940" s="177">
        <f>IF(OR(COUNTIF($B$2:$B939,Input!$F956)&lt;1,COUNTIF($O$2:$O939,Input!$C956)&lt;1),Input!J956,0)</f>
        <v>0</v>
      </c>
      <c r="G940" s="177">
        <f>IF(OR(COUNTIF($B$2:$B939,Input!$F956)&lt;1,COUNTIF($O$2:$O939,Input!$C956)&lt;1),Input!K956,0)</f>
        <v>0</v>
      </c>
      <c r="H940" s="177">
        <f>IF(OR(COUNTIF($B$2:$B939,Input!$F956)&lt;1,COUNTIF($O$2:$O939,Input!$C956)&lt;1),Input!L956,0)</f>
        <v>0</v>
      </c>
      <c r="I940" s="177">
        <f>IF(OR(COUNTIF($B$2:$B939,Input!$F956)&lt;1,COUNTIF($O$2:$O939,Input!$C956)&lt;1),Input!M956,0)</f>
        <v>0</v>
      </c>
      <c r="J940" s="177">
        <f>IF(OR(COUNTIF($B$2:$B939,Input!$F956)&lt;1,COUNTIF($O$2:$O939,Input!$C956)&lt;1),Input!N956,0)</f>
        <v>0</v>
      </c>
      <c r="K940" s="177">
        <f>IF(OR(COUNTIF($B$2:$B939,Input!$F956)&lt;1,COUNTIF($O$2:$O939,Input!$C956)&lt;1),Input!O956,0)</f>
        <v>0</v>
      </c>
      <c r="L940" s="177">
        <f>IF(OR(COUNTIF($B$2:$B939,Input!$F956)&lt;1,COUNTIF($O$2:$O939,Input!$C956)&lt;1),Input!P956,0)</f>
        <v>0</v>
      </c>
      <c r="M940" s="129" t="str">
        <f t="shared" si="128"/>
        <v/>
      </c>
      <c r="N940" s="161">
        <f t="shared" si="126"/>
        <v>0</v>
      </c>
      <c r="O940" s="168">
        <f>Input!C956</f>
        <v>0</v>
      </c>
      <c r="P940" s="168"/>
      <c r="R940" s="131">
        <f t="shared" si="127"/>
        <v>0</v>
      </c>
      <c r="S940" s="133" t="str">
        <f t="shared" si="129"/>
        <v xml:space="preserve"> </v>
      </c>
      <c r="T940" s="133"/>
      <c r="U940" s="132" t="str">
        <f>_xlfn.IFNA(IF($D940=0,LOOKUP($F940,{0.1,0.2,0.3,0.4,0.5,0.6,0.7,0.8,0.9,1},{22,34,46,58,70,82,94,106,118,130}),""),"")</f>
        <v/>
      </c>
      <c r="V940" s="132" t="str">
        <f>_xlfn.IFNA(IF($D940=1,LOOKUP($F940,{0.1,0.2,0.3,0.4,0.5,0.6,0.7,0.8,0.9,1},{23,35,47,59,71,83,95,107,119,131}),""),"")</f>
        <v/>
      </c>
      <c r="W940" s="132" t="str">
        <f>_xlfn.IFNA(IF($D940=2,LOOKUP($F940,{0.1,0.2,0.3,0.4,0.5,0.6,0.7,0.8,0.9,1},{24,36,48,60,72,84,96,108,120,132}),""),"")</f>
        <v/>
      </c>
      <c r="X940" s="132" t="str">
        <f>_xlfn.IFNA(IF($D940=3,LOOKUP($F940,{0.1,0.2,0.3,0.4,0.5,0.6,0.7,0.8,0.9,1},{25,37,49,61,73,85,97,109,121,133}),""),"")</f>
        <v/>
      </c>
      <c r="Y940" s="132" t="str">
        <f>_xlfn.IFNA(IF($D940=4,LOOKUP($F940,{0.1,0.2,0.3,0.4,0.5,0.6,0.7,0.8,0.9,1},{26,38,50,62,74,86,98,110,122,134}),""),"")</f>
        <v/>
      </c>
      <c r="Z940" s="132" t="str">
        <f>_xlfn.IFNA(IF($D940=5,LOOKUP($F940,{0.1,0.2,0.3,0.4,0.5,0.6,0.7,0.8,0.9,1},{27,39,51,63,75,87,99,111,123,135}),""),"")</f>
        <v/>
      </c>
      <c r="AA940" s="132">
        <f t="shared" si="130"/>
        <v>0</v>
      </c>
      <c r="AB940" s="132" t="str">
        <f t="shared" si="131"/>
        <v>00</v>
      </c>
      <c r="AC940" s="82" t="e">
        <f>VLOOKUP(AB940,'AMI Ref'!T:U,2,FALSE)</f>
        <v>#N/A</v>
      </c>
      <c r="AD940" s="124"/>
      <c r="AE940" s="81" t="str">
        <f>_xlfn.IFNA(IF($D940=0,IF($J940="Not Paid by Tenant",0,INDEX('AMI Ref'!$K$5:$N$5,MATCH($J940,{"Oil","Gas","Electric - Other","ELECTRIC - HEAT PUMP"},0))),0),"")</f>
        <v/>
      </c>
      <c r="AF940" s="81">
        <f>_xlfn.IFNA(IF($D940=1,IF($J940="Not Paid by Tenant",0,INDEX('AMI Ref'!$K$6:$N$6,MATCH($J940,{"Oil","Gas","Electric - Other","ELECTRIC - HEAT PUMP"},0))),0),"")</f>
        <v>0</v>
      </c>
      <c r="AG940" s="81">
        <f>_xlfn.IFNA(IF($D940=2,IF($J940="Not Paid by Tenant",0,INDEX('AMI Ref'!$K$7:$N$7,MATCH($J940,{"Oil","Gas","Electric - Other","ELECTRIC - HEAT PUMP"},0))),0),"")</f>
        <v>0</v>
      </c>
      <c r="AH940" s="81">
        <f>_xlfn.IFNA(IF($D940=3,IF($J940="Not Paid by Tenant",0,INDEX('AMI Ref'!$K$8:$N$8,MATCH($J940,{"Oil","Gas","Electric - Other","ELECTRIC - HEAT PUMP"},0))),0),"")</f>
        <v>0</v>
      </c>
      <c r="AI940" s="81">
        <f>_xlfn.IFNA(IF($D940=4,IF($J940="Not Paid by Tenant",0,INDEX('AMI Ref'!$K$9:$N$9,MATCH($J940,{"Oil","Gas","Electric - Other","ELECTRIC - HEAT PUMP"},0))),0),"")</f>
        <v>0</v>
      </c>
      <c r="AJ940" s="81">
        <f>_xlfn.IFNA(IF($D940=5,IF($J940="Not Paid by Tenant",0,INDEX('AMI Ref'!$K$10:$N$10,MATCH($J940,{"Oil","Gas","Electric - Other","ELECTRIC - HEAT PUMP"},0))),0),"")</f>
        <v>0</v>
      </c>
      <c r="AK940" s="128"/>
      <c r="AL940" s="81" t="str">
        <f>_xlfn.IFNA(IF($D940=0,IF($K940="Not Paid by Tenant",0,INDEX('AMI Ref'!$O$5:$R$5,MATCH($K940,{"Oil","Gas","Electric - Other","Electric ccASHP - split"},0))),0),"")</f>
        <v/>
      </c>
      <c r="AM940" s="81">
        <f>_xlfn.IFNA(IF($D940=1,IF($K940="Not Paid by Tenant",0,INDEX('AMI Ref'!$O$6:$R$6,MATCH($K940,{"Oil","Gas","Electric - Other","Electric ccASHP - split"},0))),0),"")</f>
        <v>0</v>
      </c>
      <c r="AN940" s="81">
        <f>_xlfn.IFNA(IF($D940=2,IF($K940="Not Paid by Tenant",0,INDEX('AMI Ref'!$O$7:$R$7,MATCH($K940,{"Oil","Gas","Electric - Other","Electric ccASHP - split"},0))),0),"")</f>
        <v>0</v>
      </c>
      <c r="AO940" s="81">
        <f>_xlfn.IFNA(IF($D940=3,IF($K940="Not Paid by Tenant",0,INDEX('AMI Ref'!$O$8:$R$8,MATCH($K940,{"Oil","Gas","Electric - Other","Electric ccASHP - split"},0))),0),"")</f>
        <v>0</v>
      </c>
      <c r="AP940" s="81">
        <f>_xlfn.IFNA(IF($D940=4,IF($K940="Not Paid by Tenant",0,INDEX('AMI Ref'!$O$9:$R$9,MATCH($K940,{"Oil","Gas","Electric - Other","Electric ccASHP - split"},0))),0),"")</f>
        <v>0</v>
      </c>
      <c r="AQ940" s="81">
        <f>_xlfn.IFNA(IF($D940=5,IF($K940="Not Paid by Tenant",0,INDEX('AMI Ref'!$O$10:$R$10,MATCH($K940,{"Oil","Gas","Electric - Other","Electric ccASHP - split"},0))),0),"")</f>
        <v>0</v>
      </c>
      <c r="AR940" s="124">
        <f t="shared" si="132"/>
        <v>0</v>
      </c>
      <c r="AS940" s="123" t="e">
        <f t="shared" si="133"/>
        <v>#N/A</v>
      </c>
    </row>
    <row r="941" spans="1:45" x14ac:dyDescent="0.2">
      <c r="A941" s="130">
        <v>939</v>
      </c>
      <c r="B941" s="177">
        <f>IF(OR(COUNTIF($B$2:$B940,Input!$F957)&lt;1,COUNTIF($O$2:$O940,Input!$C957)&lt;1),Input!F957,0)</f>
        <v>0</v>
      </c>
      <c r="C941" s="177">
        <f>IF(OR(COUNTIF($B$2:$B940,Input!$F957)&lt;1,COUNTIF($O$2:$O940,Input!$C957)&lt;1),Input!G957,0)</f>
        <v>0</v>
      </c>
      <c r="D941" s="177">
        <f>IF(OR(COUNTIF($B$2:$B940,Input!$F957)&lt;1,COUNTIF($O$2:$O940,Input!$C957)&lt;1),Input!H957,0)</f>
        <v>0</v>
      </c>
      <c r="E941" s="177">
        <f>IF(OR(COUNTIF($B$2:$B940,Input!$F957)&lt;1,COUNTIF($O$2:$O940,Input!$C957)&lt;1),Input!I957,0)</f>
        <v>0</v>
      </c>
      <c r="F941" s="177">
        <f>IF(OR(COUNTIF($B$2:$B940,Input!$F957)&lt;1,COUNTIF($O$2:$O940,Input!$C957)&lt;1),Input!J957,0)</f>
        <v>0</v>
      </c>
      <c r="G941" s="177">
        <f>IF(OR(COUNTIF($B$2:$B940,Input!$F957)&lt;1,COUNTIF($O$2:$O940,Input!$C957)&lt;1),Input!K957,0)</f>
        <v>0</v>
      </c>
      <c r="H941" s="177">
        <f>IF(OR(COUNTIF($B$2:$B940,Input!$F957)&lt;1,COUNTIF($O$2:$O940,Input!$C957)&lt;1),Input!L957,0)</f>
        <v>0</v>
      </c>
      <c r="I941" s="177">
        <f>IF(OR(COUNTIF($B$2:$B940,Input!$F957)&lt;1,COUNTIF($O$2:$O940,Input!$C957)&lt;1),Input!M957,0)</f>
        <v>0</v>
      </c>
      <c r="J941" s="177">
        <f>IF(OR(COUNTIF($B$2:$B940,Input!$F957)&lt;1,COUNTIF($O$2:$O940,Input!$C957)&lt;1),Input!N957,0)</f>
        <v>0</v>
      </c>
      <c r="K941" s="177">
        <f>IF(OR(COUNTIF($B$2:$B940,Input!$F957)&lt;1,COUNTIF($O$2:$O940,Input!$C957)&lt;1),Input!O957,0)</f>
        <v>0</v>
      </c>
      <c r="L941" s="177">
        <f>IF(OR(COUNTIF($B$2:$B940,Input!$F957)&lt;1,COUNTIF($O$2:$O940,Input!$C957)&lt;1),Input!P957,0)</f>
        <v>0</v>
      </c>
      <c r="M941" s="129" t="str">
        <f t="shared" si="128"/>
        <v/>
      </c>
      <c r="N941" s="161">
        <f t="shared" si="126"/>
        <v>0</v>
      </c>
      <c r="O941" s="168">
        <f>Input!C957</f>
        <v>0</v>
      </c>
      <c r="P941" s="168"/>
      <c r="R941" s="131">
        <f t="shared" si="127"/>
        <v>0</v>
      </c>
      <c r="S941" s="133" t="str">
        <f t="shared" si="129"/>
        <v xml:space="preserve"> </v>
      </c>
      <c r="T941" s="133"/>
      <c r="U941" s="132" t="str">
        <f>_xlfn.IFNA(IF($D941=0,LOOKUP($F941,{0.1,0.2,0.3,0.4,0.5,0.6,0.7,0.8,0.9,1},{22,34,46,58,70,82,94,106,118,130}),""),"")</f>
        <v/>
      </c>
      <c r="V941" s="132" t="str">
        <f>_xlfn.IFNA(IF($D941=1,LOOKUP($F941,{0.1,0.2,0.3,0.4,0.5,0.6,0.7,0.8,0.9,1},{23,35,47,59,71,83,95,107,119,131}),""),"")</f>
        <v/>
      </c>
      <c r="W941" s="132" t="str">
        <f>_xlfn.IFNA(IF($D941=2,LOOKUP($F941,{0.1,0.2,0.3,0.4,0.5,0.6,0.7,0.8,0.9,1},{24,36,48,60,72,84,96,108,120,132}),""),"")</f>
        <v/>
      </c>
      <c r="X941" s="132" t="str">
        <f>_xlfn.IFNA(IF($D941=3,LOOKUP($F941,{0.1,0.2,0.3,0.4,0.5,0.6,0.7,0.8,0.9,1},{25,37,49,61,73,85,97,109,121,133}),""),"")</f>
        <v/>
      </c>
      <c r="Y941" s="132" t="str">
        <f>_xlfn.IFNA(IF($D941=4,LOOKUP($F941,{0.1,0.2,0.3,0.4,0.5,0.6,0.7,0.8,0.9,1},{26,38,50,62,74,86,98,110,122,134}),""),"")</f>
        <v/>
      </c>
      <c r="Z941" s="132" t="str">
        <f>_xlfn.IFNA(IF($D941=5,LOOKUP($F941,{0.1,0.2,0.3,0.4,0.5,0.6,0.7,0.8,0.9,1},{27,39,51,63,75,87,99,111,123,135}),""),"")</f>
        <v/>
      </c>
      <c r="AA941" s="132">
        <f t="shared" si="130"/>
        <v>0</v>
      </c>
      <c r="AB941" s="132" t="str">
        <f t="shared" si="131"/>
        <v>00</v>
      </c>
      <c r="AC941" s="82" t="e">
        <f>VLOOKUP(AB941,'AMI Ref'!T:U,2,FALSE)</f>
        <v>#N/A</v>
      </c>
      <c r="AD941" s="124"/>
      <c r="AE941" s="81" t="str">
        <f>_xlfn.IFNA(IF($D941=0,IF($J941="Not Paid by Tenant",0,INDEX('AMI Ref'!$K$5:$N$5,MATCH($J941,{"Oil","Gas","Electric - Other","ELECTRIC - HEAT PUMP"},0))),0),"")</f>
        <v/>
      </c>
      <c r="AF941" s="81">
        <f>_xlfn.IFNA(IF($D941=1,IF($J941="Not Paid by Tenant",0,INDEX('AMI Ref'!$K$6:$N$6,MATCH($J941,{"Oil","Gas","Electric - Other","ELECTRIC - HEAT PUMP"},0))),0),"")</f>
        <v>0</v>
      </c>
      <c r="AG941" s="81">
        <f>_xlfn.IFNA(IF($D941=2,IF($J941="Not Paid by Tenant",0,INDEX('AMI Ref'!$K$7:$N$7,MATCH($J941,{"Oil","Gas","Electric - Other","ELECTRIC - HEAT PUMP"},0))),0),"")</f>
        <v>0</v>
      </c>
      <c r="AH941" s="81">
        <f>_xlfn.IFNA(IF($D941=3,IF($J941="Not Paid by Tenant",0,INDEX('AMI Ref'!$K$8:$N$8,MATCH($J941,{"Oil","Gas","Electric - Other","ELECTRIC - HEAT PUMP"},0))),0),"")</f>
        <v>0</v>
      </c>
      <c r="AI941" s="81">
        <f>_xlfn.IFNA(IF($D941=4,IF($J941="Not Paid by Tenant",0,INDEX('AMI Ref'!$K$9:$N$9,MATCH($J941,{"Oil","Gas","Electric - Other","ELECTRIC - HEAT PUMP"},0))),0),"")</f>
        <v>0</v>
      </c>
      <c r="AJ941" s="81">
        <f>_xlfn.IFNA(IF($D941=5,IF($J941="Not Paid by Tenant",0,INDEX('AMI Ref'!$K$10:$N$10,MATCH($J941,{"Oil","Gas","Electric - Other","ELECTRIC - HEAT PUMP"},0))),0),"")</f>
        <v>0</v>
      </c>
      <c r="AK941" s="128"/>
      <c r="AL941" s="81" t="str">
        <f>_xlfn.IFNA(IF($D941=0,IF($K941="Not Paid by Tenant",0,INDEX('AMI Ref'!$O$5:$R$5,MATCH($K941,{"Oil","Gas","Electric - Other","Electric ccASHP - split"},0))),0),"")</f>
        <v/>
      </c>
      <c r="AM941" s="81">
        <f>_xlfn.IFNA(IF($D941=1,IF($K941="Not Paid by Tenant",0,INDEX('AMI Ref'!$O$6:$R$6,MATCH($K941,{"Oil","Gas","Electric - Other","Electric ccASHP - split"},0))),0),"")</f>
        <v>0</v>
      </c>
      <c r="AN941" s="81">
        <f>_xlfn.IFNA(IF($D941=2,IF($K941="Not Paid by Tenant",0,INDEX('AMI Ref'!$O$7:$R$7,MATCH($K941,{"Oil","Gas","Electric - Other","Electric ccASHP - split"},0))),0),"")</f>
        <v>0</v>
      </c>
      <c r="AO941" s="81">
        <f>_xlfn.IFNA(IF($D941=3,IF($K941="Not Paid by Tenant",0,INDEX('AMI Ref'!$O$8:$R$8,MATCH($K941,{"Oil","Gas","Electric - Other","Electric ccASHP - split"},0))),0),"")</f>
        <v>0</v>
      </c>
      <c r="AP941" s="81">
        <f>_xlfn.IFNA(IF($D941=4,IF($K941="Not Paid by Tenant",0,INDEX('AMI Ref'!$O$9:$R$9,MATCH($K941,{"Oil","Gas","Electric - Other","Electric ccASHP - split"},0))),0),"")</f>
        <v>0</v>
      </c>
      <c r="AQ941" s="81">
        <f>_xlfn.IFNA(IF($D941=5,IF($K941="Not Paid by Tenant",0,INDEX('AMI Ref'!$O$10:$R$10,MATCH($K941,{"Oil","Gas","Electric - Other","Electric ccASHP - split"},0))),0),"")</f>
        <v>0</v>
      </c>
      <c r="AR941" s="124">
        <f t="shared" si="132"/>
        <v>0</v>
      </c>
      <c r="AS941" s="123" t="e">
        <f t="shared" si="133"/>
        <v>#N/A</v>
      </c>
    </row>
    <row r="942" spans="1:45" x14ac:dyDescent="0.2">
      <c r="A942" s="130">
        <v>940</v>
      </c>
      <c r="B942" s="177">
        <f>IF(OR(COUNTIF($B$2:$B941,Input!$F958)&lt;1,COUNTIF($O$2:$O941,Input!$C958)&lt;1),Input!F958,0)</f>
        <v>0</v>
      </c>
      <c r="C942" s="177">
        <f>IF(OR(COUNTIF($B$2:$B941,Input!$F958)&lt;1,COUNTIF($O$2:$O941,Input!$C958)&lt;1),Input!G958,0)</f>
        <v>0</v>
      </c>
      <c r="D942" s="177">
        <f>IF(OR(COUNTIF($B$2:$B941,Input!$F958)&lt;1,COUNTIF($O$2:$O941,Input!$C958)&lt;1),Input!H958,0)</f>
        <v>0</v>
      </c>
      <c r="E942" s="177">
        <f>IF(OR(COUNTIF($B$2:$B941,Input!$F958)&lt;1,COUNTIF($O$2:$O941,Input!$C958)&lt;1),Input!I958,0)</f>
        <v>0</v>
      </c>
      <c r="F942" s="177">
        <f>IF(OR(COUNTIF($B$2:$B941,Input!$F958)&lt;1,COUNTIF($O$2:$O941,Input!$C958)&lt;1),Input!J958,0)</f>
        <v>0</v>
      </c>
      <c r="G942" s="177">
        <f>IF(OR(COUNTIF($B$2:$B941,Input!$F958)&lt;1,COUNTIF($O$2:$O941,Input!$C958)&lt;1),Input!K958,0)</f>
        <v>0</v>
      </c>
      <c r="H942" s="177">
        <f>IF(OR(COUNTIF($B$2:$B941,Input!$F958)&lt;1,COUNTIF($O$2:$O941,Input!$C958)&lt;1),Input!L958,0)</f>
        <v>0</v>
      </c>
      <c r="I942" s="177">
        <f>IF(OR(COUNTIF($B$2:$B941,Input!$F958)&lt;1,COUNTIF($O$2:$O941,Input!$C958)&lt;1),Input!M958,0)</f>
        <v>0</v>
      </c>
      <c r="J942" s="177">
        <f>IF(OR(COUNTIF($B$2:$B941,Input!$F958)&lt;1,COUNTIF($O$2:$O941,Input!$C958)&lt;1),Input!N958,0)</f>
        <v>0</v>
      </c>
      <c r="K942" s="177">
        <f>IF(OR(COUNTIF($B$2:$B941,Input!$F958)&lt;1,COUNTIF($O$2:$O941,Input!$C958)&lt;1),Input!O958,0)</f>
        <v>0</v>
      </c>
      <c r="L942" s="177">
        <f>IF(OR(COUNTIF($B$2:$B941,Input!$F958)&lt;1,COUNTIF($O$2:$O941,Input!$C958)&lt;1),Input!P958,0)</f>
        <v>0</v>
      </c>
      <c r="M942" s="129" t="str">
        <f t="shared" si="128"/>
        <v/>
      </c>
      <c r="N942" s="161">
        <f t="shared" si="126"/>
        <v>0</v>
      </c>
      <c r="O942" s="168">
        <f>Input!C958</f>
        <v>0</v>
      </c>
      <c r="P942" s="168"/>
      <c r="R942" s="131">
        <f t="shared" si="127"/>
        <v>0</v>
      </c>
      <c r="S942" s="133" t="str">
        <f t="shared" si="129"/>
        <v xml:space="preserve"> </v>
      </c>
      <c r="T942" s="133"/>
      <c r="U942" s="132" t="str">
        <f>_xlfn.IFNA(IF($D942=0,LOOKUP($F942,{0.1,0.2,0.3,0.4,0.5,0.6,0.7,0.8,0.9,1},{22,34,46,58,70,82,94,106,118,130}),""),"")</f>
        <v/>
      </c>
      <c r="V942" s="132" t="str">
        <f>_xlfn.IFNA(IF($D942=1,LOOKUP($F942,{0.1,0.2,0.3,0.4,0.5,0.6,0.7,0.8,0.9,1},{23,35,47,59,71,83,95,107,119,131}),""),"")</f>
        <v/>
      </c>
      <c r="W942" s="132" t="str">
        <f>_xlfn.IFNA(IF($D942=2,LOOKUP($F942,{0.1,0.2,0.3,0.4,0.5,0.6,0.7,0.8,0.9,1},{24,36,48,60,72,84,96,108,120,132}),""),"")</f>
        <v/>
      </c>
      <c r="X942" s="132" t="str">
        <f>_xlfn.IFNA(IF($D942=3,LOOKUP($F942,{0.1,0.2,0.3,0.4,0.5,0.6,0.7,0.8,0.9,1},{25,37,49,61,73,85,97,109,121,133}),""),"")</f>
        <v/>
      </c>
      <c r="Y942" s="132" t="str">
        <f>_xlfn.IFNA(IF($D942=4,LOOKUP($F942,{0.1,0.2,0.3,0.4,0.5,0.6,0.7,0.8,0.9,1},{26,38,50,62,74,86,98,110,122,134}),""),"")</f>
        <v/>
      </c>
      <c r="Z942" s="132" t="str">
        <f>_xlfn.IFNA(IF($D942=5,LOOKUP($F942,{0.1,0.2,0.3,0.4,0.5,0.6,0.7,0.8,0.9,1},{27,39,51,63,75,87,99,111,123,135}),""),"")</f>
        <v/>
      </c>
      <c r="AA942" s="132">
        <f t="shared" si="130"/>
        <v>0</v>
      </c>
      <c r="AB942" s="132" t="str">
        <f t="shared" si="131"/>
        <v>00</v>
      </c>
      <c r="AC942" s="82" t="e">
        <f>VLOOKUP(AB942,'AMI Ref'!T:U,2,FALSE)</f>
        <v>#N/A</v>
      </c>
      <c r="AD942" s="124"/>
      <c r="AE942" s="81" t="str">
        <f>_xlfn.IFNA(IF($D942=0,IF($J942="Not Paid by Tenant",0,INDEX('AMI Ref'!$K$5:$N$5,MATCH($J942,{"Oil","Gas","Electric - Other","ELECTRIC - HEAT PUMP"},0))),0),"")</f>
        <v/>
      </c>
      <c r="AF942" s="81">
        <f>_xlfn.IFNA(IF($D942=1,IF($J942="Not Paid by Tenant",0,INDEX('AMI Ref'!$K$6:$N$6,MATCH($J942,{"Oil","Gas","Electric - Other","ELECTRIC - HEAT PUMP"},0))),0),"")</f>
        <v>0</v>
      </c>
      <c r="AG942" s="81">
        <f>_xlfn.IFNA(IF($D942=2,IF($J942="Not Paid by Tenant",0,INDEX('AMI Ref'!$K$7:$N$7,MATCH($J942,{"Oil","Gas","Electric - Other","ELECTRIC - HEAT PUMP"},0))),0),"")</f>
        <v>0</v>
      </c>
      <c r="AH942" s="81">
        <f>_xlfn.IFNA(IF($D942=3,IF($J942="Not Paid by Tenant",0,INDEX('AMI Ref'!$K$8:$N$8,MATCH($J942,{"Oil","Gas","Electric - Other","ELECTRIC - HEAT PUMP"},0))),0),"")</f>
        <v>0</v>
      </c>
      <c r="AI942" s="81">
        <f>_xlfn.IFNA(IF($D942=4,IF($J942="Not Paid by Tenant",0,INDEX('AMI Ref'!$K$9:$N$9,MATCH($J942,{"Oil","Gas","Electric - Other","ELECTRIC - HEAT PUMP"},0))),0),"")</f>
        <v>0</v>
      </c>
      <c r="AJ942" s="81">
        <f>_xlfn.IFNA(IF($D942=5,IF($J942="Not Paid by Tenant",0,INDEX('AMI Ref'!$K$10:$N$10,MATCH($J942,{"Oil","Gas","Electric - Other","ELECTRIC - HEAT PUMP"},0))),0),"")</f>
        <v>0</v>
      </c>
      <c r="AK942" s="128"/>
      <c r="AL942" s="81" t="str">
        <f>_xlfn.IFNA(IF($D942=0,IF($K942="Not Paid by Tenant",0,INDEX('AMI Ref'!$O$5:$R$5,MATCH($K942,{"Oil","Gas","Electric - Other","Electric ccASHP - split"},0))),0),"")</f>
        <v/>
      </c>
      <c r="AM942" s="81">
        <f>_xlfn.IFNA(IF($D942=1,IF($K942="Not Paid by Tenant",0,INDEX('AMI Ref'!$O$6:$R$6,MATCH($K942,{"Oil","Gas","Electric - Other","Electric ccASHP - split"},0))),0),"")</f>
        <v>0</v>
      </c>
      <c r="AN942" s="81">
        <f>_xlfn.IFNA(IF($D942=2,IF($K942="Not Paid by Tenant",0,INDEX('AMI Ref'!$O$7:$R$7,MATCH($K942,{"Oil","Gas","Electric - Other","Electric ccASHP - split"},0))),0),"")</f>
        <v>0</v>
      </c>
      <c r="AO942" s="81">
        <f>_xlfn.IFNA(IF($D942=3,IF($K942="Not Paid by Tenant",0,INDEX('AMI Ref'!$O$8:$R$8,MATCH($K942,{"Oil","Gas","Electric - Other","Electric ccASHP - split"},0))),0),"")</f>
        <v>0</v>
      </c>
      <c r="AP942" s="81">
        <f>_xlfn.IFNA(IF($D942=4,IF($K942="Not Paid by Tenant",0,INDEX('AMI Ref'!$O$9:$R$9,MATCH($K942,{"Oil","Gas","Electric - Other","Electric ccASHP - split"},0))),0),"")</f>
        <v>0</v>
      </c>
      <c r="AQ942" s="81">
        <f>_xlfn.IFNA(IF($D942=5,IF($K942="Not Paid by Tenant",0,INDEX('AMI Ref'!$O$10:$R$10,MATCH($K942,{"Oil","Gas","Electric - Other","Electric ccASHP - split"},0))),0),"")</f>
        <v>0</v>
      </c>
      <c r="AR942" s="124">
        <f t="shared" si="132"/>
        <v>0</v>
      </c>
      <c r="AS942" s="123" t="e">
        <f t="shared" si="133"/>
        <v>#N/A</v>
      </c>
    </row>
    <row r="943" spans="1:45" x14ac:dyDescent="0.2">
      <c r="A943" s="130">
        <v>941</v>
      </c>
      <c r="B943" s="177">
        <f>IF(OR(COUNTIF($B$2:$B942,Input!$F959)&lt;1,COUNTIF($O$2:$O942,Input!$C959)&lt;1),Input!F959,0)</f>
        <v>0</v>
      </c>
      <c r="C943" s="177">
        <f>IF(OR(COUNTIF($B$2:$B942,Input!$F959)&lt;1,COUNTIF($O$2:$O942,Input!$C959)&lt;1),Input!G959,0)</f>
        <v>0</v>
      </c>
      <c r="D943" s="177">
        <f>IF(OR(COUNTIF($B$2:$B942,Input!$F959)&lt;1,COUNTIF($O$2:$O942,Input!$C959)&lt;1),Input!H959,0)</f>
        <v>0</v>
      </c>
      <c r="E943" s="177">
        <f>IF(OR(COUNTIF($B$2:$B942,Input!$F959)&lt;1,COUNTIF($O$2:$O942,Input!$C959)&lt;1),Input!I959,0)</f>
        <v>0</v>
      </c>
      <c r="F943" s="177">
        <f>IF(OR(COUNTIF($B$2:$B942,Input!$F959)&lt;1,COUNTIF($O$2:$O942,Input!$C959)&lt;1),Input!J959,0)</f>
        <v>0</v>
      </c>
      <c r="G943" s="177">
        <f>IF(OR(COUNTIF($B$2:$B942,Input!$F959)&lt;1,COUNTIF($O$2:$O942,Input!$C959)&lt;1),Input!K959,0)</f>
        <v>0</v>
      </c>
      <c r="H943" s="177">
        <f>IF(OR(COUNTIF($B$2:$B942,Input!$F959)&lt;1,COUNTIF($O$2:$O942,Input!$C959)&lt;1),Input!L959,0)</f>
        <v>0</v>
      </c>
      <c r="I943" s="177">
        <f>IF(OR(COUNTIF($B$2:$B942,Input!$F959)&lt;1,COUNTIF($O$2:$O942,Input!$C959)&lt;1),Input!M959,0)</f>
        <v>0</v>
      </c>
      <c r="J943" s="177">
        <f>IF(OR(COUNTIF($B$2:$B942,Input!$F959)&lt;1,COUNTIF($O$2:$O942,Input!$C959)&lt;1),Input!N959,0)</f>
        <v>0</v>
      </c>
      <c r="K943" s="177">
        <f>IF(OR(COUNTIF($B$2:$B942,Input!$F959)&lt;1,COUNTIF($O$2:$O942,Input!$C959)&lt;1),Input!O959,0)</f>
        <v>0</v>
      </c>
      <c r="L943" s="177">
        <f>IF(OR(COUNTIF($B$2:$B942,Input!$F959)&lt;1,COUNTIF($O$2:$O942,Input!$C959)&lt;1),Input!P959,0)</f>
        <v>0</v>
      </c>
      <c r="M943" s="129" t="str">
        <f t="shared" si="128"/>
        <v/>
      </c>
      <c r="N943" s="161">
        <f t="shared" si="126"/>
        <v>0</v>
      </c>
      <c r="O943" s="168">
        <f>Input!C959</f>
        <v>0</v>
      </c>
      <c r="P943" s="168"/>
      <c r="R943" s="131">
        <f t="shared" si="127"/>
        <v>0</v>
      </c>
      <c r="S943" s="133" t="str">
        <f t="shared" si="129"/>
        <v xml:space="preserve"> </v>
      </c>
      <c r="T943" s="133"/>
      <c r="U943" s="132" t="str">
        <f>_xlfn.IFNA(IF($D943=0,LOOKUP($F943,{0.1,0.2,0.3,0.4,0.5,0.6,0.7,0.8,0.9,1},{22,34,46,58,70,82,94,106,118,130}),""),"")</f>
        <v/>
      </c>
      <c r="V943" s="132" t="str">
        <f>_xlfn.IFNA(IF($D943=1,LOOKUP($F943,{0.1,0.2,0.3,0.4,0.5,0.6,0.7,0.8,0.9,1},{23,35,47,59,71,83,95,107,119,131}),""),"")</f>
        <v/>
      </c>
      <c r="W943" s="132" t="str">
        <f>_xlfn.IFNA(IF($D943=2,LOOKUP($F943,{0.1,0.2,0.3,0.4,0.5,0.6,0.7,0.8,0.9,1},{24,36,48,60,72,84,96,108,120,132}),""),"")</f>
        <v/>
      </c>
      <c r="X943" s="132" t="str">
        <f>_xlfn.IFNA(IF($D943=3,LOOKUP($F943,{0.1,0.2,0.3,0.4,0.5,0.6,0.7,0.8,0.9,1},{25,37,49,61,73,85,97,109,121,133}),""),"")</f>
        <v/>
      </c>
      <c r="Y943" s="132" t="str">
        <f>_xlfn.IFNA(IF($D943=4,LOOKUP($F943,{0.1,0.2,0.3,0.4,0.5,0.6,0.7,0.8,0.9,1},{26,38,50,62,74,86,98,110,122,134}),""),"")</f>
        <v/>
      </c>
      <c r="Z943" s="132" t="str">
        <f>_xlfn.IFNA(IF($D943=5,LOOKUP($F943,{0.1,0.2,0.3,0.4,0.5,0.6,0.7,0.8,0.9,1},{27,39,51,63,75,87,99,111,123,135}),""),"")</f>
        <v/>
      </c>
      <c r="AA943" s="132">
        <f t="shared" si="130"/>
        <v>0</v>
      </c>
      <c r="AB943" s="132" t="str">
        <f t="shared" si="131"/>
        <v>00</v>
      </c>
      <c r="AC943" s="82" t="e">
        <f>VLOOKUP(AB943,'AMI Ref'!T:U,2,FALSE)</f>
        <v>#N/A</v>
      </c>
      <c r="AD943" s="124"/>
      <c r="AE943" s="81" t="str">
        <f>_xlfn.IFNA(IF($D943=0,IF($J943="Not Paid by Tenant",0,INDEX('AMI Ref'!$K$5:$N$5,MATCH($J943,{"Oil","Gas","Electric - Other","ELECTRIC - HEAT PUMP"},0))),0),"")</f>
        <v/>
      </c>
      <c r="AF943" s="81">
        <f>_xlfn.IFNA(IF($D943=1,IF($J943="Not Paid by Tenant",0,INDEX('AMI Ref'!$K$6:$N$6,MATCH($J943,{"Oil","Gas","Electric - Other","ELECTRIC - HEAT PUMP"},0))),0),"")</f>
        <v>0</v>
      </c>
      <c r="AG943" s="81">
        <f>_xlfn.IFNA(IF($D943=2,IF($J943="Not Paid by Tenant",0,INDEX('AMI Ref'!$K$7:$N$7,MATCH($J943,{"Oil","Gas","Electric - Other","ELECTRIC - HEAT PUMP"},0))),0),"")</f>
        <v>0</v>
      </c>
      <c r="AH943" s="81">
        <f>_xlfn.IFNA(IF($D943=3,IF($J943="Not Paid by Tenant",0,INDEX('AMI Ref'!$K$8:$N$8,MATCH($J943,{"Oil","Gas","Electric - Other","ELECTRIC - HEAT PUMP"},0))),0),"")</f>
        <v>0</v>
      </c>
      <c r="AI943" s="81">
        <f>_xlfn.IFNA(IF($D943=4,IF($J943="Not Paid by Tenant",0,INDEX('AMI Ref'!$K$9:$N$9,MATCH($J943,{"Oil","Gas","Electric - Other","ELECTRIC - HEAT PUMP"},0))),0),"")</f>
        <v>0</v>
      </c>
      <c r="AJ943" s="81">
        <f>_xlfn.IFNA(IF($D943=5,IF($J943="Not Paid by Tenant",0,INDEX('AMI Ref'!$K$10:$N$10,MATCH($J943,{"Oil","Gas","Electric - Other","ELECTRIC - HEAT PUMP"},0))),0),"")</f>
        <v>0</v>
      </c>
      <c r="AK943" s="128"/>
      <c r="AL943" s="81" t="str">
        <f>_xlfn.IFNA(IF($D943=0,IF($K943="Not Paid by Tenant",0,INDEX('AMI Ref'!$O$5:$R$5,MATCH($K943,{"Oil","Gas","Electric - Other","Electric ccASHP - split"},0))),0),"")</f>
        <v/>
      </c>
      <c r="AM943" s="81">
        <f>_xlfn.IFNA(IF($D943=1,IF($K943="Not Paid by Tenant",0,INDEX('AMI Ref'!$O$6:$R$6,MATCH($K943,{"Oil","Gas","Electric - Other","Electric ccASHP - split"},0))),0),"")</f>
        <v>0</v>
      </c>
      <c r="AN943" s="81">
        <f>_xlfn.IFNA(IF($D943=2,IF($K943="Not Paid by Tenant",0,INDEX('AMI Ref'!$O$7:$R$7,MATCH($K943,{"Oil","Gas","Electric - Other","Electric ccASHP - split"},0))),0),"")</f>
        <v>0</v>
      </c>
      <c r="AO943" s="81">
        <f>_xlfn.IFNA(IF($D943=3,IF($K943="Not Paid by Tenant",0,INDEX('AMI Ref'!$O$8:$R$8,MATCH($K943,{"Oil","Gas","Electric - Other","Electric ccASHP - split"},0))),0),"")</f>
        <v>0</v>
      </c>
      <c r="AP943" s="81">
        <f>_xlfn.IFNA(IF($D943=4,IF($K943="Not Paid by Tenant",0,INDEX('AMI Ref'!$O$9:$R$9,MATCH($K943,{"Oil","Gas","Electric - Other","Electric ccASHP - split"},0))),0),"")</f>
        <v>0</v>
      </c>
      <c r="AQ943" s="81">
        <f>_xlfn.IFNA(IF($D943=5,IF($K943="Not Paid by Tenant",0,INDEX('AMI Ref'!$O$10:$R$10,MATCH($K943,{"Oil","Gas","Electric - Other","Electric ccASHP - split"},0))),0),"")</f>
        <v>0</v>
      </c>
      <c r="AR943" s="124">
        <f t="shared" si="132"/>
        <v>0</v>
      </c>
      <c r="AS943" s="123" t="e">
        <f t="shared" si="133"/>
        <v>#N/A</v>
      </c>
    </row>
    <row r="944" spans="1:45" x14ac:dyDescent="0.2">
      <c r="A944" s="130">
        <v>942</v>
      </c>
      <c r="B944" s="177">
        <f>IF(OR(COUNTIF($B$2:$B943,Input!$F960)&lt;1,COUNTIF($O$2:$O943,Input!$C960)&lt;1),Input!F960,0)</f>
        <v>0</v>
      </c>
      <c r="C944" s="177">
        <f>IF(OR(COUNTIF($B$2:$B943,Input!$F960)&lt;1,COUNTIF($O$2:$O943,Input!$C960)&lt;1),Input!G960,0)</f>
        <v>0</v>
      </c>
      <c r="D944" s="177">
        <f>IF(OR(COUNTIF($B$2:$B943,Input!$F960)&lt;1,COUNTIF($O$2:$O943,Input!$C960)&lt;1),Input!H960,0)</f>
        <v>0</v>
      </c>
      <c r="E944" s="177">
        <f>IF(OR(COUNTIF($B$2:$B943,Input!$F960)&lt;1,COUNTIF($O$2:$O943,Input!$C960)&lt;1),Input!I960,0)</f>
        <v>0</v>
      </c>
      <c r="F944" s="177">
        <f>IF(OR(COUNTIF($B$2:$B943,Input!$F960)&lt;1,COUNTIF($O$2:$O943,Input!$C960)&lt;1),Input!J960,0)</f>
        <v>0</v>
      </c>
      <c r="G944" s="177">
        <f>IF(OR(COUNTIF($B$2:$B943,Input!$F960)&lt;1,COUNTIF($O$2:$O943,Input!$C960)&lt;1),Input!K960,0)</f>
        <v>0</v>
      </c>
      <c r="H944" s="177">
        <f>IF(OR(COUNTIF($B$2:$B943,Input!$F960)&lt;1,COUNTIF($O$2:$O943,Input!$C960)&lt;1),Input!L960,0)</f>
        <v>0</v>
      </c>
      <c r="I944" s="177">
        <f>IF(OR(COUNTIF($B$2:$B943,Input!$F960)&lt;1,COUNTIF($O$2:$O943,Input!$C960)&lt;1),Input!M960,0)</f>
        <v>0</v>
      </c>
      <c r="J944" s="177">
        <f>IF(OR(COUNTIF($B$2:$B943,Input!$F960)&lt;1,COUNTIF($O$2:$O943,Input!$C960)&lt;1),Input!N960,0)</f>
        <v>0</v>
      </c>
      <c r="K944" s="177">
        <f>IF(OR(COUNTIF($B$2:$B943,Input!$F960)&lt;1,COUNTIF($O$2:$O943,Input!$C960)&lt;1),Input!O960,0)</f>
        <v>0</v>
      </c>
      <c r="L944" s="177">
        <f>IF(OR(COUNTIF($B$2:$B943,Input!$F960)&lt;1,COUNTIF($O$2:$O943,Input!$C960)&lt;1),Input!P960,0)</f>
        <v>0</v>
      </c>
      <c r="M944" s="129" t="str">
        <f t="shared" si="128"/>
        <v/>
      </c>
      <c r="N944" s="161">
        <f t="shared" si="126"/>
        <v>0</v>
      </c>
      <c r="O944" s="168">
        <f>Input!C960</f>
        <v>0</v>
      </c>
      <c r="P944" s="168"/>
      <c r="R944" s="131">
        <f t="shared" si="127"/>
        <v>0</v>
      </c>
      <c r="S944" s="133" t="str">
        <f t="shared" si="129"/>
        <v xml:space="preserve"> </v>
      </c>
      <c r="T944" s="133"/>
      <c r="U944" s="132" t="str">
        <f>_xlfn.IFNA(IF($D944=0,LOOKUP($F944,{0.1,0.2,0.3,0.4,0.5,0.6,0.7,0.8,0.9,1},{22,34,46,58,70,82,94,106,118,130}),""),"")</f>
        <v/>
      </c>
      <c r="V944" s="132" t="str">
        <f>_xlfn.IFNA(IF($D944=1,LOOKUP($F944,{0.1,0.2,0.3,0.4,0.5,0.6,0.7,0.8,0.9,1},{23,35,47,59,71,83,95,107,119,131}),""),"")</f>
        <v/>
      </c>
      <c r="W944" s="132" t="str">
        <f>_xlfn.IFNA(IF($D944=2,LOOKUP($F944,{0.1,0.2,0.3,0.4,0.5,0.6,0.7,0.8,0.9,1},{24,36,48,60,72,84,96,108,120,132}),""),"")</f>
        <v/>
      </c>
      <c r="X944" s="132" t="str">
        <f>_xlfn.IFNA(IF($D944=3,LOOKUP($F944,{0.1,0.2,0.3,0.4,0.5,0.6,0.7,0.8,0.9,1},{25,37,49,61,73,85,97,109,121,133}),""),"")</f>
        <v/>
      </c>
      <c r="Y944" s="132" t="str">
        <f>_xlfn.IFNA(IF($D944=4,LOOKUP($F944,{0.1,0.2,0.3,0.4,0.5,0.6,0.7,0.8,0.9,1},{26,38,50,62,74,86,98,110,122,134}),""),"")</f>
        <v/>
      </c>
      <c r="Z944" s="132" t="str">
        <f>_xlfn.IFNA(IF($D944=5,LOOKUP($F944,{0.1,0.2,0.3,0.4,0.5,0.6,0.7,0.8,0.9,1},{27,39,51,63,75,87,99,111,123,135}),""),"")</f>
        <v/>
      </c>
      <c r="AA944" s="132">
        <f t="shared" si="130"/>
        <v>0</v>
      </c>
      <c r="AB944" s="132" t="str">
        <f t="shared" si="131"/>
        <v>00</v>
      </c>
      <c r="AC944" s="82" t="e">
        <f>VLOOKUP(AB944,'AMI Ref'!T:U,2,FALSE)</f>
        <v>#N/A</v>
      </c>
      <c r="AD944" s="124"/>
      <c r="AE944" s="81" t="str">
        <f>_xlfn.IFNA(IF($D944=0,IF($J944="Not Paid by Tenant",0,INDEX('AMI Ref'!$K$5:$N$5,MATCH($J944,{"Oil","Gas","Electric - Other","ELECTRIC - HEAT PUMP"},0))),0),"")</f>
        <v/>
      </c>
      <c r="AF944" s="81">
        <f>_xlfn.IFNA(IF($D944=1,IF($J944="Not Paid by Tenant",0,INDEX('AMI Ref'!$K$6:$N$6,MATCH($J944,{"Oil","Gas","Electric - Other","ELECTRIC - HEAT PUMP"},0))),0),"")</f>
        <v>0</v>
      </c>
      <c r="AG944" s="81">
        <f>_xlfn.IFNA(IF($D944=2,IF($J944="Not Paid by Tenant",0,INDEX('AMI Ref'!$K$7:$N$7,MATCH($J944,{"Oil","Gas","Electric - Other","ELECTRIC - HEAT PUMP"},0))),0),"")</f>
        <v>0</v>
      </c>
      <c r="AH944" s="81">
        <f>_xlfn.IFNA(IF($D944=3,IF($J944="Not Paid by Tenant",0,INDEX('AMI Ref'!$K$8:$N$8,MATCH($J944,{"Oil","Gas","Electric - Other","ELECTRIC - HEAT PUMP"},0))),0),"")</f>
        <v>0</v>
      </c>
      <c r="AI944" s="81">
        <f>_xlfn.IFNA(IF($D944=4,IF($J944="Not Paid by Tenant",0,INDEX('AMI Ref'!$K$9:$N$9,MATCH($J944,{"Oil","Gas","Electric - Other","ELECTRIC - HEAT PUMP"},0))),0),"")</f>
        <v>0</v>
      </c>
      <c r="AJ944" s="81">
        <f>_xlfn.IFNA(IF($D944=5,IF($J944="Not Paid by Tenant",0,INDEX('AMI Ref'!$K$10:$N$10,MATCH($J944,{"Oil","Gas","Electric - Other","ELECTRIC - HEAT PUMP"},0))),0),"")</f>
        <v>0</v>
      </c>
      <c r="AK944" s="128"/>
      <c r="AL944" s="81" t="str">
        <f>_xlfn.IFNA(IF($D944=0,IF($K944="Not Paid by Tenant",0,INDEX('AMI Ref'!$O$5:$R$5,MATCH($K944,{"Oil","Gas","Electric - Other","Electric ccASHP - split"},0))),0),"")</f>
        <v/>
      </c>
      <c r="AM944" s="81">
        <f>_xlfn.IFNA(IF($D944=1,IF($K944="Not Paid by Tenant",0,INDEX('AMI Ref'!$O$6:$R$6,MATCH($K944,{"Oil","Gas","Electric - Other","Electric ccASHP - split"},0))),0),"")</f>
        <v>0</v>
      </c>
      <c r="AN944" s="81">
        <f>_xlfn.IFNA(IF($D944=2,IF($K944="Not Paid by Tenant",0,INDEX('AMI Ref'!$O$7:$R$7,MATCH($K944,{"Oil","Gas","Electric - Other","Electric ccASHP - split"},0))),0),"")</f>
        <v>0</v>
      </c>
      <c r="AO944" s="81">
        <f>_xlfn.IFNA(IF($D944=3,IF($K944="Not Paid by Tenant",0,INDEX('AMI Ref'!$O$8:$R$8,MATCH($K944,{"Oil","Gas","Electric - Other","Electric ccASHP - split"},0))),0),"")</f>
        <v>0</v>
      </c>
      <c r="AP944" s="81">
        <f>_xlfn.IFNA(IF($D944=4,IF($K944="Not Paid by Tenant",0,INDEX('AMI Ref'!$O$9:$R$9,MATCH($K944,{"Oil","Gas","Electric - Other","Electric ccASHP - split"},0))),0),"")</f>
        <v>0</v>
      </c>
      <c r="AQ944" s="81">
        <f>_xlfn.IFNA(IF($D944=5,IF($K944="Not Paid by Tenant",0,INDEX('AMI Ref'!$O$10:$R$10,MATCH($K944,{"Oil","Gas","Electric - Other","Electric ccASHP - split"},0))),0),"")</f>
        <v>0</v>
      </c>
      <c r="AR944" s="124">
        <f t="shared" si="132"/>
        <v>0</v>
      </c>
      <c r="AS944" s="123" t="e">
        <f t="shared" si="133"/>
        <v>#N/A</v>
      </c>
    </row>
    <row r="945" spans="1:45" x14ac:dyDescent="0.2">
      <c r="A945" s="130">
        <v>943</v>
      </c>
      <c r="B945" s="177">
        <f>IF(OR(COUNTIF($B$2:$B944,Input!$F961)&lt;1,COUNTIF($O$2:$O944,Input!$C961)&lt;1),Input!F961,0)</f>
        <v>0</v>
      </c>
      <c r="C945" s="177">
        <f>IF(OR(COUNTIF($B$2:$B944,Input!$F961)&lt;1,COUNTIF($O$2:$O944,Input!$C961)&lt;1),Input!G961,0)</f>
        <v>0</v>
      </c>
      <c r="D945" s="177">
        <f>IF(OR(COUNTIF($B$2:$B944,Input!$F961)&lt;1,COUNTIF($O$2:$O944,Input!$C961)&lt;1),Input!H961,0)</f>
        <v>0</v>
      </c>
      <c r="E945" s="177">
        <f>IF(OR(COUNTIF($B$2:$B944,Input!$F961)&lt;1,COUNTIF($O$2:$O944,Input!$C961)&lt;1),Input!I961,0)</f>
        <v>0</v>
      </c>
      <c r="F945" s="177">
        <f>IF(OR(COUNTIF($B$2:$B944,Input!$F961)&lt;1,COUNTIF($O$2:$O944,Input!$C961)&lt;1),Input!J961,0)</f>
        <v>0</v>
      </c>
      <c r="G945" s="177">
        <f>IF(OR(COUNTIF($B$2:$B944,Input!$F961)&lt;1,COUNTIF($O$2:$O944,Input!$C961)&lt;1),Input!K961,0)</f>
        <v>0</v>
      </c>
      <c r="H945" s="177">
        <f>IF(OR(COUNTIF($B$2:$B944,Input!$F961)&lt;1,COUNTIF($O$2:$O944,Input!$C961)&lt;1),Input!L961,0)</f>
        <v>0</v>
      </c>
      <c r="I945" s="177">
        <f>IF(OR(COUNTIF($B$2:$B944,Input!$F961)&lt;1,COUNTIF($O$2:$O944,Input!$C961)&lt;1),Input!M961,0)</f>
        <v>0</v>
      </c>
      <c r="J945" s="177">
        <f>IF(OR(COUNTIF($B$2:$B944,Input!$F961)&lt;1,COUNTIF($O$2:$O944,Input!$C961)&lt;1),Input!N961,0)</f>
        <v>0</v>
      </c>
      <c r="K945" s="177">
        <f>IF(OR(COUNTIF($B$2:$B944,Input!$F961)&lt;1,COUNTIF($O$2:$O944,Input!$C961)&lt;1),Input!O961,0)</f>
        <v>0</v>
      </c>
      <c r="L945" s="177">
        <f>IF(OR(COUNTIF($B$2:$B944,Input!$F961)&lt;1,COUNTIF($O$2:$O944,Input!$C961)&lt;1),Input!P961,0)</f>
        <v>0</v>
      </c>
      <c r="M945" s="129" t="str">
        <f t="shared" si="128"/>
        <v/>
      </c>
      <c r="N945" s="161">
        <f t="shared" si="126"/>
        <v>0</v>
      </c>
      <c r="O945" s="168">
        <f>Input!C961</f>
        <v>0</v>
      </c>
      <c r="P945" s="168"/>
      <c r="R945" s="131">
        <f t="shared" si="127"/>
        <v>0</v>
      </c>
      <c r="S945" s="133" t="str">
        <f t="shared" si="129"/>
        <v xml:space="preserve"> </v>
      </c>
      <c r="T945" s="133"/>
      <c r="U945" s="132" t="str">
        <f>_xlfn.IFNA(IF($D945=0,LOOKUP($F945,{0.1,0.2,0.3,0.4,0.5,0.6,0.7,0.8,0.9,1},{22,34,46,58,70,82,94,106,118,130}),""),"")</f>
        <v/>
      </c>
      <c r="V945" s="132" t="str">
        <f>_xlfn.IFNA(IF($D945=1,LOOKUP($F945,{0.1,0.2,0.3,0.4,0.5,0.6,0.7,0.8,0.9,1},{23,35,47,59,71,83,95,107,119,131}),""),"")</f>
        <v/>
      </c>
      <c r="W945" s="132" t="str">
        <f>_xlfn.IFNA(IF($D945=2,LOOKUP($F945,{0.1,0.2,0.3,0.4,0.5,0.6,0.7,0.8,0.9,1},{24,36,48,60,72,84,96,108,120,132}),""),"")</f>
        <v/>
      </c>
      <c r="X945" s="132" t="str">
        <f>_xlfn.IFNA(IF($D945=3,LOOKUP($F945,{0.1,0.2,0.3,0.4,0.5,0.6,0.7,0.8,0.9,1},{25,37,49,61,73,85,97,109,121,133}),""),"")</f>
        <v/>
      </c>
      <c r="Y945" s="132" t="str">
        <f>_xlfn.IFNA(IF($D945=4,LOOKUP($F945,{0.1,0.2,0.3,0.4,0.5,0.6,0.7,0.8,0.9,1},{26,38,50,62,74,86,98,110,122,134}),""),"")</f>
        <v/>
      </c>
      <c r="Z945" s="132" t="str">
        <f>_xlfn.IFNA(IF($D945=5,LOOKUP($F945,{0.1,0.2,0.3,0.4,0.5,0.6,0.7,0.8,0.9,1},{27,39,51,63,75,87,99,111,123,135}),""),"")</f>
        <v/>
      </c>
      <c r="AA945" s="132">
        <f t="shared" si="130"/>
        <v>0</v>
      </c>
      <c r="AB945" s="132" t="str">
        <f t="shared" si="131"/>
        <v>00</v>
      </c>
      <c r="AC945" s="82" t="e">
        <f>VLOOKUP(AB945,'AMI Ref'!T:U,2,FALSE)</f>
        <v>#N/A</v>
      </c>
      <c r="AD945" s="124"/>
      <c r="AE945" s="81" t="str">
        <f>_xlfn.IFNA(IF($D945=0,IF($J945="Not Paid by Tenant",0,INDEX('AMI Ref'!$K$5:$N$5,MATCH($J945,{"Oil","Gas","Electric - Other","ELECTRIC - HEAT PUMP"},0))),0),"")</f>
        <v/>
      </c>
      <c r="AF945" s="81">
        <f>_xlfn.IFNA(IF($D945=1,IF($J945="Not Paid by Tenant",0,INDEX('AMI Ref'!$K$6:$N$6,MATCH($J945,{"Oil","Gas","Electric - Other","ELECTRIC - HEAT PUMP"},0))),0),"")</f>
        <v>0</v>
      </c>
      <c r="AG945" s="81">
        <f>_xlfn.IFNA(IF($D945=2,IF($J945="Not Paid by Tenant",0,INDEX('AMI Ref'!$K$7:$N$7,MATCH($J945,{"Oil","Gas","Electric - Other","ELECTRIC - HEAT PUMP"},0))),0),"")</f>
        <v>0</v>
      </c>
      <c r="AH945" s="81">
        <f>_xlfn.IFNA(IF($D945=3,IF($J945="Not Paid by Tenant",0,INDEX('AMI Ref'!$K$8:$N$8,MATCH($J945,{"Oil","Gas","Electric - Other","ELECTRIC - HEAT PUMP"},0))),0),"")</f>
        <v>0</v>
      </c>
      <c r="AI945" s="81">
        <f>_xlfn.IFNA(IF($D945=4,IF($J945="Not Paid by Tenant",0,INDEX('AMI Ref'!$K$9:$N$9,MATCH($J945,{"Oil","Gas","Electric - Other","ELECTRIC - HEAT PUMP"},0))),0),"")</f>
        <v>0</v>
      </c>
      <c r="AJ945" s="81">
        <f>_xlfn.IFNA(IF($D945=5,IF($J945="Not Paid by Tenant",0,INDEX('AMI Ref'!$K$10:$N$10,MATCH($J945,{"Oil","Gas","Electric - Other","ELECTRIC - HEAT PUMP"},0))),0),"")</f>
        <v>0</v>
      </c>
      <c r="AK945" s="128"/>
      <c r="AL945" s="81" t="str">
        <f>_xlfn.IFNA(IF($D945=0,IF($K945="Not Paid by Tenant",0,INDEX('AMI Ref'!$O$5:$R$5,MATCH($K945,{"Oil","Gas","Electric - Other","Electric ccASHP - split"},0))),0),"")</f>
        <v/>
      </c>
      <c r="AM945" s="81">
        <f>_xlfn.IFNA(IF($D945=1,IF($K945="Not Paid by Tenant",0,INDEX('AMI Ref'!$O$6:$R$6,MATCH($K945,{"Oil","Gas","Electric - Other","Electric ccASHP - split"},0))),0),"")</f>
        <v>0</v>
      </c>
      <c r="AN945" s="81">
        <f>_xlfn.IFNA(IF($D945=2,IF($K945="Not Paid by Tenant",0,INDEX('AMI Ref'!$O$7:$R$7,MATCH($K945,{"Oil","Gas","Electric - Other","Electric ccASHP - split"},0))),0),"")</f>
        <v>0</v>
      </c>
      <c r="AO945" s="81">
        <f>_xlfn.IFNA(IF($D945=3,IF($K945="Not Paid by Tenant",0,INDEX('AMI Ref'!$O$8:$R$8,MATCH($K945,{"Oil","Gas","Electric - Other","Electric ccASHP - split"},0))),0),"")</f>
        <v>0</v>
      </c>
      <c r="AP945" s="81">
        <f>_xlfn.IFNA(IF($D945=4,IF($K945="Not Paid by Tenant",0,INDEX('AMI Ref'!$O$9:$R$9,MATCH($K945,{"Oil","Gas","Electric - Other","Electric ccASHP - split"},0))),0),"")</f>
        <v>0</v>
      </c>
      <c r="AQ945" s="81">
        <f>_xlfn.IFNA(IF($D945=5,IF($K945="Not Paid by Tenant",0,INDEX('AMI Ref'!$O$10:$R$10,MATCH($K945,{"Oil","Gas","Electric - Other","Electric ccASHP - split"},0))),0),"")</f>
        <v>0</v>
      </c>
      <c r="AR945" s="124">
        <f t="shared" si="132"/>
        <v>0</v>
      </c>
      <c r="AS945" s="123" t="e">
        <f t="shared" si="133"/>
        <v>#N/A</v>
      </c>
    </row>
    <row r="946" spans="1:45" x14ac:dyDescent="0.2">
      <c r="A946" s="130">
        <v>944</v>
      </c>
      <c r="B946" s="177">
        <f>IF(OR(COUNTIF($B$2:$B945,Input!$F962)&lt;1,COUNTIF($O$2:$O945,Input!$C962)&lt;1),Input!F962,0)</f>
        <v>0</v>
      </c>
      <c r="C946" s="177">
        <f>IF(OR(COUNTIF($B$2:$B945,Input!$F962)&lt;1,COUNTIF($O$2:$O945,Input!$C962)&lt;1),Input!G962,0)</f>
        <v>0</v>
      </c>
      <c r="D946" s="177">
        <f>IF(OR(COUNTIF($B$2:$B945,Input!$F962)&lt;1,COUNTIF($O$2:$O945,Input!$C962)&lt;1),Input!H962,0)</f>
        <v>0</v>
      </c>
      <c r="E946" s="177">
        <f>IF(OR(COUNTIF($B$2:$B945,Input!$F962)&lt;1,COUNTIF($O$2:$O945,Input!$C962)&lt;1),Input!I962,0)</f>
        <v>0</v>
      </c>
      <c r="F946" s="177">
        <f>IF(OR(COUNTIF($B$2:$B945,Input!$F962)&lt;1,COUNTIF($O$2:$O945,Input!$C962)&lt;1),Input!J962,0)</f>
        <v>0</v>
      </c>
      <c r="G946" s="177">
        <f>IF(OR(COUNTIF($B$2:$B945,Input!$F962)&lt;1,COUNTIF($O$2:$O945,Input!$C962)&lt;1),Input!K962,0)</f>
        <v>0</v>
      </c>
      <c r="H946" s="177">
        <f>IF(OR(COUNTIF($B$2:$B945,Input!$F962)&lt;1,COUNTIF($O$2:$O945,Input!$C962)&lt;1),Input!L962,0)</f>
        <v>0</v>
      </c>
      <c r="I946" s="177">
        <f>IF(OR(COUNTIF($B$2:$B945,Input!$F962)&lt;1,COUNTIF($O$2:$O945,Input!$C962)&lt;1),Input!M962,0)</f>
        <v>0</v>
      </c>
      <c r="J946" s="177">
        <f>IF(OR(COUNTIF($B$2:$B945,Input!$F962)&lt;1,COUNTIF($O$2:$O945,Input!$C962)&lt;1),Input!N962,0)</f>
        <v>0</v>
      </c>
      <c r="K946" s="177">
        <f>IF(OR(COUNTIF($B$2:$B945,Input!$F962)&lt;1,COUNTIF($O$2:$O945,Input!$C962)&lt;1),Input!O962,0)</f>
        <v>0</v>
      </c>
      <c r="L946" s="177">
        <f>IF(OR(COUNTIF($B$2:$B945,Input!$F962)&lt;1,COUNTIF($O$2:$O945,Input!$C962)&lt;1),Input!P962,0)</f>
        <v>0</v>
      </c>
      <c r="M946" s="129" t="str">
        <f t="shared" si="128"/>
        <v/>
      </c>
      <c r="N946" s="161">
        <f t="shared" si="126"/>
        <v>0</v>
      </c>
      <c r="O946" s="168">
        <f>Input!C962</f>
        <v>0</v>
      </c>
      <c r="P946" s="168"/>
      <c r="R946" s="131">
        <f t="shared" si="127"/>
        <v>0</v>
      </c>
      <c r="S946" s="133" t="str">
        <f t="shared" si="129"/>
        <v xml:space="preserve"> </v>
      </c>
      <c r="T946" s="133"/>
      <c r="U946" s="132" t="str">
        <f>_xlfn.IFNA(IF($D946=0,LOOKUP($F946,{0.1,0.2,0.3,0.4,0.5,0.6,0.7,0.8,0.9,1},{22,34,46,58,70,82,94,106,118,130}),""),"")</f>
        <v/>
      </c>
      <c r="V946" s="132" t="str">
        <f>_xlfn.IFNA(IF($D946=1,LOOKUP($F946,{0.1,0.2,0.3,0.4,0.5,0.6,0.7,0.8,0.9,1},{23,35,47,59,71,83,95,107,119,131}),""),"")</f>
        <v/>
      </c>
      <c r="W946" s="132" t="str">
        <f>_xlfn.IFNA(IF($D946=2,LOOKUP($F946,{0.1,0.2,0.3,0.4,0.5,0.6,0.7,0.8,0.9,1},{24,36,48,60,72,84,96,108,120,132}),""),"")</f>
        <v/>
      </c>
      <c r="X946" s="132" t="str">
        <f>_xlfn.IFNA(IF($D946=3,LOOKUP($F946,{0.1,0.2,0.3,0.4,0.5,0.6,0.7,0.8,0.9,1},{25,37,49,61,73,85,97,109,121,133}),""),"")</f>
        <v/>
      </c>
      <c r="Y946" s="132" t="str">
        <f>_xlfn.IFNA(IF($D946=4,LOOKUP($F946,{0.1,0.2,0.3,0.4,0.5,0.6,0.7,0.8,0.9,1},{26,38,50,62,74,86,98,110,122,134}),""),"")</f>
        <v/>
      </c>
      <c r="Z946" s="132" t="str">
        <f>_xlfn.IFNA(IF($D946=5,LOOKUP($F946,{0.1,0.2,0.3,0.4,0.5,0.6,0.7,0.8,0.9,1},{27,39,51,63,75,87,99,111,123,135}),""),"")</f>
        <v/>
      </c>
      <c r="AA946" s="132">
        <f t="shared" si="130"/>
        <v>0</v>
      </c>
      <c r="AB946" s="132" t="str">
        <f t="shared" si="131"/>
        <v>00</v>
      </c>
      <c r="AC946" s="82" t="e">
        <f>VLOOKUP(AB946,'AMI Ref'!T:U,2,FALSE)</f>
        <v>#N/A</v>
      </c>
      <c r="AD946" s="124"/>
      <c r="AE946" s="81" t="str">
        <f>_xlfn.IFNA(IF($D946=0,IF($J946="Not Paid by Tenant",0,INDEX('AMI Ref'!$K$5:$N$5,MATCH($J946,{"Oil","Gas","Electric - Other","ELECTRIC - HEAT PUMP"},0))),0),"")</f>
        <v/>
      </c>
      <c r="AF946" s="81">
        <f>_xlfn.IFNA(IF($D946=1,IF($J946="Not Paid by Tenant",0,INDEX('AMI Ref'!$K$6:$N$6,MATCH($J946,{"Oil","Gas","Electric - Other","ELECTRIC - HEAT PUMP"},0))),0),"")</f>
        <v>0</v>
      </c>
      <c r="AG946" s="81">
        <f>_xlfn.IFNA(IF($D946=2,IF($J946="Not Paid by Tenant",0,INDEX('AMI Ref'!$K$7:$N$7,MATCH($J946,{"Oil","Gas","Electric - Other","ELECTRIC - HEAT PUMP"},0))),0),"")</f>
        <v>0</v>
      </c>
      <c r="AH946" s="81">
        <f>_xlfn.IFNA(IF($D946=3,IF($J946="Not Paid by Tenant",0,INDEX('AMI Ref'!$K$8:$N$8,MATCH($J946,{"Oil","Gas","Electric - Other","ELECTRIC - HEAT PUMP"},0))),0),"")</f>
        <v>0</v>
      </c>
      <c r="AI946" s="81">
        <f>_xlfn.IFNA(IF($D946=4,IF($J946="Not Paid by Tenant",0,INDEX('AMI Ref'!$K$9:$N$9,MATCH($J946,{"Oil","Gas","Electric - Other","ELECTRIC - HEAT PUMP"},0))),0),"")</f>
        <v>0</v>
      </c>
      <c r="AJ946" s="81">
        <f>_xlfn.IFNA(IF($D946=5,IF($J946="Not Paid by Tenant",0,INDEX('AMI Ref'!$K$10:$N$10,MATCH($J946,{"Oil","Gas","Electric - Other","ELECTRIC - HEAT PUMP"},0))),0),"")</f>
        <v>0</v>
      </c>
      <c r="AK946" s="128"/>
      <c r="AL946" s="81" t="str">
        <f>_xlfn.IFNA(IF($D946=0,IF($K946="Not Paid by Tenant",0,INDEX('AMI Ref'!$O$5:$R$5,MATCH($K946,{"Oil","Gas","Electric - Other","Electric ccASHP - split"},0))),0),"")</f>
        <v/>
      </c>
      <c r="AM946" s="81">
        <f>_xlfn.IFNA(IF($D946=1,IF($K946="Not Paid by Tenant",0,INDEX('AMI Ref'!$O$6:$R$6,MATCH($K946,{"Oil","Gas","Electric - Other","Electric ccASHP - split"},0))),0),"")</f>
        <v>0</v>
      </c>
      <c r="AN946" s="81">
        <f>_xlfn.IFNA(IF($D946=2,IF($K946="Not Paid by Tenant",0,INDEX('AMI Ref'!$O$7:$R$7,MATCH($K946,{"Oil","Gas","Electric - Other","Electric ccASHP - split"},0))),0),"")</f>
        <v>0</v>
      </c>
      <c r="AO946" s="81">
        <f>_xlfn.IFNA(IF($D946=3,IF($K946="Not Paid by Tenant",0,INDEX('AMI Ref'!$O$8:$R$8,MATCH($K946,{"Oil","Gas","Electric - Other","Electric ccASHP - split"},0))),0),"")</f>
        <v>0</v>
      </c>
      <c r="AP946" s="81">
        <f>_xlfn.IFNA(IF($D946=4,IF($K946="Not Paid by Tenant",0,INDEX('AMI Ref'!$O$9:$R$9,MATCH($K946,{"Oil","Gas","Electric - Other","Electric ccASHP - split"},0))),0),"")</f>
        <v>0</v>
      </c>
      <c r="AQ946" s="81">
        <f>_xlfn.IFNA(IF($D946=5,IF($K946="Not Paid by Tenant",0,INDEX('AMI Ref'!$O$10:$R$10,MATCH($K946,{"Oil","Gas","Electric - Other","Electric ccASHP - split"},0))),0),"")</f>
        <v>0</v>
      </c>
      <c r="AR946" s="124">
        <f t="shared" si="132"/>
        <v>0</v>
      </c>
      <c r="AS946" s="123" t="e">
        <f t="shared" si="133"/>
        <v>#N/A</v>
      </c>
    </row>
    <row r="947" spans="1:45" x14ac:dyDescent="0.2">
      <c r="A947" s="130">
        <v>945</v>
      </c>
      <c r="B947" s="177">
        <f>IF(OR(COUNTIF($B$2:$B946,Input!$F963)&lt;1,COUNTIF($O$2:$O946,Input!$C963)&lt;1),Input!F963,0)</f>
        <v>0</v>
      </c>
      <c r="C947" s="177">
        <f>IF(OR(COUNTIF($B$2:$B946,Input!$F963)&lt;1,COUNTIF($O$2:$O946,Input!$C963)&lt;1),Input!G963,0)</f>
        <v>0</v>
      </c>
      <c r="D947" s="177">
        <f>IF(OR(COUNTIF($B$2:$B946,Input!$F963)&lt;1,COUNTIF($O$2:$O946,Input!$C963)&lt;1),Input!H963,0)</f>
        <v>0</v>
      </c>
      <c r="E947" s="177">
        <f>IF(OR(COUNTIF($B$2:$B946,Input!$F963)&lt;1,COUNTIF($O$2:$O946,Input!$C963)&lt;1),Input!I963,0)</f>
        <v>0</v>
      </c>
      <c r="F947" s="177">
        <f>IF(OR(COUNTIF($B$2:$B946,Input!$F963)&lt;1,COUNTIF($O$2:$O946,Input!$C963)&lt;1),Input!J963,0)</f>
        <v>0</v>
      </c>
      <c r="G947" s="177">
        <f>IF(OR(COUNTIF($B$2:$B946,Input!$F963)&lt;1,COUNTIF($O$2:$O946,Input!$C963)&lt;1),Input!K963,0)</f>
        <v>0</v>
      </c>
      <c r="H947" s="177">
        <f>IF(OR(COUNTIF($B$2:$B946,Input!$F963)&lt;1,COUNTIF($O$2:$O946,Input!$C963)&lt;1),Input!L963,0)</f>
        <v>0</v>
      </c>
      <c r="I947" s="177">
        <f>IF(OR(COUNTIF($B$2:$B946,Input!$F963)&lt;1,COUNTIF($O$2:$O946,Input!$C963)&lt;1),Input!M963,0)</f>
        <v>0</v>
      </c>
      <c r="J947" s="177">
        <f>IF(OR(COUNTIF($B$2:$B946,Input!$F963)&lt;1,COUNTIF($O$2:$O946,Input!$C963)&lt;1),Input!N963,0)</f>
        <v>0</v>
      </c>
      <c r="K947" s="177">
        <f>IF(OR(COUNTIF($B$2:$B946,Input!$F963)&lt;1,COUNTIF($O$2:$O946,Input!$C963)&lt;1),Input!O963,0)</f>
        <v>0</v>
      </c>
      <c r="L947" s="177">
        <f>IF(OR(COUNTIF($B$2:$B946,Input!$F963)&lt;1,COUNTIF($O$2:$O946,Input!$C963)&lt;1),Input!P963,0)</f>
        <v>0</v>
      </c>
      <c r="M947" s="129" t="str">
        <f t="shared" si="128"/>
        <v/>
      </c>
      <c r="N947" s="161">
        <f t="shared" si="126"/>
        <v>0</v>
      </c>
      <c r="O947" s="168">
        <f>Input!C963</f>
        <v>0</v>
      </c>
      <c r="P947" s="168"/>
      <c r="R947" s="131">
        <f t="shared" si="127"/>
        <v>0</v>
      </c>
      <c r="S947" s="133" t="str">
        <f t="shared" si="129"/>
        <v xml:space="preserve"> </v>
      </c>
      <c r="T947" s="133"/>
      <c r="U947" s="132" t="str">
        <f>_xlfn.IFNA(IF($D947=0,LOOKUP($F947,{0.1,0.2,0.3,0.4,0.5,0.6,0.7,0.8,0.9,1},{22,34,46,58,70,82,94,106,118,130}),""),"")</f>
        <v/>
      </c>
      <c r="V947" s="132" t="str">
        <f>_xlfn.IFNA(IF($D947=1,LOOKUP($F947,{0.1,0.2,0.3,0.4,0.5,0.6,0.7,0.8,0.9,1},{23,35,47,59,71,83,95,107,119,131}),""),"")</f>
        <v/>
      </c>
      <c r="W947" s="132" t="str">
        <f>_xlfn.IFNA(IF($D947=2,LOOKUP($F947,{0.1,0.2,0.3,0.4,0.5,0.6,0.7,0.8,0.9,1},{24,36,48,60,72,84,96,108,120,132}),""),"")</f>
        <v/>
      </c>
      <c r="X947" s="132" t="str">
        <f>_xlfn.IFNA(IF($D947=3,LOOKUP($F947,{0.1,0.2,0.3,0.4,0.5,0.6,0.7,0.8,0.9,1},{25,37,49,61,73,85,97,109,121,133}),""),"")</f>
        <v/>
      </c>
      <c r="Y947" s="132" t="str">
        <f>_xlfn.IFNA(IF($D947=4,LOOKUP($F947,{0.1,0.2,0.3,0.4,0.5,0.6,0.7,0.8,0.9,1},{26,38,50,62,74,86,98,110,122,134}),""),"")</f>
        <v/>
      </c>
      <c r="Z947" s="132" t="str">
        <f>_xlfn.IFNA(IF($D947=5,LOOKUP($F947,{0.1,0.2,0.3,0.4,0.5,0.6,0.7,0.8,0.9,1},{27,39,51,63,75,87,99,111,123,135}),""),"")</f>
        <v/>
      </c>
      <c r="AA947" s="132">
        <f t="shared" si="130"/>
        <v>0</v>
      </c>
      <c r="AB947" s="132" t="str">
        <f t="shared" si="131"/>
        <v>00</v>
      </c>
      <c r="AC947" s="82" t="e">
        <f>VLOOKUP(AB947,'AMI Ref'!T:U,2,FALSE)</f>
        <v>#N/A</v>
      </c>
      <c r="AD947" s="124"/>
      <c r="AE947" s="81" t="str">
        <f>_xlfn.IFNA(IF($D947=0,IF($J947="Not Paid by Tenant",0,INDEX('AMI Ref'!$K$5:$N$5,MATCH($J947,{"Oil","Gas","Electric - Other","ELECTRIC - HEAT PUMP"},0))),0),"")</f>
        <v/>
      </c>
      <c r="AF947" s="81">
        <f>_xlfn.IFNA(IF($D947=1,IF($J947="Not Paid by Tenant",0,INDEX('AMI Ref'!$K$6:$N$6,MATCH($J947,{"Oil","Gas","Electric - Other","ELECTRIC - HEAT PUMP"},0))),0),"")</f>
        <v>0</v>
      </c>
      <c r="AG947" s="81">
        <f>_xlfn.IFNA(IF($D947=2,IF($J947="Not Paid by Tenant",0,INDEX('AMI Ref'!$K$7:$N$7,MATCH($J947,{"Oil","Gas","Electric - Other","ELECTRIC - HEAT PUMP"},0))),0),"")</f>
        <v>0</v>
      </c>
      <c r="AH947" s="81">
        <f>_xlfn.IFNA(IF($D947=3,IF($J947="Not Paid by Tenant",0,INDEX('AMI Ref'!$K$8:$N$8,MATCH($J947,{"Oil","Gas","Electric - Other","ELECTRIC - HEAT PUMP"},0))),0),"")</f>
        <v>0</v>
      </c>
      <c r="AI947" s="81">
        <f>_xlfn.IFNA(IF($D947=4,IF($J947="Not Paid by Tenant",0,INDEX('AMI Ref'!$K$9:$N$9,MATCH($J947,{"Oil","Gas","Electric - Other","ELECTRIC - HEAT PUMP"},0))),0),"")</f>
        <v>0</v>
      </c>
      <c r="AJ947" s="81">
        <f>_xlfn.IFNA(IF($D947=5,IF($J947="Not Paid by Tenant",0,INDEX('AMI Ref'!$K$10:$N$10,MATCH($J947,{"Oil","Gas","Electric - Other","ELECTRIC - HEAT PUMP"},0))),0),"")</f>
        <v>0</v>
      </c>
      <c r="AK947" s="128"/>
      <c r="AL947" s="81" t="str">
        <f>_xlfn.IFNA(IF($D947=0,IF($K947="Not Paid by Tenant",0,INDEX('AMI Ref'!$O$5:$R$5,MATCH($K947,{"Oil","Gas","Electric - Other","Electric ccASHP - split"},0))),0),"")</f>
        <v/>
      </c>
      <c r="AM947" s="81">
        <f>_xlfn.IFNA(IF($D947=1,IF($K947="Not Paid by Tenant",0,INDEX('AMI Ref'!$O$6:$R$6,MATCH($K947,{"Oil","Gas","Electric - Other","Electric ccASHP - split"},0))),0),"")</f>
        <v>0</v>
      </c>
      <c r="AN947" s="81">
        <f>_xlfn.IFNA(IF($D947=2,IF($K947="Not Paid by Tenant",0,INDEX('AMI Ref'!$O$7:$R$7,MATCH($K947,{"Oil","Gas","Electric - Other","Electric ccASHP - split"},0))),0),"")</f>
        <v>0</v>
      </c>
      <c r="AO947" s="81">
        <f>_xlfn.IFNA(IF($D947=3,IF($K947="Not Paid by Tenant",0,INDEX('AMI Ref'!$O$8:$R$8,MATCH($K947,{"Oil","Gas","Electric - Other","Electric ccASHP - split"},0))),0),"")</f>
        <v>0</v>
      </c>
      <c r="AP947" s="81">
        <f>_xlfn.IFNA(IF($D947=4,IF($K947="Not Paid by Tenant",0,INDEX('AMI Ref'!$O$9:$R$9,MATCH($K947,{"Oil","Gas","Electric - Other","Electric ccASHP - split"},0))),0),"")</f>
        <v>0</v>
      </c>
      <c r="AQ947" s="81">
        <f>_xlfn.IFNA(IF($D947=5,IF($K947="Not Paid by Tenant",0,INDEX('AMI Ref'!$O$10:$R$10,MATCH($K947,{"Oil","Gas","Electric - Other","Electric ccASHP - split"},0))),0),"")</f>
        <v>0</v>
      </c>
      <c r="AR947" s="124">
        <f t="shared" si="132"/>
        <v>0</v>
      </c>
      <c r="AS947" s="123" t="e">
        <f t="shared" si="133"/>
        <v>#N/A</v>
      </c>
    </row>
    <row r="948" spans="1:45" x14ac:dyDescent="0.2">
      <c r="A948" s="130">
        <v>946</v>
      </c>
      <c r="B948" s="177">
        <f>IF(OR(COUNTIF($B$2:$B947,Input!$F964)&lt;1,COUNTIF($O$2:$O947,Input!$C964)&lt;1),Input!F964,0)</f>
        <v>0</v>
      </c>
      <c r="C948" s="177">
        <f>IF(OR(COUNTIF($B$2:$B947,Input!$F964)&lt;1,COUNTIF($O$2:$O947,Input!$C964)&lt;1),Input!G964,0)</f>
        <v>0</v>
      </c>
      <c r="D948" s="177">
        <f>IF(OR(COUNTIF($B$2:$B947,Input!$F964)&lt;1,COUNTIF($O$2:$O947,Input!$C964)&lt;1),Input!H964,0)</f>
        <v>0</v>
      </c>
      <c r="E948" s="177">
        <f>IF(OR(COUNTIF($B$2:$B947,Input!$F964)&lt;1,COUNTIF($O$2:$O947,Input!$C964)&lt;1),Input!I964,0)</f>
        <v>0</v>
      </c>
      <c r="F948" s="177">
        <f>IF(OR(COUNTIF($B$2:$B947,Input!$F964)&lt;1,COUNTIF($O$2:$O947,Input!$C964)&lt;1),Input!J964,0)</f>
        <v>0</v>
      </c>
      <c r="G948" s="177">
        <f>IF(OR(COUNTIF($B$2:$B947,Input!$F964)&lt;1,COUNTIF($O$2:$O947,Input!$C964)&lt;1),Input!K964,0)</f>
        <v>0</v>
      </c>
      <c r="H948" s="177">
        <f>IF(OR(COUNTIF($B$2:$B947,Input!$F964)&lt;1,COUNTIF($O$2:$O947,Input!$C964)&lt;1),Input!L964,0)</f>
        <v>0</v>
      </c>
      <c r="I948" s="177">
        <f>IF(OR(COUNTIF($B$2:$B947,Input!$F964)&lt;1,COUNTIF($O$2:$O947,Input!$C964)&lt;1),Input!M964,0)</f>
        <v>0</v>
      </c>
      <c r="J948" s="177">
        <f>IF(OR(COUNTIF($B$2:$B947,Input!$F964)&lt;1,COUNTIF($O$2:$O947,Input!$C964)&lt;1),Input!N964,0)</f>
        <v>0</v>
      </c>
      <c r="K948" s="177">
        <f>IF(OR(COUNTIF($B$2:$B947,Input!$F964)&lt;1,COUNTIF($O$2:$O947,Input!$C964)&lt;1),Input!O964,0)</f>
        <v>0</v>
      </c>
      <c r="L948" s="177">
        <f>IF(OR(COUNTIF($B$2:$B947,Input!$F964)&lt;1,COUNTIF($O$2:$O947,Input!$C964)&lt;1),Input!P964,0)</f>
        <v>0</v>
      </c>
      <c r="M948" s="129" t="str">
        <f t="shared" si="128"/>
        <v/>
      </c>
      <c r="N948" s="161">
        <f t="shared" si="126"/>
        <v>0</v>
      </c>
      <c r="O948" s="168">
        <f>Input!C964</f>
        <v>0</v>
      </c>
      <c r="P948" s="168"/>
      <c r="R948" s="131">
        <f t="shared" si="127"/>
        <v>0</v>
      </c>
      <c r="S948" s="133" t="str">
        <f t="shared" si="129"/>
        <v xml:space="preserve"> </v>
      </c>
      <c r="T948" s="133"/>
      <c r="U948" s="132" t="str">
        <f>_xlfn.IFNA(IF($D948=0,LOOKUP($F948,{0.1,0.2,0.3,0.4,0.5,0.6,0.7,0.8,0.9,1},{22,34,46,58,70,82,94,106,118,130}),""),"")</f>
        <v/>
      </c>
      <c r="V948" s="132" t="str">
        <f>_xlfn.IFNA(IF($D948=1,LOOKUP($F948,{0.1,0.2,0.3,0.4,0.5,0.6,0.7,0.8,0.9,1},{23,35,47,59,71,83,95,107,119,131}),""),"")</f>
        <v/>
      </c>
      <c r="W948" s="132" t="str">
        <f>_xlfn.IFNA(IF($D948=2,LOOKUP($F948,{0.1,0.2,0.3,0.4,0.5,0.6,0.7,0.8,0.9,1},{24,36,48,60,72,84,96,108,120,132}),""),"")</f>
        <v/>
      </c>
      <c r="X948" s="132" t="str">
        <f>_xlfn.IFNA(IF($D948=3,LOOKUP($F948,{0.1,0.2,0.3,0.4,0.5,0.6,0.7,0.8,0.9,1},{25,37,49,61,73,85,97,109,121,133}),""),"")</f>
        <v/>
      </c>
      <c r="Y948" s="132" t="str">
        <f>_xlfn.IFNA(IF($D948=4,LOOKUP($F948,{0.1,0.2,0.3,0.4,0.5,0.6,0.7,0.8,0.9,1},{26,38,50,62,74,86,98,110,122,134}),""),"")</f>
        <v/>
      </c>
      <c r="Z948" s="132" t="str">
        <f>_xlfn.IFNA(IF($D948=5,LOOKUP($F948,{0.1,0.2,0.3,0.4,0.5,0.6,0.7,0.8,0.9,1},{27,39,51,63,75,87,99,111,123,135}),""),"")</f>
        <v/>
      </c>
      <c r="AA948" s="132">
        <f t="shared" si="130"/>
        <v>0</v>
      </c>
      <c r="AB948" s="132" t="str">
        <f t="shared" si="131"/>
        <v>00</v>
      </c>
      <c r="AC948" s="82" t="e">
        <f>VLOOKUP(AB948,'AMI Ref'!T:U,2,FALSE)</f>
        <v>#N/A</v>
      </c>
      <c r="AD948" s="124"/>
      <c r="AE948" s="81" t="str">
        <f>_xlfn.IFNA(IF($D948=0,IF($J948="Not Paid by Tenant",0,INDEX('AMI Ref'!$K$5:$N$5,MATCH($J948,{"Oil","Gas","Electric - Other","ELECTRIC - HEAT PUMP"},0))),0),"")</f>
        <v/>
      </c>
      <c r="AF948" s="81">
        <f>_xlfn.IFNA(IF($D948=1,IF($J948="Not Paid by Tenant",0,INDEX('AMI Ref'!$K$6:$N$6,MATCH($J948,{"Oil","Gas","Electric - Other","ELECTRIC - HEAT PUMP"},0))),0),"")</f>
        <v>0</v>
      </c>
      <c r="AG948" s="81">
        <f>_xlfn.IFNA(IF($D948=2,IF($J948="Not Paid by Tenant",0,INDEX('AMI Ref'!$K$7:$N$7,MATCH($J948,{"Oil","Gas","Electric - Other","ELECTRIC - HEAT PUMP"},0))),0),"")</f>
        <v>0</v>
      </c>
      <c r="AH948" s="81">
        <f>_xlfn.IFNA(IF($D948=3,IF($J948="Not Paid by Tenant",0,INDEX('AMI Ref'!$K$8:$N$8,MATCH($J948,{"Oil","Gas","Electric - Other","ELECTRIC - HEAT PUMP"},0))),0),"")</f>
        <v>0</v>
      </c>
      <c r="AI948" s="81">
        <f>_xlfn.IFNA(IF($D948=4,IF($J948="Not Paid by Tenant",0,INDEX('AMI Ref'!$K$9:$N$9,MATCH($J948,{"Oil","Gas","Electric - Other","ELECTRIC - HEAT PUMP"},0))),0),"")</f>
        <v>0</v>
      </c>
      <c r="AJ948" s="81">
        <f>_xlfn.IFNA(IF($D948=5,IF($J948="Not Paid by Tenant",0,INDEX('AMI Ref'!$K$10:$N$10,MATCH($J948,{"Oil","Gas","Electric - Other","ELECTRIC - HEAT PUMP"},0))),0),"")</f>
        <v>0</v>
      </c>
      <c r="AK948" s="128"/>
      <c r="AL948" s="81" t="str">
        <f>_xlfn.IFNA(IF($D948=0,IF($K948="Not Paid by Tenant",0,INDEX('AMI Ref'!$O$5:$R$5,MATCH($K948,{"Oil","Gas","Electric - Other","Electric ccASHP - split"},0))),0),"")</f>
        <v/>
      </c>
      <c r="AM948" s="81">
        <f>_xlfn.IFNA(IF($D948=1,IF($K948="Not Paid by Tenant",0,INDEX('AMI Ref'!$O$6:$R$6,MATCH($K948,{"Oil","Gas","Electric - Other","Electric ccASHP - split"},0))),0),"")</f>
        <v>0</v>
      </c>
      <c r="AN948" s="81">
        <f>_xlfn.IFNA(IF($D948=2,IF($K948="Not Paid by Tenant",0,INDEX('AMI Ref'!$O$7:$R$7,MATCH($K948,{"Oil","Gas","Electric - Other","Electric ccASHP - split"},0))),0),"")</f>
        <v>0</v>
      </c>
      <c r="AO948" s="81">
        <f>_xlfn.IFNA(IF($D948=3,IF($K948="Not Paid by Tenant",0,INDEX('AMI Ref'!$O$8:$R$8,MATCH($K948,{"Oil","Gas","Electric - Other","Electric ccASHP - split"},0))),0),"")</f>
        <v>0</v>
      </c>
      <c r="AP948" s="81">
        <f>_xlfn.IFNA(IF($D948=4,IF($K948="Not Paid by Tenant",0,INDEX('AMI Ref'!$O$9:$R$9,MATCH($K948,{"Oil","Gas","Electric - Other","Electric ccASHP - split"},0))),0),"")</f>
        <v>0</v>
      </c>
      <c r="AQ948" s="81">
        <f>_xlfn.IFNA(IF($D948=5,IF($K948="Not Paid by Tenant",0,INDEX('AMI Ref'!$O$10:$R$10,MATCH($K948,{"Oil","Gas","Electric - Other","Electric ccASHP - split"},0))),0),"")</f>
        <v>0</v>
      </c>
      <c r="AR948" s="124">
        <f t="shared" si="132"/>
        <v>0</v>
      </c>
      <c r="AS948" s="123" t="e">
        <f t="shared" si="133"/>
        <v>#N/A</v>
      </c>
    </row>
    <row r="949" spans="1:45" x14ac:dyDescent="0.2">
      <c r="A949" s="130">
        <v>947</v>
      </c>
      <c r="B949" s="177">
        <f>IF(OR(COUNTIF($B$2:$B948,Input!$F965)&lt;1,COUNTIF($O$2:$O948,Input!$C965)&lt;1),Input!F965,0)</f>
        <v>0</v>
      </c>
      <c r="C949" s="177">
        <f>IF(OR(COUNTIF($B$2:$B948,Input!$F965)&lt;1,COUNTIF($O$2:$O948,Input!$C965)&lt;1),Input!G965,0)</f>
        <v>0</v>
      </c>
      <c r="D949" s="177">
        <f>IF(OR(COUNTIF($B$2:$B948,Input!$F965)&lt;1,COUNTIF($O$2:$O948,Input!$C965)&lt;1),Input!H965,0)</f>
        <v>0</v>
      </c>
      <c r="E949" s="177">
        <f>IF(OR(COUNTIF($B$2:$B948,Input!$F965)&lt;1,COUNTIF($O$2:$O948,Input!$C965)&lt;1),Input!I965,0)</f>
        <v>0</v>
      </c>
      <c r="F949" s="177">
        <f>IF(OR(COUNTIF($B$2:$B948,Input!$F965)&lt;1,COUNTIF($O$2:$O948,Input!$C965)&lt;1),Input!J965,0)</f>
        <v>0</v>
      </c>
      <c r="G949" s="177">
        <f>IF(OR(COUNTIF($B$2:$B948,Input!$F965)&lt;1,COUNTIF($O$2:$O948,Input!$C965)&lt;1),Input!K965,0)</f>
        <v>0</v>
      </c>
      <c r="H949" s="177">
        <f>IF(OR(COUNTIF($B$2:$B948,Input!$F965)&lt;1,COUNTIF($O$2:$O948,Input!$C965)&lt;1),Input!L965,0)</f>
        <v>0</v>
      </c>
      <c r="I949" s="177">
        <f>IF(OR(COUNTIF($B$2:$B948,Input!$F965)&lt;1,COUNTIF($O$2:$O948,Input!$C965)&lt;1),Input!M965,0)</f>
        <v>0</v>
      </c>
      <c r="J949" s="177">
        <f>IF(OR(COUNTIF($B$2:$B948,Input!$F965)&lt;1,COUNTIF($O$2:$O948,Input!$C965)&lt;1),Input!N965,0)</f>
        <v>0</v>
      </c>
      <c r="K949" s="177">
        <f>IF(OR(COUNTIF($B$2:$B948,Input!$F965)&lt;1,COUNTIF($O$2:$O948,Input!$C965)&lt;1),Input!O965,0)</f>
        <v>0</v>
      </c>
      <c r="L949" s="177">
        <f>IF(OR(COUNTIF($B$2:$B948,Input!$F965)&lt;1,COUNTIF($O$2:$O948,Input!$C965)&lt;1),Input!P965,0)</f>
        <v>0</v>
      </c>
      <c r="M949" s="129" t="str">
        <f t="shared" si="128"/>
        <v/>
      </c>
      <c r="N949" s="161">
        <f t="shared" si="126"/>
        <v>0</v>
      </c>
      <c r="O949" s="168">
        <f>Input!C965</f>
        <v>0</v>
      </c>
      <c r="P949" s="168"/>
      <c r="R949" s="131">
        <f t="shared" si="127"/>
        <v>0</v>
      </c>
      <c r="S949" s="133" t="str">
        <f t="shared" si="129"/>
        <v xml:space="preserve"> </v>
      </c>
      <c r="T949" s="133"/>
      <c r="U949" s="132" t="str">
        <f>_xlfn.IFNA(IF($D949=0,LOOKUP($F949,{0.1,0.2,0.3,0.4,0.5,0.6,0.7,0.8,0.9,1},{22,34,46,58,70,82,94,106,118,130}),""),"")</f>
        <v/>
      </c>
      <c r="V949" s="132" t="str">
        <f>_xlfn.IFNA(IF($D949=1,LOOKUP($F949,{0.1,0.2,0.3,0.4,0.5,0.6,0.7,0.8,0.9,1},{23,35,47,59,71,83,95,107,119,131}),""),"")</f>
        <v/>
      </c>
      <c r="W949" s="132" t="str">
        <f>_xlfn.IFNA(IF($D949=2,LOOKUP($F949,{0.1,0.2,0.3,0.4,0.5,0.6,0.7,0.8,0.9,1},{24,36,48,60,72,84,96,108,120,132}),""),"")</f>
        <v/>
      </c>
      <c r="X949" s="132" t="str">
        <f>_xlfn.IFNA(IF($D949=3,LOOKUP($F949,{0.1,0.2,0.3,0.4,0.5,0.6,0.7,0.8,0.9,1},{25,37,49,61,73,85,97,109,121,133}),""),"")</f>
        <v/>
      </c>
      <c r="Y949" s="132" t="str">
        <f>_xlfn.IFNA(IF($D949=4,LOOKUP($F949,{0.1,0.2,0.3,0.4,0.5,0.6,0.7,0.8,0.9,1},{26,38,50,62,74,86,98,110,122,134}),""),"")</f>
        <v/>
      </c>
      <c r="Z949" s="132" t="str">
        <f>_xlfn.IFNA(IF($D949=5,LOOKUP($F949,{0.1,0.2,0.3,0.4,0.5,0.6,0.7,0.8,0.9,1},{27,39,51,63,75,87,99,111,123,135}),""),"")</f>
        <v/>
      </c>
      <c r="AA949" s="132">
        <f t="shared" si="130"/>
        <v>0</v>
      </c>
      <c r="AB949" s="132" t="str">
        <f t="shared" si="131"/>
        <v>00</v>
      </c>
      <c r="AC949" s="82" t="e">
        <f>VLOOKUP(AB949,'AMI Ref'!T:U,2,FALSE)</f>
        <v>#N/A</v>
      </c>
      <c r="AD949" s="124"/>
      <c r="AE949" s="81" t="str">
        <f>_xlfn.IFNA(IF($D949=0,IF($J949="Not Paid by Tenant",0,INDEX('AMI Ref'!$K$5:$N$5,MATCH($J949,{"Oil","Gas","Electric - Other","ELECTRIC - HEAT PUMP"},0))),0),"")</f>
        <v/>
      </c>
      <c r="AF949" s="81">
        <f>_xlfn.IFNA(IF($D949=1,IF($J949="Not Paid by Tenant",0,INDEX('AMI Ref'!$K$6:$N$6,MATCH($J949,{"Oil","Gas","Electric - Other","ELECTRIC - HEAT PUMP"},0))),0),"")</f>
        <v>0</v>
      </c>
      <c r="AG949" s="81">
        <f>_xlfn.IFNA(IF($D949=2,IF($J949="Not Paid by Tenant",0,INDEX('AMI Ref'!$K$7:$N$7,MATCH($J949,{"Oil","Gas","Electric - Other","ELECTRIC - HEAT PUMP"},0))),0),"")</f>
        <v>0</v>
      </c>
      <c r="AH949" s="81">
        <f>_xlfn.IFNA(IF($D949=3,IF($J949="Not Paid by Tenant",0,INDEX('AMI Ref'!$K$8:$N$8,MATCH($J949,{"Oil","Gas","Electric - Other","ELECTRIC - HEAT PUMP"},0))),0),"")</f>
        <v>0</v>
      </c>
      <c r="AI949" s="81">
        <f>_xlfn.IFNA(IF($D949=4,IF($J949="Not Paid by Tenant",0,INDEX('AMI Ref'!$K$9:$N$9,MATCH($J949,{"Oil","Gas","Electric - Other","ELECTRIC - HEAT PUMP"},0))),0),"")</f>
        <v>0</v>
      </c>
      <c r="AJ949" s="81">
        <f>_xlfn.IFNA(IF($D949=5,IF($J949="Not Paid by Tenant",0,INDEX('AMI Ref'!$K$10:$N$10,MATCH($J949,{"Oil","Gas","Electric - Other","ELECTRIC - HEAT PUMP"},0))),0),"")</f>
        <v>0</v>
      </c>
      <c r="AK949" s="128"/>
      <c r="AL949" s="81" t="str">
        <f>_xlfn.IFNA(IF($D949=0,IF($K949="Not Paid by Tenant",0,INDEX('AMI Ref'!$O$5:$R$5,MATCH($K949,{"Oil","Gas","Electric - Other","Electric ccASHP - split"},0))),0),"")</f>
        <v/>
      </c>
      <c r="AM949" s="81">
        <f>_xlfn.IFNA(IF($D949=1,IF($K949="Not Paid by Tenant",0,INDEX('AMI Ref'!$O$6:$R$6,MATCH($K949,{"Oil","Gas","Electric - Other","Electric ccASHP - split"},0))),0),"")</f>
        <v>0</v>
      </c>
      <c r="AN949" s="81">
        <f>_xlfn.IFNA(IF($D949=2,IF($K949="Not Paid by Tenant",0,INDEX('AMI Ref'!$O$7:$R$7,MATCH($K949,{"Oil","Gas","Electric - Other","Electric ccASHP - split"},0))),0),"")</f>
        <v>0</v>
      </c>
      <c r="AO949" s="81">
        <f>_xlfn.IFNA(IF($D949=3,IF($K949="Not Paid by Tenant",0,INDEX('AMI Ref'!$O$8:$R$8,MATCH($K949,{"Oil","Gas","Electric - Other","Electric ccASHP - split"},0))),0),"")</f>
        <v>0</v>
      </c>
      <c r="AP949" s="81">
        <f>_xlfn.IFNA(IF($D949=4,IF($K949="Not Paid by Tenant",0,INDEX('AMI Ref'!$O$9:$R$9,MATCH($K949,{"Oil","Gas","Electric - Other","Electric ccASHP - split"},0))),0),"")</f>
        <v>0</v>
      </c>
      <c r="AQ949" s="81">
        <f>_xlfn.IFNA(IF($D949=5,IF($K949="Not Paid by Tenant",0,INDEX('AMI Ref'!$O$10:$R$10,MATCH($K949,{"Oil","Gas","Electric - Other","Electric ccASHP - split"},0))),0),"")</f>
        <v>0</v>
      </c>
      <c r="AR949" s="124">
        <f t="shared" si="132"/>
        <v>0</v>
      </c>
      <c r="AS949" s="123" t="e">
        <f t="shared" si="133"/>
        <v>#N/A</v>
      </c>
    </row>
    <row r="950" spans="1:45" x14ac:dyDescent="0.2">
      <c r="A950" s="130">
        <v>948</v>
      </c>
      <c r="B950" s="177">
        <f>IF(OR(COUNTIF($B$2:$B949,Input!$F966)&lt;1,COUNTIF($O$2:$O949,Input!$C966)&lt;1),Input!F966,0)</f>
        <v>0</v>
      </c>
      <c r="C950" s="177">
        <f>IF(OR(COUNTIF($B$2:$B949,Input!$F966)&lt;1,COUNTIF($O$2:$O949,Input!$C966)&lt;1),Input!G966,0)</f>
        <v>0</v>
      </c>
      <c r="D950" s="177">
        <f>IF(OR(COUNTIF($B$2:$B949,Input!$F966)&lt;1,COUNTIF($O$2:$O949,Input!$C966)&lt;1),Input!H966,0)</f>
        <v>0</v>
      </c>
      <c r="E950" s="177">
        <f>IF(OR(COUNTIF($B$2:$B949,Input!$F966)&lt;1,COUNTIF($O$2:$O949,Input!$C966)&lt;1),Input!I966,0)</f>
        <v>0</v>
      </c>
      <c r="F950" s="177">
        <f>IF(OR(COUNTIF($B$2:$B949,Input!$F966)&lt;1,COUNTIF($O$2:$O949,Input!$C966)&lt;1),Input!J966,0)</f>
        <v>0</v>
      </c>
      <c r="G950" s="177">
        <f>IF(OR(COUNTIF($B$2:$B949,Input!$F966)&lt;1,COUNTIF($O$2:$O949,Input!$C966)&lt;1),Input!K966,0)</f>
        <v>0</v>
      </c>
      <c r="H950" s="177">
        <f>IF(OR(COUNTIF($B$2:$B949,Input!$F966)&lt;1,COUNTIF($O$2:$O949,Input!$C966)&lt;1),Input!L966,0)</f>
        <v>0</v>
      </c>
      <c r="I950" s="177">
        <f>IF(OR(COUNTIF($B$2:$B949,Input!$F966)&lt;1,COUNTIF($O$2:$O949,Input!$C966)&lt;1),Input!M966,0)</f>
        <v>0</v>
      </c>
      <c r="J950" s="177">
        <f>IF(OR(COUNTIF($B$2:$B949,Input!$F966)&lt;1,COUNTIF($O$2:$O949,Input!$C966)&lt;1),Input!N966,0)</f>
        <v>0</v>
      </c>
      <c r="K950" s="177">
        <f>IF(OR(COUNTIF($B$2:$B949,Input!$F966)&lt;1,COUNTIF($O$2:$O949,Input!$C966)&lt;1),Input!O966,0)</f>
        <v>0</v>
      </c>
      <c r="L950" s="177">
        <f>IF(OR(COUNTIF($B$2:$B949,Input!$F966)&lt;1,COUNTIF($O$2:$O949,Input!$C966)&lt;1),Input!P966,0)</f>
        <v>0</v>
      </c>
      <c r="M950" s="129" t="str">
        <f t="shared" si="128"/>
        <v/>
      </c>
      <c r="N950" s="161">
        <f t="shared" si="126"/>
        <v>0</v>
      </c>
      <c r="O950" s="168">
        <f>Input!C966</f>
        <v>0</v>
      </c>
      <c r="P950" s="168"/>
      <c r="R950" s="131">
        <f t="shared" si="127"/>
        <v>0</v>
      </c>
      <c r="S950" s="133" t="str">
        <f t="shared" si="129"/>
        <v xml:space="preserve"> </v>
      </c>
      <c r="T950" s="133"/>
      <c r="U950" s="132" t="str">
        <f>_xlfn.IFNA(IF($D950=0,LOOKUP($F950,{0.1,0.2,0.3,0.4,0.5,0.6,0.7,0.8,0.9,1},{22,34,46,58,70,82,94,106,118,130}),""),"")</f>
        <v/>
      </c>
      <c r="V950" s="132" t="str">
        <f>_xlfn.IFNA(IF($D950=1,LOOKUP($F950,{0.1,0.2,0.3,0.4,0.5,0.6,0.7,0.8,0.9,1},{23,35,47,59,71,83,95,107,119,131}),""),"")</f>
        <v/>
      </c>
      <c r="W950" s="132" t="str">
        <f>_xlfn.IFNA(IF($D950=2,LOOKUP($F950,{0.1,0.2,0.3,0.4,0.5,0.6,0.7,0.8,0.9,1},{24,36,48,60,72,84,96,108,120,132}),""),"")</f>
        <v/>
      </c>
      <c r="X950" s="132" t="str">
        <f>_xlfn.IFNA(IF($D950=3,LOOKUP($F950,{0.1,0.2,0.3,0.4,0.5,0.6,0.7,0.8,0.9,1},{25,37,49,61,73,85,97,109,121,133}),""),"")</f>
        <v/>
      </c>
      <c r="Y950" s="132" t="str">
        <f>_xlfn.IFNA(IF($D950=4,LOOKUP($F950,{0.1,0.2,0.3,0.4,0.5,0.6,0.7,0.8,0.9,1},{26,38,50,62,74,86,98,110,122,134}),""),"")</f>
        <v/>
      </c>
      <c r="Z950" s="132" t="str">
        <f>_xlfn.IFNA(IF($D950=5,LOOKUP($F950,{0.1,0.2,0.3,0.4,0.5,0.6,0.7,0.8,0.9,1},{27,39,51,63,75,87,99,111,123,135}),""),"")</f>
        <v/>
      </c>
      <c r="AA950" s="132">
        <f t="shared" si="130"/>
        <v>0</v>
      </c>
      <c r="AB950" s="132" t="str">
        <f t="shared" si="131"/>
        <v>00</v>
      </c>
      <c r="AC950" s="82" t="e">
        <f>VLOOKUP(AB950,'AMI Ref'!T:U,2,FALSE)</f>
        <v>#N/A</v>
      </c>
      <c r="AD950" s="124"/>
      <c r="AE950" s="81" t="str">
        <f>_xlfn.IFNA(IF($D950=0,IF($J950="Not Paid by Tenant",0,INDEX('AMI Ref'!$K$5:$N$5,MATCH($J950,{"Oil","Gas","Electric - Other","ELECTRIC - HEAT PUMP"},0))),0),"")</f>
        <v/>
      </c>
      <c r="AF950" s="81">
        <f>_xlfn.IFNA(IF($D950=1,IF($J950="Not Paid by Tenant",0,INDEX('AMI Ref'!$K$6:$N$6,MATCH($J950,{"Oil","Gas","Electric - Other","ELECTRIC - HEAT PUMP"},0))),0),"")</f>
        <v>0</v>
      </c>
      <c r="AG950" s="81">
        <f>_xlfn.IFNA(IF($D950=2,IF($J950="Not Paid by Tenant",0,INDEX('AMI Ref'!$K$7:$N$7,MATCH($J950,{"Oil","Gas","Electric - Other","ELECTRIC - HEAT PUMP"},0))),0),"")</f>
        <v>0</v>
      </c>
      <c r="AH950" s="81">
        <f>_xlfn.IFNA(IF($D950=3,IF($J950="Not Paid by Tenant",0,INDEX('AMI Ref'!$K$8:$N$8,MATCH($J950,{"Oil","Gas","Electric - Other","ELECTRIC - HEAT PUMP"},0))),0),"")</f>
        <v>0</v>
      </c>
      <c r="AI950" s="81">
        <f>_xlfn.IFNA(IF($D950=4,IF($J950="Not Paid by Tenant",0,INDEX('AMI Ref'!$K$9:$N$9,MATCH($J950,{"Oil","Gas","Electric - Other","ELECTRIC - HEAT PUMP"},0))),0),"")</f>
        <v>0</v>
      </c>
      <c r="AJ950" s="81">
        <f>_xlfn.IFNA(IF($D950=5,IF($J950="Not Paid by Tenant",0,INDEX('AMI Ref'!$K$10:$N$10,MATCH($J950,{"Oil","Gas","Electric - Other","ELECTRIC - HEAT PUMP"},0))),0),"")</f>
        <v>0</v>
      </c>
      <c r="AK950" s="128"/>
      <c r="AL950" s="81" t="str">
        <f>_xlfn.IFNA(IF($D950=0,IF($K950="Not Paid by Tenant",0,INDEX('AMI Ref'!$O$5:$R$5,MATCH($K950,{"Oil","Gas","Electric - Other","Electric ccASHP - split"},0))),0),"")</f>
        <v/>
      </c>
      <c r="AM950" s="81">
        <f>_xlfn.IFNA(IF($D950=1,IF($K950="Not Paid by Tenant",0,INDEX('AMI Ref'!$O$6:$R$6,MATCH($K950,{"Oil","Gas","Electric - Other","Electric ccASHP - split"},0))),0),"")</f>
        <v>0</v>
      </c>
      <c r="AN950" s="81">
        <f>_xlfn.IFNA(IF($D950=2,IF($K950="Not Paid by Tenant",0,INDEX('AMI Ref'!$O$7:$R$7,MATCH($K950,{"Oil","Gas","Electric - Other","Electric ccASHP - split"},0))),0),"")</f>
        <v>0</v>
      </c>
      <c r="AO950" s="81">
        <f>_xlfn.IFNA(IF($D950=3,IF($K950="Not Paid by Tenant",0,INDEX('AMI Ref'!$O$8:$R$8,MATCH($K950,{"Oil","Gas","Electric - Other","Electric ccASHP - split"},0))),0),"")</f>
        <v>0</v>
      </c>
      <c r="AP950" s="81">
        <f>_xlfn.IFNA(IF($D950=4,IF($K950="Not Paid by Tenant",0,INDEX('AMI Ref'!$O$9:$R$9,MATCH($K950,{"Oil","Gas","Electric - Other","Electric ccASHP - split"},0))),0),"")</f>
        <v>0</v>
      </c>
      <c r="AQ950" s="81">
        <f>_xlfn.IFNA(IF($D950=5,IF($K950="Not Paid by Tenant",0,INDEX('AMI Ref'!$O$10:$R$10,MATCH($K950,{"Oil","Gas","Electric - Other","Electric ccASHP - split"},0))),0),"")</f>
        <v>0</v>
      </c>
      <c r="AR950" s="124">
        <f t="shared" si="132"/>
        <v>0</v>
      </c>
      <c r="AS950" s="123" t="e">
        <f t="shared" si="133"/>
        <v>#N/A</v>
      </c>
    </row>
    <row r="951" spans="1:45" x14ac:dyDescent="0.2">
      <c r="A951" s="130">
        <v>949</v>
      </c>
      <c r="B951" s="177">
        <f>IF(OR(COUNTIF($B$2:$B950,Input!$F967)&lt;1,COUNTIF($O$2:$O950,Input!$C967)&lt;1),Input!F967,0)</f>
        <v>0</v>
      </c>
      <c r="C951" s="177">
        <f>IF(OR(COUNTIF($B$2:$B950,Input!$F967)&lt;1,COUNTIF($O$2:$O950,Input!$C967)&lt;1),Input!G967,0)</f>
        <v>0</v>
      </c>
      <c r="D951" s="177">
        <f>IF(OR(COUNTIF($B$2:$B950,Input!$F967)&lt;1,COUNTIF($O$2:$O950,Input!$C967)&lt;1),Input!H967,0)</f>
        <v>0</v>
      </c>
      <c r="E951" s="177">
        <f>IF(OR(COUNTIF($B$2:$B950,Input!$F967)&lt;1,COUNTIF($O$2:$O950,Input!$C967)&lt;1),Input!I967,0)</f>
        <v>0</v>
      </c>
      <c r="F951" s="177">
        <f>IF(OR(COUNTIF($B$2:$B950,Input!$F967)&lt;1,COUNTIF($O$2:$O950,Input!$C967)&lt;1),Input!J967,0)</f>
        <v>0</v>
      </c>
      <c r="G951" s="177">
        <f>IF(OR(COUNTIF($B$2:$B950,Input!$F967)&lt;1,COUNTIF($O$2:$O950,Input!$C967)&lt;1),Input!K967,0)</f>
        <v>0</v>
      </c>
      <c r="H951" s="177">
        <f>IF(OR(COUNTIF($B$2:$B950,Input!$F967)&lt;1,COUNTIF($O$2:$O950,Input!$C967)&lt;1),Input!L967,0)</f>
        <v>0</v>
      </c>
      <c r="I951" s="177">
        <f>IF(OR(COUNTIF($B$2:$B950,Input!$F967)&lt;1,COUNTIF($O$2:$O950,Input!$C967)&lt;1),Input!M967,0)</f>
        <v>0</v>
      </c>
      <c r="J951" s="177">
        <f>IF(OR(COUNTIF($B$2:$B950,Input!$F967)&lt;1,COUNTIF($O$2:$O950,Input!$C967)&lt;1),Input!N967,0)</f>
        <v>0</v>
      </c>
      <c r="K951" s="177">
        <f>IF(OR(COUNTIF($B$2:$B950,Input!$F967)&lt;1,COUNTIF($O$2:$O950,Input!$C967)&lt;1),Input!O967,0)</f>
        <v>0</v>
      </c>
      <c r="L951" s="177">
        <f>IF(OR(COUNTIF($B$2:$B950,Input!$F967)&lt;1,COUNTIF($O$2:$O950,Input!$C967)&lt;1),Input!P967,0)</f>
        <v>0</v>
      </c>
      <c r="M951" s="129" t="str">
        <f t="shared" si="128"/>
        <v/>
      </c>
      <c r="N951" s="161">
        <f t="shared" si="126"/>
        <v>0</v>
      </c>
      <c r="O951" s="168">
        <f>Input!C967</f>
        <v>0</v>
      </c>
      <c r="P951" s="168"/>
      <c r="R951" s="131">
        <f t="shared" si="127"/>
        <v>0</v>
      </c>
      <c r="S951" s="133" t="str">
        <f t="shared" si="129"/>
        <v xml:space="preserve"> </v>
      </c>
      <c r="T951" s="133"/>
      <c r="U951" s="132" t="str">
        <f>_xlfn.IFNA(IF($D951=0,LOOKUP($F951,{0.1,0.2,0.3,0.4,0.5,0.6,0.7,0.8,0.9,1},{22,34,46,58,70,82,94,106,118,130}),""),"")</f>
        <v/>
      </c>
      <c r="V951" s="132" t="str">
        <f>_xlfn.IFNA(IF($D951=1,LOOKUP($F951,{0.1,0.2,0.3,0.4,0.5,0.6,0.7,0.8,0.9,1},{23,35,47,59,71,83,95,107,119,131}),""),"")</f>
        <v/>
      </c>
      <c r="W951" s="132" t="str">
        <f>_xlfn.IFNA(IF($D951=2,LOOKUP($F951,{0.1,0.2,0.3,0.4,0.5,0.6,0.7,0.8,0.9,1},{24,36,48,60,72,84,96,108,120,132}),""),"")</f>
        <v/>
      </c>
      <c r="X951" s="132" t="str">
        <f>_xlfn.IFNA(IF($D951=3,LOOKUP($F951,{0.1,0.2,0.3,0.4,0.5,0.6,0.7,0.8,0.9,1},{25,37,49,61,73,85,97,109,121,133}),""),"")</f>
        <v/>
      </c>
      <c r="Y951" s="132" t="str">
        <f>_xlfn.IFNA(IF($D951=4,LOOKUP($F951,{0.1,0.2,0.3,0.4,0.5,0.6,0.7,0.8,0.9,1},{26,38,50,62,74,86,98,110,122,134}),""),"")</f>
        <v/>
      </c>
      <c r="Z951" s="132" t="str">
        <f>_xlfn.IFNA(IF($D951=5,LOOKUP($F951,{0.1,0.2,0.3,0.4,0.5,0.6,0.7,0.8,0.9,1},{27,39,51,63,75,87,99,111,123,135}),""),"")</f>
        <v/>
      </c>
      <c r="AA951" s="132">
        <f t="shared" si="130"/>
        <v>0</v>
      </c>
      <c r="AB951" s="132" t="str">
        <f t="shared" si="131"/>
        <v>00</v>
      </c>
      <c r="AC951" s="82" t="e">
        <f>VLOOKUP(AB951,'AMI Ref'!T:U,2,FALSE)</f>
        <v>#N/A</v>
      </c>
      <c r="AD951" s="124"/>
      <c r="AE951" s="81" t="str">
        <f>_xlfn.IFNA(IF($D951=0,IF($J951="Not Paid by Tenant",0,INDEX('AMI Ref'!$K$5:$N$5,MATCH($J951,{"Oil","Gas","Electric - Other","ELECTRIC - HEAT PUMP"},0))),0),"")</f>
        <v/>
      </c>
      <c r="AF951" s="81">
        <f>_xlfn.IFNA(IF($D951=1,IF($J951="Not Paid by Tenant",0,INDEX('AMI Ref'!$K$6:$N$6,MATCH($J951,{"Oil","Gas","Electric - Other","ELECTRIC - HEAT PUMP"},0))),0),"")</f>
        <v>0</v>
      </c>
      <c r="AG951" s="81">
        <f>_xlfn.IFNA(IF($D951=2,IF($J951="Not Paid by Tenant",0,INDEX('AMI Ref'!$K$7:$N$7,MATCH($J951,{"Oil","Gas","Electric - Other","ELECTRIC - HEAT PUMP"},0))),0),"")</f>
        <v>0</v>
      </c>
      <c r="AH951" s="81">
        <f>_xlfn.IFNA(IF($D951=3,IF($J951="Not Paid by Tenant",0,INDEX('AMI Ref'!$K$8:$N$8,MATCH($J951,{"Oil","Gas","Electric - Other","ELECTRIC - HEAT PUMP"},0))),0),"")</f>
        <v>0</v>
      </c>
      <c r="AI951" s="81">
        <f>_xlfn.IFNA(IF($D951=4,IF($J951="Not Paid by Tenant",0,INDEX('AMI Ref'!$K$9:$N$9,MATCH($J951,{"Oil","Gas","Electric - Other","ELECTRIC - HEAT PUMP"},0))),0),"")</f>
        <v>0</v>
      </c>
      <c r="AJ951" s="81">
        <f>_xlfn.IFNA(IF($D951=5,IF($J951="Not Paid by Tenant",0,INDEX('AMI Ref'!$K$10:$N$10,MATCH($J951,{"Oil","Gas","Electric - Other","ELECTRIC - HEAT PUMP"},0))),0),"")</f>
        <v>0</v>
      </c>
      <c r="AK951" s="128"/>
      <c r="AL951" s="81" t="str">
        <f>_xlfn.IFNA(IF($D951=0,IF($K951="Not Paid by Tenant",0,INDEX('AMI Ref'!$O$5:$R$5,MATCH($K951,{"Oil","Gas","Electric - Other","Electric ccASHP - split"},0))),0),"")</f>
        <v/>
      </c>
      <c r="AM951" s="81">
        <f>_xlfn.IFNA(IF($D951=1,IF($K951="Not Paid by Tenant",0,INDEX('AMI Ref'!$O$6:$R$6,MATCH($K951,{"Oil","Gas","Electric - Other","Electric ccASHP - split"},0))),0),"")</f>
        <v>0</v>
      </c>
      <c r="AN951" s="81">
        <f>_xlfn.IFNA(IF($D951=2,IF($K951="Not Paid by Tenant",0,INDEX('AMI Ref'!$O$7:$R$7,MATCH($K951,{"Oil","Gas","Electric - Other","Electric ccASHP - split"},0))),0),"")</f>
        <v>0</v>
      </c>
      <c r="AO951" s="81">
        <f>_xlfn.IFNA(IF($D951=3,IF($K951="Not Paid by Tenant",0,INDEX('AMI Ref'!$O$8:$R$8,MATCH($K951,{"Oil","Gas","Electric - Other","Electric ccASHP - split"},0))),0),"")</f>
        <v>0</v>
      </c>
      <c r="AP951" s="81">
        <f>_xlfn.IFNA(IF($D951=4,IF($K951="Not Paid by Tenant",0,INDEX('AMI Ref'!$O$9:$R$9,MATCH($K951,{"Oil","Gas","Electric - Other","Electric ccASHP - split"},0))),0),"")</f>
        <v>0</v>
      </c>
      <c r="AQ951" s="81">
        <f>_xlfn.IFNA(IF($D951=5,IF($K951="Not Paid by Tenant",0,INDEX('AMI Ref'!$O$10:$R$10,MATCH($K951,{"Oil","Gas","Electric - Other","Electric ccASHP - split"},0))),0),"")</f>
        <v>0</v>
      </c>
      <c r="AR951" s="124">
        <f t="shared" si="132"/>
        <v>0</v>
      </c>
      <c r="AS951" s="123" t="e">
        <f t="shared" si="133"/>
        <v>#N/A</v>
      </c>
    </row>
    <row r="952" spans="1:45" x14ac:dyDescent="0.2">
      <c r="A952" s="130">
        <v>950</v>
      </c>
      <c r="B952" s="177">
        <f>IF(OR(COUNTIF($B$2:$B951,Input!$F968)&lt;1,COUNTIF($O$2:$O951,Input!$C968)&lt;1),Input!F968,0)</f>
        <v>0</v>
      </c>
      <c r="C952" s="177">
        <f>IF(OR(COUNTIF($B$2:$B951,Input!$F968)&lt;1,COUNTIF($O$2:$O951,Input!$C968)&lt;1),Input!G968,0)</f>
        <v>0</v>
      </c>
      <c r="D952" s="177">
        <f>IF(OR(COUNTIF($B$2:$B951,Input!$F968)&lt;1,COUNTIF($O$2:$O951,Input!$C968)&lt;1),Input!H968,0)</f>
        <v>0</v>
      </c>
      <c r="E952" s="177">
        <f>IF(OR(COUNTIF($B$2:$B951,Input!$F968)&lt;1,COUNTIF($O$2:$O951,Input!$C968)&lt;1),Input!I968,0)</f>
        <v>0</v>
      </c>
      <c r="F952" s="177">
        <f>IF(OR(COUNTIF($B$2:$B951,Input!$F968)&lt;1,COUNTIF($O$2:$O951,Input!$C968)&lt;1),Input!J968,0)</f>
        <v>0</v>
      </c>
      <c r="G952" s="177">
        <f>IF(OR(COUNTIF($B$2:$B951,Input!$F968)&lt;1,COUNTIF($O$2:$O951,Input!$C968)&lt;1),Input!K968,0)</f>
        <v>0</v>
      </c>
      <c r="H952" s="177">
        <f>IF(OR(COUNTIF($B$2:$B951,Input!$F968)&lt;1,COUNTIF($O$2:$O951,Input!$C968)&lt;1),Input!L968,0)</f>
        <v>0</v>
      </c>
      <c r="I952" s="177">
        <f>IF(OR(COUNTIF($B$2:$B951,Input!$F968)&lt;1,COUNTIF($O$2:$O951,Input!$C968)&lt;1),Input!M968,0)</f>
        <v>0</v>
      </c>
      <c r="J952" s="177">
        <f>IF(OR(COUNTIF($B$2:$B951,Input!$F968)&lt;1,COUNTIF($O$2:$O951,Input!$C968)&lt;1),Input!N968,0)</f>
        <v>0</v>
      </c>
      <c r="K952" s="177">
        <f>IF(OR(COUNTIF($B$2:$B951,Input!$F968)&lt;1,COUNTIF($O$2:$O951,Input!$C968)&lt;1),Input!O968,0)</f>
        <v>0</v>
      </c>
      <c r="L952" s="177">
        <f>IF(OR(COUNTIF($B$2:$B951,Input!$F968)&lt;1,COUNTIF($O$2:$O951,Input!$C968)&lt;1),Input!P968,0)</f>
        <v>0</v>
      </c>
      <c r="M952" s="129" t="str">
        <f t="shared" si="128"/>
        <v/>
      </c>
      <c r="N952" s="161">
        <f t="shared" si="126"/>
        <v>0</v>
      </c>
      <c r="O952" s="168">
        <f>Input!C968</f>
        <v>0</v>
      </c>
      <c r="P952" s="168"/>
      <c r="R952" s="131">
        <f t="shared" si="127"/>
        <v>0</v>
      </c>
      <c r="S952" s="133" t="str">
        <f t="shared" si="129"/>
        <v xml:space="preserve"> </v>
      </c>
      <c r="T952" s="133"/>
      <c r="U952" s="132" t="str">
        <f>_xlfn.IFNA(IF($D952=0,LOOKUP($F952,{0.1,0.2,0.3,0.4,0.5,0.6,0.7,0.8,0.9,1},{22,34,46,58,70,82,94,106,118,130}),""),"")</f>
        <v/>
      </c>
      <c r="V952" s="132" t="str">
        <f>_xlfn.IFNA(IF($D952=1,LOOKUP($F952,{0.1,0.2,0.3,0.4,0.5,0.6,0.7,0.8,0.9,1},{23,35,47,59,71,83,95,107,119,131}),""),"")</f>
        <v/>
      </c>
      <c r="W952" s="132" t="str">
        <f>_xlfn.IFNA(IF($D952=2,LOOKUP($F952,{0.1,0.2,0.3,0.4,0.5,0.6,0.7,0.8,0.9,1},{24,36,48,60,72,84,96,108,120,132}),""),"")</f>
        <v/>
      </c>
      <c r="X952" s="132" t="str">
        <f>_xlfn.IFNA(IF($D952=3,LOOKUP($F952,{0.1,0.2,0.3,0.4,0.5,0.6,0.7,0.8,0.9,1},{25,37,49,61,73,85,97,109,121,133}),""),"")</f>
        <v/>
      </c>
      <c r="Y952" s="132" t="str">
        <f>_xlfn.IFNA(IF($D952=4,LOOKUP($F952,{0.1,0.2,0.3,0.4,0.5,0.6,0.7,0.8,0.9,1},{26,38,50,62,74,86,98,110,122,134}),""),"")</f>
        <v/>
      </c>
      <c r="Z952" s="132" t="str">
        <f>_xlfn.IFNA(IF($D952=5,LOOKUP($F952,{0.1,0.2,0.3,0.4,0.5,0.6,0.7,0.8,0.9,1},{27,39,51,63,75,87,99,111,123,135}),""),"")</f>
        <v/>
      </c>
      <c r="AA952" s="132">
        <f t="shared" si="130"/>
        <v>0</v>
      </c>
      <c r="AB952" s="132" t="str">
        <f t="shared" si="131"/>
        <v>00</v>
      </c>
      <c r="AC952" s="82" t="e">
        <f>VLOOKUP(AB952,'AMI Ref'!T:U,2,FALSE)</f>
        <v>#N/A</v>
      </c>
      <c r="AD952" s="124"/>
      <c r="AE952" s="81" t="str">
        <f>_xlfn.IFNA(IF($D952=0,IF($J952="Not Paid by Tenant",0,INDEX('AMI Ref'!$K$5:$N$5,MATCH($J952,{"Oil","Gas","Electric - Other","ELECTRIC - HEAT PUMP"},0))),0),"")</f>
        <v/>
      </c>
      <c r="AF952" s="81">
        <f>_xlfn.IFNA(IF($D952=1,IF($J952="Not Paid by Tenant",0,INDEX('AMI Ref'!$K$6:$N$6,MATCH($J952,{"Oil","Gas","Electric - Other","ELECTRIC - HEAT PUMP"},0))),0),"")</f>
        <v>0</v>
      </c>
      <c r="AG952" s="81">
        <f>_xlfn.IFNA(IF($D952=2,IF($J952="Not Paid by Tenant",0,INDEX('AMI Ref'!$K$7:$N$7,MATCH($J952,{"Oil","Gas","Electric - Other","ELECTRIC - HEAT PUMP"},0))),0),"")</f>
        <v>0</v>
      </c>
      <c r="AH952" s="81">
        <f>_xlfn.IFNA(IF($D952=3,IF($J952="Not Paid by Tenant",0,INDEX('AMI Ref'!$K$8:$N$8,MATCH($J952,{"Oil","Gas","Electric - Other","ELECTRIC - HEAT PUMP"},0))),0),"")</f>
        <v>0</v>
      </c>
      <c r="AI952" s="81">
        <f>_xlfn.IFNA(IF($D952=4,IF($J952="Not Paid by Tenant",0,INDEX('AMI Ref'!$K$9:$N$9,MATCH($J952,{"Oil","Gas","Electric - Other","ELECTRIC - HEAT PUMP"},0))),0),"")</f>
        <v>0</v>
      </c>
      <c r="AJ952" s="81">
        <f>_xlfn.IFNA(IF($D952=5,IF($J952="Not Paid by Tenant",0,INDEX('AMI Ref'!$K$10:$N$10,MATCH($J952,{"Oil","Gas","Electric - Other","ELECTRIC - HEAT PUMP"},0))),0),"")</f>
        <v>0</v>
      </c>
      <c r="AK952" s="128"/>
      <c r="AL952" s="81" t="str">
        <f>_xlfn.IFNA(IF($D952=0,IF($K952="Not Paid by Tenant",0,INDEX('AMI Ref'!$O$5:$R$5,MATCH($K952,{"Oil","Gas","Electric - Other","Electric ccASHP - split"},0))),0),"")</f>
        <v/>
      </c>
      <c r="AM952" s="81">
        <f>_xlfn.IFNA(IF($D952=1,IF($K952="Not Paid by Tenant",0,INDEX('AMI Ref'!$O$6:$R$6,MATCH($K952,{"Oil","Gas","Electric - Other","Electric ccASHP - split"},0))),0),"")</f>
        <v>0</v>
      </c>
      <c r="AN952" s="81">
        <f>_xlfn.IFNA(IF($D952=2,IF($K952="Not Paid by Tenant",0,INDEX('AMI Ref'!$O$7:$R$7,MATCH($K952,{"Oil","Gas","Electric - Other","Electric ccASHP - split"},0))),0),"")</f>
        <v>0</v>
      </c>
      <c r="AO952" s="81">
        <f>_xlfn.IFNA(IF($D952=3,IF($K952="Not Paid by Tenant",0,INDEX('AMI Ref'!$O$8:$R$8,MATCH($K952,{"Oil","Gas","Electric - Other","Electric ccASHP - split"},0))),0),"")</f>
        <v>0</v>
      </c>
      <c r="AP952" s="81">
        <f>_xlfn.IFNA(IF($D952=4,IF($K952="Not Paid by Tenant",0,INDEX('AMI Ref'!$O$9:$R$9,MATCH($K952,{"Oil","Gas","Electric - Other","Electric ccASHP - split"},0))),0),"")</f>
        <v>0</v>
      </c>
      <c r="AQ952" s="81">
        <f>_xlfn.IFNA(IF($D952=5,IF($K952="Not Paid by Tenant",0,INDEX('AMI Ref'!$O$10:$R$10,MATCH($K952,{"Oil","Gas","Electric - Other","Electric ccASHP - split"},0))),0),"")</f>
        <v>0</v>
      </c>
      <c r="AR952" s="124">
        <f t="shared" si="132"/>
        <v>0</v>
      </c>
      <c r="AS952" s="123" t="e">
        <f t="shared" si="133"/>
        <v>#N/A</v>
      </c>
    </row>
    <row r="953" spans="1:45" x14ac:dyDescent="0.2">
      <c r="A953" s="130">
        <v>951</v>
      </c>
      <c r="B953" s="177">
        <f>IF(OR(COUNTIF($B$2:$B952,Input!$F969)&lt;1,COUNTIF($O$2:$O952,Input!$C969)&lt;1),Input!F969,0)</f>
        <v>0</v>
      </c>
      <c r="C953" s="177">
        <f>IF(OR(COUNTIF($B$2:$B952,Input!$F969)&lt;1,COUNTIF($O$2:$O952,Input!$C969)&lt;1),Input!G969,0)</f>
        <v>0</v>
      </c>
      <c r="D953" s="177">
        <f>IF(OR(COUNTIF($B$2:$B952,Input!$F969)&lt;1,COUNTIF($O$2:$O952,Input!$C969)&lt;1),Input!H969,0)</f>
        <v>0</v>
      </c>
      <c r="E953" s="177">
        <f>IF(OR(COUNTIF($B$2:$B952,Input!$F969)&lt;1,COUNTIF($O$2:$O952,Input!$C969)&lt;1),Input!I969,0)</f>
        <v>0</v>
      </c>
      <c r="F953" s="177">
        <f>IF(OR(COUNTIF($B$2:$B952,Input!$F969)&lt;1,COUNTIF($O$2:$O952,Input!$C969)&lt;1),Input!J969,0)</f>
        <v>0</v>
      </c>
      <c r="G953" s="177">
        <f>IF(OR(COUNTIF($B$2:$B952,Input!$F969)&lt;1,COUNTIF($O$2:$O952,Input!$C969)&lt;1),Input!K969,0)</f>
        <v>0</v>
      </c>
      <c r="H953" s="177">
        <f>IF(OR(COUNTIF($B$2:$B952,Input!$F969)&lt;1,COUNTIF($O$2:$O952,Input!$C969)&lt;1),Input!L969,0)</f>
        <v>0</v>
      </c>
      <c r="I953" s="177">
        <f>IF(OR(COUNTIF($B$2:$B952,Input!$F969)&lt;1,COUNTIF($O$2:$O952,Input!$C969)&lt;1),Input!M969,0)</f>
        <v>0</v>
      </c>
      <c r="J953" s="177">
        <f>IF(OR(COUNTIF($B$2:$B952,Input!$F969)&lt;1,COUNTIF($O$2:$O952,Input!$C969)&lt;1),Input!N969,0)</f>
        <v>0</v>
      </c>
      <c r="K953" s="177">
        <f>IF(OR(COUNTIF($B$2:$B952,Input!$F969)&lt;1,COUNTIF($O$2:$O952,Input!$C969)&lt;1),Input!O969,0)</f>
        <v>0</v>
      </c>
      <c r="L953" s="177">
        <f>IF(OR(COUNTIF($B$2:$B952,Input!$F969)&lt;1,COUNTIF($O$2:$O952,Input!$C969)&lt;1),Input!P969,0)</f>
        <v>0</v>
      </c>
      <c r="M953" s="129" t="str">
        <f t="shared" si="128"/>
        <v/>
      </c>
      <c r="N953" s="161">
        <f t="shared" si="126"/>
        <v>0</v>
      </c>
      <c r="O953" s="168">
        <f>Input!C969</f>
        <v>0</v>
      </c>
      <c r="P953" s="168"/>
      <c r="R953" s="131">
        <f t="shared" si="127"/>
        <v>0</v>
      </c>
      <c r="S953" s="133" t="str">
        <f t="shared" si="129"/>
        <v xml:space="preserve"> </v>
      </c>
      <c r="T953" s="133"/>
      <c r="U953" s="132" t="str">
        <f>_xlfn.IFNA(IF($D953=0,LOOKUP($F953,{0.1,0.2,0.3,0.4,0.5,0.6,0.7,0.8,0.9,1},{22,34,46,58,70,82,94,106,118,130}),""),"")</f>
        <v/>
      </c>
      <c r="V953" s="132" t="str">
        <f>_xlfn.IFNA(IF($D953=1,LOOKUP($F953,{0.1,0.2,0.3,0.4,0.5,0.6,0.7,0.8,0.9,1},{23,35,47,59,71,83,95,107,119,131}),""),"")</f>
        <v/>
      </c>
      <c r="W953" s="132" t="str">
        <f>_xlfn.IFNA(IF($D953=2,LOOKUP($F953,{0.1,0.2,0.3,0.4,0.5,0.6,0.7,0.8,0.9,1},{24,36,48,60,72,84,96,108,120,132}),""),"")</f>
        <v/>
      </c>
      <c r="X953" s="132" t="str">
        <f>_xlfn.IFNA(IF($D953=3,LOOKUP($F953,{0.1,0.2,0.3,0.4,0.5,0.6,0.7,0.8,0.9,1},{25,37,49,61,73,85,97,109,121,133}),""),"")</f>
        <v/>
      </c>
      <c r="Y953" s="132" t="str">
        <f>_xlfn.IFNA(IF($D953=4,LOOKUP($F953,{0.1,0.2,0.3,0.4,0.5,0.6,0.7,0.8,0.9,1},{26,38,50,62,74,86,98,110,122,134}),""),"")</f>
        <v/>
      </c>
      <c r="Z953" s="132" t="str">
        <f>_xlfn.IFNA(IF($D953=5,LOOKUP($F953,{0.1,0.2,0.3,0.4,0.5,0.6,0.7,0.8,0.9,1},{27,39,51,63,75,87,99,111,123,135}),""),"")</f>
        <v/>
      </c>
      <c r="AA953" s="132">
        <f t="shared" si="130"/>
        <v>0</v>
      </c>
      <c r="AB953" s="132" t="str">
        <f t="shared" si="131"/>
        <v>00</v>
      </c>
      <c r="AC953" s="82" t="e">
        <f>VLOOKUP(AB953,'AMI Ref'!T:U,2,FALSE)</f>
        <v>#N/A</v>
      </c>
      <c r="AD953" s="124"/>
      <c r="AE953" s="81" t="str">
        <f>_xlfn.IFNA(IF($D953=0,IF($J953="Not Paid by Tenant",0,INDEX('AMI Ref'!$K$5:$N$5,MATCH($J953,{"Oil","Gas","Electric - Other","ELECTRIC - HEAT PUMP"},0))),0),"")</f>
        <v/>
      </c>
      <c r="AF953" s="81">
        <f>_xlfn.IFNA(IF($D953=1,IF($J953="Not Paid by Tenant",0,INDEX('AMI Ref'!$K$6:$N$6,MATCH($J953,{"Oil","Gas","Electric - Other","ELECTRIC - HEAT PUMP"},0))),0),"")</f>
        <v>0</v>
      </c>
      <c r="AG953" s="81">
        <f>_xlfn.IFNA(IF($D953=2,IF($J953="Not Paid by Tenant",0,INDEX('AMI Ref'!$K$7:$N$7,MATCH($J953,{"Oil","Gas","Electric - Other","ELECTRIC - HEAT PUMP"},0))),0),"")</f>
        <v>0</v>
      </c>
      <c r="AH953" s="81">
        <f>_xlfn.IFNA(IF($D953=3,IF($J953="Not Paid by Tenant",0,INDEX('AMI Ref'!$K$8:$N$8,MATCH($J953,{"Oil","Gas","Electric - Other","ELECTRIC - HEAT PUMP"},0))),0),"")</f>
        <v>0</v>
      </c>
      <c r="AI953" s="81">
        <f>_xlfn.IFNA(IF($D953=4,IF($J953="Not Paid by Tenant",0,INDEX('AMI Ref'!$K$9:$N$9,MATCH($J953,{"Oil","Gas","Electric - Other","ELECTRIC - HEAT PUMP"},0))),0),"")</f>
        <v>0</v>
      </c>
      <c r="AJ953" s="81">
        <f>_xlfn.IFNA(IF($D953=5,IF($J953="Not Paid by Tenant",0,INDEX('AMI Ref'!$K$10:$N$10,MATCH($J953,{"Oil","Gas","Electric - Other","ELECTRIC - HEAT PUMP"},0))),0),"")</f>
        <v>0</v>
      </c>
      <c r="AK953" s="128"/>
      <c r="AL953" s="81" t="str">
        <f>_xlfn.IFNA(IF($D953=0,IF($K953="Not Paid by Tenant",0,INDEX('AMI Ref'!$O$5:$R$5,MATCH($K953,{"Oil","Gas","Electric - Other","Electric ccASHP - split"},0))),0),"")</f>
        <v/>
      </c>
      <c r="AM953" s="81">
        <f>_xlfn.IFNA(IF($D953=1,IF($K953="Not Paid by Tenant",0,INDEX('AMI Ref'!$O$6:$R$6,MATCH($K953,{"Oil","Gas","Electric - Other","Electric ccASHP - split"},0))),0),"")</f>
        <v>0</v>
      </c>
      <c r="AN953" s="81">
        <f>_xlfn.IFNA(IF($D953=2,IF($K953="Not Paid by Tenant",0,INDEX('AMI Ref'!$O$7:$R$7,MATCH($K953,{"Oil","Gas","Electric - Other","Electric ccASHP - split"},0))),0),"")</f>
        <v>0</v>
      </c>
      <c r="AO953" s="81">
        <f>_xlfn.IFNA(IF($D953=3,IF($K953="Not Paid by Tenant",0,INDEX('AMI Ref'!$O$8:$R$8,MATCH($K953,{"Oil","Gas","Electric - Other","Electric ccASHP - split"},0))),0),"")</f>
        <v>0</v>
      </c>
      <c r="AP953" s="81">
        <f>_xlfn.IFNA(IF($D953=4,IF($K953="Not Paid by Tenant",0,INDEX('AMI Ref'!$O$9:$R$9,MATCH($K953,{"Oil","Gas","Electric - Other","Electric ccASHP - split"},0))),0),"")</f>
        <v>0</v>
      </c>
      <c r="AQ953" s="81">
        <f>_xlfn.IFNA(IF($D953=5,IF($K953="Not Paid by Tenant",0,INDEX('AMI Ref'!$O$10:$R$10,MATCH($K953,{"Oil","Gas","Electric - Other","Electric ccASHP - split"},0))),0),"")</f>
        <v>0</v>
      </c>
      <c r="AR953" s="124">
        <f t="shared" si="132"/>
        <v>0</v>
      </c>
      <c r="AS953" s="123" t="e">
        <f t="shared" si="133"/>
        <v>#N/A</v>
      </c>
    </row>
    <row r="954" spans="1:45" x14ac:dyDescent="0.2">
      <c r="A954" s="130">
        <v>952</v>
      </c>
      <c r="B954" s="177">
        <f>IF(OR(COUNTIF($B$2:$B953,Input!$F970)&lt;1,COUNTIF($O$2:$O953,Input!$C970)&lt;1),Input!F970,0)</f>
        <v>0</v>
      </c>
      <c r="C954" s="177">
        <f>IF(OR(COUNTIF($B$2:$B953,Input!$F970)&lt;1,COUNTIF($O$2:$O953,Input!$C970)&lt;1),Input!G970,0)</f>
        <v>0</v>
      </c>
      <c r="D954" s="177">
        <f>IF(OR(COUNTIF($B$2:$B953,Input!$F970)&lt;1,COUNTIF($O$2:$O953,Input!$C970)&lt;1),Input!H970,0)</f>
        <v>0</v>
      </c>
      <c r="E954" s="177">
        <f>IF(OR(COUNTIF($B$2:$B953,Input!$F970)&lt;1,COUNTIF($O$2:$O953,Input!$C970)&lt;1),Input!I970,0)</f>
        <v>0</v>
      </c>
      <c r="F954" s="177">
        <f>IF(OR(COUNTIF($B$2:$B953,Input!$F970)&lt;1,COUNTIF($O$2:$O953,Input!$C970)&lt;1),Input!J970,0)</f>
        <v>0</v>
      </c>
      <c r="G954" s="177">
        <f>IF(OR(COUNTIF($B$2:$B953,Input!$F970)&lt;1,COUNTIF($O$2:$O953,Input!$C970)&lt;1),Input!K970,0)</f>
        <v>0</v>
      </c>
      <c r="H954" s="177">
        <f>IF(OR(COUNTIF($B$2:$B953,Input!$F970)&lt;1,COUNTIF($O$2:$O953,Input!$C970)&lt;1),Input!L970,0)</f>
        <v>0</v>
      </c>
      <c r="I954" s="177">
        <f>IF(OR(COUNTIF($B$2:$B953,Input!$F970)&lt;1,COUNTIF($O$2:$O953,Input!$C970)&lt;1),Input!M970,0)</f>
        <v>0</v>
      </c>
      <c r="J954" s="177">
        <f>IF(OR(COUNTIF($B$2:$B953,Input!$F970)&lt;1,COUNTIF($O$2:$O953,Input!$C970)&lt;1),Input!N970,0)</f>
        <v>0</v>
      </c>
      <c r="K954" s="177">
        <f>IF(OR(COUNTIF($B$2:$B953,Input!$F970)&lt;1,COUNTIF($O$2:$O953,Input!$C970)&lt;1),Input!O970,0)</f>
        <v>0</v>
      </c>
      <c r="L954" s="177">
        <f>IF(OR(COUNTIF($B$2:$B953,Input!$F970)&lt;1,COUNTIF($O$2:$O953,Input!$C970)&lt;1),Input!P970,0)</f>
        <v>0</v>
      </c>
      <c r="M954" s="129" t="str">
        <f t="shared" si="128"/>
        <v/>
      </c>
      <c r="N954" s="161">
        <f t="shared" si="126"/>
        <v>0</v>
      </c>
      <c r="O954" s="168">
        <f>Input!C970</f>
        <v>0</v>
      </c>
      <c r="P954" s="168"/>
      <c r="R954" s="131">
        <f t="shared" si="127"/>
        <v>0</v>
      </c>
      <c r="S954" s="133" t="str">
        <f t="shared" si="129"/>
        <v xml:space="preserve"> </v>
      </c>
      <c r="T954" s="133"/>
      <c r="U954" s="132" t="str">
        <f>_xlfn.IFNA(IF($D954=0,LOOKUP($F954,{0.1,0.2,0.3,0.4,0.5,0.6,0.7,0.8,0.9,1},{22,34,46,58,70,82,94,106,118,130}),""),"")</f>
        <v/>
      </c>
      <c r="V954" s="132" t="str">
        <f>_xlfn.IFNA(IF($D954=1,LOOKUP($F954,{0.1,0.2,0.3,0.4,0.5,0.6,0.7,0.8,0.9,1},{23,35,47,59,71,83,95,107,119,131}),""),"")</f>
        <v/>
      </c>
      <c r="W954" s="132" t="str">
        <f>_xlfn.IFNA(IF($D954=2,LOOKUP($F954,{0.1,0.2,0.3,0.4,0.5,0.6,0.7,0.8,0.9,1},{24,36,48,60,72,84,96,108,120,132}),""),"")</f>
        <v/>
      </c>
      <c r="X954" s="132" t="str">
        <f>_xlfn.IFNA(IF($D954=3,LOOKUP($F954,{0.1,0.2,0.3,0.4,0.5,0.6,0.7,0.8,0.9,1},{25,37,49,61,73,85,97,109,121,133}),""),"")</f>
        <v/>
      </c>
      <c r="Y954" s="132" t="str">
        <f>_xlfn.IFNA(IF($D954=4,LOOKUP($F954,{0.1,0.2,0.3,0.4,0.5,0.6,0.7,0.8,0.9,1},{26,38,50,62,74,86,98,110,122,134}),""),"")</f>
        <v/>
      </c>
      <c r="Z954" s="132" t="str">
        <f>_xlfn.IFNA(IF($D954=5,LOOKUP($F954,{0.1,0.2,0.3,0.4,0.5,0.6,0.7,0.8,0.9,1},{27,39,51,63,75,87,99,111,123,135}),""),"")</f>
        <v/>
      </c>
      <c r="AA954" s="132">
        <f t="shared" si="130"/>
        <v>0</v>
      </c>
      <c r="AB954" s="132" t="str">
        <f t="shared" si="131"/>
        <v>00</v>
      </c>
      <c r="AC954" s="82" t="e">
        <f>VLOOKUP(AB954,'AMI Ref'!T:U,2,FALSE)</f>
        <v>#N/A</v>
      </c>
      <c r="AD954" s="124"/>
      <c r="AE954" s="81" t="str">
        <f>_xlfn.IFNA(IF($D954=0,IF($J954="Not Paid by Tenant",0,INDEX('AMI Ref'!$K$5:$N$5,MATCH($J954,{"Oil","Gas","Electric - Other","ELECTRIC - HEAT PUMP"},0))),0),"")</f>
        <v/>
      </c>
      <c r="AF954" s="81">
        <f>_xlfn.IFNA(IF($D954=1,IF($J954="Not Paid by Tenant",0,INDEX('AMI Ref'!$K$6:$N$6,MATCH($J954,{"Oil","Gas","Electric - Other","ELECTRIC - HEAT PUMP"},0))),0),"")</f>
        <v>0</v>
      </c>
      <c r="AG954" s="81">
        <f>_xlfn.IFNA(IF($D954=2,IF($J954="Not Paid by Tenant",0,INDEX('AMI Ref'!$K$7:$N$7,MATCH($J954,{"Oil","Gas","Electric - Other","ELECTRIC - HEAT PUMP"},0))),0),"")</f>
        <v>0</v>
      </c>
      <c r="AH954" s="81">
        <f>_xlfn.IFNA(IF($D954=3,IF($J954="Not Paid by Tenant",0,INDEX('AMI Ref'!$K$8:$N$8,MATCH($J954,{"Oil","Gas","Electric - Other","ELECTRIC - HEAT PUMP"},0))),0),"")</f>
        <v>0</v>
      </c>
      <c r="AI954" s="81">
        <f>_xlfn.IFNA(IF($D954=4,IF($J954="Not Paid by Tenant",0,INDEX('AMI Ref'!$K$9:$N$9,MATCH($J954,{"Oil","Gas","Electric - Other","ELECTRIC - HEAT PUMP"},0))),0),"")</f>
        <v>0</v>
      </c>
      <c r="AJ954" s="81">
        <f>_xlfn.IFNA(IF($D954=5,IF($J954="Not Paid by Tenant",0,INDEX('AMI Ref'!$K$10:$N$10,MATCH($J954,{"Oil","Gas","Electric - Other","ELECTRIC - HEAT PUMP"},0))),0),"")</f>
        <v>0</v>
      </c>
      <c r="AK954" s="128"/>
      <c r="AL954" s="81" t="str">
        <f>_xlfn.IFNA(IF($D954=0,IF($K954="Not Paid by Tenant",0,INDEX('AMI Ref'!$O$5:$R$5,MATCH($K954,{"Oil","Gas","Electric - Other","Electric ccASHP - split"},0))),0),"")</f>
        <v/>
      </c>
      <c r="AM954" s="81">
        <f>_xlfn.IFNA(IF($D954=1,IF($K954="Not Paid by Tenant",0,INDEX('AMI Ref'!$O$6:$R$6,MATCH($K954,{"Oil","Gas","Electric - Other","Electric ccASHP - split"},0))),0),"")</f>
        <v>0</v>
      </c>
      <c r="AN954" s="81">
        <f>_xlfn.IFNA(IF($D954=2,IF($K954="Not Paid by Tenant",0,INDEX('AMI Ref'!$O$7:$R$7,MATCH($K954,{"Oil","Gas","Electric - Other","Electric ccASHP - split"},0))),0),"")</f>
        <v>0</v>
      </c>
      <c r="AO954" s="81">
        <f>_xlfn.IFNA(IF($D954=3,IF($K954="Not Paid by Tenant",0,INDEX('AMI Ref'!$O$8:$R$8,MATCH($K954,{"Oil","Gas","Electric - Other","Electric ccASHP - split"},0))),0),"")</f>
        <v>0</v>
      </c>
      <c r="AP954" s="81">
        <f>_xlfn.IFNA(IF($D954=4,IF($K954="Not Paid by Tenant",0,INDEX('AMI Ref'!$O$9:$R$9,MATCH($K954,{"Oil","Gas","Electric - Other","Electric ccASHP - split"},0))),0),"")</f>
        <v>0</v>
      </c>
      <c r="AQ954" s="81">
        <f>_xlfn.IFNA(IF($D954=5,IF($K954="Not Paid by Tenant",0,INDEX('AMI Ref'!$O$10:$R$10,MATCH($K954,{"Oil","Gas","Electric - Other","Electric ccASHP - split"},0))),0),"")</f>
        <v>0</v>
      </c>
      <c r="AR954" s="124">
        <f t="shared" si="132"/>
        <v>0</v>
      </c>
      <c r="AS954" s="123" t="e">
        <f t="shared" si="133"/>
        <v>#N/A</v>
      </c>
    </row>
    <row r="955" spans="1:45" x14ac:dyDescent="0.2">
      <c r="A955" s="130">
        <v>953</v>
      </c>
      <c r="B955" s="177">
        <f>IF(OR(COUNTIF($B$2:$B954,Input!$F971)&lt;1,COUNTIF($O$2:$O954,Input!$C971)&lt;1),Input!F971,0)</f>
        <v>0</v>
      </c>
      <c r="C955" s="177">
        <f>IF(OR(COUNTIF($B$2:$B954,Input!$F971)&lt;1,COUNTIF($O$2:$O954,Input!$C971)&lt;1),Input!G971,0)</f>
        <v>0</v>
      </c>
      <c r="D955" s="177">
        <f>IF(OR(COUNTIF($B$2:$B954,Input!$F971)&lt;1,COUNTIF($O$2:$O954,Input!$C971)&lt;1),Input!H971,0)</f>
        <v>0</v>
      </c>
      <c r="E955" s="177">
        <f>IF(OR(COUNTIF($B$2:$B954,Input!$F971)&lt;1,COUNTIF($O$2:$O954,Input!$C971)&lt;1),Input!I971,0)</f>
        <v>0</v>
      </c>
      <c r="F955" s="177">
        <f>IF(OR(COUNTIF($B$2:$B954,Input!$F971)&lt;1,COUNTIF($O$2:$O954,Input!$C971)&lt;1),Input!J971,0)</f>
        <v>0</v>
      </c>
      <c r="G955" s="177">
        <f>IF(OR(COUNTIF($B$2:$B954,Input!$F971)&lt;1,COUNTIF($O$2:$O954,Input!$C971)&lt;1),Input!K971,0)</f>
        <v>0</v>
      </c>
      <c r="H955" s="177">
        <f>IF(OR(COUNTIF($B$2:$B954,Input!$F971)&lt;1,COUNTIF($O$2:$O954,Input!$C971)&lt;1),Input!L971,0)</f>
        <v>0</v>
      </c>
      <c r="I955" s="177">
        <f>IF(OR(COUNTIF($B$2:$B954,Input!$F971)&lt;1,COUNTIF($O$2:$O954,Input!$C971)&lt;1),Input!M971,0)</f>
        <v>0</v>
      </c>
      <c r="J955" s="177">
        <f>IF(OR(COUNTIF($B$2:$B954,Input!$F971)&lt;1,COUNTIF($O$2:$O954,Input!$C971)&lt;1),Input!N971,0)</f>
        <v>0</v>
      </c>
      <c r="K955" s="177">
        <f>IF(OR(COUNTIF($B$2:$B954,Input!$F971)&lt;1,COUNTIF($O$2:$O954,Input!$C971)&lt;1),Input!O971,0)</f>
        <v>0</v>
      </c>
      <c r="L955" s="177">
        <f>IF(OR(COUNTIF($B$2:$B954,Input!$F971)&lt;1,COUNTIF($O$2:$O954,Input!$C971)&lt;1),Input!P971,0)</f>
        <v>0</v>
      </c>
      <c r="M955" s="129" t="str">
        <f t="shared" si="128"/>
        <v/>
      </c>
      <c r="N955" s="161">
        <f t="shared" si="126"/>
        <v>0</v>
      </c>
      <c r="O955" s="168">
        <f>Input!C971</f>
        <v>0</v>
      </c>
      <c r="P955" s="168"/>
      <c r="R955" s="131">
        <f t="shared" si="127"/>
        <v>0</v>
      </c>
      <c r="S955" s="133" t="str">
        <f t="shared" si="129"/>
        <v xml:space="preserve"> </v>
      </c>
      <c r="T955" s="133"/>
      <c r="U955" s="132" t="str">
        <f>_xlfn.IFNA(IF($D955=0,LOOKUP($F955,{0.1,0.2,0.3,0.4,0.5,0.6,0.7,0.8,0.9,1},{22,34,46,58,70,82,94,106,118,130}),""),"")</f>
        <v/>
      </c>
      <c r="V955" s="132" t="str">
        <f>_xlfn.IFNA(IF($D955=1,LOOKUP($F955,{0.1,0.2,0.3,0.4,0.5,0.6,0.7,0.8,0.9,1},{23,35,47,59,71,83,95,107,119,131}),""),"")</f>
        <v/>
      </c>
      <c r="W955" s="132" t="str">
        <f>_xlfn.IFNA(IF($D955=2,LOOKUP($F955,{0.1,0.2,0.3,0.4,0.5,0.6,0.7,0.8,0.9,1},{24,36,48,60,72,84,96,108,120,132}),""),"")</f>
        <v/>
      </c>
      <c r="X955" s="132" t="str">
        <f>_xlfn.IFNA(IF($D955=3,LOOKUP($F955,{0.1,0.2,0.3,0.4,0.5,0.6,0.7,0.8,0.9,1},{25,37,49,61,73,85,97,109,121,133}),""),"")</f>
        <v/>
      </c>
      <c r="Y955" s="132" t="str">
        <f>_xlfn.IFNA(IF($D955=4,LOOKUP($F955,{0.1,0.2,0.3,0.4,0.5,0.6,0.7,0.8,0.9,1},{26,38,50,62,74,86,98,110,122,134}),""),"")</f>
        <v/>
      </c>
      <c r="Z955" s="132" t="str">
        <f>_xlfn.IFNA(IF($D955=5,LOOKUP($F955,{0.1,0.2,0.3,0.4,0.5,0.6,0.7,0.8,0.9,1},{27,39,51,63,75,87,99,111,123,135}),""),"")</f>
        <v/>
      </c>
      <c r="AA955" s="132">
        <f t="shared" si="130"/>
        <v>0</v>
      </c>
      <c r="AB955" s="132" t="str">
        <f t="shared" si="131"/>
        <v>00</v>
      </c>
      <c r="AC955" s="82" t="e">
        <f>VLOOKUP(AB955,'AMI Ref'!T:U,2,FALSE)</f>
        <v>#N/A</v>
      </c>
      <c r="AD955" s="124"/>
      <c r="AE955" s="81" t="str">
        <f>_xlfn.IFNA(IF($D955=0,IF($J955="Not Paid by Tenant",0,INDEX('AMI Ref'!$K$5:$N$5,MATCH($J955,{"Oil","Gas","Electric - Other","ELECTRIC - HEAT PUMP"},0))),0),"")</f>
        <v/>
      </c>
      <c r="AF955" s="81">
        <f>_xlfn.IFNA(IF($D955=1,IF($J955="Not Paid by Tenant",0,INDEX('AMI Ref'!$K$6:$N$6,MATCH($J955,{"Oil","Gas","Electric - Other","ELECTRIC - HEAT PUMP"},0))),0),"")</f>
        <v>0</v>
      </c>
      <c r="AG955" s="81">
        <f>_xlfn.IFNA(IF($D955=2,IF($J955="Not Paid by Tenant",0,INDEX('AMI Ref'!$K$7:$N$7,MATCH($J955,{"Oil","Gas","Electric - Other","ELECTRIC - HEAT PUMP"},0))),0),"")</f>
        <v>0</v>
      </c>
      <c r="AH955" s="81">
        <f>_xlfn.IFNA(IF($D955=3,IF($J955="Not Paid by Tenant",0,INDEX('AMI Ref'!$K$8:$N$8,MATCH($J955,{"Oil","Gas","Electric - Other","ELECTRIC - HEAT PUMP"},0))),0),"")</f>
        <v>0</v>
      </c>
      <c r="AI955" s="81">
        <f>_xlfn.IFNA(IF($D955=4,IF($J955="Not Paid by Tenant",0,INDEX('AMI Ref'!$K$9:$N$9,MATCH($J955,{"Oil","Gas","Electric - Other","ELECTRIC - HEAT PUMP"},0))),0),"")</f>
        <v>0</v>
      </c>
      <c r="AJ955" s="81">
        <f>_xlfn.IFNA(IF($D955=5,IF($J955="Not Paid by Tenant",0,INDEX('AMI Ref'!$K$10:$N$10,MATCH($J955,{"Oil","Gas","Electric - Other","ELECTRIC - HEAT PUMP"},0))),0),"")</f>
        <v>0</v>
      </c>
      <c r="AK955" s="128"/>
      <c r="AL955" s="81" t="str">
        <f>_xlfn.IFNA(IF($D955=0,IF($K955="Not Paid by Tenant",0,INDEX('AMI Ref'!$O$5:$R$5,MATCH($K955,{"Oil","Gas","Electric - Other","Electric ccASHP - split"},0))),0),"")</f>
        <v/>
      </c>
      <c r="AM955" s="81">
        <f>_xlfn.IFNA(IF($D955=1,IF($K955="Not Paid by Tenant",0,INDEX('AMI Ref'!$O$6:$R$6,MATCH($K955,{"Oil","Gas","Electric - Other","Electric ccASHP - split"},0))),0),"")</f>
        <v>0</v>
      </c>
      <c r="AN955" s="81">
        <f>_xlfn.IFNA(IF($D955=2,IF($K955="Not Paid by Tenant",0,INDEX('AMI Ref'!$O$7:$R$7,MATCH($K955,{"Oil","Gas","Electric - Other","Electric ccASHP - split"},0))),0),"")</f>
        <v>0</v>
      </c>
      <c r="AO955" s="81">
        <f>_xlfn.IFNA(IF($D955=3,IF($K955="Not Paid by Tenant",0,INDEX('AMI Ref'!$O$8:$R$8,MATCH($K955,{"Oil","Gas","Electric - Other","Electric ccASHP - split"},0))),0),"")</f>
        <v>0</v>
      </c>
      <c r="AP955" s="81">
        <f>_xlfn.IFNA(IF($D955=4,IF($K955="Not Paid by Tenant",0,INDEX('AMI Ref'!$O$9:$R$9,MATCH($K955,{"Oil","Gas","Electric - Other","Electric ccASHP - split"},0))),0),"")</f>
        <v>0</v>
      </c>
      <c r="AQ955" s="81">
        <f>_xlfn.IFNA(IF($D955=5,IF($K955="Not Paid by Tenant",0,INDEX('AMI Ref'!$O$10:$R$10,MATCH($K955,{"Oil","Gas","Electric - Other","Electric ccASHP - split"},0))),0),"")</f>
        <v>0</v>
      </c>
      <c r="AR955" s="124">
        <f t="shared" si="132"/>
        <v>0</v>
      </c>
      <c r="AS955" s="123" t="e">
        <f t="shared" si="133"/>
        <v>#N/A</v>
      </c>
    </row>
    <row r="956" spans="1:45" x14ac:dyDescent="0.2">
      <c r="A956" s="130">
        <v>954</v>
      </c>
      <c r="B956" s="177">
        <f>IF(OR(COUNTIF($B$2:$B955,Input!$F972)&lt;1,COUNTIF($O$2:$O955,Input!$C972)&lt;1),Input!F972,0)</f>
        <v>0</v>
      </c>
      <c r="C956" s="177">
        <f>IF(OR(COUNTIF($B$2:$B955,Input!$F972)&lt;1,COUNTIF($O$2:$O955,Input!$C972)&lt;1),Input!G972,0)</f>
        <v>0</v>
      </c>
      <c r="D956" s="177">
        <f>IF(OR(COUNTIF($B$2:$B955,Input!$F972)&lt;1,COUNTIF($O$2:$O955,Input!$C972)&lt;1),Input!H972,0)</f>
        <v>0</v>
      </c>
      <c r="E956" s="177">
        <f>IF(OR(COUNTIF($B$2:$B955,Input!$F972)&lt;1,COUNTIF($O$2:$O955,Input!$C972)&lt;1),Input!I972,0)</f>
        <v>0</v>
      </c>
      <c r="F956" s="177">
        <f>IF(OR(COUNTIF($B$2:$B955,Input!$F972)&lt;1,COUNTIF($O$2:$O955,Input!$C972)&lt;1),Input!J972,0)</f>
        <v>0</v>
      </c>
      <c r="G956" s="177">
        <f>IF(OR(COUNTIF($B$2:$B955,Input!$F972)&lt;1,COUNTIF($O$2:$O955,Input!$C972)&lt;1),Input!K972,0)</f>
        <v>0</v>
      </c>
      <c r="H956" s="177">
        <f>IF(OR(COUNTIF($B$2:$B955,Input!$F972)&lt;1,COUNTIF($O$2:$O955,Input!$C972)&lt;1),Input!L972,0)</f>
        <v>0</v>
      </c>
      <c r="I956" s="177">
        <f>IF(OR(COUNTIF($B$2:$B955,Input!$F972)&lt;1,COUNTIF($O$2:$O955,Input!$C972)&lt;1),Input!M972,0)</f>
        <v>0</v>
      </c>
      <c r="J956" s="177">
        <f>IF(OR(COUNTIF($B$2:$B955,Input!$F972)&lt;1,COUNTIF($O$2:$O955,Input!$C972)&lt;1),Input!N972,0)</f>
        <v>0</v>
      </c>
      <c r="K956" s="177">
        <f>IF(OR(COUNTIF($B$2:$B955,Input!$F972)&lt;1,COUNTIF($O$2:$O955,Input!$C972)&lt;1),Input!O972,0)</f>
        <v>0</v>
      </c>
      <c r="L956" s="177">
        <f>IF(OR(COUNTIF($B$2:$B955,Input!$F972)&lt;1,COUNTIF($O$2:$O955,Input!$C972)&lt;1),Input!P972,0)</f>
        <v>0</v>
      </c>
      <c r="M956" s="129" t="str">
        <f t="shared" si="128"/>
        <v/>
      </c>
      <c r="N956" s="161">
        <f t="shared" si="126"/>
        <v>0</v>
      </c>
      <c r="O956" s="168">
        <f>Input!C972</f>
        <v>0</v>
      </c>
      <c r="P956" s="168"/>
      <c r="R956" s="131">
        <f t="shared" si="127"/>
        <v>0</v>
      </c>
      <c r="S956" s="133" t="str">
        <f t="shared" si="129"/>
        <v xml:space="preserve"> </v>
      </c>
      <c r="T956" s="133"/>
      <c r="U956" s="132" t="str">
        <f>_xlfn.IFNA(IF($D956=0,LOOKUP($F956,{0.1,0.2,0.3,0.4,0.5,0.6,0.7,0.8,0.9,1},{22,34,46,58,70,82,94,106,118,130}),""),"")</f>
        <v/>
      </c>
      <c r="V956" s="132" t="str">
        <f>_xlfn.IFNA(IF($D956=1,LOOKUP($F956,{0.1,0.2,0.3,0.4,0.5,0.6,0.7,0.8,0.9,1},{23,35,47,59,71,83,95,107,119,131}),""),"")</f>
        <v/>
      </c>
      <c r="W956" s="132" t="str">
        <f>_xlfn.IFNA(IF($D956=2,LOOKUP($F956,{0.1,0.2,0.3,0.4,0.5,0.6,0.7,0.8,0.9,1},{24,36,48,60,72,84,96,108,120,132}),""),"")</f>
        <v/>
      </c>
      <c r="X956" s="132" t="str">
        <f>_xlfn.IFNA(IF($D956=3,LOOKUP($F956,{0.1,0.2,0.3,0.4,0.5,0.6,0.7,0.8,0.9,1},{25,37,49,61,73,85,97,109,121,133}),""),"")</f>
        <v/>
      </c>
      <c r="Y956" s="132" t="str">
        <f>_xlfn.IFNA(IF($D956=4,LOOKUP($F956,{0.1,0.2,0.3,0.4,0.5,0.6,0.7,0.8,0.9,1},{26,38,50,62,74,86,98,110,122,134}),""),"")</f>
        <v/>
      </c>
      <c r="Z956" s="132" t="str">
        <f>_xlfn.IFNA(IF($D956=5,LOOKUP($F956,{0.1,0.2,0.3,0.4,0.5,0.6,0.7,0.8,0.9,1},{27,39,51,63,75,87,99,111,123,135}),""),"")</f>
        <v/>
      </c>
      <c r="AA956" s="132">
        <f t="shared" si="130"/>
        <v>0</v>
      </c>
      <c r="AB956" s="132" t="str">
        <f t="shared" si="131"/>
        <v>00</v>
      </c>
      <c r="AC956" s="82" t="e">
        <f>VLOOKUP(AB956,'AMI Ref'!T:U,2,FALSE)</f>
        <v>#N/A</v>
      </c>
      <c r="AD956" s="124"/>
      <c r="AE956" s="81" t="str">
        <f>_xlfn.IFNA(IF($D956=0,IF($J956="Not Paid by Tenant",0,INDEX('AMI Ref'!$K$5:$N$5,MATCH($J956,{"Oil","Gas","Electric - Other","ELECTRIC - HEAT PUMP"},0))),0),"")</f>
        <v/>
      </c>
      <c r="AF956" s="81">
        <f>_xlfn.IFNA(IF($D956=1,IF($J956="Not Paid by Tenant",0,INDEX('AMI Ref'!$K$6:$N$6,MATCH($J956,{"Oil","Gas","Electric - Other","ELECTRIC - HEAT PUMP"},0))),0),"")</f>
        <v>0</v>
      </c>
      <c r="AG956" s="81">
        <f>_xlfn.IFNA(IF($D956=2,IF($J956="Not Paid by Tenant",0,INDEX('AMI Ref'!$K$7:$N$7,MATCH($J956,{"Oil","Gas","Electric - Other","ELECTRIC - HEAT PUMP"},0))),0),"")</f>
        <v>0</v>
      </c>
      <c r="AH956" s="81">
        <f>_xlfn.IFNA(IF($D956=3,IF($J956="Not Paid by Tenant",0,INDEX('AMI Ref'!$K$8:$N$8,MATCH($J956,{"Oil","Gas","Electric - Other","ELECTRIC - HEAT PUMP"},0))),0),"")</f>
        <v>0</v>
      </c>
      <c r="AI956" s="81">
        <f>_xlfn.IFNA(IF($D956=4,IF($J956="Not Paid by Tenant",0,INDEX('AMI Ref'!$K$9:$N$9,MATCH($J956,{"Oil","Gas","Electric - Other","ELECTRIC - HEAT PUMP"},0))),0),"")</f>
        <v>0</v>
      </c>
      <c r="AJ956" s="81">
        <f>_xlfn.IFNA(IF($D956=5,IF($J956="Not Paid by Tenant",0,INDEX('AMI Ref'!$K$10:$N$10,MATCH($J956,{"Oil","Gas","Electric - Other","ELECTRIC - HEAT PUMP"},0))),0),"")</f>
        <v>0</v>
      </c>
      <c r="AK956" s="128"/>
      <c r="AL956" s="81" t="str">
        <f>_xlfn.IFNA(IF($D956=0,IF($K956="Not Paid by Tenant",0,INDEX('AMI Ref'!$O$5:$R$5,MATCH($K956,{"Oil","Gas","Electric - Other","Electric ccASHP - split"},0))),0),"")</f>
        <v/>
      </c>
      <c r="AM956" s="81">
        <f>_xlfn.IFNA(IF($D956=1,IF($K956="Not Paid by Tenant",0,INDEX('AMI Ref'!$O$6:$R$6,MATCH($K956,{"Oil","Gas","Electric - Other","Electric ccASHP - split"},0))),0),"")</f>
        <v>0</v>
      </c>
      <c r="AN956" s="81">
        <f>_xlfn.IFNA(IF($D956=2,IF($K956="Not Paid by Tenant",0,INDEX('AMI Ref'!$O$7:$R$7,MATCH($K956,{"Oil","Gas","Electric - Other","Electric ccASHP - split"},0))),0),"")</f>
        <v>0</v>
      </c>
      <c r="AO956" s="81">
        <f>_xlfn.IFNA(IF($D956=3,IF($K956="Not Paid by Tenant",0,INDEX('AMI Ref'!$O$8:$R$8,MATCH($K956,{"Oil","Gas","Electric - Other","Electric ccASHP - split"},0))),0),"")</f>
        <v>0</v>
      </c>
      <c r="AP956" s="81">
        <f>_xlfn.IFNA(IF($D956=4,IF($K956="Not Paid by Tenant",0,INDEX('AMI Ref'!$O$9:$R$9,MATCH($K956,{"Oil","Gas","Electric - Other","Electric ccASHP - split"},0))),0),"")</f>
        <v>0</v>
      </c>
      <c r="AQ956" s="81">
        <f>_xlfn.IFNA(IF($D956=5,IF($K956="Not Paid by Tenant",0,INDEX('AMI Ref'!$O$10:$R$10,MATCH($K956,{"Oil","Gas","Electric - Other","Electric ccASHP - split"},0))),0),"")</f>
        <v>0</v>
      </c>
      <c r="AR956" s="124">
        <f t="shared" si="132"/>
        <v>0</v>
      </c>
      <c r="AS956" s="123" t="e">
        <f t="shared" si="133"/>
        <v>#N/A</v>
      </c>
    </row>
    <row r="957" spans="1:45" x14ac:dyDescent="0.2">
      <c r="A957" s="130">
        <v>955</v>
      </c>
      <c r="B957" s="177">
        <f>IF(OR(COUNTIF($B$2:$B956,Input!$F973)&lt;1,COUNTIF($O$2:$O956,Input!$C973)&lt;1),Input!F973,0)</f>
        <v>0</v>
      </c>
      <c r="C957" s="177">
        <f>IF(OR(COUNTIF($B$2:$B956,Input!$F973)&lt;1,COUNTIF($O$2:$O956,Input!$C973)&lt;1),Input!G973,0)</f>
        <v>0</v>
      </c>
      <c r="D957" s="177">
        <f>IF(OR(COUNTIF($B$2:$B956,Input!$F973)&lt;1,COUNTIF($O$2:$O956,Input!$C973)&lt;1),Input!H973,0)</f>
        <v>0</v>
      </c>
      <c r="E957" s="177">
        <f>IF(OR(COUNTIF($B$2:$B956,Input!$F973)&lt;1,COUNTIF($O$2:$O956,Input!$C973)&lt;1),Input!I973,0)</f>
        <v>0</v>
      </c>
      <c r="F957" s="177">
        <f>IF(OR(COUNTIF($B$2:$B956,Input!$F973)&lt;1,COUNTIF($O$2:$O956,Input!$C973)&lt;1),Input!J973,0)</f>
        <v>0</v>
      </c>
      <c r="G957" s="177">
        <f>IF(OR(COUNTIF($B$2:$B956,Input!$F973)&lt;1,COUNTIF($O$2:$O956,Input!$C973)&lt;1),Input!K973,0)</f>
        <v>0</v>
      </c>
      <c r="H957" s="177">
        <f>IF(OR(COUNTIF($B$2:$B956,Input!$F973)&lt;1,COUNTIF($O$2:$O956,Input!$C973)&lt;1),Input!L973,0)</f>
        <v>0</v>
      </c>
      <c r="I957" s="177">
        <f>IF(OR(COUNTIF($B$2:$B956,Input!$F973)&lt;1,COUNTIF($O$2:$O956,Input!$C973)&lt;1),Input!M973,0)</f>
        <v>0</v>
      </c>
      <c r="J957" s="177">
        <f>IF(OR(COUNTIF($B$2:$B956,Input!$F973)&lt;1,COUNTIF($O$2:$O956,Input!$C973)&lt;1),Input!N973,0)</f>
        <v>0</v>
      </c>
      <c r="K957" s="177">
        <f>IF(OR(COUNTIF($B$2:$B956,Input!$F973)&lt;1,COUNTIF($O$2:$O956,Input!$C973)&lt;1),Input!O973,0)</f>
        <v>0</v>
      </c>
      <c r="L957" s="177">
        <f>IF(OR(COUNTIF($B$2:$B956,Input!$F973)&lt;1,COUNTIF($O$2:$O956,Input!$C973)&lt;1),Input!P973,0)</f>
        <v>0</v>
      </c>
      <c r="M957" s="129" t="str">
        <f t="shared" si="128"/>
        <v/>
      </c>
      <c r="N957" s="161">
        <f t="shared" si="126"/>
        <v>0</v>
      </c>
      <c r="O957" s="168">
        <f>Input!C973</f>
        <v>0</v>
      </c>
      <c r="P957" s="168"/>
      <c r="R957" s="131">
        <f t="shared" si="127"/>
        <v>0</v>
      </c>
      <c r="S957" s="133" t="str">
        <f t="shared" si="129"/>
        <v xml:space="preserve"> </v>
      </c>
      <c r="T957" s="133"/>
      <c r="U957" s="132" t="str">
        <f>_xlfn.IFNA(IF($D957=0,LOOKUP($F957,{0.1,0.2,0.3,0.4,0.5,0.6,0.7,0.8,0.9,1},{22,34,46,58,70,82,94,106,118,130}),""),"")</f>
        <v/>
      </c>
      <c r="V957" s="132" t="str">
        <f>_xlfn.IFNA(IF($D957=1,LOOKUP($F957,{0.1,0.2,0.3,0.4,0.5,0.6,0.7,0.8,0.9,1},{23,35,47,59,71,83,95,107,119,131}),""),"")</f>
        <v/>
      </c>
      <c r="W957" s="132" t="str">
        <f>_xlfn.IFNA(IF($D957=2,LOOKUP($F957,{0.1,0.2,0.3,0.4,0.5,0.6,0.7,0.8,0.9,1},{24,36,48,60,72,84,96,108,120,132}),""),"")</f>
        <v/>
      </c>
      <c r="X957" s="132" t="str">
        <f>_xlfn.IFNA(IF($D957=3,LOOKUP($F957,{0.1,0.2,0.3,0.4,0.5,0.6,0.7,0.8,0.9,1},{25,37,49,61,73,85,97,109,121,133}),""),"")</f>
        <v/>
      </c>
      <c r="Y957" s="132" t="str">
        <f>_xlfn.IFNA(IF($D957=4,LOOKUP($F957,{0.1,0.2,0.3,0.4,0.5,0.6,0.7,0.8,0.9,1},{26,38,50,62,74,86,98,110,122,134}),""),"")</f>
        <v/>
      </c>
      <c r="Z957" s="132" t="str">
        <f>_xlfn.IFNA(IF($D957=5,LOOKUP($F957,{0.1,0.2,0.3,0.4,0.5,0.6,0.7,0.8,0.9,1},{27,39,51,63,75,87,99,111,123,135}),""),"")</f>
        <v/>
      </c>
      <c r="AA957" s="132">
        <f t="shared" si="130"/>
        <v>0</v>
      </c>
      <c r="AB957" s="132" t="str">
        <f t="shared" si="131"/>
        <v>00</v>
      </c>
      <c r="AC957" s="82" t="e">
        <f>VLOOKUP(AB957,'AMI Ref'!T:U,2,FALSE)</f>
        <v>#N/A</v>
      </c>
      <c r="AD957" s="124"/>
      <c r="AE957" s="81" t="str">
        <f>_xlfn.IFNA(IF($D957=0,IF($J957="Not Paid by Tenant",0,INDEX('AMI Ref'!$K$5:$N$5,MATCH($J957,{"Oil","Gas","Electric - Other","ELECTRIC - HEAT PUMP"},0))),0),"")</f>
        <v/>
      </c>
      <c r="AF957" s="81">
        <f>_xlfn.IFNA(IF($D957=1,IF($J957="Not Paid by Tenant",0,INDEX('AMI Ref'!$K$6:$N$6,MATCH($J957,{"Oil","Gas","Electric - Other","ELECTRIC - HEAT PUMP"},0))),0),"")</f>
        <v>0</v>
      </c>
      <c r="AG957" s="81">
        <f>_xlfn.IFNA(IF($D957=2,IF($J957="Not Paid by Tenant",0,INDEX('AMI Ref'!$K$7:$N$7,MATCH($J957,{"Oil","Gas","Electric - Other","ELECTRIC - HEAT PUMP"},0))),0),"")</f>
        <v>0</v>
      </c>
      <c r="AH957" s="81">
        <f>_xlfn.IFNA(IF($D957=3,IF($J957="Not Paid by Tenant",0,INDEX('AMI Ref'!$K$8:$N$8,MATCH($J957,{"Oil","Gas","Electric - Other","ELECTRIC - HEAT PUMP"},0))),0),"")</f>
        <v>0</v>
      </c>
      <c r="AI957" s="81">
        <f>_xlfn.IFNA(IF($D957=4,IF($J957="Not Paid by Tenant",0,INDEX('AMI Ref'!$K$9:$N$9,MATCH($J957,{"Oil","Gas","Electric - Other","ELECTRIC - HEAT PUMP"},0))),0),"")</f>
        <v>0</v>
      </c>
      <c r="AJ957" s="81">
        <f>_xlfn.IFNA(IF($D957=5,IF($J957="Not Paid by Tenant",0,INDEX('AMI Ref'!$K$10:$N$10,MATCH($J957,{"Oil","Gas","Electric - Other","ELECTRIC - HEAT PUMP"},0))),0),"")</f>
        <v>0</v>
      </c>
      <c r="AK957" s="128"/>
      <c r="AL957" s="81" t="str">
        <f>_xlfn.IFNA(IF($D957=0,IF($K957="Not Paid by Tenant",0,INDEX('AMI Ref'!$O$5:$R$5,MATCH($K957,{"Oil","Gas","Electric - Other","Electric ccASHP - split"},0))),0),"")</f>
        <v/>
      </c>
      <c r="AM957" s="81">
        <f>_xlfn.IFNA(IF($D957=1,IF($K957="Not Paid by Tenant",0,INDEX('AMI Ref'!$O$6:$R$6,MATCH($K957,{"Oil","Gas","Electric - Other","Electric ccASHP - split"},0))),0),"")</f>
        <v>0</v>
      </c>
      <c r="AN957" s="81">
        <f>_xlfn.IFNA(IF($D957=2,IF($K957="Not Paid by Tenant",0,INDEX('AMI Ref'!$O$7:$R$7,MATCH($K957,{"Oil","Gas","Electric - Other","Electric ccASHP - split"},0))),0),"")</f>
        <v>0</v>
      </c>
      <c r="AO957" s="81">
        <f>_xlfn.IFNA(IF($D957=3,IF($K957="Not Paid by Tenant",0,INDEX('AMI Ref'!$O$8:$R$8,MATCH($K957,{"Oil","Gas","Electric - Other","Electric ccASHP - split"},0))),0),"")</f>
        <v>0</v>
      </c>
      <c r="AP957" s="81">
        <f>_xlfn.IFNA(IF($D957=4,IF($K957="Not Paid by Tenant",0,INDEX('AMI Ref'!$O$9:$R$9,MATCH($K957,{"Oil","Gas","Electric - Other","Electric ccASHP - split"},0))),0),"")</f>
        <v>0</v>
      </c>
      <c r="AQ957" s="81">
        <f>_xlfn.IFNA(IF($D957=5,IF($K957="Not Paid by Tenant",0,INDEX('AMI Ref'!$O$10:$R$10,MATCH($K957,{"Oil","Gas","Electric - Other","Electric ccASHP - split"},0))),0),"")</f>
        <v>0</v>
      </c>
      <c r="AR957" s="124">
        <f t="shared" si="132"/>
        <v>0</v>
      </c>
      <c r="AS957" s="123" t="e">
        <f t="shared" si="133"/>
        <v>#N/A</v>
      </c>
    </row>
    <row r="958" spans="1:45" x14ac:dyDescent="0.2">
      <c r="A958" s="130">
        <v>956</v>
      </c>
      <c r="B958" s="177">
        <f>IF(OR(COUNTIF($B$2:$B957,Input!$F974)&lt;1,COUNTIF($O$2:$O957,Input!$C974)&lt;1),Input!F974,0)</f>
        <v>0</v>
      </c>
      <c r="C958" s="177">
        <f>IF(OR(COUNTIF($B$2:$B957,Input!$F974)&lt;1,COUNTIF($O$2:$O957,Input!$C974)&lt;1),Input!G974,0)</f>
        <v>0</v>
      </c>
      <c r="D958" s="177">
        <f>IF(OR(COUNTIF($B$2:$B957,Input!$F974)&lt;1,COUNTIF($O$2:$O957,Input!$C974)&lt;1),Input!H974,0)</f>
        <v>0</v>
      </c>
      <c r="E958" s="177">
        <f>IF(OR(COUNTIF($B$2:$B957,Input!$F974)&lt;1,COUNTIF($O$2:$O957,Input!$C974)&lt;1),Input!I974,0)</f>
        <v>0</v>
      </c>
      <c r="F958" s="177">
        <f>IF(OR(COUNTIF($B$2:$B957,Input!$F974)&lt;1,COUNTIF($O$2:$O957,Input!$C974)&lt;1),Input!J974,0)</f>
        <v>0</v>
      </c>
      <c r="G958" s="177">
        <f>IF(OR(COUNTIF($B$2:$B957,Input!$F974)&lt;1,COUNTIF($O$2:$O957,Input!$C974)&lt;1),Input!K974,0)</f>
        <v>0</v>
      </c>
      <c r="H958" s="177">
        <f>IF(OR(COUNTIF($B$2:$B957,Input!$F974)&lt;1,COUNTIF($O$2:$O957,Input!$C974)&lt;1),Input!L974,0)</f>
        <v>0</v>
      </c>
      <c r="I958" s="177">
        <f>IF(OR(COUNTIF($B$2:$B957,Input!$F974)&lt;1,COUNTIF($O$2:$O957,Input!$C974)&lt;1),Input!M974,0)</f>
        <v>0</v>
      </c>
      <c r="J958" s="177">
        <f>IF(OR(COUNTIF($B$2:$B957,Input!$F974)&lt;1,COUNTIF($O$2:$O957,Input!$C974)&lt;1),Input!N974,0)</f>
        <v>0</v>
      </c>
      <c r="K958" s="177">
        <f>IF(OR(COUNTIF($B$2:$B957,Input!$F974)&lt;1,COUNTIF($O$2:$O957,Input!$C974)&lt;1),Input!O974,0)</f>
        <v>0</v>
      </c>
      <c r="L958" s="177">
        <f>IF(OR(COUNTIF($B$2:$B957,Input!$F974)&lt;1,COUNTIF($O$2:$O957,Input!$C974)&lt;1),Input!P974,0)</f>
        <v>0</v>
      </c>
      <c r="M958" s="129" t="str">
        <f t="shared" si="128"/>
        <v/>
      </c>
      <c r="N958" s="161">
        <f t="shared" si="126"/>
        <v>0</v>
      </c>
      <c r="O958" s="168">
        <f>Input!C974</f>
        <v>0</v>
      </c>
      <c r="P958" s="168"/>
      <c r="R958" s="131">
        <f t="shared" si="127"/>
        <v>0</v>
      </c>
      <c r="S958" s="133" t="str">
        <f t="shared" si="129"/>
        <v xml:space="preserve"> </v>
      </c>
      <c r="T958" s="133"/>
      <c r="U958" s="132" t="str">
        <f>_xlfn.IFNA(IF($D958=0,LOOKUP($F958,{0.1,0.2,0.3,0.4,0.5,0.6,0.7,0.8,0.9,1},{22,34,46,58,70,82,94,106,118,130}),""),"")</f>
        <v/>
      </c>
      <c r="V958" s="132" t="str">
        <f>_xlfn.IFNA(IF($D958=1,LOOKUP($F958,{0.1,0.2,0.3,0.4,0.5,0.6,0.7,0.8,0.9,1},{23,35,47,59,71,83,95,107,119,131}),""),"")</f>
        <v/>
      </c>
      <c r="W958" s="132" t="str">
        <f>_xlfn.IFNA(IF($D958=2,LOOKUP($F958,{0.1,0.2,0.3,0.4,0.5,0.6,0.7,0.8,0.9,1},{24,36,48,60,72,84,96,108,120,132}),""),"")</f>
        <v/>
      </c>
      <c r="X958" s="132" t="str">
        <f>_xlfn.IFNA(IF($D958=3,LOOKUP($F958,{0.1,0.2,0.3,0.4,0.5,0.6,0.7,0.8,0.9,1},{25,37,49,61,73,85,97,109,121,133}),""),"")</f>
        <v/>
      </c>
      <c r="Y958" s="132" t="str">
        <f>_xlfn.IFNA(IF($D958=4,LOOKUP($F958,{0.1,0.2,0.3,0.4,0.5,0.6,0.7,0.8,0.9,1},{26,38,50,62,74,86,98,110,122,134}),""),"")</f>
        <v/>
      </c>
      <c r="Z958" s="132" t="str">
        <f>_xlfn.IFNA(IF($D958=5,LOOKUP($F958,{0.1,0.2,0.3,0.4,0.5,0.6,0.7,0.8,0.9,1},{27,39,51,63,75,87,99,111,123,135}),""),"")</f>
        <v/>
      </c>
      <c r="AA958" s="132">
        <f t="shared" si="130"/>
        <v>0</v>
      </c>
      <c r="AB958" s="132" t="str">
        <f t="shared" si="131"/>
        <v>00</v>
      </c>
      <c r="AC958" s="82" t="e">
        <f>VLOOKUP(AB958,'AMI Ref'!T:U,2,FALSE)</f>
        <v>#N/A</v>
      </c>
      <c r="AD958" s="124"/>
      <c r="AE958" s="81" t="str">
        <f>_xlfn.IFNA(IF($D958=0,IF($J958="Not Paid by Tenant",0,INDEX('AMI Ref'!$K$5:$N$5,MATCH($J958,{"Oil","Gas","Electric - Other","ELECTRIC - HEAT PUMP"},0))),0),"")</f>
        <v/>
      </c>
      <c r="AF958" s="81">
        <f>_xlfn.IFNA(IF($D958=1,IF($J958="Not Paid by Tenant",0,INDEX('AMI Ref'!$K$6:$N$6,MATCH($J958,{"Oil","Gas","Electric - Other","ELECTRIC - HEAT PUMP"},0))),0),"")</f>
        <v>0</v>
      </c>
      <c r="AG958" s="81">
        <f>_xlfn.IFNA(IF($D958=2,IF($J958="Not Paid by Tenant",0,INDEX('AMI Ref'!$K$7:$N$7,MATCH($J958,{"Oil","Gas","Electric - Other","ELECTRIC - HEAT PUMP"},0))),0),"")</f>
        <v>0</v>
      </c>
      <c r="AH958" s="81">
        <f>_xlfn.IFNA(IF($D958=3,IF($J958="Not Paid by Tenant",0,INDEX('AMI Ref'!$K$8:$N$8,MATCH($J958,{"Oil","Gas","Electric - Other","ELECTRIC - HEAT PUMP"},0))),0),"")</f>
        <v>0</v>
      </c>
      <c r="AI958" s="81">
        <f>_xlfn.IFNA(IF($D958=4,IF($J958="Not Paid by Tenant",0,INDEX('AMI Ref'!$K$9:$N$9,MATCH($J958,{"Oil","Gas","Electric - Other","ELECTRIC - HEAT PUMP"},0))),0),"")</f>
        <v>0</v>
      </c>
      <c r="AJ958" s="81">
        <f>_xlfn.IFNA(IF($D958=5,IF($J958="Not Paid by Tenant",0,INDEX('AMI Ref'!$K$10:$N$10,MATCH($J958,{"Oil","Gas","Electric - Other","ELECTRIC - HEAT PUMP"},0))),0),"")</f>
        <v>0</v>
      </c>
      <c r="AK958" s="128"/>
      <c r="AL958" s="81" t="str">
        <f>_xlfn.IFNA(IF($D958=0,IF($K958="Not Paid by Tenant",0,INDEX('AMI Ref'!$O$5:$R$5,MATCH($K958,{"Oil","Gas","Electric - Other","Electric ccASHP - split"},0))),0),"")</f>
        <v/>
      </c>
      <c r="AM958" s="81">
        <f>_xlfn.IFNA(IF($D958=1,IF($K958="Not Paid by Tenant",0,INDEX('AMI Ref'!$O$6:$R$6,MATCH($K958,{"Oil","Gas","Electric - Other","Electric ccASHP - split"},0))),0),"")</f>
        <v>0</v>
      </c>
      <c r="AN958" s="81">
        <f>_xlfn.IFNA(IF($D958=2,IF($K958="Not Paid by Tenant",0,INDEX('AMI Ref'!$O$7:$R$7,MATCH($K958,{"Oil","Gas","Electric - Other","Electric ccASHP - split"},0))),0),"")</f>
        <v>0</v>
      </c>
      <c r="AO958" s="81">
        <f>_xlfn.IFNA(IF($D958=3,IF($K958="Not Paid by Tenant",0,INDEX('AMI Ref'!$O$8:$R$8,MATCH($K958,{"Oil","Gas","Electric - Other","Electric ccASHP - split"},0))),0),"")</f>
        <v>0</v>
      </c>
      <c r="AP958" s="81">
        <f>_xlfn.IFNA(IF($D958=4,IF($K958="Not Paid by Tenant",0,INDEX('AMI Ref'!$O$9:$R$9,MATCH($K958,{"Oil","Gas","Electric - Other","Electric ccASHP - split"},0))),0),"")</f>
        <v>0</v>
      </c>
      <c r="AQ958" s="81">
        <f>_xlfn.IFNA(IF($D958=5,IF($K958="Not Paid by Tenant",0,INDEX('AMI Ref'!$O$10:$R$10,MATCH($K958,{"Oil","Gas","Electric - Other","Electric ccASHP - split"},0))),0),"")</f>
        <v>0</v>
      </c>
      <c r="AR958" s="124">
        <f t="shared" si="132"/>
        <v>0</v>
      </c>
      <c r="AS958" s="123" t="e">
        <f t="shared" si="133"/>
        <v>#N/A</v>
      </c>
    </row>
    <row r="959" spans="1:45" x14ac:dyDescent="0.2">
      <c r="A959" s="130">
        <v>957</v>
      </c>
      <c r="B959" s="177">
        <f>IF(OR(COUNTIF($B$2:$B958,Input!$F975)&lt;1,COUNTIF($O$2:$O958,Input!$C975)&lt;1),Input!F975,0)</f>
        <v>0</v>
      </c>
      <c r="C959" s="177">
        <f>IF(OR(COUNTIF($B$2:$B958,Input!$F975)&lt;1,COUNTIF($O$2:$O958,Input!$C975)&lt;1),Input!G975,0)</f>
        <v>0</v>
      </c>
      <c r="D959" s="177">
        <f>IF(OR(COUNTIF($B$2:$B958,Input!$F975)&lt;1,COUNTIF($O$2:$O958,Input!$C975)&lt;1),Input!H975,0)</f>
        <v>0</v>
      </c>
      <c r="E959" s="177">
        <f>IF(OR(COUNTIF($B$2:$B958,Input!$F975)&lt;1,COUNTIF($O$2:$O958,Input!$C975)&lt;1),Input!I975,0)</f>
        <v>0</v>
      </c>
      <c r="F959" s="177">
        <f>IF(OR(COUNTIF($B$2:$B958,Input!$F975)&lt;1,COUNTIF($O$2:$O958,Input!$C975)&lt;1),Input!J975,0)</f>
        <v>0</v>
      </c>
      <c r="G959" s="177">
        <f>IF(OR(COUNTIF($B$2:$B958,Input!$F975)&lt;1,COUNTIF($O$2:$O958,Input!$C975)&lt;1),Input!K975,0)</f>
        <v>0</v>
      </c>
      <c r="H959" s="177">
        <f>IF(OR(COUNTIF($B$2:$B958,Input!$F975)&lt;1,COUNTIF($O$2:$O958,Input!$C975)&lt;1),Input!L975,0)</f>
        <v>0</v>
      </c>
      <c r="I959" s="177">
        <f>IF(OR(COUNTIF($B$2:$B958,Input!$F975)&lt;1,COUNTIF($O$2:$O958,Input!$C975)&lt;1),Input!M975,0)</f>
        <v>0</v>
      </c>
      <c r="J959" s="177">
        <f>IF(OR(COUNTIF($B$2:$B958,Input!$F975)&lt;1,COUNTIF($O$2:$O958,Input!$C975)&lt;1),Input!N975,0)</f>
        <v>0</v>
      </c>
      <c r="K959" s="177">
        <f>IF(OR(COUNTIF($B$2:$B958,Input!$F975)&lt;1,COUNTIF($O$2:$O958,Input!$C975)&lt;1),Input!O975,0)</f>
        <v>0</v>
      </c>
      <c r="L959" s="177">
        <f>IF(OR(COUNTIF($B$2:$B958,Input!$F975)&lt;1,COUNTIF($O$2:$O958,Input!$C975)&lt;1),Input!P975,0)</f>
        <v>0</v>
      </c>
      <c r="M959" s="129" t="str">
        <f t="shared" si="128"/>
        <v/>
      </c>
      <c r="N959" s="161">
        <f t="shared" si="126"/>
        <v>0</v>
      </c>
      <c r="O959" s="168">
        <f>Input!C975</f>
        <v>0</v>
      </c>
      <c r="P959" s="168"/>
      <c r="R959" s="131">
        <f t="shared" si="127"/>
        <v>0</v>
      </c>
      <c r="S959" s="133" t="str">
        <f t="shared" si="129"/>
        <v xml:space="preserve"> </v>
      </c>
      <c r="T959" s="133"/>
      <c r="U959" s="132" t="str">
        <f>_xlfn.IFNA(IF($D959=0,LOOKUP($F959,{0.1,0.2,0.3,0.4,0.5,0.6,0.7,0.8,0.9,1},{22,34,46,58,70,82,94,106,118,130}),""),"")</f>
        <v/>
      </c>
      <c r="V959" s="132" t="str">
        <f>_xlfn.IFNA(IF($D959=1,LOOKUP($F959,{0.1,0.2,0.3,0.4,0.5,0.6,0.7,0.8,0.9,1},{23,35,47,59,71,83,95,107,119,131}),""),"")</f>
        <v/>
      </c>
      <c r="W959" s="132" t="str">
        <f>_xlfn.IFNA(IF($D959=2,LOOKUP($F959,{0.1,0.2,0.3,0.4,0.5,0.6,0.7,0.8,0.9,1},{24,36,48,60,72,84,96,108,120,132}),""),"")</f>
        <v/>
      </c>
      <c r="X959" s="132" t="str">
        <f>_xlfn.IFNA(IF($D959=3,LOOKUP($F959,{0.1,0.2,0.3,0.4,0.5,0.6,0.7,0.8,0.9,1},{25,37,49,61,73,85,97,109,121,133}),""),"")</f>
        <v/>
      </c>
      <c r="Y959" s="132" t="str">
        <f>_xlfn.IFNA(IF($D959=4,LOOKUP($F959,{0.1,0.2,0.3,0.4,0.5,0.6,0.7,0.8,0.9,1},{26,38,50,62,74,86,98,110,122,134}),""),"")</f>
        <v/>
      </c>
      <c r="Z959" s="132" t="str">
        <f>_xlfn.IFNA(IF($D959=5,LOOKUP($F959,{0.1,0.2,0.3,0.4,0.5,0.6,0.7,0.8,0.9,1},{27,39,51,63,75,87,99,111,123,135}),""),"")</f>
        <v/>
      </c>
      <c r="AA959" s="132">
        <f t="shared" si="130"/>
        <v>0</v>
      </c>
      <c r="AB959" s="132" t="str">
        <f t="shared" si="131"/>
        <v>00</v>
      </c>
      <c r="AC959" s="82" t="e">
        <f>VLOOKUP(AB959,'AMI Ref'!T:U,2,FALSE)</f>
        <v>#N/A</v>
      </c>
      <c r="AD959" s="124"/>
      <c r="AE959" s="81" t="str">
        <f>_xlfn.IFNA(IF($D959=0,IF($J959="Not Paid by Tenant",0,INDEX('AMI Ref'!$K$5:$N$5,MATCH($J959,{"Oil","Gas","Electric - Other","ELECTRIC - HEAT PUMP"},0))),0),"")</f>
        <v/>
      </c>
      <c r="AF959" s="81">
        <f>_xlfn.IFNA(IF($D959=1,IF($J959="Not Paid by Tenant",0,INDEX('AMI Ref'!$K$6:$N$6,MATCH($J959,{"Oil","Gas","Electric - Other","ELECTRIC - HEAT PUMP"},0))),0),"")</f>
        <v>0</v>
      </c>
      <c r="AG959" s="81">
        <f>_xlfn.IFNA(IF($D959=2,IF($J959="Not Paid by Tenant",0,INDEX('AMI Ref'!$K$7:$N$7,MATCH($J959,{"Oil","Gas","Electric - Other","ELECTRIC - HEAT PUMP"},0))),0),"")</f>
        <v>0</v>
      </c>
      <c r="AH959" s="81">
        <f>_xlfn.IFNA(IF($D959=3,IF($J959="Not Paid by Tenant",0,INDEX('AMI Ref'!$K$8:$N$8,MATCH($J959,{"Oil","Gas","Electric - Other","ELECTRIC - HEAT PUMP"},0))),0),"")</f>
        <v>0</v>
      </c>
      <c r="AI959" s="81">
        <f>_xlfn.IFNA(IF($D959=4,IF($J959="Not Paid by Tenant",0,INDEX('AMI Ref'!$K$9:$N$9,MATCH($J959,{"Oil","Gas","Electric - Other","ELECTRIC - HEAT PUMP"},0))),0),"")</f>
        <v>0</v>
      </c>
      <c r="AJ959" s="81">
        <f>_xlfn.IFNA(IF($D959=5,IF($J959="Not Paid by Tenant",0,INDEX('AMI Ref'!$K$10:$N$10,MATCH($J959,{"Oil","Gas","Electric - Other","ELECTRIC - HEAT PUMP"},0))),0),"")</f>
        <v>0</v>
      </c>
      <c r="AK959" s="128"/>
      <c r="AL959" s="81" t="str">
        <f>_xlfn.IFNA(IF($D959=0,IF($K959="Not Paid by Tenant",0,INDEX('AMI Ref'!$O$5:$R$5,MATCH($K959,{"Oil","Gas","Electric - Other","Electric ccASHP - split"},0))),0),"")</f>
        <v/>
      </c>
      <c r="AM959" s="81">
        <f>_xlfn.IFNA(IF($D959=1,IF($K959="Not Paid by Tenant",0,INDEX('AMI Ref'!$O$6:$R$6,MATCH($K959,{"Oil","Gas","Electric - Other","Electric ccASHP - split"},0))),0),"")</f>
        <v>0</v>
      </c>
      <c r="AN959" s="81">
        <f>_xlfn.IFNA(IF($D959=2,IF($K959="Not Paid by Tenant",0,INDEX('AMI Ref'!$O$7:$R$7,MATCH($K959,{"Oil","Gas","Electric - Other","Electric ccASHP - split"},0))),0),"")</f>
        <v>0</v>
      </c>
      <c r="AO959" s="81">
        <f>_xlfn.IFNA(IF($D959=3,IF($K959="Not Paid by Tenant",0,INDEX('AMI Ref'!$O$8:$R$8,MATCH($K959,{"Oil","Gas","Electric - Other","Electric ccASHP - split"},0))),0),"")</f>
        <v>0</v>
      </c>
      <c r="AP959" s="81">
        <f>_xlfn.IFNA(IF($D959=4,IF($K959="Not Paid by Tenant",0,INDEX('AMI Ref'!$O$9:$R$9,MATCH($K959,{"Oil","Gas","Electric - Other","Electric ccASHP - split"},0))),0),"")</f>
        <v>0</v>
      </c>
      <c r="AQ959" s="81">
        <f>_xlfn.IFNA(IF($D959=5,IF($K959="Not Paid by Tenant",0,INDEX('AMI Ref'!$O$10:$R$10,MATCH($K959,{"Oil","Gas","Electric - Other","Electric ccASHP - split"},0))),0),"")</f>
        <v>0</v>
      </c>
      <c r="AR959" s="124">
        <f t="shared" si="132"/>
        <v>0</v>
      </c>
      <c r="AS959" s="123" t="e">
        <f t="shared" si="133"/>
        <v>#N/A</v>
      </c>
    </row>
    <row r="960" spans="1:45" x14ac:dyDescent="0.2">
      <c r="A960" s="130">
        <v>958</v>
      </c>
      <c r="B960" s="177">
        <f>IF(OR(COUNTIF($B$2:$B959,Input!$F976)&lt;1,COUNTIF($O$2:$O959,Input!$C976)&lt;1),Input!F976,0)</f>
        <v>0</v>
      </c>
      <c r="C960" s="177">
        <f>IF(OR(COUNTIF($B$2:$B959,Input!$F976)&lt;1,COUNTIF($O$2:$O959,Input!$C976)&lt;1),Input!G976,0)</f>
        <v>0</v>
      </c>
      <c r="D960" s="177">
        <f>IF(OR(COUNTIF($B$2:$B959,Input!$F976)&lt;1,COUNTIF($O$2:$O959,Input!$C976)&lt;1),Input!H976,0)</f>
        <v>0</v>
      </c>
      <c r="E960" s="177">
        <f>IF(OR(COUNTIF($B$2:$B959,Input!$F976)&lt;1,COUNTIF($O$2:$O959,Input!$C976)&lt;1),Input!I976,0)</f>
        <v>0</v>
      </c>
      <c r="F960" s="177">
        <f>IF(OR(COUNTIF($B$2:$B959,Input!$F976)&lt;1,COUNTIF($O$2:$O959,Input!$C976)&lt;1),Input!J976,0)</f>
        <v>0</v>
      </c>
      <c r="G960" s="177">
        <f>IF(OR(COUNTIF($B$2:$B959,Input!$F976)&lt;1,COUNTIF($O$2:$O959,Input!$C976)&lt;1),Input!K976,0)</f>
        <v>0</v>
      </c>
      <c r="H960" s="177">
        <f>IF(OR(COUNTIF($B$2:$B959,Input!$F976)&lt;1,COUNTIF($O$2:$O959,Input!$C976)&lt;1),Input!L976,0)</f>
        <v>0</v>
      </c>
      <c r="I960" s="177">
        <f>IF(OR(COUNTIF($B$2:$B959,Input!$F976)&lt;1,COUNTIF($O$2:$O959,Input!$C976)&lt;1),Input!M976,0)</f>
        <v>0</v>
      </c>
      <c r="J960" s="177">
        <f>IF(OR(COUNTIF($B$2:$B959,Input!$F976)&lt;1,COUNTIF($O$2:$O959,Input!$C976)&lt;1),Input!N976,0)</f>
        <v>0</v>
      </c>
      <c r="K960" s="177">
        <f>IF(OR(COUNTIF($B$2:$B959,Input!$F976)&lt;1,COUNTIF($O$2:$O959,Input!$C976)&lt;1),Input!O976,0)</f>
        <v>0</v>
      </c>
      <c r="L960" s="177">
        <f>IF(OR(COUNTIF($B$2:$B959,Input!$F976)&lt;1,COUNTIF($O$2:$O959,Input!$C976)&lt;1),Input!P976,0)</f>
        <v>0</v>
      </c>
      <c r="M960" s="129" t="str">
        <f t="shared" si="128"/>
        <v/>
      </c>
      <c r="N960" s="161">
        <f t="shared" si="126"/>
        <v>0</v>
      </c>
      <c r="O960" s="168">
        <f>Input!C976</f>
        <v>0</v>
      </c>
      <c r="P960" s="168"/>
      <c r="R960" s="131">
        <f t="shared" si="127"/>
        <v>0</v>
      </c>
      <c r="S960" s="133" t="str">
        <f t="shared" si="129"/>
        <v xml:space="preserve"> </v>
      </c>
      <c r="T960" s="133"/>
      <c r="U960" s="132" t="str">
        <f>_xlfn.IFNA(IF($D960=0,LOOKUP($F960,{0.1,0.2,0.3,0.4,0.5,0.6,0.7,0.8,0.9,1},{22,34,46,58,70,82,94,106,118,130}),""),"")</f>
        <v/>
      </c>
      <c r="V960" s="132" t="str">
        <f>_xlfn.IFNA(IF($D960=1,LOOKUP($F960,{0.1,0.2,0.3,0.4,0.5,0.6,0.7,0.8,0.9,1},{23,35,47,59,71,83,95,107,119,131}),""),"")</f>
        <v/>
      </c>
      <c r="W960" s="132" t="str">
        <f>_xlfn.IFNA(IF($D960=2,LOOKUP($F960,{0.1,0.2,0.3,0.4,0.5,0.6,0.7,0.8,0.9,1},{24,36,48,60,72,84,96,108,120,132}),""),"")</f>
        <v/>
      </c>
      <c r="X960" s="132" t="str">
        <f>_xlfn.IFNA(IF($D960=3,LOOKUP($F960,{0.1,0.2,0.3,0.4,0.5,0.6,0.7,0.8,0.9,1},{25,37,49,61,73,85,97,109,121,133}),""),"")</f>
        <v/>
      </c>
      <c r="Y960" s="132" t="str">
        <f>_xlfn.IFNA(IF($D960=4,LOOKUP($F960,{0.1,0.2,0.3,0.4,0.5,0.6,0.7,0.8,0.9,1},{26,38,50,62,74,86,98,110,122,134}),""),"")</f>
        <v/>
      </c>
      <c r="Z960" s="132" t="str">
        <f>_xlfn.IFNA(IF($D960=5,LOOKUP($F960,{0.1,0.2,0.3,0.4,0.5,0.6,0.7,0.8,0.9,1},{27,39,51,63,75,87,99,111,123,135}),""),"")</f>
        <v/>
      </c>
      <c r="AA960" s="132">
        <f t="shared" si="130"/>
        <v>0</v>
      </c>
      <c r="AB960" s="132" t="str">
        <f t="shared" si="131"/>
        <v>00</v>
      </c>
      <c r="AC960" s="82" t="e">
        <f>VLOOKUP(AB960,'AMI Ref'!T:U,2,FALSE)</f>
        <v>#N/A</v>
      </c>
      <c r="AD960" s="124"/>
      <c r="AE960" s="81" t="str">
        <f>_xlfn.IFNA(IF($D960=0,IF($J960="Not Paid by Tenant",0,INDEX('AMI Ref'!$K$5:$N$5,MATCH($J960,{"Oil","Gas","Electric - Other","ELECTRIC - HEAT PUMP"},0))),0),"")</f>
        <v/>
      </c>
      <c r="AF960" s="81">
        <f>_xlfn.IFNA(IF($D960=1,IF($J960="Not Paid by Tenant",0,INDEX('AMI Ref'!$K$6:$N$6,MATCH($J960,{"Oil","Gas","Electric - Other","ELECTRIC - HEAT PUMP"},0))),0),"")</f>
        <v>0</v>
      </c>
      <c r="AG960" s="81">
        <f>_xlfn.IFNA(IF($D960=2,IF($J960="Not Paid by Tenant",0,INDEX('AMI Ref'!$K$7:$N$7,MATCH($J960,{"Oil","Gas","Electric - Other","ELECTRIC - HEAT PUMP"},0))),0),"")</f>
        <v>0</v>
      </c>
      <c r="AH960" s="81">
        <f>_xlfn.IFNA(IF($D960=3,IF($J960="Not Paid by Tenant",0,INDEX('AMI Ref'!$K$8:$N$8,MATCH($J960,{"Oil","Gas","Electric - Other","ELECTRIC - HEAT PUMP"},0))),0),"")</f>
        <v>0</v>
      </c>
      <c r="AI960" s="81">
        <f>_xlfn.IFNA(IF($D960=4,IF($J960="Not Paid by Tenant",0,INDEX('AMI Ref'!$K$9:$N$9,MATCH($J960,{"Oil","Gas","Electric - Other","ELECTRIC - HEAT PUMP"},0))),0),"")</f>
        <v>0</v>
      </c>
      <c r="AJ960" s="81">
        <f>_xlfn.IFNA(IF($D960=5,IF($J960="Not Paid by Tenant",0,INDEX('AMI Ref'!$K$10:$N$10,MATCH($J960,{"Oil","Gas","Electric - Other","ELECTRIC - HEAT PUMP"},0))),0),"")</f>
        <v>0</v>
      </c>
      <c r="AK960" s="128"/>
      <c r="AL960" s="81" t="str">
        <f>_xlfn.IFNA(IF($D960=0,IF($K960="Not Paid by Tenant",0,INDEX('AMI Ref'!$O$5:$R$5,MATCH($K960,{"Oil","Gas","Electric - Other","Electric ccASHP - split"},0))),0),"")</f>
        <v/>
      </c>
      <c r="AM960" s="81">
        <f>_xlfn.IFNA(IF($D960=1,IF($K960="Not Paid by Tenant",0,INDEX('AMI Ref'!$O$6:$R$6,MATCH($K960,{"Oil","Gas","Electric - Other","Electric ccASHP - split"},0))),0),"")</f>
        <v>0</v>
      </c>
      <c r="AN960" s="81">
        <f>_xlfn.IFNA(IF($D960=2,IF($K960="Not Paid by Tenant",0,INDEX('AMI Ref'!$O$7:$R$7,MATCH($K960,{"Oil","Gas","Electric - Other","Electric ccASHP - split"},0))),0),"")</f>
        <v>0</v>
      </c>
      <c r="AO960" s="81">
        <f>_xlfn.IFNA(IF($D960=3,IF($K960="Not Paid by Tenant",0,INDEX('AMI Ref'!$O$8:$R$8,MATCH($K960,{"Oil","Gas","Electric - Other","Electric ccASHP - split"},0))),0),"")</f>
        <v>0</v>
      </c>
      <c r="AP960" s="81">
        <f>_xlfn.IFNA(IF($D960=4,IF($K960="Not Paid by Tenant",0,INDEX('AMI Ref'!$O$9:$R$9,MATCH($K960,{"Oil","Gas","Electric - Other","Electric ccASHP - split"},0))),0),"")</f>
        <v>0</v>
      </c>
      <c r="AQ960" s="81">
        <f>_xlfn.IFNA(IF($D960=5,IF($K960="Not Paid by Tenant",0,INDEX('AMI Ref'!$O$10:$R$10,MATCH($K960,{"Oil","Gas","Electric - Other","Electric ccASHP - split"},0))),0),"")</f>
        <v>0</v>
      </c>
      <c r="AR960" s="124">
        <f t="shared" si="132"/>
        <v>0</v>
      </c>
      <c r="AS960" s="123" t="e">
        <f t="shared" si="133"/>
        <v>#N/A</v>
      </c>
    </row>
    <row r="961" spans="1:45" x14ac:dyDescent="0.2">
      <c r="A961" s="130">
        <v>959</v>
      </c>
      <c r="B961" s="177">
        <f>IF(OR(COUNTIF($B$2:$B960,Input!$F977)&lt;1,COUNTIF($O$2:$O960,Input!$C977)&lt;1),Input!F977,0)</f>
        <v>0</v>
      </c>
      <c r="C961" s="177">
        <f>IF(OR(COUNTIF($B$2:$B960,Input!$F977)&lt;1,COUNTIF($O$2:$O960,Input!$C977)&lt;1),Input!G977,0)</f>
        <v>0</v>
      </c>
      <c r="D961" s="177">
        <f>IF(OR(COUNTIF($B$2:$B960,Input!$F977)&lt;1,COUNTIF($O$2:$O960,Input!$C977)&lt;1),Input!H977,0)</f>
        <v>0</v>
      </c>
      <c r="E961" s="177">
        <f>IF(OR(COUNTIF($B$2:$B960,Input!$F977)&lt;1,COUNTIF($O$2:$O960,Input!$C977)&lt;1),Input!I977,0)</f>
        <v>0</v>
      </c>
      <c r="F961" s="177">
        <f>IF(OR(COUNTIF($B$2:$B960,Input!$F977)&lt;1,COUNTIF($O$2:$O960,Input!$C977)&lt;1),Input!J977,0)</f>
        <v>0</v>
      </c>
      <c r="G961" s="177">
        <f>IF(OR(COUNTIF($B$2:$B960,Input!$F977)&lt;1,COUNTIF($O$2:$O960,Input!$C977)&lt;1),Input!K977,0)</f>
        <v>0</v>
      </c>
      <c r="H961" s="177">
        <f>IF(OR(COUNTIF($B$2:$B960,Input!$F977)&lt;1,COUNTIF($O$2:$O960,Input!$C977)&lt;1),Input!L977,0)</f>
        <v>0</v>
      </c>
      <c r="I961" s="177">
        <f>IF(OR(COUNTIF($B$2:$B960,Input!$F977)&lt;1,COUNTIF($O$2:$O960,Input!$C977)&lt;1),Input!M977,0)</f>
        <v>0</v>
      </c>
      <c r="J961" s="177">
        <f>IF(OR(COUNTIF($B$2:$B960,Input!$F977)&lt;1,COUNTIF($O$2:$O960,Input!$C977)&lt;1),Input!N977,0)</f>
        <v>0</v>
      </c>
      <c r="K961" s="177">
        <f>IF(OR(COUNTIF($B$2:$B960,Input!$F977)&lt;1,COUNTIF($O$2:$O960,Input!$C977)&lt;1),Input!O977,0)</f>
        <v>0</v>
      </c>
      <c r="L961" s="177">
        <f>IF(OR(COUNTIF($B$2:$B960,Input!$F977)&lt;1,COUNTIF($O$2:$O960,Input!$C977)&lt;1),Input!P977,0)</f>
        <v>0</v>
      </c>
      <c r="M961" s="129" t="str">
        <f t="shared" si="128"/>
        <v/>
      </c>
      <c r="N961" s="161">
        <f t="shared" si="126"/>
        <v>0</v>
      </c>
      <c r="O961" s="168">
        <f>Input!C977</f>
        <v>0</v>
      </c>
      <c r="P961" s="168"/>
      <c r="R961" s="131">
        <f t="shared" si="127"/>
        <v>0</v>
      </c>
      <c r="S961" s="133" t="str">
        <f t="shared" si="129"/>
        <v xml:space="preserve"> </v>
      </c>
      <c r="T961" s="133"/>
      <c r="U961" s="132" t="str">
        <f>_xlfn.IFNA(IF($D961=0,LOOKUP($F961,{0.1,0.2,0.3,0.4,0.5,0.6,0.7,0.8,0.9,1},{22,34,46,58,70,82,94,106,118,130}),""),"")</f>
        <v/>
      </c>
      <c r="V961" s="132" t="str">
        <f>_xlfn.IFNA(IF($D961=1,LOOKUP($F961,{0.1,0.2,0.3,0.4,0.5,0.6,0.7,0.8,0.9,1},{23,35,47,59,71,83,95,107,119,131}),""),"")</f>
        <v/>
      </c>
      <c r="W961" s="132" t="str">
        <f>_xlfn.IFNA(IF($D961=2,LOOKUP($F961,{0.1,0.2,0.3,0.4,0.5,0.6,0.7,0.8,0.9,1},{24,36,48,60,72,84,96,108,120,132}),""),"")</f>
        <v/>
      </c>
      <c r="X961" s="132" t="str">
        <f>_xlfn.IFNA(IF($D961=3,LOOKUP($F961,{0.1,0.2,0.3,0.4,0.5,0.6,0.7,0.8,0.9,1},{25,37,49,61,73,85,97,109,121,133}),""),"")</f>
        <v/>
      </c>
      <c r="Y961" s="132" t="str">
        <f>_xlfn.IFNA(IF($D961=4,LOOKUP($F961,{0.1,0.2,0.3,0.4,0.5,0.6,0.7,0.8,0.9,1},{26,38,50,62,74,86,98,110,122,134}),""),"")</f>
        <v/>
      </c>
      <c r="Z961" s="132" t="str">
        <f>_xlfn.IFNA(IF($D961=5,LOOKUP($F961,{0.1,0.2,0.3,0.4,0.5,0.6,0.7,0.8,0.9,1},{27,39,51,63,75,87,99,111,123,135}),""),"")</f>
        <v/>
      </c>
      <c r="AA961" s="132">
        <f t="shared" si="130"/>
        <v>0</v>
      </c>
      <c r="AB961" s="132" t="str">
        <f t="shared" si="131"/>
        <v>00</v>
      </c>
      <c r="AC961" s="82" t="e">
        <f>VLOOKUP(AB961,'AMI Ref'!T:U,2,FALSE)</f>
        <v>#N/A</v>
      </c>
      <c r="AD961" s="124"/>
      <c r="AE961" s="81" t="str">
        <f>_xlfn.IFNA(IF($D961=0,IF($J961="Not Paid by Tenant",0,INDEX('AMI Ref'!$K$5:$N$5,MATCH($J961,{"Oil","Gas","Electric - Other","ELECTRIC - HEAT PUMP"},0))),0),"")</f>
        <v/>
      </c>
      <c r="AF961" s="81">
        <f>_xlfn.IFNA(IF($D961=1,IF($J961="Not Paid by Tenant",0,INDEX('AMI Ref'!$K$6:$N$6,MATCH($J961,{"Oil","Gas","Electric - Other","ELECTRIC - HEAT PUMP"},0))),0),"")</f>
        <v>0</v>
      </c>
      <c r="AG961" s="81">
        <f>_xlfn.IFNA(IF($D961=2,IF($J961="Not Paid by Tenant",0,INDEX('AMI Ref'!$K$7:$N$7,MATCH($J961,{"Oil","Gas","Electric - Other","ELECTRIC - HEAT PUMP"},0))),0),"")</f>
        <v>0</v>
      </c>
      <c r="AH961" s="81">
        <f>_xlfn.IFNA(IF($D961=3,IF($J961="Not Paid by Tenant",0,INDEX('AMI Ref'!$K$8:$N$8,MATCH($J961,{"Oil","Gas","Electric - Other","ELECTRIC - HEAT PUMP"},0))),0),"")</f>
        <v>0</v>
      </c>
      <c r="AI961" s="81">
        <f>_xlfn.IFNA(IF($D961=4,IF($J961="Not Paid by Tenant",0,INDEX('AMI Ref'!$K$9:$N$9,MATCH($J961,{"Oil","Gas","Electric - Other","ELECTRIC - HEAT PUMP"},0))),0),"")</f>
        <v>0</v>
      </c>
      <c r="AJ961" s="81">
        <f>_xlfn.IFNA(IF($D961=5,IF($J961="Not Paid by Tenant",0,INDEX('AMI Ref'!$K$10:$N$10,MATCH($J961,{"Oil","Gas","Electric - Other","ELECTRIC - HEAT PUMP"},0))),0),"")</f>
        <v>0</v>
      </c>
      <c r="AK961" s="128"/>
      <c r="AL961" s="81" t="str">
        <f>_xlfn.IFNA(IF($D961=0,IF($K961="Not Paid by Tenant",0,INDEX('AMI Ref'!$O$5:$R$5,MATCH($K961,{"Oil","Gas","Electric - Other","Electric ccASHP - split"},0))),0),"")</f>
        <v/>
      </c>
      <c r="AM961" s="81">
        <f>_xlfn.IFNA(IF($D961=1,IF($K961="Not Paid by Tenant",0,INDEX('AMI Ref'!$O$6:$R$6,MATCH($K961,{"Oil","Gas","Electric - Other","Electric ccASHP - split"},0))),0),"")</f>
        <v>0</v>
      </c>
      <c r="AN961" s="81">
        <f>_xlfn.IFNA(IF($D961=2,IF($K961="Not Paid by Tenant",0,INDEX('AMI Ref'!$O$7:$R$7,MATCH($K961,{"Oil","Gas","Electric - Other","Electric ccASHP - split"},0))),0),"")</f>
        <v>0</v>
      </c>
      <c r="AO961" s="81">
        <f>_xlfn.IFNA(IF($D961=3,IF($K961="Not Paid by Tenant",0,INDEX('AMI Ref'!$O$8:$R$8,MATCH($K961,{"Oil","Gas","Electric - Other","Electric ccASHP - split"},0))),0),"")</f>
        <v>0</v>
      </c>
      <c r="AP961" s="81">
        <f>_xlfn.IFNA(IF($D961=4,IF($K961="Not Paid by Tenant",0,INDEX('AMI Ref'!$O$9:$R$9,MATCH($K961,{"Oil","Gas","Electric - Other","Electric ccASHP - split"},0))),0),"")</f>
        <v>0</v>
      </c>
      <c r="AQ961" s="81">
        <f>_xlfn.IFNA(IF($D961=5,IF($K961="Not Paid by Tenant",0,INDEX('AMI Ref'!$O$10:$R$10,MATCH($K961,{"Oil","Gas","Electric - Other","Electric ccASHP - split"},0))),0),"")</f>
        <v>0</v>
      </c>
      <c r="AR961" s="124">
        <f t="shared" si="132"/>
        <v>0</v>
      </c>
      <c r="AS961" s="123" t="e">
        <f t="shared" si="133"/>
        <v>#N/A</v>
      </c>
    </row>
    <row r="962" spans="1:45" x14ac:dyDescent="0.2">
      <c r="A962" s="130">
        <v>960</v>
      </c>
      <c r="B962" s="177">
        <f>IF(OR(COUNTIF($B$2:$B961,Input!$F978)&lt;1,COUNTIF($O$2:$O961,Input!$C978)&lt;1),Input!F978,0)</f>
        <v>0</v>
      </c>
      <c r="C962" s="177">
        <f>IF(OR(COUNTIF($B$2:$B961,Input!$F978)&lt;1,COUNTIF($O$2:$O961,Input!$C978)&lt;1),Input!G978,0)</f>
        <v>0</v>
      </c>
      <c r="D962" s="177">
        <f>IF(OR(COUNTIF($B$2:$B961,Input!$F978)&lt;1,COUNTIF($O$2:$O961,Input!$C978)&lt;1),Input!H978,0)</f>
        <v>0</v>
      </c>
      <c r="E962" s="177">
        <f>IF(OR(COUNTIF($B$2:$B961,Input!$F978)&lt;1,COUNTIF($O$2:$O961,Input!$C978)&lt;1),Input!I978,0)</f>
        <v>0</v>
      </c>
      <c r="F962" s="177">
        <f>IF(OR(COUNTIF($B$2:$B961,Input!$F978)&lt;1,COUNTIF($O$2:$O961,Input!$C978)&lt;1),Input!J978,0)</f>
        <v>0</v>
      </c>
      <c r="G962" s="177">
        <f>IF(OR(COUNTIF($B$2:$B961,Input!$F978)&lt;1,COUNTIF($O$2:$O961,Input!$C978)&lt;1),Input!K978,0)</f>
        <v>0</v>
      </c>
      <c r="H962" s="177">
        <f>IF(OR(COUNTIF($B$2:$B961,Input!$F978)&lt;1,COUNTIF($O$2:$O961,Input!$C978)&lt;1),Input!L978,0)</f>
        <v>0</v>
      </c>
      <c r="I962" s="177">
        <f>IF(OR(COUNTIF($B$2:$B961,Input!$F978)&lt;1,COUNTIF($O$2:$O961,Input!$C978)&lt;1),Input!M978,0)</f>
        <v>0</v>
      </c>
      <c r="J962" s="177">
        <f>IF(OR(COUNTIF($B$2:$B961,Input!$F978)&lt;1,COUNTIF($O$2:$O961,Input!$C978)&lt;1),Input!N978,0)</f>
        <v>0</v>
      </c>
      <c r="K962" s="177">
        <f>IF(OR(COUNTIF($B$2:$B961,Input!$F978)&lt;1,COUNTIF($O$2:$O961,Input!$C978)&lt;1),Input!O978,0)</f>
        <v>0</v>
      </c>
      <c r="L962" s="177">
        <f>IF(OR(COUNTIF($B$2:$B961,Input!$F978)&lt;1,COUNTIF($O$2:$O961,Input!$C978)&lt;1),Input!P978,0)</f>
        <v>0</v>
      </c>
      <c r="M962" s="129" t="str">
        <f t="shared" si="128"/>
        <v/>
      </c>
      <c r="N962" s="161">
        <f t="shared" si="126"/>
        <v>0</v>
      </c>
      <c r="O962" s="168">
        <f>Input!C978</f>
        <v>0</v>
      </c>
      <c r="P962" s="168"/>
      <c r="R962" s="131">
        <f t="shared" si="127"/>
        <v>0</v>
      </c>
      <c r="S962" s="133" t="str">
        <f t="shared" si="129"/>
        <v xml:space="preserve"> </v>
      </c>
      <c r="T962" s="133"/>
      <c r="U962" s="132" t="str">
        <f>_xlfn.IFNA(IF($D962=0,LOOKUP($F962,{0.1,0.2,0.3,0.4,0.5,0.6,0.7,0.8,0.9,1},{22,34,46,58,70,82,94,106,118,130}),""),"")</f>
        <v/>
      </c>
      <c r="V962" s="132" t="str">
        <f>_xlfn.IFNA(IF($D962=1,LOOKUP($F962,{0.1,0.2,0.3,0.4,0.5,0.6,0.7,0.8,0.9,1},{23,35,47,59,71,83,95,107,119,131}),""),"")</f>
        <v/>
      </c>
      <c r="W962" s="132" t="str">
        <f>_xlfn.IFNA(IF($D962=2,LOOKUP($F962,{0.1,0.2,0.3,0.4,0.5,0.6,0.7,0.8,0.9,1},{24,36,48,60,72,84,96,108,120,132}),""),"")</f>
        <v/>
      </c>
      <c r="X962" s="132" t="str">
        <f>_xlfn.IFNA(IF($D962=3,LOOKUP($F962,{0.1,0.2,0.3,0.4,0.5,0.6,0.7,0.8,0.9,1},{25,37,49,61,73,85,97,109,121,133}),""),"")</f>
        <v/>
      </c>
      <c r="Y962" s="132" t="str">
        <f>_xlfn.IFNA(IF($D962=4,LOOKUP($F962,{0.1,0.2,0.3,0.4,0.5,0.6,0.7,0.8,0.9,1},{26,38,50,62,74,86,98,110,122,134}),""),"")</f>
        <v/>
      </c>
      <c r="Z962" s="132" t="str">
        <f>_xlfn.IFNA(IF($D962=5,LOOKUP($F962,{0.1,0.2,0.3,0.4,0.5,0.6,0.7,0.8,0.9,1},{27,39,51,63,75,87,99,111,123,135}),""),"")</f>
        <v/>
      </c>
      <c r="AA962" s="132">
        <f t="shared" si="130"/>
        <v>0</v>
      </c>
      <c r="AB962" s="132" t="str">
        <f t="shared" si="131"/>
        <v>00</v>
      </c>
      <c r="AC962" s="82" t="e">
        <f>VLOOKUP(AB962,'AMI Ref'!T:U,2,FALSE)</f>
        <v>#N/A</v>
      </c>
      <c r="AD962" s="124"/>
      <c r="AE962" s="81" t="str">
        <f>_xlfn.IFNA(IF($D962=0,IF($J962="Not Paid by Tenant",0,INDEX('AMI Ref'!$K$5:$N$5,MATCH($J962,{"Oil","Gas","Electric - Other","ELECTRIC - HEAT PUMP"},0))),0),"")</f>
        <v/>
      </c>
      <c r="AF962" s="81">
        <f>_xlfn.IFNA(IF($D962=1,IF($J962="Not Paid by Tenant",0,INDEX('AMI Ref'!$K$6:$N$6,MATCH($J962,{"Oil","Gas","Electric - Other","ELECTRIC - HEAT PUMP"},0))),0),"")</f>
        <v>0</v>
      </c>
      <c r="AG962" s="81">
        <f>_xlfn.IFNA(IF($D962=2,IF($J962="Not Paid by Tenant",0,INDEX('AMI Ref'!$K$7:$N$7,MATCH($J962,{"Oil","Gas","Electric - Other","ELECTRIC - HEAT PUMP"},0))),0),"")</f>
        <v>0</v>
      </c>
      <c r="AH962" s="81">
        <f>_xlfn.IFNA(IF($D962=3,IF($J962="Not Paid by Tenant",0,INDEX('AMI Ref'!$K$8:$N$8,MATCH($J962,{"Oil","Gas","Electric - Other","ELECTRIC - HEAT PUMP"},0))),0),"")</f>
        <v>0</v>
      </c>
      <c r="AI962" s="81">
        <f>_xlfn.IFNA(IF($D962=4,IF($J962="Not Paid by Tenant",0,INDEX('AMI Ref'!$K$9:$N$9,MATCH($J962,{"Oil","Gas","Electric - Other","ELECTRIC - HEAT PUMP"},0))),0),"")</f>
        <v>0</v>
      </c>
      <c r="AJ962" s="81">
        <f>_xlfn.IFNA(IF($D962=5,IF($J962="Not Paid by Tenant",0,INDEX('AMI Ref'!$K$10:$N$10,MATCH($J962,{"Oil","Gas","Electric - Other","ELECTRIC - HEAT PUMP"},0))),0),"")</f>
        <v>0</v>
      </c>
      <c r="AK962" s="128"/>
      <c r="AL962" s="81" t="str">
        <f>_xlfn.IFNA(IF($D962=0,IF($K962="Not Paid by Tenant",0,INDEX('AMI Ref'!$O$5:$R$5,MATCH($K962,{"Oil","Gas","Electric - Other","Electric ccASHP - split"},0))),0),"")</f>
        <v/>
      </c>
      <c r="AM962" s="81">
        <f>_xlfn.IFNA(IF($D962=1,IF($K962="Not Paid by Tenant",0,INDEX('AMI Ref'!$O$6:$R$6,MATCH($K962,{"Oil","Gas","Electric - Other","Electric ccASHP - split"},0))),0),"")</f>
        <v>0</v>
      </c>
      <c r="AN962" s="81">
        <f>_xlfn.IFNA(IF($D962=2,IF($K962="Not Paid by Tenant",0,INDEX('AMI Ref'!$O$7:$R$7,MATCH($K962,{"Oil","Gas","Electric - Other","Electric ccASHP - split"},0))),0),"")</f>
        <v>0</v>
      </c>
      <c r="AO962" s="81">
        <f>_xlfn.IFNA(IF($D962=3,IF($K962="Not Paid by Tenant",0,INDEX('AMI Ref'!$O$8:$R$8,MATCH($K962,{"Oil","Gas","Electric - Other","Electric ccASHP - split"},0))),0),"")</f>
        <v>0</v>
      </c>
      <c r="AP962" s="81">
        <f>_xlfn.IFNA(IF($D962=4,IF($K962="Not Paid by Tenant",0,INDEX('AMI Ref'!$O$9:$R$9,MATCH($K962,{"Oil","Gas","Electric - Other","Electric ccASHP - split"},0))),0),"")</f>
        <v>0</v>
      </c>
      <c r="AQ962" s="81">
        <f>_xlfn.IFNA(IF($D962=5,IF($K962="Not Paid by Tenant",0,INDEX('AMI Ref'!$O$10:$R$10,MATCH($K962,{"Oil","Gas","Electric - Other","Electric ccASHP - split"},0))),0),"")</f>
        <v>0</v>
      </c>
      <c r="AR962" s="124">
        <f t="shared" si="132"/>
        <v>0</v>
      </c>
      <c r="AS962" s="123" t="e">
        <f t="shared" si="133"/>
        <v>#N/A</v>
      </c>
    </row>
    <row r="963" spans="1:45" x14ac:dyDescent="0.2">
      <c r="A963" s="130">
        <v>961</v>
      </c>
      <c r="B963" s="177">
        <f>IF(OR(COUNTIF($B$2:$B962,Input!$F979)&lt;1,COUNTIF($O$2:$O962,Input!$C979)&lt;1),Input!F979,0)</f>
        <v>0</v>
      </c>
      <c r="C963" s="177">
        <f>IF(OR(COUNTIF($B$2:$B962,Input!$F979)&lt;1,COUNTIF($O$2:$O962,Input!$C979)&lt;1),Input!G979,0)</f>
        <v>0</v>
      </c>
      <c r="D963" s="177">
        <f>IF(OR(COUNTIF($B$2:$B962,Input!$F979)&lt;1,COUNTIF($O$2:$O962,Input!$C979)&lt;1),Input!H979,0)</f>
        <v>0</v>
      </c>
      <c r="E963" s="177">
        <f>IF(OR(COUNTIF($B$2:$B962,Input!$F979)&lt;1,COUNTIF($O$2:$O962,Input!$C979)&lt;1),Input!I979,0)</f>
        <v>0</v>
      </c>
      <c r="F963" s="177">
        <f>IF(OR(COUNTIF($B$2:$B962,Input!$F979)&lt;1,COUNTIF($O$2:$O962,Input!$C979)&lt;1),Input!J979,0)</f>
        <v>0</v>
      </c>
      <c r="G963" s="177">
        <f>IF(OR(COUNTIF($B$2:$B962,Input!$F979)&lt;1,COUNTIF($O$2:$O962,Input!$C979)&lt;1),Input!K979,0)</f>
        <v>0</v>
      </c>
      <c r="H963" s="177">
        <f>IF(OR(COUNTIF($B$2:$B962,Input!$F979)&lt;1,COUNTIF($O$2:$O962,Input!$C979)&lt;1),Input!L979,0)</f>
        <v>0</v>
      </c>
      <c r="I963" s="177">
        <f>IF(OR(COUNTIF($B$2:$B962,Input!$F979)&lt;1,COUNTIF($O$2:$O962,Input!$C979)&lt;1),Input!M979,0)</f>
        <v>0</v>
      </c>
      <c r="J963" s="177">
        <f>IF(OR(COUNTIF($B$2:$B962,Input!$F979)&lt;1,COUNTIF($O$2:$O962,Input!$C979)&lt;1),Input!N979,0)</f>
        <v>0</v>
      </c>
      <c r="K963" s="177">
        <f>IF(OR(COUNTIF($B$2:$B962,Input!$F979)&lt;1,COUNTIF($O$2:$O962,Input!$C979)&lt;1),Input!O979,0)</f>
        <v>0</v>
      </c>
      <c r="L963" s="177">
        <f>IF(OR(COUNTIF($B$2:$B962,Input!$F979)&lt;1,COUNTIF($O$2:$O962,Input!$C979)&lt;1),Input!P979,0)</f>
        <v>0</v>
      </c>
      <c r="M963" s="129" t="str">
        <f t="shared" si="128"/>
        <v/>
      </c>
      <c r="N963" s="161">
        <f t="shared" si="126"/>
        <v>0</v>
      </c>
      <c r="O963" s="168">
        <f>Input!C979</f>
        <v>0</v>
      </c>
      <c r="P963" s="168"/>
      <c r="R963" s="131">
        <f t="shared" si="127"/>
        <v>0</v>
      </c>
      <c r="S963" s="133" t="str">
        <f t="shared" si="129"/>
        <v xml:space="preserve"> </v>
      </c>
      <c r="T963" s="133"/>
      <c r="U963" s="132" t="str">
        <f>_xlfn.IFNA(IF($D963=0,LOOKUP($F963,{0.1,0.2,0.3,0.4,0.5,0.6,0.7,0.8,0.9,1},{22,34,46,58,70,82,94,106,118,130}),""),"")</f>
        <v/>
      </c>
      <c r="V963" s="132" t="str">
        <f>_xlfn.IFNA(IF($D963=1,LOOKUP($F963,{0.1,0.2,0.3,0.4,0.5,0.6,0.7,0.8,0.9,1},{23,35,47,59,71,83,95,107,119,131}),""),"")</f>
        <v/>
      </c>
      <c r="W963" s="132" t="str">
        <f>_xlfn.IFNA(IF($D963=2,LOOKUP($F963,{0.1,0.2,0.3,0.4,0.5,0.6,0.7,0.8,0.9,1},{24,36,48,60,72,84,96,108,120,132}),""),"")</f>
        <v/>
      </c>
      <c r="X963" s="132" t="str">
        <f>_xlfn.IFNA(IF($D963=3,LOOKUP($F963,{0.1,0.2,0.3,0.4,0.5,0.6,0.7,0.8,0.9,1},{25,37,49,61,73,85,97,109,121,133}),""),"")</f>
        <v/>
      </c>
      <c r="Y963" s="132" t="str">
        <f>_xlfn.IFNA(IF($D963=4,LOOKUP($F963,{0.1,0.2,0.3,0.4,0.5,0.6,0.7,0.8,0.9,1},{26,38,50,62,74,86,98,110,122,134}),""),"")</f>
        <v/>
      </c>
      <c r="Z963" s="132" t="str">
        <f>_xlfn.IFNA(IF($D963=5,LOOKUP($F963,{0.1,0.2,0.3,0.4,0.5,0.6,0.7,0.8,0.9,1},{27,39,51,63,75,87,99,111,123,135}),""),"")</f>
        <v/>
      </c>
      <c r="AA963" s="132">
        <f t="shared" si="130"/>
        <v>0</v>
      </c>
      <c r="AB963" s="132" t="str">
        <f t="shared" si="131"/>
        <v>00</v>
      </c>
      <c r="AC963" s="82" t="e">
        <f>VLOOKUP(AB963,'AMI Ref'!T:U,2,FALSE)</f>
        <v>#N/A</v>
      </c>
      <c r="AD963" s="124"/>
      <c r="AE963" s="81" t="str">
        <f>_xlfn.IFNA(IF($D963=0,IF($J963="Not Paid by Tenant",0,INDEX('AMI Ref'!$K$5:$N$5,MATCH($J963,{"Oil","Gas","Electric - Other","ELECTRIC - HEAT PUMP"},0))),0),"")</f>
        <v/>
      </c>
      <c r="AF963" s="81">
        <f>_xlfn.IFNA(IF($D963=1,IF($J963="Not Paid by Tenant",0,INDEX('AMI Ref'!$K$6:$N$6,MATCH($J963,{"Oil","Gas","Electric - Other","ELECTRIC - HEAT PUMP"},0))),0),"")</f>
        <v>0</v>
      </c>
      <c r="AG963" s="81">
        <f>_xlfn.IFNA(IF($D963=2,IF($J963="Not Paid by Tenant",0,INDEX('AMI Ref'!$K$7:$N$7,MATCH($J963,{"Oil","Gas","Electric - Other","ELECTRIC - HEAT PUMP"},0))),0),"")</f>
        <v>0</v>
      </c>
      <c r="AH963" s="81">
        <f>_xlfn.IFNA(IF($D963=3,IF($J963="Not Paid by Tenant",0,INDEX('AMI Ref'!$K$8:$N$8,MATCH($J963,{"Oil","Gas","Electric - Other","ELECTRIC - HEAT PUMP"},0))),0),"")</f>
        <v>0</v>
      </c>
      <c r="AI963" s="81">
        <f>_xlfn.IFNA(IF($D963=4,IF($J963="Not Paid by Tenant",0,INDEX('AMI Ref'!$K$9:$N$9,MATCH($J963,{"Oil","Gas","Electric - Other","ELECTRIC - HEAT PUMP"},0))),0),"")</f>
        <v>0</v>
      </c>
      <c r="AJ963" s="81">
        <f>_xlfn.IFNA(IF($D963=5,IF($J963="Not Paid by Tenant",0,INDEX('AMI Ref'!$K$10:$N$10,MATCH($J963,{"Oil","Gas","Electric - Other","ELECTRIC - HEAT PUMP"},0))),0),"")</f>
        <v>0</v>
      </c>
      <c r="AK963" s="128"/>
      <c r="AL963" s="81" t="str">
        <f>_xlfn.IFNA(IF($D963=0,IF($K963="Not Paid by Tenant",0,INDEX('AMI Ref'!$O$5:$R$5,MATCH($K963,{"Oil","Gas","Electric - Other","Electric ccASHP - split"},0))),0),"")</f>
        <v/>
      </c>
      <c r="AM963" s="81">
        <f>_xlfn.IFNA(IF($D963=1,IF($K963="Not Paid by Tenant",0,INDEX('AMI Ref'!$O$6:$R$6,MATCH($K963,{"Oil","Gas","Electric - Other","Electric ccASHP - split"},0))),0),"")</f>
        <v>0</v>
      </c>
      <c r="AN963" s="81">
        <f>_xlfn.IFNA(IF($D963=2,IF($K963="Not Paid by Tenant",0,INDEX('AMI Ref'!$O$7:$R$7,MATCH($K963,{"Oil","Gas","Electric - Other","Electric ccASHP - split"},0))),0),"")</f>
        <v>0</v>
      </c>
      <c r="AO963" s="81">
        <f>_xlfn.IFNA(IF($D963=3,IF($K963="Not Paid by Tenant",0,INDEX('AMI Ref'!$O$8:$R$8,MATCH($K963,{"Oil","Gas","Electric - Other","Electric ccASHP - split"},0))),0),"")</f>
        <v>0</v>
      </c>
      <c r="AP963" s="81">
        <f>_xlfn.IFNA(IF($D963=4,IF($K963="Not Paid by Tenant",0,INDEX('AMI Ref'!$O$9:$R$9,MATCH($K963,{"Oil","Gas","Electric - Other","Electric ccASHP - split"},0))),0),"")</f>
        <v>0</v>
      </c>
      <c r="AQ963" s="81">
        <f>_xlfn.IFNA(IF($D963=5,IF($K963="Not Paid by Tenant",0,INDEX('AMI Ref'!$O$10:$R$10,MATCH($K963,{"Oil","Gas","Electric - Other","Electric ccASHP - split"},0))),0),"")</f>
        <v>0</v>
      </c>
      <c r="AR963" s="124">
        <f t="shared" si="132"/>
        <v>0</v>
      </c>
      <c r="AS963" s="123" t="e">
        <f t="shared" si="133"/>
        <v>#N/A</v>
      </c>
    </row>
    <row r="964" spans="1:45" x14ac:dyDescent="0.2">
      <c r="A964" s="130">
        <v>962</v>
      </c>
      <c r="B964" s="177">
        <f>IF(OR(COUNTIF($B$2:$B963,Input!$F980)&lt;1,COUNTIF($O$2:$O963,Input!$C980)&lt;1),Input!F980,0)</f>
        <v>0</v>
      </c>
      <c r="C964" s="177">
        <f>IF(OR(COUNTIF($B$2:$B963,Input!$F980)&lt;1,COUNTIF($O$2:$O963,Input!$C980)&lt;1),Input!G980,0)</f>
        <v>0</v>
      </c>
      <c r="D964" s="177">
        <f>IF(OR(COUNTIF($B$2:$B963,Input!$F980)&lt;1,COUNTIF($O$2:$O963,Input!$C980)&lt;1),Input!H980,0)</f>
        <v>0</v>
      </c>
      <c r="E964" s="177">
        <f>IF(OR(COUNTIF($B$2:$B963,Input!$F980)&lt;1,COUNTIF($O$2:$O963,Input!$C980)&lt;1),Input!I980,0)</f>
        <v>0</v>
      </c>
      <c r="F964" s="177">
        <f>IF(OR(COUNTIF($B$2:$B963,Input!$F980)&lt;1,COUNTIF($O$2:$O963,Input!$C980)&lt;1),Input!J980,0)</f>
        <v>0</v>
      </c>
      <c r="G964" s="177">
        <f>IF(OR(COUNTIF($B$2:$B963,Input!$F980)&lt;1,COUNTIF($O$2:$O963,Input!$C980)&lt;1),Input!K980,0)</f>
        <v>0</v>
      </c>
      <c r="H964" s="177">
        <f>IF(OR(COUNTIF($B$2:$B963,Input!$F980)&lt;1,COUNTIF($O$2:$O963,Input!$C980)&lt;1),Input!L980,0)</f>
        <v>0</v>
      </c>
      <c r="I964" s="177">
        <f>IF(OR(COUNTIF($B$2:$B963,Input!$F980)&lt;1,COUNTIF($O$2:$O963,Input!$C980)&lt;1),Input!M980,0)</f>
        <v>0</v>
      </c>
      <c r="J964" s="177">
        <f>IF(OR(COUNTIF($B$2:$B963,Input!$F980)&lt;1,COUNTIF($O$2:$O963,Input!$C980)&lt;1),Input!N980,0)</f>
        <v>0</v>
      </c>
      <c r="K964" s="177">
        <f>IF(OR(COUNTIF($B$2:$B963,Input!$F980)&lt;1,COUNTIF($O$2:$O963,Input!$C980)&lt;1),Input!O980,0)</f>
        <v>0</v>
      </c>
      <c r="L964" s="177">
        <f>IF(OR(COUNTIF($B$2:$B963,Input!$F980)&lt;1,COUNTIF($O$2:$O963,Input!$C980)&lt;1),Input!P980,0)</f>
        <v>0</v>
      </c>
      <c r="M964" s="129" t="str">
        <f t="shared" si="128"/>
        <v/>
      </c>
      <c r="N964" s="161">
        <f t="shared" ref="N964:N1027" si="134">IF(G964&lt;=F964,IF(G964&gt;0%,G964,F964),F964)</f>
        <v>0</v>
      </c>
      <c r="O964" s="168">
        <f>Input!C980</f>
        <v>0</v>
      </c>
      <c r="P964" s="168"/>
      <c r="R964" s="131">
        <f t="shared" ref="R964:R1027" si="135">IF(AND($H964="Not Paid by Tenant",$I964="Not Paid by Tenant"),"E",IF(AND($H964="Yes, No Elec. Stove",$I964="Not Paid by Tenant"),"F",IF(AND($H964="Not Paid by Tenant",$I964="Yes"),"H",IF(AND($H964="Yes, No Elec. Stove",$I964="Yes"),"I", ))))</f>
        <v>0</v>
      </c>
      <c r="S964" s="133" t="str">
        <f t="shared" si="129"/>
        <v xml:space="preserve"> </v>
      </c>
      <c r="T964" s="133"/>
      <c r="U964" s="132" t="str">
        <f>_xlfn.IFNA(IF($D964=0,LOOKUP($F964,{0.1,0.2,0.3,0.4,0.5,0.6,0.7,0.8,0.9,1},{22,34,46,58,70,82,94,106,118,130}),""),"")</f>
        <v/>
      </c>
      <c r="V964" s="132" t="str">
        <f>_xlfn.IFNA(IF($D964=1,LOOKUP($F964,{0.1,0.2,0.3,0.4,0.5,0.6,0.7,0.8,0.9,1},{23,35,47,59,71,83,95,107,119,131}),""),"")</f>
        <v/>
      </c>
      <c r="W964" s="132" t="str">
        <f>_xlfn.IFNA(IF($D964=2,LOOKUP($F964,{0.1,0.2,0.3,0.4,0.5,0.6,0.7,0.8,0.9,1},{24,36,48,60,72,84,96,108,120,132}),""),"")</f>
        <v/>
      </c>
      <c r="X964" s="132" t="str">
        <f>_xlfn.IFNA(IF($D964=3,LOOKUP($F964,{0.1,0.2,0.3,0.4,0.5,0.6,0.7,0.8,0.9,1},{25,37,49,61,73,85,97,109,121,133}),""),"")</f>
        <v/>
      </c>
      <c r="Y964" s="132" t="str">
        <f>_xlfn.IFNA(IF($D964=4,LOOKUP($F964,{0.1,0.2,0.3,0.4,0.5,0.6,0.7,0.8,0.9,1},{26,38,50,62,74,86,98,110,122,134}),""),"")</f>
        <v/>
      </c>
      <c r="Z964" s="132" t="str">
        <f>_xlfn.IFNA(IF($D964=5,LOOKUP($F964,{0.1,0.2,0.3,0.4,0.5,0.6,0.7,0.8,0.9,1},{27,39,51,63,75,87,99,111,123,135}),""),"")</f>
        <v/>
      </c>
      <c r="AA964" s="132">
        <f t="shared" si="130"/>
        <v>0</v>
      </c>
      <c r="AB964" s="132" t="str">
        <f t="shared" si="131"/>
        <v>00</v>
      </c>
      <c r="AC964" s="82" t="e">
        <f>VLOOKUP(AB964,'AMI Ref'!T:U,2,FALSE)</f>
        <v>#N/A</v>
      </c>
      <c r="AD964" s="124"/>
      <c r="AE964" s="81" t="str">
        <f>_xlfn.IFNA(IF($D964=0,IF($J964="Not Paid by Tenant",0,INDEX('AMI Ref'!$K$5:$N$5,MATCH($J964,{"Oil","Gas","Electric - Other","ELECTRIC - HEAT PUMP"},0))),0),"")</f>
        <v/>
      </c>
      <c r="AF964" s="81">
        <f>_xlfn.IFNA(IF($D964=1,IF($J964="Not Paid by Tenant",0,INDEX('AMI Ref'!$K$6:$N$6,MATCH($J964,{"Oil","Gas","Electric - Other","ELECTRIC - HEAT PUMP"},0))),0),"")</f>
        <v>0</v>
      </c>
      <c r="AG964" s="81">
        <f>_xlfn.IFNA(IF($D964=2,IF($J964="Not Paid by Tenant",0,INDEX('AMI Ref'!$K$7:$N$7,MATCH($J964,{"Oil","Gas","Electric - Other","ELECTRIC - HEAT PUMP"},0))),0),"")</f>
        <v>0</v>
      </c>
      <c r="AH964" s="81">
        <f>_xlfn.IFNA(IF($D964=3,IF($J964="Not Paid by Tenant",0,INDEX('AMI Ref'!$K$8:$N$8,MATCH($J964,{"Oil","Gas","Electric - Other","ELECTRIC - HEAT PUMP"},0))),0),"")</f>
        <v>0</v>
      </c>
      <c r="AI964" s="81">
        <f>_xlfn.IFNA(IF($D964=4,IF($J964="Not Paid by Tenant",0,INDEX('AMI Ref'!$K$9:$N$9,MATCH($J964,{"Oil","Gas","Electric - Other","ELECTRIC - HEAT PUMP"},0))),0),"")</f>
        <v>0</v>
      </c>
      <c r="AJ964" s="81">
        <f>_xlfn.IFNA(IF($D964=5,IF($J964="Not Paid by Tenant",0,INDEX('AMI Ref'!$K$10:$N$10,MATCH($J964,{"Oil","Gas","Electric - Other","ELECTRIC - HEAT PUMP"},0))),0),"")</f>
        <v>0</v>
      </c>
      <c r="AK964" s="128"/>
      <c r="AL964" s="81" t="str">
        <f>_xlfn.IFNA(IF($D964=0,IF($K964="Not Paid by Tenant",0,INDEX('AMI Ref'!$O$5:$R$5,MATCH($K964,{"Oil","Gas","Electric - Other","Electric ccASHP - split"},0))),0),"")</f>
        <v/>
      </c>
      <c r="AM964" s="81">
        <f>_xlfn.IFNA(IF($D964=1,IF($K964="Not Paid by Tenant",0,INDEX('AMI Ref'!$O$6:$R$6,MATCH($K964,{"Oil","Gas","Electric - Other","Electric ccASHP - split"},0))),0),"")</f>
        <v>0</v>
      </c>
      <c r="AN964" s="81">
        <f>_xlfn.IFNA(IF($D964=2,IF($K964="Not Paid by Tenant",0,INDEX('AMI Ref'!$O$7:$R$7,MATCH($K964,{"Oil","Gas","Electric - Other","Electric ccASHP - split"},0))),0),"")</f>
        <v>0</v>
      </c>
      <c r="AO964" s="81">
        <f>_xlfn.IFNA(IF($D964=3,IF($K964="Not Paid by Tenant",0,INDEX('AMI Ref'!$O$8:$R$8,MATCH($K964,{"Oil","Gas","Electric - Other","Electric ccASHP - split"},0))),0),"")</f>
        <v>0</v>
      </c>
      <c r="AP964" s="81">
        <f>_xlfn.IFNA(IF($D964=4,IF($K964="Not Paid by Tenant",0,INDEX('AMI Ref'!$O$9:$R$9,MATCH($K964,{"Oil","Gas","Electric - Other","Electric ccASHP - split"},0))),0),"")</f>
        <v>0</v>
      </c>
      <c r="AQ964" s="81">
        <f>_xlfn.IFNA(IF($D964=5,IF($K964="Not Paid by Tenant",0,INDEX('AMI Ref'!$O$10:$R$10,MATCH($K964,{"Oil","Gas","Electric - Other","Electric ccASHP - split"},0))),0),"")</f>
        <v>0</v>
      </c>
      <c r="AR964" s="124">
        <f t="shared" si="132"/>
        <v>0</v>
      </c>
      <c r="AS964" s="123" t="e">
        <f t="shared" si="133"/>
        <v>#N/A</v>
      </c>
    </row>
    <row r="965" spans="1:45" x14ac:dyDescent="0.2">
      <c r="A965" s="130">
        <v>963</v>
      </c>
      <c r="B965" s="177">
        <f>IF(OR(COUNTIF($B$2:$B964,Input!$F981)&lt;1,COUNTIF($O$2:$O964,Input!$C981)&lt;1),Input!F981,0)</f>
        <v>0</v>
      </c>
      <c r="C965" s="177">
        <f>IF(OR(COUNTIF($B$2:$B964,Input!$F981)&lt;1,COUNTIF($O$2:$O964,Input!$C981)&lt;1),Input!G981,0)</f>
        <v>0</v>
      </c>
      <c r="D965" s="177">
        <f>IF(OR(COUNTIF($B$2:$B964,Input!$F981)&lt;1,COUNTIF($O$2:$O964,Input!$C981)&lt;1),Input!H981,0)</f>
        <v>0</v>
      </c>
      <c r="E965" s="177">
        <f>IF(OR(COUNTIF($B$2:$B964,Input!$F981)&lt;1,COUNTIF($O$2:$O964,Input!$C981)&lt;1),Input!I981,0)</f>
        <v>0</v>
      </c>
      <c r="F965" s="177">
        <f>IF(OR(COUNTIF($B$2:$B964,Input!$F981)&lt;1,COUNTIF($O$2:$O964,Input!$C981)&lt;1),Input!J981,0)</f>
        <v>0</v>
      </c>
      <c r="G965" s="177">
        <f>IF(OR(COUNTIF($B$2:$B964,Input!$F981)&lt;1,COUNTIF($O$2:$O964,Input!$C981)&lt;1),Input!K981,0)</f>
        <v>0</v>
      </c>
      <c r="H965" s="177">
        <f>IF(OR(COUNTIF($B$2:$B964,Input!$F981)&lt;1,COUNTIF($O$2:$O964,Input!$C981)&lt;1),Input!L981,0)</f>
        <v>0</v>
      </c>
      <c r="I965" s="177">
        <f>IF(OR(COUNTIF($B$2:$B964,Input!$F981)&lt;1,COUNTIF($O$2:$O964,Input!$C981)&lt;1),Input!M981,0)</f>
        <v>0</v>
      </c>
      <c r="J965" s="177">
        <f>IF(OR(COUNTIF($B$2:$B964,Input!$F981)&lt;1,COUNTIF($O$2:$O964,Input!$C981)&lt;1),Input!N981,0)</f>
        <v>0</v>
      </c>
      <c r="K965" s="177">
        <f>IF(OR(COUNTIF($B$2:$B964,Input!$F981)&lt;1,COUNTIF($O$2:$O964,Input!$C981)&lt;1),Input!O981,0)</f>
        <v>0</v>
      </c>
      <c r="L965" s="177">
        <f>IF(OR(COUNTIF($B$2:$B964,Input!$F981)&lt;1,COUNTIF($O$2:$O964,Input!$C981)&lt;1),Input!P981,0)</f>
        <v>0</v>
      </c>
      <c r="M965" s="129" t="str">
        <f t="shared" si="128"/>
        <v/>
      </c>
      <c r="N965" s="161">
        <f t="shared" si="134"/>
        <v>0</v>
      </c>
      <c r="O965" s="168">
        <f>Input!C981</f>
        <v>0</v>
      </c>
      <c r="P965" s="168"/>
      <c r="R965" s="131">
        <f t="shared" si="135"/>
        <v>0</v>
      </c>
      <c r="S965" s="133" t="str">
        <f t="shared" si="129"/>
        <v xml:space="preserve"> </v>
      </c>
      <c r="T965" s="133"/>
      <c r="U965" s="132" t="str">
        <f>_xlfn.IFNA(IF($D965=0,LOOKUP($F965,{0.1,0.2,0.3,0.4,0.5,0.6,0.7,0.8,0.9,1},{22,34,46,58,70,82,94,106,118,130}),""),"")</f>
        <v/>
      </c>
      <c r="V965" s="132" t="str">
        <f>_xlfn.IFNA(IF($D965=1,LOOKUP($F965,{0.1,0.2,0.3,0.4,0.5,0.6,0.7,0.8,0.9,1},{23,35,47,59,71,83,95,107,119,131}),""),"")</f>
        <v/>
      </c>
      <c r="W965" s="132" t="str">
        <f>_xlfn.IFNA(IF($D965=2,LOOKUP($F965,{0.1,0.2,0.3,0.4,0.5,0.6,0.7,0.8,0.9,1},{24,36,48,60,72,84,96,108,120,132}),""),"")</f>
        <v/>
      </c>
      <c r="X965" s="132" t="str">
        <f>_xlfn.IFNA(IF($D965=3,LOOKUP($F965,{0.1,0.2,0.3,0.4,0.5,0.6,0.7,0.8,0.9,1},{25,37,49,61,73,85,97,109,121,133}),""),"")</f>
        <v/>
      </c>
      <c r="Y965" s="132" t="str">
        <f>_xlfn.IFNA(IF($D965=4,LOOKUP($F965,{0.1,0.2,0.3,0.4,0.5,0.6,0.7,0.8,0.9,1},{26,38,50,62,74,86,98,110,122,134}),""),"")</f>
        <v/>
      </c>
      <c r="Z965" s="132" t="str">
        <f>_xlfn.IFNA(IF($D965=5,LOOKUP($F965,{0.1,0.2,0.3,0.4,0.5,0.6,0.7,0.8,0.9,1},{27,39,51,63,75,87,99,111,123,135}),""),"")</f>
        <v/>
      </c>
      <c r="AA965" s="132">
        <f t="shared" si="130"/>
        <v>0</v>
      </c>
      <c r="AB965" s="132" t="str">
        <f t="shared" si="131"/>
        <v>00</v>
      </c>
      <c r="AC965" s="82" t="e">
        <f>VLOOKUP(AB965,'AMI Ref'!T:U,2,FALSE)</f>
        <v>#N/A</v>
      </c>
      <c r="AD965" s="124"/>
      <c r="AE965" s="81" t="str">
        <f>_xlfn.IFNA(IF($D965=0,IF($J965="Not Paid by Tenant",0,INDEX('AMI Ref'!$K$5:$N$5,MATCH($J965,{"Oil","Gas","Electric - Other","ELECTRIC - HEAT PUMP"},0))),0),"")</f>
        <v/>
      </c>
      <c r="AF965" s="81">
        <f>_xlfn.IFNA(IF($D965=1,IF($J965="Not Paid by Tenant",0,INDEX('AMI Ref'!$K$6:$N$6,MATCH($J965,{"Oil","Gas","Electric - Other","ELECTRIC - HEAT PUMP"},0))),0),"")</f>
        <v>0</v>
      </c>
      <c r="AG965" s="81">
        <f>_xlfn.IFNA(IF($D965=2,IF($J965="Not Paid by Tenant",0,INDEX('AMI Ref'!$K$7:$N$7,MATCH($J965,{"Oil","Gas","Electric - Other","ELECTRIC - HEAT PUMP"},0))),0),"")</f>
        <v>0</v>
      </c>
      <c r="AH965" s="81">
        <f>_xlfn.IFNA(IF($D965=3,IF($J965="Not Paid by Tenant",0,INDEX('AMI Ref'!$K$8:$N$8,MATCH($J965,{"Oil","Gas","Electric - Other","ELECTRIC - HEAT PUMP"},0))),0),"")</f>
        <v>0</v>
      </c>
      <c r="AI965" s="81">
        <f>_xlfn.IFNA(IF($D965=4,IF($J965="Not Paid by Tenant",0,INDEX('AMI Ref'!$K$9:$N$9,MATCH($J965,{"Oil","Gas","Electric - Other","ELECTRIC - HEAT PUMP"},0))),0),"")</f>
        <v>0</v>
      </c>
      <c r="AJ965" s="81">
        <f>_xlfn.IFNA(IF($D965=5,IF($J965="Not Paid by Tenant",0,INDEX('AMI Ref'!$K$10:$N$10,MATCH($J965,{"Oil","Gas","Electric - Other","ELECTRIC - HEAT PUMP"},0))),0),"")</f>
        <v>0</v>
      </c>
      <c r="AK965" s="128"/>
      <c r="AL965" s="81" t="str">
        <f>_xlfn.IFNA(IF($D965=0,IF($K965="Not Paid by Tenant",0,INDEX('AMI Ref'!$O$5:$R$5,MATCH($K965,{"Oil","Gas","Electric - Other","Electric ccASHP - split"},0))),0),"")</f>
        <v/>
      </c>
      <c r="AM965" s="81">
        <f>_xlfn.IFNA(IF($D965=1,IF($K965="Not Paid by Tenant",0,INDEX('AMI Ref'!$O$6:$R$6,MATCH($K965,{"Oil","Gas","Electric - Other","Electric ccASHP - split"},0))),0),"")</f>
        <v>0</v>
      </c>
      <c r="AN965" s="81">
        <f>_xlfn.IFNA(IF($D965=2,IF($K965="Not Paid by Tenant",0,INDEX('AMI Ref'!$O$7:$R$7,MATCH($K965,{"Oil","Gas","Electric - Other","Electric ccASHP - split"},0))),0),"")</f>
        <v>0</v>
      </c>
      <c r="AO965" s="81">
        <f>_xlfn.IFNA(IF($D965=3,IF($K965="Not Paid by Tenant",0,INDEX('AMI Ref'!$O$8:$R$8,MATCH($K965,{"Oil","Gas","Electric - Other","Electric ccASHP - split"},0))),0),"")</f>
        <v>0</v>
      </c>
      <c r="AP965" s="81">
        <f>_xlfn.IFNA(IF($D965=4,IF($K965="Not Paid by Tenant",0,INDEX('AMI Ref'!$O$9:$R$9,MATCH($K965,{"Oil","Gas","Electric - Other","Electric ccASHP - split"},0))),0),"")</f>
        <v>0</v>
      </c>
      <c r="AQ965" s="81">
        <f>_xlfn.IFNA(IF($D965=5,IF($K965="Not Paid by Tenant",0,INDEX('AMI Ref'!$O$10:$R$10,MATCH($K965,{"Oil","Gas","Electric - Other","Electric ccASHP - split"},0))),0),"")</f>
        <v>0</v>
      </c>
      <c r="AR965" s="124">
        <f t="shared" si="132"/>
        <v>0</v>
      </c>
      <c r="AS965" s="123" t="e">
        <f t="shared" si="133"/>
        <v>#N/A</v>
      </c>
    </row>
    <row r="966" spans="1:45" x14ac:dyDescent="0.2">
      <c r="A966" s="130">
        <v>964</v>
      </c>
      <c r="B966" s="177">
        <f>IF(OR(COUNTIF($B$2:$B965,Input!$F982)&lt;1,COUNTIF($O$2:$O965,Input!$C982)&lt;1),Input!F982,0)</f>
        <v>0</v>
      </c>
      <c r="C966" s="177">
        <f>IF(OR(COUNTIF($B$2:$B965,Input!$F982)&lt;1,COUNTIF($O$2:$O965,Input!$C982)&lt;1),Input!G982,0)</f>
        <v>0</v>
      </c>
      <c r="D966" s="177">
        <f>IF(OR(COUNTIF($B$2:$B965,Input!$F982)&lt;1,COUNTIF($O$2:$O965,Input!$C982)&lt;1),Input!H982,0)</f>
        <v>0</v>
      </c>
      <c r="E966" s="177">
        <f>IF(OR(COUNTIF($B$2:$B965,Input!$F982)&lt;1,COUNTIF($O$2:$O965,Input!$C982)&lt;1),Input!I982,0)</f>
        <v>0</v>
      </c>
      <c r="F966" s="177">
        <f>IF(OR(COUNTIF($B$2:$B965,Input!$F982)&lt;1,COUNTIF($O$2:$O965,Input!$C982)&lt;1),Input!J982,0)</f>
        <v>0</v>
      </c>
      <c r="G966" s="177">
        <f>IF(OR(COUNTIF($B$2:$B965,Input!$F982)&lt;1,COUNTIF($O$2:$O965,Input!$C982)&lt;1),Input!K982,0)</f>
        <v>0</v>
      </c>
      <c r="H966" s="177">
        <f>IF(OR(COUNTIF($B$2:$B965,Input!$F982)&lt;1,COUNTIF($O$2:$O965,Input!$C982)&lt;1),Input!L982,0)</f>
        <v>0</v>
      </c>
      <c r="I966" s="177">
        <f>IF(OR(COUNTIF($B$2:$B965,Input!$F982)&lt;1,COUNTIF($O$2:$O965,Input!$C982)&lt;1),Input!M982,0)</f>
        <v>0</v>
      </c>
      <c r="J966" s="177">
        <f>IF(OR(COUNTIF($B$2:$B965,Input!$F982)&lt;1,COUNTIF($O$2:$O965,Input!$C982)&lt;1),Input!N982,0)</f>
        <v>0</v>
      </c>
      <c r="K966" s="177">
        <f>IF(OR(COUNTIF($B$2:$B965,Input!$F982)&lt;1,COUNTIF($O$2:$O965,Input!$C982)&lt;1),Input!O982,0)</f>
        <v>0</v>
      </c>
      <c r="L966" s="177">
        <f>IF(OR(COUNTIF($B$2:$B965,Input!$F982)&lt;1,COUNTIF($O$2:$O965,Input!$C982)&lt;1),Input!P982,0)</f>
        <v>0</v>
      </c>
      <c r="M966" s="129" t="str">
        <f t="shared" si="128"/>
        <v/>
      </c>
      <c r="N966" s="161">
        <f t="shared" si="134"/>
        <v>0</v>
      </c>
      <c r="O966" s="168">
        <f>Input!C982</f>
        <v>0</v>
      </c>
      <c r="P966" s="168"/>
      <c r="R966" s="131">
        <f t="shared" si="135"/>
        <v>0</v>
      </c>
      <c r="S966" s="133" t="str">
        <f t="shared" si="129"/>
        <v xml:space="preserve"> </v>
      </c>
      <c r="T966" s="133"/>
      <c r="U966" s="132" t="str">
        <f>_xlfn.IFNA(IF($D966=0,LOOKUP($F966,{0.1,0.2,0.3,0.4,0.5,0.6,0.7,0.8,0.9,1},{22,34,46,58,70,82,94,106,118,130}),""),"")</f>
        <v/>
      </c>
      <c r="V966" s="132" t="str">
        <f>_xlfn.IFNA(IF($D966=1,LOOKUP($F966,{0.1,0.2,0.3,0.4,0.5,0.6,0.7,0.8,0.9,1},{23,35,47,59,71,83,95,107,119,131}),""),"")</f>
        <v/>
      </c>
      <c r="W966" s="132" t="str">
        <f>_xlfn.IFNA(IF($D966=2,LOOKUP($F966,{0.1,0.2,0.3,0.4,0.5,0.6,0.7,0.8,0.9,1},{24,36,48,60,72,84,96,108,120,132}),""),"")</f>
        <v/>
      </c>
      <c r="X966" s="132" t="str">
        <f>_xlfn.IFNA(IF($D966=3,LOOKUP($F966,{0.1,0.2,0.3,0.4,0.5,0.6,0.7,0.8,0.9,1},{25,37,49,61,73,85,97,109,121,133}),""),"")</f>
        <v/>
      </c>
      <c r="Y966" s="132" t="str">
        <f>_xlfn.IFNA(IF($D966=4,LOOKUP($F966,{0.1,0.2,0.3,0.4,0.5,0.6,0.7,0.8,0.9,1},{26,38,50,62,74,86,98,110,122,134}),""),"")</f>
        <v/>
      </c>
      <c r="Z966" s="132" t="str">
        <f>_xlfn.IFNA(IF($D966=5,LOOKUP($F966,{0.1,0.2,0.3,0.4,0.5,0.6,0.7,0.8,0.9,1},{27,39,51,63,75,87,99,111,123,135}),""),"")</f>
        <v/>
      </c>
      <c r="AA966" s="132">
        <f t="shared" si="130"/>
        <v>0</v>
      </c>
      <c r="AB966" s="132" t="str">
        <f t="shared" si="131"/>
        <v>00</v>
      </c>
      <c r="AC966" s="82" t="e">
        <f>VLOOKUP(AB966,'AMI Ref'!T:U,2,FALSE)</f>
        <v>#N/A</v>
      </c>
      <c r="AD966" s="124"/>
      <c r="AE966" s="81" t="str">
        <f>_xlfn.IFNA(IF($D966=0,IF($J966="Not Paid by Tenant",0,INDEX('AMI Ref'!$K$5:$N$5,MATCH($J966,{"Oil","Gas","Electric - Other","ELECTRIC - HEAT PUMP"},0))),0),"")</f>
        <v/>
      </c>
      <c r="AF966" s="81">
        <f>_xlfn.IFNA(IF($D966=1,IF($J966="Not Paid by Tenant",0,INDEX('AMI Ref'!$K$6:$N$6,MATCH($J966,{"Oil","Gas","Electric - Other","ELECTRIC - HEAT PUMP"},0))),0),"")</f>
        <v>0</v>
      </c>
      <c r="AG966" s="81">
        <f>_xlfn.IFNA(IF($D966=2,IF($J966="Not Paid by Tenant",0,INDEX('AMI Ref'!$K$7:$N$7,MATCH($J966,{"Oil","Gas","Electric - Other","ELECTRIC - HEAT PUMP"},0))),0),"")</f>
        <v>0</v>
      </c>
      <c r="AH966" s="81">
        <f>_xlfn.IFNA(IF($D966=3,IF($J966="Not Paid by Tenant",0,INDEX('AMI Ref'!$K$8:$N$8,MATCH($J966,{"Oil","Gas","Electric - Other","ELECTRIC - HEAT PUMP"},0))),0),"")</f>
        <v>0</v>
      </c>
      <c r="AI966" s="81">
        <f>_xlfn.IFNA(IF($D966=4,IF($J966="Not Paid by Tenant",0,INDEX('AMI Ref'!$K$9:$N$9,MATCH($J966,{"Oil","Gas","Electric - Other","ELECTRIC - HEAT PUMP"},0))),0),"")</f>
        <v>0</v>
      </c>
      <c r="AJ966" s="81">
        <f>_xlfn.IFNA(IF($D966=5,IF($J966="Not Paid by Tenant",0,INDEX('AMI Ref'!$K$10:$N$10,MATCH($J966,{"Oil","Gas","Electric - Other","ELECTRIC - HEAT PUMP"},0))),0),"")</f>
        <v>0</v>
      </c>
      <c r="AK966" s="128"/>
      <c r="AL966" s="81" t="str">
        <f>_xlfn.IFNA(IF($D966=0,IF($K966="Not Paid by Tenant",0,INDEX('AMI Ref'!$O$5:$R$5,MATCH($K966,{"Oil","Gas","Electric - Other","Electric ccASHP - split"},0))),0),"")</f>
        <v/>
      </c>
      <c r="AM966" s="81">
        <f>_xlfn.IFNA(IF($D966=1,IF($K966="Not Paid by Tenant",0,INDEX('AMI Ref'!$O$6:$R$6,MATCH($K966,{"Oil","Gas","Electric - Other","Electric ccASHP - split"},0))),0),"")</f>
        <v>0</v>
      </c>
      <c r="AN966" s="81">
        <f>_xlfn.IFNA(IF($D966=2,IF($K966="Not Paid by Tenant",0,INDEX('AMI Ref'!$O$7:$R$7,MATCH($K966,{"Oil","Gas","Electric - Other","Electric ccASHP - split"},0))),0),"")</f>
        <v>0</v>
      </c>
      <c r="AO966" s="81">
        <f>_xlfn.IFNA(IF($D966=3,IF($K966="Not Paid by Tenant",0,INDEX('AMI Ref'!$O$8:$R$8,MATCH($K966,{"Oil","Gas","Electric - Other","Electric ccASHP - split"},0))),0),"")</f>
        <v>0</v>
      </c>
      <c r="AP966" s="81">
        <f>_xlfn.IFNA(IF($D966=4,IF($K966="Not Paid by Tenant",0,INDEX('AMI Ref'!$O$9:$R$9,MATCH($K966,{"Oil","Gas","Electric - Other","Electric ccASHP - split"},0))),0),"")</f>
        <v>0</v>
      </c>
      <c r="AQ966" s="81">
        <f>_xlfn.IFNA(IF($D966=5,IF($K966="Not Paid by Tenant",0,INDEX('AMI Ref'!$O$10:$R$10,MATCH($K966,{"Oil","Gas","Electric - Other","Electric ccASHP - split"},0))),0),"")</f>
        <v>0</v>
      </c>
      <c r="AR966" s="124">
        <f t="shared" si="132"/>
        <v>0</v>
      </c>
      <c r="AS966" s="123" t="e">
        <f t="shared" si="133"/>
        <v>#N/A</v>
      </c>
    </row>
    <row r="967" spans="1:45" x14ac:dyDescent="0.2">
      <c r="A967" s="130">
        <v>965</v>
      </c>
      <c r="B967" s="177">
        <f>IF(OR(COUNTIF($B$2:$B966,Input!$F983)&lt;1,COUNTIF($O$2:$O966,Input!$C983)&lt;1),Input!F983,0)</f>
        <v>0</v>
      </c>
      <c r="C967" s="177">
        <f>IF(OR(COUNTIF($B$2:$B966,Input!$F983)&lt;1,COUNTIF($O$2:$O966,Input!$C983)&lt;1),Input!G983,0)</f>
        <v>0</v>
      </c>
      <c r="D967" s="177">
        <f>IF(OR(COUNTIF($B$2:$B966,Input!$F983)&lt;1,COUNTIF($O$2:$O966,Input!$C983)&lt;1),Input!H983,0)</f>
        <v>0</v>
      </c>
      <c r="E967" s="177">
        <f>IF(OR(COUNTIF($B$2:$B966,Input!$F983)&lt;1,COUNTIF($O$2:$O966,Input!$C983)&lt;1),Input!I983,0)</f>
        <v>0</v>
      </c>
      <c r="F967" s="177">
        <f>IF(OR(COUNTIF($B$2:$B966,Input!$F983)&lt;1,COUNTIF($O$2:$O966,Input!$C983)&lt;1),Input!J983,0)</f>
        <v>0</v>
      </c>
      <c r="G967" s="177">
        <f>IF(OR(COUNTIF($B$2:$B966,Input!$F983)&lt;1,COUNTIF($O$2:$O966,Input!$C983)&lt;1),Input!K983,0)</f>
        <v>0</v>
      </c>
      <c r="H967" s="177">
        <f>IF(OR(COUNTIF($B$2:$B966,Input!$F983)&lt;1,COUNTIF($O$2:$O966,Input!$C983)&lt;1),Input!L983,0)</f>
        <v>0</v>
      </c>
      <c r="I967" s="177">
        <f>IF(OR(COUNTIF($B$2:$B966,Input!$F983)&lt;1,COUNTIF($O$2:$O966,Input!$C983)&lt;1),Input!M983,0)</f>
        <v>0</v>
      </c>
      <c r="J967" s="177">
        <f>IF(OR(COUNTIF($B$2:$B966,Input!$F983)&lt;1,COUNTIF($O$2:$O966,Input!$C983)&lt;1),Input!N983,0)</f>
        <v>0</v>
      </c>
      <c r="K967" s="177">
        <f>IF(OR(COUNTIF($B$2:$B966,Input!$F983)&lt;1,COUNTIF($O$2:$O966,Input!$C983)&lt;1),Input!O983,0)</f>
        <v>0</v>
      </c>
      <c r="L967" s="177">
        <f>IF(OR(COUNTIF($B$2:$B966,Input!$F983)&lt;1,COUNTIF($O$2:$O966,Input!$C983)&lt;1),Input!P983,0)</f>
        <v>0</v>
      </c>
      <c r="M967" s="129" t="str">
        <f t="shared" si="128"/>
        <v/>
      </c>
      <c r="N967" s="161">
        <f t="shared" si="134"/>
        <v>0</v>
      </c>
      <c r="O967" s="168">
        <f>Input!C983</f>
        <v>0</v>
      </c>
      <c r="P967" s="168"/>
      <c r="R967" s="131">
        <f t="shared" si="135"/>
        <v>0</v>
      </c>
      <c r="S967" s="133" t="str">
        <f t="shared" si="129"/>
        <v xml:space="preserve"> </v>
      </c>
      <c r="T967" s="133"/>
      <c r="U967" s="132" t="str">
        <f>_xlfn.IFNA(IF($D967=0,LOOKUP($F967,{0.1,0.2,0.3,0.4,0.5,0.6,0.7,0.8,0.9,1},{22,34,46,58,70,82,94,106,118,130}),""),"")</f>
        <v/>
      </c>
      <c r="V967" s="132" t="str">
        <f>_xlfn.IFNA(IF($D967=1,LOOKUP($F967,{0.1,0.2,0.3,0.4,0.5,0.6,0.7,0.8,0.9,1},{23,35,47,59,71,83,95,107,119,131}),""),"")</f>
        <v/>
      </c>
      <c r="W967" s="132" t="str">
        <f>_xlfn.IFNA(IF($D967=2,LOOKUP($F967,{0.1,0.2,0.3,0.4,0.5,0.6,0.7,0.8,0.9,1},{24,36,48,60,72,84,96,108,120,132}),""),"")</f>
        <v/>
      </c>
      <c r="X967" s="132" t="str">
        <f>_xlfn.IFNA(IF($D967=3,LOOKUP($F967,{0.1,0.2,0.3,0.4,0.5,0.6,0.7,0.8,0.9,1},{25,37,49,61,73,85,97,109,121,133}),""),"")</f>
        <v/>
      </c>
      <c r="Y967" s="132" t="str">
        <f>_xlfn.IFNA(IF($D967=4,LOOKUP($F967,{0.1,0.2,0.3,0.4,0.5,0.6,0.7,0.8,0.9,1},{26,38,50,62,74,86,98,110,122,134}),""),"")</f>
        <v/>
      </c>
      <c r="Z967" s="132" t="str">
        <f>_xlfn.IFNA(IF($D967=5,LOOKUP($F967,{0.1,0.2,0.3,0.4,0.5,0.6,0.7,0.8,0.9,1},{27,39,51,63,75,87,99,111,123,135}),""),"")</f>
        <v/>
      </c>
      <c r="AA967" s="132">
        <f t="shared" si="130"/>
        <v>0</v>
      </c>
      <c r="AB967" s="132" t="str">
        <f t="shared" si="131"/>
        <v>00</v>
      </c>
      <c r="AC967" s="82" t="e">
        <f>VLOOKUP(AB967,'AMI Ref'!T:U,2,FALSE)</f>
        <v>#N/A</v>
      </c>
      <c r="AD967" s="124"/>
      <c r="AE967" s="81" t="str">
        <f>_xlfn.IFNA(IF($D967=0,IF($J967="Not Paid by Tenant",0,INDEX('AMI Ref'!$K$5:$N$5,MATCH($J967,{"Oil","Gas","Electric - Other","ELECTRIC - HEAT PUMP"},0))),0),"")</f>
        <v/>
      </c>
      <c r="AF967" s="81">
        <f>_xlfn.IFNA(IF($D967=1,IF($J967="Not Paid by Tenant",0,INDEX('AMI Ref'!$K$6:$N$6,MATCH($J967,{"Oil","Gas","Electric - Other","ELECTRIC - HEAT PUMP"},0))),0),"")</f>
        <v>0</v>
      </c>
      <c r="AG967" s="81">
        <f>_xlfn.IFNA(IF($D967=2,IF($J967="Not Paid by Tenant",0,INDEX('AMI Ref'!$K$7:$N$7,MATCH($J967,{"Oil","Gas","Electric - Other","ELECTRIC - HEAT PUMP"},0))),0),"")</f>
        <v>0</v>
      </c>
      <c r="AH967" s="81">
        <f>_xlfn.IFNA(IF($D967=3,IF($J967="Not Paid by Tenant",0,INDEX('AMI Ref'!$K$8:$N$8,MATCH($J967,{"Oil","Gas","Electric - Other","ELECTRIC - HEAT PUMP"},0))),0),"")</f>
        <v>0</v>
      </c>
      <c r="AI967" s="81">
        <f>_xlfn.IFNA(IF($D967=4,IF($J967="Not Paid by Tenant",0,INDEX('AMI Ref'!$K$9:$N$9,MATCH($J967,{"Oil","Gas","Electric - Other","ELECTRIC - HEAT PUMP"},0))),0),"")</f>
        <v>0</v>
      </c>
      <c r="AJ967" s="81">
        <f>_xlfn.IFNA(IF($D967=5,IF($J967="Not Paid by Tenant",0,INDEX('AMI Ref'!$K$10:$N$10,MATCH($J967,{"Oil","Gas","Electric - Other","ELECTRIC - HEAT PUMP"},0))),0),"")</f>
        <v>0</v>
      </c>
      <c r="AK967" s="128"/>
      <c r="AL967" s="81" t="str">
        <f>_xlfn.IFNA(IF($D967=0,IF($K967="Not Paid by Tenant",0,INDEX('AMI Ref'!$O$5:$R$5,MATCH($K967,{"Oil","Gas","Electric - Other","Electric ccASHP - split"},0))),0),"")</f>
        <v/>
      </c>
      <c r="AM967" s="81">
        <f>_xlfn.IFNA(IF($D967=1,IF($K967="Not Paid by Tenant",0,INDEX('AMI Ref'!$O$6:$R$6,MATCH($K967,{"Oil","Gas","Electric - Other","Electric ccASHP - split"},0))),0),"")</f>
        <v>0</v>
      </c>
      <c r="AN967" s="81">
        <f>_xlfn.IFNA(IF($D967=2,IF($K967="Not Paid by Tenant",0,INDEX('AMI Ref'!$O$7:$R$7,MATCH($K967,{"Oil","Gas","Electric - Other","Electric ccASHP - split"},0))),0),"")</f>
        <v>0</v>
      </c>
      <c r="AO967" s="81">
        <f>_xlfn.IFNA(IF($D967=3,IF($K967="Not Paid by Tenant",0,INDEX('AMI Ref'!$O$8:$R$8,MATCH($K967,{"Oil","Gas","Electric - Other","Electric ccASHP - split"},0))),0),"")</f>
        <v>0</v>
      </c>
      <c r="AP967" s="81">
        <f>_xlfn.IFNA(IF($D967=4,IF($K967="Not Paid by Tenant",0,INDEX('AMI Ref'!$O$9:$R$9,MATCH($K967,{"Oil","Gas","Electric - Other","Electric ccASHP - split"},0))),0),"")</f>
        <v>0</v>
      </c>
      <c r="AQ967" s="81">
        <f>_xlfn.IFNA(IF($D967=5,IF($K967="Not Paid by Tenant",0,INDEX('AMI Ref'!$O$10:$R$10,MATCH($K967,{"Oil","Gas","Electric - Other","Electric ccASHP - split"},0))),0),"")</f>
        <v>0</v>
      </c>
      <c r="AR967" s="124">
        <f t="shared" si="132"/>
        <v>0</v>
      </c>
      <c r="AS967" s="123" t="e">
        <f t="shared" si="133"/>
        <v>#N/A</v>
      </c>
    </row>
    <row r="968" spans="1:45" x14ac:dyDescent="0.2">
      <c r="A968" s="130">
        <v>966</v>
      </c>
      <c r="B968" s="177">
        <f>IF(OR(COUNTIF($B$2:$B967,Input!$F984)&lt;1,COUNTIF($O$2:$O967,Input!$C984)&lt;1),Input!F984,0)</f>
        <v>0</v>
      </c>
      <c r="C968" s="177">
        <f>IF(OR(COUNTIF($B$2:$B967,Input!$F984)&lt;1,COUNTIF($O$2:$O967,Input!$C984)&lt;1),Input!G984,0)</f>
        <v>0</v>
      </c>
      <c r="D968" s="177">
        <f>IF(OR(COUNTIF($B$2:$B967,Input!$F984)&lt;1,COUNTIF($O$2:$O967,Input!$C984)&lt;1),Input!H984,0)</f>
        <v>0</v>
      </c>
      <c r="E968" s="177">
        <f>IF(OR(COUNTIF($B$2:$B967,Input!$F984)&lt;1,COUNTIF($O$2:$O967,Input!$C984)&lt;1),Input!I984,0)</f>
        <v>0</v>
      </c>
      <c r="F968" s="177">
        <f>IF(OR(COUNTIF($B$2:$B967,Input!$F984)&lt;1,COUNTIF($O$2:$O967,Input!$C984)&lt;1),Input!J984,0)</f>
        <v>0</v>
      </c>
      <c r="G968" s="177">
        <f>IF(OR(COUNTIF($B$2:$B967,Input!$F984)&lt;1,COUNTIF($O$2:$O967,Input!$C984)&lt;1),Input!K984,0)</f>
        <v>0</v>
      </c>
      <c r="H968" s="177">
        <f>IF(OR(COUNTIF($B$2:$B967,Input!$F984)&lt;1,COUNTIF($O$2:$O967,Input!$C984)&lt;1),Input!L984,0)</f>
        <v>0</v>
      </c>
      <c r="I968" s="177">
        <f>IF(OR(COUNTIF($B$2:$B967,Input!$F984)&lt;1,COUNTIF($O$2:$O967,Input!$C984)&lt;1),Input!M984,0)</f>
        <v>0</v>
      </c>
      <c r="J968" s="177">
        <f>IF(OR(COUNTIF($B$2:$B967,Input!$F984)&lt;1,COUNTIF($O$2:$O967,Input!$C984)&lt;1),Input!N984,0)</f>
        <v>0</v>
      </c>
      <c r="K968" s="177">
        <f>IF(OR(COUNTIF($B$2:$B967,Input!$F984)&lt;1,COUNTIF($O$2:$O967,Input!$C984)&lt;1),Input!O984,0)</f>
        <v>0</v>
      </c>
      <c r="L968" s="177">
        <f>IF(OR(COUNTIF($B$2:$B967,Input!$F984)&lt;1,COUNTIF($O$2:$O967,Input!$C984)&lt;1),Input!P984,0)</f>
        <v>0</v>
      </c>
      <c r="M968" s="129" t="str">
        <f t="shared" si="128"/>
        <v/>
      </c>
      <c r="N968" s="161">
        <f t="shared" si="134"/>
        <v>0</v>
      </c>
      <c r="O968" s="168">
        <f>Input!C984</f>
        <v>0</v>
      </c>
      <c r="P968" s="168"/>
      <c r="R968" s="131">
        <f t="shared" si="135"/>
        <v>0</v>
      </c>
      <c r="S968" s="133" t="str">
        <f t="shared" si="129"/>
        <v xml:space="preserve"> </v>
      </c>
      <c r="T968" s="133"/>
      <c r="U968" s="132" t="str">
        <f>_xlfn.IFNA(IF($D968=0,LOOKUP($F968,{0.1,0.2,0.3,0.4,0.5,0.6,0.7,0.8,0.9,1},{22,34,46,58,70,82,94,106,118,130}),""),"")</f>
        <v/>
      </c>
      <c r="V968" s="132" t="str">
        <f>_xlfn.IFNA(IF($D968=1,LOOKUP($F968,{0.1,0.2,0.3,0.4,0.5,0.6,0.7,0.8,0.9,1},{23,35,47,59,71,83,95,107,119,131}),""),"")</f>
        <v/>
      </c>
      <c r="W968" s="132" t="str">
        <f>_xlfn.IFNA(IF($D968=2,LOOKUP($F968,{0.1,0.2,0.3,0.4,0.5,0.6,0.7,0.8,0.9,1},{24,36,48,60,72,84,96,108,120,132}),""),"")</f>
        <v/>
      </c>
      <c r="X968" s="132" t="str">
        <f>_xlfn.IFNA(IF($D968=3,LOOKUP($F968,{0.1,0.2,0.3,0.4,0.5,0.6,0.7,0.8,0.9,1},{25,37,49,61,73,85,97,109,121,133}),""),"")</f>
        <v/>
      </c>
      <c r="Y968" s="132" t="str">
        <f>_xlfn.IFNA(IF($D968=4,LOOKUP($F968,{0.1,0.2,0.3,0.4,0.5,0.6,0.7,0.8,0.9,1},{26,38,50,62,74,86,98,110,122,134}),""),"")</f>
        <v/>
      </c>
      <c r="Z968" s="132" t="str">
        <f>_xlfn.IFNA(IF($D968=5,LOOKUP($F968,{0.1,0.2,0.3,0.4,0.5,0.6,0.7,0.8,0.9,1},{27,39,51,63,75,87,99,111,123,135}),""),"")</f>
        <v/>
      </c>
      <c r="AA968" s="132">
        <f t="shared" si="130"/>
        <v>0</v>
      </c>
      <c r="AB968" s="132" t="str">
        <f t="shared" si="131"/>
        <v>00</v>
      </c>
      <c r="AC968" s="82" t="e">
        <f>VLOOKUP(AB968,'AMI Ref'!T:U,2,FALSE)</f>
        <v>#N/A</v>
      </c>
      <c r="AD968" s="124"/>
      <c r="AE968" s="81" t="str">
        <f>_xlfn.IFNA(IF($D968=0,IF($J968="Not Paid by Tenant",0,INDEX('AMI Ref'!$K$5:$N$5,MATCH($J968,{"Oil","Gas","Electric - Other","ELECTRIC - HEAT PUMP"},0))),0),"")</f>
        <v/>
      </c>
      <c r="AF968" s="81">
        <f>_xlfn.IFNA(IF($D968=1,IF($J968="Not Paid by Tenant",0,INDEX('AMI Ref'!$K$6:$N$6,MATCH($J968,{"Oil","Gas","Electric - Other","ELECTRIC - HEAT PUMP"},0))),0),"")</f>
        <v>0</v>
      </c>
      <c r="AG968" s="81">
        <f>_xlfn.IFNA(IF($D968=2,IF($J968="Not Paid by Tenant",0,INDEX('AMI Ref'!$K$7:$N$7,MATCH($J968,{"Oil","Gas","Electric - Other","ELECTRIC - HEAT PUMP"},0))),0),"")</f>
        <v>0</v>
      </c>
      <c r="AH968" s="81">
        <f>_xlfn.IFNA(IF($D968=3,IF($J968="Not Paid by Tenant",0,INDEX('AMI Ref'!$K$8:$N$8,MATCH($J968,{"Oil","Gas","Electric - Other","ELECTRIC - HEAT PUMP"},0))),0),"")</f>
        <v>0</v>
      </c>
      <c r="AI968" s="81">
        <f>_xlfn.IFNA(IF($D968=4,IF($J968="Not Paid by Tenant",0,INDEX('AMI Ref'!$K$9:$N$9,MATCH($J968,{"Oil","Gas","Electric - Other","ELECTRIC - HEAT PUMP"},0))),0),"")</f>
        <v>0</v>
      </c>
      <c r="AJ968" s="81">
        <f>_xlfn.IFNA(IF($D968=5,IF($J968="Not Paid by Tenant",0,INDEX('AMI Ref'!$K$10:$N$10,MATCH($J968,{"Oil","Gas","Electric - Other","ELECTRIC - HEAT PUMP"},0))),0),"")</f>
        <v>0</v>
      </c>
      <c r="AK968" s="128"/>
      <c r="AL968" s="81" t="str">
        <f>_xlfn.IFNA(IF($D968=0,IF($K968="Not Paid by Tenant",0,INDEX('AMI Ref'!$O$5:$R$5,MATCH($K968,{"Oil","Gas","Electric - Other","Electric ccASHP - split"},0))),0),"")</f>
        <v/>
      </c>
      <c r="AM968" s="81">
        <f>_xlfn.IFNA(IF($D968=1,IF($K968="Not Paid by Tenant",0,INDEX('AMI Ref'!$O$6:$R$6,MATCH($K968,{"Oil","Gas","Electric - Other","Electric ccASHP - split"},0))),0),"")</f>
        <v>0</v>
      </c>
      <c r="AN968" s="81">
        <f>_xlfn.IFNA(IF($D968=2,IF($K968="Not Paid by Tenant",0,INDEX('AMI Ref'!$O$7:$R$7,MATCH($K968,{"Oil","Gas","Electric - Other","Electric ccASHP - split"},0))),0),"")</f>
        <v>0</v>
      </c>
      <c r="AO968" s="81">
        <f>_xlfn.IFNA(IF($D968=3,IF($K968="Not Paid by Tenant",0,INDEX('AMI Ref'!$O$8:$R$8,MATCH($K968,{"Oil","Gas","Electric - Other","Electric ccASHP - split"},0))),0),"")</f>
        <v>0</v>
      </c>
      <c r="AP968" s="81">
        <f>_xlfn.IFNA(IF($D968=4,IF($K968="Not Paid by Tenant",0,INDEX('AMI Ref'!$O$9:$R$9,MATCH($K968,{"Oil","Gas","Electric - Other","Electric ccASHP - split"},0))),0),"")</f>
        <v>0</v>
      </c>
      <c r="AQ968" s="81">
        <f>_xlfn.IFNA(IF($D968=5,IF($K968="Not Paid by Tenant",0,INDEX('AMI Ref'!$O$10:$R$10,MATCH($K968,{"Oil","Gas","Electric - Other","Electric ccASHP - split"},0))),0),"")</f>
        <v>0</v>
      </c>
      <c r="AR968" s="124">
        <f t="shared" si="132"/>
        <v>0</v>
      </c>
      <c r="AS968" s="123" t="e">
        <f t="shared" si="133"/>
        <v>#N/A</v>
      </c>
    </row>
    <row r="969" spans="1:45" x14ac:dyDescent="0.2">
      <c r="A969" s="130">
        <v>967</v>
      </c>
      <c r="B969" s="177">
        <f>IF(OR(COUNTIF($B$2:$B968,Input!$F985)&lt;1,COUNTIF($O$2:$O968,Input!$C985)&lt;1),Input!F985,0)</f>
        <v>0</v>
      </c>
      <c r="C969" s="177">
        <f>IF(OR(COUNTIF($B$2:$B968,Input!$F985)&lt;1,COUNTIF($O$2:$O968,Input!$C985)&lt;1),Input!G985,0)</f>
        <v>0</v>
      </c>
      <c r="D969" s="177">
        <f>IF(OR(COUNTIF($B$2:$B968,Input!$F985)&lt;1,COUNTIF($O$2:$O968,Input!$C985)&lt;1),Input!H985,0)</f>
        <v>0</v>
      </c>
      <c r="E969" s="177">
        <f>IF(OR(COUNTIF($B$2:$B968,Input!$F985)&lt;1,COUNTIF($O$2:$O968,Input!$C985)&lt;1),Input!I985,0)</f>
        <v>0</v>
      </c>
      <c r="F969" s="177">
        <f>IF(OR(COUNTIF($B$2:$B968,Input!$F985)&lt;1,COUNTIF($O$2:$O968,Input!$C985)&lt;1),Input!J985,0)</f>
        <v>0</v>
      </c>
      <c r="G969" s="177">
        <f>IF(OR(COUNTIF($B$2:$B968,Input!$F985)&lt;1,COUNTIF($O$2:$O968,Input!$C985)&lt;1),Input!K985,0)</f>
        <v>0</v>
      </c>
      <c r="H969" s="177">
        <f>IF(OR(COUNTIF($B$2:$B968,Input!$F985)&lt;1,COUNTIF($O$2:$O968,Input!$C985)&lt;1),Input!L985,0)</f>
        <v>0</v>
      </c>
      <c r="I969" s="177">
        <f>IF(OR(COUNTIF($B$2:$B968,Input!$F985)&lt;1,COUNTIF($O$2:$O968,Input!$C985)&lt;1),Input!M985,0)</f>
        <v>0</v>
      </c>
      <c r="J969" s="177">
        <f>IF(OR(COUNTIF($B$2:$B968,Input!$F985)&lt;1,COUNTIF($O$2:$O968,Input!$C985)&lt;1),Input!N985,0)</f>
        <v>0</v>
      </c>
      <c r="K969" s="177">
        <f>IF(OR(COUNTIF($B$2:$B968,Input!$F985)&lt;1,COUNTIF($O$2:$O968,Input!$C985)&lt;1),Input!O985,0)</f>
        <v>0</v>
      </c>
      <c r="L969" s="177">
        <f>IF(OR(COUNTIF($B$2:$B968,Input!$F985)&lt;1,COUNTIF($O$2:$O968,Input!$C985)&lt;1),Input!P985,0)</f>
        <v>0</v>
      </c>
      <c r="M969" s="129" t="str">
        <f t="shared" si="128"/>
        <v/>
      </c>
      <c r="N969" s="161">
        <f t="shared" si="134"/>
        <v>0</v>
      </c>
      <c r="O969" s="168">
        <f>Input!C985</f>
        <v>0</v>
      </c>
      <c r="P969" s="168"/>
      <c r="R969" s="131">
        <f t="shared" si="135"/>
        <v>0</v>
      </c>
      <c r="S969" s="133" t="str">
        <f t="shared" si="129"/>
        <v xml:space="preserve"> </v>
      </c>
      <c r="T969" s="133"/>
      <c r="U969" s="132" t="str">
        <f>_xlfn.IFNA(IF($D969=0,LOOKUP($F969,{0.1,0.2,0.3,0.4,0.5,0.6,0.7,0.8,0.9,1},{22,34,46,58,70,82,94,106,118,130}),""),"")</f>
        <v/>
      </c>
      <c r="V969" s="132" t="str">
        <f>_xlfn.IFNA(IF($D969=1,LOOKUP($F969,{0.1,0.2,0.3,0.4,0.5,0.6,0.7,0.8,0.9,1},{23,35,47,59,71,83,95,107,119,131}),""),"")</f>
        <v/>
      </c>
      <c r="W969" s="132" t="str">
        <f>_xlfn.IFNA(IF($D969=2,LOOKUP($F969,{0.1,0.2,0.3,0.4,0.5,0.6,0.7,0.8,0.9,1},{24,36,48,60,72,84,96,108,120,132}),""),"")</f>
        <v/>
      </c>
      <c r="X969" s="132" t="str">
        <f>_xlfn.IFNA(IF($D969=3,LOOKUP($F969,{0.1,0.2,0.3,0.4,0.5,0.6,0.7,0.8,0.9,1},{25,37,49,61,73,85,97,109,121,133}),""),"")</f>
        <v/>
      </c>
      <c r="Y969" s="132" t="str">
        <f>_xlfn.IFNA(IF($D969=4,LOOKUP($F969,{0.1,0.2,0.3,0.4,0.5,0.6,0.7,0.8,0.9,1},{26,38,50,62,74,86,98,110,122,134}),""),"")</f>
        <v/>
      </c>
      <c r="Z969" s="132" t="str">
        <f>_xlfn.IFNA(IF($D969=5,LOOKUP($F969,{0.1,0.2,0.3,0.4,0.5,0.6,0.7,0.8,0.9,1},{27,39,51,63,75,87,99,111,123,135}),""),"")</f>
        <v/>
      </c>
      <c r="AA969" s="132">
        <f t="shared" si="130"/>
        <v>0</v>
      </c>
      <c r="AB969" s="132" t="str">
        <f t="shared" si="131"/>
        <v>00</v>
      </c>
      <c r="AC969" s="82" t="e">
        <f>VLOOKUP(AB969,'AMI Ref'!T:U,2,FALSE)</f>
        <v>#N/A</v>
      </c>
      <c r="AD969" s="124"/>
      <c r="AE969" s="81" t="str">
        <f>_xlfn.IFNA(IF($D969=0,IF($J969="Not Paid by Tenant",0,INDEX('AMI Ref'!$K$5:$N$5,MATCH($J969,{"Oil","Gas","Electric - Other","ELECTRIC - HEAT PUMP"},0))),0),"")</f>
        <v/>
      </c>
      <c r="AF969" s="81">
        <f>_xlfn.IFNA(IF($D969=1,IF($J969="Not Paid by Tenant",0,INDEX('AMI Ref'!$K$6:$N$6,MATCH($J969,{"Oil","Gas","Electric - Other","ELECTRIC - HEAT PUMP"},0))),0),"")</f>
        <v>0</v>
      </c>
      <c r="AG969" s="81">
        <f>_xlfn.IFNA(IF($D969=2,IF($J969="Not Paid by Tenant",0,INDEX('AMI Ref'!$K$7:$N$7,MATCH($J969,{"Oil","Gas","Electric - Other","ELECTRIC - HEAT PUMP"},0))),0),"")</f>
        <v>0</v>
      </c>
      <c r="AH969" s="81">
        <f>_xlfn.IFNA(IF($D969=3,IF($J969="Not Paid by Tenant",0,INDEX('AMI Ref'!$K$8:$N$8,MATCH($J969,{"Oil","Gas","Electric - Other","ELECTRIC - HEAT PUMP"},0))),0),"")</f>
        <v>0</v>
      </c>
      <c r="AI969" s="81">
        <f>_xlfn.IFNA(IF($D969=4,IF($J969="Not Paid by Tenant",0,INDEX('AMI Ref'!$K$9:$N$9,MATCH($J969,{"Oil","Gas","Electric - Other","ELECTRIC - HEAT PUMP"},0))),0),"")</f>
        <v>0</v>
      </c>
      <c r="AJ969" s="81">
        <f>_xlfn.IFNA(IF($D969=5,IF($J969="Not Paid by Tenant",0,INDEX('AMI Ref'!$K$10:$N$10,MATCH($J969,{"Oil","Gas","Electric - Other","ELECTRIC - HEAT PUMP"},0))),0),"")</f>
        <v>0</v>
      </c>
      <c r="AK969" s="128"/>
      <c r="AL969" s="81" t="str">
        <f>_xlfn.IFNA(IF($D969=0,IF($K969="Not Paid by Tenant",0,INDEX('AMI Ref'!$O$5:$R$5,MATCH($K969,{"Oil","Gas","Electric - Other","Electric ccASHP - split"},0))),0),"")</f>
        <v/>
      </c>
      <c r="AM969" s="81">
        <f>_xlfn.IFNA(IF($D969=1,IF($K969="Not Paid by Tenant",0,INDEX('AMI Ref'!$O$6:$R$6,MATCH($K969,{"Oil","Gas","Electric - Other","Electric ccASHP - split"},0))),0),"")</f>
        <v>0</v>
      </c>
      <c r="AN969" s="81">
        <f>_xlfn.IFNA(IF($D969=2,IF($K969="Not Paid by Tenant",0,INDEX('AMI Ref'!$O$7:$R$7,MATCH($K969,{"Oil","Gas","Electric - Other","Electric ccASHP - split"},0))),0),"")</f>
        <v>0</v>
      </c>
      <c r="AO969" s="81">
        <f>_xlfn.IFNA(IF($D969=3,IF($K969="Not Paid by Tenant",0,INDEX('AMI Ref'!$O$8:$R$8,MATCH($K969,{"Oil","Gas","Electric - Other","Electric ccASHP - split"},0))),0),"")</f>
        <v>0</v>
      </c>
      <c r="AP969" s="81">
        <f>_xlfn.IFNA(IF($D969=4,IF($K969="Not Paid by Tenant",0,INDEX('AMI Ref'!$O$9:$R$9,MATCH($K969,{"Oil","Gas","Electric - Other","Electric ccASHP - split"},0))),0),"")</f>
        <v>0</v>
      </c>
      <c r="AQ969" s="81">
        <f>_xlfn.IFNA(IF($D969=5,IF($K969="Not Paid by Tenant",0,INDEX('AMI Ref'!$O$10:$R$10,MATCH($K969,{"Oil","Gas","Electric - Other","Electric ccASHP - split"},0))),0),"")</f>
        <v>0</v>
      </c>
      <c r="AR969" s="124">
        <f t="shared" si="132"/>
        <v>0</v>
      </c>
      <c r="AS969" s="123" t="e">
        <f t="shared" si="133"/>
        <v>#N/A</v>
      </c>
    </row>
    <row r="970" spans="1:45" x14ac:dyDescent="0.2">
      <c r="A970" s="130">
        <v>968</v>
      </c>
      <c r="B970" s="177">
        <f>IF(OR(COUNTIF($B$2:$B969,Input!$F986)&lt;1,COUNTIF($O$2:$O969,Input!$C986)&lt;1),Input!F986,0)</f>
        <v>0</v>
      </c>
      <c r="C970" s="177">
        <f>IF(OR(COUNTIF($B$2:$B969,Input!$F986)&lt;1,COUNTIF($O$2:$O969,Input!$C986)&lt;1),Input!G986,0)</f>
        <v>0</v>
      </c>
      <c r="D970" s="177">
        <f>IF(OR(COUNTIF($B$2:$B969,Input!$F986)&lt;1,COUNTIF($O$2:$O969,Input!$C986)&lt;1),Input!H986,0)</f>
        <v>0</v>
      </c>
      <c r="E970" s="177">
        <f>IF(OR(COUNTIF($B$2:$B969,Input!$F986)&lt;1,COUNTIF($O$2:$O969,Input!$C986)&lt;1),Input!I986,0)</f>
        <v>0</v>
      </c>
      <c r="F970" s="177">
        <f>IF(OR(COUNTIF($B$2:$B969,Input!$F986)&lt;1,COUNTIF($O$2:$O969,Input!$C986)&lt;1),Input!J986,0)</f>
        <v>0</v>
      </c>
      <c r="G970" s="177">
        <f>IF(OR(COUNTIF($B$2:$B969,Input!$F986)&lt;1,COUNTIF($O$2:$O969,Input!$C986)&lt;1),Input!K986,0)</f>
        <v>0</v>
      </c>
      <c r="H970" s="177">
        <f>IF(OR(COUNTIF($B$2:$B969,Input!$F986)&lt;1,COUNTIF($O$2:$O969,Input!$C986)&lt;1),Input!L986,0)</f>
        <v>0</v>
      </c>
      <c r="I970" s="177">
        <f>IF(OR(COUNTIF($B$2:$B969,Input!$F986)&lt;1,COUNTIF($O$2:$O969,Input!$C986)&lt;1),Input!M986,0)</f>
        <v>0</v>
      </c>
      <c r="J970" s="177">
        <f>IF(OR(COUNTIF($B$2:$B969,Input!$F986)&lt;1,COUNTIF($O$2:$O969,Input!$C986)&lt;1),Input!N986,0)</f>
        <v>0</v>
      </c>
      <c r="K970" s="177">
        <f>IF(OR(COUNTIF($B$2:$B969,Input!$F986)&lt;1,COUNTIF($O$2:$O969,Input!$C986)&lt;1),Input!O986,0)</f>
        <v>0</v>
      </c>
      <c r="L970" s="177">
        <f>IF(OR(COUNTIF($B$2:$B969,Input!$F986)&lt;1,COUNTIF($O$2:$O969,Input!$C986)&lt;1),Input!P986,0)</f>
        <v>0</v>
      </c>
      <c r="M970" s="129" t="str">
        <f t="shared" si="128"/>
        <v/>
      </c>
      <c r="N970" s="161">
        <f t="shared" si="134"/>
        <v>0</v>
      </c>
      <c r="O970" s="168">
        <f>Input!C986</f>
        <v>0</v>
      </c>
      <c r="P970" s="168"/>
      <c r="R970" s="131">
        <f t="shared" si="135"/>
        <v>0</v>
      </c>
      <c r="S970" s="133" t="str">
        <f t="shared" si="129"/>
        <v xml:space="preserve"> </v>
      </c>
      <c r="T970" s="133"/>
      <c r="U970" s="132" t="str">
        <f>_xlfn.IFNA(IF($D970=0,LOOKUP($F970,{0.1,0.2,0.3,0.4,0.5,0.6,0.7,0.8,0.9,1},{22,34,46,58,70,82,94,106,118,130}),""),"")</f>
        <v/>
      </c>
      <c r="V970" s="132" t="str">
        <f>_xlfn.IFNA(IF($D970=1,LOOKUP($F970,{0.1,0.2,0.3,0.4,0.5,0.6,0.7,0.8,0.9,1},{23,35,47,59,71,83,95,107,119,131}),""),"")</f>
        <v/>
      </c>
      <c r="W970" s="132" t="str">
        <f>_xlfn.IFNA(IF($D970=2,LOOKUP($F970,{0.1,0.2,0.3,0.4,0.5,0.6,0.7,0.8,0.9,1},{24,36,48,60,72,84,96,108,120,132}),""),"")</f>
        <v/>
      </c>
      <c r="X970" s="132" t="str">
        <f>_xlfn.IFNA(IF($D970=3,LOOKUP($F970,{0.1,0.2,0.3,0.4,0.5,0.6,0.7,0.8,0.9,1},{25,37,49,61,73,85,97,109,121,133}),""),"")</f>
        <v/>
      </c>
      <c r="Y970" s="132" t="str">
        <f>_xlfn.IFNA(IF($D970=4,LOOKUP($F970,{0.1,0.2,0.3,0.4,0.5,0.6,0.7,0.8,0.9,1},{26,38,50,62,74,86,98,110,122,134}),""),"")</f>
        <v/>
      </c>
      <c r="Z970" s="132" t="str">
        <f>_xlfn.IFNA(IF($D970=5,LOOKUP($F970,{0.1,0.2,0.3,0.4,0.5,0.6,0.7,0.8,0.9,1},{27,39,51,63,75,87,99,111,123,135}),""),"")</f>
        <v/>
      </c>
      <c r="AA970" s="132">
        <f t="shared" si="130"/>
        <v>0</v>
      </c>
      <c r="AB970" s="132" t="str">
        <f t="shared" si="131"/>
        <v>00</v>
      </c>
      <c r="AC970" s="82" t="e">
        <f>VLOOKUP(AB970,'AMI Ref'!T:U,2,FALSE)</f>
        <v>#N/A</v>
      </c>
      <c r="AD970" s="124"/>
      <c r="AE970" s="81" t="str">
        <f>_xlfn.IFNA(IF($D970=0,IF($J970="Not Paid by Tenant",0,INDEX('AMI Ref'!$K$5:$N$5,MATCH($J970,{"Oil","Gas","Electric - Other","ELECTRIC - HEAT PUMP"},0))),0),"")</f>
        <v/>
      </c>
      <c r="AF970" s="81">
        <f>_xlfn.IFNA(IF($D970=1,IF($J970="Not Paid by Tenant",0,INDEX('AMI Ref'!$K$6:$N$6,MATCH($J970,{"Oil","Gas","Electric - Other","ELECTRIC - HEAT PUMP"},0))),0),"")</f>
        <v>0</v>
      </c>
      <c r="AG970" s="81">
        <f>_xlfn.IFNA(IF($D970=2,IF($J970="Not Paid by Tenant",0,INDEX('AMI Ref'!$K$7:$N$7,MATCH($J970,{"Oil","Gas","Electric - Other","ELECTRIC - HEAT PUMP"},0))),0),"")</f>
        <v>0</v>
      </c>
      <c r="AH970" s="81">
        <f>_xlfn.IFNA(IF($D970=3,IF($J970="Not Paid by Tenant",0,INDEX('AMI Ref'!$K$8:$N$8,MATCH($J970,{"Oil","Gas","Electric - Other","ELECTRIC - HEAT PUMP"},0))),0),"")</f>
        <v>0</v>
      </c>
      <c r="AI970" s="81">
        <f>_xlfn.IFNA(IF($D970=4,IF($J970="Not Paid by Tenant",0,INDEX('AMI Ref'!$K$9:$N$9,MATCH($J970,{"Oil","Gas","Electric - Other","ELECTRIC - HEAT PUMP"},0))),0),"")</f>
        <v>0</v>
      </c>
      <c r="AJ970" s="81">
        <f>_xlfn.IFNA(IF($D970=5,IF($J970="Not Paid by Tenant",0,INDEX('AMI Ref'!$K$10:$N$10,MATCH($J970,{"Oil","Gas","Electric - Other","ELECTRIC - HEAT PUMP"},0))),0),"")</f>
        <v>0</v>
      </c>
      <c r="AK970" s="128"/>
      <c r="AL970" s="81" t="str">
        <f>_xlfn.IFNA(IF($D970=0,IF($K970="Not Paid by Tenant",0,INDEX('AMI Ref'!$O$5:$R$5,MATCH($K970,{"Oil","Gas","Electric - Other","Electric ccASHP - split"},0))),0),"")</f>
        <v/>
      </c>
      <c r="AM970" s="81">
        <f>_xlfn.IFNA(IF($D970=1,IF($K970="Not Paid by Tenant",0,INDEX('AMI Ref'!$O$6:$R$6,MATCH($K970,{"Oil","Gas","Electric - Other","Electric ccASHP - split"},0))),0),"")</f>
        <v>0</v>
      </c>
      <c r="AN970" s="81">
        <f>_xlfn.IFNA(IF($D970=2,IF($K970="Not Paid by Tenant",0,INDEX('AMI Ref'!$O$7:$R$7,MATCH($K970,{"Oil","Gas","Electric - Other","Electric ccASHP - split"},0))),0),"")</f>
        <v>0</v>
      </c>
      <c r="AO970" s="81">
        <f>_xlfn.IFNA(IF($D970=3,IF($K970="Not Paid by Tenant",0,INDEX('AMI Ref'!$O$8:$R$8,MATCH($K970,{"Oil","Gas","Electric - Other","Electric ccASHP - split"},0))),0),"")</f>
        <v>0</v>
      </c>
      <c r="AP970" s="81">
        <f>_xlfn.IFNA(IF($D970=4,IF($K970="Not Paid by Tenant",0,INDEX('AMI Ref'!$O$9:$R$9,MATCH($K970,{"Oil","Gas","Electric - Other","Electric ccASHP - split"},0))),0),"")</f>
        <v>0</v>
      </c>
      <c r="AQ970" s="81">
        <f>_xlfn.IFNA(IF($D970=5,IF($K970="Not Paid by Tenant",0,INDEX('AMI Ref'!$O$10:$R$10,MATCH($K970,{"Oil","Gas","Electric - Other","Electric ccASHP - split"},0))),0),"")</f>
        <v>0</v>
      </c>
      <c r="AR970" s="124">
        <f t="shared" si="132"/>
        <v>0</v>
      </c>
      <c r="AS970" s="123" t="e">
        <f t="shared" si="133"/>
        <v>#N/A</v>
      </c>
    </row>
    <row r="971" spans="1:45" x14ac:dyDescent="0.2">
      <c r="A971" s="130">
        <v>969</v>
      </c>
      <c r="B971" s="177">
        <f>IF(OR(COUNTIF($B$2:$B970,Input!$F987)&lt;1,COUNTIF($O$2:$O970,Input!$C987)&lt;1),Input!F987,0)</f>
        <v>0</v>
      </c>
      <c r="C971" s="177">
        <f>IF(OR(COUNTIF($B$2:$B970,Input!$F987)&lt;1,COUNTIF($O$2:$O970,Input!$C987)&lt;1),Input!G987,0)</f>
        <v>0</v>
      </c>
      <c r="D971" s="177">
        <f>IF(OR(COUNTIF($B$2:$B970,Input!$F987)&lt;1,COUNTIF($O$2:$O970,Input!$C987)&lt;1),Input!H987,0)</f>
        <v>0</v>
      </c>
      <c r="E971" s="177">
        <f>IF(OR(COUNTIF($B$2:$B970,Input!$F987)&lt;1,COUNTIF($O$2:$O970,Input!$C987)&lt;1),Input!I987,0)</f>
        <v>0</v>
      </c>
      <c r="F971" s="177">
        <f>IF(OR(COUNTIF($B$2:$B970,Input!$F987)&lt;1,COUNTIF($O$2:$O970,Input!$C987)&lt;1),Input!J987,0)</f>
        <v>0</v>
      </c>
      <c r="G971" s="177">
        <f>IF(OR(COUNTIF($B$2:$B970,Input!$F987)&lt;1,COUNTIF($O$2:$O970,Input!$C987)&lt;1),Input!K987,0)</f>
        <v>0</v>
      </c>
      <c r="H971" s="177">
        <f>IF(OR(COUNTIF($B$2:$B970,Input!$F987)&lt;1,COUNTIF($O$2:$O970,Input!$C987)&lt;1),Input!L987,0)</f>
        <v>0</v>
      </c>
      <c r="I971" s="177">
        <f>IF(OR(COUNTIF($B$2:$B970,Input!$F987)&lt;1,COUNTIF($O$2:$O970,Input!$C987)&lt;1),Input!M987,0)</f>
        <v>0</v>
      </c>
      <c r="J971" s="177">
        <f>IF(OR(COUNTIF($B$2:$B970,Input!$F987)&lt;1,COUNTIF($O$2:$O970,Input!$C987)&lt;1),Input!N987,0)</f>
        <v>0</v>
      </c>
      <c r="K971" s="177">
        <f>IF(OR(COUNTIF($B$2:$B970,Input!$F987)&lt;1,COUNTIF($O$2:$O970,Input!$C987)&lt;1),Input!O987,0)</f>
        <v>0</v>
      </c>
      <c r="L971" s="177">
        <f>IF(OR(COUNTIF($B$2:$B970,Input!$F987)&lt;1,COUNTIF($O$2:$O970,Input!$C987)&lt;1),Input!P987,0)</f>
        <v>0</v>
      </c>
      <c r="M971" s="129" t="str">
        <f t="shared" si="128"/>
        <v/>
      </c>
      <c r="N971" s="161">
        <f t="shared" si="134"/>
        <v>0</v>
      </c>
      <c r="O971" s="168">
        <f>Input!C987</f>
        <v>0</v>
      </c>
      <c r="P971" s="168"/>
      <c r="R971" s="131">
        <f t="shared" si="135"/>
        <v>0</v>
      </c>
      <c r="S971" s="133" t="str">
        <f t="shared" si="129"/>
        <v xml:space="preserve"> </v>
      </c>
      <c r="T971" s="133"/>
      <c r="U971" s="132" t="str">
        <f>_xlfn.IFNA(IF($D971=0,LOOKUP($F971,{0.1,0.2,0.3,0.4,0.5,0.6,0.7,0.8,0.9,1},{22,34,46,58,70,82,94,106,118,130}),""),"")</f>
        <v/>
      </c>
      <c r="V971" s="132" t="str">
        <f>_xlfn.IFNA(IF($D971=1,LOOKUP($F971,{0.1,0.2,0.3,0.4,0.5,0.6,0.7,0.8,0.9,1},{23,35,47,59,71,83,95,107,119,131}),""),"")</f>
        <v/>
      </c>
      <c r="W971" s="132" t="str">
        <f>_xlfn.IFNA(IF($D971=2,LOOKUP($F971,{0.1,0.2,0.3,0.4,0.5,0.6,0.7,0.8,0.9,1},{24,36,48,60,72,84,96,108,120,132}),""),"")</f>
        <v/>
      </c>
      <c r="X971" s="132" t="str">
        <f>_xlfn.IFNA(IF($D971=3,LOOKUP($F971,{0.1,0.2,0.3,0.4,0.5,0.6,0.7,0.8,0.9,1},{25,37,49,61,73,85,97,109,121,133}),""),"")</f>
        <v/>
      </c>
      <c r="Y971" s="132" t="str">
        <f>_xlfn.IFNA(IF($D971=4,LOOKUP($F971,{0.1,0.2,0.3,0.4,0.5,0.6,0.7,0.8,0.9,1},{26,38,50,62,74,86,98,110,122,134}),""),"")</f>
        <v/>
      </c>
      <c r="Z971" s="132" t="str">
        <f>_xlfn.IFNA(IF($D971=5,LOOKUP($F971,{0.1,0.2,0.3,0.4,0.5,0.6,0.7,0.8,0.9,1},{27,39,51,63,75,87,99,111,123,135}),""),"")</f>
        <v/>
      </c>
      <c r="AA971" s="132">
        <f t="shared" si="130"/>
        <v>0</v>
      </c>
      <c r="AB971" s="132" t="str">
        <f t="shared" si="131"/>
        <v>00</v>
      </c>
      <c r="AC971" s="82" t="e">
        <f>VLOOKUP(AB971,'AMI Ref'!T:U,2,FALSE)</f>
        <v>#N/A</v>
      </c>
      <c r="AD971" s="124"/>
      <c r="AE971" s="81" t="str">
        <f>_xlfn.IFNA(IF($D971=0,IF($J971="Not Paid by Tenant",0,INDEX('AMI Ref'!$K$5:$N$5,MATCH($J971,{"Oil","Gas","Electric - Other","ELECTRIC - HEAT PUMP"},0))),0),"")</f>
        <v/>
      </c>
      <c r="AF971" s="81">
        <f>_xlfn.IFNA(IF($D971=1,IF($J971="Not Paid by Tenant",0,INDEX('AMI Ref'!$K$6:$N$6,MATCH($J971,{"Oil","Gas","Electric - Other","ELECTRIC - HEAT PUMP"},0))),0),"")</f>
        <v>0</v>
      </c>
      <c r="AG971" s="81">
        <f>_xlfn.IFNA(IF($D971=2,IF($J971="Not Paid by Tenant",0,INDEX('AMI Ref'!$K$7:$N$7,MATCH($J971,{"Oil","Gas","Electric - Other","ELECTRIC - HEAT PUMP"},0))),0),"")</f>
        <v>0</v>
      </c>
      <c r="AH971" s="81">
        <f>_xlfn.IFNA(IF($D971=3,IF($J971="Not Paid by Tenant",0,INDEX('AMI Ref'!$K$8:$N$8,MATCH($J971,{"Oil","Gas","Electric - Other","ELECTRIC - HEAT PUMP"},0))),0),"")</f>
        <v>0</v>
      </c>
      <c r="AI971" s="81">
        <f>_xlfn.IFNA(IF($D971=4,IF($J971="Not Paid by Tenant",0,INDEX('AMI Ref'!$K$9:$N$9,MATCH($J971,{"Oil","Gas","Electric - Other","ELECTRIC - HEAT PUMP"},0))),0),"")</f>
        <v>0</v>
      </c>
      <c r="AJ971" s="81">
        <f>_xlfn.IFNA(IF($D971=5,IF($J971="Not Paid by Tenant",0,INDEX('AMI Ref'!$K$10:$N$10,MATCH($J971,{"Oil","Gas","Electric - Other","ELECTRIC - HEAT PUMP"},0))),0),"")</f>
        <v>0</v>
      </c>
      <c r="AK971" s="128"/>
      <c r="AL971" s="81" t="str">
        <f>_xlfn.IFNA(IF($D971=0,IF($K971="Not Paid by Tenant",0,INDEX('AMI Ref'!$O$5:$R$5,MATCH($K971,{"Oil","Gas","Electric - Other","Electric ccASHP - split"},0))),0),"")</f>
        <v/>
      </c>
      <c r="AM971" s="81">
        <f>_xlfn.IFNA(IF($D971=1,IF($K971="Not Paid by Tenant",0,INDEX('AMI Ref'!$O$6:$R$6,MATCH($K971,{"Oil","Gas","Electric - Other","Electric ccASHP - split"},0))),0),"")</f>
        <v>0</v>
      </c>
      <c r="AN971" s="81">
        <f>_xlfn.IFNA(IF($D971=2,IF($K971="Not Paid by Tenant",0,INDEX('AMI Ref'!$O$7:$R$7,MATCH($K971,{"Oil","Gas","Electric - Other","Electric ccASHP - split"},0))),0),"")</f>
        <v>0</v>
      </c>
      <c r="AO971" s="81">
        <f>_xlfn.IFNA(IF($D971=3,IF($K971="Not Paid by Tenant",0,INDEX('AMI Ref'!$O$8:$R$8,MATCH($K971,{"Oil","Gas","Electric - Other","Electric ccASHP - split"},0))),0),"")</f>
        <v>0</v>
      </c>
      <c r="AP971" s="81">
        <f>_xlfn.IFNA(IF($D971=4,IF($K971="Not Paid by Tenant",0,INDEX('AMI Ref'!$O$9:$R$9,MATCH($K971,{"Oil","Gas","Electric - Other","Electric ccASHP - split"},0))),0),"")</f>
        <v>0</v>
      </c>
      <c r="AQ971" s="81">
        <f>_xlfn.IFNA(IF($D971=5,IF($K971="Not Paid by Tenant",0,INDEX('AMI Ref'!$O$10:$R$10,MATCH($K971,{"Oil","Gas","Electric - Other","Electric ccASHP - split"},0))),0),"")</f>
        <v>0</v>
      </c>
      <c r="AR971" s="124">
        <f t="shared" si="132"/>
        <v>0</v>
      </c>
      <c r="AS971" s="123" t="e">
        <f t="shared" si="133"/>
        <v>#N/A</v>
      </c>
    </row>
    <row r="972" spans="1:45" x14ac:dyDescent="0.2">
      <c r="A972" s="130">
        <v>970</v>
      </c>
      <c r="B972" s="177">
        <f>IF(OR(COUNTIF($B$2:$B971,Input!$F988)&lt;1,COUNTIF($O$2:$O971,Input!$C988)&lt;1),Input!F988,0)</f>
        <v>0</v>
      </c>
      <c r="C972" s="177">
        <f>IF(OR(COUNTIF($B$2:$B971,Input!$F988)&lt;1,COUNTIF($O$2:$O971,Input!$C988)&lt;1),Input!G988,0)</f>
        <v>0</v>
      </c>
      <c r="D972" s="177">
        <f>IF(OR(COUNTIF($B$2:$B971,Input!$F988)&lt;1,COUNTIF($O$2:$O971,Input!$C988)&lt;1),Input!H988,0)</f>
        <v>0</v>
      </c>
      <c r="E972" s="177">
        <f>IF(OR(COUNTIF($B$2:$B971,Input!$F988)&lt;1,COUNTIF($O$2:$O971,Input!$C988)&lt;1),Input!I988,0)</f>
        <v>0</v>
      </c>
      <c r="F972" s="177">
        <f>IF(OR(COUNTIF($B$2:$B971,Input!$F988)&lt;1,COUNTIF($O$2:$O971,Input!$C988)&lt;1),Input!J988,0)</f>
        <v>0</v>
      </c>
      <c r="G972" s="177">
        <f>IF(OR(COUNTIF($B$2:$B971,Input!$F988)&lt;1,COUNTIF($O$2:$O971,Input!$C988)&lt;1),Input!K988,0)</f>
        <v>0</v>
      </c>
      <c r="H972" s="177">
        <f>IF(OR(COUNTIF($B$2:$B971,Input!$F988)&lt;1,COUNTIF($O$2:$O971,Input!$C988)&lt;1),Input!L988,0)</f>
        <v>0</v>
      </c>
      <c r="I972" s="177">
        <f>IF(OR(COUNTIF($B$2:$B971,Input!$F988)&lt;1,COUNTIF($O$2:$O971,Input!$C988)&lt;1),Input!M988,0)</f>
        <v>0</v>
      </c>
      <c r="J972" s="177">
        <f>IF(OR(COUNTIF($B$2:$B971,Input!$F988)&lt;1,COUNTIF($O$2:$O971,Input!$C988)&lt;1),Input!N988,0)</f>
        <v>0</v>
      </c>
      <c r="K972" s="177">
        <f>IF(OR(COUNTIF($B$2:$B971,Input!$F988)&lt;1,COUNTIF($O$2:$O971,Input!$C988)&lt;1),Input!O988,0)</f>
        <v>0</v>
      </c>
      <c r="L972" s="177">
        <f>IF(OR(COUNTIF($B$2:$B971,Input!$F988)&lt;1,COUNTIF($O$2:$O971,Input!$C988)&lt;1),Input!P988,0)</f>
        <v>0</v>
      </c>
      <c r="M972" s="129" t="str">
        <f t="shared" si="128"/>
        <v/>
      </c>
      <c r="N972" s="161">
        <f t="shared" si="134"/>
        <v>0</v>
      </c>
      <c r="O972" s="168">
        <f>Input!C988</f>
        <v>0</v>
      </c>
      <c r="P972" s="168"/>
      <c r="R972" s="131">
        <f t="shared" si="135"/>
        <v>0</v>
      </c>
      <c r="S972" s="133" t="str">
        <f t="shared" si="129"/>
        <v xml:space="preserve"> </v>
      </c>
      <c r="T972" s="133"/>
      <c r="U972" s="132" t="str">
        <f>_xlfn.IFNA(IF($D972=0,LOOKUP($F972,{0.1,0.2,0.3,0.4,0.5,0.6,0.7,0.8,0.9,1},{22,34,46,58,70,82,94,106,118,130}),""),"")</f>
        <v/>
      </c>
      <c r="V972" s="132" t="str">
        <f>_xlfn.IFNA(IF($D972=1,LOOKUP($F972,{0.1,0.2,0.3,0.4,0.5,0.6,0.7,0.8,0.9,1},{23,35,47,59,71,83,95,107,119,131}),""),"")</f>
        <v/>
      </c>
      <c r="W972" s="132" t="str">
        <f>_xlfn.IFNA(IF($D972=2,LOOKUP($F972,{0.1,0.2,0.3,0.4,0.5,0.6,0.7,0.8,0.9,1},{24,36,48,60,72,84,96,108,120,132}),""),"")</f>
        <v/>
      </c>
      <c r="X972" s="132" t="str">
        <f>_xlfn.IFNA(IF($D972=3,LOOKUP($F972,{0.1,0.2,0.3,0.4,0.5,0.6,0.7,0.8,0.9,1},{25,37,49,61,73,85,97,109,121,133}),""),"")</f>
        <v/>
      </c>
      <c r="Y972" s="132" t="str">
        <f>_xlfn.IFNA(IF($D972=4,LOOKUP($F972,{0.1,0.2,0.3,0.4,0.5,0.6,0.7,0.8,0.9,1},{26,38,50,62,74,86,98,110,122,134}),""),"")</f>
        <v/>
      </c>
      <c r="Z972" s="132" t="str">
        <f>_xlfn.IFNA(IF($D972=5,LOOKUP($F972,{0.1,0.2,0.3,0.4,0.5,0.6,0.7,0.8,0.9,1},{27,39,51,63,75,87,99,111,123,135}),""),"")</f>
        <v/>
      </c>
      <c r="AA972" s="132">
        <f t="shared" si="130"/>
        <v>0</v>
      </c>
      <c r="AB972" s="132" t="str">
        <f t="shared" si="131"/>
        <v>00</v>
      </c>
      <c r="AC972" s="82" t="e">
        <f>VLOOKUP(AB972,'AMI Ref'!T:U,2,FALSE)</f>
        <v>#N/A</v>
      </c>
      <c r="AD972" s="124"/>
      <c r="AE972" s="81" t="str">
        <f>_xlfn.IFNA(IF($D972=0,IF($J972="Not Paid by Tenant",0,INDEX('AMI Ref'!$K$5:$N$5,MATCH($J972,{"Oil","Gas","Electric - Other","ELECTRIC - HEAT PUMP"},0))),0),"")</f>
        <v/>
      </c>
      <c r="AF972" s="81">
        <f>_xlfn.IFNA(IF($D972=1,IF($J972="Not Paid by Tenant",0,INDEX('AMI Ref'!$K$6:$N$6,MATCH($J972,{"Oil","Gas","Electric - Other","ELECTRIC - HEAT PUMP"},0))),0),"")</f>
        <v>0</v>
      </c>
      <c r="AG972" s="81">
        <f>_xlfn.IFNA(IF($D972=2,IF($J972="Not Paid by Tenant",0,INDEX('AMI Ref'!$K$7:$N$7,MATCH($J972,{"Oil","Gas","Electric - Other","ELECTRIC - HEAT PUMP"},0))),0),"")</f>
        <v>0</v>
      </c>
      <c r="AH972" s="81">
        <f>_xlfn.IFNA(IF($D972=3,IF($J972="Not Paid by Tenant",0,INDEX('AMI Ref'!$K$8:$N$8,MATCH($J972,{"Oil","Gas","Electric - Other","ELECTRIC - HEAT PUMP"},0))),0),"")</f>
        <v>0</v>
      </c>
      <c r="AI972" s="81">
        <f>_xlfn.IFNA(IF($D972=4,IF($J972="Not Paid by Tenant",0,INDEX('AMI Ref'!$K$9:$N$9,MATCH($J972,{"Oil","Gas","Electric - Other","ELECTRIC - HEAT PUMP"},0))),0),"")</f>
        <v>0</v>
      </c>
      <c r="AJ972" s="81">
        <f>_xlfn.IFNA(IF($D972=5,IF($J972="Not Paid by Tenant",0,INDEX('AMI Ref'!$K$10:$N$10,MATCH($J972,{"Oil","Gas","Electric - Other","ELECTRIC - HEAT PUMP"},0))),0),"")</f>
        <v>0</v>
      </c>
      <c r="AK972" s="128"/>
      <c r="AL972" s="81" t="str">
        <f>_xlfn.IFNA(IF($D972=0,IF($K972="Not Paid by Tenant",0,INDEX('AMI Ref'!$O$5:$R$5,MATCH($K972,{"Oil","Gas","Electric - Other","Electric ccASHP - split"},0))),0),"")</f>
        <v/>
      </c>
      <c r="AM972" s="81">
        <f>_xlfn.IFNA(IF($D972=1,IF($K972="Not Paid by Tenant",0,INDEX('AMI Ref'!$O$6:$R$6,MATCH($K972,{"Oil","Gas","Electric - Other","Electric ccASHP - split"},0))),0),"")</f>
        <v>0</v>
      </c>
      <c r="AN972" s="81">
        <f>_xlfn.IFNA(IF($D972=2,IF($K972="Not Paid by Tenant",0,INDEX('AMI Ref'!$O$7:$R$7,MATCH($K972,{"Oil","Gas","Electric - Other","Electric ccASHP - split"},0))),0),"")</f>
        <v>0</v>
      </c>
      <c r="AO972" s="81">
        <f>_xlfn.IFNA(IF($D972=3,IF($K972="Not Paid by Tenant",0,INDEX('AMI Ref'!$O$8:$R$8,MATCH($K972,{"Oil","Gas","Electric - Other","Electric ccASHP - split"},0))),0),"")</f>
        <v>0</v>
      </c>
      <c r="AP972" s="81">
        <f>_xlfn.IFNA(IF($D972=4,IF($K972="Not Paid by Tenant",0,INDEX('AMI Ref'!$O$9:$R$9,MATCH($K972,{"Oil","Gas","Electric - Other","Electric ccASHP - split"},0))),0),"")</f>
        <v>0</v>
      </c>
      <c r="AQ972" s="81">
        <f>_xlfn.IFNA(IF($D972=5,IF($K972="Not Paid by Tenant",0,INDEX('AMI Ref'!$O$10:$R$10,MATCH($K972,{"Oil","Gas","Electric - Other","Electric ccASHP - split"},0))),0),"")</f>
        <v>0</v>
      </c>
      <c r="AR972" s="124">
        <f t="shared" si="132"/>
        <v>0</v>
      </c>
      <c r="AS972" s="123" t="e">
        <f t="shared" si="133"/>
        <v>#N/A</v>
      </c>
    </row>
    <row r="973" spans="1:45" x14ac:dyDescent="0.2">
      <c r="A973" s="130">
        <v>971</v>
      </c>
      <c r="B973" s="177">
        <f>IF(OR(COUNTIF($B$2:$B972,Input!$F989)&lt;1,COUNTIF($O$2:$O972,Input!$C989)&lt;1),Input!F989,0)</f>
        <v>0</v>
      </c>
      <c r="C973" s="177">
        <f>IF(OR(COUNTIF($B$2:$B972,Input!$F989)&lt;1,COUNTIF($O$2:$O972,Input!$C989)&lt;1),Input!G989,0)</f>
        <v>0</v>
      </c>
      <c r="D973" s="177">
        <f>IF(OR(COUNTIF($B$2:$B972,Input!$F989)&lt;1,COUNTIF($O$2:$O972,Input!$C989)&lt;1),Input!H989,0)</f>
        <v>0</v>
      </c>
      <c r="E973" s="177">
        <f>IF(OR(COUNTIF($B$2:$B972,Input!$F989)&lt;1,COUNTIF($O$2:$O972,Input!$C989)&lt;1),Input!I989,0)</f>
        <v>0</v>
      </c>
      <c r="F973" s="177">
        <f>IF(OR(COUNTIF($B$2:$B972,Input!$F989)&lt;1,COUNTIF($O$2:$O972,Input!$C989)&lt;1),Input!J989,0)</f>
        <v>0</v>
      </c>
      <c r="G973" s="177">
        <f>IF(OR(COUNTIF($B$2:$B972,Input!$F989)&lt;1,COUNTIF($O$2:$O972,Input!$C989)&lt;1),Input!K989,0)</f>
        <v>0</v>
      </c>
      <c r="H973" s="177">
        <f>IF(OR(COUNTIF($B$2:$B972,Input!$F989)&lt;1,COUNTIF($O$2:$O972,Input!$C989)&lt;1),Input!L989,0)</f>
        <v>0</v>
      </c>
      <c r="I973" s="177">
        <f>IF(OR(COUNTIF($B$2:$B972,Input!$F989)&lt;1,COUNTIF($O$2:$O972,Input!$C989)&lt;1),Input!M989,0)</f>
        <v>0</v>
      </c>
      <c r="J973" s="177">
        <f>IF(OR(COUNTIF($B$2:$B972,Input!$F989)&lt;1,COUNTIF($O$2:$O972,Input!$C989)&lt;1),Input!N989,0)</f>
        <v>0</v>
      </c>
      <c r="K973" s="177">
        <f>IF(OR(COUNTIF($B$2:$B972,Input!$F989)&lt;1,COUNTIF($O$2:$O972,Input!$C989)&lt;1),Input!O989,0)</f>
        <v>0</v>
      </c>
      <c r="L973" s="177">
        <f>IF(OR(COUNTIF($B$2:$B972,Input!$F989)&lt;1,COUNTIF($O$2:$O972,Input!$C989)&lt;1),Input!P989,0)</f>
        <v>0</v>
      </c>
      <c r="M973" s="129" t="str">
        <f t="shared" si="128"/>
        <v/>
      </c>
      <c r="N973" s="161">
        <f t="shared" si="134"/>
        <v>0</v>
      </c>
      <c r="O973" s="168">
        <f>Input!C989</f>
        <v>0</v>
      </c>
      <c r="P973" s="168"/>
      <c r="R973" s="131">
        <f t="shared" si="135"/>
        <v>0</v>
      </c>
      <c r="S973" s="133" t="str">
        <f t="shared" si="129"/>
        <v xml:space="preserve"> </v>
      </c>
      <c r="T973" s="133"/>
      <c r="U973" s="132" t="str">
        <f>_xlfn.IFNA(IF($D973=0,LOOKUP($F973,{0.1,0.2,0.3,0.4,0.5,0.6,0.7,0.8,0.9,1},{22,34,46,58,70,82,94,106,118,130}),""),"")</f>
        <v/>
      </c>
      <c r="V973" s="132" t="str">
        <f>_xlfn.IFNA(IF($D973=1,LOOKUP($F973,{0.1,0.2,0.3,0.4,0.5,0.6,0.7,0.8,0.9,1},{23,35,47,59,71,83,95,107,119,131}),""),"")</f>
        <v/>
      </c>
      <c r="W973" s="132" t="str">
        <f>_xlfn.IFNA(IF($D973=2,LOOKUP($F973,{0.1,0.2,0.3,0.4,0.5,0.6,0.7,0.8,0.9,1},{24,36,48,60,72,84,96,108,120,132}),""),"")</f>
        <v/>
      </c>
      <c r="X973" s="132" t="str">
        <f>_xlfn.IFNA(IF($D973=3,LOOKUP($F973,{0.1,0.2,0.3,0.4,0.5,0.6,0.7,0.8,0.9,1},{25,37,49,61,73,85,97,109,121,133}),""),"")</f>
        <v/>
      </c>
      <c r="Y973" s="132" t="str">
        <f>_xlfn.IFNA(IF($D973=4,LOOKUP($F973,{0.1,0.2,0.3,0.4,0.5,0.6,0.7,0.8,0.9,1},{26,38,50,62,74,86,98,110,122,134}),""),"")</f>
        <v/>
      </c>
      <c r="Z973" s="132" t="str">
        <f>_xlfn.IFNA(IF($D973=5,LOOKUP($F973,{0.1,0.2,0.3,0.4,0.5,0.6,0.7,0.8,0.9,1},{27,39,51,63,75,87,99,111,123,135}),""),"")</f>
        <v/>
      </c>
      <c r="AA973" s="132">
        <f t="shared" si="130"/>
        <v>0</v>
      </c>
      <c r="AB973" s="132" t="str">
        <f t="shared" si="131"/>
        <v>00</v>
      </c>
      <c r="AC973" s="82" t="e">
        <f>VLOOKUP(AB973,'AMI Ref'!T:U,2,FALSE)</f>
        <v>#N/A</v>
      </c>
      <c r="AD973" s="124"/>
      <c r="AE973" s="81" t="str">
        <f>_xlfn.IFNA(IF($D973=0,IF($J973="Not Paid by Tenant",0,INDEX('AMI Ref'!$K$5:$N$5,MATCH($J973,{"Oil","Gas","Electric - Other","ELECTRIC - HEAT PUMP"},0))),0),"")</f>
        <v/>
      </c>
      <c r="AF973" s="81">
        <f>_xlfn.IFNA(IF($D973=1,IF($J973="Not Paid by Tenant",0,INDEX('AMI Ref'!$K$6:$N$6,MATCH($J973,{"Oil","Gas","Electric - Other","ELECTRIC - HEAT PUMP"},0))),0),"")</f>
        <v>0</v>
      </c>
      <c r="AG973" s="81">
        <f>_xlfn.IFNA(IF($D973=2,IF($J973="Not Paid by Tenant",0,INDEX('AMI Ref'!$K$7:$N$7,MATCH($J973,{"Oil","Gas","Electric - Other","ELECTRIC - HEAT PUMP"},0))),0),"")</f>
        <v>0</v>
      </c>
      <c r="AH973" s="81">
        <f>_xlfn.IFNA(IF($D973=3,IF($J973="Not Paid by Tenant",0,INDEX('AMI Ref'!$K$8:$N$8,MATCH($J973,{"Oil","Gas","Electric - Other","ELECTRIC - HEAT PUMP"},0))),0),"")</f>
        <v>0</v>
      </c>
      <c r="AI973" s="81">
        <f>_xlfn.IFNA(IF($D973=4,IF($J973="Not Paid by Tenant",0,INDEX('AMI Ref'!$K$9:$N$9,MATCH($J973,{"Oil","Gas","Electric - Other","ELECTRIC - HEAT PUMP"},0))),0),"")</f>
        <v>0</v>
      </c>
      <c r="AJ973" s="81">
        <f>_xlfn.IFNA(IF($D973=5,IF($J973="Not Paid by Tenant",0,INDEX('AMI Ref'!$K$10:$N$10,MATCH($J973,{"Oil","Gas","Electric - Other","ELECTRIC - HEAT PUMP"},0))),0),"")</f>
        <v>0</v>
      </c>
      <c r="AK973" s="128"/>
      <c r="AL973" s="81" t="str">
        <f>_xlfn.IFNA(IF($D973=0,IF($K973="Not Paid by Tenant",0,INDEX('AMI Ref'!$O$5:$R$5,MATCH($K973,{"Oil","Gas","Electric - Other","Electric ccASHP - split"},0))),0),"")</f>
        <v/>
      </c>
      <c r="AM973" s="81">
        <f>_xlfn.IFNA(IF($D973=1,IF($K973="Not Paid by Tenant",0,INDEX('AMI Ref'!$O$6:$R$6,MATCH($K973,{"Oil","Gas","Electric - Other","Electric ccASHP - split"},0))),0),"")</f>
        <v>0</v>
      </c>
      <c r="AN973" s="81">
        <f>_xlfn.IFNA(IF($D973=2,IF($K973="Not Paid by Tenant",0,INDEX('AMI Ref'!$O$7:$R$7,MATCH($K973,{"Oil","Gas","Electric - Other","Electric ccASHP - split"},0))),0),"")</f>
        <v>0</v>
      </c>
      <c r="AO973" s="81">
        <f>_xlfn.IFNA(IF($D973=3,IF($K973="Not Paid by Tenant",0,INDEX('AMI Ref'!$O$8:$R$8,MATCH($K973,{"Oil","Gas","Electric - Other","Electric ccASHP - split"},0))),0),"")</f>
        <v>0</v>
      </c>
      <c r="AP973" s="81">
        <f>_xlfn.IFNA(IF($D973=4,IF($K973="Not Paid by Tenant",0,INDEX('AMI Ref'!$O$9:$R$9,MATCH($K973,{"Oil","Gas","Electric - Other","Electric ccASHP - split"},0))),0),"")</f>
        <v>0</v>
      </c>
      <c r="AQ973" s="81">
        <f>_xlfn.IFNA(IF($D973=5,IF($K973="Not Paid by Tenant",0,INDEX('AMI Ref'!$O$10:$R$10,MATCH($K973,{"Oil","Gas","Electric - Other","Electric ccASHP - split"},0))),0),"")</f>
        <v>0</v>
      </c>
      <c r="AR973" s="124">
        <f t="shared" si="132"/>
        <v>0</v>
      </c>
      <c r="AS973" s="123" t="e">
        <f t="shared" si="133"/>
        <v>#N/A</v>
      </c>
    </row>
    <row r="974" spans="1:45" x14ac:dyDescent="0.2">
      <c r="A974" s="130">
        <v>972</v>
      </c>
      <c r="B974" s="177">
        <f>IF(OR(COUNTIF($B$2:$B973,Input!$F990)&lt;1,COUNTIF($O$2:$O973,Input!$C990)&lt;1),Input!F990,0)</f>
        <v>0</v>
      </c>
      <c r="C974" s="177">
        <f>IF(OR(COUNTIF($B$2:$B973,Input!$F990)&lt;1,COUNTIF($O$2:$O973,Input!$C990)&lt;1),Input!G990,0)</f>
        <v>0</v>
      </c>
      <c r="D974" s="177">
        <f>IF(OR(COUNTIF($B$2:$B973,Input!$F990)&lt;1,COUNTIF($O$2:$O973,Input!$C990)&lt;1),Input!H990,0)</f>
        <v>0</v>
      </c>
      <c r="E974" s="177">
        <f>IF(OR(COUNTIF($B$2:$B973,Input!$F990)&lt;1,COUNTIF($O$2:$O973,Input!$C990)&lt;1),Input!I990,0)</f>
        <v>0</v>
      </c>
      <c r="F974" s="177">
        <f>IF(OR(COUNTIF($B$2:$B973,Input!$F990)&lt;1,COUNTIF($O$2:$O973,Input!$C990)&lt;1),Input!J990,0)</f>
        <v>0</v>
      </c>
      <c r="G974" s="177">
        <f>IF(OR(COUNTIF($B$2:$B973,Input!$F990)&lt;1,COUNTIF($O$2:$O973,Input!$C990)&lt;1),Input!K990,0)</f>
        <v>0</v>
      </c>
      <c r="H974" s="177">
        <f>IF(OR(COUNTIF($B$2:$B973,Input!$F990)&lt;1,COUNTIF($O$2:$O973,Input!$C990)&lt;1),Input!L990,0)</f>
        <v>0</v>
      </c>
      <c r="I974" s="177">
        <f>IF(OR(COUNTIF($B$2:$B973,Input!$F990)&lt;1,COUNTIF($O$2:$O973,Input!$C990)&lt;1),Input!M990,0)</f>
        <v>0</v>
      </c>
      <c r="J974" s="177">
        <f>IF(OR(COUNTIF($B$2:$B973,Input!$F990)&lt;1,COUNTIF($O$2:$O973,Input!$C990)&lt;1),Input!N990,0)</f>
        <v>0</v>
      </c>
      <c r="K974" s="177">
        <f>IF(OR(COUNTIF($B$2:$B973,Input!$F990)&lt;1,COUNTIF($O$2:$O973,Input!$C990)&lt;1),Input!O990,0)</f>
        <v>0</v>
      </c>
      <c r="L974" s="177">
        <f>IF(OR(COUNTIF($B$2:$B973,Input!$F990)&lt;1,COUNTIF($O$2:$O973,Input!$C990)&lt;1),Input!P990,0)</f>
        <v>0</v>
      </c>
      <c r="M974" s="129" t="str">
        <f t="shared" si="128"/>
        <v/>
      </c>
      <c r="N974" s="161">
        <f t="shared" si="134"/>
        <v>0</v>
      </c>
      <c r="O974" s="168">
        <f>Input!C990</f>
        <v>0</v>
      </c>
      <c r="P974" s="168"/>
      <c r="R974" s="131">
        <f t="shared" si="135"/>
        <v>0</v>
      </c>
      <c r="S974" s="133" t="str">
        <f t="shared" si="129"/>
        <v xml:space="preserve"> </v>
      </c>
      <c r="T974" s="133"/>
      <c r="U974" s="132" t="str">
        <f>_xlfn.IFNA(IF($D974=0,LOOKUP($F974,{0.1,0.2,0.3,0.4,0.5,0.6,0.7,0.8,0.9,1},{22,34,46,58,70,82,94,106,118,130}),""),"")</f>
        <v/>
      </c>
      <c r="V974" s="132" t="str">
        <f>_xlfn.IFNA(IF($D974=1,LOOKUP($F974,{0.1,0.2,0.3,0.4,0.5,0.6,0.7,0.8,0.9,1},{23,35,47,59,71,83,95,107,119,131}),""),"")</f>
        <v/>
      </c>
      <c r="W974" s="132" t="str">
        <f>_xlfn.IFNA(IF($D974=2,LOOKUP($F974,{0.1,0.2,0.3,0.4,0.5,0.6,0.7,0.8,0.9,1},{24,36,48,60,72,84,96,108,120,132}),""),"")</f>
        <v/>
      </c>
      <c r="X974" s="132" t="str">
        <f>_xlfn.IFNA(IF($D974=3,LOOKUP($F974,{0.1,0.2,0.3,0.4,0.5,0.6,0.7,0.8,0.9,1},{25,37,49,61,73,85,97,109,121,133}),""),"")</f>
        <v/>
      </c>
      <c r="Y974" s="132" t="str">
        <f>_xlfn.IFNA(IF($D974=4,LOOKUP($F974,{0.1,0.2,0.3,0.4,0.5,0.6,0.7,0.8,0.9,1},{26,38,50,62,74,86,98,110,122,134}),""),"")</f>
        <v/>
      </c>
      <c r="Z974" s="132" t="str">
        <f>_xlfn.IFNA(IF($D974=5,LOOKUP($F974,{0.1,0.2,0.3,0.4,0.5,0.6,0.7,0.8,0.9,1},{27,39,51,63,75,87,99,111,123,135}),""),"")</f>
        <v/>
      </c>
      <c r="AA974" s="132">
        <f t="shared" si="130"/>
        <v>0</v>
      </c>
      <c r="AB974" s="132" t="str">
        <f t="shared" si="131"/>
        <v>00</v>
      </c>
      <c r="AC974" s="82" t="e">
        <f>VLOOKUP(AB974,'AMI Ref'!T:U,2,FALSE)</f>
        <v>#N/A</v>
      </c>
      <c r="AD974" s="124"/>
      <c r="AE974" s="81" t="str">
        <f>_xlfn.IFNA(IF($D974=0,IF($J974="Not Paid by Tenant",0,INDEX('AMI Ref'!$K$5:$N$5,MATCH($J974,{"Oil","Gas","Electric - Other","ELECTRIC - HEAT PUMP"},0))),0),"")</f>
        <v/>
      </c>
      <c r="AF974" s="81">
        <f>_xlfn.IFNA(IF($D974=1,IF($J974="Not Paid by Tenant",0,INDEX('AMI Ref'!$K$6:$N$6,MATCH($J974,{"Oil","Gas","Electric - Other","ELECTRIC - HEAT PUMP"},0))),0),"")</f>
        <v>0</v>
      </c>
      <c r="AG974" s="81">
        <f>_xlfn.IFNA(IF($D974=2,IF($J974="Not Paid by Tenant",0,INDEX('AMI Ref'!$K$7:$N$7,MATCH($J974,{"Oil","Gas","Electric - Other","ELECTRIC - HEAT PUMP"},0))),0),"")</f>
        <v>0</v>
      </c>
      <c r="AH974" s="81">
        <f>_xlfn.IFNA(IF($D974=3,IF($J974="Not Paid by Tenant",0,INDEX('AMI Ref'!$K$8:$N$8,MATCH($J974,{"Oil","Gas","Electric - Other","ELECTRIC - HEAT PUMP"},0))),0),"")</f>
        <v>0</v>
      </c>
      <c r="AI974" s="81">
        <f>_xlfn.IFNA(IF($D974=4,IF($J974="Not Paid by Tenant",0,INDEX('AMI Ref'!$K$9:$N$9,MATCH($J974,{"Oil","Gas","Electric - Other","ELECTRIC - HEAT PUMP"},0))),0),"")</f>
        <v>0</v>
      </c>
      <c r="AJ974" s="81">
        <f>_xlfn.IFNA(IF($D974=5,IF($J974="Not Paid by Tenant",0,INDEX('AMI Ref'!$K$10:$N$10,MATCH($J974,{"Oil","Gas","Electric - Other","ELECTRIC - HEAT PUMP"},0))),0),"")</f>
        <v>0</v>
      </c>
      <c r="AK974" s="128"/>
      <c r="AL974" s="81" t="str">
        <f>_xlfn.IFNA(IF($D974=0,IF($K974="Not Paid by Tenant",0,INDEX('AMI Ref'!$O$5:$R$5,MATCH($K974,{"Oil","Gas","Electric - Other","Electric ccASHP - split"},0))),0),"")</f>
        <v/>
      </c>
      <c r="AM974" s="81">
        <f>_xlfn.IFNA(IF($D974=1,IF($K974="Not Paid by Tenant",0,INDEX('AMI Ref'!$O$6:$R$6,MATCH($K974,{"Oil","Gas","Electric - Other","Electric ccASHP - split"},0))),0),"")</f>
        <v>0</v>
      </c>
      <c r="AN974" s="81">
        <f>_xlfn.IFNA(IF($D974=2,IF($K974="Not Paid by Tenant",0,INDEX('AMI Ref'!$O$7:$R$7,MATCH($K974,{"Oil","Gas","Electric - Other","Electric ccASHP - split"},0))),0),"")</f>
        <v>0</v>
      </c>
      <c r="AO974" s="81">
        <f>_xlfn.IFNA(IF($D974=3,IF($K974="Not Paid by Tenant",0,INDEX('AMI Ref'!$O$8:$R$8,MATCH($K974,{"Oil","Gas","Electric - Other","Electric ccASHP - split"},0))),0),"")</f>
        <v>0</v>
      </c>
      <c r="AP974" s="81">
        <f>_xlfn.IFNA(IF($D974=4,IF($K974="Not Paid by Tenant",0,INDEX('AMI Ref'!$O$9:$R$9,MATCH($K974,{"Oil","Gas","Electric - Other","Electric ccASHP - split"},0))),0),"")</f>
        <v>0</v>
      </c>
      <c r="AQ974" s="81">
        <f>_xlfn.IFNA(IF($D974=5,IF($K974="Not Paid by Tenant",0,INDEX('AMI Ref'!$O$10:$R$10,MATCH($K974,{"Oil","Gas","Electric - Other","Electric ccASHP - split"},0))),0),"")</f>
        <v>0</v>
      </c>
      <c r="AR974" s="124">
        <f t="shared" si="132"/>
        <v>0</v>
      </c>
      <c r="AS974" s="123" t="e">
        <f t="shared" si="133"/>
        <v>#N/A</v>
      </c>
    </row>
    <row r="975" spans="1:45" x14ac:dyDescent="0.2">
      <c r="A975" s="130">
        <v>973</v>
      </c>
      <c r="B975" s="177">
        <f>IF(OR(COUNTIF($B$2:$B974,Input!$F991)&lt;1,COUNTIF($O$2:$O974,Input!$C991)&lt;1),Input!F991,0)</f>
        <v>0</v>
      </c>
      <c r="C975" s="177">
        <f>IF(OR(COUNTIF($B$2:$B974,Input!$F991)&lt;1,COUNTIF($O$2:$O974,Input!$C991)&lt;1),Input!G991,0)</f>
        <v>0</v>
      </c>
      <c r="D975" s="177">
        <f>IF(OR(COUNTIF($B$2:$B974,Input!$F991)&lt;1,COUNTIF($O$2:$O974,Input!$C991)&lt;1),Input!H991,0)</f>
        <v>0</v>
      </c>
      <c r="E975" s="177">
        <f>IF(OR(COUNTIF($B$2:$B974,Input!$F991)&lt;1,COUNTIF($O$2:$O974,Input!$C991)&lt;1),Input!I991,0)</f>
        <v>0</v>
      </c>
      <c r="F975" s="177">
        <f>IF(OR(COUNTIF($B$2:$B974,Input!$F991)&lt;1,COUNTIF($O$2:$O974,Input!$C991)&lt;1),Input!J991,0)</f>
        <v>0</v>
      </c>
      <c r="G975" s="177">
        <f>IF(OR(COUNTIF($B$2:$B974,Input!$F991)&lt;1,COUNTIF($O$2:$O974,Input!$C991)&lt;1),Input!K991,0)</f>
        <v>0</v>
      </c>
      <c r="H975" s="177">
        <f>IF(OR(COUNTIF($B$2:$B974,Input!$F991)&lt;1,COUNTIF($O$2:$O974,Input!$C991)&lt;1),Input!L991,0)</f>
        <v>0</v>
      </c>
      <c r="I975" s="177">
        <f>IF(OR(COUNTIF($B$2:$B974,Input!$F991)&lt;1,COUNTIF($O$2:$O974,Input!$C991)&lt;1),Input!M991,0)</f>
        <v>0</v>
      </c>
      <c r="J975" s="177">
        <f>IF(OR(COUNTIF($B$2:$B974,Input!$F991)&lt;1,COUNTIF($O$2:$O974,Input!$C991)&lt;1),Input!N991,0)</f>
        <v>0</v>
      </c>
      <c r="K975" s="177">
        <f>IF(OR(COUNTIF($B$2:$B974,Input!$F991)&lt;1,COUNTIF($O$2:$O974,Input!$C991)&lt;1),Input!O991,0)</f>
        <v>0</v>
      </c>
      <c r="L975" s="177">
        <f>IF(OR(COUNTIF($B$2:$B974,Input!$F991)&lt;1,COUNTIF($O$2:$O974,Input!$C991)&lt;1),Input!P991,0)</f>
        <v>0</v>
      </c>
      <c r="M975" s="129" t="str">
        <f t="shared" si="128"/>
        <v/>
      </c>
      <c r="N975" s="161">
        <f t="shared" si="134"/>
        <v>0</v>
      </c>
      <c r="O975" s="168">
        <f>Input!C991</f>
        <v>0</v>
      </c>
      <c r="P975" s="168"/>
      <c r="R975" s="131">
        <f t="shared" si="135"/>
        <v>0</v>
      </c>
      <c r="S975" s="133" t="str">
        <f t="shared" si="129"/>
        <v xml:space="preserve"> </v>
      </c>
      <c r="T975" s="133"/>
      <c r="U975" s="132" t="str">
        <f>_xlfn.IFNA(IF($D975=0,LOOKUP($F975,{0.1,0.2,0.3,0.4,0.5,0.6,0.7,0.8,0.9,1},{22,34,46,58,70,82,94,106,118,130}),""),"")</f>
        <v/>
      </c>
      <c r="V975" s="132" t="str">
        <f>_xlfn.IFNA(IF($D975=1,LOOKUP($F975,{0.1,0.2,0.3,0.4,0.5,0.6,0.7,0.8,0.9,1},{23,35,47,59,71,83,95,107,119,131}),""),"")</f>
        <v/>
      </c>
      <c r="W975" s="132" t="str">
        <f>_xlfn.IFNA(IF($D975=2,LOOKUP($F975,{0.1,0.2,0.3,0.4,0.5,0.6,0.7,0.8,0.9,1},{24,36,48,60,72,84,96,108,120,132}),""),"")</f>
        <v/>
      </c>
      <c r="X975" s="132" t="str">
        <f>_xlfn.IFNA(IF($D975=3,LOOKUP($F975,{0.1,0.2,0.3,0.4,0.5,0.6,0.7,0.8,0.9,1},{25,37,49,61,73,85,97,109,121,133}),""),"")</f>
        <v/>
      </c>
      <c r="Y975" s="132" t="str">
        <f>_xlfn.IFNA(IF($D975=4,LOOKUP($F975,{0.1,0.2,0.3,0.4,0.5,0.6,0.7,0.8,0.9,1},{26,38,50,62,74,86,98,110,122,134}),""),"")</f>
        <v/>
      </c>
      <c r="Z975" s="132" t="str">
        <f>_xlfn.IFNA(IF($D975=5,LOOKUP($F975,{0.1,0.2,0.3,0.4,0.5,0.6,0.7,0.8,0.9,1},{27,39,51,63,75,87,99,111,123,135}),""),"")</f>
        <v/>
      </c>
      <c r="AA975" s="132">
        <f t="shared" si="130"/>
        <v>0</v>
      </c>
      <c r="AB975" s="132" t="str">
        <f t="shared" si="131"/>
        <v>00</v>
      </c>
      <c r="AC975" s="82" t="e">
        <f>VLOOKUP(AB975,'AMI Ref'!T:U,2,FALSE)</f>
        <v>#N/A</v>
      </c>
      <c r="AD975" s="124"/>
      <c r="AE975" s="81" t="str">
        <f>_xlfn.IFNA(IF($D975=0,IF($J975="Not Paid by Tenant",0,INDEX('AMI Ref'!$K$5:$N$5,MATCH($J975,{"Oil","Gas","Electric - Other","ELECTRIC - HEAT PUMP"},0))),0),"")</f>
        <v/>
      </c>
      <c r="AF975" s="81">
        <f>_xlfn.IFNA(IF($D975=1,IF($J975="Not Paid by Tenant",0,INDEX('AMI Ref'!$K$6:$N$6,MATCH($J975,{"Oil","Gas","Electric - Other","ELECTRIC - HEAT PUMP"},0))),0),"")</f>
        <v>0</v>
      </c>
      <c r="AG975" s="81">
        <f>_xlfn.IFNA(IF($D975=2,IF($J975="Not Paid by Tenant",0,INDEX('AMI Ref'!$K$7:$N$7,MATCH($J975,{"Oil","Gas","Electric - Other","ELECTRIC - HEAT PUMP"},0))),0),"")</f>
        <v>0</v>
      </c>
      <c r="AH975" s="81">
        <f>_xlfn.IFNA(IF($D975=3,IF($J975="Not Paid by Tenant",0,INDEX('AMI Ref'!$K$8:$N$8,MATCH($J975,{"Oil","Gas","Electric - Other","ELECTRIC - HEAT PUMP"},0))),0),"")</f>
        <v>0</v>
      </c>
      <c r="AI975" s="81">
        <f>_xlfn.IFNA(IF($D975=4,IF($J975="Not Paid by Tenant",0,INDEX('AMI Ref'!$K$9:$N$9,MATCH($J975,{"Oil","Gas","Electric - Other","ELECTRIC - HEAT PUMP"},0))),0),"")</f>
        <v>0</v>
      </c>
      <c r="AJ975" s="81">
        <f>_xlfn.IFNA(IF($D975=5,IF($J975="Not Paid by Tenant",0,INDEX('AMI Ref'!$K$10:$N$10,MATCH($J975,{"Oil","Gas","Electric - Other","ELECTRIC - HEAT PUMP"},0))),0),"")</f>
        <v>0</v>
      </c>
      <c r="AK975" s="128"/>
      <c r="AL975" s="81" t="str">
        <f>_xlfn.IFNA(IF($D975=0,IF($K975="Not Paid by Tenant",0,INDEX('AMI Ref'!$O$5:$R$5,MATCH($K975,{"Oil","Gas","Electric - Other","Electric ccASHP - split"},0))),0),"")</f>
        <v/>
      </c>
      <c r="AM975" s="81">
        <f>_xlfn.IFNA(IF($D975=1,IF($K975="Not Paid by Tenant",0,INDEX('AMI Ref'!$O$6:$R$6,MATCH($K975,{"Oil","Gas","Electric - Other","Electric ccASHP - split"},0))),0),"")</f>
        <v>0</v>
      </c>
      <c r="AN975" s="81">
        <f>_xlfn.IFNA(IF($D975=2,IF($K975="Not Paid by Tenant",0,INDEX('AMI Ref'!$O$7:$R$7,MATCH($K975,{"Oil","Gas","Electric - Other","Electric ccASHP - split"},0))),0),"")</f>
        <v>0</v>
      </c>
      <c r="AO975" s="81">
        <f>_xlfn.IFNA(IF($D975=3,IF($K975="Not Paid by Tenant",0,INDEX('AMI Ref'!$O$8:$R$8,MATCH($K975,{"Oil","Gas","Electric - Other","Electric ccASHP - split"},0))),0),"")</f>
        <v>0</v>
      </c>
      <c r="AP975" s="81">
        <f>_xlfn.IFNA(IF($D975=4,IF($K975="Not Paid by Tenant",0,INDEX('AMI Ref'!$O$9:$R$9,MATCH($K975,{"Oil","Gas","Electric - Other","Electric ccASHP - split"},0))),0),"")</f>
        <v>0</v>
      </c>
      <c r="AQ975" s="81">
        <f>_xlfn.IFNA(IF($D975=5,IF($K975="Not Paid by Tenant",0,INDEX('AMI Ref'!$O$10:$R$10,MATCH($K975,{"Oil","Gas","Electric - Other","Electric ccASHP - split"},0))),0),"")</f>
        <v>0</v>
      </c>
      <c r="AR975" s="124">
        <f t="shared" si="132"/>
        <v>0</v>
      </c>
      <c r="AS975" s="123" t="e">
        <f t="shared" si="133"/>
        <v>#N/A</v>
      </c>
    </row>
    <row r="976" spans="1:45" x14ac:dyDescent="0.2">
      <c r="A976" s="130">
        <v>974</v>
      </c>
      <c r="B976" s="177">
        <f>IF(OR(COUNTIF($B$2:$B975,Input!$F992)&lt;1,COUNTIF($O$2:$O975,Input!$C992)&lt;1),Input!F992,0)</f>
        <v>0</v>
      </c>
      <c r="C976" s="177">
        <f>IF(OR(COUNTIF($B$2:$B975,Input!$F992)&lt;1,COUNTIF($O$2:$O975,Input!$C992)&lt;1),Input!G992,0)</f>
        <v>0</v>
      </c>
      <c r="D976" s="177">
        <f>IF(OR(COUNTIF($B$2:$B975,Input!$F992)&lt;1,COUNTIF($O$2:$O975,Input!$C992)&lt;1),Input!H992,0)</f>
        <v>0</v>
      </c>
      <c r="E976" s="177">
        <f>IF(OR(COUNTIF($B$2:$B975,Input!$F992)&lt;1,COUNTIF($O$2:$O975,Input!$C992)&lt;1),Input!I992,0)</f>
        <v>0</v>
      </c>
      <c r="F976" s="177">
        <f>IF(OR(COUNTIF($B$2:$B975,Input!$F992)&lt;1,COUNTIF($O$2:$O975,Input!$C992)&lt;1),Input!J992,0)</f>
        <v>0</v>
      </c>
      <c r="G976" s="177">
        <f>IF(OR(COUNTIF($B$2:$B975,Input!$F992)&lt;1,COUNTIF($O$2:$O975,Input!$C992)&lt;1),Input!K992,0)</f>
        <v>0</v>
      </c>
      <c r="H976" s="177">
        <f>IF(OR(COUNTIF($B$2:$B975,Input!$F992)&lt;1,COUNTIF($O$2:$O975,Input!$C992)&lt;1),Input!L992,0)</f>
        <v>0</v>
      </c>
      <c r="I976" s="177">
        <f>IF(OR(COUNTIF($B$2:$B975,Input!$F992)&lt;1,COUNTIF($O$2:$O975,Input!$C992)&lt;1),Input!M992,0)</f>
        <v>0</v>
      </c>
      <c r="J976" s="177">
        <f>IF(OR(COUNTIF($B$2:$B975,Input!$F992)&lt;1,COUNTIF($O$2:$O975,Input!$C992)&lt;1),Input!N992,0)</f>
        <v>0</v>
      </c>
      <c r="K976" s="177">
        <f>IF(OR(COUNTIF($B$2:$B975,Input!$F992)&lt;1,COUNTIF($O$2:$O975,Input!$C992)&lt;1),Input!O992,0)</f>
        <v>0</v>
      </c>
      <c r="L976" s="177">
        <f>IF(OR(COUNTIF($B$2:$B975,Input!$F992)&lt;1,COUNTIF($O$2:$O975,Input!$C992)&lt;1),Input!P992,0)</f>
        <v>0</v>
      </c>
      <c r="M976" s="129" t="str">
        <f t="shared" si="128"/>
        <v/>
      </c>
      <c r="N976" s="161">
        <f t="shared" si="134"/>
        <v>0</v>
      </c>
      <c r="O976" s="168">
        <f>Input!C992</f>
        <v>0</v>
      </c>
      <c r="P976" s="168"/>
      <c r="R976" s="131">
        <f t="shared" si="135"/>
        <v>0</v>
      </c>
      <c r="S976" s="133" t="str">
        <f t="shared" si="129"/>
        <v xml:space="preserve"> </v>
      </c>
      <c r="T976" s="133"/>
      <c r="U976" s="132" t="str">
        <f>_xlfn.IFNA(IF($D976=0,LOOKUP($F976,{0.1,0.2,0.3,0.4,0.5,0.6,0.7,0.8,0.9,1},{22,34,46,58,70,82,94,106,118,130}),""),"")</f>
        <v/>
      </c>
      <c r="V976" s="132" t="str">
        <f>_xlfn.IFNA(IF($D976=1,LOOKUP($F976,{0.1,0.2,0.3,0.4,0.5,0.6,0.7,0.8,0.9,1},{23,35,47,59,71,83,95,107,119,131}),""),"")</f>
        <v/>
      </c>
      <c r="W976" s="132" t="str">
        <f>_xlfn.IFNA(IF($D976=2,LOOKUP($F976,{0.1,0.2,0.3,0.4,0.5,0.6,0.7,0.8,0.9,1},{24,36,48,60,72,84,96,108,120,132}),""),"")</f>
        <v/>
      </c>
      <c r="X976" s="132" t="str">
        <f>_xlfn.IFNA(IF($D976=3,LOOKUP($F976,{0.1,0.2,0.3,0.4,0.5,0.6,0.7,0.8,0.9,1},{25,37,49,61,73,85,97,109,121,133}),""),"")</f>
        <v/>
      </c>
      <c r="Y976" s="132" t="str">
        <f>_xlfn.IFNA(IF($D976=4,LOOKUP($F976,{0.1,0.2,0.3,0.4,0.5,0.6,0.7,0.8,0.9,1},{26,38,50,62,74,86,98,110,122,134}),""),"")</f>
        <v/>
      </c>
      <c r="Z976" s="132" t="str">
        <f>_xlfn.IFNA(IF($D976=5,LOOKUP($F976,{0.1,0.2,0.3,0.4,0.5,0.6,0.7,0.8,0.9,1},{27,39,51,63,75,87,99,111,123,135}),""),"")</f>
        <v/>
      </c>
      <c r="AA976" s="132">
        <f t="shared" si="130"/>
        <v>0</v>
      </c>
      <c r="AB976" s="132" t="str">
        <f t="shared" si="131"/>
        <v>00</v>
      </c>
      <c r="AC976" s="82" t="e">
        <f>VLOOKUP(AB976,'AMI Ref'!T:U,2,FALSE)</f>
        <v>#N/A</v>
      </c>
      <c r="AD976" s="124"/>
      <c r="AE976" s="81" t="str">
        <f>_xlfn.IFNA(IF($D976=0,IF($J976="Not Paid by Tenant",0,INDEX('AMI Ref'!$K$5:$N$5,MATCH($J976,{"Oil","Gas","Electric - Other","ELECTRIC - HEAT PUMP"},0))),0),"")</f>
        <v/>
      </c>
      <c r="AF976" s="81">
        <f>_xlfn.IFNA(IF($D976=1,IF($J976="Not Paid by Tenant",0,INDEX('AMI Ref'!$K$6:$N$6,MATCH($J976,{"Oil","Gas","Electric - Other","ELECTRIC - HEAT PUMP"},0))),0),"")</f>
        <v>0</v>
      </c>
      <c r="AG976" s="81">
        <f>_xlfn.IFNA(IF($D976=2,IF($J976="Not Paid by Tenant",0,INDEX('AMI Ref'!$K$7:$N$7,MATCH($J976,{"Oil","Gas","Electric - Other","ELECTRIC - HEAT PUMP"},0))),0),"")</f>
        <v>0</v>
      </c>
      <c r="AH976" s="81">
        <f>_xlfn.IFNA(IF($D976=3,IF($J976="Not Paid by Tenant",0,INDEX('AMI Ref'!$K$8:$N$8,MATCH($J976,{"Oil","Gas","Electric - Other","ELECTRIC - HEAT PUMP"},0))),0),"")</f>
        <v>0</v>
      </c>
      <c r="AI976" s="81">
        <f>_xlfn.IFNA(IF($D976=4,IF($J976="Not Paid by Tenant",0,INDEX('AMI Ref'!$K$9:$N$9,MATCH($J976,{"Oil","Gas","Electric - Other","ELECTRIC - HEAT PUMP"},0))),0),"")</f>
        <v>0</v>
      </c>
      <c r="AJ976" s="81">
        <f>_xlfn.IFNA(IF($D976=5,IF($J976="Not Paid by Tenant",0,INDEX('AMI Ref'!$K$10:$N$10,MATCH($J976,{"Oil","Gas","Electric - Other","ELECTRIC - HEAT PUMP"},0))),0),"")</f>
        <v>0</v>
      </c>
      <c r="AK976" s="128"/>
      <c r="AL976" s="81" t="str">
        <f>_xlfn.IFNA(IF($D976=0,IF($K976="Not Paid by Tenant",0,INDEX('AMI Ref'!$O$5:$R$5,MATCH($K976,{"Oil","Gas","Electric - Other","Electric ccASHP - split"},0))),0),"")</f>
        <v/>
      </c>
      <c r="AM976" s="81">
        <f>_xlfn.IFNA(IF($D976=1,IF($K976="Not Paid by Tenant",0,INDEX('AMI Ref'!$O$6:$R$6,MATCH($K976,{"Oil","Gas","Electric - Other","Electric ccASHP - split"},0))),0),"")</f>
        <v>0</v>
      </c>
      <c r="AN976" s="81">
        <f>_xlfn.IFNA(IF($D976=2,IF($K976="Not Paid by Tenant",0,INDEX('AMI Ref'!$O$7:$R$7,MATCH($K976,{"Oil","Gas","Electric - Other","Electric ccASHP - split"},0))),0),"")</f>
        <v>0</v>
      </c>
      <c r="AO976" s="81">
        <f>_xlfn.IFNA(IF($D976=3,IF($K976="Not Paid by Tenant",0,INDEX('AMI Ref'!$O$8:$R$8,MATCH($K976,{"Oil","Gas","Electric - Other","Electric ccASHP - split"},0))),0),"")</f>
        <v>0</v>
      </c>
      <c r="AP976" s="81">
        <f>_xlfn.IFNA(IF($D976=4,IF($K976="Not Paid by Tenant",0,INDEX('AMI Ref'!$O$9:$R$9,MATCH($K976,{"Oil","Gas","Electric - Other","Electric ccASHP - split"},0))),0),"")</f>
        <v>0</v>
      </c>
      <c r="AQ976" s="81">
        <f>_xlfn.IFNA(IF($D976=5,IF($K976="Not Paid by Tenant",0,INDEX('AMI Ref'!$O$10:$R$10,MATCH($K976,{"Oil","Gas","Electric - Other","Electric ccASHP - split"},0))),0),"")</f>
        <v>0</v>
      </c>
      <c r="AR976" s="124">
        <f t="shared" si="132"/>
        <v>0</v>
      </c>
      <c r="AS976" s="123" t="e">
        <f t="shared" si="133"/>
        <v>#N/A</v>
      </c>
    </row>
    <row r="977" spans="1:45" x14ac:dyDescent="0.2">
      <c r="A977" s="130">
        <v>975</v>
      </c>
      <c r="B977" s="177">
        <f>IF(OR(COUNTIF($B$2:$B976,Input!$F993)&lt;1,COUNTIF($O$2:$O976,Input!$C993)&lt;1),Input!F993,0)</f>
        <v>0</v>
      </c>
      <c r="C977" s="177">
        <f>IF(OR(COUNTIF($B$2:$B976,Input!$F993)&lt;1,COUNTIF($O$2:$O976,Input!$C993)&lt;1),Input!G993,0)</f>
        <v>0</v>
      </c>
      <c r="D977" s="177">
        <f>IF(OR(COUNTIF($B$2:$B976,Input!$F993)&lt;1,COUNTIF($O$2:$O976,Input!$C993)&lt;1),Input!H993,0)</f>
        <v>0</v>
      </c>
      <c r="E977" s="177">
        <f>IF(OR(COUNTIF($B$2:$B976,Input!$F993)&lt;1,COUNTIF($O$2:$O976,Input!$C993)&lt;1),Input!I993,0)</f>
        <v>0</v>
      </c>
      <c r="F977" s="177">
        <f>IF(OR(COUNTIF($B$2:$B976,Input!$F993)&lt;1,COUNTIF($O$2:$O976,Input!$C993)&lt;1),Input!J993,0)</f>
        <v>0</v>
      </c>
      <c r="G977" s="177">
        <f>IF(OR(COUNTIF($B$2:$B976,Input!$F993)&lt;1,COUNTIF($O$2:$O976,Input!$C993)&lt;1),Input!K993,0)</f>
        <v>0</v>
      </c>
      <c r="H977" s="177">
        <f>IF(OR(COUNTIF($B$2:$B976,Input!$F993)&lt;1,COUNTIF($O$2:$O976,Input!$C993)&lt;1),Input!L993,0)</f>
        <v>0</v>
      </c>
      <c r="I977" s="177">
        <f>IF(OR(COUNTIF($B$2:$B976,Input!$F993)&lt;1,COUNTIF($O$2:$O976,Input!$C993)&lt;1),Input!M993,0)</f>
        <v>0</v>
      </c>
      <c r="J977" s="177">
        <f>IF(OR(COUNTIF($B$2:$B976,Input!$F993)&lt;1,COUNTIF($O$2:$O976,Input!$C993)&lt;1),Input!N993,0)</f>
        <v>0</v>
      </c>
      <c r="K977" s="177">
        <f>IF(OR(COUNTIF($B$2:$B976,Input!$F993)&lt;1,COUNTIF($O$2:$O976,Input!$C993)&lt;1),Input!O993,0)</f>
        <v>0</v>
      </c>
      <c r="L977" s="177">
        <f>IF(OR(COUNTIF($B$2:$B976,Input!$F993)&lt;1,COUNTIF($O$2:$O976,Input!$C993)&lt;1),Input!P993,0)</f>
        <v>0</v>
      </c>
      <c r="M977" s="129" t="str">
        <f t="shared" si="128"/>
        <v/>
      </c>
      <c r="N977" s="161">
        <f t="shared" si="134"/>
        <v>0</v>
      </c>
      <c r="O977" s="168">
        <f>Input!C993</f>
        <v>0</v>
      </c>
      <c r="P977" s="168"/>
      <c r="R977" s="131">
        <f t="shared" si="135"/>
        <v>0</v>
      </c>
      <c r="S977" s="133" t="str">
        <f t="shared" si="129"/>
        <v xml:space="preserve"> </v>
      </c>
      <c r="T977" s="133"/>
      <c r="U977" s="132" t="str">
        <f>_xlfn.IFNA(IF($D977=0,LOOKUP($F977,{0.1,0.2,0.3,0.4,0.5,0.6,0.7,0.8,0.9,1},{22,34,46,58,70,82,94,106,118,130}),""),"")</f>
        <v/>
      </c>
      <c r="V977" s="132" t="str">
        <f>_xlfn.IFNA(IF($D977=1,LOOKUP($F977,{0.1,0.2,0.3,0.4,0.5,0.6,0.7,0.8,0.9,1},{23,35,47,59,71,83,95,107,119,131}),""),"")</f>
        <v/>
      </c>
      <c r="W977" s="132" t="str">
        <f>_xlfn.IFNA(IF($D977=2,LOOKUP($F977,{0.1,0.2,0.3,0.4,0.5,0.6,0.7,0.8,0.9,1},{24,36,48,60,72,84,96,108,120,132}),""),"")</f>
        <v/>
      </c>
      <c r="X977" s="132" t="str">
        <f>_xlfn.IFNA(IF($D977=3,LOOKUP($F977,{0.1,0.2,0.3,0.4,0.5,0.6,0.7,0.8,0.9,1},{25,37,49,61,73,85,97,109,121,133}),""),"")</f>
        <v/>
      </c>
      <c r="Y977" s="132" t="str">
        <f>_xlfn.IFNA(IF($D977=4,LOOKUP($F977,{0.1,0.2,0.3,0.4,0.5,0.6,0.7,0.8,0.9,1},{26,38,50,62,74,86,98,110,122,134}),""),"")</f>
        <v/>
      </c>
      <c r="Z977" s="132" t="str">
        <f>_xlfn.IFNA(IF($D977=5,LOOKUP($F977,{0.1,0.2,0.3,0.4,0.5,0.6,0.7,0.8,0.9,1},{27,39,51,63,75,87,99,111,123,135}),""),"")</f>
        <v/>
      </c>
      <c r="AA977" s="132">
        <f t="shared" si="130"/>
        <v>0</v>
      </c>
      <c r="AB977" s="132" t="str">
        <f t="shared" si="131"/>
        <v>00</v>
      </c>
      <c r="AC977" s="82" t="e">
        <f>VLOOKUP(AB977,'AMI Ref'!T:U,2,FALSE)</f>
        <v>#N/A</v>
      </c>
      <c r="AD977" s="124"/>
      <c r="AE977" s="81" t="str">
        <f>_xlfn.IFNA(IF($D977=0,IF($J977="Not Paid by Tenant",0,INDEX('AMI Ref'!$K$5:$N$5,MATCH($J977,{"Oil","Gas","Electric - Other","ELECTRIC - HEAT PUMP"},0))),0),"")</f>
        <v/>
      </c>
      <c r="AF977" s="81">
        <f>_xlfn.IFNA(IF($D977=1,IF($J977="Not Paid by Tenant",0,INDEX('AMI Ref'!$K$6:$N$6,MATCH($J977,{"Oil","Gas","Electric - Other","ELECTRIC - HEAT PUMP"},0))),0),"")</f>
        <v>0</v>
      </c>
      <c r="AG977" s="81">
        <f>_xlfn.IFNA(IF($D977=2,IF($J977="Not Paid by Tenant",0,INDEX('AMI Ref'!$K$7:$N$7,MATCH($J977,{"Oil","Gas","Electric - Other","ELECTRIC - HEAT PUMP"},0))),0),"")</f>
        <v>0</v>
      </c>
      <c r="AH977" s="81">
        <f>_xlfn.IFNA(IF($D977=3,IF($J977="Not Paid by Tenant",0,INDEX('AMI Ref'!$K$8:$N$8,MATCH($J977,{"Oil","Gas","Electric - Other","ELECTRIC - HEAT PUMP"},0))),0),"")</f>
        <v>0</v>
      </c>
      <c r="AI977" s="81">
        <f>_xlfn.IFNA(IF($D977=4,IF($J977="Not Paid by Tenant",0,INDEX('AMI Ref'!$K$9:$N$9,MATCH($J977,{"Oil","Gas","Electric - Other","ELECTRIC - HEAT PUMP"},0))),0),"")</f>
        <v>0</v>
      </c>
      <c r="AJ977" s="81">
        <f>_xlfn.IFNA(IF($D977=5,IF($J977="Not Paid by Tenant",0,INDEX('AMI Ref'!$K$10:$N$10,MATCH($J977,{"Oil","Gas","Electric - Other","ELECTRIC - HEAT PUMP"},0))),0),"")</f>
        <v>0</v>
      </c>
      <c r="AK977" s="128"/>
      <c r="AL977" s="81" t="str">
        <f>_xlfn.IFNA(IF($D977=0,IF($K977="Not Paid by Tenant",0,INDEX('AMI Ref'!$O$5:$R$5,MATCH($K977,{"Oil","Gas","Electric - Other","Electric ccASHP - split"},0))),0),"")</f>
        <v/>
      </c>
      <c r="AM977" s="81">
        <f>_xlfn.IFNA(IF($D977=1,IF($K977="Not Paid by Tenant",0,INDEX('AMI Ref'!$O$6:$R$6,MATCH($K977,{"Oil","Gas","Electric - Other","Electric ccASHP - split"},0))),0),"")</f>
        <v>0</v>
      </c>
      <c r="AN977" s="81">
        <f>_xlfn.IFNA(IF($D977=2,IF($K977="Not Paid by Tenant",0,INDEX('AMI Ref'!$O$7:$R$7,MATCH($K977,{"Oil","Gas","Electric - Other","Electric ccASHP - split"},0))),0),"")</f>
        <v>0</v>
      </c>
      <c r="AO977" s="81">
        <f>_xlfn.IFNA(IF($D977=3,IF($K977="Not Paid by Tenant",0,INDEX('AMI Ref'!$O$8:$R$8,MATCH($K977,{"Oil","Gas","Electric - Other","Electric ccASHP - split"},0))),0),"")</f>
        <v>0</v>
      </c>
      <c r="AP977" s="81">
        <f>_xlfn.IFNA(IF($D977=4,IF($K977="Not Paid by Tenant",0,INDEX('AMI Ref'!$O$9:$R$9,MATCH($K977,{"Oil","Gas","Electric - Other","Electric ccASHP - split"},0))),0),"")</f>
        <v>0</v>
      </c>
      <c r="AQ977" s="81">
        <f>_xlfn.IFNA(IF($D977=5,IF($K977="Not Paid by Tenant",0,INDEX('AMI Ref'!$O$10:$R$10,MATCH($K977,{"Oil","Gas","Electric - Other","Electric ccASHP - split"},0))),0),"")</f>
        <v>0</v>
      </c>
      <c r="AR977" s="124">
        <f t="shared" si="132"/>
        <v>0</v>
      </c>
      <c r="AS977" s="123" t="e">
        <f t="shared" si="133"/>
        <v>#N/A</v>
      </c>
    </row>
    <row r="978" spans="1:45" x14ac:dyDescent="0.2">
      <c r="A978" s="130">
        <v>976</v>
      </c>
      <c r="B978" s="177">
        <f>IF(OR(COUNTIF($B$2:$B977,Input!$F994)&lt;1,COUNTIF($O$2:$O977,Input!$C994)&lt;1),Input!F994,0)</f>
        <v>0</v>
      </c>
      <c r="C978" s="177">
        <f>IF(OR(COUNTIF($B$2:$B977,Input!$F994)&lt;1,COUNTIF($O$2:$O977,Input!$C994)&lt;1),Input!G994,0)</f>
        <v>0</v>
      </c>
      <c r="D978" s="177">
        <f>IF(OR(COUNTIF($B$2:$B977,Input!$F994)&lt;1,COUNTIF($O$2:$O977,Input!$C994)&lt;1),Input!H994,0)</f>
        <v>0</v>
      </c>
      <c r="E978" s="177">
        <f>IF(OR(COUNTIF($B$2:$B977,Input!$F994)&lt;1,COUNTIF($O$2:$O977,Input!$C994)&lt;1),Input!I994,0)</f>
        <v>0</v>
      </c>
      <c r="F978" s="177">
        <f>IF(OR(COUNTIF($B$2:$B977,Input!$F994)&lt;1,COUNTIF($O$2:$O977,Input!$C994)&lt;1),Input!J994,0)</f>
        <v>0</v>
      </c>
      <c r="G978" s="177">
        <f>IF(OR(COUNTIF($B$2:$B977,Input!$F994)&lt;1,COUNTIF($O$2:$O977,Input!$C994)&lt;1),Input!K994,0)</f>
        <v>0</v>
      </c>
      <c r="H978" s="177">
        <f>IF(OR(COUNTIF($B$2:$B977,Input!$F994)&lt;1,COUNTIF($O$2:$O977,Input!$C994)&lt;1),Input!L994,0)</f>
        <v>0</v>
      </c>
      <c r="I978" s="177">
        <f>IF(OR(COUNTIF($B$2:$B977,Input!$F994)&lt;1,COUNTIF($O$2:$O977,Input!$C994)&lt;1),Input!M994,0)</f>
        <v>0</v>
      </c>
      <c r="J978" s="177">
        <f>IF(OR(COUNTIF($B$2:$B977,Input!$F994)&lt;1,COUNTIF($O$2:$O977,Input!$C994)&lt;1),Input!N994,0)</f>
        <v>0</v>
      </c>
      <c r="K978" s="177">
        <f>IF(OR(COUNTIF($B$2:$B977,Input!$F994)&lt;1,COUNTIF($O$2:$O977,Input!$C994)&lt;1),Input!O994,0)</f>
        <v>0</v>
      </c>
      <c r="L978" s="177">
        <f>IF(OR(COUNTIF($B$2:$B977,Input!$F994)&lt;1,COUNTIF($O$2:$O977,Input!$C994)&lt;1),Input!P994,0)</f>
        <v>0</v>
      </c>
      <c r="M978" s="129" t="str">
        <f t="shared" si="128"/>
        <v/>
      </c>
      <c r="N978" s="161">
        <f t="shared" si="134"/>
        <v>0</v>
      </c>
      <c r="O978" s="168">
        <f>Input!C994</f>
        <v>0</v>
      </c>
      <c r="P978" s="168"/>
      <c r="R978" s="131">
        <f t="shared" si="135"/>
        <v>0</v>
      </c>
      <c r="S978" s="133" t="str">
        <f t="shared" si="129"/>
        <v xml:space="preserve"> </v>
      </c>
      <c r="T978" s="133"/>
      <c r="U978" s="132" t="str">
        <f>_xlfn.IFNA(IF($D978=0,LOOKUP($F978,{0.1,0.2,0.3,0.4,0.5,0.6,0.7,0.8,0.9,1},{22,34,46,58,70,82,94,106,118,130}),""),"")</f>
        <v/>
      </c>
      <c r="V978" s="132" t="str">
        <f>_xlfn.IFNA(IF($D978=1,LOOKUP($F978,{0.1,0.2,0.3,0.4,0.5,0.6,0.7,0.8,0.9,1},{23,35,47,59,71,83,95,107,119,131}),""),"")</f>
        <v/>
      </c>
      <c r="W978" s="132" t="str">
        <f>_xlfn.IFNA(IF($D978=2,LOOKUP($F978,{0.1,0.2,0.3,0.4,0.5,0.6,0.7,0.8,0.9,1},{24,36,48,60,72,84,96,108,120,132}),""),"")</f>
        <v/>
      </c>
      <c r="X978" s="132" t="str">
        <f>_xlfn.IFNA(IF($D978=3,LOOKUP($F978,{0.1,0.2,0.3,0.4,0.5,0.6,0.7,0.8,0.9,1},{25,37,49,61,73,85,97,109,121,133}),""),"")</f>
        <v/>
      </c>
      <c r="Y978" s="132" t="str">
        <f>_xlfn.IFNA(IF($D978=4,LOOKUP($F978,{0.1,0.2,0.3,0.4,0.5,0.6,0.7,0.8,0.9,1},{26,38,50,62,74,86,98,110,122,134}),""),"")</f>
        <v/>
      </c>
      <c r="Z978" s="132" t="str">
        <f>_xlfn.IFNA(IF($D978=5,LOOKUP($F978,{0.1,0.2,0.3,0.4,0.5,0.6,0.7,0.8,0.9,1},{27,39,51,63,75,87,99,111,123,135}),""),"")</f>
        <v/>
      </c>
      <c r="AA978" s="132">
        <f t="shared" si="130"/>
        <v>0</v>
      </c>
      <c r="AB978" s="132" t="str">
        <f t="shared" si="131"/>
        <v>00</v>
      </c>
      <c r="AC978" s="82" t="e">
        <f>VLOOKUP(AB978,'AMI Ref'!T:U,2,FALSE)</f>
        <v>#N/A</v>
      </c>
      <c r="AD978" s="124"/>
      <c r="AE978" s="81" t="str">
        <f>_xlfn.IFNA(IF($D978=0,IF($J978="Not Paid by Tenant",0,INDEX('AMI Ref'!$K$5:$N$5,MATCH($J978,{"Oil","Gas","Electric - Other","ELECTRIC - HEAT PUMP"},0))),0),"")</f>
        <v/>
      </c>
      <c r="AF978" s="81">
        <f>_xlfn.IFNA(IF($D978=1,IF($J978="Not Paid by Tenant",0,INDEX('AMI Ref'!$K$6:$N$6,MATCH($J978,{"Oil","Gas","Electric - Other","ELECTRIC - HEAT PUMP"},0))),0),"")</f>
        <v>0</v>
      </c>
      <c r="AG978" s="81">
        <f>_xlfn.IFNA(IF($D978=2,IF($J978="Not Paid by Tenant",0,INDEX('AMI Ref'!$K$7:$N$7,MATCH($J978,{"Oil","Gas","Electric - Other","ELECTRIC - HEAT PUMP"},0))),0),"")</f>
        <v>0</v>
      </c>
      <c r="AH978" s="81">
        <f>_xlfn.IFNA(IF($D978=3,IF($J978="Not Paid by Tenant",0,INDEX('AMI Ref'!$K$8:$N$8,MATCH($J978,{"Oil","Gas","Electric - Other","ELECTRIC - HEAT PUMP"},0))),0),"")</f>
        <v>0</v>
      </c>
      <c r="AI978" s="81">
        <f>_xlfn.IFNA(IF($D978=4,IF($J978="Not Paid by Tenant",0,INDEX('AMI Ref'!$K$9:$N$9,MATCH($J978,{"Oil","Gas","Electric - Other","ELECTRIC - HEAT PUMP"},0))),0),"")</f>
        <v>0</v>
      </c>
      <c r="AJ978" s="81">
        <f>_xlfn.IFNA(IF($D978=5,IF($J978="Not Paid by Tenant",0,INDEX('AMI Ref'!$K$10:$N$10,MATCH($J978,{"Oil","Gas","Electric - Other","ELECTRIC - HEAT PUMP"},0))),0),"")</f>
        <v>0</v>
      </c>
      <c r="AK978" s="128"/>
      <c r="AL978" s="81" t="str">
        <f>_xlfn.IFNA(IF($D978=0,IF($K978="Not Paid by Tenant",0,INDEX('AMI Ref'!$O$5:$R$5,MATCH($K978,{"Oil","Gas","Electric - Other","Electric ccASHP - split"},0))),0),"")</f>
        <v/>
      </c>
      <c r="AM978" s="81">
        <f>_xlfn.IFNA(IF($D978=1,IF($K978="Not Paid by Tenant",0,INDEX('AMI Ref'!$O$6:$R$6,MATCH($K978,{"Oil","Gas","Electric - Other","Electric ccASHP - split"},0))),0),"")</f>
        <v>0</v>
      </c>
      <c r="AN978" s="81">
        <f>_xlfn.IFNA(IF($D978=2,IF($K978="Not Paid by Tenant",0,INDEX('AMI Ref'!$O$7:$R$7,MATCH($K978,{"Oil","Gas","Electric - Other","Electric ccASHP - split"},0))),0),"")</f>
        <v>0</v>
      </c>
      <c r="AO978" s="81">
        <f>_xlfn.IFNA(IF($D978=3,IF($K978="Not Paid by Tenant",0,INDEX('AMI Ref'!$O$8:$R$8,MATCH($K978,{"Oil","Gas","Electric - Other","Electric ccASHP - split"},0))),0),"")</f>
        <v>0</v>
      </c>
      <c r="AP978" s="81">
        <f>_xlfn.IFNA(IF($D978=4,IF($K978="Not Paid by Tenant",0,INDEX('AMI Ref'!$O$9:$R$9,MATCH($K978,{"Oil","Gas","Electric - Other","Electric ccASHP - split"},0))),0),"")</f>
        <v>0</v>
      </c>
      <c r="AQ978" s="81">
        <f>_xlfn.IFNA(IF($D978=5,IF($K978="Not Paid by Tenant",0,INDEX('AMI Ref'!$O$10:$R$10,MATCH($K978,{"Oil","Gas","Electric - Other","Electric ccASHP - split"},0))),0),"")</f>
        <v>0</v>
      </c>
      <c r="AR978" s="124">
        <f t="shared" si="132"/>
        <v>0</v>
      </c>
      <c r="AS978" s="123" t="e">
        <f t="shared" si="133"/>
        <v>#N/A</v>
      </c>
    </row>
    <row r="979" spans="1:45" x14ac:dyDescent="0.2">
      <c r="A979" s="130">
        <v>977</v>
      </c>
      <c r="B979" s="177">
        <f>IF(OR(COUNTIF($B$2:$B978,Input!$F995)&lt;1,COUNTIF($O$2:$O978,Input!$C995)&lt;1),Input!F995,0)</f>
        <v>0</v>
      </c>
      <c r="C979" s="177">
        <f>IF(OR(COUNTIF($B$2:$B978,Input!$F995)&lt;1,COUNTIF($O$2:$O978,Input!$C995)&lt;1),Input!G995,0)</f>
        <v>0</v>
      </c>
      <c r="D979" s="177">
        <f>IF(OR(COUNTIF($B$2:$B978,Input!$F995)&lt;1,COUNTIF($O$2:$O978,Input!$C995)&lt;1),Input!H995,0)</f>
        <v>0</v>
      </c>
      <c r="E979" s="177">
        <f>IF(OR(COUNTIF($B$2:$B978,Input!$F995)&lt;1,COUNTIF($O$2:$O978,Input!$C995)&lt;1),Input!I995,0)</f>
        <v>0</v>
      </c>
      <c r="F979" s="177">
        <f>IF(OR(COUNTIF($B$2:$B978,Input!$F995)&lt;1,COUNTIF($O$2:$O978,Input!$C995)&lt;1),Input!J995,0)</f>
        <v>0</v>
      </c>
      <c r="G979" s="177">
        <f>IF(OR(COUNTIF($B$2:$B978,Input!$F995)&lt;1,COUNTIF($O$2:$O978,Input!$C995)&lt;1),Input!K995,0)</f>
        <v>0</v>
      </c>
      <c r="H979" s="177">
        <f>IF(OR(COUNTIF($B$2:$B978,Input!$F995)&lt;1,COUNTIF($O$2:$O978,Input!$C995)&lt;1),Input!L995,0)</f>
        <v>0</v>
      </c>
      <c r="I979" s="177">
        <f>IF(OR(COUNTIF($B$2:$B978,Input!$F995)&lt;1,COUNTIF($O$2:$O978,Input!$C995)&lt;1),Input!M995,0)</f>
        <v>0</v>
      </c>
      <c r="J979" s="177">
        <f>IF(OR(COUNTIF($B$2:$B978,Input!$F995)&lt;1,COUNTIF($O$2:$O978,Input!$C995)&lt;1),Input!N995,0)</f>
        <v>0</v>
      </c>
      <c r="K979" s="177">
        <f>IF(OR(COUNTIF($B$2:$B978,Input!$F995)&lt;1,COUNTIF($O$2:$O978,Input!$C995)&lt;1),Input!O995,0)</f>
        <v>0</v>
      </c>
      <c r="L979" s="177">
        <f>IF(OR(COUNTIF($B$2:$B978,Input!$F995)&lt;1,COUNTIF($O$2:$O978,Input!$C995)&lt;1),Input!P995,0)</f>
        <v>0</v>
      </c>
      <c r="M979" s="129" t="str">
        <f t="shared" si="128"/>
        <v/>
      </c>
      <c r="N979" s="161">
        <f t="shared" si="134"/>
        <v>0</v>
      </c>
      <c r="O979" s="168">
        <f>Input!C995</f>
        <v>0</v>
      </c>
      <c r="P979" s="168"/>
      <c r="R979" s="131">
        <f t="shared" si="135"/>
        <v>0</v>
      </c>
      <c r="S979" s="133" t="str">
        <f t="shared" si="129"/>
        <v xml:space="preserve"> </v>
      </c>
      <c r="T979" s="133"/>
      <c r="U979" s="132" t="str">
        <f>_xlfn.IFNA(IF($D979=0,LOOKUP($F979,{0.1,0.2,0.3,0.4,0.5,0.6,0.7,0.8,0.9,1},{22,34,46,58,70,82,94,106,118,130}),""),"")</f>
        <v/>
      </c>
      <c r="V979" s="132" t="str">
        <f>_xlfn.IFNA(IF($D979=1,LOOKUP($F979,{0.1,0.2,0.3,0.4,0.5,0.6,0.7,0.8,0.9,1},{23,35,47,59,71,83,95,107,119,131}),""),"")</f>
        <v/>
      </c>
      <c r="W979" s="132" t="str">
        <f>_xlfn.IFNA(IF($D979=2,LOOKUP($F979,{0.1,0.2,0.3,0.4,0.5,0.6,0.7,0.8,0.9,1},{24,36,48,60,72,84,96,108,120,132}),""),"")</f>
        <v/>
      </c>
      <c r="X979" s="132" t="str">
        <f>_xlfn.IFNA(IF($D979=3,LOOKUP($F979,{0.1,0.2,0.3,0.4,0.5,0.6,0.7,0.8,0.9,1},{25,37,49,61,73,85,97,109,121,133}),""),"")</f>
        <v/>
      </c>
      <c r="Y979" s="132" t="str">
        <f>_xlfn.IFNA(IF($D979=4,LOOKUP($F979,{0.1,0.2,0.3,0.4,0.5,0.6,0.7,0.8,0.9,1},{26,38,50,62,74,86,98,110,122,134}),""),"")</f>
        <v/>
      </c>
      <c r="Z979" s="132" t="str">
        <f>_xlfn.IFNA(IF($D979=5,LOOKUP($F979,{0.1,0.2,0.3,0.4,0.5,0.6,0.7,0.8,0.9,1},{27,39,51,63,75,87,99,111,123,135}),""),"")</f>
        <v/>
      </c>
      <c r="AA979" s="132">
        <f t="shared" si="130"/>
        <v>0</v>
      </c>
      <c r="AB979" s="132" t="str">
        <f t="shared" si="131"/>
        <v>00</v>
      </c>
      <c r="AC979" s="82" t="e">
        <f>VLOOKUP(AB979,'AMI Ref'!T:U,2,FALSE)</f>
        <v>#N/A</v>
      </c>
      <c r="AD979" s="124"/>
      <c r="AE979" s="81" t="str">
        <f>_xlfn.IFNA(IF($D979=0,IF($J979="Not Paid by Tenant",0,INDEX('AMI Ref'!$K$5:$N$5,MATCH($J979,{"Oil","Gas","Electric - Other","ELECTRIC - HEAT PUMP"},0))),0),"")</f>
        <v/>
      </c>
      <c r="AF979" s="81">
        <f>_xlfn.IFNA(IF($D979=1,IF($J979="Not Paid by Tenant",0,INDEX('AMI Ref'!$K$6:$N$6,MATCH($J979,{"Oil","Gas","Electric - Other","ELECTRIC - HEAT PUMP"},0))),0),"")</f>
        <v>0</v>
      </c>
      <c r="AG979" s="81">
        <f>_xlfn.IFNA(IF($D979=2,IF($J979="Not Paid by Tenant",0,INDEX('AMI Ref'!$K$7:$N$7,MATCH($J979,{"Oil","Gas","Electric - Other","ELECTRIC - HEAT PUMP"},0))),0),"")</f>
        <v>0</v>
      </c>
      <c r="AH979" s="81">
        <f>_xlfn.IFNA(IF($D979=3,IF($J979="Not Paid by Tenant",0,INDEX('AMI Ref'!$K$8:$N$8,MATCH($J979,{"Oil","Gas","Electric - Other","ELECTRIC - HEAT PUMP"},0))),0),"")</f>
        <v>0</v>
      </c>
      <c r="AI979" s="81">
        <f>_xlfn.IFNA(IF($D979=4,IF($J979="Not Paid by Tenant",0,INDEX('AMI Ref'!$K$9:$N$9,MATCH($J979,{"Oil","Gas","Electric - Other","ELECTRIC - HEAT PUMP"},0))),0),"")</f>
        <v>0</v>
      </c>
      <c r="AJ979" s="81">
        <f>_xlfn.IFNA(IF($D979=5,IF($J979="Not Paid by Tenant",0,INDEX('AMI Ref'!$K$10:$N$10,MATCH($J979,{"Oil","Gas","Electric - Other","ELECTRIC - HEAT PUMP"},0))),0),"")</f>
        <v>0</v>
      </c>
      <c r="AK979" s="128"/>
      <c r="AL979" s="81" t="str">
        <f>_xlfn.IFNA(IF($D979=0,IF($K979="Not Paid by Tenant",0,INDEX('AMI Ref'!$O$5:$R$5,MATCH($K979,{"Oil","Gas","Electric - Other","Electric ccASHP - split"},0))),0),"")</f>
        <v/>
      </c>
      <c r="AM979" s="81">
        <f>_xlfn.IFNA(IF($D979=1,IF($K979="Not Paid by Tenant",0,INDEX('AMI Ref'!$O$6:$R$6,MATCH($K979,{"Oil","Gas","Electric - Other","Electric ccASHP - split"},0))),0),"")</f>
        <v>0</v>
      </c>
      <c r="AN979" s="81">
        <f>_xlfn.IFNA(IF($D979=2,IF($K979="Not Paid by Tenant",0,INDEX('AMI Ref'!$O$7:$R$7,MATCH($K979,{"Oil","Gas","Electric - Other","Electric ccASHP - split"},0))),0),"")</f>
        <v>0</v>
      </c>
      <c r="AO979" s="81">
        <f>_xlfn.IFNA(IF($D979=3,IF($K979="Not Paid by Tenant",0,INDEX('AMI Ref'!$O$8:$R$8,MATCH($K979,{"Oil","Gas","Electric - Other","Electric ccASHP - split"},0))),0),"")</f>
        <v>0</v>
      </c>
      <c r="AP979" s="81">
        <f>_xlfn.IFNA(IF($D979=4,IF($K979="Not Paid by Tenant",0,INDEX('AMI Ref'!$O$9:$R$9,MATCH($K979,{"Oil","Gas","Electric - Other","Electric ccASHP - split"},0))),0),"")</f>
        <v>0</v>
      </c>
      <c r="AQ979" s="81">
        <f>_xlfn.IFNA(IF($D979=5,IF($K979="Not Paid by Tenant",0,INDEX('AMI Ref'!$O$10:$R$10,MATCH($K979,{"Oil","Gas","Electric - Other","Electric ccASHP - split"},0))),0),"")</f>
        <v>0</v>
      </c>
      <c r="AR979" s="124">
        <f t="shared" si="132"/>
        <v>0</v>
      </c>
      <c r="AS979" s="123" t="e">
        <f t="shared" si="133"/>
        <v>#N/A</v>
      </c>
    </row>
    <row r="980" spans="1:45" x14ac:dyDescent="0.2">
      <c r="A980" s="130">
        <v>978</v>
      </c>
      <c r="B980" s="177">
        <f>IF(OR(COUNTIF($B$2:$B979,Input!$F996)&lt;1,COUNTIF($O$2:$O979,Input!$C996)&lt;1),Input!F996,0)</f>
        <v>0</v>
      </c>
      <c r="C980" s="177">
        <f>IF(OR(COUNTIF($B$2:$B979,Input!$F996)&lt;1,COUNTIF($O$2:$O979,Input!$C996)&lt;1),Input!G996,0)</f>
        <v>0</v>
      </c>
      <c r="D980" s="177">
        <f>IF(OR(COUNTIF($B$2:$B979,Input!$F996)&lt;1,COUNTIF($O$2:$O979,Input!$C996)&lt;1),Input!H996,0)</f>
        <v>0</v>
      </c>
      <c r="E980" s="177">
        <f>IF(OR(COUNTIF($B$2:$B979,Input!$F996)&lt;1,COUNTIF($O$2:$O979,Input!$C996)&lt;1),Input!I996,0)</f>
        <v>0</v>
      </c>
      <c r="F980" s="177">
        <f>IF(OR(COUNTIF($B$2:$B979,Input!$F996)&lt;1,COUNTIF($O$2:$O979,Input!$C996)&lt;1),Input!J996,0)</f>
        <v>0</v>
      </c>
      <c r="G980" s="177">
        <f>IF(OR(COUNTIF($B$2:$B979,Input!$F996)&lt;1,COUNTIF($O$2:$O979,Input!$C996)&lt;1),Input!K996,0)</f>
        <v>0</v>
      </c>
      <c r="H980" s="177">
        <f>IF(OR(COUNTIF($B$2:$B979,Input!$F996)&lt;1,COUNTIF($O$2:$O979,Input!$C996)&lt;1),Input!L996,0)</f>
        <v>0</v>
      </c>
      <c r="I980" s="177">
        <f>IF(OR(COUNTIF($B$2:$B979,Input!$F996)&lt;1,COUNTIF($O$2:$O979,Input!$C996)&lt;1),Input!M996,0)</f>
        <v>0</v>
      </c>
      <c r="J980" s="177">
        <f>IF(OR(COUNTIF($B$2:$B979,Input!$F996)&lt;1,COUNTIF($O$2:$O979,Input!$C996)&lt;1),Input!N996,0)</f>
        <v>0</v>
      </c>
      <c r="K980" s="177">
        <f>IF(OR(COUNTIF($B$2:$B979,Input!$F996)&lt;1,COUNTIF($O$2:$O979,Input!$C996)&lt;1),Input!O996,0)</f>
        <v>0</v>
      </c>
      <c r="L980" s="177">
        <f>IF(OR(COUNTIF($B$2:$B979,Input!$F996)&lt;1,COUNTIF($O$2:$O979,Input!$C996)&lt;1),Input!P996,0)</f>
        <v>0</v>
      </c>
      <c r="M980" s="129" t="str">
        <f t="shared" si="128"/>
        <v/>
      </c>
      <c r="N980" s="161">
        <f t="shared" si="134"/>
        <v>0</v>
      </c>
      <c r="O980" s="168">
        <f>Input!C996</f>
        <v>0</v>
      </c>
      <c r="P980" s="168"/>
      <c r="R980" s="131">
        <f t="shared" si="135"/>
        <v>0</v>
      </c>
      <c r="S980" s="133" t="str">
        <f t="shared" si="129"/>
        <v xml:space="preserve"> </v>
      </c>
      <c r="T980" s="133"/>
      <c r="U980" s="132" t="str">
        <f>_xlfn.IFNA(IF($D980=0,LOOKUP($F980,{0.1,0.2,0.3,0.4,0.5,0.6,0.7,0.8,0.9,1},{22,34,46,58,70,82,94,106,118,130}),""),"")</f>
        <v/>
      </c>
      <c r="V980" s="132" t="str">
        <f>_xlfn.IFNA(IF($D980=1,LOOKUP($F980,{0.1,0.2,0.3,0.4,0.5,0.6,0.7,0.8,0.9,1},{23,35,47,59,71,83,95,107,119,131}),""),"")</f>
        <v/>
      </c>
      <c r="W980" s="132" t="str">
        <f>_xlfn.IFNA(IF($D980=2,LOOKUP($F980,{0.1,0.2,0.3,0.4,0.5,0.6,0.7,0.8,0.9,1},{24,36,48,60,72,84,96,108,120,132}),""),"")</f>
        <v/>
      </c>
      <c r="X980" s="132" t="str">
        <f>_xlfn.IFNA(IF($D980=3,LOOKUP($F980,{0.1,0.2,0.3,0.4,0.5,0.6,0.7,0.8,0.9,1},{25,37,49,61,73,85,97,109,121,133}),""),"")</f>
        <v/>
      </c>
      <c r="Y980" s="132" t="str">
        <f>_xlfn.IFNA(IF($D980=4,LOOKUP($F980,{0.1,0.2,0.3,0.4,0.5,0.6,0.7,0.8,0.9,1},{26,38,50,62,74,86,98,110,122,134}),""),"")</f>
        <v/>
      </c>
      <c r="Z980" s="132" t="str">
        <f>_xlfn.IFNA(IF($D980=5,LOOKUP($F980,{0.1,0.2,0.3,0.4,0.5,0.6,0.7,0.8,0.9,1},{27,39,51,63,75,87,99,111,123,135}),""),"")</f>
        <v/>
      </c>
      <c r="AA980" s="132">
        <f t="shared" si="130"/>
        <v>0</v>
      </c>
      <c r="AB980" s="132" t="str">
        <f t="shared" si="131"/>
        <v>00</v>
      </c>
      <c r="AC980" s="82" t="e">
        <f>VLOOKUP(AB980,'AMI Ref'!T:U,2,FALSE)</f>
        <v>#N/A</v>
      </c>
      <c r="AD980" s="124"/>
      <c r="AE980" s="81" t="str">
        <f>_xlfn.IFNA(IF($D980=0,IF($J980="Not Paid by Tenant",0,INDEX('AMI Ref'!$K$5:$N$5,MATCH($J980,{"Oil","Gas","Electric - Other","ELECTRIC - HEAT PUMP"},0))),0),"")</f>
        <v/>
      </c>
      <c r="AF980" s="81">
        <f>_xlfn.IFNA(IF($D980=1,IF($J980="Not Paid by Tenant",0,INDEX('AMI Ref'!$K$6:$N$6,MATCH($J980,{"Oil","Gas","Electric - Other","ELECTRIC - HEAT PUMP"},0))),0),"")</f>
        <v>0</v>
      </c>
      <c r="AG980" s="81">
        <f>_xlfn.IFNA(IF($D980=2,IF($J980="Not Paid by Tenant",0,INDEX('AMI Ref'!$K$7:$N$7,MATCH($J980,{"Oil","Gas","Electric - Other","ELECTRIC - HEAT PUMP"},0))),0),"")</f>
        <v>0</v>
      </c>
      <c r="AH980" s="81">
        <f>_xlfn.IFNA(IF($D980=3,IF($J980="Not Paid by Tenant",0,INDEX('AMI Ref'!$K$8:$N$8,MATCH($J980,{"Oil","Gas","Electric - Other","ELECTRIC - HEAT PUMP"},0))),0),"")</f>
        <v>0</v>
      </c>
      <c r="AI980" s="81">
        <f>_xlfn.IFNA(IF($D980=4,IF($J980="Not Paid by Tenant",0,INDEX('AMI Ref'!$K$9:$N$9,MATCH($J980,{"Oil","Gas","Electric - Other","ELECTRIC - HEAT PUMP"},0))),0),"")</f>
        <v>0</v>
      </c>
      <c r="AJ980" s="81">
        <f>_xlfn.IFNA(IF($D980=5,IF($J980="Not Paid by Tenant",0,INDEX('AMI Ref'!$K$10:$N$10,MATCH($J980,{"Oil","Gas","Electric - Other","ELECTRIC - HEAT PUMP"},0))),0),"")</f>
        <v>0</v>
      </c>
      <c r="AK980" s="128"/>
      <c r="AL980" s="81" t="str">
        <f>_xlfn.IFNA(IF($D980=0,IF($K980="Not Paid by Tenant",0,INDEX('AMI Ref'!$O$5:$R$5,MATCH($K980,{"Oil","Gas","Electric - Other","Electric ccASHP - split"},0))),0),"")</f>
        <v/>
      </c>
      <c r="AM980" s="81">
        <f>_xlfn.IFNA(IF($D980=1,IF($K980="Not Paid by Tenant",0,INDEX('AMI Ref'!$O$6:$R$6,MATCH($K980,{"Oil","Gas","Electric - Other","Electric ccASHP - split"},0))),0),"")</f>
        <v>0</v>
      </c>
      <c r="AN980" s="81">
        <f>_xlfn.IFNA(IF($D980=2,IF($K980="Not Paid by Tenant",0,INDEX('AMI Ref'!$O$7:$R$7,MATCH($K980,{"Oil","Gas","Electric - Other","Electric ccASHP - split"},0))),0),"")</f>
        <v>0</v>
      </c>
      <c r="AO980" s="81">
        <f>_xlfn.IFNA(IF($D980=3,IF($K980="Not Paid by Tenant",0,INDEX('AMI Ref'!$O$8:$R$8,MATCH($K980,{"Oil","Gas","Electric - Other","Electric ccASHP - split"},0))),0),"")</f>
        <v>0</v>
      </c>
      <c r="AP980" s="81">
        <f>_xlfn.IFNA(IF($D980=4,IF($K980="Not Paid by Tenant",0,INDEX('AMI Ref'!$O$9:$R$9,MATCH($K980,{"Oil","Gas","Electric - Other","Electric ccASHP - split"},0))),0),"")</f>
        <v>0</v>
      </c>
      <c r="AQ980" s="81">
        <f>_xlfn.IFNA(IF($D980=5,IF($K980="Not Paid by Tenant",0,INDEX('AMI Ref'!$O$10:$R$10,MATCH($K980,{"Oil","Gas","Electric - Other","Electric ccASHP - split"},0))),0),"")</f>
        <v>0</v>
      </c>
      <c r="AR980" s="124">
        <f t="shared" si="132"/>
        <v>0</v>
      </c>
      <c r="AS980" s="123" t="e">
        <f t="shared" si="133"/>
        <v>#N/A</v>
      </c>
    </row>
    <row r="981" spans="1:45" x14ac:dyDescent="0.2">
      <c r="A981" s="130">
        <v>979</v>
      </c>
      <c r="B981" s="177">
        <f>IF(OR(COUNTIF($B$2:$B980,Input!$F997)&lt;1,COUNTIF($O$2:$O980,Input!$C997)&lt;1),Input!F997,0)</f>
        <v>0</v>
      </c>
      <c r="C981" s="177">
        <f>IF(OR(COUNTIF($B$2:$B980,Input!$F997)&lt;1,COUNTIF($O$2:$O980,Input!$C997)&lt;1),Input!G997,0)</f>
        <v>0</v>
      </c>
      <c r="D981" s="177">
        <f>IF(OR(COUNTIF($B$2:$B980,Input!$F997)&lt;1,COUNTIF($O$2:$O980,Input!$C997)&lt;1),Input!H997,0)</f>
        <v>0</v>
      </c>
      <c r="E981" s="177">
        <f>IF(OR(COUNTIF($B$2:$B980,Input!$F997)&lt;1,COUNTIF($O$2:$O980,Input!$C997)&lt;1),Input!I997,0)</f>
        <v>0</v>
      </c>
      <c r="F981" s="177">
        <f>IF(OR(COUNTIF($B$2:$B980,Input!$F997)&lt;1,COUNTIF($O$2:$O980,Input!$C997)&lt;1),Input!J997,0)</f>
        <v>0</v>
      </c>
      <c r="G981" s="177">
        <f>IF(OR(COUNTIF($B$2:$B980,Input!$F997)&lt;1,COUNTIF($O$2:$O980,Input!$C997)&lt;1),Input!K997,0)</f>
        <v>0</v>
      </c>
      <c r="H981" s="177">
        <f>IF(OR(COUNTIF($B$2:$B980,Input!$F997)&lt;1,COUNTIF($O$2:$O980,Input!$C997)&lt;1),Input!L997,0)</f>
        <v>0</v>
      </c>
      <c r="I981" s="177">
        <f>IF(OR(COUNTIF($B$2:$B980,Input!$F997)&lt;1,COUNTIF($O$2:$O980,Input!$C997)&lt;1),Input!M997,0)</f>
        <v>0</v>
      </c>
      <c r="J981" s="177">
        <f>IF(OR(COUNTIF($B$2:$B980,Input!$F997)&lt;1,COUNTIF($O$2:$O980,Input!$C997)&lt;1),Input!N997,0)</f>
        <v>0</v>
      </c>
      <c r="K981" s="177">
        <f>IF(OR(COUNTIF($B$2:$B980,Input!$F997)&lt;1,COUNTIF($O$2:$O980,Input!$C997)&lt;1),Input!O997,0)</f>
        <v>0</v>
      </c>
      <c r="L981" s="177">
        <f>IF(OR(COUNTIF($B$2:$B980,Input!$F997)&lt;1,COUNTIF($O$2:$O980,Input!$C997)&lt;1),Input!P997,0)</f>
        <v>0</v>
      </c>
      <c r="M981" s="129" t="str">
        <f t="shared" si="128"/>
        <v/>
      </c>
      <c r="N981" s="161">
        <f t="shared" si="134"/>
        <v>0</v>
      </c>
      <c r="O981" s="168">
        <f>Input!C997</f>
        <v>0</v>
      </c>
      <c r="P981" s="168"/>
      <c r="R981" s="131">
        <f t="shared" si="135"/>
        <v>0</v>
      </c>
      <c r="S981" s="133" t="str">
        <f t="shared" si="129"/>
        <v xml:space="preserve"> </v>
      </c>
      <c r="T981" s="133"/>
      <c r="U981" s="132" t="str">
        <f>_xlfn.IFNA(IF($D981=0,LOOKUP($F981,{0.1,0.2,0.3,0.4,0.5,0.6,0.7,0.8,0.9,1},{22,34,46,58,70,82,94,106,118,130}),""),"")</f>
        <v/>
      </c>
      <c r="V981" s="132" t="str">
        <f>_xlfn.IFNA(IF($D981=1,LOOKUP($F981,{0.1,0.2,0.3,0.4,0.5,0.6,0.7,0.8,0.9,1},{23,35,47,59,71,83,95,107,119,131}),""),"")</f>
        <v/>
      </c>
      <c r="W981" s="132" t="str">
        <f>_xlfn.IFNA(IF($D981=2,LOOKUP($F981,{0.1,0.2,0.3,0.4,0.5,0.6,0.7,0.8,0.9,1},{24,36,48,60,72,84,96,108,120,132}),""),"")</f>
        <v/>
      </c>
      <c r="X981" s="132" t="str">
        <f>_xlfn.IFNA(IF($D981=3,LOOKUP($F981,{0.1,0.2,0.3,0.4,0.5,0.6,0.7,0.8,0.9,1},{25,37,49,61,73,85,97,109,121,133}),""),"")</f>
        <v/>
      </c>
      <c r="Y981" s="132" t="str">
        <f>_xlfn.IFNA(IF($D981=4,LOOKUP($F981,{0.1,0.2,0.3,0.4,0.5,0.6,0.7,0.8,0.9,1},{26,38,50,62,74,86,98,110,122,134}),""),"")</f>
        <v/>
      </c>
      <c r="Z981" s="132" t="str">
        <f>_xlfn.IFNA(IF($D981=5,LOOKUP($F981,{0.1,0.2,0.3,0.4,0.5,0.6,0.7,0.8,0.9,1},{27,39,51,63,75,87,99,111,123,135}),""),"")</f>
        <v/>
      </c>
      <c r="AA981" s="132">
        <f t="shared" si="130"/>
        <v>0</v>
      </c>
      <c r="AB981" s="132" t="str">
        <f t="shared" si="131"/>
        <v>00</v>
      </c>
      <c r="AC981" s="82" t="e">
        <f>VLOOKUP(AB981,'AMI Ref'!T:U,2,FALSE)</f>
        <v>#N/A</v>
      </c>
      <c r="AD981" s="124"/>
      <c r="AE981" s="81" t="str">
        <f>_xlfn.IFNA(IF($D981=0,IF($J981="Not Paid by Tenant",0,INDEX('AMI Ref'!$K$5:$N$5,MATCH($J981,{"Oil","Gas","Electric - Other","ELECTRIC - HEAT PUMP"},0))),0),"")</f>
        <v/>
      </c>
      <c r="AF981" s="81">
        <f>_xlfn.IFNA(IF($D981=1,IF($J981="Not Paid by Tenant",0,INDEX('AMI Ref'!$K$6:$N$6,MATCH($J981,{"Oil","Gas","Electric - Other","ELECTRIC - HEAT PUMP"},0))),0),"")</f>
        <v>0</v>
      </c>
      <c r="AG981" s="81">
        <f>_xlfn.IFNA(IF($D981=2,IF($J981="Not Paid by Tenant",0,INDEX('AMI Ref'!$K$7:$N$7,MATCH($J981,{"Oil","Gas","Electric - Other","ELECTRIC - HEAT PUMP"},0))),0),"")</f>
        <v>0</v>
      </c>
      <c r="AH981" s="81">
        <f>_xlfn.IFNA(IF($D981=3,IF($J981="Not Paid by Tenant",0,INDEX('AMI Ref'!$K$8:$N$8,MATCH($J981,{"Oil","Gas","Electric - Other","ELECTRIC - HEAT PUMP"},0))),0),"")</f>
        <v>0</v>
      </c>
      <c r="AI981" s="81">
        <f>_xlfn.IFNA(IF($D981=4,IF($J981="Not Paid by Tenant",0,INDEX('AMI Ref'!$K$9:$N$9,MATCH($J981,{"Oil","Gas","Electric - Other","ELECTRIC - HEAT PUMP"},0))),0),"")</f>
        <v>0</v>
      </c>
      <c r="AJ981" s="81">
        <f>_xlfn.IFNA(IF($D981=5,IF($J981="Not Paid by Tenant",0,INDEX('AMI Ref'!$K$10:$N$10,MATCH($J981,{"Oil","Gas","Electric - Other","ELECTRIC - HEAT PUMP"},0))),0),"")</f>
        <v>0</v>
      </c>
      <c r="AK981" s="128"/>
      <c r="AL981" s="81" t="str">
        <f>_xlfn.IFNA(IF($D981=0,IF($K981="Not Paid by Tenant",0,INDEX('AMI Ref'!$O$5:$R$5,MATCH($K981,{"Oil","Gas","Electric - Other","Electric ccASHP - split"},0))),0),"")</f>
        <v/>
      </c>
      <c r="AM981" s="81">
        <f>_xlfn.IFNA(IF($D981=1,IF($K981="Not Paid by Tenant",0,INDEX('AMI Ref'!$O$6:$R$6,MATCH($K981,{"Oil","Gas","Electric - Other","Electric ccASHP - split"},0))),0),"")</f>
        <v>0</v>
      </c>
      <c r="AN981" s="81">
        <f>_xlfn.IFNA(IF($D981=2,IF($K981="Not Paid by Tenant",0,INDEX('AMI Ref'!$O$7:$R$7,MATCH($K981,{"Oil","Gas","Electric - Other","Electric ccASHP - split"},0))),0),"")</f>
        <v>0</v>
      </c>
      <c r="AO981" s="81">
        <f>_xlfn.IFNA(IF($D981=3,IF($K981="Not Paid by Tenant",0,INDEX('AMI Ref'!$O$8:$R$8,MATCH($K981,{"Oil","Gas","Electric - Other","Electric ccASHP - split"},0))),0),"")</f>
        <v>0</v>
      </c>
      <c r="AP981" s="81">
        <f>_xlfn.IFNA(IF($D981=4,IF($K981="Not Paid by Tenant",0,INDEX('AMI Ref'!$O$9:$R$9,MATCH($K981,{"Oil","Gas","Electric - Other","Electric ccASHP - split"},0))),0),"")</f>
        <v>0</v>
      </c>
      <c r="AQ981" s="81">
        <f>_xlfn.IFNA(IF($D981=5,IF($K981="Not Paid by Tenant",0,INDEX('AMI Ref'!$O$10:$R$10,MATCH($K981,{"Oil","Gas","Electric - Other","Electric ccASHP - split"},0))),0),"")</f>
        <v>0</v>
      </c>
      <c r="AR981" s="124">
        <f t="shared" si="132"/>
        <v>0</v>
      </c>
      <c r="AS981" s="123" t="e">
        <f t="shared" si="133"/>
        <v>#N/A</v>
      </c>
    </row>
    <row r="982" spans="1:45" x14ac:dyDescent="0.2">
      <c r="A982" s="130">
        <v>980</v>
      </c>
      <c r="B982" s="177">
        <f>IF(OR(COUNTIF($B$2:$B981,Input!$F998)&lt;1,COUNTIF($O$2:$O981,Input!$C998)&lt;1),Input!F998,0)</f>
        <v>0</v>
      </c>
      <c r="C982" s="177">
        <f>IF(OR(COUNTIF($B$2:$B981,Input!$F998)&lt;1,COUNTIF($O$2:$O981,Input!$C998)&lt;1),Input!G998,0)</f>
        <v>0</v>
      </c>
      <c r="D982" s="177">
        <f>IF(OR(COUNTIF($B$2:$B981,Input!$F998)&lt;1,COUNTIF($O$2:$O981,Input!$C998)&lt;1),Input!H998,0)</f>
        <v>0</v>
      </c>
      <c r="E982" s="177">
        <f>IF(OR(COUNTIF($B$2:$B981,Input!$F998)&lt;1,COUNTIF($O$2:$O981,Input!$C998)&lt;1),Input!I998,0)</f>
        <v>0</v>
      </c>
      <c r="F982" s="177">
        <f>IF(OR(COUNTIF($B$2:$B981,Input!$F998)&lt;1,COUNTIF($O$2:$O981,Input!$C998)&lt;1),Input!J998,0)</f>
        <v>0</v>
      </c>
      <c r="G982" s="177">
        <f>IF(OR(COUNTIF($B$2:$B981,Input!$F998)&lt;1,COUNTIF($O$2:$O981,Input!$C998)&lt;1),Input!K998,0)</f>
        <v>0</v>
      </c>
      <c r="H982" s="177">
        <f>IF(OR(COUNTIF($B$2:$B981,Input!$F998)&lt;1,COUNTIF($O$2:$O981,Input!$C998)&lt;1),Input!L998,0)</f>
        <v>0</v>
      </c>
      <c r="I982" s="177">
        <f>IF(OR(COUNTIF($B$2:$B981,Input!$F998)&lt;1,COUNTIF($O$2:$O981,Input!$C998)&lt;1),Input!M998,0)</f>
        <v>0</v>
      </c>
      <c r="J982" s="177">
        <f>IF(OR(COUNTIF($B$2:$B981,Input!$F998)&lt;1,COUNTIF($O$2:$O981,Input!$C998)&lt;1),Input!N998,0)</f>
        <v>0</v>
      </c>
      <c r="K982" s="177">
        <f>IF(OR(COUNTIF($B$2:$B981,Input!$F998)&lt;1,COUNTIF($O$2:$O981,Input!$C998)&lt;1),Input!O998,0)</f>
        <v>0</v>
      </c>
      <c r="L982" s="177">
        <f>IF(OR(COUNTIF($B$2:$B981,Input!$F998)&lt;1,COUNTIF($O$2:$O981,Input!$C998)&lt;1),Input!P998,0)</f>
        <v>0</v>
      </c>
      <c r="M982" s="129" t="str">
        <f t="shared" si="128"/>
        <v/>
      </c>
      <c r="N982" s="161">
        <f t="shared" si="134"/>
        <v>0</v>
      </c>
      <c r="O982" s="168">
        <f>Input!C998</f>
        <v>0</v>
      </c>
      <c r="P982" s="168"/>
      <c r="R982" s="131">
        <f t="shared" si="135"/>
        <v>0</v>
      </c>
      <c r="S982" s="133" t="str">
        <f t="shared" si="129"/>
        <v xml:space="preserve"> </v>
      </c>
      <c r="T982" s="133"/>
      <c r="U982" s="132" t="str">
        <f>_xlfn.IFNA(IF($D982=0,LOOKUP($F982,{0.1,0.2,0.3,0.4,0.5,0.6,0.7,0.8,0.9,1},{22,34,46,58,70,82,94,106,118,130}),""),"")</f>
        <v/>
      </c>
      <c r="V982" s="132" t="str">
        <f>_xlfn.IFNA(IF($D982=1,LOOKUP($F982,{0.1,0.2,0.3,0.4,0.5,0.6,0.7,0.8,0.9,1},{23,35,47,59,71,83,95,107,119,131}),""),"")</f>
        <v/>
      </c>
      <c r="W982" s="132" t="str">
        <f>_xlfn.IFNA(IF($D982=2,LOOKUP($F982,{0.1,0.2,0.3,0.4,0.5,0.6,0.7,0.8,0.9,1},{24,36,48,60,72,84,96,108,120,132}),""),"")</f>
        <v/>
      </c>
      <c r="X982" s="132" t="str">
        <f>_xlfn.IFNA(IF($D982=3,LOOKUP($F982,{0.1,0.2,0.3,0.4,0.5,0.6,0.7,0.8,0.9,1},{25,37,49,61,73,85,97,109,121,133}),""),"")</f>
        <v/>
      </c>
      <c r="Y982" s="132" t="str">
        <f>_xlfn.IFNA(IF($D982=4,LOOKUP($F982,{0.1,0.2,0.3,0.4,0.5,0.6,0.7,0.8,0.9,1},{26,38,50,62,74,86,98,110,122,134}),""),"")</f>
        <v/>
      </c>
      <c r="Z982" s="132" t="str">
        <f>_xlfn.IFNA(IF($D982=5,LOOKUP($F982,{0.1,0.2,0.3,0.4,0.5,0.6,0.7,0.8,0.9,1},{27,39,51,63,75,87,99,111,123,135}),""),"")</f>
        <v/>
      </c>
      <c r="AA982" s="132">
        <f t="shared" si="130"/>
        <v>0</v>
      </c>
      <c r="AB982" s="132" t="str">
        <f t="shared" si="131"/>
        <v>00</v>
      </c>
      <c r="AC982" s="82" t="e">
        <f>VLOOKUP(AB982,'AMI Ref'!T:U,2,FALSE)</f>
        <v>#N/A</v>
      </c>
      <c r="AD982" s="124"/>
      <c r="AE982" s="81" t="str">
        <f>_xlfn.IFNA(IF($D982=0,IF($J982="Not Paid by Tenant",0,INDEX('AMI Ref'!$K$5:$N$5,MATCH($J982,{"Oil","Gas","Electric - Other","ELECTRIC - HEAT PUMP"},0))),0),"")</f>
        <v/>
      </c>
      <c r="AF982" s="81">
        <f>_xlfn.IFNA(IF($D982=1,IF($J982="Not Paid by Tenant",0,INDEX('AMI Ref'!$K$6:$N$6,MATCH($J982,{"Oil","Gas","Electric - Other","ELECTRIC - HEAT PUMP"},0))),0),"")</f>
        <v>0</v>
      </c>
      <c r="AG982" s="81">
        <f>_xlfn.IFNA(IF($D982=2,IF($J982="Not Paid by Tenant",0,INDEX('AMI Ref'!$K$7:$N$7,MATCH($J982,{"Oil","Gas","Electric - Other","ELECTRIC - HEAT PUMP"},0))),0),"")</f>
        <v>0</v>
      </c>
      <c r="AH982" s="81">
        <f>_xlfn.IFNA(IF($D982=3,IF($J982="Not Paid by Tenant",0,INDEX('AMI Ref'!$K$8:$N$8,MATCH($J982,{"Oil","Gas","Electric - Other","ELECTRIC - HEAT PUMP"},0))),0),"")</f>
        <v>0</v>
      </c>
      <c r="AI982" s="81">
        <f>_xlfn.IFNA(IF($D982=4,IF($J982="Not Paid by Tenant",0,INDEX('AMI Ref'!$K$9:$N$9,MATCH($J982,{"Oil","Gas","Electric - Other","ELECTRIC - HEAT PUMP"},0))),0),"")</f>
        <v>0</v>
      </c>
      <c r="AJ982" s="81">
        <f>_xlfn.IFNA(IF($D982=5,IF($J982="Not Paid by Tenant",0,INDEX('AMI Ref'!$K$10:$N$10,MATCH($J982,{"Oil","Gas","Electric - Other","ELECTRIC - HEAT PUMP"},0))),0),"")</f>
        <v>0</v>
      </c>
      <c r="AK982" s="128"/>
      <c r="AL982" s="81" t="str">
        <f>_xlfn.IFNA(IF($D982=0,IF($K982="Not Paid by Tenant",0,INDEX('AMI Ref'!$O$5:$R$5,MATCH($K982,{"Oil","Gas","Electric - Other","Electric ccASHP - split"},0))),0),"")</f>
        <v/>
      </c>
      <c r="AM982" s="81">
        <f>_xlfn.IFNA(IF($D982=1,IF($K982="Not Paid by Tenant",0,INDEX('AMI Ref'!$O$6:$R$6,MATCH($K982,{"Oil","Gas","Electric - Other","Electric ccASHP - split"},0))),0),"")</f>
        <v>0</v>
      </c>
      <c r="AN982" s="81">
        <f>_xlfn.IFNA(IF($D982=2,IF($K982="Not Paid by Tenant",0,INDEX('AMI Ref'!$O$7:$R$7,MATCH($K982,{"Oil","Gas","Electric - Other","Electric ccASHP - split"},0))),0),"")</f>
        <v>0</v>
      </c>
      <c r="AO982" s="81">
        <f>_xlfn.IFNA(IF($D982=3,IF($K982="Not Paid by Tenant",0,INDEX('AMI Ref'!$O$8:$R$8,MATCH($K982,{"Oil","Gas","Electric - Other","Electric ccASHP - split"},0))),0),"")</f>
        <v>0</v>
      </c>
      <c r="AP982" s="81">
        <f>_xlfn.IFNA(IF($D982=4,IF($K982="Not Paid by Tenant",0,INDEX('AMI Ref'!$O$9:$R$9,MATCH($K982,{"Oil","Gas","Electric - Other","Electric ccASHP - split"},0))),0),"")</f>
        <v>0</v>
      </c>
      <c r="AQ982" s="81">
        <f>_xlfn.IFNA(IF($D982=5,IF($K982="Not Paid by Tenant",0,INDEX('AMI Ref'!$O$10:$R$10,MATCH($K982,{"Oil","Gas","Electric - Other","Electric ccASHP - split"},0))),0),"")</f>
        <v>0</v>
      </c>
      <c r="AR982" s="124">
        <f t="shared" si="132"/>
        <v>0</v>
      </c>
      <c r="AS982" s="123" t="e">
        <f t="shared" si="133"/>
        <v>#N/A</v>
      </c>
    </row>
    <row r="983" spans="1:45" x14ac:dyDescent="0.2">
      <c r="A983" s="130">
        <v>981</v>
      </c>
      <c r="B983" s="177">
        <f>IF(OR(COUNTIF($B$2:$B982,Input!$F999)&lt;1,COUNTIF($O$2:$O982,Input!$C999)&lt;1),Input!F999,0)</f>
        <v>0</v>
      </c>
      <c r="C983" s="177">
        <f>IF(OR(COUNTIF($B$2:$B982,Input!$F999)&lt;1,COUNTIF($O$2:$O982,Input!$C999)&lt;1),Input!G999,0)</f>
        <v>0</v>
      </c>
      <c r="D983" s="177">
        <f>IF(OR(COUNTIF($B$2:$B982,Input!$F999)&lt;1,COUNTIF($O$2:$O982,Input!$C999)&lt;1),Input!H999,0)</f>
        <v>0</v>
      </c>
      <c r="E983" s="177">
        <f>IF(OR(COUNTIF($B$2:$B982,Input!$F999)&lt;1,COUNTIF($O$2:$O982,Input!$C999)&lt;1),Input!I999,0)</f>
        <v>0</v>
      </c>
      <c r="F983" s="177">
        <f>IF(OR(COUNTIF($B$2:$B982,Input!$F999)&lt;1,COUNTIF($O$2:$O982,Input!$C999)&lt;1),Input!J999,0)</f>
        <v>0</v>
      </c>
      <c r="G983" s="177">
        <f>IF(OR(COUNTIF($B$2:$B982,Input!$F999)&lt;1,COUNTIF($O$2:$O982,Input!$C999)&lt;1),Input!K999,0)</f>
        <v>0</v>
      </c>
      <c r="H983" s="177">
        <f>IF(OR(COUNTIF($B$2:$B982,Input!$F999)&lt;1,COUNTIF($O$2:$O982,Input!$C999)&lt;1),Input!L999,0)</f>
        <v>0</v>
      </c>
      <c r="I983" s="177">
        <f>IF(OR(COUNTIF($B$2:$B982,Input!$F999)&lt;1,COUNTIF($O$2:$O982,Input!$C999)&lt;1),Input!M999,0)</f>
        <v>0</v>
      </c>
      <c r="J983" s="177">
        <f>IF(OR(COUNTIF($B$2:$B982,Input!$F999)&lt;1,COUNTIF($O$2:$O982,Input!$C999)&lt;1),Input!N999,0)</f>
        <v>0</v>
      </c>
      <c r="K983" s="177">
        <f>IF(OR(COUNTIF($B$2:$B982,Input!$F999)&lt;1,COUNTIF($O$2:$O982,Input!$C999)&lt;1),Input!O999,0)</f>
        <v>0</v>
      </c>
      <c r="L983" s="177">
        <f>IF(OR(COUNTIF($B$2:$B982,Input!$F999)&lt;1,COUNTIF($O$2:$O982,Input!$C999)&lt;1),Input!P999,0)</f>
        <v>0</v>
      </c>
      <c r="M983" s="129" t="str">
        <f t="shared" si="128"/>
        <v/>
      </c>
      <c r="N983" s="161">
        <f t="shared" si="134"/>
        <v>0</v>
      </c>
      <c r="O983" s="168">
        <f>Input!C999</f>
        <v>0</v>
      </c>
      <c r="P983" s="168"/>
      <c r="R983" s="131">
        <f t="shared" si="135"/>
        <v>0</v>
      </c>
      <c r="S983" s="133" t="str">
        <f t="shared" si="129"/>
        <v xml:space="preserve"> </v>
      </c>
      <c r="T983" s="133"/>
      <c r="U983" s="132" t="str">
        <f>_xlfn.IFNA(IF($D983=0,LOOKUP($F983,{0.1,0.2,0.3,0.4,0.5,0.6,0.7,0.8,0.9,1},{22,34,46,58,70,82,94,106,118,130}),""),"")</f>
        <v/>
      </c>
      <c r="V983" s="132" t="str">
        <f>_xlfn.IFNA(IF($D983=1,LOOKUP($F983,{0.1,0.2,0.3,0.4,0.5,0.6,0.7,0.8,0.9,1},{23,35,47,59,71,83,95,107,119,131}),""),"")</f>
        <v/>
      </c>
      <c r="W983" s="132" t="str">
        <f>_xlfn.IFNA(IF($D983=2,LOOKUP($F983,{0.1,0.2,0.3,0.4,0.5,0.6,0.7,0.8,0.9,1},{24,36,48,60,72,84,96,108,120,132}),""),"")</f>
        <v/>
      </c>
      <c r="X983" s="132" t="str">
        <f>_xlfn.IFNA(IF($D983=3,LOOKUP($F983,{0.1,0.2,0.3,0.4,0.5,0.6,0.7,0.8,0.9,1},{25,37,49,61,73,85,97,109,121,133}),""),"")</f>
        <v/>
      </c>
      <c r="Y983" s="132" t="str">
        <f>_xlfn.IFNA(IF($D983=4,LOOKUP($F983,{0.1,0.2,0.3,0.4,0.5,0.6,0.7,0.8,0.9,1},{26,38,50,62,74,86,98,110,122,134}),""),"")</f>
        <v/>
      </c>
      <c r="Z983" s="132" t="str">
        <f>_xlfn.IFNA(IF($D983=5,LOOKUP($F983,{0.1,0.2,0.3,0.4,0.5,0.6,0.7,0.8,0.9,1},{27,39,51,63,75,87,99,111,123,135}),""),"")</f>
        <v/>
      </c>
      <c r="AA983" s="132">
        <f t="shared" si="130"/>
        <v>0</v>
      </c>
      <c r="AB983" s="132" t="str">
        <f t="shared" si="131"/>
        <v>00</v>
      </c>
      <c r="AC983" s="82" t="e">
        <f>VLOOKUP(AB983,'AMI Ref'!T:U,2,FALSE)</f>
        <v>#N/A</v>
      </c>
      <c r="AD983" s="124"/>
      <c r="AE983" s="81" t="str">
        <f>_xlfn.IFNA(IF($D983=0,IF($J983="Not Paid by Tenant",0,INDEX('AMI Ref'!$K$5:$N$5,MATCH($J983,{"Oil","Gas","Electric - Other","ELECTRIC - HEAT PUMP"},0))),0),"")</f>
        <v/>
      </c>
      <c r="AF983" s="81">
        <f>_xlfn.IFNA(IF($D983=1,IF($J983="Not Paid by Tenant",0,INDEX('AMI Ref'!$K$6:$N$6,MATCH($J983,{"Oil","Gas","Electric - Other","ELECTRIC - HEAT PUMP"},0))),0),"")</f>
        <v>0</v>
      </c>
      <c r="AG983" s="81">
        <f>_xlfn.IFNA(IF($D983=2,IF($J983="Not Paid by Tenant",0,INDEX('AMI Ref'!$K$7:$N$7,MATCH($J983,{"Oil","Gas","Electric - Other","ELECTRIC - HEAT PUMP"},0))),0),"")</f>
        <v>0</v>
      </c>
      <c r="AH983" s="81">
        <f>_xlfn.IFNA(IF($D983=3,IF($J983="Not Paid by Tenant",0,INDEX('AMI Ref'!$K$8:$N$8,MATCH($J983,{"Oil","Gas","Electric - Other","ELECTRIC - HEAT PUMP"},0))),0),"")</f>
        <v>0</v>
      </c>
      <c r="AI983" s="81">
        <f>_xlfn.IFNA(IF($D983=4,IF($J983="Not Paid by Tenant",0,INDEX('AMI Ref'!$K$9:$N$9,MATCH($J983,{"Oil","Gas","Electric - Other","ELECTRIC - HEAT PUMP"},0))),0),"")</f>
        <v>0</v>
      </c>
      <c r="AJ983" s="81">
        <f>_xlfn.IFNA(IF($D983=5,IF($J983="Not Paid by Tenant",0,INDEX('AMI Ref'!$K$10:$N$10,MATCH($J983,{"Oil","Gas","Electric - Other","ELECTRIC - HEAT PUMP"},0))),0),"")</f>
        <v>0</v>
      </c>
      <c r="AK983" s="128"/>
      <c r="AL983" s="81" t="str">
        <f>_xlfn.IFNA(IF($D983=0,IF($K983="Not Paid by Tenant",0,INDEX('AMI Ref'!$O$5:$R$5,MATCH($K983,{"Oil","Gas","Electric - Other","Electric ccASHP - split"},0))),0),"")</f>
        <v/>
      </c>
      <c r="AM983" s="81">
        <f>_xlfn.IFNA(IF($D983=1,IF($K983="Not Paid by Tenant",0,INDEX('AMI Ref'!$O$6:$R$6,MATCH($K983,{"Oil","Gas","Electric - Other","Electric ccASHP - split"},0))),0),"")</f>
        <v>0</v>
      </c>
      <c r="AN983" s="81">
        <f>_xlfn.IFNA(IF($D983=2,IF($K983="Not Paid by Tenant",0,INDEX('AMI Ref'!$O$7:$R$7,MATCH($K983,{"Oil","Gas","Electric - Other","Electric ccASHP - split"},0))),0),"")</f>
        <v>0</v>
      </c>
      <c r="AO983" s="81">
        <f>_xlfn.IFNA(IF($D983=3,IF($K983="Not Paid by Tenant",0,INDEX('AMI Ref'!$O$8:$R$8,MATCH($K983,{"Oil","Gas","Electric - Other","Electric ccASHP - split"},0))),0),"")</f>
        <v>0</v>
      </c>
      <c r="AP983" s="81">
        <f>_xlfn.IFNA(IF($D983=4,IF($K983="Not Paid by Tenant",0,INDEX('AMI Ref'!$O$9:$R$9,MATCH($K983,{"Oil","Gas","Electric - Other","Electric ccASHP - split"},0))),0),"")</f>
        <v>0</v>
      </c>
      <c r="AQ983" s="81">
        <f>_xlfn.IFNA(IF($D983=5,IF($K983="Not Paid by Tenant",0,INDEX('AMI Ref'!$O$10:$R$10,MATCH($K983,{"Oil","Gas","Electric - Other","Electric ccASHP - split"},0))),0),"")</f>
        <v>0</v>
      </c>
      <c r="AR983" s="124">
        <f t="shared" si="132"/>
        <v>0</v>
      </c>
      <c r="AS983" s="123" t="e">
        <f t="shared" si="133"/>
        <v>#N/A</v>
      </c>
    </row>
    <row r="984" spans="1:45" x14ac:dyDescent="0.2">
      <c r="A984" s="130">
        <v>982</v>
      </c>
      <c r="B984" s="177">
        <f>IF(OR(COUNTIF($B$2:$B983,Input!$F1000)&lt;1,COUNTIF($O$2:$O983,Input!$C1000)&lt;1),Input!F1000,0)</f>
        <v>0</v>
      </c>
      <c r="C984" s="177">
        <f>IF(OR(COUNTIF($B$2:$B983,Input!$F1000)&lt;1,COUNTIF($O$2:$O983,Input!$C1000)&lt;1),Input!G1000,0)</f>
        <v>0</v>
      </c>
      <c r="D984" s="177">
        <f>IF(OR(COUNTIF($B$2:$B983,Input!$F1000)&lt;1,COUNTIF($O$2:$O983,Input!$C1000)&lt;1),Input!H1000,0)</f>
        <v>0</v>
      </c>
      <c r="E984" s="177">
        <f>IF(OR(COUNTIF($B$2:$B983,Input!$F1000)&lt;1,COUNTIF($O$2:$O983,Input!$C1000)&lt;1),Input!I1000,0)</f>
        <v>0</v>
      </c>
      <c r="F984" s="177">
        <f>IF(OR(COUNTIF($B$2:$B983,Input!$F1000)&lt;1,COUNTIF($O$2:$O983,Input!$C1000)&lt;1),Input!J1000,0)</f>
        <v>0</v>
      </c>
      <c r="G984" s="177">
        <f>IF(OR(COUNTIF($B$2:$B983,Input!$F1000)&lt;1,COUNTIF($O$2:$O983,Input!$C1000)&lt;1),Input!K1000,0)</f>
        <v>0</v>
      </c>
      <c r="H984" s="177">
        <f>IF(OR(COUNTIF($B$2:$B983,Input!$F1000)&lt;1,COUNTIF($O$2:$O983,Input!$C1000)&lt;1),Input!L1000,0)</f>
        <v>0</v>
      </c>
      <c r="I984" s="177">
        <f>IF(OR(COUNTIF($B$2:$B983,Input!$F1000)&lt;1,COUNTIF($O$2:$O983,Input!$C1000)&lt;1),Input!M1000,0)</f>
        <v>0</v>
      </c>
      <c r="J984" s="177">
        <f>IF(OR(COUNTIF($B$2:$B983,Input!$F1000)&lt;1,COUNTIF($O$2:$O983,Input!$C1000)&lt;1),Input!N1000,0)</f>
        <v>0</v>
      </c>
      <c r="K984" s="177">
        <f>IF(OR(COUNTIF($B$2:$B983,Input!$F1000)&lt;1,COUNTIF($O$2:$O983,Input!$C1000)&lt;1),Input!O1000,0)</f>
        <v>0</v>
      </c>
      <c r="L984" s="177">
        <f>IF(OR(COUNTIF($B$2:$B983,Input!$F1000)&lt;1,COUNTIF($O$2:$O983,Input!$C1000)&lt;1),Input!P1000,0)</f>
        <v>0</v>
      </c>
      <c r="M984" s="129" t="str">
        <f t="shared" si="128"/>
        <v/>
      </c>
      <c r="N984" s="161">
        <f t="shared" si="134"/>
        <v>0</v>
      </c>
      <c r="O984" s="168">
        <f>Input!C1000</f>
        <v>0</v>
      </c>
      <c r="P984" s="168"/>
      <c r="R984" s="131">
        <f t="shared" si="135"/>
        <v>0</v>
      </c>
      <c r="S984" s="133" t="str">
        <f t="shared" si="129"/>
        <v xml:space="preserve"> </v>
      </c>
      <c r="T984" s="133"/>
      <c r="U984" s="132" t="str">
        <f>_xlfn.IFNA(IF($D984=0,LOOKUP($F984,{0.1,0.2,0.3,0.4,0.5,0.6,0.7,0.8,0.9,1},{22,34,46,58,70,82,94,106,118,130}),""),"")</f>
        <v/>
      </c>
      <c r="V984" s="132" t="str">
        <f>_xlfn.IFNA(IF($D984=1,LOOKUP($F984,{0.1,0.2,0.3,0.4,0.5,0.6,0.7,0.8,0.9,1},{23,35,47,59,71,83,95,107,119,131}),""),"")</f>
        <v/>
      </c>
      <c r="W984" s="132" t="str">
        <f>_xlfn.IFNA(IF($D984=2,LOOKUP($F984,{0.1,0.2,0.3,0.4,0.5,0.6,0.7,0.8,0.9,1},{24,36,48,60,72,84,96,108,120,132}),""),"")</f>
        <v/>
      </c>
      <c r="X984" s="132" t="str">
        <f>_xlfn.IFNA(IF($D984=3,LOOKUP($F984,{0.1,0.2,0.3,0.4,0.5,0.6,0.7,0.8,0.9,1},{25,37,49,61,73,85,97,109,121,133}),""),"")</f>
        <v/>
      </c>
      <c r="Y984" s="132" t="str">
        <f>_xlfn.IFNA(IF($D984=4,LOOKUP($F984,{0.1,0.2,0.3,0.4,0.5,0.6,0.7,0.8,0.9,1},{26,38,50,62,74,86,98,110,122,134}),""),"")</f>
        <v/>
      </c>
      <c r="Z984" s="132" t="str">
        <f>_xlfn.IFNA(IF($D984=5,LOOKUP($F984,{0.1,0.2,0.3,0.4,0.5,0.6,0.7,0.8,0.9,1},{27,39,51,63,75,87,99,111,123,135}),""),"")</f>
        <v/>
      </c>
      <c r="AA984" s="132">
        <f t="shared" si="130"/>
        <v>0</v>
      </c>
      <c r="AB984" s="132" t="str">
        <f t="shared" si="131"/>
        <v>00</v>
      </c>
      <c r="AC984" s="82" t="e">
        <f>VLOOKUP(AB984,'AMI Ref'!T:U,2,FALSE)</f>
        <v>#N/A</v>
      </c>
      <c r="AD984" s="124"/>
      <c r="AE984" s="81" t="str">
        <f>_xlfn.IFNA(IF($D984=0,IF($J984="Not Paid by Tenant",0,INDEX('AMI Ref'!$K$5:$N$5,MATCH($J984,{"Oil","Gas","Electric - Other","ELECTRIC - HEAT PUMP"},0))),0),"")</f>
        <v/>
      </c>
      <c r="AF984" s="81">
        <f>_xlfn.IFNA(IF($D984=1,IF($J984="Not Paid by Tenant",0,INDEX('AMI Ref'!$K$6:$N$6,MATCH($J984,{"Oil","Gas","Electric - Other","ELECTRIC - HEAT PUMP"},0))),0),"")</f>
        <v>0</v>
      </c>
      <c r="AG984" s="81">
        <f>_xlfn.IFNA(IF($D984=2,IF($J984="Not Paid by Tenant",0,INDEX('AMI Ref'!$K$7:$N$7,MATCH($J984,{"Oil","Gas","Electric - Other","ELECTRIC - HEAT PUMP"},0))),0),"")</f>
        <v>0</v>
      </c>
      <c r="AH984" s="81">
        <f>_xlfn.IFNA(IF($D984=3,IF($J984="Not Paid by Tenant",0,INDEX('AMI Ref'!$K$8:$N$8,MATCH($J984,{"Oil","Gas","Electric - Other","ELECTRIC - HEAT PUMP"},0))),0),"")</f>
        <v>0</v>
      </c>
      <c r="AI984" s="81">
        <f>_xlfn.IFNA(IF($D984=4,IF($J984="Not Paid by Tenant",0,INDEX('AMI Ref'!$K$9:$N$9,MATCH($J984,{"Oil","Gas","Electric - Other","ELECTRIC - HEAT PUMP"},0))),0),"")</f>
        <v>0</v>
      </c>
      <c r="AJ984" s="81">
        <f>_xlfn.IFNA(IF($D984=5,IF($J984="Not Paid by Tenant",0,INDEX('AMI Ref'!$K$10:$N$10,MATCH($J984,{"Oil","Gas","Electric - Other","ELECTRIC - HEAT PUMP"},0))),0),"")</f>
        <v>0</v>
      </c>
      <c r="AK984" s="128"/>
      <c r="AL984" s="81" t="str">
        <f>_xlfn.IFNA(IF($D984=0,IF($K984="Not Paid by Tenant",0,INDEX('AMI Ref'!$O$5:$R$5,MATCH($K984,{"Oil","Gas","Electric - Other","Electric ccASHP - split"},0))),0),"")</f>
        <v/>
      </c>
      <c r="AM984" s="81">
        <f>_xlfn.IFNA(IF($D984=1,IF($K984="Not Paid by Tenant",0,INDEX('AMI Ref'!$O$6:$R$6,MATCH($K984,{"Oil","Gas","Electric - Other","Electric ccASHP - split"},0))),0),"")</f>
        <v>0</v>
      </c>
      <c r="AN984" s="81">
        <f>_xlfn.IFNA(IF($D984=2,IF($K984="Not Paid by Tenant",0,INDEX('AMI Ref'!$O$7:$R$7,MATCH($K984,{"Oil","Gas","Electric - Other","Electric ccASHP - split"},0))),0),"")</f>
        <v>0</v>
      </c>
      <c r="AO984" s="81">
        <f>_xlfn.IFNA(IF($D984=3,IF($K984="Not Paid by Tenant",0,INDEX('AMI Ref'!$O$8:$R$8,MATCH($K984,{"Oil","Gas","Electric - Other","Electric ccASHP - split"},0))),0),"")</f>
        <v>0</v>
      </c>
      <c r="AP984" s="81">
        <f>_xlfn.IFNA(IF($D984=4,IF($K984="Not Paid by Tenant",0,INDEX('AMI Ref'!$O$9:$R$9,MATCH($K984,{"Oil","Gas","Electric - Other","Electric ccASHP - split"},0))),0),"")</f>
        <v>0</v>
      </c>
      <c r="AQ984" s="81">
        <f>_xlfn.IFNA(IF($D984=5,IF($K984="Not Paid by Tenant",0,INDEX('AMI Ref'!$O$10:$R$10,MATCH($K984,{"Oil","Gas","Electric - Other","Electric ccASHP - split"},0))),0),"")</f>
        <v>0</v>
      </c>
      <c r="AR984" s="124">
        <f t="shared" si="132"/>
        <v>0</v>
      </c>
      <c r="AS984" s="123" t="e">
        <f t="shared" si="133"/>
        <v>#N/A</v>
      </c>
    </row>
    <row r="985" spans="1:45" x14ac:dyDescent="0.2">
      <c r="A985" s="130">
        <v>983</v>
      </c>
      <c r="B985" s="177">
        <f>IF(OR(COUNTIF($B$2:$B984,Input!$F1001)&lt;1,COUNTIF($O$2:$O984,Input!$C1001)&lt;1),Input!F1001,0)</f>
        <v>0</v>
      </c>
      <c r="C985" s="177">
        <f>IF(OR(COUNTIF($B$2:$B984,Input!$F1001)&lt;1,COUNTIF($O$2:$O984,Input!$C1001)&lt;1),Input!G1001,0)</f>
        <v>0</v>
      </c>
      <c r="D985" s="177">
        <f>IF(OR(COUNTIF($B$2:$B984,Input!$F1001)&lt;1,COUNTIF($O$2:$O984,Input!$C1001)&lt;1),Input!H1001,0)</f>
        <v>0</v>
      </c>
      <c r="E985" s="177">
        <f>IF(OR(COUNTIF($B$2:$B984,Input!$F1001)&lt;1,COUNTIF($O$2:$O984,Input!$C1001)&lt;1),Input!I1001,0)</f>
        <v>0</v>
      </c>
      <c r="F985" s="177">
        <f>IF(OR(COUNTIF($B$2:$B984,Input!$F1001)&lt;1,COUNTIF($O$2:$O984,Input!$C1001)&lt;1),Input!J1001,0)</f>
        <v>0</v>
      </c>
      <c r="G985" s="177">
        <f>IF(OR(COUNTIF($B$2:$B984,Input!$F1001)&lt;1,COUNTIF($O$2:$O984,Input!$C1001)&lt;1),Input!K1001,0)</f>
        <v>0</v>
      </c>
      <c r="H985" s="177">
        <f>IF(OR(COUNTIF($B$2:$B984,Input!$F1001)&lt;1,COUNTIF($O$2:$O984,Input!$C1001)&lt;1),Input!L1001,0)</f>
        <v>0</v>
      </c>
      <c r="I985" s="177">
        <f>IF(OR(COUNTIF($B$2:$B984,Input!$F1001)&lt;1,COUNTIF($O$2:$O984,Input!$C1001)&lt;1),Input!M1001,0)</f>
        <v>0</v>
      </c>
      <c r="J985" s="177">
        <f>IF(OR(COUNTIF($B$2:$B984,Input!$F1001)&lt;1,COUNTIF($O$2:$O984,Input!$C1001)&lt;1),Input!N1001,0)</f>
        <v>0</v>
      </c>
      <c r="K985" s="177">
        <f>IF(OR(COUNTIF($B$2:$B984,Input!$F1001)&lt;1,COUNTIF($O$2:$O984,Input!$C1001)&lt;1),Input!O1001,0)</f>
        <v>0</v>
      </c>
      <c r="L985" s="177">
        <f>IF(OR(COUNTIF($B$2:$B984,Input!$F1001)&lt;1,COUNTIF($O$2:$O984,Input!$C1001)&lt;1),Input!P1001,0)</f>
        <v>0</v>
      </c>
      <c r="M985" s="129" t="str">
        <f t="shared" si="128"/>
        <v/>
      </c>
      <c r="N985" s="161">
        <f t="shared" si="134"/>
        <v>0</v>
      </c>
      <c r="O985" s="168">
        <f>Input!C1001</f>
        <v>0</v>
      </c>
      <c r="P985" s="168"/>
      <c r="R985" s="131">
        <f t="shared" si="135"/>
        <v>0</v>
      </c>
      <c r="S985" s="133" t="str">
        <f t="shared" si="129"/>
        <v xml:space="preserve"> </v>
      </c>
      <c r="T985" s="133"/>
      <c r="U985" s="132" t="str">
        <f>_xlfn.IFNA(IF($D985=0,LOOKUP($F985,{0.1,0.2,0.3,0.4,0.5,0.6,0.7,0.8,0.9,1},{22,34,46,58,70,82,94,106,118,130}),""),"")</f>
        <v/>
      </c>
      <c r="V985" s="132" t="str">
        <f>_xlfn.IFNA(IF($D985=1,LOOKUP($F985,{0.1,0.2,0.3,0.4,0.5,0.6,0.7,0.8,0.9,1},{23,35,47,59,71,83,95,107,119,131}),""),"")</f>
        <v/>
      </c>
      <c r="W985" s="132" t="str">
        <f>_xlfn.IFNA(IF($D985=2,LOOKUP($F985,{0.1,0.2,0.3,0.4,0.5,0.6,0.7,0.8,0.9,1},{24,36,48,60,72,84,96,108,120,132}),""),"")</f>
        <v/>
      </c>
      <c r="X985" s="132" t="str">
        <f>_xlfn.IFNA(IF($D985=3,LOOKUP($F985,{0.1,0.2,0.3,0.4,0.5,0.6,0.7,0.8,0.9,1},{25,37,49,61,73,85,97,109,121,133}),""),"")</f>
        <v/>
      </c>
      <c r="Y985" s="132" t="str">
        <f>_xlfn.IFNA(IF($D985=4,LOOKUP($F985,{0.1,0.2,0.3,0.4,0.5,0.6,0.7,0.8,0.9,1},{26,38,50,62,74,86,98,110,122,134}),""),"")</f>
        <v/>
      </c>
      <c r="Z985" s="132" t="str">
        <f>_xlfn.IFNA(IF($D985=5,LOOKUP($F985,{0.1,0.2,0.3,0.4,0.5,0.6,0.7,0.8,0.9,1},{27,39,51,63,75,87,99,111,123,135}),""),"")</f>
        <v/>
      </c>
      <c r="AA985" s="132">
        <f t="shared" si="130"/>
        <v>0</v>
      </c>
      <c r="AB985" s="132" t="str">
        <f t="shared" si="131"/>
        <v>00</v>
      </c>
      <c r="AC985" s="82" t="e">
        <f>VLOOKUP(AB985,'AMI Ref'!T:U,2,FALSE)</f>
        <v>#N/A</v>
      </c>
      <c r="AD985" s="124"/>
      <c r="AE985" s="81" t="str">
        <f>_xlfn.IFNA(IF($D985=0,IF($J985="Not Paid by Tenant",0,INDEX('AMI Ref'!$K$5:$N$5,MATCH($J985,{"Oil","Gas","Electric - Other","ELECTRIC - HEAT PUMP"},0))),0),"")</f>
        <v/>
      </c>
      <c r="AF985" s="81">
        <f>_xlfn.IFNA(IF($D985=1,IF($J985="Not Paid by Tenant",0,INDEX('AMI Ref'!$K$6:$N$6,MATCH($J985,{"Oil","Gas","Electric - Other","ELECTRIC - HEAT PUMP"},0))),0),"")</f>
        <v>0</v>
      </c>
      <c r="AG985" s="81">
        <f>_xlfn.IFNA(IF($D985=2,IF($J985="Not Paid by Tenant",0,INDEX('AMI Ref'!$K$7:$N$7,MATCH($J985,{"Oil","Gas","Electric - Other","ELECTRIC - HEAT PUMP"},0))),0),"")</f>
        <v>0</v>
      </c>
      <c r="AH985" s="81">
        <f>_xlfn.IFNA(IF($D985=3,IF($J985="Not Paid by Tenant",0,INDEX('AMI Ref'!$K$8:$N$8,MATCH($J985,{"Oil","Gas","Electric - Other","ELECTRIC - HEAT PUMP"},0))),0),"")</f>
        <v>0</v>
      </c>
      <c r="AI985" s="81">
        <f>_xlfn.IFNA(IF($D985=4,IF($J985="Not Paid by Tenant",0,INDEX('AMI Ref'!$K$9:$N$9,MATCH($J985,{"Oil","Gas","Electric - Other","ELECTRIC - HEAT PUMP"},0))),0),"")</f>
        <v>0</v>
      </c>
      <c r="AJ985" s="81">
        <f>_xlfn.IFNA(IF($D985=5,IF($J985="Not Paid by Tenant",0,INDEX('AMI Ref'!$K$10:$N$10,MATCH($J985,{"Oil","Gas","Electric - Other","ELECTRIC - HEAT PUMP"},0))),0),"")</f>
        <v>0</v>
      </c>
      <c r="AK985" s="128"/>
      <c r="AL985" s="81" t="str">
        <f>_xlfn.IFNA(IF($D985=0,IF($K985="Not Paid by Tenant",0,INDEX('AMI Ref'!$O$5:$R$5,MATCH($K985,{"Oil","Gas","Electric - Other","Electric ccASHP - split"},0))),0),"")</f>
        <v/>
      </c>
      <c r="AM985" s="81">
        <f>_xlfn.IFNA(IF($D985=1,IF($K985="Not Paid by Tenant",0,INDEX('AMI Ref'!$O$6:$R$6,MATCH($K985,{"Oil","Gas","Electric - Other","Electric ccASHP - split"},0))),0),"")</f>
        <v>0</v>
      </c>
      <c r="AN985" s="81">
        <f>_xlfn.IFNA(IF($D985=2,IF($K985="Not Paid by Tenant",0,INDEX('AMI Ref'!$O$7:$R$7,MATCH($K985,{"Oil","Gas","Electric - Other","Electric ccASHP - split"},0))),0),"")</f>
        <v>0</v>
      </c>
      <c r="AO985" s="81">
        <f>_xlfn.IFNA(IF($D985=3,IF($K985="Not Paid by Tenant",0,INDEX('AMI Ref'!$O$8:$R$8,MATCH($K985,{"Oil","Gas","Electric - Other","Electric ccASHP - split"},0))),0),"")</f>
        <v>0</v>
      </c>
      <c r="AP985" s="81">
        <f>_xlfn.IFNA(IF($D985=4,IF($K985="Not Paid by Tenant",0,INDEX('AMI Ref'!$O$9:$R$9,MATCH($K985,{"Oil","Gas","Electric - Other","Electric ccASHP - split"},0))),0),"")</f>
        <v>0</v>
      </c>
      <c r="AQ985" s="81">
        <f>_xlfn.IFNA(IF($D985=5,IF($K985="Not Paid by Tenant",0,INDEX('AMI Ref'!$O$10:$R$10,MATCH($K985,{"Oil","Gas","Electric - Other","Electric ccASHP - split"},0))),0),"")</f>
        <v>0</v>
      </c>
      <c r="AR985" s="124">
        <f t="shared" si="132"/>
        <v>0</v>
      </c>
      <c r="AS985" s="123" t="e">
        <f t="shared" si="133"/>
        <v>#N/A</v>
      </c>
    </row>
    <row r="986" spans="1:45" x14ac:dyDescent="0.2">
      <c r="A986" s="130">
        <v>984</v>
      </c>
      <c r="B986" s="177">
        <f>IF(OR(COUNTIF($B$2:$B985,Input!$F1002)&lt;1,COUNTIF($O$2:$O985,Input!$C1002)&lt;1),Input!F1002,0)</f>
        <v>0</v>
      </c>
      <c r="C986" s="177">
        <f>IF(OR(COUNTIF($B$2:$B985,Input!$F1002)&lt;1,COUNTIF($O$2:$O985,Input!$C1002)&lt;1),Input!G1002,0)</f>
        <v>0</v>
      </c>
      <c r="D986" s="177">
        <f>IF(OR(COUNTIF($B$2:$B985,Input!$F1002)&lt;1,COUNTIF($O$2:$O985,Input!$C1002)&lt;1),Input!H1002,0)</f>
        <v>0</v>
      </c>
      <c r="E986" s="177">
        <f>IF(OR(COUNTIF($B$2:$B985,Input!$F1002)&lt;1,COUNTIF($O$2:$O985,Input!$C1002)&lt;1),Input!I1002,0)</f>
        <v>0</v>
      </c>
      <c r="F986" s="177">
        <f>IF(OR(COUNTIF($B$2:$B985,Input!$F1002)&lt;1,COUNTIF($O$2:$O985,Input!$C1002)&lt;1),Input!J1002,0)</f>
        <v>0</v>
      </c>
      <c r="G986" s="177">
        <f>IF(OR(COUNTIF($B$2:$B985,Input!$F1002)&lt;1,COUNTIF($O$2:$O985,Input!$C1002)&lt;1),Input!K1002,0)</f>
        <v>0</v>
      </c>
      <c r="H986" s="177">
        <f>IF(OR(COUNTIF($B$2:$B985,Input!$F1002)&lt;1,COUNTIF($O$2:$O985,Input!$C1002)&lt;1),Input!L1002,0)</f>
        <v>0</v>
      </c>
      <c r="I986" s="177">
        <f>IF(OR(COUNTIF($B$2:$B985,Input!$F1002)&lt;1,COUNTIF($O$2:$O985,Input!$C1002)&lt;1),Input!M1002,0)</f>
        <v>0</v>
      </c>
      <c r="J986" s="177">
        <f>IF(OR(COUNTIF($B$2:$B985,Input!$F1002)&lt;1,COUNTIF($O$2:$O985,Input!$C1002)&lt;1),Input!N1002,0)</f>
        <v>0</v>
      </c>
      <c r="K986" s="177">
        <f>IF(OR(COUNTIF($B$2:$B985,Input!$F1002)&lt;1,COUNTIF($O$2:$O985,Input!$C1002)&lt;1),Input!O1002,0)</f>
        <v>0</v>
      </c>
      <c r="L986" s="177">
        <f>IF(OR(COUNTIF($B$2:$B985,Input!$F1002)&lt;1,COUNTIF($O$2:$O985,Input!$C1002)&lt;1),Input!P1002,0)</f>
        <v>0</v>
      </c>
      <c r="M986" s="129" t="str">
        <f t="shared" si="128"/>
        <v/>
      </c>
      <c r="N986" s="161">
        <f t="shared" si="134"/>
        <v>0</v>
      </c>
      <c r="O986" s="168">
        <f>Input!C1002</f>
        <v>0</v>
      </c>
      <c r="P986" s="168"/>
      <c r="R986" s="131">
        <f t="shared" si="135"/>
        <v>0</v>
      </c>
      <c r="S986" s="133" t="str">
        <f t="shared" si="129"/>
        <v xml:space="preserve"> </v>
      </c>
      <c r="T986" s="133"/>
      <c r="U986" s="132" t="str">
        <f>_xlfn.IFNA(IF($D986=0,LOOKUP($F986,{0.1,0.2,0.3,0.4,0.5,0.6,0.7,0.8,0.9,1},{22,34,46,58,70,82,94,106,118,130}),""),"")</f>
        <v/>
      </c>
      <c r="V986" s="132" t="str">
        <f>_xlfn.IFNA(IF($D986=1,LOOKUP($F986,{0.1,0.2,0.3,0.4,0.5,0.6,0.7,0.8,0.9,1},{23,35,47,59,71,83,95,107,119,131}),""),"")</f>
        <v/>
      </c>
      <c r="W986" s="132" t="str">
        <f>_xlfn.IFNA(IF($D986=2,LOOKUP($F986,{0.1,0.2,0.3,0.4,0.5,0.6,0.7,0.8,0.9,1},{24,36,48,60,72,84,96,108,120,132}),""),"")</f>
        <v/>
      </c>
      <c r="X986" s="132" t="str">
        <f>_xlfn.IFNA(IF($D986=3,LOOKUP($F986,{0.1,0.2,0.3,0.4,0.5,0.6,0.7,0.8,0.9,1},{25,37,49,61,73,85,97,109,121,133}),""),"")</f>
        <v/>
      </c>
      <c r="Y986" s="132" t="str">
        <f>_xlfn.IFNA(IF($D986=4,LOOKUP($F986,{0.1,0.2,0.3,0.4,0.5,0.6,0.7,0.8,0.9,1},{26,38,50,62,74,86,98,110,122,134}),""),"")</f>
        <v/>
      </c>
      <c r="Z986" s="132" t="str">
        <f>_xlfn.IFNA(IF($D986=5,LOOKUP($F986,{0.1,0.2,0.3,0.4,0.5,0.6,0.7,0.8,0.9,1},{27,39,51,63,75,87,99,111,123,135}),""),"")</f>
        <v/>
      </c>
      <c r="AA986" s="132">
        <f t="shared" si="130"/>
        <v>0</v>
      </c>
      <c r="AB986" s="132" t="str">
        <f t="shared" si="131"/>
        <v>00</v>
      </c>
      <c r="AC986" s="82" t="e">
        <f>VLOOKUP(AB986,'AMI Ref'!T:U,2,FALSE)</f>
        <v>#N/A</v>
      </c>
      <c r="AD986" s="124"/>
      <c r="AE986" s="81" t="str">
        <f>_xlfn.IFNA(IF($D986=0,IF($J986="Not Paid by Tenant",0,INDEX('AMI Ref'!$K$5:$N$5,MATCH($J986,{"Oil","Gas","Electric - Other","ELECTRIC - HEAT PUMP"},0))),0),"")</f>
        <v/>
      </c>
      <c r="AF986" s="81">
        <f>_xlfn.IFNA(IF($D986=1,IF($J986="Not Paid by Tenant",0,INDEX('AMI Ref'!$K$6:$N$6,MATCH($J986,{"Oil","Gas","Electric - Other","ELECTRIC - HEAT PUMP"},0))),0),"")</f>
        <v>0</v>
      </c>
      <c r="AG986" s="81">
        <f>_xlfn.IFNA(IF($D986=2,IF($J986="Not Paid by Tenant",0,INDEX('AMI Ref'!$K$7:$N$7,MATCH($J986,{"Oil","Gas","Electric - Other","ELECTRIC - HEAT PUMP"},0))),0),"")</f>
        <v>0</v>
      </c>
      <c r="AH986" s="81">
        <f>_xlfn.IFNA(IF($D986=3,IF($J986="Not Paid by Tenant",0,INDEX('AMI Ref'!$K$8:$N$8,MATCH($J986,{"Oil","Gas","Electric - Other","ELECTRIC - HEAT PUMP"},0))),0),"")</f>
        <v>0</v>
      </c>
      <c r="AI986" s="81">
        <f>_xlfn.IFNA(IF($D986=4,IF($J986="Not Paid by Tenant",0,INDEX('AMI Ref'!$K$9:$N$9,MATCH($J986,{"Oil","Gas","Electric - Other","ELECTRIC - HEAT PUMP"},0))),0),"")</f>
        <v>0</v>
      </c>
      <c r="AJ986" s="81">
        <f>_xlfn.IFNA(IF($D986=5,IF($J986="Not Paid by Tenant",0,INDEX('AMI Ref'!$K$10:$N$10,MATCH($J986,{"Oil","Gas","Electric - Other","ELECTRIC - HEAT PUMP"},0))),0),"")</f>
        <v>0</v>
      </c>
      <c r="AK986" s="128"/>
      <c r="AL986" s="81" t="str">
        <f>_xlfn.IFNA(IF($D986=0,IF($K986="Not Paid by Tenant",0,INDEX('AMI Ref'!$O$5:$R$5,MATCH($K986,{"Oil","Gas","Electric - Other","Electric ccASHP - split"},0))),0),"")</f>
        <v/>
      </c>
      <c r="AM986" s="81">
        <f>_xlfn.IFNA(IF($D986=1,IF($K986="Not Paid by Tenant",0,INDEX('AMI Ref'!$O$6:$R$6,MATCH($K986,{"Oil","Gas","Electric - Other","Electric ccASHP - split"},0))),0),"")</f>
        <v>0</v>
      </c>
      <c r="AN986" s="81">
        <f>_xlfn.IFNA(IF($D986=2,IF($K986="Not Paid by Tenant",0,INDEX('AMI Ref'!$O$7:$R$7,MATCH($K986,{"Oil","Gas","Electric - Other","Electric ccASHP - split"},0))),0),"")</f>
        <v>0</v>
      </c>
      <c r="AO986" s="81">
        <f>_xlfn.IFNA(IF($D986=3,IF($K986="Not Paid by Tenant",0,INDEX('AMI Ref'!$O$8:$R$8,MATCH($K986,{"Oil","Gas","Electric - Other","Electric ccASHP - split"},0))),0),"")</f>
        <v>0</v>
      </c>
      <c r="AP986" s="81">
        <f>_xlfn.IFNA(IF($D986=4,IF($K986="Not Paid by Tenant",0,INDEX('AMI Ref'!$O$9:$R$9,MATCH($K986,{"Oil","Gas","Electric - Other","Electric ccASHP - split"},0))),0),"")</f>
        <v>0</v>
      </c>
      <c r="AQ986" s="81">
        <f>_xlfn.IFNA(IF($D986=5,IF($K986="Not Paid by Tenant",0,INDEX('AMI Ref'!$O$10:$R$10,MATCH($K986,{"Oil","Gas","Electric - Other","Electric ccASHP - split"},0))),0),"")</f>
        <v>0</v>
      </c>
      <c r="AR986" s="124">
        <f t="shared" si="132"/>
        <v>0</v>
      </c>
      <c r="AS986" s="123" t="e">
        <f t="shared" si="133"/>
        <v>#N/A</v>
      </c>
    </row>
    <row r="987" spans="1:45" x14ac:dyDescent="0.2">
      <c r="A987" s="130">
        <v>985</v>
      </c>
      <c r="B987" s="177">
        <f>IF(OR(COUNTIF($B$2:$B986,Input!$F1003)&lt;1,COUNTIF($O$2:$O986,Input!$C1003)&lt;1),Input!F1003,0)</f>
        <v>0</v>
      </c>
      <c r="C987" s="177">
        <f>IF(OR(COUNTIF($B$2:$B986,Input!$F1003)&lt;1,COUNTIF($O$2:$O986,Input!$C1003)&lt;1),Input!G1003,0)</f>
        <v>0</v>
      </c>
      <c r="D987" s="177">
        <f>IF(OR(COUNTIF($B$2:$B986,Input!$F1003)&lt;1,COUNTIF($O$2:$O986,Input!$C1003)&lt;1),Input!H1003,0)</f>
        <v>0</v>
      </c>
      <c r="E987" s="177">
        <f>IF(OR(COUNTIF($B$2:$B986,Input!$F1003)&lt;1,COUNTIF($O$2:$O986,Input!$C1003)&lt;1),Input!I1003,0)</f>
        <v>0</v>
      </c>
      <c r="F987" s="177">
        <f>IF(OR(COUNTIF($B$2:$B986,Input!$F1003)&lt;1,COUNTIF($O$2:$O986,Input!$C1003)&lt;1),Input!J1003,0)</f>
        <v>0</v>
      </c>
      <c r="G987" s="177">
        <f>IF(OR(COUNTIF($B$2:$B986,Input!$F1003)&lt;1,COUNTIF($O$2:$O986,Input!$C1003)&lt;1),Input!K1003,0)</f>
        <v>0</v>
      </c>
      <c r="H987" s="177">
        <f>IF(OR(COUNTIF($B$2:$B986,Input!$F1003)&lt;1,COUNTIF($O$2:$O986,Input!$C1003)&lt;1),Input!L1003,0)</f>
        <v>0</v>
      </c>
      <c r="I987" s="177">
        <f>IF(OR(COUNTIF($B$2:$B986,Input!$F1003)&lt;1,COUNTIF($O$2:$O986,Input!$C1003)&lt;1),Input!M1003,0)</f>
        <v>0</v>
      </c>
      <c r="J987" s="177">
        <f>IF(OR(COUNTIF($B$2:$B986,Input!$F1003)&lt;1,COUNTIF($O$2:$O986,Input!$C1003)&lt;1),Input!N1003,0)</f>
        <v>0</v>
      </c>
      <c r="K987" s="177">
        <f>IF(OR(COUNTIF($B$2:$B986,Input!$F1003)&lt;1,COUNTIF($O$2:$O986,Input!$C1003)&lt;1),Input!O1003,0)</f>
        <v>0</v>
      </c>
      <c r="L987" s="177">
        <f>IF(OR(COUNTIF($B$2:$B986,Input!$F1003)&lt;1,COUNTIF($O$2:$O986,Input!$C1003)&lt;1),Input!P1003,0)</f>
        <v>0</v>
      </c>
      <c r="M987" s="129" t="str">
        <f t="shared" si="128"/>
        <v/>
      </c>
      <c r="N987" s="161">
        <f t="shared" si="134"/>
        <v>0</v>
      </c>
      <c r="O987" s="168">
        <f>Input!C1003</f>
        <v>0</v>
      </c>
      <c r="P987" s="168"/>
      <c r="R987" s="131">
        <f t="shared" si="135"/>
        <v>0</v>
      </c>
      <c r="S987" s="133" t="str">
        <f t="shared" si="129"/>
        <v xml:space="preserve"> </v>
      </c>
      <c r="T987" s="133"/>
      <c r="U987" s="132" t="str">
        <f>_xlfn.IFNA(IF($D987=0,LOOKUP($F987,{0.1,0.2,0.3,0.4,0.5,0.6,0.7,0.8,0.9,1},{22,34,46,58,70,82,94,106,118,130}),""),"")</f>
        <v/>
      </c>
      <c r="V987" s="132" t="str">
        <f>_xlfn.IFNA(IF($D987=1,LOOKUP($F987,{0.1,0.2,0.3,0.4,0.5,0.6,0.7,0.8,0.9,1},{23,35,47,59,71,83,95,107,119,131}),""),"")</f>
        <v/>
      </c>
      <c r="W987" s="132" t="str">
        <f>_xlfn.IFNA(IF($D987=2,LOOKUP($F987,{0.1,0.2,0.3,0.4,0.5,0.6,0.7,0.8,0.9,1},{24,36,48,60,72,84,96,108,120,132}),""),"")</f>
        <v/>
      </c>
      <c r="X987" s="132" t="str">
        <f>_xlfn.IFNA(IF($D987=3,LOOKUP($F987,{0.1,0.2,0.3,0.4,0.5,0.6,0.7,0.8,0.9,1},{25,37,49,61,73,85,97,109,121,133}),""),"")</f>
        <v/>
      </c>
      <c r="Y987" s="132" t="str">
        <f>_xlfn.IFNA(IF($D987=4,LOOKUP($F987,{0.1,0.2,0.3,0.4,0.5,0.6,0.7,0.8,0.9,1},{26,38,50,62,74,86,98,110,122,134}),""),"")</f>
        <v/>
      </c>
      <c r="Z987" s="132" t="str">
        <f>_xlfn.IFNA(IF($D987=5,LOOKUP($F987,{0.1,0.2,0.3,0.4,0.5,0.6,0.7,0.8,0.9,1},{27,39,51,63,75,87,99,111,123,135}),""),"")</f>
        <v/>
      </c>
      <c r="AA987" s="132">
        <f t="shared" si="130"/>
        <v>0</v>
      </c>
      <c r="AB987" s="132" t="str">
        <f t="shared" si="131"/>
        <v>00</v>
      </c>
      <c r="AC987" s="82" t="e">
        <f>VLOOKUP(AB987,'AMI Ref'!T:U,2,FALSE)</f>
        <v>#N/A</v>
      </c>
      <c r="AD987" s="124"/>
      <c r="AE987" s="81" t="str">
        <f>_xlfn.IFNA(IF($D987=0,IF($J987="Not Paid by Tenant",0,INDEX('AMI Ref'!$K$5:$N$5,MATCH($J987,{"Oil","Gas","Electric - Other","ELECTRIC - HEAT PUMP"},0))),0),"")</f>
        <v/>
      </c>
      <c r="AF987" s="81">
        <f>_xlfn.IFNA(IF($D987=1,IF($J987="Not Paid by Tenant",0,INDEX('AMI Ref'!$K$6:$N$6,MATCH($J987,{"Oil","Gas","Electric - Other","ELECTRIC - HEAT PUMP"},0))),0),"")</f>
        <v>0</v>
      </c>
      <c r="AG987" s="81">
        <f>_xlfn.IFNA(IF($D987=2,IF($J987="Not Paid by Tenant",0,INDEX('AMI Ref'!$K$7:$N$7,MATCH($J987,{"Oil","Gas","Electric - Other","ELECTRIC - HEAT PUMP"},0))),0),"")</f>
        <v>0</v>
      </c>
      <c r="AH987" s="81">
        <f>_xlfn.IFNA(IF($D987=3,IF($J987="Not Paid by Tenant",0,INDEX('AMI Ref'!$K$8:$N$8,MATCH($J987,{"Oil","Gas","Electric - Other","ELECTRIC - HEAT PUMP"},0))),0),"")</f>
        <v>0</v>
      </c>
      <c r="AI987" s="81">
        <f>_xlfn.IFNA(IF($D987=4,IF($J987="Not Paid by Tenant",0,INDEX('AMI Ref'!$K$9:$N$9,MATCH($J987,{"Oil","Gas","Electric - Other","ELECTRIC - HEAT PUMP"},0))),0),"")</f>
        <v>0</v>
      </c>
      <c r="AJ987" s="81">
        <f>_xlfn.IFNA(IF($D987=5,IF($J987="Not Paid by Tenant",0,INDEX('AMI Ref'!$K$10:$N$10,MATCH($J987,{"Oil","Gas","Electric - Other","ELECTRIC - HEAT PUMP"},0))),0),"")</f>
        <v>0</v>
      </c>
      <c r="AK987" s="128"/>
      <c r="AL987" s="81" t="str">
        <f>_xlfn.IFNA(IF($D987=0,IF($K987="Not Paid by Tenant",0,INDEX('AMI Ref'!$O$5:$R$5,MATCH($K987,{"Oil","Gas","Electric - Other","Electric ccASHP - split"},0))),0),"")</f>
        <v/>
      </c>
      <c r="AM987" s="81">
        <f>_xlfn.IFNA(IF($D987=1,IF($K987="Not Paid by Tenant",0,INDEX('AMI Ref'!$O$6:$R$6,MATCH($K987,{"Oil","Gas","Electric - Other","Electric ccASHP - split"},0))),0),"")</f>
        <v>0</v>
      </c>
      <c r="AN987" s="81">
        <f>_xlfn.IFNA(IF($D987=2,IF($K987="Not Paid by Tenant",0,INDEX('AMI Ref'!$O$7:$R$7,MATCH($K987,{"Oil","Gas","Electric - Other","Electric ccASHP - split"},0))),0),"")</f>
        <v>0</v>
      </c>
      <c r="AO987" s="81">
        <f>_xlfn.IFNA(IF($D987=3,IF($K987="Not Paid by Tenant",0,INDEX('AMI Ref'!$O$8:$R$8,MATCH($K987,{"Oil","Gas","Electric - Other","Electric ccASHP - split"},0))),0),"")</f>
        <v>0</v>
      </c>
      <c r="AP987" s="81">
        <f>_xlfn.IFNA(IF($D987=4,IF($K987="Not Paid by Tenant",0,INDEX('AMI Ref'!$O$9:$R$9,MATCH($K987,{"Oil","Gas","Electric - Other","Electric ccASHP - split"},0))),0),"")</f>
        <v>0</v>
      </c>
      <c r="AQ987" s="81">
        <f>_xlfn.IFNA(IF($D987=5,IF($K987="Not Paid by Tenant",0,INDEX('AMI Ref'!$O$10:$R$10,MATCH($K987,{"Oil","Gas","Electric - Other","Electric ccASHP - split"},0))),0),"")</f>
        <v>0</v>
      </c>
      <c r="AR987" s="124">
        <f t="shared" si="132"/>
        <v>0</v>
      </c>
      <c r="AS987" s="123" t="e">
        <f t="shared" si="133"/>
        <v>#N/A</v>
      </c>
    </row>
    <row r="988" spans="1:45" x14ac:dyDescent="0.2">
      <c r="A988" s="130">
        <v>986</v>
      </c>
      <c r="B988" s="177">
        <f>IF(OR(COUNTIF($B$2:$B987,Input!$F1004)&lt;1,COUNTIF($O$2:$O987,Input!$C1004)&lt;1),Input!F1004,0)</f>
        <v>0</v>
      </c>
      <c r="C988" s="177">
        <f>IF(OR(COUNTIF($B$2:$B987,Input!$F1004)&lt;1,COUNTIF($O$2:$O987,Input!$C1004)&lt;1),Input!G1004,0)</f>
        <v>0</v>
      </c>
      <c r="D988" s="177">
        <f>IF(OR(COUNTIF($B$2:$B987,Input!$F1004)&lt;1,COUNTIF($O$2:$O987,Input!$C1004)&lt;1),Input!H1004,0)</f>
        <v>0</v>
      </c>
      <c r="E988" s="177">
        <f>IF(OR(COUNTIF($B$2:$B987,Input!$F1004)&lt;1,COUNTIF($O$2:$O987,Input!$C1004)&lt;1),Input!I1004,0)</f>
        <v>0</v>
      </c>
      <c r="F988" s="177">
        <f>IF(OR(COUNTIF($B$2:$B987,Input!$F1004)&lt;1,COUNTIF($O$2:$O987,Input!$C1004)&lt;1),Input!J1004,0)</f>
        <v>0</v>
      </c>
      <c r="G988" s="177">
        <f>IF(OR(COUNTIF($B$2:$B987,Input!$F1004)&lt;1,COUNTIF($O$2:$O987,Input!$C1004)&lt;1),Input!K1004,0)</f>
        <v>0</v>
      </c>
      <c r="H988" s="177">
        <f>IF(OR(COUNTIF($B$2:$B987,Input!$F1004)&lt;1,COUNTIF($O$2:$O987,Input!$C1004)&lt;1),Input!L1004,0)</f>
        <v>0</v>
      </c>
      <c r="I988" s="177">
        <f>IF(OR(COUNTIF($B$2:$B987,Input!$F1004)&lt;1,COUNTIF($O$2:$O987,Input!$C1004)&lt;1),Input!M1004,0)</f>
        <v>0</v>
      </c>
      <c r="J988" s="177">
        <f>IF(OR(COUNTIF($B$2:$B987,Input!$F1004)&lt;1,COUNTIF($O$2:$O987,Input!$C1004)&lt;1),Input!N1004,0)</f>
        <v>0</v>
      </c>
      <c r="K988" s="177">
        <f>IF(OR(COUNTIF($B$2:$B987,Input!$F1004)&lt;1,COUNTIF($O$2:$O987,Input!$C1004)&lt;1),Input!O1004,0)</f>
        <v>0</v>
      </c>
      <c r="L988" s="177">
        <f>IF(OR(COUNTIF($B$2:$B987,Input!$F1004)&lt;1,COUNTIF($O$2:$O987,Input!$C1004)&lt;1),Input!P1004,0)</f>
        <v>0</v>
      </c>
      <c r="M988" s="129" t="str">
        <f t="shared" si="128"/>
        <v/>
      </c>
      <c r="N988" s="161">
        <f t="shared" si="134"/>
        <v>0</v>
      </c>
      <c r="O988" s="168">
        <f>Input!C1004</f>
        <v>0</v>
      </c>
      <c r="P988" s="168"/>
      <c r="R988" s="131">
        <f t="shared" si="135"/>
        <v>0</v>
      </c>
      <c r="S988" s="133" t="str">
        <f t="shared" si="129"/>
        <v xml:space="preserve"> </v>
      </c>
      <c r="T988" s="133"/>
      <c r="U988" s="132" t="str">
        <f>_xlfn.IFNA(IF($D988=0,LOOKUP($F988,{0.1,0.2,0.3,0.4,0.5,0.6,0.7,0.8,0.9,1},{22,34,46,58,70,82,94,106,118,130}),""),"")</f>
        <v/>
      </c>
      <c r="V988" s="132" t="str">
        <f>_xlfn.IFNA(IF($D988=1,LOOKUP($F988,{0.1,0.2,0.3,0.4,0.5,0.6,0.7,0.8,0.9,1},{23,35,47,59,71,83,95,107,119,131}),""),"")</f>
        <v/>
      </c>
      <c r="W988" s="132" t="str">
        <f>_xlfn.IFNA(IF($D988=2,LOOKUP($F988,{0.1,0.2,0.3,0.4,0.5,0.6,0.7,0.8,0.9,1},{24,36,48,60,72,84,96,108,120,132}),""),"")</f>
        <v/>
      </c>
      <c r="X988" s="132" t="str">
        <f>_xlfn.IFNA(IF($D988=3,LOOKUP($F988,{0.1,0.2,0.3,0.4,0.5,0.6,0.7,0.8,0.9,1},{25,37,49,61,73,85,97,109,121,133}),""),"")</f>
        <v/>
      </c>
      <c r="Y988" s="132" t="str">
        <f>_xlfn.IFNA(IF($D988=4,LOOKUP($F988,{0.1,0.2,0.3,0.4,0.5,0.6,0.7,0.8,0.9,1},{26,38,50,62,74,86,98,110,122,134}),""),"")</f>
        <v/>
      </c>
      <c r="Z988" s="132" t="str">
        <f>_xlfn.IFNA(IF($D988=5,LOOKUP($F988,{0.1,0.2,0.3,0.4,0.5,0.6,0.7,0.8,0.9,1},{27,39,51,63,75,87,99,111,123,135}),""),"")</f>
        <v/>
      </c>
      <c r="AA988" s="132">
        <f t="shared" si="130"/>
        <v>0</v>
      </c>
      <c r="AB988" s="132" t="str">
        <f t="shared" si="131"/>
        <v>00</v>
      </c>
      <c r="AC988" s="82" t="e">
        <f>VLOOKUP(AB988,'AMI Ref'!T:U,2,FALSE)</f>
        <v>#N/A</v>
      </c>
      <c r="AD988" s="124"/>
      <c r="AE988" s="81" t="str">
        <f>_xlfn.IFNA(IF($D988=0,IF($J988="Not Paid by Tenant",0,INDEX('AMI Ref'!$K$5:$N$5,MATCH($J988,{"Oil","Gas","Electric - Other","ELECTRIC - HEAT PUMP"},0))),0),"")</f>
        <v/>
      </c>
      <c r="AF988" s="81">
        <f>_xlfn.IFNA(IF($D988=1,IF($J988="Not Paid by Tenant",0,INDEX('AMI Ref'!$K$6:$N$6,MATCH($J988,{"Oil","Gas","Electric - Other","ELECTRIC - HEAT PUMP"},0))),0),"")</f>
        <v>0</v>
      </c>
      <c r="AG988" s="81">
        <f>_xlfn.IFNA(IF($D988=2,IF($J988="Not Paid by Tenant",0,INDEX('AMI Ref'!$K$7:$N$7,MATCH($J988,{"Oil","Gas","Electric - Other","ELECTRIC - HEAT PUMP"},0))),0),"")</f>
        <v>0</v>
      </c>
      <c r="AH988" s="81">
        <f>_xlfn.IFNA(IF($D988=3,IF($J988="Not Paid by Tenant",0,INDEX('AMI Ref'!$K$8:$N$8,MATCH($J988,{"Oil","Gas","Electric - Other","ELECTRIC - HEAT PUMP"},0))),0),"")</f>
        <v>0</v>
      </c>
      <c r="AI988" s="81">
        <f>_xlfn.IFNA(IF($D988=4,IF($J988="Not Paid by Tenant",0,INDEX('AMI Ref'!$K$9:$N$9,MATCH($J988,{"Oil","Gas","Electric - Other","ELECTRIC - HEAT PUMP"},0))),0),"")</f>
        <v>0</v>
      </c>
      <c r="AJ988" s="81">
        <f>_xlfn.IFNA(IF($D988=5,IF($J988="Not Paid by Tenant",0,INDEX('AMI Ref'!$K$10:$N$10,MATCH($J988,{"Oil","Gas","Electric - Other","ELECTRIC - HEAT PUMP"},0))),0),"")</f>
        <v>0</v>
      </c>
      <c r="AK988" s="128"/>
      <c r="AL988" s="81" t="str">
        <f>_xlfn.IFNA(IF($D988=0,IF($K988="Not Paid by Tenant",0,INDEX('AMI Ref'!$O$5:$R$5,MATCH($K988,{"Oil","Gas","Electric - Other","Electric ccASHP - split"},0))),0),"")</f>
        <v/>
      </c>
      <c r="AM988" s="81">
        <f>_xlfn.IFNA(IF($D988=1,IF($K988="Not Paid by Tenant",0,INDEX('AMI Ref'!$O$6:$R$6,MATCH($K988,{"Oil","Gas","Electric - Other","Electric ccASHP - split"},0))),0),"")</f>
        <v>0</v>
      </c>
      <c r="AN988" s="81">
        <f>_xlfn.IFNA(IF($D988=2,IF($K988="Not Paid by Tenant",0,INDEX('AMI Ref'!$O$7:$R$7,MATCH($K988,{"Oil","Gas","Electric - Other","Electric ccASHP - split"},0))),0),"")</f>
        <v>0</v>
      </c>
      <c r="AO988" s="81">
        <f>_xlfn.IFNA(IF($D988=3,IF($K988="Not Paid by Tenant",0,INDEX('AMI Ref'!$O$8:$R$8,MATCH($K988,{"Oil","Gas","Electric - Other","Electric ccASHP - split"},0))),0),"")</f>
        <v>0</v>
      </c>
      <c r="AP988" s="81">
        <f>_xlfn.IFNA(IF($D988=4,IF($K988="Not Paid by Tenant",0,INDEX('AMI Ref'!$O$9:$R$9,MATCH($K988,{"Oil","Gas","Electric - Other","Electric ccASHP - split"},0))),0),"")</f>
        <v>0</v>
      </c>
      <c r="AQ988" s="81">
        <f>_xlfn.IFNA(IF($D988=5,IF($K988="Not Paid by Tenant",0,INDEX('AMI Ref'!$O$10:$R$10,MATCH($K988,{"Oil","Gas","Electric - Other","Electric ccASHP - split"},0))),0),"")</f>
        <v>0</v>
      </c>
      <c r="AR988" s="124">
        <f t="shared" si="132"/>
        <v>0</v>
      </c>
      <c r="AS988" s="123" t="e">
        <f t="shared" si="133"/>
        <v>#N/A</v>
      </c>
    </row>
    <row r="989" spans="1:45" x14ac:dyDescent="0.2">
      <c r="A989" s="130">
        <v>987</v>
      </c>
      <c r="B989" s="177">
        <f>IF(OR(COUNTIF($B$2:$B988,Input!$F1005)&lt;1,COUNTIF($O$2:$O988,Input!$C1005)&lt;1),Input!F1005,0)</f>
        <v>0</v>
      </c>
      <c r="C989" s="177">
        <f>IF(OR(COUNTIF($B$2:$B988,Input!$F1005)&lt;1,COUNTIF($O$2:$O988,Input!$C1005)&lt;1),Input!G1005,0)</f>
        <v>0</v>
      </c>
      <c r="D989" s="177">
        <f>IF(OR(COUNTIF($B$2:$B988,Input!$F1005)&lt;1,COUNTIF($O$2:$O988,Input!$C1005)&lt;1),Input!H1005,0)</f>
        <v>0</v>
      </c>
      <c r="E989" s="177">
        <f>IF(OR(COUNTIF($B$2:$B988,Input!$F1005)&lt;1,COUNTIF($O$2:$O988,Input!$C1005)&lt;1),Input!I1005,0)</f>
        <v>0</v>
      </c>
      <c r="F989" s="177">
        <f>IF(OR(COUNTIF($B$2:$B988,Input!$F1005)&lt;1,COUNTIF($O$2:$O988,Input!$C1005)&lt;1),Input!J1005,0)</f>
        <v>0</v>
      </c>
      <c r="G989" s="177">
        <f>IF(OR(COUNTIF($B$2:$B988,Input!$F1005)&lt;1,COUNTIF($O$2:$O988,Input!$C1005)&lt;1),Input!K1005,0)</f>
        <v>0</v>
      </c>
      <c r="H989" s="177">
        <f>IF(OR(COUNTIF($B$2:$B988,Input!$F1005)&lt;1,COUNTIF($O$2:$O988,Input!$C1005)&lt;1),Input!L1005,0)</f>
        <v>0</v>
      </c>
      <c r="I989" s="177">
        <f>IF(OR(COUNTIF($B$2:$B988,Input!$F1005)&lt;1,COUNTIF($O$2:$O988,Input!$C1005)&lt;1),Input!M1005,0)</f>
        <v>0</v>
      </c>
      <c r="J989" s="177">
        <f>IF(OR(COUNTIF($B$2:$B988,Input!$F1005)&lt;1,COUNTIF($O$2:$O988,Input!$C1005)&lt;1),Input!N1005,0)</f>
        <v>0</v>
      </c>
      <c r="K989" s="177">
        <f>IF(OR(COUNTIF($B$2:$B988,Input!$F1005)&lt;1,COUNTIF($O$2:$O988,Input!$C1005)&lt;1),Input!O1005,0)</f>
        <v>0</v>
      </c>
      <c r="L989" s="177">
        <f>IF(OR(COUNTIF($B$2:$B988,Input!$F1005)&lt;1,COUNTIF($O$2:$O988,Input!$C1005)&lt;1),Input!P1005,0)</f>
        <v>0</v>
      </c>
      <c r="M989" s="129" t="str">
        <f t="shared" si="128"/>
        <v/>
      </c>
      <c r="N989" s="161">
        <f t="shared" si="134"/>
        <v>0</v>
      </c>
      <c r="O989" s="168">
        <f>Input!C1005</f>
        <v>0</v>
      </c>
      <c r="P989" s="168"/>
      <c r="R989" s="131">
        <f t="shared" si="135"/>
        <v>0</v>
      </c>
      <c r="S989" s="133" t="str">
        <f t="shared" si="129"/>
        <v xml:space="preserve"> </v>
      </c>
      <c r="T989" s="133"/>
      <c r="U989" s="132" t="str">
        <f>_xlfn.IFNA(IF($D989=0,LOOKUP($F989,{0.1,0.2,0.3,0.4,0.5,0.6,0.7,0.8,0.9,1},{22,34,46,58,70,82,94,106,118,130}),""),"")</f>
        <v/>
      </c>
      <c r="V989" s="132" t="str">
        <f>_xlfn.IFNA(IF($D989=1,LOOKUP($F989,{0.1,0.2,0.3,0.4,0.5,0.6,0.7,0.8,0.9,1},{23,35,47,59,71,83,95,107,119,131}),""),"")</f>
        <v/>
      </c>
      <c r="W989" s="132" t="str">
        <f>_xlfn.IFNA(IF($D989=2,LOOKUP($F989,{0.1,0.2,0.3,0.4,0.5,0.6,0.7,0.8,0.9,1},{24,36,48,60,72,84,96,108,120,132}),""),"")</f>
        <v/>
      </c>
      <c r="X989" s="132" t="str">
        <f>_xlfn.IFNA(IF($D989=3,LOOKUP($F989,{0.1,0.2,0.3,0.4,0.5,0.6,0.7,0.8,0.9,1},{25,37,49,61,73,85,97,109,121,133}),""),"")</f>
        <v/>
      </c>
      <c r="Y989" s="132" t="str">
        <f>_xlfn.IFNA(IF($D989=4,LOOKUP($F989,{0.1,0.2,0.3,0.4,0.5,0.6,0.7,0.8,0.9,1},{26,38,50,62,74,86,98,110,122,134}),""),"")</f>
        <v/>
      </c>
      <c r="Z989" s="132" t="str">
        <f>_xlfn.IFNA(IF($D989=5,LOOKUP($F989,{0.1,0.2,0.3,0.4,0.5,0.6,0.7,0.8,0.9,1},{27,39,51,63,75,87,99,111,123,135}),""),"")</f>
        <v/>
      </c>
      <c r="AA989" s="132">
        <f t="shared" si="130"/>
        <v>0</v>
      </c>
      <c r="AB989" s="132" t="str">
        <f t="shared" si="131"/>
        <v>00</v>
      </c>
      <c r="AC989" s="82" t="e">
        <f>VLOOKUP(AB989,'AMI Ref'!T:U,2,FALSE)</f>
        <v>#N/A</v>
      </c>
      <c r="AD989" s="124"/>
      <c r="AE989" s="81" t="str">
        <f>_xlfn.IFNA(IF($D989=0,IF($J989="Not Paid by Tenant",0,INDEX('AMI Ref'!$K$5:$N$5,MATCH($J989,{"Oil","Gas","Electric - Other","ELECTRIC - HEAT PUMP"},0))),0),"")</f>
        <v/>
      </c>
      <c r="AF989" s="81">
        <f>_xlfn.IFNA(IF($D989=1,IF($J989="Not Paid by Tenant",0,INDEX('AMI Ref'!$K$6:$N$6,MATCH($J989,{"Oil","Gas","Electric - Other","ELECTRIC - HEAT PUMP"},0))),0),"")</f>
        <v>0</v>
      </c>
      <c r="AG989" s="81">
        <f>_xlfn.IFNA(IF($D989=2,IF($J989="Not Paid by Tenant",0,INDEX('AMI Ref'!$K$7:$N$7,MATCH($J989,{"Oil","Gas","Electric - Other","ELECTRIC - HEAT PUMP"},0))),0),"")</f>
        <v>0</v>
      </c>
      <c r="AH989" s="81">
        <f>_xlfn.IFNA(IF($D989=3,IF($J989="Not Paid by Tenant",0,INDEX('AMI Ref'!$K$8:$N$8,MATCH($J989,{"Oil","Gas","Electric - Other","ELECTRIC - HEAT PUMP"},0))),0),"")</f>
        <v>0</v>
      </c>
      <c r="AI989" s="81">
        <f>_xlfn.IFNA(IF($D989=4,IF($J989="Not Paid by Tenant",0,INDEX('AMI Ref'!$K$9:$N$9,MATCH($J989,{"Oil","Gas","Electric - Other","ELECTRIC - HEAT PUMP"},0))),0),"")</f>
        <v>0</v>
      </c>
      <c r="AJ989" s="81">
        <f>_xlfn.IFNA(IF($D989=5,IF($J989="Not Paid by Tenant",0,INDEX('AMI Ref'!$K$10:$N$10,MATCH($J989,{"Oil","Gas","Electric - Other","ELECTRIC - HEAT PUMP"},0))),0),"")</f>
        <v>0</v>
      </c>
      <c r="AK989" s="128"/>
      <c r="AL989" s="81" t="str">
        <f>_xlfn.IFNA(IF($D989=0,IF($K989="Not Paid by Tenant",0,INDEX('AMI Ref'!$O$5:$R$5,MATCH($K989,{"Oil","Gas","Electric - Other","Electric ccASHP - split"},0))),0),"")</f>
        <v/>
      </c>
      <c r="AM989" s="81">
        <f>_xlfn.IFNA(IF($D989=1,IF($K989="Not Paid by Tenant",0,INDEX('AMI Ref'!$O$6:$R$6,MATCH($K989,{"Oil","Gas","Electric - Other","Electric ccASHP - split"},0))),0),"")</f>
        <v>0</v>
      </c>
      <c r="AN989" s="81">
        <f>_xlfn.IFNA(IF($D989=2,IF($K989="Not Paid by Tenant",0,INDEX('AMI Ref'!$O$7:$R$7,MATCH($K989,{"Oil","Gas","Electric - Other","Electric ccASHP - split"},0))),0),"")</f>
        <v>0</v>
      </c>
      <c r="AO989" s="81">
        <f>_xlfn.IFNA(IF($D989=3,IF($K989="Not Paid by Tenant",0,INDEX('AMI Ref'!$O$8:$R$8,MATCH($K989,{"Oil","Gas","Electric - Other","Electric ccASHP - split"},0))),0),"")</f>
        <v>0</v>
      </c>
      <c r="AP989" s="81">
        <f>_xlfn.IFNA(IF($D989=4,IF($K989="Not Paid by Tenant",0,INDEX('AMI Ref'!$O$9:$R$9,MATCH($K989,{"Oil","Gas","Electric - Other","Electric ccASHP - split"},0))),0),"")</f>
        <v>0</v>
      </c>
      <c r="AQ989" s="81">
        <f>_xlfn.IFNA(IF($D989=5,IF($K989="Not Paid by Tenant",0,INDEX('AMI Ref'!$O$10:$R$10,MATCH($K989,{"Oil","Gas","Electric - Other","Electric ccASHP - split"},0))),0),"")</f>
        <v>0</v>
      </c>
      <c r="AR989" s="124">
        <f t="shared" si="132"/>
        <v>0</v>
      </c>
      <c r="AS989" s="123" t="e">
        <f t="shared" si="133"/>
        <v>#N/A</v>
      </c>
    </row>
    <row r="990" spans="1:45" x14ac:dyDescent="0.2">
      <c r="A990" s="130">
        <v>988</v>
      </c>
      <c r="B990" s="177">
        <f>IF(OR(COUNTIF($B$2:$B989,Input!$F1006)&lt;1,COUNTIF($O$2:$O989,Input!$C1006)&lt;1),Input!F1006,0)</f>
        <v>0</v>
      </c>
      <c r="C990" s="177">
        <f>IF(OR(COUNTIF($B$2:$B989,Input!$F1006)&lt;1,COUNTIF($O$2:$O989,Input!$C1006)&lt;1),Input!G1006,0)</f>
        <v>0</v>
      </c>
      <c r="D990" s="177">
        <f>IF(OR(COUNTIF($B$2:$B989,Input!$F1006)&lt;1,COUNTIF($O$2:$O989,Input!$C1006)&lt;1),Input!H1006,0)</f>
        <v>0</v>
      </c>
      <c r="E990" s="177">
        <f>IF(OR(COUNTIF($B$2:$B989,Input!$F1006)&lt;1,COUNTIF($O$2:$O989,Input!$C1006)&lt;1),Input!I1006,0)</f>
        <v>0</v>
      </c>
      <c r="F990" s="177">
        <f>IF(OR(COUNTIF($B$2:$B989,Input!$F1006)&lt;1,COUNTIF($O$2:$O989,Input!$C1006)&lt;1),Input!J1006,0)</f>
        <v>0</v>
      </c>
      <c r="G990" s="177">
        <f>IF(OR(COUNTIF($B$2:$B989,Input!$F1006)&lt;1,COUNTIF($O$2:$O989,Input!$C1006)&lt;1),Input!K1006,0)</f>
        <v>0</v>
      </c>
      <c r="H990" s="177">
        <f>IF(OR(COUNTIF($B$2:$B989,Input!$F1006)&lt;1,COUNTIF($O$2:$O989,Input!$C1006)&lt;1),Input!L1006,0)</f>
        <v>0</v>
      </c>
      <c r="I990" s="177">
        <f>IF(OR(COUNTIF($B$2:$B989,Input!$F1006)&lt;1,COUNTIF($O$2:$O989,Input!$C1006)&lt;1),Input!M1006,0)</f>
        <v>0</v>
      </c>
      <c r="J990" s="177">
        <f>IF(OR(COUNTIF($B$2:$B989,Input!$F1006)&lt;1,COUNTIF($O$2:$O989,Input!$C1006)&lt;1),Input!N1006,0)</f>
        <v>0</v>
      </c>
      <c r="K990" s="177">
        <f>IF(OR(COUNTIF($B$2:$B989,Input!$F1006)&lt;1,COUNTIF($O$2:$O989,Input!$C1006)&lt;1),Input!O1006,0)</f>
        <v>0</v>
      </c>
      <c r="L990" s="177">
        <f>IF(OR(COUNTIF($B$2:$B989,Input!$F1006)&lt;1,COUNTIF($O$2:$O989,Input!$C1006)&lt;1),Input!P1006,0)</f>
        <v>0</v>
      </c>
      <c r="M990" s="129" t="str">
        <f t="shared" si="128"/>
        <v/>
      </c>
      <c r="N990" s="161">
        <f t="shared" si="134"/>
        <v>0</v>
      </c>
      <c r="O990" s="168">
        <f>Input!C1006</f>
        <v>0</v>
      </c>
      <c r="P990" s="168"/>
      <c r="R990" s="131">
        <f t="shared" si="135"/>
        <v>0</v>
      </c>
      <c r="S990" s="133" t="str">
        <f t="shared" si="129"/>
        <v xml:space="preserve"> </v>
      </c>
      <c r="T990" s="133"/>
      <c r="U990" s="132" t="str">
        <f>_xlfn.IFNA(IF($D990=0,LOOKUP($F990,{0.1,0.2,0.3,0.4,0.5,0.6,0.7,0.8,0.9,1},{22,34,46,58,70,82,94,106,118,130}),""),"")</f>
        <v/>
      </c>
      <c r="V990" s="132" t="str">
        <f>_xlfn.IFNA(IF($D990=1,LOOKUP($F990,{0.1,0.2,0.3,0.4,0.5,0.6,0.7,0.8,0.9,1},{23,35,47,59,71,83,95,107,119,131}),""),"")</f>
        <v/>
      </c>
      <c r="W990" s="132" t="str">
        <f>_xlfn.IFNA(IF($D990=2,LOOKUP($F990,{0.1,0.2,0.3,0.4,0.5,0.6,0.7,0.8,0.9,1},{24,36,48,60,72,84,96,108,120,132}),""),"")</f>
        <v/>
      </c>
      <c r="X990" s="132" t="str">
        <f>_xlfn.IFNA(IF($D990=3,LOOKUP($F990,{0.1,0.2,0.3,0.4,0.5,0.6,0.7,0.8,0.9,1},{25,37,49,61,73,85,97,109,121,133}),""),"")</f>
        <v/>
      </c>
      <c r="Y990" s="132" t="str">
        <f>_xlfn.IFNA(IF($D990=4,LOOKUP($F990,{0.1,0.2,0.3,0.4,0.5,0.6,0.7,0.8,0.9,1},{26,38,50,62,74,86,98,110,122,134}),""),"")</f>
        <v/>
      </c>
      <c r="Z990" s="132" t="str">
        <f>_xlfn.IFNA(IF($D990=5,LOOKUP($F990,{0.1,0.2,0.3,0.4,0.5,0.6,0.7,0.8,0.9,1},{27,39,51,63,75,87,99,111,123,135}),""),"")</f>
        <v/>
      </c>
      <c r="AA990" s="132">
        <f t="shared" si="130"/>
        <v>0</v>
      </c>
      <c r="AB990" s="132" t="str">
        <f t="shared" si="131"/>
        <v>00</v>
      </c>
      <c r="AC990" s="82" t="e">
        <f>VLOOKUP(AB990,'AMI Ref'!T:U,2,FALSE)</f>
        <v>#N/A</v>
      </c>
      <c r="AD990" s="124"/>
      <c r="AE990" s="81" t="str">
        <f>_xlfn.IFNA(IF($D990=0,IF($J990="Not Paid by Tenant",0,INDEX('AMI Ref'!$K$5:$N$5,MATCH($J990,{"Oil","Gas","Electric - Other","ELECTRIC - HEAT PUMP"},0))),0),"")</f>
        <v/>
      </c>
      <c r="AF990" s="81">
        <f>_xlfn.IFNA(IF($D990=1,IF($J990="Not Paid by Tenant",0,INDEX('AMI Ref'!$K$6:$N$6,MATCH($J990,{"Oil","Gas","Electric - Other","ELECTRIC - HEAT PUMP"},0))),0),"")</f>
        <v>0</v>
      </c>
      <c r="AG990" s="81">
        <f>_xlfn.IFNA(IF($D990=2,IF($J990="Not Paid by Tenant",0,INDEX('AMI Ref'!$K$7:$N$7,MATCH($J990,{"Oil","Gas","Electric - Other","ELECTRIC - HEAT PUMP"},0))),0),"")</f>
        <v>0</v>
      </c>
      <c r="AH990" s="81">
        <f>_xlfn.IFNA(IF($D990=3,IF($J990="Not Paid by Tenant",0,INDEX('AMI Ref'!$K$8:$N$8,MATCH($J990,{"Oil","Gas","Electric - Other","ELECTRIC - HEAT PUMP"},0))),0),"")</f>
        <v>0</v>
      </c>
      <c r="AI990" s="81">
        <f>_xlfn.IFNA(IF($D990=4,IF($J990="Not Paid by Tenant",0,INDEX('AMI Ref'!$K$9:$N$9,MATCH($J990,{"Oil","Gas","Electric - Other","ELECTRIC - HEAT PUMP"},0))),0),"")</f>
        <v>0</v>
      </c>
      <c r="AJ990" s="81">
        <f>_xlfn.IFNA(IF($D990=5,IF($J990="Not Paid by Tenant",0,INDEX('AMI Ref'!$K$10:$N$10,MATCH($J990,{"Oil","Gas","Electric - Other","ELECTRIC - HEAT PUMP"},0))),0),"")</f>
        <v>0</v>
      </c>
      <c r="AK990" s="128"/>
      <c r="AL990" s="81" t="str">
        <f>_xlfn.IFNA(IF($D990=0,IF($K990="Not Paid by Tenant",0,INDEX('AMI Ref'!$O$5:$R$5,MATCH($K990,{"Oil","Gas","Electric - Other","Electric ccASHP - split"},0))),0),"")</f>
        <v/>
      </c>
      <c r="AM990" s="81">
        <f>_xlfn.IFNA(IF($D990=1,IF($K990="Not Paid by Tenant",0,INDEX('AMI Ref'!$O$6:$R$6,MATCH($K990,{"Oil","Gas","Electric - Other","Electric ccASHP - split"},0))),0),"")</f>
        <v>0</v>
      </c>
      <c r="AN990" s="81">
        <f>_xlfn.IFNA(IF($D990=2,IF($K990="Not Paid by Tenant",0,INDEX('AMI Ref'!$O$7:$R$7,MATCH($K990,{"Oil","Gas","Electric - Other","Electric ccASHP - split"},0))),0),"")</f>
        <v>0</v>
      </c>
      <c r="AO990" s="81">
        <f>_xlfn.IFNA(IF($D990=3,IF($K990="Not Paid by Tenant",0,INDEX('AMI Ref'!$O$8:$R$8,MATCH($K990,{"Oil","Gas","Electric - Other","Electric ccASHP - split"},0))),0),"")</f>
        <v>0</v>
      </c>
      <c r="AP990" s="81">
        <f>_xlfn.IFNA(IF($D990=4,IF($K990="Not Paid by Tenant",0,INDEX('AMI Ref'!$O$9:$R$9,MATCH($K990,{"Oil","Gas","Electric - Other","Electric ccASHP - split"},0))),0),"")</f>
        <v>0</v>
      </c>
      <c r="AQ990" s="81">
        <f>_xlfn.IFNA(IF($D990=5,IF($K990="Not Paid by Tenant",0,INDEX('AMI Ref'!$O$10:$R$10,MATCH($K990,{"Oil","Gas","Electric - Other","Electric ccASHP - split"},0))),0),"")</f>
        <v>0</v>
      </c>
      <c r="AR990" s="124">
        <f t="shared" si="132"/>
        <v>0</v>
      </c>
      <c r="AS990" s="123" t="e">
        <f t="shared" si="133"/>
        <v>#N/A</v>
      </c>
    </row>
    <row r="991" spans="1:45" x14ac:dyDescent="0.2">
      <c r="A991" s="130">
        <v>989</v>
      </c>
      <c r="B991" s="177">
        <f>IF(OR(COUNTIF($B$2:$B990,Input!$F1007)&lt;1,COUNTIF($O$2:$O990,Input!$C1007)&lt;1),Input!F1007,0)</f>
        <v>0</v>
      </c>
      <c r="C991" s="177">
        <f>IF(OR(COUNTIF($B$2:$B990,Input!$F1007)&lt;1,COUNTIF($O$2:$O990,Input!$C1007)&lt;1),Input!G1007,0)</f>
        <v>0</v>
      </c>
      <c r="D991" s="177">
        <f>IF(OR(COUNTIF($B$2:$B990,Input!$F1007)&lt;1,COUNTIF($O$2:$O990,Input!$C1007)&lt;1),Input!H1007,0)</f>
        <v>0</v>
      </c>
      <c r="E991" s="177">
        <f>IF(OR(COUNTIF($B$2:$B990,Input!$F1007)&lt;1,COUNTIF($O$2:$O990,Input!$C1007)&lt;1),Input!I1007,0)</f>
        <v>0</v>
      </c>
      <c r="F991" s="177">
        <f>IF(OR(COUNTIF($B$2:$B990,Input!$F1007)&lt;1,COUNTIF($O$2:$O990,Input!$C1007)&lt;1),Input!J1007,0)</f>
        <v>0</v>
      </c>
      <c r="G991" s="177">
        <f>IF(OR(COUNTIF($B$2:$B990,Input!$F1007)&lt;1,COUNTIF($O$2:$O990,Input!$C1007)&lt;1),Input!K1007,0)</f>
        <v>0</v>
      </c>
      <c r="H991" s="177">
        <f>IF(OR(COUNTIF($B$2:$B990,Input!$F1007)&lt;1,COUNTIF($O$2:$O990,Input!$C1007)&lt;1),Input!L1007,0)</f>
        <v>0</v>
      </c>
      <c r="I991" s="177">
        <f>IF(OR(COUNTIF($B$2:$B990,Input!$F1007)&lt;1,COUNTIF($O$2:$O990,Input!$C1007)&lt;1),Input!M1007,0)</f>
        <v>0</v>
      </c>
      <c r="J991" s="177">
        <f>IF(OR(COUNTIF($B$2:$B990,Input!$F1007)&lt;1,COUNTIF($O$2:$O990,Input!$C1007)&lt;1),Input!N1007,0)</f>
        <v>0</v>
      </c>
      <c r="K991" s="177">
        <f>IF(OR(COUNTIF($B$2:$B990,Input!$F1007)&lt;1,COUNTIF($O$2:$O990,Input!$C1007)&lt;1),Input!O1007,0)</f>
        <v>0</v>
      </c>
      <c r="L991" s="177">
        <f>IF(OR(COUNTIF($B$2:$B990,Input!$F1007)&lt;1,COUNTIF($O$2:$O990,Input!$C1007)&lt;1),Input!P1007,0)</f>
        <v>0</v>
      </c>
      <c r="M991" s="129" t="str">
        <f t="shared" si="128"/>
        <v/>
      </c>
      <c r="N991" s="161">
        <f t="shared" si="134"/>
        <v>0</v>
      </c>
      <c r="O991" s="168">
        <f>Input!C1007</f>
        <v>0</v>
      </c>
      <c r="P991" s="168"/>
      <c r="R991" s="131">
        <f t="shared" si="135"/>
        <v>0</v>
      </c>
      <c r="S991" s="133" t="str">
        <f t="shared" si="129"/>
        <v xml:space="preserve"> </v>
      </c>
      <c r="T991" s="133"/>
      <c r="U991" s="132" t="str">
        <f>_xlfn.IFNA(IF($D991=0,LOOKUP($F991,{0.1,0.2,0.3,0.4,0.5,0.6,0.7,0.8,0.9,1},{22,34,46,58,70,82,94,106,118,130}),""),"")</f>
        <v/>
      </c>
      <c r="V991" s="132" t="str">
        <f>_xlfn.IFNA(IF($D991=1,LOOKUP($F991,{0.1,0.2,0.3,0.4,0.5,0.6,0.7,0.8,0.9,1},{23,35,47,59,71,83,95,107,119,131}),""),"")</f>
        <v/>
      </c>
      <c r="W991" s="132" t="str">
        <f>_xlfn.IFNA(IF($D991=2,LOOKUP($F991,{0.1,0.2,0.3,0.4,0.5,0.6,0.7,0.8,0.9,1},{24,36,48,60,72,84,96,108,120,132}),""),"")</f>
        <v/>
      </c>
      <c r="X991" s="132" t="str">
        <f>_xlfn.IFNA(IF($D991=3,LOOKUP($F991,{0.1,0.2,0.3,0.4,0.5,0.6,0.7,0.8,0.9,1},{25,37,49,61,73,85,97,109,121,133}),""),"")</f>
        <v/>
      </c>
      <c r="Y991" s="132" t="str">
        <f>_xlfn.IFNA(IF($D991=4,LOOKUP($F991,{0.1,0.2,0.3,0.4,0.5,0.6,0.7,0.8,0.9,1},{26,38,50,62,74,86,98,110,122,134}),""),"")</f>
        <v/>
      </c>
      <c r="Z991" s="132" t="str">
        <f>_xlfn.IFNA(IF($D991=5,LOOKUP($F991,{0.1,0.2,0.3,0.4,0.5,0.6,0.7,0.8,0.9,1},{27,39,51,63,75,87,99,111,123,135}),""),"")</f>
        <v/>
      </c>
      <c r="AA991" s="132">
        <f t="shared" si="130"/>
        <v>0</v>
      </c>
      <c r="AB991" s="132" t="str">
        <f t="shared" si="131"/>
        <v>00</v>
      </c>
      <c r="AC991" s="82" t="e">
        <f>VLOOKUP(AB991,'AMI Ref'!T:U,2,FALSE)</f>
        <v>#N/A</v>
      </c>
      <c r="AD991" s="124"/>
      <c r="AE991" s="81" t="str">
        <f>_xlfn.IFNA(IF($D991=0,IF($J991="Not Paid by Tenant",0,INDEX('AMI Ref'!$K$5:$N$5,MATCH($J991,{"Oil","Gas","Electric - Other","ELECTRIC - HEAT PUMP"},0))),0),"")</f>
        <v/>
      </c>
      <c r="AF991" s="81">
        <f>_xlfn.IFNA(IF($D991=1,IF($J991="Not Paid by Tenant",0,INDEX('AMI Ref'!$K$6:$N$6,MATCH($J991,{"Oil","Gas","Electric - Other","ELECTRIC - HEAT PUMP"},0))),0),"")</f>
        <v>0</v>
      </c>
      <c r="AG991" s="81">
        <f>_xlfn.IFNA(IF($D991=2,IF($J991="Not Paid by Tenant",0,INDEX('AMI Ref'!$K$7:$N$7,MATCH($J991,{"Oil","Gas","Electric - Other","ELECTRIC - HEAT PUMP"},0))),0),"")</f>
        <v>0</v>
      </c>
      <c r="AH991" s="81">
        <f>_xlfn.IFNA(IF($D991=3,IF($J991="Not Paid by Tenant",0,INDEX('AMI Ref'!$K$8:$N$8,MATCH($J991,{"Oil","Gas","Electric - Other","ELECTRIC - HEAT PUMP"},0))),0),"")</f>
        <v>0</v>
      </c>
      <c r="AI991" s="81">
        <f>_xlfn.IFNA(IF($D991=4,IF($J991="Not Paid by Tenant",0,INDEX('AMI Ref'!$K$9:$N$9,MATCH($J991,{"Oil","Gas","Electric - Other","ELECTRIC - HEAT PUMP"},0))),0),"")</f>
        <v>0</v>
      </c>
      <c r="AJ991" s="81">
        <f>_xlfn.IFNA(IF($D991=5,IF($J991="Not Paid by Tenant",0,INDEX('AMI Ref'!$K$10:$N$10,MATCH($J991,{"Oil","Gas","Electric - Other","ELECTRIC - HEAT PUMP"},0))),0),"")</f>
        <v>0</v>
      </c>
      <c r="AK991" s="128"/>
      <c r="AL991" s="81" t="str">
        <f>_xlfn.IFNA(IF($D991=0,IF($K991="Not Paid by Tenant",0,INDEX('AMI Ref'!$O$5:$R$5,MATCH($K991,{"Oil","Gas","Electric - Other","Electric ccASHP - split"},0))),0),"")</f>
        <v/>
      </c>
      <c r="AM991" s="81">
        <f>_xlfn.IFNA(IF($D991=1,IF($K991="Not Paid by Tenant",0,INDEX('AMI Ref'!$O$6:$R$6,MATCH($K991,{"Oil","Gas","Electric - Other","Electric ccASHP - split"},0))),0),"")</f>
        <v>0</v>
      </c>
      <c r="AN991" s="81">
        <f>_xlfn.IFNA(IF($D991=2,IF($K991="Not Paid by Tenant",0,INDEX('AMI Ref'!$O$7:$R$7,MATCH($K991,{"Oil","Gas","Electric - Other","Electric ccASHP - split"},0))),0),"")</f>
        <v>0</v>
      </c>
      <c r="AO991" s="81">
        <f>_xlfn.IFNA(IF($D991=3,IF($K991="Not Paid by Tenant",0,INDEX('AMI Ref'!$O$8:$R$8,MATCH($K991,{"Oil","Gas","Electric - Other","Electric ccASHP - split"},0))),0),"")</f>
        <v>0</v>
      </c>
      <c r="AP991" s="81">
        <f>_xlfn.IFNA(IF($D991=4,IF($K991="Not Paid by Tenant",0,INDEX('AMI Ref'!$O$9:$R$9,MATCH($K991,{"Oil","Gas","Electric - Other","Electric ccASHP - split"},0))),0),"")</f>
        <v>0</v>
      </c>
      <c r="AQ991" s="81">
        <f>_xlfn.IFNA(IF($D991=5,IF($K991="Not Paid by Tenant",0,INDEX('AMI Ref'!$O$10:$R$10,MATCH($K991,{"Oil","Gas","Electric - Other","Electric ccASHP - split"},0))),0),"")</f>
        <v>0</v>
      </c>
      <c r="AR991" s="124">
        <f t="shared" si="132"/>
        <v>0</v>
      </c>
      <c r="AS991" s="123" t="e">
        <f t="shared" si="133"/>
        <v>#N/A</v>
      </c>
    </row>
    <row r="992" spans="1:45" x14ac:dyDescent="0.2">
      <c r="A992" s="130">
        <v>990</v>
      </c>
      <c r="B992" s="177">
        <f>IF(OR(COUNTIF($B$2:$B991,Input!$F1008)&lt;1,COUNTIF($O$2:$O991,Input!$C1008)&lt;1),Input!F1008,0)</f>
        <v>0</v>
      </c>
      <c r="C992" s="177">
        <f>IF(OR(COUNTIF($B$2:$B991,Input!$F1008)&lt;1,COUNTIF($O$2:$O991,Input!$C1008)&lt;1),Input!G1008,0)</f>
        <v>0</v>
      </c>
      <c r="D992" s="177">
        <f>IF(OR(COUNTIF($B$2:$B991,Input!$F1008)&lt;1,COUNTIF($O$2:$O991,Input!$C1008)&lt;1),Input!H1008,0)</f>
        <v>0</v>
      </c>
      <c r="E992" s="177">
        <f>IF(OR(COUNTIF($B$2:$B991,Input!$F1008)&lt;1,COUNTIF($O$2:$O991,Input!$C1008)&lt;1),Input!I1008,0)</f>
        <v>0</v>
      </c>
      <c r="F992" s="177">
        <f>IF(OR(COUNTIF($B$2:$B991,Input!$F1008)&lt;1,COUNTIF($O$2:$O991,Input!$C1008)&lt;1),Input!J1008,0)</f>
        <v>0</v>
      </c>
      <c r="G992" s="177">
        <f>IF(OR(COUNTIF($B$2:$B991,Input!$F1008)&lt;1,COUNTIF($O$2:$O991,Input!$C1008)&lt;1),Input!K1008,0)</f>
        <v>0</v>
      </c>
      <c r="H992" s="177">
        <f>IF(OR(COUNTIF($B$2:$B991,Input!$F1008)&lt;1,COUNTIF($O$2:$O991,Input!$C1008)&lt;1),Input!L1008,0)</f>
        <v>0</v>
      </c>
      <c r="I992" s="177">
        <f>IF(OR(COUNTIF($B$2:$B991,Input!$F1008)&lt;1,COUNTIF($O$2:$O991,Input!$C1008)&lt;1),Input!M1008,0)</f>
        <v>0</v>
      </c>
      <c r="J992" s="177">
        <f>IF(OR(COUNTIF($B$2:$B991,Input!$F1008)&lt;1,COUNTIF($O$2:$O991,Input!$C1008)&lt;1),Input!N1008,0)</f>
        <v>0</v>
      </c>
      <c r="K992" s="177">
        <f>IF(OR(COUNTIF($B$2:$B991,Input!$F1008)&lt;1,COUNTIF($O$2:$O991,Input!$C1008)&lt;1),Input!O1008,0)</f>
        <v>0</v>
      </c>
      <c r="L992" s="177">
        <f>IF(OR(COUNTIF($B$2:$B991,Input!$F1008)&lt;1,COUNTIF($O$2:$O991,Input!$C1008)&lt;1),Input!P1008,0)</f>
        <v>0</v>
      </c>
      <c r="M992" s="129" t="str">
        <f t="shared" si="128"/>
        <v/>
      </c>
      <c r="N992" s="161">
        <f t="shared" si="134"/>
        <v>0</v>
      </c>
      <c r="O992" s="168">
        <f>Input!C1008</f>
        <v>0</v>
      </c>
      <c r="P992" s="168"/>
      <c r="R992" s="131">
        <f t="shared" si="135"/>
        <v>0</v>
      </c>
      <c r="S992" s="133" t="str">
        <f t="shared" si="129"/>
        <v xml:space="preserve"> </v>
      </c>
      <c r="T992" s="133"/>
      <c r="U992" s="132" t="str">
        <f>_xlfn.IFNA(IF($D992=0,LOOKUP($F992,{0.1,0.2,0.3,0.4,0.5,0.6,0.7,0.8,0.9,1},{22,34,46,58,70,82,94,106,118,130}),""),"")</f>
        <v/>
      </c>
      <c r="V992" s="132" t="str">
        <f>_xlfn.IFNA(IF($D992=1,LOOKUP($F992,{0.1,0.2,0.3,0.4,0.5,0.6,0.7,0.8,0.9,1},{23,35,47,59,71,83,95,107,119,131}),""),"")</f>
        <v/>
      </c>
      <c r="W992" s="132" t="str">
        <f>_xlfn.IFNA(IF($D992=2,LOOKUP($F992,{0.1,0.2,0.3,0.4,0.5,0.6,0.7,0.8,0.9,1},{24,36,48,60,72,84,96,108,120,132}),""),"")</f>
        <v/>
      </c>
      <c r="X992" s="132" t="str">
        <f>_xlfn.IFNA(IF($D992=3,LOOKUP($F992,{0.1,0.2,0.3,0.4,0.5,0.6,0.7,0.8,0.9,1},{25,37,49,61,73,85,97,109,121,133}),""),"")</f>
        <v/>
      </c>
      <c r="Y992" s="132" t="str">
        <f>_xlfn.IFNA(IF($D992=4,LOOKUP($F992,{0.1,0.2,0.3,0.4,0.5,0.6,0.7,0.8,0.9,1},{26,38,50,62,74,86,98,110,122,134}),""),"")</f>
        <v/>
      </c>
      <c r="Z992" s="132" t="str">
        <f>_xlfn.IFNA(IF($D992=5,LOOKUP($F992,{0.1,0.2,0.3,0.4,0.5,0.6,0.7,0.8,0.9,1},{27,39,51,63,75,87,99,111,123,135}),""),"")</f>
        <v/>
      </c>
      <c r="AA992" s="132">
        <f t="shared" si="130"/>
        <v>0</v>
      </c>
      <c r="AB992" s="132" t="str">
        <f t="shared" si="131"/>
        <v>00</v>
      </c>
      <c r="AC992" s="82" t="e">
        <f>VLOOKUP(AB992,'AMI Ref'!T:U,2,FALSE)</f>
        <v>#N/A</v>
      </c>
      <c r="AD992" s="124"/>
      <c r="AE992" s="81" t="str">
        <f>_xlfn.IFNA(IF($D992=0,IF($J992="Not Paid by Tenant",0,INDEX('AMI Ref'!$K$5:$N$5,MATCH($J992,{"Oil","Gas","Electric - Other","ELECTRIC - HEAT PUMP"},0))),0),"")</f>
        <v/>
      </c>
      <c r="AF992" s="81">
        <f>_xlfn.IFNA(IF($D992=1,IF($J992="Not Paid by Tenant",0,INDEX('AMI Ref'!$K$6:$N$6,MATCH($J992,{"Oil","Gas","Electric - Other","ELECTRIC - HEAT PUMP"},0))),0),"")</f>
        <v>0</v>
      </c>
      <c r="AG992" s="81">
        <f>_xlfn.IFNA(IF($D992=2,IF($J992="Not Paid by Tenant",0,INDEX('AMI Ref'!$K$7:$N$7,MATCH($J992,{"Oil","Gas","Electric - Other","ELECTRIC - HEAT PUMP"},0))),0),"")</f>
        <v>0</v>
      </c>
      <c r="AH992" s="81">
        <f>_xlfn.IFNA(IF($D992=3,IF($J992="Not Paid by Tenant",0,INDEX('AMI Ref'!$K$8:$N$8,MATCH($J992,{"Oil","Gas","Electric - Other","ELECTRIC - HEAT PUMP"},0))),0),"")</f>
        <v>0</v>
      </c>
      <c r="AI992" s="81">
        <f>_xlfn.IFNA(IF($D992=4,IF($J992="Not Paid by Tenant",0,INDEX('AMI Ref'!$K$9:$N$9,MATCH($J992,{"Oil","Gas","Electric - Other","ELECTRIC - HEAT PUMP"},0))),0),"")</f>
        <v>0</v>
      </c>
      <c r="AJ992" s="81">
        <f>_xlfn.IFNA(IF($D992=5,IF($J992="Not Paid by Tenant",0,INDEX('AMI Ref'!$K$10:$N$10,MATCH($J992,{"Oil","Gas","Electric - Other","ELECTRIC - HEAT PUMP"},0))),0),"")</f>
        <v>0</v>
      </c>
      <c r="AK992" s="128"/>
      <c r="AL992" s="81" t="str">
        <f>_xlfn.IFNA(IF($D992=0,IF($K992="Not Paid by Tenant",0,INDEX('AMI Ref'!$O$5:$R$5,MATCH($K992,{"Oil","Gas","Electric - Other","Electric ccASHP - split"},0))),0),"")</f>
        <v/>
      </c>
      <c r="AM992" s="81">
        <f>_xlfn.IFNA(IF($D992=1,IF($K992="Not Paid by Tenant",0,INDEX('AMI Ref'!$O$6:$R$6,MATCH($K992,{"Oil","Gas","Electric - Other","Electric ccASHP - split"},0))),0),"")</f>
        <v>0</v>
      </c>
      <c r="AN992" s="81">
        <f>_xlfn.IFNA(IF($D992=2,IF($K992="Not Paid by Tenant",0,INDEX('AMI Ref'!$O$7:$R$7,MATCH($K992,{"Oil","Gas","Electric - Other","Electric ccASHP - split"},0))),0),"")</f>
        <v>0</v>
      </c>
      <c r="AO992" s="81">
        <f>_xlfn.IFNA(IF($D992=3,IF($K992="Not Paid by Tenant",0,INDEX('AMI Ref'!$O$8:$R$8,MATCH($K992,{"Oil","Gas","Electric - Other","Electric ccASHP - split"},0))),0),"")</f>
        <v>0</v>
      </c>
      <c r="AP992" s="81">
        <f>_xlfn.IFNA(IF($D992=4,IF($K992="Not Paid by Tenant",0,INDEX('AMI Ref'!$O$9:$R$9,MATCH($K992,{"Oil","Gas","Electric - Other","Electric ccASHP - split"},0))),0),"")</f>
        <v>0</v>
      </c>
      <c r="AQ992" s="81">
        <f>_xlfn.IFNA(IF($D992=5,IF($K992="Not Paid by Tenant",0,INDEX('AMI Ref'!$O$10:$R$10,MATCH($K992,{"Oil","Gas","Electric - Other","Electric ccASHP - split"},0))),0),"")</f>
        <v>0</v>
      </c>
      <c r="AR992" s="124">
        <f t="shared" si="132"/>
        <v>0</v>
      </c>
      <c r="AS992" s="123" t="e">
        <f t="shared" si="133"/>
        <v>#N/A</v>
      </c>
    </row>
    <row r="993" spans="1:45" x14ac:dyDescent="0.2">
      <c r="A993" s="130">
        <v>991</v>
      </c>
      <c r="B993" s="177">
        <f>IF(OR(COUNTIF($B$2:$B992,Input!$F1009)&lt;1,COUNTIF($O$2:$O992,Input!$C1009)&lt;1),Input!F1009,0)</f>
        <v>0</v>
      </c>
      <c r="C993" s="177">
        <f>IF(OR(COUNTIF($B$2:$B992,Input!$F1009)&lt;1,COUNTIF($O$2:$O992,Input!$C1009)&lt;1),Input!G1009,0)</f>
        <v>0</v>
      </c>
      <c r="D993" s="177">
        <f>IF(OR(COUNTIF($B$2:$B992,Input!$F1009)&lt;1,COUNTIF($O$2:$O992,Input!$C1009)&lt;1),Input!H1009,0)</f>
        <v>0</v>
      </c>
      <c r="E993" s="177">
        <f>IF(OR(COUNTIF($B$2:$B992,Input!$F1009)&lt;1,COUNTIF($O$2:$O992,Input!$C1009)&lt;1),Input!I1009,0)</f>
        <v>0</v>
      </c>
      <c r="F993" s="177">
        <f>IF(OR(COUNTIF($B$2:$B992,Input!$F1009)&lt;1,COUNTIF($O$2:$O992,Input!$C1009)&lt;1),Input!J1009,0)</f>
        <v>0</v>
      </c>
      <c r="G993" s="177">
        <f>IF(OR(COUNTIF($B$2:$B992,Input!$F1009)&lt;1,COUNTIF($O$2:$O992,Input!$C1009)&lt;1),Input!K1009,0)</f>
        <v>0</v>
      </c>
      <c r="H993" s="177">
        <f>IF(OR(COUNTIF($B$2:$B992,Input!$F1009)&lt;1,COUNTIF($O$2:$O992,Input!$C1009)&lt;1),Input!L1009,0)</f>
        <v>0</v>
      </c>
      <c r="I993" s="177">
        <f>IF(OR(COUNTIF($B$2:$B992,Input!$F1009)&lt;1,COUNTIF($O$2:$O992,Input!$C1009)&lt;1),Input!M1009,0)</f>
        <v>0</v>
      </c>
      <c r="J993" s="177">
        <f>IF(OR(COUNTIF($B$2:$B992,Input!$F1009)&lt;1,COUNTIF($O$2:$O992,Input!$C1009)&lt;1),Input!N1009,0)</f>
        <v>0</v>
      </c>
      <c r="K993" s="177">
        <f>IF(OR(COUNTIF($B$2:$B992,Input!$F1009)&lt;1,COUNTIF($O$2:$O992,Input!$C1009)&lt;1),Input!O1009,0)</f>
        <v>0</v>
      </c>
      <c r="L993" s="177">
        <f>IF(OR(COUNTIF($B$2:$B992,Input!$F1009)&lt;1,COUNTIF($O$2:$O992,Input!$C1009)&lt;1),Input!P1009,0)</f>
        <v>0</v>
      </c>
      <c r="M993" s="129" t="str">
        <f t="shared" si="128"/>
        <v/>
      </c>
      <c r="N993" s="161">
        <f t="shared" si="134"/>
        <v>0</v>
      </c>
      <c r="O993" s="168">
        <f>Input!C1009</f>
        <v>0</v>
      </c>
      <c r="P993" s="168"/>
      <c r="R993" s="131">
        <f t="shared" si="135"/>
        <v>0</v>
      </c>
      <c r="S993" s="133" t="str">
        <f t="shared" si="129"/>
        <v xml:space="preserve"> </v>
      </c>
      <c r="T993" s="133"/>
      <c r="U993" s="132" t="str">
        <f>_xlfn.IFNA(IF($D993=0,LOOKUP($F993,{0.1,0.2,0.3,0.4,0.5,0.6,0.7,0.8,0.9,1},{22,34,46,58,70,82,94,106,118,130}),""),"")</f>
        <v/>
      </c>
      <c r="V993" s="132" t="str">
        <f>_xlfn.IFNA(IF($D993=1,LOOKUP($F993,{0.1,0.2,0.3,0.4,0.5,0.6,0.7,0.8,0.9,1},{23,35,47,59,71,83,95,107,119,131}),""),"")</f>
        <v/>
      </c>
      <c r="W993" s="132" t="str">
        <f>_xlfn.IFNA(IF($D993=2,LOOKUP($F993,{0.1,0.2,0.3,0.4,0.5,0.6,0.7,0.8,0.9,1},{24,36,48,60,72,84,96,108,120,132}),""),"")</f>
        <v/>
      </c>
      <c r="X993" s="132" t="str">
        <f>_xlfn.IFNA(IF($D993=3,LOOKUP($F993,{0.1,0.2,0.3,0.4,0.5,0.6,0.7,0.8,0.9,1},{25,37,49,61,73,85,97,109,121,133}),""),"")</f>
        <v/>
      </c>
      <c r="Y993" s="132" t="str">
        <f>_xlfn.IFNA(IF($D993=4,LOOKUP($F993,{0.1,0.2,0.3,0.4,0.5,0.6,0.7,0.8,0.9,1},{26,38,50,62,74,86,98,110,122,134}),""),"")</f>
        <v/>
      </c>
      <c r="Z993" s="132" t="str">
        <f>_xlfn.IFNA(IF($D993=5,LOOKUP($F993,{0.1,0.2,0.3,0.4,0.5,0.6,0.7,0.8,0.9,1},{27,39,51,63,75,87,99,111,123,135}),""),"")</f>
        <v/>
      </c>
      <c r="AA993" s="132">
        <f t="shared" si="130"/>
        <v>0</v>
      </c>
      <c r="AB993" s="132" t="str">
        <f t="shared" si="131"/>
        <v>00</v>
      </c>
      <c r="AC993" s="82" t="e">
        <f>VLOOKUP(AB993,'AMI Ref'!T:U,2,FALSE)</f>
        <v>#N/A</v>
      </c>
      <c r="AD993" s="124"/>
      <c r="AE993" s="81" t="str">
        <f>_xlfn.IFNA(IF($D993=0,IF($J993="Not Paid by Tenant",0,INDEX('AMI Ref'!$K$5:$N$5,MATCH($J993,{"Oil","Gas","Electric - Other","ELECTRIC - HEAT PUMP"},0))),0),"")</f>
        <v/>
      </c>
      <c r="AF993" s="81">
        <f>_xlfn.IFNA(IF($D993=1,IF($J993="Not Paid by Tenant",0,INDEX('AMI Ref'!$K$6:$N$6,MATCH($J993,{"Oil","Gas","Electric - Other","ELECTRIC - HEAT PUMP"},0))),0),"")</f>
        <v>0</v>
      </c>
      <c r="AG993" s="81">
        <f>_xlfn.IFNA(IF($D993=2,IF($J993="Not Paid by Tenant",0,INDEX('AMI Ref'!$K$7:$N$7,MATCH($J993,{"Oil","Gas","Electric - Other","ELECTRIC - HEAT PUMP"},0))),0),"")</f>
        <v>0</v>
      </c>
      <c r="AH993" s="81">
        <f>_xlfn.IFNA(IF($D993=3,IF($J993="Not Paid by Tenant",0,INDEX('AMI Ref'!$K$8:$N$8,MATCH($J993,{"Oil","Gas","Electric - Other","ELECTRIC - HEAT PUMP"},0))),0),"")</f>
        <v>0</v>
      </c>
      <c r="AI993" s="81">
        <f>_xlfn.IFNA(IF($D993=4,IF($J993="Not Paid by Tenant",0,INDEX('AMI Ref'!$K$9:$N$9,MATCH($J993,{"Oil","Gas","Electric - Other","ELECTRIC - HEAT PUMP"},0))),0),"")</f>
        <v>0</v>
      </c>
      <c r="AJ993" s="81">
        <f>_xlfn.IFNA(IF($D993=5,IF($J993="Not Paid by Tenant",0,INDEX('AMI Ref'!$K$10:$N$10,MATCH($J993,{"Oil","Gas","Electric - Other","ELECTRIC - HEAT PUMP"},0))),0),"")</f>
        <v>0</v>
      </c>
      <c r="AK993" s="128"/>
      <c r="AL993" s="81" t="str">
        <f>_xlfn.IFNA(IF($D993=0,IF($K993="Not Paid by Tenant",0,INDEX('AMI Ref'!$O$5:$R$5,MATCH($K993,{"Oil","Gas","Electric - Other","Electric ccASHP - split"},0))),0),"")</f>
        <v/>
      </c>
      <c r="AM993" s="81">
        <f>_xlfn.IFNA(IF($D993=1,IF($K993="Not Paid by Tenant",0,INDEX('AMI Ref'!$O$6:$R$6,MATCH($K993,{"Oil","Gas","Electric - Other","Electric ccASHP - split"},0))),0),"")</f>
        <v>0</v>
      </c>
      <c r="AN993" s="81">
        <f>_xlfn.IFNA(IF($D993=2,IF($K993="Not Paid by Tenant",0,INDEX('AMI Ref'!$O$7:$R$7,MATCH($K993,{"Oil","Gas","Electric - Other","Electric ccASHP - split"},0))),0),"")</f>
        <v>0</v>
      </c>
      <c r="AO993" s="81">
        <f>_xlfn.IFNA(IF($D993=3,IF($K993="Not Paid by Tenant",0,INDEX('AMI Ref'!$O$8:$R$8,MATCH($K993,{"Oil","Gas","Electric - Other","Electric ccASHP - split"},0))),0),"")</f>
        <v>0</v>
      </c>
      <c r="AP993" s="81">
        <f>_xlfn.IFNA(IF($D993=4,IF($K993="Not Paid by Tenant",0,INDEX('AMI Ref'!$O$9:$R$9,MATCH($K993,{"Oil","Gas","Electric - Other","Electric ccASHP - split"},0))),0),"")</f>
        <v>0</v>
      </c>
      <c r="AQ993" s="81">
        <f>_xlfn.IFNA(IF($D993=5,IF($K993="Not Paid by Tenant",0,INDEX('AMI Ref'!$O$10:$R$10,MATCH($K993,{"Oil","Gas","Electric - Other","Electric ccASHP - split"},0))),0),"")</f>
        <v>0</v>
      </c>
      <c r="AR993" s="124">
        <f t="shared" si="132"/>
        <v>0</v>
      </c>
      <c r="AS993" s="123" t="e">
        <f t="shared" si="133"/>
        <v>#N/A</v>
      </c>
    </row>
    <row r="994" spans="1:45" x14ac:dyDescent="0.2">
      <c r="A994" s="130">
        <v>992</v>
      </c>
      <c r="B994" s="177">
        <f>IF(OR(COUNTIF($B$2:$B993,Input!$F1010)&lt;1,COUNTIF($O$2:$O993,Input!$C1010)&lt;1),Input!F1010,0)</f>
        <v>0</v>
      </c>
      <c r="C994" s="177">
        <f>IF(OR(COUNTIF($B$2:$B993,Input!$F1010)&lt;1,COUNTIF($O$2:$O993,Input!$C1010)&lt;1),Input!G1010,0)</f>
        <v>0</v>
      </c>
      <c r="D994" s="177">
        <f>IF(OR(COUNTIF($B$2:$B993,Input!$F1010)&lt;1,COUNTIF($O$2:$O993,Input!$C1010)&lt;1),Input!H1010,0)</f>
        <v>0</v>
      </c>
      <c r="E994" s="177">
        <f>IF(OR(COUNTIF($B$2:$B993,Input!$F1010)&lt;1,COUNTIF($O$2:$O993,Input!$C1010)&lt;1),Input!I1010,0)</f>
        <v>0</v>
      </c>
      <c r="F994" s="177">
        <f>IF(OR(COUNTIF($B$2:$B993,Input!$F1010)&lt;1,COUNTIF($O$2:$O993,Input!$C1010)&lt;1),Input!J1010,0)</f>
        <v>0</v>
      </c>
      <c r="G994" s="177">
        <f>IF(OR(COUNTIF($B$2:$B993,Input!$F1010)&lt;1,COUNTIF($O$2:$O993,Input!$C1010)&lt;1),Input!K1010,0)</f>
        <v>0</v>
      </c>
      <c r="H994" s="177">
        <f>IF(OR(COUNTIF($B$2:$B993,Input!$F1010)&lt;1,COUNTIF($O$2:$O993,Input!$C1010)&lt;1),Input!L1010,0)</f>
        <v>0</v>
      </c>
      <c r="I994" s="177">
        <f>IF(OR(COUNTIF($B$2:$B993,Input!$F1010)&lt;1,COUNTIF($O$2:$O993,Input!$C1010)&lt;1),Input!M1010,0)</f>
        <v>0</v>
      </c>
      <c r="J994" s="177">
        <f>IF(OR(COUNTIF($B$2:$B993,Input!$F1010)&lt;1,COUNTIF($O$2:$O993,Input!$C1010)&lt;1),Input!N1010,0)</f>
        <v>0</v>
      </c>
      <c r="K994" s="177">
        <f>IF(OR(COUNTIF($B$2:$B993,Input!$F1010)&lt;1,COUNTIF($O$2:$O993,Input!$C1010)&lt;1),Input!O1010,0)</f>
        <v>0</v>
      </c>
      <c r="L994" s="177">
        <f>IF(OR(COUNTIF($B$2:$B993,Input!$F1010)&lt;1,COUNTIF($O$2:$O993,Input!$C1010)&lt;1),Input!P1010,0)</f>
        <v>0</v>
      </c>
      <c r="M994" s="129" t="str">
        <f t="shared" si="128"/>
        <v/>
      </c>
      <c r="N994" s="161">
        <f t="shared" si="134"/>
        <v>0</v>
      </c>
      <c r="O994" s="168">
        <f>Input!C1010</f>
        <v>0</v>
      </c>
      <c r="P994" s="168"/>
      <c r="R994" s="131">
        <f t="shared" si="135"/>
        <v>0</v>
      </c>
      <c r="S994" s="133" t="str">
        <f t="shared" si="129"/>
        <v xml:space="preserve"> </v>
      </c>
      <c r="T994" s="133"/>
      <c r="U994" s="132" t="str">
        <f>_xlfn.IFNA(IF($D994=0,LOOKUP($F994,{0.1,0.2,0.3,0.4,0.5,0.6,0.7,0.8,0.9,1},{22,34,46,58,70,82,94,106,118,130}),""),"")</f>
        <v/>
      </c>
      <c r="V994" s="132" t="str">
        <f>_xlfn.IFNA(IF($D994=1,LOOKUP($F994,{0.1,0.2,0.3,0.4,0.5,0.6,0.7,0.8,0.9,1},{23,35,47,59,71,83,95,107,119,131}),""),"")</f>
        <v/>
      </c>
      <c r="W994" s="132" t="str">
        <f>_xlfn.IFNA(IF($D994=2,LOOKUP($F994,{0.1,0.2,0.3,0.4,0.5,0.6,0.7,0.8,0.9,1},{24,36,48,60,72,84,96,108,120,132}),""),"")</f>
        <v/>
      </c>
      <c r="X994" s="132" t="str">
        <f>_xlfn.IFNA(IF($D994=3,LOOKUP($F994,{0.1,0.2,0.3,0.4,0.5,0.6,0.7,0.8,0.9,1},{25,37,49,61,73,85,97,109,121,133}),""),"")</f>
        <v/>
      </c>
      <c r="Y994" s="132" t="str">
        <f>_xlfn.IFNA(IF($D994=4,LOOKUP($F994,{0.1,0.2,0.3,0.4,0.5,0.6,0.7,0.8,0.9,1},{26,38,50,62,74,86,98,110,122,134}),""),"")</f>
        <v/>
      </c>
      <c r="Z994" s="132" t="str">
        <f>_xlfn.IFNA(IF($D994=5,LOOKUP($F994,{0.1,0.2,0.3,0.4,0.5,0.6,0.7,0.8,0.9,1},{27,39,51,63,75,87,99,111,123,135}),""),"")</f>
        <v/>
      </c>
      <c r="AA994" s="132">
        <f t="shared" si="130"/>
        <v>0</v>
      </c>
      <c r="AB994" s="132" t="str">
        <f t="shared" si="131"/>
        <v>00</v>
      </c>
      <c r="AC994" s="82" t="e">
        <f>VLOOKUP(AB994,'AMI Ref'!T:U,2,FALSE)</f>
        <v>#N/A</v>
      </c>
      <c r="AD994" s="124"/>
      <c r="AE994" s="81" t="str">
        <f>_xlfn.IFNA(IF($D994=0,IF($J994="Not Paid by Tenant",0,INDEX('AMI Ref'!$K$5:$N$5,MATCH($J994,{"Oil","Gas","Electric - Other","ELECTRIC - HEAT PUMP"},0))),0),"")</f>
        <v/>
      </c>
      <c r="AF994" s="81">
        <f>_xlfn.IFNA(IF($D994=1,IF($J994="Not Paid by Tenant",0,INDEX('AMI Ref'!$K$6:$N$6,MATCH($J994,{"Oil","Gas","Electric - Other","ELECTRIC - HEAT PUMP"},0))),0),"")</f>
        <v>0</v>
      </c>
      <c r="AG994" s="81">
        <f>_xlfn.IFNA(IF($D994=2,IF($J994="Not Paid by Tenant",0,INDEX('AMI Ref'!$K$7:$N$7,MATCH($J994,{"Oil","Gas","Electric - Other","ELECTRIC - HEAT PUMP"},0))),0),"")</f>
        <v>0</v>
      </c>
      <c r="AH994" s="81">
        <f>_xlfn.IFNA(IF($D994=3,IF($J994="Not Paid by Tenant",0,INDEX('AMI Ref'!$K$8:$N$8,MATCH($J994,{"Oil","Gas","Electric - Other","ELECTRIC - HEAT PUMP"},0))),0),"")</f>
        <v>0</v>
      </c>
      <c r="AI994" s="81">
        <f>_xlfn.IFNA(IF($D994=4,IF($J994="Not Paid by Tenant",0,INDEX('AMI Ref'!$K$9:$N$9,MATCH($J994,{"Oil","Gas","Electric - Other","ELECTRIC - HEAT PUMP"},0))),0),"")</f>
        <v>0</v>
      </c>
      <c r="AJ994" s="81">
        <f>_xlfn.IFNA(IF($D994=5,IF($J994="Not Paid by Tenant",0,INDEX('AMI Ref'!$K$10:$N$10,MATCH($J994,{"Oil","Gas","Electric - Other","ELECTRIC - HEAT PUMP"},0))),0),"")</f>
        <v>0</v>
      </c>
      <c r="AK994" s="128"/>
      <c r="AL994" s="81" t="str">
        <f>_xlfn.IFNA(IF($D994=0,IF($K994="Not Paid by Tenant",0,INDEX('AMI Ref'!$O$5:$R$5,MATCH($K994,{"Oil","Gas","Electric - Other","Electric ccASHP - split"},0))),0),"")</f>
        <v/>
      </c>
      <c r="AM994" s="81">
        <f>_xlfn.IFNA(IF($D994=1,IF($K994="Not Paid by Tenant",0,INDEX('AMI Ref'!$O$6:$R$6,MATCH($K994,{"Oil","Gas","Electric - Other","Electric ccASHP - split"},0))),0),"")</f>
        <v>0</v>
      </c>
      <c r="AN994" s="81">
        <f>_xlfn.IFNA(IF($D994=2,IF($K994="Not Paid by Tenant",0,INDEX('AMI Ref'!$O$7:$R$7,MATCH($K994,{"Oil","Gas","Electric - Other","Electric ccASHP - split"},0))),0),"")</f>
        <v>0</v>
      </c>
      <c r="AO994" s="81">
        <f>_xlfn.IFNA(IF($D994=3,IF($K994="Not Paid by Tenant",0,INDEX('AMI Ref'!$O$8:$R$8,MATCH($K994,{"Oil","Gas","Electric - Other","Electric ccASHP - split"},0))),0),"")</f>
        <v>0</v>
      </c>
      <c r="AP994" s="81">
        <f>_xlfn.IFNA(IF($D994=4,IF($K994="Not Paid by Tenant",0,INDEX('AMI Ref'!$O$9:$R$9,MATCH($K994,{"Oil","Gas","Electric - Other","Electric ccASHP - split"},0))),0),"")</f>
        <v>0</v>
      </c>
      <c r="AQ994" s="81">
        <f>_xlfn.IFNA(IF($D994=5,IF($K994="Not Paid by Tenant",0,INDEX('AMI Ref'!$O$10:$R$10,MATCH($K994,{"Oil","Gas","Electric - Other","Electric ccASHP - split"},0))),0),"")</f>
        <v>0</v>
      </c>
      <c r="AR994" s="124">
        <f t="shared" si="132"/>
        <v>0</v>
      </c>
      <c r="AS994" s="123" t="e">
        <f t="shared" si="133"/>
        <v>#N/A</v>
      </c>
    </row>
    <row r="995" spans="1:45" x14ac:dyDescent="0.2">
      <c r="A995" s="130">
        <v>993</v>
      </c>
      <c r="B995" s="177">
        <f>IF(OR(COUNTIF($B$2:$B994,Input!$F1011)&lt;1,COUNTIF($O$2:$O994,Input!$C1011)&lt;1),Input!F1011,0)</f>
        <v>0</v>
      </c>
      <c r="C995" s="177">
        <f>IF(OR(COUNTIF($B$2:$B994,Input!$F1011)&lt;1,COUNTIF($O$2:$O994,Input!$C1011)&lt;1),Input!G1011,0)</f>
        <v>0</v>
      </c>
      <c r="D995" s="177">
        <f>IF(OR(COUNTIF($B$2:$B994,Input!$F1011)&lt;1,COUNTIF($O$2:$O994,Input!$C1011)&lt;1),Input!H1011,0)</f>
        <v>0</v>
      </c>
      <c r="E995" s="177">
        <f>IF(OR(COUNTIF($B$2:$B994,Input!$F1011)&lt;1,COUNTIF($O$2:$O994,Input!$C1011)&lt;1),Input!I1011,0)</f>
        <v>0</v>
      </c>
      <c r="F995" s="177">
        <f>IF(OR(COUNTIF($B$2:$B994,Input!$F1011)&lt;1,COUNTIF($O$2:$O994,Input!$C1011)&lt;1),Input!J1011,0)</f>
        <v>0</v>
      </c>
      <c r="G995" s="177">
        <f>IF(OR(COUNTIF($B$2:$B994,Input!$F1011)&lt;1,COUNTIF($O$2:$O994,Input!$C1011)&lt;1),Input!K1011,0)</f>
        <v>0</v>
      </c>
      <c r="H995" s="177">
        <f>IF(OR(COUNTIF($B$2:$B994,Input!$F1011)&lt;1,COUNTIF($O$2:$O994,Input!$C1011)&lt;1),Input!L1011,0)</f>
        <v>0</v>
      </c>
      <c r="I995" s="177">
        <f>IF(OR(COUNTIF($B$2:$B994,Input!$F1011)&lt;1,COUNTIF($O$2:$O994,Input!$C1011)&lt;1),Input!M1011,0)</f>
        <v>0</v>
      </c>
      <c r="J995" s="177">
        <f>IF(OR(COUNTIF($B$2:$B994,Input!$F1011)&lt;1,COUNTIF($O$2:$O994,Input!$C1011)&lt;1),Input!N1011,0)</f>
        <v>0</v>
      </c>
      <c r="K995" s="177">
        <f>IF(OR(COUNTIF($B$2:$B994,Input!$F1011)&lt;1,COUNTIF($O$2:$O994,Input!$C1011)&lt;1),Input!O1011,0)</f>
        <v>0</v>
      </c>
      <c r="L995" s="177">
        <f>IF(OR(COUNTIF($B$2:$B994,Input!$F1011)&lt;1,COUNTIF($O$2:$O994,Input!$C1011)&lt;1),Input!P1011,0)</f>
        <v>0</v>
      </c>
      <c r="M995" s="129" t="str">
        <f t="shared" ref="M995:M1058" si="136">IFERROR(IF(E995="NO","NA",IF(AND(E995="yes",C995+L995&lt;=AS995),"YES","NO")),"")</f>
        <v/>
      </c>
      <c r="N995" s="161">
        <f t="shared" si="134"/>
        <v>0</v>
      </c>
      <c r="O995" s="168">
        <f>Input!C1011</f>
        <v>0</v>
      </c>
      <c r="P995" s="168"/>
      <c r="R995" s="131">
        <f t="shared" si="135"/>
        <v>0</v>
      </c>
      <c r="S995" s="133" t="str">
        <f t="shared" ref="S995:S1058" si="137">IF(H995="Yes w/ Elec. Stove","G"," ")</f>
        <v xml:space="preserve"> </v>
      </c>
      <c r="T995" s="133"/>
      <c r="U995" s="132" t="str">
        <f>_xlfn.IFNA(IF($D995=0,LOOKUP($F995,{0.1,0.2,0.3,0.4,0.5,0.6,0.7,0.8,0.9,1},{22,34,46,58,70,82,94,106,118,130}),""),"")</f>
        <v/>
      </c>
      <c r="V995" s="132" t="str">
        <f>_xlfn.IFNA(IF($D995=1,LOOKUP($F995,{0.1,0.2,0.3,0.4,0.5,0.6,0.7,0.8,0.9,1},{23,35,47,59,71,83,95,107,119,131}),""),"")</f>
        <v/>
      </c>
      <c r="W995" s="132" t="str">
        <f>_xlfn.IFNA(IF($D995=2,LOOKUP($F995,{0.1,0.2,0.3,0.4,0.5,0.6,0.7,0.8,0.9,1},{24,36,48,60,72,84,96,108,120,132}),""),"")</f>
        <v/>
      </c>
      <c r="X995" s="132" t="str">
        <f>_xlfn.IFNA(IF($D995=3,LOOKUP($F995,{0.1,0.2,0.3,0.4,0.5,0.6,0.7,0.8,0.9,1},{25,37,49,61,73,85,97,109,121,133}),""),"")</f>
        <v/>
      </c>
      <c r="Y995" s="132" t="str">
        <f>_xlfn.IFNA(IF($D995=4,LOOKUP($F995,{0.1,0.2,0.3,0.4,0.5,0.6,0.7,0.8,0.9,1},{26,38,50,62,74,86,98,110,122,134}),""),"")</f>
        <v/>
      </c>
      <c r="Z995" s="132" t="str">
        <f>_xlfn.IFNA(IF($D995=5,LOOKUP($F995,{0.1,0.2,0.3,0.4,0.5,0.6,0.7,0.8,0.9,1},{27,39,51,63,75,87,99,111,123,135}),""),"")</f>
        <v/>
      </c>
      <c r="AA995" s="132">
        <f t="shared" ref="AA995:AA1058" si="138">SUM(U995:Z995)</f>
        <v>0</v>
      </c>
      <c r="AB995" s="132" t="str">
        <f t="shared" ref="AB995:AB1058" si="139">CONCATENATE(IF(H995="Yes w/ Elec. Stove","G",R995),AA995)</f>
        <v>00</v>
      </c>
      <c r="AC995" s="82" t="e">
        <f>VLOOKUP(AB995,'AMI Ref'!T:U,2,FALSE)</f>
        <v>#N/A</v>
      </c>
      <c r="AD995" s="124"/>
      <c r="AE995" s="81" t="str">
        <f>_xlfn.IFNA(IF($D995=0,IF($J995="Not Paid by Tenant",0,INDEX('AMI Ref'!$K$5:$N$5,MATCH($J995,{"Oil","Gas","Electric - Other","ELECTRIC - HEAT PUMP"},0))),0),"")</f>
        <v/>
      </c>
      <c r="AF995" s="81">
        <f>_xlfn.IFNA(IF($D995=1,IF($J995="Not Paid by Tenant",0,INDEX('AMI Ref'!$K$6:$N$6,MATCH($J995,{"Oil","Gas","Electric - Other","ELECTRIC - HEAT PUMP"},0))),0),"")</f>
        <v>0</v>
      </c>
      <c r="AG995" s="81">
        <f>_xlfn.IFNA(IF($D995=2,IF($J995="Not Paid by Tenant",0,INDEX('AMI Ref'!$K$7:$N$7,MATCH($J995,{"Oil","Gas","Electric - Other","ELECTRIC - HEAT PUMP"},0))),0),"")</f>
        <v>0</v>
      </c>
      <c r="AH995" s="81">
        <f>_xlfn.IFNA(IF($D995=3,IF($J995="Not Paid by Tenant",0,INDEX('AMI Ref'!$K$8:$N$8,MATCH($J995,{"Oil","Gas","Electric - Other","ELECTRIC - HEAT PUMP"},0))),0),"")</f>
        <v>0</v>
      </c>
      <c r="AI995" s="81">
        <f>_xlfn.IFNA(IF($D995=4,IF($J995="Not Paid by Tenant",0,INDEX('AMI Ref'!$K$9:$N$9,MATCH($J995,{"Oil","Gas","Electric - Other","ELECTRIC - HEAT PUMP"},0))),0),"")</f>
        <v>0</v>
      </c>
      <c r="AJ995" s="81">
        <f>_xlfn.IFNA(IF($D995=5,IF($J995="Not Paid by Tenant",0,INDEX('AMI Ref'!$K$10:$N$10,MATCH($J995,{"Oil","Gas","Electric - Other","ELECTRIC - HEAT PUMP"},0))),0),"")</f>
        <v>0</v>
      </c>
      <c r="AK995" s="128"/>
      <c r="AL995" s="81" t="str">
        <f>_xlfn.IFNA(IF($D995=0,IF($K995="Not Paid by Tenant",0,INDEX('AMI Ref'!$O$5:$R$5,MATCH($K995,{"Oil","Gas","Electric - Other","Electric ccASHP - split"},0))),0),"")</f>
        <v/>
      </c>
      <c r="AM995" s="81">
        <f>_xlfn.IFNA(IF($D995=1,IF($K995="Not Paid by Tenant",0,INDEX('AMI Ref'!$O$6:$R$6,MATCH($K995,{"Oil","Gas","Electric - Other","Electric ccASHP - split"},0))),0),"")</f>
        <v>0</v>
      </c>
      <c r="AN995" s="81">
        <f>_xlfn.IFNA(IF($D995=2,IF($K995="Not Paid by Tenant",0,INDEX('AMI Ref'!$O$7:$R$7,MATCH($K995,{"Oil","Gas","Electric - Other","Electric ccASHP - split"},0))),0),"")</f>
        <v>0</v>
      </c>
      <c r="AO995" s="81">
        <f>_xlfn.IFNA(IF($D995=3,IF($K995="Not Paid by Tenant",0,INDEX('AMI Ref'!$O$8:$R$8,MATCH($K995,{"Oil","Gas","Electric - Other","Electric ccASHP - split"},0))),0),"")</f>
        <v>0</v>
      </c>
      <c r="AP995" s="81">
        <f>_xlfn.IFNA(IF($D995=4,IF($K995="Not Paid by Tenant",0,INDEX('AMI Ref'!$O$9:$R$9,MATCH($K995,{"Oil","Gas","Electric - Other","Electric ccASHP - split"},0))),0),"")</f>
        <v>0</v>
      </c>
      <c r="AQ995" s="81">
        <f>_xlfn.IFNA(IF($D995=5,IF($K995="Not Paid by Tenant",0,INDEX('AMI Ref'!$O$10:$R$10,MATCH($K995,{"Oil","Gas","Electric - Other","Electric ccASHP - split"},0))),0),"")</f>
        <v>0</v>
      </c>
      <c r="AR995" s="124">
        <f t="shared" ref="AR995:AR1058" si="140">SUM(AE995:AQ995)</f>
        <v>0</v>
      </c>
      <c r="AS995" s="123" t="e">
        <f t="shared" ref="AS995:AS1058" si="141">AC995-AR995</f>
        <v>#N/A</v>
      </c>
    </row>
    <row r="996" spans="1:45" x14ac:dyDescent="0.2">
      <c r="A996" s="130">
        <v>994</v>
      </c>
      <c r="B996" s="177">
        <f>IF(OR(COUNTIF($B$2:$B995,Input!$F1012)&lt;1,COUNTIF($O$2:$O995,Input!$C1012)&lt;1),Input!F1012,0)</f>
        <v>0</v>
      </c>
      <c r="C996" s="177">
        <f>IF(OR(COUNTIF($B$2:$B995,Input!$F1012)&lt;1,COUNTIF($O$2:$O995,Input!$C1012)&lt;1),Input!G1012,0)</f>
        <v>0</v>
      </c>
      <c r="D996" s="177">
        <f>IF(OR(COUNTIF($B$2:$B995,Input!$F1012)&lt;1,COUNTIF($O$2:$O995,Input!$C1012)&lt;1),Input!H1012,0)</f>
        <v>0</v>
      </c>
      <c r="E996" s="177">
        <f>IF(OR(COUNTIF($B$2:$B995,Input!$F1012)&lt;1,COUNTIF($O$2:$O995,Input!$C1012)&lt;1),Input!I1012,0)</f>
        <v>0</v>
      </c>
      <c r="F996" s="177">
        <f>IF(OR(COUNTIF($B$2:$B995,Input!$F1012)&lt;1,COUNTIF($O$2:$O995,Input!$C1012)&lt;1),Input!J1012,0)</f>
        <v>0</v>
      </c>
      <c r="G996" s="177">
        <f>IF(OR(COUNTIF($B$2:$B995,Input!$F1012)&lt;1,COUNTIF($O$2:$O995,Input!$C1012)&lt;1),Input!K1012,0)</f>
        <v>0</v>
      </c>
      <c r="H996" s="177">
        <f>IF(OR(COUNTIF($B$2:$B995,Input!$F1012)&lt;1,COUNTIF($O$2:$O995,Input!$C1012)&lt;1),Input!L1012,0)</f>
        <v>0</v>
      </c>
      <c r="I996" s="177">
        <f>IF(OR(COUNTIF($B$2:$B995,Input!$F1012)&lt;1,COUNTIF($O$2:$O995,Input!$C1012)&lt;1),Input!M1012,0)</f>
        <v>0</v>
      </c>
      <c r="J996" s="177">
        <f>IF(OR(COUNTIF($B$2:$B995,Input!$F1012)&lt;1,COUNTIF($O$2:$O995,Input!$C1012)&lt;1),Input!N1012,0)</f>
        <v>0</v>
      </c>
      <c r="K996" s="177">
        <f>IF(OR(COUNTIF($B$2:$B995,Input!$F1012)&lt;1,COUNTIF($O$2:$O995,Input!$C1012)&lt;1),Input!O1012,0)</f>
        <v>0</v>
      </c>
      <c r="L996" s="177">
        <f>IF(OR(COUNTIF($B$2:$B995,Input!$F1012)&lt;1,COUNTIF($O$2:$O995,Input!$C1012)&lt;1),Input!P1012,0)</f>
        <v>0</v>
      </c>
      <c r="M996" s="129" t="str">
        <f t="shared" si="136"/>
        <v/>
      </c>
      <c r="N996" s="161">
        <f t="shared" si="134"/>
        <v>0</v>
      </c>
      <c r="O996" s="168">
        <f>Input!C1012</f>
        <v>0</v>
      </c>
      <c r="P996" s="168"/>
      <c r="R996" s="131">
        <f t="shared" si="135"/>
        <v>0</v>
      </c>
      <c r="S996" s="133" t="str">
        <f t="shared" si="137"/>
        <v xml:space="preserve"> </v>
      </c>
      <c r="T996" s="133"/>
      <c r="U996" s="132" t="str">
        <f>_xlfn.IFNA(IF($D996=0,LOOKUP($F996,{0.1,0.2,0.3,0.4,0.5,0.6,0.7,0.8,0.9,1},{22,34,46,58,70,82,94,106,118,130}),""),"")</f>
        <v/>
      </c>
      <c r="V996" s="132" t="str">
        <f>_xlfn.IFNA(IF($D996=1,LOOKUP($F996,{0.1,0.2,0.3,0.4,0.5,0.6,0.7,0.8,0.9,1},{23,35,47,59,71,83,95,107,119,131}),""),"")</f>
        <v/>
      </c>
      <c r="W996" s="132" t="str">
        <f>_xlfn.IFNA(IF($D996=2,LOOKUP($F996,{0.1,0.2,0.3,0.4,0.5,0.6,0.7,0.8,0.9,1},{24,36,48,60,72,84,96,108,120,132}),""),"")</f>
        <v/>
      </c>
      <c r="X996" s="132" t="str">
        <f>_xlfn.IFNA(IF($D996=3,LOOKUP($F996,{0.1,0.2,0.3,0.4,0.5,0.6,0.7,0.8,0.9,1},{25,37,49,61,73,85,97,109,121,133}),""),"")</f>
        <v/>
      </c>
      <c r="Y996" s="132" t="str">
        <f>_xlfn.IFNA(IF($D996=4,LOOKUP($F996,{0.1,0.2,0.3,0.4,0.5,0.6,0.7,0.8,0.9,1},{26,38,50,62,74,86,98,110,122,134}),""),"")</f>
        <v/>
      </c>
      <c r="Z996" s="132" t="str">
        <f>_xlfn.IFNA(IF($D996=5,LOOKUP($F996,{0.1,0.2,0.3,0.4,0.5,0.6,0.7,0.8,0.9,1},{27,39,51,63,75,87,99,111,123,135}),""),"")</f>
        <v/>
      </c>
      <c r="AA996" s="132">
        <f t="shared" si="138"/>
        <v>0</v>
      </c>
      <c r="AB996" s="132" t="str">
        <f t="shared" si="139"/>
        <v>00</v>
      </c>
      <c r="AC996" s="82" t="e">
        <f>VLOOKUP(AB996,'AMI Ref'!T:U,2,FALSE)</f>
        <v>#N/A</v>
      </c>
      <c r="AD996" s="124"/>
      <c r="AE996" s="81" t="str">
        <f>_xlfn.IFNA(IF($D996=0,IF($J996="Not Paid by Tenant",0,INDEX('AMI Ref'!$K$5:$N$5,MATCH($J996,{"Oil","Gas","Electric - Other","ELECTRIC - HEAT PUMP"},0))),0),"")</f>
        <v/>
      </c>
      <c r="AF996" s="81">
        <f>_xlfn.IFNA(IF($D996=1,IF($J996="Not Paid by Tenant",0,INDEX('AMI Ref'!$K$6:$N$6,MATCH($J996,{"Oil","Gas","Electric - Other","ELECTRIC - HEAT PUMP"},0))),0),"")</f>
        <v>0</v>
      </c>
      <c r="AG996" s="81">
        <f>_xlfn.IFNA(IF($D996=2,IF($J996="Not Paid by Tenant",0,INDEX('AMI Ref'!$K$7:$N$7,MATCH($J996,{"Oil","Gas","Electric - Other","ELECTRIC - HEAT PUMP"},0))),0),"")</f>
        <v>0</v>
      </c>
      <c r="AH996" s="81">
        <f>_xlfn.IFNA(IF($D996=3,IF($J996="Not Paid by Tenant",0,INDEX('AMI Ref'!$K$8:$N$8,MATCH($J996,{"Oil","Gas","Electric - Other","ELECTRIC - HEAT PUMP"},0))),0),"")</f>
        <v>0</v>
      </c>
      <c r="AI996" s="81">
        <f>_xlfn.IFNA(IF($D996=4,IF($J996="Not Paid by Tenant",0,INDEX('AMI Ref'!$K$9:$N$9,MATCH($J996,{"Oil","Gas","Electric - Other","ELECTRIC - HEAT PUMP"},0))),0),"")</f>
        <v>0</v>
      </c>
      <c r="AJ996" s="81">
        <f>_xlfn.IFNA(IF($D996=5,IF($J996="Not Paid by Tenant",0,INDEX('AMI Ref'!$K$10:$N$10,MATCH($J996,{"Oil","Gas","Electric - Other","ELECTRIC - HEAT PUMP"},0))),0),"")</f>
        <v>0</v>
      </c>
      <c r="AK996" s="128"/>
      <c r="AL996" s="81" t="str">
        <f>_xlfn.IFNA(IF($D996=0,IF($K996="Not Paid by Tenant",0,INDEX('AMI Ref'!$O$5:$R$5,MATCH($K996,{"Oil","Gas","Electric - Other","Electric ccASHP - split"},0))),0),"")</f>
        <v/>
      </c>
      <c r="AM996" s="81">
        <f>_xlfn.IFNA(IF($D996=1,IF($K996="Not Paid by Tenant",0,INDEX('AMI Ref'!$O$6:$R$6,MATCH($K996,{"Oil","Gas","Electric - Other","Electric ccASHP - split"},0))),0),"")</f>
        <v>0</v>
      </c>
      <c r="AN996" s="81">
        <f>_xlfn.IFNA(IF($D996=2,IF($K996="Not Paid by Tenant",0,INDEX('AMI Ref'!$O$7:$R$7,MATCH($K996,{"Oil","Gas","Electric - Other","Electric ccASHP - split"},0))),0),"")</f>
        <v>0</v>
      </c>
      <c r="AO996" s="81">
        <f>_xlfn.IFNA(IF($D996=3,IF($K996="Not Paid by Tenant",0,INDEX('AMI Ref'!$O$8:$R$8,MATCH($K996,{"Oil","Gas","Electric - Other","Electric ccASHP - split"},0))),0),"")</f>
        <v>0</v>
      </c>
      <c r="AP996" s="81">
        <f>_xlfn.IFNA(IF($D996=4,IF($K996="Not Paid by Tenant",0,INDEX('AMI Ref'!$O$9:$R$9,MATCH($K996,{"Oil","Gas","Electric - Other","Electric ccASHP - split"},0))),0),"")</f>
        <v>0</v>
      </c>
      <c r="AQ996" s="81">
        <f>_xlfn.IFNA(IF($D996=5,IF($K996="Not Paid by Tenant",0,INDEX('AMI Ref'!$O$10:$R$10,MATCH($K996,{"Oil","Gas","Electric - Other","Electric ccASHP - split"},0))),0),"")</f>
        <v>0</v>
      </c>
      <c r="AR996" s="124">
        <f t="shared" si="140"/>
        <v>0</v>
      </c>
      <c r="AS996" s="123" t="e">
        <f t="shared" si="141"/>
        <v>#N/A</v>
      </c>
    </row>
    <row r="997" spans="1:45" x14ac:dyDescent="0.2">
      <c r="A997" s="130">
        <v>995</v>
      </c>
      <c r="B997" s="177">
        <f>IF(OR(COUNTIF($B$2:$B996,Input!$F1013)&lt;1,COUNTIF($O$2:$O996,Input!$C1013)&lt;1),Input!F1013,0)</f>
        <v>0</v>
      </c>
      <c r="C997" s="177">
        <f>IF(OR(COUNTIF($B$2:$B996,Input!$F1013)&lt;1,COUNTIF($O$2:$O996,Input!$C1013)&lt;1),Input!G1013,0)</f>
        <v>0</v>
      </c>
      <c r="D997" s="177">
        <f>IF(OR(COUNTIF($B$2:$B996,Input!$F1013)&lt;1,COUNTIF($O$2:$O996,Input!$C1013)&lt;1),Input!H1013,0)</f>
        <v>0</v>
      </c>
      <c r="E997" s="177">
        <f>IF(OR(COUNTIF($B$2:$B996,Input!$F1013)&lt;1,COUNTIF($O$2:$O996,Input!$C1013)&lt;1),Input!I1013,0)</f>
        <v>0</v>
      </c>
      <c r="F997" s="177">
        <f>IF(OR(COUNTIF($B$2:$B996,Input!$F1013)&lt;1,COUNTIF($O$2:$O996,Input!$C1013)&lt;1),Input!J1013,0)</f>
        <v>0</v>
      </c>
      <c r="G997" s="177">
        <f>IF(OR(COUNTIF($B$2:$B996,Input!$F1013)&lt;1,COUNTIF($O$2:$O996,Input!$C1013)&lt;1),Input!K1013,0)</f>
        <v>0</v>
      </c>
      <c r="H997" s="177">
        <f>IF(OR(COUNTIF($B$2:$B996,Input!$F1013)&lt;1,COUNTIF($O$2:$O996,Input!$C1013)&lt;1),Input!L1013,0)</f>
        <v>0</v>
      </c>
      <c r="I997" s="177">
        <f>IF(OR(COUNTIF($B$2:$B996,Input!$F1013)&lt;1,COUNTIF($O$2:$O996,Input!$C1013)&lt;1),Input!M1013,0)</f>
        <v>0</v>
      </c>
      <c r="J997" s="177">
        <f>IF(OR(COUNTIF($B$2:$B996,Input!$F1013)&lt;1,COUNTIF($O$2:$O996,Input!$C1013)&lt;1),Input!N1013,0)</f>
        <v>0</v>
      </c>
      <c r="K997" s="177">
        <f>IF(OR(COUNTIF($B$2:$B996,Input!$F1013)&lt;1,COUNTIF($O$2:$O996,Input!$C1013)&lt;1),Input!O1013,0)</f>
        <v>0</v>
      </c>
      <c r="L997" s="177">
        <f>IF(OR(COUNTIF($B$2:$B996,Input!$F1013)&lt;1,COUNTIF($O$2:$O996,Input!$C1013)&lt;1),Input!P1013,0)</f>
        <v>0</v>
      </c>
      <c r="M997" s="129" t="str">
        <f t="shared" si="136"/>
        <v/>
      </c>
      <c r="N997" s="161">
        <f t="shared" si="134"/>
        <v>0</v>
      </c>
      <c r="O997" s="168">
        <f>Input!C1013</f>
        <v>0</v>
      </c>
      <c r="P997" s="168"/>
      <c r="R997" s="131">
        <f t="shared" si="135"/>
        <v>0</v>
      </c>
      <c r="S997" s="133" t="str">
        <f t="shared" si="137"/>
        <v xml:space="preserve"> </v>
      </c>
      <c r="T997" s="133"/>
      <c r="U997" s="132" t="str">
        <f>_xlfn.IFNA(IF($D997=0,LOOKUP($F997,{0.1,0.2,0.3,0.4,0.5,0.6,0.7,0.8,0.9,1},{22,34,46,58,70,82,94,106,118,130}),""),"")</f>
        <v/>
      </c>
      <c r="V997" s="132" t="str">
        <f>_xlfn.IFNA(IF($D997=1,LOOKUP($F997,{0.1,0.2,0.3,0.4,0.5,0.6,0.7,0.8,0.9,1},{23,35,47,59,71,83,95,107,119,131}),""),"")</f>
        <v/>
      </c>
      <c r="W997" s="132" t="str">
        <f>_xlfn.IFNA(IF($D997=2,LOOKUP($F997,{0.1,0.2,0.3,0.4,0.5,0.6,0.7,0.8,0.9,1},{24,36,48,60,72,84,96,108,120,132}),""),"")</f>
        <v/>
      </c>
      <c r="X997" s="132" t="str">
        <f>_xlfn.IFNA(IF($D997=3,LOOKUP($F997,{0.1,0.2,0.3,0.4,0.5,0.6,0.7,0.8,0.9,1},{25,37,49,61,73,85,97,109,121,133}),""),"")</f>
        <v/>
      </c>
      <c r="Y997" s="132" t="str">
        <f>_xlfn.IFNA(IF($D997=4,LOOKUP($F997,{0.1,0.2,0.3,0.4,0.5,0.6,0.7,0.8,0.9,1},{26,38,50,62,74,86,98,110,122,134}),""),"")</f>
        <v/>
      </c>
      <c r="Z997" s="132" t="str">
        <f>_xlfn.IFNA(IF($D997=5,LOOKUP($F997,{0.1,0.2,0.3,0.4,0.5,0.6,0.7,0.8,0.9,1},{27,39,51,63,75,87,99,111,123,135}),""),"")</f>
        <v/>
      </c>
      <c r="AA997" s="132">
        <f t="shared" si="138"/>
        <v>0</v>
      </c>
      <c r="AB997" s="132" t="str">
        <f t="shared" si="139"/>
        <v>00</v>
      </c>
      <c r="AC997" s="82" t="e">
        <f>VLOOKUP(AB997,'AMI Ref'!T:U,2,FALSE)</f>
        <v>#N/A</v>
      </c>
      <c r="AD997" s="124"/>
      <c r="AE997" s="81" t="str">
        <f>_xlfn.IFNA(IF($D997=0,IF($J997="Not Paid by Tenant",0,INDEX('AMI Ref'!$K$5:$N$5,MATCH($J997,{"Oil","Gas","Electric - Other","ELECTRIC - HEAT PUMP"},0))),0),"")</f>
        <v/>
      </c>
      <c r="AF997" s="81">
        <f>_xlfn.IFNA(IF($D997=1,IF($J997="Not Paid by Tenant",0,INDEX('AMI Ref'!$K$6:$N$6,MATCH($J997,{"Oil","Gas","Electric - Other","ELECTRIC - HEAT PUMP"},0))),0),"")</f>
        <v>0</v>
      </c>
      <c r="AG997" s="81">
        <f>_xlfn.IFNA(IF($D997=2,IF($J997="Not Paid by Tenant",0,INDEX('AMI Ref'!$K$7:$N$7,MATCH($J997,{"Oil","Gas","Electric - Other","ELECTRIC - HEAT PUMP"},0))),0),"")</f>
        <v>0</v>
      </c>
      <c r="AH997" s="81">
        <f>_xlfn.IFNA(IF($D997=3,IF($J997="Not Paid by Tenant",0,INDEX('AMI Ref'!$K$8:$N$8,MATCH($J997,{"Oil","Gas","Electric - Other","ELECTRIC - HEAT PUMP"},0))),0),"")</f>
        <v>0</v>
      </c>
      <c r="AI997" s="81">
        <f>_xlfn.IFNA(IF($D997=4,IF($J997="Not Paid by Tenant",0,INDEX('AMI Ref'!$K$9:$N$9,MATCH($J997,{"Oil","Gas","Electric - Other","ELECTRIC - HEAT PUMP"},0))),0),"")</f>
        <v>0</v>
      </c>
      <c r="AJ997" s="81">
        <f>_xlfn.IFNA(IF($D997=5,IF($J997="Not Paid by Tenant",0,INDEX('AMI Ref'!$K$10:$N$10,MATCH($J997,{"Oil","Gas","Electric - Other","ELECTRIC - HEAT PUMP"},0))),0),"")</f>
        <v>0</v>
      </c>
      <c r="AK997" s="128"/>
      <c r="AL997" s="81" t="str">
        <f>_xlfn.IFNA(IF($D997=0,IF($K997="Not Paid by Tenant",0,INDEX('AMI Ref'!$O$5:$R$5,MATCH($K997,{"Oil","Gas","Electric - Other","Electric ccASHP - split"},0))),0),"")</f>
        <v/>
      </c>
      <c r="AM997" s="81">
        <f>_xlfn.IFNA(IF($D997=1,IF($K997="Not Paid by Tenant",0,INDEX('AMI Ref'!$O$6:$R$6,MATCH($K997,{"Oil","Gas","Electric - Other","Electric ccASHP - split"},0))),0),"")</f>
        <v>0</v>
      </c>
      <c r="AN997" s="81">
        <f>_xlfn.IFNA(IF($D997=2,IF($K997="Not Paid by Tenant",0,INDEX('AMI Ref'!$O$7:$R$7,MATCH($K997,{"Oil","Gas","Electric - Other","Electric ccASHP - split"},0))),0),"")</f>
        <v>0</v>
      </c>
      <c r="AO997" s="81">
        <f>_xlfn.IFNA(IF($D997=3,IF($K997="Not Paid by Tenant",0,INDEX('AMI Ref'!$O$8:$R$8,MATCH($K997,{"Oil","Gas","Electric - Other","Electric ccASHP - split"},0))),0),"")</f>
        <v>0</v>
      </c>
      <c r="AP997" s="81">
        <f>_xlfn.IFNA(IF($D997=4,IF($K997="Not Paid by Tenant",0,INDEX('AMI Ref'!$O$9:$R$9,MATCH($K997,{"Oil","Gas","Electric - Other","Electric ccASHP - split"},0))),0),"")</f>
        <v>0</v>
      </c>
      <c r="AQ997" s="81">
        <f>_xlfn.IFNA(IF($D997=5,IF($K997="Not Paid by Tenant",0,INDEX('AMI Ref'!$O$10:$R$10,MATCH($K997,{"Oil","Gas","Electric - Other","Electric ccASHP - split"},0))),0),"")</f>
        <v>0</v>
      </c>
      <c r="AR997" s="124">
        <f t="shared" si="140"/>
        <v>0</v>
      </c>
      <c r="AS997" s="123" t="e">
        <f t="shared" si="141"/>
        <v>#N/A</v>
      </c>
    </row>
    <row r="998" spans="1:45" x14ac:dyDescent="0.2">
      <c r="A998" s="130">
        <v>996</v>
      </c>
      <c r="B998" s="177">
        <f>IF(OR(COUNTIF($B$2:$B997,Input!$F1014)&lt;1,COUNTIF($O$2:$O997,Input!$C1014)&lt;1),Input!F1014,0)</f>
        <v>0</v>
      </c>
      <c r="C998" s="177">
        <f>IF(OR(COUNTIF($B$2:$B997,Input!$F1014)&lt;1,COUNTIF($O$2:$O997,Input!$C1014)&lt;1),Input!G1014,0)</f>
        <v>0</v>
      </c>
      <c r="D998" s="177">
        <f>IF(OR(COUNTIF($B$2:$B997,Input!$F1014)&lt;1,COUNTIF($O$2:$O997,Input!$C1014)&lt;1),Input!H1014,0)</f>
        <v>0</v>
      </c>
      <c r="E998" s="177">
        <f>IF(OR(COUNTIF($B$2:$B997,Input!$F1014)&lt;1,COUNTIF($O$2:$O997,Input!$C1014)&lt;1),Input!I1014,0)</f>
        <v>0</v>
      </c>
      <c r="F998" s="177">
        <f>IF(OR(COUNTIF($B$2:$B997,Input!$F1014)&lt;1,COUNTIF($O$2:$O997,Input!$C1014)&lt;1),Input!J1014,0)</f>
        <v>0</v>
      </c>
      <c r="G998" s="177">
        <f>IF(OR(COUNTIF($B$2:$B997,Input!$F1014)&lt;1,COUNTIF($O$2:$O997,Input!$C1014)&lt;1),Input!K1014,0)</f>
        <v>0</v>
      </c>
      <c r="H998" s="177">
        <f>IF(OR(COUNTIF($B$2:$B997,Input!$F1014)&lt;1,COUNTIF($O$2:$O997,Input!$C1014)&lt;1),Input!L1014,0)</f>
        <v>0</v>
      </c>
      <c r="I998" s="177">
        <f>IF(OR(COUNTIF($B$2:$B997,Input!$F1014)&lt;1,COUNTIF($O$2:$O997,Input!$C1014)&lt;1),Input!M1014,0)</f>
        <v>0</v>
      </c>
      <c r="J998" s="177">
        <f>IF(OR(COUNTIF($B$2:$B997,Input!$F1014)&lt;1,COUNTIF($O$2:$O997,Input!$C1014)&lt;1),Input!N1014,0)</f>
        <v>0</v>
      </c>
      <c r="K998" s="177">
        <f>IF(OR(COUNTIF($B$2:$B997,Input!$F1014)&lt;1,COUNTIF($O$2:$O997,Input!$C1014)&lt;1),Input!O1014,0)</f>
        <v>0</v>
      </c>
      <c r="L998" s="177">
        <f>IF(OR(COUNTIF($B$2:$B997,Input!$F1014)&lt;1,COUNTIF($O$2:$O997,Input!$C1014)&lt;1),Input!P1014,0)</f>
        <v>0</v>
      </c>
      <c r="M998" s="129" t="str">
        <f t="shared" si="136"/>
        <v/>
      </c>
      <c r="N998" s="161">
        <f t="shared" si="134"/>
        <v>0</v>
      </c>
      <c r="O998" s="168">
        <f>Input!C1014</f>
        <v>0</v>
      </c>
      <c r="P998" s="168"/>
      <c r="R998" s="131">
        <f t="shared" si="135"/>
        <v>0</v>
      </c>
      <c r="S998" s="133" t="str">
        <f t="shared" si="137"/>
        <v xml:space="preserve"> </v>
      </c>
      <c r="T998" s="133"/>
      <c r="U998" s="132" t="str">
        <f>_xlfn.IFNA(IF($D998=0,LOOKUP($F998,{0.1,0.2,0.3,0.4,0.5,0.6,0.7,0.8,0.9,1},{22,34,46,58,70,82,94,106,118,130}),""),"")</f>
        <v/>
      </c>
      <c r="V998" s="132" t="str">
        <f>_xlfn.IFNA(IF($D998=1,LOOKUP($F998,{0.1,0.2,0.3,0.4,0.5,0.6,0.7,0.8,0.9,1},{23,35,47,59,71,83,95,107,119,131}),""),"")</f>
        <v/>
      </c>
      <c r="W998" s="132" t="str">
        <f>_xlfn.IFNA(IF($D998=2,LOOKUP($F998,{0.1,0.2,0.3,0.4,0.5,0.6,0.7,0.8,0.9,1},{24,36,48,60,72,84,96,108,120,132}),""),"")</f>
        <v/>
      </c>
      <c r="X998" s="132" t="str">
        <f>_xlfn.IFNA(IF($D998=3,LOOKUP($F998,{0.1,0.2,0.3,0.4,0.5,0.6,0.7,0.8,0.9,1},{25,37,49,61,73,85,97,109,121,133}),""),"")</f>
        <v/>
      </c>
      <c r="Y998" s="132" t="str">
        <f>_xlfn.IFNA(IF($D998=4,LOOKUP($F998,{0.1,0.2,0.3,0.4,0.5,0.6,0.7,0.8,0.9,1},{26,38,50,62,74,86,98,110,122,134}),""),"")</f>
        <v/>
      </c>
      <c r="Z998" s="132" t="str">
        <f>_xlfn.IFNA(IF($D998=5,LOOKUP($F998,{0.1,0.2,0.3,0.4,0.5,0.6,0.7,0.8,0.9,1},{27,39,51,63,75,87,99,111,123,135}),""),"")</f>
        <v/>
      </c>
      <c r="AA998" s="132">
        <f t="shared" si="138"/>
        <v>0</v>
      </c>
      <c r="AB998" s="132" t="str">
        <f t="shared" si="139"/>
        <v>00</v>
      </c>
      <c r="AC998" s="82" t="e">
        <f>VLOOKUP(AB998,'AMI Ref'!T:U,2,FALSE)</f>
        <v>#N/A</v>
      </c>
      <c r="AD998" s="124"/>
      <c r="AE998" s="81" t="str">
        <f>_xlfn.IFNA(IF($D998=0,IF($J998="Not Paid by Tenant",0,INDEX('AMI Ref'!$K$5:$N$5,MATCH($J998,{"Oil","Gas","Electric - Other","ELECTRIC - HEAT PUMP"},0))),0),"")</f>
        <v/>
      </c>
      <c r="AF998" s="81">
        <f>_xlfn.IFNA(IF($D998=1,IF($J998="Not Paid by Tenant",0,INDEX('AMI Ref'!$K$6:$N$6,MATCH($J998,{"Oil","Gas","Electric - Other","ELECTRIC - HEAT PUMP"},0))),0),"")</f>
        <v>0</v>
      </c>
      <c r="AG998" s="81">
        <f>_xlfn.IFNA(IF($D998=2,IF($J998="Not Paid by Tenant",0,INDEX('AMI Ref'!$K$7:$N$7,MATCH($J998,{"Oil","Gas","Electric - Other","ELECTRIC - HEAT PUMP"},0))),0),"")</f>
        <v>0</v>
      </c>
      <c r="AH998" s="81">
        <f>_xlfn.IFNA(IF($D998=3,IF($J998="Not Paid by Tenant",0,INDEX('AMI Ref'!$K$8:$N$8,MATCH($J998,{"Oil","Gas","Electric - Other","ELECTRIC - HEAT PUMP"},0))),0),"")</f>
        <v>0</v>
      </c>
      <c r="AI998" s="81">
        <f>_xlfn.IFNA(IF($D998=4,IF($J998="Not Paid by Tenant",0,INDEX('AMI Ref'!$K$9:$N$9,MATCH($J998,{"Oil","Gas","Electric - Other","ELECTRIC - HEAT PUMP"},0))),0),"")</f>
        <v>0</v>
      </c>
      <c r="AJ998" s="81">
        <f>_xlfn.IFNA(IF($D998=5,IF($J998="Not Paid by Tenant",0,INDEX('AMI Ref'!$K$10:$N$10,MATCH($J998,{"Oil","Gas","Electric - Other","ELECTRIC - HEAT PUMP"},0))),0),"")</f>
        <v>0</v>
      </c>
      <c r="AK998" s="128"/>
      <c r="AL998" s="81" t="str">
        <f>_xlfn.IFNA(IF($D998=0,IF($K998="Not Paid by Tenant",0,INDEX('AMI Ref'!$O$5:$R$5,MATCH($K998,{"Oil","Gas","Electric - Other","Electric ccASHP - split"},0))),0),"")</f>
        <v/>
      </c>
      <c r="AM998" s="81">
        <f>_xlfn.IFNA(IF($D998=1,IF($K998="Not Paid by Tenant",0,INDEX('AMI Ref'!$O$6:$R$6,MATCH($K998,{"Oil","Gas","Electric - Other","Electric ccASHP - split"},0))),0),"")</f>
        <v>0</v>
      </c>
      <c r="AN998" s="81">
        <f>_xlfn.IFNA(IF($D998=2,IF($K998="Not Paid by Tenant",0,INDEX('AMI Ref'!$O$7:$R$7,MATCH($K998,{"Oil","Gas","Electric - Other","Electric ccASHP - split"},0))),0),"")</f>
        <v>0</v>
      </c>
      <c r="AO998" s="81">
        <f>_xlfn.IFNA(IF($D998=3,IF($K998="Not Paid by Tenant",0,INDEX('AMI Ref'!$O$8:$R$8,MATCH($K998,{"Oil","Gas","Electric - Other","Electric ccASHP - split"},0))),0),"")</f>
        <v>0</v>
      </c>
      <c r="AP998" s="81">
        <f>_xlfn.IFNA(IF($D998=4,IF($K998="Not Paid by Tenant",0,INDEX('AMI Ref'!$O$9:$R$9,MATCH($K998,{"Oil","Gas","Electric - Other","Electric ccASHP - split"},0))),0),"")</f>
        <v>0</v>
      </c>
      <c r="AQ998" s="81">
        <f>_xlfn.IFNA(IF($D998=5,IF($K998="Not Paid by Tenant",0,INDEX('AMI Ref'!$O$10:$R$10,MATCH($K998,{"Oil","Gas","Electric - Other","Electric ccASHP - split"},0))),0),"")</f>
        <v>0</v>
      </c>
      <c r="AR998" s="124">
        <f t="shared" si="140"/>
        <v>0</v>
      </c>
      <c r="AS998" s="123" t="e">
        <f t="shared" si="141"/>
        <v>#N/A</v>
      </c>
    </row>
    <row r="999" spans="1:45" x14ac:dyDescent="0.2">
      <c r="A999" s="130">
        <v>997</v>
      </c>
      <c r="B999" s="177">
        <f>IF(OR(COUNTIF($B$2:$B998,Input!$F1015)&lt;1,COUNTIF($O$2:$O998,Input!$C1015)&lt;1),Input!F1015,0)</f>
        <v>0</v>
      </c>
      <c r="C999" s="177">
        <f>IF(OR(COUNTIF($B$2:$B998,Input!$F1015)&lt;1,COUNTIF($O$2:$O998,Input!$C1015)&lt;1),Input!G1015,0)</f>
        <v>0</v>
      </c>
      <c r="D999" s="177">
        <f>IF(OR(COUNTIF($B$2:$B998,Input!$F1015)&lt;1,COUNTIF($O$2:$O998,Input!$C1015)&lt;1),Input!H1015,0)</f>
        <v>0</v>
      </c>
      <c r="E999" s="177">
        <f>IF(OR(COUNTIF($B$2:$B998,Input!$F1015)&lt;1,COUNTIF($O$2:$O998,Input!$C1015)&lt;1),Input!I1015,0)</f>
        <v>0</v>
      </c>
      <c r="F999" s="177">
        <f>IF(OR(COUNTIF($B$2:$B998,Input!$F1015)&lt;1,COUNTIF($O$2:$O998,Input!$C1015)&lt;1),Input!J1015,0)</f>
        <v>0</v>
      </c>
      <c r="G999" s="177">
        <f>IF(OR(COUNTIF($B$2:$B998,Input!$F1015)&lt;1,COUNTIF($O$2:$O998,Input!$C1015)&lt;1),Input!K1015,0)</f>
        <v>0</v>
      </c>
      <c r="H999" s="177">
        <f>IF(OR(COUNTIF($B$2:$B998,Input!$F1015)&lt;1,COUNTIF($O$2:$O998,Input!$C1015)&lt;1),Input!L1015,0)</f>
        <v>0</v>
      </c>
      <c r="I999" s="177">
        <f>IF(OR(COUNTIF($B$2:$B998,Input!$F1015)&lt;1,COUNTIF($O$2:$O998,Input!$C1015)&lt;1),Input!M1015,0)</f>
        <v>0</v>
      </c>
      <c r="J999" s="177">
        <f>IF(OR(COUNTIF($B$2:$B998,Input!$F1015)&lt;1,COUNTIF($O$2:$O998,Input!$C1015)&lt;1),Input!N1015,0)</f>
        <v>0</v>
      </c>
      <c r="K999" s="177">
        <f>IF(OR(COUNTIF($B$2:$B998,Input!$F1015)&lt;1,COUNTIF($O$2:$O998,Input!$C1015)&lt;1),Input!O1015,0)</f>
        <v>0</v>
      </c>
      <c r="L999" s="177">
        <f>IF(OR(COUNTIF($B$2:$B998,Input!$F1015)&lt;1,COUNTIF($O$2:$O998,Input!$C1015)&lt;1),Input!P1015,0)</f>
        <v>0</v>
      </c>
      <c r="M999" s="129" t="str">
        <f t="shared" si="136"/>
        <v/>
      </c>
      <c r="N999" s="161">
        <f t="shared" si="134"/>
        <v>0</v>
      </c>
      <c r="O999" s="168">
        <f>Input!C1015</f>
        <v>0</v>
      </c>
      <c r="P999" s="168"/>
      <c r="R999" s="131">
        <f t="shared" si="135"/>
        <v>0</v>
      </c>
      <c r="S999" s="133" t="str">
        <f t="shared" si="137"/>
        <v xml:space="preserve"> </v>
      </c>
      <c r="T999" s="133"/>
      <c r="U999" s="132" t="str">
        <f>_xlfn.IFNA(IF($D999=0,LOOKUP($F999,{0.1,0.2,0.3,0.4,0.5,0.6,0.7,0.8,0.9,1},{22,34,46,58,70,82,94,106,118,130}),""),"")</f>
        <v/>
      </c>
      <c r="V999" s="132" t="str">
        <f>_xlfn.IFNA(IF($D999=1,LOOKUP($F999,{0.1,0.2,0.3,0.4,0.5,0.6,0.7,0.8,0.9,1},{23,35,47,59,71,83,95,107,119,131}),""),"")</f>
        <v/>
      </c>
      <c r="W999" s="132" t="str">
        <f>_xlfn.IFNA(IF($D999=2,LOOKUP($F999,{0.1,0.2,0.3,0.4,0.5,0.6,0.7,0.8,0.9,1},{24,36,48,60,72,84,96,108,120,132}),""),"")</f>
        <v/>
      </c>
      <c r="X999" s="132" t="str">
        <f>_xlfn.IFNA(IF($D999=3,LOOKUP($F999,{0.1,0.2,0.3,0.4,0.5,0.6,0.7,0.8,0.9,1},{25,37,49,61,73,85,97,109,121,133}),""),"")</f>
        <v/>
      </c>
      <c r="Y999" s="132" t="str">
        <f>_xlfn.IFNA(IF($D999=4,LOOKUP($F999,{0.1,0.2,0.3,0.4,0.5,0.6,0.7,0.8,0.9,1},{26,38,50,62,74,86,98,110,122,134}),""),"")</f>
        <v/>
      </c>
      <c r="Z999" s="132" t="str">
        <f>_xlfn.IFNA(IF($D999=5,LOOKUP($F999,{0.1,0.2,0.3,0.4,0.5,0.6,0.7,0.8,0.9,1},{27,39,51,63,75,87,99,111,123,135}),""),"")</f>
        <v/>
      </c>
      <c r="AA999" s="132">
        <f t="shared" si="138"/>
        <v>0</v>
      </c>
      <c r="AB999" s="132" t="str">
        <f t="shared" si="139"/>
        <v>00</v>
      </c>
      <c r="AC999" s="82" t="e">
        <f>VLOOKUP(AB999,'AMI Ref'!T:U,2,FALSE)</f>
        <v>#N/A</v>
      </c>
      <c r="AD999" s="124"/>
      <c r="AE999" s="81" t="str">
        <f>_xlfn.IFNA(IF($D999=0,IF($J999="Not Paid by Tenant",0,INDEX('AMI Ref'!$K$5:$N$5,MATCH($J999,{"Oil","Gas","Electric - Other","ELECTRIC - HEAT PUMP"},0))),0),"")</f>
        <v/>
      </c>
      <c r="AF999" s="81">
        <f>_xlfn.IFNA(IF($D999=1,IF($J999="Not Paid by Tenant",0,INDEX('AMI Ref'!$K$6:$N$6,MATCH($J999,{"Oil","Gas","Electric - Other","ELECTRIC - HEAT PUMP"},0))),0),"")</f>
        <v>0</v>
      </c>
      <c r="AG999" s="81">
        <f>_xlfn.IFNA(IF($D999=2,IF($J999="Not Paid by Tenant",0,INDEX('AMI Ref'!$K$7:$N$7,MATCH($J999,{"Oil","Gas","Electric - Other","ELECTRIC - HEAT PUMP"},0))),0),"")</f>
        <v>0</v>
      </c>
      <c r="AH999" s="81">
        <f>_xlfn.IFNA(IF($D999=3,IF($J999="Not Paid by Tenant",0,INDEX('AMI Ref'!$K$8:$N$8,MATCH($J999,{"Oil","Gas","Electric - Other","ELECTRIC - HEAT PUMP"},0))),0),"")</f>
        <v>0</v>
      </c>
      <c r="AI999" s="81">
        <f>_xlfn.IFNA(IF($D999=4,IF($J999="Not Paid by Tenant",0,INDEX('AMI Ref'!$K$9:$N$9,MATCH($J999,{"Oil","Gas","Electric - Other","ELECTRIC - HEAT PUMP"},0))),0),"")</f>
        <v>0</v>
      </c>
      <c r="AJ999" s="81">
        <f>_xlfn.IFNA(IF($D999=5,IF($J999="Not Paid by Tenant",0,INDEX('AMI Ref'!$K$10:$N$10,MATCH($J999,{"Oil","Gas","Electric - Other","ELECTRIC - HEAT PUMP"},0))),0),"")</f>
        <v>0</v>
      </c>
      <c r="AK999" s="128"/>
      <c r="AL999" s="81" t="str">
        <f>_xlfn.IFNA(IF($D999=0,IF($K999="Not Paid by Tenant",0,INDEX('AMI Ref'!$O$5:$R$5,MATCH($K999,{"Oil","Gas","Electric - Other","Electric ccASHP - split"},0))),0),"")</f>
        <v/>
      </c>
      <c r="AM999" s="81">
        <f>_xlfn.IFNA(IF($D999=1,IF($K999="Not Paid by Tenant",0,INDEX('AMI Ref'!$O$6:$R$6,MATCH($K999,{"Oil","Gas","Electric - Other","Electric ccASHP - split"},0))),0),"")</f>
        <v>0</v>
      </c>
      <c r="AN999" s="81">
        <f>_xlfn.IFNA(IF($D999=2,IF($K999="Not Paid by Tenant",0,INDEX('AMI Ref'!$O$7:$R$7,MATCH($K999,{"Oil","Gas","Electric - Other","Electric ccASHP - split"},0))),0),"")</f>
        <v>0</v>
      </c>
      <c r="AO999" s="81">
        <f>_xlfn.IFNA(IF($D999=3,IF($K999="Not Paid by Tenant",0,INDEX('AMI Ref'!$O$8:$R$8,MATCH($K999,{"Oil","Gas","Electric - Other","Electric ccASHP - split"},0))),0),"")</f>
        <v>0</v>
      </c>
      <c r="AP999" s="81">
        <f>_xlfn.IFNA(IF($D999=4,IF($K999="Not Paid by Tenant",0,INDEX('AMI Ref'!$O$9:$R$9,MATCH($K999,{"Oil","Gas","Electric - Other","Electric ccASHP - split"},0))),0),"")</f>
        <v>0</v>
      </c>
      <c r="AQ999" s="81">
        <f>_xlfn.IFNA(IF($D999=5,IF($K999="Not Paid by Tenant",0,INDEX('AMI Ref'!$O$10:$R$10,MATCH($K999,{"Oil","Gas","Electric - Other","Electric ccASHP - split"},0))),0),"")</f>
        <v>0</v>
      </c>
      <c r="AR999" s="124">
        <f t="shared" si="140"/>
        <v>0</v>
      </c>
      <c r="AS999" s="123" t="e">
        <f t="shared" si="141"/>
        <v>#N/A</v>
      </c>
    </row>
    <row r="1000" spans="1:45" x14ac:dyDescent="0.2">
      <c r="A1000" s="130">
        <v>998</v>
      </c>
      <c r="B1000" s="177">
        <f>IF(OR(COUNTIF($B$2:$B999,Input!$F1016)&lt;1,COUNTIF($O$2:$O999,Input!$C1016)&lt;1),Input!F1016,0)</f>
        <v>0</v>
      </c>
      <c r="C1000" s="177">
        <f>IF(OR(COUNTIF($B$2:$B999,Input!$F1016)&lt;1,COUNTIF($O$2:$O999,Input!$C1016)&lt;1),Input!G1016,0)</f>
        <v>0</v>
      </c>
      <c r="D1000" s="177">
        <f>IF(OR(COUNTIF($B$2:$B999,Input!$F1016)&lt;1,COUNTIF($O$2:$O999,Input!$C1016)&lt;1),Input!H1016,0)</f>
        <v>0</v>
      </c>
      <c r="E1000" s="177">
        <f>IF(OR(COUNTIF($B$2:$B999,Input!$F1016)&lt;1,COUNTIF($O$2:$O999,Input!$C1016)&lt;1),Input!I1016,0)</f>
        <v>0</v>
      </c>
      <c r="F1000" s="177">
        <f>IF(OR(COUNTIF($B$2:$B999,Input!$F1016)&lt;1,COUNTIF($O$2:$O999,Input!$C1016)&lt;1),Input!J1016,0)</f>
        <v>0</v>
      </c>
      <c r="G1000" s="177">
        <f>IF(OR(COUNTIF($B$2:$B999,Input!$F1016)&lt;1,COUNTIF($O$2:$O999,Input!$C1016)&lt;1),Input!K1016,0)</f>
        <v>0</v>
      </c>
      <c r="H1000" s="177">
        <f>IF(OR(COUNTIF($B$2:$B999,Input!$F1016)&lt;1,COUNTIF($O$2:$O999,Input!$C1016)&lt;1),Input!L1016,0)</f>
        <v>0</v>
      </c>
      <c r="I1000" s="177">
        <f>IF(OR(COUNTIF($B$2:$B999,Input!$F1016)&lt;1,COUNTIF($O$2:$O999,Input!$C1016)&lt;1),Input!M1016,0)</f>
        <v>0</v>
      </c>
      <c r="J1000" s="177">
        <f>IF(OR(COUNTIF($B$2:$B999,Input!$F1016)&lt;1,COUNTIF($O$2:$O999,Input!$C1016)&lt;1),Input!N1016,0)</f>
        <v>0</v>
      </c>
      <c r="K1000" s="177">
        <f>IF(OR(COUNTIF($B$2:$B999,Input!$F1016)&lt;1,COUNTIF($O$2:$O999,Input!$C1016)&lt;1),Input!O1016,0)</f>
        <v>0</v>
      </c>
      <c r="L1000" s="177">
        <f>IF(OR(COUNTIF($B$2:$B999,Input!$F1016)&lt;1,COUNTIF($O$2:$O999,Input!$C1016)&lt;1),Input!P1016,0)</f>
        <v>0</v>
      </c>
      <c r="M1000" s="129" t="str">
        <f t="shared" si="136"/>
        <v/>
      </c>
      <c r="N1000" s="161">
        <f t="shared" si="134"/>
        <v>0</v>
      </c>
      <c r="O1000" s="168">
        <f>Input!C1016</f>
        <v>0</v>
      </c>
      <c r="P1000" s="168"/>
      <c r="R1000" s="131">
        <f t="shared" si="135"/>
        <v>0</v>
      </c>
      <c r="S1000" s="133" t="str">
        <f t="shared" si="137"/>
        <v xml:space="preserve"> </v>
      </c>
      <c r="T1000" s="133"/>
      <c r="U1000" s="132" t="str">
        <f>_xlfn.IFNA(IF($D1000=0,LOOKUP($F1000,{0.1,0.2,0.3,0.4,0.5,0.6,0.7,0.8,0.9,1},{22,34,46,58,70,82,94,106,118,130}),""),"")</f>
        <v/>
      </c>
      <c r="V1000" s="132" t="str">
        <f>_xlfn.IFNA(IF($D1000=1,LOOKUP($F1000,{0.1,0.2,0.3,0.4,0.5,0.6,0.7,0.8,0.9,1},{23,35,47,59,71,83,95,107,119,131}),""),"")</f>
        <v/>
      </c>
      <c r="W1000" s="132" t="str">
        <f>_xlfn.IFNA(IF($D1000=2,LOOKUP($F1000,{0.1,0.2,0.3,0.4,0.5,0.6,0.7,0.8,0.9,1},{24,36,48,60,72,84,96,108,120,132}),""),"")</f>
        <v/>
      </c>
      <c r="X1000" s="132" t="str">
        <f>_xlfn.IFNA(IF($D1000=3,LOOKUP($F1000,{0.1,0.2,0.3,0.4,0.5,0.6,0.7,0.8,0.9,1},{25,37,49,61,73,85,97,109,121,133}),""),"")</f>
        <v/>
      </c>
      <c r="Y1000" s="132" t="str">
        <f>_xlfn.IFNA(IF($D1000=4,LOOKUP($F1000,{0.1,0.2,0.3,0.4,0.5,0.6,0.7,0.8,0.9,1},{26,38,50,62,74,86,98,110,122,134}),""),"")</f>
        <v/>
      </c>
      <c r="Z1000" s="132" t="str">
        <f>_xlfn.IFNA(IF($D1000=5,LOOKUP($F1000,{0.1,0.2,0.3,0.4,0.5,0.6,0.7,0.8,0.9,1},{27,39,51,63,75,87,99,111,123,135}),""),"")</f>
        <v/>
      </c>
      <c r="AA1000" s="132">
        <f t="shared" si="138"/>
        <v>0</v>
      </c>
      <c r="AB1000" s="132" t="str">
        <f t="shared" si="139"/>
        <v>00</v>
      </c>
      <c r="AC1000" s="82" t="e">
        <f>VLOOKUP(AB1000,'AMI Ref'!T:U,2,FALSE)</f>
        <v>#N/A</v>
      </c>
      <c r="AD1000" s="124"/>
      <c r="AE1000" s="81" t="str">
        <f>_xlfn.IFNA(IF($D1000=0,IF($J1000="Not Paid by Tenant",0,INDEX('AMI Ref'!$K$5:$N$5,MATCH($J1000,{"Oil","Gas","Electric - Other","ELECTRIC - HEAT PUMP"},0))),0),"")</f>
        <v/>
      </c>
      <c r="AF1000" s="81">
        <f>_xlfn.IFNA(IF($D1000=1,IF($J1000="Not Paid by Tenant",0,INDEX('AMI Ref'!$K$6:$N$6,MATCH($J1000,{"Oil","Gas","Electric - Other","ELECTRIC - HEAT PUMP"},0))),0),"")</f>
        <v>0</v>
      </c>
      <c r="AG1000" s="81">
        <f>_xlfn.IFNA(IF($D1000=2,IF($J1000="Not Paid by Tenant",0,INDEX('AMI Ref'!$K$7:$N$7,MATCH($J1000,{"Oil","Gas","Electric - Other","ELECTRIC - HEAT PUMP"},0))),0),"")</f>
        <v>0</v>
      </c>
      <c r="AH1000" s="81">
        <f>_xlfn.IFNA(IF($D1000=3,IF($J1000="Not Paid by Tenant",0,INDEX('AMI Ref'!$K$8:$N$8,MATCH($J1000,{"Oil","Gas","Electric - Other","ELECTRIC - HEAT PUMP"},0))),0),"")</f>
        <v>0</v>
      </c>
      <c r="AI1000" s="81">
        <f>_xlfn.IFNA(IF($D1000=4,IF($J1000="Not Paid by Tenant",0,INDEX('AMI Ref'!$K$9:$N$9,MATCH($J1000,{"Oil","Gas","Electric - Other","ELECTRIC - HEAT PUMP"},0))),0),"")</f>
        <v>0</v>
      </c>
      <c r="AJ1000" s="81">
        <f>_xlfn.IFNA(IF($D1000=5,IF($J1000="Not Paid by Tenant",0,INDEX('AMI Ref'!$K$10:$N$10,MATCH($J1000,{"Oil","Gas","Electric - Other","ELECTRIC - HEAT PUMP"},0))),0),"")</f>
        <v>0</v>
      </c>
      <c r="AK1000" s="128"/>
      <c r="AL1000" s="81" t="str">
        <f>_xlfn.IFNA(IF($D1000=0,IF($K1000="Not Paid by Tenant",0,INDEX('AMI Ref'!$O$5:$R$5,MATCH($K1000,{"Oil","Gas","Electric - Other","Electric ccASHP - split"},0))),0),"")</f>
        <v/>
      </c>
      <c r="AM1000" s="81">
        <f>_xlfn.IFNA(IF($D1000=1,IF($K1000="Not Paid by Tenant",0,INDEX('AMI Ref'!$O$6:$R$6,MATCH($K1000,{"Oil","Gas","Electric - Other","Electric ccASHP - split"},0))),0),"")</f>
        <v>0</v>
      </c>
      <c r="AN1000" s="81">
        <f>_xlfn.IFNA(IF($D1000=2,IF($K1000="Not Paid by Tenant",0,INDEX('AMI Ref'!$O$7:$R$7,MATCH($K1000,{"Oil","Gas","Electric - Other","Electric ccASHP - split"},0))),0),"")</f>
        <v>0</v>
      </c>
      <c r="AO1000" s="81">
        <f>_xlfn.IFNA(IF($D1000=3,IF($K1000="Not Paid by Tenant",0,INDEX('AMI Ref'!$O$8:$R$8,MATCH($K1000,{"Oil","Gas","Electric - Other","Electric ccASHP - split"},0))),0),"")</f>
        <v>0</v>
      </c>
      <c r="AP1000" s="81">
        <f>_xlfn.IFNA(IF($D1000=4,IF($K1000="Not Paid by Tenant",0,INDEX('AMI Ref'!$O$9:$R$9,MATCH($K1000,{"Oil","Gas","Electric - Other","Electric ccASHP - split"},0))),0),"")</f>
        <v>0</v>
      </c>
      <c r="AQ1000" s="81">
        <f>_xlfn.IFNA(IF($D1000=5,IF($K1000="Not Paid by Tenant",0,INDEX('AMI Ref'!$O$10:$R$10,MATCH($K1000,{"Oil","Gas","Electric - Other","Electric ccASHP - split"},0))),0),"")</f>
        <v>0</v>
      </c>
      <c r="AR1000" s="124">
        <f t="shared" si="140"/>
        <v>0</v>
      </c>
      <c r="AS1000" s="123" t="e">
        <f t="shared" si="141"/>
        <v>#N/A</v>
      </c>
    </row>
    <row r="1001" spans="1:45" x14ac:dyDescent="0.2">
      <c r="A1001" s="130">
        <v>999</v>
      </c>
      <c r="B1001" s="177">
        <f>IF(OR(COUNTIF($B$2:$B1000,Input!$F1017)&lt;1,COUNTIF($O$2:$O1000,Input!$C1017)&lt;1),Input!F1017,0)</f>
        <v>0</v>
      </c>
      <c r="C1001" s="177">
        <f>IF(OR(COUNTIF($B$2:$B1000,Input!$F1017)&lt;1,COUNTIF($O$2:$O1000,Input!$C1017)&lt;1),Input!G1017,0)</f>
        <v>0</v>
      </c>
      <c r="D1001" s="177">
        <f>IF(OR(COUNTIF($B$2:$B1000,Input!$F1017)&lt;1,COUNTIF($O$2:$O1000,Input!$C1017)&lt;1),Input!H1017,0)</f>
        <v>0</v>
      </c>
      <c r="E1001" s="177">
        <f>IF(OR(COUNTIF($B$2:$B1000,Input!$F1017)&lt;1,COUNTIF($O$2:$O1000,Input!$C1017)&lt;1),Input!I1017,0)</f>
        <v>0</v>
      </c>
      <c r="F1001" s="177">
        <f>IF(OR(COUNTIF($B$2:$B1000,Input!$F1017)&lt;1,COUNTIF($O$2:$O1000,Input!$C1017)&lt;1),Input!J1017,0)</f>
        <v>0</v>
      </c>
      <c r="G1001" s="177">
        <f>IF(OR(COUNTIF($B$2:$B1000,Input!$F1017)&lt;1,COUNTIF($O$2:$O1000,Input!$C1017)&lt;1),Input!K1017,0)</f>
        <v>0</v>
      </c>
      <c r="H1001" s="177">
        <f>IF(OR(COUNTIF($B$2:$B1000,Input!$F1017)&lt;1,COUNTIF($O$2:$O1000,Input!$C1017)&lt;1),Input!L1017,0)</f>
        <v>0</v>
      </c>
      <c r="I1001" s="177">
        <f>IF(OR(COUNTIF($B$2:$B1000,Input!$F1017)&lt;1,COUNTIF($O$2:$O1000,Input!$C1017)&lt;1),Input!M1017,0)</f>
        <v>0</v>
      </c>
      <c r="J1001" s="177">
        <f>IF(OR(COUNTIF($B$2:$B1000,Input!$F1017)&lt;1,COUNTIF($O$2:$O1000,Input!$C1017)&lt;1),Input!N1017,0)</f>
        <v>0</v>
      </c>
      <c r="K1001" s="177">
        <f>IF(OR(COUNTIF($B$2:$B1000,Input!$F1017)&lt;1,COUNTIF($O$2:$O1000,Input!$C1017)&lt;1),Input!O1017,0)</f>
        <v>0</v>
      </c>
      <c r="L1001" s="177">
        <f>IF(OR(COUNTIF($B$2:$B1000,Input!$F1017)&lt;1,COUNTIF($O$2:$O1000,Input!$C1017)&lt;1),Input!P1017,0)</f>
        <v>0</v>
      </c>
      <c r="M1001" s="129" t="str">
        <f t="shared" si="136"/>
        <v/>
      </c>
      <c r="N1001" s="161">
        <f t="shared" si="134"/>
        <v>0</v>
      </c>
      <c r="O1001" s="168">
        <f>Input!C1017</f>
        <v>0</v>
      </c>
      <c r="P1001" s="168"/>
      <c r="R1001" s="131">
        <f t="shared" si="135"/>
        <v>0</v>
      </c>
      <c r="S1001" s="133" t="str">
        <f t="shared" si="137"/>
        <v xml:space="preserve"> </v>
      </c>
      <c r="T1001" s="133"/>
      <c r="U1001" s="132" t="str">
        <f>_xlfn.IFNA(IF($D1001=0,LOOKUP($F1001,{0.1,0.2,0.3,0.4,0.5,0.6,0.7,0.8,0.9,1},{22,34,46,58,70,82,94,106,118,130}),""),"")</f>
        <v/>
      </c>
      <c r="V1001" s="132" t="str">
        <f>_xlfn.IFNA(IF($D1001=1,LOOKUP($F1001,{0.1,0.2,0.3,0.4,0.5,0.6,0.7,0.8,0.9,1},{23,35,47,59,71,83,95,107,119,131}),""),"")</f>
        <v/>
      </c>
      <c r="W1001" s="132" t="str">
        <f>_xlfn.IFNA(IF($D1001=2,LOOKUP($F1001,{0.1,0.2,0.3,0.4,0.5,0.6,0.7,0.8,0.9,1},{24,36,48,60,72,84,96,108,120,132}),""),"")</f>
        <v/>
      </c>
      <c r="X1001" s="132" t="str">
        <f>_xlfn.IFNA(IF($D1001=3,LOOKUP($F1001,{0.1,0.2,0.3,0.4,0.5,0.6,0.7,0.8,0.9,1},{25,37,49,61,73,85,97,109,121,133}),""),"")</f>
        <v/>
      </c>
      <c r="Y1001" s="132" t="str">
        <f>_xlfn.IFNA(IF($D1001=4,LOOKUP($F1001,{0.1,0.2,0.3,0.4,0.5,0.6,0.7,0.8,0.9,1},{26,38,50,62,74,86,98,110,122,134}),""),"")</f>
        <v/>
      </c>
      <c r="Z1001" s="132" t="str">
        <f>_xlfn.IFNA(IF($D1001=5,LOOKUP($F1001,{0.1,0.2,0.3,0.4,0.5,0.6,0.7,0.8,0.9,1},{27,39,51,63,75,87,99,111,123,135}),""),"")</f>
        <v/>
      </c>
      <c r="AA1001" s="132">
        <f t="shared" si="138"/>
        <v>0</v>
      </c>
      <c r="AB1001" s="132" t="str">
        <f t="shared" si="139"/>
        <v>00</v>
      </c>
      <c r="AC1001" s="82" t="e">
        <f>VLOOKUP(AB1001,'AMI Ref'!T:U,2,FALSE)</f>
        <v>#N/A</v>
      </c>
      <c r="AD1001" s="124"/>
      <c r="AE1001" s="81" t="str">
        <f>_xlfn.IFNA(IF($D1001=0,IF($J1001="Not Paid by Tenant",0,INDEX('AMI Ref'!$K$5:$N$5,MATCH($J1001,{"Oil","Gas","Electric - Other","ELECTRIC - HEAT PUMP"},0))),0),"")</f>
        <v/>
      </c>
      <c r="AF1001" s="81">
        <f>_xlfn.IFNA(IF($D1001=1,IF($J1001="Not Paid by Tenant",0,INDEX('AMI Ref'!$K$6:$N$6,MATCH($J1001,{"Oil","Gas","Electric - Other","ELECTRIC - HEAT PUMP"},0))),0),"")</f>
        <v>0</v>
      </c>
      <c r="AG1001" s="81">
        <f>_xlfn.IFNA(IF($D1001=2,IF($J1001="Not Paid by Tenant",0,INDEX('AMI Ref'!$K$7:$N$7,MATCH($J1001,{"Oil","Gas","Electric - Other","ELECTRIC - HEAT PUMP"},0))),0),"")</f>
        <v>0</v>
      </c>
      <c r="AH1001" s="81">
        <f>_xlfn.IFNA(IF($D1001=3,IF($J1001="Not Paid by Tenant",0,INDEX('AMI Ref'!$K$8:$N$8,MATCH($J1001,{"Oil","Gas","Electric - Other","ELECTRIC - HEAT PUMP"},0))),0),"")</f>
        <v>0</v>
      </c>
      <c r="AI1001" s="81">
        <f>_xlfn.IFNA(IF($D1001=4,IF($J1001="Not Paid by Tenant",0,INDEX('AMI Ref'!$K$9:$N$9,MATCH($J1001,{"Oil","Gas","Electric - Other","ELECTRIC - HEAT PUMP"},0))),0),"")</f>
        <v>0</v>
      </c>
      <c r="AJ1001" s="81">
        <f>_xlfn.IFNA(IF($D1001=5,IF($J1001="Not Paid by Tenant",0,INDEX('AMI Ref'!$K$10:$N$10,MATCH($J1001,{"Oil","Gas","Electric - Other","ELECTRIC - HEAT PUMP"},0))),0),"")</f>
        <v>0</v>
      </c>
      <c r="AK1001" s="128"/>
      <c r="AL1001" s="81" t="str">
        <f>_xlfn.IFNA(IF($D1001=0,IF($K1001="Not Paid by Tenant",0,INDEX('AMI Ref'!$O$5:$R$5,MATCH($K1001,{"Oil","Gas","Electric - Other","Electric ccASHP - split"},0))),0),"")</f>
        <v/>
      </c>
      <c r="AM1001" s="81">
        <f>_xlfn.IFNA(IF($D1001=1,IF($K1001="Not Paid by Tenant",0,INDEX('AMI Ref'!$O$6:$R$6,MATCH($K1001,{"Oil","Gas","Electric - Other","Electric ccASHP - split"},0))),0),"")</f>
        <v>0</v>
      </c>
      <c r="AN1001" s="81">
        <f>_xlfn.IFNA(IF($D1001=2,IF($K1001="Not Paid by Tenant",0,INDEX('AMI Ref'!$O$7:$R$7,MATCH($K1001,{"Oil","Gas","Electric - Other","Electric ccASHP - split"},0))),0),"")</f>
        <v>0</v>
      </c>
      <c r="AO1001" s="81">
        <f>_xlfn.IFNA(IF($D1001=3,IF($K1001="Not Paid by Tenant",0,INDEX('AMI Ref'!$O$8:$R$8,MATCH($K1001,{"Oil","Gas","Electric - Other","Electric ccASHP - split"},0))),0),"")</f>
        <v>0</v>
      </c>
      <c r="AP1001" s="81">
        <f>_xlfn.IFNA(IF($D1001=4,IF($K1001="Not Paid by Tenant",0,INDEX('AMI Ref'!$O$9:$R$9,MATCH($K1001,{"Oil","Gas","Electric - Other","Electric ccASHP - split"},0))),0),"")</f>
        <v>0</v>
      </c>
      <c r="AQ1001" s="81">
        <f>_xlfn.IFNA(IF($D1001=5,IF($K1001="Not Paid by Tenant",0,INDEX('AMI Ref'!$O$10:$R$10,MATCH($K1001,{"Oil","Gas","Electric - Other","Electric ccASHP - split"},0))),0),"")</f>
        <v>0</v>
      </c>
      <c r="AR1001" s="124">
        <f t="shared" si="140"/>
        <v>0</v>
      </c>
      <c r="AS1001" s="123" t="e">
        <f t="shared" si="141"/>
        <v>#N/A</v>
      </c>
    </row>
    <row r="1002" spans="1:45" x14ac:dyDescent="0.2">
      <c r="A1002" s="130">
        <v>1000</v>
      </c>
      <c r="B1002" s="177">
        <f>IF(OR(COUNTIF($B$2:$B1001,Input!$F1018)&lt;1,COUNTIF($O$2:$O1001,Input!$C1018)&lt;1),Input!F1018,0)</f>
        <v>0</v>
      </c>
      <c r="C1002" s="177">
        <f>IF(OR(COUNTIF($B$2:$B1001,Input!$F1018)&lt;1,COUNTIF($O$2:$O1001,Input!$C1018)&lt;1),Input!G1018,0)</f>
        <v>0</v>
      </c>
      <c r="D1002" s="177">
        <f>IF(OR(COUNTIF($B$2:$B1001,Input!$F1018)&lt;1,COUNTIF($O$2:$O1001,Input!$C1018)&lt;1),Input!H1018,0)</f>
        <v>0</v>
      </c>
      <c r="E1002" s="177">
        <f>IF(OR(COUNTIF($B$2:$B1001,Input!$F1018)&lt;1,COUNTIF($O$2:$O1001,Input!$C1018)&lt;1),Input!I1018,0)</f>
        <v>0</v>
      </c>
      <c r="F1002" s="177">
        <f>IF(OR(COUNTIF($B$2:$B1001,Input!$F1018)&lt;1,COUNTIF($O$2:$O1001,Input!$C1018)&lt;1),Input!J1018,0)</f>
        <v>0</v>
      </c>
      <c r="G1002" s="177">
        <f>IF(OR(COUNTIF($B$2:$B1001,Input!$F1018)&lt;1,COUNTIF($O$2:$O1001,Input!$C1018)&lt;1),Input!K1018,0)</f>
        <v>0</v>
      </c>
      <c r="H1002" s="177">
        <f>IF(OR(COUNTIF($B$2:$B1001,Input!$F1018)&lt;1,COUNTIF($O$2:$O1001,Input!$C1018)&lt;1),Input!L1018,0)</f>
        <v>0</v>
      </c>
      <c r="I1002" s="177">
        <f>IF(OR(COUNTIF($B$2:$B1001,Input!$F1018)&lt;1,COUNTIF($O$2:$O1001,Input!$C1018)&lt;1),Input!M1018,0)</f>
        <v>0</v>
      </c>
      <c r="J1002" s="177">
        <f>IF(OR(COUNTIF($B$2:$B1001,Input!$F1018)&lt;1,COUNTIF($O$2:$O1001,Input!$C1018)&lt;1),Input!N1018,0)</f>
        <v>0</v>
      </c>
      <c r="K1002" s="177">
        <f>IF(OR(COUNTIF($B$2:$B1001,Input!$F1018)&lt;1,COUNTIF($O$2:$O1001,Input!$C1018)&lt;1),Input!O1018,0)</f>
        <v>0</v>
      </c>
      <c r="L1002" s="177">
        <f>IF(OR(COUNTIF($B$2:$B1001,Input!$F1018)&lt;1,COUNTIF($O$2:$O1001,Input!$C1018)&lt;1),Input!P1018,0)</f>
        <v>0</v>
      </c>
      <c r="M1002" s="129" t="str">
        <f t="shared" si="136"/>
        <v/>
      </c>
      <c r="N1002" s="161">
        <f t="shared" si="134"/>
        <v>0</v>
      </c>
      <c r="O1002" s="168">
        <f>Input!C1018</f>
        <v>0</v>
      </c>
      <c r="P1002" s="168"/>
      <c r="R1002" s="131">
        <f t="shared" si="135"/>
        <v>0</v>
      </c>
      <c r="S1002" s="133" t="str">
        <f t="shared" si="137"/>
        <v xml:space="preserve"> </v>
      </c>
      <c r="T1002" s="133"/>
      <c r="U1002" s="132" t="str">
        <f>_xlfn.IFNA(IF($D1002=0,LOOKUP($F1002,{0.1,0.2,0.3,0.4,0.5,0.6,0.7,0.8,0.9,1},{22,34,46,58,70,82,94,106,118,130}),""),"")</f>
        <v/>
      </c>
      <c r="V1002" s="132" t="str">
        <f>_xlfn.IFNA(IF($D1002=1,LOOKUP($F1002,{0.1,0.2,0.3,0.4,0.5,0.6,0.7,0.8,0.9,1},{23,35,47,59,71,83,95,107,119,131}),""),"")</f>
        <v/>
      </c>
      <c r="W1002" s="132" t="str">
        <f>_xlfn.IFNA(IF($D1002=2,LOOKUP($F1002,{0.1,0.2,0.3,0.4,0.5,0.6,0.7,0.8,0.9,1},{24,36,48,60,72,84,96,108,120,132}),""),"")</f>
        <v/>
      </c>
      <c r="X1002" s="132" t="str">
        <f>_xlfn.IFNA(IF($D1002=3,LOOKUP($F1002,{0.1,0.2,0.3,0.4,0.5,0.6,0.7,0.8,0.9,1},{25,37,49,61,73,85,97,109,121,133}),""),"")</f>
        <v/>
      </c>
      <c r="Y1002" s="132" t="str">
        <f>_xlfn.IFNA(IF($D1002=4,LOOKUP($F1002,{0.1,0.2,0.3,0.4,0.5,0.6,0.7,0.8,0.9,1},{26,38,50,62,74,86,98,110,122,134}),""),"")</f>
        <v/>
      </c>
      <c r="Z1002" s="132" t="str">
        <f>_xlfn.IFNA(IF($D1002=5,LOOKUP($F1002,{0.1,0.2,0.3,0.4,0.5,0.6,0.7,0.8,0.9,1},{27,39,51,63,75,87,99,111,123,135}),""),"")</f>
        <v/>
      </c>
      <c r="AA1002" s="132">
        <f t="shared" si="138"/>
        <v>0</v>
      </c>
      <c r="AB1002" s="132" t="str">
        <f t="shared" si="139"/>
        <v>00</v>
      </c>
      <c r="AC1002" s="82" t="e">
        <f>VLOOKUP(AB1002,'AMI Ref'!T:U,2,FALSE)</f>
        <v>#N/A</v>
      </c>
      <c r="AD1002" s="124"/>
      <c r="AE1002" s="81" t="str">
        <f>_xlfn.IFNA(IF($D1002=0,IF($J1002="Not Paid by Tenant",0,INDEX('AMI Ref'!$K$5:$N$5,MATCH($J1002,{"Oil","Gas","Electric - Other","ELECTRIC - HEAT PUMP"},0))),0),"")</f>
        <v/>
      </c>
      <c r="AF1002" s="81">
        <f>_xlfn.IFNA(IF($D1002=1,IF($J1002="Not Paid by Tenant",0,INDEX('AMI Ref'!$K$6:$N$6,MATCH($J1002,{"Oil","Gas","Electric - Other","ELECTRIC - HEAT PUMP"},0))),0),"")</f>
        <v>0</v>
      </c>
      <c r="AG1002" s="81">
        <f>_xlfn.IFNA(IF($D1002=2,IF($J1002="Not Paid by Tenant",0,INDEX('AMI Ref'!$K$7:$N$7,MATCH($J1002,{"Oil","Gas","Electric - Other","ELECTRIC - HEAT PUMP"},0))),0),"")</f>
        <v>0</v>
      </c>
      <c r="AH1002" s="81">
        <f>_xlfn.IFNA(IF($D1002=3,IF($J1002="Not Paid by Tenant",0,INDEX('AMI Ref'!$K$8:$N$8,MATCH($J1002,{"Oil","Gas","Electric - Other","ELECTRIC - HEAT PUMP"},0))),0),"")</f>
        <v>0</v>
      </c>
      <c r="AI1002" s="81">
        <f>_xlfn.IFNA(IF($D1002=4,IF($J1002="Not Paid by Tenant",0,INDEX('AMI Ref'!$K$9:$N$9,MATCH($J1002,{"Oil","Gas","Electric - Other","ELECTRIC - HEAT PUMP"},0))),0),"")</f>
        <v>0</v>
      </c>
      <c r="AJ1002" s="81">
        <f>_xlfn.IFNA(IF($D1002=5,IF($J1002="Not Paid by Tenant",0,INDEX('AMI Ref'!$K$10:$N$10,MATCH($J1002,{"Oil","Gas","Electric - Other","ELECTRIC - HEAT PUMP"},0))),0),"")</f>
        <v>0</v>
      </c>
      <c r="AK1002" s="128"/>
      <c r="AL1002" s="81" t="str">
        <f>_xlfn.IFNA(IF($D1002=0,IF($K1002="Not Paid by Tenant",0,INDEX('AMI Ref'!$O$5:$R$5,MATCH($K1002,{"Oil","Gas","Electric - Other","Electric ccASHP - split"},0))),0),"")</f>
        <v/>
      </c>
      <c r="AM1002" s="81">
        <f>_xlfn.IFNA(IF($D1002=1,IF($K1002="Not Paid by Tenant",0,INDEX('AMI Ref'!$O$6:$R$6,MATCH($K1002,{"Oil","Gas","Electric - Other","Electric ccASHP - split"},0))),0),"")</f>
        <v>0</v>
      </c>
      <c r="AN1002" s="81">
        <f>_xlfn.IFNA(IF($D1002=2,IF($K1002="Not Paid by Tenant",0,INDEX('AMI Ref'!$O$7:$R$7,MATCH($K1002,{"Oil","Gas","Electric - Other","Electric ccASHP - split"},0))),0),"")</f>
        <v>0</v>
      </c>
      <c r="AO1002" s="81">
        <f>_xlfn.IFNA(IF($D1002=3,IF($K1002="Not Paid by Tenant",0,INDEX('AMI Ref'!$O$8:$R$8,MATCH($K1002,{"Oil","Gas","Electric - Other","Electric ccASHP - split"},0))),0),"")</f>
        <v>0</v>
      </c>
      <c r="AP1002" s="81">
        <f>_xlfn.IFNA(IF($D1002=4,IF($K1002="Not Paid by Tenant",0,INDEX('AMI Ref'!$O$9:$R$9,MATCH($K1002,{"Oil","Gas","Electric - Other","Electric ccASHP - split"},0))),0),"")</f>
        <v>0</v>
      </c>
      <c r="AQ1002" s="81">
        <f>_xlfn.IFNA(IF($D1002=5,IF($K1002="Not Paid by Tenant",0,INDEX('AMI Ref'!$O$10:$R$10,MATCH($K1002,{"Oil","Gas","Electric - Other","Electric ccASHP - split"},0))),0),"")</f>
        <v>0</v>
      </c>
      <c r="AR1002" s="124">
        <f t="shared" si="140"/>
        <v>0</v>
      </c>
      <c r="AS1002" s="123" t="e">
        <f t="shared" si="141"/>
        <v>#N/A</v>
      </c>
    </row>
    <row r="1003" spans="1:45" x14ac:dyDescent="0.2">
      <c r="A1003" s="130">
        <v>1001</v>
      </c>
      <c r="B1003" s="177">
        <f>IF(OR(COUNTIF($B$2:$B1002,Input!$F1019)&lt;1,COUNTIF($O$2:$O1002,Input!$C1019)&lt;1),Input!F1019,0)</f>
        <v>0</v>
      </c>
      <c r="C1003" s="177">
        <f>IF(OR(COUNTIF($B$2:$B1002,Input!$F1019)&lt;1,COUNTIF($O$2:$O1002,Input!$C1019)&lt;1),Input!G1019,0)</f>
        <v>0</v>
      </c>
      <c r="D1003" s="177">
        <f>IF(OR(COUNTIF($B$2:$B1002,Input!$F1019)&lt;1,COUNTIF($O$2:$O1002,Input!$C1019)&lt;1),Input!H1019,0)</f>
        <v>0</v>
      </c>
      <c r="E1003" s="177">
        <f>IF(OR(COUNTIF($B$2:$B1002,Input!$F1019)&lt;1,COUNTIF($O$2:$O1002,Input!$C1019)&lt;1),Input!I1019,0)</f>
        <v>0</v>
      </c>
      <c r="F1003" s="177">
        <f>IF(OR(COUNTIF($B$2:$B1002,Input!$F1019)&lt;1,COUNTIF($O$2:$O1002,Input!$C1019)&lt;1),Input!J1019,0)</f>
        <v>0</v>
      </c>
      <c r="G1003" s="177">
        <f>IF(OR(COUNTIF($B$2:$B1002,Input!$F1019)&lt;1,COUNTIF($O$2:$O1002,Input!$C1019)&lt;1),Input!K1019,0)</f>
        <v>0</v>
      </c>
      <c r="H1003" s="177">
        <f>IF(OR(COUNTIF($B$2:$B1002,Input!$F1019)&lt;1,COUNTIF($O$2:$O1002,Input!$C1019)&lt;1),Input!L1019,0)</f>
        <v>0</v>
      </c>
      <c r="I1003" s="177">
        <f>IF(OR(COUNTIF($B$2:$B1002,Input!$F1019)&lt;1,COUNTIF($O$2:$O1002,Input!$C1019)&lt;1),Input!M1019,0)</f>
        <v>0</v>
      </c>
      <c r="J1003" s="177">
        <f>IF(OR(COUNTIF($B$2:$B1002,Input!$F1019)&lt;1,COUNTIF($O$2:$O1002,Input!$C1019)&lt;1),Input!N1019,0)</f>
        <v>0</v>
      </c>
      <c r="K1003" s="177">
        <f>IF(OR(COUNTIF($B$2:$B1002,Input!$F1019)&lt;1,COUNTIF($O$2:$O1002,Input!$C1019)&lt;1),Input!O1019,0)</f>
        <v>0</v>
      </c>
      <c r="L1003" s="177">
        <f>IF(OR(COUNTIF($B$2:$B1002,Input!$F1019)&lt;1,COUNTIF($O$2:$O1002,Input!$C1019)&lt;1),Input!P1019,0)</f>
        <v>0</v>
      </c>
      <c r="M1003" s="129" t="str">
        <f t="shared" si="136"/>
        <v/>
      </c>
      <c r="N1003" s="161">
        <f t="shared" si="134"/>
        <v>0</v>
      </c>
      <c r="O1003" s="168">
        <f>Input!C1019</f>
        <v>0</v>
      </c>
      <c r="P1003" s="168"/>
      <c r="R1003" s="131">
        <f t="shared" si="135"/>
        <v>0</v>
      </c>
      <c r="S1003" s="133" t="str">
        <f t="shared" si="137"/>
        <v xml:space="preserve"> </v>
      </c>
      <c r="T1003" s="133"/>
      <c r="U1003" s="132" t="str">
        <f>_xlfn.IFNA(IF($D1003=0,LOOKUP($F1003,{0.1,0.2,0.3,0.4,0.5,0.6,0.7,0.8,0.9,1},{22,34,46,58,70,82,94,106,118,130}),""),"")</f>
        <v/>
      </c>
      <c r="V1003" s="132" t="str">
        <f>_xlfn.IFNA(IF($D1003=1,LOOKUP($F1003,{0.1,0.2,0.3,0.4,0.5,0.6,0.7,0.8,0.9,1},{23,35,47,59,71,83,95,107,119,131}),""),"")</f>
        <v/>
      </c>
      <c r="W1003" s="132" t="str">
        <f>_xlfn.IFNA(IF($D1003=2,LOOKUP($F1003,{0.1,0.2,0.3,0.4,0.5,0.6,0.7,0.8,0.9,1},{24,36,48,60,72,84,96,108,120,132}),""),"")</f>
        <v/>
      </c>
      <c r="X1003" s="132" t="str">
        <f>_xlfn.IFNA(IF($D1003=3,LOOKUP($F1003,{0.1,0.2,0.3,0.4,0.5,0.6,0.7,0.8,0.9,1},{25,37,49,61,73,85,97,109,121,133}),""),"")</f>
        <v/>
      </c>
      <c r="Y1003" s="132" t="str">
        <f>_xlfn.IFNA(IF($D1003=4,LOOKUP($F1003,{0.1,0.2,0.3,0.4,0.5,0.6,0.7,0.8,0.9,1},{26,38,50,62,74,86,98,110,122,134}),""),"")</f>
        <v/>
      </c>
      <c r="Z1003" s="132" t="str">
        <f>_xlfn.IFNA(IF($D1003=5,LOOKUP($F1003,{0.1,0.2,0.3,0.4,0.5,0.6,0.7,0.8,0.9,1},{27,39,51,63,75,87,99,111,123,135}),""),"")</f>
        <v/>
      </c>
      <c r="AA1003" s="132">
        <f t="shared" si="138"/>
        <v>0</v>
      </c>
      <c r="AB1003" s="132" t="str">
        <f t="shared" si="139"/>
        <v>00</v>
      </c>
      <c r="AC1003" s="82" t="e">
        <f>VLOOKUP(AB1003,'AMI Ref'!T:U,2,FALSE)</f>
        <v>#N/A</v>
      </c>
      <c r="AD1003" s="124"/>
      <c r="AE1003" s="81" t="str">
        <f>_xlfn.IFNA(IF($D1003=0,IF($J1003="Not Paid by Tenant",0,INDEX('AMI Ref'!$K$5:$N$5,MATCH($J1003,{"Oil","Gas","Electric - Other","ELECTRIC - HEAT PUMP"},0))),0),"")</f>
        <v/>
      </c>
      <c r="AF1003" s="81">
        <f>_xlfn.IFNA(IF($D1003=1,IF($J1003="Not Paid by Tenant",0,INDEX('AMI Ref'!$K$6:$N$6,MATCH($J1003,{"Oil","Gas","Electric - Other","ELECTRIC - HEAT PUMP"},0))),0),"")</f>
        <v>0</v>
      </c>
      <c r="AG1003" s="81">
        <f>_xlfn.IFNA(IF($D1003=2,IF($J1003="Not Paid by Tenant",0,INDEX('AMI Ref'!$K$7:$N$7,MATCH($J1003,{"Oil","Gas","Electric - Other","ELECTRIC - HEAT PUMP"},0))),0),"")</f>
        <v>0</v>
      </c>
      <c r="AH1003" s="81">
        <f>_xlfn.IFNA(IF($D1003=3,IF($J1003="Not Paid by Tenant",0,INDEX('AMI Ref'!$K$8:$N$8,MATCH($J1003,{"Oil","Gas","Electric - Other","ELECTRIC - HEAT PUMP"},0))),0),"")</f>
        <v>0</v>
      </c>
      <c r="AI1003" s="81">
        <f>_xlfn.IFNA(IF($D1003=4,IF($J1003="Not Paid by Tenant",0,INDEX('AMI Ref'!$K$9:$N$9,MATCH($J1003,{"Oil","Gas","Electric - Other","ELECTRIC - HEAT PUMP"},0))),0),"")</f>
        <v>0</v>
      </c>
      <c r="AJ1003" s="81">
        <f>_xlfn.IFNA(IF($D1003=5,IF($J1003="Not Paid by Tenant",0,INDEX('AMI Ref'!$K$10:$N$10,MATCH($J1003,{"Oil","Gas","Electric - Other","ELECTRIC - HEAT PUMP"},0))),0),"")</f>
        <v>0</v>
      </c>
      <c r="AK1003" s="128"/>
      <c r="AL1003" s="81" t="str">
        <f>_xlfn.IFNA(IF($D1003=0,IF($K1003="Not Paid by Tenant",0,INDEX('AMI Ref'!$O$5:$R$5,MATCH($K1003,{"Oil","Gas","Electric - Other","Electric ccASHP - split"},0))),0),"")</f>
        <v/>
      </c>
      <c r="AM1003" s="81">
        <f>_xlfn.IFNA(IF($D1003=1,IF($K1003="Not Paid by Tenant",0,INDEX('AMI Ref'!$O$6:$R$6,MATCH($K1003,{"Oil","Gas","Electric - Other","Electric ccASHP - split"},0))),0),"")</f>
        <v>0</v>
      </c>
      <c r="AN1003" s="81">
        <f>_xlfn.IFNA(IF($D1003=2,IF($K1003="Not Paid by Tenant",0,INDEX('AMI Ref'!$O$7:$R$7,MATCH($K1003,{"Oil","Gas","Electric - Other","Electric ccASHP - split"},0))),0),"")</f>
        <v>0</v>
      </c>
      <c r="AO1003" s="81">
        <f>_xlfn.IFNA(IF($D1003=3,IF($K1003="Not Paid by Tenant",0,INDEX('AMI Ref'!$O$8:$R$8,MATCH($K1003,{"Oil","Gas","Electric - Other","Electric ccASHP - split"},0))),0),"")</f>
        <v>0</v>
      </c>
      <c r="AP1003" s="81">
        <f>_xlfn.IFNA(IF($D1003=4,IF($K1003="Not Paid by Tenant",0,INDEX('AMI Ref'!$O$9:$R$9,MATCH($K1003,{"Oil","Gas","Electric - Other","Electric ccASHP - split"},0))),0),"")</f>
        <v>0</v>
      </c>
      <c r="AQ1003" s="81">
        <f>_xlfn.IFNA(IF($D1003=5,IF($K1003="Not Paid by Tenant",0,INDEX('AMI Ref'!$O$10:$R$10,MATCH($K1003,{"Oil","Gas","Electric - Other","Electric ccASHP - split"},0))),0),"")</f>
        <v>0</v>
      </c>
      <c r="AR1003" s="124">
        <f t="shared" si="140"/>
        <v>0</v>
      </c>
      <c r="AS1003" s="123" t="e">
        <f t="shared" si="141"/>
        <v>#N/A</v>
      </c>
    </row>
    <row r="1004" spans="1:45" x14ac:dyDescent="0.2">
      <c r="A1004" s="130">
        <v>1002</v>
      </c>
      <c r="B1004" s="177">
        <f>IF(OR(COUNTIF($B$2:$B1003,Input!$F1020)&lt;1,COUNTIF($O$2:$O1003,Input!$C1020)&lt;1),Input!F1020,0)</f>
        <v>0</v>
      </c>
      <c r="C1004" s="177">
        <f>IF(OR(COUNTIF($B$2:$B1003,Input!$F1020)&lt;1,COUNTIF($O$2:$O1003,Input!$C1020)&lt;1),Input!G1020,0)</f>
        <v>0</v>
      </c>
      <c r="D1004" s="177">
        <f>IF(OR(COUNTIF($B$2:$B1003,Input!$F1020)&lt;1,COUNTIF($O$2:$O1003,Input!$C1020)&lt;1),Input!H1020,0)</f>
        <v>0</v>
      </c>
      <c r="E1004" s="177">
        <f>IF(OR(COUNTIF($B$2:$B1003,Input!$F1020)&lt;1,COUNTIF($O$2:$O1003,Input!$C1020)&lt;1),Input!I1020,0)</f>
        <v>0</v>
      </c>
      <c r="F1004" s="177">
        <f>IF(OR(COUNTIF($B$2:$B1003,Input!$F1020)&lt;1,COUNTIF($O$2:$O1003,Input!$C1020)&lt;1),Input!J1020,0)</f>
        <v>0</v>
      </c>
      <c r="G1004" s="177">
        <f>IF(OR(COUNTIF($B$2:$B1003,Input!$F1020)&lt;1,COUNTIF($O$2:$O1003,Input!$C1020)&lt;1),Input!K1020,0)</f>
        <v>0</v>
      </c>
      <c r="H1004" s="177">
        <f>IF(OR(COUNTIF($B$2:$B1003,Input!$F1020)&lt;1,COUNTIF($O$2:$O1003,Input!$C1020)&lt;1),Input!L1020,0)</f>
        <v>0</v>
      </c>
      <c r="I1004" s="177">
        <f>IF(OR(COUNTIF($B$2:$B1003,Input!$F1020)&lt;1,COUNTIF($O$2:$O1003,Input!$C1020)&lt;1),Input!M1020,0)</f>
        <v>0</v>
      </c>
      <c r="J1004" s="177">
        <f>IF(OR(COUNTIF($B$2:$B1003,Input!$F1020)&lt;1,COUNTIF($O$2:$O1003,Input!$C1020)&lt;1),Input!N1020,0)</f>
        <v>0</v>
      </c>
      <c r="K1004" s="177">
        <f>IF(OR(COUNTIF($B$2:$B1003,Input!$F1020)&lt;1,COUNTIF($O$2:$O1003,Input!$C1020)&lt;1),Input!O1020,0)</f>
        <v>0</v>
      </c>
      <c r="L1004" s="177">
        <f>IF(OR(COUNTIF($B$2:$B1003,Input!$F1020)&lt;1,COUNTIF($O$2:$O1003,Input!$C1020)&lt;1),Input!P1020,0)</f>
        <v>0</v>
      </c>
      <c r="M1004" s="129" t="str">
        <f t="shared" si="136"/>
        <v/>
      </c>
      <c r="N1004" s="161">
        <f t="shared" si="134"/>
        <v>0</v>
      </c>
      <c r="O1004" s="168">
        <f>Input!C1020</f>
        <v>0</v>
      </c>
      <c r="P1004" s="168"/>
      <c r="R1004" s="131">
        <f t="shared" si="135"/>
        <v>0</v>
      </c>
      <c r="S1004" s="133" t="str">
        <f t="shared" si="137"/>
        <v xml:space="preserve"> </v>
      </c>
      <c r="T1004" s="133"/>
      <c r="U1004" s="132" t="str">
        <f>_xlfn.IFNA(IF($D1004=0,LOOKUP($F1004,{0.1,0.2,0.3,0.4,0.5,0.6,0.7,0.8,0.9,1},{22,34,46,58,70,82,94,106,118,130}),""),"")</f>
        <v/>
      </c>
      <c r="V1004" s="132" t="str">
        <f>_xlfn.IFNA(IF($D1004=1,LOOKUP($F1004,{0.1,0.2,0.3,0.4,0.5,0.6,0.7,0.8,0.9,1},{23,35,47,59,71,83,95,107,119,131}),""),"")</f>
        <v/>
      </c>
      <c r="W1004" s="132" t="str">
        <f>_xlfn.IFNA(IF($D1004=2,LOOKUP($F1004,{0.1,0.2,0.3,0.4,0.5,0.6,0.7,0.8,0.9,1},{24,36,48,60,72,84,96,108,120,132}),""),"")</f>
        <v/>
      </c>
      <c r="X1004" s="132" t="str">
        <f>_xlfn.IFNA(IF($D1004=3,LOOKUP($F1004,{0.1,0.2,0.3,0.4,0.5,0.6,0.7,0.8,0.9,1},{25,37,49,61,73,85,97,109,121,133}),""),"")</f>
        <v/>
      </c>
      <c r="Y1004" s="132" t="str">
        <f>_xlfn.IFNA(IF($D1004=4,LOOKUP($F1004,{0.1,0.2,0.3,0.4,0.5,0.6,0.7,0.8,0.9,1},{26,38,50,62,74,86,98,110,122,134}),""),"")</f>
        <v/>
      </c>
      <c r="Z1004" s="132" t="str">
        <f>_xlfn.IFNA(IF($D1004=5,LOOKUP($F1004,{0.1,0.2,0.3,0.4,0.5,0.6,0.7,0.8,0.9,1},{27,39,51,63,75,87,99,111,123,135}),""),"")</f>
        <v/>
      </c>
      <c r="AA1004" s="132">
        <f t="shared" si="138"/>
        <v>0</v>
      </c>
      <c r="AB1004" s="132" t="str">
        <f t="shared" si="139"/>
        <v>00</v>
      </c>
      <c r="AC1004" s="82" t="e">
        <f>VLOOKUP(AB1004,'AMI Ref'!T:U,2,FALSE)</f>
        <v>#N/A</v>
      </c>
      <c r="AD1004" s="124"/>
      <c r="AE1004" s="81" t="str">
        <f>_xlfn.IFNA(IF($D1004=0,IF($J1004="Not Paid by Tenant",0,INDEX('AMI Ref'!$K$5:$N$5,MATCH($J1004,{"Oil","Gas","Electric - Other","ELECTRIC - HEAT PUMP"},0))),0),"")</f>
        <v/>
      </c>
      <c r="AF1004" s="81">
        <f>_xlfn.IFNA(IF($D1004=1,IF($J1004="Not Paid by Tenant",0,INDEX('AMI Ref'!$K$6:$N$6,MATCH($J1004,{"Oil","Gas","Electric - Other","ELECTRIC - HEAT PUMP"},0))),0),"")</f>
        <v>0</v>
      </c>
      <c r="AG1004" s="81">
        <f>_xlfn.IFNA(IF($D1004=2,IF($J1004="Not Paid by Tenant",0,INDEX('AMI Ref'!$K$7:$N$7,MATCH($J1004,{"Oil","Gas","Electric - Other","ELECTRIC - HEAT PUMP"},0))),0),"")</f>
        <v>0</v>
      </c>
      <c r="AH1004" s="81">
        <f>_xlfn.IFNA(IF($D1004=3,IF($J1004="Not Paid by Tenant",0,INDEX('AMI Ref'!$K$8:$N$8,MATCH($J1004,{"Oil","Gas","Electric - Other","ELECTRIC - HEAT PUMP"},0))),0),"")</f>
        <v>0</v>
      </c>
      <c r="AI1004" s="81">
        <f>_xlfn.IFNA(IF($D1004=4,IF($J1004="Not Paid by Tenant",0,INDEX('AMI Ref'!$K$9:$N$9,MATCH($J1004,{"Oil","Gas","Electric - Other","ELECTRIC - HEAT PUMP"},0))),0),"")</f>
        <v>0</v>
      </c>
      <c r="AJ1004" s="81">
        <f>_xlfn.IFNA(IF($D1004=5,IF($J1004="Not Paid by Tenant",0,INDEX('AMI Ref'!$K$10:$N$10,MATCH($J1004,{"Oil","Gas","Electric - Other","ELECTRIC - HEAT PUMP"},0))),0),"")</f>
        <v>0</v>
      </c>
      <c r="AK1004" s="128"/>
      <c r="AL1004" s="81" t="str">
        <f>_xlfn.IFNA(IF($D1004=0,IF($K1004="Not Paid by Tenant",0,INDEX('AMI Ref'!$O$5:$R$5,MATCH($K1004,{"Oil","Gas","Electric - Other","Electric ccASHP - split"},0))),0),"")</f>
        <v/>
      </c>
      <c r="AM1004" s="81">
        <f>_xlfn.IFNA(IF($D1004=1,IF($K1004="Not Paid by Tenant",0,INDEX('AMI Ref'!$O$6:$R$6,MATCH($K1004,{"Oil","Gas","Electric - Other","Electric ccASHP - split"},0))),0),"")</f>
        <v>0</v>
      </c>
      <c r="AN1004" s="81">
        <f>_xlfn.IFNA(IF($D1004=2,IF($K1004="Not Paid by Tenant",0,INDEX('AMI Ref'!$O$7:$R$7,MATCH($K1004,{"Oil","Gas","Electric - Other","Electric ccASHP - split"},0))),0),"")</f>
        <v>0</v>
      </c>
      <c r="AO1004" s="81">
        <f>_xlfn.IFNA(IF($D1004=3,IF($K1004="Not Paid by Tenant",0,INDEX('AMI Ref'!$O$8:$R$8,MATCH($K1004,{"Oil","Gas","Electric - Other","Electric ccASHP - split"},0))),0),"")</f>
        <v>0</v>
      </c>
      <c r="AP1004" s="81">
        <f>_xlfn.IFNA(IF($D1004=4,IF($K1004="Not Paid by Tenant",0,INDEX('AMI Ref'!$O$9:$R$9,MATCH($K1004,{"Oil","Gas","Electric - Other","Electric ccASHP - split"},0))),0),"")</f>
        <v>0</v>
      </c>
      <c r="AQ1004" s="81">
        <f>_xlfn.IFNA(IF($D1004=5,IF($K1004="Not Paid by Tenant",0,INDEX('AMI Ref'!$O$10:$R$10,MATCH($K1004,{"Oil","Gas","Electric - Other","Electric ccASHP - split"},0))),0),"")</f>
        <v>0</v>
      </c>
      <c r="AR1004" s="124">
        <f t="shared" si="140"/>
        <v>0</v>
      </c>
      <c r="AS1004" s="123" t="e">
        <f t="shared" si="141"/>
        <v>#N/A</v>
      </c>
    </row>
    <row r="1005" spans="1:45" x14ac:dyDescent="0.2">
      <c r="A1005" s="130">
        <v>1003</v>
      </c>
      <c r="B1005" s="177">
        <f>IF(OR(COUNTIF($B$2:$B1004,Input!$F1021)&lt;1,COUNTIF($O$2:$O1004,Input!$C1021)&lt;1),Input!F1021,0)</f>
        <v>0</v>
      </c>
      <c r="C1005" s="177">
        <f>IF(OR(COUNTIF($B$2:$B1004,Input!$F1021)&lt;1,COUNTIF($O$2:$O1004,Input!$C1021)&lt;1),Input!G1021,0)</f>
        <v>0</v>
      </c>
      <c r="D1005" s="177">
        <f>IF(OR(COUNTIF($B$2:$B1004,Input!$F1021)&lt;1,COUNTIF($O$2:$O1004,Input!$C1021)&lt;1),Input!H1021,0)</f>
        <v>0</v>
      </c>
      <c r="E1005" s="177">
        <f>IF(OR(COUNTIF($B$2:$B1004,Input!$F1021)&lt;1,COUNTIF($O$2:$O1004,Input!$C1021)&lt;1),Input!I1021,0)</f>
        <v>0</v>
      </c>
      <c r="F1005" s="177">
        <f>IF(OR(COUNTIF($B$2:$B1004,Input!$F1021)&lt;1,COUNTIF($O$2:$O1004,Input!$C1021)&lt;1),Input!J1021,0)</f>
        <v>0</v>
      </c>
      <c r="G1005" s="177">
        <f>IF(OR(COUNTIF($B$2:$B1004,Input!$F1021)&lt;1,COUNTIF($O$2:$O1004,Input!$C1021)&lt;1),Input!K1021,0)</f>
        <v>0</v>
      </c>
      <c r="H1005" s="177">
        <f>IF(OR(COUNTIF($B$2:$B1004,Input!$F1021)&lt;1,COUNTIF($O$2:$O1004,Input!$C1021)&lt;1),Input!L1021,0)</f>
        <v>0</v>
      </c>
      <c r="I1005" s="177">
        <f>IF(OR(COUNTIF($B$2:$B1004,Input!$F1021)&lt;1,COUNTIF($O$2:$O1004,Input!$C1021)&lt;1),Input!M1021,0)</f>
        <v>0</v>
      </c>
      <c r="J1005" s="177">
        <f>IF(OR(COUNTIF($B$2:$B1004,Input!$F1021)&lt;1,COUNTIF($O$2:$O1004,Input!$C1021)&lt;1),Input!N1021,0)</f>
        <v>0</v>
      </c>
      <c r="K1005" s="177">
        <f>IF(OR(COUNTIF($B$2:$B1004,Input!$F1021)&lt;1,COUNTIF($O$2:$O1004,Input!$C1021)&lt;1),Input!O1021,0)</f>
        <v>0</v>
      </c>
      <c r="L1005" s="177">
        <f>IF(OR(COUNTIF($B$2:$B1004,Input!$F1021)&lt;1,COUNTIF($O$2:$O1004,Input!$C1021)&lt;1),Input!P1021,0)</f>
        <v>0</v>
      </c>
      <c r="M1005" s="129" t="str">
        <f t="shared" si="136"/>
        <v/>
      </c>
      <c r="N1005" s="161">
        <f t="shared" si="134"/>
        <v>0</v>
      </c>
      <c r="O1005" s="168">
        <f>Input!C1021</f>
        <v>0</v>
      </c>
      <c r="P1005" s="168"/>
      <c r="R1005" s="131">
        <f t="shared" si="135"/>
        <v>0</v>
      </c>
      <c r="S1005" s="133" t="str">
        <f t="shared" si="137"/>
        <v xml:space="preserve"> </v>
      </c>
      <c r="T1005" s="133"/>
      <c r="U1005" s="132" t="str">
        <f>_xlfn.IFNA(IF($D1005=0,LOOKUP($F1005,{0.1,0.2,0.3,0.4,0.5,0.6,0.7,0.8,0.9,1},{22,34,46,58,70,82,94,106,118,130}),""),"")</f>
        <v/>
      </c>
      <c r="V1005" s="132" t="str">
        <f>_xlfn.IFNA(IF($D1005=1,LOOKUP($F1005,{0.1,0.2,0.3,0.4,0.5,0.6,0.7,0.8,0.9,1},{23,35,47,59,71,83,95,107,119,131}),""),"")</f>
        <v/>
      </c>
      <c r="W1005" s="132" t="str">
        <f>_xlfn.IFNA(IF($D1005=2,LOOKUP($F1005,{0.1,0.2,0.3,0.4,0.5,0.6,0.7,0.8,0.9,1},{24,36,48,60,72,84,96,108,120,132}),""),"")</f>
        <v/>
      </c>
      <c r="X1005" s="132" t="str">
        <f>_xlfn.IFNA(IF($D1005=3,LOOKUP($F1005,{0.1,0.2,0.3,0.4,0.5,0.6,0.7,0.8,0.9,1},{25,37,49,61,73,85,97,109,121,133}),""),"")</f>
        <v/>
      </c>
      <c r="Y1005" s="132" t="str">
        <f>_xlfn.IFNA(IF($D1005=4,LOOKUP($F1005,{0.1,0.2,0.3,0.4,0.5,0.6,0.7,0.8,0.9,1},{26,38,50,62,74,86,98,110,122,134}),""),"")</f>
        <v/>
      </c>
      <c r="Z1005" s="132" t="str">
        <f>_xlfn.IFNA(IF($D1005=5,LOOKUP($F1005,{0.1,0.2,0.3,0.4,0.5,0.6,0.7,0.8,0.9,1},{27,39,51,63,75,87,99,111,123,135}),""),"")</f>
        <v/>
      </c>
      <c r="AA1005" s="132">
        <f t="shared" si="138"/>
        <v>0</v>
      </c>
      <c r="AB1005" s="132" t="str">
        <f t="shared" si="139"/>
        <v>00</v>
      </c>
      <c r="AC1005" s="82" t="e">
        <f>VLOOKUP(AB1005,'AMI Ref'!T:U,2,FALSE)</f>
        <v>#N/A</v>
      </c>
      <c r="AD1005" s="124"/>
      <c r="AE1005" s="81" t="str">
        <f>_xlfn.IFNA(IF($D1005=0,IF($J1005="Not Paid by Tenant",0,INDEX('AMI Ref'!$K$5:$N$5,MATCH($J1005,{"Oil","Gas","Electric - Other","ELECTRIC - HEAT PUMP"},0))),0),"")</f>
        <v/>
      </c>
      <c r="AF1005" s="81">
        <f>_xlfn.IFNA(IF($D1005=1,IF($J1005="Not Paid by Tenant",0,INDEX('AMI Ref'!$K$6:$N$6,MATCH($J1005,{"Oil","Gas","Electric - Other","ELECTRIC - HEAT PUMP"},0))),0),"")</f>
        <v>0</v>
      </c>
      <c r="AG1005" s="81">
        <f>_xlfn.IFNA(IF($D1005=2,IF($J1005="Not Paid by Tenant",0,INDEX('AMI Ref'!$K$7:$N$7,MATCH($J1005,{"Oil","Gas","Electric - Other","ELECTRIC - HEAT PUMP"},0))),0),"")</f>
        <v>0</v>
      </c>
      <c r="AH1005" s="81">
        <f>_xlfn.IFNA(IF($D1005=3,IF($J1005="Not Paid by Tenant",0,INDEX('AMI Ref'!$K$8:$N$8,MATCH($J1005,{"Oil","Gas","Electric - Other","ELECTRIC - HEAT PUMP"},0))),0),"")</f>
        <v>0</v>
      </c>
      <c r="AI1005" s="81">
        <f>_xlfn.IFNA(IF($D1005=4,IF($J1005="Not Paid by Tenant",0,INDEX('AMI Ref'!$K$9:$N$9,MATCH($J1005,{"Oil","Gas","Electric - Other","ELECTRIC - HEAT PUMP"},0))),0),"")</f>
        <v>0</v>
      </c>
      <c r="AJ1005" s="81">
        <f>_xlfn.IFNA(IF($D1005=5,IF($J1005="Not Paid by Tenant",0,INDEX('AMI Ref'!$K$10:$N$10,MATCH($J1005,{"Oil","Gas","Electric - Other","ELECTRIC - HEAT PUMP"},0))),0),"")</f>
        <v>0</v>
      </c>
      <c r="AK1005" s="128"/>
      <c r="AL1005" s="81" t="str">
        <f>_xlfn.IFNA(IF($D1005=0,IF($K1005="Not Paid by Tenant",0,INDEX('AMI Ref'!$O$5:$R$5,MATCH($K1005,{"Oil","Gas","Electric - Other","Electric ccASHP - split"},0))),0),"")</f>
        <v/>
      </c>
      <c r="AM1005" s="81">
        <f>_xlfn.IFNA(IF($D1005=1,IF($K1005="Not Paid by Tenant",0,INDEX('AMI Ref'!$O$6:$R$6,MATCH($K1005,{"Oil","Gas","Electric - Other","Electric ccASHP - split"},0))),0),"")</f>
        <v>0</v>
      </c>
      <c r="AN1005" s="81">
        <f>_xlfn.IFNA(IF($D1005=2,IF($K1005="Not Paid by Tenant",0,INDEX('AMI Ref'!$O$7:$R$7,MATCH($K1005,{"Oil","Gas","Electric - Other","Electric ccASHP - split"},0))),0),"")</f>
        <v>0</v>
      </c>
      <c r="AO1005" s="81">
        <f>_xlfn.IFNA(IF($D1005=3,IF($K1005="Not Paid by Tenant",0,INDEX('AMI Ref'!$O$8:$R$8,MATCH($K1005,{"Oil","Gas","Electric - Other","Electric ccASHP - split"},0))),0),"")</f>
        <v>0</v>
      </c>
      <c r="AP1005" s="81">
        <f>_xlfn.IFNA(IF($D1005=4,IF($K1005="Not Paid by Tenant",0,INDEX('AMI Ref'!$O$9:$R$9,MATCH($K1005,{"Oil","Gas","Electric - Other","Electric ccASHP - split"},0))),0),"")</f>
        <v>0</v>
      </c>
      <c r="AQ1005" s="81">
        <f>_xlfn.IFNA(IF($D1005=5,IF($K1005="Not Paid by Tenant",0,INDEX('AMI Ref'!$O$10:$R$10,MATCH($K1005,{"Oil","Gas","Electric - Other","Electric ccASHP - split"},0))),0),"")</f>
        <v>0</v>
      </c>
      <c r="AR1005" s="124">
        <f t="shared" si="140"/>
        <v>0</v>
      </c>
      <c r="AS1005" s="123" t="e">
        <f t="shared" si="141"/>
        <v>#N/A</v>
      </c>
    </row>
    <row r="1006" spans="1:45" x14ac:dyDescent="0.2">
      <c r="A1006" s="130">
        <v>1004</v>
      </c>
      <c r="B1006" s="177">
        <f>IF(OR(COUNTIF($B$2:$B1005,Input!$F1022)&lt;1,COUNTIF($O$2:$O1005,Input!$C1022)&lt;1),Input!F1022,0)</f>
        <v>0</v>
      </c>
      <c r="C1006" s="177">
        <f>IF(OR(COUNTIF($B$2:$B1005,Input!$F1022)&lt;1,COUNTIF($O$2:$O1005,Input!$C1022)&lt;1),Input!G1022,0)</f>
        <v>0</v>
      </c>
      <c r="D1006" s="177">
        <f>IF(OR(COUNTIF($B$2:$B1005,Input!$F1022)&lt;1,COUNTIF($O$2:$O1005,Input!$C1022)&lt;1),Input!H1022,0)</f>
        <v>0</v>
      </c>
      <c r="E1006" s="177">
        <f>IF(OR(COUNTIF($B$2:$B1005,Input!$F1022)&lt;1,COUNTIF($O$2:$O1005,Input!$C1022)&lt;1),Input!I1022,0)</f>
        <v>0</v>
      </c>
      <c r="F1006" s="177">
        <f>IF(OR(COUNTIF($B$2:$B1005,Input!$F1022)&lt;1,COUNTIF($O$2:$O1005,Input!$C1022)&lt;1),Input!J1022,0)</f>
        <v>0</v>
      </c>
      <c r="G1006" s="177">
        <f>IF(OR(COUNTIF($B$2:$B1005,Input!$F1022)&lt;1,COUNTIF($O$2:$O1005,Input!$C1022)&lt;1),Input!K1022,0)</f>
        <v>0</v>
      </c>
      <c r="H1006" s="177">
        <f>IF(OR(COUNTIF($B$2:$B1005,Input!$F1022)&lt;1,COUNTIF($O$2:$O1005,Input!$C1022)&lt;1),Input!L1022,0)</f>
        <v>0</v>
      </c>
      <c r="I1006" s="177">
        <f>IF(OR(COUNTIF($B$2:$B1005,Input!$F1022)&lt;1,COUNTIF($O$2:$O1005,Input!$C1022)&lt;1),Input!M1022,0)</f>
        <v>0</v>
      </c>
      <c r="J1006" s="177">
        <f>IF(OR(COUNTIF($B$2:$B1005,Input!$F1022)&lt;1,COUNTIF($O$2:$O1005,Input!$C1022)&lt;1),Input!N1022,0)</f>
        <v>0</v>
      </c>
      <c r="K1006" s="177">
        <f>IF(OR(COUNTIF($B$2:$B1005,Input!$F1022)&lt;1,COUNTIF($O$2:$O1005,Input!$C1022)&lt;1),Input!O1022,0)</f>
        <v>0</v>
      </c>
      <c r="L1006" s="177">
        <f>IF(OR(COUNTIF($B$2:$B1005,Input!$F1022)&lt;1,COUNTIF($O$2:$O1005,Input!$C1022)&lt;1),Input!P1022,0)</f>
        <v>0</v>
      </c>
      <c r="M1006" s="129" t="str">
        <f t="shared" si="136"/>
        <v/>
      </c>
      <c r="N1006" s="161">
        <f t="shared" si="134"/>
        <v>0</v>
      </c>
      <c r="O1006" s="168">
        <f>Input!C1022</f>
        <v>0</v>
      </c>
      <c r="P1006" s="168"/>
      <c r="R1006" s="131">
        <f t="shared" si="135"/>
        <v>0</v>
      </c>
      <c r="S1006" s="133" t="str">
        <f t="shared" si="137"/>
        <v xml:space="preserve"> </v>
      </c>
      <c r="T1006" s="133"/>
      <c r="U1006" s="132" t="str">
        <f>_xlfn.IFNA(IF($D1006=0,LOOKUP($F1006,{0.1,0.2,0.3,0.4,0.5,0.6,0.7,0.8,0.9,1},{22,34,46,58,70,82,94,106,118,130}),""),"")</f>
        <v/>
      </c>
      <c r="V1006" s="132" t="str">
        <f>_xlfn.IFNA(IF($D1006=1,LOOKUP($F1006,{0.1,0.2,0.3,0.4,0.5,0.6,0.7,0.8,0.9,1},{23,35,47,59,71,83,95,107,119,131}),""),"")</f>
        <v/>
      </c>
      <c r="W1006" s="132" t="str">
        <f>_xlfn.IFNA(IF($D1006=2,LOOKUP($F1006,{0.1,0.2,0.3,0.4,0.5,0.6,0.7,0.8,0.9,1},{24,36,48,60,72,84,96,108,120,132}),""),"")</f>
        <v/>
      </c>
      <c r="X1006" s="132" t="str">
        <f>_xlfn.IFNA(IF($D1006=3,LOOKUP($F1006,{0.1,0.2,0.3,0.4,0.5,0.6,0.7,0.8,0.9,1},{25,37,49,61,73,85,97,109,121,133}),""),"")</f>
        <v/>
      </c>
      <c r="Y1006" s="132" t="str">
        <f>_xlfn.IFNA(IF($D1006=4,LOOKUP($F1006,{0.1,0.2,0.3,0.4,0.5,0.6,0.7,0.8,0.9,1},{26,38,50,62,74,86,98,110,122,134}),""),"")</f>
        <v/>
      </c>
      <c r="Z1006" s="132" t="str">
        <f>_xlfn.IFNA(IF($D1006=5,LOOKUP($F1006,{0.1,0.2,0.3,0.4,0.5,0.6,0.7,0.8,0.9,1},{27,39,51,63,75,87,99,111,123,135}),""),"")</f>
        <v/>
      </c>
      <c r="AA1006" s="132">
        <f t="shared" si="138"/>
        <v>0</v>
      </c>
      <c r="AB1006" s="132" t="str">
        <f t="shared" si="139"/>
        <v>00</v>
      </c>
      <c r="AC1006" s="82" t="e">
        <f>VLOOKUP(AB1006,'AMI Ref'!T:U,2,FALSE)</f>
        <v>#N/A</v>
      </c>
      <c r="AD1006" s="124"/>
      <c r="AE1006" s="81" t="str">
        <f>_xlfn.IFNA(IF($D1006=0,IF($J1006="Not Paid by Tenant",0,INDEX('AMI Ref'!$K$5:$N$5,MATCH($J1006,{"Oil","Gas","Electric - Other","ELECTRIC - HEAT PUMP"},0))),0),"")</f>
        <v/>
      </c>
      <c r="AF1006" s="81">
        <f>_xlfn.IFNA(IF($D1006=1,IF($J1006="Not Paid by Tenant",0,INDEX('AMI Ref'!$K$6:$N$6,MATCH($J1006,{"Oil","Gas","Electric - Other","ELECTRIC - HEAT PUMP"},0))),0),"")</f>
        <v>0</v>
      </c>
      <c r="AG1006" s="81">
        <f>_xlfn.IFNA(IF($D1006=2,IF($J1006="Not Paid by Tenant",0,INDEX('AMI Ref'!$K$7:$N$7,MATCH($J1006,{"Oil","Gas","Electric - Other","ELECTRIC - HEAT PUMP"},0))),0),"")</f>
        <v>0</v>
      </c>
      <c r="AH1006" s="81">
        <f>_xlfn.IFNA(IF($D1006=3,IF($J1006="Not Paid by Tenant",0,INDEX('AMI Ref'!$K$8:$N$8,MATCH($J1006,{"Oil","Gas","Electric - Other","ELECTRIC - HEAT PUMP"},0))),0),"")</f>
        <v>0</v>
      </c>
      <c r="AI1006" s="81">
        <f>_xlfn.IFNA(IF($D1006=4,IF($J1006="Not Paid by Tenant",0,INDEX('AMI Ref'!$K$9:$N$9,MATCH($J1006,{"Oil","Gas","Electric - Other","ELECTRIC - HEAT PUMP"},0))),0),"")</f>
        <v>0</v>
      </c>
      <c r="AJ1006" s="81">
        <f>_xlfn.IFNA(IF($D1006=5,IF($J1006="Not Paid by Tenant",0,INDEX('AMI Ref'!$K$10:$N$10,MATCH($J1006,{"Oil","Gas","Electric - Other","ELECTRIC - HEAT PUMP"},0))),0),"")</f>
        <v>0</v>
      </c>
      <c r="AK1006" s="128"/>
      <c r="AL1006" s="81" t="str">
        <f>_xlfn.IFNA(IF($D1006=0,IF($K1006="Not Paid by Tenant",0,INDEX('AMI Ref'!$O$5:$R$5,MATCH($K1006,{"Oil","Gas","Electric - Other","Electric ccASHP - split"},0))),0),"")</f>
        <v/>
      </c>
      <c r="AM1006" s="81">
        <f>_xlfn.IFNA(IF($D1006=1,IF($K1006="Not Paid by Tenant",0,INDEX('AMI Ref'!$O$6:$R$6,MATCH($K1006,{"Oil","Gas","Electric - Other","Electric ccASHP - split"},0))),0),"")</f>
        <v>0</v>
      </c>
      <c r="AN1006" s="81">
        <f>_xlfn.IFNA(IF($D1006=2,IF($K1006="Not Paid by Tenant",0,INDEX('AMI Ref'!$O$7:$R$7,MATCH($K1006,{"Oil","Gas","Electric - Other","Electric ccASHP - split"},0))),0),"")</f>
        <v>0</v>
      </c>
      <c r="AO1006" s="81">
        <f>_xlfn.IFNA(IF($D1006=3,IF($K1006="Not Paid by Tenant",0,INDEX('AMI Ref'!$O$8:$R$8,MATCH($K1006,{"Oil","Gas","Electric - Other","Electric ccASHP - split"},0))),0),"")</f>
        <v>0</v>
      </c>
      <c r="AP1006" s="81">
        <f>_xlfn.IFNA(IF($D1006=4,IF($K1006="Not Paid by Tenant",0,INDEX('AMI Ref'!$O$9:$R$9,MATCH($K1006,{"Oil","Gas","Electric - Other","Electric ccASHP - split"},0))),0),"")</f>
        <v>0</v>
      </c>
      <c r="AQ1006" s="81">
        <f>_xlfn.IFNA(IF($D1006=5,IF($K1006="Not Paid by Tenant",0,INDEX('AMI Ref'!$O$10:$R$10,MATCH($K1006,{"Oil","Gas","Electric - Other","Electric ccASHP - split"},0))),0),"")</f>
        <v>0</v>
      </c>
      <c r="AR1006" s="124">
        <f t="shared" si="140"/>
        <v>0</v>
      </c>
      <c r="AS1006" s="123" t="e">
        <f t="shared" si="141"/>
        <v>#N/A</v>
      </c>
    </row>
    <row r="1007" spans="1:45" x14ac:dyDescent="0.2">
      <c r="A1007" s="130">
        <v>1005</v>
      </c>
      <c r="B1007" s="177">
        <f>IF(OR(COUNTIF($B$2:$B1006,Input!$F1023)&lt;1,COUNTIF($O$2:$O1006,Input!$C1023)&lt;1),Input!F1023,0)</f>
        <v>0</v>
      </c>
      <c r="C1007" s="177">
        <f>IF(OR(COUNTIF($B$2:$B1006,Input!$F1023)&lt;1,COUNTIF($O$2:$O1006,Input!$C1023)&lt;1),Input!G1023,0)</f>
        <v>0</v>
      </c>
      <c r="D1007" s="177">
        <f>IF(OR(COUNTIF($B$2:$B1006,Input!$F1023)&lt;1,COUNTIF($O$2:$O1006,Input!$C1023)&lt;1),Input!H1023,0)</f>
        <v>0</v>
      </c>
      <c r="E1007" s="177">
        <f>IF(OR(COUNTIF($B$2:$B1006,Input!$F1023)&lt;1,COUNTIF($O$2:$O1006,Input!$C1023)&lt;1),Input!I1023,0)</f>
        <v>0</v>
      </c>
      <c r="F1007" s="177">
        <f>IF(OR(COUNTIF($B$2:$B1006,Input!$F1023)&lt;1,COUNTIF($O$2:$O1006,Input!$C1023)&lt;1),Input!J1023,0)</f>
        <v>0</v>
      </c>
      <c r="G1007" s="177">
        <f>IF(OR(COUNTIF($B$2:$B1006,Input!$F1023)&lt;1,COUNTIF($O$2:$O1006,Input!$C1023)&lt;1),Input!K1023,0)</f>
        <v>0</v>
      </c>
      <c r="H1007" s="177">
        <f>IF(OR(COUNTIF($B$2:$B1006,Input!$F1023)&lt;1,COUNTIF($O$2:$O1006,Input!$C1023)&lt;1),Input!L1023,0)</f>
        <v>0</v>
      </c>
      <c r="I1007" s="177">
        <f>IF(OR(COUNTIF($B$2:$B1006,Input!$F1023)&lt;1,COUNTIF($O$2:$O1006,Input!$C1023)&lt;1),Input!M1023,0)</f>
        <v>0</v>
      </c>
      <c r="J1007" s="177">
        <f>IF(OR(COUNTIF($B$2:$B1006,Input!$F1023)&lt;1,COUNTIF($O$2:$O1006,Input!$C1023)&lt;1),Input!N1023,0)</f>
        <v>0</v>
      </c>
      <c r="K1007" s="177">
        <f>IF(OR(COUNTIF($B$2:$B1006,Input!$F1023)&lt;1,COUNTIF($O$2:$O1006,Input!$C1023)&lt;1),Input!O1023,0)</f>
        <v>0</v>
      </c>
      <c r="L1007" s="177">
        <f>IF(OR(COUNTIF($B$2:$B1006,Input!$F1023)&lt;1,COUNTIF($O$2:$O1006,Input!$C1023)&lt;1),Input!P1023,0)</f>
        <v>0</v>
      </c>
      <c r="M1007" s="129" t="str">
        <f t="shared" si="136"/>
        <v/>
      </c>
      <c r="N1007" s="161">
        <f t="shared" si="134"/>
        <v>0</v>
      </c>
      <c r="O1007" s="168">
        <f>Input!C1023</f>
        <v>0</v>
      </c>
      <c r="P1007" s="168"/>
      <c r="R1007" s="131">
        <f t="shared" si="135"/>
        <v>0</v>
      </c>
      <c r="S1007" s="133" t="str">
        <f t="shared" si="137"/>
        <v xml:space="preserve"> </v>
      </c>
      <c r="T1007" s="133"/>
      <c r="U1007" s="132" t="str">
        <f>_xlfn.IFNA(IF($D1007=0,LOOKUP($F1007,{0.1,0.2,0.3,0.4,0.5,0.6,0.7,0.8,0.9,1},{22,34,46,58,70,82,94,106,118,130}),""),"")</f>
        <v/>
      </c>
      <c r="V1007" s="132" t="str">
        <f>_xlfn.IFNA(IF($D1007=1,LOOKUP($F1007,{0.1,0.2,0.3,0.4,0.5,0.6,0.7,0.8,0.9,1},{23,35,47,59,71,83,95,107,119,131}),""),"")</f>
        <v/>
      </c>
      <c r="W1007" s="132" t="str">
        <f>_xlfn.IFNA(IF($D1007=2,LOOKUP($F1007,{0.1,0.2,0.3,0.4,0.5,0.6,0.7,0.8,0.9,1},{24,36,48,60,72,84,96,108,120,132}),""),"")</f>
        <v/>
      </c>
      <c r="X1007" s="132" t="str">
        <f>_xlfn.IFNA(IF($D1007=3,LOOKUP($F1007,{0.1,0.2,0.3,0.4,0.5,0.6,0.7,0.8,0.9,1},{25,37,49,61,73,85,97,109,121,133}),""),"")</f>
        <v/>
      </c>
      <c r="Y1007" s="132" t="str">
        <f>_xlfn.IFNA(IF($D1007=4,LOOKUP($F1007,{0.1,0.2,0.3,0.4,0.5,0.6,0.7,0.8,0.9,1},{26,38,50,62,74,86,98,110,122,134}),""),"")</f>
        <v/>
      </c>
      <c r="Z1007" s="132" t="str">
        <f>_xlfn.IFNA(IF($D1007=5,LOOKUP($F1007,{0.1,0.2,0.3,0.4,0.5,0.6,0.7,0.8,0.9,1},{27,39,51,63,75,87,99,111,123,135}),""),"")</f>
        <v/>
      </c>
      <c r="AA1007" s="132">
        <f t="shared" si="138"/>
        <v>0</v>
      </c>
      <c r="AB1007" s="132" t="str">
        <f t="shared" si="139"/>
        <v>00</v>
      </c>
      <c r="AC1007" s="82" t="e">
        <f>VLOOKUP(AB1007,'AMI Ref'!T:U,2,FALSE)</f>
        <v>#N/A</v>
      </c>
      <c r="AD1007" s="124"/>
      <c r="AE1007" s="81" t="str">
        <f>_xlfn.IFNA(IF($D1007=0,IF($J1007="Not Paid by Tenant",0,INDEX('AMI Ref'!$K$5:$N$5,MATCH($J1007,{"Oil","Gas","Electric - Other","ELECTRIC - HEAT PUMP"},0))),0),"")</f>
        <v/>
      </c>
      <c r="AF1007" s="81">
        <f>_xlfn.IFNA(IF($D1007=1,IF($J1007="Not Paid by Tenant",0,INDEX('AMI Ref'!$K$6:$N$6,MATCH($J1007,{"Oil","Gas","Electric - Other","ELECTRIC - HEAT PUMP"},0))),0),"")</f>
        <v>0</v>
      </c>
      <c r="AG1007" s="81">
        <f>_xlfn.IFNA(IF($D1007=2,IF($J1007="Not Paid by Tenant",0,INDEX('AMI Ref'!$K$7:$N$7,MATCH($J1007,{"Oil","Gas","Electric - Other","ELECTRIC - HEAT PUMP"},0))),0),"")</f>
        <v>0</v>
      </c>
      <c r="AH1007" s="81">
        <f>_xlfn.IFNA(IF($D1007=3,IF($J1007="Not Paid by Tenant",0,INDEX('AMI Ref'!$K$8:$N$8,MATCH($J1007,{"Oil","Gas","Electric - Other","ELECTRIC - HEAT PUMP"},0))),0),"")</f>
        <v>0</v>
      </c>
      <c r="AI1007" s="81">
        <f>_xlfn.IFNA(IF($D1007=4,IF($J1007="Not Paid by Tenant",0,INDEX('AMI Ref'!$K$9:$N$9,MATCH($J1007,{"Oil","Gas","Electric - Other","ELECTRIC - HEAT PUMP"},0))),0),"")</f>
        <v>0</v>
      </c>
      <c r="AJ1007" s="81">
        <f>_xlfn.IFNA(IF($D1007=5,IF($J1007="Not Paid by Tenant",0,INDEX('AMI Ref'!$K$10:$N$10,MATCH($J1007,{"Oil","Gas","Electric - Other","ELECTRIC - HEAT PUMP"},0))),0),"")</f>
        <v>0</v>
      </c>
      <c r="AK1007" s="128"/>
      <c r="AL1007" s="81" t="str">
        <f>_xlfn.IFNA(IF($D1007=0,IF($K1007="Not Paid by Tenant",0,INDEX('AMI Ref'!$O$5:$R$5,MATCH($K1007,{"Oil","Gas","Electric - Other","Electric ccASHP - split"},0))),0),"")</f>
        <v/>
      </c>
      <c r="AM1007" s="81">
        <f>_xlfn.IFNA(IF($D1007=1,IF($K1007="Not Paid by Tenant",0,INDEX('AMI Ref'!$O$6:$R$6,MATCH($K1007,{"Oil","Gas","Electric - Other","Electric ccASHP - split"},0))),0),"")</f>
        <v>0</v>
      </c>
      <c r="AN1007" s="81">
        <f>_xlfn.IFNA(IF($D1007=2,IF($K1007="Not Paid by Tenant",0,INDEX('AMI Ref'!$O$7:$R$7,MATCH($K1007,{"Oil","Gas","Electric - Other","Electric ccASHP - split"},0))),0),"")</f>
        <v>0</v>
      </c>
      <c r="AO1007" s="81">
        <f>_xlfn.IFNA(IF($D1007=3,IF($K1007="Not Paid by Tenant",0,INDEX('AMI Ref'!$O$8:$R$8,MATCH($K1007,{"Oil","Gas","Electric - Other","Electric ccASHP - split"},0))),0),"")</f>
        <v>0</v>
      </c>
      <c r="AP1007" s="81">
        <f>_xlfn.IFNA(IF($D1007=4,IF($K1007="Not Paid by Tenant",0,INDEX('AMI Ref'!$O$9:$R$9,MATCH($K1007,{"Oil","Gas","Electric - Other","Electric ccASHP - split"},0))),0),"")</f>
        <v>0</v>
      </c>
      <c r="AQ1007" s="81">
        <f>_xlfn.IFNA(IF($D1007=5,IF($K1007="Not Paid by Tenant",0,INDEX('AMI Ref'!$O$10:$R$10,MATCH($K1007,{"Oil","Gas","Electric - Other","Electric ccASHP - split"},0))),0),"")</f>
        <v>0</v>
      </c>
      <c r="AR1007" s="124">
        <f t="shared" si="140"/>
        <v>0</v>
      </c>
      <c r="AS1007" s="123" t="e">
        <f t="shared" si="141"/>
        <v>#N/A</v>
      </c>
    </row>
    <row r="1008" spans="1:45" x14ac:dyDescent="0.2">
      <c r="A1008" s="130">
        <v>1006</v>
      </c>
      <c r="B1008" s="177">
        <f>IF(OR(COUNTIF($B$2:$B1007,Input!$F1024)&lt;1,COUNTIF($O$2:$O1007,Input!$C1024)&lt;1),Input!F1024,0)</f>
        <v>0</v>
      </c>
      <c r="C1008" s="177">
        <f>IF(OR(COUNTIF($B$2:$B1007,Input!$F1024)&lt;1,COUNTIF($O$2:$O1007,Input!$C1024)&lt;1),Input!G1024,0)</f>
        <v>0</v>
      </c>
      <c r="D1008" s="177">
        <f>IF(OR(COUNTIF($B$2:$B1007,Input!$F1024)&lt;1,COUNTIF($O$2:$O1007,Input!$C1024)&lt;1),Input!H1024,0)</f>
        <v>0</v>
      </c>
      <c r="E1008" s="177">
        <f>IF(OR(COUNTIF($B$2:$B1007,Input!$F1024)&lt;1,COUNTIF($O$2:$O1007,Input!$C1024)&lt;1),Input!I1024,0)</f>
        <v>0</v>
      </c>
      <c r="F1008" s="177">
        <f>IF(OR(COUNTIF($B$2:$B1007,Input!$F1024)&lt;1,COUNTIF($O$2:$O1007,Input!$C1024)&lt;1),Input!J1024,0)</f>
        <v>0</v>
      </c>
      <c r="G1008" s="177">
        <f>IF(OR(COUNTIF($B$2:$B1007,Input!$F1024)&lt;1,COUNTIF($O$2:$O1007,Input!$C1024)&lt;1),Input!K1024,0)</f>
        <v>0</v>
      </c>
      <c r="H1008" s="177">
        <f>IF(OR(COUNTIF($B$2:$B1007,Input!$F1024)&lt;1,COUNTIF($O$2:$O1007,Input!$C1024)&lt;1),Input!L1024,0)</f>
        <v>0</v>
      </c>
      <c r="I1008" s="177">
        <f>IF(OR(COUNTIF($B$2:$B1007,Input!$F1024)&lt;1,COUNTIF($O$2:$O1007,Input!$C1024)&lt;1),Input!M1024,0)</f>
        <v>0</v>
      </c>
      <c r="J1008" s="177">
        <f>IF(OR(COUNTIF($B$2:$B1007,Input!$F1024)&lt;1,COUNTIF($O$2:$O1007,Input!$C1024)&lt;1),Input!N1024,0)</f>
        <v>0</v>
      </c>
      <c r="K1008" s="177">
        <f>IF(OR(COUNTIF($B$2:$B1007,Input!$F1024)&lt;1,COUNTIF($O$2:$O1007,Input!$C1024)&lt;1),Input!O1024,0)</f>
        <v>0</v>
      </c>
      <c r="L1008" s="177">
        <f>IF(OR(COUNTIF($B$2:$B1007,Input!$F1024)&lt;1,COUNTIF($O$2:$O1007,Input!$C1024)&lt;1),Input!P1024,0)</f>
        <v>0</v>
      </c>
      <c r="M1008" s="129" t="str">
        <f t="shared" si="136"/>
        <v/>
      </c>
      <c r="N1008" s="161">
        <f t="shared" si="134"/>
        <v>0</v>
      </c>
      <c r="O1008" s="168">
        <f>Input!C1024</f>
        <v>0</v>
      </c>
      <c r="P1008" s="168"/>
      <c r="R1008" s="131">
        <f t="shared" si="135"/>
        <v>0</v>
      </c>
      <c r="S1008" s="133" t="str">
        <f t="shared" si="137"/>
        <v xml:space="preserve"> </v>
      </c>
      <c r="T1008" s="133"/>
      <c r="U1008" s="132" t="str">
        <f>_xlfn.IFNA(IF($D1008=0,LOOKUP($F1008,{0.1,0.2,0.3,0.4,0.5,0.6,0.7,0.8,0.9,1},{22,34,46,58,70,82,94,106,118,130}),""),"")</f>
        <v/>
      </c>
      <c r="V1008" s="132" t="str">
        <f>_xlfn.IFNA(IF($D1008=1,LOOKUP($F1008,{0.1,0.2,0.3,0.4,0.5,0.6,0.7,0.8,0.9,1},{23,35,47,59,71,83,95,107,119,131}),""),"")</f>
        <v/>
      </c>
      <c r="W1008" s="132" t="str">
        <f>_xlfn.IFNA(IF($D1008=2,LOOKUP($F1008,{0.1,0.2,0.3,0.4,0.5,0.6,0.7,0.8,0.9,1},{24,36,48,60,72,84,96,108,120,132}),""),"")</f>
        <v/>
      </c>
      <c r="X1008" s="132" t="str">
        <f>_xlfn.IFNA(IF($D1008=3,LOOKUP($F1008,{0.1,0.2,0.3,0.4,0.5,0.6,0.7,0.8,0.9,1},{25,37,49,61,73,85,97,109,121,133}),""),"")</f>
        <v/>
      </c>
      <c r="Y1008" s="132" t="str">
        <f>_xlfn.IFNA(IF($D1008=4,LOOKUP($F1008,{0.1,0.2,0.3,0.4,0.5,0.6,0.7,0.8,0.9,1},{26,38,50,62,74,86,98,110,122,134}),""),"")</f>
        <v/>
      </c>
      <c r="Z1008" s="132" t="str">
        <f>_xlfn.IFNA(IF($D1008=5,LOOKUP($F1008,{0.1,0.2,0.3,0.4,0.5,0.6,0.7,0.8,0.9,1},{27,39,51,63,75,87,99,111,123,135}),""),"")</f>
        <v/>
      </c>
      <c r="AA1008" s="132">
        <f t="shared" si="138"/>
        <v>0</v>
      </c>
      <c r="AB1008" s="132" t="str">
        <f t="shared" si="139"/>
        <v>00</v>
      </c>
      <c r="AC1008" s="82" t="e">
        <f>VLOOKUP(AB1008,'AMI Ref'!T:U,2,FALSE)</f>
        <v>#N/A</v>
      </c>
      <c r="AD1008" s="124"/>
      <c r="AE1008" s="81" t="str">
        <f>_xlfn.IFNA(IF($D1008=0,IF($J1008="Not Paid by Tenant",0,INDEX('AMI Ref'!$K$5:$N$5,MATCH($J1008,{"Oil","Gas","Electric - Other","ELECTRIC - HEAT PUMP"},0))),0),"")</f>
        <v/>
      </c>
      <c r="AF1008" s="81">
        <f>_xlfn.IFNA(IF($D1008=1,IF($J1008="Not Paid by Tenant",0,INDEX('AMI Ref'!$K$6:$N$6,MATCH($J1008,{"Oil","Gas","Electric - Other","ELECTRIC - HEAT PUMP"},0))),0),"")</f>
        <v>0</v>
      </c>
      <c r="AG1008" s="81">
        <f>_xlfn.IFNA(IF($D1008=2,IF($J1008="Not Paid by Tenant",0,INDEX('AMI Ref'!$K$7:$N$7,MATCH($J1008,{"Oil","Gas","Electric - Other","ELECTRIC - HEAT PUMP"},0))),0),"")</f>
        <v>0</v>
      </c>
      <c r="AH1008" s="81">
        <f>_xlfn.IFNA(IF($D1008=3,IF($J1008="Not Paid by Tenant",0,INDEX('AMI Ref'!$K$8:$N$8,MATCH($J1008,{"Oil","Gas","Electric - Other","ELECTRIC - HEAT PUMP"},0))),0),"")</f>
        <v>0</v>
      </c>
      <c r="AI1008" s="81">
        <f>_xlfn.IFNA(IF($D1008=4,IF($J1008="Not Paid by Tenant",0,INDEX('AMI Ref'!$K$9:$N$9,MATCH($J1008,{"Oil","Gas","Electric - Other","ELECTRIC - HEAT PUMP"},0))),0),"")</f>
        <v>0</v>
      </c>
      <c r="AJ1008" s="81">
        <f>_xlfn.IFNA(IF($D1008=5,IF($J1008="Not Paid by Tenant",0,INDEX('AMI Ref'!$K$10:$N$10,MATCH($J1008,{"Oil","Gas","Electric - Other","ELECTRIC - HEAT PUMP"},0))),0),"")</f>
        <v>0</v>
      </c>
      <c r="AK1008" s="128"/>
      <c r="AL1008" s="81" t="str">
        <f>_xlfn.IFNA(IF($D1008=0,IF($K1008="Not Paid by Tenant",0,INDEX('AMI Ref'!$O$5:$R$5,MATCH($K1008,{"Oil","Gas","Electric - Other","Electric ccASHP - split"},0))),0),"")</f>
        <v/>
      </c>
      <c r="AM1008" s="81">
        <f>_xlfn.IFNA(IF($D1008=1,IF($K1008="Not Paid by Tenant",0,INDEX('AMI Ref'!$O$6:$R$6,MATCH($K1008,{"Oil","Gas","Electric - Other","Electric ccASHP - split"},0))),0),"")</f>
        <v>0</v>
      </c>
      <c r="AN1008" s="81">
        <f>_xlfn.IFNA(IF($D1008=2,IF($K1008="Not Paid by Tenant",0,INDEX('AMI Ref'!$O$7:$R$7,MATCH($K1008,{"Oil","Gas","Electric - Other","Electric ccASHP - split"},0))),0),"")</f>
        <v>0</v>
      </c>
      <c r="AO1008" s="81">
        <f>_xlfn.IFNA(IF($D1008=3,IF($K1008="Not Paid by Tenant",0,INDEX('AMI Ref'!$O$8:$R$8,MATCH($K1008,{"Oil","Gas","Electric - Other","Electric ccASHP - split"},0))),0),"")</f>
        <v>0</v>
      </c>
      <c r="AP1008" s="81">
        <f>_xlfn.IFNA(IF($D1008=4,IF($K1008="Not Paid by Tenant",0,INDEX('AMI Ref'!$O$9:$R$9,MATCH($K1008,{"Oil","Gas","Electric - Other","Electric ccASHP - split"},0))),0),"")</f>
        <v>0</v>
      </c>
      <c r="AQ1008" s="81">
        <f>_xlfn.IFNA(IF($D1008=5,IF($K1008="Not Paid by Tenant",0,INDEX('AMI Ref'!$O$10:$R$10,MATCH($K1008,{"Oil","Gas","Electric - Other","Electric ccASHP - split"},0))),0),"")</f>
        <v>0</v>
      </c>
      <c r="AR1008" s="124">
        <f t="shared" si="140"/>
        <v>0</v>
      </c>
      <c r="AS1008" s="123" t="e">
        <f t="shared" si="141"/>
        <v>#N/A</v>
      </c>
    </row>
    <row r="1009" spans="1:45" x14ac:dyDescent="0.2">
      <c r="A1009" s="130">
        <v>1007</v>
      </c>
      <c r="B1009" s="177">
        <f>IF(OR(COUNTIF($B$2:$B1008,Input!$F1025)&lt;1,COUNTIF($O$2:$O1008,Input!$C1025)&lt;1),Input!F1025,0)</f>
        <v>0</v>
      </c>
      <c r="C1009" s="177">
        <f>IF(OR(COUNTIF($B$2:$B1008,Input!$F1025)&lt;1,COUNTIF($O$2:$O1008,Input!$C1025)&lt;1),Input!G1025,0)</f>
        <v>0</v>
      </c>
      <c r="D1009" s="177">
        <f>IF(OR(COUNTIF($B$2:$B1008,Input!$F1025)&lt;1,COUNTIF($O$2:$O1008,Input!$C1025)&lt;1),Input!H1025,0)</f>
        <v>0</v>
      </c>
      <c r="E1009" s="177">
        <f>IF(OR(COUNTIF($B$2:$B1008,Input!$F1025)&lt;1,COUNTIF($O$2:$O1008,Input!$C1025)&lt;1),Input!I1025,0)</f>
        <v>0</v>
      </c>
      <c r="F1009" s="177">
        <f>IF(OR(COUNTIF($B$2:$B1008,Input!$F1025)&lt;1,COUNTIF($O$2:$O1008,Input!$C1025)&lt;1),Input!J1025,0)</f>
        <v>0</v>
      </c>
      <c r="G1009" s="177">
        <f>IF(OR(COUNTIF($B$2:$B1008,Input!$F1025)&lt;1,COUNTIF($O$2:$O1008,Input!$C1025)&lt;1),Input!K1025,0)</f>
        <v>0</v>
      </c>
      <c r="H1009" s="177">
        <f>IF(OR(COUNTIF($B$2:$B1008,Input!$F1025)&lt;1,COUNTIF($O$2:$O1008,Input!$C1025)&lt;1),Input!L1025,0)</f>
        <v>0</v>
      </c>
      <c r="I1009" s="177">
        <f>IF(OR(COUNTIF($B$2:$B1008,Input!$F1025)&lt;1,COUNTIF($O$2:$O1008,Input!$C1025)&lt;1),Input!M1025,0)</f>
        <v>0</v>
      </c>
      <c r="J1009" s="177">
        <f>IF(OR(COUNTIF($B$2:$B1008,Input!$F1025)&lt;1,COUNTIF($O$2:$O1008,Input!$C1025)&lt;1),Input!N1025,0)</f>
        <v>0</v>
      </c>
      <c r="K1009" s="177">
        <f>IF(OR(COUNTIF($B$2:$B1008,Input!$F1025)&lt;1,COUNTIF($O$2:$O1008,Input!$C1025)&lt;1),Input!O1025,0)</f>
        <v>0</v>
      </c>
      <c r="L1009" s="177">
        <f>IF(OR(COUNTIF($B$2:$B1008,Input!$F1025)&lt;1,COUNTIF($O$2:$O1008,Input!$C1025)&lt;1),Input!P1025,0)</f>
        <v>0</v>
      </c>
      <c r="M1009" s="129" t="str">
        <f t="shared" si="136"/>
        <v/>
      </c>
      <c r="N1009" s="161">
        <f t="shared" si="134"/>
        <v>0</v>
      </c>
      <c r="O1009" s="168">
        <f>Input!C1025</f>
        <v>0</v>
      </c>
      <c r="P1009" s="168"/>
      <c r="R1009" s="131">
        <f t="shared" si="135"/>
        <v>0</v>
      </c>
      <c r="S1009" s="133" t="str">
        <f t="shared" si="137"/>
        <v xml:space="preserve"> </v>
      </c>
      <c r="T1009" s="133"/>
      <c r="U1009" s="132" t="str">
        <f>_xlfn.IFNA(IF($D1009=0,LOOKUP($F1009,{0.1,0.2,0.3,0.4,0.5,0.6,0.7,0.8,0.9,1},{22,34,46,58,70,82,94,106,118,130}),""),"")</f>
        <v/>
      </c>
      <c r="V1009" s="132" t="str">
        <f>_xlfn.IFNA(IF($D1009=1,LOOKUP($F1009,{0.1,0.2,0.3,0.4,0.5,0.6,0.7,0.8,0.9,1},{23,35,47,59,71,83,95,107,119,131}),""),"")</f>
        <v/>
      </c>
      <c r="W1009" s="132" t="str">
        <f>_xlfn.IFNA(IF($D1009=2,LOOKUP($F1009,{0.1,0.2,0.3,0.4,0.5,0.6,0.7,0.8,0.9,1},{24,36,48,60,72,84,96,108,120,132}),""),"")</f>
        <v/>
      </c>
      <c r="X1009" s="132" t="str">
        <f>_xlfn.IFNA(IF($D1009=3,LOOKUP($F1009,{0.1,0.2,0.3,0.4,0.5,0.6,0.7,0.8,0.9,1},{25,37,49,61,73,85,97,109,121,133}),""),"")</f>
        <v/>
      </c>
      <c r="Y1009" s="132" t="str">
        <f>_xlfn.IFNA(IF($D1009=4,LOOKUP($F1009,{0.1,0.2,0.3,0.4,0.5,0.6,0.7,0.8,0.9,1},{26,38,50,62,74,86,98,110,122,134}),""),"")</f>
        <v/>
      </c>
      <c r="Z1009" s="132" t="str">
        <f>_xlfn.IFNA(IF($D1009=5,LOOKUP($F1009,{0.1,0.2,0.3,0.4,0.5,0.6,0.7,0.8,0.9,1},{27,39,51,63,75,87,99,111,123,135}),""),"")</f>
        <v/>
      </c>
      <c r="AA1009" s="132">
        <f t="shared" si="138"/>
        <v>0</v>
      </c>
      <c r="AB1009" s="132" t="str">
        <f t="shared" si="139"/>
        <v>00</v>
      </c>
      <c r="AC1009" s="82" t="e">
        <f>VLOOKUP(AB1009,'AMI Ref'!T:U,2,FALSE)</f>
        <v>#N/A</v>
      </c>
      <c r="AD1009" s="124"/>
      <c r="AE1009" s="81" t="str">
        <f>_xlfn.IFNA(IF($D1009=0,IF($J1009="Not Paid by Tenant",0,INDEX('AMI Ref'!$K$5:$N$5,MATCH($J1009,{"Oil","Gas","Electric - Other","ELECTRIC - HEAT PUMP"},0))),0),"")</f>
        <v/>
      </c>
      <c r="AF1009" s="81">
        <f>_xlfn.IFNA(IF($D1009=1,IF($J1009="Not Paid by Tenant",0,INDEX('AMI Ref'!$K$6:$N$6,MATCH($J1009,{"Oil","Gas","Electric - Other","ELECTRIC - HEAT PUMP"},0))),0),"")</f>
        <v>0</v>
      </c>
      <c r="AG1009" s="81">
        <f>_xlfn.IFNA(IF($D1009=2,IF($J1009="Not Paid by Tenant",0,INDEX('AMI Ref'!$K$7:$N$7,MATCH($J1009,{"Oil","Gas","Electric - Other","ELECTRIC - HEAT PUMP"},0))),0),"")</f>
        <v>0</v>
      </c>
      <c r="AH1009" s="81">
        <f>_xlfn.IFNA(IF($D1009=3,IF($J1009="Not Paid by Tenant",0,INDEX('AMI Ref'!$K$8:$N$8,MATCH($J1009,{"Oil","Gas","Electric - Other","ELECTRIC - HEAT PUMP"},0))),0),"")</f>
        <v>0</v>
      </c>
      <c r="AI1009" s="81">
        <f>_xlfn.IFNA(IF($D1009=4,IF($J1009="Not Paid by Tenant",0,INDEX('AMI Ref'!$K$9:$N$9,MATCH($J1009,{"Oil","Gas","Electric - Other","ELECTRIC - HEAT PUMP"},0))),0),"")</f>
        <v>0</v>
      </c>
      <c r="AJ1009" s="81">
        <f>_xlfn.IFNA(IF($D1009=5,IF($J1009="Not Paid by Tenant",0,INDEX('AMI Ref'!$K$10:$N$10,MATCH($J1009,{"Oil","Gas","Electric - Other","ELECTRIC - HEAT PUMP"},0))),0),"")</f>
        <v>0</v>
      </c>
      <c r="AK1009" s="128"/>
      <c r="AL1009" s="81" t="str">
        <f>_xlfn.IFNA(IF($D1009=0,IF($K1009="Not Paid by Tenant",0,INDEX('AMI Ref'!$O$5:$R$5,MATCH($K1009,{"Oil","Gas","Electric - Other","Electric ccASHP - split"},0))),0),"")</f>
        <v/>
      </c>
      <c r="AM1009" s="81">
        <f>_xlfn.IFNA(IF($D1009=1,IF($K1009="Not Paid by Tenant",0,INDEX('AMI Ref'!$O$6:$R$6,MATCH($K1009,{"Oil","Gas","Electric - Other","Electric ccASHP - split"},0))),0),"")</f>
        <v>0</v>
      </c>
      <c r="AN1009" s="81">
        <f>_xlfn.IFNA(IF($D1009=2,IF($K1009="Not Paid by Tenant",0,INDEX('AMI Ref'!$O$7:$R$7,MATCH($K1009,{"Oil","Gas","Electric - Other","Electric ccASHP - split"},0))),0),"")</f>
        <v>0</v>
      </c>
      <c r="AO1009" s="81">
        <f>_xlfn.IFNA(IF($D1009=3,IF($K1009="Not Paid by Tenant",0,INDEX('AMI Ref'!$O$8:$R$8,MATCH($K1009,{"Oil","Gas","Electric - Other","Electric ccASHP - split"},0))),0),"")</f>
        <v>0</v>
      </c>
      <c r="AP1009" s="81">
        <f>_xlfn.IFNA(IF($D1009=4,IF($K1009="Not Paid by Tenant",0,INDEX('AMI Ref'!$O$9:$R$9,MATCH($K1009,{"Oil","Gas","Electric - Other","Electric ccASHP - split"},0))),0),"")</f>
        <v>0</v>
      </c>
      <c r="AQ1009" s="81">
        <f>_xlfn.IFNA(IF($D1009=5,IF($K1009="Not Paid by Tenant",0,INDEX('AMI Ref'!$O$10:$R$10,MATCH($K1009,{"Oil","Gas","Electric - Other","Electric ccASHP - split"},0))),0),"")</f>
        <v>0</v>
      </c>
      <c r="AR1009" s="124">
        <f t="shared" si="140"/>
        <v>0</v>
      </c>
      <c r="AS1009" s="123" t="e">
        <f t="shared" si="141"/>
        <v>#N/A</v>
      </c>
    </row>
    <row r="1010" spans="1:45" x14ac:dyDescent="0.2">
      <c r="A1010" s="130">
        <v>1008</v>
      </c>
      <c r="B1010" s="177">
        <f>IF(OR(COUNTIF($B$2:$B1009,Input!$F1026)&lt;1,COUNTIF($O$2:$O1009,Input!$C1026)&lt;1),Input!F1026,0)</f>
        <v>0</v>
      </c>
      <c r="C1010" s="177">
        <f>IF(OR(COUNTIF($B$2:$B1009,Input!$F1026)&lt;1,COUNTIF($O$2:$O1009,Input!$C1026)&lt;1),Input!G1026,0)</f>
        <v>0</v>
      </c>
      <c r="D1010" s="177">
        <f>IF(OR(COUNTIF($B$2:$B1009,Input!$F1026)&lt;1,COUNTIF($O$2:$O1009,Input!$C1026)&lt;1),Input!H1026,0)</f>
        <v>0</v>
      </c>
      <c r="E1010" s="177">
        <f>IF(OR(COUNTIF($B$2:$B1009,Input!$F1026)&lt;1,COUNTIF($O$2:$O1009,Input!$C1026)&lt;1),Input!I1026,0)</f>
        <v>0</v>
      </c>
      <c r="F1010" s="177">
        <f>IF(OR(COUNTIF($B$2:$B1009,Input!$F1026)&lt;1,COUNTIF($O$2:$O1009,Input!$C1026)&lt;1),Input!J1026,0)</f>
        <v>0</v>
      </c>
      <c r="G1010" s="177">
        <f>IF(OR(COUNTIF($B$2:$B1009,Input!$F1026)&lt;1,COUNTIF($O$2:$O1009,Input!$C1026)&lt;1),Input!K1026,0)</f>
        <v>0</v>
      </c>
      <c r="H1010" s="177">
        <f>IF(OR(COUNTIF($B$2:$B1009,Input!$F1026)&lt;1,COUNTIF($O$2:$O1009,Input!$C1026)&lt;1),Input!L1026,0)</f>
        <v>0</v>
      </c>
      <c r="I1010" s="177">
        <f>IF(OR(COUNTIF($B$2:$B1009,Input!$F1026)&lt;1,COUNTIF($O$2:$O1009,Input!$C1026)&lt;1),Input!M1026,0)</f>
        <v>0</v>
      </c>
      <c r="J1010" s="177">
        <f>IF(OR(COUNTIF($B$2:$B1009,Input!$F1026)&lt;1,COUNTIF($O$2:$O1009,Input!$C1026)&lt;1),Input!N1026,0)</f>
        <v>0</v>
      </c>
      <c r="K1010" s="177">
        <f>IF(OR(COUNTIF($B$2:$B1009,Input!$F1026)&lt;1,COUNTIF($O$2:$O1009,Input!$C1026)&lt;1),Input!O1026,0)</f>
        <v>0</v>
      </c>
      <c r="L1010" s="177">
        <f>IF(OR(COUNTIF($B$2:$B1009,Input!$F1026)&lt;1,COUNTIF($O$2:$O1009,Input!$C1026)&lt;1),Input!P1026,0)</f>
        <v>0</v>
      </c>
      <c r="M1010" s="129" t="str">
        <f t="shared" si="136"/>
        <v/>
      </c>
      <c r="N1010" s="161">
        <f t="shared" si="134"/>
        <v>0</v>
      </c>
      <c r="O1010" s="168">
        <f>Input!C1026</f>
        <v>0</v>
      </c>
      <c r="P1010" s="168"/>
      <c r="R1010" s="131">
        <f t="shared" si="135"/>
        <v>0</v>
      </c>
      <c r="S1010" s="133" t="str">
        <f t="shared" si="137"/>
        <v xml:space="preserve"> </v>
      </c>
      <c r="T1010" s="133"/>
      <c r="U1010" s="132" t="str">
        <f>_xlfn.IFNA(IF($D1010=0,LOOKUP($F1010,{0.1,0.2,0.3,0.4,0.5,0.6,0.7,0.8,0.9,1},{22,34,46,58,70,82,94,106,118,130}),""),"")</f>
        <v/>
      </c>
      <c r="V1010" s="132" t="str">
        <f>_xlfn.IFNA(IF($D1010=1,LOOKUP($F1010,{0.1,0.2,0.3,0.4,0.5,0.6,0.7,0.8,0.9,1},{23,35,47,59,71,83,95,107,119,131}),""),"")</f>
        <v/>
      </c>
      <c r="W1010" s="132" t="str">
        <f>_xlfn.IFNA(IF($D1010=2,LOOKUP($F1010,{0.1,0.2,0.3,0.4,0.5,0.6,0.7,0.8,0.9,1},{24,36,48,60,72,84,96,108,120,132}),""),"")</f>
        <v/>
      </c>
      <c r="X1010" s="132" t="str">
        <f>_xlfn.IFNA(IF($D1010=3,LOOKUP($F1010,{0.1,0.2,0.3,0.4,0.5,0.6,0.7,0.8,0.9,1},{25,37,49,61,73,85,97,109,121,133}),""),"")</f>
        <v/>
      </c>
      <c r="Y1010" s="132" t="str">
        <f>_xlfn.IFNA(IF($D1010=4,LOOKUP($F1010,{0.1,0.2,0.3,0.4,0.5,0.6,0.7,0.8,0.9,1},{26,38,50,62,74,86,98,110,122,134}),""),"")</f>
        <v/>
      </c>
      <c r="Z1010" s="132" t="str">
        <f>_xlfn.IFNA(IF($D1010=5,LOOKUP($F1010,{0.1,0.2,0.3,0.4,0.5,0.6,0.7,0.8,0.9,1},{27,39,51,63,75,87,99,111,123,135}),""),"")</f>
        <v/>
      </c>
      <c r="AA1010" s="132">
        <f t="shared" si="138"/>
        <v>0</v>
      </c>
      <c r="AB1010" s="132" t="str">
        <f t="shared" si="139"/>
        <v>00</v>
      </c>
      <c r="AC1010" s="82" t="e">
        <f>VLOOKUP(AB1010,'AMI Ref'!T:U,2,FALSE)</f>
        <v>#N/A</v>
      </c>
      <c r="AD1010" s="124"/>
      <c r="AE1010" s="81" t="str">
        <f>_xlfn.IFNA(IF($D1010=0,IF($J1010="Not Paid by Tenant",0,INDEX('AMI Ref'!$K$5:$N$5,MATCH($J1010,{"Oil","Gas","Electric - Other","ELECTRIC - HEAT PUMP"},0))),0),"")</f>
        <v/>
      </c>
      <c r="AF1010" s="81">
        <f>_xlfn.IFNA(IF($D1010=1,IF($J1010="Not Paid by Tenant",0,INDEX('AMI Ref'!$K$6:$N$6,MATCH($J1010,{"Oil","Gas","Electric - Other","ELECTRIC - HEAT PUMP"},0))),0),"")</f>
        <v>0</v>
      </c>
      <c r="AG1010" s="81">
        <f>_xlfn.IFNA(IF($D1010=2,IF($J1010="Not Paid by Tenant",0,INDEX('AMI Ref'!$K$7:$N$7,MATCH($J1010,{"Oil","Gas","Electric - Other","ELECTRIC - HEAT PUMP"},0))),0),"")</f>
        <v>0</v>
      </c>
      <c r="AH1010" s="81">
        <f>_xlfn.IFNA(IF($D1010=3,IF($J1010="Not Paid by Tenant",0,INDEX('AMI Ref'!$K$8:$N$8,MATCH($J1010,{"Oil","Gas","Electric - Other","ELECTRIC - HEAT PUMP"},0))),0),"")</f>
        <v>0</v>
      </c>
      <c r="AI1010" s="81">
        <f>_xlfn.IFNA(IF($D1010=4,IF($J1010="Not Paid by Tenant",0,INDEX('AMI Ref'!$K$9:$N$9,MATCH($J1010,{"Oil","Gas","Electric - Other","ELECTRIC - HEAT PUMP"},0))),0),"")</f>
        <v>0</v>
      </c>
      <c r="AJ1010" s="81">
        <f>_xlfn.IFNA(IF($D1010=5,IF($J1010="Not Paid by Tenant",0,INDEX('AMI Ref'!$K$10:$N$10,MATCH($J1010,{"Oil","Gas","Electric - Other","ELECTRIC - HEAT PUMP"},0))),0),"")</f>
        <v>0</v>
      </c>
      <c r="AK1010" s="128"/>
      <c r="AL1010" s="81" t="str">
        <f>_xlfn.IFNA(IF($D1010=0,IF($K1010="Not Paid by Tenant",0,INDEX('AMI Ref'!$O$5:$R$5,MATCH($K1010,{"Oil","Gas","Electric - Other","Electric ccASHP - split"},0))),0),"")</f>
        <v/>
      </c>
      <c r="AM1010" s="81">
        <f>_xlfn.IFNA(IF($D1010=1,IF($K1010="Not Paid by Tenant",0,INDEX('AMI Ref'!$O$6:$R$6,MATCH($K1010,{"Oil","Gas","Electric - Other","Electric ccASHP - split"},0))),0),"")</f>
        <v>0</v>
      </c>
      <c r="AN1010" s="81">
        <f>_xlfn.IFNA(IF($D1010=2,IF($K1010="Not Paid by Tenant",0,INDEX('AMI Ref'!$O$7:$R$7,MATCH($K1010,{"Oil","Gas","Electric - Other","Electric ccASHP - split"},0))),0),"")</f>
        <v>0</v>
      </c>
      <c r="AO1010" s="81">
        <f>_xlfn.IFNA(IF($D1010=3,IF($K1010="Not Paid by Tenant",0,INDEX('AMI Ref'!$O$8:$R$8,MATCH($K1010,{"Oil","Gas","Electric - Other","Electric ccASHP - split"},0))),0),"")</f>
        <v>0</v>
      </c>
      <c r="AP1010" s="81">
        <f>_xlfn.IFNA(IF($D1010=4,IF($K1010="Not Paid by Tenant",0,INDEX('AMI Ref'!$O$9:$R$9,MATCH($K1010,{"Oil","Gas","Electric - Other","Electric ccASHP - split"},0))),0),"")</f>
        <v>0</v>
      </c>
      <c r="AQ1010" s="81">
        <f>_xlfn.IFNA(IF($D1010=5,IF($K1010="Not Paid by Tenant",0,INDEX('AMI Ref'!$O$10:$R$10,MATCH($K1010,{"Oil","Gas","Electric - Other","Electric ccASHP - split"},0))),0),"")</f>
        <v>0</v>
      </c>
      <c r="AR1010" s="124">
        <f t="shared" si="140"/>
        <v>0</v>
      </c>
      <c r="AS1010" s="123" t="e">
        <f t="shared" si="141"/>
        <v>#N/A</v>
      </c>
    </row>
    <row r="1011" spans="1:45" x14ac:dyDescent="0.2">
      <c r="A1011" s="130">
        <v>1009</v>
      </c>
      <c r="B1011" s="177">
        <f>IF(OR(COUNTIF($B$2:$B1010,Input!$F1027)&lt;1,COUNTIF($O$2:$O1010,Input!$C1027)&lt;1),Input!F1027,0)</f>
        <v>0</v>
      </c>
      <c r="C1011" s="177">
        <f>IF(OR(COUNTIF($B$2:$B1010,Input!$F1027)&lt;1,COUNTIF($O$2:$O1010,Input!$C1027)&lt;1),Input!G1027,0)</f>
        <v>0</v>
      </c>
      <c r="D1011" s="177">
        <f>IF(OR(COUNTIF($B$2:$B1010,Input!$F1027)&lt;1,COUNTIF($O$2:$O1010,Input!$C1027)&lt;1),Input!H1027,0)</f>
        <v>0</v>
      </c>
      <c r="E1011" s="177">
        <f>IF(OR(COUNTIF($B$2:$B1010,Input!$F1027)&lt;1,COUNTIF($O$2:$O1010,Input!$C1027)&lt;1),Input!I1027,0)</f>
        <v>0</v>
      </c>
      <c r="F1011" s="177">
        <f>IF(OR(COUNTIF($B$2:$B1010,Input!$F1027)&lt;1,COUNTIF($O$2:$O1010,Input!$C1027)&lt;1),Input!J1027,0)</f>
        <v>0</v>
      </c>
      <c r="G1011" s="177">
        <f>IF(OR(COUNTIF($B$2:$B1010,Input!$F1027)&lt;1,COUNTIF($O$2:$O1010,Input!$C1027)&lt;1),Input!K1027,0)</f>
        <v>0</v>
      </c>
      <c r="H1011" s="177">
        <f>IF(OR(COUNTIF($B$2:$B1010,Input!$F1027)&lt;1,COUNTIF($O$2:$O1010,Input!$C1027)&lt;1),Input!L1027,0)</f>
        <v>0</v>
      </c>
      <c r="I1011" s="177">
        <f>IF(OR(COUNTIF($B$2:$B1010,Input!$F1027)&lt;1,COUNTIF($O$2:$O1010,Input!$C1027)&lt;1),Input!M1027,0)</f>
        <v>0</v>
      </c>
      <c r="J1011" s="177">
        <f>IF(OR(COUNTIF($B$2:$B1010,Input!$F1027)&lt;1,COUNTIF($O$2:$O1010,Input!$C1027)&lt;1),Input!N1027,0)</f>
        <v>0</v>
      </c>
      <c r="K1011" s="177">
        <f>IF(OR(COUNTIF($B$2:$B1010,Input!$F1027)&lt;1,COUNTIF($O$2:$O1010,Input!$C1027)&lt;1),Input!O1027,0)</f>
        <v>0</v>
      </c>
      <c r="L1011" s="177">
        <f>IF(OR(COUNTIF($B$2:$B1010,Input!$F1027)&lt;1,COUNTIF($O$2:$O1010,Input!$C1027)&lt;1),Input!P1027,0)</f>
        <v>0</v>
      </c>
      <c r="M1011" s="129" t="str">
        <f t="shared" si="136"/>
        <v/>
      </c>
      <c r="N1011" s="161">
        <f t="shared" si="134"/>
        <v>0</v>
      </c>
      <c r="O1011" s="168">
        <f>Input!C1027</f>
        <v>0</v>
      </c>
      <c r="P1011" s="168"/>
      <c r="R1011" s="131">
        <f t="shared" si="135"/>
        <v>0</v>
      </c>
      <c r="S1011" s="133" t="str">
        <f t="shared" si="137"/>
        <v xml:space="preserve"> </v>
      </c>
      <c r="T1011" s="133"/>
      <c r="U1011" s="132" t="str">
        <f>_xlfn.IFNA(IF($D1011=0,LOOKUP($F1011,{0.1,0.2,0.3,0.4,0.5,0.6,0.7,0.8,0.9,1},{22,34,46,58,70,82,94,106,118,130}),""),"")</f>
        <v/>
      </c>
      <c r="V1011" s="132" t="str">
        <f>_xlfn.IFNA(IF($D1011=1,LOOKUP($F1011,{0.1,0.2,0.3,0.4,0.5,0.6,0.7,0.8,0.9,1},{23,35,47,59,71,83,95,107,119,131}),""),"")</f>
        <v/>
      </c>
      <c r="W1011" s="132" t="str">
        <f>_xlfn.IFNA(IF($D1011=2,LOOKUP($F1011,{0.1,0.2,0.3,0.4,0.5,0.6,0.7,0.8,0.9,1},{24,36,48,60,72,84,96,108,120,132}),""),"")</f>
        <v/>
      </c>
      <c r="X1011" s="132" t="str">
        <f>_xlfn.IFNA(IF($D1011=3,LOOKUP($F1011,{0.1,0.2,0.3,0.4,0.5,0.6,0.7,0.8,0.9,1},{25,37,49,61,73,85,97,109,121,133}),""),"")</f>
        <v/>
      </c>
      <c r="Y1011" s="132" t="str">
        <f>_xlfn.IFNA(IF($D1011=4,LOOKUP($F1011,{0.1,0.2,0.3,0.4,0.5,0.6,0.7,0.8,0.9,1},{26,38,50,62,74,86,98,110,122,134}),""),"")</f>
        <v/>
      </c>
      <c r="Z1011" s="132" t="str">
        <f>_xlfn.IFNA(IF($D1011=5,LOOKUP($F1011,{0.1,0.2,0.3,0.4,0.5,0.6,0.7,0.8,0.9,1},{27,39,51,63,75,87,99,111,123,135}),""),"")</f>
        <v/>
      </c>
      <c r="AA1011" s="132">
        <f t="shared" si="138"/>
        <v>0</v>
      </c>
      <c r="AB1011" s="132" t="str">
        <f t="shared" si="139"/>
        <v>00</v>
      </c>
      <c r="AC1011" s="82" t="e">
        <f>VLOOKUP(AB1011,'AMI Ref'!T:U,2,FALSE)</f>
        <v>#N/A</v>
      </c>
      <c r="AD1011" s="124"/>
      <c r="AE1011" s="81" t="str">
        <f>_xlfn.IFNA(IF($D1011=0,IF($J1011="Not Paid by Tenant",0,INDEX('AMI Ref'!$K$5:$N$5,MATCH($J1011,{"Oil","Gas","Electric - Other","ELECTRIC - HEAT PUMP"},0))),0),"")</f>
        <v/>
      </c>
      <c r="AF1011" s="81">
        <f>_xlfn.IFNA(IF($D1011=1,IF($J1011="Not Paid by Tenant",0,INDEX('AMI Ref'!$K$6:$N$6,MATCH($J1011,{"Oil","Gas","Electric - Other","ELECTRIC - HEAT PUMP"},0))),0),"")</f>
        <v>0</v>
      </c>
      <c r="AG1011" s="81">
        <f>_xlfn.IFNA(IF($D1011=2,IF($J1011="Not Paid by Tenant",0,INDEX('AMI Ref'!$K$7:$N$7,MATCH($J1011,{"Oil","Gas","Electric - Other","ELECTRIC - HEAT PUMP"},0))),0),"")</f>
        <v>0</v>
      </c>
      <c r="AH1011" s="81">
        <f>_xlfn.IFNA(IF($D1011=3,IF($J1011="Not Paid by Tenant",0,INDEX('AMI Ref'!$K$8:$N$8,MATCH($J1011,{"Oil","Gas","Electric - Other","ELECTRIC - HEAT PUMP"},0))),0),"")</f>
        <v>0</v>
      </c>
      <c r="AI1011" s="81">
        <f>_xlfn.IFNA(IF($D1011=4,IF($J1011="Not Paid by Tenant",0,INDEX('AMI Ref'!$K$9:$N$9,MATCH($J1011,{"Oil","Gas","Electric - Other","ELECTRIC - HEAT PUMP"},0))),0),"")</f>
        <v>0</v>
      </c>
      <c r="AJ1011" s="81">
        <f>_xlfn.IFNA(IF($D1011=5,IF($J1011="Not Paid by Tenant",0,INDEX('AMI Ref'!$K$10:$N$10,MATCH($J1011,{"Oil","Gas","Electric - Other","ELECTRIC - HEAT PUMP"},0))),0),"")</f>
        <v>0</v>
      </c>
      <c r="AK1011" s="128"/>
      <c r="AL1011" s="81" t="str">
        <f>_xlfn.IFNA(IF($D1011=0,IF($K1011="Not Paid by Tenant",0,INDEX('AMI Ref'!$O$5:$R$5,MATCH($K1011,{"Oil","Gas","Electric - Other","Electric ccASHP - split"},0))),0),"")</f>
        <v/>
      </c>
      <c r="AM1011" s="81">
        <f>_xlfn.IFNA(IF($D1011=1,IF($K1011="Not Paid by Tenant",0,INDEX('AMI Ref'!$O$6:$R$6,MATCH($K1011,{"Oil","Gas","Electric - Other","Electric ccASHP - split"},0))),0),"")</f>
        <v>0</v>
      </c>
      <c r="AN1011" s="81">
        <f>_xlfn.IFNA(IF($D1011=2,IF($K1011="Not Paid by Tenant",0,INDEX('AMI Ref'!$O$7:$R$7,MATCH($K1011,{"Oil","Gas","Electric - Other","Electric ccASHP - split"},0))),0),"")</f>
        <v>0</v>
      </c>
      <c r="AO1011" s="81">
        <f>_xlfn.IFNA(IF($D1011=3,IF($K1011="Not Paid by Tenant",0,INDEX('AMI Ref'!$O$8:$R$8,MATCH($K1011,{"Oil","Gas","Electric - Other","Electric ccASHP - split"},0))),0),"")</f>
        <v>0</v>
      </c>
      <c r="AP1011" s="81">
        <f>_xlfn.IFNA(IF($D1011=4,IF($K1011="Not Paid by Tenant",0,INDEX('AMI Ref'!$O$9:$R$9,MATCH($K1011,{"Oil","Gas","Electric - Other","Electric ccASHP - split"},0))),0),"")</f>
        <v>0</v>
      </c>
      <c r="AQ1011" s="81">
        <f>_xlfn.IFNA(IF($D1011=5,IF($K1011="Not Paid by Tenant",0,INDEX('AMI Ref'!$O$10:$R$10,MATCH($K1011,{"Oil","Gas","Electric - Other","Electric ccASHP - split"},0))),0),"")</f>
        <v>0</v>
      </c>
      <c r="AR1011" s="124">
        <f t="shared" si="140"/>
        <v>0</v>
      </c>
      <c r="AS1011" s="123" t="e">
        <f t="shared" si="141"/>
        <v>#N/A</v>
      </c>
    </row>
    <row r="1012" spans="1:45" x14ac:dyDescent="0.2">
      <c r="A1012" s="130">
        <v>1010</v>
      </c>
      <c r="B1012" s="177">
        <f>IF(OR(COUNTIF($B$2:$B1011,Input!$F1028)&lt;1,COUNTIF($O$2:$O1011,Input!$C1028)&lt;1),Input!F1028,0)</f>
        <v>0</v>
      </c>
      <c r="C1012" s="177">
        <f>IF(OR(COUNTIF($B$2:$B1011,Input!$F1028)&lt;1,COUNTIF($O$2:$O1011,Input!$C1028)&lt;1),Input!G1028,0)</f>
        <v>0</v>
      </c>
      <c r="D1012" s="177">
        <f>IF(OR(COUNTIF($B$2:$B1011,Input!$F1028)&lt;1,COUNTIF($O$2:$O1011,Input!$C1028)&lt;1),Input!H1028,0)</f>
        <v>0</v>
      </c>
      <c r="E1012" s="177">
        <f>IF(OR(COUNTIF($B$2:$B1011,Input!$F1028)&lt;1,COUNTIF($O$2:$O1011,Input!$C1028)&lt;1),Input!I1028,0)</f>
        <v>0</v>
      </c>
      <c r="F1012" s="177">
        <f>IF(OR(COUNTIF($B$2:$B1011,Input!$F1028)&lt;1,COUNTIF($O$2:$O1011,Input!$C1028)&lt;1),Input!J1028,0)</f>
        <v>0</v>
      </c>
      <c r="G1012" s="177">
        <f>IF(OR(COUNTIF($B$2:$B1011,Input!$F1028)&lt;1,COUNTIF($O$2:$O1011,Input!$C1028)&lt;1),Input!K1028,0)</f>
        <v>0</v>
      </c>
      <c r="H1012" s="177">
        <f>IF(OR(COUNTIF($B$2:$B1011,Input!$F1028)&lt;1,COUNTIF($O$2:$O1011,Input!$C1028)&lt;1),Input!L1028,0)</f>
        <v>0</v>
      </c>
      <c r="I1012" s="177">
        <f>IF(OR(COUNTIF($B$2:$B1011,Input!$F1028)&lt;1,COUNTIF($O$2:$O1011,Input!$C1028)&lt;1),Input!M1028,0)</f>
        <v>0</v>
      </c>
      <c r="J1012" s="177">
        <f>IF(OR(COUNTIF($B$2:$B1011,Input!$F1028)&lt;1,COUNTIF($O$2:$O1011,Input!$C1028)&lt;1),Input!N1028,0)</f>
        <v>0</v>
      </c>
      <c r="K1012" s="177">
        <f>IF(OR(COUNTIF($B$2:$B1011,Input!$F1028)&lt;1,COUNTIF($O$2:$O1011,Input!$C1028)&lt;1),Input!O1028,0)</f>
        <v>0</v>
      </c>
      <c r="L1012" s="177">
        <f>IF(OR(COUNTIF($B$2:$B1011,Input!$F1028)&lt;1,COUNTIF($O$2:$O1011,Input!$C1028)&lt;1),Input!P1028,0)</f>
        <v>0</v>
      </c>
      <c r="M1012" s="129" t="str">
        <f t="shared" si="136"/>
        <v/>
      </c>
      <c r="N1012" s="161">
        <f t="shared" si="134"/>
        <v>0</v>
      </c>
      <c r="O1012" s="168">
        <f>Input!C1028</f>
        <v>0</v>
      </c>
      <c r="P1012" s="168"/>
      <c r="R1012" s="131">
        <f t="shared" si="135"/>
        <v>0</v>
      </c>
      <c r="S1012" s="133" t="str">
        <f t="shared" si="137"/>
        <v xml:space="preserve"> </v>
      </c>
      <c r="T1012" s="133"/>
      <c r="U1012" s="132" t="str">
        <f>_xlfn.IFNA(IF($D1012=0,LOOKUP($F1012,{0.1,0.2,0.3,0.4,0.5,0.6,0.7,0.8,0.9,1},{22,34,46,58,70,82,94,106,118,130}),""),"")</f>
        <v/>
      </c>
      <c r="V1012" s="132" t="str">
        <f>_xlfn.IFNA(IF($D1012=1,LOOKUP($F1012,{0.1,0.2,0.3,0.4,0.5,0.6,0.7,0.8,0.9,1},{23,35,47,59,71,83,95,107,119,131}),""),"")</f>
        <v/>
      </c>
      <c r="W1012" s="132" t="str">
        <f>_xlfn.IFNA(IF($D1012=2,LOOKUP($F1012,{0.1,0.2,0.3,0.4,0.5,0.6,0.7,0.8,0.9,1},{24,36,48,60,72,84,96,108,120,132}),""),"")</f>
        <v/>
      </c>
      <c r="X1012" s="132" t="str">
        <f>_xlfn.IFNA(IF($D1012=3,LOOKUP($F1012,{0.1,0.2,0.3,0.4,0.5,0.6,0.7,0.8,0.9,1},{25,37,49,61,73,85,97,109,121,133}),""),"")</f>
        <v/>
      </c>
      <c r="Y1012" s="132" t="str">
        <f>_xlfn.IFNA(IF($D1012=4,LOOKUP($F1012,{0.1,0.2,0.3,0.4,0.5,0.6,0.7,0.8,0.9,1},{26,38,50,62,74,86,98,110,122,134}),""),"")</f>
        <v/>
      </c>
      <c r="Z1012" s="132" t="str">
        <f>_xlfn.IFNA(IF($D1012=5,LOOKUP($F1012,{0.1,0.2,0.3,0.4,0.5,0.6,0.7,0.8,0.9,1},{27,39,51,63,75,87,99,111,123,135}),""),"")</f>
        <v/>
      </c>
      <c r="AA1012" s="132">
        <f t="shared" si="138"/>
        <v>0</v>
      </c>
      <c r="AB1012" s="132" t="str">
        <f t="shared" si="139"/>
        <v>00</v>
      </c>
      <c r="AC1012" s="82" t="e">
        <f>VLOOKUP(AB1012,'AMI Ref'!T:U,2,FALSE)</f>
        <v>#N/A</v>
      </c>
      <c r="AD1012" s="124"/>
      <c r="AE1012" s="81" t="str">
        <f>_xlfn.IFNA(IF($D1012=0,IF($J1012="Not Paid by Tenant",0,INDEX('AMI Ref'!$K$5:$N$5,MATCH($J1012,{"Oil","Gas","Electric - Other","ELECTRIC - HEAT PUMP"},0))),0),"")</f>
        <v/>
      </c>
      <c r="AF1012" s="81">
        <f>_xlfn.IFNA(IF($D1012=1,IF($J1012="Not Paid by Tenant",0,INDEX('AMI Ref'!$K$6:$N$6,MATCH($J1012,{"Oil","Gas","Electric - Other","ELECTRIC - HEAT PUMP"},0))),0),"")</f>
        <v>0</v>
      </c>
      <c r="AG1012" s="81">
        <f>_xlfn.IFNA(IF($D1012=2,IF($J1012="Not Paid by Tenant",0,INDEX('AMI Ref'!$K$7:$N$7,MATCH($J1012,{"Oil","Gas","Electric - Other","ELECTRIC - HEAT PUMP"},0))),0),"")</f>
        <v>0</v>
      </c>
      <c r="AH1012" s="81">
        <f>_xlfn.IFNA(IF($D1012=3,IF($J1012="Not Paid by Tenant",0,INDEX('AMI Ref'!$K$8:$N$8,MATCH($J1012,{"Oil","Gas","Electric - Other","ELECTRIC - HEAT PUMP"},0))),0),"")</f>
        <v>0</v>
      </c>
      <c r="AI1012" s="81">
        <f>_xlfn.IFNA(IF($D1012=4,IF($J1012="Not Paid by Tenant",0,INDEX('AMI Ref'!$K$9:$N$9,MATCH($J1012,{"Oil","Gas","Electric - Other","ELECTRIC - HEAT PUMP"},0))),0),"")</f>
        <v>0</v>
      </c>
      <c r="AJ1012" s="81">
        <f>_xlfn.IFNA(IF($D1012=5,IF($J1012="Not Paid by Tenant",0,INDEX('AMI Ref'!$K$10:$N$10,MATCH($J1012,{"Oil","Gas","Electric - Other","ELECTRIC - HEAT PUMP"},0))),0),"")</f>
        <v>0</v>
      </c>
      <c r="AK1012" s="128"/>
      <c r="AL1012" s="81" t="str">
        <f>_xlfn.IFNA(IF($D1012=0,IF($K1012="Not Paid by Tenant",0,INDEX('AMI Ref'!$O$5:$R$5,MATCH($K1012,{"Oil","Gas","Electric - Other","Electric ccASHP - split"},0))),0),"")</f>
        <v/>
      </c>
      <c r="AM1012" s="81">
        <f>_xlfn.IFNA(IF($D1012=1,IF($K1012="Not Paid by Tenant",0,INDEX('AMI Ref'!$O$6:$R$6,MATCH($K1012,{"Oil","Gas","Electric - Other","Electric ccASHP - split"},0))),0),"")</f>
        <v>0</v>
      </c>
      <c r="AN1012" s="81">
        <f>_xlfn.IFNA(IF($D1012=2,IF($K1012="Not Paid by Tenant",0,INDEX('AMI Ref'!$O$7:$R$7,MATCH($K1012,{"Oil","Gas","Electric - Other","Electric ccASHP - split"},0))),0),"")</f>
        <v>0</v>
      </c>
      <c r="AO1012" s="81">
        <f>_xlfn.IFNA(IF($D1012=3,IF($K1012="Not Paid by Tenant",0,INDEX('AMI Ref'!$O$8:$R$8,MATCH($K1012,{"Oil","Gas","Electric - Other","Electric ccASHP - split"},0))),0),"")</f>
        <v>0</v>
      </c>
      <c r="AP1012" s="81">
        <f>_xlfn.IFNA(IF($D1012=4,IF($K1012="Not Paid by Tenant",0,INDEX('AMI Ref'!$O$9:$R$9,MATCH($K1012,{"Oil","Gas","Electric - Other","Electric ccASHP - split"},0))),0),"")</f>
        <v>0</v>
      </c>
      <c r="AQ1012" s="81">
        <f>_xlfn.IFNA(IF($D1012=5,IF($K1012="Not Paid by Tenant",0,INDEX('AMI Ref'!$O$10:$R$10,MATCH($K1012,{"Oil","Gas","Electric - Other","Electric ccASHP - split"},0))),0),"")</f>
        <v>0</v>
      </c>
      <c r="AR1012" s="124">
        <f t="shared" si="140"/>
        <v>0</v>
      </c>
      <c r="AS1012" s="123" t="e">
        <f t="shared" si="141"/>
        <v>#N/A</v>
      </c>
    </row>
    <row r="1013" spans="1:45" x14ac:dyDescent="0.2">
      <c r="A1013" s="130">
        <v>1011</v>
      </c>
      <c r="B1013" s="177">
        <f>IF(OR(COUNTIF($B$2:$B1012,Input!$F1029)&lt;1,COUNTIF($O$2:$O1012,Input!$C1029)&lt;1),Input!F1029,0)</f>
        <v>0</v>
      </c>
      <c r="C1013" s="177">
        <f>IF(OR(COUNTIF($B$2:$B1012,Input!$F1029)&lt;1,COUNTIF($O$2:$O1012,Input!$C1029)&lt;1),Input!G1029,0)</f>
        <v>0</v>
      </c>
      <c r="D1013" s="177">
        <f>IF(OR(COUNTIF($B$2:$B1012,Input!$F1029)&lt;1,COUNTIF($O$2:$O1012,Input!$C1029)&lt;1),Input!H1029,0)</f>
        <v>0</v>
      </c>
      <c r="E1013" s="177">
        <f>IF(OR(COUNTIF($B$2:$B1012,Input!$F1029)&lt;1,COUNTIF($O$2:$O1012,Input!$C1029)&lt;1),Input!I1029,0)</f>
        <v>0</v>
      </c>
      <c r="F1013" s="177">
        <f>IF(OR(COUNTIF($B$2:$B1012,Input!$F1029)&lt;1,COUNTIF($O$2:$O1012,Input!$C1029)&lt;1),Input!J1029,0)</f>
        <v>0</v>
      </c>
      <c r="G1013" s="177">
        <f>IF(OR(COUNTIF($B$2:$B1012,Input!$F1029)&lt;1,COUNTIF($O$2:$O1012,Input!$C1029)&lt;1),Input!K1029,0)</f>
        <v>0</v>
      </c>
      <c r="H1013" s="177">
        <f>IF(OR(COUNTIF($B$2:$B1012,Input!$F1029)&lt;1,COUNTIF($O$2:$O1012,Input!$C1029)&lt;1),Input!L1029,0)</f>
        <v>0</v>
      </c>
      <c r="I1013" s="177">
        <f>IF(OR(COUNTIF($B$2:$B1012,Input!$F1029)&lt;1,COUNTIF($O$2:$O1012,Input!$C1029)&lt;1),Input!M1029,0)</f>
        <v>0</v>
      </c>
      <c r="J1013" s="177">
        <f>IF(OR(COUNTIF($B$2:$B1012,Input!$F1029)&lt;1,COUNTIF($O$2:$O1012,Input!$C1029)&lt;1),Input!N1029,0)</f>
        <v>0</v>
      </c>
      <c r="K1013" s="177">
        <f>IF(OR(COUNTIF($B$2:$B1012,Input!$F1029)&lt;1,COUNTIF($O$2:$O1012,Input!$C1029)&lt;1),Input!O1029,0)</f>
        <v>0</v>
      </c>
      <c r="L1013" s="177">
        <f>IF(OR(COUNTIF($B$2:$B1012,Input!$F1029)&lt;1,COUNTIF($O$2:$O1012,Input!$C1029)&lt;1),Input!P1029,0)</f>
        <v>0</v>
      </c>
      <c r="M1013" s="129" t="str">
        <f t="shared" si="136"/>
        <v/>
      </c>
      <c r="N1013" s="161">
        <f t="shared" si="134"/>
        <v>0</v>
      </c>
      <c r="O1013" s="168">
        <f>Input!C1029</f>
        <v>0</v>
      </c>
      <c r="P1013" s="168"/>
      <c r="R1013" s="131">
        <f t="shared" si="135"/>
        <v>0</v>
      </c>
      <c r="S1013" s="133" t="str">
        <f t="shared" si="137"/>
        <v xml:space="preserve"> </v>
      </c>
      <c r="T1013" s="133"/>
      <c r="U1013" s="132" t="str">
        <f>_xlfn.IFNA(IF($D1013=0,LOOKUP($F1013,{0.1,0.2,0.3,0.4,0.5,0.6,0.7,0.8,0.9,1},{22,34,46,58,70,82,94,106,118,130}),""),"")</f>
        <v/>
      </c>
      <c r="V1013" s="132" t="str">
        <f>_xlfn.IFNA(IF($D1013=1,LOOKUP($F1013,{0.1,0.2,0.3,0.4,0.5,0.6,0.7,0.8,0.9,1},{23,35,47,59,71,83,95,107,119,131}),""),"")</f>
        <v/>
      </c>
      <c r="W1013" s="132" t="str">
        <f>_xlfn.IFNA(IF($D1013=2,LOOKUP($F1013,{0.1,0.2,0.3,0.4,0.5,0.6,0.7,0.8,0.9,1},{24,36,48,60,72,84,96,108,120,132}),""),"")</f>
        <v/>
      </c>
      <c r="X1013" s="132" t="str">
        <f>_xlfn.IFNA(IF($D1013=3,LOOKUP($F1013,{0.1,0.2,0.3,0.4,0.5,0.6,0.7,0.8,0.9,1},{25,37,49,61,73,85,97,109,121,133}),""),"")</f>
        <v/>
      </c>
      <c r="Y1013" s="132" t="str">
        <f>_xlfn.IFNA(IF($D1013=4,LOOKUP($F1013,{0.1,0.2,0.3,0.4,0.5,0.6,0.7,0.8,0.9,1},{26,38,50,62,74,86,98,110,122,134}),""),"")</f>
        <v/>
      </c>
      <c r="Z1013" s="132" t="str">
        <f>_xlfn.IFNA(IF($D1013=5,LOOKUP($F1013,{0.1,0.2,0.3,0.4,0.5,0.6,0.7,0.8,0.9,1},{27,39,51,63,75,87,99,111,123,135}),""),"")</f>
        <v/>
      </c>
      <c r="AA1013" s="132">
        <f t="shared" si="138"/>
        <v>0</v>
      </c>
      <c r="AB1013" s="132" t="str">
        <f t="shared" si="139"/>
        <v>00</v>
      </c>
      <c r="AC1013" s="82" t="e">
        <f>VLOOKUP(AB1013,'AMI Ref'!T:U,2,FALSE)</f>
        <v>#N/A</v>
      </c>
      <c r="AD1013" s="124"/>
      <c r="AE1013" s="81" t="str">
        <f>_xlfn.IFNA(IF($D1013=0,IF($J1013="Not Paid by Tenant",0,INDEX('AMI Ref'!$K$5:$N$5,MATCH($J1013,{"Oil","Gas","Electric - Other","ELECTRIC - HEAT PUMP"},0))),0),"")</f>
        <v/>
      </c>
      <c r="AF1013" s="81">
        <f>_xlfn.IFNA(IF($D1013=1,IF($J1013="Not Paid by Tenant",0,INDEX('AMI Ref'!$K$6:$N$6,MATCH($J1013,{"Oil","Gas","Electric - Other","ELECTRIC - HEAT PUMP"},0))),0),"")</f>
        <v>0</v>
      </c>
      <c r="AG1013" s="81">
        <f>_xlfn.IFNA(IF($D1013=2,IF($J1013="Not Paid by Tenant",0,INDEX('AMI Ref'!$K$7:$N$7,MATCH($J1013,{"Oil","Gas","Electric - Other","ELECTRIC - HEAT PUMP"},0))),0),"")</f>
        <v>0</v>
      </c>
      <c r="AH1013" s="81">
        <f>_xlfn.IFNA(IF($D1013=3,IF($J1013="Not Paid by Tenant",0,INDEX('AMI Ref'!$K$8:$N$8,MATCH($J1013,{"Oil","Gas","Electric - Other","ELECTRIC - HEAT PUMP"},0))),0),"")</f>
        <v>0</v>
      </c>
      <c r="AI1013" s="81">
        <f>_xlfn.IFNA(IF($D1013=4,IF($J1013="Not Paid by Tenant",0,INDEX('AMI Ref'!$K$9:$N$9,MATCH($J1013,{"Oil","Gas","Electric - Other","ELECTRIC - HEAT PUMP"},0))),0),"")</f>
        <v>0</v>
      </c>
      <c r="AJ1013" s="81">
        <f>_xlfn.IFNA(IF($D1013=5,IF($J1013="Not Paid by Tenant",0,INDEX('AMI Ref'!$K$10:$N$10,MATCH($J1013,{"Oil","Gas","Electric - Other","ELECTRIC - HEAT PUMP"},0))),0),"")</f>
        <v>0</v>
      </c>
      <c r="AK1013" s="128"/>
      <c r="AL1013" s="81" t="str">
        <f>_xlfn.IFNA(IF($D1013=0,IF($K1013="Not Paid by Tenant",0,INDEX('AMI Ref'!$O$5:$R$5,MATCH($K1013,{"Oil","Gas","Electric - Other","Electric ccASHP - split"},0))),0),"")</f>
        <v/>
      </c>
      <c r="AM1013" s="81">
        <f>_xlfn.IFNA(IF($D1013=1,IF($K1013="Not Paid by Tenant",0,INDEX('AMI Ref'!$O$6:$R$6,MATCH($K1013,{"Oil","Gas","Electric - Other","Electric ccASHP - split"},0))),0),"")</f>
        <v>0</v>
      </c>
      <c r="AN1013" s="81">
        <f>_xlfn.IFNA(IF($D1013=2,IF($K1013="Not Paid by Tenant",0,INDEX('AMI Ref'!$O$7:$R$7,MATCH($K1013,{"Oil","Gas","Electric - Other","Electric ccASHP - split"},0))),0),"")</f>
        <v>0</v>
      </c>
      <c r="AO1013" s="81">
        <f>_xlfn.IFNA(IF($D1013=3,IF($K1013="Not Paid by Tenant",0,INDEX('AMI Ref'!$O$8:$R$8,MATCH($K1013,{"Oil","Gas","Electric - Other","Electric ccASHP - split"},0))),0),"")</f>
        <v>0</v>
      </c>
      <c r="AP1013" s="81">
        <f>_xlfn.IFNA(IF($D1013=4,IF($K1013="Not Paid by Tenant",0,INDEX('AMI Ref'!$O$9:$R$9,MATCH($K1013,{"Oil","Gas","Electric - Other","Electric ccASHP - split"},0))),0),"")</f>
        <v>0</v>
      </c>
      <c r="AQ1013" s="81">
        <f>_xlfn.IFNA(IF($D1013=5,IF($K1013="Not Paid by Tenant",0,INDEX('AMI Ref'!$O$10:$R$10,MATCH($K1013,{"Oil","Gas","Electric - Other","Electric ccASHP - split"},0))),0),"")</f>
        <v>0</v>
      </c>
      <c r="AR1013" s="124">
        <f t="shared" si="140"/>
        <v>0</v>
      </c>
      <c r="AS1013" s="123" t="e">
        <f t="shared" si="141"/>
        <v>#N/A</v>
      </c>
    </row>
    <row r="1014" spans="1:45" x14ac:dyDescent="0.2">
      <c r="A1014" s="130">
        <v>1012</v>
      </c>
      <c r="B1014" s="177">
        <f>IF(OR(COUNTIF($B$2:$B1013,Input!$F1030)&lt;1,COUNTIF($O$2:$O1013,Input!$C1030)&lt;1),Input!F1030,0)</f>
        <v>0</v>
      </c>
      <c r="C1014" s="177">
        <f>IF(OR(COUNTIF($B$2:$B1013,Input!$F1030)&lt;1,COUNTIF($O$2:$O1013,Input!$C1030)&lt;1),Input!G1030,0)</f>
        <v>0</v>
      </c>
      <c r="D1014" s="177">
        <f>IF(OR(COUNTIF($B$2:$B1013,Input!$F1030)&lt;1,COUNTIF($O$2:$O1013,Input!$C1030)&lt;1),Input!H1030,0)</f>
        <v>0</v>
      </c>
      <c r="E1014" s="177">
        <f>IF(OR(COUNTIF($B$2:$B1013,Input!$F1030)&lt;1,COUNTIF($O$2:$O1013,Input!$C1030)&lt;1),Input!I1030,0)</f>
        <v>0</v>
      </c>
      <c r="F1014" s="177">
        <f>IF(OR(COUNTIF($B$2:$B1013,Input!$F1030)&lt;1,COUNTIF($O$2:$O1013,Input!$C1030)&lt;1),Input!J1030,0)</f>
        <v>0</v>
      </c>
      <c r="G1014" s="177">
        <f>IF(OR(COUNTIF($B$2:$B1013,Input!$F1030)&lt;1,COUNTIF($O$2:$O1013,Input!$C1030)&lt;1),Input!K1030,0)</f>
        <v>0</v>
      </c>
      <c r="H1014" s="177">
        <f>IF(OR(COUNTIF($B$2:$B1013,Input!$F1030)&lt;1,COUNTIF($O$2:$O1013,Input!$C1030)&lt;1),Input!L1030,0)</f>
        <v>0</v>
      </c>
      <c r="I1014" s="177">
        <f>IF(OR(COUNTIF($B$2:$B1013,Input!$F1030)&lt;1,COUNTIF($O$2:$O1013,Input!$C1030)&lt;1),Input!M1030,0)</f>
        <v>0</v>
      </c>
      <c r="J1014" s="177">
        <f>IF(OR(COUNTIF($B$2:$B1013,Input!$F1030)&lt;1,COUNTIF($O$2:$O1013,Input!$C1030)&lt;1),Input!N1030,0)</f>
        <v>0</v>
      </c>
      <c r="K1014" s="177">
        <f>IF(OR(COUNTIF($B$2:$B1013,Input!$F1030)&lt;1,COUNTIF($O$2:$O1013,Input!$C1030)&lt;1),Input!O1030,0)</f>
        <v>0</v>
      </c>
      <c r="L1014" s="177">
        <f>IF(OR(COUNTIF($B$2:$B1013,Input!$F1030)&lt;1,COUNTIF($O$2:$O1013,Input!$C1030)&lt;1),Input!P1030,0)</f>
        <v>0</v>
      </c>
      <c r="M1014" s="129" t="str">
        <f t="shared" si="136"/>
        <v/>
      </c>
      <c r="N1014" s="161">
        <f t="shared" si="134"/>
        <v>0</v>
      </c>
      <c r="O1014" s="168">
        <f>Input!C1030</f>
        <v>0</v>
      </c>
      <c r="P1014" s="168"/>
      <c r="R1014" s="131">
        <f t="shared" si="135"/>
        <v>0</v>
      </c>
      <c r="S1014" s="133" t="str">
        <f t="shared" si="137"/>
        <v xml:space="preserve"> </v>
      </c>
      <c r="T1014" s="133"/>
      <c r="U1014" s="132" t="str">
        <f>_xlfn.IFNA(IF($D1014=0,LOOKUP($F1014,{0.1,0.2,0.3,0.4,0.5,0.6,0.7,0.8,0.9,1},{22,34,46,58,70,82,94,106,118,130}),""),"")</f>
        <v/>
      </c>
      <c r="V1014" s="132" t="str">
        <f>_xlfn.IFNA(IF($D1014=1,LOOKUP($F1014,{0.1,0.2,0.3,0.4,0.5,0.6,0.7,0.8,0.9,1},{23,35,47,59,71,83,95,107,119,131}),""),"")</f>
        <v/>
      </c>
      <c r="W1014" s="132" t="str">
        <f>_xlfn.IFNA(IF($D1014=2,LOOKUP($F1014,{0.1,0.2,0.3,0.4,0.5,0.6,0.7,0.8,0.9,1},{24,36,48,60,72,84,96,108,120,132}),""),"")</f>
        <v/>
      </c>
      <c r="X1014" s="132" t="str">
        <f>_xlfn.IFNA(IF($D1014=3,LOOKUP($F1014,{0.1,0.2,0.3,0.4,0.5,0.6,0.7,0.8,0.9,1},{25,37,49,61,73,85,97,109,121,133}),""),"")</f>
        <v/>
      </c>
      <c r="Y1014" s="132" t="str">
        <f>_xlfn.IFNA(IF($D1014=4,LOOKUP($F1014,{0.1,0.2,0.3,0.4,0.5,0.6,0.7,0.8,0.9,1},{26,38,50,62,74,86,98,110,122,134}),""),"")</f>
        <v/>
      </c>
      <c r="Z1014" s="132" t="str">
        <f>_xlfn.IFNA(IF($D1014=5,LOOKUP($F1014,{0.1,0.2,0.3,0.4,0.5,0.6,0.7,0.8,0.9,1},{27,39,51,63,75,87,99,111,123,135}),""),"")</f>
        <v/>
      </c>
      <c r="AA1014" s="132">
        <f t="shared" si="138"/>
        <v>0</v>
      </c>
      <c r="AB1014" s="132" t="str">
        <f t="shared" si="139"/>
        <v>00</v>
      </c>
      <c r="AC1014" s="82" t="e">
        <f>VLOOKUP(AB1014,'AMI Ref'!T:U,2,FALSE)</f>
        <v>#N/A</v>
      </c>
      <c r="AD1014" s="124"/>
      <c r="AE1014" s="81" t="str">
        <f>_xlfn.IFNA(IF($D1014=0,IF($J1014="Not Paid by Tenant",0,INDEX('AMI Ref'!$K$5:$N$5,MATCH($J1014,{"Oil","Gas","Electric - Other","ELECTRIC - HEAT PUMP"},0))),0),"")</f>
        <v/>
      </c>
      <c r="AF1014" s="81">
        <f>_xlfn.IFNA(IF($D1014=1,IF($J1014="Not Paid by Tenant",0,INDEX('AMI Ref'!$K$6:$N$6,MATCH($J1014,{"Oil","Gas","Electric - Other","ELECTRIC - HEAT PUMP"},0))),0),"")</f>
        <v>0</v>
      </c>
      <c r="AG1014" s="81">
        <f>_xlfn.IFNA(IF($D1014=2,IF($J1014="Not Paid by Tenant",0,INDEX('AMI Ref'!$K$7:$N$7,MATCH($J1014,{"Oil","Gas","Electric - Other","ELECTRIC - HEAT PUMP"},0))),0),"")</f>
        <v>0</v>
      </c>
      <c r="AH1014" s="81">
        <f>_xlfn.IFNA(IF($D1014=3,IF($J1014="Not Paid by Tenant",0,INDEX('AMI Ref'!$K$8:$N$8,MATCH($J1014,{"Oil","Gas","Electric - Other","ELECTRIC - HEAT PUMP"},0))),0),"")</f>
        <v>0</v>
      </c>
      <c r="AI1014" s="81">
        <f>_xlfn.IFNA(IF($D1014=4,IF($J1014="Not Paid by Tenant",0,INDEX('AMI Ref'!$K$9:$N$9,MATCH($J1014,{"Oil","Gas","Electric - Other","ELECTRIC - HEAT PUMP"},0))),0),"")</f>
        <v>0</v>
      </c>
      <c r="AJ1014" s="81">
        <f>_xlfn.IFNA(IF($D1014=5,IF($J1014="Not Paid by Tenant",0,INDEX('AMI Ref'!$K$10:$N$10,MATCH($J1014,{"Oil","Gas","Electric - Other","ELECTRIC - HEAT PUMP"},0))),0),"")</f>
        <v>0</v>
      </c>
      <c r="AK1014" s="128"/>
      <c r="AL1014" s="81" t="str">
        <f>_xlfn.IFNA(IF($D1014=0,IF($K1014="Not Paid by Tenant",0,INDEX('AMI Ref'!$O$5:$R$5,MATCH($K1014,{"Oil","Gas","Electric - Other","Electric ccASHP - split"},0))),0),"")</f>
        <v/>
      </c>
      <c r="AM1014" s="81">
        <f>_xlfn.IFNA(IF($D1014=1,IF($K1014="Not Paid by Tenant",0,INDEX('AMI Ref'!$O$6:$R$6,MATCH($K1014,{"Oil","Gas","Electric - Other","Electric ccASHP - split"},0))),0),"")</f>
        <v>0</v>
      </c>
      <c r="AN1014" s="81">
        <f>_xlfn.IFNA(IF($D1014=2,IF($K1014="Not Paid by Tenant",0,INDEX('AMI Ref'!$O$7:$R$7,MATCH($K1014,{"Oil","Gas","Electric - Other","Electric ccASHP - split"},0))),0),"")</f>
        <v>0</v>
      </c>
      <c r="AO1014" s="81">
        <f>_xlfn.IFNA(IF($D1014=3,IF($K1014="Not Paid by Tenant",0,INDEX('AMI Ref'!$O$8:$R$8,MATCH($K1014,{"Oil","Gas","Electric - Other","Electric ccASHP - split"},0))),0),"")</f>
        <v>0</v>
      </c>
      <c r="AP1014" s="81">
        <f>_xlfn.IFNA(IF($D1014=4,IF($K1014="Not Paid by Tenant",0,INDEX('AMI Ref'!$O$9:$R$9,MATCH($K1014,{"Oil","Gas","Electric - Other","Electric ccASHP - split"},0))),0),"")</f>
        <v>0</v>
      </c>
      <c r="AQ1014" s="81">
        <f>_xlfn.IFNA(IF($D1014=5,IF($K1014="Not Paid by Tenant",0,INDEX('AMI Ref'!$O$10:$R$10,MATCH($K1014,{"Oil","Gas","Electric - Other","Electric ccASHP - split"},0))),0),"")</f>
        <v>0</v>
      </c>
      <c r="AR1014" s="124">
        <f t="shared" si="140"/>
        <v>0</v>
      </c>
      <c r="AS1014" s="123" t="e">
        <f t="shared" si="141"/>
        <v>#N/A</v>
      </c>
    </row>
    <row r="1015" spans="1:45" x14ac:dyDescent="0.2">
      <c r="A1015" s="130">
        <v>1013</v>
      </c>
      <c r="B1015" s="177">
        <f>IF(OR(COUNTIF($B$2:$B1014,Input!$F1031)&lt;1,COUNTIF($O$2:$O1014,Input!$C1031)&lt;1),Input!F1031,0)</f>
        <v>0</v>
      </c>
      <c r="C1015" s="177">
        <f>IF(OR(COUNTIF($B$2:$B1014,Input!$F1031)&lt;1,COUNTIF($O$2:$O1014,Input!$C1031)&lt;1),Input!G1031,0)</f>
        <v>0</v>
      </c>
      <c r="D1015" s="177">
        <f>IF(OR(COUNTIF($B$2:$B1014,Input!$F1031)&lt;1,COUNTIF($O$2:$O1014,Input!$C1031)&lt;1),Input!H1031,0)</f>
        <v>0</v>
      </c>
      <c r="E1015" s="177">
        <f>IF(OR(COUNTIF($B$2:$B1014,Input!$F1031)&lt;1,COUNTIF($O$2:$O1014,Input!$C1031)&lt;1),Input!I1031,0)</f>
        <v>0</v>
      </c>
      <c r="F1015" s="177">
        <f>IF(OR(COUNTIF($B$2:$B1014,Input!$F1031)&lt;1,COUNTIF($O$2:$O1014,Input!$C1031)&lt;1),Input!J1031,0)</f>
        <v>0</v>
      </c>
      <c r="G1015" s="177">
        <f>IF(OR(COUNTIF($B$2:$B1014,Input!$F1031)&lt;1,COUNTIF($O$2:$O1014,Input!$C1031)&lt;1),Input!K1031,0)</f>
        <v>0</v>
      </c>
      <c r="H1015" s="177">
        <f>IF(OR(COUNTIF($B$2:$B1014,Input!$F1031)&lt;1,COUNTIF($O$2:$O1014,Input!$C1031)&lt;1),Input!L1031,0)</f>
        <v>0</v>
      </c>
      <c r="I1015" s="177">
        <f>IF(OR(COUNTIF($B$2:$B1014,Input!$F1031)&lt;1,COUNTIF($O$2:$O1014,Input!$C1031)&lt;1),Input!M1031,0)</f>
        <v>0</v>
      </c>
      <c r="J1015" s="177">
        <f>IF(OR(COUNTIF($B$2:$B1014,Input!$F1031)&lt;1,COUNTIF($O$2:$O1014,Input!$C1031)&lt;1),Input!N1031,0)</f>
        <v>0</v>
      </c>
      <c r="K1015" s="177">
        <f>IF(OR(COUNTIF($B$2:$B1014,Input!$F1031)&lt;1,COUNTIF($O$2:$O1014,Input!$C1031)&lt;1),Input!O1031,0)</f>
        <v>0</v>
      </c>
      <c r="L1015" s="177">
        <f>IF(OR(COUNTIF($B$2:$B1014,Input!$F1031)&lt;1,COUNTIF($O$2:$O1014,Input!$C1031)&lt;1),Input!P1031,0)</f>
        <v>0</v>
      </c>
      <c r="M1015" s="129" t="str">
        <f t="shared" si="136"/>
        <v/>
      </c>
      <c r="N1015" s="161">
        <f t="shared" si="134"/>
        <v>0</v>
      </c>
      <c r="O1015" s="168">
        <f>Input!C1031</f>
        <v>0</v>
      </c>
      <c r="P1015" s="168"/>
      <c r="R1015" s="131">
        <f t="shared" si="135"/>
        <v>0</v>
      </c>
      <c r="S1015" s="133" t="str">
        <f t="shared" si="137"/>
        <v xml:space="preserve"> </v>
      </c>
      <c r="T1015" s="133"/>
      <c r="U1015" s="132" t="str">
        <f>_xlfn.IFNA(IF($D1015=0,LOOKUP($F1015,{0.1,0.2,0.3,0.4,0.5,0.6,0.7,0.8,0.9,1},{22,34,46,58,70,82,94,106,118,130}),""),"")</f>
        <v/>
      </c>
      <c r="V1015" s="132" t="str">
        <f>_xlfn.IFNA(IF($D1015=1,LOOKUP($F1015,{0.1,0.2,0.3,0.4,0.5,0.6,0.7,0.8,0.9,1},{23,35,47,59,71,83,95,107,119,131}),""),"")</f>
        <v/>
      </c>
      <c r="W1015" s="132" t="str">
        <f>_xlfn.IFNA(IF($D1015=2,LOOKUP($F1015,{0.1,0.2,0.3,0.4,0.5,0.6,0.7,0.8,0.9,1},{24,36,48,60,72,84,96,108,120,132}),""),"")</f>
        <v/>
      </c>
      <c r="X1015" s="132" t="str">
        <f>_xlfn.IFNA(IF($D1015=3,LOOKUP($F1015,{0.1,0.2,0.3,0.4,0.5,0.6,0.7,0.8,0.9,1},{25,37,49,61,73,85,97,109,121,133}),""),"")</f>
        <v/>
      </c>
      <c r="Y1015" s="132" t="str">
        <f>_xlfn.IFNA(IF($D1015=4,LOOKUP($F1015,{0.1,0.2,0.3,0.4,0.5,0.6,0.7,0.8,0.9,1},{26,38,50,62,74,86,98,110,122,134}),""),"")</f>
        <v/>
      </c>
      <c r="Z1015" s="132" t="str">
        <f>_xlfn.IFNA(IF($D1015=5,LOOKUP($F1015,{0.1,0.2,0.3,0.4,0.5,0.6,0.7,0.8,0.9,1},{27,39,51,63,75,87,99,111,123,135}),""),"")</f>
        <v/>
      </c>
      <c r="AA1015" s="132">
        <f t="shared" si="138"/>
        <v>0</v>
      </c>
      <c r="AB1015" s="132" t="str">
        <f t="shared" si="139"/>
        <v>00</v>
      </c>
      <c r="AC1015" s="82" t="e">
        <f>VLOOKUP(AB1015,'AMI Ref'!T:U,2,FALSE)</f>
        <v>#N/A</v>
      </c>
      <c r="AD1015" s="124"/>
      <c r="AE1015" s="81" t="str">
        <f>_xlfn.IFNA(IF($D1015=0,IF($J1015="Not Paid by Tenant",0,INDEX('AMI Ref'!$K$5:$N$5,MATCH($J1015,{"Oil","Gas","Electric - Other","ELECTRIC - HEAT PUMP"},0))),0),"")</f>
        <v/>
      </c>
      <c r="AF1015" s="81">
        <f>_xlfn.IFNA(IF($D1015=1,IF($J1015="Not Paid by Tenant",0,INDEX('AMI Ref'!$K$6:$N$6,MATCH($J1015,{"Oil","Gas","Electric - Other","ELECTRIC - HEAT PUMP"},0))),0),"")</f>
        <v>0</v>
      </c>
      <c r="AG1015" s="81">
        <f>_xlfn.IFNA(IF($D1015=2,IF($J1015="Not Paid by Tenant",0,INDEX('AMI Ref'!$K$7:$N$7,MATCH($J1015,{"Oil","Gas","Electric - Other","ELECTRIC - HEAT PUMP"},0))),0),"")</f>
        <v>0</v>
      </c>
      <c r="AH1015" s="81">
        <f>_xlfn.IFNA(IF($D1015=3,IF($J1015="Not Paid by Tenant",0,INDEX('AMI Ref'!$K$8:$N$8,MATCH($J1015,{"Oil","Gas","Electric - Other","ELECTRIC - HEAT PUMP"},0))),0),"")</f>
        <v>0</v>
      </c>
      <c r="AI1015" s="81">
        <f>_xlfn.IFNA(IF($D1015=4,IF($J1015="Not Paid by Tenant",0,INDEX('AMI Ref'!$K$9:$N$9,MATCH($J1015,{"Oil","Gas","Electric - Other","ELECTRIC - HEAT PUMP"},0))),0),"")</f>
        <v>0</v>
      </c>
      <c r="AJ1015" s="81">
        <f>_xlfn.IFNA(IF($D1015=5,IF($J1015="Not Paid by Tenant",0,INDEX('AMI Ref'!$K$10:$N$10,MATCH($J1015,{"Oil","Gas","Electric - Other","ELECTRIC - HEAT PUMP"},0))),0),"")</f>
        <v>0</v>
      </c>
      <c r="AK1015" s="128"/>
      <c r="AL1015" s="81" t="str">
        <f>_xlfn.IFNA(IF($D1015=0,IF($K1015="Not Paid by Tenant",0,INDEX('AMI Ref'!$O$5:$R$5,MATCH($K1015,{"Oil","Gas","Electric - Other","Electric ccASHP - split"},0))),0),"")</f>
        <v/>
      </c>
      <c r="AM1015" s="81">
        <f>_xlfn.IFNA(IF($D1015=1,IF($K1015="Not Paid by Tenant",0,INDEX('AMI Ref'!$O$6:$R$6,MATCH($K1015,{"Oil","Gas","Electric - Other","Electric ccASHP - split"},0))),0),"")</f>
        <v>0</v>
      </c>
      <c r="AN1015" s="81">
        <f>_xlfn.IFNA(IF($D1015=2,IF($K1015="Not Paid by Tenant",0,INDEX('AMI Ref'!$O$7:$R$7,MATCH($K1015,{"Oil","Gas","Electric - Other","Electric ccASHP - split"},0))),0),"")</f>
        <v>0</v>
      </c>
      <c r="AO1015" s="81">
        <f>_xlfn.IFNA(IF($D1015=3,IF($K1015="Not Paid by Tenant",0,INDEX('AMI Ref'!$O$8:$R$8,MATCH($K1015,{"Oil","Gas","Electric - Other","Electric ccASHP - split"},0))),0),"")</f>
        <v>0</v>
      </c>
      <c r="AP1015" s="81">
        <f>_xlfn.IFNA(IF($D1015=4,IF($K1015="Not Paid by Tenant",0,INDEX('AMI Ref'!$O$9:$R$9,MATCH($K1015,{"Oil","Gas","Electric - Other","Electric ccASHP - split"},0))),0),"")</f>
        <v>0</v>
      </c>
      <c r="AQ1015" s="81">
        <f>_xlfn.IFNA(IF($D1015=5,IF($K1015="Not Paid by Tenant",0,INDEX('AMI Ref'!$O$10:$R$10,MATCH($K1015,{"Oil","Gas","Electric - Other","Electric ccASHP - split"},0))),0),"")</f>
        <v>0</v>
      </c>
      <c r="AR1015" s="124">
        <f t="shared" si="140"/>
        <v>0</v>
      </c>
      <c r="AS1015" s="123" t="e">
        <f t="shared" si="141"/>
        <v>#N/A</v>
      </c>
    </row>
    <row r="1016" spans="1:45" x14ac:dyDescent="0.2">
      <c r="A1016" s="130">
        <v>1014</v>
      </c>
      <c r="B1016" s="177">
        <f>IF(OR(COUNTIF($B$2:$B1015,Input!$F1032)&lt;1,COUNTIF($O$2:$O1015,Input!$C1032)&lt;1),Input!F1032,0)</f>
        <v>0</v>
      </c>
      <c r="C1016" s="177">
        <f>IF(OR(COUNTIF($B$2:$B1015,Input!$F1032)&lt;1,COUNTIF($O$2:$O1015,Input!$C1032)&lt;1),Input!G1032,0)</f>
        <v>0</v>
      </c>
      <c r="D1016" s="177">
        <f>IF(OR(COUNTIF($B$2:$B1015,Input!$F1032)&lt;1,COUNTIF($O$2:$O1015,Input!$C1032)&lt;1),Input!H1032,0)</f>
        <v>0</v>
      </c>
      <c r="E1016" s="177">
        <f>IF(OR(COUNTIF($B$2:$B1015,Input!$F1032)&lt;1,COUNTIF($O$2:$O1015,Input!$C1032)&lt;1),Input!I1032,0)</f>
        <v>0</v>
      </c>
      <c r="F1016" s="177">
        <f>IF(OR(COUNTIF($B$2:$B1015,Input!$F1032)&lt;1,COUNTIF($O$2:$O1015,Input!$C1032)&lt;1),Input!J1032,0)</f>
        <v>0</v>
      </c>
      <c r="G1016" s="177">
        <f>IF(OR(COUNTIF($B$2:$B1015,Input!$F1032)&lt;1,COUNTIF($O$2:$O1015,Input!$C1032)&lt;1),Input!K1032,0)</f>
        <v>0</v>
      </c>
      <c r="H1016" s="177">
        <f>IF(OR(COUNTIF($B$2:$B1015,Input!$F1032)&lt;1,COUNTIF($O$2:$O1015,Input!$C1032)&lt;1),Input!L1032,0)</f>
        <v>0</v>
      </c>
      <c r="I1016" s="177">
        <f>IF(OR(COUNTIF($B$2:$B1015,Input!$F1032)&lt;1,COUNTIF($O$2:$O1015,Input!$C1032)&lt;1),Input!M1032,0)</f>
        <v>0</v>
      </c>
      <c r="J1016" s="177">
        <f>IF(OR(COUNTIF($B$2:$B1015,Input!$F1032)&lt;1,COUNTIF($O$2:$O1015,Input!$C1032)&lt;1),Input!N1032,0)</f>
        <v>0</v>
      </c>
      <c r="K1016" s="177">
        <f>IF(OR(COUNTIF($B$2:$B1015,Input!$F1032)&lt;1,COUNTIF($O$2:$O1015,Input!$C1032)&lt;1),Input!O1032,0)</f>
        <v>0</v>
      </c>
      <c r="L1016" s="177">
        <f>IF(OR(COUNTIF($B$2:$B1015,Input!$F1032)&lt;1,COUNTIF($O$2:$O1015,Input!$C1032)&lt;1),Input!P1032,0)</f>
        <v>0</v>
      </c>
      <c r="M1016" s="129" t="str">
        <f t="shared" si="136"/>
        <v/>
      </c>
      <c r="N1016" s="161">
        <f t="shared" si="134"/>
        <v>0</v>
      </c>
      <c r="O1016" s="168">
        <f>Input!C1032</f>
        <v>0</v>
      </c>
      <c r="P1016" s="168"/>
      <c r="R1016" s="131">
        <f t="shared" si="135"/>
        <v>0</v>
      </c>
      <c r="S1016" s="133" t="str">
        <f t="shared" si="137"/>
        <v xml:space="preserve"> </v>
      </c>
      <c r="T1016" s="133"/>
      <c r="U1016" s="132" t="str">
        <f>_xlfn.IFNA(IF($D1016=0,LOOKUP($F1016,{0.1,0.2,0.3,0.4,0.5,0.6,0.7,0.8,0.9,1},{22,34,46,58,70,82,94,106,118,130}),""),"")</f>
        <v/>
      </c>
      <c r="V1016" s="132" t="str">
        <f>_xlfn.IFNA(IF($D1016=1,LOOKUP($F1016,{0.1,0.2,0.3,0.4,0.5,0.6,0.7,0.8,0.9,1},{23,35,47,59,71,83,95,107,119,131}),""),"")</f>
        <v/>
      </c>
      <c r="W1016" s="132" t="str">
        <f>_xlfn.IFNA(IF($D1016=2,LOOKUP($F1016,{0.1,0.2,0.3,0.4,0.5,0.6,0.7,0.8,0.9,1},{24,36,48,60,72,84,96,108,120,132}),""),"")</f>
        <v/>
      </c>
      <c r="X1016" s="132" t="str">
        <f>_xlfn.IFNA(IF($D1016=3,LOOKUP($F1016,{0.1,0.2,0.3,0.4,0.5,0.6,0.7,0.8,0.9,1},{25,37,49,61,73,85,97,109,121,133}),""),"")</f>
        <v/>
      </c>
      <c r="Y1016" s="132" t="str">
        <f>_xlfn.IFNA(IF($D1016=4,LOOKUP($F1016,{0.1,0.2,0.3,0.4,0.5,0.6,0.7,0.8,0.9,1},{26,38,50,62,74,86,98,110,122,134}),""),"")</f>
        <v/>
      </c>
      <c r="Z1016" s="132" t="str">
        <f>_xlfn.IFNA(IF($D1016=5,LOOKUP($F1016,{0.1,0.2,0.3,0.4,0.5,0.6,0.7,0.8,0.9,1},{27,39,51,63,75,87,99,111,123,135}),""),"")</f>
        <v/>
      </c>
      <c r="AA1016" s="132">
        <f t="shared" si="138"/>
        <v>0</v>
      </c>
      <c r="AB1016" s="132" t="str">
        <f t="shared" si="139"/>
        <v>00</v>
      </c>
      <c r="AC1016" s="82" t="e">
        <f>VLOOKUP(AB1016,'AMI Ref'!T:U,2,FALSE)</f>
        <v>#N/A</v>
      </c>
      <c r="AD1016" s="124"/>
      <c r="AE1016" s="81" t="str">
        <f>_xlfn.IFNA(IF($D1016=0,IF($J1016="Not Paid by Tenant",0,INDEX('AMI Ref'!$K$5:$N$5,MATCH($J1016,{"Oil","Gas","Electric - Other","ELECTRIC - HEAT PUMP"},0))),0),"")</f>
        <v/>
      </c>
      <c r="AF1016" s="81">
        <f>_xlfn.IFNA(IF($D1016=1,IF($J1016="Not Paid by Tenant",0,INDEX('AMI Ref'!$K$6:$N$6,MATCH($J1016,{"Oil","Gas","Electric - Other","ELECTRIC - HEAT PUMP"},0))),0),"")</f>
        <v>0</v>
      </c>
      <c r="AG1016" s="81">
        <f>_xlfn.IFNA(IF($D1016=2,IF($J1016="Not Paid by Tenant",0,INDEX('AMI Ref'!$K$7:$N$7,MATCH($J1016,{"Oil","Gas","Electric - Other","ELECTRIC - HEAT PUMP"},0))),0),"")</f>
        <v>0</v>
      </c>
      <c r="AH1016" s="81">
        <f>_xlfn.IFNA(IF($D1016=3,IF($J1016="Not Paid by Tenant",0,INDEX('AMI Ref'!$K$8:$N$8,MATCH($J1016,{"Oil","Gas","Electric - Other","ELECTRIC - HEAT PUMP"},0))),0),"")</f>
        <v>0</v>
      </c>
      <c r="AI1016" s="81">
        <f>_xlfn.IFNA(IF($D1016=4,IF($J1016="Not Paid by Tenant",0,INDEX('AMI Ref'!$K$9:$N$9,MATCH($J1016,{"Oil","Gas","Electric - Other","ELECTRIC - HEAT PUMP"},0))),0),"")</f>
        <v>0</v>
      </c>
      <c r="AJ1016" s="81">
        <f>_xlfn.IFNA(IF($D1016=5,IF($J1016="Not Paid by Tenant",0,INDEX('AMI Ref'!$K$10:$N$10,MATCH($J1016,{"Oil","Gas","Electric - Other","ELECTRIC - HEAT PUMP"},0))),0),"")</f>
        <v>0</v>
      </c>
      <c r="AK1016" s="128"/>
      <c r="AL1016" s="81" t="str">
        <f>_xlfn.IFNA(IF($D1016=0,IF($K1016="Not Paid by Tenant",0,INDEX('AMI Ref'!$O$5:$R$5,MATCH($K1016,{"Oil","Gas","Electric - Other","Electric ccASHP - split"},0))),0),"")</f>
        <v/>
      </c>
      <c r="AM1016" s="81">
        <f>_xlfn.IFNA(IF($D1016=1,IF($K1016="Not Paid by Tenant",0,INDEX('AMI Ref'!$O$6:$R$6,MATCH($K1016,{"Oil","Gas","Electric - Other","Electric ccASHP - split"},0))),0),"")</f>
        <v>0</v>
      </c>
      <c r="AN1016" s="81">
        <f>_xlfn.IFNA(IF($D1016=2,IF($K1016="Not Paid by Tenant",0,INDEX('AMI Ref'!$O$7:$R$7,MATCH($K1016,{"Oil","Gas","Electric - Other","Electric ccASHP - split"},0))),0),"")</f>
        <v>0</v>
      </c>
      <c r="AO1016" s="81">
        <f>_xlfn.IFNA(IF($D1016=3,IF($K1016="Not Paid by Tenant",0,INDEX('AMI Ref'!$O$8:$R$8,MATCH($K1016,{"Oil","Gas","Electric - Other","Electric ccASHP - split"},0))),0),"")</f>
        <v>0</v>
      </c>
      <c r="AP1016" s="81">
        <f>_xlfn.IFNA(IF($D1016=4,IF($K1016="Not Paid by Tenant",0,INDEX('AMI Ref'!$O$9:$R$9,MATCH($K1016,{"Oil","Gas","Electric - Other","Electric ccASHP - split"},0))),0),"")</f>
        <v>0</v>
      </c>
      <c r="AQ1016" s="81">
        <f>_xlfn.IFNA(IF($D1016=5,IF($K1016="Not Paid by Tenant",0,INDEX('AMI Ref'!$O$10:$R$10,MATCH($K1016,{"Oil","Gas","Electric - Other","Electric ccASHP - split"},0))),0),"")</f>
        <v>0</v>
      </c>
      <c r="AR1016" s="124">
        <f t="shared" si="140"/>
        <v>0</v>
      </c>
      <c r="AS1016" s="123" t="e">
        <f t="shared" si="141"/>
        <v>#N/A</v>
      </c>
    </row>
    <row r="1017" spans="1:45" x14ac:dyDescent="0.2">
      <c r="A1017" s="130">
        <v>1015</v>
      </c>
      <c r="B1017" s="177">
        <f>IF(OR(COUNTIF($B$2:$B1016,Input!$F1033)&lt;1,COUNTIF($O$2:$O1016,Input!$C1033)&lt;1),Input!F1033,0)</f>
        <v>0</v>
      </c>
      <c r="C1017" s="177">
        <f>IF(OR(COUNTIF($B$2:$B1016,Input!$F1033)&lt;1,COUNTIF($O$2:$O1016,Input!$C1033)&lt;1),Input!G1033,0)</f>
        <v>0</v>
      </c>
      <c r="D1017" s="177">
        <f>IF(OR(COUNTIF($B$2:$B1016,Input!$F1033)&lt;1,COUNTIF($O$2:$O1016,Input!$C1033)&lt;1),Input!H1033,0)</f>
        <v>0</v>
      </c>
      <c r="E1017" s="177">
        <f>IF(OR(COUNTIF($B$2:$B1016,Input!$F1033)&lt;1,COUNTIF($O$2:$O1016,Input!$C1033)&lt;1),Input!I1033,0)</f>
        <v>0</v>
      </c>
      <c r="F1017" s="177">
        <f>IF(OR(COUNTIF($B$2:$B1016,Input!$F1033)&lt;1,COUNTIF($O$2:$O1016,Input!$C1033)&lt;1),Input!J1033,0)</f>
        <v>0</v>
      </c>
      <c r="G1017" s="177">
        <f>IF(OR(COUNTIF($B$2:$B1016,Input!$F1033)&lt;1,COUNTIF($O$2:$O1016,Input!$C1033)&lt;1),Input!K1033,0)</f>
        <v>0</v>
      </c>
      <c r="H1017" s="177">
        <f>IF(OR(COUNTIF($B$2:$B1016,Input!$F1033)&lt;1,COUNTIF($O$2:$O1016,Input!$C1033)&lt;1),Input!L1033,0)</f>
        <v>0</v>
      </c>
      <c r="I1017" s="177">
        <f>IF(OR(COUNTIF($B$2:$B1016,Input!$F1033)&lt;1,COUNTIF($O$2:$O1016,Input!$C1033)&lt;1),Input!M1033,0)</f>
        <v>0</v>
      </c>
      <c r="J1017" s="177">
        <f>IF(OR(COUNTIF($B$2:$B1016,Input!$F1033)&lt;1,COUNTIF($O$2:$O1016,Input!$C1033)&lt;1),Input!N1033,0)</f>
        <v>0</v>
      </c>
      <c r="K1017" s="177">
        <f>IF(OR(COUNTIF($B$2:$B1016,Input!$F1033)&lt;1,COUNTIF($O$2:$O1016,Input!$C1033)&lt;1),Input!O1033,0)</f>
        <v>0</v>
      </c>
      <c r="L1017" s="177">
        <f>IF(OR(COUNTIF($B$2:$B1016,Input!$F1033)&lt;1,COUNTIF($O$2:$O1016,Input!$C1033)&lt;1),Input!P1033,0)</f>
        <v>0</v>
      </c>
      <c r="M1017" s="129" t="str">
        <f t="shared" si="136"/>
        <v/>
      </c>
      <c r="N1017" s="161">
        <f t="shared" si="134"/>
        <v>0</v>
      </c>
      <c r="O1017" s="168">
        <f>Input!C1033</f>
        <v>0</v>
      </c>
      <c r="P1017" s="168"/>
      <c r="R1017" s="131">
        <f t="shared" si="135"/>
        <v>0</v>
      </c>
      <c r="S1017" s="133" t="str">
        <f t="shared" si="137"/>
        <v xml:space="preserve"> </v>
      </c>
      <c r="T1017" s="133"/>
      <c r="U1017" s="132" t="str">
        <f>_xlfn.IFNA(IF($D1017=0,LOOKUP($F1017,{0.1,0.2,0.3,0.4,0.5,0.6,0.7,0.8,0.9,1},{22,34,46,58,70,82,94,106,118,130}),""),"")</f>
        <v/>
      </c>
      <c r="V1017" s="132" t="str">
        <f>_xlfn.IFNA(IF($D1017=1,LOOKUP($F1017,{0.1,0.2,0.3,0.4,0.5,0.6,0.7,0.8,0.9,1},{23,35,47,59,71,83,95,107,119,131}),""),"")</f>
        <v/>
      </c>
      <c r="W1017" s="132" t="str">
        <f>_xlfn.IFNA(IF($D1017=2,LOOKUP($F1017,{0.1,0.2,0.3,0.4,0.5,0.6,0.7,0.8,0.9,1},{24,36,48,60,72,84,96,108,120,132}),""),"")</f>
        <v/>
      </c>
      <c r="X1017" s="132" t="str">
        <f>_xlfn.IFNA(IF($D1017=3,LOOKUP($F1017,{0.1,0.2,0.3,0.4,0.5,0.6,0.7,0.8,0.9,1},{25,37,49,61,73,85,97,109,121,133}),""),"")</f>
        <v/>
      </c>
      <c r="Y1017" s="132" t="str">
        <f>_xlfn.IFNA(IF($D1017=4,LOOKUP($F1017,{0.1,0.2,0.3,0.4,0.5,0.6,0.7,0.8,0.9,1},{26,38,50,62,74,86,98,110,122,134}),""),"")</f>
        <v/>
      </c>
      <c r="Z1017" s="132" t="str">
        <f>_xlfn.IFNA(IF($D1017=5,LOOKUP($F1017,{0.1,0.2,0.3,0.4,0.5,0.6,0.7,0.8,0.9,1},{27,39,51,63,75,87,99,111,123,135}),""),"")</f>
        <v/>
      </c>
      <c r="AA1017" s="132">
        <f t="shared" si="138"/>
        <v>0</v>
      </c>
      <c r="AB1017" s="132" t="str">
        <f t="shared" si="139"/>
        <v>00</v>
      </c>
      <c r="AC1017" s="82" t="e">
        <f>VLOOKUP(AB1017,'AMI Ref'!T:U,2,FALSE)</f>
        <v>#N/A</v>
      </c>
      <c r="AD1017" s="124"/>
      <c r="AE1017" s="81" t="str">
        <f>_xlfn.IFNA(IF($D1017=0,IF($J1017="Not Paid by Tenant",0,INDEX('AMI Ref'!$K$5:$N$5,MATCH($J1017,{"Oil","Gas","Electric - Other","ELECTRIC - HEAT PUMP"},0))),0),"")</f>
        <v/>
      </c>
      <c r="AF1017" s="81">
        <f>_xlfn.IFNA(IF($D1017=1,IF($J1017="Not Paid by Tenant",0,INDEX('AMI Ref'!$K$6:$N$6,MATCH($J1017,{"Oil","Gas","Electric - Other","ELECTRIC - HEAT PUMP"},0))),0),"")</f>
        <v>0</v>
      </c>
      <c r="AG1017" s="81">
        <f>_xlfn.IFNA(IF($D1017=2,IF($J1017="Not Paid by Tenant",0,INDEX('AMI Ref'!$K$7:$N$7,MATCH($J1017,{"Oil","Gas","Electric - Other","ELECTRIC - HEAT PUMP"},0))),0),"")</f>
        <v>0</v>
      </c>
      <c r="AH1017" s="81">
        <f>_xlfn.IFNA(IF($D1017=3,IF($J1017="Not Paid by Tenant",0,INDEX('AMI Ref'!$K$8:$N$8,MATCH($J1017,{"Oil","Gas","Electric - Other","ELECTRIC - HEAT PUMP"},0))),0),"")</f>
        <v>0</v>
      </c>
      <c r="AI1017" s="81">
        <f>_xlfn.IFNA(IF($D1017=4,IF($J1017="Not Paid by Tenant",0,INDEX('AMI Ref'!$K$9:$N$9,MATCH($J1017,{"Oil","Gas","Electric - Other","ELECTRIC - HEAT PUMP"},0))),0),"")</f>
        <v>0</v>
      </c>
      <c r="AJ1017" s="81">
        <f>_xlfn.IFNA(IF($D1017=5,IF($J1017="Not Paid by Tenant",0,INDEX('AMI Ref'!$K$10:$N$10,MATCH($J1017,{"Oil","Gas","Electric - Other","ELECTRIC - HEAT PUMP"},0))),0),"")</f>
        <v>0</v>
      </c>
      <c r="AK1017" s="128"/>
      <c r="AL1017" s="81" t="str">
        <f>_xlfn.IFNA(IF($D1017=0,IF($K1017="Not Paid by Tenant",0,INDEX('AMI Ref'!$O$5:$R$5,MATCH($K1017,{"Oil","Gas","Electric - Other","Electric ccASHP - split"},0))),0),"")</f>
        <v/>
      </c>
      <c r="AM1017" s="81">
        <f>_xlfn.IFNA(IF($D1017=1,IF($K1017="Not Paid by Tenant",0,INDEX('AMI Ref'!$O$6:$R$6,MATCH($K1017,{"Oil","Gas","Electric - Other","Electric ccASHP - split"},0))),0),"")</f>
        <v>0</v>
      </c>
      <c r="AN1017" s="81">
        <f>_xlfn.IFNA(IF($D1017=2,IF($K1017="Not Paid by Tenant",0,INDEX('AMI Ref'!$O$7:$R$7,MATCH($K1017,{"Oil","Gas","Electric - Other","Electric ccASHP - split"},0))),0),"")</f>
        <v>0</v>
      </c>
      <c r="AO1017" s="81">
        <f>_xlfn.IFNA(IF($D1017=3,IF($K1017="Not Paid by Tenant",0,INDEX('AMI Ref'!$O$8:$R$8,MATCH($K1017,{"Oil","Gas","Electric - Other","Electric ccASHP - split"},0))),0),"")</f>
        <v>0</v>
      </c>
      <c r="AP1017" s="81">
        <f>_xlfn.IFNA(IF($D1017=4,IF($K1017="Not Paid by Tenant",0,INDEX('AMI Ref'!$O$9:$R$9,MATCH($K1017,{"Oil","Gas","Electric - Other","Electric ccASHP - split"},0))),0),"")</f>
        <v>0</v>
      </c>
      <c r="AQ1017" s="81">
        <f>_xlfn.IFNA(IF($D1017=5,IF($K1017="Not Paid by Tenant",0,INDEX('AMI Ref'!$O$10:$R$10,MATCH($K1017,{"Oil","Gas","Electric - Other","Electric ccASHP - split"},0))),0),"")</f>
        <v>0</v>
      </c>
      <c r="AR1017" s="124">
        <f t="shared" si="140"/>
        <v>0</v>
      </c>
      <c r="AS1017" s="123" t="e">
        <f t="shared" si="141"/>
        <v>#N/A</v>
      </c>
    </row>
    <row r="1018" spans="1:45" x14ac:dyDescent="0.2">
      <c r="A1018" s="130">
        <v>1016</v>
      </c>
      <c r="B1018" s="177">
        <f>IF(OR(COUNTIF($B$2:$B1017,Input!$F1034)&lt;1,COUNTIF($O$2:$O1017,Input!$C1034)&lt;1),Input!F1034,0)</f>
        <v>0</v>
      </c>
      <c r="C1018" s="177">
        <f>IF(OR(COUNTIF($B$2:$B1017,Input!$F1034)&lt;1,COUNTIF($O$2:$O1017,Input!$C1034)&lt;1),Input!G1034,0)</f>
        <v>0</v>
      </c>
      <c r="D1018" s="177">
        <f>IF(OR(COUNTIF($B$2:$B1017,Input!$F1034)&lt;1,COUNTIF($O$2:$O1017,Input!$C1034)&lt;1),Input!H1034,0)</f>
        <v>0</v>
      </c>
      <c r="E1018" s="177">
        <f>IF(OR(COUNTIF($B$2:$B1017,Input!$F1034)&lt;1,COUNTIF($O$2:$O1017,Input!$C1034)&lt;1),Input!I1034,0)</f>
        <v>0</v>
      </c>
      <c r="F1018" s="177">
        <f>IF(OR(COUNTIF($B$2:$B1017,Input!$F1034)&lt;1,COUNTIF($O$2:$O1017,Input!$C1034)&lt;1),Input!J1034,0)</f>
        <v>0</v>
      </c>
      <c r="G1018" s="177">
        <f>IF(OR(COUNTIF($B$2:$B1017,Input!$F1034)&lt;1,COUNTIF($O$2:$O1017,Input!$C1034)&lt;1),Input!K1034,0)</f>
        <v>0</v>
      </c>
      <c r="H1018" s="177">
        <f>IF(OR(COUNTIF($B$2:$B1017,Input!$F1034)&lt;1,COUNTIF($O$2:$O1017,Input!$C1034)&lt;1),Input!L1034,0)</f>
        <v>0</v>
      </c>
      <c r="I1018" s="177">
        <f>IF(OR(COUNTIF($B$2:$B1017,Input!$F1034)&lt;1,COUNTIF($O$2:$O1017,Input!$C1034)&lt;1),Input!M1034,0)</f>
        <v>0</v>
      </c>
      <c r="J1018" s="177">
        <f>IF(OR(COUNTIF($B$2:$B1017,Input!$F1034)&lt;1,COUNTIF($O$2:$O1017,Input!$C1034)&lt;1),Input!N1034,0)</f>
        <v>0</v>
      </c>
      <c r="K1018" s="177">
        <f>IF(OR(COUNTIF($B$2:$B1017,Input!$F1034)&lt;1,COUNTIF($O$2:$O1017,Input!$C1034)&lt;1),Input!O1034,0)</f>
        <v>0</v>
      </c>
      <c r="L1018" s="177">
        <f>IF(OR(COUNTIF($B$2:$B1017,Input!$F1034)&lt;1,COUNTIF($O$2:$O1017,Input!$C1034)&lt;1),Input!P1034,0)</f>
        <v>0</v>
      </c>
      <c r="M1018" s="129" t="str">
        <f t="shared" si="136"/>
        <v/>
      </c>
      <c r="N1018" s="161">
        <f t="shared" si="134"/>
        <v>0</v>
      </c>
      <c r="O1018" s="168">
        <f>Input!C1034</f>
        <v>0</v>
      </c>
      <c r="P1018" s="168"/>
      <c r="R1018" s="131">
        <f t="shared" si="135"/>
        <v>0</v>
      </c>
      <c r="S1018" s="133" t="str">
        <f t="shared" si="137"/>
        <v xml:space="preserve"> </v>
      </c>
      <c r="T1018" s="133"/>
      <c r="U1018" s="132" t="str">
        <f>_xlfn.IFNA(IF($D1018=0,LOOKUP($F1018,{0.1,0.2,0.3,0.4,0.5,0.6,0.7,0.8,0.9,1},{22,34,46,58,70,82,94,106,118,130}),""),"")</f>
        <v/>
      </c>
      <c r="V1018" s="132" t="str">
        <f>_xlfn.IFNA(IF($D1018=1,LOOKUP($F1018,{0.1,0.2,0.3,0.4,0.5,0.6,0.7,0.8,0.9,1},{23,35,47,59,71,83,95,107,119,131}),""),"")</f>
        <v/>
      </c>
      <c r="W1018" s="132" t="str">
        <f>_xlfn.IFNA(IF($D1018=2,LOOKUP($F1018,{0.1,0.2,0.3,0.4,0.5,0.6,0.7,0.8,0.9,1},{24,36,48,60,72,84,96,108,120,132}),""),"")</f>
        <v/>
      </c>
      <c r="X1018" s="132" t="str">
        <f>_xlfn.IFNA(IF($D1018=3,LOOKUP($F1018,{0.1,0.2,0.3,0.4,0.5,0.6,0.7,0.8,0.9,1},{25,37,49,61,73,85,97,109,121,133}),""),"")</f>
        <v/>
      </c>
      <c r="Y1018" s="132" t="str">
        <f>_xlfn.IFNA(IF($D1018=4,LOOKUP($F1018,{0.1,0.2,0.3,0.4,0.5,0.6,0.7,0.8,0.9,1},{26,38,50,62,74,86,98,110,122,134}),""),"")</f>
        <v/>
      </c>
      <c r="Z1018" s="132" t="str">
        <f>_xlfn.IFNA(IF($D1018=5,LOOKUP($F1018,{0.1,0.2,0.3,0.4,0.5,0.6,0.7,0.8,0.9,1},{27,39,51,63,75,87,99,111,123,135}),""),"")</f>
        <v/>
      </c>
      <c r="AA1018" s="132">
        <f t="shared" si="138"/>
        <v>0</v>
      </c>
      <c r="AB1018" s="132" t="str">
        <f t="shared" si="139"/>
        <v>00</v>
      </c>
      <c r="AC1018" s="82" t="e">
        <f>VLOOKUP(AB1018,'AMI Ref'!T:U,2,FALSE)</f>
        <v>#N/A</v>
      </c>
      <c r="AD1018" s="124"/>
      <c r="AE1018" s="81" t="str">
        <f>_xlfn.IFNA(IF($D1018=0,IF($J1018="Not Paid by Tenant",0,INDEX('AMI Ref'!$K$5:$N$5,MATCH($J1018,{"Oil","Gas","Electric - Other","ELECTRIC - HEAT PUMP"},0))),0),"")</f>
        <v/>
      </c>
      <c r="AF1018" s="81">
        <f>_xlfn.IFNA(IF($D1018=1,IF($J1018="Not Paid by Tenant",0,INDEX('AMI Ref'!$K$6:$N$6,MATCH($J1018,{"Oil","Gas","Electric - Other","ELECTRIC - HEAT PUMP"},0))),0),"")</f>
        <v>0</v>
      </c>
      <c r="AG1018" s="81">
        <f>_xlfn.IFNA(IF($D1018=2,IF($J1018="Not Paid by Tenant",0,INDEX('AMI Ref'!$K$7:$N$7,MATCH($J1018,{"Oil","Gas","Electric - Other","ELECTRIC - HEAT PUMP"},0))),0),"")</f>
        <v>0</v>
      </c>
      <c r="AH1018" s="81">
        <f>_xlfn.IFNA(IF($D1018=3,IF($J1018="Not Paid by Tenant",0,INDEX('AMI Ref'!$K$8:$N$8,MATCH($J1018,{"Oil","Gas","Electric - Other","ELECTRIC - HEAT PUMP"},0))),0),"")</f>
        <v>0</v>
      </c>
      <c r="AI1018" s="81">
        <f>_xlfn.IFNA(IF($D1018=4,IF($J1018="Not Paid by Tenant",0,INDEX('AMI Ref'!$K$9:$N$9,MATCH($J1018,{"Oil","Gas","Electric - Other","ELECTRIC - HEAT PUMP"},0))),0),"")</f>
        <v>0</v>
      </c>
      <c r="AJ1018" s="81">
        <f>_xlfn.IFNA(IF($D1018=5,IF($J1018="Not Paid by Tenant",0,INDEX('AMI Ref'!$K$10:$N$10,MATCH($J1018,{"Oil","Gas","Electric - Other","ELECTRIC - HEAT PUMP"},0))),0),"")</f>
        <v>0</v>
      </c>
      <c r="AK1018" s="128"/>
      <c r="AL1018" s="81" t="str">
        <f>_xlfn.IFNA(IF($D1018=0,IF($K1018="Not Paid by Tenant",0,INDEX('AMI Ref'!$O$5:$R$5,MATCH($K1018,{"Oil","Gas","Electric - Other","Electric ccASHP - split"},0))),0),"")</f>
        <v/>
      </c>
      <c r="AM1018" s="81">
        <f>_xlfn.IFNA(IF($D1018=1,IF($K1018="Not Paid by Tenant",0,INDEX('AMI Ref'!$O$6:$R$6,MATCH($K1018,{"Oil","Gas","Electric - Other","Electric ccASHP - split"},0))),0),"")</f>
        <v>0</v>
      </c>
      <c r="AN1018" s="81">
        <f>_xlfn.IFNA(IF($D1018=2,IF($K1018="Not Paid by Tenant",0,INDEX('AMI Ref'!$O$7:$R$7,MATCH($K1018,{"Oil","Gas","Electric - Other","Electric ccASHP - split"},0))),0),"")</f>
        <v>0</v>
      </c>
      <c r="AO1018" s="81">
        <f>_xlfn.IFNA(IF($D1018=3,IF($K1018="Not Paid by Tenant",0,INDEX('AMI Ref'!$O$8:$R$8,MATCH($K1018,{"Oil","Gas","Electric - Other","Electric ccASHP - split"},0))),0),"")</f>
        <v>0</v>
      </c>
      <c r="AP1018" s="81">
        <f>_xlfn.IFNA(IF($D1018=4,IF($K1018="Not Paid by Tenant",0,INDEX('AMI Ref'!$O$9:$R$9,MATCH($K1018,{"Oil","Gas","Electric - Other","Electric ccASHP - split"},0))),0),"")</f>
        <v>0</v>
      </c>
      <c r="AQ1018" s="81">
        <f>_xlfn.IFNA(IF($D1018=5,IF($K1018="Not Paid by Tenant",0,INDEX('AMI Ref'!$O$10:$R$10,MATCH($K1018,{"Oil","Gas","Electric - Other","Electric ccASHP - split"},0))),0),"")</f>
        <v>0</v>
      </c>
      <c r="AR1018" s="124">
        <f t="shared" si="140"/>
        <v>0</v>
      </c>
      <c r="AS1018" s="123" t="e">
        <f t="shared" si="141"/>
        <v>#N/A</v>
      </c>
    </row>
    <row r="1019" spans="1:45" x14ac:dyDescent="0.2">
      <c r="A1019" s="130">
        <v>1017</v>
      </c>
      <c r="B1019" s="177">
        <f>IF(OR(COUNTIF($B$2:$B1018,Input!$F1035)&lt;1,COUNTIF($O$2:$O1018,Input!$C1035)&lt;1),Input!F1035,0)</f>
        <v>0</v>
      </c>
      <c r="C1019" s="177">
        <f>IF(OR(COUNTIF($B$2:$B1018,Input!$F1035)&lt;1,COUNTIF($O$2:$O1018,Input!$C1035)&lt;1),Input!G1035,0)</f>
        <v>0</v>
      </c>
      <c r="D1019" s="177">
        <f>IF(OR(COUNTIF($B$2:$B1018,Input!$F1035)&lt;1,COUNTIF($O$2:$O1018,Input!$C1035)&lt;1),Input!H1035,0)</f>
        <v>0</v>
      </c>
      <c r="E1019" s="177">
        <f>IF(OR(COUNTIF($B$2:$B1018,Input!$F1035)&lt;1,COUNTIF($O$2:$O1018,Input!$C1035)&lt;1),Input!I1035,0)</f>
        <v>0</v>
      </c>
      <c r="F1019" s="177">
        <f>IF(OR(COUNTIF($B$2:$B1018,Input!$F1035)&lt;1,COUNTIF($O$2:$O1018,Input!$C1035)&lt;1),Input!J1035,0)</f>
        <v>0</v>
      </c>
      <c r="G1019" s="177">
        <f>IF(OR(COUNTIF($B$2:$B1018,Input!$F1035)&lt;1,COUNTIF($O$2:$O1018,Input!$C1035)&lt;1),Input!K1035,0)</f>
        <v>0</v>
      </c>
      <c r="H1019" s="177">
        <f>IF(OR(COUNTIF($B$2:$B1018,Input!$F1035)&lt;1,COUNTIF($O$2:$O1018,Input!$C1035)&lt;1),Input!L1035,0)</f>
        <v>0</v>
      </c>
      <c r="I1019" s="177">
        <f>IF(OR(COUNTIF($B$2:$B1018,Input!$F1035)&lt;1,COUNTIF($O$2:$O1018,Input!$C1035)&lt;1),Input!M1035,0)</f>
        <v>0</v>
      </c>
      <c r="J1019" s="177">
        <f>IF(OR(COUNTIF($B$2:$B1018,Input!$F1035)&lt;1,COUNTIF($O$2:$O1018,Input!$C1035)&lt;1),Input!N1035,0)</f>
        <v>0</v>
      </c>
      <c r="K1019" s="177">
        <f>IF(OR(COUNTIF($B$2:$B1018,Input!$F1035)&lt;1,COUNTIF($O$2:$O1018,Input!$C1035)&lt;1),Input!O1035,0)</f>
        <v>0</v>
      </c>
      <c r="L1019" s="177">
        <f>IF(OR(COUNTIF($B$2:$B1018,Input!$F1035)&lt;1,COUNTIF($O$2:$O1018,Input!$C1035)&lt;1),Input!P1035,0)</f>
        <v>0</v>
      </c>
      <c r="M1019" s="129" t="str">
        <f t="shared" si="136"/>
        <v/>
      </c>
      <c r="N1019" s="161">
        <f t="shared" si="134"/>
        <v>0</v>
      </c>
      <c r="O1019" s="168">
        <f>Input!C1035</f>
        <v>0</v>
      </c>
      <c r="P1019" s="168"/>
      <c r="R1019" s="131">
        <f t="shared" si="135"/>
        <v>0</v>
      </c>
      <c r="S1019" s="133" t="str">
        <f t="shared" si="137"/>
        <v xml:space="preserve"> </v>
      </c>
      <c r="T1019" s="133"/>
      <c r="U1019" s="132" t="str">
        <f>_xlfn.IFNA(IF($D1019=0,LOOKUP($F1019,{0.1,0.2,0.3,0.4,0.5,0.6,0.7,0.8,0.9,1},{22,34,46,58,70,82,94,106,118,130}),""),"")</f>
        <v/>
      </c>
      <c r="V1019" s="132" t="str">
        <f>_xlfn.IFNA(IF($D1019=1,LOOKUP($F1019,{0.1,0.2,0.3,0.4,0.5,0.6,0.7,0.8,0.9,1},{23,35,47,59,71,83,95,107,119,131}),""),"")</f>
        <v/>
      </c>
      <c r="W1019" s="132" t="str">
        <f>_xlfn.IFNA(IF($D1019=2,LOOKUP($F1019,{0.1,0.2,0.3,0.4,0.5,0.6,0.7,0.8,0.9,1},{24,36,48,60,72,84,96,108,120,132}),""),"")</f>
        <v/>
      </c>
      <c r="X1019" s="132" t="str">
        <f>_xlfn.IFNA(IF($D1019=3,LOOKUP($F1019,{0.1,0.2,0.3,0.4,0.5,0.6,0.7,0.8,0.9,1},{25,37,49,61,73,85,97,109,121,133}),""),"")</f>
        <v/>
      </c>
      <c r="Y1019" s="132" t="str">
        <f>_xlfn.IFNA(IF($D1019=4,LOOKUP($F1019,{0.1,0.2,0.3,0.4,0.5,0.6,0.7,0.8,0.9,1},{26,38,50,62,74,86,98,110,122,134}),""),"")</f>
        <v/>
      </c>
      <c r="Z1019" s="132" t="str">
        <f>_xlfn.IFNA(IF($D1019=5,LOOKUP($F1019,{0.1,0.2,0.3,0.4,0.5,0.6,0.7,0.8,0.9,1},{27,39,51,63,75,87,99,111,123,135}),""),"")</f>
        <v/>
      </c>
      <c r="AA1019" s="132">
        <f t="shared" si="138"/>
        <v>0</v>
      </c>
      <c r="AB1019" s="132" t="str">
        <f t="shared" si="139"/>
        <v>00</v>
      </c>
      <c r="AC1019" s="82" t="e">
        <f>VLOOKUP(AB1019,'AMI Ref'!T:U,2,FALSE)</f>
        <v>#N/A</v>
      </c>
      <c r="AD1019" s="124"/>
      <c r="AE1019" s="81" t="str">
        <f>_xlfn.IFNA(IF($D1019=0,IF($J1019="Not Paid by Tenant",0,INDEX('AMI Ref'!$K$5:$N$5,MATCH($J1019,{"Oil","Gas","Electric - Other","ELECTRIC - HEAT PUMP"},0))),0),"")</f>
        <v/>
      </c>
      <c r="AF1019" s="81">
        <f>_xlfn.IFNA(IF($D1019=1,IF($J1019="Not Paid by Tenant",0,INDEX('AMI Ref'!$K$6:$N$6,MATCH($J1019,{"Oil","Gas","Electric - Other","ELECTRIC - HEAT PUMP"},0))),0),"")</f>
        <v>0</v>
      </c>
      <c r="AG1019" s="81">
        <f>_xlfn.IFNA(IF($D1019=2,IF($J1019="Not Paid by Tenant",0,INDEX('AMI Ref'!$K$7:$N$7,MATCH($J1019,{"Oil","Gas","Electric - Other","ELECTRIC - HEAT PUMP"},0))),0),"")</f>
        <v>0</v>
      </c>
      <c r="AH1019" s="81">
        <f>_xlfn.IFNA(IF($D1019=3,IF($J1019="Not Paid by Tenant",0,INDEX('AMI Ref'!$K$8:$N$8,MATCH($J1019,{"Oil","Gas","Electric - Other","ELECTRIC - HEAT PUMP"},0))),0),"")</f>
        <v>0</v>
      </c>
      <c r="AI1019" s="81">
        <f>_xlfn.IFNA(IF($D1019=4,IF($J1019="Not Paid by Tenant",0,INDEX('AMI Ref'!$K$9:$N$9,MATCH($J1019,{"Oil","Gas","Electric - Other","ELECTRIC - HEAT PUMP"},0))),0),"")</f>
        <v>0</v>
      </c>
      <c r="AJ1019" s="81">
        <f>_xlfn.IFNA(IF($D1019=5,IF($J1019="Not Paid by Tenant",0,INDEX('AMI Ref'!$K$10:$N$10,MATCH($J1019,{"Oil","Gas","Electric - Other","ELECTRIC - HEAT PUMP"},0))),0),"")</f>
        <v>0</v>
      </c>
      <c r="AK1019" s="128"/>
      <c r="AL1019" s="81" t="str">
        <f>_xlfn.IFNA(IF($D1019=0,IF($K1019="Not Paid by Tenant",0,INDEX('AMI Ref'!$O$5:$R$5,MATCH($K1019,{"Oil","Gas","Electric - Other","Electric ccASHP - split"},0))),0),"")</f>
        <v/>
      </c>
      <c r="AM1019" s="81">
        <f>_xlfn.IFNA(IF($D1019=1,IF($K1019="Not Paid by Tenant",0,INDEX('AMI Ref'!$O$6:$R$6,MATCH($K1019,{"Oil","Gas","Electric - Other","Electric ccASHP - split"},0))),0),"")</f>
        <v>0</v>
      </c>
      <c r="AN1019" s="81">
        <f>_xlfn.IFNA(IF($D1019=2,IF($K1019="Not Paid by Tenant",0,INDEX('AMI Ref'!$O$7:$R$7,MATCH($K1019,{"Oil","Gas","Electric - Other","Electric ccASHP - split"},0))),0),"")</f>
        <v>0</v>
      </c>
      <c r="AO1019" s="81">
        <f>_xlfn.IFNA(IF($D1019=3,IF($K1019="Not Paid by Tenant",0,INDEX('AMI Ref'!$O$8:$R$8,MATCH($K1019,{"Oil","Gas","Electric - Other","Electric ccASHP - split"},0))),0),"")</f>
        <v>0</v>
      </c>
      <c r="AP1019" s="81">
        <f>_xlfn.IFNA(IF($D1019=4,IF($K1019="Not Paid by Tenant",0,INDEX('AMI Ref'!$O$9:$R$9,MATCH($K1019,{"Oil","Gas","Electric - Other","Electric ccASHP - split"},0))),0),"")</f>
        <v>0</v>
      </c>
      <c r="AQ1019" s="81">
        <f>_xlfn.IFNA(IF($D1019=5,IF($K1019="Not Paid by Tenant",0,INDEX('AMI Ref'!$O$10:$R$10,MATCH($K1019,{"Oil","Gas","Electric - Other","Electric ccASHP - split"},0))),0),"")</f>
        <v>0</v>
      </c>
      <c r="AR1019" s="124">
        <f t="shared" si="140"/>
        <v>0</v>
      </c>
      <c r="AS1019" s="123" t="e">
        <f t="shared" si="141"/>
        <v>#N/A</v>
      </c>
    </row>
    <row r="1020" spans="1:45" x14ac:dyDescent="0.2">
      <c r="A1020" s="130">
        <v>1018</v>
      </c>
      <c r="B1020" s="177">
        <f>IF(OR(COUNTIF($B$2:$B1019,Input!$F1036)&lt;1,COUNTIF($O$2:$O1019,Input!$C1036)&lt;1),Input!F1036,0)</f>
        <v>0</v>
      </c>
      <c r="C1020" s="177">
        <f>IF(OR(COUNTIF($B$2:$B1019,Input!$F1036)&lt;1,COUNTIF($O$2:$O1019,Input!$C1036)&lt;1),Input!G1036,0)</f>
        <v>0</v>
      </c>
      <c r="D1020" s="177">
        <f>IF(OR(COUNTIF($B$2:$B1019,Input!$F1036)&lt;1,COUNTIF($O$2:$O1019,Input!$C1036)&lt;1),Input!H1036,0)</f>
        <v>0</v>
      </c>
      <c r="E1020" s="177">
        <f>IF(OR(COUNTIF($B$2:$B1019,Input!$F1036)&lt;1,COUNTIF($O$2:$O1019,Input!$C1036)&lt;1),Input!I1036,0)</f>
        <v>0</v>
      </c>
      <c r="F1020" s="177">
        <f>IF(OR(COUNTIF($B$2:$B1019,Input!$F1036)&lt;1,COUNTIF($O$2:$O1019,Input!$C1036)&lt;1),Input!J1036,0)</f>
        <v>0</v>
      </c>
      <c r="G1020" s="177">
        <f>IF(OR(COUNTIF($B$2:$B1019,Input!$F1036)&lt;1,COUNTIF($O$2:$O1019,Input!$C1036)&lt;1),Input!K1036,0)</f>
        <v>0</v>
      </c>
      <c r="H1020" s="177">
        <f>IF(OR(COUNTIF($B$2:$B1019,Input!$F1036)&lt;1,COUNTIF($O$2:$O1019,Input!$C1036)&lt;1),Input!L1036,0)</f>
        <v>0</v>
      </c>
      <c r="I1020" s="177">
        <f>IF(OR(COUNTIF($B$2:$B1019,Input!$F1036)&lt;1,COUNTIF($O$2:$O1019,Input!$C1036)&lt;1),Input!M1036,0)</f>
        <v>0</v>
      </c>
      <c r="J1020" s="177">
        <f>IF(OR(COUNTIF($B$2:$B1019,Input!$F1036)&lt;1,COUNTIF($O$2:$O1019,Input!$C1036)&lt;1),Input!N1036,0)</f>
        <v>0</v>
      </c>
      <c r="K1020" s="177">
        <f>IF(OR(COUNTIF($B$2:$B1019,Input!$F1036)&lt;1,COUNTIF($O$2:$O1019,Input!$C1036)&lt;1),Input!O1036,0)</f>
        <v>0</v>
      </c>
      <c r="L1020" s="177">
        <f>IF(OR(COUNTIF($B$2:$B1019,Input!$F1036)&lt;1,COUNTIF($O$2:$O1019,Input!$C1036)&lt;1),Input!P1036,0)</f>
        <v>0</v>
      </c>
      <c r="M1020" s="129" t="str">
        <f t="shared" si="136"/>
        <v/>
      </c>
      <c r="N1020" s="161">
        <f t="shared" si="134"/>
        <v>0</v>
      </c>
      <c r="O1020" s="168">
        <f>Input!C1036</f>
        <v>0</v>
      </c>
      <c r="P1020" s="168"/>
      <c r="R1020" s="131">
        <f t="shared" si="135"/>
        <v>0</v>
      </c>
      <c r="S1020" s="133" t="str">
        <f t="shared" si="137"/>
        <v xml:space="preserve"> </v>
      </c>
      <c r="T1020" s="133"/>
      <c r="U1020" s="132" t="str">
        <f>_xlfn.IFNA(IF($D1020=0,LOOKUP($F1020,{0.1,0.2,0.3,0.4,0.5,0.6,0.7,0.8,0.9,1},{22,34,46,58,70,82,94,106,118,130}),""),"")</f>
        <v/>
      </c>
      <c r="V1020" s="132" t="str">
        <f>_xlfn.IFNA(IF($D1020=1,LOOKUP($F1020,{0.1,0.2,0.3,0.4,0.5,0.6,0.7,0.8,0.9,1},{23,35,47,59,71,83,95,107,119,131}),""),"")</f>
        <v/>
      </c>
      <c r="W1020" s="132" t="str">
        <f>_xlfn.IFNA(IF($D1020=2,LOOKUP($F1020,{0.1,0.2,0.3,0.4,0.5,0.6,0.7,0.8,0.9,1},{24,36,48,60,72,84,96,108,120,132}),""),"")</f>
        <v/>
      </c>
      <c r="X1020" s="132" t="str">
        <f>_xlfn.IFNA(IF($D1020=3,LOOKUP($F1020,{0.1,0.2,0.3,0.4,0.5,0.6,0.7,0.8,0.9,1},{25,37,49,61,73,85,97,109,121,133}),""),"")</f>
        <v/>
      </c>
      <c r="Y1020" s="132" t="str">
        <f>_xlfn.IFNA(IF($D1020=4,LOOKUP($F1020,{0.1,0.2,0.3,0.4,0.5,0.6,0.7,0.8,0.9,1},{26,38,50,62,74,86,98,110,122,134}),""),"")</f>
        <v/>
      </c>
      <c r="Z1020" s="132" t="str">
        <f>_xlfn.IFNA(IF($D1020=5,LOOKUP($F1020,{0.1,0.2,0.3,0.4,0.5,0.6,0.7,0.8,0.9,1},{27,39,51,63,75,87,99,111,123,135}),""),"")</f>
        <v/>
      </c>
      <c r="AA1020" s="132">
        <f t="shared" si="138"/>
        <v>0</v>
      </c>
      <c r="AB1020" s="132" t="str">
        <f t="shared" si="139"/>
        <v>00</v>
      </c>
      <c r="AC1020" s="82" t="e">
        <f>VLOOKUP(AB1020,'AMI Ref'!T:U,2,FALSE)</f>
        <v>#N/A</v>
      </c>
      <c r="AD1020" s="124"/>
      <c r="AE1020" s="81" t="str">
        <f>_xlfn.IFNA(IF($D1020=0,IF($J1020="Not Paid by Tenant",0,INDEX('AMI Ref'!$K$5:$N$5,MATCH($J1020,{"Oil","Gas","Electric - Other","ELECTRIC - HEAT PUMP"},0))),0),"")</f>
        <v/>
      </c>
      <c r="AF1020" s="81">
        <f>_xlfn.IFNA(IF($D1020=1,IF($J1020="Not Paid by Tenant",0,INDEX('AMI Ref'!$K$6:$N$6,MATCH($J1020,{"Oil","Gas","Electric - Other","ELECTRIC - HEAT PUMP"},0))),0),"")</f>
        <v>0</v>
      </c>
      <c r="AG1020" s="81">
        <f>_xlfn.IFNA(IF($D1020=2,IF($J1020="Not Paid by Tenant",0,INDEX('AMI Ref'!$K$7:$N$7,MATCH($J1020,{"Oil","Gas","Electric - Other","ELECTRIC - HEAT PUMP"},0))),0),"")</f>
        <v>0</v>
      </c>
      <c r="AH1020" s="81">
        <f>_xlfn.IFNA(IF($D1020=3,IF($J1020="Not Paid by Tenant",0,INDEX('AMI Ref'!$K$8:$N$8,MATCH($J1020,{"Oil","Gas","Electric - Other","ELECTRIC - HEAT PUMP"},0))),0),"")</f>
        <v>0</v>
      </c>
      <c r="AI1020" s="81">
        <f>_xlfn.IFNA(IF($D1020=4,IF($J1020="Not Paid by Tenant",0,INDEX('AMI Ref'!$K$9:$N$9,MATCH($J1020,{"Oil","Gas","Electric - Other","ELECTRIC - HEAT PUMP"},0))),0),"")</f>
        <v>0</v>
      </c>
      <c r="AJ1020" s="81">
        <f>_xlfn.IFNA(IF($D1020=5,IF($J1020="Not Paid by Tenant",0,INDEX('AMI Ref'!$K$10:$N$10,MATCH($J1020,{"Oil","Gas","Electric - Other","ELECTRIC - HEAT PUMP"},0))),0),"")</f>
        <v>0</v>
      </c>
      <c r="AK1020" s="128"/>
      <c r="AL1020" s="81" t="str">
        <f>_xlfn.IFNA(IF($D1020=0,IF($K1020="Not Paid by Tenant",0,INDEX('AMI Ref'!$O$5:$R$5,MATCH($K1020,{"Oil","Gas","Electric - Other","Electric ccASHP - split"},0))),0),"")</f>
        <v/>
      </c>
      <c r="AM1020" s="81">
        <f>_xlfn.IFNA(IF($D1020=1,IF($K1020="Not Paid by Tenant",0,INDEX('AMI Ref'!$O$6:$R$6,MATCH($K1020,{"Oil","Gas","Electric - Other","Electric ccASHP - split"},0))),0),"")</f>
        <v>0</v>
      </c>
      <c r="AN1020" s="81">
        <f>_xlfn.IFNA(IF($D1020=2,IF($K1020="Not Paid by Tenant",0,INDEX('AMI Ref'!$O$7:$R$7,MATCH($K1020,{"Oil","Gas","Electric - Other","Electric ccASHP - split"},0))),0),"")</f>
        <v>0</v>
      </c>
      <c r="AO1020" s="81">
        <f>_xlfn.IFNA(IF($D1020=3,IF($K1020="Not Paid by Tenant",0,INDEX('AMI Ref'!$O$8:$R$8,MATCH($K1020,{"Oil","Gas","Electric - Other","Electric ccASHP - split"},0))),0),"")</f>
        <v>0</v>
      </c>
      <c r="AP1020" s="81">
        <f>_xlfn.IFNA(IF($D1020=4,IF($K1020="Not Paid by Tenant",0,INDEX('AMI Ref'!$O$9:$R$9,MATCH($K1020,{"Oil","Gas","Electric - Other","Electric ccASHP - split"},0))),0),"")</f>
        <v>0</v>
      </c>
      <c r="AQ1020" s="81">
        <f>_xlfn.IFNA(IF($D1020=5,IF($K1020="Not Paid by Tenant",0,INDEX('AMI Ref'!$O$10:$R$10,MATCH($K1020,{"Oil","Gas","Electric - Other","Electric ccASHP - split"},0))),0),"")</f>
        <v>0</v>
      </c>
      <c r="AR1020" s="124">
        <f t="shared" si="140"/>
        <v>0</v>
      </c>
      <c r="AS1020" s="123" t="e">
        <f t="shared" si="141"/>
        <v>#N/A</v>
      </c>
    </row>
    <row r="1021" spans="1:45" x14ac:dyDescent="0.2">
      <c r="A1021" s="130">
        <v>1019</v>
      </c>
      <c r="B1021" s="177">
        <f>IF(OR(COUNTIF($B$2:$B1020,Input!$F1037)&lt;1,COUNTIF($O$2:$O1020,Input!$C1037)&lt;1),Input!F1037,0)</f>
        <v>0</v>
      </c>
      <c r="C1021" s="177">
        <f>IF(OR(COUNTIF($B$2:$B1020,Input!$F1037)&lt;1,COUNTIF($O$2:$O1020,Input!$C1037)&lt;1),Input!G1037,0)</f>
        <v>0</v>
      </c>
      <c r="D1021" s="177">
        <f>IF(OR(COUNTIF($B$2:$B1020,Input!$F1037)&lt;1,COUNTIF($O$2:$O1020,Input!$C1037)&lt;1),Input!H1037,0)</f>
        <v>0</v>
      </c>
      <c r="E1021" s="177">
        <f>IF(OR(COUNTIF($B$2:$B1020,Input!$F1037)&lt;1,COUNTIF($O$2:$O1020,Input!$C1037)&lt;1),Input!I1037,0)</f>
        <v>0</v>
      </c>
      <c r="F1021" s="177">
        <f>IF(OR(COUNTIF($B$2:$B1020,Input!$F1037)&lt;1,COUNTIF($O$2:$O1020,Input!$C1037)&lt;1),Input!J1037,0)</f>
        <v>0</v>
      </c>
      <c r="G1021" s="177">
        <f>IF(OR(COUNTIF($B$2:$B1020,Input!$F1037)&lt;1,COUNTIF($O$2:$O1020,Input!$C1037)&lt;1),Input!K1037,0)</f>
        <v>0</v>
      </c>
      <c r="H1021" s="177">
        <f>IF(OR(COUNTIF($B$2:$B1020,Input!$F1037)&lt;1,COUNTIF($O$2:$O1020,Input!$C1037)&lt;1),Input!L1037,0)</f>
        <v>0</v>
      </c>
      <c r="I1021" s="177">
        <f>IF(OR(COUNTIF($B$2:$B1020,Input!$F1037)&lt;1,COUNTIF($O$2:$O1020,Input!$C1037)&lt;1),Input!M1037,0)</f>
        <v>0</v>
      </c>
      <c r="J1021" s="177">
        <f>IF(OR(COUNTIF($B$2:$B1020,Input!$F1037)&lt;1,COUNTIF($O$2:$O1020,Input!$C1037)&lt;1),Input!N1037,0)</f>
        <v>0</v>
      </c>
      <c r="K1021" s="177">
        <f>IF(OR(COUNTIF($B$2:$B1020,Input!$F1037)&lt;1,COUNTIF($O$2:$O1020,Input!$C1037)&lt;1),Input!O1037,0)</f>
        <v>0</v>
      </c>
      <c r="L1021" s="177">
        <f>IF(OR(COUNTIF($B$2:$B1020,Input!$F1037)&lt;1,COUNTIF($O$2:$O1020,Input!$C1037)&lt;1),Input!P1037,0)</f>
        <v>0</v>
      </c>
      <c r="M1021" s="129" t="str">
        <f t="shared" si="136"/>
        <v/>
      </c>
      <c r="N1021" s="161">
        <f t="shared" si="134"/>
        <v>0</v>
      </c>
      <c r="O1021" s="168">
        <f>Input!C1037</f>
        <v>0</v>
      </c>
      <c r="P1021" s="168"/>
      <c r="R1021" s="131">
        <f t="shared" si="135"/>
        <v>0</v>
      </c>
      <c r="S1021" s="133" t="str">
        <f t="shared" si="137"/>
        <v xml:space="preserve"> </v>
      </c>
      <c r="T1021" s="133"/>
      <c r="U1021" s="132" t="str">
        <f>_xlfn.IFNA(IF($D1021=0,LOOKUP($F1021,{0.1,0.2,0.3,0.4,0.5,0.6,0.7,0.8,0.9,1},{22,34,46,58,70,82,94,106,118,130}),""),"")</f>
        <v/>
      </c>
      <c r="V1021" s="132" t="str">
        <f>_xlfn.IFNA(IF($D1021=1,LOOKUP($F1021,{0.1,0.2,0.3,0.4,0.5,0.6,0.7,0.8,0.9,1},{23,35,47,59,71,83,95,107,119,131}),""),"")</f>
        <v/>
      </c>
      <c r="W1021" s="132" t="str">
        <f>_xlfn.IFNA(IF($D1021=2,LOOKUP($F1021,{0.1,0.2,0.3,0.4,0.5,0.6,0.7,0.8,0.9,1},{24,36,48,60,72,84,96,108,120,132}),""),"")</f>
        <v/>
      </c>
      <c r="X1021" s="132" t="str">
        <f>_xlfn.IFNA(IF($D1021=3,LOOKUP($F1021,{0.1,0.2,0.3,0.4,0.5,0.6,0.7,0.8,0.9,1},{25,37,49,61,73,85,97,109,121,133}),""),"")</f>
        <v/>
      </c>
      <c r="Y1021" s="132" t="str">
        <f>_xlfn.IFNA(IF($D1021=4,LOOKUP($F1021,{0.1,0.2,0.3,0.4,0.5,0.6,0.7,0.8,0.9,1},{26,38,50,62,74,86,98,110,122,134}),""),"")</f>
        <v/>
      </c>
      <c r="Z1021" s="132" t="str">
        <f>_xlfn.IFNA(IF($D1021=5,LOOKUP($F1021,{0.1,0.2,0.3,0.4,0.5,0.6,0.7,0.8,0.9,1},{27,39,51,63,75,87,99,111,123,135}),""),"")</f>
        <v/>
      </c>
      <c r="AA1021" s="132">
        <f t="shared" si="138"/>
        <v>0</v>
      </c>
      <c r="AB1021" s="132" t="str">
        <f t="shared" si="139"/>
        <v>00</v>
      </c>
      <c r="AC1021" s="82" t="e">
        <f>VLOOKUP(AB1021,'AMI Ref'!T:U,2,FALSE)</f>
        <v>#N/A</v>
      </c>
      <c r="AD1021" s="124"/>
      <c r="AE1021" s="81" t="str">
        <f>_xlfn.IFNA(IF($D1021=0,IF($J1021="Not Paid by Tenant",0,INDEX('AMI Ref'!$K$5:$N$5,MATCH($J1021,{"Oil","Gas","Electric - Other","ELECTRIC - HEAT PUMP"},0))),0),"")</f>
        <v/>
      </c>
      <c r="AF1021" s="81">
        <f>_xlfn.IFNA(IF($D1021=1,IF($J1021="Not Paid by Tenant",0,INDEX('AMI Ref'!$K$6:$N$6,MATCH($J1021,{"Oil","Gas","Electric - Other","ELECTRIC - HEAT PUMP"},0))),0),"")</f>
        <v>0</v>
      </c>
      <c r="AG1021" s="81">
        <f>_xlfn.IFNA(IF($D1021=2,IF($J1021="Not Paid by Tenant",0,INDEX('AMI Ref'!$K$7:$N$7,MATCH($J1021,{"Oil","Gas","Electric - Other","ELECTRIC - HEAT PUMP"},0))),0),"")</f>
        <v>0</v>
      </c>
      <c r="AH1021" s="81">
        <f>_xlfn.IFNA(IF($D1021=3,IF($J1021="Not Paid by Tenant",0,INDEX('AMI Ref'!$K$8:$N$8,MATCH($J1021,{"Oil","Gas","Electric - Other","ELECTRIC - HEAT PUMP"},0))),0),"")</f>
        <v>0</v>
      </c>
      <c r="AI1021" s="81">
        <f>_xlfn.IFNA(IF($D1021=4,IF($J1021="Not Paid by Tenant",0,INDEX('AMI Ref'!$K$9:$N$9,MATCH($J1021,{"Oil","Gas","Electric - Other","ELECTRIC - HEAT PUMP"},0))),0),"")</f>
        <v>0</v>
      </c>
      <c r="AJ1021" s="81">
        <f>_xlfn.IFNA(IF($D1021=5,IF($J1021="Not Paid by Tenant",0,INDEX('AMI Ref'!$K$10:$N$10,MATCH($J1021,{"Oil","Gas","Electric - Other","ELECTRIC - HEAT PUMP"},0))),0),"")</f>
        <v>0</v>
      </c>
      <c r="AK1021" s="128"/>
      <c r="AL1021" s="81" t="str">
        <f>_xlfn.IFNA(IF($D1021=0,IF($K1021="Not Paid by Tenant",0,INDEX('AMI Ref'!$O$5:$R$5,MATCH($K1021,{"Oil","Gas","Electric - Other","Electric ccASHP - split"},0))),0),"")</f>
        <v/>
      </c>
      <c r="AM1021" s="81">
        <f>_xlfn.IFNA(IF($D1021=1,IF($K1021="Not Paid by Tenant",0,INDEX('AMI Ref'!$O$6:$R$6,MATCH($K1021,{"Oil","Gas","Electric - Other","Electric ccASHP - split"},0))),0),"")</f>
        <v>0</v>
      </c>
      <c r="AN1021" s="81">
        <f>_xlfn.IFNA(IF($D1021=2,IF($K1021="Not Paid by Tenant",0,INDEX('AMI Ref'!$O$7:$R$7,MATCH($K1021,{"Oil","Gas","Electric - Other","Electric ccASHP - split"},0))),0),"")</f>
        <v>0</v>
      </c>
      <c r="AO1021" s="81">
        <f>_xlfn.IFNA(IF($D1021=3,IF($K1021="Not Paid by Tenant",0,INDEX('AMI Ref'!$O$8:$R$8,MATCH($K1021,{"Oil","Gas","Electric - Other","Electric ccASHP - split"},0))),0),"")</f>
        <v>0</v>
      </c>
      <c r="AP1021" s="81">
        <f>_xlfn.IFNA(IF($D1021=4,IF($K1021="Not Paid by Tenant",0,INDEX('AMI Ref'!$O$9:$R$9,MATCH($K1021,{"Oil","Gas","Electric - Other","Electric ccASHP - split"},0))),0),"")</f>
        <v>0</v>
      </c>
      <c r="AQ1021" s="81">
        <f>_xlfn.IFNA(IF($D1021=5,IF($K1021="Not Paid by Tenant",0,INDEX('AMI Ref'!$O$10:$R$10,MATCH($K1021,{"Oil","Gas","Electric - Other","Electric ccASHP - split"},0))),0),"")</f>
        <v>0</v>
      </c>
      <c r="AR1021" s="124">
        <f t="shared" si="140"/>
        <v>0</v>
      </c>
      <c r="AS1021" s="123" t="e">
        <f t="shared" si="141"/>
        <v>#N/A</v>
      </c>
    </row>
    <row r="1022" spans="1:45" x14ac:dyDescent="0.2">
      <c r="A1022" s="130">
        <v>1020</v>
      </c>
      <c r="B1022" s="177">
        <f>IF(OR(COUNTIF($B$2:$B1021,Input!$F1038)&lt;1,COUNTIF($O$2:$O1021,Input!$C1038)&lt;1),Input!F1038,0)</f>
        <v>0</v>
      </c>
      <c r="C1022" s="177">
        <f>IF(OR(COUNTIF($B$2:$B1021,Input!$F1038)&lt;1,COUNTIF($O$2:$O1021,Input!$C1038)&lt;1),Input!G1038,0)</f>
        <v>0</v>
      </c>
      <c r="D1022" s="177">
        <f>IF(OR(COUNTIF($B$2:$B1021,Input!$F1038)&lt;1,COUNTIF($O$2:$O1021,Input!$C1038)&lt;1),Input!H1038,0)</f>
        <v>0</v>
      </c>
      <c r="E1022" s="177">
        <f>IF(OR(COUNTIF($B$2:$B1021,Input!$F1038)&lt;1,COUNTIF($O$2:$O1021,Input!$C1038)&lt;1),Input!I1038,0)</f>
        <v>0</v>
      </c>
      <c r="F1022" s="177">
        <f>IF(OR(COUNTIF($B$2:$B1021,Input!$F1038)&lt;1,COUNTIF($O$2:$O1021,Input!$C1038)&lt;1),Input!J1038,0)</f>
        <v>0</v>
      </c>
      <c r="G1022" s="177">
        <f>IF(OR(COUNTIF($B$2:$B1021,Input!$F1038)&lt;1,COUNTIF($O$2:$O1021,Input!$C1038)&lt;1),Input!K1038,0)</f>
        <v>0</v>
      </c>
      <c r="H1022" s="177">
        <f>IF(OR(COUNTIF($B$2:$B1021,Input!$F1038)&lt;1,COUNTIF($O$2:$O1021,Input!$C1038)&lt;1),Input!L1038,0)</f>
        <v>0</v>
      </c>
      <c r="I1022" s="177">
        <f>IF(OR(COUNTIF($B$2:$B1021,Input!$F1038)&lt;1,COUNTIF($O$2:$O1021,Input!$C1038)&lt;1),Input!M1038,0)</f>
        <v>0</v>
      </c>
      <c r="J1022" s="177">
        <f>IF(OR(COUNTIF($B$2:$B1021,Input!$F1038)&lt;1,COUNTIF($O$2:$O1021,Input!$C1038)&lt;1),Input!N1038,0)</f>
        <v>0</v>
      </c>
      <c r="K1022" s="177">
        <f>IF(OR(COUNTIF($B$2:$B1021,Input!$F1038)&lt;1,COUNTIF($O$2:$O1021,Input!$C1038)&lt;1),Input!O1038,0)</f>
        <v>0</v>
      </c>
      <c r="L1022" s="177">
        <f>IF(OR(COUNTIF($B$2:$B1021,Input!$F1038)&lt;1,COUNTIF($O$2:$O1021,Input!$C1038)&lt;1),Input!P1038,0)</f>
        <v>0</v>
      </c>
      <c r="M1022" s="129" t="str">
        <f t="shared" si="136"/>
        <v/>
      </c>
      <c r="N1022" s="161">
        <f t="shared" si="134"/>
        <v>0</v>
      </c>
      <c r="O1022" s="168">
        <f>Input!C1038</f>
        <v>0</v>
      </c>
      <c r="P1022" s="168"/>
      <c r="R1022" s="131">
        <f t="shared" si="135"/>
        <v>0</v>
      </c>
      <c r="S1022" s="133" t="str">
        <f t="shared" si="137"/>
        <v xml:space="preserve"> </v>
      </c>
      <c r="T1022" s="133"/>
      <c r="U1022" s="132" t="str">
        <f>_xlfn.IFNA(IF($D1022=0,LOOKUP($F1022,{0.1,0.2,0.3,0.4,0.5,0.6,0.7,0.8,0.9,1},{22,34,46,58,70,82,94,106,118,130}),""),"")</f>
        <v/>
      </c>
      <c r="V1022" s="132" t="str">
        <f>_xlfn.IFNA(IF($D1022=1,LOOKUP($F1022,{0.1,0.2,0.3,0.4,0.5,0.6,0.7,0.8,0.9,1},{23,35,47,59,71,83,95,107,119,131}),""),"")</f>
        <v/>
      </c>
      <c r="W1022" s="132" t="str">
        <f>_xlfn.IFNA(IF($D1022=2,LOOKUP($F1022,{0.1,0.2,0.3,0.4,0.5,0.6,0.7,0.8,0.9,1},{24,36,48,60,72,84,96,108,120,132}),""),"")</f>
        <v/>
      </c>
      <c r="X1022" s="132" t="str">
        <f>_xlfn.IFNA(IF($D1022=3,LOOKUP($F1022,{0.1,0.2,0.3,0.4,0.5,0.6,0.7,0.8,0.9,1},{25,37,49,61,73,85,97,109,121,133}),""),"")</f>
        <v/>
      </c>
      <c r="Y1022" s="132" t="str">
        <f>_xlfn.IFNA(IF($D1022=4,LOOKUP($F1022,{0.1,0.2,0.3,0.4,0.5,0.6,0.7,0.8,0.9,1},{26,38,50,62,74,86,98,110,122,134}),""),"")</f>
        <v/>
      </c>
      <c r="Z1022" s="132" t="str">
        <f>_xlfn.IFNA(IF($D1022=5,LOOKUP($F1022,{0.1,0.2,0.3,0.4,0.5,0.6,0.7,0.8,0.9,1},{27,39,51,63,75,87,99,111,123,135}),""),"")</f>
        <v/>
      </c>
      <c r="AA1022" s="132">
        <f t="shared" si="138"/>
        <v>0</v>
      </c>
      <c r="AB1022" s="132" t="str">
        <f t="shared" si="139"/>
        <v>00</v>
      </c>
      <c r="AC1022" s="82" t="e">
        <f>VLOOKUP(AB1022,'AMI Ref'!T:U,2,FALSE)</f>
        <v>#N/A</v>
      </c>
      <c r="AD1022" s="124"/>
      <c r="AE1022" s="81" t="str">
        <f>_xlfn.IFNA(IF($D1022=0,IF($J1022="Not Paid by Tenant",0,INDEX('AMI Ref'!$K$5:$N$5,MATCH($J1022,{"Oil","Gas","Electric - Other","ELECTRIC - HEAT PUMP"},0))),0),"")</f>
        <v/>
      </c>
      <c r="AF1022" s="81">
        <f>_xlfn.IFNA(IF($D1022=1,IF($J1022="Not Paid by Tenant",0,INDEX('AMI Ref'!$K$6:$N$6,MATCH($J1022,{"Oil","Gas","Electric - Other","ELECTRIC - HEAT PUMP"},0))),0),"")</f>
        <v>0</v>
      </c>
      <c r="AG1022" s="81">
        <f>_xlfn.IFNA(IF($D1022=2,IF($J1022="Not Paid by Tenant",0,INDEX('AMI Ref'!$K$7:$N$7,MATCH($J1022,{"Oil","Gas","Electric - Other","ELECTRIC - HEAT PUMP"},0))),0),"")</f>
        <v>0</v>
      </c>
      <c r="AH1022" s="81">
        <f>_xlfn.IFNA(IF($D1022=3,IF($J1022="Not Paid by Tenant",0,INDEX('AMI Ref'!$K$8:$N$8,MATCH($J1022,{"Oil","Gas","Electric - Other","ELECTRIC - HEAT PUMP"},0))),0),"")</f>
        <v>0</v>
      </c>
      <c r="AI1022" s="81">
        <f>_xlfn.IFNA(IF($D1022=4,IF($J1022="Not Paid by Tenant",0,INDEX('AMI Ref'!$K$9:$N$9,MATCH($J1022,{"Oil","Gas","Electric - Other","ELECTRIC - HEAT PUMP"},0))),0),"")</f>
        <v>0</v>
      </c>
      <c r="AJ1022" s="81">
        <f>_xlfn.IFNA(IF($D1022=5,IF($J1022="Not Paid by Tenant",0,INDEX('AMI Ref'!$K$10:$N$10,MATCH($J1022,{"Oil","Gas","Electric - Other","ELECTRIC - HEAT PUMP"},0))),0),"")</f>
        <v>0</v>
      </c>
      <c r="AK1022" s="128"/>
      <c r="AL1022" s="81" t="str">
        <f>_xlfn.IFNA(IF($D1022=0,IF($K1022="Not Paid by Tenant",0,INDEX('AMI Ref'!$O$5:$R$5,MATCH($K1022,{"Oil","Gas","Electric - Other","Electric ccASHP - split"},0))),0),"")</f>
        <v/>
      </c>
      <c r="AM1022" s="81">
        <f>_xlfn.IFNA(IF($D1022=1,IF($K1022="Not Paid by Tenant",0,INDEX('AMI Ref'!$O$6:$R$6,MATCH($K1022,{"Oil","Gas","Electric - Other","Electric ccASHP - split"},0))),0),"")</f>
        <v>0</v>
      </c>
      <c r="AN1022" s="81">
        <f>_xlfn.IFNA(IF($D1022=2,IF($K1022="Not Paid by Tenant",0,INDEX('AMI Ref'!$O$7:$R$7,MATCH($K1022,{"Oil","Gas","Electric - Other","Electric ccASHP - split"},0))),0),"")</f>
        <v>0</v>
      </c>
      <c r="AO1022" s="81">
        <f>_xlfn.IFNA(IF($D1022=3,IF($K1022="Not Paid by Tenant",0,INDEX('AMI Ref'!$O$8:$R$8,MATCH($K1022,{"Oil","Gas","Electric - Other","Electric ccASHP - split"},0))),0),"")</f>
        <v>0</v>
      </c>
      <c r="AP1022" s="81">
        <f>_xlfn.IFNA(IF($D1022=4,IF($K1022="Not Paid by Tenant",0,INDEX('AMI Ref'!$O$9:$R$9,MATCH($K1022,{"Oil","Gas","Electric - Other","Electric ccASHP - split"},0))),0),"")</f>
        <v>0</v>
      </c>
      <c r="AQ1022" s="81">
        <f>_xlfn.IFNA(IF($D1022=5,IF($K1022="Not Paid by Tenant",0,INDEX('AMI Ref'!$O$10:$R$10,MATCH($K1022,{"Oil","Gas","Electric - Other","Electric ccASHP - split"},0))),0),"")</f>
        <v>0</v>
      </c>
      <c r="AR1022" s="124">
        <f t="shared" si="140"/>
        <v>0</v>
      </c>
      <c r="AS1022" s="123" t="e">
        <f t="shared" si="141"/>
        <v>#N/A</v>
      </c>
    </row>
    <row r="1023" spans="1:45" x14ac:dyDescent="0.2">
      <c r="A1023" s="130">
        <v>1021</v>
      </c>
      <c r="B1023" s="177">
        <f>IF(OR(COUNTIF($B$2:$B1022,Input!$F1039)&lt;1,COUNTIF($O$2:$O1022,Input!$C1039)&lt;1),Input!F1039,0)</f>
        <v>0</v>
      </c>
      <c r="C1023" s="177">
        <f>IF(OR(COUNTIF($B$2:$B1022,Input!$F1039)&lt;1,COUNTIF($O$2:$O1022,Input!$C1039)&lt;1),Input!G1039,0)</f>
        <v>0</v>
      </c>
      <c r="D1023" s="177">
        <f>IF(OR(COUNTIF($B$2:$B1022,Input!$F1039)&lt;1,COUNTIF($O$2:$O1022,Input!$C1039)&lt;1),Input!H1039,0)</f>
        <v>0</v>
      </c>
      <c r="E1023" s="177">
        <f>IF(OR(COUNTIF($B$2:$B1022,Input!$F1039)&lt;1,COUNTIF($O$2:$O1022,Input!$C1039)&lt;1),Input!I1039,0)</f>
        <v>0</v>
      </c>
      <c r="F1023" s="177">
        <f>IF(OR(COUNTIF($B$2:$B1022,Input!$F1039)&lt;1,COUNTIF($O$2:$O1022,Input!$C1039)&lt;1),Input!J1039,0)</f>
        <v>0</v>
      </c>
      <c r="G1023" s="177">
        <f>IF(OR(COUNTIF($B$2:$B1022,Input!$F1039)&lt;1,COUNTIF($O$2:$O1022,Input!$C1039)&lt;1),Input!K1039,0)</f>
        <v>0</v>
      </c>
      <c r="H1023" s="177">
        <f>IF(OR(COUNTIF($B$2:$B1022,Input!$F1039)&lt;1,COUNTIF($O$2:$O1022,Input!$C1039)&lt;1),Input!L1039,0)</f>
        <v>0</v>
      </c>
      <c r="I1023" s="177">
        <f>IF(OR(COUNTIF($B$2:$B1022,Input!$F1039)&lt;1,COUNTIF($O$2:$O1022,Input!$C1039)&lt;1),Input!M1039,0)</f>
        <v>0</v>
      </c>
      <c r="J1023" s="177">
        <f>IF(OR(COUNTIF($B$2:$B1022,Input!$F1039)&lt;1,COUNTIF($O$2:$O1022,Input!$C1039)&lt;1),Input!N1039,0)</f>
        <v>0</v>
      </c>
      <c r="K1023" s="177">
        <f>IF(OR(COUNTIF($B$2:$B1022,Input!$F1039)&lt;1,COUNTIF($O$2:$O1022,Input!$C1039)&lt;1),Input!O1039,0)</f>
        <v>0</v>
      </c>
      <c r="L1023" s="177">
        <f>IF(OR(COUNTIF($B$2:$B1022,Input!$F1039)&lt;1,COUNTIF($O$2:$O1022,Input!$C1039)&lt;1),Input!P1039,0)</f>
        <v>0</v>
      </c>
      <c r="M1023" s="129" t="str">
        <f t="shared" si="136"/>
        <v/>
      </c>
      <c r="N1023" s="161">
        <f t="shared" si="134"/>
        <v>0</v>
      </c>
      <c r="O1023" s="168">
        <f>Input!C1039</f>
        <v>0</v>
      </c>
      <c r="P1023" s="168"/>
      <c r="R1023" s="131">
        <f t="shared" si="135"/>
        <v>0</v>
      </c>
      <c r="S1023" s="133" t="str">
        <f t="shared" si="137"/>
        <v xml:space="preserve"> </v>
      </c>
      <c r="T1023" s="133"/>
      <c r="U1023" s="132" t="str">
        <f>_xlfn.IFNA(IF($D1023=0,LOOKUP($F1023,{0.1,0.2,0.3,0.4,0.5,0.6,0.7,0.8,0.9,1},{22,34,46,58,70,82,94,106,118,130}),""),"")</f>
        <v/>
      </c>
      <c r="V1023" s="132" t="str">
        <f>_xlfn.IFNA(IF($D1023=1,LOOKUP($F1023,{0.1,0.2,0.3,0.4,0.5,0.6,0.7,0.8,0.9,1},{23,35,47,59,71,83,95,107,119,131}),""),"")</f>
        <v/>
      </c>
      <c r="W1023" s="132" t="str">
        <f>_xlfn.IFNA(IF($D1023=2,LOOKUP($F1023,{0.1,0.2,0.3,0.4,0.5,0.6,0.7,0.8,0.9,1},{24,36,48,60,72,84,96,108,120,132}),""),"")</f>
        <v/>
      </c>
      <c r="X1023" s="132" t="str">
        <f>_xlfn.IFNA(IF($D1023=3,LOOKUP($F1023,{0.1,0.2,0.3,0.4,0.5,0.6,0.7,0.8,0.9,1},{25,37,49,61,73,85,97,109,121,133}),""),"")</f>
        <v/>
      </c>
      <c r="Y1023" s="132" t="str">
        <f>_xlfn.IFNA(IF($D1023=4,LOOKUP($F1023,{0.1,0.2,0.3,0.4,0.5,0.6,0.7,0.8,0.9,1},{26,38,50,62,74,86,98,110,122,134}),""),"")</f>
        <v/>
      </c>
      <c r="Z1023" s="132" t="str">
        <f>_xlfn.IFNA(IF($D1023=5,LOOKUP($F1023,{0.1,0.2,0.3,0.4,0.5,0.6,0.7,0.8,0.9,1},{27,39,51,63,75,87,99,111,123,135}),""),"")</f>
        <v/>
      </c>
      <c r="AA1023" s="132">
        <f t="shared" si="138"/>
        <v>0</v>
      </c>
      <c r="AB1023" s="132" t="str">
        <f t="shared" si="139"/>
        <v>00</v>
      </c>
      <c r="AC1023" s="82" t="e">
        <f>VLOOKUP(AB1023,'AMI Ref'!T:U,2,FALSE)</f>
        <v>#N/A</v>
      </c>
      <c r="AD1023" s="124"/>
      <c r="AE1023" s="81" t="str">
        <f>_xlfn.IFNA(IF($D1023=0,IF($J1023="Not Paid by Tenant",0,INDEX('AMI Ref'!$K$5:$N$5,MATCH($J1023,{"Oil","Gas","Electric - Other","ELECTRIC - HEAT PUMP"},0))),0),"")</f>
        <v/>
      </c>
      <c r="AF1023" s="81">
        <f>_xlfn.IFNA(IF($D1023=1,IF($J1023="Not Paid by Tenant",0,INDEX('AMI Ref'!$K$6:$N$6,MATCH($J1023,{"Oil","Gas","Electric - Other","ELECTRIC - HEAT PUMP"},0))),0),"")</f>
        <v>0</v>
      </c>
      <c r="AG1023" s="81">
        <f>_xlfn.IFNA(IF($D1023=2,IF($J1023="Not Paid by Tenant",0,INDEX('AMI Ref'!$K$7:$N$7,MATCH($J1023,{"Oil","Gas","Electric - Other","ELECTRIC - HEAT PUMP"},0))),0),"")</f>
        <v>0</v>
      </c>
      <c r="AH1023" s="81">
        <f>_xlfn.IFNA(IF($D1023=3,IF($J1023="Not Paid by Tenant",0,INDEX('AMI Ref'!$K$8:$N$8,MATCH($J1023,{"Oil","Gas","Electric - Other","ELECTRIC - HEAT PUMP"},0))),0),"")</f>
        <v>0</v>
      </c>
      <c r="AI1023" s="81">
        <f>_xlfn.IFNA(IF($D1023=4,IF($J1023="Not Paid by Tenant",0,INDEX('AMI Ref'!$K$9:$N$9,MATCH($J1023,{"Oil","Gas","Electric - Other","ELECTRIC - HEAT PUMP"},0))),0),"")</f>
        <v>0</v>
      </c>
      <c r="AJ1023" s="81">
        <f>_xlfn.IFNA(IF($D1023=5,IF($J1023="Not Paid by Tenant",0,INDEX('AMI Ref'!$K$10:$N$10,MATCH($J1023,{"Oil","Gas","Electric - Other","ELECTRIC - HEAT PUMP"},0))),0),"")</f>
        <v>0</v>
      </c>
      <c r="AK1023" s="128"/>
      <c r="AL1023" s="81" t="str">
        <f>_xlfn.IFNA(IF($D1023=0,IF($K1023="Not Paid by Tenant",0,INDEX('AMI Ref'!$O$5:$R$5,MATCH($K1023,{"Oil","Gas","Electric - Other","Electric ccASHP - split"},0))),0),"")</f>
        <v/>
      </c>
      <c r="AM1023" s="81">
        <f>_xlfn.IFNA(IF($D1023=1,IF($K1023="Not Paid by Tenant",0,INDEX('AMI Ref'!$O$6:$R$6,MATCH($K1023,{"Oil","Gas","Electric - Other","Electric ccASHP - split"},0))),0),"")</f>
        <v>0</v>
      </c>
      <c r="AN1023" s="81">
        <f>_xlfn.IFNA(IF($D1023=2,IF($K1023="Not Paid by Tenant",0,INDEX('AMI Ref'!$O$7:$R$7,MATCH($K1023,{"Oil","Gas","Electric - Other","Electric ccASHP - split"},0))),0),"")</f>
        <v>0</v>
      </c>
      <c r="AO1023" s="81">
        <f>_xlfn.IFNA(IF($D1023=3,IF($K1023="Not Paid by Tenant",0,INDEX('AMI Ref'!$O$8:$R$8,MATCH($K1023,{"Oil","Gas","Electric - Other","Electric ccASHP - split"},0))),0),"")</f>
        <v>0</v>
      </c>
      <c r="AP1023" s="81">
        <f>_xlfn.IFNA(IF($D1023=4,IF($K1023="Not Paid by Tenant",0,INDEX('AMI Ref'!$O$9:$R$9,MATCH($K1023,{"Oil","Gas","Electric - Other","Electric ccASHP - split"},0))),0),"")</f>
        <v>0</v>
      </c>
      <c r="AQ1023" s="81">
        <f>_xlfn.IFNA(IF($D1023=5,IF($K1023="Not Paid by Tenant",0,INDEX('AMI Ref'!$O$10:$R$10,MATCH($K1023,{"Oil","Gas","Electric - Other","Electric ccASHP - split"},0))),0),"")</f>
        <v>0</v>
      </c>
      <c r="AR1023" s="124">
        <f t="shared" si="140"/>
        <v>0</v>
      </c>
      <c r="AS1023" s="123" t="e">
        <f t="shared" si="141"/>
        <v>#N/A</v>
      </c>
    </row>
    <row r="1024" spans="1:45" x14ac:dyDescent="0.2">
      <c r="A1024" s="130">
        <v>1022</v>
      </c>
      <c r="B1024" s="177">
        <f>IF(OR(COUNTIF($B$2:$B1023,Input!$F1040)&lt;1,COUNTIF($O$2:$O1023,Input!$C1040)&lt;1),Input!F1040,0)</f>
        <v>0</v>
      </c>
      <c r="C1024" s="177">
        <f>IF(OR(COUNTIF($B$2:$B1023,Input!$F1040)&lt;1,COUNTIF($O$2:$O1023,Input!$C1040)&lt;1),Input!G1040,0)</f>
        <v>0</v>
      </c>
      <c r="D1024" s="177">
        <f>IF(OR(COUNTIF($B$2:$B1023,Input!$F1040)&lt;1,COUNTIF($O$2:$O1023,Input!$C1040)&lt;1),Input!H1040,0)</f>
        <v>0</v>
      </c>
      <c r="E1024" s="177">
        <f>IF(OR(COUNTIF($B$2:$B1023,Input!$F1040)&lt;1,COUNTIF($O$2:$O1023,Input!$C1040)&lt;1),Input!I1040,0)</f>
        <v>0</v>
      </c>
      <c r="F1024" s="177">
        <f>IF(OR(COUNTIF($B$2:$B1023,Input!$F1040)&lt;1,COUNTIF($O$2:$O1023,Input!$C1040)&lt;1),Input!J1040,0)</f>
        <v>0</v>
      </c>
      <c r="G1024" s="177">
        <f>IF(OR(COUNTIF($B$2:$B1023,Input!$F1040)&lt;1,COUNTIF($O$2:$O1023,Input!$C1040)&lt;1),Input!K1040,0)</f>
        <v>0</v>
      </c>
      <c r="H1024" s="177">
        <f>IF(OR(COUNTIF($B$2:$B1023,Input!$F1040)&lt;1,COUNTIF($O$2:$O1023,Input!$C1040)&lt;1),Input!L1040,0)</f>
        <v>0</v>
      </c>
      <c r="I1024" s="177">
        <f>IF(OR(COUNTIF($B$2:$B1023,Input!$F1040)&lt;1,COUNTIF($O$2:$O1023,Input!$C1040)&lt;1),Input!M1040,0)</f>
        <v>0</v>
      </c>
      <c r="J1024" s="177">
        <f>IF(OR(COUNTIF($B$2:$B1023,Input!$F1040)&lt;1,COUNTIF($O$2:$O1023,Input!$C1040)&lt;1),Input!N1040,0)</f>
        <v>0</v>
      </c>
      <c r="K1024" s="177">
        <f>IF(OR(COUNTIF($B$2:$B1023,Input!$F1040)&lt;1,COUNTIF($O$2:$O1023,Input!$C1040)&lt;1),Input!O1040,0)</f>
        <v>0</v>
      </c>
      <c r="L1024" s="177">
        <f>IF(OR(COUNTIF($B$2:$B1023,Input!$F1040)&lt;1,COUNTIF($O$2:$O1023,Input!$C1040)&lt;1),Input!P1040,0)</f>
        <v>0</v>
      </c>
      <c r="M1024" s="129" t="str">
        <f t="shared" si="136"/>
        <v/>
      </c>
      <c r="N1024" s="161">
        <f t="shared" si="134"/>
        <v>0</v>
      </c>
      <c r="O1024" s="168">
        <f>Input!C1040</f>
        <v>0</v>
      </c>
      <c r="P1024" s="168"/>
      <c r="R1024" s="131">
        <f t="shared" si="135"/>
        <v>0</v>
      </c>
      <c r="S1024" s="133" t="str">
        <f t="shared" si="137"/>
        <v xml:space="preserve"> </v>
      </c>
      <c r="T1024" s="133"/>
      <c r="U1024" s="132" t="str">
        <f>_xlfn.IFNA(IF($D1024=0,LOOKUP($F1024,{0.1,0.2,0.3,0.4,0.5,0.6,0.7,0.8,0.9,1},{22,34,46,58,70,82,94,106,118,130}),""),"")</f>
        <v/>
      </c>
      <c r="V1024" s="132" t="str">
        <f>_xlfn.IFNA(IF($D1024=1,LOOKUP($F1024,{0.1,0.2,0.3,0.4,0.5,0.6,0.7,0.8,0.9,1},{23,35,47,59,71,83,95,107,119,131}),""),"")</f>
        <v/>
      </c>
      <c r="W1024" s="132" t="str">
        <f>_xlfn.IFNA(IF($D1024=2,LOOKUP($F1024,{0.1,0.2,0.3,0.4,0.5,0.6,0.7,0.8,0.9,1},{24,36,48,60,72,84,96,108,120,132}),""),"")</f>
        <v/>
      </c>
      <c r="X1024" s="132" t="str">
        <f>_xlfn.IFNA(IF($D1024=3,LOOKUP($F1024,{0.1,0.2,0.3,0.4,0.5,0.6,0.7,0.8,0.9,1},{25,37,49,61,73,85,97,109,121,133}),""),"")</f>
        <v/>
      </c>
      <c r="Y1024" s="132" t="str">
        <f>_xlfn.IFNA(IF($D1024=4,LOOKUP($F1024,{0.1,0.2,0.3,0.4,0.5,0.6,0.7,0.8,0.9,1},{26,38,50,62,74,86,98,110,122,134}),""),"")</f>
        <v/>
      </c>
      <c r="Z1024" s="132" t="str">
        <f>_xlfn.IFNA(IF($D1024=5,LOOKUP($F1024,{0.1,0.2,0.3,0.4,0.5,0.6,0.7,0.8,0.9,1},{27,39,51,63,75,87,99,111,123,135}),""),"")</f>
        <v/>
      </c>
      <c r="AA1024" s="132">
        <f t="shared" si="138"/>
        <v>0</v>
      </c>
      <c r="AB1024" s="132" t="str">
        <f t="shared" si="139"/>
        <v>00</v>
      </c>
      <c r="AC1024" s="82" t="e">
        <f>VLOOKUP(AB1024,'AMI Ref'!T:U,2,FALSE)</f>
        <v>#N/A</v>
      </c>
      <c r="AD1024" s="124"/>
      <c r="AE1024" s="81" t="str">
        <f>_xlfn.IFNA(IF($D1024=0,IF($J1024="Not Paid by Tenant",0,INDEX('AMI Ref'!$K$5:$N$5,MATCH($J1024,{"Oil","Gas","Electric - Other","ELECTRIC - HEAT PUMP"},0))),0),"")</f>
        <v/>
      </c>
      <c r="AF1024" s="81">
        <f>_xlfn.IFNA(IF($D1024=1,IF($J1024="Not Paid by Tenant",0,INDEX('AMI Ref'!$K$6:$N$6,MATCH($J1024,{"Oil","Gas","Electric - Other","ELECTRIC - HEAT PUMP"},0))),0),"")</f>
        <v>0</v>
      </c>
      <c r="AG1024" s="81">
        <f>_xlfn.IFNA(IF($D1024=2,IF($J1024="Not Paid by Tenant",0,INDEX('AMI Ref'!$K$7:$N$7,MATCH($J1024,{"Oil","Gas","Electric - Other","ELECTRIC - HEAT PUMP"},0))),0),"")</f>
        <v>0</v>
      </c>
      <c r="AH1024" s="81">
        <f>_xlfn.IFNA(IF($D1024=3,IF($J1024="Not Paid by Tenant",0,INDEX('AMI Ref'!$K$8:$N$8,MATCH($J1024,{"Oil","Gas","Electric - Other","ELECTRIC - HEAT PUMP"},0))),0),"")</f>
        <v>0</v>
      </c>
      <c r="AI1024" s="81">
        <f>_xlfn.IFNA(IF($D1024=4,IF($J1024="Not Paid by Tenant",0,INDEX('AMI Ref'!$K$9:$N$9,MATCH($J1024,{"Oil","Gas","Electric - Other","ELECTRIC - HEAT PUMP"},0))),0),"")</f>
        <v>0</v>
      </c>
      <c r="AJ1024" s="81">
        <f>_xlfn.IFNA(IF($D1024=5,IF($J1024="Not Paid by Tenant",0,INDEX('AMI Ref'!$K$10:$N$10,MATCH($J1024,{"Oil","Gas","Electric - Other","ELECTRIC - HEAT PUMP"},0))),0),"")</f>
        <v>0</v>
      </c>
      <c r="AK1024" s="128"/>
      <c r="AL1024" s="81" t="str">
        <f>_xlfn.IFNA(IF($D1024=0,IF($K1024="Not Paid by Tenant",0,INDEX('AMI Ref'!$O$5:$R$5,MATCH($K1024,{"Oil","Gas","Electric - Other","Electric ccASHP - split"},0))),0),"")</f>
        <v/>
      </c>
      <c r="AM1024" s="81">
        <f>_xlfn.IFNA(IF($D1024=1,IF($K1024="Not Paid by Tenant",0,INDEX('AMI Ref'!$O$6:$R$6,MATCH($K1024,{"Oil","Gas","Electric - Other","Electric ccASHP - split"},0))),0),"")</f>
        <v>0</v>
      </c>
      <c r="AN1024" s="81">
        <f>_xlfn.IFNA(IF($D1024=2,IF($K1024="Not Paid by Tenant",0,INDEX('AMI Ref'!$O$7:$R$7,MATCH($K1024,{"Oil","Gas","Electric - Other","Electric ccASHP - split"},0))),0),"")</f>
        <v>0</v>
      </c>
      <c r="AO1024" s="81">
        <f>_xlfn.IFNA(IF($D1024=3,IF($K1024="Not Paid by Tenant",0,INDEX('AMI Ref'!$O$8:$R$8,MATCH($K1024,{"Oil","Gas","Electric - Other","Electric ccASHP - split"},0))),0),"")</f>
        <v>0</v>
      </c>
      <c r="AP1024" s="81">
        <f>_xlfn.IFNA(IF($D1024=4,IF($K1024="Not Paid by Tenant",0,INDEX('AMI Ref'!$O$9:$R$9,MATCH($K1024,{"Oil","Gas","Electric - Other","Electric ccASHP - split"},0))),0),"")</f>
        <v>0</v>
      </c>
      <c r="AQ1024" s="81">
        <f>_xlfn.IFNA(IF($D1024=5,IF($K1024="Not Paid by Tenant",0,INDEX('AMI Ref'!$O$10:$R$10,MATCH($K1024,{"Oil","Gas","Electric - Other","Electric ccASHP - split"},0))),0),"")</f>
        <v>0</v>
      </c>
      <c r="AR1024" s="124">
        <f t="shared" si="140"/>
        <v>0</v>
      </c>
      <c r="AS1024" s="123" t="e">
        <f t="shared" si="141"/>
        <v>#N/A</v>
      </c>
    </row>
    <row r="1025" spans="1:45" x14ac:dyDescent="0.2">
      <c r="A1025" s="130">
        <v>1023</v>
      </c>
      <c r="B1025" s="177">
        <f>IF(OR(COUNTIF($B$2:$B1024,Input!$F1041)&lt;1,COUNTIF($O$2:$O1024,Input!$C1041)&lt;1),Input!F1041,0)</f>
        <v>0</v>
      </c>
      <c r="C1025" s="177">
        <f>IF(OR(COUNTIF($B$2:$B1024,Input!$F1041)&lt;1,COUNTIF($O$2:$O1024,Input!$C1041)&lt;1),Input!G1041,0)</f>
        <v>0</v>
      </c>
      <c r="D1025" s="177">
        <f>IF(OR(COUNTIF($B$2:$B1024,Input!$F1041)&lt;1,COUNTIF($O$2:$O1024,Input!$C1041)&lt;1),Input!H1041,0)</f>
        <v>0</v>
      </c>
      <c r="E1025" s="177">
        <f>IF(OR(COUNTIF($B$2:$B1024,Input!$F1041)&lt;1,COUNTIF($O$2:$O1024,Input!$C1041)&lt;1),Input!I1041,0)</f>
        <v>0</v>
      </c>
      <c r="F1025" s="177">
        <f>IF(OR(COUNTIF($B$2:$B1024,Input!$F1041)&lt;1,COUNTIF($O$2:$O1024,Input!$C1041)&lt;1),Input!J1041,0)</f>
        <v>0</v>
      </c>
      <c r="G1025" s="177">
        <f>IF(OR(COUNTIF($B$2:$B1024,Input!$F1041)&lt;1,COUNTIF($O$2:$O1024,Input!$C1041)&lt;1),Input!K1041,0)</f>
        <v>0</v>
      </c>
      <c r="H1025" s="177">
        <f>IF(OR(COUNTIF($B$2:$B1024,Input!$F1041)&lt;1,COUNTIF($O$2:$O1024,Input!$C1041)&lt;1),Input!L1041,0)</f>
        <v>0</v>
      </c>
      <c r="I1025" s="177">
        <f>IF(OR(COUNTIF($B$2:$B1024,Input!$F1041)&lt;1,COUNTIF($O$2:$O1024,Input!$C1041)&lt;1),Input!M1041,0)</f>
        <v>0</v>
      </c>
      <c r="J1025" s="177">
        <f>IF(OR(COUNTIF($B$2:$B1024,Input!$F1041)&lt;1,COUNTIF($O$2:$O1024,Input!$C1041)&lt;1),Input!N1041,0)</f>
        <v>0</v>
      </c>
      <c r="K1025" s="177">
        <f>IF(OR(COUNTIF($B$2:$B1024,Input!$F1041)&lt;1,COUNTIF($O$2:$O1024,Input!$C1041)&lt;1),Input!O1041,0)</f>
        <v>0</v>
      </c>
      <c r="L1025" s="177">
        <f>IF(OR(COUNTIF($B$2:$B1024,Input!$F1041)&lt;1,COUNTIF($O$2:$O1024,Input!$C1041)&lt;1),Input!P1041,0)</f>
        <v>0</v>
      </c>
      <c r="M1025" s="129" t="str">
        <f t="shared" si="136"/>
        <v/>
      </c>
      <c r="N1025" s="161">
        <f t="shared" si="134"/>
        <v>0</v>
      </c>
      <c r="O1025" s="168">
        <f>Input!C1041</f>
        <v>0</v>
      </c>
      <c r="P1025" s="168"/>
      <c r="R1025" s="131">
        <f t="shared" si="135"/>
        <v>0</v>
      </c>
      <c r="S1025" s="133" t="str">
        <f t="shared" si="137"/>
        <v xml:space="preserve"> </v>
      </c>
      <c r="T1025" s="133"/>
      <c r="U1025" s="132" t="str">
        <f>_xlfn.IFNA(IF($D1025=0,LOOKUP($F1025,{0.1,0.2,0.3,0.4,0.5,0.6,0.7,0.8,0.9,1},{22,34,46,58,70,82,94,106,118,130}),""),"")</f>
        <v/>
      </c>
      <c r="V1025" s="132" t="str">
        <f>_xlfn.IFNA(IF($D1025=1,LOOKUP($F1025,{0.1,0.2,0.3,0.4,0.5,0.6,0.7,0.8,0.9,1},{23,35,47,59,71,83,95,107,119,131}),""),"")</f>
        <v/>
      </c>
      <c r="W1025" s="132" t="str">
        <f>_xlfn.IFNA(IF($D1025=2,LOOKUP($F1025,{0.1,0.2,0.3,0.4,0.5,0.6,0.7,0.8,0.9,1},{24,36,48,60,72,84,96,108,120,132}),""),"")</f>
        <v/>
      </c>
      <c r="X1025" s="132" t="str">
        <f>_xlfn.IFNA(IF($D1025=3,LOOKUP($F1025,{0.1,0.2,0.3,0.4,0.5,0.6,0.7,0.8,0.9,1},{25,37,49,61,73,85,97,109,121,133}),""),"")</f>
        <v/>
      </c>
      <c r="Y1025" s="132" t="str">
        <f>_xlfn.IFNA(IF($D1025=4,LOOKUP($F1025,{0.1,0.2,0.3,0.4,0.5,0.6,0.7,0.8,0.9,1},{26,38,50,62,74,86,98,110,122,134}),""),"")</f>
        <v/>
      </c>
      <c r="Z1025" s="132" t="str">
        <f>_xlfn.IFNA(IF($D1025=5,LOOKUP($F1025,{0.1,0.2,0.3,0.4,0.5,0.6,0.7,0.8,0.9,1},{27,39,51,63,75,87,99,111,123,135}),""),"")</f>
        <v/>
      </c>
      <c r="AA1025" s="132">
        <f t="shared" si="138"/>
        <v>0</v>
      </c>
      <c r="AB1025" s="132" t="str">
        <f t="shared" si="139"/>
        <v>00</v>
      </c>
      <c r="AC1025" s="82" t="e">
        <f>VLOOKUP(AB1025,'AMI Ref'!T:U,2,FALSE)</f>
        <v>#N/A</v>
      </c>
      <c r="AD1025" s="124"/>
      <c r="AE1025" s="81" t="str">
        <f>_xlfn.IFNA(IF($D1025=0,IF($J1025="Not Paid by Tenant",0,INDEX('AMI Ref'!$K$5:$N$5,MATCH($J1025,{"Oil","Gas","Electric - Other","ELECTRIC - HEAT PUMP"},0))),0),"")</f>
        <v/>
      </c>
      <c r="AF1025" s="81">
        <f>_xlfn.IFNA(IF($D1025=1,IF($J1025="Not Paid by Tenant",0,INDEX('AMI Ref'!$K$6:$N$6,MATCH($J1025,{"Oil","Gas","Electric - Other","ELECTRIC - HEAT PUMP"},0))),0),"")</f>
        <v>0</v>
      </c>
      <c r="AG1025" s="81">
        <f>_xlfn.IFNA(IF($D1025=2,IF($J1025="Not Paid by Tenant",0,INDEX('AMI Ref'!$K$7:$N$7,MATCH($J1025,{"Oil","Gas","Electric - Other","ELECTRIC - HEAT PUMP"},0))),0),"")</f>
        <v>0</v>
      </c>
      <c r="AH1025" s="81">
        <f>_xlfn.IFNA(IF($D1025=3,IF($J1025="Not Paid by Tenant",0,INDEX('AMI Ref'!$K$8:$N$8,MATCH($J1025,{"Oil","Gas","Electric - Other","ELECTRIC - HEAT PUMP"},0))),0),"")</f>
        <v>0</v>
      </c>
      <c r="AI1025" s="81">
        <f>_xlfn.IFNA(IF($D1025=4,IF($J1025="Not Paid by Tenant",0,INDEX('AMI Ref'!$K$9:$N$9,MATCH($J1025,{"Oil","Gas","Electric - Other","ELECTRIC - HEAT PUMP"},0))),0),"")</f>
        <v>0</v>
      </c>
      <c r="AJ1025" s="81">
        <f>_xlfn.IFNA(IF($D1025=5,IF($J1025="Not Paid by Tenant",0,INDEX('AMI Ref'!$K$10:$N$10,MATCH($J1025,{"Oil","Gas","Electric - Other","ELECTRIC - HEAT PUMP"},0))),0),"")</f>
        <v>0</v>
      </c>
      <c r="AK1025" s="128"/>
      <c r="AL1025" s="81" t="str">
        <f>_xlfn.IFNA(IF($D1025=0,IF($K1025="Not Paid by Tenant",0,INDEX('AMI Ref'!$O$5:$R$5,MATCH($K1025,{"Oil","Gas","Electric - Other","Electric ccASHP - split"},0))),0),"")</f>
        <v/>
      </c>
      <c r="AM1025" s="81">
        <f>_xlfn.IFNA(IF($D1025=1,IF($K1025="Not Paid by Tenant",0,INDEX('AMI Ref'!$O$6:$R$6,MATCH($K1025,{"Oil","Gas","Electric - Other","Electric ccASHP - split"},0))),0),"")</f>
        <v>0</v>
      </c>
      <c r="AN1025" s="81">
        <f>_xlfn.IFNA(IF($D1025=2,IF($K1025="Not Paid by Tenant",0,INDEX('AMI Ref'!$O$7:$R$7,MATCH($K1025,{"Oil","Gas","Electric - Other","Electric ccASHP - split"},0))),0),"")</f>
        <v>0</v>
      </c>
      <c r="AO1025" s="81">
        <f>_xlfn.IFNA(IF($D1025=3,IF($K1025="Not Paid by Tenant",0,INDEX('AMI Ref'!$O$8:$R$8,MATCH($K1025,{"Oil","Gas","Electric - Other","Electric ccASHP - split"},0))),0),"")</f>
        <v>0</v>
      </c>
      <c r="AP1025" s="81">
        <f>_xlfn.IFNA(IF($D1025=4,IF($K1025="Not Paid by Tenant",0,INDEX('AMI Ref'!$O$9:$R$9,MATCH($K1025,{"Oil","Gas","Electric - Other","Electric ccASHP - split"},0))),0),"")</f>
        <v>0</v>
      </c>
      <c r="AQ1025" s="81">
        <f>_xlfn.IFNA(IF($D1025=5,IF($K1025="Not Paid by Tenant",0,INDEX('AMI Ref'!$O$10:$R$10,MATCH($K1025,{"Oil","Gas","Electric - Other","Electric ccASHP - split"},0))),0),"")</f>
        <v>0</v>
      </c>
      <c r="AR1025" s="124">
        <f t="shared" si="140"/>
        <v>0</v>
      </c>
      <c r="AS1025" s="123" t="e">
        <f t="shared" si="141"/>
        <v>#N/A</v>
      </c>
    </row>
    <row r="1026" spans="1:45" x14ac:dyDescent="0.2">
      <c r="A1026" s="130">
        <v>1024</v>
      </c>
      <c r="B1026" s="177">
        <f>IF(OR(COUNTIF($B$2:$B1025,Input!$F1042)&lt;1,COUNTIF($O$2:$O1025,Input!$C1042)&lt;1),Input!F1042,0)</f>
        <v>0</v>
      </c>
      <c r="C1026" s="177">
        <f>IF(OR(COUNTIF($B$2:$B1025,Input!$F1042)&lt;1,COUNTIF($O$2:$O1025,Input!$C1042)&lt;1),Input!G1042,0)</f>
        <v>0</v>
      </c>
      <c r="D1026" s="177">
        <f>IF(OR(COUNTIF($B$2:$B1025,Input!$F1042)&lt;1,COUNTIF($O$2:$O1025,Input!$C1042)&lt;1),Input!H1042,0)</f>
        <v>0</v>
      </c>
      <c r="E1026" s="177">
        <f>IF(OR(COUNTIF($B$2:$B1025,Input!$F1042)&lt;1,COUNTIF($O$2:$O1025,Input!$C1042)&lt;1),Input!I1042,0)</f>
        <v>0</v>
      </c>
      <c r="F1026" s="177">
        <f>IF(OR(COUNTIF($B$2:$B1025,Input!$F1042)&lt;1,COUNTIF($O$2:$O1025,Input!$C1042)&lt;1),Input!J1042,0)</f>
        <v>0</v>
      </c>
      <c r="G1026" s="177">
        <f>IF(OR(COUNTIF($B$2:$B1025,Input!$F1042)&lt;1,COUNTIF($O$2:$O1025,Input!$C1042)&lt;1),Input!K1042,0)</f>
        <v>0</v>
      </c>
      <c r="H1026" s="177">
        <f>IF(OR(COUNTIF($B$2:$B1025,Input!$F1042)&lt;1,COUNTIF($O$2:$O1025,Input!$C1042)&lt;1),Input!L1042,0)</f>
        <v>0</v>
      </c>
      <c r="I1026" s="177">
        <f>IF(OR(COUNTIF($B$2:$B1025,Input!$F1042)&lt;1,COUNTIF($O$2:$O1025,Input!$C1042)&lt;1),Input!M1042,0)</f>
        <v>0</v>
      </c>
      <c r="J1026" s="177">
        <f>IF(OR(COUNTIF($B$2:$B1025,Input!$F1042)&lt;1,COUNTIF($O$2:$O1025,Input!$C1042)&lt;1),Input!N1042,0)</f>
        <v>0</v>
      </c>
      <c r="K1026" s="177">
        <f>IF(OR(COUNTIF($B$2:$B1025,Input!$F1042)&lt;1,COUNTIF($O$2:$O1025,Input!$C1042)&lt;1),Input!O1042,0)</f>
        <v>0</v>
      </c>
      <c r="L1026" s="177">
        <f>IF(OR(COUNTIF($B$2:$B1025,Input!$F1042)&lt;1,COUNTIF($O$2:$O1025,Input!$C1042)&lt;1),Input!P1042,0)</f>
        <v>0</v>
      </c>
      <c r="M1026" s="129" t="str">
        <f t="shared" si="136"/>
        <v/>
      </c>
      <c r="N1026" s="161">
        <f t="shared" si="134"/>
        <v>0</v>
      </c>
      <c r="O1026" s="168">
        <f>Input!C1042</f>
        <v>0</v>
      </c>
      <c r="P1026" s="168"/>
      <c r="R1026" s="131">
        <f t="shared" si="135"/>
        <v>0</v>
      </c>
      <c r="S1026" s="133" t="str">
        <f t="shared" si="137"/>
        <v xml:space="preserve"> </v>
      </c>
      <c r="T1026" s="133"/>
      <c r="U1026" s="132" t="str">
        <f>_xlfn.IFNA(IF($D1026=0,LOOKUP($F1026,{0.1,0.2,0.3,0.4,0.5,0.6,0.7,0.8,0.9,1},{22,34,46,58,70,82,94,106,118,130}),""),"")</f>
        <v/>
      </c>
      <c r="V1026" s="132" t="str">
        <f>_xlfn.IFNA(IF($D1026=1,LOOKUP($F1026,{0.1,0.2,0.3,0.4,0.5,0.6,0.7,0.8,0.9,1},{23,35,47,59,71,83,95,107,119,131}),""),"")</f>
        <v/>
      </c>
      <c r="W1026" s="132" t="str">
        <f>_xlfn.IFNA(IF($D1026=2,LOOKUP($F1026,{0.1,0.2,0.3,0.4,0.5,0.6,0.7,0.8,0.9,1},{24,36,48,60,72,84,96,108,120,132}),""),"")</f>
        <v/>
      </c>
      <c r="X1026" s="132" t="str">
        <f>_xlfn.IFNA(IF($D1026=3,LOOKUP($F1026,{0.1,0.2,0.3,0.4,0.5,0.6,0.7,0.8,0.9,1},{25,37,49,61,73,85,97,109,121,133}),""),"")</f>
        <v/>
      </c>
      <c r="Y1026" s="132" t="str">
        <f>_xlfn.IFNA(IF($D1026=4,LOOKUP($F1026,{0.1,0.2,0.3,0.4,0.5,0.6,0.7,0.8,0.9,1},{26,38,50,62,74,86,98,110,122,134}),""),"")</f>
        <v/>
      </c>
      <c r="Z1026" s="132" t="str">
        <f>_xlfn.IFNA(IF($D1026=5,LOOKUP($F1026,{0.1,0.2,0.3,0.4,0.5,0.6,0.7,0.8,0.9,1},{27,39,51,63,75,87,99,111,123,135}),""),"")</f>
        <v/>
      </c>
      <c r="AA1026" s="132">
        <f t="shared" si="138"/>
        <v>0</v>
      </c>
      <c r="AB1026" s="132" t="str">
        <f t="shared" si="139"/>
        <v>00</v>
      </c>
      <c r="AC1026" s="82" t="e">
        <f>VLOOKUP(AB1026,'AMI Ref'!T:U,2,FALSE)</f>
        <v>#N/A</v>
      </c>
      <c r="AD1026" s="124"/>
      <c r="AE1026" s="81" t="str">
        <f>_xlfn.IFNA(IF($D1026=0,IF($J1026="Not Paid by Tenant",0,INDEX('AMI Ref'!$K$5:$N$5,MATCH($J1026,{"Oil","Gas","Electric - Other","ELECTRIC - HEAT PUMP"},0))),0),"")</f>
        <v/>
      </c>
      <c r="AF1026" s="81">
        <f>_xlfn.IFNA(IF($D1026=1,IF($J1026="Not Paid by Tenant",0,INDEX('AMI Ref'!$K$6:$N$6,MATCH($J1026,{"Oil","Gas","Electric - Other","ELECTRIC - HEAT PUMP"},0))),0),"")</f>
        <v>0</v>
      </c>
      <c r="AG1026" s="81">
        <f>_xlfn.IFNA(IF($D1026=2,IF($J1026="Not Paid by Tenant",0,INDEX('AMI Ref'!$K$7:$N$7,MATCH($J1026,{"Oil","Gas","Electric - Other","ELECTRIC - HEAT PUMP"},0))),0),"")</f>
        <v>0</v>
      </c>
      <c r="AH1026" s="81">
        <f>_xlfn.IFNA(IF($D1026=3,IF($J1026="Not Paid by Tenant",0,INDEX('AMI Ref'!$K$8:$N$8,MATCH($J1026,{"Oil","Gas","Electric - Other","ELECTRIC - HEAT PUMP"},0))),0),"")</f>
        <v>0</v>
      </c>
      <c r="AI1026" s="81">
        <f>_xlfn.IFNA(IF($D1026=4,IF($J1026="Not Paid by Tenant",0,INDEX('AMI Ref'!$K$9:$N$9,MATCH($J1026,{"Oil","Gas","Electric - Other","ELECTRIC - HEAT PUMP"},0))),0),"")</f>
        <v>0</v>
      </c>
      <c r="AJ1026" s="81">
        <f>_xlfn.IFNA(IF($D1026=5,IF($J1026="Not Paid by Tenant",0,INDEX('AMI Ref'!$K$10:$N$10,MATCH($J1026,{"Oil","Gas","Electric - Other","ELECTRIC - HEAT PUMP"},0))),0),"")</f>
        <v>0</v>
      </c>
      <c r="AK1026" s="128"/>
      <c r="AL1026" s="81" t="str">
        <f>_xlfn.IFNA(IF($D1026=0,IF($K1026="Not Paid by Tenant",0,INDEX('AMI Ref'!$O$5:$R$5,MATCH($K1026,{"Oil","Gas","Electric - Other","Electric ccASHP - split"},0))),0),"")</f>
        <v/>
      </c>
      <c r="AM1026" s="81">
        <f>_xlfn.IFNA(IF($D1026=1,IF($K1026="Not Paid by Tenant",0,INDEX('AMI Ref'!$O$6:$R$6,MATCH($K1026,{"Oil","Gas","Electric - Other","Electric ccASHP - split"},0))),0),"")</f>
        <v>0</v>
      </c>
      <c r="AN1026" s="81">
        <f>_xlfn.IFNA(IF($D1026=2,IF($K1026="Not Paid by Tenant",0,INDEX('AMI Ref'!$O$7:$R$7,MATCH($K1026,{"Oil","Gas","Electric - Other","Electric ccASHP - split"},0))),0),"")</f>
        <v>0</v>
      </c>
      <c r="AO1026" s="81">
        <f>_xlfn.IFNA(IF($D1026=3,IF($K1026="Not Paid by Tenant",0,INDEX('AMI Ref'!$O$8:$R$8,MATCH($K1026,{"Oil","Gas","Electric - Other","Electric ccASHP - split"},0))),0),"")</f>
        <v>0</v>
      </c>
      <c r="AP1026" s="81">
        <f>_xlfn.IFNA(IF($D1026=4,IF($K1026="Not Paid by Tenant",0,INDEX('AMI Ref'!$O$9:$R$9,MATCH($K1026,{"Oil","Gas","Electric - Other","Electric ccASHP - split"},0))),0),"")</f>
        <v>0</v>
      </c>
      <c r="AQ1026" s="81">
        <f>_xlfn.IFNA(IF($D1026=5,IF($K1026="Not Paid by Tenant",0,INDEX('AMI Ref'!$O$10:$R$10,MATCH($K1026,{"Oil","Gas","Electric - Other","Electric ccASHP - split"},0))),0),"")</f>
        <v>0</v>
      </c>
      <c r="AR1026" s="124">
        <f t="shared" si="140"/>
        <v>0</v>
      </c>
      <c r="AS1026" s="123" t="e">
        <f t="shared" si="141"/>
        <v>#N/A</v>
      </c>
    </row>
    <row r="1027" spans="1:45" x14ac:dyDescent="0.2">
      <c r="A1027" s="130">
        <v>1025</v>
      </c>
      <c r="B1027" s="177">
        <f>IF(OR(COUNTIF($B$2:$B1026,Input!$F1043)&lt;1,COUNTIF($O$2:$O1026,Input!$C1043)&lt;1),Input!F1043,0)</f>
        <v>0</v>
      </c>
      <c r="C1027" s="177">
        <f>IF(OR(COUNTIF($B$2:$B1026,Input!$F1043)&lt;1,COUNTIF($O$2:$O1026,Input!$C1043)&lt;1),Input!G1043,0)</f>
        <v>0</v>
      </c>
      <c r="D1027" s="177">
        <f>IF(OR(COUNTIF($B$2:$B1026,Input!$F1043)&lt;1,COUNTIF($O$2:$O1026,Input!$C1043)&lt;1),Input!H1043,0)</f>
        <v>0</v>
      </c>
      <c r="E1027" s="177">
        <f>IF(OR(COUNTIF($B$2:$B1026,Input!$F1043)&lt;1,COUNTIF($O$2:$O1026,Input!$C1043)&lt;1),Input!I1043,0)</f>
        <v>0</v>
      </c>
      <c r="F1027" s="177">
        <f>IF(OR(COUNTIF($B$2:$B1026,Input!$F1043)&lt;1,COUNTIF($O$2:$O1026,Input!$C1043)&lt;1),Input!J1043,0)</f>
        <v>0</v>
      </c>
      <c r="G1027" s="177">
        <f>IF(OR(COUNTIF($B$2:$B1026,Input!$F1043)&lt;1,COUNTIF($O$2:$O1026,Input!$C1043)&lt;1),Input!K1043,0)</f>
        <v>0</v>
      </c>
      <c r="H1027" s="177">
        <f>IF(OR(COUNTIF($B$2:$B1026,Input!$F1043)&lt;1,COUNTIF($O$2:$O1026,Input!$C1043)&lt;1),Input!L1043,0)</f>
        <v>0</v>
      </c>
      <c r="I1027" s="177">
        <f>IF(OR(COUNTIF($B$2:$B1026,Input!$F1043)&lt;1,COUNTIF($O$2:$O1026,Input!$C1043)&lt;1),Input!M1043,0)</f>
        <v>0</v>
      </c>
      <c r="J1027" s="177">
        <f>IF(OR(COUNTIF($B$2:$B1026,Input!$F1043)&lt;1,COUNTIF($O$2:$O1026,Input!$C1043)&lt;1),Input!N1043,0)</f>
        <v>0</v>
      </c>
      <c r="K1027" s="177">
        <f>IF(OR(COUNTIF($B$2:$B1026,Input!$F1043)&lt;1,COUNTIF($O$2:$O1026,Input!$C1043)&lt;1),Input!O1043,0)</f>
        <v>0</v>
      </c>
      <c r="L1027" s="177">
        <f>IF(OR(COUNTIF($B$2:$B1026,Input!$F1043)&lt;1,COUNTIF($O$2:$O1026,Input!$C1043)&lt;1),Input!P1043,0)</f>
        <v>0</v>
      </c>
      <c r="M1027" s="129" t="str">
        <f t="shared" si="136"/>
        <v/>
      </c>
      <c r="N1027" s="161">
        <f t="shared" si="134"/>
        <v>0</v>
      </c>
      <c r="O1027" s="168">
        <f>Input!C1043</f>
        <v>0</v>
      </c>
      <c r="P1027" s="168"/>
      <c r="R1027" s="131">
        <f t="shared" si="135"/>
        <v>0</v>
      </c>
      <c r="S1027" s="133" t="str">
        <f t="shared" si="137"/>
        <v xml:space="preserve"> </v>
      </c>
      <c r="T1027" s="133"/>
      <c r="U1027" s="132" t="str">
        <f>_xlfn.IFNA(IF($D1027=0,LOOKUP($F1027,{0.1,0.2,0.3,0.4,0.5,0.6,0.7,0.8,0.9,1},{22,34,46,58,70,82,94,106,118,130}),""),"")</f>
        <v/>
      </c>
      <c r="V1027" s="132" t="str">
        <f>_xlfn.IFNA(IF($D1027=1,LOOKUP($F1027,{0.1,0.2,0.3,0.4,0.5,0.6,0.7,0.8,0.9,1},{23,35,47,59,71,83,95,107,119,131}),""),"")</f>
        <v/>
      </c>
      <c r="W1027" s="132" t="str">
        <f>_xlfn.IFNA(IF($D1027=2,LOOKUP($F1027,{0.1,0.2,0.3,0.4,0.5,0.6,0.7,0.8,0.9,1},{24,36,48,60,72,84,96,108,120,132}),""),"")</f>
        <v/>
      </c>
      <c r="X1027" s="132" t="str">
        <f>_xlfn.IFNA(IF($D1027=3,LOOKUP($F1027,{0.1,0.2,0.3,0.4,0.5,0.6,0.7,0.8,0.9,1},{25,37,49,61,73,85,97,109,121,133}),""),"")</f>
        <v/>
      </c>
      <c r="Y1027" s="132" t="str">
        <f>_xlfn.IFNA(IF($D1027=4,LOOKUP($F1027,{0.1,0.2,0.3,0.4,0.5,0.6,0.7,0.8,0.9,1},{26,38,50,62,74,86,98,110,122,134}),""),"")</f>
        <v/>
      </c>
      <c r="Z1027" s="132" t="str">
        <f>_xlfn.IFNA(IF($D1027=5,LOOKUP($F1027,{0.1,0.2,0.3,0.4,0.5,0.6,0.7,0.8,0.9,1},{27,39,51,63,75,87,99,111,123,135}),""),"")</f>
        <v/>
      </c>
      <c r="AA1027" s="132">
        <f t="shared" si="138"/>
        <v>0</v>
      </c>
      <c r="AB1027" s="132" t="str">
        <f t="shared" si="139"/>
        <v>00</v>
      </c>
      <c r="AC1027" s="82" t="e">
        <f>VLOOKUP(AB1027,'AMI Ref'!T:U,2,FALSE)</f>
        <v>#N/A</v>
      </c>
      <c r="AD1027" s="124"/>
      <c r="AE1027" s="81" t="str">
        <f>_xlfn.IFNA(IF($D1027=0,IF($J1027="Not Paid by Tenant",0,INDEX('AMI Ref'!$K$5:$N$5,MATCH($J1027,{"Oil","Gas","Electric - Other","ELECTRIC - HEAT PUMP"},0))),0),"")</f>
        <v/>
      </c>
      <c r="AF1027" s="81">
        <f>_xlfn.IFNA(IF($D1027=1,IF($J1027="Not Paid by Tenant",0,INDEX('AMI Ref'!$K$6:$N$6,MATCH($J1027,{"Oil","Gas","Electric - Other","ELECTRIC - HEAT PUMP"},0))),0),"")</f>
        <v>0</v>
      </c>
      <c r="AG1027" s="81">
        <f>_xlfn.IFNA(IF($D1027=2,IF($J1027="Not Paid by Tenant",0,INDEX('AMI Ref'!$K$7:$N$7,MATCH($J1027,{"Oil","Gas","Electric - Other","ELECTRIC - HEAT PUMP"},0))),0),"")</f>
        <v>0</v>
      </c>
      <c r="AH1027" s="81">
        <f>_xlfn.IFNA(IF($D1027=3,IF($J1027="Not Paid by Tenant",0,INDEX('AMI Ref'!$K$8:$N$8,MATCH($J1027,{"Oil","Gas","Electric - Other","ELECTRIC - HEAT PUMP"},0))),0),"")</f>
        <v>0</v>
      </c>
      <c r="AI1027" s="81">
        <f>_xlfn.IFNA(IF($D1027=4,IF($J1027="Not Paid by Tenant",0,INDEX('AMI Ref'!$K$9:$N$9,MATCH($J1027,{"Oil","Gas","Electric - Other","ELECTRIC - HEAT PUMP"},0))),0),"")</f>
        <v>0</v>
      </c>
      <c r="AJ1027" s="81">
        <f>_xlfn.IFNA(IF($D1027=5,IF($J1027="Not Paid by Tenant",0,INDEX('AMI Ref'!$K$10:$N$10,MATCH($J1027,{"Oil","Gas","Electric - Other","ELECTRIC - HEAT PUMP"},0))),0),"")</f>
        <v>0</v>
      </c>
      <c r="AK1027" s="128"/>
      <c r="AL1027" s="81" t="str">
        <f>_xlfn.IFNA(IF($D1027=0,IF($K1027="Not Paid by Tenant",0,INDEX('AMI Ref'!$O$5:$R$5,MATCH($K1027,{"Oil","Gas","Electric - Other","Electric ccASHP - split"},0))),0),"")</f>
        <v/>
      </c>
      <c r="AM1027" s="81">
        <f>_xlfn.IFNA(IF($D1027=1,IF($K1027="Not Paid by Tenant",0,INDEX('AMI Ref'!$O$6:$R$6,MATCH($K1027,{"Oil","Gas","Electric - Other","Electric ccASHP - split"},0))),0),"")</f>
        <v>0</v>
      </c>
      <c r="AN1027" s="81">
        <f>_xlfn.IFNA(IF($D1027=2,IF($K1027="Not Paid by Tenant",0,INDEX('AMI Ref'!$O$7:$R$7,MATCH($K1027,{"Oil","Gas","Electric - Other","Electric ccASHP - split"},0))),0),"")</f>
        <v>0</v>
      </c>
      <c r="AO1027" s="81">
        <f>_xlfn.IFNA(IF($D1027=3,IF($K1027="Not Paid by Tenant",0,INDEX('AMI Ref'!$O$8:$R$8,MATCH($K1027,{"Oil","Gas","Electric - Other","Electric ccASHP - split"},0))),0),"")</f>
        <v>0</v>
      </c>
      <c r="AP1027" s="81">
        <f>_xlfn.IFNA(IF($D1027=4,IF($K1027="Not Paid by Tenant",0,INDEX('AMI Ref'!$O$9:$R$9,MATCH($K1027,{"Oil","Gas","Electric - Other","Electric ccASHP - split"},0))),0),"")</f>
        <v>0</v>
      </c>
      <c r="AQ1027" s="81">
        <f>_xlfn.IFNA(IF($D1027=5,IF($K1027="Not Paid by Tenant",0,INDEX('AMI Ref'!$O$10:$R$10,MATCH($K1027,{"Oil","Gas","Electric - Other","Electric ccASHP - split"},0))),0),"")</f>
        <v>0</v>
      </c>
      <c r="AR1027" s="124">
        <f t="shared" si="140"/>
        <v>0</v>
      </c>
      <c r="AS1027" s="123" t="e">
        <f t="shared" si="141"/>
        <v>#N/A</v>
      </c>
    </row>
    <row r="1028" spans="1:45" x14ac:dyDescent="0.2">
      <c r="A1028" s="130">
        <v>1026</v>
      </c>
      <c r="B1028" s="177">
        <f>IF(OR(COUNTIF($B$2:$B1027,Input!$F1044)&lt;1,COUNTIF($O$2:$O1027,Input!$C1044)&lt;1),Input!F1044,0)</f>
        <v>0</v>
      </c>
      <c r="C1028" s="177">
        <f>IF(OR(COUNTIF($B$2:$B1027,Input!$F1044)&lt;1,COUNTIF($O$2:$O1027,Input!$C1044)&lt;1),Input!G1044,0)</f>
        <v>0</v>
      </c>
      <c r="D1028" s="177">
        <f>IF(OR(COUNTIF($B$2:$B1027,Input!$F1044)&lt;1,COUNTIF($O$2:$O1027,Input!$C1044)&lt;1),Input!H1044,0)</f>
        <v>0</v>
      </c>
      <c r="E1028" s="177">
        <f>IF(OR(COUNTIF($B$2:$B1027,Input!$F1044)&lt;1,COUNTIF($O$2:$O1027,Input!$C1044)&lt;1),Input!I1044,0)</f>
        <v>0</v>
      </c>
      <c r="F1028" s="177">
        <f>IF(OR(COUNTIF($B$2:$B1027,Input!$F1044)&lt;1,COUNTIF($O$2:$O1027,Input!$C1044)&lt;1),Input!J1044,0)</f>
        <v>0</v>
      </c>
      <c r="G1028" s="177">
        <f>IF(OR(COUNTIF($B$2:$B1027,Input!$F1044)&lt;1,COUNTIF($O$2:$O1027,Input!$C1044)&lt;1),Input!K1044,0)</f>
        <v>0</v>
      </c>
      <c r="H1028" s="177">
        <f>IF(OR(COUNTIF($B$2:$B1027,Input!$F1044)&lt;1,COUNTIF($O$2:$O1027,Input!$C1044)&lt;1),Input!L1044,0)</f>
        <v>0</v>
      </c>
      <c r="I1028" s="177">
        <f>IF(OR(COUNTIF($B$2:$B1027,Input!$F1044)&lt;1,COUNTIF($O$2:$O1027,Input!$C1044)&lt;1),Input!M1044,0)</f>
        <v>0</v>
      </c>
      <c r="J1028" s="177">
        <f>IF(OR(COUNTIF($B$2:$B1027,Input!$F1044)&lt;1,COUNTIF($O$2:$O1027,Input!$C1044)&lt;1),Input!N1044,0)</f>
        <v>0</v>
      </c>
      <c r="K1028" s="177">
        <f>IF(OR(COUNTIF($B$2:$B1027,Input!$F1044)&lt;1,COUNTIF($O$2:$O1027,Input!$C1044)&lt;1),Input!O1044,0)</f>
        <v>0</v>
      </c>
      <c r="L1028" s="177">
        <f>IF(OR(COUNTIF($B$2:$B1027,Input!$F1044)&lt;1,COUNTIF($O$2:$O1027,Input!$C1044)&lt;1),Input!P1044,0)</f>
        <v>0</v>
      </c>
      <c r="M1028" s="129" t="str">
        <f t="shared" si="136"/>
        <v/>
      </c>
      <c r="N1028" s="161">
        <f t="shared" ref="N1028:N1091" si="142">IF(G1028&lt;=F1028,IF(G1028&gt;0%,G1028,F1028),F1028)</f>
        <v>0</v>
      </c>
      <c r="O1028" s="168">
        <f>Input!C1044</f>
        <v>0</v>
      </c>
      <c r="P1028" s="168"/>
      <c r="R1028" s="131">
        <f t="shared" ref="R1028:R1091" si="143">IF(AND($H1028="Not Paid by Tenant",$I1028="Not Paid by Tenant"),"E",IF(AND($H1028="Yes, No Elec. Stove",$I1028="Not Paid by Tenant"),"F",IF(AND($H1028="Not Paid by Tenant",$I1028="Yes"),"H",IF(AND($H1028="Yes, No Elec. Stove",$I1028="Yes"),"I", ))))</f>
        <v>0</v>
      </c>
      <c r="S1028" s="133" t="str">
        <f t="shared" si="137"/>
        <v xml:space="preserve"> </v>
      </c>
      <c r="T1028" s="133"/>
      <c r="U1028" s="132" t="str">
        <f>_xlfn.IFNA(IF($D1028=0,LOOKUP($F1028,{0.1,0.2,0.3,0.4,0.5,0.6,0.7,0.8,0.9,1},{22,34,46,58,70,82,94,106,118,130}),""),"")</f>
        <v/>
      </c>
      <c r="V1028" s="132" t="str">
        <f>_xlfn.IFNA(IF($D1028=1,LOOKUP($F1028,{0.1,0.2,0.3,0.4,0.5,0.6,0.7,0.8,0.9,1},{23,35,47,59,71,83,95,107,119,131}),""),"")</f>
        <v/>
      </c>
      <c r="W1028" s="132" t="str">
        <f>_xlfn.IFNA(IF($D1028=2,LOOKUP($F1028,{0.1,0.2,0.3,0.4,0.5,0.6,0.7,0.8,0.9,1},{24,36,48,60,72,84,96,108,120,132}),""),"")</f>
        <v/>
      </c>
      <c r="X1028" s="132" t="str">
        <f>_xlfn.IFNA(IF($D1028=3,LOOKUP($F1028,{0.1,0.2,0.3,0.4,0.5,0.6,0.7,0.8,0.9,1},{25,37,49,61,73,85,97,109,121,133}),""),"")</f>
        <v/>
      </c>
      <c r="Y1028" s="132" t="str">
        <f>_xlfn.IFNA(IF($D1028=4,LOOKUP($F1028,{0.1,0.2,0.3,0.4,0.5,0.6,0.7,0.8,0.9,1},{26,38,50,62,74,86,98,110,122,134}),""),"")</f>
        <v/>
      </c>
      <c r="Z1028" s="132" t="str">
        <f>_xlfn.IFNA(IF($D1028=5,LOOKUP($F1028,{0.1,0.2,0.3,0.4,0.5,0.6,0.7,0.8,0.9,1},{27,39,51,63,75,87,99,111,123,135}),""),"")</f>
        <v/>
      </c>
      <c r="AA1028" s="132">
        <f t="shared" si="138"/>
        <v>0</v>
      </c>
      <c r="AB1028" s="132" t="str">
        <f t="shared" si="139"/>
        <v>00</v>
      </c>
      <c r="AC1028" s="82" t="e">
        <f>VLOOKUP(AB1028,'AMI Ref'!T:U,2,FALSE)</f>
        <v>#N/A</v>
      </c>
      <c r="AD1028" s="124"/>
      <c r="AE1028" s="81" t="str">
        <f>_xlfn.IFNA(IF($D1028=0,IF($J1028="Not Paid by Tenant",0,INDEX('AMI Ref'!$K$5:$N$5,MATCH($J1028,{"Oil","Gas","Electric - Other","ELECTRIC - HEAT PUMP"},0))),0),"")</f>
        <v/>
      </c>
      <c r="AF1028" s="81">
        <f>_xlfn.IFNA(IF($D1028=1,IF($J1028="Not Paid by Tenant",0,INDEX('AMI Ref'!$K$6:$N$6,MATCH($J1028,{"Oil","Gas","Electric - Other","ELECTRIC - HEAT PUMP"},0))),0),"")</f>
        <v>0</v>
      </c>
      <c r="AG1028" s="81">
        <f>_xlfn.IFNA(IF($D1028=2,IF($J1028="Not Paid by Tenant",0,INDEX('AMI Ref'!$K$7:$N$7,MATCH($J1028,{"Oil","Gas","Electric - Other","ELECTRIC - HEAT PUMP"},0))),0),"")</f>
        <v>0</v>
      </c>
      <c r="AH1028" s="81">
        <f>_xlfn.IFNA(IF($D1028=3,IF($J1028="Not Paid by Tenant",0,INDEX('AMI Ref'!$K$8:$N$8,MATCH($J1028,{"Oil","Gas","Electric - Other","ELECTRIC - HEAT PUMP"},0))),0),"")</f>
        <v>0</v>
      </c>
      <c r="AI1028" s="81">
        <f>_xlfn.IFNA(IF($D1028=4,IF($J1028="Not Paid by Tenant",0,INDEX('AMI Ref'!$K$9:$N$9,MATCH($J1028,{"Oil","Gas","Electric - Other","ELECTRIC - HEAT PUMP"},0))),0),"")</f>
        <v>0</v>
      </c>
      <c r="AJ1028" s="81">
        <f>_xlfn.IFNA(IF($D1028=5,IF($J1028="Not Paid by Tenant",0,INDEX('AMI Ref'!$K$10:$N$10,MATCH($J1028,{"Oil","Gas","Electric - Other","ELECTRIC - HEAT PUMP"},0))),0),"")</f>
        <v>0</v>
      </c>
      <c r="AK1028" s="128"/>
      <c r="AL1028" s="81" t="str">
        <f>_xlfn.IFNA(IF($D1028=0,IF($K1028="Not Paid by Tenant",0,INDEX('AMI Ref'!$O$5:$R$5,MATCH($K1028,{"Oil","Gas","Electric - Other","Electric ccASHP - split"},0))),0),"")</f>
        <v/>
      </c>
      <c r="AM1028" s="81">
        <f>_xlfn.IFNA(IF($D1028=1,IF($K1028="Not Paid by Tenant",0,INDEX('AMI Ref'!$O$6:$R$6,MATCH($K1028,{"Oil","Gas","Electric - Other","Electric ccASHP - split"},0))),0),"")</f>
        <v>0</v>
      </c>
      <c r="AN1028" s="81">
        <f>_xlfn.IFNA(IF($D1028=2,IF($K1028="Not Paid by Tenant",0,INDEX('AMI Ref'!$O$7:$R$7,MATCH($K1028,{"Oil","Gas","Electric - Other","Electric ccASHP - split"},0))),0),"")</f>
        <v>0</v>
      </c>
      <c r="AO1028" s="81">
        <f>_xlfn.IFNA(IF($D1028=3,IF($K1028="Not Paid by Tenant",0,INDEX('AMI Ref'!$O$8:$R$8,MATCH($K1028,{"Oil","Gas","Electric - Other","Electric ccASHP - split"},0))),0),"")</f>
        <v>0</v>
      </c>
      <c r="AP1028" s="81">
        <f>_xlfn.IFNA(IF($D1028=4,IF($K1028="Not Paid by Tenant",0,INDEX('AMI Ref'!$O$9:$R$9,MATCH($K1028,{"Oil","Gas","Electric - Other","Electric ccASHP - split"},0))),0),"")</f>
        <v>0</v>
      </c>
      <c r="AQ1028" s="81">
        <f>_xlfn.IFNA(IF($D1028=5,IF($K1028="Not Paid by Tenant",0,INDEX('AMI Ref'!$O$10:$R$10,MATCH($K1028,{"Oil","Gas","Electric - Other","Electric ccASHP - split"},0))),0),"")</f>
        <v>0</v>
      </c>
      <c r="AR1028" s="124">
        <f t="shared" si="140"/>
        <v>0</v>
      </c>
      <c r="AS1028" s="123" t="e">
        <f t="shared" si="141"/>
        <v>#N/A</v>
      </c>
    </row>
    <row r="1029" spans="1:45" x14ac:dyDescent="0.2">
      <c r="A1029" s="130">
        <v>1027</v>
      </c>
      <c r="B1029" s="177">
        <f>IF(OR(COUNTIF($B$2:$B1028,Input!$F1045)&lt;1,COUNTIF($O$2:$O1028,Input!$C1045)&lt;1),Input!F1045,0)</f>
        <v>0</v>
      </c>
      <c r="C1029" s="177">
        <f>IF(OR(COUNTIF($B$2:$B1028,Input!$F1045)&lt;1,COUNTIF($O$2:$O1028,Input!$C1045)&lt;1),Input!G1045,0)</f>
        <v>0</v>
      </c>
      <c r="D1029" s="177">
        <f>IF(OR(COUNTIF($B$2:$B1028,Input!$F1045)&lt;1,COUNTIF($O$2:$O1028,Input!$C1045)&lt;1),Input!H1045,0)</f>
        <v>0</v>
      </c>
      <c r="E1029" s="177">
        <f>IF(OR(COUNTIF($B$2:$B1028,Input!$F1045)&lt;1,COUNTIF($O$2:$O1028,Input!$C1045)&lt;1),Input!I1045,0)</f>
        <v>0</v>
      </c>
      <c r="F1029" s="177">
        <f>IF(OR(COUNTIF($B$2:$B1028,Input!$F1045)&lt;1,COUNTIF($O$2:$O1028,Input!$C1045)&lt;1),Input!J1045,0)</f>
        <v>0</v>
      </c>
      <c r="G1029" s="177">
        <f>IF(OR(COUNTIF($B$2:$B1028,Input!$F1045)&lt;1,COUNTIF($O$2:$O1028,Input!$C1045)&lt;1),Input!K1045,0)</f>
        <v>0</v>
      </c>
      <c r="H1029" s="177">
        <f>IF(OR(COUNTIF($B$2:$B1028,Input!$F1045)&lt;1,COUNTIF($O$2:$O1028,Input!$C1045)&lt;1),Input!L1045,0)</f>
        <v>0</v>
      </c>
      <c r="I1029" s="177">
        <f>IF(OR(COUNTIF($B$2:$B1028,Input!$F1045)&lt;1,COUNTIF($O$2:$O1028,Input!$C1045)&lt;1),Input!M1045,0)</f>
        <v>0</v>
      </c>
      <c r="J1029" s="177">
        <f>IF(OR(COUNTIF($B$2:$B1028,Input!$F1045)&lt;1,COUNTIF($O$2:$O1028,Input!$C1045)&lt;1),Input!N1045,0)</f>
        <v>0</v>
      </c>
      <c r="K1029" s="177">
        <f>IF(OR(COUNTIF($B$2:$B1028,Input!$F1045)&lt;1,COUNTIF($O$2:$O1028,Input!$C1045)&lt;1),Input!O1045,0)</f>
        <v>0</v>
      </c>
      <c r="L1029" s="177">
        <f>IF(OR(COUNTIF($B$2:$B1028,Input!$F1045)&lt;1,COUNTIF($O$2:$O1028,Input!$C1045)&lt;1),Input!P1045,0)</f>
        <v>0</v>
      </c>
      <c r="M1029" s="129" t="str">
        <f t="shared" si="136"/>
        <v/>
      </c>
      <c r="N1029" s="161">
        <f t="shared" si="142"/>
        <v>0</v>
      </c>
      <c r="O1029" s="168">
        <f>Input!C1045</f>
        <v>0</v>
      </c>
      <c r="P1029" s="168"/>
      <c r="R1029" s="131">
        <f t="shared" si="143"/>
        <v>0</v>
      </c>
      <c r="S1029" s="133" t="str">
        <f t="shared" si="137"/>
        <v xml:space="preserve"> </v>
      </c>
      <c r="T1029" s="133"/>
      <c r="U1029" s="132" t="str">
        <f>_xlfn.IFNA(IF($D1029=0,LOOKUP($F1029,{0.1,0.2,0.3,0.4,0.5,0.6,0.7,0.8,0.9,1},{22,34,46,58,70,82,94,106,118,130}),""),"")</f>
        <v/>
      </c>
      <c r="V1029" s="132" t="str">
        <f>_xlfn.IFNA(IF($D1029=1,LOOKUP($F1029,{0.1,0.2,0.3,0.4,0.5,0.6,0.7,0.8,0.9,1},{23,35,47,59,71,83,95,107,119,131}),""),"")</f>
        <v/>
      </c>
      <c r="W1029" s="132" t="str">
        <f>_xlfn.IFNA(IF($D1029=2,LOOKUP($F1029,{0.1,0.2,0.3,0.4,0.5,0.6,0.7,0.8,0.9,1},{24,36,48,60,72,84,96,108,120,132}),""),"")</f>
        <v/>
      </c>
      <c r="X1029" s="132" t="str">
        <f>_xlfn.IFNA(IF($D1029=3,LOOKUP($F1029,{0.1,0.2,0.3,0.4,0.5,0.6,0.7,0.8,0.9,1},{25,37,49,61,73,85,97,109,121,133}),""),"")</f>
        <v/>
      </c>
      <c r="Y1029" s="132" t="str">
        <f>_xlfn.IFNA(IF($D1029=4,LOOKUP($F1029,{0.1,0.2,0.3,0.4,0.5,0.6,0.7,0.8,0.9,1},{26,38,50,62,74,86,98,110,122,134}),""),"")</f>
        <v/>
      </c>
      <c r="Z1029" s="132" t="str">
        <f>_xlfn.IFNA(IF($D1029=5,LOOKUP($F1029,{0.1,0.2,0.3,0.4,0.5,0.6,0.7,0.8,0.9,1},{27,39,51,63,75,87,99,111,123,135}),""),"")</f>
        <v/>
      </c>
      <c r="AA1029" s="132">
        <f t="shared" si="138"/>
        <v>0</v>
      </c>
      <c r="AB1029" s="132" t="str">
        <f t="shared" si="139"/>
        <v>00</v>
      </c>
      <c r="AC1029" s="82" t="e">
        <f>VLOOKUP(AB1029,'AMI Ref'!T:U,2,FALSE)</f>
        <v>#N/A</v>
      </c>
      <c r="AD1029" s="124"/>
      <c r="AE1029" s="81" t="str">
        <f>_xlfn.IFNA(IF($D1029=0,IF($J1029="Not Paid by Tenant",0,INDEX('AMI Ref'!$K$5:$N$5,MATCH($J1029,{"Oil","Gas","Electric - Other","ELECTRIC - HEAT PUMP"},0))),0),"")</f>
        <v/>
      </c>
      <c r="AF1029" s="81">
        <f>_xlfn.IFNA(IF($D1029=1,IF($J1029="Not Paid by Tenant",0,INDEX('AMI Ref'!$K$6:$N$6,MATCH($J1029,{"Oil","Gas","Electric - Other","ELECTRIC - HEAT PUMP"},0))),0),"")</f>
        <v>0</v>
      </c>
      <c r="AG1029" s="81">
        <f>_xlfn.IFNA(IF($D1029=2,IF($J1029="Not Paid by Tenant",0,INDEX('AMI Ref'!$K$7:$N$7,MATCH($J1029,{"Oil","Gas","Electric - Other","ELECTRIC - HEAT PUMP"},0))),0),"")</f>
        <v>0</v>
      </c>
      <c r="AH1029" s="81">
        <f>_xlfn.IFNA(IF($D1029=3,IF($J1029="Not Paid by Tenant",0,INDEX('AMI Ref'!$K$8:$N$8,MATCH($J1029,{"Oil","Gas","Electric - Other","ELECTRIC - HEAT PUMP"},0))),0),"")</f>
        <v>0</v>
      </c>
      <c r="AI1029" s="81">
        <f>_xlfn.IFNA(IF($D1029=4,IF($J1029="Not Paid by Tenant",0,INDEX('AMI Ref'!$K$9:$N$9,MATCH($J1029,{"Oil","Gas","Electric - Other","ELECTRIC - HEAT PUMP"},0))),0),"")</f>
        <v>0</v>
      </c>
      <c r="AJ1029" s="81">
        <f>_xlfn.IFNA(IF($D1029=5,IF($J1029="Not Paid by Tenant",0,INDEX('AMI Ref'!$K$10:$N$10,MATCH($J1029,{"Oil","Gas","Electric - Other","ELECTRIC - HEAT PUMP"},0))),0),"")</f>
        <v>0</v>
      </c>
      <c r="AK1029" s="128"/>
      <c r="AL1029" s="81" t="str">
        <f>_xlfn.IFNA(IF($D1029=0,IF($K1029="Not Paid by Tenant",0,INDEX('AMI Ref'!$O$5:$R$5,MATCH($K1029,{"Oil","Gas","Electric - Other","Electric ccASHP - split"},0))),0),"")</f>
        <v/>
      </c>
      <c r="AM1029" s="81">
        <f>_xlfn.IFNA(IF($D1029=1,IF($K1029="Not Paid by Tenant",0,INDEX('AMI Ref'!$O$6:$R$6,MATCH($K1029,{"Oil","Gas","Electric - Other","Electric ccASHP - split"},0))),0),"")</f>
        <v>0</v>
      </c>
      <c r="AN1029" s="81">
        <f>_xlfn.IFNA(IF($D1029=2,IF($K1029="Not Paid by Tenant",0,INDEX('AMI Ref'!$O$7:$R$7,MATCH($K1029,{"Oil","Gas","Electric - Other","Electric ccASHP - split"},0))),0),"")</f>
        <v>0</v>
      </c>
      <c r="AO1029" s="81">
        <f>_xlfn.IFNA(IF($D1029=3,IF($K1029="Not Paid by Tenant",0,INDEX('AMI Ref'!$O$8:$R$8,MATCH($K1029,{"Oil","Gas","Electric - Other","Electric ccASHP - split"},0))),0),"")</f>
        <v>0</v>
      </c>
      <c r="AP1029" s="81">
        <f>_xlfn.IFNA(IF($D1029=4,IF($K1029="Not Paid by Tenant",0,INDEX('AMI Ref'!$O$9:$R$9,MATCH($K1029,{"Oil","Gas","Electric - Other","Electric ccASHP - split"},0))),0),"")</f>
        <v>0</v>
      </c>
      <c r="AQ1029" s="81">
        <f>_xlfn.IFNA(IF($D1029=5,IF($K1029="Not Paid by Tenant",0,INDEX('AMI Ref'!$O$10:$R$10,MATCH($K1029,{"Oil","Gas","Electric - Other","Electric ccASHP - split"},0))),0),"")</f>
        <v>0</v>
      </c>
      <c r="AR1029" s="124">
        <f t="shared" si="140"/>
        <v>0</v>
      </c>
      <c r="AS1029" s="123" t="e">
        <f t="shared" si="141"/>
        <v>#N/A</v>
      </c>
    </row>
    <row r="1030" spans="1:45" x14ac:dyDescent="0.2">
      <c r="A1030" s="130">
        <v>1028</v>
      </c>
      <c r="B1030" s="177">
        <f>IF(OR(COUNTIF($B$2:$B1029,Input!$F1046)&lt;1,COUNTIF($O$2:$O1029,Input!$C1046)&lt;1),Input!F1046,0)</f>
        <v>0</v>
      </c>
      <c r="C1030" s="177">
        <f>IF(OR(COUNTIF($B$2:$B1029,Input!$F1046)&lt;1,COUNTIF($O$2:$O1029,Input!$C1046)&lt;1),Input!G1046,0)</f>
        <v>0</v>
      </c>
      <c r="D1030" s="177">
        <f>IF(OR(COUNTIF($B$2:$B1029,Input!$F1046)&lt;1,COUNTIF($O$2:$O1029,Input!$C1046)&lt;1),Input!H1046,0)</f>
        <v>0</v>
      </c>
      <c r="E1030" s="177">
        <f>IF(OR(COUNTIF($B$2:$B1029,Input!$F1046)&lt;1,COUNTIF($O$2:$O1029,Input!$C1046)&lt;1),Input!I1046,0)</f>
        <v>0</v>
      </c>
      <c r="F1030" s="177">
        <f>IF(OR(COUNTIF($B$2:$B1029,Input!$F1046)&lt;1,COUNTIF($O$2:$O1029,Input!$C1046)&lt;1),Input!J1046,0)</f>
        <v>0</v>
      </c>
      <c r="G1030" s="177">
        <f>IF(OR(COUNTIF($B$2:$B1029,Input!$F1046)&lt;1,COUNTIF($O$2:$O1029,Input!$C1046)&lt;1),Input!K1046,0)</f>
        <v>0</v>
      </c>
      <c r="H1030" s="177">
        <f>IF(OR(COUNTIF($B$2:$B1029,Input!$F1046)&lt;1,COUNTIF($O$2:$O1029,Input!$C1046)&lt;1),Input!L1046,0)</f>
        <v>0</v>
      </c>
      <c r="I1030" s="177">
        <f>IF(OR(COUNTIF($B$2:$B1029,Input!$F1046)&lt;1,COUNTIF($O$2:$O1029,Input!$C1046)&lt;1),Input!M1046,0)</f>
        <v>0</v>
      </c>
      <c r="J1030" s="177">
        <f>IF(OR(COUNTIF($B$2:$B1029,Input!$F1046)&lt;1,COUNTIF($O$2:$O1029,Input!$C1046)&lt;1),Input!N1046,0)</f>
        <v>0</v>
      </c>
      <c r="K1030" s="177">
        <f>IF(OR(COUNTIF($B$2:$B1029,Input!$F1046)&lt;1,COUNTIF($O$2:$O1029,Input!$C1046)&lt;1),Input!O1046,0)</f>
        <v>0</v>
      </c>
      <c r="L1030" s="177">
        <f>IF(OR(COUNTIF($B$2:$B1029,Input!$F1046)&lt;1,COUNTIF($O$2:$O1029,Input!$C1046)&lt;1),Input!P1046,0)</f>
        <v>0</v>
      </c>
      <c r="M1030" s="129" t="str">
        <f t="shared" si="136"/>
        <v/>
      </c>
      <c r="N1030" s="161">
        <f t="shared" si="142"/>
        <v>0</v>
      </c>
      <c r="O1030" s="168">
        <f>Input!C1046</f>
        <v>0</v>
      </c>
      <c r="P1030" s="168"/>
      <c r="R1030" s="131">
        <f t="shared" si="143"/>
        <v>0</v>
      </c>
      <c r="S1030" s="133" t="str">
        <f t="shared" si="137"/>
        <v xml:space="preserve"> </v>
      </c>
      <c r="T1030" s="133"/>
      <c r="U1030" s="132" t="str">
        <f>_xlfn.IFNA(IF($D1030=0,LOOKUP($F1030,{0.1,0.2,0.3,0.4,0.5,0.6,0.7,0.8,0.9,1},{22,34,46,58,70,82,94,106,118,130}),""),"")</f>
        <v/>
      </c>
      <c r="V1030" s="132" t="str">
        <f>_xlfn.IFNA(IF($D1030=1,LOOKUP($F1030,{0.1,0.2,0.3,0.4,0.5,0.6,0.7,0.8,0.9,1},{23,35,47,59,71,83,95,107,119,131}),""),"")</f>
        <v/>
      </c>
      <c r="W1030" s="132" t="str">
        <f>_xlfn.IFNA(IF($D1030=2,LOOKUP($F1030,{0.1,0.2,0.3,0.4,0.5,0.6,0.7,0.8,0.9,1},{24,36,48,60,72,84,96,108,120,132}),""),"")</f>
        <v/>
      </c>
      <c r="X1030" s="132" t="str">
        <f>_xlfn.IFNA(IF($D1030=3,LOOKUP($F1030,{0.1,0.2,0.3,0.4,0.5,0.6,0.7,0.8,0.9,1},{25,37,49,61,73,85,97,109,121,133}),""),"")</f>
        <v/>
      </c>
      <c r="Y1030" s="132" t="str">
        <f>_xlfn.IFNA(IF($D1030=4,LOOKUP($F1030,{0.1,0.2,0.3,0.4,0.5,0.6,0.7,0.8,0.9,1},{26,38,50,62,74,86,98,110,122,134}),""),"")</f>
        <v/>
      </c>
      <c r="Z1030" s="132" t="str">
        <f>_xlfn.IFNA(IF($D1030=5,LOOKUP($F1030,{0.1,0.2,0.3,0.4,0.5,0.6,0.7,0.8,0.9,1},{27,39,51,63,75,87,99,111,123,135}),""),"")</f>
        <v/>
      </c>
      <c r="AA1030" s="132">
        <f t="shared" si="138"/>
        <v>0</v>
      </c>
      <c r="AB1030" s="132" t="str">
        <f t="shared" si="139"/>
        <v>00</v>
      </c>
      <c r="AC1030" s="82" t="e">
        <f>VLOOKUP(AB1030,'AMI Ref'!T:U,2,FALSE)</f>
        <v>#N/A</v>
      </c>
      <c r="AD1030" s="124"/>
      <c r="AE1030" s="81" t="str">
        <f>_xlfn.IFNA(IF($D1030=0,IF($J1030="Not Paid by Tenant",0,INDEX('AMI Ref'!$K$5:$N$5,MATCH($J1030,{"Oil","Gas","Electric - Other","ELECTRIC - HEAT PUMP"},0))),0),"")</f>
        <v/>
      </c>
      <c r="AF1030" s="81">
        <f>_xlfn.IFNA(IF($D1030=1,IF($J1030="Not Paid by Tenant",0,INDEX('AMI Ref'!$K$6:$N$6,MATCH($J1030,{"Oil","Gas","Electric - Other","ELECTRIC - HEAT PUMP"},0))),0),"")</f>
        <v>0</v>
      </c>
      <c r="AG1030" s="81">
        <f>_xlfn.IFNA(IF($D1030=2,IF($J1030="Not Paid by Tenant",0,INDEX('AMI Ref'!$K$7:$N$7,MATCH($J1030,{"Oil","Gas","Electric - Other","ELECTRIC - HEAT PUMP"},0))),0),"")</f>
        <v>0</v>
      </c>
      <c r="AH1030" s="81">
        <f>_xlfn.IFNA(IF($D1030=3,IF($J1030="Not Paid by Tenant",0,INDEX('AMI Ref'!$K$8:$N$8,MATCH($J1030,{"Oil","Gas","Electric - Other","ELECTRIC - HEAT PUMP"},0))),0),"")</f>
        <v>0</v>
      </c>
      <c r="AI1030" s="81">
        <f>_xlfn.IFNA(IF($D1030=4,IF($J1030="Not Paid by Tenant",0,INDEX('AMI Ref'!$K$9:$N$9,MATCH($J1030,{"Oil","Gas","Electric - Other","ELECTRIC - HEAT PUMP"},0))),0),"")</f>
        <v>0</v>
      </c>
      <c r="AJ1030" s="81">
        <f>_xlfn.IFNA(IF($D1030=5,IF($J1030="Not Paid by Tenant",0,INDEX('AMI Ref'!$K$10:$N$10,MATCH($J1030,{"Oil","Gas","Electric - Other","ELECTRIC - HEAT PUMP"},0))),0),"")</f>
        <v>0</v>
      </c>
      <c r="AK1030" s="128"/>
      <c r="AL1030" s="81" t="str">
        <f>_xlfn.IFNA(IF($D1030=0,IF($K1030="Not Paid by Tenant",0,INDEX('AMI Ref'!$O$5:$R$5,MATCH($K1030,{"Oil","Gas","Electric - Other","Electric ccASHP - split"},0))),0),"")</f>
        <v/>
      </c>
      <c r="AM1030" s="81">
        <f>_xlfn.IFNA(IF($D1030=1,IF($K1030="Not Paid by Tenant",0,INDEX('AMI Ref'!$O$6:$R$6,MATCH($K1030,{"Oil","Gas","Electric - Other","Electric ccASHP - split"},0))),0),"")</f>
        <v>0</v>
      </c>
      <c r="AN1030" s="81">
        <f>_xlfn.IFNA(IF($D1030=2,IF($K1030="Not Paid by Tenant",0,INDEX('AMI Ref'!$O$7:$R$7,MATCH($K1030,{"Oil","Gas","Electric - Other","Electric ccASHP - split"},0))),0),"")</f>
        <v>0</v>
      </c>
      <c r="AO1030" s="81">
        <f>_xlfn.IFNA(IF($D1030=3,IF($K1030="Not Paid by Tenant",0,INDEX('AMI Ref'!$O$8:$R$8,MATCH($K1030,{"Oil","Gas","Electric - Other","Electric ccASHP - split"},0))),0),"")</f>
        <v>0</v>
      </c>
      <c r="AP1030" s="81">
        <f>_xlfn.IFNA(IF($D1030=4,IF($K1030="Not Paid by Tenant",0,INDEX('AMI Ref'!$O$9:$R$9,MATCH($K1030,{"Oil","Gas","Electric - Other","Electric ccASHP - split"},0))),0),"")</f>
        <v>0</v>
      </c>
      <c r="AQ1030" s="81">
        <f>_xlfn.IFNA(IF($D1030=5,IF($K1030="Not Paid by Tenant",0,INDEX('AMI Ref'!$O$10:$R$10,MATCH($K1030,{"Oil","Gas","Electric - Other","Electric ccASHP - split"},0))),0),"")</f>
        <v>0</v>
      </c>
      <c r="AR1030" s="124">
        <f t="shared" si="140"/>
        <v>0</v>
      </c>
      <c r="AS1030" s="123" t="e">
        <f t="shared" si="141"/>
        <v>#N/A</v>
      </c>
    </row>
    <row r="1031" spans="1:45" x14ac:dyDescent="0.2">
      <c r="A1031" s="130">
        <v>1029</v>
      </c>
      <c r="B1031" s="177">
        <f>IF(OR(COUNTIF($B$2:$B1030,Input!$F1047)&lt;1,COUNTIF($O$2:$O1030,Input!$C1047)&lt;1),Input!F1047,0)</f>
        <v>0</v>
      </c>
      <c r="C1031" s="177">
        <f>IF(OR(COUNTIF($B$2:$B1030,Input!$F1047)&lt;1,COUNTIF($O$2:$O1030,Input!$C1047)&lt;1),Input!G1047,0)</f>
        <v>0</v>
      </c>
      <c r="D1031" s="177">
        <f>IF(OR(COUNTIF($B$2:$B1030,Input!$F1047)&lt;1,COUNTIF($O$2:$O1030,Input!$C1047)&lt;1),Input!H1047,0)</f>
        <v>0</v>
      </c>
      <c r="E1031" s="177">
        <f>IF(OR(COUNTIF($B$2:$B1030,Input!$F1047)&lt;1,COUNTIF($O$2:$O1030,Input!$C1047)&lt;1),Input!I1047,0)</f>
        <v>0</v>
      </c>
      <c r="F1031" s="177">
        <f>IF(OR(COUNTIF($B$2:$B1030,Input!$F1047)&lt;1,COUNTIF($O$2:$O1030,Input!$C1047)&lt;1),Input!J1047,0)</f>
        <v>0</v>
      </c>
      <c r="G1031" s="177">
        <f>IF(OR(COUNTIF($B$2:$B1030,Input!$F1047)&lt;1,COUNTIF($O$2:$O1030,Input!$C1047)&lt;1),Input!K1047,0)</f>
        <v>0</v>
      </c>
      <c r="H1031" s="177">
        <f>IF(OR(COUNTIF($B$2:$B1030,Input!$F1047)&lt;1,COUNTIF($O$2:$O1030,Input!$C1047)&lt;1),Input!L1047,0)</f>
        <v>0</v>
      </c>
      <c r="I1031" s="177">
        <f>IF(OR(COUNTIF($B$2:$B1030,Input!$F1047)&lt;1,COUNTIF($O$2:$O1030,Input!$C1047)&lt;1),Input!M1047,0)</f>
        <v>0</v>
      </c>
      <c r="J1031" s="177">
        <f>IF(OR(COUNTIF($B$2:$B1030,Input!$F1047)&lt;1,COUNTIF($O$2:$O1030,Input!$C1047)&lt;1),Input!N1047,0)</f>
        <v>0</v>
      </c>
      <c r="K1031" s="177">
        <f>IF(OR(COUNTIF($B$2:$B1030,Input!$F1047)&lt;1,COUNTIF($O$2:$O1030,Input!$C1047)&lt;1),Input!O1047,0)</f>
        <v>0</v>
      </c>
      <c r="L1031" s="177">
        <f>IF(OR(COUNTIF($B$2:$B1030,Input!$F1047)&lt;1,COUNTIF($O$2:$O1030,Input!$C1047)&lt;1),Input!P1047,0)</f>
        <v>0</v>
      </c>
      <c r="M1031" s="129" t="str">
        <f t="shared" si="136"/>
        <v/>
      </c>
      <c r="N1031" s="161">
        <f t="shared" si="142"/>
        <v>0</v>
      </c>
      <c r="O1031" s="168">
        <f>Input!C1047</f>
        <v>0</v>
      </c>
      <c r="P1031" s="168"/>
      <c r="R1031" s="131">
        <f t="shared" si="143"/>
        <v>0</v>
      </c>
      <c r="S1031" s="133" t="str">
        <f t="shared" si="137"/>
        <v xml:space="preserve"> </v>
      </c>
      <c r="T1031" s="133"/>
      <c r="U1031" s="132" t="str">
        <f>_xlfn.IFNA(IF($D1031=0,LOOKUP($F1031,{0.1,0.2,0.3,0.4,0.5,0.6,0.7,0.8,0.9,1},{22,34,46,58,70,82,94,106,118,130}),""),"")</f>
        <v/>
      </c>
      <c r="V1031" s="132" t="str">
        <f>_xlfn.IFNA(IF($D1031=1,LOOKUP($F1031,{0.1,0.2,0.3,0.4,0.5,0.6,0.7,0.8,0.9,1},{23,35,47,59,71,83,95,107,119,131}),""),"")</f>
        <v/>
      </c>
      <c r="W1031" s="132" t="str">
        <f>_xlfn.IFNA(IF($D1031=2,LOOKUP($F1031,{0.1,0.2,0.3,0.4,0.5,0.6,0.7,0.8,0.9,1},{24,36,48,60,72,84,96,108,120,132}),""),"")</f>
        <v/>
      </c>
      <c r="X1031" s="132" t="str">
        <f>_xlfn.IFNA(IF($D1031=3,LOOKUP($F1031,{0.1,0.2,0.3,0.4,0.5,0.6,0.7,0.8,0.9,1},{25,37,49,61,73,85,97,109,121,133}),""),"")</f>
        <v/>
      </c>
      <c r="Y1031" s="132" t="str">
        <f>_xlfn.IFNA(IF($D1031=4,LOOKUP($F1031,{0.1,0.2,0.3,0.4,0.5,0.6,0.7,0.8,0.9,1},{26,38,50,62,74,86,98,110,122,134}),""),"")</f>
        <v/>
      </c>
      <c r="Z1031" s="132" t="str">
        <f>_xlfn.IFNA(IF($D1031=5,LOOKUP($F1031,{0.1,0.2,0.3,0.4,0.5,0.6,0.7,0.8,0.9,1},{27,39,51,63,75,87,99,111,123,135}),""),"")</f>
        <v/>
      </c>
      <c r="AA1031" s="132">
        <f t="shared" si="138"/>
        <v>0</v>
      </c>
      <c r="AB1031" s="132" t="str">
        <f t="shared" si="139"/>
        <v>00</v>
      </c>
      <c r="AC1031" s="82" t="e">
        <f>VLOOKUP(AB1031,'AMI Ref'!T:U,2,FALSE)</f>
        <v>#N/A</v>
      </c>
      <c r="AD1031" s="124"/>
      <c r="AE1031" s="81" t="str">
        <f>_xlfn.IFNA(IF($D1031=0,IF($J1031="Not Paid by Tenant",0,INDEX('AMI Ref'!$K$5:$N$5,MATCH($J1031,{"Oil","Gas","Electric - Other","ELECTRIC - HEAT PUMP"},0))),0),"")</f>
        <v/>
      </c>
      <c r="AF1031" s="81">
        <f>_xlfn.IFNA(IF($D1031=1,IF($J1031="Not Paid by Tenant",0,INDEX('AMI Ref'!$K$6:$N$6,MATCH($J1031,{"Oil","Gas","Electric - Other","ELECTRIC - HEAT PUMP"},0))),0),"")</f>
        <v>0</v>
      </c>
      <c r="AG1031" s="81">
        <f>_xlfn.IFNA(IF($D1031=2,IF($J1031="Not Paid by Tenant",0,INDEX('AMI Ref'!$K$7:$N$7,MATCH($J1031,{"Oil","Gas","Electric - Other","ELECTRIC - HEAT PUMP"},0))),0),"")</f>
        <v>0</v>
      </c>
      <c r="AH1031" s="81">
        <f>_xlfn.IFNA(IF($D1031=3,IF($J1031="Not Paid by Tenant",0,INDEX('AMI Ref'!$K$8:$N$8,MATCH($J1031,{"Oil","Gas","Electric - Other","ELECTRIC - HEAT PUMP"},0))),0),"")</f>
        <v>0</v>
      </c>
      <c r="AI1031" s="81">
        <f>_xlfn.IFNA(IF($D1031=4,IF($J1031="Not Paid by Tenant",0,INDEX('AMI Ref'!$K$9:$N$9,MATCH($J1031,{"Oil","Gas","Electric - Other","ELECTRIC - HEAT PUMP"},0))),0),"")</f>
        <v>0</v>
      </c>
      <c r="AJ1031" s="81">
        <f>_xlfn.IFNA(IF($D1031=5,IF($J1031="Not Paid by Tenant",0,INDEX('AMI Ref'!$K$10:$N$10,MATCH($J1031,{"Oil","Gas","Electric - Other","ELECTRIC - HEAT PUMP"},0))),0),"")</f>
        <v>0</v>
      </c>
      <c r="AK1031" s="128"/>
      <c r="AL1031" s="81" t="str">
        <f>_xlfn.IFNA(IF($D1031=0,IF($K1031="Not Paid by Tenant",0,INDEX('AMI Ref'!$O$5:$R$5,MATCH($K1031,{"Oil","Gas","Electric - Other","Electric ccASHP - split"},0))),0),"")</f>
        <v/>
      </c>
      <c r="AM1031" s="81">
        <f>_xlfn.IFNA(IF($D1031=1,IF($K1031="Not Paid by Tenant",0,INDEX('AMI Ref'!$O$6:$R$6,MATCH($K1031,{"Oil","Gas","Electric - Other","Electric ccASHP - split"},0))),0),"")</f>
        <v>0</v>
      </c>
      <c r="AN1031" s="81">
        <f>_xlfn.IFNA(IF($D1031=2,IF($K1031="Not Paid by Tenant",0,INDEX('AMI Ref'!$O$7:$R$7,MATCH($K1031,{"Oil","Gas","Electric - Other","Electric ccASHP - split"},0))),0),"")</f>
        <v>0</v>
      </c>
      <c r="AO1031" s="81">
        <f>_xlfn.IFNA(IF($D1031=3,IF($K1031="Not Paid by Tenant",0,INDEX('AMI Ref'!$O$8:$R$8,MATCH($K1031,{"Oil","Gas","Electric - Other","Electric ccASHP - split"},0))),0),"")</f>
        <v>0</v>
      </c>
      <c r="AP1031" s="81">
        <f>_xlfn.IFNA(IF($D1031=4,IF($K1031="Not Paid by Tenant",0,INDEX('AMI Ref'!$O$9:$R$9,MATCH($K1031,{"Oil","Gas","Electric - Other","Electric ccASHP - split"},0))),0),"")</f>
        <v>0</v>
      </c>
      <c r="AQ1031" s="81">
        <f>_xlfn.IFNA(IF($D1031=5,IF($K1031="Not Paid by Tenant",0,INDEX('AMI Ref'!$O$10:$R$10,MATCH($K1031,{"Oil","Gas","Electric - Other","Electric ccASHP - split"},0))),0),"")</f>
        <v>0</v>
      </c>
      <c r="AR1031" s="124">
        <f t="shared" si="140"/>
        <v>0</v>
      </c>
      <c r="AS1031" s="123" t="e">
        <f t="shared" si="141"/>
        <v>#N/A</v>
      </c>
    </row>
    <row r="1032" spans="1:45" x14ac:dyDescent="0.2">
      <c r="A1032" s="130">
        <v>1030</v>
      </c>
      <c r="B1032" s="177">
        <f>IF(OR(COUNTIF($B$2:$B1031,Input!$F1048)&lt;1,COUNTIF($O$2:$O1031,Input!$C1048)&lt;1),Input!F1048,0)</f>
        <v>0</v>
      </c>
      <c r="C1032" s="177">
        <f>IF(OR(COUNTIF($B$2:$B1031,Input!$F1048)&lt;1,COUNTIF($O$2:$O1031,Input!$C1048)&lt;1),Input!G1048,0)</f>
        <v>0</v>
      </c>
      <c r="D1032" s="177">
        <f>IF(OR(COUNTIF($B$2:$B1031,Input!$F1048)&lt;1,COUNTIF($O$2:$O1031,Input!$C1048)&lt;1),Input!H1048,0)</f>
        <v>0</v>
      </c>
      <c r="E1032" s="177">
        <f>IF(OR(COUNTIF($B$2:$B1031,Input!$F1048)&lt;1,COUNTIF($O$2:$O1031,Input!$C1048)&lt;1),Input!I1048,0)</f>
        <v>0</v>
      </c>
      <c r="F1032" s="177">
        <f>IF(OR(COUNTIF($B$2:$B1031,Input!$F1048)&lt;1,COUNTIF($O$2:$O1031,Input!$C1048)&lt;1),Input!J1048,0)</f>
        <v>0</v>
      </c>
      <c r="G1032" s="177">
        <f>IF(OR(COUNTIF($B$2:$B1031,Input!$F1048)&lt;1,COUNTIF($O$2:$O1031,Input!$C1048)&lt;1),Input!K1048,0)</f>
        <v>0</v>
      </c>
      <c r="H1032" s="177">
        <f>IF(OR(COUNTIF($B$2:$B1031,Input!$F1048)&lt;1,COUNTIF($O$2:$O1031,Input!$C1048)&lt;1),Input!L1048,0)</f>
        <v>0</v>
      </c>
      <c r="I1032" s="177">
        <f>IF(OR(COUNTIF($B$2:$B1031,Input!$F1048)&lt;1,COUNTIF($O$2:$O1031,Input!$C1048)&lt;1),Input!M1048,0)</f>
        <v>0</v>
      </c>
      <c r="J1032" s="177">
        <f>IF(OR(COUNTIF($B$2:$B1031,Input!$F1048)&lt;1,COUNTIF($O$2:$O1031,Input!$C1048)&lt;1),Input!N1048,0)</f>
        <v>0</v>
      </c>
      <c r="K1032" s="177">
        <f>IF(OR(COUNTIF($B$2:$B1031,Input!$F1048)&lt;1,COUNTIF($O$2:$O1031,Input!$C1048)&lt;1),Input!O1048,0)</f>
        <v>0</v>
      </c>
      <c r="L1032" s="177">
        <f>IF(OR(COUNTIF($B$2:$B1031,Input!$F1048)&lt;1,COUNTIF($O$2:$O1031,Input!$C1048)&lt;1),Input!P1048,0)</f>
        <v>0</v>
      </c>
      <c r="M1032" s="129" t="str">
        <f t="shared" si="136"/>
        <v/>
      </c>
      <c r="N1032" s="161">
        <f t="shared" si="142"/>
        <v>0</v>
      </c>
      <c r="O1032" s="168">
        <f>Input!C1048</f>
        <v>0</v>
      </c>
      <c r="P1032" s="168"/>
      <c r="R1032" s="131">
        <f t="shared" si="143"/>
        <v>0</v>
      </c>
      <c r="S1032" s="133" t="str">
        <f t="shared" si="137"/>
        <v xml:space="preserve"> </v>
      </c>
      <c r="T1032" s="133"/>
      <c r="U1032" s="132" t="str">
        <f>_xlfn.IFNA(IF($D1032=0,LOOKUP($F1032,{0.1,0.2,0.3,0.4,0.5,0.6,0.7,0.8,0.9,1},{22,34,46,58,70,82,94,106,118,130}),""),"")</f>
        <v/>
      </c>
      <c r="V1032" s="132" t="str">
        <f>_xlfn.IFNA(IF($D1032=1,LOOKUP($F1032,{0.1,0.2,0.3,0.4,0.5,0.6,0.7,0.8,0.9,1},{23,35,47,59,71,83,95,107,119,131}),""),"")</f>
        <v/>
      </c>
      <c r="W1032" s="132" t="str">
        <f>_xlfn.IFNA(IF($D1032=2,LOOKUP($F1032,{0.1,0.2,0.3,0.4,0.5,0.6,0.7,0.8,0.9,1},{24,36,48,60,72,84,96,108,120,132}),""),"")</f>
        <v/>
      </c>
      <c r="X1032" s="132" t="str">
        <f>_xlfn.IFNA(IF($D1032=3,LOOKUP($F1032,{0.1,0.2,0.3,0.4,0.5,0.6,0.7,0.8,0.9,1},{25,37,49,61,73,85,97,109,121,133}),""),"")</f>
        <v/>
      </c>
      <c r="Y1032" s="132" t="str">
        <f>_xlfn.IFNA(IF($D1032=4,LOOKUP($F1032,{0.1,0.2,0.3,0.4,0.5,0.6,0.7,0.8,0.9,1},{26,38,50,62,74,86,98,110,122,134}),""),"")</f>
        <v/>
      </c>
      <c r="Z1032" s="132" t="str">
        <f>_xlfn.IFNA(IF($D1032=5,LOOKUP($F1032,{0.1,0.2,0.3,0.4,0.5,0.6,0.7,0.8,0.9,1},{27,39,51,63,75,87,99,111,123,135}),""),"")</f>
        <v/>
      </c>
      <c r="AA1032" s="132">
        <f t="shared" si="138"/>
        <v>0</v>
      </c>
      <c r="AB1032" s="132" t="str">
        <f t="shared" si="139"/>
        <v>00</v>
      </c>
      <c r="AC1032" s="82" t="e">
        <f>VLOOKUP(AB1032,'AMI Ref'!T:U,2,FALSE)</f>
        <v>#N/A</v>
      </c>
      <c r="AD1032" s="124"/>
      <c r="AE1032" s="81" t="str">
        <f>_xlfn.IFNA(IF($D1032=0,IF($J1032="Not Paid by Tenant",0,INDEX('AMI Ref'!$K$5:$N$5,MATCH($J1032,{"Oil","Gas","Electric - Other","ELECTRIC - HEAT PUMP"},0))),0),"")</f>
        <v/>
      </c>
      <c r="AF1032" s="81">
        <f>_xlfn.IFNA(IF($D1032=1,IF($J1032="Not Paid by Tenant",0,INDEX('AMI Ref'!$K$6:$N$6,MATCH($J1032,{"Oil","Gas","Electric - Other","ELECTRIC - HEAT PUMP"},0))),0),"")</f>
        <v>0</v>
      </c>
      <c r="AG1032" s="81">
        <f>_xlfn.IFNA(IF($D1032=2,IF($J1032="Not Paid by Tenant",0,INDEX('AMI Ref'!$K$7:$N$7,MATCH($J1032,{"Oil","Gas","Electric - Other","ELECTRIC - HEAT PUMP"},0))),0),"")</f>
        <v>0</v>
      </c>
      <c r="AH1032" s="81">
        <f>_xlfn.IFNA(IF($D1032=3,IF($J1032="Not Paid by Tenant",0,INDEX('AMI Ref'!$K$8:$N$8,MATCH($J1032,{"Oil","Gas","Electric - Other","ELECTRIC - HEAT PUMP"},0))),0),"")</f>
        <v>0</v>
      </c>
      <c r="AI1032" s="81">
        <f>_xlfn.IFNA(IF($D1032=4,IF($J1032="Not Paid by Tenant",0,INDEX('AMI Ref'!$K$9:$N$9,MATCH($J1032,{"Oil","Gas","Electric - Other","ELECTRIC - HEAT PUMP"},0))),0),"")</f>
        <v>0</v>
      </c>
      <c r="AJ1032" s="81">
        <f>_xlfn.IFNA(IF($D1032=5,IF($J1032="Not Paid by Tenant",0,INDEX('AMI Ref'!$K$10:$N$10,MATCH($J1032,{"Oil","Gas","Electric - Other","ELECTRIC - HEAT PUMP"},0))),0),"")</f>
        <v>0</v>
      </c>
      <c r="AK1032" s="128"/>
      <c r="AL1032" s="81" t="str">
        <f>_xlfn.IFNA(IF($D1032=0,IF($K1032="Not Paid by Tenant",0,INDEX('AMI Ref'!$O$5:$R$5,MATCH($K1032,{"Oil","Gas","Electric - Other","Electric ccASHP - split"},0))),0),"")</f>
        <v/>
      </c>
      <c r="AM1032" s="81">
        <f>_xlfn.IFNA(IF($D1032=1,IF($K1032="Not Paid by Tenant",0,INDEX('AMI Ref'!$O$6:$R$6,MATCH($K1032,{"Oil","Gas","Electric - Other","Electric ccASHP - split"},0))),0),"")</f>
        <v>0</v>
      </c>
      <c r="AN1032" s="81">
        <f>_xlfn.IFNA(IF($D1032=2,IF($K1032="Not Paid by Tenant",0,INDEX('AMI Ref'!$O$7:$R$7,MATCH($K1032,{"Oil","Gas","Electric - Other","Electric ccASHP - split"},0))),0),"")</f>
        <v>0</v>
      </c>
      <c r="AO1032" s="81">
        <f>_xlfn.IFNA(IF($D1032=3,IF($K1032="Not Paid by Tenant",0,INDEX('AMI Ref'!$O$8:$R$8,MATCH($K1032,{"Oil","Gas","Electric - Other","Electric ccASHP - split"},0))),0),"")</f>
        <v>0</v>
      </c>
      <c r="AP1032" s="81">
        <f>_xlfn.IFNA(IF($D1032=4,IF($K1032="Not Paid by Tenant",0,INDEX('AMI Ref'!$O$9:$R$9,MATCH($K1032,{"Oil","Gas","Electric - Other","Electric ccASHP - split"},0))),0),"")</f>
        <v>0</v>
      </c>
      <c r="AQ1032" s="81">
        <f>_xlfn.IFNA(IF($D1032=5,IF($K1032="Not Paid by Tenant",0,INDEX('AMI Ref'!$O$10:$R$10,MATCH($K1032,{"Oil","Gas","Electric - Other","Electric ccASHP - split"},0))),0),"")</f>
        <v>0</v>
      </c>
      <c r="AR1032" s="124">
        <f t="shared" si="140"/>
        <v>0</v>
      </c>
      <c r="AS1032" s="123" t="e">
        <f t="shared" si="141"/>
        <v>#N/A</v>
      </c>
    </row>
    <row r="1033" spans="1:45" x14ac:dyDescent="0.2">
      <c r="A1033" s="130">
        <v>1031</v>
      </c>
      <c r="B1033" s="177">
        <f>IF(OR(COUNTIF($B$2:$B1032,Input!$F1049)&lt;1,COUNTIF($O$2:$O1032,Input!$C1049)&lt;1),Input!F1049,0)</f>
        <v>0</v>
      </c>
      <c r="C1033" s="177">
        <f>IF(OR(COUNTIF($B$2:$B1032,Input!$F1049)&lt;1,COUNTIF($O$2:$O1032,Input!$C1049)&lt;1),Input!G1049,0)</f>
        <v>0</v>
      </c>
      <c r="D1033" s="177">
        <f>IF(OR(COUNTIF($B$2:$B1032,Input!$F1049)&lt;1,COUNTIF($O$2:$O1032,Input!$C1049)&lt;1),Input!H1049,0)</f>
        <v>0</v>
      </c>
      <c r="E1033" s="177">
        <f>IF(OR(COUNTIF($B$2:$B1032,Input!$F1049)&lt;1,COUNTIF($O$2:$O1032,Input!$C1049)&lt;1),Input!I1049,0)</f>
        <v>0</v>
      </c>
      <c r="F1033" s="177">
        <f>IF(OR(COUNTIF($B$2:$B1032,Input!$F1049)&lt;1,COUNTIF($O$2:$O1032,Input!$C1049)&lt;1),Input!J1049,0)</f>
        <v>0</v>
      </c>
      <c r="G1033" s="177">
        <f>IF(OR(COUNTIF($B$2:$B1032,Input!$F1049)&lt;1,COUNTIF($O$2:$O1032,Input!$C1049)&lt;1),Input!K1049,0)</f>
        <v>0</v>
      </c>
      <c r="H1033" s="177">
        <f>IF(OR(COUNTIF($B$2:$B1032,Input!$F1049)&lt;1,COUNTIF($O$2:$O1032,Input!$C1049)&lt;1),Input!L1049,0)</f>
        <v>0</v>
      </c>
      <c r="I1033" s="177">
        <f>IF(OR(COUNTIF($B$2:$B1032,Input!$F1049)&lt;1,COUNTIF($O$2:$O1032,Input!$C1049)&lt;1),Input!M1049,0)</f>
        <v>0</v>
      </c>
      <c r="J1033" s="177">
        <f>IF(OR(COUNTIF($B$2:$B1032,Input!$F1049)&lt;1,COUNTIF($O$2:$O1032,Input!$C1049)&lt;1),Input!N1049,0)</f>
        <v>0</v>
      </c>
      <c r="K1033" s="177">
        <f>IF(OR(COUNTIF($B$2:$B1032,Input!$F1049)&lt;1,COUNTIF($O$2:$O1032,Input!$C1049)&lt;1),Input!O1049,0)</f>
        <v>0</v>
      </c>
      <c r="L1033" s="177">
        <f>IF(OR(COUNTIF($B$2:$B1032,Input!$F1049)&lt;1,COUNTIF($O$2:$O1032,Input!$C1049)&lt;1),Input!P1049,0)</f>
        <v>0</v>
      </c>
      <c r="M1033" s="129" t="str">
        <f t="shared" si="136"/>
        <v/>
      </c>
      <c r="N1033" s="161">
        <f t="shared" si="142"/>
        <v>0</v>
      </c>
      <c r="O1033" s="168">
        <f>Input!C1049</f>
        <v>0</v>
      </c>
      <c r="P1033" s="168"/>
      <c r="R1033" s="131">
        <f t="shared" si="143"/>
        <v>0</v>
      </c>
      <c r="S1033" s="133" t="str">
        <f t="shared" si="137"/>
        <v xml:space="preserve"> </v>
      </c>
      <c r="T1033" s="133"/>
      <c r="U1033" s="132" t="str">
        <f>_xlfn.IFNA(IF($D1033=0,LOOKUP($F1033,{0.1,0.2,0.3,0.4,0.5,0.6,0.7,0.8,0.9,1},{22,34,46,58,70,82,94,106,118,130}),""),"")</f>
        <v/>
      </c>
      <c r="V1033" s="132" t="str">
        <f>_xlfn.IFNA(IF($D1033=1,LOOKUP($F1033,{0.1,0.2,0.3,0.4,0.5,0.6,0.7,0.8,0.9,1},{23,35,47,59,71,83,95,107,119,131}),""),"")</f>
        <v/>
      </c>
      <c r="W1033" s="132" t="str">
        <f>_xlfn.IFNA(IF($D1033=2,LOOKUP($F1033,{0.1,0.2,0.3,0.4,0.5,0.6,0.7,0.8,0.9,1},{24,36,48,60,72,84,96,108,120,132}),""),"")</f>
        <v/>
      </c>
      <c r="X1033" s="132" t="str">
        <f>_xlfn.IFNA(IF($D1033=3,LOOKUP($F1033,{0.1,0.2,0.3,0.4,0.5,0.6,0.7,0.8,0.9,1},{25,37,49,61,73,85,97,109,121,133}),""),"")</f>
        <v/>
      </c>
      <c r="Y1033" s="132" t="str">
        <f>_xlfn.IFNA(IF($D1033=4,LOOKUP($F1033,{0.1,0.2,0.3,0.4,0.5,0.6,0.7,0.8,0.9,1},{26,38,50,62,74,86,98,110,122,134}),""),"")</f>
        <v/>
      </c>
      <c r="Z1033" s="132" t="str">
        <f>_xlfn.IFNA(IF($D1033=5,LOOKUP($F1033,{0.1,0.2,0.3,0.4,0.5,0.6,0.7,0.8,0.9,1},{27,39,51,63,75,87,99,111,123,135}),""),"")</f>
        <v/>
      </c>
      <c r="AA1033" s="132">
        <f t="shared" si="138"/>
        <v>0</v>
      </c>
      <c r="AB1033" s="132" t="str">
        <f t="shared" si="139"/>
        <v>00</v>
      </c>
      <c r="AC1033" s="82" t="e">
        <f>VLOOKUP(AB1033,'AMI Ref'!T:U,2,FALSE)</f>
        <v>#N/A</v>
      </c>
      <c r="AD1033" s="124"/>
      <c r="AE1033" s="81" t="str">
        <f>_xlfn.IFNA(IF($D1033=0,IF($J1033="Not Paid by Tenant",0,INDEX('AMI Ref'!$K$5:$N$5,MATCH($J1033,{"Oil","Gas","Electric - Other","ELECTRIC - HEAT PUMP"},0))),0),"")</f>
        <v/>
      </c>
      <c r="AF1033" s="81">
        <f>_xlfn.IFNA(IF($D1033=1,IF($J1033="Not Paid by Tenant",0,INDEX('AMI Ref'!$K$6:$N$6,MATCH($J1033,{"Oil","Gas","Electric - Other","ELECTRIC - HEAT PUMP"},0))),0),"")</f>
        <v>0</v>
      </c>
      <c r="AG1033" s="81">
        <f>_xlfn.IFNA(IF($D1033=2,IF($J1033="Not Paid by Tenant",0,INDEX('AMI Ref'!$K$7:$N$7,MATCH($J1033,{"Oil","Gas","Electric - Other","ELECTRIC - HEAT PUMP"},0))),0),"")</f>
        <v>0</v>
      </c>
      <c r="AH1033" s="81">
        <f>_xlfn.IFNA(IF($D1033=3,IF($J1033="Not Paid by Tenant",0,INDEX('AMI Ref'!$K$8:$N$8,MATCH($J1033,{"Oil","Gas","Electric - Other","ELECTRIC - HEAT PUMP"},0))),0),"")</f>
        <v>0</v>
      </c>
      <c r="AI1033" s="81">
        <f>_xlfn.IFNA(IF($D1033=4,IF($J1033="Not Paid by Tenant",0,INDEX('AMI Ref'!$K$9:$N$9,MATCH($J1033,{"Oil","Gas","Electric - Other","ELECTRIC - HEAT PUMP"},0))),0),"")</f>
        <v>0</v>
      </c>
      <c r="AJ1033" s="81">
        <f>_xlfn.IFNA(IF($D1033=5,IF($J1033="Not Paid by Tenant",0,INDEX('AMI Ref'!$K$10:$N$10,MATCH($J1033,{"Oil","Gas","Electric - Other","ELECTRIC - HEAT PUMP"},0))),0),"")</f>
        <v>0</v>
      </c>
      <c r="AK1033" s="128"/>
      <c r="AL1033" s="81" t="str">
        <f>_xlfn.IFNA(IF($D1033=0,IF($K1033="Not Paid by Tenant",0,INDEX('AMI Ref'!$O$5:$R$5,MATCH($K1033,{"Oil","Gas","Electric - Other","Electric ccASHP - split"},0))),0),"")</f>
        <v/>
      </c>
      <c r="AM1033" s="81">
        <f>_xlfn.IFNA(IF($D1033=1,IF($K1033="Not Paid by Tenant",0,INDEX('AMI Ref'!$O$6:$R$6,MATCH($K1033,{"Oil","Gas","Electric - Other","Electric ccASHP - split"},0))),0),"")</f>
        <v>0</v>
      </c>
      <c r="AN1033" s="81">
        <f>_xlfn.IFNA(IF($D1033=2,IF($K1033="Not Paid by Tenant",0,INDEX('AMI Ref'!$O$7:$R$7,MATCH($K1033,{"Oil","Gas","Electric - Other","Electric ccASHP - split"},0))),0),"")</f>
        <v>0</v>
      </c>
      <c r="AO1033" s="81">
        <f>_xlfn.IFNA(IF($D1033=3,IF($K1033="Not Paid by Tenant",0,INDEX('AMI Ref'!$O$8:$R$8,MATCH($K1033,{"Oil","Gas","Electric - Other","Electric ccASHP - split"},0))),0),"")</f>
        <v>0</v>
      </c>
      <c r="AP1033" s="81">
        <f>_xlfn.IFNA(IF($D1033=4,IF($K1033="Not Paid by Tenant",0,INDEX('AMI Ref'!$O$9:$R$9,MATCH($K1033,{"Oil","Gas","Electric - Other","Electric ccASHP - split"},0))),0),"")</f>
        <v>0</v>
      </c>
      <c r="AQ1033" s="81">
        <f>_xlfn.IFNA(IF($D1033=5,IF($K1033="Not Paid by Tenant",0,INDEX('AMI Ref'!$O$10:$R$10,MATCH($K1033,{"Oil","Gas","Electric - Other","Electric ccASHP - split"},0))),0),"")</f>
        <v>0</v>
      </c>
      <c r="AR1033" s="124">
        <f t="shared" si="140"/>
        <v>0</v>
      </c>
      <c r="AS1033" s="123" t="e">
        <f t="shared" si="141"/>
        <v>#N/A</v>
      </c>
    </row>
    <row r="1034" spans="1:45" x14ac:dyDescent="0.2">
      <c r="A1034" s="130">
        <v>1032</v>
      </c>
      <c r="B1034" s="177">
        <f>IF(OR(COUNTIF($B$2:$B1033,Input!$F1050)&lt;1,COUNTIF($O$2:$O1033,Input!$C1050)&lt;1),Input!F1050,0)</f>
        <v>0</v>
      </c>
      <c r="C1034" s="177">
        <f>IF(OR(COUNTIF($B$2:$B1033,Input!$F1050)&lt;1,COUNTIF($O$2:$O1033,Input!$C1050)&lt;1),Input!G1050,0)</f>
        <v>0</v>
      </c>
      <c r="D1034" s="177">
        <f>IF(OR(COUNTIF($B$2:$B1033,Input!$F1050)&lt;1,COUNTIF($O$2:$O1033,Input!$C1050)&lt;1),Input!H1050,0)</f>
        <v>0</v>
      </c>
      <c r="E1034" s="177">
        <f>IF(OR(COUNTIF($B$2:$B1033,Input!$F1050)&lt;1,COUNTIF($O$2:$O1033,Input!$C1050)&lt;1),Input!I1050,0)</f>
        <v>0</v>
      </c>
      <c r="F1034" s="177">
        <f>IF(OR(COUNTIF($B$2:$B1033,Input!$F1050)&lt;1,COUNTIF($O$2:$O1033,Input!$C1050)&lt;1),Input!J1050,0)</f>
        <v>0</v>
      </c>
      <c r="G1034" s="177">
        <f>IF(OR(COUNTIF($B$2:$B1033,Input!$F1050)&lt;1,COUNTIF($O$2:$O1033,Input!$C1050)&lt;1),Input!K1050,0)</f>
        <v>0</v>
      </c>
      <c r="H1034" s="177">
        <f>IF(OR(COUNTIF($B$2:$B1033,Input!$F1050)&lt;1,COUNTIF($O$2:$O1033,Input!$C1050)&lt;1),Input!L1050,0)</f>
        <v>0</v>
      </c>
      <c r="I1034" s="177">
        <f>IF(OR(COUNTIF($B$2:$B1033,Input!$F1050)&lt;1,COUNTIF($O$2:$O1033,Input!$C1050)&lt;1),Input!M1050,0)</f>
        <v>0</v>
      </c>
      <c r="J1034" s="177">
        <f>IF(OR(COUNTIF($B$2:$B1033,Input!$F1050)&lt;1,COUNTIF($O$2:$O1033,Input!$C1050)&lt;1),Input!N1050,0)</f>
        <v>0</v>
      </c>
      <c r="K1034" s="177">
        <f>IF(OR(COUNTIF($B$2:$B1033,Input!$F1050)&lt;1,COUNTIF($O$2:$O1033,Input!$C1050)&lt;1),Input!O1050,0)</f>
        <v>0</v>
      </c>
      <c r="L1034" s="177">
        <f>IF(OR(COUNTIF($B$2:$B1033,Input!$F1050)&lt;1,COUNTIF($O$2:$O1033,Input!$C1050)&lt;1),Input!P1050,0)</f>
        <v>0</v>
      </c>
      <c r="M1034" s="129" t="str">
        <f t="shared" si="136"/>
        <v/>
      </c>
      <c r="N1034" s="161">
        <f t="shared" si="142"/>
        <v>0</v>
      </c>
      <c r="O1034" s="168">
        <f>Input!C1050</f>
        <v>0</v>
      </c>
      <c r="P1034" s="168"/>
      <c r="R1034" s="131">
        <f t="shared" si="143"/>
        <v>0</v>
      </c>
      <c r="S1034" s="133" t="str">
        <f t="shared" si="137"/>
        <v xml:space="preserve"> </v>
      </c>
      <c r="T1034" s="133"/>
      <c r="U1034" s="132" t="str">
        <f>_xlfn.IFNA(IF($D1034=0,LOOKUP($F1034,{0.1,0.2,0.3,0.4,0.5,0.6,0.7,0.8,0.9,1},{22,34,46,58,70,82,94,106,118,130}),""),"")</f>
        <v/>
      </c>
      <c r="V1034" s="132" t="str">
        <f>_xlfn.IFNA(IF($D1034=1,LOOKUP($F1034,{0.1,0.2,0.3,0.4,0.5,0.6,0.7,0.8,0.9,1},{23,35,47,59,71,83,95,107,119,131}),""),"")</f>
        <v/>
      </c>
      <c r="W1034" s="132" t="str">
        <f>_xlfn.IFNA(IF($D1034=2,LOOKUP($F1034,{0.1,0.2,0.3,0.4,0.5,0.6,0.7,0.8,0.9,1},{24,36,48,60,72,84,96,108,120,132}),""),"")</f>
        <v/>
      </c>
      <c r="X1034" s="132" t="str">
        <f>_xlfn.IFNA(IF($D1034=3,LOOKUP($F1034,{0.1,0.2,0.3,0.4,0.5,0.6,0.7,0.8,0.9,1},{25,37,49,61,73,85,97,109,121,133}),""),"")</f>
        <v/>
      </c>
      <c r="Y1034" s="132" t="str">
        <f>_xlfn.IFNA(IF($D1034=4,LOOKUP($F1034,{0.1,0.2,0.3,0.4,0.5,0.6,0.7,0.8,0.9,1},{26,38,50,62,74,86,98,110,122,134}),""),"")</f>
        <v/>
      </c>
      <c r="Z1034" s="132" t="str">
        <f>_xlfn.IFNA(IF($D1034=5,LOOKUP($F1034,{0.1,0.2,0.3,0.4,0.5,0.6,0.7,0.8,0.9,1},{27,39,51,63,75,87,99,111,123,135}),""),"")</f>
        <v/>
      </c>
      <c r="AA1034" s="132">
        <f t="shared" si="138"/>
        <v>0</v>
      </c>
      <c r="AB1034" s="132" t="str">
        <f t="shared" si="139"/>
        <v>00</v>
      </c>
      <c r="AC1034" s="82" t="e">
        <f>VLOOKUP(AB1034,'AMI Ref'!T:U,2,FALSE)</f>
        <v>#N/A</v>
      </c>
      <c r="AD1034" s="124"/>
      <c r="AE1034" s="81" t="str">
        <f>_xlfn.IFNA(IF($D1034=0,IF($J1034="Not Paid by Tenant",0,INDEX('AMI Ref'!$K$5:$N$5,MATCH($J1034,{"Oil","Gas","Electric - Other","ELECTRIC - HEAT PUMP"},0))),0),"")</f>
        <v/>
      </c>
      <c r="AF1034" s="81">
        <f>_xlfn.IFNA(IF($D1034=1,IF($J1034="Not Paid by Tenant",0,INDEX('AMI Ref'!$K$6:$N$6,MATCH($J1034,{"Oil","Gas","Electric - Other","ELECTRIC - HEAT PUMP"},0))),0),"")</f>
        <v>0</v>
      </c>
      <c r="AG1034" s="81">
        <f>_xlfn.IFNA(IF($D1034=2,IF($J1034="Not Paid by Tenant",0,INDEX('AMI Ref'!$K$7:$N$7,MATCH($J1034,{"Oil","Gas","Electric - Other","ELECTRIC - HEAT PUMP"},0))),0),"")</f>
        <v>0</v>
      </c>
      <c r="AH1034" s="81">
        <f>_xlfn.IFNA(IF($D1034=3,IF($J1034="Not Paid by Tenant",0,INDEX('AMI Ref'!$K$8:$N$8,MATCH($J1034,{"Oil","Gas","Electric - Other","ELECTRIC - HEAT PUMP"},0))),0),"")</f>
        <v>0</v>
      </c>
      <c r="AI1034" s="81">
        <f>_xlfn.IFNA(IF($D1034=4,IF($J1034="Not Paid by Tenant",0,INDEX('AMI Ref'!$K$9:$N$9,MATCH($J1034,{"Oil","Gas","Electric - Other","ELECTRIC - HEAT PUMP"},0))),0),"")</f>
        <v>0</v>
      </c>
      <c r="AJ1034" s="81">
        <f>_xlfn.IFNA(IF($D1034=5,IF($J1034="Not Paid by Tenant",0,INDEX('AMI Ref'!$K$10:$N$10,MATCH($J1034,{"Oil","Gas","Electric - Other","ELECTRIC - HEAT PUMP"},0))),0),"")</f>
        <v>0</v>
      </c>
      <c r="AK1034" s="128"/>
      <c r="AL1034" s="81" t="str">
        <f>_xlfn.IFNA(IF($D1034=0,IF($K1034="Not Paid by Tenant",0,INDEX('AMI Ref'!$O$5:$R$5,MATCH($K1034,{"Oil","Gas","Electric - Other","Electric ccASHP - split"},0))),0),"")</f>
        <v/>
      </c>
      <c r="AM1034" s="81">
        <f>_xlfn.IFNA(IF($D1034=1,IF($K1034="Not Paid by Tenant",0,INDEX('AMI Ref'!$O$6:$R$6,MATCH($K1034,{"Oil","Gas","Electric - Other","Electric ccASHP - split"},0))),0),"")</f>
        <v>0</v>
      </c>
      <c r="AN1034" s="81">
        <f>_xlfn.IFNA(IF($D1034=2,IF($K1034="Not Paid by Tenant",0,INDEX('AMI Ref'!$O$7:$R$7,MATCH($K1034,{"Oil","Gas","Electric - Other","Electric ccASHP - split"},0))),0),"")</f>
        <v>0</v>
      </c>
      <c r="AO1034" s="81">
        <f>_xlfn.IFNA(IF($D1034=3,IF($K1034="Not Paid by Tenant",0,INDEX('AMI Ref'!$O$8:$R$8,MATCH($K1034,{"Oil","Gas","Electric - Other","Electric ccASHP - split"},0))),0),"")</f>
        <v>0</v>
      </c>
      <c r="AP1034" s="81">
        <f>_xlfn.IFNA(IF($D1034=4,IF($K1034="Not Paid by Tenant",0,INDEX('AMI Ref'!$O$9:$R$9,MATCH($K1034,{"Oil","Gas","Electric - Other","Electric ccASHP - split"},0))),0),"")</f>
        <v>0</v>
      </c>
      <c r="AQ1034" s="81">
        <f>_xlfn.IFNA(IF($D1034=5,IF($K1034="Not Paid by Tenant",0,INDEX('AMI Ref'!$O$10:$R$10,MATCH($K1034,{"Oil","Gas","Electric - Other","Electric ccASHP - split"},0))),0),"")</f>
        <v>0</v>
      </c>
      <c r="AR1034" s="124">
        <f t="shared" si="140"/>
        <v>0</v>
      </c>
      <c r="AS1034" s="123" t="e">
        <f t="shared" si="141"/>
        <v>#N/A</v>
      </c>
    </row>
    <row r="1035" spans="1:45" x14ac:dyDescent="0.2">
      <c r="A1035" s="130">
        <v>1033</v>
      </c>
      <c r="B1035" s="177">
        <f>IF(OR(COUNTIF($B$2:$B1034,Input!$F1051)&lt;1,COUNTIF($O$2:$O1034,Input!$C1051)&lt;1),Input!F1051,0)</f>
        <v>0</v>
      </c>
      <c r="C1035" s="177">
        <f>IF(OR(COUNTIF($B$2:$B1034,Input!$F1051)&lt;1,COUNTIF($O$2:$O1034,Input!$C1051)&lt;1),Input!G1051,0)</f>
        <v>0</v>
      </c>
      <c r="D1035" s="177">
        <f>IF(OR(COUNTIF($B$2:$B1034,Input!$F1051)&lt;1,COUNTIF($O$2:$O1034,Input!$C1051)&lt;1),Input!H1051,0)</f>
        <v>0</v>
      </c>
      <c r="E1035" s="177">
        <f>IF(OR(COUNTIF($B$2:$B1034,Input!$F1051)&lt;1,COUNTIF($O$2:$O1034,Input!$C1051)&lt;1),Input!I1051,0)</f>
        <v>0</v>
      </c>
      <c r="F1035" s="177">
        <f>IF(OR(COUNTIF($B$2:$B1034,Input!$F1051)&lt;1,COUNTIF($O$2:$O1034,Input!$C1051)&lt;1),Input!J1051,0)</f>
        <v>0</v>
      </c>
      <c r="G1035" s="177">
        <f>IF(OR(COUNTIF($B$2:$B1034,Input!$F1051)&lt;1,COUNTIF($O$2:$O1034,Input!$C1051)&lt;1),Input!K1051,0)</f>
        <v>0</v>
      </c>
      <c r="H1035" s="177">
        <f>IF(OR(COUNTIF($B$2:$B1034,Input!$F1051)&lt;1,COUNTIF($O$2:$O1034,Input!$C1051)&lt;1),Input!L1051,0)</f>
        <v>0</v>
      </c>
      <c r="I1035" s="177">
        <f>IF(OR(COUNTIF($B$2:$B1034,Input!$F1051)&lt;1,COUNTIF($O$2:$O1034,Input!$C1051)&lt;1),Input!M1051,0)</f>
        <v>0</v>
      </c>
      <c r="J1035" s="177">
        <f>IF(OR(COUNTIF($B$2:$B1034,Input!$F1051)&lt;1,COUNTIF($O$2:$O1034,Input!$C1051)&lt;1),Input!N1051,0)</f>
        <v>0</v>
      </c>
      <c r="K1035" s="177">
        <f>IF(OR(COUNTIF($B$2:$B1034,Input!$F1051)&lt;1,COUNTIF($O$2:$O1034,Input!$C1051)&lt;1),Input!O1051,0)</f>
        <v>0</v>
      </c>
      <c r="L1035" s="177">
        <f>IF(OR(COUNTIF($B$2:$B1034,Input!$F1051)&lt;1,COUNTIF($O$2:$O1034,Input!$C1051)&lt;1),Input!P1051,0)</f>
        <v>0</v>
      </c>
      <c r="M1035" s="129" t="str">
        <f t="shared" si="136"/>
        <v/>
      </c>
      <c r="N1035" s="161">
        <f t="shared" si="142"/>
        <v>0</v>
      </c>
      <c r="O1035" s="168">
        <f>Input!C1051</f>
        <v>0</v>
      </c>
      <c r="P1035" s="168"/>
      <c r="R1035" s="131">
        <f t="shared" si="143"/>
        <v>0</v>
      </c>
      <c r="S1035" s="133" t="str">
        <f t="shared" si="137"/>
        <v xml:space="preserve"> </v>
      </c>
      <c r="T1035" s="133"/>
      <c r="U1035" s="132" t="str">
        <f>_xlfn.IFNA(IF($D1035=0,LOOKUP($F1035,{0.1,0.2,0.3,0.4,0.5,0.6,0.7,0.8,0.9,1},{22,34,46,58,70,82,94,106,118,130}),""),"")</f>
        <v/>
      </c>
      <c r="V1035" s="132" t="str">
        <f>_xlfn.IFNA(IF($D1035=1,LOOKUP($F1035,{0.1,0.2,0.3,0.4,0.5,0.6,0.7,0.8,0.9,1},{23,35,47,59,71,83,95,107,119,131}),""),"")</f>
        <v/>
      </c>
      <c r="W1035" s="132" t="str">
        <f>_xlfn.IFNA(IF($D1035=2,LOOKUP($F1035,{0.1,0.2,0.3,0.4,0.5,0.6,0.7,0.8,0.9,1},{24,36,48,60,72,84,96,108,120,132}),""),"")</f>
        <v/>
      </c>
      <c r="X1035" s="132" t="str">
        <f>_xlfn.IFNA(IF($D1035=3,LOOKUP($F1035,{0.1,0.2,0.3,0.4,0.5,0.6,0.7,0.8,0.9,1},{25,37,49,61,73,85,97,109,121,133}),""),"")</f>
        <v/>
      </c>
      <c r="Y1035" s="132" t="str">
        <f>_xlfn.IFNA(IF($D1035=4,LOOKUP($F1035,{0.1,0.2,0.3,0.4,0.5,0.6,0.7,0.8,0.9,1},{26,38,50,62,74,86,98,110,122,134}),""),"")</f>
        <v/>
      </c>
      <c r="Z1035" s="132" t="str">
        <f>_xlfn.IFNA(IF($D1035=5,LOOKUP($F1035,{0.1,0.2,0.3,0.4,0.5,0.6,0.7,0.8,0.9,1},{27,39,51,63,75,87,99,111,123,135}),""),"")</f>
        <v/>
      </c>
      <c r="AA1035" s="132">
        <f t="shared" si="138"/>
        <v>0</v>
      </c>
      <c r="AB1035" s="132" t="str">
        <f t="shared" si="139"/>
        <v>00</v>
      </c>
      <c r="AC1035" s="82" t="e">
        <f>VLOOKUP(AB1035,'AMI Ref'!T:U,2,FALSE)</f>
        <v>#N/A</v>
      </c>
      <c r="AD1035" s="124"/>
      <c r="AE1035" s="81" t="str">
        <f>_xlfn.IFNA(IF($D1035=0,IF($J1035="Not Paid by Tenant",0,INDEX('AMI Ref'!$K$5:$N$5,MATCH($J1035,{"Oil","Gas","Electric - Other","ELECTRIC - HEAT PUMP"},0))),0),"")</f>
        <v/>
      </c>
      <c r="AF1035" s="81">
        <f>_xlfn.IFNA(IF($D1035=1,IF($J1035="Not Paid by Tenant",0,INDEX('AMI Ref'!$K$6:$N$6,MATCH($J1035,{"Oil","Gas","Electric - Other","ELECTRIC - HEAT PUMP"},0))),0),"")</f>
        <v>0</v>
      </c>
      <c r="AG1035" s="81">
        <f>_xlfn.IFNA(IF($D1035=2,IF($J1035="Not Paid by Tenant",0,INDEX('AMI Ref'!$K$7:$N$7,MATCH($J1035,{"Oil","Gas","Electric - Other","ELECTRIC - HEAT PUMP"},0))),0),"")</f>
        <v>0</v>
      </c>
      <c r="AH1035" s="81">
        <f>_xlfn.IFNA(IF($D1035=3,IF($J1035="Not Paid by Tenant",0,INDEX('AMI Ref'!$K$8:$N$8,MATCH($J1035,{"Oil","Gas","Electric - Other","ELECTRIC - HEAT PUMP"},0))),0),"")</f>
        <v>0</v>
      </c>
      <c r="AI1035" s="81">
        <f>_xlfn.IFNA(IF($D1035=4,IF($J1035="Not Paid by Tenant",0,INDEX('AMI Ref'!$K$9:$N$9,MATCH($J1035,{"Oil","Gas","Electric - Other","ELECTRIC - HEAT PUMP"},0))),0),"")</f>
        <v>0</v>
      </c>
      <c r="AJ1035" s="81">
        <f>_xlfn.IFNA(IF($D1035=5,IF($J1035="Not Paid by Tenant",0,INDEX('AMI Ref'!$K$10:$N$10,MATCH($J1035,{"Oil","Gas","Electric - Other","ELECTRIC - HEAT PUMP"},0))),0),"")</f>
        <v>0</v>
      </c>
      <c r="AK1035" s="128"/>
      <c r="AL1035" s="81" t="str">
        <f>_xlfn.IFNA(IF($D1035=0,IF($K1035="Not Paid by Tenant",0,INDEX('AMI Ref'!$O$5:$R$5,MATCH($K1035,{"Oil","Gas","Electric - Other","Electric ccASHP - split"},0))),0),"")</f>
        <v/>
      </c>
      <c r="AM1035" s="81">
        <f>_xlfn.IFNA(IF($D1035=1,IF($K1035="Not Paid by Tenant",0,INDEX('AMI Ref'!$O$6:$R$6,MATCH($K1035,{"Oil","Gas","Electric - Other","Electric ccASHP - split"},0))),0),"")</f>
        <v>0</v>
      </c>
      <c r="AN1035" s="81">
        <f>_xlfn.IFNA(IF($D1035=2,IF($K1035="Not Paid by Tenant",0,INDEX('AMI Ref'!$O$7:$R$7,MATCH($K1035,{"Oil","Gas","Electric - Other","Electric ccASHP - split"},0))),0),"")</f>
        <v>0</v>
      </c>
      <c r="AO1035" s="81">
        <f>_xlfn.IFNA(IF($D1035=3,IF($K1035="Not Paid by Tenant",0,INDEX('AMI Ref'!$O$8:$R$8,MATCH($K1035,{"Oil","Gas","Electric - Other","Electric ccASHP - split"},0))),0),"")</f>
        <v>0</v>
      </c>
      <c r="AP1035" s="81">
        <f>_xlfn.IFNA(IF($D1035=4,IF($K1035="Not Paid by Tenant",0,INDEX('AMI Ref'!$O$9:$R$9,MATCH($K1035,{"Oil","Gas","Electric - Other","Electric ccASHP - split"},0))),0),"")</f>
        <v>0</v>
      </c>
      <c r="AQ1035" s="81">
        <f>_xlfn.IFNA(IF($D1035=5,IF($K1035="Not Paid by Tenant",0,INDEX('AMI Ref'!$O$10:$R$10,MATCH($K1035,{"Oil","Gas","Electric - Other","Electric ccASHP - split"},0))),0),"")</f>
        <v>0</v>
      </c>
      <c r="AR1035" s="124">
        <f t="shared" si="140"/>
        <v>0</v>
      </c>
      <c r="AS1035" s="123" t="e">
        <f t="shared" si="141"/>
        <v>#N/A</v>
      </c>
    </row>
    <row r="1036" spans="1:45" x14ac:dyDescent="0.2">
      <c r="A1036" s="130">
        <v>1034</v>
      </c>
      <c r="B1036" s="177">
        <f>IF(OR(COUNTIF($B$2:$B1035,Input!$F1052)&lt;1,COUNTIF($O$2:$O1035,Input!$C1052)&lt;1),Input!F1052,0)</f>
        <v>0</v>
      </c>
      <c r="C1036" s="177">
        <f>IF(OR(COUNTIF($B$2:$B1035,Input!$F1052)&lt;1,COUNTIF($O$2:$O1035,Input!$C1052)&lt;1),Input!G1052,0)</f>
        <v>0</v>
      </c>
      <c r="D1036" s="177">
        <f>IF(OR(COUNTIF($B$2:$B1035,Input!$F1052)&lt;1,COUNTIF($O$2:$O1035,Input!$C1052)&lt;1),Input!H1052,0)</f>
        <v>0</v>
      </c>
      <c r="E1036" s="177">
        <f>IF(OR(COUNTIF($B$2:$B1035,Input!$F1052)&lt;1,COUNTIF($O$2:$O1035,Input!$C1052)&lt;1),Input!I1052,0)</f>
        <v>0</v>
      </c>
      <c r="F1036" s="177">
        <f>IF(OR(COUNTIF($B$2:$B1035,Input!$F1052)&lt;1,COUNTIF($O$2:$O1035,Input!$C1052)&lt;1),Input!J1052,0)</f>
        <v>0</v>
      </c>
      <c r="G1036" s="177">
        <f>IF(OR(COUNTIF($B$2:$B1035,Input!$F1052)&lt;1,COUNTIF($O$2:$O1035,Input!$C1052)&lt;1),Input!K1052,0)</f>
        <v>0</v>
      </c>
      <c r="H1036" s="177">
        <f>IF(OR(COUNTIF($B$2:$B1035,Input!$F1052)&lt;1,COUNTIF($O$2:$O1035,Input!$C1052)&lt;1),Input!L1052,0)</f>
        <v>0</v>
      </c>
      <c r="I1036" s="177">
        <f>IF(OR(COUNTIF($B$2:$B1035,Input!$F1052)&lt;1,COUNTIF($O$2:$O1035,Input!$C1052)&lt;1),Input!M1052,0)</f>
        <v>0</v>
      </c>
      <c r="J1036" s="177">
        <f>IF(OR(COUNTIF($B$2:$B1035,Input!$F1052)&lt;1,COUNTIF($O$2:$O1035,Input!$C1052)&lt;1),Input!N1052,0)</f>
        <v>0</v>
      </c>
      <c r="K1036" s="177">
        <f>IF(OR(COUNTIF($B$2:$B1035,Input!$F1052)&lt;1,COUNTIF($O$2:$O1035,Input!$C1052)&lt;1),Input!O1052,0)</f>
        <v>0</v>
      </c>
      <c r="L1036" s="177">
        <f>IF(OR(COUNTIF($B$2:$B1035,Input!$F1052)&lt;1,COUNTIF($O$2:$O1035,Input!$C1052)&lt;1),Input!P1052,0)</f>
        <v>0</v>
      </c>
      <c r="M1036" s="129" t="str">
        <f t="shared" si="136"/>
        <v/>
      </c>
      <c r="N1036" s="161">
        <f t="shared" si="142"/>
        <v>0</v>
      </c>
      <c r="O1036" s="168">
        <f>Input!C1052</f>
        <v>0</v>
      </c>
      <c r="P1036" s="168"/>
      <c r="R1036" s="131">
        <f t="shared" si="143"/>
        <v>0</v>
      </c>
      <c r="S1036" s="133" t="str">
        <f t="shared" si="137"/>
        <v xml:space="preserve"> </v>
      </c>
      <c r="T1036" s="133"/>
      <c r="U1036" s="132" t="str">
        <f>_xlfn.IFNA(IF($D1036=0,LOOKUP($F1036,{0.1,0.2,0.3,0.4,0.5,0.6,0.7,0.8,0.9,1},{22,34,46,58,70,82,94,106,118,130}),""),"")</f>
        <v/>
      </c>
      <c r="V1036" s="132" t="str">
        <f>_xlfn.IFNA(IF($D1036=1,LOOKUP($F1036,{0.1,0.2,0.3,0.4,0.5,0.6,0.7,0.8,0.9,1},{23,35,47,59,71,83,95,107,119,131}),""),"")</f>
        <v/>
      </c>
      <c r="W1036" s="132" t="str">
        <f>_xlfn.IFNA(IF($D1036=2,LOOKUP($F1036,{0.1,0.2,0.3,0.4,0.5,0.6,0.7,0.8,0.9,1},{24,36,48,60,72,84,96,108,120,132}),""),"")</f>
        <v/>
      </c>
      <c r="X1036" s="132" t="str">
        <f>_xlfn.IFNA(IF($D1036=3,LOOKUP($F1036,{0.1,0.2,0.3,0.4,0.5,0.6,0.7,0.8,0.9,1},{25,37,49,61,73,85,97,109,121,133}),""),"")</f>
        <v/>
      </c>
      <c r="Y1036" s="132" t="str">
        <f>_xlfn.IFNA(IF($D1036=4,LOOKUP($F1036,{0.1,0.2,0.3,0.4,0.5,0.6,0.7,0.8,0.9,1},{26,38,50,62,74,86,98,110,122,134}),""),"")</f>
        <v/>
      </c>
      <c r="Z1036" s="132" t="str">
        <f>_xlfn.IFNA(IF($D1036=5,LOOKUP($F1036,{0.1,0.2,0.3,0.4,0.5,0.6,0.7,0.8,0.9,1},{27,39,51,63,75,87,99,111,123,135}),""),"")</f>
        <v/>
      </c>
      <c r="AA1036" s="132">
        <f t="shared" si="138"/>
        <v>0</v>
      </c>
      <c r="AB1036" s="132" t="str">
        <f t="shared" si="139"/>
        <v>00</v>
      </c>
      <c r="AC1036" s="82" t="e">
        <f>VLOOKUP(AB1036,'AMI Ref'!T:U,2,FALSE)</f>
        <v>#N/A</v>
      </c>
      <c r="AD1036" s="124"/>
      <c r="AE1036" s="81" t="str">
        <f>_xlfn.IFNA(IF($D1036=0,IF($J1036="Not Paid by Tenant",0,INDEX('AMI Ref'!$K$5:$N$5,MATCH($J1036,{"Oil","Gas","Electric - Other","ELECTRIC - HEAT PUMP"},0))),0),"")</f>
        <v/>
      </c>
      <c r="AF1036" s="81">
        <f>_xlfn.IFNA(IF($D1036=1,IF($J1036="Not Paid by Tenant",0,INDEX('AMI Ref'!$K$6:$N$6,MATCH($J1036,{"Oil","Gas","Electric - Other","ELECTRIC - HEAT PUMP"},0))),0),"")</f>
        <v>0</v>
      </c>
      <c r="AG1036" s="81">
        <f>_xlfn.IFNA(IF($D1036=2,IF($J1036="Not Paid by Tenant",0,INDEX('AMI Ref'!$K$7:$N$7,MATCH($J1036,{"Oil","Gas","Electric - Other","ELECTRIC - HEAT PUMP"},0))),0),"")</f>
        <v>0</v>
      </c>
      <c r="AH1036" s="81">
        <f>_xlfn.IFNA(IF($D1036=3,IF($J1036="Not Paid by Tenant",0,INDEX('AMI Ref'!$K$8:$N$8,MATCH($J1036,{"Oil","Gas","Electric - Other","ELECTRIC - HEAT PUMP"},0))),0),"")</f>
        <v>0</v>
      </c>
      <c r="AI1036" s="81">
        <f>_xlfn.IFNA(IF($D1036=4,IF($J1036="Not Paid by Tenant",0,INDEX('AMI Ref'!$K$9:$N$9,MATCH($J1036,{"Oil","Gas","Electric - Other","ELECTRIC - HEAT PUMP"},0))),0),"")</f>
        <v>0</v>
      </c>
      <c r="AJ1036" s="81">
        <f>_xlfn.IFNA(IF($D1036=5,IF($J1036="Not Paid by Tenant",0,INDEX('AMI Ref'!$K$10:$N$10,MATCH($J1036,{"Oil","Gas","Electric - Other","ELECTRIC - HEAT PUMP"},0))),0),"")</f>
        <v>0</v>
      </c>
      <c r="AK1036" s="128"/>
      <c r="AL1036" s="81" t="str">
        <f>_xlfn.IFNA(IF($D1036=0,IF($K1036="Not Paid by Tenant",0,INDEX('AMI Ref'!$O$5:$R$5,MATCH($K1036,{"Oil","Gas","Electric - Other","Electric ccASHP - split"},0))),0),"")</f>
        <v/>
      </c>
      <c r="AM1036" s="81">
        <f>_xlfn.IFNA(IF($D1036=1,IF($K1036="Not Paid by Tenant",0,INDEX('AMI Ref'!$O$6:$R$6,MATCH($K1036,{"Oil","Gas","Electric - Other","Electric ccASHP - split"},0))),0),"")</f>
        <v>0</v>
      </c>
      <c r="AN1036" s="81">
        <f>_xlfn.IFNA(IF($D1036=2,IF($K1036="Not Paid by Tenant",0,INDEX('AMI Ref'!$O$7:$R$7,MATCH($K1036,{"Oil","Gas","Electric - Other","Electric ccASHP - split"},0))),0),"")</f>
        <v>0</v>
      </c>
      <c r="AO1036" s="81">
        <f>_xlfn.IFNA(IF($D1036=3,IF($K1036="Not Paid by Tenant",0,INDEX('AMI Ref'!$O$8:$R$8,MATCH($K1036,{"Oil","Gas","Electric - Other","Electric ccASHP - split"},0))),0),"")</f>
        <v>0</v>
      </c>
      <c r="AP1036" s="81">
        <f>_xlfn.IFNA(IF($D1036=4,IF($K1036="Not Paid by Tenant",0,INDEX('AMI Ref'!$O$9:$R$9,MATCH($K1036,{"Oil","Gas","Electric - Other","Electric ccASHP - split"},0))),0),"")</f>
        <v>0</v>
      </c>
      <c r="AQ1036" s="81">
        <f>_xlfn.IFNA(IF($D1036=5,IF($K1036="Not Paid by Tenant",0,INDEX('AMI Ref'!$O$10:$R$10,MATCH($K1036,{"Oil","Gas","Electric - Other","Electric ccASHP - split"},0))),0),"")</f>
        <v>0</v>
      </c>
      <c r="AR1036" s="124">
        <f t="shared" si="140"/>
        <v>0</v>
      </c>
      <c r="AS1036" s="123" t="e">
        <f t="shared" si="141"/>
        <v>#N/A</v>
      </c>
    </row>
    <row r="1037" spans="1:45" x14ac:dyDescent="0.2">
      <c r="A1037" s="130">
        <v>1035</v>
      </c>
      <c r="B1037" s="177">
        <f>IF(OR(COUNTIF($B$2:$B1036,Input!$F1053)&lt;1,COUNTIF($O$2:$O1036,Input!$C1053)&lt;1),Input!F1053,0)</f>
        <v>0</v>
      </c>
      <c r="C1037" s="177">
        <f>IF(OR(COUNTIF($B$2:$B1036,Input!$F1053)&lt;1,COUNTIF($O$2:$O1036,Input!$C1053)&lt;1),Input!G1053,0)</f>
        <v>0</v>
      </c>
      <c r="D1037" s="177">
        <f>IF(OR(COUNTIF($B$2:$B1036,Input!$F1053)&lt;1,COUNTIF($O$2:$O1036,Input!$C1053)&lt;1),Input!H1053,0)</f>
        <v>0</v>
      </c>
      <c r="E1037" s="177">
        <f>IF(OR(COUNTIF($B$2:$B1036,Input!$F1053)&lt;1,COUNTIF($O$2:$O1036,Input!$C1053)&lt;1),Input!I1053,0)</f>
        <v>0</v>
      </c>
      <c r="F1037" s="177">
        <f>IF(OR(COUNTIF($B$2:$B1036,Input!$F1053)&lt;1,COUNTIF($O$2:$O1036,Input!$C1053)&lt;1),Input!J1053,0)</f>
        <v>0</v>
      </c>
      <c r="G1037" s="177">
        <f>IF(OR(COUNTIF($B$2:$B1036,Input!$F1053)&lt;1,COUNTIF($O$2:$O1036,Input!$C1053)&lt;1),Input!K1053,0)</f>
        <v>0</v>
      </c>
      <c r="H1037" s="177">
        <f>IF(OR(COUNTIF($B$2:$B1036,Input!$F1053)&lt;1,COUNTIF($O$2:$O1036,Input!$C1053)&lt;1),Input!L1053,0)</f>
        <v>0</v>
      </c>
      <c r="I1037" s="177">
        <f>IF(OR(COUNTIF($B$2:$B1036,Input!$F1053)&lt;1,COUNTIF($O$2:$O1036,Input!$C1053)&lt;1),Input!M1053,0)</f>
        <v>0</v>
      </c>
      <c r="J1037" s="177">
        <f>IF(OR(COUNTIF($B$2:$B1036,Input!$F1053)&lt;1,COUNTIF($O$2:$O1036,Input!$C1053)&lt;1),Input!N1053,0)</f>
        <v>0</v>
      </c>
      <c r="K1037" s="177">
        <f>IF(OR(COUNTIF($B$2:$B1036,Input!$F1053)&lt;1,COUNTIF($O$2:$O1036,Input!$C1053)&lt;1),Input!O1053,0)</f>
        <v>0</v>
      </c>
      <c r="L1037" s="177">
        <f>IF(OR(COUNTIF($B$2:$B1036,Input!$F1053)&lt;1,COUNTIF($O$2:$O1036,Input!$C1053)&lt;1),Input!P1053,0)</f>
        <v>0</v>
      </c>
      <c r="M1037" s="129" t="str">
        <f t="shared" si="136"/>
        <v/>
      </c>
      <c r="N1037" s="161">
        <f t="shared" si="142"/>
        <v>0</v>
      </c>
      <c r="O1037" s="168">
        <f>Input!C1053</f>
        <v>0</v>
      </c>
      <c r="P1037" s="168"/>
      <c r="R1037" s="131">
        <f t="shared" si="143"/>
        <v>0</v>
      </c>
      <c r="S1037" s="133" t="str">
        <f t="shared" si="137"/>
        <v xml:space="preserve"> </v>
      </c>
      <c r="T1037" s="133"/>
      <c r="U1037" s="132" t="str">
        <f>_xlfn.IFNA(IF($D1037=0,LOOKUP($F1037,{0.1,0.2,0.3,0.4,0.5,0.6,0.7,0.8,0.9,1},{22,34,46,58,70,82,94,106,118,130}),""),"")</f>
        <v/>
      </c>
      <c r="V1037" s="132" t="str">
        <f>_xlfn.IFNA(IF($D1037=1,LOOKUP($F1037,{0.1,0.2,0.3,0.4,0.5,0.6,0.7,0.8,0.9,1},{23,35,47,59,71,83,95,107,119,131}),""),"")</f>
        <v/>
      </c>
      <c r="W1037" s="132" t="str">
        <f>_xlfn.IFNA(IF($D1037=2,LOOKUP($F1037,{0.1,0.2,0.3,0.4,0.5,0.6,0.7,0.8,0.9,1},{24,36,48,60,72,84,96,108,120,132}),""),"")</f>
        <v/>
      </c>
      <c r="X1037" s="132" t="str">
        <f>_xlfn.IFNA(IF($D1037=3,LOOKUP($F1037,{0.1,0.2,0.3,0.4,0.5,0.6,0.7,0.8,0.9,1},{25,37,49,61,73,85,97,109,121,133}),""),"")</f>
        <v/>
      </c>
      <c r="Y1037" s="132" t="str">
        <f>_xlfn.IFNA(IF($D1037=4,LOOKUP($F1037,{0.1,0.2,0.3,0.4,0.5,0.6,0.7,0.8,0.9,1},{26,38,50,62,74,86,98,110,122,134}),""),"")</f>
        <v/>
      </c>
      <c r="Z1037" s="132" t="str">
        <f>_xlfn.IFNA(IF($D1037=5,LOOKUP($F1037,{0.1,0.2,0.3,0.4,0.5,0.6,0.7,0.8,0.9,1},{27,39,51,63,75,87,99,111,123,135}),""),"")</f>
        <v/>
      </c>
      <c r="AA1037" s="132">
        <f t="shared" si="138"/>
        <v>0</v>
      </c>
      <c r="AB1037" s="132" t="str">
        <f t="shared" si="139"/>
        <v>00</v>
      </c>
      <c r="AC1037" s="82" t="e">
        <f>VLOOKUP(AB1037,'AMI Ref'!T:U,2,FALSE)</f>
        <v>#N/A</v>
      </c>
      <c r="AD1037" s="124"/>
      <c r="AE1037" s="81" t="str">
        <f>_xlfn.IFNA(IF($D1037=0,IF($J1037="Not Paid by Tenant",0,INDEX('AMI Ref'!$K$5:$N$5,MATCH($J1037,{"Oil","Gas","Electric - Other","ELECTRIC - HEAT PUMP"},0))),0),"")</f>
        <v/>
      </c>
      <c r="AF1037" s="81">
        <f>_xlfn.IFNA(IF($D1037=1,IF($J1037="Not Paid by Tenant",0,INDEX('AMI Ref'!$K$6:$N$6,MATCH($J1037,{"Oil","Gas","Electric - Other","ELECTRIC - HEAT PUMP"},0))),0),"")</f>
        <v>0</v>
      </c>
      <c r="AG1037" s="81">
        <f>_xlfn.IFNA(IF($D1037=2,IF($J1037="Not Paid by Tenant",0,INDEX('AMI Ref'!$K$7:$N$7,MATCH($J1037,{"Oil","Gas","Electric - Other","ELECTRIC - HEAT PUMP"},0))),0),"")</f>
        <v>0</v>
      </c>
      <c r="AH1037" s="81">
        <f>_xlfn.IFNA(IF($D1037=3,IF($J1037="Not Paid by Tenant",0,INDEX('AMI Ref'!$K$8:$N$8,MATCH($J1037,{"Oil","Gas","Electric - Other","ELECTRIC - HEAT PUMP"},0))),0),"")</f>
        <v>0</v>
      </c>
      <c r="AI1037" s="81">
        <f>_xlfn.IFNA(IF($D1037=4,IF($J1037="Not Paid by Tenant",0,INDEX('AMI Ref'!$K$9:$N$9,MATCH($J1037,{"Oil","Gas","Electric - Other","ELECTRIC - HEAT PUMP"},0))),0),"")</f>
        <v>0</v>
      </c>
      <c r="AJ1037" s="81">
        <f>_xlfn.IFNA(IF($D1037=5,IF($J1037="Not Paid by Tenant",0,INDEX('AMI Ref'!$K$10:$N$10,MATCH($J1037,{"Oil","Gas","Electric - Other","ELECTRIC - HEAT PUMP"},0))),0),"")</f>
        <v>0</v>
      </c>
      <c r="AK1037" s="128"/>
      <c r="AL1037" s="81" t="str">
        <f>_xlfn.IFNA(IF($D1037=0,IF($K1037="Not Paid by Tenant",0,INDEX('AMI Ref'!$O$5:$R$5,MATCH($K1037,{"Oil","Gas","Electric - Other","Electric ccASHP - split"},0))),0),"")</f>
        <v/>
      </c>
      <c r="AM1037" s="81">
        <f>_xlfn.IFNA(IF($D1037=1,IF($K1037="Not Paid by Tenant",0,INDEX('AMI Ref'!$O$6:$R$6,MATCH($K1037,{"Oil","Gas","Electric - Other","Electric ccASHP - split"},0))),0),"")</f>
        <v>0</v>
      </c>
      <c r="AN1037" s="81">
        <f>_xlfn.IFNA(IF($D1037=2,IF($K1037="Not Paid by Tenant",0,INDEX('AMI Ref'!$O$7:$R$7,MATCH($K1037,{"Oil","Gas","Electric - Other","Electric ccASHP - split"},0))),0),"")</f>
        <v>0</v>
      </c>
      <c r="AO1037" s="81">
        <f>_xlfn.IFNA(IF($D1037=3,IF($K1037="Not Paid by Tenant",0,INDEX('AMI Ref'!$O$8:$R$8,MATCH($K1037,{"Oil","Gas","Electric - Other","Electric ccASHP - split"},0))),0),"")</f>
        <v>0</v>
      </c>
      <c r="AP1037" s="81">
        <f>_xlfn.IFNA(IF($D1037=4,IF($K1037="Not Paid by Tenant",0,INDEX('AMI Ref'!$O$9:$R$9,MATCH($K1037,{"Oil","Gas","Electric - Other","Electric ccASHP - split"},0))),0),"")</f>
        <v>0</v>
      </c>
      <c r="AQ1037" s="81">
        <f>_xlfn.IFNA(IF($D1037=5,IF($K1037="Not Paid by Tenant",0,INDEX('AMI Ref'!$O$10:$R$10,MATCH($K1037,{"Oil","Gas","Electric - Other","Electric ccASHP - split"},0))),0),"")</f>
        <v>0</v>
      </c>
      <c r="AR1037" s="124">
        <f t="shared" si="140"/>
        <v>0</v>
      </c>
      <c r="AS1037" s="123" t="e">
        <f t="shared" si="141"/>
        <v>#N/A</v>
      </c>
    </row>
    <row r="1038" spans="1:45" x14ac:dyDescent="0.2">
      <c r="A1038" s="130">
        <v>1036</v>
      </c>
      <c r="B1038" s="177">
        <f>IF(OR(COUNTIF($B$2:$B1037,Input!$F1054)&lt;1,COUNTIF($O$2:$O1037,Input!$C1054)&lt;1),Input!F1054,0)</f>
        <v>0</v>
      </c>
      <c r="C1038" s="177">
        <f>IF(OR(COUNTIF($B$2:$B1037,Input!$F1054)&lt;1,COUNTIF($O$2:$O1037,Input!$C1054)&lt;1),Input!G1054,0)</f>
        <v>0</v>
      </c>
      <c r="D1038" s="177">
        <f>IF(OR(COUNTIF($B$2:$B1037,Input!$F1054)&lt;1,COUNTIF($O$2:$O1037,Input!$C1054)&lt;1),Input!H1054,0)</f>
        <v>0</v>
      </c>
      <c r="E1038" s="177">
        <f>IF(OR(COUNTIF($B$2:$B1037,Input!$F1054)&lt;1,COUNTIF($O$2:$O1037,Input!$C1054)&lt;1),Input!I1054,0)</f>
        <v>0</v>
      </c>
      <c r="F1038" s="177">
        <f>IF(OR(COUNTIF($B$2:$B1037,Input!$F1054)&lt;1,COUNTIF($O$2:$O1037,Input!$C1054)&lt;1),Input!J1054,0)</f>
        <v>0</v>
      </c>
      <c r="G1038" s="177">
        <f>IF(OR(COUNTIF($B$2:$B1037,Input!$F1054)&lt;1,COUNTIF($O$2:$O1037,Input!$C1054)&lt;1),Input!K1054,0)</f>
        <v>0</v>
      </c>
      <c r="H1038" s="177">
        <f>IF(OR(COUNTIF($B$2:$B1037,Input!$F1054)&lt;1,COUNTIF($O$2:$O1037,Input!$C1054)&lt;1),Input!L1054,0)</f>
        <v>0</v>
      </c>
      <c r="I1038" s="177">
        <f>IF(OR(COUNTIF($B$2:$B1037,Input!$F1054)&lt;1,COUNTIF($O$2:$O1037,Input!$C1054)&lt;1),Input!M1054,0)</f>
        <v>0</v>
      </c>
      <c r="J1038" s="177">
        <f>IF(OR(COUNTIF($B$2:$B1037,Input!$F1054)&lt;1,COUNTIF($O$2:$O1037,Input!$C1054)&lt;1),Input!N1054,0)</f>
        <v>0</v>
      </c>
      <c r="K1038" s="177">
        <f>IF(OR(COUNTIF($B$2:$B1037,Input!$F1054)&lt;1,COUNTIF($O$2:$O1037,Input!$C1054)&lt;1),Input!O1054,0)</f>
        <v>0</v>
      </c>
      <c r="L1038" s="177">
        <f>IF(OR(COUNTIF($B$2:$B1037,Input!$F1054)&lt;1,COUNTIF($O$2:$O1037,Input!$C1054)&lt;1),Input!P1054,0)</f>
        <v>0</v>
      </c>
      <c r="M1038" s="129" t="str">
        <f t="shared" si="136"/>
        <v/>
      </c>
      <c r="N1038" s="161">
        <f t="shared" si="142"/>
        <v>0</v>
      </c>
      <c r="O1038" s="168">
        <f>Input!C1054</f>
        <v>0</v>
      </c>
      <c r="P1038" s="168"/>
      <c r="R1038" s="131">
        <f t="shared" si="143"/>
        <v>0</v>
      </c>
      <c r="S1038" s="133" t="str">
        <f t="shared" si="137"/>
        <v xml:space="preserve"> </v>
      </c>
      <c r="T1038" s="133"/>
      <c r="U1038" s="132" t="str">
        <f>_xlfn.IFNA(IF($D1038=0,LOOKUP($F1038,{0.1,0.2,0.3,0.4,0.5,0.6,0.7,0.8,0.9,1},{22,34,46,58,70,82,94,106,118,130}),""),"")</f>
        <v/>
      </c>
      <c r="V1038" s="132" t="str">
        <f>_xlfn.IFNA(IF($D1038=1,LOOKUP($F1038,{0.1,0.2,0.3,0.4,0.5,0.6,0.7,0.8,0.9,1},{23,35,47,59,71,83,95,107,119,131}),""),"")</f>
        <v/>
      </c>
      <c r="W1038" s="132" t="str">
        <f>_xlfn.IFNA(IF($D1038=2,LOOKUP($F1038,{0.1,0.2,0.3,0.4,0.5,0.6,0.7,0.8,0.9,1},{24,36,48,60,72,84,96,108,120,132}),""),"")</f>
        <v/>
      </c>
      <c r="X1038" s="132" t="str">
        <f>_xlfn.IFNA(IF($D1038=3,LOOKUP($F1038,{0.1,0.2,0.3,0.4,0.5,0.6,0.7,0.8,0.9,1},{25,37,49,61,73,85,97,109,121,133}),""),"")</f>
        <v/>
      </c>
      <c r="Y1038" s="132" t="str">
        <f>_xlfn.IFNA(IF($D1038=4,LOOKUP($F1038,{0.1,0.2,0.3,0.4,0.5,0.6,0.7,0.8,0.9,1},{26,38,50,62,74,86,98,110,122,134}),""),"")</f>
        <v/>
      </c>
      <c r="Z1038" s="132" t="str">
        <f>_xlfn.IFNA(IF($D1038=5,LOOKUP($F1038,{0.1,0.2,0.3,0.4,0.5,0.6,0.7,0.8,0.9,1},{27,39,51,63,75,87,99,111,123,135}),""),"")</f>
        <v/>
      </c>
      <c r="AA1038" s="132">
        <f t="shared" si="138"/>
        <v>0</v>
      </c>
      <c r="AB1038" s="132" t="str">
        <f t="shared" si="139"/>
        <v>00</v>
      </c>
      <c r="AC1038" s="82" t="e">
        <f>VLOOKUP(AB1038,'AMI Ref'!T:U,2,FALSE)</f>
        <v>#N/A</v>
      </c>
      <c r="AD1038" s="124"/>
      <c r="AE1038" s="81" t="str">
        <f>_xlfn.IFNA(IF($D1038=0,IF($J1038="Not Paid by Tenant",0,INDEX('AMI Ref'!$K$5:$N$5,MATCH($J1038,{"Oil","Gas","Electric - Other","ELECTRIC - HEAT PUMP"},0))),0),"")</f>
        <v/>
      </c>
      <c r="AF1038" s="81">
        <f>_xlfn.IFNA(IF($D1038=1,IF($J1038="Not Paid by Tenant",0,INDEX('AMI Ref'!$K$6:$N$6,MATCH($J1038,{"Oil","Gas","Electric - Other","ELECTRIC - HEAT PUMP"},0))),0),"")</f>
        <v>0</v>
      </c>
      <c r="AG1038" s="81">
        <f>_xlfn.IFNA(IF($D1038=2,IF($J1038="Not Paid by Tenant",0,INDEX('AMI Ref'!$K$7:$N$7,MATCH($J1038,{"Oil","Gas","Electric - Other","ELECTRIC - HEAT PUMP"},0))),0),"")</f>
        <v>0</v>
      </c>
      <c r="AH1038" s="81">
        <f>_xlfn.IFNA(IF($D1038=3,IF($J1038="Not Paid by Tenant",0,INDEX('AMI Ref'!$K$8:$N$8,MATCH($J1038,{"Oil","Gas","Electric - Other","ELECTRIC - HEAT PUMP"},0))),0),"")</f>
        <v>0</v>
      </c>
      <c r="AI1038" s="81">
        <f>_xlfn.IFNA(IF($D1038=4,IF($J1038="Not Paid by Tenant",0,INDEX('AMI Ref'!$K$9:$N$9,MATCH($J1038,{"Oil","Gas","Electric - Other","ELECTRIC - HEAT PUMP"},0))),0),"")</f>
        <v>0</v>
      </c>
      <c r="AJ1038" s="81">
        <f>_xlfn.IFNA(IF($D1038=5,IF($J1038="Not Paid by Tenant",0,INDEX('AMI Ref'!$K$10:$N$10,MATCH($J1038,{"Oil","Gas","Electric - Other","ELECTRIC - HEAT PUMP"},0))),0),"")</f>
        <v>0</v>
      </c>
      <c r="AK1038" s="128"/>
      <c r="AL1038" s="81" t="str">
        <f>_xlfn.IFNA(IF($D1038=0,IF($K1038="Not Paid by Tenant",0,INDEX('AMI Ref'!$O$5:$R$5,MATCH($K1038,{"Oil","Gas","Electric - Other","Electric ccASHP - split"},0))),0),"")</f>
        <v/>
      </c>
      <c r="AM1038" s="81">
        <f>_xlfn.IFNA(IF($D1038=1,IF($K1038="Not Paid by Tenant",0,INDEX('AMI Ref'!$O$6:$R$6,MATCH($K1038,{"Oil","Gas","Electric - Other","Electric ccASHP - split"},0))),0),"")</f>
        <v>0</v>
      </c>
      <c r="AN1038" s="81">
        <f>_xlfn.IFNA(IF($D1038=2,IF($K1038="Not Paid by Tenant",0,INDEX('AMI Ref'!$O$7:$R$7,MATCH($K1038,{"Oil","Gas","Electric - Other","Electric ccASHP - split"},0))),0),"")</f>
        <v>0</v>
      </c>
      <c r="AO1038" s="81">
        <f>_xlfn.IFNA(IF($D1038=3,IF($K1038="Not Paid by Tenant",0,INDEX('AMI Ref'!$O$8:$R$8,MATCH($K1038,{"Oil","Gas","Electric - Other","Electric ccASHP - split"},0))),0),"")</f>
        <v>0</v>
      </c>
      <c r="AP1038" s="81">
        <f>_xlfn.IFNA(IF($D1038=4,IF($K1038="Not Paid by Tenant",0,INDEX('AMI Ref'!$O$9:$R$9,MATCH($K1038,{"Oil","Gas","Electric - Other","Electric ccASHP - split"},0))),0),"")</f>
        <v>0</v>
      </c>
      <c r="AQ1038" s="81">
        <f>_xlfn.IFNA(IF($D1038=5,IF($K1038="Not Paid by Tenant",0,INDEX('AMI Ref'!$O$10:$R$10,MATCH($K1038,{"Oil","Gas","Electric - Other","Electric ccASHP - split"},0))),0),"")</f>
        <v>0</v>
      </c>
      <c r="AR1038" s="124">
        <f t="shared" si="140"/>
        <v>0</v>
      </c>
      <c r="AS1038" s="123" t="e">
        <f t="shared" si="141"/>
        <v>#N/A</v>
      </c>
    </row>
    <row r="1039" spans="1:45" x14ac:dyDescent="0.2">
      <c r="A1039" s="130">
        <v>1037</v>
      </c>
      <c r="B1039" s="177">
        <f>IF(OR(COUNTIF($B$2:$B1038,Input!$F1055)&lt;1,COUNTIF($O$2:$O1038,Input!$C1055)&lt;1),Input!F1055,0)</f>
        <v>0</v>
      </c>
      <c r="C1039" s="177">
        <f>IF(OR(COUNTIF($B$2:$B1038,Input!$F1055)&lt;1,COUNTIF($O$2:$O1038,Input!$C1055)&lt;1),Input!G1055,0)</f>
        <v>0</v>
      </c>
      <c r="D1039" s="177">
        <f>IF(OR(COUNTIF($B$2:$B1038,Input!$F1055)&lt;1,COUNTIF($O$2:$O1038,Input!$C1055)&lt;1),Input!H1055,0)</f>
        <v>0</v>
      </c>
      <c r="E1039" s="177">
        <f>IF(OR(COUNTIF($B$2:$B1038,Input!$F1055)&lt;1,COUNTIF($O$2:$O1038,Input!$C1055)&lt;1),Input!I1055,0)</f>
        <v>0</v>
      </c>
      <c r="F1039" s="177">
        <f>IF(OR(COUNTIF($B$2:$B1038,Input!$F1055)&lt;1,COUNTIF($O$2:$O1038,Input!$C1055)&lt;1),Input!J1055,0)</f>
        <v>0</v>
      </c>
      <c r="G1039" s="177">
        <f>IF(OR(COUNTIF($B$2:$B1038,Input!$F1055)&lt;1,COUNTIF($O$2:$O1038,Input!$C1055)&lt;1),Input!K1055,0)</f>
        <v>0</v>
      </c>
      <c r="H1039" s="177">
        <f>IF(OR(COUNTIF($B$2:$B1038,Input!$F1055)&lt;1,COUNTIF($O$2:$O1038,Input!$C1055)&lt;1),Input!L1055,0)</f>
        <v>0</v>
      </c>
      <c r="I1039" s="177">
        <f>IF(OR(COUNTIF($B$2:$B1038,Input!$F1055)&lt;1,COUNTIF($O$2:$O1038,Input!$C1055)&lt;1),Input!M1055,0)</f>
        <v>0</v>
      </c>
      <c r="J1039" s="177">
        <f>IF(OR(COUNTIF($B$2:$B1038,Input!$F1055)&lt;1,COUNTIF($O$2:$O1038,Input!$C1055)&lt;1),Input!N1055,0)</f>
        <v>0</v>
      </c>
      <c r="K1039" s="177">
        <f>IF(OR(COUNTIF($B$2:$B1038,Input!$F1055)&lt;1,COUNTIF($O$2:$O1038,Input!$C1055)&lt;1),Input!O1055,0)</f>
        <v>0</v>
      </c>
      <c r="L1039" s="177">
        <f>IF(OR(COUNTIF($B$2:$B1038,Input!$F1055)&lt;1,COUNTIF($O$2:$O1038,Input!$C1055)&lt;1),Input!P1055,0)</f>
        <v>0</v>
      </c>
      <c r="M1039" s="129" t="str">
        <f t="shared" si="136"/>
        <v/>
      </c>
      <c r="N1039" s="161">
        <f t="shared" si="142"/>
        <v>0</v>
      </c>
      <c r="O1039" s="168">
        <f>Input!C1055</f>
        <v>0</v>
      </c>
      <c r="P1039" s="168"/>
      <c r="R1039" s="131">
        <f t="shared" si="143"/>
        <v>0</v>
      </c>
      <c r="S1039" s="133" t="str">
        <f t="shared" si="137"/>
        <v xml:space="preserve"> </v>
      </c>
      <c r="T1039" s="133"/>
      <c r="U1039" s="132" t="str">
        <f>_xlfn.IFNA(IF($D1039=0,LOOKUP($F1039,{0.1,0.2,0.3,0.4,0.5,0.6,0.7,0.8,0.9,1},{22,34,46,58,70,82,94,106,118,130}),""),"")</f>
        <v/>
      </c>
      <c r="V1039" s="132" t="str">
        <f>_xlfn.IFNA(IF($D1039=1,LOOKUP($F1039,{0.1,0.2,0.3,0.4,0.5,0.6,0.7,0.8,0.9,1},{23,35,47,59,71,83,95,107,119,131}),""),"")</f>
        <v/>
      </c>
      <c r="W1039" s="132" t="str">
        <f>_xlfn.IFNA(IF($D1039=2,LOOKUP($F1039,{0.1,0.2,0.3,0.4,0.5,0.6,0.7,0.8,0.9,1},{24,36,48,60,72,84,96,108,120,132}),""),"")</f>
        <v/>
      </c>
      <c r="X1039" s="132" t="str">
        <f>_xlfn.IFNA(IF($D1039=3,LOOKUP($F1039,{0.1,0.2,0.3,0.4,0.5,0.6,0.7,0.8,0.9,1},{25,37,49,61,73,85,97,109,121,133}),""),"")</f>
        <v/>
      </c>
      <c r="Y1039" s="132" t="str">
        <f>_xlfn.IFNA(IF($D1039=4,LOOKUP($F1039,{0.1,0.2,0.3,0.4,0.5,0.6,0.7,0.8,0.9,1},{26,38,50,62,74,86,98,110,122,134}),""),"")</f>
        <v/>
      </c>
      <c r="Z1039" s="132" t="str">
        <f>_xlfn.IFNA(IF($D1039=5,LOOKUP($F1039,{0.1,0.2,0.3,0.4,0.5,0.6,0.7,0.8,0.9,1},{27,39,51,63,75,87,99,111,123,135}),""),"")</f>
        <v/>
      </c>
      <c r="AA1039" s="132">
        <f t="shared" si="138"/>
        <v>0</v>
      </c>
      <c r="AB1039" s="132" t="str">
        <f t="shared" si="139"/>
        <v>00</v>
      </c>
      <c r="AC1039" s="82" t="e">
        <f>VLOOKUP(AB1039,'AMI Ref'!T:U,2,FALSE)</f>
        <v>#N/A</v>
      </c>
      <c r="AD1039" s="124"/>
      <c r="AE1039" s="81" t="str">
        <f>_xlfn.IFNA(IF($D1039=0,IF($J1039="Not Paid by Tenant",0,INDEX('AMI Ref'!$K$5:$N$5,MATCH($J1039,{"Oil","Gas","Electric - Other","ELECTRIC - HEAT PUMP"},0))),0),"")</f>
        <v/>
      </c>
      <c r="AF1039" s="81">
        <f>_xlfn.IFNA(IF($D1039=1,IF($J1039="Not Paid by Tenant",0,INDEX('AMI Ref'!$K$6:$N$6,MATCH($J1039,{"Oil","Gas","Electric - Other","ELECTRIC - HEAT PUMP"},0))),0),"")</f>
        <v>0</v>
      </c>
      <c r="AG1039" s="81">
        <f>_xlfn.IFNA(IF($D1039=2,IF($J1039="Not Paid by Tenant",0,INDEX('AMI Ref'!$K$7:$N$7,MATCH($J1039,{"Oil","Gas","Electric - Other","ELECTRIC - HEAT PUMP"},0))),0),"")</f>
        <v>0</v>
      </c>
      <c r="AH1039" s="81">
        <f>_xlfn.IFNA(IF($D1039=3,IF($J1039="Not Paid by Tenant",0,INDEX('AMI Ref'!$K$8:$N$8,MATCH($J1039,{"Oil","Gas","Electric - Other","ELECTRIC - HEAT PUMP"},0))),0),"")</f>
        <v>0</v>
      </c>
      <c r="AI1039" s="81">
        <f>_xlfn.IFNA(IF($D1039=4,IF($J1039="Not Paid by Tenant",0,INDEX('AMI Ref'!$K$9:$N$9,MATCH($J1039,{"Oil","Gas","Electric - Other","ELECTRIC - HEAT PUMP"},0))),0),"")</f>
        <v>0</v>
      </c>
      <c r="AJ1039" s="81">
        <f>_xlfn.IFNA(IF($D1039=5,IF($J1039="Not Paid by Tenant",0,INDEX('AMI Ref'!$K$10:$N$10,MATCH($J1039,{"Oil","Gas","Electric - Other","ELECTRIC - HEAT PUMP"},0))),0),"")</f>
        <v>0</v>
      </c>
      <c r="AK1039" s="128"/>
      <c r="AL1039" s="81" t="str">
        <f>_xlfn.IFNA(IF($D1039=0,IF($K1039="Not Paid by Tenant",0,INDEX('AMI Ref'!$O$5:$R$5,MATCH($K1039,{"Oil","Gas","Electric - Other","Electric ccASHP - split"},0))),0),"")</f>
        <v/>
      </c>
      <c r="AM1039" s="81">
        <f>_xlfn.IFNA(IF($D1039=1,IF($K1039="Not Paid by Tenant",0,INDEX('AMI Ref'!$O$6:$R$6,MATCH($K1039,{"Oil","Gas","Electric - Other","Electric ccASHP - split"},0))),0),"")</f>
        <v>0</v>
      </c>
      <c r="AN1039" s="81">
        <f>_xlfn.IFNA(IF($D1039=2,IF($K1039="Not Paid by Tenant",0,INDEX('AMI Ref'!$O$7:$R$7,MATCH($K1039,{"Oil","Gas","Electric - Other","Electric ccASHP - split"},0))),0),"")</f>
        <v>0</v>
      </c>
      <c r="AO1039" s="81">
        <f>_xlfn.IFNA(IF($D1039=3,IF($K1039="Not Paid by Tenant",0,INDEX('AMI Ref'!$O$8:$R$8,MATCH($K1039,{"Oil","Gas","Electric - Other","Electric ccASHP - split"},0))),0),"")</f>
        <v>0</v>
      </c>
      <c r="AP1039" s="81">
        <f>_xlfn.IFNA(IF($D1039=4,IF($K1039="Not Paid by Tenant",0,INDEX('AMI Ref'!$O$9:$R$9,MATCH($K1039,{"Oil","Gas","Electric - Other","Electric ccASHP - split"},0))),0),"")</f>
        <v>0</v>
      </c>
      <c r="AQ1039" s="81">
        <f>_xlfn.IFNA(IF($D1039=5,IF($K1039="Not Paid by Tenant",0,INDEX('AMI Ref'!$O$10:$R$10,MATCH($K1039,{"Oil","Gas","Electric - Other","Electric ccASHP - split"},0))),0),"")</f>
        <v>0</v>
      </c>
      <c r="AR1039" s="124">
        <f t="shared" si="140"/>
        <v>0</v>
      </c>
      <c r="AS1039" s="123" t="e">
        <f t="shared" si="141"/>
        <v>#N/A</v>
      </c>
    </row>
    <row r="1040" spans="1:45" x14ac:dyDescent="0.2">
      <c r="A1040" s="130">
        <v>1038</v>
      </c>
      <c r="B1040" s="177">
        <f>IF(OR(COUNTIF($B$2:$B1039,Input!$F1056)&lt;1,COUNTIF($O$2:$O1039,Input!$C1056)&lt;1),Input!F1056,0)</f>
        <v>0</v>
      </c>
      <c r="C1040" s="177">
        <f>IF(OR(COUNTIF($B$2:$B1039,Input!$F1056)&lt;1,COUNTIF($O$2:$O1039,Input!$C1056)&lt;1),Input!G1056,0)</f>
        <v>0</v>
      </c>
      <c r="D1040" s="177">
        <f>IF(OR(COUNTIF($B$2:$B1039,Input!$F1056)&lt;1,COUNTIF($O$2:$O1039,Input!$C1056)&lt;1),Input!H1056,0)</f>
        <v>0</v>
      </c>
      <c r="E1040" s="177">
        <f>IF(OR(COUNTIF($B$2:$B1039,Input!$F1056)&lt;1,COUNTIF($O$2:$O1039,Input!$C1056)&lt;1),Input!I1056,0)</f>
        <v>0</v>
      </c>
      <c r="F1040" s="177">
        <f>IF(OR(COUNTIF($B$2:$B1039,Input!$F1056)&lt;1,COUNTIF($O$2:$O1039,Input!$C1056)&lt;1),Input!J1056,0)</f>
        <v>0</v>
      </c>
      <c r="G1040" s="177">
        <f>IF(OR(COUNTIF($B$2:$B1039,Input!$F1056)&lt;1,COUNTIF($O$2:$O1039,Input!$C1056)&lt;1),Input!K1056,0)</f>
        <v>0</v>
      </c>
      <c r="H1040" s="177">
        <f>IF(OR(COUNTIF($B$2:$B1039,Input!$F1056)&lt;1,COUNTIF($O$2:$O1039,Input!$C1056)&lt;1),Input!L1056,0)</f>
        <v>0</v>
      </c>
      <c r="I1040" s="177">
        <f>IF(OR(COUNTIF($B$2:$B1039,Input!$F1056)&lt;1,COUNTIF($O$2:$O1039,Input!$C1056)&lt;1),Input!M1056,0)</f>
        <v>0</v>
      </c>
      <c r="J1040" s="177">
        <f>IF(OR(COUNTIF($B$2:$B1039,Input!$F1056)&lt;1,COUNTIF($O$2:$O1039,Input!$C1056)&lt;1),Input!N1056,0)</f>
        <v>0</v>
      </c>
      <c r="K1040" s="177">
        <f>IF(OR(COUNTIF($B$2:$B1039,Input!$F1056)&lt;1,COUNTIF($O$2:$O1039,Input!$C1056)&lt;1),Input!O1056,0)</f>
        <v>0</v>
      </c>
      <c r="L1040" s="177">
        <f>IF(OR(COUNTIF($B$2:$B1039,Input!$F1056)&lt;1,COUNTIF($O$2:$O1039,Input!$C1056)&lt;1),Input!P1056,0)</f>
        <v>0</v>
      </c>
      <c r="M1040" s="129" t="str">
        <f t="shared" si="136"/>
        <v/>
      </c>
      <c r="N1040" s="161">
        <f t="shared" si="142"/>
        <v>0</v>
      </c>
      <c r="O1040" s="168">
        <f>Input!C1056</f>
        <v>0</v>
      </c>
      <c r="P1040" s="168"/>
      <c r="R1040" s="131">
        <f t="shared" si="143"/>
        <v>0</v>
      </c>
      <c r="S1040" s="133" t="str">
        <f t="shared" si="137"/>
        <v xml:space="preserve"> </v>
      </c>
      <c r="T1040" s="133"/>
      <c r="U1040" s="132" t="str">
        <f>_xlfn.IFNA(IF($D1040=0,LOOKUP($F1040,{0.1,0.2,0.3,0.4,0.5,0.6,0.7,0.8,0.9,1},{22,34,46,58,70,82,94,106,118,130}),""),"")</f>
        <v/>
      </c>
      <c r="V1040" s="132" t="str">
        <f>_xlfn.IFNA(IF($D1040=1,LOOKUP($F1040,{0.1,0.2,0.3,0.4,0.5,0.6,0.7,0.8,0.9,1},{23,35,47,59,71,83,95,107,119,131}),""),"")</f>
        <v/>
      </c>
      <c r="W1040" s="132" t="str">
        <f>_xlfn.IFNA(IF($D1040=2,LOOKUP($F1040,{0.1,0.2,0.3,0.4,0.5,0.6,0.7,0.8,0.9,1},{24,36,48,60,72,84,96,108,120,132}),""),"")</f>
        <v/>
      </c>
      <c r="X1040" s="132" t="str">
        <f>_xlfn.IFNA(IF($D1040=3,LOOKUP($F1040,{0.1,0.2,0.3,0.4,0.5,0.6,0.7,0.8,0.9,1},{25,37,49,61,73,85,97,109,121,133}),""),"")</f>
        <v/>
      </c>
      <c r="Y1040" s="132" t="str">
        <f>_xlfn.IFNA(IF($D1040=4,LOOKUP($F1040,{0.1,0.2,0.3,0.4,0.5,0.6,0.7,0.8,0.9,1},{26,38,50,62,74,86,98,110,122,134}),""),"")</f>
        <v/>
      </c>
      <c r="Z1040" s="132" t="str">
        <f>_xlfn.IFNA(IF($D1040=5,LOOKUP($F1040,{0.1,0.2,0.3,0.4,0.5,0.6,0.7,0.8,0.9,1},{27,39,51,63,75,87,99,111,123,135}),""),"")</f>
        <v/>
      </c>
      <c r="AA1040" s="132">
        <f t="shared" si="138"/>
        <v>0</v>
      </c>
      <c r="AB1040" s="132" t="str">
        <f t="shared" si="139"/>
        <v>00</v>
      </c>
      <c r="AC1040" s="82" t="e">
        <f>VLOOKUP(AB1040,'AMI Ref'!T:U,2,FALSE)</f>
        <v>#N/A</v>
      </c>
      <c r="AD1040" s="124"/>
      <c r="AE1040" s="81" t="str">
        <f>_xlfn.IFNA(IF($D1040=0,IF($J1040="Not Paid by Tenant",0,INDEX('AMI Ref'!$K$5:$N$5,MATCH($J1040,{"Oil","Gas","Electric - Other","ELECTRIC - HEAT PUMP"},0))),0),"")</f>
        <v/>
      </c>
      <c r="AF1040" s="81">
        <f>_xlfn.IFNA(IF($D1040=1,IF($J1040="Not Paid by Tenant",0,INDEX('AMI Ref'!$K$6:$N$6,MATCH($J1040,{"Oil","Gas","Electric - Other","ELECTRIC - HEAT PUMP"},0))),0),"")</f>
        <v>0</v>
      </c>
      <c r="AG1040" s="81">
        <f>_xlfn.IFNA(IF($D1040=2,IF($J1040="Not Paid by Tenant",0,INDEX('AMI Ref'!$K$7:$N$7,MATCH($J1040,{"Oil","Gas","Electric - Other","ELECTRIC - HEAT PUMP"},0))),0),"")</f>
        <v>0</v>
      </c>
      <c r="AH1040" s="81">
        <f>_xlfn.IFNA(IF($D1040=3,IF($J1040="Not Paid by Tenant",0,INDEX('AMI Ref'!$K$8:$N$8,MATCH($J1040,{"Oil","Gas","Electric - Other","ELECTRIC - HEAT PUMP"},0))),0),"")</f>
        <v>0</v>
      </c>
      <c r="AI1040" s="81">
        <f>_xlfn.IFNA(IF($D1040=4,IF($J1040="Not Paid by Tenant",0,INDEX('AMI Ref'!$K$9:$N$9,MATCH($J1040,{"Oil","Gas","Electric - Other","ELECTRIC - HEAT PUMP"},0))),0),"")</f>
        <v>0</v>
      </c>
      <c r="AJ1040" s="81">
        <f>_xlfn.IFNA(IF($D1040=5,IF($J1040="Not Paid by Tenant",0,INDEX('AMI Ref'!$K$10:$N$10,MATCH($J1040,{"Oil","Gas","Electric - Other","ELECTRIC - HEAT PUMP"},0))),0),"")</f>
        <v>0</v>
      </c>
      <c r="AK1040" s="128"/>
      <c r="AL1040" s="81" t="str">
        <f>_xlfn.IFNA(IF($D1040=0,IF($K1040="Not Paid by Tenant",0,INDEX('AMI Ref'!$O$5:$R$5,MATCH($K1040,{"Oil","Gas","Electric - Other","Electric ccASHP - split"},0))),0),"")</f>
        <v/>
      </c>
      <c r="AM1040" s="81">
        <f>_xlfn.IFNA(IF($D1040=1,IF($K1040="Not Paid by Tenant",0,INDEX('AMI Ref'!$O$6:$R$6,MATCH($K1040,{"Oil","Gas","Electric - Other","Electric ccASHP - split"},0))),0),"")</f>
        <v>0</v>
      </c>
      <c r="AN1040" s="81">
        <f>_xlfn.IFNA(IF($D1040=2,IF($K1040="Not Paid by Tenant",0,INDEX('AMI Ref'!$O$7:$R$7,MATCH($K1040,{"Oil","Gas","Electric - Other","Electric ccASHP - split"},0))),0),"")</f>
        <v>0</v>
      </c>
      <c r="AO1040" s="81">
        <f>_xlfn.IFNA(IF($D1040=3,IF($K1040="Not Paid by Tenant",0,INDEX('AMI Ref'!$O$8:$R$8,MATCH($K1040,{"Oil","Gas","Electric - Other","Electric ccASHP - split"},0))),0),"")</f>
        <v>0</v>
      </c>
      <c r="AP1040" s="81">
        <f>_xlfn.IFNA(IF($D1040=4,IF($K1040="Not Paid by Tenant",0,INDEX('AMI Ref'!$O$9:$R$9,MATCH($K1040,{"Oil","Gas","Electric - Other","Electric ccASHP - split"},0))),0),"")</f>
        <v>0</v>
      </c>
      <c r="AQ1040" s="81">
        <f>_xlfn.IFNA(IF($D1040=5,IF($K1040="Not Paid by Tenant",0,INDEX('AMI Ref'!$O$10:$R$10,MATCH($K1040,{"Oil","Gas","Electric - Other","Electric ccASHP - split"},0))),0),"")</f>
        <v>0</v>
      </c>
      <c r="AR1040" s="124">
        <f t="shared" si="140"/>
        <v>0</v>
      </c>
      <c r="AS1040" s="123" t="e">
        <f t="shared" si="141"/>
        <v>#N/A</v>
      </c>
    </row>
    <row r="1041" spans="1:45" x14ac:dyDescent="0.2">
      <c r="A1041" s="130">
        <v>1039</v>
      </c>
      <c r="B1041" s="177">
        <f>IF(OR(COUNTIF($B$2:$B1040,Input!$F1057)&lt;1,COUNTIF($O$2:$O1040,Input!$C1057)&lt;1),Input!F1057,0)</f>
        <v>0</v>
      </c>
      <c r="C1041" s="177">
        <f>IF(OR(COUNTIF($B$2:$B1040,Input!$F1057)&lt;1,COUNTIF($O$2:$O1040,Input!$C1057)&lt;1),Input!G1057,0)</f>
        <v>0</v>
      </c>
      <c r="D1041" s="177">
        <f>IF(OR(COUNTIF($B$2:$B1040,Input!$F1057)&lt;1,COUNTIF($O$2:$O1040,Input!$C1057)&lt;1),Input!H1057,0)</f>
        <v>0</v>
      </c>
      <c r="E1041" s="177">
        <f>IF(OR(COUNTIF($B$2:$B1040,Input!$F1057)&lt;1,COUNTIF($O$2:$O1040,Input!$C1057)&lt;1),Input!I1057,0)</f>
        <v>0</v>
      </c>
      <c r="F1041" s="177">
        <f>IF(OR(COUNTIF($B$2:$B1040,Input!$F1057)&lt;1,COUNTIF($O$2:$O1040,Input!$C1057)&lt;1),Input!J1057,0)</f>
        <v>0</v>
      </c>
      <c r="G1041" s="177">
        <f>IF(OR(COUNTIF($B$2:$B1040,Input!$F1057)&lt;1,COUNTIF($O$2:$O1040,Input!$C1057)&lt;1),Input!K1057,0)</f>
        <v>0</v>
      </c>
      <c r="H1041" s="177">
        <f>IF(OR(COUNTIF($B$2:$B1040,Input!$F1057)&lt;1,COUNTIF($O$2:$O1040,Input!$C1057)&lt;1),Input!L1057,0)</f>
        <v>0</v>
      </c>
      <c r="I1041" s="177">
        <f>IF(OR(COUNTIF($B$2:$B1040,Input!$F1057)&lt;1,COUNTIF($O$2:$O1040,Input!$C1057)&lt;1),Input!M1057,0)</f>
        <v>0</v>
      </c>
      <c r="J1041" s="177">
        <f>IF(OR(COUNTIF($B$2:$B1040,Input!$F1057)&lt;1,COUNTIF($O$2:$O1040,Input!$C1057)&lt;1),Input!N1057,0)</f>
        <v>0</v>
      </c>
      <c r="K1041" s="177">
        <f>IF(OR(COUNTIF($B$2:$B1040,Input!$F1057)&lt;1,COUNTIF($O$2:$O1040,Input!$C1057)&lt;1),Input!O1057,0)</f>
        <v>0</v>
      </c>
      <c r="L1041" s="177">
        <f>IF(OR(COUNTIF($B$2:$B1040,Input!$F1057)&lt;1,COUNTIF($O$2:$O1040,Input!$C1057)&lt;1),Input!P1057,0)</f>
        <v>0</v>
      </c>
      <c r="M1041" s="129" t="str">
        <f t="shared" si="136"/>
        <v/>
      </c>
      <c r="N1041" s="161">
        <f t="shared" si="142"/>
        <v>0</v>
      </c>
      <c r="O1041" s="168">
        <f>Input!C1057</f>
        <v>0</v>
      </c>
      <c r="P1041" s="168"/>
      <c r="R1041" s="131">
        <f t="shared" si="143"/>
        <v>0</v>
      </c>
      <c r="S1041" s="133" t="str">
        <f t="shared" si="137"/>
        <v xml:space="preserve"> </v>
      </c>
      <c r="T1041" s="133"/>
      <c r="U1041" s="132" t="str">
        <f>_xlfn.IFNA(IF($D1041=0,LOOKUP($F1041,{0.1,0.2,0.3,0.4,0.5,0.6,0.7,0.8,0.9,1},{22,34,46,58,70,82,94,106,118,130}),""),"")</f>
        <v/>
      </c>
      <c r="V1041" s="132" t="str">
        <f>_xlfn.IFNA(IF($D1041=1,LOOKUP($F1041,{0.1,0.2,0.3,0.4,0.5,0.6,0.7,0.8,0.9,1},{23,35,47,59,71,83,95,107,119,131}),""),"")</f>
        <v/>
      </c>
      <c r="W1041" s="132" t="str">
        <f>_xlfn.IFNA(IF($D1041=2,LOOKUP($F1041,{0.1,0.2,0.3,0.4,0.5,0.6,0.7,0.8,0.9,1},{24,36,48,60,72,84,96,108,120,132}),""),"")</f>
        <v/>
      </c>
      <c r="X1041" s="132" t="str">
        <f>_xlfn.IFNA(IF($D1041=3,LOOKUP($F1041,{0.1,0.2,0.3,0.4,0.5,0.6,0.7,0.8,0.9,1},{25,37,49,61,73,85,97,109,121,133}),""),"")</f>
        <v/>
      </c>
      <c r="Y1041" s="132" t="str">
        <f>_xlfn.IFNA(IF($D1041=4,LOOKUP($F1041,{0.1,0.2,0.3,0.4,0.5,0.6,0.7,0.8,0.9,1},{26,38,50,62,74,86,98,110,122,134}),""),"")</f>
        <v/>
      </c>
      <c r="Z1041" s="132" t="str">
        <f>_xlfn.IFNA(IF($D1041=5,LOOKUP($F1041,{0.1,0.2,0.3,0.4,0.5,0.6,0.7,0.8,0.9,1},{27,39,51,63,75,87,99,111,123,135}),""),"")</f>
        <v/>
      </c>
      <c r="AA1041" s="132">
        <f t="shared" si="138"/>
        <v>0</v>
      </c>
      <c r="AB1041" s="132" t="str">
        <f t="shared" si="139"/>
        <v>00</v>
      </c>
      <c r="AC1041" s="82" t="e">
        <f>VLOOKUP(AB1041,'AMI Ref'!T:U,2,FALSE)</f>
        <v>#N/A</v>
      </c>
      <c r="AD1041" s="124"/>
      <c r="AE1041" s="81" t="str">
        <f>_xlfn.IFNA(IF($D1041=0,IF($J1041="Not Paid by Tenant",0,INDEX('AMI Ref'!$K$5:$N$5,MATCH($J1041,{"Oil","Gas","Electric - Other","ELECTRIC - HEAT PUMP"},0))),0),"")</f>
        <v/>
      </c>
      <c r="AF1041" s="81">
        <f>_xlfn.IFNA(IF($D1041=1,IF($J1041="Not Paid by Tenant",0,INDEX('AMI Ref'!$K$6:$N$6,MATCH($J1041,{"Oil","Gas","Electric - Other","ELECTRIC - HEAT PUMP"},0))),0),"")</f>
        <v>0</v>
      </c>
      <c r="AG1041" s="81">
        <f>_xlfn.IFNA(IF($D1041=2,IF($J1041="Not Paid by Tenant",0,INDEX('AMI Ref'!$K$7:$N$7,MATCH($J1041,{"Oil","Gas","Electric - Other","ELECTRIC - HEAT PUMP"},0))),0),"")</f>
        <v>0</v>
      </c>
      <c r="AH1041" s="81">
        <f>_xlfn.IFNA(IF($D1041=3,IF($J1041="Not Paid by Tenant",0,INDEX('AMI Ref'!$K$8:$N$8,MATCH($J1041,{"Oil","Gas","Electric - Other","ELECTRIC - HEAT PUMP"},0))),0),"")</f>
        <v>0</v>
      </c>
      <c r="AI1041" s="81">
        <f>_xlfn.IFNA(IF($D1041=4,IF($J1041="Not Paid by Tenant",0,INDEX('AMI Ref'!$K$9:$N$9,MATCH($J1041,{"Oil","Gas","Electric - Other","ELECTRIC - HEAT PUMP"},0))),0),"")</f>
        <v>0</v>
      </c>
      <c r="AJ1041" s="81">
        <f>_xlfn.IFNA(IF($D1041=5,IF($J1041="Not Paid by Tenant",0,INDEX('AMI Ref'!$K$10:$N$10,MATCH($J1041,{"Oil","Gas","Electric - Other","ELECTRIC - HEAT PUMP"},0))),0),"")</f>
        <v>0</v>
      </c>
      <c r="AK1041" s="128"/>
      <c r="AL1041" s="81" t="str">
        <f>_xlfn.IFNA(IF($D1041=0,IF($K1041="Not Paid by Tenant",0,INDEX('AMI Ref'!$O$5:$R$5,MATCH($K1041,{"Oil","Gas","Electric - Other","Electric ccASHP - split"},0))),0),"")</f>
        <v/>
      </c>
      <c r="AM1041" s="81">
        <f>_xlfn.IFNA(IF($D1041=1,IF($K1041="Not Paid by Tenant",0,INDEX('AMI Ref'!$O$6:$R$6,MATCH($K1041,{"Oil","Gas","Electric - Other","Electric ccASHP - split"},0))),0),"")</f>
        <v>0</v>
      </c>
      <c r="AN1041" s="81">
        <f>_xlfn.IFNA(IF($D1041=2,IF($K1041="Not Paid by Tenant",0,INDEX('AMI Ref'!$O$7:$R$7,MATCH($K1041,{"Oil","Gas","Electric - Other","Electric ccASHP - split"},0))),0),"")</f>
        <v>0</v>
      </c>
      <c r="AO1041" s="81">
        <f>_xlfn.IFNA(IF($D1041=3,IF($K1041="Not Paid by Tenant",0,INDEX('AMI Ref'!$O$8:$R$8,MATCH($K1041,{"Oil","Gas","Electric - Other","Electric ccASHP - split"},0))),0),"")</f>
        <v>0</v>
      </c>
      <c r="AP1041" s="81">
        <f>_xlfn.IFNA(IF($D1041=4,IF($K1041="Not Paid by Tenant",0,INDEX('AMI Ref'!$O$9:$R$9,MATCH($K1041,{"Oil","Gas","Electric - Other","Electric ccASHP - split"},0))),0),"")</f>
        <v>0</v>
      </c>
      <c r="AQ1041" s="81">
        <f>_xlfn.IFNA(IF($D1041=5,IF($K1041="Not Paid by Tenant",0,INDEX('AMI Ref'!$O$10:$R$10,MATCH($K1041,{"Oil","Gas","Electric - Other","Electric ccASHP - split"},0))),0),"")</f>
        <v>0</v>
      </c>
      <c r="AR1041" s="124">
        <f t="shared" si="140"/>
        <v>0</v>
      </c>
      <c r="AS1041" s="123" t="e">
        <f t="shared" si="141"/>
        <v>#N/A</v>
      </c>
    </row>
    <row r="1042" spans="1:45" x14ac:dyDescent="0.2">
      <c r="A1042" s="130">
        <v>1040</v>
      </c>
      <c r="B1042" s="177">
        <f>IF(OR(COUNTIF($B$2:$B1041,Input!$F1058)&lt;1,COUNTIF($O$2:$O1041,Input!$C1058)&lt;1),Input!F1058,0)</f>
        <v>0</v>
      </c>
      <c r="C1042" s="177">
        <f>IF(OR(COUNTIF($B$2:$B1041,Input!$F1058)&lt;1,COUNTIF($O$2:$O1041,Input!$C1058)&lt;1),Input!G1058,0)</f>
        <v>0</v>
      </c>
      <c r="D1042" s="177">
        <f>IF(OR(COUNTIF($B$2:$B1041,Input!$F1058)&lt;1,COUNTIF($O$2:$O1041,Input!$C1058)&lt;1),Input!H1058,0)</f>
        <v>0</v>
      </c>
      <c r="E1042" s="177">
        <f>IF(OR(COUNTIF($B$2:$B1041,Input!$F1058)&lt;1,COUNTIF($O$2:$O1041,Input!$C1058)&lt;1),Input!I1058,0)</f>
        <v>0</v>
      </c>
      <c r="F1042" s="177">
        <f>IF(OR(COUNTIF($B$2:$B1041,Input!$F1058)&lt;1,COUNTIF($O$2:$O1041,Input!$C1058)&lt;1),Input!J1058,0)</f>
        <v>0</v>
      </c>
      <c r="G1042" s="177">
        <f>IF(OR(COUNTIF($B$2:$B1041,Input!$F1058)&lt;1,COUNTIF($O$2:$O1041,Input!$C1058)&lt;1),Input!K1058,0)</f>
        <v>0</v>
      </c>
      <c r="H1042" s="177">
        <f>IF(OR(COUNTIF($B$2:$B1041,Input!$F1058)&lt;1,COUNTIF($O$2:$O1041,Input!$C1058)&lt;1),Input!L1058,0)</f>
        <v>0</v>
      </c>
      <c r="I1042" s="177">
        <f>IF(OR(COUNTIF($B$2:$B1041,Input!$F1058)&lt;1,COUNTIF($O$2:$O1041,Input!$C1058)&lt;1),Input!M1058,0)</f>
        <v>0</v>
      </c>
      <c r="J1042" s="177">
        <f>IF(OR(COUNTIF($B$2:$B1041,Input!$F1058)&lt;1,COUNTIF($O$2:$O1041,Input!$C1058)&lt;1),Input!N1058,0)</f>
        <v>0</v>
      </c>
      <c r="K1042" s="177">
        <f>IF(OR(COUNTIF($B$2:$B1041,Input!$F1058)&lt;1,COUNTIF($O$2:$O1041,Input!$C1058)&lt;1),Input!O1058,0)</f>
        <v>0</v>
      </c>
      <c r="L1042" s="177">
        <f>IF(OR(COUNTIF($B$2:$B1041,Input!$F1058)&lt;1,COUNTIF($O$2:$O1041,Input!$C1058)&lt;1),Input!P1058,0)</f>
        <v>0</v>
      </c>
      <c r="M1042" s="129" t="str">
        <f t="shared" si="136"/>
        <v/>
      </c>
      <c r="N1042" s="161">
        <f t="shared" si="142"/>
        <v>0</v>
      </c>
      <c r="O1042" s="168">
        <f>Input!C1058</f>
        <v>0</v>
      </c>
      <c r="P1042" s="168"/>
      <c r="R1042" s="131">
        <f t="shared" si="143"/>
        <v>0</v>
      </c>
      <c r="S1042" s="133" t="str">
        <f t="shared" si="137"/>
        <v xml:space="preserve"> </v>
      </c>
      <c r="T1042" s="133"/>
      <c r="U1042" s="132" t="str">
        <f>_xlfn.IFNA(IF($D1042=0,LOOKUP($F1042,{0.1,0.2,0.3,0.4,0.5,0.6,0.7,0.8,0.9,1},{22,34,46,58,70,82,94,106,118,130}),""),"")</f>
        <v/>
      </c>
      <c r="V1042" s="132" t="str">
        <f>_xlfn.IFNA(IF($D1042=1,LOOKUP($F1042,{0.1,0.2,0.3,0.4,0.5,0.6,0.7,0.8,0.9,1},{23,35,47,59,71,83,95,107,119,131}),""),"")</f>
        <v/>
      </c>
      <c r="W1042" s="132" t="str">
        <f>_xlfn.IFNA(IF($D1042=2,LOOKUP($F1042,{0.1,0.2,0.3,0.4,0.5,0.6,0.7,0.8,0.9,1},{24,36,48,60,72,84,96,108,120,132}),""),"")</f>
        <v/>
      </c>
      <c r="X1042" s="132" t="str">
        <f>_xlfn.IFNA(IF($D1042=3,LOOKUP($F1042,{0.1,0.2,0.3,0.4,0.5,0.6,0.7,0.8,0.9,1},{25,37,49,61,73,85,97,109,121,133}),""),"")</f>
        <v/>
      </c>
      <c r="Y1042" s="132" t="str">
        <f>_xlfn.IFNA(IF($D1042=4,LOOKUP($F1042,{0.1,0.2,0.3,0.4,0.5,0.6,0.7,0.8,0.9,1},{26,38,50,62,74,86,98,110,122,134}),""),"")</f>
        <v/>
      </c>
      <c r="Z1042" s="132" t="str">
        <f>_xlfn.IFNA(IF($D1042=5,LOOKUP($F1042,{0.1,0.2,0.3,0.4,0.5,0.6,0.7,0.8,0.9,1},{27,39,51,63,75,87,99,111,123,135}),""),"")</f>
        <v/>
      </c>
      <c r="AA1042" s="132">
        <f t="shared" si="138"/>
        <v>0</v>
      </c>
      <c r="AB1042" s="132" t="str">
        <f t="shared" si="139"/>
        <v>00</v>
      </c>
      <c r="AC1042" s="82" t="e">
        <f>VLOOKUP(AB1042,'AMI Ref'!T:U,2,FALSE)</f>
        <v>#N/A</v>
      </c>
      <c r="AD1042" s="124"/>
      <c r="AE1042" s="81" t="str">
        <f>_xlfn.IFNA(IF($D1042=0,IF($J1042="Not Paid by Tenant",0,INDEX('AMI Ref'!$K$5:$N$5,MATCH($J1042,{"Oil","Gas","Electric - Other","ELECTRIC - HEAT PUMP"},0))),0),"")</f>
        <v/>
      </c>
      <c r="AF1042" s="81">
        <f>_xlfn.IFNA(IF($D1042=1,IF($J1042="Not Paid by Tenant",0,INDEX('AMI Ref'!$K$6:$N$6,MATCH($J1042,{"Oil","Gas","Electric - Other","ELECTRIC - HEAT PUMP"},0))),0),"")</f>
        <v>0</v>
      </c>
      <c r="AG1042" s="81">
        <f>_xlfn.IFNA(IF($D1042=2,IF($J1042="Not Paid by Tenant",0,INDEX('AMI Ref'!$K$7:$N$7,MATCH($J1042,{"Oil","Gas","Electric - Other","ELECTRIC - HEAT PUMP"},0))),0),"")</f>
        <v>0</v>
      </c>
      <c r="AH1042" s="81">
        <f>_xlfn.IFNA(IF($D1042=3,IF($J1042="Not Paid by Tenant",0,INDEX('AMI Ref'!$K$8:$N$8,MATCH($J1042,{"Oil","Gas","Electric - Other","ELECTRIC - HEAT PUMP"},0))),0),"")</f>
        <v>0</v>
      </c>
      <c r="AI1042" s="81">
        <f>_xlfn.IFNA(IF($D1042=4,IF($J1042="Not Paid by Tenant",0,INDEX('AMI Ref'!$K$9:$N$9,MATCH($J1042,{"Oil","Gas","Electric - Other","ELECTRIC - HEAT PUMP"},0))),0),"")</f>
        <v>0</v>
      </c>
      <c r="AJ1042" s="81">
        <f>_xlfn.IFNA(IF($D1042=5,IF($J1042="Not Paid by Tenant",0,INDEX('AMI Ref'!$K$10:$N$10,MATCH($J1042,{"Oil","Gas","Electric - Other","ELECTRIC - HEAT PUMP"},0))),0),"")</f>
        <v>0</v>
      </c>
      <c r="AK1042" s="128"/>
      <c r="AL1042" s="81" t="str">
        <f>_xlfn.IFNA(IF($D1042=0,IF($K1042="Not Paid by Tenant",0,INDEX('AMI Ref'!$O$5:$R$5,MATCH($K1042,{"Oil","Gas","Electric - Other","Electric ccASHP - split"},0))),0),"")</f>
        <v/>
      </c>
      <c r="AM1042" s="81">
        <f>_xlfn.IFNA(IF($D1042=1,IF($K1042="Not Paid by Tenant",0,INDEX('AMI Ref'!$O$6:$R$6,MATCH($K1042,{"Oil","Gas","Electric - Other","Electric ccASHP - split"},0))),0),"")</f>
        <v>0</v>
      </c>
      <c r="AN1042" s="81">
        <f>_xlfn.IFNA(IF($D1042=2,IF($K1042="Not Paid by Tenant",0,INDEX('AMI Ref'!$O$7:$R$7,MATCH($K1042,{"Oil","Gas","Electric - Other","Electric ccASHP - split"},0))),0),"")</f>
        <v>0</v>
      </c>
      <c r="AO1042" s="81">
        <f>_xlfn.IFNA(IF($D1042=3,IF($K1042="Not Paid by Tenant",0,INDEX('AMI Ref'!$O$8:$R$8,MATCH($K1042,{"Oil","Gas","Electric - Other","Electric ccASHP - split"},0))),0),"")</f>
        <v>0</v>
      </c>
      <c r="AP1042" s="81">
        <f>_xlfn.IFNA(IF($D1042=4,IF($K1042="Not Paid by Tenant",0,INDEX('AMI Ref'!$O$9:$R$9,MATCH($K1042,{"Oil","Gas","Electric - Other","Electric ccASHP - split"},0))),0),"")</f>
        <v>0</v>
      </c>
      <c r="AQ1042" s="81">
        <f>_xlfn.IFNA(IF($D1042=5,IF($K1042="Not Paid by Tenant",0,INDEX('AMI Ref'!$O$10:$R$10,MATCH($K1042,{"Oil","Gas","Electric - Other","Electric ccASHP - split"},0))),0),"")</f>
        <v>0</v>
      </c>
      <c r="AR1042" s="124">
        <f t="shared" si="140"/>
        <v>0</v>
      </c>
      <c r="AS1042" s="123" t="e">
        <f t="shared" si="141"/>
        <v>#N/A</v>
      </c>
    </row>
    <row r="1043" spans="1:45" x14ac:dyDescent="0.2">
      <c r="A1043" s="130">
        <v>1041</v>
      </c>
      <c r="B1043" s="177">
        <f>IF(OR(COUNTIF($B$2:$B1042,Input!$F1059)&lt;1,COUNTIF($O$2:$O1042,Input!$C1059)&lt;1),Input!F1059,0)</f>
        <v>0</v>
      </c>
      <c r="C1043" s="177">
        <f>IF(OR(COUNTIF($B$2:$B1042,Input!$F1059)&lt;1,COUNTIF($O$2:$O1042,Input!$C1059)&lt;1),Input!G1059,0)</f>
        <v>0</v>
      </c>
      <c r="D1043" s="177">
        <f>IF(OR(COUNTIF($B$2:$B1042,Input!$F1059)&lt;1,COUNTIF($O$2:$O1042,Input!$C1059)&lt;1),Input!H1059,0)</f>
        <v>0</v>
      </c>
      <c r="E1043" s="177">
        <f>IF(OR(COUNTIF($B$2:$B1042,Input!$F1059)&lt;1,COUNTIF($O$2:$O1042,Input!$C1059)&lt;1),Input!I1059,0)</f>
        <v>0</v>
      </c>
      <c r="F1043" s="177">
        <f>IF(OR(COUNTIF($B$2:$B1042,Input!$F1059)&lt;1,COUNTIF($O$2:$O1042,Input!$C1059)&lt;1),Input!J1059,0)</f>
        <v>0</v>
      </c>
      <c r="G1043" s="177">
        <f>IF(OR(COUNTIF($B$2:$B1042,Input!$F1059)&lt;1,COUNTIF($O$2:$O1042,Input!$C1059)&lt;1),Input!K1059,0)</f>
        <v>0</v>
      </c>
      <c r="H1043" s="177">
        <f>IF(OR(COUNTIF($B$2:$B1042,Input!$F1059)&lt;1,COUNTIF($O$2:$O1042,Input!$C1059)&lt;1),Input!L1059,0)</f>
        <v>0</v>
      </c>
      <c r="I1043" s="177">
        <f>IF(OR(COUNTIF($B$2:$B1042,Input!$F1059)&lt;1,COUNTIF($O$2:$O1042,Input!$C1059)&lt;1),Input!M1059,0)</f>
        <v>0</v>
      </c>
      <c r="J1043" s="177">
        <f>IF(OR(COUNTIF($B$2:$B1042,Input!$F1059)&lt;1,COUNTIF($O$2:$O1042,Input!$C1059)&lt;1),Input!N1059,0)</f>
        <v>0</v>
      </c>
      <c r="K1043" s="177">
        <f>IF(OR(COUNTIF($B$2:$B1042,Input!$F1059)&lt;1,COUNTIF($O$2:$O1042,Input!$C1059)&lt;1),Input!O1059,0)</f>
        <v>0</v>
      </c>
      <c r="L1043" s="177">
        <f>IF(OR(COUNTIF($B$2:$B1042,Input!$F1059)&lt;1,COUNTIF($O$2:$O1042,Input!$C1059)&lt;1),Input!P1059,0)</f>
        <v>0</v>
      </c>
      <c r="M1043" s="129" t="str">
        <f t="shared" si="136"/>
        <v/>
      </c>
      <c r="N1043" s="161">
        <f t="shared" si="142"/>
        <v>0</v>
      </c>
      <c r="O1043" s="168">
        <f>Input!C1059</f>
        <v>0</v>
      </c>
      <c r="P1043" s="168"/>
      <c r="R1043" s="131">
        <f t="shared" si="143"/>
        <v>0</v>
      </c>
      <c r="S1043" s="133" t="str">
        <f t="shared" si="137"/>
        <v xml:space="preserve"> </v>
      </c>
      <c r="T1043" s="133"/>
      <c r="U1043" s="132" t="str">
        <f>_xlfn.IFNA(IF($D1043=0,LOOKUP($F1043,{0.1,0.2,0.3,0.4,0.5,0.6,0.7,0.8,0.9,1},{22,34,46,58,70,82,94,106,118,130}),""),"")</f>
        <v/>
      </c>
      <c r="V1043" s="132" t="str">
        <f>_xlfn.IFNA(IF($D1043=1,LOOKUP($F1043,{0.1,0.2,0.3,0.4,0.5,0.6,0.7,0.8,0.9,1},{23,35,47,59,71,83,95,107,119,131}),""),"")</f>
        <v/>
      </c>
      <c r="W1043" s="132" t="str">
        <f>_xlfn.IFNA(IF($D1043=2,LOOKUP($F1043,{0.1,0.2,0.3,0.4,0.5,0.6,0.7,0.8,0.9,1},{24,36,48,60,72,84,96,108,120,132}),""),"")</f>
        <v/>
      </c>
      <c r="X1043" s="132" t="str">
        <f>_xlfn.IFNA(IF($D1043=3,LOOKUP($F1043,{0.1,0.2,0.3,0.4,0.5,0.6,0.7,0.8,0.9,1},{25,37,49,61,73,85,97,109,121,133}),""),"")</f>
        <v/>
      </c>
      <c r="Y1043" s="132" t="str">
        <f>_xlfn.IFNA(IF($D1043=4,LOOKUP($F1043,{0.1,0.2,0.3,0.4,0.5,0.6,0.7,0.8,0.9,1},{26,38,50,62,74,86,98,110,122,134}),""),"")</f>
        <v/>
      </c>
      <c r="Z1043" s="132" t="str">
        <f>_xlfn.IFNA(IF($D1043=5,LOOKUP($F1043,{0.1,0.2,0.3,0.4,0.5,0.6,0.7,0.8,0.9,1},{27,39,51,63,75,87,99,111,123,135}),""),"")</f>
        <v/>
      </c>
      <c r="AA1043" s="132">
        <f t="shared" si="138"/>
        <v>0</v>
      </c>
      <c r="AB1043" s="132" t="str">
        <f t="shared" si="139"/>
        <v>00</v>
      </c>
      <c r="AC1043" s="82" t="e">
        <f>VLOOKUP(AB1043,'AMI Ref'!T:U,2,FALSE)</f>
        <v>#N/A</v>
      </c>
      <c r="AD1043" s="124"/>
      <c r="AE1043" s="81" t="str">
        <f>_xlfn.IFNA(IF($D1043=0,IF($J1043="Not Paid by Tenant",0,INDEX('AMI Ref'!$K$5:$N$5,MATCH($J1043,{"Oil","Gas","Electric - Other","ELECTRIC - HEAT PUMP"},0))),0),"")</f>
        <v/>
      </c>
      <c r="AF1043" s="81">
        <f>_xlfn.IFNA(IF($D1043=1,IF($J1043="Not Paid by Tenant",0,INDEX('AMI Ref'!$K$6:$N$6,MATCH($J1043,{"Oil","Gas","Electric - Other","ELECTRIC - HEAT PUMP"},0))),0),"")</f>
        <v>0</v>
      </c>
      <c r="AG1043" s="81">
        <f>_xlfn.IFNA(IF($D1043=2,IF($J1043="Not Paid by Tenant",0,INDEX('AMI Ref'!$K$7:$N$7,MATCH($J1043,{"Oil","Gas","Electric - Other","ELECTRIC - HEAT PUMP"},0))),0),"")</f>
        <v>0</v>
      </c>
      <c r="AH1043" s="81">
        <f>_xlfn.IFNA(IF($D1043=3,IF($J1043="Not Paid by Tenant",0,INDEX('AMI Ref'!$K$8:$N$8,MATCH($J1043,{"Oil","Gas","Electric - Other","ELECTRIC - HEAT PUMP"},0))),0),"")</f>
        <v>0</v>
      </c>
      <c r="AI1043" s="81">
        <f>_xlfn.IFNA(IF($D1043=4,IF($J1043="Not Paid by Tenant",0,INDEX('AMI Ref'!$K$9:$N$9,MATCH($J1043,{"Oil","Gas","Electric - Other","ELECTRIC - HEAT PUMP"},0))),0),"")</f>
        <v>0</v>
      </c>
      <c r="AJ1043" s="81">
        <f>_xlfn.IFNA(IF($D1043=5,IF($J1043="Not Paid by Tenant",0,INDEX('AMI Ref'!$K$10:$N$10,MATCH($J1043,{"Oil","Gas","Electric - Other","ELECTRIC - HEAT PUMP"},0))),0),"")</f>
        <v>0</v>
      </c>
      <c r="AK1043" s="128"/>
      <c r="AL1043" s="81" t="str">
        <f>_xlfn.IFNA(IF($D1043=0,IF($K1043="Not Paid by Tenant",0,INDEX('AMI Ref'!$O$5:$R$5,MATCH($K1043,{"Oil","Gas","Electric - Other","Electric ccASHP - split"},0))),0),"")</f>
        <v/>
      </c>
      <c r="AM1043" s="81">
        <f>_xlfn.IFNA(IF($D1043=1,IF($K1043="Not Paid by Tenant",0,INDEX('AMI Ref'!$O$6:$R$6,MATCH($K1043,{"Oil","Gas","Electric - Other","Electric ccASHP - split"},0))),0),"")</f>
        <v>0</v>
      </c>
      <c r="AN1043" s="81">
        <f>_xlfn.IFNA(IF($D1043=2,IF($K1043="Not Paid by Tenant",0,INDEX('AMI Ref'!$O$7:$R$7,MATCH($K1043,{"Oil","Gas","Electric - Other","Electric ccASHP - split"},0))),0),"")</f>
        <v>0</v>
      </c>
      <c r="AO1043" s="81">
        <f>_xlfn.IFNA(IF($D1043=3,IF($K1043="Not Paid by Tenant",0,INDEX('AMI Ref'!$O$8:$R$8,MATCH($K1043,{"Oil","Gas","Electric - Other","Electric ccASHP - split"},0))),0),"")</f>
        <v>0</v>
      </c>
      <c r="AP1043" s="81">
        <f>_xlfn.IFNA(IF($D1043=4,IF($K1043="Not Paid by Tenant",0,INDEX('AMI Ref'!$O$9:$R$9,MATCH($K1043,{"Oil","Gas","Electric - Other","Electric ccASHP - split"},0))),0),"")</f>
        <v>0</v>
      </c>
      <c r="AQ1043" s="81">
        <f>_xlfn.IFNA(IF($D1043=5,IF($K1043="Not Paid by Tenant",0,INDEX('AMI Ref'!$O$10:$R$10,MATCH($K1043,{"Oil","Gas","Electric - Other","Electric ccASHP - split"},0))),0),"")</f>
        <v>0</v>
      </c>
      <c r="AR1043" s="124">
        <f t="shared" si="140"/>
        <v>0</v>
      </c>
      <c r="AS1043" s="123" t="e">
        <f t="shared" si="141"/>
        <v>#N/A</v>
      </c>
    </row>
    <row r="1044" spans="1:45" x14ac:dyDescent="0.2">
      <c r="A1044" s="130">
        <v>1042</v>
      </c>
      <c r="B1044" s="177">
        <f>IF(OR(COUNTIF($B$2:$B1043,Input!$F1060)&lt;1,COUNTIF($O$2:$O1043,Input!$C1060)&lt;1),Input!F1060,0)</f>
        <v>0</v>
      </c>
      <c r="C1044" s="177">
        <f>IF(OR(COUNTIF($B$2:$B1043,Input!$F1060)&lt;1,COUNTIF($O$2:$O1043,Input!$C1060)&lt;1),Input!G1060,0)</f>
        <v>0</v>
      </c>
      <c r="D1044" s="177">
        <f>IF(OR(COUNTIF($B$2:$B1043,Input!$F1060)&lt;1,COUNTIF($O$2:$O1043,Input!$C1060)&lt;1),Input!H1060,0)</f>
        <v>0</v>
      </c>
      <c r="E1044" s="177">
        <f>IF(OR(COUNTIF($B$2:$B1043,Input!$F1060)&lt;1,COUNTIF($O$2:$O1043,Input!$C1060)&lt;1),Input!I1060,0)</f>
        <v>0</v>
      </c>
      <c r="F1044" s="177">
        <f>IF(OR(COUNTIF($B$2:$B1043,Input!$F1060)&lt;1,COUNTIF($O$2:$O1043,Input!$C1060)&lt;1),Input!J1060,0)</f>
        <v>0</v>
      </c>
      <c r="G1044" s="177">
        <f>IF(OR(COUNTIF($B$2:$B1043,Input!$F1060)&lt;1,COUNTIF($O$2:$O1043,Input!$C1060)&lt;1),Input!K1060,0)</f>
        <v>0</v>
      </c>
      <c r="H1044" s="177">
        <f>IF(OR(COUNTIF($B$2:$B1043,Input!$F1060)&lt;1,COUNTIF($O$2:$O1043,Input!$C1060)&lt;1),Input!L1060,0)</f>
        <v>0</v>
      </c>
      <c r="I1044" s="177">
        <f>IF(OR(COUNTIF($B$2:$B1043,Input!$F1060)&lt;1,COUNTIF($O$2:$O1043,Input!$C1060)&lt;1),Input!M1060,0)</f>
        <v>0</v>
      </c>
      <c r="J1044" s="177">
        <f>IF(OR(COUNTIF($B$2:$B1043,Input!$F1060)&lt;1,COUNTIF($O$2:$O1043,Input!$C1060)&lt;1),Input!N1060,0)</f>
        <v>0</v>
      </c>
      <c r="K1044" s="177">
        <f>IF(OR(COUNTIF($B$2:$B1043,Input!$F1060)&lt;1,COUNTIF($O$2:$O1043,Input!$C1060)&lt;1),Input!O1060,0)</f>
        <v>0</v>
      </c>
      <c r="L1044" s="177">
        <f>IF(OR(COUNTIF($B$2:$B1043,Input!$F1060)&lt;1,COUNTIF($O$2:$O1043,Input!$C1060)&lt;1),Input!P1060,0)</f>
        <v>0</v>
      </c>
      <c r="M1044" s="129" t="str">
        <f t="shared" si="136"/>
        <v/>
      </c>
      <c r="N1044" s="161">
        <f t="shared" si="142"/>
        <v>0</v>
      </c>
      <c r="O1044" s="168">
        <f>Input!C1060</f>
        <v>0</v>
      </c>
      <c r="P1044" s="168"/>
      <c r="R1044" s="131">
        <f t="shared" si="143"/>
        <v>0</v>
      </c>
      <c r="S1044" s="133" t="str">
        <f t="shared" si="137"/>
        <v xml:space="preserve"> </v>
      </c>
      <c r="T1044" s="133"/>
      <c r="U1044" s="132" t="str">
        <f>_xlfn.IFNA(IF($D1044=0,LOOKUP($F1044,{0.1,0.2,0.3,0.4,0.5,0.6,0.7,0.8,0.9,1},{22,34,46,58,70,82,94,106,118,130}),""),"")</f>
        <v/>
      </c>
      <c r="V1044" s="132" t="str">
        <f>_xlfn.IFNA(IF($D1044=1,LOOKUP($F1044,{0.1,0.2,0.3,0.4,0.5,0.6,0.7,0.8,0.9,1},{23,35,47,59,71,83,95,107,119,131}),""),"")</f>
        <v/>
      </c>
      <c r="W1044" s="132" t="str">
        <f>_xlfn.IFNA(IF($D1044=2,LOOKUP($F1044,{0.1,0.2,0.3,0.4,0.5,0.6,0.7,0.8,0.9,1},{24,36,48,60,72,84,96,108,120,132}),""),"")</f>
        <v/>
      </c>
      <c r="X1044" s="132" t="str">
        <f>_xlfn.IFNA(IF($D1044=3,LOOKUP($F1044,{0.1,0.2,0.3,0.4,0.5,0.6,0.7,0.8,0.9,1},{25,37,49,61,73,85,97,109,121,133}),""),"")</f>
        <v/>
      </c>
      <c r="Y1044" s="132" t="str">
        <f>_xlfn.IFNA(IF($D1044=4,LOOKUP($F1044,{0.1,0.2,0.3,0.4,0.5,0.6,0.7,0.8,0.9,1},{26,38,50,62,74,86,98,110,122,134}),""),"")</f>
        <v/>
      </c>
      <c r="Z1044" s="132" t="str">
        <f>_xlfn.IFNA(IF($D1044=5,LOOKUP($F1044,{0.1,0.2,0.3,0.4,0.5,0.6,0.7,0.8,0.9,1},{27,39,51,63,75,87,99,111,123,135}),""),"")</f>
        <v/>
      </c>
      <c r="AA1044" s="132">
        <f t="shared" si="138"/>
        <v>0</v>
      </c>
      <c r="AB1044" s="132" t="str">
        <f t="shared" si="139"/>
        <v>00</v>
      </c>
      <c r="AC1044" s="82" t="e">
        <f>VLOOKUP(AB1044,'AMI Ref'!T:U,2,FALSE)</f>
        <v>#N/A</v>
      </c>
      <c r="AD1044" s="124"/>
      <c r="AE1044" s="81" t="str">
        <f>_xlfn.IFNA(IF($D1044=0,IF($J1044="Not Paid by Tenant",0,INDEX('AMI Ref'!$K$5:$N$5,MATCH($J1044,{"Oil","Gas","Electric - Other","ELECTRIC - HEAT PUMP"},0))),0),"")</f>
        <v/>
      </c>
      <c r="AF1044" s="81">
        <f>_xlfn.IFNA(IF($D1044=1,IF($J1044="Not Paid by Tenant",0,INDEX('AMI Ref'!$K$6:$N$6,MATCH($J1044,{"Oil","Gas","Electric - Other","ELECTRIC - HEAT PUMP"},0))),0),"")</f>
        <v>0</v>
      </c>
      <c r="AG1044" s="81">
        <f>_xlfn.IFNA(IF($D1044=2,IF($J1044="Not Paid by Tenant",0,INDEX('AMI Ref'!$K$7:$N$7,MATCH($J1044,{"Oil","Gas","Electric - Other","ELECTRIC - HEAT PUMP"},0))),0),"")</f>
        <v>0</v>
      </c>
      <c r="AH1044" s="81">
        <f>_xlfn.IFNA(IF($D1044=3,IF($J1044="Not Paid by Tenant",0,INDEX('AMI Ref'!$K$8:$N$8,MATCH($J1044,{"Oil","Gas","Electric - Other","ELECTRIC - HEAT PUMP"},0))),0),"")</f>
        <v>0</v>
      </c>
      <c r="AI1044" s="81">
        <f>_xlfn.IFNA(IF($D1044=4,IF($J1044="Not Paid by Tenant",0,INDEX('AMI Ref'!$K$9:$N$9,MATCH($J1044,{"Oil","Gas","Electric - Other","ELECTRIC - HEAT PUMP"},0))),0),"")</f>
        <v>0</v>
      </c>
      <c r="AJ1044" s="81">
        <f>_xlfn.IFNA(IF($D1044=5,IF($J1044="Not Paid by Tenant",0,INDEX('AMI Ref'!$K$10:$N$10,MATCH($J1044,{"Oil","Gas","Electric - Other","ELECTRIC - HEAT PUMP"},0))),0),"")</f>
        <v>0</v>
      </c>
      <c r="AK1044" s="128"/>
      <c r="AL1044" s="81" t="str">
        <f>_xlfn.IFNA(IF($D1044=0,IF($K1044="Not Paid by Tenant",0,INDEX('AMI Ref'!$O$5:$R$5,MATCH($K1044,{"Oil","Gas","Electric - Other","Electric ccASHP - split"},0))),0),"")</f>
        <v/>
      </c>
      <c r="AM1044" s="81">
        <f>_xlfn.IFNA(IF($D1044=1,IF($K1044="Not Paid by Tenant",0,INDEX('AMI Ref'!$O$6:$R$6,MATCH($K1044,{"Oil","Gas","Electric - Other","Electric ccASHP - split"},0))),0),"")</f>
        <v>0</v>
      </c>
      <c r="AN1044" s="81">
        <f>_xlfn.IFNA(IF($D1044=2,IF($K1044="Not Paid by Tenant",0,INDEX('AMI Ref'!$O$7:$R$7,MATCH($K1044,{"Oil","Gas","Electric - Other","Electric ccASHP - split"},0))),0),"")</f>
        <v>0</v>
      </c>
      <c r="AO1044" s="81">
        <f>_xlfn.IFNA(IF($D1044=3,IF($K1044="Not Paid by Tenant",0,INDEX('AMI Ref'!$O$8:$R$8,MATCH($K1044,{"Oil","Gas","Electric - Other","Electric ccASHP - split"},0))),0),"")</f>
        <v>0</v>
      </c>
      <c r="AP1044" s="81">
        <f>_xlfn.IFNA(IF($D1044=4,IF($K1044="Not Paid by Tenant",0,INDEX('AMI Ref'!$O$9:$R$9,MATCH($K1044,{"Oil","Gas","Electric - Other","Electric ccASHP - split"},0))),0),"")</f>
        <v>0</v>
      </c>
      <c r="AQ1044" s="81">
        <f>_xlfn.IFNA(IF($D1044=5,IF($K1044="Not Paid by Tenant",0,INDEX('AMI Ref'!$O$10:$R$10,MATCH($K1044,{"Oil","Gas","Electric - Other","Electric ccASHP - split"},0))),0),"")</f>
        <v>0</v>
      </c>
      <c r="AR1044" s="124">
        <f t="shared" si="140"/>
        <v>0</v>
      </c>
      <c r="AS1044" s="123" t="e">
        <f t="shared" si="141"/>
        <v>#N/A</v>
      </c>
    </row>
    <row r="1045" spans="1:45" x14ac:dyDescent="0.2">
      <c r="A1045" s="130">
        <v>1043</v>
      </c>
      <c r="B1045" s="177">
        <f>IF(OR(COUNTIF($B$2:$B1044,Input!$F1061)&lt;1,COUNTIF($O$2:$O1044,Input!$C1061)&lt;1),Input!F1061,0)</f>
        <v>0</v>
      </c>
      <c r="C1045" s="177">
        <f>IF(OR(COUNTIF($B$2:$B1044,Input!$F1061)&lt;1,COUNTIF($O$2:$O1044,Input!$C1061)&lt;1),Input!G1061,0)</f>
        <v>0</v>
      </c>
      <c r="D1045" s="177">
        <f>IF(OR(COUNTIF($B$2:$B1044,Input!$F1061)&lt;1,COUNTIF($O$2:$O1044,Input!$C1061)&lt;1),Input!H1061,0)</f>
        <v>0</v>
      </c>
      <c r="E1045" s="177">
        <f>IF(OR(COUNTIF($B$2:$B1044,Input!$F1061)&lt;1,COUNTIF($O$2:$O1044,Input!$C1061)&lt;1),Input!I1061,0)</f>
        <v>0</v>
      </c>
      <c r="F1045" s="177">
        <f>IF(OR(COUNTIF($B$2:$B1044,Input!$F1061)&lt;1,COUNTIF($O$2:$O1044,Input!$C1061)&lt;1),Input!J1061,0)</f>
        <v>0</v>
      </c>
      <c r="G1045" s="177">
        <f>IF(OR(COUNTIF($B$2:$B1044,Input!$F1061)&lt;1,COUNTIF($O$2:$O1044,Input!$C1061)&lt;1),Input!K1061,0)</f>
        <v>0</v>
      </c>
      <c r="H1045" s="177">
        <f>IF(OR(COUNTIF($B$2:$B1044,Input!$F1061)&lt;1,COUNTIF($O$2:$O1044,Input!$C1061)&lt;1),Input!L1061,0)</f>
        <v>0</v>
      </c>
      <c r="I1045" s="177">
        <f>IF(OR(COUNTIF($B$2:$B1044,Input!$F1061)&lt;1,COUNTIF($O$2:$O1044,Input!$C1061)&lt;1),Input!M1061,0)</f>
        <v>0</v>
      </c>
      <c r="J1045" s="177">
        <f>IF(OR(COUNTIF($B$2:$B1044,Input!$F1061)&lt;1,COUNTIF($O$2:$O1044,Input!$C1061)&lt;1),Input!N1061,0)</f>
        <v>0</v>
      </c>
      <c r="K1045" s="177">
        <f>IF(OR(COUNTIF($B$2:$B1044,Input!$F1061)&lt;1,COUNTIF($O$2:$O1044,Input!$C1061)&lt;1),Input!O1061,0)</f>
        <v>0</v>
      </c>
      <c r="L1045" s="177">
        <f>IF(OR(COUNTIF($B$2:$B1044,Input!$F1061)&lt;1,COUNTIF($O$2:$O1044,Input!$C1061)&lt;1),Input!P1061,0)</f>
        <v>0</v>
      </c>
      <c r="M1045" s="129" t="str">
        <f t="shared" si="136"/>
        <v/>
      </c>
      <c r="N1045" s="161">
        <f t="shared" si="142"/>
        <v>0</v>
      </c>
      <c r="O1045" s="168">
        <f>Input!C1061</f>
        <v>0</v>
      </c>
      <c r="P1045" s="168"/>
      <c r="R1045" s="131">
        <f t="shared" si="143"/>
        <v>0</v>
      </c>
      <c r="S1045" s="133" t="str">
        <f t="shared" si="137"/>
        <v xml:space="preserve"> </v>
      </c>
      <c r="T1045" s="133"/>
      <c r="U1045" s="132" t="str">
        <f>_xlfn.IFNA(IF($D1045=0,LOOKUP($F1045,{0.1,0.2,0.3,0.4,0.5,0.6,0.7,0.8,0.9,1},{22,34,46,58,70,82,94,106,118,130}),""),"")</f>
        <v/>
      </c>
      <c r="V1045" s="132" t="str">
        <f>_xlfn.IFNA(IF($D1045=1,LOOKUP($F1045,{0.1,0.2,0.3,0.4,0.5,0.6,0.7,0.8,0.9,1},{23,35,47,59,71,83,95,107,119,131}),""),"")</f>
        <v/>
      </c>
      <c r="W1045" s="132" t="str">
        <f>_xlfn.IFNA(IF($D1045=2,LOOKUP($F1045,{0.1,0.2,0.3,0.4,0.5,0.6,0.7,0.8,0.9,1},{24,36,48,60,72,84,96,108,120,132}),""),"")</f>
        <v/>
      </c>
      <c r="X1045" s="132" t="str">
        <f>_xlfn.IFNA(IF($D1045=3,LOOKUP($F1045,{0.1,0.2,0.3,0.4,0.5,0.6,0.7,0.8,0.9,1},{25,37,49,61,73,85,97,109,121,133}),""),"")</f>
        <v/>
      </c>
      <c r="Y1045" s="132" t="str">
        <f>_xlfn.IFNA(IF($D1045=4,LOOKUP($F1045,{0.1,0.2,0.3,0.4,0.5,0.6,0.7,0.8,0.9,1},{26,38,50,62,74,86,98,110,122,134}),""),"")</f>
        <v/>
      </c>
      <c r="Z1045" s="132" t="str">
        <f>_xlfn.IFNA(IF($D1045=5,LOOKUP($F1045,{0.1,0.2,0.3,0.4,0.5,0.6,0.7,0.8,0.9,1},{27,39,51,63,75,87,99,111,123,135}),""),"")</f>
        <v/>
      </c>
      <c r="AA1045" s="132">
        <f t="shared" si="138"/>
        <v>0</v>
      </c>
      <c r="AB1045" s="132" t="str">
        <f t="shared" si="139"/>
        <v>00</v>
      </c>
      <c r="AC1045" s="82" t="e">
        <f>VLOOKUP(AB1045,'AMI Ref'!T:U,2,FALSE)</f>
        <v>#N/A</v>
      </c>
      <c r="AD1045" s="124"/>
      <c r="AE1045" s="81" t="str">
        <f>_xlfn.IFNA(IF($D1045=0,IF($J1045="Not Paid by Tenant",0,INDEX('AMI Ref'!$K$5:$N$5,MATCH($J1045,{"Oil","Gas","Electric - Other","ELECTRIC - HEAT PUMP"},0))),0),"")</f>
        <v/>
      </c>
      <c r="AF1045" s="81">
        <f>_xlfn.IFNA(IF($D1045=1,IF($J1045="Not Paid by Tenant",0,INDEX('AMI Ref'!$K$6:$N$6,MATCH($J1045,{"Oil","Gas","Electric - Other","ELECTRIC - HEAT PUMP"},0))),0),"")</f>
        <v>0</v>
      </c>
      <c r="AG1045" s="81">
        <f>_xlfn.IFNA(IF($D1045=2,IF($J1045="Not Paid by Tenant",0,INDEX('AMI Ref'!$K$7:$N$7,MATCH($J1045,{"Oil","Gas","Electric - Other","ELECTRIC - HEAT PUMP"},0))),0),"")</f>
        <v>0</v>
      </c>
      <c r="AH1045" s="81">
        <f>_xlfn.IFNA(IF($D1045=3,IF($J1045="Not Paid by Tenant",0,INDEX('AMI Ref'!$K$8:$N$8,MATCH($J1045,{"Oil","Gas","Electric - Other","ELECTRIC - HEAT PUMP"},0))),0),"")</f>
        <v>0</v>
      </c>
      <c r="AI1045" s="81">
        <f>_xlfn.IFNA(IF($D1045=4,IF($J1045="Not Paid by Tenant",0,INDEX('AMI Ref'!$K$9:$N$9,MATCH($J1045,{"Oil","Gas","Electric - Other","ELECTRIC - HEAT PUMP"},0))),0),"")</f>
        <v>0</v>
      </c>
      <c r="AJ1045" s="81">
        <f>_xlfn.IFNA(IF($D1045=5,IF($J1045="Not Paid by Tenant",0,INDEX('AMI Ref'!$K$10:$N$10,MATCH($J1045,{"Oil","Gas","Electric - Other","ELECTRIC - HEAT PUMP"},0))),0),"")</f>
        <v>0</v>
      </c>
      <c r="AK1045" s="128"/>
      <c r="AL1045" s="81" t="str">
        <f>_xlfn.IFNA(IF($D1045=0,IF($K1045="Not Paid by Tenant",0,INDEX('AMI Ref'!$O$5:$R$5,MATCH($K1045,{"Oil","Gas","Electric - Other","Electric ccASHP - split"},0))),0),"")</f>
        <v/>
      </c>
      <c r="AM1045" s="81">
        <f>_xlfn.IFNA(IF($D1045=1,IF($K1045="Not Paid by Tenant",0,INDEX('AMI Ref'!$O$6:$R$6,MATCH($K1045,{"Oil","Gas","Electric - Other","Electric ccASHP - split"},0))),0),"")</f>
        <v>0</v>
      </c>
      <c r="AN1045" s="81">
        <f>_xlfn.IFNA(IF($D1045=2,IF($K1045="Not Paid by Tenant",0,INDEX('AMI Ref'!$O$7:$R$7,MATCH($K1045,{"Oil","Gas","Electric - Other","Electric ccASHP - split"},0))),0),"")</f>
        <v>0</v>
      </c>
      <c r="AO1045" s="81">
        <f>_xlfn.IFNA(IF($D1045=3,IF($K1045="Not Paid by Tenant",0,INDEX('AMI Ref'!$O$8:$R$8,MATCH($K1045,{"Oil","Gas","Electric - Other","Electric ccASHP - split"},0))),0),"")</f>
        <v>0</v>
      </c>
      <c r="AP1045" s="81">
        <f>_xlfn.IFNA(IF($D1045=4,IF($K1045="Not Paid by Tenant",0,INDEX('AMI Ref'!$O$9:$R$9,MATCH($K1045,{"Oil","Gas","Electric - Other","Electric ccASHP - split"},0))),0),"")</f>
        <v>0</v>
      </c>
      <c r="AQ1045" s="81">
        <f>_xlfn.IFNA(IF($D1045=5,IF($K1045="Not Paid by Tenant",0,INDEX('AMI Ref'!$O$10:$R$10,MATCH($K1045,{"Oil","Gas","Electric - Other","Electric ccASHP - split"},0))),0),"")</f>
        <v>0</v>
      </c>
      <c r="AR1045" s="124">
        <f t="shared" si="140"/>
        <v>0</v>
      </c>
      <c r="AS1045" s="123" t="e">
        <f t="shared" si="141"/>
        <v>#N/A</v>
      </c>
    </row>
    <row r="1046" spans="1:45" x14ac:dyDescent="0.2">
      <c r="A1046" s="130">
        <v>1044</v>
      </c>
      <c r="B1046" s="177">
        <f>IF(OR(COUNTIF($B$2:$B1045,Input!$F1062)&lt;1,COUNTIF($O$2:$O1045,Input!$C1062)&lt;1),Input!F1062,0)</f>
        <v>0</v>
      </c>
      <c r="C1046" s="177">
        <f>IF(OR(COUNTIF($B$2:$B1045,Input!$F1062)&lt;1,COUNTIF($O$2:$O1045,Input!$C1062)&lt;1),Input!G1062,0)</f>
        <v>0</v>
      </c>
      <c r="D1046" s="177">
        <f>IF(OR(COUNTIF($B$2:$B1045,Input!$F1062)&lt;1,COUNTIF($O$2:$O1045,Input!$C1062)&lt;1),Input!H1062,0)</f>
        <v>0</v>
      </c>
      <c r="E1046" s="177">
        <f>IF(OR(COUNTIF($B$2:$B1045,Input!$F1062)&lt;1,COUNTIF($O$2:$O1045,Input!$C1062)&lt;1),Input!I1062,0)</f>
        <v>0</v>
      </c>
      <c r="F1046" s="177">
        <f>IF(OR(COUNTIF($B$2:$B1045,Input!$F1062)&lt;1,COUNTIF($O$2:$O1045,Input!$C1062)&lt;1),Input!J1062,0)</f>
        <v>0</v>
      </c>
      <c r="G1046" s="177">
        <f>IF(OR(COUNTIF($B$2:$B1045,Input!$F1062)&lt;1,COUNTIF($O$2:$O1045,Input!$C1062)&lt;1),Input!K1062,0)</f>
        <v>0</v>
      </c>
      <c r="H1046" s="177">
        <f>IF(OR(COUNTIF($B$2:$B1045,Input!$F1062)&lt;1,COUNTIF($O$2:$O1045,Input!$C1062)&lt;1),Input!L1062,0)</f>
        <v>0</v>
      </c>
      <c r="I1046" s="177">
        <f>IF(OR(COUNTIF($B$2:$B1045,Input!$F1062)&lt;1,COUNTIF($O$2:$O1045,Input!$C1062)&lt;1),Input!M1062,0)</f>
        <v>0</v>
      </c>
      <c r="J1046" s="177">
        <f>IF(OR(COUNTIF($B$2:$B1045,Input!$F1062)&lt;1,COUNTIF($O$2:$O1045,Input!$C1062)&lt;1),Input!N1062,0)</f>
        <v>0</v>
      </c>
      <c r="K1046" s="177">
        <f>IF(OR(COUNTIF($B$2:$B1045,Input!$F1062)&lt;1,COUNTIF($O$2:$O1045,Input!$C1062)&lt;1),Input!O1062,0)</f>
        <v>0</v>
      </c>
      <c r="L1046" s="177">
        <f>IF(OR(COUNTIF($B$2:$B1045,Input!$F1062)&lt;1,COUNTIF($O$2:$O1045,Input!$C1062)&lt;1),Input!P1062,0)</f>
        <v>0</v>
      </c>
      <c r="M1046" s="129" t="str">
        <f t="shared" si="136"/>
        <v/>
      </c>
      <c r="N1046" s="161">
        <f t="shared" si="142"/>
        <v>0</v>
      </c>
      <c r="O1046" s="168">
        <f>Input!C1062</f>
        <v>0</v>
      </c>
      <c r="P1046" s="168"/>
      <c r="R1046" s="131">
        <f t="shared" si="143"/>
        <v>0</v>
      </c>
      <c r="S1046" s="133" t="str">
        <f t="shared" si="137"/>
        <v xml:space="preserve"> </v>
      </c>
      <c r="T1046" s="133"/>
      <c r="U1046" s="132" t="str">
        <f>_xlfn.IFNA(IF($D1046=0,LOOKUP($F1046,{0.1,0.2,0.3,0.4,0.5,0.6,0.7,0.8,0.9,1},{22,34,46,58,70,82,94,106,118,130}),""),"")</f>
        <v/>
      </c>
      <c r="V1046" s="132" t="str">
        <f>_xlfn.IFNA(IF($D1046=1,LOOKUP($F1046,{0.1,0.2,0.3,0.4,0.5,0.6,0.7,0.8,0.9,1},{23,35,47,59,71,83,95,107,119,131}),""),"")</f>
        <v/>
      </c>
      <c r="W1046" s="132" t="str">
        <f>_xlfn.IFNA(IF($D1046=2,LOOKUP($F1046,{0.1,0.2,0.3,0.4,0.5,0.6,0.7,0.8,0.9,1},{24,36,48,60,72,84,96,108,120,132}),""),"")</f>
        <v/>
      </c>
      <c r="X1046" s="132" t="str">
        <f>_xlfn.IFNA(IF($D1046=3,LOOKUP($F1046,{0.1,0.2,0.3,0.4,0.5,0.6,0.7,0.8,0.9,1},{25,37,49,61,73,85,97,109,121,133}),""),"")</f>
        <v/>
      </c>
      <c r="Y1046" s="132" t="str">
        <f>_xlfn.IFNA(IF($D1046=4,LOOKUP($F1046,{0.1,0.2,0.3,0.4,0.5,0.6,0.7,0.8,0.9,1},{26,38,50,62,74,86,98,110,122,134}),""),"")</f>
        <v/>
      </c>
      <c r="Z1046" s="132" t="str">
        <f>_xlfn.IFNA(IF($D1046=5,LOOKUP($F1046,{0.1,0.2,0.3,0.4,0.5,0.6,0.7,0.8,0.9,1},{27,39,51,63,75,87,99,111,123,135}),""),"")</f>
        <v/>
      </c>
      <c r="AA1046" s="132">
        <f t="shared" si="138"/>
        <v>0</v>
      </c>
      <c r="AB1046" s="132" t="str">
        <f t="shared" si="139"/>
        <v>00</v>
      </c>
      <c r="AC1046" s="82" t="e">
        <f>VLOOKUP(AB1046,'AMI Ref'!T:U,2,FALSE)</f>
        <v>#N/A</v>
      </c>
      <c r="AD1046" s="124"/>
      <c r="AE1046" s="81" t="str">
        <f>_xlfn.IFNA(IF($D1046=0,IF($J1046="Not Paid by Tenant",0,INDEX('AMI Ref'!$K$5:$N$5,MATCH($J1046,{"Oil","Gas","Electric - Other","ELECTRIC - HEAT PUMP"},0))),0),"")</f>
        <v/>
      </c>
      <c r="AF1046" s="81">
        <f>_xlfn.IFNA(IF($D1046=1,IF($J1046="Not Paid by Tenant",0,INDEX('AMI Ref'!$K$6:$N$6,MATCH($J1046,{"Oil","Gas","Electric - Other","ELECTRIC - HEAT PUMP"},0))),0),"")</f>
        <v>0</v>
      </c>
      <c r="AG1046" s="81">
        <f>_xlfn.IFNA(IF($D1046=2,IF($J1046="Not Paid by Tenant",0,INDEX('AMI Ref'!$K$7:$N$7,MATCH($J1046,{"Oil","Gas","Electric - Other","ELECTRIC - HEAT PUMP"},0))),0),"")</f>
        <v>0</v>
      </c>
      <c r="AH1046" s="81">
        <f>_xlfn.IFNA(IF($D1046=3,IF($J1046="Not Paid by Tenant",0,INDEX('AMI Ref'!$K$8:$N$8,MATCH($J1046,{"Oil","Gas","Electric - Other","ELECTRIC - HEAT PUMP"},0))),0),"")</f>
        <v>0</v>
      </c>
      <c r="AI1046" s="81">
        <f>_xlfn.IFNA(IF($D1046=4,IF($J1046="Not Paid by Tenant",0,INDEX('AMI Ref'!$K$9:$N$9,MATCH($J1046,{"Oil","Gas","Electric - Other","ELECTRIC - HEAT PUMP"},0))),0),"")</f>
        <v>0</v>
      </c>
      <c r="AJ1046" s="81">
        <f>_xlfn.IFNA(IF($D1046=5,IF($J1046="Not Paid by Tenant",0,INDEX('AMI Ref'!$K$10:$N$10,MATCH($J1046,{"Oil","Gas","Electric - Other","ELECTRIC - HEAT PUMP"},0))),0),"")</f>
        <v>0</v>
      </c>
      <c r="AK1046" s="128"/>
      <c r="AL1046" s="81" t="str">
        <f>_xlfn.IFNA(IF($D1046=0,IF($K1046="Not Paid by Tenant",0,INDEX('AMI Ref'!$O$5:$R$5,MATCH($K1046,{"Oil","Gas","Electric - Other","Electric ccASHP - split"},0))),0),"")</f>
        <v/>
      </c>
      <c r="AM1046" s="81">
        <f>_xlfn.IFNA(IF($D1046=1,IF($K1046="Not Paid by Tenant",0,INDEX('AMI Ref'!$O$6:$R$6,MATCH($K1046,{"Oil","Gas","Electric - Other","Electric ccASHP - split"},0))),0),"")</f>
        <v>0</v>
      </c>
      <c r="AN1046" s="81">
        <f>_xlfn.IFNA(IF($D1046=2,IF($K1046="Not Paid by Tenant",0,INDEX('AMI Ref'!$O$7:$R$7,MATCH($K1046,{"Oil","Gas","Electric - Other","Electric ccASHP - split"},0))),0),"")</f>
        <v>0</v>
      </c>
      <c r="AO1046" s="81">
        <f>_xlfn.IFNA(IF($D1046=3,IF($K1046="Not Paid by Tenant",0,INDEX('AMI Ref'!$O$8:$R$8,MATCH($K1046,{"Oil","Gas","Electric - Other","Electric ccASHP - split"},0))),0),"")</f>
        <v>0</v>
      </c>
      <c r="AP1046" s="81">
        <f>_xlfn.IFNA(IF($D1046=4,IF($K1046="Not Paid by Tenant",0,INDEX('AMI Ref'!$O$9:$R$9,MATCH($K1046,{"Oil","Gas","Electric - Other","Electric ccASHP - split"},0))),0),"")</f>
        <v>0</v>
      </c>
      <c r="AQ1046" s="81">
        <f>_xlfn.IFNA(IF($D1046=5,IF($K1046="Not Paid by Tenant",0,INDEX('AMI Ref'!$O$10:$R$10,MATCH($K1046,{"Oil","Gas","Electric - Other","Electric ccASHP - split"},0))),0),"")</f>
        <v>0</v>
      </c>
      <c r="AR1046" s="124">
        <f t="shared" si="140"/>
        <v>0</v>
      </c>
      <c r="AS1046" s="123" t="e">
        <f t="shared" si="141"/>
        <v>#N/A</v>
      </c>
    </row>
    <row r="1047" spans="1:45" x14ac:dyDescent="0.2">
      <c r="A1047" s="130">
        <v>1045</v>
      </c>
      <c r="B1047" s="177">
        <f>IF(OR(COUNTIF($B$2:$B1046,Input!$F1063)&lt;1,COUNTIF($O$2:$O1046,Input!$C1063)&lt;1),Input!F1063,0)</f>
        <v>0</v>
      </c>
      <c r="C1047" s="177">
        <f>IF(OR(COUNTIF($B$2:$B1046,Input!$F1063)&lt;1,COUNTIF($O$2:$O1046,Input!$C1063)&lt;1),Input!G1063,0)</f>
        <v>0</v>
      </c>
      <c r="D1047" s="177">
        <f>IF(OR(COUNTIF($B$2:$B1046,Input!$F1063)&lt;1,COUNTIF($O$2:$O1046,Input!$C1063)&lt;1),Input!H1063,0)</f>
        <v>0</v>
      </c>
      <c r="E1047" s="177">
        <f>IF(OR(COUNTIF($B$2:$B1046,Input!$F1063)&lt;1,COUNTIF($O$2:$O1046,Input!$C1063)&lt;1),Input!I1063,0)</f>
        <v>0</v>
      </c>
      <c r="F1047" s="177">
        <f>IF(OR(COUNTIF($B$2:$B1046,Input!$F1063)&lt;1,COUNTIF($O$2:$O1046,Input!$C1063)&lt;1),Input!J1063,0)</f>
        <v>0</v>
      </c>
      <c r="G1047" s="177">
        <f>IF(OR(COUNTIF($B$2:$B1046,Input!$F1063)&lt;1,COUNTIF($O$2:$O1046,Input!$C1063)&lt;1),Input!K1063,0)</f>
        <v>0</v>
      </c>
      <c r="H1047" s="177">
        <f>IF(OR(COUNTIF($B$2:$B1046,Input!$F1063)&lt;1,COUNTIF($O$2:$O1046,Input!$C1063)&lt;1),Input!L1063,0)</f>
        <v>0</v>
      </c>
      <c r="I1047" s="177">
        <f>IF(OR(COUNTIF($B$2:$B1046,Input!$F1063)&lt;1,COUNTIF($O$2:$O1046,Input!$C1063)&lt;1),Input!M1063,0)</f>
        <v>0</v>
      </c>
      <c r="J1047" s="177">
        <f>IF(OR(COUNTIF($B$2:$B1046,Input!$F1063)&lt;1,COUNTIF($O$2:$O1046,Input!$C1063)&lt;1),Input!N1063,0)</f>
        <v>0</v>
      </c>
      <c r="K1047" s="177">
        <f>IF(OR(COUNTIF($B$2:$B1046,Input!$F1063)&lt;1,COUNTIF($O$2:$O1046,Input!$C1063)&lt;1),Input!O1063,0)</f>
        <v>0</v>
      </c>
      <c r="L1047" s="177">
        <f>IF(OR(COUNTIF($B$2:$B1046,Input!$F1063)&lt;1,COUNTIF($O$2:$O1046,Input!$C1063)&lt;1),Input!P1063,0)</f>
        <v>0</v>
      </c>
      <c r="M1047" s="129" t="str">
        <f t="shared" si="136"/>
        <v/>
      </c>
      <c r="N1047" s="161">
        <f t="shared" si="142"/>
        <v>0</v>
      </c>
      <c r="O1047" s="168">
        <f>Input!C1063</f>
        <v>0</v>
      </c>
      <c r="P1047" s="168"/>
      <c r="R1047" s="131">
        <f t="shared" si="143"/>
        <v>0</v>
      </c>
      <c r="S1047" s="133" t="str">
        <f t="shared" si="137"/>
        <v xml:space="preserve"> </v>
      </c>
      <c r="T1047" s="133"/>
      <c r="U1047" s="132" t="str">
        <f>_xlfn.IFNA(IF($D1047=0,LOOKUP($F1047,{0.1,0.2,0.3,0.4,0.5,0.6,0.7,0.8,0.9,1},{22,34,46,58,70,82,94,106,118,130}),""),"")</f>
        <v/>
      </c>
      <c r="V1047" s="132" t="str">
        <f>_xlfn.IFNA(IF($D1047=1,LOOKUP($F1047,{0.1,0.2,0.3,0.4,0.5,0.6,0.7,0.8,0.9,1},{23,35,47,59,71,83,95,107,119,131}),""),"")</f>
        <v/>
      </c>
      <c r="W1047" s="132" t="str">
        <f>_xlfn.IFNA(IF($D1047=2,LOOKUP($F1047,{0.1,0.2,0.3,0.4,0.5,0.6,0.7,0.8,0.9,1},{24,36,48,60,72,84,96,108,120,132}),""),"")</f>
        <v/>
      </c>
      <c r="X1047" s="132" t="str">
        <f>_xlfn.IFNA(IF($D1047=3,LOOKUP($F1047,{0.1,0.2,0.3,0.4,0.5,0.6,0.7,0.8,0.9,1},{25,37,49,61,73,85,97,109,121,133}),""),"")</f>
        <v/>
      </c>
      <c r="Y1047" s="132" t="str">
        <f>_xlfn.IFNA(IF($D1047=4,LOOKUP($F1047,{0.1,0.2,0.3,0.4,0.5,0.6,0.7,0.8,0.9,1},{26,38,50,62,74,86,98,110,122,134}),""),"")</f>
        <v/>
      </c>
      <c r="Z1047" s="132" t="str">
        <f>_xlfn.IFNA(IF($D1047=5,LOOKUP($F1047,{0.1,0.2,0.3,0.4,0.5,0.6,0.7,0.8,0.9,1},{27,39,51,63,75,87,99,111,123,135}),""),"")</f>
        <v/>
      </c>
      <c r="AA1047" s="132">
        <f t="shared" si="138"/>
        <v>0</v>
      </c>
      <c r="AB1047" s="132" t="str">
        <f t="shared" si="139"/>
        <v>00</v>
      </c>
      <c r="AC1047" s="82" t="e">
        <f>VLOOKUP(AB1047,'AMI Ref'!T:U,2,FALSE)</f>
        <v>#N/A</v>
      </c>
      <c r="AD1047" s="124"/>
      <c r="AE1047" s="81" t="str">
        <f>_xlfn.IFNA(IF($D1047=0,IF($J1047="Not Paid by Tenant",0,INDEX('AMI Ref'!$K$5:$N$5,MATCH($J1047,{"Oil","Gas","Electric - Other","ELECTRIC - HEAT PUMP"},0))),0),"")</f>
        <v/>
      </c>
      <c r="AF1047" s="81">
        <f>_xlfn.IFNA(IF($D1047=1,IF($J1047="Not Paid by Tenant",0,INDEX('AMI Ref'!$K$6:$N$6,MATCH($J1047,{"Oil","Gas","Electric - Other","ELECTRIC - HEAT PUMP"},0))),0),"")</f>
        <v>0</v>
      </c>
      <c r="AG1047" s="81">
        <f>_xlfn.IFNA(IF($D1047=2,IF($J1047="Not Paid by Tenant",0,INDEX('AMI Ref'!$K$7:$N$7,MATCH($J1047,{"Oil","Gas","Electric - Other","ELECTRIC - HEAT PUMP"},0))),0),"")</f>
        <v>0</v>
      </c>
      <c r="AH1047" s="81">
        <f>_xlfn.IFNA(IF($D1047=3,IF($J1047="Not Paid by Tenant",0,INDEX('AMI Ref'!$K$8:$N$8,MATCH($J1047,{"Oil","Gas","Electric - Other","ELECTRIC - HEAT PUMP"},0))),0),"")</f>
        <v>0</v>
      </c>
      <c r="AI1047" s="81">
        <f>_xlfn.IFNA(IF($D1047=4,IF($J1047="Not Paid by Tenant",0,INDEX('AMI Ref'!$K$9:$N$9,MATCH($J1047,{"Oil","Gas","Electric - Other","ELECTRIC - HEAT PUMP"},0))),0),"")</f>
        <v>0</v>
      </c>
      <c r="AJ1047" s="81">
        <f>_xlfn.IFNA(IF($D1047=5,IF($J1047="Not Paid by Tenant",0,INDEX('AMI Ref'!$K$10:$N$10,MATCH($J1047,{"Oil","Gas","Electric - Other","ELECTRIC - HEAT PUMP"},0))),0),"")</f>
        <v>0</v>
      </c>
      <c r="AK1047" s="128"/>
      <c r="AL1047" s="81" t="str">
        <f>_xlfn.IFNA(IF($D1047=0,IF($K1047="Not Paid by Tenant",0,INDEX('AMI Ref'!$O$5:$R$5,MATCH($K1047,{"Oil","Gas","Electric - Other","Electric ccASHP - split"},0))),0),"")</f>
        <v/>
      </c>
      <c r="AM1047" s="81">
        <f>_xlfn.IFNA(IF($D1047=1,IF($K1047="Not Paid by Tenant",0,INDEX('AMI Ref'!$O$6:$R$6,MATCH($K1047,{"Oil","Gas","Electric - Other","Electric ccASHP - split"},0))),0),"")</f>
        <v>0</v>
      </c>
      <c r="AN1047" s="81">
        <f>_xlfn.IFNA(IF($D1047=2,IF($K1047="Not Paid by Tenant",0,INDEX('AMI Ref'!$O$7:$R$7,MATCH($K1047,{"Oil","Gas","Electric - Other","Electric ccASHP - split"},0))),0),"")</f>
        <v>0</v>
      </c>
      <c r="AO1047" s="81">
        <f>_xlfn.IFNA(IF($D1047=3,IF($K1047="Not Paid by Tenant",0,INDEX('AMI Ref'!$O$8:$R$8,MATCH($K1047,{"Oil","Gas","Electric - Other","Electric ccASHP - split"},0))),0),"")</f>
        <v>0</v>
      </c>
      <c r="AP1047" s="81">
        <f>_xlfn.IFNA(IF($D1047=4,IF($K1047="Not Paid by Tenant",0,INDEX('AMI Ref'!$O$9:$R$9,MATCH($K1047,{"Oil","Gas","Electric - Other","Electric ccASHP - split"},0))),0),"")</f>
        <v>0</v>
      </c>
      <c r="AQ1047" s="81">
        <f>_xlfn.IFNA(IF($D1047=5,IF($K1047="Not Paid by Tenant",0,INDEX('AMI Ref'!$O$10:$R$10,MATCH($K1047,{"Oil","Gas","Electric - Other","Electric ccASHP - split"},0))),0),"")</f>
        <v>0</v>
      </c>
      <c r="AR1047" s="124">
        <f t="shared" si="140"/>
        <v>0</v>
      </c>
      <c r="AS1047" s="123" t="e">
        <f t="shared" si="141"/>
        <v>#N/A</v>
      </c>
    </row>
    <row r="1048" spans="1:45" x14ac:dyDescent="0.2">
      <c r="A1048" s="130">
        <v>1046</v>
      </c>
      <c r="B1048" s="177">
        <f>IF(OR(COUNTIF($B$2:$B1047,Input!$F1064)&lt;1,COUNTIF($O$2:$O1047,Input!$C1064)&lt;1),Input!F1064,0)</f>
        <v>0</v>
      </c>
      <c r="C1048" s="177">
        <f>IF(OR(COUNTIF($B$2:$B1047,Input!$F1064)&lt;1,COUNTIF($O$2:$O1047,Input!$C1064)&lt;1),Input!G1064,0)</f>
        <v>0</v>
      </c>
      <c r="D1048" s="177">
        <f>IF(OR(COUNTIF($B$2:$B1047,Input!$F1064)&lt;1,COUNTIF($O$2:$O1047,Input!$C1064)&lt;1),Input!H1064,0)</f>
        <v>0</v>
      </c>
      <c r="E1048" s="177">
        <f>IF(OR(COUNTIF($B$2:$B1047,Input!$F1064)&lt;1,COUNTIF($O$2:$O1047,Input!$C1064)&lt;1),Input!I1064,0)</f>
        <v>0</v>
      </c>
      <c r="F1048" s="177">
        <f>IF(OR(COUNTIF($B$2:$B1047,Input!$F1064)&lt;1,COUNTIF($O$2:$O1047,Input!$C1064)&lt;1),Input!J1064,0)</f>
        <v>0</v>
      </c>
      <c r="G1048" s="177">
        <f>IF(OR(COUNTIF($B$2:$B1047,Input!$F1064)&lt;1,COUNTIF($O$2:$O1047,Input!$C1064)&lt;1),Input!K1064,0)</f>
        <v>0</v>
      </c>
      <c r="H1048" s="177">
        <f>IF(OR(COUNTIF($B$2:$B1047,Input!$F1064)&lt;1,COUNTIF($O$2:$O1047,Input!$C1064)&lt;1),Input!L1064,0)</f>
        <v>0</v>
      </c>
      <c r="I1048" s="177">
        <f>IF(OR(COUNTIF($B$2:$B1047,Input!$F1064)&lt;1,COUNTIF($O$2:$O1047,Input!$C1064)&lt;1),Input!M1064,0)</f>
        <v>0</v>
      </c>
      <c r="J1048" s="177">
        <f>IF(OR(COUNTIF($B$2:$B1047,Input!$F1064)&lt;1,COUNTIF($O$2:$O1047,Input!$C1064)&lt;1),Input!N1064,0)</f>
        <v>0</v>
      </c>
      <c r="K1048" s="177">
        <f>IF(OR(COUNTIF($B$2:$B1047,Input!$F1064)&lt;1,COUNTIF($O$2:$O1047,Input!$C1064)&lt;1),Input!O1064,0)</f>
        <v>0</v>
      </c>
      <c r="L1048" s="177">
        <f>IF(OR(COUNTIF($B$2:$B1047,Input!$F1064)&lt;1,COUNTIF($O$2:$O1047,Input!$C1064)&lt;1),Input!P1064,0)</f>
        <v>0</v>
      </c>
      <c r="M1048" s="129" t="str">
        <f t="shared" si="136"/>
        <v/>
      </c>
      <c r="N1048" s="161">
        <f t="shared" si="142"/>
        <v>0</v>
      </c>
      <c r="O1048" s="168">
        <f>Input!C1064</f>
        <v>0</v>
      </c>
      <c r="P1048" s="168"/>
      <c r="R1048" s="131">
        <f t="shared" si="143"/>
        <v>0</v>
      </c>
      <c r="S1048" s="133" t="str">
        <f t="shared" si="137"/>
        <v xml:space="preserve"> </v>
      </c>
      <c r="T1048" s="133"/>
      <c r="U1048" s="132" t="str">
        <f>_xlfn.IFNA(IF($D1048=0,LOOKUP($F1048,{0.1,0.2,0.3,0.4,0.5,0.6,0.7,0.8,0.9,1},{22,34,46,58,70,82,94,106,118,130}),""),"")</f>
        <v/>
      </c>
      <c r="V1048" s="132" t="str">
        <f>_xlfn.IFNA(IF($D1048=1,LOOKUP($F1048,{0.1,0.2,0.3,0.4,0.5,0.6,0.7,0.8,0.9,1},{23,35,47,59,71,83,95,107,119,131}),""),"")</f>
        <v/>
      </c>
      <c r="W1048" s="132" t="str">
        <f>_xlfn.IFNA(IF($D1048=2,LOOKUP($F1048,{0.1,0.2,0.3,0.4,0.5,0.6,0.7,0.8,0.9,1},{24,36,48,60,72,84,96,108,120,132}),""),"")</f>
        <v/>
      </c>
      <c r="X1048" s="132" t="str">
        <f>_xlfn.IFNA(IF($D1048=3,LOOKUP($F1048,{0.1,0.2,0.3,0.4,0.5,0.6,0.7,0.8,0.9,1},{25,37,49,61,73,85,97,109,121,133}),""),"")</f>
        <v/>
      </c>
      <c r="Y1048" s="132" t="str">
        <f>_xlfn.IFNA(IF($D1048=4,LOOKUP($F1048,{0.1,0.2,0.3,0.4,0.5,0.6,0.7,0.8,0.9,1},{26,38,50,62,74,86,98,110,122,134}),""),"")</f>
        <v/>
      </c>
      <c r="Z1048" s="132" t="str">
        <f>_xlfn.IFNA(IF($D1048=5,LOOKUP($F1048,{0.1,0.2,0.3,0.4,0.5,0.6,0.7,0.8,0.9,1},{27,39,51,63,75,87,99,111,123,135}),""),"")</f>
        <v/>
      </c>
      <c r="AA1048" s="132">
        <f t="shared" si="138"/>
        <v>0</v>
      </c>
      <c r="AB1048" s="132" t="str">
        <f t="shared" si="139"/>
        <v>00</v>
      </c>
      <c r="AC1048" s="82" t="e">
        <f>VLOOKUP(AB1048,'AMI Ref'!T:U,2,FALSE)</f>
        <v>#N/A</v>
      </c>
      <c r="AD1048" s="124"/>
      <c r="AE1048" s="81" t="str">
        <f>_xlfn.IFNA(IF($D1048=0,IF($J1048="Not Paid by Tenant",0,INDEX('AMI Ref'!$K$5:$N$5,MATCH($J1048,{"Oil","Gas","Electric - Other","ELECTRIC - HEAT PUMP"},0))),0),"")</f>
        <v/>
      </c>
      <c r="AF1048" s="81">
        <f>_xlfn.IFNA(IF($D1048=1,IF($J1048="Not Paid by Tenant",0,INDEX('AMI Ref'!$K$6:$N$6,MATCH($J1048,{"Oil","Gas","Electric - Other","ELECTRIC - HEAT PUMP"},0))),0),"")</f>
        <v>0</v>
      </c>
      <c r="AG1048" s="81">
        <f>_xlfn.IFNA(IF($D1048=2,IF($J1048="Not Paid by Tenant",0,INDEX('AMI Ref'!$K$7:$N$7,MATCH($J1048,{"Oil","Gas","Electric - Other","ELECTRIC - HEAT PUMP"},0))),0),"")</f>
        <v>0</v>
      </c>
      <c r="AH1048" s="81">
        <f>_xlfn.IFNA(IF($D1048=3,IF($J1048="Not Paid by Tenant",0,INDEX('AMI Ref'!$K$8:$N$8,MATCH($J1048,{"Oil","Gas","Electric - Other","ELECTRIC - HEAT PUMP"},0))),0),"")</f>
        <v>0</v>
      </c>
      <c r="AI1048" s="81">
        <f>_xlfn.IFNA(IF($D1048=4,IF($J1048="Not Paid by Tenant",0,INDEX('AMI Ref'!$K$9:$N$9,MATCH($J1048,{"Oil","Gas","Electric - Other","ELECTRIC - HEAT PUMP"},0))),0),"")</f>
        <v>0</v>
      </c>
      <c r="AJ1048" s="81">
        <f>_xlfn.IFNA(IF($D1048=5,IF($J1048="Not Paid by Tenant",0,INDEX('AMI Ref'!$K$10:$N$10,MATCH($J1048,{"Oil","Gas","Electric - Other","ELECTRIC - HEAT PUMP"},0))),0),"")</f>
        <v>0</v>
      </c>
      <c r="AK1048" s="128"/>
      <c r="AL1048" s="81" t="str">
        <f>_xlfn.IFNA(IF($D1048=0,IF($K1048="Not Paid by Tenant",0,INDEX('AMI Ref'!$O$5:$R$5,MATCH($K1048,{"Oil","Gas","Electric - Other","Electric ccASHP - split"},0))),0),"")</f>
        <v/>
      </c>
      <c r="AM1048" s="81">
        <f>_xlfn.IFNA(IF($D1048=1,IF($K1048="Not Paid by Tenant",0,INDEX('AMI Ref'!$O$6:$R$6,MATCH($K1048,{"Oil","Gas","Electric - Other","Electric ccASHP - split"},0))),0),"")</f>
        <v>0</v>
      </c>
      <c r="AN1048" s="81">
        <f>_xlfn.IFNA(IF($D1048=2,IF($K1048="Not Paid by Tenant",0,INDEX('AMI Ref'!$O$7:$R$7,MATCH($K1048,{"Oil","Gas","Electric - Other","Electric ccASHP - split"},0))),0),"")</f>
        <v>0</v>
      </c>
      <c r="AO1048" s="81">
        <f>_xlfn.IFNA(IF($D1048=3,IF($K1048="Not Paid by Tenant",0,INDEX('AMI Ref'!$O$8:$R$8,MATCH($K1048,{"Oil","Gas","Electric - Other","Electric ccASHP - split"},0))),0),"")</f>
        <v>0</v>
      </c>
      <c r="AP1048" s="81">
        <f>_xlfn.IFNA(IF($D1048=4,IF($K1048="Not Paid by Tenant",0,INDEX('AMI Ref'!$O$9:$R$9,MATCH($K1048,{"Oil","Gas","Electric - Other","Electric ccASHP - split"},0))),0),"")</f>
        <v>0</v>
      </c>
      <c r="AQ1048" s="81">
        <f>_xlfn.IFNA(IF($D1048=5,IF($K1048="Not Paid by Tenant",0,INDEX('AMI Ref'!$O$10:$R$10,MATCH($K1048,{"Oil","Gas","Electric - Other","Electric ccASHP - split"},0))),0),"")</f>
        <v>0</v>
      </c>
      <c r="AR1048" s="124">
        <f t="shared" si="140"/>
        <v>0</v>
      </c>
      <c r="AS1048" s="123" t="e">
        <f t="shared" si="141"/>
        <v>#N/A</v>
      </c>
    </row>
    <row r="1049" spans="1:45" x14ac:dyDescent="0.2">
      <c r="A1049" s="130">
        <v>1047</v>
      </c>
      <c r="B1049" s="177">
        <f>IF(OR(COUNTIF($B$2:$B1048,Input!$F1065)&lt;1,COUNTIF($O$2:$O1048,Input!$C1065)&lt;1),Input!F1065,0)</f>
        <v>0</v>
      </c>
      <c r="C1049" s="177">
        <f>IF(OR(COUNTIF($B$2:$B1048,Input!$F1065)&lt;1,COUNTIF($O$2:$O1048,Input!$C1065)&lt;1),Input!G1065,0)</f>
        <v>0</v>
      </c>
      <c r="D1049" s="177">
        <f>IF(OR(COUNTIF($B$2:$B1048,Input!$F1065)&lt;1,COUNTIF($O$2:$O1048,Input!$C1065)&lt;1),Input!H1065,0)</f>
        <v>0</v>
      </c>
      <c r="E1049" s="177">
        <f>IF(OR(COUNTIF($B$2:$B1048,Input!$F1065)&lt;1,COUNTIF($O$2:$O1048,Input!$C1065)&lt;1),Input!I1065,0)</f>
        <v>0</v>
      </c>
      <c r="F1049" s="177">
        <f>IF(OR(COUNTIF($B$2:$B1048,Input!$F1065)&lt;1,COUNTIF($O$2:$O1048,Input!$C1065)&lt;1),Input!J1065,0)</f>
        <v>0</v>
      </c>
      <c r="G1049" s="177">
        <f>IF(OR(COUNTIF($B$2:$B1048,Input!$F1065)&lt;1,COUNTIF($O$2:$O1048,Input!$C1065)&lt;1),Input!K1065,0)</f>
        <v>0</v>
      </c>
      <c r="H1049" s="177">
        <f>IF(OR(COUNTIF($B$2:$B1048,Input!$F1065)&lt;1,COUNTIF($O$2:$O1048,Input!$C1065)&lt;1),Input!L1065,0)</f>
        <v>0</v>
      </c>
      <c r="I1049" s="177">
        <f>IF(OR(COUNTIF($B$2:$B1048,Input!$F1065)&lt;1,COUNTIF($O$2:$O1048,Input!$C1065)&lt;1),Input!M1065,0)</f>
        <v>0</v>
      </c>
      <c r="J1049" s="177">
        <f>IF(OR(COUNTIF($B$2:$B1048,Input!$F1065)&lt;1,COUNTIF($O$2:$O1048,Input!$C1065)&lt;1),Input!N1065,0)</f>
        <v>0</v>
      </c>
      <c r="K1049" s="177">
        <f>IF(OR(COUNTIF($B$2:$B1048,Input!$F1065)&lt;1,COUNTIF($O$2:$O1048,Input!$C1065)&lt;1),Input!O1065,0)</f>
        <v>0</v>
      </c>
      <c r="L1049" s="177">
        <f>IF(OR(COUNTIF($B$2:$B1048,Input!$F1065)&lt;1,COUNTIF($O$2:$O1048,Input!$C1065)&lt;1),Input!P1065,0)</f>
        <v>0</v>
      </c>
      <c r="M1049" s="129" t="str">
        <f t="shared" si="136"/>
        <v/>
      </c>
      <c r="N1049" s="161">
        <f t="shared" si="142"/>
        <v>0</v>
      </c>
      <c r="O1049" s="168">
        <f>Input!C1065</f>
        <v>0</v>
      </c>
      <c r="P1049" s="168"/>
      <c r="R1049" s="131">
        <f t="shared" si="143"/>
        <v>0</v>
      </c>
      <c r="S1049" s="133" t="str">
        <f t="shared" si="137"/>
        <v xml:space="preserve"> </v>
      </c>
      <c r="T1049" s="133"/>
      <c r="U1049" s="132" t="str">
        <f>_xlfn.IFNA(IF($D1049=0,LOOKUP($F1049,{0.1,0.2,0.3,0.4,0.5,0.6,0.7,0.8,0.9,1},{22,34,46,58,70,82,94,106,118,130}),""),"")</f>
        <v/>
      </c>
      <c r="V1049" s="132" t="str">
        <f>_xlfn.IFNA(IF($D1049=1,LOOKUP($F1049,{0.1,0.2,0.3,0.4,0.5,0.6,0.7,0.8,0.9,1},{23,35,47,59,71,83,95,107,119,131}),""),"")</f>
        <v/>
      </c>
      <c r="W1049" s="132" t="str">
        <f>_xlfn.IFNA(IF($D1049=2,LOOKUP($F1049,{0.1,0.2,0.3,0.4,0.5,0.6,0.7,0.8,0.9,1},{24,36,48,60,72,84,96,108,120,132}),""),"")</f>
        <v/>
      </c>
      <c r="X1049" s="132" t="str">
        <f>_xlfn.IFNA(IF($D1049=3,LOOKUP($F1049,{0.1,0.2,0.3,0.4,0.5,0.6,0.7,0.8,0.9,1},{25,37,49,61,73,85,97,109,121,133}),""),"")</f>
        <v/>
      </c>
      <c r="Y1049" s="132" t="str">
        <f>_xlfn.IFNA(IF($D1049=4,LOOKUP($F1049,{0.1,0.2,0.3,0.4,0.5,0.6,0.7,0.8,0.9,1},{26,38,50,62,74,86,98,110,122,134}),""),"")</f>
        <v/>
      </c>
      <c r="Z1049" s="132" t="str">
        <f>_xlfn.IFNA(IF($D1049=5,LOOKUP($F1049,{0.1,0.2,0.3,0.4,0.5,0.6,0.7,0.8,0.9,1},{27,39,51,63,75,87,99,111,123,135}),""),"")</f>
        <v/>
      </c>
      <c r="AA1049" s="132">
        <f t="shared" si="138"/>
        <v>0</v>
      </c>
      <c r="AB1049" s="132" t="str">
        <f t="shared" si="139"/>
        <v>00</v>
      </c>
      <c r="AC1049" s="82" t="e">
        <f>VLOOKUP(AB1049,'AMI Ref'!T:U,2,FALSE)</f>
        <v>#N/A</v>
      </c>
      <c r="AD1049" s="124"/>
      <c r="AE1049" s="81" t="str">
        <f>_xlfn.IFNA(IF($D1049=0,IF($J1049="Not Paid by Tenant",0,INDEX('AMI Ref'!$K$5:$N$5,MATCH($J1049,{"Oil","Gas","Electric - Other","ELECTRIC - HEAT PUMP"},0))),0),"")</f>
        <v/>
      </c>
      <c r="AF1049" s="81">
        <f>_xlfn.IFNA(IF($D1049=1,IF($J1049="Not Paid by Tenant",0,INDEX('AMI Ref'!$K$6:$N$6,MATCH($J1049,{"Oil","Gas","Electric - Other","ELECTRIC - HEAT PUMP"},0))),0),"")</f>
        <v>0</v>
      </c>
      <c r="AG1049" s="81">
        <f>_xlfn.IFNA(IF($D1049=2,IF($J1049="Not Paid by Tenant",0,INDEX('AMI Ref'!$K$7:$N$7,MATCH($J1049,{"Oil","Gas","Electric - Other","ELECTRIC - HEAT PUMP"},0))),0),"")</f>
        <v>0</v>
      </c>
      <c r="AH1049" s="81">
        <f>_xlfn.IFNA(IF($D1049=3,IF($J1049="Not Paid by Tenant",0,INDEX('AMI Ref'!$K$8:$N$8,MATCH($J1049,{"Oil","Gas","Electric - Other","ELECTRIC - HEAT PUMP"},0))),0),"")</f>
        <v>0</v>
      </c>
      <c r="AI1049" s="81">
        <f>_xlfn.IFNA(IF($D1049=4,IF($J1049="Not Paid by Tenant",0,INDEX('AMI Ref'!$K$9:$N$9,MATCH($J1049,{"Oil","Gas","Electric - Other","ELECTRIC - HEAT PUMP"},0))),0),"")</f>
        <v>0</v>
      </c>
      <c r="AJ1049" s="81">
        <f>_xlfn.IFNA(IF($D1049=5,IF($J1049="Not Paid by Tenant",0,INDEX('AMI Ref'!$K$10:$N$10,MATCH($J1049,{"Oil","Gas","Electric - Other","ELECTRIC - HEAT PUMP"},0))),0),"")</f>
        <v>0</v>
      </c>
      <c r="AK1049" s="128"/>
      <c r="AL1049" s="81" t="str">
        <f>_xlfn.IFNA(IF($D1049=0,IF($K1049="Not Paid by Tenant",0,INDEX('AMI Ref'!$O$5:$R$5,MATCH($K1049,{"Oil","Gas","Electric - Other","Electric ccASHP - split"},0))),0),"")</f>
        <v/>
      </c>
      <c r="AM1049" s="81">
        <f>_xlfn.IFNA(IF($D1049=1,IF($K1049="Not Paid by Tenant",0,INDEX('AMI Ref'!$O$6:$R$6,MATCH($K1049,{"Oil","Gas","Electric - Other","Electric ccASHP - split"},0))),0),"")</f>
        <v>0</v>
      </c>
      <c r="AN1049" s="81">
        <f>_xlfn.IFNA(IF($D1049=2,IF($K1049="Not Paid by Tenant",0,INDEX('AMI Ref'!$O$7:$R$7,MATCH($K1049,{"Oil","Gas","Electric - Other","Electric ccASHP - split"},0))),0),"")</f>
        <v>0</v>
      </c>
      <c r="AO1049" s="81">
        <f>_xlfn.IFNA(IF($D1049=3,IF($K1049="Not Paid by Tenant",0,INDEX('AMI Ref'!$O$8:$R$8,MATCH($K1049,{"Oil","Gas","Electric - Other","Electric ccASHP - split"},0))),0),"")</f>
        <v>0</v>
      </c>
      <c r="AP1049" s="81">
        <f>_xlfn.IFNA(IF($D1049=4,IF($K1049="Not Paid by Tenant",0,INDEX('AMI Ref'!$O$9:$R$9,MATCH($K1049,{"Oil","Gas","Electric - Other","Electric ccASHP - split"},0))),0),"")</f>
        <v>0</v>
      </c>
      <c r="AQ1049" s="81">
        <f>_xlfn.IFNA(IF($D1049=5,IF($K1049="Not Paid by Tenant",0,INDEX('AMI Ref'!$O$10:$R$10,MATCH($K1049,{"Oil","Gas","Electric - Other","Electric ccASHP - split"},0))),0),"")</f>
        <v>0</v>
      </c>
      <c r="AR1049" s="124">
        <f t="shared" si="140"/>
        <v>0</v>
      </c>
      <c r="AS1049" s="123" t="e">
        <f t="shared" si="141"/>
        <v>#N/A</v>
      </c>
    </row>
    <row r="1050" spans="1:45" x14ac:dyDescent="0.2">
      <c r="A1050" s="130">
        <v>1048</v>
      </c>
      <c r="B1050" s="177">
        <f>IF(OR(COUNTIF($B$2:$B1049,Input!$F1066)&lt;1,COUNTIF($O$2:$O1049,Input!$C1066)&lt;1),Input!F1066,0)</f>
        <v>0</v>
      </c>
      <c r="C1050" s="177">
        <f>IF(OR(COUNTIF($B$2:$B1049,Input!$F1066)&lt;1,COUNTIF($O$2:$O1049,Input!$C1066)&lt;1),Input!G1066,0)</f>
        <v>0</v>
      </c>
      <c r="D1050" s="177">
        <f>IF(OR(COUNTIF($B$2:$B1049,Input!$F1066)&lt;1,COUNTIF($O$2:$O1049,Input!$C1066)&lt;1),Input!H1066,0)</f>
        <v>0</v>
      </c>
      <c r="E1050" s="177">
        <f>IF(OR(COUNTIF($B$2:$B1049,Input!$F1066)&lt;1,COUNTIF($O$2:$O1049,Input!$C1066)&lt;1),Input!I1066,0)</f>
        <v>0</v>
      </c>
      <c r="F1050" s="177">
        <f>IF(OR(COUNTIF($B$2:$B1049,Input!$F1066)&lt;1,COUNTIF($O$2:$O1049,Input!$C1066)&lt;1),Input!J1066,0)</f>
        <v>0</v>
      </c>
      <c r="G1050" s="177">
        <f>IF(OR(COUNTIF($B$2:$B1049,Input!$F1066)&lt;1,COUNTIF($O$2:$O1049,Input!$C1066)&lt;1),Input!K1066,0)</f>
        <v>0</v>
      </c>
      <c r="H1050" s="177">
        <f>IF(OR(COUNTIF($B$2:$B1049,Input!$F1066)&lt;1,COUNTIF($O$2:$O1049,Input!$C1066)&lt;1),Input!L1066,0)</f>
        <v>0</v>
      </c>
      <c r="I1050" s="177">
        <f>IF(OR(COUNTIF($B$2:$B1049,Input!$F1066)&lt;1,COUNTIF($O$2:$O1049,Input!$C1066)&lt;1),Input!M1066,0)</f>
        <v>0</v>
      </c>
      <c r="J1050" s="177">
        <f>IF(OR(COUNTIF($B$2:$B1049,Input!$F1066)&lt;1,COUNTIF($O$2:$O1049,Input!$C1066)&lt;1),Input!N1066,0)</f>
        <v>0</v>
      </c>
      <c r="K1050" s="177">
        <f>IF(OR(COUNTIF($B$2:$B1049,Input!$F1066)&lt;1,COUNTIF($O$2:$O1049,Input!$C1066)&lt;1),Input!O1066,0)</f>
        <v>0</v>
      </c>
      <c r="L1050" s="177">
        <f>IF(OR(COUNTIF($B$2:$B1049,Input!$F1066)&lt;1,COUNTIF($O$2:$O1049,Input!$C1066)&lt;1),Input!P1066,0)</f>
        <v>0</v>
      </c>
      <c r="M1050" s="129" t="str">
        <f t="shared" si="136"/>
        <v/>
      </c>
      <c r="N1050" s="161">
        <f t="shared" si="142"/>
        <v>0</v>
      </c>
      <c r="O1050" s="168">
        <f>Input!C1066</f>
        <v>0</v>
      </c>
      <c r="P1050" s="168"/>
      <c r="R1050" s="131">
        <f t="shared" si="143"/>
        <v>0</v>
      </c>
      <c r="S1050" s="133" t="str">
        <f t="shared" si="137"/>
        <v xml:space="preserve"> </v>
      </c>
      <c r="T1050" s="133"/>
      <c r="U1050" s="132" t="str">
        <f>_xlfn.IFNA(IF($D1050=0,LOOKUP($F1050,{0.1,0.2,0.3,0.4,0.5,0.6,0.7,0.8,0.9,1},{22,34,46,58,70,82,94,106,118,130}),""),"")</f>
        <v/>
      </c>
      <c r="V1050" s="132" t="str">
        <f>_xlfn.IFNA(IF($D1050=1,LOOKUP($F1050,{0.1,0.2,0.3,0.4,0.5,0.6,0.7,0.8,0.9,1},{23,35,47,59,71,83,95,107,119,131}),""),"")</f>
        <v/>
      </c>
      <c r="W1050" s="132" t="str">
        <f>_xlfn.IFNA(IF($D1050=2,LOOKUP($F1050,{0.1,0.2,0.3,0.4,0.5,0.6,0.7,0.8,0.9,1},{24,36,48,60,72,84,96,108,120,132}),""),"")</f>
        <v/>
      </c>
      <c r="X1050" s="132" t="str">
        <f>_xlfn.IFNA(IF($D1050=3,LOOKUP($F1050,{0.1,0.2,0.3,0.4,0.5,0.6,0.7,0.8,0.9,1},{25,37,49,61,73,85,97,109,121,133}),""),"")</f>
        <v/>
      </c>
      <c r="Y1050" s="132" t="str">
        <f>_xlfn.IFNA(IF($D1050=4,LOOKUP($F1050,{0.1,0.2,0.3,0.4,0.5,0.6,0.7,0.8,0.9,1},{26,38,50,62,74,86,98,110,122,134}),""),"")</f>
        <v/>
      </c>
      <c r="Z1050" s="132" t="str">
        <f>_xlfn.IFNA(IF($D1050=5,LOOKUP($F1050,{0.1,0.2,0.3,0.4,0.5,0.6,0.7,0.8,0.9,1},{27,39,51,63,75,87,99,111,123,135}),""),"")</f>
        <v/>
      </c>
      <c r="AA1050" s="132">
        <f t="shared" si="138"/>
        <v>0</v>
      </c>
      <c r="AB1050" s="132" t="str">
        <f t="shared" si="139"/>
        <v>00</v>
      </c>
      <c r="AC1050" s="82" t="e">
        <f>VLOOKUP(AB1050,'AMI Ref'!T:U,2,FALSE)</f>
        <v>#N/A</v>
      </c>
      <c r="AD1050" s="124"/>
      <c r="AE1050" s="81" t="str">
        <f>_xlfn.IFNA(IF($D1050=0,IF($J1050="Not Paid by Tenant",0,INDEX('AMI Ref'!$K$5:$N$5,MATCH($J1050,{"Oil","Gas","Electric - Other","ELECTRIC - HEAT PUMP"},0))),0),"")</f>
        <v/>
      </c>
      <c r="AF1050" s="81">
        <f>_xlfn.IFNA(IF($D1050=1,IF($J1050="Not Paid by Tenant",0,INDEX('AMI Ref'!$K$6:$N$6,MATCH($J1050,{"Oil","Gas","Electric - Other","ELECTRIC - HEAT PUMP"},0))),0),"")</f>
        <v>0</v>
      </c>
      <c r="AG1050" s="81">
        <f>_xlfn.IFNA(IF($D1050=2,IF($J1050="Not Paid by Tenant",0,INDEX('AMI Ref'!$K$7:$N$7,MATCH($J1050,{"Oil","Gas","Electric - Other","ELECTRIC - HEAT PUMP"},0))),0),"")</f>
        <v>0</v>
      </c>
      <c r="AH1050" s="81">
        <f>_xlfn.IFNA(IF($D1050=3,IF($J1050="Not Paid by Tenant",0,INDEX('AMI Ref'!$K$8:$N$8,MATCH($J1050,{"Oil","Gas","Electric - Other","ELECTRIC - HEAT PUMP"},0))),0),"")</f>
        <v>0</v>
      </c>
      <c r="AI1050" s="81">
        <f>_xlfn.IFNA(IF($D1050=4,IF($J1050="Not Paid by Tenant",0,INDEX('AMI Ref'!$K$9:$N$9,MATCH($J1050,{"Oil","Gas","Electric - Other","ELECTRIC - HEAT PUMP"},0))),0),"")</f>
        <v>0</v>
      </c>
      <c r="AJ1050" s="81">
        <f>_xlfn.IFNA(IF($D1050=5,IF($J1050="Not Paid by Tenant",0,INDEX('AMI Ref'!$K$10:$N$10,MATCH($J1050,{"Oil","Gas","Electric - Other","ELECTRIC - HEAT PUMP"},0))),0),"")</f>
        <v>0</v>
      </c>
      <c r="AK1050" s="128"/>
      <c r="AL1050" s="81" t="str">
        <f>_xlfn.IFNA(IF($D1050=0,IF($K1050="Not Paid by Tenant",0,INDEX('AMI Ref'!$O$5:$R$5,MATCH($K1050,{"Oil","Gas","Electric - Other","Electric ccASHP - split"},0))),0),"")</f>
        <v/>
      </c>
      <c r="AM1050" s="81">
        <f>_xlfn.IFNA(IF($D1050=1,IF($K1050="Not Paid by Tenant",0,INDEX('AMI Ref'!$O$6:$R$6,MATCH($K1050,{"Oil","Gas","Electric - Other","Electric ccASHP - split"},0))),0),"")</f>
        <v>0</v>
      </c>
      <c r="AN1050" s="81">
        <f>_xlfn.IFNA(IF($D1050=2,IF($K1050="Not Paid by Tenant",0,INDEX('AMI Ref'!$O$7:$R$7,MATCH($K1050,{"Oil","Gas","Electric - Other","Electric ccASHP - split"},0))),0),"")</f>
        <v>0</v>
      </c>
      <c r="AO1050" s="81">
        <f>_xlfn.IFNA(IF($D1050=3,IF($K1050="Not Paid by Tenant",0,INDEX('AMI Ref'!$O$8:$R$8,MATCH($K1050,{"Oil","Gas","Electric - Other","Electric ccASHP - split"},0))),0),"")</f>
        <v>0</v>
      </c>
      <c r="AP1050" s="81">
        <f>_xlfn.IFNA(IF($D1050=4,IF($K1050="Not Paid by Tenant",0,INDEX('AMI Ref'!$O$9:$R$9,MATCH($K1050,{"Oil","Gas","Electric - Other","Electric ccASHP - split"},0))),0),"")</f>
        <v>0</v>
      </c>
      <c r="AQ1050" s="81">
        <f>_xlfn.IFNA(IF($D1050=5,IF($K1050="Not Paid by Tenant",0,INDEX('AMI Ref'!$O$10:$R$10,MATCH($K1050,{"Oil","Gas","Electric - Other","Electric ccASHP - split"},0))),0),"")</f>
        <v>0</v>
      </c>
      <c r="AR1050" s="124">
        <f t="shared" si="140"/>
        <v>0</v>
      </c>
      <c r="AS1050" s="123" t="e">
        <f t="shared" si="141"/>
        <v>#N/A</v>
      </c>
    </row>
    <row r="1051" spans="1:45" x14ac:dyDescent="0.2">
      <c r="A1051" s="130">
        <v>1049</v>
      </c>
      <c r="B1051" s="177">
        <f>IF(OR(COUNTIF($B$2:$B1050,Input!$F1067)&lt;1,COUNTIF($O$2:$O1050,Input!$C1067)&lt;1),Input!F1067,0)</f>
        <v>0</v>
      </c>
      <c r="C1051" s="177">
        <f>IF(OR(COUNTIF($B$2:$B1050,Input!$F1067)&lt;1,COUNTIF($O$2:$O1050,Input!$C1067)&lt;1),Input!G1067,0)</f>
        <v>0</v>
      </c>
      <c r="D1051" s="177">
        <f>IF(OR(COUNTIF($B$2:$B1050,Input!$F1067)&lt;1,COUNTIF($O$2:$O1050,Input!$C1067)&lt;1),Input!H1067,0)</f>
        <v>0</v>
      </c>
      <c r="E1051" s="177">
        <f>IF(OR(COUNTIF($B$2:$B1050,Input!$F1067)&lt;1,COUNTIF($O$2:$O1050,Input!$C1067)&lt;1),Input!I1067,0)</f>
        <v>0</v>
      </c>
      <c r="F1051" s="177">
        <f>IF(OR(COUNTIF($B$2:$B1050,Input!$F1067)&lt;1,COUNTIF($O$2:$O1050,Input!$C1067)&lt;1),Input!J1067,0)</f>
        <v>0</v>
      </c>
      <c r="G1051" s="177">
        <f>IF(OR(COUNTIF($B$2:$B1050,Input!$F1067)&lt;1,COUNTIF($O$2:$O1050,Input!$C1067)&lt;1),Input!K1067,0)</f>
        <v>0</v>
      </c>
      <c r="H1051" s="177">
        <f>IF(OR(COUNTIF($B$2:$B1050,Input!$F1067)&lt;1,COUNTIF($O$2:$O1050,Input!$C1067)&lt;1),Input!L1067,0)</f>
        <v>0</v>
      </c>
      <c r="I1051" s="177">
        <f>IF(OR(COUNTIF($B$2:$B1050,Input!$F1067)&lt;1,COUNTIF($O$2:$O1050,Input!$C1067)&lt;1),Input!M1067,0)</f>
        <v>0</v>
      </c>
      <c r="J1051" s="177">
        <f>IF(OR(COUNTIF($B$2:$B1050,Input!$F1067)&lt;1,COUNTIF($O$2:$O1050,Input!$C1067)&lt;1),Input!N1067,0)</f>
        <v>0</v>
      </c>
      <c r="K1051" s="177">
        <f>IF(OR(COUNTIF($B$2:$B1050,Input!$F1067)&lt;1,COUNTIF($O$2:$O1050,Input!$C1067)&lt;1),Input!O1067,0)</f>
        <v>0</v>
      </c>
      <c r="L1051" s="177">
        <f>IF(OR(COUNTIF($B$2:$B1050,Input!$F1067)&lt;1,COUNTIF($O$2:$O1050,Input!$C1067)&lt;1),Input!P1067,0)</f>
        <v>0</v>
      </c>
      <c r="M1051" s="129" t="str">
        <f t="shared" si="136"/>
        <v/>
      </c>
      <c r="N1051" s="161">
        <f t="shared" si="142"/>
        <v>0</v>
      </c>
      <c r="O1051" s="168">
        <f>Input!C1067</f>
        <v>0</v>
      </c>
      <c r="P1051" s="168"/>
      <c r="R1051" s="131">
        <f t="shared" si="143"/>
        <v>0</v>
      </c>
      <c r="S1051" s="133" t="str">
        <f t="shared" si="137"/>
        <v xml:space="preserve"> </v>
      </c>
      <c r="T1051" s="133"/>
      <c r="U1051" s="132" t="str">
        <f>_xlfn.IFNA(IF($D1051=0,LOOKUP($F1051,{0.1,0.2,0.3,0.4,0.5,0.6,0.7,0.8,0.9,1},{22,34,46,58,70,82,94,106,118,130}),""),"")</f>
        <v/>
      </c>
      <c r="V1051" s="132" t="str">
        <f>_xlfn.IFNA(IF($D1051=1,LOOKUP($F1051,{0.1,0.2,0.3,0.4,0.5,0.6,0.7,0.8,0.9,1},{23,35,47,59,71,83,95,107,119,131}),""),"")</f>
        <v/>
      </c>
      <c r="W1051" s="132" t="str">
        <f>_xlfn.IFNA(IF($D1051=2,LOOKUP($F1051,{0.1,0.2,0.3,0.4,0.5,0.6,0.7,0.8,0.9,1},{24,36,48,60,72,84,96,108,120,132}),""),"")</f>
        <v/>
      </c>
      <c r="X1051" s="132" t="str">
        <f>_xlfn.IFNA(IF($D1051=3,LOOKUP($F1051,{0.1,0.2,0.3,0.4,0.5,0.6,0.7,0.8,0.9,1},{25,37,49,61,73,85,97,109,121,133}),""),"")</f>
        <v/>
      </c>
      <c r="Y1051" s="132" t="str">
        <f>_xlfn.IFNA(IF($D1051=4,LOOKUP($F1051,{0.1,0.2,0.3,0.4,0.5,0.6,0.7,0.8,0.9,1},{26,38,50,62,74,86,98,110,122,134}),""),"")</f>
        <v/>
      </c>
      <c r="Z1051" s="132" t="str">
        <f>_xlfn.IFNA(IF($D1051=5,LOOKUP($F1051,{0.1,0.2,0.3,0.4,0.5,0.6,0.7,0.8,0.9,1},{27,39,51,63,75,87,99,111,123,135}),""),"")</f>
        <v/>
      </c>
      <c r="AA1051" s="132">
        <f t="shared" si="138"/>
        <v>0</v>
      </c>
      <c r="AB1051" s="132" t="str">
        <f t="shared" si="139"/>
        <v>00</v>
      </c>
      <c r="AC1051" s="82" t="e">
        <f>VLOOKUP(AB1051,'AMI Ref'!T:U,2,FALSE)</f>
        <v>#N/A</v>
      </c>
      <c r="AD1051" s="124"/>
      <c r="AE1051" s="81" t="str">
        <f>_xlfn.IFNA(IF($D1051=0,IF($J1051="Not Paid by Tenant",0,INDEX('AMI Ref'!$K$5:$N$5,MATCH($J1051,{"Oil","Gas","Electric - Other","ELECTRIC - HEAT PUMP"},0))),0),"")</f>
        <v/>
      </c>
      <c r="AF1051" s="81">
        <f>_xlfn.IFNA(IF($D1051=1,IF($J1051="Not Paid by Tenant",0,INDEX('AMI Ref'!$K$6:$N$6,MATCH($J1051,{"Oil","Gas","Electric - Other","ELECTRIC - HEAT PUMP"},0))),0),"")</f>
        <v>0</v>
      </c>
      <c r="AG1051" s="81">
        <f>_xlfn.IFNA(IF($D1051=2,IF($J1051="Not Paid by Tenant",0,INDEX('AMI Ref'!$K$7:$N$7,MATCH($J1051,{"Oil","Gas","Electric - Other","ELECTRIC - HEAT PUMP"},0))),0),"")</f>
        <v>0</v>
      </c>
      <c r="AH1051" s="81">
        <f>_xlfn.IFNA(IF($D1051=3,IF($J1051="Not Paid by Tenant",0,INDEX('AMI Ref'!$K$8:$N$8,MATCH($J1051,{"Oil","Gas","Electric - Other","ELECTRIC - HEAT PUMP"},0))),0),"")</f>
        <v>0</v>
      </c>
      <c r="AI1051" s="81">
        <f>_xlfn.IFNA(IF($D1051=4,IF($J1051="Not Paid by Tenant",0,INDEX('AMI Ref'!$K$9:$N$9,MATCH($J1051,{"Oil","Gas","Electric - Other","ELECTRIC - HEAT PUMP"},0))),0),"")</f>
        <v>0</v>
      </c>
      <c r="AJ1051" s="81">
        <f>_xlfn.IFNA(IF($D1051=5,IF($J1051="Not Paid by Tenant",0,INDEX('AMI Ref'!$K$10:$N$10,MATCH($J1051,{"Oil","Gas","Electric - Other","ELECTRIC - HEAT PUMP"},0))),0),"")</f>
        <v>0</v>
      </c>
      <c r="AK1051" s="128"/>
      <c r="AL1051" s="81" t="str">
        <f>_xlfn.IFNA(IF($D1051=0,IF($K1051="Not Paid by Tenant",0,INDEX('AMI Ref'!$O$5:$R$5,MATCH($K1051,{"Oil","Gas","Electric - Other","Electric ccASHP - split"},0))),0),"")</f>
        <v/>
      </c>
      <c r="AM1051" s="81">
        <f>_xlfn.IFNA(IF($D1051=1,IF($K1051="Not Paid by Tenant",0,INDEX('AMI Ref'!$O$6:$R$6,MATCH($K1051,{"Oil","Gas","Electric - Other","Electric ccASHP - split"},0))),0),"")</f>
        <v>0</v>
      </c>
      <c r="AN1051" s="81">
        <f>_xlfn.IFNA(IF($D1051=2,IF($K1051="Not Paid by Tenant",0,INDEX('AMI Ref'!$O$7:$R$7,MATCH($K1051,{"Oil","Gas","Electric - Other","Electric ccASHP - split"},0))),0),"")</f>
        <v>0</v>
      </c>
      <c r="AO1051" s="81">
        <f>_xlfn.IFNA(IF($D1051=3,IF($K1051="Not Paid by Tenant",0,INDEX('AMI Ref'!$O$8:$R$8,MATCH($K1051,{"Oil","Gas","Electric - Other","Electric ccASHP - split"},0))),0),"")</f>
        <v>0</v>
      </c>
      <c r="AP1051" s="81">
        <f>_xlfn.IFNA(IF($D1051=4,IF($K1051="Not Paid by Tenant",0,INDEX('AMI Ref'!$O$9:$R$9,MATCH($K1051,{"Oil","Gas","Electric - Other","Electric ccASHP - split"},0))),0),"")</f>
        <v>0</v>
      </c>
      <c r="AQ1051" s="81">
        <f>_xlfn.IFNA(IF($D1051=5,IF($K1051="Not Paid by Tenant",0,INDEX('AMI Ref'!$O$10:$R$10,MATCH($K1051,{"Oil","Gas","Electric - Other","Electric ccASHP - split"},0))),0),"")</f>
        <v>0</v>
      </c>
      <c r="AR1051" s="124">
        <f t="shared" si="140"/>
        <v>0</v>
      </c>
      <c r="AS1051" s="123" t="e">
        <f t="shared" si="141"/>
        <v>#N/A</v>
      </c>
    </row>
    <row r="1052" spans="1:45" x14ac:dyDescent="0.2">
      <c r="A1052" s="130">
        <v>1050</v>
      </c>
      <c r="B1052" s="177">
        <f>IF(OR(COUNTIF($B$2:$B1051,Input!$F1068)&lt;1,COUNTIF($O$2:$O1051,Input!$C1068)&lt;1),Input!F1068,0)</f>
        <v>0</v>
      </c>
      <c r="C1052" s="177">
        <f>IF(OR(COUNTIF($B$2:$B1051,Input!$F1068)&lt;1,COUNTIF($O$2:$O1051,Input!$C1068)&lt;1),Input!G1068,0)</f>
        <v>0</v>
      </c>
      <c r="D1052" s="177">
        <f>IF(OR(COUNTIF($B$2:$B1051,Input!$F1068)&lt;1,COUNTIF($O$2:$O1051,Input!$C1068)&lt;1),Input!H1068,0)</f>
        <v>0</v>
      </c>
      <c r="E1052" s="177">
        <f>IF(OR(COUNTIF($B$2:$B1051,Input!$F1068)&lt;1,COUNTIF($O$2:$O1051,Input!$C1068)&lt;1),Input!I1068,0)</f>
        <v>0</v>
      </c>
      <c r="F1052" s="177">
        <f>IF(OR(COUNTIF($B$2:$B1051,Input!$F1068)&lt;1,COUNTIF($O$2:$O1051,Input!$C1068)&lt;1),Input!J1068,0)</f>
        <v>0</v>
      </c>
      <c r="G1052" s="177">
        <f>IF(OR(COUNTIF($B$2:$B1051,Input!$F1068)&lt;1,COUNTIF($O$2:$O1051,Input!$C1068)&lt;1),Input!K1068,0)</f>
        <v>0</v>
      </c>
      <c r="H1052" s="177">
        <f>IF(OR(COUNTIF($B$2:$B1051,Input!$F1068)&lt;1,COUNTIF($O$2:$O1051,Input!$C1068)&lt;1),Input!L1068,0)</f>
        <v>0</v>
      </c>
      <c r="I1052" s="177">
        <f>IF(OR(COUNTIF($B$2:$B1051,Input!$F1068)&lt;1,COUNTIF($O$2:$O1051,Input!$C1068)&lt;1),Input!M1068,0)</f>
        <v>0</v>
      </c>
      <c r="J1052" s="177">
        <f>IF(OR(COUNTIF($B$2:$B1051,Input!$F1068)&lt;1,COUNTIF($O$2:$O1051,Input!$C1068)&lt;1),Input!N1068,0)</f>
        <v>0</v>
      </c>
      <c r="K1052" s="177">
        <f>IF(OR(COUNTIF($B$2:$B1051,Input!$F1068)&lt;1,COUNTIF($O$2:$O1051,Input!$C1068)&lt;1),Input!O1068,0)</f>
        <v>0</v>
      </c>
      <c r="L1052" s="177">
        <f>IF(OR(COUNTIF($B$2:$B1051,Input!$F1068)&lt;1,COUNTIF($O$2:$O1051,Input!$C1068)&lt;1),Input!P1068,0)</f>
        <v>0</v>
      </c>
      <c r="M1052" s="129" t="str">
        <f t="shared" si="136"/>
        <v/>
      </c>
      <c r="N1052" s="161">
        <f t="shared" si="142"/>
        <v>0</v>
      </c>
      <c r="O1052" s="168">
        <f>Input!C1068</f>
        <v>0</v>
      </c>
      <c r="P1052" s="168"/>
      <c r="R1052" s="131">
        <f t="shared" si="143"/>
        <v>0</v>
      </c>
      <c r="S1052" s="133" t="str">
        <f t="shared" si="137"/>
        <v xml:space="preserve"> </v>
      </c>
      <c r="T1052" s="133"/>
      <c r="U1052" s="132" t="str">
        <f>_xlfn.IFNA(IF($D1052=0,LOOKUP($F1052,{0.1,0.2,0.3,0.4,0.5,0.6,0.7,0.8,0.9,1},{22,34,46,58,70,82,94,106,118,130}),""),"")</f>
        <v/>
      </c>
      <c r="V1052" s="132" t="str">
        <f>_xlfn.IFNA(IF($D1052=1,LOOKUP($F1052,{0.1,0.2,0.3,0.4,0.5,0.6,0.7,0.8,0.9,1},{23,35,47,59,71,83,95,107,119,131}),""),"")</f>
        <v/>
      </c>
      <c r="W1052" s="132" t="str">
        <f>_xlfn.IFNA(IF($D1052=2,LOOKUP($F1052,{0.1,0.2,0.3,0.4,0.5,0.6,0.7,0.8,0.9,1},{24,36,48,60,72,84,96,108,120,132}),""),"")</f>
        <v/>
      </c>
      <c r="X1052" s="132" t="str">
        <f>_xlfn.IFNA(IF($D1052=3,LOOKUP($F1052,{0.1,0.2,0.3,0.4,0.5,0.6,0.7,0.8,0.9,1},{25,37,49,61,73,85,97,109,121,133}),""),"")</f>
        <v/>
      </c>
      <c r="Y1052" s="132" t="str">
        <f>_xlfn.IFNA(IF($D1052=4,LOOKUP($F1052,{0.1,0.2,0.3,0.4,0.5,0.6,0.7,0.8,0.9,1},{26,38,50,62,74,86,98,110,122,134}),""),"")</f>
        <v/>
      </c>
      <c r="Z1052" s="132" t="str">
        <f>_xlfn.IFNA(IF($D1052=5,LOOKUP($F1052,{0.1,0.2,0.3,0.4,0.5,0.6,0.7,0.8,0.9,1},{27,39,51,63,75,87,99,111,123,135}),""),"")</f>
        <v/>
      </c>
      <c r="AA1052" s="132">
        <f t="shared" si="138"/>
        <v>0</v>
      </c>
      <c r="AB1052" s="132" t="str">
        <f t="shared" si="139"/>
        <v>00</v>
      </c>
      <c r="AC1052" s="82" t="e">
        <f>VLOOKUP(AB1052,'AMI Ref'!T:U,2,FALSE)</f>
        <v>#N/A</v>
      </c>
      <c r="AD1052" s="124"/>
      <c r="AE1052" s="81" t="str">
        <f>_xlfn.IFNA(IF($D1052=0,IF($J1052="Not Paid by Tenant",0,INDEX('AMI Ref'!$K$5:$N$5,MATCH($J1052,{"Oil","Gas","Electric - Other","ELECTRIC - HEAT PUMP"},0))),0),"")</f>
        <v/>
      </c>
      <c r="AF1052" s="81">
        <f>_xlfn.IFNA(IF($D1052=1,IF($J1052="Not Paid by Tenant",0,INDEX('AMI Ref'!$K$6:$N$6,MATCH($J1052,{"Oil","Gas","Electric - Other","ELECTRIC - HEAT PUMP"},0))),0),"")</f>
        <v>0</v>
      </c>
      <c r="AG1052" s="81">
        <f>_xlfn.IFNA(IF($D1052=2,IF($J1052="Not Paid by Tenant",0,INDEX('AMI Ref'!$K$7:$N$7,MATCH($J1052,{"Oil","Gas","Electric - Other","ELECTRIC - HEAT PUMP"},0))),0),"")</f>
        <v>0</v>
      </c>
      <c r="AH1052" s="81">
        <f>_xlfn.IFNA(IF($D1052=3,IF($J1052="Not Paid by Tenant",0,INDEX('AMI Ref'!$K$8:$N$8,MATCH($J1052,{"Oil","Gas","Electric - Other","ELECTRIC - HEAT PUMP"},0))),0),"")</f>
        <v>0</v>
      </c>
      <c r="AI1052" s="81">
        <f>_xlfn.IFNA(IF($D1052=4,IF($J1052="Not Paid by Tenant",0,INDEX('AMI Ref'!$K$9:$N$9,MATCH($J1052,{"Oil","Gas","Electric - Other","ELECTRIC - HEAT PUMP"},0))),0),"")</f>
        <v>0</v>
      </c>
      <c r="AJ1052" s="81">
        <f>_xlfn.IFNA(IF($D1052=5,IF($J1052="Not Paid by Tenant",0,INDEX('AMI Ref'!$K$10:$N$10,MATCH($J1052,{"Oil","Gas","Electric - Other","ELECTRIC - HEAT PUMP"},0))),0),"")</f>
        <v>0</v>
      </c>
      <c r="AK1052" s="128"/>
      <c r="AL1052" s="81" t="str">
        <f>_xlfn.IFNA(IF($D1052=0,IF($K1052="Not Paid by Tenant",0,INDEX('AMI Ref'!$O$5:$R$5,MATCH($K1052,{"Oil","Gas","Electric - Other","Electric ccASHP - split"},0))),0),"")</f>
        <v/>
      </c>
      <c r="AM1052" s="81">
        <f>_xlfn.IFNA(IF($D1052=1,IF($K1052="Not Paid by Tenant",0,INDEX('AMI Ref'!$O$6:$R$6,MATCH($K1052,{"Oil","Gas","Electric - Other","Electric ccASHP - split"},0))),0),"")</f>
        <v>0</v>
      </c>
      <c r="AN1052" s="81">
        <f>_xlfn.IFNA(IF($D1052=2,IF($K1052="Not Paid by Tenant",0,INDEX('AMI Ref'!$O$7:$R$7,MATCH($K1052,{"Oil","Gas","Electric - Other","Electric ccASHP - split"},0))),0),"")</f>
        <v>0</v>
      </c>
      <c r="AO1052" s="81">
        <f>_xlfn.IFNA(IF($D1052=3,IF($K1052="Not Paid by Tenant",0,INDEX('AMI Ref'!$O$8:$R$8,MATCH($K1052,{"Oil","Gas","Electric - Other","Electric ccASHP - split"},0))),0),"")</f>
        <v>0</v>
      </c>
      <c r="AP1052" s="81">
        <f>_xlfn.IFNA(IF($D1052=4,IF($K1052="Not Paid by Tenant",0,INDEX('AMI Ref'!$O$9:$R$9,MATCH($K1052,{"Oil","Gas","Electric - Other","Electric ccASHP - split"},0))),0),"")</f>
        <v>0</v>
      </c>
      <c r="AQ1052" s="81">
        <f>_xlfn.IFNA(IF($D1052=5,IF($K1052="Not Paid by Tenant",0,INDEX('AMI Ref'!$O$10:$R$10,MATCH($K1052,{"Oil","Gas","Electric - Other","Electric ccASHP - split"},0))),0),"")</f>
        <v>0</v>
      </c>
      <c r="AR1052" s="124">
        <f t="shared" si="140"/>
        <v>0</v>
      </c>
      <c r="AS1052" s="123" t="e">
        <f t="shared" si="141"/>
        <v>#N/A</v>
      </c>
    </row>
    <row r="1053" spans="1:45" x14ac:dyDescent="0.2">
      <c r="A1053" s="130">
        <v>1051</v>
      </c>
      <c r="B1053" s="177">
        <f>IF(OR(COUNTIF($B$2:$B1052,Input!$F1069)&lt;1,COUNTIF($O$2:$O1052,Input!$C1069)&lt;1),Input!F1069,0)</f>
        <v>0</v>
      </c>
      <c r="C1053" s="177">
        <f>IF(OR(COUNTIF($B$2:$B1052,Input!$F1069)&lt;1,COUNTIF($O$2:$O1052,Input!$C1069)&lt;1),Input!G1069,0)</f>
        <v>0</v>
      </c>
      <c r="D1053" s="177">
        <f>IF(OR(COUNTIF($B$2:$B1052,Input!$F1069)&lt;1,COUNTIF($O$2:$O1052,Input!$C1069)&lt;1),Input!H1069,0)</f>
        <v>0</v>
      </c>
      <c r="E1053" s="177">
        <f>IF(OR(COUNTIF($B$2:$B1052,Input!$F1069)&lt;1,COUNTIF($O$2:$O1052,Input!$C1069)&lt;1),Input!I1069,0)</f>
        <v>0</v>
      </c>
      <c r="F1053" s="177">
        <f>IF(OR(COUNTIF($B$2:$B1052,Input!$F1069)&lt;1,COUNTIF($O$2:$O1052,Input!$C1069)&lt;1),Input!J1069,0)</f>
        <v>0</v>
      </c>
      <c r="G1053" s="177">
        <f>IF(OR(COUNTIF($B$2:$B1052,Input!$F1069)&lt;1,COUNTIF($O$2:$O1052,Input!$C1069)&lt;1),Input!K1069,0)</f>
        <v>0</v>
      </c>
      <c r="H1053" s="177">
        <f>IF(OR(COUNTIF($B$2:$B1052,Input!$F1069)&lt;1,COUNTIF($O$2:$O1052,Input!$C1069)&lt;1),Input!L1069,0)</f>
        <v>0</v>
      </c>
      <c r="I1053" s="177">
        <f>IF(OR(COUNTIF($B$2:$B1052,Input!$F1069)&lt;1,COUNTIF($O$2:$O1052,Input!$C1069)&lt;1),Input!M1069,0)</f>
        <v>0</v>
      </c>
      <c r="J1053" s="177">
        <f>IF(OR(COUNTIF($B$2:$B1052,Input!$F1069)&lt;1,COUNTIF($O$2:$O1052,Input!$C1069)&lt;1),Input!N1069,0)</f>
        <v>0</v>
      </c>
      <c r="K1053" s="177">
        <f>IF(OR(COUNTIF($B$2:$B1052,Input!$F1069)&lt;1,COUNTIF($O$2:$O1052,Input!$C1069)&lt;1),Input!O1069,0)</f>
        <v>0</v>
      </c>
      <c r="L1053" s="177">
        <f>IF(OR(COUNTIF($B$2:$B1052,Input!$F1069)&lt;1,COUNTIF($O$2:$O1052,Input!$C1069)&lt;1),Input!P1069,0)</f>
        <v>0</v>
      </c>
      <c r="M1053" s="129" t="str">
        <f t="shared" si="136"/>
        <v/>
      </c>
      <c r="N1053" s="161">
        <f t="shared" si="142"/>
        <v>0</v>
      </c>
      <c r="O1053" s="168">
        <f>Input!C1069</f>
        <v>0</v>
      </c>
      <c r="P1053" s="168"/>
      <c r="R1053" s="131">
        <f t="shared" si="143"/>
        <v>0</v>
      </c>
      <c r="S1053" s="133" t="str">
        <f t="shared" si="137"/>
        <v xml:space="preserve"> </v>
      </c>
      <c r="T1053" s="133"/>
      <c r="U1053" s="132" t="str">
        <f>_xlfn.IFNA(IF($D1053=0,LOOKUP($F1053,{0.1,0.2,0.3,0.4,0.5,0.6,0.7,0.8,0.9,1},{22,34,46,58,70,82,94,106,118,130}),""),"")</f>
        <v/>
      </c>
      <c r="V1053" s="132" t="str">
        <f>_xlfn.IFNA(IF($D1053=1,LOOKUP($F1053,{0.1,0.2,0.3,0.4,0.5,0.6,0.7,0.8,0.9,1},{23,35,47,59,71,83,95,107,119,131}),""),"")</f>
        <v/>
      </c>
      <c r="W1053" s="132" t="str">
        <f>_xlfn.IFNA(IF($D1053=2,LOOKUP($F1053,{0.1,0.2,0.3,0.4,0.5,0.6,0.7,0.8,0.9,1},{24,36,48,60,72,84,96,108,120,132}),""),"")</f>
        <v/>
      </c>
      <c r="X1053" s="132" t="str">
        <f>_xlfn.IFNA(IF($D1053=3,LOOKUP($F1053,{0.1,0.2,0.3,0.4,0.5,0.6,0.7,0.8,0.9,1},{25,37,49,61,73,85,97,109,121,133}),""),"")</f>
        <v/>
      </c>
      <c r="Y1053" s="132" t="str">
        <f>_xlfn.IFNA(IF($D1053=4,LOOKUP($F1053,{0.1,0.2,0.3,0.4,0.5,0.6,0.7,0.8,0.9,1},{26,38,50,62,74,86,98,110,122,134}),""),"")</f>
        <v/>
      </c>
      <c r="Z1053" s="132" t="str">
        <f>_xlfn.IFNA(IF($D1053=5,LOOKUP($F1053,{0.1,0.2,0.3,0.4,0.5,0.6,0.7,0.8,0.9,1},{27,39,51,63,75,87,99,111,123,135}),""),"")</f>
        <v/>
      </c>
      <c r="AA1053" s="132">
        <f t="shared" si="138"/>
        <v>0</v>
      </c>
      <c r="AB1053" s="132" t="str">
        <f t="shared" si="139"/>
        <v>00</v>
      </c>
      <c r="AC1053" s="82" t="e">
        <f>VLOOKUP(AB1053,'AMI Ref'!T:U,2,FALSE)</f>
        <v>#N/A</v>
      </c>
      <c r="AD1053" s="124"/>
      <c r="AE1053" s="81" t="str">
        <f>_xlfn.IFNA(IF($D1053=0,IF($J1053="Not Paid by Tenant",0,INDEX('AMI Ref'!$K$5:$N$5,MATCH($J1053,{"Oil","Gas","Electric - Other","ELECTRIC - HEAT PUMP"},0))),0),"")</f>
        <v/>
      </c>
      <c r="AF1053" s="81">
        <f>_xlfn.IFNA(IF($D1053=1,IF($J1053="Not Paid by Tenant",0,INDEX('AMI Ref'!$K$6:$N$6,MATCH($J1053,{"Oil","Gas","Electric - Other","ELECTRIC - HEAT PUMP"},0))),0),"")</f>
        <v>0</v>
      </c>
      <c r="AG1053" s="81">
        <f>_xlfn.IFNA(IF($D1053=2,IF($J1053="Not Paid by Tenant",0,INDEX('AMI Ref'!$K$7:$N$7,MATCH($J1053,{"Oil","Gas","Electric - Other","ELECTRIC - HEAT PUMP"},0))),0),"")</f>
        <v>0</v>
      </c>
      <c r="AH1053" s="81">
        <f>_xlfn.IFNA(IF($D1053=3,IF($J1053="Not Paid by Tenant",0,INDEX('AMI Ref'!$K$8:$N$8,MATCH($J1053,{"Oil","Gas","Electric - Other","ELECTRIC - HEAT PUMP"},0))),0),"")</f>
        <v>0</v>
      </c>
      <c r="AI1053" s="81">
        <f>_xlfn.IFNA(IF($D1053=4,IF($J1053="Not Paid by Tenant",0,INDEX('AMI Ref'!$K$9:$N$9,MATCH($J1053,{"Oil","Gas","Electric - Other","ELECTRIC - HEAT PUMP"},0))),0),"")</f>
        <v>0</v>
      </c>
      <c r="AJ1053" s="81">
        <f>_xlfn.IFNA(IF($D1053=5,IF($J1053="Not Paid by Tenant",0,INDEX('AMI Ref'!$K$10:$N$10,MATCH($J1053,{"Oil","Gas","Electric - Other","ELECTRIC - HEAT PUMP"},0))),0),"")</f>
        <v>0</v>
      </c>
      <c r="AK1053" s="128"/>
      <c r="AL1053" s="81" t="str">
        <f>_xlfn.IFNA(IF($D1053=0,IF($K1053="Not Paid by Tenant",0,INDEX('AMI Ref'!$O$5:$R$5,MATCH($K1053,{"Oil","Gas","Electric - Other","Electric ccASHP - split"},0))),0),"")</f>
        <v/>
      </c>
      <c r="AM1053" s="81">
        <f>_xlfn.IFNA(IF($D1053=1,IF($K1053="Not Paid by Tenant",0,INDEX('AMI Ref'!$O$6:$R$6,MATCH($K1053,{"Oil","Gas","Electric - Other","Electric ccASHP - split"},0))),0),"")</f>
        <v>0</v>
      </c>
      <c r="AN1053" s="81">
        <f>_xlfn.IFNA(IF($D1053=2,IF($K1053="Not Paid by Tenant",0,INDEX('AMI Ref'!$O$7:$R$7,MATCH($K1053,{"Oil","Gas","Electric - Other","Electric ccASHP - split"},0))),0),"")</f>
        <v>0</v>
      </c>
      <c r="AO1053" s="81">
        <f>_xlfn.IFNA(IF($D1053=3,IF($K1053="Not Paid by Tenant",0,INDEX('AMI Ref'!$O$8:$R$8,MATCH($K1053,{"Oil","Gas","Electric - Other","Electric ccASHP - split"},0))),0),"")</f>
        <v>0</v>
      </c>
      <c r="AP1053" s="81">
        <f>_xlfn.IFNA(IF($D1053=4,IF($K1053="Not Paid by Tenant",0,INDEX('AMI Ref'!$O$9:$R$9,MATCH($K1053,{"Oil","Gas","Electric - Other","Electric ccASHP - split"},0))),0),"")</f>
        <v>0</v>
      </c>
      <c r="AQ1053" s="81">
        <f>_xlfn.IFNA(IF($D1053=5,IF($K1053="Not Paid by Tenant",0,INDEX('AMI Ref'!$O$10:$R$10,MATCH($K1053,{"Oil","Gas","Electric - Other","Electric ccASHP - split"},0))),0),"")</f>
        <v>0</v>
      </c>
      <c r="AR1053" s="124">
        <f t="shared" si="140"/>
        <v>0</v>
      </c>
      <c r="AS1053" s="123" t="e">
        <f t="shared" si="141"/>
        <v>#N/A</v>
      </c>
    </row>
    <row r="1054" spans="1:45" x14ac:dyDescent="0.2">
      <c r="A1054" s="130">
        <v>1052</v>
      </c>
      <c r="B1054" s="177">
        <f>IF(OR(COUNTIF($B$2:$B1053,Input!$F1070)&lt;1,COUNTIF($O$2:$O1053,Input!$C1070)&lt;1),Input!F1070,0)</f>
        <v>0</v>
      </c>
      <c r="C1054" s="177">
        <f>IF(OR(COUNTIF($B$2:$B1053,Input!$F1070)&lt;1,COUNTIF($O$2:$O1053,Input!$C1070)&lt;1),Input!G1070,0)</f>
        <v>0</v>
      </c>
      <c r="D1054" s="177">
        <f>IF(OR(COUNTIF($B$2:$B1053,Input!$F1070)&lt;1,COUNTIF($O$2:$O1053,Input!$C1070)&lt;1),Input!H1070,0)</f>
        <v>0</v>
      </c>
      <c r="E1054" s="177">
        <f>IF(OR(COUNTIF($B$2:$B1053,Input!$F1070)&lt;1,COUNTIF($O$2:$O1053,Input!$C1070)&lt;1),Input!I1070,0)</f>
        <v>0</v>
      </c>
      <c r="F1054" s="177">
        <f>IF(OR(COUNTIF($B$2:$B1053,Input!$F1070)&lt;1,COUNTIF($O$2:$O1053,Input!$C1070)&lt;1),Input!J1070,0)</f>
        <v>0</v>
      </c>
      <c r="G1054" s="177">
        <f>IF(OR(COUNTIF($B$2:$B1053,Input!$F1070)&lt;1,COUNTIF($O$2:$O1053,Input!$C1070)&lt;1),Input!K1070,0)</f>
        <v>0</v>
      </c>
      <c r="H1054" s="177">
        <f>IF(OR(COUNTIF($B$2:$B1053,Input!$F1070)&lt;1,COUNTIF($O$2:$O1053,Input!$C1070)&lt;1),Input!L1070,0)</f>
        <v>0</v>
      </c>
      <c r="I1054" s="177">
        <f>IF(OR(COUNTIF($B$2:$B1053,Input!$F1070)&lt;1,COUNTIF($O$2:$O1053,Input!$C1070)&lt;1),Input!M1070,0)</f>
        <v>0</v>
      </c>
      <c r="J1054" s="177">
        <f>IF(OR(COUNTIF($B$2:$B1053,Input!$F1070)&lt;1,COUNTIF($O$2:$O1053,Input!$C1070)&lt;1),Input!N1070,0)</f>
        <v>0</v>
      </c>
      <c r="K1054" s="177">
        <f>IF(OR(COUNTIF($B$2:$B1053,Input!$F1070)&lt;1,COUNTIF($O$2:$O1053,Input!$C1070)&lt;1),Input!O1070,0)</f>
        <v>0</v>
      </c>
      <c r="L1054" s="177">
        <f>IF(OR(COUNTIF($B$2:$B1053,Input!$F1070)&lt;1,COUNTIF($O$2:$O1053,Input!$C1070)&lt;1),Input!P1070,0)</f>
        <v>0</v>
      </c>
      <c r="M1054" s="129" t="str">
        <f t="shared" si="136"/>
        <v/>
      </c>
      <c r="N1054" s="161">
        <f t="shared" si="142"/>
        <v>0</v>
      </c>
      <c r="O1054" s="168">
        <f>Input!C1070</f>
        <v>0</v>
      </c>
      <c r="P1054" s="168"/>
      <c r="R1054" s="131">
        <f t="shared" si="143"/>
        <v>0</v>
      </c>
      <c r="S1054" s="133" t="str">
        <f t="shared" si="137"/>
        <v xml:space="preserve"> </v>
      </c>
      <c r="T1054" s="133"/>
      <c r="U1054" s="132" t="str">
        <f>_xlfn.IFNA(IF($D1054=0,LOOKUP($F1054,{0.1,0.2,0.3,0.4,0.5,0.6,0.7,0.8,0.9,1},{22,34,46,58,70,82,94,106,118,130}),""),"")</f>
        <v/>
      </c>
      <c r="V1054" s="132" t="str">
        <f>_xlfn.IFNA(IF($D1054=1,LOOKUP($F1054,{0.1,0.2,0.3,0.4,0.5,0.6,0.7,0.8,0.9,1},{23,35,47,59,71,83,95,107,119,131}),""),"")</f>
        <v/>
      </c>
      <c r="W1054" s="132" t="str">
        <f>_xlfn.IFNA(IF($D1054=2,LOOKUP($F1054,{0.1,0.2,0.3,0.4,0.5,0.6,0.7,0.8,0.9,1},{24,36,48,60,72,84,96,108,120,132}),""),"")</f>
        <v/>
      </c>
      <c r="X1054" s="132" t="str">
        <f>_xlfn.IFNA(IF($D1054=3,LOOKUP($F1054,{0.1,0.2,0.3,0.4,0.5,0.6,0.7,0.8,0.9,1},{25,37,49,61,73,85,97,109,121,133}),""),"")</f>
        <v/>
      </c>
      <c r="Y1054" s="132" t="str">
        <f>_xlfn.IFNA(IF($D1054=4,LOOKUP($F1054,{0.1,0.2,0.3,0.4,0.5,0.6,0.7,0.8,0.9,1},{26,38,50,62,74,86,98,110,122,134}),""),"")</f>
        <v/>
      </c>
      <c r="Z1054" s="132" t="str">
        <f>_xlfn.IFNA(IF($D1054=5,LOOKUP($F1054,{0.1,0.2,0.3,0.4,0.5,0.6,0.7,0.8,0.9,1},{27,39,51,63,75,87,99,111,123,135}),""),"")</f>
        <v/>
      </c>
      <c r="AA1054" s="132">
        <f t="shared" si="138"/>
        <v>0</v>
      </c>
      <c r="AB1054" s="132" t="str">
        <f t="shared" si="139"/>
        <v>00</v>
      </c>
      <c r="AC1054" s="82" t="e">
        <f>VLOOKUP(AB1054,'AMI Ref'!T:U,2,FALSE)</f>
        <v>#N/A</v>
      </c>
      <c r="AD1054" s="124"/>
      <c r="AE1054" s="81" t="str">
        <f>_xlfn.IFNA(IF($D1054=0,IF($J1054="Not Paid by Tenant",0,INDEX('AMI Ref'!$K$5:$N$5,MATCH($J1054,{"Oil","Gas","Electric - Other","ELECTRIC - HEAT PUMP"},0))),0),"")</f>
        <v/>
      </c>
      <c r="AF1054" s="81">
        <f>_xlfn.IFNA(IF($D1054=1,IF($J1054="Not Paid by Tenant",0,INDEX('AMI Ref'!$K$6:$N$6,MATCH($J1054,{"Oil","Gas","Electric - Other","ELECTRIC - HEAT PUMP"},0))),0),"")</f>
        <v>0</v>
      </c>
      <c r="AG1054" s="81">
        <f>_xlfn.IFNA(IF($D1054=2,IF($J1054="Not Paid by Tenant",0,INDEX('AMI Ref'!$K$7:$N$7,MATCH($J1054,{"Oil","Gas","Electric - Other","ELECTRIC - HEAT PUMP"},0))),0),"")</f>
        <v>0</v>
      </c>
      <c r="AH1054" s="81">
        <f>_xlfn.IFNA(IF($D1054=3,IF($J1054="Not Paid by Tenant",0,INDEX('AMI Ref'!$K$8:$N$8,MATCH($J1054,{"Oil","Gas","Electric - Other","ELECTRIC - HEAT PUMP"},0))),0),"")</f>
        <v>0</v>
      </c>
      <c r="AI1054" s="81">
        <f>_xlfn.IFNA(IF($D1054=4,IF($J1054="Not Paid by Tenant",0,INDEX('AMI Ref'!$K$9:$N$9,MATCH($J1054,{"Oil","Gas","Electric - Other","ELECTRIC - HEAT PUMP"},0))),0),"")</f>
        <v>0</v>
      </c>
      <c r="AJ1054" s="81">
        <f>_xlfn.IFNA(IF($D1054=5,IF($J1054="Not Paid by Tenant",0,INDEX('AMI Ref'!$K$10:$N$10,MATCH($J1054,{"Oil","Gas","Electric - Other","ELECTRIC - HEAT PUMP"},0))),0),"")</f>
        <v>0</v>
      </c>
      <c r="AK1054" s="128"/>
      <c r="AL1054" s="81" t="str">
        <f>_xlfn.IFNA(IF($D1054=0,IF($K1054="Not Paid by Tenant",0,INDEX('AMI Ref'!$O$5:$R$5,MATCH($K1054,{"Oil","Gas","Electric - Other","Electric ccASHP - split"},0))),0),"")</f>
        <v/>
      </c>
      <c r="AM1054" s="81">
        <f>_xlfn.IFNA(IF($D1054=1,IF($K1054="Not Paid by Tenant",0,INDEX('AMI Ref'!$O$6:$R$6,MATCH($K1054,{"Oil","Gas","Electric - Other","Electric ccASHP - split"},0))),0),"")</f>
        <v>0</v>
      </c>
      <c r="AN1054" s="81">
        <f>_xlfn.IFNA(IF($D1054=2,IF($K1054="Not Paid by Tenant",0,INDEX('AMI Ref'!$O$7:$R$7,MATCH($K1054,{"Oil","Gas","Electric - Other","Electric ccASHP - split"},0))),0),"")</f>
        <v>0</v>
      </c>
      <c r="AO1054" s="81">
        <f>_xlfn.IFNA(IF($D1054=3,IF($K1054="Not Paid by Tenant",0,INDEX('AMI Ref'!$O$8:$R$8,MATCH($K1054,{"Oil","Gas","Electric - Other","Electric ccASHP - split"},0))),0),"")</f>
        <v>0</v>
      </c>
      <c r="AP1054" s="81">
        <f>_xlfn.IFNA(IF($D1054=4,IF($K1054="Not Paid by Tenant",0,INDEX('AMI Ref'!$O$9:$R$9,MATCH($K1054,{"Oil","Gas","Electric - Other","Electric ccASHP - split"},0))),0),"")</f>
        <v>0</v>
      </c>
      <c r="AQ1054" s="81">
        <f>_xlfn.IFNA(IF($D1054=5,IF($K1054="Not Paid by Tenant",0,INDEX('AMI Ref'!$O$10:$R$10,MATCH($K1054,{"Oil","Gas","Electric - Other","Electric ccASHP - split"},0))),0),"")</f>
        <v>0</v>
      </c>
      <c r="AR1054" s="124">
        <f t="shared" si="140"/>
        <v>0</v>
      </c>
      <c r="AS1054" s="123" t="e">
        <f t="shared" si="141"/>
        <v>#N/A</v>
      </c>
    </row>
    <row r="1055" spans="1:45" x14ac:dyDescent="0.2">
      <c r="A1055" s="130">
        <v>1053</v>
      </c>
      <c r="B1055" s="177">
        <f>IF(OR(COUNTIF($B$2:$B1054,Input!$F1071)&lt;1,COUNTIF($O$2:$O1054,Input!$C1071)&lt;1),Input!F1071,0)</f>
        <v>0</v>
      </c>
      <c r="C1055" s="177">
        <f>IF(OR(COUNTIF($B$2:$B1054,Input!$F1071)&lt;1,COUNTIF($O$2:$O1054,Input!$C1071)&lt;1),Input!G1071,0)</f>
        <v>0</v>
      </c>
      <c r="D1055" s="177">
        <f>IF(OR(COUNTIF($B$2:$B1054,Input!$F1071)&lt;1,COUNTIF($O$2:$O1054,Input!$C1071)&lt;1),Input!H1071,0)</f>
        <v>0</v>
      </c>
      <c r="E1055" s="177">
        <f>IF(OR(COUNTIF($B$2:$B1054,Input!$F1071)&lt;1,COUNTIF($O$2:$O1054,Input!$C1071)&lt;1),Input!I1071,0)</f>
        <v>0</v>
      </c>
      <c r="F1055" s="177">
        <f>IF(OR(COUNTIF($B$2:$B1054,Input!$F1071)&lt;1,COUNTIF($O$2:$O1054,Input!$C1071)&lt;1),Input!J1071,0)</f>
        <v>0</v>
      </c>
      <c r="G1055" s="177">
        <f>IF(OR(COUNTIF($B$2:$B1054,Input!$F1071)&lt;1,COUNTIF($O$2:$O1054,Input!$C1071)&lt;1),Input!K1071,0)</f>
        <v>0</v>
      </c>
      <c r="H1055" s="177">
        <f>IF(OR(COUNTIF($B$2:$B1054,Input!$F1071)&lt;1,COUNTIF($O$2:$O1054,Input!$C1071)&lt;1),Input!L1071,0)</f>
        <v>0</v>
      </c>
      <c r="I1055" s="177">
        <f>IF(OR(COUNTIF($B$2:$B1054,Input!$F1071)&lt;1,COUNTIF($O$2:$O1054,Input!$C1071)&lt;1),Input!M1071,0)</f>
        <v>0</v>
      </c>
      <c r="J1055" s="177">
        <f>IF(OR(COUNTIF($B$2:$B1054,Input!$F1071)&lt;1,COUNTIF($O$2:$O1054,Input!$C1071)&lt;1),Input!N1071,0)</f>
        <v>0</v>
      </c>
      <c r="K1055" s="177">
        <f>IF(OR(COUNTIF($B$2:$B1054,Input!$F1071)&lt;1,COUNTIF($O$2:$O1054,Input!$C1071)&lt;1),Input!O1071,0)</f>
        <v>0</v>
      </c>
      <c r="L1055" s="177">
        <f>IF(OR(COUNTIF($B$2:$B1054,Input!$F1071)&lt;1,COUNTIF($O$2:$O1054,Input!$C1071)&lt;1),Input!P1071,0)</f>
        <v>0</v>
      </c>
      <c r="M1055" s="129" t="str">
        <f t="shared" si="136"/>
        <v/>
      </c>
      <c r="N1055" s="161">
        <f t="shared" si="142"/>
        <v>0</v>
      </c>
      <c r="O1055" s="168">
        <f>Input!C1071</f>
        <v>0</v>
      </c>
      <c r="P1055" s="168"/>
      <c r="R1055" s="131">
        <f t="shared" si="143"/>
        <v>0</v>
      </c>
      <c r="S1055" s="133" t="str">
        <f t="shared" si="137"/>
        <v xml:space="preserve"> </v>
      </c>
      <c r="T1055" s="133"/>
      <c r="U1055" s="132" t="str">
        <f>_xlfn.IFNA(IF($D1055=0,LOOKUP($F1055,{0.1,0.2,0.3,0.4,0.5,0.6,0.7,0.8,0.9,1},{22,34,46,58,70,82,94,106,118,130}),""),"")</f>
        <v/>
      </c>
      <c r="V1055" s="132" t="str">
        <f>_xlfn.IFNA(IF($D1055=1,LOOKUP($F1055,{0.1,0.2,0.3,0.4,0.5,0.6,0.7,0.8,0.9,1},{23,35,47,59,71,83,95,107,119,131}),""),"")</f>
        <v/>
      </c>
      <c r="W1055" s="132" t="str">
        <f>_xlfn.IFNA(IF($D1055=2,LOOKUP($F1055,{0.1,0.2,0.3,0.4,0.5,0.6,0.7,0.8,0.9,1},{24,36,48,60,72,84,96,108,120,132}),""),"")</f>
        <v/>
      </c>
      <c r="X1055" s="132" t="str">
        <f>_xlfn.IFNA(IF($D1055=3,LOOKUP($F1055,{0.1,0.2,0.3,0.4,0.5,0.6,0.7,0.8,0.9,1},{25,37,49,61,73,85,97,109,121,133}),""),"")</f>
        <v/>
      </c>
      <c r="Y1055" s="132" t="str">
        <f>_xlfn.IFNA(IF($D1055=4,LOOKUP($F1055,{0.1,0.2,0.3,0.4,0.5,0.6,0.7,0.8,0.9,1},{26,38,50,62,74,86,98,110,122,134}),""),"")</f>
        <v/>
      </c>
      <c r="Z1055" s="132" t="str">
        <f>_xlfn.IFNA(IF($D1055=5,LOOKUP($F1055,{0.1,0.2,0.3,0.4,0.5,0.6,0.7,0.8,0.9,1},{27,39,51,63,75,87,99,111,123,135}),""),"")</f>
        <v/>
      </c>
      <c r="AA1055" s="132">
        <f t="shared" si="138"/>
        <v>0</v>
      </c>
      <c r="AB1055" s="132" t="str">
        <f t="shared" si="139"/>
        <v>00</v>
      </c>
      <c r="AC1055" s="82" t="e">
        <f>VLOOKUP(AB1055,'AMI Ref'!T:U,2,FALSE)</f>
        <v>#N/A</v>
      </c>
      <c r="AD1055" s="124"/>
      <c r="AE1055" s="81" t="str">
        <f>_xlfn.IFNA(IF($D1055=0,IF($J1055="Not Paid by Tenant",0,INDEX('AMI Ref'!$K$5:$N$5,MATCH($J1055,{"Oil","Gas","Electric - Other","ELECTRIC - HEAT PUMP"},0))),0),"")</f>
        <v/>
      </c>
      <c r="AF1055" s="81">
        <f>_xlfn.IFNA(IF($D1055=1,IF($J1055="Not Paid by Tenant",0,INDEX('AMI Ref'!$K$6:$N$6,MATCH($J1055,{"Oil","Gas","Electric - Other","ELECTRIC - HEAT PUMP"},0))),0),"")</f>
        <v>0</v>
      </c>
      <c r="AG1055" s="81">
        <f>_xlfn.IFNA(IF($D1055=2,IF($J1055="Not Paid by Tenant",0,INDEX('AMI Ref'!$K$7:$N$7,MATCH($J1055,{"Oil","Gas","Electric - Other","ELECTRIC - HEAT PUMP"},0))),0),"")</f>
        <v>0</v>
      </c>
      <c r="AH1055" s="81">
        <f>_xlfn.IFNA(IF($D1055=3,IF($J1055="Not Paid by Tenant",0,INDEX('AMI Ref'!$K$8:$N$8,MATCH($J1055,{"Oil","Gas","Electric - Other","ELECTRIC - HEAT PUMP"},0))),0),"")</f>
        <v>0</v>
      </c>
      <c r="AI1055" s="81">
        <f>_xlfn.IFNA(IF($D1055=4,IF($J1055="Not Paid by Tenant",0,INDEX('AMI Ref'!$K$9:$N$9,MATCH($J1055,{"Oil","Gas","Electric - Other","ELECTRIC - HEAT PUMP"},0))),0),"")</f>
        <v>0</v>
      </c>
      <c r="AJ1055" s="81">
        <f>_xlfn.IFNA(IF($D1055=5,IF($J1055="Not Paid by Tenant",0,INDEX('AMI Ref'!$K$10:$N$10,MATCH($J1055,{"Oil","Gas","Electric - Other","ELECTRIC - HEAT PUMP"},0))),0),"")</f>
        <v>0</v>
      </c>
      <c r="AK1055" s="128"/>
      <c r="AL1055" s="81" t="str">
        <f>_xlfn.IFNA(IF($D1055=0,IF($K1055="Not Paid by Tenant",0,INDEX('AMI Ref'!$O$5:$R$5,MATCH($K1055,{"Oil","Gas","Electric - Other","Electric ccASHP - split"},0))),0),"")</f>
        <v/>
      </c>
      <c r="AM1055" s="81">
        <f>_xlfn.IFNA(IF($D1055=1,IF($K1055="Not Paid by Tenant",0,INDEX('AMI Ref'!$O$6:$R$6,MATCH($K1055,{"Oil","Gas","Electric - Other","Electric ccASHP - split"},0))),0),"")</f>
        <v>0</v>
      </c>
      <c r="AN1055" s="81">
        <f>_xlfn.IFNA(IF($D1055=2,IF($K1055="Not Paid by Tenant",0,INDEX('AMI Ref'!$O$7:$R$7,MATCH($K1055,{"Oil","Gas","Electric - Other","Electric ccASHP - split"},0))),0),"")</f>
        <v>0</v>
      </c>
      <c r="AO1055" s="81">
        <f>_xlfn.IFNA(IF($D1055=3,IF($K1055="Not Paid by Tenant",0,INDEX('AMI Ref'!$O$8:$R$8,MATCH($K1055,{"Oil","Gas","Electric - Other","Electric ccASHP - split"},0))),0),"")</f>
        <v>0</v>
      </c>
      <c r="AP1055" s="81">
        <f>_xlfn.IFNA(IF($D1055=4,IF($K1055="Not Paid by Tenant",0,INDEX('AMI Ref'!$O$9:$R$9,MATCH($K1055,{"Oil","Gas","Electric - Other","Electric ccASHP - split"},0))),0),"")</f>
        <v>0</v>
      </c>
      <c r="AQ1055" s="81">
        <f>_xlfn.IFNA(IF($D1055=5,IF($K1055="Not Paid by Tenant",0,INDEX('AMI Ref'!$O$10:$R$10,MATCH($K1055,{"Oil","Gas","Electric - Other","Electric ccASHP - split"},0))),0),"")</f>
        <v>0</v>
      </c>
      <c r="AR1055" s="124">
        <f t="shared" si="140"/>
        <v>0</v>
      </c>
      <c r="AS1055" s="123" t="e">
        <f t="shared" si="141"/>
        <v>#N/A</v>
      </c>
    </row>
    <row r="1056" spans="1:45" x14ac:dyDescent="0.2">
      <c r="A1056" s="130">
        <v>1054</v>
      </c>
      <c r="B1056" s="177">
        <f>IF(OR(COUNTIF($B$2:$B1055,Input!$F1072)&lt;1,COUNTIF($O$2:$O1055,Input!$C1072)&lt;1),Input!F1072,0)</f>
        <v>0</v>
      </c>
      <c r="C1056" s="177">
        <f>IF(OR(COUNTIF($B$2:$B1055,Input!$F1072)&lt;1,COUNTIF($O$2:$O1055,Input!$C1072)&lt;1),Input!G1072,0)</f>
        <v>0</v>
      </c>
      <c r="D1056" s="177">
        <f>IF(OR(COUNTIF($B$2:$B1055,Input!$F1072)&lt;1,COUNTIF($O$2:$O1055,Input!$C1072)&lt;1),Input!H1072,0)</f>
        <v>0</v>
      </c>
      <c r="E1056" s="177">
        <f>IF(OR(COUNTIF($B$2:$B1055,Input!$F1072)&lt;1,COUNTIF($O$2:$O1055,Input!$C1072)&lt;1),Input!I1072,0)</f>
        <v>0</v>
      </c>
      <c r="F1056" s="177">
        <f>IF(OR(COUNTIF($B$2:$B1055,Input!$F1072)&lt;1,COUNTIF($O$2:$O1055,Input!$C1072)&lt;1),Input!J1072,0)</f>
        <v>0</v>
      </c>
      <c r="G1056" s="177">
        <f>IF(OR(COUNTIF($B$2:$B1055,Input!$F1072)&lt;1,COUNTIF($O$2:$O1055,Input!$C1072)&lt;1),Input!K1072,0)</f>
        <v>0</v>
      </c>
      <c r="H1056" s="177">
        <f>IF(OR(COUNTIF($B$2:$B1055,Input!$F1072)&lt;1,COUNTIF($O$2:$O1055,Input!$C1072)&lt;1),Input!L1072,0)</f>
        <v>0</v>
      </c>
      <c r="I1056" s="177">
        <f>IF(OR(COUNTIF($B$2:$B1055,Input!$F1072)&lt;1,COUNTIF($O$2:$O1055,Input!$C1072)&lt;1),Input!M1072,0)</f>
        <v>0</v>
      </c>
      <c r="J1056" s="177">
        <f>IF(OR(COUNTIF($B$2:$B1055,Input!$F1072)&lt;1,COUNTIF($O$2:$O1055,Input!$C1072)&lt;1),Input!N1072,0)</f>
        <v>0</v>
      </c>
      <c r="K1056" s="177">
        <f>IF(OR(COUNTIF($B$2:$B1055,Input!$F1072)&lt;1,COUNTIF($O$2:$O1055,Input!$C1072)&lt;1),Input!O1072,0)</f>
        <v>0</v>
      </c>
      <c r="L1056" s="177">
        <f>IF(OR(COUNTIF($B$2:$B1055,Input!$F1072)&lt;1,COUNTIF($O$2:$O1055,Input!$C1072)&lt;1),Input!P1072,0)</f>
        <v>0</v>
      </c>
      <c r="M1056" s="129" t="str">
        <f t="shared" si="136"/>
        <v/>
      </c>
      <c r="N1056" s="161">
        <f t="shared" si="142"/>
        <v>0</v>
      </c>
      <c r="O1056" s="168">
        <f>Input!C1072</f>
        <v>0</v>
      </c>
      <c r="P1056" s="168"/>
      <c r="R1056" s="131">
        <f t="shared" si="143"/>
        <v>0</v>
      </c>
      <c r="S1056" s="133" t="str">
        <f t="shared" si="137"/>
        <v xml:space="preserve"> </v>
      </c>
      <c r="T1056" s="133"/>
      <c r="U1056" s="132" t="str">
        <f>_xlfn.IFNA(IF($D1056=0,LOOKUP($F1056,{0.1,0.2,0.3,0.4,0.5,0.6,0.7,0.8,0.9,1},{22,34,46,58,70,82,94,106,118,130}),""),"")</f>
        <v/>
      </c>
      <c r="V1056" s="132" t="str">
        <f>_xlfn.IFNA(IF($D1056=1,LOOKUP($F1056,{0.1,0.2,0.3,0.4,0.5,0.6,0.7,0.8,0.9,1},{23,35,47,59,71,83,95,107,119,131}),""),"")</f>
        <v/>
      </c>
      <c r="W1056" s="132" t="str">
        <f>_xlfn.IFNA(IF($D1056=2,LOOKUP($F1056,{0.1,0.2,0.3,0.4,0.5,0.6,0.7,0.8,0.9,1},{24,36,48,60,72,84,96,108,120,132}),""),"")</f>
        <v/>
      </c>
      <c r="X1056" s="132" t="str">
        <f>_xlfn.IFNA(IF($D1056=3,LOOKUP($F1056,{0.1,0.2,0.3,0.4,0.5,0.6,0.7,0.8,0.9,1},{25,37,49,61,73,85,97,109,121,133}),""),"")</f>
        <v/>
      </c>
      <c r="Y1056" s="132" t="str">
        <f>_xlfn.IFNA(IF($D1056=4,LOOKUP($F1056,{0.1,0.2,0.3,0.4,0.5,0.6,0.7,0.8,0.9,1},{26,38,50,62,74,86,98,110,122,134}),""),"")</f>
        <v/>
      </c>
      <c r="Z1056" s="132" t="str">
        <f>_xlfn.IFNA(IF($D1056=5,LOOKUP($F1056,{0.1,0.2,0.3,0.4,0.5,0.6,0.7,0.8,0.9,1},{27,39,51,63,75,87,99,111,123,135}),""),"")</f>
        <v/>
      </c>
      <c r="AA1056" s="132">
        <f t="shared" si="138"/>
        <v>0</v>
      </c>
      <c r="AB1056" s="132" t="str">
        <f t="shared" si="139"/>
        <v>00</v>
      </c>
      <c r="AC1056" s="82" t="e">
        <f>VLOOKUP(AB1056,'AMI Ref'!T:U,2,FALSE)</f>
        <v>#N/A</v>
      </c>
      <c r="AD1056" s="124"/>
      <c r="AE1056" s="81" t="str">
        <f>_xlfn.IFNA(IF($D1056=0,IF($J1056="Not Paid by Tenant",0,INDEX('AMI Ref'!$K$5:$N$5,MATCH($J1056,{"Oil","Gas","Electric - Other","ELECTRIC - HEAT PUMP"},0))),0),"")</f>
        <v/>
      </c>
      <c r="AF1056" s="81">
        <f>_xlfn.IFNA(IF($D1056=1,IF($J1056="Not Paid by Tenant",0,INDEX('AMI Ref'!$K$6:$N$6,MATCH($J1056,{"Oil","Gas","Electric - Other","ELECTRIC - HEAT PUMP"},0))),0),"")</f>
        <v>0</v>
      </c>
      <c r="AG1056" s="81">
        <f>_xlfn.IFNA(IF($D1056=2,IF($J1056="Not Paid by Tenant",0,INDEX('AMI Ref'!$K$7:$N$7,MATCH($J1056,{"Oil","Gas","Electric - Other","ELECTRIC - HEAT PUMP"},0))),0),"")</f>
        <v>0</v>
      </c>
      <c r="AH1056" s="81">
        <f>_xlfn.IFNA(IF($D1056=3,IF($J1056="Not Paid by Tenant",0,INDEX('AMI Ref'!$K$8:$N$8,MATCH($J1056,{"Oil","Gas","Electric - Other","ELECTRIC - HEAT PUMP"},0))),0),"")</f>
        <v>0</v>
      </c>
      <c r="AI1056" s="81">
        <f>_xlfn.IFNA(IF($D1056=4,IF($J1056="Not Paid by Tenant",0,INDEX('AMI Ref'!$K$9:$N$9,MATCH($J1056,{"Oil","Gas","Electric - Other","ELECTRIC - HEAT PUMP"},0))),0),"")</f>
        <v>0</v>
      </c>
      <c r="AJ1056" s="81">
        <f>_xlfn.IFNA(IF($D1056=5,IF($J1056="Not Paid by Tenant",0,INDEX('AMI Ref'!$K$10:$N$10,MATCH($J1056,{"Oil","Gas","Electric - Other","ELECTRIC - HEAT PUMP"},0))),0),"")</f>
        <v>0</v>
      </c>
      <c r="AK1056" s="128"/>
      <c r="AL1056" s="81" t="str">
        <f>_xlfn.IFNA(IF($D1056=0,IF($K1056="Not Paid by Tenant",0,INDEX('AMI Ref'!$O$5:$R$5,MATCH($K1056,{"Oil","Gas","Electric - Other","Electric ccASHP - split"},0))),0),"")</f>
        <v/>
      </c>
      <c r="AM1056" s="81">
        <f>_xlfn.IFNA(IF($D1056=1,IF($K1056="Not Paid by Tenant",0,INDEX('AMI Ref'!$O$6:$R$6,MATCH($K1056,{"Oil","Gas","Electric - Other","Electric ccASHP - split"},0))),0),"")</f>
        <v>0</v>
      </c>
      <c r="AN1056" s="81">
        <f>_xlfn.IFNA(IF($D1056=2,IF($K1056="Not Paid by Tenant",0,INDEX('AMI Ref'!$O$7:$R$7,MATCH($K1056,{"Oil","Gas","Electric - Other","Electric ccASHP - split"},0))),0),"")</f>
        <v>0</v>
      </c>
      <c r="AO1056" s="81">
        <f>_xlfn.IFNA(IF($D1056=3,IF($K1056="Not Paid by Tenant",0,INDEX('AMI Ref'!$O$8:$R$8,MATCH($K1056,{"Oil","Gas","Electric - Other","Electric ccASHP - split"},0))),0),"")</f>
        <v>0</v>
      </c>
      <c r="AP1056" s="81">
        <f>_xlfn.IFNA(IF($D1056=4,IF($K1056="Not Paid by Tenant",0,INDEX('AMI Ref'!$O$9:$R$9,MATCH($K1056,{"Oil","Gas","Electric - Other","Electric ccASHP - split"},0))),0),"")</f>
        <v>0</v>
      </c>
      <c r="AQ1056" s="81">
        <f>_xlfn.IFNA(IF($D1056=5,IF($K1056="Not Paid by Tenant",0,INDEX('AMI Ref'!$O$10:$R$10,MATCH($K1056,{"Oil","Gas","Electric - Other","Electric ccASHP - split"},0))),0),"")</f>
        <v>0</v>
      </c>
      <c r="AR1056" s="124">
        <f t="shared" si="140"/>
        <v>0</v>
      </c>
      <c r="AS1056" s="123" t="e">
        <f t="shared" si="141"/>
        <v>#N/A</v>
      </c>
    </row>
    <row r="1057" spans="1:45" x14ac:dyDescent="0.2">
      <c r="A1057" s="130">
        <v>1055</v>
      </c>
      <c r="B1057" s="177">
        <f>IF(OR(COUNTIF($B$2:$B1056,Input!$F1073)&lt;1,COUNTIF($O$2:$O1056,Input!$C1073)&lt;1),Input!F1073,0)</f>
        <v>0</v>
      </c>
      <c r="C1057" s="177">
        <f>IF(OR(COUNTIF($B$2:$B1056,Input!$F1073)&lt;1,COUNTIF($O$2:$O1056,Input!$C1073)&lt;1),Input!G1073,0)</f>
        <v>0</v>
      </c>
      <c r="D1057" s="177">
        <f>IF(OR(COUNTIF($B$2:$B1056,Input!$F1073)&lt;1,COUNTIF($O$2:$O1056,Input!$C1073)&lt;1),Input!H1073,0)</f>
        <v>0</v>
      </c>
      <c r="E1057" s="177">
        <f>IF(OR(COUNTIF($B$2:$B1056,Input!$F1073)&lt;1,COUNTIF($O$2:$O1056,Input!$C1073)&lt;1),Input!I1073,0)</f>
        <v>0</v>
      </c>
      <c r="F1057" s="177">
        <f>IF(OR(COUNTIF($B$2:$B1056,Input!$F1073)&lt;1,COUNTIF($O$2:$O1056,Input!$C1073)&lt;1),Input!J1073,0)</f>
        <v>0</v>
      </c>
      <c r="G1057" s="177">
        <f>IF(OR(COUNTIF($B$2:$B1056,Input!$F1073)&lt;1,COUNTIF($O$2:$O1056,Input!$C1073)&lt;1),Input!K1073,0)</f>
        <v>0</v>
      </c>
      <c r="H1057" s="177">
        <f>IF(OR(COUNTIF($B$2:$B1056,Input!$F1073)&lt;1,COUNTIF($O$2:$O1056,Input!$C1073)&lt;1),Input!L1073,0)</f>
        <v>0</v>
      </c>
      <c r="I1057" s="177">
        <f>IF(OR(COUNTIF($B$2:$B1056,Input!$F1073)&lt;1,COUNTIF($O$2:$O1056,Input!$C1073)&lt;1),Input!M1073,0)</f>
        <v>0</v>
      </c>
      <c r="J1057" s="177">
        <f>IF(OR(COUNTIF($B$2:$B1056,Input!$F1073)&lt;1,COUNTIF($O$2:$O1056,Input!$C1073)&lt;1),Input!N1073,0)</f>
        <v>0</v>
      </c>
      <c r="K1057" s="177">
        <f>IF(OR(COUNTIF($B$2:$B1056,Input!$F1073)&lt;1,COUNTIF($O$2:$O1056,Input!$C1073)&lt;1),Input!O1073,0)</f>
        <v>0</v>
      </c>
      <c r="L1057" s="177">
        <f>IF(OR(COUNTIF($B$2:$B1056,Input!$F1073)&lt;1,COUNTIF($O$2:$O1056,Input!$C1073)&lt;1),Input!P1073,0)</f>
        <v>0</v>
      </c>
      <c r="M1057" s="129" t="str">
        <f t="shared" si="136"/>
        <v/>
      </c>
      <c r="N1057" s="161">
        <f t="shared" si="142"/>
        <v>0</v>
      </c>
      <c r="O1057" s="168">
        <f>Input!C1073</f>
        <v>0</v>
      </c>
      <c r="P1057" s="168"/>
      <c r="R1057" s="131">
        <f t="shared" si="143"/>
        <v>0</v>
      </c>
      <c r="S1057" s="133" t="str">
        <f t="shared" si="137"/>
        <v xml:space="preserve"> </v>
      </c>
      <c r="T1057" s="133"/>
      <c r="U1057" s="132" t="str">
        <f>_xlfn.IFNA(IF($D1057=0,LOOKUP($F1057,{0.1,0.2,0.3,0.4,0.5,0.6,0.7,0.8,0.9,1},{22,34,46,58,70,82,94,106,118,130}),""),"")</f>
        <v/>
      </c>
      <c r="V1057" s="132" t="str">
        <f>_xlfn.IFNA(IF($D1057=1,LOOKUP($F1057,{0.1,0.2,0.3,0.4,0.5,0.6,0.7,0.8,0.9,1},{23,35,47,59,71,83,95,107,119,131}),""),"")</f>
        <v/>
      </c>
      <c r="W1057" s="132" t="str">
        <f>_xlfn.IFNA(IF($D1057=2,LOOKUP($F1057,{0.1,0.2,0.3,0.4,0.5,0.6,0.7,0.8,0.9,1},{24,36,48,60,72,84,96,108,120,132}),""),"")</f>
        <v/>
      </c>
      <c r="X1057" s="132" t="str">
        <f>_xlfn.IFNA(IF($D1057=3,LOOKUP($F1057,{0.1,0.2,0.3,0.4,0.5,0.6,0.7,0.8,0.9,1},{25,37,49,61,73,85,97,109,121,133}),""),"")</f>
        <v/>
      </c>
      <c r="Y1057" s="132" t="str">
        <f>_xlfn.IFNA(IF($D1057=4,LOOKUP($F1057,{0.1,0.2,0.3,0.4,0.5,0.6,0.7,0.8,0.9,1},{26,38,50,62,74,86,98,110,122,134}),""),"")</f>
        <v/>
      </c>
      <c r="Z1057" s="132" t="str">
        <f>_xlfn.IFNA(IF($D1057=5,LOOKUP($F1057,{0.1,0.2,0.3,0.4,0.5,0.6,0.7,0.8,0.9,1},{27,39,51,63,75,87,99,111,123,135}),""),"")</f>
        <v/>
      </c>
      <c r="AA1057" s="132">
        <f t="shared" si="138"/>
        <v>0</v>
      </c>
      <c r="AB1057" s="132" t="str">
        <f t="shared" si="139"/>
        <v>00</v>
      </c>
      <c r="AC1057" s="82" t="e">
        <f>VLOOKUP(AB1057,'AMI Ref'!T:U,2,FALSE)</f>
        <v>#N/A</v>
      </c>
      <c r="AD1057" s="124"/>
      <c r="AE1057" s="81" t="str">
        <f>_xlfn.IFNA(IF($D1057=0,IF($J1057="Not Paid by Tenant",0,INDEX('AMI Ref'!$K$5:$N$5,MATCH($J1057,{"Oil","Gas","Electric - Other","ELECTRIC - HEAT PUMP"},0))),0),"")</f>
        <v/>
      </c>
      <c r="AF1057" s="81">
        <f>_xlfn.IFNA(IF($D1057=1,IF($J1057="Not Paid by Tenant",0,INDEX('AMI Ref'!$K$6:$N$6,MATCH($J1057,{"Oil","Gas","Electric - Other","ELECTRIC - HEAT PUMP"},0))),0),"")</f>
        <v>0</v>
      </c>
      <c r="AG1057" s="81">
        <f>_xlfn.IFNA(IF($D1057=2,IF($J1057="Not Paid by Tenant",0,INDEX('AMI Ref'!$K$7:$N$7,MATCH($J1057,{"Oil","Gas","Electric - Other","ELECTRIC - HEAT PUMP"},0))),0),"")</f>
        <v>0</v>
      </c>
      <c r="AH1057" s="81">
        <f>_xlfn.IFNA(IF($D1057=3,IF($J1057="Not Paid by Tenant",0,INDEX('AMI Ref'!$K$8:$N$8,MATCH($J1057,{"Oil","Gas","Electric - Other","ELECTRIC - HEAT PUMP"},0))),0),"")</f>
        <v>0</v>
      </c>
      <c r="AI1057" s="81">
        <f>_xlfn.IFNA(IF($D1057=4,IF($J1057="Not Paid by Tenant",0,INDEX('AMI Ref'!$K$9:$N$9,MATCH($J1057,{"Oil","Gas","Electric - Other","ELECTRIC - HEAT PUMP"},0))),0),"")</f>
        <v>0</v>
      </c>
      <c r="AJ1057" s="81">
        <f>_xlfn.IFNA(IF($D1057=5,IF($J1057="Not Paid by Tenant",0,INDEX('AMI Ref'!$K$10:$N$10,MATCH($J1057,{"Oil","Gas","Electric - Other","ELECTRIC - HEAT PUMP"},0))),0),"")</f>
        <v>0</v>
      </c>
      <c r="AK1057" s="128"/>
      <c r="AL1057" s="81" t="str">
        <f>_xlfn.IFNA(IF($D1057=0,IF($K1057="Not Paid by Tenant",0,INDEX('AMI Ref'!$O$5:$R$5,MATCH($K1057,{"Oil","Gas","Electric - Other","Electric ccASHP - split"},0))),0),"")</f>
        <v/>
      </c>
      <c r="AM1057" s="81">
        <f>_xlfn.IFNA(IF($D1057=1,IF($K1057="Not Paid by Tenant",0,INDEX('AMI Ref'!$O$6:$R$6,MATCH($K1057,{"Oil","Gas","Electric - Other","Electric ccASHP - split"},0))),0),"")</f>
        <v>0</v>
      </c>
      <c r="AN1057" s="81">
        <f>_xlfn.IFNA(IF($D1057=2,IF($K1057="Not Paid by Tenant",0,INDEX('AMI Ref'!$O$7:$R$7,MATCH($K1057,{"Oil","Gas","Electric - Other","Electric ccASHP - split"},0))),0),"")</f>
        <v>0</v>
      </c>
      <c r="AO1057" s="81">
        <f>_xlfn.IFNA(IF($D1057=3,IF($K1057="Not Paid by Tenant",0,INDEX('AMI Ref'!$O$8:$R$8,MATCH($K1057,{"Oil","Gas","Electric - Other","Electric ccASHP - split"},0))),0),"")</f>
        <v>0</v>
      </c>
      <c r="AP1057" s="81">
        <f>_xlfn.IFNA(IF($D1057=4,IF($K1057="Not Paid by Tenant",0,INDEX('AMI Ref'!$O$9:$R$9,MATCH($K1057,{"Oil","Gas","Electric - Other","Electric ccASHP - split"},0))),0),"")</f>
        <v>0</v>
      </c>
      <c r="AQ1057" s="81">
        <f>_xlfn.IFNA(IF($D1057=5,IF($K1057="Not Paid by Tenant",0,INDEX('AMI Ref'!$O$10:$R$10,MATCH($K1057,{"Oil","Gas","Electric - Other","Electric ccASHP - split"},0))),0),"")</f>
        <v>0</v>
      </c>
      <c r="AR1057" s="124">
        <f t="shared" si="140"/>
        <v>0</v>
      </c>
      <c r="AS1057" s="123" t="e">
        <f t="shared" si="141"/>
        <v>#N/A</v>
      </c>
    </row>
    <row r="1058" spans="1:45" x14ac:dyDescent="0.2">
      <c r="A1058" s="130">
        <v>1056</v>
      </c>
      <c r="B1058" s="177">
        <f>IF(OR(COUNTIF($B$2:$B1057,Input!$F1074)&lt;1,COUNTIF($O$2:$O1057,Input!$C1074)&lt;1),Input!F1074,0)</f>
        <v>0</v>
      </c>
      <c r="C1058" s="177">
        <f>IF(OR(COUNTIF($B$2:$B1057,Input!$F1074)&lt;1,COUNTIF($O$2:$O1057,Input!$C1074)&lt;1),Input!G1074,0)</f>
        <v>0</v>
      </c>
      <c r="D1058" s="177">
        <f>IF(OR(COUNTIF($B$2:$B1057,Input!$F1074)&lt;1,COUNTIF($O$2:$O1057,Input!$C1074)&lt;1),Input!H1074,0)</f>
        <v>0</v>
      </c>
      <c r="E1058" s="177">
        <f>IF(OR(COUNTIF($B$2:$B1057,Input!$F1074)&lt;1,COUNTIF($O$2:$O1057,Input!$C1074)&lt;1),Input!I1074,0)</f>
        <v>0</v>
      </c>
      <c r="F1058" s="177">
        <f>IF(OR(COUNTIF($B$2:$B1057,Input!$F1074)&lt;1,COUNTIF($O$2:$O1057,Input!$C1074)&lt;1),Input!J1074,0)</f>
        <v>0</v>
      </c>
      <c r="G1058" s="177">
        <f>IF(OR(COUNTIF($B$2:$B1057,Input!$F1074)&lt;1,COUNTIF($O$2:$O1057,Input!$C1074)&lt;1),Input!K1074,0)</f>
        <v>0</v>
      </c>
      <c r="H1058" s="177">
        <f>IF(OR(COUNTIF($B$2:$B1057,Input!$F1074)&lt;1,COUNTIF($O$2:$O1057,Input!$C1074)&lt;1),Input!L1074,0)</f>
        <v>0</v>
      </c>
      <c r="I1058" s="177">
        <f>IF(OR(COUNTIF($B$2:$B1057,Input!$F1074)&lt;1,COUNTIF($O$2:$O1057,Input!$C1074)&lt;1),Input!M1074,0)</f>
        <v>0</v>
      </c>
      <c r="J1058" s="177">
        <f>IF(OR(COUNTIF($B$2:$B1057,Input!$F1074)&lt;1,COUNTIF($O$2:$O1057,Input!$C1074)&lt;1),Input!N1074,0)</f>
        <v>0</v>
      </c>
      <c r="K1058" s="177">
        <f>IF(OR(COUNTIF($B$2:$B1057,Input!$F1074)&lt;1,COUNTIF($O$2:$O1057,Input!$C1074)&lt;1),Input!O1074,0)</f>
        <v>0</v>
      </c>
      <c r="L1058" s="177">
        <f>IF(OR(COUNTIF($B$2:$B1057,Input!$F1074)&lt;1,COUNTIF($O$2:$O1057,Input!$C1074)&lt;1),Input!P1074,0)</f>
        <v>0</v>
      </c>
      <c r="M1058" s="129" t="str">
        <f t="shared" si="136"/>
        <v/>
      </c>
      <c r="N1058" s="161">
        <f t="shared" si="142"/>
        <v>0</v>
      </c>
      <c r="O1058" s="168">
        <f>Input!C1074</f>
        <v>0</v>
      </c>
      <c r="P1058" s="168"/>
      <c r="R1058" s="131">
        <f t="shared" si="143"/>
        <v>0</v>
      </c>
      <c r="S1058" s="133" t="str">
        <f t="shared" si="137"/>
        <v xml:space="preserve"> </v>
      </c>
      <c r="T1058" s="133"/>
      <c r="U1058" s="132" t="str">
        <f>_xlfn.IFNA(IF($D1058=0,LOOKUP($F1058,{0.1,0.2,0.3,0.4,0.5,0.6,0.7,0.8,0.9,1},{22,34,46,58,70,82,94,106,118,130}),""),"")</f>
        <v/>
      </c>
      <c r="V1058" s="132" t="str">
        <f>_xlfn.IFNA(IF($D1058=1,LOOKUP($F1058,{0.1,0.2,0.3,0.4,0.5,0.6,0.7,0.8,0.9,1},{23,35,47,59,71,83,95,107,119,131}),""),"")</f>
        <v/>
      </c>
      <c r="W1058" s="132" t="str">
        <f>_xlfn.IFNA(IF($D1058=2,LOOKUP($F1058,{0.1,0.2,0.3,0.4,0.5,0.6,0.7,0.8,0.9,1},{24,36,48,60,72,84,96,108,120,132}),""),"")</f>
        <v/>
      </c>
      <c r="X1058" s="132" t="str">
        <f>_xlfn.IFNA(IF($D1058=3,LOOKUP($F1058,{0.1,0.2,0.3,0.4,0.5,0.6,0.7,0.8,0.9,1},{25,37,49,61,73,85,97,109,121,133}),""),"")</f>
        <v/>
      </c>
      <c r="Y1058" s="132" t="str">
        <f>_xlfn.IFNA(IF($D1058=4,LOOKUP($F1058,{0.1,0.2,0.3,0.4,0.5,0.6,0.7,0.8,0.9,1},{26,38,50,62,74,86,98,110,122,134}),""),"")</f>
        <v/>
      </c>
      <c r="Z1058" s="132" t="str">
        <f>_xlfn.IFNA(IF($D1058=5,LOOKUP($F1058,{0.1,0.2,0.3,0.4,0.5,0.6,0.7,0.8,0.9,1},{27,39,51,63,75,87,99,111,123,135}),""),"")</f>
        <v/>
      </c>
      <c r="AA1058" s="132">
        <f t="shared" si="138"/>
        <v>0</v>
      </c>
      <c r="AB1058" s="132" t="str">
        <f t="shared" si="139"/>
        <v>00</v>
      </c>
      <c r="AC1058" s="82" t="e">
        <f>VLOOKUP(AB1058,'AMI Ref'!T:U,2,FALSE)</f>
        <v>#N/A</v>
      </c>
      <c r="AD1058" s="124"/>
      <c r="AE1058" s="81" t="str">
        <f>_xlfn.IFNA(IF($D1058=0,IF($J1058="Not Paid by Tenant",0,INDEX('AMI Ref'!$K$5:$N$5,MATCH($J1058,{"Oil","Gas","Electric - Other","ELECTRIC - HEAT PUMP"},0))),0),"")</f>
        <v/>
      </c>
      <c r="AF1058" s="81">
        <f>_xlfn.IFNA(IF($D1058=1,IF($J1058="Not Paid by Tenant",0,INDEX('AMI Ref'!$K$6:$N$6,MATCH($J1058,{"Oil","Gas","Electric - Other","ELECTRIC - HEAT PUMP"},0))),0),"")</f>
        <v>0</v>
      </c>
      <c r="AG1058" s="81">
        <f>_xlfn.IFNA(IF($D1058=2,IF($J1058="Not Paid by Tenant",0,INDEX('AMI Ref'!$K$7:$N$7,MATCH($J1058,{"Oil","Gas","Electric - Other","ELECTRIC - HEAT PUMP"},0))),0),"")</f>
        <v>0</v>
      </c>
      <c r="AH1058" s="81">
        <f>_xlfn.IFNA(IF($D1058=3,IF($J1058="Not Paid by Tenant",0,INDEX('AMI Ref'!$K$8:$N$8,MATCH($J1058,{"Oil","Gas","Electric - Other","ELECTRIC - HEAT PUMP"},0))),0),"")</f>
        <v>0</v>
      </c>
      <c r="AI1058" s="81">
        <f>_xlfn.IFNA(IF($D1058=4,IF($J1058="Not Paid by Tenant",0,INDEX('AMI Ref'!$K$9:$N$9,MATCH($J1058,{"Oil","Gas","Electric - Other","ELECTRIC - HEAT PUMP"},0))),0),"")</f>
        <v>0</v>
      </c>
      <c r="AJ1058" s="81">
        <f>_xlfn.IFNA(IF($D1058=5,IF($J1058="Not Paid by Tenant",0,INDEX('AMI Ref'!$K$10:$N$10,MATCH($J1058,{"Oil","Gas","Electric - Other","ELECTRIC - HEAT PUMP"},0))),0),"")</f>
        <v>0</v>
      </c>
      <c r="AK1058" s="128"/>
      <c r="AL1058" s="81" t="str">
        <f>_xlfn.IFNA(IF($D1058=0,IF($K1058="Not Paid by Tenant",0,INDEX('AMI Ref'!$O$5:$R$5,MATCH($K1058,{"Oil","Gas","Electric - Other","Electric ccASHP - split"},0))),0),"")</f>
        <v/>
      </c>
      <c r="AM1058" s="81">
        <f>_xlfn.IFNA(IF($D1058=1,IF($K1058="Not Paid by Tenant",0,INDEX('AMI Ref'!$O$6:$R$6,MATCH($K1058,{"Oil","Gas","Electric - Other","Electric ccASHP - split"},0))),0),"")</f>
        <v>0</v>
      </c>
      <c r="AN1058" s="81">
        <f>_xlfn.IFNA(IF($D1058=2,IF($K1058="Not Paid by Tenant",0,INDEX('AMI Ref'!$O$7:$R$7,MATCH($K1058,{"Oil","Gas","Electric - Other","Electric ccASHP - split"},0))),0),"")</f>
        <v>0</v>
      </c>
      <c r="AO1058" s="81">
        <f>_xlfn.IFNA(IF($D1058=3,IF($K1058="Not Paid by Tenant",0,INDEX('AMI Ref'!$O$8:$R$8,MATCH($K1058,{"Oil","Gas","Electric - Other","Electric ccASHP - split"},0))),0),"")</f>
        <v>0</v>
      </c>
      <c r="AP1058" s="81">
        <f>_xlfn.IFNA(IF($D1058=4,IF($K1058="Not Paid by Tenant",0,INDEX('AMI Ref'!$O$9:$R$9,MATCH($K1058,{"Oil","Gas","Electric - Other","Electric ccASHP - split"},0))),0),"")</f>
        <v>0</v>
      </c>
      <c r="AQ1058" s="81">
        <f>_xlfn.IFNA(IF($D1058=5,IF($K1058="Not Paid by Tenant",0,INDEX('AMI Ref'!$O$10:$R$10,MATCH($K1058,{"Oil","Gas","Electric - Other","Electric ccASHP - split"},0))),0),"")</f>
        <v>0</v>
      </c>
      <c r="AR1058" s="124">
        <f t="shared" si="140"/>
        <v>0</v>
      </c>
      <c r="AS1058" s="123" t="e">
        <f t="shared" si="141"/>
        <v>#N/A</v>
      </c>
    </row>
    <row r="1059" spans="1:45" x14ac:dyDescent="0.2">
      <c r="A1059" s="130">
        <v>1057</v>
      </c>
      <c r="B1059" s="177">
        <f>IF(OR(COUNTIF($B$2:$B1058,Input!$F1075)&lt;1,COUNTIF($O$2:$O1058,Input!$C1075)&lt;1),Input!F1075,0)</f>
        <v>0</v>
      </c>
      <c r="C1059" s="177">
        <f>IF(OR(COUNTIF($B$2:$B1058,Input!$F1075)&lt;1,COUNTIF($O$2:$O1058,Input!$C1075)&lt;1),Input!G1075,0)</f>
        <v>0</v>
      </c>
      <c r="D1059" s="177">
        <f>IF(OR(COUNTIF($B$2:$B1058,Input!$F1075)&lt;1,COUNTIF($O$2:$O1058,Input!$C1075)&lt;1),Input!H1075,0)</f>
        <v>0</v>
      </c>
      <c r="E1059" s="177">
        <f>IF(OR(COUNTIF($B$2:$B1058,Input!$F1075)&lt;1,COUNTIF($O$2:$O1058,Input!$C1075)&lt;1),Input!I1075,0)</f>
        <v>0</v>
      </c>
      <c r="F1059" s="177">
        <f>IF(OR(COUNTIF($B$2:$B1058,Input!$F1075)&lt;1,COUNTIF($O$2:$O1058,Input!$C1075)&lt;1),Input!J1075,0)</f>
        <v>0</v>
      </c>
      <c r="G1059" s="177">
        <f>IF(OR(COUNTIF($B$2:$B1058,Input!$F1075)&lt;1,COUNTIF($O$2:$O1058,Input!$C1075)&lt;1),Input!K1075,0)</f>
        <v>0</v>
      </c>
      <c r="H1059" s="177">
        <f>IF(OR(COUNTIF($B$2:$B1058,Input!$F1075)&lt;1,COUNTIF($O$2:$O1058,Input!$C1075)&lt;1),Input!L1075,0)</f>
        <v>0</v>
      </c>
      <c r="I1059" s="177">
        <f>IF(OR(COUNTIF($B$2:$B1058,Input!$F1075)&lt;1,COUNTIF($O$2:$O1058,Input!$C1075)&lt;1),Input!M1075,0)</f>
        <v>0</v>
      </c>
      <c r="J1059" s="177">
        <f>IF(OR(COUNTIF($B$2:$B1058,Input!$F1075)&lt;1,COUNTIF($O$2:$O1058,Input!$C1075)&lt;1),Input!N1075,0)</f>
        <v>0</v>
      </c>
      <c r="K1059" s="177">
        <f>IF(OR(COUNTIF($B$2:$B1058,Input!$F1075)&lt;1,COUNTIF($O$2:$O1058,Input!$C1075)&lt;1),Input!O1075,0)</f>
        <v>0</v>
      </c>
      <c r="L1059" s="177">
        <f>IF(OR(COUNTIF($B$2:$B1058,Input!$F1075)&lt;1,COUNTIF($O$2:$O1058,Input!$C1075)&lt;1),Input!P1075,0)</f>
        <v>0</v>
      </c>
      <c r="M1059" s="129" t="str">
        <f t="shared" ref="M1059:M1122" si="144">IFERROR(IF(E1059="NO","NA",IF(AND(E1059="yes",C1059+L1059&lt;=AS1059),"YES","NO")),"")</f>
        <v/>
      </c>
      <c r="N1059" s="161">
        <f t="shared" si="142"/>
        <v>0</v>
      </c>
      <c r="O1059" s="168">
        <f>Input!C1075</f>
        <v>0</v>
      </c>
      <c r="P1059" s="168"/>
      <c r="R1059" s="131">
        <f t="shared" si="143"/>
        <v>0</v>
      </c>
      <c r="S1059" s="133" t="str">
        <f t="shared" ref="S1059:S1122" si="145">IF(H1059="Yes w/ Elec. Stove","G"," ")</f>
        <v xml:space="preserve"> </v>
      </c>
      <c r="T1059" s="133"/>
      <c r="U1059" s="132" t="str">
        <f>_xlfn.IFNA(IF($D1059=0,LOOKUP($F1059,{0.1,0.2,0.3,0.4,0.5,0.6,0.7,0.8,0.9,1},{22,34,46,58,70,82,94,106,118,130}),""),"")</f>
        <v/>
      </c>
      <c r="V1059" s="132" t="str">
        <f>_xlfn.IFNA(IF($D1059=1,LOOKUP($F1059,{0.1,0.2,0.3,0.4,0.5,0.6,0.7,0.8,0.9,1},{23,35,47,59,71,83,95,107,119,131}),""),"")</f>
        <v/>
      </c>
      <c r="W1059" s="132" t="str">
        <f>_xlfn.IFNA(IF($D1059=2,LOOKUP($F1059,{0.1,0.2,0.3,0.4,0.5,0.6,0.7,0.8,0.9,1},{24,36,48,60,72,84,96,108,120,132}),""),"")</f>
        <v/>
      </c>
      <c r="X1059" s="132" t="str">
        <f>_xlfn.IFNA(IF($D1059=3,LOOKUP($F1059,{0.1,0.2,0.3,0.4,0.5,0.6,0.7,0.8,0.9,1},{25,37,49,61,73,85,97,109,121,133}),""),"")</f>
        <v/>
      </c>
      <c r="Y1059" s="132" t="str">
        <f>_xlfn.IFNA(IF($D1059=4,LOOKUP($F1059,{0.1,0.2,0.3,0.4,0.5,0.6,0.7,0.8,0.9,1},{26,38,50,62,74,86,98,110,122,134}),""),"")</f>
        <v/>
      </c>
      <c r="Z1059" s="132" t="str">
        <f>_xlfn.IFNA(IF($D1059=5,LOOKUP($F1059,{0.1,0.2,0.3,0.4,0.5,0.6,0.7,0.8,0.9,1},{27,39,51,63,75,87,99,111,123,135}),""),"")</f>
        <v/>
      </c>
      <c r="AA1059" s="132">
        <f t="shared" ref="AA1059:AA1122" si="146">SUM(U1059:Z1059)</f>
        <v>0</v>
      </c>
      <c r="AB1059" s="132" t="str">
        <f t="shared" ref="AB1059:AB1122" si="147">CONCATENATE(IF(H1059="Yes w/ Elec. Stove","G",R1059),AA1059)</f>
        <v>00</v>
      </c>
      <c r="AC1059" s="82" t="e">
        <f>VLOOKUP(AB1059,'AMI Ref'!T:U,2,FALSE)</f>
        <v>#N/A</v>
      </c>
      <c r="AD1059" s="124"/>
      <c r="AE1059" s="81" t="str">
        <f>_xlfn.IFNA(IF($D1059=0,IF($J1059="Not Paid by Tenant",0,INDEX('AMI Ref'!$K$5:$N$5,MATCH($J1059,{"Oil","Gas","Electric - Other","ELECTRIC - HEAT PUMP"},0))),0),"")</f>
        <v/>
      </c>
      <c r="AF1059" s="81">
        <f>_xlfn.IFNA(IF($D1059=1,IF($J1059="Not Paid by Tenant",0,INDEX('AMI Ref'!$K$6:$N$6,MATCH($J1059,{"Oil","Gas","Electric - Other","ELECTRIC - HEAT PUMP"},0))),0),"")</f>
        <v>0</v>
      </c>
      <c r="AG1059" s="81">
        <f>_xlfn.IFNA(IF($D1059=2,IF($J1059="Not Paid by Tenant",0,INDEX('AMI Ref'!$K$7:$N$7,MATCH($J1059,{"Oil","Gas","Electric - Other","ELECTRIC - HEAT PUMP"},0))),0),"")</f>
        <v>0</v>
      </c>
      <c r="AH1059" s="81">
        <f>_xlfn.IFNA(IF($D1059=3,IF($J1059="Not Paid by Tenant",0,INDEX('AMI Ref'!$K$8:$N$8,MATCH($J1059,{"Oil","Gas","Electric - Other","ELECTRIC - HEAT PUMP"},0))),0),"")</f>
        <v>0</v>
      </c>
      <c r="AI1059" s="81">
        <f>_xlfn.IFNA(IF($D1059=4,IF($J1059="Not Paid by Tenant",0,INDEX('AMI Ref'!$K$9:$N$9,MATCH($J1059,{"Oil","Gas","Electric - Other","ELECTRIC - HEAT PUMP"},0))),0),"")</f>
        <v>0</v>
      </c>
      <c r="AJ1059" s="81">
        <f>_xlfn.IFNA(IF($D1059=5,IF($J1059="Not Paid by Tenant",0,INDEX('AMI Ref'!$K$10:$N$10,MATCH($J1059,{"Oil","Gas","Electric - Other","ELECTRIC - HEAT PUMP"},0))),0),"")</f>
        <v>0</v>
      </c>
      <c r="AK1059" s="128"/>
      <c r="AL1059" s="81" t="str">
        <f>_xlfn.IFNA(IF($D1059=0,IF($K1059="Not Paid by Tenant",0,INDEX('AMI Ref'!$O$5:$R$5,MATCH($K1059,{"Oil","Gas","Electric - Other","Electric ccASHP - split"},0))),0),"")</f>
        <v/>
      </c>
      <c r="AM1059" s="81">
        <f>_xlfn.IFNA(IF($D1059=1,IF($K1059="Not Paid by Tenant",0,INDEX('AMI Ref'!$O$6:$R$6,MATCH($K1059,{"Oil","Gas","Electric - Other","Electric ccASHP - split"},0))),0),"")</f>
        <v>0</v>
      </c>
      <c r="AN1059" s="81">
        <f>_xlfn.IFNA(IF($D1059=2,IF($K1059="Not Paid by Tenant",0,INDEX('AMI Ref'!$O$7:$R$7,MATCH($K1059,{"Oil","Gas","Electric - Other","Electric ccASHP - split"},0))),0),"")</f>
        <v>0</v>
      </c>
      <c r="AO1059" s="81">
        <f>_xlfn.IFNA(IF($D1059=3,IF($K1059="Not Paid by Tenant",0,INDEX('AMI Ref'!$O$8:$R$8,MATCH($K1059,{"Oil","Gas","Electric - Other","Electric ccASHP - split"},0))),0),"")</f>
        <v>0</v>
      </c>
      <c r="AP1059" s="81">
        <f>_xlfn.IFNA(IF($D1059=4,IF($K1059="Not Paid by Tenant",0,INDEX('AMI Ref'!$O$9:$R$9,MATCH($K1059,{"Oil","Gas","Electric - Other","Electric ccASHP - split"},0))),0),"")</f>
        <v>0</v>
      </c>
      <c r="AQ1059" s="81">
        <f>_xlfn.IFNA(IF($D1059=5,IF($K1059="Not Paid by Tenant",0,INDEX('AMI Ref'!$O$10:$R$10,MATCH($K1059,{"Oil","Gas","Electric - Other","Electric ccASHP - split"},0))),0),"")</f>
        <v>0</v>
      </c>
      <c r="AR1059" s="124">
        <f t="shared" ref="AR1059:AR1122" si="148">SUM(AE1059:AQ1059)</f>
        <v>0</v>
      </c>
      <c r="AS1059" s="123" t="e">
        <f t="shared" ref="AS1059:AS1122" si="149">AC1059-AR1059</f>
        <v>#N/A</v>
      </c>
    </row>
    <row r="1060" spans="1:45" x14ac:dyDescent="0.2">
      <c r="A1060" s="130">
        <v>1058</v>
      </c>
      <c r="B1060" s="177">
        <f>IF(OR(COUNTIF($B$2:$B1059,Input!$F1076)&lt;1,COUNTIF($O$2:$O1059,Input!$C1076)&lt;1),Input!F1076,0)</f>
        <v>0</v>
      </c>
      <c r="C1060" s="177">
        <f>IF(OR(COUNTIF($B$2:$B1059,Input!$F1076)&lt;1,COUNTIF($O$2:$O1059,Input!$C1076)&lt;1),Input!G1076,0)</f>
        <v>0</v>
      </c>
      <c r="D1060" s="177">
        <f>IF(OR(COUNTIF($B$2:$B1059,Input!$F1076)&lt;1,COUNTIF($O$2:$O1059,Input!$C1076)&lt;1),Input!H1076,0)</f>
        <v>0</v>
      </c>
      <c r="E1060" s="177">
        <f>IF(OR(COUNTIF($B$2:$B1059,Input!$F1076)&lt;1,COUNTIF($O$2:$O1059,Input!$C1076)&lt;1),Input!I1076,0)</f>
        <v>0</v>
      </c>
      <c r="F1060" s="177">
        <f>IF(OR(COUNTIF($B$2:$B1059,Input!$F1076)&lt;1,COUNTIF($O$2:$O1059,Input!$C1076)&lt;1),Input!J1076,0)</f>
        <v>0</v>
      </c>
      <c r="G1060" s="177">
        <f>IF(OR(COUNTIF($B$2:$B1059,Input!$F1076)&lt;1,COUNTIF($O$2:$O1059,Input!$C1076)&lt;1),Input!K1076,0)</f>
        <v>0</v>
      </c>
      <c r="H1060" s="177">
        <f>IF(OR(COUNTIF($B$2:$B1059,Input!$F1076)&lt;1,COUNTIF($O$2:$O1059,Input!$C1076)&lt;1),Input!L1076,0)</f>
        <v>0</v>
      </c>
      <c r="I1060" s="177">
        <f>IF(OR(COUNTIF($B$2:$B1059,Input!$F1076)&lt;1,COUNTIF($O$2:$O1059,Input!$C1076)&lt;1),Input!M1076,0)</f>
        <v>0</v>
      </c>
      <c r="J1060" s="177">
        <f>IF(OR(COUNTIF($B$2:$B1059,Input!$F1076)&lt;1,COUNTIF($O$2:$O1059,Input!$C1076)&lt;1),Input!N1076,0)</f>
        <v>0</v>
      </c>
      <c r="K1060" s="177">
        <f>IF(OR(COUNTIF($B$2:$B1059,Input!$F1076)&lt;1,COUNTIF($O$2:$O1059,Input!$C1076)&lt;1),Input!O1076,0)</f>
        <v>0</v>
      </c>
      <c r="L1060" s="177">
        <f>IF(OR(COUNTIF($B$2:$B1059,Input!$F1076)&lt;1,COUNTIF($O$2:$O1059,Input!$C1076)&lt;1),Input!P1076,0)</f>
        <v>0</v>
      </c>
      <c r="M1060" s="129" t="str">
        <f t="shared" si="144"/>
        <v/>
      </c>
      <c r="N1060" s="161">
        <f t="shared" si="142"/>
        <v>0</v>
      </c>
      <c r="O1060" s="168">
        <f>Input!C1076</f>
        <v>0</v>
      </c>
      <c r="P1060" s="168"/>
      <c r="R1060" s="131">
        <f t="shared" si="143"/>
        <v>0</v>
      </c>
      <c r="S1060" s="133" t="str">
        <f t="shared" si="145"/>
        <v xml:space="preserve"> </v>
      </c>
      <c r="T1060" s="133"/>
      <c r="U1060" s="132" t="str">
        <f>_xlfn.IFNA(IF($D1060=0,LOOKUP($F1060,{0.1,0.2,0.3,0.4,0.5,0.6,0.7,0.8,0.9,1},{22,34,46,58,70,82,94,106,118,130}),""),"")</f>
        <v/>
      </c>
      <c r="V1060" s="132" t="str">
        <f>_xlfn.IFNA(IF($D1060=1,LOOKUP($F1060,{0.1,0.2,0.3,0.4,0.5,0.6,0.7,0.8,0.9,1},{23,35,47,59,71,83,95,107,119,131}),""),"")</f>
        <v/>
      </c>
      <c r="W1060" s="132" t="str">
        <f>_xlfn.IFNA(IF($D1060=2,LOOKUP($F1060,{0.1,0.2,0.3,0.4,0.5,0.6,0.7,0.8,0.9,1},{24,36,48,60,72,84,96,108,120,132}),""),"")</f>
        <v/>
      </c>
      <c r="X1060" s="132" t="str">
        <f>_xlfn.IFNA(IF($D1060=3,LOOKUP($F1060,{0.1,0.2,0.3,0.4,0.5,0.6,0.7,0.8,0.9,1},{25,37,49,61,73,85,97,109,121,133}),""),"")</f>
        <v/>
      </c>
      <c r="Y1060" s="132" t="str">
        <f>_xlfn.IFNA(IF($D1060=4,LOOKUP($F1060,{0.1,0.2,0.3,0.4,0.5,0.6,0.7,0.8,0.9,1},{26,38,50,62,74,86,98,110,122,134}),""),"")</f>
        <v/>
      </c>
      <c r="Z1060" s="132" t="str">
        <f>_xlfn.IFNA(IF($D1060=5,LOOKUP($F1060,{0.1,0.2,0.3,0.4,0.5,0.6,0.7,0.8,0.9,1},{27,39,51,63,75,87,99,111,123,135}),""),"")</f>
        <v/>
      </c>
      <c r="AA1060" s="132">
        <f t="shared" si="146"/>
        <v>0</v>
      </c>
      <c r="AB1060" s="132" t="str">
        <f t="shared" si="147"/>
        <v>00</v>
      </c>
      <c r="AC1060" s="82" t="e">
        <f>VLOOKUP(AB1060,'AMI Ref'!T:U,2,FALSE)</f>
        <v>#N/A</v>
      </c>
      <c r="AD1060" s="124"/>
      <c r="AE1060" s="81" t="str">
        <f>_xlfn.IFNA(IF($D1060=0,IF($J1060="Not Paid by Tenant",0,INDEX('AMI Ref'!$K$5:$N$5,MATCH($J1060,{"Oil","Gas","Electric - Other","ELECTRIC - HEAT PUMP"},0))),0),"")</f>
        <v/>
      </c>
      <c r="AF1060" s="81">
        <f>_xlfn.IFNA(IF($D1060=1,IF($J1060="Not Paid by Tenant",0,INDEX('AMI Ref'!$K$6:$N$6,MATCH($J1060,{"Oil","Gas","Electric - Other","ELECTRIC - HEAT PUMP"},0))),0),"")</f>
        <v>0</v>
      </c>
      <c r="AG1060" s="81">
        <f>_xlfn.IFNA(IF($D1060=2,IF($J1060="Not Paid by Tenant",0,INDEX('AMI Ref'!$K$7:$N$7,MATCH($J1060,{"Oil","Gas","Electric - Other","ELECTRIC - HEAT PUMP"},0))),0),"")</f>
        <v>0</v>
      </c>
      <c r="AH1060" s="81">
        <f>_xlfn.IFNA(IF($D1060=3,IF($J1060="Not Paid by Tenant",0,INDEX('AMI Ref'!$K$8:$N$8,MATCH($J1060,{"Oil","Gas","Electric - Other","ELECTRIC - HEAT PUMP"},0))),0),"")</f>
        <v>0</v>
      </c>
      <c r="AI1060" s="81">
        <f>_xlfn.IFNA(IF($D1060=4,IF($J1060="Not Paid by Tenant",0,INDEX('AMI Ref'!$K$9:$N$9,MATCH($J1060,{"Oil","Gas","Electric - Other","ELECTRIC - HEAT PUMP"},0))),0),"")</f>
        <v>0</v>
      </c>
      <c r="AJ1060" s="81">
        <f>_xlfn.IFNA(IF($D1060=5,IF($J1060="Not Paid by Tenant",0,INDEX('AMI Ref'!$K$10:$N$10,MATCH($J1060,{"Oil","Gas","Electric - Other","ELECTRIC - HEAT PUMP"},0))),0),"")</f>
        <v>0</v>
      </c>
      <c r="AK1060" s="128"/>
      <c r="AL1060" s="81" t="str">
        <f>_xlfn.IFNA(IF($D1060=0,IF($K1060="Not Paid by Tenant",0,INDEX('AMI Ref'!$O$5:$R$5,MATCH($K1060,{"Oil","Gas","Electric - Other","Electric ccASHP - split"},0))),0),"")</f>
        <v/>
      </c>
      <c r="AM1060" s="81">
        <f>_xlfn.IFNA(IF($D1060=1,IF($K1060="Not Paid by Tenant",0,INDEX('AMI Ref'!$O$6:$R$6,MATCH($K1060,{"Oil","Gas","Electric - Other","Electric ccASHP - split"},0))),0),"")</f>
        <v>0</v>
      </c>
      <c r="AN1060" s="81">
        <f>_xlfn.IFNA(IF($D1060=2,IF($K1060="Not Paid by Tenant",0,INDEX('AMI Ref'!$O$7:$R$7,MATCH($K1060,{"Oil","Gas","Electric - Other","Electric ccASHP - split"},0))),0),"")</f>
        <v>0</v>
      </c>
      <c r="AO1060" s="81">
        <f>_xlfn.IFNA(IF($D1060=3,IF($K1060="Not Paid by Tenant",0,INDEX('AMI Ref'!$O$8:$R$8,MATCH($K1060,{"Oil","Gas","Electric - Other","Electric ccASHP - split"},0))),0),"")</f>
        <v>0</v>
      </c>
      <c r="AP1060" s="81">
        <f>_xlfn.IFNA(IF($D1060=4,IF($K1060="Not Paid by Tenant",0,INDEX('AMI Ref'!$O$9:$R$9,MATCH($K1060,{"Oil","Gas","Electric - Other","Electric ccASHP - split"},0))),0),"")</f>
        <v>0</v>
      </c>
      <c r="AQ1060" s="81">
        <f>_xlfn.IFNA(IF($D1060=5,IF($K1060="Not Paid by Tenant",0,INDEX('AMI Ref'!$O$10:$R$10,MATCH($K1060,{"Oil","Gas","Electric - Other","Electric ccASHP - split"},0))),0),"")</f>
        <v>0</v>
      </c>
      <c r="AR1060" s="124">
        <f t="shared" si="148"/>
        <v>0</v>
      </c>
      <c r="AS1060" s="123" t="e">
        <f t="shared" si="149"/>
        <v>#N/A</v>
      </c>
    </row>
    <row r="1061" spans="1:45" x14ac:dyDescent="0.2">
      <c r="A1061" s="130">
        <v>1059</v>
      </c>
      <c r="B1061" s="177">
        <f>IF(OR(COUNTIF($B$2:$B1060,Input!$F1077)&lt;1,COUNTIF($O$2:$O1060,Input!$C1077)&lt;1),Input!F1077,0)</f>
        <v>0</v>
      </c>
      <c r="C1061" s="177">
        <f>IF(OR(COUNTIF($B$2:$B1060,Input!$F1077)&lt;1,COUNTIF($O$2:$O1060,Input!$C1077)&lt;1),Input!G1077,0)</f>
        <v>0</v>
      </c>
      <c r="D1061" s="177">
        <f>IF(OR(COUNTIF($B$2:$B1060,Input!$F1077)&lt;1,COUNTIF($O$2:$O1060,Input!$C1077)&lt;1),Input!H1077,0)</f>
        <v>0</v>
      </c>
      <c r="E1061" s="177">
        <f>IF(OR(COUNTIF($B$2:$B1060,Input!$F1077)&lt;1,COUNTIF($O$2:$O1060,Input!$C1077)&lt;1),Input!I1077,0)</f>
        <v>0</v>
      </c>
      <c r="F1061" s="177">
        <f>IF(OR(COUNTIF($B$2:$B1060,Input!$F1077)&lt;1,COUNTIF($O$2:$O1060,Input!$C1077)&lt;1),Input!J1077,0)</f>
        <v>0</v>
      </c>
      <c r="G1061" s="177">
        <f>IF(OR(COUNTIF($B$2:$B1060,Input!$F1077)&lt;1,COUNTIF($O$2:$O1060,Input!$C1077)&lt;1),Input!K1077,0)</f>
        <v>0</v>
      </c>
      <c r="H1061" s="177">
        <f>IF(OR(COUNTIF($B$2:$B1060,Input!$F1077)&lt;1,COUNTIF($O$2:$O1060,Input!$C1077)&lt;1),Input!L1077,0)</f>
        <v>0</v>
      </c>
      <c r="I1061" s="177">
        <f>IF(OR(COUNTIF($B$2:$B1060,Input!$F1077)&lt;1,COUNTIF($O$2:$O1060,Input!$C1077)&lt;1),Input!M1077,0)</f>
        <v>0</v>
      </c>
      <c r="J1061" s="177">
        <f>IF(OR(COUNTIF($B$2:$B1060,Input!$F1077)&lt;1,COUNTIF($O$2:$O1060,Input!$C1077)&lt;1),Input!N1077,0)</f>
        <v>0</v>
      </c>
      <c r="K1061" s="177">
        <f>IF(OR(COUNTIF($B$2:$B1060,Input!$F1077)&lt;1,COUNTIF($O$2:$O1060,Input!$C1077)&lt;1),Input!O1077,0)</f>
        <v>0</v>
      </c>
      <c r="L1061" s="177">
        <f>IF(OR(COUNTIF($B$2:$B1060,Input!$F1077)&lt;1,COUNTIF($O$2:$O1060,Input!$C1077)&lt;1),Input!P1077,0)</f>
        <v>0</v>
      </c>
      <c r="M1061" s="129" t="str">
        <f t="shared" si="144"/>
        <v/>
      </c>
      <c r="N1061" s="161">
        <f t="shared" si="142"/>
        <v>0</v>
      </c>
      <c r="O1061" s="168">
        <f>Input!C1077</f>
        <v>0</v>
      </c>
      <c r="P1061" s="168"/>
      <c r="R1061" s="131">
        <f t="shared" si="143"/>
        <v>0</v>
      </c>
      <c r="S1061" s="133" t="str">
        <f t="shared" si="145"/>
        <v xml:space="preserve"> </v>
      </c>
      <c r="T1061" s="133"/>
      <c r="U1061" s="132" t="str">
        <f>_xlfn.IFNA(IF($D1061=0,LOOKUP($F1061,{0.1,0.2,0.3,0.4,0.5,0.6,0.7,0.8,0.9,1},{22,34,46,58,70,82,94,106,118,130}),""),"")</f>
        <v/>
      </c>
      <c r="V1061" s="132" t="str">
        <f>_xlfn.IFNA(IF($D1061=1,LOOKUP($F1061,{0.1,0.2,0.3,0.4,0.5,0.6,0.7,0.8,0.9,1},{23,35,47,59,71,83,95,107,119,131}),""),"")</f>
        <v/>
      </c>
      <c r="W1061" s="132" t="str">
        <f>_xlfn.IFNA(IF($D1061=2,LOOKUP($F1061,{0.1,0.2,0.3,0.4,0.5,0.6,0.7,0.8,0.9,1},{24,36,48,60,72,84,96,108,120,132}),""),"")</f>
        <v/>
      </c>
      <c r="X1061" s="132" t="str">
        <f>_xlfn.IFNA(IF($D1061=3,LOOKUP($F1061,{0.1,0.2,0.3,0.4,0.5,0.6,0.7,0.8,0.9,1},{25,37,49,61,73,85,97,109,121,133}),""),"")</f>
        <v/>
      </c>
      <c r="Y1061" s="132" t="str">
        <f>_xlfn.IFNA(IF($D1061=4,LOOKUP($F1061,{0.1,0.2,0.3,0.4,0.5,0.6,0.7,0.8,0.9,1},{26,38,50,62,74,86,98,110,122,134}),""),"")</f>
        <v/>
      </c>
      <c r="Z1061" s="132" t="str">
        <f>_xlfn.IFNA(IF($D1061=5,LOOKUP($F1061,{0.1,0.2,0.3,0.4,0.5,0.6,0.7,0.8,0.9,1},{27,39,51,63,75,87,99,111,123,135}),""),"")</f>
        <v/>
      </c>
      <c r="AA1061" s="132">
        <f t="shared" si="146"/>
        <v>0</v>
      </c>
      <c r="AB1061" s="132" t="str">
        <f t="shared" si="147"/>
        <v>00</v>
      </c>
      <c r="AC1061" s="82" t="e">
        <f>VLOOKUP(AB1061,'AMI Ref'!T:U,2,FALSE)</f>
        <v>#N/A</v>
      </c>
      <c r="AD1061" s="124"/>
      <c r="AE1061" s="81" t="str">
        <f>_xlfn.IFNA(IF($D1061=0,IF($J1061="Not Paid by Tenant",0,INDEX('AMI Ref'!$K$5:$N$5,MATCH($J1061,{"Oil","Gas","Electric - Other","ELECTRIC - HEAT PUMP"},0))),0),"")</f>
        <v/>
      </c>
      <c r="AF1061" s="81">
        <f>_xlfn.IFNA(IF($D1061=1,IF($J1061="Not Paid by Tenant",0,INDEX('AMI Ref'!$K$6:$N$6,MATCH($J1061,{"Oil","Gas","Electric - Other","ELECTRIC - HEAT PUMP"},0))),0),"")</f>
        <v>0</v>
      </c>
      <c r="AG1061" s="81">
        <f>_xlfn.IFNA(IF($D1061=2,IF($J1061="Not Paid by Tenant",0,INDEX('AMI Ref'!$K$7:$N$7,MATCH($J1061,{"Oil","Gas","Electric - Other","ELECTRIC - HEAT PUMP"},0))),0),"")</f>
        <v>0</v>
      </c>
      <c r="AH1061" s="81">
        <f>_xlfn.IFNA(IF($D1061=3,IF($J1061="Not Paid by Tenant",0,INDEX('AMI Ref'!$K$8:$N$8,MATCH($J1061,{"Oil","Gas","Electric - Other","ELECTRIC - HEAT PUMP"},0))),0),"")</f>
        <v>0</v>
      </c>
      <c r="AI1061" s="81">
        <f>_xlfn.IFNA(IF($D1061=4,IF($J1061="Not Paid by Tenant",0,INDEX('AMI Ref'!$K$9:$N$9,MATCH($J1061,{"Oil","Gas","Electric - Other","ELECTRIC - HEAT PUMP"},0))),0),"")</f>
        <v>0</v>
      </c>
      <c r="AJ1061" s="81">
        <f>_xlfn.IFNA(IF($D1061=5,IF($J1061="Not Paid by Tenant",0,INDEX('AMI Ref'!$K$10:$N$10,MATCH($J1061,{"Oil","Gas","Electric - Other","ELECTRIC - HEAT PUMP"},0))),0),"")</f>
        <v>0</v>
      </c>
      <c r="AK1061" s="128"/>
      <c r="AL1061" s="81" t="str">
        <f>_xlfn.IFNA(IF($D1061=0,IF($K1061="Not Paid by Tenant",0,INDEX('AMI Ref'!$O$5:$R$5,MATCH($K1061,{"Oil","Gas","Electric - Other","Electric ccASHP - split"},0))),0),"")</f>
        <v/>
      </c>
      <c r="AM1061" s="81">
        <f>_xlfn.IFNA(IF($D1061=1,IF($K1061="Not Paid by Tenant",0,INDEX('AMI Ref'!$O$6:$R$6,MATCH($K1061,{"Oil","Gas","Electric - Other","Electric ccASHP - split"},0))),0),"")</f>
        <v>0</v>
      </c>
      <c r="AN1061" s="81">
        <f>_xlfn.IFNA(IF($D1061=2,IF($K1061="Not Paid by Tenant",0,INDEX('AMI Ref'!$O$7:$R$7,MATCH($K1061,{"Oil","Gas","Electric - Other","Electric ccASHP - split"},0))),0),"")</f>
        <v>0</v>
      </c>
      <c r="AO1061" s="81">
        <f>_xlfn.IFNA(IF($D1061=3,IF($K1061="Not Paid by Tenant",0,INDEX('AMI Ref'!$O$8:$R$8,MATCH($K1061,{"Oil","Gas","Electric - Other","Electric ccASHP - split"},0))),0),"")</f>
        <v>0</v>
      </c>
      <c r="AP1061" s="81">
        <f>_xlfn.IFNA(IF($D1061=4,IF($K1061="Not Paid by Tenant",0,INDEX('AMI Ref'!$O$9:$R$9,MATCH($K1061,{"Oil","Gas","Electric - Other","Electric ccASHP - split"},0))),0),"")</f>
        <v>0</v>
      </c>
      <c r="AQ1061" s="81">
        <f>_xlfn.IFNA(IF($D1061=5,IF($K1061="Not Paid by Tenant",0,INDEX('AMI Ref'!$O$10:$R$10,MATCH($K1061,{"Oil","Gas","Electric - Other","Electric ccASHP - split"},0))),0),"")</f>
        <v>0</v>
      </c>
      <c r="AR1061" s="124">
        <f t="shared" si="148"/>
        <v>0</v>
      </c>
      <c r="AS1061" s="123" t="e">
        <f t="shared" si="149"/>
        <v>#N/A</v>
      </c>
    </row>
    <row r="1062" spans="1:45" x14ac:dyDescent="0.2">
      <c r="A1062" s="130">
        <v>1060</v>
      </c>
      <c r="B1062" s="177">
        <f>IF(OR(COUNTIF($B$2:$B1061,Input!$F1078)&lt;1,COUNTIF($O$2:$O1061,Input!$C1078)&lt;1),Input!F1078,0)</f>
        <v>0</v>
      </c>
      <c r="C1062" s="177">
        <f>IF(OR(COUNTIF($B$2:$B1061,Input!$F1078)&lt;1,COUNTIF($O$2:$O1061,Input!$C1078)&lt;1),Input!G1078,0)</f>
        <v>0</v>
      </c>
      <c r="D1062" s="177">
        <f>IF(OR(COUNTIF($B$2:$B1061,Input!$F1078)&lt;1,COUNTIF($O$2:$O1061,Input!$C1078)&lt;1),Input!H1078,0)</f>
        <v>0</v>
      </c>
      <c r="E1062" s="177">
        <f>IF(OR(COUNTIF($B$2:$B1061,Input!$F1078)&lt;1,COUNTIF($O$2:$O1061,Input!$C1078)&lt;1),Input!I1078,0)</f>
        <v>0</v>
      </c>
      <c r="F1062" s="177">
        <f>IF(OR(COUNTIF($B$2:$B1061,Input!$F1078)&lt;1,COUNTIF($O$2:$O1061,Input!$C1078)&lt;1),Input!J1078,0)</f>
        <v>0</v>
      </c>
      <c r="G1062" s="177">
        <f>IF(OR(COUNTIF($B$2:$B1061,Input!$F1078)&lt;1,COUNTIF($O$2:$O1061,Input!$C1078)&lt;1),Input!K1078,0)</f>
        <v>0</v>
      </c>
      <c r="H1062" s="177">
        <f>IF(OR(COUNTIF($B$2:$B1061,Input!$F1078)&lt;1,COUNTIF($O$2:$O1061,Input!$C1078)&lt;1),Input!L1078,0)</f>
        <v>0</v>
      </c>
      <c r="I1062" s="177">
        <f>IF(OR(COUNTIF($B$2:$B1061,Input!$F1078)&lt;1,COUNTIF($O$2:$O1061,Input!$C1078)&lt;1),Input!M1078,0)</f>
        <v>0</v>
      </c>
      <c r="J1062" s="177">
        <f>IF(OR(COUNTIF($B$2:$B1061,Input!$F1078)&lt;1,COUNTIF($O$2:$O1061,Input!$C1078)&lt;1),Input!N1078,0)</f>
        <v>0</v>
      </c>
      <c r="K1062" s="177">
        <f>IF(OR(COUNTIF($B$2:$B1061,Input!$F1078)&lt;1,COUNTIF($O$2:$O1061,Input!$C1078)&lt;1),Input!O1078,0)</f>
        <v>0</v>
      </c>
      <c r="L1062" s="177">
        <f>IF(OR(COUNTIF($B$2:$B1061,Input!$F1078)&lt;1,COUNTIF($O$2:$O1061,Input!$C1078)&lt;1),Input!P1078,0)</f>
        <v>0</v>
      </c>
      <c r="M1062" s="129" t="str">
        <f t="shared" si="144"/>
        <v/>
      </c>
      <c r="N1062" s="161">
        <f t="shared" si="142"/>
        <v>0</v>
      </c>
      <c r="O1062" s="168">
        <f>Input!C1078</f>
        <v>0</v>
      </c>
      <c r="P1062" s="168"/>
      <c r="R1062" s="131">
        <f t="shared" si="143"/>
        <v>0</v>
      </c>
      <c r="S1062" s="133" t="str">
        <f t="shared" si="145"/>
        <v xml:space="preserve"> </v>
      </c>
      <c r="T1062" s="133"/>
      <c r="U1062" s="132" t="str">
        <f>_xlfn.IFNA(IF($D1062=0,LOOKUP($F1062,{0.1,0.2,0.3,0.4,0.5,0.6,0.7,0.8,0.9,1},{22,34,46,58,70,82,94,106,118,130}),""),"")</f>
        <v/>
      </c>
      <c r="V1062" s="132" t="str">
        <f>_xlfn.IFNA(IF($D1062=1,LOOKUP($F1062,{0.1,0.2,0.3,0.4,0.5,0.6,0.7,0.8,0.9,1},{23,35,47,59,71,83,95,107,119,131}),""),"")</f>
        <v/>
      </c>
      <c r="W1062" s="132" t="str">
        <f>_xlfn.IFNA(IF($D1062=2,LOOKUP($F1062,{0.1,0.2,0.3,0.4,0.5,0.6,0.7,0.8,0.9,1},{24,36,48,60,72,84,96,108,120,132}),""),"")</f>
        <v/>
      </c>
      <c r="X1062" s="132" t="str">
        <f>_xlfn.IFNA(IF($D1062=3,LOOKUP($F1062,{0.1,0.2,0.3,0.4,0.5,0.6,0.7,0.8,0.9,1},{25,37,49,61,73,85,97,109,121,133}),""),"")</f>
        <v/>
      </c>
      <c r="Y1062" s="132" t="str">
        <f>_xlfn.IFNA(IF($D1062=4,LOOKUP($F1062,{0.1,0.2,0.3,0.4,0.5,0.6,0.7,0.8,0.9,1},{26,38,50,62,74,86,98,110,122,134}),""),"")</f>
        <v/>
      </c>
      <c r="Z1062" s="132" t="str">
        <f>_xlfn.IFNA(IF($D1062=5,LOOKUP($F1062,{0.1,0.2,0.3,0.4,0.5,0.6,0.7,0.8,0.9,1},{27,39,51,63,75,87,99,111,123,135}),""),"")</f>
        <v/>
      </c>
      <c r="AA1062" s="132">
        <f t="shared" si="146"/>
        <v>0</v>
      </c>
      <c r="AB1062" s="132" t="str">
        <f t="shared" si="147"/>
        <v>00</v>
      </c>
      <c r="AC1062" s="82" t="e">
        <f>VLOOKUP(AB1062,'AMI Ref'!T:U,2,FALSE)</f>
        <v>#N/A</v>
      </c>
      <c r="AD1062" s="124"/>
      <c r="AE1062" s="81" t="str">
        <f>_xlfn.IFNA(IF($D1062=0,IF($J1062="Not Paid by Tenant",0,INDEX('AMI Ref'!$K$5:$N$5,MATCH($J1062,{"Oil","Gas","Electric - Other","ELECTRIC - HEAT PUMP"},0))),0),"")</f>
        <v/>
      </c>
      <c r="AF1062" s="81">
        <f>_xlfn.IFNA(IF($D1062=1,IF($J1062="Not Paid by Tenant",0,INDEX('AMI Ref'!$K$6:$N$6,MATCH($J1062,{"Oil","Gas","Electric - Other","ELECTRIC - HEAT PUMP"},0))),0),"")</f>
        <v>0</v>
      </c>
      <c r="AG1062" s="81">
        <f>_xlfn.IFNA(IF($D1062=2,IF($J1062="Not Paid by Tenant",0,INDEX('AMI Ref'!$K$7:$N$7,MATCH($J1062,{"Oil","Gas","Electric - Other","ELECTRIC - HEAT PUMP"},0))),0),"")</f>
        <v>0</v>
      </c>
      <c r="AH1062" s="81">
        <f>_xlfn.IFNA(IF($D1062=3,IF($J1062="Not Paid by Tenant",0,INDEX('AMI Ref'!$K$8:$N$8,MATCH($J1062,{"Oil","Gas","Electric - Other","ELECTRIC - HEAT PUMP"},0))),0),"")</f>
        <v>0</v>
      </c>
      <c r="AI1062" s="81">
        <f>_xlfn.IFNA(IF($D1062=4,IF($J1062="Not Paid by Tenant",0,INDEX('AMI Ref'!$K$9:$N$9,MATCH($J1062,{"Oil","Gas","Electric - Other","ELECTRIC - HEAT PUMP"},0))),0),"")</f>
        <v>0</v>
      </c>
      <c r="AJ1062" s="81">
        <f>_xlfn.IFNA(IF($D1062=5,IF($J1062="Not Paid by Tenant",0,INDEX('AMI Ref'!$K$10:$N$10,MATCH($J1062,{"Oil","Gas","Electric - Other","ELECTRIC - HEAT PUMP"},0))),0),"")</f>
        <v>0</v>
      </c>
      <c r="AK1062" s="128"/>
      <c r="AL1062" s="81" t="str">
        <f>_xlfn.IFNA(IF($D1062=0,IF($K1062="Not Paid by Tenant",0,INDEX('AMI Ref'!$O$5:$R$5,MATCH($K1062,{"Oil","Gas","Electric - Other","Electric ccASHP - split"},0))),0),"")</f>
        <v/>
      </c>
      <c r="AM1062" s="81">
        <f>_xlfn.IFNA(IF($D1062=1,IF($K1062="Not Paid by Tenant",0,INDEX('AMI Ref'!$O$6:$R$6,MATCH($K1062,{"Oil","Gas","Electric - Other","Electric ccASHP - split"},0))),0),"")</f>
        <v>0</v>
      </c>
      <c r="AN1062" s="81">
        <f>_xlfn.IFNA(IF($D1062=2,IF($K1062="Not Paid by Tenant",0,INDEX('AMI Ref'!$O$7:$R$7,MATCH($K1062,{"Oil","Gas","Electric - Other","Electric ccASHP - split"},0))),0),"")</f>
        <v>0</v>
      </c>
      <c r="AO1062" s="81">
        <f>_xlfn.IFNA(IF($D1062=3,IF($K1062="Not Paid by Tenant",0,INDEX('AMI Ref'!$O$8:$R$8,MATCH($K1062,{"Oil","Gas","Electric - Other","Electric ccASHP - split"},0))),0),"")</f>
        <v>0</v>
      </c>
      <c r="AP1062" s="81">
        <f>_xlfn.IFNA(IF($D1062=4,IF($K1062="Not Paid by Tenant",0,INDEX('AMI Ref'!$O$9:$R$9,MATCH($K1062,{"Oil","Gas","Electric - Other","Electric ccASHP - split"},0))),0),"")</f>
        <v>0</v>
      </c>
      <c r="AQ1062" s="81">
        <f>_xlfn.IFNA(IF($D1062=5,IF($K1062="Not Paid by Tenant",0,INDEX('AMI Ref'!$O$10:$R$10,MATCH($K1062,{"Oil","Gas","Electric - Other","Electric ccASHP - split"},0))),0),"")</f>
        <v>0</v>
      </c>
      <c r="AR1062" s="124">
        <f t="shared" si="148"/>
        <v>0</v>
      </c>
      <c r="AS1062" s="123" t="e">
        <f t="shared" si="149"/>
        <v>#N/A</v>
      </c>
    </row>
    <row r="1063" spans="1:45" x14ac:dyDescent="0.2">
      <c r="A1063" s="130">
        <v>1061</v>
      </c>
      <c r="B1063" s="177">
        <f>IF(OR(COUNTIF($B$2:$B1062,Input!$F1079)&lt;1,COUNTIF($O$2:$O1062,Input!$C1079)&lt;1),Input!F1079,0)</f>
        <v>0</v>
      </c>
      <c r="C1063" s="177">
        <f>IF(OR(COUNTIF($B$2:$B1062,Input!$F1079)&lt;1,COUNTIF($O$2:$O1062,Input!$C1079)&lt;1),Input!G1079,0)</f>
        <v>0</v>
      </c>
      <c r="D1063" s="177">
        <f>IF(OR(COUNTIF($B$2:$B1062,Input!$F1079)&lt;1,COUNTIF($O$2:$O1062,Input!$C1079)&lt;1),Input!H1079,0)</f>
        <v>0</v>
      </c>
      <c r="E1063" s="177">
        <f>IF(OR(COUNTIF($B$2:$B1062,Input!$F1079)&lt;1,COUNTIF($O$2:$O1062,Input!$C1079)&lt;1),Input!I1079,0)</f>
        <v>0</v>
      </c>
      <c r="F1063" s="177">
        <f>IF(OR(COUNTIF($B$2:$B1062,Input!$F1079)&lt;1,COUNTIF($O$2:$O1062,Input!$C1079)&lt;1),Input!J1079,0)</f>
        <v>0</v>
      </c>
      <c r="G1063" s="177">
        <f>IF(OR(COUNTIF($B$2:$B1062,Input!$F1079)&lt;1,COUNTIF($O$2:$O1062,Input!$C1079)&lt;1),Input!K1079,0)</f>
        <v>0</v>
      </c>
      <c r="H1063" s="177">
        <f>IF(OR(COUNTIF($B$2:$B1062,Input!$F1079)&lt;1,COUNTIF($O$2:$O1062,Input!$C1079)&lt;1),Input!L1079,0)</f>
        <v>0</v>
      </c>
      <c r="I1063" s="177">
        <f>IF(OR(COUNTIF($B$2:$B1062,Input!$F1079)&lt;1,COUNTIF($O$2:$O1062,Input!$C1079)&lt;1),Input!M1079,0)</f>
        <v>0</v>
      </c>
      <c r="J1063" s="177">
        <f>IF(OR(COUNTIF($B$2:$B1062,Input!$F1079)&lt;1,COUNTIF($O$2:$O1062,Input!$C1079)&lt;1),Input!N1079,0)</f>
        <v>0</v>
      </c>
      <c r="K1063" s="177">
        <f>IF(OR(COUNTIF($B$2:$B1062,Input!$F1079)&lt;1,COUNTIF($O$2:$O1062,Input!$C1079)&lt;1),Input!O1079,0)</f>
        <v>0</v>
      </c>
      <c r="L1063" s="177">
        <f>IF(OR(COUNTIF($B$2:$B1062,Input!$F1079)&lt;1,COUNTIF($O$2:$O1062,Input!$C1079)&lt;1),Input!P1079,0)</f>
        <v>0</v>
      </c>
      <c r="M1063" s="129" t="str">
        <f t="shared" si="144"/>
        <v/>
      </c>
      <c r="N1063" s="161">
        <f t="shared" si="142"/>
        <v>0</v>
      </c>
      <c r="O1063" s="168">
        <f>Input!C1079</f>
        <v>0</v>
      </c>
      <c r="P1063" s="168"/>
      <c r="R1063" s="131">
        <f t="shared" si="143"/>
        <v>0</v>
      </c>
      <c r="S1063" s="133" t="str">
        <f t="shared" si="145"/>
        <v xml:space="preserve"> </v>
      </c>
      <c r="T1063" s="133"/>
      <c r="U1063" s="132" t="str">
        <f>_xlfn.IFNA(IF($D1063=0,LOOKUP($F1063,{0.1,0.2,0.3,0.4,0.5,0.6,0.7,0.8,0.9,1},{22,34,46,58,70,82,94,106,118,130}),""),"")</f>
        <v/>
      </c>
      <c r="V1063" s="132" t="str">
        <f>_xlfn.IFNA(IF($D1063=1,LOOKUP($F1063,{0.1,0.2,0.3,0.4,0.5,0.6,0.7,0.8,0.9,1},{23,35,47,59,71,83,95,107,119,131}),""),"")</f>
        <v/>
      </c>
      <c r="W1063" s="132" t="str">
        <f>_xlfn.IFNA(IF($D1063=2,LOOKUP($F1063,{0.1,0.2,0.3,0.4,0.5,0.6,0.7,0.8,0.9,1},{24,36,48,60,72,84,96,108,120,132}),""),"")</f>
        <v/>
      </c>
      <c r="X1063" s="132" t="str">
        <f>_xlfn.IFNA(IF($D1063=3,LOOKUP($F1063,{0.1,0.2,0.3,0.4,0.5,0.6,0.7,0.8,0.9,1},{25,37,49,61,73,85,97,109,121,133}),""),"")</f>
        <v/>
      </c>
      <c r="Y1063" s="132" t="str">
        <f>_xlfn.IFNA(IF($D1063=4,LOOKUP($F1063,{0.1,0.2,0.3,0.4,0.5,0.6,0.7,0.8,0.9,1},{26,38,50,62,74,86,98,110,122,134}),""),"")</f>
        <v/>
      </c>
      <c r="Z1063" s="132" t="str">
        <f>_xlfn.IFNA(IF($D1063=5,LOOKUP($F1063,{0.1,0.2,0.3,0.4,0.5,0.6,0.7,0.8,0.9,1},{27,39,51,63,75,87,99,111,123,135}),""),"")</f>
        <v/>
      </c>
      <c r="AA1063" s="132">
        <f t="shared" si="146"/>
        <v>0</v>
      </c>
      <c r="AB1063" s="132" t="str">
        <f t="shared" si="147"/>
        <v>00</v>
      </c>
      <c r="AC1063" s="82" t="e">
        <f>VLOOKUP(AB1063,'AMI Ref'!T:U,2,FALSE)</f>
        <v>#N/A</v>
      </c>
      <c r="AD1063" s="124"/>
      <c r="AE1063" s="81" t="str">
        <f>_xlfn.IFNA(IF($D1063=0,IF($J1063="Not Paid by Tenant",0,INDEX('AMI Ref'!$K$5:$N$5,MATCH($J1063,{"Oil","Gas","Electric - Other","ELECTRIC - HEAT PUMP"},0))),0),"")</f>
        <v/>
      </c>
      <c r="AF1063" s="81">
        <f>_xlfn.IFNA(IF($D1063=1,IF($J1063="Not Paid by Tenant",0,INDEX('AMI Ref'!$K$6:$N$6,MATCH($J1063,{"Oil","Gas","Electric - Other","ELECTRIC - HEAT PUMP"},0))),0),"")</f>
        <v>0</v>
      </c>
      <c r="AG1063" s="81">
        <f>_xlfn.IFNA(IF($D1063=2,IF($J1063="Not Paid by Tenant",0,INDEX('AMI Ref'!$K$7:$N$7,MATCH($J1063,{"Oil","Gas","Electric - Other","ELECTRIC - HEAT PUMP"},0))),0),"")</f>
        <v>0</v>
      </c>
      <c r="AH1063" s="81">
        <f>_xlfn.IFNA(IF($D1063=3,IF($J1063="Not Paid by Tenant",0,INDEX('AMI Ref'!$K$8:$N$8,MATCH($J1063,{"Oil","Gas","Electric - Other","ELECTRIC - HEAT PUMP"},0))),0),"")</f>
        <v>0</v>
      </c>
      <c r="AI1063" s="81">
        <f>_xlfn.IFNA(IF($D1063=4,IF($J1063="Not Paid by Tenant",0,INDEX('AMI Ref'!$K$9:$N$9,MATCH($J1063,{"Oil","Gas","Electric - Other","ELECTRIC - HEAT PUMP"},0))),0),"")</f>
        <v>0</v>
      </c>
      <c r="AJ1063" s="81">
        <f>_xlfn.IFNA(IF($D1063=5,IF($J1063="Not Paid by Tenant",0,INDEX('AMI Ref'!$K$10:$N$10,MATCH($J1063,{"Oil","Gas","Electric - Other","ELECTRIC - HEAT PUMP"},0))),0),"")</f>
        <v>0</v>
      </c>
      <c r="AK1063" s="128"/>
      <c r="AL1063" s="81" t="str">
        <f>_xlfn.IFNA(IF($D1063=0,IF($K1063="Not Paid by Tenant",0,INDEX('AMI Ref'!$O$5:$R$5,MATCH($K1063,{"Oil","Gas","Electric - Other","Electric ccASHP - split"},0))),0),"")</f>
        <v/>
      </c>
      <c r="AM1063" s="81">
        <f>_xlfn.IFNA(IF($D1063=1,IF($K1063="Not Paid by Tenant",0,INDEX('AMI Ref'!$O$6:$R$6,MATCH($K1063,{"Oil","Gas","Electric - Other","Electric ccASHP - split"},0))),0),"")</f>
        <v>0</v>
      </c>
      <c r="AN1063" s="81">
        <f>_xlfn.IFNA(IF($D1063=2,IF($K1063="Not Paid by Tenant",0,INDEX('AMI Ref'!$O$7:$R$7,MATCH($K1063,{"Oil","Gas","Electric - Other","Electric ccASHP - split"},0))),0),"")</f>
        <v>0</v>
      </c>
      <c r="AO1063" s="81">
        <f>_xlfn.IFNA(IF($D1063=3,IF($K1063="Not Paid by Tenant",0,INDEX('AMI Ref'!$O$8:$R$8,MATCH($K1063,{"Oil","Gas","Electric - Other","Electric ccASHP - split"},0))),0),"")</f>
        <v>0</v>
      </c>
      <c r="AP1063" s="81">
        <f>_xlfn.IFNA(IF($D1063=4,IF($K1063="Not Paid by Tenant",0,INDEX('AMI Ref'!$O$9:$R$9,MATCH($K1063,{"Oil","Gas","Electric - Other","Electric ccASHP - split"},0))),0),"")</f>
        <v>0</v>
      </c>
      <c r="AQ1063" s="81">
        <f>_xlfn.IFNA(IF($D1063=5,IF($K1063="Not Paid by Tenant",0,INDEX('AMI Ref'!$O$10:$R$10,MATCH($K1063,{"Oil","Gas","Electric - Other","Electric ccASHP - split"},0))),0),"")</f>
        <v>0</v>
      </c>
      <c r="AR1063" s="124">
        <f t="shared" si="148"/>
        <v>0</v>
      </c>
      <c r="AS1063" s="123" t="e">
        <f t="shared" si="149"/>
        <v>#N/A</v>
      </c>
    </row>
    <row r="1064" spans="1:45" x14ac:dyDescent="0.2">
      <c r="A1064" s="130">
        <v>1062</v>
      </c>
      <c r="B1064" s="177">
        <f>IF(OR(COUNTIF($B$2:$B1063,Input!$F1080)&lt;1,COUNTIF($O$2:$O1063,Input!$C1080)&lt;1),Input!F1080,0)</f>
        <v>0</v>
      </c>
      <c r="C1064" s="177">
        <f>IF(OR(COUNTIF($B$2:$B1063,Input!$F1080)&lt;1,COUNTIF($O$2:$O1063,Input!$C1080)&lt;1),Input!G1080,0)</f>
        <v>0</v>
      </c>
      <c r="D1064" s="177">
        <f>IF(OR(COUNTIF($B$2:$B1063,Input!$F1080)&lt;1,COUNTIF($O$2:$O1063,Input!$C1080)&lt;1),Input!H1080,0)</f>
        <v>0</v>
      </c>
      <c r="E1064" s="177">
        <f>IF(OR(COUNTIF($B$2:$B1063,Input!$F1080)&lt;1,COUNTIF($O$2:$O1063,Input!$C1080)&lt;1),Input!I1080,0)</f>
        <v>0</v>
      </c>
      <c r="F1064" s="177">
        <f>IF(OR(COUNTIF($B$2:$B1063,Input!$F1080)&lt;1,COUNTIF($O$2:$O1063,Input!$C1080)&lt;1),Input!J1080,0)</f>
        <v>0</v>
      </c>
      <c r="G1064" s="177">
        <f>IF(OR(COUNTIF($B$2:$B1063,Input!$F1080)&lt;1,COUNTIF($O$2:$O1063,Input!$C1080)&lt;1),Input!K1080,0)</f>
        <v>0</v>
      </c>
      <c r="H1064" s="177">
        <f>IF(OR(COUNTIF($B$2:$B1063,Input!$F1080)&lt;1,COUNTIF($O$2:$O1063,Input!$C1080)&lt;1),Input!L1080,0)</f>
        <v>0</v>
      </c>
      <c r="I1064" s="177">
        <f>IF(OR(COUNTIF($B$2:$B1063,Input!$F1080)&lt;1,COUNTIF($O$2:$O1063,Input!$C1080)&lt;1),Input!M1080,0)</f>
        <v>0</v>
      </c>
      <c r="J1064" s="177">
        <f>IF(OR(COUNTIF($B$2:$B1063,Input!$F1080)&lt;1,COUNTIF($O$2:$O1063,Input!$C1080)&lt;1),Input!N1080,0)</f>
        <v>0</v>
      </c>
      <c r="K1064" s="177">
        <f>IF(OR(COUNTIF($B$2:$B1063,Input!$F1080)&lt;1,COUNTIF($O$2:$O1063,Input!$C1080)&lt;1),Input!O1080,0)</f>
        <v>0</v>
      </c>
      <c r="L1064" s="177">
        <f>IF(OR(COUNTIF($B$2:$B1063,Input!$F1080)&lt;1,COUNTIF($O$2:$O1063,Input!$C1080)&lt;1),Input!P1080,0)</f>
        <v>0</v>
      </c>
      <c r="M1064" s="129" t="str">
        <f t="shared" si="144"/>
        <v/>
      </c>
      <c r="N1064" s="161">
        <f t="shared" si="142"/>
        <v>0</v>
      </c>
      <c r="O1064" s="168">
        <f>Input!C1080</f>
        <v>0</v>
      </c>
      <c r="P1064" s="168"/>
      <c r="R1064" s="131">
        <f t="shared" si="143"/>
        <v>0</v>
      </c>
      <c r="S1064" s="133" t="str">
        <f t="shared" si="145"/>
        <v xml:space="preserve"> </v>
      </c>
      <c r="T1064" s="133"/>
      <c r="U1064" s="132" t="str">
        <f>_xlfn.IFNA(IF($D1064=0,LOOKUP($F1064,{0.1,0.2,0.3,0.4,0.5,0.6,0.7,0.8,0.9,1},{22,34,46,58,70,82,94,106,118,130}),""),"")</f>
        <v/>
      </c>
      <c r="V1064" s="132" t="str">
        <f>_xlfn.IFNA(IF($D1064=1,LOOKUP($F1064,{0.1,0.2,0.3,0.4,0.5,0.6,0.7,0.8,0.9,1},{23,35,47,59,71,83,95,107,119,131}),""),"")</f>
        <v/>
      </c>
      <c r="W1064" s="132" t="str">
        <f>_xlfn.IFNA(IF($D1064=2,LOOKUP($F1064,{0.1,0.2,0.3,0.4,0.5,0.6,0.7,0.8,0.9,1},{24,36,48,60,72,84,96,108,120,132}),""),"")</f>
        <v/>
      </c>
      <c r="X1064" s="132" t="str">
        <f>_xlfn.IFNA(IF($D1064=3,LOOKUP($F1064,{0.1,0.2,0.3,0.4,0.5,0.6,0.7,0.8,0.9,1},{25,37,49,61,73,85,97,109,121,133}),""),"")</f>
        <v/>
      </c>
      <c r="Y1064" s="132" t="str">
        <f>_xlfn.IFNA(IF($D1064=4,LOOKUP($F1064,{0.1,0.2,0.3,0.4,0.5,0.6,0.7,0.8,0.9,1},{26,38,50,62,74,86,98,110,122,134}),""),"")</f>
        <v/>
      </c>
      <c r="Z1064" s="132" t="str">
        <f>_xlfn.IFNA(IF($D1064=5,LOOKUP($F1064,{0.1,0.2,0.3,0.4,0.5,0.6,0.7,0.8,0.9,1},{27,39,51,63,75,87,99,111,123,135}),""),"")</f>
        <v/>
      </c>
      <c r="AA1064" s="132">
        <f t="shared" si="146"/>
        <v>0</v>
      </c>
      <c r="AB1064" s="132" t="str">
        <f t="shared" si="147"/>
        <v>00</v>
      </c>
      <c r="AC1064" s="82" t="e">
        <f>VLOOKUP(AB1064,'AMI Ref'!T:U,2,FALSE)</f>
        <v>#N/A</v>
      </c>
      <c r="AD1064" s="124"/>
      <c r="AE1064" s="81" t="str">
        <f>_xlfn.IFNA(IF($D1064=0,IF($J1064="Not Paid by Tenant",0,INDEX('AMI Ref'!$K$5:$N$5,MATCH($J1064,{"Oil","Gas","Electric - Other","ELECTRIC - HEAT PUMP"},0))),0),"")</f>
        <v/>
      </c>
      <c r="AF1064" s="81">
        <f>_xlfn.IFNA(IF($D1064=1,IF($J1064="Not Paid by Tenant",0,INDEX('AMI Ref'!$K$6:$N$6,MATCH($J1064,{"Oil","Gas","Electric - Other","ELECTRIC - HEAT PUMP"},0))),0),"")</f>
        <v>0</v>
      </c>
      <c r="AG1064" s="81">
        <f>_xlfn.IFNA(IF($D1064=2,IF($J1064="Not Paid by Tenant",0,INDEX('AMI Ref'!$K$7:$N$7,MATCH($J1064,{"Oil","Gas","Electric - Other","ELECTRIC - HEAT PUMP"},0))),0),"")</f>
        <v>0</v>
      </c>
      <c r="AH1064" s="81">
        <f>_xlfn.IFNA(IF($D1064=3,IF($J1064="Not Paid by Tenant",0,INDEX('AMI Ref'!$K$8:$N$8,MATCH($J1064,{"Oil","Gas","Electric - Other","ELECTRIC - HEAT PUMP"},0))),0),"")</f>
        <v>0</v>
      </c>
      <c r="AI1064" s="81">
        <f>_xlfn.IFNA(IF($D1064=4,IF($J1064="Not Paid by Tenant",0,INDEX('AMI Ref'!$K$9:$N$9,MATCH($J1064,{"Oil","Gas","Electric - Other","ELECTRIC - HEAT PUMP"},0))),0),"")</f>
        <v>0</v>
      </c>
      <c r="AJ1064" s="81">
        <f>_xlfn.IFNA(IF($D1064=5,IF($J1064="Not Paid by Tenant",0,INDEX('AMI Ref'!$K$10:$N$10,MATCH($J1064,{"Oil","Gas","Electric - Other","ELECTRIC - HEAT PUMP"},0))),0),"")</f>
        <v>0</v>
      </c>
      <c r="AK1064" s="128"/>
      <c r="AL1064" s="81" t="str">
        <f>_xlfn.IFNA(IF($D1064=0,IF($K1064="Not Paid by Tenant",0,INDEX('AMI Ref'!$O$5:$R$5,MATCH($K1064,{"Oil","Gas","Electric - Other","Electric ccASHP - split"},0))),0),"")</f>
        <v/>
      </c>
      <c r="AM1064" s="81">
        <f>_xlfn.IFNA(IF($D1064=1,IF($K1064="Not Paid by Tenant",0,INDEX('AMI Ref'!$O$6:$R$6,MATCH($K1064,{"Oil","Gas","Electric - Other","Electric ccASHP - split"},0))),0),"")</f>
        <v>0</v>
      </c>
      <c r="AN1064" s="81">
        <f>_xlfn.IFNA(IF($D1064=2,IF($K1064="Not Paid by Tenant",0,INDEX('AMI Ref'!$O$7:$R$7,MATCH($K1064,{"Oil","Gas","Electric - Other","Electric ccASHP - split"},0))),0),"")</f>
        <v>0</v>
      </c>
      <c r="AO1064" s="81">
        <f>_xlfn.IFNA(IF($D1064=3,IF($K1064="Not Paid by Tenant",0,INDEX('AMI Ref'!$O$8:$R$8,MATCH($K1064,{"Oil","Gas","Electric - Other","Electric ccASHP - split"},0))),0),"")</f>
        <v>0</v>
      </c>
      <c r="AP1064" s="81">
        <f>_xlfn.IFNA(IF($D1064=4,IF($K1064="Not Paid by Tenant",0,INDEX('AMI Ref'!$O$9:$R$9,MATCH($K1064,{"Oil","Gas","Electric - Other","Electric ccASHP - split"},0))),0),"")</f>
        <v>0</v>
      </c>
      <c r="AQ1064" s="81">
        <f>_xlfn.IFNA(IF($D1064=5,IF($K1064="Not Paid by Tenant",0,INDEX('AMI Ref'!$O$10:$R$10,MATCH($K1064,{"Oil","Gas","Electric - Other","Electric ccASHP - split"},0))),0),"")</f>
        <v>0</v>
      </c>
      <c r="AR1064" s="124">
        <f t="shared" si="148"/>
        <v>0</v>
      </c>
      <c r="AS1064" s="123" t="e">
        <f t="shared" si="149"/>
        <v>#N/A</v>
      </c>
    </row>
    <row r="1065" spans="1:45" x14ac:dyDescent="0.2">
      <c r="A1065" s="130">
        <v>1063</v>
      </c>
      <c r="B1065" s="177">
        <f>IF(OR(COUNTIF($B$2:$B1064,Input!$F1081)&lt;1,COUNTIF($O$2:$O1064,Input!$C1081)&lt;1),Input!F1081,0)</f>
        <v>0</v>
      </c>
      <c r="C1065" s="177">
        <f>IF(OR(COUNTIF($B$2:$B1064,Input!$F1081)&lt;1,COUNTIF($O$2:$O1064,Input!$C1081)&lt;1),Input!G1081,0)</f>
        <v>0</v>
      </c>
      <c r="D1065" s="177">
        <f>IF(OR(COUNTIF($B$2:$B1064,Input!$F1081)&lt;1,COUNTIF($O$2:$O1064,Input!$C1081)&lt;1),Input!H1081,0)</f>
        <v>0</v>
      </c>
      <c r="E1065" s="177">
        <f>IF(OR(COUNTIF($B$2:$B1064,Input!$F1081)&lt;1,COUNTIF($O$2:$O1064,Input!$C1081)&lt;1),Input!I1081,0)</f>
        <v>0</v>
      </c>
      <c r="F1065" s="177">
        <f>IF(OR(COUNTIF($B$2:$B1064,Input!$F1081)&lt;1,COUNTIF($O$2:$O1064,Input!$C1081)&lt;1),Input!J1081,0)</f>
        <v>0</v>
      </c>
      <c r="G1065" s="177">
        <f>IF(OR(COUNTIF($B$2:$B1064,Input!$F1081)&lt;1,COUNTIF($O$2:$O1064,Input!$C1081)&lt;1),Input!K1081,0)</f>
        <v>0</v>
      </c>
      <c r="H1065" s="177">
        <f>IF(OR(COUNTIF($B$2:$B1064,Input!$F1081)&lt;1,COUNTIF($O$2:$O1064,Input!$C1081)&lt;1),Input!L1081,0)</f>
        <v>0</v>
      </c>
      <c r="I1065" s="177">
        <f>IF(OR(COUNTIF($B$2:$B1064,Input!$F1081)&lt;1,COUNTIF($O$2:$O1064,Input!$C1081)&lt;1),Input!M1081,0)</f>
        <v>0</v>
      </c>
      <c r="J1065" s="177">
        <f>IF(OR(COUNTIF($B$2:$B1064,Input!$F1081)&lt;1,COUNTIF($O$2:$O1064,Input!$C1081)&lt;1),Input!N1081,0)</f>
        <v>0</v>
      </c>
      <c r="K1065" s="177">
        <f>IF(OR(COUNTIF($B$2:$B1064,Input!$F1081)&lt;1,COUNTIF($O$2:$O1064,Input!$C1081)&lt;1),Input!O1081,0)</f>
        <v>0</v>
      </c>
      <c r="L1065" s="177">
        <f>IF(OR(COUNTIF($B$2:$B1064,Input!$F1081)&lt;1,COUNTIF($O$2:$O1064,Input!$C1081)&lt;1),Input!P1081,0)</f>
        <v>0</v>
      </c>
      <c r="M1065" s="129" t="str">
        <f t="shared" si="144"/>
        <v/>
      </c>
      <c r="N1065" s="161">
        <f t="shared" si="142"/>
        <v>0</v>
      </c>
      <c r="O1065" s="168">
        <f>Input!C1081</f>
        <v>0</v>
      </c>
      <c r="P1065" s="168"/>
      <c r="R1065" s="131">
        <f t="shared" si="143"/>
        <v>0</v>
      </c>
      <c r="S1065" s="133" t="str">
        <f t="shared" si="145"/>
        <v xml:space="preserve"> </v>
      </c>
      <c r="T1065" s="133"/>
      <c r="U1065" s="132" t="str">
        <f>_xlfn.IFNA(IF($D1065=0,LOOKUP($F1065,{0.1,0.2,0.3,0.4,0.5,0.6,0.7,0.8,0.9,1},{22,34,46,58,70,82,94,106,118,130}),""),"")</f>
        <v/>
      </c>
      <c r="V1065" s="132" t="str">
        <f>_xlfn.IFNA(IF($D1065=1,LOOKUP($F1065,{0.1,0.2,0.3,0.4,0.5,0.6,0.7,0.8,0.9,1},{23,35,47,59,71,83,95,107,119,131}),""),"")</f>
        <v/>
      </c>
      <c r="W1065" s="132" t="str">
        <f>_xlfn.IFNA(IF($D1065=2,LOOKUP($F1065,{0.1,0.2,0.3,0.4,0.5,0.6,0.7,0.8,0.9,1},{24,36,48,60,72,84,96,108,120,132}),""),"")</f>
        <v/>
      </c>
      <c r="X1065" s="132" t="str">
        <f>_xlfn.IFNA(IF($D1065=3,LOOKUP($F1065,{0.1,0.2,0.3,0.4,0.5,0.6,0.7,0.8,0.9,1},{25,37,49,61,73,85,97,109,121,133}),""),"")</f>
        <v/>
      </c>
      <c r="Y1065" s="132" t="str">
        <f>_xlfn.IFNA(IF($D1065=4,LOOKUP($F1065,{0.1,0.2,0.3,0.4,0.5,0.6,0.7,0.8,0.9,1},{26,38,50,62,74,86,98,110,122,134}),""),"")</f>
        <v/>
      </c>
      <c r="Z1065" s="132" t="str">
        <f>_xlfn.IFNA(IF($D1065=5,LOOKUP($F1065,{0.1,0.2,0.3,0.4,0.5,0.6,0.7,0.8,0.9,1},{27,39,51,63,75,87,99,111,123,135}),""),"")</f>
        <v/>
      </c>
      <c r="AA1065" s="132">
        <f t="shared" si="146"/>
        <v>0</v>
      </c>
      <c r="AB1065" s="132" t="str">
        <f t="shared" si="147"/>
        <v>00</v>
      </c>
      <c r="AC1065" s="82" t="e">
        <f>VLOOKUP(AB1065,'AMI Ref'!T:U,2,FALSE)</f>
        <v>#N/A</v>
      </c>
      <c r="AD1065" s="124"/>
      <c r="AE1065" s="81" t="str">
        <f>_xlfn.IFNA(IF($D1065=0,IF($J1065="Not Paid by Tenant",0,INDEX('AMI Ref'!$K$5:$N$5,MATCH($J1065,{"Oil","Gas","Electric - Other","ELECTRIC - HEAT PUMP"},0))),0),"")</f>
        <v/>
      </c>
      <c r="AF1065" s="81">
        <f>_xlfn.IFNA(IF($D1065=1,IF($J1065="Not Paid by Tenant",0,INDEX('AMI Ref'!$K$6:$N$6,MATCH($J1065,{"Oil","Gas","Electric - Other","ELECTRIC - HEAT PUMP"},0))),0),"")</f>
        <v>0</v>
      </c>
      <c r="AG1065" s="81">
        <f>_xlfn.IFNA(IF($D1065=2,IF($J1065="Not Paid by Tenant",0,INDEX('AMI Ref'!$K$7:$N$7,MATCH($J1065,{"Oil","Gas","Electric - Other","ELECTRIC - HEAT PUMP"},0))),0),"")</f>
        <v>0</v>
      </c>
      <c r="AH1065" s="81">
        <f>_xlfn.IFNA(IF($D1065=3,IF($J1065="Not Paid by Tenant",0,INDEX('AMI Ref'!$K$8:$N$8,MATCH($J1065,{"Oil","Gas","Electric - Other","ELECTRIC - HEAT PUMP"},0))),0),"")</f>
        <v>0</v>
      </c>
      <c r="AI1065" s="81">
        <f>_xlfn.IFNA(IF($D1065=4,IF($J1065="Not Paid by Tenant",0,INDEX('AMI Ref'!$K$9:$N$9,MATCH($J1065,{"Oil","Gas","Electric - Other","ELECTRIC - HEAT PUMP"},0))),0),"")</f>
        <v>0</v>
      </c>
      <c r="AJ1065" s="81">
        <f>_xlfn.IFNA(IF($D1065=5,IF($J1065="Not Paid by Tenant",0,INDEX('AMI Ref'!$K$10:$N$10,MATCH($J1065,{"Oil","Gas","Electric - Other","ELECTRIC - HEAT PUMP"},0))),0),"")</f>
        <v>0</v>
      </c>
      <c r="AK1065" s="128"/>
      <c r="AL1065" s="81" t="str">
        <f>_xlfn.IFNA(IF($D1065=0,IF($K1065="Not Paid by Tenant",0,INDEX('AMI Ref'!$O$5:$R$5,MATCH($K1065,{"Oil","Gas","Electric - Other","Electric ccASHP - split"},0))),0),"")</f>
        <v/>
      </c>
      <c r="AM1065" s="81">
        <f>_xlfn.IFNA(IF($D1065=1,IF($K1065="Not Paid by Tenant",0,INDEX('AMI Ref'!$O$6:$R$6,MATCH($K1065,{"Oil","Gas","Electric - Other","Electric ccASHP - split"},0))),0),"")</f>
        <v>0</v>
      </c>
      <c r="AN1065" s="81">
        <f>_xlfn.IFNA(IF($D1065=2,IF($K1065="Not Paid by Tenant",0,INDEX('AMI Ref'!$O$7:$R$7,MATCH($K1065,{"Oil","Gas","Electric - Other","Electric ccASHP - split"},0))),0),"")</f>
        <v>0</v>
      </c>
      <c r="AO1065" s="81">
        <f>_xlfn.IFNA(IF($D1065=3,IF($K1065="Not Paid by Tenant",0,INDEX('AMI Ref'!$O$8:$R$8,MATCH($K1065,{"Oil","Gas","Electric - Other","Electric ccASHP - split"},0))),0),"")</f>
        <v>0</v>
      </c>
      <c r="AP1065" s="81">
        <f>_xlfn.IFNA(IF($D1065=4,IF($K1065="Not Paid by Tenant",0,INDEX('AMI Ref'!$O$9:$R$9,MATCH($K1065,{"Oil","Gas","Electric - Other","Electric ccASHP - split"},0))),0),"")</f>
        <v>0</v>
      </c>
      <c r="AQ1065" s="81">
        <f>_xlfn.IFNA(IF($D1065=5,IF($K1065="Not Paid by Tenant",0,INDEX('AMI Ref'!$O$10:$R$10,MATCH($K1065,{"Oil","Gas","Electric - Other","Electric ccASHP - split"},0))),0),"")</f>
        <v>0</v>
      </c>
      <c r="AR1065" s="124">
        <f t="shared" si="148"/>
        <v>0</v>
      </c>
      <c r="AS1065" s="123" t="e">
        <f t="shared" si="149"/>
        <v>#N/A</v>
      </c>
    </row>
    <row r="1066" spans="1:45" x14ac:dyDescent="0.2">
      <c r="A1066" s="130">
        <v>1064</v>
      </c>
      <c r="B1066" s="177">
        <f>IF(OR(COUNTIF($B$2:$B1065,Input!$F1082)&lt;1,COUNTIF($O$2:$O1065,Input!$C1082)&lt;1),Input!F1082,0)</f>
        <v>0</v>
      </c>
      <c r="C1066" s="177">
        <f>IF(OR(COUNTIF($B$2:$B1065,Input!$F1082)&lt;1,COUNTIF($O$2:$O1065,Input!$C1082)&lt;1),Input!G1082,0)</f>
        <v>0</v>
      </c>
      <c r="D1066" s="177">
        <f>IF(OR(COUNTIF($B$2:$B1065,Input!$F1082)&lt;1,COUNTIF($O$2:$O1065,Input!$C1082)&lt;1),Input!H1082,0)</f>
        <v>0</v>
      </c>
      <c r="E1066" s="177">
        <f>IF(OR(COUNTIF($B$2:$B1065,Input!$F1082)&lt;1,COUNTIF($O$2:$O1065,Input!$C1082)&lt;1),Input!I1082,0)</f>
        <v>0</v>
      </c>
      <c r="F1066" s="177">
        <f>IF(OR(COUNTIF($B$2:$B1065,Input!$F1082)&lt;1,COUNTIF($O$2:$O1065,Input!$C1082)&lt;1),Input!J1082,0)</f>
        <v>0</v>
      </c>
      <c r="G1066" s="177">
        <f>IF(OR(COUNTIF($B$2:$B1065,Input!$F1082)&lt;1,COUNTIF($O$2:$O1065,Input!$C1082)&lt;1),Input!K1082,0)</f>
        <v>0</v>
      </c>
      <c r="H1066" s="177">
        <f>IF(OR(COUNTIF($B$2:$B1065,Input!$F1082)&lt;1,COUNTIF($O$2:$O1065,Input!$C1082)&lt;1),Input!L1082,0)</f>
        <v>0</v>
      </c>
      <c r="I1066" s="177">
        <f>IF(OR(COUNTIF($B$2:$B1065,Input!$F1082)&lt;1,COUNTIF($O$2:$O1065,Input!$C1082)&lt;1),Input!M1082,0)</f>
        <v>0</v>
      </c>
      <c r="J1066" s="177">
        <f>IF(OR(COUNTIF($B$2:$B1065,Input!$F1082)&lt;1,COUNTIF($O$2:$O1065,Input!$C1082)&lt;1),Input!N1082,0)</f>
        <v>0</v>
      </c>
      <c r="K1066" s="177">
        <f>IF(OR(COUNTIF($B$2:$B1065,Input!$F1082)&lt;1,COUNTIF($O$2:$O1065,Input!$C1082)&lt;1),Input!O1082,0)</f>
        <v>0</v>
      </c>
      <c r="L1066" s="177">
        <f>IF(OR(COUNTIF($B$2:$B1065,Input!$F1082)&lt;1,COUNTIF($O$2:$O1065,Input!$C1082)&lt;1),Input!P1082,0)</f>
        <v>0</v>
      </c>
      <c r="M1066" s="129" t="str">
        <f t="shared" si="144"/>
        <v/>
      </c>
      <c r="N1066" s="161">
        <f t="shared" si="142"/>
        <v>0</v>
      </c>
      <c r="O1066" s="168">
        <f>Input!C1082</f>
        <v>0</v>
      </c>
      <c r="P1066" s="168"/>
      <c r="R1066" s="131">
        <f t="shared" si="143"/>
        <v>0</v>
      </c>
      <c r="S1066" s="133" t="str">
        <f t="shared" si="145"/>
        <v xml:space="preserve"> </v>
      </c>
      <c r="T1066" s="133"/>
      <c r="U1066" s="132" t="str">
        <f>_xlfn.IFNA(IF($D1066=0,LOOKUP($F1066,{0.1,0.2,0.3,0.4,0.5,0.6,0.7,0.8,0.9,1},{22,34,46,58,70,82,94,106,118,130}),""),"")</f>
        <v/>
      </c>
      <c r="V1066" s="132" t="str">
        <f>_xlfn.IFNA(IF($D1066=1,LOOKUP($F1066,{0.1,0.2,0.3,0.4,0.5,0.6,0.7,0.8,0.9,1},{23,35,47,59,71,83,95,107,119,131}),""),"")</f>
        <v/>
      </c>
      <c r="W1066" s="132" t="str">
        <f>_xlfn.IFNA(IF($D1066=2,LOOKUP($F1066,{0.1,0.2,0.3,0.4,0.5,0.6,0.7,0.8,0.9,1},{24,36,48,60,72,84,96,108,120,132}),""),"")</f>
        <v/>
      </c>
      <c r="X1066" s="132" t="str">
        <f>_xlfn.IFNA(IF($D1066=3,LOOKUP($F1066,{0.1,0.2,0.3,0.4,0.5,0.6,0.7,0.8,0.9,1},{25,37,49,61,73,85,97,109,121,133}),""),"")</f>
        <v/>
      </c>
      <c r="Y1066" s="132" t="str">
        <f>_xlfn.IFNA(IF($D1066=4,LOOKUP($F1066,{0.1,0.2,0.3,0.4,0.5,0.6,0.7,0.8,0.9,1},{26,38,50,62,74,86,98,110,122,134}),""),"")</f>
        <v/>
      </c>
      <c r="Z1066" s="132" t="str">
        <f>_xlfn.IFNA(IF($D1066=5,LOOKUP($F1066,{0.1,0.2,0.3,0.4,0.5,0.6,0.7,0.8,0.9,1},{27,39,51,63,75,87,99,111,123,135}),""),"")</f>
        <v/>
      </c>
      <c r="AA1066" s="132">
        <f t="shared" si="146"/>
        <v>0</v>
      </c>
      <c r="AB1066" s="132" t="str">
        <f t="shared" si="147"/>
        <v>00</v>
      </c>
      <c r="AC1066" s="82" t="e">
        <f>VLOOKUP(AB1066,'AMI Ref'!T:U,2,FALSE)</f>
        <v>#N/A</v>
      </c>
      <c r="AD1066" s="124"/>
      <c r="AE1066" s="81" t="str">
        <f>_xlfn.IFNA(IF($D1066=0,IF($J1066="Not Paid by Tenant",0,INDEX('AMI Ref'!$K$5:$N$5,MATCH($J1066,{"Oil","Gas","Electric - Other","ELECTRIC - HEAT PUMP"},0))),0),"")</f>
        <v/>
      </c>
      <c r="AF1066" s="81">
        <f>_xlfn.IFNA(IF($D1066=1,IF($J1066="Not Paid by Tenant",0,INDEX('AMI Ref'!$K$6:$N$6,MATCH($J1066,{"Oil","Gas","Electric - Other","ELECTRIC - HEAT PUMP"},0))),0),"")</f>
        <v>0</v>
      </c>
      <c r="AG1066" s="81">
        <f>_xlfn.IFNA(IF($D1066=2,IF($J1066="Not Paid by Tenant",0,INDEX('AMI Ref'!$K$7:$N$7,MATCH($J1066,{"Oil","Gas","Electric - Other","ELECTRIC - HEAT PUMP"},0))),0),"")</f>
        <v>0</v>
      </c>
      <c r="AH1066" s="81">
        <f>_xlfn.IFNA(IF($D1066=3,IF($J1066="Not Paid by Tenant",0,INDEX('AMI Ref'!$K$8:$N$8,MATCH($J1066,{"Oil","Gas","Electric - Other","ELECTRIC - HEAT PUMP"},0))),0),"")</f>
        <v>0</v>
      </c>
      <c r="AI1066" s="81">
        <f>_xlfn.IFNA(IF($D1066=4,IF($J1066="Not Paid by Tenant",0,INDEX('AMI Ref'!$K$9:$N$9,MATCH($J1066,{"Oil","Gas","Electric - Other","ELECTRIC - HEAT PUMP"},0))),0),"")</f>
        <v>0</v>
      </c>
      <c r="AJ1066" s="81">
        <f>_xlfn.IFNA(IF($D1066=5,IF($J1066="Not Paid by Tenant",0,INDEX('AMI Ref'!$K$10:$N$10,MATCH($J1066,{"Oil","Gas","Electric - Other","ELECTRIC - HEAT PUMP"},0))),0),"")</f>
        <v>0</v>
      </c>
      <c r="AK1066" s="128"/>
      <c r="AL1066" s="81" t="str">
        <f>_xlfn.IFNA(IF($D1066=0,IF($K1066="Not Paid by Tenant",0,INDEX('AMI Ref'!$O$5:$R$5,MATCH($K1066,{"Oil","Gas","Electric - Other","Electric ccASHP - split"},0))),0),"")</f>
        <v/>
      </c>
      <c r="AM1066" s="81">
        <f>_xlfn.IFNA(IF($D1066=1,IF($K1066="Not Paid by Tenant",0,INDEX('AMI Ref'!$O$6:$R$6,MATCH($K1066,{"Oil","Gas","Electric - Other","Electric ccASHP - split"},0))),0),"")</f>
        <v>0</v>
      </c>
      <c r="AN1066" s="81">
        <f>_xlfn.IFNA(IF($D1066=2,IF($K1066="Not Paid by Tenant",0,INDEX('AMI Ref'!$O$7:$R$7,MATCH($K1066,{"Oil","Gas","Electric - Other","Electric ccASHP - split"},0))),0),"")</f>
        <v>0</v>
      </c>
      <c r="AO1066" s="81">
        <f>_xlfn.IFNA(IF($D1066=3,IF($K1066="Not Paid by Tenant",0,INDEX('AMI Ref'!$O$8:$R$8,MATCH($K1066,{"Oil","Gas","Electric - Other","Electric ccASHP - split"},0))),0),"")</f>
        <v>0</v>
      </c>
      <c r="AP1066" s="81">
        <f>_xlfn.IFNA(IF($D1066=4,IF($K1066="Not Paid by Tenant",0,INDEX('AMI Ref'!$O$9:$R$9,MATCH($K1066,{"Oil","Gas","Electric - Other","Electric ccASHP - split"},0))),0),"")</f>
        <v>0</v>
      </c>
      <c r="AQ1066" s="81">
        <f>_xlfn.IFNA(IF($D1066=5,IF($K1066="Not Paid by Tenant",0,INDEX('AMI Ref'!$O$10:$R$10,MATCH($K1066,{"Oil","Gas","Electric - Other","Electric ccASHP - split"},0))),0),"")</f>
        <v>0</v>
      </c>
      <c r="AR1066" s="124">
        <f t="shared" si="148"/>
        <v>0</v>
      </c>
      <c r="AS1066" s="123" t="e">
        <f t="shared" si="149"/>
        <v>#N/A</v>
      </c>
    </row>
    <row r="1067" spans="1:45" x14ac:dyDescent="0.2">
      <c r="A1067" s="130">
        <v>1065</v>
      </c>
      <c r="B1067" s="177">
        <f>IF(OR(COUNTIF($B$2:$B1066,Input!$F1083)&lt;1,COUNTIF($O$2:$O1066,Input!$C1083)&lt;1),Input!F1083,0)</f>
        <v>0</v>
      </c>
      <c r="C1067" s="177">
        <f>IF(OR(COUNTIF($B$2:$B1066,Input!$F1083)&lt;1,COUNTIF($O$2:$O1066,Input!$C1083)&lt;1),Input!G1083,0)</f>
        <v>0</v>
      </c>
      <c r="D1067" s="177">
        <f>IF(OR(COUNTIF($B$2:$B1066,Input!$F1083)&lt;1,COUNTIF($O$2:$O1066,Input!$C1083)&lt;1),Input!H1083,0)</f>
        <v>0</v>
      </c>
      <c r="E1067" s="177">
        <f>IF(OR(COUNTIF($B$2:$B1066,Input!$F1083)&lt;1,COUNTIF($O$2:$O1066,Input!$C1083)&lt;1),Input!I1083,0)</f>
        <v>0</v>
      </c>
      <c r="F1067" s="177">
        <f>IF(OR(COUNTIF($B$2:$B1066,Input!$F1083)&lt;1,COUNTIF($O$2:$O1066,Input!$C1083)&lt;1),Input!J1083,0)</f>
        <v>0</v>
      </c>
      <c r="G1067" s="177">
        <f>IF(OR(COUNTIF($B$2:$B1066,Input!$F1083)&lt;1,COUNTIF($O$2:$O1066,Input!$C1083)&lt;1),Input!K1083,0)</f>
        <v>0</v>
      </c>
      <c r="H1067" s="177">
        <f>IF(OR(COUNTIF($B$2:$B1066,Input!$F1083)&lt;1,COUNTIF($O$2:$O1066,Input!$C1083)&lt;1),Input!L1083,0)</f>
        <v>0</v>
      </c>
      <c r="I1067" s="177">
        <f>IF(OR(COUNTIF($B$2:$B1066,Input!$F1083)&lt;1,COUNTIF($O$2:$O1066,Input!$C1083)&lt;1),Input!M1083,0)</f>
        <v>0</v>
      </c>
      <c r="J1067" s="177">
        <f>IF(OR(COUNTIF($B$2:$B1066,Input!$F1083)&lt;1,COUNTIF($O$2:$O1066,Input!$C1083)&lt;1),Input!N1083,0)</f>
        <v>0</v>
      </c>
      <c r="K1067" s="177">
        <f>IF(OR(COUNTIF($B$2:$B1066,Input!$F1083)&lt;1,COUNTIF($O$2:$O1066,Input!$C1083)&lt;1),Input!O1083,0)</f>
        <v>0</v>
      </c>
      <c r="L1067" s="177">
        <f>IF(OR(COUNTIF($B$2:$B1066,Input!$F1083)&lt;1,COUNTIF($O$2:$O1066,Input!$C1083)&lt;1),Input!P1083,0)</f>
        <v>0</v>
      </c>
      <c r="M1067" s="129" t="str">
        <f t="shared" si="144"/>
        <v/>
      </c>
      <c r="N1067" s="161">
        <f t="shared" si="142"/>
        <v>0</v>
      </c>
      <c r="O1067" s="168">
        <f>Input!C1083</f>
        <v>0</v>
      </c>
      <c r="P1067" s="168"/>
      <c r="R1067" s="131">
        <f t="shared" si="143"/>
        <v>0</v>
      </c>
      <c r="S1067" s="133" t="str">
        <f t="shared" si="145"/>
        <v xml:space="preserve"> </v>
      </c>
      <c r="T1067" s="133"/>
      <c r="U1067" s="132" t="str">
        <f>_xlfn.IFNA(IF($D1067=0,LOOKUP($F1067,{0.1,0.2,0.3,0.4,0.5,0.6,0.7,0.8,0.9,1},{22,34,46,58,70,82,94,106,118,130}),""),"")</f>
        <v/>
      </c>
      <c r="V1067" s="132" t="str">
        <f>_xlfn.IFNA(IF($D1067=1,LOOKUP($F1067,{0.1,0.2,0.3,0.4,0.5,0.6,0.7,0.8,0.9,1},{23,35,47,59,71,83,95,107,119,131}),""),"")</f>
        <v/>
      </c>
      <c r="W1067" s="132" t="str">
        <f>_xlfn.IFNA(IF($D1067=2,LOOKUP($F1067,{0.1,0.2,0.3,0.4,0.5,0.6,0.7,0.8,0.9,1},{24,36,48,60,72,84,96,108,120,132}),""),"")</f>
        <v/>
      </c>
      <c r="X1067" s="132" t="str">
        <f>_xlfn.IFNA(IF($D1067=3,LOOKUP($F1067,{0.1,0.2,0.3,0.4,0.5,0.6,0.7,0.8,0.9,1},{25,37,49,61,73,85,97,109,121,133}),""),"")</f>
        <v/>
      </c>
      <c r="Y1067" s="132" t="str">
        <f>_xlfn.IFNA(IF($D1067=4,LOOKUP($F1067,{0.1,0.2,0.3,0.4,0.5,0.6,0.7,0.8,0.9,1},{26,38,50,62,74,86,98,110,122,134}),""),"")</f>
        <v/>
      </c>
      <c r="Z1067" s="132" t="str">
        <f>_xlfn.IFNA(IF($D1067=5,LOOKUP($F1067,{0.1,0.2,0.3,0.4,0.5,0.6,0.7,0.8,0.9,1},{27,39,51,63,75,87,99,111,123,135}),""),"")</f>
        <v/>
      </c>
      <c r="AA1067" s="132">
        <f t="shared" si="146"/>
        <v>0</v>
      </c>
      <c r="AB1067" s="132" t="str">
        <f t="shared" si="147"/>
        <v>00</v>
      </c>
      <c r="AC1067" s="82" t="e">
        <f>VLOOKUP(AB1067,'AMI Ref'!T:U,2,FALSE)</f>
        <v>#N/A</v>
      </c>
      <c r="AD1067" s="124"/>
      <c r="AE1067" s="81" t="str">
        <f>_xlfn.IFNA(IF($D1067=0,IF($J1067="Not Paid by Tenant",0,INDEX('AMI Ref'!$K$5:$N$5,MATCH($J1067,{"Oil","Gas","Electric - Other","ELECTRIC - HEAT PUMP"},0))),0),"")</f>
        <v/>
      </c>
      <c r="AF1067" s="81">
        <f>_xlfn.IFNA(IF($D1067=1,IF($J1067="Not Paid by Tenant",0,INDEX('AMI Ref'!$K$6:$N$6,MATCH($J1067,{"Oil","Gas","Electric - Other","ELECTRIC - HEAT PUMP"},0))),0),"")</f>
        <v>0</v>
      </c>
      <c r="AG1067" s="81">
        <f>_xlfn.IFNA(IF($D1067=2,IF($J1067="Not Paid by Tenant",0,INDEX('AMI Ref'!$K$7:$N$7,MATCH($J1067,{"Oil","Gas","Electric - Other","ELECTRIC - HEAT PUMP"},0))),0),"")</f>
        <v>0</v>
      </c>
      <c r="AH1067" s="81">
        <f>_xlfn.IFNA(IF($D1067=3,IF($J1067="Not Paid by Tenant",0,INDEX('AMI Ref'!$K$8:$N$8,MATCH($J1067,{"Oil","Gas","Electric - Other","ELECTRIC - HEAT PUMP"},0))),0),"")</f>
        <v>0</v>
      </c>
      <c r="AI1067" s="81">
        <f>_xlfn.IFNA(IF($D1067=4,IF($J1067="Not Paid by Tenant",0,INDEX('AMI Ref'!$K$9:$N$9,MATCH($J1067,{"Oil","Gas","Electric - Other","ELECTRIC - HEAT PUMP"},0))),0),"")</f>
        <v>0</v>
      </c>
      <c r="AJ1067" s="81">
        <f>_xlfn.IFNA(IF($D1067=5,IF($J1067="Not Paid by Tenant",0,INDEX('AMI Ref'!$K$10:$N$10,MATCH($J1067,{"Oil","Gas","Electric - Other","ELECTRIC - HEAT PUMP"},0))),0),"")</f>
        <v>0</v>
      </c>
      <c r="AK1067" s="128"/>
      <c r="AL1067" s="81" t="str">
        <f>_xlfn.IFNA(IF($D1067=0,IF($K1067="Not Paid by Tenant",0,INDEX('AMI Ref'!$O$5:$R$5,MATCH($K1067,{"Oil","Gas","Electric - Other","Electric ccASHP - split"},0))),0),"")</f>
        <v/>
      </c>
      <c r="AM1067" s="81">
        <f>_xlfn.IFNA(IF($D1067=1,IF($K1067="Not Paid by Tenant",0,INDEX('AMI Ref'!$O$6:$R$6,MATCH($K1067,{"Oil","Gas","Electric - Other","Electric ccASHP - split"},0))),0),"")</f>
        <v>0</v>
      </c>
      <c r="AN1067" s="81">
        <f>_xlfn.IFNA(IF($D1067=2,IF($K1067="Not Paid by Tenant",0,INDEX('AMI Ref'!$O$7:$R$7,MATCH($K1067,{"Oil","Gas","Electric - Other","Electric ccASHP - split"},0))),0),"")</f>
        <v>0</v>
      </c>
      <c r="AO1067" s="81">
        <f>_xlfn.IFNA(IF($D1067=3,IF($K1067="Not Paid by Tenant",0,INDEX('AMI Ref'!$O$8:$R$8,MATCH($K1067,{"Oil","Gas","Electric - Other","Electric ccASHP - split"},0))),0),"")</f>
        <v>0</v>
      </c>
      <c r="AP1067" s="81">
        <f>_xlfn.IFNA(IF($D1067=4,IF($K1067="Not Paid by Tenant",0,INDEX('AMI Ref'!$O$9:$R$9,MATCH($K1067,{"Oil","Gas","Electric - Other","Electric ccASHP - split"},0))),0),"")</f>
        <v>0</v>
      </c>
      <c r="AQ1067" s="81">
        <f>_xlfn.IFNA(IF($D1067=5,IF($K1067="Not Paid by Tenant",0,INDEX('AMI Ref'!$O$10:$R$10,MATCH($K1067,{"Oil","Gas","Electric - Other","Electric ccASHP - split"},0))),0),"")</f>
        <v>0</v>
      </c>
      <c r="AR1067" s="124">
        <f t="shared" si="148"/>
        <v>0</v>
      </c>
      <c r="AS1067" s="123" t="e">
        <f t="shared" si="149"/>
        <v>#N/A</v>
      </c>
    </row>
    <row r="1068" spans="1:45" x14ac:dyDescent="0.2">
      <c r="A1068" s="130">
        <v>1066</v>
      </c>
      <c r="B1068" s="177">
        <f>IF(OR(COUNTIF($B$2:$B1067,Input!$F1084)&lt;1,COUNTIF($O$2:$O1067,Input!$C1084)&lt;1),Input!F1084,0)</f>
        <v>0</v>
      </c>
      <c r="C1068" s="177">
        <f>IF(OR(COUNTIF($B$2:$B1067,Input!$F1084)&lt;1,COUNTIF($O$2:$O1067,Input!$C1084)&lt;1),Input!G1084,0)</f>
        <v>0</v>
      </c>
      <c r="D1068" s="177">
        <f>IF(OR(COUNTIF($B$2:$B1067,Input!$F1084)&lt;1,COUNTIF($O$2:$O1067,Input!$C1084)&lt;1),Input!H1084,0)</f>
        <v>0</v>
      </c>
      <c r="E1068" s="177">
        <f>IF(OR(COUNTIF($B$2:$B1067,Input!$F1084)&lt;1,COUNTIF($O$2:$O1067,Input!$C1084)&lt;1),Input!I1084,0)</f>
        <v>0</v>
      </c>
      <c r="F1068" s="177">
        <f>IF(OR(COUNTIF($B$2:$B1067,Input!$F1084)&lt;1,COUNTIF($O$2:$O1067,Input!$C1084)&lt;1),Input!J1084,0)</f>
        <v>0</v>
      </c>
      <c r="G1068" s="177">
        <f>IF(OR(COUNTIF($B$2:$B1067,Input!$F1084)&lt;1,COUNTIF($O$2:$O1067,Input!$C1084)&lt;1),Input!K1084,0)</f>
        <v>0</v>
      </c>
      <c r="H1068" s="177">
        <f>IF(OR(COUNTIF($B$2:$B1067,Input!$F1084)&lt;1,COUNTIF($O$2:$O1067,Input!$C1084)&lt;1),Input!L1084,0)</f>
        <v>0</v>
      </c>
      <c r="I1068" s="177">
        <f>IF(OR(COUNTIF($B$2:$B1067,Input!$F1084)&lt;1,COUNTIF($O$2:$O1067,Input!$C1084)&lt;1),Input!M1084,0)</f>
        <v>0</v>
      </c>
      <c r="J1068" s="177">
        <f>IF(OR(COUNTIF($B$2:$B1067,Input!$F1084)&lt;1,COUNTIF($O$2:$O1067,Input!$C1084)&lt;1),Input!N1084,0)</f>
        <v>0</v>
      </c>
      <c r="K1068" s="177">
        <f>IF(OR(COUNTIF($B$2:$B1067,Input!$F1084)&lt;1,COUNTIF($O$2:$O1067,Input!$C1084)&lt;1),Input!O1084,0)</f>
        <v>0</v>
      </c>
      <c r="L1068" s="177">
        <f>IF(OR(COUNTIF($B$2:$B1067,Input!$F1084)&lt;1,COUNTIF($O$2:$O1067,Input!$C1084)&lt;1),Input!P1084,0)</f>
        <v>0</v>
      </c>
      <c r="M1068" s="129" t="str">
        <f t="shared" si="144"/>
        <v/>
      </c>
      <c r="N1068" s="161">
        <f t="shared" si="142"/>
        <v>0</v>
      </c>
      <c r="O1068" s="168">
        <f>Input!C1084</f>
        <v>0</v>
      </c>
      <c r="P1068" s="168"/>
      <c r="R1068" s="131">
        <f t="shared" si="143"/>
        <v>0</v>
      </c>
      <c r="S1068" s="133" t="str">
        <f t="shared" si="145"/>
        <v xml:space="preserve"> </v>
      </c>
      <c r="T1068" s="133"/>
      <c r="U1068" s="132" t="str">
        <f>_xlfn.IFNA(IF($D1068=0,LOOKUP($F1068,{0.1,0.2,0.3,0.4,0.5,0.6,0.7,0.8,0.9,1},{22,34,46,58,70,82,94,106,118,130}),""),"")</f>
        <v/>
      </c>
      <c r="V1068" s="132" t="str">
        <f>_xlfn.IFNA(IF($D1068=1,LOOKUP($F1068,{0.1,0.2,0.3,0.4,0.5,0.6,0.7,0.8,0.9,1},{23,35,47,59,71,83,95,107,119,131}),""),"")</f>
        <v/>
      </c>
      <c r="W1068" s="132" t="str">
        <f>_xlfn.IFNA(IF($D1068=2,LOOKUP($F1068,{0.1,0.2,0.3,0.4,0.5,0.6,0.7,0.8,0.9,1},{24,36,48,60,72,84,96,108,120,132}),""),"")</f>
        <v/>
      </c>
      <c r="X1068" s="132" t="str">
        <f>_xlfn.IFNA(IF($D1068=3,LOOKUP($F1068,{0.1,0.2,0.3,0.4,0.5,0.6,0.7,0.8,0.9,1},{25,37,49,61,73,85,97,109,121,133}),""),"")</f>
        <v/>
      </c>
      <c r="Y1068" s="132" t="str">
        <f>_xlfn.IFNA(IF($D1068=4,LOOKUP($F1068,{0.1,0.2,0.3,0.4,0.5,0.6,0.7,0.8,0.9,1},{26,38,50,62,74,86,98,110,122,134}),""),"")</f>
        <v/>
      </c>
      <c r="Z1068" s="132" t="str">
        <f>_xlfn.IFNA(IF($D1068=5,LOOKUP($F1068,{0.1,0.2,0.3,0.4,0.5,0.6,0.7,0.8,0.9,1},{27,39,51,63,75,87,99,111,123,135}),""),"")</f>
        <v/>
      </c>
      <c r="AA1068" s="132">
        <f t="shared" si="146"/>
        <v>0</v>
      </c>
      <c r="AB1068" s="132" t="str">
        <f t="shared" si="147"/>
        <v>00</v>
      </c>
      <c r="AC1068" s="82" t="e">
        <f>VLOOKUP(AB1068,'AMI Ref'!T:U,2,FALSE)</f>
        <v>#N/A</v>
      </c>
      <c r="AD1068" s="124"/>
      <c r="AE1068" s="81" t="str">
        <f>_xlfn.IFNA(IF($D1068=0,IF($J1068="Not Paid by Tenant",0,INDEX('AMI Ref'!$K$5:$N$5,MATCH($J1068,{"Oil","Gas","Electric - Other","ELECTRIC - HEAT PUMP"},0))),0),"")</f>
        <v/>
      </c>
      <c r="AF1068" s="81">
        <f>_xlfn.IFNA(IF($D1068=1,IF($J1068="Not Paid by Tenant",0,INDEX('AMI Ref'!$K$6:$N$6,MATCH($J1068,{"Oil","Gas","Electric - Other","ELECTRIC - HEAT PUMP"},0))),0),"")</f>
        <v>0</v>
      </c>
      <c r="AG1068" s="81">
        <f>_xlfn.IFNA(IF($D1068=2,IF($J1068="Not Paid by Tenant",0,INDEX('AMI Ref'!$K$7:$N$7,MATCH($J1068,{"Oil","Gas","Electric - Other","ELECTRIC - HEAT PUMP"},0))),0),"")</f>
        <v>0</v>
      </c>
      <c r="AH1068" s="81">
        <f>_xlfn.IFNA(IF($D1068=3,IF($J1068="Not Paid by Tenant",0,INDEX('AMI Ref'!$K$8:$N$8,MATCH($J1068,{"Oil","Gas","Electric - Other","ELECTRIC - HEAT PUMP"},0))),0),"")</f>
        <v>0</v>
      </c>
      <c r="AI1068" s="81">
        <f>_xlfn.IFNA(IF($D1068=4,IF($J1068="Not Paid by Tenant",0,INDEX('AMI Ref'!$K$9:$N$9,MATCH($J1068,{"Oil","Gas","Electric - Other","ELECTRIC - HEAT PUMP"},0))),0),"")</f>
        <v>0</v>
      </c>
      <c r="AJ1068" s="81">
        <f>_xlfn.IFNA(IF($D1068=5,IF($J1068="Not Paid by Tenant",0,INDEX('AMI Ref'!$K$10:$N$10,MATCH($J1068,{"Oil","Gas","Electric - Other","ELECTRIC - HEAT PUMP"},0))),0),"")</f>
        <v>0</v>
      </c>
      <c r="AK1068" s="128"/>
      <c r="AL1068" s="81" t="str">
        <f>_xlfn.IFNA(IF($D1068=0,IF($K1068="Not Paid by Tenant",0,INDEX('AMI Ref'!$O$5:$R$5,MATCH($K1068,{"Oil","Gas","Electric - Other","Electric ccASHP - split"},0))),0),"")</f>
        <v/>
      </c>
      <c r="AM1068" s="81">
        <f>_xlfn.IFNA(IF($D1068=1,IF($K1068="Not Paid by Tenant",0,INDEX('AMI Ref'!$O$6:$R$6,MATCH($K1068,{"Oil","Gas","Electric - Other","Electric ccASHP - split"},0))),0),"")</f>
        <v>0</v>
      </c>
      <c r="AN1068" s="81">
        <f>_xlfn.IFNA(IF($D1068=2,IF($K1068="Not Paid by Tenant",0,INDEX('AMI Ref'!$O$7:$R$7,MATCH($K1068,{"Oil","Gas","Electric - Other","Electric ccASHP - split"},0))),0),"")</f>
        <v>0</v>
      </c>
      <c r="AO1068" s="81">
        <f>_xlfn.IFNA(IF($D1068=3,IF($K1068="Not Paid by Tenant",0,INDEX('AMI Ref'!$O$8:$R$8,MATCH($K1068,{"Oil","Gas","Electric - Other","Electric ccASHP - split"},0))),0),"")</f>
        <v>0</v>
      </c>
      <c r="AP1068" s="81">
        <f>_xlfn.IFNA(IF($D1068=4,IF($K1068="Not Paid by Tenant",0,INDEX('AMI Ref'!$O$9:$R$9,MATCH($K1068,{"Oil","Gas","Electric - Other","Electric ccASHP - split"},0))),0),"")</f>
        <v>0</v>
      </c>
      <c r="AQ1068" s="81">
        <f>_xlfn.IFNA(IF($D1068=5,IF($K1068="Not Paid by Tenant",0,INDEX('AMI Ref'!$O$10:$R$10,MATCH($K1068,{"Oil","Gas","Electric - Other","Electric ccASHP - split"},0))),0),"")</f>
        <v>0</v>
      </c>
      <c r="AR1068" s="124">
        <f t="shared" si="148"/>
        <v>0</v>
      </c>
      <c r="AS1068" s="123" t="e">
        <f t="shared" si="149"/>
        <v>#N/A</v>
      </c>
    </row>
    <row r="1069" spans="1:45" x14ac:dyDescent="0.2">
      <c r="A1069" s="130">
        <v>1067</v>
      </c>
      <c r="B1069" s="177">
        <f>IF(OR(COUNTIF($B$2:$B1068,Input!$F1085)&lt;1,COUNTIF($O$2:$O1068,Input!$C1085)&lt;1),Input!F1085,0)</f>
        <v>0</v>
      </c>
      <c r="C1069" s="177">
        <f>IF(OR(COUNTIF($B$2:$B1068,Input!$F1085)&lt;1,COUNTIF($O$2:$O1068,Input!$C1085)&lt;1),Input!G1085,0)</f>
        <v>0</v>
      </c>
      <c r="D1069" s="177">
        <f>IF(OR(COUNTIF($B$2:$B1068,Input!$F1085)&lt;1,COUNTIF($O$2:$O1068,Input!$C1085)&lt;1),Input!H1085,0)</f>
        <v>0</v>
      </c>
      <c r="E1069" s="177">
        <f>IF(OR(COUNTIF($B$2:$B1068,Input!$F1085)&lt;1,COUNTIF($O$2:$O1068,Input!$C1085)&lt;1),Input!I1085,0)</f>
        <v>0</v>
      </c>
      <c r="F1069" s="177">
        <f>IF(OR(COUNTIF($B$2:$B1068,Input!$F1085)&lt;1,COUNTIF($O$2:$O1068,Input!$C1085)&lt;1),Input!J1085,0)</f>
        <v>0</v>
      </c>
      <c r="G1069" s="177">
        <f>IF(OR(COUNTIF($B$2:$B1068,Input!$F1085)&lt;1,COUNTIF($O$2:$O1068,Input!$C1085)&lt;1),Input!K1085,0)</f>
        <v>0</v>
      </c>
      <c r="H1069" s="177">
        <f>IF(OR(COUNTIF($B$2:$B1068,Input!$F1085)&lt;1,COUNTIF($O$2:$O1068,Input!$C1085)&lt;1),Input!L1085,0)</f>
        <v>0</v>
      </c>
      <c r="I1069" s="177">
        <f>IF(OR(COUNTIF($B$2:$B1068,Input!$F1085)&lt;1,COUNTIF($O$2:$O1068,Input!$C1085)&lt;1),Input!M1085,0)</f>
        <v>0</v>
      </c>
      <c r="J1069" s="177">
        <f>IF(OR(COUNTIF($B$2:$B1068,Input!$F1085)&lt;1,COUNTIF($O$2:$O1068,Input!$C1085)&lt;1),Input!N1085,0)</f>
        <v>0</v>
      </c>
      <c r="K1069" s="177">
        <f>IF(OR(COUNTIF($B$2:$B1068,Input!$F1085)&lt;1,COUNTIF($O$2:$O1068,Input!$C1085)&lt;1),Input!O1085,0)</f>
        <v>0</v>
      </c>
      <c r="L1069" s="177">
        <f>IF(OR(COUNTIF($B$2:$B1068,Input!$F1085)&lt;1,COUNTIF($O$2:$O1068,Input!$C1085)&lt;1),Input!P1085,0)</f>
        <v>0</v>
      </c>
      <c r="M1069" s="129" t="str">
        <f t="shared" si="144"/>
        <v/>
      </c>
      <c r="N1069" s="161">
        <f t="shared" si="142"/>
        <v>0</v>
      </c>
      <c r="O1069" s="168">
        <f>Input!C1085</f>
        <v>0</v>
      </c>
      <c r="P1069" s="168"/>
      <c r="R1069" s="131">
        <f t="shared" si="143"/>
        <v>0</v>
      </c>
      <c r="S1069" s="133" t="str">
        <f t="shared" si="145"/>
        <v xml:space="preserve"> </v>
      </c>
      <c r="T1069" s="133"/>
      <c r="U1069" s="132" t="str">
        <f>_xlfn.IFNA(IF($D1069=0,LOOKUP($F1069,{0.1,0.2,0.3,0.4,0.5,0.6,0.7,0.8,0.9,1},{22,34,46,58,70,82,94,106,118,130}),""),"")</f>
        <v/>
      </c>
      <c r="V1069" s="132" t="str">
        <f>_xlfn.IFNA(IF($D1069=1,LOOKUP($F1069,{0.1,0.2,0.3,0.4,0.5,0.6,0.7,0.8,0.9,1},{23,35,47,59,71,83,95,107,119,131}),""),"")</f>
        <v/>
      </c>
      <c r="W1069" s="132" t="str">
        <f>_xlfn.IFNA(IF($D1069=2,LOOKUP($F1069,{0.1,0.2,0.3,0.4,0.5,0.6,0.7,0.8,0.9,1},{24,36,48,60,72,84,96,108,120,132}),""),"")</f>
        <v/>
      </c>
      <c r="X1069" s="132" t="str">
        <f>_xlfn.IFNA(IF($D1069=3,LOOKUP($F1069,{0.1,0.2,0.3,0.4,0.5,0.6,0.7,0.8,0.9,1},{25,37,49,61,73,85,97,109,121,133}),""),"")</f>
        <v/>
      </c>
      <c r="Y1069" s="132" t="str">
        <f>_xlfn.IFNA(IF($D1069=4,LOOKUP($F1069,{0.1,0.2,0.3,0.4,0.5,0.6,0.7,0.8,0.9,1},{26,38,50,62,74,86,98,110,122,134}),""),"")</f>
        <v/>
      </c>
      <c r="Z1069" s="132" t="str">
        <f>_xlfn.IFNA(IF($D1069=5,LOOKUP($F1069,{0.1,0.2,0.3,0.4,0.5,0.6,0.7,0.8,0.9,1},{27,39,51,63,75,87,99,111,123,135}),""),"")</f>
        <v/>
      </c>
      <c r="AA1069" s="132">
        <f t="shared" si="146"/>
        <v>0</v>
      </c>
      <c r="AB1069" s="132" t="str">
        <f t="shared" si="147"/>
        <v>00</v>
      </c>
      <c r="AC1069" s="82" t="e">
        <f>VLOOKUP(AB1069,'AMI Ref'!T:U,2,FALSE)</f>
        <v>#N/A</v>
      </c>
      <c r="AD1069" s="124"/>
      <c r="AE1069" s="81" t="str">
        <f>_xlfn.IFNA(IF($D1069=0,IF($J1069="Not Paid by Tenant",0,INDEX('AMI Ref'!$K$5:$N$5,MATCH($J1069,{"Oil","Gas","Electric - Other","ELECTRIC - HEAT PUMP"},0))),0),"")</f>
        <v/>
      </c>
      <c r="AF1069" s="81">
        <f>_xlfn.IFNA(IF($D1069=1,IF($J1069="Not Paid by Tenant",0,INDEX('AMI Ref'!$K$6:$N$6,MATCH($J1069,{"Oil","Gas","Electric - Other","ELECTRIC - HEAT PUMP"},0))),0),"")</f>
        <v>0</v>
      </c>
      <c r="AG1069" s="81">
        <f>_xlfn.IFNA(IF($D1069=2,IF($J1069="Not Paid by Tenant",0,INDEX('AMI Ref'!$K$7:$N$7,MATCH($J1069,{"Oil","Gas","Electric - Other","ELECTRIC - HEAT PUMP"},0))),0),"")</f>
        <v>0</v>
      </c>
      <c r="AH1069" s="81">
        <f>_xlfn.IFNA(IF($D1069=3,IF($J1069="Not Paid by Tenant",0,INDEX('AMI Ref'!$K$8:$N$8,MATCH($J1069,{"Oil","Gas","Electric - Other","ELECTRIC - HEAT PUMP"},0))),0),"")</f>
        <v>0</v>
      </c>
      <c r="AI1069" s="81">
        <f>_xlfn.IFNA(IF($D1069=4,IF($J1069="Not Paid by Tenant",0,INDEX('AMI Ref'!$K$9:$N$9,MATCH($J1069,{"Oil","Gas","Electric - Other","ELECTRIC - HEAT PUMP"},0))),0),"")</f>
        <v>0</v>
      </c>
      <c r="AJ1069" s="81">
        <f>_xlfn.IFNA(IF($D1069=5,IF($J1069="Not Paid by Tenant",0,INDEX('AMI Ref'!$K$10:$N$10,MATCH($J1069,{"Oil","Gas","Electric - Other","ELECTRIC - HEAT PUMP"},0))),0),"")</f>
        <v>0</v>
      </c>
      <c r="AK1069" s="128"/>
      <c r="AL1069" s="81" t="str">
        <f>_xlfn.IFNA(IF($D1069=0,IF($K1069="Not Paid by Tenant",0,INDEX('AMI Ref'!$O$5:$R$5,MATCH($K1069,{"Oil","Gas","Electric - Other","Electric ccASHP - split"},0))),0),"")</f>
        <v/>
      </c>
      <c r="AM1069" s="81">
        <f>_xlfn.IFNA(IF($D1069=1,IF($K1069="Not Paid by Tenant",0,INDEX('AMI Ref'!$O$6:$R$6,MATCH($K1069,{"Oil","Gas","Electric - Other","Electric ccASHP - split"},0))),0),"")</f>
        <v>0</v>
      </c>
      <c r="AN1069" s="81">
        <f>_xlfn.IFNA(IF($D1069=2,IF($K1069="Not Paid by Tenant",0,INDEX('AMI Ref'!$O$7:$R$7,MATCH($K1069,{"Oil","Gas","Electric - Other","Electric ccASHP - split"},0))),0),"")</f>
        <v>0</v>
      </c>
      <c r="AO1069" s="81">
        <f>_xlfn.IFNA(IF($D1069=3,IF($K1069="Not Paid by Tenant",0,INDEX('AMI Ref'!$O$8:$R$8,MATCH($K1069,{"Oil","Gas","Electric - Other","Electric ccASHP - split"},0))),0),"")</f>
        <v>0</v>
      </c>
      <c r="AP1069" s="81">
        <f>_xlfn.IFNA(IF($D1069=4,IF($K1069="Not Paid by Tenant",0,INDEX('AMI Ref'!$O$9:$R$9,MATCH($K1069,{"Oil","Gas","Electric - Other","Electric ccASHP - split"},0))),0),"")</f>
        <v>0</v>
      </c>
      <c r="AQ1069" s="81">
        <f>_xlfn.IFNA(IF($D1069=5,IF($K1069="Not Paid by Tenant",0,INDEX('AMI Ref'!$O$10:$R$10,MATCH($K1069,{"Oil","Gas","Electric - Other","Electric ccASHP - split"},0))),0),"")</f>
        <v>0</v>
      </c>
      <c r="AR1069" s="124">
        <f t="shared" si="148"/>
        <v>0</v>
      </c>
      <c r="AS1069" s="123" t="e">
        <f t="shared" si="149"/>
        <v>#N/A</v>
      </c>
    </row>
    <row r="1070" spans="1:45" x14ac:dyDescent="0.2">
      <c r="A1070" s="130">
        <v>1068</v>
      </c>
      <c r="B1070" s="177">
        <f>IF(OR(COUNTIF($B$2:$B1069,Input!$F1086)&lt;1,COUNTIF($O$2:$O1069,Input!$C1086)&lt;1),Input!F1086,0)</f>
        <v>0</v>
      </c>
      <c r="C1070" s="177">
        <f>IF(OR(COUNTIF($B$2:$B1069,Input!$F1086)&lt;1,COUNTIF($O$2:$O1069,Input!$C1086)&lt;1),Input!G1086,0)</f>
        <v>0</v>
      </c>
      <c r="D1070" s="177">
        <f>IF(OR(COUNTIF($B$2:$B1069,Input!$F1086)&lt;1,COUNTIF($O$2:$O1069,Input!$C1086)&lt;1),Input!H1086,0)</f>
        <v>0</v>
      </c>
      <c r="E1070" s="177">
        <f>IF(OR(COUNTIF($B$2:$B1069,Input!$F1086)&lt;1,COUNTIF($O$2:$O1069,Input!$C1086)&lt;1),Input!I1086,0)</f>
        <v>0</v>
      </c>
      <c r="F1070" s="177">
        <f>IF(OR(COUNTIF($B$2:$B1069,Input!$F1086)&lt;1,COUNTIF($O$2:$O1069,Input!$C1086)&lt;1),Input!J1086,0)</f>
        <v>0</v>
      </c>
      <c r="G1070" s="177">
        <f>IF(OR(COUNTIF($B$2:$B1069,Input!$F1086)&lt;1,COUNTIF($O$2:$O1069,Input!$C1086)&lt;1),Input!K1086,0)</f>
        <v>0</v>
      </c>
      <c r="H1070" s="177">
        <f>IF(OR(COUNTIF($B$2:$B1069,Input!$F1086)&lt;1,COUNTIF($O$2:$O1069,Input!$C1086)&lt;1),Input!L1086,0)</f>
        <v>0</v>
      </c>
      <c r="I1070" s="177">
        <f>IF(OR(COUNTIF($B$2:$B1069,Input!$F1086)&lt;1,COUNTIF($O$2:$O1069,Input!$C1086)&lt;1),Input!M1086,0)</f>
        <v>0</v>
      </c>
      <c r="J1070" s="177">
        <f>IF(OR(COUNTIF($B$2:$B1069,Input!$F1086)&lt;1,COUNTIF($O$2:$O1069,Input!$C1086)&lt;1),Input!N1086,0)</f>
        <v>0</v>
      </c>
      <c r="K1070" s="177">
        <f>IF(OR(COUNTIF($B$2:$B1069,Input!$F1086)&lt;1,COUNTIF($O$2:$O1069,Input!$C1086)&lt;1),Input!O1086,0)</f>
        <v>0</v>
      </c>
      <c r="L1070" s="177">
        <f>IF(OR(COUNTIF($B$2:$B1069,Input!$F1086)&lt;1,COUNTIF($O$2:$O1069,Input!$C1086)&lt;1),Input!P1086,0)</f>
        <v>0</v>
      </c>
      <c r="M1070" s="129" t="str">
        <f t="shared" si="144"/>
        <v/>
      </c>
      <c r="N1070" s="161">
        <f t="shared" si="142"/>
        <v>0</v>
      </c>
      <c r="O1070" s="168">
        <f>Input!C1086</f>
        <v>0</v>
      </c>
      <c r="P1070" s="168"/>
      <c r="R1070" s="131">
        <f t="shared" si="143"/>
        <v>0</v>
      </c>
      <c r="S1070" s="133" t="str">
        <f t="shared" si="145"/>
        <v xml:space="preserve"> </v>
      </c>
      <c r="T1070" s="133"/>
      <c r="U1070" s="132" t="str">
        <f>_xlfn.IFNA(IF($D1070=0,LOOKUP($F1070,{0.1,0.2,0.3,0.4,0.5,0.6,0.7,0.8,0.9,1},{22,34,46,58,70,82,94,106,118,130}),""),"")</f>
        <v/>
      </c>
      <c r="V1070" s="132" t="str">
        <f>_xlfn.IFNA(IF($D1070=1,LOOKUP($F1070,{0.1,0.2,0.3,0.4,0.5,0.6,0.7,0.8,0.9,1},{23,35,47,59,71,83,95,107,119,131}),""),"")</f>
        <v/>
      </c>
      <c r="W1070" s="132" t="str">
        <f>_xlfn.IFNA(IF($D1070=2,LOOKUP($F1070,{0.1,0.2,0.3,0.4,0.5,0.6,0.7,0.8,0.9,1},{24,36,48,60,72,84,96,108,120,132}),""),"")</f>
        <v/>
      </c>
      <c r="X1070" s="132" t="str">
        <f>_xlfn.IFNA(IF($D1070=3,LOOKUP($F1070,{0.1,0.2,0.3,0.4,0.5,0.6,0.7,0.8,0.9,1},{25,37,49,61,73,85,97,109,121,133}),""),"")</f>
        <v/>
      </c>
      <c r="Y1070" s="132" t="str">
        <f>_xlfn.IFNA(IF($D1070=4,LOOKUP($F1070,{0.1,0.2,0.3,0.4,0.5,0.6,0.7,0.8,0.9,1},{26,38,50,62,74,86,98,110,122,134}),""),"")</f>
        <v/>
      </c>
      <c r="Z1070" s="132" t="str">
        <f>_xlfn.IFNA(IF($D1070=5,LOOKUP($F1070,{0.1,0.2,0.3,0.4,0.5,0.6,0.7,0.8,0.9,1},{27,39,51,63,75,87,99,111,123,135}),""),"")</f>
        <v/>
      </c>
      <c r="AA1070" s="132">
        <f t="shared" si="146"/>
        <v>0</v>
      </c>
      <c r="AB1070" s="132" t="str">
        <f t="shared" si="147"/>
        <v>00</v>
      </c>
      <c r="AC1070" s="82" t="e">
        <f>VLOOKUP(AB1070,'AMI Ref'!T:U,2,FALSE)</f>
        <v>#N/A</v>
      </c>
      <c r="AD1070" s="124"/>
      <c r="AE1070" s="81" t="str">
        <f>_xlfn.IFNA(IF($D1070=0,IF($J1070="Not Paid by Tenant",0,INDEX('AMI Ref'!$K$5:$N$5,MATCH($J1070,{"Oil","Gas","Electric - Other","ELECTRIC - HEAT PUMP"},0))),0),"")</f>
        <v/>
      </c>
      <c r="AF1070" s="81">
        <f>_xlfn.IFNA(IF($D1070=1,IF($J1070="Not Paid by Tenant",0,INDEX('AMI Ref'!$K$6:$N$6,MATCH($J1070,{"Oil","Gas","Electric - Other","ELECTRIC - HEAT PUMP"},0))),0),"")</f>
        <v>0</v>
      </c>
      <c r="AG1070" s="81">
        <f>_xlfn.IFNA(IF($D1070=2,IF($J1070="Not Paid by Tenant",0,INDEX('AMI Ref'!$K$7:$N$7,MATCH($J1070,{"Oil","Gas","Electric - Other","ELECTRIC - HEAT PUMP"},0))),0),"")</f>
        <v>0</v>
      </c>
      <c r="AH1070" s="81">
        <f>_xlfn.IFNA(IF($D1070=3,IF($J1070="Not Paid by Tenant",0,INDEX('AMI Ref'!$K$8:$N$8,MATCH($J1070,{"Oil","Gas","Electric - Other","ELECTRIC - HEAT PUMP"},0))),0),"")</f>
        <v>0</v>
      </c>
      <c r="AI1070" s="81">
        <f>_xlfn.IFNA(IF($D1070=4,IF($J1070="Not Paid by Tenant",0,INDEX('AMI Ref'!$K$9:$N$9,MATCH($J1070,{"Oil","Gas","Electric - Other","ELECTRIC - HEAT PUMP"},0))),0),"")</f>
        <v>0</v>
      </c>
      <c r="AJ1070" s="81">
        <f>_xlfn.IFNA(IF($D1070=5,IF($J1070="Not Paid by Tenant",0,INDEX('AMI Ref'!$K$10:$N$10,MATCH($J1070,{"Oil","Gas","Electric - Other","ELECTRIC - HEAT PUMP"},0))),0),"")</f>
        <v>0</v>
      </c>
      <c r="AK1070" s="128"/>
      <c r="AL1070" s="81" t="str">
        <f>_xlfn.IFNA(IF($D1070=0,IF($K1070="Not Paid by Tenant",0,INDEX('AMI Ref'!$O$5:$R$5,MATCH($K1070,{"Oil","Gas","Electric - Other","Electric ccASHP - split"},0))),0),"")</f>
        <v/>
      </c>
      <c r="AM1070" s="81">
        <f>_xlfn.IFNA(IF($D1070=1,IF($K1070="Not Paid by Tenant",0,INDEX('AMI Ref'!$O$6:$R$6,MATCH($K1070,{"Oil","Gas","Electric - Other","Electric ccASHP - split"},0))),0),"")</f>
        <v>0</v>
      </c>
      <c r="AN1070" s="81">
        <f>_xlfn.IFNA(IF($D1070=2,IF($K1070="Not Paid by Tenant",0,INDEX('AMI Ref'!$O$7:$R$7,MATCH($K1070,{"Oil","Gas","Electric - Other","Electric ccASHP - split"},0))),0),"")</f>
        <v>0</v>
      </c>
      <c r="AO1070" s="81">
        <f>_xlfn.IFNA(IF($D1070=3,IF($K1070="Not Paid by Tenant",0,INDEX('AMI Ref'!$O$8:$R$8,MATCH($K1070,{"Oil","Gas","Electric - Other","Electric ccASHP - split"},0))),0),"")</f>
        <v>0</v>
      </c>
      <c r="AP1070" s="81">
        <f>_xlfn.IFNA(IF($D1070=4,IF($K1070="Not Paid by Tenant",0,INDEX('AMI Ref'!$O$9:$R$9,MATCH($K1070,{"Oil","Gas","Electric - Other","Electric ccASHP - split"},0))),0),"")</f>
        <v>0</v>
      </c>
      <c r="AQ1070" s="81">
        <f>_xlfn.IFNA(IF($D1070=5,IF($K1070="Not Paid by Tenant",0,INDEX('AMI Ref'!$O$10:$R$10,MATCH($K1070,{"Oil","Gas","Electric - Other","Electric ccASHP - split"},0))),0),"")</f>
        <v>0</v>
      </c>
      <c r="AR1070" s="124">
        <f t="shared" si="148"/>
        <v>0</v>
      </c>
      <c r="AS1070" s="123" t="e">
        <f t="shared" si="149"/>
        <v>#N/A</v>
      </c>
    </row>
    <row r="1071" spans="1:45" x14ac:dyDescent="0.2">
      <c r="A1071" s="130">
        <v>1069</v>
      </c>
      <c r="B1071" s="177">
        <f>IF(OR(COUNTIF($B$2:$B1070,Input!$F1087)&lt;1,COUNTIF($O$2:$O1070,Input!$C1087)&lt;1),Input!F1087,0)</f>
        <v>0</v>
      </c>
      <c r="C1071" s="177">
        <f>IF(OR(COUNTIF($B$2:$B1070,Input!$F1087)&lt;1,COUNTIF($O$2:$O1070,Input!$C1087)&lt;1),Input!G1087,0)</f>
        <v>0</v>
      </c>
      <c r="D1071" s="177">
        <f>IF(OR(COUNTIF($B$2:$B1070,Input!$F1087)&lt;1,COUNTIF($O$2:$O1070,Input!$C1087)&lt;1),Input!H1087,0)</f>
        <v>0</v>
      </c>
      <c r="E1071" s="177">
        <f>IF(OR(COUNTIF($B$2:$B1070,Input!$F1087)&lt;1,COUNTIF($O$2:$O1070,Input!$C1087)&lt;1),Input!I1087,0)</f>
        <v>0</v>
      </c>
      <c r="F1071" s="177">
        <f>IF(OR(COUNTIF($B$2:$B1070,Input!$F1087)&lt;1,COUNTIF($O$2:$O1070,Input!$C1087)&lt;1),Input!J1087,0)</f>
        <v>0</v>
      </c>
      <c r="G1071" s="177">
        <f>IF(OR(COUNTIF($B$2:$B1070,Input!$F1087)&lt;1,COUNTIF($O$2:$O1070,Input!$C1087)&lt;1),Input!K1087,0)</f>
        <v>0</v>
      </c>
      <c r="H1071" s="177">
        <f>IF(OR(COUNTIF($B$2:$B1070,Input!$F1087)&lt;1,COUNTIF($O$2:$O1070,Input!$C1087)&lt;1),Input!L1087,0)</f>
        <v>0</v>
      </c>
      <c r="I1071" s="177">
        <f>IF(OR(COUNTIF($B$2:$B1070,Input!$F1087)&lt;1,COUNTIF($O$2:$O1070,Input!$C1087)&lt;1),Input!M1087,0)</f>
        <v>0</v>
      </c>
      <c r="J1071" s="177">
        <f>IF(OR(COUNTIF($B$2:$B1070,Input!$F1087)&lt;1,COUNTIF($O$2:$O1070,Input!$C1087)&lt;1),Input!N1087,0)</f>
        <v>0</v>
      </c>
      <c r="K1071" s="177">
        <f>IF(OR(COUNTIF($B$2:$B1070,Input!$F1087)&lt;1,COUNTIF($O$2:$O1070,Input!$C1087)&lt;1),Input!O1087,0)</f>
        <v>0</v>
      </c>
      <c r="L1071" s="177">
        <f>IF(OR(COUNTIF($B$2:$B1070,Input!$F1087)&lt;1,COUNTIF($O$2:$O1070,Input!$C1087)&lt;1),Input!P1087,0)</f>
        <v>0</v>
      </c>
      <c r="M1071" s="129" t="str">
        <f t="shared" si="144"/>
        <v/>
      </c>
      <c r="N1071" s="161">
        <f t="shared" si="142"/>
        <v>0</v>
      </c>
      <c r="O1071" s="168">
        <f>Input!C1087</f>
        <v>0</v>
      </c>
      <c r="P1071" s="168"/>
      <c r="R1071" s="131">
        <f t="shared" si="143"/>
        <v>0</v>
      </c>
      <c r="S1071" s="133" t="str">
        <f t="shared" si="145"/>
        <v xml:space="preserve"> </v>
      </c>
      <c r="T1071" s="133"/>
      <c r="U1071" s="132" t="str">
        <f>_xlfn.IFNA(IF($D1071=0,LOOKUP($F1071,{0.1,0.2,0.3,0.4,0.5,0.6,0.7,0.8,0.9,1},{22,34,46,58,70,82,94,106,118,130}),""),"")</f>
        <v/>
      </c>
      <c r="V1071" s="132" t="str">
        <f>_xlfn.IFNA(IF($D1071=1,LOOKUP($F1071,{0.1,0.2,0.3,0.4,0.5,0.6,0.7,0.8,0.9,1},{23,35,47,59,71,83,95,107,119,131}),""),"")</f>
        <v/>
      </c>
      <c r="W1071" s="132" t="str">
        <f>_xlfn.IFNA(IF($D1071=2,LOOKUP($F1071,{0.1,0.2,0.3,0.4,0.5,0.6,0.7,0.8,0.9,1},{24,36,48,60,72,84,96,108,120,132}),""),"")</f>
        <v/>
      </c>
      <c r="X1071" s="132" t="str">
        <f>_xlfn.IFNA(IF($D1071=3,LOOKUP($F1071,{0.1,0.2,0.3,0.4,0.5,0.6,0.7,0.8,0.9,1},{25,37,49,61,73,85,97,109,121,133}),""),"")</f>
        <v/>
      </c>
      <c r="Y1071" s="132" t="str">
        <f>_xlfn.IFNA(IF($D1071=4,LOOKUP($F1071,{0.1,0.2,0.3,0.4,0.5,0.6,0.7,0.8,0.9,1},{26,38,50,62,74,86,98,110,122,134}),""),"")</f>
        <v/>
      </c>
      <c r="Z1071" s="132" t="str">
        <f>_xlfn.IFNA(IF($D1071=5,LOOKUP($F1071,{0.1,0.2,0.3,0.4,0.5,0.6,0.7,0.8,0.9,1},{27,39,51,63,75,87,99,111,123,135}),""),"")</f>
        <v/>
      </c>
      <c r="AA1071" s="132">
        <f t="shared" si="146"/>
        <v>0</v>
      </c>
      <c r="AB1071" s="132" t="str">
        <f t="shared" si="147"/>
        <v>00</v>
      </c>
      <c r="AC1071" s="82" t="e">
        <f>VLOOKUP(AB1071,'AMI Ref'!T:U,2,FALSE)</f>
        <v>#N/A</v>
      </c>
      <c r="AD1071" s="124"/>
      <c r="AE1071" s="81" t="str">
        <f>_xlfn.IFNA(IF($D1071=0,IF($J1071="Not Paid by Tenant",0,INDEX('AMI Ref'!$K$5:$N$5,MATCH($J1071,{"Oil","Gas","Electric - Other","ELECTRIC - HEAT PUMP"},0))),0),"")</f>
        <v/>
      </c>
      <c r="AF1071" s="81">
        <f>_xlfn.IFNA(IF($D1071=1,IF($J1071="Not Paid by Tenant",0,INDEX('AMI Ref'!$K$6:$N$6,MATCH($J1071,{"Oil","Gas","Electric - Other","ELECTRIC - HEAT PUMP"},0))),0),"")</f>
        <v>0</v>
      </c>
      <c r="AG1071" s="81">
        <f>_xlfn.IFNA(IF($D1071=2,IF($J1071="Not Paid by Tenant",0,INDEX('AMI Ref'!$K$7:$N$7,MATCH($J1071,{"Oil","Gas","Electric - Other","ELECTRIC - HEAT PUMP"},0))),0),"")</f>
        <v>0</v>
      </c>
      <c r="AH1071" s="81">
        <f>_xlfn.IFNA(IF($D1071=3,IF($J1071="Not Paid by Tenant",0,INDEX('AMI Ref'!$K$8:$N$8,MATCH($J1071,{"Oil","Gas","Electric - Other","ELECTRIC - HEAT PUMP"},0))),0),"")</f>
        <v>0</v>
      </c>
      <c r="AI1071" s="81">
        <f>_xlfn.IFNA(IF($D1071=4,IF($J1071="Not Paid by Tenant",0,INDEX('AMI Ref'!$K$9:$N$9,MATCH($J1071,{"Oil","Gas","Electric - Other","ELECTRIC - HEAT PUMP"},0))),0),"")</f>
        <v>0</v>
      </c>
      <c r="AJ1071" s="81">
        <f>_xlfn.IFNA(IF($D1071=5,IF($J1071="Not Paid by Tenant",0,INDEX('AMI Ref'!$K$10:$N$10,MATCH($J1071,{"Oil","Gas","Electric - Other","ELECTRIC - HEAT PUMP"},0))),0),"")</f>
        <v>0</v>
      </c>
      <c r="AK1071" s="128"/>
      <c r="AL1071" s="81" t="str">
        <f>_xlfn.IFNA(IF($D1071=0,IF($K1071="Not Paid by Tenant",0,INDEX('AMI Ref'!$O$5:$R$5,MATCH($K1071,{"Oil","Gas","Electric - Other","Electric ccASHP - split"},0))),0),"")</f>
        <v/>
      </c>
      <c r="AM1071" s="81">
        <f>_xlfn.IFNA(IF($D1071=1,IF($K1071="Not Paid by Tenant",0,INDEX('AMI Ref'!$O$6:$R$6,MATCH($K1071,{"Oil","Gas","Electric - Other","Electric ccASHP - split"},0))),0),"")</f>
        <v>0</v>
      </c>
      <c r="AN1071" s="81">
        <f>_xlfn.IFNA(IF($D1071=2,IF($K1071="Not Paid by Tenant",0,INDEX('AMI Ref'!$O$7:$R$7,MATCH($K1071,{"Oil","Gas","Electric - Other","Electric ccASHP - split"},0))),0),"")</f>
        <v>0</v>
      </c>
      <c r="AO1071" s="81">
        <f>_xlfn.IFNA(IF($D1071=3,IF($K1071="Not Paid by Tenant",0,INDEX('AMI Ref'!$O$8:$R$8,MATCH($K1071,{"Oil","Gas","Electric - Other","Electric ccASHP - split"},0))),0),"")</f>
        <v>0</v>
      </c>
      <c r="AP1071" s="81">
        <f>_xlfn.IFNA(IF($D1071=4,IF($K1071="Not Paid by Tenant",0,INDEX('AMI Ref'!$O$9:$R$9,MATCH($K1071,{"Oil","Gas","Electric - Other","Electric ccASHP - split"},0))),0),"")</f>
        <v>0</v>
      </c>
      <c r="AQ1071" s="81">
        <f>_xlfn.IFNA(IF($D1071=5,IF($K1071="Not Paid by Tenant",0,INDEX('AMI Ref'!$O$10:$R$10,MATCH($K1071,{"Oil","Gas","Electric - Other","Electric ccASHP - split"},0))),0),"")</f>
        <v>0</v>
      </c>
      <c r="AR1071" s="124">
        <f t="shared" si="148"/>
        <v>0</v>
      </c>
      <c r="AS1071" s="123" t="e">
        <f t="shared" si="149"/>
        <v>#N/A</v>
      </c>
    </row>
    <row r="1072" spans="1:45" x14ac:dyDescent="0.2">
      <c r="A1072" s="130">
        <v>1070</v>
      </c>
      <c r="B1072" s="177">
        <f>IF(OR(COUNTIF($B$2:$B1071,Input!$F1088)&lt;1,COUNTIF($O$2:$O1071,Input!$C1088)&lt;1),Input!F1088,0)</f>
        <v>0</v>
      </c>
      <c r="C1072" s="177">
        <f>IF(OR(COUNTIF($B$2:$B1071,Input!$F1088)&lt;1,COUNTIF($O$2:$O1071,Input!$C1088)&lt;1),Input!G1088,0)</f>
        <v>0</v>
      </c>
      <c r="D1072" s="177">
        <f>IF(OR(COUNTIF($B$2:$B1071,Input!$F1088)&lt;1,COUNTIF($O$2:$O1071,Input!$C1088)&lt;1),Input!H1088,0)</f>
        <v>0</v>
      </c>
      <c r="E1072" s="177">
        <f>IF(OR(COUNTIF($B$2:$B1071,Input!$F1088)&lt;1,COUNTIF($O$2:$O1071,Input!$C1088)&lt;1),Input!I1088,0)</f>
        <v>0</v>
      </c>
      <c r="F1072" s="177">
        <f>IF(OR(COUNTIF($B$2:$B1071,Input!$F1088)&lt;1,COUNTIF($O$2:$O1071,Input!$C1088)&lt;1),Input!J1088,0)</f>
        <v>0</v>
      </c>
      <c r="G1072" s="177">
        <f>IF(OR(COUNTIF($B$2:$B1071,Input!$F1088)&lt;1,COUNTIF($O$2:$O1071,Input!$C1088)&lt;1),Input!K1088,0)</f>
        <v>0</v>
      </c>
      <c r="H1072" s="177">
        <f>IF(OR(COUNTIF($B$2:$B1071,Input!$F1088)&lt;1,COUNTIF($O$2:$O1071,Input!$C1088)&lt;1),Input!L1088,0)</f>
        <v>0</v>
      </c>
      <c r="I1072" s="177">
        <f>IF(OR(COUNTIF($B$2:$B1071,Input!$F1088)&lt;1,COUNTIF($O$2:$O1071,Input!$C1088)&lt;1),Input!M1088,0)</f>
        <v>0</v>
      </c>
      <c r="J1072" s="177">
        <f>IF(OR(COUNTIF($B$2:$B1071,Input!$F1088)&lt;1,COUNTIF($O$2:$O1071,Input!$C1088)&lt;1),Input!N1088,0)</f>
        <v>0</v>
      </c>
      <c r="K1072" s="177">
        <f>IF(OR(COUNTIF($B$2:$B1071,Input!$F1088)&lt;1,COUNTIF($O$2:$O1071,Input!$C1088)&lt;1),Input!O1088,0)</f>
        <v>0</v>
      </c>
      <c r="L1072" s="177">
        <f>IF(OR(COUNTIF($B$2:$B1071,Input!$F1088)&lt;1,COUNTIF($O$2:$O1071,Input!$C1088)&lt;1),Input!P1088,0)</f>
        <v>0</v>
      </c>
      <c r="M1072" s="129" t="str">
        <f t="shared" si="144"/>
        <v/>
      </c>
      <c r="N1072" s="161">
        <f t="shared" si="142"/>
        <v>0</v>
      </c>
      <c r="O1072" s="168">
        <f>Input!C1088</f>
        <v>0</v>
      </c>
      <c r="P1072" s="168"/>
      <c r="R1072" s="131">
        <f t="shared" si="143"/>
        <v>0</v>
      </c>
      <c r="S1072" s="133" t="str">
        <f t="shared" si="145"/>
        <v xml:space="preserve"> </v>
      </c>
      <c r="T1072" s="133"/>
      <c r="U1072" s="132" t="str">
        <f>_xlfn.IFNA(IF($D1072=0,LOOKUP($F1072,{0.1,0.2,0.3,0.4,0.5,0.6,0.7,0.8,0.9,1},{22,34,46,58,70,82,94,106,118,130}),""),"")</f>
        <v/>
      </c>
      <c r="V1072" s="132" t="str">
        <f>_xlfn.IFNA(IF($D1072=1,LOOKUP($F1072,{0.1,0.2,0.3,0.4,0.5,0.6,0.7,0.8,0.9,1},{23,35,47,59,71,83,95,107,119,131}),""),"")</f>
        <v/>
      </c>
      <c r="W1072" s="132" t="str">
        <f>_xlfn.IFNA(IF($D1072=2,LOOKUP($F1072,{0.1,0.2,0.3,0.4,0.5,0.6,0.7,0.8,0.9,1},{24,36,48,60,72,84,96,108,120,132}),""),"")</f>
        <v/>
      </c>
      <c r="X1072" s="132" t="str">
        <f>_xlfn.IFNA(IF($D1072=3,LOOKUP($F1072,{0.1,0.2,0.3,0.4,0.5,0.6,0.7,0.8,0.9,1},{25,37,49,61,73,85,97,109,121,133}),""),"")</f>
        <v/>
      </c>
      <c r="Y1072" s="132" t="str">
        <f>_xlfn.IFNA(IF($D1072=4,LOOKUP($F1072,{0.1,0.2,0.3,0.4,0.5,0.6,0.7,0.8,0.9,1},{26,38,50,62,74,86,98,110,122,134}),""),"")</f>
        <v/>
      </c>
      <c r="Z1072" s="132" t="str">
        <f>_xlfn.IFNA(IF($D1072=5,LOOKUP($F1072,{0.1,0.2,0.3,0.4,0.5,0.6,0.7,0.8,0.9,1},{27,39,51,63,75,87,99,111,123,135}),""),"")</f>
        <v/>
      </c>
      <c r="AA1072" s="132">
        <f t="shared" si="146"/>
        <v>0</v>
      </c>
      <c r="AB1072" s="132" t="str">
        <f t="shared" si="147"/>
        <v>00</v>
      </c>
      <c r="AC1072" s="82" t="e">
        <f>VLOOKUP(AB1072,'AMI Ref'!T:U,2,FALSE)</f>
        <v>#N/A</v>
      </c>
      <c r="AD1072" s="124"/>
      <c r="AE1072" s="81" t="str">
        <f>_xlfn.IFNA(IF($D1072=0,IF($J1072="Not Paid by Tenant",0,INDEX('AMI Ref'!$K$5:$N$5,MATCH($J1072,{"Oil","Gas","Electric - Other","ELECTRIC - HEAT PUMP"},0))),0),"")</f>
        <v/>
      </c>
      <c r="AF1072" s="81">
        <f>_xlfn.IFNA(IF($D1072=1,IF($J1072="Not Paid by Tenant",0,INDEX('AMI Ref'!$K$6:$N$6,MATCH($J1072,{"Oil","Gas","Electric - Other","ELECTRIC - HEAT PUMP"},0))),0),"")</f>
        <v>0</v>
      </c>
      <c r="AG1072" s="81">
        <f>_xlfn.IFNA(IF($D1072=2,IF($J1072="Not Paid by Tenant",0,INDEX('AMI Ref'!$K$7:$N$7,MATCH($J1072,{"Oil","Gas","Electric - Other","ELECTRIC - HEAT PUMP"},0))),0),"")</f>
        <v>0</v>
      </c>
      <c r="AH1072" s="81">
        <f>_xlfn.IFNA(IF($D1072=3,IF($J1072="Not Paid by Tenant",0,INDEX('AMI Ref'!$K$8:$N$8,MATCH($J1072,{"Oil","Gas","Electric - Other","ELECTRIC - HEAT PUMP"},0))),0),"")</f>
        <v>0</v>
      </c>
      <c r="AI1072" s="81">
        <f>_xlfn.IFNA(IF($D1072=4,IF($J1072="Not Paid by Tenant",0,INDEX('AMI Ref'!$K$9:$N$9,MATCH($J1072,{"Oil","Gas","Electric - Other","ELECTRIC - HEAT PUMP"},0))),0),"")</f>
        <v>0</v>
      </c>
      <c r="AJ1072" s="81">
        <f>_xlfn.IFNA(IF($D1072=5,IF($J1072="Not Paid by Tenant",0,INDEX('AMI Ref'!$K$10:$N$10,MATCH($J1072,{"Oil","Gas","Electric - Other","ELECTRIC - HEAT PUMP"},0))),0),"")</f>
        <v>0</v>
      </c>
      <c r="AK1072" s="128"/>
      <c r="AL1072" s="81" t="str">
        <f>_xlfn.IFNA(IF($D1072=0,IF($K1072="Not Paid by Tenant",0,INDEX('AMI Ref'!$O$5:$R$5,MATCH($K1072,{"Oil","Gas","Electric - Other","Electric ccASHP - split"},0))),0),"")</f>
        <v/>
      </c>
      <c r="AM1072" s="81">
        <f>_xlfn.IFNA(IF($D1072=1,IF($K1072="Not Paid by Tenant",0,INDEX('AMI Ref'!$O$6:$R$6,MATCH($K1072,{"Oil","Gas","Electric - Other","Electric ccASHP - split"},0))),0),"")</f>
        <v>0</v>
      </c>
      <c r="AN1072" s="81">
        <f>_xlfn.IFNA(IF($D1072=2,IF($K1072="Not Paid by Tenant",0,INDEX('AMI Ref'!$O$7:$R$7,MATCH($K1072,{"Oil","Gas","Electric - Other","Electric ccASHP - split"},0))),0),"")</f>
        <v>0</v>
      </c>
      <c r="AO1072" s="81">
        <f>_xlfn.IFNA(IF($D1072=3,IF($K1072="Not Paid by Tenant",0,INDEX('AMI Ref'!$O$8:$R$8,MATCH($K1072,{"Oil","Gas","Electric - Other","Electric ccASHP - split"},0))),0),"")</f>
        <v>0</v>
      </c>
      <c r="AP1072" s="81">
        <f>_xlfn.IFNA(IF($D1072=4,IF($K1072="Not Paid by Tenant",0,INDEX('AMI Ref'!$O$9:$R$9,MATCH($K1072,{"Oil","Gas","Electric - Other","Electric ccASHP - split"},0))),0),"")</f>
        <v>0</v>
      </c>
      <c r="AQ1072" s="81">
        <f>_xlfn.IFNA(IF($D1072=5,IF($K1072="Not Paid by Tenant",0,INDEX('AMI Ref'!$O$10:$R$10,MATCH($K1072,{"Oil","Gas","Electric - Other","Electric ccASHP - split"},0))),0),"")</f>
        <v>0</v>
      </c>
      <c r="AR1072" s="124">
        <f t="shared" si="148"/>
        <v>0</v>
      </c>
      <c r="AS1072" s="123" t="e">
        <f t="shared" si="149"/>
        <v>#N/A</v>
      </c>
    </row>
    <row r="1073" spans="1:45" x14ac:dyDescent="0.2">
      <c r="A1073" s="130">
        <v>1071</v>
      </c>
      <c r="B1073" s="177">
        <f>IF(OR(COUNTIF($B$2:$B1072,Input!$F1089)&lt;1,COUNTIF($O$2:$O1072,Input!$C1089)&lt;1),Input!F1089,0)</f>
        <v>0</v>
      </c>
      <c r="C1073" s="177">
        <f>IF(OR(COUNTIF($B$2:$B1072,Input!$F1089)&lt;1,COUNTIF($O$2:$O1072,Input!$C1089)&lt;1),Input!G1089,0)</f>
        <v>0</v>
      </c>
      <c r="D1073" s="177">
        <f>IF(OR(COUNTIF($B$2:$B1072,Input!$F1089)&lt;1,COUNTIF($O$2:$O1072,Input!$C1089)&lt;1),Input!H1089,0)</f>
        <v>0</v>
      </c>
      <c r="E1073" s="177">
        <f>IF(OR(COUNTIF($B$2:$B1072,Input!$F1089)&lt;1,COUNTIF($O$2:$O1072,Input!$C1089)&lt;1),Input!I1089,0)</f>
        <v>0</v>
      </c>
      <c r="F1073" s="177">
        <f>IF(OR(COUNTIF($B$2:$B1072,Input!$F1089)&lt;1,COUNTIF($O$2:$O1072,Input!$C1089)&lt;1),Input!J1089,0)</f>
        <v>0</v>
      </c>
      <c r="G1073" s="177">
        <f>IF(OR(COUNTIF($B$2:$B1072,Input!$F1089)&lt;1,COUNTIF($O$2:$O1072,Input!$C1089)&lt;1),Input!K1089,0)</f>
        <v>0</v>
      </c>
      <c r="H1073" s="177">
        <f>IF(OR(COUNTIF($B$2:$B1072,Input!$F1089)&lt;1,COUNTIF($O$2:$O1072,Input!$C1089)&lt;1),Input!L1089,0)</f>
        <v>0</v>
      </c>
      <c r="I1073" s="177">
        <f>IF(OR(COUNTIF($B$2:$B1072,Input!$F1089)&lt;1,COUNTIF($O$2:$O1072,Input!$C1089)&lt;1),Input!M1089,0)</f>
        <v>0</v>
      </c>
      <c r="J1073" s="177">
        <f>IF(OR(COUNTIF($B$2:$B1072,Input!$F1089)&lt;1,COUNTIF($O$2:$O1072,Input!$C1089)&lt;1),Input!N1089,0)</f>
        <v>0</v>
      </c>
      <c r="K1073" s="177">
        <f>IF(OR(COUNTIF($B$2:$B1072,Input!$F1089)&lt;1,COUNTIF($O$2:$O1072,Input!$C1089)&lt;1),Input!O1089,0)</f>
        <v>0</v>
      </c>
      <c r="L1073" s="177">
        <f>IF(OR(COUNTIF($B$2:$B1072,Input!$F1089)&lt;1,COUNTIF($O$2:$O1072,Input!$C1089)&lt;1),Input!P1089,0)</f>
        <v>0</v>
      </c>
      <c r="M1073" s="129" t="str">
        <f t="shared" si="144"/>
        <v/>
      </c>
      <c r="N1073" s="161">
        <f t="shared" si="142"/>
        <v>0</v>
      </c>
      <c r="O1073" s="168">
        <f>Input!C1089</f>
        <v>0</v>
      </c>
      <c r="P1073" s="168"/>
      <c r="R1073" s="131">
        <f t="shared" si="143"/>
        <v>0</v>
      </c>
      <c r="S1073" s="133" t="str">
        <f t="shared" si="145"/>
        <v xml:space="preserve"> </v>
      </c>
      <c r="T1073" s="133"/>
      <c r="U1073" s="132" t="str">
        <f>_xlfn.IFNA(IF($D1073=0,LOOKUP($F1073,{0.1,0.2,0.3,0.4,0.5,0.6,0.7,0.8,0.9,1},{22,34,46,58,70,82,94,106,118,130}),""),"")</f>
        <v/>
      </c>
      <c r="V1073" s="132" t="str">
        <f>_xlfn.IFNA(IF($D1073=1,LOOKUP($F1073,{0.1,0.2,0.3,0.4,0.5,0.6,0.7,0.8,0.9,1},{23,35,47,59,71,83,95,107,119,131}),""),"")</f>
        <v/>
      </c>
      <c r="W1073" s="132" t="str">
        <f>_xlfn.IFNA(IF($D1073=2,LOOKUP($F1073,{0.1,0.2,0.3,0.4,0.5,0.6,0.7,0.8,0.9,1},{24,36,48,60,72,84,96,108,120,132}),""),"")</f>
        <v/>
      </c>
      <c r="X1073" s="132" t="str">
        <f>_xlfn.IFNA(IF($D1073=3,LOOKUP($F1073,{0.1,0.2,0.3,0.4,0.5,0.6,0.7,0.8,0.9,1},{25,37,49,61,73,85,97,109,121,133}),""),"")</f>
        <v/>
      </c>
      <c r="Y1073" s="132" t="str">
        <f>_xlfn.IFNA(IF($D1073=4,LOOKUP($F1073,{0.1,0.2,0.3,0.4,0.5,0.6,0.7,0.8,0.9,1},{26,38,50,62,74,86,98,110,122,134}),""),"")</f>
        <v/>
      </c>
      <c r="Z1073" s="132" t="str">
        <f>_xlfn.IFNA(IF($D1073=5,LOOKUP($F1073,{0.1,0.2,0.3,0.4,0.5,0.6,0.7,0.8,0.9,1},{27,39,51,63,75,87,99,111,123,135}),""),"")</f>
        <v/>
      </c>
      <c r="AA1073" s="132">
        <f t="shared" si="146"/>
        <v>0</v>
      </c>
      <c r="AB1073" s="132" t="str">
        <f t="shared" si="147"/>
        <v>00</v>
      </c>
      <c r="AC1073" s="82" t="e">
        <f>VLOOKUP(AB1073,'AMI Ref'!T:U,2,FALSE)</f>
        <v>#N/A</v>
      </c>
      <c r="AD1073" s="124"/>
      <c r="AE1073" s="81" t="str">
        <f>_xlfn.IFNA(IF($D1073=0,IF($J1073="Not Paid by Tenant",0,INDEX('AMI Ref'!$K$5:$N$5,MATCH($J1073,{"Oil","Gas","Electric - Other","ELECTRIC - HEAT PUMP"},0))),0),"")</f>
        <v/>
      </c>
      <c r="AF1073" s="81">
        <f>_xlfn.IFNA(IF($D1073=1,IF($J1073="Not Paid by Tenant",0,INDEX('AMI Ref'!$K$6:$N$6,MATCH($J1073,{"Oil","Gas","Electric - Other","ELECTRIC - HEAT PUMP"},0))),0),"")</f>
        <v>0</v>
      </c>
      <c r="AG1073" s="81">
        <f>_xlfn.IFNA(IF($D1073=2,IF($J1073="Not Paid by Tenant",0,INDEX('AMI Ref'!$K$7:$N$7,MATCH($J1073,{"Oil","Gas","Electric - Other","ELECTRIC - HEAT PUMP"},0))),0),"")</f>
        <v>0</v>
      </c>
      <c r="AH1073" s="81">
        <f>_xlfn.IFNA(IF($D1073=3,IF($J1073="Not Paid by Tenant",0,INDEX('AMI Ref'!$K$8:$N$8,MATCH($J1073,{"Oil","Gas","Electric - Other","ELECTRIC - HEAT PUMP"},0))),0),"")</f>
        <v>0</v>
      </c>
      <c r="AI1073" s="81">
        <f>_xlfn.IFNA(IF($D1073=4,IF($J1073="Not Paid by Tenant",0,INDEX('AMI Ref'!$K$9:$N$9,MATCH($J1073,{"Oil","Gas","Electric - Other","ELECTRIC - HEAT PUMP"},0))),0),"")</f>
        <v>0</v>
      </c>
      <c r="AJ1073" s="81">
        <f>_xlfn.IFNA(IF($D1073=5,IF($J1073="Not Paid by Tenant",0,INDEX('AMI Ref'!$K$10:$N$10,MATCH($J1073,{"Oil","Gas","Electric - Other","ELECTRIC - HEAT PUMP"},0))),0),"")</f>
        <v>0</v>
      </c>
      <c r="AK1073" s="128"/>
      <c r="AL1073" s="81" t="str">
        <f>_xlfn.IFNA(IF($D1073=0,IF($K1073="Not Paid by Tenant",0,INDEX('AMI Ref'!$O$5:$R$5,MATCH($K1073,{"Oil","Gas","Electric - Other","Electric ccASHP - split"},0))),0),"")</f>
        <v/>
      </c>
      <c r="AM1073" s="81">
        <f>_xlfn.IFNA(IF($D1073=1,IF($K1073="Not Paid by Tenant",0,INDEX('AMI Ref'!$O$6:$R$6,MATCH($K1073,{"Oil","Gas","Electric - Other","Electric ccASHP - split"},0))),0),"")</f>
        <v>0</v>
      </c>
      <c r="AN1073" s="81">
        <f>_xlfn.IFNA(IF($D1073=2,IF($K1073="Not Paid by Tenant",0,INDEX('AMI Ref'!$O$7:$R$7,MATCH($K1073,{"Oil","Gas","Electric - Other","Electric ccASHP - split"},0))),0),"")</f>
        <v>0</v>
      </c>
      <c r="AO1073" s="81">
        <f>_xlfn.IFNA(IF($D1073=3,IF($K1073="Not Paid by Tenant",0,INDEX('AMI Ref'!$O$8:$R$8,MATCH($K1073,{"Oil","Gas","Electric - Other","Electric ccASHP - split"},0))),0),"")</f>
        <v>0</v>
      </c>
      <c r="AP1073" s="81">
        <f>_xlfn.IFNA(IF($D1073=4,IF($K1073="Not Paid by Tenant",0,INDEX('AMI Ref'!$O$9:$R$9,MATCH($K1073,{"Oil","Gas","Electric - Other","Electric ccASHP - split"},0))),0),"")</f>
        <v>0</v>
      </c>
      <c r="AQ1073" s="81">
        <f>_xlfn.IFNA(IF($D1073=5,IF($K1073="Not Paid by Tenant",0,INDEX('AMI Ref'!$O$10:$R$10,MATCH($K1073,{"Oil","Gas","Electric - Other","Electric ccASHP - split"},0))),0),"")</f>
        <v>0</v>
      </c>
      <c r="AR1073" s="124">
        <f t="shared" si="148"/>
        <v>0</v>
      </c>
      <c r="AS1073" s="123" t="e">
        <f t="shared" si="149"/>
        <v>#N/A</v>
      </c>
    </row>
    <row r="1074" spans="1:45" x14ac:dyDescent="0.2">
      <c r="A1074" s="130">
        <v>1072</v>
      </c>
      <c r="B1074" s="177">
        <f>IF(OR(COUNTIF($B$2:$B1073,Input!$F1090)&lt;1,COUNTIF($O$2:$O1073,Input!$C1090)&lt;1),Input!F1090,0)</f>
        <v>0</v>
      </c>
      <c r="C1074" s="177">
        <f>IF(OR(COUNTIF($B$2:$B1073,Input!$F1090)&lt;1,COUNTIF($O$2:$O1073,Input!$C1090)&lt;1),Input!G1090,0)</f>
        <v>0</v>
      </c>
      <c r="D1074" s="177">
        <f>IF(OR(COUNTIF($B$2:$B1073,Input!$F1090)&lt;1,COUNTIF($O$2:$O1073,Input!$C1090)&lt;1),Input!H1090,0)</f>
        <v>0</v>
      </c>
      <c r="E1074" s="177">
        <f>IF(OR(COUNTIF($B$2:$B1073,Input!$F1090)&lt;1,COUNTIF($O$2:$O1073,Input!$C1090)&lt;1),Input!I1090,0)</f>
        <v>0</v>
      </c>
      <c r="F1074" s="177">
        <f>IF(OR(COUNTIF($B$2:$B1073,Input!$F1090)&lt;1,COUNTIF($O$2:$O1073,Input!$C1090)&lt;1),Input!J1090,0)</f>
        <v>0</v>
      </c>
      <c r="G1074" s="177">
        <f>IF(OR(COUNTIF($B$2:$B1073,Input!$F1090)&lt;1,COUNTIF($O$2:$O1073,Input!$C1090)&lt;1),Input!K1090,0)</f>
        <v>0</v>
      </c>
      <c r="H1074" s="177">
        <f>IF(OR(COUNTIF($B$2:$B1073,Input!$F1090)&lt;1,COUNTIF($O$2:$O1073,Input!$C1090)&lt;1),Input!L1090,0)</f>
        <v>0</v>
      </c>
      <c r="I1074" s="177">
        <f>IF(OR(COUNTIF($B$2:$B1073,Input!$F1090)&lt;1,COUNTIF($O$2:$O1073,Input!$C1090)&lt;1),Input!M1090,0)</f>
        <v>0</v>
      </c>
      <c r="J1074" s="177">
        <f>IF(OR(COUNTIF($B$2:$B1073,Input!$F1090)&lt;1,COUNTIF($O$2:$O1073,Input!$C1090)&lt;1),Input!N1090,0)</f>
        <v>0</v>
      </c>
      <c r="K1074" s="177">
        <f>IF(OR(COUNTIF($B$2:$B1073,Input!$F1090)&lt;1,COUNTIF($O$2:$O1073,Input!$C1090)&lt;1),Input!O1090,0)</f>
        <v>0</v>
      </c>
      <c r="L1074" s="177">
        <f>IF(OR(COUNTIF($B$2:$B1073,Input!$F1090)&lt;1,COUNTIF($O$2:$O1073,Input!$C1090)&lt;1),Input!P1090,0)</f>
        <v>0</v>
      </c>
      <c r="M1074" s="129" t="str">
        <f t="shared" si="144"/>
        <v/>
      </c>
      <c r="N1074" s="161">
        <f t="shared" si="142"/>
        <v>0</v>
      </c>
      <c r="O1074" s="168">
        <f>Input!C1090</f>
        <v>0</v>
      </c>
      <c r="P1074" s="168"/>
      <c r="R1074" s="131">
        <f t="shared" si="143"/>
        <v>0</v>
      </c>
      <c r="S1074" s="133" t="str">
        <f t="shared" si="145"/>
        <v xml:space="preserve"> </v>
      </c>
      <c r="T1074" s="133"/>
      <c r="U1074" s="132" t="str">
        <f>_xlfn.IFNA(IF($D1074=0,LOOKUP($F1074,{0.1,0.2,0.3,0.4,0.5,0.6,0.7,0.8,0.9,1},{22,34,46,58,70,82,94,106,118,130}),""),"")</f>
        <v/>
      </c>
      <c r="V1074" s="132" t="str">
        <f>_xlfn.IFNA(IF($D1074=1,LOOKUP($F1074,{0.1,0.2,0.3,0.4,0.5,0.6,0.7,0.8,0.9,1},{23,35,47,59,71,83,95,107,119,131}),""),"")</f>
        <v/>
      </c>
      <c r="W1074" s="132" t="str">
        <f>_xlfn.IFNA(IF($D1074=2,LOOKUP($F1074,{0.1,0.2,0.3,0.4,0.5,0.6,0.7,0.8,0.9,1},{24,36,48,60,72,84,96,108,120,132}),""),"")</f>
        <v/>
      </c>
      <c r="X1074" s="132" t="str">
        <f>_xlfn.IFNA(IF($D1074=3,LOOKUP($F1074,{0.1,0.2,0.3,0.4,0.5,0.6,0.7,0.8,0.9,1},{25,37,49,61,73,85,97,109,121,133}),""),"")</f>
        <v/>
      </c>
      <c r="Y1074" s="132" t="str">
        <f>_xlfn.IFNA(IF($D1074=4,LOOKUP($F1074,{0.1,0.2,0.3,0.4,0.5,0.6,0.7,0.8,0.9,1},{26,38,50,62,74,86,98,110,122,134}),""),"")</f>
        <v/>
      </c>
      <c r="Z1074" s="132" t="str">
        <f>_xlfn.IFNA(IF($D1074=5,LOOKUP($F1074,{0.1,0.2,0.3,0.4,0.5,0.6,0.7,0.8,0.9,1},{27,39,51,63,75,87,99,111,123,135}),""),"")</f>
        <v/>
      </c>
      <c r="AA1074" s="132">
        <f t="shared" si="146"/>
        <v>0</v>
      </c>
      <c r="AB1074" s="132" t="str">
        <f t="shared" si="147"/>
        <v>00</v>
      </c>
      <c r="AC1074" s="82" t="e">
        <f>VLOOKUP(AB1074,'AMI Ref'!T:U,2,FALSE)</f>
        <v>#N/A</v>
      </c>
      <c r="AD1074" s="124"/>
      <c r="AE1074" s="81" t="str">
        <f>_xlfn.IFNA(IF($D1074=0,IF($J1074="Not Paid by Tenant",0,INDEX('AMI Ref'!$K$5:$N$5,MATCH($J1074,{"Oil","Gas","Electric - Other","ELECTRIC - HEAT PUMP"},0))),0),"")</f>
        <v/>
      </c>
      <c r="AF1074" s="81">
        <f>_xlfn.IFNA(IF($D1074=1,IF($J1074="Not Paid by Tenant",0,INDEX('AMI Ref'!$K$6:$N$6,MATCH($J1074,{"Oil","Gas","Electric - Other","ELECTRIC - HEAT PUMP"},0))),0),"")</f>
        <v>0</v>
      </c>
      <c r="AG1074" s="81">
        <f>_xlfn.IFNA(IF($D1074=2,IF($J1074="Not Paid by Tenant",0,INDEX('AMI Ref'!$K$7:$N$7,MATCH($J1074,{"Oil","Gas","Electric - Other","ELECTRIC - HEAT PUMP"},0))),0),"")</f>
        <v>0</v>
      </c>
      <c r="AH1074" s="81">
        <f>_xlfn.IFNA(IF($D1074=3,IF($J1074="Not Paid by Tenant",0,INDEX('AMI Ref'!$K$8:$N$8,MATCH($J1074,{"Oil","Gas","Electric - Other","ELECTRIC - HEAT PUMP"},0))),0),"")</f>
        <v>0</v>
      </c>
      <c r="AI1074" s="81">
        <f>_xlfn.IFNA(IF($D1074=4,IF($J1074="Not Paid by Tenant",0,INDEX('AMI Ref'!$K$9:$N$9,MATCH($J1074,{"Oil","Gas","Electric - Other","ELECTRIC - HEAT PUMP"},0))),0),"")</f>
        <v>0</v>
      </c>
      <c r="AJ1074" s="81">
        <f>_xlfn.IFNA(IF($D1074=5,IF($J1074="Not Paid by Tenant",0,INDEX('AMI Ref'!$K$10:$N$10,MATCH($J1074,{"Oil","Gas","Electric - Other","ELECTRIC - HEAT PUMP"},0))),0),"")</f>
        <v>0</v>
      </c>
      <c r="AK1074" s="128"/>
      <c r="AL1074" s="81" t="str">
        <f>_xlfn.IFNA(IF($D1074=0,IF($K1074="Not Paid by Tenant",0,INDEX('AMI Ref'!$O$5:$R$5,MATCH($K1074,{"Oil","Gas","Electric - Other","Electric ccASHP - split"},0))),0),"")</f>
        <v/>
      </c>
      <c r="AM1074" s="81">
        <f>_xlfn.IFNA(IF($D1074=1,IF($K1074="Not Paid by Tenant",0,INDEX('AMI Ref'!$O$6:$R$6,MATCH($K1074,{"Oil","Gas","Electric - Other","Electric ccASHP - split"},0))),0),"")</f>
        <v>0</v>
      </c>
      <c r="AN1074" s="81">
        <f>_xlfn.IFNA(IF($D1074=2,IF($K1074="Not Paid by Tenant",0,INDEX('AMI Ref'!$O$7:$R$7,MATCH($K1074,{"Oil","Gas","Electric - Other","Electric ccASHP - split"},0))),0),"")</f>
        <v>0</v>
      </c>
      <c r="AO1074" s="81">
        <f>_xlfn.IFNA(IF($D1074=3,IF($K1074="Not Paid by Tenant",0,INDEX('AMI Ref'!$O$8:$R$8,MATCH($K1074,{"Oil","Gas","Electric - Other","Electric ccASHP - split"},0))),0),"")</f>
        <v>0</v>
      </c>
      <c r="AP1074" s="81">
        <f>_xlfn.IFNA(IF($D1074=4,IF($K1074="Not Paid by Tenant",0,INDEX('AMI Ref'!$O$9:$R$9,MATCH($K1074,{"Oil","Gas","Electric - Other","Electric ccASHP - split"},0))),0),"")</f>
        <v>0</v>
      </c>
      <c r="AQ1074" s="81">
        <f>_xlfn.IFNA(IF($D1074=5,IF($K1074="Not Paid by Tenant",0,INDEX('AMI Ref'!$O$10:$R$10,MATCH($K1074,{"Oil","Gas","Electric - Other","Electric ccASHP - split"},0))),0),"")</f>
        <v>0</v>
      </c>
      <c r="AR1074" s="124">
        <f t="shared" si="148"/>
        <v>0</v>
      </c>
      <c r="AS1074" s="123" t="e">
        <f t="shared" si="149"/>
        <v>#N/A</v>
      </c>
    </row>
    <row r="1075" spans="1:45" x14ac:dyDescent="0.2">
      <c r="A1075" s="130">
        <v>1073</v>
      </c>
      <c r="B1075" s="177">
        <f>IF(OR(COUNTIF($B$2:$B1074,Input!$F1091)&lt;1,COUNTIF($O$2:$O1074,Input!$C1091)&lt;1),Input!F1091,0)</f>
        <v>0</v>
      </c>
      <c r="C1075" s="177">
        <f>IF(OR(COUNTIF($B$2:$B1074,Input!$F1091)&lt;1,COUNTIF($O$2:$O1074,Input!$C1091)&lt;1),Input!G1091,0)</f>
        <v>0</v>
      </c>
      <c r="D1075" s="177">
        <f>IF(OR(COUNTIF($B$2:$B1074,Input!$F1091)&lt;1,COUNTIF($O$2:$O1074,Input!$C1091)&lt;1),Input!H1091,0)</f>
        <v>0</v>
      </c>
      <c r="E1075" s="177">
        <f>IF(OR(COUNTIF($B$2:$B1074,Input!$F1091)&lt;1,COUNTIF($O$2:$O1074,Input!$C1091)&lt;1),Input!I1091,0)</f>
        <v>0</v>
      </c>
      <c r="F1075" s="177">
        <f>IF(OR(COUNTIF($B$2:$B1074,Input!$F1091)&lt;1,COUNTIF($O$2:$O1074,Input!$C1091)&lt;1),Input!J1091,0)</f>
        <v>0</v>
      </c>
      <c r="G1075" s="177">
        <f>IF(OR(COUNTIF($B$2:$B1074,Input!$F1091)&lt;1,COUNTIF($O$2:$O1074,Input!$C1091)&lt;1),Input!K1091,0)</f>
        <v>0</v>
      </c>
      <c r="H1075" s="177">
        <f>IF(OR(COUNTIF($B$2:$B1074,Input!$F1091)&lt;1,COUNTIF($O$2:$O1074,Input!$C1091)&lt;1),Input!L1091,0)</f>
        <v>0</v>
      </c>
      <c r="I1075" s="177">
        <f>IF(OR(COUNTIF($B$2:$B1074,Input!$F1091)&lt;1,COUNTIF($O$2:$O1074,Input!$C1091)&lt;1),Input!M1091,0)</f>
        <v>0</v>
      </c>
      <c r="J1075" s="177">
        <f>IF(OR(COUNTIF($B$2:$B1074,Input!$F1091)&lt;1,COUNTIF($O$2:$O1074,Input!$C1091)&lt;1),Input!N1091,0)</f>
        <v>0</v>
      </c>
      <c r="K1075" s="177">
        <f>IF(OR(COUNTIF($B$2:$B1074,Input!$F1091)&lt;1,COUNTIF($O$2:$O1074,Input!$C1091)&lt;1),Input!O1091,0)</f>
        <v>0</v>
      </c>
      <c r="L1075" s="177">
        <f>IF(OR(COUNTIF($B$2:$B1074,Input!$F1091)&lt;1,COUNTIF($O$2:$O1074,Input!$C1091)&lt;1),Input!P1091,0)</f>
        <v>0</v>
      </c>
      <c r="M1075" s="129" t="str">
        <f t="shared" si="144"/>
        <v/>
      </c>
      <c r="N1075" s="161">
        <f t="shared" si="142"/>
        <v>0</v>
      </c>
      <c r="O1075" s="168">
        <f>Input!C1091</f>
        <v>0</v>
      </c>
      <c r="P1075" s="168"/>
      <c r="R1075" s="131">
        <f t="shared" si="143"/>
        <v>0</v>
      </c>
      <c r="S1075" s="133" t="str">
        <f t="shared" si="145"/>
        <v xml:space="preserve"> </v>
      </c>
      <c r="T1075" s="133"/>
      <c r="U1075" s="132" t="str">
        <f>_xlfn.IFNA(IF($D1075=0,LOOKUP($F1075,{0.1,0.2,0.3,0.4,0.5,0.6,0.7,0.8,0.9,1},{22,34,46,58,70,82,94,106,118,130}),""),"")</f>
        <v/>
      </c>
      <c r="V1075" s="132" t="str">
        <f>_xlfn.IFNA(IF($D1075=1,LOOKUP($F1075,{0.1,0.2,0.3,0.4,0.5,0.6,0.7,0.8,0.9,1},{23,35,47,59,71,83,95,107,119,131}),""),"")</f>
        <v/>
      </c>
      <c r="W1075" s="132" t="str">
        <f>_xlfn.IFNA(IF($D1075=2,LOOKUP($F1075,{0.1,0.2,0.3,0.4,0.5,0.6,0.7,0.8,0.9,1},{24,36,48,60,72,84,96,108,120,132}),""),"")</f>
        <v/>
      </c>
      <c r="X1075" s="132" t="str">
        <f>_xlfn.IFNA(IF($D1075=3,LOOKUP($F1075,{0.1,0.2,0.3,0.4,0.5,0.6,0.7,0.8,0.9,1},{25,37,49,61,73,85,97,109,121,133}),""),"")</f>
        <v/>
      </c>
      <c r="Y1075" s="132" t="str">
        <f>_xlfn.IFNA(IF($D1075=4,LOOKUP($F1075,{0.1,0.2,0.3,0.4,0.5,0.6,0.7,0.8,0.9,1},{26,38,50,62,74,86,98,110,122,134}),""),"")</f>
        <v/>
      </c>
      <c r="Z1075" s="132" t="str">
        <f>_xlfn.IFNA(IF($D1075=5,LOOKUP($F1075,{0.1,0.2,0.3,0.4,0.5,0.6,0.7,0.8,0.9,1},{27,39,51,63,75,87,99,111,123,135}),""),"")</f>
        <v/>
      </c>
      <c r="AA1075" s="132">
        <f t="shared" si="146"/>
        <v>0</v>
      </c>
      <c r="AB1075" s="132" t="str">
        <f t="shared" si="147"/>
        <v>00</v>
      </c>
      <c r="AC1075" s="82" t="e">
        <f>VLOOKUP(AB1075,'AMI Ref'!T:U,2,FALSE)</f>
        <v>#N/A</v>
      </c>
      <c r="AD1075" s="124"/>
      <c r="AE1075" s="81" t="str">
        <f>_xlfn.IFNA(IF($D1075=0,IF($J1075="Not Paid by Tenant",0,INDEX('AMI Ref'!$K$5:$N$5,MATCH($J1075,{"Oil","Gas","Electric - Other","ELECTRIC - HEAT PUMP"},0))),0),"")</f>
        <v/>
      </c>
      <c r="AF1075" s="81">
        <f>_xlfn.IFNA(IF($D1075=1,IF($J1075="Not Paid by Tenant",0,INDEX('AMI Ref'!$K$6:$N$6,MATCH($J1075,{"Oil","Gas","Electric - Other","ELECTRIC - HEAT PUMP"},0))),0),"")</f>
        <v>0</v>
      </c>
      <c r="AG1075" s="81">
        <f>_xlfn.IFNA(IF($D1075=2,IF($J1075="Not Paid by Tenant",0,INDEX('AMI Ref'!$K$7:$N$7,MATCH($J1075,{"Oil","Gas","Electric - Other","ELECTRIC - HEAT PUMP"},0))),0),"")</f>
        <v>0</v>
      </c>
      <c r="AH1075" s="81">
        <f>_xlfn.IFNA(IF($D1075=3,IF($J1075="Not Paid by Tenant",0,INDEX('AMI Ref'!$K$8:$N$8,MATCH($J1075,{"Oil","Gas","Electric - Other","ELECTRIC - HEAT PUMP"},0))),0),"")</f>
        <v>0</v>
      </c>
      <c r="AI1075" s="81">
        <f>_xlfn.IFNA(IF($D1075=4,IF($J1075="Not Paid by Tenant",0,INDEX('AMI Ref'!$K$9:$N$9,MATCH($J1075,{"Oil","Gas","Electric - Other","ELECTRIC - HEAT PUMP"},0))),0),"")</f>
        <v>0</v>
      </c>
      <c r="AJ1075" s="81">
        <f>_xlfn.IFNA(IF($D1075=5,IF($J1075="Not Paid by Tenant",0,INDEX('AMI Ref'!$K$10:$N$10,MATCH($J1075,{"Oil","Gas","Electric - Other","ELECTRIC - HEAT PUMP"},0))),0),"")</f>
        <v>0</v>
      </c>
      <c r="AK1075" s="128"/>
      <c r="AL1075" s="81" t="str">
        <f>_xlfn.IFNA(IF($D1075=0,IF($K1075="Not Paid by Tenant",0,INDEX('AMI Ref'!$O$5:$R$5,MATCH($K1075,{"Oil","Gas","Electric - Other","Electric ccASHP - split"},0))),0),"")</f>
        <v/>
      </c>
      <c r="AM1075" s="81">
        <f>_xlfn.IFNA(IF($D1075=1,IF($K1075="Not Paid by Tenant",0,INDEX('AMI Ref'!$O$6:$R$6,MATCH($K1075,{"Oil","Gas","Electric - Other","Electric ccASHP - split"},0))),0),"")</f>
        <v>0</v>
      </c>
      <c r="AN1075" s="81">
        <f>_xlfn.IFNA(IF($D1075=2,IF($K1075="Not Paid by Tenant",0,INDEX('AMI Ref'!$O$7:$R$7,MATCH($K1075,{"Oil","Gas","Electric - Other","Electric ccASHP - split"},0))),0),"")</f>
        <v>0</v>
      </c>
      <c r="AO1075" s="81">
        <f>_xlfn.IFNA(IF($D1075=3,IF($K1075="Not Paid by Tenant",0,INDEX('AMI Ref'!$O$8:$R$8,MATCH($K1075,{"Oil","Gas","Electric - Other","Electric ccASHP - split"},0))),0),"")</f>
        <v>0</v>
      </c>
      <c r="AP1075" s="81">
        <f>_xlfn.IFNA(IF($D1075=4,IF($K1075="Not Paid by Tenant",0,INDEX('AMI Ref'!$O$9:$R$9,MATCH($K1075,{"Oil","Gas","Electric - Other","Electric ccASHP - split"},0))),0),"")</f>
        <v>0</v>
      </c>
      <c r="AQ1075" s="81">
        <f>_xlfn.IFNA(IF($D1075=5,IF($K1075="Not Paid by Tenant",0,INDEX('AMI Ref'!$O$10:$R$10,MATCH($K1075,{"Oil","Gas","Electric - Other","Electric ccASHP - split"},0))),0),"")</f>
        <v>0</v>
      </c>
      <c r="AR1075" s="124">
        <f t="shared" si="148"/>
        <v>0</v>
      </c>
      <c r="AS1075" s="123" t="e">
        <f t="shared" si="149"/>
        <v>#N/A</v>
      </c>
    </row>
    <row r="1076" spans="1:45" x14ac:dyDescent="0.2">
      <c r="A1076" s="130">
        <v>1074</v>
      </c>
      <c r="B1076" s="177">
        <f>IF(OR(COUNTIF($B$2:$B1075,Input!$F1092)&lt;1,COUNTIF($O$2:$O1075,Input!$C1092)&lt;1),Input!F1092,0)</f>
        <v>0</v>
      </c>
      <c r="C1076" s="177">
        <f>IF(OR(COUNTIF($B$2:$B1075,Input!$F1092)&lt;1,COUNTIF($O$2:$O1075,Input!$C1092)&lt;1),Input!G1092,0)</f>
        <v>0</v>
      </c>
      <c r="D1076" s="177">
        <f>IF(OR(COUNTIF($B$2:$B1075,Input!$F1092)&lt;1,COUNTIF($O$2:$O1075,Input!$C1092)&lt;1),Input!H1092,0)</f>
        <v>0</v>
      </c>
      <c r="E1076" s="177">
        <f>IF(OR(COUNTIF($B$2:$B1075,Input!$F1092)&lt;1,COUNTIF($O$2:$O1075,Input!$C1092)&lt;1),Input!I1092,0)</f>
        <v>0</v>
      </c>
      <c r="F1076" s="177">
        <f>IF(OR(COUNTIF($B$2:$B1075,Input!$F1092)&lt;1,COUNTIF($O$2:$O1075,Input!$C1092)&lt;1),Input!J1092,0)</f>
        <v>0</v>
      </c>
      <c r="G1076" s="177">
        <f>IF(OR(COUNTIF($B$2:$B1075,Input!$F1092)&lt;1,COUNTIF($O$2:$O1075,Input!$C1092)&lt;1),Input!K1092,0)</f>
        <v>0</v>
      </c>
      <c r="H1076" s="177">
        <f>IF(OR(COUNTIF($B$2:$B1075,Input!$F1092)&lt;1,COUNTIF($O$2:$O1075,Input!$C1092)&lt;1),Input!L1092,0)</f>
        <v>0</v>
      </c>
      <c r="I1076" s="177">
        <f>IF(OR(COUNTIF($B$2:$B1075,Input!$F1092)&lt;1,COUNTIF($O$2:$O1075,Input!$C1092)&lt;1),Input!M1092,0)</f>
        <v>0</v>
      </c>
      <c r="J1076" s="177">
        <f>IF(OR(COUNTIF($B$2:$B1075,Input!$F1092)&lt;1,COUNTIF($O$2:$O1075,Input!$C1092)&lt;1),Input!N1092,0)</f>
        <v>0</v>
      </c>
      <c r="K1076" s="177">
        <f>IF(OR(COUNTIF($B$2:$B1075,Input!$F1092)&lt;1,COUNTIF($O$2:$O1075,Input!$C1092)&lt;1),Input!O1092,0)</f>
        <v>0</v>
      </c>
      <c r="L1076" s="177">
        <f>IF(OR(COUNTIF($B$2:$B1075,Input!$F1092)&lt;1,COUNTIF($O$2:$O1075,Input!$C1092)&lt;1),Input!P1092,0)</f>
        <v>0</v>
      </c>
      <c r="M1076" s="129" t="str">
        <f t="shared" si="144"/>
        <v/>
      </c>
      <c r="N1076" s="161">
        <f t="shared" si="142"/>
        <v>0</v>
      </c>
      <c r="O1076" s="168">
        <f>Input!C1092</f>
        <v>0</v>
      </c>
      <c r="P1076" s="168"/>
      <c r="R1076" s="131">
        <f t="shared" si="143"/>
        <v>0</v>
      </c>
      <c r="S1076" s="133" t="str">
        <f t="shared" si="145"/>
        <v xml:space="preserve"> </v>
      </c>
      <c r="T1076" s="133"/>
      <c r="U1076" s="132" t="str">
        <f>_xlfn.IFNA(IF($D1076=0,LOOKUP($F1076,{0.1,0.2,0.3,0.4,0.5,0.6,0.7,0.8,0.9,1},{22,34,46,58,70,82,94,106,118,130}),""),"")</f>
        <v/>
      </c>
      <c r="V1076" s="132" t="str">
        <f>_xlfn.IFNA(IF($D1076=1,LOOKUP($F1076,{0.1,0.2,0.3,0.4,0.5,0.6,0.7,0.8,0.9,1},{23,35,47,59,71,83,95,107,119,131}),""),"")</f>
        <v/>
      </c>
      <c r="W1076" s="132" t="str">
        <f>_xlfn.IFNA(IF($D1076=2,LOOKUP($F1076,{0.1,0.2,0.3,0.4,0.5,0.6,0.7,0.8,0.9,1},{24,36,48,60,72,84,96,108,120,132}),""),"")</f>
        <v/>
      </c>
      <c r="X1076" s="132" t="str">
        <f>_xlfn.IFNA(IF($D1076=3,LOOKUP($F1076,{0.1,0.2,0.3,0.4,0.5,0.6,0.7,0.8,0.9,1},{25,37,49,61,73,85,97,109,121,133}),""),"")</f>
        <v/>
      </c>
      <c r="Y1076" s="132" t="str">
        <f>_xlfn.IFNA(IF($D1076=4,LOOKUP($F1076,{0.1,0.2,0.3,0.4,0.5,0.6,0.7,0.8,0.9,1},{26,38,50,62,74,86,98,110,122,134}),""),"")</f>
        <v/>
      </c>
      <c r="Z1076" s="132" t="str">
        <f>_xlfn.IFNA(IF($D1076=5,LOOKUP($F1076,{0.1,0.2,0.3,0.4,0.5,0.6,0.7,0.8,0.9,1},{27,39,51,63,75,87,99,111,123,135}),""),"")</f>
        <v/>
      </c>
      <c r="AA1076" s="132">
        <f t="shared" si="146"/>
        <v>0</v>
      </c>
      <c r="AB1076" s="132" t="str">
        <f t="shared" si="147"/>
        <v>00</v>
      </c>
      <c r="AC1076" s="82" t="e">
        <f>VLOOKUP(AB1076,'AMI Ref'!T:U,2,FALSE)</f>
        <v>#N/A</v>
      </c>
      <c r="AD1076" s="124"/>
      <c r="AE1076" s="81" t="str">
        <f>_xlfn.IFNA(IF($D1076=0,IF($J1076="Not Paid by Tenant",0,INDEX('AMI Ref'!$K$5:$N$5,MATCH($J1076,{"Oil","Gas","Electric - Other","ELECTRIC - HEAT PUMP"},0))),0),"")</f>
        <v/>
      </c>
      <c r="AF1076" s="81">
        <f>_xlfn.IFNA(IF($D1076=1,IF($J1076="Not Paid by Tenant",0,INDEX('AMI Ref'!$K$6:$N$6,MATCH($J1076,{"Oil","Gas","Electric - Other","ELECTRIC - HEAT PUMP"},0))),0),"")</f>
        <v>0</v>
      </c>
      <c r="AG1076" s="81">
        <f>_xlfn.IFNA(IF($D1076=2,IF($J1076="Not Paid by Tenant",0,INDEX('AMI Ref'!$K$7:$N$7,MATCH($J1076,{"Oil","Gas","Electric - Other","ELECTRIC - HEAT PUMP"},0))),0),"")</f>
        <v>0</v>
      </c>
      <c r="AH1076" s="81">
        <f>_xlfn.IFNA(IF($D1076=3,IF($J1076="Not Paid by Tenant",0,INDEX('AMI Ref'!$K$8:$N$8,MATCH($J1076,{"Oil","Gas","Electric - Other","ELECTRIC - HEAT PUMP"},0))),0),"")</f>
        <v>0</v>
      </c>
      <c r="AI1076" s="81">
        <f>_xlfn.IFNA(IF($D1076=4,IF($J1076="Not Paid by Tenant",0,INDEX('AMI Ref'!$K$9:$N$9,MATCH($J1076,{"Oil","Gas","Electric - Other","ELECTRIC - HEAT PUMP"},0))),0),"")</f>
        <v>0</v>
      </c>
      <c r="AJ1076" s="81">
        <f>_xlfn.IFNA(IF($D1076=5,IF($J1076="Not Paid by Tenant",0,INDEX('AMI Ref'!$K$10:$N$10,MATCH($J1076,{"Oil","Gas","Electric - Other","ELECTRIC - HEAT PUMP"},0))),0),"")</f>
        <v>0</v>
      </c>
      <c r="AK1076" s="128"/>
      <c r="AL1076" s="81" t="str">
        <f>_xlfn.IFNA(IF($D1076=0,IF($K1076="Not Paid by Tenant",0,INDEX('AMI Ref'!$O$5:$R$5,MATCH($K1076,{"Oil","Gas","Electric - Other","Electric ccASHP - split"},0))),0),"")</f>
        <v/>
      </c>
      <c r="AM1076" s="81">
        <f>_xlfn.IFNA(IF($D1076=1,IF($K1076="Not Paid by Tenant",0,INDEX('AMI Ref'!$O$6:$R$6,MATCH($K1076,{"Oil","Gas","Electric - Other","Electric ccASHP - split"},0))),0),"")</f>
        <v>0</v>
      </c>
      <c r="AN1076" s="81">
        <f>_xlfn.IFNA(IF($D1076=2,IF($K1076="Not Paid by Tenant",0,INDEX('AMI Ref'!$O$7:$R$7,MATCH($K1076,{"Oil","Gas","Electric - Other","Electric ccASHP - split"},0))),0),"")</f>
        <v>0</v>
      </c>
      <c r="AO1076" s="81">
        <f>_xlfn.IFNA(IF($D1076=3,IF($K1076="Not Paid by Tenant",0,INDEX('AMI Ref'!$O$8:$R$8,MATCH($K1076,{"Oil","Gas","Electric - Other","Electric ccASHP - split"},0))),0),"")</f>
        <v>0</v>
      </c>
      <c r="AP1076" s="81">
        <f>_xlfn.IFNA(IF($D1076=4,IF($K1076="Not Paid by Tenant",0,INDEX('AMI Ref'!$O$9:$R$9,MATCH($K1076,{"Oil","Gas","Electric - Other","Electric ccASHP - split"},0))),0),"")</f>
        <v>0</v>
      </c>
      <c r="AQ1076" s="81">
        <f>_xlfn.IFNA(IF($D1076=5,IF($K1076="Not Paid by Tenant",0,INDEX('AMI Ref'!$O$10:$R$10,MATCH($K1076,{"Oil","Gas","Electric - Other","Electric ccASHP - split"},0))),0),"")</f>
        <v>0</v>
      </c>
      <c r="AR1076" s="124">
        <f t="shared" si="148"/>
        <v>0</v>
      </c>
      <c r="AS1076" s="123" t="e">
        <f t="shared" si="149"/>
        <v>#N/A</v>
      </c>
    </row>
    <row r="1077" spans="1:45" x14ac:dyDescent="0.2">
      <c r="A1077" s="130">
        <v>1075</v>
      </c>
      <c r="B1077" s="177">
        <f>IF(OR(COUNTIF($B$2:$B1076,Input!$F1093)&lt;1,COUNTIF($O$2:$O1076,Input!$C1093)&lt;1),Input!F1093,0)</f>
        <v>0</v>
      </c>
      <c r="C1077" s="177">
        <f>IF(OR(COUNTIF($B$2:$B1076,Input!$F1093)&lt;1,COUNTIF($O$2:$O1076,Input!$C1093)&lt;1),Input!G1093,0)</f>
        <v>0</v>
      </c>
      <c r="D1077" s="177">
        <f>IF(OR(COUNTIF($B$2:$B1076,Input!$F1093)&lt;1,COUNTIF($O$2:$O1076,Input!$C1093)&lt;1),Input!H1093,0)</f>
        <v>0</v>
      </c>
      <c r="E1077" s="177">
        <f>IF(OR(COUNTIF($B$2:$B1076,Input!$F1093)&lt;1,COUNTIF($O$2:$O1076,Input!$C1093)&lt;1),Input!I1093,0)</f>
        <v>0</v>
      </c>
      <c r="F1077" s="177">
        <f>IF(OR(COUNTIF($B$2:$B1076,Input!$F1093)&lt;1,COUNTIF($O$2:$O1076,Input!$C1093)&lt;1),Input!J1093,0)</f>
        <v>0</v>
      </c>
      <c r="G1077" s="177">
        <f>IF(OR(COUNTIF($B$2:$B1076,Input!$F1093)&lt;1,COUNTIF($O$2:$O1076,Input!$C1093)&lt;1),Input!K1093,0)</f>
        <v>0</v>
      </c>
      <c r="H1077" s="177">
        <f>IF(OR(COUNTIF($B$2:$B1076,Input!$F1093)&lt;1,COUNTIF($O$2:$O1076,Input!$C1093)&lt;1),Input!L1093,0)</f>
        <v>0</v>
      </c>
      <c r="I1077" s="177">
        <f>IF(OR(COUNTIF($B$2:$B1076,Input!$F1093)&lt;1,COUNTIF($O$2:$O1076,Input!$C1093)&lt;1),Input!M1093,0)</f>
        <v>0</v>
      </c>
      <c r="J1077" s="177">
        <f>IF(OR(COUNTIF($B$2:$B1076,Input!$F1093)&lt;1,COUNTIF($O$2:$O1076,Input!$C1093)&lt;1),Input!N1093,0)</f>
        <v>0</v>
      </c>
      <c r="K1077" s="177">
        <f>IF(OR(COUNTIF($B$2:$B1076,Input!$F1093)&lt;1,COUNTIF($O$2:$O1076,Input!$C1093)&lt;1),Input!O1093,0)</f>
        <v>0</v>
      </c>
      <c r="L1077" s="177">
        <f>IF(OR(COUNTIF($B$2:$B1076,Input!$F1093)&lt;1,COUNTIF($O$2:$O1076,Input!$C1093)&lt;1),Input!P1093,0)</f>
        <v>0</v>
      </c>
      <c r="M1077" s="129" t="str">
        <f t="shared" si="144"/>
        <v/>
      </c>
      <c r="N1077" s="161">
        <f t="shared" si="142"/>
        <v>0</v>
      </c>
      <c r="O1077" s="168">
        <f>Input!C1093</f>
        <v>0</v>
      </c>
      <c r="P1077" s="168"/>
      <c r="R1077" s="131">
        <f t="shared" si="143"/>
        <v>0</v>
      </c>
      <c r="S1077" s="133" t="str">
        <f t="shared" si="145"/>
        <v xml:space="preserve"> </v>
      </c>
      <c r="T1077" s="133"/>
      <c r="U1077" s="132" t="str">
        <f>_xlfn.IFNA(IF($D1077=0,LOOKUP($F1077,{0.1,0.2,0.3,0.4,0.5,0.6,0.7,0.8,0.9,1},{22,34,46,58,70,82,94,106,118,130}),""),"")</f>
        <v/>
      </c>
      <c r="V1077" s="132" t="str">
        <f>_xlfn.IFNA(IF($D1077=1,LOOKUP($F1077,{0.1,0.2,0.3,0.4,0.5,0.6,0.7,0.8,0.9,1},{23,35,47,59,71,83,95,107,119,131}),""),"")</f>
        <v/>
      </c>
      <c r="W1077" s="132" t="str">
        <f>_xlfn.IFNA(IF($D1077=2,LOOKUP($F1077,{0.1,0.2,0.3,0.4,0.5,0.6,0.7,0.8,0.9,1},{24,36,48,60,72,84,96,108,120,132}),""),"")</f>
        <v/>
      </c>
      <c r="X1077" s="132" t="str">
        <f>_xlfn.IFNA(IF($D1077=3,LOOKUP($F1077,{0.1,0.2,0.3,0.4,0.5,0.6,0.7,0.8,0.9,1},{25,37,49,61,73,85,97,109,121,133}),""),"")</f>
        <v/>
      </c>
      <c r="Y1077" s="132" t="str">
        <f>_xlfn.IFNA(IF($D1077=4,LOOKUP($F1077,{0.1,0.2,0.3,0.4,0.5,0.6,0.7,0.8,0.9,1},{26,38,50,62,74,86,98,110,122,134}),""),"")</f>
        <v/>
      </c>
      <c r="Z1077" s="132" t="str">
        <f>_xlfn.IFNA(IF($D1077=5,LOOKUP($F1077,{0.1,0.2,0.3,0.4,0.5,0.6,0.7,0.8,0.9,1},{27,39,51,63,75,87,99,111,123,135}),""),"")</f>
        <v/>
      </c>
      <c r="AA1077" s="132">
        <f t="shared" si="146"/>
        <v>0</v>
      </c>
      <c r="AB1077" s="132" t="str">
        <f t="shared" si="147"/>
        <v>00</v>
      </c>
      <c r="AC1077" s="82" t="e">
        <f>VLOOKUP(AB1077,'AMI Ref'!T:U,2,FALSE)</f>
        <v>#N/A</v>
      </c>
      <c r="AD1077" s="124"/>
      <c r="AE1077" s="81" t="str">
        <f>_xlfn.IFNA(IF($D1077=0,IF($J1077="Not Paid by Tenant",0,INDEX('AMI Ref'!$K$5:$N$5,MATCH($J1077,{"Oil","Gas","Electric - Other","ELECTRIC - HEAT PUMP"},0))),0),"")</f>
        <v/>
      </c>
      <c r="AF1077" s="81">
        <f>_xlfn.IFNA(IF($D1077=1,IF($J1077="Not Paid by Tenant",0,INDEX('AMI Ref'!$K$6:$N$6,MATCH($J1077,{"Oil","Gas","Electric - Other","ELECTRIC - HEAT PUMP"},0))),0),"")</f>
        <v>0</v>
      </c>
      <c r="AG1077" s="81">
        <f>_xlfn.IFNA(IF($D1077=2,IF($J1077="Not Paid by Tenant",0,INDEX('AMI Ref'!$K$7:$N$7,MATCH($J1077,{"Oil","Gas","Electric - Other","ELECTRIC - HEAT PUMP"},0))),0),"")</f>
        <v>0</v>
      </c>
      <c r="AH1077" s="81">
        <f>_xlfn.IFNA(IF($D1077=3,IF($J1077="Not Paid by Tenant",0,INDEX('AMI Ref'!$K$8:$N$8,MATCH($J1077,{"Oil","Gas","Electric - Other","ELECTRIC - HEAT PUMP"},0))),0),"")</f>
        <v>0</v>
      </c>
      <c r="AI1077" s="81">
        <f>_xlfn.IFNA(IF($D1077=4,IF($J1077="Not Paid by Tenant",0,INDEX('AMI Ref'!$K$9:$N$9,MATCH($J1077,{"Oil","Gas","Electric - Other","ELECTRIC - HEAT PUMP"},0))),0),"")</f>
        <v>0</v>
      </c>
      <c r="AJ1077" s="81">
        <f>_xlfn.IFNA(IF($D1077=5,IF($J1077="Not Paid by Tenant",0,INDEX('AMI Ref'!$K$10:$N$10,MATCH($J1077,{"Oil","Gas","Electric - Other","ELECTRIC - HEAT PUMP"},0))),0),"")</f>
        <v>0</v>
      </c>
      <c r="AK1077" s="128"/>
      <c r="AL1077" s="81" t="str">
        <f>_xlfn.IFNA(IF($D1077=0,IF($K1077="Not Paid by Tenant",0,INDEX('AMI Ref'!$O$5:$R$5,MATCH($K1077,{"Oil","Gas","Electric - Other","Electric ccASHP - split"},0))),0),"")</f>
        <v/>
      </c>
      <c r="AM1077" s="81">
        <f>_xlfn.IFNA(IF($D1077=1,IF($K1077="Not Paid by Tenant",0,INDEX('AMI Ref'!$O$6:$R$6,MATCH($K1077,{"Oil","Gas","Electric - Other","Electric ccASHP - split"},0))),0),"")</f>
        <v>0</v>
      </c>
      <c r="AN1077" s="81">
        <f>_xlfn.IFNA(IF($D1077=2,IF($K1077="Not Paid by Tenant",0,INDEX('AMI Ref'!$O$7:$R$7,MATCH($K1077,{"Oil","Gas","Electric - Other","Electric ccASHP - split"},0))),0),"")</f>
        <v>0</v>
      </c>
      <c r="AO1077" s="81">
        <f>_xlfn.IFNA(IF($D1077=3,IF($K1077="Not Paid by Tenant",0,INDEX('AMI Ref'!$O$8:$R$8,MATCH($K1077,{"Oil","Gas","Electric - Other","Electric ccASHP - split"},0))),0),"")</f>
        <v>0</v>
      </c>
      <c r="AP1077" s="81">
        <f>_xlfn.IFNA(IF($D1077=4,IF($K1077="Not Paid by Tenant",0,INDEX('AMI Ref'!$O$9:$R$9,MATCH($K1077,{"Oil","Gas","Electric - Other","Electric ccASHP - split"},0))),0),"")</f>
        <v>0</v>
      </c>
      <c r="AQ1077" s="81">
        <f>_xlfn.IFNA(IF($D1077=5,IF($K1077="Not Paid by Tenant",0,INDEX('AMI Ref'!$O$10:$R$10,MATCH($K1077,{"Oil","Gas","Electric - Other","Electric ccASHP - split"},0))),0),"")</f>
        <v>0</v>
      </c>
      <c r="AR1077" s="124">
        <f t="shared" si="148"/>
        <v>0</v>
      </c>
      <c r="AS1077" s="123" t="e">
        <f t="shared" si="149"/>
        <v>#N/A</v>
      </c>
    </row>
    <row r="1078" spans="1:45" x14ac:dyDescent="0.2">
      <c r="A1078" s="130">
        <v>1076</v>
      </c>
      <c r="B1078" s="177">
        <f>IF(OR(COUNTIF($B$2:$B1077,Input!$F1094)&lt;1,COUNTIF($O$2:$O1077,Input!$C1094)&lt;1),Input!F1094,0)</f>
        <v>0</v>
      </c>
      <c r="C1078" s="177">
        <f>IF(OR(COUNTIF($B$2:$B1077,Input!$F1094)&lt;1,COUNTIF($O$2:$O1077,Input!$C1094)&lt;1),Input!G1094,0)</f>
        <v>0</v>
      </c>
      <c r="D1078" s="177">
        <f>IF(OR(COUNTIF($B$2:$B1077,Input!$F1094)&lt;1,COUNTIF($O$2:$O1077,Input!$C1094)&lt;1),Input!H1094,0)</f>
        <v>0</v>
      </c>
      <c r="E1078" s="177">
        <f>IF(OR(COUNTIF($B$2:$B1077,Input!$F1094)&lt;1,COUNTIF($O$2:$O1077,Input!$C1094)&lt;1),Input!I1094,0)</f>
        <v>0</v>
      </c>
      <c r="F1078" s="177">
        <f>IF(OR(COUNTIF($B$2:$B1077,Input!$F1094)&lt;1,COUNTIF($O$2:$O1077,Input!$C1094)&lt;1),Input!J1094,0)</f>
        <v>0</v>
      </c>
      <c r="G1078" s="177">
        <f>IF(OR(COUNTIF($B$2:$B1077,Input!$F1094)&lt;1,COUNTIF($O$2:$O1077,Input!$C1094)&lt;1),Input!K1094,0)</f>
        <v>0</v>
      </c>
      <c r="H1078" s="177">
        <f>IF(OR(COUNTIF($B$2:$B1077,Input!$F1094)&lt;1,COUNTIF($O$2:$O1077,Input!$C1094)&lt;1),Input!L1094,0)</f>
        <v>0</v>
      </c>
      <c r="I1078" s="177">
        <f>IF(OR(COUNTIF($B$2:$B1077,Input!$F1094)&lt;1,COUNTIF($O$2:$O1077,Input!$C1094)&lt;1),Input!M1094,0)</f>
        <v>0</v>
      </c>
      <c r="J1078" s="177">
        <f>IF(OR(COUNTIF($B$2:$B1077,Input!$F1094)&lt;1,COUNTIF($O$2:$O1077,Input!$C1094)&lt;1),Input!N1094,0)</f>
        <v>0</v>
      </c>
      <c r="K1078" s="177">
        <f>IF(OR(COUNTIF($B$2:$B1077,Input!$F1094)&lt;1,COUNTIF($O$2:$O1077,Input!$C1094)&lt;1),Input!O1094,0)</f>
        <v>0</v>
      </c>
      <c r="L1078" s="177">
        <f>IF(OR(COUNTIF($B$2:$B1077,Input!$F1094)&lt;1,COUNTIF($O$2:$O1077,Input!$C1094)&lt;1),Input!P1094,0)</f>
        <v>0</v>
      </c>
      <c r="M1078" s="129" t="str">
        <f t="shared" si="144"/>
        <v/>
      </c>
      <c r="N1078" s="161">
        <f t="shared" si="142"/>
        <v>0</v>
      </c>
      <c r="O1078" s="168">
        <f>Input!C1094</f>
        <v>0</v>
      </c>
      <c r="P1078" s="168"/>
      <c r="R1078" s="131">
        <f t="shared" si="143"/>
        <v>0</v>
      </c>
      <c r="S1078" s="133" t="str">
        <f t="shared" si="145"/>
        <v xml:space="preserve"> </v>
      </c>
      <c r="T1078" s="133"/>
      <c r="U1078" s="132" t="str">
        <f>_xlfn.IFNA(IF($D1078=0,LOOKUP($F1078,{0.1,0.2,0.3,0.4,0.5,0.6,0.7,0.8,0.9,1},{22,34,46,58,70,82,94,106,118,130}),""),"")</f>
        <v/>
      </c>
      <c r="V1078" s="132" t="str">
        <f>_xlfn.IFNA(IF($D1078=1,LOOKUP($F1078,{0.1,0.2,0.3,0.4,0.5,0.6,0.7,0.8,0.9,1},{23,35,47,59,71,83,95,107,119,131}),""),"")</f>
        <v/>
      </c>
      <c r="W1078" s="132" t="str">
        <f>_xlfn.IFNA(IF($D1078=2,LOOKUP($F1078,{0.1,0.2,0.3,0.4,0.5,0.6,0.7,0.8,0.9,1},{24,36,48,60,72,84,96,108,120,132}),""),"")</f>
        <v/>
      </c>
      <c r="X1078" s="132" t="str">
        <f>_xlfn.IFNA(IF($D1078=3,LOOKUP($F1078,{0.1,0.2,0.3,0.4,0.5,0.6,0.7,0.8,0.9,1},{25,37,49,61,73,85,97,109,121,133}),""),"")</f>
        <v/>
      </c>
      <c r="Y1078" s="132" t="str">
        <f>_xlfn.IFNA(IF($D1078=4,LOOKUP($F1078,{0.1,0.2,0.3,0.4,0.5,0.6,0.7,0.8,0.9,1},{26,38,50,62,74,86,98,110,122,134}),""),"")</f>
        <v/>
      </c>
      <c r="Z1078" s="132" t="str">
        <f>_xlfn.IFNA(IF($D1078=5,LOOKUP($F1078,{0.1,0.2,0.3,0.4,0.5,0.6,0.7,0.8,0.9,1},{27,39,51,63,75,87,99,111,123,135}),""),"")</f>
        <v/>
      </c>
      <c r="AA1078" s="132">
        <f t="shared" si="146"/>
        <v>0</v>
      </c>
      <c r="AB1078" s="132" t="str">
        <f t="shared" si="147"/>
        <v>00</v>
      </c>
      <c r="AC1078" s="82" t="e">
        <f>VLOOKUP(AB1078,'AMI Ref'!T:U,2,FALSE)</f>
        <v>#N/A</v>
      </c>
      <c r="AD1078" s="124"/>
      <c r="AE1078" s="81" t="str">
        <f>_xlfn.IFNA(IF($D1078=0,IF($J1078="Not Paid by Tenant",0,INDEX('AMI Ref'!$K$5:$N$5,MATCH($J1078,{"Oil","Gas","Electric - Other","ELECTRIC - HEAT PUMP"},0))),0),"")</f>
        <v/>
      </c>
      <c r="AF1078" s="81">
        <f>_xlfn.IFNA(IF($D1078=1,IF($J1078="Not Paid by Tenant",0,INDEX('AMI Ref'!$K$6:$N$6,MATCH($J1078,{"Oil","Gas","Electric - Other","ELECTRIC - HEAT PUMP"},0))),0),"")</f>
        <v>0</v>
      </c>
      <c r="AG1078" s="81">
        <f>_xlfn.IFNA(IF($D1078=2,IF($J1078="Not Paid by Tenant",0,INDEX('AMI Ref'!$K$7:$N$7,MATCH($J1078,{"Oil","Gas","Electric - Other","ELECTRIC - HEAT PUMP"},0))),0),"")</f>
        <v>0</v>
      </c>
      <c r="AH1078" s="81">
        <f>_xlfn.IFNA(IF($D1078=3,IF($J1078="Not Paid by Tenant",0,INDEX('AMI Ref'!$K$8:$N$8,MATCH($J1078,{"Oil","Gas","Electric - Other","ELECTRIC - HEAT PUMP"},0))),0),"")</f>
        <v>0</v>
      </c>
      <c r="AI1078" s="81">
        <f>_xlfn.IFNA(IF($D1078=4,IF($J1078="Not Paid by Tenant",0,INDEX('AMI Ref'!$K$9:$N$9,MATCH($J1078,{"Oil","Gas","Electric - Other","ELECTRIC - HEAT PUMP"},0))),0),"")</f>
        <v>0</v>
      </c>
      <c r="AJ1078" s="81">
        <f>_xlfn.IFNA(IF($D1078=5,IF($J1078="Not Paid by Tenant",0,INDEX('AMI Ref'!$K$10:$N$10,MATCH($J1078,{"Oil","Gas","Electric - Other","ELECTRIC - HEAT PUMP"},0))),0),"")</f>
        <v>0</v>
      </c>
      <c r="AK1078" s="128"/>
      <c r="AL1078" s="81" t="str">
        <f>_xlfn.IFNA(IF($D1078=0,IF($K1078="Not Paid by Tenant",0,INDEX('AMI Ref'!$O$5:$R$5,MATCH($K1078,{"Oil","Gas","Electric - Other","Electric ccASHP - split"},0))),0),"")</f>
        <v/>
      </c>
      <c r="AM1078" s="81">
        <f>_xlfn.IFNA(IF($D1078=1,IF($K1078="Not Paid by Tenant",0,INDEX('AMI Ref'!$O$6:$R$6,MATCH($K1078,{"Oil","Gas","Electric - Other","Electric ccASHP - split"},0))),0),"")</f>
        <v>0</v>
      </c>
      <c r="AN1078" s="81">
        <f>_xlfn.IFNA(IF($D1078=2,IF($K1078="Not Paid by Tenant",0,INDEX('AMI Ref'!$O$7:$R$7,MATCH($K1078,{"Oil","Gas","Electric - Other","Electric ccASHP - split"},0))),0),"")</f>
        <v>0</v>
      </c>
      <c r="AO1078" s="81">
        <f>_xlfn.IFNA(IF($D1078=3,IF($K1078="Not Paid by Tenant",0,INDEX('AMI Ref'!$O$8:$R$8,MATCH($K1078,{"Oil","Gas","Electric - Other","Electric ccASHP - split"},0))),0),"")</f>
        <v>0</v>
      </c>
      <c r="AP1078" s="81">
        <f>_xlfn.IFNA(IF($D1078=4,IF($K1078="Not Paid by Tenant",0,INDEX('AMI Ref'!$O$9:$R$9,MATCH($K1078,{"Oil","Gas","Electric - Other","Electric ccASHP - split"},0))),0),"")</f>
        <v>0</v>
      </c>
      <c r="AQ1078" s="81">
        <f>_xlfn.IFNA(IF($D1078=5,IF($K1078="Not Paid by Tenant",0,INDEX('AMI Ref'!$O$10:$R$10,MATCH($K1078,{"Oil","Gas","Electric - Other","Electric ccASHP - split"},0))),0),"")</f>
        <v>0</v>
      </c>
      <c r="AR1078" s="124">
        <f t="shared" si="148"/>
        <v>0</v>
      </c>
      <c r="AS1078" s="123" t="e">
        <f t="shared" si="149"/>
        <v>#N/A</v>
      </c>
    </row>
    <row r="1079" spans="1:45" x14ac:dyDescent="0.2">
      <c r="A1079" s="130">
        <v>1077</v>
      </c>
      <c r="B1079" s="177">
        <f>IF(OR(COUNTIF($B$2:$B1078,Input!$F1095)&lt;1,COUNTIF($O$2:$O1078,Input!$C1095)&lt;1),Input!F1095,0)</f>
        <v>0</v>
      </c>
      <c r="C1079" s="177">
        <f>IF(OR(COUNTIF($B$2:$B1078,Input!$F1095)&lt;1,COUNTIF($O$2:$O1078,Input!$C1095)&lt;1),Input!G1095,0)</f>
        <v>0</v>
      </c>
      <c r="D1079" s="177">
        <f>IF(OR(COUNTIF($B$2:$B1078,Input!$F1095)&lt;1,COUNTIF($O$2:$O1078,Input!$C1095)&lt;1),Input!H1095,0)</f>
        <v>0</v>
      </c>
      <c r="E1079" s="177">
        <f>IF(OR(COUNTIF($B$2:$B1078,Input!$F1095)&lt;1,COUNTIF($O$2:$O1078,Input!$C1095)&lt;1),Input!I1095,0)</f>
        <v>0</v>
      </c>
      <c r="F1079" s="177">
        <f>IF(OR(COUNTIF($B$2:$B1078,Input!$F1095)&lt;1,COUNTIF($O$2:$O1078,Input!$C1095)&lt;1),Input!J1095,0)</f>
        <v>0</v>
      </c>
      <c r="G1079" s="177">
        <f>IF(OR(COUNTIF($B$2:$B1078,Input!$F1095)&lt;1,COUNTIF($O$2:$O1078,Input!$C1095)&lt;1),Input!K1095,0)</f>
        <v>0</v>
      </c>
      <c r="H1079" s="177">
        <f>IF(OR(COUNTIF($B$2:$B1078,Input!$F1095)&lt;1,COUNTIF($O$2:$O1078,Input!$C1095)&lt;1),Input!L1095,0)</f>
        <v>0</v>
      </c>
      <c r="I1079" s="177">
        <f>IF(OR(COUNTIF($B$2:$B1078,Input!$F1095)&lt;1,COUNTIF($O$2:$O1078,Input!$C1095)&lt;1),Input!M1095,0)</f>
        <v>0</v>
      </c>
      <c r="J1079" s="177">
        <f>IF(OR(COUNTIF($B$2:$B1078,Input!$F1095)&lt;1,COUNTIF($O$2:$O1078,Input!$C1095)&lt;1),Input!N1095,0)</f>
        <v>0</v>
      </c>
      <c r="K1079" s="177">
        <f>IF(OR(COUNTIF($B$2:$B1078,Input!$F1095)&lt;1,COUNTIF($O$2:$O1078,Input!$C1095)&lt;1),Input!O1095,0)</f>
        <v>0</v>
      </c>
      <c r="L1079" s="177">
        <f>IF(OR(COUNTIF($B$2:$B1078,Input!$F1095)&lt;1,COUNTIF($O$2:$O1078,Input!$C1095)&lt;1),Input!P1095,0)</f>
        <v>0</v>
      </c>
      <c r="M1079" s="129" t="str">
        <f t="shared" si="144"/>
        <v/>
      </c>
      <c r="N1079" s="161">
        <f t="shared" si="142"/>
        <v>0</v>
      </c>
      <c r="O1079" s="168">
        <f>Input!C1095</f>
        <v>0</v>
      </c>
      <c r="P1079" s="168"/>
      <c r="R1079" s="131">
        <f t="shared" si="143"/>
        <v>0</v>
      </c>
      <c r="S1079" s="133" t="str">
        <f t="shared" si="145"/>
        <v xml:space="preserve"> </v>
      </c>
      <c r="T1079" s="133"/>
      <c r="U1079" s="132" t="str">
        <f>_xlfn.IFNA(IF($D1079=0,LOOKUP($F1079,{0.1,0.2,0.3,0.4,0.5,0.6,0.7,0.8,0.9,1},{22,34,46,58,70,82,94,106,118,130}),""),"")</f>
        <v/>
      </c>
      <c r="V1079" s="132" t="str">
        <f>_xlfn.IFNA(IF($D1079=1,LOOKUP($F1079,{0.1,0.2,0.3,0.4,0.5,0.6,0.7,0.8,0.9,1},{23,35,47,59,71,83,95,107,119,131}),""),"")</f>
        <v/>
      </c>
      <c r="W1079" s="132" t="str">
        <f>_xlfn.IFNA(IF($D1079=2,LOOKUP($F1079,{0.1,0.2,0.3,0.4,0.5,0.6,0.7,0.8,0.9,1},{24,36,48,60,72,84,96,108,120,132}),""),"")</f>
        <v/>
      </c>
      <c r="X1079" s="132" t="str">
        <f>_xlfn.IFNA(IF($D1079=3,LOOKUP($F1079,{0.1,0.2,0.3,0.4,0.5,0.6,0.7,0.8,0.9,1},{25,37,49,61,73,85,97,109,121,133}),""),"")</f>
        <v/>
      </c>
      <c r="Y1079" s="132" t="str">
        <f>_xlfn.IFNA(IF($D1079=4,LOOKUP($F1079,{0.1,0.2,0.3,0.4,0.5,0.6,0.7,0.8,0.9,1},{26,38,50,62,74,86,98,110,122,134}),""),"")</f>
        <v/>
      </c>
      <c r="Z1079" s="132" t="str">
        <f>_xlfn.IFNA(IF($D1079=5,LOOKUP($F1079,{0.1,0.2,0.3,0.4,0.5,0.6,0.7,0.8,0.9,1},{27,39,51,63,75,87,99,111,123,135}),""),"")</f>
        <v/>
      </c>
      <c r="AA1079" s="132">
        <f t="shared" si="146"/>
        <v>0</v>
      </c>
      <c r="AB1079" s="132" t="str">
        <f t="shared" si="147"/>
        <v>00</v>
      </c>
      <c r="AC1079" s="82" t="e">
        <f>VLOOKUP(AB1079,'AMI Ref'!T:U,2,FALSE)</f>
        <v>#N/A</v>
      </c>
      <c r="AD1079" s="124"/>
      <c r="AE1079" s="81" t="str">
        <f>_xlfn.IFNA(IF($D1079=0,IF($J1079="Not Paid by Tenant",0,INDEX('AMI Ref'!$K$5:$N$5,MATCH($J1079,{"Oil","Gas","Electric - Other","ELECTRIC - HEAT PUMP"},0))),0),"")</f>
        <v/>
      </c>
      <c r="AF1079" s="81">
        <f>_xlfn.IFNA(IF($D1079=1,IF($J1079="Not Paid by Tenant",0,INDEX('AMI Ref'!$K$6:$N$6,MATCH($J1079,{"Oil","Gas","Electric - Other","ELECTRIC - HEAT PUMP"},0))),0),"")</f>
        <v>0</v>
      </c>
      <c r="AG1079" s="81">
        <f>_xlfn.IFNA(IF($D1079=2,IF($J1079="Not Paid by Tenant",0,INDEX('AMI Ref'!$K$7:$N$7,MATCH($J1079,{"Oil","Gas","Electric - Other","ELECTRIC - HEAT PUMP"},0))),0),"")</f>
        <v>0</v>
      </c>
      <c r="AH1079" s="81">
        <f>_xlfn.IFNA(IF($D1079=3,IF($J1079="Not Paid by Tenant",0,INDEX('AMI Ref'!$K$8:$N$8,MATCH($J1079,{"Oil","Gas","Electric - Other","ELECTRIC - HEAT PUMP"},0))),0),"")</f>
        <v>0</v>
      </c>
      <c r="AI1079" s="81">
        <f>_xlfn.IFNA(IF($D1079=4,IF($J1079="Not Paid by Tenant",0,INDEX('AMI Ref'!$K$9:$N$9,MATCH($J1079,{"Oil","Gas","Electric - Other","ELECTRIC - HEAT PUMP"},0))),0),"")</f>
        <v>0</v>
      </c>
      <c r="AJ1079" s="81">
        <f>_xlfn.IFNA(IF($D1079=5,IF($J1079="Not Paid by Tenant",0,INDEX('AMI Ref'!$K$10:$N$10,MATCH($J1079,{"Oil","Gas","Electric - Other","ELECTRIC - HEAT PUMP"},0))),0),"")</f>
        <v>0</v>
      </c>
      <c r="AK1079" s="128"/>
      <c r="AL1079" s="81" t="str">
        <f>_xlfn.IFNA(IF($D1079=0,IF($K1079="Not Paid by Tenant",0,INDEX('AMI Ref'!$O$5:$R$5,MATCH($K1079,{"Oil","Gas","Electric - Other","Electric ccASHP - split"},0))),0),"")</f>
        <v/>
      </c>
      <c r="AM1079" s="81">
        <f>_xlfn.IFNA(IF($D1079=1,IF($K1079="Not Paid by Tenant",0,INDEX('AMI Ref'!$O$6:$R$6,MATCH($K1079,{"Oil","Gas","Electric - Other","Electric ccASHP - split"},0))),0),"")</f>
        <v>0</v>
      </c>
      <c r="AN1079" s="81">
        <f>_xlfn.IFNA(IF($D1079=2,IF($K1079="Not Paid by Tenant",0,INDEX('AMI Ref'!$O$7:$R$7,MATCH($K1079,{"Oil","Gas","Electric - Other","Electric ccASHP - split"},0))),0),"")</f>
        <v>0</v>
      </c>
      <c r="AO1079" s="81">
        <f>_xlfn.IFNA(IF($D1079=3,IF($K1079="Not Paid by Tenant",0,INDEX('AMI Ref'!$O$8:$R$8,MATCH($K1079,{"Oil","Gas","Electric - Other","Electric ccASHP - split"},0))),0),"")</f>
        <v>0</v>
      </c>
      <c r="AP1079" s="81">
        <f>_xlfn.IFNA(IF($D1079=4,IF($K1079="Not Paid by Tenant",0,INDEX('AMI Ref'!$O$9:$R$9,MATCH($K1079,{"Oil","Gas","Electric - Other","Electric ccASHP - split"},0))),0),"")</f>
        <v>0</v>
      </c>
      <c r="AQ1079" s="81">
        <f>_xlfn.IFNA(IF($D1079=5,IF($K1079="Not Paid by Tenant",0,INDEX('AMI Ref'!$O$10:$R$10,MATCH($K1079,{"Oil","Gas","Electric - Other","Electric ccASHP - split"},0))),0),"")</f>
        <v>0</v>
      </c>
      <c r="AR1079" s="124">
        <f t="shared" si="148"/>
        <v>0</v>
      </c>
      <c r="AS1079" s="123" t="e">
        <f t="shared" si="149"/>
        <v>#N/A</v>
      </c>
    </row>
    <row r="1080" spans="1:45" x14ac:dyDescent="0.2">
      <c r="A1080" s="130">
        <v>1078</v>
      </c>
      <c r="B1080" s="177">
        <f>IF(OR(COUNTIF($B$2:$B1079,Input!$F1096)&lt;1,COUNTIF($O$2:$O1079,Input!$C1096)&lt;1),Input!F1096,0)</f>
        <v>0</v>
      </c>
      <c r="C1080" s="177">
        <f>IF(OR(COUNTIF($B$2:$B1079,Input!$F1096)&lt;1,COUNTIF($O$2:$O1079,Input!$C1096)&lt;1),Input!G1096,0)</f>
        <v>0</v>
      </c>
      <c r="D1080" s="177">
        <f>IF(OR(COUNTIF($B$2:$B1079,Input!$F1096)&lt;1,COUNTIF($O$2:$O1079,Input!$C1096)&lt;1),Input!H1096,0)</f>
        <v>0</v>
      </c>
      <c r="E1080" s="177">
        <f>IF(OR(COUNTIF($B$2:$B1079,Input!$F1096)&lt;1,COUNTIF($O$2:$O1079,Input!$C1096)&lt;1),Input!I1096,0)</f>
        <v>0</v>
      </c>
      <c r="F1080" s="177">
        <f>IF(OR(COUNTIF($B$2:$B1079,Input!$F1096)&lt;1,COUNTIF($O$2:$O1079,Input!$C1096)&lt;1),Input!J1096,0)</f>
        <v>0</v>
      </c>
      <c r="G1080" s="177">
        <f>IF(OR(COUNTIF($B$2:$B1079,Input!$F1096)&lt;1,COUNTIF($O$2:$O1079,Input!$C1096)&lt;1),Input!K1096,0)</f>
        <v>0</v>
      </c>
      <c r="H1080" s="177">
        <f>IF(OR(COUNTIF($B$2:$B1079,Input!$F1096)&lt;1,COUNTIF($O$2:$O1079,Input!$C1096)&lt;1),Input!L1096,0)</f>
        <v>0</v>
      </c>
      <c r="I1080" s="177">
        <f>IF(OR(COUNTIF($B$2:$B1079,Input!$F1096)&lt;1,COUNTIF($O$2:$O1079,Input!$C1096)&lt;1),Input!M1096,0)</f>
        <v>0</v>
      </c>
      <c r="J1080" s="177">
        <f>IF(OR(COUNTIF($B$2:$B1079,Input!$F1096)&lt;1,COUNTIF($O$2:$O1079,Input!$C1096)&lt;1),Input!N1096,0)</f>
        <v>0</v>
      </c>
      <c r="K1080" s="177">
        <f>IF(OR(COUNTIF($B$2:$B1079,Input!$F1096)&lt;1,COUNTIF($O$2:$O1079,Input!$C1096)&lt;1),Input!O1096,0)</f>
        <v>0</v>
      </c>
      <c r="L1080" s="177">
        <f>IF(OR(COUNTIF($B$2:$B1079,Input!$F1096)&lt;1,COUNTIF($O$2:$O1079,Input!$C1096)&lt;1),Input!P1096,0)</f>
        <v>0</v>
      </c>
      <c r="M1080" s="129" t="str">
        <f t="shared" si="144"/>
        <v/>
      </c>
      <c r="N1080" s="161">
        <f t="shared" si="142"/>
        <v>0</v>
      </c>
      <c r="O1080" s="168">
        <f>Input!C1096</f>
        <v>0</v>
      </c>
      <c r="P1080" s="168"/>
      <c r="R1080" s="131">
        <f t="shared" si="143"/>
        <v>0</v>
      </c>
      <c r="S1080" s="133" t="str">
        <f t="shared" si="145"/>
        <v xml:space="preserve"> </v>
      </c>
      <c r="T1080" s="133"/>
      <c r="U1080" s="132" t="str">
        <f>_xlfn.IFNA(IF($D1080=0,LOOKUP($F1080,{0.1,0.2,0.3,0.4,0.5,0.6,0.7,0.8,0.9,1},{22,34,46,58,70,82,94,106,118,130}),""),"")</f>
        <v/>
      </c>
      <c r="V1080" s="132" t="str">
        <f>_xlfn.IFNA(IF($D1080=1,LOOKUP($F1080,{0.1,0.2,0.3,0.4,0.5,0.6,0.7,0.8,0.9,1},{23,35,47,59,71,83,95,107,119,131}),""),"")</f>
        <v/>
      </c>
      <c r="W1080" s="132" t="str">
        <f>_xlfn.IFNA(IF($D1080=2,LOOKUP($F1080,{0.1,0.2,0.3,0.4,0.5,0.6,0.7,0.8,0.9,1},{24,36,48,60,72,84,96,108,120,132}),""),"")</f>
        <v/>
      </c>
      <c r="X1080" s="132" t="str">
        <f>_xlfn.IFNA(IF($D1080=3,LOOKUP($F1080,{0.1,0.2,0.3,0.4,0.5,0.6,0.7,0.8,0.9,1},{25,37,49,61,73,85,97,109,121,133}),""),"")</f>
        <v/>
      </c>
      <c r="Y1080" s="132" t="str">
        <f>_xlfn.IFNA(IF($D1080=4,LOOKUP($F1080,{0.1,0.2,0.3,0.4,0.5,0.6,0.7,0.8,0.9,1},{26,38,50,62,74,86,98,110,122,134}),""),"")</f>
        <v/>
      </c>
      <c r="Z1080" s="132" t="str">
        <f>_xlfn.IFNA(IF($D1080=5,LOOKUP($F1080,{0.1,0.2,0.3,0.4,0.5,0.6,0.7,0.8,0.9,1},{27,39,51,63,75,87,99,111,123,135}),""),"")</f>
        <v/>
      </c>
      <c r="AA1080" s="132">
        <f t="shared" si="146"/>
        <v>0</v>
      </c>
      <c r="AB1080" s="132" t="str">
        <f t="shared" si="147"/>
        <v>00</v>
      </c>
      <c r="AC1080" s="82" t="e">
        <f>VLOOKUP(AB1080,'AMI Ref'!T:U,2,FALSE)</f>
        <v>#N/A</v>
      </c>
      <c r="AD1080" s="124"/>
      <c r="AE1080" s="81" t="str">
        <f>_xlfn.IFNA(IF($D1080=0,IF($J1080="Not Paid by Tenant",0,INDEX('AMI Ref'!$K$5:$N$5,MATCH($J1080,{"Oil","Gas","Electric - Other","ELECTRIC - HEAT PUMP"},0))),0),"")</f>
        <v/>
      </c>
      <c r="AF1080" s="81">
        <f>_xlfn.IFNA(IF($D1080=1,IF($J1080="Not Paid by Tenant",0,INDEX('AMI Ref'!$K$6:$N$6,MATCH($J1080,{"Oil","Gas","Electric - Other","ELECTRIC - HEAT PUMP"},0))),0),"")</f>
        <v>0</v>
      </c>
      <c r="AG1080" s="81">
        <f>_xlfn.IFNA(IF($D1080=2,IF($J1080="Not Paid by Tenant",0,INDEX('AMI Ref'!$K$7:$N$7,MATCH($J1080,{"Oil","Gas","Electric - Other","ELECTRIC - HEAT PUMP"},0))),0),"")</f>
        <v>0</v>
      </c>
      <c r="AH1080" s="81">
        <f>_xlfn.IFNA(IF($D1080=3,IF($J1080="Not Paid by Tenant",0,INDEX('AMI Ref'!$K$8:$N$8,MATCH($J1080,{"Oil","Gas","Electric - Other","ELECTRIC - HEAT PUMP"},0))),0),"")</f>
        <v>0</v>
      </c>
      <c r="AI1080" s="81">
        <f>_xlfn.IFNA(IF($D1080=4,IF($J1080="Not Paid by Tenant",0,INDEX('AMI Ref'!$K$9:$N$9,MATCH($J1080,{"Oil","Gas","Electric - Other","ELECTRIC - HEAT PUMP"},0))),0),"")</f>
        <v>0</v>
      </c>
      <c r="AJ1080" s="81">
        <f>_xlfn.IFNA(IF($D1080=5,IF($J1080="Not Paid by Tenant",0,INDEX('AMI Ref'!$K$10:$N$10,MATCH($J1080,{"Oil","Gas","Electric - Other","ELECTRIC - HEAT PUMP"},0))),0),"")</f>
        <v>0</v>
      </c>
      <c r="AK1080" s="128"/>
      <c r="AL1080" s="81" t="str">
        <f>_xlfn.IFNA(IF($D1080=0,IF($K1080="Not Paid by Tenant",0,INDEX('AMI Ref'!$O$5:$R$5,MATCH($K1080,{"Oil","Gas","Electric - Other","Electric ccASHP - split"},0))),0),"")</f>
        <v/>
      </c>
      <c r="AM1080" s="81">
        <f>_xlfn.IFNA(IF($D1080=1,IF($K1080="Not Paid by Tenant",0,INDEX('AMI Ref'!$O$6:$R$6,MATCH($K1080,{"Oil","Gas","Electric - Other","Electric ccASHP - split"},0))),0),"")</f>
        <v>0</v>
      </c>
      <c r="AN1080" s="81">
        <f>_xlfn.IFNA(IF($D1080=2,IF($K1080="Not Paid by Tenant",0,INDEX('AMI Ref'!$O$7:$R$7,MATCH($K1080,{"Oil","Gas","Electric - Other","Electric ccASHP - split"},0))),0),"")</f>
        <v>0</v>
      </c>
      <c r="AO1080" s="81">
        <f>_xlfn.IFNA(IF($D1080=3,IF($K1080="Not Paid by Tenant",0,INDEX('AMI Ref'!$O$8:$R$8,MATCH($K1080,{"Oil","Gas","Electric - Other","Electric ccASHP - split"},0))),0),"")</f>
        <v>0</v>
      </c>
      <c r="AP1080" s="81">
        <f>_xlfn.IFNA(IF($D1080=4,IF($K1080="Not Paid by Tenant",0,INDEX('AMI Ref'!$O$9:$R$9,MATCH($K1080,{"Oil","Gas","Electric - Other","Electric ccASHP - split"},0))),0),"")</f>
        <v>0</v>
      </c>
      <c r="AQ1080" s="81">
        <f>_xlfn.IFNA(IF($D1080=5,IF($K1080="Not Paid by Tenant",0,INDEX('AMI Ref'!$O$10:$R$10,MATCH($K1080,{"Oil","Gas","Electric - Other","Electric ccASHP - split"},0))),0),"")</f>
        <v>0</v>
      </c>
      <c r="AR1080" s="124">
        <f t="shared" si="148"/>
        <v>0</v>
      </c>
      <c r="AS1080" s="123" t="e">
        <f t="shared" si="149"/>
        <v>#N/A</v>
      </c>
    </row>
    <row r="1081" spans="1:45" x14ac:dyDescent="0.2">
      <c r="A1081" s="130">
        <v>1079</v>
      </c>
      <c r="B1081" s="177">
        <f>IF(OR(COUNTIF($B$2:$B1080,Input!$F1097)&lt;1,COUNTIF($O$2:$O1080,Input!$C1097)&lt;1),Input!F1097,0)</f>
        <v>0</v>
      </c>
      <c r="C1081" s="177">
        <f>IF(OR(COUNTIF($B$2:$B1080,Input!$F1097)&lt;1,COUNTIF($O$2:$O1080,Input!$C1097)&lt;1),Input!G1097,0)</f>
        <v>0</v>
      </c>
      <c r="D1081" s="177">
        <f>IF(OR(COUNTIF($B$2:$B1080,Input!$F1097)&lt;1,COUNTIF($O$2:$O1080,Input!$C1097)&lt;1),Input!H1097,0)</f>
        <v>0</v>
      </c>
      <c r="E1081" s="177">
        <f>IF(OR(COUNTIF($B$2:$B1080,Input!$F1097)&lt;1,COUNTIF($O$2:$O1080,Input!$C1097)&lt;1),Input!I1097,0)</f>
        <v>0</v>
      </c>
      <c r="F1081" s="177">
        <f>IF(OR(COUNTIF($B$2:$B1080,Input!$F1097)&lt;1,COUNTIF($O$2:$O1080,Input!$C1097)&lt;1),Input!J1097,0)</f>
        <v>0</v>
      </c>
      <c r="G1081" s="177">
        <f>IF(OR(COUNTIF($B$2:$B1080,Input!$F1097)&lt;1,COUNTIF($O$2:$O1080,Input!$C1097)&lt;1),Input!K1097,0)</f>
        <v>0</v>
      </c>
      <c r="H1081" s="177">
        <f>IF(OR(COUNTIF($B$2:$B1080,Input!$F1097)&lt;1,COUNTIF($O$2:$O1080,Input!$C1097)&lt;1),Input!L1097,0)</f>
        <v>0</v>
      </c>
      <c r="I1081" s="177">
        <f>IF(OR(COUNTIF($B$2:$B1080,Input!$F1097)&lt;1,COUNTIF($O$2:$O1080,Input!$C1097)&lt;1),Input!M1097,0)</f>
        <v>0</v>
      </c>
      <c r="J1081" s="177">
        <f>IF(OR(COUNTIF($B$2:$B1080,Input!$F1097)&lt;1,COUNTIF($O$2:$O1080,Input!$C1097)&lt;1),Input!N1097,0)</f>
        <v>0</v>
      </c>
      <c r="K1081" s="177">
        <f>IF(OR(COUNTIF($B$2:$B1080,Input!$F1097)&lt;1,COUNTIF($O$2:$O1080,Input!$C1097)&lt;1),Input!O1097,0)</f>
        <v>0</v>
      </c>
      <c r="L1081" s="177">
        <f>IF(OR(COUNTIF($B$2:$B1080,Input!$F1097)&lt;1,COUNTIF($O$2:$O1080,Input!$C1097)&lt;1),Input!P1097,0)</f>
        <v>0</v>
      </c>
      <c r="M1081" s="129" t="str">
        <f t="shared" si="144"/>
        <v/>
      </c>
      <c r="N1081" s="161">
        <f t="shared" si="142"/>
        <v>0</v>
      </c>
      <c r="O1081" s="168">
        <f>Input!C1097</f>
        <v>0</v>
      </c>
      <c r="P1081" s="168"/>
      <c r="R1081" s="131">
        <f t="shared" si="143"/>
        <v>0</v>
      </c>
      <c r="S1081" s="133" t="str">
        <f t="shared" si="145"/>
        <v xml:space="preserve"> </v>
      </c>
      <c r="T1081" s="133"/>
      <c r="U1081" s="132" t="str">
        <f>_xlfn.IFNA(IF($D1081=0,LOOKUP($F1081,{0.1,0.2,0.3,0.4,0.5,0.6,0.7,0.8,0.9,1},{22,34,46,58,70,82,94,106,118,130}),""),"")</f>
        <v/>
      </c>
      <c r="V1081" s="132" t="str">
        <f>_xlfn.IFNA(IF($D1081=1,LOOKUP($F1081,{0.1,0.2,0.3,0.4,0.5,0.6,0.7,0.8,0.9,1},{23,35,47,59,71,83,95,107,119,131}),""),"")</f>
        <v/>
      </c>
      <c r="W1081" s="132" t="str">
        <f>_xlfn.IFNA(IF($D1081=2,LOOKUP($F1081,{0.1,0.2,0.3,0.4,0.5,0.6,0.7,0.8,0.9,1},{24,36,48,60,72,84,96,108,120,132}),""),"")</f>
        <v/>
      </c>
      <c r="X1081" s="132" t="str">
        <f>_xlfn.IFNA(IF($D1081=3,LOOKUP($F1081,{0.1,0.2,0.3,0.4,0.5,0.6,0.7,0.8,0.9,1},{25,37,49,61,73,85,97,109,121,133}),""),"")</f>
        <v/>
      </c>
      <c r="Y1081" s="132" t="str">
        <f>_xlfn.IFNA(IF($D1081=4,LOOKUP($F1081,{0.1,0.2,0.3,0.4,0.5,0.6,0.7,0.8,0.9,1},{26,38,50,62,74,86,98,110,122,134}),""),"")</f>
        <v/>
      </c>
      <c r="Z1081" s="132" t="str">
        <f>_xlfn.IFNA(IF($D1081=5,LOOKUP($F1081,{0.1,0.2,0.3,0.4,0.5,0.6,0.7,0.8,0.9,1},{27,39,51,63,75,87,99,111,123,135}),""),"")</f>
        <v/>
      </c>
      <c r="AA1081" s="132">
        <f t="shared" si="146"/>
        <v>0</v>
      </c>
      <c r="AB1081" s="132" t="str">
        <f t="shared" si="147"/>
        <v>00</v>
      </c>
      <c r="AC1081" s="82" t="e">
        <f>VLOOKUP(AB1081,'AMI Ref'!T:U,2,FALSE)</f>
        <v>#N/A</v>
      </c>
      <c r="AD1081" s="124"/>
      <c r="AE1081" s="81" t="str">
        <f>_xlfn.IFNA(IF($D1081=0,IF($J1081="Not Paid by Tenant",0,INDEX('AMI Ref'!$K$5:$N$5,MATCH($J1081,{"Oil","Gas","Electric - Other","ELECTRIC - HEAT PUMP"},0))),0),"")</f>
        <v/>
      </c>
      <c r="AF1081" s="81">
        <f>_xlfn.IFNA(IF($D1081=1,IF($J1081="Not Paid by Tenant",0,INDEX('AMI Ref'!$K$6:$N$6,MATCH($J1081,{"Oil","Gas","Electric - Other","ELECTRIC - HEAT PUMP"},0))),0),"")</f>
        <v>0</v>
      </c>
      <c r="AG1081" s="81">
        <f>_xlfn.IFNA(IF($D1081=2,IF($J1081="Not Paid by Tenant",0,INDEX('AMI Ref'!$K$7:$N$7,MATCH($J1081,{"Oil","Gas","Electric - Other","ELECTRIC - HEAT PUMP"},0))),0),"")</f>
        <v>0</v>
      </c>
      <c r="AH1081" s="81">
        <f>_xlfn.IFNA(IF($D1081=3,IF($J1081="Not Paid by Tenant",0,INDEX('AMI Ref'!$K$8:$N$8,MATCH($J1081,{"Oil","Gas","Electric - Other","ELECTRIC - HEAT PUMP"},0))),0),"")</f>
        <v>0</v>
      </c>
      <c r="AI1081" s="81">
        <f>_xlfn.IFNA(IF($D1081=4,IF($J1081="Not Paid by Tenant",0,INDEX('AMI Ref'!$K$9:$N$9,MATCH($J1081,{"Oil","Gas","Electric - Other","ELECTRIC - HEAT PUMP"},0))),0),"")</f>
        <v>0</v>
      </c>
      <c r="AJ1081" s="81">
        <f>_xlfn.IFNA(IF($D1081=5,IF($J1081="Not Paid by Tenant",0,INDEX('AMI Ref'!$K$10:$N$10,MATCH($J1081,{"Oil","Gas","Electric - Other","ELECTRIC - HEAT PUMP"},0))),0),"")</f>
        <v>0</v>
      </c>
      <c r="AK1081" s="128"/>
      <c r="AL1081" s="81" t="str">
        <f>_xlfn.IFNA(IF($D1081=0,IF($K1081="Not Paid by Tenant",0,INDEX('AMI Ref'!$O$5:$R$5,MATCH($K1081,{"Oil","Gas","Electric - Other","Electric ccASHP - split"},0))),0),"")</f>
        <v/>
      </c>
      <c r="AM1081" s="81">
        <f>_xlfn.IFNA(IF($D1081=1,IF($K1081="Not Paid by Tenant",0,INDEX('AMI Ref'!$O$6:$R$6,MATCH($K1081,{"Oil","Gas","Electric - Other","Electric ccASHP - split"},0))),0),"")</f>
        <v>0</v>
      </c>
      <c r="AN1081" s="81">
        <f>_xlfn.IFNA(IF($D1081=2,IF($K1081="Not Paid by Tenant",0,INDEX('AMI Ref'!$O$7:$R$7,MATCH($K1081,{"Oil","Gas","Electric - Other","Electric ccASHP - split"},0))),0),"")</f>
        <v>0</v>
      </c>
      <c r="AO1081" s="81">
        <f>_xlfn.IFNA(IF($D1081=3,IF($K1081="Not Paid by Tenant",0,INDEX('AMI Ref'!$O$8:$R$8,MATCH($K1081,{"Oil","Gas","Electric - Other","Electric ccASHP - split"},0))),0),"")</f>
        <v>0</v>
      </c>
      <c r="AP1081" s="81">
        <f>_xlfn.IFNA(IF($D1081=4,IF($K1081="Not Paid by Tenant",0,INDEX('AMI Ref'!$O$9:$R$9,MATCH($K1081,{"Oil","Gas","Electric - Other","Electric ccASHP - split"},0))),0),"")</f>
        <v>0</v>
      </c>
      <c r="AQ1081" s="81">
        <f>_xlfn.IFNA(IF($D1081=5,IF($K1081="Not Paid by Tenant",0,INDEX('AMI Ref'!$O$10:$R$10,MATCH($K1081,{"Oil","Gas","Electric - Other","Electric ccASHP - split"},0))),0),"")</f>
        <v>0</v>
      </c>
      <c r="AR1081" s="124">
        <f t="shared" si="148"/>
        <v>0</v>
      </c>
      <c r="AS1081" s="123" t="e">
        <f t="shared" si="149"/>
        <v>#N/A</v>
      </c>
    </row>
    <row r="1082" spans="1:45" x14ac:dyDescent="0.2">
      <c r="A1082" s="130">
        <v>1080</v>
      </c>
      <c r="B1082" s="177">
        <f>IF(OR(COUNTIF($B$2:$B1081,Input!$F1098)&lt;1,COUNTIF($O$2:$O1081,Input!$C1098)&lt;1),Input!F1098,0)</f>
        <v>0</v>
      </c>
      <c r="C1082" s="177">
        <f>IF(OR(COUNTIF($B$2:$B1081,Input!$F1098)&lt;1,COUNTIF($O$2:$O1081,Input!$C1098)&lt;1),Input!G1098,0)</f>
        <v>0</v>
      </c>
      <c r="D1082" s="177">
        <f>IF(OR(COUNTIF($B$2:$B1081,Input!$F1098)&lt;1,COUNTIF($O$2:$O1081,Input!$C1098)&lt;1),Input!H1098,0)</f>
        <v>0</v>
      </c>
      <c r="E1082" s="177">
        <f>IF(OR(COUNTIF($B$2:$B1081,Input!$F1098)&lt;1,COUNTIF($O$2:$O1081,Input!$C1098)&lt;1),Input!I1098,0)</f>
        <v>0</v>
      </c>
      <c r="F1082" s="177">
        <f>IF(OR(COUNTIF($B$2:$B1081,Input!$F1098)&lt;1,COUNTIF($O$2:$O1081,Input!$C1098)&lt;1),Input!J1098,0)</f>
        <v>0</v>
      </c>
      <c r="G1082" s="177">
        <f>IF(OR(COUNTIF($B$2:$B1081,Input!$F1098)&lt;1,COUNTIF($O$2:$O1081,Input!$C1098)&lt;1),Input!K1098,0)</f>
        <v>0</v>
      </c>
      <c r="H1082" s="177">
        <f>IF(OR(COUNTIF($B$2:$B1081,Input!$F1098)&lt;1,COUNTIF($O$2:$O1081,Input!$C1098)&lt;1),Input!L1098,0)</f>
        <v>0</v>
      </c>
      <c r="I1082" s="177">
        <f>IF(OR(COUNTIF($B$2:$B1081,Input!$F1098)&lt;1,COUNTIF($O$2:$O1081,Input!$C1098)&lt;1),Input!M1098,0)</f>
        <v>0</v>
      </c>
      <c r="J1082" s="177">
        <f>IF(OR(COUNTIF($B$2:$B1081,Input!$F1098)&lt;1,COUNTIF($O$2:$O1081,Input!$C1098)&lt;1),Input!N1098,0)</f>
        <v>0</v>
      </c>
      <c r="K1082" s="177">
        <f>IF(OR(COUNTIF($B$2:$B1081,Input!$F1098)&lt;1,COUNTIF($O$2:$O1081,Input!$C1098)&lt;1),Input!O1098,0)</f>
        <v>0</v>
      </c>
      <c r="L1082" s="177">
        <f>IF(OR(COUNTIF($B$2:$B1081,Input!$F1098)&lt;1,COUNTIF($O$2:$O1081,Input!$C1098)&lt;1),Input!P1098,0)</f>
        <v>0</v>
      </c>
      <c r="M1082" s="129" t="str">
        <f t="shared" si="144"/>
        <v/>
      </c>
      <c r="N1082" s="161">
        <f t="shared" si="142"/>
        <v>0</v>
      </c>
      <c r="O1082" s="168">
        <f>Input!C1098</f>
        <v>0</v>
      </c>
      <c r="P1082" s="168"/>
      <c r="R1082" s="131">
        <f t="shared" si="143"/>
        <v>0</v>
      </c>
      <c r="S1082" s="133" t="str">
        <f t="shared" si="145"/>
        <v xml:space="preserve"> </v>
      </c>
      <c r="T1082" s="133"/>
      <c r="U1082" s="132" t="str">
        <f>_xlfn.IFNA(IF($D1082=0,LOOKUP($F1082,{0.1,0.2,0.3,0.4,0.5,0.6,0.7,0.8,0.9,1},{22,34,46,58,70,82,94,106,118,130}),""),"")</f>
        <v/>
      </c>
      <c r="V1082" s="132" t="str">
        <f>_xlfn.IFNA(IF($D1082=1,LOOKUP($F1082,{0.1,0.2,0.3,0.4,0.5,0.6,0.7,0.8,0.9,1},{23,35,47,59,71,83,95,107,119,131}),""),"")</f>
        <v/>
      </c>
      <c r="W1082" s="132" t="str">
        <f>_xlfn.IFNA(IF($D1082=2,LOOKUP($F1082,{0.1,0.2,0.3,0.4,0.5,0.6,0.7,0.8,0.9,1},{24,36,48,60,72,84,96,108,120,132}),""),"")</f>
        <v/>
      </c>
      <c r="X1082" s="132" t="str">
        <f>_xlfn.IFNA(IF($D1082=3,LOOKUP($F1082,{0.1,0.2,0.3,0.4,0.5,0.6,0.7,0.8,0.9,1},{25,37,49,61,73,85,97,109,121,133}),""),"")</f>
        <v/>
      </c>
      <c r="Y1082" s="132" t="str">
        <f>_xlfn.IFNA(IF($D1082=4,LOOKUP($F1082,{0.1,0.2,0.3,0.4,0.5,0.6,0.7,0.8,0.9,1},{26,38,50,62,74,86,98,110,122,134}),""),"")</f>
        <v/>
      </c>
      <c r="Z1082" s="132" t="str">
        <f>_xlfn.IFNA(IF($D1082=5,LOOKUP($F1082,{0.1,0.2,0.3,0.4,0.5,0.6,0.7,0.8,0.9,1},{27,39,51,63,75,87,99,111,123,135}),""),"")</f>
        <v/>
      </c>
      <c r="AA1082" s="132">
        <f t="shared" si="146"/>
        <v>0</v>
      </c>
      <c r="AB1082" s="132" t="str">
        <f t="shared" si="147"/>
        <v>00</v>
      </c>
      <c r="AC1082" s="82" t="e">
        <f>VLOOKUP(AB1082,'AMI Ref'!T:U,2,FALSE)</f>
        <v>#N/A</v>
      </c>
      <c r="AD1082" s="124"/>
      <c r="AE1082" s="81" t="str">
        <f>_xlfn.IFNA(IF($D1082=0,IF($J1082="Not Paid by Tenant",0,INDEX('AMI Ref'!$K$5:$N$5,MATCH($J1082,{"Oil","Gas","Electric - Other","ELECTRIC - HEAT PUMP"},0))),0),"")</f>
        <v/>
      </c>
      <c r="AF1082" s="81">
        <f>_xlfn.IFNA(IF($D1082=1,IF($J1082="Not Paid by Tenant",0,INDEX('AMI Ref'!$K$6:$N$6,MATCH($J1082,{"Oil","Gas","Electric - Other","ELECTRIC - HEAT PUMP"},0))),0),"")</f>
        <v>0</v>
      </c>
      <c r="AG1082" s="81">
        <f>_xlfn.IFNA(IF($D1082=2,IF($J1082="Not Paid by Tenant",0,INDEX('AMI Ref'!$K$7:$N$7,MATCH($J1082,{"Oil","Gas","Electric - Other","ELECTRIC - HEAT PUMP"},0))),0),"")</f>
        <v>0</v>
      </c>
      <c r="AH1082" s="81">
        <f>_xlfn.IFNA(IF($D1082=3,IF($J1082="Not Paid by Tenant",0,INDEX('AMI Ref'!$K$8:$N$8,MATCH($J1082,{"Oil","Gas","Electric - Other","ELECTRIC - HEAT PUMP"},0))),0),"")</f>
        <v>0</v>
      </c>
      <c r="AI1082" s="81">
        <f>_xlfn.IFNA(IF($D1082=4,IF($J1082="Not Paid by Tenant",0,INDEX('AMI Ref'!$K$9:$N$9,MATCH($J1082,{"Oil","Gas","Electric - Other","ELECTRIC - HEAT PUMP"},0))),0),"")</f>
        <v>0</v>
      </c>
      <c r="AJ1082" s="81">
        <f>_xlfn.IFNA(IF($D1082=5,IF($J1082="Not Paid by Tenant",0,INDEX('AMI Ref'!$K$10:$N$10,MATCH($J1082,{"Oil","Gas","Electric - Other","ELECTRIC - HEAT PUMP"},0))),0),"")</f>
        <v>0</v>
      </c>
      <c r="AK1082" s="128"/>
      <c r="AL1082" s="81" t="str">
        <f>_xlfn.IFNA(IF($D1082=0,IF($K1082="Not Paid by Tenant",0,INDEX('AMI Ref'!$O$5:$R$5,MATCH($K1082,{"Oil","Gas","Electric - Other","Electric ccASHP - split"},0))),0),"")</f>
        <v/>
      </c>
      <c r="AM1082" s="81">
        <f>_xlfn.IFNA(IF($D1082=1,IF($K1082="Not Paid by Tenant",0,INDEX('AMI Ref'!$O$6:$R$6,MATCH($K1082,{"Oil","Gas","Electric - Other","Electric ccASHP - split"},0))),0),"")</f>
        <v>0</v>
      </c>
      <c r="AN1082" s="81">
        <f>_xlfn.IFNA(IF($D1082=2,IF($K1082="Not Paid by Tenant",0,INDEX('AMI Ref'!$O$7:$R$7,MATCH($K1082,{"Oil","Gas","Electric - Other","Electric ccASHP - split"},0))),0),"")</f>
        <v>0</v>
      </c>
      <c r="AO1082" s="81">
        <f>_xlfn.IFNA(IF($D1082=3,IF($K1082="Not Paid by Tenant",0,INDEX('AMI Ref'!$O$8:$R$8,MATCH($K1082,{"Oil","Gas","Electric - Other","Electric ccASHP - split"},0))),0),"")</f>
        <v>0</v>
      </c>
      <c r="AP1082" s="81">
        <f>_xlfn.IFNA(IF($D1082=4,IF($K1082="Not Paid by Tenant",0,INDEX('AMI Ref'!$O$9:$R$9,MATCH($K1082,{"Oil","Gas","Electric - Other","Electric ccASHP - split"},0))),0),"")</f>
        <v>0</v>
      </c>
      <c r="AQ1082" s="81">
        <f>_xlfn.IFNA(IF($D1082=5,IF($K1082="Not Paid by Tenant",0,INDEX('AMI Ref'!$O$10:$R$10,MATCH($K1082,{"Oil","Gas","Electric - Other","Electric ccASHP - split"},0))),0),"")</f>
        <v>0</v>
      </c>
      <c r="AR1082" s="124">
        <f t="shared" si="148"/>
        <v>0</v>
      </c>
      <c r="AS1082" s="123" t="e">
        <f t="shared" si="149"/>
        <v>#N/A</v>
      </c>
    </row>
    <row r="1083" spans="1:45" x14ac:dyDescent="0.2">
      <c r="A1083" s="130">
        <v>1081</v>
      </c>
      <c r="B1083" s="177">
        <f>IF(OR(COUNTIF($B$2:$B1082,Input!$F1099)&lt;1,COUNTIF($O$2:$O1082,Input!$C1099)&lt;1),Input!F1099,0)</f>
        <v>0</v>
      </c>
      <c r="C1083" s="177">
        <f>IF(OR(COUNTIF($B$2:$B1082,Input!$F1099)&lt;1,COUNTIF($O$2:$O1082,Input!$C1099)&lt;1),Input!G1099,0)</f>
        <v>0</v>
      </c>
      <c r="D1083" s="177">
        <f>IF(OR(COUNTIF($B$2:$B1082,Input!$F1099)&lt;1,COUNTIF($O$2:$O1082,Input!$C1099)&lt;1),Input!H1099,0)</f>
        <v>0</v>
      </c>
      <c r="E1083" s="177">
        <f>IF(OR(COUNTIF($B$2:$B1082,Input!$F1099)&lt;1,COUNTIF($O$2:$O1082,Input!$C1099)&lt;1),Input!I1099,0)</f>
        <v>0</v>
      </c>
      <c r="F1083" s="177">
        <f>IF(OR(COUNTIF($B$2:$B1082,Input!$F1099)&lt;1,COUNTIF($O$2:$O1082,Input!$C1099)&lt;1),Input!J1099,0)</f>
        <v>0</v>
      </c>
      <c r="G1083" s="177">
        <f>IF(OR(COUNTIF($B$2:$B1082,Input!$F1099)&lt;1,COUNTIF($O$2:$O1082,Input!$C1099)&lt;1),Input!K1099,0)</f>
        <v>0</v>
      </c>
      <c r="H1083" s="177">
        <f>IF(OR(COUNTIF($B$2:$B1082,Input!$F1099)&lt;1,COUNTIF($O$2:$O1082,Input!$C1099)&lt;1),Input!L1099,0)</f>
        <v>0</v>
      </c>
      <c r="I1083" s="177">
        <f>IF(OR(COUNTIF($B$2:$B1082,Input!$F1099)&lt;1,COUNTIF($O$2:$O1082,Input!$C1099)&lt;1),Input!M1099,0)</f>
        <v>0</v>
      </c>
      <c r="J1083" s="177">
        <f>IF(OR(COUNTIF($B$2:$B1082,Input!$F1099)&lt;1,COUNTIF($O$2:$O1082,Input!$C1099)&lt;1),Input!N1099,0)</f>
        <v>0</v>
      </c>
      <c r="K1083" s="177">
        <f>IF(OR(COUNTIF($B$2:$B1082,Input!$F1099)&lt;1,COUNTIF($O$2:$O1082,Input!$C1099)&lt;1),Input!O1099,0)</f>
        <v>0</v>
      </c>
      <c r="L1083" s="177">
        <f>IF(OR(COUNTIF($B$2:$B1082,Input!$F1099)&lt;1,COUNTIF($O$2:$O1082,Input!$C1099)&lt;1),Input!P1099,0)</f>
        <v>0</v>
      </c>
      <c r="M1083" s="129" t="str">
        <f t="shared" si="144"/>
        <v/>
      </c>
      <c r="N1083" s="161">
        <f t="shared" si="142"/>
        <v>0</v>
      </c>
      <c r="O1083" s="168">
        <f>Input!C1099</f>
        <v>0</v>
      </c>
      <c r="P1083" s="168"/>
      <c r="R1083" s="131">
        <f t="shared" si="143"/>
        <v>0</v>
      </c>
      <c r="S1083" s="133" t="str">
        <f t="shared" si="145"/>
        <v xml:space="preserve"> </v>
      </c>
      <c r="T1083" s="133"/>
      <c r="U1083" s="132" t="str">
        <f>_xlfn.IFNA(IF($D1083=0,LOOKUP($F1083,{0.1,0.2,0.3,0.4,0.5,0.6,0.7,0.8,0.9,1},{22,34,46,58,70,82,94,106,118,130}),""),"")</f>
        <v/>
      </c>
      <c r="V1083" s="132" t="str">
        <f>_xlfn.IFNA(IF($D1083=1,LOOKUP($F1083,{0.1,0.2,0.3,0.4,0.5,0.6,0.7,0.8,0.9,1},{23,35,47,59,71,83,95,107,119,131}),""),"")</f>
        <v/>
      </c>
      <c r="W1083" s="132" t="str">
        <f>_xlfn.IFNA(IF($D1083=2,LOOKUP($F1083,{0.1,0.2,0.3,0.4,0.5,0.6,0.7,0.8,0.9,1},{24,36,48,60,72,84,96,108,120,132}),""),"")</f>
        <v/>
      </c>
      <c r="X1083" s="132" t="str">
        <f>_xlfn.IFNA(IF($D1083=3,LOOKUP($F1083,{0.1,0.2,0.3,0.4,0.5,0.6,0.7,0.8,0.9,1},{25,37,49,61,73,85,97,109,121,133}),""),"")</f>
        <v/>
      </c>
      <c r="Y1083" s="132" t="str">
        <f>_xlfn.IFNA(IF($D1083=4,LOOKUP($F1083,{0.1,0.2,0.3,0.4,0.5,0.6,0.7,0.8,0.9,1},{26,38,50,62,74,86,98,110,122,134}),""),"")</f>
        <v/>
      </c>
      <c r="Z1083" s="132" t="str">
        <f>_xlfn.IFNA(IF($D1083=5,LOOKUP($F1083,{0.1,0.2,0.3,0.4,0.5,0.6,0.7,0.8,0.9,1},{27,39,51,63,75,87,99,111,123,135}),""),"")</f>
        <v/>
      </c>
      <c r="AA1083" s="132">
        <f t="shared" si="146"/>
        <v>0</v>
      </c>
      <c r="AB1083" s="132" t="str">
        <f t="shared" si="147"/>
        <v>00</v>
      </c>
      <c r="AC1083" s="82" t="e">
        <f>VLOOKUP(AB1083,'AMI Ref'!T:U,2,FALSE)</f>
        <v>#N/A</v>
      </c>
      <c r="AD1083" s="124"/>
      <c r="AE1083" s="81" t="str">
        <f>_xlfn.IFNA(IF($D1083=0,IF($J1083="Not Paid by Tenant",0,INDEX('AMI Ref'!$K$5:$N$5,MATCH($J1083,{"Oil","Gas","Electric - Other","ELECTRIC - HEAT PUMP"},0))),0),"")</f>
        <v/>
      </c>
      <c r="AF1083" s="81">
        <f>_xlfn.IFNA(IF($D1083=1,IF($J1083="Not Paid by Tenant",0,INDEX('AMI Ref'!$K$6:$N$6,MATCH($J1083,{"Oil","Gas","Electric - Other","ELECTRIC - HEAT PUMP"},0))),0),"")</f>
        <v>0</v>
      </c>
      <c r="AG1083" s="81">
        <f>_xlfn.IFNA(IF($D1083=2,IF($J1083="Not Paid by Tenant",0,INDEX('AMI Ref'!$K$7:$N$7,MATCH($J1083,{"Oil","Gas","Electric - Other","ELECTRIC - HEAT PUMP"},0))),0),"")</f>
        <v>0</v>
      </c>
      <c r="AH1083" s="81">
        <f>_xlfn.IFNA(IF($D1083=3,IF($J1083="Not Paid by Tenant",0,INDEX('AMI Ref'!$K$8:$N$8,MATCH($J1083,{"Oil","Gas","Electric - Other","ELECTRIC - HEAT PUMP"},0))),0),"")</f>
        <v>0</v>
      </c>
      <c r="AI1083" s="81">
        <f>_xlfn.IFNA(IF($D1083=4,IF($J1083="Not Paid by Tenant",0,INDEX('AMI Ref'!$K$9:$N$9,MATCH($J1083,{"Oil","Gas","Electric - Other","ELECTRIC - HEAT PUMP"},0))),0),"")</f>
        <v>0</v>
      </c>
      <c r="AJ1083" s="81">
        <f>_xlfn.IFNA(IF($D1083=5,IF($J1083="Not Paid by Tenant",0,INDEX('AMI Ref'!$K$10:$N$10,MATCH($J1083,{"Oil","Gas","Electric - Other","ELECTRIC - HEAT PUMP"},0))),0),"")</f>
        <v>0</v>
      </c>
      <c r="AK1083" s="128"/>
      <c r="AL1083" s="81" t="str">
        <f>_xlfn.IFNA(IF($D1083=0,IF($K1083="Not Paid by Tenant",0,INDEX('AMI Ref'!$O$5:$R$5,MATCH($K1083,{"Oil","Gas","Electric - Other","Electric ccASHP - split"},0))),0),"")</f>
        <v/>
      </c>
      <c r="AM1083" s="81">
        <f>_xlfn.IFNA(IF($D1083=1,IF($K1083="Not Paid by Tenant",0,INDEX('AMI Ref'!$O$6:$R$6,MATCH($K1083,{"Oil","Gas","Electric - Other","Electric ccASHP - split"},0))),0),"")</f>
        <v>0</v>
      </c>
      <c r="AN1083" s="81">
        <f>_xlfn.IFNA(IF($D1083=2,IF($K1083="Not Paid by Tenant",0,INDEX('AMI Ref'!$O$7:$R$7,MATCH($K1083,{"Oil","Gas","Electric - Other","Electric ccASHP - split"},0))),0),"")</f>
        <v>0</v>
      </c>
      <c r="AO1083" s="81">
        <f>_xlfn.IFNA(IF($D1083=3,IF($K1083="Not Paid by Tenant",0,INDEX('AMI Ref'!$O$8:$R$8,MATCH($K1083,{"Oil","Gas","Electric - Other","Electric ccASHP - split"},0))),0),"")</f>
        <v>0</v>
      </c>
      <c r="AP1083" s="81">
        <f>_xlfn.IFNA(IF($D1083=4,IF($K1083="Not Paid by Tenant",0,INDEX('AMI Ref'!$O$9:$R$9,MATCH($K1083,{"Oil","Gas","Electric - Other","Electric ccASHP - split"},0))),0),"")</f>
        <v>0</v>
      </c>
      <c r="AQ1083" s="81">
        <f>_xlfn.IFNA(IF($D1083=5,IF($K1083="Not Paid by Tenant",0,INDEX('AMI Ref'!$O$10:$R$10,MATCH($K1083,{"Oil","Gas","Electric - Other","Electric ccASHP - split"},0))),0),"")</f>
        <v>0</v>
      </c>
      <c r="AR1083" s="124">
        <f t="shared" si="148"/>
        <v>0</v>
      </c>
      <c r="AS1083" s="123" t="e">
        <f t="shared" si="149"/>
        <v>#N/A</v>
      </c>
    </row>
    <row r="1084" spans="1:45" x14ac:dyDescent="0.2">
      <c r="A1084" s="130">
        <v>1082</v>
      </c>
      <c r="B1084" s="177">
        <f>IF(OR(COUNTIF($B$2:$B1083,Input!$F1100)&lt;1,COUNTIF($O$2:$O1083,Input!$C1100)&lt;1),Input!F1100,0)</f>
        <v>0</v>
      </c>
      <c r="C1084" s="177">
        <f>IF(OR(COUNTIF($B$2:$B1083,Input!$F1100)&lt;1,COUNTIF($O$2:$O1083,Input!$C1100)&lt;1),Input!G1100,0)</f>
        <v>0</v>
      </c>
      <c r="D1084" s="177">
        <f>IF(OR(COUNTIF($B$2:$B1083,Input!$F1100)&lt;1,COUNTIF($O$2:$O1083,Input!$C1100)&lt;1),Input!H1100,0)</f>
        <v>0</v>
      </c>
      <c r="E1084" s="177">
        <f>IF(OR(COUNTIF($B$2:$B1083,Input!$F1100)&lt;1,COUNTIF($O$2:$O1083,Input!$C1100)&lt;1),Input!I1100,0)</f>
        <v>0</v>
      </c>
      <c r="F1084" s="177">
        <f>IF(OR(COUNTIF($B$2:$B1083,Input!$F1100)&lt;1,COUNTIF($O$2:$O1083,Input!$C1100)&lt;1),Input!J1100,0)</f>
        <v>0</v>
      </c>
      <c r="G1084" s="177">
        <f>IF(OR(COUNTIF($B$2:$B1083,Input!$F1100)&lt;1,COUNTIF($O$2:$O1083,Input!$C1100)&lt;1),Input!K1100,0)</f>
        <v>0</v>
      </c>
      <c r="H1084" s="177">
        <f>IF(OR(COUNTIF($B$2:$B1083,Input!$F1100)&lt;1,COUNTIF($O$2:$O1083,Input!$C1100)&lt;1),Input!L1100,0)</f>
        <v>0</v>
      </c>
      <c r="I1084" s="177">
        <f>IF(OR(COUNTIF($B$2:$B1083,Input!$F1100)&lt;1,COUNTIF($O$2:$O1083,Input!$C1100)&lt;1),Input!M1100,0)</f>
        <v>0</v>
      </c>
      <c r="J1084" s="177">
        <f>IF(OR(COUNTIF($B$2:$B1083,Input!$F1100)&lt;1,COUNTIF($O$2:$O1083,Input!$C1100)&lt;1),Input!N1100,0)</f>
        <v>0</v>
      </c>
      <c r="K1084" s="177">
        <f>IF(OR(COUNTIF($B$2:$B1083,Input!$F1100)&lt;1,COUNTIF($O$2:$O1083,Input!$C1100)&lt;1),Input!O1100,0)</f>
        <v>0</v>
      </c>
      <c r="L1084" s="177">
        <f>IF(OR(COUNTIF($B$2:$B1083,Input!$F1100)&lt;1,COUNTIF($O$2:$O1083,Input!$C1100)&lt;1),Input!P1100,0)</f>
        <v>0</v>
      </c>
      <c r="M1084" s="129" t="str">
        <f t="shared" si="144"/>
        <v/>
      </c>
      <c r="N1084" s="161">
        <f t="shared" si="142"/>
        <v>0</v>
      </c>
      <c r="O1084" s="168">
        <f>Input!C1100</f>
        <v>0</v>
      </c>
      <c r="P1084" s="168"/>
      <c r="R1084" s="131">
        <f t="shared" si="143"/>
        <v>0</v>
      </c>
      <c r="S1084" s="133" t="str">
        <f t="shared" si="145"/>
        <v xml:space="preserve"> </v>
      </c>
      <c r="T1084" s="133"/>
      <c r="U1084" s="132" t="str">
        <f>_xlfn.IFNA(IF($D1084=0,LOOKUP($F1084,{0.1,0.2,0.3,0.4,0.5,0.6,0.7,0.8,0.9,1},{22,34,46,58,70,82,94,106,118,130}),""),"")</f>
        <v/>
      </c>
      <c r="V1084" s="132" t="str">
        <f>_xlfn.IFNA(IF($D1084=1,LOOKUP($F1084,{0.1,0.2,0.3,0.4,0.5,0.6,0.7,0.8,0.9,1},{23,35,47,59,71,83,95,107,119,131}),""),"")</f>
        <v/>
      </c>
      <c r="W1084" s="132" t="str">
        <f>_xlfn.IFNA(IF($D1084=2,LOOKUP($F1084,{0.1,0.2,0.3,0.4,0.5,0.6,0.7,0.8,0.9,1},{24,36,48,60,72,84,96,108,120,132}),""),"")</f>
        <v/>
      </c>
      <c r="X1084" s="132" t="str">
        <f>_xlfn.IFNA(IF($D1084=3,LOOKUP($F1084,{0.1,0.2,0.3,0.4,0.5,0.6,0.7,0.8,0.9,1},{25,37,49,61,73,85,97,109,121,133}),""),"")</f>
        <v/>
      </c>
      <c r="Y1084" s="132" t="str">
        <f>_xlfn.IFNA(IF($D1084=4,LOOKUP($F1084,{0.1,0.2,0.3,0.4,0.5,0.6,0.7,0.8,0.9,1},{26,38,50,62,74,86,98,110,122,134}),""),"")</f>
        <v/>
      </c>
      <c r="Z1084" s="132" t="str">
        <f>_xlfn.IFNA(IF($D1084=5,LOOKUP($F1084,{0.1,0.2,0.3,0.4,0.5,0.6,0.7,0.8,0.9,1},{27,39,51,63,75,87,99,111,123,135}),""),"")</f>
        <v/>
      </c>
      <c r="AA1084" s="132">
        <f t="shared" si="146"/>
        <v>0</v>
      </c>
      <c r="AB1084" s="132" t="str">
        <f t="shared" si="147"/>
        <v>00</v>
      </c>
      <c r="AC1084" s="82" t="e">
        <f>VLOOKUP(AB1084,'AMI Ref'!T:U,2,FALSE)</f>
        <v>#N/A</v>
      </c>
      <c r="AD1084" s="124"/>
      <c r="AE1084" s="81" t="str">
        <f>_xlfn.IFNA(IF($D1084=0,IF($J1084="Not Paid by Tenant",0,INDEX('AMI Ref'!$K$5:$N$5,MATCH($J1084,{"Oil","Gas","Electric - Other","ELECTRIC - HEAT PUMP"},0))),0),"")</f>
        <v/>
      </c>
      <c r="AF1084" s="81">
        <f>_xlfn.IFNA(IF($D1084=1,IF($J1084="Not Paid by Tenant",0,INDEX('AMI Ref'!$K$6:$N$6,MATCH($J1084,{"Oil","Gas","Electric - Other","ELECTRIC - HEAT PUMP"},0))),0),"")</f>
        <v>0</v>
      </c>
      <c r="AG1084" s="81">
        <f>_xlfn.IFNA(IF($D1084=2,IF($J1084="Not Paid by Tenant",0,INDEX('AMI Ref'!$K$7:$N$7,MATCH($J1084,{"Oil","Gas","Electric - Other","ELECTRIC - HEAT PUMP"},0))),0),"")</f>
        <v>0</v>
      </c>
      <c r="AH1084" s="81">
        <f>_xlfn.IFNA(IF($D1084=3,IF($J1084="Not Paid by Tenant",0,INDEX('AMI Ref'!$K$8:$N$8,MATCH($J1084,{"Oil","Gas","Electric - Other","ELECTRIC - HEAT PUMP"},0))),0),"")</f>
        <v>0</v>
      </c>
      <c r="AI1084" s="81">
        <f>_xlfn.IFNA(IF($D1084=4,IF($J1084="Not Paid by Tenant",0,INDEX('AMI Ref'!$K$9:$N$9,MATCH($J1084,{"Oil","Gas","Electric - Other","ELECTRIC - HEAT PUMP"},0))),0),"")</f>
        <v>0</v>
      </c>
      <c r="AJ1084" s="81">
        <f>_xlfn.IFNA(IF($D1084=5,IF($J1084="Not Paid by Tenant",0,INDEX('AMI Ref'!$K$10:$N$10,MATCH($J1084,{"Oil","Gas","Electric - Other","ELECTRIC - HEAT PUMP"},0))),0),"")</f>
        <v>0</v>
      </c>
      <c r="AK1084" s="128"/>
      <c r="AL1084" s="81" t="str">
        <f>_xlfn.IFNA(IF($D1084=0,IF($K1084="Not Paid by Tenant",0,INDEX('AMI Ref'!$O$5:$R$5,MATCH($K1084,{"Oil","Gas","Electric - Other","Electric ccASHP - split"},0))),0),"")</f>
        <v/>
      </c>
      <c r="AM1084" s="81">
        <f>_xlfn.IFNA(IF($D1084=1,IF($K1084="Not Paid by Tenant",0,INDEX('AMI Ref'!$O$6:$R$6,MATCH($K1084,{"Oil","Gas","Electric - Other","Electric ccASHP - split"},0))),0),"")</f>
        <v>0</v>
      </c>
      <c r="AN1084" s="81">
        <f>_xlfn.IFNA(IF($D1084=2,IF($K1084="Not Paid by Tenant",0,INDEX('AMI Ref'!$O$7:$R$7,MATCH($K1084,{"Oil","Gas","Electric - Other","Electric ccASHP - split"},0))),0),"")</f>
        <v>0</v>
      </c>
      <c r="AO1084" s="81">
        <f>_xlfn.IFNA(IF($D1084=3,IF($K1084="Not Paid by Tenant",0,INDEX('AMI Ref'!$O$8:$R$8,MATCH($K1084,{"Oil","Gas","Electric - Other","Electric ccASHP - split"},0))),0),"")</f>
        <v>0</v>
      </c>
      <c r="AP1084" s="81">
        <f>_xlfn.IFNA(IF($D1084=4,IF($K1084="Not Paid by Tenant",0,INDEX('AMI Ref'!$O$9:$R$9,MATCH($K1084,{"Oil","Gas","Electric - Other","Electric ccASHP - split"},0))),0),"")</f>
        <v>0</v>
      </c>
      <c r="AQ1084" s="81">
        <f>_xlfn.IFNA(IF($D1084=5,IF($K1084="Not Paid by Tenant",0,INDEX('AMI Ref'!$O$10:$R$10,MATCH($K1084,{"Oil","Gas","Electric - Other","Electric ccASHP - split"},0))),0),"")</f>
        <v>0</v>
      </c>
      <c r="AR1084" s="124">
        <f t="shared" si="148"/>
        <v>0</v>
      </c>
      <c r="AS1084" s="123" t="e">
        <f t="shared" si="149"/>
        <v>#N/A</v>
      </c>
    </row>
    <row r="1085" spans="1:45" x14ac:dyDescent="0.2">
      <c r="A1085" s="130">
        <v>1083</v>
      </c>
      <c r="B1085" s="177">
        <f>IF(OR(COUNTIF($B$2:$B1084,Input!$F1101)&lt;1,COUNTIF($O$2:$O1084,Input!$C1101)&lt;1),Input!F1101,0)</f>
        <v>0</v>
      </c>
      <c r="C1085" s="177">
        <f>IF(OR(COUNTIF($B$2:$B1084,Input!$F1101)&lt;1,COUNTIF($O$2:$O1084,Input!$C1101)&lt;1),Input!G1101,0)</f>
        <v>0</v>
      </c>
      <c r="D1085" s="177">
        <f>IF(OR(COUNTIF($B$2:$B1084,Input!$F1101)&lt;1,COUNTIF($O$2:$O1084,Input!$C1101)&lt;1),Input!H1101,0)</f>
        <v>0</v>
      </c>
      <c r="E1085" s="177">
        <f>IF(OR(COUNTIF($B$2:$B1084,Input!$F1101)&lt;1,COUNTIF($O$2:$O1084,Input!$C1101)&lt;1),Input!I1101,0)</f>
        <v>0</v>
      </c>
      <c r="F1085" s="177">
        <f>IF(OR(COUNTIF($B$2:$B1084,Input!$F1101)&lt;1,COUNTIF($O$2:$O1084,Input!$C1101)&lt;1),Input!J1101,0)</f>
        <v>0</v>
      </c>
      <c r="G1085" s="177">
        <f>IF(OR(COUNTIF($B$2:$B1084,Input!$F1101)&lt;1,COUNTIF($O$2:$O1084,Input!$C1101)&lt;1),Input!K1101,0)</f>
        <v>0</v>
      </c>
      <c r="H1085" s="177">
        <f>IF(OR(COUNTIF($B$2:$B1084,Input!$F1101)&lt;1,COUNTIF($O$2:$O1084,Input!$C1101)&lt;1),Input!L1101,0)</f>
        <v>0</v>
      </c>
      <c r="I1085" s="177">
        <f>IF(OR(COUNTIF($B$2:$B1084,Input!$F1101)&lt;1,COUNTIF($O$2:$O1084,Input!$C1101)&lt;1),Input!M1101,0)</f>
        <v>0</v>
      </c>
      <c r="J1085" s="177">
        <f>IF(OR(COUNTIF($B$2:$B1084,Input!$F1101)&lt;1,COUNTIF($O$2:$O1084,Input!$C1101)&lt;1),Input!N1101,0)</f>
        <v>0</v>
      </c>
      <c r="K1085" s="177">
        <f>IF(OR(COUNTIF($B$2:$B1084,Input!$F1101)&lt;1,COUNTIF($O$2:$O1084,Input!$C1101)&lt;1),Input!O1101,0)</f>
        <v>0</v>
      </c>
      <c r="L1085" s="177">
        <f>IF(OR(COUNTIF($B$2:$B1084,Input!$F1101)&lt;1,COUNTIF($O$2:$O1084,Input!$C1101)&lt;1),Input!P1101,0)</f>
        <v>0</v>
      </c>
      <c r="M1085" s="129" t="str">
        <f t="shared" si="144"/>
        <v/>
      </c>
      <c r="N1085" s="161">
        <f t="shared" si="142"/>
        <v>0</v>
      </c>
      <c r="O1085" s="168">
        <f>Input!C1101</f>
        <v>0</v>
      </c>
      <c r="P1085" s="168"/>
      <c r="R1085" s="131">
        <f t="shared" si="143"/>
        <v>0</v>
      </c>
      <c r="S1085" s="133" t="str">
        <f t="shared" si="145"/>
        <v xml:space="preserve"> </v>
      </c>
      <c r="T1085" s="133"/>
      <c r="U1085" s="132" t="str">
        <f>_xlfn.IFNA(IF($D1085=0,LOOKUP($F1085,{0.1,0.2,0.3,0.4,0.5,0.6,0.7,0.8,0.9,1},{22,34,46,58,70,82,94,106,118,130}),""),"")</f>
        <v/>
      </c>
      <c r="V1085" s="132" t="str">
        <f>_xlfn.IFNA(IF($D1085=1,LOOKUP($F1085,{0.1,0.2,0.3,0.4,0.5,0.6,0.7,0.8,0.9,1},{23,35,47,59,71,83,95,107,119,131}),""),"")</f>
        <v/>
      </c>
      <c r="W1085" s="132" t="str">
        <f>_xlfn.IFNA(IF($D1085=2,LOOKUP($F1085,{0.1,0.2,0.3,0.4,0.5,0.6,0.7,0.8,0.9,1},{24,36,48,60,72,84,96,108,120,132}),""),"")</f>
        <v/>
      </c>
      <c r="X1085" s="132" t="str">
        <f>_xlfn.IFNA(IF($D1085=3,LOOKUP($F1085,{0.1,0.2,0.3,0.4,0.5,0.6,0.7,0.8,0.9,1},{25,37,49,61,73,85,97,109,121,133}),""),"")</f>
        <v/>
      </c>
      <c r="Y1085" s="132" t="str">
        <f>_xlfn.IFNA(IF($D1085=4,LOOKUP($F1085,{0.1,0.2,0.3,0.4,0.5,0.6,0.7,0.8,0.9,1},{26,38,50,62,74,86,98,110,122,134}),""),"")</f>
        <v/>
      </c>
      <c r="Z1085" s="132" t="str">
        <f>_xlfn.IFNA(IF($D1085=5,LOOKUP($F1085,{0.1,0.2,0.3,0.4,0.5,0.6,0.7,0.8,0.9,1},{27,39,51,63,75,87,99,111,123,135}),""),"")</f>
        <v/>
      </c>
      <c r="AA1085" s="132">
        <f t="shared" si="146"/>
        <v>0</v>
      </c>
      <c r="AB1085" s="132" t="str">
        <f t="shared" si="147"/>
        <v>00</v>
      </c>
      <c r="AC1085" s="82" t="e">
        <f>VLOOKUP(AB1085,'AMI Ref'!T:U,2,FALSE)</f>
        <v>#N/A</v>
      </c>
      <c r="AD1085" s="124"/>
      <c r="AE1085" s="81" t="str">
        <f>_xlfn.IFNA(IF($D1085=0,IF($J1085="Not Paid by Tenant",0,INDEX('AMI Ref'!$K$5:$N$5,MATCH($J1085,{"Oil","Gas","Electric - Other","ELECTRIC - HEAT PUMP"},0))),0),"")</f>
        <v/>
      </c>
      <c r="AF1085" s="81">
        <f>_xlfn.IFNA(IF($D1085=1,IF($J1085="Not Paid by Tenant",0,INDEX('AMI Ref'!$K$6:$N$6,MATCH($J1085,{"Oil","Gas","Electric - Other","ELECTRIC - HEAT PUMP"},0))),0),"")</f>
        <v>0</v>
      </c>
      <c r="AG1085" s="81">
        <f>_xlfn.IFNA(IF($D1085=2,IF($J1085="Not Paid by Tenant",0,INDEX('AMI Ref'!$K$7:$N$7,MATCH($J1085,{"Oil","Gas","Electric - Other","ELECTRIC - HEAT PUMP"},0))),0),"")</f>
        <v>0</v>
      </c>
      <c r="AH1085" s="81">
        <f>_xlfn.IFNA(IF($D1085=3,IF($J1085="Not Paid by Tenant",0,INDEX('AMI Ref'!$K$8:$N$8,MATCH($J1085,{"Oil","Gas","Electric - Other","ELECTRIC - HEAT PUMP"},0))),0),"")</f>
        <v>0</v>
      </c>
      <c r="AI1085" s="81">
        <f>_xlfn.IFNA(IF($D1085=4,IF($J1085="Not Paid by Tenant",0,INDEX('AMI Ref'!$K$9:$N$9,MATCH($J1085,{"Oil","Gas","Electric - Other","ELECTRIC - HEAT PUMP"},0))),0),"")</f>
        <v>0</v>
      </c>
      <c r="AJ1085" s="81">
        <f>_xlfn.IFNA(IF($D1085=5,IF($J1085="Not Paid by Tenant",0,INDEX('AMI Ref'!$K$10:$N$10,MATCH($J1085,{"Oil","Gas","Electric - Other","ELECTRIC - HEAT PUMP"},0))),0),"")</f>
        <v>0</v>
      </c>
      <c r="AK1085" s="128"/>
      <c r="AL1085" s="81" t="str">
        <f>_xlfn.IFNA(IF($D1085=0,IF($K1085="Not Paid by Tenant",0,INDEX('AMI Ref'!$O$5:$R$5,MATCH($K1085,{"Oil","Gas","Electric - Other","Electric ccASHP - split"},0))),0),"")</f>
        <v/>
      </c>
      <c r="AM1085" s="81">
        <f>_xlfn.IFNA(IF($D1085=1,IF($K1085="Not Paid by Tenant",0,INDEX('AMI Ref'!$O$6:$R$6,MATCH($K1085,{"Oil","Gas","Electric - Other","Electric ccASHP - split"},0))),0),"")</f>
        <v>0</v>
      </c>
      <c r="AN1085" s="81">
        <f>_xlfn.IFNA(IF($D1085=2,IF($K1085="Not Paid by Tenant",0,INDEX('AMI Ref'!$O$7:$R$7,MATCH($K1085,{"Oil","Gas","Electric - Other","Electric ccASHP - split"},0))),0),"")</f>
        <v>0</v>
      </c>
      <c r="AO1085" s="81">
        <f>_xlfn.IFNA(IF($D1085=3,IF($K1085="Not Paid by Tenant",0,INDEX('AMI Ref'!$O$8:$R$8,MATCH($K1085,{"Oil","Gas","Electric - Other","Electric ccASHP - split"},0))),0),"")</f>
        <v>0</v>
      </c>
      <c r="AP1085" s="81">
        <f>_xlfn.IFNA(IF($D1085=4,IF($K1085="Not Paid by Tenant",0,INDEX('AMI Ref'!$O$9:$R$9,MATCH($K1085,{"Oil","Gas","Electric - Other","Electric ccASHP - split"},0))),0),"")</f>
        <v>0</v>
      </c>
      <c r="AQ1085" s="81">
        <f>_xlfn.IFNA(IF($D1085=5,IF($K1085="Not Paid by Tenant",0,INDEX('AMI Ref'!$O$10:$R$10,MATCH($K1085,{"Oil","Gas","Electric - Other","Electric ccASHP - split"},0))),0),"")</f>
        <v>0</v>
      </c>
      <c r="AR1085" s="124">
        <f t="shared" si="148"/>
        <v>0</v>
      </c>
      <c r="AS1085" s="123" t="e">
        <f t="shared" si="149"/>
        <v>#N/A</v>
      </c>
    </row>
    <row r="1086" spans="1:45" x14ac:dyDescent="0.2">
      <c r="A1086" s="130">
        <v>1084</v>
      </c>
      <c r="B1086" s="177">
        <f>IF(OR(COUNTIF($B$2:$B1085,Input!$F1102)&lt;1,COUNTIF($O$2:$O1085,Input!$C1102)&lt;1),Input!F1102,0)</f>
        <v>0</v>
      </c>
      <c r="C1086" s="177">
        <f>IF(OR(COUNTIF($B$2:$B1085,Input!$F1102)&lt;1,COUNTIF($O$2:$O1085,Input!$C1102)&lt;1),Input!G1102,0)</f>
        <v>0</v>
      </c>
      <c r="D1086" s="177">
        <f>IF(OR(COUNTIF($B$2:$B1085,Input!$F1102)&lt;1,COUNTIF($O$2:$O1085,Input!$C1102)&lt;1),Input!H1102,0)</f>
        <v>0</v>
      </c>
      <c r="E1086" s="177">
        <f>IF(OR(COUNTIF($B$2:$B1085,Input!$F1102)&lt;1,COUNTIF($O$2:$O1085,Input!$C1102)&lt;1),Input!I1102,0)</f>
        <v>0</v>
      </c>
      <c r="F1086" s="177">
        <f>IF(OR(COUNTIF($B$2:$B1085,Input!$F1102)&lt;1,COUNTIF($O$2:$O1085,Input!$C1102)&lt;1),Input!J1102,0)</f>
        <v>0</v>
      </c>
      <c r="G1086" s="177">
        <f>IF(OR(COUNTIF($B$2:$B1085,Input!$F1102)&lt;1,COUNTIF($O$2:$O1085,Input!$C1102)&lt;1),Input!K1102,0)</f>
        <v>0</v>
      </c>
      <c r="H1086" s="177">
        <f>IF(OR(COUNTIF($B$2:$B1085,Input!$F1102)&lt;1,COUNTIF($O$2:$O1085,Input!$C1102)&lt;1),Input!L1102,0)</f>
        <v>0</v>
      </c>
      <c r="I1086" s="177">
        <f>IF(OR(COUNTIF($B$2:$B1085,Input!$F1102)&lt;1,COUNTIF($O$2:$O1085,Input!$C1102)&lt;1),Input!M1102,0)</f>
        <v>0</v>
      </c>
      <c r="J1086" s="177">
        <f>IF(OR(COUNTIF($B$2:$B1085,Input!$F1102)&lt;1,COUNTIF($O$2:$O1085,Input!$C1102)&lt;1),Input!N1102,0)</f>
        <v>0</v>
      </c>
      <c r="K1086" s="177">
        <f>IF(OR(COUNTIF($B$2:$B1085,Input!$F1102)&lt;1,COUNTIF($O$2:$O1085,Input!$C1102)&lt;1),Input!O1102,0)</f>
        <v>0</v>
      </c>
      <c r="L1086" s="177">
        <f>IF(OR(COUNTIF($B$2:$B1085,Input!$F1102)&lt;1,COUNTIF($O$2:$O1085,Input!$C1102)&lt;1),Input!P1102,0)</f>
        <v>0</v>
      </c>
      <c r="M1086" s="129" t="str">
        <f t="shared" si="144"/>
        <v/>
      </c>
      <c r="N1086" s="161">
        <f t="shared" si="142"/>
        <v>0</v>
      </c>
      <c r="O1086" s="168">
        <f>Input!C1102</f>
        <v>0</v>
      </c>
      <c r="P1086" s="168"/>
      <c r="R1086" s="131">
        <f t="shared" si="143"/>
        <v>0</v>
      </c>
      <c r="S1086" s="133" t="str">
        <f t="shared" si="145"/>
        <v xml:space="preserve"> </v>
      </c>
      <c r="T1086" s="133"/>
      <c r="U1086" s="132" t="str">
        <f>_xlfn.IFNA(IF($D1086=0,LOOKUP($F1086,{0.1,0.2,0.3,0.4,0.5,0.6,0.7,0.8,0.9,1},{22,34,46,58,70,82,94,106,118,130}),""),"")</f>
        <v/>
      </c>
      <c r="V1086" s="132" t="str">
        <f>_xlfn.IFNA(IF($D1086=1,LOOKUP($F1086,{0.1,0.2,0.3,0.4,0.5,0.6,0.7,0.8,0.9,1},{23,35,47,59,71,83,95,107,119,131}),""),"")</f>
        <v/>
      </c>
      <c r="W1086" s="132" t="str">
        <f>_xlfn.IFNA(IF($D1086=2,LOOKUP($F1086,{0.1,0.2,0.3,0.4,0.5,0.6,0.7,0.8,0.9,1},{24,36,48,60,72,84,96,108,120,132}),""),"")</f>
        <v/>
      </c>
      <c r="X1086" s="132" t="str">
        <f>_xlfn.IFNA(IF($D1086=3,LOOKUP($F1086,{0.1,0.2,0.3,0.4,0.5,0.6,0.7,0.8,0.9,1},{25,37,49,61,73,85,97,109,121,133}),""),"")</f>
        <v/>
      </c>
      <c r="Y1086" s="132" t="str">
        <f>_xlfn.IFNA(IF($D1086=4,LOOKUP($F1086,{0.1,0.2,0.3,0.4,0.5,0.6,0.7,0.8,0.9,1},{26,38,50,62,74,86,98,110,122,134}),""),"")</f>
        <v/>
      </c>
      <c r="Z1086" s="132" t="str">
        <f>_xlfn.IFNA(IF($D1086=5,LOOKUP($F1086,{0.1,0.2,0.3,0.4,0.5,0.6,0.7,0.8,0.9,1},{27,39,51,63,75,87,99,111,123,135}),""),"")</f>
        <v/>
      </c>
      <c r="AA1086" s="132">
        <f t="shared" si="146"/>
        <v>0</v>
      </c>
      <c r="AB1086" s="132" t="str">
        <f t="shared" si="147"/>
        <v>00</v>
      </c>
      <c r="AC1086" s="82" t="e">
        <f>VLOOKUP(AB1086,'AMI Ref'!T:U,2,FALSE)</f>
        <v>#N/A</v>
      </c>
      <c r="AD1086" s="124"/>
      <c r="AE1086" s="81" t="str">
        <f>_xlfn.IFNA(IF($D1086=0,IF($J1086="Not Paid by Tenant",0,INDEX('AMI Ref'!$K$5:$N$5,MATCH($J1086,{"Oil","Gas","Electric - Other","ELECTRIC - HEAT PUMP"},0))),0),"")</f>
        <v/>
      </c>
      <c r="AF1086" s="81">
        <f>_xlfn.IFNA(IF($D1086=1,IF($J1086="Not Paid by Tenant",0,INDEX('AMI Ref'!$K$6:$N$6,MATCH($J1086,{"Oil","Gas","Electric - Other","ELECTRIC - HEAT PUMP"},0))),0),"")</f>
        <v>0</v>
      </c>
      <c r="AG1086" s="81">
        <f>_xlfn.IFNA(IF($D1086=2,IF($J1086="Not Paid by Tenant",0,INDEX('AMI Ref'!$K$7:$N$7,MATCH($J1086,{"Oil","Gas","Electric - Other","ELECTRIC - HEAT PUMP"},0))),0),"")</f>
        <v>0</v>
      </c>
      <c r="AH1086" s="81">
        <f>_xlfn.IFNA(IF($D1086=3,IF($J1086="Not Paid by Tenant",0,INDEX('AMI Ref'!$K$8:$N$8,MATCH($J1086,{"Oil","Gas","Electric - Other","ELECTRIC - HEAT PUMP"},0))),0),"")</f>
        <v>0</v>
      </c>
      <c r="AI1086" s="81">
        <f>_xlfn.IFNA(IF($D1086=4,IF($J1086="Not Paid by Tenant",0,INDEX('AMI Ref'!$K$9:$N$9,MATCH($J1086,{"Oil","Gas","Electric - Other","ELECTRIC - HEAT PUMP"},0))),0),"")</f>
        <v>0</v>
      </c>
      <c r="AJ1086" s="81">
        <f>_xlfn.IFNA(IF($D1086=5,IF($J1086="Not Paid by Tenant",0,INDEX('AMI Ref'!$K$10:$N$10,MATCH($J1086,{"Oil","Gas","Electric - Other","ELECTRIC - HEAT PUMP"},0))),0),"")</f>
        <v>0</v>
      </c>
      <c r="AK1086" s="128"/>
      <c r="AL1086" s="81" t="str">
        <f>_xlfn.IFNA(IF($D1086=0,IF($K1086="Not Paid by Tenant",0,INDEX('AMI Ref'!$O$5:$R$5,MATCH($K1086,{"Oil","Gas","Electric - Other","Electric ccASHP - split"},0))),0),"")</f>
        <v/>
      </c>
      <c r="AM1086" s="81">
        <f>_xlfn.IFNA(IF($D1086=1,IF($K1086="Not Paid by Tenant",0,INDEX('AMI Ref'!$O$6:$R$6,MATCH($K1086,{"Oil","Gas","Electric - Other","Electric ccASHP - split"},0))),0),"")</f>
        <v>0</v>
      </c>
      <c r="AN1086" s="81">
        <f>_xlfn.IFNA(IF($D1086=2,IF($K1086="Not Paid by Tenant",0,INDEX('AMI Ref'!$O$7:$R$7,MATCH($K1086,{"Oil","Gas","Electric - Other","Electric ccASHP - split"},0))),0),"")</f>
        <v>0</v>
      </c>
      <c r="AO1086" s="81">
        <f>_xlfn.IFNA(IF($D1086=3,IF($K1086="Not Paid by Tenant",0,INDEX('AMI Ref'!$O$8:$R$8,MATCH($K1086,{"Oil","Gas","Electric - Other","Electric ccASHP - split"},0))),0),"")</f>
        <v>0</v>
      </c>
      <c r="AP1086" s="81">
        <f>_xlfn.IFNA(IF($D1086=4,IF($K1086="Not Paid by Tenant",0,INDEX('AMI Ref'!$O$9:$R$9,MATCH($K1086,{"Oil","Gas","Electric - Other","Electric ccASHP - split"},0))),0),"")</f>
        <v>0</v>
      </c>
      <c r="AQ1086" s="81">
        <f>_xlfn.IFNA(IF($D1086=5,IF($K1086="Not Paid by Tenant",0,INDEX('AMI Ref'!$O$10:$R$10,MATCH($K1086,{"Oil","Gas","Electric - Other","Electric ccASHP - split"},0))),0),"")</f>
        <v>0</v>
      </c>
      <c r="AR1086" s="124">
        <f t="shared" si="148"/>
        <v>0</v>
      </c>
      <c r="AS1086" s="123" t="e">
        <f t="shared" si="149"/>
        <v>#N/A</v>
      </c>
    </row>
    <row r="1087" spans="1:45" x14ac:dyDescent="0.2">
      <c r="A1087" s="130">
        <v>1085</v>
      </c>
      <c r="B1087" s="177">
        <f>IF(OR(COUNTIF($B$2:$B1086,Input!$F1103)&lt;1,COUNTIF($O$2:$O1086,Input!$C1103)&lt;1),Input!F1103,0)</f>
        <v>0</v>
      </c>
      <c r="C1087" s="177">
        <f>IF(OR(COUNTIF($B$2:$B1086,Input!$F1103)&lt;1,COUNTIF($O$2:$O1086,Input!$C1103)&lt;1),Input!G1103,0)</f>
        <v>0</v>
      </c>
      <c r="D1087" s="177">
        <f>IF(OR(COUNTIF($B$2:$B1086,Input!$F1103)&lt;1,COUNTIF($O$2:$O1086,Input!$C1103)&lt;1),Input!H1103,0)</f>
        <v>0</v>
      </c>
      <c r="E1087" s="177">
        <f>IF(OR(COUNTIF($B$2:$B1086,Input!$F1103)&lt;1,COUNTIF($O$2:$O1086,Input!$C1103)&lt;1),Input!I1103,0)</f>
        <v>0</v>
      </c>
      <c r="F1087" s="177">
        <f>IF(OR(COUNTIF($B$2:$B1086,Input!$F1103)&lt;1,COUNTIF($O$2:$O1086,Input!$C1103)&lt;1),Input!J1103,0)</f>
        <v>0</v>
      </c>
      <c r="G1087" s="177">
        <f>IF(OR(COUNTIF($B$2:$B1086,Input!$F1103)&lt;1,COUNTIF($O$2:$O1086,Input!$C1103)&lt;1),Input!K1103,0)</f>
        <v>0</v>
      </c>
      <c r="H1087" s="177">
        <f>IF(OR(COUNTIF($B$2:$B1086,Input!$F1103)&lt;1,COUNTIF($O$2:$O1086,Input!$C1103)&lt;1),Input!L1103,0)</f>
        <v>0</v>
      </c>
      <c r="I1087" s="177">
        <f>IF(OR(COUNTIF($B$2:$B1086,Input!$F1103)&lt;1,COUNTIF($O$2:$O1086,Input!$C1103)&lt;1),Input!M1103,0)</f>
        <v>0</v>
      </c>
      <c r="J1087" s="177">
        <f>IF(OR(COUNTIF($B$2:$B1086,Input!$F1103)&lt;1,COUNTIF($O$2:$O1086,Input!$C1103)&lt;1),Input!N1103,0)</f>
        <v>0</v>
      </c>
      <c r="K1087" s="177">
        <f>IF(OR(COUNTIF($B$2:$B1086,Input!$F1103)&lt;1,COUNTIF($O$2:$O1086,Input!$C1103)&lt;1),Input!O1103,0)</f>
        <v>0</v>
      </c>
      <c r="L1087" s="177">
        <f>IF(OR(COUNTIF($B$2:$B1086,Input!$F1103)&lt;1,COUNTIF($O$2:$O1086,Input!$C1103)&lt;1),Input!P1103,0)</f>
        <v>0</v>
      </c>
      <c r="M1087" s="129" t="str">
        <f t="shared" si="144"/>
        <v/>
      </c>
      <c r="N1087" s="161">
        <f t="shared" si="142"/>
        <v>0</v>
      </c>
      <c r="O1087" s="168">
        <f>Input!C1103</f>
        <v>0</v>
      </c>
      <c r="P1087" s="168"/>
      <c r="R1087" s="131">
        <f t="shared" si="143"/>
        <v>0</v>
      </c>
      <c r="S1087" s="133" t="str">
        <f t="shared" si="145"/>
        <v xml:space="preserve"> </v>
      </c>
      <c r="T1087" s="133"/>
      <c r="U1087" s="132" t="str">
        <f>_xlfn.IFNA(IF($D1087=0,LOOKUP($F1087,{0.1,0.2,0.3,0.4,0.5,0.6,0.7,0.8,0.9,1},{22,34,46,58,70,82,94,106,118,130}),""),"")</f>
        <v/>
      </c>
      <c r="V1087" s="132" t="str">
        <f>_xlfn.IFNA(IF($D1087=1,LOOKUP($F1087,{0.1,0.2,0.3,0.4,0.5,0.6,0.7,0.8,0.9,1},{23,35,47,59,71,83,95,107,119,131}),""),"")</f>
        <v/>
      </c>
      <c r="W1087" s="132" t="str">
        <f>_xlfn.IFNA(IF($D1087=2,LOOKUP($F1087,{0.1,0.2,0.3,0.4,0.5,0.6,0.7,0.8,0.9,1},{24,36,48,60,72,84,96,108,120,132}),""),"")</f>
        <v/>
      </c>
      <c r="X1087" s="132" t="str">
        <f>_xlfn.IFNA(IF($D1087=3,LOOKUP($F1087,{0.1,0.2,0.3,0.4,0.5,0.6,0.7,0.8,0.9,1},{25,37,49,61,73,85,97,109,121,133}),""),"")</f>
        <v/>
      </c>
      <c r="Y1087" s="132" t="str">
        <f>_xlfn.IFNA(IF($D1087=4,LOOKUP($F1087,{0.1,0.2,0.3,0.4,0.5,0.6,0.7,0.8,0.9,1},{26,38,50,62,74,86,98,110,122,134}),""),"")</f>
        <v/>
      </c>
      <c r="Z1087" s="132" t="str">
        <f>_xlfn.IFNA(IF($D1087=5,LOOKUP($F1087,{0.1,0.2,0.3,0.4,0.5,0.6,0.7,0.8,0.9,1},{27,39,51,63,75,87,99,111,123,135}),""),"")</f>
        <v/>
      </c>
      <c r="AA1087" s="132">
        <f t="shared" si="146"/>
        <v>0</v>
      </c>
      <c r="AB1087" s="132" t="str">
        <f t="shared" si="147"/>
        <v>00</v>
      </c>
      <c r="AC1087" s="82" t="e">
        <f>VLOOKUP(AB1087,'AMI Ref'!T:U,2,FALSE)</f>
        <v>#N/A</v>
      </c>
      <c r="AD1087" s="124"/>
      <c r="AE1087" s="81" t="str">
        <f>_xlfn.IFNA(IF($D1087=0,IF($J1087="Not Paid by Tenant",0,INDEX('AMI Ref'!$K$5:$N$5,MATCH($J1087,{"Oil","Gas","Electric - Other","ELECTRIC - HEAT PUMP"},0))),0),"")</f>
        <v/>
      </c>
      <c r="AF1087" s="81">
        <f>_xlfn.IFNA(IF($D1087=1,IF($J1087="Not Paid by Tenant",0,INDEX('AMI Ref'!$K$6:$N$6,MATCH($J1087,{"Oil","Gas","Electric - Other","ELECTRIC - HEAT PUMP"},0))),0),"")</f>
        <v>0</v>
      </c>
      <c r="AG1087" s="81">
        <f>_xlfn.IFNA(IF($D1087=2,IF($J1087="Not Paid by Tenant",0,INDEX('AMI Ref'!$K$7:$N$7,MATCH($J1087,{"Oil","Gas","Electric - Other","ELECTRIC - HEAT PUMP"},0))),0),"")</f>
        <v>0</v>
      </c>
      <c r="AH1087" s="81">
        <f>_xlfn.IFNA(IF($D1087=3,IF($J1087="Not Paid by Tenant",0,INDEX('AMI Ref'!$K$8:$N$8,MATCH($J1087,{"Oil","Gas","Electric - Other","ELECTRIC - HEAT PUMP"},0))),0),"")</f>
        <v>0</v>
      </c>
      <c r="AI1087" s="81">
        <f>_xlfn.IFNA(IF($D1087=4,IF($J1087="Not Paid by Tenant",0,INDEX('AMI Ref'!$K$9:$N$9,MATCH($J1087,{"Oil","Gas","Electric - Other","ELECTRIC - HEAT PUMP"},0))),0),"")</f>
        <v>0</v>
      </c>
      <c r="AJ1087" s="81">
        <f>_xlfn.IFNA(IF($D1087=5,IF($J1087="Not Paid by Tenant",0,INDEX('AMI Ref'!$K$10:$N$10,MATCH($J1087,{"Oil","Gas","Electric - Other","ELECTRIC - HEAT PUMP"},0))),0),"")</f>
        <v>0</v>
      </c>
      <c r="AK1087" s="128"/>
      <c r="AL1087" s="81" t="str">
        <f>_xlfn.IFNA(IF($D1087=0,IF($K1087="Not Paid by Tenant",0,INDEX('AMI Ref'!$O$5:$R$5,MATCH($K1087,{"Oil","Gas","Electric - Other","Electric ccASHP - split"},0))),0),"")</f>
        <v/>
      </c>
      <c r="AM1087" s="81">
        <f>_xlfn.IFNA(IF($D1087=1,IF($K1087="Not Paid by Tenant",0,INDEX('AMI Ref'!$O$6:$R$6,MATCH($K1087,{"Oil","Gas","Electric - Other","Electric ccASHP - split"},0))),0),"")</f>
        <v>0</v>
      </c>
      <c r="AN1087" s="81">
        <f>_xlfn.IFNA(IF($D1087=2,IF($K1087="Not Paid by Tenant",0,INDEX('AMI Ref'!$O$7:$R$7,MATCH($K1087,{"Oil","Gas","Electric - Other","Electric ccASHP - split"},0))),0),"")</f>
        <v>0</v>
      </c>
      <c r="AO1087" s="81">
        <f>_xlfn.IFNA(IF($D1087=3,IF($K1087="Not Paid by Tenant",0,INDEX('AMI Ref'!$O$8:$R$8,MATCH($K1087,{"Oil","Gas","Electric - Other","Electric ccASHP - split"},0))),0),"")</f>
        <v>0</v>
      </c>
      <c r="AP1087" s="81">
        <f>_xlfn.IFNA(IF($D1087=4,IF($K1087="Not Paid by Tenant",0,INDEX('AMI Ref'!$O$9:$R$9,MATCH($K1087,{"Oil","Gas","Electric - Other","Electric ccASHP - split"},0))),0),"")</f>
        <v>0</v>
      </c>
      <c r="AQ1087" s="81">
        <f>_xlfn.IFNA(IF($D1087=5,IF($K1087="Not Paid by Tenant",0,INDEX('AMI Ref'!$O$10:$R$10,MATCH($K1087,{"Oil","Gas","Electric - Other","Electric ccASHP - split"},0))),0),"")</f>
        <v>0</v>
      </c>
      <c r="AR1087" s="124">
        <f t="shared" si="148"/>
        <v>0</v>
      </c>
      <c r="AS1087" s="123" t="e">
        <f t="shared" si="149"/>
        <v>#N/A</v>
      </c>
    </row>
    <row r="1088" spans="1:45" x14ac:dyDescent="0.2">
      <c r="A1088" s="130">
        <v>1086</v>
      </c>
      <c r="B1088" s="177">
        <f>IF(OR(COUNTIF($B$2:$B1087,Input!$F1104)&lt;1,COUNTIF($O$2:$O1087,Input!$C1104)&lt;1),Input!F1104,0)</f>
        <v>0</v>
      </c>
      <c r="C1088" s="177">
        <f>IF(OR(COUNTIF($B$2:$B1087,Input!$F1104)&lt;1,COUNTIF($O$2:$O1087,Input!$C1104)&lt;1),Input!G1104,0)</f>
        <v>0</v>
      </c>
      <c r="D1088" s="177">
        <f>IF(OR(COUNTIF($B$2:$B1087,Input!$F1104)&lt;1,COUNTIF($O$2:$O1087,Input!$C1104)&lt;1),Input!H1104,0)</f>
        <v>0</v>
      </c>
      <c r="E1088" s="177">
        <f>IF(OR(COUNTIF($B$2:$B1087,Input!$F1104)&lt;1,COUNTIF($O$2:$O1087,Input!$C1104)&lt;1),Input!I1104,0)</f>
        <v>0</v>
      </c>
      <c r="F1088" s="177">
        <f>IF(OR(COUNTIF($B$2:$B1087,Input!$F1104)&lt;1,COUNTIF($O$2:$O1087,Input!$C1104)&lt;1),Input!J1104,0)</f>
        <v>0</v>
      </c>
      <c r="G1088" s="177">
        <f>IF(OR(COUNTIF($B$2:$B1087,Input!$F1104)&lt;1,COUNTIF($O$2:$O1087,Input!$C1104)&lt;1),Input!K1104,0)</f>
        <v>0</v>
      </c>
      <c r="H1088" s="177">
        <f>IF(OR(COUNTIF($B$2:$B1087,Input!$F1104)&lt;1,COUNTIF($O$2:$O1087,Input!$C1104)&lt;1),Input!L1104,0)</f>
        <v>0</v>
      </c>
      <c r="I1088" s="177">
        <f>IF(OR(COUNTIF($B$2:$B1087,Input!$F1104)&lt;1,COUNTIF($O$2:$O1087,Input!$C1104)&lt;1),Input!M1104,0)</f>
        <v>0</v>
      </c>
      <c r="J1088" s="177">
        <f>IF(OR(COUNTIF($B$2:$B1087,Input!$F1104)&lt;1,COUNTIF($O$2:$O1087,Input!$C1104)&lt;1),Input!N1104,0)</f>
        <v>0</v>
      </c>
      <c r="K1088" s="177">
        <f>IF(OR(COUNTIF($B$2:$B1087,Input!$F1104)&lt;1,COUNTIF($O$2:$O1087,Input!$C1104)&lt;1),Input!O1104,0)</f>
        <v>0</v>
      </c>
      <c r="L1088" s="177">
        <f>IF(OR(COUNTIF($B$2:$B1087,Input!$F1104)&lt;1,COUNTIF($O$2:$O1087,Input!$C1104)&lt;1),Input!P1104,0)</f>
        <v>0</v>
      </c>
      <c r="M1088" s="129" t="str">
        <f t="shared" si="144"/>
        <v/>
      </c>
      <c r="N1088" s="161">
        <f t="shared" si="142"/>
        <v>0</v>
      </c>
      <c r="O1088" s="168">
        <f>Input!C1104</f>
        <v>0</v>
      </c>
      <c r="P1088" s="168"/>
      <c r="R1088" s="131">
        <f t="shared" si="143"/>
        <v>0</v>
      </c>
      <c r="S1088" s="133" t="str">
        <f t="shared" si="145"/>
        <v xml:space="preserve"> </v>
      </c>
      <c r="T1088" s="133"/>
      <c r="U1088" s="132" t="str">
        <f>_xlfn.IFNA(IF($D1088=0,LOOKUP($F1088,{0.1,0.2,0.3,0.4,0.5,0.6,0.7,0.8,0.9,1},{22,34,46,58,70,82,94,106,118,130}),""),"")</f>
        <v/>
      </c>
      <c r="V1088" s="132" t="str">
        <f>_xlfn.IFNA(IF($D1088=1,LOOKUP($F1088,{0.1,0.2,0.3,0.4,0.5,0.6,0.7,0.8,0.9,1},{23,35,47,59,71,83,95,107,119,131}),""),"")</f>
        <v/>
      </c>
      <c r="W1088" s="132" t="str">
        <f>_xlfn.IFNA(IF($D1088=2,LOOKUP($F1088,{0.1,0.2,0.3,0.4,0.5,0.6,0.7,0.8,0.9,1},{24,36,48,60,72,84,96,108,120,132}),""),"")</f>
        <v/>
      </c>
      <c r="X1088" s="132" t="str">
        <f>_xlfn.IFNA(IF($D1088=3,LOOKUP($F1088,{0.1,0.2,0.3,0.4,0.5,0.6,0.7,0.8,0.9,1},{25,37,49,61,73,85,97,109,121,133}),""),"")</f>
        <v/>
      </c>
      <c r="Y1088" s="132" t="str">
        <f>_xlfn.IFNA(IF($D1088=4,LOOKUP($F1088,{0.1,0.2,0.3,0.4,0.5,0.6,0.7,0.8,0.9,1},{26,38,50,62,74,86,98,110,122,134}),""),"")</f>
        <v/>
      </c>
      <c r="Z1088" s="132" t="str">
        <f>_xlfn.IFNA(IF($D1088=5,LOOKUP($F1088,{0.1,0.2,0.3,0.4,0.5,0.6,0.7,0.8,0.9,1},{27,39,51,63,75,87,99,111,123,135}),""),"")</f>
        <v/>
      </c>
      <c r="AA1088" s="132">
        <f t="shared" si="146"/>
        <v>0</v>
      </c>
      <c r="AB1088" s="132" t="str">
        <f t="shared" si="147"/>
        <v>00</v>
      </c>
      <c r="AC1088" s="82" t="e">
        <f>VLOOKUP(AB1088,'AMI Ref'!T:U,2,FALSE)</f>
        <v>#N/A</v>
      </c>
      <c r="AD1088" s="124"/>
      <c r="AE1088" s="81" t="str">
        <f>_xlfn.IFNA(IF($D1088=0,IF($J1088="Not Paid by Tenant",0,INDEX('AMI Ref'!$K$5:$N$5,MATCH($J1088,{"Oil","Gas","Electric - Other","ELECTRIC - HEAT PUMP"},0))),0),"")</f>
        <v/>
      </c>
      <c r="AF1088" s="81">
        <f>_xlfn.IFNA(IF($D1088=1,IF($J1088="Not Paid by Tenant",0,INDEX('AMI Ref'!$K$6:$N$6,MATCH($J1088,{"Oil","Gas","Electric - Other","ELECTRIC - HEAT PUMP"},0))),0),"")</f>
        <v>0</v>
      </c>
      <c r="AG1088" s="81">
        <f>_xlfn.IFNA(IF($D1088=2,IF($J1088="Not Paid by Tenant",0,INDEX('AMI Ref'!$K$7:$N$7,MATCH($J1088,{"Oil","Gas","Electric - Other","ELECTRIC - HEAT PUMP"},0))),0),"")</f>
        <v>0</v>
      </c>
      <c r="AH1088" s="81">
        <f>_xlfn.IFNA(IF($D1088=3,IF($J1088="Not Paid by Tenant",0,INDEX('AMI Ref'!$K$8:$N$8,MATCH($J1088,{"Oil","Gas","Electric - Other","ELECTRIC - HEAT PUMP"},0))),0),"")</f>
        <v>0</v>
      </c>
      <c r="AI1088" s="81">
        <f>_xlfn.IFNA(IF($D1088=4,IF($J1088="Not Paid by Tenant",0,INDEX('AMI Ref'!$K$9:$N$9,MATCH($J1088,{"Oil","Gas","Electric - Other","ELECTRIC - HEAT PUMP"},0))),0),"")</f>
        <v>0</v>
      </c>
      <c r="AJ1088" s="81">
        <f>_xlfn.IFNA(IF($D1088=5,IF($J1088="Not Paid by Tenant",0,INDEX('AMI Ref'!$K$10:$N$10,MATCH($J1088,{"Oil","Gas","Electric - Other","ELECTRIC - HEAT PUMP"},0))),0),"")</f>
        <v>0</v>
      </c>
      <c r="AK1088" s="128"/>
      <c r="AL1088" s="81" t="str">
        <f>_xlfn.IFNA(IF($D1088=0,IF($K1088="Not Paid by Tenant",0,INDEX('AMI Ref'!$O$5:$R$5,MATCH($K1088,{"Oil","Gas","Electric - Other","Electric ccASHP - split"},0))),0),"")</f>
        <v/>
      </c>
      <c r="AM1088" s="81">
        <f>_xlfn.IFNA(IF($D1088=1,IF($K1088="Not Paid by Tenant",0,INDEX('AMI Ref'!$O$6:$R$6,MATCH($K1088,{"Oil","Gas","Electric - Other","Electric ccASHP - split"},0))),0),"")</f>
        <v>0</v>
      </c>
      <c r="AN1088" s="81">
        <f>_xlfn.IFNA(IF($D1088=2,IF($K1088="Not Paid by Tenant",0,INDEX('AMI Ref'!$O$7:$R$7,MATCH($K1088,{"Oil","Gas","Electric - Other","Electric ccASHP - split"},0))),0),"")</f>
        <v>0</v>
      </c>
      <c r="AO1088" s="81">
        <f>_xlfn.IFNA(IF($D1088=3,IF($K1088="Not Paid by Tenant",0,INDEX('AMI Ref'!$O$8:$R$8,MATCH($K1088,{"Oil","Gas","Electric - Other","Electric ccASHP - split"},0))),0),"")</f>
        <v>0</v>
      </c>
      <c r="AP1088" s="81">
        <f>_xlfn.IFNA(IF($D1088=4,IF($K1088="Not Paid by Tenant",0,INDEX('AMI Ref'!$O$9:$R$9,MATCH($K1088,{"Oil","Gas","Electric - Other","Electric ccASHP - split"},0))),0),"")</f>
        <v>0</v>
      </c>
      <c r="AQ1088" s="81">
        <f>_xlfn.IFNA(IF($D1088=5,IF($K1088="Not Paid by Tenant",0,INDEX('AMI Ref'!$O$10:$R$10,MATCH($K1088,{"Oil","Gas","Electric - Other","Electric ccASHP - split"},0))),0),"")</f>
        <v>0</v>
      </c>
      <c r="AR1088" s="124">
        <f t="shared" si="148"/>
        <v>0</v>
      </c>
      <c r="AS1088" s="123" t="e">
        <f t="shared" si="149"/>
        <v>#N/A</v>
      </c>
    </row>
    <row r="1089" spans="1:45" x14ac:dyDescent="0.2">
      <c r="A1089" s="130">
        <v>1087</v>
      </c>
      <c r="B1089" s="177">
        <f>IF(OR(COUNTIF($B$2:$B1088,Input!$F1105)&lt;1,COUNTIF($O$2:$O1088,Input!$C1105)&lt;1),Input!F1105,0)</f>
        <v>0</v>
      </c>
      <c r="C1089" s="177">
        <f>IF(OR(COUNTIF($B$2:$B1088,Input!$F1105)&lt;1,COUNTIF($O$2:$O1088,Input!$C1105)&lt;1),Input!G1105,0)</f>
        <v>0</v>
      </c>
      <c r="D1089" s="177">
        <f>IF(OR(COUNTIF($B$2:$B1088,Input!$F1105)&lt;1,COUNTIF($O$2:$O1088,Input!$C1105)&lt;1),Input!H1105,0)</f>
        <v>0</v>
      </c>
      <c r="E1089" s="177">
        <f>IF(OR(COUNTIF($B$2:$B1088,Input!$F1105)&lt;1,COUNTIF($O$2:$O1088,Input!$C1105)&lt;1),Input!I1105,0)</f>
        <v>0</v>
      </c>
      <c r="F1089" s="177">
        <f>IF(OR(COUNTIF($B$2:$B1088,Input!$F1105)&lt;1,COUNTIF($O$2:$O1088,Input!$C1105)&lt;1),Input!J1105,0)</f>
        <v>0</v>
      </c>
      <c r="G1089" s="177">
        <f>IF(OR(COUNTIF($B$2:$B1088,Input!$F1105)&lt;1,COUNTIF($O$2:$O1088,Input!$C1105)&lt;1),Input!K1105,0)</f>
        <v>0</v>
      </c>
      <c r="H1089" s="177">
        <f>IF(OR(COUNTIF($B$2:$B1088,Input!$F1105)&lt;1,COUNTIF($O$2:$O1088,Input!$C1105)&lt;1),Input!L1105,0)</f>
        <v>0</v>
      </c>
      <c r="I1089" s="177">
        <f>IF(OR(COUNTIF($B$2:$B1088,Input!$F1105)&lt;1,COUNTIF($O$2:$O1088,Input!$C1105)&lt;1),Input!M1105,0)</f>
        <v>0</v>
      </c>
      <c r="J1089" s="177">
        <f>IF(OR(COUNTIF($B$2:$B1088,Input!$F1105)&lt;1,COUNTIF($O$2:$O1088,Input!$C1105)&lt;1),Input!N1105,0)</f>
        <v>0</v>
      </c>
      <c r="K1089" s="177">
        <f>IF(OR(COUNTIF($B$2:$B1088,Input!$F1105)&lt;1,COUNTIF($O$2:$O1088,Input!$C1105)&lt;1),Input!O1105,0)</f>
        <v>0</v>
      </c>
      <c r="L1089" s="177">
        <f>IF(OR(COUNTIF($B$2:$B1088,Input!$F1105)&lt;1,COUNTIF($O$2:$O1088,Input!$C1105)&lt;1),Input!P1105,0)</f>
        <v>0</v>
      </c>
      <c r="M1089" s="129" t="str">
        <f t="shared" si="144"/>
        <v/>
      </c>
      <c r="N1089" s="161">
        <f t="shared" si="142"/>
        <v>0</v>
      </c>
      <c r="O1089" s="168">
        <f>Input!C1105</f>
        <v>0</v>
      </c>
      <c r="P1089" s="168"/>
      <c r="R1089" s="131">
        <f t="shared" si="143"/>
        <v>0</v>
      </c>
      <c r="S1089" s="133" t="str">
        <f t="shared" si="145"/>
        <v xml:space="preserve"> </v>
      </c>
      <c r="T1089" s="133"/>
      <c r="U1089" s="132" t="str">
        <f>_xlfn.IFNA(IF($D1089=0,LOOKUP($F1089,{0.1,0.2,0.3,0.4,0.5,0.6,0.7,0.8,0.9,1},{22,34,46,58,70,82,94,106,118,130}),""),"")</f>
        <v/>
      </c>
      <c r="V1089" s="132" t="str">
        <f>_xlfn.IFNA(IF($D1089=1,LOOKUP($F1089,{0.1,0.2,0.3,0.4,0.5,0.6,0.7,0.8,0.9,1},{23,35,47,59,71,83,95,107,119,131}),""),"")</f>
        <v/>
      </c>
      <c r="W1089" s="132" t="str">
        <f>_xlfn.IFNA(IF($D1089=2,LOOKUP($F1089,{0.1,0.2,0.3,0.4,0.5,0.6,0.7,0.8,0.9,1},{24,36,48,60,72,84,96,108,120,132}),""),"")</f>
        <v/>
      </c>
      <c r="X1089" s="132" t="str">
        <f>_xlfn.IFNA(IF($D1089=3,LOOKUP($F1089,{0.1,0.2,0.3,0.4,0.5,0.6,0.7,0.8,0.9,1},{25,37,49,61,73,85,97,109,121,133}),""),"")</f>
        <v/>
      </c>
      <c r="Y1089" s="132" t="str">
        <f>_xlfn.IFNA(IF($D1089=4,LOOKUP($F1089,{0.1,0.2,0.3,0.4,0.5,0.6,0.7,0.8,0.9,1},{26,38,50,62,74,86,98,110,122,134}),""),"")</f>
        <v/>
      </c>
      <c r="Z1089" s="132" t="str">
        <f>_xlfn.IFNA(IF($D1089=5,LOOKUP($F1089,{0.1,0.2,0.3,0.4,0.5,0.6,0.7,0.8,0.9,1},{27,39,51,63,75,87,99,111,123,135}),""),"")</f>
        <v/>
      </c>
      <c r="AA1089" s="132">
        <f t="shared" si="146"/>
        <v>0</v>
      </c>
      <c r="AB1089" s="132" t="str">
        <f t="shared" si="147"/>
        <v>00</v>
      </c>
      <c r="AC1089" s="82" t="e">
        <f>VLOOKUP(AB1089,'AMI Ref'!T:U,2,FALSE)</f>
        <v>#N/A</v>
      </c>
      <c r="AD1089" s="124"/>
      <c r="AE1089" s="81" t="str">
        <f>_xlfn.IFNA(IF($D1089=0,IF($J1089="Not Paid by Tenant",0,INDEX('AMI Ref'!$K$5:$N$5,MATCH($J1089,{"Oil","Gas","Electric - Other","ELECTRIC - HEAT PUMP"},0))),0),"")</f>
        <v/>
      </c>
      <c r="AF1089" s="81">
        <f>_xlfn.IFNA(IF($D1089=1,IF($J1089="Not Paid by Tenant",0,INDEX('AMI Ref'!$K$6:$N$6,MATCH($J1089,{"Oil","Gas","Electric - Other","ELECTRIC - HEAT PUMP"},0))),0),"")</f>
        <v>0</v>
      </c>
      <c r="AG1089" s="81">
        <f>_xlfn.IFNA(IF($D1089=2,IF($J1089="Not Paid by Tenant",0,INDEX('AMI Ref'!$K$7:$N$7,MATCH($J1089,{"Oil","Gas","Electric - Other","ELECTRIC - HEAT PUMP"},0))),0),"")</f>
        <v>0</v>
      </c>
      <c r="AH1089" s="81">
        <f>_xlfn.IFNA(IF($D1089=3,IF($J1089="Not Paid by Tenant",0,INDEX('AMI Ref'!$K$8:$N$8,MATCH($J1089,{"Oil","Gas","Electric - Other","ELECTRIC - HEAT PUMP"},0))),0),"")</f>
        <v>0</v>
      </c>
      <c r="AI1089" s="81">
        <f>_xlfn.IFNA(IF($D1089=4,IF($J1089="Not Paid by Tenant",0,INDEX('AMI Ref'!$K$9:$N$9,MATCH($J1089,{"Oil","Gas","Electric - Other","ELECTRIC - HEAT PUMP"},0))),0),"")</f>
        <v>0</v>
      </c>
      <c r="AJ1089" s="81">
        <f>_xlfn.IFNA(IF($D1089=5,IF($J1089="Not Paid by Tenant",0,INDEX('AMI Ref'!$K$10:$N$10,MATCH($J1089,{"Oil","Gas","Electric - Other","ELECTRIC - HEAT PUMP"},0))),0),"")</f>
        <v>0</v>
      </c>
      <c r="AK1089" s="128"/>
      <c r="AL1089" s="81" t="str">
        <f>_xlfn.IFNA(IF($D1089=0,IF($K1089="Not Paid by Tenant",0,INDEX('AMI Ref'!$O$5:$R$5,MATCH($K1089,{"Oil","Gas","Electric - Other","Electric ccASHP - split"},0))),0),"")</f>
        <v/>
      </c>
      <c r="AM1089" s="81">
        <f>_xlfn.IFNA(IF($D1089=1,IF($K1089="Not Paid by Tenant",0,INDEX('AMI Ref'!$O$6:$R$6,MATCH($K1089,{"Oil","Gas","Electric - Other","Electric ccASHP - split"},0))),0),"")</f>
        <v>0</v>
      </c>
      <c r="AN1089" s="81">
        <f>_xlfn.IFNA(IF($D1089=2,IF($K1089="Not Paid by Tenant",0,INDEX('AMI Ref'!$O$7:$R$7,MATCH($K1089,{"Oil","Gas","Electric - Other","Electric ccASHP - split"},0))),0),"")</f>
        <v>0</v>
      </c>
      <c r="AO1089" s="81">
        <f>_xlfn.IFNA(IF($D1089=3,IF($K1089="Not Paid by Tenant",0,INDEX('AMI Ref'!$O$8:$R$8,MATCH($K1089,{"Oil","Gas","Electric - Other","Electric ccASHP - split"},0))),0),"")</f>
        <v>0</v>
      </c>
      <c r="AP1089" s="81">
        <f>_xlfn.IFNA(IF($D1089=4,IF($K1089="Not Paid by Tenant",0,INDEX('AMI Ref'!$O$9:$R$9,MATCH($K1089,{"Oil","Gas","Electric - Other","Electric ccASHP - split"},0))),0),"")</f>
        <v>0</v>
      </c>
      <c r="AQ1089" s="81">
        <f>_xlfn.IFNA(IF($D1089=5,IF($K1089="Not Paid by Tenant",0,INDEX('AMI Ref'!$O$10:$R$10,MATCH($K1089,{"Oil","Gas","Electric - Other","Electric ccASHP - split"},0))),0),"")</f>
        <v>0</v>
      </c>
      <c r="AR1089" s="124">
        <f t="shared" si="148"/>
        <v>0</v>
      </c>
      <c r="AS1089" s="123" t="e">
        <f t="shared" si="149"/>
        <v>#N/A</v>
      </c>
    </row>
    <row r="1090" spans="1:45" x14ac:dyDescent="0.2">
      <c r="A1090" s="130">
        <v>1088</v>
      </c>
      <c r="B1090" s="177">
        <f>IF(OR(COUNTIF($B$2:$B1089,Input!$F1106)&lt;1,COUNTIF($O$2:$O1089,Input!$C1106)&lt;1),Input!F1106,0)</f>
        <v>0</v>
      </c>
      <c r="C1090" s="177">
        <f>IF(OR(COUNTIF($B$2:$B1089,Input!$F1106)&lt;1,COUNTIF($O$2:$O1089,Input!$C1106)&lt;1),Input!G1106,0)</f>
        <v>0</v>
      </c>
      <c r="D1090" s="177">
        <f>IF(OR(COUNTIF($B$2:$B1089,Input!$F1106)&lt;1,COUNTIF($O$2:$O1089,Input!$C1106)&lt;1),Input!H1106,0)</f>
        <v>0</v>
      </c>
      <c r="E1090" s="177">
        <f>IF(OR(COUNTIF($B$2:$B1089,Input!$F1106)&lt;1,COUNTIF($O$2:$O1089,Input!$C1106)&lt;1),Input!I1106,0)</f>
        <v>0</v>
      </c>
      <c r="F1090" s="177">
        <f>IF(OR(COUNTIF($B$2:$B1089,Input!$F1106)&lt;1,COUNTIF($O$2:$O1089,Input!$C1106)&lt;1),Input!J1106,0)</f>
        <v>0</v>
      </c>
      <c r="G1090" s="177">
        <f>IF(OR(COUNTIF($B$2:$B1089,Input!$F1106)&lt;1,COUNTIF($O$2:$O1089,Input!$C1106)&lt;1),Input!K1106,0)</f>
        <v>0</v>
      </c>
      <c r="H1090" s="177">
        <f>IF(OR(COUNTIF($B$2:$B1089,Input!$F1106)&lt;1,COUNTIF($O$2:$O1089,Input!$C1106)&lt;1),Input!L1106,0)</f>
        <v>0</v>
      </c>
      <c r="I1090" s="177">
        <f>IF(OR(COUNTIF($B$2:$B1089,Input!$F1106)&lt;1,COUNTIF($O$2:$O1089,Input!$C1106)&lt;1),Input!M1106,0)</f>
        <v>0</v>
      </c>
      <c r="J1090" s="177">
        <f>IF(OR(COUNTIF($B$2:$B1089,Input!$F1106)&lt;1,COUNTIF($O$2:$O1089,Input!$C1106)&lt;1),Input!N1106,0)</f>
        <v>0</v>
      </c>
      <c r="K1090" s="177">
        <f>IF(OR(COUNTIF($B$2:$B1089,Input!$F1106)&lt;1,COUNTIF($O$2:$O1089,Input!$C1106)&lt;1),Input!O1106,0)</f>
        <v>0</v>
      </c>
      <c r="L1090" s="177">
        <f>IF(OR(COUNTIF($B$2:$B1089,Input!$F1106)&lt;1,COUNTIF($O$2:$O1089,Input!$C1106)&lt;1),Input!P1106,0)</f>
        <v>0</v>
      </c>
      <c r="M1090" s="129" t="str">
        <f t="shared" si="144"/>
        <v/>
      </c>
      <c r="N1090" s="161">
        <f t="shared" si="142"/>
        <v>0</v>
      </c>
      <c r="O1090" s="168">
        <f>Input!C1106</f>
        <v>0</v>
      </c>
      <c r="P1090" s="168"/>
      <c r="R1090" s="131">
        <f t="shared" si="143"/>
        <v>0</v>
      </c>
      <c r="S1090" s="133" t="str">
        <f t="shared" si="145"/>
        <v xml:space="preserve"> </v>
      </c>
      <c r="T1090" s="133"/>
      <c r="U1090" s="132" t="str">
        <f>_xlfn.IFNA(IF($D1090=0,LOOKUP($F1090,{0.1,0.2,0.3,0.4,0.5,0.6,0.7,0.8,0.9,1},{22,34,46,58,70,82,94,106,118,130}),""),"")</f>
        <v/>
      </c>
      <c r="V1090" s="132" t="str">
        <f>_xlfn.IFNA(IF($D1090=1,LOOKUP($F1090,{0.1,0.2,0.3,0.4,0.5,0.6,0.7,0.8,0.9,1},{23,35,47,59,71,83,95,107,119,131}),""),"")</f>
        <v/>
      </c>
      <c r="W1090" s="132" t="str">
        <f>_xlfn.IFNA(IF($D1090=2,LOOKUP($F1090,{0.1,0.2,0.3,0.4,0.5,0.6,0.7,0.8,0.9,1},{24,36,48,60,72,84,96,108,120,132}),""),"")</f>
        <v/>
      </c>
      <c r="X1090" s="132" t="str">
        <f>_xlfn.IFNA(IF($D1090=3,LOOKUP($F1090,{0.1,0.2,0.3,0.4,0.5,0.6,0.7,0.8,0.9,1},{25,37,49,61,73,85,97,109,121,133}),""),"")</f>
        <v/>
      </c>
      <c r="Y1090" s="132" t="str">
        <f>_xlfn.IFNA(IF($D1090=4,LOOKUP($F1090,{0.1,0.2,0.3,0.4,0.5,0.6,0.7,0.8,0.9,1},{26,38,50,62,74,86,98,110,122,134}),""),"")</f>
        <v/>
      </c>
      <c r="Z1090" s="132" t="str">
        <f>_xlfn.IFNA(IF($D1090=5,LOOKUP($F1090,{0.1,0.2,0.3,0.4,0.5,0.6,0.7,0.8,0.9,1},{27,39,51,63,75,87,99,111,123,135}),""),"")</f>
        <v/>
      </c>
      <c r="AA1090" s="132">
        <f t="shared" si="146"/>
        <v>0</v>
      </c>
      <c r="AB1090" s="132" t="str">
        <f t="shared" si="147"/>
        <v>00</v>
      </c>
      <c r="AC1090" s="82" t="e">
        <f>VLOOKUP(AB1090,'AMI Ref'!T:U,2,FALSE)</f>
        <v>#N/A</v>
      </c>
      <c r="AD1090" s="124"/>
      <c r="AE1090" s="81" t="str">
        <f>_xlfn.IFNA(IF($D1090=0,IF($J1090="Not Paid by Tenant",0,INDEX('AMI Ref'!$K$5:$N$5,MATCH($J1090,{"Oil","Gas","Electric - Other","ELECTRIC - HEAT PUMP"},0))),0),"")</f>
        <v/>
      </c>
      <c r="AF1090" s="81">
        <f>_xlfn.IFNA(IF($D1090=1,IF($J1090="Not Paid by Tenant",0,INDEX('AMI Ref'!$K$6:$N$6,MATCH($J1090,{"Oil","Gas","Electric - Other","ELECTRIC - HEAT PUMP"},0))),0),"")</f>
        <v>0</v>
      </c>
      <c r="AG1090" s="81">
        <f>_xlfn.IFNA(IF($D1090=2,IF($J1090="Not Paid by Tenant",0,INDEX('AMI Ref'!$K$7:$N$7,MATCH($J1090,{"Oil","Gas","Electric - Other","ELECTRIC - HEAT PUMP"},0))),0),"")</f>
        <v>0</v>
      </c>
      <c r="AH1090" s="81">
        <f>_xlfn.IFNA(IF($D1090=3,IF($J1090="Not Paid by Tenant",0,INDEX('AMI Ref'!$K$8:$N$8,MATCH($J1090,{"Oil","Gas","Electric - Other","ELECTRIC - HEAT PUMP"},0))),0),"")</f>
        <v>0</v>
      </c>
      <c r="AI1090" s="81">
        <f>_xlfn.IFNA(IF($D1090=4,IF($J1090="Not Paid by Tenant",0,INDEX('AMI Ref'!$K$9:$N$9,MATCH($J1090,{"Oil","Gas","Electric - Other","ELECTRIC - HEAT PUMP"},0))),0),"")</f>
        <v>0</v>
      </c>
      <c r="AJ1090" s="81">
        <f>_xlfn.IFNA(IF($D1090=5,IF($J1090="Not Paid by Tenant",0,INDEX('AMI Ref'!$K$10:$N$10,MATCH($J1090,{"Oil","Gas","Electric - Other","ELECTRIC - HEAT PUMP"},0))),0),"")</f>
        <v>0</v>
      </c>
      <c r="AK1090" s="128"/>
      <c r="AL1090" s="81" t="str">
        <f>_xlfn.IFNA(IF($D1090=0,IF($K1090="Not Paid by Tenant",0,INDEX('AMI Ref'!$O$5:$R$5,MATCH($K1090,{"Oil","Gas","Electric - Other","Electric ccASHP - split"},0))),0),"")</f>
        <v/>
      </c>
      <c r="AM1090" s="81">
        <f>_xlfn.IFNA(IF($D1090=1,IF($K1090="Not Paid by Tenant",0,INDEX('AMI Ref'!$O$6:$R$6,MATCH($K1090,{"Oil","Gas","Electric - Other","Electric ccASHP - split"},0))),0),"")</f>
        <v>0</v>
      </c>
      <c r="AN1090" s="81">
        <f>_xlfn.IFNA(IF($D1090=2,IF($K1090="Not Paid by Tenant",0,INDEX('AMI Ref'!$O$7:$R$7,MATCH($K1090,{"Oil","Gas","Electric - Other","Electric ccASHP - split"},0))),0),"")</f>
        <v>0</v>
      </c>
      <c r="AO1090" s="81">
        <f>_xlfn.IFNA(IF($D1090=3,IF($K1090="Not Paid by Tenant",0,INDEX('AMI Ref'!$O$8:$R$8,MATCH($K1090,{"Oil","Gas","Electric - Other","Electric ccASHP - split"},0))),0),"")</f>
        <v>0</v>
      </c>
      <c r="AP1090" s="81">
        <f>_xlfn.IFNA(IF($D1090=4,IF($K1090="Not Paid by Tenant",0,INDEX('AMI Ref'!$O$9:$R$9,MATCH($K1090,{"Oil","Gas","Electric - Other","Electric ccASHP - split"},0))),0),"")</f>
        <v>0</v>
      </c>
      <c r="AQ1090" s="81">
        <f>_xlfn.IFNA(IF($D1090=5,IF($K1090="Not Paid by Tenant",0,INDEX('AMI Ref'!$O$10:$R$10,MATCH($K1090,{"Oil","Gas","Electric - Other","Electric ccASHP - split"},0))),0),"")</f>
        <v>0</v>
      </c>
      <c r="AR1090" s="124">
        <f t="shared" si="148"/>
        <v>0</v>
      </c>
      <c r="AS1090" s="123" t="e">
        <f t="shared" si="149"/>
        <v>#N/A</v>
      </c>
    </row>
    <row r="1091" spans="1:45" x14ac:dyDescent="0.2">
      <c r="A1091" s="130">
        <v>1089</v>
      </c>
      <c r="B1091" s="177">
        <f>IF(OR(COUNTIF($B$2:$B1090,Input!$F1107)&lt;1,COUNTIF($O$2:$O1090,Input!$C1107)&lt;1),Input!F1107,0)</f>
        <v>0</v>
      </c>
      <c r="C1091" s="177">
        <f>IF(OR(COUNTIF($B$2:$B1090,Input!$F1107)&lt;1,COUNTIF($O$2:$O1090,Input!$C1107)&lt;1),Input!G1107,0)</f>
        <v>0</v>
      </c>
      <c r="D1091" s="177">
        <f>IF(OR(COUNTIF($B$2:$B1090,Input!$F1107)&lt;1,COUNTIF($O$2:$O1090,Input!$C1107)&lt;1),Input!H1107,0)</f>
        <v>0</v>
      </c>
      <c r="E1091" s="177">
        <f>IF(OR(COUNTIF($B$2:$B1090,Input!$F1107)&lt;1,COUNTIF($O$2:$O1090,Input!$C1107)&lt;1),Input!I1107,0)</f>
        <v>0</v>
      </c>
      <c r="F1091" s="177">
        <f>IF(OR(COUNTIF($B$2:$B1090,Input!$F1107)&lt;1,COUNTIF($O$2:$O1090,Input!$C1107)&lt;1),Input!J1107,0)</f>
        <v>0</v>
      </c>
      <c r="G1091" s="177">
        <f>IF(OR(COUNTIF($B$2:$B1090,Input!$F1107)&lt;1,COUNTIF($O$2:$O1090,Input!$C1107)&lt;1),Input!K1107,0)</f>
        <v>0</v>
      </c>
      <c r="H1091" s="177">
        <f>IF(OR(COUNTIF($B$2:$B1090,Input!$F1107)&lt;1,COUNTIF($O$2:$O1090,Input!$C1107)&lt;1),Input!L1107,0)</f>
        <v>0</v>
      </c>
      <c r="I1091" s="177">
        <f>IF(OR(COUNTIF($B$2:$B1090,Input!$F1107)&lt;1,COUNTIF($O$2:$O1090,Input!$C1107)&lt;1),Input!M1107,0)</f>
        <v>0</v>
      </c>
      <c r="J1091" s="177">
        <f>IF(OR(COUNTIF($B$2:$B1090,Input!$F1107)&lt;1,COUNTIF($O$2:$O1090,Input!$C1107)&lt;1),Input!N1107,0)</f>
        <v>0</v>
      </c>
      <c r="K1091" s="177">
        <f>IF(OR(COUNTIF($B$2:$B1090,Input!$F1107)&lt;1,COUNTIF($O$2:$O1090,Input!$C1107)&lt;1),Input!O1107,0)</f>
        <v>0</v>
      </c>
      <c r="L1091" s="177">
        <f>IF(OR(COUNTIF($B$2:$B1090,Input!$F1107)&lt;1,COUNTIF($O$2:$O1090,Input!$C1107)&lt;1),Input!P1107,0)</f>
        <v>0</v>
      </c>
      <c r="M1091" s="129" t="str">
        <f t="shared" si="144"/>
        <v/>
      </c>
      <c r="N1091" s="161">
        <f t="shared" si="142"/>
        <v>0</v>
      </c>
      <c r="O1091" s="168">
        <f>Input!C1107</f>
        <v>0</v>
      </c>
      <c r="P1091" s="168"/>
      <c r="R1091" s="131">
        <f t="shared" si="143"/>
        <v>0</v>
      </c>
      <c r="S1091" s="133" t="str">
        <f t="shared" si="145"/>
        <v xml:space="preserve"> </v>
      </c>
      <c r="T1091" s="133"/>
      <c r="U1091" s="132" t="str">
        <f>_xlfn.IFNA(IF($D1091=0,LOOKUP($F1091,{0.1,0.2,0.3,0.4,0.5,0.6,0.7,0.8,0.9,1},{22,34,46,58,70,82,94,106,118,130}),""),"")</f>
        <v/>
      </c>
      <c r="V1091" s="132" t="str">
        <f>_xlfn.IFNA(IF($D1091=1,LOOKUP($F1091,{0.1,0.2,0.3,0.4,0.5,0.6,0.7,0.8,0.9,1},{23,35,47,59,71,83,95,107,119,131}),""),"")</f>
        <v/>
      </c>
      <c r="W1091" s="132" t="str">
        <f>_xlfn.IFNA(IF($D1091=2,LOOKUP($F1091,{0.1,0.2,0.3,0.4,0.5,0.6,0.7,0.8,0.9,1},{24,36,48,60,72,84,96,108,120,132}),""),"")</f>
        <v/>
      </c>
      <c r="X1091" s="132" t="str">
        <f>_xlfn.IFNA(IF($D1091=3,LOOKUP($F1091,{0.1,0.2,0.3,0.4,0.5,0.6,0.7,0.8,0.9,1},{25,37,49,61,73,85,97,109,121,133}),""),"")</f>
        <v/>
      </c>
      <c r="Y1091" s="132" t="str">
        <f>_xlfn.IFNA(IF($D1091=4,LOOKUP($F1091,{0.1,0.2,0.3,0.4,0.5,0.6,0.7,0.8,0.9,1},{26,38,50,62,74,86,98,110,122,134}),""),"")</f>
        <v/>
      </c>
      <c r="Z1091" s="132" t="str">
        <f>_xlfn.IFNA(IF($D1091=5,LOOKUP($F1091,{0.1,0.2,0.3,0.4,0.5,0.6,0.7,0.8,0.9,1},{27,39,51,63,75,87,99,111,123,135}),""),"")</f>
        <v/>
      </c>
      <c r="AA1091" s="132">
        <f t="shared" si="146"/>
        <v>0</v>
      </c>
      <c r="AB1091" s="132" t="str">
        <f t="shared" si="147"/>
        <v>00</v>
      </c>
      <c r="AC1091" s="82" t="e">
        <f>VLOOKUP(AB1091,'AMI Ref'!T:U,2,FALSE)</f>
        <v>#N/A</v>
      </c>
      <c r="AD1091" s="124"/>
      <c r="AE1091" s="81" t="str">
        <f>_xlfn.IFNA(IF($D1091=0,IF($J1091="Not Paid by Tenant",0,INDEX('AMI Ref'!$K$5:$N$5,MATCH($J1091,{"Oil","Gas","Electric - Other","ELECTRIC - HEAT PUMP"},0))),0),"")</f>
        <v/>
      </c>
      <c r="AF1091" s="81">
        <f>_xlfn.IFNA(IF($D1091=1,IF($J1091="Not Paid by Tenant",0,INDEX('AMI Ref'!$K$6:$N$6,MATCH($J1091,{"Oil","Gas","Electric - Other","ELECTRIC - HEAT PUMP"},0))),0),"")</f>
        <v>0</v>
      </c>
      <c r="AG1091" s="81">
        <f>_xlfn.IFNA(IF($D1091=2,IF($J1091="Not Paid by Tenant",0,INDEX('AMI Ref'!$K$7:$N$7,MATCH($J1091,{"Oil","Gas","Electric - Other","ELECTRIC - HEAT PUMP"},0))),0),"")</f>
        <v>0</v>
      </c>
      <c r="AH1091" s="81">
        <f>_xlfn.IFNA(IF($D1091=3,IF($J1091="Not Paid by Tenant",0,INDEX('AMI Ref'!$K$8:$N$8,MATCH($J1091,{"Oil","Gas","Electric - Other","ELECTRIC - HEAT PUMP"},0))),0),"")</f>
        <v>0</v>
      </c>
      <c r="AI1091" s="81">
        <f>_xlfn.IFNA(IF($D1091=4,IF($J1091="Not Paid by Tenant",0,INDEX('AMI Ref'!$K$9:$N$9,MATCH($J1091,{"Oil","Gas","Electric - Other","ELECTRIC - HEAT PUMP"},0))),0),"")</f>
        <v>0</v>
      </c>
      <c r="AJ1091" s="81">
        <f>_xlfn.IFNA(IF($D1091=5,IF($J1091="Not Paid by Tenant",0,INDEX('AMI Ref'!$K$10:$N$10,MATCH($J1091,{"Oil","Gas","Electric - Other","ELECTRIC - HEAT PUMP"},0))),0),"")</f>
        <v>0</v>
      </c>
      <c r="AK1091" s="128"/>
      <c r="AL1091" s="81" t="str">
        <f>_xlfn.IFNA(IF($D1091=0,IF($K1091="Not Paid by Tenant",0,INDEX('AMI Ref'!$O$5:$R$5,MATCH($K1091,{"Oil","Gas","Electric - Other","Electric ccASHP - split"},0))),0),"")</f>
        <v/>
      </c>
      <c r="AM1091" s="81">
        <f>_xlfn.IFNA(IF($D1091=1,IF($K1091="Not Paid by Tenant",0,INDEX('AMI Ref'!$O$6:$R$6,MATCH($K1091,{"Oil","Gas","Electric - Other","Electric ccASHP - split"},0))),0),"")</f>
        <v>0</v>
      </c>
      <c r="AN1091" s="81">
        <f>_xlfn.IFNA(IF($D1091=2,IF($K1091="Not Paid by Tenant",0,INDEX('AMI Ref'!$O$7:$R$7,MATCH($K1091,{"Oil","Gas","Electric - Other","Electric ccASHP - split"},0))),0),"")</f>
        <v>0</v>
      </c>
      <c r="AO1091" s="81">
        <f>_xlfn.IFNA(IF($D1091=3,IF($K1091="Not Paid by Tenant",0,INDEX('AMI Ref'!$O$8:$R$8,MATCH($K1091,{"Oil","Gas","Electric - Other","Electric ccASHP - split"},0))),0),"")</f>
        <v>0</v>
      </c>
      <c r="AP1091" s="81">
        <f>_xlfn.IFNA(IF($D1091=4,IF($K1091="Not Paid by Tenant",0,INDEX('AMI Ref'!$O$9:$R$9,MATCH($K1091,{"Oil","Gas","Electric - Other","Electric ccASHP - split"},0))),0),"")</f>
        <v>0</v>
      </c>
      <c r="AQ1091" s="81">
        <f>_xlfn.IFNA(IF($D1091=5,IF($K1091="Not Paid by Tenant",0,INDEX('AMI Ref'!$O$10:$R$10,MATCH($K1091,{"Oil","Gas","Electric - Other","Electric ccASHP - split"},0))),0),"")</f>
        <v>0</v>
      </c>
      <c r="AR1091" s="124">
        <f t="shared" si="148"/>
        <v>0</v>
      </c>
      <c r="AS1091" s="123" t="e">
        <f t="shared" si="149"/>
        <v>#N/A</v>
      </c>
    </row>
    <row r="1092" spans="1:45" x14ac:dyDescent="0.2">
      <c r="A1092" s="130">
        <v>1090</v>
      </c>
      <c r="B1092" s="177">
        <f>IF(OR(COUNTIF($B$2:$B1091,Input!$F1108)&lt;1,COUNTIF($O$2:$O1091,Input!$C1108)&lt;1),Input!F1108,0)</f>
        <v>0</v>
      </c>
      <c r="C1092" s="177">
        <f>IF(OR(COUNTIF($B$2:$B1091,Input!$F1108)&lt;1,COUNTIF($O$2:$O1091,Input!$C1108)&lt;1),Input!G1108,0)</f>
        <v>0</v>
      </c>
      <c r="D1092" s="177">
        <f>IF(OR(COUNTIF($B$2:$B1091,Input!$F1108)&lt;1,COUNTIF($O$2:$O1091,Input!$C1108)&lt;1),Input!H1108,0)</f>
        <v>0</v>
      </c>
      <c r="E1092" s="177">
        <f>IF(OR(COUNTIF($B$2:$B1091,Input!$F1108)&lt;1,COUNTIF($O$2:$O1091,Input!$C1108)&lt;1),Input!I1108,0)</f>
        <v>0</v>
      </c>
      <c r="F1092" s="177">
        <f>IF(OR(COUNTIF($B$2:$B1091,Input!$F1108)&lt;1,COUNTIF($O$2:$O1091,Input!$C1108)&lt;1),Input!J1108,0)</f>
        <v>0</v>
      </c>
      <c r="G1092" s="177">
        <f>IF(OR(COUNTIF($B$2:$B1091,Input!$F1108)&lt;1,COUNTIF($O$2:$O1091,Input!$C1108)&lt;1),Input!K1108,0)</f>
        <v>0</v>
      </c>
      <c r="H1092" s="177">
        <f>IF(OR(COUNTIF($B$2:$B1091,Input!$F1108)&lt;1,COUNTIF($O$2:$O1091,Input!$C1108)&lt;1),Input!L1108,0)</f>
        <v>0</v>
      </c>
      <c r="I1092" s="177">
        <f>IF(OR(COUNTIF($B$2:$B1091,Input!$F1108)&lt;1,COUNTIF($O$2:$O1091,Input!$C1108)&lt;1),Input!M1108,0)</f>
        <v>0</v>
      </c>
      <c r="J1092" s="177">
        <f>IF(OR(COUNTIF($B$2:$B1091,Input!$F1108)&lt;1,COUNTIF($O$2:$O1091,Input!$C1108)&lt;1),Input!N1108,0)</f>
        <v>0</v>
      </c>
      <c r="K1092" s="177">
        <f>IF(OR(COUNTIF($B$2:$B1091,Input!$F1108)&lt;1,COUNTIF($O$2:$O1091,Input!$C1108)&lt;1),Input!O1108,0)</f>
        <v>0</v>
      </c>
      <c r="L1092" s="177">
        <f>IF(OR(COUNTIF($B$2:$B1091,Input!$F1108)&lt;1,COUNTIF($O$2:$O1091,Input!$C1108)&lt;1),Input!P1108,0)</f>
        <v>0</v>
      </c>
      <c r="M1092" s="129" t="str">
        <f t="shared" si="144"/>
        <v/>
      </c>
      <c r="N1092" s="161">
        <f t="shared" ref="N1092:N1155" si="150">IF(G1092&lt;=F1092,IF(G1092&gt;0%,G1092,F1092),F1092)</f>
        <v>0</v>
      </c>
      <c r="O1092" s="168">
        <f>Input!C1108</f>
        <v>0</v>
      </c>
      <c r="P1092" s="168"/>
      <c r="R1092" s="131">
        <f t="shared" ref="R1092:R1155" si="151">IF(AND($H1092="Not Paid by Tenant",$I1092="Not Paid by Tenant"),"E",IF(AND($H1092="Yes, No Elec. Stove",$I1092="Not Paid by Tenant"),"F",IF(AND($H1092="Not Paid by Tenant",$I1092="Yes"),"H",IF(AND($H1092="Yes, No Elec. Stove",$I1092="Yes"),"I", ))))</f>
        <v>0</v>
      </c>
      <c r="S1092" s="133" t="str">
        <f t="shared" si="145"/>
        <v xml:space="preserve"> </v>
      </c>
      <c r="T1092" s="133"/>
      <c r="U1092" s="132" t="str">
        <f>_xlfn.IFNA(IF($D1092=0,LOOKUP($F1092,{0.1,0.2,0.3,0.4,0.5,0.6,0.7,0.8,0.9,1},{22,34,46,58,70,82,94,106,118,130}),""),"")</f>
        <v/>
      </c>
      <c r="V1092" s="132" t="str">
        <f>_xlfn.IFNA(IF($D1092=1,LOOKUP($F1092,{0.1,0.2,0.3,0.4,0.5,0.6,0.7,0.8,0.9,1},{23,35,47,59,71,83,95,107,119,131}),""),"")</f>
        <v/>
      </c>
      <c r="W1092" s="132" t="str">
        <f>_xlfn.IFNA(IF($D1092=2,LOOKUP($F1092,{0.1,0.2,0.3,0.4,0.5,0.6,0.7,0.8,0.9,1},{24,36,48,60,72,84,96,108,120,132}),""),"")</f>
        <v/>
      </c>
      <c r="X1092" s="132" t="str">
        <f>_xlfn.IFNA(IF($D1092=3,LOOKUP($F1092,{0.1,0.2,0.3,0.4,0.5,0.6,0.7,0.8,0.9,1},{25,37,49,61,73,85,97,109,121,133}),""),"")</f>
        <v/>
      </c>
      <c r="Y1092" s="132" t="str">
        <f>_xlfn.IFNA(IF($D1092=4,LOOKUP($F1092,{0.1,0.2,0.3,0.4,0.5,0.6,0.7,0.8,0.9,1},{26,38,50,62,74,86,98,110,122,134}),""),"")</f>
        <v/>
      </c>
      <c r="Z1092" s="132" t="str">
        <f>_xlfn.IFNA(IF($D1092=5,LOOKUP($F1092,{0.1,0.2,0.3,0.4,0.5,0.6,0.7,0.8,0.9,1},{27,39,51,63,75,87,99,111,123,135}),""),"")</f>
        <v/>
      </c>
      <c r="AA1092" s="132">
        <f t="shared" si="146"/>
        <v>0</v>
      </c>
      <c r="AB1092" s="132" t="str">
        <f t="shared" si="147"/>
        <v>00</v>
      </c>
      <c r="AC1092" s="82" t="e">
        <f>VLOOKUP(AB1092,'AMI Ref'!T:U,2,FALSE)</f>
        <v>#N/A</v>
      </c>
      <c r="AD1092" s="124"/>
      <c r="AE1092" s="81" t="str">
        <f>_xlfn.IFNA(IF($D1092=0,IF($J1092="Not Paid by Tenant",0,INDEX('AMI Ref'!$K$5:$N$5,MATCH($J1092,{"Oil","Gas","Electric - Other","ELECTRIC - HEAT PUMP"},0))),0),"")</f>
        <v/>
      </c>
      <c r="AF1092" s="81">
        <f>_xlfn.IFNA(IF($D1092=1,IF($J1092="Not Paid by Tenant",0,INDEX('AMI Ref'!$K$6:$N$6,MATCH($J1092,{"Oil","Gas","Electric - Other","ELECTRIC - HEAT PUMP"},0))),0),"")</f>
        <v>0</v>
      </c>
      <c r="AG1092" s="81">
        <f>_xlfn.IFNA(IF($D1092=2,IF($J1092="Not Paid by Tenant",0,INDEX('AMI Ref'!$K$7:$N$7,MATCH($J1092,{"Oil","Gas","Electric - Other","ELECTRIC - HEAT PUMP"},0))),0),"")</f>
        <v>0</v>
      </c>
      <c r="AH1092" s="81">
        <f>_xlfn.IFNA(IF($D1092=3,IF($J1092="Not Paid by Tenant",0,INDEX('AMI Ref'!$K$8:$N$8,MATCH($J1092,{"Oil","Gas","Electric - Other","ELECTRIC - HEAT PUMP"},0))),0),"")</f>
        <v>0</v>
      </c>
      <c r="AI1092" s="81">
        <f>_xlfn.IFNA(IF($D1092=4,IF($J1092="Not Paid by Tenant",0,INDEX('AMI Ref'!$K$9:$N$9,MATCH($J1092,{"Oil","Gas","Electric - Other","ELECTRIC - HEAT PUMP"},0))),0),"")</f>
        <v>0</v>
      </c>
      <c r="AJ1092" s="81">
        <f>_xlfn.IFNA(IF($D1092=5,IF($J1092="Not Paid by Tenant",0,INDEX('AMI Ref'!$K$10:$N$10,MATCH($J1092,{"Oil","Gas","Electric - Other","ELECTRIC - HEAT PUMP"},0))),0),"")</f>
        <v>0</v>
      </c>
      <c r="AK1092" s="128"/>
      <c r="AL1092" s="81" t="str">
        <f>_xlfn.IFNA(IF($D1092=0,IF($K1092="Not Paid by Tenant",0,INDEX('AMI Ref'!$O$5:$R$5,MATCH($K1092,{"Oil","Gas","Electric - Other","Electric ccASHP - split"},0))),0),"")</f>
        <v/>
      </c>
      <c r="AM1092" s="81">
        <f>_xlfn.IFNA(IF($D1092=1,IF($K1092="Not Paid by Tenant",0,INDEX('AMI Ref'!$O$6:$R$6,MATCH($K1092,{"Oil","Gas","Electric - Other","Electric ccASHP - split"},0))),0),"")</f>
        <v>0</v>
      </c>
      <c r="AN1092" s="81">
        <f>_xlfn.IFNA(IF($D1092=2,IF($K1092="Not Paid by Tenant",0,INDEX('AMI Ref'!$O$7:$R$7,MATCH($K1092,{"Oil","Gas","Electric - Other","Electric ccASHP - split"},0))),0),"")</f>
        <v>0</v>
      </c>
      <c r="AO1092" s="81">
        <f>_xlfn.IFNA(IF($D1092=3,IF($K1092="Not Paid by Tenant",0,INDEX('AMI Ref'!$O$8:$R$8,MATCH($K1092,{"Oil","Gas","Electric - Other","Electric ccASHP - split"},0))),0),"")</f>
        <v>0</v>
      </c>
      <c r="AP1092" s="81">
        <f>_xlfn.IFNA(IF($D1092=4,IF($K1092="Not Paid by Tenant",0,INDEX('AMI Ref'!$O$9:$R$9,MATCH($K1092,{"Oil","Gas","Electric - Other","Electric ccASHP - split"},0))),0),"")</f>
        <v>0</v>
      </c>
      <c r="AQ1092" s="81">
        <f>_xlfn.IFNA(IF($D1092=5,IF($K1092="Not Paid by Tenant",0,INDEX('AMI Ref'!$O$10:$R$10,MATCH($K1092,{"Oil","Gas","Electric - Other","Electric ccASHP - split"},0))),0),"")</f>
        <v>0</v>
      </c>
      <c r="AR1092" s="124">
        <f t="shared" si="148"/>
        <v>0</v>
      </c>
      <c r="AS1092" s="123" t="e">
        <f t="shared" si="149"/>
        <v>#N/A</v>
      </c>
    </row>
    <row r="1093" spans="1:45" x14ac:dyDescent="0.2">
      <c r="A1093" s="130">
        <v>1091</v>
      </c>
      <c r="B1093" s="177">
        <f>IF(OR(COUNTIF($B$2:$B1092,Input!$F1109)&lt;1,COUNTIF($O$2:$O1092,Input!$C1109)&lt;1),Input!F1109,0)</f>
        <v>0</v>
      </c>
      <c r="C1093" s="177">
        <f>IF(OR(COUNTIF($B$2:$B1092,Input!$F1109)&lt;1,COUNTIF($O$2:$O1092,Input!$C1109)&lt;1),Input!G1109,0)</f>
        <v>0</v>
      </c>
      <c r="D1093" s="177">
        <f>IF(OR(COUNTIF($B$2:$B1092,Input!$F1109)&lt;1,COUNTIF($O$2:$O1092,Input!$C1109)&lt;1),Input!H1109,0)</f>
        <v>0</v>
      </c>
      <c r="E1093" s="177">
        <f>IF(OR(COUNTIF($B$2:$B1092,Input!$F1109)&lt;1,COUNTIF($O$2:$O1092,Input!$C1109)&lt;1),Input!I1109,0)</f>
        <v>0</v>
      </c>
      <c r="F1093" s="177">
        <f>IF(OR(COUNTIF($B$2:$B1092,Input!$F1109)&lt;1,COUNTIF($O$2:$O1092,Input!$C1109)&lt;1),Input!J1109,0)</f>
        <v>0</v>
      </c>
      <c r="G1093" s="177">
        <f>IF(OR(COUNTIF($B$2:$B1092,Input!$F1109)&lt;1,COUNTIF($O$2:$O1092,Input!$C1109)&lt;1),Input!K1109,0)</f>
        <v>0</v>
      </c>
      <c r="H1093" s="177">
        <f>IF(OR(COUNTIF($B$2:$B1092,Input!$F1109)&lt;1,COUNTIF($O$2:$O1092,Input!$C1109)&lt;1),Input!L1109,0)</f>
        <v>0</v>
      </c>
      <c r="I1093" s="177">
        <f>IF(OR(COUNTIF($B$2:$B1092,Input!$F1109)&lt;1,COUNTIF($O$2:$O1092,Input!$C1109)&lt;1),Input!M1109,0)</f>
        <v>0</v>
      </c>
      <c r="J1093" s="177">
        <f>IF(OR(COUNTIF($B$2:$B1092,Input!$F1109)&lt;1,COUNTIF($O$2:$O1092,Input!$C1109)&lt;1),Input!N1109,0)</f>
        <v>0</v>
      </c>
      <c r="K1093" s="177">
        <f>IF(OR(COUNTIF($B$2:$B1092,Input!$F1109)&lt;1,COUNTIF($O$2:$O1092,Input!$C1109)&lt;1),Input!O1109,0)</f>
        <v>0</v>
      </c>
      <c r="L1093" s="177">
        <f>IF(OR(COUNTIF($B$2:$B1092,Input!$F1109)&lt;1,COUNTIF($O$2:$O1092,Input!$C1109)&lt;1),Input!P1109,0)</f>
        <v>0</v>
      </c>
      <c r="M1093" s="129" t="str">
        <f t="shared" si="144"/>
        <v/>
      </c>
      <c r="N1093" s="161">
        <f t="shared" si="150"/>
        <v>0</v>
      </c>
      <c r="O1093" s="168">
        <f>Input!C1109</f>
        <v>0</v>
      </c>
      <c r="P1093" s="168"/>
      <c r="R1093" s="131">
        <f t="shared" si="151"/>
        <v>0</v>
      </c>
      <c r="S1093" s="133" t="str">
        <f t="shared" si="145"/>
        <v xml:space="preserve"> </v>
      </c>
      <c r="T1093" s="133"/>
      <c r="U1093" s="132" t="str">
        <f>_xlfn.IFNA(IF($D1093=0,LOOKUP($F1093,{0.1,0.2,0.3,0.4,0.5,0.6,0.7,0.8,0.9,1},{22,34,46,58,70,82,94,106,118,130}),""),"")</f>
        <v/>
      </c>
      <c r="V1093" s="132" t="str">
        <f>_xlfn.IFNA(IF($D1093=1,LOOKUP($F1093,{0.1,0.2,0.3,0.4,0.5,0.6,0.7,0.8,0.9,1},{23,35,47,59,71,83,95,107,119,131}),""),"")</f>
        <v/>
      </c>
      <c r="W1093" s="132" t="str">
        <f>_xlfn.IFNA(IF($D1093=2,LOOKUP($F1093,{0.1,0.2,0.3,0.4,0.5,0.6,0.7,0.8,0.9,1},{24,36,48,60,72,84,96,108,120,132}),""),"")</f>
        <v/>
      </c>
      <c r="X1093" s="132" t="str">
        <f>_xlfn.IFNA(IF($D1093=3,LOOKUP($F1093,{0.1,0.2,0.3,0.4,0.5,0.6,0.7,0.8,0.9,1},{25,37,49,61,73,85,97,109,121,133}),""),"")</f>
        <v/>
      </c>
      <c r="Y1093" s="132" t="str">
        <f>_xlfn.IFNA(IF($D1093=4,LOOKUP($F1093,{0.1,0.2,0.3,0.4,0.5,0.6,0.7,0.8,0.9,1},{26,38,50,62,74,86,98,110,122,134}),""),"")</f>
        <v/>
      </c>
      <c r="Z1093" s="132" t="str">
        <f>_xlfn.IFNA(IF($D1093=5,LOOKUP($F1093,{0.1,0.2,0.3,0.4,0.5,0.6,0.7,0.8,0.9,1},{27,39,51,63,75,87,99,111,123,135}),""),"")</f>
        <v/>
      </c>
      <c r="AA1093" s="132">
        <f t="shared" si="146"/>
        <v>0</v>
      </c>
      <c r="AB1093" s="132" t="str">
        <f t="shared" si="147"/>
        <v>00</v>
      </c>
      <c r="AC1093" s="82" t="e">
        <f>VLOOKUP(AB1093,'AMI Ref'!T:U,2,FALSE)</f>
        <v>#N/A</v>
      </c>
      <c r="AD1093" s="124"/>
      <c r="AE1093" s="81" t="str">
        <f>_xlfn.IFNA(IF($D1093=0,IF($J1093="Not Paid by Tenant",0,INDEX('AMI Ref'!$K$5:$N$5,MATCH($J1093,{"Oil","Gas","Electric - Other","ELECTRIC - HEAT PUMP"},0))),0),"")</f>
        <v/>
      </c>
      <c r="AF1093" s="81">
        <f>_xlfn.IFNA(IF($D1093=1,IF($J1093="Not Paid by Tenant",0,INDEX('AMI Ref'!$K$6:$N$6,MATCH($J1093,{"Oil","Gas","Electric - Other","ELECTRIC - HEAT PUMP"},0))),0),"")</f>
        <v>0</v>
      </c>
      <c r="AG1093" s="81">
        <f>_xlfn.IFNA(IF($D1093=2,IF($J1093="Not Paid by Tenant",0,INDEX('AMI Ref'!$K$7:$N$7,MATCH($J1093,{"Oil","Gas","Electric - Other","ELECTRIC - HEAT PUMP"},0))),0),"")</f>
        <v>0</v>
      </c>
      <c r="AH1093" s="81">
        <f>_xlfn.IFNA(IF($D1093=3,IF($J1093="Not Paid by Tenant",0,INDEX('AMI Ref'!$K$8:$N$8,MATCH($J1093,{"Oil","Gas","Electric - Other","ELECTRIC - HEAT PUMP"},0))),0),"")</f>
        <v>0</v>
      </c>
      <c r="AI1093" s="81">
        <f>_xlfn.IFNA(IF($D1093=4,IF($J1093="Not Paid by Tenant",0,INDEX('AMI Ref'!$K$9:$N$9,MATCH($J1093,{"Oil","Gas","Electric - Other","ELECTRIC - HEAT PUMP"},0))),0),"")</f>
        <v>0</v>
      </c>
      <c r="AJ1093" s="81">
        <f>_xlfn.IFNA(IF($D1093=5,IF($J1093="Not Paid by Tenant",0,INDEX('AMI Ref'!$K$10:$N$10,MATCH($J1093,{"Oil","Gas","Electric - Other","ELECTRIC - HEAT PUMP"},0))),0),"")</f>
        <v>0</v>
      </c>
      <c r="AK1093" s="128"/>
      <c r="AL1093" s="81" t="str">
        <f>_xlfn.IFNA(IF($D1093=0,IF($K1093="Not Paid by Tenant",0,INDEX('AMI Ref'!$O$5:$R$5,MATCH($K1093,{"Oil","Gas","Electric - Other","Electric ccASHP - split"},0))),0),"")</f>
        <v/>
      </c>
      <c r="AM1093" s="81">
        <f>_xlfn.IFNA(IF($D1093=1,IF($K1093="Not Paid by Tenant",0,INDEX('AMI Ref'!$O$6:$R$6,MATCH($K1093,{"Oil","Gas","Electric - Other","Electric ccASHP - split"},0))),0),"")</f>
        <v>0</v>
      </c>
      <c r="AN1093" s="81">
        <f>_xlfn.IFNA(IF($D1093=2,IF($K1093="Not Paid by Tenant",0,INDEX('AMI Ref'!$O$7:$R$7,MATCH($K1093,{"Oil","Gas","Electric - Other","Electric ccASHP - split"},0))),0),"")</f>
        <v>0</v>
      </c>
      <c r="AO1093" s="81">
        <f>_xlfn.IFNA(IF($D1093=3,IF($K1093="Not Paid by Tenant",0,INDEX('AMI Ref'!$O$8:$R$8,MATCH($K1093,{"Oil","Gas","Electric - Other","Electric ccASHP - split"},0))),0),"")</f>
        <v>0</v>
      </c>
      <c r="AP1093" s="81">
        <f>_xlfn.IFNA(IF($D1093=4,IF($K1093="Not Paid by Tenant",0,INDEX('AMI Ref'!$O$9:$R$9,MATCH($K1093,{"Oil","Gas","Electric - Other","Electric ccASHP - split"},0))),0),"")</f>
        <v>0</v>
      </c>
      <c r="AQ1093" s="81">
        <f>_xlfn.IFNA(IF($D1093=5,IF($K1093="Not Paid by Tenant",0,INDEX('AMI Ref'!$O$10:$R$10,MATCH($K1093,{"Oil","Gas","Electric - Other","Electric ccASHP - split"},0))),0),"")</f>
        <v>0</v>
      </c>
      <c r="AR1093" s="124">
        <f t="shared" si="148"/>
        <v>0</v>
      </c>
      <c r="AS1093" s="123" t="e">
        <f t="shared" si="149"/>
        <v>#N/A</v>
      </c>
    </row>
    <row r="1094" spans="1:45" x14ac:dyDescent="0.2">
      <c r="A1094" s="130">
        <v>1092</v>
      </c>
      <c r="B1094" s="177">
        <f>IF(OR(COUNTIF($B$2:$B1093,Input!$F1110)&lt;1,COUNTIF($O$2:$O1093,Input!$C1110)&lt;1),Input!F1110,0)</f>
        <v>0</v>
      </c>
      <c r="C1094" s="177">
        <f>IF(OR(COUNTIF($B$2:$B1093,Input!$F1110)&lt;1,COUNTIF($O$2:$O1093,Input!$C1110)&lt;1),Input!G1110,0)</f>
        <v>0</v>
      </c>
      <c r="D1094" s="177">
        <f>IF(OR(COUNTIF($B$2:$B1093,Input!$F1110)&lt;1,COUNTIF($O$2:$O1093,Input!$C1110)&lt;1),Input!H1110,0)</f>
        <v>0</v>
      </c>
      <c r="E1094" s="177">
        <f>IF(OR(COUNTIF($B$2:$B1093,Input!$F1110)&lt;1,COUNTIF($O$2:$O1093,Input!$C1110)&lt;1),Input!I1110,0)</f>
        <v>0</v>
      </c>
      <c r="F1094" s="177">
        <f>IF(OR(COUNTIF($B$2:$B1093,Input!$F1110)&lt;1,COUNTIF($O$2:$O1093,Input!$C1110)&lt;1),Input!J1110,0)</f>
        <v>0</v>
      </c>
      <c r="G1094" s="177">
        <f>IF(OR(COUNTIF($B$2:$B1093,Input!$F1110)&lt;1,COUNTIF($O$2:$O1093,Input!$C1110)&lt;1),Input!K1110,0)</f>
        <v>0</v>
      </c>
      <c r="H1094" s="177">
        <f>IF(OR(COUNTIF($B$2:$B1093,Input!$F1110)&lt;1,COUNTIF($O$2:$O1093,Input!$C1110)&lt;1),Input!L1110,0)</f>
        <v>0</v>
      </c>
      <c r="I1094" s="177">
        <f>IF(OR(COUNTIF($B$2:$B1093,Input!$F1110)&lt;1,COUNTIF($O$2:$O1093,Input!$C1110)&lt;1),Input!M1110,0)</f>
        <v>0</v>
      </c>
      <c r="J1094" s="177">
        <f>IF(OR(COUNTIF($B$2:$B1093,Input!$F1110)&lt;1,COUNTIF($O$2:$O1093,Input!$C1110)&lt;1),Input!N1110,0)</f>
        <v>0</v>
      </c>
      <c r="K1094" s="177">
        <f>IF(OR(COUNTIF($B$2:$B1093,Input!$F1110)&lt;1,COUNTIF($O$2:$O1093,Input!$C1110)&lt;1),Input!O1110,0)</f>
        <v>0</v>
      </c>
      <c r="L1094" s="177">
        <f>IF(OR(COUNTIF($B$2:$B1093,Input!$F1110)&lt;1,COUNTIF($O$2:$O1093,Input!$C1110)&lt;1),Input!P1110,0)</f>
        <v>0</v>
      </c>
      <c r="M1094" s="129" t="str">
        <f t="shared" si="144"/>
        <v/>
      </c>
      <c r="N1094" s="161">
        <f t="shared" si="150"/>
        <v>0</v>
      </c>
      <c r="O1094" s="168">
        <f>Input!C1110</f>
        <v>0</v>
      </c>
      <c r="P1094" s="168"/>
      <c r="R1094" s="131">
        <f t="shared" si="151"/>
        <v>0</v>
      </c>
      <c r="S1094" s="133" t="str">
        <f t="shared" si="145"/>
        <v xml:space="preserve"> </v>
      </c>
      <c r="T1094" s="133"/>
      <c r="U1094" s="132" t="str">
        <f>_xlfn.IFNA(IF($D1094=0,LOOKUP($F1094,{0.1,0.2,0.3,0.4,0.5,0.6,0.7,0.8,0.9,1},{22,34,46,58,70,82,94,106,118,130}),""),"")</f>
        <v/>
      </c>
      <c r="V1094" s="132" t="str">
        <f>_xlfn.IFNA(IF($D1094=1,LOOKUP($F1094,{0.1,0.2,0.3,0.4,0.5,0.6,0.7,0.8,0.9,1},{23,35,47,59,71,83,95,107,119,131}),""),"")</f>
        <v/>
      </c>
      <c r="W1094" s="132" t="str">
        <f>_xlfn.IFNA(IF($D1094=2,LOOKUP($F1094,{0.1,0.2,0.3,0.4,0.5,0.6,0.7,0.8,0.9,1},{24,36,48,60,72,84,96,108,120,132}),""),"")</f>
        <v/>
      </c>
      <c r="X1094" s="132" t="str">
        <f>_xlfn.IFNA(IF($D1094=3,LOOKUP($F1094,{0.1,0.2,0.3,0.4,0.5,0.6,0.7,0.8,0.9,1},{25,37,49,61,73,85,97,109,121,133}),""),"")</f>
        <v/>
      </c>
      <c r="Y1094" s="132" t="str">
        <f>_xlfn.IFNA(IF($D1094=4,LOOKUP($F1094,{0.1,0.2,0.3,0.4,0.5,0.6,0.7,0.8,0.9,1},{26,38,50,62,74,86,98,110,122,134}),""),"")</f>
        <v/>
      </c>
      <c r="Z1094" s="132" t="str">
        <f>_xlfn.IFNA(IF($D1094=5,LOOKUP($F1094,{0.1,0.2,0.3,0.4,0.5,0.6,0.7,0.8,0.9,1},{27,39,51,63,75,87,99,111,123,135}),""),"")</f>
        <v/>
      </c>
      <c r="AA1094" s="132">
        <f t="shared" si="146"/>
        <v>0</v>
      </c>
      <c r="AB1094" s="132" t="str">
        <f t="shared" si="147"/>
        <v>00</v>
      </c>
      <c r="AC1094" s="82" t="e">
        <f>VLOOKUP(AB1094,'AMI Ref'!T:U,2,FALSE)</f>
        <v>#N/A</v>
      </c>
      <c r="AD1094" s="124"/>
      <c r="AE1094" s="81" t="str">
        <f>_xlfn.IFNA(IF($D1094=0,IF($J1094="Not Paid by Tenant",0,INDEX('AMI Ref'!$K$5:$N$5,MATCH($J1094,{"Oil","Gas","Electric - Other","ELECTRIC - HEAT PUMP"},0))),0),"")</f>
        <v/>
      </c>
      <c r="AF1094" s="81">
        <f>_xlfn.IFNA(IF($D1094=1,IF($J1094="Not Paid by Tenant",0,INDEX('AMI Ref'!$K$6:$N$6,MATCH($J1094,{"Oil","Gas","Electric - Other","ELECTRIC - HEAT PUMP"},0))),0),"")</f>
        <v>0</v>
      </c>
      <c r="AG1094" s="81">
        <f>_xlfn.IFNA(IF($D1094=2,IF($J1094="Not Paid by Tenant",0,INDEX('AMI Ref'!$K$7:$N$7,MATCH($J1094,{"Oil","Gas","Electric - Other","ELECTRIC - HEAT PUMP"},0))),0),"")</f>
        <v>0</v>
      </c>
      <c r="AH1094" s="81">
        <f>_xlfn.IFNA(IF($D1094=3,IF($J1094="Not Paid by Tenant",0,INDEX('AMI Ref'!$K$8:$N$8,MATCH($J1094,{"Oil","Gas","Electric - Other","ELECTRIC - HEAT PUMP"},0))),0),"")</f>
        <v>0</v>
      </c>
      <c r="AI1094" s="81">
        <f>_xlfn.IFNA(IF($D1094=4,IF($J1094="Not Paid by Tenant",0,INDEX('AMI Ref'!$K$9:$N$9,MATCH($J1094,{"Oil","Gas","Electric - Other","ELECTRIC - HEAT PUMP"},0))),0),"")</f>
        <v>0</v>
      </c>
      <c r="AJ1094" s="81">
        <f>_xlfn.IFNA(IF($D1094=5,IF($J1094="Not Paid by Tenant",0,INDEX('AMI Ref'!$K$10:$N$10,MATCH($J1094,{"Oil","Gas","Electric - Other","ELECTRIC - HEAT PUMP"},0))),0),"")</f>
        <v>0</v>
      </c>
      <c r="AK1094" s="128"/>
      <c r="AL1094" s="81" t="str">
        <f>_xlfn.IFNA(IF($D1094=0,IF($K1094="Not Paid by Tenant",0,INDEX('AMI Ref'!$O$5:$R$5,MATCH($K1094,{"Oil","Gas","Electric - Other","Electric ccASHP - split"},0))),0),"")</f>
        <v/>
      </c>
      <c r="AM1094" s="81">
        <f>_xlfn.IFNA(IF($D1094=1,IF($K1094="Not Paid by Tenant",0,INDEX('AMI Ref'!$O$6:$R$6,MATCH($K1094,{"Oil","Gas","Electric - Other","Electric ccASHP - split"},0))),0),"")</f>
        <v>0</v>
      </c>
      <c r="AN1094" s="81">
        <f>_xlfn.IFNA(IF($D1094=2,IF($K1094="Not Paid by Tenant",0,INDEX('AMI Ref'!$O$7:$R$7,MATCH($K1094,{"Oil","Gas","Electric - Other","Electric ccASHP - split"},0))),0),"")</f>
        <v>0</v>
      </c>
      <c r="AO1094" s="81">
        <f>_xlfn.IFNA(IF($D1094=3,IF($K1094="Not Paid by Tenant",0,INDEX('AMI Ref'!$O$8:$R$8,MATCH($K1094,{"Oil","Gas","Electric - Other","Electric ccASHP - split"},0))),0),"")</f>
        <v>0</v>
      </c>
      <c r="AP1094" s="81">
        <f>_xlfn.IFNA(IF($D1094=4,IF($K1094="Not Paid by Tenant",0,INDEX('AMI Ref'!$O$9:$R$9,MATCH($K1094,{"Oil","Gas","Electric - Other","Electric ccASHP - split"},0))),0),"")</f>
        <v>0</v>
      </c>
      <c r="AQ1094" s="81">
        <f>_xlfn.IFNA(IF($D1094=5,IF($K1094="Not Paid by Tenant",0,INDEX('AMI Ref'!$O$10:$R$10,MATCH($K1094,{"Oil","Gas","Electric - Other","Electric ccASHP - split"},0))),0),"")</f>
        <v>0</v>
      </c>
      <c r="AR1094" s="124">
        <f t="shared" si="148"/>
        <v>0</v>
      </c>
      <c r="AS1094" s="123" t="e">
        <f t="shared" si="149"/>
        <v>#N/A</v>
      </c>
    </row>
    <row r="1095" spans="1:45" x14ac:dyDescent="0.2">
      <c r="A1095" s="130">
        <v>1093</v>
      </c>
      <c r="B1095" s="177">
        <f>IF(OR(COUNTIF($B$2:$B1094,Input!$F1111)&lt;1,COUNTIF($O$2:$O1094,Input!$C1111)&lt;1),Input!F1111,0)</f>
        <v>0</v>
      </c>
      <c r="C1095" s="177">
        <f>IF(OR(COUNTIF($B$2:$B1094,Input!$F1111)&lt;1,COUNTIF($O$2:$O1094,Input!$C1111)&lt;1),Input!G1111,0)</f>
        <v>0</v>
      </c>
      <c r="D1095" s="177">
        <f>IF(OR(COUNTIF($B$2:$B1094,Input!$F1111)&lt;1,COUNTIF($O$2:$O1094,Input!$C1111)&lt;1),Input!H1111,0)</f>
        <v>0</v>
      </c>
      <c r="E1095" s="177">
        <f>IF(OR(COUNTIF($B$2:$B1094,Input!$F1111)&lt;1,COUNTIF($O$2:$O1094,Input!$C1111)&lt;1),Input!I1111,0)</f>
        <v>0</v>
      </c>
      <c r="F1095" s="177">
        <f>IF(OR(COUNTIF($B$2:$B1094,Input!$F1111)&lt;1,COUNTIF($O$2:$O1094,Input!$C1111)&lt;1),Input!J1111,0)</f>
        <v>0</v>
      </c>
      <c r="G1095" s="177">
        <f>IF(OR(COUNTIF($B$2:$B1094,Input!$F1111)&lt;1,COUNTIF($O$2:$O1094,Input!$C1111)&lt;1),Input!K1111,0)</f>
        <v>0</v>
      </c>
      <c r="H1095" s="177">
        <f>IF(OR(COUNTIF($B$2:$B1094,Input!$F1111)&lt;1,COUNTIF($O$2:$O1094,Input!$C1111)&lt;1),Input!L1111,0)</f>
        <v>0</v>
      </c>
      <c r="I1095" s="177">
        <f>IF(OR(COUNTIF($B$2:$B1094,Input!$F1111)&lt;1,COUNTIF($O$2:$O1094,Input!$C1111)&lt;1),Input!M1111,0)</f>
        <v>0</v>
      </c>
      <c r="J1095" s="177">
        <f>IF(OR(COUNTIF($B$2:$B1094,Input!$F1111)&lt;1,COUNTIF($O$2:$O1094,Input!$C1111)&lt;1),Input!N1111,0)</f>
        <v>0</v>
      </c>
      <c r="K1095" s="177">
        <f>IF(OR(COUNTIF($B$2:$B1094,Input!$F1111)&lt;1,COUNTIF($O$2:$O1094,Input!$C1111)&lt;1),Input!O1111,0)</f>
        <v>0</v>
      </c>
      <c r="L1095" s="177">
        <f>IF(OR(COUNTIF($B$2:$B1094,Input!$F1111)&lt;1,COUNTIF($O$2:$O1094,Input!$C1111)&lt;1),Input!P1111,0)</f>
        <v>0</v>
      </c>
      <c r="M1095" s="129" t="str">
        <f t="shared" si="144"/>
        <v/>
      </c>
      <c r="N1095" s="161">
        <f t="shared" si="150"/>
        <v>0</v>
      </c>
      <c r="O1095" s="168">
        <f>Input!C1111</f>
        <v>0</v>
      </c>
      <c r="P1095" s="168"/>
      <c r="R1095" s="131">
        <f t="shared" si="151"/>
        <v>0</v>
      </c>
      <c r="S1095" s="133" t="str">
        <f t="shared" si="145"/>
        <v xml:space="preserve"> </v>
      </c>
      <c r="T1095" s="133"/>
      <c r="U1095" s="132" t="str">
        <f>_xlfn.IFNA(IF($D1095=0,LOOKUP($F1095,{0.1,0.2,0.3,0.4,0.5,0.6,0.7,0.8,0.9,1},{22,34,46,58,70,82,94,106,118,130}),""),"")</f>
        <v/>
      </c>
      <c r="V1095" s="132" t="str">
        <f>_xlfn.IFNA(IF($D1095=1,LOOKUP($F1095,{0.1,0.2,0.3,0.4,0.5,0.6,0.7,0.8,0.9,1},{23,35,47,59,71,83,95,107,119,131}),""),"")</f>
        <v/>
      </c>
      <c r="W1095" s="132" t="str">
        <f>_xlfn.IFNA(IF($D1095=2,LOOKUP($F1095,{0.1,0.2,0.3,0.4,0.5,0.6,0.7,0.8,0.9,1},{24,36,48,60,72,84,96,108,120,132}),""),"")</f>
        <v/>
      </c>
      <c r="X1095" s="132" t="str">
        <f>_xlfn.IFNA(IF($D1095=3,LOOKUP($F1095,{0.1,0.2,0.3,0.4,0.5,0.6,0.7,0.8,0.9,1},{25,37,49,61,73,85,97,109,121,133}),""),"")</f>
        <v/>
      </c>
      <c r="Y1095" s="132" t="str">
        <f>_xlfn.IFNA(IF($D1095=4,LOOKUP($F1095,{0.1,0.2,0.3,0.4,0.5,0.6,0.7,0.8,0.9,1},{26,38,50,62,74,86,98,110,122,134}),""),"")</f>
        <v/>
      </c>
      <c r="Z1095" s="132" t="str">
        <f>_xlfn.IFNA(IF($D1095=5,LOOKUP($F1095,{0.1,0.2,0.3,0.4,0.5,0.6,0.7,0.8,0.9,1},{27,39,51,63,75,87,99,111,123,135}),""),"")</f>
        <v/>
      </c>
      <c r="AA1095" s="132">
        <f t="shared" si="146"/>
        <v>0</v>
      </c>
      <c r="AB1095" s="132" t="str">
        <f t="shared" si="147"/>
        <v>00</v>
      </c>
      <c r="AC1095" s="82" t="e">
        <f>VLOOKUP(AB1095,'AMI Ref'!T:U,2,FALSE)</f>
        <v>#N/A</v>
      </c>
      <c r="AD1095" s="124"/>
      <c r="AE1095" s="81" t="str">
        <f>_xlfn.IFNA(IF($D1095=0,IF($J1095="Not Paid by Tenant",0,INDEX('AMI Ref'!$K$5:$N$5,MATCH($J1095,{"Oil","Gas","Electric - Other","ELECTRIC - HEAT PUMP"},0))),0),"")</f>
        <v/>
      </c>
      <c r="AF1095" s="81">
        <f>_xlfn.IFNA(IF($D1095=1,IF($J1095="Not Paid by Tenant",0,INDEX('AMI Ref'!$K$6:$N$6,MATCH($J1095,{"Oil","Gas","Electric - Other","ELECTRIC - HEAT PUMP"},0))),0),"")</f>
        <v>0</v>
      </c>
      <c r="AG1095" s="81">
        <f>_xlfn.IFNA(IF($D1095=2,IF($J1095="Not Paid by Tenant",0,INDEX('AMI Ref'!$K$7:$N$7,MATCH($J1095,{"Oil","Gas","Electric - Other","ELECTRIC - HEAT PUMP"},0))),0),"")</f>
        <v>0</v>
      </c>
      <c r="AH1095" s="81">
        <f>_xlfn.IFNA(IF($D1095=3,IF($J1095="Not Paid by Tenant",0,INDEX('AMI Ref'!$K$8:$N$8,MATCH($J1095,{"Oil","Gas","Electric - Other","ELECTRIC - HEAT PUMP"},0))),0),"")</f>
        <v>0</v>
      </c>
      <c r="AI1095" s="81">
        <f>_xlfn.IFNA(IF($D1095=4,IF($J1095="Not Paid by Tenant",0,INDEX('AMI Ref'!$K$9:$N$9,MATCH($J1095,{"Oil","Gas","Electric - Other","ELECTRIC - HEAT PUMP"},0))),0),"")</f>
        <v>0</v>
      </c>
      <c r="AJ1095" s="81">
        <f>_xlfn.IFNA(IF($D1095=5,IF($J1095="Not Paid by Tenant",0,INDEX('AMI Ref'!$K$10:$N$10,MATCH($J1095,{"Oil","Gas","Electric - Other","ELECTRIC - HEAT PUMP"},0))),0),"")</f>
        <v>0</v>
      </c>
      <c r="AK1095" s="128"/>
      <c r="AL1095" s="81" t="str">
        <f>_xlfn.IFNA(IF($D1095=0,IF($K1095="Not Paid by Tenant",0,INDEX('AMI Ref'!$O$5:$R$5,MATCH($K1095,{"Oil","Gas","Electric - Other","Electric ccASHP - split"},0))),0),"")</f>
        <v/>
      </c>
      <c r="AM1095" s="81">
        <f>_xlfn.IFNA(IF($D1095=1,IF($K1095="Not Paid by Tenant",0,INDEX('AMI Ref'!$O$6:$R$6,MATCH($K1095,{"Oil","Gas","Electric - Other","Electric ccASHP - split"},0))),0),"")</f>
        <v>0</v>
      </c>
      <c r="AN1095" s="81">
        <f>_xlfn.IFNA(IF($D1095=2,IF($K1095="Not Paid by Tenant",0,INDEX('AMI Ref'!$O$7:$R$7,MATCH($K1095,{"Oil","Gas","Electric - Other","Electric ccASHP - split"},0))),0),"")</f>
        <v>0</v>
      </c>
      <c r="AO1095" s="81">
        <f>_xlfn.IFNA(IF($D1095=3,IF($K1095="Not Paid by Tenant",0,INDEX('AMI Ref'!$O$8:$R$8,MATCH($K1095,{"Oil","Gas","Electric - Other","Electric ccASHP - split"},0))),0),"")</f>
        <v>0</v>
      </c>
      <c r="AP1095" s="81">
        <f>_xlfn.IFNA(IF($D1095=4,IF($K1095="Not Paid by Tenant",0,INDEX('AMI Ref'!$O$9:$R$9,MATCH($K1095,{"Oil","Gas","Electric - Other","Electric ccASHP - split"},0))),0),"")</f>
        <v>0</v>
      </c>
      <c r="AQ1095" s="81">
        <f>_xlfn.IFNA(IF($D1095=5,IF($K1095="Not Paid by Tenant",0,INDEX('AMI Ref'!$O$10:$R$10,MATCH($K1095,{"Oil","Gas","Electric - Other","Electric ccASHP - split"},0))),0),"")</f>
        <v>0</v>
      </c>
      <c r="AR1095" s="124">
        <f t="shared" si="148"/>
        <v>0</v>
      </c>
      <c r="AS1095" s="123" t="e">
        <f t="shared" si="149"/>
        <v>#N/A</v>
      </c>
    </row>
    <row r="1096" spans="1:45" x14ac:dyDescent="0.2">
      <c r="A1096" s="130">
        <v>1094</v>
      </c>
      <c r="B1096" s="177">
        <f>IF(OR(COUNTIF($B$2:$B1095,Input!$F1112)&lt;1,COUNTIF($O$2:$O1095,Input!$C1112)&lt;1),Input!F1112,0)</f>
        <v>0</v>
      </c>
      <c r="C1096" s="177">
        <f>IF(OR(COUNTIF($B$2:$B1095,Input!$F1112)&lt;1,COUNTIF($O$2:$O1095,Input!$C1112)&lt;1),Input!G1112,0)</f>
        <v>0</v>
      </c>
      <c r="D1096" s="177">
        <f>IF(OR(COUNTIF($B$2:$B1095,Input!$F1112)&lt;1,COUNTIF($O$2:$O1095,Input!$C1112)&lt;1),Input!H1112,0)</f>
        <v>0</v>
      </c>
      <c r="E1096" s="177">
        <f>IF(OR(COUNTIF($B$2:$B1095,Input!$F1112)&lt;1,COUNTIF($O$2:$O1095,Input!$C1112)&lt;1),Input!I1112,0)</f>
        <v>0</v>
      </c>
      <c r="F1096" s="177">
        <f>IF(OR(COUNTIF($B$2:$B1095,Input!$F1112)&lt;1,COUNTIF($O$2:$O1095,Input!$C1112)&lt;1),Input!J1112,0)</f>
        <v>0</v>
      </c>
      <c r="G1096" s="177">
        <f>IF(OR(COUNTIF($B$2:$B1095,Input!$F1112)&lt;1,COUNTIF($O$2:$O1095,Input!$C1112)&lt;1),Input!K1112,0)</f>
        <v>0</v>
      </c>
      <c r="H1096" s="177">
        <f>IF(OR(COUNTIF($B$2:$B1095,Input!$F1112)&lt;1,COUNTIF($O$2:$O1095,Input!$C1112)&lt;1),Input!L1112,0)</f>
        <v>0</v>
      </c>
      <c r="I1096" s="177">
        <f>IF(OR(COUNTIF($B$2:$B1095,Input!$F1112)&lt;1,COUNTIF($O$2:$O1095,Input!$C1112)&lt;1),Input!M1112,0)</f>
        <v>0</v>
      </c>
      <c r="J1096" s="177">
        <f>IF(OR(COUNTIF($B$2:$B1095,Input!$F1112)&lt;1,COUNTIF($O$2:$O1095,Input!$C1112)&lt;1),Input!N1112,0)</f>
        <v>0</v>
      </c>
      <c r="K1096" s="177">
        <f>IF(OR(COUNTIF($B$2:$B1095,Input!$F1112)&lt;1,COUNTIF($O$2:$O1095,Input!$C1112)&lt;1),Input!O1112,0)</f>
        <v>0</v>
      </c>
      <c r="L1096" s="177">
        <f>IF(OR(COUNTIF($B$2:$B1095,Input!$F1112)&lt;1,COUNTIF($O$2:$O1095,Input!$C1112)&lt;1),Input!P1112,0)</f>
        <v>0</v>
      </c>
      <c r="M1096" s="129" t="str">
        <f t="shared" si="144"/>
        <v/>
      </c>
      <c r="N1096" s="161">
        <f t="shared" si="150"/>
        <v>0</v>
      </c>
      <c r="O1096" s="168">
        <f>Input!C1112</f>
        <v>0</v>
      </c>
      <c r="P1096" s="168"/>
      <c r="R1096" s="131">
        <f t="shared" si="151"/>
        <v>0</v>
      </c>
      <c r="S1096" s="133" t="str">
        <f t="shared" si="145"/>
        <v xml:space="preserve"> </v>
      </c>
      <c r="T1096" s="133"/>
      <c r="U1096" s="132" t="str">
        <f>_xlfn.IFNA(IF($D1096=0,LOOKUP($F1096,{0.1,0.2,0.3,0.4,0.5,0.6,0.7,0.8,0.9,1},{22,34,46,58,70,82,94,106,118,130}),""),"")</f>
        <v/>
      </c>
      <c r="V1096" s="132" t="str">
        <f>_xlfn.IFNA(IF($D1096=1,LOOKUP($F1096,{0.1,0.2,0.3,0.4,0.5,0.6,0.7,0.8,0.9,1},{23,35,47,59,71,83,95,107,119,131}),""),"")</f>
        <v/>
      </c>
      <c r="W1096" s="132" t="str">
        <f>_xlfn.IFNA(IF($D1096=2,LOOKUP($F1096,{0.1,0.2,0.3,0.4,0.5,0.6,0.7,0.8,0.9,1},{24,36,48,60,72,84,96,108,120,132}),""),"")</f>
        <v/>
      </c>
      <c r="X1096" s="132" t="str">
        <f>_xlfn.IFNA(IF($D1096=3,LOOKUP($F1096,{0.1,0.2,0.3,0.4,0.5,0.6,0.7,0.8,0.9,1},{25,37,49,61,73,85,97,109,121,133}),""),"")</f>
        <v/>
      </c>
      <c r="Y1096" s="132" t="str">
        <f>_xlfn.IFNA(IF($D1096=4,LOOKUP($F1096,{0.1,0.2,0.3,0.4,0.5,0.6,0.7,0.8,0.9,1},{26,38,50,62,74,86,98,110,122,134}),""),"")</f>
        <v/>
      </c>
      <c r="Z1096" s="132" t="str">
        <f>_xlfn.IFNA(IF($D1096=5,LOOKUP($F1096,{0.1,0.2,0.3,0.4,0.5,0.6,0.7,0.8,0.9,1},{27,39,51,63,75,87,99,111,123,135}),""),"")</f>
        <v/>
      </c>
      <c r="AA1096" s="132">
        <f t="shared" si="146"/>
        <v>0</v>
      </c>
      <c r="AB1096" s="132" t="str">
        <f t="shared" si="147"/>
        <v>00</v>
      </c>
      <c r="AC1096" s="82" t="e">
        <f>VLOOKUP(AB1096,'AMI Ref'!T:U,2,FALSE)</f>
        <v>#N/A</v>
      </c>
      <c r="AD1096" s="124"/>
      <c r="AE1096" s="81" t="str">
        <f>_xlfn.IFNA(IF($D1096=0,IF($J1096="Not Paid by Tenant",0,INDEX('AMI Ref'!$K$5:$N$5,MATCH($J1096,{"Oil","Gas","Electric - Other","ELECTRIC - HEAT PUMP"},0))),0),"")</f>
        <v/>
      </c>
      <c r="AF1096" s="81">
        <f>_xlfn.IFNA(IF($D1096=1,IF($J1096="Not Paid by Tenant",0,INDEX('AMI Ref'!$K$6:$N$6,MATCH($J1096,{"Oil","Gas","Electric - Other","ELECTRIC - HEAT PUMP"},0))),0),"")</f>
        <v>0</v>
      </c>
      <c r="AG1096" s="81">
        <f>_xlfn.IFNA(IF($D1096=2,IF($J1096="Not Paid by Tenant",0,INDEX('AMI Ref'!$K$7:$N$7,MATCH($J1096,{"Oil","Gas","Electric - Other","ELECTRIC - HEAT PUMP"},0))),0),"")</f>
        <v>0</v>
      </c>
      <c r="AH1096" s="81">
        <f>_xlfn.IFNA(IF($D1096=3,IF($J1096="Not Paid by Tenant",0,INDEX('AMI Ref'!$K$8:$N$8,MATCH($J1096,{"Oil","Gas","Electric - Other","ELECTRIC - HEAT PUMP"},0))),0),"")</f>
        <v>0</v>
      </c>
      <c r="AI1096" s="81">
        <f>_xlfn.IFNA(IF($D1096=4,IF($J1096="Not Paid by Tenant",0,INDEX('AMI Ref'!$K$9:$N$9,MATCH($J1096,{"Oil","Gas","Electric - Other","ELECTRIC - HEAT PUMP"},0))),0),"")</f>
        <v>0</v>
      </c>
      <c r="AJ1096" s="81">
        <f>_xlfn.IFNA(IF($D1096=5,IF($J1096="Not Paid by Tenant",0,INDEX('AMI Ref'!$K$10:$N$10,MATCH($J1096,{"Oil","Gas","Electric - Other","ELECTRIC - HEAT PUMP"},0))),0),"")</f>
        <v>0</v>
      </c>
      <c r="AK1096" s="128"/>
      <c r="AL1096" s="81" t="str">
        <f>_xlfn.IFNA(IF($D1096=0,IF($K1096="Not Paid by Tenant",0,INDEX('AMI Ref'!$O$5:$R$5,MATCH($K1096,{"Oil","Gas","Electric - Other","Electric ccASHP - split"},0))),0),"")</f>
        <v/>
      </c>
      <c r="AM1096" s="81">
        <f>_xlfn.IFNA(IF($D1096=1,IF($K1096="Not Paid by Tenant",0,INDEX('AMI Ref'!$O$6:$R$6,MATCH($K1096,{"Oil","Gas","Electric - Other","Electric ccASHP - split"},0))),0),"")</f>
        <v>0</v>
      </c>
      <c r="AN1096" s="81">
        <f>_xlfn.IFNA(IF($D1096=2,IF($K1096="Not Paid by Tenant",0,INDEX('AMI Ref'!$O$7:$R$7,MATCH($K1096,{"Oil","Gas","Electric - Other","Electric ccASHP - split"},0))),0),"")</f>
        <v>0</v>
      </c>
      <c r="AO1096" s="81">
        <f>_xlfn.IFNA(IF($D1096=3,IF($K1096="Not Paid by Tenant",0,INDEX('AMI Ref'!$O$8:$R$8,MATCH($K1096,{"Oil","Gas","Electric - Other","Electric ccASHP - split"},0))),0),"")</f>
        <v>0</v>
      </c>
      <c r="AP1096" s="81">
        <f>_xlfn.IFNA(IF($D1096=4,IF($K1096="Not Paid by Tenant",0,INDEX('AMI Ref'!$O$9:$R$9,MATCH($K1096,{"Oil","Gas","Electric - Other","Electric ccASHP - split"},0))),0),"")</f>
        <v>0</v>
      </c>
      <c r="AQ1096" s="81">
        <f>_xlfn.IFNA(IF($D1096=5,IF($K1096="Not Paid by Tenant",0,INDEX('AMI Ref'!$O$10:$R$10,MATCH($K1096,{"Oil","Gas","Electric - Other","Electric ccASHP - split"},0))),0),"")</f>
        <v>0</v>
      </c>
      <c r="AR1096" s="124">
        <f t="shared" si="148"/>
        <v>0</v>
      </c>
      <c r="AS1096" s="123" t="e">
        <f t="shared" si="149"/>
        <v>#N/A</v>
      </c>
    </row>
    <row r="1097" spans="1:45" x14ac:dyDescent="0.2">
      <c r="A1097" s="130">
        <v>1095</v>
      </c>
      <c r="B1097" s="177">
        <f>IF(OR(COUNTIF($B$2:$B1096,Input!$F1113)&lt;1,COUNTIF($O$2:$O1096,Input!$C1113)&lt;1),Input!F1113,0)</f>
        <v>0</v>
      </c>
      <c r="C1097" s="177">
        <f>IF(OR(COUNTIF($B$2:$B1096,Input!$F1113)&lt;1,COUNTIF($O$2:$O1096,Input!$C1113)&lt;1),Input!G1113,0)</f>
        <v>0</v>
      </c>
      <c r="D1097" s="177">
        <f>IF(OR(COUNTIF($B$2:$B1096,Input!$F1113)&lt;1,COUNTIF($O$2:$O1096,Input!$C1113)&lt;1),Input!H1113,0)</f>
        <v>0</v>
      </c>
      <c r="E1097" s="177">
        <f>IF(OR(COUNTIF($B$2:$B1096,Input!$F1113)&lt;1,COUNTIF($O$2:$O1096,Input!$C1113)&lt;1),Input!I1113,0)</f>
        <v>0</v>
      </c>
      <c r="F1097" s="177">
        <f>IF(OR(COUNTIF($B$2:$B1096,Input!$F1113)&lt;1,COUNTIF($O$2:$O1096,Input!$C1113)&lt;1),Input!J1113,0)</f>
        <v>0</v>
      </c>
      <c r="G1097" s="177">
        <f>IF(OR(COUNTIF($B$2:$B1096,Input!$F1113)&lt;1,COUNTIF($O$2:$O1096,Input!$C1113)&lt;1),Input!K1113,0)</f>
        <v>0</v>
      </c>
      <c r="H1097" s="177">
        <f>IF(OR(COUNTIF($B$2:$B1096,Input!$F1113)&lt;1,COUNTIF($O$2:$O1096,Input!$C1113)&lt;1),Input!L1113,0)</f>
        <v>0</v>
      </c>
      <c r="I1097" s="177">
        <f>IF(OR(COUNTIF($B$2:$B1096,Input!$F1113)&lt;1,COUNTIF($O$2:$O1096,Input!$C1113)&lt;1),Input!M1113,0)</f>
        <v>0</v>
      </c>
      <c r="J1097" s="177">
        <f>IF(OR(COUNTIF($B$2:$B1096,Input!$F1113)&lt;1,COUNTIF($O$2:$O1096,Input!$C1113)&lt;1),Input!N1113,0)</f>
        <v>0</v>
      </c>
      <c r="K1097" s="177">
        <f>IF(OR(COUNTIF($B$2:$B1096,Input!$F1113)&lt;1,COUNTIF($O$2:$O1096,Input!$C1113)&lt;1),Input!O1113,0)</f>
        <v>0</v>
      </c>
      <c r="L1097" s="177">
        <f>IF(OR(COUNTIF($B$2:$B1096,Input!$F1113)&lt;1,COUNTIF($O$2:$O1096,Input!$C1113)&lt;1),Input!P1113,0)</f>
        <v>0</v>
      </c>
      <c r="M1097" s="129" t="str">
        <f t="shared" si="144"/>
        <v/>
      </c>
      <c r="N1097" s="161">
        <f t="shared" si="150"/>
        <v>0</v>
      </c>
      <c r="O1097" s="168">
        <f>Input!C1113</f>
        <v>0</v>
      </c>
      <c r="P1097" s="168"/>
      <c r="R1097" s="131">
        <f t="shared" si="151"/>
        <v>0</v>
      </c>
      <c r="S1097" s="133" t="str">
        <f t="shared" si="145"/>
        <v xml:space="preserve"> </v>
      </c>
      <c r="T1097" s="133"/>
      <c r="U1097" s="132" t="str">
        <f>_xlfn.IFNA(IF($D1097=0,LOOKUP($F1097,{0.1,0.2,0.3,0.4,0.5,0.6,0.7,0.8,0.9,1},{22,34,46,58,70,82,94,106,118,130}),""),"")</f>
        <v/>
      </c>
      <c r="V1097" s="132" t="str">
        <f>_xlfn.IFNA(IF($D1097=1,LOOKUP($F1097,{0.1,0.2,0.3,0.4,0.5,0.6,0.7,0.8,0.9,1},{23,35,47,59,71,83,95,107,119,131}),""),"")</f>
        <v/>
      </c>
      <c r="W1097" s="132" t="str">
        <f>_xlfn.IFNA(IF($D1097=2,LOOKUP($F1097,{0.1,0.2,0.3,0.4,0.5,0.6,0.7,0.8,0.9,1},{24,36,48,60,72,84,96,108,120,132}),""),"")</f>
        <v/>
      </c>
      <c r="X1097" s="132" t="str">
        <f>_xlfn.IFNA(IF($D1097=3,LOOKUP($F1097,{0.1,0.2,0.3,0.4,0.5,0.6,0.7,0.8,0.9,1},{25,37,49,61,73,85,97,109,121,133}),""),"")</f>
        <v/>
      </c>
      <c r="Y1097" s="132" t="str">
        <f>_xlfn.IFNA(IF($D1097=4,LOOKUP($F1097,{0.1,0.2,0.3,0.4,0.5,0.6,0.7,0.8,0.9,1},{26,38,50,62,74,86,98,110,122,134}),""),"")</f>
        <v/>
      </c>
      <c r="Z1097" s="132" t="str">
        <f>_xlfn.IFNA(IF($D1097=5,LOOKUP($F1097,{0.1,0.2,0.3,0.4,0.5,0.6,0.7,0.8,0.9,1},{27,39,51,63,75,87,99,111,123,135}),""),"")</f>
        <v/>
      </c>
      <c r="AA1097" s="132">
        <f t="shared" si="146"/>
        <v>0</v>
      </c>
      <c r="AB1097" s="132" t="str">
        <f t="shared" si="147"/>
        <v>00</v>
      </c>
      <c r="AC1097" s="82" t="e">
        <f>VLOOKUP(AB1097,'AMI Ref'!T:U,2,FALSE)</f>
        <v>#N/A</v>
      </c>
      <c r="AD1097" s="124"/>
      <c r="AE1097" s="81" t="str">
        <f>_xlfn.IFNA(IF($D1097=0,IF($J1097="Not Paid by Tenant",0,INDEX('AMI Ref'!$K$5:$N$5,MATCH($J1097,{"Oil","Gas","Electric - Other","ELECTRIC - HEAT PUMP"},0))),0),"")</f>
        <v/>
      </c>
      <c r="AF1097" s="81">
        <f>_xlfn.IFNA(IF($D1097=1,IF($J1097="Not Paid by Tenant",0,INDEX('AMI Ref'!$K$6:$N$6,MATCH($J1097,{"Oil","Gas","Electric - Other","ELECTRIC - HEAT PUMP"},0))),0),"")</f>
        <v>0</v>
      </c>
      <c r="AG1097" s="81">
        <f>_xlfn.IFNA(IF($D1097=2,IF($J1097="Not Paid by Tenant",0,INDEX('AMI Ref'!$K$7:$N$7,MATCH($J1097,{"Oil","Gas","Electric - Other","ELECTRIC - HEAT PUMP"},0))),0),"")</f>
        <v>0</v>
      </c>
      <c r="AH1097" s="81">
        <f>_xlfn.IFNA(IF($D1097=3,IF($J1097="Not Paid by Tenant",0,INDEX('AMI Ref'!$K$8:$N$8,MATCH($J1097,{"Oil","Gas","Electric - Other","ELECTRIC - HEAT PUMP"},0))),0),"")</f>
        <v>0</v>
      </c>
      <c r="AI1097" s="81">
        <f>_xlfn.IFNA(IF($D1097=4,IF($J1097="Not Paid by Tenant",0,INDEX('AMI Ref'!$K$9:$N$9,MATCH($J1097,{"Oil","Gas","Electric - Other","ELECTRIC - HEAT PUMP"},0))),0),"")</f>
        <v>0</v>
      </c>
      <c r="AJ1097" s="81">
        <f>_xlfn.IFNA(IF($D1097=5,IF($J1097="Not Paid by Tenant",0,INDEX('AMI Ref'!$K$10:$N$10,MATCH($J1097,{"Oil","Gas","Electric - Other","ELECTRIC - HEAT PUMP"},0))),0),"")</f>
        <v>0</v>
      </c>
      <c r="AK1097" s="128"/>
      <c r="AL1097" s="81" t="str">
        <f>_xlfn.IFNA(IF($D1097=0,IF($K1097="Not Paid by Tenant",0,INDEX('AMI Ref'!$O$5:$R$5,MATCH($K1097,{"Oil","Gas","Electric - Other","Electric ccASHP - split"},0))),0),"")</f>
        <v/>
      </c>
      <c r="AM1097" s="81">
        <f>_xlfn.IFNA(IF($D1097=1,IF($K1097="Not Paid by Tenant",0,INDEX('AMI Ref'!$O$6:$R$6,MATCH($K1097,{"Oil","Gas","Electric - Other","Electric ccASHP - split"},0))),0),"")</f>
        <v>0</v>
      </c>
      <c r="AN1097" s="81">
        <f>_xlfn.IFNA(IF($D1097=2,IF($K1097="Not Paid by Tenant",0,INDEX('AMI Ref'!$O$7:$R$7,MATCH($K1097,{"Oil","Gas","Electric - Other","Electric ccASHP - split"},0))),0),"")</f>
        <v>0</v>
      </c>
      <c r="AO1097" s="81">
        <f>_xlfn.IFNA(IF($D1097=3,IF($K1097="Not Paid by Tenant",0,INDEX('AMI Ref'!$O$8:$R$8,MATCH($K1097,{"Oil","Gas","Electric - Other","Electric ccASHP - split"},0))),0),"")</f>
        <v>0</v>
      </c>
      <c r="AP1097" s="81">
        <f>_xlfn.IFNA(IF($D1097=4,IF($K1097="Not Paid by Tenant",0,INDEX('AMI Ref'!$O$9:$R$9,MATCH($K1097,{"Oil","Gas","Electric - Other","Electric ccASHP - split"},0))),0),"")</f>
        <v>0</v>
      </c>
      <c r="AQ1097" s="81">
        <f>_xlfn.IFNA(IF($D1097=5,IF($K1097="Not Paid by Tenant",0,INDEX('AMI Ref'!$O$10:$R$10,MATCH($K1097,{"Oil","Gas","Electric - Other","Electric ccASHP - split"},0))),0),"")</f>
        <v>0</v>
      </c>
      <c r="AR1097" s="124">
        <f t="shared" si="148"/>
        <v>0</v>
      </c>
      <c r="AS1097" s="123" t="e">
        <f t="shared" si="149"/>
        <v>#N/A</v>
      </c>
    </row>
    <row r="1098" spans="1:45" x14ac:dyDescent="0.2">
      <c r="A1098" s="130">
        <v>1096</v>
      </c>
      <c r="B1098" s="177">
        <f>IF(OR(COUNTIF($B$2:$B1097,Input!$F1114)&lt;1,COUNTIF($O$2:$O1097,Input!$C1114)&lt;1),Input!F1114,0)</f>
        <v>0</v>
      </c>
      <c r="C1098" s="177">
        <f>IF(OR(COUNTIF($B$2:$B1097,Input!$F1114)&lt;1,COUNTIF($O$2:$O1097,Input!$C1114)&lt;1),Input!G1114,0)</f>
        <v>0</v>
      </c>
      <c r="D1098" s="177">
        <f>IF(OR(COUNTIF($B$2:$B1097,Input!$F1114)&lt;1,COUNTIF($O$2:$O1097,Input!$C1114)&lt;1),Input!H1114,0)</f>
        <v>0</v>
      </c>
      <c r="E1098" s="177">
        <f>IF(OR(COUNTIF($B$2:$B1097,Input!$F1114)&lt;1,COUNTIF($O$2:$O1097,Input!$C1114)&lt;1),Input!I1114,0)</f>
        <v>0</v>
      </c>
      <c r="F1098" s="177">
        <f>IF(OR(COUNTIF($B$2:$B1097,Input!$F1114)&lt;1,COUNTIF($O$2:$O1097,Input!$C1114)&lt;1),Input!J1114,0)</f>
        <v>0</v>
      </c>
      <c r="G1098" s="177">
        <f>IF(OR(COUNTIF($B$2:$B1097,Input!$F1114)&lt;1,COUNTIF($O$2:$O1097,Input!$C1114)&lt;1),Input!K1114,0)</f>
        <v>0</v>
      </c>
      <c r="H1098" s="177">
        <f>IF(OR(COUNTIF($B$2:$B1097,Input!$F1114)&lt;1,COUNTIF($O$2:$O1097,Input!$C1114)&lt;1),Input!L1114,0)</f>
        <v>0</v>
      </c>
      <c r="I1098" s="177">
        <f>IF(OR(COUNTIF($B$2:$B1097,Input!$F1114)&lt;1,COUNTIF($O$2:$O1097,Input!$C1114)&lt;1),Input!M1114,0)</f>
        <v>0</v>
      </c>
      <c r="J1098" s="177">
        <f>IF(OR(COUNTIF($B$2:$B1097,Input!$F1114)&lt;1,COUNTIF($O$2:$O1097,Input!$C1114)&lt;1),Input!N1114,0)</f>
        <v>0</v>
      </c>
      <c r="K1098" s="177">
        <f>IF(OR(COUNTIF($B$2:$B1097,Input!$F1114)&lt;1,COUNTIF($O$2:$O1097,Input!$C1114)&lt;1),Input!O1114,0)</f>
        <v>0</v>
      </c>
      <c r="L1098" s="177">
        <f>IF(OR(COUNTIF($B$2:$B1097,Input!$F1114)&lt;1,COUNTIF($O$2:$O1097,Input!$C1114)&lt;1),Input!P1114,0)</f>
        <v>0</v>
      </c>
      <c r="M1098" s="129" t="str">
        <f t="shared" si="144"/>
        <v/>
      </c>
      <c r="N1098" s="161">
        <f t="shared" si="150"/>
        <v>0</v>
      </c>
      <c r="O1098" s="168">
        <f>Input!C1114</f>
        <v>0</v>
      </c>
      <c r="P1098" s="168"/>
      <c r="R1098" s="131">
        <f t="shared" si="151"/>
        <v>0</v>
      </c>
      <c r="S1098" s="133" t="str">
        <f t="shared" si="145"/>
        <v xml:space="preserve"> </v>
      </c>
      <c r="T1098" s="133"/>
      <c r="U1098" s="132" t="str">
        <f>_xlfn.IFNA(IF($D1098=0,LOOKUP($F1098,{0.1,0.2,0.3,0.4,0.5,0.6,0.7,0.8,0.9,1},{22,34,46,58,70,82,94,106,118,130}),""),"")</f>
        <v/>
      </c>
      <c r="V1098" s="132" t="str">
        <f>_xlfn.IFNA(IF($D1098=1,LOOKUP($F1098,{0.1,0.2,0.3,0.4,0.5,0.6,0.7,0.8,0.9,1},{23,35,47,59,71,83,95,107,119,131}),""),"")</f>
        <v/>
      </c>
      <c r="W1098" s="132" t="str">
        <f>_xlfn.IFNA(IF($D1098=2,LOOKUP($F1098,{0.1,0.2,0.3,0.4,0.5,0.6,0.7,0.8,0.9,1},{24,36,48,60,72,84,96,108,120,132}),""),"")</f>
        <v/>
      </c>
      <c r="X1098" s="132" t="str">
        <f>_xlfn.IFNA(IF($D1098=3,LOOKUP($F1098,{0.1,0.2,0.3,0.4,0.5,0.6,0.7,0.8,0.9,1},{25,37,49,61,73,85,97,109,121,133}),""),"")</f>
        <v/>
      </c>
      <c r="Y1098" s="132" t="str">
        <f>_xlfn.IFNA(IF($D1098=4,LOOKUP($F1098,{0.1,0.2,0.3,0.4,0.5,0.6,0.7,0.8,0.9,1},{26,38,50,62,74,86,98,110,122,134}),""),"")</f>
        <v/>
      </c>
      <c r="Z1098" s="132" t="str">
        <f>_xlfn.IFNA(IF($D1098=5,LOOKUP($F1098,{0.1,0.2,0.3,0.4,0.5,0.6,0.7,0.8,0.9,1},{27,39,51,63,75,87,99,111,123,135}),""),"")</f>
        <v/>
      </c>
      <c r="AA1098" s="132">
        <f t="shared" si="146"/>
        <v>0</v>
      </c>
      <c r="AB1098" s="132" t="str">
        <f t="shared" si="147"/>
        <v>00</v>
      </c>
      <c r="AC1098" s="82" t="e">
        <f>VLOOKUP(AB1098,'AMI Ref'!T:U,2,FALSE)</f>
        <v>#N/A</v>
      </c>
      <c r="AD1098" s="124"/>
      <c r="AE1098" s="81" t="str">
        <f>_xlfn.IFNA(IF($D1098=0,IF($J1098="Not Paid by Tenant",0,INDEX('AMI Ref'!$K$5:$N$5,MATCH($J1098,{"Oil","Gas","Electric - Other","ELECTRIC - HEAT PUMP"},0))),0),"")</f>
        <v/>
      </c>
      <c r="AF1098" s="81">
        <f>_xlfn.IFNA(IF($D1098=1,IF($J1098="Not Paid by Tenant",0,INDEX('AMI Ref'!$K$6:$N$6,MATCH($J1098,{"Oil","Gas","Electric - Other","ELECTRIC - HEAT PUMP"},0))),0),"")</f>
        <v>0</v>
      </c>
      <c r="AG1098" s="81">
        <f>_xlfn.IFNA(IF($D1098=2,IF($J1098="Not Paid by Tenant",0,INDEX('AMI Ref'!$K$7:$N$7,MATCH($J1098,{"Oil","Gas","Electric - Other","ELECTRIC - HEAT PUMP"},0))),0),"")</f>
        <v>0</v>
      </c>
      <c r="AH1098" s="81">
        <f>_xlfn.IFNA(IF($D1098=3,IF($J1098="Not Paid by Tenant",0,INDEX('AMI Ref'!$K$8:$N$8,MATCH($J1098,{"Oil","Gas","Electric - Other","ELECTRIC - HEAT PUMP"},0))),0),"")</f>
        <v>0</v>
      </c>
      <c r="AI1098" s="81">
        <f>_xlfn.IFNA(IF($D1098=4,IF($J1098="Not Paid by Tenant",0,INDEX('AMI Ref'!$K$9:$N$9,MATCH($J1098,{"Oil","Gas","Electric - Other","ELECTRIC - HEAT PUMP"},0))),0),"")</f>
        <v>0</v>
      </c>
      <c r="AJ1098" s="81">
        <f>_xlfn.IFNA(IF($D1098=5,IF($J1098="Not Paid by Tenant",0,INDEX('AMI Ref'!$K$10:$N$10,MATCH($J1098,{"Oil","Gas","Electric - Other","ELECTRIC - HEAT PUMP"},0))),0),"")</f>
        <v>0</v>
      </c>
      <c r="AK1098" s="128"/>
      <c r="AL1098" s="81" t="str">
        <f>_xlfn.IFNA(IF($D1098=0,IF($K1098="Not Paid by Tenant",0,INDEX('AMI Ref'!$O$5:$R$5,MATCH($K1098,{"Oil","Gas","Electric - Other","Electric ccASHP - split"},0))),0),"")</f>
        <v/>
      </c>
      <c r="AM1098" s="81">
        <f>_xlfn.IFNA(IF($D1098=1,IF($K1098="Not Paid by Tenant",0,INDEX('AMI Ref'!$O$6:$R$6,MATCH($K1098,{"Oil","Gas","Electric - Other","Electric ccASHP - split"},0))),0),"")</f>
        <v>0</v>
      </c>
      <c r="AN1098" s="81">
        <f>_xlfn.IFNA(IF($D1098=2,IF($K1098="Not Paid by Tenant",0,INDEX('AMI Ref'!$O$7:$R$7,MATCH($K1098,{"Oil","Gas","Electric - Other","Electric ccASHP - split"},0))),0),"")</f>
        <v>0</v>
      </c>
      <c r="AO1098" s="81">
        <f>_xlfn.IFNA(IF($D1098=3,IF($K1098="Not Paid by Tenant",0,INDEX('AMI Ref'!$O$8:$R$8,MATCH($K1098,{"Oil","Gas","Electric - Other","Electric ccASHP - split"},0))),0),"")</f>
        <v>0</v>
      </c>
      <c r="AP1098" s="81">
        <f>_xlfn.IFNA(IF($D1098=4,IF($K1098="Not Paid by Tenant",0,INDEX('AMI Ref'!$O$9:$R$9,MATCH($K1098,{"Oil","Gas","Electric - Other","Electric ccASHP - split"},0))),0),"")</f>
        <v>0</v>
      </c>
      <c r="AQ1098" s="81">
        <f>_xlfn.IFNA(IF($D1098=5,IF($K1098="Not Paid by Tenant",0,INDEX('AMI Ref'!$O$10:$R$10,MATCH($K1098,{"Oil","Gas","Electric - Other","Electric ccASHP - split"},0))),0),"")</f>
        <v>0</v>
      </c>
      <c r="AR1098" s="124">
        <f t="shared" si="148"/>
        <v>0</v>
      </c>
      <c r="AS1098" s="123" t="e">
        <f t="shared" si="149"/>
        <v>#N/A</v>
      </c>
    </row>
    <row r="1099" spans="1:45" x14ac:dyDescent="0.2">
      <c r="A1099" s="130">
        <v>1097</v>
      </c>
      <c r="B1099" s="177">
        <f>IF(OR(COUNTIF($B$2:$B1098,Input!$F1115)&lt;1,COUNTIF($O$2:$O1098,Input!$C1115)&lt;1),Input!F1115,0)</f>
        <v>0</v>
      </c>
      <c r="C1099" s="177">
        <f>IF(OR(COUNTIF($B$2:$B1098,Input!$F1115)&lt;1,COUNTIF($O$2:$O1098,Input!$C1115)&lt;1),Input!G1115,0)</f>
        <v>0</v>
      </c>
      <c r="D1099" s="177">
        <f>IF(OR(COUNTIF($B$2:$B1098,Input!$F1115)&lt;1,COUNTIF($O$2:$O1098,Input!$C1115)&lt;1),Input!H1115,0)</f>
        <v>0</v>
      </c>
      <c r="E1099" s="177">
        <f>IF(OR(COUNTIF($B$2:$B1098,Input!$F1115)&lt;1,COUNTIF($O$2:$O1098,Input!$C1115)&lt;1),Input!I1115,0)</f>
        <v>0</v>
      </c>
      <c r="F1099" s="177">
        <f>IF(OR(COUNTIF($B$2:$B1098,Input!$F1115)&lt;1,COUNTIF($O$2:$O1098,Input!$C1115)&lt;1),Input!J1115,0)</f>
        <v>0</v>
      </c>
      <c r="G1099" s="177">
        <f>IF(OR(COUNTIF($B$2:$B1098,Input!$F1115)&lt;1,COUNTIF($O$2:$O1098,Input!$C1115)&lt;1),Input!K1115,0)</f>
        <v>0</v>
      </c>
      <c r="H1099" s="177">
        <f>IF(OR(COUNTIF($B$2:$B1098,Input!$F1115)&lt;1,COUNTIF($O$2:$O1098,Input!$C1115)&lt;1),Input!L1115,0)</f>
        <v>0</v>
      </c>
      <c r="I1099" s="177">
        <f>IF(OR(COUNTIF($B$2:$B1098,Input!$F1115)&lt;1,COUNTIF($O$2:$O1098,Input!$C1115)&lt;1),Input!M1115,0)</f>
        <v>0</v>
      </c>
      <c r="J1099" s="177">
        <f>IF(OR(COUNTIF($B$2:$B1098,Input!$F1115)&lt;1,COUNTIF($O$2:$O1098,Input!$C1115)&lt;1),Input!N1115,0)</f>
        <v>0</v>
      </c>
      <c r="K1099" s="177">
        <f>IF(OR(COUNTIF($B$2:$B1098,Input!$F1115)&lt;1,COUNTIF($O$2:$O1098,Input!$C1115)&lt;1),Input!O1115,0)</f>
        <v>0</v>
      </c>
      <c r="L1099" s="177">
        <f>IF(OR(COUNTIF($B$2:$B1098,Input!$F1115)&lt;1,COUNTIF($O$2:$O1098,Input!$C1115)&lt;1),Input!P1115,0)</f>
        <v>0</v>
      </c>
      <c r="M1099" s="129" t="str">
        <f t="shared" si="144"/>
        <v/>
      </c>
      <c r="N1099" s="161">
        <f t="shared" si="150"/>
        <v>0</v>
      </c>
      <c r="O1099" s="168">
        <f>Input!C1115</f>
        <v>0</v>
      </c>
      <c r="P1099" s="168"/>
      <c r="R1099" s="131">
        <f t="shared" si="151"/>
        <v>0</v>
      </c>
      <c r="S1099" s="133" t="str">
        <f t="shared" si="145"/>
        <v xml:space="preserve"> </v>
      </c>
      <c r="T1099" s="133"/>
      <c r="U1099" s="132" t="str">
        <f>_xlfn.IFNA(IF($D1099=0,LOOKUP($F1099,{0.1,0.2,0.3,0.4,0.5,0.6,0.7,0.8,0.9,1},{22,34,46,58,70,82,94,106,118,130}),""),"")</f>
        <v/>
      </c>
      <c r="V1099" s="132" t="str">
        <f>_xlfn.IFNA(IF($D1099=1,LOOKUP($F1099,{0.1,0.2,0.3,0.4,0.5,0.6,0.7,0.8,0.9,1},{23,35,47,59,71,83,95,107,119,131}),""),"")</f>
        <v/>
      </c>
      <c r="W1099" s="132" t="str">
        <f>_xlfn.IFNA(IF($D1099=2,LOOKUP($F1099,{0.1,0.2,0.3,0.4,0.5,0.6,0.7,0.8,0.9,1},{24,36,48,60,72,84,96,108,120,132}),""),"")</f>
        <v/>
      </c>
      <c r="X1099" s="132" t="str">
        <f>_xlfn.IFNA(IF($D1099=3,LOOKUP($F1099,{0.1,0.2,0.3,0.4,0.5,0.6,0.7,0.8,0.9,1},{25,37,49,61,73,85,97,109,121,133}),""),"")</f>
        <v/>
      </c>
      <c r="Y1099" s="132" t="str">
        <f>_xlfn.IFNA(IF($D1099=4,LOOKUP($F1099,{0.1,0.2,0.3,0.4,0.5,0.6,0.7,0.8,0.9,1},{26,38,50,62,74,86,98,110,122,134}),""),"")</f>
        <v/>
      </c>
      <c r="Z1099" s="132" t="str">
        <f>_xlfn.IFNA(IF($D1099=5,LOOKUP($F1099,{0.1,0.2,0.3,0.4,0.5,0.6,0.7,0.8,0.9,1},{27,39,51,63,75,87,99,111,123,135}),""),"")</f>
        <v/>
      </c>
      <c r="AA1099" s="132">
        <f t="shared" si="146"/>
        <v>0</v>
      </c>
      <c r="AB1099" s="132" t="str">
        <f t="shared" si="147"/>
        <v>00</v>
      </c>
      <c r="AC1099" s="82" t="e">
        <f>VLOOKUP(AB1099,'AMI Ref'!T:U,2,FALSE)</f>
        <v>#N/A</v>
      </c>
      <c r="AD1099" s="124"/>
      <c r="AE1099" s="81" t="str">
        <f>_xlfn.IFNA(IF($D1099=0,IF($J1099="Not Paid by Tenant",0,INDEX('AMI Ref'!$K$5:$N$5,MATCH($J1099,{"Oil","Gas","Electric - Other","ELECTRIC - HEAT PUMP"},0))),0),"")</f>
        <v/>
      </c>
      <c r="AF1099" s="81">
        <f>_xlfn.IFNA(IF($D1099=1,IF($J1099="Not Paid by Tenant",0,INDEX('AMI Ref'!$K$6:$N$6,MATCH($J1099,{"Oil","Gas","Electric - Other","ELECTRIC - HEAT PUMP"},0))),0),"")</f>
        <v>0</v>
      </c>
      <c r="AG1099" s="81">
        <f>_xlfn.IFNA(IF($D1099=2,IF($J1099="Not Paid by Tenant",0,INDEX('AMI Ref'!$K$7:$N$7,MATCH($J1099,{"Oil","Gas","Electric - Other","ELECTRIC - HEAT PUMP"},0))),0),"")</f>
        <v>0</v>
      </c>
      <c r="AH1099" s="81">
        <f>_xlfn.IFNA(IF($D1099=3,IF($J1099="Not Paid by Tenant",0,INDEX('AMI Ref'!$K$8:$N$8,MATCH($J1099,{"Oil","Gas","Electric - Other","ELECTRIC - HEAT PUMP"},0))),0),"")</f>
        <v>0</v>
      </c>
      <c r="AI1099" s="81">
        <f>_xlfn.IFNA(IF($D1099=4,IF($J1099="Not Paid by Tenant",0,INDEX('AMI Ref'!$K$9:$N$9,MATCH($J1099,{"Oil","Gas","Electric - Other","ELECTRIC - HEAT PUMP"},0))),0),"")</f>
        <v>0</v>
      </c>
      <c r="AJ1099" s="81">
        <f>_xlfn.IFNA(IF($D1099=5,IF($J1099="Not Paid by Tenant",0,INDEX('AMI Ref'!$K$10:$N$10,MATCH($J1099,{"Oil","Gas","Electric - Other","ELECTRIC - HEAT PUMP"},0))),0),"")</f>
        <v>0</v>
      </c>
      <c r="AK1099" s="128"/>
      <c r="AL1099" s="81" t="str">
        <f>_xlfn.IFNA(IF($D1099=0,IF($K1099="Not Paid by Tenant",0,INDEX('AMI Ref'!$O$5:$R$5,MATCH($K1099,{"Oil","Gas","Electric - Other","Electric ccASHP - split"},0))),0),"")</f>
        <v/>
      </c>
      <c r="AM1099" s="81">
        <f>_xlfn.IFNA(IF($D1099=1,IF($K1099="Not Paid by Tenant",0,INDEX('AMI Ref'!$O$6:$R$6,MATCH($K1099,{"Oil","Gas","Electric - Other","Electric ccASHP - split"},0))),0),"")</f>
        <v>0</v>
      </c>
      <c r="AN1099" s="81">
        <f>_xlfn.IFNA(IF($D1099=2,IF($K1099="Not Paid by Tenant",0,INDEX('AMI Ref'!$O$7:$R$7,MATCH($K1099,{"Oil","Gas","Electric - Other","Electric ccASHP - split"},0))),0),"")</f>
        <v>0</v>
      </c>
      <c r="AO1099" s="81">
        <f>_xlfn.IFNA(IF($D1099=3,IF($K1099="Not Paid by Tenant",0,INDEX('AMI Ref'!$O$8:$R$8,MATCH($K1099,{"Oil","Gas","Electric - Other","Electric ccASHP - split"},0))),0),"")</f>
        <v>0</v>
      </c>
      <c r="AP1099" s="81">
        <f>_xlfn.IFNA(IF($D1099=4,IF($K1099="Not Paid by Tenant",0,INDEX('AMI Ref'!$O$9:$R$9,MATCH($K1099,{"Oil","Gas","Electric - Other","Electric ccASHP - split"},0))),0),"")</f>
        <v>0</v>
      </c>
      <c r="AQ1099" s="81">
        <f>_xlfn.IFNA(IF($D1099=5,IF($K1099="Not Paid by Tenant",0,INDEX('AMI Ref'!$O$10:$R$10,MATCH($K1099,{"Oil","Gas","Electric - Other","Electric ccASHP - split"},0))),0),"")</f>
        <v>0</v>
      </c>
      <c r="AR1099" s="124">
        <f t="shared" si="148"/>
        <v>0</v>
      </c>
      <c r="AS1099" s="123" t="e">
        <f t="shared" si="149"/>
        <v>#N/A</v>
      </c>
    </row>
    <row r="1100" spans="1:45" x14ac:dyDescent="0.2">
      <c r="A1100" s="130">
        <v>1098</v>
      </c>
      <c r="B1100" s="177">
        <f>IF(OR(COUNTIF($B$2:$B1099,Input!$F1116)&lt;1,COUNTIF($O$2:$O1099,Input!$C1116)&lt;1),Input!F1116,0)</f>
        <v>0</v>
      </c>
      <c r="C1100" s="177">
        <f>IF(OR(COUNTIF($B$2:$B1099,Input!$F1116)&lt;1,COUNTIF($O$2:$O1099,Input!$C1116)&lt;1),Input!G1116,0)</f>
        <v>0</v>
      </c>
      <c r="D1100" s="177">
        <f>IF(OR(COUNTIF($B$2:$B1099,Input!$F1116)&lt;1,COUNTIF($O$2:$O1099,Input!$C1116)&lt;1),Input!H1116,0)</f>
        <v>0</v>
      </c>
      <c r="E1100" s="177">
        <f>IF(OR(COUNTIF($B$2:$B1099,Input!$F1116)&lt;1,COUNTIF($O$2:$O1099,Input!$C1116)&lt;1),Input!I1116,0)</f>
        <v>0</v>
      </c>
      <c r="F1100" s="177">
        <f>IF(OR(COUNTIF($B$2:$B1099,Input!$F1116)&lt;1,COUNTIF($O$2:$O1099,Input!$C1116)&lt;1),Input!J1116,0)</f>
        <v>0</v>
      </c>
      <c r="G1100" s="177">
        <f>IF(OR(COUNTIF($B$2:$B1099,Input!$F1116)&lt;1,COUNTIF($O$2:$O1099,Input!$C1116)&lt;1),Input!K1116,0)</f>
        <v>0</v>
      </c>
      <c r="H1100" s="177">
        <f>IF(OR(COUNTIF($B$2:$B1099,Input!$F1116)&lt;1,COUNTIF($O$2:$O1099,Input!$C1116)&lt;1),Input!L1116,0)</f>
        <v>0</v>
      </c>
      <c r="I1100" s="177">
        <f>IF(OR(COUNTIF($B$2:$B1099,Input!$F1116)&lt;1,COUNTIF($O$2:$O1099,Input!$C1116)&lt;1),Input!M1116,0)</f>
        <v>0</v>
      </c>
      <c r="J1100" s="177">
        <f>IF(OR(COUNTIF($B$2:$B1099,Input!$F1116)&lt;1,COUNTIF($O$2:$O1099,Input!$C1116)&lt;1),Input!N1116,0)</f>
        <v>0</v>
      </c>
      <c r="K1100" s="177">
        <f>IF(OR(COUNTIF($B$2:$B1099,Input!$F1116)&lt;1,COUNTIF($O$2:$O1099,Input!$C1116)&lt;1),Input!O1116,0)</f>
        <v>0</v>
      </c>
      <c r="L1100" s="177">
        <f>IF(OR(COUNTIF($B$2:$B1099,Input!$F1116)&lt;1,COUNTIF($O$2:$O1099,Input!$C1116)&lt;1),Input!P1116,0)</f>
        <v>0</v>
      </c>
      <c r="M1100" s="129" t="str">
        <f t="shared" si="144"/>
        <v/>
      </c>
      <c r="N1100" s="161">
        <f t="shared" si="150"/>
        <v>0</v>
      </c>
      <c r="O1100" s="168">
        <f>Input!C1116</f>
        <v>0</v>
      </c>
      <c r="P1100" s="168"/>
      <c r="R1100" s="131">
        <f t="shared" si="151"/>
        <v>0</v>
      </c>
      <c r="S1100" s="133" t="str">
        <f t="shared" si="145"/>
        <v xml:space="preserve"> </v>
      </c>
      <c r="T1100" s="133"/>
      <c r="U1100" s="132" t="str">
        <f>_xlfn.IFNA(IF($D1100=0,LOOKUP($F1100,{0.1,0.2,0.3,0.4,0.5,0.6,0.7,0.8,0.9,1},{22,34,46,58,70,82,94,106,118,130}),""),"")</f>
        <v/>
      </c>
      <c r="V1100" s="132" t="str">
        <f>_xlfn.IFNA(IF($D1100=1,LOOKUP($F1100,{0.1,0.2,0.3,0.4,0.5,0.6,0.7,0.8,0.9,1},{23,35,47,59,71,83,95,107,119,131}),""),"")</f>
        <v/>
      </c>
      <c r="W1100" s="132" t="str">
        <f>_xlfn.IFNA(IF($D1100=2,LOOKUP($F1100,{0.1,0.2,0.3,0.4,0.5,0.6,0.7,0.8,0.9,1},{24,36,48,60,72,84,96,108,120,132}),""),"")</f>
        <v/>
      </c>
      <c r="X1100" s="132" t="str">
        <f>_xlfn.IFNA(IF($D1100=3,LOOKUP($F1100,{0.1,0.2,0.3,0.4,0.5,0.6,0.7,0.8,0.9,1},{25,37,49,61,73,85,97,109,121,133}),""),"")</f>
        <v/>
      </c>
      <c r="Y1100" s="132" t="str">
        <f>_xlfn.IFNA(IF($D1100=4,LOOKUP($F1100,{0.1,0.2,0.3,0.4,0.5,0.6,0.7,0.8,0.9,1},{26,38,50,62,74,86,98,110,122,134}),""),"")</f>
        <v/>
      </c>
      <c r="Z1100" s="132" t="str">
        <f>_xlfn.IFNA(IF($D1100=5,LOOKUP($F1100,{0.1,0.2,0.3,0.4,0.5,0.6,0.7,0.8,0.9,1},{27,39,51,63,75,87,99,111,123,135}),""),"")</f>
        <v/>
      </c>
      <c r="AA1100" s="132">
        <f t="shared" si="146"/>
        <v>0</v>
      </c>
      <c r="AB1100" s="132" t="str">
        <f t="shared" si="147"/>
        <v>00</v>
      </c>
      <c r="AC1100" s="82" t="e">
        <f>VLOOKUP(AB1100,'AMI Ref'!T:U,2,FALSE)</f>
        <v>#N/A</v>
      </c>
      <c r="AD1100" s="124"/>
      <c r="AE1100" s="81" t="str">
        <f>_xlfn.IFNA(IF($D1100=0,IF($J1100="Not Paid by Tenant",0,INDEX('AMI Ref'!$K$5:$N$5,MATCH($J1100,{"Oil","Gas","Electric - Other","ELECTRIC - HEAT PUMP"},0))),0),"")</f>
        <v/>
      </c>
      <c r="AF1100" s="81">
        <f>_xlfn.IFNA(IF($D1100=1,IF($J1100="Not Paid by Tenant",0,INDEX('AMI Ref'!$K$6:$N$6,MATCH($J1100,{"Oil","Gas","Electric - Other","ELECTRIC - HEAT PUMP"},0))),0),"")</f>
        <v>0</v>
      </c>
      <c r="AG1100" s="81">
        <f>_xlfn.IFNA(IF($D1100=2,IF($J1100="Not Paid by Tenant",0,INDEX('AMI Ref'!$K$7:$N$7,MATCH($J1100,{"Oil","Gas","Electric - Other","ELECTRIC - HEAT PUMP"},0))),0),"")</f>
        <v>0</v>
      </c>
      <c r="AH1100" s="81">
        <f>_xlfn.IFNA(IF($D1100=3,IF($J1100="Not Paid by Tenant",0,INDEX('AMI Ref'!$K$8:$N$8,MATCH($J1100,{"Oil","Gas","Electric - Other","ELECTRIC - HEAT PUMP"},0))),0),"")</f>
        <v>0</v>
      </c>
      <c r="AI1100" s="81">
        <f>_xlfn.IFNA(IF($D1100=4,IF($J1100="Not Paid by Tenant",0,INDEX('AMI Ref'!$K$9:$N$9,MATCH($J1100,{"Oil","Gas","Electric - Other","ELECTRIC - HEAT PUMP"},0))),0),"")</f>
        <v>0</v>
      </c>
      <c r="AJ1100" s="81">
        <f>_xlfn.IFNA(IF($D1100=5,IF($J1100="Not Paid by Tenant",0,INDEX('AMI Ref'!$K$10:$N$10,MATCH($J1100,{"Oil","Gas","Electric - Other","ELECTRIC - HEAT PUMP"},0))),0),"")</f>
        <v>0</v>
      </c>
      <c r="AK1100" s="128"/>
      <c r="AL1100" s="81" t="str">
        <f>_xlfn.IFNA(IF($D1100=0,IF($K1100="Not Paid by Tenant",0,INDEX('AMI Ref'!$O$5:$R$5,MATCH($K1100,{"Oil","Gas","Electric - Other","Electric ccASHP - split"},0))),0),"")</f>
        <v/>
      </c>
      <c r="AM1100" s="81">
        <f>_xlfn.IFNA(IF($D1100=1,IF($K1100="Not Paid by Tenant",0,INDEX('AMI Ref'!$O$6:$R$6,MATCH($K1100,{"Oil","Gas","Electric - Other","Electric ccASHP - split"},0))),0),"")</f>
        <v>0</v>
      </c>
      <c r="AN1100" s="81">
        <f>_xlfn.IFNA(IF($D1100=2,IF($K1100="Not Paid by Tenant",0,INDEX('AMI Ref'!$O$7:$R$7,MATCH($K1100,{"Oil","Gas","Electric - Other","Electric ccASHP - split"},0))),0),"")</f>
        <v>0</v>
      </c>
      <c r="AO1100" s="81">
        <f>_xlfn.IFNA(IF($D1100=3,IF($K1100="Not Paid by Tenant",0,INDEX('AMI Ref'!$O$8:$R$8,MATCH($K1100,{"Oil","Gas","Electric - Other","Electric ccASHP - split"},0))),0),"")</f>
        <v>0</v>
      </c>
      <c r="AP1100" s="81">
        <f>_xlfn.IFNA(IF($D1100=4,IF($K1100="Not Paid by Tenant",0,INDEX('AMI Ref'!$O$9:$R$9,MATCH($K1100,{"Oil","Gas","Electric - Other","Electric ccASHP - split"},0))),0),"")</f>
        <v>0</v>
      </c>
      <c r="AQ1100" s="81">
        <f>_xlfn.IFNA(IF($D1100=5,IF($K1100="Not Paid by Tenant",0,INDEX('AMI Ref'!$O$10:$R$10,MATCH($K1100,{"Oil","Gas","Electric - Other","Electric ccASHP - split"},0))),0),"")</f>
        <v>0</v>
      </c>
      <c r="AR1100" s="124">
        <f t="shared" si="148"/>
        <v>0</v>
      </c>
      <c r="AS1100" s="123" t="e">
        <f t="shared" si="149"/>
        <v>#N/A</v>
      </c>
    </row>
    <row r="1101" spans="1:45" x14ac:dyDescent="0.2">
      <c r="A1101" s="130">
        <v>1099</v>
      </c>
      <c r="B1101" s="177">
        <f>IF(OR(COUNTIF($B$2:$B1100,Input!$F1117)&lt;1,COUNTIF($O$2:$O1100,Input!$C1117)&lt;1),Input!F1117,0)</f>
        <v>0</v>
      </c>
      <c r="C1101" s="177">
        <f>IF(OR(COUNTIF($B$2:$B1100,Input!$F1117)&lt;1,COUNTIF($O$2:$O1100,Input!$C1117)&lt;1),Input!G1117,0)</f>
        <v>0</v>
      </c>
      <c r="D1101" s="177">
        <f>IF(OR(COUNTIF($B$2:$B1100,Input!$F1117)&lt;1,COUNTIF($O$2:$O1100,Input!$C1117)&lt;1),Input!H1117,0)</f>
        <v>0</v>
      </c>
      <c r="E1101" s="177">
        <f>IF(OR(COUNTIF($B$2:$B1100,Input!$F1117)&lt;1,COUNTIF($O$2:$O1100,Input!$C1117)&lt;1),Input!I1117,0)</f>
        <v>0</v>
      </c>
      <c r="F1101" s="177">
        <f>IF(OR(COUNTIF($B$2:$B1100,Input!$F1117)&lt;1,COUNTIF($O$2:$O1100,Input!$C1117)&lt;1),Input!J1117,0)</f>
        <v>0</v>
      </c>
      <c r="G1101" s="177">
        <f>IF(OR(COUNTIF($B$2:$B1100,Input!$F1117)&lt;1,COUNTIF($O$2:$O1100,Input!$C1117)&lt;1),Input!K1117,0)</f>
        <v>0</v>
      </c>
      <c r="H1101" s="177">
        <f>IF(OR(COUNTIF($B$2:$B1100,Input!$F1117)&lt;1,COUNTIF($O$2:$O1100,Input!$C1117)&lt;1),Input!L1117,0)</f>
        <v>0</v>
      </c>
      <c r="I1101" s="177">
        <f>IF(OR(COUNTIF($B$2:$B1100,Input!$F1117)&lt;1,COUNTIF($O$2:$O1100,Input!$C1117)&lt;1),Input!M1117,0)</f>
        <v>0</v>
      </c>
      <c r="J1101" s="177">
        <f>IF(OR(COUNTIF($B$2:$B1100,Input!$F1117)&lt;1,COUNTIF($O$2:$O1100,Input!$C1117)&lt;1),Input!N1117,0)</f>
        <v>0</v>
      </c>
      <c r="K1101" s="177">
        <f>IF(OR(COUNTIF($B$2:$B1100,Input!$F1117)&lt;1,COUNTIF($O$2:$O1100,Input!$C1117)&lt;1),Input!O1117,0)</f>
        <v>0</v>
      </c>
      <c r="L1101" s="177">
        <f>IF(OR(COUNTIF($B$2:$B1100,Input!$F1117)&lt;1,COUNTIF($O$2:$O1100,Input!$C1117)&lt;1),Input!P1117,0)</f>
        <v>0</v>
      </c>
      <c r="M1101" s="129" t="str">
        <f t="shared" si="144"/>
        <v/>
      </c>
      <c r="N1101" s="161">
        <f t="shared" si="150"/>
        <v>0</v>
      </c>
      <c r="O1101" s="168">
        <f>Input!C1117</f>
        <v>0</v>
      </c>
      <c r="P1101" s="168"/>
      <c r="R1101" s="131">
        <f t="shared" si="151"/>
        <v>0</v>
      </c>
      <c r="S1101" s="133" t="str">
        <f t="shared" si="145"/>
        <v xml:space="preserve"> </v>
      </c>
      <c r="T1101" s="133"/>
      <c r="U1101" s="132" t="str">
        <f>_xlfn.IFNA(IF($D1101=0,LOOKUP($F1101,{0.1,0.2,0.3,0.4,0.5,0.6,0.7,0.8,0.9,1},{22,34,46,58,70,82,94,106,118,130}),""),"")</f>
        <v/>
      </c>
      <c r="V1101" s="132" t="str">
        <f>_xlfn.IFNA(IF($D1101=1,LOOKUP($F1101,{0.1,0.2,0.3,0.4,0.5,0.6,0.7,0.8,0.9,1},{23,35,47,59,71,83,95,107,119,131}),""),"")</f>
        <v/>
      </c>
      <c r="W1101" s="132" t="str">
        <f>_xlfn.IFNA(IF($D1101=2,LOOKUP($F1101,{0.1,0.2,0.3,0.4,0.5,0.6,0.7,0.8,0.9,1},{24,36,48,60,72,84,96,108,120,132}),""),"")</f>
        <v/>
      </c>
      <c r="X1101" s="132" t="str">
        <f>_xlfn.IFNA(IF($D1101=3,LOOKUP($F1101,{0.1,0.2,0.3,0.4,0.5,0.6,0.7,0.8,0.9,1},{25,37,49,61,73,85,97,109,121,133}),""),"")</f>
        <v/>
      </c>
      <c r="Y1101" s="132" t="str">
        <f>_xlfn.IFNA(IF($D1101=4,LOOKUP($F1101,{0.1,0.2,0.3,0.4,0.5,0.6,0.7,0.8,0.9,1},{26,38,50,62,74,86,98,110,122,134}),""),"")</f>
        <v/>
      </c>
      <c r="Z1101" s="132" t="str">
        <f>_xlfn.IFNA(IF($D1101=5,LOOKUP($F1101,{0.1,0.2,0.3,0.4,0.5,0.6,0.7,0.8,0.9,1},{27,39,51,63,75,87,99,111,123,135}),""),"")</f>
        <v/>
      </c>
      <c r="AA1101" s="132">
        <f t="shared" si="146"/>
        <v>0</v>
      </c>
      <c r="AB1101" s="132" t="str">
        <f t="shared" si="147"/>
        <v>00</v>
      </c>
      <c r="AC1101" s="82" t="e">
        <f>VLOOKUP(AB1101,'AMI Ref'!T:U,2,FALSE)</f>
        <v>#N/A</v>
      </c>
      <c r="AD1101" s="124"/>
      <c r="AE1101" s="81" t="str">
        <f>_xlfn.IFNA(IF($D1101=0,IF($J1101="Not Paid by Tenant",0,INDEX('AMI Ref'!$K$5:$N$5,MATCH($J1101,{"Oil","Gas","Electric - Other","ELECTRIC - HEAT PUMP"},0))),0),"")</f>
        <v/>
      </c>
      <c r="AF1101" s="81">
        <f>_xlfn.IFNA(IF($D1101=1,IF($J1101="Not Paid by Tenant",0,INDEX('AMI Ref'!$K$6:$N$6,MATCH($J1101,{"Oil","Gas","Electric - Other","ELECTRIC - HEAT PUMP"},0))),0),"")</f>
        <v>0</v>
      </c>
      <c r="AG1101" s="81">
        <f>_xlfn.IFNA(IF($D1101=2,IF($J1101="Not Paid by Tenant",0,INDEX('AMI Ref'!$K$7:$N$7,MATCH($J1101,{"Oil","Gas","Electric - Other","ELECTRIC - HEAT PUMP"},0))),0),"")</f>
        <v>0</v>
      </c>
      <c r="AH1101" s="81">
        <f>_xlfn.IFNA(IF($D1101=3,IF($J1101="Not Paid by Tenant",0,INDEX('AMI Ref'!$K$8:$N$8,MATCH($J1101,{"Oil","Gas","Electric - Other","ELECTRIC - HEAT PUMP"},0))),0),"")</f>
        <v>0</v>
      </c>
      <c r="AI1101" s="81">
        <f>_xlfn.IFNA(IF($D1101=4,IF($J1101="Not Paid by Tenant",0,INDEX('AMI Ref'!$K$9:$N$9,MATCH($J1101,{"Oil","Gas","Electric - Other","ELECTRIC - HEAT PUMP"},0))),0),"")</f>
        <v>0</v>
      </c>
      <c r="AJ1101" s="81">
        <f>_xlfn.IFNA(IF($D1101=5,IF($J1101="Not Paid by Tenant",0,INDEX('AMI Ref'!$K$10:$N$10,MATCH($J1101,{"Oil","Gas","Electric - Other","ELECTRIC - HEAT PUMP"},0))),0),"")</f>
        <v>0</v>
      </c>
      <c r="AK1101" s="128"/>
      <c r="AL1101" s="81" t="str">
        <f>_xlfn.IFNA(IF($D1101=0,IF($K1101="Not Paid by Tenant",0,INDEX('AMI Ref'!$O$5:$R$5,MATCH($K1101,{"Oil","Gas","Electric - Other","Electric ccASHP - split"},0))),0),"")</f>
        <v/>
      </c>
      <c r="AM1101" s="81">
        <f>_xlfn.IFNA(IF($D1101=1,IF($K1101="Not Paid by Tenant",0,INDEX('AMI Ref'!$O$6:$R$6,MATCH($K1101,{"Oil","Gas","Electric - Other","Electric ccASHP - split"},0))),0),"")</f>
        <v>0</v>
      </c>
      <c r="AN1101" s="81">
        <f>_xlfn.IFNA(IF($D1101=2,IF($K1101="Not Paid by Tenant",0,INDEX('AMI Ref'!$O$7:$R$7,MATCH($K1101,{"Oil","Gas","Electric - Other","Electric ccASHP - split"},0))),0),"")</f>
        <v>0</v>
      </c>
      <c r="AO1101" s="81">
        <f>_xlfn.IFNA(IF($D1101=3,IF($K1101="Not Paid by Tenant",0,INDEX('AMI Ref'!$O$8:$R$8,MATCH($K1101,{"Oil","Gas","Electric - Other","Electric ccASHP - split"},0))),0),"")</f>
        <v>0</v>
      </c>
      <c r="AP1101" s="81">
        <f>_xlfn.IFNA(IF($D1101=4,IF($K1101="Not Paid by Tenant",0,INDEX('AMI Ref'!$O$9:$R$9,MATCH($K1101,{"Oil","Gas","Electric - Other","Electric ccASHP - split"},0))),0),"")</f>
        <v>0</v>
      </c>
      <c r="AQ1101" s="81">
        <f>_xlfn.IFNA(IF($D1101=5,IF($K1101="Not Paid by Tenant",0,INDEX('AMI Ref'!$O$10:$R$10,MATCH($K1101,{"Oil","Gas","Electric - Other","Electric ccASHP - split"},0))),0),"")</f>
        <v>0</v>
      </c>
      <c r="AR1101" s="124">
        <f t="shared" si="148"/>
        <v>0</v>
      </c>
      <c r="AS1101" s="123" t="e">
        <f t="shared" si="149"/>
        <v>#N/A</v>
      </c>
    </row>
    <row r="1102" spans="1:45" x14ac:dyDescent="0.2">
      <c r="A1102" s="130">
        <v>1100</v>
      </c>
      <c r="B1102" s="177">
        <f>IF(OR(COUNTIF($B$2:$B1101,Input!$F1118)&lt;1,COUNTIF($O$2:$O1101,Input!$C1118)&lt;1),Input!F1118,0)</f>
        <v>0</v>
      </c>
      <c r="C1102" s="177">
        <f>IF(OR(COUNTIF($B$2:$B1101,Input!$F1118)&lt;1,COUNTIF($O$2:$O1101,Input!$C1118)&lt;1),Input!G1118,0)</f>
        <v>0</v>
      </c>
      <c r="D1102" s="177">
        <f>IF(OR(COUNTIF($B$2:$B1101,Input!$F1118)&lt;1,COUNTIF($O$2:$O1101,Input!$C1118)&lt;1),Input!H1118,0)</f>
        <v>0</v>
      </c>
      <c r="E1102" s="177">
        <f>IF(OR(COUNTIF($B$2:$B1101,Input!$F1118)&lt;1,COUNTIF($O$2:$O1101,Input!$C1118)&lt;1),Input!I1118,0)</f>
        <v>0</v>
      </c>
      <c r="F1102" s="177">
        <f>IF(OR(COUNTIF($B$2:$B1101,Input!$F1118)&lt;1,COUNTIF($O$2:$O1101,Input!$C1118)&lt;1),Input!J1118,0)</f>
        <v>0</v>
      </c>
      <c r="G1102" s="177">
        <f>IF(OR(COUNTIF($B$2:$B1101,Input!$F1118)&lt;1,COUNTIF($O$2:$O1101,Input!$C1118)&lt;1),Input!K1118,0)</f>
        <v>0</v>
      </c>
      <c r="H1102" s="177">
        <f>IF(OR(COUNTIF($B$2:$B1101,Input!$F1118)&lt;1,COUNTIF($O$2:$O1101,Input!$C1118)&lt;1),Input!L1118,0)</f>
        <v>0</v>
      </c>
      <c r="I1102" s="177">
        <f>IF(OR(COUNTIF($B$2:$B1101,Input!$F1118)&lt;1,COUNTIF($O$2:$O1101,Input!$C1118)&lt;1),Input!M1118,0)</f>
        <v>0</v>
      </c>
      <c r="J1102" s="177">
        <f>IF(OR(COUNTIF($B$2:$B1101,Input!$F1118)&lt;1,COUNTIF($O$2:$O1101,Input!$C1118)&lt;1),Input!N1118,0)</f>
        <v>0</v>
      </c>
      <c r="K1102" s="177">
        <f>IF(OR(COUNTIF($B$2:$B1101,Input!$F1118)&lt;1,COUNTIF($O$2:$O1101,Input!$C1118)&lt;1),Input!O1118,0)</f>
        <v>0</v>
      </c>
      <c r="L1102" s="177">
        <f>IF(OR(COUNTIF($B$2:$B1101,Input!$F1118)&lt;1,COUNTIF($O$2:$O1101,Input!$C1118)&lt;1),Input!P1118,0)</f>
        <v>0</v>
      </c>
      <c r="M1102" s="129" t="str">
        <f t="shared" si="144"/>
        <v/>
      </c>
      <c r="N1102" s="161">
        <f t="shared" si="150"/>
        <v>0</v>
      </c>
      <c r="O1102" s="168">
        <f>Input!C1118</f>
        <v>0</v>
      </c>
      <c r="P1102" s="168"/>
      <c r="R1102" s="131">
        <f t="shared" si="151"/>
        <v>0</v>
      </c>
      <c r="S1102" s="133" t="str">
        <f t="shared" si="145"/>
        <v xml:space="preserve"> </v>
      </c>
      <c r="T1102" s="133"/>
      <c r="U1102" s="132" t="str">
        <f>_xlfn.IFNA(IF($D1102=0,LOOKUP($F1102,{0.1,0.2,0.3,0.4,0.5,0.6,0.7,0.8,0.9,1},{22,34,46,58,70,82,94,106,118,130}),""),"")</f>
        <v/>
      </c>
      <c r="V1102" s="132" t="str">
        <f>_xlfn.IFNA(IF($D1102=1,LOOKUP($F1102,{0.1,0.2,0.3,0.4,0.5,0.6,0.7,0.8,0.9,1},{23,35,47,59,71,83,95,107,119,131}),""),"")</f>
        <v/>
      </c>
      <c r="W1102" s="132" t="str">
        <f>_xlfn.IFNA(IF($D1102=2,LOOKUP($F1102,{0.1,0.2,0.3,0.4,0.5,0.6,0.7,0.8,0.9,1},{24,36,48,60,72,84,96,108,120,132}),""),"")</f>
        <v/>
      </c>
      <c r="X1102" s="132" t="str">
        <f>_xlfn.IFNA(IF($D1102=3,LOOKUP($F1102,{0.1,0.2,0.3,0.4,0.5,0.6,0.7,0.8,0.9,1},{25,37,49,61,73,85,97,109,121,133}),""),"")</f>
        <v/>
      </c>
      <c r="Y1102" s="132" t="str">
        <f>_xlfn.IFNA(IF($D1102=4,LOOKUP($F1102,{0.1,0.2,0.3,0.4,0.5,0.6,0.7,0.8,0.9,1},{26,38,50,62,74,86,98,110,122,134}),""),"")</f>
        <v/>
      </c>
      <c r="Z1102" s="132" t="str">
        <f>_xlfn.IFNA(IF($D1102=5,LOOKUP($F1102,{0.1,0.2,0.3,0.4,0.5,0.6,0.7,0.8,0.9,1},{27,39,51,63,75,87,99,111,123,135}),""),"")</f>
        <v/>
      </c>
      <c r="AA1102" s="132">
        <f t="shared" si="146"/>
        <v>0</v>
      </c>
      <c r="AB1102" s="132" t="str">
        <f t="shared" si="147"/>
        <v>00</v>
      </c>
      <c r="AC1102" s="82" t="e">
        <f>VLOOKUP(AB1102,'AMI Ref'!T:U,2,FALSE)</f>
        <v>#N/A</v>
      </c>
      <c r="AD1102" s="124"/>
      <c r="AE1102" s="81" t="str">
        <f>_xlfn.IFNA(IF($D1102=0,IF($J1102="Not Paid by Tenant",0,INDEX('AMI Ref'!$K$5:$N$5,MATCH($J1102,{"Oil","Gas","Electric - Other","ELECTRIC - HEAT PUMP"},0))),0),"")</f>
        <v/>
      </c>
      <c r="AF1102" s="81">
        <f>_xlfn.IFNA(IF($D1102=1,IF($J1102="Not Paid by Tenant",0,INDEX('AMI Ref'!$K$6:$N$6,MATCH($J1102,{"Oil","Gas","Electric - Other","ELECTRIC - HEAT PUMP"},0))),0),"")</f>
        <v>0</v>
      </c>
      <c r="AG1102" s="81">
        <f>_xlfn.IFNA(IF($D1102=2,IF($J1102="Not Paid by Tenant",0,INDEX('AMI Ref'!$K$7:$N$7,MATCH($J1102,{"Oil","Gas","Electric - Other","ELECTRIC - HEAT PUMP"},0))),0),"")</f>
        <v>0</v>
      </c>
      <c r="AH1102" s="81">
        <f>_xlfn.IFNA(IF($D1102=3,IF($J1102="Not Paid by Tenant",0,INDEX('AMI Ref'!$K$8:$N$8,MATCH($J1102,{"Oil","Gas","Electric - Other","ELECTRIC - HEAT PUMP"},0))),0),"")</f>
        <v>0</v>
      </c>
      <c r="AI1102" s="81">
        <f>_xlfn.IFNA(IF($D1102=4,IF($J1102="Not Paid by Tenant",0,INDEX('AMI Ref'!$K$9:$N$9,MATCH($J1102,{"Oil","Gas","Electric - Other","ELECTRIC - HEAT PUMP"},0))),0),"")</f>
        <v>0</v>
      </c>
      <c r="AJ1102" s="81">
        <f>_xlfn.IFNA(IF($D1102=5,IF($J1102="Not Paid by Tenant",0,INDEX('AMI Ref'!$K$10:$N$10,MATCH($J1102,{"Oil","Gas","Electric - Other","ELECTRIC - HEAT PUMP"},0))),0),"")</f>
        <v>0</v>
      </c>
      <c r="AK1102" s="128"/>
      <c r="AL1102" s="81" t="str">
        <f>_xlfn.IFNA(IF($D1102=0,IF($K1102="Not Paid by Tenant",0,INDEX('AMI Ref'!$O$5:$R$5,MATCH($K1102,{"Oil","Gas","Electric - Other","Electric ccASHP - split"},0))),0),"")</f>
        <v/>
      </c>
      <c r="AM1102" s="81">
        <f>_xlfn.IFNA(IF($D1102=1,IF($K1102="Not Paid by Tenant",0,INDEX('AMI Ref'!$O$6:$R$6,MATCH($K1102,{"Oil","Gas","Electric - Other","Electric ccASHP - split"},0))),0),"")</f>
        <v>0</v>
      </c>
      <c r="AN1102" s="81">
        <f>_xlfn.IFNA(IF($D1102=2,IF($K1102="Not Paid by Tenant",0,INDEX('AMI Ref'!$O$7:$R$7,MATCH($K1102,{"Oil","Gas","Electric - Other","Electric ccASHP - split"},0))),0),"")</f>
        <v>0</v>
      </c>
      <c r="AO1102" s="81">
        <f>_xlfn.IFNA(IF($D1102=3,IF($K1102="Not Paid by Tenant",0,INDEX('AMI Ref'!$O$8:$R$8,MATCH($K1102,{"Oil","Gas","Electric - Other","Electric ccASHP - split"},0))),0),"")</f>
        <v>0</v>
      </c>
      <c r="AP1102" s="81">
        <f>_xlfn.IFNA(IF($D1102=4,IF($K1102="Not Paid by Tenant",0,INDEX('AMI Ref'!$O$9:$R$9,MATCH($K1102,{"Oil","Gas","Electric - Other","Electric ccASHP - split"},0))),0),"")</f>
        <v>0</v>
      </c>
      <c r="AQ1102" s="81">
        <f>_xlfn.IFNA(IF($D1102=5,IF($K1102="Not Paid by Tenant",0,INDEX('AMI Ref'!$O$10:$R$10,MATCH($K1102,{"Oil","Gas","Electric - Other","Electric ccASHP - split"},0))),0),"")</f>
        <v>0</v>
      </c>
      <c r="AR1102" s="124">
        <f t="shared" si="148"/>
        <v>0</v>
      </c>
      <c r="AS1102" s="123" t="e">
        <f t="shared" si="149"/>
        <v>#N/A</v>
      </c>
    </row>
    <row r="1103" spans="1:45" x14ac:dyDescent="0.2">
      <c r="A1103" s="130">
        <v>1101</v>
      </c>
      <c r="B1103" s="177">
        <f>IF(OR(COUNTIF($B$2:$B1102,Input!$F1119)&lt;1,COUNTIF($O$2:$O1102,Input!$C1119)&lt;1),Input!F1119,0)</f>
        <v>0</v>
      </c>
      <c r="C1103" s="177">
        <f>IF(OR(COUNTIF($B$2:$B1102,Input!$F1119)&lt;1,COUNTIF($O$2:$O1102,Input!$C1119)&lt;1),Input!G1119,0)</f>
        <v>0</v>
      </c>
      <c r="D1103" s="177">
        <f>IF(OR(COUNTIF($B$2:$B1102,Input!$F1119)&lt;1,COUNTIF($O$2:$O1102,Input!$C1119)&lt;1),Input!H1119,0)</f>
        <v>0</v>
      </c>
      <c r="E1103" s="177">
        <f>IF(OR(COUNTIF($B$2:$B1102,Input!$F1119)&lt;1,COUNTIF($O$2:$O1102,Input!$C1119)&lt;1),Input!I1119,0)</f>
        <v>0</v>
      </c>
      <c r="F1103" s="177">
        <f>IF(OR(COUNTIF($B$2:$B1102,Input!$F1119)&lt;1,COUNTIF($O$2:$O1102,Input!$C1119)&lt;1),Input!J1119,0)</f>
        <v>0</v>
      </c>
      <c r="G1103" s="177">
        <f>IF(OR(COUNTIF($B$2:$B1102,Input!$F1119)&lt;1,COUNTIF($O$2:$O1102,Input!$C1119)&lt;1),Input!K1119,0)</f>
        <v>0</v>
      </c>
      <c r="H1103" s="177">
        <f>IF(OR(COUNTIF($B$2:$B1102,Input!$F1119)&lt;1,COUNTIF($O$2:$O1102,Input!$C1119)&lt;1),Input!L1119,0)</f>
        <v>0</v>
      </c>
      <c r="I1103" s="177">
        <f>IF(OR(COUNTIF($B$2:$B1102,Input!$F1119)&lt;1,COUNTIF($O$2:$O1102,Input!$C1119)&lt;1),Input!M1119,0)</f>
        <v>0</v>
      </c>
      <c r="J1103" s="177">
        <f>IF(OR(COUNTIF($B$2:$B1102,Input!$F1119)&lt;1,COUNTIF($O$2:$O1102,Input!$C1119)&lt;1),Input!N1119,0)</f>
        <v>0</v>
      </c>
      <c r="K1103" s="177">
        <f>IF(OR(COUNTIF($B$2:$B1102,Input!$F1119)&lt;1,COUNTIF($O$2:$O1102,Input!$C1119)&lt;1),Input!O1119,0)</f>
        <v>0</v>
      </c>
      <c r="L1103" s="177">
        <f>IF(OR(COUNTIF($B$2:$B1102,Input!$F1119)&lt;1,COUNTIF($O$2:$O1102,Input!$C1119)&lt;1),Input!P1119,0)</f>
        <v>0</v>
      </c>
      <c r="M1103" s="129" t="str">
        <f t="shared" si="144"/>
        <v/>
      </c>
      <c r="N1103" s="161">
        <f t="shared" si="150"/>
        <v>0</v>
      </c>
      <c r="O1103" s="168">
        <f>Input!C1119</f>
        <v>0</v>
      </c>
      <c r="P1103" s="168"/>
      <c r="R1103" s="131">
        <f t="shared" si="151"/>
        <v>0</v>
      </c>
      <c r="S1103" s="133" t="str">
        <f t="shared" si="145"/>
        <v xml:space="preserve"> </v>
      </c>
      <c r="T1103" s="133"/>
      <c r="U1103" s="132" t="str">
        <f>_xlfn.IFNA(IF($D1103=0,LOOKUP($F1103,{0.1,0.2,0.3,0.4,0.5,0.6,0.7,0.8,0.9,1},{22,34,46,58,70,82,94,106,118,130}),""),"")</f>
        <v/>
      </c>
      <c r="V1103" s="132" t="str">
        <f>_xlfn.IFNA(IF($D1103=1,LOOKUP($F1103,{0.1,0.2,0.3,0.4,0.5,0.6,0.7,0.8,0.9,1},{23,35,47,59,71,83,95,107,119,131}),""),"")</f>
        <v/>
      </c>
      <c r="W1103" s="132" t="str">
        <f>_xlfn.IFNA(IF($D1103=2,LOOKUP($F1103,{0.1,0.2,0.3,0.4,0.5,0.6,0.7,0.8,0.9,1},{24,36,48,60,72,84,96,108,120,132}),""),"")</f>
        <v/>
      </c>
      <c r="X1103" s="132" t="str">
        <f>_xlfn.IFNA(IF($D1103=3,LOOKUP($F1103,{0.1,0.2,0.3,0.4,0.5,0.6,0.7,0.8,0.9,1},{25,37,49,61,73,85,97,109,121,133}),""),"")</f>
        <v/>
      </c>
      <c r="Y1103" s="132" t="str">
        <f>_xlfn.IFNA(IF($D1103=4,LOOKUP($F1103,{0.1,0.2,0.3,0.4,0.5,0.6,0.7,0.8,0.9,1},{26,38,50,62,74,86,98,110,122,134}),""),"")</f>
        <v/>
      </c>
      <c r="Z1103" s="132" t="str">
        <f>_xlfn.IFNA(IF($D1103=5,LOOKUP($F1103,{0.1,0.2,0.3,0.4,0.5,0.6,0.7,0.8,0.9,1},{27,39,51,63,75,87,99,111,123,135}),""),"")</f>
        <v/>
      </c>
      <c r="AA1103" s="132">
        <f t="shared" si="146"/>
        <v>0</v>
      </c>
      <c r="AB1103" s="132" t="str">
        <f t="shared" si="147"/>
        <v>00</v>
      </c>
      <c r="AC1103" s="82" t="e">
        <f>VLOOKUP(AB1103,'AMI Ref'!T:U,2,FALSE)</f>
        <v>#N/A</v>
      </c>
      <c r="AD1103" s="124"/>
      <c r="AE1103" s="81" t="str">
        <f>_xlfn.IFNA(IF($D1103=0,IF($J1103="Not Paid by Tenant",0,INDEX('AMI Ref'!$K$5:$N$5,MATCH($J1103,{"Oil","Gas","Electric - Other","ELECTRIC - HEAT PUMP"},0))),0),"")</f>
        <v/>
      </c>
      <c r="AF1103" s="81">
        <f>_xlfn.IFNA(IF($D1103=1,IF($J1103="Not Paid by Tenant",0,INDEX('AMI Ref'!$K$6:$N$6,MATCH($J1103,{"Oil","Gas","Electric - Other","ELECTRIC - HEAT PUMP"},0))),0),"")</f>
        <v>0</v>
      </c>
      <c r="AG1103" s="81">
        <f>_xlfn.IFNA(IF($D1103=2,IF($J1103="Not Paid by Tenant",0,INDEX('AMI Ref'!$K$7:$N$7,MATCH($J1103,{"Oil","Gas","Electric - Other","ELECTRIC - HEAT PUMP"},0))),0),"")</f>
        <v>0</v>
      </c>
      <c r="AH1103" s="81">
        <f>_xlfn.IFNA(IF($D1103=3,IF($J1103="Not Paid by Tenant",0,INDEX('AMI Ref'!$K$8:$N$8,MATCH($J1103,{"Oil","Gas","Electric - Other","ELECTRIC - HEAT PUMP"},0))),0),"")</f>
        <v>0</v>
      </c>
      <c r="AI1103" s="81">
        <f>_xlfn.IFNA(IF($D1103=4,IF($J1103="Not Paid by Tenant",0,INDEX('AMI Ref'!$K$9:$N$9,MATCH($J1103,{"Oil","Gas","Electric - Other","ELECTRIC - HEAT PUMP"},0))),0),"")</f>
        <v>0</v>
      </c>
      <c r="AJ1103" s="81">
        <f>_xlfn.IFNA(IF($D1103=5,IF($J1103="Not Paid by Tenant",0,INDEX('AMI Ref'!$K$10:$N$10,MATCH($J1103,{"Oil","Gas","Electric - Other","ELECTRIC - HEAT PUMP"},0))),0),"")</f>
        <v>0</v>
      </c>
      <c r="AK1103" s="128"/>
      <c r="AL1103" s="81" t="str">
        <f>_xlfn.IFNA(IF($D1103=0,IF($K1103="Not Paid by Tenant",0,INDEX('AMI Ref'!$O$5:$R$5,MATCH($K1103,{"Oil","Gas","Electric - Other","Electric ccASHP - split"},0))),0),"")</f>
        <v/>
      </c>
      <c r="AM1103" s="81">
        <f>_xlfn.IFNA(IF($D1103=1,IF($K1103="Not Paid by Tenant",0,INDEX('AMI Ref'!$O$6:$R$6,MATCH($K1103,{"Oil","Gas","Electric - Other","Electric ccASHP - split"},0))),0),"")</f>
        <v>0</v>
      </c>
      <c r="AN1103" s="81">
        <f>_xlfn.IFNA(IF($D1103=2,IF($K1103="Not Paid by Tenant",0,INDEX('AMI Ref'!$O$7:$R$7,MATCH($K1103,{"Oil","Gas","Electric - Other","Electric ccASHP - split"},0))),0),"")</f>
        <v>0</v>
      </c>
      <c r="AO1103" s="81">
        <f>_xlfn.IFNA(IF($D1103=3,IF($K1103="Not Paid by Tenant",0,INDEX('AMI Ref'!$O$8:$R$8,MATCH($K1103,{"Oil","Gas","Electric - Other","Electric ccASHP - split"},0))),0),"")</f>
        <v>0</v>
      </c>
      <c r="AP1103" s="81">
        <f>_xlfn.IFNA(IF($D1103=4,IF($K1103="Not Paid by Tenant",0,INDEX('AMI Ref'!$O$9:$R$9,MATCH($K1103,{"Oil","Gas","Electric - Other","Electric ccASHP - split"},0))),0),"")</f>
        <v>0</v>
      </c>
      <c r="AQ1103" s="81">
        <f>_xlfn.IFNA(IF($D1103=5,IF($K1103="Not Paid by Tenant",0,INDEX('AMI Ref'!$O$10:$R$10,MATCH($K1103,{"Oil","Gas","Electric - Other","Electric ccASHP - split"},0))),0),"")</f>
        <v>0</v>
      </c>
      <c r="AR1103" s="124">
        <f t="shared" si="148"/>
        <v>0</v>
      </c>
      <c r="AS1103" s="123" t="e">
        <f t="shared" si="149"/>
        <v>#N/A</v>
      </c>
    </row>
    <row r="1104" spans="1:45" x14ac:dyDescent="0.2">
      <c r="A1104" s="130">
        <v>1102</v>
      </c>
      <c r="B1104" s="177">
        <f>IF(OR(COUNTIF($B$2:$B1103,Input!$F1120)&lt;1,COUNTIF($O$2:$O1103,Input!$C1120)&lt;1),Input!F1120,0)</f>
        <v>0</v>
      </c>
      <c r="C1104" s="177">
        <f>IF(OR(COUNTIF($B$2:$B1103,Input!$F1120)&lt;1,COUNTIF($O$2:$O1103,Input!$C1120)&lt;1),Input!G1120,0)</f>
        <v>0</v>
      </c>
      <c r="D1104" s="177">
        <f>IF(OR(COUNTIF($B$2:$B1103,Input!$F1120)&lt;1,COUNTIF($O$2:$O1103,Input!$C1120)&lt;1),Input!H1120,0)</f>
        <v>0</v>
      </c>
      <c r="E1104" s="177">
        <f>IF(OR(COUNTIF($B$2:$B1103,Input!$F1120)&lt;1,COUNTIF($O$2:$O1103,Input!$C1120)&lt;1),Input!I1120,0)</f>
        <v>0</v>
      </c>
      <c r="F1104" s="177">
        <f>IF(OR(COUNTIF($B$2:$B1103,Input!$F1120)&lt;1,COUNTIF($O$2:$O1103,Input!$C1120)&lt;1),Input!J1120,0)</f>
        <v>0</v>
      </c>
      <c r="G1104" s="177">
        <f>IF(OR(COUNTIF($B$2:$B1103,Input!$F1120)&lt;1,COUNTIF($O$2:$O1103,Input!$C1120)&lt;1),Input!K1120,0)</f>
        <v>0</v>
      </c>
      <c r="H1104" s="177">
        <f>IF(OR(COUNTIF($B$2:$B1103,Input!$F1120)&lt;1,COUNTIF($O$2:$O1103,Input!$C1120)&lt;1),Input!L1120,0)</f>
        <v>0</v>
      </c>
      <c r="I1104" s="177">
        <f>IF(OR(COUNTIF($B$2:$B1103,Input!$F1120)&lt;1,COUNTIF($O$2:$O1103,Input!$C1120)&lt;1),Input!M1120,0)</f>
        <v>0</v>
      </c>
      <c r="J1104" s="177">
        <f>IF(OR(COUNTIF($B$2:$B1103,Input!$F1120)&lt;1,COUNTIF($O$2:$O1103,Input!$C1120)&lt;1),Input!N1120,0)</f>
        <v>0</v>
      </c>
      <c r="K1104" s="177">
        <f>IF(OR(COUNTIF($B$2:$B1103,Input!$F1120)&lt;1,COUNTIF($O$2:$O1103,Input!$C1120)&lt;1),Input!O1120,0)</f>
        <v>0</v>
      </c>
      <c r="L1104" s="177">
        <f>IF(OR(COUNTIF($B$2:$B1103,Input!$F1120)&lt;1,COUNTIF($O$2:$O1103,Input!$C1120)&lt;1),Input!P1120,0)</f>
        <v>0</v>
      </c>
      <c r="M1104" s="129" t="str">
        <f t="shared" si="144"/>
        <v/>
      </c>
      <c r="N1104" s="161">
        <f t="shared" si="150"/>
        <v>0</v>
      </c>
      <c r="O1104" s="168">
        <f>Input!C1120</f>
        <v>0</v>
      </c>
      <c r="P1104" s="168"/>
      <c r="R1104" s="131">
        <f t="shared" si="151"/>
        <v>0</v>
      </c>
      <c r="S1104" s="133" t="str">
        <f t="shared" si="145"/>
        <v xml:space="preserve"> </v>
      </c>
      <c r="T1104" s="133"/>
      <c r="U1104" s="132" t="str">
        <f>_xlfn.IFNA(IF($D1104=0,LOOKUP($F1104,{0.1,0.2,0.3,0.4,0.5,0.6,0.7,0.8,0.9,1},{22,34,46,58,70,82,94,106,118,130}),""),"")</f>
        <v/>
      </c>
      <c r="V1104" s="132" t="str">
        <f>_xlfn.IFNA(IF($D1104=1,LOOKUP($F1104,{0.1,0.2,0.3,0.4,0.5,0.6,0.7,0.8,0.9,1},{23,35,47,59,71,83,95,107,119,131}),""),"")</f>
        <v/>
      </c>
      <c r="W1104" s="132" t="str">
        <f>_xlfn.IFNA(IF($D1104=2,LOOKUP($F1104,{0.1,0.2,0.3,0.4,0.5,0.6,0.7,0.8,0.9,1},{24,36,48,60,72,84,96,108,120,132}),""),"")</f>
        <v/>
      </c>
      <c r="X1104" s="132" t="str">
        <f>_xlfn.IFNA(IF($D1104=3,LOOKUP($F1104,{0.1,0.2,0.3,0.4,0.5,0.6,0.7,0.8,0.9,1},{25,37,49,61,73,85,97,109,121,133}),""),"")</f>
        <v/>
      </c>
      <c r="Y1104" s="132" t="str">
        <f>_xlfn.IFNA(IF($D1104=4,LOOKUP($F1104,{0.1,0.2,0.3,0.4,0.5,0.6,0.7,0.8,0.9,1},{26,38,50,62,74,86,98,110,122,134}),""),"")</f>
        <v/>
      </c>
      <c r="Z1104" s="132" t="str">
        <f>_xlfn.IFNA(IF($D1104=5,LOOKUP($F1104,{0.1,0.2,0.3,0.4,0.5,0.6,0.7,0.8,0.9,1},{27,39,51,63,75,87,99,111,123,135}),""),"")</f>
        <v/>
      </c>
      <c r="AA1104" s="132">
        <f t="shared" si="146"/>
        <v>0</v>
      </c>
      <c r="AB1104" s="132" t="str">
        <f t="shared" si="147"/>
        <v>00</v>
      </c>
      <c r="AC1104" s="82" t="e">
        <f>VLOOKUP(AB1104,'AMI Ref'!T:U,2,FALSE)</f>
        <v>#N/A</v>
      </c>
      <c r="AD1104" s="124"/>
      <c r="AE1104" s="81" t="str">
        <f>_xlfn.IFNA(IF($D1104=0,IF($J1104="Not Paid by Tenant",0,INDEX('AMI Ref'!$K$5:$N$5,MATCH($J1104,{"Oil","Gas","Electric - Other","ELECTRIC - HEAT PUMP"},0))),0),"")</f>
        <v/>
      </c>
      <c r="AF1104" s="81">
        <f>_xlfn.IFNA(IF($D1104=1,IF($J1104="Not Paid by Tenant",0,INDEX('AMI Ref'!$K$6:$N$6,MATCH($J1104,{"Oil","Gas","Electric - Other","ELECTRIC - HEAT PUMP"},0))),0),"")</f>
        <v>0</v>
      </c>
      <c r="AG1104" s="81">
        <f>_xlfn.IFNA(IF($D1104=2,IF($J1104="Not Paid by Tenant",0,INDEX('AMI Ref'!$K$7:$N$7,MATCH($J1104,{"Oil","Gas","Electric - Other","ELECTRIC - HEAT PUMP"},0))),0),"")</f>
        <v>0</v>
      </c>
      <c r="AH1104" s="81">
        <f>_xlfn.IFNA(IF($D1104=3,IF($J1104="Not Paid by Tenant",0,INDEX('AMI Ref'!$K$8:$N$8,MATCH($J1104,{"Oil","Gas","Electric - Other","ELECTRIC - HEAT PUMP"},0))),0),"")</f>
        <v>0</v>
      </c>
      <c r="AI1104" s="81">
        <f>_xlfn.IFNA(IF($D1104=4,IF($J1104="Not Paid by Tenant",0,INDEX('AMI Ref'!$K$9:$N$9,MATCH($J1104,{"Oil","Gas","Electric - Other","ELECTRIC - HEAT PUMP"},0))),0),"")</f>
        <v>0</v>
      </c>
      <c r="AJ1104" s="81">
        <f>_xlfn.IFNA(IF($D1104=5,IF($J1104="Not Paid by Tenant",0,INDEX('AMI Ref'!$K$10:$N$10,MATCH($J1104,{"Oil","Gas","Electric - Other","ELECTRIC - HEAT PUMP"},0))),0),"")</f>
        <v>0</v>
      </c>
      <c r="AK1104" s="128"/>
      <c r="AL1104" s="81" t="str">
        <f>_xlfn.IFNA(IF($D1104=0,IF($K1104="Not Paid by Tenant",0,INDEX('AMI Ref'!$O$5:$R$5,MATCH($K1104,{"Oil","Gas","Electric - Other","Electric ccASHP - split"},0))),0),"")</f>
        <v/>
      </c>
      <c r="AM1104" s="81">
        <f>_xlfn.IFNA(IF($D1104=1,IF($K1104="Not Paid by Tenant",0,INDEX('AMI Ref'!$O$6:$R$6,MATCH($K1104,{"Oil","Gas","Electric - Other","Electric ccASHP - split"},0))),0),"")</f>
        <v>0</v>
      </c>
      <c r="AN1104" s="81">
        <f>_xlfn.IFNA(IF($D1104=2,IF($K1104="Not Paid by Tenant",0,INDEX('AMI Ref'!$O$7:$R$7,MATCH($K1104,{"Oil","Gas","Electric - Other","Electric ccASHP - split"},0))),0),"")</f>
        <v>0</v>
      </c>
      <c r="AO1104" s="81">
        <f>_xlfn.IFNA(IF($D1104=3,IF($K1104="Not Paid by Tenant",0,INDEX('AMI Ref'!$O$8:$R$8,MATCH($K1104,{"Oil","Gas","Electric - Other","Electric ccASHP - split"},0))),0),"")</f>
        <v>0</v>
      </c>
      <c r="AP1104" s="81">
        <f>_xlfn.IFNA(IF($D1104=4,IF($K1104="Not Paid by Tenant",0,INDEX('AMI Ref'!$O$9:$R$9,MATCH($K1104,{"Oil","Gas","Electric - Other","Electric ccASHP - split"},0))),0),"")</f>
        <v>0</v>
      </c>
      <c r="AQ1104" s="81">
        <f>_xlfn.IFNA(IF($D1104=5,IF($K1104="Not Paid by Tenant",0,INDEX('AMI Ref'!$O$10:$R$10,MATCH($K1104,{"Oil","Gas","Electric - Other","Electric ccASHP - split"},0))),0),"")</f>
        <v>0</v>
      </c>
      <c r="AR1104" s="124">
        <f t="shared" si="148"/>
        <v>0</v>
      </c>
      <c r="AS1104" s="123" t="e">
        <f t="shared" si="149"/>
        <v>#N/A</v>
      </c>
    </row>
    <row r="1105" spans="1:45" x14ac:dyDescent="0.2">
      <c r="A1105" s="130">
        <v>1103</v>
      </c>
      <c r="B1105" s="177">
        <f>IF(OR(COUNTIF($B$2:$B1104,Input!$F1121)&lt;1,COUNTIF($O$2:$O1104,Input!$C1121)&lt;1),Input!F1121,0)</f>
        <v>0</v>
      </c>
      <c r="C1105" s="177">
        <f>IF(OR(COUNTIF($B$2:$B1104,Input!$F1121)&lt;1,COUNTIF($O$2:$O1104,Input!$C1121)&lt;1),Input!G1121,0)</f>
        <v>0</v>
      </c>
      <c r="D1105" s="177">
        <f>IF(OR(COUNTIF($B$2:$B1104,Input!$F1121)&lt;1,COUNTIF($O$2:$O1104,Input!$C1121)&lt;1),Input!H1121,0)</f>
        <v>0</v>
      </c>
      <c r="E1105" s="177">
        <f>IF(OR(COUNTIF($B$2:$B1104,Input!$F1121)&lt;1,COUNTIF($O$2:$O1104,Input!$C1121)&lt;1),Input!I1121,0)</f>
        <v>0</v>
      </c>
      <c r="F1105" s="177">
        <f>IF(OR(COUNTIF($B$2:$B1104,Input!$F1121)&lt;1,COUNTIF($O$2:$O1104,Input!$C1121)&lt;1),Input!J1121,0)</f>
        <v>0</v>
      </c>
      <c r="G1105" s="177">
        <f>IF(OR(COUNTIF($B$2:$B1104,Input!$F1121)&lt;1,COUNTIF($O$2:$O1104,Input!$C1121)&lt;1),Input!K1121,0)</f>
        <v>0</v>
      </c>
      <c r="H1105" s="177">
        <f>IF(OR(COUNTIF($B$2:$B1104,Input!$F1121)&lt;1,COUNTIF($O$2:$O1104,Input!$C1121)&lt;1),Input!L1121,0)</f>
        <v>0</v>
      </c>
      <c r="I1105" s="177">
        <f>IF(OR(COUNTIF($B$2:$B1104,Input!$F1121)&lt;1,COUNTIF($O$2:$O1104,Input!$C1121)&lt;1),Input!M1121,0)</f>
        <v>0</v>
      </c>
      <c r="J1105" s="177">
        <f>IF(OR(COUNTIF($B$2:$B1104,Input!$F1121)&lt;1,COUNTIF($O$2:$O1104,Input!$C1121)&lt;1),Input!N1121,0)</f>
        <v>0</v>
      </c>
      <c r="K1105" s="177">
        <f>IF(OR(COUNTIF($B$2:$B1104,Input!$F1121)&lt;1,COUNTIF($O$2:$O1104,Input!$C1121)&lt;1),Input!O1121,0)</f>
        <v>0</v>
      </c>
      <c r="L1105" s="177">
        <f>IF(OR(COUNTIF($B$2:$B1104,Input!$F1121)&lt;1,COUNTIF($O$2:$O1104,Input!$C1121)&lt;1),Input!P1121,0)</f>
        <v>0</v>
      </c>
      <c r="M1105" s="129" t="str">
        <f t="shared" si="144"/>
        <v/>
      </c>
      <c r="N1105" s="161">
        <f t="shared" si="150"/>
        <v>0</v>
      </c>
      <c r="O1105" s="168">
        <f>Input!C1121</f>
        <v>0</v>
      </c>
      <c r="P1105" s="168"/>
      <c r="R1105" s="131">
        <f t="shared" si="151"/>
        <v>0</v>
      </c>
      <c r="S1105" s="133" t="str">
        <f t="shared" si="145"/>
        <v xml:space="preserve"> </v>
      </c>
      <c r="T1105" s="133"/>
      <c r="U1105" s="132" t="str">
        <f>_xlfn.IFNA(IF($D1105=0,LOOKUP($F1105,{0.1,0.2,0.3,0.4,0.5,0.6,0.7,0.8,0.9,1},{22,34,46,58,70,82,94,106,118,130}),""),"")</f>
        <v/>
      </c>
      <c r="V1105" s="132" t="str">
        <f>_xlfn.IFNA(IF($D1105=1,LOOKUP($F1105,{0.1,0.2,0.3,0.4,0.5,0.6,0.7,0.8,0.9,1},{23,35,47,59,71,83,95,107,119,131}),""),"")</f>
        <v/>
      </c>
      <c r="W1105" s="132" t="str">
        <f>_xlfn.IFNA(IF($D1105=2,LOOKUP($F1105,{0.1,0.2,0.3,0.4,0.5,0.6,0.7,0.8,0.9,1},{24,36,48,60,72,84,96,108,120,132}),""),"")</f>
        <v/>
      </c>
      <c r="X1105" s="132" t="str">
        <f>_xlfn.IFNA(IF($D1105=3,LOOKUP($F1105,{0.1,0.2,0.3,0.4,0.5,0.6,0.7,0.8,0.9,1},{25,37,49,61,73,85,97,109,121,133}),""),"")</f>
        <v/>
      </c>
      <c r="Y1105" s="132" t="str">
        <f>_xlfn.IFNA(IF($D1105=4,LOOKUP($F1105,{0.1,0.2,0.3,0.4,0.5,0.6,0.7,0.8,0.9,1},{26,38,50,62,74,86,98,110,122,134}),""),"")</f>
        <v/>
      </c>
      <c r="Z1105" s="132" t="str">
        <f>_xlfn.IFNA(IF($D1105=5,LOOKUP($F1105,{0.1,0.2,0.3,0.4,0.5,0.6,0.7,0.8,0.9,1},{27,39,51,63,75,87,99,111,123,135}),""),"")</f>
        <v/>
      </c>
      <c r="AA1105" s="132">
        <f t="shared" si="146"/>
        <v>0</v>
      </c>
      <c r="AB1105" s="132" t="str">
        <f t="shared" si="147"/>
        <v>00</v>
      </c>
      <c r="AC1105" s="82" t="e">
        <f>VLOOKUP(AB1105,'AMI Ref'!T:U,2,FALSE)</f>
        <v>#N/A</v>
      </c>
      <c r="AD1105" s="124"/>
      <c r="AE1105" s="81" t="str">
        <f>_xlfn.IFNA(IF($D1105=0,IF($J1105="Not Paid by Tenant",0,INDEX('AMI Ref'!$K$5:$N$5,MATCH($J1105,{"Oil","Gas","Electric - Other","ELECTRIC - HEAT PUMP"},0))),0),"")</f>
        <v/>
      </c>
      <c r="AF1105" s="81">
        <f>_xlfn.IFNA(IF($D1105=1,IF($J1105="Not Paid by Tenant",0,INDEX('AMI Ref'!$K$6:$N$6,MATCH($J1105,{"Oil","Gas","Electric - Other","ELECTRIC - HEAT PUMP"},0))),0),"")</f>
        <v>0</v>
      </c>
      <c r="AG1105" s="81">
        <f>_xlfn.IFNA(IF($D1105=2,IF($J1105="Not Paid by Tenant",0,INDEX('AMI Ref'!$K$7:$N$7,MATCH($J1105,{"Oil","Gas","Electric - Other","ELECTRIC - HEAT PUMP"},0))),0),"")</f>
        <v>0</v>
      </c>
      <c r="AH1105" s="81">
        <f>_xlfn.IFNA(IF($D1105=3,IF($J1105="Not Paid by Tenant",0,INDEX('AMI Ref'!$K$8:$N$8,MATCH($J1105,{"Oil","Gas","Electric - Other","ELECTRIC - HEAT PUMP"},0))),0),"")</f>
        <v>0</v>
      </c>
      <c r="AI1105" s="81">
        <f>_xlfn.IFNA(IF($D1105=4,IF($J1105="Not Paid by Tenant",0,INDEX('AMI Ref'!$K$9:$N$9,MATCH($J1105,{"Oil","Gas","Electric - Other","ELECTRIC - HEAT PUMP"},0))),0),"")</f>
        <v>0</v>
      </c>
      <c r="AJ1105" s="81">
        <f>_xlfn.IFNA(IF($D1105=5,IF($J1105="Not Paid by Tenant",0,INDEX('AMI Ref'!$K$10:$N$10,MATCH($J1105,{"Oil","Gas","Electric - Other","ELECTRIC - HEAT PUMP"},0))),0),"")</f>
        <v>0</v>
      </c>
      <c r="AK1105" s="128"/>
      <c r="AL1105" s="81" t="str">
        <f>_xlfn.IFNA(IF($D1105=0,IF($K1105="Not Paid by Tenant",0,INDEX('AMI Ref'!$O$5:$R$5,MATCH($K1105,{"Oil","Gas","Electric - Other","Electric ccASHP - split"},0))),0),"")</f>
        <v/>
      </c>
      <c r="AM1105" s="81">
        <f>_xlfn.IFNA(IF($D1105=1,IF($K1105="Not Paid by Tenant",0,INDEX('AMI Ref'!$O$6:$R$6,MATCH($K1105,{"Oil","Gas","Electric - Other","Electric ccASHP - split"},0))),0),"")</f>
        <v>0</v>
      </c>
      <c r="AN1105" s="81">
        <f>_xlfn.IFNA(IF($D1105=2,IF($K1105="Not Paid by Tenant",0,INDEX('AMI Ref'!$O$7:$R$7,MATCH($K1105,{"Oil","Gas","Electric - Other","Electric ccASHP - split"},0))),0),"")</f>
        <v>0</v>
      </c>
      <c r="AO1105" s="81">
        <f>_xlfn.IFNA(IF($D1105=3,IF($K1105="Not Paid by Tenant",0,INDEX('AMI Ref'!$O$8:$R$8,MATCH($K1105,{"Oil","Gas","Electric - Other","Electric ccASHP - split"},0))),0),"")</f>
        <v>0</v>
      </c>
      <c r="AP1105" s="81">
        <f>_xlfn.IFNA(IF($D1105=4,IF($K1105="Not Paid by Tenant",0,INDEX('AMI Ref'!$O$9:$R$9,MATCH($K1105,{"Oil","Gas","Electric - Other","Electric ccASHP - split"},0))),0),"")</f>
        <v>0</v>
      </c>
      <c r="AQ1105" s="81">
        <f>_xlfn.IFNA(IF($D1105=5,IF($K1105="Not Paid by Tenant",0,INDEX('AMI Ref'!$O$10:$R$10,MATCH($K1105,{"Oil","Gas","Electric - Other","Electric ccASHP - split"},0))),0),"")</f>
        <v>0</v>
      </c>
      <c r="AR1105" s="124">
        <f t="shared" si="148"/>
        <v>0</v>
      </c>
      <c r="AS1105" s="123" t="e">
        <f t="shared" si="149"/>
        <v>#N/A</v>
      </c>
    </row>
    <row r="1106" spans="1:45" x14ac:dyDescent="0.2">
      <c r="A1106" s="130">
        <v>1104</v>
      </c>
      <c r="B1106" s="177">
        <f>IF(OR(COUNTIF($B$2:$B1105,Input!$F1122)&lt;1,COUNTIF($O$2:$O1105,Input!$C1122)&lt;1),Input!F1122,0)</f>
        <v>0</v>
      </c>
      <c r="C1106" s="177">
        <f>IF(OR(COUNTIF($B$2:$B1105,Input!$F1122)&lt;1,COUNTIF($O$2:$O1105,Input!$C1122)&lt;1),Input!G1122,0)</f>
        <v>0</v>
      </c>
      <c r="D1106" s="177">
        <f>IF(OR(COUNTIF($B$2:$B1105,Input!$F1122)&lt;1,COUNTIF($O$2:$O1105,Input!$C1122)&lt;1),Input!H1122,0)</f>
        <v>0</v>
      </c>
      <c r="E1106" s="177">
        <f>IF(OR(COUNTIF($B$2:$B1105,Input!$F1122)&lt;1,COUNTIF($O$2:$O1105,Input!$C1122)&lt;1),Input!I1122,0)</f>
        <v>0</v>
      </c>
      <c r="F1106" s="177">
        <f>IF(OR(COUNTIF($B$2:$B1105,Input!$F1122)&lt;1,COUNTIF($O$2:$O1105,Input!$C1122)&lt;1),Input!J1122,0)</f>
        <v>0</v>
      </c>
      <c r="G1106" s="177">
        <f>IF(OR(COUNTIF($B$2:$B1105,Input!$F1122)&lt;1,COUNTIF($O$2:$O1105,Input!$C1122)&lt;1),Input!K1122,0)</f>
        <v>0</v>
      </c>
      <c r="H1106" s="177">
        <f>IF(OR(COUNTIF($B$2:$B1105,Input!$F1122)&lt;1,COUNTIF($O$2:$O1105,Input!$C1122)&lt;1),Input!L1122,0)</f>
        <v>0</v>
      </c>
      <c r="I1106" s="177">
        <f>IF(OR(COUNTIF($B$2:$B1105,Input!$F1122)&lt;1,COUNTIF($O$2:$O1105,Input!$C1122)&lt;1),Input!M1122,0)</f>
        <v>0</v>
      </c>
      <c r="J1106" s="177">
        <f>IF(OR(COUNTIF($B$2:$B1105,Input!$F1122)&lt;1,COUNTIF($O$2:$O1105,Input!$C1122)&lt;1),Input!N1122,0)</f>
        <v>0</v>
      </c>
      <c r="K1106" s="177">
        <f>IF(OR(COUNTIF($B$2:$B1105,Input!$F1122)&lt;1,COUNTIF($O$2:$O1105,Input!$C1122)&lt;1),Input!O1122,0)</f>
        <v>0</v>
      </c>
      <c r="L1106" s="177">
        <f>IF(OR(COUNTIF($B$2:$B1105,Input!$F1122)&lt;1,COUNTIF($O$2:$O1105,Input!$C1122)&lt;1),Input!P1122,0)</f>
        <v>0</v>
      </c>
      <c r="M1106" s="129" t="str">
        <f t="shared" si="144"/>
        <v/>
      </c>
      <c r="N1106" s="161">
        <f t="shared" si="150"/>
        <v>0</v>
      </c>
      <c r="O1106" s="168">
        <f>Input!C1122</f>
        <v>0</v>
      </c>
      <c r="P1106" s="168"/>
      <c r="R1106" s="131">
        <f t="shared" si="151"/>
        <v>0</v>
      </c>
      <c r="S1106" s="133" t="str">
        <f t="shared" si="145"/>
        <v xml:space="preserve"> </v>
      </c>
      <c r="T1106" s="133"/>
      <c r="U1106" s="132" t="str">
        <f>_xlfn.IFNA(IF($D1106=0,LOOKUP($F1106,{0.1,0.2,0.3,0.4,0.5,0.6,0.7,0.8,0.9,1},{22,34,46,58,70,82,94,106,118,130}),""),"")</f>
        <v/>
      </c>
      <c r="V1106" s="132" t="str">
        <f>_xlfn.IFNA(IF($D1106=1,LOOKUP($F1106,{0.1,0.2,0.3,0.4,0.5,0.6,0.7,0.8,0.9,1},{23,35,47,59,71,83,95,107,119,131}),""),"")</f>
        <v/>
      </c>
      <c r="W1106" s="132" t="str">
        <f>_xlfn.IFNA(IF($D1106=2,LOOKUP($F1106,{0.1,0.2,0.3,0.4,0.5,0.6,0.7,0.8,0.9,1},{24,36,48,60,72,84,96,108,120,132}),""),"")</f>
        <v/>
      </c>
      <c r="X1106" s="132" t="str">
        <f>_xlfn.IFNA(IF($D1106=3,LOOKUP($F1106,{0.1,0.2,0.3,0.4,0.5,0.6,0.7,0.8,0.9,1},{25,37,49,61,73,85,97,109,121,133}),""),"")</f>
        <v/>
      </c>
      <c r="Y1106" s="132" t="str">
        <f>_xlfn.IFNA(IF($D1106=4,LOOKUP($F1106,{0.1,0.2,0.3,0.4,0.5,0.6,0.7,0.8,0.9,1},{26,38,50,62,74,86,98,110,122,134}),""),"")</f>
        <v/>
      </c>
      <c r="Z1106" s="132" t="str">
        <f>_xlfn.IFNA(IF($D1106=5,LOOKUP($F1106,{0.1,0.2,0.3,0.4,0.5,0.6,0.7,0.8,0.9,1},{27,39,51,63,75,87,99,111,123,135}),""),"")</f>
        <v/>
      </c>
      <c r="AA1106" s="132">
        <f t="shared" si="146"/>
        <v>0</v>
      </c>
      <c r="AB1106" s="132" t="str">
        <f t="shared" si="147"/>
        <v>00</v>
      </c>
      <c r="AC1106" s="82" t="e">
        <f>VLOOKUP(AB1106,'AMI Ref'!T:U,2,FALSE)</f>
        <v>#N/A</v>
      </c>
      <c r="AD1106" s="124"/>
      <c r="AE1106" s="81" t="str">
        <f>_xlfn.IFNA(IF($D1106=0,IF($J1106="Not Paid by Tenant",0,INDEX('AMI Ref'!$K$5:$N$5,MATCH($J1106,{"Oil","Gas","Electric - Other","ELECTRIC - HEAT PUMP"},0))),0),"")</f>
        <v/>
      </c>
      <c r="AF1106" s="81">
        <f>_xlfn.IFNA(IF($D1106=1,IF($J1106="Not Paid by Tenant",0,INDEX('AMI Ref'!$K$6:$N$6,MATCH($J1106,{"Oil","Gas","Electric - Other","ELECTRIC - HEAT PUMP"},0))),0),"")</f>
        <v>0</v>
      </c>
      <c r="AG1106" s="81">
        <f>_xlfn.IFNA(IF($D1106=2,IF($J1106="Not Paid by Tenant",0,INDEX('AMI Ref'!$K$7:$N$7,MATCH($J1106,{"Oil","Gas","Electric - Other","ELECTRIC - HEAT PUMP"},0))),0),"")</f>
        <v>0</v>
      </c>
      <c r="AH1106" s="81">
        <f>_xlfn.IFNA(IF($D1106=3,IF($J1106="Not Paid by Tenant",0,INDEX('AMI Ref'!$K$8:$N$8,MATCH($J1106,{"Oil","Gas","Electric - Other","ELECTRIC - HEAT PUMP"},0))),0),"")</f>
        <v>0</v>
      </c>
      <c r="AI1106" s="81">
        <f>_xlfn.IFNA(IF($D1106=4,IF($J1106="Not Paid by Tenant",0,INDEX('AMI Ref'!$K$9:$N$9,MATCH($J1106,{"Oil","Gas","Electric - Other","ELECTRIC - HEAT PUMP"},0))),0),"")</f>
        <v>0</v>
      </c>
      <c r="AJ1106" s="81">
        <f>_xlfn.IFNA(IF($D1106=5,IF($J1106="Not Paid by Tenant",0,INDEX('AMI Ref'!$K$10:$N$10,MATCH($J1106,{"Oil","Gas","Electric - Other","ELECTRIC - HEAT PUMP"},0))),0),"")</f>
        <v>0</v>
      </c>
      <c r="AK1106" s="128"/>
      <c r="AL1106" s="81" t="str">
        <f>_xlfn.IFNA(IF($D1106=0,IF($K1106="Not Paid by Tenant",0,INDEX('AMI Ref'!$O$5:$R$5,MATCH($K1106,{"Oil","Gas","Electric - Other","Electric ccASHP - split"},0))),0),"")</f>
        <v/>
      </c>
      <c r="AM1106" s="81">
        <f>_xlfn.IFNA(IF($D1106=1,IF($K1106="Not Paid by Tenant",0,INDEX('AMI Ref'!$O$6:$R$6,MATCH($K1106,{"Oil","Gas","Electric - Other","Electric ccASHP - split"},0))),0),"")</f>
        <v>0</v>
      </c>
      <c r="AN1106" s="81">
        <f>_xlfn.IFNA(IF($D1106=2,IF($K1106="Not Paid by Tenant",0,INDEX('AMI Ref'!$O$7:$R$7,MATCH($K1106,{"Oil","Gas","Electric - Other","Electric ccASHP - split"},0))),0),"")</f>
        <v>0</v>
      </c>
      <c r="AO1106" s="81">
        <f>_xlfn.IFNA(IF($D1106=3,IF($K1106="Not Paid by Tenant",0,INDEX('AMI Ref'!$O$8:$R$8,MATCH($K1106,{"Oil","Gas","Electric - Other","Electric ccASHP - split"},0))),0),"")</f>
        <v>0</v>
      </c>
      <c r="AP1106" s="81">
        <f>_xlfn.IFNA(IF($D1106=4,IF($K1106="Not Paid by Tenant",0,INDEX('AMI Ref'!$O$9:$R$9,MATCH($K1106,{"Oil","Gas","Electric - Other","Electric ccASHP - split"},0))),0),"")</f>
        <v>0</v>
      </c>
      <c r="AQ1106" s="81">
        <f>_xlfn.IFNA(IF($D1106=5,IF($K1106="Not Paid by Tenant",0,INDEX('AMI Ref'!$O$10:$R$10,MATCH($K1106,{"Oil","Gas","Electric - Other","Electric ccASHP - split"},0))),0),"")</f>
        <v>0</v>
      </c>
      <c r="AR1106" s="124">
        <f t="shared" si="148"/>
        <v>0</v>
      </c>
      <c r="AS1106" s="123" t="e">
        <f t="shared" si="149"/>
        <v>#N/A</v>
      </c>
    </row>
    <row r="1107" spans="1:45" x14ac:dyDescent="0.2">
      <c r="A1107" s="130">
        <v>1105</v>
      </c>
      <c r="B1107" s="177">
        <f>IF(OR(COUNTIF($B$2:$B1106,Input!$F1123)&lt;1,COUNTIF($O$2:$O1106,Input!$C1123)&lt;1),Input!F1123,0)</f>
        <v>0</v>
      </c>
      <c r="C1107" s="177">
        <f>IF(OR(COUNTIF($B$2:$B1106,Input!$F1123)&lt;1,COUNTIF($O$2:$O1106,Input!$C1123)&lt;1),Input!G1123,0)</f>
        <v>0</v>
      </c>
      <c r="D1107" s="177">
        <f>IF(OR(COUNTIF($B$2:$B1106,Input!$F1123)&lt;1,COUNTIF($O$2:$O1106,Input!$C1123)&lt;1),Input!H1123,0)</f>
        <v>0</v>
      </c>
      <c r="E1107" s="177">
        <f>IF(OR(COUNTIF($B$2:$B1106,Input!$F1123)&lt;1,COUNTIF($O$2:$O1106,Input!$C1123)&lt;1),Input!I1123,0)</f>
        <v>0</v>
      </c>
      <c r="F1107" s="177">
        <f>IF(OR(COUNTIF($B$2:$B1106,Input!$F1123)&lt;1,COUNTIF($O$2:$O1106,Input!$C1123)&lt;1),Input!J1123,0)</f>
        <v>0</v>
      </c>
      <c r="G1107" s="177">
        <f>IF(OR(COUNTIF($B$2:$B1106,Input!$F1123)&lt;1,COUNTIF($O$2:$O1106,Input!$C1123)&lt;1),Input!K1123,0)</f>
        <v>0</v>
      </c>
      <c r="H1107" s="177">
        <f>IF(OR(COUNTIF($B$2:$B1106,Input!$F1123)&lt;1,COUNTIF($O$2:$O1106,Input!$C1123)&lt;1),Input!L1123,0)</f>
        <v>0</v>
      </c>
      <c r="I1107" s="177">
        <f>IF(OR(COUNTIF($B$2:$B1106,Input!$F1123)&lt;1,COUNTIF($O$2:$O1106,Input!$C1123)&lt;1),Input!M1123,0)</f>
        <v>0</v>
      </c>
      <c r="J1107" s="177">
        <f>IF(OR(COUNTIF($B$2:$B1106,Input!$F1123)&lt;1,COUNTIF($O$2:$O1106,Input!$C1123)&lt;1),Input!N1123,0)</f>
        <v>0</v>
      </c>
      <c r="K1107" s="177">
        <f>IF(OR(COUNTIF($B$2:$B1106,Input!$F1123)&lt;1,COUNTIF($O$2:$O1106,Input!$C1123)&lt;1),Input!O1123,0)</f>
        <v>0</v>
      </c>
      <c r="L1107" s="177">
        <f>IF(OR(COUNTIF($B$2:$B1106,Input!$F1123)&lt;1,COUNTIF($O$2:$O1106,Input!$C1123)&lt;1),Input!P1123,0)</f>
        <v>0</v>
      </c>
      <c r="M1107" s="129" t="str">
        <f t="shared" si="144"/>
        <v/>
      </c>
      <c r="N1107" s="161">
        <f t="shared" si="150"/>
        <v>0</v>
      </c>
      <c r="O1107" s="168">
        <f>Input!C1123</f>
        <v>0</v>
      </c>
      <c r="P1107" s="168"/>
      <c r="R1107" s="131">
        <f t="shared" si="151"/>
        <v>0</v>
      </c>
      <c r="S1107" s="133" t="str">
        <f t="shared" si="145"/>
        <v xml:space="preserve"> </v>
      </c>
      <c r="T1107" s="133"/>
      <c r="U1107" s="132" t="str">
        <f>_xlfn.IFNA(IF($D1107=0,LOOKUP($F1107,{0.1,0.2,0.3,0.4,0.5,0.6,0.7,0.8,0.9,1},{22,34,46,58,70,82,94,106,118,130}),""),"")</f>
        <v/>
      </c>
      <c r="V1107" s="132" t="str">
        <f>_xlfn.IFNA(IF($D1107=1,LOOKUP($F1107,{0.1,0.2,0.3,0.4,0.5,0.6,0.7,0.8,0.9,1},{23,35,47,59,71,83,95,107,119,131}),""),"")</f>
        <v/>
      </c>
      <c r="W1107" s="132" t="str">
        <f>_xlfn.IFNA(IF($D1107=2,LOOKUP($F1107,{0.1,0.2,0.3,0.4,0.5,0.6,0.7,0.8,0.9,1},{24,36,48,60,72,84,96,108,120,132}),""),"")</f>
        <v/>
      </c>
      <c r="X1107" s="132" t="str">
        <f>_xlfn.IFNA(IF($D1107=3,LOOKUP($F1107,{0.1,0.2,0.3,0.4,0.5,0.6,0.7,0.8,0.9,1},{25,37,49,61,73,85,97,109,121,133}),""),"")</f>
        <v/>
      </c>
      <c r="Y1107" s="132" t="str">
        <f>_xlfn.IFNA(IF($D1107=4,LOOKUP($F1107,{0.1,0.2,0.3,0.4,0.5,0.6,0.7,0.8,0.9,1},{26,38,50,62,74,86,98,110,122,134}),""),"")</f>
        <v/>
      </c>
      <c r="Z1107" s="132" t="str">
        <f>_xlfn.IFNA(IF($D1107=5,LOOKUP($F1107,{0.1,0.2,0.3,0.4,0.5,0.6,0.7,0.8,0.9,1},{27,39,51,63,75,87,99,111,123,135}),""),"")</f>
        <v/>
      </c>
      <c r="AA1107" s="132">
        <f t="shared" si="146"/>
        <v>0</v>
      </c>
      <c r="AB1107" s="132" t="str">
        <f t="shared" si="147"/>
        <v>00</v>
      </c>
      <c r="AC1107" s="82" t="e">
        <f>VLOOKUP(AB1107,'AMI Ref'!T:U,2,FALSE)</f>
        <v>#N/A</v>
      </c>
      <c r="AD1107" s="124"/>
      <c r="AE1107" s="81" t="str">
        <f>_xlfn.IFNA(IF($D1107=0,IF($J1107="Not Paid by Tenant",0,INDEX('AMI Ref'!$K$5:$N$5,MATCH($J1107,{"Oil","Gas","Electric - Other","ELECTRIC - HEAT PUMP"},0))),0),"")</f>
        <v/>
      </c>
      <c r="AF1107" s="81">
        <f>_xlfn.IFNA(IF($D1107=1,IF($J1107="Not Paid by Tenant",0,INDEX('AMI Ref'!$K$6:$N$6,MATCH($J1107,{"Oil","Gas","Electric - Other","ELECTRIC - HEAT PUMP"},0))),0),"")</f>
        <v>0</v>
      </c>
      <c r="AG1107" s="81">
        <f>_xlfn.IFNA(IF($D1107=2,IF($J1107="Not Paid by Tenant",0,INDEX('AMI Ref'!$K$7:$N$7,MATCH($J1107,{"Oil","Gas","Electric - Other","ELECTRIC - HEAT PUMP"},0))),0),"")</f>
        <v>0</v>
      </c>
      <c r="AH1107" s="81">
        <f>_xlfn.IFNA(IF($D1107=3,IF($J1107="Not Paid by Tenant",0,INDEX('AMI Ref'!$K$8:$N$8,MATCH($J1107,{"Oil","Gas","Electric - Other","ELECTRIC - HEAT PUMP"},0))),0),"")</f>
        <v>0</v>
      </c>
      <c r="AI1107" s="81">
        <f>_xlfn.IFNA(IF($D1107=4,IF($J1107="Not Paid by Tenant",0,INDEX('AMI Ref'!$K$9:$N$9,MATCH($J1107,{"Oil","Gas","Electric - Other","ELECTRIC - HEAT PUMP"},0))),0),"")</f>
        <v>0</v>
      </c>
      <c r="AJ1107" s="81">
        <f>_xlfn.IFNA(IF($D1107=5,IF($J1107="Not Paid by Tenant",0,INDEX('AMI Ref'!$K$10:$N$10,MATCH($J1107,{"Oil","Gas","Electric - Other","ELECTRIC - HEAT PUMP"},0))),0),"")</f>
        <v>0</v>
      </c>
      <c r="AK1107" s="128"/>
      <c r="AL1107" s="81" t="str">
        <f>_xlfn.IFNA(IF($D1107=0,IF($K1107="Not Paid by Tenant",0,INDEX('AMI Ref'!$O$5:$R$5,MATCH($K1107,{"Oil","Gas","Electric - Other","Electric ccASHP - split"},0))),0),"")</f>
        <v/>
      </c>
      <c r="AM1107" s="81">
        <f>_xlfn.IFNA(IF($D1107=1,IF($K1107="Not Paid by Tenant",0,INDEX('AMI Ref'!$O$6:$R$6,MATCH($K1107,{"Oil","Gas","Electric - Other","Electric ccASHP - split"},0))),0),"")</f>
        <v>0</v>
      </c>
      <c r="AN1107" s="81">
        <f>_xlfn.IFNA(IF($D1107=2,IF($K1107="Not Paid by Tenant",0,INDEX('AMI Ref'!$O$7:$R$7,MATCH($K1107,{"Oil","Gas","Electric - Other","Electric ccASHP - split"},0))),0),"")</f>
        <v>0</v>
      </c>
      <c r="AO1107" s="81">
        <f>_xlfn.IFNA(IF($D1107=3,IF($K1107="Not Paid by Tenant",0,INDEX('AMI Ref'!$O$8:$R$8,MATCH($K1107,{"Oil","Gas","Electric - Other","Electric ccASHP - split"},0))),0),"")</f>
        <v>0</v>
      </c>
      <c r="AP1107" s="81">
        <f>_xlfn.IFNA(IF($D1107=4,IF($K1107="Not Paid by Tenant",0,INDEX('AMI Ref'!$O$9:$R$9,MATCH($K1107,{"Oil","Gas","Electric - Other","Electric ccASHP - split"},0))),0),"")</f>
        <v>0</v>
      </c>
      <c r="AQ1107" s="81">
        <f>_xlfn.IFNA(IF($D1107=5,IF($K1107="Not Paid by Tenant",0,INDEX('AMI Ref'!$O$10:$R$10,MATCH($K1107,{"Oil","Gas","Electric - Other","Electric ccASHP - split"},0))),0),"")</f>
        <v>0</v>
      </c>
      <c r="AR1107" s="124">
        <f t="shared" si="148"/>
        <v>0</v>
      </c>
      <c r="AS1107" s="123" t="e">
        <f t="shared" si="149"/>
        <v>#N/A</v>
      </c>
    </row>
    <row r="1108" spans="1:45" x14ac:dyDescent="0.2">
      <c r="A1108" s="130">
        <v>1106</v>
      </c>
      <c r="B1108" s="177">
        <f>IF(OR(COUNTIF($B$2:$B1107,Input!$F1124)&lt;1,COUNTIF($O$2:$O1107,Input!$C1124)&lt;1),Input!F1124,0)</f>
        <v>0</v>
      </c>
      <c r="C1108" s="177">
        <f>IF(OR(COUNTIF($B$2:$B1107,Input!$F1124)&lt;1,COUNTIF($O$2:$O1107,Input!$C1124)&lt;1),Input!G1124,0)</f>
        <v>0</v>
      </c>
      <c r="D1108" s="177">
        <f>IF(OR(COUNTIF($B$2:$B1107,Input!$F1124)&lt;1,COUNTIF($O$2:$O1107,Input!$C1124)&lt;1),Input!H1124,0)</f>
        <v>0</v>
      </c>
      <c r="E1108" s="177">
        <f>IF(OR(COUNTIF($B$2:$B1107,Input!$F1124)&lt;1,COUNTIF($O$2:$O1107,Input!$C1124)&lt;1),Input!I1124,0)</f>
        <v>0</v>
      </c>
      <c r="F1108" s="177">
        <f>IF(OR(COUNTIF($B$2:$B1107,Input!$F1124)&lt;1,COUNTIF($O$2:$O1107,Input!$C1124)&lt;1),Input!J1124,0)</f>
        <v>0</v>
      </c>
      <c r="G1108" s="177">
        <f>IF(OR(COUNTIF($B$2:$B1107,Input!$F1124)&lt;1,COUNTIF($O$2:$O1107,Input!$C1124)&lt;1),Input!K1124,0)</f>
        <v>0</v>
      </c>
      <c r="H1108" s="177">
        <f>IF(OR(COUNTIF($B$2:$B1107,Input!$F1124)&lt;1,COUNTIF($O$2:$O1107,Input!$C1124)&lt;1),Input!L1124,0)</f>
        <v>0</v>
      </c>
      <c r="I1108" s="177">
        <f>IF(OR(COUNTIF($B$2:$B1107,Input!$F1124)&lt;1,COUNTIF($O$2:$O1107,Input!$C1124)&lt;1),Input!M1124,0)</f>
        <v>0</v>
      </c>
      <c r="J1108" s="177">
        <f>IF(OR(COUNTIF($B$2:$B1107,Input!$F1124)&lt;1,COUNTIF($O$2:$O1107,Input!$C1124)&lt;1),Input!N1124,0)</f>
        <v>0</v>
      </c>
      <c r="K1108" s="177">
        <f>IF(OR(COUNTIF($B$2:$B1107,Input!$F1124)&lt;1,COUNTIF($O$2:$O1107,Input!$C1124)&lt;1),Input!O1124,0)</f>
        <v>0</v>
      </c>
      <c r="L1108" s="177">
        <f>IF(OR(COUNTIF($B$2:$B1107,Input!$F1124)&lt;1,COUNTIF($O$2:$O1107,Input!$C1124)&lt;1),Input!P1124,0)</f>
        <v>0</v>
      </c>
      <c r="M1108" s="129" t="str">
        <f t="shared" si="144"/>
        <v/>
      </c>
      <c r="N1108" s="161">
        <f t="shared" si="150"/>
        <v>0</v>
      </c>
      <c r="O1108" s="168">
        <f>Input!C1124</f>
        <v>0</v>
      </c>
      <c r="P1108" s="168"/>
      <c r="R1108" s="131">
        <f t="shared" si="151"/>
        <v>0</v>
      </c>
      <c r="S1108" s="133" t="str">
        <f t="shared" si="145"/>
        <v xml:space="preserve"> </v>
      </c>
      <c r="T1108" s="133"/>
      <c r="U1108" s="132" t="str">
        <f>_xlfn.IFNA(IF($D1108=0,LOOKUP($F1108,{0.1,0.2,0.3,0.4,0.5,0.6,0.7,0.8,0.9,1},{22,34,46,58,70,82,94,106,118,130}),""),"")</f>
        <v/>
      </c>
      <c r="V1108" s="132" t="str">
        <f>_xlfn.IFNA(IF($D1108=1,LOOKUP($F1108,{0.1,0.2,0.3,0.4,0.5,0.6,0.7,0.8,0.9,1},{23,35,47,59,71,83,95,107,119,131}),""),"")</f>
        <v/>
      </c>
      <c r="W1108" s="132" t="str">
        <f>_xlfn.IFNA(IF($D1108=2,LOOKUP($F1108,{0.1,0.2,0.3,0.4,0.5,0.6,0.7,0.8,0.9,1},{24,36,48,60,72,84,96,108,120,132}),""),"")</f>
        <v/>
      </c>
      <c r="X1108" s="132" t="str">
        <f>_xlfn.IFNA(IF($D1108=3,LOOKUP($F1108,{0.1,0.2,0.3,0.4,0.5,0.6,0.7,0.8,0.9,1},{25,37,49,61,73,85,97,109,121,133}),""),"")</f>
        <v/>
      </c>
      <c r="Y1108" s="132" t="str">
        <f>_xlfn.IFNA(IF($D1108=4,LOOKUP($F1108,{0.1,0.2,0.3,0.4,0.5,0.6,0.7,0.8,0.9,1},{26,38,50,62,74,86,98,110,122,134}),""),"")</f>
        <v/>
      </c>
      <c r="Z1108" s="132" t="str">
        <f>_xlfn.IFNA(IF($D1108=5,LOOKUP($F1108,{0.1,0.2,0.3,0.4,0.5,0.6,0.7,0.8,0.9,1},{27,39,51,63,75,87,99,111,123,135}),""),"")</f>
        <v/>
      </c>
      <c r="AA1108" s="132">
        <f t="shared" si="146"/>
        <v>0</v>
      </c>
      <c r="AB1108" s="132" t="str">
        <f t="shared" si="147"/>
        <v>00</v>
      </c>
      <c r="AC1108" s="82" t="e">
        <f>VLOOKUP(AB1108,'AMI Ref'!T:U,2,FALSE)</f>
        <v>#N/A</v>
      </c>
      <c r="AD1108" s="124"/>
      <c r="AE1108" s="81" t="str">
        <f>_xlfn.IFNA(IF($D1108=0,IF($J1108="Not Paid by Tenant",0,INDEX('AMI Ref'!$K$5:$N$5,MATCH($J1108,{"Oil","Gas","Electric - Other","ELECTRIC - HEAT PUMP"},0))),0),"")</f>
        <v/>
      </c>
      <c r="AF1108" s="81">
        <f>_xlfn.IFNA(IF($D1108=1,IF($J1108="Not Paid by Tenant",0,INDEX('AMI Ref'!$K$6:$N$6,MATCH($J1108,{"Oil","Gas","Electric - Other","ELECTRIC - HEAT PUMP"},0))),0),"")</f>
        <v>0</v>
      </c>
      <c r="AG1108" s="81">
        <f>_xlfn.IFNA(IF($D1108=2,IF($J1108="Not Paid by Tenant",0,INDEX('AMI Ref'!$K$7:$N$7,MATCH($J1108,{"Oil","Gas","Electric - Other","ELECTRIC - HEAT PUMP"},0))),0),"")</f>
        <v>0</v>
      </c>
      <c r="AH1108" s="81">
        <f>_xlfn.IFNA(IF($D1108=3,IF($J1108="Not Paid by Tenant",0,INDEX('AMI Ref'!$K$8:$N$8,MATCH($J1108,{"Oil","Gas","Electric - Other","ELECTRIC - HEAT PUMP"},0))),0),"")</f>
        <v>0</v>
      </c>
      <c r="AI1108" s="81">
        <f>_xlfn.IFNA(IF($D1108=4,IF($J1108="Not Paid by Tenant",0,INDEX('AMI Ref'!$K$9:$N$9,MATCH($J1108,{"Oil","Gas","Electric - Other","ELECTRIC - HEAT PUMP"},0))),0),"")</f>
        <v>0</v>
      </c>
      <c r="AJ1108" s="81">
        <f>_xlfn.IFNA(IF($D1108=5,IF($J1108="Not Paid by Tenant",0,INDEX('AMI Ref'!$K$10:$N$10,MATCH($J1108,{"Oil","Gas","Electric - Other","ELECTRIC - HEAT PUMP"},0))),0),"")</f>
        <v>0</v>
      </c>
      <c r="AK1108" s="128"/>
      <c r="AL1108" s="81" t="str">
        <f>_xlfn.IFNA(IF($D1108=0,IF($K1108="Not Paid by Tenant",0,INDEX('AMI Ref'!$O$5:$R$5,MATCH($K1108,{"Oil","Gas","Electric - Other","Electric ccASHP - split"},0))),0),"")</f>
        <v/>
      </c>
      <c r="AM1108" s="81">
        <f>_xlfn.IFNA(IF($D1108=1,IF($K1108="Not Paid by Tenant",0,INDEX('AMI Ref'!$O$6:$R$6,MATCH($K1108,{"Oil","Gas","Electric - Other","Electric ccASHP - split"},0))),0),"")</f>
        <v>0</v>
      </c>
      <c r="AN1108" s="81">
        <f>_xlfn.IFNA(IF($D1108=2,IF($K1108="Not Paid by Tenant",0,INDEX('AMI Ref'!$O$7:$R$7,MATCH($K1108,{"Oil","Gas","Electric - Other","Electric ccASHP - split"},0))),0),"")</f>
        <v>0</v>
      </c>
      <c r="AO1108" s="81">
        <f>_xlfn.IFNA(IF($D1108=3,IF($K1108="Not Paid by Tenant",0,INDEX('AMI Ref'!$O$8:$R$8,MATCH($K1108,{"Oil","Gas","Electric - Other","Electric ccASHP - split"},0))),0),"")</f>
        <v>0</v>
      </c>
      <c r="AP1108" s="81">
        <f>_xlfn.IFNA(IF($D1108=4,IF($K1108="Not Paid by Tenant",0,INDEX('AMI Ref'!$O$9:$R$9,MATCH($K1108,{"Oil","Gas","Electric - Other","Electric ccASHP - split"},0))),0),"")</f>
        <v>0</v>
      </c>
      <c r="AQ1108" s="81">
        <f>_xlfn.IFNA(IF($D1108=5,IF($K1108="Not Paid by Tenant",0,INDEX('AMI Ref'!$O$10:$R$10,MATCH($K1108,{"Oil","Gas","Electric - Other","Electric ccASHP - split"},0))),0),"")</f>
        <v>0</v>
      </c>
      <c r="AR1108" s="124">
        <f t="shared" si="148"/>
        <v>0</v>
      </c>
      <c r="AS1108" s="123" t="e">
        <f t="shared" si="149"/>
        <v>#N/A</v>
      </c>
    </row>
    <row r="1109" spans="1:45" x14ac:dyDescent="0.2">
      <c r="A1109" s="130">
        <v>1107</v>
      </c>
      <c r="B1109" s="177">
        <f>IF(OR(COUNTIF($B$2:$B1108,Input!$F1125)&lt;1,COUNTIF($O$2:$O1108,Input!$C1125)&lt;1),Input!F1125,0)</f>
        <v>0</v>
      </c>
      <c r="C1109" s="177">
        <f>IF(OR(COUNTIF($B$2:$B1108,Input!$F1125)&lt;1,COUNTIF($O$2:$O1108,Input!$C1125)&lt;1),Input!G1125,0)</f>
        <v>0</v>
      </c>
      <c r="D1109" s="177">
        <f>IF(OR(COUNTIF($B$2:$B1108,Input!$F1125)&lt;1,COUNTIF($O$2:$O1108,Input!$C1125)&lt;1),Input!H1125,0)</f>
        <v>0</v>
      </c>
      <c r="E1109" s="177">
        <f>IF(OR(COUNTIF($B$2:$B1108,Input!$F1125)&lt;1,COUNTIF($O$2:$O1108,Input!$C1125)&lt;1),Input!I1125,0)</f>
        <v>0</v>
      </c>
      <c r="F1109" s="177">
        <f>IF(OR(COUNTIF($B$2:$B1108,Input!$F1125)&lt;1,COUNTIF($O$2:$O1108,Input!$C1125)&lt;1),Input!J1125,0)</f>
        <v>0</v>
      </c>
      <c r="G1109" s="177">
        <f>IF(OR(COUNTIF($B$2:$B1108,Input!$F1125)&lt;1,COUNTIF($O$2:$O1108,Input!$C1125)&lt;1),Input!K1125,0)</f>
        <v>0</v>
      </c>
      <c r="H1109" s="177">
        <f>IF(OR(COUNTIF($B$2:$B1108,Input!$F1125)&lt;1,COUNTIF($O$2:$O1108,Input!$C1125)&lt;1),Input!L1125,0)</f>
        <v>0</v>
      </c>
      <c r="I1109" s="177">
        <f>IF(OR(COUNTIF($B$2:$B1108,Input!$F1125)&lt;1,COUNTIF($O$2:$O1108,Input!$C1125)&lt;1),Input!M1125,0)</f>
        <v>0</v>
      </c>
      <c r="J1109" s="177">
        <f>IF(OR(COUNTIF($B$2:$B1108,Input!$F1125)&lt;1,COUNTIF($O$2:$O1108,Input!$C1125)&lt;1),Input!N1125,0)</f>
        <v>0</v>
      </c>
      <c r="K1109" s="177">
        <f>IF(OR(COUNTIF($B$2:$B1108,Input!$F1125)&lt;1,COUNTIF($O$2:$O1108,Input!$C1125)&lt;1),Input!O1125,0)</f>
        <v>0</v>
      </c>
      <c r="L1109" s="177">
        <f>IF(OR(COUNTIF($B$2:$B1108,Input!$F1125)&lt;1,COUNTIF($O$2:$O1108,Input!$C1125)&lt;1),Input!P1125,0)</f>
        <v>0</v>
      </c>
      <c r="M1109" s="129" t="str">
        <f t="shared" si="144"/>
        <v/>
      </c>
      <c r="N1109" s="161">
        <f t="shared" si="150"/>
        <v>0</v>
      </c>
      <c r="O1109" s="168">
        <f>Input!C1125</f>
        <v>0</v>
      </c>
      <c r="P1109" s="168"/>
      <c r="R1109" s="131">
        <f t="shared" si="151"/>
        <v>0</v>
      </c>
      <c r="S1109" s="133" t="str">
        <f t="shared" si="145"/>
        <v xml:space="preserve"> </v>
      </c>
      <c r="T1109" s="133"/>
      <c r="U1109" s="132" t="str">
        <f>_xlfn.IFNA(IF($D1109=0,LOOKUP($F1109,{0.1,0.2,0.3,0.4,0.5,0.6,0.7,0.8,0.9,1},{22,34,46,58,70,82,94,106,118,130}),""),"")</f>
        <v/>
      </c>
      <c r="V1109" s="132" t="str">
        <f>_xlfn.IFNA(IF($D1109=1,LOOKUP($F1109,{0.1,0.2,0.3,0.4,0.5,0.6,0.7,0.8,0.9,1},{23,35,47,59,71,83,95,107,119,131}),""),"")</f>
        <v/>
      </c>
      <c r="W1109" s="132" t="str">
        <f>_xlfn.IFNA(IF($D1109=2,LOOKUP($F1109,{0.1,0.2,0.3,0.4,0.5,0.6,0.7,0.8,0.9,1},{24,36,48,60,72,84,96,108,120,132}),""),"")</f>
        <v/>
      </c>
      <c r="X1109" s="132" t="str">
        <f>_xlfn.IFNA(IF($D1109=3,LOOKUP($F1109,{0.1,0.2,0.3,0.4,0.5,0.6,0.7,0.8,0.9,1},{25,37,49,61,73,85,97,109,121,133}),""),"")</f>
        <v/>
      </c>
      <c r="Y1109" s="132" t="str">
        <f>_xlfn.IFNA(IF($D1109=4,LOOKUP($F1109,{0.1,0.2,0.3,0.4,0.5,0.6,0.7,0.8,0.9,1},{26,38,50,62,74,86,98,110,122,134}),""),"")</f>
        <v/>
      </c>
      <c r="Z1109" s="132" t="str">
        <f>_xlfn.IFNA(IF($D1109=5,LOOKUP($F1109,{0.1,0.2,0.3,0.4,0.5,0.6,0.7,0.8,0.9,1},{27,39,51,63,75,87,99,111,123,135}),""),"")</f>
        <v/>
      </c>
      <c r="AA1109" s="132">
        <f t="shared" si="146"/>
        <v>0</v>
      </c>
      <c r="AB1109" s="132" t="str">
        <f t="shared" si="147"/>
        <v>00</v>
      </c>
      <c r="AC1109" s="82" t="e">
        <f>VLOOKUP(AB1109,'AMI Ref'!T:U,2,FALSE)</f>
        <v>#N/A</v>
      </c>
      <c r="AD1109" s="124"/>
      <c r="AE1109" s="81" t="str">
        <f>_xlfn.IFNA(IF($D1109=0,IF($J1109="Not Paid by Tenant",0,INDEX('AMI Ref'!$K$5:$N$5,MATCH($J1109,{"Oil","Gas","Electric - Other","ELECTRIC - HEAT PUMP"},0))),0),"")</f>
        <v/>
      </c>
      <c r="AF1109" s="81">
        <f>_xlfn.IFNA(IF($D1109=1,IF($J1109="Not Paid by Tenant",0,INDEX('AMI Ref'!$K$6:$N$6,MATCH($J1109,{"Oil","Gas","Electric - Other","ELECTRIC - HEAT PUMP"},0))),0),"")</f>
        <v>0</v>
      </c>
      <c r="AG1109" s="81">
        <f>_xlfn.IFNA(IF($D1109=2,IF($J1109="Not Paid by Tenant",0,INDEX('AMI Ref'!$K$7:$N$7,MATCH($J1109,{"Oil","Gas","Electric - Other","ELECTRIC - HEAT PUMP"},0))),0),"")</f>
        <v>0</v>
      </c>
      <c r="AH1109" s="81">
        <f>_xlfn.IFNA(IF($D1109=3,IF($J1109="Not Paid by Tenant",0,INDEX('AMI Ref'!$K$8:$N$8,MATCH($J1109,{"Oil","Gas","Electric - Other","ELECTRIC - HEAT PUMP"},0))),0),"")</f>
        <v>0</v>
      </c>
      <c r="AI1109" s="81">
        <f>_xlfn.IFNA(IF($D1109=4,IF($J1109="Not Paid by Tenant",0,INDEX('AMI Ref'!$K$9:$N$9,MATCH($J1109,{"Oil","Gas","Electric - Other","ELECTRIC - HEAT PUMP"},0))),0),"")</f>
        <v>0</v>
      </c>
      <c r="AJ1109" s="81">
        <f>_xlfn.IFNA(IF($D1109=5,IF($J1109="Not Paid by Tenant",0,INDEX('AMI Ref'!$K$10:$N$10,MATCH($J1109,{"Oil","Gas","Electric - Other","ELECTRIC - HEAT PUMP"},0))),0),"")</f>
        <v>0</v>
      </c>
      <c r="AK1109" s="128"/>
      <c r="AL1109" s="81" t="str">
        <f>_xlfn.IFNA(IF($D1109=0,IF($K1109="Not Paid by Tenant",0,INDEX('AMI Ref'!$O$5:$R$5,MATCH($K1109,{"Oil","Gas","Electric - Other","Electric ccASHP - split"},0))),0),"")</f>
        <v/>
      </c>
      <c r="AM1109" s="81">
        <f>_xlfn.IFNA(IF($D1109=1,IF($K1109="Not Paid by Tenant",0,INDEX('AMI Ref'!$O$6:$R$6,MATCH($K1109,{"Oil","Gas","Electric - Other","Electric ccASHP - split"},0))),0),"")</f>
        <v>0</v>
      </c>
      <c r="AN1109" s="81">
        <f>_xlfn.IFNA(IF($D1109=2,IF($K1109="Not Paid by Tenant",0,INDEX('AMI Ref'!$O$7:$R$7,MATCH($K1109,{"Oil","Gas","Electric - Other","Electric ccASHP - split"},0))),0),"")</f>
        <v>0</v>
      </c>
      <c r="AO1109" s="81">
        <f>_xlfn.IFNA(IF($D1109=3,IF($K1109="Not Paid by Tenant",0,INDEX('AMI Ref'!$O$8:$R$8,MATCH($K1109,{"Oil","Gas","Electric - Other","Electric ccASHP - split"},0))),0),"")</f>
        <v>0</v>
      </c>
      <c r="AP1109" s="81">
        <f>_xlfn.IFNA(IF($D1109=4,IF($K1109="Not Paid by Tenant",0,INDEX('AMI Ref'!$O$9:$R$9,MATCH($K1109,{"Oil","Gas","Electric - Other","Electric ccASHP - split"},0))),0),"")</f>
        <v>0</v>
      </c>
      <c r="AQ1109" s="81">
        <f>_xlfn.IFNA(IF($D1109=5,IF($K1109="Not Paid by Tenant",0,INDEX('AMI Ref'!$O$10:$R$10,MATCH($K1109,{"Oil","Gas","Electric - Other","Electric ccASHP - split"},0))),0),"")</f>
        <v>0</v>
      </c>
      <c r="AR1109" s="124">
        <f t="shared" si="148"/>
        <v>0</v>
      </c>
      <c r="AS1109" s="123" t="e">
        <f t="shared" si="149"/>
        <v>#N/A</v>
      </c>
    </row>
    <row r="1110" spans="1:45" x14ac:dyDescent="0.2">
      <c r="A1110" s="130">
        <v>1108</v>
      </c>
      <c r="B1110" s="177">
        <f>IF(OR(COUNTIF($B$2:$B1109,Input!$F1126)&lt;1,COUNTIF($O$2:$O1109,Input!$C1126)&lt;1),Input!F1126,0)</f>
        <v>0</v>
      </c>
      <c r="C1110" s="177">
        <f>IF(OR(COUNTIF($B$2:$B1109,Input!$F1126)&lt;1,COUNTIF($O$2:$O1109,Input!$C1126)&lt;1),Input!G1126,0)</f>
        <v>0</v>
      </c>
      <c r="D1110" s="177">
        <f>IF(OR(COUNTIF($B$2:$B1109,Input!$F1126)&lt;1,COUNTIF($O$2:$O1109,Input!$C1126)&lt;1),Input!H1126,0)</f>
        <v>0</v>
      </c>
      <c r="E1110" s="177">
        <f>IF(OR(COUNTIF($B$2:$B1109,Input!$F1126)&lt;1,COUNTIF($O$2:$O1109,Input!$C1126)&lt;1),Input!I1126,0)</f>
        <v>0</v>
      </c>
      <c r="F1110" s="177">
        <f>IF(OR(COUNTIF($B$2:$B1109,Input!$F1126)&lt;1,COUNTIF($O$2:$O1109,Input!$C1126)&lt;1),Input!J1126,0)</f>
        <v>0</v>
      </c>
      <c r="G1110" s="177">
        <f>IF(OR(COUNTIF($B$2:$B1109,Input!$F1126)&lt;1,COUNTIF($O$2:$O1109,Input!$C1126)&lt;1),Input!K1126,0)</f>
        <v>0</v>
      </c>
      <c r="H1110" s="177">
        <f>IF(OR(COUNTIF($B$2:$B1109,Input!$F1126)&lt;1,COUNTIF($O$2:$O1109,Input!$C1126)&lt;1),Input!L1126,0)</f>
        <v>0</v>
      </c>
      <c r="I1110" s="177">
        <f>IF(OR(COUNTIF($B$2:$B1109,Input!$F1126)&lt;1,COUNTIF($O$2:$O1109,Input!$C1126)&lt;1),Input!M1126,0)</f>
        <v>0</v>
      </c>
      <c r="J1110" s="177">
        <f>IF(OR(COUNTIF($B$2:$B1109,Input!$F1126)&lt;1,COUNTIF($O$2:$O1109,Input!$C1126)&lt;1),Input!N1126,0)</f>
        <v>0</v>
      </c>
      <c r="K1110" s="177">
        <f>IF(OR(COUNTIF($B$2:$B1109,Input!$F1126)&lt;1,COUNTIF($O$2:$O1109,Input!$C1126)&lt;1),Input!O1126,0)</f>
        <v>0</v>
      </c>
      <c r="L1110" s="177">
        <f>IF(OR(COUNTIF($B$2:$B1109,Input!$F1126)&lt;1,COUNTIF($O$2:$O1109,Input!$C1126)&lt;1),Input!P1126,0)</f>
        <v>0</v>
      </c>
      <c r="M1110" s="129" t="str">
        <f t="shared" si="144"/>
        <v/>
      </c>
      <c r="N1110" s="161">
        <f t="shared" si="150"/>
        <v>0</v>
      </c>
      <c r="O1110" s="168">
        <f>Input!C1126</f>
        <v>0</v>
      </c>
      <c r="P1110" s="168"/>
      <c r="R1110" s="131">
        <f t="shared" si="151"/>
        <v>0</v>
      </c>
      <c r="S1110" s="133" t="str">
        <f t="shared" si="145"/>
        <v xml:space="preserve"> </v>
      </c>
      <c r="T1110" s="133"/>
      <c r="U1110" s="132" t="str">
        <f>_xlfn.IFNA(IF($D1110=0,LOOKUP($F1110,{0.1,0.2,0.3,0.4,0.5,0.6,0.7,0.8,0.9,1},{22,34,46,58,70,82,94,106,118,130}),""),"")</f>
        <v/>
      </c>
      <c r="V1110" s="132" t="str">
        <f>_xlfn.IFNA(IF($D1110=1,LOOKUP($F1110,{0.1,0.2,0.3,0.4,0.5,0.6,0.7,0.8,0.9,1},{23,35,47,59,71,83,95,107,119,131}),""),"")</f>
        <v/>
      </c>
      <c r="W1110" s="132" t="str">
        <f>_xlfn.IFNA(IF($D1110=2,LOOKUP($F1110,{0.1,0.2,0.3,0.4,0.5,0.6,0.7,0.8,0.9,1},{24,36,48,60,72,84,96,108,120,132}),""),"")</f>
        <v/>
      </c>
      <c r="X1110" s="132" t="str">
        <f>_xlfn.IFNA(IF($D1110=3,LOOKUP($F1110,{0.1,0.2,0.3,0.4,0.5,0.6,0.7,0.8,0.9,1},{25,37,49,61,73,85,97,109,121,133}),""),"")</f>
        <v/>
      </c>
      <c r="Y1110" s="132" t="str">
        <f>_xlfn.IFNA(IF($D1110=4,LOOKUP($F1110,{0.1,0.2,0.3,0.4,0.5,0.6,0.7,0.8,0.9,1},{26,38,50,62,74,86,98,110,122,134}),""),"")</f>
        <v/>
      </c>
      <c r="Z1110" s="132" t="str">
        <f>_xlfn.IFNA(IF($D1110=5,LOOKUP($F1110,{0.1,0.2,0.3,0.4,0.5,0.6,0.7,0.8,0.9,1},{27,39,51,63,75,87,99,111,123,135}),""),"")</f>
        <v/>
      </c>
      <c r="AA1110" s="132">
        <f t="shared" si="146"/>
        <v>0</v>
      </c>
      <c r="AB1110" s="132" t="str">
        <f t="shared" si="147"/>
        <v>00</v>
      </c>
      <c r="AC1110" s="82" t="e">
        <f>VLOOKUP(AB1110,'AMI Ref'!T:U,2,FALSE)</f>
        <v>#N/A</v>
      </c>
      <c r="AD1110" s="124"/>
      <c r="AE1110" s="81" t="str">
        <f>_xlfn.IFNA(IF($D1110=0,IF($J1110="Not Paid by Tenant",0,INDEX('AMI Ref'!$K$5:$N$5,MATCH($J1110,{"Oil","Gas","Electric - Other","ELECTRIC - HEAT PUMP"},0))),0),"")</f>
        <v/>
      </c>
      <c r="AF1110" s="81">
        <f>_xlfn.IFNA(IF($D1110=1,IF($J1110="Not Paid by Tenant",0,INDEX('AMI Ref'!$K$6:$N$6,MATCH($J1110,{"Oil","Gas","Electric - Other","ELECTRIC - HEAT PUMP"},0))),0),"")</f>
        <v>0</v>
      </c>
      <c r="AG1110" s="81">
        <f>_xlfn.IFNA(IF($D1110=2,IF($J1110="Not Paid by Tenant",0,INDEX('AMI Ref'!$K$7:$N$7,MATCH($J1110,{"Oil","Gas","Electric - Other","ELECTRIC - HEAT PUMP"},0))),0),"")</f>
        <v>0</v>
      </c>
      <c r="AH1110" s="81">
        <f>_xlfn.IFNA(IF($D1110=3,IF($J1110="Not Paid by Tenant",0,INDEX('AMI Ref'!$K$8:$N$8,MATCH($J1110,{"Oil","Gas","Electric - Other","ELECTRIC - HEAT PUMP"},0))),0),"")</f>
        <v>0</v>
      </c>
      <c r="AI1110" s="81">
        <f>_xlfn.IFNA(IF($D1110=4,IF($J1110="Not Paid by Tenant",0,INDEX('AMI Ref'!$K$9:$N$9,MATCH($J1110,{"Oil","Gas","Electric - Other","ELECTRIC - HEAT PUMP"},0))),0),"")</f>
        <v>0</v>
      </c>
      <c r="AJ1110" s="81">
        <f>_xlfn.IFNA(IF($D1110=5,IF($J1110="Not Paid by Tenant",0,INDEX('AMI Ref'!$K$10:$N$10,MATCH($J1110,{"Oil","Gas","Electric - Other","ELECTRIC - HEAT PUMP"},0))),0),"")</f>
        <v>0</v>
      </c>
      <c r="AK1110" s="128"/>
      <c r="AL1110" s="81" t="str">
        <f>_xlfn.IFNA(IF($D1110=0,IF($K1110="Not Paid by Tenant",0,INDEX('AMI Ref'!$O$5:$R$5,MATCH($K1110,{"Oil","Gas","Electric - Other","Electric ccASHP - split"},0))),0),"")</f>
        <v/>
      </c>
      <c r="AM1110" s="81">
        <f>_xlfn.IFNA(IF($D1110=1,IF($K1110="Not Paid by Tenant",0,INDEX('AMI Ref'!$O$6:$R$6,MATCH($K1110,{"Oil","Gas","Electric - Other","Electric ccASHP - split"},0))),0),"")</f>
        <v>0</v>
      </c>
      <c r="AN1110" s="81">
        <f>_xlfn.IFNA(IF($D1110=2,IF($K1110="Not Paid by Tenant",0,INDEX('AMI Ref'!$O$7:$R$7,MATCH($K1110,{"Oil","Gas","Electric - Other","Electric ccASHP - split"},0))),0),"")</f>
        <v>0</v>
      </c>
      <c r="AO1110" s="81">
        <f>_xlfn.IFNA(IF($D1110=3,IF($K1110="Not Paid by Tenant",0,INDEX('AMI Ref'!$O$8:$R$8,MATCH($K1110,{"Oil","Gas","Electric - Other","Electric ccASHP - split"},0))),0),"")</f>
        <v>0</v>
      </c>
      <c r="AP1110" s="81">
        <f>_xlfn.IFNA(IF($D1110=4,IF($K1110="Not Paid by Tenant",0,INDEX('AMI Ref'!$O$9:$R$9,MATCH($K1110,{"Oil","Gas","Electric - Other","Electric ccASHP - split"},0))),0),"")</f>
        <v>0</v>
      </c>
      <c r="AQ1110" s="81">
        <f>_xlfn.IFNA(IF($D1110=5,IF($K1110="Not Paid by Tenant",0,INDEX('AMI Ref'!$O$10:$R$10,MATCH($K1110,{"Oil","Gas","Electric - Other","Electric ccASHP - split"},0))),0),"")</f>
        <v>0</v>
      </c>
      <c r="AR1110" s="124">
        <f t="shared" si="148"/>
        <v>0</v>
      </c>
      <c r="AS1110" s="123" t="e">
        <f t="shared" si="149"/>
        <v>#N/A</v>
      </c>
    </row>
    <row r="1111" spans="1:45" x14ac:dyDescent="0.2">
      <c r="A1111" s="130">
        <v>1109</v>
      </c>
      <c r="B1111" s="177">
        <f>IF(OR(COUNTIF($B$2:$B1110,Input!$F1127)&lt;1,COUNTIF($O$2:$O1110,Input!$C1127)&lt;1),Input!F1127,0)</f>
        <v>0</v>
      </c>
      <c r="C1111" s="177">
        <f>IF(OR(COUNTIF($B$2:$B1110,Input!$F1127)&lt;1,COUNTIF($O$2:$O1110,Input!$C1127)&lt;1),Input!G1127,0)</f>
        <v>0</v>
      </c>
      <c r="D1111" s="177">
        <f>IF(OR(COUNTIF($B$2:$B1110,Input!$F1127)&lt;1,COUNTIF($O$2:$O1110,Input!$C1127)&lt;1),Input!H1127,0)</f>
        <v>0</v>
      </c>
      <c r="E1111" s="177">
        <f>IF(OR(COUNTIF($B$2:$B1110,Input!$F1127)&lt;1,COUNTIF($O$2:$O1110,Input!$C1127)&lt;1),Input!I1127,0)</f>
        <v>0</v>
      </c>
      <c r="F1111" s="177">
        <f>IF(OR(COUNTIF($B$2:$B1110,Input!$F1127)&lt;1,COUNTIF($O$2:$O1110,Input!$C1127)&lt;1),Input!J1127,0)</f>
        <v>0</v>
      </c>
      <c r="G1111" s="177">
        <f>IF(OR(COUNTIF($B$2:$B1110,Input!$F1127)&lt;1,COUNTIF($O$2:$O1110,Input!$C1127)&lt;1),Input!K1127,0)</f>
        <v>0</v>
      </c>
      <c r="H1111" s="177">
        <f>IF(OR(COUNTIF($B$2:$B1110,Input!$F1127)&lt;1,COUNTIF($O$2:$O1110,Input!$C1127)&lt;1),Input!L1127,0)</f>
        <v>0</v>
      </c>
      <c r="I1111" s="177">
        <f>IF(OR(COUNTIF($B$2:$B1110,Input!$F1127)&lt;1,COUNTIF($O$2:$O1110,Input!$C1127)&lt;1),Input!M1127,0)</f>
        <v>0</v>
      </c>
      <c r="J1111" s="177">
        <f>IF(OR(COUNTIF($B$2:$B1110,Input!$F1127)&lt;1,COUNTIF($O$2:$O1110,Input!$C1127)&lt;1),Input!N1127,0)</f>
        <v>0</v>
      </c>
      <c r="K1111" s="177">
        <f>IF(OR(COUNTIF($B$2:$B1110,Input!$F1127)&lt;1,COUNTIF($O$2:$O1110,Input!$C1127)&lt;1),Input!O1127,0)</f>
        <v>0</v>
      </c>
      <c r="L1111" s="177">
        <f>IF(OR(COUNTIF($B$2:$B1110,Input!$F1127)&lt;1,COUNTIF($O$2:$O1110,Input!$C1127)&lt;1),Input!P1127,0)</f>
        <v>0</v>
      </c>
      <c r="M1111" s="129" t="str">
        <f t="shared" si="144"/>
        <v/>
      </c>
      <c r="N1111" s="161">
        <f t="shared" si="150"/>
        <v>0</v>
      </c>
      <c r="O1111" s="168">
        <f>Input!C1127</f>
        <v>0</v>
      </c>
      <c r="P1111" s="168"/>
      <c r="R1111" s="131">
        <f t="shared" si="151"/>
        <v>0</v>
      </c>
      <c r="S1111" s="133" t="str">
        <f t="shared" si="145"/>
        <v xml:space="preserve"> </v>
      </c>
      <c r="T1111" s="133"/>
      <c r="U1111" s="132" t="str">
        <f>_xlfn.IFNA(IF($D1111=0,LOOKUP($F1111,{0.1,0.2,0.3,0.4,0.5,0.6,0.7,0.8,0.9,1},{22,34,46,58,70,82,94,106,118,130}),""),"")</f>
        <v/>
      </c>
      <c r="V1111" s="132" t="str">
        <f>_xlfn.IFNA(IF($D1111=1,LOOKUP($F1111,{0.1,0.2,0.3,0.4,0.5,0.6,0.7,0.8,0.9,1},{23,35,47,59,71,83,95,107,119,131}),""),"")</f>
        <v/>
      </c>
      <c r="W1111" s="132" t="str">
        <f>_xlfn.IFNA(IF($D1111=2,LOOKUP($F1111,{0.1,0.2,0.3,0.4,0.5,0.6,0.7,0.8,0.9,1},{24,36,48,60,72,84,96,108,120,132}),""),"")</f>
        <v/>
      </c>
      <c r="X1111" s="132" t="str">
        <f>_xlfn.IFNA(IF($D1111=3,LOOKUP($F1111,{0.1,0.2,0.3,0.4,0.5,0.6,0.7,0.8,0.9,1},{25,37,49,61,73,85,97,109,121,133}),""),"")</f>
        <v/>
      </c>
      <c r="Y1111" s="132" t="str">
        <f>_xlfn.IFNA(IF($D1111=4,LOOKUP($F1111,{0.1,0.2,0.3,0.4,0.5,0.6,0.7,0.8,0.9,1},{26,38,50,62,74,86,98,110,122,134}),""),"")</f>
        <v/>
      </c>
      <c r="Z1111" s="132" t="str">
        <f>_xlfn.IFNA(IF($D1111=5,LOOKUP($F1111,{0.1,0.2,0.3,0.4,0.5,0.6,0.7,0.8,0.9,1},{27,39,51,63,75,87,99,111,123,135}),""),"")</f>
        <v/>
      </c>
      <c r="AA1111" s="132">
        <f t="shared" si="146"/>
        <v>0</v>
      </c>
      <c r="AB1111" s="132" t="str">
        <f t="shared" si="147"/>
        <v>00</v>
      </c>
      <c r="AC1111" s="82" t="e">
        <f>VLOOKUP(AB1111,'AMI Ref'!T:U,2,FALSE)</f>
        <v>#N/A</v>
      </c>
      <c r="AD1111" s="124"/>
      <c r="AE1111" s="81" t="str">
        <f>_xlfn.IFNA(IF($D1111=0,IF($J1111="Not Paid by Tenant",0,INDEX('AMI Ref'!$K$5:$N$5,MATCH($J1111,{"Oil","Gas","Electric - Other","ELECTRIC - HEAT PUMP"},0))),0),"")</f>
        <v/>
      </c>
      <c r="AF1111" s="81">
        <f>_xlfn.IFNA(IF($D1111=1,IF($J1111="Not Paid by Tenant",0,INDEX('AMI Ref'!$K$6:$N$6,MATCH($J1111,{"Oil","Gas","Electric - Other","ELECTRIC - HEAT PUMP"},0))),0),"")</f>
        <v>0</v>
      </c>
      <c r="AG1111" s="81">
        <f>_xlfn.IFNA(IF($D1111=2,IF($J1111="Not Paid by Tenant",0,INDEX('AMI Ref'!$K$7:$N$7,MATCH($J1111,{"Oil","Gas","Electric - Other","ELECTRIC - HEAT PUMP"},0))),0),"")</f>
        <v>0</v>
      </c>
      <c r="AH1111" s="81">
        <f>_xlfn.IFNA(IF($D1111=3,IF($J1111="Not Paid by Tenant",0,INDEX('AMI Ref'!$K$8:$N$8,MATCH($J1111,{"Oil","Gas","Electric - Other","ELECTRIC - HEAT PUMP"},0))),0),"")</f>
        <v>0</v>
      </c>
      <c r="AI1111" s="81">
        <f>_xlfn.IFNA(IF($D1111=4,IF($J1111="Not Paid by Tenant",0,INDEX('AMI Ref'!$K$9:$N$9,MATCH($J1111,{"Oil","Gas","Electric - Other","ELECTRIC - HEAT PUMP"},0))),0),"")</f>
        <v>0</v>
      </c>
      <c r="AJ1111" s="81">
        <f>_xlfn.IFNA(IF($D1111=5,IF($J1111="Not Paid by Tenant",0,INDEX('AMI Ref'!$K$10:$N$10,MATCH($J1111,{"Oil","Gas","Electric - Other","ELECTRIC - HEAT PUMP"},0))),0),"")</f>
        <v>0</v>
      </c>
      <c r="AK1111" s="128"/>
      <c r="AL1111" s="81" t="str">
        <f>_xlfn.IFNA(IF($D1111=0,IF($K1111="Not Paid by Tenant",0,INDEX('AMI Ref'!$O$5:$R$5,MATCH($K1111,{"Oil","Gas","Electric - Other","Electric ccASHP - split"},0))),0),"")</f>
        <v/>
      </c>
      <c r="AM1111" s="81">
        <f>_xlfn.IFNA(IF($D1111=1,IF($K1111="Not Paid by Tenant",0,INDEX('AMI Ref'!$O$6:$R$6,MATCH($K1111,{"Oil","Gas","Electric - Other","Electric ccASHP - split"},0))),0),"")</f>
        <v>0</v>
      </c>
      <c r="AN1111" s="81">
        <f>_xlfn.IFNA(IF($D1111=2,IF($K1111="Not Paid by Tenant",0,INDEX('AMI Ref'!$O$7:$R$7,MATCH($K1111,{"Oil","Gas","Electric - Other","Electric ccASHP - split"},0))),0),"")</f>
        <v>0</v>
      </c>
      <c r="AO1111" s="81">
        <f>_xlfn.IFNA(IF($D1111=3,IF($K1111="Not Paid by Tenant",0,INDEX('AMI Ref'!$O$8:$R$8,MATCH($K1111,{"Oil","Gas","Electric - Other","Electric ccASHP - split"},0))),0),"")</f>
        <v>0</v>
      </c>
      <c r="AP1111" s="81">
        <f>_xlfn.IFNA(IF($D1111=4,IF($K1111="Not Paid by Tenant",0,INDEX('AMI Ref'!$O$9:$R$9,MATCH($K1111,{"Oil","Gas","Electric - Other","Electric ccASHP - split"},0))),0),"")</f>
        <v>0</v>
      </c>
      <c r="AQ1111" s="81">
        <f>_xlfn.IFNA(IF($D1111=5,IF($K1111="Not Paid by Tenant",0,INDEX('AMI Ref'!$O$10:$R$10,MATCH($K1111,{"Oil","Gas","Electric - Other","Electric ccASHP - split"},0))),0),"")</f>
        <v>0</v>
      </c>
      <c r="AR1111" s="124">
        <f t="shared" si="148"/>
        <v>0</v>
      </c>
      <c r="AS1111" s="123" t="e">
        <f t="shared" si="149"/>
        <v>#N/A</v>
      </c>
    </row>
    <row r="1112" spans="1:45" x14ac:dyDescent="0.2">
      <c r="A1112" s="130">
        <v>1110</v>
      </c>
      <c r="B1112" s="177">
        <f>IF(OR(COUNTIF($B$2:$B1111,Input!$F1128)&lt;1,COUNTIF($O$2:$O1111,Input!$C1128)&lt;1),Input!F1128,0)</f>
        <v>0</v>
      </c>
      <c r="C1112" s="177">
        <f>IF(OR(COUNTIF($B$2:$B1111,Input!$F1128)&lt;1,COUNTIF($O$2:$O1111,Input!$C1128)&lt;1),Input!G1128,0)</f>
        <v>0</v>
      </c>
      <c r="D1112" s="177">
        <f>IF(OR(COUNTIF($B$2:$B1111,Input!$F1128)&lt;1,COUNTIF($O$2:$O1111,Input!$C1128)&lt;1),Input!H1128,0)</f>
        <v>0</v>
      </c>
      <c r="E1112" s="177">
        <f>IF(OR(COUNTIF($B$2:$B1111,Input!$F1128)&lt;1,COUNTIF($O$2:$O1111,Input!$C1128)&lt;1),Input!I1128,0)</f>
        <v>0</v>
      </c>
      <c r="F1112" s="177">
        <f>IF(OR(COUNTIF($B$2:$B1111,Input!$F1128)&lt;1,COUNTIF($O$2:$O1111,Input!$C1128)&lt;1),Input!J1128,0)</f>
        <v>0</v>
      </c>
      <c r="G1112" s="177">
        <f>IF(OR(COUNTIF($B$2:$B1111,Input!$F1128)&lt;1,COUNTIF($O$2:$O1111,Input!$C1128)&lt;1),Input!K1128,0)</f>
        <v>0</v>
      </c>
      <c r="H1112" s="177">
        <f>IF(OR(COUNTIF($B$2:$B1111,Input!$F1128)&lt;1,COUNTIF($O$2:$O1111,Input!$C1128)&lt;1),Input!L1128,0)</f>
        <v>0</v>
      </c>
      <c r="I1112" s="177">
        <f>IF(OR(COUNTIF($B$2:$B1111,Input!$F1128)&lt;1,COUNTIF($O$2:$O1111,Input!$C1128)&lt;1),Input!M1128,0)</f>
        <v>0</v>
      </c>
      <c r="J1112" s="177">
        <f>IF(OR(COUNTIF($B$2:$B1111,Input!$F1128)&lt;1,COUNTIF($O$2:$O1111,Input!$C1128)&lt;1),Input!N1128,0)</f>
        <v>0</v>
      </c>
      <c r="K1112" s="177">
        <f>IF(OR(COUNTIF($B$2:$B1111,Input!$F1128)&lt;1,COUNTIF($O$2:$O1111,Input!$C1128)&lt;1),Input!O1128,0)</f>
        <v>0</v>
      </c>
      <c r="L1112" s="177">
        <f>IF(OR(COUNTIF($B$2:$B1111,Input!$F1128)&lt;1,COUNTIF($O$2:$O1111,Input!$C1128)&lt;1),Input!P1128,0)</f>
        <v>0</v>
      </c>
      <c r="M1112" s="129" t="str">
        <f t="shared" si="144"/>
        <v/>
      </c>
      <c r="N1112" s="161">
        <f t="shared" si="150"/>
        <v>0</v>
      </c>
      <c r="O1112" s="168">
        <f>Input!C1128</f>
        <v>0</v>
      </c>
      <c r="P1112" s="168"/>
      <c r="R1112" s="131">
        <f t="shared" si="151"/>
        <v>0</v>
      </c>
      <c r="S1112" s="133" t="str">
        <f t="shared" si="145"/>
        <v xml:space="preserve"> </v>
      </c>
      <c r="T1112" s="133"/>
      <c r="U1112" s="132" t="str">
        <f>_xlfn.IFNA(IF($D1112=0,LOOKUP($F1112,{0.1,0.2,0.3,0.4,0.5,0.6,0.7,0.8,0.9,1},{22,34,46,58,70,82,94,106,118,130}),""),"")</f>
        <v/>
      </c>
      <c r="V1112" s="132" t="str">
        <f>_xlfn.IFNA(IF($D1112=1,LOOKUP($F1112,{0.1,0.2,0.3,0.4,0.5,0.6,0.7,0.8,0.9,1},{23,35,47,59,71,83,95,107,119,131}),""),"")</f>
        <v/>
      </c>
      <c r="W1112" s="132" t="str">
        <f>_xlfn.IFNA(IF($D1112=2,LOOKUP($F1112,{0.1,0.2,0.3,0.4,0.5,0.6,0.7,0.8,0.9,1},{24,36,48,60,72,84,96,108,120,132}),""),"")</f>
        <v/>
      </c>
      <c r="X1112" s="132" t="str">
        <f>_xlfn.IFNA(IF($D1112=3,LOOKUP($F1112,{0.1,0.2,0.3,0.4,0.5,0.6,0.7,0.8,0.9,1},{25,37,49,61,73,85,97,109,121,133}),""),"")</f>
        <v/>
      </c>
      <c r="Y1112" s="132" t="str">
        <f>_xlfn.IFNA(IF($D1112=4,LOOKUP($F1112,{0.1,0.2,0.3,0.4,0.5,0.6,0.7,0.8,0.9,1},{26,38,50,62,74,86,98,110,122,134}),""),"")</f>
        <v/>
      </c>
      <c r="Z1112" s="132" t="str">
        <f>_xlfn.IFNA(IF($D1112=5,LOOKUP($F1112,{0.1,0.2,0.3,0.4,0.5,0.6,0.7,0.8,0.9,1},{27,39,51,63,75,87,99,111,123,135}),""),"")</f>
        <v/>
      </c>
      <c r="AA1112" s="132">
        <f t="shared" si="146"/>
        <v>0</v>
      </c>
      <c r="AB1112" s="132" t="str">
        <f t="shared" si="147"/>
        <v>00</v>
      </c>
      <c r="AC1112" s="82" t="e">
        <f>VLOOKUP(AB1112,'AMI Ref'!T:U,2,FALSE)</f>
        <v>#N/A</v>
      </c>
      <c r="AD1112" s="124"/>
      <c r="AE1112" s="81" t="str">
        <f>_xlfn.IFNA(IF($D1112=0,IF($J1112="Not Paid by Tenant",0,INDEX('AMI Ref'!$K$5:$N$5,MATCH($J1112,{"Oil","Gas","Electric - Other","ELECTRIC - HEAT PUMP"},0))),0),"")</f>
        <v/>
      </c>
      <c r="AF1112" s="81">
        <f>_xlfn.IFNA(IF($D1112=1,IF($J1112="Not Paid by Tenant",0,INDEX('AMI Ref'!$K$6:$N$6,MATCH($J1112,{"Oil","Gas","Electric - Other","ELECTRIC - HEAT PUMP"},0))),0),"")</f>
        <v>0</v>
      </c>
      <c r="AG1112" s="81">
        <f>_xlfn.IFNA(IF($D1112=2,IF($J1112="Not Paid by Tenant",0,INDEX('AMI Ref'!$K$7:$N$7,MATCH($J1112,{"Oil","Gas","Electric - Other","ELECTRIC - HEAT PUMP"},0))),0),"")</f>
        <v>0</v>
      </c>
      <c r="AH1112" s="81">
        <f>_xlfn.IFNA(IF($D1112=3,IF($J1112="Not Paid by Tenant",0,INDEX('AMI Ref'!$K$8:$N$8,MATCH($J1112,{"Oil","Gas","Electric - Other","ELECTRIC - HEAT PUMP"},0))),0),"")</f>
        <v>0</v>
      </c>
      <c r="AI1112" s="81">
        <f>_xlfn.IFNA(IF($D1112=4,IF($J1112="Not Paid by Tenant",0,INDEX('AMI Ref'!$K$9:$N$9,MATCH($J1112,{"Oil","Gas","Electric - Other","ELECTRIC - HEAT PUMP"},0))),0),"")</f>
        <v>0</v>
      </c>
      <c r="AJ1112" s="81">
        <f>_xlfn.IFNA(IF($D1112=5,IF($J1112="Not Paid by Tenant",0,INDEX('AMI Ref'!$K$10:$N$10,MATCH($J1112,{"Oil","Gas","Electric - Other","ELECTRIC - HEAT PUMP"},0))),0),"")</f>
        <v>0</v>
      </c>
      <c r="AK1112" s="128"/>
      <c r="AL1112" s="81" t="str">
        <f>_xlfn.IFNA(IF($D1112=0,IF($K1112="Not Paid by Tenant",0,INDEX('AMI Ref'!$O$5:$R$5,MATCH($K1112,{"Oil","Gas","Electric - Other","Electric ccASHP - split"},0))),0),"")</f>
        <v/>
      </c>
      <c r="AM1112" s="81">
        <f>_xlfn.IFNA(IF($D1112=1,IF($K1112="Not Paid by Tenant",0,INDEX('AMI Ref'!$O$6:$R$6,MATCH($K1112,{"Oil","Gas","Electric - Other","Electric ccASHP - split"},0))),0),"")</f>
        <v>0</v>
      </c>
      <c r="AN1112" s="81">
        <f>_xlfn.IFNA(IF($D1112=2,IF($K1112="Not Paid by Tenant",0,INDEX('AMI Ref'!$O$7:$R$7,MATCH($K1112,{"Oil","Gas","Electric - Other","Electric ccASHP - split"},0))),0),"")</f>
        <v>0</v>
      </c>
      <c r="AO1112" s="81">
        <f>_xlfn.IFNA(IF($D1112=3,IF($K1112="Not Paid by Tenant",0,INDEX('AMI Ref'!$O$8:$R$8,MATCH($K1112,{"Oil","Gas","Electric - Other","Electric ccASHP - split"},0))),0),"")</f>
        <v>0</v>
      </c>
      <c r="AP1112" s="81">
        <f>_xlfn.IFNA(IF($D1112=4,IF($K1112="Not Paid by Tenant",0,INDEX('AMI Ref'!$O$9:$R$9,MATCH($K1112,{"Oil","Gas","Electric - Other","Electric ccASHP - split"},0))),0),"")</f>
        <v>0</v>
      </c>
      <c r="AQ1112" s="81">
        <f>_xlfn.IFNA(IF($D1112=5,IF($K1112="Not Paid by Tenant",0,INDEX('AMI Ref'!$O$10:$R$10,MATCH($K1112,{"Oil","Gas","Electric - Other","Electric ccASHP - split"},0))),0),"")</f>
        <v>0</v>
      </c>
      <c r="AR1112" s="124">
        <f t="shared" si="148"/>
        <v>0</v>
      </c>
      <c r="AS1112" s="123" t="e">
        <f t="shared" si="149"/>
        <v>#N/A</v>
      </c>
    </row>
    <row r="1113" spans="1:45" x14ac:dyDescent="0.2">
      <c r="A1113" s="130">
        <v>1111</v>
      </c>
      <c r="B1113" s="177">
        <f>IF(OR(COUNTIF($B$2:$B1112,Input!$F1129)&lt;1,COUNTIF($O$2:$O1112,Input!$C1129)&lt;1),Input!F1129,0)</f>
        <v>0</v>
      </c>
      <c r="C1113" s="177">
        <f>IF(OR(COUNTIF($B$2:$B1112,Input!$F1129)&lt;1,COUNTIF($O$2:$O1112,Input!$C1129)&lt;1),Input!G1129,0)</f>
        <v>0</v>
      </c>
      <c r="D1113" s="177">
        <f>IF(OR(COUNTIF($B$2:$B1112,Input!$F1129)&lt;1,COUNTIF($O$2:$O1112,Input!$C1129)&lt;1),Input!H1129,0)</f>
        <v>0</v>
      </c>
      <c r="E1113" s="177">
        <f>IF(OR(COUNTIF($B$2:$B1112,Input!$F1129)&lt;1,COUNTIF($O$2:$O1112,Input!$C1129)&lt;1),Input!I1129,0)</f>
        <v>0</v>
      </c>
      <c r="F1113" s="177">
        <f>IF(OR(COUNTIF($B$2:$B1112,Input!$F1129)&lt;1,COUNTIF($O$2:$O1112,Input!$C1129)&lt;1),Input!J1129,0)</f>
        <v>0</v>
      </c>
      <c r="G1113" s="177">
        <f>IF(OR(COUNTIF($B$2:$B1112,Input!$F1129)&lt;1,COUNTIF($O$2:$O1112,Input!$C1129)&lt;1),Input!K1129,0)</f>
        <v>0</v>
      </c>
      <c r="H1113" s="177">
        <f>IF(OR(COUNTIF($B$2:$B1112,Input!$F1129)&lt;1,COUNTIF($O$2:$O1112,Input!$C1129)&lt;1),Input!L1129,0)</f>
        <v>0</v>
      </c>
      <c r="I1113" s="177">
        <f>IF(OR(COUNTIF($B$2:$B1112,Input!$F1129)&lt;1,COUNTIF($O$2:$O1112,Input!$C1129)&lt;1),Input!M1129,0)</f>
        <v>0</v>
      </c>
      <c r="J1113" s="177">
        <f>IF(OR(COUNTIF($B$2:$B1112,Input!$F1129)&lt;1,COUNTIF($O$2:$O1112,Input!$C1129)&lt;1),Input!N1129,0)</f>
        <v>0</v>
      </c>
      <c r="K1113" s="177">
        <f>IF(OR(COUNTIF($B$2:$B1112,Input!$F1129)&lt;1,COUNTIF($O$2:$O1112,Input!$C1129)&lt;1),Input!O1129,0)</f>
        <v>0</v>
      </c>
      <c r="L1113" s="177">
        <f>IF(OR(COUNTIF($B$2:$B1112,Input!$F1129)&lt;1,COUNTIF($O$2:$O1112,Input!$C1129)&lt;1),Input!P1129,0)</f>
        <v>0</v>
      </c>
      <c r="M1113" s="129" t="str">
        <f t="shared" si="144"/>
        <v/>
      </c>
      <c r="N1113" s="161">
        <f t="shared" si="150"/>
        <v>0</v>
      </c>
      <c r="O1113" s="168">
        <f>Input!C1129</f>
        <v>0</v>
      </c>
      <c r="P1113" s="168"/>
      <c r="R1113" s="131">
        <f t="shared" si="151"/>
        <v>0</v>
      </c>
      <c r="S1113" s="133" t="str">
        <f t="shared" si="145"/>
        <v xml:space="preserve"> </v>
      </c>
      <c r="T1113" s="133"/>
      <c r="U1113" s="132" t="str">
        <f>_xlfn.IFNA(IF($D1113=0,LOOKUP($F1113,{0.1,0.2,0.3,0.4,0.5,0.6,0.7,0.8,0.9,1},{22,34,46,58,70,82,94,106,118,130}),""),"")</f>
        <v/>
      </c>
      <c r="V1113" s="132" t="str">
        <f>_xlfn.IFNA(IF($D1113=1,LOOKUP($F1113,{0.1,0.2,0.3,0.4,0.5,0.6,0.7,0.8,0.9,1},{23,35,47,59,71,83,95,107,119,131}),""),"")</f>
        <v/>
      </c>
      <c r="W1113" s="132" t="str">
        <f>_xlfn.IFNA(IF($D1113=2,LOOKUP($F1113,{0.1,0.2,0.3,0.4,0.5,0.6,0.7,0.8,0.9,1},{24,36,48,60,72,84,96,108,120,132}),""),"")</f>
        <v/>
      </c>
      <c r="X1113" s="132" t="str">
        <f>_xlfn.IFNA(IF($D1113=3,LOOKUP($F1113,{0.1,0.2,0.3,0.4,0.5,0.6,0.7,0.8,0.9,1},{25,37,49,61,73,85,97,109,121,133}),""),"")</f>
        <v/>
      </c>
      <c r="Y1113" s="132" t="str">
        <f>_xlfn.IFNA(IF($D1113=4,LOOKUP($F1113,{0.1,0.2,0.3,0.4,0.5,0.6,0.7,0.8,0.9,1},{26,38,50,62,74,86,98,110,122,134}),""),"")</f>
        <v/>
      </c>
      <c r="Z1113" s="132" t="str">
        <f>_xlfn.IFNA(IF($D1113=5,LOOKUP($F1113,{0.1,0.2,0.3,0.4,0.5,0.6,0.7,0.8,0.9,1},{27,39,51,63,75,87,99,111,123,135}),""),"")</f>
        <v/>
      </c>
      <c r="AA1113" s="132">
        <f t="shared" si="146"/>
        <v>0</v>
      </c>
      <c r="AB1113" s="132" t="str">
        <f t="shared" si="147"/>
        <v>00</v>
      </c>
      <c r="AC1113" s="82" t="e">
        <f>VLOOKUP(AB1113,'AMI Ref'!T:U,2,FALSE)</f>
        <v>#N/A</v>
      </c>
      <c r="AD1113" s="124"/>
      <c r="AE1113" s="81" t="str">
        <f>_xlfn.IFNA(IF($D1113=0,IF($J1113="Not Paid by Tenant",0,INDEX('AMI Ref'!$K$5:$N$5,MATCH($J1113,{"Oil","Gas","Electric - Other","ELECTRIC - HEAT PUMP"},0))),0),"")</f>
        <v/>
      </c>
      <c r="AF1113" s="81">
        <f>_xlfn.IFNA(IF($D1113=1,IF($J1113="Not Paid by Tenant",0,INDEX('AMI Ref'!$K$6:$N$6,MATCH($J1113,{"Oil","Gas","Electric - Other","ELECTRIC - HEAT PUMP"},0))),0),"")</f>
        <v>0</v>
      </c>
      <c r="AG1113" s="81">
        <f>_xlfn.IFNA(IF($D1113=2,IF($J1113="Not Paid by Tenant",0,INDEX('AMI Ref'!$K$7:$N$7,MATCH($J1113,{"Oil","Gas","Electric - Other","ELECTRIC - HEAT PUMP"},0))),0),"")</f>
        <v>0</v>
      </c>
      <c r="AH1113" s="81">
        <f>_xlfn.IFNA(IF($D1113=3,IF($J1113="Not Paid by Tenant",0,INDEX('AMI Ref'!$K$8:$N$8,MATCH($J1113,{"Oil","Gas","Electric - Other","ELECTRIC - HEAT PUMP"},0))),0),"")</f>
        <v>0</v>
      </c>
      <c r="AI1113" s="81">
        <f>_xlfn.IFNA(IF($D1113=4,IF($J1113="Not Paid by Tenant",0,INDEX('AMI Ref'!$K$9:$N$9,MATCH($J1113,{"Oil","Gas","Electric - Other","ELECTRIC - HEAT PUMP"},0))),0),"")</f>
        <v>0</v>
      </c>
      <c r="AJ1113" s="81">
        <f>_xlfn.IFNA(IF($D1113=5,IF($J1113="Not Paid by Tenant",0,INDEX('AMI Ref'!$K$10:$N$10,MATCH($J1113,{"Oil","Gas","Electric - Other","ELECTRIC - HEAT PUMP"},0))),0),"")</f>
        <v>0</v>
      </c>
      <c r="AK1113" s="128"/>
      <c r="AL1113" s="81" t="str">
        <f>_xlfn.IFNA(IF($D1113=0,IF($K1113="Not Paid by Tenant",0,INDEX('AMI Ref'!$O$5:$R$5,MATCH($K1113,{"Oil","Gas","Electric - Other","Electric ccASHP - split"},0))),0),"")</f>
        <v/>
      </c>
      <c r="AM1113" s="81">
        <f>_xlfn.IFNA(IF($D1113=1,IF($K1113="Not Paid by Tenant",0,INDEX('AMI Ref'!$O$6:$R$6,MATCH($K1113,{"Oil","Gas","Electric - Other","Electric ccASHP - split"},0))),0),"")</f>
        <v>0</v>
      </c>
      <c r="AN1113" s="81">
        <f>_xlfn.IFNA(IF($D1113=2,IF($K1113="Not Paid by Tenant",0,INDEX('AMI Ref'!$O$7:$R$7,MATCH($K1113,{"Oil","Gas","Electric - Other","Electric ccASHP - split"},0))),0),"")</f>
        <v>0</v>
      </c>
      <c r="AO1113" s="81">
        <f>_xlfn.IFNA(IF($D1113=3,IF($K1113="Not Paid by Tenant",0,INDEX('AMI Ref'!$O$8:$R$8,MATCH($K1113,{"Oil","Gas","Electric - Other","Electric ccASHP - split"},0))),0),"")</f>
        <v>0</v>
      </c>
      <c r="AP1113" s="81">
        <f>_xlfn.IFNA(IF($D1113=4,IF($K1113="Not Paid by Tenant",0,INDEX('AMI Ref'!$O$9:$R$9,MATCH($K1113,{"Oil","Gas","Electric - Other","Electric ccASHP - split"},0))),0),"")</f>
        <v>0</v>
      </c>
      <c r="AQ1113" s="81">
        <f>_xlfn.IFNA(IF($D1113=5,IF($K1113="Not Paid by Tenant",0,INDEX('AMI Ref'!$O$10:$R$10,MATCH($K1113,{"Oil","Gas","Electric - Other","Electric ccASHP - split"},0))),0),"")</f>
        <v>0</v>
      </c>
      <c r="AR1113" s="124">
        <f t="shared" si="148"/>
        <v>0</v>
      </c>
      <c r="AS1113" s="123" t="e">
        <f t="shared" si="149"/>
        <v>#N/A</v>
      </c>
    </row>
    <row r="1114" spans="1:45" x14ac:dyDescent="0.2">
      <c r="A1114" s="130">
        <v>1112</v>
      </c>
      <c r="B1114" s="177">
        <f>IF(OR(COUNTIF($B$2:$B1113,Input!$F1130)&lt;1,COUNTIF($O$2:$O1113,Input!$C1130)&lt;1),Input!F1130,0)</f>
        <v>0</v>
      </c>
      <c r="C1114" s="177">
        <f>IF(OR(COUNTIF($B$2:$B1113,Input!$F1130)&lt;1,COUNTIF($O$2:$O1113,Input!$C1130)&lt;1),Input!G1130,0)</f>
        <v>0</v>
      </c>
      <c r="D1114" s="177">
        <f>IF(OR(COUNTIF($B$2:$B1113,Input!$F1130)&lt;1,COUNTIF($O$2:$O1113,Input!$C1130)&lt;1),Input!H1130,0)</f>
        <v>0</v>
      </c>
      <c r="E1114" s="177">
        <f>IF(OR(COUNTIF($B$2:$B1113,Input!$F1130)&lt;1,COUNTIF($O$2:$O1113,Input!$C1130)&lt;1),Input!I1130,0)</f>
        <v>0</v>
      </c>
      <c r="F1114" s="177">
        <f>IF(OR(COUNTIF($B$2:$B1113,Input!$F1130)&lt;1,COUNTIF($O$2:$O1113,Input!$C1130)&lt;1),Input!J1130,0)</f>
        <v>0</v>
      </c>
      <c r="G1114" s="177">
        <f>IF(OR(COUNTIF($B$2:$B1113,Input!$F1130)&lt;1,COUNTIF($O$2:$O1113,Input!$C1130)&lt;1),Input!K1130,0)</f>
        <v>0</v>
      </c>
      <c r="H1114" s="177">
        <f>IF(OR(COUNTIF($B$2:$B1113,Input!$F1130)&lt;1,COUNTIF($O$2:$O1113,Input!$C1130)&lt;1),Input!L1130,0)</f>
        <v>0</v>
      </c>
      <c r="I1114" s="177">
        <f>IF(OR(COUNTIF($B$2:$B1113,Input!$F1130)&lt;1,COUNTIF($O$2:$O1113,Input!$C1130)&lt;1),Input!M1130,0)</f>
        <v>0</v>
      </c>
      <c r="J1114" s="177">
        <f>IF(OR(COUNTIF($B$2:$B1113,Input!$F1130)&lt;1,COUNTIF($O$2:$O1113,Input!$C1130)&lt;1),Input!N1130,0)</f>
        <v>0</v>
      </c>
      <c r="K1114" s="177">
        <f>IF(OR(COUNTIF($B$2:$B1113,Input!$F1130)&lt;1,COUNTIF($O$2:$O1113,Input!$C1130)&lt;1),Input!O1130,0)</f>
        <v>0</v>
      </c>
      <c r="L1114" s="177">
        <f>IF(OR(COUNTIF($B$2:$B1113,Input!$F1130)&lt;1,COUNTIF($O$2:$O1113,Input!$C1130)&lt;1),Input!P1130,0)</f>
        <v>0</v>
      </c>
      <c r="M1114" s="129" t="str">
        <f t="shared" si="144"/>
        <v/>
      </c>
      <c r="N1114" s="161">
        <f t="shared" si="150"/>
        <v>0</v>
      </c>
      <c r="O1114" s="168">
        <f>Input!C1130</f>
        <v>0</v>
      </c>
      <c r="P1114" s="168"/>
      <c r="R1114" s="131">
        <f t="shared" si="151"/>
        <v>0</v>
      </c>
      <c r="S1114" s="133" t="str">
        <f t="shared" si="145"/>
        <v xml:space="preserve"> </v>
      </c>
      <c r="T1114" s="133"/>
      <c r="U1114" s="132" t="str">
        <f>_xlfn.IFNA(IF($D1114=0,LOOKUP($F1114,{0.1,0.2,0.3,0.4,0.5,0.6,0.7,0.8,0.9,1},{22,34,46,58,70,82,94,106,118,130}),""),"")</f>
        <v/>
      </c>
      <c r="V1114" s="132" t="str">
        <f>_xlfn.IFNA(IF($D1114=1,LOOKUP($F1114,{0.1,0.2,0.3,0.4,0.5,0.6,0.7,0.8,0.9,1},{23,35,47,59,71,83,95,107,119,131}),""),"")</f>
        <v/>
      </c>
      <c r="W1114" s="132" t="str">
        <f>_xlfn.IFNA(IF($D1114=2,LOOKUP($F1114,{0.1,0.2,0.3,0.4,0.5,0.6,0.7,0.8,0.9,1},{24,36,48,60,72,84,96,108,120,132}),""),"")</f>
        <v/>
      </c>
      <c r="X1114" s="132" t="str">
        <f>_xlfn.IFNA(IF($D1114=3,LOOKUP($F1114,{0.1,0.2,0.3,0.4,0.5,0.6,0.7,0.8,0.9,1},{25,37,49,61,73,85,97,109,121,133}),""),"")</f>
        <v/>
      </c>
      <c r="Y1114" s="132" t="str">
        <f>_xlfn.IFNA(IF($D1114=4,LOOKUP($F1114,{0.1,0.2,0.3,0.4,0.5,0.6,0.7,0.8,0.9,1},{26,38,50,62,74,86,98,110,122,134}),""),"")</f>
        <v/>
      </c>
      <c r="Z1114" s="132" t="str">
        <f>_xlfn.IFNA(IF($D1114=5,LOOKUP($F1114,{0.1,0.2,0.3,0.4,0.5,0.6,0.7,0.8,0.9,1},{27,39,51,63,75,87,99,111,123,135}),""),"")</f>
        <v/>
      </c>
      <c r="AA1114" s="132">
        <f t="shared" si="146"/>
        <v>0</v>
      </c>
      <c r="AB1114" s="132" t="str">
        <f t="shared" si="147"/>
        <v>00</v>
      </c>
      <c r="AC1114" s="82" t="e">
        <f>VLOOKUP(AB1114,'AMI Ref'!T:U,2,FALSE)</f>
        <v>#N/A</v>
      </c>
      <c r="AD1114" s="124"/>
      <c r="AE1114" s="81" t="str">
        <f>_xlfn.IFNA(IF($D1114=0,IF($J1114="Not Paid by Tenant",0,INDEX('AMI Ref'!$K$5:$N$5,MATCH($J1114,{"Oil","Gas","Electric - Other","ELECTRIC - HEAT PUMP"},0))),0),"")</f>
        <v/>
      </c>
      <c r="AF1114" s="81">
        <f>_xlfn.IFNA(IF($D1114=1,IF($J1114="Not Paid by Tenant",0,INDEX('AMI Ref'!$K$6:$N$6,MATCH($J1114,{"Oil","Gas","Electric - Other","ELECTRIC - HEAT PUMP"},0))),0),"")</f>
        <v>0</v>
      </c>
      <c r="AG1114" s="81">
        <f>_xlfn.IFNA(IF($D1114=2,IF($J1114="Not Paid by Tenant",0,INDEX('AMI Ref'!$K$7:$N$7,MATCH($J1114,{"Oil","Gas","Electric - Other","ELECTRIC - HEAT PUMP"},0))),0),"")</f>
        <v>0</v>
      </c>
      <c r="AH1114" s="81">
        <f>_xlfn.IFNA(IF($D1114=3,IF($J1114="Not Paid by Tenant",0,INDEX('AMI Ref'!$K$8:$N$8,MATCH($J1114,{"Oil","Gas","Electric - Other","ELECTRIC - HEAT PUMP"},0))),0),"")</f>
        <v>0</v>
      </c>
      <c r="AI1114" s="81">
        <f>_xlfn.IFNA(IF($D1114=4,IF($J1114="Not Paid by Tenant",0,INDEX('AMI Ref'!$K$9:$N$9,MATCH($J1114,{"Oil","Gas","Electric - Other","ELECTRIC - HEAT PUMP"},0))),0),"")</f>
        <v>0</v>
      </c>
      <c r="AJ1114" s="81">
        <f>_xlfn.IFNA(IF($D1114=5,IF($J1114="Not Paid by Tenant",0,INDEX('AMI Ref'!$K$10:$N$10,MATCH($J1114,{"Oil","Gas","Electric - Other","ELECTRIC - HEAT PUMP"},0))),0),"")</f>
        <v>0</v>
      </c>
      <c r="AK1114" s="128"/>
      <c r="AL1114" s="81" t="str">
        <f>_xlfn.IFNA(IF($D1114=0,IF($K1114="Not Paid by Tenant",0,INDEX('AMI Ref'!$O$5:$R$5,MATCH($K1114,{"Oil","Gas","Electric - Other","Electric ccASHP - split"},0))),0),"")</f>
        <v/>
      </c>
      <c r="AM1114" s="81">
        <f>_xlfn.IFNA(IF($D1114=1,IF($K1114="Not Paid by Tenant",0,INDEX('AMI Ref'!$O$6:$R$6,MATCH($K1114,{"Oil","Gas","Electric - Other","Electric ccASHP - split"},0))),0),"")</f>
        <v>0</v>
      </c>
      <c r="AN1114" s="81">
        <f>_xlfn.IFNA(IF($D1114=2,IF($K1114="Not Paid by Tenant",0,INDEX('AMI Ref'!$O$7:$R$7,MATCH($K1114,{"Oil","Gas","Electric - Other","Electric ccASHP - split"},0))),0),"")</f>
        <v>0</v>
      </c>
      <c r="AO1114" s="81">
        <f>_xlfn.IFNA(IF($D1114=3,IF($K1114="Not Paid by Tenant",0,INDEX('AMI Ref'!$O$8:$R$8,MATCH($K1114,{"Oil","Gas","Electric - Other","Electric ccASHP - split"},0))),0),"")</f>
        <v>0</v>
      </c>
      <c r="AP1114" s="81">
        <f>_xlfn.IFNA(IF($D1114=4,IF($K1114="Not Paid by Tenant",0,INDEX('AMI Ref'!$O$9:$R$9,MATCH($K1114,{"Oil","Gas","Electric - Other","Electric ccASHP - split"},0))),0),"")</f>
        <v>0</v>
      </c>
      <c r="AQ1114" s="81">
        <f>_xlfn.IFNA(IF($D1114=5,IF($K1114="Not Paid by Tenant",0,INDEX('AMI Ref'!$O$10:$R$10,MATCH($K1114,{"Oil","Gas","Electric - Other","Electric ccASHP - split"},0))),0),"")</f>
        <v>0</v>
      </c>
      <c r="AR1114" s="124">
        <f t="shared" si="148"/>
        <v>0</v>
      </c>
      <c r="AS1114" s="123" t="e">
        <f t="shared" si="149"/>
        <v>#N/A</v>
      </c>
    </row>
    <row r="1115" spans="1:45" x14ac:dyDescent="0.2">
      <c r="A1115" s="130">
        <v>1113</v>
      </c>
      <c r="B1115" s="177">
        <f>IF(OR(COUNTIF($B$2:$B1114,Input!$F1131)&lt;1,COUNTIF($O$2:$O1114,Input!$C1131)&lt;1),Input!F1131,0)</f>
        <v>0</v>
      </c>
      <c r="C1115" s="177">
        <f>IF(OR(COUNTIF($B$2:$B1114,Input!$F1131)&lt;1,COUNTIF($O$2:$O1114,Input!$C1131)&lt;1),Input!G1131,0)</f>
        <v>0</v>
      </c>
      <c r="D1115" s="177">
        <f>IF(OR(COUNTIF($B$2:$B1114,Input!$F1131)&lt;1,COUNTIF($O$2:$O1114,Input!$C1131)&lt;1),Input!H1131,0)</f>
        <v>0</v>
      </c>
      <c r="E1115" s="177">
        <f>IF(OR(COUNTIF($B$2:$B1114,Input!$F1131)&lt;1,COUNTIF($O$2:$O1114,Input!$C1131)&lt;1),Input!I1131,0)</f>
        <v>0</v>
      </c>
      <c r="F1115" s="177">
        <f>IF(OR(COUNTIF($B$2:$B1114,Input!$F1131)&lt;1,COUNTIF($O$2:$O1114,Input!$C1131)&lt;1),Input!J1131,0)</f>
        <v>0</v>
      </c>
      <c r="G1115" s="177">
        <f>IF(OR(COUNTIF($B$2:$B1114,Input!$F1131)&lt;1,COUNTIF($O$2:$O1114,Input!$C1131)&lt;1),Input!K1131,0)</f>
        <v>0</v>
      </c>
      <c r="H1115" s="177">
        <f>IF(OR(COUNTIF($B$2:$B1114,Input!$F1131)&lt;1,COUNTIF($O$2:$O1114,Input!$C1131)&lt;1),Input!L1131,0)</f>
        <v>0</v>
      </c>
      <c r="I1115" s="177">
        <f>IF(OR(COUNTIF($B$2:$B1114,Input!$F1131)&lt;1,COUNTIF($O$2:$O1114,Input!$C1131)&lt;1),Input!M1131,0)</f>
        <v>0</v>
      </c>
      <c r="J1115" s="177">
        <f>IF(OR(COUNTIF($B$2:$B1114,Input!$F1131)&lt;1,COUNTIF($O$2:$O1114,Input!$C1131)&lt;1),Input!N1131,0)</f>
        <v>0</v>
      </c>
      <c r="K1115" s="177">
        <f>IF(OR(COUNTIF($B$2:$B1114,Input!$F1131)&lt;1,COUNTIF($O$2:$O1114,Input!$C1131)&lt;1),Input!O1131,0)</f>
        <v>0</v>
      </c>
      <c r="L1115" s="177">
        <f>IF(OR(COUNTIF($B$2:$B1114,Input!$F1131)&lt;1,COUNTIF($O$2:$O1114,Input!$C1131)&lt;1),Input!P1131,0)</f>
        <v>0</v>
      </c>
      <c r="M1115" s="129" t="str">
        <f t="shared" si="144"/>
        <v/>
      </c>
      <c r="N1115" s="161">
        <f t="shared" si="150"/>
        <v>0</v>
      </c>
      <c r="O1115" s="168">
        <f>Input!C1131</f>
        <v>0</v>
      </c>
      <c r="P1115" s="168"/>
      <c r="R1115" s="131">
        <f t="shared" si="151"/>
        <v>0</v>
      </c>
      <c r="S1115" s="133" t="str">
        <f t="shared" si="145"/>
        <v xml:space="preserve"> </v>
      </c>
      <c r="T1115" s="133"/>
      <c r="U1115" s="132" t="str">
        <f>_xlfn.IFNA(IF($D1115=0,LOOKUP($F1115,{0.1,0.2,0.3,0.4,0.5,0.6,0.7,0.8,0.9,1},{22,34,46,58,70,82,94,106,118,130}),""),"")</f>
        <v/>
      </c>
      <c r="V1115" s="132" t="str">
        <f>_xlfn.IFNA(IF($D1115=1,LOOKUP($F1115,{0.1,0.2,0.3,0.4,0.5,0.6,0.7,0.8,0.9,1},{23,35,47,59,71,83,95,107,119,131}),""),"")</f>
        <v/>
      </c>
      <c r="W1115" s="132" t="str">
        <f>_xlfn.IFNA(IF($D1115=2,LOOKUP($F1115,{0.1,0.2,0.3,0.4,0.5,0.6,0.7,0.8,0.9,1},{24,36,48,60,72,84,96,108,120,132}),""),"")</f>
        <v/>
      </c>
      <c r="X1115" s="132" t="str">
        <f>_xlfn.IFNA(IF($D1115=3,LOOKUP($F1115,{0.1,0.2,0.3,0.4,0.5,0.6,0.7,0.8,0.9,1},{25,37,49,61,73,85,97,109,121,133}),""),"")</f>
        <v/>
      </c>
      <c r="Y1115" s="132" t="str">
        <f>_xlfn.IFNA(IF($D1115=4,LOOKUP($F1115,{0.1,0.2,0.3,0.4,0.5,0.6,0.7,0.8,0.9,1},{26,38,50,62,74,86,98,110,122,134}),""),"")</f>
        <v/>
      </c>
      <c r="Z1115" s="132" t="str">
        <f>_xlfn.IFNA(IF($D1115=5,LOOKUP($F1115,{0.1,0.2,0.3,0.4,0.5,0.6,0.7,0.8,0.9,1},{27,39,51,63,75,87,99,111,123,135}),""),"")</f>
        <v/>
      </c>
      <c r="AA1115" s="132">
        <f t="shared" si="146"/>
        <v>0</v>
      </c>
      <c r="AB1115" s="132" t="str">
        <f t="shared" si="147"/>
        <v>00</v>
      </c>
      <c r="AC1115" s="82" t="e">
        <f>VLOOKUP(AB1115,'AMI Ref'!T:U,2,FALSE)</f>
        <v>#N/A</v>
      </c>
      <c r="AD1115" s="124"/>
      <c r="AE1115" s="81" t="str">
        <f>_xlfn.IFNA(IF($D1115=0,IF($J1115="Not Paid by Tenant",0,INDEX('AMI Ref'!$K$5:$N$5,MATCH($J1115,{"Oil","Gas","Electric - Other","ELECTRIC - HEAT PUMP"},0))),0),"")</f>
        <v/>
      </c>
      <c r="AF1115" s="81">
        <f>_xlfn.IFNA(IF($D1115=1,IF($J1115="Not Paid by Tenant",0,INDEX('AMI Ref'!$K$6:$N$6,MATCH($J1115,{"Oil","Gas","Electric - Other","ELECTRIC - HEAT PUMP"},0))),0),"")</f>
        <v>0</v>
      </c>
      <c r="AG1115" s="81">
        <f>_xlfn.IFNA(IF($D1115=2,IF($J1115="Not Paid by Tenant",0,INDEX('AMI Ref'!$K$7:$N$7,MATCH($J1115,{"Oil","Gas","Electric - Other","ELECTRIC - HEAT PUMP"},0))),0),"")</f>
        <v>0</v>
      </c>
      <c r="AH1115" s="81">
        <f>_xlfn.IFNA(IF($D1115=3,IF($J1115="Not Paid by Tenant",0,INDEX('AMI Ref'!$K$8:$N$8,MATCH($J1115,{"Oil","Gas","Electric - Other","ELECTRIC - HEAT PUMP"},0))),0),"")</f>
        <v>0</v>
      </c>
      <c r="AI1115" s="81">
        <f>_xlfn.IFNA(IF($D1115=4,IF($J1115="Not Paid by Tenant",0,INDEX('AMI Ref'!$K$9:$N$9,MATCH($J1115,{"Oil","Gas","Electric - Other","ELECTRIC - HEAT PUMP"},0))),0),"")</f>
        <v>0</v>
      </c>
      <c r="AJ1115" s="81">
        <f>_xlfn.IFNA(IF($D1115=5,IF($J1115="Not Paid by Tenant",0,INDEX('AMI Ref'!$K$10:$N$10,MATCH($J1115,{"Oil","Gas","Electric - Other","ELECTRIC - HEAT PUMP"},0))),0),"")</f>
        <v>0</v>
      </c>
      <c r="AK1115" s="128"/>
      <c r="AL1115" s="81" t="str">
        <f>_xlfn.IFNA(IF($D1115=0,IF($K1115="Not Paid by Tenant",0,INDEX('AMI Ref'!$O$5:$R$5,MATCH($K1115,{"Oil","Gas","Electric - Other","Electric ccASHP - split"},0))),0),"")</f>
        <v/>
      </c>
      <c r="AM1115" s="81">
        <f>_xlfn.IFNA(IF($D1115=1,IF($K1115="Not Paid by Tenant",0,INDEX('AMI Ref'!$O$6:$R$6,MATCH($K1115,{"Oil","Gas","Electric - Other","Electric ccASHP - split"},0))),0),"")</f>
        <v>0</v>
      </c>
      <c r="AN1115" s="81">
        <f>_xlfn.IFNA(IF($D1115=2,IF($K1115="Not Paid by Tenant",0,INDEX('AMI Ref'!$O$7:$R$7,MATCH($K1115,{"Oil","Gas","Electric - Other","Electric ccASHP - split"},0))),0),"")</f>
        <v>0</v>
      </c>
      <c r="AO1115" s="81">
        <f>_xlfn.IFNA(IF($D1115=3,IF($K1115="Not Paid by Tenant",0,INDEX('AMI Ref'!$O$8:$R$8,MATCH($K1115,{"Oil","Gas","Electric - Other","Electric ccASHP - split"},0))),0),"")</f>
        <v>0</v>
      </c>
      <c r="AP1115" s="81">
        <f>_xlfn.IFNA(IF($D1115=4,IF($K1115="Not Paid by Tenant",0,INDEX('AMI Ref'!$O$9:$R$9,MATCH($K1115,{"Oil","Gas","Electric - Other","Electric ccASHP - split"},0))),0),"")</f>
        <v>0</v>
      </c>
      <c r="AQ1115" s="81">
        <f>_xlfn.IFNA(IF($D1115=5,IF($K1115="Not Paid by Tenant",0,INDEX('AMI Ref'!$O$10:$R$10,MATCH($K1115,{"Oil","Gas","Electric - Other","Electric ccASHP - split"},0))),0),"")</f>
        <v>0</v>
      </c>
      <c r="AR1115" s="124">
        <f t="shared" si="148"/>
        <v>0</v>
      </c>
      <c r="AS1115" s="123" t="e">
        <f t="shared" si="149"/>
        <v>#N/A</v>
      </c>
    </row>
    <row r="1116" spans="1:45" x14ac:dyDescent="0.2">
      <c r="A1116" s="130">
        <v>1114</v>
      </c>
      <c r="B1116" s="177">
        <f>IF(OR(COUNTIF($B$2:$B1115,Input!$F1132)&lt;1,COUNTIF($O$2:$O1115,Input!$C1132)&lt;1),Input!F1132,0)</f>
        <v>0</v>
      </c>
      <c r="C1116" s="177">
        <f>IF(OR(COUNTIF($B$2:$B1115,Input!$F1132)&lt;1,COUNTIF($O$2:$O1115,Input!$C1132)&lt;1),Input!G1132,0)</f>
        <v>0</v>
      </c>
      <c r="D1116" s="177">
        <f>IF(OR(COUNTIF($B$2:$B1115,Input!$F1132)&lt;1,COUNTIF($O$2:$O1115,Input!$C1132)&lt;1),Input!H1132,0)</f>
        <v>0</v>
      </c>
      <c r="E1116" s="177">
        <f>IF(OR(COUNTIF($B$2:$B1115,Input!$F1132)&lt;1,COUNTIF($O$2:$O1115,Input!$C1132)&lt;1),Input!I1132,0)</f>
        <v>0</v>
      </c>
      <c r="F1116" s="177">
        <f>IF(OR(COUNTIF($B$2:$B1115,Input!$F1132)&lt;1,COUNTIF($O$2:$O1115,Input!$C1132)&lt;1),Input!J1132,0)</f>
        <v>0</v>
      </c>
      <c r="G1116" s="177">
        <f>IF(OR(COUNTIF($B$2:$B1115,Input!$F1132)&lt;1,COUNTIF($O$2:$O1115,Input!$C1132)&lt;1),Input!K1132,0)</f>
        <v>0</v>
      </c>
      <c r="H1116" s="177">
        <f>IF(OR(COUNTIF($B$2:$B1115,Input!$F1132)&lt;1,COUNTIF($O$2:$O1115,Input!$C1132)&lt;1),Input!L1132,0)</f>
        <v>0</v>
      </c>
      <c r="I1116" s="177">
        <f>IF(OR(COUNTIF($B$2:$B1115,Input!$F1132)&lt;1,COUNTIF($O$2:$O1115,Input!$C1132)&lt;1),Input!M1132,0)</f>
        <v>0</v>
      </c>
      <c r="J1116" s="177">
        <f>IF(OR(COUNTIF($B$2:$B1115,Input!$F1132)&lt;1,COUNTIF($O$2:$O1115,Input!$C1132)&lt;1),Input!N1132,0)</f>
        <v>0</v>
      </c>
      <c r="K1116" s="177">
        <f>IF(OR(COUNTIF($B$2:$B1115,Input!$F1132)&lt;1,COUNTIF($O$2:$O1115,Input!$C1132)&lt;1),Input!O1132,0)</f>
        <v>0</v>
      </c>
      <c r="L1116" s="177">
        <f>IF(OR(COUNTIF($B$2:$B1115,Input!$F1132)&lt;1,COUNTIF($O$2:$O1115,Input!$C1132)&lt;1),Input!P1132,0)</f>
        <v>0</v>
      </c>
      <c r="M1116" s="129" t="str">
        <f t="shared" si="144"/>
        <v/>
      </c>
      <c r="N1116" s="161">
        <f t="shared" si="150"/>
        <v>0</v>
      </c>
      <c r="O1116" s="168">
        <f>Input!C1132</f>
        <v>0</v>
      </c>
      <c r="P1116" s="168"/>
      <c r="R1116" s="131">
        <f t="shared" si="151"/>
        <v>0</v>
      </c>
      <c r="S1116" s="133" t="str">
        <f t="shared" si="145"/>
        <v xml:space="preserve"> </v>
      </c>
      <c r="T1116" s="133"/>
      <c r="U1116" s="132" t="str">
        <f>_xlfn.IFNA(IF($D1116=0,LOOKUP($F1116,{0.1,0.2,0.3,0.4,0.5,0.6,0.7,0.8,0.9,1},{22,34,46,58,70,82,94,106,118,130}),""),"")</f>
        <v/>
      </c>
      <c r="V1116" s="132" t="str">
        <f>_xlfn.IFNA(IF($D1116=1,LOOKUP($F1116,{0.1,0.2,0.3,0.4,0.5,0.6,0.7,0.8,0.9,1},{23,35,47,59,71,83,95,107,119,131}),""),"")</f>
        <v/>
      </c>
      <c r="W1116" s="132" t="str">
        <f>_xlfn.IFNA(IF($D1116=2,LOOKUP($F1116,{0.1,0.2,0.3,0.4,0.5,0.6,0.7,0.8,0.9,1},{24,36,48,60,72,84,96,108,120,132}),""),"")</f>
        <v/>
      </c>
      <c r="X1116" s="132" t="str">
        <f>_xlfn.IFNA(IF($D1116=3,LOOKUP($F1116,{0.1,0.2,0.3,0.4,0.5,0.6,0.7,0.8,0.9,1},{25,37,49,61,73,85,97,109,121,133}),""),"")</f>
        <v/>
      </c>
      <c r="Y1116" s="132" t="str">
        <f>_xlfn.IFNA(IF($D1116=4,LOOKUP($F1116,{0.1,0.2,0.3,0.4,0.5,0.6,0.7,0.8,0.9,1},{26,38,50,62,74,86,98,110,122,134}),""),"")</f>
        <v/>
      </c>
      <c r="Z1116" s="132" t="str">
        <f>_xlfn.IFNA(IF($D1116=5,LOOKUP($F1116,{0.1,0.2,0.3,0.4,0.5,0.6,0.7,0.8,0.9,1},{27,39,51,63,75,87,99,111,123,135}),""),"")</f>
        <v/>
      </c>
      <c r="AA1116" s="132">
        <f t="shared" si="146"/>
        <v>0</v>
      </c>
      <c r="AB1116" s="132" t="str">
        <f t="shared" si="147"/>
        <v>00</v>
      </c>
      <c r="AC1116" s="82" t="e">
        <f>VLOOKUP(AB1116,'AMI Ref'!T:U,2,FALSE)</f>
        <v>#N/A</v>
      </c>
      <c r="AD1116" s="124"/>
      <c r="AE1116" s="81" t="str">
        <f>_xlfn.IFNA(IF($D1116=0,IF($J1116="Not Paid by Tenant",0,INDEX('AMI Ref'!$K$5:$N$5,MATCH($J1116,{"Oil","Gas","Electric - Other","ELECTRIC - HEAT PUMP"},0))),0),"")</f>
        <v/>
      </c>
      <c r="AF1116" s="81">
        <f>_xlfn.IFNA(IF($D1116=1,IF($J1116="Not Paid by Tenant",0,INDEX('AMI Ref'!$K$6:$N$6,MATCH($J1116,{"Oil","Gas","Electric - Other","ELECTRIC - HEAT PUMP"},0))),0),"")</f>
        <v>0</v>
      </c>
      <c r="AG1116" s="81">
        <f>_xlfn.IFNA(IF($D1116=2,IF($J1116="Not Paid by Tenant",0,INDEX('AMI Ref'!$K$7:$N$7,MATCH($J1116,{"Oil","Gas","Electric - Other","ELECTRIC - HEAT PUMP"},0))),0),"")</f>
        <v>0</v>
      </c>
      <c r="AH1116" s="81">
        <f>_xlfn.IFNA(IF($D1116=3,IF($J1116="Not Paid by Tenant",0,INDEX('AMI Ref'!$K$8:$N$8,MATCH($J1116,{"Oil","Gas","Electric - Other","ELECTRIC - HEAT PUMP"},0))),0),"")</f>
        <v>0</v>
      </c>
      <c r="AI1116" s="81">
        <f>_xlfn.IFNA(IF($D1116=4,IF($J1116="Not Paid by Tenant",0,INDEX('AMI Ref'!$K$9:$N$9,MATCH($J1116,{"Oil","Gas","Electric - Other","ELECTRIC - HEAT PUMP"},0))),0),"")</f>
        <v>0</v>
      </c>
      <c r="AJ1116" s="81">
        <f>_xlfn.IFNA(IF($D1116=5,IF($J1116="Not Paid by Tenant",0,INDEX('AMI Ref'!$K$10:$N$10,MATCH($J1116,{"Oil","Gas","Electric - Other","ELECTRIC - HEAT PUMP"},0))),0),"")</f>
        <v>0</v>
      </c>
      <c r="AK1116" s="128"/>
      <c r="AL1116" s="81" t="str">
        <f>_xlfn.IFNA(IF($D1116=0,IF($K1116="Not Paid by Tenant",0,INDEX('AMI Ref'!$O$5:$R$5,MATCH($K1116,{"Oil","Gas","Electric - Other","Electric ccASHP - split"},0))),0),"")</f>
        <v/>
      </c>
      <c r="AM1116" s="81">
        <f>_xlfn.IFNA(IF($D1116=1,IF($K1116="Not Paid by Tenant",0,INDEX('AMI Ref'!$O$6:$R$6,MATCH($K1116,{"Oil","Gas","Electric - Other","Electric ccASHP - split"},0))),0),"")</f>
        <v>0</v>
      </c>
      <c r="AN1116" s="81">
        <f>_xlfn.IFNA(IF($D1116=2,IF($K1116="Not Paid by Tenant",0,INDEX('AMI Ref'!$O$7:$R$7,MATCH($K1116,{"Oil","Gas","Electric - Other","Electric ccASHP - split"},0))),0),"")</f>
        <v>0</v>
      </c>
      <c r="AO1116" s="81">
        <f>_xlfn.IFNA(IF($D1116=3,IF($K1116="Not Paid by Tenant",0,INDEX('AMI Ref'!$O$8:$R$8,MATCH($K1116,{"Oil","Gas","Electric - Other","Electric ccASHP - split"},0))),0),"")</f>
        <v>0</v>
      </c>
      <c r="AP1116" s="81">
        <f>_xlfn.IFNA(IF($D1116=4,IF($K1116="Not Paid by Tenant",0,INDEX('AMI Ref'!$O$9:$R$9,MATCH($K1116,{"Oil","Gas","Electric - Other","Electric ccASHP - split"},0))),0),"")</f>
        <v>0</v>
      </c>
      <c r="AQ1116" s="81">
        <f>_xlfn.IFNA(IF($D1116=5,IF($K1116="Not Paid by Tenant",0,INDEX('AMI Ref'!$O$10:$R$10,MATCH($K1116,{"Oil","Gas","Electric - Other","Electric ccASHP - split"},0))),0),"")</f>
        <v>0</v>
      </c>
      <c r="AR1116" s="124">
        <f t="shared" si="148"/>
        <v>0</v>
      </c>
      <c r="AS1116" s="123" t="e">
        <f t="shared" si="149"/>
        <v>#N/A</v>
      </c>
    </row>
    <row r="1117" spans="1:45" x14ac:dyDescent="0.2">
      <c r="A1117" s="130">
        <v>1115</v>
      </c>
      <c r="B1117" s="177">
        <f>IF(OR(COUNTIF($B$2:$B1116,Input!$F1133)&lt;1,COUNTIF($O$2:$O1116,Input!$C1133)&lt;1),Input!F1133,0)</f>
        <v>0</v>
      </c>
      <c r="C1117" s="177">
        <f>IF(OR(COUNTIF($B$2:$B1116,Input!$F1133)&lt;1,COUNTIF($O$2:$O1116,Input!$C1133)&lt;1),Input!G1133,0)</f>
        <v>0</v>
      </c>
      <c r="D1117" s="177">
        <f>IF(OR(COUNTIF($B$2:$B1116,Input!$F1133)&lt;1,COUNTIF($O$2:$O1116,Input!$C1133)&lt;1),Input!H1133,0)</f>
        <v>0</v>
      </c>
      <c r="E1117" s="177">
        <f>IF(OR(COUNTIF($B$2:$B1116,Input!$F1133)&lt;1,COUNTIF($O$2:$O1116,Input!$C1133)&lt;1),Input!I1133,0)</f>
        <v>0</v>
      </c>
      <c r="F1117" s="177">
        <f>IF(OR(COUNTIF($B$2:$B1116,Input!$F1133)&lt;1,COUNTIF($O$2:$O1116,Input!$C1133)&lt;1),Input!J1133,0)</f>
        <v>0</v>
      </c>
      <c r="G1117" s="177">
        <f>IF(OR(COUNTIF($B$2:$B1116,Input!$F1133)&lt;1,COUNTIF($O$2:$O1116,Input!$C1133)&lt;1),Input!K1133,0)</f>
        <v>0</v>
      </c>
      <c r="H1117" s="177">
        <f>IF(OR(COUNTIF($B$2:$B1116,Input!$F1133)&lt;1,COUNTIF($O$2:$O1116,Input!$C1133)&lt;1),Input!L1133,0)</f>
        <v>0</v>
      </c>
      <c r="I1117" s="177">
        <f>IF(OR(COUNTIF($B$2:$B1116,Input!$F1133)&lt;1,COUNTIF($O$2:$O1116,Input!$C1133)&lt;1),Input!M1133,0)</f>
        <v>0</v>
      </c>
      <c r="J1117" s="177">
        <f>IF(OR(COUNTIF($B$2:$B1116,Input!$F1133)&lt;1,COUNTIF($O$2:$O1116,Input!$C1133)&lt;1),Input!N1133,0)</f>
        <v>0</v>
      </c>
      <c r="K1117" s="177">
        <f>IF(OR(COUNTIF($B$2:$B1116,Input!$F1133)&lt;1,COUNTIF($O$2:$O1116,Input!$C1133)&lt;1),Input!O1133,0)</f>
        <v>0</v>
      </c>
      <c r="L1117" s="177">
        <f>IF(OR(COUNTIF($B$2:$B1116,Input!$F1133)&lt;1,COUNTIF($O$2:$O1116,Input!$C1133)&lt;1),Input!P1133,0)</f>
        <v>0</v>
      </c>
      <c r="M1117" s="129" t="str">
        <f t="shared" si="144"/>
        <v/>
      </c>
      <c r="N1117" s="161">
        <f t="shared" si="150"/>
        <v>0</v>
      </c>
      <c r="O1117" s="168">
        <f>Input!C1133</f>
        <v>0</v>
      </c>
      <c r="P1117" s="168"/>
      <c r="R1117" s="131">
        <f t="shared" si="151"/>
        <v>0</v>
      </c>
      <c r="S1117" s="133" t="str">
        <f t="shared" si="145"/>
        <v xml:space="preserve"> </v>
      </c>
      <c r="T1117" s="133"/>
      <c r="U1117" s="132" t="str">
        <f>_xlfn.IFNA(IF($D1117=0,LOOKUP($F1117,{0.1,0.2,0.3,0.4,0.5,0.6,0.7,0.8,0.9,1},{22,34,46,58,70,82,94,106,118,130}),""),"")</f>
        <v/>
      </c>
      <c r="V1117" s="132" t="str">
        <f>_xlfn.IFNA(IF($D1117=1,LOOKUP($F1117,{0.1,0.2,0.3,0.4,0.5,0.6,0.7,0.8,0.9,1},{23,35,47,59,71,83,95,107,119,131}),""),"")</f>
        <v/>
      </c>
      <c r="W1117" s="132" t="str">
        <f>_xlfn.IFNA(IF($D1117=2,LOOKUP($F1117,{0.1,0.2,0.3,0.4,0.5,0.6,0.7,0.8,0.9,1},{24,36,48,60,72,84,96,108,120,132}),""),"")</f>
        <v/>
      </c>
      <c r="X1117" s="132" t="str">
        <f>_xlfn.IFNA(IF($D1117=3,LOOKUP($F1117,{0.1,0.2,0.3,0.4,0.5,0.6,0.7,0.8,0.9,1},{25,37,49,61,73,85,97,109,121,133}),""),"")</f>
        <v/>
      </c>
      <c r="Y1117" s="132" t="str">
        <f>_xlfn.IFNA(IF($D1117=4,LOOKUP($F1117,{0.1,0.2,0.3,0.4,0.5,0.6,0.7,0.8,0.9,1},{26,38,50,62,74,86,98,110,122,134}),""),"")</f>
        <v/>
      </c>
      <c r="Z1117" s="132" t="str">
        <f>_xlfn.IFNA(IF($D1117=5,LOOKUP($F1117,{0.1,0.2,0.3,0.4,0.5,0.6,0.7,0.8,0.9,1},{27,39,51,63,75,87,99,111,123,135}),""),"")</f>
        <v/>
      </c>
      <c r="AA1117" s="132">
        <f t="shared" si="146"/>
        <v>0</v>
      </c>
      <c r="AB1117" s="132" t="str">
        <f t="shared" si="147"/>
        <v>00</v>
      </c>
      <c r="AC1117" s="82" t="e">
        <f>VLOOKUP(AB1117,'AMI Ref'!T:U,2,FALSE)</f>
        <v>#N/A</v>
      </c>
      <c r="AD1117" s="124"/>
      <c r="AE1117" s="81" t="str">
        <f>_xlfn.IFNA(IF($D1117=0,IF($J1117="Not Paid by Tenant",0,INDEX('AMI Ref'!$K$5:$N$5,MATCH($J1117,{"Oil","Gas","Electric - Other","ELECTRIC - HEAT PUMP"},0))),0),"")</f>
        <v/>
      </c>
      <c r="AF1117" s="81">
        <f>_xlfn.IFNA(IF($D1117=1,IF($J1117="Not Paid by Tenant",0,INDEX('AMI Ref'!$K$6:$N$6,MATCH($J1117,{"Oil","Gas","Electric - Other","ELECTRIC - HEAT PUMP"},0))),0),"")</f>
        <v>0</v>
      </c>
      <c r="AG1117" s="81">
        <f>_xlfn.IFNA(IF($D1117=2,IF($J1117="Not Paid by Tenant",0,INDEX('AMI Ref'!$K$7:$N$7,MATCH($J1117,{"Oil","Gas","Electric - Other","ELECTRIC - HEAT PUMP"},0))),0),"")</f>
        <v>0</v>
      </c>
      <c r="AH1117" s="81">
        <f>_xlfn.IFNA(IF($D1117=3,IF($J1117="Not Paid by Tenant",0,INDEX('AMI Ref'!$K$8:$N$8,MATCH($J1117,{"Oil","Gas","Electric - Other","ELECTRIC - HEAT PUMP"},0))),0),"")</f>
        <v>0</v>
      </c>
      <c r="AI1117" s="81">
        <f>_xlfn.IFNA(IF($D1117=4,IF($J1117="Not Paid by Tenant",0,INDEX('AMI Ref'!$K$9:$N$9,MATCH($J1117,{"Oil","Gas","Electric - Other","ELECTRIC - HEAT PUMP"},0))),0),"")</f>
        <v>0</v>
      </c>
      <c r="AJ1117" s="81">
        <f>_xlfn.IFNA(IF($D1117=5,IF($J1117="Not Paid by Tenant",0,INDEX('AMI Ref'!$K$10:$N$10,MATCH($J1117,{"Oil","Gas","Electric - Other","ELECTRIC - HEAT PUMP"},0))),0),"")</f>
        <v>0</v>
      </c>
      <c r="AK1117" s="128"/>
      <c r="AL1117" s="81" t="str">
        <f>_xlfn.IFNA(IF($D1117=0,IF($K1117="Not Paid by Tenant",0,INDEX('AMI Ref'!$O$5:$R$5,MATCH($K1117,{"Oil","Gas","Electric - Other","Electric ccASHP - split"},0))),0),"")</f>
        <v/>
      </c>
      <c r="AM1117" s="81">
        <f>_xlfn.IFNA(IF($D1117=1,IF($K1117="Not Paid by Tenant",0,INDEX('AMI Ref'!$O$6:$R$6,MATCH($K1117,{"Oil","Gas","Electric - Other","Electric ccASHP - split"},0))),0),"")</f>
        <v>0</v>
      </c>
      <c r="AN1117" s="81">
        <f>_xlfn.IFNA(IF($D1117=2,IF($K1117="Not Paid by Tenant",0,INDEX('AMI Ref'!$O$7:$R$7,MATCH($K1117,{"Oil","Gas","Electric - Other","Electric ccASHP - split"},0))),0),"")</f>
        <v>0</v>
      </c>
      <c r="AO1117" s="81">
        <f>_xlfn.IFNA(IF($D1117=3,IF($K1117="Not Paid by Tenant",0,INDEX('AMI Ref'!$O$8:$R$8,MATCH($K1117,{"Oil","Gas","Electric - Other","Electric ccASHP - split"},0))),0),"")</f>
        <v>0</v>
      </c>
      <c r="AP1117" s="81">
        <f>_xlfn.IFNA(IF($D1117=4,IF($K1117="Not Paid by Tenant",0,INDEX('AMI Ref'!$O$9:$R$9,MATCH($K1117,{"Oil","Gas","Electric - Other","Electric ccASHP - split"},0))),0),"")</f>
        <v>0</v>
      </c>
      <c r="AQ1117" s="81">
        <f>_xlfn.IFNA(IF($D1117=5,IF($K1117="Not Paid by Tenant",0,INDEX('AMI Ref'!$O$10:$R$10,MATCH($K1117,{"Oil","Gas","Electric - Other","Electric ccASHP - split"},0))),0),"")</f>
        <v>0</v>
      </c>
      <c r="AR1117" s="124">
        <f t="shared" si="148"/>
        <v>0</v>
      </c>
      <c r="AS1117" s="123" t="e">
        <f t="shared" si="149"/>
        <v>#N/A</v>
      </c>
    </row>
    <row r="1118" spans="1:45" x14ac:dyDescent="0.2">
      <c r="A1118" s="130">
        <v>1116</v>
      </c>
      <c r="B1118" s="177">
        <f>IF(OR(COUNTIF($B$2:$B1117,Input!$F1134)&lt;1,COUNTIF($O$2:$O1117,Input!$C1134)&lt;1),Input!F1134,0)</f>
        <v>0</v>
      </c>
      <c r="C1118" s="177">
        <f>IF(OR(COUNTIF($B$2:$B1117,Input!$F1134)&lt;1,COUNTIF($O$2:$O1117,Input!$C1134)&lt;1),Input!G1134,0)</f>
        <v>0</v>
      </c>
      <c r="D1118" s="177">
        <f>IF(OR(COUNTIF($B$2:$B1117,Input!$F1134)&lt;1,COUNTIF($O$2:$O1117,Input!$C1134)&lt;1),Input!H1134,0)</f>
        <v>0</v>
      </c>
      <c r="E1118" s="177">
        <f>IF(OR(COUNTIF($B$2:$B1117,Input!$F1134)&lt;1,COUNTIF($O$2:$O1117,Input!$C1134)&lt;1),Input!I1134,0)</f>
        <v>0</v>
      </c>
      <c r="F1118" s="177">
        <f>IF(OR(COUNTIF($B$2:$B1117,Input!$F1134)&lt;1,COUNTIF($O$2:$O1117,Input!$C1134)&lt;1),Input!J1134,0)</f>
        <v>0</v>
      </c>
      <c r="G1118" s="177">
        <f>IF(OR(COUNTIF($B$2:$B1117,Input!$F1134)&lt;1,COUNTIF($O$2:$O1117,Input!$C1134)&lt;1),Input!K1134,0)</f>
        <v>0</v>
      </c>
      <c r="H1118" s="177">
        <f>IF(OR(COUNTIF($B$2:$B1117,Input!$F1134)&lt;1,COUNTIF($O$2:$O1117,Input!$C1134)&lt;1),Input!L1134,0)</f>
        <v>0</v>
      </c>
      <c r="I1118" s="177">
        <f>IF(OR(COUNTIF($B$2:$B1117,Input!$F1134)&lt;1,COUNTIF($O$2:$O1117,Input!$C1134)&lt;1),Input!M1134,0)</f>
        <v>0</v>
      </c>
      <c r="J1118" s="177">
        <f>IF(OR(COUNTIF($B$2:$B1117,Input!$F1134)&lt;1,COUNTIF($O$2:$O1117,Input!$C1134)&lt;1),Input!N1134,0)</f>
        <v>0</v>
      </c>
      <c r="K1118" s="177">
        <f>IF(OR(COUNTIF($B$2:$B1117,Input!$F1134)&lt;1,COUNTIF($O$2:$O1117,Input!$C1134)&lt;1),Input!O1134,0)</f>
        <v>0</v>
      </c>
      <c r="L1118" s="177">
        <f>IF(OR(COUNTIF($B$2:$B1117,Input!$F1134)&lt;1,COUNTIF($O$2:$O1117,Input!$C1134)&lt;1),Input!P1134,0)</f>
        <v>0</v>
      </c>
      <c r="M1118" s="129" t="str">
        <f t="shared" si="144"/>
        <v/>
      </c>
      <c r="N1118" s="161">
        <f t="shared" si="150"/>
        <v>0</v>
      </c>
      <c r="O1118" s="168">
        <f>Input!C1134</f>
        <v>0</v>
      </c>
      <c r="P1118" s="168"/>
      <c r="R1118" s="131">
        <f t="shared" si="151"/>
        <v>0</v>
      </c>
      <c r="S1118" s="133" t="str">
        <f t="shared" si="145"/>
        <v xml:space="preserve"> </v>
      </c>
      <c r="T1118" s="133"/>
      <c r="U1118" s="132" t="str">
        <f>_xlfn.IFNA(IF($D1118=0,LOOKUP($F1118,{0.1,0.2,0.3,0.4,0.5,0.6,0.7,0.8,0.9,1},{22,34,46,58,70,82,94,106,118,130}),""),"")</f>
        <v/>
      </c>
      <c r="V1118" s="132" t="str">
        <f>_xlfn.IFNA(IF($D1118=1,LOOKUP($F1118,{0.1,0.2,0.3,0.4,0.5,0.6,0.7,0.8,0.9,1},{23,35,47,59,71,83,95,107,119,131}),""),"")</f>
        <v/>
      </c>
      <c r="W1118" s="132" t="str">
        <f>_xlfn.IFNA(IF($D1118=2,LOOKUP($F1118,{0.1,0.2,0.3,0.4,0.5,0.6,0.7,0.8,0.9,1},{24,36,48,60,72,84,96,108,120,132}),""),"")</f>
        <v/>
      </c>
      <c r="X1118" s="132" t="str">
        <f>_xlfn.IFNA(IF($D1118=3,LOOKUP($F1118,{0.1,0.2,0.3,0.4,0.5,0.6,0.7,0.8,0.9,1},{25,37,49,61,73,85,97,109,121,133}),""),"")</f>
        <v/>
      </c>
      <c r="Y1118" s="132" t="str">
        <f>_xlfn.IFNA(IF($D1118=4,LOOKUP($F1118,{0.1,0.2,0.3,0.4,0.5,0.6,0.7,0.8,0.9,1},{26,38,50,62,74,86,98,110,122,134}),""),"")</f>
        <v/>
      </c>
      <c r="Z1118" s="132" t="str">
        <f>_xlfn.IFNA(IF($D1118=5,LOOKUP($F1118,{0.1,0.2,0.3,0.4,0.5,0.6,0.7,0.8,0.9,1},{27,39,51,63,75,87,99,111,123,135}),""),"")</f>
        <v/>
      </c>
      <c r="AA1118" s="132">
        <f t="shared" si="146"/>
        <v>0</v>
      </c>
      <c r="AB1118" s="132" t="str">
        <f t="shared" si="147"/>
        <v>00</v>
      </c>
      <c r="AC1118" s="82" t="e">
        <f>VLOOKUP(AB1118,'AMI Ref'!T:U,2,FALSE)</f>
        <v>#N/A</v>
      </c>
      <c r="AD1118" s="124"/>
      <c r="AE1118" s="81" t="str">
        <f>_xlfn.IFNA(IF($D1118=0,IF($J1118="Not Paid by Tenant",0,INDEX('AMI Ref'!$K$5:$N$5,MATCH($J1118,{"Oil","Gas","Electric - Other","ELECTRIC - HEAT PUMP"},0))),0),"")</f>
        <v/>
      </c>
      <c r="AF1118" s="81">
        <f>_xlfn.IFNA(IF($D1118=1,IF($J1118="Not Paid by Tenant",0,INDEX('AMI Ref'!$K$6:$N$6,MATCH($J1118,{"Oil","Gas","Electric - Other","ELECTRIC - HEAT PUMP"},0))),0),"")</f>
        <v>0</v>
      </c>
      <c r="AG1118" s="81">
        <f>_xlfn.IFNA(IF($D1118=2,IF($J1118="Not Paid by Tenant",0,INDEX('AMI Ref'!$K$7:$N$7,MATCH($J1118,{"Oil","Gas","Electric - Other","ELECTRIC - HEAT PUMP"},0))),0),"")</f>
        <v>0</v>
      </c>
      <c r="AH1118" s="81">
        <f>_xlfn.IFNA(IF($D1118=3,IF($J1118="Not Paid by Tenant",0,INDEX('AMI Ref'!$K$8:$N$8,MATCH($J1118,{"Oil","Gas","Electric - Other","ELECTRIC - HEAT PUMP"},0))),0),"")</f>
        <v>0</v>
      </c>
      <c r="AI1118" s="81">
        <f>_xlfn.IFNA(IF($D1118=4,IF($J1118="Not Paid by Tenant",0,INDEX('AMI Ref'!$K$9:$N$9,MATCH($J1118,{"Oil","Gas","Electric - Other","ELECTRIC - HEAT PUMP"},0))),0),"")</f>
        <v>0</v>
      </c>
      <c r="AJ1118" s="81">
        <f>_xlfn.IFNA(IF($D1118=5,IF($J1118="Not Paid by Tenant",0,INDEX('AMI Ref'!$K$10:$N$10,MATCH($J1118,{"Oil","Gas","Electric - Other","ELECTRIC - HEAT PUMP"},0))),0),"")</f>
        <v>0</v>
      </c>
      <c r="AK1118" s="128"/>
      <c r="AL1118" s="81" t="str">
        <f>_xlfn.IFNA(IF($D1118=0,IF($K1118="Not Paid by Tenant",0,INDEX('AMI Ref'!$O$5:$R$5,MATCH($K1118,{"Oil","Gas","Electric - Other","Electric ccASHP - split"},0))),0),"")</f>
        <v/>
      </c>
      <c r="AM1118" s="81">
        <f>_xlfn.IFNA(IF($D1118=1,IF($K1118="Not Paid by Tenant",0,INDEX('AMI Ref'!$O$6:$R$6,MATCH($K1118,{"Oil","Gas","Electric - Other","Electric ccASHP - split"},0))),0),"")</f>
        <v>0</v>
      </c>
      <c r="AN1118" s="81">
        <f>_xlfn.IFNA(IF($D1118=2,IF($K1118="Not Paid by Tenant",0,INDEX('AMI Ref'!$O$7:$R$7,MATCH($K1118,{"Oil","Gas","Electric - Other","Electric ccASHP - split"},0))),0),"")</f>
        <v>0</v>
      </c>
      <c r="AO1118" s="81">
        <f>_xlfn.IFNA(IF($D1118=3,IF($K1118="Not Paid by Tenant",0,INDEX('AMI Ref'!$O$8:$R$8,MATCH($K1118,{"Oil","Gas","Electric - Other","Electric ccASHP - split"},0))),0),"")</f>
        <v>0</v>
      </c>
      <c r="AP1118" s="81">
        <f>_xlfn.IFNA(IF($D1118=4,IF($K1118="Not Paid by Tenant",0,INDEX('AMI Ref'!$O$9:$R$9,MATCH($K1118,{"Oil","Gas","Electric - Other","Electric ccASHP - split"},0))),0),"")</f>
        <v>0</v>
      </c>
      <c r="AQ1118" s="81">
        <f>_xlfn.IFNA(IF($D1118=5,IF($K1118="Not Paid by Tenant",0,INDEX('AMI Ref'!$O$10:$R$10,MATCH($K1118,{"Oil","Gas","Electric - Other","Electric ccASHP - split"},0))),0),"")</f>
        <v>0</v>
      </c>
      <c r="AR1118" s="124">
        <f t="shared" si="148"/>
        <v>0</v>
      </c>
      <c r="AS1118" s="123" t="e">
        <f t="shared" si="149"/>
        <v>#N/A</v>
      </c>
    </row>
    <row r="1119" spans="1:45" x14ac:dyDescent="0.2">
      <c r="A1119" s="130">
        <v>1117</v>
      </c>
      <c r="B1119" s="177">
        <f>IF(OR(COUNTIF($B$2:$B1118,Input!$F1135)&lt;1,COUNTIF($O$2:$O1118,Input!$C1135)&lt;1),Input!F1135,0)</f>
        <v>0</v>
      </c>
      <c r="C1119" s="177">
        <f>IF(OR(COUNTIF($B$2:$B1118,Input!$F1135)&lt;1,COUNTIF($O$2:$O1118,Input!$C1135)&lt;1),Input!G1135,0)</f>
        <v>0</v>
      </c>
      <c r="D1119" s="177">
        <f>IF(OR(COUNTIF($B$2:$B1118,Input!$F1135)&lt;1,COUNTIF($O$2:$O1118,Input!$C1135)&lt;1),Input!H1135,0)</f>
        <v>0</v>
      </c>
      <c r="E1119" s="177">
        <f>IF(OR(COUNTIF($B$2:$B1118,Input!$F1135)&lt;1,COUNTIF($O$2:$O1118,Input!$C1135)&lt;1),Input!I1135,0)</f>
        <v>0</v>
      </c>
      <c r="F1119" s="177">
        <f>IF(OR(COUNTIF($B$2:$B1118,Input!$F1135)&lt;1,COUNTIF($O$2:$O1118,Input!$C1135)&lt;1),Input!J1135,0)</f>
        <v>0</v>
      </c>
      <c r="G1119" s="177">
        <f>IF(OR(COUNTIF($B$2:$B1118,Input!$F1135)&lt;1,COUNTIF($O$2:$O1118,Input!$C1135)&lt;1),Input!K1135,0)</f>
        <v>0</v>
      </c>
      <c r="H1119" s="177">
        <f>IF(OR(COUNTIF($B$2:$B1118,Input!$F1135)&lt;1,COUNTIF($O$2:$O1118,Input!$C1135)&lt;1),Input!L1135,0)</f>
        <v>0</v>
      </c>
      <c r="I1119" s="177">
        <f>IF(OR(COUNTIF($B$2:$B1118,Input!$F1135)&lt;1,COUNTIF($O$2:$O1118,Input!$C1135)&lt;1),Input!M1135,0)</f>
        <v>0</v>
      </c>
      <c r="J1119" s="177">
        <f>IF(OR(COUNTIF($B$2:$B1118,Input!$F1135)&lt;1,COUNTIF($O$2:$O1118,Input!$C1135)&lt;1),Input!N1135,0)</f>
        <v>0</v>
      </c>
      <c r="K1119" s="177">
        <f>IF(OR(COUNTIF($B$2:$B1118,Input!$F1135)&lt;1,COUNTIF($O$2:$O1118,Input!$C1135)&lt;1),Input!O1135,0)</f>
        <v>0</v>
      </c>
      <c r="L1119" s="177">
        <f>IF(OR(COUNTIF($B$2:$B1118,Input!$F1135)&lt;1,COUNTIF($O$2:$O1118,Input!$C1135)&lt;1),Input!P1135,0)</f>
        <v>0</v>
      </c>
      <c r="M1119" s="129" t="str">
        <f t="shared" si="144"/>
        <v/>
      </c>
      <c r="N1119" s="161">
        <f t="shared" si="150"/>
        <v>0</v>
      </c>
      <c r="O1119" s="168">
        <f>Input!C1135</f>
        <v>0</v>
      </c>
      <c r="P1119" s="168"/>
      <c r="R1119" s="131">
        <f t="shared" si="151"/>
        <v>0</v>
      </c>
      <c r="S1119" s="133" t="str">
        <f t="shared" si="145"/>
        <v xml:space="preserve"> </v>
      </c>
      <c r="T1119" s="133"/>
      <c r="U1119" s="132" t="str">
        <f>_xlfn.IFNA(IF($D1119=0,LOOKUP($F1119,{0.1,0.2,0.3,0.4,0.5,0.6,0.7,0.8,0.9,1},{22,34,46,58,70,82,94,106,118,130}),""),"")</f>
        <v/>
      </c>
      <c r="V1119" s="132" t="str">
        <f>_xlfn.IFNA(IF($D1119=1,LOOKUP($F1119,{0.1,0.2,0.3,0.4,0.5,0.6,0.7,0.8,0.9,1},{23,35,47,59,71,83,95,107,119,131}),""),"")</f>
        <v/>
      </c>
      <c r="W1119" s="132" t="str">
        <f>_xlfn.IFNA(IF($D1119=2,LOOKUP($F1119,{0.1,0.2,0.3,0.4,0.5,0.6,0.7,0.8,0.9,1},{24,36,48,60,72,84,96,108,120,132}),""),"")</f>
        <v/>
      </c>
      <c r="X1119" s="132" t="str">
        <f>_xlfn.IFNA(IF($D1119=3,LOOKUP($F1119,{0.1,0.2,0.3,0.4,0.5,0.6,0.7,0.8,0.9,1},{25,37,49,61,73,85,97,109,121,133}),""),"")</f>
        <v/>
      </c>
      <c r="Y1119" s="132" t="str">
        <f>_xlfn.IFNA(IF($D1119=4,LOOKUP($F1119,{0.1,0.2,0.3,0.4,0.5,0.6,0.7,0.8,0.9,1},{26,38,50,62,74,86,98,110,122,134}),""),"")</f>
        <v/>
      </c>
      <c r="Z1119" s="132" t="str">
        <f>_xlfn.IFNA(IF($D1119=5,LOOKUP($F1119,{0.1,0.2,0.3,0.4,0.5,0.6,0.7,0.8,0.9,1},{27,39,51,63,75,87,99,111,123,135}),""),"")</f>
        <v/>
      </c>
      <c r="AA1119" s="132">
        <f t="shared" si="146"/>
        <v>0</v>
      </c>
      <c r="AB1119" s="132" t="str">
        <f t="shared" si="147"/>
        <v>00</v>
      </c>
      <c r="AC1119" s="82" t="e">
        <f>VLOOKUP(AB1119,'AMI Ref'!T:U,2,FALSE)</f>
        <v>#N/A</v>
      </c>
      <c r="AD1119" s="124"/>
      <c r="AE1119" s="81" t="str">
        <f>_xlfn.IFNA(IF($D1119=0,IF($J1119="Not Paid by Tenant",0,INDEX('AMI Ref'!$K$5:$N$5,MATCH($J1119,{"Oil","Gas","Electric - Other","ELECTRIC - HEAT PUMP"},0))),0),"")</f>
        <v/>
      </c>
      <c r="AF1119" s="81">
        <f>_xlfn.IFNA(IF($D1119=1,IF($J1119="Not Paid by Tenant",0,INDEX('AMI Ref'!$K$6:$N$6,MATCH($J1119,{"Oil","Gas","Electric - Other","ELECTRIC - HEAT PUMP"},0))),0),"")</f>
        <v>0</v>
      </c>
      <c r="AG1119" s="81">
        <f>_xlfn.IFNA(IF($D1119=2,IF($J1119="Not Paid by Tenant",0,INDEX('AMI Ref'!$K$7:$N$7,MATCH($J1119,{"Oil","Gas","Electric - Other","ELECTRIC - HEAT PUMP"},0))),0),"")</f>
        <v>0</v>
      </c>
      <c r="AH1119" s="81">
        <f>_xlfn.IFNA(IF($D1119=3,IF($J1119="Not Paid by Tenant",0,INDEX('AMI Ref'!$K$8:$N$8,MATCH($J1119,{"Oil","Gas","Electric - Other","ELECTRIC - HEAT PUMP"},0))),0),"")</f>
        <v>0</v>
      </c>
      <c r="AI1119" s="81">
        <f>_xlfn.IFNA(IF($D1119=4,IF($J1119="Not Paid by Tenant",0,INDEX('AMI Ref'!$K$9:$N$9,MATCH($J1119,{"Oil","Gas","Electric - Other","ELECTRIC - HEAT PUMP"},0))),0),"")</f>
        <v>0</v>
      </c>
      <c r="AJ1119" s="81">
        <f>_xlfn.IFNA(IF($D1119=5,IF($J1119="Not Paid by Tenant",0,INDEX('AMI Ref'!$K$10:$N$10,MATCH($J1119,{"Oil","Gas","Electric - Other","ELECTRIC - HEAT PUMP"},0))),0),"")</f>
        <v>0</v>
      </c>
      <c r="AK1119" s="128"/>
      <c r="AL1119" s="81" t="str">
        <f>_xlfn.IFNA(IF($D1119=0,IF($K1119="Not Paid by Tenant",0,INDEX('AMI Ref'!$O$5:$R$5,MATCH($K1119,{"Oil","Gas","Electric - Other","Electric ccASHP - split"},0))),0),"")</f>
        <v/>
      </c>
      <c r="AM1119" s="81">
        <f>_xlfn.IFNA(IF($D1119=1,IF($K1119="Not Paid by Tenant",0,INDEX('AMI Ref'!$O$6:$R$6,MATCH($K1119,{"Oil","Gas","Electric - Other","Electric ccASHP - split"},0))),0),"")</f>
        <v>0</v>
      </c>
      <c r="AN1119" s="81">
        <f>_xlfn.IFNA(IF($D1119=2,IF($K1119="Not Paid by Tenant",0,INDEX('AMI Ref'!$O$7:$R$7,MATCH($K1119,{"Oil","Gas","Electric - Other","Electric ccASHP - split"},0))),0),"")</f>
        <v>0</v>
      </c>
      <c r="AO1119" s="81">
        <f>_xlfn.IFNA(IF($D1119=3,IF($K1119="Not Paid by Tenant",0,INDEX('AMI Ref'!$O$8:$R$8,MATCH($K1119,{"Oil","Gas","Electric - Other","Electric ccASHP - split"},0))),0),"")</f>
        <v>0</v>
      </c>
      <c r="AP1119" s="81">
        <f>_xlfn.IFNA(IF($D1119=4,IF($K1119="Not Paid by Tenant",0,INDEX('AMI Ref'!$O$9:$R$9,MATCH($K1119,{"Oil","Gas","Electric - Other","Electric ccASHP - split"},0))),0),"")</f>
        <v>0</v>
      </c>
      <c r="AQ1119" s="81">
        <f>_xlfn.IFNA(IF($D1119=5,IF($K1119="Not Paid by Tenant",0,INDEX('AMI Ref'!$O$10:$R$10,MATCH($K1119,{"Oil","Gas","Electric - Other","Electric ccASHP - split"},0))),0),"")</f>
        <v>0</v>
      </c>
      <c r="AR1119" s="124">
        <f t="shared" si="148"/>
        <v>0</v>
      </c>
      <c r="AS1119" s="123" t="e">
        <f t="shared" si="149"/>
        <v>#N/A</v>
      </c>
    </row>
    <row r="1120" spans="1:45" x14ac:dyDescent="0.2">
      <c r="A1120" s="130">
        <v>1118</v>
      </c>
      <c r="B1120" s="177">
        <f>IF(OR(COUNTIF($B$2:$B1119,Input!$F1136)&lt;1,COUNTIF($O$2:$O1119,Input!$C1136)&lt;1),Input!F1136,0)</f>
        <v>0</v>
      </c>
      <c r="C1120" s="177">
        <f>IF(OR(COUNTIF($B$2:$B1119,Input!$F1136)&lt;1,COUNTIF($O$2:$O1119,Input!$C1136)&lt;1),Input!G1136,0)</f>
        <v>0</v>
      </c>
      <c r="D1120" s="177">
        <f>IF(OR(COUNTIF($B$2:$B1119,Input!$F1136)&lt;1,COUNTIF($O$2:$O1119,Input!$C1136)&lt;1),Input!H1136,0)</f>
        <v>0</v>
      </c>
      <c r="E1120" s="177">
        <f>IF(OR(COUNTIF($B$2:$B1119,Input!$F1136)&lt;1,COUNTIF($O$2:$O1119,Input!$C1136)&lt;1),Input!I1136,0)</f>
        <v>0</v>
      </c>
      <c r="F1120" s="177">
        <f>IF(OR(COUNTIF($B$2:$B1119,Input!$F1136)&lt;1,COUNTIF($O$2:$O1119,Input!$C1136)&lt;1),Input!J1136,0)</f>
        <v>0</v>
      </c>
      <c r="G1120" s="177">
        <f>IF(OR(COUNTIF($B$2:$B1119,Input!$F1136)&lt;1,COUNTIF($O$2:$O1119,Input!$C1136)&lt;1),Input!K1136,0)</f>
        <v>0</v>
      </c>
      <c r="H1120" s="177">
        <f>IF(OR(COUNTIF($B$2:$B1119,Input!$F1136)&lt;1,COUNTIF($O$2:$O1119,Input!$C1136)&lt;1),Input!L1136,0)</f>
        <v>0</v>
      </c>
      <c r="I1120" s="177">
        <f>IF(OR(COUNTIF($B$2:$B1119,Input!$F1136)&lt;1,COUNTIF($O$2:$O1119,Input!$C1136)&lt;1),Input!M1136,0)</f>
        <v>0</v>
      </c>
      <c r="J1120" s="177">
        <f>IF(OR(COUNTIF($B$2:$B1119,Input!$F1136)&lt;1,COUNTIF($O$2:$O1119,Input!$C1136)&lt;1),Input!N1136,0)</f>
        <v>0</v>
      </c>
      <c r="K1120" s="177">
        <f>IF(OR(COUNTIF($B$2:$B1119,Input!$F1136)&lt;1,COUNTIF($O$2:$O1119,Input!$C1136)&lt;1),Input!O1136,0)</f>
        <v>0</v>
      </c>
      <c r="L1120" s="177">
        <f>IF(OR(COUNTIF($B$2:$B1119,Input!$F1136)&lt;1,COUNTIF($O$2:$O1119,Input!$C1136)&lt;1),Input!P1136,0)</f>
        <v>0</v>
      </c>
      <c r="M1120" s="129" t="str">
        <f t="shared" si="144"/>
        <v/>
      </c>
      <c r="N1120" s="161">
        <f t="shared" si="150"/>
        <v>0</v>
      </c>
      <c r="O1120" s="168">
        <f>Input!C1136</f>
        <v>0</v>
      </c>
      <c r="P1120" s="168"/>
      <c r="R1120" s="131">
        <f t="shared" si="151"/>
        <v>0</v>
      </c>
      <c r="S1120" s="133" t="str">
        <f t="shared" si="145"/>
        <v xml:space="preserve"> </v>
      </c>
      <c r="T1120" s="133"/>
      <c r="U1120" s="132" t="str">
        <f>_xlfn.IFNA(IF($D1120=0,LOOKUP($F1120,{0.1,0.2,0.3,0.4,0.5,0.6,0.7,0.8,0.9,1},{22,34,46,58,70,82,94,106,118,130}),""),"")</f>
        <v/>
      </c>
      <c r="V1120" s="132" t="str">
        <f>_xlfn.IFNA(IF($D1120=1,LOOKUP($F1120,{0.1,0.2,0.3,0.4,0.5,0.6,0.7,0.8,0.9,1},{23,35,47,59,71,83,95,107,119,131}),""),"")</f>
        <v/>
      </c>
      <c r="W1120" s="132" t="str">
        <f>_xlfn.IFNA(IF($D1120=2,LOOKUP($F1120,{0.1,0.2,0.3,0.4,0.5,0.6,0.7,0.8,0.9,1},{24,36,48,60,72,84,96,108,120,132}),""),"")</f>
        <v/>
      </c>
      <c r="X1120" s="132" t="str">
        <f>_xlfn.IFNA(IF($D1120=3,LOOKUP($F1120,{0.1,0.2,0.3,0.4,0.5,0.6,0.7,0.8,0.9,1},{25,37,49,61,73,85,97,109,121,133}),""),"")</f>
        <v/>
      </c>
      <c r="Y1120" s="132" t="str">
        <f>_xlfn.IFNA(IF($D1120=4,LOOKUP($F1120,{0.1,0.2,0.3,0.4,0.5,0.6,0.7,0.8,0.9,1},{26,38,50,62,74,86,98,110,122,134}),""),"")</f>
        <v/>
      </c>
      <c r="Z1120" s="132" t="str">
        <f>_xlfn.IFNA(IF($D1120=5,LOOKUP($F1120,{0.1,0.2,0.3,0.4,0.5,0.6,0.7,0.8,0.9,1},{27,39,51,63,75,87,99,111,123,135}),""),"")</f>
        <v/>
      </c>
      <c r="AA1120" s="132">
        <f t="shared" si="146"/>
        <v>0</v>
      </c>
      <c r="AB1120" s="132" t="str">
        <f t="shared" si="147"/>
        <v>00</v>
      </c>
      <c r="AC1120" s="82" t="e">
        <f>VLOOKUP(AB1120,'AMI Ref'!T:U,2,FALSE)</f>
        <v>#N/A</v>
      </c>
      <c r="AD1120" s="124"/>
      <c r="AE1120" s="81" t="str">
        <f>_xlfn.IFNA(IF($D1120=0,IF($J1120="Not Paid by Tenant",0,INDEX('AMI Ref'!$K$5:$N$5,MATCH($J1120,{"Oil","Gas","Electric - Other","ELECTRIC - HEAT PUMP"},0))),0),"")</f>
        <v/>
      </c>
      <c r="AF1120" s="81">
        <f>_xlfn.IFNA(IF($D1120=1,IF($J1120="Not Paid by Tenant",0,INDEX('AMI Ref'!$K$6:$N$6,MATCH($J1120,{"Oil","Gas","Electric - Other","ELECTRIC - HEAT PUMP"},0))),0),"")</f>
        <v>0</v>
      </c>
      <c r="AG1120" s="81">
        <f>_xlfn.IFNA(IF($D1120=2,IF($J1120="Not Paid by Tenant",0,INDEX('AMI Ref'!$K$7:$N$7,MATCH($J1120,{"Oil","Gas","Electric - Other","ELECTRIC - HEAT PUMP"},0))),0),"")</f>
        <v>0</v>
      </c>
      <c r="AH1120" s="81">
        <f>_xlfn.IFNA(IF($D1120=3,IF($J1120="Not Paid by Tenant",0,INDEX('AMI Ref'!$K$8:$N$8,MATCH($J1120,{"Oil","Gas","Electric - Other","ELECTRIC - HEAT PUMP"},0))),0),"")</f>
        <v>0</v>
      </c>
      <c r="AI1120" s="81">
        <f>_xlfn.IFNA(IF($D1120=4,IF($J1120="Not Paid by Tenant",0,INDEX('AMI Ref'!$K$9:$N$9,MATCH($J1120,{"Oil","Gas","Electric - Other","ELECTRIC - HEAT PUMP"},0))),0),"")</f>
        <v>0</v>
      </c>
      <c r="AJ1120" s="81">
        <f>_xlfn.IFNA(IF($D1120=5,IF($J1120="Not Paid by Tenant",0,INDEX('AMI Ref'!$K$10:$N$10,MATCH($J1120,{"Oil","Gas","Electric - Other","ELECTRIC - HEAT PUMP"},0))),0),"")</f>
        <v>0</v>
      </c>
      <c r="AK1120" s="128"/>
      <c r="AL1120" s="81" t="str">
        <f>_xlfn.IFNA(IF($D1120=0,IF($K1120="Not Paid by Tenant",0,INDEX('AMI Ref'!$O$5:$R$5,MATCH($K1120,{"Oil","Gas","Electric - Other","Electric ccASHP - split"},0))),0),"")</f>
        <v/>
      </c>
      <c r="AM1120" s="81">
        <f>_xlfn.IFNA(IF($D1120=1,IF($K1120="Not Paid by Tenant",0,INDEX('AMI Ref'!$O$6:$R$6,MATCH($K1120,{"Oil","Gas","Electric - Other","Electric ccASHP - split"},0))),0),"")</f>
        <v>0</v>
      </c>
      <c r="AN1120" s="81">
        <f>_xlfn.IFNA(IF($D1120=2,IF($K1120="Not Paid by Tenant",0,INDEX('AMI Ref'!$O$7:$R$7,MATCH($K1120,{"Oil","Gas","Electric - Other","Electric ccASHP - split"},0))),0),"")</f>
        <v>0</v>
      </c>
      <c r="AO1120" s="81">
        <f>_xlfn.IFNA(IF($D1120=3,IF($K1120="Not Paid by Tenant",0,INDEX('AMI Ref'!$O$8:$R$8,MATCH($K1120,{"Oil","Gas","Electric - Other","Electric ccASHP - split"},0))),0),"")</f>
        <v>0</v>
      </c>
      <c r="AP1120" s="81">
        <f>_xlfn.IFNA(IF($D1120=4,IF($K1120="Not Paid by Tenant",0,INDEX('AMI Ref'!$O$9:$R$9,MATCH($K1120,{"Oil","Gas","Electric - Other","Electric ccASHP - split"},0))),0),"")</f>
        <v>0</v>
      </c>
      <c r="AQ1120" s="81">
        <f>_xlfn.IFNA(IF($D1120=5,IF($K1120="Not Paid by Tenant",0,INDEX('AMI Ref'!$O$10:$R$10,MATCH($K1120,{"Oil","Gas","Electric - Other","Electric ccASHP - split"},0))),0),"")</f>
        <v>0</v>
      </c>
      <c r="AR1120" s="124">
        <f t="shared" si="148"/>
        <v>0</v>
      </c>
      <c r="AS1120" s="123" t="e">
        <f t="shared" si="149"/>
        <v>#N/A</v>
      </c>
    </row>
    <row r="1121" spans="1:45" x14ac:dyDescent="0.2">
      <c r="A1121" s="130">
        <v>1119</v>
      </c>
      <c r="B1121" s="177">
        <f>IF(OR(COUNTIF($B$2:$B1120,Input!$F1137)&lt;1,COUNTIF($O$2:$O1120,Input!$C1137)&lt;1),Input!F1137,0)</f>
        <v>0</v>
      </c>
      <c r="C1121" s="177">
        <f>IF(OR(COUNTIF($B$2:$B1120,Input!$F1137)&lt;1,COUNTIF($O$2:$O1120,Input!$C1137)&lt;1),Input!G1137,0)</f>
        <v>0</v>
      </c>
      <c r="D1121" s="177">
        <f>IF(OR(COUNTIF($B$2:$B1120,Input!$F1137)&lt;1,COUNTIF($O$2:$O1120,Input!$C1137)&lt;1),Input!H1137,0)</f>
        <v>0</v>
      </c>
      <c r="E1121" s="177">
        <f>IF(OR(COUNTIF($B$2:$B1120,Input!$F1137)&lt;1,COUNTIF($O$2:$O1120,Input!$C1137)&lt;1),Input!I1137,0)</f>
        <v>0</v>
      </c>
      <c r="F1121" s="177">
        <f>IF(OR(COUNTIF($B$2:$B1120,Input!$F1137)&lt;1,COUNTIF($O$2:$O1120,Input!$C1137)&lt;1),Input!J1137,0)</f>
        <v>0</v>
      </c>
      <c r="G1121" s="177">
        <f>IF(OR(COUNTIF($B$2:$B1120,Input!$F1137)&lt;1,COUNTIF($O$2:$O1120,Input!$C1137)&lt;1),Input!K1137,0)</f>
        <v>0</v>
      </c>
      <c r="H1121" s="177">
        <f>IF(OR(COUNTIF($B$2:$B1120,Input!$F1137)&lt;1,COUNTIF($O$2:$O1120,Input!$C1137)&lt;1),Input!L1137,0)</f>
        <v>0</v>
      </c>
      <c r="I1121" s="177">
        <f>IF(OR(COUNTIF($B$2:$B1120,Input!$F1137)&lt;1,COUNTIF($O$2:$O1120,Input!$C1137)&lt;1),Input!M1137,0)</f>
        <v>0</v>
      </c>
      <c r="J1121" s="177">
        <f>IF(OR(COUNTIF($B$2:$B1120,Input!$F1137)&lt;1,COUNTIF($O$2:$O1120,Input!$C1137)&lt;1),Input!N1137,0)</f>
        <v>0</v>
      </c>
      <c r="K1121" s="177">
        <f>IF(OR(COUNTIF($B$2:$B1120,Input!$F1137)&lt;1,COUNTIF($O$2:$O1120,Input!$C1137)&lt;1),Input!O1137,0)</f>
        <v>0</v>
      </c>
      <c r="L1121" s="177">
        <f>IF(OR(COUNTIF($B$2:$B1120,Input!$F1137)&lt;1,COUNTIF($O$2:$O1120,Input!$C1137)&lt;1),Input!P1137,0)</f>
        <v>0</v>
      </c>
      <c r="M1121" s="129" t="str">
        <f t="shared" si="144"/>
        <v/>
      </c>
      <c r="N1121" s="161">
        <f t="shared" si="150"/>
        <v>0</v>
      </c>
      <c r="O1121" s="168">
        <f>Input!C1137</f>
        <v>0</v>
      </c>
      <c r="P1121" s="168"/>
      <c r="R1121" s="131">
        <f t="shared" si="151"/>
        <v>0</v>
      </c>
      <c r="S1121" s="133" t="str">
        <f t="shared" si="145"/>
        <v xml:space="preserve"> </v>
      </c>
      <c r="T1121" s="133"/>
      <c r="U1121" s="132" t="str">
        <f>_xlfn.IFNA(IF($D1121=0,LOOKUP($F1121,{0.1,0.2,0.3,0.4,0.5,0.6,0.7,0.8,0.9,1},{22,34,46,58,70,82,94,106,118,130}),""),"")</f>
        <v/>
      </c>
      <c r="V1121" s="132" t="str">
        <f>_xlfn.IFNA(IF($D1121=1,LOOKUP($F1121,{0.1,0.2,0.3,0.4,0.5,0.6,0.7,0.8,0.9,1},{23,35,47,59,71,83,95,107,119,131}),""),"")</f>
        <v/>
      </c>
      <c r="W1121" s="132" t="str">
        <f>_xlfn.IFNA(IF($D1121=2,LOOKUP($F1121,{0.1,0.2,0.3,0.4,0.5,0.6,0.7,0.8,0.9,1},{24,36,48,60,72,84,96,108,120,132}),""),"")</f>
        <v/>
      </c>
      <c r="X1121" s="132" t="str">
        <f>_xlfn.IFNA(IF($D1121=3,LOOKUP($F1121,{0.1,0.2,0.3,0.4,0.5,0.6,0.7,0.8,0.9,1},{25,37,49,61,73,85,97,109,121,133}),""),"")</f>
        <v/>
      </c>
      <c r="Y1121" s="132" t="str">
        <f>_xlfn.IFNA(IF($D1121=4,LOOKUP($F1121,{0.1,0.2,0.3,0.4,0.5,0.6,0.7,0.8,0.9,1},{26,38,50,62,74,86,98,110,122,134}),""),"")</f>
        <v/>
      </c>
      <c r="Z1121" s="132" t="str">
        <f>_xlfn.IFNA(IF($D1121=5,LOOKUP($F1121,{0.1,0.2,0.3,0.4,0.5,0.6,0.7,0.8,0.9,1},{27,39,51,63,75,87,99,111,123,135}),""),"")</f>
        <v/>
      </c>
      <c r="AA1121" s="132">
        <f t="shared" si="146"/>
        <v>0</v>
      </c>
      <c r="AB1121" s="132" t="str">
        <f t="shared" si="147"/>
        <v>00</v>
      </c>
      <c r="AC1121" s="82" t="e">
        <f>VLOOKUP(AB1121,'AMI Ref'!T:U,2,FALSE)</f>
        <v>#N/A</v>
      </c>
      <c r="AD1121" s="124"/>
      <c r="AE1121" s="81" t="str">
        <f>_xlfn.IFNA(IF($D1121=0,IF($J1121="Not Paid by Tenant",0,INDEX('AMI Ref'!$K$5:$N$5,MATCH($J1121,{"Oil","Gas","Electric - Other","ELECTRIC - HEAT PUMP"},0))),0),"")</f>
        <v/>
      </c>
      <c r="AF1121" s="81">
        <f>_xlfn.IFNA(IF($D1121=1,IF($J1121="Not Paid by Tenant",0,INDEX('AMI Ref'!$K$6:$N$6,MATCH($J1121,{"Oil","Gas","Electric - Other","ELECTRIC - HEAT PUMP"},0))),0),"")</f>
        <v>0</v>
      </c>
      <c r="AG1121" s="81">
        <f>_xlfn.IFNA(IF($D1121=2,IF($J1121="Not Paid by Tenant",0,INDEX('AMI Ref'!$K$7:$N$7,MATCH($J1121,{"Oil","Gas","Electric - Other","ELECTRIC - HEAT PUMP"},0))),0),"")</f>
        <v>0</v>
      </c>
      <c r="AH1121" s="81">
        <f>_xlfn.IFNA(IF($D1121=3,IF($J1121="Not Paid by Tenant",0,INDEX('AMI Ref'!$K$8:$N$8,MATCH($J1121,{"Oil","Gas","Electric - Other","ELECTRIC - HEAT PUMP"},0))),0),"")</f>
        <v>0</v>
      </c>
      <c r="AI1121" s="81">
        <f>_xlfn.IFNA(IF($D1121=4,IF($J1121="Not Paid by Tenant",0,INDEX('AMI Ref'!$K$9:$N$9,MATCH($J1121,{"Oil","Gas","Electric - Other","ELECTRIC - HEAT PUMP"},0))),0),"")</f>
        <v>0</v>
      </c>
      <c r="AJ1121" s="81">
        <f>_xlfn.IFNA(IF($D1121=5,IF($J1121="Not Paid by Tenant",0,INDEX('AMI Ref'!$K$10:$N$10,MATCH($J1121,{"Oil","Gas","Electric - Other","ELECTRIC - HEAT PUMP"},0))),0),"")</f>
        <v>0</v>
      </c>
      <c r="AK1121" s="128"/>
      <c r="AL1121" s="81" t="str">
        <f>_xlfn.IFNA(IF($D1121=0,IF($K1121="Not Paid by Tenant",0,INDEX('AMI Ref'!$O$5:$R$5,MATCH($K1121,{"Oil","Gas","Electric - Other","Electric ccASHP - split"},0))),0),"")</f>
        <v/>
      </c>
      <c r="AM1121" s="81">
        <f>_xlfn.IFNA(IF($D1121=1,IF($K1121="Not Paid by Tenant",0,INDEX('AMI Ref'!$O$6:$R$6,MATCH($K1121,{"Oil","Gas","Electric - Other","Electric ccASHP - split"},0))),0),"")</f>
        <v>0</v>
      </c>
      <c r="AN1121" s="81">
        <f>_xlfn.IFNA(IF($D1121=2,IF($K1121="Not Paid by Tenant",0,INDEX('AMI Ref'!$O$7:$R$7,MATCH($K1121,{"Oil","Gas","Electric - Other","Electric ccASHP - split"},0))),0),"")</f>
        <v>0</v>
      </c>
      <c r="AO1121" s="81">
        <f>_xlfn.IFNA(IF($D1121=3,IF($K1121="Not Paid by Tenant",0,INDEX('AMI Ref'!$O$8:$R$8,MATCH($K1121,{"Oil","Gas","Electric - Other","Electric ccASHP - split"},0))),0),"")</f>
        <v>0</v>
      </c>
      <c r="AP1121" s="81">
        <f>_xlfn.IFNA(IF($D1121=4,IF($K1121="Not Paid by Tenant",0,INDEX('AMI Ref'!$O$9:$R$9,MATCH($K1121,{"Oil","Gas","Electric - Other","Electric ccASHP - split"},0))),0),"")</f>
        <v>0</v>
      </c>
      <c r="AQ1121" s="81">
        <f>_xlfn.IFNA(IF($D1121=5,IF($K1121="Not Paid by Tenant",0,INDEX('AMI Ref'!$O$10:$R$10,MATCH($K1121,{"Oil","Gas","Electric - Other","Electric ccASHP - split"},0))),0),"")</f>
        <v>0</v>
      </c>
      <c r="AR1121" s="124">
        <f t="shared" si="148"/>
        <v>0</v>
      </c>
      <c r="AS1121" s="123" t="e">
        <f t="shared" si="149"/>
        <v>#N/A</v>
      </c>
    </row>
    <row r="1122" spans="1:45" x14ac:dyDescent="0.2">
      <c r="A1122" s="130">
        <v>1120</v>
      </c>
      <c r="B1122" s="177">
        <f>IF(OR(COUNTIF($B$2:$B1121,Input!$F1138)&lt;1,COUNTIF($O$2:$O1121,Input!$C1138)&lt;1),Input!F1138,0)</f>
        <v>0</v>
      </c>
      <c r="C1122" s="177">
        <f>IF(OR(COUNTIF($B$2:$B1121,Input!$F1138)&lt;1,COUNTIF($O$2:$O1121,Input!$C1138)&lt;1),Input!G1138,0)</f>
        <v>0</v>
      </c>
      <c r="D1122" s="177">
        <f>IF(OR(COUNTIF($B$2:$B1121,Input!$F1138)&lt;1,COUNTIF($O$2:$O1121,Input!$C1138)&lt;1),Input!H1138,0)</f>
        <v>0</v>
      </c>
      <c r="E1122" s="177">
        <f>IF(OR(COUNTIF($B$2:$B1121,Input!$F1138)&lt;1,COUNTIF($O$2:$O1121,Input!$C1138)&lt;1),Input!I1138,0)</f>
        <v>0</v>
      </c>
      <c r="F1122" s="177">
        <f>IF(OR(COUNTIF($B$2:$B1121,Input!$F1138)&lt;1,COUNTIF($O$2:$O1121,Input!$C1138)&lt;1),Input!J1138,0)</f>
        <v>0</v>
      </c>
      <c r="G1122" s="177">
        <f>IF(OR(COUNTIF($B$2:$B1121,Input!$F1138)&lt;1,COUNTIF($O$2:$O1121,Input!$C1138)&lt;1),Input!K1138,0)</f>
        <v>0</v>
      </c>
      <c r="H1122" s="177">
        <f>IF(OR(COUNTIF($B$2:$B1121,Input!$F1138)&lt;1,COUNTIF($O$2:$O1121,Input!$C1138)&lt;1),Input!L1138,0)</f>
        <v>0</v>
      </c>
      <c r="I1122" s="177">
        <f>IF(OR(COUNTIF($B$2:$B1121,Input!$F1138)&lt;1,COUNTIF($O$2:$O1121,Input!$C1138)&lt;1),Input!M1138,0)</f>
        <v>0</v>
      </c>
      <c r="J1122" s="177">
        <f>IF(OR(COUNTIF($B$2:$B1121,Input!$F1138)&lt;1,COUNTIF($O$2:$O1121,Input!$C1138)&lt;1),Input!N1138,0)</f>
        <v>0</v>
      </c>
      <c r="K1122" s="177">
        <f>IF(OR(COUNTIF($B$2:$B1121,Input!$F1138)&lt;1,COUNTIF($O$2:$O1121,Input!$C1138)&lt;1),Input!O1138,0)</f>
        <v>0</v>
      </c>
      <c r="L1122" s="177">
        <f>IF(OR(COUNTIF($B$2:$B1121,Input!$F1138)&lt;1,COUNTIF($O$2:$O1121,Input!$C1138)&lt;1),Input!P1138,0)</f>
        <v>0</v>
      </c>
      <c r="M1122" s="129" t="str">
        <f t="shared" si="144"/>
        <v/>
      </c>
      <c r="N1122" s="161">
        <f t="shared" si="150"/>
        <v>0</v>
      </c>
      <c r="O1122" s="168">
        <f>Input!C1138</f>
        <v>0</v>
      </c>
      <c r="P1122" s="168"/>
      <c r="R1122" s="131">
        <f t="shared" si="151"/>
        <v>0</v>
      </c>
      <c r="S1122" s="133" t="str">
        <f t="shared" si="145"/>
        <v xml:space="preserve"> </v>
      </c>
      <c r="T1122" s="133"/>
      <c r="U1122" s="132" t="str">
        <f>_xlfn.IFNA(IF($D1122=0,LOOKUP($F1122,{0.1,0.2,0.3,0.4,0.5,0.6,0.7,0.8,0.9,1},{22,34,46,58,70,82,94,106,118,130}),""),"")</f>
        <v/>
      </c>
      <c r="V1122" s="132" t="str">
        <f>_xlfn.IFNA(IF($D1122=1,LOOKUP($F1122,{0.1,0.2,0.3,0.4,0.5,0.6,0.7,0.8,0.9,1},{23,35,47,59,71,83,95,107,119,131}),""),"")</f>
        <v/>
      </c>
      <c r="W1122" s="132" t="str">
        <f>_xlfn.IFNA(IF($D1122=2,LOOKUP($F1122,{0.1,0.2,0.3,0.4,0.5,0.6,0.7,0.8,0.9,1},{24,36,48,60,72,84,96,108,120,132}),""),"")</f>
        <v/>
      </c>
      <c r="X1122" s="132" t="str">
        <f>_xlfn.IFNA(IF($D1122=3,LOOKUP($F1122,{0.1,0.2,0.3,0.4,0.5,0.6,0.7,0.8,0.9,1},{25,37,49,61,73,85,97,109,121,133}),""),"")</f>
        <v/>
      </c>
      <c r="Y1122" s="132" t="str">
        <f>_xlfn.IFNA(IF($D1122=4,LOOKUP($F1122,{0.1,0.2,0.3,0.4,0.5,0.6,0.7,0.8,0.9,1},{26,38,50,62,74,86,98,110,122,134}),""),"")</f>
        <v/>
      </c>
      <c r="Z1122" s="132" t="str">
        <f>_xlfn.IFNA(IF($D1122=5,LOOKUP($F1122,{0.1,0.2,0.3,0.4,0.5,0.6,0.7,0.8,0.9,1},{27,39,51,63,75,87,99,111,123,135}),""),"")</f>
        <v/>
      </c>
      <c r="AA1122" s="132">
        <f t="shared" si="146"/>
        <v>0</v>
      </c>
      <c r="AB1122" s="132" t="str">
        <f t="shared" si="147"/>
        <v>00</v>
      </c>
      <c r="AC1122" s="82" t="e">
        <f>VLOOKUP(AB1122,'AMI Ref'!T:U,2,FALSE)</f>
        <v>#N/A</v>
      </c>
      <c r="AD1122" s="124"/>
      <c r="AE1122" s="81" t="str">
        <f>_xlfn.IFNA(IF($D1122=0,IF($J1122="Not Paid by Tenant",0,INDEX('AMI Ref'!$K$5:$N$5,MATCH($J1122,{"Oil","Gas","Electric - Other","ELECTRIC - HEAT PUMP"},0))),0),"")</f>
        <v/>
      </c>
      <c r="AF1122" s="81">
        <f>_xlfn.IFNA(IF($D1122=1,IF($J1122="Not Paid by Tenant",0,INDEX('AMI Ref'!$K$6:$N$6,MATCH($J1122,{"Oil","Gas","Electric - Other","ELECTRIC - HEAT PUMP"},0))),0),"")</f>
        <v>0</v>
      </c>
      <c r="AG1122" s="81">
        <f>_xlfn.IFNA(IF($D1122=2,IF($J1122="Not Paid by Tenant",0,INDEX('AMI Ref'!$K$7:$N$7,MATCH($J1122,{"Oil","Gas","Electric - Other","ELECTRIC - HEAT PUMP"},0))),0),"")</f>
        <v>0</v>
      </c>
      <c r="AH1122" s="81">
        <f>_xlfn.IFNA(IF($D1122=3,IF($J1122="Not Paid by Tenant",0,INDEX('AMI Ref'!$K$8:$N$8,MATCH($J1122,{"Oil","Gas","Electric - Other","ELECTRIC - HEAT PUMP"},0))),0),"")</f>
        <v>0</v>
      </c>
      <c r="AI1122" s="81">
        <f>_xlfn.IFNA(IF($D1122=4,IF($J1122="Not Paid by Tenant",0,INDEX('AMI Ref'!$K$9:$N$9,MATCH($J1122,{"Oil","Gas","Electric - Other","ELECTRIC - HEAT PUMP"},0))),0),"")</f>
        <v>0</v>
      </c>
      <c r="AJ1122" s="81">
        <f>_xlfn.IFNA(IF($D1122=5,IF($J1122="Not Paid by Tenant",0,INDEX('AMI Ref'!$K$10:$N$10,MATCH($J1122,{"Oil","Gas","Electric - Other","ELECTRIC - HEAT PUMP"},0))),0),"")</f>
        <v>0</v>
      </c>
      <c r="AK1122" s="128"/>
      <c r="AL1122" s="81" t="str">
        <f>_xlfn.IFNA(IF($D1122=0,IF($K1122="Not Paid by Tenant",0,INDEX('AMI Ref'!$O$5:$R$5,MATCH($K1122,{"Oil","Gas","Electric - Other","Electric ccASHP - split"},0))),0),"")</f>
        <v/>
      </c>
      <c r="AM1122" s="81">
        <f>_xlfn.IFNA(IF($D1122=1,IF($K1122="Not Paid by Tenant",0,INDEX('AMI Ref'!$O$6:$R$6,MATCH($K1122,{"Oil","Gas","Electric - Other","Electric ccASHP - split"},0))),0),"")</f>
        <v>0</v>
      </c>
      <c r="AN1122" s="81">
        <f>_xlfn.IFNA(IF($D1122=2,IF($K1122="Not Paid by Tenant",0,INDEX('AMI Ref'!$O$7:$R$7,MATCH($K1122,{"Oil","Gas","Electric - Other","Electric ccASHP - split"},0))),0),"")</f>
        <v>0</v>
      </c>
      <c r="AO1122" s="81">
        <f>_xlfn.IFNA(IF($D1122=3,IF($K1122="Not Paid by Tenant",0,INDEX('AMI Ref'!$O$8:$R$8,MATCH($K1122,{"Oil","Gas","Electric - Other","Electric ccASHP - split"},0))),0),"")</f>
        <v>0</v>
      </c>
      <c r="AP1122" s="81">
        <f>_xlfn.IFNA(IF($D1122=4,IF($K1122="Not Paid by Tenant",0,INDEX('AMI Ref'!$O$9:$R$9,MATCH($K1122,{"Oil","Gas","Electric - Other","Electric ccASHP - split"},0))),0),"")</f>
        <v>0</v>
      </c>
      <c r="AQ1122" s="81">
        <f>_xlfn.IFNA(IF($D1122=5,IF($K1122="Not Paid by Tenant",0,INDEX('AMI Ref'!$O$10:$R$10,MATCH($K1122,{"Oil","Gas","Electric - Other","Electric ccASHP - split"},0))),0),"")</f>
        <v>0</v>
      </c>
      <c r="AR1122" s="124">
        <f t="shared" si="148"/>
        <v>0</v>
      </c>
      <c r="AS1122" s="123" t="e">
        <f t="shared" si="149"/>
        <v>#N/A</v>
      </c>
    </row>
    <row r="1123" spans="1:45" x14ac:dyDescent="0.2">
      <c r="A1123" s="130">
        <v>1121</v>
      </c>
      <c r="B1123" s="177">
        <f>IF(OR(COUNTIF($B$2:$B1122,Input!$F1139)&lt;1,COUNTIF($O$2:$O1122,Input!$C1139)&lt;1),Input!F1139,0)</f>
        <v>0</v>
      </c>
      <c r="C1123" s="177">
        <f>IF(OR(COUNTIF($B$2:$B1122,Input!$F1139)&lt;1,COUNTIF($O$2:$O1122,Input!$C1139)&lt;1),Input!G1139,0)</f>
        <v>0</v>
      </c>
      <c r="D1123" s="177">
        <f>IF(OR(COUNTIF($B$2:$B1122,Input!$F1139)&lt;1,COUNTIF($O$2:$O1122,Input!$C1139)&lt;1),Input!H1139,0)</f>
        <v>0</v>
      </c>
      <c r="E1123" s="177">
        <f>IF(OR(COUNTIF($B$2:$B1122,Input!$F1139)&lt;1,COUNTIF($O$2:$O1122,Input!$C1139)&lt;1),Input!I1139,0)</f>
        <v>0</v>
      </c>
      <c r="F1123" s="177">
        <f>IF(OR(COUNTIF($B$2:$B1122,Input!$F1139)&lt;1,COUNTIF($O$2:$O1122,Input!$C1139)&lt;1),Input!J1139,0)</f>
        <v>0</v>
      </c>
      <c r="G1123" s="177">
        <f>IF(OR(COUNTIF($B$2:$B1122,Input!$F1139)&lt;1,COUNTIF($O$2:$O1122,Input!$C1139)&lt;1),Input!K1139,0)</f>
        <v>0</v>
      </c>
      <c r="H1123" s="177">
        <f>IF(OR(COUNTIF($B$2:$B1122,Input!$F1139)&lt;1,COUNTIF($O$2:$O1122,Input!$C1139)&lt;1),Input!L1139,0)</f>
        <v>0</v>
      </c>
      <c r="I1123" s="177">
        <f>IF(OR(COUNTIF($B$2:$B1122,Input!$F1139)&lt;1,COUNTIF($O$2:$O1122,Input!$C1139)&lt;1),Input!M1139,0)</f>
        <v>0</v>
      </c>
      <c r="J1123" s="177">
        <f>IF(OR(COUNTIF($B$2:$B1122,Input!$F1139)&lt;1,COUNTIF($O$2:$O1122,Input!$C1139)&lt;1),Input!N1139,0)</f>
        <v>0</v>
      </c>
      <c r="K1123" s="177">
        <f>IF(OR(COUNTIF($B$2:$B1122,Input!$F1139)&lt;1,COUNTIF($O$2:$O1122,Input!$C1139)&lt;1),Input!O1139,0)</f>
        <v>0</v>
      </c>
      <c r="L1123" s="177">
        <f>IF(OR(COUNTIF($B$2:$B1122,Input!$F1139)&lt;1,COUNTIF($O$2:$O1122,Input!$C1139)&lt;1),Input!P1139,0)</f>
        <v>0</v>
      </c>
      <c r="M1123" s="129" t="str">
        <f t="shared" ref="M1123:M1186" si="152">IFERROR(IF(E1123="NO","NA",IF(AND(E1123="yes",C1123+L1123&lt;=AS1123),"YES","NO")),"")</f>
        <v/>
      </c>
      <c r="N1123" s="161">
        <f t="shared" si="150"/>
        <v>0</v>
      </c>
      <c r="O1123" s="168">
        <f>Input!C1139</f>
        <v>0</v>
      </c>
      <c r="P1123" s="168"/>
      <c r="R1123" s="131">
        <f t="shared" si="151"/>
        <v>0</v>
      </c>
      <c r="S1123" s="133" t="str">
        <f t="shared" ref="S1123:S1186" si="153">IF(H1123="Yes w/ Elec. Stove","G"," ")</f>
        <v xml:space="preserve"> </v>
      </c>
      <c r="T1123" s="133"/>
      <c r="U1123" s="132" t="str">
        <f>_xlfn.IFNA(IF($D1123=0,LOOKUP($F1123,{0.1,0.2,0.3,0.4,0.5,0.6,0.7,0.8,0.9,1},{22,34,46,58,70,82,94,106,118,130}),""),"")</f>
        <v/>
      </c>
      <c r="V1123" s="132" t="str">
        <f>_xlfn.IFNA(IF($D1123=1,LOOKUP($F1123,{0.1,0.2,0.3,0.4,0.5,0.6,0.7,0.8,0.9,1},{23,35,47,59,71,83,95,107,119,131}),""),"")</f>
        <v/>
      </c>
      <c r="W1123" s="132" t="str">
        <f>_xlfn.IFNA(IF($D1123=2,LOOKUP($F1123,{0.1,0.2,0.3,0.4,0.5,0.6,0.7,0.8,0.9,1},{24,36,48,60,72,84,96,108,120,132}),""),"")</f>
        <v/>
      </c>
      <c r="X1123" s="132" t="str">
        <f>_xlfn.IFNA(IF($D1123=3,LOOKUP($F1123,{0.1,0.2,0.3,0.4,0.5,0.6,0.7,0.8,0.9,1},{25,37,49,61,73,85,97,109,121,133}),""),"")</f>
        <v/>
      </c>
      <c r="Y1123" s="132" t="str">
        <f>_xlfn.IFNA(IF($D1123=4,LOOKUP($F1123,{0.1,0.2,0.3,0.4,0.5,0.6,0.7,0.8,0.9,1},{26,38,50,62,74,86,98,110,122,134}),""),"")</f>
        <v/>
      </c>
      <c r="Z1123" s="132" t="str">
        <f>_xlfn.IFNA(IF($D1123=5,LOOKUP($F1123,{0.1,0.2,0.3,0.4,0.5,0.6,0.7,0.8,0.9,1},{27,39,51,63,75,87,99,111,123,135}),""),"")</f>
        <v/>
      </c>
      <c r="AA1123" s="132">
        <f t="shared" ref="AA1123:AA1186" si="154">SUM(U1123:Z1123)</f>
        <v>0</v>
      </c>
      <c r="AB1123" s="132" t="str">
        <f t="shared" ref="AB1123:AB1186" si="155">CONCATENATE(IF(H1123="Yes w/ Elec. Stove","G",R1123),AA1123)</f>
        <v>00</v>
      </c>
      <c r="AC1123" s="82" t="e">
        <f>VLOOKUP(AB1123,'AMI Ref'!T:U,2,FALSE)</f>
        <v>#N/A</v>
      </c>
      <c r="AD1123" s="124"/>
      <c r="AE1123" s="81" t="str">
        <f>_xlfn.IFNA(IF($D1123=0,IF($J1123="Not Paid by Tenant",0,INDEX('AMI Ref'!$K$5:$N$5,MATCH($J1123,{"Oil","Gas","Electric - Other","ELECTRIC - HEAT PUMP"},0))),0),"")</f>
        <v/>
      </c>
      <c r="AF1123" s="81">
        <f>_xlfn.IFNA(IF($D1123=1,IF($J1123="Not Paid by Tenant",0,INDEX('AMI Ref'!$K$6:$N$6,MATCH($J1123,{"Oil","Gas","Electric - Other","ELECTRIC - HEAT PUMP"},0))),0),"")</f>
        <v>0</v>
      </c>
      <c r="AG1123" s="81">
        <f>_xlfn.IFNA(IF($D1123=2,IF($J1123="Not Paid by Tenant",0,INDEX('AMI Ref'!$K$7:$N$7,MATCH($J1123,{"Oil","Gas","Electric - Other","ELECTRIC - HEAT PUMP"},0))),0),"")</f>
        <v>0</v>
      </c>
      <c r="AH1123" s="81">
        <f>_xlfn.IFNA(IF($D1123=3,IF($J1123="Not Paid by Tenant",0,INDEX('AMI Ref'!$K$8:$N$8,MATCH($J1123,{"Oil","Gas","Electric - Other","ELECTRIC - HEAT PUMP"},0))),0),"")</f>
        <v>0</v>
      </c>
      <c r="AI1123" s="81">
        <f>_xlfn.IFNA(IF($D1123=4,IF($J1123="Not Paid by Tenant",0,INDEX('AMI Ref'!$K$9:$N$9,MATCH($J1123,{"Oil","Gas","Electric - Other","ELECTRIC - HEAT PUMP"},0))),0),"")</f>
        <v>0</v>
      </c>
      <c r="AJ1123" s="81">
        <f>_xlfn.IFNA(IF($D1123=5,IF($J1123="Not Paid by Tenant",0,INDEX('AMI Ref'!$K$10:$N$10,MATCH($J1123,{"Oil","Gas","Electric - Other","ELECTRIC - HEAT PUMP"},0))),0),"")</f>
        <v>0</v>
      </c>
      <c r="AK1123" s="128"/>
      <c r="AL1123" s="81" t="str">
        <f>_xlfn.IFNA(IF($D1123=0,IF($K1123="Not Paid by Tenant",0,INDEX('AMI Ref'!$O$5:$R$5,MATCH($K1123,{"Oil","Gas","Electric - Other","Electric ccASHP - split"},0))),0),"")</f>
        <v/>
      </c>
      <c r="AM1123" s="81">
        <f>_xlfn.IFNA(IF($D1123=1,IF($K1123="Not Paid by Tenant",0,INDEX('AMI Ref'!$O$6:$R$6,MATCH($K1123,{"Oil","Gas","Electric - Other","Electric ccASHP - split"},0))),0),"")</f>
        <v>0</v>
      </c>
      <c r="AN1123" s="81">
        <f>_xlfn.IFNA(IF($D1123=2,IF($K1123="Not Paid by Tenant",0,INDEX('AMI Ref'!$O$7:$R$7,MATCH($K1123,{"Oil","Gas","Electric - Other","Electric ccASHP - split"},0))),0),"")</f>
        <v>0</v>
      </c>
      <c r="AO1123" s="81">
        <f>_xlfn.IFNA(IF($D1123=3,IF($K1123="Not Paid by Tenant",0,INDEX('AMI Ref'!$O$8:$R$8,MATCH($K1123,{"Oil","Gas","Electric - Other","Electric ccASHP - split"},0))),0),"")</f>
        <v>0</v>
      </c>
      <c r="AP1123" s="81">
        <f>_xlfn.IFNA(IF($D1123=4,IF($K1123="Not Paid by Tenant",0,INDEX('AMI Ref'!$O$9:$R$9,MATCH($K1123,{"Oil","Gas","Electric - Other","Electric ccASHP - split"},0))),0),"")</f>
        <v>0</v>
      </c>
      <c r="AQ1123" s="81">
        <f>_xlfn.IFNA(IF($D1123=5,IF($K1123="Not Paid by Tenant",0,INDEX('AMI Ref'!$O$10:$R$10,MATCH($K1123,{"Oil","Gas","Electric - Other","Electric ccASHP - split"},0))),0),"")</f>
        <v>0</v>
      </c>
      <c r="AR1123" s="124">
        <f t="shared" ref="AR1123:AR1186" si="156">SUM(AE1123:AQ1123)</f>
        <v>0</v>
      </c>
      <c r="AS1123" s="123" t="e">
        <f t="shared" ref="AS1123:AS1186" si="157">AC1123-AR1123</f>
        <v>#N/A</v>
      </c>
    </row>
    <row r="1124" spans="1:45" x14ac:dyDescent="0.2">
      <c r="A1124" s="130">
        <v>1122</v>
      </c>
      <c r="B1124" s="177">
        <f>IF(OR(COUNTIF($B$2:$B1123,Input!$F1140)&lt;1,COUNTIF($O$2:$O1123,Input!$C1140)&lt;1),Input!F1140,0)</f>
        <v>0</v>
      </c>
      <c r="C1124" s="177">
        <f>IF(OR(COUNTIF($B$2:$B1123,Input!$F1140)&lt;1,COUNTIF($O$2:$O1123,Input!$C1140)&lt;1),Input!G1140,0)</f>
        <v>0</v>
      </c>
      <c r="D1124" s="177">
        <f>IF(OR(COUNTIF($B$2:$B1123,Input!$F1140)&lt;1,COUNTIF($O$2:$O1123,Input!$C1140)&lt;1),Input!H1140,0)</f>
        <v>0</v>
      </c>
      <c r="E1124" s="177">
        <f>IF(OR(COUNTIF($B$2:$B1123,Input!$F1140)&lt;1,COUNTIF($O$2:$O1123,Input!$C1140)&lt;1),Input!I1140,0)</f>
        <v>0</v>
      </c>
      <c r="F1124" s="177">
        <f>IF(OR(COUNTIF($B$2:$B1123,Input!$F1140)&lt;1,COUNTIF($O$2:$O1123,Input!$C1140)&lt;1),Input!J1140,0)</f>
        <v>0</v>
      </c>
      <c r="G1124" s="177">
        <f>IF(OR(COUNTIF($B$2:$B1123,Input!$F1140)&lt;1,COUNTIF($O$2:$O1123,Input!$C1140)&lt;1),Input!K1140,0)</f>
        <v>0</v>
      </c>
      <c r="H1124" s="177">
        <f>IF(OR(COUNTIF($B$2:$B1123,Input!$F1140)&lt;1,COUNTIF($O$2:$O1123,Input!$C1140)&lt;1),Input!L1140,0)</f>
        <v>0</v>
      </c>
      <c r="I1124" s="177">
        <f>IF(OR(COUNTIF($B$2:$B1123,Input!$F1140)&lt;1,COUNTIF($O$2:$O1123,Input!$C1140)&lt;1),Input!M1140,0)</f>
        <v>0</v>
      </c>
      <c r="J1124" s="177">
        <f>IF(OR(COUNTIF($B$2:$B1123,Input!$F1140)&lt;1,COUNTIF($O$2:$O1123,Input!$C1140)&lt;1),Input!N1140,0)</f>
        <v>0</v>
      </c>
      <c r="K1124" s="177">
        <f>IF(OR(COUNTIF($B$2:$B1123,Input!$F1140)&lt;1,COUNTIF($O$2:$O1123,Input!$C1140)&lt;1),Input!O1140,0)</f>
        <v>0</v>
      </c>
      <c r="L1124" s="177">
        <f>IF(OR(COUNTIF($B$2:$B1123,Input!$F1140)&lt;1,COUNTIF($O$2:$O1123,Input!$C1140)&lt;1),Input!P1140,0)</f>
        <v>0</v>
      </c>
      <c r="M1124" s="129" t="str">
        <f t="shared" si="152"/>
        <v/>
      </c>
      <c r="N1124" s="161">
        <f t="shared" si="150"/>
        <v>0</v>
      </c>
      <c r="O1124" s="168">
        <f>Input!C1140</f>
        <v>0</v>
      </c>
      <c r="P1124" s="168"/>
      <c r="R1124" s="131">
        <f t="shared" si="151"/>
        <v>0</v>
      </c>
      <c r="S1124" s="133" t="str">
        <f t="shared" si="153"/>
        <v xml:space="preserve"> </v>
      </c>
      <c r="T1124" s="133"/>
      <c r="U1124" s="132" t="str">
        <f>_xlfn.IFNA(IF($D1124=0,LOOKUP($F1124,{0.1,0.2,0.3,0.4,0.5,0.6,0.7,0.8,0.9,1},{22,34,46,58,70,82,94,106,118,130}),""),"")</f>
        <v/>
      </c>
      <c r="V1124" s="132" t="str">
        <f>_xlfn.IFNA(IF($D1124=1,LOOKUP($F1124,{0.1,0.2,0.3,0.4,0.5,0.6,0.7,0.8,0.9,1},{23,35,47,59,71,83,95,107,119,131}),""),"")</f>
        <v/>
      </c>
      <c r="W1124" s="132" t="str">
        <f>_xlfn.IFNA(IF($D1124=2,LOOKUP($F1124,{0.1,0.2,0.3,0.4,0.5,0.6,0.7,0.8,0.9,1},{24,36,48,60,72,84,96,108,120,132}),""),"")</f>
        <v/>
      </c>
      <c r="X1124" s="132" t="str">
        <f>_xlfn.IFNA(IF($D1124=3,LOOKUP($F1124,{0.1,0.2,0.3,0.4,0.5,0.6,0.7,0.8,0.9,1},{25,37,49,61,73,85,97,109,121,133}),""),"")</f>
        <v/>
      </c>
      <c r="Y1124" s="132" t="str">
        <f>_xlfn.IFNA(IF($D1124=4,LOOKUP($F1124,{0.1,0.2,0.3,0.4,0.5,0.6,0.7,0.8,0.9,1},{26,38,50,62,74,86,98,110,122,134}),""),"")</f>
        <v/>
      </c>
      <c r="Z1124" s="132" t="str">
        <f>_xlfn.IFNA(IF($D1124=5,LOOKUP($F1124,{0.1,0.2,0.3,0.4,0.5,0.6,0.7,0.8,0.9,1},{27,39,51,63,75,87,99,111,123,135}),""),"")</f>
        <v/>
      </c>
      <c r="AA1124" s="132">
        <f t="shared" si="154"/>
        <v>0</v>
      </c>
      <c r="AB1124" s="132" t="str">
        <f t="shared" si="155"/>
        <v>00</v>
      </c>
      <c r="AC1124" s="82" t="e">
        <f>VLOOKUP(AB1124,'AMI Ref'!T:U,2,FALSE)</f>
        <v>#N/A</v>
      </c>
      <c r="AD1124" s="124"/>
      <c r="AE1124" s="81" t="str">
        <f>_xlfn.IFNA(IF($D1124=0,IF($J1124="Not Paid by Tenant",0,INDEX('AMI Ref'!$K$5:$N$5,MATCH($J1124,{"Oil","Gas","Electric - Other","ELECTRIC - HEAT PUMP"},0))),0),"")</f>
        <v/>
      </c>
      <c r="AF1124" s="81">
        <f>_xlfn.IFNA(IF($D1124=1,IF($J1124="Not Paid by Tenant",0,INDEX('AMI Ref'!$K$6:$N$6,MATCH($J1124,{"Oil","Gas","Electric - Other","ELECTRIC - HEAT PUMP"},0))),0),"")</f>
        <v>0</v>
      </c>
      <c r="AG1124" s="81">
        <f>_xlfn.IFNA(IF($D1124=2,IF($J1124="Not Paid by Tenant",0,INDEX('AMI Ref'!$K$7:$N$7,MATCH($J1124,{"Oil","Gas","Electric - Other","ELECTRIC - HEAT PUMP"},0))),0),"")</f>
        <v>0</v>
      </c>
      <c r="AH1124" s="81">
        <f>_xlfn.IFNA(IF($D1124=3,IF($J1124="Not Paid by Tenant",0,INDEX('AMI Ref'!$K$8:$N$8,MATCH($J1124,{"Oil","Gas","Electric - Other","ELECTRIC - HEAT PUMP"},0))),0),"")</f>
        <v>0</v>
      </c>
      <c r="AI1124" s="81">
        <f>_xlfn.IFNA(IF($D1124=4,IF($J1124="Not Paid by Tenant",0,INDEX('AMI Ref'!$K$9:$N$9,MATCH($J1124,{"Oil","Gas","Electric - Other","ELECTRIC - HEAT PUMP"},0))),0),"")</f>
        <v>0</v>
      </c>
      <c r="AJ1124" s="81">
        <f>_xlfn.IFNA(IF($D1124=5,IF($J1124="Not Paid by Tenant",0,INDEX('AMI Ref'!$K$10:$N$10,MATCH($J1124,{"Oil","Gas","Electric - Other","ELECTRIC - HEAT PUMP"},0))),0),"")</f>
        <v>0</v>
      </c>
      <c r="AK1124" s="128"/>
      <c r="AL1124" s="81" t="str">
        <f>_xlfn.IFNA(IF($D1124=0,IF($K1124="Not Paid by Tenant",0,INDEX('AMI Ref'!$O$5:$R$5,MATCH($K1124,{"Oil","Gas","Electric - Other","Electric ccASHP - split"},0))),0),"")</f>
        <v/>
      </c>
      <c r="AM1124" s="81">
        <f>_xlfn.IFNA(IF($D1124=1,IF($K1124="Not Paid by Tenant",0,INDEX('AMI Ref'!$O$6:$R$6,MATCH($K1124,{"Oil","Gas","Electric - Other","Electric ccASHP - split"},0))),0),"")</f>
        <v>0</v>
      </c>
      <c r="AN1124" s="81">
        <f>_xlfn.IFNA(IF($D1124=2,IF($K1124="Not Paid by Tenant",0,INDEX('AMI Ref'!$O$7:$R$7,MATCH($K1124,{"Oil","Gas","Electric - Other","Electric ccASHP - split"},0))),0),"")</f>
        <v>0</v>
      </c>
      <c r="AO1124" s="81">
        <f>_xlfn.IFNA(IF($D1124=3,IF($K1124="Not Paid by Tenant",0,INDEX('AMI Ref'!$O$8:$R$8,MATCH($K1124,{"Oil","Gas","Electric - Other","Electric ccASHP - split"},0))),0),"")</f>
        <v>0</v>
      </c>
      <c r="AP1124" s="81">
        <f>_xlfn.IFNA(IF($D1124=4,IF($K1124="Not Paid by Tenant",0,INDEX('AMI Ref'!$O$9:$R$9,MATCH($K1124,{"Oil","Gas","Electric - Other","Electric ccASHP - split"},0))),0),"")</f>
        <v>0</v>
      </c>
      <c r="AQ1124" s="81">
        <f>_xlfn.IFNA(IF($D1124=5,IF($K1124="Not Paid by Tenant",0,INDEX('AMI Ref'!$O$10:$R$10,MATCH($K1124,{"Oil","Gas","Electric - Other","Electric ccASHP - split"},0))),0),"")</f>
        <v>0</v>
      </c>
      <c r="AR1124" s="124">
        <f t="shared" si="156"/>
        <v>0</v>
      </c>
      <c r="AS1124" s="123" t="e">
        <f t="shared" si="157"/>
        <v>#N/A</v>
      </c>
    </row>
    <row r="1125" spans="1:45" x14ac:dyDescent="0.2">
      <c r="A1125" s="130">
        <v>1123</v>
      </c>
      <c r="B1125" s="177">
        <f>IF(OR(COUNTIF($B$2:$B1124,Input!$F1141)&lt;1,COUNTIF($O$2:$O1124,Input!$C1141)&lt;1),Input!F1141,0)</f>
        <v>0</v>
      </c>
      <c r="C1125" s="177">
        <f>IF(OR(COUNTIF($B$2:$B1124,Input!$F1141)&lt;1,COUNTIF($O$2:$O1124,Input!$C1141)&lt;1),Input!G1141,0)</f>
        <v>0</v>
      </c>
      <c r="D1125" s="177">
        <f>IF(OR(COUNTIF($B$2:$B1124,Input!$F1141)&lt;1,COUNTIF($O$2:$O1124,Input!$C1141)&lt;1),Input!H1141,0)</f>
        <v>0</v>
      </c>
      <c r="E1125" s="177">
        <f>IF(OR(COUNTIF($B$2:$B1124,Input!$F1141)&lt;1,COUNTIF($O$2:$O1124,Input!$C1141)&lt;1),Input!I1141,0)</f>
        <v>0</v>
      </c>
      <c r="F1125" s="177">
        <f>IF(OR(COUNTIF($B$2:$B1124,Input!$F1141)&lt;1,COUNTIF($O$2:$O1124,Input!$C1141)&lt;1),Input!J1141,0)</f>
        <v>0</v>
      </c>
      <c r="G1125" s="177">
        <f>IF(OR(COUNTIF($B$2:$B1124,Input!$F1141)&lt;1,COUNTIF($O$2:$O1124,Input!$C1141)&lt;1),Input!K1141,0)</f>
        <v>0</v>
      </c>
      <c r="H1125" s="177">
        <f>IF(OR(COUNTIF($B$2:$B1124,Input!$F1141)&lt;1,COUNTIF($O$2:$O1124,Input!$C1141)&lt;1),Input!L1141,0)</f>
        <v>0</v>
      </c>
      <c r="I1125" s="177">
        <f>IF(OR(COUNTIF($B$2:$B1124,Input!$F1141)&lt;1,COUNTIF($O$2:$O1124,Input!$C1141)&lt;1),Input!M1141,0)</f>
        <v>0</v>
      </c>
      <c r="J1125" s="177">
        <f>IF(OR(COUNTIF($B$2:$B1124,Input!$F1141)&lt;1,COUNTIF($O$2:$O1124,Input!$C1141)&lt;1),Input!N1141,0)</f>
        <v>0</v>
      </c>
      <c r="K1125" s="177">
        <f>IF(OR(COUNTIF($B$2:$B1124,Input!$F1141)&lt;1,COUNTIF($O$2:$O1124,Input!$C1141)&lt;1),Input!O1141,0)</f>
        <v>0</v>
      </c>
      <c r="L1125" s="177">
        <f>IF(OR(COUNTIF($B$2:$B1124,Input!$F1141)&lt;1,COUNTIF($O$2:$O1124,Input!$C1141)&lt;1),Input!P1141,0)</f>
        <v>0</v>
      </c>
      <c r="M1125" s="129" t="str">
        <f t="shared" si="152"/>
        <v/>
      </c>
      <c r="N1125" s="161">
        <f t="shared" si="150"/>
        <v>0</v>
      </c>
      <c r="O1125" s="168">
        <f>Input!C1141</f>
        <v>0</v>
      </c>
      <c r="P1125" s="168"/>
      <c r="R1125" s="131">
        <f t="shared" si="151"/>
        <v>0</v>
      </c>
      <c r="S1125" s="133" t="str">
        <f t="shared" si="153"/>
        <v xml:space="preserve"> </v>
      </c>
      <c r="T1125" s="133"/>
      <c r="U1125" s="132" t="str">
        <f>_xlfn.IFNA(IF($D1125=0,LOOKUP($F1125,{0.1,0.2,0.3,0.4,0.5,0.6,0.7,0.8,0.9,1},{22,34,46,58,70,82,94,106,118,130}),""),"")</f>
        <v/>
      </c>
      <c r="V1125" s="132" t="str">
        <f>_xlfn.IFNA(IF($D1125=1,LOOKUP($F1125,{0.1,0.2,0.3,0.4,0.5,0.6,0.7,0.8,0.9,1},{23,35,47,59,71,83,95,107,119,131}),""),"")</f>
        <v/>
      </c>
      <c r="W1125" s="132" t="str">
        <f>_xlfn.IFNA(IF($D1125=2,LOOKUP($F1125,{0.1,0.2,0.3,0.4,0.5,0.6,0.7,0.8,0.9,1},{24,36,48,60,72,84,96,108,120,132}),""),"")</f>
        <v/>
      </c>
      <c r="X1125" s="132" t="str">
        <f>_xlfn.IFNA(IF($D1125=3,LOOKUP($F1125,{0.1,0.2,0.3,0.4,0.5,0.6,0.7,0.8,0.9,1},{25,37,49,61,73,85,97,109,121,133}),""),"")</f>
        <v/>
      </c>
      <c r="Y1125" s="132" t="str">
        <f>_xlfn.IFNA(IF($D1125=4,LOOKUP($F1125,{0.1,0.2,0.3,0.4,0.5,0.6,0.7,0.8,0.9,1},{26,38,50,62,74,86,98,110,122,134}),""),"")</f>
        <v/>
      </c>
      <c r="Z1125" s="132" t="str">
        <f>_xlfn.IFNA(IF($D1125=5,LOOKUP($F1125,{0.1,0.2,0.3,0.4,0.5,0.6,0.7,0.8,0.9,1},{27,39,51,63,75,87,99,111,123,135}),""),"")</f>
        <v/>
      </c>
      <c r="AA1125" s="132">
        <f t="shared" si="154"/>
        <v>0</v>
      </c>
      <c r="AB1125" s="132" t="str">
        <f t="shared" si="155"/>
        <v>00</v>
      </c>
      <c r="AC1125" s="82" t="e">
        <f>VLOOKUP(AB1125,'AMI Ref'!T:U,2,FALSE)</f>
        <v>#N/A</v>
      </c>
      <c r="AD1125" s="124"/>
      <c r="AE1125" s="81" t="str">
        <f>_xlfn.IFNA(IF($D1125=0,IF($J1125="Not Paid by Tenant",0,INDEX('AMI Ref'!$K$5:$N$5,MATCH($J1125,{"Oil","Gas","Electric - Other","ELECTRIC - HEAT PUMP"},0))),0),"")</f>
        <v/>
      </c>
      <c r="AF1125" s="81">
        <f>_xlfn.IFNA(IF($D1125=1,IF($J1125="Not Paid by Tenant",0,INDEX('AMI Ref'!$K$6:$N$6,MATCH($J1125,{"Oil","Gas","Electric - Other","ELECTRIC - HEAT PUMP"},0))),0),"")</f>
        <v>0</v>
      </c>
      <c r="AG1125" s="81">
        <f>_xlfn.IFNA(IF($D1125=2,IF($J1125="Not Paid by Tenant",0,INDEX('AMI Ref'!$K$7:$N$7,MATCH($J1125,{"Oil","Gas","Electric - Other","ELECTRIC - HEAT PUMP"},0))),0),"")</f>
        <v>0</v>
      </c>
      <c r="AH1125" s="81">
        <f>_xlfn.IFNA(IF($D1125=3,IF($J1125="Not Paid by Tenant",0,INDEX('AMI Ref'!$K$8:$N$8,MATCH($J1125,{"Oil","Gas","Electric - Other","ELECTRIC - HEAT PUMP"},0))),0),"")</f>
        <v>0</v>
      </c>
      <c r="AI1125" s="81">
        <f>_xlfn.IFNA(IF($D1125=4,IF($J1125="Not Paid by Tenant",0,INDEX('AMI Ref'!$K$9:$N$9,MATCH($J1125,{"Oil","Gas","Electric - Other","ELECTRIC - HEAT PUMP"},0))),0),"")</f>
        <v>0</v>
      </c>
      <c r="AJ1125" s="81">
        <f>_xlfn.IFNA(IF($D1125=5,IF($J1125="Not Paid by Tenant",0,INDEX('AMI Ref'!$K$10:$N$10,MATCH($J1125,{"Oil","Gas","Electric - Other","ELECTRIC - HEAT PUMP"},0))),0),"")</f>
        <v>0</v>
      </c>
      <c r="AK1125" s="128"/>
      <c r="AL1125" s="81" t="str">
        <f>_xlfn.IFNA(IF($D1125=0,IF($K1125="Not Paid by Tenant",0,INDEX('AMI Ref'!$O$5:$R$5,MATCH($K1125,{"Oil","Gas","Electric - Other","Electric ccASHP - split"},0))),0),"")</f>
        <v/>
      </c>
      <c r="AM1125" s="81">
        <f>_xlfn.IFNA(IF($D1125=1,IF($K1125="Not Paid by Tenant",0,INDEX('AMI Ref'!$O$6:$R$6,MATCH($K1125,{"Oil","Gas","Electric - Other","Electric ccASHP - split"},0))),0),"")</f>
        <v>0</v>
      </c>
      <c r="AN1125" s="81">
        <f>_xlfn.IFNA(IF($D1125=2,IF($K1125="Not Paid by Tenant",0,INDEX('AMI Ref'!$O$7:$R$7,MATCH($K1125,{"Oil","Gas","Electric - Other","Electric ccASHP - split"},0))),0),"")</f>
        <v>0</v>
      </c>
      <c r="AO1125" s="81">
        <f>_xlfn.IFNA(IF($D1125=3,IF($K1125="Not Paid by Tenant",0,INDEX('AMI Ref'!$O$8:$R$8,MATCH($K1125,{"Oil","Gas","Electric - Other","Electric ccASHP - split"},0))),0),"")</f>
        <v>0</v>
      </c>
      <c r="AP1125" s="81">
        <f>_xlfn.IFNA(IF($D1125=4,IF($K1125="Not Paid by Tenant",0,INDEX('AMI Ref'!$O$9:$R$9,MATCH($K1125,{"Oil","Gas","Electric - Other","Electric ccASHP - split"},0))),0),"")</f>
        <v>0</v>
      </c>
      <c r="AQ1125" s="81">
        <f>_xlfn.IFNA(IF($D1125=5,IF($K1125="Not Paid by Tenant",0,INDEX('AMI Ref'!$O$10:$R$10,MATCH($K1125,{"Oil","Gas","Electric - Other","Electric ccASHP - split"},0))),0),"")</f>
        <v>0</v>
      </c>
      <c r="AR1125" s="124">
        <f t="shared" si="156"/>
        <v>0</v>
      </c>
      <c r="AS1125" s="123" t="e">
        <f t="shared" si="157"/>
        <v>#N/A</v>
      </c>
    </row>
    <row r="1126" spans="1:45" x14ac:dyDescent="0.2">
      <c r="A1126" s="130">
        <v>1124</v>
      </c>
      <c r="B1126" s="177">
        <f>IF(OR(COUNTIF($B$2:$B1125,Input!$F1142)&lt;1,COUNTIF($O$2:$O1125,Input!$C1142)&lt;1),Input!F1142,0)</f>
        <v>0</v>
      </c>
      <c r="C1126" s="177">
        <f>IF(OR(COUNTIF($B$2:$B1125,Input!$F1142)&lt;1,COUNTIF($O$2:$O1125,Input!$C1142)&lt;1),Input!G1142,0)</f>
        <v>0</v>
      </c>
      <c r="D1126" s="177">
        <f>IF(OR(COUNTIF($B$2:$B1125,Input!$F1142)&lt;1,COUNTIF($O$2:$O1125,Input!$C1142)&lt;1),Input!H1142,0)</f>
        <v>0</v>
      </c>
      <c r="E1126" s="177">
        <f>IF(OR(COUNTIF($B$2:$B1125,Input!$F1142)&lt;1,COUNTIF($O$2:$O1125,Input!$C1142)&lt;1),Input!I1142,0)</f>
        <v>0</v>
      </c>
      <c r="F1126" s="177">
        <f>IF(OR(COUNTIF($B$2:$B1125,Input!$F1142)&lt;1,COUNTIF($O$2:$O1125,Input!$C1142)&lt;1),Input!J1142,0)</f>
        <v>0</v>
      </c>
      <c r="G1126" s="177">
        <f>IF(OR(COUNTIF($B$2:$B1125,Input!$F1142)&lt;1,COUNTIF($O$2:$O1125,Input!$C1142)&lt;1),Input!K1142,0)</f>
        <v>0</v>
      </c>
      <c r="H1126" s="177">
        <f>IF(OR(COUNTIF($B$2:$B1125,Input!$F1142)&lt;1,COUNTIF($O$2:$O1125,Input!$C1142)&lt;1),Input!L1142,0)</f>
        <v>0</v>
      </c>
      <c r="I1126" s="177">
        <f>IF(OR(COUNTIF($B$2:$B1125,Input!$F1142)&lt;1,COUNTIF($O$2:$O1125,Input!$C1142)&lt;1),Input!M1142,0)</f>
        <v>0</v>
      </c>
      <c r="J1126" s="177">
        <f>IF(OR(COUNTIF($B$2:$B1125,Input!$F1142)&lt;1,COUNTIF($O$2:$O1125,Input!$C1142)&lt;1),Input!N1142,0)</f>
        <v>0</v>
      </c>
      <c r="K1126" s="177">
        <f>IF(OR(COUNTIF($B$2:$B1125,Input!$F1142)&lt;1,COUNTIF($O$2:$O1125,Input!$C1142)&lt;1),Input!O1142,0)</f>
        <v>0</v>
      </c>
      <c r="L1126" s="177">
        <f>IF(OR(COUNTIF($B$2:$B1125,Input!$F1142)&lt;1,COUNTIF($O$2:$O1125,Input!$C1142)&lt;1),Input!P1142,0)</f>
        <v>0</v>
      </c>
      <c r="M1126" s="129" t="str">
        <f t="shared" si="152"/>
        <v/>
      </c>
      <c r="N1126" s="161">
        <f t="shared" si="150"/>
        <v>0</v>
      </c>
      <c r="O1126" s="168">
        <f>Input!C1142</f>
        <v>0</v>
      </c>
      <c r="P1126" s="168"/>
      <c r="R1126" s="131">
        <f t="shared" si="151"/>
        <v>0</v>
      </c>
      <c r="S1126" s="133" t="str">
        <f t="shared" si="153"/>
        <v xml:space="preserve"> </v>
      </c>
      <c r="T1126" s="133"/>
      <c r="U1126" s="132" t="str">
        <f>_xlfn.IFNA(IF($D1126=0,LOOKUP($F1126,{0.1,0.2,0.3,0.4,0.5,0.6,0.7,0.8,0.9,1},{22,34,46,58,70,82,94,106,118,130}),""),"")</f>
        <v/>
      </c>
      <c r="V1126" s="132" t="str">
        <f>_xlfn.IFNA(IF($D1126=1,LOOKUP($F1126,{0.1,0.2,0.3,0.4,0.5,0.6,0.7,0.8,0.9,1},{23,35,47,59,71,83,95,107,119,131}),""),"")</f>
        <v/>
      </c>
      <c r="W1126" s="132" t="str">
        <f>_xlfn.IFNA(IF($D1126=2,LOOKUP($F1126,{0.1,0.2,0.3,0.4,0.5,0.6,0.7,0.8,0.9,1},{24,36,48,60,72,84,96,108,120,132}),""),"")</f>
        <v/>
      </c>
      <c r="X1126" s="132" t="str">
        <f>_xlfn.IFNA(IF($D1126=3,LOOKUP($F1126,{0.1,0.2,0.3,0.4,0.5,0.6,0.7,0.8,0.9,1},{25,37,49,61,73,85,97,109,121,133}),""),"")</f>
        <v/>
      </c>
      <c r="Y1126" s="132" t="str">
        <f>_xlfn.IFNA(IF($D1126=4,LOOKUP($F1126,{0.1,0.2,0.3,0.4,0.5,0.6,0.7,0.8,0.9,1},{26,38,50,62,74,86,98,110,122,134}),""),"")</f>
        <v/>
      </c>
      <c r="Z1126" s="132" t="str">
        <f>_xlfn.IFNA(IF($D1126=5,LOOKUP($F1126,{0.1,0.2,0.3,0.4,0.5,0.6,0.7,0.8,0.9,1},{27,39,51,63,75,87,99,111,123,135}),""),"")</f>
        <v/>
      </c>
      <c r="AA1126" s="132">
        <f t="shared" si="154"/>
        <v>0</v>
      </c>
      <c r="AB1126" s="132" t="str">
        <f t="shared" si="155"/>
        <v>00</v>
      </c>
      <c r="AC1126" s="82" t="e">
        <f>VLOOKUP(AB1126,'AMI Ref'!T:U,2,FALSE)</f>
        <v>#N/A</v>
      </c>
      <c r="AD1126" s="124"/>
      <c r="AE1126" s="81" t="str">
        <f>_xlfn.IFNA(IF($D1126=0,IF($J1126="Not Paid by Tenant",0,INDEX('AMI Ref'!$K$5:$N$5,MATCH($J1126,{"Oil","Gas","Electric - Other","ELECTRIC - HEAT PUMP"},0))),0),"")</f>
        <v/>
      </c>
      <c r="AF1126" s="81">
        <f>_xlfn.IFNA(IF($D1126=1,IF($J1126="Not Paid by Tenant",0,INDEX('AMI Ref'!$K$6:$N$6,MATCH($J1126,{"Oil","Gas","Electric - Other","ELECTRIC - HEAT PUMP"},0))),0),"")</f>
        <v>0</v>
      </c>
      <c r="AG1126" s="81">
        <f>_xlfn.IFNA(IF($D1126=2,IF($J1126="Not Paid by Tenant",0,INDEX('AMI Ref'!$K$7:$N$7,MATCH($J1126,{"Oil","Gas","Electric - Other","ELECTRIC - HEAT PUMP"},0))),0),"")</f>
        <v>0</v>
      </c>
      <c r="AH1126" s="81">
        <f>_xlfn.IFNA(IF($D1126=3,IF($J1126="Not Paid by Tenant",0,INDEX('AMI Ref'!$K$8:$N$8,MATCH($J1126,{"Oil","Gas","Electric - Other","ELECTRIC - HEAT PUMP"},0))),0),"")</f>
        <v>0</v>
      </c>
      <c r="AI1126" s="81">
        <f>_xlfn.IFNA(IF($D1126=4,IF($J1126="Not Paid by Tenant",0,INDEX('AMI Ref'!$K$9:$N$9,MATCH($J1126,{"Oil","Gas","Electric - Other","ELECTRIC - HEAT PUMP"},0))),0),"")</f>
        <v>0</v>
      </c>
      <c r="AJ1126" s="81">
        <f>_xlfn.IFNA(IF($D1126=5,IF($J1126="Not Paid by Tenant",0,INDEX('AMI Ref'!$K$10:$N$10,MATCH($J1126,{"Oil","Gas","Electric - Other","ELECTRIC - HEAT PUMP"},0))),0),"")</f>
        <v>0</v>
      </c>
      <c r="AK1126" s="128"/>
      <c r="AL1126" s="81" t="str">
        <f>_xlfn.IFNA(IF($D1126=0,IF($K1126="Not Paid by Tenant",0,INDEX('AMI Ref'!$O$5:$R$5,MATCH($K1126,{"Oil","Gas","Electric - Other","Electric ccASHP - split"},0))),0),"")</f>
        <v/>
      </c>
      <c r="AM1126" s="81">
        <f>_xlfn.IFNA(IF($D1126=1,IF($K1126="Not Paid by Tenant",0,INDEX('AMI Ref'!$O$6:$R$6,MATCH($K1126,{"Oil","Gas","Electric - Other","Electric ccASHP - split"},0))),0),"")</f>
        <v>0</v>
      </c>
      <c r="AN1126" s="81">
        <f>_xlfn.IFNA(IF($D1126=2,IF($K1126="Not Paid by Tenant",0,INDEX('AMI Ref'!$O$7:$R$7,MATCH($K1126,{"Oil","Gas","Electric - Other","Electric ccASHP - split"},0))),0),"")</f>
        <v>0</v>
      </c>
      <c r="AO1126" s="81">
        <f>_xlfn.IFNA(IF($D1126=3,IF($K1126="Not Paid by Tenant",0,INDEX('AMI Ref'!$O$8:$R$8,MATCH($K1126,{"Oil","Gas","Electric - Other","Electric ccASHP - split"},0))),0),"")</f>
        <v>0</v>
      </c>
      <c r="AP1126" s="81">
        <f>_xlfn.IFNA(IF($D1126=4,IF($K1126="Not Paid by Tenant",0,INDEX('AMI Ref'!$O$9:$R$9,MATCH($K1126,{"Oil","Gas","Electric - Other","Electric ccASHP - split"},0))),0),"")</f>
        <v>0</v>
      </c>
      <c r="AQ1126" s="81">
        <f>_xlfn.IFNA(IF($D1126=5,IF($K1126="Not Paid by Tenant",0,INDEX('AMI Ref'!$O$10:$R$10,MATCH($K1126,{"Oil","Gas","Electric - Other","Electric ccASHP - split"},0))),0),"")</f>
        <v>0</v>
      </c>
      <c r="AR1126" s="124">
        <f t="shared" si="156"/>
        <v>0</v>
      </c>
      <c r="AS1126" s="123" t="e">
        <f t="shared" si="157"/>
        <v>#N/A</v>
      </c>
    </row>
    <row r="1127" spans="1:45" x14ac:dyDescent="0.2">
      <c r="A1127" s="130">
        <v>1125</v>
      </c>
      <c r="B1127" s="177">
        <f>IF(OR(COUNTIF($B$2:$B1126,Input!$F1143)&lt;1,COUNTIF($O$2:$O1126,Input!$C1143)&lt;1),Input!F1143,0)</f>
        <v>0</v>
      </c>
      <c r="C1127" s="177">
        <f>IF(OR(COUNTIF($B$2:$B1126,Input!$F1143)&lt;1,COUNTIF($O$2:$O1126,Input!$C1143)&lt;1),Input!G1143,0)</f>
        <v>0</v>
      </c>
      <c r="D1127" s="177">
        <f>IF(OR(COUNTIF($B$2:$B1126,Input!$F1143)&lt;1,COUNTIF($O$2:$O1126,Input!$C1143)&lt;1),Input!H1143,0)</f>
        <v>0</v>
      </c>
      <c r="E1127" s="177">
        <f>IF(OR(COUNTIF($B$2:$B1126,Input!$F1143)&lt;1,COUNTIF($O$2:$O1126,Input!$C1143)&lt;1),Input!I1143,0)</f>
        <v>0</v>
      </c>
      <c r="F1127" s="177">
        <f>IF(OR(COUNTIF($B$2:$B1126,Input!$F1143)&lt;1,COUNTIF($O$2:$O1126,Input!$C1143)&lt;1),Input!J1143,0)</f>
        <v>0</v>
      </c>
      <c r="G1127" s="177">
        <f>IF(OR(COUNTIF($B$2:$B1126,Input!$F1143)&lt;1,COUNTIF($O$2:$O1126,Input!$C1143)&lt;1),Input!K1143,0)</f>
        <v>0</v>
      </c>
      <c r="H1127" s="177">
        <f>IF(OR(COUNTIF($B$2:$B1126,Input!$F1143)&lt;1,COUNTIF($O$2:$O1126,Input!$C1143)&lt;1),Input!L1143,0)</f>
        <v>0</v>
      </c>
      <c r="I1127" s="177">
        <f>IF(OR(COUNTIF($B$2:$B1126,Input!$F1143)&lt;1,COUNTIF($O$2:$O1126,Input!$C1143)&lt;1),Input!M1143,0)</f>
        <v>0</v>
      </c>
      <c r="J1127" s="177">
        <f>IF(OR(COUNTIF($B$2:$B1126,Input!$F1143)&lt;1,COUNTIF($O$2:$O1126,Input!$C1143)&lt;1),Input!N1143,0)</f>
        <v>0</v>
      </c>
      <c r="K1127" s="177">
        <f>IF(OR(COUNTIF($B$2:$B1126,Input!$F1143)&lt;1,COUNTIF($O$2:$O1126,Input!$C1143)&lt;1),Input!O1143,0)</f>
        <v>0</v>
      </c>
      <c r="L1127" s="177">
        <f>IF(OR(COUNTIF($B$2:$B1126,Input!$F1143)&lt;1,COUNTIF($O$2:$O1126,Input!$C1143)&lt;1),Input!P1143,0)</f>
        <v>0</v>
      </c>
      <c r="M1127" s="129" t="str">
        <f t="shared" si="152"/>
        <v/>
      </c>
      <c r="N1127" s="161">
        <f t="shared" si="150"/>
        <v>0</v>
      </c>
      <c r="O1127" s="168">
        <f>Input!C1143</f>
        <v>0</v>
      </c>
      <c r="P1127" s="168"/>
      <c r="R1127" s="131">
        <f t="shared" si="151"/>
        <v>0</v>
      </c>
      <c r="S1127" s="133" t="str">
        <f t="shared" si="153"/>
        <v xml:space="preserve"> </v>
      </c>
      <c r="T1127" s="133"/>
      <c r="U1127" s="132" t="str">
        <f>_xlfn.IFNA(IF($D1127=0,LOOKUP($F1127,{0.1,0.2,0.3,0.4,0.5,0.6,0.7,0.8,0.9,1},{22,34,46,58,70,82,94,106,118,130}),""),"")</f>
        <v/>
      </c>
      <c r="V1127" s="132" t="str">
        <f>_xlfn.IFNA(IF($D1127=1,LOOKUP($F1127,{0.1,0.2,0.3,0.4,0.5,0.6,0.7,0.8,0.9,1},{23,35,47,59,71,83,95,107,119,131}),""),"")</f>
        <v/>
      </c>
      <c r="W1127" s="132" t="str">
        <f>_xlfn.IFNA(IF($D1127=2,LOOKUP($F1127,{0.1,0.2,0.3,0.4,0.5,0.6,0.7,0.8,0.9,1},{24,36,48,60,72,84,96,108,120,132}),""),"")</f>
        <v/>
      </c>
      <c r="X1127" s="132" t="str">
        <f>_xlfn.IFNA(IF($D1127=3,LOOKUP($F1127,{0.1,0.2,0.3,0.4,0.5,0.6,0.7,0.8,0.9,1},{25,37,49,61,73,85,97,109,121,133}),""),"")</f>
        <v/>
      </c>
      <c r="Y1127" s="132" t="str">
        <f>_xlfn.IFNA(IF($D1127=4,LOOKUP($F1127,{0.1,0.2,0.3,0.4,0.5,0.6,0.7,0.8,0.9,1},{26,38,50,62,74,86,98,110,122,134}),""),"")</f>
        <v/>
      </c>
      <c r="Z1127" s="132" t="str">
        <f>_xlfn.IFNA(IF($D1127=5,LOOKUP($F1127,{0.1,0.2,0.3,0.4,0.5,0.6,0.7,0.8,0.9,1},{27,39,51,63,75,87,99,111,123,135}),""),"")</f>
        <v/>
      </c>
      <c r="AA1127" s="132">
        <f t="shared" si="154"/>
        <v>0</v>
      </c>
      <c r="AB1127" s="132" t="str">
        <f t="shared" si="155"/>
        <v>00</v>
      </c>
      <c r="AC1127" s="82" t="e">
        <f>VLOOKUP(AB1127,'AMI Ref'!T:U,2,FALSE)</f>
        <v>#N/A</v>
      </c>
      <c r="AD1127" s="124"/>
      <c r="AE1127" s="81" t="str">
        <f>_xlfn.IFNA(IF($D1127=0,IF($J1127="Not Paid by Tenant",0,INDEX('AMI Ref'!$K$5:$N$5,MATCH($J1127,{"Oil","Gas","Electric - Other","ELECTRIC - HEAT PUMP"},0))),0),"")</f>
        <v/>
      </c>
      <c r="AF1127" s="81">
        <f>_xlfn.IFNA(IF($D1127=1,IF($J1127="Not Paid by Tenant",0,INDEX('AMI Ref'!$K$6:$N$6,MATCH($J1127,{"Oil","Gas","Electric - Other","ELECTRIC - HEAT PUMP"},0))),0),"")</f>
        <v>0</v>
      </c>
      <c r="AG1127" s="81">
        <f>_xlfn.IFNA(IF($D1127=2,IF($J1127="Not Paid by Tenant",0,INDEX('AMI Ref'!$K$7:$N$7,MATCH($J1127,{"Oil","Gas","Electric - Other","ELECTRIC - HEAT PUMP"},0))),0),"")</f>
        <v>0</v>
      </c>
      <c r="AH1127" s="81">
        <f>_xlfn.IFNA(IF($D1127=3,IF($J1127="Not Paid by Tenant",0,INDEX('AMI Ref'!$K$8:$N$8,MATCH($J1127,{"Oil","Gas","Electric - Other","ELECTRIC - HEAT PUMP"},0))),0),"")</f>
        <v>0</v>
      </c>
      <c r="AI1127" s="81">
        <f>_xlfn.IFNA(IF($D1127=4,IF($J1127="Not Paid by Tenant",0,INDEX('AMI Ref'!$K$9:$N$9,MATCH($J1127,{"Oil","Gas","Electric - Other","ELECTRIC - HEAT PUMP"},0))),0),"")</f>
        <v>0</v>
      </c>
      <c r="AJ1127" s="81">
        <f>_xlfn.IFNA(IF($D1127=5,IF($J1127="Not Paid by Tenant",0,INDEX('AMI Ref'!$K$10:$N$10,MATCH($J1127,{"Oil","Gas","Electric - Other","ELECTRIC - HEAT PUMP"},0))),0),"")</f>
        <v>0</v>
      </c>
      <c r="AK1127" s="128"/>
      <c r="AL1127" s="81" t="str">
        <f>_xlfn.IFNA(IF($D1127=0,IF($K1127="Not Paid by Tenant",0,INDEX('AMI Ref'!$O$5:$R$5,MATCH($K1127,{"Oil","Gas","Electric - Other","Electric ccASHP - split"},0))),0),"")</f>
        <v/>
      </c>
      <c r="AM1127" s="81">
        <f>_xlfn.IFNA(IF($D1127=1,IF($K1127="Not Paid by Tenant",0,INDEX('AMI Ref'!$O$6:$R$6,MATCH($K1127,{"Oil","Gas","Electric - Other","Electric ccASHP - split"},0))),0),"")</f>
        <v>0</v>
      </c>
      <c r="AN1127" s="81">
        <f>_xlfn.IFNA(IF($D1127=2,IF($K1127="Not Paid by Tenant",0,INDEX('AMI Ref'!$O$7:$R$7,MATCH($K1127,{"Oil","Gas","Electric - Other","Electric ccASHP - split"},0))),0),"")</f>
        <v>0</v>
      </c>
      <c r="AO1127" s="81">
        <f>_xlfn.IFNA(IF($D1127=3,IF($K1127="Not Paid by Tenant",0,INDEX('AMI Ref'!$O$8:$R$8,MATCH($K1127,{"Oil","Gas","Electric - Other","Electric ccASHP - split"},0))),0),"")</f>
        <v>0</v>
      </c>
      <c r="AP1127" s="81">
        <f>_xlfn.IFNA(IF($D1127=4,IF($K1127="Not Paid by Tenant",0,INDEX('AMI Ref'!$O$9:$R$9,MATCH($K1127,{"Oil","Gas","Electric - Other","Electric ccASHP - split"},0))),0),"")</f>
        <v>0</v>
      </c>
      <c r="AQ1127" s="81">
        <f>_xlfn.IFNA(IF($D1127=5,IF($K1127="Not Paid by Tenant",0,INDEX('AMI Ref'!$O$10:$R$10,MATCH($K1127,{"Oil","Gas","Electric - Other","Electric ccASHP - split"},0))),0),"")</f>
        <v>0</v>
      </c>
      <c r="AR1127" s="124">
        <f t="shared" si="156"/>
        <v>0</v>
      </c>
      <c r="AS1127" s="123" t="e">
        <f t="shared" si="157"/>
        <v>#N/A</v>
      </c>
    </row>
    <row r="1128" spans="1:45" x14ac:dyDescent="0.2">
      <c r="A1128" s="130">
        <v>1126</v>
      </c>
      <c r="B1128" s="177">
        <f>IF(OR(COUNTIF($B$2:$B1127,Input!$F1144)&lt;1,COUNTIF($O$2:$O1127,Input!$C1144)&lt;1),Input!F1144,0)</f>
        <v>0</v>
      </c>
      <c r="C1128" s="177">
        <f>IF(OR(COUNTIF($B$2:$B1127,Input!$F1144)&lt;1,COUNTIF($O$2:$O1127,Input!$C1144)&lt;1),Input!G1144,0)</f>
        <v>0</v>
      </c>
      <c r="D1128" s="177">
        <f>IF(OR(COUNTIF($B$2:$B1127,Input!$F1144)&lt;1,COUNTIF($O$2:$O1127,Input!$C1144)&lt;1),Input!H1144,0)</f>
        <v>0</v>
      </c>
      <c r="E1128" s="177">
        <f>IF(OR(COUNTIF($B$2:$B1127,Input!$F1144)&lt;1,COUNTIF($O$2:$O1127,Input!$C1144)&lt;1),Input!I1144,0)</f>
        <v>0</v>
      </c>
      <c r="F1128" s="177">
        <f>IF(OR(COUNTIF($B$2:$B1127,Input!$F1144)&lt;1,COUNTIF($O$2:$O1127,Input!$C1144)&lt;1),Input!J1144,0)</f>
        <v>0</v>
      </c>
      <c r="G1128" s="177">
        <f>IF(OR(COUNTIF($B$2:$B1127,Input!$F1144)&lt;1,COUNTIF($O$2:$O1127,Input!$C1144)&lt;1),Input!K1144,0)</f>
        <v>0</v>
      </c>
      <c r="H1128" s="177">
        <f>IF(OR(COUNTIF($B$2:$B1127,Input!$F1144)&lt;1,COUNTIF($O$2:$O1127,Input!$C1144)&lt;1),Input!L1144,0)</f>
        <v>0</v>
      </c>
      <c r="I1128" s="177">
        <f>IF(OR(COUNTIF($B$2:$B1127,Input!$F1144)&lt;1,COUNTIF($O$2:$O1127,Input!$C1144)&lt;1),Input!M1144,0)</f>
        <v>0</v>
      </c>
      <c r="J1128" s="177">
        <f>IF(OR(COUNTIF($B$2:$B1127,Input!$F1144)&lt;1,COUNTIF($O$2:$O1127,Input!$C1144)&lt;1),Input!N1144,0)</f>
        <v>0</v>
      </c>
      <c r="K1128" s="177">
        <f>IF(OR(COUNTIF($B$2:$B1127,Input!$F1144)&lt;1,COUNTIF($O$2:$O1127,Input!$C1144)&lt;1),Input!O1144,0)</f>
        <v>0</v>
      </c>
      <c r="L1128" s="177">
        <f>IF(OR(COUNTIF($B$2:$B1127,Input!$F1144)&lt;1,COUNTIF($O$2:$O1127,Input!$C1144)&lt;1),Input!P1144,0)</f>
        <v>0</v>
      </c>
      <c r="M1128" s="129" t="str">
        <f t="shared" si="152"/>
        <v/>
      </c>
      <c r="N1128" s="161">
        <f t="shared" si="150"/>
        <v>0</v>
      </c>
      <c r="O1128" s="168">
        <f>Input!C1144</f>
        <v>0</v>
      </c>
      <c r="P1128" s="168"/>
      <c r="R1128" s="131">
        <f t="shared" si="151"/>
        <v>0</v>
      </c>
      <c r="S1128" s="133" t="str">
        <f t="shared" si="153"/>
        <v xml:space="preserve"> </v>
      </c>
      <c r="T1128" s="133"/>
      <c r="U1128" s="132" t="str">
        <f>_xlfn.IFNA(IF($D1128=0,LOOKUP($F1128,{0.1,0.2,0.3,0.4,0.5,0.6,0.7,0.8,0.9,1},{22,34,46,58,70,82,94,106,118,130}),""),"")</f>
        <v/>
      </c>
      <c r="V1128" s="132" t="str">
        <f>_xlfn.IFNA(IF($D1128=1,LOOKUP($F1128,{0.1,0.2,0.3,0.4,0.5,0.6,0.7,0.8,0.9,1},{23,35,47,59,71,83,95,107,119,131}),""),"")</f>
        <v/>
      </c>
      <c r="W1128" s="132" t="str">
        <f>_xlfn.IFNA(IF($D1128=2,LOOKUP($F1128,{0.1,0.2,0.3,0.4,0.5,0.6,0.7,0.8,0.9,1},{24,36,48,60,72,84,96,108,120,132}),""),"")</f>
        <v/>
      </c>
      <c r="X1128" s="132" t="str">
        <f>_xlfn.IFNA(IF($D1128=3,LOOKUP($F1128,{0.1,0.2,0.3,0.4,0.5,0.6,0.7,0.8,0.9,1},{25,37,49,61,73,85,97,109,121,133}),""),"")</f>
        <v/>
      </c>
      <c r="Y1128" s="132" t="str">
        <f>_xlfn.IFNA(IF($D1128=4,LOOKUP($F1128,{0.1,0.2,0.3,0.4,0.5,0.6,0.7,0.8,0.9,1},{26,38,50,62,74,86,98,110,122,134}),""),"")</f>
        <v/>
      </c>
      <c r="Z1128" s="132" t="str">
        <f>_xlfn.IFNA(IF($D1128=5,LOOKUP($F1128,{0.1,0.2,0.3,0.4,0.5,0.6,0.7,0.8,0.9,1},{27,39,51,63,75,87,99,111,123,135}),""),"")</f>
        <v/>
      </c>
      <c r="AA1128" s="132">
        <f t="shared" si="154"/>
        <v>0</v>
      </c>
      <c r="AB1128" s="132" t="str">
        <f t="shared" si="155"/>
        <v>00</v>
      </c>
      <c r="AC1128" s="82" t="e">
        <f>VLOOKUP(AB1128,'AMI Ref'!T:U,2,FALSE)</f>
        <v>#N/A</v>
      </c>
      <c r="AD1128" s="124"/>
      <c r="AE1128" s="81" t="str">
        <f>_xlfn.IFNA(IF($D1128=0,IF($J1128="Not Paid by Tenant",0,INDEX('AMI Ref'!$K$5:$N$5,MATCH($J1128,{"Oil","Gas","Electric - Other","ELECTRIC - HEAT PUMP"},0))),0),"")</f>
        <v/>
      </c>
      <c r="AF1128" s="81">
        <f>_xlfn.IFNA(IF($D1128=1,IF($J1128="Not Paid by Tenant",0,INDEX('AMI Ref'!$K$6:$N$6,MATCH($J1128,{"Oil","Gas","Electric - Other","ELECTRIC - HEAT PUMP"},0))),0),"")</f>
        <v>0</v>
      </c>
      <c r="AG1128" s="81">
        <f>_xlfn.IFNA(IF($D1128=2,IF($J1128="Not Paid by Tenant",0,INDEX('AMI Ref'!$K$7:$N$7,MATCH($J1128,{"Oil","Gas","Electric - Other","ELECTRIC - HEAT PUMP"},0))),0),"")</f>
        <v>0</v>
      </c>
      <c r="AH1128" s="81">
        <f>_xlfn.IFNA(IF($D1128=3,IF($J1128="Not Paid by Tenant",0,INDEX('AMI Ref'!$K$8:$N$8,MATCH($J1128,{"Oil","Gas","Electric - Other","ELECTRIC - HEAT PUMP"},0))),0),"")</f>
        <v>0</v>
      </c>
      <c r="AI1128" s="81">
        <f>_xlfn.IFNA(IF($D1128=4,IF($J1128="Not Paid by Tenant",0,INDEX('AMI Ref'!$K$9:$N$9,MATCH($J1128,{"Oil","Gas","Electric - Other","ELECTRIC - HEAT PUMP"},0))),0),"")</f>
        <v>0</v>
      </c>
      <c r="AJ1128" s="81">
        <f>_xlfn.IFNA(IF($D1128=5,IF($J1128="Not Paid by Tenant",0,INDEX('AMI Ref'!$K$10:$N$10,MATCH($J1128,{"Oil","Gas","Electric - Other","ELECTRIC - HEAT PUMP"},0))),0),"")</f>
        <v>0</v>
      </c>
      <c r="AK1128" s="128"/>
      <c r="AL1128" s="81" t="str">
        <f>_xlfn.IFNA(IF($D1128=0,IF($K1128="Not Paid by Tenant",0,INDEX('AMI Ref'!$O$5:$R$5,MATCH($K1128,{"Oil","Gas","Electric - Other","Electric ccASHP - split"},0))),0),"")</f>
        <v/>
      </c>
      <c r="AM1128" s="81">
        <f>_xlfn.IFNA(IF($D1128=1,IF($K1128="Not Paid by Tenant",0,INDEX('AMI Ref'!$O$6:$R$6,MATCH($K1128,{"Oil","Gas","Electric - Other","Electric ccASHP - split"},0))),0),"")</f>
        <v>0</v>
      </c>
      <c r="AN1128" s="81">
        <f>_xlfn.IFNA(IF($D1128=2,IF($K1128="Not Paid by Tenant",0,INDEX('AMI Ref'!$O$7:$R$7,MATCH($K1128,{"Oil","Gas","Electric - Other","Electric ccASHP - split"},0))),0),"")</f>
        <v>0</v>
      </c>
      <c r="AO1128" s="81">
        <f>_xlfn.IFNA(IF($D1128=3,IF($K1128="Not Paid by Tenant",0,INDEX('AMI Ref'!$O$8:$R$8,MATCH($K1128,{"Oil","Gas","Electric - Other","Electric ccASHP - split"},0))),0),"")</f>
        <v>0</v>
      </c>
      <c r="AP1128" s="81">
        <f>_xlfn.IFNA(IF($D1128=4,IF($K1128="Not Paid by Tenant",0,INDEX('AMI Ref'!$O$9:$R$9,MATCH($K1128,{"Oil","Gas","Electric - Other","Electric ccASHP - split"},0))),0),"")</f>
        <v>0</v>
      </c>
      <c r="AQ1128" s="81">
        <f>_xlfn.IFNA(IF($D1128=5,IF($K1128="Not Paid by Tenant",0,INDEX('AMI Ref'!$O$10:$R$10,MATCH($K1128,{"Oil","Gas","Electric - Other","Electric ccASHP - split"},0))),0),"")</f>
        <v>0</v>
      </c>
      <c r="AR1128" s="124">
        <f t="shared" si="156"/>
        <v>0</v>
      </c>
      <c r="AS1128" s="123" t="e">
        <f t="shared" si="157"/>
        <v>#N/A</v>
      </c>
    </row>
    <row r="1129" spans="1:45" x14ac:dyDescent="0.2">
      <c r="A1129" s="130">
        <v>1127</v>
      </c>
      <c r="B1129" s="177">
        <f>IF(OR(COUNTIF($B$2:$B1128,Input!$F1145)&lt;1,COUNTIF($O$2:$O1128,Input!$C1145)&lt;1),Input!F1145,0)</f>
        <v>0</v>
      </c>
      <c r="C1129" s="177">
        <f>IF(OR(COUNTIF($B$2:$B1128,Input!$F1145)&lt;1,COUNTIF($O$2:$O1128,Input!$C1145)&lt;1),Input!G1145,0)</f>
        <v>0</v>
      </c>
      <c r="D1129" s="177">
        <f>IF(OR(COUNTIF($B$2:$B1128,Input!$F1145)&lt;1,COUNTIF($O$2:$O1128,Input!$C1145)&lt;1),Input!H1145,0)</f>
        <v>0</v>
      </c>
      <c r="E1129" s="177">
        <f>IF(OR(COUNTIF($B$2:$B1128,Input!$F1145)&lt;1,COUNTIF($O$2:$O1128,Input!$C1145)&lt;1),Input!I1145,0)</f>
        <v>0</v>
      </c>
      <c r="F1129" s="177">
        <f>IF(OR(COUNTIF($B$2:$B1128,Input!$F1145)&lt;1,COUNTIF($O$2:$O1128,Input!$C1145)&lt;1),Input!J1145,0)</f>
        <v>0</v>
      </c>
      <c r="G1129" s="177">
        <f>IF(OR(COUNTIF($B$2:$B1128,Input!$F1145)&lt;1,COUNTIF($O$2:$O1128,Input!$C1145)&lt;1),Input!K1145,0)</f>
        <v>0</v>
      </c>
      <c r="H1129" s="177">
        <f>IF(OR(COUNTIF($B$2:$B1128,Input!$F1145)&lt;1,COUNTIF($O$2:$O1128,Input!$C1145)&lt;1),Input!L1145,0)</f>
        <v>0</v>
      </c>
      <c r="I1129" s="177">
        <f>IF(OR(COUNTIF($B$2:$B1128,Input!$F1145)&lt;1,COUNTIF($O$2:$O1128,Input!$C1145)&lt;1),Input!M1145,0)</f>
        <v>0</v>
      </c>
      <c r="J1129" s="177">
        <f>IF(OR(COUNTIF($B$2:$B1128,Input!$F1145)&lt;1,COUNTIF($O$2:$O1128,Input!$C1145)&lt;1),Input!N1145,0)</f>
        <v>0</v>
      </c>
      <c r="K1129" s="177">
        <f>IF(OR(COUNTIF($B$2:$B1128,Input!$F1145)&lt;1,COUNTIF($O$2:$O1128,Input!$C1145)&lt;1),Input!O1145,0)</f>
        <v>0</v>
      </c>
      <c r="L1129" s="177">
        <f>IF(OR(COUNTIF($B$2:$B1128,Input!$F1145)&lt;1,COUNTIF($O$2:$O1128,Input!$C1145)&lt;1),Input!P1145,0)</f>
        <v>0</v>
      </c>
      <c r="M1129" s="129" t="str">
        <f t="shared" si="152"/>
        <v/>
      </c>
      <c r="N1129" s="161">
        <f t="shared" si="150"/>
        <v>0</v>
      </c>
      <c r="O1129" s="168">
        <f>Input!C1145</f>
        <v>0</v>
      </c>
      <c r="P1129" s="168"/>
      <c r="R1129" s="131">
        <f t="shared" si="151"/>
        <v>0</v>
      </c>
      <c r="S1129" s="133" t="str">
        <f t="shared" si="153"/>
        <v xml:space="preserve"> </v>
      </c>
      <c r="T1129" s="133"/>
      <c r="U1129" s="132" t="str">
        <f>_xlfn.IFNA(IF($D1129=0,LOOKUP($F1129,{0.1,0.2,0.3,0.4,0.5,0.6,0.7,0.8,0.9,1},{22,34,46,58,70,82,94,106,118,130}),""),"")</f>
        <v/>
      </c>
      <c r="V1129" s="132" t="str">
        <f>_xlfn.IFNA(IF($D1129=1,LOOKUP($F1129,{0.1,0.2,0.3,0.4,0.5,0.6,0.7,0.8,0.9,1},{23,35,47,59,71,83,95,107,119,131}),""),"")</f>
        <v/>
      </c>
      <c r="W1129" s="132" t="str">
        <f>_xlfn.IFNA(IF($D1129=2,LOOKUP($F1129,{0.1,0.2,0.3,0.4,0.5,0.6,0.7,0.8,0.9,1},{24,36,48,60,72,84,96,108,120,132}),""),"")</f>
        <v/>
      </c>
      <c r="X1129" s="132" t="str">
        <f>_xlfn.IFNA(IF($D1129=3,LOOKUP($F1129,{0.1,0.2,0.3,0.4,0.5,0.6,0.7,0.8,0.9,1},{25,37,49,61,73,85,97,109,121,133}),""),"")</f>
        <v/>
      </c>
      <c r="Y1129" s="132" t="str">
        <f>_xlfn.IFNA(IF($D1129=4,LOOKUP($F1129,{0.1,0.2,0.3,0.4,0.5,0.6,0.7,0.8,0.9,1},{26,38,50,62,74,86,98,110,122,134}),""),"")</f>
        <v/>
      </c>
      <c r="Z1129" s="132" t="str">
        <f>_xlfn.IFNA(IF($D1129=5,LOOKUP($F1129,{0.1,0.2,0.3,0.4,0.5,0.6,0.7,0.8,0.9,1},{27,39,51,63,75,87,99,111,123,135}),""),"")</f>
        <v/>
      </c>
      <c r="AA1129" s="132">
        <f t="shared" si="154"/>
        <v>0</v>
      </c>
      <c r="AB1129" s="132" t="str">
        <f t="shared" si="155"/>
        <v>00</v>
      </c>
      <c r="AC1129" s="82" t="e">
        <f>VLOOKUP(AB1129,'AMI Ref'!T:U,2,FALSE)</f>
        <v>#N/A</v>
      </c>
      <c r="AD1129" s="124"/>
      <c r="AE1129" s="81" t="str">
        <f>_xlfn.IFNA(IF($D1129=0,IF($J1129="Not Paid by Tenant",0,INDEX('AMI Ref'!$K$5:$N$5,MATCH($J1129,{"Oil","Gas","Electric - Other","ELECTRIC - HEAT PUMP"},0))),0),"")</f>
        <v/>
      </c>
      <c r="AF1129" s="81">
        <f>_xlfn.IFNA(IF($D1129=1,IF($J1129="Not Paid by Tenant",0,INDEX('AMI Ref'!$K$6:$N$6,MATCH($J1129,{"Oil","Gas","Electric - Other","ELECTRIC - HEAT PUMP"},0))),0),"")</f>
        <v>0</v>
      </c>
      <c r="AG1129" s="81">
        <f>_xlfn.IFNA(IF($D1129=2,IF($J1129="Not Paid by Tenant",0,INDEX('AMI Ref'!$K$7:$N$7,MATCH($J1129,{"Oil","Gas","Electric - Other","ELECTRIC - HEAT PUMP"},0))),0),"")</f>
        <v>0</v>
      </c>
      <c r="AH1129" s="81">
        <f>_xlfn.IFNA(IF($D1129=3,IF($J1129="Not Paid by Tenant",0,INDEX('AMI Ref'!$K$8:$N$8,MATCH($J1129,{"Oil","Gas","Electric - Other","ELECTRIC - HEAT PUMP"},0))),0),"")</f>
        <v>0</v>
      </c>
      <c r="AI1129" s="81">
        <f>_xlfn.IFNA(IF($D1129=4,IF($J1129="Not Paid by Tenant",0,INDEX('AMI Ref'!$K$9:$N$9,MATCH($J1129,{"Oil","Gas","Electric - Other","ELECTRIC - HEAT PUMP"},0))),0),"")</f>
        <v>0</v>
      </c>
      <c r="AJ1129" s="81">
        <f>_xlfn.IFNA(IF($D1129=5,IF($J1129="Not Paid by Tenant",0,INDEX('AMI Ref'!$K$10:$N$10,MATCH($J1129,{"Oil","Gas","Electric - Other","ELECTRIC - HEAT PUMP"},0))),0),"")</f>
        <v>0</v>
      </c>
      <c r="AK1129" s="128"/>
      <c r="AL1129" s="81" t="str">
        <f>_xlfn.IFNA(IF($D1129=0,IF($K1129="Not Paid by Tenant",0,INDEX('AMI Ref'!$O$5:$R$5,MATCH($K1129,{"Oil","Gas","Electric - Other","Electric ccASHP - split"},0))),0),"")</f>
        <v/>
      </c>
      <c r="AM1129" s="81">
        <f>_xlfn.IFNA(IF($D1129=1,IF($K1129="Not Paid by Tenant",0,INDEX('AMI Ref'!$O$6:$R$6,MATCH($K1129,{"Oil","Gas","Electric - Other","Electric ccASHP - split"},0))),0),"")</f>
        <v>0</v>
      </c>
      <c r="AN1129" s="81">
        <f>_xlfn.IFNA(IF($D1129=2,IF($K1129="Not Paid by Tenant",0,INDEX('AMI Ref'!$O$7:$R$7,MATCH($K1129,{"Oil","Gas","Electric - Other","Electric ccASHP - split"},0))),0),"")</f>
        <v>0</v>
      </c>
      <c r="AO1129" s="81">
        <f>_xlfn.IFNA(IF($D1129=3,IF($K1129="Not Paid by Tenant",0,INDEX('AMI Ref'!$O$8:$R$8,MATCH($K1129,{"Oil","Gas","Electric - Other","Electric ccASHP - split"},0))),0),"")</f>
        <v>0</v>
      </c>
      <c r="AP1129" s="81">
        <f>_xlfn.IFNA(IF($D1129=4,IF($K1129="Not Paid by Tenant",0,INDEX('AMI Ref'!$O$9:$R$9,MATCH($K1129,{"Oil","Gas","Electric - Other","Electric ccASHP - split"},0))),0),"")</f>
        <v>0</v>
      </c>
      <c r="AQ1129" s="81">
        <f>_xlfn.IFNA(IF($D1129=5,IF($K1129="Not Paid by Tenant",0,INDEX('AMI Ref'!$O$10:$R$10,MATCH($K1129,{"Oil","Gas","Electric - Other","Electric ccASHP - split"},0))),0),"")</f>
        <v>0</v>
      </c>
      <c r="AR1129" s="124">
        <f t="shared" si="156"/>
        <v>0</v>
      </c>
      <c r="AS1129" s="123" t="e">
        <f t="shared" si="157"/>
        <v>#N/A</v>
      </c>
    </row>
    <row r="1130" spans="1:45" x14ac:dyDescent="0.2">
      <c r="A1130" s="130">
        <v>1128</v>
      </c>
      <c r="B1130" s="177">
        <f>IF(OR(COUNTIF($B$2:$B1129,Input!$F1146)&lt;1,COUNTIF($O$2:$O1129,Input!$C1146)&lt;1),Input!F1146,0)</f>
        <v>0</v>
      </c>
      <c r="C1130" s="177">
        <f>IF(OR(COUNTIF($B$2:$B1129,Input!$F1146)&lt;1,COUNTIF($O$2:$O1129,Input!$C1146)&lt;1),Input!G1146,0)</f>
        <v>0</v>
      </c>
      <c r="D1130" s="177">
        <f>IF(OR(COUNTIF($B$2:$B1129,Input!$F1146)&lt;1,COUNTIF($O$2:$O1129,Input!$C1146)&lt;1),Input!H1146,0)</f>
        <v>0</v>
      </c>
      <c r="E1130" s="177">
        <f>IF(OR(COUNTIF($B$2:$B1129,Input!$F1146)&lt;1,COUNTIF($O$2:$O1129,Input!$C1146)&lt;1),Input!I1146,0)</f>
        <v>0</v>
      </c>
      <c r="F1130" s="177">
        <f>IF(OR(COUNTIF($B$2:$B1129,Input!$F1146)&lt;1,COUNTIF($O$2:$O1129,Input!$C1146)&lt;1),Input!J1146,0)</f>
        <v>0</v>
      </c>
      <c r="G1130" s="177">
        <f>IF(OR(COUNTIF($B$2:$B1129,Input!$F1146)&lt;1,COUNTIF($O$2:$O1129,Input!$C1146)&lt;1),Input!K1146,0)</f>
        <v>0</v>
      </c>
      <c r="H1130" s="177">
        <f>IF(OR(COUNTIF($B$2:$B1129,Input!$F1146)&lt;1,COUNTIF($O$2:$O1129,Input!$C1146)&lt;1),Input!L1146,0)</f>
        <v>0</v>
      </c>
      <c r="I1130" s="177">
        <f>IF(OR(COUNTIF($B$2:$B1129,Input!$F1146)&lt;1,COUNTIF($O$2:$O1129,Input!$C1146)&lt;1),Input!M1146,0)</f>
        <v>0</v>
      </c>
      <c r="J1130" s="177">
        <f>IF(OR(COUNTIF($B$2:$B1129,Input!$F1146)&lt;1,COUNTIF($O$2:$O1129,Input!$C1146)&lt;1),Input!N1146,0)</f>
        <v>0</v>
      </c>
      <c r="K1130" s="177">
        <f>IF(OR(COUNTIF($B$2:$B1129,Input!$F1146)&lt;1,COUNTIF($O$2:$O1129,Input!$C1146)&lt;1),Input!O1146,0)</f>
        <v>0</v>
      </c>
      <c r="L1130" s="177">
        <f>IF(OR(COUNTIF($B$2:$B1129,Input!$F1146)&lt;1,COUNTIF($O$2:$O1129,Input!$C1146)&lt;1),Input!P1146,0)</f>
        <v>0</v>
      </c>
      <c r="M1130" s="129" t="str">
        <f t="shared" si="152"/>
        <v/>
      </c>
      <c r="N1130" s="161">
        <f t="shared" si="150"/>
        <v>0</v>
      </c>
      <c r="O1130" s="168">
        <f>Input!C1146</f>
        <v>0</v>
      </c>
      <c r="P1130" s="168"/>
      <c r="R1130" s="131">
        <f t="shared" si="151"/>
        <v>0</v>
      </c>
      <c r="S1130" s="133" t="str">
        <f t="shared" si="153"/>
        <v xml:space="preserve"> </v>
      </c>
      <c r="T1130" s="133"/>
      <c r="U1130" s="132" t="str">
        <f>_xlfn.IFNA(IF($D1130=0,LOOKUP($F1130,{0.1,0.2,0.3,0.4,0.5,0.6,0.7,0.8,0.9,1},{22,34,46,58,70,82,94,106,118,130}),""),"")</f>
        <v/>
      </c>
      <c r="V1130" s="132" t="str">
        <f>_xlfn.IFNA(IF($D1130=1,LOOKUP($F1130,{0.1,0.2,0.3,0.4,0.5,0.6,0.7,0.8,0.9,1},{23,35,47,59,71,83,95,107,119,131}),""),"")</f>
        <v/>
      </c>
      <c r="W1130" s="132" t="str">
        <f>_xlfn.IFNA(IF($D1130=2,LOOKUP($F1130,{0.1,0.2,0.3,0.4,0.5,0.6,0.7,0.8,0.9,1},{24,36,48,60,72,84,96,108,120,132}),""),"")</f>
        <v/>
      </c>
      <c r="X1130" s="132" t="str">
        <f>_xlfn.IFNA(IF($D1130=3,LOOKUP($F1130,{0.1,0.2,0.3,0.4,0.5,0.6,0.7,0.8,0.9,1},{25,37,49,61,73,85,97,109,121,133}),""),"")</f>
        <v/>
      </c>
      <c r="Y1130" s="132" t="str">
        <f>_xlfn.IFNA(IF($D1130=4,LOOKUP($F1130,{0.1,0.2,0.3,0.4,0.5,0.6,0.7,0.8,0.9,1},{26,38,50,62,74,86,98,110,122,134}),""),"")</f>
        <v/>
      </c>
      <c r="Z1130" s="132" t="str">
        <f>_xlfn.IFNA(IF($D1130=5,LOOKUP($F1130,{0.1,0.2,0.3,0.4,0.5,0.6,0.7,0.8,0.9,1},{27,39,51,63,75,87,99,111,123,135}),""),"")</f>
        <v/>
      </c>
      <c r="AA1130" s="132">
        <f t="shared" si="154"/>
        <v>0</v>
      </c>
      <c r="AB1130" s="132" t="str">
        <f t="shared" si="155"/>
        <v>00</v>
      </c>
      <c r="AC1130" s="82" t="e">
        <f>VLOOKUP(AB1130,'AMI Ref'!T:U,2,FALSE)</f>
        <v>#N/A</v>
      </c>
      <c r="AD1130" s="124"/>
      <c r="AE1130" s="81" t="str">
        <f>_xlfn.IFNA(IF($D1130=0,IF($J1130="Not Paid by Tenant",0,INDEX('AMI Ref'!$K$5:$N$5,MATCH($J1130,{"Oil","Gas","Electric - Other","ELECTRIC - HEAT PUMP"},0))),0),"")</f>
        <v/>
      </c>
      <c r="AF1130" s="81">
        <f>_xlfn.IFNA(IF($D1130=1,IF($J1130="Not Paid by Tenant",0,INDEX('AMI Ref'!$K$6:$N$6,MATCH($J1130,{"Oil","Gas","Electric - Other","ELECTRIC - HEAT PUMP"},0))),0),"")</f>
        <v>0</v>
      </c>
      <c r="AG1130" s="81">
        <f>_xlfn.IFNA(IF($D1130=2,IF($J1130="Not Paid by Tenant",0,INDEX('AMI Ref'!$K$7:$N$7,MATCH($J1130,{"Oil","Gas","Electric - Other","ELECTRIC - HEAT PUMP"},0))),0),"")</f>
        <v>0</v>
      </c>
      <c r="AH1130" s="81">
        <f>_xlfn.IFNA(IF($D1130=3,IF($J1130="Not Paid by Tenant",0,INDEX('AMI Ref'!$K$8:$N$8,MATCH($J1130,{"Oil","Gas","Electric - Other","ELECTRIC - HEAT PUMP"},0))),0),"")</f>
        <v>0</v>
      </c>
      <c r="AI1130" s="81">
        <f>_xlfn.IFNA(IF($D1130=4,IF($J1130="Not Paid by Tenant",0,INDEX('AMI Ref'!$K$9:$N$9,MATCH($J1130,{"Oil","Gas","Electric - Other","ELECTRIC - HEAT PUMP"},0))),0),"")</f>
        <v>0</v>
      </c>
      <c r="AJ1130" s="81">
        <f>_xlfn.IFNA(IF($D1130=5,IF($J1130="Not Paid by Tenant",0,INDEX('AMI Ref'!$K$10:$N$10,MATCH($J1130,{"Oil","Gas","Electric - Other","ELECTRIC - HEAT PUMP"},0))),0),"")</f>
        <v>0</v>
      </c>
      <c r="AK1130" s="128"/>
      <c r="AL1130" s="81" t="str">
        <f>_xlfn.IFNA(IF($D1130=0,IF($K1130="Not Paid by Tenant",0,INDEX('AMI Ref'!$O$5:$R$5,MATCH($K1130,{"Oil","Gas","Electric - Other","Electric ccASHP - split"},0))),0),"")</f>
        <v/>
      </c>
      <c r="AM1130" s="81">
        <f>_xlfn.IFNA(IF($D1130=1,IF($K1130="Not Paid by Tenant",0,INDEX('AMI Ref'!$O$6:$R$6,MATCH($K1130,{"Oil","Gas","Electric - Other","Electric ccASHP - split"},0))),0),"")</f>
        <v>0</v>
      </c>
      <c r="AN1130" s="81">
        <f>_xlfn.IFNA(IF($D1130=2,IF($K1130="Not Paid by Tenant",0,INDEX('AMI Ref'!$O$7:$R$7,MATCH($K1130,{"Oil","Gas","Electric - Other","Electric ccASHP - split"},0))),0),"")</f>
        <v>0</v>
      </c>
      <c r="AO1130" s="81">
        <f>_xlfn.IFNA(IF($D1130=3,IF($K1130="Not Paid by Tenant",0,INDEX('AMI Ref'!$O$8:$R$8,MATCH($K1130,{"Oil","Gas","Electric - Other","Electric ccASHP - split"},0))),0),"")</f>
        <v>0</v>
      </c>
      <c r="AP1130" s="81">
        <f>_xlfn.IFNA(IF($D1130=4,IF($K1130="Not Paid by Tenant",0,INDEX('AMI Ref'!$O$9:$R$9,MATCH($K1130,{"Oil","Gas","Electric - Other","Electric ccASHP - split"},0))),0),"")</f>
        <v>0</v>
      </c>
      <c r="AQ1130" s="81">
        <f>_xlfn.IFNA(IF($D1130=5,IF($K1130="Not Paid by Tenant",0,INDEX('AMI Ref'!$O$10:$R$10,MATCH($K1130,{"Oil","Gas","Electric - Other","Electric ccASHP - split"},0))),0),"")</f>
        <v>0</v>
      </c>
      <c r="AR1130" s="124">
        <f t="shared" si="156"/>
        <v>0</v>
      </c>
      <c r="AS1130" s="123" t="e">
        <f t="shared" si="157"/>
        <v>#N/A</v>
      </c>
    </row>
    <row r="1131" spans="1:45" x14ac:dyDescent="0.2">
      <c r="A1131" s="130">
        <v>1129</v>
      </c>
      <c r="B1131" s="177">
        <f>IF(OR(COUNTIF($B$2:$B1130,Input!$F1147)&lt;1,COUNTIF($O$2:$O1130,Input!$C1147)&lt;1),Input!F1147,0)</f>
        <v>0</v>
      </c>
      <c r="C1131" s="177">
        <f>IF(OR(COUNTIF($B$2:$B1130,Input!$F1147)&lt;1,COUNTIF($O$2:$O1130,Input!$C1147)&lt;1),Input!G1147,0)</f>
        <v>0</v>
      </c>
      <c r="D1131" s="177">
        <f>IF(OR(COUNTIF($B$2:$B1130,Input!$F1147)&lt;1,COUNTIF($O$2:$O1130,Input!$C1147)&lt;1),Input!H1147,0)</f>
        <v>0</v>
      </c>
      <c r="E1131" s="177">
        <f>IF(OR(COUNTIF($B$2:$B1130,Input!$F1147)&lt;1,COUNTIF($O$2:$O1130,Input!$C1147)&lt;1),Input!I1147,0)</f>
        <v>0</v>
      </c>
      <c r="F1131" s="177">
        <f>IF(OR(COUNTIF($B$2:$B1130,Input!$F1147)&lt;1,COUNTIF($O$2:$O1130,Input!$C1147)&lt;1),Input!J1147,0)</f>
        <v>0</v>
      </c>
      <c r="G1131" s="177">
        <f>IF(OR(COUNTIF($B$2:$B1130,Input!$F1147)&lt;1,COUNTIF($O$2:$O1130,Input!$C1147)&lt;1),Input!K1147,0)</f>
        <v>0</v>
      </c>
      <c r="H1131" s="177">
        <f>IF(OR(COUNTIF($B$2:$B1130,Input!$F1147)&lt;1,COUNTIF($O$2:$O1130,Input!$C1147)&lt;1),Input!L1147,0)</f>
        <v>0</v>
      </c>
      <c r="I1131" s="177">
        <f>IF(OR(COUNTIF($B$2:$B1130,Input!$F1147)&lt;1,COUNTIF($O$2:$O1130,Input!$C1147)&lt;1),Input!M1147,0)</f>
        <v>0</v>
      </c>
      <c r="J1131" s="177">
        <f>IF(OR(COUNTIF($B$2:$B1130,Input!$F1147)&lt;1,COUNTIF($O$2:$O1130,Input!$C1147)&lt;1),Input!N1147,0)</f>
        <v>0</v>
      </c>
      <c r="K1131" s="177">
        <f>IF(OR(COUNTIF($B$2:$B1130,Input!$F1147)&lt;1,COUNTIF($O$2:$O1130,Input!$C1147)&lt;1),Input!O1147,0)</f>
        <v>0</v>
      </c>
      <c r="L1131" s="177">
        <f>IF(OR(COUNTIF($B$2:$B1130,Input!$F1147)&lt;1,COUNTIF($O$2:$O1130,Input!$C1147)&lt;1),Input!P1147,0)</f>
        <v>0</v>
      </c>
      <c r="M1131" s="129" t="str">
        <f t="shared" si="152"/>
        <v/>
      </c>
      <c r="N1131" s="161">
        <f t="shared" si="150"/>
        <v>0</v>
      </c>
      <c r="O1131" s="168">
        <f>Input!C1147</f>
        <v>0</v>
      </c>
      <c r="P1131" s="168"/>
      <c r="R1131" s="131">
        <f t="shared" si="151"/>
        <v>0</v>
      </c>
      <c r="S1131" s="133" t="str">
        <f t="shared" si="153"/>
        <v xml:space="preserve"> </v>
      </c>
      <c r="T1131" s="133"/>
      <c r="U1131" s="132" t="str">
        <f>_xlfn.IFNA(IF($D1131=0,LOOKUP($F1131,{0.1,0.2,0.3,0.4,0.5,0.6,0.7,0.8,0.9,1},{22,34,46,58,70,82,94,106,118,130}),""),"")</f>
        <v/>
      </c>
      <c r="V1131" s="132" t="str">
        <f>_xlfn.IFNA(IF($D1131=1,LOOKUP($F1131,{0.1,0.2,0.3,0.4,0.5,0.6,0.7,0.8,0.9,1},{23,35,47,59,71,83,95,107,119,131}),""),"")</f>
        <v/>
      </c>
      <c r="W1131" s="132" t="str">
        <f>_xlfn.IFNA(IF($D1131=2,LOOKUP($F1131,{0.1,0.2,0.3,0.4,0.5,0.6,0.7,0.8,0.9,1},{24,36,48,60,72,84,96,108,120,132}),""),"")</f>
        <v/>
      </c>
      <c r="X1131" s="132" t="str">
        <f>_xlfn.IFNA(IF($D1131=3,LOOKUP($F1131,{0.1,0.2,0.3,0.4,0.5,0.6,0.7,0.8,0.9,1},{25,37,49,61,73,85,97,109,121,133}),""),"")</f>
        <v/>
      </c>
      <c r="Y1131" s="132" t="str">
        <f>_xlfn.IFNA(IF($D1131=4,LOOKUP($F1131,{0.1,0.2,0.3,0.4,0.5,0.6,0.7,0.8,0.9,1},{26,38,50,62,74,86,98,110,122,134}),""),"")</f>
        <v/>
      </c>
      <c r="Z1131" s="132" t="str">
        <f>_xlfn.IFNA(IF($D1131=5,LOOKUP($F1131,{0.1,0.2,0.3,0.4,0.5,0.6,0.7,0.8,0.9,1},{27,39,51,63,75,87,99,111,123,135}),""),"")</f>
        <v/>
      </c>
      <c r="AA1131" s="132">
        <f t="shared" si="154"/>
        <v>0</v>
      </c>
      <c r="AB1131" s="132" t="str">
        <f t="shared" si="155"/>
        <v>00</v>
      </c>
      <c r="AC1131" s="82" t="e">
        <f>VLOOKUP(AB1131,'AMI Ref'!T:U,2,FALSE)</f>
        <v>#N/A</v>
      </c>
      <c r="AD1131" s="124"/>
      <c r="AE1131" s="81" t="str">
        <f>_xlfn.IFNA(IF($D1131=0,IF($J1131="Not Paid by Tenant",0,INDEX('AMI Ref'!$K$5:$N$5,MATCH($J1131,{"Oil","Gas","Electric - Other","ELECTRIC - HEAT PUMP"},0))),0),"")</f>
        <v/>
      </c>
      <c r="AF1131" s="81">
        <f>_xlfn.IFNA(IF($D1131=1,IF($J1131="Not Paid by Tenant",0,INDEX('AMI Ref'!$K$6:$N$6,MATCH($J1131,{"Oil","Gas","Electric - Other","ELECTRIC - HEAT PUMP"},0))),0),"")</f>
        <v>0</v>
      </c>
      <c r="AG1131" s="81">
        <f>_xlfn.IFNA(IF($D1131=2,IF($J1131="Not Paid by Tenant",0,INDEX('AMI Ref'!$K$7:$N$7,MATCH($J1131,{"Oil","Gas","Electric - Other","ELECTRIC - HEAT PUMP"},0))),0),"")</f>
        <v>0</v>
      </c>
      <c r="AH1131" s="81">
        <f>_xlfn.IFNA(IF($D1131=3,IF($J1131="Not Paid by Tenant",0,INDEX('AMI Ref'!$K$8:$N$8,MATCH($J1131,{"Oil","Gas","Electric - Other","ELECTRIC - HEAT PUMP"},0))),0),"")</f>
        <v>0</v>
      </c>
      <c r="AI1131" s="81">
        <f>_xlfn.IFNA(IF($D1131=4,IF($J1131="Not Paid by Tenant",0,INDEX('AMI Ref'!$K$9:$N$9,MATCH($J1131,{"Oil","Gas","Electric - Other","ELECTRIC - HEAT PUMP"},0))),0),"")</f>
        <v>0</v>
      </c>
      <c r="AJ1131" s="81">
        <f>_xlfn.IFNA(IF($D1131=5,IF($J1131="Not Paid by Tenant",0,INDEX('AMI Ref'!$K$10:$N$10,MATCH($J1131,{"Oil","Gas","Electric - Other","ELECTRIC - HEAT PUMP"},0))),0),"")</f>
        <v>0</v>
      </c>
      <c r="AK1131" s="128"/>
      <c r="AL1131" s="81" t="str">
        <f>_xlfn.IFNA(IF($D1131=0,IF($K1131="Not Paid by Tenant",0,INDEX('AMI Ref'!$O$5:$R$5,MATCH($K1131,{"Oil","Gas","Electric - Other","Electric ccASHP - split"},0))),0),"")</f>
        <v/>
      </c>
      <c r="AM1131" s="81">
        <f>_xlfn.IFNA(IF($D1131=1,IF($K1131="Not Paid by Tenant",0,INDEX('AMI Ref'!$O$6:$R$6,MATCH($K1131,{"Oil","Gas","Electric - Other","Electric ccASHP - split"},0))),0),"")</f>
        <v>0</v>
      </c>
      <c r="AN1131" s="81">
        <f>_xlfn.IFNA(IF($D1131=2,IF($K1131="Not Paid by Tenant",0,INDEX('AMI Ref'!$O$7:$R$7,MATCH($K1131,{"Oil","Gas","Electric - Other","Electric ccASHP - split"},0))),0),"")</f>
        <v>0</v>
      </c>
      <c r="AO1131" s="81">
        <f>_xlfn.IFNA(IF($D1131=3,IF($K1131="Not Paid by Tenant",0,INDEX('AMI Ref'!$O$8:$R$8,MATCH($K1131,{"Oil","Gas","Electric - Other","Electric ccASHP - split"},0))),0),"")</f>
        <v>0</v>
      </c>
      <c r="AP1131" s="81">
        <f>_xlfn.IFNA(IF($D1131=4,IF($K1131="Not Paid by Tenant",0,INDEX('AMI Ref'!$O$9:$R$9,MATCH($K1131,{"Oil","Gas","Electric - Other","Electric ccASHP - split"},0))),0),"")</f>
        <v>0</v>
      </c>
      <c r="AQ1131" s="81">
        <f>_xlfn.IFNA(IF($D1131=5,IF($K1131="Not Paid by Tenant",0,INDEX('AMI Ref'!$O$10:$R$10,MATCH($K1131,{"Oil","Gas","Electric - Other","Electric ccASHP - split"},0))),0),"")</f>
        <v>0</v>
      </c>
      <c r="AR1131" s="124">
        <f t="shared" si="156"/>
        <v>0</v>
      </c>
      <c r="AS1131" s="123" t="e">
        <f t="shared" si="157"/>
        <v>#N/A</v>
      </c>
    </row>
    <row r="1132" spans="1:45" x14ac:dyDescent="0.2">
      <c r="A1132" s="130">
        <v>1130</v>
      </c>
      <c r="B1132" s="177">
        <f>IF(OR(COUNTIF($B$2:$B1131,Input!$F1148)&lt;1,COUNTIF($O$2:$O1131,Input!$C1148)&lt;1),Input!F1148,0)</f>
        <v>0</v>
      </c>
      <c r="C1132" s="177">
        <f>IF(OR(COUNTIF($B$2:$B1131,Input!$F1148)&lt;1,COUNTIF($O$2:$O1131,Input!$C1148)&lt;1),Input!G1148,0)</f>
        <v>0</v>
      </c>
      <c r="D1132" s="177">
        <f>IF(OR(COUNTIF($B$2:$B1131,Input!$F1148)&lt;1,COUNTIF($O$2:$O1131,Input!$C1148)&lt;1),Input!H1148,0)</f>
        <v>0</v>
      </c>
      <c r="E1132" s="177">
        <f>IF(OR(COUNTIF($B$2:$B1131,Input!$F1148)&lt;1,COUNTIF($O$2:$O1131,Input!$C1148)&lt;1),Input!I1148,0)</f>
        <v>0</v>
      </c>
      <c r="F1132" s="177">
        <f>IF(OR(COUNTIF($B$2:$B1131,Input!$F1148)&lt;1,COUNTIF($O$2:$O1131,Input!$C1148)&lt;1),Input!J1148,0)</f>
        <v>0</v>
      </c>
      <c r="G1132" s="177">
        <f>IF(OR(COUNTIF($B$2:$B1131,Input!$F1148)&lt;1,COUNTIF($O$2:$O1131,Input!$C1148)&lt;1),Input!K1148,0)</f>
        <v>0</v>
      </c>
      <c r="H1132" s="177">
        <f>IF(OR(COUNTIF($B$2:$B1131,Input!$F1148)&lt;1,COUNTIF($O$2:$O1131,Input!$C1148)&lt;1),Input!L1148,0)</f>
        <v>0</v>
      </c>
      <c r="I1132" s="177">
        <f>IF(OR(COUNTIF($B$2:$B1131,Input!$F1148)&lt;1,COUNTIF($O$2:$O1131,Input!$C1148)&lt;1),Input!M1148,0)</f>
        <v>0</v>
      </c>
      <c r="J1132" s="177">
        <f>IF(OR(COUNTIF($B$2:$B1131,Input!$F1148)&lt;1,COUNTIF($O$2:$O1131,Input!$C1148)&lt;1),Input!N1148,0)</f>
        <v>0</v>
      </c>
      <c r="K1132" s="177">
        <f>IF(OR(COUNTIF($B$2:$B1131,Input!$F1148)&lt;1,COUNTIF($O$2:$O1131,Input!$C1148)&lt;1),Input!O1148,0)</f>
        <v>0</v>
      </c>
      <c r="L1132" s="177">
        <f>IF(OR(COUNTIF($B$2:$B1131,Input!$F1148)&lt;1,COUNTIF($O$2:$O1131,Input!$C1148)&lt;1),Input!P1148,0)</f>
        <v>0</v>
      </c>
      <c r="M1132" s="129" t="str">
        <f t="shared" si="152"/>
        <v/>
      </c>
      <c r="N1132" s="161">
        <f t="shared" si="150"/>
        <v>0</v>
      </c>
      <c r="O1132" s="168">
        <f>Input!C1148</f>
        <v>0</v>
      </c>
      <c r="P1132" s="168"/>
      <c r="R1132" s="131">
        <f t="shared" si="151"/>
        <v>0</v>
      </c>
      <c r="S1132" s="133" t="str">
        <f t="shared" si="153"/>
        <v xml:space="preserve"> </v>
      </c>
      <c r="T1132" s="133"/>
      <c r="U1132" s="132" t="str">
        <f>_xlfn.IFNA(IF($D1132=0,LOOKUP($F1132,{0.1,0.2,0.3,0.4,0.5,0.6,0.7,0.8,0.9,1},{22,34,46,58,70,82,94,106,118,130}),""),"")</f>
        <v/>
      </c>
      <c r="V1132" s="132" t="str">
        <f>_xlfn.IFNA(IF($D1132=1,LOOKUP($F1132,{0.1,0.2,0.3,0.4,0.5,0.6,0.7,0.8,0.9,1},{23,35,47,59,71,83,95,107,119,131}),""),"")</f>
        <v/>
      </c>
      <c r="W1132" s="132" t="str">
        <f>_xlfn.IFNA(IF($D1132=2,LOOKUP($F1132,{0.1,0.2,0.3,0.4,0.5,0.6,0.7,0.8,0.9,1},{24,36,48,60,72,84,96,108,120,132}),""),"")</f>
        <v/>
      </c>
      <c r="X1132" s="132" t="str">
        <f>_xlfn.IFNA(IF($D1132=3,LOOKUP($F1132,{0.1,0.2,0.3,0.4,0.5,0.6,0.7,0.8,0.9,1},{25,37,49,61,73,85,97,109,121,133}),""),"")</f>
        <v/>
      </c>
      <c r="Y1132" s="132" t="str">
        <f>_xlfn.IFNA(IF($D1132=4,LOOKUP($F1132,{0.1,0.2,0.3,0.4,0.5,0.6,0.7,0.8,0.9,1},{26,38,50,62,74,86,98,110,122,134}),""),"")</f>
        <v/>
      </c>
      <c r="Z1132" s="132" t="str">
        <f>_xlfn.IFNA(IF($D1132=5,LOOKUP($F1132,{0.1,0.2,0.3,0.4,0.5,0.6,0.7,0.8,0.9,1},{27,39,51,63,75,87,99,111,123,135}),""),"")</f>
        <v/>
      </c>
      <c r="AA1132" s="132">
        <f t="shared" si="154"/>
        <v>0</v>
      </c>
      <c r="AB1132" s="132" t="str">
        <f t="shared" si="155"/>
        <v>00</v>
      </c>
      <c r="AC1132" s="82" t="e">
        <f>VLOOKUP(AB1132,'AMI Ref'!T:U,2,FALSE)</f>
        <v>#N/A</v>
      </c>
      <c r="AD1132" s="124"/>
      <c r="AE1132" s="81" t="str">
        <f>_xlfn.IFNA(IF($D1132=0,IF($J1132="Not Paid by Tenant",0,INDEX('AMI Ref'!$K$5:$N$5,MATCH($J1132,{"Oil","Gas","Electric - Other","ELECTRIC - HEAT PUMP"},0))),0),"")</f>
        <v/>
      </c>
      <c r="AF1132" s="81">
        <f>_xlfn.IFNA(IF($D1132=1,IF($J1132="Not Paid by Tenant",0,INDEX('AMI Ref'!$K$6:$N$6,MATCH($J1132,{"Oil","Gas","Electric - Other","ELECTRIC - HEAT PUMP"},0))),0),"")</f>
        <v>0</v>
      </c>
      <c r="AG1132" s="81">
        <f>_xlfn.IFNA(IF($D1132=2,IF($J1132="Not Paid by Tenant",0,INDEX('AMI Ref'!$K$7:$N$7,MATCH($J1132,{"Oil","Gas","Electric - Other","ELECTRIC - HEAT PUMP"},0))),0),"")</f>
        <v>0</v>
      </c>
      <c r="AH1132" s="81">
        <f>_xlfn.IFNA(IF($D1132=3,IF($J1132="Not Paid by Tenant",0,INDEX('AMI Ref'!$K$8:$N$8,MATCH($J1132,{"Oil","Gas","Electric - Other","ELECTRIC - HEAT PUMP"},0))),0),"")</f>
        <v>0</v>
      </c>
      <c r="AI1132" s="81">
        <f>_xlfn.IFNA(IF($D1132=4,IF($J1132="Not Paid by Tenant",0,INDEX('AMI Ref'!$K$9:$N$9,MATCH($J1132,{"Oil","Gas","Electric - Other","ELECTRIC - HEAT PUMP"},0))),0),"")</f>
        <v>0</v>
      </c>
      <c r="AJ1132" s="81">
        <f>_xlfn.IFNA(IF($D1132=5,IF($J1132="Not Paid by Tenant",0,INDEX('AMI Ref'!$K$10:$N$10,MATCH($J1132,{"Oil","Gas","Electric - Other","ELECTRIC - HEAT PUMP"},0))),0),"")</f>
        <v>0</v>
      </c>
      <c r="AK1132" s="128"/>
      <c r="AL1132" s="81" t="str">
        <f>_xlfn.IFNA(IF($D1132=0,IF($K1132="Not Paid by Tenant",0,INDEX('AMI Ref'!$O$5:$R$5,MATCH($K1132,{"Oil","Gas","Electric - Other","Electric ccASHP - split"},0))),0),"")</f>
        <v/>
      </c>
      <c r="AM1132" s="81">
        <f>_xlfn.IFNA(IF($D1132=1,IF($K1132="Not Paid by Tenant",0,INDEX('AMI Ref'!$O$6:$R$6,MATCH($K1132,{"Oil","Gas","Electric - Other","Electric ccASHP - split"},0))),0),"")</f>
        <v>0</v>
      </c>
      <c r="AN1132" s="81">
        <f>_xlfn.IFNA(IF($D1132=2,IF($K1132="Not Paid by Tenant",0,INDEX('AMI Ref'!$O$7:$R$7,MATCH($K1132,{"Oil","Gas","Electric - Other","Electric ccASHP - split"},0))),0),"")</f>
        <v>0</v>
      </c>
      <c r="AO1132" s="81">
        <f>_xlfn.IFNA(IF($D1132=3,IF($K1132="Not Paid by Tenant",0,INDEX('AMI Ref'!$O$8:$R$8,MATCH($K1132,{"Oil","Gas","Electric - Other","Electric ccASHP - split"},0))),0),"")</f>
        <v>0</v>
      </c>
      <c r="AP1132" s="81">
        <f>_xlfn.IFNA(IF($D1132=4,IF($K1132="Not Paid by Tenant",0,INDEX('AMI Ref'!$O$9:$R$9,MATCH($K1132,{"Oil","Gas","Electric - Other","Electric ccASHP - split"},0))),0),"")</f>
        <v>0</v>
      </c>
      <c r="AQ1132" s="81">
        <f>_xlfn.IFNA(IF($D1132=5,IF($K1132="Not Paid by Tenant",0,INDEX('AMI Ref'!$O$10:$R$10,MATCH($K1132,{"Oil","Gas","Electric - Other","Electric ccASHP - split"},0))),0),"")</f>
        <v>0</v>
      </c>
      <c r="AR1132" s="124">
        <f t="shared" si="156"/>
        <v>0</v>
      </c>
      <c r="AS1132" s="123" t="e">
        <f t="shared" si="157"/>
        <v>#N/A</v>
      </c>
    </row>
    <row r="1133" spans="1:45" x14ac:dyDescent="0.2">
      <c r="A1133" s="130">
        <v>1131</v>
      </c>
      <c r="B1133" s="177">
        <f>IF(OR(COUNTIF($B$2:$B1132,Input!$F1149)&lt;1,COUNTIF($O$2:$O1132,Input!$C1149)&lt;1),Input!F1149,0)</f>
        <v>0</v>
      </c>
      <c r="C1133" s="177">
        <f>IF(OR(COUNTIF($B$2:$B1132,Input!$F1149)&lt;1,COUNTIF($O$2:$O1132,Input!$C1149)&lt;1),Input!G1149,0)</f>
        <v>0</v>
      </c>
      <c r="D1133" s="177">
        <f>IF(OR(COUNTIF($B$2:$B1132,Input!$F1149)&lt;1,COUNTIF($O$2:$O1132,Input!$C1149)&lt;1),Input!H1149,0)</f>
        <v>0</v>
      </c>
      <c r="E1133" s="177">
        <f>IF(OR(COUNTIF($B$2:$B1132,Input!$F1149)&lt;1,COUNTIF($O$2:$O1132,Input!$C1149)&lt;1),Input!I1149,0)</f>
        <v>0</v>
      </c>
      <c r="F1133" s="177">
        <f>IF(OR(COUNTIF($B$2:$B1132,Input!$F1149)&lt;1,COUNTIF($O$2:$O1132,Input!$C1149)&lt;1),Input!J1149,0)</f>
        <v>0</v>
      </c>
      <c r="G1133" s="177">
        <f>IF(OR(COUNTIF($B$2:$B1132,Input!$F1149)&lt;1,COUNTIF($O$2:$O1132,Input!$C1149)&lt;1),Input!K1149,0)</f>
        <v>0</v>
      </c>
      <c r="H1133" s="177">
        <f>IF(OR(COUNTIF($B$2:$B1132,Input!$F1149)&lt;1,COUNTIF($O$2:$O1132,Input!$C1149)&lt;1),Input!L1149,0)</f>
        <v>0</v>
      </c>
      <c r="I1133" s="177">
        <f>IF(OR(COUNTIF($B$2:$B1132,Input!$F1149)&lt;1,COUNTIF($O$2:$O1132,Input!$C1149)&lt;1),Input!M1149,0)</f>
        <v>0</v>
      </c>
      <c r="J1133" s="177">
        <f>IF(OR(COUNTIF($B$2:$B1132,Input!$F1149)&lt;1,COUNTIF($O$2:$O1132,Input!$C1149)&lt;1),Input!N1149,0)</f>
        <v>0</v>
      </c>
      <c r="K1133" s="177">
        <f>IF(OR(COUNTIF($B$2:$B1132,Input!$F1149)&lt;1,COUNTIF($O$2:$O1132,Input!$C1149)&lt;1),Input!O1149,0)</f>
        <v>0</v>
      </c>
      <c r="L1133" s="177">
        <f>IF(OR(COUNTIF($B$2:$B1132,Input!$F1149)&lt;1,COUNTIF($O$2:$O1132,Input!$C1149)&lt;1),Input!P1149,0)</f>
        <v>0</v>
      </c>
      <c r="M1133" s="129" t="str">
        <f t="shared" si="152"/>
        <v/>
      </c>
      <c r="N1133" s="161">
        <f t="shared" si="150"/>
        <v>0</v>
      </c>
      <c r="O1133" s="168">
        <f>Input!C1149</f>
        <v>0</v>
      </c>
      <c r="P1133" s="168"/>
      <c r="R1133" s="131">
        <f t="shared" si="151"/>
        <v>0</v>
      </c>
      <c r="S1133" s="133" t="str">
        <f t="shared" si="153"/>
        <v xml:space="preserve"> </v>
      </c>
      <c r="T1133" s="133"/>
      <c r="U1133" s="132" t="str">
        <f>_xlfn.IFNA(IF($D1133=0,LOOKUP($F1133,{0.1,0.2,0.3,0.4,0.5,0.6,0.7,0.8,0.9,1},{22,34,46,58,70,82,94,106,118,130}),""),"")</f>
        <v/>
      </c>
      <c r="V1133" s="132" t="str">
        <f>_xlfn.IFNA(IF($D1133=1,LOOKUP($F1133,{0.1,0.2,0.3,0.4,0.5,0.6,0.7,0.8,0.9,1},{23,35,47,59,71,83,95,107,119,131}),""),"")</f>
        <v/>
      </c>
      <c r="W1133" s="132" t="str">
        <f>_xlfn.IFNA(IF($D1133=2,LOOKUP($F1133,{0.1,0.2,0.3,0.4,0.5,0.6,0.7,0.8,0.9,1},{24,36,48,60,72,84,96,108,120,132}),""),"")</f>
        <v/>
      </c>
      <c r="X1133" s="132" t="str">
        <f>_xlfn.IFNA(IF($D1133=3,LOOKUP($F1133,{0.1,0.2,0.3,0.4,0.5,0.6,0.7,0.8,0.9,1},{25,37,49,61,73,85,97,109,121,133}),""),"")</f>
        <v/>
      </c>
      <c r="Y1133" s="132" t="str">
        <f>_xlfn.IFNA(IF($D1133=4,LOOKUP($F1133,{0.1,0.2,0.3,0.4,0.5,0.6,0.7,0.8,0.9,1},{26,38,50,62,74,86,98,110,122,134}),""),"")</f>
        <v/>
      </c>
      <c r="Z1133" s="132" t="str">
        <f>_xlfn.IFNA(IF($D1133=5,LOOKUP($F1133,{0.1,0.2,0.3,0.4,0.5,0.6,0.7,0.8,0.9,1},{27,39,51,63,75,87,99,111,123,135}),""),"")</f>
        <v/>
      </c>
      <c r="AA1133" s="132">
        <f t="shared" si="154"/>
        <v>0</v>
      </c>
      <c r="AB1133" s="132" t="str">
        <f t="shared" si="155"/>
        <v>00</v>
      </c>
      <c r="AC1133" s="82" t="e">
        <f>VLOOKUP(AB1133,'AMI Ref'!T:U,2,FALSE)</f>
        <v>#N/A</v>
      </c>
      <c r="AD1133" s="124"/>
      <c r="AE1133" s="81" t="str">
        <f>_xlfn.IFNA(IF($D1133=0,IF($J1133="Not Paid by Tenant",0,INDEX('AMI Ref'!$K$5:$N$5,MATCH($J1133,{"Oil","Gas","Electric - Other","ELECTRIC - HEAT PUMP"},0))),0),"")</f>
        <v/>
      </c>
      <c r="AF1133" s="81">
        <f>_xlfn.IFNA(IF($D1133=1,IF($J1133="Not Paid by Tenant",0,INDEX('AMI Ref'!$K$6:$N$6,MATCH($J1133,{"Oil","Gas","Electric - Other","ELECTRIC - HEAT PUMP"},0))),0),"")</f>
        <v>0</v>
      </c>
      <c r="AG1133" s="81">
        <f>_xlfn.IFNA(IF($D1133=2,IF($J1133="Not Paid by Tenant",0,INDEX('AMI Ref'!$K$7:$N$7,MATCH($J1133,{"Oil","Gas","Electric - Other","ELECTRIC - HEAT PUMP"},0))),0),"")</f>
        <v>0</v>
      </c>
      <c r="AH1133" s="81">
        <f>_xlfn.IFNA(IF($D1133=3,IF($J1133="Not Paid by Tenant",0,INDEX('AMI Ref'!$K$8:$N$8,MATCH($J1133,{"Oil","Gas","Electric - Other","ELECTRIC - HEAT PUMP"},0))),0),"")</f>
        <v>0</v>
      </c>
      <c r="AI1133" s="81">
        <f>_xlfn.IFNA(IF($D1133=4,IF($J1133="Not Paid by Tenant",0,INDEX('AMI Ref'!$K$9:$N$9,MATCH($J1133,{"Oil","Gas","Electric - Other","ELECTRIC - HEAT PUMP"},0))),0),"")</f>
        <v>0</v>
      </c>
      <c r="AJ1133" s="81">
        <f>_xlfn.IFNA(IF($D1133=5,IF($J1133="Not Paid by Tenant",0,INDEX('AMI Ref'!$K$10:$N$10,MATCH($J1133,{"Oil","Gas","Electric - Other","ELECTRIC - HEAT PUMP"},0))),0),"")</f>
        <v>0</v>
      </c>
      <c r="AK1133" s="128"/>
      <c r="AL1133" s="81" t="str">
        <f>_xlfn.IFNA(IF($D1133=0,IF($K1133="Not Paid by Tenant",0,INDEX('AMI Ref'!$O$5:$R$5,MATCH($K1133,{"Oil","Gas","Electric - Other","Electric ccASHP - split"},0))),0),"")</f>
        <v/>
      </c>
      <c r="AM1133" s="81">
        <f>_xlfn.IFNA(IF($D1133=1,IF($K1133="Not Paid by Tenant",0,INDEX('AMI Ref'!$O$6:$R$6,MATCH($K1133,{"Oil","Gas","Electric - Other","Electric ccASHP - split"},0))),0),"")</f>
        <v>0</v>
      </c>
      <c r="AN1133" s="81">
        <f>_xlfn.IFNA(IF($D1133=2,IF($K1133="Not Paid by Tenant",0,INDEX('AMI Ref'!$O$7:$R$7,MATCH($K1133,{"Oil","Gas","Electric - Other","Electric ccASHP - split"},0))),0),"")</f>
        <v>0</v>
      </c>
      <c r="AO1133" s="81">
        <f>_xlfn.IFNA(IF($D1133=3,IF($K1133="Not Paid by Tenant",0,INDEX('AMI Ref'!$O$8:$R$8,MATCH($K1133,{"Oil","Gas","Electric - Other","Electric ccASHP - split"},0))),0),"")</f>
        <v>0</v>
      </c>
      <c r="AP1133" s="81">
        <f>_xlfn.IFNA(IF($D1133=4,IF($K1133="Not Paid by Tenant",0,INDEX('AMI Ref'!$O$9:$R$9,MATCH($K1133,{"Oil","Gas","Electric - Other","Electric ccASHP - split"},0))),0),"")</f>
        <v>0</v>
      </c>
      <c r="AQ1133" s="81">
        <f>_xlfn.IFNA(IF($D1133=5,IF($K1133="Not Paid by Tenant",0,INDEX('AMI Ref'!$O$10:$R$10,MATCH($K1133,{"Oil","Gas","Electric - Other","Electric ccASHP - split"},0))),0),"")</f>
        <v>0</v>
      </c>
      <c r="AR1133" s="124">
        <f t="shared" si="156"/>
        <v>0</v>
      </c>
      <c r="AS1133" s="123" t="e">
        <f t="shared" si="157"/>
        <v>#N/A</v>
      </c>
    </row>
    <row r="1134" spans="1:45" x14ac:dyDescent="0.2">
      <c r="A1134" s="130">
        <v>1132</v>
      </c>
      <c r="B1134" s="177">
        <f>IF(OR(COUNTIF($B$2:$B1133,Input!$F1150)&lt;1,COUNTIF($O$2:$O1133,Input!$C1150)&lt;1),Input!F1150,0)</f>
        <v>0</v>
      </c>
      <c r="C1134" s="177">
        <f>IF(OR(COUNTIF($B$2:$B1133,Input!$F1150)&lt;1,COUNTIF($O$2:$O1133,Input!$C1150)&lt;1),Input!G1150,0)</f>
        <v>0</v>
      </c>
      <c r="D1134" s="177">
        <f>IF(OR(COUNTIF($B$2:$B1133,Input!$F1150)&lt;1,COUNTIF($O$2:$O1133,Input!$C1150)&lt;1),Input!H1150,0)</f>
        <v>0</v>
      </c>
      <c r="E1134" s="177">
        <f>IF(OR(COUNTIF($B$2:$B1133,Input!$F1150)&lt;1,COUNTIF($O$2:$O1133,Input!$C1150)&lt;1),Input!I1150,0)</f>
        <v>0</v>
      </c>
      <c r="F1134" s="177">
        <f>IF(OR(COUNTIF($B$2:$B1133,Input!$F1150)&lt;1,COUNTIF($O$2:$O1133,Input!$C1150)&lt;1),Input!J1150,0)</f>
        <v>0</v>
      </c>
      <c r="G1134" s="177">
        <f>IF(OR(COUNTIF($B$2:$B1133,Input!$F1150)&lt;1,COUNTIF($O$2:$O1133,Input!$C1150)&lt;1),Input!K1150,0)</f>
        <v>0</v>
      </c>
      <c r="H1134" s="177">
        <f>IF(OR(COUNTIF($B$2:$B1133,Input!$F1150)&lt;1,COUNTIF($O$2:$O1133,Input!$C1150)&lt;1),Input!L1150,0)</f>
        <v>0</v>
      </c>
      <c r="I1134" s="177">
        <f>IF(OR(COUNTIF($B$2:$B1133,Input!$F1150)&lt;1,COUNTIF($O$2:$O1133,Input!$C1150)&lt;1),Input!M1150,0)</f>
        <v>0</v>
      </c>
      <c r="J1134" s="177">
        <f>IF(OR(COUNTIF($B$2:$B1133,Input!$F1150)&lt;1,COUNTIF($O$2:$O1133,Input!$C1150)&lt;1),Input!N1150,0)</f>
        <v>0</v>
      </c>
      <c r="K1134" s="177">
        <f>IF(OR(COUNTIF($B$2:$B1133,Input!$F1150)&lt;1,COUNTIF($O$2:$O1133,Input!$C1150)&lt;1),Input!O1150,0)</f>
        <v>0</v>
      </c>
      <c r="L1134" s="177">
        <f>IF(OR(COUNTIF($B$2:$B1133,Input!$F1150)&lt;1,COUNTIF($O$2:$O1133,Input!$C1150)&lt;1),Input!P1150,0)</f>
        <v>0</v>
      </c>
      <c r="M1134" s="129" t="str">
        <f t="shared" si="152"/>
        <v/>
      </c>
      <c r="N1134" s="161">
        <f t="shared" si="150"/>
        <v>0</v>
      </c>
      <c r="O1134" s="168">
        <f>Input!C1150</f>
        <v>0</v>
      </c>
      <c r="P1134" s="168"/>
      <c r="R1134" s="131">
        <f t="shared" si="151"/>
        <v>0</v>
      </c>
      <c r="S1134" s="133" t="str">
        <f t="shared" si="153"/>
        <v xml:space="preserve"> </v>
      </c>
      <c r="T1134" s="133"/>
      <c r="U1134" s="132" t="str">
        <f>_xlfn.IFNA(IF($D1134=0,LOOKUP($F1134,{0.1,0.2,0.3,0.4,0.5,0.6,0.7,0.8,0.9,1},{22,34,46,58,70,82,94,106,118,130}),""),"")</f>
        <v/>
      </c>
      <c r="V1134" s="132" t="str">
        <f>_xlfn.IFNA(IF($D1134=1,LOOKUP($F1134,{0.1,0.2,0.3,0.4,0.5,0.6,0.7,0.8,0.9,1},{23,35,47,59,71,83,95,107,119,131}),""),"")</f>
        <v/>
      </c>
      <c r="W1134" s="132" t="str">
        <f>_xlfn.IFNA(IF($D1134=2,LOOKUP($F1134,{0.1,0.2,0.3,0.4,0.5,0.6,0.7,0.8,0.9,1},{24,36,48,60,72,84,96,108,120,132}),""),"")</f>
        <v/>
      </c>
      <c r="X1134" s="132" t="str">
        <f>_xlfn.IFNA(IF($D1134=3,LOOKUP($F1134,{0.1,0.2,0.3,0.4,0.5,0.6,0.7,0.8,0.9,1},{25,37,49,61,73,85,97,109,121,133}),""),"")</f>
        <v/>
      </c>
      <c r="Y1134" s="132" t="str">
        <f>_xlfn.IFNA(IF($D1134=4,LOOKUP($F1134,{0.1,0.2,0.3,0.4,0.5,0.6,0.7,0.8,0.9,1},{26,38,50,62,74,86,98,110,122,134}),""),"")</f>
        <v/>
      </c>
      <c r="Z1134" s="132" t="str">
        <f>_xlfn.IFNA(IF($D1134=5,LOOKUP($F1134,{0.1,0.2,0.3,0.4,0.5,0.6,0.7,0.8,0.9,1},{27,39,51,63,75,87,99,111,123,135}),""),"")</f>
        <v/>
      </c>
      <c r="AA1134" s="132">
        <f t="shared" si="154"/>
        <v>0</v>
      </c>
      <c r="AB1134" s="132" t="str">
        <f t="shared" si="155"/>
        <v>00</v>
      </c>
      <c r="AC1134" s="82" t="e">
        <f>VLOOKUP(AB1134,'AMI Ref'!T:U,2,FALSE)</f>
        <v>#N/A</v>
      </c>
      <c r="AD1134" s="124"/>
      <c r="AE1134" s="81" t="str">
        <f>_xlfn.IFNA(IF($D1134=0,IF($J1134="Not Paid by Tenant",0,INDEX('AMI Ref'!$K$5:$N$5,MATCH($J1134,{"Oil","Gas","Electric - Other","ELECTRIC - HEAT PUMP"},0))),0),"")</f>
        <v/>
      </c>
      <c r="AF1134" s="81">
        <f>_xlfn.IFNA(IF($D1134=1,IF($J1134="Not Paid by Tenant",0,INDEX('AMI Ref'!$K$6:$N$6,MATCH($J1134,{"Oil","Gas","Electric - Other","ELECTRIC - HEAT PUMP"},0))),0),"")</f>
        <v>0</v>
      </c>
      <c r="AG1134" s="81">
        <f>_xlfn.IFNA(IF($D1134=2,IF($J1134="Not Paid by Tenant",0,INDEX('AMI Ref'!$K$7:$N$7,MATCH($J1134,{"Oil","Gas","Electric - Other","ELECTRIC - HEAT PUMP"},0))),0),"")</f>
        <v>0</v>
      </c>
      <c r="AH1134" s="81">
        <f>_xlfn.IFNA(IF($D1134=3,IF($J1134="Not Paid by Tenant",0,INDEX('AMI Ref'!$K$8:$N$8,MATCH($J1134,{"Oil","Gas","Electric - Other","ELECTRIC - HEAT PUMP"},0))),0),"")</f>
        <v>0</v>
      </c>
      <c r="AI1134" s="81">
        <f>_xlfn.IFNA(IF($D1134=4,IF($J1134="Not Paid by Tenant",0,INDEX('AMI Ref'!$K$9:$N$9,MATCH($J1134,{"Oil","Gas","Electric - Other","ELECTRIC - HEAT PUMP"},0))),0),"")</f>
        <v>0</v>
      </c>
      <c r="AJ1134" s="81">
        <f>_xlfn.IFNA(IF($D1134=5,IF($J1134="Not Paid by Tenant",0,INDEX('AMI Ref'!$K$10:$N$10,MATCH($J1134,{"Oil","Gas","Electric - Other","ELECTRIC - HEAT PUMP"},0))),0),"")</f>
        <v>0</v>
      </c>
      <c r="AK1134" s="128"/>
      <c r="AL1134" s="81" t="str">
        <f>_xlfn.IFNA(IF($D1134=0,IF($K1134="Not Paid by Tenant",0,INDEX('AMI Ref'!$O$5:$R$5,MATCH($K1134,{"Oil","Gas","Electric - Other","Electric ccASHP - split"},0))),0),"")</f>
        <v/>
      </c>
      <c r="AM1134" s="81">
        <f>_xlfn.IFNA(IF($D1134=1,IF($K1134="Not Paid by Tenant",0,INDEX('AMI Ref'!$O$6:$R$6,MATCH($K1134,{"Oil","Gas","Electric - Other","Electric ccASHP - split"},0))),0),"")</f>
        <v>0</v>
      </c>
      <c r="AN1134" s="81">
        <f>_xlfn.IFNA(IF($D1134=2,IF($K1134="Not Paid by Tenant",0,INDEX('AMI Ref'!$O$7:$R$7,MATCH($K1134,{"Oil","Gas","Electric - Other","Electric ccASHP - split"},0))),0),"")</f>
        <v>0</v>
      </c>
      <c r="AO1134" s="81">
        <f>_xlfn.IFNA(IF($D1134=3,IF($K1134="Not Paid by Tenant",0,INDEX('AMI Ref'!$O$8:$R$8,MATCH($K1134,{"Oil","Gas","Electric - Other","Electric ccASHP - split"},0))),0),"")</f>
        <v>0</v>
      </c>
      <c r="AP1134" s="81">
        <f>_xlfn.IFNA(IF($D1134=4,IF($K1134="Not Paid by Tenant",0,INDEX('AMI Ref'!$O$9:$R$9,MATCH($K1134,{"Oil","Gas","Electric - Other","Electric ccASHP - split"},0))),0),"")</f>
        <v>0</v>
      </c>
      <c r="AQ1134" s="81">
        <f>_xlfn.IFNA(IF($D1134=5,IF($K1134="Not Paid by Tenant",0,INDEX('AMI Ref'!$O$10:$R$10,MATCH($K1134,{"Oil","Gas","Electric - Other","Electric ccASHP - split"},0))),0),"")</f>
        <v>0</v>
      </c>
      <c r="AR1134" s="124">
        <f t="shared" si="156"/>
        <v>0</v>
      </c>
      <c r="AS1134" s="123" t="e">
        <f t="shared" si="157"/>
        <v>#N/A</v>
      </c>
    </row>
    <row r="1135" spans="1:45" x14ac:dyDescent="0.2">
      <c r="A1135" s="130">
        <v>1133</v>
      </c>
      <c r="B1135" s="177">
        <f>IF(OR(COUNTIF($B$2:$B1134,Input!$F1151)&lt;1,COUNTIF($O$2:$O1134,Input!$C1151)&lt;1),Input!F1151,0)</f>
        <v>0</v>
      </c>
      <c r="C1135" s="177">
        <f>IF(OR(COUNTIF($B$2:$B1134,Input!$F1151)&lt;1,COUNTIF($O$2:$O1134,Input!$C1151)&lt;1),Input!G1151,0)</f>
        <v>0</v>
      </c>
      <c r="D1135" s="177">
        <f>IF(OR(COUNTIF($B$2:$B1134,Input!$F1151)&lt;1,COUNTIF($O$2:$O1134,Input!$C1151)&lt;1),Input!H1151,0)</f>
        <v>0</v>
      </c>
      <c r="E1135" s="177">
        <f>IF(OR(COUNTIF($B$2:$B1134,Input!$F1151)&lt;1,COUNTIF($O$2:$O1134,Input!$C1151)&lt;1),Input!I1151,0)</f>
        <v>0</v>
      </c>
      <c r="F1135" s="177">
        <f>IF(OR(COUNTIF($B$2:$B1134,Input!$F1151)&lt;1,COUNTIF($O$2:$O1134,Input!$C1151)&lt;1),Input!J1151,0)</f>
        <v>0</v>
      </c>
      <c r="G1135" s="177">
        <f>IF(OR(COUNTIF($B$2:$B1134,Input!$F1151)&lt;1,COUNTIF($O$2:$O1134,Input!$C1151)&lt;1),Input!K1151,0)</f>
        <v>0</v>
      </c>
      <c r="H1135" s="177">
        <f>IF(OR(COUNTIF($B$2:$B1134,Input!$F1151)&lt;1,COUNTIF($O$2:$O1134,Input!$C1151)&lt;1),Input!L1151,0)</f>
        <v>0</v>
      </c>
      <c r="I1135" s="177">
        <f>IF(OR(COUNTIF($B$2:$B1134,Input!$F1151)&lt;1,COUNTIF($O$2:$O1134,Input!$C1151)&lt;1),Input!M1151,0)</f>
        <v>0</v>
      </c>
      <c r="J1135" s="177">
        <f>IF(OR(COUNTIF($B$2:$B1134,Input!$F1151)&lt;1,COUNTIF($O$2:$O1134,Input!$C1151)&lt;1),Input!N1151,0)</f>
        <v>0</v>
      </c>
      <c r="K1135" s="177">
        <f>IF(OR(COUNTIF($B$2:$B1134,Input!$F1151)&lt;1,COUNTIF($O$2:$O1134,Input!$C1151)&lt;1),Input!O1151,0)</f>
        <v>0</v>
      </c>
      <c r="L1135" s="177">
        <f>IF(OR(COUNTIF($B$2:$B1134,Input!$F1151)&lt;1,COUNTIF($O$2:$O1134,Input!$C1151)&lt;1),Input!P1151,0)</f>
        <v>0</v>
      </c>
      <c r="M1135" s="129" t="str">
        <f t="shared" si="152"/>
        <v/>
      </c>
      <c r="N1135" s="161">
        <f t="shared" si="150"/>
        <v>0</v>
      </c>
      <c r="O1135" s="168">
        <f>Input!C1151</f>
        <v>0</v>
      </c>
      <c r="P1135" s="168"/>
      <c r="R1135" s="131">
        <f t="shared" si="151"/>
        <v>0</v>
      </c>
      <c r="S1135" s="133" t="str">
        <f t="shared" si="153"/>
        <v xml:space="preserve"> </v>
      </c>
      <c r="T1135" s="133"/>
      <c r="U1135" s="132" t="str">
        <f>_xlfn.IFNA(IF($D1135=0,LOOKUP($F1135,{0.1,0.2,0.3,0.4,0.5,0.6,0.7,0.8,0.9,1},{22,34,46,58,70,82,94,106,118,130}),""),"")</f>
        <v/>
      </c>
      <c r="V1135" s="132" t="str">
        <f>_xlfn.IFNA(IF($D1135=1,LOOKUP($F1135,{0.1,0.2,0.3,0.4,0.5,0.6,0.7,0.8,0.9,1},{23,35,47,59,71,83,95,107,119,131}),""),"")</f>
        <v/>
      </c>
      <c r="W1135" s="132" t="str">
        <f>_xlfn.IFNA(IF($D1135=2,LOOKUP($F1135,{0.1,0.2,0.3,0.4,0.5,0.6,0.7,0.8,0.9,1},{24,36,48,60,72,84,96,108,120,132}),""),"")</f>
        <v/>
      </c>
      <c r="X1135" s="132" t="str">
        <f>_xlfn.IFNA(IF($D1135=3,LOOKUP($F1135,{0.1,0.2,0.3,0.4,0.5,0.6,0.7,0.8,0.9,1},{25,37,49,61,73,85,97,109,121,133}),""),"")</f>
        <v/>
      </c>
      <c r="Y1135" s="132" t="str">
        <f>_xlfn.IFNA(IF($D1135=4,LOOKUP($F1135,{0.1,0.2,0.3,0.4,0.5,0.6,0.7,0.8,0.9,1},{26,38,50,62,74,86,98,110,122,134}),""),"")</f>
        <v/>
      </c>
      <c r="Z1135" s="132" t="str">
        <f>_xlfn.IFNA(IF($D1135=5,LOOKUP($F1135,{0.1,0.2,0.3,0.4,0.5,0.6,0.7,0.8,0.9,1},{27,39,51,63,75,87,99,111,123,135}),""),"")</f>
        <v/>
      </c>
      <c r="AA1135" s="132">
        <f t="shared" si="154"/>
        <v>0</v>
      </c>
      <c r="AB1135" s="132" t="str">
        <f t="shared" si="155"/>
        <v>00</v>
      </c>
      <c r="AC1135" s="82" t="e">
        <f>VLOOKUP(AB1135,'AMI Ref'!T:U,2,FALSE)</f>
        <v>#N/A</v>
      </c>
      <c r="AD1135" s="124"/>
      <c r="AE1135" s="81" t="str">
        <f>_xlfn.IFNA(IF($D1135=0,IF($J1135="Not Paid by Tenant",0,INDEX('AMI Ref'!$K$5:$N$5,MATCH($J1135,{"Oil","Gas","Electric - Other","ELECTRIC - HEAT PUMP"},0))),0),"")</f>
        <v/>
      </c>
      <c r="AF1135" s="81">
        <f>_xlfn.IFNA(IF($D1135=1,IF($J1135="Not Paid by Tenant",0,INDEX('AMI Ref'!$K$6:$N$6,MATCH($J1135,{"Oil","Gas","Electric - Other","ELECTRIC - HEAT PUMP"},0))),0),"")</f>
        <v>0</v>
      </c>
      <c r="AG1135" s="81">
        <f>_xlfn.IFNA(IF($D1135=2,IF($J1135="Not Paid by Tenant",0,INDEX('AMI Ref'!$K$7:$N$7,MATCH($J1135,{"Oil","Gas","Electric - Other","ELECTRIC - HEAT PUMP"},0))),0),"")</f>
        <v>0</v>
      </c>
      <c r="AH1135" s="81">
        <f>_xlfn.IFNA(IF($D1135=3,IF($J1135="Not Paid by Tenant",0,INDEX('AMI Ref'!$K$8:$N$8,MATCH($J1135,{"Oil","Gas","Electric - Other","ELECTRIC - HEAT PUMP"},0))),0),"")</f>
        <v>0</v>
      </c>
      <c r="AI1135" s="81">
        <f>_xlfn.IFNA(IF($D1135=4,IF($J1135="Not Paid by Tenant",0,INDEX('AMI Ref'!$K$9:$N$9,MATCH($J1135,{"Oil","Gas","Electric - Other","ELECTRIC - HEAT PUMP"},0))),0),"")</f>
        <v>0</v>
      </c>
      <c r="AJ1135" s="81">
        <f>_xlfn.IFNA(IF($D1135=5,IF($J1135="Not Paid by Tenant",0,INDEX('AMI Ref'!$K$10:$N$10,MATCH($J1135,{"Oil","Gas","Electric - Other","ELECTRIC - HEAT PUMP"},0))),0),"")</f>
        <v>0</v>
      </c>
      <c r="AK1135" s="128"/>
      <c r="AL1135" s="81" t="str">
        <f>_xlfn.IFNA(IF($D1135=0,IF($K1135="Not Paid by Tenant",0,INDEX('AMI Ref'!$O$5:$R$5,MATCH($K1135,{"Oil","Gas","Electric - Other","Electric ccASHP - split"},0))),0),"")</f>
        <v/>
      </c>
      <c r="AM1135" s="81">
        <f>_xlfn.IFNA(IF($D1135=1,IF($K1135="Not Paid by Tenant",0,INDEX('AMI Ref'!$O$6:$R$6,MATCH($K1135,{"Oil","Gas","Electric - Other","Electric ccASHP - split"},0))),0),"")</f>
        <v>0</v>
      </c>
      <c r="AN1135" s="81">
        <f>_xlfn.IFNA(IF($D1135=2,IF($K1135="Not Paid by Tenant",0,INDEX('AMI Ref'!$O$7:$R$7,MATCH($K1135,{"Oil","Gas","Electric - Other","Electric ccASHP - split"},0))),0),"")</f>
        <v>0</v>
      </c>
      <c r="AO1135" s="81">
        <f>_xlfn.IFNA(IF($D1135=3,IF($K1135="Not Paid by Tenant",0,INDEX('AMI Ref'!$O$8:$R$8,MATCH($K1135,{"Oil","Gas","Electric - Other","Electric ccASHP - split"},0))),0),"")</f>
        <v>0</v>
      </c>
      <c r="AP1135" s="81">
        <f>_xlfn.IFNA(IF($D1135=4,IF($K1135="Not Paid by Tenant",0,INDEX('AMI Ref'!$O$9:$R$9,MATCH($K1135,{"Oil","Gas","Electric - Other","Electric ccASHP - split"},0))),0),"")</f>
        <v>0</v>
      </c>
      <c r="AQ1135" s="81">
        <f>_xlfn.IFNA(IF($D1135=5,IF($K1135="Not Paid by Tenant",0,INDEX('AMI Ref'!$O$10:$R$10,MATCH($K1135,{"Oil","Gas","Electric - Other","Electric ccASHP - split"},0))),0),"")</f>
        <v>0</v>
      </c>
      <c r="AR1135" s="124">
        <f t="shared" si="156"/>
        <v>0</v>
      </c>
      <c r="AS1135" s="123" t="e">
        <f t="shared" si="157"/>
        <v>#N/A</v>
      </c>
    </row>
    <row r="1136" spans="1:45" x14ac:dyDescent="0.2">
      <c r="A1136" s="130">
        <v>1134</v>
      </c>
      <c r="B1136" s="177">
        <f>IF(OR(COUNTIF($B$2:$B1135,Input!$F1152)&lt;1,COUNTIF($O$2:$O1135,Input!$C1152)&lt;1),Input!F1152,0)</f>
        <v>0</v>
      </c>
      <c r="C1136" s="177">
        <f>IF(OR(COUNTIF($B$2:$B1135,Input!$F1152)&lt;1,COUNTIF($O$2:$O1135,Input!$C1152)&lt;1),Input!G1152,0)</f>
        <v>0</v>
      </c>
      <c r="D1136" s="177">
        <f>IF(OR(COUNTIF($B$2:$B1135,Input!$F1152)&lt;1,COUNTIF($O$2:$O1135,Input!$C1152)&lt;1),Input!H1152,0)</f>
        <v>0</v>
      </c>
      <c r="E1136" s="177">
        <f>IF(OR(COUNTIF($B$2:$B1135,Input!$F1152)&lt;1,COUNTIF($O$2:$O1135,Input!$C1152)&lt;1),Input!I1152,0)</f>
        <v>0</v>
      </c>
      <c r="F1136" s="177">
        <f>IF(OR(COUNTIF($B$2:$B1135,Input!$F1152)&lt;1,COUNTIF($O$2:$O1135,Input!$C1152)&lt;1),Input!J1152,0)</f>
        <v>0</v>
      </c>
      <c r="G1136" s="177">
        <f>IF(OR(COUNTIF($B$2:$B1135,Input!$F1152)&lt;1,COUNTIF($O$2:$O1135,Input!$C1152)&lt;1),Input!K1152,0)</f>
        <v>0</v>
      </c>
      <c r="H1136" s="177">
        <f>IF(OR(COUNTIF($B$2:$B1135,Input!$F1152)&lt;1,COUNTIF($O$2:$O1135,Input!$C1152)&lt;1),Input!L1152,0)</f>
        <v>0</v>
      </c>
      <c r="I1136" s="177">
        <f>IF(OR(COUNTIF($B$2:$B1135,Input!$F1152)&lt;1,COUNTIF($O$2:$O1135,Input!$C1152)&lt;1),Input!M1152,0)</f>
        <v>0</v>
      </c>
      <c r="J1136" s="177">
        <f>IF(OR(COUNTIF($B$2:$B1135,Input!$F1152)&lt;1,COUNTIF($O$2:$O1135,Input!$C1152)&lt;1),Input!N1152,0)</f>
        <v>0</v>
      </c>
      <c r="K1136" s="177">
        <f>IF(OR(COUNTIF($B$2:$B1135,Input!$F1152)&lt;1,COUNTIF($O$2:$O1135,Input!$C1152)&lt;1),Input!O1152,0)</f>
        <v>0</v>
      </c>
      <c r="L1136" s="177">
        <f>IF(OR(COUNTIF($B$2:$B1135,Input!$F1152)&lt;1,COUNTIF($O$2:$O1135,Input!$C1152)&lt;1),Input!P1152,0)</f>
        <v>0</v>
      </c>
      <c r="M1136" s="129" t="str">
        <f t="shared" si="152"/>
        <v/>
      </c>
      <c r="N1136" s="161">
        <f t="shared" si="150"/>
        <v>0</v>
      </c>
      <c r="O1136" s="168">
        <f>Input!C1152</f>
        <v>0</v>
      </c>
      <c r="P1136" s="168"/>
      <c r="R1136" s="131">
        <f t="shared" si="151"/>
        <v>0</v>
      </c>
      <c r="S1136" s="133" t="str">
        <f t="shared" si="153"/>
        <v xml:space="preserve"> </v>
      </c>
      <c r="T1136" s="133"/>
      <c r="U1136" s="132" t="str">
        <f>_xlfn.IFNA(IF($D1136=0,LOOKUP($F1136,{0.1,0.2,0.3,0.4,0.5,0.6,0.7,0.8,0.9,1},{22,34,46,58,70,82,94,106,118,130}),""),"")</f>
        <v/>
      </c>
      <c r="V1136" s="132" t="str">
        <f>_xlfn.IFNA(IF($D1136=1,LOOKUP($F1136,{0.1,0.2,0.3,0.4,0.5,0.6,0.7,0.8,0.9,1},{23,35,47,59,71,83,95,107,119,131}),""),"")</f>
        <v/>
      </c>
      <c r="W1136" s="132" t="str">
        <f>_xlfn.IFNA(IF($D1136=2,LOOKUP($F1136,{0.1,0.2,0.3,0.4,0.5,0.6,0.7,0.8,0.9,1},{24,36,48,60,72,84,96,108,120,132}),""),"")</f>
        <v/>
      </c>
      <c r="X1136" s="132" t="str">
        <f>_xlfn.IFNA(IF($D1136=3,LOOKUP($F1136,{0.1,0.2,0.3,0.4,0.5,0.6,0.7,0.8,0.9,1},{25,37,49,61,73,85,97,109,121,133}),""),"")</f>
        <v/>
      </c>
      <c r="Y1136" s="132" t="str">
        <f>_xlfn.IFNA(IF($D1136=4,LOOKUP($F1136,{0.1,0.2,0.3,0.4,0.5,0.6,0.7,0.8,0.9,1},{26,38,50,62,74,86,98,110,122,134}),""),"")</f>
        <v/>
      </c>
      <c r="Z1136" s="132" t="str">
        <f>_xlfn.IFNA(IF($D1136=5,LOOKUP($F1136,{0.1,0.2,0.3,0.4,0.5,0.6,0.7,0.8,0.9,1},{27,39,51,63,75,87,99,111,123,135}),""),"")</f>
        <v/>
      </c>
      <c r="AA1136" s="132">
        <f t="shared" si="154"/>
        <v>0</v>
      </c>
      <c r="AB1136" s="132" t="str">
        <f t="shared" si="155"/>
        <v>00</v>
      </c>
      <c r="AC1136" s="82" t="e">
        <f>VLOOKUP(AB1136,'AMI Ref'!T:U,2,FALSE)</f>
        <v>#N/A</v>
      </c>
      <c r="AD1136" s="124"/>
      <c r="AE1136" s="81" t="str">
        <f>_xlfn.IFNA(IF($D1136=0,IF($J1136="Not Paid by Tenant",0,INDEX('AMI Ref'!$K$5:$N$5,MATCH($J1136,{"Oil","Gas","Electric - Other","ELECTRIC - HEAT PUMP"},0))),0),"")</f>
        <v/>
      </c>
      <c r="AF1136" s="81">
        <f>_xlfn.IFNA(IF($D1136=1,IF($J1136="Not Paid by Tenant",0,INDEX('AMI Ref'!$K$6:$N$6,MATCH($J1136,{"Oil","Gas","Electric - Other","ELECTRIC - HEAT PUMP"},0))),0),"")</f>
        <v>0</v>
      </c>
      <c r="AG1136" s="81">
        <f>_xlfn.IFNA(IF($D1136=2,IF($J1136="Not Paid by Tenant",0,INDEX('AMI Ref'!$K$7:$N$7,MATCH($J1136,{"Oil","Gas","Electric - Other","ELECTRIC - HEAT PUMP"},0))),0),"")</f>
        <v>0</v>
      </c>
      <c r="AH1136" s="81">
        <f>_xlfn.IFNA(IF($D1136=3,IF($J1136="Not Paid by Tenant",0,INDEX('AMI Ref'!$K$8:$N$8,MATCH($J1136,{"Oil","Gas","Electric - Other","ELECTRIC - HEAT PUMP"},0))),0),"")</f>
        <v>0</v>
      </c>
      <c r="AI1136" s="81">
        <f>_xlfn.IFNA(IF($D1136=4,IF($J1136="Not Paid by Tenant",0,INDEX('AMI Ref'!$K$9:$N$9,MATCH($J1136,{"Oil","Gas","Electric - Other","ELECTRIC - HEAT PUMP"},0))),0),"")</f>
        <v>0</v>
      </c>
      <c r="AJ1136" s="81">
        <f>_xlfn.IFNA(IF($D1136=5,IF($J1136="Not Paid by Tenant",0,INDEX('AMI Ref'!$K$10:$N$10,MATCH($J1136,{"Oil","Gas","Electric - Other","ELECTRIC - HEAT PUMP"},0))),0),"")</f>
        <v>0</v>
      </c>
      <c r="AK1136" s="128"/>
      <c r="AL1136" s="81" t="str">
        <f>_xlfn.IFNA(IF($D1136=0,IF($K1136="Not Paid by Tenant",0,INDEX('AMI Ref'!$O$5:$R$5,MATCH($K1136,{"Oil","Gas","Electric - Other","Electric ccASHP - split"},0))),0),"")</f>
        <v/>
      </c>
      <c r="AM1136" s="81">
        <f>_xlfn.IFNA(IF($D1136=1,IF($K1136="Not Paid by Tenant",0,INDEX('AMI Ref'!$O$6:$R$6,MATCH($K1136,{"Oil","Gas","Electric - Other","Electric ccASHP - split"},0))),0),"")</f>
        <v>0</v>
      </c>
      <c r="AN1136" s="81">
        <f>_xlfn.IFNA(IF($D1136=2,IF($K1136="Not Paid by Tenant",0,INDEX('AMI Ref'!$O$7:$R$7,MATCH($K1136,{"Oil","Gas","Electric - Other","Electric ccASHP - split"},0))),0),"")</f>
        <v>0</v>
      </c>
      <c r="AO1136" s="81">
        <f>_xlfn.IFNA(IF($D1136=3,IF($K1136="Not Paid by Tenant",0,INDEX('AMI Ref'!$O$8:$R$8,MATCH($K1136,{"Oil","Gas","Electric - Other","Electric ccASHP - split"},0))),0),"")</f>
        <v>0</v>
      </c>
      <c r="AP1136" s="81">
        <f>_xlfn.IFNA(IF($D1136=4,IF($K1136="Not Paid by Tenant",0,INDEX('AMI Ref'!$O$9:$R$9,MATCH($K1136,{"Oil","Gas","Electric - Other","Electric ccASHP - split"},0))),0),"")</f>
        <v>0</v>
      </c>
      <c r="AQ1136" s="81">
        <f>_xlfn.IFNA(IF($D1136=5,IF($K1136="Not Paid by Tenant",0,INDEX('AMI Ref'!$O$10:$R$10,MATCH($K1136,{"Oil","Gas","Electric - Other","Electric ccASHP - split"},0))),0),"")</f>
        <v>0</v>
      </c>
      <c r="AR1136" s="124">
        <f t="shared" si="156"/>
        <v>0</v>
      </c>
      <c r="AS1136" s="123" t="e">
        <f t="shared" si="157"/>
        <v>#N/A</v>
      </c>
    </row>
    <row r="1137" spans="1:45" x14ac:dyDescent="0.2">
      <c r="A1137" s="130">
        <v>1135</v>
      </c>
      <c r="B1137" s="177">
        <f>IF(OR(COUNTIF($B$2:$B1136,Input!$F1153)&lt;1,COUNTIF($O$2:$O1136,Input!$C1153)&lt;1),Input!F1153,0)</f>
        <v>0</v>
      </c>
      <c r="C1137" s="177">
        <f>IF(OR(COUNTIF($B$2:$B1136,Input!$F1153)&lt;1,COUNTIF($O$2:$O1136,Input!$C1153)&lt;1),Input!G1153,0)</f>
        <v>0</v>
      </c>
      <c r="D1137" s="177">
        <f>IF(OR(COUNTIF($B$2:$B1136,Input!$F1153)&lt;1,COUNTIF($O$2:$O1136,Input!$C1153)&lt;1),Input!H1153,0)</f>
        <v>0</v>
      </c>
      <c r="E1137" s="177">
        <f>IF(OR(COUNTIF($B$2:$B1136,Input!$F1153)&lt;1,COUNTIF($O$2:$O1136,Input!$C1153)&lt;1),Input!I1153,0)</f>
        <v>0</v>
      </c>
      <c r="F1137" s="177">
        <f>IF(OR(COUNTIF($B$2:$B1136,Input!$F1153)&lt;1,COUNTIF($O$2:$O1136,Input!$C1153)&lt;1),Input!J1153,0)</f>
        <v>0</v>
      </c>
      <c r="G1137" s="177">
        <f>IF(OR(COUNTIF($B$2:$B1136,Input!$F1153)&lt;1,COUNTIF($O$2:$O1136,Input!$C1153)&lt;1),Input!K1153,0)</f>
        <v>0</v>
      </c>
      <c r="H1137" s="177">
        <f>IF(OR(COUNTIF($B$2:$B1136,Input!$F1153)&lt;1,COUNTIF($O$2:$O1136,Input!$C1153)&lt;1),Input!L1153,0)</f>
        <v>0</v>
      </c>
      <c r="I1137" s="177">
        <f>IF(OR(COUNTIF($B$2:$B1136,Input!$F1153)&lt;1,COUNTIF($O$2:$O1136,Input!$C1153)&lt;1),Input!M1153,0)</f>
        <v>0</v>
      </c>
      <c r="J1137" s="177">
        <f>IF(OR(COUNTIF($B$2:$B1136,Input!$F1153)&lt;1,COUNTIF($O$2:$O1136,Input!$C1153)&lt;1),Input!N1153,0)</f>
        <v>0</v>
      </c>
      <c r="K1137" s="177">
        <f>IF(OR(COUNTIF($B$2:$B1136,Input!$F1153)&lt;1,COUNTIF($O$2:$O1136,Input!$C1153)&lt;1),Input!O1153,0)</f>
        <v>0</v>
      </c>
      <c r="L1137" s="177">
        <f>IF(OR(COUNTIF($B$2:$B1136,Input!$F1153)&lt;1,COUNTIF($O$2:$O1136,Input!$C1153)&lt;1),Input!P1153,0)</f>
        <v>0</v>
      </c>
      <c r="M1137" s="129" t="str">
        <f t="shared" si="152"/>
        <v/>
      </c>
      <c r="N1137" s="161">
        <f t="shared" si="150"/>
        <v>0</v>
      </c>
      <c r="O1137" s="168">
        <f>Input!C1153</f>
        <v>0</v>
      </c>
      <c r="P1137" s="168"/>
      <c r="R1137" s="131">
        <f t="shared" si="151"/>
        <v>0</v>
      </c>
      <c r="S1137" s="133" t="str">
        <f t="shared" si="153"/>
        <v xml:space="preserve"> </v>
      </c>
      <c r="T1137" s="133"/>
      <c r="U1137" s="132" t="str">
        <f>_xlfn.IFNA(IF($D1137=0,LOOKUP($F1137,{0.1,0.2,0.3,0.4,0.5,0.6,0.7,0.8,0.9,1},{22,34,46,58,70,82,94,106,118,130}),""),"")</f>
        <v/>
      </c>
      <c r="V1137" s="132" t="str">
        <f>_xlfn.IFNA(IF($D1137=1,LOOKUP($F1137,{0.1,0.2,0.3,0.4,0.5,0.6,0.7,0.8,0.9,1},{23,35,47,59,71,83,95,107,119,131}),""),"")</f>
        <v/>
      </c>
      <c r="W1137" s="132" t="str">
        <f>_xlfn.IFNA(IF($D1137=2,LOOKUP($F1137,{0.1,0.2,0.3,0.4,0.5,0.6,0.7,0.8,0.9,1},{24,36,48,60,72,84,96,108,120,132}),""),"")</f>
        <v/>
      </c>
      <c r="X1137" s="132" t="str">
        <f>_xlfn.IFNA(IF($D1137=3,LOOKUP($F1137,{0.1,0.2,0.3,0.4,0.5,0.6,0.7,0.8,0.9,1},{25,37,49,61,73,85,97,109,121,133}),""),"")</f>
        <v/>
      </c>
      <c r="Y1137" s="132" t="str">
        <f>_xlfn.IFNA(IF($D1137=4,LOOKUP($F1137,{0.1,0.2,0.3,0.4,0.5,0.6,0.7,0.8,0.9,1},{26,38,50,62,74,86,98,110,122,134}),""),"")</f>
        <v/>
      </c>
      <c r="Z1137" s="132" t="str">
        <f>_xlfn.IFNA(IF($D1137=5,LOOKUP($F1137,{0.1,0.2,0.3,0.4,0.5,0.6,0.7,0.8,0.9,1},{27,39,51,63,75,87,99,111,123,135}),""),"")</f>
        <v/>
      </c>
      <c r="AA1137" s="132">
        <f t="shared" si="154"/>
        <v>0</v>
      </c>
      <c r="AB1137" s="132" t="str">
        <f t="shared" si="155"/>
        <v>00</v>
      </c>
      <c r="AC1137" s="82" t="e">
        <f>VLOOKUP(AB1137,'AMI Ref'!T:U,2,FALSE)</f>
        <v>#N/A</v>
      </c>
      <c r="AD1137" s="124"/>
      <c r="AE1137" s="81" t="str">
        <f>_xlfn.IFNA(IF($D1137=0,IF($J1137="Not Paid by Tenant",0,INDEX('AMI Ref'!$K$5:$N$5,MATCH($J1137,{"Oil","Gas","Electric - Other","ELECTRIC - HEAT PUMP"},0))),0),"")</f>
        <v/>
      </c>
      <c r="AF1137" s="81">
        <f>_xlfn.IFNA(IF($D1137=1,IF($J1137="Not Paid by Tenant",0,INDEX('AMI Ref'!$K$6:$N$6,MATCH($J1137,{"Oil","Gas","Electric - Other","ELECTRIC - HEAT PUMP"},0))),0),"")</f>
        <v>0</v>
      </c>
      <c r="AG1137" s="81">
        <f>_xlfn.IFNA(IF($D1137=2,IF($J1137="Not Paid by Tenant",0,INDEX('AMI Ref'!$K$7:$N$7,MATCH($J1137,{"Oil","Gas","Electric - Other","ELECTRIC - HEAT PUMP"},0))),0),"")</f>
        <v>0</v>
      </c>
      <c r="AH1137" s="81">
        <f>_xlfn.IFNA(IF($D1137=3,IF($J1137="Not Paid by Tenant",0,INDEX('AMI Ref'!$K$8:$N$8,MATCH($J1137,{"Oil","Gas","Electric - Other","ELECTRIC - HEAT PUMP"},0))),0),"")</f>
        <v>0</v>
      </c>
      <c r="AI1137" s="81">
        <f>_xlfn.IFNA(IF($D1137=4,IF($J1137="Not Paid by Tenant",0,INDEX('AMI Ref'!$K$9:$N$9,MATCH($J1137,{"Oil","Gas","Electric - Other","ELECTRIC - HEAT PUMP"},0))),0),"")</f>
        <v>0</v>
      </c>
      <c r="AJ1137" s="81">
        <f>_xlfn.IFNA(IF($D1137=5,IF($J1137="Not Paid by Tenant",0,INDEX('AMI Ref'!$K$10:$N$10,MATCH($J1137,{"Oil","Gas","Electric - Other","ELECTRIC - HEAT PUMP"},0))),0),"")</f>
        <v>0</v>
      </c>
      <c r="AK1137" s="128"/>
      <c r="AL1137" s="81" t="str">
        <f>_xlfn.IFNA(IF($D1137=0,IF($K1137="Not Paid by Tenant",0,INDEX('AMI Ref'!$O$5:$R$5,MATCH($K1137,{"Oil","Gas","Electric - Other","Electric ccASHP - split"},0))),0),"")</f>
        <v/>
      </c>
      <c r="AM1137" s="81">
        <f>_xlfn.IFNA(IF($D1137=1,IF($K1137="Not Paid by Tenant",0,INDEX('AMI Ref'!$O$6:$R$6,MATCH($K1137,{"Oil","Gas","Electric - Other","Electric ccASHP - split"},0))),0),"")</f>
        <v>0</v>
      </c>
      <c r="AN1137" s="81">
        <f>_xlfn.IFNA(IF($D1137=2,IF($K1137="Not Paid by Tenant",0,INDEX('AMI Ref'!$O$7:$R$7,MATCH($K1137,{"Oil","Gas","Electric - Other","Electric ccASHP - split"},0))),0),"")</f>
        <v>0</v>
      </c>
      <c r="AO1137" s="81">
        <f>_xlfn.IFNA(IF($D1137=3,IF($K1137="Not Paid by Tenant",0,INDEX('AMI Ref'!$O$8:$R$8,MATCH($K1137,{"Oil","Gas","Electric - Other","Electric ccASHP - split"},0))),0),"")</f>
        <v>0</v>
      </c>
      <c r="AP1137" s="81">
        <f>_xlfn.IFNA(IF($D1137=4,IF($K1137="Not Paid by Tenant",0,INDEX('AMI Ref'!$O$9:$R$9,MATCH($K1137,{"Oil","Gas","Electric - Other","Electric ccASHP - split"},0))),0),"")</f>
        <v>0</v>
      </c>
      <c r="AQ1137" s="81">
        <f>_xlfn.IFNA(IF($D1137=5,IF($K1137="Not Paid by Tenant",0,INDEX('AMI Ref'!$O$10:$R$10,MATCH($K1137,{"Oil","Gas","Electric - Other","Electric ccASHP - split"},0))),0),"")</f>
        <v>0</v>
      </c>
      <c r="AR1137" s="124">
        <f t="shared" si="156"/>
        <v>0</v>
      </c>
      <c r="AS1137" s="123" t="e">
        <f t="shared" si="157"/>
        <v>#N/A</v>
      </c>
    </row>
    <row r="1138" spans="1:45" x14ac:dyDescent="0.2">
      <c r="A1138" s="130">
        <v>1136</v>
      </c>
      <c r="B1138" s="177">
        <f>IF(OR(COUNTIF($B$2:$B1137,Input!$F1154)&lt;1,COUNTIF($O$2:$O1137,Input!$C1154)&lt;1),Input!F1154,0)</f>
        <v>0</v>
      </c>
      <c r="C1138" s="177">
        <f>IF(OR(COUNTIF($B$2:$B1137,Input!$F1154)&lt;1,COUNTIF($O$2:$O1137,Input!$C1154)&lt;1),Input!G1154,0)</f>
        <v>0</v>
      </c>
      <c r="D1138" s="177">
        <f>IF(OR(COUNTIF($B$2:$B1137,Input!$F1154)&lt;1,COUNTIF($O$2:$O1137,Input!$C1154)&lt;1),Input!H1154,0)</f>
        <v>0</v>
      </c>
      <c r="E1138" s="177">
        <f>IF(OR(COUNTIF($B$2:$B1137,Input!$F1154)&lt;1,COUNTIF($O$2:$O1137,Input!$C1154)&lt;1),Input!I1154,0)</f>
        <v>0</v>
      </c>
      <c r="F1138" s="177">
        <f>IF(OR(COUNTIF($B$2:$B1137,Input!$F1154)&lt;1,COUNTIF($O$2:$O1137,Input!$C1154)&lt;1),Input!J1154,0)</f>
        <v>0</v>
      </c>
      <c r="G1138" s="177">
        <f>IF(OR(COUNTIF($B$2:$B1137,Input!$F1154)&lt;1,COUNTIF($O$2:$O1137,Input!$C1154)&lt;1),Input!K1154,0)</f>
        <v>0</v>
      </c>
      <c r="H1138" s="177">
        <f>IF(OR(COUNTIF($B$2:$B1137,Input!$F1154)&lt;1,COUNTIF($O$2:$O1137,Input!$C1154)&lt;1),Input!L1154,0)</f>
        <v>0</v>
      </c>
      <c r="I1138" s="177">
        <f>IF(OR(COUNTIF($B$2:$B1137,Input!$F1154)&lt;1,COUNTIF($O$2:$O1137,Input!$C1154)&lt;1),Input!M1154,0)</f>
        <v>0</v>
      </c>
      <c r="J1138" s="177">
        <f>IF(OR(COUNTIF($B$2:$B1137,Input!$F1154)&lt;1,COUNTIF($O$2:$O1137,Input!$C1154)&lt;1),Input!N1154,0)</f>
        <v>0</v>
      </c>
      <c r="K1138" s="177">
        <f>IF(OR(COUNTIF($B$2:$B1137,Input!$F1154)&lt;1,COUNTIF($O$2:$O1137,Input!$C1154)&lt;1),Input!O1154,0)</f>
        <v>0</v>
      </c>
      <c r="L1138" s="177">
        <f>IF(OR(COUNTIF($B$2:$B1137,Input!$F1154)&lt;1,COUNTIF($O$2:$O1137,Input!$C1154)&lt;1),Input!P1154,0)</f>
        <v>0</v>
      </c>
      <c r="M1138" s="129" t="str">
        <f t="shared" si="152"/>
        <v/>
      </c>
      <c r="N1138" s="161">
        <f t="shared" si="150"/>
        <v>0</v>
      </c>
      <c r="O1138" s="168">
        <f>Input!C1154</f>
        <v>0</v>
      </c>
      <c r="P1138" s="168"/>
      <c r="R1138" s="131">
        <f t="shared" si="151"/>
        <v>0</v>
      </c>
      <c r="S1138" s="133" t="str">
        <f t="shared" si="153"/>
        <v xml:space="preserve"> </v>
      </c>
      <c r="T1138" s="133"/>
      <c r="U1138" s="132" t="str">
        <f>_xlfn.IFNA(IF($D1138=0,LOOKUP($F1138,{0.1,0.2,0.3,0.4,0.5,0.6,0.7,0.8,0.9,1},{22,34,46,58,70,82,94,106,118,130}),""),"")</f>
        <v/>
      </c>
      <c r="V1138" s="132" t="str">
        <f>_xlfn.IFNA(IF($D1138=1,LOOKUP($F1138,{0.1,0.2,0.3,0.4,0.5,0.6,0.7,0.8,0.9,1},{23,35,47,59,71,83,95,107,119,131}),""),"")</f>
        <v/>
      </c>
      <c r="W1138" s="132" t="str">
        <f>_xlfn.IFNA(IF($D1138=2,LOOKUP($F1138,{0.1,0.2,0.3,0.4,0.5,0.6,0.7,0.8,0.9,1},{24,36,48,60,72,84,96,108,120,132}),""),"")</f>
        <v/>
      </c>
      <c r="X1138" s="132" t="str">
        <f>_xlfn.IFNA(IF($D1138=3,LOOKUP($F1138,{0.1,0.2,0.3,0.4,0.5,0.6,0.7,0.8,0.9,1},{25,37,49,61,73,85,97,109,121,133}),""),"")</f>
        <v/>
      </c>
      <c r="Y1138" s="132" t="str">
        <f>_xlfn.IFNA(IF($D1138=4,LOOKUP($F1138,{0.1,0.2,0.3,0.4,0.5,0.6,0.7,0.8,0.9,1},{26,38,50,62,74,86,98,110,122,134}),""),"")</f>
        <v/>
      </c>
      <c r="Z1138" s="132" t="str">
        <f>_xlfn.IFNA(IF($D1138=5,LOOKUP($F1138,{0.1,0.2,0.3,0.4,0.5,0.6,0.7,0.8,0.9,1},{27,39,51,63,75,87,99,111,123,135}),""),"")</f>
        <v/>
      </c>
      <c r="AA1138" s="132">
        <f t="shared" si="154"/>
        <v>0</v>
      </c>
      <c r="AB1138" s="132" t="str">
        <f t="shared" si="155"/>
        <v>00</v>
      </c>
      <c r="AC1138" s="82" t="e">
        <f>VLOOKUP(AB1138,'AMI Ref'!T:U,2,FALSE)</f>
        <v>#N/A</v>
      </c>
      <c r="AD1138" s="124"/>
      <c r="AE1138" s="81" t="str">
        <f>_xlfn.IFNA(IF($D1138=0,IF($J1138="Not Paid by Tenant",0,INDEX('AMI Ref'!$K$5:$N$5,MATCH($J1138,{"Oil","Gas","Electric - Other","ELECTRIC - HEAT PUMP"},0))),0),"")</f>
        <v/>
      </c>
      <c r="AF1138" s="81">
        <f>_xlfn.IFNA(IF($D1138=1,IF($J1138="Not Paid by Tenant",0,INDEX('AMI Ref'!$K$6:$N$6,MATCH($J1138,{"Oil","Gas","Electric - Other","ELECTRIC - HEAT PUMP"},0))),0),"")</f>
        <v>0</v>
      </c>
      <c r="AG1138" s="81">
        <f>_xlfn.IFNA(IF($D1138=2,IF($J1138="Not Paid by Tenant",0,INDEX('AMI Ref'!$K$7:$N$7,MATCH($J1138,{"Oil","Gas","Electric - Other","ELECTRIC - HEAT PUMP"},0))),0),"")</f>
        <v>0</v>
      </c>
      <c r="AH1138" s="81">
        <f>_xlfn.IFNA(IF($D1138=3,IF($J1138="Not Paid by Tenant",0,INDEX('AMI Ref'!$K$8:$N$8,MATCH($J1138,{"Oil","Gas","Electric - Other","ELECTRIC - HEAT PUMP"},0))),0),"")</f>
        <v>0</v>
      </c>
      <c r="AI1138" s="81">
        <f>_xlfn.IFNA(IF($D1138=4,IF($J1138="Not Paid by Tenant",0,INDEX('AMI Ref'!$K$9:$N$9,MATCH($J1138,{"Oil","Gas","Electric - Other","ELECTRIC - HEAT PUMP"},0))),0),"")</f>
        <v>0</v>
      </c>
      <c r="AJ1138" s="81">
        <f>_xlfn.IFNA(IF($D1138=5,IF($J1138="Not Paid by Tenant",0,INDEX('AMI Ref'!$K$10:$N$10,MATCH($J1138,{"Oil","Gas","Electric - Other","ELECTRIC - HEAT PUMP"},0))),0),"")</f>
        <v>0</v>
      </c>
      <c r="AK1138" s="128"/>
      <c r="AL1138" s="81" t="str">
        <f>_xlfn.IFNA(IF($D1138=0,IF($K1138="Not Paid by Tenant",0,INDEX('AMI Ref'!$O$5:$R$5,MATCH($K1138,{"Oil","Gas","Electric - Other","Electric ccASHP - split"},0))),0),"")</f>
        <v/>
      </c>
      <c r="AM1138" s="81">
        <f>_xlfn.IFNA(IF($D1138=1,IF($K1138="Not Paid by Tenant",0,INDEX('AMI Ref'!$O$6:$R$6,MATCH($K1138,{"Oil","Gas","Electric - Other","Electric ccASHP - split"},0))),0),"")</f>
        <v>0</v>
      </c>
      <c r="AN1138" s="81">
        <f>_xlfn.IFNA(IF($D1138=2,IF($K1138="Not Paid by Tenant",0,INDEX('AMI Ref'!$O$7:$R$7,MATCH($K1138,{"Oil","Gas","Electric - Other","Electric ccASHP - split"},0))),0),"")</f>
        <v>0</v>
      </c>
      <c r="AO1138" s="81">
        <f>_xlfn.IFNA(IF($D1138=3,IF($K1138="Not Paid by Tenant",0,INDEX('AMI Ref'!$O$8:$R$8,MATCH($K1138,{"Oil","Gas","Electric - Other","Electric ccASHP - split"},0))),0),"")</f>
        <v>0</v>
      </c>
      <c r="AP1138" s="81">
        <f>_xlfn.IFNA(IF($D1138=4,IF($K1138="Not Paid by Tenant",0,INDEX('AMI Ref'!$O$9:$R$9,MATCH($K1138,{"Oil","Gas","Electric - Other","Electric ccASHP - split"},0))),0),"")</f>
        <v>0</v>
      </c>
      <c r="AQ1138" s="81">
        <f>_xlfn.IFNA(IF($D1138=5,IF($K1138="Not Paid by Tenant",0,INDEX('AMI Ref'!$O$10:$R$10,MATCH($K1138,{"Oil","Gas","Electric - Other","Electric ccASHP - split"},0))),0),"")</f>
        <v>0</v>
      </c>
      <c r="AR1138" s="124">
        <f t="shared" si="156"/>
        <v>0</v>
      </c>
      <c r="AS1138" s="123" t="e">
        <f t="shared" si="157"/>
        <v>#N/A</v>
      </c>
    </row>
    <row r="1139" spans="1:45" x14ac:dyDescent="0.2">
      <c r="A1139" s="130">
        <v>1137</v>
      </c>
      <c r="B1139" s="177">
        <f>IF(OR(COUNTIF($B$2:$B1138,Input!$F1155)&lt;1,COUNTIF($O$2:$O1138,Input!$C1155)&lt;1),Input!F1155,0)</f>
        <v>0</v>
      </c>
      <c r="C1139" s="177">
        <f>IF(OR(COUNTIF($B$2:$B1138,Input!$F1155)&lt;1,COUNTIF($O$2:$O1138,Input!$C1155)&lt;1),Input!G1155,0)</f>
        <v>0</v>
      </c>
      <c r="D1139" s="177">
        <f>IF(OR(COUNTIF($B$2:$B1138,Input!$F1155)&lt;1,COUNTIF($O$2:$O1138,Input!$C1155)&lt;1),Input!H1155,0)</f>
        <v>0</v>
      </c>
      <c r="E1139" s="177">
        <f>IF(OR(COUNTIF($B$2:$B1138,Input!$F1155)&lt;1,COUNTIF($O$2:$O1138,Input!$C1155)&lt;1),Input!I1155,0)</f>
        <v>0</v>
      </c>
      <c r="F1139" s="177">
        <f>IF(OR(COUNTIF($B$2:$B1138,Input!$F1155)&lt;1,COUNTIF($O$2:$O1138,Input!$C1155)&lt;1),Input!J1155,0)</f>
        <v>0</v>
      </c>
      <c r="G1139" s="177">
        <f>IF(OR(COUNTIF($B$2:$B1138,Input!$F1155)&lt;1,COUNTIF($O$2:$O1138,Input!$C1155)&lt;1),Input!K1155,0)</f>
        <v>0</v>
      </c>
      <c r="H1139" s="177">
        <f>IF(OR(COUNTIF($B$2:$B1138,Input!$F1155)&lt;1,COUNTIF($O$2:$O1138,Input!$C1155)&lt;1),Input!L1155,0)</f>
        <v>0</v>
      </c>
      <c r="I1139" s="177">
        <f>IF(OR(COUNTIF($B$2:$B1138,Input!$F1155)&lt;1,COUNTIF($O$2:$O1138,Input!$C1155)&lt;1),Input!M1155,0)</f>
        <v>0</v>
      </c>
      <c r="J1139" s="177">
        <f>IF(OR(COUNTIF($B$2:$B1138,Input!$F1155)&lt;1,COUNTIF($O$2:$O1138,Input!$C1155)&lt;1),Input!N1155,0)</f>
        <v>0</v>
      </c>
      <c r="K1139" s="177">
        <f>IF(OR(COUNTIF($B$2:$B1138,Input!$F1155)&lt;1,COUNTIF($O$2:$O1138,Input!$C1155)&lt;1),Input!O1155,0)</f>
        <v>0</v>
      </c>
      <c r="L1139" s="177">
        <f>IF(OR(COUNTIF($B$2:$B1138,Input!$F1155)&lt;1,COUNTIF($O$2:$O1138,Input!$C1155)&lt;1),Input!P1155,0)</f>
        <v>0</v>
      </c>
      <c r="M1139" s="129" t="str">
        <f t="shared" si="152"/>
        <v/>
      </c>
      <c r="N1139" s="161">
        <f t="shared" si="150"/>
        <v>0</v>
      </c>
      <c r="O1139" s="168">
        <f>Input!C1155</f>
        <v>0</v>
      </c>
      <c r="P1139" s="168"/>
      <c r="R1139" s="131">
        <f t="shared" si="151"/>
        <v>0</v>
      </c>
      <c r="S1139" s="133" t="str">
        <f t="shared" si="153"/>
        <v xml:space="preserve"> </v>
      </c>
      <c r="T1139" s="133"/>
      <c r="U1139" s="132" t="str">
        <f>_xlfn.IFNA(IF($D1139=0,LOOKUP($F1139,{0.1,0.2,0.3,0.4,0.5,0.6,0.7,0.8,0.9,1},{22,34,46,58,70,82,94,106,118,130}),""),"")</f>
        <v/>
      </c>
      <c r="V1139" s="132" t="str">
        <f>_xlfn.IFNA(IF($D1139=1,LOOKUP($F1139,{0.1,0.2,0.3,0.4,0.5,0.6,0.7,0.8,0.9,1},{23,35,47,59,71,83,95,107,119,131}),""),"")</f>
        <v/>
      </c>
      <c r="W1139" s="132" t="str">
        <f>_xlfn.IFNA(IF($D1139=2,LOOKUP($F1139,{0.1,0.2,0.3,0.4,0.5,0.6,0.7,0.8,0.9,1},{24,36,48,60,72,84,96,108,120,132}),""),"")</f>
        <v/>
      </c>
      <c r="X1139" s="132" t="str">
        <f>_xlfn.IFNA(IF($D1139=3,LOOKUP($F1139,{0.1,0.2,0.3,0.4,0.5,0.6,0.7,0.8,0.9,1},{25,37,49,61,73,85,97,109,121,133}),""),"")</f>
        <v/>
      </c>
      <c r="Y1139" s="132" t="str">
        <f>_xlfn.IFNA(IF($D1139=4,LOOKUP($F1139,{0.1,0.2,0.3,0.4,0.5,0.6,0.7,0.8,0.9,1},{26,38,50,62,74,86,98,110,122,134}),""),"")</f>
        <v/>
      </c>
      <c r="Z1139" s="132" t="str">
        <f>_xlfn.IFNA(IF($D1139=5,LOOKUP($F1139,{0.1,0.2,0.3,0.4,0.5,0.6,0.7,0.8,0.9,1},{27,39,51,63,75,87,99,111,123,135}),""),"")</f>
        <v/>
      </c>
      <c r="AA1139" s="132">
        <f t="shared" si="154"/>
        <v>0</v>
      </c>
      <c r="AB1139" s="132" t="str">
        <f t="shared" si="155"/>
        <v>00</v>
      </c>
      <c r="AC1139" s="82" t="e">
        <f>VLOOKUP(AB1139,'AMI Ref'!T:U,2,FALSE)</f>
        <v>#N/A</v>
      </c>
      <c r="AD1139" s="124"/>
      <c r="AE1139" s="81" t="str">
        <f>_xlfn.IFNA(IF($D1139=0,IF($J1139="Not Paid by Tenant",0,INDEX('AMI Ref'!$K$5:$N$5,MATCH($J1139,{"Oil","Gas","Electric - Other","ELECTRIC - HEAT PUMP"},0))),0),"")</f>
        <v/>
      </c>
      <c r="AF1139" s="81">
        <f>_xlfn.IFNA(IF($D1139=1,IF($J1139="Not Paid by Tenant",0,INDEX('AMI Ref'!$K$6:$N$6,MATCH($J1139,{"Oil","Gas","Electric - Other","ELECTRIC - HEAT PUMP"},0))),0),"")</f>
        <v>0</v>
      </c>
      <c r="AG1139" s="81">
        <f>_xlfn.IFNA(IF($D1139=2,IF($J1139="Not Paid by Tenant",0,INDEX('AMI Ref'!$K$7:$N$7,MATCH($J1139,{"Oil","Gas","Electric - Other","ELECTRIC - HEAT PUMP"},0))),0),"")</f>
        <v>0</v>
      </c>
      <c r="AH1139" s="81">
        <f>_xlfn.IFNA(IF($D1139=3,IF($J1139="Not Paid by Tenant",0,INDEX('AMI Ref'!$K$8:$N$8,MATCH($J1139,{"Oil","Gas","Electric - Other","ELECTRIC - HEAT PUMP"},0))),0),"")</f>
        <v>0</v>
      </c>
      <c r="AI1139" s="81">
        <f>_xlfn.IFNA(IF($D1139=4,IF($J1139="Not Paid by Tenant",0,INDEX('AMI Ref'!$K$9:$N$9,MATCH($J1139,{"Oil","Gas","Electric - Other","ELECTRIC - HEAT PUMP"},0))),0),"")</f>
        <v>0</v>
      </c>
      <c r="AJ1139" s="81">
        <f>_xlfn.IFNA(IF($D1139=5,IF($J1139="Not Paid by Tenant",0,INDEX('AMI Ref'!$K$10:$N$10,MATCH($J1139,{"Oil","Gas","Electric - Other","ELECTRIC - HEAT PUMP"},0))),0),"")</f>
        <v>0</v>
      </c>
      <c r="AK1139" s="128"/>
      <c r="AL1139" s="81" t="str">
        <f>_xlfn.IFNA(IF($D1139=0,IF($K1139="Not Paid by Tenant",0,INDEX('AMI Ref'!$O$5:$R$5,MATCH($K1139,{"Oil","Gas","Electric - Other","Electric ccASHP - split"},0))),0),"")</f>
        <v/>
      </c>
      <c r="AM1139" s="81">
        <f>_xlfn.IFNA(IF($D1139=1,IF($K1139="Not Paid by Tenant",0,INDEX('AMI Ref'!$O$6:$R$6,MATCH($K1139,{"Oil","Gas","Electric - Other","Electric ccASHP - split"},0))),0),"")</f>
        <v>0</v>
      </c>
      <c r="AN1139" s="81">
        <f>_xlfn.IFNA(IF($D1139=2,IF($K1139="Not Paid by Tenant",0,INDEX('AMI Ref'!$O$7:$R$7,MATCH($K1139,{"Oil","Gas","Electric - Other","Electric ccASHP - split"},0))),0),"")</f>
        <v>0</v>
      </c>
      <c r="AO1139" s="81">
        <f>_xlfn.IFNA(IF($D1139=3,IF($K1139="Not Paid by Tenant",0,INDEX('AMI Ref'!$O$8:$R$8,MATCH($K1139,{"Oil","Gas","Electric - Other","Electric ccASHP - split"},0))),0),"")</f>
        <v>0</v>
      </c>
      <c r="AP1139" s="81">
        <f>_xlfn.IFNA(IF($D1139=4,IF($K1139="Not Paid by Tenant",0,INDEX('AMI Ref'!$O$9:$R$9,MATCH($K1139,{"Oil","Gas","Electric - Other","Electric ccASHP - split"},0))),0),"")</f>
        <v>0</v>
      </c>
      <c r="AQ1139" s="81">
        <f>_xlfn.IFNA(IF($D1139=5,IF($K1139="Not Paid by Tenant",0,INDEX('AMI Ref'!$O$10:$R$10,MATCH($K1139,{"Oil","Gas","Electric - Other","Electric ccASHP - split"},0))),0),"")</f>
        <v>0</v>
      </c>
      <c r="AR1139" s="124">
        <f t="shared" si="156"/>
        <v>0</v>
      </c>
      <c r="AS1139" s="123" t="e">
        <f t="shared" si="157"/>
        <v>#N/A</v>
      </c>
    </row>
    <row r="1140" spans="1:45" x14ac:dyDescent="0.2">
      <c r="A1140" s="130">
        <v>1138</v>
      </c>
      <c r="B1140" s="177">
        <f>IF(OR(COUNTIF($B$2:$B1139,Input!$F1156)&lt;1,COUNTIF($O$2:$O1139,Input!$C1156)&lt;1),Input!F1156,0)</f>
        <v>0</v>
      </c>
      <c r="C1140" s="177">
        <f>IF(OR(COUNTIF($B$2:$B1139,Input!$F1156)&lt;1,COUNTIF($O$2:$O1139,Input!$C1156)&lt;1),Input!G1156,0)</f>
        <v>0</v>
      </c>
      <c r="D1140" s="177">
        <f>IF(OR(COUNTIF($B$2:$B1139,Input!$F1156)&lt;1,COUNTIF($O$2:$O1139,Input!$C1156)&lt;1),Input!H1156,0)</f>
        <v>0</v>
      </c>
      <c r="E1140" s="177">
        <f>IF(OR(COUNTIF($B$2:$B1139,Input!$F1156)&lt;1,COUNTIF($O$2:$O1139,Input!$C1156)&lt;1),Input!I1156,0)</f>
        <v>0</v>
      </c>
      <c r="F1140" s="177">
        <f>IF(OR(COUNTIF($B$2:$B1139,Input!$F1156)&lt;1,COUNTIF($O$2:$O1139,Input!$C1156)&lt;1),Input!J1156,0)</f>
        <v>0</v>
      </c>
      <c r="G1140" s="177">
        <f>IF(OR(COUNTIF($B$2:$B1139,Input!$F1156)&lt;1,COUNTIF($O$2:$O1139,Input!$C1156)&lt;1),Input!K1156,0)</f>
        <v>0</v>
      </c>
      <c r="H1140" s="177">
        <f>IF(OR(COUNTIF($B$2:$B1139,Input!$F1156)&lt;1,COUNTIF($O$2:$O1139,Input!$C1156)&lt;1),Input!L1156,0)</f>
        <v>0</v>
      </c>
      <c r="I1140" s="177">
        <f>IF(OR(COUNTIF($B$2:$B1139,Input!$F1156)&lt;1,COUNTIF($O$2:$O1139,Input!$C1156)&lt;1),Input!M1156,0)</f>
        <v>0</v>
      </c>
      <c r="J1140" s="177">
        <f>IF(OR(COUNTIF($B$2:$B1139,Input!$F1156)&lt;1,COUNTIF($O$2:$O1139,Input!$C1156)&lt;1),Input!N1156,0)</f>
        <v>0</v>
      </c>
      <c r="K1140" s="177">
        <f>IF(OR(COUNTIF($B$2:$B1139,Input!$F1156)&lt;1,COUNTIF($O$2:$O1139,Input!$C1156)&lt;1),Input!O1156,0)</f>
        <v>0</v>
      </c>
      <c r="L1140" s="177">
        <f>IF(OR(COUNTIF($B$2:$B1139,Input!$F1156)&lt;1,COUNTIF($O$2:$O1139,Input!$C1156)&lt;1),Input!P1156,0)</f>
        <v>0</v>
      </c>
      <c r="M1140" s="129" t="str">
        <f t="shared" si="152"/>
        <v/>
      </c>
      <c r="N1140" s="161">
        <f t="shared" si="150"/>
        <v>0</v>
      </c>
      <c r="O1140" s="168">
        <f>Input!C1156</f>
        <v>0</v>
      </c>
      <c r="P1140" s="168"/>
      <c r="R1140" s="131">
        <f t="shared" si="151"/>
        <v>0</v>
      </c>
      <c r="S1140" s="133" t="str">
        <f t="shared" si="153"/>
        <v xml:space="preserve"> </v>
      </c>
      <c r="T1140" s="133"/>
      <c r="U1140" s="132" t="str">
        <f>_xlfn.IFNA(IF($D1140=0,LOOKUP($F1140,{0.1,0.2,0.3,0.4,0.5,0.6,0.7,0.8,0.9,1},{22,34,46,58,70,82,94,106,118,130}),""),"")</f>
        <v/>
      </c>
      <c r="V1140" s="132" t="str">
        <f>_xlfn.IFNA(IF($D1140=1,LOOKUP($F1140,{0.1,0.2,0.3,0.4,0.5,0.6,0.7,0.8,0.9,1},{23,35,47,59,71,83,95,107,119,131}),""),"")</f>
        <v/>
      </c>
      <c r="W1140" s="132" t="str">
        <f>_xlfn.IFNA(IF($D1140=2,LOOKUP($F1140,{0.1,0.2,0.3,0.4,0.5,0.6,0.7,0.8,0.9,1},{24,36,48,60,72,84,96,108,120,132}),""),"")</f>
        <v/>
      </c>
      <c r="X1140" s="132" t="str">
        <f>_xlfn.IFNA(IF($D1140=3,LOOKUP($F1140,{0.1,0.2,0.3,0.4,0.5,0.6,0.7,0.8,0.9,1},{25,37,49,61,73,85,97,109,121,133}),""),"")</f>
        <v/>
      </c>
      <c r="Y1140" s="132" t="str">
        <f>_xlfn.IFNA(IF($D1140=4,LOOKUP($F1140,{0.1,0.2,0.3,0.4,0.5,0.6,0.7,0.8,0.9,1},{26,38,50,62,74,86,98,110,122,134}),""),"")</f>
        <v/>
      </c>
      <c r="Z1140" s="132" t="str">
        <f>_xlfn.IFNA(IF($D1140=5,LOOKUP($F1140,{0.1,0.2,0.3,0.4,0.5,0.6,0.7,0.8,0.9,1},{27,39,51,63,75,87,99,111,123,135}),""),"")</f>
        <v/>
      </c>
      <c r="AA1140" s="132">
        <f t="shared" si="154"/>
        <v>0</v>
      </c>
      <c r="AB1140" s="132" t="str">
        <f t="shared" si="155"/>
        <v>00</v>
      </c>
      <c r="AC1140" s="82" t="e">
        <f>VLOOKUP(AB1140,'AMI Ref'!T:U,2,FALSE)</f>
        <v>#N/A</v>
      </c>
      <c r="AD1140" s="124"/>
      <c r="AE1140" s="81" t="str">
        <f>_xlfn.IFNA(IF($D1140=0,IF($J1140="Not Paid by Tenant",0,INDEX('AMI Ref'!$K$5:$N$5,MATCH($J1140,{"Oil","Gas","Electric - Other","ELECTRIC - HEAT PUMP"},0))),0),"")</f>
        <v/>
      </c>
      <c r="AF1140" s="81">
        <f>_xlfn.IFNA(IF($D1140=1,IF($J1140="Not Paid by Tenant",0,INDEX('AMI Ref'!$K$6:$N$6,MATCH($J1140,{"Oil","Gas","Electric - Other","ELECTRIC - HEAT PUMP"},0))),0),"")</f>
        <v>0</v>
      </c>
      <c r="AG1140" s="81">
        <f>_xlfn.IFNA(IF($D1140=2,IF($J1140="Not Paid by Tenant",0,INDEX('AMI Ref'!$K$7:$N$7,MATCH($J1140,{"Oil","Gas","Electric - Other","ELECTRIC - HEAT PUMP"},0))),0),"")</f>
        <v>0</v>
      </c>
      <c r="AH1140" s="81">
        <f>_xlfn.IFNA(IF($D1140=3,IF($J1140="Not Paid by Tenant",0,INDEX('AMI Ref'!$K$8:$N$8,MATCH($J1140,{"Oil","Gas","Electric - Other","ELECTRIC - HEAT PUMP"},0))),0),"")</f>
        <v>0</v>
      </c>
      <c r="AI1140" s="81">
        <f>_xlfn.IFNA(IF($D1140=4,IF($J1140="Not Paid by Tenant",0,INDEX('AMI Ref'!$K$9:$N$9,MATCH($J1140,{"Oil","Gas","Electric - Other","ELECTRIC - HEAT PUMP"},0))),0),"")</f>
        <v>0</v>
      </c>
      <c r="AJ1140" s="81">
        <f>_xlfn.IFNA(IF($D1140=5,IF($J1140="Not Paid by Tenant",0,INDEX('AMI Ref'!$K$10:$N$10,MATCH($J1140,{"Oil","Gas","Electric - Other","ELECTRIC - HEAT PUMP"},0))),0),"")</f>
        <v>0</v>
      </c>
      <c r="AK1140" s="128"/>
      <c r="AL1140" s="81" t="str">
        <f>_xlfn.IFNA(IF($D1140=0,IF($K1140="Not Paid by Tenant",0,INDEX('AMI Ref'!$O$5:$R$5,MATCH($K1140,{"Oil","Gas","Electric - Other","Electric ccASHP - split"},0))),0),"")</f>
        <v/>
      </c>
      <c r="AM1140" s="81">
        <f>_xlfn.IFNA(IF($D1140=1,IF($K1140="Not Paid by Tenant",0,INDEX('AMI Ref'!$O$6:$R$6,MATCH($K1140,{"Oil","Gas","Electric - Other","Electric ccASHP - split"},0))),0),"")</f>
        <v>0</v>
      </c>
      <c r="AN1140" s="81">
        <f>_xlfn.IFNA(IF($D1140=2,IF($K1140="Not Paid by Tenant",0,INDEX('AMI Ref'!$O$7:$R$7,MATCH($K1140,{"Oil","Gas","Electric - Other","Electric ccASHP - split"},0))),0),"")</f>
        <v>0</v>
      </c>
      <c r="AO1140" s="81">
        <f>_xlfn.IFNA(IF($D1140=3,IF($K1140="Not Paid by Tenant",0,INDEX('AMI Ref'!$O$8:$R$8,MATCH($K1140,{"Oil","Gas","Electric - Other","Electric ccASHP - split"},0))),0),"")</f>
        <v>0</v>
      </c>
      <c r="AP1140" s="81">
        <f>_xlfn.IFNA(IF($D1140=4,IF($K1140="Not Paid by Tenant",0,INDEX('AMI Ref'!$O$9:$R$9,MATCH($K1140,{"Oil","Gas","Electric - Other","Electric ccASHP - split"},0))),0),"")</f>
        <v>0</v>
      </c>
      <c r="AQ1140" s="81">
        <f>_xlfn.IFNA(IF($D1140=5,IF($K1140="Not Paid by Tenant",0,INDEX('AMI Ref'!$O$10:$R$10,MATCH($K1140,{"Oil","Gas","Electric - Other","Electric ccASHP - split"},0))),0),"")</f>
        <v>0</v>
      </c>
      <c r="AR1140" s="124">
        <f t="shared" si="156"/>
        <v>0</v>
      </c>
      <c r="AS1140" s="123" t="e">
        <f t="shared" si="157"/>
        <v>#N/A</v>
      </c>
    </row>
    <row r="1141" spans="1:45" x14ac:dyDescent="0.2">
      <c r="A1141" s="130">
        <v>1139</v>
      </c>
      <c r="B1141" s="177">
        <f>IF(OR(COUNTIF($B$2:$B1140,Input!$F1157)&lt;1,COUNTIF($O$2:$O1140,Input!$C1157)&lt;1),Input!F1157,0)</f>
        <v>0</v>
      </c>
      <c r="C1141" s="177">
        <f>IF(OR(COUNTIF($B$2:$B1140,Input!$F1157)&lt;1,COUNTIF($O$2:$O1140,Input!$C1157)&lt;1),Input!G1157,0)</f>
        <v>0</v>
      </c>
      <c r="D1141" s="177">
        <f>IF(OR(COUNTIF($B$2:$B1140,Input!$F1157)&lt;1,COUNTIF($O$2:$O1140,Input!$C1157)&lt;1),Input!H1157,0)</f>
        <v>0</v>
      </c>
      <c r="E1141" s="177">
        <f>IF(OR(COUNTIF($B$2:$B1140,Input!$F1157)&lt;1,COUNTIF($O$2:$O1140,Input!$C1157)&lt;1),Input!I1157,0)</f>
        <v>0</v>
      </c>
      <c r="F1141" s="177">
        <f>IF(OR(COUNTIF($B$2:$B1140,Input!$F1157)&lt;1,COUNTIF($O$2:$O1140,Input!$C1157)&lt;1),Input!J1157,0)</f>
        <v>0</v>
      </c>
      <c r="G1141" s="177">
        <f>IF(OR(COUNTIF($B$2:$B1140,Input!$F1157)&lt;1,COUNTIF($O$2:$O1140,Input!$C1157)&lt;1),Input!K1157,0)</f>
        <v>0</v>
      </c>
      <c r="H1141" s="177">
        <f>IF(OR(COUNTIF($B$2:$B1140,Input!$F1157)&lt;1,COUNTIF($O$2:$O1140,Input!$C1157)&lt;1),Input!L1157,0)</f>
        <v>0</v>
      </c>
      <c r="I1141" s="177">
        <f>IF(OR(COUNTIF($B$2:$B1140,Input!$F1157)&lt;1,COUNTIF($O$2:$O1140,Input!$C1157)&lt;1),Input!M1157,0)</f>
        <v>0</v>
      </c>
      <c r="J1141" s="177">
        <f>IF(OR(COUNTIF($B$2:$B1140,Input!$F1157)&lt;1,COUNTIF($O$2:$O1140,Input!$C1157)&lt;1),Input!N1157,0)</f>
        <v>0</v>
      </c>
      <c r="K1141" s="177">
        <f>IF(OR(COUNTIF($B$2:$B1140,Input!$F1157)&lt;1,COUNTIF($O$2:$O1140,Input!$C1157)&lt;1),Input!O1157,0)</f>
        <v>0</v>
      </c>
      <c r="L1141" s="177">
        <f>IF(OR(COUNTIF($B$2:$B1140,Input!$F1157)&lt;1,COUNTIF($O$2:$O1140,Input!$C1157)&lt;1),Input!P1157,0)</f>
        <v>0</v>
      </c>
      <c r="M1141" s="129" t="str">
        <f t="shared" si="152"/>
        <v/>
      </c>
      <c r="N1141" s="161">
        <f t="shared" si="150"/>
        <v>0</v>
      </c>
      <c r="O1141" s="168">
        <f>Input!C1157</f>
        <v>0</v>
      </c>
      <c r="P1141" s="168"/>
      <c r="R1141" s="131">
        <f t="shared" si="151"/>
        <v>0</v>
      </c>
      <c r="S1141" s="133" t="str">
        <f t="shared" si="153"/>
        <v xml:space="preserve"> </v>
      </c>
      <c r="T1141" s="133"/>
      <c r="U1141" s="132" t="str">
        <f>_xlfn.IFNA(IF($D1141=0,LOOKUP($F1141,{0.1,0.2,0.3,0.4,0.5,0.6,0.7,0.8,0.9,1},{22,34,46,58,70,82,94,106,118,130}),""),"")</f>
        <v/>
      </c>
      <c r="V1141" s="132" t="str">
        <f>_xlfn.IFNA(IF($D1141=1,LOOKUP($F1141,{0.1,0.2,0.3,0.4,0.5,0.6,0.7,0.8,0.9,1},{23,35,47,59,71,83,95,107,119,131}),""),"")</f>
        <v/>
      </c>
      <c r="W1141" s="132" t="str">
        <f>_xlfn.IFNA(IF($D1141=2,LOOKUP($F1141,{0.1,0.2,0.3,0.4,0.5,0.6,0.7,0.8,0.9,1},{24,36,48,60,72,84,96,108,120,132}),""),"")</f>
        <v/>
      </c>
      <c r="X1141" s="132" t="str">
        <f>_xlfn.IFNA(IF($D1141=3,LOOKUP($F1141,{0.1,0.2,0.3,0.4,0.5,0.6,0.7,0.8,0.9,1},{25,37,49,61,73,85,97,109,121,133}),""),"")</f>
        <v/>
      </c>
      <c r="Y1141" s="132" t="str">
        <f>_xlfn.IFNA(IF($D1141=4,LOOKUP($F1141,{0.1,0.2,0.3,0.4,0.5,0.6,0.7,0.8,0.9,1},{26,38,50,62,74,86,98,110,122,134}),""),"")</f>
        <v/>
      </c>
      <c r="Z1141" s="132" t="str">
        <f>_xlfn.IFNA(IF($D1141=5,LOOKUP($F1141,{0.1,0.2,0.3,0.4,0.5,0.6,0.7,0.8,0.9,1},{27,39,51,63,75,87,99,111,123,135}),""),"")</f>
        <v/>
      </c>
      <c r="AA1141" s="132">
        <f t="shared" si="154"/>
        <v>0</v>
      </c>
      <c r="AB1141" s="132" t="str">
        <f t="shared" si="155"/>
        <v>00</v>
      </c>
      <c r="AC1141" s="82" t="e">
        <f>VLOOKUP(AB1141,'AMI Ref'!T:U,2,FALSE)</f>
        <v>#N/A</v>
      </c>
      <c r="AD1141" s="124"/>
      <c r="AE1141" s="81" t="str">
        <f>_xlfn.IFNA(IF($D1141=0,IF($J1141="Not Paid by Tenant",0,INDEX('AMI Ref'!$K$5:$N$5,MATCH($J1141,{"Oil","Gas","Electric - Other","ELECTRIC - HEAT PUMP"},0))),0),"")</f>
        <v/>
      </c>
      <c r="AF1141" s="81">
        <f>_xlfn.IFNA(IF($D1141=1,IF($J1141="Not Paid by Tenant",0,INDEX('AMI Ref'!$K$6:$N$6,MATCH($J1141,{"Oil","Gas","Electric - Other","ELECTRIC - HEAT PUMP"},0))),0),"")</f>
        <v>0</v>
      </c>
      <c r="AG1141" s="81">
        <f>_xlfn.IFNA(IF($D1141=2,IF($J1141="Not Paid by Tenant",0,INDEX('AMI Ref'!$K$7:$N$7,MATCH($J1141,{"Oil","Gas","Electric - Other","ELECTRIC - HEAT PUMP"},0))),0),"")</f>
        <v>0</v>
      </c>
      <c r="AH1141" s="81">
        <f>_xlfn.IFNA(IF($D1141=3,IF($J1141="Not Paid by Tenant",0,INDEX('AMI Ref'!$K$8:$N$8,MATCH($J1141,{"Oil","Gas","Electric - Other","ELECTRIC - HEAT PUMP"},0))),0),"")</f>
        <v>0</v>
      </c>
      <c r="AI1141" s="81">
        <f>_xlfn.IFNA(IF($D1141=4,IF($J1141="Not Paid by Tenant",0,INDEX('AMI Ref'!$K$9:$N$9,MATCH($J1141,{"Oil","Gas","Electric - Other","ELECTRIC - HEAT PUMP"},0))),0),"")</f>
        <v>0</v>
      </c>
      <c r="AJ1141" s="81">
        <f>_xlfn.IFNA(IF($D1141=5,IF($J1141="Not Paid by Tenant",0,INDEX('AMI Ref'!$K$10:$N$10,MATCH($J1141,{"Oil","Gas","Electric - Other","ELECTRIC - HEAT PUMP"},0))),0),"")</f>
        <v>0</v>
      </c>
      <c r="AK1141" s="128"/>
      <c r="AL1141" s="81" t="str">
        <f>_xlfn.IFNA(IF($D1141=0,IF($K1141="Not Paid by Tenant",0,INDEX('AMI Ref'!$O$5:$R$5,MATCH($K1141,{"Oil","Gas","Electric - Other","Electric ccASHP - split"},0))),0),"")</f>
        <v/>
      </c>
      <c r="AM1141" s="81">
        <f>_xlfn.IFNA(IF($D1141=1,IF($K1141="Not Paid by Tenant",0,INDEX('AMI Ref'!$O$6:$R$6,MATCH($K1141,{"Oil","Gas","Electric - Other","Electric ccASHP - split"},0))),0),"")</f>
        <v>0</v>
      </c>
      <c r="AN1141" s="81">
        <f>_xlfn.IFNA(IF($D1141=2,IF($K1141="Not Paid by Tenant",0,INDEX('AMI Ref'!$O$7:$R$7,MATCH($K1141,{"Oil","Gas","Electric - Other","Electric ccASHP - split"},0))),0),"")</f>
        <v>0</v>
      </c>
      <c r="AO1141" s="81">
        <f>_xlfn.IFNA(IF($D1141=3,IF($K1141="Not Paid by Tenant",0,INDEX('AMI Ref'!$O$8:$R$8,MATCH($K1141,{"Oil","Gas","Electric - Other","Electric ccASHP - split"},0))),0),"")</f>
        <v>0</v>
      </c>
      <c r="AP1141" s="81">
        <f>_xlfn.IFNA(IF($D1141=4,IF($K1141="Not Paid by Tenant",0,INDEX('AMI Ref'!$O$9:$R$9,MATCH($K1141,{"Oil","Gas","Electric - Other","Electric ccASHP - split"},0))),0),"")</f>
        <v>0</v>
      </c>
      <c r="AQ1141" s="81">
        <f>_xlfn.IFNA(IF($D1141=5,IF($K1141="Not Paid by Tenant",0,INDEX('AMI Ref'!$O$10:$R$10,MATCH($K1141,{"Oil","Gas","Electric - Other","Electric ccASHP - split"},0))),0),"")</f>
        <v>0</v>
      </c>
      <c r="AR1141" s="124">
        <f t="shared" si="156"/>
        <v>0</v>
      </c>
      <c r="AS1141" s="123" t="e">
        <f t="shared" si="157"/>
        <v>#N/A</v>
      </c>
    </row>
    <row r="1142" spans="1:45" x14ac:dyDescent="0.2">
      <c r="A1142" s="130">
        <v>1140</v>
      </c>
      <c r="B1142" s="177">
        <f>IF(OR(COUNTIF($B$2:$B1141,Input!$F1158)&lt;1,COUNTIF($O$2:$O1141,Input!$C1158)&lt;1),Input!F1158,0)</f>
        <v>0</v>
      </c>
      <c r="C1142" s="177">
        <f>IF(OR(COUNTIF($B$2:$B1141,Input!$F1158)&lt;1,COUNTIF($O$2:$O1141,Input!$C1158)&lt;1),Input!G1158,0)</f>
        <v>0</v>
      </c>
      <c r="D1142" s="177">
        <f>IF(OR(COUNTIF($B$2:$B1141,Input!$F1158)&lt;1,COUNTIF($O$2:$O1141,Input!$C1158)&lt;1),Input!H1158,0)</f>
        <v>0</v>
      </c>
      <c r="E1142" s="177">
        <f>IF(OR(COUNTIF($B$2:$B1141,Input!$F1158)&lt;1,COUNTIF($O$2:$O1141,Input!$C1158)&lt;1),Input!I1158,0)</f>
        <v>0</v>
      </c>
      <c r="F1142" s="177">
        <f>IF(OR(COUNTIF($B$2:$B1141,Input!$F1158)&lt;1,COUNTIF($O$2:$O1141,Input!$C1158)&lt;1),Input!J1158,0)</f>
        <v>0</v>
      </c>
      <c r="G1142" s="177">
        <f>IF(OR(COUNTIF($B$2:$B1141,Input!$F1158)&lt;1,COUNTIF($O$2:$O1141,Input!$C1158)&lt;1),Input!K1158,0)</f>
        <v>0</v>
      </c>
      <c r="H1142" s="177">
        <f>IF(OR(COUNTIF($B$2:$B1141,Input!$F1158)&lt;1,COUNTIF($O$2:$O1141,Input!$C1158)&lt;1),Input!L1158,0)</f>
        <v>0</v>
      </c>
      <c r="I1142" s="177">
        <f>IF(OR(COUNTIF($B$2:$B1141,Input!$F1158)&lt;1,COUNTIF($O$2:$O1141,Input!$C1158)&lt;1),Input!M1158,0)</f>
        <v>0</v>
      </c>
      <c r="J1142" s="177">
        <f>IF(OR(COUNTIF($B$2:$B1141,Input!$F1158)&lt;1,COUNTIF($O$2:$O1141,Input!$C1158)&lt;1),Input!N1158,0)</f>
        <v>0</v>
      </c>
      <c r="K1142" s="177">
        <f>IF(OR(COUNTIF($B$2:$B1141,Input!$F1158)&lt;1,COUNTIF($O$2:$O1141,Input!$C1158)&lt;1),Input!O1158,0)</f>
        <v>0</v>
      </c>
      <c r="L1142" s="177">
        <f>IF(OR(COUNTIF($B$2:$B1141,Input!$F1158)&lt;1,COUNTIF($O$2:$O1141,Input!$C1158)&lt;1),Input!P1158,0)</f>
        <v>0</v>
      </c>
      <c r="M1142" s="129" t="str">
        <f t="shared" si="152"/>
        <v/>
      </c>
      <c r="N1142" s="161">
        <f t="shared" si="150"/>
        <v>0</v>
      </c>
      <c r="O1142" s="168">
        <f>Input!C1158</f>
        <v>0</v>
      </c>
      <c r="P1142" s="168"/>
      <c r="R1142" s="131">
        <f t="shared" si="151"/>
        <v>0</v>
      </c>
      <c r="S1142" s="133" t="str">
        <f t="shared" si="153"/>
        <v xml:space="preserve"> </v>
      </c>
      <c r="T1142" s="133"/>
      <c r="U1142" s="132" t="str">
        <f>_xlfn.IFNA(IF($D1142=0,LOOKUP($F1142,{0.1,0.2,0.3,0.4,0.5,0.6,0.7,0.8,0.9,1},{22,34,46,58,70,82,94,106,118,130}),""),"")</f>
        <v/>
      </c>
      <c r="V1142" s="132" t="str">
        <f>_xlfn.IFNA(IF($D1142=1,LOOKUP($F1142,{0.1,0.2,0.3,0.4,0.5,0.6,0.7,0.8,0.9,1},{23,35,47,59,71,83,95,107,119,131}),""),"")</f>
        <v/>
      </c>
      <c r="W1142" s="132" t="str">
        <f>_xlfn.IFNA(IF($D1142=2,LOOKUP($F1142,{0.1,0.2,0.3,0.4,0.5,0.6,0.7,0.8,0.9,1},{24,36,48,60,72,84,96,108,120,132}),""),"")</f>
        <v/>
      </c>
      <c r="X1142" s="132" t="str">
        <f>_xlfn.IFNA(IF($D1142=3,LOOKUP($F1142,{0.1,0.2,0.3,0.4,0.5,0.6,0.7,0.8,0.9,1},{25,37,49,61,73,85,97,109,121,133}),""),"")</f>
        <v/>
      </c>
      <c r="Y1142" s="132" t="str">
        <f>_xlfn.IFNA(IF($D1142=4,LOOKUP($F1142,{0.1,0.2,0.3,0.4,0.5,0.6,0.7,0.8,0.9,1},{26,38,50,62,74,86,98,110,122,134}),""),"")</f>
        <v/>
      </c>
      <c r="Z1142" s="132" t="str">
        <f>_xlfn.IFNA(IF($D1142=5,LOOKUP($F1142,{0.1,0.2,0.3,0.4,0.5,0.6,0.7,0.8,0.9,1},{27,39,51,63,75,87,99,111,123,135}),""),"")</f>
        <v/>
      </c>
      <c r="AA1142" s="132">
        <f t="shared" si="154"/>
        <v>0</v>
      </c>
      <c r="AB1142" s="132" t="str">
        <f t="shared" si="155"/>
        <v>00</v>
      </c>
      <c r="AC1142" s="82" t="e">
        <f>VLOOKUP(AB1142,'AMI Ref'!T:U,2,FALSE)</f>
        <v>#N/A</v>
      </c>
      <c r="AD1142" s="124"/>
      <c r="AE1142" s="81" t="str">
        <f>_xlfn.IFNA(IF($D1142=0,IF($J1142="Not Paid by Tenant",0,INDEX('AMI Ref'!$K$5:$N$5,MATCH($J1142,{"Oil","Gas","Electric - Other","ELECTRIC - HEAT PUMP"},0))),0),"")</f>
        <v/>
      </c>
      <c r="AF1142" s="81">
        <f>_xlfn.IFNA(IF($D1142=1,IF($J1142="Not Paid by Tenant",0,INDEX('AMI Ref'!$K$6:$N$6,MATCH($J1142,{"Oil","Gas","Electric - Other","ELECTRIC - HEAT PUMP"},0))),0),"")</f>
        <v>0</v>
      </c>
      <c r="AG1142" s="81">
        <f>_xlfn.IFNA(IF($D1142=2,IF($J1142="Not Paid by Tenant",0,INDEX('AMI Ref'!$K$7:$N$7,MATCH($J1142,{"Oil","Gas","Electric - Other","ELECTRIC - HEAT PUMP"},0))),0),"")</f>
        <v>0</v>
      </c>
      <c r="AH1142" s="81">
        <f>_xlfn.IFNA(IF($D1142=3,IF($J1142="Not Paid by Tenant",0,INDEX('AMI Ref'!$K$8:$N$8,MATCH($J1142,{"Oil","Gas","Electric - Other","ELECTRIC - HEAT PUMP"},0))),0),"")</f>
        <v>0</v>
      </c>
      <c r="AI1142" s="81">
        <f>_xlfn.IFNA(IF($D1142=4,IF($J1142="Not Paid by Tenant",0,INDEX('AMI Ref'!$K$9:$N$9,MATCH($J1142,{"Oil","Gas","Electric - Other","ELECTRIC - HEAT PUMP"},0))),0),"")</f>
        <v>0</v>
      </c>
      <c r="AJ1142" s="81">
        <f>_xlfn.IFNA(IF($D1142=5,IF($J1142="Not Paid by Tenant",0,INDEX('AMI Ref'!$K$10:$N$10,MATCH($J1142,{"Oil","Gas","Electric - Other","ELECTRIC - HEAT PUMP"},0))),0),"")</f>
        <v>0</v>
      </c>
      <c r="AK1142" s="128"/>
      <c r="AL1142" s="81" t="str">
        <f>_xlfn.IFNA(IF($D1142=0,IF($K1142="Not Paid by Tenant",0,INDEX('AMI Ref'!$O$5:$R$5,MATCH($K1142,{"Oil","Gas","Electric - Other","Electric ccASHP - split"},0))),0),"")</f>
        <v/>
      </c>
      <c r="AM1142" s="81">
        <f>_xlfn.IFNA(IF($D1142=1,IF($K1142="Not Paid by Tenant",0,INDEX('AMI Ref'!$O$6:$R$6,MATCH($K1142,{"Oil","Gas","Electric - Other","Electric ccASHP - split"},0))),0),"")</f>
        <v>0</v>
      </c>
      <c r="AN1142" s="81">
        <f>_xlfn.IFNA(IF($D1142=2,IF($K1142="Not Paid by Tenant",0,INDEX('AMI Ref'!$O$7:$R$7,MATCH($K1142,{"Oil","Gas","Electric - Other","Electric ccASHP - split"},0))),0),"")</f>
        <v>0</v>
      </c>
      <c r="AO1142" s="81">
        <f>_xlfn.IFNA(IF($D1142=3,IF($K1142="Not Paid by Tenant",0,INDEX('AMI Ref'!$O$8:$R$8,MATCH($K1142,{"Oil","Gas","Electric - Other","Electric ccASHP - split"},0))),0),"")</f>
        <v>0</v>
      </c>
      <c r="AP1142" s="81">
        <f>_xlfn.IFNA(IF($D1142=4,IF($K1142="Not Paid by Tenant",0,INDEX('AMI Ref'!$O$9:$R$9,MATCH($K1142,{"Oil","Gas","Electric - Other","Electric ccASHP - split"},0))),0),"")</f>
        <v>0</v>
      </c>
      <c r="AQ1142" s="81">
        <f>_xlfn.IFNA(IF($D1142=5,IF($K1142="Not Paid by Tenant",0,INDEX('AMI Ref'!$O$10:$R$10,MATCH($K1142,{"Oil","Gas","Electric - Other","Electric ccASHP - split"},0))),0),"")</f>
        <v>0</v>
      </c>
      <c r="AR1142" s="124">
        <f t="shared" si="156"/>
        <v>0</v>
      </c>
      <c r="AS1142" s="123" t="e">
        <f t="shared" si="157"/>
        <v>#N/A</v>
      </c>
    </row>
    <row r="1143" spans="1:45" x14ac:dyDescent="0.2">
      <c r="A1143" s="130">
        <v>1141</v>
      </c>
      <c r="B1143" s="177">
        <f>IF(OR(COUNTIF($B$2:$B1142,Input!$F1159)&lt;1,COUNTIF($O$2:$O1142,Input!$C1159)&lt;1),Input!F1159,0)</f>
        <v>0</v>
      </c>
      <c r="C1143" s="177">
        <f>IF(OR(COUNTIF($B$2:$B1142,Input!$F1159)&lt;1,COUNTIF($O$2:$O1142,Input!$C1159)&lt;1),Input!G1159,0)</f>
        <v>0</v>
      </c>
      <c r="D1143" s="177">
        <f>IF(OR(COUNTIF($B$2:$B1142,Input!$F1159)&lt;1,COUNTIF($O$2:$O1142,Input!$C1159)&lt;1),Input!H1159,0)</f>
        <v>0</v>
      </c>
      <c r="E1143" s="177">
        <f>IF(OR(COUNTIF($B$2:$B1142,Input!$F1159)&lt;1,COUNTIF($O$2:$O1142,Input!$C1159)&lt;1),Input!I1159,0)</f>
        <v>0</v>
      </c>
      <c r="F1143" s="177">
        <f>IF(OR(COUNTIF($B$2:$B1142,Input!$F1159)&lt;1,COUNTIF($O$2:$O1142,Input!$C1159)&lt;1),Input!J1159,0)</f>
        <v>0</v>
      </c>
      <c r="G1143" s="177">
        <f>IF(OR(COUNTIF($B$2:$B1142,Input!$F1159)&lt;1,COUNTIF($O$2:$O1142,Input!$C1159)&lt;1),Input!K1159,0)</f>
        <v>0</v>
      </c>
      <c r="H1143" s="177">
        <f>IF(OR(COUNTIF($B$2:$B1142,Input!$F1159)&lt;1,COUNTIF($O$2:$O1142,Input!$C1159)&lt;1),Input!L1159,0)</f>
        <v>0</v>
      </c>
      <c r="I1143" s="177">
        <f>IF(OR(COUNTIF($B$2:$B1142,Input!$F1159)&lt;1,COUNTIF($O$2:$O1142,Input!$C1159)&lt;1),Input!M1159,0)</f>
        <v>0</v>
      </c>
      <c r="J1143" s="177">
        <f>IF(OR(COUNTIF($B$2:$B1142,Input!$F1159)&lt;1,COUNTIF($O$2:$O1142,Input!$C1159)&lt;1),Input!N1159,0)</f>
        <v>0</v>
      </c>
      <c r="K1143" s="177">
        <f>IF(OR(COUNTIF($B$2:$B1142,Input!$F1159)&lt;1,COUNTIF($O$2:$O1142,Input!$C1159)&lt;1),Input!O1159,0)</f>
        <v>0</v>
      </c>
      <c r="L1143" s="177">
        <f>IF(OR(COUNTIF($B$2:$B1142,Input!$F1159)&lt;1,COUNTIF($O$2:$O1142,Input!$C1159)&lt;1),Input!P1159,0)</f>
        <v>0</v>
      </c>
      <c r="M1143" s="129" t="str">
        <f t="shared" si="152"/>
        <v/>
      </c>
      <c r="N1143" s="161">
        <f t="shared" si="150"/>
        <v>0</v>
      </c>
      <c r="O1143" s="168">
        <f>Input!C1159</f>
        <v>0</v>
      </c>
      <c r="P1143" s="168"/>
      <c r="R1143" s="131">
        <f t="shared" si="151"/>
        <v>0</v>
      </c>
      <c r="S1143" s="133" t="str">
        <f t="shared" si="153"/>
        <v xml:space="preserve"> </v>
      </c>
      <c r="T1143" s="133"/>
      <c r="U1143" s="132" t="str">
        <f>_xlfn.IFNA(IF($D1143=0,LOOKUP($F1143,{0.1,0.2,0.3,0.4,0.5,0.6,0.7,0.8,0.9,1},{22,34,46,58,70,82,94,106,118,130}),""),"")</f>
        <v/>
      </c>
      <c r="V1143" s="132" t="str">
        <f>_xlfn.IFNA(IF($D1143=1,LOOKUP($F1143,{0.1,0.2,0.3,0.4,0.5,0.6,0.7,0.8,0.9,1},{23,35,47,59,71,83,95,107,119,131}),""),"")</f>
        <v/>
      </c>
      <c r="W1143" s="132" t="str">
        <f>_xlfn.IFNA(IF($D1143=2,LOOKUP($F1143,{0.1,0.2,0.3,0.4,0.5,0.6,0.7,0.8,0.9,1},{24,36,48,60,72,84,96,108,120,132}),""),"")</f>
        <v/>
      </c>
      <c r="X1143" s="132" t="str">
        <f>_xlfn.IFNA(IF($D1143=3,LOOKUP($F1143,{0.1,0.2,0.3,0.4,0.5,0.6,0.7,0.8,0.9,1},{25,37,49,61,73,85,97,109,121,133}),""),"")</f>
        <v/>
      </c>
      <c r="Y1143" s="132" t="str">
        <f>_xlfn.IFNA(IF($D1143=4,LOOKUP($F1143,{0.1,0.2,0.3,0.4,0.5,0.6,0.7,0.8,0.9,1},{26,38,50,62,74,86,98,110,122,134}),""),"")</f>
        <v/>
      </c>
      <c r="Z1143" s="132" t="str">
        <f>_xlfn.IFNA(IF($D1143=5,LOOKUP($F1143,{0.1,0.2,0.3,0.4,0.5,0.6,0.7,0.8,0.9,1},{27,39,51,63,75,87,99,111,123,135}),""),"")</f>
        <v/>
      </c>
      <c r="AA1143" s="132">
        <f t="shared" si="154"/>
        <v>0</v>
      </c>
      <c r="AB1143" s="132" t="str">
        <f t="shared" si="155"/>
        <v>00</v>
      </c>
      <c r="AC1143" s="82" t="e">
        <f>VLOOKUP(AB1143,'AMI Ref'!T:U,2,FALSE)</f>
        <v>#N/A</v>
      </c>
      <c r="AD1143" s="124"/>
      <c r="AE1143" s="81" t="str">
        <f>_xlfn.IFNA(IF($D1143=0,IF($J1143="Not Paid by Tenant",0,INDEX('AMI Ref'!$K$5:$N$5,MATCH($J1143,{"Oil","Gas","Electric - Other","ELECTRIC - HEAT PUMP"},0))),0),"")</f>
        <v/>
      </c>
      <c r="AF1143" s="81">
        <f>_xlfn.IFNA(IF($D1143=1,IF($J1143="Not Paid by Tenant",0,INDEX('AMI Ref'!$K$6:$N$6,MATCH($J1143,{"Oil","Gas","Electric - Other","ELECTRIC - HEAT PUMP"},0))),0),"")</f>
        <v>0</v>
      </c>
      <c r="AG1143" s="81">
        <f>_xlfn.IFNA(IF($D1143=2,IF($J1143="Not Paid by Tenant",0,INDEX('AMI Ref'!$K$7:$N$7,MATCH($J1143,{"Oil","Gas","Electric - Other","ELECTRIC - HEAT PUMP"},0))),0),"")</f>
        <v>0</v>
      </c>
      <c r="AH1143" s="81">
        <f>_xlfn.IFNA(IF($D1143=3,IF($J1143="Not Paid by Tenant",0,INDEX('AMI Ref'!$K$8:$N$8,MATCH($J1143,{"Oil","Gas","Electric - Other","ELECTRIC - HEAT PUMP"},0))),0),"")</f>
        <v>0</v>
      </c>
      <c r="AI1143" s="81">
        <f>_xlfn.IFNA(IF($D1143=4,IF($J1143="Not Paid by Tenant",0,INDEX('AMI Ref'!$K$9:$N$9,MATCH($J1143,{"Oil","Gas","Electric - Other","ELECTRIC - HEAT PUMP"},0))),0),"")</f>
        <v>0</v>
      </c>
      <c r="AJ1143" s="81">
        <f>_xlfn.IFNA(IF($D1143=5,IF($J1143="Not Paid by Tenant",0,INDEX('AMI Ref'!$K$10:$N$10,MATCH($J1143,{"Oil","Gas","Electric - Other","ELECTRIC - HEAT PUMP"},0))),0),"")</f>
        <v>0</v>
      </c>
      <c r="AK1143" s="128"/>
      <c r="AL1143" s="81" t="str">
        <f>_xlfn.IFNA(IF($D1143=0,IF($K1143="Not Paid by Tenant",0,INDEX('AMI Ref'!$O$5:$R$5,MATCH($K1143,{"Oil","Gas","Electric - Other","Electric ccASHP - split"},0))),0),"")</f>
        <v/>
      </c>
      <c r="AM1143" s="81">
        <f>_xlfn.IFNA(IF($D1143=1,IF($K1143="Not Paid by Tenant",0,INDEX('AMI Ref'!$O$6:$R$6,MATCH($K1143,{"Oil","Gas","Electric - Other","Electric ccASHP - split"},0))),0),"")</f>
        <v>0</v>
      </c>
      <c r="AN1143" s="81">
        <f>_xlfn.IFNA(IF($D1143=2,IF($K1143="Not Paid by Tenant",0,INDEX('AMI Ref'!$O$7:$R$7,MATCH($K1143,{"Oil","Gas","Electric - Other","Electric ccASHP - split"},0))),0),"")</f>
        <v>0</v>
      </c>
      <c r="AO1143" s="81">
        <f>_xlfn.IFNA(IF($D1143=3,IF($K1143="Not Paid by Tenant",0,INDEX('AMI Ref'!$O$8:$R$8,MATCH($K1143,{"Oil","Gas","Electric - Other","Electric ccASHP - split"},0))),0),"")</f>
        <v>0</v>
      </c>
      <c r="AP1143" s="81">
        <f>_xlfn.IFNA(IF($D1143=4,IF($K1143="Not Paid by Tenant",0,INDEX('AMI Ref'!$O$9:$R$9,MATCH($K1143,{"Oil","Gas","Electric - Other","Electric ccASHP - split"},0))),0),"")</f>
        <v>0</v>
      </c>
      <c r="AQ1143" s="81">
        <f>_xlfn.IFNA(IF($D1143=5,IF($K1143="Not Paid by Tenant",0,INDEX('AMI Ref'!$O$10:$R$10,MATCH($K1143,{"Oil","Gas","Electric - Other","Electric ccASHP - split"},0))),0),"")</f>
        <v>0</v>
      </c>
      <c r="AR1143" s="124">
        <f t="shared" si="156"/>
        <v>0</v>
      </c>
      <c r="AS1143" s="123" t="e">
        <f t="shared" si="157"/>
        <v>#N/A</v>
      </c>
    </row>
    <row r="1144" spans="1:45" x14ac:dyDescent="0.2">
      <c r="A1144" s="130">
        <v>1142</v>
      </c>
      <c r="B1144" s="177">
        <f>IF(OR(COUNTIF($B$2:$B1143,Input!$F1160)&lt;1,COUNTIF($O$2:$O1143,Input!$C1160)&lt;1),Input!F1160,0)</f>
        <v>0</v>
      </c>
      <c r="C1144" s="177">
        <f>IF(OR(COUNTIF($B$2:$B1143,Input!$F1160)&lt;1,COUNTIF($O$2:$O1143,Input!$C1160)&lt;1),Input!G1160,0)</f>
        <v>0</v>
      </c>
      <c r="D1144" s="177">
        <f>IF(OR(COUNTIF($B$2:$B1143,Input!$F1160)&lt;1,COUNTIF($O$2:$O1143,Input!$C1160)&lt;1),Input!H1160,0)</f>
        <v>0</v>
      </c>
      <c r="E1144" s="177">
        <f>IF(OR(COUNTIF($B$2:$B1143,Input!$F1160)&lt;1,COUNTIF($O$2:$O1143,Input!$C1160)&lt;1),Input!I1160,0)</f>
        <v>0</v>
      </c>
      <c r="F1144" s="177">
        <f>IF(OR(COUNTIF($B$2:$B1143,Input!$F1160)&lt;1,COUNTIF($O$2:$O1143,Input!$C1160)&lt;1),Input!J1160,0)</f>
        <v>0</v>
      </c>
      <c r="G1144" s="177">
        <f>IF(OR(COUNTIF($B$2:$B1143,Input!$F1160)&lt;1,COUNTIF($O$2:$O1143,Input!$C1160)&lt;1),Input!K1160,0)</f>
        <v>0</v>
      </c>
      <c r="H1144" s="177">
        <f>IF(OR(COUNTIF($B$2:$B1143,Input!$F1160)&lt;1,COUNTIF($O$2:$O1143,Input!$C1160)&lt;1),Input!L1160,0)</f>
        <v>0</v>
      </c>
      <c r="I1144" s="177">
        <f>IF(OR(COUNTIF($B$2:$B1143,Input!$F1160)&lt;1,COUNTIF($O$2:$O1143,Input!$C1160)&lt;1),Input!M1160,0)</f>
        <v>0</v>
      </c>
      <c r="J1144" s="177">
        <f>IF(OR(COUNTIF($B$2:$B1143,Input!$F1160)&lt;1,COUNTIF($O$2:$O1143,Input!$C1160)&lt;1),Input!N1160,0)</f>
        <v>0</v>
      </c>
      <c r="K1144" s="177">
        <f>IF(OR(COUNTIF($B$2:$B1143,Input!$F1160)&lt;1,COUNTIF($O$2:$O1143,Input!$C1160)&lt;1),Input!O1160,0)</f>
        <v>0</v>
      </c>
      <c r="L1144" s="177">
        <f>IF(OR(COUNTIF($B$2:$B1143,Input!$F1160)&lt;1,COUNTIF($O$2:$O1143,Input!$C1160)&lt;1),Input!P1160,0)</f>
        <v>0</v>
      </c>
      <c r="M1144" s="129" t="str">
        <f t="shared" si="152"/>
        <v/>
      </c>
      <c r="N1144" s="161">
        <f t="shared" si="150"/>
        <v>0</v>
      </c>
      <c r="O1144" s="168">
        <f>Input!C1160</f>
        <v>0</v>
      </c>
      <c r="P1144" s="168"/>
      <c r="R1144" s="131">
        <f t="shared" si="151"/>
        <v>0</v>
      </c>
      <c r="S1144" s="133" t="str">
        <f t="shared" si="153"/>
        <v xml:space="preserve"> </v>
      </c>
      <c r="T1144" s="133"/>
      <c r="U1144" s="132" t="str">
        <f>_xlfn.IFNA(IF($D1144=0,LOOKUP($F1144,{0.1,0.2,0.3,0.4,0.5,0.6,0.7,0.8,0.9,1},{22,34,46,58,70,82,94,106,118,130}),""),"")</f>
        <v/>
      </c>
      <c r="V1144" s="132" t="str">
        <f>_xlfn.IFNA(IF($D1144=1,LOOKUP($F1144,{0.1,0.2,0.3,0.4,0.5,0.6,0.7,0.8,0.9,1},{23,35,47,59,71,83,95,107,119,131}),""),"")</f>
        <v/>
      </c>
      <c r="W1144" s="132" t="str">
        <f>_xlfn.IFNA(IF($D1144=2,LOOKUP($F1144,{0.1,0.2,0.3,0.4,0.5,0.6,0.7,0.8,0.9,1},{24,36,48,60,72,84,96,108,120,132}),""),"")</f>
        <v/>
      </c>
      <c r="X1144" s="132" t="str">
        <f>_xlfn.IFNA(IF($D1144=3,LOOKUP($F1144,{0.1,0.2,0.3,0.4,0.5,0.6,0.7,0.8,0.9,1},{25,37,49,61,73,85,97,109,121,133}),""),"")</f>
        <v/>
      </c>
      <c r="Y1144" s="132" t="str">
        <f>_xlfn.IFNA(IF($D1144=4,LOOKUP($F1144,{0.1,0.2,0.3,0.4,0.5,0.6,0.7,0.8,0.9,1},{26,38,50,62,74,86,98,110,122,134}),""),"")</f>
        <v/>
      </c>
      <c r="Z1144" s="132" t="str">
        <f>_xlfn.IFNA(IF($D1144=5,LOOKUP($F1144,{0.1,0.2,0.3,0.4,0.5,0.6,0.7,0.8,0.9,1},{27,39,51,63,75,87,99,111,123,135}),""),"")</f>
        <v/>
      </c>
      <c r="AA1144" s="132">
        <f t="shared" si="154"/>
        <v>0</v>
      </c>
      <c r="AB1144" s="132" t="str">
        <f t="shared" si="155"/>
        <v>00</v>
      </c>
      <c r="AC1144" s="82" t="e">
        <f>VLOOKUP(AB1144,'AMI Ref'!T:U,2,FALSE)</f>
        <v>#N/A</v>
      </c>
      <c r="AD1144" s="124"/>
      <c r="AE1144" s="81" t="str">
        <f>_xlfn.IFNA(IF($D1144=0,IF($J1144="Not Paid by Tenant",0,INDEX('AMI Ref'!$K$5:$N$5,MATCH($J1144,{"Oil","Gas","Electric - Other","ELECTRIC - HEAT PUMP"},0))),0),"")</f>
        <v/>
      </c>
      <c r="AF1144" s="81">
        <f>_xlfn.IFNA(IF($D1144=1,IF($J1144="Not Paid by Tenant",0,INDEX('AMI Ref'!$K$6:$N$6,MATCH($J1144,{"Oil","Gas","Electric - Other","ELECTRIC - HEAT PUMP"},0))),0),"")</f>
        <v>0</v>
      </c>
      <c r="AG1144" s="81">
        <f>_xlfn.IFNA(IF($D1144=2,IF($J1144="Not Paid by Tenant",0,INDEX('AMI Ref'!$K$7:$N$7,MATCH($J1144,{"Oil","Gas","Electric - Other","ELECTRIC - HEAT PUMP"},0))),0),"")</f>
        <v>0</v>
      </c>
      <c r="AH1144" s="81">
        <f>_xlfn.IFNA(IF($D1144=3,IF($J1144="Not Paid by Tenant",0,INDEX('AMI Ref'!$K$8:$N$8,MATCH($J1144,{"Oil","Gas","Electric - Other","ELECTRIC - HEAT PUMP"},0))),0),"")</f>
        <v>0</v>
      </c>
      <c r="AI1144" s="81">
        <f>_xlfn.IFNA(IF($D1144=4,IF($J1144="Not Paid by Tenant",0,INDEX('AMI Ref'!$K$9:$N$9,MATCH($J1144,{"Oil","Gas","Electric - Other","ELECTRIC - HEAT PUMP"},0))),0),"")</f>
        <v>0</v>
      </c>
      <c r="AJ1144" s="81">
        <f>_xlfn.IFNA(IF($D1144=5,IF($J1144="Not Paid by Tenant",0,INDEX('AMI Ref'!$K$10:$N$10,MATCH($J1144,{"Oil","Gas","Electric - Other","ELECTRIC - HEAT PUMP"},0))),0),"")</f>
        <v>0</v>
      </c>
      <c r="AK1144" s="128"/>
      <c r="AL1144" s="81" t="str">
        <f>_xlfn.IFNA(IF($D1144=0,IF($K1144="Not Paid by Tenant",0,INDEX('AMI Ref'!$O$5:$R$5,MATCH($K1144,{"Oil","Gas","Electric - Other","Electric ccASHP - split"},0))),0),"")</f>
        <v/>
      </c>
      <c r="AM1144" s="81">
        <f>_xlfn.IFNA(IF($D1144=1,IF($K1144="Not Paid by Tenant",0,INDEX('AMI Ref'!$O$6:$R$6,MATCH($K1144,{"Oil","Gas","Electric - Other","Electric ccASHP - split"},0))),0),"")</f>
        <v>0</v>
      </c>
      <c r="AN1144" s="81">
        <f>_xlfn.IFNA(IF($D1144=2,IF($K1144="Not Paid by Tenant",0,INDEX('AMI Ref'!$O$7:$R$7,MATCH($K1144,{"Oil","Gas","Electric - Other","Electric ccASHP - split"},0))),0),"")</f>
        <v>0</v>
      </c>
      <c r="AO1144" s="81">
        <f>_xlfn.IFNA(IF($D1144=3,IF($K1144="Not Paid by Tenant",0,INDEX('AMI Ref'!$O$8:$R$8,MATCH($K1144,{"Oil","Gas","Electric - Other","Electric ccASHP - split"},0))),0),"")</f>
        <v>0</v>
      </c>
      <c r="AP1144" s="81">
        <f>_xlfn.IFNA(IF($D1144=4,IF($K1144="Not Paid by Tenant",0,INDEX('AMI Ref'!$O$9:$R$9,MATCH($K1144,{"Oil","Gas","Electric - Other","Electric ccASHP - split"},0))),0),"")</f>
        <v>0</v>
      </c>
      <c r="AQ1144" s="81">
        <f>_xlfn.IFNA(IF($D1144=5,IF($K1144="Not Paid by Tenant",0,INDEX('AMI Ref'!$O$10:$R$10,MATCH($K1144,{"Oil","Gas","Electric - Other","Electric ccASHP - split"},0))),0),"")</f>
        <v>0</v>
      </c>
      <c r="AR1144" s="124">
        <f t="shared" si="156"/>
        <v>0</v>
      </c>
      <c r="AS1144" s="123" t="e">
        <f t="shared" si="157"/>
        <v>#N/A</v>
      </c>
    </row>
    <row r="1145" spans="1:45" x14ac:dyDescent="0.2">
      <c r="A1145" s="130">
        <v>1143</v>
      </c>
      <c r="B1145" s="177">
        <f>IF(OR(COUNTIF($B$2:$B1144,Input!$F1161)&lt;1,COUNTIF($O$2:$O1144,Input!$C1161)&lt;1),Input!F1161,0)</f>
        <v>0</v>
      </c>
      <c r="C1145" s="177">
        <f>IF(OR(COUNTIF($B$2:$B1144,Input!$F1161)&lt;1,COUNTIF($O$2:$O1144,Input!$C1161)&lt;1),Input!G1161,0)</f>
        <v>0</v>
      </c>
      <c r="D1145" s="177">
        <f>IF(OR(COUNTIF($B$2:$B1144,Input!$F1161)&lt;1,COUNTIF($O$2:$O1144,Input!$C1161)&lt;1),Input!H1161,0)</f>
        <v>0</v>
      </c>
      <c r="E1145" s="177">
        <f>IF(OR(COUNTIF($B$2:$B1144,Input!$F1161)&lt;1,COUNTIF($O$2:$O1144,Input!$C1161)&lt;1),Input!I1161,0)</f>
        <v>0</v>
      </c>
      <c r="F1145" s="177">
        <f>IF(OR(COUNTIF($B$2:$B1144,Input!$F1161)&lt;1,COUNTIF($O$2:$O1144,Input!$C1161)&lt;1),Input!J1161,0)</f>
        <v>0</v>
      </c>
      <c r="G1145" s="177">
        <f>IF(OR(COUNTIF($B$2:$B1144,Input!$F1161)&lt;1,COUNTIF($O$2:$O1144,Input!$C1161)&lt;1),Input!K1161,0)</f>
        <v>0</v>
      </c>
      <c r="H1145" s="177">
        <f>IF(OR(COUNTIF($B$2:$B1144,Input!$F1161)&lt;1,COUNTIF($O$2:$O1144,Input!$C1161)&lt;1),Input!L1161,0)</f>
        <v>0</v>
      </c>
      <c r="I1145" s="177">
        <f>IF(OR(COUNTIF($B$2:$B1144,Input!$F1161)&lt;1,COUNTIF($O$2:$O1144,Input!$C1161)&lt;1),Input!M1161,0)</f>
        <v>0</v>
      </c>
      <c r="J1145" s="177">
        <f>IF(OR(COUNTIF($B$2:$B1144,Input!$F1161)&lt;1,COUNTIF($O$2:$O1144,Input!$C1161)&lt;1),Input!N1161,0)</f>
        <v>0</v>
      </c>
      <c r="K1145" s="177">
        <f>IF(OR(COUNTIF($B$2:$B1144,Input!$F1161)&lt;1,COUNTIF($O$2:$O1144,Input!$C1161)&lt;1),Input!O1161,0)</f>
        <v>0</v>
      </c>
      <c r="L1145" s="177">
        <f>IF(OR(COUNTIF($B$2:$B1144,Input!$F1161)&lt;1,COUNTIF($O$2:$O1144,Input!$C1161)&lt;1),Input!P1161,0)</f>
        <v>0</v>
      </c>
      <c r="M1145" s="129" t="str">
        <f t="shared" si="152"/>
        <v/>
      </c>
      <c r="N1145" s="161">
        <f t="shared" si="150"/>
        <v>0</v>
      </c>
      <c r="O1145" s="168">
        <f>Input!C1161</f>
        <v>0</v>
      </c>
      <c r="P1145" s="168"/>
      <c r="R1145" s="131">
        <f t="shared" si="151"/>
        <v>0</v>
      </c>
      <c r="S1145" s="133" t="str">
        <f t="shared" si="153"/>
        <v xml:space="preserve"> </v>
      </c>
      <c r="T1145" s="133"/>
      <c r="U1145" s="132" t="str">
        <f>_xlfn.IFNA(IF($D1145=0,LOOKUP($F1145,{0.1,0.2,0.3,0.4,0.5,0.6,0.7,0.8,0.9,1},{22,34,46,58,70,82,94,106,118,130}),""),"")</f>
        <v/>
      </c>
      <c r="V1145" s="132" t="str">
        <f>_xlfn.IFNA(IF($D1145=1,LOOKUP($F1145,{0.1,0.2,0.3,0.4,0.5,0.6,0.7,0.8,0.9,1},{23,35,47,59,71,83,95,107,119,131}),""),"")</f>
        <v/>
      </c>
      <c r="W1145" s="132" t="str">
        <f>_xlfn.IFNA(IF($D1145=2,LOOKUP($F1145,{0.1,0.2,0.3,0.4,0.5,0.6,0.7,0.8,0.9,1},{24,36,48,60,72,84,96,108,120,132}),""),"")</f>
        <v/>
      </c>
      <c r="X1145" s="132" t="str">
        <f>_xlfn.IFNA(IF($D1145=3,LOOKUP($F1145,{0.1,0.2,0.3,0.4,0.5,0.6,0.7,0.8,0.9,1},{25,37,49,61,73,85,97,109,121,133}),""),"")</f>
        <v/>
      </c>
      <c r="Y1145" s="132" t="str">
        <f>_xlfn.IFNA(IF($D1145=4,LOOKUP($F1145,{0.1,0.2,0.3,0.4,0.5,0.6,0.7,0.8,0.9,1},{26,38,50,62,74,86,98,110,122,134}),""),"")</f>
        <v/>
      </c>
      <c r="Z1145" s="132" t="str">
        <f>_xlfn.IFNA(IF($D1145=5,LOOKUP($F1145,{0.1,0.2,0.3,0.4,0.5,0.6,0.7,0.8,0.9,1},{27,39,51,63,75,87,99,111,123,135}),""),"")</f>
        <v/>
      </c>
      <c r="AA1145" s="132">
        <f t="shared" si="154"/>
        <v>0</v>
      </c>
      <c r="AB1145" s="132" t="str">
        <f t="shared" si="155"/>
        <v>00</v>
      </c>
      <c r="AC1145" s="82" t="e">
        <f>VLOOKUP(AB1145,'AMI Ref'!T:U,2,FALSE)</f>
        <v>#N/A</v>
      </c>
      <c r="AD1145" s="124"/>
      <c r="AE1145" s="81" t="str">
        <f>_xlfn.IFNA(IF($D1145=0,IF($J1145="Not Paid by Tenant",0,INDEX('AMI Ref'!$K$5:$N$5,MATCH($J1145,{"Oil","Gas","Electric - Other","ELECTRIC - HEAT PUMP"},0))),0),"")</f>
        <v/>
      </c>
      <c r="AF1145" s="81">
        <f>_xlfn.IFNA(IF($D1145=1,IF($J1145="Not Paid by Tenant",0,INDEX('AMI Ref'!$K$6:$N$6,MATCH($J1145,{"Oil","Gas","Electric - Other","ELECTRIC - HEAT PUMP"},0))),0),"")</f>
        <v>0</v>
      </c>
      <c r="AG1145" s="81">
        <f>_xlfn.IFNA(IF($D1145=2,IF($J1145="Not Paid by Tenant",0,INDEX('AMI Ref'!$K$7:$N$7,MATCH($J1145,{"Oil","Gas","Electric - Other","ELECTRIC - HEAT PUMP"},0))),0),"")</f>
        <v>0</v>
      </c>
      <c r="AH1145" s="81">
        <f>_xlfn.IFNA(IF($D1145=3,IF($J1145="Not Paid by Tenant",0,INDEX('AMI Ref'!$K$8:$N$8,MATCH($J1145,{"Oil","Gas","Electric - Other","ELECTRIC - HEAT PUMP"},0))),0),"")</f>
        <v>0</v>
      </c>
      <c r="AI1145" s="81">
        <f>_xlfn.IFNA(IF($D1145=4,IF($J1145="Not Paid by Tenant",0,INDEX('AMI Ref'!$K$9:$N$9,MATCH($J1145,{"Oil","Gas","Electric - Other","ELECTRIC - HEAT PUMP"},0))),0),"")</f>
        <v>0</v>
      </c>
      <c r="AJ1145" s="81">
        <f>_xlfn.IFNA(IF($D1145=5,IF($J1145="Not Paid by Tenant",0,INDEX('AMI Ref'!$K$10:$N$10,MATCH($J1145,{"Oil","Gas","Electric - Other","ELECTRIC - HEAT PUMP"},0))),0),"")</f>
        <v>0</v>
      </c>
      <c r="AK1145" s="128"/>
      <c r="AL1145" s="81" t="str">
        <f>_xlfn.IFNA(IF($D1145=0,IF($K1145="Not Paid by Tenant",0,INDEX('AMI Ref'!$O$5:$R$5,MATCH($K1145,{"Oil","Gas","Electric - Other","Electric ccASHP - split"},0))),0),"")</f>
        <v/>
      </c>
      <c r="AM1145" s="81">
        <f>_xlfn.IFNA(IF($D1145=1,IF($K1145="Not Paid by Tenant",0,INDEX('AMI Ref'!$O$6:$R$6,MATCH($K1145,{"Oil","Gas","Electric - Other","Electric ccASHP - split"},0))),0),"")</f>
        <v>0</v>
      </c>
      <c r="AN1145" s="81">
        <f>_xlfn.IFNA(IF($D1145=2,IF($K1145="Not Paid by Tenant",0,INDEX('AMI Ref'!$O$7:$R$7,MATCH($K1145,{"Oil","Gas","Electric - Other","Electric ccASHP - split"},0))),0),"")</f>
        <v>0</v>
      </c>
      <c r="AO1145" s="81">
        <f>_xlfn.IFNA(IF($D1145=3,IF($K1145="Not Paid by Tenant",0,INDEX('AMI Ref'!$O$8:$R$8,MATCH($K1145,{"Oil","Gas","Electric - Other","Electric ccASHP - split"},0))),0),"")</f>
        <v>0</v>
      </c>
      <c r="AP1145" s="81">
        <f>_xlfn.IFNA(IF($D1145=4,IF($K1145="Not Paid by Tenant",0,INDEX('AMI Ref'!$O$9:$R$9,MATCH($K1145,{"Oil","Gas","Electric - Other","Electric ccASHP - split"},0))),0),"")</f>
        <v>0</v>
      </c>
      <c r="AQ1145" s="81">
        <f>_xlfn.IFNA(IF($D1145=5,IF($K1145="Not Paid by Tenant",0,INDEX('AMI Ref'!$O$10:$R$10,MATCH($K1145,{"Oil","Gas","Electric - Other","Electric ccASHP - split"},0))),0),"")</f>
        <v>0</v>
      </c>
      <c r="AR1145" s="124">
        <f t="shared" si="156"/>
        <v>0</v>
      </c>
      <c r="AS1145" s="123" t="e">
        <f t="shared" si="157"/>
        <v>#N/A</v>
      </c>
    </row>
    <row r="1146" spans="1:45" x14ac:dyDescent="0.2">
      <c r="A1146" s="130">
        <v>1144</v>
      </c>
      <c r="B1146" s="177">
        <f>IF(OR(COUNTIF($B$2:$B1145,Input!$F1162)&lt;1,COUNTIF($O$2:$O1145,Input!$C1162)&lt;1),Input!F1162,0)</f>
        <v>0</v>
      </c>
      <c r="C1146" s="177">
        <f>IF(OR(COUNTIF($B$2:$B1145,Input!$F1162)&lt;1,COUNTIF($O$2:$O1145,Input!$C1162)&lt;1),Input!G1162,0)</f>
        <v>0</v>
      </c>
      <c r="D1146" s="177">
        <f>IF(OR(COUNTIF($B$2:$B1145,Input!$F1162)&lt;1,COUNTIF($O$2:$O1145,Input!$C1162)&lt;1),Input!H1162,0)</f>
        <v>0</v>
      </c>
      <c r="E1146" s="177">
        <f>IF(OR(COUNTIF($B$2:$B1145,Input!$F1162)&lt;1,COUNTIF($O$2:$O1145,Input!$C1162)&lt;1),Input!I1162,0)</f>
        <v>0</v>
      </c>
      <c r="F1146" s="177">
        <f>IF(OR(COUNTIF($B$2:$B1145,Input!$F1162)&lt;1,COUNTIF($O$2:$O1145,Input!$C1162)&lt;1),Input!J1162,0)</f>
        <v>0</v>
      </c>
      <c r="G1146" s="177">
        <f>IF(OR(COUNTIF($B$2:$B1145,Input!$F1162)&lt;1,COUNTIF($O$2:$O1145,Input!$C1162)&lt;1),Input!K1162,0)</f>
        <v>0</v>
      </c>
      <c r="H1146" s="177">
        <f>IF(OR(COUNTIF($B$2:$B1145,Input!$F1162)&lt;1,COUNTIF($O$2:$O1145,Input!$C1162)&lt;1),Input!L1162,0)</f>
        <v>0</v>
      </c>
      <c r="I1146" s="177">
        <f>IF(OR(COUNTIF($B$2:$B1145,Input!$F1162)&lt;1,COUNTIF($O$2:$O1145,Input!$C1162)&lt;1),Input!M1162,0)</f>
        <v>0</v>
      </c>
      <c r="J1146" s="177">
        <f>IF(OR(COUNTIF($B$2:$B1145,Input!$F1162)&lt;1,COUNTIF($O$2:$O1145,Input!$C1162)&lt;1),Input!N1162,0)</f>
        <v>0</v>
      </c>
      <c r="K1146" s="177">
        <f>IF(OR(COUNTIF($B$2:$B1145,Input!$F1162)&lt;1,COUNTIF($O$2:$O1145,Input!$C1162)&lt;1),Input!O1162,0)</f>
        <v>0</v>
      </c>
      <c r="L1146" s="177">
        <f>IF(OR(COUNTIF($B$2:$B1145,Input!$F1162)&lt;1,COUNTIF($O$2:$O1145,Input!$C1162)&lt;1),Input!P1162,0)</f>
        <v>0</v>
      </c>
      <c r="M1146" s="129" t="str">
        <f t="shared" si="152"/>
        <v/>
      </c>
      <c r="N1146" s="161">
        <f t="shared" si="150"/>
        <v>0</v>
      </c>
      <c r="O1146" s="168">
        <f>Input!C1162</f>
        <v>0</v>
      </c>
      <c r="P1146" s="168"/>
      <c r="R1146" s="131">
        <f t="shared" si="151"/>
        <v>0</v>
      </c>
      <c r="S1146" s="133" t="str">
        <f t="shared" si="153"/>
        <v xml:space="preserve"> </v>
      </c>
      <c r="T1146" s="133"/>
      <c r="U1146" s="132" t="str">
        <f>_xlfn.IFNA(IF($D1146=0,LOOKUP($F1146,{0.1,0.2,0.3,0.4,0.5,0.6,0.7,0.8,0.9,1},{22,34,46,58,70,82,94,106,118,130}),""),"")</f>
        <v/>
      </c>
      <c r="V1146" s="132" t="str">
        <f>_xlfn.IFNA(IF($D1146=1,LOOKUP($F1146,{0.1,0.2,0.3,0.4,0.5,0.6,0.7,0.8,0.9,1},{23,35,47,59,71,83,95,107,119,131}),""),"")</f>
        <v/>
      </c>
      <c r="W1146" s="132" t="str">
        <f>_xlfn.IFNA(IF($D1146=2,LOOKUP($F1146,{0.1,0.2,0.3,0.4,0.5,0.6,0.7,0.8,0.9,1},{24,36,48,60,72,84,96,108,120,132}),""),"")</f>
        <v/>
      </c>
      <c r="X1146" s="132" t="str">
        <f>_xlfn.IFNA(IF($D1146=3,LOOKUP($F1146,{0.1,0.2,0.3,0.4,0.5,0.6,0.7,0.8,0.9,1},{25,37,49,61,73,85,97,109,121,133}),""),"")</f>
        <v/>
      </c>
      <c r="Y1146" s="132" t="str">
        <f>_xlfn.IFNA(IF($D1146=4,LOOKUP($F1146,{0.1,0.2,0.3,0.4,0.5,0.6,0.7,0.8,0.9,1},{26,38,50,62,74,86,98,110,122,134}),""),"")</f>
        <v/>
      </c>
      <c r="Z1146" s="132" t="str">
        <f>_xlfn.IFNA(IF($D1146=5,LOOKUP($F1146,{0.1,0.2,0.3,0.4,0.5,0.6,0.7,0.8,0.9,1},{27,39,51,63,75,87,99,111,123,135}),""),"")</f>
        <v/>
      </c>
      <c r="AA1146" s="132">
        <f t="shared" si="154"/>
        <v>0</v>
      </c>
      <c r="AB1146" s="132" t="str">
        <f t="shared" si="155"/>
        <v>00</v>
      </c>
      <c r="AC1146" s="82" t="e">
        <f>VLOOKUP(AB1146,'AMI Ref'!T:U,2,FALSE)</f>
        <v>#N/A</v>
      </c>
      <c r="AD1146" s="124"/>
      <c r="AE1146" s="81" t="str">
        <f>_xlfn.IFNA(IF($D1146=0,IF($J1146="Not Paid by Tenant",0,INDEX('AMI Ref'!$K$5:$N$5,MATCH($J1146,{"Oil","Gas","Electric - Other","ELECTRIC - HEAT PUMP"},0))),0),"")</f>
        <v/>
      </c>
      <c r="AF1146" s="81">
        <f>_xlfn.IFNA(IF($D1146=1,IF($J1146="Not Paid by Tenant",0,INDEX('AMI Ref'!$K$6:$N$6,MATCH($J1146,{"Oil","Gas","Electric - Other","ELECTRIC - HEAT PUMP"},0))),0),"")</f>
        <v>0</v>
      </c>
      <c r="AG1146" s="81">
        <f>_xlfn.IFNA(IF($D1146=2,IF($J1146="Not Paid by Tenant",0,INDEX('AMI Ref'!$K$7:$N$7,MATCH($J1146,{"Oil","Gas","Electric - Other","ELECTRIC - HEAT PUMP"},0))),0),"")</f>
        <v>0</v>
      </c>
      <c r="AH1146" s="81">
        <f>_xlfn.IFNA(IF($D1146=3,IF($J1146="Not Paid by Tenant",0,INDEX('AMI Ref'!$K$8:$N$8,MATCH($J1146,{"Oil","Gas","Electric - Other","ELECTRIC - HEAT PUMP"},0))),0),"")</f>
        <v>0</v>
      </c>
      <c r="AI1146" s="81">
        <f>_xlfn.IFNA(IF($D1146=4,IF($J1146="Not Paid by Tenant",0,INDEX('AMI Ref'!$K$9:$N$9,MATCH($J1146,{"Oil","Gas","Electric - Other","ELECTRIC - HEAT PUMP"},0))),0),"")</f>
        <v>0</v>
      </c>
      <c r="AJ1146" s="81">
        <f>_xlfn.IFNA(IF($D1146=5,IF($J1146="Not Paid by Tenant",0,INDEX('AMI Ref'!$K$10:$N$10,MATCH($J1146,{"Oil","Gas","Electric - Other","ELECTRIC - HEAT PUMP"},0))),0),"")</f>
        <v>0</v>
      </c>
      <c r="AK1146" s="128"/>
      <c r="AL1146" s="81" t="str">
        <f>_xlfn.IFNA(IF($D1146=0,IF($K1146="Not Paid by Tenant",0,INDEX('AMI Ref'!$O$5:$R$5,MATCH($K1146,{"Oil","Gas","Electric - Other","Electric ccASHP - split"},0))),0),"")</f>
        <v/>
      </c>
      <c r="AM1146" s="81">
        <f>_xlfn.IFNA(IF($D1146=1,IF($K1146="Not Paid by Tenant",0,INDEX('AMI Ref'!$O$6:$R$6,MATCH($K1146,{"Oil","Gas","Electric - Other","Electric ccASHP - split"},0))),0),"")</f>
        <v>0</v>
      </c>
      <c r="AN1146" s="81">
        <f>_xlfn.IFNA(IF($D1146=2,IF($K1146="Not Paid by Tenant",0,INDEX('AMI Ref'!$O$7:$R$7,MATCH($K1146,{"Oil","Gas","Electric - Other","Electric ccASHP - split"},0))),0),"")</f>
        <v>0</v>
      </c>
      <c r="AO1146" s="81">
        <f>_xlfn.IFNA(IF($D1146=3,IF($K1146="Not Paid by Tenant",0,INDEX('AMI Ref'!$O$8:$R$8,MATCH($K1146,{"Oil","Gas","Electric - Other","Electric ccASHP - split"},0))),0),"")</f>
        <v>0</v>
      </c>
      <c r="AP1146" s="81">
        <f>_xlfn.IFNA(IF($D1146=4,IF($K1146="Not Paid by Tenant",0,INDEX('AMI Ref'!$O$9:$R$9,MATCH($K1146,{"Oil","Gas","Electric - Other","Electric ccASHP - split"},0))),0),"")</f>
        <v>0</v>
      </c>
      <c r="AQ1146" s="81">
        <f>_xlfn.IFNA(IF($D1146=5,IF($K1146="Not Paid by Tenant",0,INDEX('AMI Ref'!$O$10:$R$10,MATCH($K1146,{"Oil","Gas","Electric - Other","Electric ccASHP - split"},0))),0),"")</f>
        <v>0</v>
      </c>
      <c r="AR1146" s="124">
        <f t="shared" si="156"/>
        <v>0</v>
      </c>
      <c r="AS1146" s="123" t="e">
        <f t="shared" si="157"/>
        <v>#N/A</v>
      </c>
    </row>
    <row r="1147" spans="1:45" x14ac:dyDescent="0.2">
      <c r="A1147" s="130">
        <v>1145</v>
      </c>
      <c r="B1147" s="177">
        <f>IF(OR(COUNTIF($B$2:$B1146,Input!$F1163)&lt;1,COUNTIF($O$2:$O1146,Input!$C1163)&lt;1),Input!F1163,0)</f>
        <v>0</v>
      </c>
      <c r="C1147" s="177">
        <f>IF(OR(COUNTIF($B$2:$B1146,Input!$F1163)&lt;1,COUNTIF($O$2:$O1146,Input!$C1163)&lt;1),Input!G1163,0)</f>
        <v>0</v>
      </c>
      <c r="D1147" s="177">
        <f>IF(OR(COUNTIF($B$2:$B1146,Input!$F1163)&lt;1,COUNTIF($O$2:$O1146,Input!$C1163)&lt;1),Input!H1163,0)</f>
        <v>0</v>
      </c>
      <c r="E1147" s="177">
        <f>IF(OR(COUNTIF($B$2:$B1146,Input!$F1163)&lt;1,COUNTIF($O$2:$O1146,Input!$C1163)&lt;1),Input!I1163,0)</f>
        <v>0</v>
      </c>
      <c r="F1147" s="177">
        <f>IF(OR(COUNTIF($B$2:$B1146,Input!$F1163)&lt;1,COUNTIF($O$2:$O1146,Input!$C1163)&lt;1),Input!J1163,0)</f>
        <v>0</v>
      </c>
      <c r="G1147" s="177">
        <f>IF(OR(COUNTIF($B$2:$B1146,Input!$F1163)&lt;1,COUNTIF($O$2:$O1146,Input!$C1163)&lt;1),Input!K1163,0)</f>
        <v>0</v>
      </c>
      <c r="H1147" s="177">
        <f>IF(OR(COUNTIF($B$2:$B1146,Input!$F1163)&lt;1,COUNTIF($O$2:$O1146,Input!$C1163)&lt;1),Input!L1163,0)</f>
        <v>0</v>
      </c>
      <c r="I1147" s="177">
        <f>IF(OR(COUNTIF($B$2:$B1146,Input!$F1163)&lt;1,COUNTIF($O$2:$O1146,Input!$C1163)&lt;1),Input!M1163,0)</f>
        <v>0</v>
      </c>
      <c r="J1147" s="177">
        <f>IF(OR(COUNTIF($B$2:$B1146,Input!$F1163)&lt;1,COUNTIF($O$2:$O1146,Input!$C1163)&lt;1),Input!N1163,0)</f>
        <v>0</v>
      </c>
      <c r="K1147" s="177">
        <f>IF(OR(COUNTIF($B$2:$B1146,Input!$F1163)&lt;1,COUNTIF($O$2:$O1146,Input!$C1163)&lt;1),Input!O1163,0)</f>
        <v>0</v>
      </c>
      <c r="L1147" s="177">
        <f>IF(OR(COUNTIF($B$2:$B1146,Input!$F1163)&lt;1,COUNTIF($O$2:$O1146,Input!$C1163)&lt;1),Input!P1163,0)</f>
        <v>0</v>
      </c>
      <c r="M1147" s="129" t="str">
        <f t="shared" si="152"/>
        <v/>
      </c>
      <c r="N1147" s="161">
        <f t="shared" si="150"/>
        <v>0</v>
      </c>
      <c r="O1147" s="168">
        <f>Input!C1163</f>
        <v>0</v>
      </c>
      <c r="P1147" s="168"/>
      <c r="R1147" s="131">
        <f t="shared" si="151"/>
        <v>0</v>
      </c>
      <c r="S1147" s="133" t="str">
        <f t="shared" si="153"/>
        <v xml:space="preserve"> </v>
      </c>
      <c r="T1147" s="133"/>
      <c r="U1147" s="132" t="str">
        <f>_xlfn.IFNA(IF($D1147=0,LOOKUP($F1147,{0.1,0.2,0.3,0.4,0.5,0.6,0.7,0.8,0.9,1},{22,34,46,58,70,82,94,106,118,130}),""),"")</f>
        <v/>
      </c>
      <c r="V1147" s="132" t="str">
        <f>_xlfn.IFNA(IF($D1147=1,LOOKUP($F1147,{0.1,0.2,0.3,0.4,0.5,0.6,0.7,0.8,0.9,1},{23,35,47,59,71,83,95,107,119,131}),""),"")</f>
        <v/>
      </c>
      <c r="W1147" s="132" t="str">
        <f>_xlfn.IFNA(IF($D1147=2,LOOKUP($F1147,{0.1,0.2,0.3,0.4,0.5,0.6,0.7,0.8,0.9,1},{24,36,48,60,72,84,96,108,120,132}),""),"")</f>
        <v/>
      </c>
      <c r="X1147" s="132" t="str">
        <f>_xlfn.IFNA(IF($D1147=3,LOOKUP($F1147,{0.1,0.2,0.3,0.4,0.5,0.6,0.7,0.8,0.9,1},{25,37,49,61,73,85,97,109,121,133}),""),"")</f>
        <v/>
      </c>
      <c r="Y1147" s="132" t="str">
        <f>_xlfn.IFNA(IF($D1147=4,LOOKUP($F1147,{0.1,0.2,0.3,0.4,0.5,0.6,0.7,0.8,0.9,1},{26,38,50,62,74,86,98,110,122,134}),""),"")</f>
        <v/>
      </c>
      <c r="Z1147" s="132" t="str">
        <f>_xlfn.IFNA(IF($D1147=5,LOOKUP($F1147,{0.1,0.2,0.3,0.4,0.5,0.6,0.7,0.8,0.9,1},{27,39,51,63,75,87,99,111,123,135}),""),"")</f>
        <v/>
      </c>
      <c r="AA1147" s="132">
        <f t="shared" si="154"/>
        <v>0</v>
      </c>
      <c r="AB1147" s="132" t="str">
        <f t="shared" si="155"/>
        <v>00</v>
      </c>
      <c r="AC1147" s="82" t="e">
        <f>VLOOKUP(AB1147,'AMI Ref'!T:U,2,FALSE)</f>
        <v>#N/A</v>
      </c>
      <c r="AD1147" s="124"/>
      <c r="AE1147" s="81" t="str">
        <f>_xlfn.IFNA(IF($D1147=0,IF($J1147="Not Paid by Tenant",0,INDEX('AMI Ref'!$K$5:$N$5,MATCH($J1147,{"Oil","Gas","Electric - Other","ELECTRIC - HEAT PUMP"},0))),0),"")</f>
        <v/>
      </c>
      <c r="AF1147" s="81">
        <f>_xlfn.IFNA(IF($D1147=1,IF($J1147="Not Paid by Tenant",0,INDEX('AMI Ref'!$K$6:$N$6,MATCH($J1147,{"Oil","Gas","Electric - Other","ELECTRIC - HEAT PUMP"},0))),0),"")</f>
        <v>0</v>
      </c>
      <c r="AG1147" s="81">
        <f>_xlfn.IFNA(IF($D1147=2,IF($J1147="Not Paid by Tenant",0,INDEX('AMI Ref'!$K$7:$N$7,MATCH($J1147,{"Oil","Gas","Electric - Other","ELECTRIC - HEAT PUMP"},0))),0),"")</f>
        <v>0</v>
      </c>
      <c r="AH1147" s="81">
        <f>_xlfn.IFNA(IF($D1147=3,IF($J1147="Not Paid by Tenant",0,INDEX('AMI Ref'!$K$8:$N$8,MATCH($J1147,{"Oil","Gas","Electric - Other","ELECTRIC - HEAT PUMP"},0))),0),"")</f>
        <v>0</v>
      </c>
      <c r="AI1147" s="81">
        <f>_xlfn.IFNA(IF($D1147=4,IF($J1147="Not Paid by Tenant",0,INDEX('AMI Ref'!$K$9:$N$9,MATCH($J1147,{"Oil","Gas","Electric - Other","ELECTRIC - HEAT PUMP"},0))),0),"")</f>
        <v>0</v>
      </c>
      <c r="AJ1147" s="81">
        <f>_xlfn.IFNA(IF($D1147=5,IF($J1147="Not Paid by Tenant",0,INDEX('AMI Ref'!$K$10:$N$10,MATCH($J1147,{"Oil","Gas","Electric - Other","ELECTRIC - HEAT PUMP"},0))),0),"")</f>
        <v>0</v>
      </c>
      <c r="AK1147" s="128"/>
      <c r="AL1147" s="81" t="str">
        <f>_xlfn.IFNA(IF($D1147=0,IF($K1147="Not Paid by Tenant",0,INDEX('AMI Ref'!$O$5:$R$5,MATCH($K1147,{"Oil","Gas","Electric - Other","Electric ccASHP - split"},0))),0),"")</f>
        <v/>
      </c>
      <c r="AM1147" s="81">
        <f>_xlfn.IFNA(IF($D1147=1,IF($K1147="Not Paid by Tenant",0,INDEX('AMI Ref'!$O$6:$R$6,MATCH($K1147,{"Oil","Gas","Electric - Other","Electric ccASHP - split"},0))),0),"")</f>
        <v>0</v>
      </c>
      <c r="AN1147" s="81">
        <f>_xlfn.IFNA(IF($D1147=2,IF($K1147="Not Paid by Tenant",0,INDEX('AMI Ref'!$O$7:$R$7,MATCH($K1147,{"Oil","Gas","Electric - Other","Electric ccASHP - split"},0))),0),"")</f>
        <v>0</v>
      </c>
      <c r="AO1147" s="81">
        <f>_xlfn.IFNA(IF($D1147=3,IF($K1147="Not Paid by Tenant",0,INDEX('AMI Ref'!$O$8:$R$8,MATCH($K1147,{"Oil","Gas","Electric - Other","Electric ccASHP - split"},0))),0),"")</f>
        <v>0</v>
      </c>
      <c r="AP1147" s="81">
        <f>_xlfn.IFNA(IF($D1147=4,IF($K1147="Not Paid by Tenant",0,INDEX('AMI Ref'!$O$9:$R$9,MATCH($K1147,{"Oil","Gas","Electric - Other","Electric ccASHP - split"},0))),0),"")</f>
        <v>0</v>
      </c>
      <c r="AQ1147" s="81">
        <f>_xlfn.IFNA(IF($D1147=5,IF($K1147="Not Paid by Tenant",0,INDEX('AMI Ref'!$O$10:$R$10,MATCH($K1147,{"Oil","Gas","Electric - Other","Electric ccASHP - split"},0))),0),"")</f>
        <v>0</v>
      </c>
      <c r="AR1147" s="124">
        <f t="shared" si="156"/>
        <v>0</v>
      </c>
      <c r="AS1147" s="123" t="e">
        <f t="shared" si="157"/>
        <v>#N/A</v>
      </c>
    </row>
    <row r="1148" spans="1:45" x14ac:dyDescent="0.2">
      <c r="A1148" s="130">
        <v>1146</v>
      </c>
      <c r="B1148" s="177">
        <f>IF(OR(COUNTIF($B$2:$B1147,Input!$F1164)&lt;1,COUNTIF($O$2:$O1147,Input!$C1164)&lt;1),Input!F1164,0)</f>
        <v>0</v>
      </c>
      <c r="C1148" s="177">
        <f>IF(OR(COUNTIF($B$2:$B1147,Input!$F1164)&lt;1,COUNTIF($O$2:$O1147,Input!$C1164)&lt;1),Input!G1164,0)</f>
        <v>0</v>
      </c>
      <c r="D1148" s="177">
        <f>IF(OR(COUNTIF($B$2:$B1147,Input!$F1164)&lt;1,COUNTIF($O$2:$O1147,Input!$C1164)&lt;1),Input!H1164,0)</f>
        <v>0</v>
      </c>
      <c r="E1148" s="177">
        <f>IF(OR(COUNTIF($B$2:$B1147,Input!$F1164)&lt;1,COUNTIF($O$2:$O1147,Input!$C1164)&lt;1),Input!I1164,0)</f>
        <v>0</v>
      </c>
      <c r="F1148" s="177">
        <f>IF(OR(COUNTIF($B$2:$B1147,Input!$F1164)&lt;1,COUNTIF($O$2:$O1147,Input!$C1164)&lt;1),Input!J1164,0)</f>
        <v>0</v>
      </c>
      <c r="G1148" s="177">
        <f>IF(OR(COUNTIF($B$2:$B1147,Input!$F1164)&lt;1,COUNTIF($O$2:$O1147,Input!$C1164)&lt;1),Input!K1164,0)</f>
        <v>0</v>
      </c>
      <c r="H1148" s="177">
        <f>IF(OR(COUNTIF($B$2:$B1147,Input!$F1164)&lt;1,COUNTIF($O$2:$O1147,Input!$C1164)&lt;1),Input!L1164,0)</f>
        <v>0</v>
      </c>
      <c r="I1148" s="177">
        <f>IF(OR(COUNTIF($B$2:$B1147,Input!$F1164)&lt;1,COUNTIF($O$2:$O1147,Input!$C1164)&lt;1),Input!M1164,0)</f>
        <v>0</v>
      </c>
      <c r="J1148" s="177">
        <f>IF(OR(COUNTIF($B$2:$B1147,Input!$F1164)&lt;1,COUNTIF($O$2:$O1147,Input!$C1164)&lt;1),Input!N1164,0)</f>
        <v>0</v>
      </c>
      <c r="K1148" s="177">
        <f>IF(OR(COUNTIF($B$2:$B1147,Input!$F1164)&lt;1,COUNTIF($O$2:$O1147,Input!$C1164)&lt;1),Input!O1164,0)</f>
        <v>0</v>
      </c>
      <c r="L1148" s="177">
        <f>IF(OR(COUNTIF($B$2:$B1147,Input!$F1164)&lt;1,COUNTIF($O$2:$O1147,Input!$C1164)&lt;1),Input!P1164,0)</f>
        <v>0</v>
      </c>
      <c r="M1148" s="129" t="str">
        <f t="shared" si="152"/>
        <v/>
      </c>
      <c r="N1148" s="161">
        <f t="shared" si="150"/>
        <v>0</v>
      </c>
      <c r="O1148" s="168">
        <f>Input!C1164</f>
        <v>0</v>
      </c>
      <c r="P1148" s="168"/>
      <c r="R1148" s="131">
        <f t="shared" si="151"/>
        <v>0</v>
      </c>
      <c r="S1148" s="133" t="str">
        <f t="shared" si="153"/>
        <v xml:space="preserve"> </v>
      </c>
      <c r="T1148" s="133"/>
      <c r="U1148" s="132" t="str">
        <f>_xlfn.IFNA(IF($D1148=0,LOOKUP($F1148,{0.1,0.2,0.3,0.4,0.5,0.6,0.7,0.8,0.9,1},{22,34,46,58,70,82,94,106,118,130}),""),"")</f>
        <v/>
      </c>
      <c r="V1148" s="132" t="str">
        <f>_xlfn.IFNA(IF($D1148=1,LOOKUP($F1148,{0.1,0.2,0.3,0.4,0.5,0.6,0.7,0.8,0.9,1},{23,35,47,59,71,83,95,107,119,131}),""),"")</f>
        <v/>
      </c>
      <c r="W1148" s="132" t="str">
        <f>_xlfn.IFNA(IF($D1148=2,LOOKUP($F1148,{0.1,0.2,0.3,0.4,0.5,0.6,0.7,0.8,0.9,1},{24,36,48,60,72,84,96,108,120,132}),""),"")</f>
        <v/>
      </c>
      <c r="X1148" s="132" t="str">
        <f>_xlfn.IFNA(IF($D1148=3,LOOKUP($F1148,{0.1,0.2,0.3,0.4,0.5,0.6,0.7,0.8,0.9,1},{25,37,49,61,73,85,97,109,121,133}),""),"")</f>
        <v/>
      </c>
      <c r="Y1148" s="132" t="str">
        <f>_xlfn.IFNA(IF($D1148=4,LOOKUP($F1148,{0.1,0.2,0.3,0.4,0.5,0.6,0.7,0.8,0.9,1},{26,38,50,62,74,86,98,110,122,134}),""),"")</f>
        <v/>
      </c>
      <c r="Z1148" s="132" t="str">
        <f>_xlfn.IFNA(IF($D1148=5,LOOKUP($F1148,{0.1,0.2,0.3,0.4,0.5,0.6,0.7,0.8,0.9,1},{27,39,51,63,75,87,99,111,123,135}),""),"")</f>
        <v/>
      </c>
      <c r="AA1148" s="132">
        <f t="shared" si="154"/>
        <v>0</v>
      </c>
      <c r="AB1148" s="132" t="str">
        <f t="shared" si="155"/>
        <v>00</v>
      </c>
      <c r="AC1148" s="82" t="e">
        <f>VLOOKUP(AB1148,'AMI Ref'!T:U,2,FALSE)</f>
        <v>#N/A</v>
      </c>
      <c r="AD1148" s="124"/>
      <c r="AE1148" s="81" t="str">
        <f>_xlfn.IFNA(IF($D1148=0,IF($J1148="Not Paid by Tenant",0,INDEX('AMI Ref'!$K$5:$N$5,MATCH($J1148,{"Oil","Gas","Electric - Other","ELECTRIC - HEAT PUMP"},0))),0),"")</f>
        <v/>
      </c>
      <c r="AF1148" s="81">
        <f>_xlfn.IFNA(IF($D1148=1,IF($J1148="Not Paid by Tenant",0,INDEX('AMI Ref'!$K$6:$N$6,MATCH($J1148,{"Oil","Gas","Electric - Other","ELECTRIC - HEAT PUMP"},0))),0),"")</f>
        <v>0</v>
      </c>
      <c r="AG1148" s="81">
        <f>_xlfn.IFNA(IF($D1148=2,IF($J1148="Not Paid by Tenant",0,INDEX('AMI Ref'!$K$7:$N$7,MATCH($J1148,{"Oil","Gas","Electric - Other","ELECTRIC - HEAT PUMP"},0))),0),"")</f>
        <v>0</v>
      </c>
      <c r="AH1148" s="81">
        <f>_xlfn.IFNA(IF($D1148=3,IF($J1148="Not Paid by Tenant",0,INDEX('AMI Ref'!$K$8:$N$8,MATCH($J1148,{"Oil","Gas","Electric - Other","ELECTRIC - HEAT PUMP"},0))),0),"")</f>
        <v>0</v>
      </c>
      <c r="AI1148" s="81">
        <f>_xlfn.IFNA(IF($D1148=4,IF($J1148="Not Paid by Tenant",0,INDEX('AMI Ref'!$K$9:$N$9,MATCH($J1148,{"Oil","Gas","Electric - Other","ELECTRIC - HEAT PUMP"},0))),0),"")</f>
        <v>0</v>
      </c>
      <c r="AJ1148" s="81">
        <f>_xlfn.IFNA(IF($D1148=5,IF($J1148="Not Paid by Tenant",0,INDEX('AMI Ref'!$K$10:$N$10,MATCH($J1148,{"Oil","Gas","Electric - Other","ELECTRIC - HEAT PUMP"},0))),0),"")</f>
        <v>0</v>
      </c>
      <c r="AK1148" s="128"/>
      <c r="AL1148" s="81" t="str">
        <f>_xlfn.IFNA(IF($D1148=0,IF($K1148="Not Paid by Tenant",0,INDEX('AMI Ref'!$O$5:$R$5,MATCH($K1148,{"Oil","Gas","Electric - Other","Electric ccASHP - split"},0))),0),"")</f>
        <v/>
      </c>
      <c r="AM1148" s="81">
        <f>_xlfn.IFNA(IF($D1148=1,IF($K1148="Not Paid by Tenant",0,INDEX('AMI Ref'!$O$6:$R$6,MATCH($K1148,{"Oil","Gas","Electric - Other","Electric ccASHP - split"},0))),0),"")</f>
        <v>0</v>
      </c>
      <c r="AN1148" s="81">
        <f>_xlfn.IFNA(IF($D1148=2,IF($K1148="Not Paid by Tenant",0,INDEX('AMI Ref'!$O$7:$R$7,MATCH($K1148,{"Oil","Gas","Electric - Other","Electric ccASHP - split"},0))),0),"")</f>
        <v>0</v>
      </c>
      <c r="AO1148" s="81">
        <f>_xlfn.IFNA(IF($D1148=3,IF($K1148="Not Paid by Tenant",0,INDEX('AMI Ref'!$O$8:$R$8,MATCH($K1148,{"Oil","Gas","Electric - Other","Electric ccASHP - split"},0))),0),"")</f>
        <v>0</v>
      </c>
      <c r="AP1148" s="81">
        <f>_xlfn.IFNA(IF($D1148=4,IF($K1148="Not Paid by Tenant",0,INDEX('AMI Ref'!$O$9:$R$9,MATCH($K1148,{"Oil","Gas","Electric - Other","Electric ccASHP - split"},0))),0),"")</f>
        <v>0</v>
      </c>
      <c r="AQ1148" s="81">
        <f>_xlfn.IFNA(IF($D1148=5,IF($K1148="Not Paid by Tenant",0,INDEX('AMI Ref'!$O$10:$R$10,MATCH($K1148,{"Oil","Gas","Electric - Other","Electric ccASHP - split"},0))),0),"")</f>
        <v>0</v>
      </c>
      <c r="AR1148" s="124">
        <f t="shared" si="156"/>
        <v>0</v>
      </c>
      <c r="AS1148" s="123" t="e">
        <f t="shared" si="157"/>
        <v>#N/A</v>
      </c>
    </row>
    <row r="1149" spans="1:45" x14ac:dyDescent="0.2">
      <c r="A1149" s="130">
        <v>1147</v>
      </c>
      <c r="B1149" s="177">
        <f>IF(OR(COUNTIF($B$2:$B1148,Input!$F1165)&lt;1,COUNTIF($O$2:$O1148,Input!$C1165)&lt;1),Input!F1165,0)</f>
        <v>0</v>
      </c>
      <c r="C1149" s="177">
        <f>IF(OR(COUNTIF($B$2:$B1148,Input!$F1165)&lt;1,COUNTIF($O$2:$O1148,Input!$C1165)&lt;1),Input!G1165,0)</f>
        <v>0</v>
      </c>
      <c r="D1149" s="177">
        <f>IF(OR(COUNTIF($B$2:$B1148,Input!$F1165)&lt;1,COUNTIF($O$2:$O1148,Input!$C1165)&lt;1),Input!H1165,0)</f>
        <v>0</v>
      </c>
      <c r="E1149" s="177">
        <f>IF(OR(COUNTIF($B$2:$B1148,Input!$F1165)&lt;1,COUNTIF($O$2:$O1148,Input!$C1165)&lt;1),Input!I1165,0)</f>
        <v>0</v>
      </c>
      <c r="F1149" s="177">
        <f>IF(OR(COUNTIF($B$2:$B1148,Input!$F1165)&lt;1,COUNTIF($O$2:$O1148,Input!$C1165)&lt;1),Input!J1165,0)</f>
        <v>0</v>
      </c>
      <c r="G1149" s="177">
        <f>IF(OR(COUNTIF($B$2:$B1148,Input!$F1165)&lt;1,COUNTIF($O$2:$O1148,Input!$C1165)&lt;1),Input!K1165,0)</f>
        <v>0</v>
      </c>
      <c r="H1149" s="177">
        <f>IF(OR(COUNTIF($B$2:$B1148,Input!$F1165)&lt;1,COUNTIF($O$2:$O1148,Input!$C1165)&lt;1),Input!L1165,0)</f>
        <v>0</v>
      </c>
      <c r="I1149" s="177">
        <f>IF(OR(COUNTIF($B$2:$B1148,Input!$F1165)&lt;1,COUNTIF($O$2:$O1148,Input!$C1165)&lt;1),Input!M1165,0)</f>
        <v>0</v>
      </c>
      <c r="J1149" s="177">
        <f>IF(OR(COUNTIF($B$2:$B1148,Input!$F1165)&lt;1,COUNTIF($O$2:$O1148,Input!$C1165)&lt;1),Input!N1165,0)</f>
        <v>0</v>
      </c>
      <c r="K1149" s="177">
        <f>IF(OR(COUNTIF($B$2:$B1148,Input!$F1165)&lt;1,COUNTIF($O$2:$O1148,Input!$C1165)&lt;1),Input!O1165,0)</f>
        <v>0</v>
      </c>
      <c r="L1149" s="177">
        <f>IF(OR(COUNTIF($B$2:$B1148,Input!$F1165)&lt;1,COUNTIF($O$2:$O1148,Input!$C1165)&lt;1),Input!P1165,0)</f>
        <v>0</v>
      </c>
      <c r="M1149" s="129" t="str">
        <f t="shared" si="152"/>
        <v/>
      </c>
      <c r="N1149" s="161">
        <f t="shared" si="150"/>
        <v>0</v>
      </c>
      <c r="O1149" s="168">
        <f>Input!C1165</f>
        <v>0</v>
      </c>
      <c r="P1149" s="168"/>
      <c r="R1149" s="131">
        <f t="shared" si="151"/>
        <v>0</v>
      </c>
      <c r="S1149" s="133" t="str">
        <f t="shared" si="153"/>
        <v xml:space="preserve"> </v>
      </c>
      <c r="T1149" s="133"/>
      <c r="U1149" s="132" t="str">
        <f>_xlfn.IFNA(IF($D1149=0,LOOKUP($F1149,{0.1,0.2,0.3,0.4,0.5,0.6,0.7,0.8,0.9,1},{22,34,46,58,70,82,94,106,118,130}),""),"")</f>
        <v/>
      </c>
      <c r="V1149" s="132" t="str">
        <f>_xlfn.IFNA(IF($D1149=1,LOOKUP($F1149,{0.1,0.2,0.3,0.4,0.5,0.6,0.7,0.8,0.9,1},{23,35,47,59,71,83,95,107,119,131}),""),"")</f>
        <v/>
      </c>
      <c r="W1149" s="132" t="str">
        <f>_xlfn.IFNA(IF($D1149=2,LOOKUP($F1149,{0.1,0.2,0.3,0.4,0.5,0.6,0.7,0.8,0.9,1},{24,36,48,60,72,84,96,108,120,132}),""),"")</f>
        <v/>
      </c>
      <c r="X1149" s="132" t="str">
        <f>_xlfn.IFNA(IF($D1149=3,LOOKUP($F1149,{0.1,0.2,0.3,0.4,0.5,0.6,0.7,0.8,0.9,1},{25,37,49,61,73,85,97,109,121,133}),""),"")</f>
        <v/>
      </c>
      <c r="Y1149" s="132" t="str">
        <f>_xlfn.IFNA(IF($D1149=4,LOOKUP($F1149,{0.1,0.2,0.3,0.4,0.5,0.6,0.7,0.8,0.9,1},{26,38,50,62,74,86,98,110,122,134}),""),"")</f>
        <v/>
      </c>
      <c r="Z1149" s="132" t="str">
        <f>_xlfn.IFNA(IF($D1149=5,LOOKUP($F1149,{0.1,0.2,0.3,0.4,0.5,0.6,0.7,0.8,0.9,1},{27,39,51,63,75,87,99,111,123,135}),""),"")</f>
        <v/>
      </c>
      <c r="AA1149" s="132">
        <f t="shared" si="154"/>
        <v>0</v>
      </c>
      <c r="AB1149" s="132" t="str">
        <f t="shared" si="155"/>
        <v>00</v>
      </c>
      <c r="AC1149" s="82" t="e">
        <f>VLOOKUP(AB1149,'AMI Ref'!T:U,2,FALSE)</f>
        <v>#N/A</v>
      </c>
      <c r="AD1149" s="124"/>
      <c r="AE1149" s="81" t="str">
        <f>_xlfn.IFNA(IF($D1149=0,IF($J1149="Not Paid by Tenant",0,INDEX('AMI Ref'!$K$5:$N$5,MATCH($J1149,{"Oil","Gas","Electric - Other","ELECTRIC - HEAT PUMP"},0))),0),"")</f>
        <v/>
      </c>
      <c r="AF1149" s="81">
        <f>_xlfn.IFNA(IF($D1149=1,IF($J1149="Not Paid by Tenant",0,INDEX('AMI Ref'!$K$6:$N$6,MATCH($J1149,{"Oil","Gas","Electric - Other","ELECTRIC - HEAT PUMP"},0))),0),"")</f>
        <v>0</v>
      </c>
      <c r="AG1149" s="81">
        <f>_xlfn.IFNA(IF($D1149=2,IF($J1149="Not Paid by Tenant",0,INDEX('AMI Ref'!$K$7:$N$7,MATCH($J1149,{"Oil","Gas","Electric - Other","ELECTRIC - HEAT PUMP"},0))),0),"")</f>
        <v>0</v>
      </c>
      <c r="AH1149" s="81">
        <f>_xlfn.IFNA(IF($D1149=3,IF($J1149="Not Paid by Tenant",0,INDEX('AMI Ref'!$K$8:$N$8,MATCH($J1149,{"Oil","Gas","Electric - Other","ELECTRIC - HEAT PUMP"},0))),0),"")</f>
        <v>0</v>
      </c>
      <c r="AI1149" s="81">
        <f>_xlfn.IFNA(IF($D1149=4,IF($J1149="Not Paid by Tenant",0,INDEX('AMI Ref'!$K$9:$N$9,MATCH($J1149,{"Oil","Gas","Electric - Other","ELECTRIC - HEAT PUMP"},0))),0),"")</f>
        <v>0</v>
      </c>
      <c r="AJ1149" s="81">
        <f>_xlfn.IFNA(IF($D1149=5,IF($J1149="Not Paid by Tenant",0,INDEX('AMI Ref'!$K$10:$N$10,MATCH($J1149,{"Oil","Gas","Electric - Other","ELECTRIC - HEAT PUMP"},0))),0),"")</f>
        <v>0</v>
      </c>
      <c r="AK1149" s="128"/>
      <c r="AL1149" s="81" t="str">
        <f>_xlfn.IFNA(IF($D1149=0,IF($K1149="Not Paid by Tenant",0,INDEX('AMI Ref'!$O$5:$R$5,MATCH($K1149,{"Oil","Gas","Electric - Other","Electric ccASHP - split"},0))),0),"")</f>
        <v/>
      </c>
      <c r="AM1149" s="81">
        <f>_xlfn.IFNA(IF($D1149=1,IF($K1149="Not Paid by Tenant",0,INDEX('AMI Ref'!$O$6:$R$6,MATCH($K1149,{"Oil","Gas","Electric - Other","Electric ccASHP - split"},0))),0),"")</f>
        <v>0</v>
      </c>
      <c r="AN1149" s="81">
        <f>_xlfn.IFNA(IF($D1149=2,IF($K1149="Not Paid by Tenant",0,INDEX('AMI Ref'!$O$7:$R$7,MATCH($K1149,{"Oil","Gas","Electric - Other","Electric ccASHP - split"},0))),0),"")</f>
        <v>0</v>
      </c>
      <c r="AO1149" s="81">
        <f>_xlfn.IFNA(IF($D1149=3,IF($K1149="Not Paid by Tenant",0,INDEX('AMI Ref'!$O$8:$R$8,MATCH($K1149,{"Oil","Gas","Electric - Other","Electric ccASHP - split"},0))),0),"")</f>
        <v>0</v>
      </c>
      <c r="AP1149" s="81">
        <f>_xlfn.IFNA(IF($D1149=4,IF($K1149="Not Paid by Tenant",0,INDEX('AMI Ref'!$O$9:$R$9,MATCH($K1149,{"Oil","Gas","Electric - Other","Electric ccASHP - split"},0))),0),"")</f>
        <v>0</v>
      </c>
      <c r="AQ1149" s="81">
        <f>_xlfn.IFNA(IF($D1149=5,IF($K1149="Not Paid by Tenant",0,INDEX('AMI Ref'!$O$10:$R$10,MATCH($K1149,{"Oil","Gas","Electric - Other","Electric ccASHP - split"},0))),0),"")</f>
        <v>0</v>
      </c>
      <c r="AR1149" s="124">
        <f t="shared" si="156"/>
        <v>0</v>
      </c>
      <c r="AS1149" s="123" t="e">
        <f t="shared" si="157"/>
        <v>#N/A</v>
      </c>
    </row>
    <row r="1150" spans="1:45" x14ac:dyDescent="0.2">
      <c r="A1150" s="130">
        <v>1148</v>
      </c>
      <c r="B1150" s="177">
        <f>IF(OR(COUNTIF($B$2:$B1149,Input!$F1166)&lt;1,COUNTIF($O$2:$O1149,Input!$C1166)&lt;1),Input!F1166,0)</f>
        <v>0</v>
      </c>
      <c r="C1150" s="177">
        <f>IF(OR(COUNTIF($B$2:$B1149,Input!$F1166)&lt;1,COUNTIF($O$2:$O1149,Input!$C1166)&lt;1),Input!G1166,0)</f>
        <v>0</v>
      </c>
      <c r="D1150" s="177">
        <f>IF(OR(COUNTIF($B$2:$B1149,Input!$F1166)&lt;1,COUNTIF($O$2:$O1149,Input!$C1166)&lt;1),Input!H1166,0)</f>
        <v>0</v>
      </c>
      <c r="E1150" s="177">
        <f>IF(OR(COUNTIF($B$2:$B1149,Input!$F1166)&lt;1,COUNTIF($O$2:$O1149,Input!$C1166)&lt;1),Input!I1166,0)</f>
        <v>0</v>
      </c>
      <c r="F1150" s="177">
        <f>IF(OR(COUNTIF($B$2:$B1149,Input!$F1166)&lt;1,COUNTIF($O$2:$O1149,Input!$C1166)&lt;1),Input!J1166,0)</f>
        <v>0</v>
      </c>
      <c r="G1150" s="177">
        <f>IF(OR(COUNTIF($B$2:$B1149,Input!$F1166)&lt;1,COUNTIF($O$2:$O1149,Input!$C1166)&lt;1),Input!K1166,0)</f>
        <v>0</v>
      </c>
      <c r="H1150" s="177">
        <f>IF(OR(COUNTIF($B$2:$B1149,Input!$F1166)&lt;1,COUNTIF($O$2:$O1149,Input!$C1166)&lt;1),Input!L1166,0)</f>
        <v>0</v>
      </c>
      <c r="I1150" s="177">
        <f>IF(OR(COUNTIF($B$2:$B1149,Input!$F1166)&lt;1,COUNTIF($O$2:$O1149,Input!$C1166)&lt;1),Input!M1166,0)</f>
        <v>0</v>
      </c>
      <c r="J1150" s="177">
        <f>IF(OR(COUNTIF($B$2:$B1149,Input!$F1166)&lt;1,COUNTIF($O$2:$O1149,Input!$C1166)&lt;1),Input!N1166,0)</f>
        <v>0</v>
      </c>
      <c r="K1150" s="177">
        <f>IF(OR(COUNTIF($B$2:$B1149,Input!$F1166)&lt;1,COUNTIF($O$2:$O1149,Input!$C1166)&lt;1),Input!O1166,0)</f>
        <v>0</v>
      </c>
      <c r="L1150" s="177">
        <f>IF(OR(COUNTIF($B$2:$B1149,Input!$F1166)&lt;1,COUNTIF($O$2:$O1149,Input!$C1166)&lt;1),Input!P1166,0)</f>
        <v>0</v>
      </c>
      <c r="M1150" s="129" t="str">
        <f t="shared" si="152"/>
        <v/>
      </c>
      <c r="N1150" s="161">
        <f t="shared" si="150"/>
        <v>0</v>
      </c>
      <c r="O1150" s="168">
        <f>Input!C1166</f>
        <v>0</v>
      </c>
      <c r="P1150" s="168"/>
      <c r="R1150" s="131">
        <f t="shared" si="151"/>
        <v>0</v>
      </c>
      <c r="S1150" s="133" t="str">
        <f t="shared" si="153"/>
        <v xml:space="preserve"> </v>
      </c>
      <c r="T1150" s="133"/>
      <c r="U1150" s="132" t="str">
        <f>_xlfn.IFNA(IF($D1150=0,LOOKUP($F1150,{0.1,0.2,0.3,0.4,0.5,0.6,0.7,0.8,0.9,1},{22,34,46,58,70,82,94,106,118,130}),""),"")</f>
        <v/>
      </c>
      <c r="V1150" s="132" t="str">
        <f>_xlfn.IFNA(IF($D1150=1,LOOKUP($F1150,{0.1,0.2,0.3,0.4,0.5,0.6,0.7,0.8,0.9,1},{23,35,47,59,71,83,95,107,119,131}),""),"")</f>
        <v/>
      </c>
      <c r="W1150" s="132" t="str">
        <f>_xlfn.IFNA(IF($D1150=2,LOOKUP($F1150,{0.1,0.2,0.3,0.4,0.5,0.6,0.7,0.8,0.9,1},{24,36,48,60,72,84,96,108,120,132}),""),"")</f>
        <v/>
      </c>
      <c r="X1150" s="132" t="str">
        <f>_xlfn.IFNA(IF($D1150=3,LOOKUP($F1150,{0.1,0.2,0.3,0.4,0.5,0.6,0.7,0.8,0.9,1},{25,37,49,61,73,85,97,109,121,133}),""),"")</f>
        <v/>
      </c>
      <c r="Y1150" s="132" t="str">
        <f>_xlfn.IFNA(IF($D1150=4,LOOKUP($F1150,{0.1,0.2,0.3,0.4,0.5,0.6,0.7,0.8,0.9,1},{26,38,50,62,74,86,98,110,122,134}),""),"")</f>
        <v/>
      </c>
      <c r="Z1150" s="132" t="str">
        <f>_xlfn.IFNA(IF($D1150=5,LOOKUP($F1150,{0.1,0.2,0.3,0.4,0.5,0.6,0.7,0.8,0.9,1},{27,39,51,63,75,87,99,111,123,135}),""),"")</f>
        <v/>
      </c>
      <c r="AA1150" s="132">
        <f t="shared" si="154"/>
        <v>0</v>
      </c>
      <c r="AB1150" s="132" t="str">
        <f t="shared" si="155"/>
        <v>00</v>
      </c>
      <c r="AC1150" s="82" t="e">
        <f>VLOOKUP(AB1150,'AMI Ref'!T:U,2,FALSE)</f>
        <v>#N/A</v>
      </c>
      <c r="AD1150" s="124"/>
      <c r="AE1150" s="81" t="str">
        <f>_xlfn.IFNA(IF($D1150=0,IF($J1150="Not Paid by Tenant",0,INDEX('AMI Ref'!$K$5:$N$5,MATCH($J1150,{"Oil","Gas","Electric - Other","ELECTRIC - HEAT PUMP"},0))),0),"")</f>
        <v/>
      </c>
      <c r="AF1150" s="81">
        <f>_xlfn.IFNA(IF($D1150=1,IF($J1150="Not Paid by Tenant",0,INDEX('AMI Ref'!$K$6:$N$6,MATCH($J1150,{"Oil","Gas","Electric - Other","ELECTRIC - HEAT PUMP"},0))),0),"")</f>
        <v>0</v>
      </c>
      <c r="AG1150" s="81">
        <f>_xlfn.IFNA(IF($D1150=2,IF($J1150="Not Paid by Tenant",0,INDEX('AMI Ref'!$K$7:$N$7,MATCH($J1150,{"Oil","Gas","Electric - Other","ELECTRIC - HEAT PUMP"},0))),0),"")</f>
        <v>0</v>
      </c>
      <c r="AH1150" s="81">
        <f>_xlfn.IFNA(IF($D1150=3,IF($J1150="Not Paid by Tenant",0,INDEX('AMI Ref'!$K$8:$N$8,MATCH($J1150,{"Oil","Gas","Electric - Other","ELECTRIC - HEAT PUMP"},0))),0),"")</f>
        <v>0</v>
      </c>
      <c r="AI1150" s="81">
        <f>_xlfn.IFNA(IF($D1150=4,IF($J1150="Not Paid by Tenant",0,INDEX('AMI Ref'!$K$9:$N$9,MATCH($J1150,{"Oil","Gas","Electric - Other","ELECTRIC - HEAT PUMP"},0))),0),"")</f>
        <v>0</v>
      </c>
      <c r="AJ1150" s="81">
        <f>_xlfn.IFNA(IF($D1150=5,IF($J1150="Not Paid by Tenant",0,INDEX('AMI Ref'!$K$10:$N$10,MATCH($J1150,{"Oil","Gas","Electric - Other","ELECTRIC - HEAT PUMP"},0))),0),"")</f>
        <v>0</v>
      </c>
      <c r="AK1150" s="128"/>
      <c r="AL1150" s="81" t="str">
        <f>_xlfn.IFNA(IF($D1150=0,IF($K1150="Not Paid by Tenant",0,INDEX('AMI Ref'!$O$5:$R$5,MATCH($K1150,{"Oil","Gas","Electric - Other","Electric ccASHP - split"},0))),0),"")</f>
        <v/>
      </c>
      <c r="AM1150" s="81">
        <f>_xlfn.IFNA(IF($D1150=1,IF($K1150="Not Paid by Tenant",0,INDEX('AMI Ref'!$O$6:$R$6,MATCH($K1150,{"Oil","Gas","Electric - Other","Electric ccASHP - split"},0))),0),"")</f>
        <v>0</v>
      </c>
      <c r="AN1150" s="81">
        <f>_xlfn.IFNA(IF($D1150=2,IF($K1150="Not Paid by Tenant",0,INDEX('AMI Ref'!$O$7:$R$7,MATCH($K1150,{"Oil","Gas","Electric - Other","Electric ccASHP - split"},0))),0),"")</f>
        <v>0</v>
      </c>
      <c r="AO1150" s="81">
        <f>_xlfn.IFNA(IF($D1150=3,IF($K1150="Not Paid by Tenant",0,INDEX('AMI Ref'!$O$8:$R$8,MATCH($K1150,{"Oil","Gas","Electric - Other","Electric ccASHP - split"},0))),0),"")</f>
        <v>0</v>
      </c>
      <c r="AP1150" s="81">
        <f>_xlfn.IFNA(IF($D1150=4,IF($K1150="Not Paid by Tenant",0,INDEX('AMI Ref'!$O$9:$R$9,MATCH($K1150,{"Oil","Gas","Electric - Other","Electric ccASHP - split"},0))),0),"")</f>
        <v>0</v>
      </c>
      <c r="AQ1150" s="81">
        <f>_xlfn.IFNA(IF($D1150=5,IF($K1150="Not Paid by Tenant",0,INDEX('AMI Ref'!$O$10:$R$10,MATCH($K1150,{"Oil","Gas","Electric - Other","Electric ccASHP - split"},0))),0),"")</f>
        <v>0</v>
      </c>
      <c r="AR1150" s="124">
        <f t="shared" si="156"/>
        <v>0</v>
      </c>
      <c r="AS1150" s="123" t="e">
        <f t="shared" si="157"/>
        <v>#N/A</v>
      </c>
    </row>
    <row r="1151" spans="1:45" x14ac:dyDescent="0.2">
      <c r="A1151" s="130">
        <v>1149</v>
      </c>
      <c r="B1151" s="177">
        <f>IF(OR(COUNTIF($B$2:$B1150,Input!$F1167)&lt;1,COUNTIF($O$2:$O1150,Input!$C1167)&lt;1),Input!F1167,0)</f>
        <v>0</v>
      </c>
      <c r="C1151" s="177">
        <f>IF(OR(COUNTIF($B$2:$B1150,Input!$F1167)&lt;1,COUNTIF($O$2:$O1150,Input!$C1167)&lt;1),Input!G1167,0)</f>
        <v>0</v>
      </c>
      <c r="D1151" s="177">
        <f>IF(OR(COUNTIF($B$2:$B1150,Input!$F1167)&lt;1,COUNTIF($O$2:$O1150,Input!$C1167)&lt;1),Input!H1167,0)</f>
        <v>0</v>
      </c>
      <c r="E1151" s="177">
        <f>IF(OR(COUNTIF($B$2:$B1150,Input!$F1167)&lt;1,COUNTIF($O$2:$O1150,Input!$C1167)&lt;1),Input!I1167,0)</f>
        <v>0</v>
      </c>
      <c r="F1151" s="177">
        <f>IF(OR(COUNTIF($B$2:$B1150,Input!$F1167)&lt;1,COUNTIF($O$2:$O1150,Input!$C1167)&lt;1),Input!J1167,0)</f>
        <v>0</v>
      </c>
      <c r="G1151" s="177">
        <f>IF(OR(COUNTIF($B$2:$B1150,Input!$F1167)&lt;1,COUNTIF($O$2:$O1150,Input!$C1167)&lt;1),Input!K1167,0)</f>
        <v>0</v>
      </c>
      <c r="H1151" s="177">
        <f>IF(OR(COUNTIF($B$2:$B1150,Input!$F1167)&lt;1,COUNTIF($O$2:$O1150,Input!$C1167)&lt;1),Input!L1167,0)</f>
        <v>0</v>
      </c>
      <c r="I1151" s="177">
        <f>IF(OR(COUNTIF($B$2:$B1150,Input!$F1167)&lt;1,COUNTIF($O$2:$O1150,Input!$C1167)&lt;1),Input!M1167,0)</f>
        <v>0</v>
      </c>
      <c r="J1151" s="177">
        <f>IF(OR(COUNTIF($B$2:$B1150,Input!$F1167)&lt;1,COUNTIF($O$2:$O1150,Input!$C1167)&lt;1),Input!N1167,0)</f>
        <v>0</v>
      </c>
      <c r="K1151" s="177">
        <f>IF(OR(COUNTIF($B$2:$B1150,Input!$F1167)&lt;1,COUNTIF($O$2:$O1150,Input!$C1167)&lt;1),Input!O1167,0)</f>
        <v>0</v>
      </c>
      <c r="L1151" s="177">
        <f>IF(OR(COUNTIF($B$2:$B1150,Input!$F1167)&lt;1,COUNTIF($O$2:$O1150,Input!$C1167)&lt;1),Input!P1167,0)</f>
        <v>0</v>
      </c>
      <c r="M1151" s="129" t="str">
        <f t="shared" si="152"/>
        <v/>
      </c>
      <c r="N1151" s="161">
        <f t="shared" si="150"/>
        <v>0</v>
      </c>
      <c r="O1151" s="168">
        <f>Input!C1167</f>
        <v>0</v>
      </c>
      <c r="P1151" s="168"/>
      <c r="R1151" s="131">
        <f t="shared" si="151"/>
        <v>0</v>
      </c>
      <c r="S1151" s="133" t="str">
        <f t="shared" si="153"/>
        <v xml:space="preserve"> </v>
      </c>
      <c r="T1151" s="133"/>
      <c r="U1151" s="132" t="str">
        <f>_xlfn.IFNA(IF($D1151=0,LOOKUP($F1151,{0.1,0.2,0.3,0.4,0.5,0.6,0.7,0.8,0.9,1},{22,34,46,58,70,82,94,106,118,130}),""),"")</f>
        <v/>
      </c>
      <c r="V1151" s="132" t="str">
        <f>_xlfn.IFNA(IF($D1151=1,LOOKUP($F1151,{0.1,0.2,0.3,0.4,0.5,0.6,0.7,0.8,0.9,1},{23,35,47,59,71,83,95,107,119,131}),""),"")</f>
        <v/>
      </c>
      <c r="W1151" s="132" t="str">
        <f>_xlfn.IFNA(IF($D1151=2,LOOKUP($F1151,{0.1,0.2,0.3,0.4,0.5,0.6,0.7,0.8,0.9,1},{24,36,48,60,72,84,96,108,120,132}),""),"")</f>
        <v/>
      </c>
      <c r="X1151" s="132" t="str">
        <f>_xlfn.IFNA(IF($D1151=3,LOOKUP($F1151,{0.1,0.2,0.3,0.4,0.5,0.6,0.7,0.8,0.9,1},{25,37,49,61,73,85,97,109,121,133}),""),"")</f>
        <v/>
      </c>
      <c r="Y1151" s="132" t="str">
        <f>_xlfn.IFNA(IF($D1151=4,LOOKUP($F1151,{0.1,0.2,0.3,0.4,0.5,0.6,0.7,0.8,0.9,1},{26,38,50,62,74,86,98,110,122,134}),""),"")</f>
        <v/>
      </c>
      <c r="Z1151" s="132" t="str">
        <f>_xlfn.IFNA(IF($D1151=5,LOOKUP($F1151,{0.1,0.2,0.3,0.4,0.5,0.6,0.7,0.8,0.9,1},{27,39,51,63,75,87,99,111,123,135}),""),"")</f>
        <v/>
      </c>
      <c r="AA1151" s="132">
        <f t="shared" si="154"/>
        <v>0</v>
      </c>
      <c r="AB1151" s="132" t="str">
        <f t="shared" si="155"/>
        <v>00</v>
      </c>
      <c r="AC1151" s="82" t="e">
        <f>VLOOKUP(AB1151,'AMI Ref'!T:U,2,FALSE)</f>
        <v>#N/A</v>
      </c>
      <c r="AD1151" s="124"/>
      <c r="AE1151" s="81" t="str">
        <f>_xlfn.IFNA(IF($D1151=0,IF($J1151="Not Paid by Tenant",0,INDEX('AMI Ref'!$K$5:$N$5,MATCH($J1151,{"Oil","Gas","Electric - Other","ELECTRIC - HEAT PUMP"},0))),0),"")</f>
        <v/>
      </c>
      <c r="AF1151" s="81">
        <f>_xlfn.IFNA(IF($D1151=1,IF($J1151="Not Paid by Tenant",0,INDEX('AMI Ref'!$K$6:$N$6,MATCH($J1151,{"Oil","Gas","Electric - Other","ELECTRIC - HEAT PUMP"},0))),0),"")</f>
        <v>0</v>
      </c>
      <c r="AG1151" s="81">
        <f>_xlfn.IFNA(IF($D1151=2,IF($J1151="Not Paid by Tenant",0,INDEX('AMI Ref'!$K$7:$N$7,MATCH($J1151,{"Oil","Gas","Electric - Other","ELECTRIC - HEAT PUMP"},0))),0),"")</f>
        <v>0</v>
      </c>
      <c r="AH1151" s="81">
        <f>_xlfn.IFNA(IF($D1151=3,IF($J1151="Not Paid by Tenant",0,INDEX('AMI Ref'!$K$8:$N$8,MATCH($J1151,{"Oil","Gas","Electric - Other","ELECTRIC - HEAT PUMP"},0))),0),"")</f>
        <v>0</v>
      </c>
      <c r="AI1151" s="81">
        <f>_xlfn.IFNA(IF($D1151=4,IF($J1151="Not Paid by Tenant",0,INDEX('AMI Ref'!$K$9:$N$9,MATCH($J1151,{"Oil","Gas","Electric - Other","ELECTRIC - HEAT PUMP"},0))),0),"")</f>
        <v>0</v>
      </c>
      <c r="AJ1151" s="81">
        <f>_xlfn.IFNA(IF($D1151=5,IF($J1151="Not Paid by Tenant",0,INDEX('AMI Ref'!$K$10:$N$10,MATCH($J1151,{"Oil","Gas","Electric - Other","ELECTRIC - HEAT PUMP"},0))),0),"")</f>
        <v>0</v>
      </c>
      <c r="AK1151" s="128"/>
      <c r="AL1151" s="81" t="str">
        <f>_xlfn.IFNA(IF($D1151=0,IF($K1151="Not Paid by Tenant",0,INDEX('AMI Ref'!$O$5:$R$5,MATCH($K1151,{"Oil","Gas","Electric - Other","Electric ccASHP - split"},0))),0),"")</f>
        <v/>
      </c>
      <c r="AM1151" s="81">
        <f>_xlfn.IFNA(IF($D1151=1,IF($K1151="Not Paid by Tenant",0,INDEX('AMI Ref'!$O$6:$R$6,MATCH($K1151,{"Oil","Gas","Electric - Other","Electric ccASHP - split"},0))),0),"")</f>
        <v>0</v>
      </c>
      <c r="AN1151" s="81">
        <f>_xlfn.IFNA(IF($D1151=2,IF($K1151="Not Paid by Tenant",0,INDEX('AMI Ref'!$O$7:$R$7,MATCH($K1151,{"Oil","Gas","Electric - Other","Electric ccASHP - split"},0))),0),"")</f>
        <v>0</v>
      </c>
      <c r="AO1151" s="81">
        <f>_xlfn.IFNA(IF($D1151=3,IF($K1151="Not Paid by Tenant",0,INDEX('AMI Ref'!$O$8:$R$8,MATCH($K1151,{"Oil","Gas","Electric - Other","Electric ccASHP - split"},0))),0),"")</f>
        <v>0</v>
      </c>
      <c r="AP1151" s="81">
        <f>_xlfn.IFNA(IF($D1151=4,IF($K1151="Not Paid by Tenant",0,INDEX('AMI Ref'!$O$9:$R$9,MATCH($K1151,{"Oil","Gas","Electric - Other","Electric ccASHP - split"},0))),0),"")</f>
        <v>0</v>
      </c>
      <c r="AQ1151" s="81">
        <f>_xlfn.IFNA(IF($D1151=5,IF($K1151="Not Paid by Tenant",0,INDEX('AMI Ref'!$O$10:$R$10,MATCH($K1151,{"Oil","Gas","Electric - Other","Electric ccASHP - split"},0))),0),"")</f>
        <v>0</v>
      </c>
      <c r="AR1151" s="124">
        <f t="shared" si="156"/>
        <v>0</v>
      </c>
      <c r="AS1151" s="123" t="e">
        <f t="shared" si="157"/>
        <v>#N/A</v>
      </c>
    </row>
    <row r="1152" spans="1:45" x14ac:dyDescent="0.2">
      <c r="A1152" s="130">
        <v>1150</v>
      </c>
      <c r="B1152" s="177">
        <f>IF(OR(COUNTIF($B$2:$B1151,Input!$F1168)&lt;1,COUNTIF($O$2:$O1151,Input!$C1168)&lt;1),Input!F1168,0)</f>
        <v>0</v>
      </c>
      <c r="C1152" s="177">
        <f>IF(OR(COUNTIF($B$2:$B1151,Input!$F1168)&lt;1,COUNTIF($O$2:$O1151,Input!$C1168)&lt;1),Input!G1168,0)</f>
        <v>0</v>
      </c>
      <c r="D1152" s="177">
        <f>IF(OR(COUNTIF($B$2:$B1151,Input!$F1168)&lt;1,COUNTIF($O$2:$O1151,Input!$C1168)&lt;1),Input!H1168,0)</f>
        <v>0</v>
      </c>
      <c r="E1152" s="177">
        <f>IF(OR(COUNTIF($B$2:$B1151,Input!$F1168)&lt;1,COUNTIF($O$2:$O1151,Input!$C1168)&lt;1),Input!I1168,0)</f>
        <v>0</v>
      </c>
      <c r="F1152" s="177">
        <f>IF(OR(COUNTIF($B$2:$B1151,Input!$F1168)&lt;1,COUNTIF($O$2:$O1151,Input!$C1168)&lt;1),Input!J1168,0)</f>
        <v>0</v>
      </c>
      <c r="G1152" s="177">
        <f>IF(OR(COUNTIF($B$2:$B1151,Input!$F1168)&lt;1,COUNTIF($O$2:$O1151,Input!$C1168)&lt;1),Input!K1168,0)</f>
        <v>0</v>
      </c>
      <c r="H1152" s="177">
        <f>IF(OR(COUNTIF($B$2:$B1151,Input!$F1168)&lt;1,COUNTIF($O$2:$O1151,Input!$C1168)&lt;1),Input!L1168,0)</f>
        <v>0</v>
      </c>
      <c r="I1152" s="177">
        <f>IF(OR(COUNTIF($B$2:$B1151,Input!$F1168)&lt;1,COUNTIF($O$2:$O1151,Input!$C1168)&lt;1),Input!M1168,0)</f>
        <v>0</v>
      </c>
      <c r="J1152" s="177">
        <f>IF(OR(COUNTIF($B$2:$B1151,Input!$F1168)&lt;1,COUNTIF($O$2:$O1151,Input!$C1168)&lt;1),Input!N1168,0)</f>
        <v>0</v>
      </c>
      <c r="K1152" s="177">
        <f>IF(OR(COUNTIF($B$2:$B1151,Input!$F1168)&lt;1,COUNTIF($O$2:$O1151,Input!$C1168)&lt;1),Input!O1168,0)</f>
        <v>0</v>
      </c>
      <c r="L1152" s="177">
        <f>IF(OR(COUNTIF($B$2:$B1151,Input!$F1168)&lt;1,COUNTIF($O$2:$O1151,Input!$C1168)&lt;1),Input!P1168,0)</f>
        <v>0</v>
      </c>
      <c r="M1152" s="129" t="str">
        <f t="shared" si="152"/>
        <v/>
      </c>
      <c r="N1152" s="161">
        <f t="shared" si="150"/>
        <v>0</v>
      </c>
      <c r="O1152" s="168">
        <f>Input!C1168</f>
        <v>0</v>
      </c>
      <c r="P1152" s="168"/>
      <c r="R1152" s="131">
        <f t="shared" si="151"/>
        <v>0</v>
      </c>
      <c r="S1152" s="133" t="str">
        <f t="shared" si="153"/>
        <v xml:space="preserve"> </v>
      </c>
      <c r="T1152" s="133"/>
      <c r="U1152" s="132" t="str">
        <f>_xlfn.IFNA(IF($D1152=0,LOOKUP($F1152,{0.1,0.2,0.3,0.4,0.5,0.6,0.7,0.8,0.9,1},{22,34,46,58,70,82,94,106,118,130}),""),"")</f>
        <v/>
      </c>
      <c r="V1152" s="132" t="str">
        <f>_xlfn.IFNA(IF($D1152=1,LOOKUP($F1152,{0.1,0.2,0.3,0.4,0.5,0.6,0.7,0.8,0.9,1},{23,35,47,59,71,83,95,107,119,131}),""),"")</f>
        <v/>
      </c>
      <c r="W1152" s="132" t="str">
        <f>_xlfn.IFNA(IF($D1152=2,LOOKUP($F1152,{0.1,0.2,0.3,0.4,0.5,0.6,0.7,0.8,0.9,1},{24,36,48,60,72,84,96,108,120,132}),""),"")</f>
        <v/>
      </c>
      <c r="X1152" s="132" t="str">
        <f>_xlfn.IFNA(IF($D1152=3,LOOKUP($F1152,{0.1,0.2,0.3,0.4,0.5,0.6,0.7,0.8,0.9,1},{25,37,49,61,73,85,97,109,121,133}),""),"")</f>
        <v/>
      </c>
      <c r="Y1152" s="132" t="str">
        <f>_xlfn.IFNA(IF($D1152=4,LOOKUP($F1152,{0.1,0.2,0.3,0.4,0.5,0.6,0.7,0.8,0.9,1},{26,38,50,62,74,86,98,110,122,134}),""),"")</f>
        <v/>
      </c>
      <c r="Z1152" s="132" t="str">
        <f>_xlfn.IFNA(IF($D1152=5,LOOKUP($F1152,{0.1,0.2,0.3,0.4,0.5,0.6,0.7,0.8,0.9,1},{27,39,51,63,75,87,99,111,123,135}),""),"")</f>
        <v/>
      </c>
      <c r="AA1152" s="132">
        <f t="shared" si="154"/>
        <v>0</v>
      </c>
      <c r="AB1152" s="132" t="str">
        <f t="shared" si="155"/>
        <v>00</v>
      </c>
      <c r="AC1152" s="82" t="e">
        <f>VLOOKUP(AB1152,'AMI Ref'!T:U,2,FALSE)</f>
        <v>#N/A</v>
      </c>
      <c r="AD1152" s="124"/>
      <c r="AE1152" s="81" t="str">
        <f>_xlfn.IFNA(IF($D1152=0,IF($J1152="Not Paid by Tenant",0,INDEX('AMI Ref'!$K$5:$N$5,MATCH($J1152,{"Oil","Gas","Electric - Other","ELECTRIC - HEAT PUMP"},0))),0),"")</f>
        <v/>
      </c>
      <c r="AF1152" s="81">
        <f>_xlfn.IFNA(IF($D1152=1,IF($J1152="Not Paid by Tenant",0,INDEX('AMI Ref'!$K$6:$N$6,MATCH($J1152,{"Oil","Gas","Electric - Other","ELECTRIC - HEAT PUMP"},0))),0),"")</f>
        <v>0</v>
      </c>
      <c r="AG1152" s="81">
        <f>_xlfn.IFNA(IF($D1152=2,IF($J1152="Not Paid by Tenant",0,INDEX('AMI Ref'!$K$7:$N$7,MATCH($J1152,{"Oil","Gas","Electric - Other","ELECTRIC - HEAT PUMP"},0))),0),"")</f>
        <v>0</v>
      </c>
      <c r="AH1152" s="81">
        <f>_xlfn.IFNA(IF($D1152=3,IF($J1152="Not Paid by Tenant",0,INDEX('AMI Ref'!$K$8:$N$8,MATCH($J1152,{"Oil","Gas","Electric - Other","ELECTRIC - HEAT PUMP"},0))),0),"")</f>
        <v>0</v>
      </c>
      <c r="AI1152" s="81">
        <f>_xlfn.IFNA(IF($D1152=4,IF($J1152="Not Paid by Tenant",0,INDEX('AMI Ref'!$K$9:$N$9,MATCH($J1152,{"Oil","Gas","Electric - Other","ELECTRIC - HEAT PUMP"},0))),0),"")</f>
        <v>0</v>
      </c>
      <c r="AJ1152" s="81">
        <f>_xlfn.IFNA(IF($D1152=5,IF($J1152="Not Paid by Tenant",0,INDEX('AMI Ref'!$K$10:$N$10,MATCH($J1152,{"Oil","Gas","Electric - Other","ELECTRIC - HEAT PUMP"},0))),0),"")</f>
        <v>0</v>
      </c>
      <c r="AK1152" s="128"/>
      <c r="AL1152" s="81" t="str">
        <f>_xlfn.IFNA(IF($D1152=0,IF($K1152="Not Paid by Tenant",0,INDEX('AMI Ref'!$O$5:$R$5,MATCH($K1152,{"Oil","Gas","Electric - Other","Electric ccASHP - split"},0))),0),"")</f>
        <v/>
      </c>
      <c r="AM1152" s="81">
        <f>_xlfn.IFNA(IF($D1152=1,IF($K1152="Not Paid by Tenant",0,INDEX('AMI Ref'!$O$6:$R$6,MATCH($K1152,{"Oil","Gas","Electric - Other","Electric ccASHP - split"},0))),0),"")</f>
        <v>0</v>
      </c>
      <c r="AN1152" s="81">
        <f>_xlfn.IFNA(IF($D1152=2,IF($K1152="Not Paid by Tenant",0,INDEX('AMI Ref'!$O$7:$R$7,MATCH($K1152,{"Oil","Gas","Electric - Other","Electric ccASHP - split"},0))),0),"")</f>
        <v>0</v>
      </c>
      <c r="AO1152" s="81">
        <f>_xlfn.IFNA(IF($D1152=3,IF($K1152="Not Paid by Tenant",0,INDEX('AMI Ref'!$O$8:$R$8,MATCH($K1152,{"Oil","Gas","Electric - Other","Electric ccASHP - split"},0))),0),"")</f>
        <v>0</v>
      </c>
      <c r="AP1152" s="81">
        <f>_xlfn.IFNA(IF($D1152=4,IF($K1152="Not Paid by Tenant",0,INDEX('AMI Ref'!$O$9:$R$9,MATCH($K1152,{"Oil","Gas","Electric - Other","Electric ccASHP - split"},0))),0),"")</f>
        <v>0</v>
      </c>
      <c r="AQ1152" s="81">
        <f>_xlfn.IFNA(IF($D1152=5,IF($K1152="Not Paid by Tenant",0,INDEX('AMI Ref'!$O$10:$R$10,MATCH($K1152,{"Oil","Gas","Electric - Other","Electric ccASHP - split"},0))),0),"")</f>
        <v>0</v>
      </c>
      <c r="AR1152" s="124">
        <f t="shared" si="156"/>
        <v>0</v>
      </c>
      <c r="AS1152" s="123" t="e">
        <f t="shared" si="157"/>
        <v>#N/A</v>
      </c>
    </row>
    <row r="1153" spans="1:45" x14ac:dyDescent="0.2">
      <c r="A1153" s="130">
        <v>1151</v>
      </c>
      <c r="B1153" s="177">
        <f>IF(OR(COUNTIF($B$2:$B1152,Input!$F1169)&lt;1,COUNTIF($O$2:$O1152,Input!$C1169)&lt;1),Input!F1169,0)</f>
        <v>0</v>
      </c>
      <c r="C1153" s="177">
        <f>IF(OR(COUNTIF($B$2:$B1152,Input!$F1169)&lt;1,COUNTIF($O$2:$O1152,Input!$C1169)&lt;1),Input!G1169,0)</f>
        <v>0</v>
      </c>
      <c r="D1153" s="177">
        <f>IF(OR(COUNTIF($B$2:$B1152,Input!$F1169)&lt;1,COUNTIF($O$2:$O1152,Input!$C1169)&lt;1),Input!H1169,0)</f>
        <v>0</v>
      </c>
      <c r="E1153" s="177">
        <f>IF(OR(COUNTIF($B$2:$B1152,Input!$F1169)&lt;1,COUNTIF($O$2:$O1152,Input!$C1169)&lt;1),Input!I1169,0)</f>
        <v>0</v>
      </c>
      <c r="F1153" s="177">
        <f>IF(OR(COUNTIF($B$2:$B1152,Input!$F1169)&lt;1,COUNTIF($O$2:$O1152,Input!$C1169)&lt;1),Input!J1169,0)</f>
        <v>0</v>
      </c>
      <c r="G1153" s="177">
        <f>IF(OR(COUNTIF($B$2:$B1152,Input!$F1169)&lt;1,COUNTIF($O$2:$O1152,Input!$C1169)&lt;1),Input!K1169,0)</f>
        <v>0</v>
      </c>
      <c r="H1153" s="177">
        <f>IF(OR(COUNTIF($B$2:$B1152,Input!$F1169)&lt;1,COUNTIF($O$2:$O1152,Input!$C1169)&lt;1),Input!L1169,0)</f>
        <v>0</v>
      </c>
      <c r="I1153" s="177">
        <f>IF(OR(COUNTIF($B$2:$B1152,Input!$F1169)&lt;1,COUNTIF($O$2:$O1152,Input!$C1169)&lt;1),Input!M1169,0)</f>
        <v>0</v>
      </c>
      <c r="J1153" s="177">
        <f>IF(OR(COUNTIF($B$2:$B1152,Input!$F1169)&lt;1,COUNTIF($O$2:$O1152,Input!$C1169)&lt;1),Input!N1169,0)</f>
        <v>0</v>
      </c>
      <c r="K1153" s="177">
        <f>IF(OR(COUNTIF($B$2:$B1152,Input!$F1169)&lt;1,COUNTIF($O$2:$O1152,Input!$C1169)&lt;1),Input!O1169,0)</f>
        <v>0</v>
      </c>
      <c r="L1153" s="177">
        <f>IF(OR(COUNTIF($B$2:$B1152,Input!$F1169)&lt;1,COUNTIF($O$2:$O1152,Input!$C1169)&lt;1),Input!P1169,0)</f>
        <v>0</v>
      </c>
      <c r="M1153" s="129" t="str">
        <f t="shared" si="152"/>
        <v/>
      </c>
      <c r="N1153" s="161">
        <f t="shared" si="150"/>
        <v>0</v>
      </c>
      <c r="O1153" s="168">
        <f>Input!C1169</f>
        <v>0</v>
      </c>
      <c r="P1153" s="168"/>
      <c r="R1153" s="131">
        <f t="shared" si="151"/>
        <v>0</v>
      </c>
      <c r="S1153" s="133" t="str">
        <f t="shared" si="153"/>
        <v xml:space="preserve"> </v>
      </c>
      <c r="T1153" s="133"/>
      <c r="U1153" s="132" t="str">
        <f>_xlfn.IFNA(IF($D1153=0,LOOKUP($F1153,{0.1,0.2,0.3,0.4,0.5,0.6,0.7,0.8,0.9,1},{22,34,46,58,70,82,94,106,118,130}),""),"")</f>
        <v/>
      </c>
      <c r="V1153" s="132" t="str">
        <f>_xlfn.IFNA(IF($D1153=1,LOOKUP($F1153,{0.1,0.2,0.3,0.4,0.5,0.6,0.7,0.8,0.9,1},{23,35,47,59,71,83,95,107,119,131}),""),"")</f>
        <v/>
      </c>
      <c r="W1153" s="132" t="str">
        <f>_xlfn.IFNA(IF($D1153=2,LOOKUP($F1153,{0.1,0.2,0.3,0.4,0.5,0.6,0.7,0.8,0.9,1},{24,36,48,60,72,84,96,108,120,132}),""),"")</f>
        <v/>
      </c>
      <c r="X1153" s="132" t="str">
        <f>_xlfn.IFNA(IF($D1153=3,LOOKUP($F1153,{0.1,0.2,0.3,0.4,0.5,0.6,0.7,0.8,0.9,1},{25,37,49,61,73,85,97,109,121,133}),""),"")</f>
        <v/>
      </c>
      <c r="Y1153" s="132" t="str">
        <f>_xlfn.IFNA(IF($D1153=4,LOOKUP($F1153,{0.1,0.2,0.3,0.4,0.5,0.6,0.7,0.8,0.9,1},{26,38,50,62,74,86,98,110,122,134}),""),"")</f>
        <v/>
      </c>
      <c r="Z1153" s="132" t="str">
        <f>_xlfn.IFNA(IF($D1153=5,LOOKUP($F1153,{0.1,0.2,0.3,0.4,0.5,0.6,0.7,0.8,0.9,1},{27,39,51,63,75,87,99,111,123,135}),""),"")</f>
        <v/>
      </c>
      <c r="AA1153" s="132">
        <f t="shared" si="154"/>
        <v>0</v>
      </c>
      <c r="AB1153" s="132" t="str">
        <f t="shared" si="155"/>
        <v>00</v>
      </c>
      <c r="AC1153" s="82" t="e">
        <f>VLOOKUP(AB1153,'AMI Ref'!T:U,2,FALSE)</f>
        <v>#N/A</v>
      </c>
      <c r="AD1153" s="124"/>
      <c r="AE1153" s="81" t="str">
        <f>_xlfn.IFNA(IF($D1153=0,IF($J1153="Not Paid by Tenant",0,INDEX('AMI Ref'!$K$5:$N$5,MATCH($J1153,{"Oil","Gas","Electric - Other","ELECTRIC - HEAT PUMP"},0))),0),"")</f>
        <v/>
      </c>
      <c r="AF1153" s="81">
        <f>_xlfn.IFNA(IF($D1153=1,IF($J1153="Not Paid by Tenant",0,INDEX('AMI Ref'!$K$6:$N$6,MATCH($J1153,{"Oil","Gas","Electric - Other","ELECTRIC - HEAT PUMP"},0))),0),"")</f>
        <v>0</v>
      </c>
      <c r="AG1153" s="81">
        <f>_xlfn.IFNA(IF($D1153=2,IF($J1153="Not Paid by Tenant",0,INDEX('AMI Ref'!$K$7:$N$7,MATCH($J1153,{"Oil","Gas","Electric - Other","ELECTRIC - HEAT PUMP"},0))),0),"")</f>
        <v>0</v>
      </c>
      <c r="AH1153" s="81">
        <f>_xlfn.IFNA(IF($D1153=3,IF($J1153="Not Paid by Tenant",0,INDEX('AMI Ref'!$K$8:$N$8,MATCH($J1153,{"Oil","Gas","Electric - Other","ELECTRIC - HEAT PUMP"},0))),0),"")</f>
        <v>0</v>
      </c>
      <c r="AI1153" s="81">
        <f>_xlfn.IFNA(IF($D1153=4,IF($J1153="Not Paid by Tenant",0,INDEX('AMI Ref'!$K$9:$N$9,MATCH($J1153,{"Oil","Gas","Electric - Other","ELECTRIC - HEAT PUMP"},0))),0),"")</f>
        <v>0</v>
      </c>
      <c r="AJ1153" s="81">
        <f>_xlfn.IFNA(IF($D1153=5,IF($J1153="Not Paid by Tenant",0,INDEX('AMI Ref'!$K$10:$N$10,MATCH($J1153,{"Oil","Gas","Electric - Other","ELECTRIC - HEAT PUMP"},0))),0),"")</f>
        <v>0</v>
      </c>
      <c r="AK1153" s="128"/>
      <c r="AL1153" s="81" t="str">
        <f>_xlfn.IFNA(IF($D1153=0,IF($K1153="Not Paid by Tenant",0,INDEX('AMI Ref'!$O$5:$R$5,MATCH($K1153,{"Oil","Gas","Electric - Other","Electric ccASHP - split"},0))),0),"")</f>
        <v/>
      </c>
      <c r="AM1153" s="81">
        <f>_xlfn.IFNA(IF($D1153=1,IF($K1153="Not Paid by Tenant",0,INDEX('AMI Ref'!$O$6:$R$6,MATCH($K1153,{"Oil","Gas","Electric - Other","Electric ccASHP - split"},0))),0),"")</f>
        <v>0</v>
      </c>
      <c r="AN1153" s="81">
        <f>_xlfn.IFNA(IF($D1153=2,IF($K1153="Not Paid by Tenant",0,INDEX('AMI Ref'!$O$7:$R$7,MATCH($K1153,{"Oil","Gas","Electric - Other","Electric ccASHP - split"},0))),0),"")</f>
        <v>0</v>
      </c>
      <c r="AO1153" s="81">
        <f>_xlfn.IFNA(IF($D1153=3,IF($K1153="Not Paid by Tenant",0,INDEX('AMI Ref'!$O$8:$R$8,MATCH($K1153,{"Oil","Gas","Electric - Other","Electric ccASHP - split"},0))),0),"")</f>
        <v>0</v>
      </c>
      <c r="AP1153" s="81">
        <f>_xlfn.IFNA(IF($D1153=4,IF($K1153="Not Paid by Tenant",0,INDEX('AMI Ref'!$O$9:$R$9,MATCH($K1153,{"Oil","Gas","Electric - Other","Electric ccASHP - split"},0))),0),"")</f>
        <v>0</v>
      </c>
      <c r="AQ1153" s="81">
        <f>_xlfn.IFNA(IF($D1153=5,IF($K1153="Not Paid by Tenant",0,INDEX('AMI Ref'!$O$10:$R$10,MATCH($K1153,{"Oil","Gas","Electric - Other","Electric ccASHP - split"},0))),0),"")</f>
        <v>0</v>
      </c>
      <c r="AR1153" s="124">
        <f t="shared" si="156"/>
        <v>0</v>
      </c>
      <c r="AS1153" s="123" t="e">
        <f t="shared" si="157"/>
        <v>#N/A</v>
      </c>
    </row>
    <row r="1154" spans="1:45" x14ac:dyDescent="0.2">
      <c r="A1154" s="130">
        <v>1152</v>
      </c>
      <c r="B1154" s="177">
        <f>IF(OR(COUNTIF($B$2:$B1153,Input!$F1170)&lt;1,COUNTIF($O$2:$O1153,Input!$C1170)&lt;1),Input!F1170,0)</f>
        <v>0</v>
      </c>
      <c r="C1154" s="177">
        <f>IF(OR(COUNTIF($B$2:$B1153,Input!$F1170)&lt;1,COUNTIF($O$2:$O1153,Input!$C1170)&lt;1),Input!G1170,0)</f>
        <v>0</v>
      </c>
      <c r="D1154" s="177">
        <f>IF(OR(COUNTIF($B$2:$B1153,Input!$F1170)&lt;1,COUNTIF($O$2:$O1153,Input!$C1170)&lt;1),Input!H1170,0)</f>
        <v>0</v>
      </c>
      <c r="E1154" s="177">
        <f>IF(OR(COUNTIF($B$2:$B1153,Input!$F1170)&lt;1,COUNTIF($O$2:$O1153,Input!$C1170)&lt;1),Input!I1170,0)</f>
        <v>0</v>
      </c>
      <c r="F1154" s="177">
        <f>IF(OR(COUNTIF($B$2:$B1153,Input!$F1170)&lt;1,COUNTIF($O$2:$O1153,Input!$C1170)&lt;1),Input!J1170,0)</f>
        <v>0</v>
      </c>
      <c r="G1154" s="177">
        <f>IF(OR(COUNTIF($B$2:$B1153,Input!$F1170)&lt;1,COUNTIF($O$2:$O1153,Input!$C1170)&lt;1),Input!K1170,0)</f>
        <v>0</v>
      </c>
      <c r="H1154" s="177">
        <f>IF(OR(COUNTIF($B$2:$B1153,Input!$F1170)&lt;1,COUNTIF($O$2:$O1153,Input!$C1170)&lt;1),Input!L1170,0)</f>
        <v>0</v>
      </c>
      <c r="I1154" s="177">
        <f>IF(OR(COUNTIF($B$2:$B1153,Input!$F1170)&lt;1,COUNTIF($O$2:$O1153,Input!$C1170)&lt;1),Input!M1170,0)</f>
        <v>0</v>
      </c>
      <c r="J1154" s="177">
        <f>IF(OR(COUNTIF($B$2:$B1153,Input!$F1170)&lt;1,COUNTIF($O$2:$O1153,Input!$C1170)&lt;1),Input!N1170,0)</f>
        <v>0</v>
      </c>
      <c r="K1154" s="177">
        <f>IF(OR(COUNTIF($B$2:$B1153,Input!$F1170)&lt;1,COUNTIF($O$2:$O1153,Input!$C1170)&lt;1),Input!O1170,0)</f>
        <v>0</v>
      </c>
      <c r="L1154" s="177">
        <f>IF(OR(COUNTIF($B$2:$B1153,Input!$F1170)&lt;1,COUNTIF($O$2:$O1153,Input!$C1170)&lt;1),Input!P1170,0)</f>
        <v>0</v>
      </c>
      <c r="M1154" s="129" t="str">
        <f t="shared" si="152"/>
        <v/>
      </c>
      <c r="N1154" s="161">
        <f t="shared" si="150"/>
        <v>0</v>
      </c>
      <c r="O1154" s="168">
        <f>Input!C1170</f>
        <v>0</v>
      </c>
      <c r="P1154" s="168"/>
      <c r="R1154" s="131">
        <f t="shared" si="151"/>
        <v>0</v>
      </c>
      <c r="S1154" s="133" t="str">
        <f t="shared" si="153"/>
        <v xml:space="preserve"> </v>
      </c>
      <c r="T1154" s="133"/>
      <c r="U1154" s="132" t="str">
        <f>_xlfn.IFNA(IF($D1154=0,LOOKUP($F1154,{0.1,0.2,0.3,0.4,0.5,0.6,0.7,0.8,0.9,1},{22,34,46,58,70,82,94,106,118,130}),""),"")</f>
        <v/>
      </c>
      <c r="V1154" s="132" t="str">
        <f>_xlfn.IFNA(IF($D1154=1,LOOKUP($F1154,{0.1,0.2,0.3,0.4,0.5,0.6,0.7,0.8,0.9,1},{23,35,47,59,71,83,95,107,119,131}),""),"")</f>
        <v/>
      </c>
      <c r="W1154" s="132" t="str">
        <f>_xlfn.IFNA(IF($D1154=2,LOOKUP($F1154,{0.1,0.2,0.3,0.4,0.5,0.6,0.7,0.8,0.9,1},{24,36,48,60,72,84,96,108,120,132}),""),"")</f>
        <v/>
      </c>
      <c r="X1154" s="132" t="str">
        <f>_xlfn.IFNA(IF($D1154=3,LOOKUP($F1154,{0.1,0.2,0.3,0.4,0.5,0.6,0.7,0.8,0.9,1},{25,37,49,61,73,85,97,109,121,133}),""),"")</f>
        <v/>
      </c>
      <c r="Y1154" s="132" t="str">
        <f>_xlfn.IFNA(IF($D1154=4,LOOKUP($F1154,{0.1,0.2,0.3,0.4,0.5,0.6,0.7,0.8,0.9,1},{26,38,50,62,74,86,98,110,122,134}),""),"")</f>
        <v/>
      </c>
      <c r="Z1154" s="132" t="str">
        <f>_xlfn.IFNA(IF($D1154=5,LOOKUP($F1154,{0.1,0.2,0.3,0.4,0.5,0.6,0.7,0.8,0.9,1},{27,39,51,63,75,87,99,111,123,135}),""),"")</f>
        <v/>
      </c>
      <c r="AA1154" s="132">
        <f t="shared" si="154"/>
        <v>0</v>
      </c>
      <c r="AB1154" s="132" t="str">
        <f t="shared" si="155"/>
        <v>00</v>
      </c>
      <c r="AC1154" s="82" t="e">
        <f>VLOOKUP(AB1154,'AMI Ref'!T:U,2,FALSE)</f>
        <v>#N/A</v>
      </c>
      <c r="AD1154" s="124"/>
      <c r="AE1154" s="81" t="str">
        <f>_xlfn.IFNA(IF($D1154=0,IF($J1154="Not Paid by Tenant",0,INDEX('AMI Ref'!$K$5:$N$5,MATCH($J1154,{"Oil","Gas","Electric - Other","ELECTRIC - HEAT PUMP"},0))),0),"")</f>
        <v/>
      </c>
      <c r="AF1154" s="81">
        <f>_xlfn.IFNA(IF($D1154=1,IF($J1154="Not Paid by Tenant",0,INDEX('AMI Ref'!$K$6:$N$6,MATCH($J1154,{"Oil","Gas","Electric - Other","ELECTRIC - HEAT PUMP"},0))),0),"")</f>
        <v>0</v>
      </c>
      <c r="AG1154" s="81">
        <f>_xlfn.IFNA(IF($D1154=2,IF($J1154="Not Paid by Tenant",0,INDEX('AMI Ref'!$K$7:$N$7,MATCH($J1154,{"Oil","Gas","Electric - Other","ELECTRIC - HEAT PUMP"},0))),0),"")</f>
        <v>0</v>
      </c>
      <c r="AH1154" s="81">
        <f>_xlfn.IFNA(IF($D1154=3,IF($J1154="Not Paid by Tenant",0,INDEX('AMI Ref'!$K$8:$N$8,MATCH($J1154,{"Oil","Gas","Electric - Other","ELECTRIC - HEAT PUMP"},0))),0),"")</f>
        <v>0</v>
      </c>
      <c r="AI1154" s="81">
        <f>_xlfn.IFNA(IF($D1154=4,IF($J1154="Not Paid by Tenant",0,INDEX('AMI Ref'!$K$9:$N$9,MATCH($J1154,{"Oil","Gas","Electric - Other","ELECTRIC - HEAT PUMP"},0))),0),"")</f>
        <v>0</v>
      </c>
      <c r="AJ1154" s="81">
        <f>_xlfn.IFNA(IF($D1154=5,IF($J1154="Not Paid by Tenant",0,INDEX('AMI Ref'!$K$10:$N$10,MATCH($J1154,{"Oil","Gas","Electric - Other","ELECTRIC - HEAT PUMP"},0))),0),"")</f>
        <v>0</v>
      </c>
      <c r="AK1154" s="128"/>
      <c r="AL1154" s="81" t="str">
        <f>_xlfn.IFNA(IF($D1154=0,IF($K1154="Not Paid by Tenant",0,INDEX('AMI Ref'!$O$5:$R$5,MATCH($K1154,{"Oil","Gas","Electric - Other","Electric ccASHP - split"},0))),0),"")</f>
        <v/>
      </c>
      <c r="AM1154" s="81">
        <f>_xlfn.IFNA(IF($D1154=1,IF($K1154="Not Paid by Tenant",0,INDEX('AMI Ref'!$O$6:$R$6,MATCH($K1154,{"Oil","Gas","Electric - Other","Electric ccASHP - split"},0))),0),"")</f>
        <v>0</v>
      </c>
      <c r="AN1154" s="81">
        <f>_xlfn.IFNA(IF($D1154=2,IF($K1154="Not Paid by Tenant",0,INDEX('AMI Ref'!$O$7:$R$7,MATCH($K1154,{"Oil","Gas","Electric - Other","Electric ccASHP - split"},0))),0),"")</f>
        <v>0</v>
      </c>
      <c r="AO1154" s="81">
        <f>_xlfn.IFNA(IF($D1154=3,IF($K1154="Not Paid by Tenant",0,INDEX('AMI Ref'!$O$8:$R$8,MATCH($K1154,{"Oil","Gas","Electric - Other","Electric ccASHP - split"},0))),0),"")</f>
        <v>0</v>
      </c>
      <c r="AP1154" s="81">
        <f>_xlfn.IFNA(IF($D1154=4,IF($K1154="Not Paid by Tenant",0,INDEX('AMI Ref'!$O$9:$R$9,MATCH($K1154,{"Oil","Gas","Electric - Other","Electric ccASHP - split"},0))),0),"")</f>
        <v>0</v>
      </c>
      <c r="AQ1154" s="81">
        <f>_xlfn.IFNA(IF($D1154=5,IF($K1154="Not Paid by Tenant",0,INDEX('AMI Ref'!$O$10:$R$10,MATCH($K1154,{"Oil","Gas","Electric - Other","Electric ccASHP - split"},0))),0),"")</f>
        <v>0</v>
      </c>
      <c r="AR1154" s="124">
        <f t="shared" si="156"/>
        <v>0</v>
      </c>
      <c r="AS1154" s="123" t="e">
        <f t="shared" si="157"/>
        <v>#N/A</v>
      </c>
    </row>
    <row r="1155" spans="1:45" x14ac:dyDescent="0.2">
      <c r="A1155" s="130">
        <v>1153</v>
      </c>
      <c r="B1155" s="177">
        <f>IF(OR(COUNTIF($B$2:$B1154,Input!$F1171)&lt;1,COUNTIF($O$2:$O1154,Input!$C1171)&lt;1),Input!F1171,0)</f>
        <v>0</v>
      </c>
      <c r="C1155" s="177">
        <f>IF(OR(COUNTIF($B$2:$B1154,Input!$F1171)&lt;1,COUNTIF($O$2:$O1154,Input!$C1171)&lt;1),Input!G1171,0)</f>
        <v>0</v>
      </c>
      <c r="D1155" s="177">
        <f>IF(OR(COUNTIF($B$2:$B1154,Input!$F1171)&lt;1,COUNTIF($O$2:$O1154,Input!$C1171)&lt;1),Input!H1171,0)</f>
        <v>0</v>
      </c>
      <c r="E1155" s="177">
        <f>IF(OR(COUNTIF($B$2:$B1154,Input!$F1171)&lt;1,COUNTIF($O$2:$O1154,Input!$C1171)&lt;1),Input!I1171,0)</f>
        <v>0</v>
      </c>
      <c r="F1155" s="177">
        <f>IF(OR(COUNTIF($B$2:$B1154,Input!$F1171)&lt;1,COUNTIF($O$2:$O1154,Input!$C1171)&lt;1),Input!J1171,0)</f>
        <v>0</v>
      </c>
      <c r="G1155" s="177">
        <f>IF(OR(COUNTIF($B$2:$B1154,Input!$F1171)&lt;1,COUNTIF($O$2:$O1154,Input!$C1171)&lt;1),Input!K1171,0)</f>
        <v>0</v>
      </c>
      <c r="H1155" s="177">
        <f>IF(OR(COUNTIF($B$2:$B1154,Input!$F1171)&lt;1,COUNTIF($O$2:$O1154,Input!$C1171)&lt;1),Input!L1171,0)</f>
        <v>0</v>
      </c>
      <c r="I1155" s="177">
        <f>IF(OR(COUNTIF($B$2:$B1154,Input!$F1171)&lt;1,COUNTIF($O$2:$O1154,Input!$C1171)&lt;1),Input!M1171,0)</f>
        <v>0</v>
      </c>
      <c r="J1155" s="177">
        <f>IF(OR(COUNTIF($B$2:$B1154,Input!$F1171)&lt;1,COUNTIF($O$2:$O1154,Input!$C1171)&lt;1),Input!N1171,0)</f>
        <v>0</v>
      </c>
      <c r="K1155" s="177">
        <f>IF(OR(COUNTIF($B$2:$B1154,Input!$F1171)&lt;1,COUNTIF($O$2:$O1154,Input!$C1171)&lt;1),Input!O1171,0)</f>
        <v>0</v>
      </c>
      <c r="L1155" s="177">
        <f>IF(OR(COUNTIF($B$2:$B1154,Input!$F1171)&lt;1,COUNTIF($O$2:$O1154,Input!$C1171)&lt;1),Input!P1171,0)</f>
        <v>0</v>
      </c>
      <c r="M1155" s="129" t="str">
        <f t="shared" si="152"/>
        <v/>
      </c>
      <c r="N1155" s="161">
        <f t="shared" si="150"/>
        <v>0</v>
      </c>
      <c r="O1155" s="168">
        <f>Input!C1171</f>
        <v>0</v>
      </c>
      <c r="P1155" s="168"/>
      <c r="R1155" s="131">
        <f t="shared" si="151"/>
        <v>0</v>
      </c>
      <c r="S1155" s="133" t="str">
        <f t="shared" si="153"/>
        <v xml:space="preserve"> </v>
      </c>
      <c r="T1155" s="133"/>
      <c r="U1155" s="132" t="str">
        <f>_xlfn.IFNA(IF($D1155=0,LOOKUP($F1155,{0.1,0.2,0.3,0.4,0.5,0.6,0.7,0.8,0.9,1},{22,34,46,58,70,82,94,106,118,130}),""),"")</f>
        <v/>
      </c>
      <c r="V1155" s="132" t="str">
        <f>_xlfn.IFNA(IF($D1155=1,LOOKUP($F1155,{0.1,0.2,0.3,0.4,0.5,0.6,0.7,0.8,0.9,1},{23,35,47,59,71,83,95,107,119,131}),""),"")</f>
        <v/>
      </c>
      <c r="W1155" s="132" t="str">
        <f>_xlfn.IFNA(IF($D1155=2,LOOKUP($F1155,{0.1,0.2,0.3,0.4,0.5,0.6,0.7,0.8,0.9,1},{24,36,48,60,72,84,96,108,120,132}),""),"")</f>
        <v/>
      </c>
      <c r="X1155" s="132" t="str">
        <f>_xlfn.IFNA(IF($D1155=3,LOOKUP($F1155,{0.1,0.2,0.3,0.4,0.5,0.6,0.7,0.8,0.9,1},{25,37,49,61,73,85,97,109,121,133}),""),"")</f>
        <v/>
      </c>
      <c r="Y1155" s="132" t="str">
        <f>_xlfn.IFNA(IF($D1155=4,LOOKUP($F1155,{0.1,0.2,0.3,0.4,0.5,0.6,0.7,0.8,0.9,1},{26,38,50,62,74,86,98,110,122,134}),""),"")</f>
        <v/>
      </c>
      <c r="Z1155" s="132" t="str">
        <f>_xlfn.IFNA(IF($D1155=5,LOOKUP($F1155,{0.1,0.2,0.3,0.4,0.5,0.6,0.7,0.8,0.9,1},{27,39,51,63,75,87,99,111,123,135}),""),"")</f>
        <v/>
      </c>
      <c r="AA1155" s="132">
        <f t="shared" si="154"/>
        <v>0</v>
      </c>
      <c r="AB1155" s="132" t="str">
        <f t="shared" si="155"/>
        <v>00</v>
      </c>
      <c r="AC1155" s="82" t="e">
        <f>VLOOKUP(AB1155,'AMI Ref'!T:U,2,FALSE)</f>
        <v>#N/A</v>
      </c>
      <c r="AD1155" s="124"/>
      <c r="AE1155" s="81" t="str">
        <f>_xlfn.IFNA(IF($D1155=0,IF($J1155="Not Paid by Tenant",0,INDEX('AMI Ref'!$K$5:$N$5,MATCH($J1155,{"Oil","Gas","Electric - Other","ELECTRIC - HEAT PUMP"},0))),0),"")</f>
        <v/>
      </c>
      <c r="AF1155" s="81">
        <f>_xlfn.IFNA(IF($D1155=1,IF($J1155="Not Paid by Tenant",0,INDEX('AMI Ref'!$K$6:$N$6,MATCH($J1155,{"Oil","Gas","Electric - Other","ELECTRIC - HEAT PUMP"},0))),0),"")</f>
        <v>0</v>
      </c>
      <c r="AG1155" s="81">
        <f>_xlfn.IFNA(IF($D1155=2,IF($J1155="Not Paid by Tenant",0,INDEX('AMI Ref'!$K$7:$N$7,MATCH($J1155,{"Oil","Gas","Electric - Other","ELECTRIC - HEAT PUMP"},0))),0),"")</f>
        <v>0</v>
      </c>
      <c r="AH1155" s="81">
        <f>_xlfn.IFNA(IF($D1155=3,IF($J1155="Not Paid by Tenant",0,INDEX('AMI Ref'!$K$8:$N$8,MATCH($J1155,{"Oil","Gas","Electric - Other","ELECTRIC - HEAT PUMP"},0))),0),"")</f>
        <v>0</v>
      </c>
      <c r="AI1155" s="81">
        <f>_xlfn.IFNA(IF($D1155=4,IF($J1155="Not Paid by Tenant",0,INDEX('AMI Ref'!$K$9:$N$9,MATCH($J1155,{"Oil","Gas","Electric - Other","ELECTRIC - HEAT PUMP"},0))),0),"")</f>
        <v>0</v>
      </c>
      <c r="AJ1155" s="81">
        <f>_xlfn.IFNA(IF($D1155=5,IF($J1155="Not Paid by Tenant",0,INDEX('AMI Ref'!$K$10:$N$10,MATCH($J1155,{"Oil","Gas","Electric - Other","ELECTRIC - HEAT PUMP"},0))),0),"")</f>
        <v>0</v>
      </c>
      <c r="AK1155" s="128"/>
      <c r="AL1155" s="81" t="str">
        <f>_xlfn.IFNA(IF($D1155=0,IF($K1155="Not Paid by Tenant",0,INDEX('AMI Ref'!$O$5:$R$5,MATCH($K1155,{"Oil","Gas","Electric - Other","Electric ccASHP - split"},0))),0),"")</f>
        <v/>
      </c>
      <c r="AM1155" s="81">
        <f>_xlfn.IFNA(IF($D1155=1,IF($K1155="Not Paid by Tenant",0,INDEX('AMI Ref'!$O$6:$R$6,MATCH($K1155,{"Oil","Gas","Electric - Other","Electric ccASHP - split"},0))),0),"")</f>
        <v>0</v>
      </c>
      <c r="AN1155" s="81">
        <f>_xlfn.IFNA(IF($D1155=2,IF($K1155="Not Paid by Tenant",0,INDEX('AMI Ref'!$O$7:$R$7,MATCH($K1155,{"Oil","Gas","Electric - Other","Electric ccASHP - split"},0))),0),"")</f>
        <v>0</v>
      </c>
      <c r="AO1155" s="81">
        <f>_xlfn.IFNA(IF($D1155=3,IF($K1155="Not Paid by Tenant",0,INDEX('AMI Ref'!$O$8:$R$8,MATCH($K1155,{"Oil","Gas","Electric - Other","Electric ccASHP - split"},0))),0),"")</f>
        <v>0</v>
      </c>
      <c r="AP1155" s="81">
        <f>_xlfn.IFNA(IF($D1155=4,IF($K1155="Not Paid by Tenant",0,INDEX('AMI Ref'!$O$9:$R$9,MATCH($K1155,{"Oil","Gas","Electric - Other","Electric ccASHP - split"},0))),0),"")</f>
        <v>0</v>
      </c>
      <c r="AQ1155" s="81">
        <f>_xlfn.IFNA(IF($D1155=5,IF($K1155="Not Paid by Tenant",0,INDEX('AMI Ref'!$O$10:$R$10,MATCH($K1155,{"Oil","Gas","Electric - Other","Electric ccASHP - split"},0))),0),"")</f>
        <v>0</v>
      </c>
      <c r="AR1155" s="124">
        <f t="shared" si="156"/>
        <v>0</v>
      </c>
      <c r="AS1155" s="123" t="e">
        <f t="shared" si="157"/>
        <v>#N/A</v>
      </c>
    </row>
    <row r="1156" spans="1:45" x14ac:dyDescent="0.2">
      <c r="A1156" s="130">
        <v>1154</v>
      </c>
      <c r="B1156" s="177">
        <f>IF(OR(COUNTIF($B$2:$B1155,Input!$F1172)&lt;1,COUNTIF($O$2:$O1155,Input!$C1172)&lt;1),Input!F1172,0)</f>
        <v>0</v>
      </c>
      <c r="C1156" s="177">
        <f>IF(OR(COUNTIF($B$2:$B1155,Input!$F1172)&lt;1,COUNTIF($O$2:$O1155,Input!$C1172)&lt;1),Input!G1172,0)</f>
        <v>0</v>
      </c>
      <c r="D1156" s="177">
        <f>IF(OR(COUNTIF($B$2:$B1155,Input!$F1172)&lt;1,COUNTIF($O$2:$O1155,Input!$C1172)&lt;1),Input!H1172,0)</f>
        <v>0</v>
      </c>
      <c r="E1156" s="177">
        <f>IF(OR(COUNTIF($B$2:$B1155,Input!$F1172)&lt;1,COUNTIF($O$2:$O1155,Input!$C1172)&lt;1),Input!I1172,0)</f>
        <v>0</v>
      </c>
      <c r="F1156" s="177">
        <f>IF(OR(COUNTIF($B$2:$B1155,Input!$F1172)&lt;1,COUNTIF($O$2:$O1155,Input!$C1172)&lt;1),Input!J1172,0)</f>
        <v>0</v>
      </c>
      <c r="G1156" s="177">
        <f>IF(OR(COUNTIF($B$2:$B1155,Input!$F1172)&lt;1,COUNTIF($O$2:$O1155,Input!$C1172)&lt;1),Input!K1172,0)</f>
        <v>0</v>
      </c>
      <c r="H1156" s="177">
        <f>IF(OR(COUNTIF($B$2:$B1155,Input!$F1172)&lt;1,COUNTIF($O$2:$O1155,Input!$C1172)&lt;1),Input!L1172,0)</f>
        <v>0</v>
      </c>
      <c r="I1156" s="177">
        <f>IF(OR(COUNTIF($B$2:$B1155,Input!$F1172)&lt;1,COUNTIF($O$2:$O1155,Input!$C1172)&lt;1),Input!M1172,0)</f>
        <v>0</v>
      </c>
      <c r="J1156" s="177">
        <f>IF(OR(COUNTIF($B$2:$B1155,Input!$F1172)&lt;1,COUNTIF($O$2:$O1155,Input!$C1172)&lt;1),Input!N1172,0)</f>
        <v>0</v>
      </c>
      <c r="K1156" s="177">
        <f>IF(OR(COUNTIF($B$2:$B1155,Input!$F1172)&lt;1,COUNTIF($O$2:$O1155,Input!$C1172)&lt;1),Input!O1172,0)</f>
        <v>0</v>
      </c>
      <c r="L1156" s="177">
        <f>IF(OR(COUNTIF($B$2:$B1155,Input!$F1172)&lt;1,COUNTIF($O$2:$O1155,Input!$C1172)&lt;1),Input!P1172,0)</f>
        <v>0</v>
      </c>
      <c r="M1156" s="129" t="str">
        <f t="shared" si="152"/>
        <v/>
      </c>
      <c r="N1156" s="161">
        <f t="shared" ref="N1156:N1219" si="158">IF(G1156&lt;=F1156,IF(G1156&gt;0%,G1156,F1156),F1156)</f>
        <v>0</v>
      </c>
      <c r="O1156" s="168">
        <f>Input!C1172</f>
        <v>0</v>
      </c>
      <c r="P1156" s="168"/>
      <c r="R1156" s="131">
        <f t="shared" ref="R1156:R1219" si="159">IF(AND($H1156="Not Paid by Tenant",$I1156="Not Paid by Tenant"),"E",IF(AND($H1156="Yes, No Elec. Stove",$I1156="Not Paid by Tenant"),"F",IF(AND($H1156="Not Paid by Tenant",$I1156="Yes"),"H",IF(AND($H1156="Yes, No Elec. Stove",$I1156="Yes"),"I", ))))</f>
        <v>0</v>
      </c>
      <c r="S1156" s="133" t="str">
        <f t="shared" si="153"/>
        <v xml:space="preserve"> </v>
      </c>
      <c r="T1156" s="133"/>
      <c r="U1156" s="132" t="str">
        <f>_xlfn.IFNA(IF($D1156=0,LOOKUP($F1156,{0.1,0.2,0.3,0.4,0.5,0.6,0.7,0.8,0.9,1},{22,34,46,58,70,82,94,106,118,130}),""),"")</f>
        <v/>
      </c>
      <c r="V1156" s="132" t="str">
        <f>_xlfn.IFNA(IF($D1156=1,LOOKUP($F1156,{0.1,0.2,0.3,0.4,0.5,0.6,0.7,0.8,0.9,1},{23,35,47,59,71,83,95,107,119,131}),""),"")</f>
        <v/>
      </c>
      <c r="W1156" s="132" t="str">
        <f>_xlfn.IFNA(IF($D1156=2,LOOKUP($F1156,{0.1,0.2,0.3,0.4,0.5,0.6,0.7,0.8,0.9,1},{24,36,48,60,72,84,96,108,120,132}),""),"")</f>
        <v/>
      </c>
      <c r="X1156" s="132" t="str">
        <f>_xlfn.IFNA(IF($D1156=3,LOOKUP($F1156,{0.1,0.2,0.3,0.4,0.5,0.6,0.7,0.8,0.9,1},{25,37,49,61,73,85,97,109,121,133}),""),"")</f>
        <v/>
      </c>
      <c r="Y1156" s="132" t="str">
        <f>_xlfn.IFNA(IF($D1156=4,LOOKUP($F1156,{0.1,0.2,0.3,0.4,0.5,0.6,0.7,0.8,0.9,1},{26,38,50,62,74,86,98,110,122,134}),""),"")</f>
        <v/>
      </c>
      <c r="Z1156" s="132" t="str">
        <f>_xlfn.IFNA(IF($D1156=5,LOOKUP($F1156,{0.1,0.2,0.3,0.4,0.5,0.6,0.7,0.8,0.9,1},{27,39,51,63,75,87,99,111,123,135}),""),"")</f>
        <v/>
      </c>
      <c r="AA1156" s="132">
        <f t="shared" si="154"/>
        <v>0</v>
      </c>
      <c r="AB1156" s="132" t="str">
        <f t="shared" si="155"/>
        <v>00</v>
      </c>
      <c r="AC1156" s="82" t="e">
        <f>VLOOKUP(AB1156,'AMI Ref'!T:U,2,FALSE)</f>
        <v>#N/A</v>
      </c>
      <c r="AD1156" s="124"/>
      <c r="AE1156" s="81" t="str">
        <f>_xlfn.IFNA(IF($D1156=0,IF($J1156="Not Paid by Tenant",0,INDEX('AMI Ref'!$K$5:$N$5,MATCH($J1156,{"Oil","Gas","Electric - Other","ELECTRIC - HEAT PUMP"},0))),0),"")</f>
        <v/>
      </c>
      <c r="AF1156" s="81">
        <f>_xlfn.IFNA(IF($D1156=1,IF($J1156="Not Paid by Tenant",0,INDEX('AMI Ref'!$K$6:$N$6,MATCH($J1156,{"Oil","Gas","Electric - Other","ELECTRIC - HEAT PUMP"},0))),0),"")</f>
        <v>0</v>
      </c>
      <c r="AG1156" s="81">
        <f>_xlfn.IFNA(IF($D1156=2,IF($J1156="Not Paid by Tenant",0,INDEX('AMI Ref'!$K$7:$N$7,MATCH($J1156,{"Oil","Gas","Electric - Other","ELECTRIC - HEAT PUMP"},0))),0),"")</f>
        <v>0</v>
      </c>
      <c r="AH1156" s="81">
        <f>_xlfn.IFNA(IF($D1156=3,IF($J1156="Not Paid by Tenant",0,INDEX('AMI Ref'!$K$8:$N$8,MATCH($J1156,{"Oil","Gas","Electric - Other","ELECTRIC - HEAT PUMP"},0))),0),"")</f>
        <v>0</v>
      </c>
      <c r="AI1156" s="81">
        <f>_xlfn.IFNA(IF($D1156=4,IF($J1156="Not Paid by Tenant",0,INDEX('AMI Ref'!$K$9:$N$9,MATCH($J1156,{"Oil","Gas","Electric - Other","ELECTRIC - HEAT PUMP"},0))),0),"")</f>
        <v>0</v>
      </c>
      <c r="AJ1156" s="81">
        <f>_xlfn.IFNA(IF($D1156=5,IF($J1156="Not Paid by Tenant",0,INDEX('AMI Ref'!$K$10:$N$10,MATCH($J1156,{"Oil","Gas","Electric - Other","ELECTRIC - HEAT PUMP"},0))),0),"")</f>
        <v>0</v>
      </c>
      <c r="AK1156" s="128"/>
      <c r="AL1156" s="81" t="str">
        <f>_xlfn.IFNA(IF($D1156=0,IF($K1156="Not Paid by Tenant",0,INDEX('AMI Ref'!$O$5:$R$5,MATCH($K1156,{"Oil","Gas","Electric - Other","Electric ccASHP - split"},0))),0),"")</f>
        <v/>
      </c>
      <c r="AM1156" s="81">
        <f>_xlfn.IFNA(IF($D1156=1,IF($K1156="Not Paid by Tenant",0,INDEX('AMI Ref'!$O$6:$R$6,MATCH($K1156,{"Oil","Gas","Electric - Other","Electric ccASHP - split"},0))),0),"")</f>
        <v>0</v>
      </c>
      <c r="AN1156" s="81">
        <f>_xlfn.IFNA(IF($D1156=2,IF($K1156="Not Paid by Tenant",0,INDEX('AMI Ref'!$O$7:$R$7,MATCH($K1156,{"Oil","Gas","Electric - Other","Electric ccASHP - split"},0))),0),"")</f>
        <v>0</v>
      </c>
      <c r="AO1156" s="81">
        <f>_xlfn.IFNA(IF($D1156=3,IF($K1156="Not Paid by Tenant",0,INDEX('AMI Ref'!$O$8:$R$8,MATCH($K1156,{"Oil","Gas","Electric - Other","Electric ccASHP - split"},0))),0),"")</f>
        <v>0</v>
      </c>
      <c r="AP1156" s="81">
        <f>_xlfn.IFNA(IF($D1156=4,IF($K1156="Not Paid by Tenant",0,INDEX('AMI Ref'!$O$9:$R$9,MATCH($K1156,{"Oil","Gas","Electric - Other","Electric ccASHP - split"},0))),0),"")</f>
        <v>0</v>
      </c>
      <c r="AQ1156" s="81">
        <f>_xlfn.IFNA(IF($D1156=5,IF($K1156="Not Paid by Tenant",0,INDEX('AMI Ref'!$O$10:$R$10,MATCH($K1156,{"Oil","Gas","Electric - Other","Electric ccASHP - split"},0))),0),"")</f>
        <v>0</v>
      </c>
      <c r="AR1156" s="124">
        <f t="shared" si="156"/>
        <v>0</v>
      </c>
      <c r="AS1156" s="123" t="e">
        <f t="shared" si="157"/>
        <v>#N/A</v>
      </c>
    </row>
    <row r="1157" spans="1:45" x14ac:dyDescent="0.2">
      <c r="A1157" s="130">
        <v>1155</v>
      </c>
      <c r="B1157" s="177">
        <f>IF(OR(COUNTIF($B$2:$B1156,Input!$F1173)&lt;1,COUNTIF($O$2:$O1156,Input!$C1173)&lt;1),Input!F1173,0)</f>
        <v>0</v>
      </c>
      <c r="C1157" s="177">
        <f>IF(OR(COUNTIF($B$2:$B1156,Input!$F1173)&lt;1,COUNTIF($O$2:$O1156,Input!$C1173)&lt;1),Input!G1173,0)</f>
        <v>0</v>
      </c>
      <c r="D1157" s="177">
        <f>IF(OR(COUNTIF($B$2:$B1156,Input!$F1173)&lt;1,COUNTIF($O$2:$O1156,Input!$C1173)&lt;1),Input!H1173,0)</f>
        <v>0</v>
      </c>
      <c r="E1157" s="177">
        <f>IF(OR(COUNTIF($B$2:$B1156,Input!$F1173)&lt;1,COUNTIF($O$2:$O1156,Input!$C1173)&lt;1),Input!I1173,0)</f>
        <v>0</v>
      </c>
      <c r="F1157" s="177">
        <f>IF(OR(COUNTIF($B$2:$B1156,Input!$F1173)&lt;1,COUNTIF($O$2:$O1156,Input!$C1173)&lt;1),Input!J1173,0)</f>
        <v>0</v>
      </c>
      <c r="G1157" s="177">
        <f>IF(OR(COUNTIF($B$2:$B1156,Input!$F1173)&lt;1,COUNTIF($O$2:$O1156,Input!$C1173)&lt;1),Input!K1173,0)</f>
        <v>0</v>
      </c>
      <c r="H1157" s="177">
        <f>IF(OR(COUNTIF($B$2:$B1156,Input!$F1173)&lt;1,COUNTIF($O$2:$O1156,Input!$C1173)&lt;1),Input!L1173,0)</f>
        <v>0</v>
      </c>
      <c r="I1157" s="177">
        <f>IF(OR(COUNTIF($B$2:$B1156,Input!$F1173)&lt;1,COUNTIF($O$2:$O1156,Input!$C1173)&lt;1),Input!M1173,0)</f>
        <v>0</v>
      </c>
      <c r="J1157" s="177">
        <f>IF(OR(COUNTIF($B$2:$B1156,Input!$F1173)&lt;1,COUNTIF($O$2:$O1156,Input!$C1173)&lt;1),Input!N1173,0)</f>
        <v>0</v>
      </c>
      <c r="K1157" s="177">
        <f>IF(OR(COUNTIF($B$2:$B1156,Input!$F1173)&lt;1,COUNTIF($O$2:$O1156,Input!$C1173)&lt;1),Input!O1173,0)</f>
        <v>0</v>
      </c>
      <c r="L1157" s="177">
        <f>IF(OR(COUNTIF($B$2:$B1156,Input!$F1173)&lt;1,COUNTIF($O$2:$O1156,Input!$C1173)&lt;1),Input!P1173,0)</f>
        <v>0</v>
      </c>
      <c r="M1157" s="129" t="str">
        <f t="shared" si="152"/>
        <v/>
      </c>
      <c r="N1157" s="161">
        <f t="shared" si="158"/>
        <v>0</v>
      </c>
      <c r="O1157" s="168">
        <f>Input!C1173</f>
        <v>0</v>
      </c>
      <c r="P1157" s="168"/>
      <c r="R1157" s="131">
        <f t="shared" si="159"/>
        <v>0</v>
      </c>
      <c r="S1157" s="133" t="str">
        <f t="shared" si="153"/>
        <v xml:space="preserve"> </v>
      </c>
      <c r="T1157" s="133"/>
      <c r="U1157" s="132" t="str">
        <f>_xlfn.IFNA(IF($D1157=0,LOOKUP($F1157,{0.1,0.2,0.3,0.4,0.5,0.6,0.7,0.8,0.9,1},{22,34,46,58,70,82,94,106,118,130}),""),"")</f>
        <v/>
      </c>
      <c r="V1157" s="132" t="str">
        <f>_xlfn.IFNA(IF($D1157=1,LOOKUP($F1157,{0.1,0.2,0.3,0.4,0.5,0.6,0.7,0.8,0.9,1},{23,35,47,59,71,83,95,107,119,131}),""),"")</f>
        <v/>
      </c>
      <c r="W1157" s="132" t="str">
        <f>_xlfn.IFNA(IF($D1157=2,LOOKUP($F1157,{0.1,0.2,0.3,0.4,0.5,0.6,0.7,0.8,0.9,1},{24,36,48,60,72,84,96,108,120,132}),""),"")</f>
        <v/>
      </c>
      <c r="X1157" s="132" t="str">
        <f>_xlfn.IFNA(IF($D1157=3,LOOKUP($F1157,{0.1,0.2,0.3,0.4,0.5,0.6,0.7,0.8,0.9,1},{25,37,49,61,73,85,97,109,121,133}),""),"")</f>
        <v/>
      </c>
      <c r="Y1157" s="132" t="str">
        <f>_xlfn.IFNA(IF($D1157=4,LOOKUP($F1157,{0.1,0.2,0.3,0.4,0.5,0.6,0.7,0.8,0.9,1},{26,38,50,62,74,86,98,110,122,134}),""),"")</f>
        <v/>
      </c>
      <c r="Z1157" s="132" t="str">
        <f>_xlfn.IFNA(IF($D1157=5,LOOKUP($F1157,{0.1,0.2,0.3,0.4,0.5,0.6,0.7,0.8,0.9,1},{27,39,51,63,75,87,99,111,123,135}),""),"")</f>
        <v/>
      </c>
      <c r="AA1157" s="132">
        <f t="shared" si="154"/>
        <v>0</v>
      </c>
      <c r="AB1157" s="132" t="str">
        <f t="shared" si="155"/>
        <v>00</v>
      </c>
      <c r="AC1157" s="82" t="e">
        <f>VLOOKUP(AB1157,'AMI Ref'!T:U,2,FALSE)</f>
        <v>#N/A</v>
      </c>
      <c r="AD1157" s="124"/>
      <c r="AE1157" s="81" t="str">
        <f>_xlfn.IFNA(IF($D1157=0,IF($J1157="Not Paid by Tenant",0,INDEX('AMI Ref'!$K$5:$N$5,MATCH($J1157,{"Oil","Gas","Electric - Other","ELECTRIC - HEAT PUMP"},0))),0),"")</f>
        <v/>
      </c>
      <c r="AF1157" s="81">
        <f>_xlfn.IFNA(IF($D1157=1,IF($J1157="Not Paid by Tenant",0,INDEX('AMI Ref'!$K$6:$N$6,MATCH($J1157,{"Oil","Gas","Electric - Other","ELECTRIC - HEAT PUMP"},0))),0),"")</f>
        <v>0</v>
      </c>
      <c r="AG1157" s="81">
        <f>_xlfn.IFNA(IF($D1157=2,IF($J1157="Not Paid by Tenant",0,INDEX('AMI Ref'!$K$7:$N$7,MATCH($J1157,{"Oil","Gas","Electric - Other","ELECTRIC - HEAT PUMP"},0))),0),"")</f>
        <v>0</v>
      </c>
      <c r="AH1157" s="81">
        <f>_xlfn.IFNA(IF($D1157=3,IF($J1157="Not Paid by Tenant",0,INDEX('AMI Ref'!$K$8:$N$8,MATCH($J1157,{"Oil","Gas","Electric - Other","ELECTRIC - HEAT PUMP"},0))),0),"")</f>
        <v>0</v>
      </c>
      <c r="AI1157" s="81">
        <f>_xlfn.IFNA(IF($D1157=4,IF($J1157="Not Paid by Tenant",0,INDEX('AMI Ref'!$K$9:$N$9,MATCH($J1157,{"Oil","Gas","Electric - Other","ELECTRIC - HEAT PUMP"},0))),0),"")</f>
        <v>0</v>
      </c>
      <c r="AJ1157" s="81">
        <f>_xlfn.IFNA(IF($D1157=5,IF($J1157="Not Paid by Tenant",0,INDEX('AMI Ref'!$K$10:$N$10,MATCH($J1157,{"Oil","Gas","Electric - Other","ELECTRIC - HEAT PUMP"},0))),0),"")</f>
        <v>0</v>
      </c>
      <c r="AK1157" s="128"/>
      <c r="AL1157" s="81" t="str">
        <f>_xlfn.IFNA(IF($D1157=0,IF($K1157="Not Paid by Tenant",0,INDEX('AMI Ref'!$O$5:$R$5,MATCH($K1157,{"Oil","Gas","Electric - Other","Electric ccASHP - split"},0))),0),"")</f>
        <v/>
      </c>
      <c r="AM1157" s="81">
        <f>_xlfn.IFNA(IF($D1157=1,IF($K1157="Not Paid by Tenant",0,INDEX('AMI Ref'!$O$6:$R$6,MATCH($K1157,{"Oil","Gas","Electric - Other","Electric ccASHP - split"},0))),0),"")</f>
        <v>0</v>
      </c>
      <c r="AN1157" s="81">
        <f>_xlfn.IFNA(IF($D1157=2,IF($K1157="Not Paid by Tenant",0,INDEX('AMI Ref'!$O$7:$R$7,MATCH($K1157,{"Oil","Gas","Electric - Other","Electric ccASHP - split"},0))),0),"")</f>
        <v>0</v>
      </c>
      <c r="AO1157" s="81">
        <f>_xlfn.IFNA(IF($D1157=3,IF($K1157="Not Paid by Tenant",0,INDEX('AMI Ref'!$O$8:$R$8,MATCH($K1157,{"Oil","Gas","Electric - Other","Electric ccASHP - split"},0))),0),"")</f>
        <v>0</v>
      </c>
      <c r="AP1157" s="81">
        <f>_xlfn.IFNA(IF($D1157=4,IF($K1157="Not Paid by Tenant",0,INDEX('AMI Ref'!$O$9:$R$9,MATCH($K1157,{"Oil","Gas","Electric - Other","Electric ccASHP - split"},0))),0),"")</f>
        <v>0</v>
      </c>
      <c r="AQ1157" s="81">
        <f>_xlfn.IFNA(IF($D1157=5,IF($K1157="Not Paid by Tenant",0,INDEX('AMI Ref'!$O$10:$R$10,MATCH($K1157,{"Oil","Gas","Electric - Other","Electric ccASHP - split"},0))),0),"")</f>
        <v>0</v>
      </c>
      <c r="AR1157" s="124">
        <f t="shared" si="156"/>
        <v>0</v>
      </c>
      <c r="AS1157" s="123" t="e">
        <f t="shared" si="157"/>
        <v>#N/A</v>
      </c>
    </row>
    <row r="1158" spans="1:45" x14ac:dyDescent="0.2">
      <c r="A1158" s="130">
        <v>1156</v>
      </c>
      <c r="B1158" s="177">
        <f>IF(OR(COUNTIF($B$2:$B1157,Input!$F1174)&lt;1,COUNTIF($O$2:$O1157,Input!$C1174)&lt;1),Input!F1174,0)</f>
        <v>0</v>
      </c>
      <c r="C1158" s="177">
        <f>IF(OR(COUNTIF($B$2:$B1157,Input!$F1174)&lt;1,COUNTIF($O$2:$O1157,Input!$C1174)&lt;1),Input!G1174,0)</f>
        <v>0</v>
      </c>
      <c r="D1158" s="177">
        <f>IF(OR(COUNTIF($B$2:$B1157,Input!$F1174)&lt;1,COUNTIF($O$2:$O1157,Input!$C1174)&lt;1),Input!H1174,0)</f>
        <v>0</v>
      </c>
      <c r="E1158" s="177">
        <f>IF(OR(COUNTIF($B$2:$B1157,Input!$F1174)&lt;1,COUNTIF($O$2:$O1157,Input!$C1174)&lt;1),Input!I1174,0)</f>
        <v>0</v>
      </c>
      <c r="F1158" s="177">
        <f>IF(OR(COUNTIF($B$2:$B1157,Input!$F1174)&lt;1,COUNTIF($O$2:$O1157,Input!$C1174)&lt;1),Input!J1174,0)</f>
        <v>0</v>
      </c>
      <c r="G1158" s="177">
        <f>IF(OR(COUNTIF($B$2:$B1157,Input!$F1174)&lt;1,COUNTIF($O$2:$O1157,Input!$C1174)&lt;1),Input!K1174,0)</f>
        <v>0</v>
      </c>
      <c r="H1158" s="177">
        <f>IF(OR(COUNTIF($B$2:$B1157,Input!$F1174)&lt;1,COUNTIF($O$2:$O1157,Input!$C1174)&lt;1),Input!L1174,0)</f>
        <v>0</v>
      </c>
      <c r="I1158" s="177">
        <f>IF(OR(COUNTIF($B$2:$B1157,Input!$F1174)&lt;1,COUNTIF($O$2:$O1157,Input!$C1174)&lt;1),Input!M1174,0)</f>
        <v>0</v>
      </c>
      <c r="J1158" s="177">
        <f>IF(OR(COUNTIF($B$2:$B1157,Input!$F1174)&lt;1,COUNTIF($O$2:$O1157,Input!$C1174)&lt;1),Input!N1174,0)</f>
        <v>0</v>
      </c>
      <c r="K1158" s="177">
        <f>IF(OR(COUNTIF($B$2:$B1157,Input!$F1174)&lt;1,COUNTIF($O$2:$O1157,Input!$C1174)&lt;1),Input!O1174,0)</f>
        <v>0</v>
      </c>
      <c r="L1158" s="177">
        <f>IF(OR(COUNTIF($B$2:$B1157,Input!$F1174)&lt;1,COUNTIF($O$2:$O1157,Input!$C1174)&lt;1),Input!P1174,0)</f>
        <v>0</v>
      </c>
      <c r="M1158" s="129" t="str">
        <f t="shared" si="152"/>
        <v/>
      </c>
      <c r="N1158" s="161">
        <f t="shared" si="158"/>
        <v>0</v>
      </c>
      <c r="O1158" s="168">
        <f>Input!C1174</f>
        <v>0</v>
      </c>
      <c r="P1158" s="168"/>
      <c r="R1158" s="131">
        <f t="shared" si="159"/>
        <v>0</v>
      </c>
      <c r="S1158" s="133" t="str">
        <f t="shared" si="153"/>
        <v xml:space="preserve"> </v>
      </c>
      <c r="T1158" s="133"/>
      <c r="U1158" s="132" t="str">
        <f>_xlfn.IFNA(IF($D1158=0,LOOKUP($F1158,{0.1,0.2,0.3,0.4,0.5,0.6,0.7,0.8,0.9,1},{22,34,46,58,70,82,94,106,118,130}),""),"")</f>
        <v/>
      </c>
      <c r="V1158" s="132" t="str">
        <f>_xlfn.IFNA(IF($D1158=1,LOOKUP($F1158,{0.1,0.2,0.3,0.4,0.5,0.6,0.7,0.8,0.9,1},{23,35,47,59,71,83,95,107,119,131}),""),"")</f>
        <v/>
      </c>
      <c r="W1158" s="132" t="str">
        <f>_xlfn.IFNA(IF($D1158=2,LOOKUP($F1158,{0.1,0.2,0.3,0.4,0.5,0.6,0.7,0.8,0.9,1},{24,36,48,60,72,84,96,108,120,132}),""),"")</f>
        <v/>
      </c>
      <c r="X1158" s="132" t="str">
        <f>_xlfn.IFNA(IF($D1158=3,LOOKUP($F1158,{0.1,0.2,0.3,0.4,0.5,0.6,0.7,0.8,0.9,1},{25,37,49,61,73,85,97,109,121,133}),""),"")</f>
        <v/>
      </c>
      <c r="Y1158" s="132" t="str">
        <f>_xlfn.IFNA(IF($D1158=4,LOOKUP($F1158,{0.1,0.2,0.3,0.4,0.5,0.6,0.7,0.8,0.9,1},{26,38,50,62,74,86,98,110,122,134}),""),"")</f>
        <v/>
      </c>
      <c r="Z1158" s="132" t="str">
        <f>_xlfn.IFNA(IF($D1158=5,LOOKUP($F1158,{0.1,0.2,0.3,0.4,0.5,0.6,0.7,0.8,0.9,1},{27,39,51,63,75,87,99,111,123,135}),""),"")</f>
        <v/>
      </c>
      <c r="AA1158" s="132">
        <f t="shared" si="154"/>
        <v>0</v>
      </c>
      <c r="AB1158" s="132" t="str">
        <f t="shared" si="155"/>
        <v>00</v>
      </c>
      <c r="AC1158" s="82" t="e">
        <f>VLOOKUP(AB1158,'AMI Ref'!T:U,2,FALSE)</f>
        <v>#N/A</v>
      </c>
      <c r="AD1158" s="124"/>
      <c r="AE1158" s="81" t="str">
        <f>_xlfn.IFNA(IF($D1158=0,IF($J1158="Not Paid by Tenant",0,INDEX('AMI Ref'!$K$5:$N$5,MATCH($J1158,{"Oil","Gas","Electric - Other","ELECTRIC - HEAT PUMP"},0))),0),"")</f>
        <v/>
      </c>
      <c r="AF1158" s="81">
        <f>_xlfn.IFNA(IF($D1158=1,IF($J1158="Not Paid by Tenant",0,INDEX('AMI Ref'!$K$6:$N$6,MATCH($J1158,{"Oil","Gas","Electric - Other","ELECTRIC - HEAT PUMP"},0))),0),"")</f>
        <v>0</v>
      </c>
      <c r="AG1158" s="81">
        <f>_xlfn.IFNA(IF($D1158=2,IF($J1158="Not Paid by Tenant",0,INDEX('AMI Ref'!$K$7:$N$7,MATCH($J1158,{"Oil","Gas","Electric - Other","ELECTRIC - HEAT PUMP"},0))),0),"")</f>
        <v>0</v>
      </c>
      <c r="AH1158" s="81">
        <f>_xlfn.IFNA(IF($D1158=3,IF($J1158="Not Paid by Tenant",0,INDEX('AMI Ref'!$K$8:$N$8,MATCH($J1158,{"Oil","Gas","Electric - Other","ELECTRIC - HEAT PUMP"},0))),0),"")</f>
        <v>0</v>
      </c>
      <c r="AI1158" s="81">
        <f>_xlfn.IFNA(IF($D1158=4,IF($J1158="Not Paid by Tenant",0,INDEX('AMI Ref'!$K$9:$N$9,MATCH($J1158,{"Oil","Gas","Electric - Other","ELECTRIC - HEAT PUMP"},0))),0),"")</f>
        <v>0</v>
      </c>
      <c r="AJ1158" s="81">
        <f>_xlfn.IFNA(IF($D1158=5,IF($J1158="Not Paid by Tenant",0,INDEX('AMI Ref'!$K$10:$N$10,MATCH($J1158,{"Oil","Gas","Electric - Other","ELECTRIC - HEAT PUMP"},0))),0),"")</f>
        <v>0</v>
      </c>
      <c r="AK1158" s="128"/>
      <c r="AL1158" s="81" t="str">
        <f>_xlfn.IFNA(IF($D1158=0,IF($K1158="Not Paid by Tenant",0,INDEX('AMI Ref'!$O$5:$R$5,MATCH($K1158,{"Oil","Gas","Electric - Other","Electric ccASHP - split"},0))),0),"")</f>
        <v/>
      </c>
      <c r="AM1158" s="81">
        <f>_xlfn.IFNA(IF($D1158=1,IF($K1158="Not Paid by Tenant",0,INDEX('AMI Ref'!$O$6:$R$6,MATCH($K1158,{"Oil","Gas","Electric - Other","Electric ccASHP - split"},0))),0),"")</f>
        <v>0</v>
      </c>
      <c r="AN1158" s="81">
        <f>_xlfn.IFNA(IF($D1158=2,IF($K1158="Not Paid by Tenant",0,INDEX('AMI Ref'!$O$7:$R$7,MATCH($K1158,{"Oil","Gas","Electric - Other","Electric ccASHP - split"},0))),0),"")</f>
        <v>0</v>
      </c>
      <c r="AO1158" s="81">
        <f>_xlfn.IFNA(IF($D1158=3,IF($K1158="Not Paid by Tenant",0,INDEX('AMI Ref'!$O$8:$R$8,MATCH($K1158,{"Oil","Gas","Electric - Other","Electric ccASHP - split"},0))),0),"")</f>
        <v>0</v>
      </c>
      <c r="AP1158" s="81">
        <f>_xlfn.IFNA(IF($D1158=4,IF($K1158="Not Paid by Tenant",0,INDEX('AMI Ref'!$O$9:$R$9,MATCH($K1158,{"Oil","Gas","Electric - Other","Electric ccASHP - split"},0))),0),"")</f>
        <v>0</v>
      </c>
      <c r="AQ1158" s="81">
        <f>_xlfn.IFNA(IF($D1158=5,IF($K1158="Not Paid by Tenant",0,INDEX('AMI Ref'!$O$10:$R$10,MATCH($K1158,{"Oil","Gas","Electric - Other","Electric ccASHP - split"},0))),0),"")</f>
        <v>0</v>
      </c>
      <c r="AR1158" s="124">
        <f t="shared" si="156"/>
        <v>0</v>
      </c>
      <c r="AS1158" s="123" t="e">
        <f t="shared" si="157"/>
        <v>#N/A</v>
      </c>
    </row>
    <row r="1159" spans="1:45" x14ac:dyDescent="0.2">
      <c r="A1159" s="130">
        <v>1157</v>
      </c>
      <c r="B1159" s="177">
        <f>IF(OR(COUNTIF($B$2:$B1158,Input!$F1175)&lt;1,COUNTIF($O$2:$O1158,Input!$C1175)&lt;1),Input!F1175,0)</f>
        <v>0</v>
      </c>
      <c r="C1159" s="177">
        <f>IF(OR(COUNTIF($B$2:$B1158,Input!$F1175)&lt;1,COUNTIF($O$2:$O1158,Input!$C1175)&lt;1),Input!G1175,0)</f>
        <v>0</v>
      </c>
      <c r="D1159" s="177">
        <f>IF(OR(COUNTIF($B$2:$B1158,Input!$F1175)&lt;1,COUNTIF($O$2:$O1158,Input!$C1175)&lt;1),Input!H1175,0)</f>
        <v>0</v>
      </c>
      <c r="E1159" s="177">
        <f>IF(OR(COUNTIF($B$2:$B1158,Input!$F1175)&lt;1,COUNTIF($O$2:$O1158,Input!$C1175)&lt;1),Input!I1175,0)</f>
        <v>0</v>
      </c>
      <c r="F1159" s="177">
        <f>IF(OR(COUNTIF($B$2:$B1158,Input!$F1175)&lt;1,COUNTIF($O$2:$O1158,Input!$C1175)&lt;1),Input!J1175,0)</f>
        <v>0</v>
      </c>
      <c r="G1159" s="177">
        <f>IF(OR(COUNTIF($B$2:$B1158,Input!$F1175)&lt;1,COUNTIF($O$2:$O1158,Input!$C1175)&lt;1),Input!K1175,0)</f>
        <v>0</v>
      </c>
      <c r="H1159" s="177">
        <f>IF(OR(COUNTIF($B$2:$B1158,Input!$F1175)&lt;1,COUNTIF($O$2:$O1158,Input!$C1175)&lt;1),Input!L1175,0)</f>
        <v>0</v>
      </c>
      <c r="I1159" s="177">
        <f>IF(OR(COUNTIF($B$2:$B1158,Input!$F1175)&lt;1,COUNTIF($O$2:$O1158,Input!$C1175)&lt;1),Input!M1175,0)</f>
        <v>0</v>
      </c>
      <c r="J1159" s="177">
        <f>IF(OR(COUNTIF($B$2:$B1158,Input!$F1175)&lt;1,COUNTIF($O$2:$O1158,Input!$C1175)&lt;1),Input!N1175,0)</f>
        <v>0</v>
      </c>
      <c r="K1159" s="177">
        <f>IF(OR(COUNTIF($B$2:$B1158,Input!$F1175)&lt;1,COUNTIF($O$2:$O1158,Input!$C1175)&lt;1),Input!O1175,0)</f>
        <v>0</v>
      </c>
      <c r="L1159" s="177">
        <f>IF(OR(COUNTIF($B$2:$B1158,Input!$F1175)&lt;1,COUNTIF($O$2:$O1158,Input!$C1175)&lt;1),Input!P1175,0)</f>
        <v>0</v>
      </c>
      <c r="M1159" s="129" t="str">
        <f t="shared" si="152"/>
        <v/>
      </c>
      <c r="N1159" s="161">
        <f t="shared" si="158"/>
        <v>0</v>
      </c>
      <c r="O1159" s="168">
        <f>Input!C1175</f>
        <v>0</v>
      </c>
      <c r="P1159" s="168"/>
      <c r="R1159" s="131">
        <f t="shared" si="159"/>
        <v>0</v>
      </c>
      <c r="S1159" s="133" t="str">
        <f t="shared" si="153"/>
        <v xml:space="preserve"> </v>
      </c>
      <c r="T1159" s="133"/>
      <c r="U1159" s="132" t="str">
        <f>_xlfn.IFNA(IF($D1159=0,LOOKUP($F1159,{0.1,0.2,0.3,0.4,0.5,0.6,0.7,0.8,0.9,1},{22,34,46,58,70,82,94,106,118,130}),""),"")</f>
        <v/>
      </c>
      <c r="V1159" s="132" t="str">
        <f>_xlfn.IFNA(IF($D1159=1,LOOKUP($F1159,{0.1,0.2,0.3,0.4,0.5,0.6,0.7,0.8,0.9,1},{23,35,47,59,71,83,95,107,119,131}),""),"")</f>
        <v/>
      </c>
      <c r="W1159" s="132" t="str">
        <f>_xlfn.IFNA(IF($D1159=2,LOOKUP($F1159,{0.1,0.2,0.3,0.4,0.5,0.6,0.7,0.8,0.9,1},{24,36,48,60,72,84,96,108,120,132}),""),"")</f>
        <v/>
      </c>
      <c r="X1159" s="132" t="str">
        <f>_xlfn.IFNA(IF($D1159=3,LOOKUP($F1159,{0.1,0.2,0.3,0.4,0.5,0.6,0.7,0.8,0.9,1},{25,37,49,61,73,85,97,109,121,133}),""),"")</f>
        <v/>
      </c>
      <c r="Y1159" s="132" t="str">
        <f>_xlfn.IFNA(IF($D1159=4,LOOKUP($F1159,{0.1,0.2,0.3,0.4,0.5,0.6,0.7,0.8,0.9,1},{26,38,50,62,74,86,98,110,122,134}),""),"")</f>
        <v/>
      </c>
      <c r="Z1159" s="132" t="str">
        <f>_xlfn.IFNA(IF($D1159=5,LOOKUP($F1159,{0.1,0.2,0.3,0.4,0.5,0.6,0.7,0.8,0.9,1},{27,39,51,63,75,87,99,111,123,135}),""),"")</f>
        <v/>
      </c>
      <c r="AA1159" s="132">
        <f t="shared" si="154"/>
        <v>0</v>
      </c>
      <c r="AB1159" s="132" t="str">
        <f t="shared" si="155"/>
        <v>00</v>
      </c>
      <c r="AC1159" s="82" t="e">
        <f>VLOOKUP(AB1159,'AMI Ref'!T:U,2,FALSE)</f>
        <v>#N/A</v>
      </c>
      <c r="AD1159" s="124"/>
      <c r="AE1159" s="81" t="str">
        <f>_xlfn.IFNA(IF($D1159=0,IF($J1159="Not Paid by Tenant",0,INDEX('AMI Ref'!$K$5:$N$5,MATCH($J1159,{"Oil","Gas","Electric - Other","ELECTRIC - HEAT PUMP"},0))),0),"")</f>
        <v/>
      </c>
      <c r="AF1159" s="81">
        <f>_xlfn.IFNA(IF($D1159=1,IF($J1159="Not Paid by Tenant",0,INDEX('AMI Ref'!$K$6:$N$6,MATCH($J1159,{"Oil","Gas","Electric - Other","ELECTRIC - HEAT PUMP"},0))),0),"")</f>
        <v>0</v>
      </c>
      <c r="AG1159" s="81">
        <f>_xlfn.IFNA(IF($D1159=2,IF($J1159="Not Paid by Tenant",0,INDEX('AMI Ref'!$K$7:$N$7,MATCH($J1159,{"Oil","Gas","Electric - Other","ELECTRIC - HEAT PUMP"},0))),0),"")</f>
        <v>0</v>
      </c>
      <c r="AH1159" s="81">
        <f>_xlfn.IFNA(IF($D1159=3,IF($J1159="Not Paid by Tenant",0,INDEX('AMI Ref'!$K$8:$N$8,MATCH($J1159,{"Oil","Gas","Electric - Other","ELECTRIC - HEAT PUMP"},0))),0),"")</f>
        <v>0</v>
      </c>
      <c r="AI1159" s="81">
        <f>_xlfn.IFNA(IF($D1159=4,IF($J1159="Not Paid by Tenant",0,INDEX('AMI Ref'!$K$9:$N$9,MATCH($J1159,{"Oil","Gas","Electric - Other","ELECTRIC - HEAT PUMP"},0))),0),"")</f>
        <v>0</v>
      </c>
      <c r="AJ1159" s="81">
        <f>_xlfn.IFNA(IF($D1159=5,IF($J1159="Not Paid by Tenant",0,INDEX('AMI Ref'!$K$10:$N$10,MATCH($J1159,{"Oil","Gas","Electric - Other","ELECTRIC - HEAT PUMP"},0))),0),"")</f>
        <v>0</v>
      </c>
      <c r="AK1159" s="128"/>
      <c r="AL1159" s="81" t="str">
        <f>_xlfn.IFNA(IF($D1159=0,IF($K1159="Not Paid by Tenant",0,INDEX('AMI Ref'!$O$5:$R$5,MATCH($K1159,{"Oil","Gas","Electric - Other","Electric ccASHP - split"},0))),0),"")</f>
        <v/>
      </c>
      <c r="AM1159" s="81">
        <f>_xlfn.IFNA(IF($D1159=1,IF($K1159="Not Paid by Tenant",0,INDEX('AMI Ref'!$O$6:$R$6,MATCH($K1159,{"Oil","Gas","Electric - Other","Electric ccASHP - split"},0))),0),"")</f>
        <v>0</v>
      </c>
      <c r="AN1159" s="81">
        <f>_xlfn.IFNA(IF($D1159=2,IF($K1159="Not Paid by Tenant",0,INDEX('AMI Ref'!$O$7:$R$7,MATCH($K1159,{"Oil","Gas","Electric - Other","Electric ccASHP - split"},0))),0),"")</f>
        <v>0</v>
      </c>
      <c r="AO1159" s="81">
        <f>_xlfn.IFNA(IF($D1159=3,IF($K1159="Not Paid by Tenant",0,INDEX('AMI Ref'!$O$8:$R$8,MATCH($K1159,{"Oil","Gas","Electric - Other","Electric ccASHP - split"},0))),0),"")</f>
        <v>0</v>
      </c>
      <c r="AP1159" s="81">
        <f>_xlfn.IFNA(IF($D1159=4,IF($K1159="Not Paid by Tenant",0,INDEX('AMI Ref'!$O$9:$R$9,MATCH($K1159,{"Oil","Gas","Electric - Other","Electric ccASHP - split"},0))),0),"")</f>
        <v>0</v>
      </c>
      <c r="AQ1159" s="81">
        <f>_xlfn.IFNA(IF($D1159=5,IF($K1159="Not Paid by Tenant",0,INDEX('AMI Ref'!$O$10:$R$10,MATCH($K1159,{"Oil","Gas","Electric - Other","Electric ccASHP - split"},0))),0),"")</f>
        <v>0</v>
      </c>
      <c r="AR1159" s="124">
        <f t="shared" si="156"/>
        <v>0</v>
      </c>
      <c r="AS1159" s="123" t="e">
        <f t="shared" si="157"/>
        <v>#N/A</v>
      </c>
    </row>
    <row r="1160" spans="1:45" x14ac:dyDescent="0.2">
      <c r="A1160" s="130">
        <v>1158</v>
      </c>
      <c r="B1160" s="177">
        <f>IF(OR(COUNTIF($B$2:$B1159,Input!$F1176)&lt;1,COUNTIF($O$2:$O1159,Input!$C1176)&lt;1),Input!F1176,0)</f>
        <v>0</v>
      </c>
      <c r="C1160" s="177">
        <f>IF(OR(COUNTIF($B$2:$B1159,Input!$F1176)&lt;1,COUNTIF($O$2:$O1159,Input!$C1176)&lt;1),Input!G1176,0)</f>
        <v>0</v>
      </c>
      <c r="D1160" s="177">
        <f>IF(OR(COUNTIF($B$2:$B1159,Input!$F1176)&lt;1,COUNTIF($O$2:$O1159,Input!$C1176)&lt;1),Input!H1176,0)</f>
        <v>0</v>
      </c>
      <c r="E1160" s="177">
        <f>IF(OR(COUNTIF($B$2:$B1159,Input!$F1176)&lt;1,COUNTIF($O$2:$O1159,Input!$C1176)&lt;1),Input!I1176,0)</f>
        <v>0</v>
      </c>
      <c r="F1160" s="177">
        <f>IF(OR(COUNTIF($B$2:$B1159,Input!$F1176)&lt;1,COUNTIF($O$2:$O1159,Input!$C1176)&lt;1),Input!J1176,0)</f>
        <v>0</v>
      </c>
      <c r="G1160" s="177">
        <f>IF(OR(COUNTIF($B$2:$B1159,Input!$F1176)&lt;1,COUNTIF($O$2:$O1159,Input!$C1176)&lt;1),Input!K1176,0)</f>
        <v>0</v>
      </c>
      <c r="H1160" s="177">
        <f>IF(OR(COUNTIF($B$2:$B1159,Input!$F1176)&lt;1,COUNTIF($O$2:$O1159,Input!$C1176)&lt;1),Input!L1176,0)</f>
        <v>0</v>
      </c>
      <c r="I1160" s="177">
        <f>IF(OR(COUNTIF($B$2:$B1159,Input!$F1176)&lt;1,COUNTIF($O$2:$O1159,Input!$C1176)&lt;1),Input!M1176,0)</f>
        <v>0</v>
      </c>
      <c r="J1160" s="177">
        <f>IF(OR(COUNTIF($B$2:$B1159,Input!$F1176)&lt;1,COUNTIF($O$2:$O1159,Input!$C1176)&lt;1),Input!N1176,0)</f>
        <v>0</v>
      </c>
      <c r="K1160" s="177">
        <f>IF(OR(COUNTIF($B$2:$B1159,Input!$F1176)&lt;1,COUNTIF($O$2:$O1159,Input!$C1176)&lt;1),Input!O1176,0)</f>
        <v>0</v>
      </c>
      <c r="L1160" s="177">
        <f>IF(OR(COUNTIF($B$2:$B1159,Input!$F1176)&lt;1,COUNTIF($O$2:$O1159,Input!$C1176)&lt;1),Input!P1176,0)</f>
        <v>0</v>
      </c>
      <c r="M1160" s="129" t="str">
        <f t="shared" si="152"/>
        <v/>
      </c>
      <c r="N1160" s="161">
        <f t="shared" si="158"/>
        <v>0</v>
      </c>
      <c r="O1160" s="168">
        <f>Input!C1176</f>
        <v>0</v>
      </c>
      <c r="P1160" s="168"/>
      <c r="R1160" s="131">
        <f t="shared" si="159"/>
        <v>0</v>
      </c>
      <c r="S1160" s="133" t="str">
        <f t="shared" si="153"/>
        <v xml:space="preserve"> </v>
      </c>
      <c r="T1160" s="133"/>
      <c r="U1160" s="132" t="str">
        <f>_xlfn.IFNA(IF($D1160=0,LOOKUP($F1160,{0.1,0.2,0.3,0.4,0.5,0.6,0.7,0.8,0.9,1},{22,34,46,58,70,82,94,106,118,130}),""),"")</f>
        <v/>
      </c>
      <c r="V1160" s="132" t="str">
        <f>_xlfn.IFNA(IF($D1160=1,LOOKUP($F1160,{0.1,0.2,0.3,0.4,0.5,0.6,0.7,0.8,0.9,1},{23,35,47,59,71,83,95,107,119,131}),""),"")</f>
        <v/>
      </c>
      <c r="W1160" s="132" t="str">
        <f>_xlfn.IFNA(IF($D1160=2,LOOKUP($F1160,{0.1,0.2,0.3,0.4,0.5,0.6,0.7,0.8,0.9,1},{24,36,48,60,72,84,96,108,120,132}),""),"")</f>
        <v/>
      </c>
      <c r="X1160" s="132" t="str">
        <f>_xlfn.IFNA(IF($D1160=3,LOOKUP($F1160,{0.1,0.2,0.3,0.4,0.5,0.6,0.7,0.8,0.9,1},{25,37,49,61,73,85,97,109,121,133}),""),"")</f>
        <v/>
      </c>
      <c r="Y1160" s="132" t="str">
        <f>_xlfn.IFNA(IF($D1160=4,LOOKUP($F1160,{0.1,0.2,0.3,0.4,0.5,0.6,0.7,0.8,0.9,1},{26,38,50,62,74,86,98,110,122,134}),""),"")</f>
        <v/>
      </c>
      <c r="Z1160" s="132" t="str">
        <f>_xlfn.IFNA(IF($D1160=5,LOOKUP($F1160,{0.1,0.2,0.3,0.4,0.5,0.6,0.7,0.8,0.9,1},{27,39,51,63,75,87,99,111,123,135}),""),"")</f>
        <v/>
      </c>
      <c r="AA1160" s="132">
        <f t="shared" si="154"/>
        <v>0</v>
      </c>
      <c r="AB1160" s="132" t="str">
        <f t="shared" si="155"/>
        <v>00</v>
      </c>
      <c r="AC1160" s="82" t="e">
        <f>VLOOKUP(AB1160,'AMI Ref'!T:U,2,FALSE)</f>
        <v>#N/A</v>
      </c>
      <c r="AD1160" s="124"/>
      <c r="AE1160" s="81" t="str">
        <f>_xlfn.IFNA(IF($D1160=0,IF($J1160="Not Paid by Tenant",0,INDEX('AMI Ref'!$K$5:$N$5,MATCH($J1160,{"Oil","Gas","Electric - Other","ELECTRIC - HEAT PUMP"},0))),0),"")</f>
        <v/>
      </c>
      <c r="AF1160" s="81">
        <f>_xlfn.IFNA(IF($D1160=1,IF($J1160="Not Paid by Tenant",0,INDEX('AMI Ref'!$K$6:$N$6,MATCH($J1160,{"Oil","Gas","Electric - Other","ELECTRIC - HEAT PUMP"},0))),0),"")</f>
        <v>0</v>
      </c>
      <c r="AG1160" s="81">
        <f>_xlfn.IFNA(IF($D1160=2,IF($J1160="Not Paid by Tenant",0,INDEX('AMI Ref'!$K$7:$N$7,MATCH($J1160,{"Oil","Gas","Electric - Other","ELECTRIC - HEAT PUMP"},0))),0),"")</f>
        <v>0</v>
      </c>
      <c r="AH1160" s="81">
        <f>_xlfn.IFNA(IF($D1160=3,IF($J1160="Not Paid by Tenant",0,INDEX('AMI Ref'!$K$8:$N$8,MATCH($J1160,{"Oil","Gas","Electric - Other","ELECTRIC - HEAT PUMP"},0))),0),"")</f>
        <v>0</v>
      </c>
      <c r="AI1160" s="81">
        <f>_xlfn.IFNA(IF($D1160=4,IF($J1160="Not Paid by Tenant",0,INDEX('AMI Ref'!$K$9:$N$9,MATCH($J1160,{"Oil","Gas","Electric - Other","ELECTRIC - HEAT PUMP"},0))),0),"")</f>
        <v>0</v>
      </c>
      <c r="AJ1160" s="81">
        <f>_xlfn.IFNA(IF($D1160=5,IF($J1160="Not Paid by Tenant",0,INDEX('AMI Ref'!$K$10:$N$10,MATCH($J1160,{"Oil","Gas","Electric - Other","ELECTRIC - HEAT PUMP"},0))),0),"")</f>
        <v>0</v>
      </c>
      <c r="AK1160" s="128"/>
      <c r="AL1160" s="81" t="str">
        <f>_xlfn.IFNA(IF($D1160=0,IF($K1160="Not Paid by Tenant",0,INDEX('AMI Ref'!$O$5:$R$5,MATCH($K1160,{"Oil","Gas","Electric - Other","Electric ccASHP - split"},0))),0),"")</f>
        <v/>
      </c>
      <c r="AM1160" s="81">
        <f>_xlfn.IFNA(IF($D1160=1,IF($K1160="Not Paid by Tenant",0,INDEX('AMI Ref'!$O$6:$R$6,MATCH($K1160,{"Oil","Gas","Electric - Other","Electric ccASHP - split"},0))),0),"")</f>
        <v>0</v>
      </c>
      <c r="AN1160" s="81">
        <f>_xlfn.IFNA(IF($D1160=2,IF($K1160="Not Paid by Tenant",0,INDEX('AMI Ref'!$O$7:$R$7,MATCH($K1160,{"Oil","Gas","Electric - Other","Electric ccASHP - split"},0))),0),"")</f>
        <v>0</v>
      </c>
      <c r="AO1160" s="81">
        <f>_xlfn.IFNA(IF($D1160=3,IF($K1160="Not Paid by Tenant",0,INDEX('AMI Ref'!$O$8:$R$8,MATCH($K1160,{"Oil","Gas","Electric - Other","Electric ccASHP - split"},0))),0),"")</f>
        <v>0</v>
      </c>
      <c r="AP1160" s="81">
        <f>_xlfn.IFNA(IF($D1160=4,IF($K1160="Not Paid by Tenant",0,INDEX('AMI Ref'!$O$9:$R$9,MATCH($K1160,{"Oil","Gas","Electric - Other","Electric ccASHP - split"},0))),0),"")</f>
        <v>0</v>
      </c>
      <c r="AQ1160" s="81">
        <f>_xlfn.IFNA(IF($D1160=5,IF($K1160="Not Paid by Tenant",0,INDEX('AMI Ref'!$O$10:$R$10,MATCH($K1160,{"Oil","Gas","Electric - Other","Electric ccASHP - split"},0))),0),"")</f>
        <v>0</v>
      </c>
      <c r="AR1160" s="124">
        <f t="shared" si="156"/>
        <v>0</v>
      </c>
      <c r="AS1160" s="123" t="e">
        <f t="shared" si="157"/>
        <v>#N/A</v>
      </c>
    </row>
    <row r="1161" spans="1:45" x14ac:dyDescent="0.2">
      <c r="A1161" s="130">
        <v>1159</v>
      </c>
      <c r="B1161" s="177">
        <f>IF(OR(COUNTIF($B$2:$B1160,Input!$F1177)&lt;1,COUNTIF($O$2:$O1160,Input!$C1177)&lt;1),Input!F1177,0)</f>
        <v>0</v>
      </c>
      <c r="C1161" s="177">
        <f>IF(OR(COUNTIF($B$2:$B1160,Input!$F1177)&lt;1,COUNTIF($O$2:$O1160,Input!$C1177)&lt;1),Input!G1177,0)</f>
        <v>0</v>
      </c>
      <c r="D1161" s="177">
        <f>IF(OR(COUNTIF($B$2:$B1160,Input!$F1177)&lt;1,COUNTIF($O$2:$O1160,Input!$C1177)&lt;1),Input!H1177,0)</f>
        <v>0</v>
      </c>
      <c r="E1161" s="177">
        <f>IF(OR(COUNTIF($B$2:$B1160,Input!$F1177)&lt;1,COUNTIF($O$2:$O1160,Input!$C1177)&lt;1),Input!I1177,0)</f>
        <v>0</v>
      </c>
      <c r="F1161" s="177">
        <f>IF(OR(COUNTIF($B$2:$B1160,Input!$F1177)&lt;1,COUNTIF($O$2:$O1160,Input!$C1177)&lt;1),Input!J1177,0)</f>
        <v>0</v>
      </c>
      <c r="G1161" s="177">
        <f>IF(OR(COUNTIF($B$2:$B1160,Input!$F1177)&lt;1,COUNTIF($O$2:$O1160,Input!$C1177)&lt;1),Input!K1177,0)</f>
        <v>0</v>
      </c>
      <c r="H1161" s="177">
        <f>IF(OR(COUNTIF($B$2:$B1160,Input!$F1177)&lt;1,COUNTIF($O$2:$O1160,Input!$C1177)&lt;1),Input!L1177,0)</f>
        <v>0</v>
      </c>
      <c r="I1161" s="177">
        <f>IF(OR(COUNTIF($B$2:$B1160,Input!$F1177)&lt;1,COUNTIF($O$2:$O1160,Input!$C1177)&lt;1),Input!M1177,0)</f>
        <v>0</v>
      </c>
      <c r="J1161" s="177">
        <f>IF(OR(COUNTIF($B$2:$B1160,Input!$F1177)&lt;1,COUNTIF($O$2:$O1160,Input!$C1177)&lt;1),Input!N1177,0)</f>
        <v>0</v>
      </c>
      <c r="K1161" s="177">
        <f>IF(OR(COUNTIF($B$2:$B1160,Input!$F1177)&lt;1,COUNTIF($O$2:$O1160,Input!$C1177)&lt;1),Input!O1177,0)</f>
        <v>0</v>
      </c>
      <c r="L1161" s="177">
        <f>IF(OR(COUNTIF($B$2:$B1160,Input!$F1177)&lt;1,COUNTIF($O$2:$O1160,Input!$C1177)&lt;1),Input!P1177,0)</f>
        <v>0</v>
      </c>
      <c r="M1161" s="129" t="str">
        <f t="shared" si="152"/>
        <v/>
      </c>
      <c r="N1161" s="161">
        <f t="shared" si="158"/>
        <v>0</v>
      </c>
      <c r="O1161" s="168">
        <f>Input!C1177</f>
        <v>0</v>
      </c>
      <c r="P1161" s="168"/>
      <c r="R1161" s="131">
        <f t="shared" si="159"/>
        <v>0</v>
      </c>
      <c r="S1161" s="133" t="str">
        <f t="shared" si="153"/>
        <v xml:space="preserve"> </v>
      </c>
      <c r="T1161" s="133"/>
      <c r="U1161" s="132" t="str">
        <f>_xlfn.IFNA(IF($D1161=0,LOOKUP($F1161,{0.1,0.2,0.3,0.4,0.5,0.6,0.7,0.8,0.9,1},{22,34,46,58,70,82,94,106,118,130}),""),"")</f>
        <v/>
      </c>
      <c r="V1161" s="132" t="str">
        <f>_xlfn.IFNA(IF($D1161=1,LOOKUP($F1161,{0.1,0.2,0.3,0.4,0.5,0.6,0.7,0.8,0.9,1},{23,35,47,59,71,83,95,107,119,131}),""),"")</f>
        <v/>
      </c>
      <c r="W1161" s="132" t="str">
        <f>_xlfn.IFNA(IF($D1161=2,LOOKUP($F1161,{0.1,0.2,0.3,0.4,0.5,0.6,0.7,0.8,0.9,1},{24,36,48,60,72,84,96,108,120,132}),""),"")</f>
        <v/>
      </c>
      <c r="X1161" s="132" t="str">
        <f>_xlfn.IFNA(IF($D1161=3,LOOKUP($F1161,{0.1,0.2,0.3,0.4,0.5,0.6,0.7,0.8,0.9,1},{25,37,49,61,73,85,97,109,121,133}),""),"")</f>
        <v/>
      </c>
      <c r="Y1161" s="132" t="str">
        <f>_xlfn.IFNA(IF($D1161=4,LOOKUP($F1161,{0.1,0.2,0.3,0.4,0.5,0.6,0.7,0.8,0.9,1},{26,38,50,62,74,86,98,110,122,134}),""),"")</f>
        <v/>
      </c>
      <c r="Z1161" s="132" t="str">
        <f>_xlfn.IFNA(IF($D1161=5,LOOKUP($F1161,{0.1,0.2,0.3,0.4,0.5,0.6,0.7,0.8,0.9,1},{27,39,51,63,75,87,99,111,123,135}),""),"")</f>
        <v/>
      </c>
      <c r="AA1161" s="132">
        <f t="shared" si="154"/>
        <v>0</v>
      </c>
      <c r="AB1161" s="132" t="str">
        <f t="shared" si="155"/>
        <v>00</v>
      </c>
      <c r="AC1161" s="82" t="e">
        <f>VLOOKUP(AB1161,'AMI Ref'!T:U,2,FALSE)</f>
        <v>#N/A</v>
      </c>
      <c r="AD1161" s="124"/>
      <c r="AE1161" s="81" t="str">
        <f>_xlfn.IFNA(IF($D1161=0,IF($J1161="Not Paid by Tenant",0,INDEX('AMI Ref'!$K$5:$N$5,MATCH($J1161,{"Oil","Gas","Electric - Other","ELECTRIC - HEAT PUMP"},0))),0),"")</f>
        <v/>
      </c>
      <c r="AF1161" s="81">
        <f>_xlfn.IFNA(IF($D1161=1,IF($J1161="Not Paid by Tenant",0,INDEX('AMI Ref'!$K$6:$N$6,MATCH($J1161,{"Oil","Gas","Electric - Other","ELECTRIC - HEAT PUMP"},0))),0),"")</f>
        <v>0</v>
      </c>
      <c r="AG1161" s="81">
        <f>_xlfn.IFNA(IF($D1161=2,IF($J1161="Not Paid by Tenant",0,INDEX('AMI Ref'!$K$7:$N$7,MATCH($J1161,{"Oil","Gas","Electric - Other","ELECTRIC - HEAT PUMP"},0))),0),"")</f>
        <v>0</v>
      </c>
      <c r="AH1161" s="81">
        <f>_xlfn.IFNA(IF($D1161=3,IF($J1161="Not Paid by Tenant",0,INDEX('AMI Ref'!$K$8:$N$8,MATCH($J1161,{"Oil","Gas","Electric - Other","ELECTRIC - HEAT PUMP"},0))),0),"")</f>
        <v>0</v>
      </c>
      <c r="AI1161" s="81">
        <f>_xlfn.IFNA(IF($D1161=4,IF($J1161="Not Paid by Tenant",0,INDEX('AMI Ref'!$K$9:$N$9,MATCH($J1161,{"Oil","Gas","Electric - Other","ELECTRIC - HEAT PUMP"},0))),0),"")</f>
        <v>0</v>
      </c>
      <c r="AJ1161" s="81">
        <f>_xlfn.IFNA(IF($D1161=5,IF($J1161="Not Paid by Tenant",0,INDEX('AMI Ref'!$K$10:$N$10,MATCH($J1161,{"Oil","Gas","Electric - Other","ELECTRIC - HEAT PUMP"},0))),0),"")</f>
        <v>0</v>
      </c>
      <c r="AK1161" s="128"/>
      <c r="AL1161" s="81" t="str">
        <f>_xlfn.IFNA(IF($D1161=0,IF($K1161="Not Paid by Tenant",0,INDEX('AMI Ref'!$O$5:$R$5,MATCH($K1161,{"Oil","Gas","Electric - Other","Electric ccASHP - split"},0))),0),"")</f>
        <v/>
      </c>
      <c r="AM1161" s="81">
        <f>_xlfn.IFNA(IF($D1161=1,IF($K1161="Not Paid by Tenant",0,INDEX('AMI Ref'!$O$6:$R$6,MATCH($K1161,{"Oil","Gas","Electric - Other","Electric ccASHP - split"},0))),0),"")</f>
        <v>0</v>
      </c>
      <c r="AN1161" s="81">
        <f>_xlfn.IFNA(IF($D1161=2,IF($K1161="Not Paid by Tenant",0,INDEX('AMI Ref'!$O$7:$R$7,MATCH($K1161,{"Oil","Gas","Electric - Other","Electric ccASHP - split"},0))),0),"")</f>
        <v>0</v>
      </c>
      <c r="AO1161" s="81">
        <f>_xlfn.IFNA(IF($D1161=3,IF($K1161="Not Paid by Tenant",0,INDEX('AMI Ref'!$O$8:$R$8,MATCH($K1161,{"Oil","Gas","Electric - Other","Electric ccASHP - split"},0))),0),"")</f>
        <v>0</v>
      </c>
      <c r="AP1161" s="81">
        <f>_xlfn.IFNA(IF($D1161=4,IF($K1161="Not Paid by Tenant",0,INDEX('AMI Ref'!$O$9:$R$9,MATCH($K1161,{"Oil","Gas","Electric - Other","Electric ccASHP - split"},0))),0),"")</f>
        <v>0</v>
      </c>
      <c r="AQ1161" s="81">
        <f>_xlfn.IFNA(IF($D1161=5,IF($K1161="Not Paid by Tenant",0,INDEX('AMI Ref'!$O$10:$R$10,MATCH($K1161,{"Oil","Gas","Electric - Other","Electric ccASHP - split"},0))),0),"")</f>
        <v>0</v>
      </c>
      <c r="AR1161" s="124">
        <f t="shared" si="156"/>
        <v>0</v>
      </c>
      <c r="AS1161" s="123" t="e">
        <f t="shared" si="157"/>
        <v>#N/A</v>
      </c>
    </row>
    <row r="1162" spans="1:45" x14ac:dyDescent="0.2">
      <c r="A1162" s="130">
        <v>1160</v>
      </c>
      <c r="B1162" s="177">
        <f>IF(OR(COUNTIF($B$2:$B1161,Input!$F1178)&lt;1,COUNTIF($O$2:$O1161,Input!$C1178)&lt;1),Input!F1178,0)</f>
        <v>0</v>
      </c>
      <c r="C1162" s="177">
        <f>IF(OR(COUNTIF($B$2:$B1161,Input!$F1178)&lt;1,COUNTIF($O$2:$O1161,Input!$C1178)&lt;1),Input!G1178,0)</f>
        <v>0</v>
      </c>
      <c r="D1162" s="177">
        <f>IF(OR(COUNTIF($B$2:$B1161,Input!$F1178)&lt;1,COUNTIF($O$2:$O1161,Input!$C1178)&lt;1),Input!H1178,0)</f>
        <v>0</v>
      </c>
      <c r="E1162" s="177">
        <f>IF(OR(COUNTIF($B$2:$B1161,Input!$F1178)&lt;1,COUNTIF($O$2:$O1161,Input!$C1178)&lt;1),Input!I1178,0)</f>
        <v>0</v>
      </c>
      <c r="F1162" s="177">
        <f>IF(OR(COUNTIF($B$2:$B1161,Input!$F1178)&lt;1,COUNTIF($O$2:$O1161,Input!$C1178)&lt;1),Input!J1178,0)</f>
        <v>0</v>
      </c>
      <c r="G1162" s="177">
        <f>IF(OR(COUNTIF($B$2:$B1161,Input!$F1178)&lt;1,COUNTIF($O$2:$O1161,Input!$C1178)&lt;1),Input!K1178,0)</f>
        <v>0</v>
      </c>
      <c r="H1162" s="177">
        <f>IF(OR(COUNTIF($B$2:$B1161,Input!$F1178)&lt;1,COUNTIF($O$2:$O1161,Input!$C1178)&lt;1),Input!L1178,0)</f>
        <v>0</v>
      </c>
      <c r="I1162" s="177">
        <f>IF(OR(COUNTIF($B$2:$B1161,Input!$F1178)&lt;1,COUNTIF($O$2:$O1161,Input!$C1178)&lt;1),Input!M1178,0)</f>
        <v>0</v>
      </c>
      <c r="J1162" s="177">
        <f>IF(OR(COUNTIF($B$2:$B1161,Input!$F1178)&lt;1,COUNTIF($O$2:$O1161,Input!$C1178)&lt;1),Input!N1178,0)</f>
        <v>0</v>
      </c>
      <c r="K1162" s="177">
        <f>IF(OR(COUNTIF($B$2:$B1161,Input!$F1178)&lt;1,COUNTIF($O$2:$O1161,Input!$C1178)&lt;1),Input!O1178,0)</f>
        <v>0</v>
      </c>
      <c r="L1162" s="177">
        <f>IF(OR(COUNTIF($B$2:$B1161,Input!$F1178)&lt;1,COUNTIF($O$2:$O1161,Input!$C1178)&lt;1),Input!P1178,0)</f>
        <v>0</v>
      </c>
      <c r="M1162" s="129" t="str">
        <f t="shared" si="152"/>
        <v/>
      </c>
      <c r="N1162" s="161">
        <f t="shared" si="158"/>
        <v>0</v>
      </c>
      <c r="O1162" s="168">
        <f>Input!C1178</f>
        <v>0</v>
      </c>
      <c r="P1162" s="168"/>
      <c r="R1162" s="131">
        <f t="shared" si="159"/>
        <v>0</v>
      </c>
      <c r="S1162" s="133" t="str">
        <f t="shared" si="153"/>
        <v xml:space="preserve"> </v>
      </c>
      <c r="T1162" s="133"/>
      <c r="U1162" s="132" t="str">
        <f>_xlfn.IFNA(IF($D1162=0,LOOKUP($F1162,{0.1,0.2,0.3,0.4,0.5,0.6,0.7,0.8,0.9,1},{22,34,46,58,70,82,94,106,118,130}),""),"")</f>
        <v/>
      </c>
      <c r="V1162" s="132" t="str">
        <f>_xlfn.IFNA(IF($D1162=1,LOOKUP($F1162,{0.1,0.2,0.3,0.4,0.5,0.6,0.7,0.8,0.9,1},{23,35,47,59,71,83,95,107,119,131}),""),"")</f>
        <v/>
      </c>
      <c r="W1162" s="132" t="str">
        <f>_xlfn.IFNA(IF($D1162=2,LOOKUP($F1162,{0.1,0.2,0.3,0.4,0.5,0.6,0.7,0.8,0.9,1},{24,36,48,60,72,84,96,108,120,132}),""),"")</f>
        <v/>
      </c>
      <c r="X1162" s="132" t="str">
        <f>_xlfn.IFNA(IF($D1162=3,LOOKUP($F1162,{0.1,0.2,0.3,0.4,0.5,0.6,0.7,0.8,0.9,1},{25,37,49,61,73,85,97,109,121,133}),""),"")</f>
        <v/>
      </c>
      <c r="Y1162" s="132" t="str">
        <f>_xlfn.IFNA(IF($D1162=4,LOOKUP($F1162,{0.1,0.2,0.3,0.4,0.5,0.6,0.7,0.8,0.9,1},{26,38,50,62,74,86,98,110,122,134}),""),"")</f>
        <v/>
      </c>
      <c r="Z1162" s="132" t="str">
        <f>_xlfn.IFNA(IF($D1162=5,LOOKUP($F1162,{0.1,0.2,0.3,0.4,0.5,0.6,0.7,0.8,0.9,1},{27,39,51,63,75,87,99,111,123,135}),""),"")</f>
        <v/>
      </c>
      <c r="AA1162" s="132">
        <f t="shared" si="154"/>
        <v>0</v>
      </c>
      <c r="AB1162" s="132" t="str">
        <f t="shared" si="155"/>
        <v>00</v>
      </c>
      <c r="AC1162" s="82" t="e">
        <f>VLOOKUP(AB1162,'AMI Ref'!T:U,2,FALSE)</f>
        <v>#N/A</v>
      </c>
      <c r="AD1162" s="124"/>
      <c r="AE1162" s="81" t="str">
        <f>_xlfn.IFNA(IF($D1162=0,IF($J1162="Not Paid by Tenant",0,INDEX('AMI Ref'!$K$5:$N$5,MATCH($J1162,{"Oil","Gas","Electric - Other","ELECTRIC - HEAT PUMP"},0))),0),"")</f>
        <v/>
      </c>
      <c r="AF1162" s="81">
        <f>_xlfn.IFNA(IF($D1162=1,IF($J1162="Not Paid by Tenant",0,INDEX('AMI Ref'!$K$6:$N$6,MATCH($J1162,{"Oil","Gas","Electric - Other","ELECTRIC - HEAT PUMP"},0))),0),"")</f>
        <v>0</v>
      </c>
      <c r="AG1162" s="81">
        <f>_xlfn.IFNA(IF($D1162=2,IF($J1162="Not Paid by Tenant",0,INDEX('AMI Ref'!$K$7:$N$7,MATCH($J1162,{"Oil","Gas","Electric - Other","ELECTRIC - HEAT PUMP"},0))),0),"")</f>
        <v>0</v>
      </c>
      <c r="AH1162" s="81">
        <f>_xlfn.IFNA(IF($D1162=3,IF($J1162="Not Paid by Tenant",0,INDEX('AMI Ref'!$K$8:$N$8,MATCH($J1162,{"Oil","Gas","Electric - Other","ELECTRIC - HEAT PUMP"},0))),0),"")</f>
        <v>0</v>
      </c>
      <c r="AI1162" s="81">
        <f>_xlfn.IFNA(IF($D1162=4,IF($J1162="Not Paid by Tenant",0,INDEX('AMI Ref'!$K$9:$N$9,MATCH($J1162,{"Oil","Gas","Electric - Other","ELECTRIC - HEAT PUMP"},0))),0),"")</f>
        <v>0</v>
      </c>
      <c r="AJ1162" s="81">
        <f>_xlfn.IFNA(IF($D1162=5,IF($J1162="Not Paid by Tenant",0,INDEX('AMI Ref'!$K$10:$N$10,MATCH($J1162,{"Oil","Gas","Electric - Other","ELECTRIC - HEAT PUMP"},0))),0),"")</f>
        <v>0</v>
      </c>
      <c r="AK1162" s="128"/>
      <c r="AL1162" s="81" t="str">
        <f>_xlfn.IFNA(IF($D1162=0,IF($K1162="Not Paid by Tenant",0,INDEX('AMI Ref'!$O$5:$R$5,MATCH($K1162,{"Oil","Gas","Electric - Other","Electric ccASHP - split"},0))),0),"")</f>
        <v/>
      </c>
      <c r="AM1162" s="81">
        <f>_xlfn.IFNA(IF($D1162=1,IF($K1162="Not Paid by Tenant",0,INDEX('AMI Ref'!$O$6:$R$6,MATCH($K1162,{"Oil","Gas","Electric - Other","Electric ccASHP - split"},0))),0),"")</f>
        <v>0</v>
      </c>
      <c r="AN1162" s="81">
        <f>_xlfn.IFNA(IF($D1162=2,IF($K1162="Not Paid by Tenant",0,INDEX('AMI Ref'!$O$7:$R$7,MATCH($K1162,{"Oil","Gas","Electric - Other","Electric ccASHP - split"},0))),0),"")</f>
        <v>0</v>
      </c>
      <c r="AO1162" s="81">
        <f>_xlfn.IFNA(IF($D1162=3,IF($K1162="Not Paid by Tenant",0,INDEX('AMI Ref'!$O$8:$R$8,MATCH($K1162,{"Oil","Gas","Electric - Other","Electric ccASHP - split"},0))),0),"")</f>
        <v>0</v>
      </c>
      <c r="AP1162" s="81">
        <f>_xlfn.IFNA(IF($D1162=4,IF($K1162="Not Paid by Tenant",0,INDEX('AMI Ref'!$O$9:$R$9,MATCH($K1162,{"Oil","Gas","Electric - Other","Electric ccASHP - split"},0))),0),"")</f>
        <v>0</v>
      </c>
      <c r="AQ1162" s="81">
        <f>_xlfn.IFNA(IF($D1162=5,IF($K1162="Not Paid by Tenant",0,INDEX('AMI Ref'!$O$10:$R$10,MATCH($K1162,{"Oil","Gas","Electric - Other","Electric ccASHP - split"},0))),0),"")</f>
        <v>0</v>
      </c>
      <c r="AR1162" s="124">
        <f t="shared" si="156"/>
        <v>0</v>
      </c>
      <c r="AS1162" s="123" t="e">
        <f t="shared" si="157"/>
        <v>#N/A</v>
      </c>
    </row>
    <row r="1163" spans="1:45" x14ac:dyDescent="0.2">
      <c r="A1163" s="130">
        <v>1161</v>
      </c>
      <c r="B1163" s="177">
        <f>IF(OR(COUNTIF($B$2:$B1162,Input!$F1179)&lt;1,COUNTIF($O$2:$O1162,Input!$C1179)&lt;1),Input!F1179,0)</f>
        <v>0</v>
      </c>
      <c r="C1163" s="177">
        <f>IF(OR(COUNTIF($B$2:$B1162,Input!$F1179)&lt;1,COUNTIF($O$2:$O1162,Input!$C1179)&lt;1),Input!G1179,0)</f>
        <v>0</v>
      </c>
      <c r="D1163" s="177">
        <f>IF(OR(COUNTIF($B$2:$B1162,Input!$F1179)&lt;1,COUNTIF($O$2:$O1162,Input!$C1179)&lt;1),Input!H1179,0)</f>
        <v>0</v>
      </c>
      <c r="E1163" s="177">
        <f>IF(OR(COUNTIF($B$2:$B1162,Input!$F1179)&lt;1,COUNTIF($O$2:$O1162,Input!$C1179)&lt;1),Input!I1179,0)</f>
        <v>0</v>
      </c>
      <c r="F1163" s="177">
        <f>IF(OR(COUNTIF($B$2:$B1162,Input!$F1179)&lt;1,COUNTIF($O$2:$O1162,Input!$C1179)&lt;1),Input!J1179,0)</f>
        <v>0</v>
      </c>
      <c r="G1163" s="177">
        <f>IF(OR(COUNTIF($B$2:$B1162,Input!$F1179)&lt;1,COUNTIF($O$2:$O1162,Input!$C1179)&lt;1),Input!K1179,0)</f>
        <v>0</v>
      </c>
      <c r="H1163" s="177">
        <f>IF(OR(COUNTIF($B$2:$B1162,Input!$F1179)&lt;1,COUNTIF($O$2:$O1162,Input!$C1179)&lt;1),Input!L1179,0)</f>
        <v>0</v>
      </c>
      <c r="I1163" s="177">
        <f>IF(OR(COUNTIF($B$2:$B1162,Input!$F1179)&lt;1,COUNTIF($O$2:$O1162,Input!$C1179)&lt;1),Input!M1179,0)</f>
        <v>0</v>
      </c>
      <c r="J1163" s="177">
        <f>IF(OR(COUNTIF($B$2:$B1162,Input!$F1179)&lt;1,COUNTIF($O$2:$O1162,Input!$C1179)&lt;1),Input!N1179,0)</f>
        <v>0</v>
      </c>
      <c r="K1163" s="177">
        <f>IF(OR(COUNTIF($B$2:$B1162,Input!$F1179)&lt;1,COUNTIF($O$2:$O1162,Input!$C1179)&lt;1),Input!O1179,0)</f>
        <v>0</v>
      </c>
      <c r="L1163" s="177">
        <f>IF(OR(COUNTIF($B$2:$B1162,Input!$F1179)&lt;1,COUNTIF($O$2:$O1162,Input!$C1179)&lt;1),Input!P1179,0)</f>
        <v>0</v>
      </c>
      <c r="M1163" s="129" t="str">
        <f t="shared" si="152"/>
        <v/>
      </c>
      <c r="N1163" s="161">
        <f t="shared" si="158"/>
        <v>0</v>
      </c>
      <c r="O1163" s="168">
        <f>Input!C1179</f>
        <v>0</v>
      </c>
      <c r="P1163" s="168"/>
      <c r="R1163" s="131">
        <f t="shared" si="159"/>
        <v>0</v>
      </c>
      <c r="S1163" s="133" t="str">
        <f t="shared" si="153"/>
        <v xml:space="preserve"> </v>
      </c>
      <c r="T1163" s="133"/>
      <c r="U1163" s="132" t="str">
        <f>_xlfn.IFNA(IF($D1163=0,LOOKUP($F1163,{0.1,0.2,0.3,0.4,0.5,0.6,0.7,0.8,0.9,1},{22,34,46,58,70,82,94,106,118,130}),""),"")</f>
        <v/>
      </c>
      <c r="V1163" s="132" t="str">
        <f>_xlfn.IFNA(IF($D1163=1,LOOKUP($F1163,{0.1,0.2,0.3,0.4,0.5,0.6,0.7,0.8,0.9,1},{23,35,47,59,71,83,95,107,119,131}),""),"")</f>
        <v/>
      </c>
      <c r="W1163" s="132" t="str">
        <f>_xlfn.IFNA(IF($D1163=2,LOOKUP($F1163,{0.1,0.2,0.3,0.4,0.5,0.6,0.7,0.8,0.9,1},{24,36,48,60,72,84,96,108,120,132}),""),"")</f>
        <v/>
      </c>
      <c r="X1163" s="132" t="str">
        <f>_xlfn.IFNA(IF($D1163=3,LOOKUP($F1163,{0.1,0.2,0.3,0.4,0.5,0.6,0.7,0.8,0.9,1},{25,37,49,61,73,85,97,109,121,133}),""),"")</f>
        <v/>
      </c>
      <c r="Y1163" s="132" t="str">
        <f>_xlfn.IFNA(IF($D1163=4,LOOKUP($F1163,{0.1,0.2,0.3,0.4,0.5,0.6,0.7,0.8,0.9,1},{26,38,50,62,74,86,98,110,122,134}),""),"")</f>
        <v/>
      </c>
      <c r="Z1163" s="132" t="str">
        <f>_xlfn.IFNA(IF($D1163=5,LOOKUP($F1163,{0.1,0.2,0.3,0.4,0.5,0.6,0.7,0.8,0.9,1},{27,39,51,63,75,87,99,111,123,135}),""),"")</f>
        <v/>
      </c>
      <c r="AA1163" s="132">
        <f t="shared" si="154"/>
        <v>0</v>
      </c>
      <c r="AB1163" s="132" t="str">
        <f t="shared" si="155"/>
        <v>00</v>
      </c>
      <c r="AC1163" s="82" t="e">
        <f>VLOOKUP(AB1163,'AMI Ref'!T:U,2,FALSE)</f>
        <v>#N/A</v>
      </c>
      <c r="AD1163" s="124"/>
      <c r="AE1163" s="81" t="str">
        <f>_xlfn.IFNA(IF($D1163=0,IF($J1163="Not Paid by Tenant",0,INDEX('AMI Ref'!$K$5:$N$5,MATCH($J1163,{"Oil","Gas","Electric - Other","ELECTRIC - HEAT PUMP"},0))),0),"")</f>
        <v/>
      </c>
      <c r="AF1163" s="81">
        <f>_xlfn.IFNA(IF($D1163=1,IF($J1163="Not Paid by Tenant",0,INDEX('AMI Ref'!$K$6:$N$6,MATCH($J1163,{"Oil","Gas","Electric - Other","ELECTRIC - HEAT PUMP"},0))),0),"")</f>
        <v>0</v>
      </c>
      <c r="AG1163" s="81">
        <f>_xlfn.IFNA(IF($D1163=2,IF($J1163="Not Paid by Tenant",0,INDEX('AMI Ref'!$K$7:$N$7,MATCH($J1163,{"Oil","Gas","Electric - Other","ELECTRIC - HEAT PUMP"},0))),0),"")</f>
        <v>0</v>
      </c>
      <c r="AH1163" s="81">
        <f>_xlfn.IFNA(IF($D1163=3,IF($J1163="Not Paid by Tenant",0,INDEX('AMI Ref'!$K$8:$N$8,MATCH($J1163,{"Oil","Gas","Electric - Other","ELECTRIC - HEAT PUMP"},0))),0),"")</f>
        <v>0</v>
      </c>
      <c r="AI1163" s="81">
        <f>_xlfn.IFNA(IF($D1163=4,IF($J1163="Not Paid by Tenant",0,INDEX('AMI Ref'!$K$9:$N$9,MATCH($J1163,{"Oil","Gas","Electric - Other","ELECTRIC - HEAT PUMP"},0))),0),"")</f>
        <v>0</v>
      </c>
      <c r="AJ1163" s="81">
        <f>_xlfn.IFNA(IF($D1163=5,IF($J1163="Not Paid by Tenant",0,INDEX('AMI Ref'!$K$10:$N$10,MATCH($J1163,{"Oil","Gas","Electric - Other","ELECTRIC - HEAT PUMP"},0))),0),"")</f>
        <v>0</v>
      </c>
      <c r="AK1163" s="128"/>
      <c r="AL1163" s="81" t="str">
        <f>_xlfn.IFNA(IF($D1163=0,IF($K1163="Not Paid by Tenant",0,INDEX('AMI Ref'!$O$5:$R$5,MATCH($K1163,{"Oil","Gas","Electric - Other","Electric ccASHP - split"},0))),0),"")</f>
        <v/>
      </c>
      <c r="AM1163" s="81">
        <f>_xlfn.IFNA(IF($D1163=1,IF($K1163="Not Paid by Tenant",0,INDEX('AMI Ref'!$O$6:$R$6,MATCH($K1163,{"Oil","Gas","Electric - Other","Electric ccASHP - split"},0))),0),"")</f>
        <v>0</v>
      </c>
      <c r="AN1163" s="81">
        <f>_xlfn.IFNA(IF($D1163=2,IF($K1163="Not Paid by Tenant",0,INDEX('AMI Ref'!$O$7:$R$7,MATCH($K1163,{"Oil","Gas","Electric - Other","Electric ccASHP - split"},0))),0),"")</f>
        <v>0</v>
      </c>
      <c r="AO1163" s="81">
        <f>_xlfn.IFNA(IF($D1163=3,IF($K1163="Not Paid by Tenant",0,INDEX('AMI Ref'!$O$8:$R$8,MATCH($K1163,{"Oil","Gas","Electric - Other","Electric ccASHP - split"},0))),0),"")</f>
        <v>0</v>
      </c>
      <c r="AP1163" s="81">
        <f>_xlfn.IFNA(IF($D1163=4,IF($K1163="Not Paid by Tenant",0,INDEX('AMI Ref'!$O$9:$R$9,MATCH($K1163,{"Oil","Gas","Electric - Other","Electric ccASHP - split"},0))),0),"")</f>
        <v>0</v>
      </c>
      <c r="AQ1163" s="81">
        <f>_xlfn.IFNA(IF($D1163=5,IF($K1163="Not Paid by Tenant",0,INDEX('AMI Ref'!$O$10:$R$10,MATCH($K1163,{"Oil","Gas","Electric - Other","Electric ccASHP - split"},0))),0),"")</f>
        <v>0</v>
      </c>
      <c r="AR1163" s="124">
        <f t="shared" si="156"/>
        <v>0</v>
      </c>
      <c r="AS1163" s="123" t="e">
        <f t="shared" si="157"/>
        <v>#N/A</v>
      </c>
    </row>
    <row r="1164" spans="1:45" x14ac:dyDescent="0.2">
      <c r="A1164" s="130">
        <v>1162</v>
      </c>
      <c r="B1164" s="177">
        <f>IF(OR(COUNTIF($B$2:$B1163,Input!$F1180)&lt;1,COUNTIF($O$2:$O1163,Input!$C1180)&lt;1),Input!F1180,0)</f>
        <v>0</v>
      </c>
      <c r="C1164" s="177">
        <f>IF(OR(COUNTIF($B$2:$B1163,Input!$F1180)&lt;1,COUNTIF($O$2:$O1163,Input!$C1180)&lt;1),Input!G1180,0)</f>
        <v>0</v>
      </c>
      <c r="D1164" s="177">
        <f>IF(OR(COUNTIF($B$2:$B1163,Input!$F1180)&lt;1,COUNTIF($O$2:$O1163,Input!$C1180)&lt;1),Input!H1180,0)</f>
        <v>0</v>
      </c>
      <c r="E1164" s="177">
        <f>IF(OR(COUNTIF($B$2:$B1163,Input!$F1180)&lt;1,COUNTIF($O$2:$O1163,Input!$C1180)&lt;1),Input!I1180,0)</f>
        <v>0</v>
      </c>
      <c r="F1164" s="177">
        <f>IF(OR(COUNTIF($B$2:$B1163,Input!$F1180)&lt;1,COUNTIF($O$2:$O1163,Input!$C1180)&lt;1),Input!J1180,0)</f>
        <v>0</v>
      </c>
      <c r="G1164" s="177">
        <f>IF(OR(COUNTIF($B$2:$B1163,Input!$F1180)&lt;1,COUNTIF($O$2:$O1163,Input!$C1180)&lt;1),Input!K1180,0)</f>
        <v>0</v>
      </c>
      <c r="H1164" s="177">
        <f>IF(OR(COUNTIF($B$2:$B1163,Input!$F1180)&lt;1,COUNTIF($O$2:$O1163,Input!$C1180)&lt;1),Input!L1180,0)</f>
        <v>0</v>
      </c>
      <c r="I1164" s="177">
        <f>IF(OR(COUNTIF($B$2:$B1163,Input!$F1180)&lt;1,COUNTIF($O$2:$O1163,Input!$C1180)&lt;1),Input!M1180,0)</f>
        <v>0</v>
      </c>
      <c r="J1164" s="177">
        <f>IF(OR(COUNTIF($B$2:$B1163,Input!$F1180)&lt;1,COUNTIF($O$2:$O1163,Input!$C1180)&lt;1),Input!N1180,0)</f>
        <v>0</v>
      </c>
      <c r="K1164" s="177">
        <f>IF(OR(COUNTIF($B$2:$B1163,Input!$F1180)&lt;1,COUNTIF($O$2:$O1163,Input!$C1180)&lt;1),Input!O1180,0)</f>
        <v>0</v>
      </c>
      <c r="L1164" s="177">
        <f>IF(OR(COUNTIF($B$2:$B1163,Input!$F1180)&lt;1,COUNTIF($O$2:$O1163,Input!$C1180)&lt;1),Input!P1180,0)</f>
        <v>0</v>
      </c>
      <c r="M1164" s="129" t="str">
        <f t="shared" si="152"/>
        <v/>
      </c>
      <c r="N1164" s="161">
        <f t="shared" si="158"/>
        <v>0</v>
      </c>
      <c r="O1164" s="168">
        <f>Input!C1180</f>
        <v>0</v>
      </c>
      <c r="P1164" s="168"/>
      <c r="R1164" s="131">
        <f t="shared" si="159"/>
        <v>0</v>
      </c>
      <c r="S1164" s="133" t="str">
        <f t="shared" si="153"/>
        <v xml:space="preserve"> </v>
      </c>
      <c r="T1164" s="133"/>
      <c r="U1164" s="132" t="str">
        <f>_xlfn.IFNA(IF($D1164=0,LOOKUP($F1164,{0.1,0.2,0.3,0.4,0.5,0.6,0.7,0.8,0.9,1},{22,34,46,58,70,82,94,106,118,130}),""),"")</f>
        <v/>
      </c>
      <c r="V1164" s="132" t="str">
        <f>_xlfn.IFNA(IF($D1164=1,LOOKUP($F1164,{0.1,0.2,0.3,0.4,0.5,0.6,0.7,0.8,0.9,1},{23,35,47,59,71,83,95,107,119,131}),""),"")</f>
        <v/>
      </c>
      <c r="W1164" s="132" t="str">
        <f>_xlfn.IFNA(IF($D1164=2,LOOKUP($F1164,{0.1,0.2,0.3,0.4,0.5,0.6,0.7,0.8,0.9,1},{24,36,48,60,72,84,96,108,120,132}),""),"")</f>
        <v/>
      </c>
      <c r="X1164" s="132" t="str">
        <f>_xlfn.IFNA(IF($D1164=3,LOOKUP($F1164,{0.1,0.2,0.3,0.4,0.5,0.6,0.7,0.8,0.9,1},{25,37,49,61,73,85,97,109,121,133}),""),"")</f>
        <v/>
      </c>
      <c r="Y1164" s="132" t="str">
        <f>_xlfn.IFNA(IF($D1164=4,LOOKUP($F1164,{0.1,0.2,0.3,0.4,0.5,0.6,0.7,0.8,0.9,1},{26,38,50,62,74,86,98,110,122,134}),""),"")</f>
        <v/>
      </c>
      <c r="Z1164" s="132" t="str">
        <f>_xlfn.IFNA(IF($D1164=5,LOOKUP($F1164,{0.1,0.2,0.3,0.4,0.5,0.6,0.7,0.8,0.9,1},{27,39,51,63,75,87,99,111,123,135}),""),"")</f>
        <v/>
      </c>
      <c r="AA1164" s="132">
        <f t="shared" si="154"/>
        <v>0</v>
      </c>
      <c r="AB1164" s="132" t="str">
        <f t="shared" si="155"/>
        <v>00</v>
      </c>
      <c r="AC1164" s="82" t="e">
        <f>VLOOKUP(AB1164,'AMI Ref'!T:U,2,FALSE)</f>
        <v>#N/A</v>
      </c>
      <c r="AD1164" s="124"/>
      <c r="AE1164" s="81" t="str">
        <f>_xlfn.IFNA(IF($D1164=0,IF($J1164="Not Paid by Tenant",0,INDEX('AMI Ref'!$K$5:$N$5,MATCH($J1164,{"Oil","Gas","Electric - Other","ELECTRIC - HEAT PUMP"},0))),0),"")</f>
        <v/>
      </c>
      <c r="AF1164" s="81">
        <f>_xlfn.IFNA(IF($D1164=1,IF($J1164="Not Paid by Tenant",0,INDEX('AMI Ref'!$K$6:$N$6,MATCH($J1164,{"Oil","Gas","Electric - Other","ELECTRIC - HEAT PUMP"},0))),0),"")</f>
        <v>0</v>
      </c>
      <c r="AG1164" s="81">
        <f>_xlfn.IFNA(IF($D1164=2,IF($J1164="Not Paid by Tenant",0,INDEX('AMI Ref'!$K$7:$N$7,MATCH($J1164,{"Oil","Gas","Electric - Other","ELECTRIC - HEAT PUMP"},0))),0),"")</f>
        <v>0</v>
      </c>
      <c r="AH1164" s="81">
        <f>_xlfn.IFNA(IF($D1164=3,IF($J1164="Not Paid by Tenant",0,INDEX('AMI Ref'!$K$8:$N$8,MATCH($J1164,{"Oil","Gas","Electric - Other","ELECTRIC - HEAT PUMP"},0))),0),"")</f>
        <v>0</v>
      </c>
      <c r="AI1164" s="81">
        <f>_xlfn.IFNA(IF($D1164=4,IF($J1164="Not Paid by Tenant",0,INDEX('AMI Ref'!$K$9:$N$9,MATCH($J1164,{"Oil","Gas","Electric - Other","ELECTRIC - HEAT PUMP"},0))),0),"")</f>
        <v>0</v>
      </c>
      <c r="AJ1164" s="81">
        <f>_xlfn.IFNA(IF($D1164=5,IF($J1164="Not Paid by Tenant",0,INDEX('AMI Ref'!$K$10:$N$10,MATCH($J1164,{"Oil","Gas","Electric - Other","ELECTRIC - HEAT PUMP"},0))),0),"")</f>
        <v>0</v>
      </c>
      <c r="AK1164" s="128"/>
      <c r="AL1164" s="81" t="str">
        <f>_xlfn.IFNA(IF($D1164=0,IF($K1164="Not Paid by Tenant",0,INDEX('AMI Ref'!$O$5:$R$5,MATCH($K1164,{"Oil","Gas","Electric - Other","Electric ccASHP - split"},0))),0),"")</f>
        <v/>
      </c>
      <c r="AM1164" s="81">
        <f>_xlfn.IFNA(IF($D1164=1,IF($K1164="Not Paid by Tenant",0,INDEX('AMI Ref'!$O$6:$R$6,MATCH($K1164,{"Oil","Gas","Electric - Other","Electric ccASHP - split"},0))),0),"")</f>
        <v>0</v>
      </c>
      <c r="AN1164" s="81">
        <f>_xlfn.IFNA(IF($D1164=2,IF($K1164="Not Paid by Tenant",0,INDEX('AMI Ref'!$O$7:$R$7,MATCH($K1164,{"Oil","Gas","Electric - Other","Electric ccASHP - split"},0))),0),"")</f>
        <v>0</v>
      </c>
      <c r="AO1164" s="81">
        <f>_xlfn.IFNA(IF($D1164=3,IF($K1164="Not Paid by Tenant",0,INDEX('AMI Ref'!$O$8:$R$8,MATCH($K1164,{"Oil","Gas","Electric - Other","Electric ccASHP - split"},0))),0),"")</f>
        <v>0</v>
      </c>
      <c r="AP1164" s="81">
        <f>_xlfn.IFNA(IF($D1164=4,IF($K1164="Not Paid by Tenant",0,INDEX('AMI Ref'!$O$9:$R$9,MATCH($K1164,{"Oil","Gas","Electric - Other","Electric ccASHP - split"},0))),0),"")</f>
        <v>0</v>
      </c>
      <c r="AQ1164" s="81">
        <f>_xlfn.IFNA(IF($D1164=5,IF($K1164="Not Paid by Tenant",0,INDEX('AMI Ref'!$O$10:$R$10,MATCH($K1164,{"Oil","Gas","Electric - Other","Electric ccASHP - split"},0))),0),"")</f>
        <v>0</v>
      </c>
      <c r="AR1164" s="124">
        <f t="shared" si="156"/>
        <v>0</v>
      </c>
      <c r="AS1164" s="123" t="e">
        <f t="shared" si="157"/>
        <v>#N/A</v>
      </c>
    </row>
    <row r="1165" spans="1:45" x14ac:dyDescent="0.2">
      <c r="A1165" s="130">
        <v>1163</v>
      </c>
      <c r="B1165" s="177">
        <f>IF(OR(COUNTIF($B$2:$B1164,Input!$F1181)&lt;1,COUNTIF($O$2:$O1164,Input!$C1181)&lt;1),Input!F1181,0)</f>
        <v>0</v>
      </c>
      <c r="C1165" s="177">
        <f>IF(OR(COUNTIF($B$2:$B1164,Input!$F1181)&lt;1,COUNTIF($O$2:$O1164,Input!$C1181)&lt;1),Input!G1181,0)</f>
        <v>0</v>
      </c>
      <c r="D1165" s="177">
        <f>IF(OR(COUNTIF($B$2:$B1164,Input!$F1181)&lt;1,COUNTIF($O$2:$O1164,Input!$C1181)&lt;1),Input!H1181,0)</f>
        <v>0</v>
      </c>
      <c r="E1165" s="177">
        <f>IF(OR(COUNTIF($B$2:$B1164,Input!$F1181)&lt;1,COUNTIF($O$2:$O1164,Input!$C1181)&lt;1),Input!I1181,0)</f>
        <v>0</v>
      </c>
      <c r="F1165" s="177">
        <f>IF(OR(COUNTIF($B$2:$B1164,Input!$F1181)&lt;1,COUNTIF($O$2:$O1164,Input!$C1181)&lt;1),Input!J1181,0)</f>
        <v>0</v>
      </c>
      <c r="G1165" s="177">
        <f>IF(OR(COUNTIF($B$2:$B1164,Input!$F1181)&lt;1,COUNTIF($O$2:$O1164,Input!$C1181)&lt;1),Input!K1181,0)</f>
        <v>0</v>
      </c>
      <c r="H1165" s="177">
        <f>IF(OR(COUNTIF($B$2:$B1164,Input!$F1181)&lt;1,COUNTIF($O$2:$O1164,Input!$C1181)&lt;1),Input!L1181,0)</f>
        <v>0</v>
      </c>
      <c r="I1165" s="177">
        <f>IF(OR(COUNTIF($B$2:$B1164,Input!$F1181)&lt;1,COUNTIF($O$2:$O1164,Input!$C1181)&lt;1),Input!M1181,0)</f>
        <v>0</v>
      </c>
      <c r="J1165" s="177">
        <f>IF(OR(COUNTIF($B$2:$B1164,Input!$F1181)&lt;1,COUNTIF($O$2:$O1164,Input!$C1181)&lt;1),Input!N1181,0)</f>
        <v>0</v>
      </c>
      <c r="K1165" s="177">
        <f>IF(OR(COUNTIF($B$2:$B1164,Input!$F1181)&lt;1,COUNTIF($O$2:$O1164,Input!$C1181)&lt;1),Input!O1181,0)</f>
        <v>0</v>
      </c>
      <c r="L1165" s="177">
        <f>IF(OR(COUNTIF($B$2:$B1164,Input!$F1181)&lt;1,COUNTIF($O$2:$O1164,Input!$C1181)&lt;1),Input!P1181,0)</f>
        <v>0</v>
      </c>
      <c r="M1165" s="129" t="str">
        <f t="shared" si="152"/>
        <v/>
      </c>
      <c r="N1165" s="161">
        <f t="shared" si="158"/>
        <v>0</v>
      </c>
      <c r="O1165" s="168">
        <f>Input!C1181</f>
        <v>0</v>
      </c>
      <c r="P1165" s="168"/>
      <c r="R1165" s="131">
        <f t="shared" si="159"/>
        <v>0</v>
      </c>
      <c r="S1165" s="133" t="str">
        <f t="shared" si="153"/>
        <v xml:space="preserve"> </v>
      </c>
      <c r="T1165" s="133"/>
      <c r="U1165" s="132" t="str">
        <f>_xlfn.IFNA(IF($D1165=0,LOOKUP($F1165,{0.1,0.2,0.3,0.4,0.5,0.6,0.7,0.8,0.9,1},{22,34,46,58,70,82,94,106,118,130}),""),"")</f>
        <v/>
      </c>
      <c r="V1165" s="132" t="str">
        <f>_xlfn.IFNA(IF($D1165=1,LOOKUP($F1165,{0.1,0.2,0.3,0.4,0.5,0.6,0.7,0.8,0.9,1},{23,35,47,59,71,83,95,107,119,131}),""),"")</f>
        <v/>
      </c>
      <c r="W1165" s="132" t="str">
        <f>_xlfn.IFNA(IF($D1165=2,LOOKUP($F1165,{0.1,0.2,0.3,0.4,0.5,0.6,0.7,0.8,0.9,1},{24,36,48,60,72,84,96,108,120,132}),""),"")</f>
        <v/>
      </c>
      <c r="X1165" s="132" t="str">
        <f>_xlfn.IFNA(IF($D1165=3,LOOKUP($F1165,{0.1,0.2,0.3,0.4,0.5,0.6,0.7,0.8,0.9,1},{25,37,49,61,73,85,97,109,121,133}),""),"")</f>
        <v/>
      </c>
      <c r="Y1165" s="132" t="str">
        <f>_xlfn.IFNA(IF($D1165=4,LOOKUP($F1165,{0.1,0.2,0.3,0.4,0.5,0.6,0.7,0.8,0.9,1},{26,38,50,62,74,86,98,110,122,134}),""),"")</f>
        <v/>
      </c>
      <c r="Z1165" s="132" t="str">
        <f>_xlfn.IFNA(IF($D1165=5,LOOKUP($F1165,{0.1,0.2,0.3,0.4,0.5,0.6,0.7,0.8,0.9,1},{27,39,51,63,75,87,99,111,123,135}),""),"")</f>
        <v/>
      </c>
      <c r="AA1165" s="132">
        <f t="shared" si="154"/>
        <v>0</v>
      </c>
      <c r="AB1165" s="132" t="str">
        <f t="shared" si="155"/>
        <v>00</v>
      </c>
      <c r="AC1165" s="82" t="e">
        <f>VLOOKUP(AB1165,'AMI Ref'!T:U,2,FALSE)</f>
        <v>#N/A</v>
      </c>
      <c r="AD1165" s="124"/>
      <c r="AE1165" s="81" t="str">
        <f>_xlfn.IFNA(IF($D1165=0,IF($J1165="Not Paid by Tenant",0,INDEX('AMI Ref'!$K$5:$N$5,MATCH($J1165,{"Oil","Gas","Electric - Other","ELECTRIC - HEAT PUMP"},0))),0),"")</f>
        <v/>
      </c>
      <c r="AF1165" s="81">
        <f>_xlfn.IFNA(IF($D1165=1,IF($J1165="Not Paid by Tenant",0,INDEX('AMI Ref'!$K$6:$N$6,MATCH($J1165,{"Oil","Gas","Electric - Other","ELECTRIC - HEAT PUMP"},0))),0),"")</f>
        <v>0</v>
      </c>
      <c r="AG1165" s="81">
        <f>_xlfn.IFNA(IF($D1165=2,IF($J1165="Not Paid by Tenant",0,INDEX('AMI Ref'!$K$7:$N$7,MATCH($J1165,{"Oil","Gas","Electric - Other","ELECTRIC - HEAT PUMP"},0))),0),"")</f>
        <v>0</v>
      </c>
      <c r="AH1165" s="81">
        <f>_xlfn.IFNA(IF($D1165=3,IF($J1165="Not Paid by Tenant",0,INDEX('AMI Ref'!$K$8:$N$8,MATCH($J1165,{"Oil","Gas","Electric - Other","ELECTRIC - HEAT PUMP"},0))),0),"")</f>
        <v>0</v>
      </c>
      <c r="AI1165" s="81">
        <f>_xlfn.IFNA(IF($D1165=4,IF($J1165="Not Paid by Tenant",0,INDEX('AMI Ref'!$K$9:$N$9,MATCH($J1165,{"Oil","Gas","Electric - Other","ELECTRIC - HEAT PUMP"},0))),0),"")</f>
        <v>0</v>
      </c>
      <c r="AJ1165" s="81">
        <f>_xlfn.IFNA(IF($D1165=5,IF($J1165="Not Paid by Tenant",0,INDEX('AMI Ref'!$K$10:$N$10,MATCH($J1165,{"Oil","Gas","Electric - Other","ELECTRIC - HEAT PUMP"},0))),0),"")</f>
        <v>0</v>
      </c>
      <c r="AK1165" s="128"/>
      <c r="AL1165" s="81" t="str">
        <f>_xlfn.IFNA(IF($D1165=0,IF($K1165="Not Paid by Tenant",0,INDEX('AMI Ref'!$O$5:$R$5,MATCH($K1165,{"Oil","Gas","Electric - Other","Electric ccASHP - split"},0))),0),"")</f>
        <v/>
      </c>
      <c r="AM1165" s="81">
        <f>_xlfn.IFNA(IF($D1165=1,IF($K1165="Not Paid by Tenant",0,INDEX('AMI Ref'!$O$6:$R$6,MATCH($K1165,{"Oil","Gas","Electric - Other","Electric ccASHP - split"},0))),0),"")</f>
        <v>0</v>
      </c>
      <c r="AN1165" s="81">
        <f>_xlfn.IFNA(IF($D1165=2,IF($K1165="Not Paid by Tenant",0,INDEX('AMI Ref'!$O$7:$R$7,MATCH($K1165,{"Oil","Gas","Electric - Other","Electric ccASHP - split"},0))),0),"")</f>
        <v>0</v>
      </c>
      <c r="AO1165" s="81">
        <f>_xlfn.IFNA(IF($D1165=3,IF($K1165="Not Paid by Tenant",0,INDEX('AMI Ref'!$O$8:$R$8,MATCH($K1165,{"Oil","Gas","Electric - Other","Electric ccASHP - split"},0))),0),"")</f>
        <v>0</v>
      </c>
      <c r="AP1165" s="81">
        <f>_xlfn.IFNA(IF($D1165=4,IF($K1165="Not Paid by Tenant",0,INDEX('AMI Ref'!$O$9:$R$9,MATCH($K1165,{"Oil","Gas","Electric - Other","Electric ccASHP - split"},0))),0),"")</f>
        <v>0</v>
      </c>
      <c r="AQ1165" s="81">
        <f>_xlfn.IFNA(IF($D1165=5,IF($K1165="Not Paid by Tenant",0,INDEX('AMI Ref'!$O$10:$R$10,MATCH($K1165,{"Oil","Gas","Electric - Other","Electric ccASHP - split"},0))),0),"")</f>
        <v>0</v>
      </c>
      <c r="AR1165" s="124">
        <f t="shared" si="156"/>
        <v>0</v>
      </c>
      <c r="AS1165" s="123" t="e">
        <f t="shared" si="157"/>
        <v>#N/A</v>
      </c>
    </row>
    <row r="1166" spans="1:45" x14ac:dyDescent="0.2">
      <c r="A1166" s="130">
        <v>1164</v>
      </c>
      <c r="B1166" s="177">
        <f>IF(OR(COUNTIF($B$2:$B1165,Input!$F1182)&lt;1,COUNTIF($O$2:$O1165,Input!$C1182)&lt;1),Input!F1182,0)</f>
        <v>0</v>
      </c>
      <c r="C1166" s="177">
        <f>IF(OR(COUNTIF($B$2:$B1165,Input!$F1182)&lt;1,COUNTIF($O$2:$O1165,Input!$C1182)&lt;1),Input!G1182,0)</f>
        <v>0</v>
      </c>
      <c r="D1166" s="177">
        <f>IF(OR(COUNTIF($B$2:$B1165,Input!$F1182)&lt;1,COUNTIF($O$2:$O1165,Input!$C1182)&lt;1),Input!H1182,0)</f>
        <v>0</v>
      </c>
      <c r="E1166" s="177">
        <f>IF(OR(COUNTIF($B$2:$B1165,Input!$F1182)&lt;1,COUNTIF($O$2:$O1165,Input!$C1182)&lt;1),Input!I1182,0)</f>
        <v>0</v>
      </c>
      <c r="F1166" s="177">
        <f>IF(OR(COUNTIF($B$2:$B1165,Input!$F1182)&lt;1,COUNTIF($O$2:$O1165,Input!$C1182)&lt;1),Input!J1182,0)</f>
        <v>0</v>
      </c>
      <c r="G1166" s="177">
        <f>IF(OR(COUNTIF($B$2:$B1165,Input!$F1182)&lt;1,COUNTIF($O$2:$O1165,Input!$C1182)&lt;1),Input!K1182,0)</f>
        <v>0</v>
      </c>
      <c r="H1166" s="177">
        <f>IF(OR(COUNTIF($B$2:$B1165,Input!$F1182)&lt;1,COUNTIF($O$2:$O1165,Input!$C1182)&lt;1),Input!L1182,0)</f>
        <v>0</v>
      </c>
      <c r="I1166" s="177">
        <f>IF(OR(COUNTIF($B$2:$B1165,Input!$F1182)&lt;1,COUNTIF($O$2:$O1165,Input!$C1182)&lt;1),Input!M1182,0)</f>
        <v>0</v>
      </c>
      <c r="J1166" s="177">
        <f>IF(OR(COUNTIF($B$2:$B1165,Input!$F1182)&lt;1,COUNTIF($O$2:$O1165,Input!$C1182)&lt;1),Input!N1182,0)</f>
        <v>0</v>
      </c>
      <c r="K1166" s="177">
        <f>IF(OR(COUNTIF($B$2:$B1165,Input!$F1182)&lt;1,COUNTIF($O$2:$O1165,Input!$C1182)&lt;1),Input!O1182,0)</f>
        <v>0</v>
      </c>
      <c r="L1166" s="177">
        <f>IF(OR(COUNTIF($B$2:$B1165,Input!$F1182)&lt;1,COUNTIF($O$2:$O1165,Input!$C1182)&lt;1),Input!P1182,0)</f>
        <v>0</v>
      </c>
      <c r="M1166" s="129" t="str">
        <f t="shared" si="152"/>
        <v/>
      </c>
      <c r="N1166" s="161">
        <f t="shared" si="158"/>
        <v>0</v>
      </c>
      <c r="O1166" s="168">
        <f>Input!C1182</f>
        <v>0</v>
      </c>
      <c r="P1166" s="168"/>
      <c r="R1166" s="131">
        <f t="shared" si="159"/>
        <v>0</v>
      </c>
      <c r="S1166" s="133" t="str">
        <f t="shared" si="153"/>
        <v xml:space="preserve"> </v>
      </c>
      <c r="T1166" s="133"/>
      <c r="U1166" s="132" t="str">
        <f>_xlfn.IFNA(IF($D1166=0,LOOKUP($F1166,{0.1,0.2,0.3,0.4,0.5,0.6,0.7,0.8,0.9,1},{22,34,46,58,70,82,94,106,118,130}),""),"")</f>
        <v/>
      </c>
      <c r="V1166" s="132" t="str">
        <f>_xlfn.IFNA(IF($D1166=1,LOOKUP($F1166,{0.1,0.2,0.3,0.4,0.5,0.6,0.7,0.8,0.9,1},{23,35,47,59,71,83,95,107,119,131}),""),"")</f>
        <v/>
      </c>
      <c r="W1166" s="132" t="str">
        <f>_xlfn.IFNA(IF($D1166=2,LOOKUP($F1166,{0.1,0.2,0.3,0.4,0.5,0.6,0.7,0.8,0.9,1},{24,36,48,60,72,84,96,108,120,132}),""),"")</f>
        <v/>
      </c>
      <c r="X1166" s="132" t="str">
        <f>_xlfn.IFNA(IF($D1166=3,LOOKUP($F1166,{0.1,0.2,0.3,0.4,0.5,0.6,0.7,0.8,0.9,1},{25,37,49,61,73,85,97,109,121,133}),""),"")</f>
        <v/>
      </c>
      <c r="Y1166" s="132" t="str">
        <f>_xlfn.IFNA(IF($D1166=4,LOOKUP($F1166,{0.1,0.2,0.3,0.4,0.5,0.6,0.7,0.8,0.9,1},{26,38,50,62,74,86,98,110,122,134}),""),"")</f>
        <v/>
      </c>
      <c r="Z1166" s="132" t="str">
        <f>_xlfn.IFNA(IF($D1166=5,LOOKUP($F1166,{0.1,0.2,0.3,0.4,0.5,0.6,0.7,0.8,0.9,1},{27,39,51,63,75,87,99,111,123,135}),""),"")</f>
        <v/>
      </c>
      <c r="AA1166" s="132">
        <f t="shared" si="154"/>
        <v>0</v>
      </c>
      <c r="AB1166" s="132" t="str">
        <f t="shared" si="155"/>
        <v>00</v>
      </c>
      <c r="AC1166" s="82" t="e">
        <f>VLOOKUP(AB1166,'AMI Ref'!T:U,2,FALSE)</f>
        <v>#N/A</v>
      </c>
      <c r="AD1166" s="124"/>
      <c r="AE1166" s="81" t="str">
        <f>_xlfn.IFNA(IF($D1166=0,IF($J1166="Not Paid by Tenant",0,INDEX('AMI Ref'!$K$5:$N$5,MATCH($J1166,{"Oil","Gas","Electric - Other","ELECTRIC - HEAT PUMP"},0))),0),"")</f>
        <v/>
      </c>
      <c r="AF1166" s="81">
        <f>_xlfn.IFNA(IF($D1166=1,IF($J1166="Not Paid by Tenant",0,INDEX('AMI Ref'!$K$6:$N$6,MATCH($J1166,{"Oil","Gas","Electric - Other","ELECTRIC - HEAT PUMP"},0))),0),"")</f>
        <v>0</v>
      </c>
      <c r="AG1166" s="81">
        <f>_xlfn.IFNA(IF($D1166=2,IF($J1166="Not Paid by Tenant",0,INDEX('AMI Ref'!$K$7:$N$7,MATCH($J1166,{"Oil","Gas","Electric - Other","ELECTRIC - HEAT PUMP"},0))),0),"")</f>
        <v>0</v>
      </c>
      <c r="AH1166" s="81">
        <f>_xlfn.IFNA(IF($D1166=3,IF($J1166="Not Paid by Tenant",0,INDEX('AMI Ref'!$K$8:$N$8,MATCH($J1166,{"Oil","Gas","Electric - Other","ELECTRIC - HEAT PUMP"},0))),0),"")</f>
        <v>0</v>
      </c>
      <c r="AI1166" s="81">
        <f>_xlfn.IFNA(IF($D1166=4,IF($J1166="Not Paid by Tenant",0,INDEX('AMI Ref'!$K$9:$N$9,MATCH($J1166,{"Oil","Gas","Electric - Other","ELECTRIC - HEAT PUMP"},0))),0),"")</f>
        <v>0</v>
      </c>
      <c r="AJ1166" s="81">
        <f>_xlfn.IFNA(IF($D1166=5,IF($J1166="Not Paid by Tenant",0,INDEX('AMI Ref'!$K$10:$N$10,MATCH($J1166,{"Oil","Gas","Electric - Other","ELECTRIC - HEAT PUMP"},0))),0),"")</f>
        <v>0</v>
      </c>
      <c r="AK1166" s="128"/>
      <c r="AL1166" s="81" t="str">
        <f>_xlfn.IFNA(IF($D1166=0,IF($K1166="Not Paid by Tenant",0,INDEX('AMI Ref'!$O$5:$R$5,MATCH($K1166,{"Oil","Gas","Electric - Other","Electric ccASHP - split"},0))),0),"")</f>
        <v/>
      </c>
      <c r="AM1166" s="81">
        <f>_xlfn.IFNA(IF($D1166=1,IF($K1166="Not Paid by Tenant",0,INDEX('AMI Ref'!$O$6:$R$6,MATCH($K1166,{"Oil","Gas","Electric - Other","Electric ccASHP - split"},0))),0),"")</f>
        <v>0</v>
      </c>
      <c r="AN1166" s="81">
        <f>_xlfn.IFNA(IF($D1166=2,IF($K1166="Not Paid by Tenant",0,INDEX('AMI Ref'!$O$7:$R$7,MATCH($K1166,{"Oil","Gas","Electric - Other","Electric ccASHP - split"},0))),0),"")</f>
        <v>0</v>
      </c>
      <c r="AO1166" s="81">
        <f>_xlfn.IFNA(IF($D1166=3,IF($K1166="Not Paid by Tenant",0,INDEX('AMI Ref'!$O$8:$R$8,MATCH($K1166,{"Oil","Gas","Electric - Other","Electric ccASHP - split"},0))),0),"")</f>
        <v>0</v>
      </c>
      <c r="AP1166" s="81">
        <f>_xlfn.IFNA(IF($D1166=4,IF($K1166="Not Paid by Tenant",0,INDEX('AMI Ref'!$O$9:$R$9,MATCH($K1166,{"Oil","Gas","Electric - Other","Electric ccASHP - split"},0))),0),"")</f>
        <v>0</v>
      </c>
      <c r="AQ1166" s="81">
        <f>_xlfn.IFNA(IF($D1166=5,IF($K1166="Not Paid by Tenant",0,INDEX('AMI Ref'!$O$10:$R$10,MATCH($K1166,{"Oil","Gas","Electric - Other","Electric ccASHP - split"},0))),0),"")</f>
        <v>0</v>
      </c>
      <c r="AR1166" s="124">
        <f t="shared" si="156"/>
        <v>0</v>
      </c>
      <c r="AS1166" s="123" t="e">
        <f t="shared" si="157"/>
        <v>#N/A</v>
      </c>
    </row>
    <row r="1167" spans="1:45" x14ac:dyDescent="0.2">
      <c r="A1167" s="130">
        <v>1165</v>
      </c>
      <c r="B1167" s="177">
        <f>IF(OR(COUNTIF($B$2:$B1166,Input!$F1183)&lt;1,COUNTIF($O$2:$O1166,Input!$C1183)&lt;1),Input!F1183,0)</f>
        <v>0</v>
      </c>
      <c r="C1167" s="177">
        <f>IF(OR(COUNTIF($B$2:$B1166,Input!$F1183)&lt;1,COUNTIF($O$2:$O1166,Input!$C1183)&lt;1),Input!G1183,0)</f>
        <v>0</v>
      </c>
      <c r="D1167" s="177">
        <f>IF(OR(COUNTIF($B$2:$B1166,Input!$F1183)&lt;1,COUNTIF($O$2:$O1166,Input!$C1183)&lt;1),Input!H1183,0)</f>
        <v>0</v>
      </c>
      <c r="E1167" s="177">
        <f>IF(OR(COUNTIF($B$2:$B1166,Input!$F1183)&lt;1,COUNTIF($O$2:$O1166,Input!$C1183)&lt;1),Input!I1183,0)</f>
        <v>0</v>
      </c>
      <c r="F1167" s="177">
        <f>IF(OR(COUNTIF($B$2:$B1166,Input!$F1183)&lt;1,COUNTIF($O$2:$O1166,Input!$C1183)&lt;1),Input!J1183,0)</f>
        <v>0</v>
      </c>
      <c r="G1167" s="177">
        <f>IF(OR(COUNTIF($B$2:$B1166,Input!$F1183)&lt;1,COUNTIF($O$2:$O1166,Input!$C1183)&lt;1),Input!K1183,0)</f>
        <v>0</v>
      </c>
      <c r="H1167" s="177">
        <f>IF(OR(COUNTIF($B$2:$B1166,Input!$F1183)&lt;1,COUNTIF($O$2:$O1166,Input!$C1183)&lt;1),Input!L1183,0)</f>
        <v>0</v>
      </c>
      <c r="I1167" s="177">
        <f>IF(OR(COUNTIF($B$2:$B1166,Input!$F1183)&lt;1,COUNTIF($O$2:$O1166,Input!$C1183)&lt;1),Input!M1183,0)</f>
        <v>0</v>
      </c>
      <c r="J1167" s="177">
        <f>IF(OR(COUNTIF($B$2:$B1166,Input!$F1183)&lt;1,COUNTIF($O$2:$O1166,Input!$C1183)&lt;1),Input!N1183,0)</f>
        <v>0</v>
      </c>
      <c r="K1167" s="177">
        <f>IF(OR(COUNTIF($B$2:$B1166,Input!$F1183)&lt;1,COUNTIF($O$2:$O1166,Input!$C1183)&lt;1),Input!O1183,0)</f>
        <v>0</v>
      </c>
      <c r="L1167" s="177">
        <f>IF(OR(COUNTIF($B$2:$B1166,Input!$F1183)&lt;1,COUNTIF($O$2:$O1166,Input!$C1183)&lt;1),Input!P1183,0)</f>
        <v>0</v>
      </c>
      <c r="M1167" s="129" t="str">
        <f t="shared" si="152"/>
        <v/>
      </c>
      <c r="N1167" s="161">
        <f t="shared" si="158"/>
        <v>0</v>
      </c>
      <c r="O1167" s="168">
        <f>Input!C1183</f>
        <v>0</v>
      </c>
      <c r="P1167" s="168"/>
      <c r="R1167" s="131">
        <f t="shared" si="159"/>
        <v>0</v>
      </c>
      <c r="S1167" s="133" t="str">
        <f t="shared" si="153"/>
        <v xml:space="preserve"> </v>
      </c>
      <c r="T1167" s="133"/>
      <c r="U1167" s="132" t="str">
        <f>_xlfn.IFNA(IF($D1167=0,LOOKUP($F1167,{0.1,0.2,0.3,0.4,0.5,0.6,0.7,0.8,0.9,1},{22,34,46,58,70,82,94,106,118,130}),""),"")</f>
        <v/>
      </c>
      <c r="V1167" s="132" t="str">
        <f>_xlfn.IFNA(IF($D1167=1,LOOKUP($F1167,{0.1,0.2,0.3,0.4,0.5,0.6,0.7,0.8,0.9,1},{23,35,47,59,71,83,95,107,119,131}),""),"")</f>
        <v/>
      </c>
      <c r="W1167" s="132" t="str">
        <f>_xlfn.IFNA(IF($D1167=2,LOOKUP($F1167,{0.1,0.2,0.3,0.4,0.5,0.6,0.7,0.8,0.9,1},{24,36,48,60,72,84,96,108,120,132}),""),"")</f>
        <v/>
      </c>
      <c r="X1167" s="132" t="str">
        <f>_xlfn.IFNA(IF($D1167=3,LOOKUP($F1167,{0.1,0.2,0.3,0.4,0.5,0.6,0.7,0.8,0.9,1},{25,37,49,61,73,85,97,109,121,133}),""),"")</f>
        <v/>
      </c>
      <c r="Y1167" s="132" t="str">
        <f>_xlfn.IFNA(IF($D1167=4,LOOKUP($F1167,{0.1,0.2,0.3,0.4,0.5,0.6,0.7,0.8,0.9,1},{26,38,50,62,74,86,98,110,122,134}),""),"")</f>
        <v/>
      </c>
      <c r="Z1167" s="132" t="str">
        <f>_xlfn.IFNA(IF($D1167=5,LOOKUP($F1167,{0.1,0.2,0.3,0.4,0.5,0.6,0.7,0.8,0.9,1},{27,39,51,63,75,87,99,111,123,135}),""),"")</f>
        <v/>
      </c>
      <c r="AA1167" s="132">
        <f t="shared" si="154"/>
        <v>0</v>
      </c>
      <c r="AB1167" s="132" t="str">
        <f t="shared" si="155"/>
        <v>00</v>
      </c>
      <c r="AC1167" s="82" t="e">
        <f>VLOOKUP(AB1167,'AMI Ref'!T:U,2,FALSE)</f>
        <v>#N/A</v>
      </c>
      <c r="AD1167" s="124"/>
      <c r="AE1167" s="81" t="str">
        <f>_xlfn.IFNA(IF($D1167=0,IF($J1167="Not Paid by Tenant",0,INDEX('AMI Ref'!$K$5:$N$5,MATCH($J1167,{"Oil","Gas","Electric - Other","ELECTRIC - HEAT PUMP"},0))),0),"")</f>
        <v/>
      </c>
      <c r="AF1167" s="81">
        <f>_xlfn.IFNA(IF($D1167=1,IF($J1167="Not Paid by Tenant",0,INDEX('AMI Ref'!$K$6:$N$6,MATCH($J1167,{"Oil","Gas","Electric - Other","ELECTRIC - HEAT PUMP"},0))),0),"")</f>
        <v>0</v>
      </c>
      <c r="AG1167" s="81">
        <f>_xlfn.IFNA(IF($D1167=2,IF($J1167="Not Paid by Tenant",0,INDEX('AMI Ref'!$K$7:$N$7,MATCH($J1167,{"Oil","Gas","Electric - Other","ELECTRIC - HEAT PUMP"},0))),0),"")</f>
        <v>0</v>
      </c>
      <c r="AH1167" s="81">
        <f>_xlfn.IFNA(IF($D1167=3,IF($J1167="Not Paid by Tenant",0,INDEX('AMI Ref'!$K$8:$N$8,MATCH($J1167,{"Oil","Gas","Electric - Other","ELECTRIC - HEAT PUMP"},0))),0),"")</f>
        <v>0</v>
      </c>
      <c r="AI1167" s="81">
        <f>_xlfn.IFNA(IF($D1167=4,IF($J1167="Not Paid by Tenant",0,INDEX('AMI Ref'!$K$9:$N$9,MATCH($J1167,{"Oil","Gas","Electric - Other","ELECTRIC - HEAT PUMP"},0))),0),"")</f>
        <v>0</v>
      </c>
      <c r="AJ1167" s="81">
        <f>_xlfn.IFNA(IF($D1167=5,IF($J1167="Not Paid by Tenant",0,INDEX('AMI Ref'!$K$10:$N$10,MATCH($J1167,{"Oil","Gas","Electric - Other","ELECTRIC - HEAT PUMP"},0))),0),"")</f>
        <v>0</v>
      </c>
      <c r="AK1167" s="128"/>
      <c r="AL1167" s="81" t="str">
        <f>_xlfn.IFNA(IF($D1167=0,IF($K1167="Not Paid by Tenant",0,INDEX('AMI Ref'!$O$5:$R$5,MATCH($K1167,{"Oil","Gas","Electric - Other","Electric ccASHP - split"},0))),0),"")</f>
        <v/>
      </c>
      <c r="AM1167" s="81">
        <f>_xlfn.IFNA(IF($D1167=1,IF($K1167="Not Paid by Tenant",0,INDEX('AMI Ref'!$O$6:$R$6,MATCH($K1167,{"Oil","Gas","Electric - Other","Electric ccASHP - split"},0))),0),"")</f>
        <v>0</v>
      </c>
      <c r="AN1167" s="81">
        <f>_xlfn.IFNA(IF($D1167=2,IF($K1167="Not Paid by Tenant",0,INDEX('AMI Ref'!$O$7:$R$7,MATCH($K1167,{"Oil","Gas","Electric - Other","Electric ccASHP - split"},0))),0),"")</f>
        <v>0</v>
      </c>
      <c r="AO1167" s="81">
        <f>_xlfn.IFNA(IF($D1167=3,IF($K1167="Not Paid by Tenant",0,INDEX('AMI Ref'!$O$8:$R$8,MATCH($K1167,{"Oil","Gas","Electric - Other","Electric ccASHP - split"},0))),0),"")</f>
        <v>0</v>
      </c>
      <c r="AP1167" s="81">
        <f>_xlfn.IFNA(IF($D1167=4,IF($K1167="Not Paid by Tenant",0,INDEX('AMI Ref'!$O$9:$R$9,MATCH($K1167,{"Oil","Gas","Electric - Other","Electric ccASHP - split"},0))),0),"")</f>
        <v>0</v>
      </c>
      <c r="AQ1167" s="81">
        <f>_xlfn.IFNA(IF($D1167=5,IF($K1167="Not Paid by Tenant",0,INDEX('AMI Ref'!$O$10:$R$10,MATCH($K1167,{"Oil","Gas","Electric - Other","Electric ccASHP - split"},0))),0),"")</f>
        <v>0</v>
      </c>
      <c r="AR1167" s="124">
        <f t="shared" si="156"/>
        <v>0</v>
      </c>
      <c r="AS1167" s="123" t="e">
        <f t="shared" si="157"/>
        <v>#N/A</v>
      </c>
    </row>
    <row r="1168" spans="1:45" x14ac:dyDescent="0.2">
      <c r="A1168" s="130">
        <v>1166</v>
      </c>
      <c r="B1168" s="177">
        <f>IF(OR(COUNTIF($B$2:$B1167,Input!$F1184)&lt;1,COUNTIF($O$2:$O1167,Input!$C1184)&lt;1),Input!F1184,0)</f>
        <v>0</v>
      </c>
      <c r="C1168" s="177">
        <f>IF(OR(COUNTIF($B$2:$B1167,Input!$F1184)&lt;1,COUNTIF($O$2:$O1167,Input!$C1184)&lt;1),Input!G1184,0)</f>
        <v>0</v>
      </c>
      <c r="D1168" s="177">
        <f>IF(OR(COUNTIF($B$2:$B1167,Input!$F1184)&lt;1,COUNTIF($O$2:$O1167,Input!$C1184)&lt;1),Input!H1184,0)</f>
        <v>0</v>
      </c>
      <c r="E1168" s="177">
        <f>IF(OR(COUNTIF($B$2:$B1167,Input!$F1184)&lt;1,COUNTIF($O$2:$O1167,Input!$C1184)&lt;1),Input!I1184,0)</f>
        <v>0</v>
      </c>
      <c r="F1168" s="177">
        <f>IF(OR(COUNTIF($B$2:$B1167,Input!$F1184)&lt;1,COUNTIF($O$2:$O1167,Input!$C1184)&lt;1),Input!J1184,0)</f>
        <v>0</v>
      </c>
      <c r="G1168" s="177">
        <f>IF(OR(COUNTIF($B$2:$B1167,Input!$F1184)&lt;1,COUNTIF($O$2:$O1167,Input!$C1184)&lt;1),Input!K1184,0)</f>
        <v>0</v>
      </c>
      <c r="H1168" s="177">
        <f>IF(OR(COUNTIF($B$2:$B1167,Input!$F1184)&lt;1,COUNTIF($O$2:$O1167,Input!$C1184)&lt;1),Input!L1184,0)</f>
        <v>0</v>
      </c>
      <c r="I1168" s="177">
        <f>IF(OR(COUNTIF($B$2:$B1167,Input!$F1184)&lt;1,COUNTIF($O$2:$O1167,Input!$C1184)&lt;1),Input!M1184,0)</f>
        <v>0</v>
      </c>
      <c r="J1168" s="177">
        <f>IF(OR(COUNTIF($B$2:$B1167,Input!$F1184)&lt;1,COUNTIF($O$2:$O1167,Input!$C1184)&lt;1),Input!N1184,0)</f>
        <v>0</v>
      </c>
      <c r="K1168" s="177">
        <f>IF(OR(COUNTIF($B$2:$B1167,Input!$F1184)&lt;1,COUNTIF($O$2:$O1167,Input!$C1184)&lt;1),Input!O1184,0)</f>
        <v>0</v>
      </c>
      <c r="L1168" s="177">
        <f>IF(OR(COUNTIF($B$2:$B1167,Input!$F1184)&lt;1,COUNTIF($O$2:$O1167,Input!$C1184)&lt;1),Input!P1184,0)</f>
        <v>0</v>
      </c>
      <c r="M1168" s="129" t="str">
        <f t="shared" si="152"/>
        <v/>
      </c>
      <c r="N1168" s="161">
        <f t="shared" si="158"/>
        <v>0</v>
      </c>
      <c r="O1168" s="168">
        <f>Input!C1184</f>
        <v>0</v>
      </c>
      <c r="P1168" s="168"/>
      <c r="R1168" s="131">
        <f t="shared" si="159"/>
        <v>0</v>
      </c>
      <c r="S1168" s="133" t="str">
        <f t="shared" si="153"/>
        <v xml:space="preserve"> </v>
      </c>
      <c r="T1168" s="133"/>
      <c r="U1168" s="132" t="str">
        <f>_xlfn.IFNA(IF($D1168=0,LOOKUP($F1168,{0.1,0.2,0.3,0.4,0.5,0.6,0.7,0.8,0.9,1},{22,34,46,58,70,82,94,106,118,130}),""),"")</f>
        <v/>
      </c>
      <c r="V1168" s="132" t="str">
        <f>_xlfn.IFNA(IF($D1168=1,LOOKUP($F1168,{0.1,0.2,0.3,0.4,0.5,0.6,0.7,0.8,0.9,1},{23,35,47,59,71,83,95,107,119,131}),""),"")</f>
        <v/>
      </c>
      <c r="W1168" s="132" t="str">
        <f>_xlfn.IFNA(IF($D1168=2,LOOKUP($F1168,{0.1,0.2,0.3,0.4,0.5,0.6,0.7,0.8,0.9,1},{24,36,48,60,72,84,96,108,120,132}),""),"")</f>
        <v/>
      </c>
      <c r="X1168" s="132" t="str">
        <f>_xlfn.IFNA(IF($D1168=3,LOOKUP($F1168,{0.1,0.2,0.3,0.4,0.5,0.6,0.7,0.8,0.9,1},{25,37,49,61,73,85,97,109,121,133}),""),"")</f>
        <v/>
      </c>
      <c r="Y1168" s="132" t="str">
        <f>_xlfn.IFNA(IF($D1168=4,LOOKUP($F1168,{0.1,0.2,0.3,0.4,0.5,0.6,0.7,0.8,0.9,1},{26,38,50,62,74,86,98,110,122,134}),""),"")</f>
        <v/>
      </c>
      <c r="Z1168" s="132" t="str">
        <f>_xlfn.IFNA(IF($D1168=5,LOOKUP($F1168,{0.1,0.2,0.3,0.4,0.5,0.6,0.7,0.8,0.9,1},{27,39,51,63,75,87,99,111,123,135}),""),"")</f>
        <v/>
      </c>
      <c r="AA1168" s="132">
        <f t="shared" si="154"/>
        <v>0</v>
      </c>
      <c r="AB1168" s="132" t="str">
        <f t="shared" si="155"/>
        <v>00</v>
      </c>
      <c r="AC1168" s="82" t="e">
        <f>VLOOKUP(AB1168,'AMI Ref'!T:U,2,FALSE)</f>
        <v>#N/A</v>
      </c>
      <c r="AD1168" s="124"/>
      <c r="AE1168" s="81" t="str">
        <f>_xlfn.IFNA(IF($D1168=0,IF($J1168="Not Paid by Tenant",0,INDEX('AMI Ref'!$K$5:$N$5,MATCH($J1168,{"Oil","Gas","Electric - Other","ELECTRIC - HEAT PUMP"},0))),0),"")</f>
        <v/>
      </c>
      <c r="AF1168" s="81">
        <f>_xlfn.IFNA(IF($D1168=1,IF($J1168="Not Paid by Tenant",0,INDEX('AMI Ref'!$K$6:$N$6,MATCH($J1168,{"Oil","Gas","Electric - Other","ELECTRIC - HEAT PUMP"},0))),0),"")</f>
        <v>0</v>
      </c>
      <c r="AG1168" s="81">
        <f>_xlfn.IFNA(IF($D1168=2,IF($J1168="Not Paid by Tenant",0,INDEX('AMI Ref'!$K$7:$N$7,MATCH($J1168,{"Oil","Gas","Electric - Other","ELECTRIC - HEAT PUMP"},0))),0),"")</f>
        <v>0</v>
      </c>
      <c r="AH1168" s="81">
        <f>_xlfn.IFNA(IF($D1168=3,IF($J1168="Not Paid by Tenant",0,INDEX('AMI Ref'!$K$8:$N$8,MATCH($J1168,{"Oil","Gas","Electric - Other","ELECTRIC - HEAT PUMP"},0))),0),"")</f>
        <v>0</v>
      </c>
      <c r="AI1168" s="81">
        <f>_xlfn.IFNA(IF($D1168=4,IF($J1168="Not Paid by Tenant",0,INDEX('AMI Ref'!$K$9:$N$9,MATCH($J1168,{"Oil","Gas","Electric - Other","ELECTRIC - HEAT PUMP"},0))),0),"")</f>
        <v>0</v>
      </c>
      <c r="AJ1168" s="81">
        <f>_xlfn.IFNA(IF($D1168=5,IF($J1168="Not Paid by Tenant",0,INDEX('AMI Ref'!$K$10:$N$10,MATCH($J1168,{"Oil","Gas","Electric - Other","ELECTRIC - HEAT PUMP"},0))),0),"")</f>
        <v>0</v>
      </c>
      <c r="AK1168" s="128"/>
      <c r="AL1168" s="81" t="str">
        <f>_xlfn.IFNA(IF($D1168=0,IF($K1168="Not Paid by Tenant",0,INDEX('AMI Ref'!$O$5:$R$5,MATCH($K1168,{"Oil","Gas","Electric - Other","Electric ccASHP - split"},0))),0),"")</f>
        <v/>
      </c>
      <c r="AM1168" s="81">
        <f>_xlfn.IFNA(IF($D1168=1,IF($K1168="Not Paid by Tenant",0,INDEX('AMI Ref'!$O$6:$R$6,MATCH($K1168,{"Oil","Gas","Electric - Other","Electric ccASHP - split"},0))),0),"")</f>
        <v>0</v>
      </c>
      <c r="AN1168" s="81">
        <f>_xlfn.IFNA(IF($D1168=2,IF($K1168="Not Paid by Tenant",0,INDEX('AMI Ref'!$O$7:$R$7,MATCH($K1168,{"Oil","Gas","Electric - Other","Electric ccASHP - split"},0))),0),"")</f>
        <v>0</v>
      </c>
      <c r="AO1168" s="81">
        <f>_xlfn.IFNA(IF($D1168=3,IF($K1168="Not Paid by Tenant",0,INDEX('AMI Ref'!$O$8:$R$8,MATCH($K1168,{"Oil","Gas","Electric - Other","Electric ccASHP - split"},0))),0),"")</f>
        <v>0</v>
      </c>
      <c r="AP1168" s="81">
        <f>_xlfn.IFNA(IF($D1168=4,IF($K1168="Not Paid by Tenant",0,INDEX('AMI Ref'!$O$9:$R$9,MATCH($K1168,{"Oil","Gas","Electric - Other","Electric ccASHP - split"},0))),0),"")</f>
        <v>0</v>
      </c>
      <c r="AQ1168" s="81">
        <f>_xlfn.IFNA(IF($D1168=5,IF($K1168="Not Paid by Tenant",0,INDEX('AMI Ref'!$O$10:$R$10,MATCH($K1168,{"Oil","Gas","Electric - Other","Electric ccASHP - split"},0))),0),"")</f>
        <v>0</v>
      </c>
      <c r="AR1168" s="124">
        <f t="shared" si="156"/>
        <v>0</v>
      </c>
      <c r="AS1168" s="123" t="e">
        <f t="shared" si="157"/>
        <v>#N/A</v>
      </c>
    </row>
    <row r="1169" spans="1:45" x14ac:dyDescent="0.2">
      <c r="A1169" s="130">
        <v>1167</v>
      </c>
      <c r="B1169" s="177">
        <f>IF(OR(COUNTIF($B$2:$B1168,Input!$F1185)&lt;1,COUNTIF($O$2:$O1168,Input!$C1185)&lt;1),Input!F1185,0)</f>
        <v>0</v>
      </c>
      <c r="C1169" s="177">
        <f>IF(OR(COUNTIF($B$2:$B1168,Input!$F1185)&lt;1,COUNTIF($O$2:$O1168,Input!$C1185)&lt;1),Input!G1185,0)</f>
        <v>0</v>
      </c>
      <c r="D1169" s="177">
        <f>IF(OR(COUNTIF($B$2:$B1168,Input!$F1185)&lt;1,COUNTIF($O$2:$O1168,Input!$C1185)&lt;1),Input!H1185,0)</f>
        <v>0</v>
      </c>
      <c r="E1169" s="177">
        <f>IF(OR(COUNTIF($B$2:$B1168,Input!$F1185)&lt;1,COUNTIF($O$2:$O1168,Input!$C1185)&lt;1),Input!I1185,0)</f>
        <v>0</v>
      </c>
      <c r="F1169" s="177">
        <f>IF(OR(COUNTIF($B$2:$B1168,Input!$F1185)&lt;1,COUNTIF($O$2:$O1168,Input!$C1185)&lt;1),Input!J1185,0)</f>
        <v>0</v>
      </c>
      <c r="G1169" s="177">
        <f>IF(OR(COUNTIF($B$2:$B1168,Input!$F1185)&lt;1,COUNTIF($O$2:$O1168,Input!$C1185)&lt;1),Input!K1185,0)</f>
        <v>0</v>
      </c>
      <c r="H1169" s="177">
        <f>IF(OR(COUNTIF($B$2:$B1168,Input!$F1185)&lt;1,COUNTIF($O$2:$O1168,Input!$C1185)&lt;1),Input!L1185,0)</f>
        <v>0</v>
      </c>
      <c r="I1169" s="177">
        <f>IF(OR(COUNTIF($B$2:$B1168,Input!$F1185)&lt;1,COUNTIF($O$2:$O1168,Input!$C1185)&lt;1),Input!M1185,0)</f>
        <v>0</v>
      </c>
      <c r="J1169" s="177">
        <f>IF(OR(COUNTIF($B$2:$B1168,Input!$F1185)&lt;1,COUNTIF($O$2:$O1168,Input!$C1185)&lt;1),Input!N1185,0)</f>
        <v>0</v>
      </c>
      <c r="K1169" s="177">
        <f>IF(OR(COUNTIF($B$2:$B1168,Input!$F1185)&lt;1,COUNTIF($O$2:$O1168,Input!$C1185)&lt;1),Input!O1185,0)</f>
        <v>0</v>
      </c>
      <c r="L1169" s="177">
        <f>IF(OR(COUNTIF($B$2:$B1168,Input!$F1185)&lt;1,COUNTIF($O$2:$O1168,Input!$C1185)&lt;1),Input!P1185,0)</f>
        <v>0</v>
      </c>
      <c r="M1169" s="129" t="str">
        <f t="shared" si="152"/>
        <v/>
      </c>
      <c r="N1169" s="161">
        <f t="shared" si="158"/>
        <v>0</v>
      </c>
      <c r="O1169" s="168">
        <f>Input!C1185</f>
        <v>0</v>
      </c>
      <c r="P1169" s="168"/>
      <c r="R1169" s="131">
        <f t="shared" si="159"/>
        <v>0</v>
      </c>
      <c r="S1169" s="133" t="str">
        <f t="shared" si="153"/>
        <v xml:space="preserve"> </v>
      </c>
      <c r="T1169" s="133"/>
      <c r="U1169" s="132" t="str">
        <f>_xlfn.IFNA(IF($D1169=0,LOOKUP($F1169,{0.1,0.2,0.3,0.4,0.5,0.6,0.7,0.8,0.9,1},{22,34,46,58,70,82,94,106,118,130}),""),"")</f>
        <v/>
      </c>
      <c r="V1169" s="132" t="str">
        <f>_xlfn.IFNA(IF($D1169=1,LOOKUP($F1169,{0.1,0.2,0.3,0.4,0.5,0.6,0.7,0.8,0.9,1},{23,35,47,59,71,83,95,107,119,131}),""),"")</f>
        <v/>
      </c>
      <c r="W1169" s="132" t="str">
        <f>_xlfn.IFNA(IF($D1169=2,LOOKUP($F1169,{0.1,0.2,0.3,0.4,0.5,0.6,0.7,0.8,0.9,1},{24,36,48,60,72,84,96,108,120,132}),""),"")</f>
        <v/>
      </c>
      <c r="X1169" s="132" t="str">
        <f>_xlfn.IFNA(IF($D1169=3,LOOKUP($F1169,{0.1,0.2,0.3,0.4,0.5,0.6,0.7,0.8,0.9,1},{25,37,49,61,73,85,97,109,121,133}),""),"")</f>
        <v/>
      </c>
      <c r="Y1169" s="132" t="str">
        <f>_xlfn.IFNA(IF($D1169=4,LOOKUP($F1169,{0.1,0.2,0.3,0.4,0.5,0.6,0.7,0.8,0.9,1},{26,38,50,62,74,86,98,110,122,134}),""),"")</f>
        <v/>
      </c>
      <c r="Z1169" s="132" t="str">
        <f>_xlfn.IFNA(IF($D1169=5,LOOKUP($F1169,{0.1,0.2,0.3,0.4,0.5,0.6,0.7,0.8,0.9,1},{27,39,51,63,75,87,99,111,123,135}),""),"")</f>
        <v/>
      </c>
      <c r="AA1169" s="132">
        <f t="shared" si="154"/>
        <v>0</v>
      </c>
      <c r="AB1169" s="132" t="str">
        <f t="shared" si="155"/>
        <v>00</v>
      </c>
      <c r="AC1169" s="82" t="e">
        <f>VLOOKUP(AB1169,'AMI Ref'!T:U,2,FALSE)</f>
        <v>#N/A</v>
      </c>
      <c r="AD1169" s="124"/>
      <c r="AE1169" s="81" t="str">
        <f>_xlfn.IFNA(IF($D1169=0,IF($J1169="Not Paid by Tenant",0,INDEX('AMI Ref'!$K$5:$N$5,MATCH($J1169,{"Oil","Gas","Electric - Other","ELECTRIC - HEAT PUMP"},0))),0),"")</f>
        <v/>
      </c>
      <c r="AF1169" s="81">
        <f>_xlfn.IFNA(IF($D1169=1,IF($J1169="Not Paid by Tenant",0,INDEX('AMI Ref'!$K$6:$N$6,MATCH($J1169,{"Oil","Gas","Electric - Other","ELECTRIC - HEAT PUMP"},0))),0),"")</f>
        <v>0</v>
      </c>
      <c r="AG1169" s="81">
        <f>_xlfn.IFNA(IF($D1169=2,IF($J1169="Not Paid by Tenant",0,INDEX('AMI Ref'!$K$7:$N$7,MATCH($J1169,{"Oil","Gas","Electric - Other","ELECTRIC - HEAT PUMP"},0))),0),"")</f>
        <v>0</v>
      </c>
      <c r="AH1169" s="81">
        <f>_xlfn.IFNA(IF($D1169=3,IF($J1169="Not Paid by Tenant",0,INDEX('AMI Ref'!$K$8:$N$8,MATCH($J1169,{"Oil","Gas","Electric - Other","ELECTRIC - HEAT PUMP"},0))),0),"")</f>
        <v>0</v>
      </c>
      <c r="AI1169" s="81">
        <f>_xlfn.IFNA(IF($D1169=4,IF($J1169="Not Paid by Tenant",0,INDEX('AMI Ref'!$K$9:$N$9,MATCH($J1169,{"Oil","Gas","Electric - Other","ELECTRIC - HEAT PUMP"},0))),0),"")</f>
        <v>0</v>
      </c>
      <c r="AJ1169" s="81">
        <f>_xlfn.IFNA(IF($D1169=5,IF($J1169="Not Paid by Tenant",0,INDEX('AMI Ref'!$K$10:$N$10,MATCH($J1169,{"Oil","Gas","Electric - Other","ELECTRIC - HEAT PUMP"},0))),0),"")</f>
        <v>0</v>
      </c>
      <c r="AK1169" s="128"/>
      <c r="AL1169" s="81" t="str">
        <f>_xlfn.IFNA(IF($D1169=0,IF($K1169="Not Paid by Tenant",0,INDEX('AMI Ref'!$O$5:$R$5,MATCH($K1169,{"Oil","Gas","Electric - Other","Electric ccASHP - split"},0))),0),"")</f>
        <v/>
      </c>
      <c r="AM1169" s="81">
        <f>_xlfn.IFNA(IF($D1169=1,IF($K1169="Not Paid by Tenant",0,INDEX('AMI Ref'!$O$6:$R$6,MATCH($K1169,{"Oil","Gas","Electric - Other","Electric ccASHP - split"},0))),0),"")</f>
        <v>0</v>
      </c>
      <c r="AN1169" s="81">
        <f>_xlfn.IFNA(IF($D1169=2,IF($K1169="Not Paid by Tenant",0,INDEX('AMI Ref'!$O$7:$R$7,MATCH($K1169,{"Oil","Gas","Electric - Other","Electric ccASHP - split"},0))),0),"")</f>
        <v>0</v>
      </c>
      <c r="AO1169" s="81">
        <f>_xlfn.IFNA(IF($D1169=3,IF($K1169="Not Paid by Tenant",0,INDEX('AMI Ref'!$O$8:$R$8,MATCH($K1169,{"Oil","Gas","Electric - Other","Electric ccASHP - split"},0))),0),"")</f>
        <v>0</v>
      </c>
      <c r="AP1169" s="81">
        <f>_xlfn.IFNA(IF($D1169=4,IF($K1169="Not Paid by Tenant",0,INDEX('AMI Ref'!$O$9:$R$9,MATCH($K1169,{"Oil","Gas","Electric - Other","Electric ccASHP - split"},0))),0),"")</f>
        <v>0</v>
      </c>
      <c r="AQ1169" s="81">
        <f>_xlfn.IFNA(IF($D1169=5,IF($K1169="Not Paid by Tenant",0,INDEX('AMI Ref'!$O$10:$R$10,MATCH($K1169,{"Oil","Gas","Electric - Other","Electric ccASHP - split"},0))),0),"")</f>
        <v>0</v>
      </c>
      <c r="AR1169" s="124">
        <f t="shared" si="156"/>
        <v>0</v>
      </c>
      <c r="AS1169" s="123" t="e">
        <f t="shared" si="157"/>
        <v>#N/A</v>
      </c>
    </row>
    <row r="1170" spans="1:45" x14ac:dyDescent="0.2">
      <c r="A1170" s="130">
        <v>1168</v>
      </c>
      <c r="B1170" s="177">
        <f>IF(OR(COUNTIF($B$2:$B1169,Input!$F1186)&lt;1,COUNTIF($O$2:$O1169,Input!$C1186)&lt;1),Input!F1186,0)</f>
        <v>0</v>
      </c>
      <c r="C1170" s="177">
        <f>IF(OR(COUNTIF($B$2:$B1169,Input!$F1186)&lt;1,COUNTIF($O$2:$O1169,Input!$C1186)&lt;1),Input!G1186,0)</f>
        <v>0</v>
      </c>
      <c r="D1170" s="177">
        <f>IF(OR(COUNTIF($B$2:$B1169,Input!$F1186)&lt;1,COUNTIF($O$2:$O1169,Input!$C1186)&lt;1),Input!H1186,0)</f>
        <v>0</v>
      </c>
      <c r="E1170" s="177">
        <f>IF(OR(COUNTIF($B$2:$B1169,Input!$F1186)&lt;1,COUNTIF($O$2:$O1169,Input!$C1186)&lt;1),Input!I1186,0)</f>
        <v>0</v>
      </c>
      <c r="F1170" s="177">
        <f>IF(OR(COUNTIF($B$2:$B1169,Input!$F1186)&lt;1,COUNTIF($O$2:$O1169,Input!$C1186)&lt;1),Input!J1186,0)</f>
        <v>0</v>
      </c>
      <c r="G1170" s="177">
        <f>IF(OR(COUNTIF($B$2:$B1169,Input!$F1186)&lt;1,COUNTIF($O$2:$O1169,Input!$C1186)&lt;1),Input!K1186,0)</f>
        <v>0</v>
      </c>
      <c r="H1170" s="177">
        <f>IF(OR(COUNTIF($B$2:$B1169,Input!$F1186)&lt;1,COUNTIF($O$2:$O1169,Input!$C1186)&lt;1),Input!L1186,0)</f>
        <v>0</v>
      </c>
      <c r="I1170" s="177">
        <f>IF(OR(COUNTIF($B$2:$B1169,Input!$F1186)&lt;1,COUNTIF($O$2:$O1169,Input!$C1186)&lt;1),Input!M1186,0)</f>
        <v>0</v>
      </c>
      <c r="J1170" s="177">
        <f>IF(OR(COUNTIF($B$2:$B1169,Input!$F1186)&lt;1,COUNTIF($O$2:$O1169,Input!$C1186)&lt;1),Input!N1186,0)</f>
        <v>0</v>
      </c>
      <c r="K1170" s="177">
        <f>IF(OR(COUNTIF($B$2:$B1169,Input!$F1186)&lt;1,COUNTIF($O$2:$O1169,Input!$C1186)&lt;1),Input!O1186,0)</f>
        <v>0</v>
      </c>
      <c r="L1170" s="177">
        <f>IF(OR(COUNTIF($B$2:$B1169,Input!$F1186)&lt;1,COUNTIF($O$2:$O1169,Input!$C1186)&lt;1),Input!P1186,0)</f>
        <v>0</v>
      </c>
      <c r="M1170" s="129" t="str">
        <f t="shared" si="152"/>
        <v/>
      </c>
      <c r="N1170" s="161">
        <f t="shared" si="158"/>
        <v>0</v>
      </c>
      <c r="O1170" s="168">
        <f>Input!C1186</f>
        <v>0</v>
      </c>
      <c r="P1170" s="168"/>
      <c r="R1170" s="131">
        <f t="shared" si="159"/>
        <v>0</v>
      </c>
      <c r="S1170" s="133" t="str">
        <f t="shared" si="153"/>
        <v xml:space="preserve"> </v>
      </c>
      <c r="T1170" s="133"/>
      <c r="U1170" s="132" t="str">
        <f>_xlfn.IFNA(IF($D1170=0,LOOKUP($F1170,{0.1,0.2,0.3,0.4,0.5,0.6,0.7,0.8,0.9,1},{22,34,46,58,70,82,94,106,118,130}),""),"")</f>
        <v/>
      </c>
      <c r="V1170" s="132" t="str">
        <f>_xlfn.IFNA(IF($D1170=1,LOOKUP($F1170,{0.1,0.2,0.3,0.4,0.5,0.6,0.7,0.8,0.9,1},{23,35,47,59,71,83,95,107,119,131}),""),"")</f>
        <v/>
      </c>
      <c r="W1170" s="132" t="str">
        <f>_xlfn.IFNA(IF($D1170=2,LOOKUP($F1170,{0.1,0.2,0.3,0.4,0.5,0.6,0.7,0.8,0.9,1},{24,36,48,60,72,84,96,108,120,132}),""),"")</f>
        <v/>
      </c>
      <c r="X1170" s="132" t="str">
        <f>_xlfn.IFNA(IF($D1170=3,LOOKUP($F1170,{0.1,0.2,0.3,0.4,0.5,0.6,0.7,0.8,0.9,1},{25,37,49,61,73,85,97,109,121,133}),""),"")</f>
        <v/>
      </c>
      <c r="Y1170" s="132" t="str">
        <f>_xlfn.IFNA(IF($D1170=4,LOOKUP($F1170,{0.1,0.2,0.3,0.4,0.5,0.6,0.7,0.8,0.9,1},{26,38,50,62,74,86,98,110,122,134}),""),"")</f>
        <v/>
      </c>
      <c r="Z1170" s="132" t="str">
        <f>_xlfn.IFNA(IF($D1170=5,LOOKUP($F1170,{0.1,0.2,0.3,0.4,0.5,0.6,0.7,0.8,0.9,1},{27,39,51,63,75,87,99,111,123,135}),""),"")</f>
        <v/>
      </c>
      <c r="AA1170" s="132">
        <f t="shared" si="154"/>
        <v>0</v>
      </c>
      <c r="AB1170" s="132" t="str">
        <f t="shared" si="155"/>
        <v>00</v>
      </c>
      <c r="AC1170" s="82" t="e">
        <f>VLOOKUP(AB1170,'AMI Ref'!T:U,2,FALSE)</f>
        <v>#N/A</v>
      </c>
      <c r="AD1170" s="124"/>
      <c r="AE1170" s="81" t="str">
        <f>_xlfn.IFNA(IF($D1170=0,IF($J1170="Not Paid by Tenant",0,INDEX('AMI Ref'!$K$5:$N$5,MATCH($J1170,{"Oil","Gas","Electric - Other","ELECTRIC - HEAT PUMP"},0))),0),"")</f>
        <v/>
      </c>
      <c r="AF1170" s="81">
        <f>_xlfn.IFNA(IF($D1170=1,IF($J1170="Not Paid by Tenant",0,INDEX('AMI Ref'!$K$6:$N$6,MATCH($J1170,{"Oil","Gas","Electric - Other","ELECTRIC - HEAT PUMP"},0))),0),"")</f>
        <v>0</v>
      </c>
      <c r="AG1170" s="81">
        <f>_xlfn.IFNA(IF($D1170=2,IF($J1170="Not Paid by Tenant",0,INDEX('AMI Ref'!$K$7:$N$7,MATCH($J1170,{"Oil","Gas","Electric - Other","ELECTRIC - HEAT PUMP"},0))),0),"")</f>
        <v>0</v>
      </c>
      <c r="AH1170" s="81">
        <f>_xlfn.IFNA(IF($D1170=3,IF($J1170="Not Paid by Tenant",0,INDEX('AMI Ref'!$K$8:$N$8,MATCH($J1170,{"Oil","Gas","Electric - Other","ELECTRIC - HEAT PUMP"},0))),0),"")</f>
        <v>0</v>
      </c>
      <c r="AI1170" s="81">
        <f>_xlfn.IFNA(IF($D1170=4,IF($J1170="Not Paid by Tenant",0,INDEX('AMI Ref'!$K$9:$N$9,MATCH($J1170,{"Oil","Gas","Electric - Other","ELECTRIC - HEAT PUMP"},0))),0),"")</f>
        <v>0</v>
      </c>
      <c r="AJ1170" s="81">
        <f>_xlfn.IFNA(IF($D1170=5,IF($J1170="Not Paid by Tenant",0,INDEX('AMI Ref'!$K$10:$N$10,MATCH($J1170,{"Oil","Gas","Electric - Other","ELECTRIC - HEAT PUMP"},0))),0),"")</f>
        <v>0</v>
      </c>
      <c r="AK1170" s="128"/>
      <c r="AL1170" s="81" t="str">
        <f>_xlfn.IFNA(IF($D1170=0,IF($K1170="Not Paid by Tenant",0,INDEX('AMI Ref'!$O$5:$R$5,MATCH($K1170,{"Oil","Gas","Electric - Other","Electric ccASHP - split"},0))),0),"")</f>
        <v/>
      </c>
      <c r="AM1170" s="81">
        <f>_xlfn.IFNA(IF($D1170=1,IF($K1170="Not Paid by Tenant",0,INDEX('AMI Ref'!$O$6:$R$6,MATCH($K1170,{"Oil","Gas","Electric - Other","Electric ccASHP - split"},0))),0),"")</f>
        <v>0</v>
      </c>
      <c r="AN1170" s="81">
        <f>_xlfn.IFNA(IF($D1170=2,IF($K1170="Not Paid by Tenant",0,INDEX('AMI Ref'!$O$7:$R$7,MATCH($K1170,{"Oil","Gas","Electric - Other","Electric ccASHP - split"},0))),0),"")</f>
        <v>0</v>
      </c>
      <c r="AO1170" s="81">
        <f>_xlfn.IFNA(IF($D1170=3,IF($K1170="Not Paid by Tenant",0,INDEX('AMI Ref'!$O$8:$R$8,MATCH($K1170,{"Oil","Gas","Electric - Other","Electric ccASHP - split"},0))),0),"")</f>
        <v>0</v>
      </c>
      <c r="AP1170" s="81">
        <f>_xlfn.IFNA(IF($D1170=4,IF($K1170="Not Paid by Tenant",0,INDEX('AMI Ref'!$O$9:$R$9,MATCH($K1170,{"Oil","Gas","Electric - Other","Electric ccASHP - split"},0))),0),"")</f>
        <v>0</v>
      </c>
      <c r="AQ1170" s="81">
        <f>_xlfn.IFNA(IF($D1170=5,IF($K1170="Not Paid by Tenant",0,INDEX('AMI Ref'!$O$10:$R$10,MATCH($K1170,{"Oil","Gas","Electric - Other","Electric ccASHP - split"},0))),0),"")</f>
        <v>0</v>
      </c>
      <c r="AR1170" s="124">
        <f t="shared" si="156"/>
        <v>0</v>
      </c>
      <c r="AS1170" s="123" t="e">
        <f t="shared" si="157"/>
        <v>#N/A</v>
      </c>
    </row>
    <row r="1171" spans="1:45" x14ac:dyDescent="0.2">
      <c r="A1171" s="130">
        <v>1169</v>
      </c>
      <c r="B1171" s="177">
        <f>IF(OR(COUNTIF($B$2:$B1170,Input!$F1187)&lt;1,COUNTIF($O$2:$O1170,Input!$C1187)&lt;1),Input!F1187,0)</f>
        <v>0</v>
      </c>
      <c r="C1171" s="177">
        <f>IF(OR(COUNTIF($B$2:$B1170,Input!$F1187)&lt;1,COUNTIF($O$2:$O1170,Input!$C1187)&lt;1),Input!G1187,0)</f>
        <v>0</v>
      </c>
      <c r="D1171" s="177">
        <f>IF(OR(COUNTIF($B$2:$B1170,Input!$F1187)&lt;1,COUNTIF($O$2:$O1170,Input!$C1187)&lt;1),Input!H1187,0)</f>
        <v>0</v>
      </c>
      <c r="E1171" s="177">
        <f>IF(OR(COUNTIF($B$2:$B1170,Input!$F1187)&lt;1,COUNTIF($O$2:$O1170,Input!$C1187)&lt;1),Input!I1187,0)</f>
        <v>0</v>
      </c>
      <c r="F1171" s="177">
        <f>IF(OR(COUNTIF($B$2:$B1170,Input!$F1187)&lt;1,COUNTIF($O$2:$O1170,Input!$C1187)&lt;1),Input!J1187,0)</f>
        <v>0</v>
      </c>
      <c r="G1171" s="177">
        <f>IF(OR(COUNTIF($B$2:$B1170,Input!$F1187)&lt;1,COUNTIF($O$2:$O1170,Input!$C1187)&lt;1),Input!K1187,0)</f>
        <v>0</v>
      </c>
      <c r="H1171" s="177">
        <f>IF(OR(COUNTIF($B$2:$B1170,Input!$F1187)&lt;1,COUNTIF($O$2:$O1170,Input!$C1187)&lt;1),Input!L1187,0)</f>
        <v>0</v>
      </c>
      <c r="I1171" s="177">
        <f>IF(OR(COUNTIF($B$2:$B1170,Input!$F1187)&lt;1,COUNTIF($O$2:$O1170,Input!$C1187)&lt;1),Input!M1187,0)</f>
        <v>0</v>
      </c>
      <c r="J1171" s="177">
        <f>IF(OR(COUNTIF($B$2:$B1170,Input!$F1187)&lt;1,COUNTIF($O$2:$O1170,Input!$C1187)&lt;1),Input!N1187,0)</f>
        <v>0</v>
      </c>
      <c r="K1171" s="177">
        <f>IF(OR(COUNTIF($B$2:$B1170,Input!$F1187)&lt;1,COUNTIF($O$2:$O1170,Input!$C1187)&lt;1),Input!O1187,0)</f>
        <v>0</v>
      </c>
      <c r="L1171" s="177">
        <f>IF(OR(COUNTIF($B$2:$B1170,Input!$F1187)&lt;1,COUNTIF($O$2:$O1170,Input!$C1187)&lt;1),Input!P1187,0)</f>
        <v>0</v>
      </c>
      <c r="M1171" s="129" t="str">
        <f t="shared" si="152"/>
        <v/>
      </c>
      <c r="N1171" s="161">
        <f t="shared" si="158"/>
        <v>0</v>
      </c>
      <c r="O1171" s="168">
        <f>Input!C1187</f>
        <v>0</v>
      </c>
      <c r="P1171" s="168"/>
      <c r="R1171" s="131">
        <f t="shared" si="159"/>
        <v>0</v>
      </c>
      <c r="S1171" s="133" t="str">
        <f t="shared" si="153"/>
        <v xml:space="preserve"> </v>
      </c>
      <c r="T1171" s="133"/>
      <c r="U1171" s="132" t="str">
        <f>_xlfn.IFNA(IF($D1171=0,LOOKUP($F1171,{0.1,0.2,0.3,0.4,0.5,0.6,0.7,0.8,0.9,1},{22,34,46,58,70,82,94,106,118,130}),""),"")</f>
        <v/>
      </c>
      <c r="V1171" s="132" t="str">
        <f>_xlfn.IFNA(IF($D1171=1,LOOKUP($F1171,{0.1,0.2,0.3,0.4,0.5,0.6,0.7,0.8,0.9,1},{23,35,47,59,71,83,95,107,119,131}),""),"")</f>
        <v/>
      </c>
      <c r="W1171" s="132" t="str">
        <f>_xlfn.IFNA(IF($D1171=2,LOOKUP($F1171,{0.1,0.2,0.3,0.4,0.5,0.6,0.7,0.8,0.9,1},{24,36,48,60,72,84,96,108,120,132}),""),"")</f>
        <v/>
      </c>
      <c r="X1171" s="132" t="str">
        <f>_xlfn.IFNA(IF($D1171=3,LOOKUP($F1171,{0.1,0.2,0.3,0.4,0.5,0.6,0.7,0.8,0.9,1},{25,37,49,61,73,85,97,109,121,133}),""),"")</f>
        <v/>
      </c>
      <c r="Y1171" s="132" t="str">
        <f>_xlfn.IFNA(IF($D1171=4,LOOKUP($F1171,{0.1,0.2,0.3,0.4,0.5,0.6,0.7,0.8,0.9,1},{26,38,50,62,74,86,98,110,122,134}),""),"")</f>
        <v/>
      </c>
      <c r="Z1171" s="132" t="str">
        <f>_xlfn.IFNA(IF($D1171=5,LOOKUP($F1171,{0.1,0.2,0.3,0.4,0.5,0.6,0.7,0.8,0.9,1},{27,39,51,63,75,87,99,111,123,135}),""),"")</f>
        <v/>
      </c>
      <c r="AA1171" s="132">
        <f t="shared" si="154"/>
        <v>0</v>
      </c>
      <c r="AB1171" s="132" t="str">
        <f t="shared" si="155"/>
        <v>00</v>
      </c>
      <c r="AC1171" s="82" t="e">
        <f>VLOOKUP(AB1171,'AMI Ref'!T:U,2,FALSE)</f>
        <v>#N/A</v>
      </c>
      <c r="AD1171" s="124"/>
      <c r="AE1171" s="81" t="str">
        <f>_xlfn.IFNA(IF($D1171=0,IF($J1171="Not Paid by Tenant",0,INDEX('AMI Ref'!$K$5:$N$5,MATCH($J1171,{"Oil","Gas","Electric - Other","ELECTRIC - HEAT PUMP"},0))),0),"")</f>
        <v/>
      </c>
      <c r="AF1171" s="81">
        <f>_xlfn.IFNA(IF($D1171=1,IF($J1171="Not Paid by Tenant",0,INDEX('AMI Ref'!$K$6:$N$6,MATCH($J1171,{"Oil","Gas","Electric - Other","ELECTRIC - HEAT PUMP"},0))),0),"")</f>
        <v>0</v>
      </c>
      <c r="AG1171" s="81">
        <f>_xlfn.IFNA(IF($D1171=2,IF($J1171="Not Paid by Tenant",0,INDEX('AMI Ref'!$K$7:$N$7,MATCH($J1171,{"Oil","Gas","Electric - Other","ELECTRIC - HEAT PUMP"},0))),0),"")</f>
        <v>0</v>
      </c>
      <c r="AH1171" s="81">
        <f>_xlfn.IFNA(IF($D1171=3,IF($J1171="Not Paid by Tenant",0,INDEX('AMI Ref'!$K$8:$N$8,MATCH($J1171,{"Oil","Gas","Electric - Other","ELECTRIC - HEAT PUMP"},0))),0),"")</f>
        <v>0</v>
      </c>
      <c r="AI1171" s="81">
        <f>_xlfn.IFNA(IF($D1171=4,IF($J1171="Not Paid by Tenant",0,INDEX('AMI Ref'!$K$9:$N$9,MATCH($J1171,{"Oil","Gas","Electric - Other","ELECTRIC - HEAT PUMP"},0))),0),"")</f>
        <v>0</v>
      </c>
      <c r="AJ1171" s="81">
        <f>_xlfn.IFNA(IF($D1171=5,IF($J1171="Not Paid by Tenant",0,INDEX('AMI Ref'!$K$10:$N$10,MATCH($J1171,{"Oil","Gas","Electric - Other","ELECTRIC - HEAT PUMP"},0))),0),"")</f>
        <v>0</v>
      </c>
      <c r="AK1171" s="128"/>
      <c r="AL1171" s="81" t="str">
        <f>_xlfn.IFNA(IF($D1171=0,IF($K1171="Not Paid by Tenant",0,INDEX('AMI Ref'!$O$5:$R$5,MATCH($K1171,{"Oil","Gas","Electric - Other","Electric ccASHP - split"},0))),0),"")</f>
        <v/>
      </c>
      <c r="AM1171" s="81">
        <f>_xlfn.IFNA(IF($D1171=1,IF($K1171="Not Paid by Tenant",0,INDEX('AMI Ref'!$O$6:$R$6,MATCH($K1171,{"Oil","Gas","Electric - Other","Electric ccASHP - split"},0))),0),"")</f>
        <v>0</v>
      </c>
      <c r="AN1171" s="81">
        <f>_xlfn.IFNA(IF($D1171=2,IF($K1171="Not Paid by Tenant",0,INDEX('AMI Ref'!$O$7:$R$7,MATCH($K1171,{"Oil","Gas","Electric - Other","Electric ccASHP - split"},0))),0),"")</f>
        <v>0</v>
      </c>
      <c r="AO1171" s="81">
        <f>_xlfn.IFNA(IF($D1171=3,IF($K1171="Not Paid by Tenant",0,INDEX('AMI Ref'!$O$8:$R$8,MATCH($K1171,{"Oil","Gas","Electric - Other","Electric ccASHP - split"},0))),0),"")</f>
        <v>0</v>
      </c>
      <c r="AP1171" s="81">
        <f>_xlfn.IFNA(IF($D1171=4,IF($K1171="Not Paid by Tenant",0,INDEX('AMI Ref'!$O$9:$R$9,MATCH($K1171,{"Oil","Gas","Electric - Other","Electric ccASHP - split"},0))),0),"")</f>
        <v>0</v>
      </c>
      <c r="AQ1171" s="81">
        <f>_xlfn.IFNA(IF($D1171=5,IF($K1171="Not Paid by Tenant",0,INDEX('AMI Ref'!$O$10:$R$10,MATCH($K1171,{"Oil","Gas","Electric - Other","Electric ccASHP - split"},0))),0),"")</f>
        <v>0</v>
      </c>
      <c r="AR1171" s="124">
        <f t="shared" si="156"/>
        <v>0</v>
      </c>
      <c r="AS1171" s="123" t="e">
        <f t="shared" si="157"/>
        <v>#N/A</v>
      </c>
    </row>
    <row r="1172" spans="1:45" x14ac:dyDescent="0.2">
      <c r="A1172" s="130">
        <v>1170</v>
      </c>
      <c r="B1172" s="177">
        <f>IF(OR(COUNTIF($B$2:$B1171,Input!$F1188)&lt;1,COUNTIF($O$2:$O1171,Input!$C1188)&lt;1),Input!F1188,0)</f>
        <v>0</v>
      </c>
      <c r="C1172" s="177">
        <f>IF(OR(COUNTIF($B$2:$B1171,Input!$F1188)&lt;1,COUNTIF($O$2:$O1171,Input!$C1188)&lt;1),Input!G1188,0)</f>
        <v>0</v>
      </c>
      <c r="D1172" s="177">
        <f>IF(OR(COUNTIF($B$2:$B1171,Input!$F1188)&lt;1,COUNTIF($O$2:$O1171,Input!$C1188)&lt;1),Input!H1188,0)</f>
        <v>0</v>
      </c>
      <c r="E1172" s="177">
        <f>IF(OR(COUNTIF($B$2:$B1171,Input!$F1188)&lt;1,COUNTIF($O$2:$O1171,Input!$C1188)&lt;1),Input!I1188,0)</f>
        <v>0</v>
      </c>
      <c r="F1172" s="177">
        <f>IF(OR(COUNTIF($B$2:$B1171,Input!$F1188)&lt;1,COUNTIF($O$2:$O1171,Input!$C1188)&lt;1),Input!J1188,0)</f>
        <v>0</v>
      </c>
      <c r="G1172" s="177">
        <f>IF(OR(COUNTIF($B$2:$B1171,Input!$F1188)&lt;1,COUNTIF($O$2:$O1171,Input!$C1188)&lt;1),Input!K1188,0)</f>
        <v>0</v>
      </c>
      <c r="H1172" s="177">
        <f>IF(OR(COUNTIF($B$2:$B1171,Input!$F1188)&lt;1,COUNTIF($O$2:$O1171,Input!$C1188)&lt;1),Input!L1188,0)</f>
        <v>0</v>
      </c>
      <c r="I1172" s="177">
        <f>IF(OR(COUNTIF($B$2:$B1171,Input!$F1188)&lt;1,COUNTIF($O$2:$O1171,Input!$C1188)&lt;1),Input!M1188,0)</f>
        <v>0</v>
      </c>
      <c r="J1172" s="177">
        <f>IF(OR(COUNTIF($B$2:$B1171,Input!$F1188)&lt;1,COUNTIF($O$2:$O1171,Input!$C1188)&lt;1),Input!N1188,0)</f>
        <v>0</v>
      </c>
      <c r="K1172" s="177">
        <f>IF(OR(COUNTIF($B$2:$B1171,Input!$F1188)&lt;1,COUNTIF($O$2:$O1171,Input!$C1188)&lt;1),Input!O1188,0)</f>
        <v>0</v>
      </c>
      <c r="L1172" s="177">
        <f>IF(OR(COUNTIF($B$2:$B1171,Input!$F1188)&lt;1,COUNTIF($O$2:$O1171,Input!$C1188)&lt;1),Input!P1188,0)</f>
        <v>0</v>
      </c>
      <c r="M1172" s="129" t="str">
        <f t="shared" si="152"/>
        <v/>
      </c>
      <c r="N1172" s="161">
        <f t="shared" si="158"/>
        <v>0</v>
      </c>
      <c r="O1172" s="168">
        <f>Input!C1188</f>
        <v>0</v>
      </c>
      <c r="P1172" s="168"/>
      <c r="R1172" s="131">
        <f t="shared" si="159"/>
        <v>0</v>
      </c>
      <c r="S1172" s="133" t="str">
        <f t="shared" si="153"/>
        <v xml:space="preserve"> </v>
      </c>
      <c r="T1172" s="133"/>
      <c r="U1172" s="132" t="str">
        <f>_xlfn.IFNA(IF($D1172=0,LOOKUP($F1172,{0.1,0.2,0.3,0.4,0.5,0.6,0.7,0.8,0.9,1},{22,34,46,58,70,82,94,106,118,130}),""),"")</f>
        <v/>
      </c>
      <c r="V1172" s="132" t="str">
        <f>_xlfn.IFNA(IF($D1172=1,LOOKUP($F1172,{0.1,0.2,0.3,0.4,0.5,0.6,0.7,0.8,0.9,1},{23,35,47,59,71,83,95,107,119,131}),""),"")</f>
        <v/>
      </c>
      <c r="W1172" s="132" t="str">
        <f>_xlfn.IFNA(IF($D1172=2,LOOKUP($F1172,{0.1,0.2,0.3,0.4,0.5,0.6,0.7,0.8,0.9,1},{24,36,48,60,72,84,96,108,120,132}),""),"")</f>
        <v/>
      </c>
      <c r="X1172" s="132" t="str">
        <f>_xlfn.IFNA(IF($D1172=3,LOOKUP($F1172,{0.1,0.2,0.3,0.4,0.5,0.6,0.7,0.8,0.9,1},{25,37,49,61,73,85,97,109,121,133}),""),"")</f>
        <v/>
      </c>
      <c r="Y1172" s="132" t="str">
        <f>_xlfn.IFNA(IF($D1172=4,LOOKUP($F1172,{0.1,0.2,0.3,0.4,0.5,0.6,0.7,0.8,0.9,1},{26,38,50,62,74,86,98,110,122,134}),""),"")</f>
        <v/>
      </c>
      <c r="Z1172" s="132" t="str">
        <f>_xlfn.IFNA(IF($D1172=5,LOOKUP($F1172,{0.1,0.2,0.3,0.4,0.5,0.6,0.7,0.8,0.9,1},{27,39,51,63,75,87,99,111,123,135}),""),"")</f>
        <v/>
      </c>
      <c r="AA1172" s="132">
        <f t="shared" si="154"/>
        <v>0</v>
      </c>
      <c r="AB1172" s="132" t="str">
        <f t="shared" si="155"/>
        <v>00</v>
      </c>
      <c r="AC1172" s="82" t="e">
        <f>VLOOKUP(AB1172,'AMI Ref'!T:U,2,FALSE)</f>
        <v>#N/A</v>
      </c>
      <c r="AD1172" s="124"/>
      <c r="AE1172" s="81" t="str">
        <f>_xlfn.IFNA(IF($D1172=0,IF($J1172="Not Paid by Tenant",0,INDEX('AMI Ref'!$K$5:$N$5,MATCH($J1172,{"Oil","Gas","Electric - Other","ELECTRIC - HEAT PUMP"},0))),0),"")</f>
        <v/>
      </c>
      <c r="AF1172" s="81">
        <f>_xlfn.IFNA(IF($D1172=1,IF($J1172="Not Paid by Tenant",0,INDEX('AMI Ref'!$K$6:$N$6,MATCH($J1172,{"Oil","Gas","Electric - Other","ELECTRIC - HEAT PUMP"},0))),0),"")</f>
        <v>0</v>
      </c>
      <c r="AG1172" s="81">
        <f>_xlfn.IFNA(IF($D1172=2,IF($J1172="Not Paid by Tenant",0,INDEX('AMI Ref'!$K$7:$N$7,MATCH($J1172,{"Oil","Gas","Electric - Other","ELECTRIC - HEAT PUMP"},0))),0),"")</f>
        <v>0</v>
      </c>
      <c r="AH1172" s="81">
        <f>_xlfn.IFNA(IF($D1172=3,IF($J1172="Not Paid by Tenant",0,INDEX('AMI Ref'!$K$8:$N$8,MATCH($J1172,{"Oil","Gas","Electric - Other","ELECTRIC - HEAT PUMP"},0))),0),"")</f>
        <v>0</v>
      </c>
      <c r="AI1172" s="81">
        <f>_xlfn.IFNA(IF($D1172=4,IF($J1172="Not Paid by Tenant",0,INDEX('AMI Ref'!$K$9:$N$9,MATCH($J1172,{"Oil","Gas","Electric - Other","ELECTRIC - HEAT PUMP"},0))),0),"")</f>
        <v>0</v>
      </c>
      <c r="AJ1172" s="81">
        <f>_xlfn.IFNA(IF($D1172=5,IF($J1172="Not Paid by Tenant",0,INDEX('AMI Ref'!$K$10:$N$10,MATCH($J1172,{"Oil","Gas","Electric - Other","ELECTRIC - HEAT PUMP"},0))),0),"")</f>
        <v>0</v>
      </c>
      <c r="AK1172" s="128"/>
      <c r="AL1172" s="81" t="str">
        <f>_xlfn.IFNA(IF($D1172=0,IF($K1172="Not Paid by Tenant",0,INDEX('AMI Ref'!$O$5:$R$5,MATCH($K1172,{"Oil","Gas","Electric - Other","Electric ccASHP - split"},0))),0),"")</f>
        <v/>
      </c>
      <c r="AM1172" s="81">
        <f>_xlfn.IFNA(IF($D1172=1,IF($K1172="Not Paid by Tenant",0,INDEX('AMI Ref'!$O$6:$R$6,MATCH($K1172,{"Oil","Gas","Electric - Other","Electric ccASHP - split"},0))),0),"")</f>
        <v>0</v>
      </c>
      <c r="AN1172" s="81">
        <f>_xlfn.IFNA(IF($D1172=2,IF($K1172="Not Paid by Tenant",0,INDEX('AMI Ref'!$O$7:$R$7,MATCH($K1172,{"Oil","Gas","Electric - Other","Electric ccASHP - split"},0))),0),"")</f>
        <v>0</v>
      </c>
      <c r="AO1172" s="81">
        <f>_xlfn.IFNA(IF($D1172=3,IF($K1172="Not Paid by Tenant",0,INDEX('AMI Ref'!$O$8:$R$8,MATCH($K1172,{"Oil","Gas","Electric - Other","Electric ccASHP - split"},0))),0),"")</f>
        <v>0</v>
      </c>
      <c r="AP1172" s="81">
        <f>_xlfn.IFNA(IF($D1172=4,IF($K1172="Not Paid by Tenant",0,INDEX('AMI Ref'!$O$9:$R$9,MATCH($K1172,{"Oil","Gas","Electric - Other","Electric ccASHP - split"},0))),0),"")</f>
        <v>0</v>
      </c>
      <c r="AQ1172" s="81">
        <f>_xlfn.IFNA(IF($D1172=5,IF($K1172="Not Paid by Tenant",0,INDEX('AMI Ref'!$O$10:$R$10,MATCH($K1172,{"Oil","Gas","Electric - Other","Electric ccASHP - split"},0))),0),"")</f>
        <v>0</v>
      </c>
      <c r="AR1172" s="124">
        <f t="shared" si="156"/>
        <v>0</v>
      </c>
      <c r="AS1172" s="123" t="e">
        <f t="shared" si="157"/>
        <v>#N/A</v>
      </c>
    </row>
    <row r="1173" spans="1:45" x14ac:dyDescent="0.2">
      <c r="A1173" s="130">
        <v>1171</v>
      </c>
      <c r="B1173" s="177">
        <f>IF(OR(COUNTIF($B$2:$B1172,Input!$F1189)&lt;1,COUNTIF($O$2:$O1172,Input!$C1189)&lt;1),Input!F1189,0)</f>
        <v>0</v>
      </c>
      <c r="C1173" s="177">
        <f>IF(OR(COUNTIF($B$2:$B1172,Input!$F1189)&lt;1,COUNTIF($O$2:$O1172,Input!$C1189)&lt;1),Input!G1189,0)</f>
        <v>0</v>
      </c>
      <c r="D1173" s="177">
        <f>IF(OR(COUNTIF($B$2:$B1172,Input!$F1189)&lt;1,COUNTIF($O$2:$O1172,Input!$C1189)&lt;1),Input!H1189,0)</f>
        <v>0</v>
      </c>
      <c r="E1173" s="177">
        <f>IF(OR(COUNTIF($B$2:$B1172,Input!$F1189)&lt;1,COUNTIF($O$2:$O1172,Input!$C1189)&lt;1),Input!I1189,0)</f>
        <v>0</v>
      </c>
      <c r="F1173" s="177">
        <f>IF(OR(COUNTIF($B$2:$B1172,Input!$F1189)&lt;1,COUNTIF($O$2:$O1172,Input!$C1189)&lt;1),Input!J1189,0)</f>
        <v>0</v>
      </c>
      <c r="G1173" s="177">
        <f>IF(OR(COUNTIF($B$2:$B1172,Input!$F1189)&lt;1,COUNTIF($O$2:$O1172,Input!$C1189)&lt;1),Input!K1189,0)</f>
        <v>0</v>
      </c>
      <c r="H1173" s="177">
        <f>IF(OR(COUNTIF($B$2:$B1172,Input!$F1189)&lt;1,COUNTIF($O$2:$O1172,Input!$C1189)&lt;1),Input!L1189,0)</f>
        <v>0</v>
      </c>
      <c r="I1173" s="177">
        <f>IF(OR(COUNTIF($B$2:$B1172,Input!$F1189)&lt;1,COUNTIF($O$2:$O1172,Input!$C1189)&lt;1),Input!M1189,0)</f>
        <v>0</v>
      </c>
      <c r="J1173" s="177">
        <f>IF(OR(COUNTIF($B$2:$B1172,Input!$F1189)&lt;1,COUNTIF($O$2:$O1172,Input!$C1189)&lt;1),Input!N1189,0)</f>
        <v>0</v>
      </c>
      <c r="K1173" s="177">
        <f>IF(OR(COUNTIF($B$2:$B1172,Input!$F1189)&lt;1,COUNTIF($O$2:$O1172,Input!$C1189)&lt;1),Input!O1189,0)</f>
        <v>0</v>
      </c>
      <c r="L1173" s="177">
        <f>IF(OR(COUNTIF($B$2:$B1172,Input!$F1189)&lt;1,COUNTIF($O$2:$O1172,Input!$C1189)&lt;1),Input!P1189,0)</f>
        <v>0</v>
      </c>
      <c r="M1173" s="129" t="str">
        <f t="shared" si="152"/>
        <v/>
      </c>
      <c r="N1173" s="161">
        <f t="shared" si="158"/>
        <v>0</v>
      </c>
      <c r="O1173" s="168">
        <f>Input!C1189</f>
        <v>0</v>
      </c>
      <c r="P1173" s="168"/>
      <c r="R1173" s="131">
        <f t="shared" si="159"/>
        <v>0</v>
      </c>
      <c r="S1173" s="133" t="str">
        <f t="shared" si="153"/>
        <v xml:space="preserve"> </v>
      </c>
      <c r="T1173" s="133"/>
      <c r="U1173" s="132" t="str">
        <f>_xlfn.IFNA(IF($D1173=0,LOOKUP($F1173,{0.1,0.2,0.3,0.4,0.5,0.6,0.7,0.8,0.9,1},{22,34,46,58,70,82,94,106,118,130}),""),"")</f>
        <v/>
      </c>
      <c r="V1173" s="132" t="str">
        <f>_xlfn.IFNA(IF($D1173=1,LOOKUP($F1173,{0.1,0.2,0.3,0.4,0.5,0.6,0.7,0.8,0.9,1},{23,35,47,59,71,83,95,107,119,131}),""),"")</f>
        <v/>
      </c>
      <c r="W1173" s="132" t="str">
        <f>_xlfn.IFNA(IF($D1173=2,LOOKUP($F1173,{0.1,0.2,0.3,0.4,0.5,0.6,0.7,0.8,0.9,1},{24,36,48,60,72,84,96,108,120,132}),""),"")</f>
        <v/>
      </c>
      <c r="X1173" s="132" t="str">
        <f>_xlfn.IFNA(IF($D1173=3,LOOKUP($F1173,{0.1,0.2,0.3,0.4,0.5,0.6,0.7,0.8,0.9,1},{25,37,49,61,73,85,97,109,121,133}),""),"")</f>
        <v/>
      </c>
      <c r="Y1173" s="132" t="str">
        <f>_xlfn.IFNA(IF($D1173=4,LOOKUP($F1173,{0.1,0.2,0.3,0.4,0.5,0.6,0.7,0.8,0.9,1},{26,38,50,62,74,86,98,110,122,134}),""),"")</f>
        <v/>
      </c>
      <c r="Z1173" s="132" t="str">
        <f>_xlfn.IFNA(IF($D1173=5,LOOKUP($F1173,{0.1,0.2,0.3,0.4,0.5,0.6,0.7,0.8,0.9,1},{27,39,51,63,75,87,99,111,123,135}),""),"")</f>
        <v/>
      </c>
      <c r="AA1173" s="132">
        <f t="shared" si="154"/>
        <v>0</v>
      </c>
      <c r="AB1173" s="132" t="str">
        <f t="shared" si="155"/>
        <v>00</v>
      </c>
      <c r="AC1173" s="82" t="e">
        <f>VLOOKUP(AB1173,'AMI Ref'!T:U,2,FALSE)</f>
        <v>#N/A</v>
      </c>
      <c r="AD1173" s="124"/>
      <c r="AE1173" s="81" t="str">
        <f>_xlfn.IFNA(IF($D1173=0,IF($J1173="Not Paid by Tenant",0,INDEX('AMI Ref'!$K$5:$N$5,MATCH($J1173,{"Oil","Gas","Electric - Other","ELECTRIC - HEAT PUMP"},0))),0),"")</f>
        <v/>
      </c>
      <c r="AF1173" s="81">
        <f>_xlfn.IFNA(IF($D1173=1,IF($J1173="Not Paid by Tenant",0,INDEX('AMI Ref'!$K$6:$N$6,MATCH($J1173,{"Oil","Gas","Electric - Other","ELECTRIC - HEAT PUMP"},0))),0),"")</f>
        <v>0</v>
      </c>
      <c r="AG1173" s="81">
        <f>_xlfn.IFNA(IF($D1173=2,IF($J1173="Not Paid by Tenant",0,INDEX('AMI Ref'!$K$7:$N$7,MATCH($J1173,{"Oil","Gas","Electric - Other","ELECTRIC - HEAT PUMP"},0))),0),"")</f>
        <v>0</v>
      </c>
      <c r="AH1173" s="81">
        <f>_xlfn.IFNA(IF($D1173=3,IF($J1173="Not Paid by Tenant",0,INDEX('AMI Ref'!$K$8:$N$8,MATCH($J1173,{"Oil","Gas","Electric - Other","ELECTRIC - HEAT PUMP"},0))),0),"")</f>
        <v>0</v>
      </c>
      <c r="AI1173" s="81">
        <f>_xlfn.IFNA(IF($D1173=4,IF($J1173="Not Paid by Tenant",0,INDEX('AMI Ref'!$K$9:$N$9,MATCH($J1173,{"Oil","Gas","Electric - Other","ELECTRIC - HEAT PUMP"},0))),0),"")</f>
        <v>0</v>
      </c>
      <c r="AJ1173" s="81">
        <f>_xlfn.IFNA(IF($D1173=5,IF($J1173="Not Paid by Tenant",0,INDEX('AMI Ref'!$K$10:$N$10,MATCH($J1173,{"Oil","Gas","Electric - Other","ELECTRIC - HEAT PUMP"},0))),0),"")</f>
        <v>0</v>
      </c>
      <c r="AK1173" s="128"/>
      <c r="AL1173" s="81" t="str">
        <f>_xlfn.IFNA(IF($D1173=0,IF($K1173="Not Paid by Tenant",0,INDEX('AMI Ref'!$O$5:$R$5,MATCH($K1173,{"Oil","Gas","Electric - Other","Electric ccASHP - split"},0))),0),"")</f>
        <v/>
      </c>
      <c r="AM1173" s="81">
        <f>_xlfn.IFNA(IF($D1173=1,IF($K1173="Not Paid by Tenant",0,INDEX('AMI Ref'!$O$6:$R$6,MATCH($K1173,{"Oil","Gas","Electric - Other","Electric ccASHP - split"},0))),0),"")</f>
        <v>0</v>
      </c>
      <c r="AN1173" s="81">
        <f>_xlfn.IFNA(IF($D1173=2,IF($K1173="Not Paid by Tenant",0,INDEX('AMI Ref'!$O$7:$R$7,MATCH($K1173,{"Oil","Gas","Electric - Other","Electric ccASHP - split"},0))),0),"")</f>
        <v>0</v>
      </c>
      <c r="AO1173" s="81">
        <f>_xlfn.IFNA(IF($D1173=3,IF($K1173="Not Paid by Tenant",0,INDEX('AMI Ref'!$O$8:$R$8,MATCH($K1173,{"Oil","Gas","Electric - Other","Electric ccASHP - split"},0))),0),"")</f>
        <v>0</v>
      </c>
      <c r="AP1173" s="81">
        <f>_xlfn.IFNA(IF($D1173=4,IF($K1173="Not Paid by Tenant",0,INDEX('AMI Ref'!$O$9:$R$9,MATCH($K1173,{"Oil","Gas","Electric - Other","Electric ccASHP - split"},0))),0),"")</f>
        <v>0</v>
      </c>
      <c r="AQ1173" s="81">
        <f>_xlfn.IFNA(IF($D1173=5,IF($K1173="Not Paid by Tenant",0,INDEX('AMI Ref'!$O$10:$R$10,MATCH($K1173,{"Oil","Gas","Electric - Other","Electric ccASHP - split"},0))),0),"")</f>
        <v>0</v>
      </c>
      <c r="AR1173" s="124">
        <f t="shared" si="156"/>
        <v>0</v>
      </c>
      <c r="AS1173" s="123" t="e">
        <f t="shared" si="157"/>
        <v>#N/A</v>
      </c>
    </row>
    <row r="1174" spans="1:45" x14ac:dyDescent="0.2">
      <c r="A1174" s="130">
        <v>1172</v>
      </c>
      <c r="B1174" s="177">
        <f>IF(OR(COUNTIF($B$2:$B1173,Input!$F1190)&lt;1,COUNTIF($O$2:$O1173,Input!$C1190)&lt;1),Input!F1190,0)</f>
        <v>0</v>
      </c>
      <c r="C1174" s="177">
        <f>IF(OR(COUNTIF($B$2:$B1173,Input!$F1190)&lt;1,COUNTIF($O$2:$O1173,Input!$C1190)&lt;1),Input!G1190,0)</f>
        <v>0</v>
      </c>
      <c r="D1174" s="177">
        <f>IF(OR(COUNTIF($B$2:$B1173,Input!$F1190)&lt;1,COUNTIF($O$2:$O1173,Input!$C1190)&lt;1),Input!H1190,0)</f>
        <v>0</v>
      </c>
      <c r="E1174" s="177">
        <f>IF(OR(COUNTIF($B$2:$B1173,Input!$F1190)&lt;1,COUNTIF($O$2:$O1173,Input!$C1190)&lt;1),Input!I1190,0)</f>
        <v>0</v>
      </c>
      <c r="F1174" s="177">
        <f>IF(OR(COUNTIF($B$2:$B1173,Input!$F1190)&lt;1,COUNTIF($O$2:$O1173,Input!$C1190)&lt;1),Input!J1190,0)</f>
        <v>0</v>
      </c>
      <c r="G1174" s="177">
        <f>IF(OR(COUNTIF($B$2:$B1173,Input!$F1190)&lt;1,COUNTIF($O$2:$O1173,Input!$C1190)&lt;1),Input!K1190,0)</f>
        <v>0</v>
      </c>
      <c r="H1174" s="177">
        <f>IF(OR(COUNTIF($B$2:$B1173,Input!$F1190)&lt;1,COUNTIF($O$2:$O1173,Input!$C1190)&lt;1),Input!L1190,0)</f>
        <v>0</v>
      </c>
      <c r="I1174" s="177">
        <f>IF(OR(COUNTIF($B$2:$B1173,Input!$F1190)&lt;1,COUNTIF($O$2:$O1173,Input!$C1190)&lt;1),Input!M1190,0)</f>
        <v>0</v>
      </c>
      <c r="J1174" s="177">
        <f>IF(OR(COUNTIF($B$2:$B1173,Input!$F1190)&lt;1,COUNTIF($O$2:$O1173,Input!$C1190)&lt;1),Input!N1190,0)</f>
        <v>0</v>
      </c>
      <c r="K1174" s="177">
        <f>IF(OR(COUNTIF($B$2:$B1173,Input!$F1190)&lt;1,COUNTIF($O$2:$O1173,Input!$C1190)&lt;1),Input!O1190,0)</f>
        <v>0</v>
      </c>
      <c r="L1174" s="177">
        <f>IF(OR(COUNTIF($B$2:$B1173,Input!$F1190)&lt;1,COUNTIF($O$2:$O1173,Input!$C1190)&lt;1),Input!P1190,0)</f>
        <v>0</v>
      </c>
      <c r="M1174" s="129" t="str">
        <f t="shared" si="152"/>
        <v/>
      </c>
      <c r="N1174" s="161">
        <f t="shared" si="158"/>
        <v>0</v>
      </c>
      <c r="O1174" s="168">
        <f>Input!C1190</f>
        <v>0</v>
      </c>
      <c r="P1174" s="168"/>
      <c r="R1174" s="131">
        <f t="shared" si="159"/>
        <v>0</v>
      </c>
      <c r="S1174" s="133" t="str">
        <f t="shared" si="153"/>
        <v xml:space="preserve"> </v>
      </c>
      <c r="T1174" s="133"/>
      <c r="U1174" s="132" t="str">
        <f>_xlfn.IFNA(IF($D1174=0,LOOKUP($F1174,{0.1,0.2,0.3,0.4,0.5,0.6,0.7,0.8,0.9,1},{22,34,46,58,70,82,94,106,118,130}),""),"")</f>
        <v/>
      </c>
      <c r="V1174" s="132" t="str">
        <f>_xlfn.IFNA(IF($D1174=1,LOOKUP($F1174,{0.1,0.2,0.3,0.4,0.5,0.6,0.7,0.8,0.9,1},{23,35,47,59,71,83,95,107,119,131}),""),"")</f>
        <v/>
      </c>
      <c r="W1174" s="132" t="str">
        <f>_xlfn.IFNA(IF($D1174=2,LOOKUP($F1174,{0.1,0.2,0.3,0.4,0.5,0.6,0.7,0.8,0.9,1},{24,36,48,60,72,84,96,108,120,132}),""),"")</f>
        <v/>
      </c>
      <c r="X1174" s="132" t="str">
        <f>_xlfn.IFNA(IF($D1174=3,LOOKUP($F1174,{0.1,0.2,0.3,0.4,0.5,0.6,0.7,0.8,0.9,1},{25,37,49,61,73,85,97,109,121,133}),""),"")</f>
        <v/>
      </c>
      <c r="Y1174" s="132" t="str">
        <f>_xlfn.IFNA(IF($D1174=4,LOOKUP($F1174,{0.1,0.2,0.3,0.4,0.5,0.6,0.7,0.8,0.9,1},{26,38,50,62,74,86,98,110,122,134}),""),"")</f>
        <v/>
      </c>
      <c r="Z1174" s="132" t="str">
        <f>_xlfn.IFNA(IF($D1174=5,LOOKUP($F1174,{0.1,0.2,0.3,0.4,0.5,0.6,0.7,0.8,0.9,1},{27,39,51,63,75,87,99,111,123,135}),""),"")</f>
        <v/>
      </c>
      <c r="AA1174" s="132">
        <f t="shared" si="154"/>
        <v>0</v>
      </c>
      <c r="AB1174" s="132" t="str">
        <f t="shared" si="155"/>
        <v>00</v>
      </c>
      <c r="AC1174" s="82" t="e">
        <f>VLOOKUP(AB1174,'AMI Ref'!T:U,2,FALSE)</f>
        <v>#N/A</v>
      </c>
      <c r="AD1174" s="124"/>
      <c r="AE1174" s="81" t="str">
        <f>_xlfn.IFNA(IF($D1174=0,IF($J1174="Not Paid by Tenant",0,INDEX('AMI Ref'!$K$5:$N$5,MATCH($J1174,{"Oil","Gas","Electric - Other","ELECTRIC - HEAT PUMP"},0))),0),"")</f>
        <v/>
      </c>
      <c r="AF1174" s="81">
        <f>_xlfn.IFNA(IF($D1174=1,IF($J1174="Not Paid by Tenant",0,INDEX('AMI Ref'!$K$6:$N$6,MATCH($J1174,{"Oil","Gas","Electric - Other","ELECTRIC - HEAT PUMP"},0))),0),"")</f>
        <v>0</v>
      </c>
      <c r="AG1174" s="81">
        <f>_xlfn.IFNA(IF($D1174=2,IF($J1174="Not Paid by Tenant",0,INDEX('AMI Ref'!$K$7:$N$7,MATCH($J1174,{"Oil","Gas","Electric - Other","ELECTRIC - HEAT PUMP"},0))),0),"")</f>
        <v>0</v>
      </c>
      <c r="AH1174" s="81">
        <f>_xlfn.IFNA(IF($D1174=3,IF($J1174="Not Paid by Tenant",0,INDEX('AMI Ref'!$K$8:$N$8,MATCH($J1174,{"Oil","Gas","Electric - Other","ELECTRIC - HEAT PUMP"},0))),0),"")</f>
        <v>0</v>
      </c>
      <c r="AI1174" s="81">
        <f>_xlfn.IFNA(IF($D1174=4,IF($J1174="Not Paid by Tenant",0,INDEX('AMI Ref'!$K$9:$N$9,MATCH($J1174,{"Oil","Gas","Electric - Other","ELECTRIC - HEAT PUMP"},0))),0),"")</f>
        <v>0</v>
      </c>
      <c r="AJ1174" s="81">
        <f>_xlfn.IFNA(IF($D1174=5,IF($J1174="Not Paid by Tenant",0,INDEX('AMI Ref'!$K$10:$N$10,MATCH($J1174,{"Oil","Gas","Electric - Other","ELECTRIC - HEAT PUMP"},0))),0),"")</f>
        <v>0</v>
      </c>
      <c r="AK1174" s="128"/>
      <c r="AL1174" s="81" t="str">
        <f>_xlfn.IFNA(IF($D1174=0,IF($K1174="Not Paid by Tenant",0,INDEX('AMI Ref'!$O$5:$R$5,MATCH($K1174,{"Oil","Gas","Electric - Other","Electric ccASHP - split"},0))),0),"")</f>
        <v/>
      </c>
      <c r="AM1174" s="81">
        <f>_xlfn.IFNA(IF($D1174=1,IF($K1174="Not Paid by Tenant",0,INDEX('AMI Ref'!$O$6:$R$6,MATCH($K1174,{"Oil","Gas","Electric - Other","Electric ccASHP - split"},0))),0),"")</f>
        <v>0</v>
      </c>
      <c r="AN1174" s="81">
        <f>_xlfn.IFNA(IF($D1174=2,IF($K1174="Not Paid by Tenant",0,INDEX('AMI Ref'!$O$7:$R$7,MATCH($K1174,{"Oil","Gas","Electric - Other","Electric ccASHP - split"},0))),0),"")</f>
        <v>0</v>
      </c>
      <c r="AO1174" s="81">
        <f>_xlfn.IFNA(IF($D1174=3,IF($K1174="Not Paid by Tenant",0,INDEX('AMI Ref'!$O$8:$R$8,MATCH($K1174,{"Oil","Gas","Electric - Other","Electric ccASHP - split"},0))),0),"")</f>
        <v>0</v>
      </c>
      <c r="AP1174" s="81">
        <f>_xlfn.IFNA(IF($D1174=4,IF($K1174="Not Paid by Tenant",0,INDEX('AMI Ref'!$O$9:$R$9,MATCH($K1174,{"Oil","Gas","Electric - Other","Electric ccASHP - split"},0))),0),"")</f>
        <v>0</v>
      </c>
      <c r="AQ1174" s="81">
        <f>_xlfn.IFNA(IF($D1174=5,IF($K1174="Not Paid by Tenant",0,INDEX('AMI Ref'!$O$10:$R$10,MATCH($K1174,{"Oil","Gas","Electric - Other","Electric ccASHP - split"},0))),0),"")</f>
        <v>0</v>
      </c>
      <c r="AR1174" s="124">
        <f t="shared" si="156"/>
        <v>0</v>
      </c>
      <c r="AS1174" s="123" t="e">
        <f t="shared" si="157"/>
        <v>#N/A</v>
      </c>
    </row>
    <row r="1175" spans="1:45" x14ac:dyDescent="0.2">
      <c r="A1175" s="130">
        <v>1173</v>
      </c>
      <c r="B1175" s="177">
        <f>IF(OR(COUNTIF($B$2:$B1174,Input!$F1191)&lt;1,COUNTIF($O$2:$O1174,Input!$C1191)&lt;1),Input!F1191,0)</f>
        <v>0</v>
      </c>
      <c r="C1175" s="177">
        <f>IF(OR(COUNTIF($B$2:$B1174,Input!$F1191)&lt;1,COUNTIF($O$2:$O1174,Input!$C1191)&lt;1),Input!G1191,0)</f>
        <v>0</v>
      </c>
      <c r="D1175" s="177">
        <f>IF(OR(COUNTIF($B$2:$B1174,Input!$F1191)&lt;1,COUNTIF($O$2:$O1174,Input!$C1191)&lt;1),Input!H1191,0)</f>
        <v>0</v>
      </c>
      <c r="E1175" s="177">
        <f>IF(OR(COUNTIF($B$2:$B1174,Input!$F1191)&lt;1,COUNTIF($O$2:$O1174,Input!$C1191)&lt;1),Input!I1191,0)</f>
        <v>0</v>
      </c>
      <c r="F1175" s="177">
        <f>IF(OR(COUNTIF($B$2:$B1174,Input!$F1191)&lt;1,COUNTIF($O$2:$O1174,Input!$C1191)&lt;1),Input!J1191,0)</f>
        <v>0</v>
      </c>
      <c r="G1175" s="177">
        <f>IF(OR(COUNTIF($B$2:$B1174,Input!$F1191)&lt;1,COUNTIF($O$2:$O1174,Input!$C1191)&lt;1),Input!K1191,0)</f>
        <v>0</v>
      </c>
      <c r="H1175" s="177">
        <f>IF(OR(COUNTIF($B$2:$B1174,Input!$F1191)&lt;1,COUNTIF($O$2:$O1174,Input!$C1191)&lt;1),Input!L1191,0)</f>
        <v>0</v>
      </c>
      <c r="I1175" s="177">
        <f>IF(OR(COUNTIF($B$2:$B1174,Input!$F1191)&lt;1,COUNTIF($O$2:$O1174,Input!$C1191)&lt;1),Input!M1191,0)</f>
        <v>0</v>
      </c>
      <c r="J1175" s="177">
        <f>IF(OR(COUNTIF($B$2:$B1174,Input!$F1191)&lt;1,COUNTIF($O$2:$O1174,Input!$C1191)&lt;1),Input!N1191,0)</f>
        <v>0</v>
      </c>
      <c r="K1175" s="177">
        <f>IF(OR(COUNTIF($B$2:$B1174,Input!$F1191)&lt;1,COUNTIF($O$2:$O1174,Input!$C1191)&lt;1),Input!O1191,0)</f>
        <v>0</v>
      </c>
      <c r="L1175" s="177">
        <f>IF(OR(COUNTIF($B$2:$B1174,Input!$F1191)&lt;1,COUNTIF($O$2:$O1174,Input!$C1191)&lt;1),Input!P1191,0)</f>
        <v>0</v>
      </c>
      <c r="M1175" s="129" t="str">
        <f t="shared" si="152"/>
        <v/>
      </c>
      <c r="N1175" s="161">
        <f t="shared" si="158"/>
        <v>0</v>
      </c>
      <c r="O1175" s="168">
        <f>Input!C1191</f>
        <v>0</v>
      </c>
      <c r="P1175" s="168"/>
      <c r="R1175" s="131">
        <f t="shared" si="159"/>
        <v>0</v>
      </c>
      <c r="S1175" s="133" t="str">
        <f t="shared" si="153"/>
        <v xml:space="preserve"> </v>
      </c>
      <c r="T1175" s="133"/>
      <c r="U1175" s="132" t="str">
        <f>_xlfn.IFNA(IF($D1175=0,LOOKUP($F1175,{0.1,0.2,0.3,0.4,0.5,0.6,0.7,0.8,0.9,1},{22,34,46,58,70,82,94,106,118,130}),""),"")</f>
        <v/>
      </c>
      <c r="V1175" s="132" t="str">
        <f>_xlfn.IFNA(IF($D1175=1,LOOKUP($F1175,{0.1,0.2,0.3,0.4,0.5,0.6,0.7,0.8,0.9,1},{23,35,47,59,71,83,95,107,119,131}),""),"")</f>
        <v/>
      </c>
      <c r="W1175" s="132" t="str">
        <f>_xlfn.IFNA(IF($D1175=2,LOOKUP($F1175,{0.1,0.2,0.3,0.4,0.5,0.6,0.7,0.8,0.9,1},{24,36,48,60,72,84,96,108,120,132}),""),"")</f>
        <v/>
      </c>
      <c r="X1175" s="132" t="str">
        <f>_xlfn.IFNA(IF($D1175=3,LOOKUP($F1175,{0.1,0.2,0.3,0.4,0.5,0.6,0.7,0.8,0.9,1},{25,37,49,61,73,85,97,109,121,133}),""),"")</f>
        <v/>
      </c>
      <c r="Y1175" s="132" t="str">
        <f>_xlfn.IFNA(IF($D1175=4,LOOKUP($F1175,{0.1,0.2,0.3,0.4,0.5,0.6,0.7,0.8,0.9,1},{26,38,50,62,74,86,98,110,122,134}),""),"")</f>
        <v/>
      </c>
      <c r="Z1175" s="132" t="str">
        <f>_xlfn.IFNA(IF($D1175=5,LOOKUP($F1175,{0.1,0.2,0.3,0.4,0.5,0.6,0.7,0.8,0.9,1},{27,39,51,63,75,87,99,111,123,135}),""),"")</f>
        <v/>
      </c>
      <c r="AA1175" s="132">
        <f t="shared" si="154"/>
        <v>0</v>
      </c>
      <c r="AB1175" s="132" t="str">
        <f t="shared" si="155"/>
        <v>00</v>
      </c>
      <c r="AC1175" s="82" t="e">
        <f>VLOOKUP(AB1175,'AMI Ref'!T:U,2,FALSE)</f>
        <v>#N/A</v>
      </c>
      <c r="AD1175" s="124"/>
      <c r="AE1175" s="81" t="str">
        <f>_xlfn.IFNA(IF($D1175=0,IF($J1175="Not Paid by Tenant",0,INDEX('AMI Ref'!$K$5:$N$5,MATCH($J1175,{"Oil","Gas","Electric - Other","ELECTRIC - HEAT PUMP"},0))),0),"")</f>
        <v/>
      </c>
      <c r="AF1175" s="81">
        <f>_xlfn.IFNA(IF($D1175=1,IF($J1175="Not Paid by Tenant",0,INDEX('AMI Ref'!$K$6:$N$6,MATCH($J1175,{"Oil","Gas","Electric - Other","ELECTRIC - HEAT PUMP"},0))),0),"")</f>
        <v>0</v>
      </c>
      <c r="AG1175" s="81">
        <f>_xlfn.IFNA(IF($D1175=2,IF($J1175="Not Paid by Tenant",0,INDEX('AMI Ref'!$K$7:$N$7,MATCH($J1175,{"Oil","Gas","Electric - Other","ELECTRIC - HEAT PUMP"},0))),0),"")</f>
        <v>0</v>
      </c>
      <c r="AH1175" s="81">
        <f>_xlfn.IFNA(IF($D1175=3,IF($J1175="Not Paid by Tenant",0,INDEX('AMI Ref'!$K$8:$N$8,MATCH($J1175,{"Oil","Gas","Electric - Other","ELECTRIC - HEAT PUMP"},0))),0),"")</f>
        <v>0</v>
      </c>
      <c r="AI1175" s="81">
        <f>_xlfn.IFNA(IF($D1175=4,IF($J1175="Not Paid by Tenant",0,INDEX('AMI Ref'!$K$9:$N$9,MATCH($J1175,{"Oil","Gas","Electric - Other","ELECTRIC - HEAT PUMP"},0))),0),"")</f>
        <v>0</v>
      </c>
      <c r="AJ1175" s="81">
        <f>_xlfn.IFNA(IF($D1175=5,IF($J1175="Not Paid by Tenant",0,INDEX('AMI Ref'!$K$10:$N$10,MATCH($J1175,{"Oil","Gas","Electric - Other","ELECTRIC - HEAT PUMP"},0))),0),"")</f>
        <v>0</v>
      </c>
      <c r="AK1175" s="128"/>
      <c r="AL1175" s="81" t="str">
        <f>_xlfn.IFNA(IF($D1175=0,IF($K1175="Not Paid by Tenant",0,INDEX('AMI Ref'!$O$5:$R$5,MATCH($K1175,{"Oil","Gas","Electric - Other","Electric ccASHP - split"},0))),0),"")</f>
        <v/>
      </c>
      <c r="AM1175" s="81">
        <f>_xlfn.IFNA(IF($D1175=1,IF($K1175="Not Paid by Tenant",0,INDEX('AMI Ref'!$O$6:$R$6,MATCH($K1175,{"Oil","Gas","Electric - Other","Electric ccASHP - split"},0))),0),"")</f>
        <v>0</v>
      </c>
      <c r="AN1175" s="81">
        <f>_xlfn.IFNA(IF($D1175=2,IF($K1175="Not Paid by Tenant",0,INDEX('AMI Ref'!$O$7:$R$7,MATCH($K1175,{"Oil","Gas","Electric - Other","Electric ccASHP - split"},0))),0),"")</f>
        <v>0</v>
      </c>
      <c r="AO1175" s="81">
        <f>_xlfn.IFNA(IF($D1175=3,IF($K1175="Not Paid by Tenant",0,INDEX('AMI Ref'!$O$8:$R$8,MATCH($K1175,{"Oil","Gas","Electric - Other","Electric ccASHP - split"},0))),0),"")</f>
        <v>0</v>
      </c>
      <c r="AP1175" s="81">
        <f>_xlfn.IFNA(IF($D1175=4,IF($K1175="Not Paid by Tenant",0,INDEX('AMI Ref'!$O$9:$R$9,MATCH($K1175,{"Oil","Gas","Electric - Other","Electric ccASHP - split"},0))),0),"")</f>
        <v>0</v>
      </c>
      <c r="AQ1175" s="81">
        <f>_xlfn.IFNA(IF($D1175=5,IF($K1175="Not Paid by Tenant",0,INDEX('AMI Ref'!$O$10:$R$10,MATCH($K1175,{"Oil","Gas","Electric - Other","Electric ccASHP - split"},0))),0),"")</f>
        <v>0</v>
      </c>
      <c r="AR1175" s="124">
        <f t="shared" si="156"/>
        <v>0</v>
      </c>
      <c r="AS1175" s="123" t="e">
        <f t="shared" si="157"/>
        <v>#N/A</v>
      </c>
    </row>
    <row r="1176" spans="1:45" x14ac:dyDescent="0.2">
      <c r="A1176" s="130">
        <v>1174</v>
      </c>
      <c r="B1176" s="177">
        <f>IF(OR(COUNTIF($B$2:$B1175,Input!$F1192)&lt;1,COUNTIF($O$2:$O1175,Input!$C1192)&lt;1),Input!F1192,0)</f>
        <v>0</v>
      </c>
      <c r="C1176" s="177">
        <f>IF(OR(COUNTIF($B$2:$B1175,Input!$F1192)&lt;1,COUNTIF($O$2:$O1175,Input!$C1192)&lt;1),Input!G1192,0)</f>
        <v>0</v>
      </c>
      <c r="D1176" s="177">
        <f>IF(OR(COUNTIF($B$2:$B1175,Input!$F1192)&lt;1,COUNTIF($O$2:$O1175,Input!$C1192)&lt;1),Input!H1192,0)</f>
        <v>0</v>
      </c>
      <c r="E1176" s="177">
        <f>IF(OR(COUNTIF($B$2:$B1175,Input!$F1192)&lt;1,COUNTIF($O$2:$O1175,Input!$C1192)&lt;1),Input!I1192,0)</f>
        <v>0</v>
      </c>
      <c r="F1176" s="177">
        <f>IF(OR(COUNTIF($B$2:$B1175,Input!$F1192)&lt;1,COUNTIF($O$2:$O1175,Input!$C1192)&lt;1),Input!J1192,0)</f>
        <v>0</v>
      </c>
      <c r="G1176" s="177">
        <f>IF(OR(COUNTIF($B$2:$B1175,Input!$F1192)&lt;1,COUNTIF($O$2:$O1175,Input!$C1192)&lt;1),Input!K1192,0)</f>
        <v>0</v>
      </c>
      <c r="H1176" s="177">
        <f>IF(OR(COUNTIF($B$2:$B1175,Input!$F1192)&lt;1,COUNTIF($O$2:$O1175,Input!$C1192)&lt;1),Input!L1192,0)</f>
        <v>0</v>
      </c>
      <c r="I1176" s="177">
        <f>IF(OR(COUNTIF($B$2:$B1175,Input!$F1192)&lt;1,COUNTIF($O$2:$O1175,Input!$C1192)&lt;1),Input!M1192,0)</f>
        <v>0</v>
      </c>
      <c r="J1176" s="177">
        <f>IF(OR(COUNTIF($B$2:$B1175,Input!$F1192)&lt;1,COUNTIF($O$2:$O1175,Input!$C1192)&lt;1),Input!N1192,0)</f>
        <v>0</v>
      </c>
      <c r="K1176" s="177">
        <f>IF(OR(COUNTIF($B$2:$B1175,Input!$F1192)&lt;1,COUNTIF($O$2:$O1175,Input!$C1192)&lt;1),Input!O1192,0)</f>
        <v>0</v>
      </c>
      <c r="L1176" s="177">
        <f>IF(OR(COUNTIF($B$2:$B1175,Input!$F1192)&lt;1,COUNTIF($O$2:$O1175,Input!$C1192)&lt;1),Input!P1192,0)</f>
        <v>0</v>
      </c>
      <c r="M1176" s="129" t="str">
        <f t="shared" si="152"/>
        <v/>
      </c>
      <c r="N1176" s="161">
        <f t="shared" si="158"/>
        <v>0</v>
      </c>
      <c r="O1176" s="168">
        <f>Input!C1192</f>
        <v>0</v>
      </c>
      <c r="P1176" s="168"/>
      <c r="R1176" s="131">
        <f t="shared" si="159"/>
        <v>0</v>
      </c>
      <c r="S1176" s="133" t="str">
        <f t="shared" si="153"/>
        <v xml:space="preserve"> </v>
      </c>
      <c r="T1176" s="133"/>
      <c r="U1176" s="132" t="str">
        <f>_xlfn.IFNA(IF($D1176=0,LOOKUP($F1176,{0.1,0.2,0.3,0.4,0.5,0.6,0.7,0.8,0.9,1},{22,34,46,58,70,82,94,106,118,130}),""),"")</f>
        <v/>
      </c>
      <c r="V1176" s="132" t="str">
        <f>_xlfn.IFNA(IF($D1176=1,LOOKUP($F1176,{0.1,0.2,0.3,0.4,0.5,0.6,0.7,0.8,0.9,1},{23,35,47,59,71,83,95,107,119,131}),""),"")</f>
        <v/>
      </c>
      <c r="W1176" s="132" t="str">
        <f>_xlfn.IFNA(IF($D1176=2,LOOKUP($F1176,{0.1,0.2,0.3,0.4,0.5,0.6,0.7,0.8,0.9,1},{24,36,48,60,72,84,96,108,120,132}),""),"")</f>
        <v/>
      </c>
      <c r="X1176" s="132" t="str">
        <f>_xlfn.IFNA(IF($D1176=3,LOOKUP($F1176,{0.1,0.2,0.3,0.4,0.5,0.6,0.7,0.8,0.9,1},{25,37,49,61,73,85,97,109,121,133}),""),"")</f>
        <v/>
      </c>
      <c r="Y1176" s="132" t="str">
        <f>_xlfn.IFNA(IF($D1176=4,LOOKUP($F1176,{0.1,0.2,0.3,0.4,0.5,0.6,0.7,0.8,0.9,1},{26,38,50,62,74,86,98,110,122,134}),""),"")</f>
        <v/>
      </c>
      <c r="Z1176" s="132" t="str">
        <f>_xlfn.IFNA(IF($D1176=5,LOOKUP($F1176,{0.1,0.2,0.3,0.4,0.5,0.6,0.7,0.8,0.9,1},{27,39,51,63,75,87,99,111,123,135}),""),"")</f>
        <v/>
      </c>
      <c r="AA1176" s="132">
        <f t="shared" si="154"/>
        <v>0</v>
      </c>
      <c r="AB1176" s="132" t="str">
        <f t="shared" si="155"/>
        <v>00</v>
      </c>
      <c r="AC1176" s="82" t="e">
        <f>VLOOKUP(AB1176,'AMI Ref'!T:U,2,FALSE)</f>
        <v>#N/A</v>
      </c>
      <c r="AD1176" s="124"/>
      <c r="AE1176" s="81" t="str">
        <f>_xlfn.IFNA(IF($D1176=0,IF($J1176="Not Paid by Tenant",0,INDEX('AMI Ref'!$K$5:$N$5,MATCH($J1176,{"Oil","Gas","Electric - Other","ELECTRIC - HEAT PUMP"},0))),0),"")</f>
        <v/>
      </c>
      <c r="AF1176" s="81">
        <f>_xlfn.IFNA(IF($D1176=1,IF($J1176="Not Paid by Tenant",0,INDEX('AMI Ref'!$K$6:$N$6,MATCH($J1176,{"Oil","Gas","Electric - Other","ELECTRIC - HEAT PUMP"},0))),0),"")</f>
        <v>0</v>
      </c>
      <c r="AG1176" s="81">
        <f>_xlfn.IFNA(IF($D1176=2,IF($J1176="Not Paid by Tenant",0,INDEX('AMI Ref'!$K$7:$N$7,MATCH($J1176,{"Oil","Gas","Electric - Other","ELECTRIC - HEAT PUMP"},0))),0),"")</f>
        <v>0</v>
      </c>
      <c r="AH1176" s="81">
        <f>_xlfn.IFNA(IF($D1176=3,IF($J1176="Not Paid by Tenant",0,INDEX('AMI Ref'!$K$8:$N$8,MATCH($J1176,{"Oil","Gas","Electric - Other","ELECTRIC - HEAT PUMP"},0))),0),"")</f>
        <v>0</v>
      </c>
      <c r="AI1176" s="81">
        <f>_xlfn.IFNA(IF($D1176=4,IF($J1176="Not Paid by Tenant",0,INDEX('AMI Ref'!$K$9:$N$9,MATCH($J1176,{"Oil","Gas","Electric - Other","ELECTRIC - HEAT PUMP"},0))),0),"")</f>
        <v>0</v>
      </c>
      <c r="AJ1176" s="81">
        <f>_xlfn.IFNA(IF($D1176=5,IF($J1176="Not Paid by Tenant",0,INDEX('AMI Ref'!$K$10:$N$10,MATCH($J1176,{"Oil","Gas","Electric - Other","ELECTRIC - HEAT PUMP"},0))),0),"")</f>
        <v>0</v>
      </c>
      <c r="AK1176" s="128"/>
      <c r="AL1176" s="81" t="str">
        <f>_xlfn.IFNA(IF($D1176=0,IF($K1176="Not Paid by Tenant",0,INDEX('AMI Ref'!$O$5:$R$5,MATCH($K1176,{"Oil","Gas","Electric - Other","Electric ccASHP - split"},0))),0),"")</f>
        <v/>
      </c>
      <c r="AM1176" s="81">
        <f>_xlfn.IFNA(IF($D1176=1,IF($K1176="Not Paid by Tenant",0,INDEX('AMI Ref'!$O$6:$R$6,MATCH($K1176,{"Oil","Gas","Electric - Other","Electric ccASHP - split"},0))),0),"")</f>
        <v>0</v>
      </c>
      <c r="AN1176" s="81">
        <f>_xlfn.IFNA(IF($D1176=2,IF($K1176="Not Paid by Tenant",0,INDEX('AMI Ref'!$O$7:$R$7,MATCH($K1176,{"Oil","Gas","Electric - Other","Electric ccASHP - split"},0))),0),"")</f>
        <v>0</v>
      </c>
      <c r="AO1176" s="81">
        <f>_xlfn.IFNA(IF($D1176=3,IF($K1176="Not Paid by Tenant",0,INDEX('AMI Ref'!$O$8:$R$8,MATCH($K1176,{"Oil","Gas","Electric - Other","Electric ccASHP - split"},0))),0),"")</f>
        <v>0</v>
      </c>
      <c r="AP1176" s="81">
        <f>_xlfn.IFNA(IF($D1176=4,IF($K1176="Not Paid by Tenant",0,INDEX('AMI Ref'!$O$9:$R$9,MATCH($K1176,{"Oil","Gas","Electric - Other","Electric ccASHP - split"},0))),0),"")</f>
        <v>0</v>
      </c>
      <c r="AQ1176" s="81">
        <f>_xlfn.IFNA(IF($D1176=5,IF($K1176="Not Paid by Tenant",0,INDEX('AMI Ref'!$O$10:$R$10,MATCH($K1176,{"Oil","Gas","Electric - Other","Electric ccASHP - split"},0))),0),"")</f>
        <v>0</v>
      </c>
      <c r="AR1176" s="124">
        <f t="shared" si="156"/>
        <v>0</v>
      </c>
      <c r="AS1176" s="123" t="e">
        <f t="shared" si="157"/>
        <v>#N/A</v>
      </c>
    </row>
    <row r="1177" spans="1:45" x14ac:dyDescent="0.2">
      <c r="A1177" s="130">
        <v>1175</v>
      </c>
      <c r="B1177" s="177">
        <f>IF(OR(COUNTIF($B$2:$B1176,Input!$F1193)&lt;1,COUNTIF($O$2:$O1176,Input!$C1193)&lt;1),Input!F1193,0)</f>
        <v>0</v>
      </c>
      <c r="C1177" s="177">
        <f>IF(OR(COUNTIF($B$2:$B1176,Input!$F1193)&lt;1,COUNTIF($O$2:$O1176,Input!$C1193)&lt;1),Input!G1193,0)</f>
        <v>0</v>
      </c>
      <c r="D1177" s="177">
        <f>IF(OR(COUNTIF($B$2:$B1176,Input!$F1193)&lt;1,COUNTIF($O$2:$O1176,Input!$C1193)&lt;1),Input!H1193,0)</f>
        <v>0</v>
      </c>
      <c r="E1177" s="177">
        <f>IF(OR(COUNTIF($B$2:$B1176,Input!$F1193)&lt;1,COUNTIF($O$2:$O1176,Input!$C1193)&lt;1),Input!I1193,0)</f>
        <v>0</v>
      </c>
      <c r="F1177" s="177">
        <f>IF(OR(COUNTIF($B$2:$B1176,Input!$F1193)&lt;1,COUNTIF($O$2:$O1176,Input!$C1193)&lt;1),Input!J1193,0)</f>
        <v>0</v>
      </c>
      <c r="G1177" s="177">
        <f>IF(OR(COUNTIF($B$2:$B1176,Input!$F1193)&lt;1,COUNTIF($O$2:$O1176,Input!$C1193)&lt;1),Input!K1193,0)</f>
        <v>0</v>
      </c>
      <c r="H1177" s="177">
        <f>IF(OR(COUNTIF($B$2:$B1176,Input!$F1193)&lt;1,COUNTIF($O$2:$O1176,Input!$C1193)&lt;1),Input!L1193,0)</f>
        <v>0</v>
      </c>
      <c r="I1177" s="177">
        <f>IF(OR(COUNTIF($B$2:$B1176,Input!$F1193)&lt;1,COUNTIF($O$2:$O1176,Input!$C1193)&lt;1),Input!M1193,0)</f>
        <v>0</v>
      </c>
      <c r="J1177" s="177">
        <f>IF(OR(COUNTIF($B$2:$B1176,Input!$F1193)&lt;1,COUNTIF($O$2:$O1176,Input!$C1193)&lt;1),Input!N1193,0)</f>
        <v>0</v>
      </c>
      <c r="K1177" s="177">
        <f>IF(OR(COUNTIF($B$2:$B1176,Input!$F1193)&lt;1,COUNTIF($O$2:$O1176,Input!$C1193)&lt;1),Input!O1193,0)</f>
        <v>0</v>
      </c>
      <c r="L1177" s="177">
        <f>IF(OR(COUNTIF($B$2:$B1176,Input!$F1193)&lt;1,COUNTIF($O$2:$O1176,Input!$C1193)&lt;1),Input!P1193,0)</f>
        <v>0</v>
      </c>
      <c r="M1177" s="129" t="str">
        <f t="shared" si="152"/>
        <v/>
      </c>
      <c r="N1177" s="161">
        <f t="shared" si="158"/>
        <v>0</v>
      </c>
      <c r="O1177" s="168">
        <f>Input!C1193</f>
        <v>0</v>
      </c>
      <c r="P1177" s="168"/>
      <c r="R1177" s="131">
        <f t="shared" si="159"/>
        <v>0</v>
      </c>
      <c r="S1177" s="133" t="str">
        <f t="shared" si="153"/>
        <v xml:space="preserve"> </v>
      </c>
      <c r="T1177" s="133"/>
      <c r="U1177" s="132" t="str">
        <f>_xlfn.IFNA(IF($D1177=0,LOOKUP($F1177,{0.1,0.2,0.3,0.4,0.5,0.6,0.7,0.8,0.9,1},{22,34,46,58,70,82,94,106,118,130}),""),"")</f>
        <v/>
      </c>
      <c r="V1177" s="132" t="str">
        <f>_xlfn.IFNA(IF($D1177=1,LOOKUP($F1177,{0.1,0.2,0.3,0.4,0.5,0.6,0.7,0.8,0.9,1},{23,35,47,59,71,83,95,107,119,131}),""),"")</f>
        <v/>
      </c>
      <c r="W1177" s="132" t="str">
        <f>_xlfn.IFNA(IF($D1177=2,LOOKUP($F1177,{0.1,0.2,0.3,0.4,0.5,0.6,0.7,0.8,0.9,1},{24,36,48,60,72,84,96,108,120,132}),""),"")</f>
        <v/>
      </c>
      <c r="X1177" s="132" t="str">
        <f>_xlfn.IFNA(IF($D1177=3,LOOKUP($F1177,{0.1,0.2,0.3,0.4,0.5,0.6,0.7,0.8,0.9,1},{25,37,49,61,73,85,97,109,121,133}),""),"")</f>
        <v/>
      </c>
      <c r="Y1177" s="132" t="str">
        <f>_xlfn.IFNA(IF($D1177=4,LOOKUP($F1177,{0.1,0.2,0.3,0.4,0.5,0.6,0.7,0.8,0.9,1},{26,38,50,62,74,86,98,110,122,134}),""),"")</f>
        <v/>
      </c>
      <c r="Z1177" s="132" t="str">
        <f>_xlfn.IFNA(IF($D1177=5,LOOKUP($F1177,{0.1,0.2,0.3,0.4,0.5,0.6,0.7,0.8,0.9,1},{27,39,51,63,75,87,99,111,123,135}),""),"")</f>
        <v/>
      </c>
      <c r="AA1177" s="132">
        <f t="shared" si="154"/>
        <v>0</v>
      </c>
      <c r="AB1177" s="132" t="str">
        <f t="shared" si="155"/>
        <v>00</v>
      </c>
      <c r="AC1177" s="82" t="e">
        <f>VLOOKUP(AB1177,'AMI Ref'!T:U,2,FALSE)</f>
        <v>#N/A</v>
      </c>
      <c r="AD1177" s="124"/>
      <c r="AE1177" s="81" t="str">
        <f>_xlfn.IFNA(IF($D1177=0,IF($J1177="Not Paid by Tenant",0,INDEX('AMI Ref'!$K$5:$N$5,MATCH($J1177,{"Oil","Gas","Electric - Other","ELECTRIC - HEAT PUMP"},0))),0),"")</f>
        <v/>
      </c>
      <c r="AF1177" s="81">
        <f>_xlfn.IFNA(IF($D1177=1,IF($J1177="Not Paid by Tenant",0,INDEX('AMI Ref'!$K$6:$N$6,MATCH($J1177,{"Oil","Gas","Electric - Other","ELECTRIC - HEAT PUMP"},0))),0),"")</f>
        <v>0</v>
      </c>
      <c r="AG1177" s="81">
        <f>_xlfn.IFNA(IF($D1177=2,IF($J1177="Not Paid by Tenant",0,INDEX('AMI Ref'!$K$7:$N$7,MATCH($J1177,{"Oil","Gas","Electric - Other","ELECTRIC - HEAT PUMP"},0))),0),"")</f>
        <v>0</v>
      </c>
      <c r="AH1177" s="81">
        <f>_xlfn.IFNA(IF($D1177=3,IF($J1177="Not Paid by Tenant",0,INDEX('AMI Ref'!$K$8:$N$8,MATCH($J1177,{"Oil","Gas","Electric - Other","ELECTRIC - HEAT PUMP"},0))),0),"")</f>
        <v>0</v>
      </c>
      <c r="AI1177" s="81">
        <f>_xlfn.IFNA(IF($D1177=4,IF($J1177="Not Paid by Tenant",0,INDEX('AMI Ref'!$K$9:$N$9,MATCH($J1177,{"Oil","Gas","Electric - Other","ELECTRIC - HEAT PUMP"},0))),0),"")</f>
        <v>0</v>
      </c>
      <c r="AJ1177" s="81">
        <f>_xlfn.IFNA(IF($D1177=5,IF($J1177="Not Paid by Tenant",0,INDEX('AMI Ref'!$K$10:$N$10,MATCH($J1177,{"Oil","Gas","Electric - Other","ELECTRIC - HEAT PUMP"},0))),0),"")</f>
        <v>0</v>
      </c>
      <c r="AK1177" s="128"/>
      <c r="AL1177" s="81" t="str">
        <f>_xlfn.IFNA(IF($D1177=0,IF($K1177="Not Paid by Tenant",0,INDEX('AMI Ref'!$O$5:$R$5,MATCH($K1177,{"Oil","Gas","Electric - Other","Electric ccASHP - split"},0))),0),"")</f>
        <v/>
      </c>
      <c r="AM1177" s="81">
        <f>_xlfn.IFNA(IF($D1177=1,IF($K1177="Not Paid by Tenant",0,INDEX('AMI Ref'!$O$6:$R$6,MATCH($K1177,{"Oil","Gas","Electric - Other","Electric ccASHP - split"},0))),0),"")</f>
        <v>0</v>
      </c>
      <c r="AN1177" s="81">
        <f>_xlfn.IFNA(IF($D1177=2,IF($K1177="Not Paid by Tenant",0,INDEX('AMI Ref'!$O$7:$R$7,MATCH($K1177,{"Oil","Gas","Electric - Other","Electric ccASHP - split"},0))),0),"")</f>
        <v>0</v>
      </c>
      <c r="AO1177" s="81">
        <f>_xlfn.IFNA(IF($D1177=3,IF($K1177="Not Paid by Tenant",0,INDEX('AMI Ref'!$O$8:$R$8,MATCH($K1177,{"Oil","Gas","Electric - Other","Electric ccASHP - split"},0))),0),"")</f>
        <v>0</v>
      </c>
      <c r="AP1177" s="81">
        <f>_xlfn.IFNA(IF($D1177=4,IF($K1177="Not Paid by Tenant",0,INDEX('AMI Ref'!$O$9:$R$9,MATCH($K1177,{"Oil","Gas","Electric - Other","Electric ccASHP - split"},0))),0),"")</f>
        <v>0</v>
      </c>
      <c r="AQ1177" s="81">
        <f>_xlfn.IFNA(IF($D1177=5,IF($K1177="Not Paid by Tenant",0,INDEX('AMI Ref'!$O$10:$R$10,MATCH($K1177,{"Oil","Gas","Electric - Other","Electric ccASHP - split"},0))),0),"")</f>
        <v>0</v>
      </c>
      <c r="AR1177" s="124">
        <f t="shared" si="156"/>
        <v>0</v>
      </c>
      <c r="AS1177" s="123" t="e">
        <f t="shared" si="157"/>
        <v>#N/A</v>
      </c>
    </row>
    <row r="1178" spans="1:45" x14ac:dyDescent="0.2">
      <c r="A1178" s="130">
        <v>1176</v>
      </c>
      <c r="B1178" s="177">
        <f>IF(OR(COUNTIF($B$2:$B1177,Input!$F1194)&lt;1,COUNTIF($O$2:$O1177,Input!$C1194)&lt;1),Input!F1194,0)</f>
        <v>0</v>
      </c>
      <c r="C1178" s="177">
        <f>IF(OR(COUNTIF($B$2:$B1177,Input!$F1194)&lt;1,COUNTIF($O$2:$O1177,Input!$C1194)&lt;1),Input!G1194,0)</f>
        <v>0</v>
      </c>
      <c r="D1178" s="177">
        <f>IF(OR(COUNTIF($B$2:$B1177,Input!$F1194)&lt;1,COUNTIF($O$2:$O1177,Input!$C1194)&lt;1),Input!H1194,0)</f>
        <v>0</v>
      </c>
      <c r="E1178" s="177">
        <f>IF(OR(COUNTIF($B$2:$B1177,Input!$F1194)&lt;1,COUNTIF($O$2:$O1177,Input!$C1194)&lt;1),Input!I1194,0)</f>
        <v>0</v>
      </c>
      <c r="F1178" s="177">
        <f>IF(OR(COUNTIF($B$2:$B1177,Input!$F1194)&lt;1,COUNTIF($O$2:$O1177,Input!$C1194)&lt;1),Input!J1194,0)</f>
        <v>0</v>
      </c>
      <c r="G1178" s="177">
        <f>IF(OR(COUNTIF($B$2:$B1177,Input!$F1194)&lt;1,COUNTIF($O$2:$O1177,Input!$C1194)&lt;1),Input!K1194,0)</f>
        <v>0</v>
      </c>
      <c r="H1178" s="177">
        <f>IF(OR(COUNTIF($B$2:$B1177,Input!$F1194)&lt;1,COUNTIF($O$2:$O1177,Input!$C1194)&lt;1),Input!L1194,0)</f>
        <v>0</v>
      </c>
      <c r="I1178" s="177">
        <f>IF(OR(COUNTIF($B$2:$B1177,Input!$F1194)&lt;1,COUNTIF($O$2:$O1177,Input!$C1194)&lt;1),Input!M1194,0)</f>
        <v>0</v>
      </c>
      <c r="J1178" s="177">
        <f>IF(OR(COUNTIF($B$2:$B1177,Input!$F1194)&lt;1,COUNTIF($O$2:$O1177,Input!$C1194)&lt;1),Input!N1194,0)</f>
        <v>0</v>
      </c>
      <c r="K1178" s="177">
        <f>IF(OR(COUNTIF($B$2:$B1177,Input!$F1194)&lt;1,COUNTIF($O$2:$O1177,Input!$C1194)&lt;1),Input!O1194,0)</f>
        <v>0</v>
      </c>
      <c r="L1178" s="177">
        <f>IF(OR(COUNTIF($B$2:$B1177,Input!$F1194)&lt;1,COUNTIF($O$2:$O1177,Input!$C1194)&lt;1),Input!P1194,0)</f>
        <v>0</v>
      </c>
      <c r="M1178" s="129" t="str">
        <f t="shared" si="152"/>
        <v/>
      </c>
      <c r="N1178" s="161">
        <f t="shared" si="158"/>
        <v>0</v>
      </c>
      <c r="O1178" s="168">
        <f>Input!C1194</f>
        <v>0</v>
      </c>
      <c r="P1178" s="168"/>
      <c r="R1178" s="131">
        <f t="shared" si="159"/>
        <v>0</v>
      </c>
      <c r="S1178" s="133" t="str">
        <f t="shared" si="153"/>
        <v xml:space="preserve"> </v>
      </c>
      <c r="T1178" s="133"/>
      <c r="U1178" s="132" t="str">
        <f>_xlfn.IFNA(IF($D1178=0,LOOKUP($F1178,{0.1,0.2,0.3,0.4,0.5,0.6,0.7,0.8,0.9,1},{22,34,46,58,70,82,94,106,118,130}),""),"")</f>
        <v/>
      </c>
      <c r="V1178" s="132" t="str">
        <f>_xlfn.IFNA(IF($D1178=1,LOOKUP($F1178,{0.1,0.2,0.3,0.4,0.5,0.6,0.7,0.8,0.9,1},{23,35,47,59,71,83,95,107,119,131}),""),"")</f>
        <v/>
      </c>
      <c r="W1178" s="132" t="str">
        <f>_xlfn.IFNA(IF($D1178=2,LOOKUP($F1178,{0.1,0.2,0.3,0.4,0.5,0.6,0.7,0.8,0.9,1},{24,36,48,60,72,84,96,108,120,132}),""),"")</f>
        <v/>
      </c>
      <c r="X1178" s="132" t="str">
        <f>_xlfn.IFNA(IF($D1178=3,LOOKUP($F1178,{0.1,0.2,0.3,0.4,0.5,0.6,0.7,0.8,0.9,1},{25,37,49,61,73,85,97,109,121,133}),""),"")</f>
        <v/>
      </c>
      <c r="Y1178" s="132" t="str">
        <f>_xlfn.IFNA(IF($D1178=4,LOOKUP($F1178,{0.1,0.2,0.3,0.4,0.5,0.6,0.7,0.8,0.9,1},{26,38,50,62,74,86,98,110,122,134}),""),"")</f>
        <v/>
      </c>
      <c r="Z1178" s="132" t="str">
        <f>_xlfn.IFNA(IF($D1178=5,LOOKUP($F1178,{0.1,0.2,0.3,0.4,0.5,0.6,0.7,0.8,0.9,1},{27,39,51,63,75,87,99,111,123,135}),""),"")</f>
        <v/>
      </c>
      <c r="AA1178" s="132">
        <f t="shared" si="154"/>
        <v>0</v>
      </c>
      <c r="AB1178" s="132" t="str">
        <f t="shared" si="155"/>
        <v>00</v>
      </c>
      <c r="AC1178" s="82" t="e">
        <f>VLOOKUP(AB1178,'AMI Ref'!T:U,2,FALSE)</f>
        <v>#N/A</v>
      </c>
      <c r="AD1178" s="124"/>
      <c r="AE1178" s="81" t="str">
        <f>_xlfn.IFNA(IF($D1178=0,IF($J1178="Not Paid by Tenant",0,INDEX('AMI Ref'!$K$5:$N$5,MATCH($J1178,{"Oil","Gas","Electric - Other","ELECTRIC - HEAT PUMP"},0))),0),"")</f>
        <v/>
      </c>
      <c r="AF1178" s="81">
        <f>_xlfn.IFNA(IF($D1178=1,IF($J1178="Not Paid by Tenant",0,INDEX('AMI Ref'!$K$6:$N$6,MATCH($J1178,{"Oil","Gas","Electric - Other","ELECTRIC - HEAT PUMP"},0))),0),"")</f>
        <v>0</v>
      </c>
      <c r="AG1178" s="81">
        <f>_xlfn.IFNA(IF($D1178=2,IF($J1178="Not Paid by Tenant",0,INDEX('AMI Ref'!$K$7:$N$7,MATCH($J1178,{"Oil","Gas","Electric - Other","ELECTRIC - HEAT PUMP"},0))),0),"")</f>
        <v>0</v>
      </c>
      <c r="AH1178" s="81">
        <f>_xlfn.IFNA(IF($D1178=3,IF($J1178="Not Paid by Tenant",0,INDEX('AMI Ref'!$K$8:$N$8,MATCH($J1178,{"Oil","Gas","Electric - Other","ELECTRIC - HEAT PUMP"},0))),0),"")</f>
        <v>0</v>
      </c>
      <c r="AI1178" s="81">
        <f>_xlfn.IFNA(IF($D1178=4,IF($J1178="Not Paid by Tenant",0,INDEX('AMI Ref'!$K$9:$N$9,MATCH($J1178,{"Oil","Gas","Electric - Other","ELECTRIC - HEAT PUMP"},0))),0),"")</f>
        <v>0</v>
      </c>
      <c r="AJ1178" s="81">
        <f>_xlfn.IFNA(IF($D1178=5,IF($J1178="Not Paid by Tenant",0,INDEX('AMI Ref'!$K$10:$N$10,MATCH($J1178,{"Oil","Gas","Electric - Other","ELECTRIC - HEAT PUMP"},0))),0),"")</f>
        <v>0</v>
      </c>
      <c r="AK1178" s="128"/>
      <c r="AL1178" s="81" t="str">
        <f>_xlfn.IFNA(IF($D1178=0,IF($K1178="Not Paid by Tenant",0,INDEX('AMI Ref'!$O$5:$R$5,MATCH($K1178,{"Oil","Gas","Electric - Other","Electric ccASHP - split"},0))),0),"")</f>
        <v/>
      </c>
      <c r="AM1178" s="81">
        <f>_xlfn.IFNA(IF($D1178=1,IF($K1178="Not Paid by Tenant",0,INDEX('AMI Ref'!$O$6:$R$6,MATCH($K1178,{"Oil","Gas","Electric - Other","Electric ccASHP - split"},0))),0),"")</f>
        <v>0</v>
      </c>
      <c r="AN1178" s="81">
        <f>_xlfn.IFNA(IF($D1178=2,IF($K1178="Not Paid by Tenant",0,INDEX('AMI Ref'!$O$7:$R$7,MATCH($K1178,{"Oil","Gas","Electric - Other","Electric ccASHP - split"},0))),0),"")</f>
        <v>0</v>
      </c>
      <c r="AO1178" s="81">
        <f>_xlfn.IFNA(IF($D1178=3,IF($K1178="Not Paid by Tenant",0,INDEX('AMI Ref'!$O$8:$R$8,MATCH($K1178,{"Oil","Gas","Electric - Other","Electric ccASHP - split"},0))),0),"")</f>
        <v>0</v>
      </c>
      <c r="AP1178" s="81">
        <f>_xlfn.IFNA(IF($D1178=4,IF($K1178="Not Paid by Tenant",0,INDEX('AMI Ref'!$O$9:$R$9,MATCH($K1178,{"Oil","Gas","Electric - Other","Electric ccASHP - split"},0))),0),"")</f>
        <v>0</v>
      </c>
      <c r="AQ1178" s="81">
        <f>_xlfn.IFNA(IF($D1178=5,IF($K1178="Not Paid by Tenant",0,INDEX('AMI Ref'!$O$10:$R$10,MATCH($K1178,{"Oil","Gas","Electric - Other","Electric ccASHP - split"},0))),0),"")</f>
        <v>0</v>
      </c>
      <c r="AR1178" s="124">
        <f t="shared" si="156"/>
        <v>0</v>
      </c>
      <c r="AS1178" s="123" t="e">
        <f t="shared" si="157"/>
        <v>#N/A</v>
      </c>
    </row>
    <row r="1179" spans="1:45" x14ac:dyDescent="0.2">
      <c r="A1179" s="130">
        <v>1177</v>
      </c>
      <c r="B1179" s="177">
        <f>IF(OR(COUNTIF($B$2:$B1178,Input!$F1195)&lt;1,COUNTIF($O$2:$O1178,Input!$C1195)&lt;1),Input!F1195,0)</f>
        <v>0</v>
      </c>
      <c r="C1179" s="177">
        <f>IF(OR(COUNTIF($B$2:$B1178,Input!$F1195)&lt;1,COUNTIF($O$2:$O1178,Input!$C1195)&lt;1),Input!G1195,0)</f>
        <v>0</v>
      </c>
      <c r="D1179" s="177">
        <f>IF(OR(COUNTIF($B$2:$B1178,Input!$F1195)&lt;1,COUNTIF($O$2:$O1178,Input!$C1195)&lt;1),Input!H1195,0)</f>
        <v>0</v>
      </c>
      <c r="E1179" s="177">
        <f>IF(OR(COUNTIF($B$2:$B1178,Input!$F1195)&lt;1,COUNTIF($O$2:$O1178,Input!$C1195)&lt;1),Input!I1195,0)</f>
        <v>0</v>
      </c>
      <c r="F1179" s="177">
        <f>IF(OR(COUNTIF($B$2:$B1178,Input!$F1195)&lt;1,COUNTIF($O$2:$O1178,Input!$C1195)&lt;1),Input!J1195,0)</f>
        <v>0</v>
      </c>
      <c r="G1179" s="177">
        <f>IF(OR(COUNTIF($B$2:$B1178,Input!$F1195)&lt;1,COUNTIF($O$2:$O1178,Input!$C1195)&lt;1),Input!K1195,0)</f>
        <v>0</v>
      </c>
      <c r="H1179" s="177">
        <f>IF(OR(COUNTIF($B$2:$B1178,Input!$F1195)&lt;1,COUNTIF($O$2:$O1178,Input!$C1195)&lt;1),Input!L1195,0)</f>
        <v>0</v>
      </c>
      <c r="I1179" s="177">
        <f>IF(OR(COUNTIF($B$2:$B1178,Input!$F1195)&lt;1,COUNTIF($O$2:$O1178,Input!$C1195)&lt;1),Input!M1195,0)</f>
        <v>0</v>
      </c>
      <c r="J1179" s="177">
        <f>IF(OR(COUNTIF($B$2:$B1178,Input!$F1195)&lt;1,COUNTIF($O$2:$O1178,Input!$C1195)&lt;1),Input!N1195,0)</f>
        <v>0</v>
      </c>
      <c r="K1179" s="177">
        <f>IF(OR(COUNTIF($B$2:$B1178,Input!$F1195)&lt;1,COUNTIF($O$2:$O1178,Input!$C1195)&lt;1),Input!O1195,0)</f>
        <v>0</v>
      </c>
      <c r="L1179" s="177">
        <f>IF(OR(COUNTIF($B$2:$B1178,Input!$F1195)&lt;1,COUNTIF($O$2:$O1178,Input!$C1195)&lt;1),Input!P1195,0)</f>
        <v>0</v>
      </c>
      <c r="M1179" s="129" t="str">
        <f t="shared" si="152"/>
        <v/>
      </c>
      <c r="N1179" s="161">
        <f t="shared" si="158"/>
        <v>0</v>
      </c>
      <c r="O1179" s="168">
        <f>Input!C1195</f>
        <v>0</v>
      </c>
      <c r="P1179" s="168"/>
      <c r="R1179" s="131">
        <f t="shared" si="159"/>
        <v>0</v>
      </c>
      <c r="S1179" s="133" t="str">
        <f t="shared" si="153"/>
        <v xml:space="preserve"> </v>
      </c>
      <c r="T1179" s="133"/>
      <c r="U1179" s="132" t="str">
        <f>_xlfn.IFNA(IF($D1179=0,LOOKUP($F1179,{0.1,0.2,0.3,0.4,0.5,0.6,0.7,0.8,0.9,1},{22,34,46,58,70,82,94,106,118,130}),""),"")</f>
        <v/>
      </c>
      <c r="V1179" s="132" t="str">
        <f>_xlfn.IFNA(IF($D1179=1,LOOKUP($F1179,{0.1,0.2,0.3,0.4,0.5,0.6,0.7,0.8,0.9,1},{23,35,47,59,71,83,95,107,119,131}),""),"")</f>
        <v/>
      </c>
      <c r="W1179" s="132" t="str">
        <f>_xlfn.IFNA(IF($D1179=2,LOOKUP($F1179,{0.1,0.2,0.3,0.4,0.5,0.6,0.7,0.8,0.9,1},{24,36,48,60,72,84,96,108,120,132}),""),"")</f>
        <v/>
      </c>
      <c r="X1179" s="132" t="str">
        <f>_xlfn.IFNA(IF($D1179=3,LOOKUP($F1179,{0.1,0.2,0.3,0.4,0.5,0.6,0.7,0.8,0.9,1},{25,37,49,61,73,85,97,109,121,133}),""),"")</f>
        <v/>
      </c>
      <c r="Y1179" s="132" t="str">
        <f>_xlfn.IFNA(IF($D1179=4,LOOKUP($F1179,{0.1,0.2,0.3,0.4,0.5,0.6,0.7,0.8,0.9,1},{26,38,50,62,74,86,98,110,122,134}),""),"")</f>
        <v/>
      </c>
      <c r="Z1179" s="132" t="str">
        <f>_xlfn.IFNA(IF($D1179=5,LOOKUP($F1179,{0.1,0.2,0.3,0.4,0.5,0.6,0.7,0.8,0.9,1},{27,39,51,63,75,87,99,111,123,135}),""),"")</f>
        <v/>
      </c>
      <c r="AA1179" s="132">
        <f t="shared" si="154"/>
        <v>0</v>
      </c>
      <c r="AB1179" s="132" t="str">
        <f t="shared" si="155"/>
        <v>00</v>
      </c>
      <c r="AC1179" s="82" t="e">
        <f>VLOOKUP(AB1179,'AMI Ref'!T:U,2,FALSE)</f>
        <v>#N/A</v>
      </c>
      <c r="AD1179" s="124"/>
      <c r="AE1179" s="81" t="str">
        <f>_xlfn.IFNA(IF($D1179=0,IF($J1179="Not Paid by Tenant",0,INDEX('AMI Ref'!$K$5:$N$5,MATCH($J1179,{"Oil","Gas","Electric - Other","ELECTRIC - HEAT PUMP"},0))),0),"")</f>
        <v/>
      </c>
      <c r="AF1179" s="81">
        <f>_xlfn.IFNA(IF($D1179=1,IF($J1179="Not Paid by Tenant",0,INDEX('AMI Ref'!$K$6:$N$6,MATCH($J1179,{"Oil","Gas","Electric - Other","ELECTRIC - HEAT PUMP"},0))),0),"")</f>
        <v>0</v>
      </c>
      <c r="AG1179" s="81">
        <f>_xlfn.IFNA(IF($D1179=2,IF($J1179="Not Paid by Tenant",0,INDEX('AMI Ref'!$K$7:$N$7,MATCH($J1179,{"Oil","Gas","Electric - Other","ELECTRIC - HEAT PUMP"},0))),0),"")</f>
        <v>0</v>
      </c>
      <c r="AH1179" s="81">
        <f>_xlfn.IFNA(IF($D1179=3,IF($J1179="Not Paid by Tenant",0,INDEX('AMI Ref'!$K$8:$N$8,MATCH($J1179,{"Oil","Gas","Electric - Other","ELECTRIC - HEAT PUMP"},0))),0),"")</f>
        <v>0</v>
      </c>
      <c r="AI1179" s="81">
        <f>_xlfn.IFNA(IF($D1179=4,IF($J1179="Not Paid by Tenant",0,INDEX('AMI Ref'!$K$9:$N$9,MATCH($J1179,{"Oil","Gas","Electric - Other","ELECTRIC - HEAT PUMP"},0))),0),"")</f>
        <v>0</v>
      </c>
      <c r="AJ1179" s="81">
        <f>_xlfn.IFNA(IF($D1179=5,IF($J1179="Not Paid by Tenant",0,INDEX('AMI Ref'!$K$10:$N$10,MATCH($J1179,{"Oil","Gas","Electric - Other","ELECTRIC - HEAT PUMP"},0))),0),"")</f>
        <v>0</v>
      </c>
      <c r="AK1179" s="128"/>
      <c r="AL1179" s="81" t="str">
        <f>_xlfn.IFNA(IF($D1179=0,IF($K1179="Not Paid by Tenant",0,INDEX('AMI Ref'!$O$5:$R$5,MATCH($K1179,{"Oil","Gas","Electric - Other","Electric ccASHP - split"},0))),0),"")</f>
        <v/>
      </c>
      <c r="AM1179" s="81">
        <f>_xlfn.IFNA(IF($D1179=1,IF($K1179="Not Paid by Tenant",0,INDEX('AMI Ref'!$O$6:$R$6,MATCH($K1179,{"Oil","Gas","Electric - Other","Electric ccASHP - split"},0))),0),"")</f>
        <v>0</v>
      </c>
      <c r="AN1179" s="81">
        <f>_xlfn.IFNA(IF($D1179=2,IF($K1179="Not Paid by Tenant",0,INDEX('AMI Ref'!$O$7:$R$7,MATCH($K1179,{"Oil","Gas","Electric - Other","Electric ccASHP - split"},0))),0),"")</f>
        <v>0</v>
      </c>
      <c r="AO1179" s="81">
        <f>_xlfn.IFNA(IF($D1179=3,IF($K1179="Not Paid by Tenant",0,INDEX('AMI Ref'!$O$8:$R$8,MATCH($K1179,{"Oil","Gas","Electric - Other","Electric ccASHP - split"},0))),0),"")</f>
        <v>0</v>
      </c>
      <c r="AP1179" s="81">
        <f>_xlfn.IFNA(IF($D1179=4,IF($K1179="Not Paid by Tenant",0,INDEX('AMI Ref'!$O$9:$R$9,MATCH($K1179,{"Oil","Gas","Electric - Other","Electric ccASHP - split"},0))),0),"")</f>
        <v>0</v>
      </c>
      <c r="AQ1179" s="81">
        <f>_xlfn.IFNA(IF($D1179=5,IF($K1179="Not Paid by Tenant",0,INDEX('AMI Ref'!$O$10:$R$10,MATCH($K1179,{"Oil","Gas","Electric - Other","Electric ccASHP - split"},0))),0),"")</f>
        <v>0</v>
      </c>
      <c r="AR1179" s="124">
        <f t="shared" si="156"/>
        <v>0</v>
      </c>
      <c r="AS1179" s="123" t="e">
        <f t="shared" si="157"/>
        <v>#N/A</v>
      </c>
    </row>
    <row r="1180" spans="1:45" x14ac:dyDescent="0.2">
      <c r="A1180" s="130">
        <v>1178</v>
      </c>
      <c r="B1180" s="177">
        <f>IF(OR(COUNTIF($B$2:$B1179,Input!$F1196)&lt;1,COUNTIF($O$2:$O1179,Input!$C1196)&lt;1),Input!F1196,0)</f>
        <v>0</v>
      </c>
      <c r="C1180" s="177">
        <f>IF(OR(COUNTIF($B$2:$B1179,Input!$F1196)&lt;1,COUNTIF($O$2:$O1179,Input!$C1196)&lt;1),Input!G1196,0)</f>
        <v>0</v>
      </c>
      <c r="D1180" s="177">
        <f>IF(OR(COUNTIF($B$2:$B1179,Input!$F1196)&lt;1,COUNTIF($O$2:$O1179,Input!$C1196)&lt;1),Input!H1196,0)</f>
        <v>0</v>
      </c>
      <c r="E1180" s="177">
        <f>IF(OR(COUNTIF($B$2:$B1179,Input!$F1196)&lt;1,COUNTIF($O$2:$O1179,Input!$C1196)&lt;1),Input!I1196,0)</f>
        <v>0</v>
      </c>
      <c r="F1180" s="177">
        <f>IF(OR(COUNTIF($B$2:$B1179,Input!$F1196)&lt;1,COUNTIF($O$2:$O1179,Input!$C1196)&lt;1),Input!J1196,0)</f>
        <v>0</v>
      </c>
      <c r="G1180" s="177">
        <f>IF(OR(COUNTIF($B$2:$B1179,Input!$F1196)&lt;1,COUNTIF($O$2:$O1179,Input!$C1196)&lt;1),Input!K1196,0)</f>
        <v>0</v>
      </c>
      <c r="H1180" s="177">
        <f>IF(OR(COUNTIF($B$2:$B1179,Input!$F1196)&lt;1,COUNTIF($O$2:$O1179,Input!$C1196)&lt;1),Input!L1196,0)</f>
        <v>0</v>
      </c>
      <c r="I1180" s="177">
        <f>IF(OR(COUNTIF($B$2:$B1179,Input!$F1196)&lt;1,COUNTIF($O$2:$O1179,Input!$C1196)&lt;1),Input!M1196,0)</f>
        <v>0</v>
      </c>
      <c r="J1180" s="177">
        <f>IF(OR(COUNTIF($B$2:$B1179,Input!$F1196)&lt;1,COUNTIF($O$2:$O1179,Input!$C1196)&lt;1),Input!N1196,0)</f>
        <v>0</v>
      </c>
      <c r="K1180" s="177">
        <f>IF(OR(COUNTIF($B$2:$B1179,Input!$F1196)&lt;1,COUNTIF($O$2:$O1179,Input!$C1196)&lt;1),Input!O1196,0)</f>
        <v>0</v>
      </c>
      <c r="L1180" s="177">
        <f>IF(OR(COUNTIF($B$2:$B1179,Input!$F1196)&lt;1,COUNTIF($O$2:$O1179,Input!$C1196)&lt;1),Input!P1196,0)</f>
        <v>0</v>
      </c>
      <c r="M1180" s="129" t="str">
        <f t="shared" si="152"/>
        <v/>
      </c>
      <c r="N1180" s="161">
        <f t="shared" si="158"/>
        <v>0</v>
      </c>
      <c r="O1180" s="168">
        <f>Input!C1196</f>
        <v>0</v>
      </c>
      <c r="P1180" s="168"/>
      <c r="R1180" s="131">
        <f t="shared" si="159"/>
        <v>0</v>
      </c>
      <c r="S1180" s="133" t="str">
        <f t="shared" si="153"/>
        <v xml:space="preserve"> </v>
      </c>
      <c r="T1180" s="133"/>
      <c r="U1180" s="132" t="str">
        <f>_xlfn.IFNA(IF($D1180=0,LOOKUP($F1180,{0.1,0.2,0.3,0.4,0.5,0.6,0.7,0.8,0.9,1},{22,34,46,58,70,82,94,106,118,130}),""),"")</f>
        <v/>
      </c>
      <c r="V1180" s="132" t="str">
        <f>_xlfn.IFNA(IF($D1180=1,LOOKUP($F1180,{0.1,0.2,0.3,0.4,0.5,0.6,0.7,0.8,0.9,1},{23,35,47,59,71,83,95,107,119,131}),""),"")</f>
        <v/>
      </c>
      <c r="W1180" s="132" t="str">
        <f>_xlfn.IFNA(IF($D1180=2,LOOKUP($F1180,{0.1,0.2,0.3,0.4,0.5,0.6,0.7,0.8,0.9,1},{24,36,48,60,72,84,96,108,120,132}),""),"")</f>
        <v/>
      </c>
      <c r="X1180" s="132" t="str">
        <f>_xlfn.IFNA(IF($D1180=3,LOOKUP($F1180,{0.1,0.2,0.3,0.4,0.5,0.6,0.7,0.8,0.9,1},{25,37,49,61,73,85,97,109,121,133}),""),"")</f>
        <v/>
      </c>
      <c r="Y1180" s="132" t="str">
        <f>_xlfn.IFNA(IF($D1180=4,LOOKUP($F1180,{0.1,0.2,0.3,0.4,0.5,0.6,0.7,0.8,0.9,1},{26,38,50,62,74,86,98,110,122,134}),""),"")</f>
        <v/>
      </c>
      <c r="Z1180" s="132" t="str">
        <f>_xlfn.IFNA(IF($D1180=5,LOOKUP($F1180,{0.1,0.2,0.3,0.4,0.5,0.6,0.7,0.8,0.9,1},{27,39,51,63,75,87,99,111,123,135}),""),"")</f>
        <v/>
      </c>
      <c r="AA1180" s="132">
        <f t="shared" si="154"/>
        <v>0</v>
      </c>
      <c r="AB1180" s="132" t="str">
        <f t="shared" si="155"/>
        <v>00</v>
      </c>
      <c r="AC1180" s="82" t="e">
        <f>VLOOKUP(AB1180,'AMI Ref'!T:U,2,FALSE)</f>
        <v>#N/A</v>
      </c>
      <c r="AD1180" s="124"/>
      <c r="AE1180" s="81" t="str">
        <f>_xlfn.IFNA(IF($D1180=0,IF($J1180="Not Paid by Tenant",0,INDEX('AMI Ref'!$K$5:$N$5,MATCH($J1180,{"Oil","Gas","Electric - Other","ELECTRIC - HEAT PUMP"},0))),0),"")</f>
        <v/>
      </c>
      <c r="AF1180" s="81">
        <f>_xlfn.IFNA(IF($D1180=1,IF($J1180="Not Paid by Tenant",0,INDEX('AMI Ref'!$K$6:$N$6,MATCH($J1180,{"Oil","Gas","Electric - Other","ELECTRIC - HEAT PUMP"},0))),0),"")</f>
        <v>0</v>
      </c>
      <c r="AG1180" s="81">
        <f>_xlfn.IFNA(IF($D1180=2,IF($J1180="Not Paid by Tenant",0,INDEX('AMI Ref'!$K$7:$N$7,MATCH($J1180,{"Oil","Gas","Electric - Other","ELECTRIC - HEAT PUMP"},0))),0),"")</f>
        <v>0</v>
      </c>
      <c r="AH1180" s="81">
        <f>_xlfn.IFNA(IF($D1180=3,IF($J1180="Not Paid by Tenant",0,INDEX('AMI Ref'!$K$8:$N$8,MATCH($J1180,{"Oil","Gas","Electric - Other","ELECTRIC - HEAT PUMP"},0))),0),"")</f>
        <v>0</v>
      </c>
      <c r="AI1180" s="81">
        <f>_xlfn.IFNA(IF($D1180=4,IF($J1180="Not Paid by Tenant",0,INDEX('AMI Ref'!$K$9:$N$9,MATCH($J1180,{"Oil","Gas","Electric - Other","ELECTRIC - HEAT PUMP"},0))),0),"")</f>
        <v>0</v>
      </c>
      <c r="AJ1180" s="81">
        <f>_xlfn.IFNA(IF($D1180=5,IF($J1180="Not Paid by Tenant",0,INDEX('AMI Ref'!$K$10:$N$10,MATCH($J1180,{"Oil","Gas","Electric - Other","ELECTRIC - HEAT PUMP"},0))),0),"")</f>
        <v>0</v>
      </c>
      <c r="AK1180" s="128"/>
      <c r="AL1180" s="81" t="str">
        <f>_xlfn.IFNA(IF($D1180=0,IF($K1180="Not Paid by Tenant",0,INDEX('AMI Ref'!$O$5:$R$5,MATCH($K1180,{"Oil","Gas","Electric - Other","Electric ccASHP - split"},0))),0),"")</f>
        <v/>
      </c>
      <c r="AM1180" s="81">
        <f>_xlfn.IFNA(IF($D1180=1,IF($K1180="Not Paid by Tenant",0,INDEX('AMI Ref'!$O$6:$R$6,MATCH($K1180,{"Oil","Gas","Electric - Other","Electric ccASHP - split"},0))),0),"")</f>
        <v>0</v>
      </c>
      <c r="AN1180" s="81">
        <f>_xlfn.IFNA(IF($D1180=2,IF($K1180="Not Paid by Tenant",0,INDEX('AMI Ref'!$O$7:$R$7,MATCH($K1180,{"Oil","Gas","Electric - Other","Electric ccASHP - split"},0))),0),"")</f>
        <v>0</v>
      </c>
      <c r="AO1180" s="81">
        <f>_xlfn.IFNA(IF($D1180=3,IF($K1180="Not Paid by Tenant",0,INDEX('AMI Ref'!$O$8:$R$8,MATCH($K1180,{"Oil","Gas","Electric - Other","Electric ccASHP - split"},0))),0),"")</f>
        <v>0</v>
      </c>
      <c r="AP1180" s="81">
        <f>_xlfn.IFNA(IF($D1180=4,IF($K1180="Not Paid by Tenant",0,INDEX('AMI Ref'!$O$9:$R$9,MATCH($K1180,{"Oil","Gas","Electric - Other","Electric ccASHP - split"},0))),0),"")</f>
        <v>0</v>
      </c>
      <c r="AQ1180" s="81">
        <f>_xlfn.IFNA(IF($D1180=5,IF($K1180="Not Paid by Tenant",0,INDEX('AMI Ref'!$O$10:$R$10,MATCH($K1180,{"Oil","Gas","Electric - Other","Electric ccASHP - split"},0))),0),"")</f>
        <v>0</v>
      </c>
      <c r="AR1180" s="124">
        <f t="shared" si="156"/>
        <v>0</v>
      </c>
      <c r="AS1180" s="123" t="e">
        <f t="shared" si="157"/>
        <v>#N/A</v>
      </c>
    </row>
    <row r="1181" spans="1:45" x14ac:dyDescent="0.2">
      <c r="A1181" s="130">
        <v>1179</v>
      </c>
      <c r="B1181" s="177">
        <f>IF(OR(COUNTIF($B$2:$B1180,Input!$F1197)&lt;1,COUNTIF($O$2:$O1180,Input!$C1197)&lt;1),Input!F1197,0)</f>
        <v>0</v>
      </c>
      <c r="C1181" s="177">
        <f>IF(OR(COUNTIF($B$2:$B1180,Input!$F1197)&lt;1,COUNTIF($O$2:$O1180,Input!$C1197)&lt;1),Input!G1197,0)</f>
        <v>0</v>
      </c>
      <c r="D1181" s="177">
        <f>IF(OR(COUNTIF($B$2:$B1180,Input!$F1197)&lt;1,COUNTIF($O$2:$O1180,Input!$C1197)&lt;1),Input!H1197,0)</f>
        <v>0</v>
      </c>
      <c r="E1181" s="177">
        <f>IF(OR(COUNTIF($B$2:$B1180,Input!$F1197)&lt;1,COUNTIF($O$2:$O1180,Input!$C1197)&lt;1),Input!I1197,0)</f>
        <v>0</v>
      </c>
      <c r="F1181" s="177">
        <f>IF(OR(COUNTIF($B$2:$B1180,Input!$F1197)&lt;1,COUNTIF($O$2:$O1180,Input!$C1197)&lt;1),Input!J1197,0)</f>
        <v>0</v>
      </c>
      <c r="G1181" s="177">
        <f>IF(OR(COUNTIF($B$2:$B1180,Input!$F1197)&lt;1,COUNTIF($O$2:$O1180,Input!$C1197)&lt;1),Input!K1197,0)</f>
        <v>0</v>
      </c>
      <c r="H1181" s="177">
        <f>IF(OR(COUNTIF($B$2:$B1180,Input!$F1197)&lt;1,COUNTIF($O$2:$O1180,Input!$C1197)&lt;1),Input!L1197,0)</f>
        <v>0</v>
      </c>
      <c r="I1181" s="177">
        <f>IF(OR(COUNTIF($B$2:$B1180,Input!$F1197)&lt;1,COUNTIF($O$2:$O1180,Input!$C1197)&lt;1),Input!M1197,0)</f>
        <v>0</v>
      </c>
      <c r="J1181" s="177">
        <f>IF(OR(COUNTIF($B$2:$B1180,Input!$F1197)&lt;1,COUNTIF($O$2:$O1180,Input!$C1197)&lt;1),Input!N1197,0)</f>
        <v>0</v>
      </c>
      <c r="K1181" s="177">
        <f>IF(OR(COUNTIF($B$2:$B1180,Input!$F1197)&lt;1,COUNTIF($O$2:$O1180,Input!$C1197)&lt;1),Input!O1197,0)</f>
        <v>0</v>
      </c>
      <c r="L1181" s="177">
        <f>IF(OR(COUNTIF($B$2:$B1180,Input!$F1197)&lt;1,COUNTIF($O$2:$O1180,Input!$C1197)&lt;1),Input!P1197,0)</f>
        <v>0</v>
      </c>
      <c r="M1181" s="129" t="str">
        <f t="shared" si="152"/>
        <v/>
      </c>
      <c r="N1181" s="161">
        <f t="shared" si="158"/>
        <v>0</v>
      </c>
      <c r="O1181" s="168">
        <f>Input!C1197</f>
        <v>0</v>
      </c>
      <c r="P1181" s="168"/>
      <c r="R1181" s="131">
        <f t="shared" si="159"/>
        <v>0</v>
      </c>
      <c r="S1181" s="133" t="str">
        <f t="shared" si="153"/>
        <v xml:space="preserve"> </v>
      </c>
      <c r="T1181" s="133"/>
      <c r="U1181" s="132" t="str">
        <f>_xlfn.IFNA(IF($D1181=0,LOOKUP($F1181,{0.1,0.2,0.3,0.4,0.5,0.6,0.7,0.8,0.9,1},{22,34,46,58,70,82,94,106,118,130}),""),"")</f>
        <v/>
      </c>
      <c r="V1181" s="132" t="str">
        <f>_xlfn.IFNA(IF($D1181=1,LOOKUP($F1181,{0.1,0.2,0.3,0.4,0.5,0.6,0.7,0.8,0.9,1},{23,35,47,59,71,83,95,107,119,131}),""),"")</f>
        <v/>
      </c>
      <c r="W1181" s="132" t="str">
        <f>_xlfn.IFNA(IF($D1181=2,LOOKUP($F1181,{0.1,0.2,0.3,0.4,0.5,0.6,0.7,0.8,0.9,1},{24,36,48,60,72,84,96,108,120,132}),""),"")</f>
        <v/>
      </c>
      <c r="X1181" s="132" t="str">
        <f>_xlfn.IFNA(IF($D1181=3,LOOKUP($F1181,{0.1,0.2,0.3,0.4,0.5,0.6,0.7,0.8,0.9,1},{25,37,49,61,73,85,97,109,121,133}),""),"")</f>
        <v/>
      </c>
      <c r="Y1181" s="132" t="str">
        <f>_xlfn.IFNA(IF($D1181=4,LOOKUP($F1181,{0.1,0.2,0.3,0.4,0.5,0.6,0.7,0.8,0.9,1},{26,38,50,62,74,86,98,110,122,134}),""),"")</f>
        <v/>
      </c>
      <c r="Z1181" s="132" t="str">
        <f>_xlfn.IFNA(IF($D1181=5,LOOKUP($F1181,{0.1,0.2,0.3,0.4,0.5,0.6,0.7,0.8,0.9,1},{27,39,51,63,75,87,99,111,123,135}),""),"")</f>
        <v/>
      </c>
      <c r="AA1181" s="132">
        <f t="shared" si="154"/>
        <v>0</v>
      </c>
      <c r="AB1181" s="132" t="str">
        <f t="shared" si="155"/>
        <v>00</v>
      </c>
      <c r="AC1181" s="82" t="e">
        <f>VLOOKUP(AB1181,'AMI Ref'!T:U,2,FALSE)</f>
        <v>#N/A</v>
      </c>
      <c r="AD1181" s="124"/>
      <c r="AE1181" s="81" t="str">
        <f>_xlfn.IFNA(IF($D1181=0,IF($J1181="Not Paid by Tenant",0,INDEX('AMI Ref'!$K$5:$N$5,MATCH($J1181,{"Oil","Gas","Electric - Other","ELECTRIC - HEAT PUMP"},0))),0),"")</f>
        <v/>
      </c>
      <c r="AF1181" s="81">
        <f>_xlfn.IFNA(IF($D1181=1,IF($J1181="Not Paid by Tenant",0,INDEX('AMI Ref'!$K$6:$N$6,MATCH($J1181,{"Oil","Gas","Electric - Other","ELECTRIC - HEAT PUMP"},0))),0),"")</f>
        <v>0</v>
      </c>
      <c r="AG1181" s="81">
        <f>_xlfn.IFNA(IF($D1181=2,IF($J1181="Not Paid by Tenant",0,INDEX('AMI Ref'!$K$7:$N$7,MATCH($J1181,{"Oil","Gas","Electric - Other","ELECTRIC - HEAT PUMP"},0))),0),"")</f>
        <v>0</v>
      </c>
      <c r="AH1181" s="81">
        <f>_xlfn.IFNA(IF($D1181=3,IF($J1181="Not Paid by Tenant",0,INDEX('AMI Ref'!$K$8:$N$8,MATCH($J1181,{"Oil","Gas","Electric - Other","ELECTRIC - HEAT PUMP"},0))),0),"")</f>
        <v>0</v>
      </c>
      <c r="AI1181" s="81">
        <f>_xlfn.IFNA(IF($D1181=4,IF($J1181="Not Paid by Tenant",0,INDEX('AMI Ref'!$K$9:$N$9,MATCH($J1181,{"Oil","Gas","Electric - Other","ELECTRIC - HEAT PUMP"},0))),0),"")</f>
        <v>0</v>
      </c>
      <c r="AJ1181" s="81">
        <f>_xlfn.IFNA(IF($D1181=5,IF($J1181="Not Paid by Tenant",0,INDEX('AMI Ref'!$K$10:$N$10,MATCH($J1181,{"Oil","Gas","Electric - Other","ELECTRIC - HEAT PUMP"},0))),0),"")</f>
        <v>0</v>
      </c>
      <c r="AK1181" s="128"/>
      <c r="AL1181" s="81" t="str">
        <f>_xlfn.IFNA(IF($D1181=0,IF($K1181="Not Paid by Tenant",0,INDEX('AMI Ref'!$O$5:$R$5,MATCH($K1181,{"Oil","Gas","Electric - Other","Electric ccASHP - split"},0))),0),"")</f>
        <v/>
      </c>
      <c r="AM1181" s="81">
        <f>_xlfn.IFNA(IF($D1181=1,IF($K1181="Not Paid by Tenant",0,INDEX('AMI Ref'!$O$6:$R$6,MATCH($K1181,{"Oil","Gas","Electric - Other","Electric ccASHP - split"},0))),0),"")</f>
        <v>0</v>
      </c>
      <c r="AN1181" s="81">
        <f>_xlfn.IFNA(IF($D1181=2,IF($K1181="Not Paid by Tenant",0,INDEX('AMI Ref'!$O$7:$R$7,MATCH($K1181,{"Oil","Gas","Electric - Other","Electric ccASHP - split"},0))),0),"")</f>
        <v>0</v>
      </c>
      <c r="AO1181" s="81">
        <f>_xlfn.IFNA(IF($D1181=3,IF($K1181="Not Paid by Tenant",0,INDEX('AMI Ref'!$O$8:$R$8,MATCH($K1181,{"Oil","Gas","Electric - Other","Electric ccASHP - split"},0))),0),"")</f>
        <v>0</v>
      </c>
      <c r="AP1181" s="81">
        <f>_xlfn.IFNA(IF($D1181=4,IF($K1181="Not Paid by Tenant",0,INDEX('AMI Ref'!$O$9:$R$9,MATCH($K1181,{"Oil","Gas","Electric - Other","Electric ccASHP - split"},0))),0),"")</f>
        <v>0</v>
      </c>
      <c r="AQ1181" s="81">
        <f>_xlfn.IFNA(IF($D1181=5,IF($K1181="Not Paid by Tenant",0,INDEX('AMI Ref'!$O$10:$R$10,MATCH($K1181,{"Oil","Gas","Electric - Other","Electric ccASHP - split"},0))),0),"")</f>
        <v>0</v>
      </c>
      <c r="AR1181" s="124">
        <f t="shared" si="156"/>
        <v>0</v>
      </c>
      <c r="AS1181" s="123" t="e">
        <f t="shared" si="157"/>
        <v>#N/A</v>
      </c>
    </row>
    <row r="1182" spans="1:45" x14ac:dyDescent="0.2">
      <c r="A1182" s="130">
        <v>1180</v>
      </c>
      <c r="B1182" s="177">
        <f>IF(OR(COUNTIF($B$2:$B1181,Input!$F1198)&lt;1,COUNTIF($O$2:$O1181,Input!$C1198)&lt;1),Input!F1198,0)</f>
        <v>0</v>
      </c>
      <c r="C1182" s="177">
        <f>IF(OR(COUNTIF($B$2:$B1181,Input!$F1198)&lt;1,COUNTIF($O$2:$O1181,Input!$C1198)&lt;1),Input!G1198,0)</f>
        <v>0</v>
      </c>
      <c r="D1182" s="177">
        <f>IF(OR(COUNTIF($B$2:$B1181,Input!$F1198)&lt;1,COUNTIF($O$2:$O1181,Input!$C1198)&lt;1),Input!H1198,0)</f>
        <v>0</v>
      </c>
      <c r="E1182" s="177">
        <f>IF(OR(COUNTIF($B$2:$B1181,Input!$F1198)&lt;1,COUNTIF($O$2:$O1181,Input!$C1198)&lt;1),Input!I1198,0)</f>
        <v>0</v>
      </c>
      <c r="F1182" s="177">
        <f>IF(OR(COUNTIF($B$2:$B1181,Input!$F1198)&lt;1,COUNTIF($O$2:$O1181,Input!$C1198)&lt;1),Input!J1198,0)</f>
        <v>0</v>
      </c>
      <c r="G1182" s="177">
        <f>IF(OR(COUNTIF($B$2:$B1181,Input!$F1198)&lt;1,COUNTIF($O$2:$O1181,Input!$C1198)&lt;1),Input!K1198,0)</f>
        <v>0</v>
      </c>
      <c r="H1182" s="177">
        <f>IF(OR(COUNTIF($B$2:$B1181,Input!$F1198)&lt;1,COUNTIF($O$2:$O1181,Input!$C1198)&lt;1),Input!L1198,0)</f>
        <v>0</v>
      </c>
      <c r="I1182" s="177">
        <f>IF(OR(COUNTIF($B$2:$B1181,Input!$F1198)&lt;1,COUNTIF($O$2:$O1181,Input!$C1198)&lt;1),Input!M1198,0)</f>
        <v>0</v>
      </c>
      <c r="J1182" s="177">
        <f>IF(OR(COUNTIF($B$2:$B1181,Input!$F1198)&lt;1,COUNTIF($O$2:$O1181,Input!$C1198)&lt;1),Input!N1198,0)</f>
        <v>0</v>
      </c>
      <c r="K1182" s="177">
        <f>IF(OR(COUNTIF($B$2:$B1181,Input!$F1198)&lt;1,COUNTIF($O$2:$O1181,Input!$C1198)&lt;1),Input!O1198,0)</f>
        <v>0</v>
      </c>
      <c r="L1182" s="177">
        <f>IF(OR(COUNTIF($B$2:$B1181,Input!$F1198)&lt;1,COUNTIF($O$2:$O1181,Input!$C1198)&lt;1),Input!P1198,0)</f>
        <v>0</v>
      </c>
      <c r="M1182" s="129" t="str">
        <f t="shared" si="152"/>
        <v/>
      </c>
      <c r="N1182" s="161">
        <f t="shared" si="158"/>
        <v>0</v>
      </c>
      <c r="O1182" s="168">
        <f>Input!C1198</f>
        <v>0</v>
      </c>
      <c r="P1182" s="168"/>
      <c r="R1182" s="131">
        <f t="shared" si="159"/>
        <v>0</v>
      </c>
      <c r="S1182" s="133" t="str">
        <f t="shared" si="153"/>
        <v xml:space="preserve"> </v>
      </c>
      <c r="T1182" s="133"/>
      <c r="U1182" s="132" t="str">
        <f>_xlfn.IFNA(IF($D1182=0,LOOKUP($F1182,{0.1,0.2,0.3,0.4,0.5,0.6,0.7,0.8,0.9,1},{22,34,46,58,70,82,94,106,118,130}),""),"")</f>
        <v/>
      </c>
      <c r="V1182" s="132" t="str">
        <f>_xlfn.IFNA(IF($D1182=1,LOOKUP($F1182,{0.1,0.2,0.3,0.4,0.5,0.6,0.7,0.8,0.9,1},{23,35,47,59,71,83,95,107,119,131}),""),"")</f>
        <v/>
      </c>
      <c r="W1182" s="132" t="str">
        <f>_xlfn.IFNA(IF($D1182=2,LOOKUP($F1182,{0.1,0.2,0.3,0.4,0.5,0.6,0.7,0.8,0.9,1},{24,36,48,60,72,84,96,108,120,132}),""),"")</f>
        <v/>
      </c>
      <c r="X1182" s="132" t="str">
        <f>_xlfn.IFNA(IF($D1182=3,LOOKUP($F1182,{0.1,0.2,0.3,0.4,0.5,0.6,0.7,0.8,0.9,1},{25,37,49,61,73,85,97,109,121,133}),""),"")</f>
        <v/>
      </c>
      <c r="Y1182" s="132" t="str">
        <f>_xlfn.IFNA(IF($D1182=4,LOOKUP($F1182,{0.1,0.2,0.3,0.4,0.5,0.6,0.7,0.8,0.9,1},{26,38,50,62,74,86,98,110,122,134}),""),"")</f>
        <v/>
      </c>
      <c r="Z1182" s="132" t="str">
        <f>_xlfn.IFNA(IF($D1182=5,LOOKUP($F1182,{0.1,0.2,0.3,0.4,0.5,0.6,0.7,0.8,0.9,1},{27,39,51,63,75,87,99,111,123,135}),""),"")</f>
        <v/>
      </c>
      <c r="AA1182" s="132">
        <f t="shared" si="154"/>
        <v>0</v>
      </c>
      <c r="AB1182" s="132" t="str">
        <f t="shared" si="155"/>
        <v>00</v>
      </c>
      <c r="AC1182" s="82" t="e">
        <f>VLOOKUP(AB1182,'AMI Ref'!T:U,2,FALSE)</f>
        <v>#N/A</v>
      </c>
      <c r="AD1182" s="124"/>
      <c r="AE1182" s="81" t="str">
        <f>_xlfn.IFNA(IF($D1182=0,IF($J1182="Not Paid by Tenant",0,INDEX('AMI Ref'!$K$5:$N$5,MATCH($J1182,{"Oil","Gas","Electric - Other","ELECTRIC - HEAT PUMP"},0))),0),"")</f>
        <v/>
      </c>
      <c r="AF1182" s="81">
        <f>_xlfn.IFNA(IF($D1182=1,IF($J1182="Not Paid by Tenant",0,INDEX('AMI Ref'!$K$6:$N$6,MATCH($J1182,{"Oil","Gas","Electric - Other","ELECTRIC - HEAT PUMP"},0))),0),"")</f>
        <v>0</v>
      </c>
      <c r="AG1182" s="81">
        <f>_xlfn.IFNA(IF($D1182=2,IF($J1182="Not Paid by Tenant",0,INDEX('AMI Ref'!$K$7:$N$7,MATCH($J1182,{"Oil","Gas","Electric - Other","ELECTRIC - HEAT PUMP"},0))),0),"")</f>
        <v>0</v>
      </c>
      <c r="AH1182" s="81">
        <f>_xlfn.IFNA(IF($D1182=3,IF($J1182="Not Paid by Tenant",0,INDEX('AMI Ref'!$K$8:$N$8,MATCH($J1182,{"Oil","Gas","Electric - Other","ELECTRIC - HEAT PUMP"},0))),0),"")</f>
        <v>0</v>
      </c>
      <c r="AI1182" s="81">
        <f>_xlfn.IFNA(IF($D1182=4,IF($J1182="Not Paid by Tenant",0,INDEX('AMI Ref'!$K$9:$N$9,MATCH($J1182,{"Oil","Gas","Electric - Other","ELECTRIC - HEAT PUMP"},0))),0),"")</f>
        <v>0</v>
      </c>
      <c r="AJ1182" s="81">
        <f>_xlfn.IFNA(IF($D1182=5,IF($J1182="Not Paid by Tenant",0,INDEX('AMI Ref'!$K$10:$N$10,MATCH($J1182,{"Oil","Gas","Electric - Other","ELECTRIC - HEAT PUMP"},0))),0),"")</f>
        <v>0</v>
      </c>
      <c r="AK1182" s="128"/>
      <c r="AL1182" s="81" t="str">
        <f>_xlfn.IFNA(IF($D1182=0,IF($K1182="Not Paid by Tenant",0,INDEX('AMI Ref'!$O$5:$R$5,MATCH($K1182,{"Oil","Gas","Electric - Other","Electric ccASHP - split"},0))),0),"")</f>
        <v/>
      </c>
      <c r="AM1182" s="81">
        <f>_xlfn.IFNA(IF($D1182=1,IF($K1182="Not Paid by Tenant",0,INDEX('AMI Ref'!$O$6:$R$6,MATCH($K1182,{"Oil","Gas","Electric - Other","Electric ccASHP - split"},0))),0),"")</f>
        <v>0</v>
      </c>
      <c r="AN1182" s="81">
        <f>_xlfn.IFNA(IF($D1182=2,IF($K1182="Not Paid by Tenant",0,INDEX('AMI Ref'!$O$7:$R$7,MATCH($K1182,{"Oil","Gas","Electric - Other","Electric ccASHP - split"},0))),0),"")</f>
        <v>0</v>
      </c>
      <c r="AO1182" s="81">
        <f>_xlfn.IFNA(IF($D1182=3,IF($K1182="Not Paid by Tenant",0,INDEX('AMI Ref'!$O$8:$R$8,MATCH($K1182,{"Oil","Gas","Electric - Other","Electric ccASHP - split"},0))),0),"")</f>
        <v>0</v>
      </c>
      <c r="AP1182" s="81">
        <f>_xlfn.IFNA(IF($D1182=4,IF($K1182="Not Paid by Tenant",0,INDEX('AMI Ref'!$O$9:$R$9,MATCH($K1182,{"Oil","Gas","Electric - Other","Electric ccASHP - split"},0))),0),"")</f>
        <v>0</v>
      </c>
      <c r="AQ1182" s="81">
        <f>_xlfn.IFNA(IF($D1182=5,IF($K1182="Not Paid by Tenant",0,INDEX('AMI Ref'!$O$10:$R$10,MATCH($K1182,{"Oil","Gas","Electric - Other","Electric ccASHP - split"},0))),0),"")</f>
        <v>0</v>
      </c>
      <c r="AR1182" s="124">
        <f t="shared" si="156"/>
        <v>0</v>
      </c>
      <c r="AS1182" s="123" t="e">
        <f t="shared" si="157"/>
        <v>#N/A</v>
      </c>
    </row>
    <row r="1183" spans="1:45" x14ac:dyDescent="0.2">
      <c r="A1183" s="130">
        <v>1181</v>
      </c>
      <c r="B1183" s="177">
        <f>IF(OR(COUNTIF($B$2:$B1182,Input!$F1199)&lt;1,COUNTIF($O$2:$O1182,Input!$C1199)&lt;1),Input!F1199,0)</f>
        <v>0</v>
      </c>
      <c r="C1183" s="177">
        <f>IF(OR(COUNTIF($B$2:$B1182,Input!$F1199)&lt;1,COUNTIF($O$2:$O1182,Input!$C1199)&lt;1),Input!G1199,0)</f>
        <v>0</v>
      </c>
      <c r="D1183" s="177">
        <f>IF(OR(COUNTIF($B$2:$B1182,Input!$F1199)&lt;1,COUNTIF($O$2:$O1182,Input!$C1199)&lt;1),Input!H1199,0)</f>
        <v>0</v>
      </c>
      <c r="E1183" s="177">
        <f>IF(OR(COUNTIF($B$2:$B1182,Input!$F1199)&lt;1,COUNTIF($O$2:$O1182,Input!$C1199)&lt;1),Input!I1199,0)</f>
        <v>0</v>
      </c>
      <c r="F1183" s="177">
        <f>IF(OR(COUNTIF($B$2:$B1182,Input!$F1199)&lt;1,COUNTIF($O$2:$O1182,Input!$C1199)&lt;1),Input!J1199,0)</f>
        <v>0</v>
      </c>
      <c r="G1183" s="177">
        <f>IF(OR(COUNTIF($B$2:$B1182,Input!$F1199)&lt;1,COUNTIF($O$2:$O1182,Input!$C1199)&lt;1),Input!K1199,0)</f>
        <v>0</v>
      </c>
      <c r="H1183" s="177">
        <f>IF(OR(COUNTIF($B$2:$B1182,Input!$F1199)&lt;1,COUNTIF($O$2:$O1182,Input!$C1199)&lt;1),Input!L1199,0)</f>
        <v>0</v>
      </c>
      <c r="I1183" s="177">
        <f>IF(OR(COUNTIF($B$2:$B1182,Input!$F1199)&lt;1,COUNTIF($O$2:$O1182,Input!$C1199)&lt;1),Input!M1199,0)</f>
        <v>0</v>
      </c>
      <c r="J1183" s="177">
        <f>IF(OR(COUNTIF($B$2:$B1182,Input!$F1199)&lt;1,COUNTIF($O$2:$O1182,Input!$C1199)&lt;1),Input!N1199,0)</f>
        <v>0</v>
      </c>
      <c r="K1183" s="177">
        <f>IF(OR(COUNTIF($B$2:$B1182,Input!$F1199)&lt;1,COUNTIF($O$2:$O1182,Input!$C1199)&lt;1),Input!O1199,0)</f>
        <v>0</v>
      </c>
      <c r="L1183" s="177">
        <f>IF(OR(COUNTIF($B$2:$B1182,Input!$F1199)&lt;1,COUNTIF($O$2:$O1182,Input!$C1199)&lt;1),Input!P1199,0)</f>
        <v>0</v>
      </c>
      <c r="M1183" s="129" t="str">
        <f t="shared" si="152"/>
        <v/>
      </c>
      <c r="N1183" s="161">
        <f t="shared" si="158"/>
        <v>0</v>
      </c>
      <c r="O1183" s="168">
        <f>Input!C1199</f>
        <v>0</v>
      </c>
      <c r="P1183" s="168"/>
      <c r="R1183" s="131">
        <f t="shared" si="159"/>
        <v>0</v>
      </c>
      <c r="S1183" s="133" t="str">
        <f t="shared" si="153"/>
        <v xml:space="preserve"> </v>
      </c>
      <c r="T1183" s="133"/>
      <c r="U1183" s="132" t="str">
        <f>_xlfn.IFNA(IF($D1183=0,LOOKUP($F1183,{0.1,0.2,0.3,0.4,0.5,0.6,0.7,0.8,0.9,1},{22,34,46,58,70,82,94,106,118,130}),""),"")</f>
        <v/>
      </c>
      <c r="V1183" s="132" t="str">
        <f>_xlfn.IFNA(IF($D1183=1,LOOKUP($F1183,{0.1,0.2,0.3,0.4,0.5,0.6,0.7,0.8,0.9,1},{23,35,47,59,71,83,95,107,119,131}),""),"")</f>
        <v/>
      </c>
      <c r="W1183" s="132" t="str">
        <f>_xlfn.IFNA(IF($D1183=2,LOOKUP($F1183,{0.1,0.2,0.3,0.4,0.5,0.6,0.7,0.8,0.9,1},{24,36,48,60,72,84,96,108,120,132}),""),"")</f>
        <v/>
      </c>
      <c r="X1183" s="132" t="str">
        <f>_xlfn.IFNA(IF($D1183=3,LOOKUP($F1183,{0.1,0.2,0.3,0.4,0.5,0.6,0.7,0.8,0.9,1},{25,37,49,61,73,85,97,109,121,133}),""),"")</f>
        <v/>
      </c>
      <c r="Y1183" s="132" t="str">
        <f>_xlfn.IFNA(IF($D1183=4,LOOKUP($F1183,{0.1,0.2,0.3,0.4,0.5,0.6,0.7,0.8,0.9,1},{26,38,50,62,74,86,98,110,122,134}),""),"")</f>
        <v/>
      </c>
      <c r="Z1183" s="132" t="str">
        <f>_xlfn.IFNA(IF($D1183=5,LOOKUP($F1183,{0.1,0.2,0.3,0.4,0.5,0.6,0.7,0.8,0.9,1},{27,39,51,63,75,87,99,111,123,135}),""),"")</f>
        <v/>
      </c>
      <c r="AA1183" s="132">
        <f t="shared" si="154"/>
        <v>0</v>
      </c>
      <c r="AB1183" s="132" t="str">
        <f t="shared" si="155"/>
        <v>00</v>
      </c>
      <c r="AC1183" s="82" t="e">
        <f>VLOOKUP(AB1183,'AMI Ref'!T:U,2,FALSE)</f>
        <v>#N/A</v>
      </c>
      <c r="AD1183" s="124"/>
      <c r="AE1183" s="81" t="str">
        <f>_xlfn.IFNA(IF($D1183=0,IF($J1183="Not Paid by Tenant",0,INDEX('AMI Ref'!$K$5:$N$5,MATCH($J1183,{"Oil","Gas","Electric - Other","ELECTRIC - HEAT PUMP"},0))),0),"")</f>
        <v/>
      </c>
      <c r="AF1183" s="81">
        <f>_xlfn.IFNA(IF($D1183=1,IF($J1183="Not Paid by Tenant",0,INDEX('AMI Ref'!$K$6:$N$6,MATCH($J1183,{"Oil","Gas","Electric - Other","ELECTRIC - HEAT PUMP"},0))),0),"")</f>
        <v>0</v>
      </c>
      <c r="AG1183" s="81">
        <f>_xlfn.IFNA(IF($D1183=2,IF($J1183="Not Paid by Tenant",0,INDEX('AMI Ref'!$K$7:$N$7,MATCH($J1183,{"Oil","Gas","Electric - Other","ELECTRIC - HEAT PUMP"},0))),0),"")</f>
        <v>0</v>
      </c>
      <c r="AH1183" s="81">
        <f>_xlfn.IFNA(IF($D1183=3,IF($J1183="Not Paid by Tenant",0,INDEX('AMI Ref'!$K$8:$N$8,MATCH($J1183,{"Oil","Gas","Electric - Other","ELECTRIC - HEAT PUMP"},0))),0),"")</f>
        <v>0</v>
      </c>
      <c r="AI1183" s="81">
        <f>_xlfn.IFNA(IF($D1183=4,IF($J1183="Not Paid by Tenant",0,INDEX('AMI Ref'!$K$9:$N$9,MATCH($J1183,{"Oil","Gas","Electric - Other","ELECTRIC - HEAT PUMP"},0))),0),"")</f>
        <v>0</v>
      </c>
      <c r="AJ1183" s="81">
        <f>_xlfn.IFNA(IF($D1183=5,IF($J1183="Not Paid by Tenant",0,INDEX('AMI Ref'!$K$10:$N$10,MATCH($J1183,{"Oil","Gas","Electric - Other","ELECTRIC - HEAT PUMP"},0))),0),"")</f>
        <v>0</v>
      </c>
      <c r="AK1183" s="128"/>
      <c r="AL1183" s="81" t="str">
        <f>_xlfn.IFNA(IF($D1183=0,IF($K1183="Not Paid by Tenant",0,INDEX('AMI Ref'!$O$5:$R$5,MATCH($K1183,{"Oil","Gas","Electric - Other","Electric ccASHP - split"},0))),0),"")</f>
        <v/>
      </c>
      <c r="AM1183" s="81">
        <f>_xlfn.IFNA(IF($D1183=1,IF($K1183="Not Paid by Tenant",0,INDEX('AMI Ref'!$O$6:$R$6,MATCH($K1183,{"Oil","Gas","Electric - Other","Electric ccASHP - split"},0))),0),"")</f>
        <v>0</v>
      </c>
      <c r="AN1183" s="81">
        <f>_xlfn.IFNA(IF($D1183=2,IF($K1183="Not Paid by Tenant",0,INDEX('AMI Ref'!$O$7:$R$7,MATCH($K1183,{"Oil","Gas","Electric - Other","Electric ccASHP - split"},0))),0),"")</f>
        <v>0</v>
      </c>
      <c r="AO1183" s="81">
        <f>_xlfn.IFNA(IF($D1183=3,IF($K1183="Not Paid by Tenant",0,INDEX('AMI Ref'!$O$8:$R$8,MATCH($K1183,{"Oil","Gas","Electric - Other","Electric ccASHP - split"},0))),0),"")</f>
        <v>0</v>
      </c>
      <c r="AP1183" s="81">
        <f>_xlfn.IFNA(IF($D1183=4,IF($K1183="Not Paid by Tenant",0,INDEX('AMI Ref'!$O$9:$R$9,MATCH($K1183,{"Oil","Gas","Electric - Other","Electric ccASHP - split"},0))),0),"")</f>
        <v>0</v>
      </c>
      <c r="AQ1183" s="81">
        <f>_xlfn.IFNA(IF($D1183=5,IF($K1183="Not Paid by Tenant",0,INDEX('AMI Ref'!$O$10:$R$10,MATCH($K1183,{"Oil","Gas","Electric - Other","Electric ccASHP - split"},0))),0),"")</f>
        <v>0</v>
      </c>
      <c r="AR1183" s="124">
        <f t="shared" si="156"/>
        <v>0</v>
      </c>
      <c r="AS1183" s="123" t="e">
        <f t="shared" si="157"/>
        <v>#N/A</v>
      </c>
    </row>
    <row r="1184" spans="1:45" x14ac:dyDescent="0.2">
      <c r="A1184" s="130">
        <v>1182</v>
      </c>
      <c r="B1184" s="177">
        <f>IF(OR(COUNTIF($B$2:$B1183,Input!$F1200)&lt;1,COUNTIF($O$2:$O1183,Input!$C1200)&lt;1),Input!F1200,0)</f>
        <v>0</v>
      </c>
      <c r="C1184" s="177">
        <f>IF(OR(COUNTIF($B$2:$B1183,Input!$F1200)&lt;1,COUNTIF($O$2:$O1183,Input!$C1200)&lt;1),Input!G1200,0)</f>
        <v>0</v>
      </c>
      <c r="D1184" s="177">
        <f>IF(OR(COUNTIF($B$2:$B1183,Input!$F1200)&lt;1,COUNTIF($O$2:$O1183,Input!$C1200)&lt;1),Input!H1200,0)</f>
        <v>0</v>
      </c>
      <c r="E1184" s="177">
        <f>IF(OR(COUNTIF($B$2:$B1183,Input!$F1200)&lt;1,COUNTIF($O$2:$O1183,Input!$C1200)&lt;1),Input!I1200,0)</f>
        <v>0</v>
      </c>
      <c r="F1184" s="177">
        <f>IF(OR(COUNTIF($B$2:$B1183,Input!$F1200)&lt;1,COUNTIF($O$2:$O1183,Input!$C1200)&lt;1),Input!J1200,0)</f>
        <v>0</v>
      </c>
      <c r="G1184" s="177">
        <f>IF(OR(COUNTIF($B$2:$B1183,Input!$F1200)&lt;1,COUNTIF($O$2:$O1183,Input!$C1200)&lt;1),Input!K1200,0)</f>
        <v>0</v>
      </c>
      <c r="H1184" s="177">
        <f>IF(OR(COUNTIF($B$2:$B1183,Input!$F1200)&lt;1,COUNTIF($O$2:$O1183,Input!$C1200)&lt;1),Input!L1200,0)</f>
        <v>0</v>
      </c>
      <c r="I1184" s="177">
        <f>IF(OR(COUNTIF($B$2:$B1183,Input!$F1200)&lt;1,COUNTIF($O$2:$O1183,Input!$C1200)&lt;1),Input!M1200,0)</f>
        <v>0</v>
      </c>
      <c r="J1184" s="177">
        <f>IF(OR(COUNTIF($B$2:$B1183,Input!$F1200)&lt;1,COUNTIF($O$2:$O1183,Input!$C1200)&lt;1),Input!N1200,0)</f>
        <v>0</v>
      </c>
      <c r="K1184" s="177">
        <f>IF(OR(COUNTIF($B$2:$B1183,Input!$F1200)&lt;1,COUNTIF($O$2:$O1183,Input!$C1200)&lt;1),Input!O1200,0)</f>
        <v>0</v>
      </c>
      <c r="L1184" s="177">
        <f>IF(OR(COUNTIF($B$2:$B1183,Input!$F1200)&lt;1,COUNTIF($O$2:$O1183,Input!$C1200)&lt;1),Input!P1200,0)</f>
        <v>0</v>
      </c>
      <c r="M1184" s="129" t="str">
        <f t="shared" si="152"/>
        <v/>
      </c>
      <c r="N1184" s="161">
        <f t="shared" si="158"/>
        <v>0</v>
      </c>
      <c r="O1184" s="168">
        <f>Input!C1200</f>
        <v>0</v>
      </c>
      <c r="P1184" s="168"/>
      <c r="R1184" s="131">
        <f t="shared" si="159"/>
        <v>0</v>
      </c>
      <c r="S1184" s="133" t="str">
        <f t="shared" si="153"/>
        <v xml:space="preserve"> </v>
      </c>
      <c r="T1184" s="133"/>
      <c r="U1184" s="132" t="str">
        <f>_xlfn.IFNA(IF($D1184=0,LOOKUP($F1184,{0.1,0.2,0.3,0.4,0.5,0.6,0.7,0.8,0.9,1},{22,34,46,58,70,82,94,106,118,130}),""),"")</f>
        <v/>
      </c>
      <c r="V1184" s="132" t="str">
        <f>_xlfn.IFNA(IF($D1184=1,LOOKUP($F1184,{0.1,0.2,0.3,0.4,0.5,0.6,0.7,0.8,0.9,1},{23,35,47,59,71,83,95,107,119,131}),""),"")</f>
        <v/>
      </c>
      <c r="W1184" s="132" t="str">
        <f>_xlfn.IFNA(IF($D1184=2,LOOKUP($F1184,{0.1,0.2,0.3,0.4,0.5,0.6,0.7,0.8,0.9,1},{24,36,48,60,72,84,96,108,120,132}),""),"")</f>
        <v/>
      </c>
      <c r="X1184" s="132" t="str">
        <f>_xlfn.IFNA(IF($D1184=3,LOOKUP($F1184,{0.1,0.2,0.3,0.4,0.5,0.6,0.7,0.8,0.9,1},{25,37,49,61,73,85,97,109,121,133}),""),"")</f>
        <v/>
      </c>
      <c r="Y1184" s="132" t="str">
        <f>_xlfn.IFNA(IF($D1184=4,LOOKUP($F1184,{0.1,0.2,0.3,0.4,0.5,0.6,0.7,0.8,0.9,1},{26,38,50,62,74,86,98,110,122,134}),""),"")</f>
        <v/>
      </c>
      <c r="Z1184" s="132" t="str">
        <f>_xlfn.IFNA(IF($D1184=5,LOOKUP($F1184,{0.1,0.2,0.3,0.4,0.5,0.6,0.7,0.8,0.9,1},{27,39,51,63,75,87,99,111,123,135}),""),"")</f>
        <v/>
      </c>
      <c r="AA1184" s="132">
        <f t="shared" si="154"/>
        <v>0</v>
      </c>
      <c r="AB1184" s="132" t="str">
        <f t="shared" si="155"/>
        <v>00</v>
      </c>
      <c r="AC1184" s="82" t="e">
        <f>VLOOKUP(AB1184,'AMI Ref'!T:U,2,FALSE)</f>
        <v>#N/A</v>
      </c>
      <c r="AD1184" s="124"/>
      <c r="AE1184" s="81" t="str">
        <f>_xlfn.IFNA(IF($D1184=0,IF($J1184="Not Paid by Tenant",0,INDEX('AMI Ref'!$K$5:$N$5,MATCH($J1184,{"Oil","Gas","Electric - Other","ELECTRIC - HEAT PUMP"},0))),0),"")</f>
        <v/>
      </c>
      <c r="AF1184" s="81">
        <f>_xlfn.IFNA(IF($D1184=1,IF($J1184="Not Paid by Tenant",0,INDEX('AMI Ref'!$K$6:$N$6,MATCH($J1184,{"Oil","Gas","Electric - Other","ELECTRIC - HEAT PUMP"},0))),0),"")</f>
        <v>0</v>
      </c>
      <c r="AG1184" s="81">
        <f>_xlfn.IFNA(IF($D1184=2,IF($J1184="Not Paid by Tenant",0,INDEX('AMI Ref'!$K$7:$N$7,MATCH($J1184,{"Oil","Gas","Electric - Other","ELECTRIC - HEAT PUMP"},0))),0),"")</f>
        <v>0</v>
      </c>
      <c r="AH1184" s="81">
        <f>_xlfn.IFNA(IF($D1184=3,IF($J1184="Not Paid by Tenant",0,INDEX('AMI Ref'!$K$8:$N$8,MATCH($J1184,{"Oil","Gas","Electric - Other","ELECTRIC - HEAT PUMP"},0))),0),"")</f>
        <v>0</v>
      </c>
      <c r="AI1184" s="81">
        <f>_xlfn.IFNA(IF($D1184=4,IF($J1184="Not Paid by Tenant",0,INDEX('AMI Ref'!$K$9:$N$9,MATCH($J1184,{"Oil","Gas","Electric - Other","ELECTRIC - HEAT PUMP"},0))),0),"")</f>
        <v>0</v>
      </c>
      <c r="AJ1184" s="81">
        <f>_xlfn.IFNA(IF($D1184=5,IF($J1184="Not Paid by Tenant",0,INDEX('AMI Ref'!$K$10:$N$10,MATCH($J1184,{"Oil","Gas","Electric - Other","ELECTRIC - HEAT PUMP"},0))),0),"")</f>
        <v>0</v>
      </c>
      <c r="AK1184" s="128"/>
      <c r="AL1184" s="81" t="str">
        <f>_xlfn.IFNA(IF($D1184=0,IF($K1184="Not Paid by Tenant",0,INDEX('AMI Ref'!$O$5:$R$5,MATCH($K1184,{"Oil","Gas","Electric - Other","Electric ccASHP - split"},0))),0),"")</f>
        <v/>
      </c>
      <c r="AM1184" s="81">
        <f>_xlfn.IFNA(IF($D1184=1,IF($K1184="Not Paid by Tenant",0,INDEX('AMI Ref'!$O$6:$R$6,MATCH($K1184,{"Oil","Gas","Electric - Other","Electric ccASHP - split"},0))),0),"")</f>
        <v>0</v>
      </c>
      <c r="AN1184" s="81">
        <f>_xlfn.IFNA(IF($D1184=2,IF($K1184="Not Paid by Tenant",0,INDEX('AMI Ref'!$O$7:$R$7,MATCH($K1184,{"Oil","Gas","Electric - Other","Electric ccASHP - split"},0))),0),"")</f>
        <v>0</v>
      </c>
      <c r="AO1184" s="81">
        <f>_xlfn.IFNA(IF($D1184=3,IF($K1184="Not Paid by Tenant",0,INDEX('AMI Ref'!$O$8:$R$8,MATCH($K1184,{"Oil","Gas","Electric - Other","Electric ccASHP - split"},0))),0),"")</f>
        <v>0</v>
      </c>
      <c r="AP1184" s="81">
        <f>_xlfn.IFNA(IF($D1184=4,IF($K1184="Not Paid by Tenant",0,INDEX('AMI Ref'!$O$9:$R$9,MATCH($K1184,{"Oil","Gas","Electric - Other","Electric ccASHP - split"},0))),0),"")</f>
        <v>0</v>
      </c>
      <c r="AQ1184" s="81">
        <f>_xlfn.IFNA(IF($D1184=5,IF($K1184="Not Paid by Tenant",0,INDEX('AMI Ref'!$O$10:$R$10,MATCH($K1184,{"Oil","Gas","Electric - Other","Electric ccASHP - split"},0))),0),"")</f>
        <v>0</v>
      </c>
      <c r="AR1184" s="124">
        <f t="shared" si="156"/>
        <v>0</v>
      </c>
      <c r="AS1184" s="123" t="e">
        <f t="shared" si="157"/>
        <v>#N/A</v>
      </c>
    </row>
    <row r="1185" spans="1:45" x14ac:dyDescent="0.2">
      <c r="A1185" s="130">
        <v>1183</v>
      </c>
      <c r="B1185" s="177">
        <f>IF(OR(COUNTIF($B$2:$B1184,Input!$F1201)&lt;1,COUNTIF($O$2:$O1184,Input!$C1201)&lt;1),Input!F1201,0)</f>
        <v>0</v>
      </c>
      <c r="C1185" s="177">
        <f>IF(OR(COUNTIF($B$2:$B1184,Input!$F1201)&lt;1,COUNTIF($O$2:$O1184,Input!$C1201)&lt;1),Input!G1201,0)</f>
        <v>0</v>
      </c>
      <c r="D1185" s="177">
        <f>IF(OR(COUNTIF($B$2:$B1184,Input!$F1201)&lt;1,COUNTIF($O$2:$O1184,Input!$C1201)&lt;1),Input!H1201,0)</f>
        <v>0</v>
      </c>
      <c r="E1185" s="177">
        <f>IF(OR(COUNTIF($B$2:$B1184,Input!$F1201)&lt;1,COUNTIF($O$2:$O1184,Input!$C1201)&lt;1),Input!I1201,0)</f>
        <v>0</v>
      </c>
      <c r="F1185" s="177">
        <f>IF(OR(COUNTIF($B$2:$B1184,Input!$F1201)&lt;1,COUNTIF($O$2:$O1184,Input!$C1201)&lt;1),Input!J1201,0)</f>
        <v>0</v>
      </c>
      <c r="G1185" s="177">
        <f>IF(OR(COUNTIF($B$2:$B1184,Input!$F1201)&lt;1,COUNTIF($O$2:$O1184,Input!$C1201)&lt;1),Input!K1201,0)</f>
        <v>0</v>
      </c>
      <c r="H1185" s="177">
        <f>IF(OR(COUNTIF($B$2:$B1184,Input!$F1201)&lt;1,COUNTIF($O$2:$O1184,Input!$C1201)&lt;1),Input!L1201,0)</f>
        <v>0</v>
      </c>
      <c r="I1185" s="177">
        <f>IF(OR(COUNTIF($B$2:$B1184,Input!$F1201)&lt;1,COUNTIF($O$2:$O1184,Input!$C1201)&lt;1),Input!M1201,0)</f>
        <v>0</v>
      </c>
      <c r="J1185" s="177">
        <f>IF(OR(COUNTIF($B$2:$B1184,Input!$F1201)&lt;1,COUNTIF($O$2:$O1184,Input!$C1201)&lt;1),Input!N1201,0)</f>
        <v>0</v>
      </c>
      <c r="K1185" s="177">
        <f>IF(OR(COUNTIF($B$2:$B1184,Input!$F1201)&lt;1,COUNTIF($O$2:$O1184,Input!$C1201)&lt;1),Input!O1201,0)</f>
        <v>0</v>
      </c>
      <c r="L1185" s="177">
        <f>IF(OR(COUNTIF($B$2:$B1184,Input!$F1201)&lt;1,COUNTIF($O$2:$O1184,Input!$C1201)&lt;1),Input!P1201,0)</f>
        <v>0</v>
      </c>
      <c r="M1185" s="129" t="str">
        <f t="shared" si="152"/>
        <v/>
      </c>
      <c r="N1185" s="161">
        <f t="shared" si="158"/>
        <v>0</v>
      </c>
      <c r="O1185" s="168">
        <f>Input!C1201</f>
        <v>0</v>
      </c>
      <c r="P1185" s="168"/>
      <c r="R1185" s="131">
        <f t="shared" si="159"/>
        <v>0</v>
      </c>
      <c r="S1185" s="133" t="str">
        <f t="shared" si="153"/>
        <v xml:space="preserve"> </v>
      </c>
      <c r="T1185" s="133"/>
      <c r="U1185" s="132" t="str">
        <f>_xlfn.IFNA(IF($D1185=0,LOOKUP($F1185,{0.1,0.2,0.3,0.4,0.5,0.6,0.7,0.8,0.9,1},{22,34,46,58,70,82,94,106,118,130}),""),"")</f>
        <v/>
      </c>
      <c r="V1185" s="132" t="str">
        <f>_xlfn.IFNA(IF($D1185=1,LOOKUP($F1185,{0.1,0.2,0.3,0.4,0.5,0.6,0.7,0.8,0.9,1},{23,35,47,59,71,83,95,107,119,131}),""),"")</f>
        <v/>
      </c>
      <c r="W1185" s="132" t="str">
        <f>_xlfn.IFNA(IF($D1185=2,LOOKUP($F1185,{0.1,0.2,0.3,0.4,0.5,0.6,0.7,0.8,0.9,1},{24,36,48,60,72,84,96,108,120,132}),""),"")</f>
        <v/>
      </c>
      <c r="X1185" s="132" t="str">
        <f>_xlfn.IFNA(IF($D1185=3,LOOKUP($F1185,{0.1,0.2,0.3,0.4,0.5,0.6,0.7,0.8,0.9,1},{25,37,49,61,73,85,97,109,121,133}),""),"")</f>
        <v/>
      </c>
      <c r="Y1185" s="132" t="str">
        <f>_xlfn.IFNA(IF($D1185=4,LOOKUP($F1185,{0.1,0.2,0.3,0.4,0.5,0.6,0.7,0.8,0.9,1},{26,38,50,62,74,86,98,110,122,134}),""),"")</f>
        <v/>
      </c>
      <c r="Z1185" s="132" t="str">
        <f>_xlfn.IFNA(IF($D1185=5,LOOKUP($F1185,{0.1,0.2,0.3,0.4,0.5,0.6,0.7,0.8,0.9,1},{27,39,51,63,75,87,99,111,123,135}),""),"")</f>
        <v/>
      </c>
      <c r="AA1185" s="132">
        <f t="shared" si="154"/>
        <v>0</v>
      </c>
      <c r="AB1185" s="132" t="str">
        <f t="shared" si="155"/>
        <v>00</v>
      </c>
      <c r="AC1185" s="82" t="e">
        <f>VLOOKUP(AB1185,'AMI Ref'!T:U,2,FALSE)</f>
        <v>#N/A</v>
      </c>
      <c r="AD1185" s="124"/>
      <c r="AE1185" s="81" t="str">
        <f>_xlfn.IFNA(IF($D1185=0,IF($J1185="Not Paid by Tenant",0,INDEX('AMI Ref'!$K$5:$N$5,MATCH($J1185,{"Oil","Gas","Electric - Other","ELECTRIC - HEAT PUMP"},0))),0),"")</f>
        <v/>
      </c>
      <c r="AF1185" s="81">
        <f>_xlfn.IFNA(IF($D1185=1,IF($J1185="Not Paid by Tenant",0,INDEX('AMI Ref'!$K$6:$N$6,MATCH($J1185,{"Oil","Gas","Electric - Other","ELECTRIC - HEAT PUMP"},0))),0),"")</f>
        <v>0</v>
      </c>
      <c r="AG1185" s="81">
        <f>_xlfn.IFNA(IF($D1185=2,IF($J1185="Not Paid by Tenant",0,INDEX('AMI Ref'!$K$7:$N$7,MATCH($J1185,{"Oil","Gas","Electric - Other","ELECTRIC - HEAT PUMP"},0))),0),"")</f>
        <v>0</v>
      </c>
      <c r="AH1185" s="81">
        <f>_xlfn.IFNA(IF($D1185=3,IF($J1185="Not Paid by Tenant",0,INDEX('AMI Ref'!$K$8:$N$8,MATCH($J1185,{"Oil","Gas","Electric - Other","ELECTRIC - HEAT PUMP"},0))),0),"")</f>
        <v>0</v>
      </c>
      <c r="AI1185" s="81">
        <f>_xlfn.IFNA(IF($D1185=4,IF($J1185="Not Paid by Tenant",0,INDEX('AMI Ref'!$K$9:$N$9,MATCH($J1185,{"Oil","Gas","Electric - Other","ELECTRIC - HEAT PUMP"},0))),0),"")</f>
        <v>0</v>
      </c>
      <c r="AJ1185" s="81">
        <f>_xlfn.IFNA(IF($D1185=5,IF($J1185="Not Paid by Tenant",0,INDEX('AMI Ref'!$K$10:$N$10,MATCH($J1185,{"Oil","Gas","Electric - Other","ELECTRIC - HEAT PUMP"},0))),0),"")</f>
        <v>0</v>
      </c>
      <c r="AK1185" s="128"/>
      <c r="AL1185" s="81" t="str">
        <f>_xlfn.IFNA(IF($D1185=0,IF($K1185="Not Paid by Tenant",0,INDEX('AMI Ref'!$O$5:$R$5,MATCH($K1185,{"Oil","Gas","Electric - Other","Electric ccASHP - split"},0))),0),"")</f>
        <v/>
      </c>
      <c r="AM1185" s="81">
        <f>_xlfn.IFNA(IF($D1185=1,IF($K1185="Not Paid by Tenant",0,INDEX('AMI Ref'!$O$6:$R$6,MATCH($K1185,{"Oil","Gas","Electric - Other","Electric ccASHP - split"},0))),0),"")</f>
        <v>0</v>
      </c>
      <c r="AN1185" s="81">
        <f>_xlfn.IFNA(IF($D1185=2,IF($K1185="Not Paid by Tenant",0,INDEX('AMI Ref'!$O$7:$R$7,MATCH($K1185,{"Oil","Gas","Electric - Other","Electric ccASHP - split"},0))),0),"")</f>
        <v>0</v>
      </c>
      <c r="AO1185" s="81">
        <f>_xlfn.IFNA(IF($D1185=3,IF($K1185="Not Paid by Tenant",0,INDEX('AMI Ref'!$O$8:$R$8,MATCH($K1185,{"Oil","Gas","Electric - Other","Electric ccASHP - split"},0))),0),"")</f>
        <v>0</v>
      </c>
      <c r="AP1185" s="81">
        <f>_xlfn.IFNA(IF($D1185=4,IF($K1185="Not Paid by Tenant",0,INDEX('AMI Ref'!$O$9:$R$9,MATCH($K1185,{"Oil","Gas","Electric - Other","Electric ccASHP - split"},0))),0),"")</f>
        <v>0</v>
      </c>
      <c r="AQ1185" s="81">
        <f>_xlfn.IFNA(IF($D1185=5,IF($K1185="Not Paid by Tenant",0,INDEX('AMI Ref'!$O$10:$R$10,MATCH($K1185,{"Oil","Gas","Electric - Other","Electric ccASHP - split"},0))),0),"")</f>
        <v>0</v>
      </c>
      <c r="AR1185" s="124">
        <f t="shared" si="156"/>
        <v>0</v>
      </c>
      <c r="AS1185" s="123" t="e">
        <f t="shared" si="157"/>
        <v>#N/A</v>
      </c>
    </row>
    <row r="1186" spans="1:45" x14ac:dyDescent="0.2">
      <c r="A1186" s="130">
        <v>1184</v>
      </c>
      <c r="B1186" s="177">
        <f>IF(OR(COUNTIF($B$2:$B1185,Input!$F1202)&lt;1,COUNTIF($O$2:$O1185,Input!$C1202)&lt;1),Input!F1202,0)</f>
        <v>0</v>
      </c>
      <c r="C1186" s="177">
        <f>IF(OR(COUNTIF($B$2:$B1185,Input!$F1202)&lt;1,COUNTIF($O$2:$O1185,Input!$C1202)&lt;1),Input!G1202,0)</f>
        <v>0</v>
      </c>
      <c r="D1186" s="177">
        <f>IF(OR(COUNTIF($B$2:$B1185,Input!$F1202)&lt;1,COUNTIF($O$2:$O1185,Input!$C1202)&lt;1),Input!H1202,0)</f>
        <v>0</v>
      </c>
      <c r="E1186" s="177">
        <f>IF(OR(COUNTIF($B$2:$B1185,Input!$F1202)&lt;1,COUNTIF($O$2:$O1185,Input!$C1202)&lt;1),Input!I1202,0)</f>
        <v>0</v>
      </c>
      <c r="F1186" s="177">
        <f>IF(OR(COUNTIF($B$2:$B1185,Input!$F1202)&lt;1,COUNTIF($O$2:$O1185,Input!$C1202)&lt;1),Input!J1202,0)</f>
        <v>0</v>
      </c>
      <c r="G1186" s="177">
        <f>IF(OR(COUNTIF($B$2:$B1185,Input!$F1202)&lt;1,COUNTIF($O$2:$O1185,Input!$C1202)&lt;1),Input!K1202,0)</f>
        <v>0</v>
      </c>
      <c r="H1186" s="177">
        <f>IF(OR(COUNTIF($B$2:$B1185,Input!$F1202)&lt;1,COUNTIF($O$2:$O1185,Input!$C1202)&lt;1),Input!L1202,0)</f>
        <v>0</v>
      </c>
      <c r="I1186" s="177">
        <f>IF(OR(COUNTIF($B$2:$B1185,Input!$F1202)&lt;1,COUNTIF($O$2:$O1185,Input!$C1202)&lt;1),Input!M1202,0)</f>
        <v>0</v>
      </c>
      <c r="J1186" s="177">
        <f>IF(OR(COUNTIF($B$2:$B1185,Input!$F1202)&lt;1,COUNTIF($O$2:$O1185,Input!$C1202)&lt;1),Input!N1202,0)</f>
        <v>0</v>
      </c>
      <c r="K1186" s="177">
        <f>IF(OR(COUNTIF($B$2:$B1185,Input!$F1202)&lt;1,COUNTIF($O$2:$O1185,Input!$C1202)&lt;1),Input!O1202,0)</f>
        <v>0</v>
      </c>
      <c r="L1186" s="177">
        <f>IF(OR(COUNTIF($B$2:$B1185,Input!$F1202)&lt;1,COUNTIF($O$2:$O1185,Input!$C1202)&lt;1),Input!P1202,0)</f>
        <v>0</v>
      </c>
      <c r="M1186" s="129" t="str">
        <f t="shared" si="152"/>
        <v/>
      </c>
      <c r="N1186" s="161">
        <f t="shared" si="158"/>
        <v>0</v>
      </c>
      <c r="O1186" s="168">
        <f>Input!C1202</f>
        <v>0</v>
      </c>
      <c r="P1186" s="168"/>
      <c r="R1186" s="131">
        <f t="shared" si="159"/>
        <v>0</v>
      </c>
      <c r="S1186" s="133" t="str">
        <f t="shared" si="153"/>
        <v xml:space="preserve"> </v>
      </c>
      <c r="T1186" s="133"/>
      <c r="U1186" s="132" t="str">
        <f>_xlfn.IFNA(IF($D1186=0,LOOKUP($F1186,{0.1,0.2,0.3,0.4,0.5,0.6,0.7,0.8,0.9,1},{22,34,46,58,70,82,94,106,118,130}),""),"")</f>
        <v/>
      </c>
      <c r="V1186" s="132" t="str">
        <f>_xlfn.IFNA(IF($D1186=1,LOOKUP($F1186,{0.1,0.2,0.3,0.4,0.5,0.6,0.7,0.8,0.9,1},{23,35,47,59,71,83,95,107,119,131}),""),"")</f>
        <v/>
      </c>
      <c r="W1186" s="132" t="str">
        <f>_xlfn.IFNA(IF($D1186=2,LOOKUP($F1186,{0.1,0.2,0.3,0.4,0.5,0.6,0.7,0.8,0.9,1},{24,36,48,60,72,84,96,108,120,132}),""),"")</f>
        <v/>
      </c>
      <c r="X1186" s="132" t="str">
        <f>_xlfn.IFNA(IF($D1186=3,LOOKUP($F1186,{0.1,0.2,0.3,0.4,0.5,0.6,0.7,0.8,0.9,1},{25,37,49,61,73,85,97,109,121,133}),""),"")</f>
        <v/>
      </c>
      <c r="Y1186" s="132" t="str">
        <f>_xlfn.IFNA(IF($D1186=4,LOOKUP($F1186,{0.1,0.2,0.3,0.4,0.5,0.6,0.7,0.8,0.9,1},{26,38,50,62,74,86,98,110,122,134}),""),"")</f>
        <v/>
      </c>
      <c r="Z1186" s="132" t="str">
        <f>_xlfn.IFNA(IF($D1186=5,LOOKUP($F1186,{0.1,0.2,0.3,0.4,0.5,0.6,0.7,0.8,0.9,1},{27,39,51,63,75,87,99,111,123,135}),""),"")</f>
        <v/>
      </c>
      <c r="AA1186" s="132">
        <f t="shared" si="154"/>
        <v>0</v>
      </c>
      <c r="AB1186" s="132" t="str">
        <f t="shared" si="155"/>
        <v>00</v>
      </c>
      <c r="AC1186" s="82" t="e">
        <f>VLOOKUP(AB1186,'AMI Ref'!T:U,2,FALSE)</f>
        <v>#N/A</v>
      </c>
      <c r="AD1186" s="124"/>
      <c r="AE1186" s="81" t="str">
        <f>_xlfn.IFNA(IF($D1186=0,IF($J1186="Not Paid by Tenant",0,INDEX('AMI Ref'!$K$5:$N$5,MATCH($J1186,{"Oil","Gas","Electric - Other","ELECTRIC - HEAT PUMP"},0))),0),"")</f>
        <v/>
      </c>
      <c r="AF1186" s="81">
        <f>_xlfn.IFNA(IF($D1186=1,IF($J1186="Not Paid by Tenant",0,INDEX('AMI Ref'!$K$6:$N$6,MATCH($J1186,{"Oil","Gas","Electric - Other","ELECTRIC - HEAT PUMP"},0))),0),"")</f>
        <v>0</v>
      </c>
      <c r="AG1186" s="81">
        <f>_xlfn.IFNA(IF($D1186=2,IF($J1186="Not Paid by Tenant",0,INDEX('AMI Ref'!$K$7:$N$7,MATCH($J1186,{"Oil","Gas","Electric - Other","ELECTRIC - HEAT PUMP"},0))),0),"")</f>
        <v>0</v>
      </c>
      <c r="AH1186" s="81">
        <f>_xlfn.IFNA(IF($D1186=3,IF($J1186="Not Paid by Tenant",0,INDEX('AMI Ref'!$K$8:$N$8,MATCH($J1186,{"Oil","Gas","Electric - Other","ELECTRIC - HEAT PUMP"},0))),0),"")</f>
        <v>0</v>
      </c>
      <c r="AI1186" s="81">
        <f>_xlfn.IFNA(IF($D1186=4,IF($J1186="Not Paid by Tenant",0,INDEX('AMI Ref'!$K$9:$N$9,MATCH($J1186,{"Oil","Gas","Electric - Other","ELECTRIC - HEAT PUMP"},0))),0),"")</f>
        <v>0</v>
      </c>
      <c r="AJ1186" s="81">
        <f>_xlfn.IFNA(IF($D1186=5,IF($J1186="Not Paid by Tenant",0,INDEX('AMI Ref'!$K$10:$N$10,MATCH($J1186,{"Oil","Gas","Electric - Other","ELECTRIC - HEAT PUMP"},0))),0),"")</f>
        <v>0</v>
      </c>
      <c r="AK1186" s="128"/>
      <c r="AL1186" s="81" t="str">
        <f>_xlfn.IFNA(IF($D1186=0,IF($K1186="Not Paid by Tenant",0,INDEX('AMI Ref'!$O$5:$R$5,MATCH($K1186,{"Oil","Gas","Electric - Other","Electric ccASHP - split"},0))),0),"")</f>
        <v/>
      </c>
      <c r="AM1186" s="81">
        <f>_xlfn.IFNA(IF($D1186=1,IF($K1186="Not Paid by Tenant",0,INDEX('AMI Ref'!$O$6:$R$6,MATCH($K1186,{"Oil","Gas","Electric - Other","Electric ccASHP - split"},0))),0),"")</f>
        <v>0</v>
      </c>
      <c r="AN1186" s="81">
        <f>_xlfn.IFNA(IF($D1186=2,IF($K1186="Not Paid by Tenant",0,INDEX('AMI Ref'!$O$7:$R$7,MATCH($K1186,{"Oil","Gas","Electric - Other","Electric ccASHP - split"},0))),0),"")</f>
        <v>0</v>
      </c>
      <c r="AO1186" s="81">
        <f>_xlfn.IFNA(IF($D1186=3,IF($K1186="Not Paid by Tenant",0,INDEX('AMI Ref'!$O$8:$R$8,MATCH($K1186,{"Oil","Gas","Electric - Other","Electric ccASHP - split"},0))),0),"")</f>
        <v>0</v>
      </c>
      <c r="AP1186" s="81">
        <f>_xlfn.IFNA(IF($D1186=4,IF($K1186="Not Paid by Tenant",0,INDEX('AMI Ref'!$O$9:$R$9,MATCH($K1186,{"Oil","Gas","Electric - Other","Electric ccASHP - split"},0))),0),"")</f>
        <v>0</v>
      </c>
      <c r="AQ1186" s="81">
        <f>_xlfn.IFNA(IF($D1186=5,IF($K1186="Not Paid by Tenant",0,INDEX('AMI Ref'!$O$10:$R$10,MATCH($K1186,{"Oil","Gas","Electric - Other","Electric ccASHP - split"},0))),0),"")</f>
        <v>0</v>
      </c>
      <c r="AR1186" s="124">
        <f t="shared" si="156"/>
        <v>0</v>
      </c>
      <c r="AS1186" s="123" t="e">
        <f t="shared" si="157"/>
        <v>#N/A</v>
      </c>
    </row>
    <row r="1187" spans="1:45" x14ac:dyDescent="0.2">
      <c r="A1187" s="130">
        <v>1185</v>
      </c>
      <c r="B1187" s="177">
        <f>IF(OR(COUNTIF($B$2:$B1186,Input!$F1203)&lt;1,COUNTIF($O$2:$O1186,Input!$C1203)&lt;1),Input!F1203,0)</f>
        <v>0</v>
      </c>
      <c r="C1187" s="177">
        <f>IF(OR(COUNTIF($B$2:$B1186,Input!$F1203)&lt;1,COUNTIF($O$2:$O1186,Input!$C1203)&lt;1),Input!G1203,0)</f>
        <v>0</v>
      </c>
      <c r="D1187" s="177">
        <f>IF(OR(COUNTIF($B$2:$B1186,Input!$F1203)&lt;1,COUNTIF($O$2:$O1186,Input!$C1203)&lt;1),Input!H1203,0)</f>
        <v>0</v>
      </c>
      <c r="E1187" s="177">
        <f>IF(OR(COUNTIF($B$2:$B1186,Input!$F1203)&lt;1,COUNTIF($O$2:$O1186,Input!$C1203)&lt;1),Input!I1203,0)</f>
        <v>0</v>
      </c>
      <c r="F1187" s="177">
        <f>IF(OR(COUNTIF($B$2:$B1186,Input!$F1203)&lt;1,COUNTIF($O$2:$O1186,Input!$C1203)&lt;1),Input!J1203,0)</f>
        <v>0</v>
      </c>
      <c r="G1187" s="177">
        <f>IF(OR(COUNTIF($B$2:$B1186,Input!$F1203)&lt;1,COUNTIF($O$2:$O1186,Input!$C1203)&lt;1),Input!K1203,0)</f>
        <v>0</v>
      </c>
      <c r="H1187" s="177">
        <f>IF(OR(COUNTIF($B$2:$B1186,Input!$F1203)&lt;1,COUNTIF($O$2:$O1186,Input!$C1203)&lt;1),Input!L1203,0)</f>
        <v>0</v>
      </c>
      <c r="I1187" s="177">
        <f>IF(OR(COUNTIF($B$2:$B1186,Input!$F1203)&lt;1,COUNTIF($O$2:$O1186,Input!$C1203)&lt;1),Input!M1203,0)</f>
        <v>0</v>
      </c>
      <c r="J1187" s="177">
        <f>IF(OR(COUNTIF($B$2:$B1186,Input!$F1203)&lt;1,COUNTIF($O$2:$O1186,Input!$C1203)&lt;1),Input!N1203,0)</f>
        <v>0</v>
      </c>
      <c r="K1187" s="177">
        <f>IF(OR(COUNTIF($B$2:$B1186,Input!$F1203)&lt;1,COUNTIF($O$2:$O1186,Input!$C1203)&lt;1),Input!O1203,0)</f>
        <v>0</v>
      </c>
      <c r="L1187" s="177">
        <f>IF(OR(COUNTIF($B$2:$B1186,Input!$F1203)&lt;1,COUNTIF($O$2:$O1186,Input!$C1203)&lt;1),Input!P1203,0)</f>
        <v>0</v>
      </c>
      <c r="M1187" s="129" t="str">
        <f t="shared" ref="M1187:M1250" si="160">IFERROR(IF(E1187="NO","NA",IF(AND(E1187="yes",C1187+L1187&lt;=AS1187),"YES","NO")),"")</f>
        <v/>
      </c>
      <c r="N1187" s="161">
        <f t="shared" si="158"/>
        <v>0</v>
      </c>
      <c r="O1187" s="168">
        <f>Input!C1203</f>
        <v>0</v>
      </c>
      <c r="P1187" s="168"/>
      <c r="R1187" s="131">
        <f t="shared" si="159"/>
        <v>0</v>
      </c>
      <c r="S1187" s="133" t="str">
        <f t="shared" ref="S1187:S1250" si="161">IF(H1187="Yes w/ Elec. Stove","G"," ")</f>
        <v xml:space="preserve"> </v>
      </c>
      <c r="T1187" s="133"/>
      <c r="U1187" s="132" t="str">
        <f>_xlfn.IFNA(IF($D1187=0,LOOKUP($F1187,{0.1,0.2,0.3,0.4,0.5,0.6,0.7,0.8,0.9,1},{22,34,46,58,70,82,94,106,118,130}),""),"")</f>
        <v/>
      </c>
      <c r="V1187" s="132" t="str">
        <f>_xlfn.IFNA(IF($D1187=1,LOOKUP($F1187,{0.1,0.2,0.3,0.4,0.5,0.6,0.7,0.8,0.9,1},{23,35,47,59,71,83,95,107,119,131}),""),"")</f>
        <v/>
      </c>
      <c r="W1187" s="132" t="str">
        <f>_xlfn.IFNA(IF($D1187=2,LOOKUP($F1187,{0.1,0.2,0.3,0.4,0.5,0.6,0.7,0.8,0.9,1},{24,36,48,60,72,84,96,108,120,132}),""),"")</f>
        <v/>
      </c>
      <c r="X1187" s="132" t="str">
        <f>_xlfn.IFNA(IF($D1187=3,LOOKUP($F1187,{0.1,0.2,0.3,0.4,0.5,0.6,0.7,0.8,0.9,1},{25,37,49,61,73,85,97,109,121,133}),""),"")</f>
        <v/>
      </c>
      <c r="Y1187" s="132" t="str">
        <f>_xlfn.IFNA(IF($D1187=4,LOOKUP($F1187,{0.1,0.2,0.3,0.4,0.5,0.6,0.7,0.8,0.9,1},{26,38,50,62,74,86,98,110,122,134}),""),"")</f>
        <v/>
      </c>
      <c r="Z1187" s="132" t="str">
        <f>_xlfn.IFNA(IF($D1187=5,LOOKUP($F1187,{0.1,0.2,0.3,0.4,0.5,0.6,0.7,0.8,0.9,1},{27,39,51,63,75,87,99,111,123,135}),""),"")</f>
        <v/>
      </c>
      <c r="AA1187" s="132">
        <f t="shared" ref="AA1187:AA1250" si="162">SUM(U1187:Z1187)</f>
        <v>0</v>
      </c>
      <c r="AB1187" s="132" t="str">
        <f t="shared" ref="AB1187:AB1250" si="163">CONCATENATE(IF(H1187="Yes w/ Elec. Stove","G",R1187),AA1187)</f>
        <v>00</v>
      </c>
      <c r="AC1187" s="82" t="e">
        <f>VLOOKUP(AB1187,'AMI Ref'!T:U,2,FALSE)</f>
        <v>#N/A</v>
      </c>
      <c r="AD1187" s="124"/>
      <c r="AE1187" s="81" t="str">
        <f>_xlfn.IFNA(IF($D1187=0,IF($J1187="Not Paid by Tenant",0,INDEX('AMI Ref'!$K$5:$N$5,MATCH($J1187,{"Oil","Gas","Electric - Other","ELECTRIC - HEAT PUMP"},0))),0),"")</f>
        <v/>
      </c>
      <c r="AF1187" s="81">
        <f>_xlfn.IFNA(IF($D1187=1,IF($J1187="Not Paid by Tenant",0,INDEX('AMI Ref'!$K$6:$N$6,MATCH($J1187,{"Oil","Gas","Electric - Other","ELECTRIC - HEAT PUMP"},0))),0),"")</f>
        <v>0</v>
      </c>
      <c r="AG1187" s="81">
        <f>_xlfn.IFNA(IF($D1187=2,IF($J1187="Not Paid by Tenant",0,INDEX('AMI Ref'!$K$7:$N$7,MATCH($J1187,{"Oil","Gas","Electric - Other","ELECTRIC - HEAT PUMP"},0))),0),"")</f>
        <v>0</v>
      </c>
      <c r="AH1187" s="81">
        <f>_xlfn.IFNA(IF($D1187=3,IF($J1187="Not Paid by Tenant",0,INDEX('AMI Ref'!$K$8:$N$8,MATCH($J1187,{"Oil","Gas","Electric - Other","ELECTRIC - HEAT PUMP"},0))),0),"")</f>
        <v>0</v>
      </c>
      <c r="AI1187" s="81">
        <f>_xlfn.IFNA(IF($D1187=4,IF($J1187="Not Paid by Tenant",0,INDEX('AMI Ref'!$K$9:$N$9,MATCH($J1187,{"Oil","Gas","Electric - Other","ELECTRIC - HEAT PUMP"},0))),0),"")</f>
        <v>0</v>
      </c>
      <c r="AJ1187" s="81">
        <f>_xlfn.IFNA(IF($D1187=5,IF($J1187="Not Paid by Tenant",0,INDEX('AMI Ref'!$K$10:$N$10,MATCH($J1187,{"Oil","Gas","Electric - Other","ELECTRIC - HEAT PUMP"},0))),0),"")</f>
        <v>0</v>
      </c>
      <c r="AK1187" s="128"/>
      <c r="AL1187" s="81" t="str">
        <f>_xlfn.IFNA(IF($D1187=0,IF($K1187="Not Paid by Tenant",0,INDEX('AMI Ref'!$O$5:$R$5,MATCH($K1187,{"Oil","Gas","Electric - Other","Electric ccASHP - split"},0))),0),"")</f>
        <v/>
      </c>
      <c r="AM1187" s="81">
        <f>_xlfn.IFNA(IF($D1187=1,IF($K1187="Not Paid by Tenant",0,INDEX('AMI Ref'!$O$6:$R$6,MATCH($K1187,{"Oil","Gas","Electric - Other","Electric ccASHP - split"},0))),0),"")</f>
        <v>0</v>
      </c>
      <c r="AN1187" s="81">
        <f>_xlfn.IFNA(IF($D1187=2,IF($K1187="Not Paid by Tenant",0,INDEX('AMI Ref'!$O$7:$R$7,MATCH($K1187,{"Oil","Gas","Electric - Other","Electric ccASHP - split"},0))),0),"")</f>
        <v>0</v>
      </c>
      <c r="AO1187" s="81">
        <f>_xlfn.IFNA(IF($D1187=3,IF($K1187="Not Paid by Tenant",0,INDEX('AMI Ref'!$O$8:$R$8,MATCH($K1187,{"Oil","Gas","Electric - Other","Electric ccASHP - split"},0))),0),"")</f>
        <v>0</v>
      </c>
      <c r="AP1187" s="81">
        <f>_xlfn.IFNA(IF($D1187=4,IF($K1187="Not Paid by Tenant",0,INDEX('AMI Ref'!$O$9:$R$9,MATCH($K1187,{"Oil","Gas","Electric - Other","Electric ccASHP - split"},0))),0),"")</f>
        <v>0</v>
      </c>
      <c r="AQ1187" s="81">
        <f>_xlfn.IFNA(IF($D1187=5,IF($K1187="Not Paid by Tenant",0,INDEX('AMI Ref'!$O$10:$R$10,MATCH($K1187,{"Oil","Gas","Electric - Other","Electric ccASHP - split"},0))),0),"")</f>
        <v>0</v>
      </c>
      <c r="AR1187" s="124">
        <f t="shared" ref="AR1187:AR1250" si="164">SUM(AE1187:AQ1187)</f>
        <v>0</v>
      </c>
      <c r="AS1187" s="123" t="e">
        <f t="shared" ref="AS1187:AS1250" si="165">AC1187-AR1187</f>
        <v>#N/A</v>
      </c>
    </row>
    <row r="1188" spans="1:45" x14ac:dyDescent="0.2">
      <c r="A1188" s="130">
        <v>1186</v>
      </c>
      <c r="B1188" s="177">
        <f>IF(OR(COUNTIF($B$2:$B1187,Input!$F1204)&lt;1,COUNTIF($O$2:$O1187,Input!$C1204)&lt;1),Input!F1204,0)</f>
        <v>0</v>
      </c>
      <c r="C1188" s="177">
        <f>IF(OR(COUNTIF($B$2:$B1187,Input!$F1204)&lt;1,COUNTIF($O$2:$O1187,Input!$C1204)&lt;1),Input!G1204,0)</f>
        <v>0</v>
      </c>
      <c r="D1188" s="177">
        <f>IF(OR(COUNTIF($B$2:$B1187,Input!$F1204)&lt;1,COUNTIF($O$2:$O1187,Input!$C1204)&lt;1),Input!H1204,0)</f>
        <v>0</v>
      </c>
      <c r="E1188" s="177">
        <f>IF(OR(COUNTIF($B$2:$B1187,Input!$F1204)&lt;1,COUNTIF($O$2:$O1187,Input!$C1204)&lt;1),Input!I1204,0)</f>
        <v>0</v>
      </c>
      <c r="F1188" s="177">
        <f>IF(OR(COUNTIF($B$2:$B1187,Input!$F1204)&lt;1,COUNTIF($O$2:$O1187,Input!$C1204)&lt;1),Input!J1204,0)</f>
        <v>0</v>
      </c>
      <c r="G1188" s="177">
        <f>IF(OR(COUNTIF($B$2:$B1187,Input!$F1204)&lt;1,COUNTIF($O$2:$O1187,Input!$C1204)&lt;1),Input!K1204,0)</f>
        <v>0</v>
      </c>
      <c r="H1188" s="177">
        <f>IF(OR(COUNTIF($B$2:$B1187,Input!$F1204)&lt;1,COUNTIF($O$2:$O1187,Input!$C1204)&lt;1),Input!L1204,0)</f>
        <v>0</v>
      </c>
      <c r="I1188" s="177">
        <f>IF(OR(COUNTIF($B$2:$B1187,Input!$F1204)&lt;1,COUNTIF($O$2:$O1187,Input!$C1204)&lt;1),Input!M1204,0)</f>
        <v>0</v>
      </c>
      <c r="J1188" s="177">
        <f>IF(OR(COUNTIF($B$2:$B1187,Input!$F1204)&lt;1,COUNTIF($O$2:$O1187,Input!$C1204)&lt;1),Input!N1204,0)</f>
        <v>0</v>
      </c>
      <c r="K1188" s="177">
        <f>IF(OR(COUNTIF($B$2:$B1187,Input!$F1204)&lt;1,COUNTIF($O$2:$O1187,Input!$C1204)&lt;1),Input!O1204,0)</f>
        <v>0</v>
      </c>
      <c r="L1188" s="177">
        <f>IF(OR(COUNTIF($B$2:$B1187,Input!$F1204)&lt;1,COUNTIF($O$2:$O1187,Input!$C1204)&lt;1),Input!P1204,0)</f>
        <v>0</v>
      </c>
      <c r="M1188" s="129" t="str">
        <f t="shared" si="160"/>
        <v/>
      </c>
      <c r="N1188" s="161">
        <f t="shared" si="158"/>
        <v>0</v>
      </c>
      <c r="O1188" s="168">
        <f>Input!C1204</f>
        <v>0</v>
      </c>
      <c r="P1188" s="168"/>
      <c r="R1188" s="131">
        <f t="shared" si="159"/>
        <v>0</v>
      </c>
      <c r="S1188" s="133" t="str">
        <f t="shared" si="161"/>
        <v xml:space="preserve"> </v>
      </c>
      <c r="T1188" s="133"/>
      <c r="U1188" s="132" t="str">
        <f>_xlfn.IFNA(IF($D1188=0,LOOKUP($F1188,{0.1,0.2,0.3,0.4,0.5,0.6,0.7,0.8,0.9,1},{22,34,46,58,70,82,94,106,118,130}),""),"")</f>
        <v/>
      </c>
      <c r="V1188" s="132" t="str">
        <f>_xlfn.IFNA(IF($D1188=1,LOOKUP($F1188,{0.1,0.2,0.3,0.4,0.5,0.6,0.7,0.8,0.9,1},{23,35,47,59,71,83,95,107,119,131}),""),"")</f>
        <v/>
      </c>
      <c r="W1188" s="132" t="str">
        <f>_xlfn.IFNA(IF($D1188=2,LOOKUP($F1188,{0.1,0.2,0.3,0.4,0.5,0.6,0.7,0.8,0.9,1},{24,36,48,60,72,84,96,108,120,132}),""),"")</f>
        <v/>
      </c>
      <c r="X1188" s="132" t="str">
        <f>_xlfn.IFNA(IF($D1188=3,LOOKUP($F1188,{0.1,0.2,0.3,0.4,0.5,0.6,0.7,0.8,0.9,1},{25,37,49,61,73,85,97,109,121,133}),""),"")</f>
        <v/>
      </c>
      <c r="Y1188" s="132" t="str">
        <f>_xlfn.IFNA(IF($D1188=4,LOOKUP($F1188,{0.1,0.2,0.3,0.4,0.5,0.6,0.7,0.8,0.9,1},{26,38,50,62,74,86,98,110,122,134}),""),"")</f>
        <v/>
      </c>
      <c r="Z1188" s="132" t="str">
        <f>_xlfn.IFNA(IF($D1188=5,LOOKUP($F1188,{0.1,0.2,0.3,0.4,0.5,0.6,0.7,0.8,0.9,1},{27,39,51,63,75,87,99,111,123,135}),""),"")</f>
        <v/>
      </c>
      <c r="AA1188" s="132">
        <f t="shared" si="162"/>
        <v>0</v>
      </c>
      <c r="AB1188" s="132" t="str">
        <f t="shared" si="163"/>
        <v>00</v>
      </c>
      <c r="AC1188" s="82" t="e">
        <f>VLOOKUP(AB1188,'AMI Ref'!T:U,2,FALSE)</f>
        <v>#N/A</v>
      </c>
      <c r="AD1188" s="124"/>
      <c r="AE1188" s="81" t="str">
        <f>_xlfn.IFNA(IF($D1188=0,IF($J1188="Not Paid by Tenant",0,INDEX('AMI Ref'!$K$5:$N$5,MATCH($J1188,{"Oil","Gas","Electric - Other","ELECTRIC - HEAT PUMP"},0))),0),"")</f>
        <v/>
      </c>
      <c r="AF1188" s="81">
        <f>_xlfn.IFNA(IF($D1188=1,IF($J1188="Not Paid by Tenant",0,INDEX('AMI Ref'!$K$6:$N$6,MATCH($J1188,{"Oil","Gas","Electric - Other","ELECTRIC - HEAT PUMP"},0))),0),"")</f>
        <v>0</v>
      </c>
      <c r="AG1188" s="81">
        <f>_xlfn.IFNA(IF($D1188=2,IF($J1188="Not Paid by Tenant",0,INDEX('AMI Ref'!$K$7:$N$7,MATCH($J1188,{"Oil","Gas","Electric - Other","ELECTRIC - HEAT PUMP"},0))),0),"")</f>
        <v>0</v>
      </c>
      <c r="AH1188" s="81">
        <f>_xlfn.IFNA(IF($D1188=3,IF($J1188="Not Paid by Tenant",0,INDEX('AMI Ref'!$K$8:$N$8,MATCH($J1188,{"Oil","Gas","Electric - Other","ELECTRIC - HEAT PUMP"},0))),0),"")</f>
        <v>0</v>
      </c>
      <c r="AI1188" s="81">
        <f>_xlfn.IFNA(IF($D1188=4,IF($J1188="Not Paid by Tenant",0,INDEX('AMI Ref'!$K$9:$N$9,MATCH($J1188,{"Oil","Gas","Electric - Other","ELECTRIC - HEAT PUMP"},0))),0),"")</f>
        <v>0</v>
      </c>
      <c r="AJ1188" s="81">
        <f>_xlfn.IFNA(IF($D1188=5,IF($J1188="Not Paid by Tenant",0,INDEX('AMI Ref'!$K$10:$N$10,MATCH($J1188,{"Oil","Gas","Electric - Other","ELECTRIC - HEAT PUMP"},0))),0),"")</f>
        <v>0</v>
      </c>
      <c r="AK1188" s="128"/>
      <c r="AL1188" s="81" t="str">
        <f>_xlfn.IFNA(IF($D1188=0,IF($K1188="Not Paid by Tenant",0,INDEX('AMI Ref'!$O$5:$R$5,MATCH($K1188,{"Oil","Gas","Electric - Other","Electric ccASHP - split"},0))),0),"")</f>
        <v/>
      </c>
      <c r="AM1188" s="81">
        <f>_xlfn.IFNA(IF($D1188=1,IF($K1188="Not Paid by Tenant",0,INDEX('AMI Ref'!$O$6:$R$6,MATCH($K1188,{"Oil","Gas","Electric - Other","Electric ccASHP - split"},0))),0),"")</f>
        <v>0</v>
      </c>
      <c r="AN1188" s="81">
        <f>_xlfn.IFNA(IF($D1188=2,IF($K1188="Not Paid by Tenant",0,INDEX('AMI Ref'!$O$7:$R$7,MATCH($K1188,{"Oil","Gas","Electric - Other","Electric ccASHP - split"},0))),0),"")</f>
        <v>0</v>
      </c>
      <c r="AO1188" s="81">
        <f>_xlfn.IFNA(IF($D1188=3,IF($K1188="Not Paid by Tenant",0,INDEX('AMI Ref'!$O$8:$R$8,MATCH($K1188,{"Oil","Gas","Electric - Other","Electric ccASHP - split"},0))),0),"")</f>
        <v>0</v>
      </c>
      <c r="AP1188" s="81">
        <f>_xlfn.IFNA(IF($D1188=4,IF($K1188="Not Paid by Tenant",0,INDEX('AMI Ref'!$O$9:$R$9,MATCH($K1188,{"Oil","Gas","Electric - Other","Electric ccASHP - split"},0))),0),"")</f>
        <v>0</v>
      </c>
      <c r="AQ1188" s="81">
        <f>_xlfn.IFNA(IF($D1188=5,IF($K1188="Not Paid by Tenant",0,INDEX('AMI Ref'!$O$10:$R$10,MATCH($K1188,{"Oil","Gas","Electric - Other","Electric ccASHP - split"},0))),0),"")</f>
        <v>0</v>
      </c>
      <c r="AR1188" s="124">
        <f t="shared" si="164"/>
        <v>0</v>
      </c>
      <c r="AS1188" s="123" t="e">
        <f t="shared" si="165"/>
        <v>#N/A</v>
      </c>
    </row>
    <row r="1189" spans="1:45" x14ac:dyDescent="0.2">
      <c r="A1189" s="130">
        <v>1187</v>
      </c>
      <c r="B1189" s="177">
        <f>IF(OR(COUNTIF($B$2:$B1188,Input!$F1205)&lt;1,COUNTIF($O$2:$O1188,Input!$C1205)&lt;1),Input!F1205,0)</f>
        <v>0</v>
      </c>
      <c r="C1189" s="177">
        <f>IF(OR(COUNTIF($B$2:$B1188,Input!$F1205)&lt;1,COUNTIF($O$2:$O1188,Input!$C1205)&lt;1),Input!G1205,0)</f>
        <v>0</v>
      </c>
      <c r="D1189" s="177">
        <f>IF(OR(COUNTIF($B$2:$B1188,Input!$F1205)&lt;1,COUNTIF($O$2:$O1188,Input!$C1205)&lt;1),Input!H1205,0)</f>
        <v>0</v>
      </c>
      <c r="E1189" s="177">
        <f>IF(OR(COUNTIF($B$2:$B1188,Input!$F1205)&lt;1,COUNTIF($O$2:$O1188,Input!$C1205)&lt;1),Input!I1205,0)</f>
        <v>0</v>
      </c>
      <c r="F1189" s="177">
        <f>IF(OR(COUNTIF($B$2:$B1188,Input!$F1205)&lt;1,COUNTIF($O$2:$O1188,Input!$C1205)&lt;1),Input!J1205,0)</f>
        <v>0</v>
      </c>
      <c r="G1189" s="177">
        <f>IF(OR(COUNTIF($B$2:$B1188,Input!$F1205)&lt;1,COUNTIF($O$2:$O1188,Input!$C1205)&lt;1),Input!K1205,0)</f>
        <v>0</v>
      </c>
      <c r="H1189" s="177">
        <f>IF(OR(COUNTIF($B$2:$B1188,Input!$F1205)&lt;1,COUNTIF($O$2:$O1188,Input!$C1205)&lt;1),Input!L1205,0)</f>
        <v>0</v>
      </c>
      <c r="I1189" s="177">
        <f>IF(OR(COUNTIF($B$2:$B1188,Input!$F1205)&lt;1,COUNTIF($O$2:$O1188,Input!$C1205)&lt;1),Input!M1205,0)</f>
        <v>0</v>
      </c>
      <c r="J1189" s="177">
        <f>IF(OR(COUNTIF($B$2:$B1188,Input!$F1205)&lt;1,COUNTIF($O$2:$O1188,Input!$C1205)&lt;1),Input!N1205,0)</f>
        <v>0</v>
      </c>
      <c r="K1189" s="177">
        <f>IF(OR(COUNTIF($B$2:$B1188,Input!$F1205)&lt;1,COUNTIF($O$2:$O1188,Input!$C1205)&lt;1),Input!O1205,0)</f>
        <v>0</v>
      </c>
      <c r="L1189" s="177">
        <f>IF(OR(COUNTIF($B$2:$B1188,Input!$F1205)&lt;1,COUNTIF($O$2:$O1188,Input!$C1205)&lt;1),Input!P1205,0)</f>
        <v>0</v>
      </c>
      <c r="M1189" s="129" t="str">
        <f t="shared" si="160"/>
        <v/>
      </c>
      <c r="N1189" s="161">
        <f t="shared" si="158"/>
        <v>0</v>
      </c>
      <c r="O1189" s="168">
        <f>Input!C1205</f>
        <v>0</v>
      </c>
      <c r="P1189" s="168"/>
      <c r="R1189" s="131">
        <f t="shared" si="159"/>
        <v>0</v>
      </c>
      <c r="S1189" s="133" t="str">
        <f t="shared" si="161"/>
        <v xml:space="preserve"> </v>
      </c>
      <c r="T1189" s="133"/>
      <c r="U1189" s="132" t="str">
        <f>_xlfn.IFNA(IF($D1189=0,LOOKUP($F1189,{0.1,0.2,0.3,0.4,0.5,0.6,0.7,0.8,0.9,1},{22,34,46,58,70,82,94,106,118,130}),""),"")</f>
        <v/>
      </c>
      <c r="V1189" s="132" t="str">
        <f>_xlfn.IFNA(IF($D1189=1,LOOKUP($F1189,{0.1,0.2,0.3,0.4,0.5,0.6,0.7,0.8,0.9,1},{23,35,47,59,71,83,95,107,119,131}),""),"")</f>
        <v/>
      </c>
      <c r="W1189" s="132" t="str">
        <f>_xlfn.IFNA(IF($D1189=2,LOOKUP($F1189,{0.1,0.2,0.3,0.4,0.5,0.6,0.7,0.8,0.9,1},{24,36,48,60,72,84,96,108,120,132}),""),"")</f>
        <v/>
      </c>
      <c r="X1189" s="132" t="str">
        <f>_xlfn.IFNA(IF($D1189=3,LOOKUP($F1189,{0.1,0.2,0.3,0.4,0.5,0.6,0.7,0.8,0.9,1},{25,37,49,61,73,85,97,109,121,133}),""),"")</f>
        <v/>
      </c>
      <c r="Y1189" s="132" t="str">
        <f>_xlfn.IFNA(IF($D1189=4,LOOKUP($F1189,{0.1,0.2,0.3,0.4,0.5,0.6,0.7,0.8,0.9,1},{26,38,50,62,74,86,98,110,122,134}),""),"")</f>
        <v/>
      </c>
      <c r="Z1189" s="132" t="str">
        <f>_xlfn.IFNA(IF($D1189=5,LOOKUP($F1189,{0.1,0.2,0.3,0.4,0.5,0.6,0.7,0.8,0.9,1},{27,39,51,63,75,87,99,111,123,135}),""),"")</f>
        <v/>
      </c>
      <c r="AA1189" s="132">
        <f t="shared" si="162"/>
        <v>0</v>
      </c>
      <c r="AB1189" s="132" t="str">
        <f t="shared" si="163"/>
        <v>00</v>
      </c>
      <c r="AC1189" s="82" t="e">
        <f>VLOOKUP(AB1189,'AMI Ref'!T:U,2,FALSE)</f>
        <v>#N/A</v>
      </c>
      <c r="AD1189" s="124"/>
      <c r="AE1189" s="81" t="str">
        <f>_xlfn.IFNA(IF($D1189=0,IF($J1189="Not Paid by Tenant",0,INDEX('AMI Ref'!$K$5:$N$5,MATCH($J1189,{"Oil","Gas","Electric - Other","ELECTRIC - HEAT PUMP"},0))),0),"")</f>
        <v/>
      </c>
      <c r="AF1189" s="81">
        <f>_xlfn.IFNA(IF($D1189=1,IF($J1189="Not Paid by Tenant",0,INDEX('AMI Ref'!$K$6:$N$6,MATCH($J1189,{"Oil","Gas","Electric - Other","ELECTRIC - HEAT PUMP"},0))),0),"")</f>
        <v>0</v>
      </c>
      <c r="AG1189" s="81">
        <f>_xlfn.IFNA(IF($D1189=2,IF($J1189="Not Paid by Tenant",0,INDEX('AMI Ref'!$K$7:$N$7,MATCH($J1189,{"Oil","Gas","Electric - Other","ELECTRIC - HEAT PUMP"},0))),0),"")</f>
        <v>0</v>
      </c>
      <c r="AH1189" s="81">
        <f>_xlfn.IFNA(IF($D1189=3,IF($J1189="Not Paid by Tenant",0,INDEX('AMI Ref'!$K$8:$N$8,MATCH($J1189,{"Oil","Gas","Electric - Other","ELECTRIC - HEAT PUMP"},0))),0),"")</f>
        <v>0</v>
      </c>
      <c r="AI1189" s="81">
        <f>_xlfn.IFNA(IF($D1189=4,IF($J1189="Not Paid by Tenant",0,INDEX('AMI Ref'!$K$9:$N$9,MATCH($J1189,{"Oil","Gas","Electric - Other","ELECTRIC - HEAT PUMP"},0))),0),"")</f>
        <v>0</v>
      </c>
      <c r="AJ1189" s="81">
        <f>_xlfn.IFNA(IF($D1189=5,IF($J1189="Not Paid by Tenant",0,INDEX('AMI Ref'!$K$10:$N$10,MATCH($J1189,{"Oil","Gas","Electric - Other","ELECTRIC - HEAT PUMP"},0))),0),"")</f>
        <v>0</v>
      </c>
      <c r="AK1189" s="128"/>
      <c r="AL1189" s="81" t="str">
        <f>_xlfn.IFNA(IF($D1189=0,IF($K1189="Not Paid by Tenant",0,INDEX('AMI Ref'!$O$5:$R$5,MATCH($K1189,{"Oil","Gas","Electric - Other","Electric ccASHP - split"},0))),0),"")</f>
        <v/>
      </c>
      <c r="AM1189" s="81">
        <f>_xlfn.IFNA(IF($D1189=1,IF($K1189="Not Paid by Tenant",0,INDEX('AMI Ref'!$O$6:$R$6,MATCH($K1189,{"Oil","Gas","Electric - Other","Electric ccASHP - split"},0))),0),"")</f>
        <v>0</v>
      </c>
      <c r="AN1189" s="81">
        <f>_xlfn.IFNA(IF($D1189=2,IF($K1189="Not Paid by Tenant",0,INDEX('AMI Ref'!$O$7:$R$7,MATCH($K1189,{"Oil","Gas","Electric - Other","Electric ccASHP - split"},0))),0),"")</f>
        <v>0</v>
      </c>
      <c r="AO1189" s="81">
        <f>_xlfn.IFNA(IF($D1189=3,IF($K1189="Not Paid by Tenant",0,INDEX('AMI Ref'!$O$8:$R$8,MATCH($K1189,{"Oil","Gas","Electric - Other","Electric ccASHP - split"},0))),0),"")</f>
        <v>0</v>
      </c>
      <c r="AP1189" s="81">
        <f>_xlfn.IFNA(IF($D1189=4,IF($K1189="Not Paid by Tenant",0,INDEX('AMI Ref'!$O$9:$R$9,MATCH($K1189,{"Oil","Gas","Electric - Other","Electric ccASHP - split"},0))),0),"")</f>
        <v>0</v>
      </c>
      <c r="AQ1189" s="81">
        <f>_xlfn.IFNA(IF($D1189=5,IF($K1189="Not Paid by Tenant",0,INDEX('AMI Ref'!$O$10:$R$10,MATCH($K1189,{"Oil","Gas","Electric - Other","Electric ccASHP - split"},0))),0),"")</f>
        <v>0</v>
      </c>
      <c r="AR1189" s="124">
        <f t="shared" si="164"/>
        <v>0</v>
      </c>
      <c r="AS1189" s="123" t="e">
        <f t="shared" si="165"/>
        <v>#N/A</v>
      </c>
    </row>
    <row r="1190" spans="1:45" x14ac:dyDescent="0.2">
      <c r="A1190" s="130">
        <v>1188</v>
      </c>
      <c r="B1190" s="177">
        <f>IF(OR(COUNTIF($B$2:$B1189,Input!$F1206)&lt;1,COUNTIF($O$2:$O1189,Input!$C1206)&lt;1),Input!F1206,0)</f>
        <v>0</v>
      </c>
      <c r="C1190" s="177">
        <f>IF(OR(COUNTIF($B$2:$B1189,Input!$F1206)&lt;1,COUNTIF($O$2:$O1189,Input!$C1206)&lt;1),Input!G1206,0)</f>
        <v>0</v>
      </c>
      <c r="D1190" s="177">
        <f>IF(OR(COUNTIF($B$2:$B1189,Input!$F1206)&lt;1,COUNTIF($O$2:$O1189,Input!$C1206)&lt;1),Input!H1206,0)</f>
        <v>0</v>
      </c>
      <c r="E1190" s="177">
        <f>IF(OR(COUNTIF($B$2:$B1189,Input!$F1206)&lt;1,COUNTIF($O$2:$O1189,Input!$C1206)&lt;1),Input!I1206,0)</f>
        <v>0</v>
      </c>
      <c r="F1190" s="177">
        <f>IF(OR(COUNTIF($B$2:$B1189,Input!$F1206)&lt;1,COUNTIF($O$2:$O1189,Input!$C1206)&lt;1),Input!J1206,0)</f>
        <v>0</v>
      </c>
      <c r="G1190" s="177">
        <f>IF(OR(COUNTIF($B$2:$B1189,Input!$F1206)&lt;1,COUNTIF($O$2:$O1189,Input!$C1206)&lt;1),Input!K1206,0)</f>
        <v>0</v>
      </c>
      <c r="H1190" s="177">
        <f>IF(OR(COUNTIF($B$2:$B1189,Input!$F1206)&lt;1,COUNTIF($O$2:$O1189,Input!$C1206)&lt;1),Input!L1206,0)</f>
        <v>0</v>
      </c>
      <c r="I1190" s="177">
        <f>IF(OR(COUNTIF($B$2:$B1189,Input!$F1206)&lt;1,COUNTIF($O$2:$O1189,Input!$C1206)&lt;1),Input!M1206,0)</f>
        <v>0</v>
      </c>
      <c r="J1190" s="177">
        <f>IF(OR(COUNTIF($B$2:$B1189,Input!$F1206)&lt;1,COUNTIF($O$2:$O1189,Input!$C1206)&lt;1),Input!N1206,0)</f>
        <v>0</v>
      </c>
      <c r="K1190" s="177">
        <f>IF(OR(COUNTIF($B$2:$B1189,Input!$F1206)&lt;1,COUNTIF($O$2:$O1189,Input!$C1206)&lt;1),Input!O1206,0)</f>
        <v>0</v>
      </c>
      <c r="L1190" s="177">
        <f>IF(OR(COUNTIF($B$2:$B1189,Input!$F1206)&lt;1,COUNTIF($O$2:$O1189,Input!$C1206)&lt;1),Input!P1206,0)</f>
        <v>0</v>
      </c>
      <c r="M1190" s="129" t="str">
        <f t="shared" si="160"/>
        <v/>
      </c>
      <c r="N1190" s="161">
        <f t="shared" si="158"/>
        <v>0</v>
      </c>
      <c r="O1190" s="168">
        <f>Input!C1206</f>
        <v>0</v>
      </c>
      <c r="P1190" s="168"/>
      <c r="R1190" s="131">
        <f t="shared" si="159"/>
        <v>0</v>
      </c>
      <c r="S1190" s="133" t="str">
        <f t="shared" si="161"/>
        <v xml:space="preserve"> </v>
      </c>
      <c r="T1190" s="133"/>
      <c r="U1190" s="132" t="str">
        <f>_xlfn.IFNA(IF($D1190=0,LOOKUP($F1190,{0.1,0.2,0.3,0.4,0.5,0.6,0.7,0.8,0.9,1},{22,34,46,58,70,82,94,106,118,130}),""),"")</f>
        <v/>
      </c>
      <c r="V1190" s="132" t="str">
        <f>_xlfn.IFNA(IF($D1190=1,LOOKUP($F1190,{0.1,0.2,0.3,0.4,0.5,0.6,0.7,0.8,0.9,1},{23,35,47,59,71,83,95,107,119,131}),""),"")</f>
        <v/>
      </c>
      <c r="W1190" s="132" t="str">
        <f>_xlfn.IFNA(IF($D1190=2,LOOKUP($F1190,{0.1,0.2,0.3,0.4,0.5,0.6,0.7,0.8,0.9,1},{24,36,48,60,72,84,96,108,120,132}),""),"")</f>
        <v/>
      </c>
      <c r="X1190" s="132" t="str">
        <f>_xlfn.IFNA(IF($D1190=3,LOOKUP($F1190,{0.1,0.2,0.3,0.4,0.5,0.6,0.7,0.8,0.9,1},{25,37,49,61,73,85,97,109,121,133}),""),"")</f>
        <v/>
      </c>
      <c r="Y1190" s="132" t="str">
        <f>_xlfn.IFNA(IF($D1190=4,LOOKUP($F1190,{0.1,0.2,0.3,0.4,0.5,0.6,0.7,0.8,0.9,1},{26,38,50,62,74,86,98,110,122,134}),""),"")</f>
        <v/>
      </c>
      <c r="Z1190" s="132" t="str">
        <f>_xlfn.IFNA(IF($D1190=5,LOOKUP($F1190,{0.1,0.2,0.3,0.4,0.5,0.6,0.7,0.8,0.9,1},{27,39,51,63,75,87,99,111,123,135}),""),"")</f>
        <v/>
      </c>
      <c r="AA1190" s="132">
        <f t="shared" si="162"/>
        <v>0</v>
      </c>
      <c r="AB1190" s="132" t="str">
        <f t="shared" si="163"/>
        <v>00</v>
      </c>
      <c r="AC1190" s="82" t="e">
        <f>VLOOKUP(AB1190,'AMI Ref'!T:U,2,FALSE)</f>
        <v>#N/A</v>
      </c>
      <c r="AD1190" s="124"/>
      <c r="AE1190" s="81" t="str">
        <f>_xlfn.IFNA(IF($D1190=0,IF($J1190="Not Paid by Tenant",0,INDEX('AMI Ref'!$K$5:$N$5,MATCH($J1190,{"Oil","Gas","Electric - Other","ELECTRIC - HEAT PUMP"},0))),0),"")</f>
        <v/>
      </c>
      <c r="AF1190" s="81">
        <f>_xlfn.IFNA(IF($D1190=1,IF($J1190="Not Paid by Tenant",0,INDEX('AMI Ref'!$K$6:$N$6,MATCH($J1190,{"Oil","Gas","Electric - Other","ELECTRIC - HEAT PUMP"},0))),0),"")</f>
        <v>0</v>
      </c>
      <c r="AG1190" s="81">
        <f>_xlfn.IFNA(IF($D1190=2,IF($J1190="Not Paid by Tenant",0,INDEX('AMI Ref'!$K$7:$N$7,MATCH($J1190,{"Oil","Gas","Electric - Other","ELECTRIC - HEAT PUMP"},0))),0),"")</f>
        <v>0</v>
      </c>
      <c r="AH1190" s="81">
        <f>_xlfn.IFNA(IF($D1190=3,IF($J1190="Not Paid by Tenant",0,INDEX('AMI Ref'!$K$8:$N$8,MATCH($J1190,{"Oil","Gas","Electric - Other","ELECTRIC - HEAT PUMP"},0))),0),"")</f>
        <v>0</v>
      </c>
      <c r="AI1190" s="81">
        <f>_xlfn.IFNA(IF($D1190=4,IF($J1190="Not Paid by Tenant",0,INDEX('AMI Ref'!$K$9:$N$9,MATCH($J1190,{"Oil","Gas","Electric - Other","ELECTRIC - HEAT PUMP"},0))),0),"")</f>
        <v>0</v>
      </c>
      <c r="AJ1190" s="81">
        <f>_xlfn.IFNA(IF($D1190=5,IF($J1190="Not Paid by Tenant",0,INDEX('AMI Ref'!$K$10:$N$10,MATCH($J1190,{"Oil","Gas","Electric - Other","ELECTRIC - HEAT PUMP"},0))),0),"")</f>
        <v>0</v>
      </c>
      <c r="AK1190" s="128"/>
      <c r="AL1190" s="81" t="str">
        <f>_xlfn.IFNA(IF($D1190=0,IF($K1190="Not Paid by Tenant",0,INDEX('AMI Ref'!$O$5:$R$5,MATCH($K1190,{"Oil","Gas","Electric - Other","Electric ccASHP - split"},0))),0),"")</f>
        <v/>
      </c>
      <c r="AM1190" s="81">
        <f>_xlfn.IFNA(IF($D1190=1,IF($K1190="Not Paid by Tenant",0,INDEX('AMI Ref'!$O$6:$R$6,MATCH($K1190,{"Oil","Gas","Electric - Other","Electric ccASHP - split"},0))),0),"")</f>
        <v>0</v>
      </c>
      <c r="AN1190" s="81">
        <f>_xlfn.IFNA(IF($D1190=2,IF($K1190="Not Paid by Tenant",0,INDEX('AMI Ref'!$O$7:$R$7,MATCH($K1190,{"Oil","Gas","Electric - Other","Electric ccASHP - split"},0))),0),"")</f>
        <v>0</v>
      </c>
      <c r="AO1190" s="81">
        <f>_xlfn.IFNA(IF($D1190=3,IF($K1190="Not Paid by Tenant",0,INDEX('AMI Ref'!$O$8:$R$8,MATCH($K1190,{"Oil","Gas","Electric - Other","Electric ccASHP - split"},0))),0),"")</f>
        <v>0</v>
      </c>
      <c r="AP1190" s="81">
        <f>_xlfn.IFNA(IF($D1190=4,IF($K1190="Not Paid by Tenant",0,INDEX('AMI Ref'!$O$9:$R$9,MATCH($K1190,{"Oil","Gas","Electric - Other","Electric ccASHP - split"},0))),0),"")</f>
        <v>0</v>
      </c>
      <c r="AQ1190" s="81">
        <f>_xlfn.IFNA(IF($D1190=5,IF($K1190="Not Paid by Tenant",0,INDEX('AMI Ref'!$O$10:$R$10,MATCH($K1190,{"Oil","Gas","Electric - Other","Electric ccASHP - split"},0))),0),"")</f>
        <v>0</v>
      </c>
      <c r="AR1190" s="124">
        <f t="shared" si="164"/>
        <v>0</v>
      </c>
      <c r="AS1190" s="123" t="e">
        <f t="shared" si="165"/>
        <v>#N/A</v>
      </c>
    </row>
    <row r="1191" spans="1:45" x14ac:dyDescent="0.2">
      <c r="A1191" s="130">
        <v>1189</v>
      </c>
      <c r="B1191" s="177">
        <f>IF(OR(COUNTIF($B$2:$B1190,Input!$F1207)&lt;1,COUNTIF($O$2:$O1190,Input!$C1207)&lt;1),Input!F1207,0)</f>
        <v>0</v>
      </c>
      <c r="C1191" s="177">
        <f>IF(OR(COUNTIF($B$2:$B1190,Input!$F1207)&lt;1,COUNTIF($O$2:$O1190,Input!$C1207)&lt;1),Input!G1207,0)</f>
        <v>0</v>
      </c>
      <c r="D1191" s="177">
        <f>IF(OR(COUNTIF($B$2:$B1190,Input!$F1207)&lt;1,COUNTIF($O$2:$O1190,Input!$C1207)&lt;1),Input!H1207,0)</f>
        <v>0</v>
      </c>
      <c r="E1191" s="177">
        <f>IF(OR(COUNTIF($B$2:$B1190,Input!$F1207)&lt;1,COUNTIF($O$2:$O1190,Input!$C1207)&lt;1),Input!I1207,0)</f>
        <v>0</v>
      </c>
      <c r="F1191" s="177">
        <f>IF(OR(COUNTIF($B$2:$B1190,Input!$F1207)&lt;1,COUNTIF($O$2:$O1190,Input!$C1207)&lt;1),Input!J1207,0)</f>
        <v>0</v>
      </c>
      <c r="G1191" s="177">
        <f>IF(OR(COUNTIF($B$2:$B1190,Input!$F1207)&lt;1,COUNTIF($O$2:$O1190,Input!$C1207)&lt;1),Input!K1207,0)</f>
        <v>0</v>
      </c>
      <c r="H1191" s="177">
        <f>IF(OR(COUNTIF($B$2:$B1190,Input!$F1207)&lt;1,COUNTIF($O$2:$O1190,Input!$C1207)&lt;1),Input!L1207,0)</f>
        <v>0</v>
      </c>
      <c r="I1191" s="177">
        <f>IF(OR(COUNTIF($B$2:$B1190,Input!$F1207)&lt;1,COUNTIF($O$2:$O1190,Input!$C1207)&lt;1),Input!M1207,0)</f>
        <v>0</v>
      </c>
      <c r="J1191" s="177">
        <f>IF(OR(COUNTIF($B$2:$B1190,Input!$F1207)&lt;1,COUNTIF($O$2:$O1190,Input!$C1207)&lt;1),Input!N1207,0)</f>
        <v>0</v>
      </c>
      <c r="K1191" s="177">
        <f>IF(OR(COUNTIF($B$2:$B1190,Input!$F1207)&lt;1,COUNTIF($O$2:$O1190,Input!$C1207)&lt;1),Input!O1207,0)</f>
        <v>0</v>
      </c>
      <c r="L1191" s="177">
        <f>IF(OR(COUNTIF($B$2:$B1190,Input!$F1207)&lt;1,COUNTIF($O$2:$O1190,Input!$C1207)&lt;1),Input!P1207,0)</f>
        <v>0</v>
      </c>
      <c r="M1191" s="129" t="str">
        <f t="shared" si="160"/>
        <v/>
      </c>
      <c r="N1191" s="161">
        <f t="shared" si="158"/>
        <v>0</v>
      </c>
      <c r="O1191" s="168">
        <f>Input!C1207</f>
        <v>0</v>
      </c>
      <c r="P1191" s="168"/>
      <c r="R1191" s="131">
        <f t="shared" si="159"/>
        <v>0</v>
      </c>
      <c r="S1191" s="133" t="str">
        <f t="shared" si="161"/>
        <v xml:space="preserve"> </v>
      </c>
      <c r="T1191" s="133"/>
      <c r="U1191" s="132" t="str">
        <f>_xlfn.IFNA(IF($D1191=0,LOOKUP($F1191,{0.1,0.2,0.3,0.4,0.5,0.6,0.7,0.8,0.9,1},{22,34,46,58,70,82,94,106,118,130}),""),"")</f>
        <v/>
      </c>
      <c r="V1191" s="132" t="str">
        <f>_xlfn.IFNA(IF($D1191=1,LOOKUP($F1191,{0.1,0.2,0.3,0.4,0.5,0.6,0.7,0.8,0.9,1},{23,35,47,59,71,83,95,107,119,131}),""),"")</f>
        <v/>
      </c>
      <c r="W1191" s="132" t="str">
        <f>_xlfn.IFNA(IF($D1191=2,LOOKUP($F1191,{0.1,0.2,0.3,0.4,0.5,0.6,0.7,0.8,0.9,1},{24,36,48,60,72,84,96,108,120,132}),""),"")</f>
        <v/>
      </c>
      <c r="X1191" s="132" t="str">
        <f>_xlfn.IFNA(IF($D1191=3,LOOKUP($F1191,{0.1,0.2,0.3,0.4,0.5,0.6,0.7,0.8,0.9,1},{25,37,49,61,73,85,97,109,121,133}),""),"")</f>
        <v/>
      </c>
      <c r="Y1191" s="132" t="str">
        <f>_xlfn.IFNA(IF($D1191=4,LOOKUP($F1191,{0.1,0.2,0.3,0.4,0.5,0.6,0.7,0.8,0.9,1},{26,38,50,62,74,86,98,110,122,134}),""),"")</f>
        <v/>
      </c>
      <c r="Z1191" s="132" t="str">
        <f>_xlfn.IFNA(IF($D1191=5,LOOKUP($F1191,{0.1,0.2,0.3,0.4,0.5,0.6,0.7,0.8,0.9,1},{27,39,51,63,75,87,99,111,123,135}),""),"")</f>
        <v/>
      </c>
      <c r="AA1191" s="132">
        <f t="shared" si="162"/>
        <v>0</v>
      </c>
      <c r="AB1191" s="132" t="str">
        <f t="shared" si="163"/>
        <v>00</v>
      </c>
      <c r="AC1191" s="82" t="e">
        <f>VLOOKUP(AB1191,'AMI Ref'!T:U,2,FALSE)</f>
        <v>#N/A</v>
      </c>
      <c r="AD1191" s="124"/>
      <c r="AE1191" s="81" t="str">
        <f>_xlfn.IFNA(IF($D1191=0,IF($J1191="Not Paid by Tenant",0,INDEX('AMI Ref'!$K$5:$N$5,MATCH($J1191,{"Oil","Gas","Electric - Other","ELECTRIC - HEAT PUMP"},0))),0),"")</f>
        <v/>
      </c>
      <c r="AF1191" s="81">
        <f>_xlfn.IFNA(IF($D1191=1,IF($J1191="Not Paid by Tenant",0,INDEX('AMI Ref'!$K$6:$N$6,MATCH($J1191,{"Oil","Gas","Electric - Other","ELECTRIC - HEAT PUMP"},0))),0),"")</f>
        <v>0</v>
      </c>
      <c r="AG1191" s="81">
        <f>_xlfn.IFNA(IF($D1191=2,IF($J1191="Not Paid by Tenant",0,INDEX('AMI Ref'!$K$7:$N$7,MATCH($J1191,{"Oil","Gas","Electric - Other","ELECTRIC - HEAT PUMP"},0))),0),"")</f>
        <v>0</v>
      </c>
      <c r="AH1191" s="81">
        <f>_xlfn.IFNA(IF($D1191=3,IF($J1191="Not Paid by Tenant",0,INDEX('AMI Ref'!$K$8:$N$8,MATCH($J1191,{"Oil","Gas","Electric - Other","ELECTRIC - HEAT PUMP"},0))),0),"")</f>
        <v>0</v>
      </c>
      <c r="AI1191" s="81">
        <f>_xlfn.IFNA(IF($D1191=4,IF($J1191="Not Paid by Tenant",0,INDEX('AMI Ref'!$K$9:$N$9,MATCH($J1191,{"Oil","Gas","Electric - Other","ELECTRIC - HEAT PUMP"},0))),0),"")</f>
        <v>0</v>
      </c>
      <c r="AJ1191" s="81">
        <f>_xlfn.IFNA(IF($D1191=5,IF($J1191="Not Paid by Tenant",0,INDEX('AMI Ref'!$K$10:$N$10,MATCH($J1191,{"Oil","Gas","Electric - Other","ELECTRIC - HEAT PUMP"},0))),0),"")</f>
        <v>0</v>
      </c>
      <c r="AK1191" s="128"/>
      <c r="AL1191" s="81" t="str">
        <f>_xlfn.IFNA(IF($D1191=0,IF($K1191="Not Paid by Tenant",0,INDEX('AMI Ref'!$O$5:$R$5,MATCH($K1191,{"Oil","Gas","Electric - Other","Electric ccASHP - split"},0))),0),"")</f>
        <v/>
      </c>
      <c r="AM1191" s="81">
        <f>_xlfn.IFNA(IF($D1191=1,IF($K1191="Not Paid by Tenant",0,INDEX('AMI Ref'!$O$6:$R$6,MATCH($K1191,{"Oil","Gas","Electric - Other","Electric ccASHP - split"},0))),0),"")</f>
        <v>0</v>
      </c>
      <c r="AN1191" s="81">
        <f>_xlfn.IFNA(IF($D1191=2,IF($K1191="Not Paid by Tenant",0,INDEX('AMI Ref'!$O$7:$R$7,MATCH($K1191,{"Oil","Gas","Electric - Other","Electric ccASHP - split"},0))),0),"")</f>
        <v>0</v>
      </c>
      <c r="AO1191" s="81">
        <f>_xlfn.IFNA(IF($D1191=3,IF($K1191="Not Paid by Tenant",0,INDEX('AMI Ref'!$O$8:$R$8,MATCH($K1191,{"Oil","Gas","Electric - Other","Electric ccASHP - split"},0))),0),"")</f>
        <v>0</v>
      </c>
      <c r="AP1191" s="81">
        <f>_xlfn.IFNA(IF($D1191=4,IF($K1191="Not Paid by Tenant",0,INDEX('AMI Ref'!$O$9:$R$9,MATCH($K1191,{"Oil","Gas","Electric - Other","Electric ccASHP - split"},0))),0),"")</f>
        <v>0</v>
      </c>
      <c r="AQ1191" s="81">
        <f>_xlfn.IFNA(IF($D1191=5,IF($K1191="Not Paid by Tenant",0,INDEX('AMI Ref'!$O$10:$R$10,MATCH($K1191,{"Oil","Gas","Electric - Other","Electric ccASHP - split"},0))),0),"")</f>
        <v>0</v>
      </c>
      <c r="AR1191" s="124">
        <f t="shared" si="164"/>
        <v>0</v>
      </c>
      <c r="AS1191" s="123" t="e">
        <f t="shared" si="165"/>
        <v>#N/A</v>
      </c>
    </row>
    <row r="1192" spans="1:45" x14ac:dyDescent="0.2">
      <c r="A1192" s="130">
        <v>1190</v>
      </c>
      <c r="B1192" s="177">
        <f>IF(OR(COUNTIF($B$2:$B1191,Input!$F1208)&lt;1,COUNTIF($O$2:$O1191,Input!$C1208)&lt;1),Input!F1208,0)</f>
        <v>0</v>
      </c>
      <c r="C1192" s="177">
        <f>IF(OR(COUNTIF($B$2:$B1191,Input!$F1208)&lt;1,COUNTIF($O$2:$O1191,Input!$C1208)&lt;1),Input!G1208,0)</f>
        <v>0</v>
      </c>
      <c r="D1192" s="177">
        <f>IF(OR(COUNTIF($B$2:$B1191,Input!$F1208)&lt;1,COUNTIF($O$2:$O1191,Input!$C1208)&lt;1),Input!H1208,0)</f>
        <v>0</v>
      </c>
      <c r="E1192" s="177">
        <f>IF(OR(COUNTIF($B$2:$B1191,Input!$F1208)&lt;1,COUNTIF($O$2:$O1191,Input!$C1208)&lt;1),Input!I1208,0)</f>
        <v>0</v>
      </c>
      <c r="F1192" s="177">
        <f>IF(OR(COUNTIF($B$2:$B1191,Input!$F1208)&lt;1,COUNTIF($O$2:$O1191,Input!$C1208)&lt;1),Input!J1208,0)</f>
        <v>0</v>
      </c>
      <c r="G1192" s="177">
        <f>IF(OR(COUNTIF($B$2:$B1191,Input!$F1208)&lt;1,COUNTIF($O$2:$O1191,Input!$C1208)&lt;1),Input!K1208,0)</f>
        <v>0</v>
      </c>
      <c r="H1192" s="177">
        <f>IF(OR(COUNTIF($B$2:$B1191,Input!$F1208)&lt;1,COUNTIF($O$2:$O1191,Input!$C1208)&lt;1),Input!L1208,0)</f>
        <v>0</v>
      </c>
      <c r="I1192" s="177">
        <f>IF(OR(COUNTIF($B$2:$B1191,Input!$F1208)&lt;1,COUNTIF($O$2:$O1191,Input!$C1208)&lt;1),Input!M1208,0)</f>
        <v>0</v>
      </c>
      <c r="J1192" s="177">
        <f>IF(OR(COUNTIF($B$2:$B1191,Input!$F1208)&lt;1,COUNTIF($O$2:$O1191,Input!$C1208)&lt;1),Input!N1208,0)</f>
        <v>0</v>
      </c>
      <c r="K1192" s="177">
        <f>IF(OR(COUNTIF($B$2:$B1191,Input!$F1208)&lt;1,COUNTIF($O$2:$O1191,Input!$C1208)&lt;1),Input!O1208,0)</f>
        <v>0</v>
      </c>
      <c r="L1192" s="177">
        <f>IF(OR(COUNTIF($B$2:$B1191,Input!$F1208)&lt;1,COUNTIF($O$2:$O1191,Input!$C1208)&lt;1),Input!P1208,0)</f>
        <v>0</v>
      </c>
      <c r="M1192" s="129" t="str">
        <f t="shared" si="160"/>
        <v/>
      </c>
      <c r="N1192" s="161">
        <f t="shared" si="158"/>
        <v>0</v>
      </c>
      <c r="O1192" s="168">
        <f>Input!C1208</f>
        <v>0</v>
      </c>
      <c r="P1192" s="168"/>
      <c r="R1192" s="131">
        <f t="shared" si="159"/>
        <v>0</v>
      </c>
      <c r="S1192" s="133" t="str">
        <f t="shared" si="161"/>
        <v xml:space="preserve"> </v>
      </c>
      <c r="T1192" s="133"/>
      <c r="U1192" s="132" t="str">
        <f>_xlfn.IFNA(IF($D1192=0,LOOKUP($F1192,{0.1,0.2,0.3,0.4,0.5,0.6,0.7,0.8,0.9,1},{22,34,46,58,70,82,94,106,118,130}),""),"")</f>
        <v/>
      </c>
      <c r="V1192" s="132" t="str">
        <f>_xlfn.IFNA(IF($D1192=1,LOOKUP($F1192,{0.1,0.2,0.3,0.4,0.5,0.6,0.7,0.8,0.9,1},{23,35,47,59,71,83,95,107,119,131}),""),"")</f>
        <v/>
      </c>
      <c r="W1192" s="132" t="str">
        <f>_xlfn.IFNA(IF($D1192=2,LOOKUP($F1192,{0.1,0.2,0.3,0.4,0.5,0.6,0.7,0.8,0.9,1},{24,36,48,60,72,84,96,108,120,132}),""),"")</f>
        <v/>
      </c>
      <c r="X1192" s="132" t="str">
        <f>_xlfn.IFNA(IF($D1192=3,LOOKUP($F1192,{0.1,0.2,0.3,0.4,0.5,0.6,0.7,0.8,0.9,1},{25,37,49,61,73,85,97,109,121,133}),""),"")</f>
        <v/>
      </c>
      <c r="Y1192" s="132" t="str">
        <f>_xlfn.IFNA(IF($D1192=4,LOOKUP($F1192,{0.1,0.2,0.3,0.4,0.5,0.6,0.7,0.8,0.9,1},{26,38,50,62,74,86,98,110,122,134}),""),"")</f>
        <v/>
      </c>
      <c r="Z1192" s="132" t="str">
        <f>_xlfn.IFNA(IF($D1192=5,LOOKUP($F1192,{0.1,0.2,0.3,0.4,0.5,0.6,0.7,0.8,0.9,1},{27,39,51,63,75,87,99,111,123,135}),""),"")</f>
        <v/>
      </c>
      <c r="AA1192" s="132">
        <f t="shared" si="162"/>
        <v>0</v>
      </c>
      <c r="AB1192" s="132" t="str">
        <f t="shared" si="163"/>
        <v>00</v>
      </c>
      <c r="AC1192" s="82" t="e">
        <f>VLOOKUP(AB1192,'AMI Ref'!T:U,2,FALSE)</f>
        <v>#N/A</v>
      </c>
      <c r="AD1192" s="124"/>
      <c r="AE1192" s="81" t="str">
        <f>_xlfn.IFNA(IF($D1192=0,IF($J1192="Not Paid by Tenant",0,INDEX('AMI Ref'!$K$5:$N$5,MATCH($J1192,{"Oil","Gas","Electric - Other","ELECTRIC - HEAT PUMP"},0))),0),"")</f>
        <v/>
      </c>
      <c r="AF1192" s="81">
        <f>_xlfn.IFNA(IF($D1192=1,IF($J1192="Not Paid by Tenant",0,INDEX('AMI Ref'!$K$6:$N$6,MATCH($J1192,{"Oil","Gas","Electric - Other","ELECTRIC - HEAT PUMP"},0))),0),"")</f>
        <v>0</v>
      </c>
      <c r="AG1192" s="81">
        <f>_xlfn.IFNA(IF($D1192=2,IF($J1192="Not Paid by Tenant",0,INDEX('AMI Ref'!$K$7:$N$7,MATCH($J1192,{"Oil","Gas","Electric - Other","ELECTRIC - HEAT PUMP"},0))),0),"")</f>
        <v>0</v>
      </c>
      <c r="AH1192" s="81">
        <f>_xlfn.IFNA(IF($D1192=3,IF($J1192="Not Paid by Tenant",0,INDEX('AMI Ref'!$K$8:$N$8,MATCH($J1192,{"Oil","Gas","Electric - Other","ELECTRIC - HEAT PUMP"},0))),0),"")</f>
        <v>0</v>
      </c>
      <c r="AI1192" s="81">
        <f>_xlfn.IFNA(IF($D1192=4,IF($J1192="Not Paid by Tenant",0,INDEX('AMI Ref'!$K$9:$N$9,MATCH($J1192,{"Oil","Gas","Electric - Other","ELECTRIC - HEAT PUMP"},0))),0),"")</f>
        <v>0</v>
      </c>
      <c r="AJ1192" s="81">
        <f>_xlfn.IFNA(IF($D1192=5,IF($J1192="Not Paid by Tenant",0,INDEX('AMI Ref'!$K$10:$N$10,MATCH($J1192,{"Oil","Gas","Electric - Other","ELECTRIC - HEAT PUMP"},0))),0),"")</f>
        <v>0</v>
      </c>
      <c r="AK1192" s="128"/>
      <c r="AL1192" s="81" t="str">
        <f>_xlfn.IFNA(IF($D1192=0,IF($K1192="Not Paid by Tenant",0,INDEX('AMI Ref'!$O$5:$R$5,MATCH($K1192,{"Oil","Gas","Electric - Other","Electric ccASHP - split"},0))),0),"")</f>
        <v/>
      </c>
      <c r="AM1192" s="81">
        <f>_xlfn.IFNA(IF($D1192=1,IF($K1192="Not Paid by Tenant",0,INDEX('AMI Ref'!$O$6:$R$6,MATCH($K1192,{"Oil","Gas","Electric - Other","Electric ccASHP - split"},0))),0),"")</f>
        <v>0</v>
      </c>
      <c r="AN1192" s="81">
        <f>_xlfn.IFNA(IF($D1192=2,IF($K1192="Not Paid by Tenant",0,INDEX('AMI Ref'!$O$7:$R$7,MATCH($K1192,{"Oil","Gas","Electric - Other","Electric ccASHP - split"},0))),0),"")</f>
        <v>0</v>
      </c>
      <c r="AO1192" s="81">
        <f>_xlfn.IFNA(IF($D1192=3,IF($K1192="Not Paid by Tenant",0,INDEX('AMI Ref'!$O$8:$R$8,MATCH($K1192,{"Oil","Gas","Electric - Other","Electric ccASHP - split"},0))),0),"")</f>
        <v>0</v>
      </c>
      <c r="AP1192" s="81">
        <f>_xlfn.IFNA(IF($D1192=4,IF($K1192="Not Paid by Tenant",0,INDEX('AMI Ref'!$O$9:$R$9,MATCH($K1192,{"Oil","Gas","Electric - Other","Electric ccASHP - split"},0))),0),"")</f>
        <v>0</v>
      </c>
      <c r="AQ1192" s="81">
        <f>_xlfn.IFNA(IF($D1192=5,IF($K1192="Not Paid by Tenant",0,INDEX('AMI Ref'!$O$10:$R$10,MATCH($K1192,{"Oil","Gas","Electric - Other","Electric ccASHP - split"},0))),0),"")</f>
        <v>0</v>
      </c>
      <c r="AR1192" s="124">
        <f t="shared" si="164"/>
        <v>0</v>
      </c>
      <c r="AS1192" s="123" t="e">
        <f t="shared" si="165"/>
        <v>#N/A</v>
      </c>
    </row>
    <row r="1193" spans="1:45" x14ac:dyDescent="0.2">
      <c r="A1193" s="130">
        <v>1191</v>
      </c>
      <c r="B1193" s="177">
        <f>IF(OR(COUNTIF($B$2:$B1192,Input!$F1209)&lt;1,COUNTIF($O$2:$O1192,Input!$C1209)&lt;1),Input!F1209,0)</f>
        <v>0</v>
      </c>
      <c r="C1193" s="177">
        <f>IF(OR(COUNTIF($B$2:$B1192,Input!$F1209)&lt;1,COUNTIF($O$2:$O1192,Input!$C1209)&lt;1),Input!G1209,0)</f>
        <v>0</v>
      </c>
      <c r="D1193" s="177">
        <f>IF(OR(COUNTIF($B$2:$B1192,Input!$F1209)&lt;1,COUNTIF($O$2:$O1192,Input!$C1209)&lt;1),Input!H1209,0)</f>
        <v>0</v>
      </c>
      <c r="E1193" s="177">
        <f>IF(OR(COUNTIF($B$2:$B1192,Input!$F1209)&lt;1,COUNTIF($O$2:$O1192,Input!$C1209)&lt;1),Input!I1209,0)</f>
        <v>0</v>
      </c>
      <c r="F1193" s="177">
        <f>IF(OR(COUNTIF($B$2:$B1192,Input!$F1209)&lt;1,COUNTIF($O$2:$O1192,Input!$C1209)&lt;1),Input!J1209,0)</f>
        <v>0</v>
      </c>
      <c r="G1193" s="177">
        <f>IF(OR(COUNTIF($B$2:$B1192,Input!$F1209)&lt;1,COUNTIF($O$2:$O1192,Input!$C1209)&lt;1),Input!K1209,0)</f>
        <v>0</v>
      </c>
      <c r="H1193" s="177">
        <f>IF(OR(COUNTIF($B$2:$B1192,Input!$F1209)&lt;1,COUNTIF($O$2:$O1192,Input!$C1209)&lt;1),Input!L1209,0)</f>
        <v>0</v>
      </c>
      <c r="I1193" s="177">
        <f>IF(OR(COUNTIF($B$2:$B1192,Input!$F1209)&lt;1,COUNTIF($O$2:$O1192,Input!$C1209)&lt;1),Input!M1209,0)</f>
        <v>0</v>
      </c>
      <c r="J1193" s="177">
        <f>IF(OR(COUNTIF($B$2:$B1192,Input!$F1209)&lt;1,COUNTIF($O$2:$O1192,Input!$C1209)&lt;1),Input!N1209,0)</f>
        <v>0</v>
      </c>
      <c r="K1193" s="177">
        <f>IF(OR(COUNTIF($B$2:$B1192,Input!$F1209)&lt;1,COUNTIF($O$2:$O1192,Input!$C1209)&lt;1),Input!O1209,0)</f>
        <v>0</v>
      </c>
      <c r="L1193" s="177">
        <f>IF(OR(COUNTIF($B$2:$B1192,Input!$F1209)&lt;1,COUNTIF($O$2:$O1192,Input!$C1209)&lt;1),Input!P1209,0)</f>
        <v>0</v>
      </c>
      <c r="M1193" s="129" t="str">
        <f t="shared" si="160"/>
        <v/>
      </c>
      <c r="N1193" s="161">
        <f t="shared" si="158"/>
        <v>0</v>
      </c>
      <c r="O1193" s="168">
        <f>Input!C1209</f>
        <v>0</v>
      </c>
      <c r="P1193" s="168"/>
      <c r="R1193" s="131">
        <f t="shared" si="159"/>
        <v>0</v>
      </c>
      <c r="S1193" s="133" t="str">
        <f t="shared" si="161"/>
        <v xml:space="preserve"> </v>
      </c>
      <c r="T1193" s="133"/>
      <c r="U1193" s="132" t="str">
        <f>_xlfn.IFNA(IF($D1193=0,LOOKUP($F1193,{0.1,0.2,0.3,0.4,0.5,0.6,0.7,0.8,0.9,1},{22,34,46,58,70,82,94,106,118,130}),""),"")</f>
        <v/>
      </c>
      <c r="V1193" s="132" t="str">
        <f>_xlfn.IFNA(IF($D1193=1,LOOKUP($F1193,{0.1,0.2,0.3,0.4,0.5,0.6,0.7,0.8,0.9,1},{23,35,47,59,71,83,95,107,119,131}),""),"")</f>
        <v/>
      </c>
      <c r="W1193" s="132" t="str">
        <f>_xlfn.IFNA(IF($D1193=2,LOOKUP($F1193,{0.1,0.2,0.3,0.4,0.5,0.6,0.7,0.8,0.9,1},{24,36,48,60,72,84,96,108,120,132}),""),"")</f>
        <v/>
      </c>
      <c r="X1193" s="132" t="str">
        <f>_xlfn.IFNA(IF($D1193=3,LOOKUP($F1193,{0.1,0.2,0.3,0.4,0.5,0.6,0.7,0.8,0.9,1},{25,37,49,61,73,85,97,109,121,133}),""),"")</f>
        <v/>
      </c>
      <c r="Y1193" s="132" t="str">
        <f>_xlfn.IFNA(IF($D1193=4,LOOKUP($F1193,{0.1,0.2,0.3,0.4,0.5,0.6,0.7,0.8,0.9,1},{26,38,50,62,74,86,98,110,122,134}),""),"")</f>
        <v/>
      </c>
      <c r="Z1193" s="132" t="str">
        <f>_xlfn.IFNA(IF($D1193=5,LOOKUP($F1193,{0.1,0.2,0.3,0.4,0.5,0.6,0.7,0.8,0.9,1},{27,39,51,63,75,87,99,111,123,135}),""),"")</f>
        <v/>
      </c>
      <c r="AA1193" s="132">
        <f t="shared" si="162"/>
        <v>0</v>
      </c>
      <c r="AB1193" s="132" t="str">
        <f t="shared" si="163"/>
        <v>00</v>
      </c>
      <c r="AC1193" s="82" t="e">
        <f>VLOOKUP(AB1193,'AMI Ref'!T:U,2,FALSE)</f>
        <v>#N/A</v>
      </c>
      <c r="AD1193" s="124"/>
      <c r="AE1193" s="81" t="str">
        <f>_xlfn.IFNA(IF($D1193=0,IF($J1193="Not Paid by Tenant",0,INDEX('AMI Ref'!$K$5:$N$5,MATCH($J1193,{"Oil","Gas","Electric - Other","ELECTRIC - HEAT PUMP"},0))),0),"")</f>
        <v/>
      </c>
      <c r="AF1193" s="81">
        <f>_xlfn.IFNA(IF($D1193=1,IF($J1193="Not Paid by Tenant",0,INDEX('AMI Ref'!$K$6:$N$6,MATCH($J1193,{"Oil","Gas","Electric - Other","ELECTRIC - HEAT PUMP"},0))),0),"")</f>
        <v>0</v>
      </c>
      <c r="AG1193" s="81">
        <f>_xlfn.IFNA(IF($D1193=2,IF($J1193="Not Paid by Tenant",0,INDEX('AMI Ref'!$K$7:$N$7,MATCH($J1193,{"Oil","Gas","Electric - Other","ELECTRIC - HEAT PUMP"},0))),0),"")</f>
        <v>0</v>
      </c>
      <c r="AH1193" s="81">
        <f>_xlfn.IFNA(IF($D1193=3,IF($J1193="Not Paid by Tenant",0,INDEX('AMI Ref'!$K$8:$N$8,MATCH($J1193,{"Oil","Gas","Electric - Other","ELECTRIC - HEAT PUMP"},0))),0),"")</f>
        <v>0</v>
      </c>
      <c r="AI1193" s="81">
        <f>_xlfn.IFNA(IF($D1193=4,IF($J1193="Not Paid by Tenant",0,INDEX('AMI Ref'!$K$9:$N$9,MATCH($J1193,{"Oil","Gas","Electric - Other","ELECTRIC - HEAT PUMP"},0))),0),"")</f>
        <v>0</v>
      </c>
      <c r="AJ1193" s="81">
        <f>_xlfn.IFNA(IF($D1193=5,IF($J1193="Not Paid by Tenant",0,INDEX('AMI Ref'!$K$10:$N$10,MATCH($J1193,{"Oil","Gas","Electric - Other","ELECTRIC - HEAT PUMP"},0))),0),"")</f>
        <v>0</v>
      </c>
      <c r="AK1193" s="128"/>
      <c r="AL1193" s="81" t="str">
        <f>_xlfn.IFNA(IF($D1193=0,IF($K1193="Not Paid by Tenant",0,INDEX('AMI Ref'!$O$5:$R$5,MATCH($K1193,{"Oil","Gas","Electric - Other","Electric ccASHP - split"},0))),0),"")</f>
        <v/>
      </c>
      <c r="AM1193" s="81">
        <f>_xlfn.IFNA(IF($D1193=1,IF($K1193="Not Paid by Tenant",0,INDEX('AMI Ref'!$O$6:$R$6,MATCH($K1193,{"Oil","Gas","Electric - Other","Electric ccASHP - split"},0))),0),"")</f>
        <v>0</v>
      </c>
      <c r="AN1193" s="81">
        <f>_xlfn.IFNA(IF($D1193=2,IF($K1193="Not Paid by Tenant",0,INDEX('AMI Ref'!$O$7:$R$7,MATCH($K1193,{"Oil","Gas","Electric - Other","Electric ccASHP - split"},0))),0),"")</f>
        <v>0</v>
      </c>
      <c r="AO1193" s="81">
        <f>_xlfn.IFNA(IF($D1193=3,IF($K1193="Not Paid by Tenant",0,INDEX('AMI Ref'!$O$8:$R$8,MATCH($K1193,{"Oil","Gas","Electric - Other","Electric ccASHP - split"},0))),0),"")</f>
        <v>0</v>
      </c>
      <c r="AP1193" s="81">
        <f>_xlfn.IFNA(IF($D1193=4,IF($K1193="Not Paid by Tenant",0,INDEX('AMI Ref'!$O$9:$R$9,MATCH($K1193,{"Oil","Gas","Electric - Other","Electric ccASHP - split"},0))),0),"")</f>
        <v>0</v>
      </c>
      <c r="AQ1193" s="81">
        <f>_xlfn.IFNA(IF($D1193=5,IF($K1193="Not Paid by Tenant",0,INDEX('AMI Ref'!$O$10:$R$10,MATCH($K1193,{"Oil","Gas","Electric - Other","Electric ccASHP - split"},0))),0),"")</f>
        <v>0</v>
      </c>
      <c r="AR1193" s="124">
        <f t="shared" si="164"/>
        <v>0</v>
      </c>
      <c r="AS1193" s="123" t="e">
        <f t="shared" si="165"/>
        <v>#N/A</v>
      </c>
    </row>
    <row r="1194" spans="1:45" x14ac:dyDescent="0.2">
      <c r="A1194" s="130">
        <v>1192</v>
      </c>
      <c r="B1194" s="177">
        <f>IF(OR(COUNTIF($B$2:$B1193,Input!$F1210)&lt;1,COUNTIF($O$2:$O1193,Input!$C1210)&lt;1),Input!F1210,0)</f>
        <v>0</v>
      </c>
      <c r="C1194" s="177">
        <f>IF(OR(COUNTIF($B$2:$B1193,Input!$F1210)&lt;1,COUNTIF($O$2:$O1193,Input!$C1210)&lt;1),Input!G1210,0)</f>
        <v>0</v>
      </c>
      <c r="D1194" s="177">
        <f>IF(OR(COUNTIF($B$2:$B1193,Input!$F1210)&lt;1,COUNTIF($O$2:$O1193,Input!$C1210)&lt;1),Input!H1210,0)</f>
        <v>0</v>
      </c>
      <c r="E1194" s="177">
        <f>IF(OR(COUNTIF($B$2:$B1193,Input!$F1210)&lt;1,COUNTIF($O$2:$O1193,Input!$C1210)&lt;1),Input!I1210,0)</f>
        <v>0</v>
      </c>
      <c r="F1194" s="177">
        <f>IF(OR(COUNTIF($B$2:$B1193,Input!$F1210)&lt;1,COUNTIF($O$2:$O1193,Input!$C1210)&lt;1),Input!J1210,0)</f>
        <v>0</v>
      </c>
      <c r="G1194" s="177">
        <f>IF(OR(COUNTIF($B$2:$B1193,Input!$F1210)&lt;1,COUNTIF($O$2:$O1193,Input!$C1210)&lt;1),Input!K1210,0)</f>
        <v>0</v>
      </c>
      <c r="H1194" s="177">
        <f>IF(OR(COUNTIF($B$2:$B1193,Input!$F1210)&lt;1,COUNTIF($O$2:$O1193,Input!$C1210)&lt;1),Input!L1210,0)</f>
        <v>0</v>
      </c>
      <c r="I1194" s="177">
        <f>IF(OR(COUNTIF($B$2:$B1193,Input!$F1210)&lt;1,COUNTIF($O$2:$O1193,Input!$C1210)&lt;1),Input!M1210,0)</f>
        <v>0</v>
      </c>
      <c r="J1194" s="177">
        <f>IF(OR(COUNTIF($B$2:$B1193,Input!$F1210)&lt;1,COUNTIF($O$2:$O1193,Input!$C1210)&lt;1),Input!N1210,0)</f>
        <v>0</v>
      </c>
      <c r="K1194" s="177">
        <f>IF(OR(COUNTIF($B$2:$B1193,Input!$F1210)&lt;1,COUNTIF($O$2:$O1193,Input!$C1210)&lt;1),Input!O1210,0)</f>
        <v>0</v>
      </c>
      <c r="L1194" s="177">
        <f>IF(OR(COUNTIF($B$2:$B1193,Input!$F1210)&lt;1,COUNTIF($O$2:$O1193,Input!$C1210)&lt;1),Input!P1210,0)</f>
        <v>0</v>
      </c>
      <c r="M1194" s="129" t="str">
        <f t="shared" si="160"/>
        <v/>
      </c>
      <c r="N1194" s="161">
        <f t="shared" si="158"/>
        <v>0</v>
      </c>
      <c r="O1194" s="168">
        <f>Input!C1210</f>
        <v>0</v>
      </c>
      <c r="P1194" s="168"/>
      <c r="R1194" s="131">
        <f t="shared" si="159"/>
        <v>0</v>
      </c>
      <c r="S1194" s="133" t="str">
        <f t="shared" si="161"/>
        <v xml:space="preserve"> </v>
      </c>
      <c r="T1194" s="133"/>
      <c r="U1194" s="132" t="str">
        <f>_xlfn.IFNA(IF($D1194=0,LOOKUP($F1194,{0.1,0.2,0.3,0.4,0.5,0.6,0.7,0.8,0.9,1},{22,34,46,58,70,82,94,106,118,130}),""),"")</f>
        <v/>
      </c>
      <c r="V1194" s="132" t="str">
        <f>_xlfn.IFNA(IF($D1194=1,LOOKUP($F1194,{0.1,0.2,0.3,0.4,0.5,0.6,0.7,0.8,0.9,1},{23,35,47,59,71,83,95,107,119,131}),""),"")</f>
        <v/>
      </c>
      <c r="W1194" s="132" t="str">
        <f>_xlfn.IFNA(IF($D1194=2,LOOKUP($F1194,{0.1,0.2,0.3,0.4,0.5,0.6,0.7,0.8,0.9,1},{24,36,48,60,72,84,96,108,120,132}),""),"")</f>
        <v/>
      </c>
      <c r="X1194" s="132" t="str">
        <f>_xlfn.IFNA(IF($D1194=3,LOOKUP($F1194,{0.1,0.2,0.3,0.4,0.5,0.6,0.7,0.8,0.9,1},{25,37,49,61,73,85,97,109,121,133}),""),"")</f>
        <v/>
      </c>
      <c r="Y1194" s="132" t="str">
        <f>_xlfn.IFNA(IF($D1194=4,LOOKUP($F1194,{0.1,0.2,0.3,0.4,0.5,0.6,0.7,0.8,0.9,1},{26,38,50,62,74,86,98,110,122,134}),""),"")</f>
        <v/>
      </c>
      <c r="Z1194" s="132" t="str">
        <f>_xlfn.IFNA(IF($D1194=5,LOOKUP($F1194,{0.1,0.2,0.3,0.4,0.5,0.6,0.7,0.8,0.9,1},{27,39,51,63,75,87,99,111,123,135}),""),"")</f>
        <v/>
      </c>
      <c r="AA1194" s="132">
        <f t="shared" si="162"/>
        <v>0</v>
      </c>
      <c r="AB1194" s="132" t="str">
        <f t="shared" si="163"/>
        <v>00</v>
      </c>
      <c r="AC1194" s="82" t="e">
        <f>VLOOKUP(AB1194,'AMI Ref'!T:U,2,FALSE)</f>
        <v>#N/A</v>
      </c>
      <c r="AD1194" s="124"/>
      <c r="AE1194" s="81" t="str">
        <f>_xlfn.IFNA(IF($D1194=0,IF($J1194="Not Paid by Tenant",0,INDEX('AMI Ref'!$K$5:$N$5,MATCH($J1194,{"Oil","Gas","Electric - Other","ELECTRIC - HEAT PUMP"},0))),0),"")</f>
        <v/>
      </c>
      <c r="AF1194" s="81">
        <f>_xlfn.IFNA(IF($D1194=1,IF($J1194="Not Paid by Tenant",0,INDEX('AMI Ref'!$K$6:$N$6,MATCH($J1194,{"Oil","Gas","Electric - Other","ELECTRIC - HEAT PUMP"},0))),0),"")</f>
        <v>0</v>
      </c>
      <c r="AG1194" s="81">
        <f>_xlfn.IFNA(IF($D1194=2,IF($J1194="Not Paid by Tenant",0,INDEX('AMI Ref'!$K$7:$N$7,MATCH($J1194,{"Oil","Gas","Electric - Other","ELECTRIC - HEAT PUMP"},0))),0),"")</f>
        <v>0</v>
      </c>
      <c r="AH1194" s="81">
        <f>_xlfn.IFNA(IF($D1194=3,IF($J1194="Not Paid by Tenant",0,INDEX('AMI Ref'!$K$8:$N$8,MATCH($J1194,{"Oil","Gas","Electric - Other","ELECTRIC - HEAT PUMP"},0))),0),"")</f>
        <v>0</v>
      </c>
      <c r="AI1194" s="81">
        <f>_xlfn.IFNA(IF($D1194=4,IF($J1194="Not Paid by Tenant",0,INDEX('AMI Ref'!$K$9:$N$9,MATCH($J1194,{"Oil","Gas","Electric - Other","ELECTRIC - HEAT PUMP"},0))),0),"")</f>
        <v>0</v>
      </c>
      <c r="AJ1194" s="81">
        <f>_xlfn.IFNA(IF($D1194=5,IF($J1194="Not Paid by Tenant",0,INDEX('AMI Ref'!$K$10:$N$10,MATCH($J1194,{"Oil","Gas","Electric - Other","ELECTRIC - HEAT PUMP"},0))),0),"")</f>
        <v>0</v>
      </c>
      <c r="AK1194" s="128"/>
      <c r="AL1194" s="81" t="str">
        <f>_xlfn.IFNA(IF($D1194=0,IF($K1194="Not Paid by Tenant",0,INDEX('AMI Ref'!$O$5:$R$5,MATCH($K1194,{"Oil","Gas","Electric - Other","Electric ccASHP - split"},0))),0),"")</f>
        <v/>
      </c>
      <c r="AM1194" s="81">
        <f>_xlfn.IFNA(IF($D1194=1,IF($K1194="Not Paid by Tenant",0,INDEX('AMI Ref'!$O$6:$R$6,MATCH($K1194,{"Oil","Gas","Electric - Other","Electric ccASHP - split"},0))),0),"")</f>
        <v>0</v>
      </c>
      <c r="AN1194" s="81">
        <f>_xlfn.IFNA(IF($D1194=2,IF($K1194="Not Paid by Tenant",0,INDEX('AMI Ref'!$O$7:$R$7,MATCH($K1194,{"Oil","Gas","Electric - Other","Electric ccASHP - split"},0))),0),"")</f>
        <v>0</v>
      </c>
      <c r="AO1194" s="81">
        <f>_xlfn.IFNA(IF($D1194=3,IF($K1194="Not Paid by Tenant",0,INDEX('AMI Ref'!$O$8:$R$8,MATCH($K1194,{"Oil","Gas","Electric - Other","Electric ccASHP - split"},0))),0),"")</f>
        <v>0</v>
      </c>
      <c r="AP1194" s="81">
        <f>_xlfn.IFNA(IF($D1194=4,IF($K1194="Not Paid by Tenant",0,INDEX('AMI Ref'!$O$9:$R$9,MATCH($K1194,{"Oil","Gas","Electric - Other","Electric ccASHP - split"},0))),0),"")</f>
        <v>0</v>
      </c>
      <c r="AQ1194" s="81">
        <f>_xlfn.IFNA(IF($D1194=5,IF($K1194="Not Paid by Tenant",0,INDEX('AMI Ref'!$O$10:$R$10,MATCH($K1194,{"Oil","Gas","Electric - Other","Electric ccASHP - split"},0))),0),"")</f>
        <v>0</v>
      </c>
      <c r="AR1194" s="124">
        <f t="shared" si="164"/>
        <v>0</v>
      </c>
      <c r="AS1194" s="123" t="e">
        <f t="shared" si="165"/>
        <v>#N/A</v>
      </c>
    </row>
    <row r="1195" spans="1:45" x14ac:dyDescent="0.2">
      <c r="A1195" s="130">
        <v>1193</v>
      </c>
      <c r="B1195" s="177">
        <f>IF(OR(COUNTIF($B$2:$B1194,Input!$F1211)&lt;1,COUNTIF($O$2:$O1194,Input!$C1211)&lt;1),Input!F1211,0)</f>
        <v>0</v>
      </c>
      <c r="C1195" s="177">
        <f>IF(OR(COUNTIF($B$2:$B1194,Input!$F1211)&lt;1,COUNTIF($O$2:$O1194,Input!$C1211)&lt;1),Input!G1211,0)</f>
        <v>0</v>
      </c>
      <c r="D1195" s="177">
        <f>IF(OR(COUNTIF($B$2:$B1194,Input!$F1211)&lt;1,COUNTIF($O$2:$O1194,Input!$C1211)&lt;1),Input!H1211,0)</f>
        <v>0</v>
      </c>
      <c r="E1195" s="177">
        <f>IF(OR(COUNTIF($B$2:$B1194,Input!$F1211)&lt;1,COUNTIF($O$2:$O1194,Input!$C1211)&lt;1),Input!I1211,0)</f>
        <v>0</v>
      </c>
      <c r="F1195" s="177">
        <f>IF(OR(COUNTIF($B$2:$B1194,Input!$F1211)&lt;1,COUNTIF($O$2:$O1194,Input!$C1211)&lt;1),Input!J1211,0)</f>
        <v>0</v>
      </c>
      <c r="G1195" s="177">
        <f>IF(OR(COUNTIF($B$2:$B1194,Input!$F1211)&lt;1,COUNTIF($O$2:$O1194,Input!$C1211)&lt;1),Input!K1211,0)</f>
        <v>0</v>
      </c>
      <c r="H1195" s="177">
        <f>IF(OR(COUNTIF($B$2:$B1194,Input!$F1211)&lt;1,COUNTIF($O$2:$O1194,Input!$C1211)&lt;1),Input!L1211,0)</f>
        <v>0</v>
      </c>
      <c r="I1195" s="177">
        <f>IF(OR(COUNTIF($B$2:$B1194,Input!$F1211)&lt;1,COUNTIF($O$2:$O1194,Input!$C1211)&lt;1),Input!M1211,0)</f>
        <v>0</v>
      </c>
      <c r="J1195" s="177">
        <f>IF(OR(COUNTIF($B$2:$B1194,Input!$F1211)&lt;1,COUNTIF($O$2:$O1194,Input!$C1211)&lt;1),Input!N1211,0)</f>
        <v>0</v>
      </c>
      <c r="K1195" s="177">
        <f>IF(OR(COUNTIF($B$2:$B1194,Input!$F1211)&lt;1,COUNTIF($O$2:$O1194,Input!$C1211)&lt;1),Input!O1211,0)</f>
        <v>0</v>
      </c>
      <c r="L1195" s="177">
        <f>IF(OR(COUNTIF($B$2:$B1194,Input!$F1211)&lt;1,COUNTIF($O$2:$O1194,Input!$C1211)&lt;1),Input!P1211,0)</f>
        <v>0</v>
      </c>
      <c r="M1195" s="129" t="str">
        <f t="shared" si="160"/>
        <v/>
      </c>
      <c r="N1195" s="161">
        <f t="shared" si="158"/>
        <v>0</v>
      </c>
      <c r="O1195" s="168">
        <f>Input!C1211</f>
        <v>0</v>
      </c>
      <c r="P1195" s="168"/>
      <c r="R1195" s="131">
        <f t="shared" si="159"/>
        <v>0</v>
      </c>
      <c r="S1195" s="133" t="str">
        <f t="shared" si="161"/>
        <v xml:space="preserve"> </v>
      </c>
      <c r="T1195" s="133"/>
      <c r="U1195" s="132" t="str">
        <f>_xlfn.IFNA(IF($D1195=0,LOOKUP($F1195,{0.1,0.2,0.3,0.4,0.5,0.6,0.7,0.8,0.9,1},{22,34,46,58,70,82,94,106,118,130}),""),"")</f>
        <v/>
      </c>
      <c r="V1195" s="132" t="str">
        <f>_xlfn.IFNA(IF($D1195=1,LOOKUP($F1195,{0.1,0.2,0.3,0.4,0.5,0.6,0.7,0.8,0.9,1},{23,35,47,59,71,83,95,107,119,131}),""),"")</f>
        <v/>
      </c>
      <c r="W1195" s="132" t="str">
        <f>_xlfn.IFNA(IF($D1195=2,LOOKUP($F1195,{0.1,0.2,0.3,0.4,0.5,0.6,0.7,0.8,0.9,1},{24,36,48,60,72,84,96,108,120,132}),""),"")</f>
        <v/>
      </c>
      <c r="X1195" s="132" t="str">
        <f>_xlfn.IFNA(IF($D1195=3,LOOKUP($F1195,{0.1,0.2,0.3,0.4,0.5,0.6,0.7,0.8,0.9,1},{25,37,49,61,73,85,97,109,121,133}),""),"")</f>
        <v/>
      </c>
      <c r="Y1195" s="132" t="str">
        <f>_xlfn.IFNA(IF($D1195=4,LOOKUP($F1195,{0.1,0.2,0.3,0.4,0.5,0.6,0.7,0.8,0.9,1},{26,38,50,62,74,86,98,110,122,134}),""),"")</f>
        <v/>
      </c>
      <c r="Z1195" s="132" t="str">
        <f>_xlfn.IFNA(IF($D1195=5,LOOKUP($F1195,{0.1,0.2,0.3,0.4,0.5,0.6,0.7,0.8,0.9,1},{27,39,51,63,75,87,99,111,123,135}),""),"")</f>
        <v/>
      </c>
      <c r="AA1195" s="132">
        <f t="shared" si="162"/>
        <v>0</v>
      </c>
      <c r="AB1195" s="132" t="str">
        <f t="shared" si="163"/>
        <v>00</v>
      </c>
      <c r="AC1195" s="82" t="e">
        <f>VLOOKUP(AB1195,'AMI Ref'!T:U,2,FALSE)</f>
        <v>#N/A</v>
      </c>
      <c r="AD1195" s="124"/>
      <c r="AE1195" s="81" t="str">
        <f>_xlfn.IFNA(IF($D1195=0,IF($J1195="Not Paid by Tenant",0,INDEX('AMI Ref'!$K$5:$N$5,MATCH($J1195,{"Oil","Gas","Electric - Other","ELECTRIC - HEAT PUMP"},0))),0),"")</f>
        <v/>
      </c>
      <c r="AF1195" s="81">
        <f>_xlfn.IFNA(IF($D1195=1,IF($J1195="Not Paid by Tenant",0,INDEX('AMI Ref'!$K$6:$N$6,MATCH($J1195,{"Oil","Gas","Electric - Other","ELECTRIC - HEAT PUMP"},0))),0),"")</f>
        <v>0</v>
      </c>
      <c r="AG1195" s="81">
        <f>_xlfn.IFNA(IF($D1195=2,IF($J1195="Not Paid by Tenant",0,INDEX('AMI Ref'!$K$7:$N$7,MATCH($J1195,{"Oil","Gas","Electric - Other","ELECTRIC - HEAT PUMP"},0))),0),"")</f>
        <v>0</v>
      </c>
      <c r="AH1195" s="81">
        <f>_xlfn.IFNA(IF($D1195=3,IF($J1195="Not Paid by Tenant",0,INDEX('AMI Ref'!$K$8:$N$8,MATCH($J1195,{"Oil","Gas","Electric - Other","ELECTRIC - HEAT PUMP"},0))),0),"")</f>
        <v>0</v>
      </c>
      <c r="AI1195" s="81">
        <f>_xlfn.IFNA(IF($D1195=4,IF($J1195="Not Paid by Tenant",0,INDEX('AMI Ref'!$K$9:$N$9,MATCH($J1195,{"Oil","Gas","Electric - Other","ELECTRIC - HEAT PUMP"},0))),0),"")</f>
        <v>0</v>
      </c>
      <c r="AJ1195" s="81">
        <f>_xlfn.IFNA(IF($D1195=5,IF($J1195="Not Paid by Tenant",0,INDEX('AMI Ref'!$K$10:$N$10,MATCH($J1195,{"Oil","Gas","Electric - Other","ELECTRIC - HEAT PUMP"},0))),0),"")</f>
        <v>0</v>
      </c>
      <c r="AK1195" s="128"/>
      <c r="AL1195" s="81" t="str">
        <f>_xlfn.IFNA(IF($D1195=0,IF($K1195="Not Paid by Tenant",0,INDEX('AMI Ref'!$O$5:$R$5,MATCH($K1195,{"Oil","Gas","Electric - Other","Electric ccASHP - split"},0))),0),"")</f>
        <v/>
      </c>
      <c r="AM1195" s="81">
        <f>_xlfn.IFNA(IF($D1195=1,IF($K1195="Not Paid by Tenant",0,INDEX('AMI Ref'!$O$6:$R$6,MATCH($K1195,{"Oil","Gas","Electric - Other","Electric ccASHP - split"},0))),0),"")</f>
        <v>0</v>
      </c>
      <c r="AN1195" s="81">
        <f>_xlfn.IFNA(IF($D1195=2,IF($K1195="Not Paid by Tenant",0,INDEX('AMI Ref'!$O$7:$R$7,MATCH($K1195,{"Oil","Gas","Electric - Other","Electric ccASHP - split"},0))),0),"")</f>
        <v>0</v>
      </c>
      <c r="AO1195" s="81">
        <f>_xlfn.IFNA(IF($D1195=3,IF($K1195="Not Paid by Tenant",0,INDEX('AMI Ref'!$O$8:$R$8,MATCH($K1195,{"Oil","Gas","Electric - Other","Electric ccASHP - split"},0))),0),"")</f>
        <v>0</v>
      </c>
      <c r="AP1195" s="81">
        <f>_xlfn.IFNA(IF($D1195=4,IF($K1195="Not Paid by Tenant",0,INDEX('AMI Ref'!$O$9:$R$9,MATCH($K1195,{"Oil","Gas","Electric - Other","Electric ccASHP - split"},0))),0),"")</f>
        <v>0</v>
      </c>
      <c r="AQ1195" s="81">
        <f>_xlfn.IFNA(IF($D1195=5,IF($K1195="Not Paid by Tenant",0,INDEX('AMI Ref'!$O$10:$R$10,MATCH($K1195,{"Oil","Gas","Electric - Other","Electric ccASHP - split"},0))),0),"")</f>
        <v>0</v>
      </c>
      <c r="AR1195" s="124">
        <f t="shared" si="164"/>
        <v>0</v>
      </c>
      <c r="AS1195" s="123" t="e">
        <f t="shared" si="165"/>
        <v>#N/A</v>
      </c>
    </row>
    <row r="1196" spans="1:45" x14ac:dyDescent="0.2">
      <c r="A1196" s="130">
        <v>1194</v>
      </c>
      <c r="B1196" s="177">
        <f>IF(OR(COUNTIF($B$2:$B1195,Input!$F1212)&lt;1,COUNTIF($O$2:$O1195,Input!$C1212)&lt;1),Input!F1212,0)</f>
        <v>0</v>
      </c>
      <c r="C1196" s="177">
        <f>IF(OR(COUNTIF($B$2:$B1195,Input!$F1212)&lt;1,COUNTIF($O$2:$O1195,Input!$C1212)&lt;1),Input!G1212,0)</f>
        <v>0</v>
      </c>
      <c r="D1196" s="177">
        <f>IF(OR(COUNTIF($B$2:$B1195,Input!$F1212)&lt;1,COUNTIF($O$2:$O1195,Input!$C1212)&lt;1),Input!H1212,0)</f>
        <v>0</v>
      </c>
      <c r="E1196" s="177">
        <f>IF(OR(COUNTIF($B$2:$B1195,Input!$F1212)&lt;1,COUNTIF($O$2:$O1195,Input!$C1212)&lt;1),Input!I1212,0)</f>
        <v>0</v>
      </c>
      <c r="F1196" s="177">
        <f>IF(OR(COUNTIF($B$2:$B1195,Input!$F1212)&lt;1,COUNTIF($O$2:$O1195,Input!$C1212)&lt;1),Input!J1212,0)</f>
        <v>0</v>
      </c>
      <c r="G1196" s="177">
        <f>IF(OR(COUNTIF($B$2:$B1195,Input!$F1212)&lt;1,COUNTIF($O$2:$O1195,Input!$C1212)&lt;1),Input!K1212,0)</f>
        <v>0</v>
      </c>
      <c r="H1196" s="177">
        <f>IF(OR(COUNTIF($B$2:$B1195,Input!$F1212)&lt;1,COUNTIF($O$2:$O1195,Input!$C1212)&lt;1),Input!L1212,0)</f>
        <v>0</v>
      </c>
      <c r="I1196" s="177">
        <f>IF(OR(COUNTIF($B$2:$B1195,Input!$F1212)&lt;1,COUNTIF($O$2:$O1195,Input!$C1212)&lt;1),Input!M1212,0)</f>
        <v>0</v>
      </c>
      <c r="J1196" s="177">
        <f>IF(OR(COUNTIF($B$2:$B1195,Input!$F1212)&lt;1,COUNTIF($O$2:$O1195,Input!$C1212)&lt;1),Input!N1212,0)</f>
        <v>0</v>
      </c>
      <c r="K1196" s="177">
        <f>IF(OR(COUNTIF($B$2:$B1195,Input!$F1212)&lt;1,COUNTIF($O$2:$O1195,Input!$C1212)&lt;1),Input!O1212,0)</f>
        <v>0</v>
      </c>
      <c r="L1196" s="177">
        <f>IF(OR(COUNTIF($B$2:$B1195,Input!$F1212)&lt;1,COUNTIF($O$2:$O1195,Input!$C1212)&lt;1),Input!P1212,0)</f>
        <v>0</v>
      </c>
      <c r="M1196" s="129" t="str">
        <f t="shared" si="160"/>
        <v/>
      </c>
      <c r="N1196" s="161">
        <f t="shared" si="158"/>
        <v>0</v>
      </c>
      <c r="O1196" s="168">
        <f>Input!C1212</f>
        <v>0</v>
      </c>
      <c r="P1196" s="168"/>
      <c r="R1196" s="131">
        <f t="shared" si="159"/>
        <v>0</v>
      </c>
      <c r="S1196" s="133" t="str">
        <f t="shared" si="161"/>
        <v xml:space="preserve"> </v>
      </c>
      <c r="T1196" s="133"/>
      <c r="U1196" s="132" t="str">
        <f>_xlfn.IFNA(IF($D1196=0,LOOKUP($F1196,{0.1,0.2,0.3,0.4,0.5,0.6,0.7,0.8,0.9,1},{22,34,46,58,70,82,94,106,118,130}),""),"")</f>
        <v/>
      </c>
      <c r="V1196" s="132" t="str">
        <f>_xlfn.IFNA(IF($D1196=1,LOOKUP($F1196,{0.1,0.2,0.3,0.4,0.5,0.6,0.7,0.8,0.9,1},{23,35,47,59,71,83,95,107,119,131}),""),"")</f>
        <v/>
      </c>
      <c r="W1196" s="132" t="str">
        <f>_xlfn.IFNA(IF($D1196=2,LOOKUP($F1196,{0.1,0.2,0.3,0.4,0.5,0.6,0.7,0.8,0.9,1},{24,36,48,60,72,84,96,108,120,132}),""),"")</f>
        <v/>
      </c>
      <c r="X1196" s="132" t="str">
        <f>_xlfn.IFNA(IF($D1196=3,LOOKUP($F1196,{0.1,0.2,0.3,0.4,0.5,0.6,0.7,0.8,0.9,1},{25,37,49,61,73,85,97,109,121,133}),""),"")</f>
        <v/>
      </c>
      <c r="Y1196" s="132" t="str">
        <f>_xlfn.IFNA(IF($D1196=4,LOOKUP($F1196,{0.1,0.2,0.3,0.4,0.5,0.6,0.7,0.8,0.9,1},{26,38,50,62,74,86,98,110,122,134}),""),"")</f>
        <v/>
      </c>
      <c r="Z1196" s="132" t="str">
        <f>_xlfn.IFNA(IF($D1196=5,LOOKUP($F1196,{0.1,0.2,0.3,0.4,0.5,0.6,0.7,0.8,0.9,1},{27,39,51,63,75,87,99,111,123,135}),""),"")</f>
        <v/>
      </c>
      <c r="AA1196" s="132">
        <f t="shared" si="162"/>
        <v>0</v>
      </c>
      <c r="AB1196" s="132" t="str">
        <f t="shared" si="163"/>
        <v>00</v>
      </c>
      <c r="AC1196" s="82" t="e">
        <f>VLOOKUP(AB1196,'AMI Ref'!T:U,2,FALSE)</f>
        <v>#N/A</v>
      </c>
      <c r="AD1196" s="124"/>
      <c r="AE1196" s="81" t="str">
        <f>_xlfn.IFNA(IF($D1196=0,IF($J1196="Not Paid by Tenant",0,INDEX('AMI Ref'!$K$5:$N$5,MATCH($J1196,{"Oil","Gas","Electric - Other","ELECTRIC - HEAT PUMP"},0))),0),"")</f>
        <v/>
      </c>
      <c r="AF1196" s="81">
        <f>_xlfn.IFNA(IF($D1196=1,IF($J1196="Not Paid by Tenant",0,INDEX('AMI Ref'!$K$6:$N$6,MATCH($J1196,{"Oil","Gas","Electric - Other","ELECTRIC - HEAT PUMP"},0))),0),"")</f>
        <v>0</v>
      </c>
      <c r="AG1196" s="81">
        <f>_xlfn.IFNA(IF($D1196=2,IF($J1196="Not Paid by Tenant",0,INDEX('AMI Ref'!$K$7:$N$7,MATCH($J1196,{"Oil","Gas","Electric - Other","ELECTRIC - HEAT PUMP"},0))),0),"")</f>
        <v>0</v>
      </c>
      <c r="AH1196" s="81">
        <f>_xlfn.IFNA(IF($D1196=3,IF($J1196="Not Paid by Tenant",0,INDEX('AMI Ref'!$K$8:$N$8,MATCH($J1196,{"Oil","Gas","Electric - Other","ELECTRIC - HEAT PUMP"},0))),0),"")</f>
        <v>0</v>
      </c>
      <c r="AI1196" s="81">
        <f>_xlfn.IFNA(IF($D1196=4,IF($J1196="Not Paid by Tenant",0,INDEX('AMI Ref'!$K$9:$N$9,MATCH($J1196,{"Oil","Gas","Electric - Other","ELECTRIC - HEAT PUMP"},0))),0),"")</f>
        <v>0</v>
      </c>
      <c r="AJ1196" s="81">
        <f>_xlfn.IFNA(IF($D1196=5,IF($J1196="Not Paid by Tenant",0,INDEX('AMI Ref'!$K$10:$N$10,MATCH($J1196,{"Oil","Gas","Electric - Other","ELECTRIC - HEAT PUMP"},0))),0),"")</f>
        <v>0</v>
      </c>
      <c r="AK1196" s="128"/>
      <c r="AL1196" s="81" t="str">
        <f>_xlfn.IFNA(IF($D1196=0,IF($K1196="Not Paid by Tenant",0,INDEX('AMI Ref'!$O$5:$R$5,MATCH($K1196,{"Oil","Gas","Electric - Other","Electric ccASHP - split"},0))),0),"")</f>
        <v/>
      </c>
      <c r="AM1196" s="81">
        <f>_xlfn.IFNA(IF($D1196=1,IF($K1196="Not Paid by Tenant",0,INDEX('AMI Ref'!$O$6:$R$6,MATCH($K1196,{"Oil","Gas","Electric - Other","Electric ccASHP - split"},0))),0),"")</f>
        <v>0</v>
      </c>
      <c r="AN1196" s="81">
        <f>_xlfn.IFNA(IF($D1196=2,IF($K1196="Not Paid by Tenant",0,INDEX('AMI Ref'!$O$7:$R$7,MATCH($K1196,{"Oil","Gas","Electric - Other","Electric ccASHP - split"},0))),0),"")</f>
        <v>0</v>
      </c>
      <c r="AO1196" s="81">
        <f>_xlfn.IFNA(IF($D1196=3,IF($K1196="Not Paid by Tenant",0,INDEX('AMI Ref'!$O$8:$R$8,MATCH($K1196,{"Oil","Gas","Electric - Other","Electric ccASHP - split"},0))),0),"")</f>
        <v>0</v>
      </c>
      <c r="AP1196" s="81">
        <f>_xlfn.IFNA(IF($D1196=4,IF($K1196="Not Paid by Tenant",0,INDEX('AMI Ref'!$O$9:$R$9,MATCH($K1196,{"Oil","Gas","Electric - Other","Electric ccASHP - split"},0))),0),"")</f>
        <v>0</v>
      </c>
      <c r="AQ1196" s="81">
        <f>_xlfn.IFNA(IF($D1196=5,IF($K1196="Not Paid by Tenant",0,INDEX('AMI Ref'!$O$10:$R$10,MATCH($K1196,{"Oil","Gas","Electric - Other","Electric ccASHP - split"},0))),0),"")</f>
        <v>0</v>
      </c>
      <c r="AR1196" s="124">
        <f t="shared" si="164"/>
        <v>0</v>
      </c>
      <c r="AS1196" s="123" t="e">
        <f t="shared" si="165"/>
        <v>#N/A</v>
      </c>
    </row>
    <row r="1197" spans="1:45" x14ac:dyDescent="0.2">
      <c r="A1197" s="130">
        <v>1195</v>
      </c>
      <c r="B1197" s="177">
        <f>IF(OR(COUNTIF($B$2:$B1196,Input!$F1213)&lt;1,COUNTIF($O$2:$O1196,Input!$C1213)&lt;1),Input!F1213,0)</f>
        <v>0</v>
      </c>
      <c r="C1197" s="177">
        <f>IF(OR(COUNTIF($B$2:$B1196,Input!$F1213)&lt;1,COUNTIF($O$2:$O1196,Input!$C1213)&lt;1),Input!G1213,0)</f>
        <v>0</v>
      </c>
      <c r="D1197" s="177">
        <f>IF(OR(COUNTIF($B$2:$B1196,Input!$F1213)&lt;1,COUNTIF($O$2:$O1196,Input!$C1213)&lt;1),Input!H1213,0)</f>
        <v>0</v>
      </c>
      <c r="E1197" s="177">
        <f>IF(OR(COUNTIF($B$2:$B1196,Input!$F1213)&lt;1,COUNTIF($O$2:$O1196,Input!$C1213)&lt;1),Input!I1213,0)</f>
        <v>0</v>
      </c>
      <c r="F1197" s="177">
        <f>IF(OR(COUNTIF($B$2:$B1196,Input!$F1213)&lt;1,COUNTIF($O$2:$O1196,Input!$C1213)&lt;1),Input!J1213,0)</f>
        <v>0</v>
      </c>
      <c r="G1197" s="177">
        <f>IF(OR(COUNTIF($B$2:$B1196,Input!$F1213)&lt;1,COUNTIF($O$2:$O1196,Input!$C1213)&lt;1),Input!K1213,0)</f>
        <v>0</v>
      </c>
      <c r="H1197" s="177">
        <f>IF(OR(COUNTIF($B$2:$B1196,Input!$F1213)&lt;1,COUNTIF($O$2:$O1196,Input!$C1213)&lt;1),Input!L1213,0)</f>
        <v>0</v>
      </c>
      <c r="I1197" s="177">
        <f>IF(OR(COUNTIF($B$2:$B1196,Input!$F1213)&lt;1,COUNTIF($O$2:$O1196,Input!$C1213)&lt;1),Input!M1213,0)</f>
        <v>0</v>
      </c>
      <c r="J1197" s="177">
        <f>IF(OR(COUNTIF($B$2:$B1196,Input!$F1213)&lt;1,COUNTIF($O$2:$O1196,Input!$C1213)&lt;1),Input!N1213,0)</f>
        <v>0</v>
      </c>
      <c r="K1197" s="177">
        <f>IF(OR(COUNTIF($B$2:$B1196,Input!$F1213)&lt;1,COUNTIF($O$2:$O1196,Input!$C1213)&lt;1),Input!O1213,0)</f>
        <v>0</v>
      </c>
      <c r="L1197" s="177">
        <f>IF(OR(COUNTIF($B$2:$B1196,Input!$F1213)&lt;1,COUNTIF($O$2:$O1196,Input!$C1213)&lt;1),Input!P1213,0)</f>
        <v>0</v>
      </c>
      <c r="M1197" s="129" t="str">
        <f t="shared" si="160"/>
        <v/>
      </c>
      <c r="N1197" s="161">
        <f t="shared" si="158"/>
        <v>0</v>
      </c>
      <c r="O1197" s="168">
        <f>Input!C1213</f>
        <v>0</v>
      </c>
      <c r="P1197" s="168"/>
      <c r="R1197" s="131">
        <f t="shared" si="159"/>
        <v>0</v>
      </c>
      <c r="S1197" s="133" t="str">
        <f t="shared" si="161"/>
        <v xml:space="preserve"> </v>
      </c>
      <c r="T1197" s="133"/>
      <c r="U1197" s="132" t="str">
        <f>_xlfn.IFNA(IF($D1197=0,LOOKUP($F1197,{0.1,0.2,0.3,0.4,0.5,0.6,0.7,0.8,0.9,1},{22,34,46,58,70,82,94,106,118,130}),""),"")</f>
        <v/>
      </c>
      <c r="V1197" s="132" t="str">
        <f>_xlfn.IFNA(IF($D1197=1,LOOKUP($F1197,{0.1,0.2,0.3,0.4,0.5,0.6,0.7,0.8,0.9,1},{23,35,47,59,71,83,95,107,119,131}),""),"")</f>
        <v/>
      </c>
      <c r="W1197" s="132" t="str">
        <f>_xlfn.IFNA(IF($D1197=2,LOOKUP($F1197,{0.1,0.2,0.3,0.4,0.5,0.6,0.7,0.8,0.9,1},{24,36,48,60,72,84,96,108,120,132}),""),"")</f>
        <v/>
      </c>
      <c r="X1197" s="132" t="str">
        <f>_xlfn.IFNA(IF($D1197=3,LOOKUP($F1197,{0.1,0.2,0.3,0.4,0.5,0.6,0.7,0.8,0.9,1},{25,37,49,61,73,85,97,109,121,133}),""),"")</f>
        <v/>
      </c>
      <c r="Y1197" s="132" t="str">
        <f>_xlfn.IFNA(IF($D1197=4,LOOKUP($F1197,{0.1,0.2,0.3,0.4,0.5,0.6,0.7,0.8,0.9,1},{26,38,50,62,74,86,98,110,122,134}),""),"")</f>
        <v/>
      </c>
      <c r="Z1197" s="132" t="str">
        <f>_xlfn.IFNA(IF($D1197=5,LOOKUP($F1197,{0.1,0.2,0.3,0.4,0.5,0.6,0.7,0.8,0.9,1},{27,39,51,63,75,87,99,111,123,135}),""),"")</f>
        <v/>
      </c>
      <c r="AA1197" s="132">
        <f t="shared" si="162"/>
        <v>0</v>
      </c>
      <c r="AB1197" s="132" t="str">
        <f t="shared" si="163"/>
        <v>00</v>
      </c>
      <c r="AC1197" s="82" t="e">
        <f>VLOOKUP(AB1197,'AMI Ref'!T:U,2,FALSE)</f>
        <v>#N/A</v>
      </c>
      <c r="AD1197" s="124"/>
      <c r="AE1197" s="81" t="str">
        <f>_xlfn.IFNA(IF($D1197=0,IF($J1197="Not Paid by Tenant",0,INDEX('AMI Ref'!$K$5:$N$5,MATCH($J1197,{"Oil","Gas","Electric - Other","ELECTRIC - HEAT PUMP"},0))),0),"")</f>
        <v/>
      </c>
      <c r="AF1197" s="81">
        <f>_xlfn.IFNA(IF($D1197=1,IF($J1197="Not Paid by Tenant",0,INDEX('AMI Ref'!$K$6:$N$6,MATCH($J1197,{"Oil","Gas","Electric - Other","ELECTRIC - HEAT PUMP"},0))),0),"")</f>
        <v>0</v>
      </c>
      <c r="AG1197" s="81">
        <f>_xlfn.IFNA(IF($D1197=2,IF($J1197="Not Paid by Tenant",0,INDEX('AMI Ref'!$K$7:$N$7,MATCH($J1197,{"Oil","Gas","Electric - Other","ELECTRIC - HEAT PUMP"},0))),0),"")</f>
        <v>0</v>
      </c>
      <c r="AH1197" s="81">
        <f>_xlfn.IFNA(IF($D1197=3,IF($J1197="Not Paid by Tenant",0,INDEX('AMI Ref'!$K$8:$N$8,MATCH($J1197,{"Oil","Gas","Electric - Other","ELECTRIC - HEAT PUMP"},0))),0),"")</f>
        <v>0</v>
      </c>
      <c r="AI1197" s="81">
        <f>_xlfn.IFNA(IF($D1197=4,IF($J1197="Not Paid by Tenant",0,INDEX('AMI Ref'!$K$9:$N$9,MATCH($J1197,{"Oil","Gas","Electric - Other","ELECTRIC - HEAT PUMP"},0))),0),"")</f>
        <v>0</v>
      </c>
      <c r="AJ1197" s="81">
        <f>_xlfn.IFNA(IF($D1197=5,IF($J1197="Not Paid by Tenant",0,INDEX('AMI Ref'!$K$10:$N$10,MATCH($J1197,{"Oil","Gas","Electric - Other","ELECTRIC - HEAT PUMP"},0))),0),"")</f>
        <v>0</v>
      </c>
      <c r="AK1197" s="128"/>
      <c r="AL1197" s="81" t="str">
        <f>_xlfn.IFNA(IF($D1197=0,IF($K1197="Not Paid by Tenant",0,INDEX('AMI Ref'!$O$5:$R$5,MATCH($K1197,{"Oil","Gas","Electric - Other","Electric ccASHP - split"},0))),0),"")</f>
        <v/>
      </c>
      <c r="AM1197" s="81">
        <f>_xlfn.IFNA(IF($D1197=1,IF($K1197="Not Paid by Tenant",0,INDEX('AMI Ref'!$O$6:$R$6,MATCH($K1197,{"Oil","Gas","Electric - Other","Electric ccASHP - split"},0))),0),"")</f>
        <v>0</v>
      </c>
      <c r="AN1197" s="81">
        <f>_xlfn.IFNA(IF($D1197=2,IF($K1197="Not Paid by Tenant",0,INDEX('AMI Ref'!$O$7:$R$7,MATCH($K1197,{"Oil","Gas","Electric - Other","Electric ccASHP - split"},0))),0),"")</f>
        <v>0</v>
      </c>
      <c r="AO1197" s="81">
        <f>_xlfn.IFNA(IF($D1197=3,IF($K1197="Not Paid by Tenant",0,INDEX('AMI Ref'!$O$8:$R$8,MATCH($K1197,{"Oil","Gas","Electric - Other","Electric ccASHP - split"},0))),0),"")</f>
        <v>0</v>
      </c>
      <c r="AP1197" s="81">
        <f>_xlfn.IFNA(IF($D1197=4,IF($K1197="Not Paid by Tenant",0,INDEX('AMI Ref'!$O$9:$R$9,MATCH($K1197,{"Oil","Gas","Electric - Other","Electric ccASHP - split"},0))),0),"")</f>
        <v>0</v>
      </c>
      <c r="AQ1197" s="81">
        <f>_xlfn.IFNA(IF($D1197=5,IF($K1197="Not Paid by Tenant",0,INDEX('AMI Ref'!$O$10:$R$10,MATCH($K1197,{"Oil","Gas","Electric - Other","Electric ccASHP - split"},0))),0),"")</f>
        <v>0</v>
      </c>
      <c r="AR1197" s="124">
        <f t="shared" si="164"/>
        <v>0</v>
      </c>
      <c r="AS1197" s="123" t="e">
        <f t="shared" si="165"/>
        <v>#N/A</v>
      </c>
    </row>
    <row r="1198" spans="1:45" x14ac:dyDescent="0.2">
      <c r="A1198" s="130">
        <v>1196</v>
      </c>
      <c r="B1198" s="177">
        <f>IF(OR(COUNTIF($B$2:$B1197,Input!$F1214)&lt;1,COUNTIF($O$2:$O1197,Input!$C1214)&lt;1),Input!F1214,0)</f>
        <v>0</v>
      </c>
      <c r="C1198" s="177">
        <f>IF(OR(COUNTIF($B$2:$B1197,Input!$F1214)&lt;1,COUNTIF($O$2:$O1197,Input!$C1214)&lt;1),Input!G1214,0)</f>
        <v>0</v>
      </c>
      <c r="D1198" s="177">
        <f>IF(OR(COUNTIF($B$2:$B1197,Input!$F1214)&lt;1,COUNTIF($O$2:$O1197,Input!$C1214)&lt;1),Input!H1214,0)</f>
        <v>0</v>
      </c>
      <c r="E1198" s="177">
        <f>IF(OR(COUNTIF($B$2:$B1197,Input!$F1214)&lt;1,COUNTIF($O$2:$O1197,Input!$C1214)&lt;1),Input!I1214,0)</f>
        <v>0</v>
      </c>
      <c r="F1198" s="177">
        <f>IF(OR(COUNTIF($B$2:$B1197,Input!$F1214)&lt;1,COUNTIF($O$2:$O1197,Input!$C1214)&lt;1),Input!J1214,0)</f>
        <v>0</v>
      </c>
      <c r="G1198" s="177">
        <f>IF(OR(COUNTIF($B$2:$B1197,Input!$F1214)&lt;1,COUNTIF($O$2:$O1197,Input!$C1214)&lt;1),Input!K1214,0)</f>
        <v>0</v>
      </c>
      <c r="H1198" s="177">
        <f>IF(OR(COUNTIF($B$2:$B1197,Input!$F1214)&lt;1,COUNTIF($O$2:$O1197,Input!$C1214)&lt;1),Input!L1214,0)</f>
        <v>0</v>
      </c>
      <c r="I1198" s="177">
        <f>IF(OR(COUNTIF($B$2:$B1197,Input!$F1214)&lt;1,COUNTIF($O$2:$O1197,Input!$C1214)&lt;1),Input!M1214,0)</f>
        <v>0</v>
      </c>
      <c r="J1198" s="177">
        <f>IF(OR(COUNTIF($B$2:$B1197,Input!$F1214)&lt;1,COUNTIF($O$2:$O1197,Input!$C1214)&lt;1),Input!N1214,0)</f>
        <v>0</v>
      </c>
      <c r="K1198" s="177">
        <f>IF(OR(COUNTIF($B$2:$B1197,Input!$F1214)&lt;1,COUNTIF($O$2:$O1197,Input!$C1214)&lt;1),Input!O1214,0)</f>
        <v>0</v>
      </c>
      <c r="L1198" s="177">
        <f>IF(OR(COUNTIF($B$2:$B1197,Input!$F1214)&lt;1,COUNTIF($O$2:$O1197,Input!$C1214)&lt;1),Input!P1214,0)</f>
        <v>0</v>
      </c>
      <c r="M1198" s="129" t="str">
        <f t="shared" si="160"/>
        <v/>
      </c>
      <c r="N1198" s="161">
        <f t="shared" si="158"/>
        <v>0</v>
      </c>
      <c r="O1198" s="168">
        <f>Input!C1214</f>
        <v>0</v>
      </c>
      <c r="P1198" s="168"/>
      <c r="R1198" s="131">
        <f t="shared" si="159"/>
        <v>0</v>
      </c>
      <c r="S1198" s="133" t="str">
        <f t="shared" si="161"/>
        <v xml:space="preserve"> </v>
      </c>
      <c r="T1198" s="133"/>
      <c r="U1198" s="132" t="str">
        <f>_xlfn.IFNA(IF($D1198=0,LOOKUP($F1198,{0.1,0.2,0.3,0.4,0.5,0.6,0.7,0.8,0.9,1},{22,34,46,58,70,82,94,106,118,130}),""),"")</f>
        <v/>
      </c>
      <c r="V1198" s="132" t="str">
        <f>_xlfn.IFNA(IF($D1198=1,LOOKUP($F1198,{0.1,0.2,0.3,0.4,0.5,0.6,0.7,0.8,0.9,1},{23,35,47,59,71,83,95,107,119,131}),""),"")</f>
        <v/>
      </c>
      <c r="W1198" s="132" t="str">
        <f>_xlfn.IFNA(IF($D1198=2,LOOKUP($F1198,{0.1,0.2,0.3,0.4,0.5,0.6,0.7,0.8,0.9,1},{24,36,48,60,72,84,96,108,120,132}),""),"")</f>
        <v/>
      </c>
      <c r="X1198" s="132" t="str">
        <f>_xlfn.IFNA(IF($D1198=3,LOOKUP($F1198,{0.1,0.2,0.3,0.4,0.5,0.6,0.7,0.8,0.9,1},{25,37,49,61,73,85,97,109,121,133}),""),"")</f>
        <v/>
      </c>
      <c r="Y1198" s="132" t="str">
        <f>_xlfn.IFNA(IF($D1198=4,LOOKUP($F1198,{0.1,0.2,0.3,0.4,0.5,0.6,0.7,0.8,0.9,1},{26,38,50,62,74,86,98,110,122,134}),""),"")</f>
        <v/>
      </c>
      <c r="Z1198" s="132" t="str">
        <f>_xlfn.IFNA(IF($D1198=5,LOOKUP($F1198,{0.1,0.2,0.3,0.4,0.5,0.6,0.7,0.8,0.9,1},{27,39,51,63,75,87,99,111,123,135}),""),"")</f>
        <v/>
      </c>
      <c r="AA1198" s="132">
        <f t="shared" si="162"/>
        <v>0</v>
      </c>
      <c r="AB1198" s="132" t="str">
        <f t="shared" si="163"/>
        <v>00</v>
      </c>
      <c r="AC1198" s="82" t="e">
        <f>VLOOKUP(AB1198,'AMI Ref'!T:U,2,FALSE)</f>
        <v>#N/A</v>
      </c>
      <c r="AD1198" s="124"/>
      <c r="AE1198" s="81" t="str">
        <f>_xlfn.IFNA(IF($D1198=0,IF($J1198="Not Paid by Tenant",0,INDEX('AMI Ref'!$K$5:$N$5,MATCH($J1198,{"Oil","Gas","Electric - Other","ELECTRIC - HEAT PUMP"},0))),0),"")</f>
        <v/>
      </c>
      <c r="AF1198" s="81">
        <f>_xlfn.IFNA(IF($D1198=1,IF($J1198="Not Paid by Tenant",0,INDEX('AMI Ref'!$K$6:$N$6,MATCH($J1198,{"Oil","Gas","Electric - Other","ELECTRIC - HEAT PUMP"},0))),0),"")</f>
        <v>0</v>
      </c>
      <c r="AG1198" s="81">
        <f>_xlfn.IFNA(IF($D1198=2,IF($J1198="Not Paid by Tenant",0,INDEX('AMI Ref'!$K$7:$N$7,MATCH($J1198,{"Oil","Gas","Electric - Other","ELECTRIC - HEAT PUMP"},0))),0),"")</f>
        <v>0</v>
      </c>
      <c r="AH1198" s="81">
        <f>_xlfn.IFNA(IF($D1198=3,IF($J1198="Not Paid by Tenant",0,INDEX('AMI Ref'!$K$8:$N$8,MATCH($J1198,{"Oil","Gas","Electric - Other","ELECTRIC - HEAT PUMP"},0))),0),"")</f>
        <v>0</v>
      </c>
      <c r="AI1198" s="81">
        <f>_xlfn.IFNA(IF($D1198=4,IF($J1198="Not Paid by Tenant",0,INDEX('AMI Ref'!$K$9:$N$9,MATCH($J1198,{"Oil","Gas","Electric - Other","ELECTRIC - HEAT PUMP"},0))),0),"")</f>
        <v>0</v>
      </c>
      <c r="AJ1198" s="81">
        <f>_xlfn.IFNA(IF($D1198=5,IF($J1198="Not Paid by Tenant",0,INDEX('AMI Ref'!$K$10:$N$10,MATCH($J1198,{"Oil","Gas","Electric - Other","ELECTRIC - HEAT PUMP"},0))),0),"")</f>
        <v>0</v>
      </c>
      <c r="AK1198" s="128"/>
      <c r="AL1198" s="81" t="str">
        <f>_xlfn.IFNA(IF($D1198=0,IF($K1198="Not Paid by Tenant",0,INDEX('AMI Ref'!$O$5:$R$5,MATCH($K1198,{"Oil","Gas","Electric - Other","Electric ccASHP - split"},0))),0),"")</f>
        <v/>
      </c>
      <c r="AM1198" s="81">
        <f>_xlfn.IFNA(IF($D1198=1,IF($K1198="Not Paid by Tenant",0,INDEX('AMI Ref'!$O$6:$R$6,MATCH($K1198,{"Oil","Gas","Electric - Other","Electric ccASHP - split"},0))),0),"")</f>
        <v>0</v>
      </c>
      <c r="AN1198" s="81">
        <f>_xlfn.IFNA(IF($D1198=2,IF($K1198="Not Paid by Tenant",0,INDEX('AMI Ref'!$O$7:$R$7,MATCH($K1198,{"Oil","Gas","Electric - Other","Electric ccASHP - split"},0))),0),"")</f>
        <v>0</v>
      </c>
      <c r="AO1198" s="81">
        <f>_xlfn.IFNA(IF($D1198=3,IF($K1198="Not Paid by Tenant",0,INDEX('AMI Ref'!$O$8:$R$8,MATCH($K1198,{"Oil","Gas","Electric - Other","Electric ccASHP - split"},0))),0),"")</f>
        <v>0</v>
      </c>
      <c r="AP1198" s="81">
        <f>_xlfn.IFNA(IF($D1198=4,IF($K1198="Not Paid by Tenant",0,INDEX('AMI Ref'!$O$9:$R$9,MATCH($K1198,{"Oil","Gas","Electric - Other","Electric ccASHP - split"},0))),0),"")</f>
        <v>0</v>
      </c>
      <c r="AQ1198" s="81">
        <f>_xlfn.IFNA(IF($D1198=5,IF($K1198="Not Paid by Tenant",0,INDEX('AMI Ref'!$O$10:$R$10,MATCH($K1198,{"Oil","Gas","Electric - Other","Electric ccASHP - split"},0))),0),"")</f>
        <v>0</v>
      </c>
      <c r="AR1198" s="124">
        <f t="shared" si="164"/>
        <v>0</v>
      </c>
      <c r="AS1198" s="123" t="e">
        <f t="shared" si="165"/>
        <v>#N/A</v>
      </c>
    </row>
    <row r="1199" spans="1:45" x14ac:dyDescent="0.2">
      <c r="A1199" s="130">
        <v>1197</v>
      </c>
      <c r="B1199" s="177">
        <f>IF(OR(COUNTIF($B$2:$B1198,Input!$F1215)&lt;1,COUNTIF($O$2:$O1198,Input!$C1215)&lt;1),Input!F1215,0)</f>
        <v>0</v>
      </c>
      <c r="C1199" s="177">
        <f>IF(OR(COUNTIF($B$2:$B1198,Input!$F1215)&lt;1,COUNTIF($O$2:$O1198,Input!$C1215)&lt;1),Input!G1215,0)</f>
        <v>0</v>
      </c>
      <c r="D1199" s="177">
        <f>IF(OR(COUNTIF($B$2:$B1198,Input!$F1215)&lt;1,COUNTIF($O$2:$O1198,Input!$C1215)&lt;1),Input!H1215,0)</f>
        <v>0</v>
      </c>
      <c r="E1199" s="177">
        <f>IF(OR(COUNTIF($B$2:$B1198,Input!$F1215)&lt;1,COUNTIF($O$2:$O1198,Input!$C1215)&lt;1),Input!I1215,0)</f>
        <v>0</v>
      </c>
      <c r="F1199" s="177">
        <f>IF(OR(COUNTIF($B$2:$B1198,Input!$F1215)&lt;1,COUNTIF($O$2:$O1198,Input!$C1215)&lt;1),Input!J1215,0)</f>
        <v>0</v>
      </c>
      <c r="G1199" s="177">
        <f>IF(OR(COUNTIF($B$2:$B1198,Input!$F1215)&lt;1,COUNTIF($O$2:$O1198,Input!$C1215)&lt;1),Input!K1215,0)</f>
        <v>0</v>
      </c>
      <c r="H1199" s="177">
        <f>IF(OR(COUNTIF($B$2:$B1198,Input!$F1215)&lt;1,COUNTIF($O$2:$O1198,Input!$C1215)&lt;1),Input!L1215,0)</f>
        <v>0</v>
      </c>
      <c r="I1199" s="177">
        <f>IF(OR(COUNTIF($B$2:$B1198,Input!$F1215)&lt;1,COUNTIF($O$2:$O1198,Input!$C1215)&lt;1),Input!M1215,0)</f>
        <v>0</v>
      </c>
      <c r="J1199" s="177">
        <f>IF(OR(COUNTIF($B$2:$B1198,Input!$F1215)&lt;1,COUNTIF($O$2:$O1198,Input!$C1215)&lt;1),Input!N1215,0)</f>
        <v>0</v>
      </c>
      <c r="K1199" s="177">
        <f>IF(OR(COUNTIF($B$2:$B1198,Input!$F1215)&lt;1,COUNTIF($O$2:$O1198,Input!$C1215)&lt;1),Input!O1215,0)</f>
        <v>0</v>
      </c>
      <c r="L1199" s="177">
        <f>IF(OR(COUNTIF($B$2:$B1198,Input!$F1215)&lt;1,COUNTIF($O$2:$O1198,Input!$C1215)&lt;1),Input!P1215,0)</f>
        <v>0</v>
      </c>
      <c r="M1199" s="129" t="str">
        <f t="shared" si="160"/>
        <v/>
      </c>
      <c r="N1199" s="161">
        <f t="shared" si="158"/>
        <v>0</v>
      </c>
      <c r="O1199" s="168">
        <f>Input!C1215</f>
        <v>0</v>
      </c>
      <c r="P1199" s="168"/>
      <c r="R1199" s="131">
        <f t="shared" si="159"/>
        <v>0</v>
      </c>
      <c r="S1199" s="133" t="str">
        <f t="shared" si="161"/>
        <v xml:space="preserve"> </v>
      </c>
      <c r="T1199" s="133"/>
      <c r="U1199" s="132" t="str">
        <f>_xlfn.IFNA(IF($D1199=0,LOOKUP($F1199,{0.1,0.2,0.3,0.4,0.5,0.6,0.7,0.8,0.9,1},{22,34,46,58,70,82,94,106,118,130}),""),"")</f>
        <v/>
      </c>
      <c r="V1199" s="132" t="str">
        <f>_xlfn.IFNA(IF($D1199=1,LOOKUP($F1199,{0.1,0.2,0.3,0.4,0.5,0.6,0.7,0.8,0.9,1},{23,35,47,59,71,83,95,107,119,131}),""),"")</f>
        <v/>
      </c>
      <c r="W1199" s="132" t="str">
        <f>_xlfn.IFNA(IF($D1199=2,LOOKUP($F1199,{0.1,0.2,0.3,0.4,0.5,0.6,0.7,0.8,0.9,1},{24,36,48,60,72,84,96,108,120,132}),""),"")</f>
        <v/>
      </c>
      <c r="X1199" s="132" t="str">
        <f>_xlfn.IFNA(IF($D1199=3,LOOKUP($F1199,{0.1,0.2,0.3,0.4,0.5,0.6,0.7,0.8,0.9,1},{25,37,49,61,73,85,97,109,121,133}),""),"")</f>
        <v/>
      </c>
      <c r="Y1199" s="132" t="str">
        <f>_xlfn.IFNA(IF($D1199=4,LOOKUP($F1199,{0.1,0.2,0.3,0.4,0.5,0.6,0.7,0.8,0.9,1},{26,38,50,62,74,86,98,110,122,134}),""),"")</f>
        <v/>
      </c>
      <c r="Z1199" s="132" t="str">
        <f>_xlfn.IFNA(IF($D1199=5,LOOKUP($F1199,{0.1,0.2,0.3,0.4,0.5,0.6,0.7,0.8,0.9,1},{27,39,51,63,75,87,99,111,123,135}),""),"")</f>
        <v/>
      </c>
      <c r="AA1199" s="132">
        <f t="shared" si="162"/>
        <v>0</v>
      </c>
      <c r="AB1199" s="132" t="str">
        <f t="shared" si="163"/>
        <v>00</v>
      </c>
      <c r="AC1199" s="82" t="e">
        <f>VLOOKUP(AB1199,'AMI Ref'!T:U,2,FALSE)</f>
        <v>#N/A</v>
      </c>
      <c r="AD1199" s="124"/>
      <c r="AE1199" s="81" t="str">
        <f>_xlfn.IFNA(IF($D1199=0,IF($J1199="Not Paid by Tenant",0,INDEX('AMI Ref'!$K$5:$N$5,MATCH($J1199,{"Oil","Gas","Electric - Other","ELECTRIC - HEAT PUMP"},0))),0),"")</f>
        <v/>
      </c>
      <c r="AF1199" s="81">
        <f>_xlfn.IFNA(IF($D1199=1,IF($J1199="Not Paid by Tenant",0,INDEX('AMI Ref'!$K$6:$N$6,MATCH($J1199,{"Oil","Gas","Electric - Other","ELECTRIC - HEAT PUMP"},0))),0),"")</f>
        <v>0</v>
      </c>
      <c r="AG1199" s="81">
        <f>_xlfn.IFNA(IF($D1199=2,IF($J1199="Not Paid by Tenant",0,INDEX('AMI Ref'!$K$7:$N$7,MATCH($J1199,{"Oil","Gas","Electric - Other","ELECTRIC - HEAT PUMP"},0))),0),"")</f>
        <v>0</v>
      </c>
      <c r="AH1199" s="81">
        <f>_xlfn.IFNA(IF($D1199=3,IF($J1199="Not Paid by Tenant",0,INDEX('AMI Ref'!$K$8:$N$8,MATCH($J1199,{"Oil","Gas","Electric - Other","ELECTRIC - HEAT PUMP"},0))),0),"")</f>
        <v>0</v>
      </c>
      <c r="AI1199" s="81">
        <f>_xlfn.IFNA(IF($D1199=4,IF($J1199="Not Paid by Tenant",0,INDEX('AMI Ref'!$K$9:$N$9,MATCH($J1199,{"Oil","Gas","Electric - Other","ELECTRIC - HEAT PUMP"},0))),0),"")</f>
        <v>0</v>
      </c>
      <c r="AJ1199" s="81">
        <f>_xlfn.IFNA(IF($D1199=5,IF($J1199="Not Paid by Tenant",0,INDEX('AMI Ref'!$K$10:$N$10,MATCH($J1199,{"Oil","Gas","Electric - Other","ELECTRIC - HEAT PUMP"},0))),0),"")</f>
        <v>0</v>
      </c>
      <c r="AK1199" s="128"/>
      <c r="AL1199" s="81" t="str">
        <f>_xlfn.IFNA(IF($D1199=0,IF($K1199="Not Paid by Tenant",0,INDEX('AMI Ref'!$O$5:$R$5,MATCH($K1199,{"Oil","Gas","Electric - Other","Electric ccASHP - split"},0))),0),"")</f>
        <v/>
      </c>
      <c r="AM1199" s="81">
        <f>_xlfn.IFNA(IF($D1199=1,IF($K1199="Not Paid by Tenant",0,INDEX('AMI Ref'!$O$6:$R$6,MATCH($K1199,{"Oil","Gas","Electric - Other","Electric ccASHP - split"},0))),0),"")</f>
        <v>0</v>
      </c>
      <c r="AN1199" s="81">
        <f>_xlfn.IFNA(IF($D1199=2,IF($K1199="Not Paid by Tenant",0,INDEX('AMI Ref'!$O$7:$R$7,MATCH($K1199,{"Oil","Gas","Electric - Other","Electric ccASHP - split"},0))),0),"")</f>
        <v>0</v>
      </c>
      <c r="AO1199" s="81">
        <f>_xlfn.IFNA(IF($D1199=3,IF($K1199="Not Paid by Tenant",0,INDEX('AMI Ref'!$O$8:$R$8,MATCH($K1199,{"Oil","Gas","Electric - Other","Electric ccASHP - split"},0))),0),"")</f>
        <v>0</v>
      </c>
      <c r="AP1199" s="81">
        <f>_xlfn.IFNA(IF($D1199=4,IF($K1199="Not Paid by Tenant",0,INDEX('AMI Ref'!$O$9:$R$9,MATCH($K1199,{"Oil","Gas","Electric - Other","Electric ccASHP - split"},0))),0),"")</f>
        <v>0</v>
      </c>
      <c r="AQ1199" s="81">
        <f>_xlfn.IFNA(IF($D1199=5,IF($K1199="Not Paid by Tenant",0,INDEX('AMI Ref'!$O$10:$R$10,MATCH($K1199,{"Oil","Gas","Electric - Other","Electric ccASHP - split"},0))),0),"")</f>
        <v>0</v>
      </c>
      <c r="AR1199" s="124">
        <f t="shared" si="164"/>
        <v>0</v>
      </c>
      <c r="AS1199" s="123" t="e">
        <f t="shared" si="165"/>
        <v>#N/A</v>
      </c>
    </row>
    <row r="1200" spans="1:45" x14ac:dyDescent="0.2">
      <c r="A1200" s="130">
        <v>1198</v>
      </c>
      <c r="B1200" s="177">
        <f>IF(OR(COUNTIF($B$2:$B1199,Input!$F1216)&lt;1,COUNTIF($O$2:$O1199,Input!$C1216)&lt;1),Input!F1216,0)</f>
        <v>0</v>
      </c>
      <c r="C1200" s="177">
        <f>IF(OR(COUNTIF($B$2:$B1199,Input!$F1216)&lt;1,COUNTIF($O$2:$O1199,Input!$C1216)&lt;1),Input!G1216,0)</f>
        <v>0</v>
      </c>
      <c r="D1200" s="177">
        <f>IF(OR(COUNTIF($B$2:$B1199,Input!$F1216)&lt;1,COUNTIF($O$2:$O1199,Input!$C1216)&lt;1),Input!H1216,0)</f>
        <v>0</v>
      </c>
      <c r="E1200" s="177">
        <f>IF(OR(COUNTIF($B$2:$B1199,Input!$F1216)&lt;1,COUNTIF($O$2:$O1199,Input!$C1216)&lt;1),Input!I1216,0)</f>
        <v>0</v>
      </c>
      <c r="F1200" s="177">
        <f>IF(OR(COUNTIF($B$2:$B1199,Input!$F1216)&lt;1,COUNTIF($O$2:$O1199,Input!$C1216)&lt;1),Input!J1216,0)</f>
        <v>0</v>
      </c>
      <c r="G1200" s="177">
        <f>IF(OR(COUNTIF($B$2:$B1199,Input!$F1216)&lt;1,COUNTIF($O$2:$O1199,Input!$C1216)&lt;1),Input!K1216,0)</f>
        <v>0</v>
      </c>
      <c r="H1200" s="177">
        <f>IF(OR(COUNTIF($B$2:$B1199,Input!$F1216)&lt;1,COUNTIF($O$2:$O1199,Input!$C1216)&lt;1),Input!L1216,0)</f>
        <v>0</v>
      </c>
      <c r="I1200" s="177">
        <f>IF(OR(COUNTIF($B$2:$B1199,Input!$F1216)&lt;1,COUNTIF($O$2:$O1199,Input!$C1216)&lt;1),Input!M1216,0)</f>
        <v>0</v>
      </c>
      <c r="J1200" s="177">
        <f>IF(OR(COUNTIF($B$2:$B1199,Input!$F1216)&lt;1,COUNTIF($O$2:$O1199,Input!$C1216)&lt;1),Input!N1216,0)</f>
        <v>0</v>
      </c>
      <c r="K1200" s="177">
        <f>IF(OR(COUNTIF($B$2:$B1199,Input!$F1216)&lt;1,COUNTIF($O$2:$O1199,Input!$C1216)&lt;1),Input!O1216,0)</f>
        <v>0</v>
      </c>
      <c r="L1200" s="177">
        <f>IF(OR(COUNTIF($B$2:$B1199,Input!$F1216)&lt;1,COUNTIF($O$2:$O1199,Input!$C1216)&lt;1),Input!P1216,0)</f>
        <v>0</v>
      </c>
      <c r="M1200" s="129" t="str">
        <f t="shared" si="160"/>
        <v/>
      </c>
      <c r="N1200" s="161">
        <f t="shared" si="158"/>
        <v>0</v>
      </c>
      <c r="O1200" s="168">
        <f>Input!C1216</f>
        <v>0</v>
      </c>
      <c r="P1200" s="168"/>
      <c r="R1200" s="131">
        <f t="shared" si="159"/>
        <v>0</v>
      </c>
      <c r="S1200" s="133" t="str">
        <f t="shared" si="161"/>
        <v xml:space="preserve"> </v>
      </c>
      <c r="T1200" s="133"/>
      <c r="U1200" s="132" t="str">
        <f>_xlfn.IFNA(IF($D1200=0,LOOKUP($F1200,{0.1,0.2,0.3,0.4,0.5,0.6,0.7,0.8,0.9,1},{22,34,46,58,70,82,94,106,118,130}),""),"")</f>
        <v/>
      </c>
      <c r="V1200" s="132" t="str">
        <f>_xlfn.IFNA(IF($D1200=1,LOOKUP($F1200,{0.1,0.2,0.3,0.4,0.5,0.6,0.7,0.8,0.9,1},{23,35,47,59,71,83,95,107,119,131}),""),"")</f>
        <v/>
      </c>
      <c r="W1200" s="132" t="str">
        <f>_xlfn.IFNA(IF($D1200=2,LOOKUP($F1200,{0.1,0.2,0.3,0.4,0.5,0.6,0.7,0.8,0.9,1},{24,36,48,60,72,84,96,108,120,132}),""),"")</f>
        <v/>
      </c>
      <c r="X1200" s="132" t="str">
        <f>_xlfn.IFNA(IF($D1200=3,LOOKUP($F1200,{0.1,0.2,0.3,0.4,0.5,0.6,0.7,0.8,0.9,1},{25,37,49,61,73,85,97,109,121,133}),""),"")</f>
        <v/>
      </c>
      <c r="Y1200" s="132" t="str">
        <f>_xlfn.IFNA(IF($D1200=4,LOOKUP($F1200,{0.1,0.2,0.3,0.4,0.5,0.6,0.7,0.8,0.9,1},{26,38,50,62,74,86,98,110,122,134}),""),"")</f>
        <v/>
      </c>
      <c r="Z1200" s="132" t="str">
        <f>_xlfn.IFNA(IF($D1200=5,LOOKUP($F1200,{0.1,0.2,0.3,0.4,0.5,0.6,0.7,0.8,0.9,1},{27,39,51,63,75,87,99,111,123,135}),""),"")</f>
        <v/>
      </c>
      <c r="AA1200" s="132">
        <f t="shared" si="162"/>
        <v>0</v>
      </c>
      <c r="AB1200" s="132" t="str">
        <f t="shared" si="163"/>
        <v>00</v>
      </c>
      <c r="AC1200" s="82" t="e">
        <f>VLOOKUP(AB1200,'AMI Ref'!T:U,2,FALSE)</f>
        <v>#N/A</v>
      </c>
      <c r="AD1200" s="124"/>
      <c r="AE1200" s="81" t="str">
        <f>_xlfn.IFNA(IF($D1200=0,IF($J1200="Not Paid by Tenant",0,INDEX('AMI Ref'!$K$5:$N$5,MATCH($J1200,{"Oil","Gas","Electric - Other","ELECTRIC - HEAT PUMP"},0))),0),"")</f>
        <v/>
      </c>
      <c r="AF1200" s="81">
        <f>_xlfn.IFNA(IF($D1200=1,IF($J1200="Not Paid by Tenant",0,INDEX('AMI Ref'!$K$6:$N$6,MATCH($J1200,{"Oil","Gas","Electric - Other","ELECTRIC - HEAT PUMP"},0))),0),"")</f>
        <v>0</v>
      </c>
      <c r="AG1200" s="81">
        <f>_xlfn.IFNA(IF($D1200=2,IF($J1200="Not Paid by Tenant",0,INDEX('AMI Ref'!$K$7:$N$7,MATCH($J1200,{"Oil","Gas","Electric - Other","ELECTRIC - HEAT PUMP"},0))),0),"")</f>
        <v>0</v>
      </c>
      <c r="AH1200" s="81">
        <f>_xlfn.IFNA(IF($D1200=3,IF($J1200="Not Paid by Tenant",0,INDEX('AMI Ref'!$K$8:$N$8,MATCH($J1200,{"Oil","Gas","Electric - Other","ELECTRIC - HEAT PUMP"},0))),0),"")</f>
        <v>0</v>
      </c>
      <c r="AI1200" s="81">
        <f>_xlfn.IFNA(IF($D1200=4,IF($J1200="Not Paid by Tenant",0,INDEX('AMI Ref'!$K$9:$N$9,MATCH($J1200,{"Oil","Gas","Electric - Other","ELECTRIC - HEAT PUMP"},0))),0),"")</f>
        <v>0</v>
      </c>
      <c r="AJ1200" s="81">
        <f>_xlfn.IFNA(IF($D1200=5,IF($J1200="Not Paid by Tenant",0,INDEX('AMI Ref'!$K$10:$N$10,MATCH($J1200,{"Oil","Gas","Electric - Other","ELECTRIC - HEAT PUMP"},0))),0),"")</f>
        <v>0</v>
      </c>
      <c r="AK1200" s="128"/>
      <c r="AL1200" s="81" t="str">
        <f>_xlfn.IFNA(IF($D1200=0,IF($K1200="Not Paid by Tenant",0,INDEX('AMI Ref'!$O$5:$R$5,MATCH($K1200,{"Oil","Gas","Electric - Other","Electric ccASHP - split"},0))),0),"")</f>
        <v/>
      </c>
      <c r="AM1200" s="81">
        <f>_xlfn.IFNA(IF($D1200=1,IF($K1200="Not Paid by Tenant",0,INDEX('AMI Ref'!$O$6:$R$6,MATCH($K1200,{"Oil","Gas","Electric - Other","Electric ccASHP - split"},0))),0),"")</f>
        <v>0</v>
      </c>
      <c r="AN1200" s="81">
        <f>_xlfn.IFNA(IF($D1200=2,IF($K1200="Not Paid by Tenant",0,INDEX('AMI Ref'!$O$7:$R$7,MATCH($K1200,{"Oil","Gas","Electric - Other","Electric ccASHP - split"},0))),0),"")</f>
        <v>0</v>
      </c>
      <c r="AO1200" s="81">
        <f>_xlfn.IFNA(IF($D1200=3,IF($K1200="Not Paid by Tenant",0,INDEX('AMI Ref'!$O$8:$R$8,MATCH($K1200,{"Oil","Gas","Electric - Other","Electric ccASHP - split"},0))),0),"")</f>
        <v>0</v>
      </c>
      <c r="AP1200" s="81">
        <f>_xlfn.IFNA(IF($D1200=4,IF($K1200="Not Paid by Tenant",0,INDEX('AMI Ref'!$O$9:$R$9,MATCH($K1200,{"Oil","Gas","Electric - Other","Electric ccASHP - split"},0))),0),"")</f>
        <v>0</v>
      </c>
      <c r="AQ1200" s="81">
        <f>_xlfn.IFNA(IF($D1200=5,IF($K1200="Not Paid by Tenant",0,INDEX('AMI Ref'!$O$10:$R$10,MATCH($K1200,{"Oil","Gas","Electric - Other","Electric ccASHP - split"},0))),0),"")</f>
        <v>0</v>
      </c>
      <c r="AR1200" s="124">
        <f t="shared" si="164"/>
        <v>0</v>
      </c>
      <c r="AS1200" s="123" t="e">
        <f t="shared" si="165"/>
        <v>#N/A</v>
      </c>
    </row>
    <row r="1201" spans="1:45" x14ac:dyDescent="0.2">
      <c r="A1201" s="130">
        <v>1199</v>
      </c>
      <c r="B1201" s="177">
        <f>IF(OR(COUNTIF($B$2:$B1200,Input!$F1217)&lt;1,COUNTIF($O$2:$O1200,Input!$C1217)&lt;1),Input!F1217,0)</f>
        <v>0</v>
      </c>
      <c r="C1201" s="177">
        <f>IF(OR(COUNTIF($B$2:$B1200,Input!$F1217)&lt;1,COUNTIF($O$2:$O1200,Input!$C1217)&lt;1),Input!G1217,0)</f>
        <v>0</v>
      </c>
      <c r="D1201" s="177">
        <f>IF(OR(COUNTIF($B$2:$B1200,Input!$F1217)&lt;1,COUNTIF($O$2:$O1200,Input!$C1217)&lt;1),Input!H1217,0)</f>
        <v>0</v>
      </c>
      <c r="E1201" s="177">
        <f>IF(OR(COUNTIF($B$2:$B1200,Input!$F1217)&lt;1,COUNTIF($O$2:$O1200,Input!$C1217)&lt;1),Input!I1217,0)</f>
        <v>0</v>
      </c>
      <c r="F1201" s="177">
        <f>IF(OR(COUNTIF($B$2:$B1200,Input!$F1217)&lt;1,COUNTIF($O$2:$O1200,Input!$C1217)&lt;1),Input!J1217,0)</f>
        <v>0</v>
      </c>
      <c r="G1201" s="177">
        <f>IF(OR(COUNTIF($B$2:$B1200,Input!$F1217)&lt;1,COUNTIF($O$2:$O1200,Input!$C1217)&lt;1),Input!K1217,0)</f>
        <v>0</v>
      </c>
      <c r="H1201" s="177">
        <f>IF(OR(COUNTIF($B$2:$B1200,Input!$F1217)&lt;1,COUNTIF($O$2:$O1200,Input!$C1217)&lt;1),Input!L1217,0)</f>
        <v>0</v>
      </c>
      <c r="I1201" s="177">
        <f>IF(OR(COUNTIF($B$2:$B1200,Input!$F1217)&lt;1,COUNTIF($O$2:$O1200,Input!$C1217)&lt;1),Input!M1217,0)</f>
        <v>0</v>
      </c>
      <c r="J1201" s="177">
        <f>IF(OR(COUNTIF($B$2:$B1200,Input!$F1217)&lt;1,COUNTIF($O$2:$O1200,Input!$C1217)&lt;1),Input!N1217,0)</f>
        <v>0</v>
      </c>
      <c r="K1201" s="177">
        <f>IF(OR(COUNTIF($B$2:$B1200,Input!$F1217)&lt;1,COUNTIF($O$2:$O1200,Input!$C1217)&lt;1),Input!O1217,0)</f>
        <v>0</v>
      </c>
      <c r="L1201" s="177">
        <f>IF(OR(COUNTIF($B$2:$B1200,Input!$F1217)&lt;1,COUNTIF($O$2:$O1200,Input!$C1217)&lt;1),Input!P1217,0)</f>
        <v>0</v>
      </c>
      <c r="M1201" s="129" t="str">
        <f t="shared" si="160"/>
        <v/>
      </c>
      <c r="N1201" s="161">
        <f t="shared" si="158"/>
        <v>0</v>
      </c>
      <c r="O1201" s="168">
        <f>Input!C1217</f>
        <v>0</v>
      </c>
      <c r="P1201" s="168"/>
      <c r="R1201" s="131">
        <f t="shared" si="159"/>
        <v>0</v>
      </c>
      <c r="S1201" s="133" t="str">
        <f t="shared" si="161"/>
        <v xml:space="preserve"> </v>
      </c>
      <c r="T1201" s="133"/>
      <c r="U1201" s="132" t="str">
        <f>_xlfn.IFNA(IF($D1201=0,LOOKUP($F1201,{0.1,0.2,0.3,0.4,0.5,0.6,0.7,0.8,0.9,1},{22,34,46,58,70,82,94,106,118,130}),""),"")</f>
        <v/>
      </c>
      <c r="V1201" s="132" t="str">
        <f>_xlfn.IFNA(IF($D1201=1,LOOKUP($F1201,{0.1,0.2,0.3,0.4,0.5,0.6,0.7,0.8,0.9,1},{23,35,47,59,71,83,95,107,119,131}),""),"")</f>
        <v/>
      </c>
      <c r="W1201" s="132" t="str">
        <f>_xlfn.IFNA(IF($D1201=2,LOOKUP($F1201,{0.1,0.2,0.3,0.4,0.5,0.6,0.7,0.8,0.9,1},{24,36,48,60,72,84,96,108,120,132}),""),"")</f>
        <v/>
      </c>
      <c r="X1201" s="132" t="str">
        <f>_xlfn.IFNA(IF($D1201=3,LOOKUP($F1201,{0.1,0.2,0.3,0.4,0.5,0.6,0.7,0.8,0.9,1},{25,37,49,61,73,85,97,109,121,133}),""),"")</f>
        <v/>
      </c>
      <c r="Y1201" s="132" t="str">
        <f>_xlfn.IFNA(IF($D1201=4,LOOKUP($F1201,{0.1,0.2,0.3,0.4,0.5,0.6,0.7,0.8,0.9,1},{26,38,50,62,74,86,98,110,122,134}),""),"")</f>
        <v/>
      </c>
      <c r="Z1201" s="132" t="str">
        <f>_xlfn.IFNA(IF($D1201=5,LOOKUP($F1201,{0.1,0.2,0.3,0.4,0.5,0.6,0.7,0.8,0.9,1},{27,39,51,63,75,87,99,111,123,135}),""),"")</f>
        <v/>
      </c>
      <c r="AA1201" s="132">
        <f t="shared" si="162"/>
        <v>0</v>
      </c>
      <c r="AB1201" s="132" t="str">
        <f t="shared" si="163"/>
        <v>00</v>
      </c>
      <c r="AC1201" s="82" t="e">
        <f>VLOOKUP(AB1201,'AMI Ref'!T:U,2,FALSE)</f>
        <v>#N/A</v>
      </c>
      <c r="AD1201" s="124"/>
      <c r="AE1201" s="81" t="str">
        <f>_xlfn.IFNA(IF($D1201=0,IF($J1201="Not Paid by Tenant",0,INDEX('AMI Ref'!$K$5:$N$5,MATCH($J1201,{"Oil","Gas","Electric - Other","ELECTRIC - HEAT PUMP"},0))),0),"")</f>
        <v/>
      </c>
      <c r="AF1201" s="81">
        <f>_xlfn.IFNA(IF($D1201=1,IF($J1201="Not Paid by Tenant",0,INDEX('AMI Ref'!$K$6:$N$6,MATCH($J1201,{"Oil","Gas","Electric - Other","ELECTRIC - HEAT PUMP"},0))),0),"")</f>
        <v>0</v>
      </c>
      <c r="AG1201" s="81">
        <f>_xlfn.IFNA(IF($D1201=2,IF($J1201="Not Paid by Tenant",0,INDEX('AMI Ref'!$K$7:$N$7,MATCH($J1201,{"Oil","Gas","Electric - Other","ELECTRIC - HEAT PUMP"},0))),0),"")</f>
        <v>0</v>
      </c>
      <c r="AH1201" s="81">
        <f>_xlfn.IFNA(IF($D1201=3,IF($J1201="Not Paid by Tenant",0,INDEX('AMI Ref'!$K$8:$N$8,MATCH($J1201,{"Oil","Gas","Electric - Other","ELECTRIC - HEAT PUMP"},0))),0),"")</f>
        <v>0</v>
      </c>
      <c r="AI1201" s="81">
        <f>_xlfn.IFNA(IF($D1201=4,IF($J1201="Not Paid by Tenant",0,INDEX('AMI Ref'!$K$9:$N$9,MATCH($J1201,{"Oil","Gas","Electric - Other","ELECTRIC - HEAT PUMP"},0))),0),"")</f>
        <v>0</v>
      </c>
      <c r="AJ1201" s="81">
        <f>_xlfn.IFNA(IF($D1201=5,IF($J1201="Not Paid by Tenant",0,INDEX('AMI Ref'!$K$10:$N$10,MATCH($J1201,{"Oil","Gas","Electric - Other","ELECTRIC - HEAT PUMP"},0))),0),"")</f>
        <v>0</v>
      </c>
      <c r="AK1201" s="128"/>
      <c r="AL1201" s="81" t="str">
        <f>_xlfn.IFNA(IF($D1201=0,IF($K1201="Not Paid by Tenant",0,INDEX('AMI Ref'!$O$5:$R$5,MATCH($K1201,{"Oil","Gas","Electric - Other","Electric ccASHP - split"},0))),0),"")</f>
        <v/>
      </c>
      <c r="AM1201" s="81">
        <f>_xlfn.IFNA(IF($D1201=1,IF($K1201="Not Paid by Tenant",0,INDEX('AMI Ref'!$O$6:$R$6,MATCH($K1201,{"Oil","Gas","Electric - Other","Electric ccASHP - split"},0))),0),"")</f>
        <v>0</v>
      </c>
      <c r="AN1201" s="81">
        <f>_xlfn.IFNA(IF($D1201=2,IF($K1201="Not Paid by Tenant",0,INDEX('AMI Ref'!$O$7:$R$7,MATCH($K1201,{"Oil","Gas","Electric - Other","Electric ccASHP - split"},0))),0),"")</f>
        <v>0</v>
      </c>
      <c r="AO1201" s="81">
        <f>_xlfn.IFNA(IF($D1201=3,IF($K1201="Not Paid by Tenant",0,INDEX('AMI Ref'!$O$8:$R$8,MATCH($K1201,{"Oil","Gas","Electric - Other","Electric ccASHP - split"},0))),0),"")</f>
        <v>0</v>
      </c>
      <c r="AP1201" s="81">
        <f>_xlfn.IFNA(IF($D1201=4,IF($K1201="Not Paid by Tenant",0,INDEX('AMI Ref'!$O$9:$R$9,MATCH($K1201,{"Oil","Gas","Electric - Other","Electric ccASHP - split"},0))),0),"")</f>
        <v>0</v>
      </c>
      <c r="AQ1201" s="81">
        <f>_xlfn.IFNA(IF($D1201=5,IF($K1201="Not Paid by Tenant",0,INDEX('AMI Ref'!$O$10:$R$10,MATCH($K1201,{"Oil","Gas","Electric - Other","Electric ccASHP - split"},0))),0),"")</f>
        <v>0</v>
      </c>
      <c r="AR1201" s="124">
        <f t="shared" si="164"/>
        <v>0</v>
      </c>
      <c r="AS1201" s="123" t="e">
        <f t="shared" si="165"/>
        <v>#N/A</v>
      </c>
    </row>
    <row r="1202" spans="1:45" x14ac:dyDescent="0.2">
      <c r="A1202" s="130">
        <v>1200</v>
      </c>
      <c r="B1202" s="177">
        <f>IF(OR(COUNTIF($B$2:$B1201,Input!$F1218)&lt;1,COUNTIF($O$2:$O1201,Input!$C1218)&lt;1),Input!F1218,0)</f>
        <v>0</v>
      </c>
      <c r="C1202" s="177">
        <f>IF(OR(COUNTIF($B$2:$B1201,Input!$F1218)&lt;1,COUNTIF($O$2:$O1201,Input!$C1218)&lt;1),Input!G1218,0)</f>
        <v>0</v>
      </c>
      <c r="D1202" s="177">
        <f>IF(OR(COUNTIF($B$2:$B1201,Input!$F1218)&lt;1,COUNTIF($O$2:$O1201,Input!$C1218)&lt;1),Input!H1218,0)</f>
        <v>0</v>
      </c>
      <c r="E1202" s="177">
        <f>IF(OR(COUNTIF($B$2:$B1201,Input!$F1218)&lt;1,COUNTIF($O$2:$O1201,Input!$C1218)&lt;1),Input!I1218,0)</f>
        <v>0</v>
      </c>
      <c r="F1202" s="177">
        <f>IF(OR(COUNTIF($B$2:$B1201,Input!$F1218)&lt;1,COUNTIF($O$2:$O1201,Input!$C1218)&lt;1),Input!J1218,0)</f>
        <v>0</v>
      </c>
      <c r="G1202" s="177">
        <f>IF(OR(COUNTIF($B$2:$B1201,Input!$F1218)&lt;1,COUNTIF($O$2:$O1201,Input!$C1218)&lt;1),Input!K1218,0)</f>
        <v>0</v>
      </c>
      <c r="H1202" s="177">
        <f>IF(OR(COUNTIF($B$2:$B1201,Input!$F1218)&lt;1,COUNTIF($O$2:$O1201,Input!$C1218)&lt;1),Input!L1218,0)</f>
        <v>0</v>
      </c>
      <c r="I1202" s="177">
        <f>IF(OR(COUNTIF($B$2:$B1201,Input!$F1218)&lt;1,COUNTIF($O$2:$O1201,Input!$C1218)&lt;1),Input!M1218,0)</f>
        <v>0</v>
      </c>
      <c r="J1202" s="177">
        <f>IF(OR(COUNTIF($B$2:$B1201,Input!$F1218)&lt;1,COUNTIF($O$2:$O1201,Input!$C1218)&lt;1),Input!N1218,0)</f>
        <v>0</v>
      </c>
      <c r="K1202" s="177">
        <f>IF(OR(COUNTIF($B$2:$B1201,Input!$F1218)&lt;1,COUNTIF($O$2:$O1201,Input!$C1218)&lt;1),Input!O1218,0)</f>
        <v>0</v>
      </c>
      <c r="L1202" s="177">
        <f>IF(OR(COUNTIF($B$2:$B1201,Input!$F1218)&lt;1,COUNTIF($O$2:$O1201,Input!$C1218)&lt;1),Input!P1218,0)</f>
        <v>0</v>
      </c>
      <c r="M1202" s="129" t="str">
        <f t="shared" si="160"/>
        <v/>
      </c>
      <c r="N1202" s="161">
        <f t="shared" si="158"/>
        <v>0</v>
      </c>
      <c r="O1202" s="168">
        <f>Input!C1218</f>
        <v>0</v>
      </c>
      <c r="P1202" s="168"/>
      <c r="R1202" s="131">
        <f t="shared" si="159"/>
        <v>0</v>
      </c>
      <c r="S1202" s="133" t="str">
        <f t="shared" si="161"/>
        <v xml:space="preserve"> </v>
      </c>
      <c r="T1202" s="133"/>
      <c r="U1202" s="132" t="str">
        <f>_xlfn.IFNA(IF($D1202=0,LOOKUP($F1202,{0.1,0.2,0.3,0.4,0.5,0.6,0.7,0.8,0.9,1},{22,34,46,58,70,82,94,106,118,130}),""),"")</f>
        <v/>
      </c>
      <c r="V1202" s="132" t="str">
        <f>_xlfn.IFNA(IF($D1202=1,LOOKUP($F1202,{0.1,0.2,0.3,0.4,0.5,0.6,0.7,0.8,0.9,1},{23,35,47,59,71,83,95,107,119,131}),""),"")</f>
        <v/>
      </c>
      <c r="W1202" s="132" t="str">
        <f>_xlfn.IFNA(IF($D1202=2,LOOKUP($F1202,{0.1,0.2,0.3,0.4,0.5,0.6,0.7,0.8,0.9,1},{24,36,48,60,72,84,96,108,120,132}),""),"")</f>
        <v/>
      </c>
      <c r="X1202" s="132" t="str">
        <f>_xlfn.IFNA(IF($D1202=3,LOOKUP($F1202,{0.1,0.2,0.3,0.4,0.5,0.6,0.7,0.8,0.9,1},{25,37,49,61,73,85,97,109,121,133}),""),"")</f>
        <v/>
      </c>
      <c r="Y1202" s="132" t="str">
        <f>_xlfn.IFNA(IF($D1202=4,LOOKUP($F1202,{0.1,0.2,0.3,0.4,0.5,0.6,0.7,0.8,0.9,1},{26,38,50,62,74,86,98,110,122,134}),""),"")</f>
        <v/>
      </c>
      <c r="Z1202" s="132" t="str">
        <f>_xlfn.IFNA(IF($D1202=5,LOOKUP($F1202,{0.1,0.2,0.3,0.4,0.5,0.6,0.7,0.8,0.9,1},{27,39,51,63,75,87,99,111,123,135}),""),"")</f>
        <v/>
      </c>
      <c r="AA1202" s="132">
        <f t="shared" si="162"/>
        <v>0</v>
      </c>
      <c r="AB1202" s="132" t="str">
        <f t="shared" si="163"/>
        <v>00</v>
      </c>
      <c r="AC1202" s="82" t="e">
        <f>VLOOKUP(AB1202,'AMI Ref'!T:U,2,FALSE)</f>
        <v>#N/A</v>
      </c>
      <c r="AD1202" s="124"/>
      <c r="AE1202" s="81" t="str">
        <f>_xlfn.IFNA(IF($D1202=0,IF($J1202="Not Paid by Tenant",0,INDEX('AMI Ref'!$K$5:$N$5,MATCH($J1202,{"Oil","Gas","Electric - Other","ELECTRIC - HEAT PUMP"},0))),0),"")</f>
        <v/>
      </c>
      <c r="AF1202" s="81">
        <f>_xlfn.IFNA(IF($D1202=1,IF($J1202="Not Paid by Tenant",0,INDEX('AMI Ref'!$K$6:$N$6,MATCH($J1202,{"Oil","Gas","Electric - Other","ELECTRIC - HEAT PUMP"},0))),0),"")</f>
        <v>0</v>
      </c>
      <c r="AG1202" s="81">
        <f>_xlfn.IFNA(IF($D1202=2,IF($J1202="Not Paid by Tenant",0,INDEX('AMI Ref'!$K$7:$N$7,MATCH($J1202,{"Oil","Gas","Electric - Other","ELECTRIC - HEAT PUMP"},0))),0),"")</f>
        <v>0</v>
      </c>
      <c r="AH1202" s="81">
        <f>_xlfn.IFNA(IF($D1202=3,IF($J1202="Not Paid by Tenant",0,INDEX('AMI Ref'!$K$8:$N$8,MATCH($J1202,{"Oil","Gas","Electric - Other","ELECTRIC - HEAT PUMP"},0))),0),"")</f>
        <v>0</v>
      </c>
      <c r="AI1202" s="81">
        <f>_xlfn.IFNA(IF($D1202=4,IF($J1202="Not Paid by Tenant",0,INDEX('AMI Ref'!$K$9:$N$9,MATCH($J1202,{"Oil","Gas","Electric - Other","ELECTRIC - HEAT PUMP"},0))),0),"")</f>
        <v>0</v>
      </c>
      <c r="AJ1202" s="81">
        <f>_xlfn.IFNA(IF($D1202=5,IF($J1202="Not Paid by Tenant",0,INDEX('AMI Ref'!$K$10:$N$10,MATCH($J1202,{"Oil","Gas","Electric - Other","ELECTRIC - HEAT PUMP"},0))),0),"")</f>
        <v>0</v>
      </c>
      <c r="AK1202" s="128"/>
      <c r="AL1202" s="81" t="str">
        <f>_xlfn.IFNA(IF($D1202=0,IF($K1202="Not Paid by Tenant",0,INDEX('AMI Ref'!$O$5:$R$5,MATCH($K1202,{"Oil","Gas","Electric - Other","Electric ccASHP - split"},0))),0),"")</f>
        <v/>
      </c>
      <c r="AM1202" s="81">
        <f>_xlfn.IFNA(IF($D1202=1,IF($K1202="Not Paid by Tenant",0,INDEX('AMI Ref'!$O$6:$R$6,MATCH($K1202,{"Oil","Gas","Electric - Other","Electric ccASHP - split"},0))),0),"")</f>
        <v>0</v>
      </c>
      <c r="AN1202" s="81">
        <f>_xlfn.IFNA(IF($D1202=2,IF($K1202="Not Paid by Tenant",0,INDEX('AMI Ref'!$O$7:$R$7,MATCH($K1202,{"Oil","Gas","Electric - Other","Electric ccASHP - split"},0))),0),"")</f>
        <v>0</v>
      </c>
      <c r="AO1202" s="81">
        <f>_xlfn.IFNA(IF($D1202=3,IF($K1202="Not Paid by Tenant",0,INDEX('AMI Ref'!$O$8:$R$8,MATCH($K1202,{"Oil","Gas","Electric - Other","Electric ccASHP - split"},0))),0),"")</f>
        <v>0</v>
      </c>
      <c r="AP1202" s="81">
        <f>_xlfn.IFNA(IF($D1202=4,IF($K1202="Not Paid by Tenant",0,INDEX('AMI Ref'!$O$9:$R$9,MATCH($K1202,{"Oil","Gas","Electric - Other","Electric ccASHP - split"},0))),0),"")</f>
        <v>0</v>
      </c>
      <c r="AQ1202" s="81">
        <f>_xlfn.IFNA(IF($D1202=5,IF($K1202="Not Paid by Tenant",0,INDEX('AMI Ref'!$O$10:$R$10,MATCH($K1202,{"Oil","Gas","Electric - Other","Electric ccASHP - split"},0))),0),"")</f>
        <v>0</v>
      </c>
      <c r="AR1202" s="124">
        <f t="shared" si="164"/>
        <v>0</v>
      </c>
      <c r="AS1202" s="123" t="e">
        <f t="shared" si="165"/>
        <v>#N/A</v>
      </c>
    </row>
    <row r="1203" spans="1:45" x14ac:dyDescent="0.2">
      <c r="A1203" s="130">
        <v>1201</v>
      </c>
      <c r="B1203" s="177">
        <f>IF(OR(COUNTIF($B$2:$B1202,Input!$F1219)&lt;1,COUNTIF($O$2:$O1202,Input!$C1219)&lt;1),Input!F1219,0)</f>
        <v>0</v>
      </c>
      <c r="C1203" s="177">
        <f>IF(OR(COUNTIF($B$2:$B1202,Input!$F1219)&lt;1,COUNTIF($O$2:$O1202,Input!$C1219)&lt;1),Input!G1219,0)</f>
        <v>0</v>
      </c>
      <c r="D1203" s="177">
        <f>IF(OR(COUNTIF($B$2:$B1202,Input!$F1219)&lt;1,COUNTIF($O$2:$O1202,Input!$C1219)&lt;1),Input!H1219,0)</f>
        <v>0</v>
      </c>
      <c r="E1203" s="177">
        <f>IF(OR(COUNTIF($B$2:$B1202,Input!$F1219)&lt;1,COUNTIF($O$2:$O1202,Input!$C1219)&lt;1),Input!I1219,0)</f>
        <v>0</v>
      </c>
      <c r="F1203" s="177">
        <f>IF(OR(COUNTIF($B$2:$B1202,Input!$F1219)&lt;1,COUNTIF($O$2:$O1202,Input!$C1219)&lt;1),Input!J1219,0)</f>
        <v>0</v>
      </c>
      <c r="G1203" s="177">
        <f>IF(OR(COUNTIF($B$2:$B1202,Input!$F1219)&lt;1,COUNTIF($O$2:$O1202,Input!$C1219)&lt;1),Input!K1219,0)</f>
        <v>0</v>
      </c>
      <c r="H1203" s="177">
        <f>IF(OR(COUNTIF($B$2:$B1202,Input!$F1219)&lt;1,COUNTIF($O$2:$O1202,Input!$C1219)&lt;1),Input!L1219,0)</f>
        <v>0</v>
      </c>
      <c r="I1203" s="177">
        <f>IF(OR(COUNTIF($B$2:$B1202,Input!$F1219)&lt;1,COUNTIF($O$2:$O1202,Input!$C1219)&lt;1),Input!M1219,0)</f>
        <v>0</v>
      </c>
      <c r="J1203" s="177">
        <f>IF(OR(COUNTIF($B$2:$B1202,Input!$F1219)&lt;1,COUNTIF($O$2:$O1202,Input!$C1219)&lt;1),Input!N1219,0)</f>
        <v>0</v>
      </c>
      <c r="K1203" s="177">
        <f>IF(OR(COUNTIF($B$2:$B1202,Input!$F1219)&lt;1,COUNTIF($O$2:$O1202,Input!$C1219)&lt;1),Input!O1219,0)</f>
        <v>0</v>
      </c>
      <c r="L1203" s="177">
        <f>IF(OR(COUNTIF($B$2:$B1202,Input!$F1219)&lt;1,COUNTIF($O$2:$O1202,Input!$C1219)&lt;1),Input!P1219,0)</f>
        <v>0</v>
      </c>
      <c r="M1203" s="129" t="str">
        <f t="shared" si="160"/>
        <v/>
      </c>
      <c r="N1203" s="161">
        <f t="shared" si="158"/>
        <v>0</v>
      </c>
      <c r="O1203" s="168">
        <f>Input!C1219</f>
        <v>0</v>
      </c>
      <c r="P1203" s="168"/>
      <c r="R1203" s="131">
        <f t="shared" si="159"/>
        <v>0</v>
      </c>
      <c r="S1203" s="133" t="str">
        <f t="shared" si="161"/>
        <v xml:space="preserve"> </v>
      </c>
      <c r="T1203" s="133"/>
      <c r="U1203" s="132" t="str">
        <f>_xlfn.IFNA(IF($D1203=0,LOOKUP($F1203,{0.1,0.2,0.3,0.4,0.5,0.6,0.7,0.8,0.9,1},{22,34,46,58,70,82,94,106,118,130}),""),"")</f>
        <v/>
      </c>
      <c r="V1203" s="132" t="str">
        <f>_xlfn.IFNA(IF($D1203=1,LOOKUP($F1203,{0.1,0.2,0.3,0.4,0.5,0.6,0.7,0.8,0.9,1},{23,35,47,59,71,83,95,107,119,131}),""),"")</f>
        <v/>
      </c>
      <c r="W1203" s="132" t="str">
        <f>_xlfn.IFNA(IF($D1203=2,LOOKUP($F1203,{0.1,0.2,0.3,0.4,0.5,0.6,0.7,0.8,0.9,1},{24,36,48,60,72,84,96,108,120,132}),""),"")</f>
        <v/>
      </c>
      <c r="X1203" s="132" t="str">
        <f>_xlfn.IFNA(IF($D1203=3,LOOKUP($F1203,{0.1,0.2,0.3,0.4,0.5,0.6,0.7,0.8,0.9,1},{25,37,49,61,73,85,97,109,121,133}),""),"")</f>
        <v/>
      </c>
      <c r="Y1203" s="132" t="str">
        <f>_xlfn.IFNA(IF($D1203=4,LOOKUP($F1203,{0.1,0.2,0.3,0.4,0.5,0.6,0.7,0.8,0.9,1},{26,38,50,62,74,86,98,110,122,134}),""),"")</f>
        <v/>
      </c>
      <c r="Z1203" s="132" t="str">
        <f>_xlfn.IFNA(IF($D1203=5,LOOKUP($F1203,{0.1,0.2,0.3,0.4,0.5,0.6,0.7,0.8,0.9,1},{27,39,51,63,75,87,99,111,123,135}),""),"")</f>
        <v/>
      </c>
      <c r="AA1203" s="132">
        <f t="shared" si="162"/>
        <v>0</v>
      </c>
      <c r="AB1203" s="132" t="str">
        <f t="shared" si="163"/>
        <v>00</v>
      </c>
      <c r="AC1203" s="82" t="e">
        <f>VLOOKUP(AB1203,'AMI Ref'!T:U,2,FALSE)</f>
        <v>#N/A</v>
      </c>
      <c r="AD1203" s="124"/>
      <c r="AE1203" s="81" t="str">
        <f>_xlfn.IFNA(IF($D1203=0,IF($J1203="Not Paid by Tenant",0,INDEX('AMI Ref'!$K$5:$N$5,MATCH($J1203,{"Oil","Gas","Electric - Other","ELECTRIC - HEAT PUMP"},0))),0),"")</f>
        <v/>
      </c>
      <c r="AF1203" s="81">
        <f>_xlfn.IFNA(IF($D1203=1,IF($J1203="Not Paid by Tenant",0,INDEX('AMI Ref'!$K$6:$N$6,MATCH($J1203,{"Oil","Gas","Electric - Other","ELECTRIC - HEAT PUMP"},0))),0),"")</f>
        <v>0</v>
      </c>
      <c r="AG1203" s="81">
        <f>_xlfn.IFNA(IF($D1203=2,IF($J1203="Not Paid by Tenant",0,INDEX('AMI Ref'!$K$7:$N$7,MATCH($J1203,{"Oil","Gas","Electric - Other","ELECTRIC - HEAT PUMP"},0))),0),"")</f>
        <v>0</v>
      </c>
      <c r="AH1203" s="81">
        <f>_xlfn.IFNA(IF($D1203=3,IF($J1203="Not Paid by Tenant",0,INDEX('AMI Ref'!$K$8:$N$8,MATCH($J1203,{"Oil","Gas","Electric - Other","ELECTRIC - HEAT PUMP"},0))),0),"")</f>
        <v>0</v>
      </c>
      <c r="AI1203" s="81">
        <f>_xlfn.IFNA(IF($D1203=4,IF($J1203="Not Paid by Tenant",0,INDEX('AMI Ref'!$K$9:$N$9,MATCH($J1203,{"Oil","Gas","Electric - Other","ELECTRIC - HEAT PUMP"},0))),0),"")</f>
        <v>0</v>
      </c>
      <c r="AJ1203" s="81">
        <f>_xlfn.IFNA(IF($D1203=5,IF($J1203="Not Paid by Tenant",0,INDEX('AMI Ref'!$K$10:$N$10,MATCH($J1203,{"Oil","Gas","Electric - Other","ELECTRIC - HEAT PUMP"},0))),0),"")</f>
        <v>0</v>
      </c>
      <c r="AK1203" s="128"/>
      <c r="AL1203" s="81" t="str">
        <f>_xlfn.IFNA(IF($D1203=0,IF($K1203="Not Paid by Tenant",0,INDEX('AMI Ref'!$O$5:$R$5,MATCH($K1203,{"Oil","Gas","Electric - Other","Electric ccASHP - split"},0))),0),"")</f>
        <v/>
      </c>
      <c r="AM1203" s="81">
        <f>_xlfn.IFNA(IF($D1203=1,IF($K1203="Not Paid by Tenant",0,INDEX('AMI Ref'!$O$6:$R$6,MATCH($K1203,{"Oil","Gas","Electric - Other","Electric ccASHP - split"},0))),0),"")</f>
        <v>0</v>
      </c>
      <c r="AN1203" s="81">
        <f>_xlfn.IFNA(IF($D1203=2,IF($K1203="Not Paid by Tenant",0,INDEX('AMI Ref'!$O$7:$R$7,MATCH($K1203,{"Oil","Gas","Electric - Other","Electric ccASHP - split"},0))),0),"")</f>
        <v>0</v>
      </c>
      <c r="AO1203" s="81">
        <f>_xlfn.IFNA(IF($D1203=3,IF($K1203="Not Paid by Tenant",0,INDEX('AMI Ref'!$O$8:$R$8,MATCH($K1203,{"Oil","Gas","Electric - Other","Electric ccASHP - split"},0))),0),"")</f>
        <v>0</v>
      </c>
      <c r="AP1203" s="81">
        <f>_xlfn.IFNA(IF($D1203=4,IF($K1203="Not Paid by Tenant",0,INDEX('AMI Ref'!$O$9:$R$9,MATCH($K1203,{"Oil","Gas","Electric - Other","Electric ccASHP - split"},0))),0),"")</f>
        <v>0</v>
      </c>
      <c r="AQ1203" s="81">
        <f>_xlfn.IFNA(IF($D1203=5,IF($K1203="Not Paid by Tenant",0,INDEX('AMI Ref'!$O$10:$R$10,MATCH($K1203,{"Oil","Gas","Electric - Other","Electric ccASHP - split"},0))),0),"")</f>
        <v>0</v>
      </c>
      <c r="AR1203" s="124">
        <f t="shared" si="164"/>
        <v>0</v>
      </c>
      <c r="AS1203" s="123" t="e">
        <f t="shared" si="165"/>
        <v>#N/A</v>
      </c>
    </row>
    <row r="1204" spans="1:45" x14ac:dyDescent="0.2">
      <c r="A1204" s="130">
        <v>1202</v>
      </c>
      <c r="B1204" s="177">
        <f>IF(OR(COUNTIF($B$2:$B1203,Input!$F1220)&lt;1,COUNTIF($O$2:$O1203,Input!$C1220)&lt;1),Input!F1220,0)</f>
        <v>0</v>
      </c>
      <c r="C1204" s="177">
        <f>IF(OR(COUNTIF($B$2:$B1203,Input!$F1220)&lt;1,COUNTIF($O$2:$O1203,Input!$C1220)&lt;1),Input!G1220,0)</f>
        <v>0</v>
      </c>
      <c r="D1204" s="177">
        <f>IF(OR(COUNTIF($B$2:$B1203,Input!$F1220)&lt;1,COUNTIF($O$2:$O1203,Input!$C1220)&lt;1),Input!H1220,0)</f>
        <v>0</v>
      </c>
      <c r="E1204" s="177">
        <f>IF(OR(COUNTIF($B$2:$B1203,Input!$F1220)&lt;1,COUNTIF($O$2:$O1203,Input!$C1220)&lt;1),Input!I1220,0)</f>
        <v>0</v>
      </c>
      <c r="F1204" s="177">
        <f>IF(OR(COUNTIF($B$2:$B1203,Input!$F1220)&lt;1,COUNTIF($O$2:$O1203,Input!$C1220)&lt;1),Input!J1220,0)</f>
        <v>0</v>
      </c>
      <c r="G1204" s="177">
        <f>IF(OR(COUNTIF($B$2:$B1203,Input!$F1220)&lt;1,COUNTIF($O$2:$O1203,Input!$C1220)&lt;1),Input!K1220,0)</f>
        <v>0</v>
      </c>
      <c r="H1204" s="177">
        <f>IF(OR(COUNTIF($B$2:$B1203,Input!$F1220)&lt;1,COUNTIF($O$2:$O1203,Input!$C1220)&lt;1),Input!L1220,0)</f>
        <v>0</v>
      </c>
      <c r="I1204" s="177">
        <f>IF(OR(COUNTIF($B$2:$B1203,Input!$F1220)&lt;1,COUNTIF($O$2:$O1203,Input!$C1220)&lt;1),Input!M1220,0)</f>
        <v>0</v>
      </c>
      <c r="J1204" s="177">
        <f>IF(OR(COUNTIF($B$2:$B1203,Input!$F1220)&lt;1,COUNTIF($O$2:$O1203,Input!$C1220)&lt;1),Input!N1220,0)</f>
        <v>0</v>
      </c>
      <c r="K1204" s="177">
        <f>IF(OR(COUNTIF($B$2:$B1203,Input!$F1220)&lt;1,COUNTIF($O$2:$O1203,Input!$C1220)&lt;1),Input!O1220,0)</f>
        <v>0</v>
      </c>
      <c r="L1204" s="177">
        <f>IF(OR(COUNTIF($B$2:$B1203,Input!$F1220)&lt;1,COUNTIF($O$2:$O1203,Input!$C1220)&lt;1),Input!P1220,0)</f>
        <v>0</v>
      </c>
      <c r="M1204" s="129" t="str">
        <f t="shared" si="160"/>
        <v/>
      </c>
      <c r="N1204" s="161">
        <f t="shared" si="158"/>
        <v>0</v>
      </c>
      <c r="O1204" s="168">
        <f>Input!C1220</f>
        <v>0</v>
      </c>
      <c r="P1204" s="168"/>
      <c r="R1204" s="131">
        <f t="shared" si="159"/>
        <v>0</v>
      </c>
      <c r="S1204" s="133" t="str">
        <f t="shared" si="161"/>
        <v xml:space="preserve"> </v>
      </c>
      <c r="T1204" s="133"/>
      <c r="U1204" s="132" t="str">
        <f>_xlfn.IFNA(IF($D1204=0,LOOKUP($F1204,{0.1,0.2,0.3,0.4,0.5,0.6,0.7,0.8,0.9,1},{22,34,46,58,70,82,94,106,118,130}),""),"")</f>
        <v/>
      </c>
      <c r="V1204" s="132" t="str">
        <f>_xlfn.IFNA(IF($D1204=1,LOOKUP($F1204,{0.1,0.2,0.3,0.4,0.5,0.6,0.7,0.8,0.9,1},{23,35,47,59,71,83,95,107,119,131}),""),"")</f>
        <v/>
      </c>
      <c r="W1204" s="132" t="str">
        <f>_xlfn.IFNA(IF($D1204=2,LOOKUP($F1204,{0.1,0.2,0.3,0.4,0.5,0.6,0.7,0.8,0.9,1},{24,36,48,60,72,84,96,108,120,132}),""),"")</f>
        <v/>
      </c>
      <c r="X1204" s="132" t="str">
        <f>_xlfn.IFNA(IF($D1204=3,LOOKUP($F1204,{0.1,0.2,0.3,0.4,0.5,0.6,0.7,0.8,0.9,1},{25,37,49,61,73,85,97,109,121,133}),""),"")</f>
        <v/>
      </c>
      <c r="Y1204" s="132" t="str">
        <f>_xlfn.IFNA(IF($D1204=4,LOOKUP($F1204,{0.1,0.2,0.3,0.4,0.5,0.6,0.7,0.8,0.9,1},{26,38,50,62,74,86,98,110,122,134}),""),"")</f>
        <v/>
      </c>
      <c r="Z1204" s="132" t="str">
        <f>_xlfn.IFNA(IF($D1204=5,LOOKUP($F1204,{0.1,0.2,0.3,0.4,0.5,0.6,0.7,0.8,0.9,1},{27,39,51,63,75,87,99,111,123,135}),""),"")</f>
        <v/>
      </c>
      <c r="AA1204" s="132">
        <f t="shared" si="162"/>
        <v>0</v>
      </c>
      <c r="AB1204" s="132" t="str">
        <f t="shared" si="163"/>
        <v>00</v>
      </c>
      <c r="AC1204" s="82" t="e">
        <f>VLOOKUP(AB1204,'AMI Ref'!T:U,2,FALSE)</f>
        <v>#N/A</v>
      </c>
      <c r="AD1204" s="124"/>
      <c r="AE1204" s="81" t="str">
        <f>_xlfn.IFNA(IF($D1204=0,IF($J1204="Not Paid by Tenant",0,INDEX('AMI Ref'!$K$5:$N$5,MATCH($J1204,{"Oil","Gas","Electric - Other","ELECTRIC - HEAT PUMP"},0))),0),"")</f>
        <v/>
      </c>
      <c r="AF1204" s="81">
        <f>_xlfn.IFNA(IF($D1204=1,IF($J1204="Not Paid by Tenant",0,INDEX('AMI Ref'!$K$6:$N$6,MATCH($J1204,{"Oil","Gas","Electric - Other","ELECTRIC - HEAT PUMP"},0))),0),"")</f>
        <v>0</v>
      </c>
      <c r="AG1204" s="81">
        <f>_xlfn.IFNA(IF($D1204=2,IF($J1204="Not Paid by Tenant",0,INDEX('AMI Ref'!$K$7:$N$7,MATCH($J1204,{"Oil","Gas","Electric - Other","ELECTRIC - HEAT PUMP"},0))),0),"")</f>
        <v>0</v>
      </c>
      <c r="AH1204" s="81">
        <f>_xlfn.IFNA(IF($D1204=3,IF($J1204="Not Paid by Tenant",0,INDEX('AMI Ref'!$K$8:$N$8,MATCH($J1204,{"Oil","Gas","Electric - Other","ELECTRIC - HEAT PUMP"},0))),0),"")</f>
        <v>0</v>
      </c>
      <c r="AI1204" s="81">
        <f>_xlfn.IFNA(IF($D1204=4,IF($J1204="Not Paid by Tenant",0,INDEX('AMI Ref'!$K$9:$N$9,MATCH($J1204,{"Oil","Gas","Electric - Other","ELECTRIC - HEAT PUMP"},0))),0),"")</f>
        <v>0</v>
      </c>
      <c r="AJ1204" s="81">
        <f>_xlfn.IFNA(IF($D1204=5,IF($J1204="Not Paid by Tenant",0,INDEX('AMI Ref'!$K$10:$N$10,MATCH($J1204,{"Oil","Gas","Electric - Other","ELECTRIC - HEAT PUMP"},0))),0),"")</f>
        <v>0</v>
      </c>
      <c r="AK1204" s="128"/>
      <c r="AL1204" s="81" t="str">
        <f>_xlfn.IFNA(IF($D1204=0,IF($K1204="Not Paid by Tenant",0,INDEX('AMI Ref'!$O$5:$R$5,MATCH($K1204,{"Oil","Gas","Electric - Other","Electric ccASHP - split"},0))),0),"")</f>
        <v/>
      </c>
      <c r="AM1204" s="81">
        <f>_xlfn.IFNA(IF($D1204=1,IF($K1204="Not Paid by Tenant",0,INDEX('AMI Ref'!$O$6:$R$6,MATCH($K1204,{"Oil","Gas","Electric - Other","Electric ccASHP - split"},0))),0),"")</f>
        <v>0</v>
      </c>
      <c r="AN1204" s="81">
        <f>_xlfn.IFNA(IF($D1204=2,IF($K1204="Not Paid by Tenant",0,INDEX('AMI Ref'!$O$7:$R$7,MATCH($K1204,{"Oil","Gas","Electric - Other","Electric ccASHP - split"},0))),0),"")</f>
        <v>0</v>
      </c>
      <c r="AO1204" s="81">
        <f>_xlfn.IFNA(IF($D1204=3,IF($K1204="Not Paid by Tenant",0,INDEX('AMI Ref'!$O$8:$R$8,MATCH($K1204,{"Oil","Gas","Electric - Other","Electric ccASHP - split"},0))),0),"")</f>
        <v>0</v>
      </c>
      <c r="AP1204" s="81">
        <f>_xlfn.IFNA(IF($D1204=4,IF($K1204="Not Paid by Tenant",0,INDEX('AMI Ref'!$O$9:$R$9,MATCH($K1204,{"Oil","Gas","Electric - Other","Electric ccASHP - split"},0))),0),"")</f>
        <v>0</v>
      </c>
      <c r="AQ1204" s="81">
        <f>_xlfn.IFNA(IF($D1204=5,IF($K1204="Not Paid by Tenant",0,INDEX('AMI Ref'!$O$10:$R$10,MATCH($K1204,{"Oil","Gas","Electric - Other","Electric ccASHP - split"},0))),0),"")</f>
        <v>0</v>
      </c>
      <c r="AR1204" s="124">
        <f t="shared" si="164"/>
        <v>0</v>
      </c>
      <c r="AS1204" s="123" t="e">
        <f t="shared" si="165"/>
        <v>#N/A</v>
      </c>
    </row>
    <row r="1205" spans="1:45" x14ac:dyDescent="0.2">
      <c r="A1205" s="130">
        <v>1203</v>
      </c>
      <c r="B1205" s="177">
        <f>IF(OR(COUNTIF($B$2:$B1204,Input!$F1221)&lt;1,COUNTIF($O$2:$O1204,Input!$C1221)&lt;1),Input!F1221,0)</f>
        <v>0</v>
      </c>
      <c r="C1205" s="177">
        <f>IF(OR(COUNTIF($B$2:$B1204,Input!$F1221)&lt;1,COUNTIF($O$2:$O1204,Input!$C1221)&lt;1),Input!G1221,0)</f>
        <v>0</v>
      </c>
      <c r="D1205" s="177">
        <f>IF(OR(COUNTIF($B$2:$B1204,Input!$F1221)&lt;1,COUNTIF($O$2:$O1204,Input!$C1221)&lt;1),Input!H1221,0)</f>
        <v>0</v>
      </c>
      <c r="E1205" s="177">
        <f>IF(OR(COUNTIF($B$2:$B1204,Input!$F1221)&lt;1,COUNTIF($O$2:$O1204,Input!$C1221)&lt;1),Input!I1221,0)</f>
        <v>0</v>
      </c>
      <c r="F1205" s="177">
        <f>IF(OR(COUNTIF($B$2:$B1204,Input!$F1221)&lt;1,COUNTIF($O$2:$O1204,Input!$C1221)&lt;1),Input!J1221,0)</f>
        <v>0</v>
      </c>
      <c r="G1205" s="177">
        <f>IF(OR(COUNTIF($B$2:$B1204,Input!$F1221)&lt;1,COUNTIF($O$2:$O1204,Input!$C1221)&lt;1),Input!K1221,0)</f>
        <v>0</v>
      </c>
      <c r="H1205" s="177">
        <f>IF(OR(COUNTIF($B$2:$B1204,Input!$F1221)&lt;1,COUNTIF($O$2:$O1204,Input!$C1221)&lt;1),Input!L1221,0)</f>
        <v>0</v>
      </c>
      <c r="I1205" s="177">
        <f>IF(OR(COUNTIF($B$2:$B1204,Input!$F1221)&lt;1,COUNTIF($O$2:$O1204,Input!$C1221)&lt;1),Input!M1221,0)</f>
        <v>0</v>
      </c>
      <c r="J1205" s="177">
        <f>IF(OR(COUNTIF($B$2:$B1204,Input!$F1221)&lt;1,COUNTIF($O$2:$O1204,Input!$C1221)&lt;1),Input!N1221,0)</f>
        <v>0</v>
      </c>
      <c r="K1205" s="177">
        <f>IF(OR(COUNTIF($B$2:$B1204,Input!$F1221)&lt;1,COUNTIF($O$2:$O1204,Input!$C1221)&lt;1),Input!O1221,0)</f>
        <v>0</v>
      </c>
      <c r="L1205" s="177">
        <f>IF(OR(COUNTIF($B$2:$B1204,Input!$F1221)&lt;1,COUNTIF($O$2:$O1204,Input!$C1221)&lt;1),Input!P1221,0)</f>
        <v>0</v>
      </c>
      <c r="M1205" s="129" t="str">
        <f t="shared" si="160"/>
        <v/>
      </c>
      <c r="N1205" s="161">
        <f t="shared" si="158"/>
        <v>0</v>
      </c>
      <c r="O1205" s="168">
        <f>Input!C1221</f>
        <v>0</v>
      </c>
      <c r="P1205" s="168"/>
      <c r="R1205" s="131">
        <f t="shared" si="159"/>
        <v>0</v>
      </c>
      <c r="S1205" s="133" t="str">
        <f t="shared" si="161"/>
        <v xml:space="preserve"> </v>
      </c>
      <c r="T1205" s="133"/>
      <c r="U1205" s="132" t="str">
        <f>_xlfn.IFNA(IF($D1205=0,LOOKUP($F1205,{0.1,0.2,0.3,0.4,0.5,0.6,0.7,0.8,0.9,1},{22,34,46,58,70,82,94,106,118,130}),""),"")</f>
        <v/>
      </c>
      <c r="V1205" s="132" t="str">
        <f>_xlfn.IFNA(IF($D1205=1,LOOKUP($F1205,{0.1,0.2,0.3,0.4,0.5,0.6,0.7,0.8,0.9,1},{23,35,47,59,71,83,95,107,119,131}),""),"")</f>
        <v/>
      </c>
      <c r="W1205" s="132" t="str">
        <f>_xlfn.IFNA(IF($D1205=2,LOOKUP($F1205,{0.1,0.2,0.3,0.4,0.5,0.6,0.7,0.8,0.9,1},{24,36,48,60,72,84,96,108,120,132}),""),"")</f>
        <v/>
      </c>
      <c r="X1205" s="132" t="str">
        <f>_xlfn.IFNA(IF($D1205=3,LOOKUP($F1205,{0.1,0.2,0.3,0.4,0.5,0.6,0.7,0.8,0.9,1},{25,37,49,61,73,85,97,109,121,133}),""),"")</f>
        <v/>
      </c>
      <c r="Y1205" s="132" t="str">
        <f>_xlfn.IFNA(IF($D1205=4,LOOKUP($F1205,{0.1,0.2,0.3,0.4,0.5,0.6,0.7,0.8,0.9,1},{26,38,50,62,74,86,98,110,122,134}),""),"")</f>
        <v/>
      </c>
      <c r="Z1205" s="132" t="str">
        <f>_xlfn.IFNA(IF($D1205=5,LOOKUP($F1205,{0.1,0.2,0.3,0.4,0.5,0.6,0.7,0.8,0.9,1},{27,39,51,63,75,87,99,111,123,135}),""),"")</f>
        <v/>
      </c>
      <c r="AA1205" s="132">
        <f t="shared" si="162"/>
        <v>0</v>
      </c>
      <c r="AB1205" s="132" t="str">
        <f t="shared" si="163"/>
        <v>00</v>
      </c>
      <c r="AC1205" s="82" t="e">
        <f>VLOOKUP(AB1205,'AMI Ref'!T:U,2,FALSE)</f>
        <v>#N/A</v>
      </c>
      <c r="AD1205" s="124"/>
      <c r="AE1205" s="81" t="str">
        <f>_xlfn.IFNA(IF($D1205=0,IF($J1205="Not Paid by Tenant",0,INDEX('AMI Ref'!$K$5:$N$5,MATCH($J1205,{"Oil","Gas","Electric - Other","ELECTRIC - HEAT PUMP"},0))),0),"")</f>
        <v/>
      </c>
      <c r="AF1205" s="81">
        <f>_xlfn.IFNA(IF($D1205=1,IF($J1205="Not Paid by Tenant",0,INDEX('AMI Ref'!$K$6:$N$6,MATCH($J1205,{"Oil","Gas","Electric - Other","ELECTRIC - HEAT PUMP"},0))),0),"")</f>
        <v>0</v>
      </c>
      <c r="AG1205" s="81">
        <f>_xlfn.IFNA(IF($D1205=2,IF($J1205="Not Paid by Tenant",0,INDEX('AMI Ref'!$K$7:$N$7,MATCH($J1205,{"Oil","Gas","Electric - Other","ELECTRIC - HEAT PUMP"},0))),0),"")</f>
        <v>0</v>
      </c>
      <c r="AH1205" s="81">
        <f>_xlfn.IFNA(IF($D1205=3,IF($J1205="Not Paid by Tenant",0,INDEX('AMI Ref'!$K$8:$N$8,MATCH($J1205,{"Oil","Gas","Electric - Other","ELECTRIC - HEAT PUMP"},0))),0),"")</f>
        <v>0</v>
      </c>
      <c r="AI1205" s="81">
        <f>_xlfn.IFNA(IF($D1205=4,IF($J1205="Not Paid by Tenant",0,INDEX('AMI Ref'!$K$9:$N$9,MATCH($J1205,{"Oil","Gas","Electric - Other","ELECTRIC - HEAT PUMP"},0))),0),"")</f>
        <v>0</v>
      </c>
      <c r="AJ1205" s="81">
        <f>_xlfn.IFNA(IF($D1205=5,IF($J1205="Not Paid by Tenant",0,INDEX('AMI Ref'!$K$10:$N$10,MATCH($J1205,{"Oil","Gas","Electric - Other","ELECTRIC - HEAT PUMP"},0))),0),"")</f>
        <v>0</v>
      </c>
      <c r="AK1205" s="128"/>
      <c r="AL1205" s="81" t="str">
        <f>_xlfn.IFNA(IF($D1205=0,IF($K1205="Not Paid by Tenant",0,INDEX('AMI Ref'!$O$5:$R$5,MATCH($K1205,{"Oil","Gas","Electric - Other","Electric ccASHP - split"},0))),0),"")</f>
        <v/>
      </c>
      <c r="AM1205" s="81">
        <f>_xlfn.IFNA(IF($D1205=1,IF($K1205="Not Paid by Tenant",0,INDEX('AMI Ref'!$O$6:$R$6,MATCH($K1205,{"Oil","Gas","Electric - Other","Electric ccASHP - split"},0))),0),"")</f>
        <v>0</v>
      </c>
      <c r="AN1205" s="81">
        <f>_xlfn.IFNA(IF($D1205=2,IF($K1205="Not Paid by Tenant",0,INDEX('AMI Ref'!$O$7:$R$7,MATCH($K1205,{"Oil","Gas","Electric - Other","Electric ccASHP - split"},0))),0),"")</f>
        <v>0</v>
      </c>
      <c r="AO1205" s="81">
        <f>_xlfn.IFNA(IF($D1205=3,IF($K1205="Not Paid by Tenant",0,INDEX('AMI Ref'!$O$8:$R$8,MATCH($K1205,{"Oil","Gas","Electric - Other","Electric ccASHP - split"},0))),0),"")</f>
        <v>0</v>
      </c>
      <c r="AP1205" s="81">
        <f>_xlfn.IFNA(IF($D1205=4,IF($K1205="Not Paid by Tenant",0,INDEX('AMI Ref'!$O$9:$R$9,MATCH($K1205,{"Oil","Gas","Electric - Other","Electric ccASHP - split"},0))),0),"")</f>
        <v>0</v>
      </c>
      <c r="AQ1205" s="81">
        <f>_xlfn.IFNA(IF($D1205=5,IF($K1205="Not Paid by Tenant",0,INDEX('AMI Ref'!$O$10:$R$10,MATCH($K1205,{"Oil","Gas","Electric - Other","Electric ccASHP - split"},0))),0),"")</f>
        <v>0</v>
      </c>
      <c r="AR1205" s="124">
        <f t="shared" si="164"/>
        <v>0</v>
      </c>
      <c r="AS1205" s="123" t="e">
        <f t="shared" si="165"/>
        <v>#N/A</v>
      </c>
    </row>
    <row r="1206" spans="1:45" x14ac:dyDescent="0.2">
      <c r="A1206" s="130">
        <v>1204</v>
      </c>
      <c r="B1206" s="177">
        <f>IF(OR(COUNTIF($B$2:$B1205,Input!$F1222)&lt;1,COUNTIF($O$2:$O1205,Input!$C1222)&lt;1),Input!F1222,0)</f>
        <v>0</v>
      </c>
      <c r="C1206" s="177">
        <f>IF(OR(COUNTIF($B$2:$B1205,Input!$F1222)&lt;1,COUNTIF($O$2:$O1205,Input!$C1222)&lt;1),Input!G1222,0)</f>
        <v>0</v>
      </c>
      <c r="D1206" s="177">
        <f>IF(OR(COUNTIF($B$2:$B1205,Input!$F1222)&lt;1,COUNTIF($O$2:$O1205,Input!$C1222)&lt;1),Input!H1222,0)</f>
        <v>0</v>
      </c>
      <c r="E1206" s="177">
        <f>IF(OR(COUNTIF($B$2:$B1205,Input!$F1222)&lt;1,COUNTIF($O$2:$O1205,Input!$C1222)&lt;1),Input!I1222,0)</f>
        <v>0</v>
      </c>
      <c r="F1206" s="177">
        <f>IF(OR(COUNTIF($B$2:$B1205,Input!$F1222)&lt;1,COUNTIF($O$2:$O1205,Input!$C1222)&lt;1),Input!J1222,0)</f>
        <v>0</v>
      </c>
      <c r="G1206" s="177">
        <f>IF(OR(COUNTIF($B$2:$B1205,Input!$F1222)&lt;1,COUNTIF($O$2:$O1205,Input!$C1222)&lt;1),Input!K1222,0)</f>
        <v>0</v>
      </c>
      <c r="H1206" s="177">
        <f>IF(OR(COUNTIF($B$2:$B1205,Input!$F1222)&lt;1,COUNTIF($O$2:$O1205,Input!$C1222)&lt;1),Input!L1222,0)</f>
        <v>0</v>
      </c>
      <c r="I1206" s="177">
        <f>IF(OR(COUNTIF($B$2:$B1205,Input!$F1222)&lt;1,COUNTIF($O$2:$O1205,Input!$C1222)&lt;1),Input!M1222,0)</f>
        <v>0</v>
      </c>
      <c r="J1206" s="177">
        <f>IF(OR(COUNTIF($B$2:$B1205,Input!$F1222)&lt;1,COUNTIF($O$2:$O1205,Input!$C1222)&lt;1),Input!N1222,0)</f>
        <v>0</v>
      </c>
      <c r="K1206" s="177">
        <f>IF(OR(COUNTIF($B$2:$B1205,Input!$F1222)&lt;1,COUNTIF($O$2:$O1205,Input!$C1222)&lt;1),Input!O1222,0)</f>
        <v>0</v>
      </c>
      <c r="L1206" s="177">
        <f>IF(OR(COUNTIF($B$2:$B1205,Input!$F1222)&lt;1,COUNTIF($O$2:$O1205,Input!$C1222)&lt;1),Input!P1222,0)</f>
        <v>0</v>
      </c>
      <c r="M1206" s="129" t="str">
        <f t="shared" si="160"/>
        <v/>
      </c>
      <c r="N1206" s="161">
        <f t="shared" si="158"/>
        <v>0</v>
      </c>
      <c r="O1206" s="168">
        <f>Input!C1222</f>
        <v>0</v>
      </c>
      <c r="P1206" s="168"/>
      <c r="R1206" s="131">
        <f t="shared" si="159"/>
        <v>0</v>
      </c>
      <c r="S1206" s="133" t="str">
        <f t="shared" si="161"/>
        <v xml:space="preserve"> </v>
      </c>
      <c r="T1206" s="133"/>
      <c r="U1206" s="132" t="str">
        <f>_xlfn.IFNA(IF($D1206=0,LOOKUP($F1206,{0.1,0.2,0.3,0.4,0.5,0.6,0.7,0.8,0.9,1},{22,34,46,58,70,82,94,106,118,130}),""),"")</f>
        <v/>
      </c>
      <c r="V1206" s="132" t="str">
        <f>_xlfn.IFNA(IF($D1206=1,LOOKUP($F1206,{0.1,0.2,0.3,0.4,0.5,0.6,0.7,0.8,0.9,1},{23,35,47,59,71,83,95,107,119,131}),""),"")</f>
        <v/>
      </c>
      <c r="W1206" s="132" t="str">
        <f>_xlfn.IFNA(IF($D1206=2,LOOKUP($F1206,{0.1,0.2,0.3,0.4,0.5,0.6,0.7,0.8,0.9,1},{24,36,48,60,72,84,96,108,120,132}),""),"")</f>
        <v/>
      </c>
      <c r="X1206" s="132" t="str">
        <f>_xlfn.IFNA(IF($D1206=3,LOOKUP($F1206,{0.1,0.2,0.3,0.4,0.5,0.6,0.7,0.8,0.9,1},{25,37,49,61,73,85,97,109,121,133}),""),"")</f>
        <v/>
      </c>
      <c r="Y1206" s="132" t="str">
        <f>_xlfn.IFNA(IF($D1206=4,LOOKUP($F1206,{0.1,0.2,0.3,0.4,0.5,0.6,0.7,0.8,0.9,1},{26,38,50,62,74,86,98,110,122,134}),""),"")</f>
        <v/>
      </c>
      <c r="Z1206" s="132" t="str">
        <f>_xlfn.IFNA(IF($D1206=5,LOOKUP($F1206,{0.1,0.2,0.3,0.4,0.5,0.6,0.7,0.8,0.9,1},{27,39,51,63,75,87,99,111,123,135}),""),"")</f>
        <v/>
      </c>
      <c r="AA1206" s="132">
        <f t="shared" si="162"/>
        <v>0</v>
      </c>
      <c r="AB1206" s="132" t="str">
        <f t="shared" si="163"/>
        <v>00</v>
      </c>
      <c r="AC1206" s="82" t="e">
        <f>VLOOKUP(AB1206,'AMI Ref'!T:U,2,FALSE)</f>
        <v>#N/A</v>
      </c>
      <c r="AD1206" s="124"/>
      <c r="AE1206" s="81" t="str">
        <f>_xlfn.IFNA(IF($D1206=0,IF($J1206="Not Paid by Tenant",0,INDEX('AMI Ref'!$K$5:$N$5,MATCH($J1206,{"Oil","Gas","Electric - Other","ELECTRIC - HEAT PUMP"},0))),0),"")</f>
        <v/>
      </c>
      <c r="AF1206" s="81">
        <f>_xlfn.IFNA(IF($D1206=1,IF($J1206="Not Paid by Tenant",0,INDEX('AMI Ref'!$K$6:$N$6,MATCH($J1206,{"Oil","Gas","Electric - Other","ELECTRIC - HEAT PUMP"},0))),0),"")</f>
        <v>0</v>
      </c>
      <c r="AG1206" s="81">
        <f>_xlfn.IFNA(IF($D1206=2,IF($J1206="Not Paid by Tenant",0,INDEX('AMI Ref'!$K$7:$N$7,MATCH($J1206,{"Oil","Gas","Electric - Other","ELECTRIC - HEAT PUMP"},0))),0),"")</f>
        <v>0</v>
      </c>
      <c r="AH1206" s="81">
        <f>_xlfn.IFNA(IF($D1206=3,IF($J1206="Not Paid by Tenant",0,INDEX('AMI Ref'!$K$8:$N$8,MATCH($J1206,{"Oil","Gas","Electric - Other","ELECTRIC - HEAT PUMP"},0))),0),"")</f>
        <v>0</v>
      </c>
      <c r="AI1206" s="81">
        <f>_xlfn.IFNA(IF($D1206=4,IF($J1206="Not Paid by Tenant",0,INDEX('AMI Ref'!$K$9:$N$9,MATCH($J1206,{"Oil","Gas","Electric - Other","ELECTRIC - HEAT PUMP"},0))),0),"")</f>
        <v>0</v>
      </c>
      <c r="AJ1206" s="81">
        <f>_xlfn.IFNA(IF($D1206=5,IF($J1206="Not Paid by Tenant",0,INDEX('AMI Ref'!$K$10:$N$10,MATCH($J1206,{"Oil","Gas","Electric - Other","ELECTRIC - HEAT PUMP"},0))),0),"")</f>
        <v>0</v>
      </c>
      <c r="AK1206" s="128"/>
      <c r="AL1206" s="81" t="str">
        <f>_xlfn.IFNA(IF($D1206=0,IF($K1206="Not Paid by Tenant",0,INDEX('AMI Ref'!$O$5:$R$5,MATCH($K1206,{"Oil","Gas","Electric - Other","Electric ccASHP - split"},0))),0),"")</f>
        <v/>
      </c>
      <c r="AM1206" s="81">
        <f>_xlfn.IFNA(IF($D1206=1,IF($K1206="Not Paid by Tenant",0,INDEX('AMI Ref'!$O$6:$R$6,MATCH($K1206,{"Oil","Gas","Electric - Other","Electric ccASHP - split"},0))),0),"")</f>
        <v>0</v>
      </c>
      <c r="AN1206" s="81">
        <f>_xlfn.IFNA(IF($D1206=2,IF($K1206="Not Paid by Tenant",0,INDEX('AMI Ref'!$O$7:$R$7,MATCH($K1206,{"Oil","Gas","Electric - Other","Electric ccASHP - split"},0))),0),"")</f>
        <v>0</v>
      </c>
      <c r="AO1206" s="81">
        <f>_xlfn.IFNA(IF($D1206=3,IF($K1206="Not Paid by Tenant",0,INDEX('AMI Ref'!$O$8:$R$8,MATCH($K1206,{"Oil","Gas","Electric - Other","Electric ccASHP - split"},0))),0),"")</f>
        <v>0</v>
      </c>
      <c r="AP1206" s="81">
        <f>_xlfn.IFNA(IF($D1206=4,IF($K1206="Not Paid by Tenant",0,INDEX('AMI Ref'!$O$9:$R$9,MATCH($K1206,{"Oil","Gas","Electric - Other","Electric ccASHP - split"},0))),0),"")</f>
        <v>0</v>
      </c>
      <c r="AQ1206" s="81">
        <f>_xlfn.IFNA(IF($D1206=5,IF($K1206="Not Paid by Tenant",0,INDEX('AMI Ref'!$O$10:$R$10,MATCH($K1206,{"Oil","Gas","Electric - Other","Electric ccASHP - split"},0))),0),"")</f>
        <v>0</v>
      </c>
      <c r="AR1206" s="124">
        <f t="shared" si="164"/>
        <v>0</v>
      </c>
      <c r="AS1206" s="123" t="e">
        <f t="shared" si="165"/>
        <v>#N/A</v>
      </c>
    </row>
    <row r="1207" spans="1:45" x14ac:dyDescent="0.2">
      <c r="A1207" s="130">
        <v>1205</v>
      </c>
      <c r="B1207" s="177">
        <f>IF(OR(COUNTIF($B$2:$B1206,Input!$F1223)&lt;1,COUNTIF($O$2:$O1206,Input!$C1223)&lt;1),Input!F1223,0)</f>
        <v>0</v>
      </c>
      <c r="C1207" s="177">
        <f>IF(OR(COUNTIF($B$2:$B1206,Input!$F1223)&lt;1,COUNTIF($O$2:$O1206,Input!$C1223)&lt;1),Input!G1223,0)</f>
        <v>0</v>
      </c>
      <c r="D1207" s="177">
        <f>IF(OR(COUNTIF($B$2:$B1206,Input!$F1223)&lt;1,COUNTIF($O$2:$O1206,Input!$C1223)&lt;1),Input!H1223,0)</f>
        <v>0</v>
      </c>
      <c r="E1207" s="177">
        <f>IF(OR(COUNTIF($B$2:$B1206,Input!$F1223)&lt;1,COUNTIF($O$2:$O1206,Input!$C1223)&lt;1),Input!I1223,0)</f>
        <v>0</v>
      </c>
      <c r="F1207" s="177">
        <f>IF(OR(COUNTIF($B$2:$B1206,Input!$F1223)&lt;1,COUNTIF($O$2:$O1206,Input!$C1223)&lt;1),Input!J1223,0)</f>
        <v>0</v>
      </c>
      <c r="G1207" s="177">
        <f>IF(OR(COUNTIF($B$2:$B1206,Input!$F1223)&lt;1,COUNTIF($O$2:$O1206,Input!$C1223)&lt;1),Input!K1223,0)</f>
        <v>0</v>
      </c>
      <c r="H1207" s="177">
        <f>IF(OR(COUNTIF($B$2:$B1206,Input!$F1223)&lt;1,COUNTIF($O$2:$O1206,Input!$C1223)&lt;1),Input!L1223,0)</f>
        <v>0</v>
      </c>
      <c r="I1207" s="177">
        <f>IF(OR(COUNTIF($B$2:$B1206,Input!$F1223)&lt;1,COUNTIF($O$2:$O1206,Input!$C1223)&lt;1),Input!M1223,0)</f>
        <v>0</v>
      </c>
      <c r="J1207" s="177">
        <f>IF(OR(COUNTIF($B$2:$B1206,Input!$F1223)&lt;1,COUNTIF($O$2:$O1206,Input!$C1223)&lt;1),Input!N1223,0)</f>
        <v>0</v>
      </c>
      <c r="K1207" s="177">
        <f>IF(OR(COUNTIF($B$2:$B1206,Input!$F1223)&lt;1,COUNTIF($O$2:$O1206,Input!$C1223)&lt;1),Input!O1223,0)</f>
        <v>0</v>
      </c>
      <c r="L1207" s="177">
        <f>IF(OR(COUNTIF($B$2:$B1206,Input!$F1223)&lt;1,COUNTIF($O$2:$O1206,Input!$C1223)&lt;1),Input!P1223,0)</f>
        <v>0</v>
      </c>
      <c r="M1207" s="129" t="str">
        <f t="shared" si="160"/>
        <v/>
      </c>
      <c r="N1207" s="161">
        <f t="shared" si="158"/>
        <v>0</v>
      </c>
      <c r="O1207" s="168">
        <f>Input!C1223</f>
        <v>0</v>
      </c>
      <c r="P1207" s="168"/>
      <c r="R1207" s="131">
        <f t="shared" si="159"/>
        <v>0</v>
      </c>
      <c r="S1207" s="133" t="str">
        <f t="shared" si="161"/>
        <v xml:space="preserve"> </v>
      </c>
      <c r="T1207" s="133"/>
      <c r="U1207" s="132" t="str">
        <f>_xlfn.IFNA(IF($D1207=0,LOOKUP($F1207,{0.1,0.2,0.3,0.4,0.5,0.6,0.7,0.8,0.9,1},{22,34,46,58,70,82,94,106,118,130}),""),"")</f>
        <v/>
      </c>
      <c r="V1207" s="132" t="str">
        <f>_xlfn.IFNA(IF($D1207=1,LOOKUP($F1207,{0.1,0.2,0.3,0.4,0.5,0.6,0.7,0.8,0.9,1},{23,35,47,59,71,83,95,107,119,131}),""),"")</f>
        <v/>
      </c>
      <c r="W1207" s="132" t="str">
        <f>_xlfn.IFNA(IF($D1207=2,LOOKUP($F1207,{0.1,0.2,0.3,0.4,0.5,0.6,0.7,0.8,0.9,1},{24,36,48,60,72,84,96,108,120,132}),""),"")</f>
        <v/>
      </c>
      <c r="X1207" s="132" t="str">
        <f>_xlfn.IFNA(IF($D1207=3,LOOKUP($F1207,{0.1,0.2,0.3,0.4,0.5,0.6,0.7,0.8,0.9,1},{25,37,49,61,73,85,97,109,121,133}),""),"")</f>
        <v/>
      </c>
      <c r="Y1207" s="132" t="str">
        <f>_xlfn.IFNA(IF($D1207=4,LOOKUP($F1207,{0.1,0.2,0.3,0.4,0.5,0.6,0.7,0.8,0.9,1},{26,38,50,62,74,86,98,110,122,134}),""),"")</f>
        <v/>
      </c>
      <c r="Z1207" s="132" t="str">
        <f>_xlfn.IFNA(IF($D1207=5,LOOKUP($F1207,{0.1,0.2,0.3,0.4,0.5,0.6,0.7,0.8,0.9,1},{27,39,51,63,75,87,99,111,123,135}),""),"")</f>
        <v/>
      </c>
      <c r="AA1207" s="132">
        <f t="shared" si="162"/>
        <v>0</v>
      </c>
      <c r="AB1207" s="132" t="str">
        <f t="shared" si="163"/>
        <v>00</v>
      </c>
      <c r="AC1207" s="82" t="e">
        <f>VLOOKUP(AB1207,'AMI Ref'!T:U,2,FALSE)</f>
        <v>#N/A</v>
      </c>
      <c r="AD1207" s="124"/>
      <c r="AE1207" s="81" t="str">
        <f>_xlfn.IFNA(IF($D1207=0,IF($J1207="Not Paid by Tenant",0,INDEX('AMI Ref'!$K$5:$N$5,MATCH($J1207,{"Oil","Gas","Electric - Other","ELECTRIC - HEAT PUMP"},0))),0),"")</f>
        <v/>
      </c>
      <c r="AF1207" s="81">
        <f>_xlfn.IFNA(IF($D1207=1,IF($J1207="Not Paid by Tenant",0,INDEX('AMI Ref'!$K$6:$N$6,MATCH($J1207,{"Oil","Gas","Electric - Other","ELECTRIC - HEAT PUMP"},0))),0),"")</f>
        <v>0</v>
      </c>
      <c r="AG1207" s="81">
        <f>_xlfn.IFNA(IF($D1207=2,IF($J1207="Not Paid by Tenant",0,INDEX('AMI Ref'!$K$7:$N$7,MATCH($J1207,{"Oil","Gas","Electric - Other","ELECTRIC - HEAT PUMP"},0))),0),"")</f>
        <v>0</v>
      </c>
      <c r="AH1207" s="81">
        <f>_xlfn.IFNA(IF($D1207=3,IF($J1207="Not Paid by Tenant",0,INDEX('AMI Ref'!$K$8:$N$8,MATCH($J1207,{"Oil","Gas","Electric - Other","ELECTRIC - HEAT PUMP"},0))),0),"")</f>
        <v>0</v>
      </c>
      <c r="AI1207" s="81">
        <f>_xlfn.IFNA(IF($D1207=4,IF($J1207="Not Paid by Tenant",0,INDEX('AMI Ref'!$K$9:$N$9,MATCH($J1207,{"Oil","Gas","Electric - Other","ELECTRIC - HEAT PUMP"},0))),0),"")</f>
        <v>0</v>
      </c>
      <c r="AJ1207" s="81">
        <f>_xlfn.IFNA(IF($D1207=5,IF($J1207="Not Paid by Tenant",0,INDEX('AMI Ref'!$K$10:$N$10,MATCH($J1207,{"Oil","Gas","Electric - Other","ELECTRIC - HEAT PUMP"},0))),0),"")</f>
        <v>0</v>
      </c>
      <c r="AK1207" s="128"/>
      <c r="AL1207" s="81" t="str">
        <f>_xlfn.IFNA(IF($D1207=0,IF($K1207="Not Paid by Tenant",0,INDEX('AMI Ref'!$O$5:$R$5,MATCH($K1207,{"Oil","Gas","Electric - Other","Electric ccASHP - split"},0))),0),"")</f>
        <v/>
      </c>
      <c r="AM1207" s="81">
        <f>_xlfn.IFNA(IF($D1207=1,IF($K1207="Not Paid by Tenant",0,INDEX('AMI Ref'!$O$6:$R$6,MATCH($K1207,{"Oil","Gas","Electric - Other","Electric ccASHP - split"},0))),0),"")</f>
        <v>0</v>
      </c>
      <c r="AN1207" s="81">
        <f>_xlfn.IFNA(IF($D1207=2,IF($K1207="Not Paid by Tenant",0,INDEX('AMI Ref'!$O$7:$R$7,MATCH($K1207,{"Oil","Gas","Electric - Other","Electric ccASHP - split"},0))),0),"")</f>
        <v>0</v>
      </c>
      <c r="AO1207" s="81">
        <f>_xlfn.IFNA(IF($D1207=3,IF($K1207="Not Paid by Tenant",0,INDEX('AMI Ref'!$O$8:$R$8,MATCH($K1207,{"Oil","Gas","Electric - Other","Electric ccASHP - split"},0))),0),"")</f>
        <v>0</v>
      </c>
      <c r="AP1207" s="81">
        <f>_xlfn.IFNA(IF($D1207=4,IF($K1207="Not Paid by Tenant",0,INDEX('AMI Ref'!$O$9:$R$9,MATCH($K1207,{"Oil","Gas","Electric - Other","Electric ccASHP - split"},0))),0),"")</f>
        <v>0</v>
      </c>
      <c r="AQ1207" s="81">
        <f>_xlfn.IFNA(IF($D1207=5,IF($K1207="Not Paid by Tenant",0,INDEX('AMI Ref'!$O$10:$R$10,MATCH($K1207,{"Oil","Gas","Electric - Other","Electric ccASHP - split"},0))),0),"")</f>
        <v>0</v>
      </c>
      <c r="AR1207" s="124">
        <f t="shared" si="164"/>
        <v>0</v>
      </c>
      <c r="AS1207" s="123" t="e">
        <f t="shared" si="165"/>
        <v>#N/A</v>
      </c>
    </row>
    <row r="1208" spans="1:45" x14ac:dyDescent="0.2">
      <c r="A1208" s="130">
        <v>1206</v>
      </c>
      <c r="B1208" s="177">
        <f>IF(OR(COUNTIF($B$2:$B1207,Input!$F1224)&lt;1,COUNTIF($O$2:$O1207,Input!$C1224)&lt;1),Input!F1224,0)</f>
        <v>0</v>
      </c>
      <c r="C1208" s="177">
        <f>IF(OR(COUNTIF($B$2:$B1207,Input!$F1224)&lt;1,COUNTIF($O$2:$O1207,Input!$C1224)&lt;1),Input!G1224,0)</f>
        <v>0</v>
      </c>
      <c r="D1208" s="177">
        <f>IF(OR(COUNTIF($B$2:$B1207,Input!$F1224)&lt;1,COUNTIF($O$2:$O1207,Input!$C1224)&lt;1),Input!H1224,0)</f>
        <v>0</v>
      </c>
      <c r="E1208" s="177">
        <f>IF(OR(COUNTIF($B$2:$B1207,Input!$F1224)&lt;1,COUNTIF($O$2:$O1207,Input!$C1224)&lt;1),Input!I1224,0)</f>
        <v>0</v>
      </c>
      <c r="F1208" s="177">
        <f>IF(OR(COUNTIF($B$2:$B1207,Input!$F1224)&lt;1,COUNTIF($O$2:$O1207,Input!$C1224)&lt;1),Input!J1224,0)</f>
        <v>0</v>
      </c>
      <c r="G1208" s="177">
        <f>IF(OR(COUNTIF($B$2:$B1207,Input!$F1224)&lt;1,COUNTIF($O$2:$O1207,Input!$C1224)&lt;1),Input!K1224,0)</f>
        <v>0</v>
      </c>
      <c r="H1208" s="177">
        <f>IF(OR(COUNTIF($B$2:$B1207,Input!$F1224)&lt;1,COUNTIF($O$2:$O1207,Input!$C1224)&lt;1),Input!L1224,0)</f>
        <v>0</v>
      </c>
      <c r="I1208" s="177">
        <f>IF(OR(COUNTIF($B$2:$B1207,Input!$F1224)&lt;1,COUNTIF($O$2:$O1207,Input!$C1224)&lt;1),Input!M1224,0)</f>
        <v>0</v>
      </c>
      <c r="J1208" s="177">
        <f>IF(OR(COUNTIF($B$2:$B1207,Input!$F1224)&lt;1,COUNTIF($O$2:$O1207,Input!$C1224)&lt;1),Input!N1224,0)</f>
        <v>0</v>
      </c>
      <c r="K1208" s="177">
        <f>IF(OR(COUNTIF($B$2:$B1207,Input!$F1224)&lt;1,COUNTIF($O$2:$O1207,Input!$C1224)&lt;1),Input!O1224,0)</f>
        <v>0</v>
      </c>
      <c r="L1208" s="177">
        <f>IF(OR(COUNTIF($B$2:$B1207,Input!$F1224)&lt;1,COUNTIF($O$2:$O1207,Input!$C1224)&lt;1),Input!P1224,0)</f>
        <v>0</v>
      </c>
      <c r="M1208" s="129" t="str">
        <f t="shared" si="160"/>
        <v/>
      </c>
      <c r="N1208" s="161">
        <f t="shared" si="158"/>
        <v>0</v>
      </c>
      <c r="O1208" s="168">
        <f>Input!C1224</f>
        <v>0</v>
      </c>
      <c r="P1208" s="168"/>
      <c r="R1208" s="131">
        <f t="shared" si="159"/>
        <v>0</v>
      </c>
      <c r="S1208" s="133" t="str">
        <f t="shared" si="161"/>
        <v xml:space="preserve"> </v>
      </c>
      <c r="T1208" s="133"/>
      <c r="U1208" s="132" t="str">
        <f>_xlfn.IFNA(IF($D1208=0,LOOKUP($F1208,{0.1,0.2,0.3,0.4,0.5,0.6,0.7,0.8,0.9,1},{22,34,46,58,70,82,94,106,118,130}),""),"")</f>
        <v/>
      </c>
      <c r="V1208" s="132" t="str">
        <f>_xlfn.IFNA(IF($D1208=1,LOOKUP($F1208,{0.1,0.2,0.3,0.4,0.5,0.6,0.7,0.8,0.9,1},{23,35,47,59,71,83,95,107,119,131}),""),"")</f>
        <v/>
      </c>
      <c r="W1208" s="132" t="str">
        <f>_xlfn.IFNA(IF($D1208=2,LOOKUP($F1208,{0.1,0.2,0.3,0.4,0.5,0.6,0.7,0.8,0.9,1},{24,36,48,60,72,84,96,108,120,132}),""),"")</f>
        <v/>
      </c>
      <c r="X1208" s="132" t="str">
        <f>_xlfn.IFNA(IF($D1208=3,LOOKUP($F1208,{0.1,0.2,0.3,0.4,0.5,0.6,0.7,0.8,0.9,1},{25,37,49,61,73,85,97,109,121,133}),""),"")</f>
        <v/>
      </c>
      <c r="Y1208" s="132" t="str">
        <f>_xlfn.IFNA(IF($D1208=4,LOOKUP($F1208,{0.1,0.2,0.3,0.4,0.5,0.6,0.7,0.8,0.9,1},{26,38,50,62,74,86,98,110,122,134}),""),"")</f>
        <v/>
      </c>
      <c r="Z1208" s="132" t="str">
        <f>_xlfn.IFNA(IF($D1208=5,LOOKUP($F1208,{0.1,0.2,0.3,0.4,0.5,0.6,0.7,0.8,0.9,1},{27,39,51,63,75,87,99,111,123,135}),""),"")</f>
        <v/>
      </c>
      <c r="AA1208" s="132">
        <f t="shared" si="162"/>
        <v>0</v>
      </c>
      <c r="AB1208" s="132" t="str">
        <f t="shared" si="163"/>
        <v>00</v>
      </c>
      <c r="AC1208" s="82" t="e">
        <f>VLOOKUP(AB1208,'AMI Ref'!T:U,2,FALSE)</f>
        <v>#N/A</v>
      </c>
      <c r="AD1208" s="124"/>
      <c r="AE1208" s="81" t="str">
        <f>_xlfn.IFNA(IF($D1208=0,IF($J1208="Not Paid by Tenant",0,INDEX('AMI Ref'!$K$5:$N$5,MATCH($J1208,{"Oil","Gas","Electric - Other","ELECTRIC - HEAT PUMP"},0))),0),"")</f>
        <v/>
      </c>
      <c r="AF1208" s="81">
        <f>_xlfn.IFNA(IF($D1208=1,IF($J1208="Not Paid by Tenant",0,INDEX('AMI Ref'!$K$6:$N$6,MATCH($J1208,{"Oil","Gas","Electric - Other","ELECTRIC - HEAT PUMP"},0))),0),"")</f>
        <v>0</v>
      </c>
      <c r="AG1208" s="81">
        <f>_xlfn.IFNA(IF($D1208=2,IF($J1208="Not Paid by Tenant",0,INDEX('AMI Ref'!$K$7:$N$7,MATCH($J1208,{"Oil","Gas","Electric - Other","ELECTRIC - HEAT PUMP"},0))),0),"")</f>
        <v>0</v>
      </c>
      <c r="AH1208" s="81">
        <f>_xlfn.IFNA(IF($D1208=3,IF($J1208="Not Paid by Tenant",0,INDEX('AMI Ref'!$K$8:$N$8,MATCH($J1208,{"Oil","Gas","Electric - Other","ELECTRIC - HEAT PUMP"},0))),0),"")</f>
        <v>0</v>
      </c>
      <c r="AI1208" s="81">
        <f>_xlfn.IFNA(IF($D1208=4,IF($J1208="Not Paid by Tenant",0,INDEX('AMI Ref'!$K$9:$N$9,MATCH($J1208,{"Oil","Gas","Electric - Other","ELECTRIC - HEAT PUMP"},0))),0),"")</f>
        <v>0</v>
      </c>
      <c r="AJ1208" s="81">
        <f>_xlfn.IFNA(IF($D1208=5,IF($J1208="Not Paid by Tenant",0,INDEX('AMI Ref'!$K$10:$N$10,MATCH($J1208,{"Oil","Gas","Electric - Other","ELECTRIC - HEAT PUMP"},0))),0),"")</f>
        <v>0</v>
      </c>
      <c r="AK1208" s="128"/>
      <c r="AL1208" s="81" t="str">
        <f>_xlfn.IFNA(IF($D1208=0,IF($K1208="Not Paid by Tenant",0,INDEX('AMI Ref'!$O$5:$R$5,MATCH($K1208,{"Oil","Gas","Electric - Other","Electric ccASHP - split"},0))),0),"")</f>
        <v/>
      </c>
      <c r="AM1208" s="81">
        <f>_xlfn.IFNA(IF($D1208=1,IF($K1208="Not Paid by Tenant",0,INDEX('AMI Ref'!$O$6:$R$6,MATCH($K1208,{"Oil","Gas","Electric - Other","Electric ccASHP - split"},0))),0),"")</f>
        <v>0</v>
      </c>
      <c r="AN1208" s="81">
        <f>_xlfn.IFNA(IF($D1208=2,IF($K1208="Not Paid by Tenant",0,INDEX('AMI Ref'!$O$7:$R$7,MATCH($K1208,{"Oil","Gas","Electric - Other","Electric ccASHP - split"},0))),0),"")</f>
        <v>0</v>
      </c>
      <c r="AO1208" s="81">
        <f>_xlfn.IFNA(IF($D1208=3,IF($K1208="Not Paid by Tenant",0,INDEX('AMI Ref'!$O$8:$R$8,MATCH($K1208,{"Oil","Gas","Electric - Other","Electric ccASHP - split"},0))),0),"")</f>
        <v>0</v>
      </c>
      <c r="AP1208" s="81">
        <f>_xlfn.IFNA(IF($D1208=4,IF($K1208="Not Paid by Tenant",0,INDEX('AMI Ref'!$O$9:$R$9,MATCH($K1208,{"Oil","Gas","Electric - Other","Electric ccASHP - split"},0))),0),"")</f>
        <v>0</v>
      </c>
      <c r="AQ1208" s="81">
        <f>_xlfn.IFNA(IF($D1208=5,IF($K1208="Not Paid by Tenant",0,INDEX('AMI Ref'!$O$10:$R$10,MATCH($K1208,{"Oil","Gas","Electric - Other","Electric ccASHP - split"},0))),0),"")</f>
        <v>0</v>
      </c>
      <c r="AR1208" s="124">
        <f t="shared" si="164"/>
        <v>0</v>
      </c>
      <c r="AS1208" s="123" t="e">
        <f t="shared" si="165"/>
        <v>#N/A</v>
      </c>
    </row>
    <row r="1209" spans="1:45" x14ac:dyDescent="0.2">
      <c r="A1209" s="130">
        <v>1207</v>
      </c>
      <c r="B1209" s="177">
        <f>IF(OR(COUNTIF($B$2:$B1208,Input!$F1225)&lt;1,COUNTIF($O$2:$O1208,Input!$C1225)&lt;1),Input!F1225,0)</f>
        <v>0</v>
      </c>
      <c r="C1209" s="177">
        <f>IF(OR(COUNTIF($B$2:$B1208,Input!$F1225)&lt;1,COUNTIF($O$2:$O1208,Input!$C1225)&lt;1),Input!G1225,0)</f>
        <v>0</v>
      </c>
      <c r="D1209" s="177">
        <f>IF(OR(COUNTIF($B$2:$B1208,Input!$F1225)&lt;1,COUNTIF($O$2:$O1208,Input!$C1225)&lt;1),Input!H1225,0)</f>
        <v>0</v>
      </c>
      <c r="E1209" s="177">
        <f>IF(OR(COUNTIF($B$2:$B1208,Input!$F1225)&lt;1,COUNTIF($O$2:$O1208,Input!$C1225)&lt;1),Input!I1225,0)</f>
        <v>0</v>
      </c>
      <c r="F1209" s="177">
        <f>IF(OR(COUNTIF($B$2:$B1208,Input!$F1225)&lt;1,COUNTIF($O$2:$O1208,Input!$C1225)&lt;1),Input!J1225,0)</f>
        <v>0</v>
      </c>
      <c r="G1209" s="177">
        <f>IF(OR(COUNTIF($B$2:$B1208,Input!$F1225)&lt;1,COUNTIF($O$2:$O1208,Input!$C1225)&lt;1),Input!K1225,0)</f>
        <v>0</v>
      </c>
      <c r="H1209" s="177">
        <f>IF(OR(COUNTIF($B$2:$B1208,Input!$F1225)&lt;1,COUNTIF($O$2:$O1208,Input!$C1225)&lt;1),Input!L1225,0)</f>
        <v>0</v>
      </c>
      <c r="I1209" s="177">
        <f>IF(OR(COUNTIF($B$2:$B1208,Input!$F1225)&lt;1,COUNTIF($O$2:$O1208,Input!$C1225)&lt;1),Input!M1225,0)</f>
        <v>0</v>
      </c>
      <c r="J1209" s="177">
        <f>IF(OR(COUNTIF($B$2:$B1208,Input!$F1225)&lt;1,COUNTIF($O$2:$O1208,Input!$C1225)&lt;1),Input!N1225,0)</f>
        <v>0</v>
      </c>
      <c r="K1209" s="177">
        <f>IF(OR(COUNTIF($B$2:$B1208,Input!$F1225)&lt;1,COUNTIF($O$2:$O1208,Input!$C1225)&lt;1),Input!O1225,0)</f>
        <v>0</v>
      </c>
      <c r="L1209" s="177">
        <f>IF(OR(COUNTIF($B$2:$B1208,Input!$F1225)&lt;1,COUNTIF($O$2:$O1208,Input!$C1225)&lt;1),Input!P1225,0)</f>
        <v>0</v>
      </c>
      <c r="M1209" s="129" t="str">
        <f t="shared" si="160"/>
        <v/>
      </c>
      <c r="N1209" s="161">
        <f t="shared" si="158"/>
        <v>0</v>
      </c>
      <c r="O1209" s="168">
        <f>Input!C1225</f>
        <v>0</v>
      </c>
      <c r="P1209" s="168"/>
      <c r="R1209" s="131">
        <f t="shared" si="159"/>
        <v>0</v>
      </c>
      <c r="S1209" s="133" t="str">
        <f t="shared" si="161"/>
        <v xml:space="preserve"> </v>
      </c>
      <c r="T1209" s="133"/>
      <c r="U1209" s="132" t="str">
        <f>_xlfn.IFNA(IF($D1209=0,LOOKUP($F1209,{0.1,0.2,0.3,0.4,0.5,0.6,0.7,0.8,0.9,1},{22,34,46,58,70,82,94,106,118,130}),""),"")</f>
        <v/>
      </c>
      <c r="V1209" s="132" t="str">
        <f>_xlfn.IFNA(IF($D1209=1,LOOKUP($F1209,{0.1,0.2,0.3,0.4,0.5,0.6,0.7,0.8,0.9,1},{23,35,47,59,71,83,95,107,119,131}),""),"")</f>
        <v/>
      </c>
      <c r="W1209" s="132" t="str">
        <f>_xlfn.IFNA(IF($D1209=2,LOOKUP($F1209,{0.1,0.2,0.3,0.4,0.5,0.6,0.7,0.8,0.9,1},{24,36,48,60,72,84,96,108,120,132}),""),"")</f>
        <v/>
      </c>
      <c r="X1209" s="132" t="str">
        <f>_xlfn.IFNA(IF($D1209=3,LOOKUP($F1209,{0.1,0.2,0.3,0.4,0.5,0.6,0.7,0.8,0.9,1},{25,37,49,61,73,85,97,109,121,133}),""),"")</f>
        <v/>
      </c>
      <c r="Y1209" s="132" t="str">
        <f>_xlfn.IFNA(IF($D1209=4,LOOKUP($F1209,{0.1,0.2,0.3,0.4,0.5,0.6,0.7,0.8,0.9,1},{26,38,50,62,74,86,98,110,122,134}),""),"")</f>
        <v/>
      </c>
      <c r="Z1209" s="132" t="str">
        <f>_xlfn.IFNA(IF($D1209=5,LOOKUP($F1209,{0.1,0.2,0.3,0.4,0.5,0.6,0.7,0.8,0.9,1},{27,39,51,63,75,87,99,111,123,135}),""),"")</f>
        <v/>
      </c>
      <c r="AA1209" s="132">
        <f t="shared" si="162"/>
        <v>0</v>
      </c>
      <c r="AB1209" s="132" t="str">
        <f t="shared" si="163"/>
        <v>00</v>
      </c>
      <c r="AC1209" s="82" t="e">
        <f>VLOOKUP(AB1209,'AMI Ref'!T:U,2,FALSE)</f>
        <v>#N/A</v>
      </c>
      <c r="AD1209" s="124"/>
      <c r="AE1209" s="81" t="str">
        <f>_xlfn.IFNA(IF($D1209=0,IF($J1209="Not Paid by Tenant",0,INDEX('AMI Ref'!$K$5:$N$5,MATCH($J1209,{"Oil","Gas","Electric - Other","ELECTRIC - HEAT PUMP"},0))),0),"")</f>
        <v/>
      </c>
      <c r="AF1209" s="81">
        <f>_xlfn.IFNA(IF($D1209=1,IF($J1209="Not Paid by Tenant",0,INDEX('AMI Ref'!$K$6:$N$6,MATCH($J1209,{"Oil","Gas","Electric - Other","ELECTRIC - HEAT PUMP"},0))),0),"")</f>
        <v>0</v>
      </c>
      <c r="AG1209" s="81">
        <f>_xlfn.IFNA(IF($D1209=2,IF($J1209="Not Paid by Tenant",0,INDEX('AMI Ref'!$K$7:$N$7,MATCH($J1209,{"Oil","Gas","Electric - Other","ELECTRIC - HEAT PUMP"},0))),0),"")</f>
        <v>0</v>
      </c>
      <c r="AH1209" s="81">
        <f>_xlfn.IFNA(IF($D1209=3,IF($J1209="Not Paid by Tenant",0,INDEX('AMI Ref'!$K$8:$N$8,MATCH($J1209,{"Oil","Gas","Electric - Other","ELECTRIC - HEAT PUMP"},0))),0),"")</f>
        <v>0</v>
      </c>
      <c r="AI1209" s="81">
        <f>_xlfn.IFNA(IF($D1209=4,IF($J1209="Not Paid by Tenant",0,INDEX('AMI Ref'!$K$9:$N$9,MATCH($J1209,{"Oil","Gas","Electric - Other","ELECTRIC - HEAT PUMP"},0))),0),"")</f>
        <v>0</v>
      </c>
      <c r="AJ1209" s="81">
        <f>_xlfn.IFNA(IF($D1209=5,IF($J1209="Not Paid by Tenant",0,INDEX('AMI Ref'!$K$10:$N$10,MATCH($J1209,{"Oil","Gas","Electric - Other","ELECTRIC - HEAT PUMP"},0))),0),"")</f>
        <v>0</v>
      </c>
      <c r="AK1209" s="128"/>
      <c r="AL1209" s="81" t="str">
        <f>_xlfn.IFNA(IF($D1209=0,IF($K1209="Not Paid by Tenant",0,INDEX('AMI Ref'!$O$5:$R$5,MATCH($K1209,{"Oil","Gas","Electric - Other","Electric ccASHP - split"},0))),0),"")</f>
        <v/>
      </c>
      <c r="AM1209" s="81">
        <f>_xlfn.IFNA(IF($D1209=1,IF($K1209="Not Paid by Tenant",0,INDEX('AMI Ref'!$O$6:$R$6,MATCH($K1209,{"Oil","Gas","Electric - Other","Electric ccASHP - split"},0))),0),"")</f>
        <v>0</v>
      </c>
      <c r="AN1209" s="81">
        <f>_xlfn.IFNA(IF($D1209=2,IF($K1209="Not Paid by Tenant",0,INDEX('AMI Ref'!$O$7:$R$7,MATCH($K1209,{"Oil","Gas","Electric - Other","Electric ccASHP - split"},0))),0),"")</f>
        <v>0</v>
      </c>
      <c r="AO1209" s="81">
        <f>_xlfn.IFNA(IF($D1209=3,IF($K1209="Not Paid by Tenant",0,INDEX('AMI Ref'!$O$8:$R$8,MATCH($K1209,{"Oil","Gas","Electric - Other","Electric ccASHP - split"},0))),0),"")</f>
        <v>0</v>
      </c>
      <c r="AP1209" s="81">
        <f>_xlfn.IFNA(IF($D1209=4,IF($K1209="Not Paid by Tenant",0,INDEX('AMI Ref'!$O$9:$R$9,MATCH($K1209,{"Oil","Gas","Electric - Other","Electric ccASHP - split"},0))),0),"")</f>
        <v>0</v>
      </c>
      <c r="AQ1209" s="81">
        <f>_xlfn.IFNA(IF($D1209=5,IF($K1209="Not Paid by Tenant",0,INDEX('AMI Ref'!$O$10:$R$10,MATCH($K1209,{"Oil","Gas","Electric - Other","Electric ccASHP - split"},0))),0),"")</f>
        <v>0</v>
      </c>
      <c r="AR1209" s="124">
        <f t="shared" si="164"/>
        <v>0</v>
      </c>
      <c r="AS1209" s="123" t="e">
        <f t="shared" si="165"/>
        <v>#N/A</v>
      </c>
    </row>
    <row r="1210" spans="1:45" x14ac:dyDescent="0.2">
      <c r="A1210" s="130">
        <v>1208</v>
      </c>
      <c r="B1210" s="177">
        <f>IF(OR(COUNTIF($B$2:$B1209,Input!$F1226)&lt;1,COUNTIF($O$2:$O1209,Input!$C1226)&lt;1),Input!F1226,0)</f>
        <v>0</v>
      </c>
      <c r="C1210" s="177">
        <f>IF(OR(COUNTIF($B$2:$B1209,Input!$F1226)&lt;1,COUNTIF($O$2:$O1209,Input!$C1226)&lt;1),Input!G1226,0)</f>
        <v>0</v>
      </c>
      <c r="D1210" s="177">
        <f>IF(OR(COUNTIF($B$2:$B1209,Input!$F1226)&lt;1,COUNTIF($O$2:$O1209,Input!$C1226)&lt;1),Input!H1226,0)</f>
        <v>0</v>
      </c>
      <c r="E1210" s="177">
        <f>IF(OR(COUNTIF($B$2:$B1209,Input!$F1226)&lt;1,COUNTIF($O$2:$O1209,Input!$C1226)&lt;1),Input!I1226,0)</f>
        <v>0</v>
      </c>
      <c r="F1210" s="177">
        <f>IF(OR(COUNTIF($B$2:$B1209,Input!$F1226)&lt;1,COUNTIF($O$2:$O1209,Input!$C1226)&lt;1),Input!J1226,0)</f>
        <v>0</v>
      </c>
      <c r="G1210" s="177">
        <f>IF(OR(COUNTIF($B$2:$B1209,Input!$F1226)&lt;1,COUNTIF($O$2:$O1209,Input!$C1226)&lt;1),Input!K1226,0)</f>
        <v>0</v>
      </c>
      <c r="H1210" s="177">
        <f>IF(OR(COUNTIF($B$2:$B1209,Input!$F1226)&lt;1,COUNTIF($O$2:$O1209,Input!$C1226)&lt;1),Input!L1226,0)</f>
        <v>0</v>
      </c>
      <c r="I1210" s="177">
        <f>IF(OR(COUNTIF($B$2:$B1209,Input!$F1226)&lt;1,COUNTIF($O$2:$O1209,Input!$C1226)&lt;1),Input!M1226,0)</f>
        <v>0</v>
      </c>
      <c r="J1210" s="177">
        <f>IF(OR(COUNTIF($B$2:$B1209,Input!$F1226)&lt;1,COUNTIF($O$2:$O1209,Input!$C1226)&lt;1),Input!N1226,0)</f>
        <v>0</v>
      </c>
      <c r="K1210" s="177">
        <f>IF(OR(COUNTIF($B$2:$B1209,Input!$F1226)&lt;1,COUNTIF($O$2:$O1209,Input!$C1226)&lt;1),Input!O1226,0)</f>
        <v>0</v>
      </c>
      <c r="L1210" s="177">
        <f>IF(OR(COUNTIF($B$2:$B1209,Input!$F1226)&lt;1,COUNTIF($O$2:$O1209,Input!$C1226)&lt;1),Input!P1226,0)</f>
        <v>0</v>
      </c>
      <c r="M1210" s="129" t="str">
        <f t="shared" si="160"/>
        <v/>
      </c>
      <c r="N1210" s="161">
        <f t="shared" si="158"/>
        <v>0</v>
      </c>
      <c r="O1210" s="168">
        <f>Input!C1226</f>
        <v>0</v>
      </c>
      <c r="P1210" s="168"/>
      <c r="R1210" s="131">
        <f t="shared" si="159"/>
        <v>0</v>
      </c>
      <c r="S1210" s="133" t="str">
        <f t="shared" si="161"/>
        <v xml:space="preserve"> </v>
      </c>
      <c r="T1210" s="133"/>
      <c r="U1210" s="132" t="str">
        <f>_xlfn.IFNA(IF($D1210=0,LOOKUP($F1210,{0.1,0.2,0.3,0.4,0.5,0.6,0.7,0.8,0.9,1},{22,34,46,58,70,82,94,106,118,130}),""),"")</f>
        <v/>
      </c>
      <c r="V1210" s="132" t="str">
        <f>_xlfn.IFNA(IF($D1210=1,LOOKUP($F1210,{0.1,0.2,0.3,0.4,0.5,0.6,0.7,0.8,0.9,1},{23,35,47,59,71,83,95,107,119,131}),""),"")</f>
        <v/>
      </c>
      <c r="W1210" s="132" t="str">
        <f>_xlfn.IFNA(IF($D1210=2,LOOKUP($F1210,{0.1,0.2,0.3,0.4,0.5,0.6,0.7,0.8,0.9,1},{24,36,48,60,72,84,96,108,120,132}),""),"")</f>
        <v/>
      </c>
      <c r="X1210" s="132" t="str">
        <f>_xlfn.IFNA(IF($D1210=3,LOOKUP($F1210,{0.1,0.2,0.3,0.4,0.5,0.6,0.7,0.8,0.9,1},{25,37,49,61,73,85,97,109,121,133}),""),"")</f>
        <v/>
      </c>
      <c r="Y1210" s="132" t="str">
        <f>_xlfn.IFNA(IF($D1210=4,LOOKUP($F1210,{0.1,0.2,0.3,0.4,0.5,0.6,0.7,0.8,0.9,1},{26,38,50,62,74,86,98,110,122,134}),""),"")</f>
        <v/>
      </c>
      <c r="Z1210" s="132" t="str">
        <f>_xlfn.IFNA(IF($D1210=5,LOOKUP($F1210,{0.1,0.2,0.3,0.4,0.5,0.6,0.7,0.8,0.9,1},{27,39,51,63,75,87,99,111,123,135}),""),"")</f>
        <v/>
      </c>
      <c r="AA1210" s="132">
        <f t="shared" si="162"/>
        <v>0</v>
      </c>
      <c r="AB1210" s="132" t="str">
        <f t="shared" si="163"/>
        <v>00</v>
      </c>
      <c r="AC1210" s="82" t="e">
        <f>VLOOKUP(AB1210,'AMI Ref'!T:U,2,FALSE)</f>
        <v>#N/A</v>
      </c>
      <c r="AD1210" s="124"/>
      <c r="AE1210" s="81" t="str">
        <f>_xlfn.IFNA(IF($D1210=0,IF($J1210="Not Paid by Tenant",0,INDEX('AMI Ref'!$K$5:$N$5,MATCH($J1210,{"Oil","Gas","Electric - Other","ELECTRIC - HEAT PUMP"},0))),0),"")</f>
        <v/>
      </c>
      <c r="AF1210" s="81">
        <f>_xlfn.IFNA(IF($D1210=1,IF($J1210="Not Paid by Tenant",0,INDEX('AMI Ref'!$K$6:$N$6,MATCH($J1210,{"Oil","Gas","Electric - Other","ELECTRIC - HEAT PUMP"},0))),0),"")</f>
        <v>0</v>
      </c>
      <c r="AG1210" s="81">
        <f>_xlfn.IFNA(IF($D1210=2,IF($J1210="Not Paid by Tenant",0,INDEX('AMI Ref'!$K$7:$N$7,MATCH($J1210,{"Oil","Gas","Electric - Other","ELECTRIC - HEAT PUMP"},0))),0),"")</f>
        <v>0</v>
      </c>
      <c r="AH1210" s="81">
        <f>_xlfn.IFNA(IF($D1210=3,IF($J1210="Not Paid by Tenant",0,INDEX('AMI Ref'!$K$8:$N$8,MATCH($J1210,{"Oil","Gas","Electric - Other","ELECTRIC - HEAT PUMP"},0))),0),"")</f>
        <v>0</v>
      </c>
      <c r="AI1210" s="81">
        <f>_xlfn.IFNA(IF($D1210=4,IF($J1210="Not Paid by Tenant",0,INDEX('AMI Ref'!$K$9:$N$9,MATCH($J1210,{"Oil","Gas","Electric - Other","ELECTRIC - HEAT PUMP"},0))),0),"")</f>
        <v>0</v>
      </c>
      <c r="AJ1210" s="81">
        <f>_xlfn.IFNA(IF($D1210=5,IF($J1210="Not Paid by Tenant",0,INDEX('AMI Ref'!$K$10:$N$10,MATCH($J1210,{"Oil","Gas","Electric - Other","ELECTRIC - HEAT PUMP"},0))),0),"")</f>
        <v>0</v>
      </c>
      <c r="AK1210" s="128"/>
      <c r="AL1210" s="81" t="str">
        <f>_xlfn.IFNA(IF($D1210=0,IF($K1210="Not Paid by Tenant",0,INDEX('AMI Ref'!$O$5:$R$5,MATCH($K1210,{"Oil","Gas","Electric - Other","Electric ccASHP - split"},0))),0),"")</f>
        <v/>
      </c>
      <c r="AM1210" s="81">
        <f>_xlfn.IFNA(IF($D1210=1,IF($K1210="Not Paid by Tenant",0,INDEX('AMI Ref'!$O$6:$R$6,MATCH($K1210,{"Oil","Gas","Electric - Other","Electric ccASHP - split"},0))),0),"")</f>
        <v>0</v>
      </c>
      <c r="AN1210" s="81">
        <f>_xlfn.IFNA(IF($D1210=2,IF($K1210="Not Paid by Tenant",0,INDEX('AMI Ref'!$O$7:$R$7,MATCH($K1210,{"Oil","Gas","Electric - Other","Electric ccASHP - split"},0))),0),"")</f>
        <v>0</v>
      </c>
      <c r="AO1210" s="81">
        <f>_xlfn.IFNA(IF($D1210=3,IF($K1210="Not Paid by Tenant",0,INDEX('AMI Ref'!$O$8:$R$8,MATCH($K1210,{"Oil","Gas","Electric - Other","Electric ccASHP - split"},0))),0),"")</f>
        <v>0</v>
      </c>
      <c r="AP1210" s="81">
        <f>_xlfn.IFNA(IF($D1210=4,IF($K1210="Not Paid by Tenant",0,INDEX('AMI Ref'!$O$9:$R$9,MATCH($K1210,{"Oil","Gas","Electric - Other","Electric ccASHP - split"},0))),0),"")</f>
        <v>0</v>
      </c>
      <c r="AQ1210" s="81">
        <f>_xlfn.IFNA(IF($D1210=5,IF($K1210="Not Paid by Tenant",0,INDEX('AMI Ref'!$O$10:$R$10,MATCH($K1210,{"Oil","Gas","Electric - Other","Electric ccASHP - split"},0))),0),"")</f>
        <v>0</v>
      </c>
      <c r="AR1210" s="124">
        <f t="shared" si="164"/>
        <v>0</v>
      </c>
      <c r="AS1210" s="123" t="e">
        <f t="shared" si="165"/>
        <v>#N/A</v>
      </c>
    </row>
    <row r="1211" spans="1:45" x14ac:dyDescent="0.2">
      <c r="A1211" s="130">
        <v>1209</v>
      </c>
      <c r="B1211" s="177">
        <f>IF(OR(COUNTIF($B$2:$B1210,Input!$F1227)&lt;1,COUNTIF($O$2:$O1210,Input!$C1227)&lt;1),Input!F1227,0)</f>
        <v>0</v>
      </c>
      <c r="C1211" s="177">
        <f>IF(OR(COUNTIF($B$2:$B1210,Input!$F1227)&lt;1,COUNTIF($O$2:$O1210,Input!$C1227)&lt;1),Input!G1227,0)</f>
        <v>0</v>
      </c>
      <c r="D1211" s="177">
        <f>IF(OR(COUNTIF($B$2:$B1210,Input!$F1227)&lt;1,COUNTIF($O$2:$O1210,Input!$C1227)&lt;1),Input!H1227,0)</f>
        <v>0</v>
      </c>
      <c r="E1211" s="177">
        <f>IF(OR(COUNTIF($B$2:$B1210,Input!$F1227)&lt;1,COUNTIF($O$2:$O1210,Input!$C1227)&lt;1),Input!I1227,0)</f>
        <v>0</v>
      </c>
      <c r="F1211" s="177">
        <f>IF(OR(COUNTIF($B$2:$B1210,Input!$F1227)&lt;1,COUNTIF($O$2:$O1210,Input!$C1227)&lt;1),Input!J1227,0)</f>
        <v>0</v>
      </c>
      <c r="G1211" s="177">
        <f>IF(OR(COUNTIF($B$2:$B1210,Input!$F1227)&lt;1,COUNTIF($O$2:$O1210,Input!$C1227)&lt;1),Input!K1227,0)</f>
        <v>0</v>
      </c>
      <c r="H1211" s="177">
        <f>IF(OR(COUNTIF($B$2:$B1210,Input!$F1227)&lt;1,COUNTIF($O$2:$O1210,Input!$C1227)&lt;1),Input!L1227,0)</f>
        <v>0</v>
      </c>
      <c r="I1211" s="177">
        <f>IF(OR(COUNTIF($B$2:$B1210,Input!$F1227)&lt;1,COUNTIF($O$2:$O1210,Input!$C1227)&lt;1),Input!M1227,0)</f>
        <v>0</v>
      </c>
      <c r="J1211" s="177">
        <f>IF(OR(COUNTIF($B$2:$B1210,Input!$F1227)&lt;1,COUNTIF($O$2:$O1210,Input!$C1227)&lt;1),Input!N1227,0)</f>
        <v>0</v>
      </c>
      <c r="K1211" s="177">
        <f>IF(OR(COUNTIF($B$2:$B1210,Input!$F1227)&lt;1,COUNTIF($O$2:$O1210,Input!$C1227)&lt;1),Input!O1227,0)</f>
        <v>0</v>
      </c>
      <c r="L1211" s="177">
        <f>IF(OR(COUNTIF($B$2:$B1210,Input!$F1227)&lt;1,COUNTIF($O$2:$O1210,Input!$C1227)&lt;1),Input!P1227,0)</f>
        <v>0</v>
      </c>
      <c r="M1211" s="129" t="str">
        <f t="shared" si="160"/>
        <v/>
      </c>
      <c r="N1211" s="161">
        <f t="shared" si="158"/>
        <v>0</v>
      </c>
      <c r="O1211" s="168">
        <f>Input!C1227</f>
        <v>0</v>
      </c>
      <c r="P1211" s="168"/>
      <c r="R1211" s="131">
        <f t="shared" si="159"/>
        <v>0</v>
      </c>
      <c r="S1211" s="133" t="str">
        <f t="shared" si="161"/>
        <v xml:space="preserve"> </v>
      </c>
      <c r="T1211" s="133"/>
      <c r="U1211" s="132" t="str">
        <f>_xlfn.IFNA(IF($D1211=0,LOOKUP($F1211,{0.1,0.2,0.3,0.4,0.5,0.6,0.7,0.8,0.9,1},{22,34,46,58,70,82,94,106,118,130}),""),"")</f>
        <v/>
      </c>
      <c r="V1211" s="132" t="str">
        <f>_xlfn.IFNA(IF($D1211=1,LOOKUP($F1211,{0.1,0.2,0.3,0.4,0.5,0.6,0.7,0.8,0.9,1},{23,35,47,59,71,83,95,107,119,131}),""),"")</f>
        <v/>
      </c>
      <c r="W1211" s="132" t="str">
        <f>_xlfn.IFNA(IF($D1211=2,LOOKUP($F1211,{0.1,0.2,0.3,0.4,0.5,0.6,0.7,0.8,0.9,1},{24,36,48,60,72,84,96,108,120,132}),""),"")</f>
        <v/>
      </c>
      <c r="X1211" s="132" t="str">
        <f>_xlfn.IFNA(IF($D1211=3,LOOKUP($F1211,{0.1,0.2,0.3,0.4,0.5,0.6,0.7,0.8,0.9,1},{25,37,49,61,73,85,97,109,121,133}),""),"")</f>
        <v/>
      </c>
      <c r="Y1211" s="132" t="str">
        <f>_xlfn.IFNA(IF($D1211=4,LOOKUP($F1211,{0.1,0.2,0.3,0.4,0.5,0.6,0.7,0.8,0.9,1},{26,38,50,62,74,86,98,110,122,134}),""),"")</f>
        <v/>
      </c>
      <c r="Z1211" s="132" t="str">
        <f>_xlfn.IFNA(IF($D1211=5,LOOKUP($F1211,{0.1,0.2,0.3,0.4,0.5,0.6,0.7,0.8,0.9,1},{27,39,51,63,75,87,99,111,123,135}),""),"")</f>
        <v/>
      </c>
      <c r="AA1211" s="132">
        <f t="shared" si="162"/>
        <v>0</v>
      </c>
      <c r="AB1211" s="132" t="str">
        <f t="shared" si="163"/>
        <v>00</v>
      </c>
      <c r="AC1211" s="82" t="e">
        <f>VLOOKUP(AB1211,'AMI Ref'!T:U,2,FALSE)</f>
        <v>#N/A</v>
      </c>
      <c r="AD1211" s="124"/>
      <c r="AE1211" s="81" t="str">
        <f>_xlfn.IFNA(IF($D1211=0,IF($J1211="Not Paid by Tenant",0,INDEX('AMI Ref'!$K$5:$N$5,MATCH($J1211,{"Oil","Gas","Electric - Other","ELECTRIC - HEAT PUMP"},0))),0),"")</f>
        <v/>
      </c>
      <c r="AF1211" s="81">
        <f>_xlfn.IFNA(IF($D1211=1,IF($J1211="Not Paid by Tenant",0,INDEX('AMI Ref'!$K$6:$N$6,MATCH($J1211,{"Oil","Gas","Electric - Other","ELECTRIC - HEAT PUMP"},0))),0),"")</f>
        <v>0</v>
      </c>
      <c r="AG1211" s="81">
        <f>_xlfn.IFNA(IF($D1211=2,IF($J1211="Not Paid by Tenant",0,INDEX('AMI Ref'!$K$7:$N$7,MATCH($J1211,{"Oil","Gas","Electric - Other","ELECTRIC - HEAT PUMP"},0))),0),"")</f>
        <v>0</v>
      </c>
      <c r="AH1211" s="81">
        <f>_xlfn.IFNA(IF($D1211=3,IF($J1211="Not Paid by Tenant",0,INDEX('AMI Ref'!$K$8:$N$8,MATCH($J1211,{"Oil","Gas","Electric - Other","ELECTRIC - HEAT PUMP"},0))),0),"")</f>
        <v>0</v>
      </c>
      <c r="AI1211" s="81">
        <f>_xlfn.IFNA(IF($D1211=4,IF($J1211="Not Paid by Tenant",0,INDEX('AMI Ref'!$K$9:$N$9,MATCH($J1211,{"Oil","Gas","Electric - Other","ELECTRIC - HEAT PUMP"},0))),0),"")</f>
        <v>0</v>
      </c>
      <c r="AJ1211" s="81">
        <f>_xlfn.IFNA(IF($D1211=5,IF($J1211="Not Paid by Tenant",0,INDEX('AMI Ref'!$K$10:$N$10,MATCH($J1211,{"Oil","Gas","Electric - Other","ELECTRIC - HEAT PUMP"},0))),0),"")</f>
        <v>0</v>
      </c>
      <c r="AK1211" s="128"/>
      <c r="AL1211" s="81" t="str">
        <f>_xlfn.IFNA(IF($D1211=0,IF($K1211="Not Paid by Tenant",0,INDEX('AMI Ref'!$O$5:$R$5,MATCH($K1211,{"Oil","Gas","Electric - Other","Electric ccASHP - split"},0))),0),"")</f>
        <v/>
      </c>
      <c r="AM1211" s="81">
        <f>_xlfn.IFNA(IF($D1211=1,IF($K1211="Not Paid by Tenant",0,INDEX('AMI Ref'!$O$6:$R$6,MATCH($K1211,{"Oil","Gas","Electric - Other","Electric ccASHP - split"},0))),0),"")</f>
        <v>0</v>
      </c>
      <c r="AN1211" s="81">
        <f>_xlfn.IFNA(IF($D1211=2,IF($K1211="Not Paid by Tenant",0,INDEX('AMI Ref'!$O$7:$R$7,MATCH($K1211,{"Oil","Gas","Electric - Other","Electric ccASHP - split"},0))),0),"")</f>
        <v>0</v>
      </c>
      <c r="AO1211" s="81">
        <f>_xlfn.IFNA(IF($D1211=3,IF($K1211="Not Paid by Tenant",0,INDEX('AMI Ref'!$O$8:$R$8,MATCH($K1211,{"Oil","Gas","Electric - Other","Electric ccASHP - split"},0))),0),"")</f>
        <v>0</v>
      </c>
      <c r="AP1211" s="81">
        <f>_xlfn.IFNA(IF($D1211=4,IF($K1211="Not Paid by Tenant",0,INDEX('AMI Ref'!$O$9:$R$9,MATCH($K1211,{"Oil","Gas","Electric - Other","Electric ccASHP - split"},0))),0),"")</f>
        <v>0</v>
      </c>
      <c r="AQ1211" s="81">
        <f>_xlfn.IFNA(IF($D1211=5,IF($K1211="Not Paid by Tenant",0,INDEX('AMI Ref'!$O$10:$R$10,MATCH($K1211,{"Oil","Gas","Electric - Other","Electric ccASHP - split"},0))),0),"")</f>
        <v>0</v>
      </c>
      <c r="AR1211" s="124">
        <f t="shared" si="164"/>
        <v>0</v>
      </c>
      <c r="AS1211" s="123" t="e">
        <f t="shared" si="165"/>
        <v>#N/A</v>
      </c>
    </row>
    <row r="1212" spans="1:45" x14ac:dyDescent="0.2">
      <c r="A1212" s="130">
        <v>1210</v>
      </c>
      <c r="B1212" s="177">
        <f>IF(OR(COUNTIF($B$2:$B1211,Input!$F1228)&lt;1,COUNTIF($O$2:$O1211,Input!$C1228)&lt;1),Input!F1228,0)</f>
        <v>0</v>
      </c>
      <c r="C1212" s="177">
        <f>IF(OR(COUNTIF($B$2:$B1211,Input!$F1228)&lt;1,COUNTIF($O$2:$O1211,Input!$C1228)&lt;1),Input!G1228,0)</f>
        <v>0</v>
      </c>
      <c r="D1212" s="177">
        <f>IF(OR(COUNTIF($B$2:$B1211,Input!$F1228)&lt;1,COUNTIF($O$2:$O1211,Input!$C1228)&lt;1),Input!H1228,0)</f>
        <v>0</v>
      </c>
      <c r="E1212" s="177">
        <f>IF(OR(COUNTIF($B$2:$B1211,Input!$F1228)&lt;1,COUNTIF($O$2:$O1211,Input!$C1228)&lt;1),Input!I1228,0)</f>
        <v>0</v>
      </c>
      <c r="F1212" s="177">
        <f>IF(OR(COUNTIF($B$2:$B1211,Input!$F1228)&lt;1,COUNTIF($O$2:$O1211,Input!$C1228)&lt;1),Input!J1228,0)</f>
        <v>0</v>
      </c>
      <c r="G1212" s="177">
        <f>IF(OR(COUNTIF($B$2:$B1211,Input!$F1228)&lt;1,COUNTIF($O$2:$O1211,Input!$C1228)&lt;1),Input!K1228,0)</f>
        <v>0</v>
      </c>
      <c r="H1212" s="177">
        <f>IF(OR(COUNTIF($B$2:$B1211,Input!$F1228)&lt;1,COUNTIF($O$2:$O1211,Input!$C1228)&lt;1),Input!L1228,0)</f>
        <v>0</v>
      </c>
      <c r="I1212" s="177">
        <f>IF(OR(COUNTIF($B$2:$B1211,Input!$F1228)&lt;1,COUNTIF($O$2:$O1211,Input!$C1228)&lt;1),Input!M1228,0)</f>
        <v>0</v>
      </c>
      <c r="J1212" s="177">
        <f>IF(OR(COUNTIF($B$2:$B1211,Input!$F1228)&lt;1,COUNTIF($O$2:$O1211,Input!$C1228)&lt;1),Input!N1228,0)</f>
        <v>0</v>
      </c>
      <c r="K1212" s="177">
        <f>IF(OR(COUNTIF($B$2:$B1211,Input!$F1228)&lt;1,COUNTIF($O$2:$O1211,Input!$C1228)&lt;1),Input!O1228,0)</f>
        <v>0</v>
      </c>
      <c r="L1212" s="177">
        <f>IF(OR(COUNTIF($B$2:$B1211,Input!$F1228)&lt;1,COUNTIF($O$2:$O1211,Input!$C1228)&lt;1),Input!P1228,0)</f>
        <v>0</v>
      </c>
      <c r="M1212" s="129" t="str">
        <f t="shared" si="160"/>
        <v/>
      </c>
      <c r="N1212" s="161">
        <f t="shared" si="158"/>
        <v>0</v>
      </c>
      <c r="O1212" s="168">
        <f>Input!C1228</f>
        <v>0</v>
      </c>
      <c r="P1212" s="168"/>
      <c r="R1212" s="131">
        <f t="shared" si="159"/>
        <v>0</v>
      </c>
      <c r="S1212" s="133" t="str">
        <f t="shared" si="161"/>
        <v xml:space="preserve"> </v>
      </c>
      <c r="T1212" s="133"/>
      <c r="U1212" s="132" t="str">
        <f>_xlfn.IFNA(IF($D1212=0,LOOKUP($F1212,{0.1,0.2,0.3,0.4,0.5,0.6,0.7,0.8,0.9,1},{22,34,46,58,70,82,94,106,118,130}),""),"")</f>
        <v/>
      </c>
      <c r="V1212" s="132" t="str">
        <f>_xlfn.IFNA(IF($D1212=1,LOOKUP($F1212,{0.1,0.2,0.3,0.4,0.5,0.6,0.7,0.8,0.9,1},{23,35,47,59,71,83,95,107,119,131}),""),"")</f>
        <v/>
      </c>
      <c r="W1212" s="132" t="str">
        <f>_xlfn.IFNA(IF($D1212=2,LOOKUP($F1212,{0.1,0.2,0.3,0.4,0.5,0.6,0.7,0.8,0.9,1},{24,36,48,60,72,84,96,108,120,132}),""),"")</f>
        <v/>
      </c>
      <c r="X1212" s="132" t="str">
        <f>_xlfn.IFNA(IF($D1212=3,LOOKUP($F1212,{0.1,0.2,0.3,0.4,0.5,0.6,0.7,0.8,0.9,1},{25,37,49,61,73,85,97,109,121,133}),""),"")</f>
        <v/>
      </c>
      <c r="Y1212" s="132" t="str">
        <f>_xlfn.IFNA(IF($D1212=4,LOOKUP($F1212,{0.1,0.2,0.3,0.4,0.5,0.6,0.7,0.8,0.9,1},{26,38,50,62,74,86,98,110,122,134}),""),"")</f>
        <v/>
      </c>
      <c r="Z1212" s="132" t="str">
        <f>_xlfn.IFNA(IF($D1212=5,LOOKUP($F1212,{0.1,0.2,0.3,0.4,0.5,0.6,0.7,0.8,0.9,1},{27,39,51,63,75,87,99,111,123,135}),""),"")</f>
        <v/>
      </c>
      <c r="AA1212" s="132">
        <f t="shared" si="162"/>
        <v>0</v>
      </c>
      <c r="AB1212" s="132" t="str">
        <f t="shared" si="163"/>
        <v>00</v>
      </c>
      <c r="AC1212" s="82" t="e">
        <f>VLOOKUP(AB1212,'AMI Ref'!T:U,2,FALSE)</f>
        <v>#N/A</v>
      </c>
      <c r="AD1212" s="124"/>
      <c r="AE1212" s="81" t="str">
        <f>_xlfn.IFNA(IF($D1212=0,IF($J1212="Not Paid by Tenant",0,INDEX('AMI Ref'!$K$5:$N$5,MATCH($J1212,{"Oil","Gas","Electric - Other","ELECTRIC - HEAT PUMP"},0))),0),"")</f>
        <v/>
      </c>
      <c r="AF1212" s="81">
        <f>_xlfn.IFNA(IF($D1212=1,IF($J1212="Not Paid by Tenant",0,INDEX('AMI Ref'!$K$6:$N$6,MATCH($J1212,{"Oil","Gas","Electric - Other","ELECTRIC - HEAT PUMP"},0))),0),"")</f>
        <v>0</v>
      </c>
      <c r="AG1212" s="81">
        <f>_xlfn.IFNA(IF($D1212=2,IF($J1212="Not Paid by Tenant",0,INDEX('AMI Ref'!$K$7:$N$7,MATCH($J1212,{"Oil","Gas","Electric - Other","ELECTRIC - HEAT PUMP"},0))),0),"")</f>
        <v>0</v>
      </c>
      <c r="AH1212" s="81">
        <f>_xlfn.IFNA(IF($D1212=3,IF($J1212="Not Paid by Tenant",0,INDEX('AMI Ref'!$K$8:$N$8,MATCH($J1212,{"Oil","Gas","Electric - Other","ELECTRIC - HEAT PUMP"},0))),0),"")</f>
        <v>0</v>
      </c>
      <c r="AI1212" s="81">
        <f>_xlfn.IFNA(IF($D1212=4,IF($J1212="Not Paid by Tenant",0,INDEX('AMI Ref'!$K$9:$N$9,MATCH($J1212,{"Oil","Gas","Electric - Other","ELECTRIC - HEAT PUMP"},0))),0),"")</f>
        <v>0</v>
      </c>
      <c r="AJ1212" s="81">
        <f>_xlfn.IFNA(IF($D1212=5,IF($J1212="Not Paid by Tenant",0,INDEX('AMI Ref'!$K$10:$N$10,MATCH($J1212,{"Oil","Gas","Electric - Other","ELECTRIC - HEAT PUMP"},0))),0),"")</f>
        <v>0</v>
      </c>
      <c r="AK1212" s="128"/>
      <c r="AL1212" s="81" t="str">
        <f>_xlfn.IFNA(IF($D1212=0,IF($K1212="Not Paid by Tenant",0,INDEX('AMI Ref'!$O$5:$R$5,MATCH($K1212,{"Oil","Gas","Electric - Other","Electric ccASHP - split"},0))),0),"")</f>
        <v/>
      </c>
      <c r="AM1212" s="81">
        <f>_xlfn.IFNA(IF($D1212=1,IF($K1212="Not Paid by Tenant",0,INDEX('AMI Ref'!$O$6:$R$6,MATCH($K1212,{"Oil","Gas","Electric - Other","Electric ccASHP - split"},0))),0),"")</f>
        <v>0</v>
      </c>
      <c r="AN1212" s="81">
        <f>_xlfn.IFNA(IF($D1212=2,IF($K1212="Not Paid by Tenant",0,INDEX('AMI Ref'!$O$7:$R$7,MATCH($K1212,{"Oil","Gas","Electric - Other","Electric ccASHP - split"},0))),0),"")</f>
        <v>0</v>
      </c>
      <c r="AO1212" s="81">
        <f>_xlfn.IFNA(IF($D1212=3,IF($K1212="Not Paid by Tenant",0,INDEX('AMI Ref'!$O$8:$R$8,MATCH($K1212,{"Oil","Gas","Electric - Other","Electric ccASHP - split"},0))),0),"")</f>
        <v>0</v>
      </c>
      <c r="AP1212" s="81">
        <f>_xlfn.IFNA(IF($D1212=4,IF($K1212="Not Paid by Tenant",0,INDEX('AMI Ref'!$O$9:$R$9,MATCH($K1212,{"Oil","Gas","Electric - Other","Electric ccASHP - split"},0))),0),"")</f>
        <v>0</v>
      </c>
      <c r="AQ1212" s="81">
        <f>_xlfn.IFNA(IF($D1212=5,IF($K1212="Not Paid by Tenant",0,INDEX('AMI Ref'!$O$10:$R$10,MATCH($K1212,{"Oil","Gas","Electric - Other","Electric ccASHP - split"},0))),0),"")</f>
        <v>0</v>
      </c>
      <c r="AR1212" s="124">
        <f t="shared" si="164"/>
        <v>0</v>
      </c>
      <c r="AS1212" s="123" t="e">
        <f t="shared" si="165"/>
        <v>#N/A</v>
      </c>
    </row>
    <row r="1213" spans="1:45" x14ac:dyDescent="0.2">
      <c r="A1213" s="130">
        <v>1211</v>
      </c>
      <c r="B1213" s="177">
        <f>IF(OR(COUNTIF($B$2:$B1212,Input!$F1229)&lt;1,COUNTIF($O$2:$O1212,Input!$C1229)&lt;1),Input!F1229,0)</f>
        <v>0</v>
      </c>
      <c r="C1213" s="177">
        <f>IF(OR(COUNTIF($B$2:$B1212,Input!$F1229)&lt;1,COUNTIF($O$2:$O1212,Input!$C1229)&lt;1),Input!G1229,0)</f>
        <v>0</v>
      </c>
      <c r="D1213" s="177">
        <f>IF(OR(COUNTIF($B$2:$B1212,Input!$F1229)&lt;1,COUNTIF($O$2:$O1212,Input!$C1229)&lt;1),Input!H1229,0)</f>
        <v>0</v>
      </c>
      <c r="E1213" s="177">
        <f>IF(OR(COUNTIF($B$2:$B1212,Input!$F1229)&lt;1,COUNTIF($O$2:$O1212,Input!$C1229)&lt;1),Input!I1229,0)</f>
        <v>0</v>
      </c>
      <c r="F1213" s="177">
        <f>IF(OR(COUNTIF($B$2:$B1212,Input!$F1229)&lt;1,COUNTIF($O$2:$O1212,Input!$C1229)&lt;1),Input!J1229,0)</f>
        <v>0</v>
      </c>
      <c r="G1213" s="177">
        <f>IF(OR(COUNTIF($B$2:$B1212,Input!$F1229)&lt;1,COUNTIF($O$2:$O1212,Input!$C1229)&lt;1),Input!K1229,0)</f>
        <v>0</v>
      </c>
      <c r="H1213" s="177">
        <f>IF(OR(COUNTIF($B$2:$B1212,Input!$F1229)&lt;1,COUNTIF($O$2:$O1212,Input!$C1229)&lt;1),Input!L1229,0)</f>
        <v>0</v>
      </c>
      <c r="I1213" s="177">
        <f>IF(OR(COUNTIF($B$2:$B1212,Input!$F1229)&lt;1,COUNTIF($O$2:$O1212,Input!$C1229)&lt;1),Input!M1229,0)</f>
        <v>0</v>
      </c>
      <c r="J1213" s="177">
        <f>IF(OR(COUNTIF($B$2:$B1212,Input!$F1229)&lt;1,COUNTIF($O$2:$O1212,Input!$C1229)&lt;1),Input!N1229,0)</f>
        <v>0</v>
      </c>
      <c r="K1213" s="177">
        <f>IF(OR(COUNTIF($B$2:$B1212,Input!$F1229)&lt;1,COUNTIF($O$2:$O1212,Input!$C1229)&lt;1),Input!O1229,0)</f>
        <v>0</v>
      </c>
      <c r="L1213" s="177">
        <f>IF(OR(COUNTIF($B$2:$B1212,Input!$F1229)&lt;1,COUNTIF($O$2:$O1212,Input!$C1229)&lt;1),Input!P1229,0)</f>
        <v>0</v>
      </c>
      <c r="M1213" s="129" t="str">
        <f t="shared" si="160"/>
        <v/>
      </c>
      <c r="N1213" s="161">
        <f t="shared" si="158"/>
        <v>0</v>
      </c>
      <c r="O1213" s="168">
        <f>Input!C1229</f>
        <v>0</v>
      </c>
      <c r="P1213" s="168"/>
      <c r="R1213" s="131">
        <f t="shared" si="159"/>
        <v>0</v>
      </c>
      <c r="S1213" s="133" t="str">
        <f t="shared" si="161"/>
        <v xml:space="preserve"> </v>
      </c>
      <c r="T1213" s="133"/>
      <c r="U1213" s="132" t="str">
        <f>_xlfn.IFNA(IF($D1213=0,LOOKUP($F1213,{0.1,0.2,0.3,0.4,0.5,0.6,0.7,0.8,0.9,1},{22,34,46,58,70,82,94,106,118,130}),""),"")</f>
        <v/>
      </c>
      <c r="V1213" s="132" t="str">
        <f>_xlfn.IFNA(IF($D1213=1,LOOKUP($F1213,{0.1,0.2,0.3,0.4,0.5,0.6,0.7,0.8,0.9,1},{23,35,47,59,71,83,95,107,119,131}),""),"")</f>
        <v/>
      </c>
      <c r="W1213" s="132" t="str">
        <f>_xlfn.IFNA(IF($D1213=2,LOOKUP($F1213,{0.1,0.2,0.3,0.4,0.5,0.6,0.7,0.8,0.9,1},{24,36,48,60,72,84,96,108,120,132}),""),"")</f>
        <v/>
      </c>
      <c r="X1213" s="132" t="str">
        <f>_xlfn.IFNA(IF($D1213=3,LOOKUP($F1213,{0.1,0.2,0.3,0.4,0.5,0.6,0.7,0.8,0.9,1},{25,37,49,61,73,85,97,109,121,133}),""),"")</f>
        <v/>
      </c>
      <c r="Y1213" s="132" t="str">
        <f>_xlfn.IFNA(IF($D1213=4,LOOKUP($F1213,{0.1,0.2,0.3,0.4,0.5,0.6,0.7,0.8,0.9,1},{26,38,50,62,74,86,98,110,122,134}),""),"")</f>
        <v/>
      </c>
      <c r="Z1213" s="132" t="str">
        <f>_xlfn.IFNA(IF($D1213=5,LOOKUP($F1213,{0.1,0.2,0.3,0.4,0.5,0.6,0.7,0.8,0.9,1},{27,39,51,63,75,87,99,111,123,135}),""),"")</f>
        <v/>
      </c>
      <c r="AA1213" s="132">
        <f t="shared" si="162"/>
        <v>0</v>
      </c>
      <c r="AB1213" s="132" t="str">
        <f t="shared" si="163"/>
        <v>00</v>
      </c>
      <c r="AC1213" s="82" t="e">
        <f>VLOOKUP(AB1213,'AMI Ref'!T:U,2,FALSE)</f>
        <v>#N/A</v>
      </c>
      <c r="AD1213" s="124"/>
      <c r="AE1213" s="81" t="str">
        <f>_xlfn.IFNA(IF($D1213=0,IF($J1213="Not Paid by Tenant",0,INDEX('AMI Ref'!$K$5:$N$5,MATCH($J1213,{"Oil","Gas","Electric - Other","ELECTRIC - HEAT PUMP"},0))),0),"")</f>
        <v/>
      </c>
      <c r="AF1213" s="81">
        <f>_xlfn.IFNA(IF($D1213=1,IF($J1213="Not Paid by Tenant",0,INDEX('AMI Ref'!$K$6:$N$6,MATCH($J1213,{"Oil","Gas","Electric - Other","ELECTRIC - HEAT PUMP"},0))),0),"")</f>
        <v>0</v>
      </c>
      <c r="AG1213" s="81">
        <f>_xlfn.IFNA(IF($D1213=2,IF($J1213="Not Paid by Tenant",0,INDEX('AMI Ref'!$K$7:$N$7,MATCH($J1213,{"Oil","Gas","Electric - Other","ELECTRIC - HEAT PUMP"},0))),0),"")</f>
        <v>0</v>
      </c>
      <c r="AH1213" s="81">
        <f>_xlfn.IFNA(IF($D1213=3,IF($J1213="Not Paid by Tenant",0,INDEX('AMI Ref'!$K$8:$N$8,MATCH($J1213,{"Oil","Gas","Electric - Other","ELECTRIC - HEAT PUMP"},0))),0),"")</f>
        <v>0</v>
      </c>
      <c r="AI1213" s="81">
        <f>_xlfn.IFNA(IF($D1213=4,IF($J1213="Not Paid by Tenant",0,INDEX('AMI Ref'!$K$9:$N$9,MATCH($J1213,{"Oil","Gas","Electric - Other","ELECTRIC - HEAT PUMP"},0))),0),"")</f>
        <v>0</v>
      </c>
      <c r="AJ1213" s="81">
        <f>_xlfn.IFNA(IF($D1213=5,IF($J1213="Not Paid by Tenant",0,INDEX('AMI Ref'!$K$10:$N$10,MATCH($J1213,{"Oil","Gas","Electric - Other","ELECTRIC - HEAT PUMP"},0))),0),"")</f>
        <v>0</v>
      </c>
      <c r="AK1213" s="128"/>
      <c r="AL1213" s="81" t="str">
        <f>_xlfn.IFNA(IF($D1213=0,IF($K1213="Not Paid by Tenant",0,INDEX('AMI Ref'!$O$5:$R$5,MATCH($K1213,{"Oil","Gas","Electric - Other","Electric ccASHP - split"},0))),0),"")</f>
        <v/>
      </c>
      <c r="AM1213" s="81">
        <f>_xlfn.IFNA(IF($D1213=1,IF($K1213="Not Paid by Tenant",0,INDEX('AMI Ref'!$O$6:$R$6,MATCH($K1213,{"Oil","Gas","Electric - Other","Electric ccASHP - split"},0))),0),"")</f>
        <v>0</v>
      </c>
      <c r="AN1213" s="81">
        <f>_xlfn.IFNA(IF($D1213=2,IF($K1213="Not Paid by Tenant",0,INDEX('AMI Ref'!$O$7:$R$7,MATCH($K1213,{"Oil","Gas","Electric - Other","Electric ccASHP - split"},0))),0),"")</f>
        <v>0</v>
      </c>
      <c r="AO1213" s="81">
        <f>_xlfn.IFNA(IF($D1213=3,IF($K1213="Not Paid by Tenant",0,INDEX('AMI Ref'!$O$8:$R$8,MATCH($K1213,{"Oil","Gas","Electric - Other","Electric ccASHP - split"},0))),0),"")</f>
        <v>0</v>
      </c>
      <c r="AP1213" s="81">
        <f>_xlfn.IFNA(IF($D1213=4,IF($K1213="Not Paid by Tenant",0,INDEX('AMI Ref'!$O$9:$R$9,MATCH($K1213,{"Oil","Gas","Electric - Other","Electric ccASHP - split"},0))),0),"")</f>
        <v>0</v>
      </c>
      <c r="AQ1213" s="81">
        <f>_xlfn.IFNA(IF($D1213=5,IF($K1213="Not Paid by Tenant",0,INDEX('AMI Ref'!$O$10:$R$10,MATCH($K1213,{"Oil","Gas","Electric - Other","Electric ccASHP - split"},0))),0),"")</f>
        <v>0</v>
      </c>
      <c r="AR1213" s="124">
        <f t="shared" si="164"/>
        <v>0</v>
      </c>
      <c r="AS1213" s="123" t="e">
        <f t="shared" si="165"/>
        <v>#N/A</v>
      </c>
    </row>
    <row r="1214" spans="1:45" x14ac:dyDescent="0.2">
      <c r="A1214" s="130">
        <v>1212</v>
      </c>
      <c r="B1214" s="177">
        <f>IF(OR(COUNTIF($B$2:$B1213,Input!$F1230)&lt;1,COUNTIF($O$2:$O1213,Input!$C1230)&lt;1),Input!F1230,0)</f>
        <v>0</v>
      </c>
      <c r="C1214" s="177">
        <f>IF(OR(COUNTIF($B$2:$B1213,Input!$F1230)&lt;1,COUNTIF($O$2:$O1213,Input!$C1230)&lt;1),Input!G1230,0)</f>
        <v>0</v>
      </c>
      <c r="D1214" s="177">
        <f>IF(OR(COUNTIF($B$2:$B1213,Input!$F1230)&lt;1,COUNTIF($O$2:$O1213,Input!$C1230)&lt;1),Input!H1230,0)</f>
        <v>0</v>
      </c>
      <c r="E1214" s="177">
        <f>IF(OR(COUNTIF($B$2:$B1213,Input!$F1230)&lt;1,COUNTIF($O$2:$O1213,Input!$C1230)&lt;1),Input!I1230,0)</f>
        <v>0</v>
      </c>
      <c r="F1214" s="177">
        <f>IF(OR(COUNTIF($B$2:$B1213,Input!$F1230)&lt;1,COUNTIF($O$2:$O1213,Input!$C1230)&lt;1),Input!J1230,0)</f>
        <v>0</v>
      </c>
      <c r="G1214" s="177">
        <f>IF(OR(COUNTIF($B$2:$B1213,Input!$F1230)&lt;1,COUNTIF($O$2:$O1213,Input!$C1230)&lt;1),Input!K1230,0)</f>
        <v>0</v>
      </c>
      <c r="H1214" s="177">
        <f>IF(OR(COUNTIF($B$2:$B1213,Input!$F1230)&lt;1,COUNTIF($O$2:$O1213,Input!$C1230)&lt;1),Input!L1230,0)</f>
        <v>0</v>
      </c>
      <c r="I1214" s="177">
        <f>IF(OR(COUNTIF($B$2:$B1213,Input!$F1230)&lt;1,COUNTIF($O$2:$O1213,Input!$C1230)&lt;1),Input!M1230,0)</f>
        <v>0</v>
      </c>
      <c r="J1214" s="177">
        <f>IF(OR(COUNTIF($B$2:$B1213,Input!$F1230)&lt;1,COUNTIF($O$2:$O1213,Input!$C1230)&lt;1),Input!N1230,0)</f>
        <v>0</v>
      </c>
      <c r="K1214" s="177">
        <f>IF(OR(COUNTIF($B$2:$B1213,Input!$F1230)&lt;1,COUNTIF($O$2:$O1213,Input!$C1230)&lt;1),Input!O1230,0)</f>
        <v>0</v>
      </c>
      <c r="L1214" s="177">
        <f>IF(OR(COUNTIF($B$2:$B1213,Input!$F1230)&lt;1,COUNTIF($O$2:$O1213,Input!$C1230)&lt;1),Input!P1230,0)</f>
        <v>0</v>
      </c>
      <c r="M1214" s="129" t="str">
        <f t="shared" si="160"/>
        <v/>
      </c>
      <c r="N1214" s="161">
        <f t="shared" si="158"/>
        <v>0</v>
      </c>
      <c r="O1214" s="168">
        <f>Input!C1230</f>
        <v>0</v>
      </c>
      <c r="P1214" s="168"/>
      <c r="R1214" s="131">
        <f t="shared" si="159"/>
        <v>0</v>
      </c>
      <c r="S1214" s="133" t="str">
        <f t="shared" si="161"/>
        <v xml:space="preserve"> </v>
      </c>
      <c r="T1214" s="133"/>
      <c r="U1214" s="132" t="str">
        <f>_xlfn.IFNA(IF($D1214=0,LOOKUP($F1214,{0.1,0.2,0.3,0.4,0.5,0.6,0.7,0.8,0.9,1},{22,34,46,58,70,82,94,106,118,130}),""),"")</f>
        <v/>
      </c>
      <c r="V1214" s="132" t="str">
        <f>_xlfn.IFNA(IF($D1214=1,LOOKUP($F1214,{0.1,0.2,0.3,0.4,0.5,0.6,0.7,0.8,0.9,1},{23,35,47,59,71,83,95,107,119,131}),""),"")</f>
        <v/>
      </c>
      <c r="W1214" s="132" t="str">
        <f>_xlfn.IFNA(IF($D1214=2,LOOKUP($F1214,{0.1,0.2,0.3,0.4,0.5,0.6,0.7,0.8,0.9,1},{24,36,48,60,72,84,96,108,120,132}),""),"")</f>
        <v/>
      </c>
      <c r="X1214" s="132" t="str">
        <f>_xlfn.IFNA(IF($D1214=3,LOOKUP($F1214,{0.1,0.2,0.3,0.4,0.5,0.6,0.7,0.8,0.9,1},{25,37,49,61,73,85,97,109,121,133}),""),"")</f>
        <v/>
      </c>
      <c r="Y1214" s="132" t="str">
        <f>_xlfn.IFNA(IF($D1214=4,LOOKUP($F1214,{0.1,0.2,0.3,0.4,0.5,0.6,0.7,0.8,0.9,1},{26,38,50,62,74,86,98,110,122,134}),""),"")</f>
        <v/>
      </c>
      <c r="Z1214" s="132" t="str">
        <f>_xlfn.IFNA(IF($D1214=5,LOOKUP($F1214,{0.1,0.2,0.3,0.4,0.5,0.6,0.7,0.8,0.9,1},{27,39,51,63,75,87,99,111,123,135}),""),"")</f>
        <v/>
      </c>
      <c r="AA1214" s="132">
        <f t="shared" si="162"/>
        <v>0</v>
      </c>
      <c r="AB1214" s="132" t="str">
        <f t="shared" si="163"/>
        <v>00</v>
      </c>
      <c r="AC1214" s="82" t="e">
        <f>VLOOKUP(AB1214,'AMI Ref'!T:U,2,FALSE)</f>
        <v>#N/A</v>
      </c>
      <c r="AD1214" s="124"/>
      <c r="AE1214" s="81" t="str">
        <f>_xlfn.IFNA(IF($D1214=0,IF($J1214="Not Paid by Tenant",0,INDEX('AMI Ref'!$K$5:$N$5,MATCH($J1214,{"Oil","Gas","Electric - Other","ELECTRIC - HEAT PUMP"},0))),0),"")</f>
        <v/>
      </c>
      <c r="AF1214" s="81">
        <f>_xlfn.IFNA(IF($D1214=1,IF($J1214="Not Paid by Tenant",0,INDEX('AMI Ref'!$K$6:$N$6,MATCH($J1214,{"Oil","Gas","Electric - Other","ELECTRIC - HEAT PUMP"},0))),0),"")</f>
        <v>0</v>
      </c>
      <c r="AG1214" s="81">
        <f>_xlfn.IFNA(IF($D1214=2,IF($J1214="Not Paid by Tenant",0,INDEX('AMI Ref'!$K$7:$N$7,MATCH($J1214,{"Oil","Gas","Electric - Other","ELECTRIC - HEAT PUMP"},0))),0),"")</f>
        <v>0</v>
      </c>
      <c r="AH1214" s="81">
        <f>_xlfn.IFNA(IF($D1214=3,IF($J1214="Not Paid by Tenant",0,INDEX('AMI Ref'!$K$8:$N$8,MATCH($J1214,{"Oil","Gas","Electric - Other","ELECTRIC - HEAT PUMP"},0))),0),"")</f>
        <v>0</v>
      </c>
      <c r="AI1214" s="81">
        <f>_xlfn.IFNA(IF($D1214=4,IF($J1214="Not Paid by Tenant",0,INDEX('AMI Ref'!$K$9:$N$9,MATCH($J1214,{"Oil","Gas","Electric - Other","ELECTRIC - HEAT PUMP"},0))),0),"")</f>
        <v>0</v>
      </c>
      <c r="AJ1214" s="81">
        <f>_xlfn.IFNA(IF($D1214=5,IF($J1214="Not Paid by Tenant",0,INDEX('AMI Ref'!$K$10:$N$10,MATCH($J1214,{"Oil","Gas","Electric - Other","ELECTRIC - HEAT PUMP"},0))),0),"")</f>
        <v>0</v>
      </c>
      <c r="AK1214" s="128"/>
      <c r="AL1214" s="81" t="str">
        <f>_xlfn.IFNA(IF($D1214=0,IF($K1214="Not Paid by Tenant",0,INDEX('AMI Ref'!$O$5:$R$5,MATCH($K1214,{"Oil","Gas","Electric - Other","Electric ccASHP - split"},0))),0),"")</f>
        <v/>
      </c>
      <c r="AM1214" s="81">
        <f>_xlfn.IFNA(IF($D1214=1,IF($K1214="Not Paid by Tenant",0,INDEX('AMI Ref'!$O$6:$R$6,MATCH($K1214,{"Oil","Gas","Electric - Other","Electric ccASHP - split"},0))),0),"")</f>
        <v>0</v>
      </c>
      <c r="AN1214" s="81">
        <f>_xlfn.IFNA(IF($D1214=2,IF($K1214="Not Paid by Tenant",0,INDEX('AMI Ref'!$O$7:$R$7,MATCH($K1214,{"Oil","Gas","Electric - Other","Electric ccASHP - split"},0))),0),"")</f>
        <v>0</v>
      </c>
      <c r="AO1214" s="81">
        <f>_xlfn.IFNA(IF($D1214=3,IF($K1214="Not Paid by Tenant",0,INDEX('AMI Ref'!$O$8:$R$8,MATCH($K1214,{"Oil","Gas","Electric - Other","Electric ccASHP - split"},0))),0),"")</f>
        <v>0</v>
      </c>
      <c r="AP1214" s="81">
        <f>_xlfn.IFNA(IF($D1214=4,IF($K1214="Not Paid by Tenant",0,INDEX('AMI Ref'!$O$9:$R$9,MATCH($K1214,{"Oil","Gas","Electric - Other","Electric ccASHP - split"},0))),0),"")</f>
        <v>0</v>
      </c>
      <c r="AQ1214" s="81">
        <f>_xlfn.IFNA(IF($D1214=5,IF($K1214="Not Paid by Tenant",0,INDEX('AMI Ref'!$O$10:$R$10,MATCH($K1214,{"Oil","Gas","Electric - Other","Electric ccASHP - split"},0))),0),"")</f>
        <v>0</v>
      </c>
      <c r="AR1214" s="124">
        <f t="shared" si="164"/>
        <v>0</v>
      </c>
      <c r="AS1214" s="123" t="e">
        <f t="shared" si="165"/>
        <v>#N/A</v>
      </c>
    </row>
    <row r="1215" spans="1:45" x14ac:dyDescent="0.2">
      <c r="A1215" s="130">
        <v>1213</v>
      </c>
      <c r="B1215" s="177">
        <f>IF(OR(COUNTIF($B$2:$B1214,Input!$F1231)&lt;1,COUNTIF($O$2:$O1214,Input!$C1231)&lt;1),Input!F1231,0)</f>
        <v>0</v>
      </c>
      <c r="C1215" s="177">
        <f>IF(OR(COUNTIF($B$2:$B1214,Input!$F1231)&lt;1,COUNTIF($O$2:$O1214,Input!$C1231)&lt;1),Input!G1231,0)</f>
        <v>0</v>
      </c>
      <c r="D1215" s="177">
        <f>IF(OR(COUNTIF($B$2:$B1214,Input!$F1231)&lt;1,COUNTIF($O$2:$O1214,Input!$C1231)&lt;1),Input!H1231,0)</f>
        <v>0</v>
      </c>
      <c r="E1215" s="177">
        <f>IF(OR(COUNTIF($B$2:$B1214,Input!$F1231)&lt;1,COUNTIF($O$2:$O1214,Input!$C1231)&lt;1),Input!I1231,0)</f>
        <v>0</v>
      </c>
      <c r="F1215" s="177">
        <f>IF(OR(COUNTIF($B$2:$B1214,Input!$F1231)&lt;1,COUNTIF($O$2:$O1214,Input!$C1231)&lt;1),Input!J1231,0)</f>
        <v>0</v>
      </c>
      <c r="G1215" s="177">
        <f>IF(OR(COUNTIF($B$2:$B1214,Input!$F1231)&lt;1,COUNTIF($O$2:$O1214,Input!$C1231)&lt;1),Input!K1231,0)</f>
        <v>0</v>
      </c>
      <c r="H1215" s="177">
        <f>IF(OR(COUNTIF($B$2:$B1214,Input!$F1231)&lt;1,COUNTIF($O$2:$O1214,Input!$C1231)&lt;1),Input!L1231,0)</f>
        <v>0</v>
      </c>
      <c r="I1215" s="177">
        <f>IF(OR(COUNTIF($B$2:$B1214,Input!$F1231)&lt;1,COUNTIF($O$2:$O1214,Input!$C1231)&lt;1),Input!M1231,0)</f>
        <v>0</v>
      </c>
      <c r="J1215" s="177">
        <f>IF(OR(COUNTIF($B$2:$B1214,Input!$F1231)&lt;1,COUNTIF($O$2:$O1214,Input!$C1231)&lt;1),Input!N1231,0)</f>
        <v>0</v>
      </c>
      <c r="K1215" s="177">
        <f>IF(OR(COUNTIF($B$2:$B1214,Input!$F1231)&lt;1,COUNTIF($O$2:$O1214,Input!$C1231)&lt;1),Input!O1231,0)</f>
        <v>0</v>
      </c>
      <c r="L1215" s="177">
        <f>IF(OR(COUNTIF($B$2:$B1214,Input!$F1231)&lt;1,COUNTIF($O$2:$O1214,Input!$C1231)&lt;1),Input!P1231,0)</f>
        <v>0</v>
      </c>
      <c r="M1215" s="129" t="str">
        <f t="shared" si="160"/>
        <v/>
      </c>
      <c r="N1215" s="161">
        <f t="shared" si="158"/>
        <v>0</v>
      </c>
      <c r="O1215" s="168">
        <f>Input!C1231</f>
        <v>0</v>
      </c>
      <c r="P1215" s="168"/>
      <c r="R1215" s="131">
        <f t="shared" si="159"/>
        <v>0</v>
      </c>
      <c r="S1215" s="133" t="str">
        <f t="shared" si="161"/>
        <v xml:space="preserve"> </v>
      </c>
      <c r="T1215" s="133"/>
      <c r="U1215" s="132" t="str">
        <f>_xlfn.IFNA(IF($D1215=0,LOOKUP($F1215,{0.1,0.2,0.3,0.4,0.5,0.6,0.7,0.8,0.9,1},{22,34,46,58,70,82,94,106,118,130}),""),"")</f>
        <v/>
      </c>
      <c r="V1215" s="132" t="str">
        <f>_xlfn.IFNA(IF($D1215=1,LOOKUP($F1215,{0.1,0.2,0.3,0.4,0.5,0.6,0.7,0.8,0.9,1},{23,35,47,59,71,83,95,107,119,131}),""),"")</f>
        <v/>
      </c>
      <c r="W1215" s="132" t="str">
        <f>_xlfn.IFNA(IF($D1215=2,LOOKUP($F1215,{0.1,0.2,0.3,0.4,0.5,0.6,0.7,0.8,0.9,1},{24,36,48,60,72,84,96,108,120,132}),""),"")</f>
        <v/>
      </c>
      <c r="X1215" s="132" t="str">
        <f>_xlfn.IFNA(IF($D1215=3,LOOKUP($F1215,{0.1,0.2,0.3,0.4,0.5,0.6,0.7,0.8,0.9,1},{25,37,49,61,73,85,97,109,121,133}),""),"")</f>
        <v/>
      </c>
      <c r="Y1215" s="132" t="str">
        <f>_xlfn.IFNA(IF($D1215=4,LOOKUP($F1215,{0.1,0.2,0.3,0.4,0.5,0.6,0.7,0.8,0.9,1},{26,38,50,62,74,86,98,110,122,134}),""),"")</f>
        <v/>
      </c>
      <c r="Z1215" s="132" t="str">
        <f>_xlfn.IFNA(IF($D1215=5,LOOKUP($F1215,{0.1,0.2,0.3,0.4,0.5,0.6,0.7,0.8,0.9,1},{27,39,51,63,75,87,99,111,123,135}),""),"")</f>
        <v/>
      </c>
      <c r="AA1215" s="132">
        <f t="shared" si="162"/>
        <v>0</v>
      </c>
      <c r="AB1215" s="132" t="str">
        <f t="shared" si="163"/>
        <v>00</v>
      </c>
      <c r="AC1215" s="82" t="e">
        <f>VLOOKUP(AB1215,'AMI Ref'!T:U,2,FALSE)</f>
        <v>#N/A</v>
      </c>
      <c r="AD1215" s="124"/>
      <c r="AE1215" s="81" t="str">
        <f>_xlfn.IFNA(IF($D1215=0,IF($J1215="Not Paid by Tenant",0,INDEX('AMI Ref'!$K$5:$N$5,MATCH($J1215,{"Oil","Gas","Electric - Other","ELECTRIC - HEAT PUMP"},0))),0),"")</f>
        <v/>
      </c>
      <c r="AF1215" s="81">
        <f>_xlfn.IFNA(IF($D1215=1,IF($J1215="Not Paid by Tenant",0,INDEX('AMI Ref'!$K$6:$N$6,MATCH($J1215,{"Oil","Gas","Electric - Other","ELECTRIC - HEAT PUMP"},0))),0),"")</f>
        <v>0</v>
      </c>
      <c r="AG1215" s="81">
        <f>_xlfn.IFNA(IF($D1215=2,IF($J1215="Not Paid by Tenant",0,INDEX('AMI Ref'!$K$7:$N$7,MATCH($J1215,{"Oil","Gas","Electric - Other","ELECTRIC - HEAT PUMP"},0))),0),"")</f>
        <v>0</v>
      </c>
      <c r="AH1215" s="81">
        <f>_xlfn.IFNA(IF($D1215=3,IF($J1215="Not Paid by Tenant",0,INDEX('AMI Ref'!$K$8:$N$8,MATCH($J1215,{"Oil","Gas","Electric - Other","ELECTRIC - HEAT PUMP"},0))),0),"")</f>
        <v>0</v>
      </c>
      <c r="AI1215" s="81">
        <f>_xlfn.IFNA(IF($D1215=4,IF($J1215="Not Paid by Tenant",0,INDEX('AMI Ref'!$K$9:$N$9,MATCH($J1215,{"Oil","Gas","Electric - Other","ELECTRIC - HEAT PUMP"},0))),0),"")</f>
        <v>0</v>
      </c>
      <c r="AJ1215" s="81">
        <f>_xlfn.IFNA(IF($D1215=5,IF($J1215="Not Paid by Tenant",0,INDEX('AMI Ref'!$K$10:$N$10,MATCH($J1215,{"Oil","Gas","Electric - Other","ELECTRIC - HEAT PUMP"},0))),0),"")</f>
        <v>0</v>
      </c>
      <c r="AK1215" s="128"/>
      <c r="AL1215" s="81" t="str">
        <f>_xlfn.IFNA(IF($D1215=0,IF($K1215="Not Paid by Tenant",0,INDEX('AMI Ref'!$O$5:$R$5,MATCH($K1215,{"Oil","Gas","Electric - Other","Electric ccASHP - split"},0))),0),"")</f>
        <v/>
      </c>
      <c r="AM1215" s="81">
        <f>_xlfn.IFNA(IF($D1215=1,IF($K1215="Not Paid by Tenant",0,INDEX('AMI Ref'!$O$6:$R$6,MATCH($K1215,{"Oil","Gas","Electric - Other","Electric ccASHP - split"},0))),0),"")</f>
        <v>0</v>
      </c>
      <c r="AN1215" s="81">
        <f>_xlfn.IFNA(IF($D1215=2,IF($K1215="Not Paid by Tenant",0,INDEX('AMI Ref'!$O$7:$R$7,MATCH($K1215,{"Oil","Gas","Electric - Other","Electric ccASHP - split"},0))),0),"")</f>
        <v>0</v>
      </c>
      <c r="AO1215" s="81">
        <f>_xlfn.IFNA(IF($D1215=3,IF($K1215="Not Paid by Tenant",0,INDEX('AMI Ref'!$O$8:$R$8,MATCH($K1215,{"Oil","Gas","Electric - Other","Electric ccASHP - split"},0))),0),"")</f>
        <v>0</v>
      </c>
      <c r="AP1215" s="81">
        <f>_xlfn.IFNA(IF($D1215=4,IF($K1215="Not Paid by Tenant",0,INDEX('AMI Ref'!$O$9:$R$9,MATCH($K1215,{"Oil","Gas","Electric - Other","Electric ccASHP - split"},0))),0),"")</f>
        <v>0</v>
      </c>
      <c r="AQ1215" s="81">
        <f>_xlfn.IFNA(IF($D1215=5,IF($K1215="Not Paid by Tenant",0,INDEX('AMI Ref'!$O$10:$R$10,MATCH($K1215,{"Oil","Gas","Electric - Other","Electric ccASHP - split"},0))),0),"")</f>
        <v>0</v>
      </c>
      <c r="AR1215" s="124">
        <f t="shared" si="164"/>
        <v>0</v>
      </c>
      <c r="AS1215" s="123" t="e">
        <f t="shared" si="165"/>
        <v>#N/A</v>
      </c>
    </row>
    <row r="1216" spans="1:45" x14ac:dyDescent="0.2">
      <c r="A1216" s="130">
        <v>1214</v>
      </c>
      <c r="B1216" s="177">
        <f>IF(OR(COUNTIF($B$2:$B1215,Input!$F1232)&lt;1,COUNTIF($O$2:$O1215,Input!$C1232)&lt;1),Input!F1232,0)</f>
        <v>0</v>
      </c>
      <c r="C1216" s="177">
        <f>IF(OR(COUNTIF($B$2:$B1215,Input!$F1232)&lt;1,COUNTIF($O$2:$O1215,Input!$C1232)&lt;1),Input!G1232,0)</f>
        <v>0</v>
      </c>
      <c r="D1216" s="177">
        <f>IF(OR(COUNTIF($B$2:$B1215,Input!$F1232)&lt;1,COUNTIF($O$2:$O1215,Input!$C1232)&lt;1),Input!H1232,0)</f>
        <v>0</v>
      </c>
      <c r="E1216" s="177">
        <f>IF(OR(COUNTIF($B$2:$B1215,Input!$F1232)&lt;1,COUNTIF($O$2:$O1215,Input!$C1232)&lt;1),Input!I1232,0)</f>
        <v>0</v>
      </c>
      <c r="F1216" s="177">
        <f>IF(OR(COUNTIF($B$2:$B1215,Input!$F1232)&lt;1,COUNTIF($O$2:$O1215,Input!$C1232)&lt;1),Input!J1232,0)</f>
        <v>0</v>
      </c>
      <c r="G1216" s="177">
        <f>IF(OR(COUNTIF($B$2:$B1215,Input!$F1232)&lt;1,COUNTIF($O$2:$O1215,Input!$C1232)&lt;1),Input!K1232,0)</f>
        <v>0</v>
      </c>
      <c r="H1216" s="177">
        <f>IF(OR(COUNTIF($B$2:$B1215,Input!$F1232)&lt;1,COUNTIF($O$2:$O1215,Input!$C1232)&lt;1),Input!L1232,0)</f>
        <v>0</v>
      </c>
      <c r="I1216" s="177">
        <f>IF(OR(COUNTIF($B$2:$B1215,Input!$F1232)&lt;1,COUNTIF($O$2:$O1215,Input!$C1232)&lt;1),Input!M1232,0)</f>
        <v>0</v>
      </c>
      <c r="J1216" s="177">
        <f>IF(OR(COUNTIF($B$2:$B1215,Input!$F1232)&lt;1,COUNTIF($O$2:$O1215,Input!$C1232)&lt;1),Input!N1232,0)</f>
        <v>0</v>
      </c>
      <c r="K1216" s="177">
        <f>IF(OR(COUNTIF($B$2:$B1215,Input!$F1232)&lt;1,COUNTIF($O$2:$O1215,Input!$C1232)&lt;1),Input!O1232,0)</f>
        <v>0</v>
      </c>
      <c r="L1216" s="177">
        <f>IF(OR(COUNTIF($B$2:$B1215,Input!$F1232)&lt;1,COUNTIF($O$2:$O1215,Input!$C1232)&lt;1),Input!P1232,0)</f>
        <v>0</v>
      </c>
      <c r="M1216" s="129" t="str">
        <f t="shared" si="160"/>
        <v/>
      </c>
      <c r="N1216" s="161">
        <f t="shared" si="158"/>
        <v>0</v>
      </c>
      <c r="O1216" s="168">
        <f>Input!C1232</f>
        <v>0</v>
      </c>
      <c r="P1216" s="168"/>
      <c r="R1216" s="131">
        <f t="shared" si="159"/>
        <v>0</v>
      </c>
      <c r="S1216" s="133" t="str">
        <f t="shared" si="161"/>
        <v xml:space="preserve"> </v>
      </c>
      <c r="T1216" s="133"/>
      <c r="U1216" s="132" t="str">
        <f>_xlfn.IFNA(IF($D1216=0,LOOKUP($F1216,{0.1,0.2,0.3,0.4,0.5,0.6,0.7,0.8,0.9,1},{22,34,46,58,70,82,94,106,118,130}),""),"")</f>
        <v/>
      </c>
      <c r="V1216" s="132" t="str">
        <f>_xlfn.IFNA(IF($D1216=1,LOOKUP($F1216,{0.1,0.2,0.3,0.4,0.5,0.6,0.7,0.8,0.9,1},{23,35,47,59,71,83,95,107,119,131}),""),"")</f>
        <v/>
      </c>
      <c r="W1216" s="132" t="str">
        <f>_xlfn.IFNA(IF($D1216=2,LOOKUP($F1216,{0.1,0.2,0.3,0.4,0.5,0.6,0.7,0.8,0.9,1},{24,36,48,60,72,84,96,108,120,132}),""),"")</f>
        <v/>
      </c>
      <c r="X1216" s="132" t="str">
        <f>_xlfn.IFNA(IF($D1216=3,LOOKUP($F1216,{0.1,0.2,0.3,0.4,0.5,0.6,0.7,0.8,0.9,1},{25,37,49,61,73,85,97,109,121,133}),""),"")</f>
        <v/>
      </c>
      <c r="Y1216" s="132" t="str">
        <f>_xlfn.IFNA(IF($D1216=4,LOOKUP($F1216,{0.1,0.2,0.3,0.4,0.5,0.6,0.7,0.8,0.9,1},{26,38,50,62,74,86,98,110,122,134}),""),"")</f>
        <v/>
      </c>
      <c r="Z1216" s="132" t="str">
        <f>_xlfn.IFNA(IF($D1216=5,LOOKUP($F1216,{0.1,0.2,0.3,0.4,0.5,0.6,0.7,0.8,0.9,1},{27,39,51,63,75,87,99,111,123,135}),""),"")</f>
        <v/>
      </c>
      <c r="AA1216" s="132">
        <f t="shared" si="162"/>
        <v>0</v>
      </c>
      <c r="AB1216" s="132" t="str">
        <f t="shared" si="163"/>
        <v>00</v>
      </c>
      <c r="AC1216" s="82" t="e">
        <f>VLOOKUP(AB1216,'AMI Ref'!T:U,2,FALSE)</f>
        <v>#N/A</v>
      </c>
      <c r="AD1216" s="124"/>
      <c r="AE1216" s="81" t="str">
        <f>_xlfn.IFNA(IF($D1216=0,IF($J1216="Not Paid by Tenant",0,INDEX('AMI Ref'!$K$5:$N$5,MATCH($J1216,{"Oil","Gas","Electric - Other","ELECTRIC - HEAT PUMP"},0))),0),"")</f>
        <v/>
      </c>
      <c r="AF1216" s="81">
        <f>_xlfn.IFNA(IF($D1216=1,IF($J1216="Not Paid by Tenant",0,INDEX('AMI Ref'!$K$6:$N$6,MATCH($J1216,{"Oil","Gas","Electric - Other","ELECTRIC - HEAT PUMP"},0))),0),"")</f>
        <v>0</v>
      </c>
      <c r="AG1216" s="81">
        <f>_xlfn.IFNA(IF($D1216=2,IF($J1216="Not Paid by Tenant",0,INDEX('AMI Ref'!$K$7:$N$7,MATCH($J1216,{"Oil","Gas","Electric - Other","ELECTRIC - HEAT PUMP"},0))),0),"")</f>
        <v>0</v>
      </c>
      <c r="AH1216" s="81">
        <f>_xlfn.IFNA(IF($D1216=3,IF($J1216="Not Paid by Tenant",0,INDEX('AMI Ref'!$K$8:$N$8,MATCH($J1216,{"Oil","Gas","Electric - Other","ELECTRIC - HEAT PUMP"},0))),0),"")</f>
        <v>0</v>
      </c>
      <c r="AI1216" s="81">
        <f>_xlfn.IFNA(IF($D1216=4,IF($J1216="Not Paid by Tenant",0,INDEX('AMI Ref'!$K$9:$N$9,MATCH($J1216,{"Oil","Gas","Electric - Other","ELECTRIC - HEAT PUMP"},0))),0),"")</f>
        <v>0</v>
      </c>
      <c r="AJ1216" s="81">
        <f>_xlfn.IFNA(IF($D1216=5,IF($J1216="Not Paid by Tenant",0,INDEX('AMI Ref'!$K$10:$N$10,MATCH($J1216,{"Oil","Gas","Electric - Other","ELECTRIC - HEAT PUMP"},0))),0),"")</f>
        <v>0</v>
      </c>
      <c r="AK1216" s="128"/>
      <c r="AL1216" s="81" t="str">
        <f>_xlfn.IFNA(IF($D1216=0,IF($K1216="Not Paid by Tenant",0,INDEX('AMI Ref'!$O$5:$R$5,MATCH($K1216,{"Oil","Gas","Electric - Other","Electric ccASHP - split"},0))),0),"")</f>
        <v/>
      </c>
      <c r="AM1216" s="81">
        <f>_xlfn.IFNA(IF($D1216=1,IF($K1216="Not Paid by Tenant",0,INDEX('AMI Ref'!$O$6:$R$6,MATCH($K1216,{"Oil","Gas","Electric - Other","Electric ccASHP - split"},0))),0),"")</f>
        <v>0</v>
      </c>
      <c r="AN1216" s="81">
        <f>_xlfn.IFNA(IF($D1216=2,IF($K1216="Not Paid by Tenant",0,INDEX('AMI Ref'!$O$7:$R$7,MATCH($K1216,{"Oil","Gas","Electric - Other","Electric ccASHP - split"},0))),0),"")</f>
        <v>0</v>
      </c>
      <c r="AO1216" s="81">
        <f>_xlfn.IFNA(IF($D1216=3,IF($K1216="Not Paid by Tenant",0,INDEX('AMI Ref'!$O$8:$R$8,MATCH($K1216,{"Oil","Gas","Electric - Other","Electric ccASHP - split"},0))),0),"")</f>
        <v>0</v>
      </c>
      <c r="AP1216" s="81">
        <f>_xlfn.IFNA(IF($D1216=4,IF($K1216="Not Paid by Tenant",0,INDEX('AMI Ref'!$O$9:$R$9,MATCH($K1216,{"Oil","Gas","Electric - Other","Electric ccASHP - split"},0))),0),"")</f>
        <v>0</v>
      </c>
      <c r="AQ1216" s="81">
        <f>_xlfn.IFNA(IF($D1216=5,IF($K1216="Not Paid by Tenant",0,INDEX('AMI Ref'!$O$10:$R$10,MATCH($K1216,{"Oil","Gas","Electric - Other","Electric ccASHP - split"},0))),0),"")</f>
        <v>0</v>
      </c>
      <c r="AR1216" s="124">
        <f t="shared" si="164"/>
        <v>0</v>
      </c>
      <c r="AS1216" s="123" t="e">
        <f t="shared" si="165"/>
        <v>#N/A</v>
      </c>
    </row>
    <row r="1217" spans="1:45" x14ac:dyDescent="0.2">
      <c r="A1217" s="130">
        <v>1215</v>
      </c>
      <c r="B1217" s="177">
        <f>IF(OR(COUNTIF($B$2:$B1216,Input!$F1233)&lt;1,COUNTIF($O$2:$O1216,Input!$C1233)&lt;1),Input!F1233,0)</f>
        <v>0</v>
      </c>
      <c r="C1217" s="177">
        <f>IF(OR(COUNTIF($B$2:$B1216,Input!$F1233)&lt;1,COUNTIF($O$2:$O1216,Input!$C1233)&lt;1),Input!G1233,0)</f>
        <v>0</v>
      </c>
      <c r="D1217" s="177">
        <f>IF(OR(COUNTIF($B$2:$B1216,Input!$F1233)&lt;1,COUNTIF($O$2:$O1216,Input!$C1233)&lt;1),Input!H1233,0)</f>
        <v>0</v>
      </c>
      <c r="E1217" s="177">
        <f>IF(OR(COUNTIF($B$2:$B1216,Input!$F1233)&lt;1,COUNTIF($O$2:$O1216,Input!$C1233)&lt;1),Input!I1233,0)</f>
        <v>0</v>
      </c>
      <c r="F1217" s="177">
        <f>IF(OR(COUNTIF($B$2:$B1216,Input!$F1233)&lt;1,COUNTIF($O$2:$O1216,Input!$C1233)&lt;1),Input!J1233,0)</f>
        <v>0</v>
      </c>
      <c r="G1217" s="177">
        <f>IF(OR(COUNTIF($B$2:$B1216,Input!$F1233)&lt;1,COUNTIF($O$2:$O1216,Input!$C1233)&lt;1),Input!K1233,0)</f>
        <v>0</v>
      </c>
      <c r="H1217" s="177">
        <f>IF(OR(COUNTIF($B$2:$B1216,Input!$F1233)&lt;1,COUNTIF($O$2:$O1216,Input!$C1233)&lt;1),Input!L1233,0)</f>
        <v>0</v>
      </c>
      <c r="I1217" s="177">
        <f>IF(OR(COUNTIF($B$2:$B1216,Input!$F1233)&lt;1,COUNTIF($O$2:$O1216,Input!$C1233)&lt;1),Input!M1233,0)</f>
        <v>0</v>
      </c>
      <c r="J1217" s="177">
        <f>IF(OR(COUNTIF($B$2:$B1216,Input!$F1233)&lt;1,COUNTIF($O$2:$O1216,Input!$C1233)&lt;1),Input!N1233,0)</f>
        <v>0</v>
      </c>
      <c r="K1217" s="177">
        <f>IF(OR(COUNTIF($B$2:$B1216,Input!$F1233)&lt;1,COUNTIF($O$2:$O1216,Input!$C1233)&lt;1),Input!O1233,0)</f>
        <v>0</v>
      </c>
      <c r="L1217" s="177">
        <f>IF(OR(COUNTIF($B$2:$B1216,Input!$F1233)&lt;1,COUNTIF($O$2:$O1216,Input!$C1233)&lt;1),Input!P1233,0)</f>
        <v>0</v>
      </c>
      <c r="M1217" s="129" t="str">
        <f t="shared" si="160"/>
        <v/>
      </c>
      <c r="N1217" s="161">
        <f t="shared" si="158"/>
        <v>0</v>
      </c>
      <c r="O1217" s="168">
        <f>Input!C1233</f>
        <v>0</v>
      </c>
      <c r="P1217" s="168"/>
      <c r="R1217" s="131">
        <f t="shared" si="159"/>
        <v>0</v>
      </c>
      <c r="S1217" s="133" t="str">
        <f t="shared" si="161"/>
        <v xml:space="preserve"> </v>
      </c>
      <c r="T1217" s="133"/>
      <c r="U1217" s="132" t="str">
        <f>_xlfn.IFNA(IF($D1217=0,LOOKUP($F1217,{0.1,0.2,0.3,0.4,0.5,0.6,0.7,0.8,0.9,1},{22,34,46,58,70,82,94,106,118,130}),""),"")</f>
        <v/>
      </c>
      <c r="V1217" s="132" t="str">
        <f>_xlfn.IFNA(IF($D1217=1,LOOKUP($F1217,{0.1,0.2,0.3,0.4,0.5,0.6,0.7,0.8,0.9,1},{23,35,47,59,71,83,95,107,119,131}),""),"")</f>
        <v/>
      </c>
      <c r="W1217" s="132" t="str">
        <f>_xlfn.IFNA(IF($D1217=2,LOOKUP($F1217,{0.1,0.2,0.3,0.4,0.5,0.6,0.7,0.8,0.9,1},{24,36,48,60,72,84,96,108,120,132}),""),"")</f>
        <v/>
      </c>
      <c r="X1217" s="132" t="str">
        <f>_xlfn.IFNA(IF($D1217=3,LOOKUP($F1217,{0.1,0.2,0.3,0.4,0.5,0.6,0.7,0.8,0.9,1},{25,37,49,61,73,85,97,109,121,133}),""),"")</f>
        <v/>
      </c>
      <c r="Y1217" s="132" t="str">
        <f>_xlfn.IFNA(IF($D1217=4,LOOKUP($F1217,{0.1,0.2,0.3,0.4,0.5,0.6,0.7,0.8,0.9,1},{26,38,50,62,74,86,98,110,122,134}),""),"")</f>
        <v/>
      </c>
      <c r="Z1217" s="132" t="str">
        <f>_xlfn.IFNA(IF($D1217=5,LOOKUP($F1217,{0.1,0.2,0.3,0.4,0.5,0.6,0.7,0.8,0.9,1},{27,39,51,63,75,87,99,111,123,135}),""),"")</f>
        <v/>
      </c>
      <c r="AA1217" s="132">
        <f t="shared" si="162"/>
        <v>0</v>
      </c>
      <c r="AB1217" s="132" t="str">
        <f t="shared" si="163"/>
        <v>00</v>
      </c>
      <c r="AC1217" s="82" t="e">
        <f>VLOOKUP(AB1217,'AMI Ref'!T:U,2,FALSE)</f>
        <v>#N/A</v>
      </c>
      <c r="AD1217" s="124"/>
      <c r="AE1217" s="81" t="str">
        <f>_xlfn.IFNA(IF($D1217=0,IF($J1217="Not Paid by Tenant",0,INDEX('AMI Ref'!$K$5:$N$5,MATCH($J1217,{"Oil","Gas","Electric - Other","ELECTRIC - HEAT PUMP"},0))),0),"")</f>
        <v/>
      </c>
      <c r="AF1217" s="81">
        <f>_xlfn.IFNA(IF($D1217=1,IF($J1217="Not Paid by Tenant",0,INDEX('AMI Ref'!$K$6:$N$6,MATCH($J1217,{"Oil","Gas","Electric - Other","ELECTRIC - HEAT PUMP"},0))),0),"")</f>
        <v>0</v>
      </c>
      <c r="AG1217" s="81">
        <f>_xlfn.IFNA(IF($D1217=2,IF($J1217="Not Paid by Tenant",0,INDEX('AMI Ref'!$K$7:$N$7,MATCH($J1217,{"Oil","Gas","Electric - Other","ELECTRIC - HEAT PUMP"},0))),0),"")</f>
        <v>0</v>
      </c>
      <c r="AH1217" s="81">
        <f>_xlfn.IFNA(IF($D1217=3,IF($J1217="Not Paid by Tenant",0,INDEX('AMI Ref'!$K$8:$N$8,MATCH($J1217,{"Oil","Gas","Electric - Other","ELECTRIC - HEAT PUMP"},0))),0),"")</f>
        <v>0</v>
      </c>
      <c r="AI1217" s="81">
        <f>_xlfn.IFNA(IF($D1217=4,IF($J1217="Not Paid by Tenant",0,INDEX('AMI Ref'!$K$9:$N$9,MATCH($J1217,{"Oil","Gas","Electric - Other","ELECTRIC - HEAT PUMP"},0))),0),"")</f>
        <v>0</v>
      </c>
      <c r="AJ1217" s="81">
        <f>_xlfn.IFNA(IF($D1217=5,IF($J1217="Not Paid by Tenant",0,INDEX('AMI Ref'!$K$10:$N$10,MATCH($J1217,{"Oil","Gas","Electric - Other","ELECTRIC - HEAT PUMP"},0))),0),"")</f>
        <v>0</v>
      </c>
      <c r="AK1217" s="128"/>
      <c r="AL1217" s="81" t="str">
        <f>_xlfn.IFNA(IF($D1217=0,IF($K1217="Not Paid by Tenant",0,INDEX('AMI Ref'!$O$5:$R$5,MATCH($K1217,{"Oil","Gas","Electric - Other","Electric ccASHP - split"},0))),0),"")</f>
        <v/>
      </c>
      <c r="AM1217" s="81">
        <f>_xlfn.IFNA(IF($D1217=1,IF($K1217="Not Paid by Tenant",0,INDEX('AMI Ref'!$O$6:$R$6,MATCH($K1217,{"Oil","Gas","Electric - Other","Electric ccASHP - split"},0))),0),"")</f>
        <v>0</v>
      </c>
      <c r="AN1217" s="81">
        <f>_xlfn.IFNA(IF($D1217=2,IF($K1217="Not Paid by Tenant",0,INDEX('AMI Ref'!$O$7:$R$7,MATCH($K1217,{"Oil","Gas","Electric - Other","Electric ccASHP - split"},0))),0),"")</f>
        <v>0</v>
      </c>
      <c r="AO1217" s="81">
        <f>_xlfn.IFNA(IF($D1217=3,IF($K1217="Not Paid by Tenant",0,INDEX('AMI Ref'!$O$8:$R$8,MATCH($K1217,{"Oil","Gas","Electric - Other","Electric ccASHP - split"},0))),0),"")</f>
        <v>0</v>
      </c>
      <c r="AP1217" s="81">
        <f>_xlfn.IFNA(IF($D1217=4,IF($K1217="Not Paid by Tenant",0,INDEX('AMI Ref'!$O$9:$R$9,MATCH($K1217,{"Oil","Gas","Electric - Other","Electric ccASHP - split"},0))),0),"")</f>
        <v>0</v>
      </c>
      <c r="AQ1217" s="81">
        <f>_xlfn.IFNA(IF($D1217=5,IF($K1217="Not Paid by Tenant",0,INDEX('AMI Ref'!$O$10:$R$10,MATCH($K1217,{"Oil","Gas","Electric - Other","Electric ccASHP - split"},0))),0),"")</f>
        <v>0</v>
      </c>
      <c r="AR1217" s="124">
        <f t="shared" si="164"/>
        <v>0</v>
      </c>
      <c r="AS1217" s="123" t="e">
        <f t="shared" si="165"/>
        <v>#N/A</v>
      </c>
    </row>
    <row r="1218" spans="1:45" x14ac:dyDescent="0.2">
      <c r="A1218" s="130">
        <v>1216</v>
      </c>
      <c r="B1218" s="177">
        <f>IF(OR(COUNTIF($B$2:$B1217,Input!$F1234)&lt;1,COUNTIF($O$2:$O1217,Input!$C1234)&lt;1),Input!F1234,0)</f>
        <v>0</v>
      </c>
      <c r="C1218" s="177">
        <f>IF(OR(COUNTIF($B$2:$B1217,Input!$F1234)&lt;1,COUNTIF($O$2:$O1217,Input!$C1234)&lt;1),Input!G1234,0)</f>
        <v>0</v>
      </c>
      <c r="D1218" s="177">
        <f>IF(OR(COUNTIF($B$2:$B1217,Input!$F1234)&lt;1,COUNTIF($O$2:$O1217,Input!$C1234)&lt;1),Input!H1234,0)</f>
        <v>0</v>
      </c>
      <c r="E1218" s="177">
        <f>IF(OR(COUNTIF($B$2:$B1217,Input!$F1234)&lt;1,COUNTIF($O$2:$O1217,Input!$C1234)&lt;1),Input!I1234,0)</f>
        <v>0</v>
      </c>
      <c r="F1218" s="177">
        <f>IF(OR(COUNTIF($B$2:$B1217,Input!$F1234)&lt;1,COUNTIF($O$2:$O1217,Input!$C1234)&lt;1),Input!J1234,0)</f>
        <v>0</v>
      </c>
      <c r="G1218" s="177">
        <f>IF(OR(COUNTIF($B$2:$B1217,Input!$F1234)&lt;1,COUNTIF($O$2:$O1217,Input!$C1234)&lt;1),Input!K1234,0)</f>
        <v>0</v>
      </c>
      <c r="H1218" s="177">
        <f>IF(OR(COUNTIF($B$2:$B1217,Input!$F1234)&lt;1,COUNTIF($O$2:$O1217,Input!$C1234)&lt;1),Input!L1234,0)</f>
        <v>0</v>
      </c>
      <c r="I1218" s="177">
        <f>IF(OR(COUNTIF($B$2:$B1217,Input!$F1234)&lt;1,COUNTIF($O$2:$O1217,Input!$C1234)&lt;1),Input!M1234,0)</f>
        <v>0</v>
      </c>
      <c r="J1218" s="177">
        <f>IF(OR(COUNTIF($B$2:$B1217,Input!$F1234)&lt;1,COUNTIF($O$2:$O1217,Input!$C1234)&lt;1),Input!N1234,0)</f>
        <v>0</v>
      </c>
      <c r="K1218" s="177">
        <f>IF(OR(COUNTIF($B$2:$B1217,Input!$F1234)&lt;1,COUNTIF($O$2:$O1217,Input!$C1234)&lt;1),Input!O1234,0)</f>
        <v>0</v>
      </c>
      <c r="L1218" s="177">
        <f>IF(OR(COUNTIF($B$2:$B1217,Input!$F1234)&lt;1,COUNTIF($O$2:$O1217,Input!$C1234)&lt;1),Input!P1234,0)</f>
        <v>0</v>
      </c>
      <c r="M1218" s="129" t="str">
        <f t="shared" si="160"/>
        <v/>
      </c>
      <c r="N1218" s="161">
        <f t="shared" si="158"/>
        <v>0</v>
      </c>
      <c r="O1218" s="168">
        <f>Input!C1234</f>
        <v>0</v>
      </c>
      <c r="P1218" s="168"/>
      <c r="R1218" s="131">
        <f t="shared" si="159"/>
        <v>0</v>
      </c>
      <c r="S1218" s="133" t="str">
        <f t="shared" si="161"/>
        <v xml:space="preserve"> </v>
      </c>
      <c r="T1218" s="133"/>
      <c r="U1218" s="132" t="str">
        <f>_xlfn.IFNA(IF($D1218=0,LOOKUP($F1218,{0.1,0.2,0.3,0.4,0.5,0.6,0.7,0.8,0.9,1},{22,34,46,58,70,82,94,106,118,130}),""),"")</f>
        <v/>
      </c>
      <c r="V1218" s="132" t="str">
        <f>_xlfn.IFNA(IF($D1218=1,LOOKUP($F1218,{0.1,0.2,0.3,0.4,0.5,0.6,0.7,0.8,0.9,1},{23,35,47,59,71,83,95,107,119,131}),""),"")</f>
        <v/>
      </c>
      <c r="W1218" s="132" t="str">
        <f>_xlfn.IFNA(IF($D1218=2,LOOKUP($F1218,{0.1,0.2,0.3,0.4,0.5,0.6,0.7,0.8,0.9,1},{24,36,48,60,72,84,96,108,120,132}),""),"")</f>
        <v/>
      </c>
      <c r="X1218" s="132" t="str">
        <f>_xlfn.IFNA(IF($D1218=3,LOOKUP($F1218,{0.1,0.2,0.3,0.4,0.5,0.6,0.7,0.8,0.9,1},{25,37,49,61,73,85,97,109,121,133}),""),"")</f>
        <v/>
      </c>
      <c r="Y1218" s="132" t="str">
        <f>_xlfn.IFNA(IF($D1218=4,LOOKUP($F1218,{0.1,0.2,0.3,0.4,0.5,0.6,0.7,0.8,0.9,1},{26,38,50,62,74,86,98,110,122,134}),""),"")</f>
        <v/>
      </c>
      <c r="Z1218" s="132" t="str">
        <f>_xlfn.IFNA(IF($D1218=5,LOOKUP($F1218,{0.1,0.2,0.3,0.4,0.5,0.6,0.7,0.8,0.9,1},{27,39,51,63,75,87,99,111,123,135}),""),"")</f>
        <v/>
      </c>
      <c r="AA1218" s="132">
        <f t="shared" si="162"/>
        <v>0</v>
      </c>
      <c r="AB1218" s="132" t="str">
        <f t="shared" si="163"/>
        <v>00</v>
      </c>
      <c r="AC1218" s="82" t="e">
        <f>VLOOKUP(AB1218,'AMI Ref'!T:U,2,FALSE)</f>
        <v>#N/A</v>
      </c>
      <c r="AD1218" s="124"/>
      <c r="AE1218" s="81" t="str">
        <f>_xlfn.IFNA(IF($D1218=0,IF($J1218="Not Paid by Tenant",0,INDEX('AMI Ref'!$K$5:$N$5,MATCH($J1218,{"Oil","Gas","Electric - Other","ELECTRIC - HEAT PUMP"},0))),0),"")</f>
        <v/>
      </c>
      <c r="AF1218" s="81">
        <f>_xlfn.IFNA(IF($D1218=1,IF($J1218="Not Paid by Tenant",0,INDEX('AMI Ref'!$K$6:$N$6,MATCH($J1218,{"Oil","Gas","Electric - Other","ELECTRIC - HEAT PUMP"},0))),0),"")</f>
        <v>0</v>
      </c>
      <c r="AG1218" s="81">
        <f>_xlfn.IFNA(IF($D1218=2,IF($J1218="Not Paid by Tenant",0,INDEX('AMI Ref'!$K$7:$N$7,MATCH($J1218,{"Oil","Gas","Electric - Other","ELECTRIC - HEAT PUMP"},0))),0),"")</f>
        <v>0</v>
      </c>
      <c r="AH1218" s="81">
        <f>_xlfn.IFNA(IF($D1218=3,IF($J1218="Not Paid by Tenant",0,INDEX('AMI Ref'!$K$8:$N$8,MATCH($J1218,{"Oil","Gas","Electric - Other","ELECTRIC - HEAT PUMP"},0))),0),"")</f>
        <v>0</v>
      </c>
      <c r="AI1218" s="81">
        <f>_xlfn.IFNA(IF($D1218=4,IF($J1218="Not Paid by Tenant",0,INDEX('AMI Ref'!$K$9:$N$9,MATCH($J1218,{"Oil","Gas","Electric - Other","ELECTRIC - HEAT PUMP"},0))),0),"")</f>
        <v>0</v>
      </c>
      <c r="AJ1218" s="81">
        <f>_xlfn.IFNA(IF($D1218=5,IF($J1218="Not Paid by Tenant",0,INDEX('AMI Ref'!$K$10:$N$10,MATCH($J1218,{"Oil","Gas","Electric - Other","ELECTRIC - HEAT PUMP"},0))),0),"")</f>
        <v>0</v>
      </c>
      <c r="AK1218" s="128"/>
      <c r="AL1218" s="81" t="str">
        <f>_xlfn.IFNA(IF($D1218=0,IF($K1218="Not Paid by Tenant",0,INDEX('AMI Ref'!$O$5:$R$5,MATCH($K1218,{"Oil","Gas","Electric - Other","Electric ccASHP - split"},0))),0),"")</f>
        <v/>
      </c>
      <c r="AM1218" s="81">
        <f>_xlfn.IFNA(IF($D1218=1,IF($K1218="Not Paid by Tenant",0,INDEX('AMI Ref'!$O$6:$R$6,MATCH($K1218,{"Oil","Gas","Electric - Other","Electric ccASHP - split"},0))),0),"")</f>
        <v>0</v>
      </c>
      <c r="AN1218" s="81">
        <f>_xlfn.IFNA(IF($D1218=2,IF($K1218="Not Paid by Tenant",0,INDEX('AMI Ref'!$O$7:$R$7,MATCH($K1218,{"Oil","Gas","Electric - Other","Electric ccASHP - split"},0))),0),"")</f>
        <v>0</v>
      </c>
      <c r="AO1218" s="81">
        <f>_xlfn.IFNA(IF($D1218=3,IF($K1218="Not Paid by Tenant",0,INDEX('AMI Ref'!$O$8:$R$8,MATCH($K1218,{"Oil","Gas","Electric - Other","Electric ccASHP - split"},0))),0),"")</f>
        <v>0</v>
      </c>
      <c r="AP1218" s="81">
        <f>_xlfn.IFNA(IF($D1218=4,IF($K1218="Not Paid by Tenant",0,INDEX('AMI Ref'!$O$9:$R$9,MATCH($K1218,{"Oil","Gas","Electric - Other","Electric ccASHP - split"},0))),0),"")</f>
        <v>0</v>
      </c>
      <c r="AQ1218" s="81">
        <f>_xlfn.IFNA(IF($D1218=5,IF($K1218="Not Paid by Tenant",0,INDEX('AMI Ref'!$O$10:$R$10,MATCH($K1218,{"Oil","Gas","Electric - Other","Electric ccASHP - split"},0))),0),"")</f>
        <v>0</v>
      </c>
      <c r="AR1218" s="124">
        <f t="shared" si="164"/>
        <v>0</v>
      </c>
      <c r="AS1218" s="123" t="e">
        <f t="shared" si="165"/>
        <v>#N/A</v>
      </c>
    </row>
    <row r="1219" spans="1:45" x14ac:dyDescent="0.2">
      <c r="A1219" s="130">
        <v>1217</v>
      </c>
      <c r="B1219" s="177">
        <f>IF(OR(COUNTIF($B$2:$B1218,Input!$F1235)&lt;1,COUNTIF($O$2:$O1218,Input!$C1235)&lt;1),Input!F1235,0)</f>
        <v>0</v>
      </c>
      <c r="C1219" s="177">
        <f>IF(OR(COUNTIF($B$2:$B1218,Input!$F1235)&lt;1,COUNTIF($O$2:$O1218,Input!$C1235)&lt;1),Input!G1235,0)</f>
        <v>0</v>
      </c>
      <c r="D1219" s="177">
        <f>IF(OR(COUNTIF($B$2:$B1218,Input!$F1235)&lt;1,COUNTIF($O$2:$O1218,Input!$C1235)&lt;1),Input!H1235,0)</f>
        <v>0</v>
      </c>
      <c r="E1219" s="177">
        <f>IF(OR(COUNTIF($B$2:$B1218,Input!$F1235)&lt;1,COUNTIF($O$2:$O1218,Input!$C1235)&lt;1),Input!I1235,0)</f>
        <v>0</v>
      </c>
      <c r="F1219" s="177">
        <f>IF(OR(COUNTIF($B$2:$B1218,Input!$F1235)&lt;1,COUNTIF($O$2:$O1218,Input!$C1235)&lt;1),Input!J1235,0)</f>
        <v>0</v>
      </c>
      <c r="G1219" s="177">
        <f>IF(OR(COUNTIF($B$2:$B1218,Input!$F1235)&lt;1,COUNTIF($O$2:$O1218,Input!$C1235)&lt;1),Input!K1235,0)</f>
        <v>0</v>
      </c>
      <c r="H1219" s="177">
        <f>IF(OR(COUNTIF($B$2:$B1218,Input!$F1235)&lt;1,COUNTIF($O$2:$O1218,Input!$C1235)&lt;1),Input!L1235,0)</f>
        <v>0</v>
      </c>
      <c r="I1219" s="177">
        <f>IF(OR(COUNTIF($B$2:$B1218,Input!$F1235)&lt;1,COUNTIF($O$2:$O1218,Input!$C1235)&lt;1),Input!M1235,0)</f>
        <v>0</v>
      </c>
      <c r="J1219" s="177">
        <f>IF(OR(COUNTIF($B$2:$B1218,Input!$F1235)&lt;1,COUNTIF($O$2:$O1218,Input!$C1235)&lt;1),Input!N1235,0)</f>
        <v>0</v>
      </c>
      <c r="K1219" s="177">
        <f>IF(OR(COUNTIF($B$2:$B1218,Input!$F1235)&lt;1,COUNTIF($O$2:$O1218,Input!$C1235)&lt;1),Input!O1235,0)</f>
        <v>0</v>
      </c>
      <c r="L1219" s="177">
        <f>IF(OR(COUNTIF($B$2:$B1218,Input!$F1235)&lt;1,COUNTIF($O$2:$O1218,Input!$C1235)&lt;1),Input!P1235,0)</f>
        <v>0</v>
      </c>
      <c r="M1219" s="129" t="str">
        <f t="shared" si="160"/>
        <v/>
      </c>
      <c r="N1219" s="161">
        <f t="shared" si="158"/>
        <v>0</v>
      </c>
      <c r="O1219" s="168">
        <f>Input!C1235</f>
        <v>0</v>
      </c>
      <c r="P1219" s="168"/>
      <c r="R1219" s="131">
        <f t="shared" si="159"/>
        <v>0</v>
      </c>
      <c r="S1219" s="133" t="str">
        <f t="shared" si="161"/>
        <v xml:space="preserve"> </v>
      </c>
      <c r="T1219" s="133"/>
      <c r="U1219" s="132" t="str">
        <f>_xlfn.IFNA(IF($D1219=0,LOOKUP($F1219,{0.1,0.2,0.3,0.4,0.5,0.6,0.7,0.8,0.9,1},{22,34,46,58,70,82,94,106,118,130}),""),"")</f>
        <v/>
      </c>
      <c r="V1219" s="132" t="str">
        <f>_xlfn.IFNA(IF($D1219=1,LOOKUP($F1219,{0.1,0.2,0.3,0.4,0.5,0.6,0.7,0.8,0.9,1},{23,35,47,59,71,83,95,107,119,131}),""),"")</f>
        <v/>
      </c>
      <c r="W1219" s="132" t="str">
        <f>_xlfn.IFNA(IF($D1219=2,LOOKUP($F1219,{0.1,0.2,0.3,0.4,0.5,0.6,0.7,0.8,0.9,1},{24,36,48,60,72,84,96,108,120,132}),""),"")</f>
        <v/>
      </c>
      <c r="X1219" s="132" t="str">
        <f>_xlfn.IFNA(IF($D1219=3,LOOKUP($F1219,{0.1,0.2,0.3,0.4,0.5,0.6,0.7,0.8,0.9,1},{25,37,49,61,73,85,97,109,121,133}),""),"")</f>
        <v/>
      </c>
      <c r="Y1219" s="132" t="str">
        <f>_xlfn.IFNA(IF($D1219=4,LOOKUP($F1219,{0.1,0.2,0.3,0.4,0.5,0.6,0.7,0.8,0.9,1},{26,38,50,62,74,86,98,110,122,134}),""),"")</f>
        <v/>
      </c>
      <c r="Z1219" s="132" t="str">
        <f>_xlfn.IFNA(IF($D1219=5,LOOKUP($F1219,{0.1,0.2,0.3,0.4,0.5,0.6,0.7,0.8,0.9,1},{27,39,51,63,75,87,99,111,123,135}),""),"")</f>
        <v/>
      </c>
      <c r="AA1219" s="132">
        <f t="shared" si="162"/>
        <v>0</v>
      </c>
      <c r="AB1219" s="132" t="str">
        <f t="shared" si="163"/>
        <v>00</v>
      </c>
      <c r="AC1219" s="82" t="e">
        <f>VLOOKUP(AB1219,'AMI Ref'!T:U,2,FALSE)</f>
        <v>#N/A</v>
      </c>
      <c r="AD1219" s="124"/>
      <c r="AE1219" s="81" t="str">
        <f>_xlfn.IFNA(IF($D1219=0,IF($J1219="Not Paid by Tenant",0,INDEX('AMI Ref'!$K$5:$N$5,MATCH($J1219,{"Oil","Gas","Electric - Other","ELECTRIC - HEAT PUMP"},0))),0),"")</f>
        <v/>
      </c>
      <c r="AF1219" s="81">
        <f>_xlfn.IFNA(IF($D1219=1,IF($J1219="Not Paid by Tenant",0,INDEX('AMI Ref'!$K$6:$N$6,MATCH($J1219,{"Oil","Gas","Electric - Other","ELECTRIC - HEAT PUMP"},0))),0),"")</f>
        <v>0</v>
      </c>
      <c r="AG1219" s="81">
        <f>_xlfn.IFNA(IF($D1219=2,IF($J1219="Not Paid by Tenant",0,INDEX('AMI Ref'!$K$7:$N$7,MATCH($J1219,{"Oil","Gas","Electric - Other","ELECTRIC - HEAT PUMP"},0))),0),"")</f>
        <v>0</v>
      </c>
      <c r="AH1219" s="81">
        <f>_xlfn.IFNA(IF($D1219=3,IF($J1219="Not Paid by Tenant",0,INDEX('AMI Ref'!$K$8:$N$8,MATCH($J1219,{"Oil","Gas","Electric - Other","ELECTRIC - HEAT PUMP"},0))),0),"")</f>
        <v>0</v>
      </c>
      <c r="AI1219" s="81">
        <f>_xlfn.IFNA(IF($D1219=4,IF($J1219="Not Paid by Tenant",0,INDEX('AMI Ref'!$K$9:$N$9,MATCH($J1219,{"Oil","Gas","Electric - Other","ELECTRIC - HEAT PUMP"},0))),0),"")</f>
        <v>0</v>
      </c>
      <c r="AJ1219" s="81">
        <f>_xlfn.IFNA(IF($D1219=5,IF($J1219="Not Paid by Tenant",0,INDEX('AMI Ref'!$K$10:$N$10,MATCH($J1219,{"Oil","Gas","Electric - Other","ELECTRIC - HEAT PUMP"},0))),0),"")</f>
        <v>0</v>
      </c>
      <c r="AK1219" s="128"/>
      <c r="AL1219" s="81" t="str">
        <f>_xlfn.IFNA(IF($D1219=0,IF($K1219="Not Paid by Tenant",0,INDEX('AMI Ref'!$O$5:$R$5,MATCH($K1219,{"Oil","Gas","Electric - Other","Electric ccASHP - split"},0))),0),"")</f>
        <v/>
      </c>
      <c r="AM1219" s="81">
        <f>_xlfn.IFNA(IF($D1219=1,IF($K1219="Not Paid by Tenant",0,INDEX('AMI Ref'!$O$6:$R$6,MATCH($K1219,{"Oil","Gas","Electric - Other","Electric ccASHP - split"},0))),0),"")</f>
        <v>0</v>
      </c>
      <c r="AN1219" s="81">
        <f>_xlfn.IFNA(IF($D1219=2,IF($K1219="Not Paid by Tenant",0,INDEX('AMI Ref'!$O$7:$R$7,MATCH($K1219,{"Oil","Gas","Electric - Other","Electric ccASHP - split"},0))),0),"")</f>
        <v>0</v>
      </c>
      <c r="AO1219" s="81">
        <f>_xlfn.IFNA(IF($D1219=3,IF($K1219="Not Paid by Tenant",0,INDEX('AMI Ref'!$O$8:$R$8,MATCH($K1219,{"Oil","Gas","Electric - Other","Electric ccASHP - split"},0))),0),"")</f>
        <v>0</v>
      </c>
      <c r="AP1219" s="81">
        <f>_xlfn.IFNA(IF($D1219=4,IF($K1219="Not Paid by Tenant",0,INDEX('AMI Ref'!$O$9:$R$9,MATCH($K1219,{"Oil","Gas","Electric - Other","Electric ccASHP - split"},0))),0),"")</f>
        <v>0</v>
      </c>
      <c r="AQ1219" s="81">
        <f>_xlfn.IFNA(IF($D1219=5,IF($K1219="Not Paid by Tenant",0,INDEX('AMI Ref'!$O$10:$R$10,MATCH($K1219,{"Oil","Gas","Electric - Other","Electric ccASHP - split"},0))),0),"")</f>
        <v>0</v>
      </c>
      <c r="AR1219" s="124">
        <f t="shared" si="164"/>
        <v>0</v>
      </c>
      <c r="AS1219" s="123" t="e">
        <f t="shared" si="165"/>
        <v>#N/A</v>
      </c>
    </row>
    <row r="1220" spans="1:45" x14ac:dyDescent="0.2">
      <c r="A1220" s="130">
        <v>1218</v>
      </c>
      <c r="B1220" s="177">
        <f>IF(OR(COUNTIF($B$2:$B1219,Input!$F1236)&lt;1,COUNTIF($O$2:$O1219,Input!$C1236)&lt;1),Input!F1236,0)</f>
        <v>0</v>
      </c>
      <c r="C1220" s="177">
        <f>IF(OR(COUNTIF($B$2:$B1219,Input!$F1236)&lt;1,COUNTIF($O$2:$O1219,Input!$C1236)&lt;1),Input!G1236,0)</f>
        <v>0</v>
      </c>
      <c r="D1220" s="177">
        <f>IF(OR(COUNTIF($B$2:$B1219,Input!$F1236)&lt;1,COUNTIF($O$2:$O1219,Input!$C1236)&lt;1),Input!H1236,0)</f>
        <v>0</v>
      </c>
      <c r="E1220" s="177">
        <f>IF(OR(COUNTIF($B$2:$B1219,Input!$F1236)&lt;1,COUNTIF($O$2:$O1219,Input!$C1236)&lt;1),Input!I1236,0)</f>
        <v>0</v>
      </c>
      <c r="F1220" s="177">
        <f>IF(OR(COUNTIF($B$2:$B1219,Input!$F1236)&lt;1,COUNTIF($O$2:$O1219,Input!$C1236)&lt;1),Input!J1236,0)</f>
        <v>0</v>
      </c>
      <c r="G1220" s="177">
        <f>IF(OR(COUNTIF($B$2:$B1219,Input!$F1236)&lt;1,COUNTIF($O$2:$O1219,Input!$C1236)&lt;1),Input!K1236,0)</f>
        <v>0</v>
      </c>
      <c r="H1220" s="177">
        <f>IF(OR(COUNTIF($B$2:$B1219,Input!$F1236)&lt;1,COUNTIF($O$2:$O1219,Input!$C1236)&lt;1),Input!L1236,0)</f>
        <v>0</v>
      </c>
      <c r="I1220" s="177">
        <f>IF(OR(COUNTIF($B$2:$B1219,Input!$F1236)&lt;1,COUNTIF($O$2:$O1219,Input!$C1236)&lt;1),Input!M1236,0)</f>
        <v>0</v>
      </c>
      <c r="J1220" s="177">
        <f>IF(OR(COUNTIF($B$2:$B1219,Input!$F1236)&lt;1,COUNTIF($O$2:$O1219,Input!$C1236)&lt;1),Input!N1236,0)</f>
        <v>0</v>
      </c>
      <c r="K1220" s="177">
        <f>IF(OR(COUNTIF($B$2:$B1219,Input!$F1236)&lt;1,COUNTIF($O$2:$O1219,Input!$C1236)&lt;1),Input!O1236,0)</f>
        <v>0</v>
      </c>
      <c r="L1220" s="177">
        <f>IF(OR(COUNTIF($B$2:$B1219,Input!$F1236)&lt;1,COUNTIF($O$2:$O1219,Input!$C1236)&lt;1),Input!P1236,0)</f>
        <v>0</v>
      </c>
      <c r="M1220" s="129" t="str">
        <f t="shared" si="160"/>
        <v/>
      </c>
      <c r="N1220" s="161">
        <f t="shared" ref="N1220:N1283" si="166">IF(G1220&lt;=F1220,IF(G1220&gt;0%,G1220,F1220),F1220)</f>
        <v>0</v>
      </c>
      <c r="O1220" s="168">
        <f>Input!C1236</f>
        <v>0</v>
      </c>
      <c r="P1220" s="168"/>
      <c r="R1220" s="131">
        <f t="shared" ref="R1220:R1283" si="167">IF(AND($H1220="Not Paid by Tenant",$I1220="Not Paid by Tenant"),"E",IF(AND($H1220="Yes, No Elec. Stove",$I1220="Not Paid by Tenant"),"F",IF(AND($H1220="Not Paid by Tenant",$I1220="Yes"),"H",IF(AND($H1220="Yes, No Elec. Stove",$I1220="Yes"),"I", ))))</f>
        <v>0</v>
      </c>
      <c r="S1220" s="133" t="str">
        <f t="shared" si="161"/>
        <v xml:space="preserve"> </v>
      </c>
      <c r="T1220" s="133"/>
      <c r="U1220" s="132" t="str">
        <f>_xlfn.IFNA(IF($D1220=0,LOOKUP($F1220,{0.1,0.2,0.3,0.4,0.5,0.6,0.7,0.8,0.9,1},{22,34,46,58,70,82,94,106,118,130}),""),"")</f>
        <v/>
      </c>
      <c r="V1220" s="132" t="str">
        <f>_xlfn.IFNA(IF($D1220=1,LOOKUP($F1220,{0.1,0.2,0.3,0.4,0.5,0.6,0.7,0.8,0.9,1},{23,35,47,59,71,83,95,107,119,131}),""),"")</f>
        <v/>
      </c>
      <c r="W1220" s="132" t="str">
        <f>_xlfn.IFNA(IF($D1220=2,LOOKUP($F1220,{0.1,0.2,0.3,0.4,0.5,0.6,0.7,0.8,0.9,1},{24,36,48,60,72,84,96,108,120,132}),""),"")</f>
        <v/>
      </c>
      <c r="X1220" s="132" t="str">
        <f>_xlfn.IFNA(IF($D1220=3,LOOKUP($F1220,{0.1,0.2,0.3,0.4,0.5,0.6,0.7,0.8,0.9,1},{25,37,49,61,73,85,97,109,121,133}),""),"")</f>
        <v/>
      </c>
      <c r="Y1220" s="132" t="str">
        <f>_xlfn.IFNA(IF($D1220=4,LOOKUP($F1220,{0.1,0.2,0.3,0.4,0.5,0.6,0.7,0.8,0.9,1},{26,38,50,62,74,86,98,110,122,134}),""),"")</f>
        <v/>
      </c>
      <c r="Z1220" s="132" t="str">
        <f>_xlfn.IFNA(IF($D1220=5,LOOKUP($F1220,{0.1,0.2,0.3,0.4,0.5,0.6,0.7,0.8,0.9,1},{27,39,51,63,75,87,99,111,123,135}),""),"")</f>
        <v/>
      </c>
      <c r="AA1220" s="132">
        <f t="shared" si="162"/>
        <v>0</v>
      </c>
      <c r="AB1220" s="132" t="str">
        <f t="shared" si="163"/>
        <v>00</v>
      </c>
      <c r="AC1220" s="82" t="e">
        <f>VLOOKUP(AB1220,'AMI Ref'!T:U,2,FALSE)</f>
        <v>#N/A</v>
      </c>
      <c r="AD1220" s="124"/>
      <c r="AE1220" s="81" t="str">
        <f>_xlfn.IFNA(IF($D1220=0,IF($J1220="Not Paid by Tenant",0,INDEX('AMI Ref'!$K$5:$N$5,MATCH($J1220,{"Oil","Gas","Electric - Other","ELECTRIC - HEAT PUMP"},0))),0),"")</f>
        <v/>
      </c>
      <c r="AF1220" s="81">
        <f>_xlfn.IFNA(IF($D1220=1,IF($J1220="Not Paid by Tenant",0,INDEX('AMI Ref'!$K$6:$N$6,MATCH($J1220,{"Oil","Gas","Electric - Other","ELECTRIC - HEAT PUMP"},0))),0),"")</f>
        <v>0</v>
      </c>
      <c r="AG1220" s="81">
        <f>_xlfn.IFNA(IF($D1220=2,IF($J1220="Not Paid by Tenant",0,INDEX('AMI Ref'!$K$7:$N$7,MATCH($J1220,{"Oil","Gas","Electric - Other","ELECTRIC - HEAT PUMP"},0))),0),"")</f>
        <v>0</v>
      </c>
      <c r="AH1220" s="81">
        <f>_xlfn.IFNA(IF($D1220=3,IF($J1220="Not Paid by Tenant",0,INDEX('AMI Ref'!$K$8:$N$8,MATCH($J1220,{"Oil","Gas","Electric - Other","ELECTRIC - HEAT PUMP"},0))),0),"")</f>
        <v>0</v>
      </c>
      <c r="AI1220" s="81">
        <f>_xlfn.IFNA(IF($D1220=4,IF($J1220="Not Paid by Tenant",0,INDEX('AMI Ref'!$K$9:$N$9,MATCH($J1220,{"Oil","Gas","Electric - Other","ELECTRIC - HEAT PUMP"},0))),0),"")</f>
        <v>0</v>
      </c>
      <c r="AJ1220" s="81">
        <f>_xlfn.IFNA(IF($D1220=5,IF($J1220="Not Paid by Tenant",0,INDEX('AMI Ref'!$K$10:$N$10,MATCH($J1220,{"Oil","Gas","Electric - Other","ELECTRIC - HEAT PUMP"},0))),0),"")</f>
        <v>0</v>
      </c>
      <c r="AK1220" s="128"/>
      <c r="AL1220" s="81" t="str">
        <f>_xlfn.IFNA(IF($D1220=0,IF($K1220="Not Paid by Tenant",0,INDEX('AMI Ref'!$O$5:$R$5,MATCH($K1220,{"Oil","Gas","Electric - Other","Electric ccASHP - split"},0))),0),"")</f>
        <v/>
      </c>
      <c r="AM1220" s="81">
        <f>_xlfn.IFNA(IF($D1220=1,IF($K1220="Not Paid by Tenant",0,INDEX('AMI Ref'!$O$6:$R$6,MATCH($K1220,{"Oil","Gas","Electric - Other","Electric ccASHP - split"},0))),0),"")</f>
        <v>0</v>
      </c>
      <c r="AN1220" s="81">
        <f>_xlfn.IFNA(IF($D1220=2,IF($K1220="Not Paid by Tenant",0,INDEX('AMI Ref'!$O$7:$R$7,MATCH($K1220,{"Oil","Gas","Electric - Other","Electric ccASHP - split"},0))),0),"")</f>
        <v>0</v>
      </c>
      <c r="AO1220" s="81">
        <f>_xlfn.IFNA(IF($D1220=3,IF($K1220="Not Paid by Tenant",0,INDEX('AMI Ref'!$O$8:$R$8,MATCH($K1220,{"Oil","Gas","Electric - Other","Electric ccASHP - split"},0))),0),"")</f>
        <v>0</v>
      </c>
      <c r="AP1220" s="81">
        <f>_xlfn.IFNA(IF($D1220=4,IF($K1220="Not Paid by Tenant",0,INDEX('AMI Ref'!$O$9:$R$9,MATCH($K1220,{"Oil","Gas","Electric - Other","Electric ccASHP - split"},0))),0),"")</f>
        <v>0</v>
      </c>
      <c r="AQ1220" s="81">
        <f>_xlfn.IFNA(IF($D1220=5,IF($K1220="Not Paid by Tenant",0,INDEX('AMI Ref'!$O$10:$R$10,MATCH($K1220,{"Oil","Gas","Electric - Other","Electric ccASHP - split"},0))),0),"")</f>
        <v>0</v>
      </c>
      <c r="AR1220" s="124">
        <f t="shared" si="164"/>
        <v>0</v>
      </c>
      <c r="AS1220" s="123" t="e">
        <f t="shared" si="165"/>
        <v>#N/A</v>
      </c>
    </row>
    <row r="1221" spans="1:45" x14ac:dyDescent="0.2">
      <c r="A1221" s="130">
        <v>1219</v>
      </c>
      <c r="B1221" s="177">
        <f>IF(OR(COUNTIF($B$2:$B1220,Input!$F1237)&lt;1,COUNTIF($O$2:$O1220,Input!$C1237)&lt;1),Input!F1237,0)</f>
        <v>0</v>
      </c>
      <c r="C1221" s="177">
        <f>IF(OR(COUNTIF($B$2:$B1220,Input!$F1237)&lt;1,COUNTIF($O$2:$O1220,Input!$C1237)&lt;1),Input!G1237,0)</f>
        <v>0</v>
      </c>
      <c r="D1221" s="177">
        <f>IF(OR(COUNTIF($B$2:$B1220,Input!$F1237)&lt;1,COUNTIF($O$2:$O1220,Input!$C1237)&lt;1),Input!H1237,0)</f>
        <v>0</v>
      </c>
      <c r="E1221" s="177">
        <f>IF(OR(COUNTIF($B$2:$B1220,Input!$F1237)&lt;1,COUNTIF($O$2:$O1220,Input!$C1237)&lt;1),Input!I1237,0)</f>
        <v>0</v>
      </c>
      <c r="F1221" s="177">
        <f>IF(OR(COUNTIF($B$2:$B1220,Input!$F1237)&lt;1,COUNTIF($O$2:$O1220,Input!$C1237)&lt;1),Input!J1237,0)</f>
        <v>0</v>
      </c>
      <c r="G1221" s="177">
        <f>IF(OR(COUNTIF($B$2:$B1220,Input!$F1237)&lt;1,COUNTIF($O$2:$O1220,Input!$C1237)&lt;1),Input!K1237,0)</f>
        <v>0</v>
      </c>
      <c r="H1221" s="177">
        <f>IF(OR(COUNTIF($B$2:$B1220,Input!$F1237)&lt;1,COUNTIF($O$2:$O1220,Input!$C1237)&lt;1),Input!L1237,0)</f>
        <v>0</v>
      </c>
      <c r="I1221" s="177">
        <f>IF(OR(COUNTIF($B$2:$B1220,Input!$F1237)&lt;1,COUNTIF($O$2:$O1220,Input!$C1237)&lt;1),Input!M1237,0)</f>
        <v>0</v>
      </c>
      <c r="J1221" s="177">
        <f>IF(OR(COUNTIF($B$2:$B1220,Input!$F1237)&lt;1,COUNTIF($O$2:$O1220,Input!$C1237)&lt;1),Input!N1237,0)</f>
        <v>0</v>
      </c>
      <c r="K1221" s="177">
        <f>IF(OR(COUNTIF($B$2:$B1220,Input!$F1237)&lt;1,COUNTIF($O$2:$O1220,Input!$C1237)&lt;1),Input!O1237,0)</f>
        <v>0</v>
      </c>
      <c r="L1221" s="177">
        <f>IF(OR(COUNTIF($B$2:$B1220,Input!$F1237)&lt;1,COUNTIF($O$2:$O1220,Input!$C1237)&lt;1),Input!P1237,0)</f>
        <v>0</v>
      </c>
      <c r="M1221" s="129" t="str">
        <f t="shared" si="160"/>
        <v/>
      </c>
      <c r="N1221" s="161">
        <f t="shared" si="166"/>
        <v>0</v>
      </c>
      <c r="O1221" s="168">
        <f>Input!C1237</f>
        <v>0</v>
      </c>
      <c r="P1221" s="168"/>
      <c r="R1221" s="131">
        <f t="shared" si="167"/>
        <v>0</v>
      </c>
      <c r="S1221" s="133" t="str">
        <f t="shared" si="161"/>
        <v xml:space="preserve"> </v>
      </c>
      <c r="T1221" s="133"/>
      <c r="U1221" s="132" t="str">
        <f>_xlfn.IFNA(IF($D1221=0,LOOKUP($F1221,{0.1,0.2,0.3,0.4,0.5,0.6,0.7,0.8,0.9,1},{22,34,46,58,70,82,94,106,118,130}),""),"")</f>
        <v/>
      </c>
      <c r="V1221" s="132" t="str">
        <f>_xlfn.IFNA(IF($D1221=1,LOOKUP($F1221,{0.1,0.2,0.3,0.4,0.5,0.6,0.7,0.8,0.9,1},{23,35,47,59,71,83,95,107,119,131}),""),"")</f>
        <v/>
      </c>
      <c r="W1221" s="132" t="str">
        <f>_xlfn.IFNA(IF($D1221=2,LOOKUP($F1221,{0.1,0.2,0.3,0.4,0.5,0.6,0.7,0.8,0.9,1},{24,36,48,60,72,84,96,108,120,132}),""),"")</f>
        <v/>
      </c>
      <c r="X1221" s="132" t="str">
        <f>_xlfn.IFNA(IF($D1221=3,LOOKUP($F1221,{0.1,0.2,0.3,0.4,0.5,0.6,0.7,0.8,0.9,1},{25,37,49,61,73,85,97,109,121,133}),""),"")</f>
        <v/>
      </c>
      <c r="Y1221" s="132" t="str">
        <f>_xlfn.IFNA(IF($D1221=4,LOOKUP($F1221,{0.1,0.2,0.3,0.4,0.5,0.6,0.7,0.8,0.9,1},{26,38,50,62,74,86,98,110,122,134}),""),"")</f>
        <v/>
      </c>
      <c r="Z1221" s="132" t="str">
        <f>_xlfn.IFNA(IF($D1221=5,LOOKUP($F1221,{0.1,0.2,0.3,0.4,0.5,0.6,0.7,0.8,0.9,1},{27,39,51,63,75,87,99,111,123,135}),""),"")</f>
        <v/>
      </c>
      <c r="AA1221" s="132">
        <f t="shared" si="162"/>
        <v>0</v>
      </c>
      <c r="AB1221" s="132" t="str">
        <f t="shared" si="163"/>
        <v>00</v>
      </c>
      <c r="AC1221" s="82" t="e">
        <f>VLOOKUP(AB1221,'AMI Ref'!T:U,2,FALSE)</f>
        <v>#N/A</v>
      </c>
      <c r="AD1221" s="124"/>
      <c r="AE1221" s="81" t="str">
        <f>_xlfn.IFNA(IF($D1221=0,IF($J1221="Not Paid by Tenant",0,INDEX('AMI Ref'!$K$5:$N$5,MATCH($J1221,{"Oil","Gas","Electric - Other","ELECTRIC - HEAT PUMP"},0))),0),"")</f>
        <v/>
      </c>
      <c r="AF1221" s="81">
        <f>_xlfn.IFNA(IF($D1221=1,IF($J1221="Not Paid by Tenant",0,INDEX('AMI Ref'!$K$6:$N$6,MATCH($J1221,{"Oil","Gas","Electric - Other","ELECTRIC - HEAT PUMP"},0))),0),"")</f>
        <v>0</v>
      </c>
      <c r="AG1221" s="81">
        <f>_xlfn.IFNA(IF($D1221=2,IF($J1221="Not Paid by Tenant",0,INDEX('AMI Ref'!$K$7:$N$7,MATCH($J1221,{"Oil","Gas","Electric - Other","ELECTRIC - HEAT PUMP"},0))),0),"")</f>
        <v>0</v>
      </c>
      <c r="AH1221" s="81">
        <f>_xlfn.IFNA(IF($D1221=3,IF($J1221="Not Paid by Tenant",0,INDEX('AMI Ref'!$K$8:$N$8,MATCH($J1221,{"Oil","Gas","Electric - Other","ELECTRIC - HEAT PUMP"},0))),0),"")</f>
        <v>0</v>
      </c>
      <c r="AI1221" s="81">
        <f>_xlfn.IFNA(IF($D1221=4,IF($J1221="Not Paid by Tenant",0,INDEX('AMI Ref'!$K$9:$N$9,MATCH($J1221,{"Oil","Gas","Electric - Other","ELECTRIC - HEAT PUMP"},0))),0),"")</f>
        <v>0</v>
      </c>
      <c r="AJ1221" s="81">
        <f>_xlfn.IFNA(IF($D1221=5,IF($J1221="Not Paid by Tenant",0,INDEX('AMI Ref'!$K$10:$N$10,MATCH($J1221,{"Oil","Gas","Electric - Other","ELECTRIC - HEAT PUMP"},0))),0),"")</f>
        <v>0</v>
      </c>
      <c r="AK1221" s="128"/>
      <c r="AL1221" s="81" t="str">
        <f>_xlfn.IFNA(IF($D1221=0,IF($K1221="Not Paid by Tenant",0,INDEX('AMI Ref'!$O$5:$R$5,MATCH($K1221,{"Oil","Gas","Electric - Other","Electric ccASHP - split"},0))),0),"")</f>
        <v/>
      </c>
      <c r="AM1221" s="81">
        <f>_xlfn.IFNA(IF($D1221=1,IF($K1221="Not Paid by Tenant",0,INDEX('AMI Ref'!$O$6:$R$6,MATCH($K1221,{"Oil","Gas","Electric - Other","Electric ccASHP - split"},0))),0),"")</f>
        <v>0</v>
      </c>
      <c r="AN1221" s="81">
        <f>_xlfn.IFNA(IF($D1221=2,IF($K1221="Not Paid by Tenant",0,INDEX('AMI Ref'!$O$7:$R$7,MATCH($K1221,{"Oil","Gas","Electric - Other","Electric ccASHP - split"},0))),0),"")</f>
        <v>0</v>
      </c>
      <c r="AO1221" s="81">
        <f>_xlfn.IFNA(IF($D1221=3,IF($K1221="Not Paid by Tenant",0,INDEX('AMI Ref'!$O$8:$R$8,MATCH($K1221,{"Oil","Gas","Electric - Other","Electric ccASHP - split"},0))),0),"")</f>
        <v>0</v>
      </c>
      <c r="AP1221" s="81">
        <f>_xlfn.IFNA(IF($D1221=4,IF($K1221="Not Paid by Tenant",0,INDEX('AMI Ref'!$O$9:$R$9,MATCH($K1221,{"Oil","Gas","Electric - Other","Electric ccASHP - split"},0))),0),"")</f>
        <v>0</v>
      </c>
      <c r="AQ1221" s="81">
        <f>_xlfn.IFNA(IF($D1221=5,IF($K1221="Not Paid by Tenant",0,INDEX('AMI Ref'!$O$10:$R$10,MATCH($K1221,{"Oil","Gas","Electric - Other","Electric ccASHP - split"},0))),0),"")</f>
        <v>0</v>
      </c>
      <c r="AR1221" s="124">
        <f t="shared" si="164"/>
        <v>0</v>
      </c>
      <c r="AS1221" s="123" t="e">
        <f t="shared" si="165"/>
        <v>#N/A</v>
      </c>
    </row>
    <row r="1222" spans="1:45" x14ac:dyDescent="0.2">
      <c r="A1222" s="130">
        <v>1220</v>
      </c>
      <c r="B1222" s="177">
        <f>IF(OR(COUNTIF($B$2:$B1221,Input!$F1238)&lt;1,COUNTIF($O$2:$O1221,Input!$C1238)&lt;1),Input!F1238,0)</f>
        <v>0</v>
      </c>
      <c r="C1222" s="177">
        <f>IF(OR(COUNTIF($B$2:$B1221,Input!$F1238)&lt;1,COUNTIF($O$2:$O1221,Input!$C1238)&lt;1),Input!G1238,0)</f>
        <v>0</v>
      </c>
      <c r="D1222" s="177">
        <f>IF(OR(COUNTIF($B$2:$B1221,Input!$F1238)&lt;1,COUNTIF($O$2:$O1221,Input!$C1238)&lt;1),Input!H1238,0)</f>
        <v>0</v>
      </c>
      <c r="E1222" s="177">
        <f>IF(OR(COUNTIF($B$2:$B1221,Input!$F1238)&lt;1,COUNTIF($O$2:$O1221,Input!$C1238)&lt;1),Input!I1238,0)</f>
        <v>0</v>
      </c>
      <c r="F1222" s="177">
        <f>IF(OR(COUNTIF($B$2:$B1221,Input!$F1238)&lt;1,COUNTIF($O$2:$O1221,Input!$C1238)&lt;1),Input!J1238,0)</f>
        <v>0</v>
      </c>
      <c r="G1222" s="177">
        <f>IF(OR(COUNTIF($B$2:$B1221,Input!$F1238)&lt;1,COUNTIF($O$2:$O1221,Input!$C1238)&lt;1),Input!K1238,0)</f>
        <v>0</v>
      </c>
      <c r="H1222" s="177">
        <f>IF(OR(COUNTIF($B$2:$B1221,Input!$F1238)&lt;1,COUNTIF($O$2:$O1221,Input!$C1238)&lt;1),Input!L1238,0)</f>
        <v>0</v>
      </c>
      <c r="I1222" s="177">
        <f>IF(OR(COUNTIF($B$2:$B1221,Input!$F1238)&lt;1,COUNTIF($O$2:$O1221,Input!$C1238)&lt;1),Input!M1238,0)</f>
        <v>0</v>
      </c>
      <c r="J1222" s="177">
        <f>IF(OR(COUNTIF($B$2:$B1221,Input!$F1238)&lt;1,COUNTIF($O$2:$O1221,Input!$C1238)&lt;1),Input!N1238,0)</f>
        <v>0</v>
      </c>
      <c r="K1222" s="177">
        <f>IF(OR(COUNTIF($B$2:$B1221,Input!$F1238)&lt;1,COUNTIF($O$2:$O1221,Input!$C1238)&lt;1),Input!O1238,0)</f>
        <v>0</v>
      </c>
      <c r="L1222" s="177">
        <f>IF(OR(COUNTIF($B$2:$B1221,Input!$F1238)&lt;1,COUNTIF($O$2:$O1221,Input!$C1238)&lt;1),Input!P1238,0)</f>
        <v>0</v>
      </c>
      <c r="M1222" s="129" t="str">
        <f t="shared" si="160"/>
        <v/>
      </c>
      <c r="N1222" s="161">
        <f t="shared" si="166"/>
        <v>0</v>
      </c>
      <c r="O1222" s="168">
        <f>Input!C1238</f>
        <v>0</v>
      </c>
      <c r="P1222" s="168"/>
      <c r="R1222" s="131">
        <f t="shared" si="167"/>
        <v>0</v>
      </c>
      <c r="S1222" s="133" t="str">
        <f t="shared" si="161"/>
        <v xml:space="preserve"> </v>
      </c>
      <c r="T1222" s="133"/>
      <c r="U1222" s="132" t="str">
        <f>_xlfn.IFNA(IF($D1222=0,LOOKUP($F1222,{0.1,0.2,0.3,0.4,0.5,0.6,0.7,0.8,0.9,1},{22,34,46,58,70,82,94,106,118,130}),""),"")</f>
        <v/>
      </c>
      <c r="V1222" s="132" t="str">
        <f>_xlfn.IFNA(IF($D1222=1,LOOKUP($F1222,{0.1,0.2,0.3,0.4,0.5,0.6,0.7,0.8,0.9,1},{23,35,47,59,71,83,95,107,119,131}),""),"")</f>
        <v/>
      </c>
      <c r="W1222" s="132" t="str">
        <f>_xlfn.IFNA(IF($D1222=2,LOOKUP($F1222,{0.1,0.2,0.3,0.4,0.5,0.6,0.7,0.8,0.9,1},{24,36,48,60,72,84,96,108,120,132}),""),"")</f>
        <v/>
      </c>
      <c r="X1222" s="132" t="str">
        <f>_xlfn.IFNA(IF($D1222=3,LOOKUP($F1222,{0.1,0.2,0.3,0.4,0.5,0.6,0.7,0.8,0.9,1},{25,37,49,61,73,85,97,109,121,133}),""),"")</f>
        <v/>
      </c>
      <c r="Y1222" s="132" t="str">
        <f>_xlfn.IFNA(IF($D1222=4,LOOKUP($F1222,{0.1,0.2,0.3,0.4,0.5,0.6,0.7,0.8,0.9,1},{26,38,50,62,74,86,98,110,122,134}),""),"")</f>
        <v/>
      </c>
      <c r="Z1222" s="132" t="str">
        <f>_xlfn.IFNA(IF($D1222=5,LOOKUP($F1222,{0.1,0.2,0.3,0.4,0.5,0.6,0.7,0.8,0.9,1},{27,39,51,63,75,87,99,111,123,135}),""),"")</f>
        <v/>
      </c>
      <c r="AA1222" s="132">
        <f t="shared" si="162"/>
        <v>0</v>
      </c>
      <c r="AB1222" s="132" t="str">
        <f t="shared" si="163"/>
        <v>00</v>
      </c>
      <c r="AC1222" s="82" t="e">
        <f>VLOOKUP(AB1222,'AMI Ref'!T:U,2,FALSE)</f>
        <v>#N/A</v>
      </c>
      <c r="AD1222" s="124"/>
      <c r="AE1222" s="81" t="str">
        <f>_xlfn.IFNA(IF($D1222=0,IF($J1222="Not Paid by Tenant",0,INDEX('AMI Ref'!$K$5:$N$5,MATCH($J1222,{"Oil","Gas","Electric - Other","ELECTRIC - HEAT PUMP"},0))),0),"")</f>
        <v/>
      </c>
      <c r="AF1222" s="81">
        <f>_xlfn.IFNA(IF($D1222=1,IF($J1222="Not Paid by Tenant",0,INDEX('AMI Ref'!$K$6:$N$6,MATCH($J1222,{"Oil","Gas","Electric - Other","ELECTRIC - HEAT PUMP"},0))),0),"")</f>
        <v>0</v>
      </c>
      <c r="AG1222" s="81">
        <f>_xlfn.IFNA(IF($D1222=2,IF($J1222="Not Paid by Tenant",0,INDEX('AMI Ref'!$K$7:$N$7,MATCH($J1222,{"Oil","Gas","Electric - Other","ELECTRIC - HEAT PUMP"},0))),0),"")</f>
        <v>0</v>
      </c>
      <c r="AH1222" s="81">
        <f>_xlfn.IFNA(IF($D1222=3,IF($J1222="Not Paid by Tenant",0,INDEX('AMI Ref'!$K$8:$N$8,MATCH($J1222,{"Oil","Gas","Electric - Other","ELECTRIC - HEAT PUMP"},0))),0),"")</f>
        <v>0</v>
      </c>
      <c r="AI1222" s="81">
        <f>_xlfn.IFNA(IF($D1222=4,IF($J1222="Not Paid by Tenant",0,INDEX('AMI Ref'!$K$9:$N$9,MATCH($J1222,{"Oil","Gas","Electric - Other","ELECTRIC - HEAT PUMP"},0))),0),"")</f>
        <v>0</v>
      </c>
      <c r="AJ1222" s="81">
        <f>_xlfn.IFNA(IF($D1222=5,IF($J1222="Not Paid by Tenant",0,INDEX('AMI Ref'!$K$10:$N$10,MATCH($J1222,{"Oil","Gas","Electric - Other","ELECTRIC - HEAT PUMP"},0))),0),"")</f>
        <v>0</v>
      </c>
      <c r="AK1222" s="128"/>
      <c r="AL1222" s="81" t="str">
        <f>_xlfn.IFNA(IF($D1222=0,IF($K1222="Not Paid by Tenant",0,INDEX('AMI Ref'!$O$5:$R$5,MATCH($K1222,{"Oil","Gas","Electric - Other","Electric ccASHP - split"},0))),0),"")</f>
        <v/>
      </c>
      <c r="AM1222" s="81">
        <f>_xlfn.IFNA(IF($D1222=1,IF($K1222="Not Paid by Tenant",0,INDEX('AMI Ref'!$O$6:$R$6,MATCH($K1222,{"Oil","Gas","Electric - Other","Electric ccASHP - split"},0))),0),"")</f>
        <v>0</v>
      </c>
      <c r="AN1222" s="81">
        <f>_xlfn.IFNA(IF($D1222=2,IF($K1222="Not Paid by Tenant",0,INDEX('AMI Ref'!$O$7:$R$7,MATCH($K1222,{"Oil","Gas","Electric - Other","Electric ccASHP - split"},0))),0),"")</f>
        <v>0</v>
      </c>
      <c r="AO1222" s="81">
        <f>_xlfn.IFNA(IF($D1222=3,IF($K1222="Not Paid by Tenant",0,INDEX('AMI Ref'!$O$8:$R$8,MATCH($K1222,{"Oil","Gas","Electric - Other","Electric ccASHP - split"},0))),0),"")</f>
        <v>0</v>
      </c>
      <c r="AP1222" s="81">
        <f>_xlfn.IFNA(IF($D1222=4,IF($K1222="Not Paid by Tenant",0,INDEX('AMI Ref'!$O$9:$R$9,MATCH($K1222,{"Oil","Gas","Electric - Other","Electric ccASHP - split"},0))),0),"")</f>
        <v>0</v>
      </c>
      <c r="AQ1222" s="81">
        <f>_xlfn.IFNA(IF($D1222=5,IF($K1222="Not Paid by Tenant",0,INDEX('AMI Ref'!$O$10:$R$10,MATCH($K1222,{"Oil","Gas","Electric - Other","Electric ccASHP - split"},0))),0),"")</f>
        <v>0</v>
      </c>
      <c r="AR1222" s="124">
        <f t="shared" si="164"/>
        <v>0</v>
      </c>
      <c r="AS1222" s="123" t="e">
        <f t="shared" si="165"/>
        <v>#N/A</v>
      </c>
    </row>
    <row r="1223" spans="1:45" x14ac:dyDescent="0.2">
      <c r="A1223" s="130">
        <v>1221</v>
      </c>
      <c r="B1223" s="177">
        <f>IF(OR(COUNTIF($B$2:$B1222,Input!$F1239)&lt;1,COUNTIF($O$2:$O1222,Input!$C1239)&lt;1),Input!F1239,0)</f>
        <v>0</v>
      </c>
      <c r="C1223" s="177">
        <f>IF(OR(COUNTIF($B$2:$B1222,Input!$F1239)&lt;1,COUNTIF($O$2:$O1222,Input!$C1239)&lt;1),Input!G1239,0)</f>
        <v>0</v>
      </c>
      <c r="D1223" s="177">
        <f>IF(OR(COUNTIF($B$2:$B1222,Input!$F1239)&lt;1,COUNTIF($O$2:$O1222,Input!$C1239)&lt;1),Input!H1239,0)</f>
        <v>0</v>
      </c>
      <c r="E1223" s="177">
        <f>IF(OR(COUNTIF($B$2:$B1222,Input!$F1239)&lt;1,COUNTIF($O$2:$O1222,Input!$C1239)&lt;1),Input!I1239,0)</f>
        <v>0</v>
      </c>
      <c r="F1223" s="177">
        <f>IF(OR(COUNTIF($B$2:$B1222,Input!$F1239)&lt;1,COUNTIF($O$2:$O1222,Input!$C1239)&lt;1),Input!J1239,0)</f>
        <v>0</v>
      </c>
      <c r="G1223" s="177">
        <f>IF(OR(COUNTIF($B$2:$B1222,Input!$F1239)&lt;1,COUNTIF($O$2:$O1222,Input!$C1239)&lt;1),Input!K1239,0)</f>
        <v>0</v>
      </c>
      <c r="H1223" s="177">
        <f>IF(OR(COUNTIF($B$2:$B1222,Input!$F1239)&lt;1,COUNTIF($O$2:$O1222,Input!$C1239)&lt;1),Input!L1239,0)</f>
        <v>0</v>
      </c>
      <c r="I1223" s="177">
        <f>IF(OR(COUNTIF($B$2:$B1222,Input!$F1239)&lt;1,COUNTIF($O$2:$O1222,Input!$C1239)&lt;1),Input!M1239,0)</f>
        <v>0</v>
      </c>
      <c r="J1223" s="177">
        <f>IF(OR(COUNTIF($B$2:$B1222,Input!$F1239)&lt;1,COUNTIF($O$2:$O1222,Input!$C1239)&lt;1),Input!N1239,0)</f>
        <v>0</v>
      </c>
      <c r="K1223" s="177">
        <f>IF(OR(COUNTIF($B$2:$B1222,Input!$F1239)&lt;1,COUNTIF($O$2:$O1222,Input!$C1239)&lt;1),Input!O1239,0)</f>
        <v>0</v>
      </c>
      <c r="L1223" s="177">
        <f>IF(OR(COUNTIF($B$2:$B1222,Input!$F1239)&lt;1,COUNTIF($O$2:$O1222,Input!$C1239)&lt;1),Input!P1239,0)</f>
        <v>0</v>
      </c>
      <c r="M1223" s="129" t="str">
        <f t="shared" si="160"/>
        <v/>
      </c>
      <c r="N1223" s="161">
        <f t="shared" si="166"/>
        <v>0</v>
      </c>
      <c r="O1223" s="168">
        <f>Input!C1239</f>
        <v>0</v>
      </c>
      <c r="P1223" s="168"/>
      <c r="R1223" s="131">
        <f t="shared" si="167"/>
        <v>0</v>
      </c>
      <c r="S1223" s="133" t="str">
        <f t="shared" si="161"/>
        <v xml:space="preserve"> </v>
      </c>
      <c r="T1223" s="133"/>
      <c r="U1223" s="132" t="str">
        <f>_xlfn.IFNA(IF($D1223=0,LOOKUP($F1223,{0.1,0.2,0.3,0.4,0.5,0.6,0.7,0.8,0.9,1},{22,34,46,58,70,82,94,106,118,130}),""),"")</f>
        <v/>
      </c>
      <c r="V1223" s="132" t="str">
        <f>_xlfn.IFNA(IF($D1223=1,LOOKUP($F1223,{0.1,0.2,0.3,0.4,0.5,0.6,0.7,0.8,0.9,1},{23,35,47,59,71,83,95,107,119,131}),""),"")</f>
        <v/>
      </c>
      <c r="W1223" s="132" t="str">
        <f>_xlfn.IFNA(IF($D1223=2,LOOKUP($F1223,{0.1,0.2,0.3,0.4,0.5,0.6,0.7,0.8,0.9,1},{24,36,48,60,72,84,96,108,120,132}),""),"")</f>
        <v/>
      </c>
      <c r="X1223" s="132" t="str">
        <f>_xlfn.IFNA(IF($D1223=3,LOOKUP($F1223,{0.1,0.2,0.3,0.4,0.5,0.6,0.7,0.8,0.9,1},{25,37,49,61,73,85,97,109,121,133}),""),"")</f>
        <v/>
      </c>
      <c r="Y1223" s="132" t="str">
        <f>_xlfn.IFNA(IF($D1223=4,LOOKUP($F1223,{0.1,0.2,0.3,0.4,0.5,0.6,0.7,0.8,0.9,1},{26,38,50,62,74,86,98,110,122,134}),""),"")</f>
        <v/>
      </c>
      <c r="Z1223" s="132" t="str">
        <f>_xlfn.IFNA(IF($D1223=5,LOOKUP($F1223,{0.1,0.2,0.3,0.4,0.5,0.6,0.7,0.8,0.9,1},{27,39,51,63,75,87,99,111,123,135}),""),"")</f>
        <v/>
      </c>
      <c r="AA1223" s="132">
        <f t="shared" si="162"/>
        <v>0</v>
      </c>
      <c r="AB1223" s="132" t="str">
        <f t="shared" si="163"/>
        <v>00</v>
      </c>
      <c r="AC1223" s="82" t="e">
        <f>VLOOKUP(AB1223,'AMI Ref'!T:U,2,FALSE)</f>
        <v>#N/A</v>
      </c>
      <c r="AD1223" s="124"/>
      <c r="AE1223" s="81" t="str">
        <f>_xlfn.IFNA(IF($D1223=0,IF($J1223="Not Paid by Tenant",0,INDEX('AMI Ref'!$K$5:$N$5,MATCH($J1223,{"Oil","Gas","Electric - Other","ELECTRIC - HEAT PUMP"},0))),0),"")</f>
        <v/>
      </c>
      <c r="AF1223" s="81">
        <f>_xlfn.IFNA(IF($D1223=1,IF($J1223="Not Paid by Tenant",0,INDEX('AMI Ref'!$K$6:$N$6,MATCH($J1223,{"Oil","Gas","Electric - Other","ELECTRIC - HEAT PUMP"},0))),0),"")</f>
        <v>0</v>
      </c>
      <c r="AG1223" s="81">
        <f>_xlfn.IFNA(IF($D1223=2,IF($J1223="Not Paid by Tenant",0,INDEX('AMI Ref'!$K$7:$N$7,MATCH($J1223,{"Oil","Gas","Electric - Other","ELECTRIC - HEAT PUMP"},0))),0),"")</f>
        <v>0</v>
      </c>
      <c r="AH1223" s="81">
        <f>_xlfn.IFNA(IF($D1223=3,IF($J1223="Not Paid by Tenant",0,INDEX('AMI Ref'!$K$8:$N$8,MATCH($J1223,{"Oil","Gas","Electric - Other","ELECTRIC - HEAT PUMP"},0))),0),"")</f>
        <v>0</v>
      </c>
      <c r="AI1223" s="81">
        <f>_xlfn.IFNA(IF($D1223=4,IF($J1223="Not Paid by Tenant",0,INDEX('AMI Ref'!$K$9:$N$9,MATCH($J1223,{"Oil","Gas","Electric - Other","ELECTRIC - HEAT PUMP"},0))),0),"")</f>
        <v>0</v>
      </c>
      <c r="AJ1223" s="81">
        <f>_xlfn.IFNA(IF($D1223=5,IF($J1223="Not Paid by Tenant",0,INDEX('AMI Ref'!$K$10:$N$10,MATCH($J1223,{"Oil","Gas","Electric - Other","ELECTRIC - HEAT PUMP"},0))),0),"")</f>
        <v>0</v>
      </c>
      <c r="AK1223" s="128"/>
      <c r="AL1223" s="81" t="str">
        <f>_xlfn.IFNA(IF($D1223=0,IF($K1223="Not Paid by Tenant",0,INDEX('AMI Ref'!$O$5:$R$5,MATCH($K1223,{"Oil","Gas","Electric - Other","Electric ccASHP - split"},0))),0),"")</f>
        <v/>
      </c>
      <c r="AM1223" s="81">
        <f>_xlfn.IFNA(IF($D1223=1,IF($K1223="Not Paid by Tenant",0,INDEX('AMI Ref'!$O$6:$R$6,MATCH($K1223,{"Oil","Gas","Electric - Other","Electric ccASHP - split"},0))),0),"")</f>
        <v>0</v>
      </c>
      <c r="AN1223" s="81">
        <f>_xlfn.IFNA(IF($D1223=2,IF($K1223="Not Paid by Tenant",0,INDEX('AMI Ref'!$O$7:$R$7,MATCH($K1223,{"Oil","Gas","Electric - Other","Electric ccASHP - split"},0))),0),"")</f>
        <v>0</v>
      </c>
      <c r="AO1223" s="81">
        <f>_xlfn.IFNA(IF($D1223=3,IF($K1223="Not Paid by Tenant",0,INDEX('AMI Ref'!$O$8:$R$8,MATCH($K1223,{"Oil","Gas","Electric - Other","Electric ccASHP - split"},0))),0),"")</f>
        <v>0</v>
      </c>
      <c r="AP1223" s="81">
        <f>_xlfn.IFNA(IF($D1223=4,IF($K1223="Not Paid by Tenant",0,INDEX('AMI Ref'!$O$9:$R$9,MATCH($K1223,{"Oil","Gas","Electric - Other","Electric ccASHP - split"},0))),0),"")</f>
        <v>0</v>
      </c>
      <c r="AQ1223" s="81">
        <f>_xlfn.IFNA(IF($D1223=5,IF($K1223="Not Paid by Tenant",0,INDEX('AMI Ref'!$O$10:$R$10,MATCH($K1223,{"Oil","Gas","Electric - Other","Electric ccASHP - split"},0))),0),"")</f>
        <v>0</v>
      </c>
      <c r="AR1223" s="124">
        <f t="shared" si="164"/>
        <v>0</v>
      </c>
      <c r="AS1223" s="123" t="e">
        <f t="shared" si="165"/>
        <v>#N/A</v>
      </c>
    </row>
    <row r="1224" spans="1:45" x14ac:dyDescent="0.2">
      <c r="A1224" s="130">
        <v>1222</v>
      </c>
      <c r="B1224" s="177">
        <f>IF(OR(COUNTIF($B$2:$B1223,Input!$F1240)&lt;1,COUNTIF($O$2:$O1223,Input!$C1240)&lt;1),Input!F1240,0)</f>
        <v>0</v>
      </c>
      <c r="C1224" s="177">
        <f>IF(OR(COUNTIF($B$2:$B1223,Input!$F1240)&lt;1,COUNTIF($O$2:$O1223,Input!$C1240)&lt;1),Input!G1240,0)</f>
        <v>0</v>
      </c>
      <c r="D1224" s="177">
        <f>IF(OR(COUNTIF($B$2:$B1223,Input!$F1240)&lt;1,COUNTIF($O$2:$O1223,Input!$C1240)&lt;1),Input!H1240,0)</f>
        <v>0</v>
      </c>
      <c r="E1224" s="177">
        <f>IF(OR(COUNTIF($B$2:$B1223,Input!$F1240)&lt;1,COUNTIF($O$2:$O1223,Input!$C1240)&lt;1),Input!I1240,0)</f>
        <v>0</v>
      </c>
      <c r="F1224" s="177">
        <f>IF(OR(COUNTIF($B$2:$B1223,Input!$F1240)&lt;1,COUNTIF($O$2:$O1223,Input!$C1240)&lt;1),Input!J1240,0)</f>
        <v>0</v>
      </c>
      <c r="G1224" s="177">
        <f>IF(OR(COUNTIF($B$2:$B1223,Input!$F1240)&lt;1,COUNTIF($O$2:$O1223,Input!$C1240)&lt;1),Input!K1240,0)</f>
        <v>0</v>
      </c>
      <c r="H1224" s="177">
        <f>IF(OR(COUNTIF($B$2:$B1223,Input!$F1240)&lt;1,COUNTIF($O$2:$O1223,Input!$C1240)&lt;1),Input!L1240,0)</f>
        <v>0</v>
      </c>
      <c r="I1224" s="177">
        <f>IF(OR(COUNTIF($B$2:$B1223,Input!$F1240)&lt;1,COUNTIF($O$2:$O1223,Input!$C1240)&lt;1),Input!M1240,0)</f>
        <v>0</v>
      </c>
      <c r="J1224" s="177">
        <f>IF(OR(COUNTIF($B$2:$B1223,Input!$F1240)&lt;1,COUNTIF($O$2:$O1223,Input!$C1240)&lt;1),Input!N1240,0)</f>
        <v>0</v>
      </c>
      <c r="K1224" s="177">
        <f>IF(OR(COUNTIF($B$2:$B1223,Input!$F1240)&lt;1,COUNTIF($O$2:$O1223,Input!$C1240)&lt;1),Input!O1240,0)</f>
        <v>0</v>
      </c>
      <c r="L1224" s="177">
        <f>IF(OR(COUNTIF($B$2:$B1223,Input!$F1240)&lt;1,COUNTIF($O$2:$O1223,Input!$C1240)&lt;1),Input!P1240,0)</f>
        <v>0</v>
      </c>
      <c r="M1224" s="129" t="str">
        <f t="shared" si="160"/>
        <v/>
      </c>
      <c r="N1224" s="161">
        <f t="shared" si="166"/>
        <v>0</v>
      </c>
      <c r="O1224" s="168">
        <f>Input!C1240</f>
        <v>0</v>
      </c>
      <c r="P1224" s="168"/>
      <c r="R1224" s="131">
        <f t="shared" si="167"/>
        <v>0</v>
      </c>
      <c r="S1224" s="133" t="str">
        <f t="shared" si="161"/>
        <v xml:space="preserve"> </v>
      </c>
      <c r="T1224" s="133"/>
      <c r="U1224" s="132" t="str">
        <f>_xlfn.IFNA(IF($D1224=0,LOOKUP($F1224,{0.1,0.2,0.3,0.4,0.5,0.6,0.7,0.8,0.9,1},{22,34,46,58,70,82,94,106,118,130}),""),"")</f>
        <v/>
      </c>
      <c r="V1224" s="132" t="str">
        <f>_xlfn.IFNA(IF($D1224=1,LOOKUP($F1224,{0.1,0.2,0.3,0.4,0.5,0.6,0.7,0.8,0.9,1},{23,35,47,59,71,83,95,107,119,131}),""),"")</f>
        <v/>
      </c>
      <c r="W1224" s="132" t="str">
        <f>_xlfn.IFNA(IF($D1224=2,LOOKUP($F1224,{0.1,0.2,0.3,0.4,0.5,0.6,0.7,0.8,0.9,1},{24,36,48,60,72,84,96,108,120,132}),""),"")</f>
        <v/>
      </c>
      <c r="X1224" s="132" t="str">
        <f>_xlfn.IFNA(IF($D1224=3,LOOKUP($F1224,{0.1,0.2,0.3,0.4,0.5,0.6,0.7,0.8,0.9,1},{25,37,49,61,73,85,97,109,121,133}),""),"")</f>
        <v/>
      </c>
      <c r="Y1224" s="132" t="str">
        <f>_xlfn.IFNA(IF($D1224=4,LOOKUP($F1224,{0.1,0.2,0.3,0.4,0.5,0.6,0.7,0.8,0.9,1},{26,38,50,62,74,86,98,110,122,134}),""),"")</f>
        <v/>
      </c>
      <c r="Z1224" s="132" t="str">
        <f>_xlfn.IFNA(IF($D1224=5,LOOKUP($F1224,{0.1,0.2,0.3,0.4,0.5,0.6,0.7,0.8,0.9,1},{27,39,51,63,75,87,99,111,123,135}),""),"")</f>
        <v/>
      </c>
      <c r="AA1224" s="132">
        <f t="shared" si="162"/>
        <v>0</v>
      </c>
      <c r="AB1224" s="132" t="str">
        <f t="shared" si="163"/>
        <v>00</v>
      </c>
      <c r="AC1224" s="82" t="e">
        <f>VLOOKUP(AB1224,'AMI Ref'!T:U,2,FALSE)</f>
        <v>#N/A</v>
      </c>
      <c r="AD1224" s="124"/>
      <c r="AE1224" s="81" t="str">
        <f>_xlfn.IFNA(IF($D1224=0,IF($J1224="Not Paid by Tenant",0,INDEX('AMI Ref'!$K$5:$N$5,MATCH($J1224,{"Oil","Gas","Electric - Other","ELECTRIC - HEAT PUMP"},0))),0),"")</f>
        <v/>
      </c>
      <c r="AF1224" s="81">
        <f>_xlfn.IFNA(IF($D1224=1,IF($J1224="Not Paid by Tenant",0,INDEX('AMI Ref'!$K$6:$N$6,MATCH($J1224,{"Oil","Gas","Electric - Other","ELECTRIC - HEAT PUMP"},0))),0),"")</f>
        <v>0</v>
      </c>
      <c r="AG1224" s="81">
        <f>_xlfn.IFNA(IF($D1224=2,IF($J1224="Not Paid by Tenant",0,INDEX('AMI Ref'!$K$7:$N$7,MATCH($J1224,{"Oil","Gas","Electric - Other","ELECTRIC - HEAT PUMP"},0))),0),"")</f>
        <v>0</v>
      </c>
      <c r="AH1224" s="81">
        <f>_xlfn.IFNA(IF($D1224=3,IF($J1224="Not Paid by Tenant",0,INDEX('AMI Ref'!$K$8:$N$8,MATCH($J1224,{"Oil","Gas","Electric - Other","ELECTRIC - HEAT PUMP"},0))),0),"")</f>
        <v>0</v>
      </c>
      <c r="AI1224" s="81">
        <f>_xlfn.IFNA(IF($D1224=4,IF($J1224="Not Paid by Tenant",0,INDEX('AMI Ref'!$K$9:$N$9,MATCH($J1224,{"Oil","Gas","Electric - Other","ELECTRIC - HEAT PUMP"},0))),0),"")</f>
        <v>0</v>
      </c>
      <c r="AJ1224" s="81">
        <f>_xlfn.IFNA(IF($D1224=5,IF($J1224="Not Paid by Tenant",0,INDEX('AMI Ref'!$K$10:$N$10,MATCH($J1224,{"Oil","Gas","Electric - Other","ELECTRIC - HEAT PUMP"},0))),0),"")</f>
        <v>0</v>
      </c>
      <c r="AK1224" s="128"/>
      <c r="AL1224" s="81" t="str">
        <f>_xlfn.IFNA(IF($D1224=0,IF($K1224="Not Paid by Tenant",0,INDEX('AMI Ref'!$O$5:$R$5,MATCH($K1224,{"Oil","Gas","Electric - Other","Electric ccASHP - split"},0))),0),"")</f>
        <v/>
      </c>
      <c r="AM1224" s="81">
        <f>_xlfn.IFNA(IF($D1224=1,IF($K1224="Not Paid by Tenant",0,INDEX('AMI Ref'!$O$6:$R$6,MATCH($K1224,{"Oil","Gas","Electric - Other","Electric ccASHP - split"},0))),0),"")</f>
        <v>0</v>
      </c>
      <c r="AN1224" s="81">
        <f>_xlfn.IFNA(IF($D1224=2,IF($K1224="Not Paid by Tenant",0,INDEX('AMI Ref'!$O$7:$R$7,MATCH($K1224,{"Oil","Gas","Electric - Other","Electric ccASHP - split"},0))),0),"")</f>
        <v>0</v>
      </c>
      <c r="AO1224" s="81">
        <f>_xlfn.IFNA(IF($D1224=3,IF($K1224="Not Paid by Tenant",0,INDEX('AMI Ref'!$O$8:$R$8,MATCH($K1224,{"Oil","Gas","Electric - Other","Electric ccASHP - split"},0))),0),"")</f>
        <v>0</v>
      </c>
      <c r="AP1224" s="81">
        <f>_xlfn.IFNA(IF($D1224=4,IF($K1224="Not Paid by Tenant",0,INDEX('AMI Ref'!$O$9:$R$9,MATCH($K1224,{"Oil","Gas","Electric - Other","Electric ccASHP - split"},0))),0),"")</f>
        <v>0</v>
      </c>
      <c r="AQ1224" s="81">
        <f>_xlfn.IFNA(IF($D1224=5,IF($K1224="Not Paid by Tenant",0,INDEX('AMI Ref'!$O$10:$R$10,MATCH($K1224,{"Oil","Gas","Electric - Other","Electric ccASHP - split"},0))),0),"")</f>
        <v>0</v>
      </c>
      <c r="AR1224" s="124">
        <f t="shared" si="164"/>
        <v>0</v>
      </c>
      <c r="AS1224" s="123" t="e">
        <f t="shared" si="165"/>
        <v>#N/A</v>
      </c>
    </row>
    <row r="1225" spans="1:45" x14ac:dyDescent="0.2">
      <c r="A1225" s="130">
        <v>1223</v>
      </c>
      <c r="B1225" s="177">
        <f>IF(OR(COUNTIF($B$2:$B1224,Input!$F1241)&lt;1,COUNTIF($O$2:$O1224,Input!$C1241)&lt;1),Input!F1241,0)</f>
        <v>0</v>
      </c>
      <c r="C1225" s="177">
        <f>IF(OR(COUNTIF($B$2:$B1224,Input!$F1241)&lt;1,COUNTIF($O$2:$O1224,Input!$C1241)&lt;1),Input!G1241,0)</f>
        <v>0</v>
      </c>
      <c r="D1225" s="177">
        <f>IF(OR(COUNTIF($B$2:$B1224,Input!$F1241)&lt;1,COUNTIF($O$2:$O1224,Input!$C1241)&lt;1),Input!H1241,0)</f>
        <v>0</v>
      </c>
      <c r="E1225" s="177">
        <f>IF(OR(COUNTIF($B$2:$B1224,Input!$F1241)&lt;1,COUNTIF($O$2:$O1224,Input!$C1241)&lt;1),Input!I1241,0)</f>
        <v>0</v>
      </c>
      <c r="F1225" s="177">
        <f>IF(OR(COUNTIF($B$2:$B1224,Input!$F1241)&lt;1,COUNTIF($O$2:$O1224,Input!$C1241)&lt;1),Input!J1241,0)</f>
        <v>0</v>
      </c>
      <c r="G1225" s="177">
        <f>IF(OR(COUNTIF($B$2:$B1224,Input!$F1241)&lt;1,COUNTIF($O$2:$O1224,Input!$C1241)&lt;1),Input!K1241,0)</f>
        <v>0</v>
      </c>
      <c r="H1225" s="177">
        <f>IF(OR(COUNTIF($B$2:$B1224,Input!$F1241)&lt;1,COUNTIF($O$2:$O1224,Input!$C1241)&lt;1),Input!L1241,0)</f>
        <v>0</v>
      </c>
      <c r="I1225" s="177">
        <f>IF(OR(COUNTIF($B$2:$B1224,Input!$F1241)&lt;1,COUNTIF($O$2:$O1224,Input!$C1241)&lt;1),Input!M1241,0)</f>
        <v>0</v>
      </c>
      <c r="J1225" s="177">
        <f>IF(OR(COUNTIF($B$2:$B1224,Input!$F1241)&lt;1,COUNTIF($O$2:$O1224,Input!$C1241)&lt;1),Input!N1241,0)</f>
        <v>0</v>
      </c>
      <c r="K1225" s="177">
        <f>IF(OR(COUNTIF($B$2:$B1224,Input!$F1241)&lt;1,COUNTIF($O$2:$O1224,Input!$C1241)&lt;1),Input!O1241,0)</f>
        <v>0</v>
      </c>
      <c r="L1225" s="177">
        <f>IF(OR(COUNTIF($B$2:$B1224,Input!$F1241)&lt;1,COUNTIF($O$2:$O1224,Input!$C1241)&lt;1),Input!P1241,0)</f>
        <v>0</v>
      </c>
      <c r="M1225" s="129" t="str">
        <f t="shared" si="160"/>
        <v/>
      </c>
      <c r="N1225" s="161">
        <f t="shared" si="166"/>
        <v>0</v>
      </c>
      <c r="O1225" s="168">
        <f>Input!C1241</f>
        <v>0</v>
      </c>
      <c r="P1225" s="168"/>
      <c r="R1225" s="131">
        <f t="shared" si="167"/>
        <v>0</v>
      </c>
      <c r="S1225" s="133" t="str">
        <f t="shared" si="161"/>
        <v xml:space="preserve"> </v>
      </c>
      <c r="T1225" s="133"/>
      <c r="U1225" s="132" t="str">
        <f>_xlfn.IFNA(IF($D1225=0,LOOKUP($F1225,{0.1,0.2,0.3,0.4,0.5,0.6,0.7,0.8,0.9,1},{22,34,46,58,70,82,94,106,118,130}),""),"")</f>
        <v/>
      </c>
      <c r="V1225" s="132" t="str">
        <f>_xlfn.IFNA(IF($D1225=1,LOOKUP($F1225,{0.1,0.2,0.3,0.4,0.5,0.6,0.7,0.8,0.9,1},{23,35,47,59,71,83,95,107,119,131}),""),"")</f>
        <v/>
      </c>
      <c r="W1225" s="132" t="str">
        <f>_xlfn.IFNA(IF($D1225=2,LOOKUP($F1225,{0.1,0.2,0.3,0.4,0.5,0.6,0.7,0.8,0.9,1},{24,36,48,60,72,84,96,108,120,132}),""),"")</f>
        <v/>
      </c>
      <c r="X1225" s="132" t="str">
        <f>_xlfn.IFNA(IF($D1225=3,LOOKUP($F1225,{0.1,0.2,0.3,0.4,0.5,0.6,0.7,0.8,0.9,1},{25,37,49,61,73,85,97,109,121,133}),""),"")</f>
        <v/>
      </c>
      <c r="Y1225" s="132" t="str">
        <f>_xlfn.IFNA(IF($D1225=4,LOOKUP($F1225,{0.1,0.2,0.3,0.4,0.5,0.6,0.7,0.8,0.9,1},{26,38,50,62,74,86,98,110,122,134}),""),"")</f>
        <v/>
      </c>
      <c r="Z1225" s="132" t="str">
        <f>_xlfn.IFNA(IF($D1225=5,LOOKUP($F1225,{0.1,0.2,0.3,0.4,0.5,0.6,0.7,0.8,0.9,1},{27,39,51,63,75,87,99,111,123,135}),""),"")</f>
        <v/>
      </c>
      <c r="AA1225" s="132">
        <f t="shared" si="162"/>
        <v>0</v>
      </c>
      <c r="AB1225" s="132" t="str">
        <f t="shared" si="163"/>
        <v>00</v>
      </c>
      <c r="AC1225" s="82" t="e">
        <f>VLOOKUP(AB1225,'AMI Ref'!T:U,2,FALSE)</f>
        <v>#N/A</v>
      </c>
      <c r="AD1225" s="124"/>
      <c r="AE1225" s="81" t="str">
        <f>_xlfn.IFNA(IF($D1225=0,IF($J1225="Not Paid by Tenant",0,INDEX('AMI Ref'!$K$5:$N$5,MATCH($J1225,{"Oil","Gas","Electric - Other","ELECTRIC - HEAT PUMP"},0))),0),"")</f>
        <v/>
      </c>
      <c r="AF1225" s="81">
        <f>_xlfn.IFNA(IF($D1225=1,IF($J1225="Not Paid by Tenant",0,INDEX('AMI Ref'!$K$6:$N$6,MATCH($J1225,{"Oil","Gas","Electric - Other","ELECTRIC - HEAT PUMP"},0))),0),"")</f>
        <v>0</v>
      </c>
      <c r="AG1225" s="81">
        <f>_xlfn.IFNA(IF($D1225=2,IF($J1225="Not Paid by Tenant",0,INDEX('AMI Ref'!$K$7:$N$7,MATCH($J1225,{"Oil","Gas","Electric - Other","ELECTRIC - HEAT PUMP"},0))),0),"")</f>
        <v>0</v>
      </c>
      <c r="AH1225" s="81">
        <f>_xlfn.IFNA(IF($D1225=3,IF($J1225="Not Paid by Tenant",0,INDEX('AMI Ref'!$K$8:$N$8,MATCH($J1225,{"Oil","Gas","Electric - Other","ELECTRIC - HEAT PUMP"},0))),0),"")</f>
        <v>0</v>
      </c>
      <c r="AI1225" s="81">
        <f>_xlfn.IFNA(IF($D1225=4,IF($J1225="Not Paid by Tenant",0,INDEX('AMI Ref'!$K$9:$N$9,MATCH($J1225,{"Oil","Gas","Electric - Other","ELECTRIC - HEAT PUMP"},0))),0),"")</f>
        <v>0</v>
      </c>
      <c r="AJ1225" s="81">
        <f>_xlfn.IFNA(IF($D1225=5,IF($J1225="Not Paid by Tenant",0,INDEX('AMI Ref'!$K$10:$N$10,MATCH($J1225,{"Oil","Gas","Electric - Other","ELECTRIC - HEAT PUMP"},0))),0),"")</f>
        <v>0</v>
      </c>
      <c r="AK1225" s="128"/>
      <c r="AL1225" s="81" t="str">
        <f>_xlfn.IFNA(IF($D1225=0,IF($K1225="Not Paid by Tenant",0,INDEX('AMI Ref'!$O$5:$R$5,MATCH($K1225,{"Oil","Gas","Electric - Other","Electric ccASHP - split"},0))),0),"")</f>
        <v/>
      </c>
      <c r="AM1225" s="81">
        <f>_xlfn.IFNA(IF($D1225=1,IF($K1225="Not Paid by Tenant",0,INDEX('AMI Ref'!$O$6:$R$6,MATCH($K1225,{"Oil","Gas","Electric - Other","Electric ccASHP - split"},0))),0),"")</f>
        <v>0</v>
      </c>
      <c r="AN1225" s="81">
        <f>_xlfn.IFNA(IF($D1225=2,IF($K1225="Not Paid by Tenant",0,INDEX('AMI Ref'!$O$7:$R$7,MATCH($K1225,{"Oil","Gas","Electric - Other","Electric ccASHP - split"},0))),0),"")</f>
        <v>0</v>
      </c>
      <c r="AO1225" s="81">
        <f>_xlfn.IFNA(IF($D1225=3,IF($K1225="Not Paid by Tenant",0,INDEX('AMI Ref'!$O$8:$R$8,MATCH($K1225,{"Oil","Gas","Electric - Other","Electric ccASHP - split"},0))),0),"")</f>
        <v>0</v>
      </c>
      <c r="AP1225" s="81">
        <f>_xlfn.IFNA(IF($D1225=4,IF($K1225="Not Paid by Tenant",0,INDEX('AMI Ref'!$O$9:$R$9,MATCH($K1225,{"Oil","Gas","Electric - Other","Electric ccASHP - split"},0))),0),"")</f>
        <v>0</v>
      </c>
      <c r="AQ1225" s="81">
        <f>_xlfn.IFNA(IF($D1225=5,IF($K1225="Not Paid by Tenant",0,INDEX('AMI Ref'!$O$10:$R$10,MATCH($K1225,{"Oil","Gas","Electric - Other","Electric ccASHP - split"},0))),0),"")</f>
        <v>0</v>
      </c>
      <c r="AR1225" s="124">
        <f t="shared" si="164"/>
        <v>0</v>
      </c>
      <c r="AS1225" s="123" t="e">
        <f t="shared" si="165"/>
        <v>#N/A</v>
      </c>
    </row>
    <row r="1226" spans="1:45" x14ac:dyDescent="0.2">
      <c r="A1226" s="130">
        <v>1224</v>
      </c>
      <c r="B1226" s="177">
        <f>IF(OR(COUNTIF($B$2:$B1225,Input!$F1242)&lt;1,COUNTIF($O$2:$O1225,Input!$C1242)&lt;1),Input!F1242,0)</f>
        <v>0</v>
      </c>
      <c r="C1226" s="177">
        <f>IF(OR(COUNTIF($B$2:$B1225,Input!$F1242)&lt;1,COUNTIF($O$2:$O1225,Input!$C1242)&lt;1),Input!G1242,0)</f>
        <v>0</v>
      </c>
      <c r="D1226" s="177">
        <f>IF(OR(COUNTIF($B$2:$B1225,Input!$F1242)&lt;1,COUNTIF($O$2:$O1225,Input!$C1242)&lt;1),Input!H1242,0)</f>
        <v>0</v>
      </c>
      <c r="E1226" s="177">
        <f>IF(OR(COUNTIF($B$2:$B1225,Input!$F1242)&lt;1,COUNTIF($O$2:$O1225,Input!$C1242)&lt;1),Input!I1242,0)</f>
        <v>0</v>
      </c>
      <c r="F1226" s="177">
        <f>IF(OR(COUNTIF($B$2:$B1225,Input!$F1242)&lt;1,COUNTIF($O$2:$O1225,Input!$C1242)&lt;1),Input!J1242,0)</f>
        <v>0</v>
      </c>
      <c r="G1226" s="177">
        <f>IF(OR(COUNTIF($B$2:$B1225,Input!$F1242)&lt;1,COUNTIF($O$2:$O1225,Input!$C1242)&lt;1),Input!K1242,0)</f>
        <v>0</v>
      </c>
      <c r="H1226" s="177">
        <f>IF(OR(COUNTIF($B$2:$B1225,Input!$F1242)&lt;1,COUNTIF($O$2:$O1225,Input!$C1242)&lt;1),Input!L1242,0)</f>
        <v>0</v>
      </c>
      <c r="I1226" s="177">
        <f>IF(OR(COUNTIF($B$2:$B1225,Input!$F1242)&lt;1,COUNTIF($O$2:$O1225,Input!$C1242)&lt;1),Input!M1242,0)</f>
        <v>0</v>
      </c>
      <c r="J1226" s="177">
        <f>IF(OR(COUNTIF($B$2:$B1225,Input!$F1242)&lt;1,COUNTIF($O$2:$O1225,Input!$C1242)&lt;1),Input!N1242,0)</f>
        <v>0</v>
      </c>
      <c r="K1226" s="177">
        <f>IF(OR(COUNTIF($B$2:$B1225,Input!$F1242)&lt;1,COUNTIF($O$2:$O1225,Input!$C1242)&lt;1),Input!O1242,0)</f>
        <v>0</v>
      </c>
      <c r="L1226" s="177">
        <f>IF(OR(COUNTIF($B$2:$B1225,Input!$F1242)&lt;1,COUNTIF($O$2:$O1225,Input!$C1242)&lt;1),Input!P1242,0)</f>
        <v>0</v>
      </c>
      <c r="M1226" s="129" t="str">
        <f t="shared" si="160"/>
        <v/>
      </c>
      <c r="N1226" s="161">
        <f t="shared" si="166"/>
        <v>0</v>
      </c>
      <c r="O1226" s="168">
        <f>Input!C1242</f>
        <v>0</v>
      </c>
      <c r="P1226" s="168"/>
      <c r="R1226" s="131">
        <f t="shared" si="167"/>
        <v>0</v>
      </c>
      <c r="S1226" s="133" t="str">
        <f t="shared" si="161"/>
        <v xml:space="preserve"> </v>
      </c>
      <c r="T1226" s="133"/>
      <c r="U1226" s="132" t="str">
        <f>_xlfn.IFNA(IF($D1226=0,LOOKUP($F1226,{0.1,0.2,0.3,0.4,0.5,0.6,0.7,0.8,0.9,1},{22,34,46,58,70,82,94,106,118,130}),""),"")</f>
        <v/>
      </c>
      <c r="V1226" s="132" t="str">
        <f>_xlfn.IFNA(IF($D1226=1,LOOKUP($F1226,{0.1,0.2,0.3,0.4,0.5,0.6,0.7,0.8,0.9,1},{23,35,47,59,71,83,95,107,119,131}),""),"")</f>
        <v/>
      </c>
      <c r="W1226" s="132" t="str">
        <f>_xlfn.IFNA(IF($D1226=2,LOOKUP($F1226,{0.1,0.2,0.3,0.4,0.5,0.6,0.7,0.8,0.9,1},{24,36,48,60,72,84,96,108,120,132}),""),"")</f>
        <v/>
      </c>
      <c r="X1226" s="132" t="str">
        <f>_xlfn.IFNA(IF($D1226=3,LOOKUP($F1226,{0.1,0.2,0.3,0.4,0.5,0.6,0.7,0.8,0.9,1},{25,37,49,61,73,85,97,109,121,133}),""),"")</f>
        <v/>
      </c>
      <c r="Y1226" s="132" t="str">
        <f>_xlfn.IFNA(IF($D1226=4,LOOKUP($F1226,{0.1,0.2,0.3,0.4,0.5,0.6,0.7,0.8,0.9,1},{26,38,50,62,74,86,98,110,122,134}),""),"")</f>
        <v/>
      </c>
      <c r="Z1226" s="132" t="str">
        <f>_xlfn.IFNA(IF($D1226=5,LOOKUP($F1226,{0.1,0.2,0.3,0.4,0.5,0.6,0.7,0.8,0.9,1},{27,39,51,63,75,87,99,111,123,135}),""),"")</f>
        <v/>
      </c>
      <c r="AA1226" s="132">
        <f t="shared" si="162"/>
        <v>0</v>
      </c>
      <c r="AB1226" s="132" t="str">
        <f t="shared" si="163"/>
        <v>00</v>
      </c>
      <c r="AC1226" s="82" t="e">
        <f>VLOOKUP(AB1226,'AMI Ref'!T:U,2,FALSE)</f>
        <v>#N/A</v>
      </c>
      <c r="AD1226" s="124"/>
      <c r="AE1226" s="81" t="str">
        <f>_xlfn.IFNA(IF($D1226=0,IF($J1226="Not Paid by Tenant",0,INDEX('AMI Ref'!$K$5:$N$5,MATCH($J1226,{"Oil","Gas","Electric - Other","ELECTRIC - HEAT PUMP"},0))),0),"")</f>
        <v/>
      </c>
      <c r="AF1226" s="81">
        <f>_xlfn.IFNA(IF($D1226=1,IF($J1226="Not Paid by Tenant",0,INDEX('AMI Ref'!$K$6:$N$6,MATCH($J1226,{"Oil","Gas","Electric - Other","ELECTRIC - HEAT PUMP"},0))),0),"")</f>
        <v>0</v>
      </c>
      <c r="AG1226" s="81">
        <f>_xlfn.IFNA(IF($D1226=2,IF($J1226="Not Paid by Tenant",0,INDEX('AMI Ref'!$K$7:$N$7,MATCH($J1226,{"Oil","Gas","Electric - Other","ELECTRIC - HEAT PUMP"},0))),0),"")</f>
        <v>0</v>
      </c>
      <c r="AH1226" s="81">
        <f>_xlfn.IFNA(IF($D1226=3,IF($J1226="Not Paid by Tenant",0,INDEX('AMI Ref'!$K$8:$N$8,MATCH($J1226,{"Oil","Gas","Electric - Other","ELECTRIC - HEAT PUMP"},0))),0),"")</f>
        <v>0</v>
      </c>
      <c r="AI1226" s="81">
        <f>_xlfn.IFNA(IF($D1226=4,IF($J1226="Not Paid by Tenant",0,INDEX('AMI Ref'!$K$9:$N$9,MATCH($J1226,{"Oil","Gas","Electric - Other","ELECTRIC - HEAT PUMP"},0))),0),"")</f>
        <v>0</v>
      </c>
      <c r="AJ1226" s="81">
        <f>_xlfn.IFNA(IF($D1226=5,IF($J1226="Not Paid by Tenant",0,INDEX('AMI Ref'!$K$10:$N$10,MATCH($J1226,{"Oil","Gas","Electric - Other","ELECTRIC - HEAT PUMP"},0))),0),"")</f>
        <v>0</v>
      </c>
      <c r="AK1226" s="128"/>
      <c r="AL1226" s="81" t="str">
        <f>_xlfn.IFNA(IF($D1226=0,IF($K1226="Not Paid by Tenant",0,INDEX('AMI Ref'!$O$5:$R$5,MATCH($K1226,{"Oil","Gas","Electric - Other","Electric ccASHP - split"},0))),0),"")</f>
        <v/>
      </c>
      <c r="AM1226" s="81">
        <f>_xlfn.IFNA(IF($D1226=1,IF($K1226="Not Paid by Tenant",0,INDEX('AMI Ref'!$O$6:$R$6,MATCH($K1226,{"Oil","Gas","Electric - Other","Electric ccASHP - split"},0))),0),"")</f>
        <v>0</v>
      </c>
      <c r="AN1226" s="81">
        <f>_xlfn.IFNA(IF($D1226=2,IF($K1226="Not Paid by Tenant",0,INDEX('AMI Ref'!$O$7:$R$7,MATCH($K1226,{"Oil","Gas","Electric - Other","Electric ccASHP - split"},0))),0),"")</f>
        <v>0</v>
      </c>
      <c r="AO1226" s="81">
        <f>_xlfn.IFNA(IF($D1226=3,IF($K1226="Not Paid by Tenant",0,INDEX('AMI Ref'!$O$8:$R$8,MATCH($K1226,{"Oil","Gas","Electric - Other","Electric ccASHP - split"},0))),0),"")</f>
        <v>0</v>
      </c>
      <c r="AP1226" s="81">
        <f>_xlfn.IFNA(IF($D1226=4,IF($K1226="Not Paid by Tenant",0,INDEX('AMI Ref'!$O$9:$R$9,MATCH($K1226,{"Oil","Gas","Electric - Other","Electric ccASHP - split"},0))),0),"")</f>
        <v>0</v>
      </c>
      <c r="AQ1226" s="81">
        <f>_xlfn.IFNA(IF($D1226=5,IF($K1226="Not Paid by Tenant",0,INDEX('AMI Ref'!$O$10:$R$10,MATCH($K1226,{"Oil","Gas","Electric - Other","Electric ccASHP - split"},0))),0),"")</f>
        <v>0</v>
      </c>
      <c r="AR1226" s="124">
        <f t="shared" si="164"/>
        <v>0</v>
      </c>
      <c r="AS1226" s="123" t="e">
        <f t="shared" si="165"/>
        <v>#N/A</v>
      </c>
    </row>
    <row r="1227" spans="1:45" x14ac:dyDescent="0.2">
      <c r="A1227" s="130">
        <v>1225</v>
      </c>
      <c r="B1227" s="177">
        <f>IF(OR(COUNTIF($B$2:$B1226,Input!$F1243)&lt;1,COUNTIF($O$2:$O1226,Input!$C1243)&lt;1),Input!F1243,0)</f>
        <v>0</v>
      </c>
      <c r="C1227" s="177">
        <f>IF(OR(COUNTIF($B$2:$B1226,Input!$F1243)&lt;1,COUNTIF($O$2:$O1226,Input!$C1243)&lt;1),Input!G1243,0)</f>
        <v>0</v>
      </c>
      <c r="D1227" s="177">
        <f>IF(OR(COUNTIF($B$2:$B1226,Input!$F1243)&lt;1,COUNTIF($O$2:$O1226,Input!$C1243)&lt;1),Input!H1243,0)</f>
        <v>0</v>
      </c>
      <c r="E1227" s="177">
        <f>IF(OR(COUNTIF($B$2:$B1226,Input!$F1243)&lt;1,COUNTIF($O$2:$O1226,Input!$C1243)&lt;1),Input!I1243,0)</f>
        <v>0</v>
      </c>
      <c r="F1227" s="177">
        <f>IF(OR(COUNTIF($B$2:$B1226,Input!$F1243)&lt;1,COUNTIF($O$2:$O1226,Input!$C1243)&lt;1),Input!J1243,0)</f>
        <v>0</v>
      </c>
      <c r="G1227" s="177">
        <f>IF(OR(COUNTIF($B$2:$B1226,Input!$F1243)&lt;1,COUNTIF($O$2:$O1226,Input!$C1243)&lt;1),Input!K1243,0)</f>
        <v>0</v>
      </c>
      <c r="H1227" s="177">
        <f>IF(OR(COUNTIF($B$2:$B1226,Input!$F1243)&lt;1,COUNTIF($O$2:$O1226,Input!$C1243)&lt;1),Input!L1243,0)</f>
        <v>0</v>
      </c>
      <c r="I1227" s="177">
        <f>IF(OR(COUNTIF($B$2:$B1226,Input!$F1243)&lt;1,COUNTIF($O$2:$O1226,Input!$C1243)&lt;1),Input!M1243,0)</f>
        <v>0</v>
      </c>
      <c r="J1227" s="177">
        <f>IF(OR(COUNTIF($B$2:$B1226,Input!$F1243)&lt;1,COUNTIF($O$2:$O1226,Input!$C1243)&lt;1),Input!N1243,0)</f>
        <v>0</v>
      </c>
      <c r="K1227" s="177">
        <f>IF(OR(COUNTIF($B$2:$B1226,Input!$F1243)&lt;1,COUNTIF($O$2:$O1226,Input!$C1243)&lt;1),Input!O1243,0)</f>
        <v>0</v>
      </c>
      <c r="L1227" s="177">
        <f>IF(OR(COUNTIF($B$2:$B1226,Input!$F1243)&lt;1,COUNTIF($O$2:$O1226,Input!$C1243)&lt;1),Input!P1243,0)</f>
        <v>0</v>
      </c>
      <c r="M1227" s="129" t="str">
        <f t="shared" si="160"/>
        <v/>
      </c>
      <c r="N1227" s="161">
        <f t="shared" si="166"/>
        <v>0</v>
      </c>
      <c r="O1227" s="168">
        <f>Input!C1243</f>
        <v>0</v>
      </c>
      <c r="P1227" s="168"/>
      <c r="R1227" s="131">
        <f t="shared" si="167"/>
        <v>0</v>
      </c>
      <c r="S1227" s="133" t="str">
        <f t="shared" si="161"/>
        <v xml:space="preserve"> </v>
      </c>
      <c r="T1227" s="133"/>
      <c r="U1227" s="132" t="str">
        <f>_xlfn.IFNA(IF($D1227=0,LOOKUP($F1227,{0.1,0.2,0.3,0.4,0.5,0.6,0.7,0.8,0.9,1},{22,34,46,58,70,82,94,106,118,130}),""),"")</f>
        <v/>
      </c>
      <c r="V1227" s="132" t="str">
        <f>_xlfn.IFNA(IF($D1227=1,LOOKUP($F1227,{0.1,0.2,0.3,0.4,0.5,0.6,0.7,0.8,0.9,1},{23,35,47,59,71,83,95,107,119,131}),""),"")</f>
        <v/>
      </c>
      <c r="W1227" s="132" t="str">
        <f>_xlfn.IFNA(IF($D1227=2,LOOKUP($F1227,{0.1,0.2,0.3,0.4,0.5,0.6,0.7,0.8,0.9,1},{24,36,48,60,72,84,96,108,120,132}),""),"")</f>
        <v/>
      </c>
      <c r="X1227" s="132" t="str">
        <f>_xlfn.IFNA(IF($D1227=3,LOOKUP($F1227,{0.1,0.2,0.3,0.4,0.5,0.6,0.7,0.8,0.9,1},{25,37,49,61,73,85,97,109,121,133}),""),"")</f>
        <v/>
      </c>
      <c r="Y1227" s="132" t="str">
        <f>_xlfn.IFNA(IF($D1227=4,LOOKUP($F1227,{0.1,0.2,0.3,0.4,0.5,0.6,0.7,0.8,0.9,1},{26,38,50,62,74,86,98,110,122,134}),""),"")</f>
        <v/>
      </c>
      <c r="Z1227" s="132" t="str">
        <f>_xlfn.IFNA(IF($D1227=5,LOOKUP($F1227,{0.1,0.2,0.3,0.4,0.5,0.6,0.7,0.8,0.9,1},{27,39,51,63,75,87,99,111,123,135}),""),"")</f>
        <v/>
      </c>
      <c r="AA1227" s="132">
        <f t="shared" si="162"/>
        <v>0</v>
      </c>
      <c r="AB1227" s="132" t="str">
        <f t="shared" si="163"/>
        <v>00</v>
      </c>
      <c r="AC1227" s="82" t="e">
        <f>VLOOKUP(AB1227,'AMI Ref'!T:U,2,FALSE)</f>
        <v>#N/A</v>
      </c>
      <c r="AD1227" s="124"/>
      <c r="AE1227" s="81" t="str">
        <f>_xlfn.IFNA(IF($D1227=0,IF($J1227="Not Paid by Tenant",0,INDEX('AMI Ref'!$K$5:$N$5,MATCH($J1227,{"Oil","Gas","Electric - Other","ELECTRIC - HEAT PUMP"},0))),0),"")</f>
        <v/>
      </c>
      <c r="AF1227" s="81">
        <f>_xlfn.IFNA(IF($D1227=1,IF($J1227="Not Paid by Tenant",0,INDEX('AMI Ref'!$K$6:$N$6,MATCH($J1227,{"Oil","Gas","Electric - Other","ELECTRIC - HEAT PUMP"},0))),0),"")</f>
        <v>0</v>
      </c>
      <c r="AG1227" s="81">
        <f>_xlfn.IFNA(IF($D1227=2,IF($J1227="Not Paid by Tenant",0,INDEX('AMI Ref'!$K$7:$N$7,MATCH($J1227,{"Oil","Gas","Electric - Other","ELECTRIC - HEAT PUMP"},0))),0),"")</f>
        <v>0</v>
      </c>
      <c r="AH1227" s="81">
        <f>_xlfn.IFNA(IF($D1227=3,IF($J1227="Not Paid by Tenant",0,INDEX('AMI Ref'!$K$8:$N$8,MATCH($J1227,{"Oil","Gas","Electric - Other","ELECTRIC - HEAT PUMP"},0))),0),"")</f>
        <v>0</v>
      </c>
      <c r="AI1227" s="81">
        <f>_xlfn.IFNA(IF($D1227=4,IF($J1227="Not Paid by Tenant",0,INDEX('AMI Ref'!$K$9:$N$9,MATCH($J1227,{"Oil","Gas","Electric - Other","ELECTRIC - HEAT PUMP"},0))),0),"")</f>
        <v>0</v>
      </c>
      <c r="AJ1227" s="81">
        <f>_xlfn.IFNA(IF($D1227=5,IF($J1227="Not Paid by Tenant",0,INDEX('AMI Ref'!$K$10:$N$10,MATCH($J1227,{"Oil","Gas","Electric - Other","ELECTRIC - HEAT PUMP"},0))),0),"")</f>
        <v>0</v>
      </c>
      <c r="AK1227" s="128"/>
      <c r="AL1227" s="81" t="str">
        <f>_xlfn.IFNA(IF($D1227=0,IF($K1227="Not Paid by Tenant",0,INDEX('AMI Ref'!$O$5:$R$5,MATCH($K1227,{"Oil","Gas","Electric - Other","Electric ccASHP - split"},0))),0),"")</f>
        <v/>
      </c>
      <c r="AM1227" s="81">
        <f>_xlfn.IFNA(IF($D1227=1,IF($K1227="Not Paid by Tenant",0,INDEX('AMI Ref'!$O$6:$R$6,MATCH($K1227,{"Oil","Gas","Electric - Other","Electric ccASHP - split"},0))),0),"")</f>
        <v>0</v>
      </c>
      <c r="AN1227" s="81">
        <f>_xlfn.IFNA(IF($D1227=2,IF($K1227="Not Paid by Tenant",0,INDEX('AMI Ref'!$O$7:$R$7,MATCH($K1227,{"Oil","Gas","Electric - Other","Electric ccASHP - split"},0))),0),"")</f>
        <v>0</v>
      </c>
      <c r="AO1227" s="81">
        <f>_xlfn.IFNA(IF($D1227=3,IF($K1227="Not Paid by Tenant",0,INDEX('AMI Ref'!$O$8:$R$8,MATCH($K1227,{"Oil","Gas","Electric - Other","Electric ccASHP - split"},0))),0),"")</f>
        <v>0</v>
      </c>
      <c r="AP1227" s="81">
        <f>_xlfn.IFNA(IF($D1227=4,IF($K1227="Not Paid by Tenant",0,INDEX('AMI Ref'!$O$9:$R$9,MATCH($K1227,{"Oil","Gas","Electric - Other","Electric ccASHP - split"},0))),0),"")</f>
        <v>0</v>
      </c>
      <c r="AQ1227" s="81">
        <f>_xlfn.IFNA(IF($D1227=5,IF($K1227="Not Paid by Tenant",0,INDEX('AMI Ref'!$O$10:$R$10,MATCH($K1227,{"Oil","Gas","Electric - Other","Electric ccASHP - split"},0))),0),"")</f>
        <v>0</v>
      </c>
      <c r="AR1227" s="124">
        <f t="shared" si="164"/>
        <v>0</v>
      </c>
      <c r="AS1227" s="123" t="e">
        <f t="shared" si="165"/>
        <v>#N/A</v>
      </c>
    </row>
    <row r="1228" spans="1:45" x14ac:dyDescent="0.2">
      <c r="A1228" s="130">
        <v>1226</v>
      </c>
      <c r="B1228" s="177">
        <f>IF(OR(COUNTIF($B$2:$B1227,Input!$F1244)&lt;1,COUNTIF($O$2:$O1227,Input!$C1244)&lt;1),Input!F1244,0)</f>
        <v>0</v>
      </c>
      <c r="C1228" s="177">
        <f>IF(OR(COUNTIF($B$2:$B1227,Input!$F1244)&lt;1,COUNTIF($O$2:$O1227,Input!$C1244)&lt;1),Input!G1244,0)</f>
        <v>0</v>
      </c>
      <c r="D1228" s="177">
        <f>IF(OR(COUNTIF($B$2:$B1227,Input!$F1244)&lt;1,COUNTIF($O$2:$O1227,Input!$C1244)&lt;1),Input!H1244,0)</f>
        <v>0</v>
      </c>
      <c r="E1228" s="177">
        <f>IF(OR(COUNTIF($B$2:$B1227,Input!$F1244)&lt;1,COUNTIF($O$2:$O1227,Input!$C1244)&lt;1),Input!I1244,0)</f>
        <v>0</v>
      </c>
      <c r="F1228" s="177">
        <f>IF(OR(COUNTIF($B$2:$B1227,Input!$F1244)&lt;1,COUNTIF($O$2:$O1227,Input!$C1244)&lt;1),Input!J1244,0)</f>
        <v>0</v>
      </c>
      <c r="G1228" s="177">
        <f>IF(OR(COUNTIF($B$2:$B1227,Input!$F1244)&lt;1,COUNTIF($O$2:$O1227,Input!$C1244)&lt;1),Input!K1244,0)</f>
        <v>0</v>
      </c>
      <c r="H1228" s="177">
        <f>IF(OR(COUNTIF($B$2:$B1227,Input!$F1244)&lt;1,COUNTIF($O$2:$O1227,Input!$C1244)&lt;1),Input!L1244,0)</f>
        <v>0</v>
      </c>
      <c r="I1228" s="177">
        <f>IF(OR(COUNTIF($B$2:$B1227,Input!$F1244)&lt;1,COUNTIF($O$2:$O1227,Input!$C1244)&lt;1),Input!M1244,0)</f>
        <v>0</v>
      </c>
      <c r="J1228" s="177">
        <f>IF(OR(COUNTIF($B$2:$B1227,Input!$F1244)&lt;1,COUNTIF($O$2:$O1227,Input!$C1244)&lt;1),Input!N1244,0)</f>
        <v>0</v>
      </c>
      <c r="K1228" s="177">
        <f>IF(OR(COUNTIF($B$2:$B1227,Input!$F1244)&lt;1,COUNTIF($O$2:$O1227,Input!$C1244)&lt;1),Input!O1244,0)</f>
        <v>0</v>
      </c>
      <c r="L1228" s="177">
        <f>IF(OR(COUNTIF($B$2:$B1227,Input!$F1244)&lt;1,COUNTIF($O$2:$O1227,Input!$C1244)&lt;1),Input!P1244,0)</f>
        <v>0</v>
      </c>
      <c r="M1228" s="129" t="str">
        <f t="shared" si="160"/>
        <v/>
      </c>
      <c r="N1228" s="161">
        <f t="shared" si="166"/>
        <v>0</v>
      </c>
      <c r="O1228" s="168">
        <f>Input!C1244</f>
        <v>0</v>
      </c>
      <c r="P1228" s="168"/>
      <c r="R1228" s="131">
        <f t="shared" si="167"/>
        <v>0</v>
      </c>
      <c r="S1228" s="133" t="str">
        <f t="shared" si="161"/>
        <v xml:space="preserve"> </v>
      </c>
      <c r="T1228" s="133"/>
      <c r="U1228" s="132" t="str">
        <f>_xlfn.IFNA(IF($D1228=0,LOOKUP($F1228,{0.1,0.2,0.3,0.4,0.5,0.6,0.7,0.8,0.9,1},{22,34,46,58,70,82,94,106,118,130}),""),"")</f>
        <v/>
      </c>
      <c r="V1228" s="132" t="str">
        <f>_xlfn.IFNA(IF($D1228=1,LOOKUP($F1228,{0.1,0.2,0.3,0.4,0.5,0.6,0.7,0.8,0.9,1},{23,35,47,59,71,83,95,107,119,131}),""),"")</f>
        <v/>
      </c>
      <c r="W1228" s="132" t="str">
        <f>_xlfn.IFNA(IF($D1228=2,LOOKUP($F1228,{0.1,0.2,0.3,0.4,0.5,0.6,0.7,0.8,0.9,1},{24,36,48,60,72,84,96,108,120,132}),""),"")</f>
        <v/>
      </c>
      <c r="X1228" s="132" t="str">
        <f>_xlfn.IFNA(IF($D1228=3,LOOKUP($F1228,{0.1,0.2,0.3,0.4,0.5,0.6,0.7,0.8,0.9,1},{25,37,49,61,73,85,97,109,121,133}),""),"")</f>
        <v/>
      </c>
      <c r="Y1228" s="132" t="str">
        <f>_xlfn.IFNA(IF($D1228=4,LOOKUP($F1228,{0.1,0.2,0.3,0.4,0.5,0.6,0.7,0.8,0.9,1},{26,38,50,62,74,86,98,110,122,134}),""),"")</f>
        <v/>
      </c>
      <c r="Z1228" s="132" t="str">
        <f>_xlfn.IFNA(IF($D1228=5,LOOKUP($F1228,{0.1,0.2,0.3,0.4,0.5,0.6,0.7,0.8,0.9,1},{27,39,51,63,75,87,99,111,123,135}),""),"")</f>
        <v/>
      </c>
      <c r="AA1228" s="132">
        <f t="shared" si="162"/>
        <v>0</v>
      </c>
      <c r="AB1228" s="132" t="str">
        <f t="shared" si="163"/>
        <v>00</v>
      </c>
      <c r="AC1228" s="82" t="e">
        <f>VLOOKUP(AB1228,'AMI Ref'!T:U,2,FALSE)</f>
        <v>#N/A</v>
      </c>
      <c r="AD1228" s="124"/>
      <c r="AE1228" s="81" t="str">
        <f>_xlfn.IFNA(IF($D1228=0,IF($J1228="Not Paid by Tenant",0,INDEX('AMI Ref'!$K$5:$N$5,MATCH($J1228,{"Oil","Gas","Electric - Other","ELECTRIC - HEAT PUMP"},0))),0),"")</f>
        <v/>
      </c>
      <c r="AF1228" s="81">
        <f>_xlfn.IFNA(IF($D1228=1,IF($J1228="Not Paid by Tenant",0,INDEX('AMI Ref'!$K$6:$N$6,MATCH($J1228,{"Oil","Gas","Electric - Other","ELECTRIC - HEAT PUMP"},0))),0),"")</f>
        <v>0</v>
      </c>
      <c r="AG1228" s="81">
        <f>_xlfn.IFNA(IF($D1228=2,IF($J1228="Not Paid by Tenant",0,INDEX('AMI Ref'!$K$7:$N$7,MATCH($J1228,{"Oil","Gas","Electric - Other","ELECTRIC - HEAT PUMP"},0))),0),"")</f>
        <v>0</v>
      </c>
      <c r="AH1228" s="81">
        <f>_xlfn.IFNA(IF($D1228=3,IF($J1228="Not Paid by Tenant",0,INDEX('AMI Ref'!$K$8:$N$8,MATCH($J1228,{"Oil","Gas","Electric - Other","ELECTRIC - HEAT PUMP"},0))),0),"")</f>
        <v>0</v>
      </c>
      <c r="AI1228" s="81">
        <f>_xlfn.IFNA(IF($D1228=4,IF($J1228="Not Paid by Tenant",0,INDEX('AMI Ref'!$K$9:$N$9,MATCH($J1228,{"Oil","Gas","Electric - Other","ELECTRIC - HEAT PUMP"},0))),0),"")</f>
        <v>0</v>
      </c>
      <c r="AJ1228" s="81">
        <f>_xlfn.IFNA(IF($D1228=5,IF($J1228="Not Paid by Tenant",0,INDEX('AMI Ref'!$K$10:$N$10,MATCH($J1228,{"Oil","Gas","Electric - Other","ELECTRIC - HEAT PUMP"},0))),0),"")</f>
        <v>0</v>
      </c>
      <c r="AK1228" s="128"/>
      <c r="AL1228" s="81" t="str">
        <f>_xlfn.IFNA(IF($D1228=0,IF($K1228="Not Paid by Tenant",0,INDEX('AMI Ref'!$O$5:$R$5,MATCH($K1228,{"Oil","Gas","Electric - Other","Electric ccASHP - split"},0))),0),"")</f>
        <v/>
      </c>
      <c r="AM1228" s="81">
        <f>_xlfn.IFNA(IF($D1228=1,IF($K1228="Not Paid by Tenant",0,INDEX('AMI Ref'!$O$6:$R$6,MATCH($K1228,{"Oil","Gas","Electric - Other","Electric ccASHP - split"},0))),0),"")</f>
        <v>0</v>
      </c>
      <c r="AN1228" s="81">
        <f>_xlfn.IFNA(IF($D1228=2,IF($K1228="Not Paid by Tenant",0,INDEX('AMI Ref'!$O$7:$R$7,MATCH($K1228,{"Oil","Gas","Electric - Other","Electric ccASHP - split"},0))),0),"")</f>
        <v>0</v>
      </c>
      <c r="AO1228" s="81">
        <f>_xlfn.IFNA(IF($D1228=3,IF($K1228="Not Paid by Tenant",0,INDEX('AMI Ref'!$O$8:$R$8,MATCH($K1228,{"Oil","Gas","Electric - Other","Electric ccASHP - split"},0))),0),"")</f>
        <v>0</v>
      </c>
      <c r="AP1228" s="81">
        <f>_xlfn.IFNA(IF($D1228=4,IF($K1228="Not Paid by Tenant",0,INDEX('AMI Ref'!$O$9:$R$9,MATCH($K1228,{"Oil","Gas","Electric - Other","Electric ccASHP - split"},0))),0),"")</f>
        <v>0</v>
      </c>
      <c r="AQ1228" s="81">
        <f>_xlfn.IFNA(IF($D1228=5,IF($K1228="Not Paid by Tenant",0,INDEX('AMI Ref'!$O$10:$R$10,MATCH($K1228,{"Oil","Gas","Electric - Other","Electric ccASHP - split"},0))),0),"")</f>
        <v>0</v>
      </c>
      <c r="AR1228" s="124">
        <f t="shared" si="164"/>
        <v>0</v>
      </c>
      <c r="AS1228" s="123" t="e">
        <f t="shared" si="165"/>
        <v>#N/A</v>
      </c>
    </row>
    <row r="1229" spans="1:45" x14ac:dyDescent="0.2">
      <c r="A1229" s="130">
        <v>1227</v>
      </c>
      <c r="B1229" s="177">
        <f>IF(OR(COUNTIF($B$2:$B1228,Input!$F1245)&lt;1,COUNTIF($O$2:$O1228,Input!$C1245)&lt;1),Input!F1245,0)</f>
        <v>0</v>
      </c>
      <c r="C1229" s="177">
        <f>IF(OR(COUNTIF($B$2:$B1228,Input!$F1245)&lt;1,COUNTIF($O$2:$O1228,Input!$C1245)&lt;1),Input!G1245,0)</f>
        <v>0</v>
      </c>
      <c r="D1229" s="177">
        <f>IF(OR(COUNTIF($B$2:$B1228,Input!$F1245)&lt;1,COUNTIF($O$2:$O1228,Input!$C1245)&lt;1),Input!H1245,0)</f>
        <v>0</v>
      </c>
      <c r="E1229" s="177">
        <f>IF(OR(COUNTIF($B$2:$B1228,Input!$F1245)&lt;1,COUNTIF($O$2:$O1228,Input!$C1245)&lt;1),Input!I1245,0)</f>
        <v>0</v>
      </c>
      <c r="F1229" s="177">
        <f>IF(OR(COUNTIF($B$2:$B1228,Input!$F1245)&lt;1,COUNTIF($O$2:$O1228,Input!$C1245)&lt;1),Input!J1245,0)</f>
        <v>0</v>
      </c>
      <c r="G1229" s="177">
        <f>IF(OR(COUNTIF($B$2:$B1228,Input!$F1245)&lt;1,COUNTIF($O$2:$O1228,Input!$C1245)&lt;1),Input!K1245,0)</f>
        <v>0</v>
      </c>
      <c r="H1229" s="177">
        <f>IF(OR(COUNTIF($B$2:$B1228,Input!$F1245)&lt;1,COUNTIF($O$2:$O1228,Input!$C1245)&lt;1),Input!L1245,0)</f>
        <v>0</v>
      </c>
      <c r="I1229" s="177">
        <f>IF(OR(COUNTIF($B$2:$B1228,Input!$F1245)&lt;1,COUNTIF($O$2:$O1228,Input!$C1245)&lt;1),Input!M1245,0)</f>
        <v>0</v>
      </c>
      <c r="J1229" s="177">
        <f>IF(OR(COUNTIF($B$2:$B1228,Input!$F1245)&lt;1,COUNTIF($O$2:$O1228,Input!$C1245)&lt;1),Input!N1245,0)</f>
        <v>0</v>
      </c>
      <c r="K1229" s="177">
        <f>IF(OR(COUNTIF($B$2:$B1228,Input!$F1245)&lt;1,COUNTIF($O$2:$O1228,Input!$C1245)&lt;1),Input!O1245,0)</f>
        <v>0</v>
      </c>
      <c r="L1229" s="177">
        <f>IF(OR(COUNTIF($B$2:$B1228,Input!$F1245)&lt;1,COUNTIF($O$2:$O1228,Input!$C1245)&lt;1),Input!P1245,0)</f>
        <v>0</v>
      </c>
      <c r="M1229" s="129" t="str">
        <f t="shared" si="160"/>
        <v/>
      </c>
      <c r="N1229" s="161">
        <f t="shared" si="166"/>
        <v>0</v>
      </c>
      <c r="O1229" s="168">
        <f>Input!C1245</f>
        <v>0</v>
      </c>
      <c r="P1229" s="168"/>
      <c r="R1229" s="131">
        <f t="shared" si="167"/>
        <v>0</v>
      </c>
      <c r="S1229" s="133" t="str">
        <f t="shared" si="161"/>
        <v xml:space="preserve"> </v>
      </c>
      <c r="T1229" s="133"/>
      <c r="U1229" s="132" t="str">
        <f>_xlfn.IFNA(IF($D1229=0,LOOKUP($F1229,{0.1,0.2,0.3,0.4,0.5,0.6,0.7,0.8,0.9,1},{22,34,46,58,70,82,94,106,118,130}),""),"")</f>
        <v/>
      </c>
      <c r="V1229" s="132" t="str">
        <f>_xlfn.IFNA(IF($D1229=1,LOOKUP($F1229,{0.1,0.2,0.3,0.4,0.5,0.6,0.7,0.8,0.9,1},{23,35,47,59,71,83,95,107,119,131}),""),"")</f>
        <v/>
      </c>
      <c r="W1229" s="132" t="str">
        <f>_xlfn.IFNA(IF($D1229=2,LOOKUP($F1229,{0.1,0.2,0.3,0.4,0.5,0.6,0.7,0.8,0.9,1},{24,36,48,60,72,84,96,108,120,132}),""),"")</f>
        <v/>
      </c>
      <c r="X1229" s="132" t="str">
        <f>_xlfn.IFNA(IF($D1229=3,LOOKUP($F1229,{0.1,0.2,0.3,0.4,0.5,0.6,0.7,0.8,0.9,1},{25,37,49,61,73,85,97,109,121,133}),""),"")</f>
        <v/>
      </c>
      <c r="Y1229" s="132" t="str">
        <f>_xlfn.IFNA(IF($D1229=4,LOOKUP($F1229,{0.1,0.2,0.3,0.4,0.5,0.6,0.7,0.8,0.9,1},{26,38,50,62,74,86,98,110,122,134}),""),"")</f>
        <v/>
      </c>
      <c r="Z1229" s="132" t="str">
        <f>_xlfn.IFNA(IF($D1229=5,LOOKUP($F1229,{0.1,0.2,0.3,0.4,0.5,0.6,0.7,0.8,0.9,1},{27,39,51,63,75,87,99,111,123,135}),""),"")</f>
        <v/>
      </c>
      <c r="AA1229" s="132">
        <f t="shared" si="162"/>
        <v>0</v>
      </c>
      <c r="AB1229" s="132" t="str">
        <f t="shared" si="163"/>
        <v>00</v>
      </c>
      <c r="AC1229" s="82" t="e">
        <f>VLOOKUP(AB1229,'AMI Ref'!T:U,2,FALSE)</f>
        <v>#N/A</v>
      </c>
      <c r="AD1229" s="124"/>
      <c r="AE1229" s="81" t="str">
        <f>_xlfn.IFNA(IF($D1229=0,IF($J1229="Not Paid by Tenant",0,INDEX('AMI Ref'!$K$5:$N$5,MATCH($J1229,{"Oil","Gas","Electric - Other","ELECTRIC - HEAT PUMP"},0))),0),"")</f>
        <v/>
      </c>
      <c r="AF1229" s="81">
        <f>_xlfn.IFNA(IF($D1229=1,IF($J1229="Not Paid by Tenant",0,INDEX('AMI Ref'!$K$6:$N$6,MATCH($J1229,{"Oil","Gas","Electric - Other","ELECTRIC - HEAT PUMP"},0))),0),"")</f>
        <v>0</v>
      </c>
      <c r="AG1229" s="81">
        <f>_xlfn.IFNA(IF($D1229=2,IF($J1229="Not Paid by Tenant",0,INDEX('AMI Ref'!$K$7:$N$7,MATCH($J1229,{"Oil","Gas","Electric - Other","ELECTRIC - HEAT PUMP"},0))),0),"")</f>
        <v>0</v>
      </c>
      <c r="AH1229" s="81">
        <f>_xlfn.IFNA(IF($D1229=3,IF($J1229="Not Paid by Tenant",0,INDEX('AMI Ref'!$K$8:$N$8,MATCH($J1229,{"Oil","Gas","Electric - Other","ELECTRIC - HEAT PUMP"},0))),0),"")</f>
        <v>0</v>
      </c>
      <c r="AI1229" s="81">
        <f>_xlfn.IFNA(IF($D1229=4,IF($J1229="Not Paid by Tenant",0,INDEX('AMI Ref'!$K$9:$N$9,MATCH($J1229,{"Oil","Gas","Electric - Other","ELECTRIC - HEAT PUMP"},0))),0),"")</f>
        <v>0</v>
      </c>
      <c r="AJ1229" s="81">
        <f>_xlfn.IFNA(IF($D1229=5,IF($J1229="Not Paid by Tenant",0,INDEX('AMI Ref'!$K$10:$N$10,MATCH($J1229,{"Oil","Gas","Electric - Other","ELECTRIC - HEAT PUMP"},0))),0),"")</f>
        <v>0</v>
      </c>
      <c r="AK1229" s="128"/>
      <c r="AL1229" s="81" t="str">
        <f>_xlfn.IFNA(IF($D1229=0,IF($K1229="Not Paid by Tenant",0,INDEX('AMI Ref'!$O$5:$R$5,MATCH($K1229,{"Oil","Gas","Electric - Other","Electric ccASHP - split"},0))),0),"")</f>
        <v/>
      </c>
      <c r="AM1229" s="81">
        <f>_xlfn.IFNA(IF($D1229=1,IF($K1229="Not Paid by Tenant",0,INDEX('AMI Ref'!$O$6:$R$6,MATCH($K1229,{"Oil","Gas","Electric - Other","Electric ccASHP - split"},0))),0),"")</f>
        <v>0</v>
      </c>
      <c r="AN1229" s="81">
        <f>_xlfn.IFNA(IF($D1229=2,IF($K1229="Not Paid by Tenant",0,INDEX('AMI Ref'!$O$7:$R$7,MATCH($K1229,{"Oil","Gas","Electric - Other","Electric ccASHP - split"},0))),0),"")</f>
        <v>0</v>
      </c>
      <c r="AO1229" s="81">
        <f>_xlfn.IFNA(IF($D1229=3,IF($K1229="Not Paid by Tenant",0,INDEX('AMI Ref'!$O$8:$R$8,MATCH($K1229,{"Oil","Gas","Electric - Other","Electric ccASHP - split"},0))),0),"")</f>
        <v>0</v>
      </c>
      <c r="AP1229" s="81">
        <f>_xlfn.IFNA(IF($D1229=4,IF($K1229="Not Paid by Tenant",0,INDEX('AMI Ref'!$O$9:$R$9,MATCH($K1229,{"Oil","Gas","Electric - Other","Electric ccASHP - split"},0))),0),"")</f>
        <v>0</v>
      </c>
      <c r="AQ1229" s="81">
        <f>_xlfn.IFNA(IF($D1229=5,IF($K1229="Not Paid by Tenant",0,INDEX('AMI Ref'!$O$10:$R$10,MATCH($K1229,{"Oil","Gas","Electric - Other","Electric ccASHP - split"},0))),0),"")</f>
        <v>0</v>
      </c>
      <c r="AR1229" s="124">
        <f t="shared" si="164"/>
        <v>0</v>
      </c>
      <c r="AS1229" s="123" t="e">
        <f t="shared" si="165"/>
        <v>#N/A</v>
      </c>
    </row>
    <row r="1230" spans="1:45" x14ac:dyDescent="0.2">
      <c r="A1230" s="130">
        <v>1228</v>
      </c>
      <c r="B1230" s="177">
        <f>IF(OR(COUNTIF($B$2:$B1229,Input!$F1246)&lt;1,COUNTIF($O$2:$O1229,Input!$C1246)&lt;1),Input!F1246,0)</f>
        <v>0</v>
      </c>
      <c r="C1230" s="177">
        <f>IF(OR(COUNTIF($B$2:$B1229,Input!$F1246)&lt;1,COUNTIF($O$2:$O1229,Input!$C1246)&lt;1),Input!G1246,0)</f>
        <v>0</v>
      </c>
      <c r="D1230" s="177">
        <f>IF(OR(COUNTIF($B$2:$B1229,Input!$F1246)&lt;1,COUNTIF($O$2:$O1229,Input!$C1246)&lt;1),Input!H1246,0)</f>
        <v>0</v>
      </c>
      <c r="E1230" s="177">
        <f>IF(OR(COUNTIF($B$2:$B1229,Input!$F1246)&lt;1,COUNTIF($O$2:$O1229,Input!$C1246)&lt;1),Input!I1246,0)</f>
        <v>0</v>
      </c>
      <c r="F1230" s="177">
        <f>IF(OR(COUNTIF($B$2:$B1229,Input!$F1246)&lt;1,COUNTIF($O$2:$O1229,Input!$C1246)&lt;1),Input!J1246,0)</f>
        <v>0</v>
      </c>
      <c r="G1230" s="177">
        <f>IF(OR(COUNTIF($B$2:$B1229,Input!$F1246)&lt;1,COUNTIF($O$2:$O1229,Input!$C1246)&lt;1),Input!K1246,0)</f>
        <v>0</v>
      </c>
      <c r="H1230" s="177">
        <f>IF(OR(COUNTIF($B$2:$B1229,Input!$F1246)&lt;1,COUNTIF($O$2:$O1229,Input!$C1246)&lt;1),Input!L1246,0)</f>
        <v>0</v>
      </c>
      <c r="I1230" s="177">
        <f>IF(OR(COUNTIF($B$2:$B1229,Input!$F1246)&lt;1,COUNTIF($O$2:$O1229,Input!$C1246)&lt;1),Input!M1246,0)</f>
        <v>0</v>
      </c>
      <c r="J1230" s="177">
        <f>IF(OR(COUNTIF($B$2:$B1229,Input!$F1246)&lt;1,COUNTIF($O$2:$O1229,Input!$C1246)&lt;1),Input!N1246,0)</f>
        <v>0</v>
      </c>
      <c r="K1230" s="177">
        <f>IF(OR(COUNTIF($B$2:$B1229,Input!$F1246)&lt;1,COUNTIF($O$2:$O1229,Input!$C1246)&lt;1),Input!O1246,0)</f>
        <v>0</v>
      </c>
      <c r="L1230" s="177">
        <f>IF(OR(COUNTIF($B$2:$B1229,Input!$F1246)&lt;1,COUNTIF($O$2:$O1229,Input!$C1246)&lt;1),Input!P1246,0)</f>
        <v>0</v>
      </c>
      <c r="M1230" s="129" t="str">
        <f t="shared" si="160"/>
        <v/>
      </c>
      <c r="N1230" s="161">
        <f t="shared" si="166"/>
        <v>0</v>
      </c>
      <c r="O1230" s="168">
        <f>Input!C1246</f>
        <v>0</v>
      </c>
      <c r="P1230" s="168"/>
      <c r="R1230" s="131">
        <f t="shared" si="167"/>
        <v>0</v>
      </c>
      <c r="S1230" s="133" t="str">
        <f t="shared" si="161"/>
        <v xml:space="preserve"> </v>
      </c>
      <c r="T1230" s="133"/>
      <c r="U1230" s="132" t="str">
        <f>_xlfn.IFNA(IF($D1230=0,LOOKUP($F1230,{0.1,0.2,0.3,0.4,0.5,0.6,0.7,0.8,0.9,1},{22,34,46,58,70,82,94,106,118,130}),""),"")</f>
        <v/>
      </c>
      <c r="V1230" s="132" t="str">
        <f>_xlfn.IFNA(IF($D1230=1,LOOKUP($F1230,{0.1,0.2,0.3,0.4,0.5,0.6,0.7,0.8,0.9,1},{23,35,47,59,71,83,95,107,119,131}),""),"")</f>
        <v/>
      </c>
      <c r="W1230" s="132" t="str">
        <f>_xlfn.IFNA(IF($D1230=2,LOOKUP($F1230,{0.1,0.2,0.3,0.4,0.5,0.6,0.7,0.8,0.9,1},{24,36,48,60,72,84,96,108,120,132}),""),"")</f>
        <v/>
      </c>
      <c r="X1230" s="132" t="str">
        <f>_xlfn.IFNA(IF($D1230=3,LOOKUP($F1230,{0.1,0.2,0.3,0.4,0.5,0.6,0.7,0.8,0.9,1},{25,37,49,61,73,85,97,109,121,133}),""),"")</f>
        <v/>
      </c>
      <c r="Y1230" s="132" t="str">
        <f>_xlfn.IFNA(IF($D1230=4,LOOKUP($F1230,{0.1,0.2,0.3,0.4,0.5,0.6,0.7,0.8,0.9,1},{26,38,50,62,74,86,98,110,122,134}),""),"")</f>
        <v/>
      </c>
      <c r="Z1230" s="132" t="str">
        <f>_xlfn.IFNA(IF($D1230=5,LOOKUP($F1230,{0.1,0.2,0.3,0.4,0.5,0.6,0.7,0.8,0.9,1},{27,39,51,63,75,87,99,111,123,135}),""),"")</f>
        <v/>
      </c>
      <c r="AA1230" s="132">
        <f t="shared" si="162"/>
        <v>0</v>
      </c>
      <c r="AB1230" s="132" t="str">
        <f t="shared" si="163"/>
        <v>00</v>
      </c>
      <c r="AC1230" s="82" t="e">
        <f>VLOOKUP(AB1230,'AMI Ref'!T:U,2,FALSE)</f>
        <v>#N/A</v>
      </c>
      <c r="AD1230" s="124"/>
      <c r="AE1230" s="81" t="str">
        <f>_xlfn.IFNA(IF($D1230=0,IF($J1230="Not Paid by Tenant",0,INDEX('AMI Ref'!$K$5:$N$5,MATCH($J1230,{"Oil","Gas","Electric - Other","ELECTRIC - HEAT PUMP"},0))),0),"")</f>
        <v/>
      </c>
      <c r="AF1230" s="81">
        <f>_xlfn.IFNA(IF($D1230=1,IF($J1230="Not Paid by Tenant",0,INDEX('AMI Ref'!$K$6:$N$6,MATCH($J1230,{"Oil","Gas","Electric - Other","ELECTRIC - HEAT PUMP"},0))),0),"")</f>
        <v>0</v>
      </c>
      <c r="AG1230" s="81">
        <f>_xlfn.IFNA(IF($D1230=2,IF($J1230="Not Paid by Tenant",0,INDEX('AMI Ref'!$K$7:$N$7,MATCH($J1230,{"Oil","Gas","Electric - Other","ELECTRIC - HEAT PUMP"},0))),0),"")</f>
        <v>0</v>
      </c>
      <c r="AH1230" s="81">
        <f>_xlfn.IFNA(IF($D1230=3,IF($J1230="Not Paid by Tenant",0,INDEX('AMI Ref'!$K$8:$N$8,MATCH($J1230,{"Oil","Gas","Electric - Other","ELECTRIC - HEAT PUMP"},0))),0),"")</f>
        <v>0</v>
      </c>
      <c r="AI1230" s="81">
        <f>_xlfn.IFNA(IF($D1230=4,IF($J1230="Not Paid by Tenant",0,INDEX('AMI Ref'!$K$9:$N$9,MATCH($J1230,{"Oil","Gas","Electric - Other","ELECTRIC - HEAT PUMP"},0))),0),"")</f>
        <v>0</v>
      </c>
      <c r="AJ1230" s="81">
        <f>_xlfn.IFNA(IF($D1230=5,IF($J1230="Not Paid by Tenant",0,INDEX('AMI Ref'!$K$10:$N$10,MATCH($J1230,{"Oil","Gas","Electric - Other","ELECTRIC - HEAT PUMP"},0))),0),"")</f>
        <v>0</v>
      </c>
      <c r="AK1230" s="128"/>
      <c r="AL1230" s="81" t="str">
        <f>_xlfn.IFNA(IF($D1230=0,IF($K1230="Not Paid by Tenant",0,INDEX('AMI Ref'!$O$5:$R$5,MATCH($K1230,{"Oil","Gas","Electric - Other","Electric ccASHP - split"},0))),0),"")</f>
        <v/>
      </c>
      <c r="AM1230" s="81">
        <f>_xlfn.IFNA(IF($D1230=1,IF($K1230="Not Paid by Tenant",0,INDEX('AMI Ref'!$O$6:$R$6,MATCH($K1230,{"Oil","Gas","Electric - Other","Electric ccASHP - split"},0))),0),"")</f>
        <v>0</v>
      </c>
      <c r="AN1230" s="81">
        <f>_xlfn.IFNA(IF($D1230=2,IF($K1230="Not Paid by Tenant",0,INDEX('AMI Ref'!$O$7:$R$7,MATCH($K1230,{"Oil","Gas","Electric - Other","Electric ccASHP - split"},0))),0),"")</f>
        <v>0</v>
      </c>
      <c r="AO1230" s="81">
        <f>_xlfn.IFNA(IF($D1230=3,IF($K1230="Not Paid by Tenant",0,INDEX('AMI Ref'!$O$8:$R$8,MATCH($K1230,{"Oil","Gas","Electric - Other","Electric ccASHP - split"},0))),0),"")</f>
        <v>0</v>
      </c>
      <c r="AP1230" s="81">
        <f>_xlfn.IFNA(IF($D1230=4,IF($K1230="Not Paid by Tenant",0,INDEX('AMI Ref'!$O$9:$R$9,MATCH($K1230,{"Oil","Gas","Electric - Other","Electric ccASHP - split"},0))),0),"")</f>
        <v>0</v>
      </c>
      <c r="AQ1230" s="81">
        <f>_xlfn.IFNA(IF($D1230=5,IF($K1230="Not Paid by Tenant",0,INDEX('AMI Ref'!$O$10:$R$10,MATCH($K1230,{"Oil","Gas","Electric - Other","Electric ccASHP - split"},0))),0),"")</f>
        <v>0</v>
      </c>
      <c r="AR1230" s="124">
        <f t="shared" si="164"/>
        <v>0</v>
      </c>
      <c r="AS1230" s="123" t="e">
        <f t="shared" si="165"/>
        <v>#N/A</v>
      </c>
    </row>
    <row r="1231" spans="1:45" x14ac:dyDescent="0.2">
      <c r="A1231" s="130">
        <v>1229</v>
      </c>
      <c r="B1231" s="177">
        <f>IF(OR(COUNTIF($B$2:$B1230,Input!$F1247)&lt;1,COUNTIF($O$2:$O1230,Input!$C1247)&lt;1),Input!F1247,0)</f>
        <v>0</v>
      </c>
      <c r="C1231" s="177">
        <f>IF(OR(COUNTIF($B$2:$B1230,Input!$F1247)&lt;1,COUNTIF($O$2:$O1230,Input!$C1247)&lt;1),Input!G1247,0)</f>
        <v>0</v>
      </c>
      <c r="D1231" s="177">
        <f>IF(OR(COUNTIF($B$2:$B1230,Input!$F1247)&lt;1,COUNTIF($O$2:$O1230,Input!$C1247)&lt;1),Input!H1247,0)</f>
        <v>0</v>
      </c>
      <c r="E1231" s="177">
        <f>IF(OR(COUNTIF($B$2:$B1230,Input!$F1247)&lt;1,COUNTIF($O$2:$O1230,Input!$C1247)&lt;1),Input!I1247,0)</f>
        <v>0</v>
      </c>
      <c r="F1231" s="177">
        <f>IF(OR(COUNTIF($B$2:$B1230,Input!$F1247)&lt;1,COUNTIF($O$2:$O1230,Input!$C1247)&lt;1),Input!J1247,0)</f>
        <v>0</v>
      </c>
      <c r="G1231" s="177">
        <f>IF(OR(COUNTIF($B$2:$B1230,Input!$F1247)&lt;1,COUNTIF($O$2:$O1230,Input!$C1247)&lt;1),Input!K1247,0)</f>
        <v>0</v>
      </c>
      <c r="H1231" s="177">
        <f>IF(OR(COUNTIF($B$2:$B1230,Input!$F1247)&lt;1,COUNTIF($O$2:$O1230,Input!$C1247)&lt;1),Input!L1247,0)</f>
        <v>0</v>
      </c>
      <c r="I1231" s="177">
        <f>IF(OR(COUNTIF($B$2:$B1230,Input!$F1247)&lt;1,COUNTIF($O$2:$O1230,Input!$C1247)&lt;1),Input!M1247,0)</f>
        <v>0</v>
      </c>
      <c r="J1231" s="177">
        <f>IF(OR(COUNTIF($B$2:$B1230,Input!$F1247)&lt;1,COUNTIF($O$2:$O1230,Input!$C1247)&lt;1),Input!N1247,0)</f>
        <v>0</v>
      </c>
      <c r="K1231" s="177">
        <f>IF(OR(COUNTIF($B$2:$B1230,Input!$F1247)&lt;1,COUNTIF($O$2:$O1230,Input!$C1247)&lt;1),Input!O1247,0)</f>
        <v>0</v>
      </c>
      <c r="L1231" s="177">
        <f>IF(OR(COUNTIF($B$2:$B1230,Input!$F1247)&lt;1,COUNTIF($O$2:$O1230,Input!$C1247)&lt;1),Input!P1247,0)</f>
        <v>0</v>
      </c>
      <c r="M1231" s="129" t="str">
        <f t="shared" si="160"/>
        <v/>
      </c>
      <c r="N1231" s="161">
        <f t="shared" si="166"/>
        <v>0</v>
      </c>
      <c r="O1231" s="168">
        <f>Input!C1247</f>
        <v>0</v>
      </c>
      <c r="P1231" s="168"/>
      <c r="R1231" s="131">
        <f t="shared" si="167"/>
        <v>0</v>
      </c>
      <c r="S1231" s="133" t="str">
        <f t="shared" si="161"/>
        <v xml:space="preserve"> </v>
      </c>
      <c r="T1231" s="133"/>
      <c r="U1231" s="132" t="str">
        <f>_xlfn.IFNA(IF($D1231=0,LOOKUP($F1231,{0.1,0.2,0.3,0.4,0.5,0.6,0.7,0.8,0.9,1},{22,34,46,58,70,82,94,106,118,130}),""),"")</f>
        <v/>
      </c>
      <c r="V1231" s="132" t="str">
        <f>_xlfn.IFNA(IF($D1231=1,LOOKUP($F1231,{0.1,0.2,0.3,0.4,0.5,0.6,0.7,0.8,0.9,1},{23,35,47,59,71,83,95,107,119,131}),""),"")</f>
        <v/>
      </c>
      <c r="W1231" s="132" t="str">
        <f>_xlfn.IFNA(IF($D1231=2,LOOKUP($F1231,{0.1,0.2,0.3,0.4,0.5,0.6,0.7,0.8,0.9,1},{24,36,48,60,72,84,96,108,120,132}),""),"")</f>
        <v/>
      </c>
      <c r="X1231" s="132" t="str">
        <f>_xlfn.IFNA(IF($D1231=3,LOOKUP($F1231,{0.1,0.2,0.3,0.4,0.5,0.6,0.7,0.8,0.9,1},{25,37,49,61,73,85,97,109,121,133}),""),"")</f>
        <v/>
      </c>
      <c r="Y1231" s="132" t="str">
        <f>_xlfn.IFNA(IF($D1231=4,LOOKUP($F1231,{0.1,0.2,0.3,0.4,0.5,0.6,0.7,0.8,0.9,1},{26,38,50,62,74,86,98,110,122,134}),""),"")</f>
        <v/>
      </c>
      <c r="Z1231" s="132" t="str">
        <f>_xlfn.IFNA(IF($D1231=5,LOOKUP($F1231,{0.1,0.2,0.3,0.4,0.5,0.6,0.7,0.8,0.9,1},{27,39,51,63,75,87,99,111,123,135}),""),"")</f>
        <v/>
      </c>
      <c r="AA1231" s="132">
        <f t="shared" si="162"/>
        <v>0</v>
      </c>
      <c r="AB1231" s="132" t="str">
        <f t="shared" si="163"/>
        <v>00</v>
      </c>
      <c r="AC1231" s="82" t="e">
        <f>VLOOKUP(AB1231,'AMI Ref'!T:U,2,FALSE)</f>
        <v>#N/A</v>
      </c>
      <c r="AD1231" s="124"/>
      <c r="AE1231" s="81" t="str">
        <f>_xlfn.IFNA(IF($D1231=0,IF($J1231="Not Paid by Tenant",0,INDEX('AMI Ref'!$K$5:$N$5,MATCH($J1231,{"Oil","Gas","Electric - Other","ELECTRIC - HEAT PUMP"},0))),0),"")</f>
        <v/>
      </c>
      <c r="AF1231" s="81">
        <f>_xlfn.IFNA(IF($D1231=1,IF($J1231="Not Paid by Tenant",0,INDEX('AMI Ref'!$K$6:$N$6,MATCH($J1231,{"Oil","Gas","Electric - Other","ELECTRIC - HEAT PUMP"},0))),0),"")</f>
        <v>0</v>
      </c>
      <c r="AG1231" s="81">
        <f>_xlfn.IFNA(IF($D1231=2,IF($J1231="Not Paid by Tenant",0,INDEX('AMI Ref'!$K$7:$N$7,MATCH($J1231,{"Oil","Gas","Electric - Other","ELECTRIC - HEAT PUMP"},0))),0),"")</f>
        <v>0</v>
      </c>
      <c r="AH1231" s="81">
        <f>_xlfn.IFNA(IF($D1231=3,IF($J1231="Not Paid by Tenant",0,INDEX('AMI Ref'!$K$8:$N$8,MATCH($J1231,{"Oil","Gas","Electric - Other","ELECTRIC - HEAT PUMP"},0))),0),"")</f>
        <v>0</v>
      </c>
      <c r="AI1231" s="81">
        <f>_xlfn.IFNA(IF($D1231=4,IF($J1231="Not Paid by Tenant",0,INDEX('AMI Ref'!$K$9:$N$9,MATCH($J1231,{"Oil","Gas","Electric - Other","ELECTRIC - HEAT PUMP"},0))),0),"")</f>
        <v>0</v>
      </c>
      <c r="AJ1231" s="81">
        <f>_xlfn.IFNA(IF($D1231=5,IF($J1231="Not Paid by Tenant",0,INDEX('AMI Ref'!$K$10:$N$10,MATCH($J1231,{"Oil","Gas","Electric - Other","ELECTRIC - HEAT PUMP"},0))),0),"")</f>
        <v>0</v>
      </c>
      <c r="AK1231" s="128"/>
      <c r="AL1231" s="81" t="str">
        <f>_xlfn.IFNA(IF($D1231=0,IF($K1231="Not Paid by Tenant",0,INDEX('AMI Ref'!$O$5:$R$5,MATCH($K1231,{"Oil","Gas","Electric - Other","Electric ccASHP - split"},0))),0),"")</f>
        <v/>
      </c>
      <c r="AM1231" s="81">
        <f>_xlfn.IFNA(IF($D1231=1,IF($K1231="Not Paid by Tenant",0,INDEX('AMI Ref'!$O$6:$R$6,MATCH($K1231,{"Oil","Gas","Electric - Other","Electric ccASHP - split"},0))),0),"")</f>
        <v>0</v>
      </c>
      <c r="AN1231" s="81">
        <f>_xlfn.IFNA(IF($D1231=2,IF($K1231="Not Paid by Tenant",0,INDEX('AMI Ref'!$O$7:$R$7,MATCH($K1231,{"Oil","Gas","Electric - Other","Electric ccASHP - split"},0))),0),"")</f>
        <v>0</v>
      </c>
      <c r="AO1231" s="81">
        <f>_xlfn.IFNA(IF($D1231=3,IF($K1231="Not Paid by Tenant",0,INDEX('AMI Ref'!$O$8:$R$8,MATCH($K1231,{"Oil","Gas","Electric - Other","Electric ccASHP - split"},0))),0),"")</f>
        <v>0</v>
      </c>
      <c r="AP1231" s="81">
        <f>_xlfn.IFNA(IF($D1231=4,IF($K1231="Not Paid by Tenant",0,INDEX('AMI Ref'!$O$9:$R$9,MATCH($K1231,{"Oil","Gas","Electric - Other","Electric ccASHP - split"},0))),0),"")</f>
        <v>0</v>
      </c>
      <c r="AQ1231" s="81">
        <f>_xlfn.IFNA(IF($D1231=5,IF($K1231="Not Paid by Tenant",0,INDEX('AMI Ref'!$O$10:$R$10,MATCH($K1231,{"Oil","Gas","Electric - Other","Electric ccASHP - split"},0))),0),"")</f>
        <v>0</v>
      </c>
      <c r="AR1231" s="124">
        <f t="shared" si="164"/>
        <v>0</v>
      </c>
      <c r="AS1231" s="123" t="e">
        <f t="shared" si="165"/>
        <v>#N/A</v>
      </c>
    </row>
    <row r="1232" spans="1:45" x14ac:dyDescent="0.2">
      <c r="A1232" s="130">
        <v>1230</v>
      </c>
      <c r="B1232" s="177">
        <f>IF(OR(COUNTIF($B$2:$B1231,Input!$F1248)&lt;1,COUNTIF($O$2:$O1231,Input!$C1248)&lt;1),Input!F1248,0)</f>
        <v>0</v>
      </c>
      <c r="C1232" s="177">
        <f>IF(OR(COUNTIF($B$2:$B1231,Input!$F1248)&lt;1,COUNTIF($O$2:$O1231,Input!$C1248)&lt;1),Input!G1248,0)</f>
        <v>0</v>
      </c>
      <c r="D1232" s="177">
        <f>IF(OR(COUNTIF($B$2:$B1231,Input!$F1248)&lt;1,COUNTIF($O$2:$O1231,Input!$C1248)&lt;1),Input!H1248,0)</f>
        <v>0</v>
      </c>
      <c r="E1232" s="177">
        <f>IF(OR(COUNTIF($B$2:$B1231,Input!$F1248)&lt;1,COUNTIF($O$2:$O1231,Input!$C1248)&lt;1),Input!I1248,0)</f>
        <v>0</v>
      </c>
      <c r="F1232" s="177">
        <f>IF(OR(COUNTIF($B$2:$B1231,Input!$F1248)&lt;1,COUNTIF($O$2:$O1231,Input!$C1248)&lt;1),Input!J1248,0)</f>
        <v>0</v>
      </c>
      <c r="G1232" s="177">
        <f>IF(OR(COUNTIF($B$2:$B1231,Input!$F1248)&lt;1,COUNTIF($O$2:$O1231,Input!$C1248)&lt;1),Input!K1248,0)</f>
        <v>0</v>
      </c>
      <c r="H1232" s="177">
        <f>IF(OR(COUNTIF($B$2:$B1231,Input!$F1248)&lt;1,COUNTIF($O$2:$O1231,Input!$C1248)&lt;1),Input!L1248,0)</f>
        <v>0</v>
      </c>
      <c r="I1232" s="177">
        <f>IF(OR(COUNTIF($B$2:$B1231,Input!$F1248)&lt;1,COUNTIF($O$2:$O1231,Input!$C1248)&lt;1),Input!M1248,0)</f>
        <v>0</v>
      </c>
      <c r="J1232" s="177">
        <f>IF(OR(COUNTIF($B$2:$B1231,Input!$F1248)&lt;1,COUNTIF($O$2:$O1231,Input!$C1248)&lt;1),Input!N1248,0)</f>
        <v>0</v>
      </c>
      <c r="K1232" s="177">
        <f>IF(OR(COUNTIF($B$2:$B1231,Input!$F1248)&lt;1,COUNTIF($O$2:$O1231,Input!$C1248)&lt;1),Input!O1248,0)</f>
        <v>0</v>
      </c>
      <c r="L1232" s="177">
        <f>IF(OR(COUNTIF($B$2:$B1231,Input!$F1248)&lt;1,COUNTIF($O$2:$O1231,Input!$C1248)&lt;1),Input!P1248,0)</f>
        <v>0</v>
      </c>
      <c r="M1232" s="129" t="str">
        <f t="shared" si="160"/>
        <v/>
      </c>
      <c r="N1232" s="161">
        <f t="shared" si="166"/>
        <v>0</v>
      </c>
      <c r="O1232" s="168">
        <f>Input!C1248</f>
        <v>0</v>
      </c>
      <c r="P1232" s="168"/>
      <c r="R1232" s="131">
        <f t="shared" si="167"/>
        <v>0</v>
      </c>
      <c r="S1232" s="133" t="str">
        <f t="shared" si="161"/>
        <v xml:space="preserve"> </v>
      </c>
      <c r="T1232" s="133"/>
      <c r="U1232" s="132" t="str">
        <f>_xlfn.IFNA(IF($D1232=0,LOOKUP($F1232,{0.1,0.2,0.3,0.4,0.5,0.6,0.7,0.8,0.9,1},{22,34,46,58,70,82,94,106,118,130}),""),"")</f>
        <v/>
      </c>
      <c r="V1232" s="132" t="str">
        <f>_xlfn.IFNA(IF($D1232=1,LOOKUP($F1232,{0.1,0.2,0.3,0.4,0.5,0.6,0.7,0.8,0.9,1},{23,35,47,59,71,83,95,107,119,131}),""),"")</f>
        <v/>
      </c>
      <c r="W1232" s="132" t="str">
        <f>_xlfn.IFNA(IF($D1232=2,LOOKUP($F1232,{0.1,0.2,0.3,0.4,0.5,0.6,0.7,0.8,0.9,1},{24,36,48,60,72,84,96,108,120,132}),""),"")</f>
        <v/>
      </c>
      <c r="X1232" s="132" t="str">
        <f>_xlfn.IFNA(IF($D1232=3,LOOKUP($F1232,{0.1,0.2,0.3,0.4,0.5,0.6,0.7,0.8,0.9,1},{25,37,49,61,73,85,97,109,121,133}),""),"")</f>
        <v/>
      </c>
      <c r="Y1232" s="132" t="str">
        <f>_xlfn.IFNA(IF($D1232=4,LOOKUP($F1232,{0.1,0.2,0.3,0.4,0.5,0.6,0.7,0.8,0.9,1},{26,38,50,62,74,86,98,110,122,134}),""),"")</f>
        <v/>
      </c>
      <c r="Z1232" s="132" t="str">
        <f>_xlfn.IFNA(IF($D1232=5,LOOKUP($F1232,{0.1,0.2,0.3,0.4,0.5,0.6,0.7,0.8,0.9,1},{27,39,51,63,75,87,99,111,123,135}),""),"")</f>
        <v/>
      </c>
      <c r="AA1232" s="132">
        <f t="shared" si="162"/>
        <v>0</v>
      </c>
      <c r="AB1232" s="132" t="str">
        <f t="shared" si="163"/>
        <v>00</v>
      </c>
      <c r="AC1232" s="82" t="e">
        <f>VLOOKUP(AB1232,'AMI Ref'!T:U,2,FALSE)</f>
        <v>#N/A</v>
      </c>
      <c r="AD1232" s="124"/>
      <c r="AE1232" s="81" t="str">
        <f>_xlfn.IFNA(IF($D1232=0,IF($J1232="Not Paid by Tenant",0,INDEX('AMI Ref'!$K$5:$N$5,MATCH($J1232,{"Oil","Gas","Electric - Other","ELECTRIC - HEAT PUMP"},0))),0),"")</f>
        <v/>
      </c>
      <c r="AF1232" s="81">
        <f>_xlfn.IFNA(IF($D1232=1,IF($J1232="Not Paid by Tenant",0,INDEX('AMI Ref'!$K$6:$N$6,MATCH($J1232,{"Oil","Gas","Electric - Other","ELECTRIC - HEAT PUMP"},0))),0),"")</f>
        <v>0</v>
      </c>
      <c r="AG1232" s="81">
        <f>_xlfn.IFNA(IF($D1232=2,IF($J1232="Not Paid by Tenant",0,INDEX('AMI Ref'!$K$7:$N$7,MATCH($J1232,{"Oil","Gas","Electric - Other","ELECTRIC - HEAT PUMP"},0))),0),"")</f>
        <v>0</v>
      </c>
      <c r="AH1232" s="81">
        <f>_xlfn.IFNA(IF($D1232=3,IF($J1232="Not Paid by Tenant",0,INDEX('AMI Ref'!$K$8:$N$8,MATCH($J1232,{"Oil","Gas","Electric - Other","ELECTRIC - HEAT PUMP"},0))),0),"")</f>
        <v>0</v>
      </c>
      <c r="AI1232" s="81">
        <f>_xlfn.IFNA(IF($D1232=4,IF($J1232="Not Paid by Tenant",0,INDEX('AMI Ref'!$K$9:$N$9,MATCH($J1232,{"Oil","Gas","Electric - Other","ELECTRIC - HEAT PUMP"},0))),0),"")</f>
        <v>0</v>
      </c>
      <c r="AJ1232" s="81">
        <f>_xlfn.IFNA(IF($D1232=5,IF($J1232="Not Paid by Tenant",0,INDEX('AMI Ref'!$K$10:$N$10,MATCH($J1232,{"Oil","Gas","Electric - Other","ELECTRIC - HEAT PUMP"},0))),0),"")</f>
        <v>0</v>
      </c>
      <c r="AK1232" s="128"/>
      <c r="AL1232" s="81" t="str">
        <f>_xlfn.IFNA(IF($D1232=0,IF($K1232="Not Paid by Tenant",0,INDEX('AMI Ref'!$O$5:$R$5,MATCH($K1232,{"Oil","Gas","Electric - Other","Electric ccASHP - split"},0))),0),"")</f>
        <v/>
      </c>
      <c r="AM1232" s="81">
        <f>_xlfn.IFNA(IF($D1232=1,IF($K1232="Not Paid by Tenant",0,INDEX('AMI Ref'!$O$6:$R$6,MATCH($K1232,{"Oil","Gas","Electric - Other","Electric ccASHP - split"},0))),0),"")</f>
        <v>0</v>
      </c>
      <c r="AN1232" s="81">
        <f>_xlfn.IFNA(IF($D1232=2,IF($K1232="Not Paid by Tenant",0,INDEX('AMI Ref'!$O$7:$R$7,MATCH($K1232,{"Oil","Gas","Electric - Other","Electric ccASHP - split"},0))),0),"")</f>
        <v>0</v>
      </c>
      <c r="AO1232" s="81">
        <f>_xlfn.IFNA(IF($D1232=3,IF($K1232="Not Paid by Tenant",0,INDEX('AMI Ref'!$O$8:$R$8,MATCH($K1232,{"Oil","Gas","Electric - Other","Electric ccASHP - split"},0))),0),"")</f>
        <v>0</v>
      </c>
      <c r="AP1232" s="81">
        <f>_xlfn.IFNA(IF($D1232=4,IF($K1232="Not Paid by Tenant",0,INDEX('AMI Ref'!$O$9:$R$9,MATCH($K1232,{"Oil","Gas","Electric - Other","Electric ccASHP - split"},0))),0),"")</f>
        <v>0</v>
      </c>
      <c r="AQ1232" s="81">
        <f>_xlfn.IFNA(IF($D1232=5,IF($K1232="Not Paid by Tenant",0,INDEX('AMI Ref'!$O$10:$R$10,MATCH($K1232,{"Oil","Gas","Electric - Other","Electric ccASHP - split"},0))),0),"")</f>
        <v>0</v>
      </c>
      <c r="AR1232" s="124">
        <f t="shared" si="164"/>
        <v>0</v>
      </c>
      <c r="AS1232" s="123" t="e">
        <f t="shared" si="165"/>
        <v>#N/A</v>
      </c>
    </row>
    <row r="1233" spans="1:45" x14ac:dyDescent="0.2">
      <c r="A1233" s="130">
        <v>1231</v>
      </c>
      <c r="B1233" s="177">
        <f>IF(OR(COUNTIF($B$2:$B1232,Input!$F1249)&lt;1,COUNTIF($O$2:$O1232,Input!$C1249)&lt;1),Input!F1249,0)</f>
        <v>0</v>
      </c>
      <c r="C1233" s="177">
        <f>IF(OR(COUNTIF($B$2:$B1232,Input!$F1249)&lt;1,COUNTIF($O$2:$O1232,Input!$C1249)&lt;1),Input!G1249,0)</f>
        <v>0</v>
      </c>
      <c r="D1233" s="177">
        <f>IF(OR(COUNTIF($B$2:$B1232,Input!$F1249)&lt;1,COUNTIF($O$2:$O1232,Input!$C1249)&lt;1),Input!H1249,0)</f>
        <v>0</v>
      </c>
      <c r="E1233" s="177">
        <f>IF(OR(COUNTIF($B$2:$B1232,Input!$F1249)&lt;1,COUNTIF($O$2:$O1232,Input!$C1249)&lt;1),Input!I1249,0)</f>
        <v>0</v>
      </c>
      <c r="F1233" s="177">
        <f>IF(OR(COUNTIF($B$2:$B1232,Input!$F1249)&lt;1,COUNTIF($O$2:$O1232,Input!$C1249)&lt;1),Input!J1249,0)</f>
        <v>0</v>
      </c>
      <c r="G1233" s="177">
        <f>IF(OR(COUNTIF($B$2:$B1232,Input!$F1249)&lt;1,COUNTIF($O$2:$O1232,Input!$C1249)&lt;1),Input!K1249,0)</f>
        <v>0</v>
      </c>
      <c r="H1233" s="177">
        <f>IF(OR(COUNTIF($B$2:$B1232,Input!$F1249)&lt;1,COUNTIF($O$2:$O1232,Input!$C1249)&lt;1),Input!L1249,0)</f>
        <v>0</v>
      </c>
      <c r="I1233" s="177">
        <f>IF(OR(COUNTIF($B$2:$B1232,Input!$F1249)&lt;1,COUNTIF($O$2:$O1232,Input!$C1249)&lt;1),Input!M1249,0)</f>
        <v>0</v>
      </c>
      <c r="J1233" s="177">
        <f>IF(OR(COUNTIF($B$2:$B1232,Input!$F1249)&lt;1,COUNTIF($O$2:$O1232,Input!$C1249)&lt;1),Input!N1249,0)</f>
        <v>0</v>
      </c>
      <c r="K1233" s="177">
        <f>IF(OR(COUNTIF($B$2:$B1232,Input!$F1249)&lt;1,COUNTIF($O$2:$O1232,Input!$C1249)&lt;1),Input!O1249,0)</f>
        <v>0</v>
      </c>
      <c r="L1233" s="177">
        <f>IF(OR(COUNTIF($B$2:$B1232,Input!$F1249)&lt;1,COUNTIF($O$2:$O1232,Input!$C1249)&lt;1),Input!P1249,0)</f>
        <v>0</v>
      </c>
      <c r="M1233" s="129" t="str">
        <f t="shared" si="160"/>
        <v/>
      </c>
      <c r="N1233" s="161">
        <f t="shared" si="166"/>
        <v>0</v>
      </c>
      <c r="O1233" s="168">
        <f>Input!C1249</f>
        <v>0</v>
      </c>
      <c r="P1233" s="168"/>
      <c r="R1233" s="131">
        <f t="shared" si="167"/>
        <v>0</v>
      </c>
      <c r="S1233" s="133" t="str">
        <f t="shared" si="161"/>
        <v xml:space="preserve"> </v>
      </c>
      <c r="T1233" s="133"/>
      <c r="U1233" s="132" t="str">
        <f>_xlfn.IFNA(IF($D1233=0,LOOKUP($F1233,{0.1,0.2,0.3,0.4,0.5,0.6,0.7,0.8,0.9,1},{22,34,46,58,70,82,94,106,118,130}),""),"")</f>
        <v/>
      </c>
      <c r="V1233" s="132" t="str">
        <f>_xlfn.IFNA(IF($D1233=1,LOOKUP($F1233,{0.1,0.2,0.3,0.4,0.5,0.6,0.7,0.8,0.9,1},{23,35,47,59,71,83,95,107,119,131}),""),"")</f>
        <v/>
      </c>
      <c r="W1233" s="132" t="str">
        <f>_xlfn.IFNA(IF($D1233=2,LOOKUP($F1233,{0.1,0.2,0.3,0.4,0.5,0.6,0.7,0.8,0.9,1},{24,36,48,60,72,84,96,108,120,132}),""),"")</f>
        <v/>
      </c>
      <c r="X1233" s="132" t="str">
        <f>_xlfn.IFNA(IF($D1233=3,LOOKUP($F1233,{0.1,0.2,0.3,0.4,0.5,0.6,0.7,0.8,0.9,1},{25,37,49,61,73,85,97,109,121,133}),""),"")</f>
        <v/>
      </c>
      <c r="Y1233" s="132" t="str">
        <f>_xlfn.IFNA(IF($D1233=4,LOOKUP($F1233,{0.1,0.2,0.3,0.4,0.5,0.6,0.7,0.8,0.9,1},{26,38,50,62,74,86,98,110,122,134}),""),"")</f>
        <v/>
      </c>
      <c r="Z1233" s="132" t="str">
        <f>_xlfn.IFNA(IF($D1233=5,LOOKUP($F1233,{0.1,0.2,0.3,0.4,0.5,0.6,0.7,0.8,0.9,1},{27,39,51,63,75,87,99,111,123,135}),""),"")</f>
        <v/>
      </c>
      <c r="AA1233" s="132">
        <f t="shared" si="162"/>
        <v>0</v>
      </c>
      <c r="AB1233" s="132" t="str">
        <f t="shared" si="163"/>
        <v>00</v>
      </c>
      <c r="AC1233" s="82" t="e">
        <f>VLOOKUP(AB1233,'AMI Ref'!T:U,2,FALSE)</f>
        <v>#N/A</v>
      </c>
      <c r="AD1233" s="124"/>
      <c r="AE1233" s="81" t="str">
        <f>_xlfn.IFNA(IF($D1233=0,IF($J1233="Not Paid by Tenant",0,INDEX('AMI Ref'!$K$5:$N$5,MATCH($J1233,{"Oil","Gas","Electric - Other","ELECTRIC - HEAT PUMP"},0))),0),"")</f>
        <v/>
      </c>
      <c r="AF1233" s="81">
        <f>_xlfn.IFNA(IF($D1233=1,IF($J1233="Not Paid by Tenant",0,INDEX('AMI Ref'!$K$6:$N$6,MATCH($J1233,{"Oil","Gas","Electric - Other","ELECTRIC - HEAT PUMP"},0))),0),"")</f>
        <v>0</v>
      </c>
      <c r="AG1233" s="81">
        <f>_xlfn.IFNA(IF($D1233=2,IF($J1233="Not Paid by Tenant",0,INDEX('AMI Ref'!$K$7:$N$7,MATCH($J1233,{"Oil","Gas","Electric - Other","ELECTRIC - HEAT PUMP"},0))),0),"")</f>
        <v>0</v>
      </c>
      <c r="AH1233" s="81">
        <f>_xlfn.IFNA(IF($D1233=3,IF($J1233="Not Paid by Tenant",0,INDEX('AMI Ref'!$K$8:$N$8,MATCH($J1233,{"Oil","Gas","Electric - Other","ELECTRIC - HEAT PUMP"},0))),0),"")</f>
        <v>0</v>
      </c>
      <c r="AI1233" s="81">
        <f>_xlfn.IFNA(IF($D1233=4,IF($J1233="Not Paid by Tenant",0,INDEX('AMI Ref'!$K$9:$N$9,MATCH($J1233,{"Oil","Gas","Electric - Other","ELECTRIC - HEAT PUMP"},0))),0),"")</f>
        <v>0</v>
      </c>
      <c r="AJ1233" s="81">
        <f>_xlfn.IFNA(IF($D1233=5,IF($J1233="Not Paid by Tenant",0,INDEX('AMI Ref'!$K$10:$N$10,MATCH($J1233,{"Oil","Gas","Electric - Other","ELECTRIC - HEAT PUMP"},0))),0),"")</f>
        <v>0</v>
      </c>
      <c r="AK1233" s="128"/>
      <c r="AL1233" s="81" t="str">
        <f>_xlfn.IFNA(IF($D1233=0,IF($K1233="Not Paid by Tenant",0,INDEX('AMI Ref'!$O$5:$R$5,MATCH($K1233,{"Oil","Gas","Electric - Other","Electric ccASHP - split"},0))),0),"")</f>
        <v/>
      </c>
      <c r="AM1233" s="81">
        <f>_xlfn.IFNA(IF($D1233=1,IF($K1233="Not Paid by Tenant",0,INDEX('AMI Ref'!$O$6:$R$6,MATCH($K1233,{"Oil","Gas","Electric - Other","Electric ccASHP - split"},0))),0),"")</f>
        <v>0</v>
      </c>
      <c r="AN1233" s="81">
        <f>_xlfn.IFNA(IF($D1233=2,IF($K1233="Not Paid by Tenant",0,INDEX('AMI Ref'!$O$7:$R$7,MATCH($K1233,{"Oil","Gas","Electric - Other","Electric ccASHP - split"},0))),0),"")</f>
        <v>0</v>
      </c>
      <c r="AO1233" s="81">
        <f>_xlfn.IFNA(IF($D1233=3,IF($K1233="Not Paid by Tenant",0,INDEX('AMI Ref'!$O$8:$R$8,MATCH($K1233,{"Oil","Gas","Electric - Other","Electric ccASHP - split"},0))),0),"")</f>
        <v>0</v>
      </c>
      <c r="AP1233" s="81">
        <f>_xlfn.IFNA(IF($D1233=4,IF($K1233="Not Paid by Tenant",0,INDEX('AMI Ref'!$O$9:$R$9,MATCH($K1233,{"Oil","Gas","Electric - Other","Electric ccASHP - split"},0))),0),"")</f>
        <v>0</v>
      </c>
      <c r="AQ1233" s="81">
        <f>_xlfn.IFNA(IF($D1233=5,IF($K1233="Not Paid by Tenant",0,INDEX('AMI Ref'!$O$10:$R$10,MATCH($K1233,{"Oil","Gas","Electric - Other","Electric ccASHP - split"},0))),0),"")</f>
        <v>0</v>
      </c>
      <c r="AR1233" s="124">
        <f t="shared" si="164"/>
        <v>0</v>
      </c>
      <c r="AS1233" s="123" t="e">
        <f t="shared" si="165"/>
        <v>#N/A</v>
      </c>
    </row>
    <row r="1234" spans="1:45" x14ac:dyDescent="0.2">
      <c r="A1234" s="130">
        <v>1232</v>
      </c>
      <c r="B1234" s="177">
        <f>IF(OR(COUNTIF($B$2:$B1233,Input!$F1250)&lt;1,COUNTIF($O$2:$O1233,Input!$C1250)&lt;1),Input!F1250,0)</f>
        <v>0</v>
      </c>
      <c r="C1234" s="177">
        <f>IF(OR(COUNTIF($B$2:$B1233,Input!$F1250)&lt;1,COUNTIF($O$2:$O1233,Input!$C1250)&lt;1),Input!G1250,0)</f>
        <v>0</v>
      </c>
      <c r="D1234" s="177">
        <f>IF(OR(COUNTIF($B$2:$B1233,Input!$F1250)&lt;1,COUNTIF($O$2:$O1233,Input!$C1250)&lt;1),Input!H1250,0)</f>
        <v>0</v>
      </c>
      <c r="E1234" s="177">
        <f>IF(OR(COUNTIF($B$2:$B1233,Input!$F1250)&lt;1,COUNTIF($O$2:$O1233,Input!$C1250)&lt;1),Input!I1250,0)</f>
        <v>0</v>
      </c>
      <c r="F1234" s="177">
        <f>IF(OR(COUNTIF($B$2:$B1233,Input!$F1250)&lt;1,COUNTIF($O$2:$O1233,Input!$C1250)&lt;1),Input!J1250,0)</f>
        <v>0</v>
      </c>
      <c r="G1234" s="177">
        <f>IF(OR(COUNTIF($B$2:$B1233,Input!$F1250)&lt;1,COUNTIF($O$2:$O1233,Input!$C1250)&lt;1),Input!K1250,0)</f>
        <v>0</v>
      </c>
      <c r="H1234" s="177">
        <f>IF(OR(COUNTIF($B$2:$B1233,Input!$F1250)&lt;1,COUNTIF($O$2:$O1233,Input!$C1250)&lt;1),Input!L1250,0)</f>
        <v>0</v>
      </c>
      <c r="I1234" s="177">
        <f>IF(OR(COUNTIF($B$2:$B1233,Input!$F1250)&lt;1,COUNTIF($O$2:$O1233,Input!$C1250)&lt;1),Input!M1250,0)</f>
        <v>0</v>
      </c>
      <c r="J1234" s="177">
        <f>IF(OR(COUNTIF($B$2:$B1233,Input!$F1250)&lt;1,COUNTIF($O$2:$O1233,Input!$C1250)&lt;1),Input!N1250,0)</f>
        <v>0</v>
      </c>
      <c r="K1234" s="177">
        <f>IF(OR(COUNTIF($B$2:$B1233,Input!$F1250)&lt;1,COUNTIF($O$2:$O1233,Input!$C1250)&lt;1),Input!O1250,0)</f>
        <v>0</v>
      </c>
      <c r="L1234" s="177">
        <f>IF(OR(COUNTIF($B$2:$B1233,Input!$F1250)&lt;1,COUNTIF($O$2:$O1233,Input!$C1250)&lt;1),Input!P1250,0)</f>
        <v>0</v>
      </c>
      <c r="M1234" s="129" t="str">
        <f t="shared" si="160"/>
        <v/>
      </c>
      <c r="N1234" s="161">
        <f t="shared" si="166"/>
        <v>0</v>
      </c>
      <c r="O1234" s="168">
        <f>Input!C1250</f>
        <v>0</v>
      </c>
      <c r="P1234" s="168"/>
      <c r="R1234" s="131">
        <f t="shared" si="167"/>
        <v>0</v>
      </c>
      <c r="S1234" s="133" t="str">
        <f t="shared" si="161"/>
        <v xml:space="preserve"> </v>
      </c>
      <c r="T1234" s="133"/>
      <c r="U1234" s="132" t="str">
        <f>_xlfn.IFNA(IF($D1234=0,LOOKUP($F1234,{0.1,0.2,0.3,0.4,0.5,0.6,0.7,0.8,0.9,1},{22,34,46,58,70,82,94,106,118,130}),""),"")</f>
        <v/>
      </c>
      <c r="V1234" s="132" t="str">
        <f>_xlfn.IFNA(IF($D1234=1,LOOKUP($F1234,{0.1,0.2,0.3,0.4,0.5,0.6,0.7,0.8,0.9,1},{23,35,47,59,71,83,95,107,119,131}),""),"")</f>
        <v/>
      </c>
      <c r="W1234" s="132" t="str">
        <f>_xlfn.IFNA(IF($D1234=2,LOOKUP($F1234,{0.1,0.2,0.3,0.4,0.5,0.6,0.7,0.8,0.9,1},{24,36,48,60,72,84,96,108,120,132}),""),"")</f>
        <v/>
      </c>
      <c r="X1234" s="132" t="str">
        <f>_xlfn.IFNA(IF($D1234=3,LOOKUP($F1234,{0.1,0.2,0.3,0.4,0.5,0.6,0.7,0.8,0.9,1},{25,37,49,61,73,85,97,109,121,133}),""),"")</f>
        <v/>
      </c>
      <c r="Y1234" s="132" t="str">
        <f>_xlfn.IFNA(IF($D1234=4,LOOKUP($F1234,{0.1,0.2,0.3,0.4,0.5,0.6,0.7,0.8,0.9,1},{26,38,50,62,74,86,98,110,122,134}),""),"")</f>
        <v/>
      </c>
      <c r="Z1234" s="132" t="str">
        <f>_xlfn.IFNA(IF($D1234=5,LOOKUP($F1234,{0.1,0.2,0.3,0.4,0.5,0.6,0.7,0.8,0.9,1},{27,39,51,63,75,87,99,111,123,135}),""),"")</f>
        <v/>
      </c>
      <c r="AA1234" s="132">
        <f t="shared" si="162"/>
        <v>0</v>
      </c>
      <c r="AB1234" s="132" t="str">
        <f t="shared" si="163"/>
        <v>00</v>
      </c>
      <c r="AC1234" s="82" t="e">
        <f>VLOOKUP(AB1234,'AMI Ref'!T:U,2,FALSE)</f>
        <v>#N/A</v>
      </c>
      <c r="AD1234" s="124"/>
      <c r="AE1234" s="81" t="str">
        <f>_xlfn.IFNA(IF($D1234=0,IF($J1234="Not Paid by Tenant",0,INDEX('AMI Ref'!$K$5:$N$5,MATCH($J1234,{"Oil","Gas","Electric - Other","ELECTRIC - HEAT PUMP"},0))),0),"")</f>
        <v/>
      </c>
      <c r="AF1234" s="81">
        <f>_xlfn.IFNA(IF($D1234=1,IF($J1234="Not Paid by Tenant",0,INDEX('AMI Ref'!$K$6:$N$6,MATCH($J1234,{"Oil","Gas","Electric - Other","ELECTRIC - HEAT PUMP"},0))),0),"")</f>
        <v>0</v>
      </c>
      <c r="AG1234" s="81">
        <f>_xlfn.IFNA(IF($D1234=2,IF($J1234="Not Paid by Tenant",0,INDEX('AMI Ref'!$K$7:$N$7,MATCH($J1234,{"Oil","Gas","Electric - Other","ELECTRIC - HEAT PUMP"},0))),0),"")</f>
        <v>0</v>
      </c>
      <c r="AH1234" s="81">
        <f>_xlfn.IFNA(IF($D1234=3,IF($J1234="Not Paid by Tenant",0,INDEX('AMI Ref'!$K$8:$N$8,MATCH($J1234,{"Oil","Gas","Electric - Other","ELECTRIC - HEAT PUMP"},0))),0),"")</f>
        <v>0</v>
      </c>
      <c r="AI1234" s="81">
        <f>_xlfn.IFNA(IF($D1234=4,IF($J1234="Not Paid by Tenant",0,INDEX('AMI Ref'!$K$9:$N$9,MATCH($J1234,{"Oil","Gas","Electric - Other","ELECTRIC - HEAT PUMP"},0))),0),"")</f>
        <v>0</v>
      </c>
      <c r="AJ1234" s="81">
        <f>_xlfn.IFNA(IF($D1234=5,IF($J1234="Not Paid by Tenant",0,INDEX('AMI Ref'!$K$10:$N$10,MATCH($J1234,{"Oil","Gas","Electric - Other","ELECTRIC - HEAT PUMP"},0))),0),"")</f>
        <v>0</v>
      </c>
      <c r="AK1234" s="128"/>
      <c r="AL1234" s="81" t="str">
        <f>_xlfn.IFNA(IF($D1234=0,IF($K1234="Not Paid by Tenant",0,INDEX('AMI Ref'!$O$5:$R$5,MATCH($K1234,{"Oil","Gas","Electric - Other","Electric ccASHP - split"},0))),0),"")</f>
        <v/>
      </c>
      <c r="AM1234" s="81">
        <f>_xlfn.IFNA(IF($D1234=1,IF($K1234="Not Paid by Tenant",0,INDEX('AMI Ref'!$O$6:$R$6,MATCH($K1234,{"Oil","Gas","Electric - Other","Electric ccASHP - split"},0))),0),"")</f>
        <v>0</v>
      </c>
      <c r="AN1234" s="81">
        <f>_xlfn.IFNA(IF($D1234=2,IF($K1234="Not Paid by Tenant",0,INDEX('AMI Ref'!$O$7:$R$7,MATCH($K1234,{"Oil","Gas","Electric - Other","Electric ccASHP - split"},0))),0),"")</f>
        <v>0</v>
      </c>
      <c r="AO1234" s="81">
        <f>_xlfn.IFNA(IF($D1234=3,IF($K1234="Not Paid by Tenant",0,INDEX('AMI Ref'!$O$8:$R$8,MATCH($K1234,{"Oil","Gas","Electric - Other","Electric ccASHP - split"},0))),0),"")</f>
        <v>0</v>
      </c>
      <c r="AP1234" s="81">
        <f>_xlfn.IFNA(IF($D1234=4,IF($K1234="Not Paid by Tenant",0,INDEX('AMI Ref'!$O$9:$R$9,MATCH($K1234,{"Oil","Gas","Electric - Other","Electric ccASHP - split"},0))),0),"")</f>
        <v>0</v>
      </c>
      <c r="AQ1234" s="81">
        <f>_xlfn.IFNA(IF($D1234=5,IF($K1234="Not Paid by Tenant",0,INDEX('AMI Ref'!$O$10:$R$10,MATCH($K1234,{"Oil","Gas","Electric - Other","Electric ccASHP - split"},0))),0),"")</f>
        <v>0</v>
      </c>
      <c r="AR1234" s="124">
        <f t="shared" si="164"/>
        <v>0</v>
      </c>
      <c r="AS1234" s="123" t="e">
        <f t="shared" si="165"/>
        <v>#N/A</v>
      </c>
    </row>
    <row r="1235" spans="1:45" x14ac:dyDescent="0.2">
      <c r="A1235" s="130">
        <v>1233</v>
      </c>
      <c r="B1235" s="177">
        <f>IF(OR(COUNTIF($B$2:$B1234,Input!$F1251)&lt;1,COUNTIF($O$2:$O1234,Input!$C1251)&lt;1),Input!F1251,0)</f>
        <v>0</v>
      </c>
      <c r="C1235" s="177">
        <f>IF(OR(COUNTIF($B$2:$B1234,Input!$F1251)&lt;1,COUNTIF($O$2:$O1234,Input!$C1251)&lt;1),Input!G1251,0)</f>
        <v>0</v>
      </c>
      <c r="D1235" s="177">
        <f>IF(OR(COUNTIF($B$2:$B1234,Input!$F1251)&lt;1,COUNTIF($O$2:$O1234,Input!$C1251)&lt;1),Input!H1251,0)</f>
        <v>0</v>
      </c>
      <c r="E1235" s="177">
        <f>IF(OR(COUNTIF($B$2:$B1234,Input!$F1251)&lt;1,COUNTIF($O$2:$O1234,Input!$C1251)&lt;1),Input!I1251,0)</f>
        <v>0</v>
      </c>
      <c r="F1235" s="177">
        <f>IF(OR(COUNTIF($B$2:$B1234,Input!$F1251)&lt;1,COUNTIF($O$2:$O1234,Input!$C1251)&lt;1),Input!J1251,0)</f>
        <v>0</v>
      </c>
      <c r="G1235" s="177">
        <f>IF(OR(COUNTIF($B$2:$B1234,Input!$F1251)&lt;1,COUNTIF($O$2:$O1234,Input!$C1251)&lt;1),Input!K1251,0)</f>
        <v>0</v>
      </c>
      <c r="H1235" s="177">
        <f>IF(OR(COUNTIF($B$2:$B1234,Input!$F1251)&lt;1,COUNTIF($O$2:$O1234,Input!$C1251)&lt;1),Input!L1251,0)</f>
        <v>0</v>
      </c>
      <c r="I1235" s="177">
        <f>IF(OR(COUNTIF($B$2:$B1234,Input!$F1251)&lt;1,COUNTIF($O$2:$O1234,Input!$C1251)&lt;1),Input!M1251,0)</f>
        <v>0</v>
      </c>
      <c r="J1235" s="177">
        <f>IF(OR(COUNTIF($B$2:$B1234,Input!$F1251)&lt;1,COUNTIF($O$2:$O1234,Input!$C1251)&lt;1),Input!N1251,0)</f>
        <v>0</v>
      </c>
      <c r="K1235" s="177">
        <f>IF(OR(COUNTIF($B$2:$B1234,Input!$F1251)&lt;1,COUNTIF($O$2:$O1234,Input!$C1251)&lt;1),Input!O1251,0)</f>
        <v>0</v>
      </c>
      <c r="L1235" s="177">
        <f>IF(OR(COUNTIF($B$2:$B1234,Input!$F1251)&lt;1,COUNTIF($O$2:$O1234,Input!$C1251)&lt;1),Input!P1251,0)</f>
        <v>0</v>
      </c>
      <c r="M1235" s="129" t="str">
        <f t="shared" si="160"/>
        <v/>
      </c>
      <c r="N1235" s="161">
        <f t="shared" si="166"/>
        <v>0</v>
      </c>
      <c r="O1235" s="168">
        <f>Input!C1251</f>
        <v>0</v>
      </c>
      <c r="P1235" s="168"/>
      <c r="R1235" s="131">
        <f t="shared" si="167"/>
        <v>0</v>
      </c>
      <c r="S1235" s="133" t="str">
        <f t="shared" si="161"/>
        <v xml:space="preserve"> </v>
      </c>
      <c r="T1235" s="133"/>
      <c r="U1235" s="132" t="str">
        <f>_xlfn.IFNA(IF($D1235=0,LOOKUP($F1235,{0.1,0.2,0.3,0.4,0.5,0.6,0.7,0.8,0.9,1},{22,34,46,58,70,82,94,106,118,130}),""),"")</f>
        <v/>
      </c>
      <c r="V1235" s="132" t="str">
        <f>_xlfn.IFNA(IF($D1235=1,LOOKUP($F1235,{0.1,0.2,0.3,0.4,0.5,0.6,0.7,0.8,0.9,1},{23,35,47,59,71,83,95,107,119,131}),""),"")</f>
        <v/>
      </c>
      <c r="W1235" s="132" t="str">
        <f>_xlfn.IFNA(IF($D1235=2,LOOKUP($F1235,{0.1,0.2,0.3,0.4,0.5,0.6,0.7,0.8,0.9,1},{24,36,48,60,72,84,96,108,120,132}),""),"")</f>
        <v/>
      </c>
      <c r="X1235" s="132" t="str">
        <f>_xlfn.IFNA(IF($D1235=3,LOOKUP($F1235,{0.1,0.2,0.3,0.4,0.5,0.6,0.7,0.8,0.9,1},{25,37,49,61,73,85,97,109,121,133}),""),"")</f>
        <v/>
      </c>
      <c r="Y1235" s="132" t="str">
        <f>_xlfn.IFNA(IF($D1235=4,LOOKUP($F1235,{0.1,0.2,0.3,0.4,0.5,0.6,0.7,0.8,0.9,1},{26,38,50,62,74,86,98,110,122,134}),""),"")</f>
        <v/>
      </c>
      <c r="Z1235" s="132" t="str">
        <f>_xlfn.IFNA(IF($D1235=5,LOOKUP($F1235,{0.1,0.2,0.3,0.4,0.5,0.6,0.7,0.8,0.9,1},{27,39,51,63,75,87,99,111,123,135}),""),"")</f>
        <v/>
      </c>
      <c r="AA1235" s="132">
        <f t="shared" si="162"/>
        <v>0</v>
      </c>
      <c r="AB1235" s="132" t="str">
        <f t="shared" si="163"/>
        <v>00</v>
      </c>
      <c r="AC1235" s="82" t="e">
        <f>VLOOKUP(AB1235,'AMI Ref'!T:U,2,FALSE)</f>
        <v>#N/A</v>
      </c>
      <c r="AD1235" s="124"/>
      <c r="AE1235" s="81" t="str">
        <f>_xlfn.IFNA(IF($D1235=0,IF($J1235="Not Paid by Tenant",0,INDEX('AMI Ref'!$K$5:$N$5,MATCH($J1235,{"Oil","Gas","Electric - Other","ELECTRIC - HEAT PUMP"},0))),0),"")</f>
        <v/>
      </c>
      <c r="AF1235" s="81">
        <f>_xlfn.IFNA(IF($D1235=1,IF($J1235="Not Paid by Tenant",0,INDEX('AMI Ref'!$K$6:$N$6,MATCH($J1235,{"Oil","Gas","Electric - Other","ELECTRIC - HEAT PUMP"},0))),0),"")</f>
        <v>0</v>
      </c>
      <c r="AG1235" s="81">
        <f>_xlfn.IFNA(IF($D1235=2,IF($J1235="Not Paid by Tenant",0,INDEX('AMI Ref'!$K$7:$N$7,MATCH($J1235,{"Oil","Gas","Electric - Other","ELECTRIC - HEAT PUMP"},0))),0),"")</f>
        <v>0</v>
      </c>
      <c r="AH1235" s="81">
        <f>_xlfn.IFNA(IF($D1235=3,IF($J1235="Not Paid by Tenant",0,INDEX('AMI Ref'!$K$8:$N$8,MATCH($J1235,{"Oil","Gas","Electric - Other","ELECTRIC - HEAT PUMP"},0))),0),"")</f>
        <v>0</v>
      </c>
      <c r="AI1235" s="81">
        <f>_xlfn.IFNA(IF($D1235=4,IF($J1235="Not Paid by Tenant",0,INDEX('AMI Ref'!$K$9:$N$9,MATCH($J1235,{"Oil","Gas","Electric - Other","ELECTRIC - HEAT PUMP"},0))),0),"")</f>
        <v>0</v>
      </c>
      <c r="AJ1235" s="81">
        <f>_xlfn.IFNA(IF($D1235=5,IF($J1235="Not Paid by Tenant",0,INDEX('AMI Ref'!$K$10:$N$10,MATCH($J1235,{"Oil","Gas","Electric - Other","ELECTRIC - HEAT PUMP"},0))),0),"")</f>
        <v>0</v>
      </c>
      <c r="AK1235" s="128"/>
      <c r="AL1235" s="81" t="str">
        <f>_xlfn.IFNA(IF($D1235=0,IF($K1235="Not Paid by Tenant",0,INDEX('AMI Ref'!$O$5:$R$5,MATCH($K1235,{"Oil","Gas","Electric - Other","Electric ccASHP - split"},0))),0),"")</f>
        <v/>
      </c>
      <c r="AM1235" s="81">
        <f>_xlfn.IFNA(IF($D1235=1,IF($K1235="Not Paid by Tenant",0,INDEX('AMI Ref'!$O$6:$R$6,MATCH($K1235,{"Oil","Gas","Electric - Other","Electric ccASHP - split"},0))),0),"")</f>
        <v>0</v>
      </c>
      <c r="AN1235" s="81">
        <f>_xlfn.IFNA(IF($D1235=2,IF($K1235="Not Paid by Tenant",0,INDEX('AMI Ref'!$O$7:$R$7,MATCH($K1235,{"Oil","Gas","Electric - Other","Electric ccASHP - split"},0))),0),"")</f>
        <v>0</v>
      </c>
      <c r="AO1235" s="81">
        <f>_xlfn.IFNA(IF($D1235=3,IF($K1235="Not Paid by Tenant",0,INDEX('AMI Ref'!$O$8:$R$8,MATCH($K1235,{"Oil","Gas","Electric - Other","Electric ccASHP - split"},0))),0),"")</f>
        <v>0</v>
      </c>
      <c r="AP1235" s="81">
        <f>_xlfn.IFNA(IF($D1235=4,IF($K1235="Not Paid by Tenant",0,INDEX('AMI Ref'!$O$9:$R$9,MATCH($K1235,{"Oil","Gas","Electric - Other","Electric ccASHP - split"},0))),0),"")</f>
        <v>0</v>
      </c>
      <c r="AQ1235" s="81">
        <f>_xlfn.IFNA(IF($D1235=5,IF($K1235="Not Paid by Tenant",0,INDEX('AMI Ref'!$O$10:$R$10,MATCH($K1235,{"Oil","Gas","Electric - Other","Electric ccASHP - split"},0))),0),"")</f>
        <v>0</v>
      </c>
      <c r="AR1235" s="124">
        <f t="shared" si="164"/>
        <v>0</v>
      </c>
      <c r="AS1235" s="123" t="e">
        <f t="shared" si="165"/>
        <v>#N/A</v>
      </c>
    </row>
    <row r="1236" spans="1:45" x14ac:dyDescent="0.2">
      <c r="A1236" s="130">
        <v>1234</v>
      </c>
      <c r="B1236" s="177">
        <f>IF(OR(COUNTIF($B$2:$B1235,Input!$F1252)&lt;1,COUNTIF($O$2:$O1235,Input!$C1252)&lt;1),Input!F1252,0)</f>
        <v>0</v>
      </c>
      <c r="C1236" s="177">
        <f>IF(OR(COUNTIF($B$2:$B1235,Input!$F1252)&lt;1,COUNTIF($O$2:$O1235,Input!$C1252)&lt;1),Input!G1252,0)</f>
        <v>0</v>
      </c>
      <c r="D1236" s="177">
        <f>IF(OR(COUNTIF($B$2:$B1235,Input!$F1252)&lt;1,COUNTIF($O$2:$O1235,Input!$C1252)&lt;1),Input!H1252,0)</f>
        <v>0</v>
      </c>
      <c r="E1236" s="177">
        <f>IF(OR(COUNTIF($B$2:$B1235,Input!$F1252)&lt;1,COUNTIF($O$2:$O1235,Input!$C1252)&lt;1),Input!I1252,0)</f>
        <v>0</v>
      </c>
      <c r="F1236" s="177">
        <f>IF(OR(COUNTIF($B$2:$B1235,Input!$F1252)&lt;1,COUNTIF($O$2:$O1235,Input!$C1252)&lt;1),Input!J1252,0)</f>
        <v>0</v>
      </c>
      <c r="G1236" s="177">
        <f>IF(OR(COUNTIF($B$2:$B1235,Input!$F1252)&lt;1,COUNTIF($O$2:$O1235,Input!$C1252)&lt;1),Input!K1252,0)</f>
        <v>0</v>
      </c>
      <c r="H1236" s="177">
        <f>IF(OR(COUNTIF($B$2:$B1235,Input!$F1252)&lt;1,COUNTIF($O$2:$O1235,Input!$C1252)&lt;1),Input!L1252,0)</f>
        <v>0</v>
      </c>
      <c r="I1236" s="177">
        <f>IF(OR(COUNTIF($B$2:$B1235,Input!$F1252)&lt;1,COUNTIF($O$2:$O1235,Input!$C1252)&lt;1),Input!M1252,0)</f>
        <v>0</v>
      </c>
      <c r="J1236" s="177">
        <f>IF(OR(COUNTIF($B$2:$B1235,Input!$F1252)&lt;1,COUNTIF($O$2:$O1235,Input!$C1252)&lt;1),Input!N1252,0)</f>
        <v>0</v>
      </c>
      <c r="K1236" s="177">
        <f>IF(OR(COUNTIF($B$2:$B1235,Input!$F1252)&lt;1,COUNTIF($O$2:$O1235,Input!$C1252)&lt;1),Input!O1252,0)</f>
        <v>0</v>
      </c>
      <c r="L1236" s="177">
        <f>IF(OR(COUNTIF($B$2:$B1235,Input!$F1252)&lt;1,COUNTIF($O$2:$O1235,Input!$C1252)&lt;1),Input!P1252,0)</f>
        <v>0</v>
      </c>
      <c r="M1236" s="129" t="str">
        <f t="shared" si="160"/>
        <v/>
      </c>
      <c r="N1236" s="161">
        <f t="shared" si="166"/>
        <v>0</v>
      </c>
      <c r="O1236" s="168">
        <f>Input!C1252</f>
        <v>0</v>
      </c>
      <c r="P1236" s="168"/>
      <c r="R1236" s="131">
        <f t="shared" si="167"/>
        <v>0</v>
      </c>
      <c r="S1236" s="133" t="str">
        <f t="shared" si="161"/>
        <v xml:space="preserve"> </v>
      </c>
      <c r="T1236" s="133"/>
      <c r="U1236" s="132" t="str">
        <f>_xlfn.IFNA(IF($D1236=0,LOOKUP($F1236,{0.1,0.2,0.3,0.4,0.5,0.6,0.7,0.8,0.9,1},{22,34,46,58,70,82,94,106,118,130}),""),"")</f>
        <v/>
      </c>
      <c r="V1236" s="132" t="str">
        <f>_xlfn.IFNA(IF($D1236=1,LOOKUP($F1236,{0.1,0.2,0.3,0.4,0.5,0.6,0.7,0.8,0.9,1},{23,35,47,59,71,83,95,107,119,131}),""),"")</f>
        <v/>
      </c>
      <c r="W1236" s="132" t="str">
        <f>_xlfn.IFNA(IF($D1236=2,LOOKUP($F1236,{0.1,0.2,0.3,0.4,0.5,0.6,0.7,0.8,0.9,1},{24,36,48,60,72,84,96,108,120,132}),""),"")</f>
        <v/>
      </c>
      <c r="X1236" s="132" t="str">
        <f>_xlfn.IFNA(IF($D1236=3,LOOKUP($F1236,{0.1,0.2,0.3,0.4,0.5,0.6,0.7,0.8,0.9,1},{25,37,49,61,73,85,97,109,121,133}),""),"")</f>
        <v/>
      </c>
      <c r="Y1236" s="132" t="str">
        <f>_xlfn.IFNA(IF($D1236=4,LOOKUP($F1236,{0.1,0.2,0.3,0.4,0.5,0.6,0.7,0.8,0.9,1},{26,38,50,62,74,86,98,110,122,134}),""),"")</f>
        <v/>
      </c>
      <c r="Z1236" s="132" t="str">
        <f>_xlfn.IFNA(IF($D1236=5,LOOKUP($F1236,{0.1,0.2,0.3,0.4,0.5,0.6,0.7,0.8,0.9,1},{27,39,51,63,75,87,99,111,123,135}),""),"")</f>
        <v/>
      </c>
      <c r="AA1236" s="132">
        <f t="shared" si="162"/>
        <v>0</v>
      </c>
      <c r="AB1236" s="132" t="str">
        <f t="shared" si="163"/>
        <v>00</v>
      </c>
      <c r="AC1236" s="82" t="e">
        <f>VLOOKUP(AB1236,'AMI Ref'!T:U,2,FALSE)</f>
        <v>#N/A</v>
      </c>
      <c r="AD1236" s="124"/>
      <c r="AE1236" s="81" t="str">
        <f>_xlfn.IFNA(IF($D1236=0,IF($J1236="Not Paid by Tenant",0,INDEX('AMI Ref'!$K$5:$N$5,MATCH($J1236,{"Oil","Gas","Electric - Other","ELECTRIC - HEAT PUMP"},0))),0),"")</f>
        <v/>
      </c>
      <c r="AF1236" s="81">
        <f>_xlfn.IFNA(IF($D1236=1,IF($J1236="Not Paid by Tenant",0,INDEX('AMI Ref'!$K$6:$N$6,MATCH($J1236,{"Oil","Gas","Electric - Other","ELECTRIC - HEAT PUMP"},0))),0),"")</f>
        <v>0</v>
      </c>
      <c r="AG1236" s="81">
        <f>_xlfn.IFNA(IF($D1236=2,IF($J1236="Not Paid by Tenant",0,INDEX('AMI Ref'!$K$7:$N$7,MATCH($J1236,{"Oil","Gas","Electric - Other","ELECTRIC - HEAT PUMP"},0))),0),"")</f>
        <v>0</v>
      </c>
      <c r="AH1236" s="81">
        <f>_xlfn.IFNA(IF($D1236=3,IF($J1236="Not Paid by Tenant",0,INDEX('AMI Ref'!$K$8:$N$8,MATCH($J1236,{"Oil","Gas","Electric - Other","ELECTRIC - HEAT PUMP"},0))),0),"")</f>
        <v>0</v>
      </c>
      <c r="AI1236" s="81">
        <f>_xlfn.IFNA(IF($D1236=4,IF($J1236="Not Paid by Tenant",0,INDEX('AMI Ref'!$K$9:$N$9,MATCH($J1236,{"Oil","Gas","Electric - Other","ELECTRIC - HEAT PUMP"},0))),0),"")</f>
        <v>0</v>
      </c>
      <c r="AJ1236" s="81">
        <f>_xlfn.IFNA(IF($D1236=5,IF($J1236="Not Paid by Tenant",0,INDEX('AMI Ref'!$K$10:$N$10,MATCH($J1236,{"Oil","Gas","Electric - Other","ELECTRIC - HEAT PUMP"},0))),0),"")</f>
        <v>0</v>
      </c>
      <c r="AK1236" s="128"/>
      <c r="AL1236" s="81" t="str">
        <f>_xlfn.IFNA(IF($D1236=0,IF($K1236="Not Paid by Tenant",0,INDEX('AMI Ref'!$O$5:$R$5,MATCH($K1236,{"Oil","Gas","Electric - Other","Electric ccASHP - split"},0))),0),"")</f>
        <v/>
      </c>
      <c r="AM1236" s="81">
        <f>_xlfn.IFNA(IF($D1236=1,IF($K1236="Not Paid by Tenant",0,INDEX('AMI Ref'!$O$6:$R$6,MATCH($K1236,{"Oil","Gas","Electric - Other","Electric ccASHP - split"},0))),0),"")</f>
        <v>0</v>
      </c>
      <c r="AN1236" s="81">
        <f>_xlfn.IFNA(IF($D1236=2,IF($K1236="Not Paid by Tenant",0,INDEX('AMI Ref'!$O$7:$R$7,MATCH($K1236,{"Oil","Gas","Electric - Other","Electric ccASHP - split"},0))),0),"")</f>
        <v>0</v>
      </c>
      <c r="AO1236" s="81">
        <f>_xlfn.IFNA(IF($D1236=3,IF($K1236="Not Paid by Tenant",0,INDEX('AMI Ref'!$O$8:$R$8,MATCH($K1236,{"Oil","Gas","Electric - Other","Electric ccASHP - split"},0))),0),"")</f>
        <v>0</v>
      </c>
      <c r="AP1236" s="81">
        <f>_xlfn.IFNA(IF($D1236=4,IF($K1236="Not Paid by Tenant",0,INDEX('AMI Ref'!$O$9:$R$9,MATCH($K1236,{"Oil","Gas","Electric - Other","Electric ccASHP - split"},0))),0),"")</f>
        <v>0</v>
      </c>
      <c r="AQ1236" s="81">
        <f>_xlfn.IFNA(IF($D1236=5,IF($K1236="Not Paid by Tenant",0,INDEX('AMI Ref'!$O$10:$R$10,MATCH($K1236,{"Oil","Gas","Electric - Other","Electric ccASHP - split"},0))),0),"")</f>
        <v>0</v>
      </c>
      <c r="AR1236" s="124">
        <f t="shared" si="164"/>
        <v>0</v>
      </c>
      <c r="AS1236" s="123" t="e">
        <f t="shared" si="165"/>
        <v>#N/A</v>
      </c>
    </row>
    <row r="1237" spans="1:45" x14ac:dyDescent="0.2">
      <c r="A1237" s="130">
        <v>1235</v>
      </c>
      <c r="B1237" s="177">
        <f>IF(OR(COUNTIF($B$2:$B1236,Input!$F1253)&lt;1,COUNTIF($O$2:$O1236,Input!$C1253)&lt;1),Input!F1253,0)</f>
        <v>0</v>
      </c>
      <c r="C1237" s="177">
        <f>IF(OR(COUNTIF($B$2:$B1236,Input!$F1253)&lt;1,COUNTIF($O$2:$O1236,Input!$C1253)&lt;1),Input!G1253,0)</f>
        <v>0</v>
      </c>
      <c r="D1237" s="177">
        <f>IF(OR(COUNTIF($B$2:$B1236,Input!$F1253)&lt;1,COUNTIF($O$2:$O1236,Input!$C1253)&lt;1),Input!H1253,0)</f>
        <v>0</v>
      </c>
      <c r="E1237" s="177">
        <f>IF(OR(COUNTIF($B$2:$B1236,Input!$F1253)&lt;1,COUNTIF($O$2:$O1236,Input!$C1253)&lt;1),Input!I1253,0)</f>
        <v>0</v>
      </c>
      <c r="F1237" s="177">
        <f>IF(OR(COUNTIF($B$2:$B1236,Input!$F1253)&lt;1,COUNTIF($O$2:$O1236,Input!$C1253)&lt;1),Input!J1253,0)</f>
        <v>0</v>
      </c>
      <c r="G1237" s="177">
        <f>IF(OR(COUNTIF($B$2:$B1236,Input!$F1253)&lt;1,COUNTIF($O$2:$O1236,Input!$C1253)&lt;1),Input!K1253,0)</f>
        <v>0</v>
      </c>
      <c r="H1237" s="177">
        <f>IF(OR(COUNTIF($B$2:$B1236,Input!$F1253)&lt;1,COUNTIF($O$2:$O1236,Input!$C1253)&lt;1),Input!L1253,0)</f>
        <v>0</v>
      </c>
      <c r="I1237" s="177">
        <f>IF(OR(COUNTIF($B$2:$B1236,Input!$F1253)&lt;1,COUNTIF($O$2:$O1236,Input!$C1253)&lt;1),Input!M1253,0)</f>
        <v>0</v>
      </c>
      <c r="J1237" s="177">
        <f>IF(OR(COUNTIF($B$2:$B1236,Input!$F1253)&lt;1,COUNTIF($O$2:$O1236,Input!$C1253)&lt;1),Input!N1253,0)</f>
        <v>0</v>
      </c>
      <c r="K1237" s="177">
        <f>IF(OR(COUNTIF($B$2:$B1236,Input!$F1253)&lt;1,COUNTIF($O$2:$O1236,Input!$C1253)&lt;1),Input!O1253,0)</f>
        <v>0</v>
      </c>
      <c r="L1237" s="177">
        <f>IF(OR(COUNTIF($B$2:$B1236,Input!$F1253)&lt;1,COUNTIF($O$2:$O1236,Input!$C1253)&lt;1),Input!P1253,0)</f>
        <v>0</v>
      </c>
      <c r="M1237" s="129" t="str">
        <f t="shared" si="160"/>
        <v/>
      </c>
      <c r="N1237" s="161">
        <f t="shared" si="166"/>
        <v>0</v>
      </c>
      <c r="O1237" s="168">
        <f>Input!C1253</f>
        <v>0</v>
      </c>
      <c r="P1237" s="168"/>
      <c r="R1237" s="131">
        <f t="shared" si="167"/>
        <v>0</v>
      </c>
      <c r="S1237" s="133" t="str">
        <f t="shared" si="161"/>
        <v xml:space="preserve"> </v>
      </c>
      <c r="T1237" s="133"/>
      <c r="U1237" s="132" t="str">
        <f>_xlfn.IFNA(IF($D1237=0,LOOKUP($F1237,{0.1,0.2,0.3,0.4,0.5,0.6,0.7,0.8,0.9,1},{22,34,46,58,70,82,94,106,118,130}),""),"")</f>
        <v/>
      </c>
      <c r="V1237" s="132" t="str">
        <f>_xlfn.IFNA(IF($D1237=1,LOOKUP($F1237,{0.1,0.2,0.3,0.4,0.5,0.6,0.7,0.8,0.9,1},{23,35,47,59,71,83,95,107,119,131}),""),"")</f>
        <v/>
      </c>
      <c r="W1237" s="132" t="str">
        <f>_xlfn.IFNA(IF($D1237=2,LOOKUP($F1237,{0.1,0.2,0.3,0.4,0.5,0.6,0.7,0.8,0.9,1},{24,36,48,60,72,84,96,108,120,132}),""),"")</f>
        <v/>
      </c>
      <c r="X1237" s="132" t="str">
        <f>_xlfn.IFNA(IF($D1237=3,LOOKUP($F1237,{0.1,0.2,0.3,0.4,0.5,0.6,0.7,0.8,0.9,1},{25,37,49,61,73,85,97,109,121,133}),""),"")</f>
        <v/>
      </c>
      <c r="Y1237" s="132" t="str">
        <f>_xlfn.IFNA(IF($D1237=4,LOOKUP($F1237,{0.1,0.2,0.3,0.4,0.5,0.6,0.7,0.8,0.9,1},{26,38,50,62,74,86,98,110,122,134}),""),"")</f>
        <v/>
      </c>
      <c r="Z1237" s="132" t="str">
        <f>_xlfn.IFNA(IF($D1237=5,LOOKUP($F1237,{0.1,0.2,0.3,0.4,0.5,0.6,0.7,0.8,0.9,1},{27,39,51,63,75,87,99,111,123,135}),""),"")</f>
        <v/>
      </c>
      <c r="AA1237" s="132">
        <f t="shared" si="162"/>
        <v>0</v>
      </c>
      <c r="AB1237" s="132" t="str">
        <f t="shared" si="163"/>
        <v>00</v>
      </c>
      <c r="AC1237" s="82" t="e">
        <f>VLOOKUP(AB1237,'AMI Ref'!T:U,2,FALSE)</f>
        <v>#N/A</v>
      </c>
      <c r="AD1237" s="124"/>
      <c r="AE1237" s="81" t="str">
        <f>_xlfn.IFNA(IF($D1237=0,IF($J1237="Not Paid by Tenant",0,INDEX('AMI Ref'!$K$5:$N$5,MATCH($J1237,{"Oil","Gas","Electric - Other","ELECTRIC - HEAT PUMP"},0))),0),"")</f>
        <v/>
      </c>
      <c r="AF1237" s="81">
        <f>_xlfn.IFNA(IF($D1237=1,IF($J1237="Not Paid by Tenant",0,INDEX('AMI Ref'!$K$6:$N$6,MATCH($J1237,{"Oil","Gas","Electric - Other","ELECTRIC - HEAT PUMP"},0))),0),"")</f>
        <v>0</v>
      </c>
      <c r="AG1237" s="81">
        <f>_xlfn.IFNA(IF($D1237=2,IF($J1237="Not Paid by Tenant",0,INDEX('AMI Ref'!$K$7:$N$7,MATCH($J1237,{"Oil","Gas","Electric - Other","ELECTRIC - HEAT PUMP"},0))),0),"")</f>
        <v>0</v>
      </c>
      <c r="AH1237" s="81">
        <f>_xlfn.IFNA(IF($D1237=3,IF($J1237="Not Paid by Tenant",0,INDEX('AMI Ref'!$K$8:$N$8,MATCH($J1237,{"Oil","Gas","Electric - Other","ELECTRIC - HEAT PUMP"},0))),0),"")</f>
        <v>0</v>
      </c>
      <c r="AI1237" s="81">
        <f>_xlfn.IFNA(IF($D1237=4,IF($J1237="Not Paid by Tenant",0,INDEX('AMI Ref'!$K$9:$N$9,MATCH($J1237,{"Oil","Gas","Electric - Other","ELECTRIC - HEAT PUMP"},0))),0),"")</f>
        <v>0</v>
      </c>
      <c r="AJ1237" s="81">
        <f>_xlfn.IFNA(IF($D1237=5,IF($J1237="Not Paid by Tenant",0,INDEX('AMI Ref'!$K$10:$N$10,MATCH($J1237,{"Oil","Gas","Electric - Other","ELECTRIC - HEAT PUMP"},0))),0),"")</f>
        <v>0</v>
      </c>
      <c r="AK1237" s="128"/>
      <c r="AL1237" s="81" t="str">
        <f>_xlfn.IFNA(IF($D1237=0,IF($K1237="Not Paid by Tenant",0,INDEX('AMI Ref'!$O$5:$R$5,MATCH($K1237,{"Oil","Gas","Electric - Other","Electric ccASHP - split"},0))),0),"")</f>
        <v/>
      </c>
      <c r="AM1237" s="81">
        <f>_xlfn.IFNA(IF($D1237=1,IF($K1237="Not Paid by Tenant",0,INDEX('AMI Ref'!$O$6:$R$6,MATCH($K1237,{"Oil","Gas","Electric - Other","Electric ccASHP - split"},0))),0),"")</f>
        <v>0</v>
      </c>
      <c r="AN1237" s="81">
        <f>_xlfn.IFNA(IF($D1237=2,IF($K1237="Not Paid by Tenant",0,INDEX('AMI Ref'!$O$7:$R$7,MATCH($K1237,{"Oil","Gas","Electric - Other","Electric ccASHP - split"},0))),0),"")</f>
        <v>0</v>
      </c>
      <c r="AO1237" s="81">
        <f>_xlfn.IFNA(IF($D1237=3,IF($K1237="Not Paid by Tenant",0,INDEX('AMI Ref'!$O$8:$R$8,MATCH($K1237,{"Oil","Gas","Electric - Other","Electric ccASHP - split"},0))),0),"")</f>
        <v>0</v>
      </c>
      <c r="AP1237" s="81">
        <f>_xlfn.IFNA(IF($D1237=4,IF($K1237="Not Paid by Tenant",0,INDEX('AMI Ref'!$O$9:$R$9,MATCH($K1237,{"Oil","Gas","Electric - Other","Electric ccASHP - split"},0))),0),"")</f>
        <v>0</v>
      </c>
      <c r="AQ1237" s="81">
        <f>_xlfn.IFNA(IF($D1237=5,IF($K1237="Not Paid by Tenant",0,INDEX('AMI Ref'!$O$10:$R$10,MATCH($K1237,{"Oil","Gas","Electric - Other","Electric ccASHP - split"},0))),0),"")</f>
        <v>0</v>
      </c>
      <c r="AR1237" s="124">
        <f t="shared" si="164"/>
        <v>0</v>
      </c>
      <c r="AS1237" s="123" t="e">
        <f t="shared" si="165"/>
        <v>#N/A</v>
      </c>
    </row>
    <row r="1238" spans="1:45" x14ac:dyDescent="0.2">
      <c r="A1238" s="130">
        <v>1236</v>
      </c>
      <c r="B1238" s="177">
        <f>IF(OR(COUNTIF($B$2:$B1237,Input!$F1254)&lt;1,COUNTIF($O$2:$O1237,Input!$C1254)&lt;1),Input!F1254,0)</f>
        <v>0</v>
      </c>
      <c r="C1238" s="177">
        <f>IF(OR(COUNTIF($B$2:$B1237,Input!$F1254)&lt;1,COUNTIF($O$2:$O1237,Input!$C1254)&lt;1),Input!G1254,0)</f>
        <v>0</v>
      </c>
      <c r="D1238" s="177">
        <f>IF(OR(COUNTIF($B$2:$B1237,Input!$F1254)&lt;1,COUNTIF($O$2:$O1237,Input!$C1254)&lt;1),Input!H1254,0)</f>
        <v>0</v>
      </c>
      <c r="E1238" s="177">
        <f>IF(OR(COUNTIF($B$2:$B1237,Input!$F1254)&lt;1,COUNTIF($O$2:$O1237,Input!$C1254)&lt;1),Input!I1254,0)</f>
        <v>0</v>
      </c>
      <c r="F1238" s="177">
        <f>IF(OR(COUNTIF($B$2:$B1237,Input!$F1254)&lt;1,COUNTIF($O$2:$O1237,Input!$C1254)&lt;1),Input!J1254,0)</f>
        <v>0</v>
      </c>
      <c r="G1238" s="177">
        <f>IF(OR(COUNTIF($B$2:$B1237,Input!$F1254)&lt;1,COUNTIF($O$2:$O1237,Input!$C1254)&lt;1),Input!K1254,0)</f>
        <v>0</v>
      </c>
      <c r="H1238" s="177">
        <f>IF(OR(COUNTIF($B$2:$B1237,Input!$F1254)&lt;1,COUNTIF($O$2:$O1237,Input!$C1254)&lt;1),Input!L1254,0)</f>
        <v>0</v>
      </c>
      <c r="I1238" s="177">
        <f>IF(OR(COUNTIF($B$2:$B1237,Input!$F1254)&lt;1,COUNTIF($O$2:$O1237,Input!$C1254)&lt;1),Input!M1254,0)</f>
        <v>0</v>
      </c>
      <c r="J1238" s="177">
        <f>IF(OR(COUNTIF($B$2:$B1237,Input!$F1254)&lt;1,COUNTIF($O$2:$O1237,Input!$C1254)&lt;1),Input!N1254,0)</f>
        <v>0</v>
      </c>
      <c r="K1238" s="177">
        <f>IF(OR(COUNTIF($B$2:$B1237,Input!$F1254)&lt;1,COUNTIF($O$2:$O1237,Input!$C1254)&lt;1),Input!O1254,0)</f>
        <v>0</v>
      </c>
      <c r="L1238" s="177">
        <f>IF(OR(COUNTIF($B$2:$B1237,Input!$F1254)&lt;1,COUNTIF($O$2:$O1237,Input!$C1254)&lt;1),Input!P1254,0)</f>
        <v>0</v>
      </c>
      <c r="M1238" s="129" t="str">
        <f t="shared" si="160"/>
        <v/>
      </c>
      <c r="N1238" s="161">
        <f t="shared" si="166"/>
        <v>0</v>
      </c>
      <c r="O1238" s="168">
        <f>Input!C1254</f>
        <v>0</v>
      </c>
      <c r="P1238" s="168"/>
      <c r="R1238" s="131">
        <f t="shared" si="167"/>
        <v>0</v>
      </c>
      <c r="S1238" s="133" t="str">
        <f t="shared" si="161"/>
        <v xml:space="preserve"> </v>
      </c>
      <c r="T1238" s="133"/>
      <c r="U1238" s="132" t="str">
        <f>_xlfn.IFNA(IF($D1238=0,LOOKUP($F1238,{0.1,0.2,0.3,0.4,0.5,0.6,0.7,0.8,0.9,1},{22,34,46,58,70,82,94,106,118,130}),""),"")</f>
        <v/>
      </c>
      <c r="V1238" s="132" t="str">
        <f>_xlfn.IFNA(IF($D1238=1,LOOKUP($F1238,{0.1,0.2,0.3,0.4,0.5,0.6,0.7,0.8,0.9,1},{23,35,47,59,71,83,95,107,119,131}),""),"")</f>
        <v/>
      </c>
      <c r="W1238" s="132" t="str">
        <f>_xlfn.IFNA(IF($D1238=2,LOOKUP($F1238,{0.1,0.2,0.3,0.4,0.5,0.6,0.7,0.8,0.9,1},{24,36,48,60,72,84,96,108,120,132}),""),"")</f>
        <v/>
      </c>
      <c r="X1238" s="132" t="str">
        <f>_xlfn.IFNA(IF($D1238=3,LOOKUP($F1238,{0.1,0.2,0.3,0.4,0.5,0.6,0.7,0.8,0.9,1},{25,37,49,61,73,85,97,109,121,133}),""),"")</f>
        <v/>
      </c>
      <c r="Y1238" s="132" t="str">
        <f>_xlfn.IFNA(IF($D1238=4,LOOKUP($F1238,{0.1,0.2,0.3,0.4,0.5,0.6,0.7,0.8,0.9,1},{26,38,50,62,74,86,98,110,122,134}),""),"")</f>
        <v/>
      </c>
      <c r="Z1238" s="132" t="str">
        <f>_xlfn.IFNA(IF($D1238=5,LOOKUP($F1238,{0.1,0.2,0.3,0.4,0.5,0.6,0.7,0.8,0.9,1},{27,39,51,63,75,87,99,111,123,135}),""),"")</f>
        <v/>
      </c>
      <c r="AA1238" s="132">
        <f t="shared" si="162"/>
        <v>0</v>
      </c>
      <c r="AB1238" s="132" t="str">
        <f t="shared" si="163"/>
        <v>00</v>
      </c>
      <c r="AC1238" s="82" t="e">
        <f>VLOOKUP(AB1238,'AMI Ref'!T:U,2,FALSE)</f>
        <v>#N/A</v>
      </c>
      <c r="AD1238" s="124"/>
      <c r="AE1238" s="81" t="str">
        <f>_xlfn.IFNA(IF($D1238=0,IF($J1238="Not Paid by Tenant",0,INDEX('AMI Ref'!$K$5:$N$5,MATCH($J1238,{"Oil","Gas","Electric - Other","ELECTRIC - HEAT PUMP"},0))),0),"")</f>
        <v/>
      </c>
      <c r="AF1238" s="81">
        <f>_xlfn.IFNA(IF($D1238=1,IF($J1238="Not Paid by Tenant",0,INDEX('AMI Ref'!$K$6:$N$6,MATCH($J1238,{"Oil","Gas","Electric - Other","ELECTRIC - HEAT PUMP"},0))),0),"")</f>
        <v>0</v>
      </c>
      <c r="AG1238" s="81">
        <f>_xlfn.IFNA(IF($D1238=2,IF($J1238="Not Paid by Tenant",0,INDEX('AMI Ref'!$K$7:$N$7,MATCH($J1238,{"Oil","Gas","Electric - Other","ELECTRIC - HEAT PUMP"},0))),0),"")</f>
        <v>0</v>
      </c>
      <c r="AH1238" s="81">
        <f>_xlfn.IFNA(IF($D1238=3,IF($J1238="Not Paid by Tenant",0,INDEX('AMI Ref'!$K$8:$N$8,MATCH($J1238,{"Oil","Gas","Electric - Other","ELECTRIC - HEAT PUMP"},0))),0),"")</f>
        <v>0</v>
      </c>
      <c r="AI1238" s="81">
        <f>_xlfn.IFNA(IF($D1238=4,IF($J1238="Not Paid by Tenant",0,INDEX('AMI Ref'!$K$9:$N$9,MATCH($J1238,{"Oil","Gas","Electric - Other","ELECTRIC - HEAT PUMP"},0))),0),"")</f>
        <v>0</v>
      </c>
      <c r="AJ1238" s="81">
        <f>_xlfn.IFNA(IF($D1238=5,IF($J1238="Not Paid by Tenant",0,INDEX('AMI Ref'!$K$10:$N$10,MATCH($J1238,{"Oil","Gas","Electric - Other","ELECTRIC - HEAT PUMP"},0))),0),"")</f>
        <v>0</v>
      </c>
      <c r="AK1238" s="128"/>
      <c r="AL1238" s="81" t="str">
        <f>_xlfn.IFNA(IF($D1238=0,IF($K1238="Not Paid by Tenant",0,INDEX('AMI Ref'!$O$5:$R$5,MATCH($K1238,{"Oil","Gas","Electric - Other","Electric ccASHP - split"},0))),0),"")</f>
        <v/>
      </c>
      <c r="AM1238" s="81">
        <f>_xlfn.IFNA(IF($D1238=1,IF($K1238="Not Paid by Tenant",0,INDEX('AMI Ref'!$O$6:$R$6,MATCH($K1238,{"Oil","Gas","Electric - Other","Electric ccASHP - split"},0))),0),"")</f>
        <v>0</v>
      </c>
      <c r="AN1238" s="81">
        <f>_xlfn.IFNA(IF($D1238=2,IF($K1238="Not Paid by Tenant",0,INDEX('AMI Ref'!$O$7:$R$7,MATCH($K1238,{"Oil","Gas","Electric - Other","Electric ccASHP - split"},0))),0),"")</f>
        <v>0</v>
      </c>
      <c r="AO1238" s="81">
        <f>_xlfn.IFNA(IF($D1238=3,IF($K1238="Not Paid by Tenant",0,INDEX('AMI Ref'!$O$8:$R$8,MATCH($K1238,{"Oil","Gas","Electric - Other","Electric ccASHP - split"},0))),0),"")</f>
        <v>0</v>
      </c>
      <c r="AP1238" s="81">
        <f>_xlfn.IFNA(IF($D1238=4,IF($K1238="Not Paid by Tenant",0,INDEX('AMI Ref'!$O$9:$R$9,MATCH($K1238,{"Oil","Gas","Electric - Other","Electric ccASHP - split"},0))),0),"")</f>
        <v>0</v>
      </c>
      <c r="AQ1238" s="81">
        <f>_xlfn.IFNA(IF($D1238=5,IF($K1238="Not Paid by Tenant",0,INDEX('AMI Ref'!$O$10:$R$10,MATCH($K1238,{"Oil","Gas","Electric - Other","Electric ccASHP - split"},0))),0),"")</f>
        <v>0</v>
      </c>
      <c r="AR1238" s="124">
        <f t="shared" si="164"/>
        <v>0</v>
      </c>
      <c r="AS1238" s="123" t="e">
        <f t="shared" si="165"/>
        <v>#N/A</v>
      </c>
    </row>
    <row r="1239" spans="1:45" x14ac:dyDescent="0.2">
      <c r="A1239" s="130">
        <v>1237</v>
      </c>
      <c r="B1239" s="177">
        <f>IF(OR(COUNTIF($B$2:$B1238,Input!$F1255)&lt;1,COUNTIF($O$2:$O1238,Input!$C1255)&lt;1),Input!F1255,0)</f>
        <v>0</v>
      </c>
      <c r="C1239" s="177">
        <f>IF(OR(COUNTIF($B$2:$B1238,Input!$F1255)&lt;1,COUNTIF($O$2:$O1238,Input!$C1255)&lt;1),Input!G1255,0)</f>
        <v>0</v>
      </c>
      <c r="D1239" s="177">
        <f>IF(OR(COUNTIF($B$2:$B1238,Input!$F1255)&lt;1,COUNTIF($O$2:$O1238,Input!$C1255)&lt;1),Input!H1255,0)</f>
        <v>0</v>
      </c>
      <c r="E1239" s="177">
        <f>IF(OR(COUNTIF($B$2:$B1238,Input!$F1255)&lt;1,COUNTIF($O$2:$O1238,Input!$C1255)&lt;1),Input!I1255,0)</f>
        <v>0</v>
      </c>
      <c r="F1239" s="177">
        <f>IF(OR(COUNTIF($B$2:$B1238,Input!$F1255)&lt;1,COUNTIF($O$2:$O1238,Input!$C1255)&lt;1),Input!J1255,0)</f>
        <v>0</v>
      </c>
      <c r="G1239" s="177">
        <f>IF(OR(COUNTIF($B$2:$B1238,Input!$F1255)&lt;1,COUNTIF($O$2:$O1238,Input!$C1255)&lt;1),Input!K1255,0)</f>
        <v>0</v>
      </c>
      <c r="H1239" s="177">
        <f>IF(OR(COUNTIF($B$2:$B1238,Input!$F1255)&lt;1,COUNTIF($O$2:$O1238,Input!$C1255)&lt;1),Input!L1255,0)</f>
        <v>0</v>
      </c>
      <c r="I1239" s="177">
        <f>IF(OR(COUNTIF($B$2:$B1238,Input!$F1255)&lt;1,COUNTIF($O$2:$O1238,Input!$C1255)&lt;1),Input!M1255,0)</f>
        <v>0</v>
      </c>
      <c r="J1239" s="177">
        <f>IF(OR(COUNTIF($B$2:$B1238,Input!$F1255)&lt;1,COUNTIF($O$2:$O1238,Input!$C1255)&lt;1),Input!N1255,0)</f>
        <v>0</v>
      </c>
      <c r="K1239" s="177">
        <f>IF(OR(COUNTIF($B$2:$B1238,Input!$F1255)&lt;1,COUNTIF($O$2:$O1238,Input!$C1255)&lt;1),Input!O1255,0)</f>
        <v>0</v>
      </c>
      <c r="L1239" s="177">
        <f>IF(OR(COUNTIF($B$2:$B1238,Input!$F1255)&lt;1,COUNTIF($O$2:$O1238,Input!$C1255)&lt;1),Input!P1255,0)</f>
        <v>0</v>
      </c>
      <c r="M1239" s="129" t="str">
        <f t="shared" si="160"/>
        <v/>
      </c>
      <c r="N1239" s="161">
        <f t="shared" si="166"/>
        <v>0</v>
      </c>
      <c r="O1239" s="168">
        <f>Input!C1255</f>
        <v>0</v>
      </c>
      <c r="P1239" s="168"/>
      <c r="R1239" s="131">
        <f t="shared" si="167"/>
        <v>0</v>
      </c>
      <c r="S1239" s="133" t="str">
        <f t="shared" si="161"/>
        <v xml:space="preserve"> </v>
      </c>
      <c r="T1239" s="133"/>
      <c r="U1239" s="132" t="str">
        <f>_xlfn.IFNA(IF($D1239=0,LOOKUP($F1239,{0.1,0.2,0.3,0.4,0.5,0.6,0.7,0.8,0.9,1},{22,34,46,58,70,82,94,106,118,130}),""),"")</f>
        <v/>
      </c>
      <c r="V1239" s="132" t="str">
        <f>_xlfn.IFNA(IF($D1239=1,LOOKUP($F1239,{0.1,0.2,0.3,0.4,0.5,0.6,0.7,0.8,0.9,1},{23,35,47,59,71,83,95,107,119,131}),""),"")</f>
        <v/>
      </c>
      <c r="W1239" s="132" t="str">
        <f>_xlfn.IFNA(IF($D1239=2,LOOKUP($F1239,{0.1,0.2,0.3,0.4,0.5,0.6,0.7,0.8,0.9,1},{24,36,48,60,72,84,96,108,120,132}),""),"")</f>
        <v/>
      </c>
      <c r="X1239" s="132" t="str">
        <f>_xlfn.IFNA(IF($D1239=3,LOOKUP($F1239,{0.1,0.2,0.3,0.4,0.5,0.6,0.7,0.8,0.9,1},{25,37,49,61,73,85,97,109,121,133}),""),"")</f>
        <v/>
      </c>
      <c r="Y1239" s="132" t="str">
        <f>_xlfn.IFNA(IF($D1239=4,LOOKUP($F1239,{0.1,0.2,0.3,0.4,0.5,0.6,0.7,0.8,0.9,1},{26,38,50,62,74,86,98,110,122,134}),""),"")</f>
        <v/>
      </c>
      <c r="Z1239" s="132" t="str">
        <f>_xlfn.IFNA(IF($D1239=5,LOOKUP($F1239,{0.1,0.2,0.3,0.4,0.5,0.6,0.7,0.8,0.9,1},{27,39,51,63,75,87,99,111,123,135}),""),"")</f>
        <v/>
      </c>
      <c r="AA1239" s="132">
        <f t="shared" si="162"/>
        <v>0</v>
      </c>
      <c r="AB1239" s="132" t="str">
        <f t="shared" si="163"/>
        <v>00</v>
      </c>
      <c r="AC1239" s="82" t="e">
        <f>VLOOKUP(AB1239,'AMI Ref'!T:U,2,FALSE)</f>
        <v>#N/A</v>
      </c>
      <c r="AD1239" s="124"/>
      <c r="AE1239" s="81" t="str">
        <f>_xlfn.IFNA(IF($D1239=0,IF($J1239="Not Paid by Tenant",0,INDEX('AMI Ref'!$K$5:$N$5,MATCH($J1239,{"Oil","Gas","Electric - Other","ELECTRIC - HEAT PUMP"},0))),0),"")</f>
        <v/>
      </c>
      <c r="AF1239" s="81">
        <f>_xlfn.IFNA(IF($D1239=1,IF($J1239="Not Paid by Tenant",0,INDEX('AMI Ref'!$K$6:$N$6,MATCH($J1239,{"Oil","Gas","Electric - Other","ELECTRIC - HEAT PUMP"},0))),0),"")</f>
        <v>0</v>
      </c>
      <c r="AG1239" s="81">
        <f>_xlfn.IFNA(IF($D1239=2,IF($J1239="Not Paid by Tenant",0,INDEX('AMI Ref'!$K$7:$N$7,MATCH($J1239,{"Oil","Gas","Electric - Other","ELECTRIC - HEAT PUMP"},0))),0),"")</f>
        <v>0</v>
      </c>
      <c r="AH1239" s="81">
        <f>_xlfn.IFNA(IF($D1239=3,IF($J1239="Not Paid by Tenant",0,INDEX('AMI Ref'!$K$8:$N$8,MATCH($J1239,{"Oil","Gas","Electric - Other","ELECTRIC - HEAT PUMP"},0))),0),"")</f>
        <v>0</v>
      </c>
      <c r="AI1239" s="81">
        <f>_xlfn.IFNA(IF($D1239=4,IF($J1239="Not Paid by Tenant",0,INDEX('AMI Ref'!$K$9:$N$9,MATCH($J1239,{"Oil","Gas","Electric - Other","ELECTRIC - HEAT PUMP"},0))),0),"")</f>
        <v>0</v>
      </c>
      <c r="AJ1239" s="81">
        <f>_xlfn.IFNA(IF($D1239=5,IF($J1239="Not Paid by Tenant",0,INDEX('AMI Ref'!$K$10:$N$10,MATCH($J1239,{"Oil","Gas","Electric - Other","ELECTRIC - HEAT PUMP"},0))),0),"")</f>
        <v>0</v>
      </c>
      <c r="AK1239" s="128"/>
      <c r="AL1239" s="81" t="str">
        <f>_xlfn.IFNA(IF($D1239=0,IF($K1239="Not Paid by Tenant",0,INDEX('AMI Ref'!$O$5:$R$5,MATCH($K1239,{"Oil","Gas","Electric - Other","Electric ccASHP - split"},0))),0),"")</f>
        <v/>
      </c>
      <c r="AM1239" s="81">
        <f>_xlfn.IFNA(IF($D1239=1,IF($K1239="Not Paid by Tenant",0,INDEX('AMI Ref'!$O$6:$R$6,MATCH($K1239,{"Oil","Gas","Electric - Other","Electric ccASHP - split"},0))),0),"")</f>
        <v>0</v>
      </c>
      <c r="AN1239" s="81">
        <f>_xlfn.IFNA(IF($D1239=2,IF($K1239="Not Paid by Tenant",0,INDEX('AMI Ref'!$O$7:$R$7,MATCH($K1239,{"Oil","Gas","Electric - Other","Electric ccASHP - split"},0))),0),"")</f>
        <v>0</v>
      </c>
      <c r="AO1239" s="81">
        <f>_xlfn.IFNA(IF($D1239=3,IF($K1239="Not Paid by Tenant",0,INDEX('AMI Ref'!$O$8:$R$8,MATCH($K1239,{"Oil","Gas","Electric - Other","Electric ccASHP - split"},0))),0),"")</f>
        <v>0</v>
      </c>
      <c r="AP1239" s="81">
        <f>_xlfn.IFNA(IF($D1239=4,IF($K1239="Not Paid by Tenant",0,INDEX('AMI Ref'!$O$9:$R$9,MATCH($K1239,{"Oil","Gas","Electric - Other","Electric ccASHP - split"},0))),0),"")</f>
        <v>0</v>
      </c>
      <c r="AQ1239" s="81">
        <f>_xlfn.IFNA(IF($D1239=5,IF($K1239="Not Paid by Tenant",0,INDEX('AMI Ref'!$O$10:$R$10,MATCH($K1239,{"Oil","Gas","Electric - Other","Electric ccASHP - split"},0))),0),"")</f>
        <v>0</v>
      </c>
      <c r="AR1239" s="124">
        <f t="shared" si="164"/>
        <v>0</v>
      </c>
      <c r="AS1239" s="123" t="e">
        <f t="shared" si="165"/>
        <v>#N/A</v>
      </c>
    </row>
    <row r="1240" spans="1:45" x14ac:dyDescent="0.2">
      <c r="A1240" s="130">
        <v>1238</v>
      </c>
      <c r="B1240" s="177">
        <f>IF(OR(COUNTIF($B$2:$B1239,Input!$F1256)&lt;1,COUNTIF($O$2:$O1239,Input!$C1256)&lt;1),Input!F1256,0)</f>
        <v>0</v>
      </c>
      <c r="C1240" s="177">
        <f>IF(OR(COUNTIF($B$2:$B1239,Input!$F1256)&lt;1,COUNTIF($O$2:$O1239,Input!$C1256)&lt;1),Input!G1256,0)</f>
        <v>0</v>
      </c>
      <c r="D1240" s="177">
        <f>IF(OR(COUNTIF($B$2:$B1239,Input!$F1256)&lt;1,COUNTIF($O$2:$O1239,Input!$C1256)&lt;1),Input!H1256,0)</f>
        <v>0</v>
      </c>
      <c r="E1240" s="177">
        <f>IF(OR(COUNTIF($B$2:$B1239,Input!$F1256)&lt;1,COUNTIF($O$2:$O1239,Input!$C1256)&lt;1),Input!I1256,0)</f>
        <v>0</v>
      </c>
      <c r="F1240" s="177">
        <f>IF(OR(COUNTIF($B$2:$B1239,Input!$F1256)&lt;1,COUNTIF($O$2:$O1239,Input!$C1256)&lt;1),Input!J1256,0)</f>
        <v>0</v>
      </c>
      <c r="G1240" s="177">
        <f>IF(OR(COUNTIF($B$2:$B1239,Input!$F1256)&lt;1,COUNTIF($O$2:$O1239,Input!$C1256)&lt;1),Input!K1256,0)</f>
        <v>0</v>
      </c>
      <c r="H1240" s="177">
        <f>IF(OR(COUNTIF($B$2:$B1239,Input!$F1256)&lt;1,COUNTIF($O$2:$O1239,Input!$C1256)&lt;1),Input!L1256,0)</f>
        <v>0</v>
      </c>
      <c r="I1240" s="177">
        <f>IF(OR(COUNTIF($B$2:$B1239,Input!$F1256)&lt;1,COUNTIF($O$2:$O1239,Input!$C1256)&lt;1),Input!M1256,0)</f>
        <v>0</v>
      </c>
      <c r="J1240" s="177">
        <f>IF(OR(COUNTIF($B$2:$B1239,Input!$F1256)&lt;1,COUNTIF($O$2:$O1239,Input!$C1256)&lt;1),Input!N1256,0)</f>
        <v>0</v>
      </c>
      <c r="K1240" s="177">
        <f>IF(OR(COUNTIF($B$2:$B1239,Input!$F1256)&lt;1,COUNTIF($O$2:$O1239,Input!$C1256)&lt;1),Input!O1256,0)</f>
        <v>0</v>
      </c>
      <c r="L1240" s="177">
        <f>IF(OR(COUNTIF($B$2:$B1239,Input!$F1256)&lt;1,COUNTIF($O$2:$O1239,Input!$C1256)&lt;1),Input!P1256,0)</f>
        <v>0</v>
      </c>
      <c r="M1240" s="129" t="str">
        <f t="shared" si="160"/>
        <v/>
      </c>
      <c r="N1240" s="161">
        <f t="shared" si="166"/>
        <v>0</v>
      </c>
      <c r="O1240" s="168">
        <f>Input!C1256</f>
        <v>0</v>
      </c>
      <c r="P1240" s="168"/>
      <c r="R1240" s="131">
        <f t="shared" si="167"/>
        <v>0</v>
      </c>
      <c r="S1240" s="133" t="str">
        <f t="shared" si="161"/>
        <v xml:space="preserve"> </v>
      </c>
      <c r="T1240" s="133"/>
      <c r="U1240" s="132" t="str">
        <f>_xlfn.IFNA(IF($D1240=0,LOOKUP($F1240,{0.1,0.2,0.3,0.4,0.5,0.6,0.7,0.8,0.9,1},{22,34,46,58,70,82,94,106,118,130}),""),"")</f>
        <v/>
      </c>
      <c r="V1240" s="132" t="str">
        <f>_xlfn.IFNA(IF($D1240=1,LOOKUP($F1240,{0.1,0.2,0.3,0.4,0.5,0.6,0.7,0.8,0.9,1},{23,35,47,59,71,83,95,107,119,131}),""),"")</f>
        <v/>
      </c>
      <c r="W1240" s="132" t="str">
        <f>_xlfn.IFNA(IF($D1240=2,LOOKUP($F1240,{0.1,0.2,0.3,0.4,0.5,0.6,0.7,0.8,0.9,1},{24,36,48,60,72,84,96,108,120,132}),""),"")</f>
        <v/>
      </c>
      <c r="X1240" s="132" t="str">
        <f>_xlfn.IFNA(IF($D1240=3,LOOKUP($F1240,{0.1,0.2,0.3,0.4,0.5,0.6,0.7,0.8,0.9,1},{25,37,49,61,73,85,97,109,121,133}),""),"")</f>
        <v/>
      </c>
      <c r="Y1240" s="132" t="str">
        <f>_xlfn.IFNA(IF($D1240=4,LOOKUP($F1240,{0.1,0.2,0.3,0.4,0.5,0.6,0.7,0.8,0.9,1},{26,38,50,62,74,86,98,110,122,134}),""),"")</f>
        <v/>
      </c>
      <c r="Z1240" s="132" t="str">
        <f>_xlfn.IFNA(IF($D1240=5,LOOKUP($F1240,{0.1,0.2,0.3,0.4,0.5,0.6,0.7,0.8,0.9,1},{27,39,51,63,75,87,99,111,123,135}),""),"")</f>
        <v/>
      </c>
      <c r="AA1240" s="132">
        <f t="shared" si="162"/>
        <v>0</v>
      </c>
      <c r="AB1240" s="132" t="str">
        <f t="shared" si="163"/>
        <v>00</v>
      </c>
      <c r="AC1240" s="82" t="e">
        <f>VLOOKUP(AB1240,'AMI Ref'!T:U,2,FALSE)</f>
        <v>#N/A</v>
      </c>
      <c r="AD1240" s="124"/>
      <c r="AE1240" s="81" t="str">
        <f>_xlfn.IFNA(IF($D1240=0,IF($J1240="Not Paid by Tenant",0,INDEX('AMI Ref'!$K$5:$N$5,MATCH($J1240,{"Oil","Gas","Electric - Other","ELECTRIC - HEAT PUMP"},0))),0),"")</f>
        <v/>
      </c>
      <c r="AF1240" s="81">
        <f>_xlfn.IFNA(IF($D1240=1,IF($J1240="Not Paid by Tenant",0,INDEX('AMI Ref'!$K$6:$N$6,MATCH($J1240,{"Oil","Gas","Electric - Other","ELECTRIC - HEAT PUMP"},0))),0),"")</f>
        <v>0</v>
      </c>
      <c r="AG1240" s="81">
        <f>_xlfn.IFNA(IF($D1240=2,IF($J1240="Not Paid by Tenant",0,INDEX('AMI Ref'!$K$7:$N$7,MATCH($J1240,{"Oil","Gas","Electric - Other","ELECTRIC - HEAT PUMP"},0))),0),"")</f>
        <v>0</v>
      </c>
      <c r="AH1240" s="81">
        <f>_xlfn.IFNA(IF($D1240=3,IF($J1240="Not Paid by Tenant",0,INDEX('AMI Ref'!$K$8:$N$8,MATCH($J1240,{"Oil","Gas","Electric - Other","ELECTRIC - HEAT PUMP"},0))),0),"")</f>
        <v>0</v>
      </c>
      <c r="AI1240" s="81">
        <f>_xlfn.IFNA(IF($D1240=4,IF($J1240="Not Paid by Tenant",0,INDEX('AMI Ref'!$K$9:$N$9,MATCH($J1240,{"Oil","Gas","Electric - Other","ELECTRIC - HEAT PUMP"},0))),0),"")</f>
        <v>0</v>
      </c>
      <c r="AJ1240" s="81">
        <f>_xlfn.IFNA(IF($D1240=5,IF($J1240="Not Paid by Tenant",0,INDEX('AMI Ref'!$K$10:$N$10,MATCH($J1240,{"Oil","Gas","Electric - Other","ELECTRIC - HEAT PUMP"},0))),0),"")</f>
        <v>0</v>
      </c>
      <c r="AK1240" s="128"/>
      <c r="AL1240" s="81" t="str">
        <f>_xlfn.IFNA(IF($D1240=0,IF($K1240="Not Paid by Tenant",0,INDEX('AMI Ref'!$O$5:$R$5,MATCH($K1240,{"Oil","Gas","Electric - Other","Electric ccASHP - split"},0))),0),"")</f>
        <v/>
      </c>
      <c r="AM1240" s="81">
        <f>_xlfn.IFNA(IF($D1240=1,IF($K1240="Not Paid by Tenant",0,INDEX('AMI Ref'!$O$6:$R$6,MATCH($K1240,{"Oil","Gas","Electric - Other","Electric ccASHP - split"},0))),0),"")</f>
        <v>0</v>
      </c>
      <c r="AN1240" s="81">
        <f>_xlfn.IFNA(IF($D1240=2,IF($K1240="Not Paid by Tenant",0,INDEX('AMI Ref'!$O$7:$R$7,MATCH($K1240,{"Oil","Gas","Electric - Other","Electric ccASHP - split"},0))),0),"")</f>
        <v>0</v>
      </c>
      <c r="AO1240" s="81">
        <f>_xlfn.IFNA(IF($D1240=3,IF($K1240="Not Paid by Tenant",0,INDEX('AMI Ref'!$O$8:$R$8,MATCH($K1240,{"Oil","Gas","Electric - Other","Electric ccASHP - split"},0))),0),"")</f>
        <v>0</v>
      </c>
      <c r="AP1240" s="81">
        <f>_xlfn.IFNA(IF($D1240=4,IF($K1240="Not Paid by Tenant",0,INDEX('AMI Ref'!$O$9:$R$9,MATCH($K1240,{"Oil","Gas","Electric - Other","Electric ccASHP - split"},0))),0),"")</f>
        <v>0</v>
      </c>
      <c r="AQ1240" s="81">
        <f>_xlfn.IFNA(IF($D1240=5,IF($K1240="Not Paid by Tenant",0,INDEX('AMI Ref'!$O$10:$R$10,MATCH($K1240,{"Oil","Gas","Electric - Other","Electric ccASHP - split"},0))),0),"")</f>
        <v>0</v>
      </c>
      <c r="AR1240" s="124">
        <f t="shared" si="164"/>
        <v>0</v>
      </c>
      <c r="AS1240" s="123" t="e">
        <f t="shared" si="165"/>
        <v>#N/A</v>
      </c>
    </row>
    <row r="1241" spans="1:45" x14ac:dyDescent="0.2">
      <c r="A1241" s="130">
        <v>1239</v>
      </c>
      <c r="B1241" s="177">
        <f>IF(OR(COUNTIF($B$2:$B1240,Input!$F1257)&lt;1,COUNTIF($O$2:$O1240,Input!$C1257)&lt;1),Input!F1257,0)</f>
        <v>0</v>
      </c>
      <c r="C1241" s="177">
        <f>IF(OR(COUNTIF($B$2:$B1240,Input!$F1257)&lt;1,COUNTIF($O$2:$O1240,Input!$C1257)&lt;1),Input!G1257,0)</f>
        <v>0</v>
      </c>
      <c r="D1241" s="177">
        <f>IF(OR(COUNTIF($B$2:$B1240,Input!$F1257)&lt;1,COUNTIF($O$2:$O1240,Input!$C1257)&lt;1),Input!H1257,0)</f>
        <v>0</v>
      </c>
      <c r="E1241" s="177">
        <f>IF(OR(COUNTIF($B$2:$B1240,Input!$F1257)&lt;1,COUNTIF($O$2:$O1240,Input!$C1257)&lt;1),Input!I1257,0)</f>
        <v>0</v>
      </c>
      <c r="F1241" s="177">
        <f>IF(OR(COUNTIF($B$2:$B1240,Input!$F1257)&lt;1,COUNTIF($O$2:$O1240,Input!$C1257)&lt;1),Input!J1257,0)</f>
        <v>0</v>
      </c>
      <c r="G1241" s="177">
        <f>IF(OR(COUNTIF($B$2:$B1240,Input!$F1257)&lt;1,COUNTIF($O$2:$O1240,Input!$C1257)&lt;1),Input!K1257,0)</f>
        <v>0</v>
      </c>
      <c r="H1241" s="177">
        <f>IF(OR(COUNTIF($B$2:$B1240,Input!$F1257)&lt;1,COUNTIF($O$2:$O1240,Input!$C1257)&lt;1),Input!L1257,0)</f>
        <v>0</v>
      </c>
      <c r="I1241" s="177">
        <f>IF(OR(COUNTIF($B$2:$B1240,Input!$F1257)&lt;1,COUNTIF($O$2:$O1240,Input!$C1257)&lt;1),Input!M1257,0)</f>
        <v>0</v>
      </c>
      <c r="J1241" s="177">
        <f>IF(OR(COUNTIF($B$2:$B1240,Input!$F1257)&lt;1,COUNTIF($O$2:$O1240,Input!$C1257)&lt;1),Input!N1257,0)</f>
        <v>0</v>
      </c>
      <c r="K1241" s="177">
        <f>IF(OR(COUNTIF($B$2:$B1240,Input!$F1257)&lt;1,COUNTIF($O$2:$O1240,Input!$C1257)&lt;1),Input!O1257,0)</f>
        <v>0</v>
      </c>
      <c r="L1241" s="177">
        <f>IF(OR(COUNTIF($B$2:$B1240,Input!$F1257)&lt;1,COUNTIF($O$2:$O1240,Input!$C1257)&lt;1),Input!P1257,0)</f>
        <v>0</v>
      </c>
      <c r="M1241" s="129" t="str">
        <f t="shared" si="160"/>
        <v/>
      </c>
      <c r="N1241" s="161">
        <f t="shared" si="166"/>
        <v>0</v>
      </c>
      <c r="O1241" s="168">
        <f>Input!C1257</f>
        <v>0</v>
      </c>
      <c r="P1241" s="168"/>
      <c r="R1241" s="131">
        <f t="shared" si="167"/>
        <v>0</v>
      </c>
      <c r="S1241" s="133" t="str">
        <f t="shared" si="161"/>
        <v xml:space="preserve"> </v>
      </c>
      <c r="T1241" s="133"/>
      <c r="U1241" s="132" t="str">
        <f>_xlfn.IFNA(IF($D1241=0,LOOKUP($F1241,{0.1,0.2,0.3,0.4,0.5,0.6,0.7,0.8,0.9,1},{22,34,46,58,70,82,94,106,118,130}),""),"")</f>
        <v/>
      </c>
      <c r="V1241" s="132" t="str">
        <f>_xlfn.IFNA(IF($D1241=1,LOOKUP($F1241,{0.1,0.2,0.3,0.4,0.5,0.6,0.7,0.8,0.9,1},{23,35,47,59,71,83,95,107,119,131}),""),"")</f>
        <v/>
      </c>
      <c r="W1241" s="132" t="str">
        <f>_xlfn.IFNA(IF($D1241=2,LOOKUP($F1241,{0.1,0.2,0.3,0.4,0.5,0.6,0.7,0.8,0.9,1},{24,36,48,60,72,84,96,108,120,132}),""),"")</f>
        <v/>
      </c>
      <c r="X1241" s="132" t="str">
        <f>_xlfn.IFNA(IF($D1241=3,LOOKUP($F1241,{0.1,0.2,0.3,0.4,0.5,0.6,0.7,0.8,0.9,1},{25,37,49,61,73,85,97,109,121,133}),""),"")</f>
        <v/>
      </c>
      <c r="Y1241" s="132" t="str">
        <f>_xlfn.IFNA(IF($D1241=4,LOOKUP($F1241,{0.1,0.2,0.3,0.4,0.5,0.6,0.7,0.8,0.9,1},{26,38,50,62,74,86,98,110,122,134}),""),"")</f>
        <v/>
      </c>
      <c r="Z1241" s="132" t="str">
        <f>_xlfn.IFNA(IF($D1241=5,LOOKUP($F1241,{0.1,0.2,0.3,0.4,0.5,0.6,0.7,0.8,0.9,1},{27,39,51,63,75,87,99,111,123,135}),""),"")</f>
        <v/>
      </c>
      <c r="AA1241" s="132">
        <f t="shared" si="162"/>
        <v>0</v>
      </c>
      <c r="AB1241" s="132" t="str">
        <f t="shared" si="163"/>
        <v>00</v>
      </c>
      <c r="AC1241" s="82" t="e">
        <f>VLOOKUP(AB1241,'AMI Ref'!T:U,2,FALSE)</f>
        <v>#N/A</v>
      </c>
      <c r="AD1241" s="124"/>
      <c r="AE1241" s="81" t="str">
        <f>_xlfn.IFNA(IF($D1241=0,IF($J1241="Not Paid by Tenant",0,INDEX('AMI Ref'!$K$5:$N$5,MATCH($J1241,{"Oil","Gas","Electric - Other","ELECTRIC - HEAT PUMP"},0))),0),"")</f>
        <v/>
      </c>
      <c r="AF1241" s="81">
        <f>_xlfn.IFNA(IF($D1241=1,IF($J1241="Not Paid by Tenant",0,INDEX('AMI Ref'!$K$6:$N$6,MATCH($J1241,{"Oil","Gas","Electric - Other","ELECTRIC - HEAT PUMP"},0))),0),"")</f>
        <v>0</v>
      </c>
      <c r="AG1241" s="81">
        <f>_xlfn.IFNA(IF($D1241=2,IF($J1241="Not Paid by Tenant",0,INDEX('AMI Ref'!$K$7:$N$7,MATCH($J1241,{"Oil","Gas","Electric - Other","ELECTRIC - HEAT PUMP"},0))),0),"")</f>
        <v>0</v>
      </c>
      <c r="AH1241" s="81">
        <f>_xlfn.IFNA(IF($D1241=3,IF($J1241="Not Paid by Tenant",0,INDEX('AMI Ref'!$K$8:$N$8,MATCH($J1241,{"Oil","Gas","Electric - Other","ELECTRIC - HEAT PUMP"},0))),0),"")</f>
        <v>0</v>
      </c>
      <c r="AI1241" s="81">
        <f>_xlfn.IFNA(IF($D1241=4,IF($J1241="Not Paid by Tenant",0,INDEX('AMI Ref'!$K$9:$N$9,MATCH($J1241,{"Oil","Gas","Electric - Other","ELECTRIC - HEAT PUMP"},0))),0),"")</f>
        <v>0</v>
      </c>
      <c r="AJ1241" s="81">
        <f>_xlfn.IFNA(IF($D1241=5,IF($J1241="Not Paid by Tenant",0,INDEX('AMI Ref'!$K$10:$N$10,MATCH($J1241,{"Oil","Gas","Electric - Other","ELECTRIC - HEAT PUMP"},0))),0),"")</f>
        <v>0</v>
      </c>
      <c r="AK1241" s="128"/>
      <c r="AL1241" s="81" t="str">
        <f>_xlfn.IFNA(IF($D1241=0,IF($K1241="Not Paid by Tenant",0,INDEX('AMI Ref'!$O$5:$R$5,MATCH($K1241,{"Oil","Gas","Electric - Other","Electric ccASHP - split"},0))),0),"")</f>
        <v/>
      </c>
      <c r="AM1241" s="81">
        <f>_xlfn.IFNA(IF($D1241=1,IF($K1241="Not Paid by Tenant",0,INDEX('AMI Ref'!$O$6:$R$6,MATCH($K1241,{"Oil","Gas","Electric - Other","Electric ccASHP - split"},0))),0),"")</f>
        <v>0</v>
      </c>
      <c r="AN1241" s="81">
        <f>_xlfn.IFNA(IF($D1241=2,IF($K1241="Not Paid by Tenant",0,INDEX('AMI Ref'!$O$7:$R$7,MATCH($K1241,{"Oil","Gas","Electric - Other","Electric ccASHP - split"},0))),0),"")</f>
        <v>0</v>
      </c>
      <c r="AO1241" s="81">
        <f>_xlfn.IFNA(IF($D1241=3,IF($K1241="Not Paid by Tenant",0,INDEX('AMI Ref'!$O$8:$R$8,MATCH($K1241,{"Oil","Gas","Electric - Other","Electric ccASHP - split"},0))),0),"")</f>
        <v>0</v>
      </c>
      <c r="AP1241" s="81">
        <f>_xlfn.IFNA(IF($D1241=4,IF($K1241="Not Paid by Tenant",0,INDEX('AMI Ref'!$O$9:$R$9,MATCH($K1241,{"Oil","Gas","Electric - Other","Electric ccASHP - split"},0))),0),"")</f>
        <v>0</v>
      </c>
      <c r="AQ1241" s="81">
        <f>_xlfn.IFNA(IF($D1241=5,IF($K1241="Not Paid by Tenant",0,INDEX('AMI Ref'!$O$10:$R$10,MATCH($K1241,{"Oil","Gas","Electric - Other","Electric ccASHP - split"},0))),0),"")</f>
        <v>0</v>
      </c>
      <c r="AR1241" s="124">
        <f t="shared" si="164"/>
        <v>0</v>
      </c>
      <c r="AS1241" s="123" t="e">
        <f t="shared" si="165"/>
        <v>#N/A</v>
      </c>
    </row>
    <row r="1242" spans="1:45" x14ac:dyDescent="0.2">
      <c r="A1242" s="130">
        <v>1240</v>
      </c>
      <c r="B1242" s="177">
        <f>IF(OR(COUNTIF($B$2:$B1241,Input!$F1258)&lt;1,COUNTIF($O$2:$O1241,Input!$C1258)&lt;1),Input!F1258,0)</f>
        <v>0</v>
      </c>
      <c r="C1242" s="177">
        <f>IF(OR(COUNTIF($B$2:$B1241,Input!$F1258)&lt;1,COUNTIF($O$2:$O1241,Input!$C1258)&lt;1),Input!G1258,0)</f>
        <v>0</v>
      </c>
      <c r="D1242" s="177">
        <f>IF(OR(COUNTIF($B$2:$B1241,Input!$F1258)&lt;1,COUNTIF($O$2:$O1241,Input!$C1258)&lt;1),Input!H1258,0)</f>
        <v>0</v>
      </c>
      <c r="E1242" s="177">
        <f>IF(OR(COUNTIF($B$2:$B1241,Input!$F1258)&lt;1,COUNTIF($O$2:$O1241,Input!$C1258)&lt;1),Input!I1258,0)</f>
        <v>0</v>
      </c>
      <c r="F1242" s="177">
        <f>IF(OR(COUNTIF($B$2:$B1241,Input!$F1258)&lt;1,COUNTIF($O$2:$O1241,Input!$C1258)&lt;1),Input!J1258,0)</f>
        <v>0</v>
      </c>
      <c r="G1242" s="177">
        <f>IF(OR(COUNTIF($B$2:$B1241,Input!$F1258)&lt;1,COUNTIF($O$2:$O1241,Input!$C1258)&lt;1),Input!K1258,0)</f>
        <v>0</v>
      </c>
      <c r="H1242" s="177">
        <f>IF(OR(COUNTIF($B$2:$B1241,Input!$F1258)&lt;1,COUNTIF($O$2:$O1241,Input!$C1258)&lt;1),Input!L1258,0)</f>
        <v>0</v>
      </c>
      <c r="I1242" s="177">
        <f>IF(OR(COUNTIF($B$2:$B1241,Input!$F1258)&lt;1,COUNTIF($O$2:$O1241,Input!$C1258)&lt;1),Input!M1258,0)</f>
        <v>0</v>
      </c>
      <c r="J1242" s="177">
        <f>IF(OR(COUNTIF($B$2:$B1241,Input!$F1258)&lt;1,COUNTIF($O$2:$O1241,Input!$C1258)&lt;1),Input!N1258,0)</f>
        <v>0</v>
      </c>
      <c r="K1242" s="177">
        <f>IF(OR(COUNTIF($B$2:$B1241,Input!$F1258)&lt;1,COUNTIF($O$2:$O1241,Input!$C1258)&lt;1),Input!O1258,0)</f>
        <v>0</v>
      </c>
      <c r="L1242" s="177">
        <f>IF(OR(COUNTIF($B$2:$B1241,Input!$F1258)&lt;1,COUNTIF($O$2:$O1241,Input!$C1258)&lt;1),Input!P1258,0)</f>
        <v>0</v>
      </c>
      <c r="M1242" s="129" t="str">
        <f t="shared" si="160"/>
        <v/>
      </c>
      <c r="N1242" s="161">
        <f t="shared" si="166"/>
        <v>0</v>
      </c>
      <c r="O1242" s="168">
        <f>Input!C1258</f>
        <v>0</v>
      </c>
      <c r="P1242" s="168"/>
      <c r="R1242" s="131">
        <f t="shared" si="167"/>
        <v>0</v>
      </c>
      <c r="S1242" s="133" t="str">
        <f t="shared" si="161"/>
        <v xml:space="preserve"> </v>
      </c>
      <c r="T1242" s="133"/>
      <c r="U1242" s="132" t="str">
        <f>_xlfn.IFNA(IF($D1242=0,LOOKUP($F1242,{0.1,0.2,0.3,0.4,0.5,0.6,0.7,0.8,0.9,1},{22,34,46,58,70,82,94,106,118,130}),""),"")</f>
        <v/>
      </c>
      <c r="V1242" s="132" t="str">
        <f>_xlfn.IFNA(IF($D1242=1,LOOKUP($F1242,{0.1,0.2,0.3,0.4,0.5,0.6,0.7,0.8,0.9,1},{23,35,47,59,71,83,95,107,119,131}),""),"")</f>
        <v/>
      </c>
      <c r="W1242" s="132" t="str">
        <f>_xlfn.IFNA(IF($D1242=2,LOOKUP($F1242,{0.1,0.2,0.3,0.4,0.5,0.6,0.7,0.8,0.9,1},{24,36,48,60,72,84,96,108,120,132}),""),"")</f>
        <v/>
      </c>
      <c r="X1242" s="132" t="str">
        <f>_xlfn.IFNA(IF($D1242=3,LOOKUP($F1242,{0.1,0.2,0.3,0.4,0.5,0.6,0.7,0.8,0.9,1},{25,37,49,61,73,85,97,109,121,133}),""),"")</f>
        <v/>
      </c>
      <c r="Y1242" s="132" t="str">
        <f>_xlfn.IFNA(IF($D1242=4,LOOKUP($F1242,{0.1,0.2,0.3,0.4,0.5,0.6,0.7,0.8,0.9,1},{26,38,50,62,74,86,98,110,122,134}),""),"")</f>
        <v/>
      </c>
      <c r="Z1242" s="132" t="str">
        <f>_xlfn.IFNA(IF($D1242=5,LOOKUP($F1242,{0.1,0.2,0.3,0.4,0.5,0.6,0.7,0.8,0.9,1},{27,39,51,63,75,87,99,111,123,135}),""),"")</f>
        <v/>
      </c>
      <c r="AA1242" s="132">
        <f t="shared" si="162"/>
        <v>0</v>
      </c>
      <c r="AB1242" s="132" t="str">
        <f t="shared" si="163"/>
        <v>00</v>
      </c>
      <c r="AC1242" s="82" t="e">
        <f>VLOOKUP(AB1242,'AMI Ref'!T:U,2,FALSE)</f>
        <v>#N/A</v>
      </c>
      <c r="AD1242" s="124"/>
      <c r="AE1242" s="81" t="str">
        <f>_xlfn.IFNA(IF($D1242=0,IF($J1242="Not Paid by Tenant",0,INDEX('AMI Ref'!$K$5:$N$5,MATCH($J1242,{"Oil","Gas","Electric - Other","ELECTRIC - HEAT PUMP"},0))),0),"")</f>
        <v/>
      </c>
      <c r="AF1242" s="81">
        <f>_xlfn.IFNA(IF($D1242=1,IF($J1242="Not Paid by Tenant",0,INDEX('AMI Ref'!$K$6:$N$6,MATCH($J1242,{"Oil","Gas","Electric - Other","ELECTRIC - HEAT PUMP"},0))),0),"")</f>
        <v>0</v>
      </c>
      <c r="AG1242" s="81">
        <f>_xlfn.IFNA(IF($D1242=2,IF($J1242="Not Paid by Tenant",0,INDEX('AMI Ref'!$K$7:$N$7,MATCH($J1242,{"Oil","Gas","Electric - Other","ELECTRIC - HEAT PUMP"},0))),0),"")</f>
        <v>0</v>
      </c>
      <c r="AH1242" s="81">
        <f>_xlfn.IFNA(IF($D1242=3,IF($J1242="Not Paid by Tenant",0,INDEX('AMI Ref'!$K$8:$N$8,MATCH($J1242,{"Oil","Gas","Electric - Other","ELECTRIC - HEAT PUMP"},0))),0),"")</f>
        <v>0</v>
      </c>
      <c r="AI1242" s="81">
        <f>_xlfn.IFNA(IF($D1242=4,IF($J1242="Not Paid by Tenant",0,INDEX('AMI Ref'!$K$9:$N$9,MATCH($J1242,{"Oil","Gas","Electric - Other","ELECTRIC - HEAT PUMP"},0))),0),"")</f>
        <v>0</v>
      </c>
      <c r="AJ1242" s="81">
        <f>_xlfn.IFNA(IF($D1242=5,IF($J1242="Not Paid by Tenant",0,INDEX('AMI Ref'!$K$10:$N$10,MATCH($J1242,{"Oil","Gas","Electric - Other","ELECTRIC - HEAT PUMP"},0))),0),"")</f>
        <v>0</v>
      </c>
      <c r="AK1242" s="128"/>
      <c r="AL1242" s="81" t="str">
        <f>_xlfn.IFNA(IF($D1242=0,IF($K1242="Not Paid by Tenant",0,INDEX('AMI Ref'!$O$5:$R$5,MATCH($K1242,{"Oil","Gas","Electric - Other","Electric ccASHP - split"},0))),0),"")</f>
        <v/>
      </c>
      <c r="AM1242" s="81">
        <f>_xlfn.IFNA(IF($D1242=1,IF($K1242="Not Paid by Tenant",0,INDEX('AMI Ref'!$O$6:$R$6,MATCH($K1242,{"Oil","Gas","Electric - Other","Electric ccASHP - split"},0))),0),"")</f>
        <v>0</v>
      </c>
      <c r="AN1242" s="81">
        <f>_xlfn.IFNA(IF($D1242=2,IF($K1242="Not Paid by Tenant",0,INDEX('AMI Ref'!$O$7:$R$7,MATCH($K1242,{"Oil","Gas","Electric - Other","Electric ccASHP - split"},0))),0),"")</f>
        <v>0</v>
      </c>
      <c r="AO1242" s="81">
        <f>_xlfn.IFNA(IF($D1242=3,IF($K1242="Not Paid by Tenant",0,INDEX('AMI Ref'!$O$8:$R$8,MATCH($K1242,{"Oil","Gas","Electric - Other","Electric ccASHP - split"},0))),0),"")</f>
        <v>0</v>
      </c>
      <c r="AP1242" s="81">
        <f>_xlfn.IFNA(IF($D1242=4,IF($K1242="Not Paid by Tenant",0,INDEX('AMI Ref'!$O$9:$R$9,MATCH($K1242,{"Oil","Gas","Electric - Other","Electric ccASHP - split"},0))),0),"")</f>
        <v>0</v>
      </c>
      <c r="AQ1242" s="81">
        <f>_xlfn.IFNA(IF($D1242=5,IF($K1242="Not Paid by Tenant",0,INDEX('AMI Ref'!$O$10:$R$10,MATCH($K1242,{"Oil","Gas","Electric - Other","Electric ccASHP - split"},0))),0),"")</f>
        <v>0</v>
      </c>
      <c r="AR1242" s="124">
        <f t="shared" si="164"/>
        <v>0</v>
      </c>
      <c r="AS1242" s="123" t="e">
        <f t="shared" si="165"/>
        <v>#N/A</v>
      </c>
    </row>
    <row r="1243" spans="1:45" x14ac:dyDescent="0.2">
      <c r="A1243" s="130">
        <v>1241</v>
      </c>
      <c r="B1243" s="177">
        <f>IF(OR(COUNTIF($B$2:$B1242,Input!$F1259)&lt;1,COUNTIF($O$2:$O1242,Input!$C1259)&lt;1),Input!F1259,0)</f>
        <v>0</v>
      </c>
      <c r="C1243" s="177">
        <f>IF(OR(COUNTIF($B$2:$B1242,Input!$F1259)&lt;1,COUNTIF($O$2:$O1242,Input!$C1259)&lt;1),Input!G1259,0)</f>
        <v>0</v>
      </c>
      <c r="D1243" s="177">
        <f>IF(OR(COUNTIF($B$2:$B1242,Input!$F1259)&lt;1,COUNTIF($O$2:$O1242,Input!$C1259)&lt;1),Input!H1259,0)</f>
        <v>0</v>
      </c>
      <c r="E1243" s="177">
        <f>IF(OR(COUNTIF($B$2:$B1242,Input!$F1259)&lt;1,COUNTIF($O$2:$O1242,Input!$C1259)&lt;1),Input!I1259,0)</f>
        <v>0</v>
      </c>
      <c r="F1243" s="177">
        <f>IF(OR(COUNTIF($B$2:$B1242,Input!$F1259)&lt;1,COUNTIF($O$2:$O1242,Input!$C1259)&lt;1),Input!J1259,0)</f>
        <v>0</v>
      </c>
      <c r="G1243" s="177">
        <f>IF(OR(COUNTIF($B$2:$B1242,Input!$F1259)&lt;1,COUNTIF($O$2:$O1242,Input!$C1259)&lt;1),Input!K1259,0)</f>
        <v>0</v>
      </c>
      <c r="H1243" s="177">
        <f>IF(OR(COUNTIF($B$2:$B1242,Input!$F1259)&lt;1,COUNTIF($O$2:$O1242,Input!$C1259)&lt;1),Input!L1259,0)</f>
        <v>0</v>
      </c>
      <c r="I1243" s="177">
        <f>IF(OR(COUNTIF($B$2:$B1242,Input!$F1259)&lt;1,COUNTIF($O$2:$O1242,Input!$C1259)&lt;1),Input!M1259,0)</f>
        <v>0</v>
      </c>
      <c r="J1243" s="177">
        <f>IF(OR(COUNTIF($B$2:$B1242,Input!$F1259)&lt;1,COUNTIF($O$2:$O1242,Input!$C1259)&lt;1),Input!N1259,0)</f>
        <v>0</v>
      </c>
      <c r="K1243" s="177">
        <f>IF(OR(COUNTIF($B$2:$B1242,Input!$F1259)&lt;1,COUNTIF($O$2:$O1242,Input!$C1259)&lt;1),Input!O1259,0)</f>
        <v>0</v>
      </c>
      <c r="L1243" s="177">
        <f>IF(OR(COUNTIF($B$2:$B1242,Input!$F1259)&lt;1,COUNTIF($O$2:$O1242,Input!$C1259)&lt;1),Input!P1259,0)</f>
        <v>0</v>
      </c>
      <c r="M1243" s="129" t="str">
        <f t="shared" si="160"/>
        <v/>
      </c>
      <c r="N1243" s="161">
        <f t="shared" si="166"/>
        <v>0</v>
      </c>
      <c r="O1243" s="168">
        <f>Input!C1259</f>
        <v>0</v>
      </c>
      <c r="P1243" s="168"/>
      <c r="R1243" s="131">
        <f t="shared" si="167"/>
        <v>0</v>
      </c>
      <c r="S1243" s="133" t="str">
        <f t="shared" si="161"/>
        <v xml:space="preserve"> </v>
      </c>
      <c r="T1243" s="133"/>
      <c r="U1243" s="132" t="str">
        <f>_xlfn.IFNA(IF($D1243=0,LOOKUP($F1243,{0.1,0.2,0.3,0.4,0.5,0.6,0.7,0.8,0.9,1},{22,34,46,58,70,82,94,106,118,130}),""),"")</f>
        <v/>
      </c>
      <c r="V1243" s="132" t="str">
        <f>_xlfn.IFNA(IF($D1243=1,LOOKUP($F1243,{0.1,0.2,0.3,0.4,0.5,0.6,0.7,0.8,0.9,1},{23,35,47,59,71,83,95,107,119,131}),""),"")</f>
        <v/>
      </c>
      <c r="W1243" s="132" t="str">
        <f>_xlfn.IFNA(IF($D1243=2,LOOKUP($F1243,{0.1,0.2,0.3,0.4,0.5,0.6,0.7,0.8,0.9,1},{24,36,48,60,72,84,96,108,120,132}),""),"")</f>
        <v/>
      </c>
      <c r="X1243" s="132" t="str">
        <f>_xlfn.IFNA(IF($D1243=3,LOOKUP($F1243,{0.1,0.2,0.3,0.4,0.5,0.6,0.7,0.8,0.9,1},{25,37,49,61,73,85,97,109,121,133}),""),"")</f>
        <v/>
      </c>
      <c r="Y1243" s="132" t="str">
        <f>_xlfn.IFNA(IF($D1243=4,LOOKUP($F1243,{0.1,0.2,0.3,0.4,0.5,0.6,0.7,0.8,0.9,1},{26,38,50,62,74,86,98,110,122,134}),""),"")</f>
        <v/>
      </c>
      <c r="Z1243" s="132" t="str">
        <f>_xlfn.IFNA(IF($D1243=5,LOOKUP($F1243,{0.1,0.2,0.3,0.4,0.5,0.6,0.7,0.8,0.9,1},{27,39,51,63,75,87,99,111,123,135}),""),"")</f>
        <v/>
      </c>
      <c r="AA1243" s="132">
        <f t="shared" si="162"/>
        <v>0</v>
      </c>
      <c r="AB1243" s="132" t="str">
        <f t="shared" si="163"/>
        <v>00</v>
      </c>
      <c r="AC1243" s="82" t="e">
        <f>VLOOKUP(AB1243,'AMI Ref'!T:U,2,FALSE)</f>
        <v>#N/A</v>
      </c>
      <c r="AD1243" s="124"/>
      <c r="AE1243" s="81" t="str">
        <f>_xlfn.IFNA(IF($D1243=0,IF($J1243="Not Paid by Tenant",0,INDEX('AMI Ref'!$K$5:$N$5,MATCH($J1243,{"Oil","Gas","Electric - Other","ELECTRIC - HEAT PUMP"},0))),0),"")</f>
        <v/>
      </c>
      <c r="AF1243" s="81">
        <f>_xlfn.IFNA(IF($D1243=1,IF($J1243="Not Paid by Tenant",0,INDEX('AMI Ref'!$K$6:$N$6,MATCH($J1243,{"Oil","Gas","Electric - Other","ELECTRIC - HEAT PUMP"},0))),0),"")</f>
        <v>0</v>
      </c>
      <c r="AG1243" s="81">
        <f>_xlfn.IFNA(IF($D1243=2,IF($J1243="Not Paid by Tenant",0,INDEX('AMI Ref'!$K$7:$N$7,MATCH($J1243,{"Oil","Gas","Electric - Other","ELECTRIC - HEAT PUMP"},0))),0),"")</f>
        <v>0</v>
      </c>
      <c r="AH1243" s="81">
        <f>_xlfn.IFNA(IF($D1243=3,IF($J1243="Not Paid by Tenant",0,INDEX('AMI Ref'!$K$8:$N$8,MATCH($J1243,{"Oil","Gas","Electric - Other","ELECTRIC - HEAT PUMP"},0))),0),"")</f>
        <v>0</v>
      </c>
      <c r="AI1243" s="81">
        <f>_xlfn.IFNA(IF($D1243=4,IF($J1243="Not Paid by Tenant",0,INDEX('AMI Ref'!$K$9:$N$9,MATCH($J1243,{"Oil","Gas","Electric - Other","ELECTRIC - HEAT PUMP"},0))),0),"")</f>
        <v>0</v>
      </c>
      <c r="AJ1243" s="81">
        <f>_xlfn.IFNA(IF($D1243=5,IF($J1243="Not Paid by Tenant",0,INDEX('AMI Ref'!$K$10:$N$10,MATCH($J1243,{"Oil","Gas","Electric - Other","ELECTRIC - HEAT PUMP"},0))),0),"")</f>
        <v>0</v>
      </c>
      <c r="AK1243" s="128"/>
      <c r="AL1243" s="81" t="str">
        <f>_xlfn.IFNA(IF($D1243=0,IF($K1243="Not Paid by Tenant",0,INDEX('AMI Ref'!$O$5:$R$5,MATCH($K1243,{"Oil","Gas","Electric - Other","Electric ccASHP - split"},0))),0),"")</f>
        <v/>
      </c>
      <c r="AM1243" s="81">
        <f>_xlfn.IFNA(IF($D1243=1,IF($K1243="Not Paid by Tenant",0,INDEX('AMI Ref'!$O$6:$R$6,MATCH($K1243,{"Oil","Gas","Electric - Other","Electric ccASHP - split"},0))),0),"")</f>
        <v>0</v>
      </c>
      <c r="AN1243" s="81">
        <f>_xlfn.IFNA(IF($D1243=2,IF($K1243="Not Paid by Tenant",0,INDEX('AMI Ref'!$O$7:$R$7,MATCH($K1243,{"Oil","Gas","Electric - Other","Electric ccASHP - split"},0))),0),"")</f>
        <v>0</v>
      </c>
      <c r="AO1243" s="81">
        <f>_xlfn.IFNA(IF($D1243=3,IF($K1243="Not Paid by Tenant",0,INDEX('AMI Ref'!$O$8:$R$8,MATCH($K1243,{"Oil","Gas","Electric - Other","Electric ccASHP - split"},0))),0),"")</f>
        <v>0</v>
      </c>
      <c r="AP1243" s="81">
        <f>_xlfn.IFNA(IF($D1243=4,IF($K1243="Not Paid by Tenant",0,INDEX('AMI Ref'!$O$9:$R$9,MATCH($K1243,{"Oil","Gas","Electric - Other","Electric ccASHP - split"},0))),0),"")</f>
        <v>0</v>
      </c>
      <c r="AQ1243" s="81">
        <f>_xlfn.IFNA(IF($D1243=5,IF($K1243="Not Paid by Tenant",0,INDEX('AMI Ref'!$O$10:$R$10,MATCH($K1243,{"Oil","Gas","Electric - Other","Electric ccASHP - split"},0))),0),"")</f>
        <v>0</v>
      </c>
      <c r="AR1243" s="124">
        <f t="shared" si="164"/>
        <v>0</v>
      </c>
      <c r="AS1243" s="123" t="e">
        <f t="shared" si="165"/>
        <v>#N/A</v>
      </c>
    </row>
    <row r="1244" spans="1:45" x14ac:dyDescent="0.2">
      <c r="A1244" s="130">
        <v>1242</v>
      </c>
      <c r="B1244" s="177">
        <f>IF(OR(COUNTIF($B$2:$B1243,Input!$F1260)&lt;1,COUNTIF($O$2:$O1243,Input!$C1260)&lt;1),Input!F1260,0)</f>
        <v>0</v>
      </c>
      <c r="C1244" s="177">
        <f>IF(OR(COUNTIF($B$2:$B1243,Input!$F1260)&lt;1,COUNTIF($O$2:$O1243,Input!$C1260)&lt;1),Input!G1260,0)</f>
        <v>0</v>
      </c>
      <c r="D1244" s="177">
        <f>IF(OR(COUNTIF($B$2:$B1243,Input!$F1260)&lt;1,COUNTIF($O$2:$O1243,Input!$C1260)&lt;1),Input!H1260,0)</f>
        <v>0</v>
      </c>
      <c r="E1244" s="177">
        <f>IF(OR(COUNTIF($B$2:$B1243,Input!$F1260)&lt;1,COUNTIF($O$2:$O1243,Input!$C1260)&lt;1),Input!I1260,0)</f>
        <v>0</v>
      </c>
      <c r="F1244" s="177">
        <f>IF(OR(COUNTIF($B$2:$B1243,Input!$F1260)&lt;1,COUNTIF($O$2:$O1243,Input!$C1260)&lt;1),Input!J1260,0)</f>
        <v>0</v>
      </c>
      <c r="G1244" s="177">
        <f>IF(OR(COUNTIF($B$2:$B1243,Input!$F1260)&lt;1,COUNTIF($O$2:$O1243,Input!$C1260)&lt;1),Input!K1260,0)</f>
        <v>0</v>
      </c>
      <c r="H1244" s="177">
        <f>IF(OR(COUNTIF($B$2:$B1243,Input!$F1260)&lt;1,COUNTIF($O$2:$O1243,Input!$C1260)&lt;1),Input!L1260,0)</f>
        <v>0</v>
      </c>
      <c r="I1244" s="177">
        <f>IF(OR(COUNTIF($B$2:$B1243,Input!$F1260)&lt;1,COUNTIF($O$2:$O1243,Input!$C1260)&lt;1),Input!M1260,0)</f>
        <v>0</v>
      </c>
      <c r="J1244" s="177">
        <f>IF(OR(COUNTIF($B$2:$B1243,Input!$F1260)&lt;1,COUNTIF($O$2:$O1243,Input!$C1260)&lt;1),Input!N1260,0)</f>
        <v>0</v>
      </c>
      <c r="K1244" s="177">
        <f>IF(OR(COUNTIF($B$2:$B1243,Input!$F1260)&lt;1,COUNTIF($O$2:$O1243,Input!$C1260)&lt;1),Input!O1260,0)</f>
        <v>0</v>
      </c>
      <c r="L1244" s="177">
        <f>IF(OR(COUNTIF($B$2:$B1243,Input!$F1260)&lt;1,COUNTIF($O$2:$O1243,Input!$C1260)&lt;1),Input!P1260,0)</f>
        <v>0</v>
      </c>
      <c r="M1244" s="129" t="str">
        <f t="shared" si="160"/>
        <v/>
      </c>
      <c r="N1244" s="161">
        <f t="shared" si="166"/>
        <v>0</v>
      </c>
      <c r="O1244" s="168">
        <f>Input!C1260</f>
        <v>0</v>
      </c>
      <c r="P1244" s="168"/>
      <c r="R1244" s="131">
        <f t="shared" si="167"/>
        <v>0</v>
      </c>
      <c r="S1244" s="133" t="str">
        <f t="shared" si="161"/>
        <v xml:space="preserve"> </v>
      </c>
      <c r="T1244" s="133"/>
      <c r="U1244" s="132" t="str">
        <f>_xlfn.IFNA(IF($D1244=0,LOOKUP($F1244,{0.1,0.2,0.3,0.4,0.5,0.6,0.7,0.8,0.9,1},{22,34,46,58,70,82,94,106,118,130}),""),"")</f>
        <v/>
      </c>
      <c r="V1244" s="132" t="str">
        <f>_xlfn.IFNA(IF($D1244=1,LOOKUP($F1244,{0.1,0.2,0.3,0.4,0.5,0.6,0.7,0.8,0.9,1},{23,35,47,59,71,83,95,107,119,131}),""),"")</f>
        <v/>
      </c>
      <c r="W1244" s="132" t="str">
        <f>_xlfn.IFNA(IF($D1244=2,LOOKUP($F1244,{0.1,0.2,0.3,0.4,0.5,0.6,0.7,0.8,0.9,1},{24,36,48,60,72,84,96,108,120,132}),""),"")</f>
        <v/>
      </c>
      <c r="X1244" s="132" t="str">
        <f>_xlfn.IFNA(IF($D1244=3,LOOKUP($F1244,{0.1,0.2,0.3,0.4,0.5,0.6,0.7,0.8,0.9,1},{25,37,49,61,73,85,97,109,121,133}),""),"")</f>
        <v/>
      </c>
      <c r="Y1244" s="132" t="str">
        <f>_xlfn.IFNA(IF($D1244=4,LOOKUP($F1244,{0.1,0.2,0.3,0.4,0.5,0.6,0.7,0.8,0.9,1},{26,38,50,62,74,86,98,110,122,134}),""),"")</f>
        <v/>
      </c>
      <c r="Z1244" s="132" t="str">
        <f>_xlfn.IFNA(IF($D1244=5,LOOKUP($F1244,{0.1,0.2,0.3,0.4,0.5,0.6,0.7,0.8,0.9,1},{27,39,51,63,75,87,99,111,123,135}),""),"")</f>
        <v/>
      </c>
      <c r="AA1244" s="132">
        <f t="shared" si="162"/>
        <v>0</v>
      </c>
      <c r="AB1244" s="132" t="str">
        <f t="shared" si="163"/>
        <v>00</v>
      </c>
      <c r="AC1244" s="82" t="e">
        <f>VLOOKUP(AB1244,'AMI Ref'!T:U,2,FALSE)</f>
        <v>#N/A</v>
      </c>
      <c r="AD1244" s="124"/>
      <c r="AE1244" s="81" t="str">
        <f>_xlfn.IFNA(IF($D1244=0,IF($J1244="Not Paid by Tenant",0,INDEX('AMI Ref'!$K$5:$N$5,MATCH($J1244,{"Oil","Gas","Electric - Other","ELECTRIC - HEAT PUMP"},0))),0),"")</f>
        <v/>
      </c>
      <c r="AF1244" s="81">
        <f>_xlfn.IFNA(IF($D1244=1,IF($J1244="Not Paid by Tenant",0,INDEX('AMI Ref'!$K$6:$N$6,MATCH($J1244,{"Oil","Gas","Electric - Other","ELECTRIC - HEAT PUMP"},0))),0),"")</f>
        <v>0</v>
      </c>
      <c r="AG1244" s="81">
        <f>_xlfn.IFNA(IF($D1244=2,IF($J1244="Not Paid by Tenant",0,INDEX('AMI Ref'!$K$7:$N$7,MATCH($J1244,{"Oil","Gas","Electric - Other","ELECTRIC - HEAT PUMP"},0))),0),"")</f>
        <v>0</v>
      </c>
      <c r="AH1244" s="81">
        <f>_xlfn.IFNA(IF($D1244=3,IF($J1244="Not Paid by Tenant",0,INDEX('AMI Ref'!$K$8:$N$8,MATCH($J1244,{"Oil","Gas","Electric - Other","ELECTRIC - HEAT PUMP"},0))),0),"")</f>
        <v>0</v>
      </c>
      <c r="AI1244" s="81">
        <f>_xlfn.IFNA(IF($D1244=4,IF($J1244="Not Paid by Tenant",0,INDEX('AMI Ref'!$K$9:$N$9,MATCH($J1244,{"Oil","Gas","Electric - Other","ELECTRIC - HEAT PUMP"},0))),0),"")</f>
        <v>0</v>
      </c>
      <c r="AJ1244" s="81">
        <f>_xlfn.IFNA(IF($D1244=5,IF($J1244="Not Paid by Tenant",0,INDEX('AMI Ref'!$K$10:$N$10,MATCH($J1244,{"Oil","Gas","Electric - Other","ELECTRIC - HEAT PUMP"},0))),0),"")</f>
        <v>0</v>
      </c>
      <c r="AK1244" s="128"/>
      <c r="AL1244" s="81" t="str">
        <f>_xlfn.IFNA(IF($D1244=0,IF($K1244="Not Paid by Tenant",0,INDEX('AMI Ref'!$O$5:$R$5,MATCH($K1244,{"Oil","Gas","Electric - Other","Electric ccASHP - split"},0))),0),"")</f>
        <v/>
      </c>
      <c r="AM1244" s="81">
        <f>_xlfn.IFNA(IF($D1244=1,IF($K1244="Not Paid by Tenant",0,INDEX('AMI Ref'!$O$6:$R$6,MATCH($K1244,{"Oil","Gas","Electric - Other","Electric ccASHP - split"},0))),0),"")</f>
        <v>0</v>
      </c>
      <c r="AN1244" s="81">
        <f>_xlfn.IFNA(IF($D1244=2,IF($K1244="Not Paid by Tenant",0,INDEX('AMI Ref'!$O$7:$R$7,MATCH($K1244,{"Oil","Gas","Electric - Other","Electric ccASHP - split"},0))),0),"")</f>
        <v>0</v>
      </c>
      <c r="AO1244" s="81">
        <f>_xlfn.IFNA(IF($D1244=3,IF($K1244="Not Paid by Tenant",0,INDEX('AMI Ref'!$O$8:$R$8,MATCH($K1244,{"Oil","Gas","Electric - Other","Electric ccASHP - split"},0))),0),"")</f>
        <v>0</v>
      </c>
      <c r="AP1244" s="81">
        <f>_xlfn.IFNA(IF($D1244=4,IF($K1244="Not Paid by Tenant",0,INDEX('AMI Ref'!$O$9:$R$9,MATCH($K1244,{"Oil","Gas","Electric - Other","Electric ccASHP - split"},0))),0),"")</f>
        <v>0</v>
      </c>
      <c r="AQ1244" s="81">
        <f>_xlfn.IFNA(IF($D1244=5,IF($K1244="Not Paid by Tenant",0,INDEX('AMI Ref'!$O$10:$R$10,MATCH($K1244,{"Oil","Gas","Electric - Other","Electric ccASHP - split"},0))),0),"")</f>
        <v>0</v>
      </c>
      <c r="AR1244" s="124">
        <f t="shared" si="164"/>
        <v>0</v>
      </c>
      <c r="AS1244" s="123" t="e">
        <f t="shared" si="165"/>
        <v>#N/A</v>
      </c>
    </row>
    <row r="1245" spans="1:45" x14ac:dyDescent="0.2">
      <c r="A1245" s="130">
        <v>1243</v>
      </c>
      <c r="B1245" s="177">
        <f>IF(OR(COUNTIF($B$2:$B1244,Input!$F1261)&lt;1,COUNTIF($O$2:$O1244,Input!$C1261)&lt;1),Input!F1261,0)</f>
        <v>0</v>
      </c>
      <c r="C1245" s="177">
        <f>IF(OR(COUNTIF($B$2:$B1244,Input!$F1261)&lt;1,COUNTIF($O$2:$O1244,Input!$C1261)&lt;1),Input!G1261,0)</f>
        <v>0</v>
      </c>
      <c r="D1245" s="177">
        <f>IF(OR(COUNTIF($B$2:$B1244,Input!$F1261)&lt;1,COUNTIF($O$2:$O1244,Input!$C1261)&lt;1),Input!H1261,0)</f>
        <v>0</v>
      </c>
      <c r="E1245" s="177">
        <f>IF(OR(COUNTIF($B$2:$B1244,Input!$F1261)&lt;1,COUNTIF($O$2:$O1244,Input!$C1261)&lt;1),Input!I1261,0)</f>
        <v>0</v>
      </c>
      <c r="F1245" s="177">
        <f>IF(OR(COUNTIF($B$2:$B1244,Input!$F1261)&lt;1,COUNTIF($O$2:$O1244,Input!$C1261)&lt;1),Input!J1261,0)</f>
        <v>0</v>
      </c>
      <c r="G1245" s="177">
        <f>IF(OR(COUNTIF($B$2:$B1244,Input!$F1261)&lt;1,COUNTIF($O$2:$O1244,Input!$C1261)&lt;1),Input!K1261,0)</f>
        <v>0</v>
      </c>
      <c r="H1245" s="177">
        <f>IF(OR(COUNTIF($B$2:$B1244,Input!$F1261)&lt;1,COUNTIF($O$2:$O1244,Input!$C1261)&lt;1),Input!L1261,0)</f>
        <v>0</v>
      </c>
      <c r="I1245" s="177">
        <f>IF(OR(COUNTIF($B$2:$B1244,Input!$F1261)&lt;1,COUNTIF($O$2:$O1244,Input!$C1261)&lt;1),Input!M1261,0)</f>
        <v>0</v>
      </c>
      <c r="J1245" s="177">
        <f>IF(OR(COUNTIF($B$2:$B1244,Input!$F1261)&lt;1,COUNTIF($O$2:$O1244,Input!$C1261)&lt;1),Input!N1261,0)</f>
        <v>0</v>
      </c>
      <c r="K1245" s="177">
        <f>IF(OR(COUNTIF($B$2:$B1244,Input!$F1261)&lt;1,COUNTIF($O$2:$O1244,Input!$C1261)&lt;1),Input!O1261,0)</f>
        <v>0</v>
      </c>
      <c r="L1245" s="177">
        <f>IF(OR(COUNTIF($B$2:$B1244,Input!$F1261)&lt;1,COUNTIF($O$2:$O1244,Input!$C1261)&lt;1),Input!P1261,0)</f>
        <v>0</v>
      </c>
      <c r="M1245" s="129" t="str">
        <f t="shared" si="160"/>
        <v/>
      </c>
      <c r="N1245" s="161">
        <f t="shared" si="166"/>
        <v>0</v>
      </c>
      <c r="O1245" s="168">
        <f>Input!C1261</f>
        <v>0</v>
      </c>
      <c r="P1245" s="168"/>
      <c r="R1245" s="131">
        <f t="shared" si="167"/>
        <v>0</v>
      </c>
      <c r="S1245" s="133" t="str">
        <f t="shared" si="161"/>
        <v xml:space="preserve"> </v>
      </c>
      <c r="T1245" s="133"/>
      <c r="U1245" s="132" t="str">
        <f>_xlfn.IFNA(IF($D1245=0,LOOKUP($F1245,{0.1,0.2,0.3,0.4,0.5,0.6,0.7,0.8,0.9,1},{22,34,46,58,70,82,94,106,118,130}),""),"")</f>
        <v/>
      </c>
      <c r="V1245" s="132" t="str">
        <f>_xlfn.IFNA(IF($D1245=1,LOOKUP($F1245,{0.1,0.2,0.3,0.4,0.5,0.6,0.7,0.8,0.9,1},{23,35,47,59,71,83,95,107,119,131}),""),"")</f>
        <v/>
      </c>
      <c r="W1245" s="132" t="str">
        <f>_xlfn.IFNA(IF($D1245=2,LOOKUP($F1245,{0.1,0.2,0.3,0.4,0.5,0.6,0.7,0.8,0.9,1},{24,36,48,60,72,84,96,108,120,132}),""),"")</f>
        <v/>
      </c>
      <c r="X1245" s="132" t="str">
        <f>_xlfn.IFNA(IF($D1245=3,LOOKUP($F1245,{0.1,0.2,0.3,0.4,0.5,0.6,0.7,0.8,0.9,1},{25,37,49,61,73,85,97,109,121,133}),""),"")</f>
        <v/>
      </c>
      <c r="Y1245" s="132" t="str">
        <f>_xlfn.IFNA(IF($D1245=4,LOOKUP($F1245,{0.1,0.2,0.3,0.4,0.5,0.6,0.7,0.8,0.9,1},{26,38,50,62,74,86,98,110,122,134}),""),"")</f>
        <v/>
      </c>
      <c r="Z1245" s="132" t="str">
        <f>_xlfn.IFNA(IF($D1245=5,LOOKUP($F1245,{0.1,0.2,0.3,0.4,0.5,0.6,0.7,0.8,0.9,1},{27,39,51,63,75,87,99,111,123,135}),""),"")</f>
        <v/>
      </c>
      <c r="AA1245" s="132">
        <f t="shared" si="162"/>
        <v>0</v>
      </c>
      <c r="AB1245" s="132" t="str">
        <f t="shared" si="163"/>
        <v>00</v>
      </c>
      <c r="AC1245" s="82" t="e">
        <f>VLOOKUP(AB1245,'AMI Ref'!T:U,2,FALSE)</f>
        <v>#N/A</v>
      </c>
      <c r="AD1245" s="124"/>
      <c r="AE1245" s="81" t="str">
        <f>_xlfn.IFNA(IF($D1245=0,IF($J1245="Not Paid by Tenant",0,INDEX('AMI Ref'!$K$5:$N$5,MATCH($J1245,{"Oil","Gas","Electric - Other","ELECTRIC - HEAT PUMP"},0))),0),"")</f>
        <v/>
      </c>
      <c r="AF1245" s="81">
        <f>_xlfn.IFNA(IF($D1245=1,IF($J1245="Not Paid by Tenant",0,INDEX('AMI Ref'!$K$6:$N$6,MATCH($J1245,{"Oil","Gas","Electric - Other","ELECTRIC - HEAT PUMP"},0))),0),"")</f>
        <v>0</v>
      </c>
      <c r="AG1245" s="81">
        <f>_xlfn.IFNA(IF($D1245=2,IF($J1245="Not Paid by Tenant",0,INDEX('AMI Ref'!$K$7:$N$7,MATCH($J1245,{"Oil","Gas","Electric - Other","ELECTRIC - HEAT PUMP"},0))),0),"")</f>
        <v>0</v>
      </c>
      <c r="AH1245" s="81">
        <f>_xlfn.IFNA(IF($D1245=3,IF($J1245="Not Paid by Tenant",0,INDEX('AMI Ref'!$K$8:$N$8,MATCH($J1245,{"Oil","Gas","Electric - Other","ELECTRIC - HEAT PUMP"},0))),0),"")</f>
        <v>0</v>
      </c>
      <c r="AI1245" s="81">
        <f>_xlfn.IFNA(IF($D1245=4,IF($J1245="Not Paid by Tenant",0,INDEX('AMI Ref'!$K$9:$N$9,MATCH($J1245,{"Oil","Gas","Electric - Other","ELECTRIC - HEAT PUMP"},0))),0),"")</f>
        <v>0</v>
      </c>
      <c r="AJ1245" s="81">
        <f>_xlfn.IFNA(IF($D1245=5,IF($J1245="Not Paid by Tenant",0,INDEX('AMI Ref'!$K$10:$N$10,MATCH($J1245,{"Oil","Gas","Electric - Other","ELECTRIC - HEAT PUMP"},0))),0),"")</f>
        <v>0</v>
      </c>
      <c r="AK1245" s="128"/>
      <c r="AL1245" s="81" t="str">
        <f>_xlfn.IFNA(IF($D1245=0,IF($K1245="Not Paid by Tenant",0,INDEX('AMI Ref'!$O$5:$R$5,MATCH($K1245,{"Oil","Gas","Electric - Other","Electric ccASHP - split"},0))),0),"")</f>
        <v/>
      </c>
      <c r="AM1245" s="81">
        <f>_xlfn.IFNA(IF($D1245=1,IF($K1245="Not Paid by Tenant",0,INDEX('AMI Ref'!$O$6:$R$6,MATCH($K1245,{"Oil","Gas","Electric - Other","Electric ccASHP - split"},0))),0),"")</f>
        <v>0</v>
      </c>
      <c r="AN1245" s="81">
        <f>_xlfn.IFNA(IF($D1245=2,IF($K1245="Not Paid by Tenant",0,INDEX('AMI Ref'!$O$7:$R$7,MATCH($K1245,{"Oil","Gas","Electric - Other","Electric ccASHP - split"},0))),0),"")</f>
        <v>0</v>
      </c>
      <c r="AO1245" s="81">
        <f>_xlfn.IFNA(IF($D1245=3,IF($K1245="Not Paid by Tenant",0,INDEX('AMI Ref'!$O$8:$R$8,MATCH($K1245,{"Oil","Gas","Electric - Other","Electric ccASHP - split"},0))),0),"")</f>
        <v>0</v>
      </c>
      <c r="AP1245" s="81">
        <f>_xlfn.IFNA(IF($D1245=4,IF($K1245="Not Paid by Tenant",0,INDEX('AMI Ref'!$O$9:$R$9,MATCH($K1245,{"Oil","Gas","Electric - Other","Electric ccASHP - split"},0))),0),"")</f>
        <v>0</v>
      </c>
      <c r="AQ1245" s="81">
        <f>_xlfn.IFNA(IF($D1245=5,IF($K1245="Not Paid by Tenant",0,INDEX('AMI Ref'!$O$10:$R$10,MATCH($K1245,{"Oil","Gas","Electric - Other","Electric ccASHP - split"},0))),0),"")</f>
        <v>0</v>
      </c>
      <c r="AR1245" s="124">
        <f t="shared" si="164"/>
        <v>0</v>
      </c>
      <c r="AS1245" s="123" t="e">
        <f t="shared" si="165"/>
        <v>#N/A</v>
      </c>
    </row>
    <row r="1246" spans="1:45" x14ac:dyDescent="0.2">
      <c r="A1246" s="130">
        <v>1244</v>
      </c>
      <c r="B1246" s="177">
        <f>IF(OR(COUNTIF($B$2:$B1245,Input!$F1262)&lt;1,COUNTIF($O$2:$O1245,Input!$C1262)&lt;1),Input!F1262,0)</f>
        <v>0</v>
      </c>
      <c r="C1246" s="177">
        <f>IF(OR(COUNTIF($B$2:$B1245,Input!$F1262)&lt;1,COUNTIF($O$2:$O1245,Input!$C1262)&lt;1),Input!G1262,0)</f>
        <v>0</v>
      </c>
      <c r="D1246" s="177">
        <f>IF(OR(COUNTIF($B$2:$B1245,Input!$F1262)&lt;1,COUNTIF($O$2:$O1245,Input!$C1262)&lt;1),Input!H1262,0)</f>
        <v>0</v>
      </c>
      <c r="E1246" s="177">
        <f>IF(OR(COUNTIF($B$2:$B1245,Input!$F1262)&lt;1,COUNTIF($O$2:$O1245,Input!$C1262)&lt;1),Input!I1262,0)</f>
        <v>0</v>
      </c>
      <c r="F1246" s="177">
        <f>IF(OR(COUNTIF($B$2:$B1245,Input!$F1262)&lt;1,COUNTIF($O$2:$O1245,Input!$C1262)&lt;1),Input!J1262,0)</f>
        <v>0</v>
      </c>
      <c r="G1246" s="177">
        <f>IF(OR(COUNTIF($B$2:$B1245,Input!$F1262)&lt;1,COUNTIF($O$2:$O1245,Input!$C1262)&lt;1),Input!K1262,0)</f>
        <v>0</v>
      </c>
      <c r="H1246" s="177">
        <f>IF(OR(COUNTIF($B$2:$B1245,Input!$F1262)&lt;1,COUNTIF($O$2:$O1245,Input!$C1262)&lt;1),Input!L1262,0)</f>
        <v>0</v>
      </c>
      <c r="I1246" s="177">
        <f>IF(OR(COUNTIF($B$2:$B1245,Input!$F1262)&lt;1,COUNTIF($O$2:$O1245,Input!$C1262)&lt;1),Input!M1262,0)</f>
        <v>0</v>
      </c>
      <c r="J1246" s="177">
        <f>IF(OR(COUNTIF($B$2:$B1245,Input!$F1262)&lt;1,COUNTIF($O$2:$O1245,Input!$C1262)&lt;1),Input!N1262,0)</f>
        <v>0</v>
      </c>
      <c r="K1246" s="177">
        <f>IF(OR(COUNTIF($B$2:$B1245,Input!$F1262)&lt;1,COUNTIF($O$2:$O1245,Input!$C1262)&lt;1),Input!O1262,0)</f>
        <v>0</v>
      </c>
      <c r="L1246" s="177">
        <f>IF(OR(COUNTIF($B$2:$B1245,Input!$F1262)&lt;1,COUNTIF($O$2:$O1245,Input!$C1262)&lt;1),Input!P1262,0)</f>
        <v>0</v>
      </c>
      <c r="M1246" s="129" t="str">
        <f t="shared" si="160"/>
        <v/>
      </c>
      <c r="N1246" s="161">
        <f t="shared" si="166"/>
        <v>0</v>
      </c>
      <c r="O1246" s="168">
        <f>Input!C1262</f>
        <v>0</v>
      </c>
      <c r="P1246" s="168"/>
      <c r="R1246" s="131">
        <f t="shared" si="167"/>
        <v>0</v>
      </c>
      <c r="S1246" s="133" t="str">
        <f t="shared" si="161"/>
        <v xml:space="preserve"> </v>
      </c>
      <c r="T1246" s="133"/>
      <c r="U1246" s="132" t="str">
        <f>_xlfn.IFNA(IF($D1246=0,LOOKUP($F1246,{0.1,0.2,0.3,0.4,0.5,0.6,0.7,0.8,0.9,1},{22,34,46,58,70,82,94,106,118,130}),""),"")</f>
        <v/>
      </c>
      <c r="V1246" s="132" t="str">
        <f>_xlfn.IFNA(IF($D1246=1,LOOKUP($F1246,{0.1,0.2,0.3,0.4,0.5,0.6,0.7,0.8,0.9,1},{23,35,47,59,71,83,95,107,119,131}),""),"")</f>
        <v/>
      </c>
      <c r="W1246" s="132" t="str">
        <f>_xlfn.IFNA(IF($D1246=2,LOOKUP($F1246,{0.1,0.2,0.3,0.4,0.5,0.6,0.7,0.8,0.9,1},{24,36,48,60,72,84,96,108,120,132}),""),"")</f>
        <v/>
      </c>
      <c r="X1246" s="132" t="str">
        <f>_xlfn.IFNA(IF($D1246=3,LOOKUP($F1246,{0.1,0.2,0.3,0.4,0.5,0.6,0.7,0.8,0.9,1},{25,37,49,61,73,85,97,109,121,133}),""),"")</f>
        <v/>
      </c>
      <c r="Y1246" s="132" t="str">
        <f>_xlfn.IFNA(IF($D1246=4,LOOKUP($F1246,{0.1,0.2,0.3,0.4,0.5,0.6,0.7,0.8,0.9,1},{26,38,50,62,74,86,98,110,122,134}),""),"")</f>
        <v/>
      </c>
      <c r="Z1246" s="132" t="str">
        <f>_xlfn.IFNA(IF($D1246=5,LOOKUP($F1246,{0.1,0.2,0.3,0.4,0.5,0.6,0.7,0.8,0.9,1},{27,39,51,63,75,87,99,111,123,135}),""),"")</f>
        <v/>
      </c>
      <c r="AA1246" s="132">
        <f t="shared" si="162"/>
        <v>0</v>
      </c>
      <c r="AB1246" s="132" t="str">
        <f t="shared" si="163"/>
        <v>00</v>
      </c>
      <c r="AC1246" s="82" t="e">
        <f>VLOOKUP(AB1246,'AMI Ref'!T:U,2,FALSE)</f>
        <v>#N/A</v>
      </c>
      <c r="AD1246" s="124"/>
      <c r="AE1246" s="81" t="str">
        <f>_xlfn.IFNA(IF($D1246=0,IF($J1246="Not Paid by Tenant",0,INDEX('AMI Ref'!$K$5:$N$5,MATCH($J1246,{"Oil","Gas","Electric - Other","ELECTRIC - HEAT PUMP"},0))),0),"")</f>
        <v/>
      </c>
      <c r="AF1246" s="81">
        <f>_xlfn.IFNA(IF($D1246=1,IF($J1246="Not Paid by Tenant",0,INDEX('AMI Ref'!$K$6:$N$6,MATCH($J1246,{"Oil","Gas","Electric - Other","ELECTRIC - HEAT PUMP"},0))),0),"")</f>
        <v>0</v>
      </c>
      <c r="AG1246" s="81">
        <f>_xlfn.IFNA(IF($D1246=2,IF($J1246="Not Paid by Tenant",0,INDEX('AMI Ref'!$K$7:$N$7,MATCH($J1246,{"Oil","Gas","Electric - Other","ELECTRIC - HEAT PUMP"},0))),0),"")</f>
        <v>0</v>
      </c>
      <c r="AH1246" s="81">
        <f>_xlfn.IFNA(IF($D1246=3,IF($J1246="Not Paid by Tenant",0,INDEX('AMI Ref'!$K$8:$N$8,MATCH($J1246,{"Oil","Gas","Electric - Other","ELECTRIC - HEAT PUMP"},0))),0),"")</f>
        <v>0</v>
      </c>
      <c r="AI1246" s="81">
        <f>_xlfn.IFNA(IF($D1246=4,IF($J1246="Not Paid by Tenant",0,INDEX('AMI Ref'!$K$9:$N$9,MATCH($J1246,{"Oil","Gas","Electric - Other","ELECTRIC - HEAT PUMP"},0))),0),"")</f>
        <v>0</v>
      </c>
      <c r="AJ1246" s="81">
        <f>_xlfn.IFNA(IF($D1246=5,IF($J1246="Not Paid by Tenant",0,INDEX('AMI Ref'!$K$10:$N$10,MATCH($J1246,{"Oil","Gas","Electric - Other","ELECTRIC - HEAT PUMP"},0))),0),"")</f>
        <v>0</v>
      </c>
      <c r="AK1246" s="128"/>
      <c r="AL1246" s="81" t="str">
        <f>_xlfn.IFNA(IF($D1246=0,IF($K1246="Not Paid by Tenant",0,INDEX('AMI Ref'!$O$5:$R$5,MATCH($K1246,{"Oil","Gas","Electric - Other","Electric ccASHP - split"},0))),0),"")</f>
        <v/>
      </c>
      <c r="AM1246" s="81">
        <f>_xlfn.IFNA(IF($D1246=1,IF($K1246="Not Paid by Tenant",0,INDEX('AMI Ref'!$O$6:$R$6,MATCH($K1246,{"Oil","Gas","Electric - Other","Electric ccASHP - split"},0))),0),"")</f>
        <v>0</v>
      </c>
      <c r="AN1246" s="81">
        <f>_xlfn.IFNA(IF($D1246=2,IF($K1246="Not Paid by Tenant",0,INDEX('AMI Ref'!$O$7:$R$7,MATCH($K1246,{"Oil","Gas","Electric - Other","Electric ccASHP - split"},0))),0),"")</f>
        <v>0</v>
      </c>
      <c r="AO1246" s="81">
        <f>_xlfn.IFNA(IF($D1246=3,IF($K1246="Not Paid by Tenant",0,INDEX('AMI Ref'!$O$8:$R$8,MATCH($K1246,{"Oil","Gas","Electric - Other","Electric ccASHP - split"},0))),0),"")</f>
        <v>0</v>
      </c>
      <c r="AP1246" s="81">
        <f>_xlfn.IFNA(IF($D1246=4,IF($K1246="Not Paid by Tenant",0,INDEX('AMI Ref'!$O$9:$R$9,MATCH($K1246,{"Oil","Gas","Electric - Other","Electric ccASHP - split"},0))),0),"")</f>
        <v>0</v>
      </c>
      <c r="AQ1246" s="81">
        <f>_xlfn.IFNA(IF($D1246=5,IF($K1246="Not Paid by Tenant",0,INDEX('AMI Ref'!$O$10:$R$10,MATCH($K1246,{"Oil","Gas","Electric - Other","Electric ccASHP - split"},0))),0),"")</f>
        <v>0</v>
      </c>
      <c r="AR1246" s="124">
        <f t="shared" si="164"/>
        <v>0</v>
      </c>
      <c r="AS1246" s="123" t="e">
        <f t="shared" si="165"/>
        <v>#N/A</v>
      </c>
    </row>
    <row r="1247" spans="1:45" x14ac:dyDescent="0.2">
      <c r="A1247" s="130">
        <v>1245</v>
      </c>
      <c r="B1247" s="177">
        <f>IF(OR(COUNTIF($B$2:$B1246,Input!$F1263)&lt;1,COUNTIF($O$2:$O1246,Input!$C1263)&lt;1),Input!F1263,0)</f>
        <v>0</v>
      </c>
      <c r="C1247" s="177">
        <f>IF(OR(COUNTIF($B$2:$B1246,Input!$F1263)&lt;1,COUNTIF($O$2:$O1246,Input!$C1263)&lt;1),Input!G1263,0)</f>
        <v>0</v>
      </c>
      <c r="D1247" s="177">
        <f>IF(OR(COUNTIF($B$2:$B1246,Input!$F1263)&lt;1,COUNTIF($O$2:$O1246,Input!$C1263)&lt;1),Input!H1263,0)</f>
        <v>0</v>
      </c>
      <c r="E1247" s="177">
        <f>IF(OR(COUNTIF($B$2:$B1246,Input!$F1263)&lt;1,COUNTIF($O$2:$O1246,Input!$C1263)&lt;1),Input!I1263,0)</f>
        <v>0</v>
      </c>
      <c r="F1247" s="177">
        <f>IF(OR(COUNTIF($B$2:$B1246,Input!$F1263)&lt;1,COUNTIF($O$2:$O1246,Input!$C1263)&lt;1),Input!J1263,0)</f>
        <v>0</v>
      </c>
      <c r="G1247" s="177">
        <f>IF(OR(COUNTIF($B$2:$B1246,Input!$F1263)&lt;1,COUNTIF($O$2:$O1246,Input!$C1263)&lt;1),Input!K1263,0)</f>
        <v>0</v>
      </c>
      <c r="H1247" s="177">
        <f>IF(OR(COUNTIF($B$2:$B1246,Input!$F1263)&lt;1,COUNTIF($O$2:$O1246,Input!$C1263)&lt;1),Input!L1263,0)</f>
        <v>0</v>
      </c>
      <c r="I1247" s="177">
        <f>IF(OR(COUNTIF($B$2:$B1246,Input!$F1263)&lt;1,COUNTIF($O$2:$O1246,Input!$C1263)&lt;1),Input!M1263,0)</f>
        <v>0</v>
      </c>
      <c r="J1247" s="177">
        <f>IF(OR(COUNTIF($B$2:$B1246,Input!$F1263)&lt;1,COUNTIF($O$2:$O1246,Input!$C1263)&lt;1),Input!N1263,0)</f>
        <v>0</v>
      </c>
      <c r="K1247" s="177">
        <f>IF(OR(COUNTIF($B$2:$B1246,Input!$F1263)&lt;1,COUNTIF($O$2:$O1246,Input!$C1263)&lt;1),Input!O1263,0)</f>
        <v>0</v>
      </c>
      <c r="L1247" s="177">
        <f>IF(OR(COUNTIF($B$2:$B1246,Input!$F1263)&lt;1,COUNTIF($O$2:$O1246,Input!$C1263)&lt;1),Input!P1263,0)</f>
        <v>0</v>
      </c>
      <c r="M1247" s="129" t="str">
        <f t="shared" si="160"/>
        <v/>
      </c>
      <c r="N1247" s="161">
        <f t="shared" si="166"/>
        <v>0</v>
      </c>
      <c r="O1247" s="168">
        <f>Input!C1263</f>
        <v>0</v>
      </c>
      <c r="P1247" s="168"/>
      <c r="R1247" s="131">
        <f t="shared" si="167"/>
        <v>0</v>
      </c>
      <c r="S1247" s="133" t="str">
        <f t="shared" si="161"/>
        <v xml:space="preserve"> </v>
      </c>
      <c r="T1247" s="133"/>
      <c r="U1247" s="132" t="str">
        <f>_xlfn.IFNA(IF($D1247=0,LOOKUP($F1247,{0.1,0.2,0.3,0.4,0.5,0.6,0.7,0.8,0.9,1},{22,34,46,58,70,82,94,106,118,130}),""),"")</f>
        <v/>
      </c>
      <c r="V1247" s="132" t="str">
        <f>_xlfn.IFNA(IF($D1247=1,LOOKUP($F1247,{0.1,0.2,0.3,0.4,0.5,0.6,0.7,0.8,0.9,1},{23,35,47,59,71,83,95,107,119,131}),""),"")</f>
        <v/>
      </c>
      <c r="W1247" s="132" t="str">
        <f>_xlfn.IFNA(IF($D1247=2,LOOKUP($F1247,{0.1,0.2,0.3,0.4,0.5,0.6,0.7,0.8,0.9,1},{24,36,48,60,72,84,96,108,120,132}),""),"")</f>
        <v/>
      </c>
      <c r="X1247" s="132" t="str">
        <f>_xlfn.IFNA(IF($D1247=3,LOOKUP($F1247,{0.1,0.2,0.3,0.4,0.5,0.6,0.7,0.8,0.9,1},{25,37,49,61,73,85,97,109,121,133}),""),"")</f>
        <v/>
      </c>
      <c r="Y1247" s="132" t="str">
        <f>_xlfn.IFNA(IF($D1247=4,LOOKUP($F1247,{0.1,0.2,0.3,0.4,0.5,0.6,0.7,0.8,0.9,1},{26,38,50,62,74,86,98,110,122,134}),""),"")</f>
        <v/>
      </c>
      <c r="Z1247" s="132" t="str">
        <f>_xlfn.IFNA(IF($D1247=5,LOOKUP($F1247,{0.1,0.2,0.3,0.4,0.5,0.6,0.7,0.8,0.9,1},{27,39,51,63,75,87,99,111,123,135}),""),"")</f>
        <v/>
      </c>
      <c r="AA1247" s="132">
        <f t="shared" si="162"/>
        <v>0</v>
      </c>
      <c r="AB1247" s="132" t="str">
        <f t="shared" si="163"/>
        <v>00</v>
      </c>
      <c r="AC1247" s="82" t="e">
        <f>VLOOKUP(AB1247,'AMI Ref'!T:U,2,FALSE)</f>
        <v>#N/A</v>
      </c>
      <c r="AD1247" s="124"/>
      <c r="AE1247" s="81" t="str">
        <f>_xlfn.IFNA(IF($D1247=0,IF($J1247="Not Paid by Tenant",0,INDEX('AMI Ref'!$K$5:$N$5,MATCH($J1247,{"Oil","Gas","Electric - Other","ELECTRIC - HEAT PUMP"},0))),0),"")</f>
        <v/>
      </c>
      <c r="AF1247" s="81">
        <f>_xlfn.IFNA(IF($D1247=1,IF($J1247="Not Paid by Tenant",0,INDEX('AMI Ref'!$K$6:$N$6,MATCH($J1247,{"Oil","Gas","Electric - Other","ELECTRIC - HEAT PUMP"},0))),0),"")</f>
        <v>0</v>
      </c>
      <c r="AG1247" s="81">
        <f>_xlfn.IFNA(IF($D1247=2,IF($J1247="Not Paid by Tenant",0,INDEX('AMI Ref'!$K$7:$N$7,MATCH($J1247,{"Oil","Gas","Electric - Other","ELECTRIC - HEAT PUMP"},0))),0),"")</f>
        <v>0</v>
      </c>
      <c r="AH1247" s="81">
        <f>_xlfn.IFNA(IF($D1247=3,IF($J1247="Not Paid by Tenant",0,INDEX('AMI Ref'!$K$8:$N$8,MATCH($J1247,{"Oil","Gas","Electric - Other","ELECTRIC - HEAT PUMP"},0))),0),"")</f>
        <v>0</v>
      </c>
      <c r="AI1247" s="81">
        <f>_xlfn.IFNA(IF($D1247=4,IF($J1247="Not Paid by Tenant",0,INDEX('AMI Ref'!$K$9:$N$9,MATCH($J1247,{"Oil","Gas","Electric - Other","ELECTRIC - HEAT PUMP"},0))),0),"")</f>
        <v>0</v>
      </c>
      <c r="AJ1247" s="81">
        <f>_xlfn.IFNA(IF($D1247=5,IF($J1247="Not Paid by Tenant",0,INDEX('AMI Ref'!$K$10:$N$10,MATCH($J1247,{"Oil","Gas","Electric - Other","ELECTRIC - HEAT PUMP"},0))),0),"")</f>
        <v>0</v>
      </c>
      <c r="AK1247" s="128"/>
      <c r="AL1247" s="81" t="str">
        <f>_xlfn.IFNA(IF($D1247=0,IF($K1247="Not Paid by Tenant",0,INDEX('AMI Ref'!$O$5:$R$5,MATCH($K1247,{"Oil","Gas","Electric - Other","Electric ccASHP - split"},0))),0),"")</f>
        <v/>
      </c>
      <c r="AM1247" s="81">
        <f>_xlfn.IFNA(IF($D1247=1,IF($K1247="Not Paid by Tenant",0,INDEX('AMI Ref'!$O$6:$R$6,MATCH($K1247,{"Oil","Gas","Electric - Other","Electric ccASHP - split"},0))),0),"")</f>
        <v>0</v>
      </c>
      <c r="AN1247" s="81">
        <f>_xlfn.IFNA(IF($D1247=2,IF($K1247="Not Paid by Tenant",0,INDEX('AMI Ref'!$O$7:$R$7,MATCH($K1247,{"Oil","Gas","Electric - Other","Electric ccASHP - split"},0))),0),"")</f>
        <v>0</v>
      </c>
      <c r="AO1247" s="81">
        <f>_xlfn.IFNA(IF($D1247=3,IF($K1247="Not Paid by Tenant",0,INDEX('AMI Ref'!$O$8:$R$8,MATCH($K1247,{"Oil","Gas","Electric - Other","Electric ccASHP - split"},0))),0),"")</f>
        <v>0</v>
      </c>
      <c r="AP1247" s="81">
        <f>_xlfn.IFNA(IF($D1247=4,IF($K1247="Not Paid by Tenant",0,INDEX('AMI Ref'!$O$9:$R$9,MATCH($K1247,{"Oil","Gas","Electric - Other","Electric ccASHP - split"},0))),0),"")</f>
        <v>0</v>
      </c>
      <c r="AQ1247" s="81">
        <f>_xlfn.IFNA(IF($D1247=5,IF($K1247="Not Paid by Tenant",0,INDEX('AMI Ref'!$O$10:$R$10,MATCH($K1247,{"Oil","Gas","Electric - Other","Electric ccASHP - split"},0))),0),"")</f>
        <v>0</v>
      </c>
      <c r="AR1247" s="124">
        <f t="shared" si="164"/>
        <v>0</v>
      </c>
      <c r="AS1247" s="123" t="e">
        <f t="shared" si="165"/>
        <v>#N/A</v>
      </c>
    </row>
    <row r="1248" spans="1:45" x14ac:dyDescent="0.2">
      <c r="A1248" s="130">
        <v>1246</v>
      </c>
      <c r="B1248" s="177">
        <f>IF(OR(COUNTIF($B$2:$B1247,Input!$F1264)&lt;1,COUNTIF($O$2:$O1247,Input!$C1264)&lt;1),Input!F1264,0)</f>
        <v>0</v>
      </c>
      <c r="C1248" s="177">
        <f>IF(OR(COUNTIF($B$2:$B1247,Input!$F1264)&lt;1,COUNTIF($O$2:$O1247,Input!$C1264)&lt;1),Input!G1264,0)</f>
        <v>0</v>
      </c>
      <c r="D1248" s="177">
        <f>IF(OR(COUNTIF($B$2:$B1247,Input!$F1264)&lt;1,COUNTIF($O$2:$O1247,Input!$C1264)&lt;1),Input!H1264,0)</f>
        <v>0</v>
      </c>
      <c r="E1248" s="177">
        <f>IF(OR(COUNTIF($B$2:$B1247,Input!$F1264)&lt;1,COUNTIF($O$2:$O1247,Input!$C1264)&lt;1),Input!I1264,0)</f>
        <v>0</v>
      </c>
      <c r="F1248" s="177">
        <f>IF(OR(COUNTIF($B$2:$B1247,Input!$F1264)&lt;1,COUNTIF($O$2:$O1247,Input!$C1264)&lt;1),Input!J1264,0)</f>
        <v>0</v>
      </c>
      <c r="G1248" s="177">
        <f>IF(OR(COUNTIF($B$2:$B1247,Input!$F1264)&lt;1,COUNTIF($O$2:$O1247,Input!$C1264)&lt;1),Input!K1264,0)</f>
        <v>0</v>
      </c>
      <c r="H1248" s="177">
        <f>IF(OR(COUNTIF($B$2:$B1247,Input!$F1264)&lt;1,COUNTIF($O$2:$O1247,Input!$C1264)&lt;1),Input!L1264,0)</f>
        <v>0</v>
      </c>
      <c r="I1248" s="177">
        <f>IF(OR(COUNTIF($B$2:$B1247,Input!$F1264)&lt;1,COUNTIF($O$2:$O1247,Input!$C1264)&lt;1),Input!M1264,0)</f>
        <v>0</v>
      </c>
      <c r="J1248" s="177">
        <f>IF(OR(COUNTIF($B$2:$B1247,Input!$F1264)&lt;1,COUNTIF($O$2:$O1247,Input!$C1264)&lt;1),Input!N1264,0)</f>
        <v>0</v>
      </c>
      <c r="K1248" s="177">
        <f>IF(OR(COUNTIF($B$2:$B1247,Input!$F1264)&lt;1,COUNTIF($O$2:$O1247,Input!$C1264)&lt;1),Input!O1264,0)</f>
        <v>0</v>
      </c>
      <c r="L1248" s="177">
        <f>IF(OR(COUNTIF($B$2:$B1247,Input!$F1264)&lt;1,COUNTIF($O$2:$O1247,Input!$C1264)&lt;1),Input!P1264,0)</f>
        <v>0</v>
      </c>
      <c r="M1248" s="129" t="str">
        <f t="shared" si="160"/>
        <v/>
      </c>
      <c r="N1248" s="161">
        <f t="shared" si="166"/>
        <v>0</v>
      </c>
      <c r="O1248" s="168">
        <f>Input!C1264</f>
        <v>0</v>
      </c>
      <c r="P1248" s="168"/>
      <c r="R1248" s="131">
        <f t="shared" si="167"/>
        <v>0</v>
      </c>
      <c r="S1248" s="133" t="str">
        <f t="shared" si="161"/>
        <v xml:space="preserve"> </v>
      </c>
      <c r="T1248" s="133"/>
      <c r="U1248" s="132" t="str">
        <f>_xlfn.IFNA(IF($D1248=0,LOOKUP($F1248,{0.1,0.2,0.3,0.4,0.5,0.6,0.7,0.8,0.9,1},{22,34,46,58,70,82,94,106,118,130}),""),"")</f>
        <v/>
      </c>
      <c r="V1248" s="132" t="str">
        <f>_xlfn.IFNA(IF($D1248=1,LOOKUP($F1248,{0.1,0.2,0.3,0.4,0.5,0.6,0.7,0.8,0.9,1},{23,35,47,59,71,83,95,107,119,131}),""),"")</f>
        <v/>
      </c>
      <c r="W1248" s="132" t="str">
        <f>_xlfn.IFNA(IF($D1248=2,LOOKUP($F1248,{0.1,0.2,0.3,0.4,0.5,0.6,0.7,0.8,0.9,1},{24,36,48,60,72,84,96,108,120,132}),""),"")</f>
        <v/>
      </c>
      <c r="X1248" s="132" t="str">
        <f>_xlfn.IFNA(IF($D1248=3,LOOKUP($F1248,{0.1,0.2,0.3,0.4,0.5,0.6,0.7,0.8,0.9,1},{25,37,49,61,73,85,97,109,121,133}),""),"")</f>
        <v/>
      </c>
      <c r="Y1248" s="132" t="str">
        <f>_xlfn.IFNA(IF($D1248=4,LOOKUP($F1248,{0.1,0.2,0.3,0.4,0.5,0.6,0.7,0.8,0.9,1},{26,38,50,62,74,86,98,110,122,134}),""),"")</f>
        <v/>
      </c>
      <c r="Z1248" s="132" t="str">
        <f>_xlfn.IFNA(IF($D1248=5,LOOKUP($F1248,{0.1,0.2,0.3,0.4,0.5,0.6,0.7,0.8,0.9,1},{27,39,51,63,75,87,99,111,123,135}),""),"")</f>
        <v/>
      </c>
      <c r="AA1248" s="132">
        <f t="shared" si="162"/>
        <v>0</v>
      </c>
      <c r="AB1248" s="132" t="str">
        <f t="shared" si="163"/>
        <v>00</v>
      </c>
      <c r="AC1248" s="82" t="e">
        <f>VLOOKUP(AB1248,'AMI Ref'!T:U,2,FALSE)</f>
        <v>#N/A</v>
      </c>
      <c r="AD1248" s="124"/>
      <c r="AE1248" s="81" t="str">
        <f>_xlfn.IFNA(IF($D1248=0,IF($J1248="Not Paid by Tenant",0,INDEX('AMI Ref'!$K$5:$N$5,MATCH($J1248,{"Oil","Gas","Electric - Other","ELECTRIC - HEAT PUMP"},0))),0),"")</f>
        <v/>
      </c>
      <c r="AF1248" s="81">
        <f>_xlfn.IFNA(IF($D1248=1,IF($J1248="Not Paid by Tenant",0,INDEX('AMI Ref'!$K$6:$N$6,MATCH($J1248,{"Oil","Gas","Electric - Other","ELECTRIC - HEAT PUMP"},0))),0),"")</f>
        <v>0</v>
      </c>
      <c r="AG1248" s="81">
        <f>_xlfn.IFNA(IF($D1248=2,IF($J1248="Not Paid by Tenant",0,INDEX('AMI Ref'!$K$7:$N$7,MATCH($J1248,{"Oil","Gas","Electric - Other","ELECTRIC - HEAT PUMP"},0))),0),"")</f>
        <v>0</v>
      </c>
      <c r="AH1248" s="81">
        <f>_xlfn.IFNA(IF($D1248=3,IF($J1248="Not Paid by Tenant",0,INDEX('AMI Ref'!$K$8:$N$8,MATCH($J1248,{"Oil","Gas","Electric - Other","ELECTRIC - HEAT PUMP"},0))),0),"")</f>
        <v>0</v>
      </c>
      <c r="AI1248" s="81">
        <f>_xlfn.IFNA(IF($D1248=4,IF($J1248="Not Paid by Tenant",0,INDEX('AMI Ref'!$K$9:$N$9,MATCH($J1248,{"Oil","Gas","Electric - Other","ELECTRIC - HEAT PUMP"},0))),0),"")</f>
        <v>0</v>
      </c>
      <c r="AJ1248" s="81">
        <f>_xlfn.IFNA(IF($D1248=5,IF($J1248="Not Paid by Tenant",0,INDEX('AMI Ref'!$K$10:$N$10,MATCH($J1248,{"Oil","Gas","Electric - Other","ELECTRIC - HEAT PUMP"},0))),0),"")</f>
        <v>0</v>
      </c>
      <c r="AK1248" s="128"/>
      <c r="AL1248" s="81" t="str">
        <f>_xlfn.IFNA(IF($D1248=0,IF($K1248="Not Paid by Tenant",0,INDEX('AMI Ref'!$O$5:$R$5,MATCH($K1248,{"Oil","Gas","Electric - Other","Electric ccASHP - split"},0))),0),"")</f>
        <v/>
      </c>
      <c r="AM1248" s="81">
        <f>_xlfn.IFNA(IF($D1248=1,IF($K1248="Not Paid by Tenant",0,INDEX('AMI Ref'!$O$6:$R$6,MATCH($K1248,{"Oil","Gas","Electric - Other","Electric ccASHP - split"},0))),0),"")</f>
        <v>0</v>
      </c>
      <c r="AN1248" s="81">
        <f>_xlfn.IFNA(IF($D1248=2,IF($K1248="Not Paid by Tenant",0,INDEX('AMI Ref'!$O$7:$R$7,MATCH($K1248,{"Oil","Gas","Electric - Other","Electric ccASHP - split"},0))),0),"")</f>
        <v>0</v>
      </c>
      <c r="AO1248" s="81">
        <f>_xlfn.IFNA(IF($D1248=3,IF($K1248="Not Paid by Tenant",0,INDEX('AMI Ref'!$O$8:$R$8,MATCH($K1248,{"Oil","Gas","Electric - Other","Electric ccASHP - split"},0))),0),"")</f>
        <v>0</v>
      </c>
      <c r="AP1248" s="81">
        <f>_xlfn.IFNA(IF($D1248=4,IF($K1248="Not Paid by Tenant",0,INDEX('AMI Ref'!$O$9:$R$9,MATCH($K1248,{"Oil","Gas","Electric - Other","Electric ccASHP - split"},0))),0),"")</f>
        <v>0</v>
      </c>
      <c r="AQ1248" s="81">
        <f>_xlfn.IFNA(IF($D1248=5,IF($K1248="Not Paid by Tenant",0,INDEX('AMI Ref'!$O$10:$R$10,MATCH($K1248,{"Oil","Gas","Electric - Other","Electric ccASHP - split"},0))),0),"")</f>
        <v>0</v>
      </c>
      <c r="AR1248" s="124">
        <f t="shared" si="164"/>
        <v>0</v>
      </c>
      <c r="AS1248" s="123" t="e">
        <f t="shared" si="165"/>
        <v>#N/A</v>
      </c>
    </row>
    <row r="1249" spans="1:45" x14ac:dyDescent="0.2">
      <c r="A1249" s="130">
        <v>1247</v>
      </c>
      <c r="B1249" s="177">
        <f>IF(OR(COUNTIF($B$2:$B1248,Input!$F1265)&lt;1,COUNTIF($O$2:$O1248,Input!$C1265)&lt;1),Input!F1265,0)</f>
        <v>0</v>
      </c>
      <c r="C1249" s="177">
        <f>IF(OR(COUNTIF($B$2:$B1248,Input!$F1265)&lt;1,COUNTIF($O$2:$O1248,Input!$C1265)&lt;1),Input!G1265,0)</f>
        <v>0</v>
      </c>
      <c r="D1249" s="177">
        <f>IF(OR(COUNTIF($B$2:$B1248,Input!$F1265)&lt;1,COUNTIF($O$2:$O1248,Input!$C1265)&lt;1),Input!H1265,0)</f>
        <v>0</v>
      </c>
      <c r="E1249" s="177">
        <f>IF(OR(COUNTIF($B$2:$B1248,Input!$F1265)&lt;1,COUNTIF($O$2:$O1248,Input!$C1265)&lt;1),Input!I1265,0)</f>
        <v>0</v>
      </c>
      <c r="F1249" s="177">
        <f>IF(OR(COUNTIF($B$2:$B1248,Input!$F1265)&lt;1,COUNTIF($O$2:$O1248,Input!$C1265)&lt;1),Input!J1265,0)</f>
        <v>0</v>
      </c>
      <c r="G1249" s="177">
        <f>IF(OR(COUNTIF($B$2:$B1248,Input!$F1265)&lt;1,COUNTIF($O$2:$O1248,Input!$C1265)&lt;1),Input!K1265,0)</f>
        <v>0</v>
      </c>
      <c r="H1249" s="177">
        <f>IF(OR(COUNTIF($B$2:$B1248,Input!$F1265)&lt;1,COUNTIF($O$2:$O1248,Input!$C1265)&lt;1),Input!L1265,0)</f>
        <v>0</v>
      </c>
      <c r="I1249" s="177">
        <f>IF(OR(COUNTIF($B$2:$B1248,Input!$F1265)&lt;1,COUNTIF($O$2:$O1248,Input!$C1265)&lt;1),Input!M1265,0)</f>
        <v>0</v>
      </c>
      <c r="J1249" s="177">
        <f>IF(OR(COUNTIF($B$2:$B1248,Input!$F1265)&lt;1,COUNTIF($O$2:$O1248,Input!$C1265)&lt;1),Input!N1265,0)</f>
        <v>0</v>
      </c>
      <c r="K1249" s="177">
        <f>IF(OR(COUNTIF($B$2:$B1248,Input!$F1265)&lt;1,COUNTIF($O$2:$O1248,Input!$C1265)&lt;1),Input!O1265,0)</f>
        <v>0</v>
      </c>
      <c r="L1249" s="177">
        <f>IF(OR(COUNTIF($B$2:$B1248,Input!$F1265)&lt;1,COUNTIF($O$2:$O1248,Input!$C1265)&lt;1),Input!P1265,0)</f>
        <v>0</v>
      </c>
      <c r="M1249" s="129" t="str">
        <f t="shared" si="160"/>
        <v/>
      </c>
      <c r="N1249" s="161">
        <f t="shared" si="166"/>
        <v>0</v>
      </c>
      <c r="O1249" s="168">
        <f>Input!C1265</f>
        <v>0</v>
      </c>
      <c r="P1249" s="168"/>
      <c r="R1249" s="131">
        <f t="shared" si="167"/>
        <v>0</v>
      </c>
      <c r="S1249" s="133" t="str">
        <f t="shared" si="161"/>
        <v xml:space="preserve"> </v>
      </c>
      <c r="T1249" s="133"/>
      <c r="U1249" s="132" t="str">
        <f>_xlfn.IFNA(IF($D1249=0,LOOKUP($F1249,{0.1,0.2,0.3,0.4,0.5,0.6,0.7,0.8,0.9,1},{22,34,46,58,70,82,94,106,118,130}),""),"")</f>
        <v/>
      </c>
      <c r="V1249" s="132" t="str">
        <f>_xlfn.IFNA(IF($D1249=1,LOOKUP($F1249,{0.1,0.2,0.3,0.4,0.5,0.6,0.7,0.8,0.9,1},{23,35,47,59,71,83,95,107,119,131}),""),"")</f>
        <v/>
      </c>
      <c r="W1249" s="132" t="str">
        <f>_xlfn.IFNA(IF($D1249=2,LOOKUP($F1249,{0.1,0.2,0.3,0.4,0.5,0.6,0.7,0.8,0.9,1},{24,36,48,60,72,84,96,108,120,132}),""),"")</f>
        <v/>
      </c>
      <c r="X1249" s="132" t="str">
        <f>_xlfn.IFNA(IF($D1249=3,LOOKUP($F1249,{0.1,0.2,0.3,0.4,0.5,0.6,0.7,0.8,0.9,1},{25,37,49,61,73,85,97,109,121,133}),""),"")</f>
        <v/>
      </c>
      <c r="Y1249" s="132" t="str">
        <f>_xlfn.IFNA(IF($D1249=4,LOOKUP($F1249,{0.1,0.2,0.3,0.4,0.5,0.6,0.7,0.8,0.9,1},{26,38,50,62,74,86,98,110,122,134}),""),"")</f>
        <v/>
      </c>
      <c r="Z1249" s="132" t="str">
        <f>_xlfn.IFNA(IF($D1249=5,LOOKUP($F1249,{0.1,0.2,0.3,0.4,0.5,0.6,0.7,0.8,0.9,1},{27,39,51,63,75,87,99,111,123,135}),""),"")</f>
        <v/>
      </c>
      <c r="AA1249" s="132">
        <f t="shared" si="162"/>
        <v>0</v>
      </c>
      <c r="AB1249" s="132" t="str">
        <f t="shared" si="163"/>
        <v>00</v>
      </c>
      <c r="AC1249" s="82" t="e">
        <f>VLOOKUP(AB1249,'AMI Ref'!T:U,2,FALSE)</f>
        <v>#N/A</v>
      </c>
      <c r="AD1249" s="124"/>
      <c r="AE1249" s="81" t="str">
        <f>_xlfn.IFNA(IF($D1249=0,IF($J1249="Not Paid by Tenant",0,INDEX('AMI Ref'!$K$5:$N$5,MATCH($J1249,{"Oil","Gas","Electric - Other","ELECTRIC - HEAT PUMP"},0))),0),"")</f>
        <v/>
      </c>
      <c r="AF1249" s="81">
        <f>_xlfn.IFNA(IF($D1249=1,IF($J1249="Not Paid by Tenant",0,INDEX('AMI Ref'!$K$6:$N$6,MATCH($J1249,{"Oil","Gas","Electric - Other","ELECTRIC - HEAT PUMP"},0))),0),"")</f>
        <v>0</v>
      </c>
      <c r="AG1249" s="81">
        <f>_xlfn.IFNA(IF($D1249=2,IF($J1249="Not Paid by Tenant",0,INDEX('AMI Ref'!$K$7:$N$7,MATCH($J1249,{"Oil","Gas","Electric - Other","ELECTRIC - HEAT PUMP"},0))),0),"")</f>
        <v>0</v>
      </c>
      <c r="AH1249" s="81">
        <f>_xlfn.IFNA(IF($D1249=3,IF($J1249="Not Paid by Tenant",0,INDEX('AMI Ref'!$K$8:$N$8,MATCH($J1249,{"Oil","Gas","Electric - Other","ELECTRIC - HEAT PUMP"},0))),0),"")</f>
        <v>0</v>
      </c>
      <c r="AI1249" s="81">
        <f>_xlfn.IFNA(IF($D1249=4,IF($J1249="Not Paid by Tenant",0,INDEX('AMI Ref'!$K$9:$N$9,MATCH($J1249,{"Oil","Gas","Electric - Other","ELECTRIC - HEAT PUMP"},0))),0),"")</f>
        <v>0</v>
      </c>
      <c r="AJ1249" s="81">
        <f>_xlfn.IFNA(IF($D1249=5,IF($J1249="Not Paid by Tenant",0,INDEX('AMI Ref'!$K$10:$N$10,MATCH($J1249,{"Oil","Gas","Electric - Other","ELECTRIC - HEAT PUMP"},0))),0),"")</f>
        <v>0</v>
      </c>
      <c r="AK1249" s="128"/>
      <c r="AL1249" s="81" t="str">
        <f>_xlfn.IFNA(IF($D1249=0,IF($K1249="Not Paid by Tenant",0,INDEX('AMI Ref'!$O$5:$R$5,MATCH($K1249,{"Oil","Gas","Electric - Other","Electric ccASHP - split"},0))),0),"")</f>
        <v/>
      </c>
      <c r="AM1249" s="81">
        <f>_xlfn.IFNA(IF($D1249=1,IF($K1249="Not Paid by Tenant",0,INDEX('AMI Ref'!$O$6:$R$6,MATCH($K1249,{"Oil","Gas","Electric - Other","Electric ccASHP - split"},0))),0),"")</f>
        <v>0</v>
      </c>
      <c r="AN1249" s="81">
        <f>_xlfn.IFNA(IF($D1249=2,IF($K1249="Not Paid by Tenant",0,INDEX('AMI Ref'!$O$7:$R$7,MATCH($K1249,{"Oil","Gas","Electric - Other","Electric ccASHP - split"},0))),0),"")</f>
        <v>0</v>
      </c>
      <c r="AO1249" s="81">
        <f>_xlfn.IFNA(IF($D1249=3,IF($K1249="Not Paid by Tenant",0,INDEX('AMI Ref'!$O$8:$R$8,MATCH($K1249,{"Oil","Gas","Electric - Other","Electric ccASHP - split"},0))),0),"")</f>
        <v>0</v>
      </c>
      <c r="AP1249" s="81">
        <f>_xlfn.IFNA(IF($D1249=4,IF($K1249="Not Paid by Tenant",0,INDEX('AMI Ref'!$O$9:$R$9,MATCH($K1249,{"Oil","Gas","Electric - Other","Electric ccASHP - split"},0))),0),"")</f>
        <v>0</v>
      </c>
      <c r="AQ1249" s="81">
        <f>_xlfn.IFNA(IF($D1249=5,IF($K1249="Not Paid by Tenant",0,INDEX('AMI Ref'!$O$10:$R$10,MATCH($K1249,{"Oil","Gas","Electric - Other","Electric ccASHP - split"},0))),0),"")</f>
        <v>0</v>
      </c>
      <c r="AR1249" s="124">
        <f t="shared" si="164"/>
        <v>0</v>
      </c>
      <c r="AS1249" s="123" t="e">
        <f t="shared" si="165"/>
        <v>#N/A</v>
      </c>
    </row>
    <row r="1250" spans="1:45" x14ac:dyDescent="0.2">
      <c r="A1250" s="130">
        <v>1248</v>
      </c>
      <c r="B1250" s="177">
        <f>IF(OR(COUNTIF($B$2:$B1249,Input!$F1266)&lt;1,COUNTIF($O$2:$O1249,Input!$C1266)&lt;1),Input!F1266,0)</f>
        <v>0</v>
      </c>
      <c r="C1250" s="177">
        <f>IF(OR(COUNTIF($B$2:$B1249,Input!$F1266)&lt;1,COUNTIF($O$2:$O1249,Input!$C1266)&lt;1),Input!G1266,0)</f>
        <v>0</v>
      </c>
      <c r="D1250" s="177">
        <f>IF(OR(COUNTIF($B$2:$B1249,Input!$F1266)&lt;1,COUNTIF($O$2:$O1249,Input!$C1266)&lt;1),Input!H1266,0)</f>
        <v>0</v>
      </c>
      <c r="E1250" s="177">
        <f>IF(OR(COUNTIF($B$2:$B1249,Input!$F1266)&lt;1,COUNTIF($O$2:$O1249,Input!$C1266)&lt;1),Input!I1266,0)</f>
        <v>0</v>
      </c>
      <c r="F1250" s="177">
        <f>IF(OR(COUNTIF($B$2:$B1249,Input!$F1266)&lt;1,COUNTIF($O$2:$O1249,Input!$C1266)&lt;1),Input!J1266,0)</f>
        <v>0</v>
      </c>
      <c r="G1250" s="177">
        <f>IF(OR(COUNTIF($B$2:$B1249,Input!$F1266)&lt;1,COUNTIF($O$2:$O1249,Input!$C1266)&lt;1),Input!K1266,0)</f>
        <v>0</v>
      </c>
      <c r="H1250" s="177">
        <f>IF(OR(COUNTIF($B$2:$B1249,Input!$F1266)&lt;1,COUNTIF($O$2:$O1249,Input!$C1266)&lt;1),Input!L1266,0)</f>
        <v>0</v>
      </c>
      <c r="I1250" s="177">
        <f>IF(OR(COUNTIF($B$2:$B1249,Input!$F1266)&lt;1,COUNTIF($O$2:$O1249,Input!$C1266)&lt;1),Input!M1266,0)</f>
        <v>0</v>
      </c>
      <c r="J1250" s="177">
        <f>IF(OR(COUNTIF($B$2:$B1249,Input!$F1266)&lt;1,COUNTIF($O$2:$O1249,Input!$C1266)&lt;1),Input!N1266,0)</f>
        <v>0</v>
      </c>
      <c r="K1250" s="177">
        <f>IF(OR(COUNTIF($B$2:$B1249,Input!$F1266)&lt;1,COUNTIF($O$2:$O1249,Input!$C1266)&lt;1),Input!O1266,0)</f>
        <v>0</v>
      </c>
      <c r="L1250" s="177">
        <f>IF(OR(COUNTIF($B$2:$B1249,Input!$F1266)&lt;1,COUNTIF($O$2:$O1249,Input!$C1266)&lt;1),Input!P1266,0)</f>
        <v>0</v>
      </c>
      <c r="M1250" s="129" t="str">
        <f t="shared" si="160"/>
        <v/>
      </c>
      <c r="N1250" s="161">
        <f t="shared" si="166"/>
        <v>0</v>
      </c>
      <c r="O1250" s="168">
        <f>Input!C1266</f>
        <v>0</v>
      </c>
      <c r="P1250" s="168"/>
      <c r="R1250" s="131">
        <f t="shared" si="167"/>
        <v>0</v>
      </c>
      <c r="S1250" s="133" t="str">
        <f t="shared" si="161"/>
        <v xml:space="preserve"> </v>
      </c>
      <c r="T1250" s="133"/>
      <c r="U1250" s="132" t="str">
        <f>_xlfn.IFNA(IF($D1250=0,LOOKUP($F1250,{0.1,0.2,0.3,0.4,0.5,0.6,0.7,0.8,0.9,1},{22,34,46,58,70,82,94,106,118,130}),""),"")</f>
        <v/>
      </c>
      <c r="V1250" s="132" t="str">
        <f>_xlfn.IFNA(IF($D1250=1,LOOKUP($F1250,{0.1,0.2,0.3,0.4,0.5,0.6,0.7,0.8,0.9,1},{23,35,47,59,71,83,95,107,119,131}),""),"")</f>
        <v/>
      </c>
      <c r="W1250" s="132" t="str">
        <f>_xlfn.IFNA(IF($D1250=2,LOOKUP($F1250,{0.1,0.2,0.3,0.4,0.5,0.6,0.7,0.8,0.9,1},{24,36,48,60,72,84,96,108,120,132}),""),"")</f>
        <v/>
      </c>
      <c r="X1250" s="132" t="str">
        <f>_xlfn.IFNA(IF($D1250=3,LOOKUP($F1250,{0.1,0.2,0.3,0.4,0.5,0.6,0.7,0.8,0.9,1},{25,37,49,61,73,85,97,109,121,133}),""),"")</f>
        <v/>
      </c>
      <c r="Y1250" s="132" t="str">
        <f>_xlfn.IFNA(IF($D1250=4,LOOKUP($F1250,{0.1,0.2,0.3,0.4,0.5,0.6,0.7,0.8,0.9,1},{26,38,50,62,74,86,98,110,122,134}),""),"")</f>
        <v/>
      </c>
      <c r="Z1250" s="132" t="str">
        <f>_xlfn.IFNA(IF($D1250=5,LOOKUP($F1250,{0.1,0.2,0.3,0.4,0.5,0.6,0.7,0.8,0.9,1},{27,39,51,63,75,87,99,111,123,135}),""),"")</f>
        <v/>
      </c>
      <c r="AA1250" s="132">
        <f t="shared" si="162"/>
        <v>0</v>
      </c>
      <c r="AB1250" s="132" t="str">
        <f t="shared" si="163"/>
        <v>00</v>
      </c>
      <c r="AC1250" s="82" t="e">
        <f>VLOOKUP(AB1250,'AMI Ref'!T:U,2,FALSE)</f>
        <v>#N/A</v>
      </c>
      <c r="AD1250" s="124"/>
      <c r="AE1250" s="81" t="str">
        <f>_xlfn.IFNA(IF($D1250=0,IF($J1250="Not Paid by Tenant",0,INDEX('AMI Ref'!$K$5:$N$5,MATCH($J1250,{"Oil","Gas","Electric - Other","ELECTRIC - HEAT PUMP"},0))),0),"")</f>
        <v/>
      </c>
      <c r="AF1250" s="81">
        <f>_xlfn.IFNA(IF($D1250=1,IF($J1250="Not Paid by Tenant",0,INDEX('AMI Ref'!$K$6:$N$6,MATCH($J1250,{"Oil","Gas","Electric - Other","ELECTRIC - HEAT PUMP"},0))),0),"")</f>
        <v>0</v>
      </c>
      <c r="AG1250" s="81">
        <f>_xlfn.IFNA(IF($D1250=2,IF($J1250="Not Paid by Tenant",0,INDEX('AMI Ref'!$K$7:$N$7,MATCH($J1250,{"Oil","Gas","Electric - Other","ELECTRIC - HEAT PUMP"},0))),0),"")</f>
        <v>0</v>
      </c>
      <c r="AH1250" s="81">
        <f>_xlfn.IFNA(IF($D1250=3,IF($J1250="Not Paid by Tenant",0,INDEX('AMI Ref'!$K$8:$N$8,MATCH($J1250,{"Oil","Gas","Electric - Other","ELECTRIC - HEAT PUMP"},0))),0),"")</f>
        <v>0</v>
      </c>
      <c r="AI1250" s="81">
        <f>_xlfn.IFNA(IF($D1250=4,IF($J1250="Not Paid by Tenant",0,INDEX('AMI Ref'!$K$9:$N$9,MATCH($J1250,{"Oil","Gas","Electric - Other","ELECTRIC - HEAT PUMP"},0))),0),"")</f>
        <v>0</v>
      </c>
      <c r="AJ1250" s="81">
        <f>_xlfn.IFNA(IF($D1250=5,IF($J1250="Not Paid by Tenant",0,INDEX('AMI Ref'!$K$10:$N$10,MATCH($J1250,{"Oil","Gas","Electric - Other","ELECTRIC - HEAT PUMP"},0))),0),"")</f>
        <v>0</v>
      </c>
      <c r="AK1250" s="128"/>
      <c r="AL1250" s="81" t="str">
        <f>_xlfn.IFNA(IF($D1250=0,IF($K1250="Not Paid by Tenant",0,INDEX('AMI Ref'!$O$5:$R$5,MATCH($K1250,{"Oil","Gas","Electric - Other","Electric ccASHP - split"},0))),0),"")</f>
        <v/>
      </c>
      <c r="AM1250" s="81">
        <f>_xlfn.IFNA(IF($D1250=1,IF($K1250="Not Paid by Tenant",0,INDEX('AMI Ref'!$O$6:$R$6,MATCH($K1250,{"Oil","Gas","Electric - Other","Electric ccASHP - split"},0))),0),"")</f>
        <v>0</v>
      </c>
      <c r="AN1250" s="81">
        <f>_xlfn.IFNA(IF($D1250=2,IF($K1250="Not Paid by Tenant",0,INDEX('AMI Ref'!$O$7:$R$7,MATCH($K1250,{"Oil","Gas","Electric - Other","Electric ccASHP - split"},0))),0),"")</f>
        <v>0</v>
      </c>
      <c r="AO1250" s="81">
        <f>_xlfn.IFNA(IF($D1250=3,IF($K1250="Not Paid by Tenant",0,INDEX('AMI Ref'!$O$8:$R$8,MATCH($K1250,{"Oil","Gas","Electric - Other","Electric ccASHP - split"},0))),0),"")</f>
        <v>0</v>
      </c>
      <c r="AP1250" s="81">
        <f>_xlfn.IFNA(IF($D1250=4,IF($K1250="Not Paid by Tenant",0,INDEX('AMI Ref'!$O$9:$R$9,MATCH($K1250,{"Oil","Gas","Electric - Other","Electric ccASHP - split"},0))),0),"")</f>
        <v>0</v>
      </c>
      <c r="AQ1250" s="81">
        <f>_xlfn.IFNA(IF($D1250=5,IF($K1250="Not Paid by Tenant",0,INDEX('AMI Ref'!$O$10:$R$10,MATCH($K1250,{"Oil","Gas","Electric - Other","Electric ccASHP - split"},0))),0),"")</f>
        <v>0</v>
      </c>
      <c r="AR1250" s="124">
        <f t="shared" si="164"/>
        <v>0</v>
      </c>
      <c r="AS1250" s="123" t="e">
        <f t="shared" si="165"/>
        <v>#N/A</v>
      </c>
    </row>
    <row r="1251" spans="1:45" x14ac:dyDescent="0.2">
      <c r="A1251" s="130">
        <v>1249</v>
      </c>
      <c r="B1251" s="177">
        <f>IF(OR(COUNTIF($B$2:$B1250,Input!$F1267)&lt;1,COUNTIF($O$2:$O1250,Input!$C1267)&lt;1),Input!F1267,0)</f>
        <v>0</v>
      </c>
      <c r="C1251" s="177">
        <f>IF(OR(COUNTIF($B$2:$B1250,Input!$F1267)&lt;1,COUNTIF($O$2:$O1250,Input!$C1267)&lt;1),Input!G1267,0)</f>
        <v>0</v>
      </c>
      <c r="D1251" s="177">
        <f>IF(OR(COUNTIF($B$2:$B1250,Input!$F1267)&lt;1,COUNTIF($O$2:$O1250,Input!$C1267)&lt;1),Input!H1267,0)</f>
        <v>0</v>
      </c>
      <c r="E1251" s="177">
        <f>IF(OR(COUNTIF($B$2:$B1250,Input!$F1267)&lt;1,COUNTIF($O$2:$O1250,Input!$C1267)&lt;1),Input!I1267,0)</f>
        <v>0</v>
      </c>
      <c r="F1251" s="177">
        <f>IF(OR(COUNTIF($B$2:$B1250,Input!$F1267)&lt;1,COUNTIF($O$2:$O1250,Input!$C1267)&lt;1),Input!J1267,0)</f>
        <v>0</v>
      </c>
      <c r="G1251" s="177">
        <f>IF(OR(COUNTIF($B$2:$B1250,Input!$F1267)&lt;1,COUNTIF($O$2:$O1250,Input!$C1267)&lt;1),Input!K1267,0)</f>
        <v>0</v>
      </c>
      <c r="H1251" s="177">
        <f>IF(OR(COUNTIF($B$2:$B1250,Input!$F1267)&lt;1,COUNTIF($O$2:$O1250,Input!$C1267)&lt;1),Input!L1267,0)</f>
        <v>0</v>
      </c>
      <c r="I1251" s="177">
        <f>IF(OR(COUNTIF($B$2:$B1250,Input!$F1267)&lt;1,COUNTIF($O$2:$O1250,Input!$C1267)&lt;1),Input!M1267,0)</f>
        <v>0</v>
      </c>
      <c r="J1251" s="177">
        <f>IF(OR(COUNTIF($B$2:$B1250,Input!$F1267)&lt;1,COUNTIF($O$2:$O1250,Input!$C1267)&lt;1),Input!N1267,0)</f>
        <v>0</v>
      </c>
      <c r="K1251" s="177">
        <f>IF(OR(COUNTIF($B$2:$B1250,Input!$F1267)&lt;1,COUNTIF($O$2:$O1250,Input!$C1267)&lt;1),Input!O1267,0)</f>
        <v>0</v>
      </c>
      <c r="L1251" s="177">
        <f>IF(OR(COUNTIF($B$2:$B1250,Input!$F1267)&lt;1,COUNTIF($O$2:$O1250,Input!$C1267)&lt;1),Input!P1267,0)</f>
        <v>0</v>
      </c>
      <c r="M1251" s="129" t="str">
        <f t="shared" ref="M1251:M1314" si="168">IFERROR(IF(E1251="NO","NA",IF(AND(E1251="yes",C1251+L1251&lt;=AS1251),"YES","NO")),"")</f>
        <v/>
      </c>
      <c r="N1251" s="161">
        <f t="shared" si="166"/>
        <v>0</v>
      </c>
      <c r="O1251" s="168">
        <f>Input!C1267</f>
        <v>0</v>
      </c>
      <c r="P1251" s="168"/>
      <c r="R1251" s="131">
        <f t="shared" si="167"/>
        <v>0</v>
      </c>
      <c r="S1251" s="133" t="str">
        <f t="shared" ref="S1251:S1314" si="169">IF(H1251="Yes w/ Elec. Stove","G"," ")</f>
        <v xml:space="preserve"> </v>
      </c>
      <c r="T1251" s="133"/>
      <c r="U1251" s="132" t="str">
        <f>_xlfn.IFNA(IF($D1251=0,LOOKUP($F1251,{0.1,0.2,0.3,0.4,0.5,0.6,0.7,0.8,0.9,1},{22,34,46,58,70,82,94,106,118,130}),""),"")</f>
        <v/>
      </c>
      <c r="V1251" s="132" t="str">
        <f>_xlfn.IFNA(IF($D1251=1,LOOKUP($F1251,{0.1,0.2,0.3,0.4,0.5,0.6,0.7,0.8,0.9,1},{23,35,47,59,71,83,95,107,119,131}),""),"")</f>
        <v/>
      </c>
      <c r="W1251" s="132" t="str">
        <f>_xlfn.IFNA(IF($D1251=2,LOOKUP($F1251,{0.1,0.2,0.3,0.4,0.5,0.6,0.7,0.8,0.9,1},{24,36,48,60,72,84,96,108,120,132}),""),"")</f>
        <v/>
      </c>
      <c r="X1251" s="132" t="str">
        <f>_xlfn.IFNA(IF($D1251=3,LOOKUP($F1251,{0.1,0.2,0.3,0.4,0.5,0.6,0.7,0.8,0.9,1},{25,37,49,61,73,85,97,109,121,133}),""),"")</f>
        <v/>
      </c>
      <c r="Y1251" s="132" t="str">
        <f>_xlfn.IFNA(IF($D1251=4,LOOKUP($F1251,{0.1,0.2,0.3,0.4,0.5,0.6,0.7,0.8,0.9,1},{26,38,50,62,74,86,98,110,122,134}),""),"")</f>
        <v/>
      </c>
      <c r="Z1251" s="132" t="str">
        <f>_xlfn.IFNA(IF($D1251=5,LOOKUP($F1251,{0.1,0.2,0.3,0.4,0.5,0.6,0.7,0.8,0.9,1},{27,39,51,63,75,87,99,111,123,135}),""),"")</f>
        <v/>
      </c>
      <c r="AA1251" s="132">
        <f t="shared" ref="AA1251:AA1314" si="170">SUM(U1251:Z1251)</f>
        <v>0</v>
      </c>
      <c r="AB1251" s="132" t="str">
        <f t="shared" ref="AB1251:AB1314" si="171">CONCATENATE(IF(H1251="Yes w/ Elec. Stove","G",R1251),AA1251)</f>
        <v>00</v>
      </c>
      <c r="AC1251" s="82" t="e">
        <f>VLOOKUP(AB1251,'AMI Ref'!T:U,2,FALSE)</f>
        <v>#N/A</v>
      </c>
      <c r="AD1251" s="124"/>
      <c r="AE1251" s="81" t="str">
        <f>_xlfn.IFNA(IF($D1251=0,IF($J1251="Not Paid by Tenant",0,INDEX('AMI Ref'!$K$5:$N$5,MATCH($J1251,{"Oil","Gas","Electric - Other","ELECTRIC - HEAT PUMP"},0))),0),"")</f>
        <v/>
      </c>
      <c r="AF1251" s="81">
        <f>_xlfn.IFNA(IF($D1251=1,IF($J1251="Not Paid by Tenant",0,INDEX('AMI Ref'!$K$6:$N$6,MATCH($J1251,{"Oil","Gas","Electric - Other","ELECTRIC - HEAT PUMP"},0))),0),"")</f>
        <v>0</v>
      </c>
      <c r="AG1251" s="81">
        <f>_xlfn.IFNA(IF($D1251=2,IF($J1251="Not Paid by Tenant",0,INDEX('AMI Ref'!$K$7:$N$7,MATCH($J1251,{"Oil","Gas","Electric - Other","ELECTRIC - HEAT PUMP"},0))),0),"")</f>
        <v>0</v>
      </c>
      <c r="AH1251" s="81">
        <f>_xlfn.IFNA(IF($D1251=3,IF($J1251="Not Paid by Tenant",0,INDEX('AMI Ref'!$K$8:$N$8,MATCH($J1251,{"Oil","Gas","Electric - Other","ELECTRIC - HEAT PUMP"},0))),0),"")</f>
        <v>0</v>
      </c>
      <c r="AI1251" s="81">
        <f>_xlfn.IFNA(IF($D1251=4,IF($J1251="Not Paid by Tenant",0,INDEX('AMI Ref'!$K$9:$N$9,MATCH($J1251,{"Oil","Gas","Electric - Other","ELECTRIC - HEAT PUMP"},0))),0),"")</f>
        <v>0</v>
      </c>
      <c r="AJ1251" s="81">
        <f>_xlfn.IFNA(IF($D1251=5,IF($J1251="Not Paid by Tenant",0,INDEX('AMI Ref'!$K$10:$N$10,MATCH($J1251,{"Oil","Gas","Electric - Other","ELECTRIC - HEAT PUMP"},0))),0),"")</f>
        <v>0</v>
      </c>
      <c r="AK1251" s="128"/>
      <c r="AL1251" s="81" t="str">
        <f>_xlfn.IFNA(IF($D1251=0,IF($K1251="Not Paid by Tenant",0,INDEX('AMI Ref'!$O$5:$R$5,MATCH($K1251,{"Oil","Gas","Electric - Other","Electric ccASHP - split"},0))),0),"")</f>
        <v/>
      </c>
      <c r="AM1251" s="81">
        <f>_xlfn.IFNA(IF($D1251=1,IF($K1251="Not Paid by Tenant",0,INDEX('AMI Ref'!$O$6:$R$6,MATCH($K1251,{"Oil","Gas","Electric - Other","Electric ccASHP - split"},0))),0),"")</f>
        <v>0</v>
      </c>
      <c r="AN1251" s="81">
        <f>_xlfn.IFNA(IF($D1251=2,IF($K1251="Not Paid by Tenant",0,INDEX('AMI Ref'!$O$7:$R$7,MATCH($K1251,{"Oil","Gas","Electric - Other","Electric ccASHP - split"},0))),0),"")</f>
        <v>0</v>
      </c>
      <c r="AO1251" s="81">
        <f>_xlfn.IFNA(IF($D1251=3,IF($K1251="Not Paid by Tenant",0,INDEX('AMI Ref'!$O$8:$R$8,MATCH($K1251,{"Oil","Gas","Electric - Other","Electric ccASHP - split"},0))),0),"")</f>
        <v>0</v>
      </c>
      <c r="AP1251" s="81">
        <f>_xlfn.IFNA(IF($D1251=4,IF($K1251="Not Paid by Tenant",0,INDEX('AMI Ref'!$O$9:$R$9,MATCH($K1251,{"Oil","Gas","Electric - Other","Electric ccASHP - split"},0))),0),"")</f>
        <v>0</v>
      </c>
      <c r="AQ1251" s="81">
        <f>_xlfn.IFNA(IF($D1251=5,IF($K1251="Not Paid by Tenant",0,INDEX('AMI Ref'!$O$10:$R$10,MATCH($K1251,{"Oil","Gas","Electric - Other","Electric ccASHP - split"},0))),0),"")</f>
        <v>0</v>
      </c>
      <c r="AR1251" s="124">
        <f t="shared" ref="AR1251:AR1314" si="172">SUM(AE1251:AQ1251)</f>
        <v>0</v>
      </c>
      <c r="AS1251" s="123" t="e">
        <f t="shared" ref="AS1251:AS1314" si="173">AC1251-AR1251</f>
        <v>#N/A</v>
      </c>
    </row>
    <row r="1252" spans="1:45" x14ac:dyDescent="0.2">
      <c r="A1252" s="130">
        <v>1250</v>
      </c>
      <c r="B1252" s="177">
        <f>IF(OR(COUNTIF($B$2:$B1251,Input!$F1268)&lt;1,COUNTIF($O$2:$O1251,Input!$C1268)&lt;1),Input!F1268,0)</f>
        <v>0</v>
      </c>
      <c r="C1252" s="177">
        <f>IF(OR(COUNTIF($B$2:$B1251,Input!$F1268)&lt;1,COUNTIF($O$2:$O1251,Input!$C1268)&lt;1),Input!G1268,0)</f>
        <v>0</v>
      </c>
      <c r="D1252" s="177">
        <f>IF(OR(COUNTIF($B$2:$B1251,Input!$F1268)&lt;1,COUNTIF($O$2:$O1251,Input!$C1268)&lt;1),Input!H1268,0)</f>
        <v>0</v>
      </c>
      <c r="E1252" s="177">
        <f>IF(OR(COUNTIF($B$2:$B1251,Input!$F1268)&lt;1,COUNTIF($O$2:$O1251,Input!$C1268)&lt;1),Input!I1268,0)</f>
        <v>0</v>
      </c>
      <c r="F1252" s="177">
        <f>IF(OR(COUNTIF($B$2:$B1251,Input!$F1268)&lt;1,COUNTIF($O$2:$O1251,Input!$C1268)&lt;1),Input!J1268,0)</f>
        <v>0</v>
      </c>
      <c r="G1252" s="177">
        <f>IF(OR(COUNTIF($B$2:$B1251,Input!$F1268)&lt;1,COUNTIF($O$2:$O1251,Input!$C1268)&lt;1),Input!K1268,0)</f>
        <v>0</v>
      </c>
      <c r="H1252" s="177">
        <f>IF(OR(COUNTIF($B$2:$B1251,Input!$F1268)&lt;1,COUNTIF($O$2:$O1251,Input!$C1268)&lt;1),Input!L1268,0)</f>
        <v>0</v>
      </c>
      <c r="I1252" s="177">
        <f>IF(OR(COUNTIF($B$2:$B1251,Input!$F1268)&lt;1,COUNTIF($O$2:$O1251,Input!$C1268)&lt;1),Input!M1268,0)</f>
        <v>0</v>
      </c>
      <c r="J1252" s="177">
        <f>IF(OR(COUNTIF($B$2:$B1251,Input!$F1268)&lt;1,COUNTIF($O$2:$O1251,Input!$C1268)&lt;1),Input!N1268,0)</f>
        <v>0</v>
      </c>
      <c r="K1252" s="177">
        <f>IF(OR(COUNTIF($B$2:$B1251,Input!$F1268)&lt;1,COUNTIF($O$2:$O1251,Input!$C1268)&lt;1),Input!O1268,0)</f>
        <v>0</v>
      </c>
      <c r="L1252" s="177">
        <f>IF(OR(COUNTIF($B$2:$B1251,Input!$F1268)&lt;1,COUNTIF($O$2:$O1251,Input!$C1268)&lt;1),Input!P1268,0)</f>
        <v>0</v>
      </c>
      <c r="M1252" s="129" t="str">
        <f t="shared" si="168"/>
        <v/>
      </c>
      <c r="N1252" s="161">
        <f t="shared" si="166"/>
        <v>0</v>
      </c>
      <c r="O1252" s="168">
        <f>Input!C1268</f>
        <v>0</v>
      </c>
      <c r="P1252" s="168"/>
      <c r="R1252" s="131">
        <f t="shared" si="167"/>
        <v>0</v>
      </c>
      <c r="S1252" s="133" t="str">
        <f t="shared" si="169"/>
        <v xml:space="preserve"> </v>
      </c>
      <c r="T1252" s="133"/>
      <c r="U1252" s="132" t="str">
        <f>_xlfn.IFNA(IF($D1252=0,LOOKUP($F1252,{0.1,0.2,0.3,0.4,0.5,0.6,0.7,0.8,0.9,1},{22,34,46,58,70,82,94,106,118,130}),""),"")</f>
        <v/>
      </c>
      <c r="V1252" s="132" t="str">
        <f>_xlfn.IFNA(IF($D1252=1,LOOKUP($F1252,{0.1,0.2,0.3,0.4,0.5,0.6,0.7,0.8,0.9,1},{23,35,47,59,71,83,95,107,119,131}),""),"")</f>
        <v/>
      </c>
      <c r="W1252" s="132" t="str">
        <f>_xlfn.IFNA(IF($D1252=2,LOOKUP($F1252,{0.1,0.2,0.3,0.4,0.5,0.6,0.7,0.8,0.9,1},{24,36,48,60,72,84,96,108,120,132}),""),"")</f>
        <v/>
      </c>
      <c r="X1252" s="132" t="str">
        <f>_xlfn.IFNA(IF($D1252=3,LOOKUP($F1252,{0.1,0.2,0.3,0.4,0.5,0.6,0.7,0.8,0.9,1},{25,37,49,61,73,85,97,109,121,133}),""),"")</f>
        <v/>
      </c>
      <c r="Y1252" s="132" t="str">
        <f>_xlfn.IFNA(IF($D1252=4,LOOKUP($F1252,{0.1,0.2,0.3,0.4,0.5,0.6,0.7,0.8,0.9,1},{26,38,50,62,74,86,98,110,122,134}),""),"")</f>
        <v/>
      </c>
      <c r="Z1252" s="132" t="str">
        <f>_xlfn.IFNA(IF($D1252=5,LOOKUP($F1252,{0.1,0.2,0.3,0.4,0.5,0.6,0.7,0.8,0.9,1},{27,39,51,63,75,87,99,111,123,135}),""),"")</f>
        <v/>
      </c>
      <c r="AA1252" s="132">
        <f t="shared" si="170"/>
        <v>0</v>
      </c>
      <c r="AB1252" s="132" t="str">
        <f t="shared" si="171"/>
        <v>00</v>
      </c>
      <c r="AC1252" s="82" t="e">
        <f>VLOOKUP(AB1252,'AMI Ref'!T:U,2,FALSE)</f>
        <v>#N/A</v>
      </c>
      <c r="AD1252" s="124"/>
      <c r="AE1252" s="81" t="str">
        <f>_xlfn.IFNA(IF($D1252=0,IF($J1252="Not Paid by Tenant",0,INDEX('AMI Ref'!$K$5:$N$5,MATCH($J1252,{"Oil","Gas","Electric - Other","ELECTRIC - HEAT PUMP"},0))),0),"")</f>
        <v/>
      </c>
      <c r="AF1252" s="81">
        <f>_xlfn.IFNA(IF($D1252=1,IF($J1252="Not Paid by Tenant",0,INDEX('AMI Ref'!$K$6:$N$6,MATCH($J1252,{"Oil","Gas","Electric - Other","ELECTRIC - HEAT PUMP"},0))),0),"")</f>
        <v>0</v>
      </c>
      <c r="AG1252" s="81">
        <f>_xlfn.IFNA(IF($D1252=2,IF($J1252="Not Paid by Tenant",0,INDEX('AMI Ref'!$K$7:$N$7,MATCH($J1252,{"Oil","Gas","Electric - Other","ELECTRIC - HEAT PUMP"},0))),0),"")</f>
        <v>0</v>
      </c>
      <c r="AH1252" s="81">
        <f>_xlfn.IFNA(IF($D1252=3,IF($J1252="Not Paid by Tenant",0,INDEX('AMI Ref'!$K$8:$N$8,MATCH($J1252,{"Oil","Gas","Electric - Other","ELECTRIC - HEAT PUMP"},0))),0),"")</f>
        <v>0</v>
      </c>
      <c r="AI1252" s="81">
        <f>_xlfn.IFNA(IF($D1252=4,IF($J1252="Not Paid by Tenant",0,INDEX('AMI Ref'!$K$9:$N$9,MATCH($J1252,{"Oil","Gas","Electric - Other","ELECTRIC - HEAT PUMP"},0))),0),"")</f>
        <v>0</v>
      </c>
      <c r="AJ1252" s="81">
        <f>_xlfn.IFNA(IF($D1252=5,IF($J1252="Not Paid by Tenant",0,INDEX('AMI Ref'!$K$10:$N$10,MATCH($J1252,{"Oil","Gas","Electric - Other","ELECTRIC - HEAT PUMP"},0))),0),"")</f>
        <v>0</v>
      </c>
      <c r="AK1252" s="128"/>
      <c r="AL1252" s="81" t="str">
        <f>_xlfn.IFNA(IF($D1252=0,IF($K1252="Not Paid by Tenant",0,INDEX('AMI Ref'!$O$5:$R$5,MATCH($K1252,{"Oil","Gas","Electric - Other","Electric ccASHP - split"},0))),0),"")</f>
        <v/>
      </c>
      <c r="AM1252" s="81">
        <f>_xlfn.IFNA(IF($D1252=1,IF($K1252="Not Paid by Tenant",0,INDEX('AMI Ref'!$O$6:$R$6,MATCH($K1252,{"Oil","Gas","Electric - Other","Electric ccASHP - split"},0))),0),"")</f>
        <v>0</v>
      </c>
      <c r="AN1252" s="81">
        <f>_xlfn.IFNA(IF($D1252=2,IF($K1252="Not Paid by Tenant",0,INDEX('AMI Ref'!$O$7:$R$7,MATCH($K1252,{"Oil","Gas","Electric - Other","Electric ccASHP - split"},0))),0),"")</f>
        <v>0</v>
      </c>
      <c r="AO1252" s="81">
        <f>_xlfn.IFNA(IF($D1252=3,IF($K1252="Not Paid by Tenant",0,INDEX('AMI Ref'!$O$8:$R$8,MATCH($K1252,{"Oil","Gas","Electric - Other","Electric ccASHP - split"},0))),0),"")</f>
        <v>0</v>
      </c>
      <c r="AP1252" s="81">
        <f>_xlfn.IFNA(IF($D1252=4,IF($K1252="Not Paid by Tenant",0,INDEX('AMI Ref'!$O$9:$R$9,MATCH($K1252,{"Oil","Gas","Electric - Other","Electric ccASHP - split"},0))),0),"")</f>
        <v>0</v>
      </c>
      <c r="AQ1252" s="81">
        <f>_xlfn.IFNA(IF($D1252=5,IF($K1252="Not Paid by Tenant",0,INDEX('AMI Ref'!$O$10:$R$10,MATCH($K1252,{"Oil","Gas","Electric - Other","Electric ccASHP - split"},0))),0),"")</f>
        <v>0</v>
      </c>
      <c r="AR1252" s="124">
        <f t="shared" si="172"/>
        <v>0</v>
      </c>
      <c r="AS1252" s="123" t="e">
        <f t="shared" si="173"/>
        <v>#N/A</v>
      </c>
    </row>
    <row r="1253" spans="1:45" x14ac:dyDescent="0.2">
      <c r="A1253" s="130">
        <v>1251</v>
      </c>
      <c r="B1253" s="177">
        <f>IF(OR(COUNTIF($B$2:$B1252,Input!$F1269)&lt;1,COUNTIF($O$2:$O1252,Input!$C1269)&lt;1),Input!F1269,0)</f>
        <v>0</v>
      </c>
      <c r="C1253" s="177">
        <f>IF(OR(COUNTIF($B$2:$B1252,Input!$F1269)&lt;1,COUNTIF($O$2:$O1252,Input!$C1269)&lt;1),Input!G1269,0)</f>
        <v>0</v>
      </c>
      <c r="D1253" s="177">
        <f>IF(OR(COUNTIF($B$2:$B1252,Input!$F1269)&lt;1,COUNTIF($O$2:$O1252,Input!$C1269)&lt;1),Input!H1269,0)</f>
        <v>0</v>
      </c>
      <c r="E1253" s="177">
        <f>IF(OR(COUNTIF($B$2:$B1252,Input!$F1269)&lt;1,COUNTIF($O$2:$O1252,Input!$C1269)&lt;1),Input!I1269,0)</f>
        <v>0</v>
      </c>
      <c r="F1253" s="177">
        <f>IF(OR(COUNTIF($B$2:$B1252,Input!$F1269)&lt;1,COUNTIF($O$2:$O1252,Input!$C1269)&lt;1),Input!J1269,0)</f>
        <v>0</v>
      </c>
      <c r="G1253" s="177">
        <f>IF(OR(COUNTIF($B$2:$B1252,Input!$F1269)&lt;1,COUNTIF($O$2:$O1252,Input!$C1269)&lt;1),Input!K1269,0)</f>
        <v>0</v>
      </c>
      <c r="H1253" s="177">
        <f>IF(OR(COUNTIF($B$2:$B1252,Input!$F1269)&lt;1,COUNTIF($O$2:$O1252,Input!$C1269)&lt;1),Input!L1269,0)</f>
        <v>0</v>
      </c>
      <c r="I1253" s="177">
        <f>IF(OR(COUNTIF($B$2:$B1252,Input!$F1269)&lt;1,COUNTIF($O$2:$O1252,Input!$C1269)&lt;1),Input!M1269,0)</f>
        <v>0</v>
      </c>
      <c r="J1253" s="177">
        <f>IF(OR(COUNTIF($B$2:$B1252,Input!$F1269)&lt;1,COUNTIF($O$2:$O1252,Input!$C1269)&lt;1),Input!N1269,0)</f>
        <v>0</v>
      </c>
      <c r="K1253" s="177">
        <f>IF(OR(COUNTIF($B$2:$B1252,Input!$F1269)&lt;1,COUNTIF($O$2:$O1252,Input!$C1269)&lt;1),Input!O1269,0)</f>
        <v>0</v>
      </c>
      <c r="L1253" s="177">
        <f>IF(OR(COUNTIF($B$2:$B1252,Input!$F1269)&lt;1,COUNTIF($O$2:$O1252,Input!$C1269)&lt;1),Input!P1269,0)</f>
        <v>0</v>
      </c>
      <c r="M1253" s="129" t="str">
        <f t="shared" si="168"/>
        <v/>
      </c>
      <c r="N1253" s="161">
        <f t="shared" si="166"/>
        <v>0</v>
      </c>
      <c r="O1253" s="168">
        <f>Input!C1269</f>
        <v>0</v>
      </c>
      <c r="P1253" s="168"/>
      <c r="R1253" s="131">
        <f t="shared" si="167"/>
        <v>0</v>
      </c>
      <c r="S1253" s="133" t="str">
        <f t="shared" si="169"/>
        <v xml:space="preserve"> </v>
      </c>
      <c r="T1253" s="133"/>
      <c r="U1253" s="132" t="str">
        <f>_xlfn.IFNA(IF($D1253=0,LOOKUP($F1253,{0.1,0.2,0.3,0.4,0.5,0.6,0.7,0.8,0.9,1},{22,34,46,58,70,82,94,106,118,130}),""),"")</f>
        <v/>
      </c>
      <c r="V1253" s="132" t="str">
        <f>_xlfn.IFNA(IF($D1253=1,LOOKUP($F1253,{0.1,0.2,0.3,0.4,0.5,0.6,0.7,0.8,0.9,1},{23,35,47,59,71,83,95,107,119,131}),""),"")</f>
        <v/>
      </c>
      <c r="W1253" s="132" t="str">
        <f>_xlfn.IFNA(IF($D1253=2,LOOKUP($F1253,{0.1,0.2,0.3,0.4,0.5,0.6,0.7,0.8,0.9,1},{24,36,48,60,72,84,96,108,120,132}),""),"")</f>
        <v/>
      </c>
      <c r="X1253" s="132" t="str">
        <f>_xlfn.IFNA(IF($D1253=3,LOOKUP($F1253,{0.1,0.2,0.3,0.4,0.5,0.6,0.7,0.8,0.9,1},{25,37,49,61,73,85,97,109,121,133}),""),"")</f>
        <v/>
      </c>
      <c r="Y1253" s="132" t="str">
        <f>_xlfn.IFNA(IF($D1253=4,LOOKUP($F1253,{0.1,0.2,0.3,0.4,0.5,0.6,0.7,0.8,0.9,1},{26,38,50,62,74,86,98,110,122,134}),""),"")</f>
        <v/>
      </c>
      <c r="Z1253" s="132" t="str">
        <f>_xlfn.IFNA(IF($D1253=5,LOOKUP($F1253,{0.1,0.2,0.3,0.4,0.5,0.6,0.7,0.8,0.9,1},{27,39,51,63,75,87,99,111,123,135}),""),"")</f>
        <v/>
      </c>
      <c r="AA1253" s="132">
        <f t="shared" si="170"/>
        <v>0</v>
      </c>
      <c r="AB1253" s="132" t="str">
        <f t="shared" si="171"/>
        <v>00</v>
      </c>
      <c r="AC1253" s="82" t="e">
        <f>VLOOKUP(AB1253,'AMI Ref'!T:U,2,FALSE)</f>
        <v>#N/A</v>
      </c>
      <c r="AD1253" s="124"/>
      <c r="AE1253" s="81" t="str">
        <f>_xlfn.IFNA(IF($D1253=0,IF($J1253="Not Paid by Tenant",0,INDEX('AMI Ref'!$K$5:$N$5,MATCH($J1253,{"Oil","Gas","Electric - Other","ELECTRIC - HEAT PUMP"},0))),0),"")</f>
        <v/>
      </c>
      <c r="AF1253" s="81">
        <f>_xlfn.IFNA(IF($D1253=1,IF($J1253="Not Paid by Tenant",0,INDEX('AMI Ref'!$K$6:$N$6,MATCH($J1253,{"Oil","Gas","Electric - Other","ELECTRIC - HEAT PUMP"},0))),0),"")</f>
        <v>0</v>
      </c>
      <c r="AG1253" s="81">
        <f>_xlfn.IFNA(IF($D1253=2,IF($J1253="Not Paid by Tenant",0,INDEX('AMI Ref'!$K$7:$N$7,MATCH($J1253,{"Oil","Gas","Electric - Other","ELECTRIC - HEAT PUMP"},0))),0),"")</f>
        <v>0</v>
      </c>
      <c r="AH1253" s="81">
        <f>_xlfn.IFNA(IF($D1253=3,IF($J1253="Not Paid by Tenant",0,INDEX('AMI Ref'!$K$8:$N$8,MATCH($J1253,{"Oil","Gas","Electric - Other","ELECTRIC - HEAT PUMP"},0))),0),"")</f>
        <v>0</v>
      </c>
      <c r="AI1253" s="81">
        <f>_xlfn.IFNA(IF($D1253=4,IF($J1253="Not Paid by Tenant",0,INDEX('AMI Ref'!$K$9:$N$9,MATCH($J1253,{"Oil","Gas","Electric - Other","ELECTRIC - HEAT PUMP"},0))),0),"")</f>
        <v>0</v>
      </c>
      <c r="AJ1253" s="81">
        <f>_xlfn.IFNA(IF($D1253=5,IF($J1253="Not Paid by Tenant",0,INDEX('AMI Ref'!$K$10:$N$10,MATCH($J1253,{"Oil","Gas","Electric - Other","ELECTRIC - HEAT PUMP"},0))),0),"")</f>
        <v>0</v>
      </c>
      <c r="AK1253" s="128"/>
      <c r="AL1253" s="81" t="str">
        <f>_xlfn.IFNA(IF($D1253=0,IF($K1253="Not Paid by Tenant",0,INDEX('AMI Ref'!$O$5:$R$5,MATCH($K1253,{"Oil","Gas","Electric - Other","Electric ccASHP - split"},0))),0),"")</f>
        <v/>
      </c>
      <c r="AM1253" s="81">
        <f>_xlfn.IFNA(IF($D1253=1,IF($K1253="Not Paid by Tenant",0,INDEX('AMI Ref'!$O$6:$R$6,MATCH($K1253,{"Oil","Gas","Electric - Other","Electric ccASHP - split"},0))),0),"")</f>
        <v>0</v>
      </c>
      <c r="AN1253" s="81">
        <f>_xlfn.IFNA(IF($D1253=2,IF($K1253="Not Paid by Tenant",0,INDEX('AMI Ref'!$O$7:$R$7,MATCH($K1253,{"Oil","Gas","Electric - Other","Electric ccASHP - split"},0))),0),"")</f>
        <v>0</v>
      </c>
      <c r="AO1253" s="81">
        <f>_xlfn.IFNA(IF($D1253=3,IF($K1253="Not Paid by Tenant",0,INDEX('AMI Ref'!$O$8:$R$8,MATCH($K1253,{"Oil","Gas","Electric - Other","Electric ccASHP - split"},0))),0),"")</f>
        <v>0</v>
      </c>
      <c r="AP1253" s="81">
        <f>_xlfn.IFNA(IF($D1253=4,IF($K1253="Not Paid by Tenant",0,INDEX('AMI Ref'!$O$9:$R$9,MATCH($K1253,{"Oil","Gas","Electric - Other","Electric ccASHP - split"},0))),0),"")</f>
        <v>0</v>
      </c>
      <c r="AQ1253" s="81">
        <f>_xlfn.IFNA(IF($D1253=5,IF($K1253="Not Paid by Tenant",0,INDEX('AMI Ref'!$O$10:$R$10,MATCH($K1253,{"Oil","Gas","Electric - Other","Electric ccASHP - split"},0))),0),"")</f>
        <v>0</v>
      </c>
      <c r="AR1253" s="124">
        <f t="shared" si="172"/>
        <v>0</v>
      </c>
      <c r="AS1253" s="123" t="e">
        <f t="shared" si="173"/>
        <v>#N/A</v>
      </c>
    </row>
    <row r="1254" spans="1:45" x14ac:dyDescent="0.2">
      <c r="A1254" s="130">
        <v>1252</v>
      </c>
      <c r="B1254" s="177">
        <f>IF(OR(COUNTIF($B$2:$B1253,Input!$F1270)&lt;1,COUNTIF($O$2:$O1253,Input!$C1270)&lt;1),Input!F1270,0)</f>
        <v>0</v>
      </c>
      <c r="C1254" s="177">
        <f>IF(OR(COUNTIF($B$2:$B1253,Input!$F1270)&lt;1,COUNTIF($O$2:$O1253,Input!$C1270)&lt;1),Input!G1270,0)</f>
        <v>0</v>
      </c>
      <c r="D1254" s="177">
        <f>IF(OR(COUNTIF($B$2:$B1253,Input!$F1270)&lt;1,COUNTIF($O$2:$O1253,Input!$C1270)&lt;1),Input!H1270,0)</f>
        <v>0</v>
      </c>
      <c r="E1254" s="177">
        <f>IF(OR(COUNTIF($B$2:$B1253,Input!$F1270)&lt;1,COUNTIF($O$2:$O1253,Input!$C1270)&lt;1),Input!I1270,0)</f>
        <v>0</v>
      </c>
      <c r="F1254" s="177">
        <f>IF(OR(COUNTIF($B$2:$B1253,Input!$F1270)&lt;1,COUNTIF($O$2:$O1253,Input!$C1270)&lt;1),Input!J1270,0)</f>
        <v>0</v>
      </c>
      <c r="G1254" s="177">
        <f>IF(OR(COUNTIF($B$2:$B1253,Input!$F1270)&lt;1,COUNTIF($O$2:$O1253,Input!$C1270)&lt;1),Input!K1270,0)</f>
        <v>0</v>
      </c>
      <c r="H1254" s="177">
        <f>IF(OR(COUNTIF($B$2:$B1253,Input!$F1270)&lt;1,COUNTIF($O$2:$O1253,Input!$C1270)&lt;1),Input!L1270,0)</f>
        <v>0</v>
      </c>
      <c r="I1254" s="177">
        <f>IF(OR(COUNTIF($B$2:$B1253,Input!$F1270)&lt;1,COUNTIF($O$2:$O1253,Input!$C1270)&lt;1),Input!M1270,0)</f>
        <v>0</v>
      </c>
      <c r="J1254" s="177">
        <f>IF(OR(COUNTIF($B$2:$B1253,Input!$F1270)&lt;1,COUNTIF($O$2:$O1253,Input!$C1270)&lt;1),Input!N1270,0)</f>
        <v>0</v>
      </c>
      <c r="K1254" s="177">
        <f>IF(OR(COUNTIF($B$2:$B1253,Input!$F1270)&lt;1,COUNTIF($O$2:$O1253,Input!$C1270)&lt;1),Input!O1270,0)</f>
        <v>0</v>
      </c>
      <c r="L1254" s="177">
        <f>IF(OR(COUNTIF($B$2:$B1253,Input!$F1270)&lt;1,COUNTIF($O$2:$O1253,Input!$C1270)&lt;1),Input!P1270,0)</f>
        <v>0</v>
      </c>
      <c r="M1254" s="129" t="str">
        <f t="shared" si="168"/>
        <v/>
      </c>
      <c r="N1254" s="161">
        <f t="shared" si="166"/>
        <v>0</v>
      </c>
      <c r="O1254" s="168">
        <f>Input!C1270</f>
        <v>0</v>
      </c>
      <c r="P1254" s="168"/>
      <c r="R1254" s="131">
        <f t="shared" si="167"/>
        <v>0</v>
      </c>
      <c r="S1254" s="133" t="str">
        <f t="shared" si="169"/>
        <v xml:space="preserve"> </v>
      </c>
      <c r="T1254" s="133"/>
      <c r="U1254" s="132" t="str">
        <f>_xlfn.IFNA(IF($D1254=0,LOOKUP($F1254,{0.1,0.2,0.3,0.4,0.5,0.6,0.7,0.8,0.9,1},{22,34,46,58,70,82,94,106,118,130}),""),"")</f>
        <v/>
      </c>
      <c r="V1254" s="132" t="str">
        <f>_xlfn.IFNA(IF($D1254=1,LOOKUP($F1254,{0.1,0.2,0.3,0.4,0.5,0.6,0.7,0.8,0.9,1},{23,35,47,59,71,83,95,107,119,131}),""),"")</f>
        <v/>
      </c>
      <c r="W1254" s="132" t="str">
        <f>_xlfn.IFNA(IF($D1254=2,LOOKUP($F1254,{0.1,0.2,0.3,0.4,0.5,0.6,0.7,0.8,0.9,1},{24,36,48,60,72,84,96,108,120,132}),""),"")</f>
        <v/>
      </c>
      <c r="X1254" s="132" t="str">
        <f>_xlfn.IFNA(IF($D1254=3,LOOKUP($F1254,{0.1,0.2,0.3,0.4,0.5,0.6,0.7,0.8,0.9,1},{25,37,49,61,73,85,97,109,121,133}),""),"")</f>
        <v/>
      </c>
      <c r="Y1254" s="132" t="str">
        <f>_xlfn.IFNA(IF($D1254=4,LOOKUP($F1254,{0.1,0.2,0.3,0.4,0.5,0.6,0.7,0.8,0.9,1},{26,38,50,62,74,86,98,110,122,134}),""),"")</f>
        <v/>
      </c>
      <c r="Z1254" s="132" t="str">
        <f>_xlfn.IFNA(IF($D1254=5,LOOKUP($F1254,{0.1,0.2,0.3,0.4,0.5,0.6,0.7,0.8,0.9,1},{27,39,51,63,75,87,99,111,123,135}),""),"")</f>
        <v/>
      </c>
      <c r="AA1254" s="132">
        <f t="shared" si="170"/>
        <v>0</v>
      </c>
      <c r="AB1254" s="132" t="str">
        <f t="shared" si="171"/>
        <v>00</v>
      </c>
      <c r="AC1254" s="82" t="e">
        <f>VLOOKUP(AB1254,'AMI Ref'!T:U,2,FALSE)</f>
        <v>#N/A</v>
      </c>
      <c r="AD1254" s="124"/>
      <c r="AE1254" s="81" t="str">
        <f>_xlfn.IFNA(IF($D1254=0,IF($J1254="Not Paid by Tenant",0,INDEX('AMI Ref'!$K$5:$N$5,MATCH($J1254,{"Oil","Gas","Electric - Other","ELECTRIC - HEAT PUMP"},0))),0),"")</f>
        <v/>
      </c>
      <c r="AF1254" s="81">
        <f>_xlfn.IFNA(IF($D1254=1,IF($J1254="Not Paid by Tenant",0,INDEX('AMI Ref'!$K$6:$N$6,MATCH($J1254,{"Oil","Gas","Electric - Other","ELECTRIC - HEAT PUMP"},0))),0),"")</f>
        <v>0</v>
      </c>
      <c r="AG1254" s="81">
        <f>_xlfn.IFNA(IF($D1254=2,IF($J1254="Not Paid by Tenant",0,INDEX('AMI Ref'!$K$7:$N$7,MATCH($J1254,{"Oil","Gas","Electric - Other","ELECTRIC - HEAT PUMP"},0))),0),"")</f>
        <v>0</v>
      </c>
      <c r="AH1254" s="81">
        <f>_xlfn.IFNA(IF($D1254=3,IF($J1254="Not Paid by Tenant",0,INDEX('AMI Ref'!$K$8:$N$8,MATCH($J1254,{"Oil","Gas","Electric - Other","ELECTRIC - HEAT PUMP"},0))),0),"")</f>
        <v>0</v>
      </c>
      <c r="AI1254" s="81">
        <f>_xlfn.IFNA(IF($D1254=4,IF($J1254="Not Paid by Tenant",0,INDEX('AMI Ref'!$K$9:$N$9,MATCH($J1254,{"Oil","Gas","Electric - Other","ELECTRIC - HEAT PUMP"},0))),0),"")</f>
        <v>0</v>
      </c>
      <c r="AJ1254" s="81">
        <f>_xlfn.IFNA(IF($D1254=5,IF($J1254="Not Paid by Tenant",0,INDEX('AMI Ref'!$K$10:$N$10,MATCH($J1254,{"Oil","Gas","Electric - Other","ELECTRIC - HEAT PUMP"},0))),0),"")</f>
        <v>0</v>
      </c>
      <c r="AK1254" s="128"/>
      <c r="AL1254" s="81" t="str">
        <f>_xlfn.IFNA(IF($D1254=0,IF($K1254="Not Paid by Tenant",0,INDEX('AMI Ref'!$O$5:$R$5,MATCH($K1254,{"Oil","Gas","Electric - Other","Electric ccASHP - split"},0))),0),"")</f>
        <v/>
      </c>
      <c r="AM1254" s="81">
        <f>_xlfn.IFNA(IF($D1254=1,IF($K1254="Not Paid by Tenant",0,INDEX('AMI Ref'!$O$6:$R$6,MATCH($K1254,{"Oil","Gas","Electric - Other","Electric ccASHP - split"},0))),0),"")</f>
        <v>0</v>
      </c>
      <c r="AN1254" s="81">
        <f>_xlfn.IFNA(IF($D1254=2,IF($K1254="Not Paid by Tenant",0,INDEX('AMI Ref'!$O$7:$R$7,MATCH($K1254,{"Oil","Gas","Electric - Other","Electric ccASHP - split"},0))),0),"")</f>
        <v>0</v>
      </c>
      <c r="AO1254" s="81">
        <f>_xlfn.IFNA(IF($D1254=3,IF($K1254="Not Paid by Tenant",0,INDEX('AMI Ref'!$O$8:$R$8,MATCH($K1254,{"Oil","Gas","Electric - Other","Electric ccASHP - split"},0))),0),"")</f>
        <v>0</v>
      </c>
      <c r="AP1254" s="81">
        <f>_xlfn.IFNA(IF($D1254=4,IF($K1254="Not Paid by Tenant",0,INDEX('AMI Ref'!$O$9:$R$9,MATCH($K1254,{"Oil","Gas","Electric - Other","Electric ccASHP - split"},0))),0),"")</f>
        <v>0</v>
      </c>
      <c r="AQ1254" s="81">
        <f>_xlfn.IFNA(IF($D1254=5,IF($K1254="Not Paid by Tenant",0,INDEX('AMI Ref'!$O$10:$R$10,MATCH($K1254,{"Oil","Gas","Electric - Other","Electric ccASHP - split"},0))),0),"")</f>
        <v>0</v>
      </c>
      <c r="AR1254" s="124">
        <f t="shared" si="172"/>
        <v>0</v>
      </c>
      <c r="AS1254" s="123" t="e">
        <f t="shared" si="173"/>
        <v>#N/A</v>
      </c>
    </row>
    <row r="1255" spans="1:45" x14ac:dyDescent="0.2">
      <c r="A1255" s="130">
        <v>1253</v>
      </c>
      <c r="B1255" s="177">
        <f>IF(OR(COUNTIF($B$2:$B1254,Input!$F1271)&lt;1,COUNTIF($O$2:$O1254,Input!$C1271)&lt;1),Input!F1271,0)</f>
        <v>0</v>
      </c>
      <c r="C1255" s="177">
        <f>IF(OR(COUNTIF($B$2:$B1254,Input!$F1271)&lt;1,COUNTIF($O$2:$O1254,Input!$C1271)&lt;1),Input!G1271,0)</f>
        <v>0</v>
      </c>
      <c r="D1255" s="177">
        <f>IF(OR(COUNTIF($B$2:$B1254,Input!$F1271)&lt;1,COUNTIF($O$2:$O1254,Input!$C1271)&lt;1),Input!H1271,0)</f>
        <v>0</v>
      </c>
      <c r="E1255" s="177">
        <f>IF(OR(COUNTIF($B$2:$B1254,Input!$F1271)&lt;1,COUNTIF($O$2:$O1254,Input!$C1271)&lt;1),Input!I1271,0)</f>
        <v>0</v>
      </c>
      <c r="F1255" s="177">
        <f>IF(OR(COUNTIF($B$2:$B1254,Input!$F1271)&lt;1,COUNTIF($O$2:$O1254,Input!$C1271)&lt;1),Input!J1271,0)</f>
        <v>0</v>
      </c>
      <c r="G1255" s="177">
        <f>IF(OR(COUNTIF($B$2:$B1254,Input!$F1271)&lt;1,COUNTIF($O$2:$O1254,Input!$C1271)&lt;1),Input!K1271,0)</f>
        <v>0</v>
      </c>
      <c r="H1255" s="177">
        <f>IF(OR(COUNTIF($B$2:$B1254,Input!$F1271)&lt;1,COUNTIF($O$2:$O1254,Input!$C1271)&lt;1),Input!L1271,0)</f>
        <v>0</v>
      </c>
      <c r="I1255" s="177">
        <f>IF(OR(COUNTIF($B$2:$B1254,Input!$F1271)&lt;1,COUNTIF($O$2:$O1254,Input!$C1271)&lt;1),Input!M1271,0)</f>
        <v>0</v>
      </c>
      <c r="J1255" s="177">
        <f>IF(OR(COUNTIF($B$2:$B1254,Input!$F1271)&lt;1,COUNTIF($O$2:$O1254,Input!$C1271)&lt;1),Input!N1271,0)</f>
        <v>0</v>
      </c>
      <c r="K1255" s="177">
        <f>IF(OR(COUNTIF($B$2:$B1254,Input!$F1271)&lt;1,COUNTIF($O$2:$O1254,Input!$C1271)&lt;1),Input!O1271,0)</f>
        <v>0</v>
      </c>
      <c r="L1255" s="177">
        <f>IF(OR(COUNTIF($B$2:$B1254,Input!$F1271)&lt;1,COUNTIF($O$2:$O1254,Input!$C1271)&lt;1),Input!P1271,0)</f>
        <v>0</v>
      </c>
      <c r="M1255" s="129" t="str">
        <f t="shared" si="168"/>
        <v/>
      </c>
      <c r="N1255" s="161">
        <f t="shared" si="166"/>
        <v>0</v>
      </c>
      <c r="O1255" s="168">
        <f>Input!C1271</f>
        <v>0</v>
      </c>
      <c r="P1255" s="168"/>
      <c r="R1255" s="131">
        <f t="shared" si="167"/>
        <v>0</v>
      </c>
      <c r="S1255" s="133" t="str">
        <f t="shared" si="169"/>
        <v xml:space="preserve"> </v>
      </c>
      <c r="T1255" s="133"/>
      <c r="U1255" s="132" t="str">
        <f>_xlfn.IFNA(IF($D1255=0,LOOKUP($F1255,{0.1,0.2,0.3,0.4,0.5,0.6,0.7,0.8,0.9,1},{22,34,46,58,70,82,94,106,118,130}),""),"")</f>
        <v/>
      </c>
      <c r="V1255" s="132" t="str">
        <f>_xlfn.IFNA(IF($D1255=1,LOOKUP($F1255,{0.1,0.2,0.3,0.4,0.5,0.6,0.7,0.8,0.9,1},{23,35,47,59,71,83,95,107,119,131}),""),"")</f>
        <v/>
      </c>
      <c r="W1255" s="132" t="str">
        <f>_xlfn.IFNA(IF($D1255=2,LOOKUP($F1255,{0.1,0.2,0.3,0.4,0.5,0.6,0.7,0.8,0.9,1},{24,36,48,60,72,84,96,108,120,132}),""),"")</f>
        <v/>
      </c>
      <c r="X1255" s="132" t="str">
        <f>_xlfn.IFNA(IF($D1255=3,LOOKUP($F1255,{0.1,0.2,0.3,0.4,0.5,0.6,0.7,0.8,0.9,1},{25,37,49,61,73,85,97,109,121,133}),""),"")</f>
        <v/>
      </c>
      <c r="Y1255" s="132" t="str">
        <f>_xlfn.IFNA(IF($D1255=4,LOOKUP($F1255,{0.1,0.2,0.3,0.4,0.5,0.6,0.7,0.8,0.9,1},{26,38,50,62,74,86,98,110,122,134}),""),"")</f>
        <v/>
      </c>
      <c r="Z1255" s="132" t="str">
        <f>_xlfn.IFNA(IF($D1255=5,LOOKUP($F1255,{0.1,0.2,0.3,0.4,0.5,0.6,0.7,0.8,0.9,1},{27,39,51,63,75,87,99,111,123,135}),""),"")</f>
        <v/>
      </c>
      <c r="AA1255" s="132">
        <f t="shared" si="170"/>
        <v>0</v>
      </c>
      <c r="AB1255" s="132" t="str">
        <f t="shared" si="171"/>
        <v>00</v>
      </c>
      <c r="AC1255" s="82" t="e">
        <f>VLOOKUP(AB1255,'AMI Ref'!T:U,2,FALSE)</f>
        <v>#N/A</v>
      </c>
      <c r="AD1255" s="124"/>
      <c r="AE1255" s="81" t="str">
        <f>_xlfn.IFNA(IF($D1255=0,IF($J1255="Not Paid by Tenant",0,INDEX('AMI Ref'!$K$5:$N$5,MATCH($J1255,{"Oil","Gas","Electric - Other","ELECTRIC - HEAT PUMP"},0))),0),"")</f>
        <v/>
      </c>
      <c r="AF1255" s="81">
        <f>_xlfn.IFNA(IF($D1255=1,IF($J1255="Not Paid by Tenant",0,INDEX('AMI Ref'!$K$6:$N$6,MATCH($J1255,{"Oil","Gas","Electric - Other","ELECTRIC - HEAT PUMP"},0))),0),"")</f>
        <v>0</v>
      </c>
      <c r="AG1255" s="81">
        <f>_xlfn.IFNA(IF($D1255=2,IF($J1255="Not Paid by Tenant",0,INDEX('AMI Ref'!$K$7:$N$7,MATCH($J1255,{"Oil","Gas","Electric - Other","ELECTRIC - HEAT PUMP"},0))),0),"")</f>
        <v>0</v>
      </c>
      <c r="AH1255" s="81">
        <f>_xlfn.IFNA(IF($D1255=3,IF($J1255="Not Paid by Tenant",0,INDEX('AMI Ref'!$K$8:$N$8,MATCH($J1255,{"Oil","Gas","Electric - Other","ELECTRIC - HEAT PUMP"},0))),0),"")</f>
        <v>0</v>
      </c>
      <c r="AI1255" s="81">
        <f>_xlfn.IFNA(IF($D1255=4,IF($J1255="Not Paid by Tenant",0,INDEX('AMI Ref'!$K$9:$N$9,MATCH($J1255,{"Oil","Gas","Electric - Other","ELECTRIC - HEAT PUMP"},0))),0),"")</f>
        <v>0</v>
      </c>
      <c r="AJ1255" s="81">
        <f>_xlfn.IFNA(IF($D1255=5,IF($J1255="Not Paid by Tenant",0,INDEX('AMI Ref'!$K$10:$N$10,MATCH($J1255,{"Oil","Gas","Electric - Other","ELECTRIC - HEAT PUMP"},0))),0),"")</f>
        <v>0</v>
      </c>
      <c r="AK1255" s="128"/>
      <c r="AL1255" s="81" t="str">
        <f>_xlfn.IFNA(IF($D1255=0,IF($K1255="Not Paid by Tenant",0,INDEX('AMI Ref'!$O$5:$R$5,MATCH($K1255,{"Oil","Gas","Electric - Other","Electric ccASHP - split"},0))),0),"")</f>
        <v/>
      </c>
      <c r="AM1255" s="81">
        <f>_xlfn.IFNA(IF($D1255=1,IF($K1255="Not Paid by Tenant",0,INDEX('AMI Ref'!$O$6:$R$6,MATCH($K1255,{"Oil","Gas","Electric - Other","Electric ccASHP - split"},0))),0),"")</f>
        <v>0</v>
      </c>
      <c r="AN1255" s="81">
        <f>_xlfn.IFNA(IF($D1255=2,IF($K1255="Not Paid by Tenant",0,INDEX('AMI Ref'!$O$7:$R$7,MATCH($K1255,{"Oil","Gas","Electric - Other","Electric ccASHP - split"},0))),0),"")</f>
        <v>0</v>
      </c>
      <c r="AO1255" s="81">
        <f>_xlfn.IFNA(IF($D1255=3,IF($K1255="Not Paid by Tenant",0,INDEX('AMI Ref'!$O$8:$R$8,MATCH($K1255,{"Oil","Gas","Electric - Other","Electric ccASHP - split"},0))),0),"")</f>
        <v>0</v>
      </c>
      <c r="AP1255" s="81">
        <f>_xlfn.IFNA(IF($D1255=4,IF($K1255="Not Paid by Tenant",0,INDEX('AMI Ref'!$O$9:$R$9,MATCH($K1255,{"Oil","Gas","Electric - Other","Electric ccASHP - split"},0))),0),"")</f>
        <v>0</v>
      </c>
      <c r="AQ1255" s="81">
        <f>_xlfn.IFNA(IF($D1255=5,IF($K1255="Not Paid by Tenant",0,INDEX('AMI Ref'!$O$10:$R$10,MATCH($K1255,{"Oil","Gas","Electric - Other","Electric ccASHP - split"},0))),0),"")</f>
        <v>0</v>
      </c>
      <c r="AR1255" s="124">
        <f t="shared" si="172"/>
        <v>0</v>
      </c>
      <c r="AS1255" s="123" t="e">
        <f t="shared" si="173"/>
        <v>#N/A</v>
      </c>
    </row>
    <row r="1256" spans="1:45" x14ac:dyDescent="0.2">
      <c r="A1256" s="130">
        <v>1254</v>
      </c>
      <c r="B1256" s="177">
        <f>IF(OR(COUNTIF($B$2:$B1255,Input!$F1272)&lt;1,COUNTIF($O$2:$O1255,Input!$C1272)&lt;1),Input!F1272,0)</f>
        <v>0</v>
      </c>
      <c r="C1256" s="177">
        <f>IF(OR(COUNTIF($B$2:$B1255,Input!$F1272)&lt;1,COUNTIF($O$2:$O1255,Input!$C1272)&lt;1),Input!G1272,0)</f>
        <v>0</v>
      </c>
      <c r="D1256" s="177">
        <f>IF(OR(COUNTIF($B$2:$B1255,Input!$F1272)&lt;1,COUNTIF($O$2:$O1255,Input!$C1272)&lt;1),Input!H1272,0)</f>
        <v>0</v>
      </c>
      <c r="E1256" s="177">
        <f>IF(OR(COUNTIF($B$2:$B1255,Input!$F1272)&lt;1,COUNTIF($O$2:$O1255,Input!$C1272)&lt;1),Input!I1272,0)</f>
        <v>0</v>
      </c>
      <c r="F1256" s="177">
        <f>IF(OR(COUNTIF($B$2:$B1255,Input!$F1272)&lt;1,COUNTIF($O$2:$O1255,Input!$C1272)&lt;1),Input!J1272,0)</f>
        <v>0</v>
      </c>
      <c r="G1256" s="177">
        <f>IF(OR(COUNTIF($B$2:$B1255,Input!$F1272)&lt;1,COUNTIF($O$2:$O1255,Input!$C1272)&lt;1),Input!K1272,0)</f>
        <v>0</v>
      </c>
      <c r="H1256" s="177">
        <f>IF(OR(COUNTIF($B$2:$B1255,Input!$F1272)&lt;1,COUNTIF($O$2:$O1255,Input!$C1272)&lt;1),Input!L1272,0)</f>
        <v>0</v>
      </c>
      <c r="I1256" s="177">
        <f>IF(OR(COUNTIF($B$2:$B1255,Input!$F1272)&lt;1,COUNTIF($O$2:$O1255,Input!$C1272)&lt;1),Input!M1272,0)</f>
        <v>0</v>
      </c>
      <c r="J1256" s="177">
        <f>IF(OR(COUNTIF($B$2:$B1255,Input!$F1272)&lt;1,COUNTIF($O$2:$O1255,Input!$C1272)&lt;1),Input!N1272,0)</f>
        <v>0</v>
      </c>
      <c r="K1256" s="177">
        <f>IF(OR(COUNTIF($B$2:$B1255,Input!$F1272)&lt;1,COUNTIF($O$2:$O1255,Input!$C1272)&lt;1),Input!O1272,0)</f>
        <v>0</v>
      </c>
      <c r="L1256" s="177">
        <f>IF(OR(COUNTIF($B$2:$B1255,Input!$F1272)&lt;1,COUNTIF($O$2:$O1255,Input!$C1272)&lt;1),Input!P1272,0)</f>
        <v>0</v>
      </c>
      <c r="M1256" s="129" t="str">
        <f t="shared" si="168"/>
        <v/>
      </c>
      <c r="N1256" s="161">
        <f t="shared" si="166"/>
        <v>0</v>
      </c>
      <c r="O1256" s="168">
        <f>Input!C1272</f>
        <v>0</v>
      </c>
      <c r="P1256" s="168"/>
      <c r="R1256" s="131">
        <f t="shared" si="167"/>
        <v>0</v>
      </c>
      <c r="S1256" s="133" t="str">
        <f t="shared" si="169"/>
        <v xml:space="preserve"> </v>
      </c>
      <c r="T1256" s="133"/>
      <c r="U1256" s="132" t="str">
        <f>_xlfn.IFNA(IF($D1256=0,LOOKUP($F1256,{0.1,0.2,0.3,0.4,0.5,0.6,0.7,0.8,0.9,1},{22,34,46,58,70,82,94,106,118,130}),""),"")</f>
        <v/>
      </c>
      <c r="V1256" s="132" t="str">
        <f>_xlfn.IFNA(IF($D1256=1,LOOKUP($F1256,{0.1,0.2,0.3,0.4,0.5,0.6,0.7,0.8,0.9,1},{23,35,47,59,71,83,95,107,119,131}),""),"")</f>
        <v/>
      </c>
      <c r="W1256" s="132" t="str">
        <f>_xlfn.IFNA(IF($D1256=2,LOOKUP($F1256,{0.1,0.2,0.3,0.4,0.5,0.6,0.7,0.8,0.9,1},{24,36,48,60,72,84,96,108,120,132}),""),"")</f>
        <v/>
      </c>
      <c r="X1256" s="132" t="str">
        <f>_xlfn.IFNA(IF($D1256=3,LOOKUP($F1256,{0.1,0.2,0.3,0.4,0.5,0.6,0.7,0.8,0.9,1},{25,37,49,61,73,85,97,109,121,133}),""),"")</f>
        <v/>
      </c>
      <c r="Y1256" s="132" t="str">
        <f>_xlfn.IFNA(IF($D1256=4,LOOKUP($F1256,{0.1,0.2,0.3,0.4,0.5,0.6,0.7,0.8,0.9,1},{26,38,50,62,74,86,98,110,122,134}),""),"")</f>
        <v/>
      </c>
      <c r="Z1256" s="132" t="str">
        <f>_xlfn.IFNA(IF($D1256=5,LOOKUP($F1256,{0.1,0.2,0.3,0.4,0.5,0.6,0.7,0.8,0.9,1},{27,39,51,63,75,87,99,111,123,135}),""),"")</f>
        <v/>
      </c>
      <c r="AA1256" s="132">
        <f t="shared" si="170"/>
        <v>0</v>
      </c>
      <c r="AB1256" s="132" t="str">
        <f t="shared" si="171"/>
        <v>00</v>
      </c>
      <c r="AC1256" s="82" t="e">
        <f>VLOOKUP(AB1256,'AMI Ref'!T:U,2,FALSE)</f>
        <v>#N/A</v>
      </c>
      <c r="AD1256" s="124"/>
      <c r="AE1256" s="81" t="str">
        <f>_xlfn.IFNA(IF($D1256=0,IF($J1256="Not Paid by Tenant",0,INDEX('AMI Ref'!$K$5:$N$5,MATCH($J1256,{"Oil","Gas","Electric - Other","ELECTRIC - HEAT PUMP"},0))),0),"")</f>
        <v/>
      </c>
      <c r="AF1256" s="81">
        <f>_xlfn.IFNA(IF($D1256=1,IF($J1256="Not Paid by Tenant",0,INDEX('AMI Ref'!$K$6:$N$6,MATCH($J1256,{"Oil","Gas","Electric - Other","ELECTRIC - HEAT PUMP"},0))),0),"")</f>
        <v>0</v>
      </c>
      <c r="AG1256" s="81">
        <f>_xlfn.IFNA(IF($D1256=2,IF($J1256="Not Paid by Tenant",0,INDEX('AMI Ref'!$K$7:$N$7,MATCH($J1256,{"Oil","Gas","Electric - Other","ELECTRIC - HEAT PUMP"},0))),0),"")</f>
        <v>0</v>
      </c>
      <c r="AH1256" s="81">
        <f>_xlfn.IFNA(IF($D1256=3,IF($J1256="Not Paid by Tenant",0,INDEX('AMI Ref'!$K$8:$N$8,MATCH($J1256,{"Oil","Gas","Electric - Other","ELECTRIC - HEAT PUMP"},0))),0),"")</f>
        <v>0</v>
      </c>
      <c r="AI1256" s="81">
        <f>_xlfn.IFNA(IF($D1256=4,IF($J1256="Not Paid by Tenant",0,INDEX('AMI Ref'!$K$9:$N$9,MATCH($J1256,{"Oil","Gas","Electric - Other","ELECTRIC - HEAT PUMP"},0))),0),"")</f>
        <v>0</v>
      </c>
      <c r="AJ1256" s="81">
        <f>_xlfn.IFNA(IF($D1256=5,IF($J1256="Not Paid by Tenant",0,INDEX('AMI Ref'!$K$10:$N$10,MATCH($J1256,{"Oil","Gas","Electric - Other","ELECTRIC - HEAT PUMP"},0))),0),"")</f>
        <v>0</v>
      </c>
      <c r="AK1256" s="128"/>
      <c r="AL1256" s="81" t="str">
        <f>_xlfn.IFNA(IF($D1256=0,IF($K1256="Not Paid by Tenant",0,INDEX('AMI Ref'!$O$5:$R$5,MATCH($K1256,{"Oil","Gas","Electric - Other","Electric ccASHP - split"},0))),0),"")</f>
        <v/>
      </c>
      <c r="AM1256" s="81">
        <f>_xlfn.IFNA(IF($D1256=1,IF($K1256="Not Paid by Tenant",0,INDEX('AMI Ref'!$O$6:$R$6,MATCH($K1256,{"Oil","Gas","Electric - Other","Electric ccASHP - split"},0))),0),"")</f>
        <v>0</v>
      </c>
      <c r="AN1256" s="81">
        <f>_xlfn.IFNA(IF($D1256=2,IF($K1256="Not Paid by Tenant",0,INDEX('AMI Ref'!$O$7:$R$7,MATCH($K1256,{"Oil","Gas","Electric - Other","Electric ccASHP - split"},0))),0),"")</f>
        <v>0</v>
      </c>
      <c r="AO1256" s="81">
        <f>_xlfn.IFNA(IF($D1256=3,IF($K1256="Not Paid by Tenant",0,INDEX('AMI Ref'!$O$8:$R$8,MATCH($K1256,{"Oil","Gas","Electric - Other","Electric ccASHP - split"},0))),0),"")</f>
        <v>0</v>
      </c>
      <c r="AP1256" s="81">
        <f>_xlfn.IFNA(IF($D1256=4,IF($K1256="Not Paid by Tenant",0,INDEX('AMI Ref'!$O$9:$R$9,MATCH($K1256,{"Oil","Gas","Electric - Other","Electric ccASHP - split"},0))),0),"")</f>
        <v>0</v>
      </c>
      <c r="AQ1256" s="81">
        <f>_xlfn.IFNA(IF($D1256=5,IF($K1256="Not Paid by Tenant",0,INDEX('AMI Ref'!$O$10:$R$10,MATCH($K1256,{"Oil","Gas","Electric - Other","Electric ccASHP - split"},0))),0),"")</f>
        <v>0</v>
      </c>
      <c r="AR1256" s="124">
        <f t="shared" si="172"/>
        <v>0</v>
      </c>
      <c r="AS1256" s="123" t="e">
        <f t="shared" si="173"/>
        <v>#N/A</v>
      </c>
    </row>
    <row r="1257" spans="1:45" x14ac:dyDescent="0.2">
      <c r="A1257" s="130">
        <v>1255</v>
      </c>
      <c r="B1257" s="177">
        <f>IF(OR(COUNTIF($B$2:$B1256,Input!$F1273)&lt;1,COUNTIF($O$2:$O1256,Input!$C1273)&lt;1),Input!F1273,0)</f>
        <v>0</v>
      </c>
      <c r="C1257" s="177">
        <f>IF(OR(COUNTIF($B$2:$B1256,Input!$F1273)&lt;1,COUNTIF($O$2:$O1256,Input!$C1273)&lt;1),Input!G1273,0)</f>
        <v>0</v>
      </c>
      <c r="D1257" s="177">
        <f>IF(OR(COUNTIF($B$2:$B1256,Input!$F1273)&lt;1,COUNTIF($O$2:$O1256,Input!$C1273)&lt;1),Input!H1273,0)</f>
        <v>0</v>
      </c>
      <c r="E1257" s="177">
        <f>IF(OR(COUNTIF($B$2:$B1256,Input!$F1273)&lt;1,COUNTIF($O$2:$O1256,Input!$C1273)&lt;1),Input!I1273,0)</f>
        <v>0</v>
      </c>
      <c r="F1257" s="177">
        <f>IF(OR(COUNTIF($B$2:$B1256,Input!$F1273)&lt;1,COUNTIF($O$2:$O1256,Input!$C1273)&lt;1),Input!J1273,0)</f>
        <v>0</v>
      </c>
      <c r="G1257" s="177">
        <f>IF(OR(COUNTIF($B$2:$B1256,Input!$F1273)&lt;1,COUNTIF($O$2:$O1256,Input!$C1273)&lt;1),Input!K1273,0)</f>
        <v>0</v>
      </c>
      <c r="H1257" s="177">
        <f>IF(OR(COUNTIF($B$2:$B1256,Input!$F1273)&lt;1,COUNTIF($O$2:$O1256,Input!$C1273)&lt;1),Input!L1273,0)</f>
        <v>0</v>
      </c>
      <c r="I1257" s="177">
        <f>IF(OR(COUNTIF($B$2:$B1256,Input!$F1273)&lt;1,COUNTIF($O$2:$O1256,Input!$C1273)&lt;1),Input!M1273,0)</f>
        <v>0</v>
      </c>
      <c r="J1257" s="177">
        <f>IF(OR(COUNTIF($B$2:$B1256,Input!$F1273)&lt;1,COUNTIF($O$2:$O1256,Input!$C1273)&lt;1),Input!N1273,0)</f>
        <v>0</v>
      </c>
      <c r="K1257" s="177">
        <f>IF(OR(COUNTIF($B$2:$B1256,Input!$F1273)&lt;1,COUNTIF($O$2:$O1256,Input!$C1273)&lt;1),Input!O1273,0)</f>
        <v>0</v>
      </c>
      <c r="L1257" s="177">
        <f>IF(OR(COUNTIF($B$2:$B1256,Input!$F1273)&lt;1,COUNTIF($O$2:$O1256,Input!$C1273)&lt;1),Input!P1273,0)</f>
        <v>0</v>
      </c>
      <c r="M1257" s="129" t="str">
        <f t="shared" si="168"/>
        <v/>
      </c>
      <c r="N1257" s="161">
        <f t="shared" si="166"/>
        <v>0</v>
      </c>
      <c r="O1257" s="168">
        <f>Input!C1273</f>
        <v>0</v>
      </c>
      <c r="P1257" s="168"/>
      <c r="R1257" s="131">
        <f t="shared" si="167"/>
        <v>0</v>
      </c>
      <c r="S1257" s="133" t="str">
        <f t="shared" si="169"/>
        <v xml:space="preserve"> </v>
      </c>
      <c r="T1257" s="133"/>
      <c r="U1257" s="132" t="str">
        <f>_xlfn.IFNA(IF($D1257=0,LOOKUP($F1257,{0.1,0.2,0.3,0.4,0.5,0.6,0.7,0.8,0.9,1},{22,34,46,58,70,82,94,106,118,130}),""),"")</f>
        <v/>
      </c>
      <c r="V1257" s="132" t="str">
        <f>_xlfn.IFNA(IF($D1257=1,LOOKUP($F1257,{0.1,0.2,0.3,0.4,0.5,0.6,0.7,0.8,0.9,1},{23,35,47,59,71,83,95,107,119,131}),""),"")</f>
        <v/>
      </c>
      <c r="W1257" s="132" t="str">
        <f>_xlfn.IFNA(IF($D1257=2,LOOKUP($F1257,{0.1,0.2,0.3,0.4,0.5,0.6,0.7,0.8,0.9,1},{24,36,48,60,72,84,96,108,120,132}),""),"")</f>
        <v/>
      </c>
      <c r="X1257" s="132" t="str">
        <f>_xlfn.IFNA(IF($D1257=3,LOOKUP($F1257,{0.1,0.2,0.3,0.4,0.5,0.6,0.7,0.8,0.9,1},{25,37,49,61,73,85,97,109,121,133}),""),"")</f>
        <v/>
      </c>
      <c r="Y1257" s="132" t="str">
        <f>_xlfn.IFNA(IF($D1257=4,LOOKUP($F1257,{0.1,0.2,0.3,0.4,0.5,0.6,0.7,0.8,0.9,1},{26,38,50,62,74,86,98,110,122,134}),""),"")</f>
        <v/>
      </c>
      <c r="Z1257" s="132" t="str">
        <f>_xlfn.IFNA(IF($D1257=5,LOOKUP($F1257,{0.1,0.2,0.3,0.4,0.5,0.6,0.7,0.8,0.9,1},{27,39,51,63,75,87,99,111,123,135}),""),"")</f>
        <v/>
      </c>
      <c r="AA1257" s="132">
        <f t="shared" si="170"/>
        <v>0</v>
      </c>
      <c r="AB1257" s="132" t="str">
        <f t="shared" si="171"/>
        <v>00</v>
      </c>
      <c r="AC1257" s="82" t="e">
        <f>VLOOKUP(AB1257,'AMI Ref'!T:U,2,FALSE)</f>
        <v>#N/A</v>
      </c>
      <c r="AD1257" s="124"/>
      <c r="AE1257" s="81" t="str">
        <f>_xlfn.IFNA(IF($D1257=0,IF($J1257="Not Paid by Tenant",0,INDEX('AMI Ref'!$K$5:$N$5,MATCH($J1257,{"Oil","Gas","Electric - Other","ELECTRIC - HEAT PUMP"},0))),0),"")</f>
        <v/>
      </c>
      <c r="AF1257" s="81">
        <f>_xlfn.IFNA(IF($D1257=1,IF($J1257="Not Paid by Tenant",0,INDEX('AMI Ref'!$K$6:$N$6,MATCH($J1257,{"Oil","Gas","Electric - Other","ELECTRIC - HEAT PUMP"},0))),0),"")</f>
        <v>0</v>
      </c>
      <c r="AG1257" s="81">
        <f>_xlfn.IFNA(IF($D1257=2,IF($J1257="Not Paid by Tenant",0,INDEX('AMI Ref'!$K$7:$N$7,MATCH($J1257,{"Oil","Gas","Electric - Other","ELECTRIC - HEAT PUMP"},0))),0),"")</f>
        <v>0</v>
      </c>
      <c r="AH1257" s="81">
        <f>_xlfn.IFNA(IF($D1257=3,IF($J1257="Not Paid by Tenant",0,INDEX('AMI Ref'!$K$8:$N$8,MATCH($J1257,{"Oil","Gas","Electric - Other","ELECTRIC - HEAT PUMP"},0))),0),"")</f>
        <v>0</v>
      </c>
      <c r="AI1257" s="81">
        <f>_xlfn.IFNA(IF($D1257=4,IF($J1257="Not Paid by Tenant",0,INDEX('AMI Ref'!$K$9:$N$9,MATCH($J1257,{"Oil","Gas","Electric - Other","ELECTRIC - HEAT PUMP"},0))),0),"")</f>
        <v>0</v>
      </c>
      <c r="AJ1257" s="81">
        <f>_xlfn.IFNA(IF($D1257=5,IF($J1257="Not Paid by Tenant",0,INDEX('AMI Ref'!$K$10:$N$10,MATCH($J1257,{"Oil","Gas","Electric - Other","ELECTRIC - HEAT PUMP"},0))),0),"")</f>
        <v>0</v>
      </c>
      <c r="AK1257" s="128"/>
      <c r="AL1257" s="81" t="str">
        <f>_xlfn.IFNA(IF($D1257=0,IF($K1257="Not Paid by Tenant",0,INDEX('AMI Ref'!$O$5:$R$5,MATCH($K1257,{"Oil","Gas","Electric - Other","Electric ccASHP - split"},0))),0),"")</f>
        <v/>
      </c>
      <c r="AM1257" s="81">
        <f>_xlfn.IFNA(IF($D1257=1,IF($K1257="Not Paid by Tenant",0,INDEX('AMI Ref'!$O$6:$R$6,MATCH($K1257,{"Oil","Gas","Electric - Other","Electric ccASHP - split"},0))),0),"")</f>
        <v>0</v>
      </c>
      <c r="AN1257" s="81">
        <f>_xlfn.IFNA(IF($D1257=2,IF($K1257="Not Paid by Tenant",0,INDEX('AMI Ref'!$O$7:$R$7,MATCH($K1257,{"Oil","Gas","Electric - Other","Electric ccASHP - split"},0))),0),"")</f>
        <v>0</v>
      </c>
      <c r="AO1257" s="81">
        <f>_xlfn.IFNA(IF($D1257=3,IF($K1257="Not Paid by Tenant",0,INDEX('AMI Ref'!$O$8:$R$8,MATCH($K1257,{"Oil","Gas","Electric - Other","Electric ccASHP - split"},0))),0),"")</f>
        <v>0</v>
      </c>
      <c r="AP1257" s="81">
        <f>_xlfn.IFNA(IF($D1257=4,IF($K1257="Not Paid by Tenant",0,INDEX('AMI Ref'!$O$9:$R$9,MATCH($K1257,{"Oil","Gas","Electric - Other","Electric ccASHP - split"},0))),0),"")</f>
        <v>0</v>
      </c>
      <c r="AQ1257" s="81">
        <f>_xlfn.IFNA(IF($D1257=5,IF($K1257="Not Paid by Tenant",0,INDEX('AMI Ref'!$O$10:$R$10,MATCH($K1257,{"Oil","Gas","Electric - Other","Electric ccASHP - split"},0))),0),"")</f>
        <v>0</v>
      </c>
      <c r="AR1257" s="124">
        <f t="shared" si="172"/>
        <v>0</v>
      </c>
      <c r="AS1257" s="123" t="e">
        <f t="shared" si="173"/>
        <v>#N/A</v>
      </c>
    </row>
    <row r="1258" spans="1:45" x14ac:dyDescent="0.2">
      <c r="A1258" s="130">
        <v>1256</v>
      </c>
      <c r="B1258" s="177">
        <f>IF(OR(COUNTIF($B$2:$B1257,Input!$F1274)&lt;1,COUNTIF($O$2:$O1257,Input!$C1274)&lt;1),Input!F1274,0)</f>
        <v>0</v>
      </c>
      <c r="C1258" s="177">
        <f>IF(OR(COUNTIF($B$2:$B1257,Input!$F1274)&lt;1,COUNTIF($O$2:$O1257,Input!$C1274)&lt;1),Input!G1274,0)</f>
        <v>0</v>
      </c>
      <c r="D1258" s="177">
        <f>IF(OR(COUNTIF($B$2:$B1257,Input!$F1274)&lt;1,COUNTIF($O$2:$O1257,Input!$C1274)&lt;1),Input!H1274,0)</f>
        <v>0</v>
      </c>
      <c r="E1258" s="177">
        <f>IF(OR(COUNTIF($B$2:$B1257,Input!$F1274)&lt;1,COUNTIF($O$2:$O1257,Input!$C1274)&lt;1),Input!I1274,0)</f>
        <v>0</v>
      </c>
      <c r="F1258" s="177">
        <f>IF(OR(COUNTIF($B$2:$B1257,Input!$F1274)&lt;1,COUNTIF($O$2:$O1257,Input!$C1274)&lt;1),Input!J1274,0)</f>
        <v>0</v>
      </c>
      <c r="G1258" s="177">
        <f>IF(OR(COUNTIF($B$2:$B1257,Input!$F1274)&lt;1,COUNTIF($O$2:$O1257,Input!$C1274)&lt;1),Input!K1274,0)</f>
        <v>0</v>
      </c>
      <c r="H1258" s="177">
        <f>IF(OR(COUNTIF($B$2:$B1257,Input!$F1274)&lt;1,COUNTIF($O$2:$O1257,Input!$C1274)&lt;1),Input!L1274,0)</f>
        <v>0</v>
      </c>
      <c r="I1258" s="177">
        <f>IF(OR(COUNTIF($B$2:$B1257,Input!$F1274)&lt;1,COUNTIF($O$2:$O1257,Input!$C1274)&lt;1),Input!M1274,0)</f>
        <v>0</v>
      </c>
      <c r="J1258" s="177">
        <f>IF(OR(COUNTIF($B$2:$B1257,Input!$F1274)&lt;1,COUNTIF($O$2:$O1257,Input!$C1274)&lt;1),Input!N1274,0)</f>
        <v>0</v>
      </c>
      <c r="K1258" s="177">
        <f>IF(OR(COUNTIF($B$2:$B1257,Input!$F1274)&lt;1,COUNTIF($O$2:$O1257,Input!$C1274)&lt;1),Input!O1274,0)</f>
        <v>0</v>
      </c>
      <c r="L1258" s="177">
        <f>IF(OR(COUNTIF($B$2:$B1257,Input!$F1274)&lt;1,COUNTIF($O$2:$O1257,Input!$C1274)&lt;1),Input!P1274,0)</f>
        <v>0</v>
      </c>
      <c r="M1258" s="129" t="str">
        <f t="shared" si="168"/>
        <v/>
      </c>
      <c r="N1258" s="161">
        <f t="shared" si="166"/>
        <v>0</v>
      </c>
      <c r="O1258" s="168">
        <f>Input!C1274</f>
        <v>0</v>
      </c>
      <c r="P1258" s="168"/>
      <c r="R1258" s="131">
        <f t="shared" si="167"/>
        <v>0</v>
      </c>
      <c r="S1258" s="133" t="str">
        <f t="shared" si="169"/>
        <v xml:space="preserve"> </v>
      </c>
      <c r="T1258" s="133"/>
      <c r="U1258" s="132" t="str">
        <f>_xlfn.IFNA(IF($D1258=0,LOOKUP($F1258,{0.1,0.2,0.3,0.4,0.5,0.6,0.7,0.8,0.9,1},{22,34,46,58,70,82,94,106,118,130}),""),"")</f>
        <v/>
      </c>
      <c r="V1258" s="132" t="str">
        <f>_xlfn.IFNA(IF($D1258=1,LOOKUP($F1258,{0.1,0.2,0.3,0.4,0.5,0.6,0.7,0.8,0.9,1},{23,35,47,59,71,83,95,107,119,131}),""),"")</f>
        <v/>
      </c>
      <c r="W1258" s="132" t="str">
        <f>_xlfn.IFNA(IF($D1258=2,LOOKUP($F1258,{0.1,0.2,0.3,0.4,0.5,0.6,0.7,0.8,0.9,1},{24,36,48,60,72,84,96,108,120,132}),""),"")</f>
        <v/>
      </c>
      <c r="X1258" s="132" t="str">
        <f>_xlfn.IFNA(IF($D1258=3,LOOKUP($F1258,{0.1,0.2,0.3,0.4,0.5,0.6,0.7,0.8,0.9,1},{25,37,49,61,73,85,97,109,121,133}),""),"")</f>
        <v/>
      </c>
      <c r="Y1258" s="132" t="str">
        <f>_xlfn.IFNA(IF($D1258=4,LOOKUP($F1258,{0.1,0.2,0.3,0.4,0.5,0.6,0.7,0.8,0.9,1},{26,38,50,62,74,86,98,110,122,134}),""),"")</f>
        <v/>
      </c>
      <c r="Z1258" s="132" t="str">
        <f>_xlfn.IFNA(IF($D1258=5,LOOKUP($F1258,{0.1,0.2,0.3,0.4,0.5,0.6,0.7,0.8,0.9,1},{27,39,51,63,75,87,99,111,123,135}),""),"")</f>
        <v/>
      </c>
      <c r="AA1258" s="132">
        <f t="shared" si="170"/>
        <v>0</v>
      </c>
      <c r="AB1258" s="132" t="str">
        <f t="shared" si="171"/>
        <v>00</v>
      </c>
      <c r="AC1258" s="82" t="e">
        <f>VLOOKUP(AB1258,'AMI Ref'!T:U,2,FALSE)</f>
        <v>#N/A</v>
      </c>
      <c r="AD1258" s="124"/>
      <c r="AE1258" s="81" t="str">
        <f>_xlfn.IFNA(IF($D1258=0,IF($J1258="Not Paid by Tenant",0,INDEX('AMI Ref'!$K$5:$N$5,MATCH($J1258,{"Oil","Gas","Electric - Other","ELECTRIC - HEAT PUMP"},0))),0),"")</f>
        <v/>
      </c>
      <c r="AF1258" s="81">
        <f>_xlfn.IFNA(IF($D1258=1,IF($J1258="Not Paid by Tenant",0,INDEX('AMI Ref'!$K$6:$N$6,MATCH($J1258,{"Oil","Gas","Electric - Other","ELECTRIC - HEAT PUMP"},0))),0),"")</f>
        <v>0</v>
      </c>
      <c r="AG1258" s="81">
        <f>_xlfn.IFNA(IF($D1258=2,IF($J1258="Not Paid by Tenant",0,INDEX('AMI Ref'!$K$7:$N$7,MATCH($J1258,{"Oil","Gas","Electric - Other","ELECTRIC - HEAT PUMP"},0))),0),"")</f>
        <v>0</v>
      </c>
      <c r="AH1258" s="81">
        <f>_xlfn.IFNA(IF($D1258=3,IF($J1258="Not Paid by Tenant",0,INDEX('AMI Ref'!$K$8:$N$8,MATCH($J1258,{"Oil","Gas","Electric - Other","ELECTRIC - HEAT PUMP"},0))),0),"")</f>
        <v>0</v>
      </c>
      <c r="AI1258" s="81">
        <f>_xlfn.IFNA(IF($D1258=4,IF($J1258="Not Paid by Tenant",0,INDEX('AMI Ref'!$K$9:$N$9,MATCH($J1258,{"Oil","Gas","Electric - Other","ELECTRIC - HEAT PUMP"},0))),0),"")</f>
        <v>0</v>
      </c>
      <c r="AJ1258" s="81">
        <f>_xlfn.IFNA(IF($D1258=5,IF($J1258="Not Paid by Tenant",0,INDEX('AMI Ref'!$K$10:$N$10,MATCH($J1258,{"Oil","Gas","Electric - Other","ELECTRIC - HEAT PUMP"},0))),0),"")</f>
        <v>0</v>
      </c>
      <c r="AK1258" s="128"/>
      <c r="AL1258" s="81" t="str">
        <f>_xlfn.IFNA(IF($D1258=0,IF($K1258="Not Paid by Tenant",0,INDEX('AMI Ref'!$O$5:$R$5,MATCH($K1258,{"Oil","Gas","Electric - Other","Electric ccASHP - split"},0))),0),"")</f>
        <v/>
      </c>
      <c r="AM1258" s="81">
        <f>_xlfn.IFNA(IF($D1258=1,IF($K1258="Not Paid by Tenant",0,INDEX('AMI Ref'!$O$6:$R$6,MATCH($K1258,{"Oil","Gas","Electric - Other","Electric ccASHP - split"},0))),0),"")</f>
        <v>0</v>
      </c>
      <c r="AN1258" s="81">
        <f>_xlfn.IFNA(IF($D1258=2,IF($K1258="Not Paid by Tenant",0,INDEX('AMI Ref'!$O$7:$R$7,MATCH($K1258,{"Oil","Gas","Electric - Other","Electric ccASHP - split"},0))),0),"")</f>
        <v>0</v>
      </c>
      <c r="AO1258" s="81">
        <f>_xlfn.IFNA(IF($D1258=3,IF($K1258="Not Paid by Tenant",0,INDEX('AMI Ref'!$O$8:$R$8,MATCH($K1258,{"Oil","Gas","Electric - Other","Electric ccASHP - split"},0))),0),"")</f>
        <v>0</v>
      </c>
      <c r="AP1258" s="81">
        <f>_xlfn.IFNA(IF($D1258=4,IF($K1258="Not Paid by Tenant",0,INDEX('AMI Ref'!$O$9:$R$9,MATCH($K1258,{"Oil","Gas","Electric - Other","Electric ccASHP - split"},0))),0),"")</f>
        <v>0</v>
      </c>
      <c r="AQ1258" s="81">
        <f>_xlfn.IFNA(IF($D1258=5,IF($K1258="Not Paid by Tenant",0,INDEX('AMI Ref'!$O$10:$R$10,MATCH($K1258,{"Oil","Gas","Electric - Other","Electric ccASHP - split"},0))),0),"")</f>
        <v>0</v>
      </c>
      <c r="AR1258" s="124">
        <f t="shared" si="172"/>
        <v>0</v>
      </c>
      <c r="AS1258" s="123" t="e">
        <f t="shared" si="173"/>
        <v>#N/A</v>
      </c>
    </row>
    <row r="1259" spans="1:45" x14ac:dyDescent="0.2">
      <c r="A1259" s="130">
        <v>1257</v>
      </c>
      <c r="B1259" s="177">
        <f>IF(OR(COUNTIF($B$2:$B1258,Input!$F1275)&lt;1,COUNTIF($O$2:$O1258,Input!$C1275)&lt;1),Input!F1275,0)</f>
        <v>0</v>
      </c>
      <c r="C1259" s="177">
        <f>IF(OR(COUNTIF($B$2:$B1258,Input!$F1275)&lt;1,COUNTIF($O$2:$O1258,Input!$C1275)&lt;1),Input!G1275,0)</f>
        <v>0</v>
      </c>
      <c r="D1259" s="177">
        <f>IF(OR(COUNTIF($B$2:$B1258,Input!$F1275)&lt;1,COUNTIF($O$2:$O1258,Input!$C1275)&lt;1),Input!H1275,0)</f>
        <v>0</v>
      </c>
      <c r="E1259" s="177">
        <f>IF(OR(COUNTIF($B$2:$B1258,Input!$F1275)&lt;1,COUNTIF($O$2:$O1258,Input!$C1275)&lt;1),Input!I1275,0)</f>
        <v>0</v>
      </c>
      <c r="F1259" s="177">
        <f>IF(OR(COUNTIF($B$2:$B1258,Input!$F1275)&lt;1,COUNTIF($O$2:$O1258,Input!$C1275)&lt;1),Input!J1275,0)</f>
        <v>0</v>
      </c>
      <c r="G1259" s="177">
        <f>IF(OR(COUNTIF($B$2:$B1258,Input!$F1275)&lt;1,COUNTIF($O$2:$O1258,Input!$C1275)&lt;1),Input!K1275,0)</f>
        <v>0</v>
      </c>
      <c r="H1259" s="177">
        <f>IF(OR(COUNTIF($B$2:$B1258,Input!$F1275)&lt;1,COUNTIF($O$2:$O1258,Input!$C1275)&lt;1),Input!L1275,0)</f>
        <v>0</v>
      </c>
      <c r="I1259" s="177">
        <f>IF(OR(COUNTIF($B$2:$B1258,Input!$F1275)&lt;1,COUNTIF($O$2:$O1258,Input!$C1275)&lt;1),Input!M1275,0)</f>
        <v>0</v>
      </c>
      <c r="J1259" s="177">
        <f>IF(OR(COUNTIF($B$2:$B1258,Input!$F1275)&lt;1,COUNTIF($O$2:$O1258,Input!$C1275)&lt;1),Input!N1275,0)</f>
        <v>0</v>
      </c>
      <c r="K1259" s="177">
        <f>IF(OR(COUNTIF($B$2:$B1258,Input!$F1275)&lt;1,COUNTIF($O$2:$O1258,Input!$C1275)&lt;1),Input!O1275,0)</f>
        <v>0</v>
      </c>
      <c r="L1259" s="177">
        <f>IF(OR(COUNTIF($B$2:$B1258,Input!$F1275)&lt;1,COUNTIF($O$2:$O1258,Input!$C1275)&lt;1),Input!P1275,0)</f>
        <v>0</v>
      </c>
      <c r="M1259" s="129" t="str">
        <f t="shared" si="168"/>
        <v/>
      </c>
      <c r="N1259" s="161">
        <f t="shared" si="166"/>
        <v>0</v>
      </c>
      <c r="O1259" s="168">
        <f>Input!C1275</f>
        <v>0</v>
      </c>
      <c r="P1259" s="168"/>
      <c r="R1259" s="131">
        <f t="shared" si="167"/>
        <v>0</v>
      </c>
      <c r="S1259" s="133" t="str">
        <f t="shared" si="169"/>
        <v xml:space="preserve"> </v>
      </c>
      <c r="T1259" s="133"/>
      <c r="U1259" s="132" t="str">
        <f>_xlfn.IFNA(IF($D1259=0,LOOKUP($F1259,{0.1,0.2,0.3,0.4,0.5,0.6,0.7,0.8,0.9,1},{22,34,46,58,70,82,94,106,118,130}),""),"")</f>
        <v/>
      </c>
      <c r="V1259" s="132" t="str">
        <f>_xlfn.IFNA(IF($D1259=1,LOOKUP($F1259,{0.1,0.2,0.3,0.4,0.5,0.6,0.7,0.8,0.9,1},{23,35,47,59,71,83,95,107,119,131}),""),"")</f>
        <v/>
      </c>
      <c r="W1259" s="132" t="str">
        <f>_xlfn.IFNA(IF($D1259=2,LOOKUP($F1259,{0.1,0.2,0.3,0.4,0.5,0.6,0.7,0.8,0.9,1},{24,36,48,60,72,84,96,108,120,132}),""),"")</f>
        <v/>
      </c>
      <c r="X1259" s="132" t="str">
        <f>_xlfn.IFNA(IF($D1259=3,LOOKUP($F1259,{0.1,0.2,0.3,0.4,0.5,0.6,0.7,0.8,0.9,1},{25,37,49,61,73,85,97,109,121,133}),""),"")</f>
        <v/>
      </c>
      <c r="Y1259" s="132" t="str">
        <f>_xlfn.IFNA(IF($D1259=4,LOOKUP($F1259,{0.1,0.2,0.3,0.4,0.5,0.6,0.7,0.8,0.9,1},{26,38,50,62,74,86,98,110,122,134}),""),"")</f>
        <v/>
      </c>
      <c r="Z1259" s="132" t="str">
        <f>_xlfn.IFNA(IF($D1259=5,LOOKUP($F1259,{0.1,0.2,0.3,0.4,0.5,0.6,0.7,0.8,0.9,1},{27,39,51,63,75,87,99,111,123,135}),""),"")</f>
        <v/>
      </c>
      <c r="AA1259" s="132">
        <f t="shared" si="170"/>
        <v>0</v>
      </c>
      <c r="AB1259" s="132" t="str">
        <f t="shared" si="171"/>
        <v>00</v>
      </c>
      <c r="AC1259" s="82" t="e">
        <f>VLOOKUP(AB1259,'AMI Ref'!T:U,2,FALSE)</f>
        <v>#N/A</v>
      </c>
      <c r="AD1259" s="124"/>
      <c r="AE1259" s="81" t="str">
        <f>_xlfn.IFNA(IF($D1259=0,IF($J1259="Not Paid by Tenant",0,INDEX('AMI Ref'!$K$5:$N$5,MATCH($J1259,{"Oil","Gas","Electric - Other","ELECTRIC - HEAT PUMP"},0))),0),"")</f>
        <v/>
      </c>
      <c r="AF1259" s="81">
        <f>_xlfn.IFNA(IF($D1259=1,IF($J1259="Not Paid by Tenant",0,INDEX('AMI Ref'!$K$6:$N$6,MATCH($J1259,{"Oil","Gas","Electric - Other","ELECTRIC - HEAT PUMP"},0))),0),"")</f>
        <v>0</v>
      </c>
      <c r="AG1259" s="81">
        <f>_xlfn.IFNA(IF($D1259=2,IF($J1259="Not Paid by Tenant",0,INDEX('AMI Ref'!$K$7:$N$7,MATCH($J1259,{"Oil","Gas","Electric - Other","ELECTRIC - HEAT PUMP"},0))),0),"")</f>
        <v>0</v>
      </c>
      <c r="AH1259" s="81">
        <f>_xlfn.IFNA(IF($D1259=3,IF($J1259="Not Paid by Tenant",0,INDEX('AMI Ref'!$K$8:$N$8,MATCH($J1259,{"Oil","Gas","Electric - Other","ELECTRIC - HEAT PUMP"},0))),0),"")</f>
        <v>0</v>
      </c>
      <c r="AI1259" s="81">
        <f>_xlfn.IFNA(IF($D1259=4,IF($J1259="Not Paid by Tenant",0,INDEX('AMI Ref'!$K$9:$N$9,MATCH($J1259,{"Oil","Gas","Electric - Other","ELECTRIC - HEAT PUMP"},0))),0),"")</f>
        <v>0</v>
      </c>
      <c r="AJ1259" s="81">
        <f>_xlfn.IFNA(IF($D1259=5,IF($J1259="Not Paid by Tenant",0,INDEX('AMI Ref'!$K$10:$N$10,MATCH($J1259,{"Oil","Gas","Electric - Other","ELECTRIC - HEAT PUMP"},0))),0),"")</f>
        <v>0</v>
      </c>
      <c r="AK1259" s="128"/>
      <c r="AL1259" s="81" t="str">
        <f>_xlfn.IFNA(IF($D1259=0,IF($K1259="Not Paid by Tenant",0,INDEX('AMI Ref'!$O$5:$R$5,MATCH($K1259,{"Oil","Gas","Electric - Other","Electric ccASHP - split"},0))),0),"")</f>
        <v/>
      </c>
      <c r="AM1259" s="81">
        <f>_xlfn.IFNA(IF($D1259=1,IF($K1259="Not Paid by Tenant",0,INDEX('AMI Ref'!$O$6:$R$6,MATCH($K1259,{"Oil","Gas","Electric - Other","Electric ccASHP - split"},0))),0),"")</f>
        <v>0</v>
      </c>
      <c r="AN1259" s="81">
        <f>_xlfn.IFNA(IF($D1259=2,IF($K1259="Not Paid by Tenant",0,INDEX('AMI Ref'!$O$7:$R$7,MATCH($K1259,{"Oil","Gas","Electric - Other","Electric ccASHP - split"},0))),0),"")</f>
        <v>0</v>
      </c>
      <c r="AO1259" s="81">
        <f>_xlfn.IFNA(IF($D1259=3,IF($K1259="Not Paid by Tenant",0,INDEX('AMI Ref'!$O$8:$R$8,MATCH($K1259,{"Oil","Gas","Electric - Other","Electric ccASHP - split"},0))),0),"")</f>
        <v>0</v>
      </c>
      <c r="AP1259" s="81">
        <f>_xlfn.IFNA(IF($D1259=4,IF($K1259="Not Paid by Tenant",0,INDEX('AMI Ref'!$O$9:$R$9,MATCH($K1259,{"Oil","Gas","Electric - Other","Electric ccASHP - split"},0))),0),"")</f>
        <v>0</v>
      </c>
      <c r="AQ1259" s="81">
        <f>_xlfn.IFNA(IF($D1259=5,IF($K1259="Not Paid by Tenant",0,INDEX('AMI Ref'!$O$10:$R$10,MATCH($K1259,{"Oil","Gas","Electric - Other","Electric ccASHP - split"},0))),0),"")</f>
        <v>0</v>
      </c>
      <c r="AR1259" s="124">
        <f t="shared" si="172"/>
        <v>0</v>
      </c>
      <c r="AS1259" s="123" t="e">
        <f t="shared" si="173"/>
        <v>#N/A</v>
      </c>
    </row>
    <row r="1260" spans="1:45" x14ac:dyDescent="0.2">
      <c r="A1260" s="130">
        <v>1258</v>
      </c>
      <c r="B1260" s="177">
        <f>IF(OR(COUNTIF($B$2:$B1259,Input!$F1276)&lt;1,COUNTIF($O$2:$O1259,Input!$C1276)&lt;1),Input!F1276,0)</f>
        <v>0</v>
      </c>
      <c r="C1260" s="177">
        <f>IF(OR(COUNTIF($B$2:$B1259,Input!$F1276)&lt;1,COUNTIF($O$2:$O1259,Input!$C1276)&lt;1),Input!G1276,0)</f>
        <v>0</v>
      </c>
      <c r="D1260" s="177">
        <f>IF(OR(COUNTIF($B$2:$B1259,Input!$F1276)&lt;1,COUNTIF($O$2:$O1259,Input!$C1276)&lt;1),Input!H1276,0)</f>
        <v>0</v>
      </c>
      <c r="E1260" s="177">
        <f>IF(OR(COUNTIF($B$2:$B1259,Input!$F1276)&lt;1,COUNTIF($O$2:$O1259,Input!$C1276)&lt;1),Input!I1276,0)</f>
        <v>0</v>
      </c>
      <c r="F1260" s="177">
        <f>IF(OR(COUNTIF($B$2:$B1259,Input!$F1276)&lt;1,COUNTIF($O$2:$O1259,Input!$C1276)&lt;1),Input!J1276,0)</f>
        <v>0</v>
      </c>
      <c r="G1260" s="177">
        <f>IF(OR(COUNTIF($B$2:$B1259,Input!$F1276)&lt;1,COUNTIF($O$2:$O1259,Input!$C1276)&lt;1),Input!K1276,0)</f>
        <v>0</v>
      </c>
      <c r="H1260" s="177">
        <f>IF(OR(COUNTIF($B$2:$B1259,Input!$F1276)&lt;1,COUNTIF($O$2:$O1259,Input!$C1276)&lt;1),Input!L1276,0)</f>
        <v>0</v>
      </c>
      <c r="I1260" s="177">
        <f>IF(OR(COUNTIF($B$2:$B1259,Input!$F1276)&lt;1,COUNTIF($O$2:$O1259,Input!$C1276)&lt;1),Input!M1276,0)</f>
        <v>0</v>
      </c>
      <c r="J1260" s="177">
        <f>IF(OR(COUNTIF($B$2:$B1259,Input!$F1276)&lt;1,COUNTIF($O$2:$O1259,Input!$C1276)&lt;1),Input!N1276,0)</f>
        <v>0</v>
      </c>
      <c r="K1260" s="177">
        <f>IF(OR(COUNTIF($B$2:$B1259,Input!$F1276)&lt;1,COUNTIF($O$2:$O1259,Input!$C1276)&lt;1),Input!O1276,0)</f>
        <v>0</v>
      </c>
      <c r="L1260" s="177">
        <f>IF(OR(COUNTIF($B$2:$B1259,Input!$F1276)&lt;1,COUNTIF($O$2:$O1259,Input!$C1276)&lt;1),Input!P1276,0)</f>
        <v>0</v>
      </c>
      <c r="M1260" s="129" t="str">
        <f t="shared" si="168"/>
        <v/>
      </c>
      <c r="N1260" s="161">
        <f t="shared" si="166"/>
        <v>0</v>
      </c>
      <c r="O1260" s="168">
        <f>Input!C1276</f>
        <v>0</v>
      </c>
      <c r="P1260" s="168"/>
      <c r="R1260" s="131">
        <f t="shared" si="167"/>
        <v>0</v>
      </c>
      <c r="S1260" s="133" t="str">
        <f t="shared" si="169"/>
        <v xml:space="preserve"> </v>
      </c>
      <c r="T1260" s="133"/>
      <c r="U1260" s="132" t="str">
        <f>_xlfn.IFNA(IF($D1260=0,LOOKUP($F1260,{0.1,0.2,0.3,0.4,0.5,0.6,0.7,0.8,0.9,1},{22,34,46,58,70,82,94,106,118,130}),""),"")</f>
        <v/>
      </c>
      <c r="V1260" s="132" t="str">
        <f>_xlfn.IFNA(IF($D1260=1,LOOKUP($F1260,{0.1,0.2,0.3,0.4,0.5,0.6,0.7,0.8,0.9,1},{23,35,47,59,71,83,95,107,119,131}),""),"")</f>
        <v/>
      </c>
      <c r="W1260" s="132" t="str">
        <f>_xlfn.IFNA(IF($D1260=2,LOOKUP($F1260,{0.1,0.2,0.3,0.4,0.5,0.6,0.7,0.8,0.9,1},{24,36,48,60,72,84,96,108,120,132}),""),"")</f>
        <v/>
      </c>
      <c r="X1260" s="132" t="str">
        <f>_xlfn.IFNA(IF($D1260=3,LOOKUP($F1260,{0.1,0.2,0.3,0.4,0.5,0.6,0.7,0.8,0.9,1},{25,37,49,61,73,85,97,109,121,133}),""),"")</f>
        <v/>
      </c>
      <c r="Y1260" s="132" t="str">
        <f>_xlfn.IFNA(IF($D1260=4,LOOKUP($F1260,{0.1,0.2,0.3,0.4,0.5,0.6,0.7,0.8,0.9,1},{26,38,50,62,74,86,98,110,122,134}),""),"")</f>
        <v/>
      </c>
      <c r="Z1260" s="132" t="str">
        <f>_xlfn.IFNA(IF($D1260=5,LOOKUP($F1260,{0.1,0.2,0.3,0.4,0.5,0.6,0.7,0.8,0.9,1},{27,39,51,63,75,87,99,111,123,135}),""),"")</f>
        <v/>
      </c>
      <c r="AA1260" s="132">
        <f t="shared" si="170"/>
        <v>0</v>
      </c>
      <c r="AB1260" s="132" t="str">
        <f t="shared" si="171"/>
        <v>00</v>
      </c>
      <c r="AC1260" s="82" t="e">
        <f>VLOOKUP(AB1260,'AMI Ref'!T:U,2,FALSE)</f>
        <v>#N/A</v>
      </c>
      <c r="AD1260" s="124"/>
      <c r="AE1260" s="81" t="str">
        <f>_xlfn.IFNA(IF($D1260=0,IF($J1260="Not Paid by Tenant",0,INDEX('AMI Ref'!$K$5:$N$5,MATCH($J1260,{"Oil","Gas","Electric - Other","ELECTRIC - HEAT PUMP"},0))),0),"")</f>
        <v/>
      </c>
      <c r="AF1260" s="81">
        <f>_xlfn.IFNA(IF($D1260=1,IF($J1260="Not Paid by Tenant",0,INDEX('AMI Ref'!$K$6:$N$6,MATCH($J1260,{"Oil","Gas","Electric - Other","ELECTRIC - HEAT PUMP"},0))),0),"")</f>
        <v>0</v>
      </c>
      <c r="AG1260" s="81">
        <f>_xlfn.IFNA(IF($D1260=2,IF($J1260="Not Paid by Tenant",0,INDEX('AMI Ref'!$K$7:$N$7,MATCH($J1260,{"Oil","Gas","Electric - Other","ELECTRIC - HEAT PUMP"},0))),0),"")</f>
        <v>0</v>
      </c>
      <c r="AH1260" s="81">
        <f>_xlfn.IFNA(IF($D1260=3,IF($J1260="Not Paid by Tenant",0,INDEX('AMI Ref'!$K$8:$N$8,MATCH($J1260,{"Oil","Gas","Electric - Other","ELECTRIC - HEAT PUMP"},0))),0),"")</f>
        <v>0</v>
      </c>
      <c r="AI1260" s="81">
        <f>_xlfn.IFNA(IF($D1260=4,IF($J1260="Not Paid by Tenant",0,INDEX('AMI Ref'!$K$9:$N$9,MATCH($J1260,{"Oil","Gas","Electric - Other","ELECTRIC - HEAT PUMP"},0))),0),"")</f>
        <v>0</v>
      </c>
      <c r="AJ1260" s="81">
        <f>_xlfn.IFNA(IF($D1260=5,IF($J1260="Not Paid by Tenant",0,INDEX('AMI Ref'!$K$10:$N$10,MATCH($J1260,{"Oil","Gas","Electric - Other","ELECTRIC - HEAT PUMP"},0))),0),"")</f>
        <v>0</v>
      </c>
      <c r="AK1260" s="128"/>
      <c r="AL1260" s="81" t="str">
        <f>_xlfn.IFNA(IF($D1260=0,IF($K1260="Not Paid by Tenant",0,INDEX('AMI Ref'!$O$5:$R$5,MATCH($K1260,{"Oil","Gas","Electric - Other","Electric ccASHP - split"},0))),0),"")</f>
        <v/>
      </c>
      <c r="AM1260" s="81">
        <f>_xlfn.IFNA(IF($D1260=1,IF($K1260="Not Paid by Tenant",0,INDEX('AMI Ref'!$O$6:$R$6,MATCH($K1260,{"Oil","Gas","Electric - Other","Electric ccASHP - split"},0))),0),"")</f>
        <v>0</v>
      </c>
      <c r="AN1260" s="81">
        <f>_xlfn.IFNA(IF($D1260=2,IF($K1260="Not Paid by Tenant",0,INDEX('AMI Ref'!$O$7:$R$7,MATCH($K1260,{"Oil","Gas","Electric - Other","Electric ccASHP - split"},0))),0),"")</f>
        <v>0</v>
      </c>
      <c r="AO1260" s="81">
        <f>_xlfn.IFNA(IF($D1260=3,IF($K1260="Not Paid by Tenant",0,INDEX('AMI Ref'!$O$8:$R$8,MATCH($K1260,{"Oil","Gas","Electric - Other","Electric ccASHP - split"},0))),0),"")</f>
        <v>0</v>
      </c>
      <c r="AP1260" s="81">
        <f>_xlfn.IFNA(IF($D1260=4,IF($K1260="Not Paid by Tenant",0,INDEX('AMI Ref'!$O$9:$R$9,MATCH($K1260,{"Oil","Gas","Electric - Other","Electric ccASHP - split"},0))),0),"")</f>
        <v>0</v>
      </c>
      <c r="AQ1260" s="81">
        <f>_xlfn.IFNA(IF($D1260=5,IF($K1260="Not Paid by Tenant",0,INDEX('AMI Ref'!$O$10:$R$10,MATCH($K1260,{"Oil","Gas","Electric - Other","Electric ccASHP - split"},0))),0),"")</f>
        <v>0</v>
      </c>
      <c r="AR1260" s="124">
        <f t="shared" si="172"/>
        <v>0</v>
      </c>
      <c r="AS1260" s="123" t="e">
        <f t="shared" si="173"/>
        <v>#N/A</v>
      </c>
    </row>
    <row r="1261" spans="1:45" x14ac:dyDescent="0.2">
      <c r="A1261" s="130">
        <v>1259</v>
      </c>
      <c r="B1261" s="177">
        <f>IF(OR(COUNTIF($B$2:$B1260,Input!$F1277)&lt;1,COUNTIF($O$2:$O1260,Input!$C1277)&lt;1),Input!F1277,0)</f>
        <v>0</v>
      </c>
      <c r="C1261" s="177">
        <f>IF(OR(COUNTIF($B$2:$B1260,Input!$F1277)&lt;1,COUNTIF($O$2:$O1260,Input!$C1277)&lt;1),Input!G1277,0)</f>
        <v>0</v>
      </c>
      <c r="D1261" s="177">
        <f>IF(OR(COUNTIF($B$2:$B1260,Input!$F1277)&lt;1,COUNTIF($O$2:$O1260,Input!$C1277)&lt;1),Input!H1277,0)</f>
        <v>0</v>
      </c>
      <c r="E1261" s="177">
        <f>IF(OR(COUNTIF($B$2:$B1260,Input!$F1277)&lt;1,COUNTIF($O$2:$O1260,Input!$C1277)&lt;1),Input!I1277,0)</f>
        <v>0</v>
      </c>
      <c r="F1261" s="177">
        <f>IF(OR(COUNTIF($B$2:$B1260,Input!$F1277)&lt;1,COUNTIF($O$2:$O1260,Input!$C1277)&lt;1),Input!J1277,0)</f>
        <v>0</v>
      </c>
      <c r="G1261" s="177">
        <f>IF(OR(COUNTIF($B$2:$B1260,Input!$F1277)&lt;1,COUNTIF($O$2:$O1260,Input!$C1277)&lt;1),Input!K1277,0)</f>
        <v>0</v>
      </c>
      <c r="H1261" s="177">
        <f>IF(OR(COUNTIF($B$2:$B1260,Input!$F1277)&lt;1,COUNTIF($O$2:$O1260,Input!$C1277)&lt;1),Input!L1277,0)</f>
        <v>0</v>
      </c>
      <c r="I1261" s="177">
        <f>IF(OR(COUNTIF($B$2:$B1260,Input!$F1277)&lt;1,COUNTIF($O$2:$O1260,Input!$C1277)&lt;1),Input!M1277,0)</f>
        <v>0</v>
      </c>
      <c r="J1261" s="177">
        <f>IF(OR(COUNTIF($B$2:$B1260,Input!$F1277)&lt;1,COUNTIF($O$2:$O1260,Input!$C1277)&lt;1),Input!N1277,0)</f>
        <v>0</v>
      </c>
      <c r="K1261" s="177">
        <f>IF(OR(COUNTIF($B$2:$B1260,Input!$F1277)&lt;1,COUNTIF($O$2:$O1260,Input!$C1277)&lt;1),Input!O1277,0)</f>
        <v>0</v>
      </c>
      <c r="L1261" s="177">
        <f>IF(OR(COUNTIF($B$2:$B1260,Input!$F1277)&lt;1,COUNTIF($O$2:$O1260,Input!$C1277)&lt;1),Input!P1277,0)</f>
        <v>0</v>
      </c>
      <c r="M1261" s="129" t="str">
        <f t="shared" si="168"/>
        <v/>
      </c>
      <c r="N1261" s="161">
        <f t="shared" si="166"/>
        <v>0</v>
      </c>
      <c r="O1261" s="168">
        <f>Input!C1277</f>
        <v>0</v>
      </c>
      <c r="P1261" s="168"/>
      <c r="R1261" s="131">
        <f t="shared" si="167"/>
        <v>0</v>
      </c>
      <c r="S1261" s="133" t="str">
        <f t="shared" si="169"/>
        <v xml:space="preserve"> </v>
      </c>
      <c r="T1261" s="133"/>
      <c r="U1261" s="132" t="str">
        <f>_xlfn.IFNA(IF($D1261=0,LOOKUP($F1261,{0.1,0.2,0.3,0.4,0.5,0.6,0.7,0.8,0.9,1},{22,34,46,58,70,82,94,106,118,130}),""),"")</f>
        <v/>
      </c>
      <c r="V1261" s="132" t="str">
        <f>_xlfn.IFNA(IF($D1261=1,LOOKUP($F1261,{0.1,0.2,0.3,0.4,0.5,0.6,0.7,0.8,0.9,1},{23,35,47,59,71,83,95,107,119,131}),""),"")</f>
        <v/>
      </c>
      <c r="W1261" s="132" t="str">
        <f>_xlfn.IFNA(IF($D1261=2,LOOKUP($F1261,{0.1,0.2,0.3,0.4,0.5,0.6,0.7,0.8,0.9,1},{24,36,48,60,72,84,96,108,120,132}),""),"")</f>
        <v/>
      </c>
      <c r="X1261" s="132" t="str">
        <f>_xlfn.IFNA(IF($D1261=3,LOOKUP($F1261,{0.1,0.2,0.3,0.4,0.5,0.6,0.7,0.8,0.9,1},{25,37,49,61,73,85,97,109,121,133}),""),"")</f>
        <v/>
      </c>
      <c r="Y1261" s="132" t="str">
        <f>_xlfn.IFNA(IF($D1261=4,LOOKUP($F1261,{0.1,0.2,0.3,0.4,0.5,0.6,0.7,0.8,0.9,1},{26,38,50,62,74,86,98,110,122,134}),""),"")</f>
        <v/>
      </c>
      <c r="Z1261" s="132" t="str">
        <f>_xlfn.IFNA(IF($D1261=5,LOOKUP($F1261,{0.1,0.2,0.3,0.4,0.5,0.6,0.7,0.8,0.9,1},{27,39,51,63,75,87,99,111,123,135}),""),"")</f>
        <v/>
      </c>
      <c r="AA1261" s="132">
        <f t="shared" si="170"/>
        <v>0</v>
      </c>
      <c r="AB1261" s="132" t="str">
        <f t="shared" si="171"/>
        <v>00</v>
      </c>
      <c r="AC1261" s="82" t="e">
        <f>VLOOKUP(AB1261,'AMI Ref'!T:U,2,FALSE)</f>
        <v>#N/A</v>
      </c>
      <c r="AD1261" s="124"/>
      <c r="AE1261" s="81" t="str">
        <f>_xlfn.IFNA(IF($D1261=0,IF($J1261="Not Paid by Tenant",0,INDEX('AMI Ref'!$K$5:$N$5,MATCH($J1261,{"Oil","Gas","Electric - Other","ELECTRIC - HEAT PUMP"},0))),0),"")</f>
        <v/>
      </c>
      <c r="AF1261" s="81">
        <f>_xlfn.IFNA(IF($D1261=1,IF($J1261="Not Paid by Tenant",0,INDEX('AMI Ref'!$K$6:$N$6,MATCH($J1261,{"Oil","Gas","Electric - Other","ELECTRIC - HEAT PUMP"},0))),0),"")</f>
        <v>0</v>
      </c>
      <c r="AG1261" s="81">
        <f>_xlfn.IFNA(IF($D1261=2,IF($J1261="Not Paid by Tenant",0,INDEX('AMI Ref'!$K$7:$N$7,MATCH($J1261,{"Oil","Gas","Electric - Other","ELECTRIC - HEAT PUMP"},0))),0),"")</f>
        <v>0</v>
      </c>
      <c r="AH1261" s="81">
        <f>_xlfn.IFNA(IF($D1261=3,IF($J1261="Not Paid by Tenant",0,INDEX('AMI Ref'!$K$8:$N$8,MATCH($J1261,{"Oil","Gas","Electric - Other","ELECTRIC - HEAT PUMP"},0))),0),"")</f>
        <v>0</v>
      </c>
      <c r="AI1261" s="81">
        <f>_xlfn.IFNA(IF($D1261=4,IF($J1261="Not Paid by Tenant",0,INDEX('AMI Ref'!$K$9:$N$9,MATCH($J1261,{"Oil","Gas","Electric - Other","ELECTRIC - HEAT PUMP"},0))),0),"")</f>
        <v>0</v>
      </c>
      <c r="AJ1261" s="81">
        <f>_xlfn.IFNA(IF($D1261=5,IF($J1261="Not Paid by Tenant",0,INDEX('AMI Ref'!$K$10:$N$10,MATCH($J1261,{"Oil","Gas","Electric - Other","ELECTRIC - HEAT PUMP"},0))),0),"")</f>
        <v>0</v>
      </c>
      <c r="AK1261" s="128"/>
      <c r="AL1261" s="81" t="str">
        <f>_xlfn.IFNA(IF($D1261=0,IF($K1261="Not Paid by Tenant",0,INDEX('AMI Ref'!$O$5:$R$5,MATCH($K1261,{"Oil","Gas","Electric - Other","Electric ccASHP - split"},0))),0),"")</f>
        <v/>
      </c>
      <c r="AM1261" s="81">
        <f>_xlfn.IFNA(IF($D1261=1,IF($K1261="Not Paid by Tenant",0,INDEX('AMI Ref'!$O$6:$R$6,MATCH($K1261,{"Oil","Gas","Electric - Other","Electric ccASHP - split"},0))),0),"")</f>
        <v>0</v>
      </c>
      <c r="AN1261" s="81">
        <f>_xlfn.IFNA(IF($D1261=2,IF($K1261="Not Paid by Tenant",0,INDEX('AMI Ref'!$O$7:$R$7,MATCH($K1261,{"Oil","Gas","Electric - Other","Electric ccASHP - split"},0))),0),"")</f>
        <v>0</v>
      </c>
      <c r="AO1261" s="81">
        <f>_xlfn.IFNA(IF($D1261=3,IF($K1261="Not Paid by Tenant",0,INDEX('AMI Ref'!$O$8:$R$8,MATCH($K1261,{"Oil","Gas","Electric - Other","Electric ccASHP - split"},0))),0),"")</f>
        <v>0</v>
      </c>
      <c r="AP1261" s="81">
        <f>_xlfn.IFNA(IF($D1261=4,IF($K1261="Not Paid by Tenant",0,INDEX('AMI Ref'!$O$9:$R$9,MATCH($K1261,{"Oil","Gas","Electric - Other","Electric ccASHP - split"},0))),0),"")</f>
        <v>0</v>
      </c>
      <c r="AQ1261" s="81">
        <f>_xlfn.IFNA(IF($D1261=5,IF($K1261="Not Paid by Tenant",0,INDEX('AMI Ref'!$O$10:$R$10,MATCH($K1261,{"Oil","Gas","Electric - Other","Electric ccASHP - split"},0))),0),"")</f>
        <v>0</v>
      </c>
      <c r="AR1261" s="124">
        <f t="shared" si="172"/>
        <v>0</v>
      </c>
      <c r="AS1261" s="123" t="e">
        <f t="shared" si="173"/>
        <v>#N/A</v>
      </c>
    </row>
    <row r="1262" spans="1:45" x14ac:dyDescent="0.2">
      <c r="A1262" s="130">
        <v>1260</v>
      </c>
      <c r="B1262" s="177">
        <f>IF(OR(COUNTIF($B$2:$B1261,Input!$F1278)&lt;1,COUNTIF($O$2:$O1261,Input!$C1278)&lt;1),Input!F1278,0)</f>
        <v>0</v>
      </c>
      <c r="C1262" s="177">
        <f>IF(OR(COUNTIF($B$2:$B1261,Input!$F1278)&lt;1,COUNTIF($O$2:$O1261,Input!$C1278)&lt;1),Input!G1278,0)</f>
        <v>0</v>
      </c>
      <c r="D1262" s="177">
        <f>IF(OR(COUNTIF($B$2:$B1261,Input!$F1278)&lt;1,COUNTIF($O$2:$O1261,Input!$C1278)&lt;1),Input!H1278,0)</f>
        <v>0</v>
      </c>
      <c r="E1262" s="177">
        <f>IF(OR(COUNTIF($B$2:$B1261,Input!$F1278)&lt;1,COUNTIF($O$2:$O1261,Input!$C1278)&lt;1),Input!I1278,0)</f>
        <v>0</v>
      </c>
      <c r="F1262" s="177">
        <f>IF(OR(COUNTIF($B$2:$B1261,Input!$F1278)&lt;1,COUNTIF($O$2:$O1261,Input!$C1278)&lt;1),Input!J1278,0)</f>
        <v>0</v>
      </c>
      <c r="G1262" s="177">
        <f>IF(OR(COUNTIF($B$2:$B1261,Input!$F1278)&lt;1,COUNTIF($O$2:$O1261,Input!$C1278)&lt;1),Input!K1278,0)</f>
        <v>0</v>
      </c>
      <c r="H1262" s="177">
        <f>IF(OR(COUNTIF($B$2:$B1261,Input!$F1278)&lt;1,COUNTIF($O$2:$O1261,Input!$C1278)&lt;1),Input!L1278,0)</f>
        <v>0</v>
      </c>
      <c r="I1262" s="177">
        <f>IF(OR(COUNTIF($B$2:$B1261,Input!$F1278)&lt;1,COUNTIF($O$2:$O1261,Input!$C1278)&lt;1),Input!M1278,0)</f>
        <v>0</v>
      </c>
      <c r="J1262" s="177">
        <f>IF(OR(COUNTIF($B$2:$B1261,Input!$F1278)&lt;1,COUNTIF($O$2:$O1261,Input!$C1278)&lt;1),Input!N1278,0)</f>
        <v>0</v>
      </c>
      <c r="K1262" s="177">
        <f>IF(OR(COUNTIF($B$2:$B1261,Input!$F1278)&lt;1,COUNTIF($O$2:$O1261,Input!$C1278)&lt;1),Input!O1278,0)</f>
        <v>0</v>
      </c>
      <c r="L1262" s="177">
        <f>IF(OR(COUNTIF($B$2:$B1261,Input!$F1278)&lt;1,COUNTIF($O$2:$O1261,Input!$C1278)&lt;1),Input!P1278,0)</f>
        <v>0</v>
      </c>
      <c r="M1262" s="129" t="str">
        <f t="shared" si="168"/>
        <v/>
      </c>
      <c r="N1262" s="161">
        <f t="shared" si="166"/>
        <v>0</v>
      </c>
      <c r="O1262" s="168">
        <f>Input!C1278</f>
        <v>0</v>
      </c>
      <c r="P1262" s="168"/>
      <c r="R1262" s="131">
        <f t="shared" si="167"/>
        <v>0</v>
      </c>
      <c r="S1262" s="133" t="str">
        <f t="shared" si="169"/>
        <v xml:space="preserve"> </v>
      </c>
      <c r="T1262" s="133"/>
      <c r="U1262" s="132" t="str">
        <f>_xlfn.IFNA(IF($D1262=0,LOOKUP($F1262,{0.1,0.2,0.3,0.4,0.5,0.6,0.7,0.8,0.9,1},{22,34,46,58,70,82,94,106,118,130}),""),"")</f>
        <v/>
      </c>
      <c r="V1262" s="132" t="str">
        <f>_xlfn.IFNA(IF($D1262=1,LOOKUP($F1262,{0.1,0.2,0.3,0.4,0.5,0.6,0.7,0.8,0.9,1},{23,35,47,59,71,83,95,107,119,131}),""),"")</f>
        <v/>
      </c>
      <c r="W1262" s="132" t="str">
        <f>_xlfn.IFNA(IF($D1262=2,LOOKUP($F1262,{0.1,0.2,0.3,0.4,0.5,0.6,0.7,0.8,0.9,1},{24,36,48,60,72,84,96,108,120,132}),""),"")</f>
        <v/>
      </c>
      <c r="X1262" s="132" t="str">
        <f>_xlfn.IFNA(IF($D1262=3,LOOKUP($F1262,{0.1,0.2,0.3,0.4,0.5,0.6,0.7,0.8,0.9,1},{25,37,49,61,73,85,97,109,121,133}),""),"")</f>
        <v/>
      </c>
      <c r="Y1262" s="132" t="str">
        <f>_xlfn.IFNA(IF($D1262=4,LOOKUP($F1262,{0.1,0.2,0.3,0.4,0.5,0.6,0.7,0.8,0.9,1},{26,38,50,62,74,86,98,110,122,134}),""),"")</f>
        <v/>
      </c>
      <c r="Z1262" s="132" t="str">
        <f>_xlfn.IFNA(IF($D1262=5,LOOKUP($F1262,{0.1,0.2,0.3,0.4,0.5,0.6,0.7,0.8,0.9,1},{27,39,51,63,75,87,99,111,123,135}),""),"")</f>
        <v/>
      </c>
      <c r="AA1262" s="132">
        <f t="shared" si="170"/>
        <v>0</v>
      </c>
      <c r="AB1262" s="132" t="str">
        <f t="shared" si="171"/>
        <v>00</v>
      </c>
      <c r="AC1262" s="82" t="e">
        <f>VLOOKUP(AB1262,'AMI Ref'!T:U,2,FALSE)</f>
        <v>#N/A</v>
      </c>
      <c r="AD1262" s="124"/>
      <c r="AE1262" s="81" t="str">
        <f>_xlfn.IFNA(IF($D1262=0,IF($J1262="Not Paid by Tenant",0,INDEX('AMI Ref'!$K$5:$N$5,MATCH($J1262,{"Oil","Gas","Electric - Other","ELECTRIC - HEAT PUMP"},0))),0),"")</f>
        <v/>
      </c>
      <c r="AF1262" s="81">
        <f>_xlfn.IFNA(IF($D1262=1,IF($J1262="Not Paid by Tenant",0,INDEX('AMI Ref'!$K$6:$N$6,MATCH($J1262,{"Oil","Gas","Electric - Other","ELECTRIC - HEAT PUMP"},0))),0),"")</f>
        <v>0</v>
      </c>
      <c r="AG1262" s="81">
        <f>_xlfn.IFNA(IF($D1262=2,IF($J1262="Not Paid by Tenant",0,INDEX('AMI Ref'!$K$7:$N$7,MATCH($J1262,{"Oil","Gas","Electric - Other","ELECTRIC - HEAT PUMP"},0))),0),"")</f>
        <v>0</v>
      </c>
      <c r="AH1262" s="81">
        <f>_xlfn.IFNA(IF($D1262=3,IF($J1262="Not Paid by Tenant",0,INDEX('AMI Ref'!$K$8:$N$8,MATCH($J1262,{"Oil","Gas","Electric - Other","ELECTRIC - HEAT PUMP"},0))),0),"")</f>
        <v>0</v>
      </c>
      <c r="AI1262" s="81">
        <f>_xlfn.IFNA(IF($D1262=4,IF($J1262="Not Paid by Tenant",0,INDEX('AMI Ref'!$K$9:$N$9,MATCH($J1262,{"Oil","Gas","Electric - Other","ELECTRIC - HEAT PUMP"},0))),0),"")</f>
        <v>0</v>
      </c>
      <c r="AJ1262" s="81">
        <f>_xlfn.IFNA(IF($D1262=5,IF($J1262="Not Paid by Tenant",0,INDEX('AMI Ref'!$K$10:$N$10,MATCH($J1262,{"Oil","Gas","Electric - Other","ELECTRIC - HEAT PUMP"},0))),0),"")</f>
        <v>0</v>
      </c>
      <c r="AK1262" s="128"/>
      <c r="AL1262" s="81" t="str">
        <f>_xlfn.IFNA(IF($D1262=0,IF($K1262="Not Paid by Tenant",0,INDEX('AMI Ref'!$O$5:$R$5,MATCH($K1262,{"Oil","Gas","Electric - Other","Electric ccASHP - split"},0))),0),"")</f>
        <v/>
      </c>
      <c r="AM1262" s="81">
        <f>_xlfn.IFNA(IF($D1262=1,IF($K1262="Not Paid by Tenant",0,INDEX('AMI Ref'!$O$6:$R$6,MATCH($K1262,{"Oil","Gas","Electric - Other","Electric ccASHP - split"},0))),0),"")</f>
        <v>0</v>
      </c>
      <c r="AN1262" s="81">
        <f>_xlfn.IFNA(IF($D1262=2,IF($K1262="Not Paid by Tenant",0,INDEX('AMI Ref'!$O$7:$R$7,MATCH($K1262,{"Oil","Gas","Electric - Other","Electric ccASHP - split"},0))),0),"")</f>
        <v>0</v>
      </c>
      <c r="AO1262" s="81">
        <f>_xlfn.IFNA(IF($D1262=3,IF($K1262="Not Paid by Tenant",0,INDEX('AMI Ref'!$O$8:$R$8,MATCH($K1262,{"Oil","Gas","Electric - Other","Electric ccASHP - split"},0))),0),"")</f>
        <v>0</v>
      </c>
      <c r="AP1262" s="81">
        <f>_xlfn.IFNA(IF($D1262=4,IF($K1262="Not Paid by Tenant",0,INDEX('AMI Ref'!$O$9:$R$9,MATCH($K1262,{"Oil","Gas","Electric - Other","Electric ccASHP - split"},0))),0),"")</f>
        <v>0</v>
      </c>
      <c r="AQ1262" s="81">
        <f>_xlfn.IFNA(IF($D1262=5,IF($K1262="Not Paid by Tenant",0,INDEX('AMI Ref'!$O$10:$R$10,MATCH($K1262,{"Oil","Gas","Electric - Other","Electric ccASHP - split"},0))),0),"")</f>
        <v>0</v>
      </c>
      <c r="AR1262" s="124">
        <f t="shared" si="172"/>
        <v>0</v>
      </c>
      <c r="AS1262" s="123" t="e">
        <f t="shared" si="173"/>
        <v>#N/A</v>
      </c>
    </row>
    <row r="1263" spans="1:45" x14ac:dyDescent="0.2">
      <c r="A1263" s="130">
        <v>1261</v>
      </c>
      <c r="B1263" s="177">
        <f>IF(OR(COUNTIF($B$2:$B1262,Input!$F1279)&lt;1,COUNTIF($O$2:$O1262,Input!$C1279)&lt;1),Input!F1279,0)</f>
        <v>0</v>
      </c>
      <c r="C1263" s="177">
        <f>IF(OR(COUNTIF($B$2:$B1262,Input!$F1279)&lt;1,COUNTIF($O$2:$O1262,Input!$C1279)&lt;1),Input!G1279,0)</f>
        <v>0</v>
      </c>
      <c r="D1263" s="177">
        <f>IF(OR(COUNTIF($B$2:$B1262,Input!$F1279)&lt;1,COUNTIF($O$2:$O1262,Input!$C1279)&lt;1),Input!H1279,0)</f>
        <v>0</v>
      </c>
      <c r="E1263" s="177">
        <f>IF(OR(COUNTIF($B$2:$B1262,Input!$F1279)&lt;1,COUNTIF($O$2:$O1262,Input!$C1279)&lt;1),Input!I1279,0)</f>
        <v>0</v>
      </c>
      <c r="F1263" s="177">
        <f>IF(OR(COUNTIF($B$2:$B1262,Input!$F1279)&lt;1,COUNTIF($O$2:$O1262,Input!$C1279)&lt;1),Input!J1279,0)</f>
        <v>0</v>
      </c>
      <c r="G1263" s="177">
        <f>IF(OR(COUNTIF($B$2:$B1262,Input!$F1279)&lt;1,COUNTIF($O$2:$O1262,Input!$C1279)&lt;1),Input!K1279,0)</f>
        <v>0</v>
      </c>
      <c r="H1263" s="177">
        <f>IF(OR(COUNTIF($B$2:$B1262,Input!$F1279)&lt;1,COUNTIF($O$2:$O1262,Input!$C1279)&lt;1),Input!L1279,0)</f>
        <v>0</v>
      </c>
      <c r="I1263" s="177">
        <f>IF(OR(COUNTIF($B$2:$B1262,Input!$F1279)&lt;1,COUNTIF($O$2:$O1262,Input!$C1279)&lt;1),Input!M1279,0)</f>
        <v>0</v>
      </c>
      <c r="J1263" s="177">
        <f>IF(OR(COUNTIF($B$2:$B1262,Input!$F1279)&lt;1,COUNTIF($O$2:$O1262,Input!$C1279)&lt;1),Input!N1279,0)</f>
        <v>0</v>
      </c>
      <c r="K1263" s="177">
        <f>IF(OR(COUNTIF($B$2:$B1262,Input!$F1279)&lt;1,COUNTIF($O$2:$O1262,Input!$C1279)&lt;1),Input!O1279,0)</f>
        <v>0</v>
      </c>
      <c r="L1263" s="177">
        <f>IF(OR(COUNTIF($B$2:$B1262,Input!$F1279)&lt;1,COUNTIF($O$2:$O1262,Input!$C1279)&lt;1),Input!P1279,0)</f>
        <v>0</v>
      </c>
      <c r="M1263" s="129" t="str">
        <f t="shared" si="168"/>
        <v/>
      </c>
      <c r="N1263" s="161">
        <f t="shared" si="166"/>
        <v>0</v>
      </c>
      <c r="O1263" s="168">
        <f>Input!C1279</f>
        <v>0</v>
      </c>
      <c r="P1263" s="168"/>
      <c r="R1263" s="131">
        <f t="shared" si="167"/>
        <v>0</v>
      </c>
      <c r="S1263" s="133" t="str">
        <f t="shared" si="169"/>
        <v xml:space="preserve"> </v>
      </c>
      <c r="T1263" s="133"/>
      <c r="U1263" s="132" t="str">
        <f>_xlfn.IFNA(IF($D1263=0,LOOKUP($F1263,{0.1,0.2,0.3,0.4,0.5,0.6,0.7,0.8,0.9,1},{22,34,46,58,70,82,94,106,118,130}),""),"")</f>
        <v/>
      </c>
      <c r="V1263" s="132" t="str">
        <f>_xlfn.IFNA(IF($D1263=1,LOOKUP($F1263,{0.1,0.2,0.3,0.4,0.5,0.6,0.7,0.8,0.9,1},{23,35,47,59,71,83,95,107,119,131}),""),"")</f>
        <v/>
      </c>
      <c r="W1263" s="132" t="str">
        <f>_xlfn.IFNA(IF($D1263=2,LOOKUP($F1263,{0.1,0.2,0.3,0.4,0.5,0.6,0.7,0.8,0.9,1},{24,36,48,60,72,84,96,108,120,132}),""),"")</f>
        <v/>
      </c>
      <c r="X1263" s="132" t="str">
        <f>_xlfn.IFNA(IF($D1263=3,LOOKUP($F1263,{0.1,0.2,0.3,0.4,0.5,0.6,0.7,0.8,0.9,1},{25,37,49,61,73,85,97,109,121,133}),""),"")</f>
        <v/>
      </c>
      <c r="Y1263" s="132" t="str">
        <f>_xlfn.IFNA(IF($D1263=4,LOOKUP($F1263,{0.1,0.2,0.3,0.4,0.5,0.6,0.7,0.8,0.9,1},{26,38,50,62,74,86,98,110,122,134}),""),"")</f>
        <v/>
      </c>
      <c r="Z1263" s="132" t="str">
        <f>_xlfn.IFNA(IF($D1263=5,LOOKUP($F1263,{0.1,0.2,0.3,0.4,0.5,0.6,0.7,0.8,0.9,1},{27,39,51,63,75,87,99,111,123,135}),""),"")</f>
        <v/>
      </c>
      <c r="AA1263" s="132">
        <f t="shared" si="170"/>
        <v>0</v>
      </c>
      <c r="AB1263" s="132" t="str">
        <f t="shared" si="171"/>
        <v>00</v>
      </c>
      <c r="AC1263" s="82" t="e">
        <f>VLOOKUP(AB1263,'AMI Ref'!T:U,2,FALSE)</f>
        <v>#N/A</v>
      </c>
      <c r="AD1263" s="124"/>
      <c r="AE1263" s="81" t="str">
        <f>_xlfn.IFNA(IF($D1263=0,IF($J1263="Not Paid by Tenant",0,INDEX('AMI Ref'!$K$5:$N$5,MATCH($J1263,{"Oil","Gas","Electric - Other","ELECTRIC - HEAT PUMP"},0))),0),"")</f>
        <v/>
      </c>
      <c r="AF1263" s="81">
        <f>_xlfn.IFNA(IF($D1263=1,IF($J1263="Not Paid by Tenant",0,INDEX('AMI Ref'!$K$6:$N$6,MATCH($J1263,{"Oil","Gas","Electric - Other","ELECTRIC - HEAT PUMP"},0))),0),"")</f>
        <v>0</v>
      </c>
      <c r="AG1263" s="81">
        <f>_xlfn.IFNA(IF($D1263=2,IF($J1263="Not Paid by Tenant",0,INDEX('AMI Ref'!$K$7:$N$7,MATCH($J1263,{"Oil","Gas","Electric - Other","ELECTRIC - HEAT PUMP"},0))),0),"")</f>
        <v>0</v>
      </c>
      <c r="AH1263" s="81">
        <f>_xlfn.IFNA(IF($D1263=3,IF($J1263="Not Paid by Tenant",0,INDEX('AMI Ref'!$K$8:$N$8,MATCH($J1263,{"Oil","Gas","Electric - Other","ELECTRIC - HEAT PUMP"},0))),0),"")</f>
        <v>0</v>
      </c>
      <c r="AI1263" s="81">
        <f>_xlfn.IFNA(IF($D1263=4,IF($J1263="Not Paid by Tenant",0,INDEX('AMI Ref'!$K$9:$N$9,MATCH($J1263,{"Oil","Gas","Electric - Other","ELECTRIC - HEAT PUMP"},0))),0),"")</f>
        <v>0</v>
      </c>
      <c r="AJ1263" s="81">
        <f>_xlfn.IFNA(IF($D1263=5,IF($J1263="Not Paid by Tenant",0,INDEX('AMI Ref'!$K$10:$N$10,MATCH($J1263,{"Oil","Gas","Electric - Other","ELECTRIC - HEAT PUMP"},0))),0),"")</f>
        <v>0</v>
      </c>
      <c r="AK1263" s="128"/>
      <c r="AL1263" s="81" t="str">
        <f>_xlfn.IFNA(IF($D1263=0,IF($K1263="Not Paid by Tenant",0,INDEX('AMI Ref'!$O$5:$R$5,MATCH($K1263,{"Oil","Gas","Electric - Other","Electric ccASHP - split"},0))),0),"")</f>
        <v/>
      </c>
      <c r="AM1263" s="81">
        <f>_xlfn.IFNA(IF($D1263=1,IF($K1263="Not Paid by Tenant",0,INDEX('AMI Ref'!$O$6:$R$6,MATCH($K1263,{"Oil","Gas","Electric - Other","Electric ccASHP - split"},0))),0),"")</f>
        <v>0</v>
      </c>
      <c r="AN1263" s="81">
        <f>_xlfn.IFNA(IF($D1263=2,IF($K1263="Not Paid by Tenant",0,INDEX('AMI Ref'!$O$7:$R$7,MATCH($K1263,{"Oil","Gas","Electric - Other","Electric ccASHP - split"},0))),0),"")</f>
        <v>0</v>
      </c>
      <c r="AO1263" s="81">
        <f>_xlfn.IFNA(IF($D1263=3,IF($K1263="Not Paid by Tenant",0,INDEX('AMI Ref'!$O$8:$R$8,MATCH($K1263,{"Oil","Gas","Electric - Other","Electric ccASHP - split"},0))),0),"")</f>
        <v>0</v>
      </c>
      <c r="AP1263" s="81">
        <f>_xlfn.IFNA(IF($D1263=4,IF($K1263="Not Paid by Tenant",0,INDEX('AMI Ref'!$O$9:$R$9,MATCH($K1263,{"Oil","Gas","Electric - Other","Electric ccASHP - split"},0))),0),"")</f>
        <v>0</v>
      </c>
      <c r="AQ1263" s="81">
        <f>_xlfn.IFNA(IF($D1263=5,IF($K1263="Not Paid by Tenant",0,INDEX('AMI Ref'!$O$10:$R$10,MATCH($K1263,{"Oil","Gas","Electric - Other","Electric ccASHP - split"},0))),0),"")</f>
        <v>0</v>
      </c>
      <c r="AR1263" s="124">
        <f t="shared" si="172"/>
        <v>0</v>
      </c>
      <c r="AS1263" s="123" t="e">
        <f t="shared" si="173"/>
        <v>#N/A</v>
      </c>
    </row>
    <row r="1264" spans="1:45" x14ac:dyDescent="0.2">
      <c r="A1264" s="130">
        <v>1262</v>
      </c>
      <c r="B1264" s="177">
        <f>IF(OR(COUNTIF($B$2:$B1263,Input!$F1280)&lt;1,COUNTIF($O$2:$O1263,Input!$C1280)&lt;1),Input!F1280,0)</f>
        <v>0</v>
      </c>
      <c r="C1264" s="177">
        <f>IF(OR(COUNTIF($B$2:$B1263,Input!$F1280)&lt;1,COUNTIF($O$2:$O1263,Input!$C1280)&lt;1),Input!G1280,0)</f>
        <v>0</v>
      </c>
      <c r="D1264" s="177">
        <f>IF(OR(COUNTIF($B$2:$B1263,Input!$F1280)&lt;1,COUNTIF($O$2:$O1263,Input!$C1280)&lt;1),Input!H1280,0)</f>
        <v>0</v>
      </c>
      <c r="E1264" s="177">
        <f>IF(OR(COUNTIF($B$2:$B1263,Input!$F1280)&lt;1,COUNTIF($O$2:$O1263,Input!$C1280)&lt;1),Input!I1280,0)</f>
        <v>0</v>
      </c>
      <c r="F1264" s="177">
        <f>IF(OR(COUNTIF($B$2:$B1263,Input!$F1280)&lt;1,COUNTIF($O$2:$O1263,Input!$C1280)&lt;1),Input!J1280,0)</f>
        <v>0</v>
      </c>
      <c r="G1264" s="177">
        <f>IF(OR(COUNTIF($B$2:$B1263,Input!$F1280)&lt;1,COUNTIF($O$2:$O1263,Input!$C1280)&lt;1),Input!K1280,0)</f>
        <v>0</v>
      </c>
      <c r="H1264" s="177">
        <f>IF(OR(COUNTIF($B$2:$B1263,Input!$F1280)&lt;1,COUNTIF($O$2:$O1263,Input!$C1280)&lt;1),Input!L1280,0)</f>
        <v>0</v>
      </c>
      <c r="I1264" s="177">
        <f>IF(OR(COUNTIF($B$2:$B1263,Input!$F1280)&lt;1,COUNTIF($O$2:$O1263,Input!$C1280)&lt;1),Input!M1280,0)</f>
        <v>0</v>
      </c>
      <c r="J1264" s="177">
        <f>IF(OR(COUNTIF($B$2:$B1263,Input!$F1280)&lt;1,COUNTIF($O$2:$O1263,Input!$C1280)&lt;1),Input!N1280,0)</f>
        <v>0</v>
      </c>
      <c r="K1264" s="177">
        <f>IF(OR(COUNTIF($B$2:$B1263,Input!$F1280)&lt;1,COUNTIF($O$2:$O1263,Input!$C1280)&lt;1),Input!O1280,0)</f>
        <v>0</v>
      </c>
      <c r="L1264" s="177">
        <f>IF(OR(COUNTIF($B$2:$B1263,Input!$F1280)&lt;1,COUNTIF($O$2:$O1263,Input!$C1280)&lt;1),Input!P1280,0)</f>
        <v>0</v>
      </c>
      <c r="M1264" s="129" t="str">
        <f t="shared" si="168"/>
        <v/>
      </c>
      <c r="N1264" s="161">
        <f t="shared" si="166"/>
        <v>0</v>
      </c>
      <c r="O1264" s="168">
        <f>Input!C1280</f>
        <v>0</v>
      </c>
      <c r="P1264" s="168"/>
      <c r="R1264" s="131">
        <f t="shared" si="167"/>
        <v>0</v>
      </c>
      <c r="S1264" s="133" t="str">
        <f t="shared" si="169"/>
        <v xml:space="preserve"> </v>
      </c>
      <c r="T1264" s="133"/>
      <c r="U1264" s="132" t="str">
        <f>_xlfn.IFNA(IF($D1264=0,LOOKUP($F1264,{0.1,0.2,0.3,0.4,0.5,0.6,0.7,0.8,0.9,1},{22,34,46,58,70,82,94,106,118,130}),""),"")</f>
        <v/>
      </c>
      <c r="V1264" s="132" t="str">
        <f>_xlfn.IFNA(IF($D1264=1,LOOKUP($F1264,{0.1,0.2,0.3,0.4,0.5,0.6,0.7,0.8,0.9,1},{23,35,47,59,71,83,95,107,119,131}),""),"")</f>
        <v/>
      </c>
      <c r="W1264" s="132" t="str">
        <f>_xlfn.IFNA(IF($D1264=2,LOOKUP($F1264,{0.1,0.2,0.3,0.4,0.5,0.6,0.7,0.8,0.9,1},{24,36,48,60,72,84,96,108,120,132}),""),"")</f>
        <v/>
      </c>
      <c r="X1264" s="132" t="str">
        <f>_xlfn.IFNA(IF($D1264=3,LOOKUP($F1264,{0.1,0.2,0.3,0.4,0.5,0.6,0.7,0.8,0.9,1},{25,37,49,61,73,85,97,109,121,133}),""),"")</f>
        <v/>
      </c>
      <c r="Y1264" s="132" t="str">
        <f>_xlfn.IFNA(IF($D1264=4,LOOKUP($F1264,{0.1,0.2,0.3,0.4,0.5,0.6,0.7,0.8,0.9,1},{26,38,50,62,74,86,98,110,122,134}),""),"")</f>
        <v/>
      </c>
      <c r="Z1264" s="132" t="str">
        <f>_xlfn.IFNA(IF($D1264=5,LOOKUP($F1264,{0.1,0.2,0.3,0.4,0.5,0.6,0.7,0.8,0.9,1},{27,39,51,63,75,87,99,111,123,135}),""),"")</f>
        <v/>
      </c>
      <c r="AA1264" s="132">
        <f t="shared" si="170"/>
        <v>0</v>
      </c>
      <c r="AB1264" s="132" t="str">
        <f t="shared" si="171"/>
        <v>00</v>
      </c>
      <c r="AC1264" s="82" t="e">
        <f>VLOOKUP(AB1264,'AMI Ref'!T:U,2,FALSE)</f>
        <v>#N/A</v>
      </c>
      <c r="AD1264" s="124"/>
      <c r="AE1264" s="81" t="str">
        <f>_xlfn.IFNA(IF($D1264=0,IF($J1264="Not Paid by Tenant",0,INDEX('AMI Ref'!$K$5:$N$5,MATCH($J1264,{"Oil","Gas","Electric - Other","ELECTRIC - HEAT PUMP"},0))),0),"")</f>
        <v/>
      </c>
      <c r="AF1264" s="81">
        <f>_xlfn.IFNA(IF($D1264=1,IF($J1264="Not Paid by Tenant",0,INDEX('AMI Ref'!$K$6:$N$6,MATCH($J1264,{"Oil","Gas","Electric - Other","ELECTRIC - HEAT PUMP"},0))),0),"")</f>
        <v>0</v>
      </c>
      <c r="AG1264" s="81">
        <f>_xlfn.IFNA(IF($D1264=2,IF($J1264="Not Paid by Tenant",0,INDEX('AMI Ref'!$K$7:$N$7,MATCH($J1264,{"Oil","Gas","Electric - Other","ELECTRIC - HEAT PUMP"},0))),0),"")</f>
        <v>0</v>
      </c>
      <c r="AH1264" s="81">
        <f>_xlfn.IFNA(IF($D1264=3,IF($J1264="Not Paid by Tenant",0,INDEX('AMI Ref'!$K$8:$N$8,MATCH($J1264,{"Oil","Gas","Electric - Other","ELECTRIC - HEAT PUMP"},0))),0),"")</f>
        <v>0</v>
      </c>
      <c r="AI1264" s="81">
        <f>_xlfn.IFNA(IF($D1264=4,IF($J1264="Not Paid by Tenant",0,INDEX('AMI Ref'!$K$9:$N$9,MATCH($J1264,{"Oil","Gas","Electric - Other","ELECTRIC - HEAT PUMP"},0))),0),"")</f>
        <v>0</v>
      </c>
      <c r="AJ1264" s="81">
        <f>_xlfn.IFNA(IF($D1264=5,IF($J1264="Not Paid by Tenant",0,INDEX('AMI Ref'!$K$10:$N$10,MATCH($J1264,{"Oil","Gas","Electric - Other","ELECTRIC - HEAT PUMP"},0))),0),"")</f>
        <v>0</v>
      </c>
      <c r="AK1264" s="128"/>
      <c r="AL1264" s="81" t="str">
        <f>_xlfn.IFNA(IF($D1264=0,IF($K1264="Not Paid by Tenant",0,INDEX('AMI Ref'!$O$5:$R$5,MATCH($K1264,{"Oil","Gas","Electric - Other","Electric ccASHP - split"},0))),0),"")</f>
        <v/>
      </c>
      <c r="AM1264" s="81">
        <f>_xlfn.IFNA(IF($D1264=1,IF($K1264="Not Paid by Tenant",0,INDEX('AMI Ref'!$O$6:$R$6,MATCH($K1264,{"Oil","Gas","Electric - Other","Electric ccASHP - split"},0))),0),"")</f>
        <v>0</v>
      </c>
      <c r="AN1264" s="81">
        <f>_xlfn.IFNA(IF($D1264=2,IF($K1264="Not Paid by Tenant",0,INDEX('AMI Ref'!$O$7:$R$7,MATCH($K1264,{"Oil","Gas","Electric - Other","Electric ccASHP - split"},0))),0),"")</f>
        <v>0</v>
      </c>
      <c r="AO1264" s="81">
        <f>_xlfn.IFNA(IF($D1264=3,IF($K1264="Not Paid by Tenant",0,INDEX('AMI Ref'!$O$8:$R$8,MATCH($K1264,{"Oil","Gas","Electric - Other","Electric ccASHP - split"},0))),0),"")</f>
        <v>0</v>
      </c>
      <c r="AP1264" s="81">
        <f>_xlfn.IFNA(IF($D1264=4,IF($K1264="Not Paid by Tenant",0,INDEX('AMI Ref'!$O$9:$R$9,MATCH($K1264,{"Oil","Gas","Electric - Other","Electric ccASHP - split"},0))),0),"")</f>
        <v>0</v>
      </c>
      <c r="AQ1264" s="81">
        <f>_xlfn.IFNA(IF($D1264=5,IF($K1264="Not Paid by Tenant",0,INDEX('AMI Ref'!$O$10:$R$10,MATCH($K1264,{"Oil","Gas","Electric - Other","Electric ccASHP - split"},0))),0),"")</f>
        <v>0</v>
      </c>
      <c r="AR1264" s="124">
        <f t="shared" si="172"/>
        <v>0</v>
      </c>
      <c r="AS1264" s="123" t="e">
        <f t="shared" si="173"/>
        <v>#N/A</v>
      </c>
    </row>
    <row r="1265" spans="1:45" x14ac:dyDescent="0.2">
      <c r="A1265" s="130">
        <v>1263</v>
      </c>
      <c r="B1265" s="177">
        <f>IF(OR(COUNTIF($B$2:$B1264,Input!$F1281)&lt;1,COUNTIF($O$2:$O1264,Input!$C1281)&lt;1),Input!F1281,0)</f>
        <v>0</v>
      </c>
      <c r="C1265" s="177">
        <f>IF(OR(COUNTIF($B$2:$B1264,Input!$F1281)&lt;1,COUNTIF($O$2:$O1264,Input!$C1281)&lt;1),Input!G1281,0)</f>
        <v>0</v>
      </c>
      <c r="D1265" s="177">
        <f>IF(OR(COUNTIF($B$2:$B1264,Input!$F1281)&lt;1,COUNTIF($O$2:$O1264,Input!$C1281)&lt;1),Input!H1281,0)</f>
        <v>0</v>
      </c>
      <c r="E1265" s="177">
        <f>IF(OR(COUNTIF($B$2:$B1264,Input!$F1281)&lt;1,COUNTIF($O$2:$O1264,Input!$C1281)&lt;1),Input!I1281,0)</f>
        <v>0</v>
      </c>
      <c r="F1265" s="177">
        <f>IF(OR(COUNTIF($B$2:$B1264,Input!$F1281)&lt;1,COUNTIF($O$2:$O1264,Input!$C1281)&lt;1),Input!J1281,0)</f>
        <v>0</v>
      </c>
      <c r="G1265" s="177">
        <f>IF(OR(COUNTIF($B$2:$B1264,Input!$F1281)&lt;1,COUNTIF($O$2:$O1264,Input!$C1281)&lt;1),Input!K1281,0)</f>
        <v>0</v>
      </c>
      <c r="H1265" s="177">
        <f>IF(OR(COUNTIF($B$2:$B1264,Input!$F1281)&lt;1,COUNTIF($O$2:$O1264,Input!$C1281)&lt;1),Input!L1281,0)</f>
        <v>0</v>
      </c>
      <c r="I1265" s="177">
        <f>IF(OR(COUNTIF($B$2:$B1264,Input!$F1281)&lt;1,COUNTIF($O$2:$O1264,Input!$C1281)&lt;1),Input!M1281,0)</f>
        <v>0</v>
      </c>
      <c r="J1265" s="177">
        <f>IF(OR(COUNTIF($B$2:$B1264,Input!$F1281)&lt;1,COUNTIF($O$2:$O1264,Input!$C1281)&lt;1),Input!N1281,0)</f>
        <v>0</v>
      </c>
      <c r="K1265" s="177">
        <f>IF(OR(COUNTIF($B$2:$B1264,Input!$F1281)&lt;1,COUNTIF($O$2:$O1264,Input!$C1281)&lt;1),Input!O1281,0)</f>
        <v>0</v>
      </c>
      <c r="L1265" s="177">
        <f>IF(OR(COUNTIF($B$2:$B1264,Input!$F1281)&lt;1,COUNTIF($O$2:$O1264,Input!$C1281)&lt;1),Input!P1281,0)</f>
        <v>0</v>
      </c>
      <c r="M1265" s="129" t="str">
        <f t="shared" si="168"/>
        <v/>
      </c>
      <c r="N1265" s="161">
        <f t="shared" si="166"/>
        <v>0</v>
      </c>
      <c r="O1265" s="168">
        <f>Input!C1281</f>
        <v>0</v>
      </c>
      <c r="P1265" s="168"/>
      <c r="R1265" s="131">
        <f t="shared" si="167"/>
        <v>0</v>
      </c>
      <c r="S1265" s="133" t="str">
        <f t="shared" si="169"/>
        <v xml:space="preserve"> </v>
      </c>
      <c r="T1265" s="133"/>
      <c r="U1265" s="132" t="str">
        <f>_xlfn.IFNA(IF($D1265=0,LOOKUP($F1265,{0.1,0.2,0.3,0.4,0.5,0.6,0.7,0.8,0.9,1},{22,34,46,58,70,82,94,106,118,130}),""),"")</f>
        <v/>
      </c>
      <c r="V1265" s="132" t="str">
        <f>_xlfn.IFNA(IF($D1265=1,LOOKUP($F1265,{0.1,0.2,0.3,0.4,0.5,0.6,0.7,0.8,0.9,1},{23,35,47,59,71,83,95,107,119,131}),""),"")</f>
        <v/>
      </c>
      <c r="W1265" s="132" t="str">
        <f>_xlfn.IFNA(IF($D1265=2,LOOKUP($F1265,{0.1,0.2,0.3,0.4,0.5,0.6,0.7,0.8,0.9,1},{24,36,48,60,72,84,96,108,120,132}),""),"")</f>
        <v/>
      </c>
      <c r="X1265" s="132" t="str">
        <f>_xlfn.IFNA(IF($D1265=3,LOOKUP($F1265,{0.1,0.2,0.3,0.4,0.5,0.6,0.7,0.8,0.9,1},{25,37,49,61,73,85,97,109,121,133}),""),"")</f>
        <v/>
      </c>
      <c r="Y1265" s="132" t="str">
        <f>_xlfn.IFNA(IF($D1265=4,LOOKUP($F1265,{0.1,0.2,0.3,0.4,0.5,0.6,0.7,0.8,0.9,1},{26,38,50,62,74,86,98,110,122,134}),""),"")</f>
        <v/>
      </c>
      <c r="Z1265" s="132" t="str">
        <f>_xlfn.IFNA(IF($D1265=5,LOOKUP($F1265,{0.1,0.2,0.3,0.4,0.5,0.6,0.7,0.8,0.9,1},{27,39,51,63,75,87,99,111,123,135}),""),"")</f>
        <v/>
      </c>
      <c r="AA1265" s="132">
        <f t="shared" si="170"/>
        <v>0</v>
      </c>
      <c r="AB1265" s="132" t="str">
        <f t="shared" si="171"/>
        <v>00</v>
      </c>
      <c r="AC1265" s="82" t="e">
        <f>VLOOKUP(AB1265,'AMI Ref'!T:U,2,FALSE)</f>
        <v>#N/A</v>
      </c>
      <c r="AD1265" s="124"/>
      <c r="AE1265" s="81" t="str">
        <f>_xlfn.IFNA(IF($D1265=0,IF($J1265="Not Paid by Tenant",0,INDEX('AMI Ref'!$K$5:$N$5,MATCH($J1265,{"Oil","Gas","Electric - Other","ELECTRIC - HEAT PUMP"},0))),0),"")</f>
        <v/>
      </c>
      <c r="AF1265" s="81">
        <f>_xlfn.IFNA(IF($D1265=1,IF($J1265="Not Paid by Tenant",0,INDEX('AMI Ref'!$K$6:$N$6,MATCH($J1265,{"Oil","Gas","Electric - Other","ELECTRIC - HEAT PUMP"},0))),0),"")</f>
        <v>0</v>
      </c>
      <c r="AG1265" s="81">
        <f>_xlfn.IFNA(IF($D1265=2,IF($J1265="Not Paid by Tenant",0,INDEX('AMI Ref'!$K$7:$N$7,MATCH($J1265,{"Oil","Gas","Electric - Other","ELECTRIC - HEAT PUMP"},0))),0),"")</f>
        <v>0</v>
      </c>
      <c r="AH1265" s="81">
        <f>_xlfn.IFNA(IF($D1265=3,IF($J1265="Not Paid by Tenant",0,INDEX('AMI Ref'!$K$8:$N$8,MATCH($J1265,{"Oil","Gas","Electric - Other","ELECTRIC - HEAT PUMP"},0))),0),"")</f>
        <v>0</v>
      </c>
      <c r="AI1265" s="81">
        <f>_xlfn.IFNA(IF($D1265=4,IF($J1265="Not Paid by Tenant",0,INDEX('AMI Ref'!$K$9:$N$9,MATCH($J1265,{"Oil","Gas","Electric - Other","ELECTRIC - HEAT PUMP"},0))),0),"")</f>
        <v>0</v>
      </c>
      <c r="AJ1265" s="81">
        <f>_xlfn.IFNA(IF($D1265=5,IF($J1265="Not Paid by Tenant",0,INDEX('AMI Ref'!$K$10:$N$10,MATCH($J1265,{"Oil","Gas","Electric - Other","ELECTRIC - HEAT PUMP"},0))),0),"")</f>
        <v>0</v>
      </c>
      <c r="AK1265" s="128"/>
      <c r="AL1265" s="81" t="str">
        <f>_xlfn.IFNA(IF($D1265=0,IF($K1265="Not Paid by Tenant",0,INDEX('AMI Ref'!$O$5:$R$5,MATCH($K1265,{"Oil","Gas","Electric - Other","Electric ccASHP - split"},0))),0),"")</f>
        <v/>
      </c>
      <c r="AM1265" s="81">
        <f>_xlfn.IFNA(IF($D1265=1,IF($K1265="Not Paid by Tenant",0,INDEX('AMI Ref'!$O$6:$R$6,MATCH($K1265,{"Oil","Gas","Electric - Other","Electric ccASHP - split"},0))),0),"")</f>
        <v>0</v>
      </c>
      <c r="AN1265" s="81">
        <f>_xlfn.IFNA(IF($D1265=2,IF($K1265="Not Paid by Tenant",0,INDEX('AMI Ref'!$O$7:$R$7,MATCH($K1265,{"Oil","Gas","Electric - Other","Electric ccASHP - split"},0))),0),"")</f>
        <v>0</v>
      </c>
      <c r="AO1265" s="81">
        <f>_xlfn.IFNA(IF($D1265=3,IF($K1265="Not Paid by Tenant",0,INDEX('AMI Ref'!$O$8:$R$8,MATCH($K1265,{"Oil","Gas","Electric - Other","Electric ccASHP - split"},0))),0),"")</f>
        <v>0</v>
      </c>
      <c r="AP1265" s="81">
        <f>_xlfn.IFNA(IF($D1265=4,IF($K1265="Not Paid by Tenant",0,INDEX('AMI Ref'!$O$9:$R$9,MATCH($K1265,{"Oil","Gas","Electric - Other","Electric ccASHP - split"},0))),0),"")</f>
        <v>0</v>
      </c>
      <c r="AQ1265" s="81">
        <f>_xlfn.IFNA(IF($D1265=5,IF($K1265="Not Paid by Tenant",0,INDEX('AMI Ref'!$O$10:$R$10,MATCH($K1265,{"Oil","Gas","Electric - Other","Electric ccASHP - split"},0))),0),"")</f>
        <v>0</v>
      </c>
      <c r="AR1265" s="124">
        <f t="shared" si="172"/>
        <v>0</v>
      </c>
      <c r="AS1265" s="123" t="e">
        <f t="shared" si="173"/>
        <v>#N/A</v>
      </c>
    </row>
    <row r="1266" spans="1:45" x14ac:dyDescent="0.2">
      <c r="A1266" s="130">
        <v>1264</v>
      </c>
      <c r="B1266" s="177">
        <f>IF(OR(COUNTIF($B$2:$B1265,Input!$F1282)&lt;1,COUNTIF($O$2:$O1265,Input!$C1282)&lt;1),Input!F1282,0)</f>
        <v>0</v>
      </c>
      <c r="C1266" s="177">
        <f>IF(OR(COUNTIF($B$2:$B1265,Input!$F1282)&lt;1,COUNTIF($O$2:$O1265,Input!$C1282)&lt;1),Input!G1282,0)</f>
        <v>0</v>
      </c>
      <c r="D1266" s="177">
        <f>IF(OR(COUNTIF($B$2:$B1265,Input!$F1282)&lt;1,COUNTIF($O$2:$O1265,Input!$C1282)&lt;1),Input!H1282,0)</f>
        <v>0</v>
      </c>
      <c r="E1266" s="177">
        <f>IF(OR(COUNTIF($B$2:$B1265,Input!$F1282)&lt;1,COUNTIF($O$2:$O1265,Input!$C1282)&lt;1),Input!I1282,0)</f>
        <v>0</v>
      </c>
      <c r="F1266" s="177">
        <f>IF(OR(COUNTIF($B$2:$B1265,Input!$F1282)&lt;1,COUNTIF($O$2:$O1265,Input!$C1282)&lt;1),Input!J1282,0)</f>
        <v>0</v>
      </c>
      <c r="G1266" s="177">
        <f>IF(OR(COUNTIF($B$2:$B1265,Input!$F1282)&lt;1,COUNTIF($O$2:$O1265,Input!$C1282)&lt;1),Input!K1282,0)</f>
        <v>0</v>
      </c>
      <c r="H1266" s="177">
        <f>IF(OR(COUNTIF($B$2:$B1265,Input!$F1282)&lt;1,COUNTIF($O$2:$O1265,Input!$C1282)&lt;1),Input!L1282,0)</f>
        <v>0</v>
      </c>
      <c r="I1266" s="177">
        <f>IF(OR(COUNTIF($B$2:$B1265,Input!$F1282)&lt;1,COUNTIF($O$2:$O1265,Input!$C1282)&lt;1),Input!M1282,0)</f>
        <v>0</v>
      </c>
      <c r="J1266" s="177">
        <f>IF(OR(COUNTIF($B$2:$B1265,Input!$F1282)&lt;1,COUNTIF($O$2:$O1265,Input!$C1282)&lt;1),Input!N1282,0)</f>
        <v>0</v>
      </c>
      <c r="K1266" s="177">
        <f>IF(OR(COUNTIF($B$2:$B1265,Input!$F1282)&lt;1,COUNTIF($O$2:$O1265,Input!$C1282)&lt;1),Input!O1282,0)</f>
        <v>0</v>
      </c>
      <c r="L1266" s="177">
        <f>IF(OR(COUNTIF($B$2:$B1265,Input!$F1282)&lt;1,COUNTIF($O$2:$O1265,Input!$C1282)&lt;1),Input!P1282,0)</f>
        <v>0</v>
      </c>
      <c r="M1266" s="129" t="str">
        <f t="shared" si="168"/>
        <v/>
      </c>
      <c r="N1266" s="161">
        <f t="shared" si="166"/>
        <v>0</v>
      </c>
      <c r="O1266" s="168">
        <f>Input!C1282</f>
        <v>0</v>
      </c>
      <c r="P1266" s="168"/>
      <c r="R1266" s="131">
        <f t="shared" si="167"/>
        <v>0</v>
      </c>
      <c r="S1266" s="133" t="str">
        <f t="shared" si="169"/>
        <v xml:space="preserve"> </v>
      </c>
      <c r="T1266" s="133"/>
      <c r="U1266" s="132" t="str">
        <f>_xlfn.IFNA(IF($D1266=0,LOOKUP($F1266,{0.1,0.2,0.3,0.4,0.5,0.6,0.7,0.8,0.9,1},{22,34,46,58,70,82,94,106,118,130}),""),"")</f>
        <v/>
      </c>
      <c r="V1266" s="132" t="str">
        <f>_xlfn.IFNA(IF($D1266=1,LOOKUP($F1266,{0.1,0.2,0.3,0.4,0.5,0.6,0.7,0.8,0.9,1},{23,35,47,59,71,83,95,107,119,131}),""),"")</f>
        <v/>
      </c>
      <c r="W1266" s="132" t="str">
        <f>_xlfn.IFNA(IF($D1266=2,LOOKUP($F1266,{0.1,0.2,0.3,0.4,0.5,0.6,0.7,0.8,0.9,1},{24,36,48,60,72,84,96,108,120,132}),""),"")</f>
        <v/>
      </c>
      <c r="X1266" s="132" t="str">
        <f>_xlfn.IFNA(IF($D1266=3,LOOKUP($F1266,{0.1,0.2,0.3,0.4,0.5,0.6,0.7,0.8,0.9,1},{25,37,49,61,73,85,97,109,121,133}),""),"")</f>
        <v/>
      </c>
      <c r="Y1266" s="132" t="str">
        <f>_xlfn.IFNA(IF($D1266=4,LOOKUP($F1266,{0.1,0.2,0.3,0.4,0.5,0.6,0.7,0.8,0.9,1},{26,38,50,62,74,86,98,110,122,134}),""),"")</f>
        <v/>
      </c>
      <c r="Z1266" s="132" t="str">
        <f>_xlfn.IFNA(IF($D1266=5,LOOKUP($F1266,{0.1,0.2,0.3,0.4,0.5,0.6,0.7,0.8,0.9,1},{27,39,51,63,75,87,99,111,123,135}),""),"")</f>
        <v/>
      </c>
      <c r="AA1266" s="132">
        <f t="shared" si="170"/>
        <v>0</v>
      </c>
      <c r="AB1266" s="132" t="str">
        <f t="shared" si="171"/>
        <v>00</v>
      </c>
      <c r="AC1266" s="82" t="e">
        <f>VLOOKUP(AB1266,'AMI Ref'!T:U,2,FALSE)</f>
        <v>#N/A</v>
      </c>
      <c r="AD1266" s="124"/>
      <c r="AE1266" s="81" t="str">
        <f>_xlfn.IFNA(IF($D1266=0,IF($J1266="Not Paid by Tenant",0,INDEX('AMI Ref'!$K$5:$N$5,MATCH($J1266,{"Oil","Gas","Electric - Other","ELECTRIC - HEAT PUMP"},0))),0),"")</f>
        <v/>
      </c>
      <c r="AF1266" s="81">
        <f>_xlfn.IFNA(IF($D1266=1,IF($J1266="Not Paid by Tenant",0,INDEX('AMI Ref'!$K$6:$N$6,MATCH($J1266,{"Oil","Gas","Electric - Other","ELECTRIC - HEAT PUMP"},0))),0),"")</f>
        <v>0</v>
      </c>
      <c r="AG1266" s="81">
        <f>_xlfn.IFNA(IF($D1266=2,IF($J1266="Not Paid by Tenant",0,INDEX('AMI Ref'!$K$7:$N$7,MATCH($J1266,{"Oil","Gas","Electric - Other","ELECTRIC - HEAT PUMP"},0))),0),"")</f>
        <v>0</v>
      </c>
      <c r="AH1266" s="81">
        <f>_xlfn.IFNA(IF($D1266=3,IF($J1266="Not Paid by Tenant",0,INDEX('AMI Ref'!$K$8:$N$8,MATCH($J1266,{"Oil","Gas","Electric - Other","ELECTRIC - HEAT PUMP"},0))),0),"")</f>
        <v>0</v>
      </c>
      <c r="AI1266" s="81">
        <f>_xlfn.IFNA(IF($D1266=4,IF($J1266="Not Paid by Tenant",0,INDEX('AMI Ref'!$K$9:$N$9,MATCH($J1266,{"Oil","Gas","Electric - Other","ELECTRIC - HEAT PUMP"},0))),0),"")</f>
        <v>0</v>
      </c>
      <c r="AJ1266" s="81">
        <f>_xlfn.IFNA(IF($D1266=5,IF($J1266="Not Paid by Tenant",0,INDEX('AMI Ref'!$K$10:$N$10,MATCH($J1266,{"Oil","Gas","Electric - Other","ELECTRIC - HEAT PUMP"},0))),0),"")</f>
        <v>0</v>
      </c>
      <c r="AK1266" s="128"/>
      <c r="AL1266" s="81" t="str">
        <f>_xlfn.IFNA(IF($D1266=0,IF($K1266="Not Paid by Tenant",0,INDEX('AMI Ref'!$O$5:$R$5,MATCH($K1266,{"Oil","Gas","Electric - Other","Electric ccASHP - split"},0))),0),"")</f>
        <v/>
      </c>
      <c r="AM1266" s="81">
        <f>_xlfn.IFNA(IF($D1266=1,IF($K1266="Not Paid by Tenant",0,INDEX('AMI Ref'!$O$6:$R$6,MATCH($K1266,{"Oil","Gas","Electric - Other","Electric ccASHP - split"},0))),0),"")</f>
        <v>0</v>
      </c>
      <c r="AN1266" s="81">
        <f>_xlfn.IFNA(IF($D1266=2,IF($K1266="Not Paid by Tenant",0,INDEX('AMI Ref'!$O$7:$R$7,MATCH($K1266,{"Oil","Gas","Electric - Other","Electric ccASHP - split"},0))),0),"")</f>
        <v>0</v>
      </c>
      <c r="AO1266" s="81">
        <f>_xlfn.IFNA(IF($D1266=3,IF($K1266="Not Paid by Tenant",0,INDEX('AMI Ref'!$O$8:$R$8,MATCH($K1266,{"Oil","Gas","Electric - Other","Electric ccASHP - split"},0))),0),"")</f>
        <v>0</v>
      </c>
      <c r="AP1266" s="81">
        <f>_xlfn.IFNA(IF($D1266=4,IF($K1266="Not Paid by Tenant",0,INDEX('AMI Ref'!$O$9:$R$9,MATCH($K1266,{"Oil","Gas","Electric - Other","Electric ccASHP - split"},0))),0),"")</f>
        <v>0</v>
      </c>
      <c r="AQ1266" s="81">
        <f>_xlfn.IFNA(IF($D1266=5,IF($K1266="Not Paid by Tenant",0,INDEX('AMI Ref'!$O$10:$R$10,MATCH($K1266,{"Oil","Gas","Electric - Other","Electric ccASHP - split"},0))),0),"")</f>
        <v>0</v>
      </c>
      <c r="AR1266" s="124">
        <f t="shared" si="172"/>
        <v>0</v>
      </c>
      <c r="AS1266" s="123" t="e">
        <f t="shared" si="173"/>
        <v>#N/A</v>
      </c>
    </row>
    <row r="1267" spans="1:45" x14ac:dyDescent="0.2">
      <c r="A1267" s="130">
        <v>1265</v>
      </c>
      <c r="B1267" s="177">
        <f>IF(OR(COUNTIF($B$2:$B1266,Input!$F1283)&lt;1,COUNTIF($O$2:$O1266,Input!$C1283)&lt;1),Input!F1283,0)</f>
        <v>0</v>
      </c>
      <c r="C1267" s="177">
        <f>IF(OR(COUNTIF($B$2:$B1266,Input!$F1283)&lt;1,COUNTIF($O$2:$O1266,Input!$C1283)&lt;1),Input!G1283,0)</f>
        <v>0</v>
      </c>
      <c r="D1267" s="177">
        <f>IF(OR(COUNTIF($B$2:$B1266,Input!$F1283)&lt;1,COUNTIF($O$2:$O1266,Input!$C1283)&lt;1),Input!H1283,0)</f>
        <v>0</v>
      </c>
      <c r="E1267" s="177">
        <f>IF(OR(COUNTIF($B$2:$B1266,Input!$F1283)&lt;1,COUNTIF($O$2:$O1266,Input!$C1283)&lt;1),Input!I1283,0)</f>
        <v>0</v>
      </c>
      <c r="F1267" s="177">
        <f>IF(OR(COUNTIF($B$2:$B1266,Input!$F1283)&lt;1,COUNTIF($O$2:$O1266,Input!$C1283)&lt;1),Input!J1283,0)</f>
        <v>0</v>
      </c>
      <c r="G1267" s="177">
        <f>IF(OR(COUNTIF($B$2:$B1266,Input!$F1283)&lt;1,COUNTIF($O$2:$O1266,Input!$C1283)&lt;1),Input!K1283,0)</f>
        <v>0</v>
      </c>
      <c r="H1267" s="177">
        <f>IF(OR(COUNTIF($B$2:$B1266,Input!$F1283)&lt;1,COUNTIF($O$2:$O1266,Input!$C1283)&lt;1),Input!L1283,0)</f>
        <v>0</v>
      </c>
      <c r="I1267" s="177">
        <f>IF(OR(COUNTIF($B$2:$B1266,Input!$F1283)&lt;1,COUNTIF($O$2:$O1266,Input!$C1283)&lt;1),Input!M1283,0)</f>
        <v>0</v>
      </c>
      <c r="J1267" s="177">
        <f>IF(OR(COUNTIF($B$2:$B1266,Input!$F1283)&lt;1,COUNTIF($O$2:$O1266,Input!$C1283)&lt;1),Input!N1283,0)</f>
        <v>0</v>
      </c>
      <c r="K1267" s="177">
        <f>IF(OR(COUNTIF($B$2:$B1266,Input!$F1283)&lt;1,COUNTIF($O$2:$O1266,Input!$C1283)&lt;1),Input!O1283,0)</f>
        <v>0</v>
      </c>
      <c r="L1267" s="177">
        <f>IF(OR(COUNTIF($B$2:$B1266,Input!$F1283)&lt;1,COUNTIF($O$2:$O1266,Input!$C1283)&lt;1),Input!P1283,0)</f>
        <v>0</v>
      </c>
      <c r="M1267" s="129" t="str">
        <f t="shared" si="168"/>
        <v/>
      </c>
      <c r="N1267" s="161">
        <f t="shared" si="166"/>
        <v>0</v>
      </c>
      <c r="O1267" s="168">
        <f>Input!C1283</f>
        <v>0</v>
      </c>
      <c r="P1267" s="168"/>
      <c r="R1267" s="131">
        <f t="shared" si="167"/>
        <v>0</v>
      </c>
      <c r="S1267" s="133" t="str">
        <f t="shared" si="169"/>
        <v xml:space="preserve"> </v>
      </c>
      <c r="T1267" s="133"/>
      <c r="U1267" s="132" t="str">
        <f>_xlfn.IFNA(IF($D1267=0,LOOKUP($F1267,{0.1,0.2,0.3,0.4,0.5,0.6,0.7,0.8,0.9,1},{22,34,46,58,70,82,94,106,118,130}),""),"")</f>
        <v/>
      </c>
      <c r="V1267" s="132" t="str">
        <f>_xlfn.IFNA(IF($D1267=1,LOOKUP($F1267,{0.1,0.2,0.3,0.4,0.5,0.6,0.7,0.8,0.9,1},{23,35,47,59,71,83,95,107,119,131}),""),"")</f>
        <v/>
      </c>
      <c r="W1267" s="132" t="str">
        <f>_xlfn.IFNA(IF($D1267=2,LOOKUP($F1267,{0.1,0.2,0.3,0.4,0.5,0.6,0.7,0.8,0.9,1},{24,36,48,60,72,84,96,108,120,132}),""),"")</f>
        <v/>
      </c>
      <c r="X1267" s="132" t="str">
        <f>_xlfn.IFNA(IF($D1267=3,LOOKUP($F1267,{0.1,0.2,0.3,0.4,0.5,0.6,0.7,0.8,0.9,1},{25,37,49,61,73,85,97,109,121,133}),""),"")</f>
        <v/>
      </c>
      <c r="Y1267" s="132" t="str">
        <f>_xlfn.IFNA(IF($D1267=4,LOOKUP($F1267,{0.1,0.2,0.3,0.4,0.5,0.6,0.7,0.8,0.9,1},{26,38,50,62,74,86,98,110,122,134}),""),"")</f>
        <v/>
      </c>
      <c r="Z1267" s="132" t="str">
        <f>_xlfn.IFNA(IF($D1267=5,LOOKUP($F1267,{0.1,0.2,0.3,0.4,0.5,0.6,0.7,0.8,0.9,1},{27,39,51,63,75,87,99,111,123,135}),""),"")</f>
        <v/>
      </c>
      <c r="AA1267" s="132">
        <f t="shared" si="170"/>
        <v>0</v>
      </c>
      <c r="AB1267" s="132" t="str">
        <f t="shared" si="171"/>
        <v>00</v>
      </c>
      <c r="AC1267" s="82" t="e">
        <f>VLOOKUP(AB1267,'AMI Ref'!T:U,2,FALSE)</f>
        <v>#N/A</v>
      </c>
      <c r="AD1267" s="124"/>
      <c r="AE1267" s="81" t="str">
        <f>_xlfn.IFNA(IF($D1267=0,IF($J1267="Not Paid by Tenant",0,INDEX('AMI Ref'!$K$5:$N$5,MATCH($J1267,{"Oil","Gas","Electric - Other","ELECTRIC - HEAT PUMP"},0))),0),"")</f>
        <v/>
      </c>
      <c r="AF1267" s="81">
        <f>_xlfn.IFNA(IF($D1267=1,IF($J1267="Not Paid by Tenant",0,INDEX('AMI Ref'!$K$6:$N$6,MATCH($J1267,{"Oil","Gas","Electric - Other","ELECTRIC - HEAT PUMP"},0))),0),"")</f>
        <v>0</v>
      </c>
      <c r="AG1267" s="81">
        <f>_xlfn.IFNA(IF($D1267=2,IF($J1267="Not Paid by Tenant",0,INDEX('AMI Ref'!$K$7:$N$7,MATCH($J1267,{"Oil","Gas","Electric - Other","ELECTRIC - HEAT PUMP"},0))),0),"")</f>
        <v>0</v>
      </c>
      <c r="AH1267" s="81">
        <f>_xlfn.IFNA(IF($D1267=3,IF($J1267="Not Paid by Tenant",0,INDEX('AMI Ref'!$K$8:$N$8,MATCH($J1267,{"Oil","Gas","Electric - Other","ELECTRIC - HEAT PUMP"},0))),0),"")</f>
        <v>0</v>
      </c>
      <c r="AI1267" s="81">
        <f>_xlfn.IFNA(IF($D1267=4,IF($J1267="Not Paid by Tenant",0,INDEX('AMI Ref'!$K$9:$N$9,MATCH($J1267,{"Oil","Gas","Electric - Other","ELECTRIC - HEAT PUMP"},0))),0),"")</f>
        <v>0</v>
      </c>
      <c r="AJ1267" s="81">
        <f>_xlfn.IFNA(IF($D1267=5,IF($J1267="Not Paid by Tenant",0,INDEX('AMI Ref'!$K$10:$N$10,MATCH($J1267,{"Oil","Gas","Electric - Other","ELECTRIC - HEAT PUMP"},0))),0),"")</f>
        <v>0</v>
      </c>
      <c r="AK1267" s="128"/>
      <c r="AL1267" s="81" t="str">
        <f>_xlfn.IFNA(IF($D1267=0,IF($K1267="Not Paid by Tenant",0,INDEX('AMI Ref'!$O$5:$R$5,MATCH($K1267,{"Oil","Gas","Electric - Other","Electric ccASHP - split"},0))),0),"")</f>
        <v/>
      </c>
      <c r="AM1267" s="81">
        <f>_xlfn.IFNA(IF($D1267=1,IF($K1267="Not Paid by Tenant",0,INDEX('AMI Ref'!$O$6:$R$6,MATCH($K1267,{"Oil","Gas","Electric - Other","Electric ccASHP - split"},0))),0),"")</f>
        <v>0</v>
      </c>
      <c r="AN1267" s="81">
        <f>_xlfn.IFNA(IF($D1267=2,IF($K1267="Not Paid by Tenant",0,INDEX('AMI Ref'!$O$7:$R$7,MATCH($K1267,{"Oil","Gas","Electric - Other","Electric ccASHP - split"},0))),0),"")</f>
        <v>0</v>
      </c>
      <c r="AO1267" s="81">
        <f>_xlfn.IFNA(IF($D1267=3,IF($K1267="Not Paid by Tenant",0,INDEX('AMI Ref'!$O$8:$R$8,MATCH($K1267,{"Oil","Gas","Electric - Other","Electric ccASHP - split"},0))),0),"")</f>
        <v>0</v>
      </c>
      <c r="AP1267" s="81">
        <f>_xlfn.IFNA(IF($D1267=4,IF($K1267="Not Paid by Tenant",0,INDEX('AMI Ref'!$O$9:$R$9,MATCH($K1267,{"Oil","Gas","Electric - Other","Electric ccASHP - split"},0))),0),"")</f>
        <v>0</v>
      </c>
      <c r="AQ1267" s="81">
        <f>_xlfn.IFNA(IF($D1267=5,IF($K1267="Not Paid by Tenant",0,INDEX('AMI Ref'!$O$10:$R$10,MATCH($K1267,{"Oil","Gas","Electric - Other","Electric ccASHP - split"},0))),0),"")</f>
        <v>0</v>
      </c>
      <c r="AR1267" s="124">
        <f t="shared" si="172"/>
        <v>0</v>
      </c>
      <c r="AS1267" s="123" t="e">
        <f t="shared" si="173"/>
        <v>#N/A</v>
      </c>
    </row>
    <row r="1268" spans="1:45" x14ac:dyDescent="0.2">
      <c r="A1268" s="130">
        <v>1266</v>
      </c>
      <c r="B1268" s="177">
        <f>IF(OR(COUNTIF($B$2:$B1267,Input!$F1284)&lt;1,COUNTIF($O$2:$O1267,Input!$C1284)&lt;1),Input!F1284,0)</f>
        <v>0</v>
      </c>
      <c r="C1268" s="177">
        <f>IF(OR(COUNTIF($B$2:$B1267,Input!$F1284)&lt;1,COUNTIF($O$2:$O1267,Input!$C1284)&lt;1),Input!G1284,0)</f>
        <v>0</v>
      </c>
      <c r="D1268" s="177">
        <f>IF(OR(COUNTIF($B$2:$B1267,Input!$F1284)&lt;1,COUNTIF($O$2:$O1267,Input!$C1284)&lt;1),Input!H1284,0)</f>
        <v>0</v>
      </c>
      <c r="E1268" s="177">
        <f>IF(OR(COUNTIF($B$2:$B1267,Input!$F1284)&lt;1,COUNTIF($O$2:$O1267,Input!$C1284)&lt;1),Input!I1284,0)</f>
        <v>0</v>
      </c>
      <c r="F1268" s="177">
        <f>IF(OR(COUNTIF($B$2:$B1267,Input!$F1284)&lt;1,COUNTIF($O$2:$O1267,Input!$C1284)&lt;1),Input!J1284,0)</f>
        <v>0</v>
      </c>
      <c r="G1268" s="177">
        <f>IF(OR(COUNTIF($B$2:$B1267,Input!$F1284)&lt;1,COUNTIF($O$2:$O1267,Input!$C1284)&lt;1),Input!K1284,0)</f>
        <v>0</v>
      </c>
      <c r="H1268" s="177">
        <f>IF(OR(COUNTIF($B$2:$B1267,Input!$F1284)&lt;1,COUNTIF($O$2:$O1267,Input!$C1284)&lt;1),Input!L1284,0)</f>
        <v>0</v>
      </c>
      <c r="I1268" s="177">
        <f>IF(OR(COUNTIF($B$2:$B1267,Input!$F1284)&lt;1,COUNTIF($O$2:$O1267,Input!$C1284)&lt;1),Input!M1284,0)</f>
        <v>0</v>
      </c>
      <c r="J1268" s="177">
        <f>IF(OR(COUNTIF($B$2:$B1267,Input!$F1284)&lt;1,COUNTIF($O$2:$O1267,Input!$C1284)&lt;1),Input!N1284,0)</f>
        <v>0</v>
      </c>
      <c r="K1268" s="177">
        <f>IF(OR(COUNTIF($B$2:$B1267,Input!$F1284)&lt;1,COUNTIF($O$2:$O1267,Input!$C1284)&lt;1),Input!O1284,0)</f>
        <v>0</v>
      </c>
      <c r="L1268" s="177">
        <f>IF(OR(COUNTIF($B$2:$B1267,Input!$F1284)&lt;1,COUNTIF($O$2:$O1267,Input!$C1284)&lt;1),Input!P1284,0)</f>
        <v>0</v>
      </c>
      <c r="M1268" s="129" t="str">
        <f t="shared" si="168"/>
        <v/>
      </c>
      <c r="N1268" s="161">
        <f t="shared" si="166"/>
        <v>0</v>
      </c>
      <c r="O1268" s="168">
        <f>Input!C1284</f>
        <v>0</v>
      </c>
      <c r="P1268" s="168"/>
      <c r="R1268" s="131">
        <f t="shared" si="167"/>
        <v>0</v>
      </c>
      <c r="S1268" s="133" t="str">
        <f t="shared" si="169"/>
        <v xml:space="preserve"> </v>
      </c>
      <c r="T1268" s="133"/>
      <c r="U1268" s="132" t="str">
        <f>_xlfn.IFNA(IF($D1268=0,LOOKUP($F1268,{0.1,0.2,0.3,0.4,0.5,0.6,0.7,0.8,0.9,1},{22,34,46,58,70,82,94,106,118,130}),""),"")</f>
        <v/>
      </c>
      <c r="V1268" s="132" t="str">
        <f>_xlfn.IFNA(IF($D1268=1,LOOKUP($F1268,{0.1,0.2,0.3,0.4,0.5,0.6,0.7,0.8,0.9,1},{23,35,47,59,71,83,95,107,119,131}),""),"")</f>
        <v/>
      </c>
      <c r="W1268" s="132" t="str">
        <f>_xlfn.IFNA(IF($D1268=2,LOOKUP($F1268,{0.1,0.2,0.3,0.4,0.5,0.6,0.7,0.8,0.9,1},{24,36,48,60,72,84,96,108,120,132}),""),"")</f>
        <v/>
      </c>
      <c r="X1268" s="132" t="str">
        <f>_xlfn.IFNA(IF($D1268=3,LOOKUP($F1268,{0.1,0.2,0.3,0.4,0.5,0.6,0.7,0.8,0.9,1},{25,37,49,61,73,85,97,109,121,133}),""),"")</f>
        <v/>
      </c>
      <c r="Y1268" s="132" t="str">
        <f>_xlfn.IFNA(IF($D1268=4,LOOKUP($F1268,{0.1,0.2,0.3,0.4,0.5,0.6,0.7,0.8,0.9,1},{26,38,50,62,74,86,98,110,122,134}),""),"")</f>
        <v/>
      </c>
      <c r="Z1268" s="132" t="str">
        <f>_xlfn.IFNA(IF($D1268=5,LOOKUP($F1268,{0.1,0.2,0.3,0.4,0.5,0.6,0.7,0.8,0.9,1},{27,39,51,63,75,87,99,111,123,135}),""),"")</f>
        <v/>
      </c>
      <c r="AA1268" s="132">
        <f t="shared" si="170"/>
        <v>0</v>
      </c>
      <c r="AB1268" s="132" t="str">
        <f t="shared" si="171"/>
        <v>00</v>
      </c>
      <c r="AC1268" s="82" t="e">
        <f>VLOOKUP(AB1268,'AMI Ref'!T:U,2,FALSE)</f>
        <v>#N/A</v>
      </c>
      <c r="AD1268" s="124"/>
      <c r="AE1268" s="81" t="str">
        <f>_xlfn.IFNA(IF($D1268=0,IF($J1268="Not Paid by Tenant",0,INDEX('AMI Ref'!$K$5:$N$5,MATCH($J1268,{"Oil","Gas","Electric - Other","ELECTRIC - HEAT PUMP"},0))),0),"")</f>
        <v/>
      </c>
      <c r="AF1268" s="81">
        <f>_xlfn.IFNA(IF($D1268=1,IF($J1268="Not Paid by Tenant",0,INDEX('AMI Ref'!$K$6:$N$6,MATCH($J1268,{"Oil","Gas","Electric - Other","ELECTRIC - HEAT PUMP"},0))),0),"")</f>
        <v>0</v>
      </c>
      <c r="AG1268" s="81">
        <f>_xlfn.IFNA(IF($D1268=2,IF($J1268="Not Paid by Tenant",0,INDEX('AMI Ref'!$K$7:$N$7,MATCH($J1268,{"Oil","Gas","Electric - Other","ELECTRIC - HEAT PUMP"},0))),0),"")</f>
        <v>0</v>
      </c>
      <c r="AH1268" s="81">
        <f>_xlfn.IFNA(IF($D1268=3,IF($J1268="Not Paid by Tenant",0,INDEX('AMI Ref'!$K$8:$N$8,MATCH($J1268,{"Oil","Gas","Electric - Other","ELECTRIC - HEAT PUMP"},0))),0),"")</f>
        <v>0</v>
      </c>
      <c r="AI1268" s="81">
        <f>_xlfn.IFNA(IF($D1268=4,IF($J1268="Not Paid by Tenant",0,INDEX('AMI Ref'!$K$9:$N$9,MATCH($J1268,{"Oil","Gas","Electric - Other","ELECTRIC - HEAT PUMP"},0))),0),"")</f>
        <v>0</v>
      </c>
      <c r="AJ1268" s="81">
        <f>_xlfn.IFNA(IF($D1268=5,IF($J1268="Not Paid by Tenant",0,INDEX('AMI Ref'!$K$10:$N$10,MATCH($J1268,{"Oil","Gas","Electric - Other","ELECTRIC - HEAT PUMP"},0))),0),"")</f>
        <v>0</v>
      </c>
      <c r="AK1268" s="128"/>
      <c r="AL1268" s="81" t="str">
        <f>_xlfn.IFNA(IF($D1268=0,IF($K1268="Not Paid by Tenant",0,INDEX('AMI Ref'!$O$5:$R$5,MATCH($K1268,{"Oil","Gas","Electric - Other","Electric ccASHP - split"},0))),0),"")</f>
        <v/>
      </c>
      <c r="AM1268" s="81">
        <f>_xlfn.IFNA(IF($D1268=1,IF($K1268="Not Paid by Tenant",0,INDEX('AMI Ref'!$O$6:$R$6,MATCH($K1268,{"Oil","Gas","Electric - Other","Electric ccASHP - split"},0))),0),"")</f>
        <v>0</v>
      </c>
      <c r="AN1268" s="81">
        <f>_xlfn.IFNA(IF($D1268=2,IF($K1268="Not Paid by Tenant",0,INDEX('AMI Ref'!$O$7:$R$7,MATCH($K1268,{"Oil","Gas","Electric - Other","Electric ccASHP - split"},0))),0),"")</f>
        <v>0</v>
      </c>
      <c r="AO1268" s="81">
        <f>_xlfn.IFNA(IF($D1268=3,IF($K1268="Not Paid by Tenant",0,INDEX('AMI Ref'!$O$8:$R$8,MATCH($K1268,{"Oil","Gas","Electric - Other","Electric ccASHP - split"},0))),0),"")</f>
        <v>0</v>
      </c>
      <c r="AP1268" s="81">
        <f>_xlfn.IFNA(IF($D1268=4,IF($K1268="Not Paid by Tenant",0,INDEX('AMI Ref'!$O$9:$R$9,MATCH($K1268,{"Oil","Gas","Electric - Other","Electric ccASHP - split"},0))),0),"")</f>
        <v>0</v>
      </c>
      <c r="AQ1268" s="81">
        <f>_xlfn.IFNA(IF($D1268=5,IF($K1268="Not Paid by Tenant",0,INDEX('AMI Ref'!$O$10:$R$10,MATCH($K1268,{"Oil","Gas","Electric - Other","Electric ccASHP - split"},0))),0),"")</f>
        <v>0</v>
      </c>
      <c r="AR1268" s="124">
        <f t="shared" si="172"/>
        <v>0</v>
      </c>
      <c r="AS1268" s="123" t="e">
        <f t="shared" si="173"/>
        <v>#N/A</v>
      </c>
    </row>
    <row r="1269" spans="1:45" x14ac:dyDescent="0.2">
      <c r="A1269" s="130">
        <v>1267</v>
      </c>
      <c r="B1269" s="177">
        <f>IF(OR(COUNTIF($B$2:$B1268,Input!$F1285)&lt;1,COUNTIF($O$2:$O1268,Input!$C1285)&lt;1),Input!F1285,0)</f>
        <v>0</v>
      </c>
      <c r="C1269" s="177">
        <f>IF(OR(COUNTIF($B$2:$B1268,Input!$F1285)&lt;1,COUNTIF($O$2:$O1268,Input!$C1285)&lt;1),Input!G1285,0)</f>
        <v>0</v>
      </c>
      <c r="D1269" s="177">
        <f>IF(OR(COUNTIF($B$2:$B1268,Input!$F1285)&lt;1,COUNTIF($O$2:$O1268,Input!$C1285)&lt;1),Input!H1285,0)</f>
        <v>0</v>
      </c>
      <c r="E1269" s="177">
        <f>IF(OR(COUNTIF($B$2:$B1268,Input!$F1285)&lt;1,COUNTIF($O$2:$O1268,Input!$C1285)&lt;1),Input!I1285,0)</f>
        <v>0</v>
      </c>
      <c r="F1269" s="177">
        <f>IF(OR(COUNTIF($B$2:$B1268,Input!$F1285)&lt;1,COUNTIF($O$2:$O1268,Input!$C1285)&lt;1),Input!J1285,0)</f>
        <v>0</v>
      </c>
      <c r="G1269" s="177">
        <f>IF(OR(COUNTIF($B$2:$B1268,Input!$F1285)&lt;1,COUNTIF($O$2:$O1268,Input!$C1285)&lt;1),Input!K1285,0)</f>
        <v>0</v>
      </c>
      <c r="H1269" s="177">
        <f>IF(OR(COUNTIF($B$2:$B1268,Input!$F1285)&lt;1,COUNTIF($O$2:$O1268,Input!$C1285)&lt;1),Input!L1285,0)</f>
        <v>0</v>
      </c>
      <c r="I1269" s="177">
        <f>IF(OR(COUNTIF($B$2:$B1268,Input!$F1285)&lt;1,COUNTIF($O$2:$O1268,Input!$C1285)&lt;1),Input!M1285,0)</f>
        <v>0</v>
      </c>
      <c r="J1269" s="177">
        <f>IF(OR(COUNTIF($B$2:$B1268,Input!$F1285)&lt;1,COUNTIF($O$2:$O1268,Input!$C1285)&lt;1),Input!N1285,0)</f>
        <v>0</v>
      </c>
      <c r="K1269" s="177">
        <f>IF(OR(COUNTIF($B$2:$B1268,Input!$F1285)&lt;1,COUNTIF($O$2:$O1268,Input!$C1285)&lt;1),Input!O1285,0)</f>
        <v>0</v>
      </c>
      <c r="L1269" s="177">
        <f>IF(OR(COUNTIF($B$2:$B1268,Input!$F1285)&lt;1,COUNTIF($O$2:$O1268,Input!$C1285)&lt;1),Input!P1285,0)</f>
        <v>0</v>
      </c>
      <c r="M1269" s="129" t="str">
        <f t="shared" si="168"/>
        <v/>
      </c>
      <c r="N1269" s="161">
        <f t="shared" si="166"/>
        <v>0</v>
      </c>
      <c r="O1269" s="168">
        <f>Input!C1285</f>
        <v>0</v>
      </c>
      <c r="P1269" s="168"/>
      <c r="R1269" s="131">
        <f t="shared" si="167"/>
        <v>0</v>
      </c>
      <c r="S1269" s="133" t="str">
        <f t="shared" si="169"/>
        <v xml:space="preserve"> </v>
      </c>
      <c r="T1269" s="133"/>
      <c r="U1269" s="132" t="str">
        <f>_xlfn.IFNA(IF($D1269=0,LOOKUP($F1269,{0.1,0.2,0.3,0.4,0.5,0.6,0.7,0.8,0.9,1},{22,34,46,58,70,82,94,106,118,130}),""),"")</f>
        <v/>
      </c>
      <c r="V1269" s="132" t="str">
        <f>_xlfn.IFNA(IF($D1269=1,LOOKUP($F1269,{0.1,0.2,0.3,0.4,0.5,0.6,0.7,0.8,0.9,1},{23,35,47,59,71,83,95,107,119,131}),""),"")</f>
        <v/>
      </c>
      <c r="W1269" s="132" t="str">
        <f>_xlfn.IFNA(IF($D1269=2,LOOKUP($F1269,{0.1,0.2,0.3,0.4,0.5,0.6,0.7,0.8,0.9,1},{24,36,48,60,72,84,96,108,120,132}),""),"")</f>
        <v/>
      </c>
      <c r="X1269" s="132" t="str">
        <f>_xlfn.IFNA(IF($D1269=3,LOOKUP($F1269,{0.1,0.2,0.3,0.4,0.5,0.6,0.7,0.8,0.9,1},{25,37,49,61,73,85,97,109,121,133}),""),"")</f>
        <v/>
      </c>
      <c r="Y1269" s="132" t="str">
        <f>_xlfn.IFNA(IF($D1269=4,LOOKUP($F1269,{0.1,0.2,0.3,0.4,0.5,0.6,0.7,0.8,0.9,1},{26,38,50,62,74,86,98,110,122,134}),""),"")</f>
        <v/>
      </c>
      <c r="Z1269" s="132" t="str">
        <f>_xlfn.IFNA(IF($D1269=5,LOOKUP($F1269,{0.1,0.2,0.3,0.4,0.5,0.6,0.7,0.8,0.9,1},{27,39,51,63,75,87,99,111,123,135}),""),"")</f>
        <v/>
      </c>
      <c r="AA1269" s="132">
        <f t="shared" si="170"/>
        <v>0</v>
      </c>
      <c r="AB1269" s="132" t="str">
        <f t="shared" si="171"/>
        <v>00</v>
      </c>
      <c r="AC1269" s="82" t="e">
        <f>VLOOKUP(AB1269,'AMI Ref'!T:U,2,FALSE)</f>
        <v>#N/A</v>
      </c>
      <c r="AD1269" s="124"/>
      <c r="AE1269" s="81" t="str">
        <f>_xlfn.IFNA(IF($D1269=0,IF($J1269="Not Paid by Tenant",0,INDEX('AMI Ref'!$K$5:$N$5,MATCH($J1269,{"Oil","Gas","Electric - Other","ELECTRIC - HEAT PUMP"},0))),0),"")</f>
        <v/>
      </c>
      <c r="AF1269" s="81">
        <f>_xlfn.IFNA(IF($D1269=1,IF($J1269="Not Paid by Tenant",0,INDEX('AMI Ref'!$K$6:$N$6,MATCH($J1269,{"Oil","Gas","Electric - Other","ELECTRIC - HEAT PUMP"},0))),0),"")</f>
        <v>0</v>
      </c>
      <c r="AG1269" s="81">
        <f>_xlfn.IFNA(IF($D1269=2,IF($J1269="Not Paid by Tenant",0,INDEX('AMI Ref'!$K$7:$N$7,MATCH($J1269,{"Oil","Gas","Electric - Other","ELECTRIC - HEAT PUMP"},0))),0),"")</f>
        <v>0</v>
      </c>
      <c r="AH1269" s="81">
        <f>_xlfn.IFNA(IF($D1269=3,IF($J1269="Not Paid by Tenant",0,INDEX('AMI Ref'!$K$8:$N$8,MATCH($J1269,{"Oil","Gas","Electric - Other","ELECTRIC - HEAT PUMP"},0))),0),"")</f>
        <v>0</v>
      </c>
      <c r="AI1269" s="81">
        <f>_xlfn.IFNA(IF($D1269=4,IF($J1269="Not Paid by Tenant",0,INDEX('AMI Ref'!$K$9:$N$9,MATCH($J1269,{"Oil","Gas","Electric - Other","ELECTRIC - HEAT PUMP"},0))),0),"")</f>
        <v>0</v>
      </c>
      <c r="AJ1269" s="81">
        <f>_xlfn.IFNA(IF($D1269=5,IF($J1269="Not Paid by Tenant",0,INDEX('AMI Ref'!$K$10:$N$10,MATCH($J1269,{"Oil","Gas","Electric - Other","ELECTRIC - HEAT PUMP"},0))),0),"")</f>
        <v>0</v>
      </c>
      <c r="AK1269" s="128"/>
      <c r="AL1269" s="81" t="str">
        <f>_xlfn.IFNA(IF($D1269=0,IF($K1269="Not Paid by Tenant",0,INDEX('AMI Ref'!$O$5:$R$5,MATCH($K1269,{"Oil","Gas","Electric - Other","Electric ccASHP - split"},0))),0),"")</f>
        <v/>
      </c>
      <c r="AM1269" s="81">
        <f>_xlfn.IFNA(IF($D1269=1,IF($K1269="Not Paid by Tenant",0,INDEX('AMI Ref'!$O$6:$R$6,MATCH($K1269,{"Oil","Gas","Electric - Other","Electric ccASHP - split"},0))),0),"")</f>
        <v>0</v>
      </c>
      <c r="AN1269" s="81">
        <f>_xlfn.IFNA(IF($D1269=2,IF($K1269="Not Paid by Tenant",0,INDEX('AMI Ref'!$O$7:$R$7,MATCH($K1269,{"Oil","Gas","Electric - Other","Electric ccASHP - split"},0))),0),"")</f>
        <v>0</v>
      </c>
      <c r="AO1269" s="81">
        <f>_xlfn.IFNA(IF($D1269=3,IF($K1269="Not Paid by Tenant",0,INDEX('AMI Ref'!$O$8:$R$8,MATCH($K1269,{"Oil","Gas","Electric - Other","Electric ccASHP - split"},0))),0),"")</f>
        <v>0</v>
      </c>
      <c r="AP1269" s="81">
        <f>_xlfn.IFNA(IF($D1269=4,IF($K1269="Not Paid by Tenant",0,INDEX('AMI Ref'!$O$9:$R$9,MATCH($K1269,{"Oil","Gas","Electric - Other","Electric ccASHP - split"},0))),0),"")</f>
        <v>0</v>
      </c>
      <c r="AQ1269" s="81">
        <f>_xlfn.IFNA(IF($D1269=5,IF($K1269="Not Paid by Tenant",0,INDEX('AMI Ref'!$O$10:$R$10,MATCH($K1269,{"Oil","Gas","Electric - Other","Electric ccASHP - split"},0))),0),"")</f>
        <v>0</v>
      </c>
      <c r="AR1269" s="124">
        <f t="shared" si="172"/>
        <v>0</v>
      </c>
      <c r="AS1269" s="123" t="e">
        <f t="shared" si="173"/>
        <v>#N/A</v>
      </c>
    </row>
    <row r="1270" spans="1:45" x14ac:dyDescent="0.2">
      <c r="A1270" s="130">
        <v>1268</v>
      </c>
      <c r="B1270" s="177">
        <f>IF(OR(COUNTIF($B$2:$B1269,Input!$F1286)&lt;1,COUNTIF($O$2:$O1269,Input!$C1286)&lt;1),Input!F1286,0)</f>
        <v>0</v>
      </c>
      <c r="C1270" s="177">
        <f>IF(OR(COUNTIF($B$2:$B1269,Input!$F1286)&lt;1,COUNTIF($O$2:$O1269,Input!$C1286)&lt;1),Input!G1286,0)</f>
        <v>0</v>
      </c>
      <c r="D1270" s="177">
        <f>IF(OR(COUNTIF($B$2:$B1269,Input!$F1286)&lt;1,COUNTIF($O$2:$O1269,Input!$C1286)&lt;1),Input!H1286,0)</f>
        <v>0</v>
      </c>
      <c r="E1270" s="177">
        <f>IF(OR(COUNTIF($B$2:$B1269,Input!$F1286)&lt;1,COUNTIF($O$2:$O1269,Input!$C1286)&lt;1),Input!I1286,0)</f>
        <v>0</v>
      </c>
      <c r="F1270" s="177">
        <f>IF(OR(COUNTIF($B$2:$B1269,Input!$F1286)&lt;1,COUNTIF($O$2:$O1269,Input!$C1286)&lt;1),Input!J1286,0)</f>
        <v>0</v>
      </c>
      <c r="G1270" s="177">
        <f>IF(OR(COUNTIF($B$2:$B1269,Input!$F1286)&lt;1,COUNTIF($O$2:$O1269,Input!$C1286)&lt;1),Input!K1286,0)</f>
        <v>0</v>
      </c>
      <c r="H1270" s="177">
        <f>IF(OR(COUNTIF($B$2:$B1269,Input!$F1286)&lt;1,COUNTIF($O$2:$O1269,Input!$C1286)&lt;1),Input!L1286,0)</f>
        <v>0</v>
      </c>
      <c r="I1270" s="177">
        <f>IF(OR(COUNTIF($B$2:$B1269,Input!$F1286)&lt;1,COUNTIF($O$2:$O1269,Input!$C1286)&lt;1),Input!M1286,0)</f>
        <v>0</v>
      </c>
      <c r="J1270" s="177">
        <f>IF(OR(COUNTIF($B$2:$B1269,Input!$F1286)&lt;1,COUNTIF($O$2:$O1269,Input!$C1286)&lt;1),Input!N1286,0)</f>
        <v>0</v>
      </c>
      <c r="K1270" s="177">
        <f>IF(OR(COUNTIF($B$2:$B1269,Input!$F1286)&lt;1,COUNTIF($O$2:$O1269,Input!$C1286)&lt;1),Input!O1286,0)</f>
        <v>0</v>
      </c>
      <c r="L1270" s="177">
        <f>IF(OR(COUNTIF($B$2:$B1269,Input!$F1286)&lt;1,COUNTIF($O$2:$O1269,Input!$C1286)&lt;1),Input!P1286,0)</f>
        <v>0</v>
      </c>
      <c r="M1270" s="129" t="str">
        <f t="shared" si="168"/>
        <v/>
      </c>
      <c r="N1270" s="161">
        <f t="shared" si="166"/>
        <v>0</v>
      </c>
      <c r="O1270" s="168">
        <f>Input!C1286</f>
        <v>0</v>
      </c>
      <c r="P1270" s="168"/>
      <c r="R1270" s="131">
        <f t="shared" si="167"/>
        <v>0</v>
      </c>
      <c r="S1270" s="133" t="str">
        <f t="shared" si="169"/>
        <v xml:space="preserve"> </v>
      </c>
      <c r="T1270" s="133"/>
      <c r="U1270" s="132" t="str">
        <f>_xlfn.IFNA(IF($D1270=0,LOOKUP($F1270,{0.1,0.2,0.3,0.4,0.5,0.6,0.7,0.8,0.9,1},{22,34,46,58,70,82,94,106,118,130}),""),"")</f>
        <v/>
      </c>
      <c r="V1270" s="132" t="str">
        <f>_xlfn.IFNA(IF($D1270=1,LOOKUP($F1270,{0.1,0.2,0.3,0.4,0.5,0.6,0.7,0.8,0.9,1},{23,35,47,59,71,83,95,107,119,131}),""),"")</f>
        <v/>
      </c>
      <c r="W1270" s="132" t="str">
        <f>_xlfn.IFNA(IF($D1270=2,LOOKUP($F1270,{0.1,0.2,0.3,0.4,0.5,0.6,0.7,0.8,0.9,1},{24,36,48,60,72,84,96,108,120,132}),""),"")</f>
        <v/>
      </c>
      <c r="X1270" s="132" t="str">
        <f>_xlfn.IFNA(IF($D1270=3,LOOKUP($F1270,{0.1,0.2,0.3,0.4,0.5,0.6,0.7,0.8,0.9,1},{25,37,49,61,73,85,97,109,121,133}),""),"")</f>
        <v/>
      </c>
      <c r="Y1270" s="132" t="str">
        <f>_xlfn.IFNA(IF($D1270=4,LOOKUP($F1270,{0.1,0.2,0.3,0.4,0.5,0.6,0.7,0.8,0.9,1},{26,38,50,62,74,86,98,110,122,134}),""),"")</f>
        <v/>
      </c>
      <c r="Z1270" s="132" t="str">
        <f>_xlfn.IFNA(IF($D1270=5,LOOKUP($F1270,{0.1,0.2,0.3,0.4,0.5,0.6,0.7,0.8,0.9,1},{27,39,51,63,75,87,99,111,123,135}),""),"")</f>
        <v/>
      </c>
      <c r="AA1270" s="132">
        <f t="shared" si="170"/>
        <v>0</v>
      </c>
      <c r="AB1270" s="132" t="str">
        <f t="shared" si="171"/>
        <v>00</v>
      </c>
      <c r="AC1270" s="82" t="e">
        <f>VLOOKUP(AB1270,'AMI Ref'!T:U,2,FALSE)</f>
        <v>#N/A</v>
      </c>
      <c r="AD1270" s="124"/>
      <c r="AE1270" s="81" t="str">
        <f>_xlfn.IFNA(IF($D1270=0,IF($J1270="Not Paid by Tenant",0,INDEX('AMI Ref'!$K$5:$N$5,MATCH($J1270,{"Oil","Gas","Electric - Other","ELECTRIC - HEAT PUMP"},0))),0),"")</f>
        <v/>
      </c>
      <c r="AF1270" s="81">
        <f>_xlfn.IFNA(IF($D1270=1,IF($J1270="Not Paid by Tenant",0,INDEX('AMI Ref'!$K$6:$N$6,MATCH($J1270,{"Oil","Gas","Electric - Other","ELECTRIC - HEAT PUMP"},0))),0),"")</f>
        <v>0</v>
      </c>
      <c r="AG1270" s="81">
        <f>_xlfn.IFNA(IF($D1270=2,IF($J1270="Not Paid by Tenant",0,INDEX('AMI Ref'!$K$7:$N$7,MATCH($J1270,{"Oil","Gas","Electric - Other","ELECTRIC - HEAT PUMP"},0))),0),"")</f>
        <v>0</v>
      </c>
      <c r="AH1270" s="81">
        <f>_xlfn.IFNA(IF($D1270=3,IF($J1270="Not Paid by Tenant",0,INDEX('AMI Ref'!$K$8:$N$8,MATCH($J1270,{"Oil","Gas","Electric - Other","ELECTRIC - HEAT PUMP"},0))),0),"")</f>
        <v>0</v>
      </c>
      <c r="AI1270" s="81">
        <f>_xlfn.IFNA(IF($D1270=4,IF($J1270="Not Paid by Tenant",0,INDEX('AMI Ref'!$K$9:$N$9,MATCH($J1270,{"Oil","Gas","Electric - Other","ELECTRIC - HEAT PUMP"},0))),0),"")</f>
        <v>0</v>
      </c>
      <c r="AJ1270" s="81">
        <f>_xlfn.IFNA(IF($D1270=5,IF($J1270="Not Paid by Tenant",0,INDEX('AMI Ref'!$K$10:$N$10,MATCH($J1270,{"Oil","Gas","Electric - Other","ELECTRIC - HEAT PUMP"},0))),0),"")</f>
        <v>0</v>
      </c>
      <c r="AK1270" s="128"/>
      <c r="AL1270" s="81" t="str">
        <f>_xlfn.IFNA(IF($D1270=0,IF($K1270="Not Paid by Tenant",0,INDEX('AMI Ref'!$O$5:$R$5,MATCH($K1270,{"Oil","Gas","Electric - Other","Electric ccASHP - split"},0))),0),"")</f>
        <v/>
      </c>
      <c r="AM1270" s="81">
        <f>_xlfn.IFNA(IF($D1270=1,IF($K1270="Not Paid by Tenant",0,INDEX('AMI Ref'!$O$6:$R$6,MATCH($K1270,{"Oil","Gas","Electric - Other","Electric ccASHP - split"},0))),0),"")</f>
        <v>0</v>
      </c>
      <c r="AN1270" s="81">
        <f>_xlfn.IFNA(IF($D1270=2,IF($K1270="Not Paid by Tenant",0,INDEX('AMI Ref'!$O$7:$R$7,MATCH($K1270,{"Oil","Gas","Electric - Other","Electric ccASHP - split"},0))),0),"")</f>
        <v>0</v>
      </c>
      <c r="AO1270" s="81">
        <f>_xlfn.IFNA(IF($D1270=3,IF($K1270="Not Paid by Tenant",0,INDEX('AMI Ref'!$O$8:$R$8,MATCH($K1270,{"Oil","Gas","Electric - Other","Electric ccASHP - split"},0))),0),"")</f>
        <v>0</v>
      </c>
      <c r="AP1270" s="81">
        <f>_xlfn.IFNA(IF($D1270=4,IF($K1270="Not Paid by Tenant",0,INDEX('AMI Ref'!$O$9:$R$9,MATCH($K1270,{"Oil","Gas","Electric - Other","Electric ccASHP - split"},0))),0),"")</f>
        <v>0</v>
      </c>
      <c r="AQ1270" s="81">
        <f>_xlfn.IFNA(IF($D1270=5,IF($K1270="Not Paid by Tenant",0,INDEX('AMI Ref'!$O$10:$R$10,MATCH($K1270,{"Oil","Gas","Electric - Other","Electric ccASHP - split"},0))),0),"")</f>
        <v>0</v>
      </c>
      <c r="AR1270" s="124">
        <f t="shared" si="172"/>
        <v>0</v>
      </c>
      <c r="AS1270" s="123" t="e">
        <f t="shared" si="173"/>
        <v>#N/A</v>
      </c>
    </row>
    <row r="1271" spans="1:45" x14ac:dyDescent="0.2">
      <c r="A1271" s="130">
        <v>1269</v>
      </c>
      <c r="B1271" s="177">
        <f>IF(OR(COUNTIF($B$2:$B1270,Input!$F1287)&lt;1,COUNTIF($O$2:$O1270,Input!$C1287)&lt;1),Input!F1287,0)</f>
        <v>0</v>
      </c>
      <c r="C1271" s="177">
        <f>IF(OR(COUNTIF($B$2:$B1270,Input!$F1287)&lt;1,COUNTIF($O$2:$O1270,Input!$C1287)&lt;1),Input!G1287,0)</f>
        <v>0</v>
      </c>
      <c r="D1271" s="177">
        <f>IF(OR(COUNTIF($B$2:$B1270,Input!$F1287)&lt;1,COUNTIF($O$2:$O1270,Input!$C1287)&lt;1),Input!H1287,0)</f>
        <v>0</v>
      </c>
      <c r="E1271" s="177">
        <f>IF(OR(COUNTIF($B$2:$B1270,Input!$F1287)&lt;1,COUNTIF($O$2:$O1270,Input!$C1287)&lt;1),Input!I1287,0)</f>
        <v>0</v>
      </c>
      <c r="F1271" s="177">
        <f>IF(OR(COUNTIF($B$2:$B1270,Input!$F1287)&lt;1,COUNTIF($O$2:$O1270,Input!$C1287)&lt;1),Input!J1287,0)</f>
        <v>0</v>
      </c>
      <c r="G1271" s="177">
        <f>IF(OR(COUNTIF($B$2:$B1270,Input!$F1287)&lt;1,COUNTIF($O$2:$O1270,Input!$C1287)&lt;1),Input!K1287,0)</f>
        <v>0</v>
      </c>
      <c r="H1271" s="177">
        <f>IF(OR(COUNTIF($B$2:$B1270,Input!$F1287)&lt;1,COUNTIF($O$2:$O1270,Input!$C1287)&lt;1),Input!L1287,0)</f>
        <v>0</v>
      </c>
      <c r="I1271" s="177">
        <f>IF(OR(COUNTIF($B$2:$B1270,Input!$F1287)&lt;1,COUNTIF($O$2:$O1270,Input!$C1287)&lt;1),Input!M1287,0)</f>
        <v>0</v>
      </c>
      <c r="J1271" s="177">
        <f>IF(OR(COUNTIF($B$2:$B1270,Input!$F1287)&lt;1,COUNTIF($O$2:$O1270,Input!$C1287)&lt;1),Input!N1287,0)</f>
        <v>0</v>
      </c>
      <c r="K1271" s="177">
        <f>IF(OR(COUNTIF($B$2:$B1270,Input!$F1287)&lt;1,COUNTIF($O$2:$O1270,Input!$C1287)&lt;1),Input!O1287,0)</f>
        <v>0</v>
      </c>
      <c r="L1271" s="177">
        <f>IF(OR(COUNTIF($B$2:$B1270,Input!$F1287)&lt;1,COUNTIF($O$2:$O1270,Input!$C1287)&lt;1),Input!P1287,0)</f>
        <v>0</v>
      </c>
      <c r="M1271" s="129" t="str">
        <f t="shared" si="168"/>
        <v/>
      </c>
      <c r="N1271" s="161">
        <f t="shared" si="166"/>
        <v>0</v>
      </c>
      <c r="O1271" s="168">
        <f>Input!C1287</f>
        <v>0</v>
      </c>
      <c r="P1271" s="168"/>
      <c r="R1271" s="131">
        <f t="shared" si="167"/>
        <v>0</v>
      </c>
      <c r="S1271" s="133" t="str">
        <f t="shared" si="169"/>
        <v xml:space="preserve"> </v>
      </c>
      <c r="T1271" s="133"/>
      <c r="U1271" s="132" t="str">
        <f>_xlfn.IFNA(IF($D1271=0,LOOKUP($F1271,{0.1,0.2,0.3,0.4,0.5,0.6,0.7,0.8,0.9,1},{22,34,46,58,70,82,94,106,118,130}),""),"")</f>
        <v/>
      </c>
      <c r="V1271" s="132" t="str">
        <f>_xlfn.IFNA(IF($D1271=1,LOOKUP($F1271,{0.1,0.2,0.3,0.4,0.5,0.6,0.7,0.8,0.9,1},{23,35,47,59,71,83,95,107,119,131}),""),"")</f>
        <v/>
      </c>
      <c r="W1271" s="132" t="str">
        <f>_xlfn.IFNA(IF($D1271=2,LOOKUP($F1271,{0.1,0.2,0.3,0.4,0.5,0.6,0.7,0.8,0.9,1},{24,36,48,60,72,84,96,108,120,132}),""),"")</f>
        <v/>
      </c>
      <c r="X1271" s="132" t="str">
        <f>_xlfn.IFNA(IF($D1271=3,LOOKUP($F1271,{0.1,0.2,0.3,0.4,0.5,0.6,0.7,0.8,0.9,1},{25,37,49,61,73,85,97,109,121,133}),""),"")</f>
        <v/>
      </c>
      <c r="Y1271" s="132" t="str">
        <f>_xlfn.IFNA(IF($D1271=4,LOOKUP($F1271,{0.1,0.2,0.3,0.4,0.5,0.6,0.7,0.8,0.9,1},{26,38,50,62,74,86,98,110,122,134}),""),"")</f>
        <v/>
      </c>
      <c r="Z1271" s="132" t="str">
        <f>_xlfn.IFNA(IF($D1271=5,LOOKUP($F1271,{0.1,0.2,0.3,0.4,0.5,0.6,0.7,0.8,0.9,1},{27,39,51,63,75,87,99,111,123,135}),""),"")</f>
        <v/>
      </c>
      <c r="AA1271" s="132">
        <f t="shared" si="170"/>
        <v>0</v>
      </c>
      <c r="AB1271" s="132" t="str">
        <f t="shared" si="171"/>
        <v>00</v>
      </c>
      <c r="AC1271" s="82" t="e">
        <f>VLOOKUP(AB1271,'AMI Ref'!T:U,2,FALSE)</f>
        <v>#N/A</v>
      </c>
      <c r="AD1271" s="124"/>
      <c r="AE1271" s="81" t="str">
        <f>_xlfn.IFNA(IF($D1271=0,IF($J1271="Not Paid by Tenant",0,INDEX('AMI Ref'!$K$5:$N$5,MATCH($J1271,{"Oil","Gas","Electric - Other","ELECTRIC - HEAT PUMP"},0))),0),"")</f>
        <v/>
      </c>
      <c r="AF1271" s="81">
        <f>_xlfn.IFNA(IF($D1271=1,IF($J1271="Not Paid by Tenant",0,INDEX('AMI Ref'!$K$6:$N$6,MATCH($J1271,{"Oil","Gas","Electric - Other","ELECTRIC - HEAT PUMP"},0))),0),"")</f>
        <v>0</v>
      </c>
      <c r="AG1271" s="81">
        <f>_xlfn.IFNA(IF($D1271=2,IF($J1271="Not Paid by Tenant",0,INDEX('AMI Ref'!$K$7:$N$7,MATCH($J1271,{"Oil","Gas","Electric - Other","ELECTRIC - HEAT PUMP"},0))),0),"")</f>
        <v>0</v>
      </c>
      <c r="AH1271" s="81">
        <f>_xlfn.IFNA(IF($D1271=3,IF($J1271="Not Paid by Tenant",0,INDEX('AMI Ref'!$K$8:$N$8,MATCH($J1271,{"Oil","Gas","Electric - Other","ELECTRIC - HEAT PUMP"},0))),0),"")</f>
        <v>0</v>
      </c>
      <c r="AI1271" s="81">
        <f>_xlfn.IFNA(IF($D1271=4,IF($J1271="Not Paid by Tenant",0,INDEX('AMI Ref'!$K$9:$N$9,MATCH($J1271,{"Oil","Gas","Electric - Other","ELECTRIC - HEAT PUMP"},0))),0),"")</f>
        <v>0</v>
      </c>
      <c r="AJ1271" s="81">
        <f>_xlfn.IFNA(IF($D1271=5,IF($J1271="Not Paid by Tenant",0,INDEX('AMI Ref'!$K$10:$N$10,MATCH($J1271,{"Oil","Gas","Electric - Other","ELECTRIC - HEAT PUMP"},0))),0),"")</f>
        <v>0</v>
      </c>
      <c r="AK1271" s="128"/>
      <c r="AL1271" s="81" t="str">
        <f>_xlfn.IFNA(IF($D1271=0,IF($K1271="Not Paid by Tenant",0,INDEX('AMI Ref'!$O$5:$R$5,MATCH($K1271,{"Oil","Gas","Electric - Other","Electric ccASHP - split"},0))),0),"")</f>
        <v/>
      </c>
      <c r="AM1271" s="81">
        <f>_xlfn.IFNA(IF($D1271=1,IF($K1271="Not Paid by Tenant",0,INDEX('AMI Ref'!$O$6:$R$6,MATCH($K1271,{"Oil","Gas","Electric - Other","Electric ccASHP - split"},0))),0),"")</f>
        <v>0</v>
      </c>
      <c r="AN1271" s="81">
        <f>_xlfn.IFNA(IF($D1271=2,IF($K1271="Not Paid by Tenant",0,INDEX('AMI Ref'!$O$7:$R$7,MATCH($K1271,{"Oil","Gas","Electric - Other","Electric ccASHP - split"},0))),0),"")</f>
        <v>0</v>
      </c>
      <c r="AO1271" s="81">
        <f>_xlfn.IFNA(IF($D1271=3,IF($K1271="Not Paid by Tenant",0,INDEX('AMI Ref'!$O$8:$R$8,MATCH($K1271,{"Oil","Gas","Electric - Other","Electric ccASHP - split"},0))),0),"")</f>
        <v>0</v>
      </c>
      <c r="AP1271" s="81">
        <f>_xlfn.IFNA(IF($D1271=4,IF($K1271="Not Paid by Tenant",0,INDEX('AMI Ref'!$O$9:$R$9,MATCH($K1271,{"Oil","Gas","Electric - Other","Electric ccASHP - split"},0))),0),"")</f>
        <v>0</v>
      </c>
      <c r="AQ1271" s="81">
        <f>_xlfn.IFNA(IF($D1271=5,IF($K1271="Not Paid by Tenant",0,INDEX('AMI Ref'!$O$10:$R$10,MATCH($K1271,{"Oil","Gas","Electric - Other","Electric ccASHP - split"},0))),0),"")</f>
        <v>0</v>
      </c>
      <c r="AR1271" s="124">
        <f t="shared" si="172"/>
        <v>0</v>
      </c>
      <c r="AS1271" s="123" t="e">
        <f t="shared" si="173"/>
        <v>#N/A</v>
      </c>
    </row>
    <row r="1272" spans="1:45" x14ac:dyDescent="0.2">
      <c r="A1272" s="130">
        <v>1270</v>
      </c>
      <c r="B1272" s="177">
        <f>IF(OR(COUNTIF($B$2:$B1271,Input!$F1288)&lt;1,COUNTIF($O$2:$O1271,Input!$C1288)&lt;1),Input!F1288,0)</f>
        <v>0</v>
      </c>
      <c r="C1272" s="177">
        <f>IF(OR(COUNTIF($B$2:$B1271,Input!$F1288)&lt;1,COUNTIF($O$2:$O1271,Input!$C1288)&lt;1),Input!G1288,0)</f>
        <v>0</v>
      </c>
      <c r="D1272" s="177">
        <f>IF(OR(COUNTIF($B$2:$B1271,Input!$F1288)&lt;1,COUNTIF($O$2:$O1271,Input!$C1288)&lt;1),Input!H1288,0)</f>
        <v>0</v>
      </c>
      <c r="E1272" s="177">
        <f>IF(OR(COUNTIF($B$2:$B1271,Input!$F1288)&lt;1,COUNTIF($O$2:$O1271,Input!$C1288)&lt;1),Input!I1288,0)</f>
        <v>0</v>
      </c>
      <c r="F1272" s="177">
        <f>IF(OR(COUNTIF($B$2:$B1271,Input!$F1288)&lt;1,COUNTIF($O$2:$O1271,Input!$C1288)&lt;1),Input!J1288,0)</f>
        <v>0</v>
      </c>
      <c r="G1272" s="177">
        <f>IF(OR(COUNTIF($B$2:$B1271,Input!$F1288)&lt;1,COUNTIF($O$2:$O1271,Input!$C1288)&lt;1),Input!K1288,0)</f>
        <v>0</v>
      </c>
      <c r="H1272" s="177">
        <f>IF(OR(COUNTIF($B$2:$B1271,Input!$F1288)&lt;1,COUNTIF($O$2:$O1271,Input!$C1288)&lt;1),Input!L1288,0)</f>
        <v>0</v>
      </c>
      <c r="I1272" s="177">
        <f>IF(OR(COUNTIF($B$2:$B1271,Input!$F1288)&lt;1,COUNTIF($O$2:$O1271,Input!$C1288)&lt;1),Input!M1288,0)</f>
        <v>0</v>
      </c>
      <c r="J1272" s="177">
        <f>IF(OR(COUNTIF($B$2:$B1271,Input!$F1288)&lt;1,COUNTIF($O$2:$O1271,Input!$C1288)&lt;1),Input!N1288,0)</f>
        <v>0</v>
      </c>
      <c r="K1272" s="177">
        <f>IF(OR(COUNTIF($B$2:$B1271,Input!$F1288)&lt;1,COUNTIF($O$2:$O1271,Input!$C1288)&lt;1),Input!O1288,0)</f>
        <v>0</v>
      </c>
      <c r="L1272" s="177">
        <f>IF(OR(COUNTIF($B$2:$B1271,Input!$F1288)&lt;1,COUNTIF($O$2:$O1271,Input!$C1288)&lt;1),Input!P1288,0)</f>
        <v>0</v>
      </c>
      <c r="M1272" s="129" t="str">
        <f t="shared" si="168"/>
        <v/>
      </c>
      <c r="N1272" s="161">
        <f t="shared" si="166"/>
        <v>0</v>
      </c>
      <c r="O1272" s="168">
        <f>Input!C1288</f>
        <v>0</v>
      </c>
      <c r="P1272" s="168"/>
      <c r="R1272" s="131">
        <f t="shared" si="167"/>
        <v>0</v>
      </c>
      <c r="S1272" s="133" t="str">
        <f t="shared" si="169"/>
        <v xml:space="preserve"> </v>
      </c>
      <c r="T1272" s="133"/>
      <c r="U1272" s="132" t="str">
        <f>_xlfn.IFNA(IF($D1272=0,LOOKUP($F1272,{0.1,0.2,0.3,0.4,0.5,0.6,0.7,0.8,0.9,1},{22,34,46,58,70,82,94,106,118,130}),""),"")</f>
        <v/>
      </c>
      <c r="V1272" s="132" t="str">
        <f>_xlfn.IFNA(IF($D1272=1,LOOKUP($F1272,{0.1,0.2,0.3,0.4,0.5,0.6,0.7,0.8,0.9,1},{23,35,47,59,71,83,95,107,119,131}),""),"")</f>
        <v/>
      </c>
      <c r="W1272" s="132" t="str">
        <f>_xlfn.IFNA(IF($D1272=2,LOOKUP($F1272,{0.1,0.2,0.3,0.4,0.5,0.6,0.7,0.8,0.9,1},{24,36,48,60,72,84,96,108,120,132}),""),"")</f>
        <v/>
      </c>
      <c r="X1272" s="132" t="str">
        <f>_xlfn.IFNA(IF($D1272=3,LOOKUP($F1272,{0.1,0.2,0.3,0.4,0.5,0.6,0.7,0.8,0.9,1},{25,37,49,61,73,85,97,109,121,133}),""),"")</f>
        <v/>
      </c>
      <c r="Y1272" s="132" t="str">
        <f>_xlfn.IFNA(IF($D1272=4,LOOKUP($F1272,{0.1,0.2,0.3,0.4,0.5,0.6,0.7,0.8,0.9,1},{26,38,50,62,74,86,98,110,122,134}),""),"")</f>
        <v/>
      </c>
      <c r="Z1272" s="132" t="str">
        <f>_xlfn.IFNA(IF($D1272=5,LOOKUP($F1272,{0.1,0.2,0.3,0.4,0.5,0.6,0.7,0.8,0.9,1},{27,39,51,63,75,87,99,111,123,135}),""),"")</f>
        <v/>
      </c>
      <c r="AA1272" s="132">
        <f t="shared" si="170"/>
        <v>0</v>
      </c>
      <c r="AB1272" s="132" t="str">
        <f t="shared" si="171"/>
        <v>00</v>
      </c>
      <c r="AC1272" s="82" t="e">
        <f>VLOOKUP(AB1272,'AMI Ref'!T:U,2,FALSE)</f>
        <v>#N/A</v>
      </c>
      <c r="AD1272" s="124"/>
      <c r="AE1272" s="81" t="str">
        <f>_xlfn.IFNA(IF($D1272=0,IF($J1272="Not Paid by Tenant",0,INDEX('AMI Ref'!$K$5:$N$5,MATCH($J1272,{"Oil","Gas","Electric - Other","ELECTRIC - HEAT PUMP"},0))),0),"")</f>
        <v/>
      </c>
      <c r="AF1272" s="81">
        <f>_xlfn.IFNA(IF($D1272=1,IF($J1272="Not Paid by Tenant",0,INDEX('AMI Ref'!$K$6:$N$6,MATCH($J1272,{"Oil","Gas","Electric - Other","ELECTRIC - HEAT PUMP"},0))),0),"")</f>
        <v>0</v>
      </c>
      <c r="AG1272" s="81">
        <f>_xlfn.IFNA(IF($D1272=2,IF($J1272="Not Paid by Tenant",0,INDEX('AMI Ref'!$K$7:$N$7,MATCH($J1272,{"Oil","Gas","Electric - Other","ELECTRIC - HEAT PUMP"},0))),0),"")</f>
        <v>0</v>
      </c>
      <c r="AH1272" s="81">
        <f>_xlfn.IFNA(IF($D1272=3,IF($J1272="Not Paid by Tenant",0,INDEX('AMI Ref'!$K$8:$N$8,MATCH($J1272,{"Oil","Gas","Electric - Other","ELECTRIC - HEAT PUMP"},0))),0),"")</f>
        <v>0</v>
      </c>
      <c r="AI1272" s="81">
        <f>_xlfn.IFNA(IF($D1272=4,IF($J1272="Not Paid by Tenant",0,INDEX('AMI Ref'!$K$9:$N$9,MATCH($J1272,{"Oil","Gas","Electric - Other","ELECTRIC - HEAT PUMP"},0))),0),"")</f>
        <v>0</v>
      </c>
      <c r="AJ1272" s="81">
        <f>_xlfn.IFNA(IF($D1272=5,IF($J1272="Not Paid by Tenant",0,INDEX('AMI Ref'!$K$10:$N$10,MATCH($J1272,{"Oil","Gas","Electric - Other","ELECTRIC - HEAT PUMP"},0))),0),"")</f>
        <v>0</v>
      </c>
      <c r="AK1272" s="128"/>
      <c r="AL1272" s="81" t="str">
        <f>_xlfn.IFNA(IF($D1272=0,IF($K1272="Not Paid by Tenant",0,INDEX('AMI Ref'!$O$5:$R$5,MATCH($K1272,{"Oil","Gas","Electric - Other","Electric ccASHP - split"},0))),0),"")</f>
        <v/>
      </c>
      <c r="AM1272" s="81">
        <f>_xlfn.IFNA(IF($D1272=1,IF($K1272="Not Paid by Tenant",0,INDEX('AMI Ref'!$O$6:$R$6,MATCH($K1272,{"Oil","Gas","Electric - Other","Electric ccASHP - split"},0))),0),"")</f>
        <v>0</v>
      </c>
      <c r="AN1272" s="81">
        <f>_xlfn.IFNA(IF($D1272=2,IF($K1272="Not Paid by Tenant",0,INDEX('AMI Ref'!$O$7:$R$7,MATCH($K1272,{"Oil","Gas","Electric - Other","Electric ccASHP - split"},0))),0),"")</f>
        <v>0</v>
      </c>
      <c r="AO1272" s="81">
        <f>_xlfn.IFNA(IF($D1272=3,IF($K1272="Not Paid by Tenant",0,INDEX('AMI Ref'!$O$8:$R$8,MATCH($K1272,{"Oil","Gas","Electric - Other","Electric ccASHP - split"},0))),0),"")</f>
        <v>0</v>
      </c>
      <c r="AP1272" s="81">
        <f>_xlfn.IFNA(IF($D1272=4,IF($K1272="Not Paid by Tenant",0,INDEX('AMI Ref'!$O$9:$R$9,MATCH($K1272,{"Oil","Gas","Electric - Other","Electric ccASHP - split"},0))),0),"")</f>
        <v>0</v>
      </c>
      <c r="AQ1272" s="81">
        <f>_xlfn.IFNA(IF($D1272=5,IF($K1272="Not Paid by Tenant",0,INDEX('AMI Ref'!$O$10:$R$10,MATCH($K1272,{"Oil","Gas","Electric - Other","Electric ccASHP - split"},0))),0),"")</f>
        <v>0</v>
      </c>
      <c r="AR1272" s="124">
        <f t="shared" si="172"/>
        <v>0</v>
      </c>
      <c r="AS1272" s="123" t="e">
        <f t="shared" si="173"/>
        <v>#N/A</v>
      </c>
    </row>
    <row r="1273" spans="1:45" x14ac:dyDescent="0.2">
      <c r="A1273" s="130">
        <v>1271</v>
      </c>
      <c r="B1273" s="177">
        <f>IF(OR(COUNTIF($B$2:$B1272,Input!$F1289)&lt;1,COUNTIF($O$2:$O1272,Input!$C1289)&lt;1),Input!F1289,0)</f>
        <v>0</v>
      </c>
      <c r="C1273" s="177">
        <f>IF(OR(COUNTIF($B$2:$B1272,Input!$F1289)&lt;1,COUNTIF($O$2:$O1272,Input!$C1289)&lt;1),Input!G1289,0)</f>
        <v>0</v>
      </c>
      <c r="D1273" s="177">
        <f>IF(OR(COUNTIF($B$2:$B1272,Input!$F1289)&lt;1,COUNTIF($O$2:$O1272,Input!$C1289)&lt;1),Input!H1289,0)</f>
        <v>0</v>
      </c>
      <c r="E1273" s="177">
        <f>IF(OR(COUNTIF($B$2:$B1272,Input!$F1289)&lt;1,COUNTIF($O$2:$O1272,Input!$C1289)&lt;1),Input!I1289,0)</f>
        <v>0</v>
      </c>
      <c r="F1273" s="177">
        <f>IF(OR(COUNTIF($B$2:$B1272,Input!$F1289)&lt;1,COUNTIF($O$2:$O1272,Input!$C1289)&lt;1),Input!J1289,0)</f>
        <v>0</v>
      </c>
      <c r="G1273" s="177">
        <f>IF(OR(COUNTIF($B$2:$B1272,Input!$F1289)&lt;1,COUNTIF($O$2:$O1272,Input!$C1289)&lt;1),Input!K1289,0)</f>
        <v>0</v>
      </c>
      <c r="H1273" s="177">
        <f>IF(OR(COUNTIF($B$2:$B1272,Input!$F1289)&lt;1,COUNTIF($O$2:$O1272,Input!$C1289)&lt;1),Input!L1289,0)</f>
        <v>0</v>
      </c>
      <c r="I1273" s="177">
        <f>IF(OR(COUNTIF($B$2:$B1272,Input!$F1289)&lt;1,COUNTIF($O$2:$O1272,Input!$C1289)&lt;1),Input!M1289,0)</f>
        <v>0</v>
      </c>
      <c r="J1273" s="177">
        <f>IF(OR(COUNTIF($B$2:$B1272,Input!$F1289)&lt;1,COUNTIF($O$2:$O1272,Input!$C1289)&lt;1),Input!N1289,0)</f>
        <v>0</v>
      </c>
      <c r="K1273" s="177">
        <f>IF(OR(COUNTIF($B$2:$B1272,Input!$F1289)&lt;1,COUNTIF($O$2:$O1272,Input!$C1289)&lt;1),Input!O1289,0)</f>
        <v>0</v>
      </c>
      <c r="L1273" s="177">
        <f>IF(OR(COUNTIF($B$2:$B1272,Input!$F1289)&lt;1,COUNTIF($O$2:$O1272,Input!$C1289)&lt;1),Input!P1289,0)</f>
        <v>0</v>
      </c>
      <c r="M1273" s="129" t="str">
        <f t="shared" si="168"/>
        <v/>
      </c>
      <c r="N1273" s="161">
        <f t="shared" si="166"/>
        <v>0</v>
      </c>
      <c r="O1273" s="168">
        <f>Input!C1289</f>
        <v>0</v>
      </c>
      <c r="P1273" s="168"/>
      <c r="R1273" s="131">
        <f t="shared" si="167"/>
        <v>0</v>
      </c>
      <c r="S1273" s="133" t="str">
        <f t="shared" si="169"/>
        <v xml:space="preserve"> </v>
      </c>
      <c r="T1273" s="133"/>
      <c r="U1273" s="132" t="str">
        <f>_xlfn.IFNA(IF($D1273=0,LOOKUP($F1273,{0.1,0.2,0.3,0.4,0.5,0.6,0.7,0.8,0.9,1},{22,34,46,58,70,82,94,106,118,130}),""),"")</f>
        <v/>
      </c>
      <c r="V1273" s="132" t="str">
        <f>_xlfn.IFNA(IF($D1273=1,LOOKUP($F1273,{0.1,0.2,0.3,0.4,0.5,0.6,0.7,0.8,0.9,1},{23,35,47,59,71,83,95,107,119,131}),""),"")</f>
        <v/>
      </c>
      <c r="W1273" s="132" t="str">
        <f>_xlfn.IFNA(IF($D1273=2,LOOKUP($F1273,{0.1,0.2,0.3,0.4,0.5,0.6,0.7,0.8,0.9,1},{24,36,48,60,72,84,96,108,120,132}),""),"")</f>
        <v/>
      </c>
      <c r="X1273" s="132" t="str">
        <f>_xlfn.IFNA(IF($D1273=3,LOOKUP($F1273,{0.1,0.2,0.3,0.4,0.5,0.6,0.7,0.8,0.9,1},{25,37,49,61,73,85,97,109,121,133}),""),"")</f>
        <v/>
      </c>
      <c r="Y1273" s="132" t="str">
        <f>_xlfn.IFNA(IF($D1273=4,LOOKUP($F1273,{0.1,0.2,0.3,0.4,0.5,0.6,0.7,0.8,0.9,1},{26,38,50,62,74,86,98,110,122,134}),""),"")</f>
        <v/>
      </c>
      <c r="Z1273" s="132" t="str">
        <f>_xlfn.IFNA(IF($D1273=5,LOOKUP($F1273,{0.1,0.2,0.3,0.4,0.5,0.6,0.7,0.8,0.9,1},{27,39,51,63,75,87,99,111,123,135}),""),"")</f>
        <v/>
      </c>
      <c r="AA1273" s="132">
        <f t="shared" si="170"/>
        <v>0</v>
      </c>
      <c r="AB1273" s="132" t="str">
        <f t="shared" si="171"/>
        <v>00</v>
      </c>
      <c r="AC1273" s="82" t="e">
        <f>VLOOKUP(AB1273,'AMI Ref'!T:U,2,FALSE)</f>
        <v>#N/A</v>
      </c>
      <c r="AD1273" s="124"/>
      <c r="AE1273" s="81" t="str">
        <f>_xlfn.IFNA(IF($D1273=0,IF($J1273="Not Paid by Tenant",0,INDEX('AMI Ref'!$K$5:$N$5,MATCH($J1273,{"Oil","Gas","Electric - Other","ELECTRIC - HEAT PUMP"},0))),0),"")</f>
        <v/>
      </c>
      <c r="AF1273" s="81">
        <f>_xlfn.IFNA(IF($D1273=1,IF($J1273="Not Paid by Tenant",0,INDEX('AMI Ref'!$K$6:$N$6,MATCH($J1273,{"Oil","Gas","Electric - Other","ELECTRIC - HEAT PUMP"},0))),0),"")</f>
        <v>0</v>
      </c>
      <c r="AG1273" s="81">
        <f>_xlfn.IFNA(IF($D1273=2,IF($J1273="Not Paid by Tenant",0,INDEX('AMI Ref'!$K$7:$N$7,MATCH($J1273,{"Oil","Gas","Electric - Other","ELECTRIC - HEAT PUMP"},0))),0),"")</f>
        <v>0</v>
      </c>
      <c r="AH1273" s="81">
        <f>_xlfn.IFNA(IF($D1273=3,IF($J1273="Not Paid by Tenant",0,INDEX('AMI Ref'!$K$8:$N$8,MATCH($J1273,{"Oil","Gas","Electric - Other","ELECTRIC - HEAT PUMP"},0))),0),"")</f>
        <v>0</v>
      </c>
      <c r="AI1273" s="81">
        <f>_xlfn.IFNA(IF($D1273=4,IF($J1273="Not Paid by Tenant",0,INDEX('AMI Ref'!$K$9:$N$9,MATCH($J1273,{"Oil","Gas","Electric - Other","ELECTRIC - HEAT PUMP"},0))),0),"")</f>
        <v>0</v>
      </c>
      <c r="AJ1273" s="81">
        <f>_xlfn.IFNA(IF($D1273=5,IF($J1273="Not Paid by Tenant",0,INDEX('AMI Ref'!$K$10:$N$10,MATCH($J1273,{"Oil","Gas","Electric - Other","ELECTRIC - HEAT PUMP"},0))),0),"")</f>
        <v>0</v>
      </c>
      <c r="AK1273" s="128"/>
      <c r="AL1273" s="81" t="str">
        <f>_xlfn.IFNA(IF($D1273=0,IF($K1273="Not Paid by Tenant",0,INDEX('AMI Ref'!$O$5:$R$5,MATCH($K1273,{"Oil","Gas","Electric - Other","Electric ccASHP - split"},0))),0),"")</f>
        <v/>
      </c>
      <c r="AM1273" s="81">
        <f>_xlfn.IFNA(IF($D1273=1,IF($K1273="Not Paid by Tenant",0,INDEX('AMI Ref'!$O$6:$R$6,MATCH($K1273,{"Oil","Gas","Electric - Other","Electric ccASHP - split"},0))),0),"")</f>
        <v>0</v>
      </c>
      <c r="AN1273" s="81">
        <f>_xlfn.IFNA(IF($D1273=2,IF($K1273="Not Paid by Tenant",0,INDEX('AMI Ref'!$O$7:$R$7,MATCH($K1273,{"Oil","Gas","Electric - Other","Electric ccASHP - split"},0))),0),"")</f>
        <v>0</v>
      </c>
      <c r="AO1273" s="81">
        <f>_xlfn.IFNA(IF($D1273=3,IF($K1273="Not Paid by Tenant",0,INDEX('AMI Ref'!$O$8:$R$8,MATCH($K1273,{"Oil","Gas","Electric - Other","Electric ccASHP - split"},0))),0),"")</f>
        <v>0</v>
      </c>
      <c r="AP1273" s="81">
        <f>_xlfn.IFNA(IF($D1273=4,IF($K1273="Not Paid by Tenant",0,INDEX('AMI Ref'!$O$9:$R$9,MATCH($K1273,{"Oil","Gas","Electric - Other","Electric ccASHP - split"},0))),0),"")</f>
        <v>0</v>
      </c>
      <c r="AQ1273" s="81">
        <f>_xlfn.IFNA(IF($D1273=5,IF($K1273="Not Paid by Tenant",0,INDEX('AMI Ref'!$O$10:$R$10,MATCH($K1273,{"Oil","Gas","Electric - Other","Electric ccASHP - split"},0))),0),"")</f>
        <v>0</v>
      </c>
      <c r="AR1273" s="124">
        <f t="shared" si="172"/>
        <v>0</v>
      </c>
      <c r="AS1273" s="123" t="e">
        <f t="shared" si="173"/>
        <v>#N/A</v>
      </c>
    </row>
    <row r="1274" spans="1:45" x14ac:dyDescent="0.2">
      <c r="A1274" s="130">
        <v>1272</v>
      </c>
      <c r="B1274" s="177">
        <f>IF(OR(COUNTIF($B$2:$B1273,Input!$F1290)&lt;1,COUNTIF($O$2:$O1273,Input!$C1290)&lt;1),Input!F1290,0)</f>
        <v>0</v>
      </c>
      <c r="C1274" s="177">
        <f>IF(OR(COUNTIF($B$2:$B1273,Input!$F1290)&lt;1,COUNTIF($O$2:$O1273,Input!$C1290)&lt;1),Input!G1290,0)</f>
        <v>0</v>
      </c>
      <c r="D1274" s="177">
        <f>IF(OR(COUNTIF($B$2:$B1273,Input!$F1290)&lt;1,COUNTIF($O$2:$O1273,Input!$C1290)&lt;1),Input!H1290,0)</f>
        <v>0</v>
      </c>
      <c r="E1274" s="177">
        <f>IF(OR(COUNTIF($B$2:$B1273,Input!$F1290)&lt;1,COUNTIF($O$2:$O1273,Input!$C1290)&lt;1),Input!I1290,0)</f>
        <v>0</v>
      </c>
      <c r="F1274" s="177">
        <f>IF(OR(COUNTIF($B$2:$B1273,Input!$F1290)&lt;1,COUNTIF($O$2:$O1273,Input!$C1290)&lt;1),Input!J1290,0)</f>
        <v>0</v>
      </c>
      <c r="G1274" s="177">
        <f>IF(OR(COUNTIF($B$2:$B1273,Input!$F1290)&lt;1,COUNTIF($O$2:$O1273,Input!$C1290)&lt;1),Input!K1290,0)</f>
        <v>0</v>
      </c>
      <c r="H1274" s="177">
        <f>IF(OR(COUNTIF($B$2:$B1273,Input!$F1290)&lt;1,COUNTIF($O$2:$O1273,Input!$C1290)&lt;1),Input!L1290,0)</f>
        <v>0</v>
      </c>
      <c r="I1274" s="177">
        <f>IF(OR(COUNTIF($B$2:$B1273,Input!$F1290)&lt;1,COUNTIF($O$2:$O1273,Input!$C1290)&lt;1),Input!M1290,0)</f>
        <v>0</v>
      </c>
      <c r="J1274" s="177">
        <f>IF(OR(COUNTIF($B$2:$B1273,Input!$F1290)&lt;1,COUNTIF($O$2:$O1273,Input!$C1290)&lt;1),Input!N1290,0)</f>
        <v>0</v>
      </c>
      <c r="K1274" s="177">
        <f>IF(OR(COUNTIF($B$2:$B1273,Input!$F1290)&lt;1,COUNTIF($O$2:$O1273,Input!$C1290)&lt;1),Input!O1290,0)</f>
        <v>0</v>
      </c>
      <c r="L1274" s="177">
        <f>IF(OR(COUNTIF($B$2:$B1273,Input!$F1290)&lt;1,COUNTIF($O$2:$O1273,Input!$C1290)&lt;1),Input!P1290,0)</f>
        <v>0</v>
      </c>
      <c r="M1274" s="129" t="str">
        <f t="shared" si="168"/>
        <v/>
      </c>
      <c r="N1274" s="161">
        <f t="shared" si="166"/>
        <v>0</v>
      </c>
      <c r="O1274" s="168">
        <f>Input!C1290</f>
        <v>0</v>
      </c>
      <c r="P1274" s="168"/>
      <c r="R1274" s="131">
        <f t="shared" si="167"/>
        <v>0</v>
      </c>
      <c r="S1274" s="133" t="str">
        <f t="shared" si="169"/>
        <v xml:space="preserve"> </v>
      </c>
      <c r="T1274" s="133"/>
      <c r="U1274" s="132" t="str">
        <f>_xlfn.IFNA(IF($D1274=0,LOOKUP($F1274,{0.1,0.2,0.3,0.4,0.5,0.6,0.7,0.8,0.9,1},{22,34,46,58,70,82,94,106,118,130}),""),"")</f>
        <v/>
      </c>
      <c r="V1274" s="132" t="str">
        <f>_xlfn.IFNA(IF($D1274=1,LOOKUP($F1274,{0.1,0.2,0.3,0.4,0.5,0.6,0.7,0.8,0.9,1},{23,35,47,59,71,83,95,107,119,131}),""),"")</f>
        <v/>
      </c>
      <c r="W1274" s="132" t="str">
        <f>_xlfn.IFNA(IF($D1274=2,LOOKUP($F1274,{0.1,0.2,0.3,0.4,0.5,0.6,0.7,0.8,0.9,1},{24,36,48,60,72,84,96,108,120,132}),""),"")</f>
        <v/>
      </c>
      <c r="X1274" s="132" t="str">
        <f>_xlfn.IFNA(IF($D1274=3,LOOKUP($F1274,{0.1,0.2,0.3,0.4,0.5,0.6,0.7,0.8,0.9,1},{25,37,49,61,73,85,97,109,121,133}),""),"")</f>
        <v/>
      </c>
      <c r="Y1274" s="132" t="str">
        <f>_xlfn.IFNA(IF($D1274=4,LOOKUP($F1274,{0.1,0.2,0.3,0.4,0.5,0.6,0.7,0.8,0.9,1},{26,38,50,62,74,86,98,110,122,134}),""),"")</f>
        <v/>
      </c>
      <c r="Z1274" s="132" t="str">
        <f>_xlfn.IFNA(IF($D1274=5,LOOKUP($F1274,{0.1,0.2,0.3,0.4,0.5,0.6,0.7,0.8,0.9,1},{27,39,51,63,75,87,99,111,123,135}),""),"")</f>
        <v/>
      </c>
      <c r="AA1274" s="132">
        <f t="shared" si="170"/>
        <v>0</v>
      </c>
      <c r="AB1274" s="132" t="str">
        <f t="shared" si="171"/>
        <v>00</v>
      </c>
      <c r="AC1274" s="82" t="e">
        <f>VLOOKUP(AB1274,'AMI Ref'!T:U,2,FALSE)</f>
        <v>#N/A</v>
      </c>
      <c r="AD1274" s="124"/>
      <c r="AE1274" s="81" t="str">
        <f>_xlfn.IFNA(IF($D1274=0,IF($J1274="Not Paid by Tenant",0,INDEX('AMI Ref'!$K$5:$N$5,MATCH($J1274,{"Oil","Gas","Electric - Other","ELECTRIC - HEAT PUMP"},0))),0),"")</f>
        <v/>
      </c>
      <c r="AF1274" s="81">
        <f>_xlfn.IFNA(IF($D1274=1,IF($J1274="Not Paid by Tenant",0,INDEX('AMI Ref'!$K$6:$N$6,MATCH($J1274,{"Oil","Gas","Electric - Other","ELECTRIC - HEAT PUMP"},0))),0),"")</f>
        <v>0</v>
      </c>
      <c r="AG1274" s="81">
        <f>_xlfn.IFNA(IF($D1274=2,IF($J1274="Not Paid by Tenant",0,INDEX('AMI Ref'!$K$7:$N$7,MATCH($J1274,{"Oil","Gas","Electric - Other","ELECTRIC - HEAT PUMP"},0))),0),"")</f>
        <v>0</v>
      </c>
      <c r="AH1274" s="81">
        <f>_xlfn.IFNA(IF($D1274=3,IF($J1274="Not Paid by Tenant",0,INDEX('AMI Ref'!$K$8:$N$8,MATCH($J1274,{"Oil","Gas","Electric - Other","ELECTRIC - HEAT PUMP"},0))),0),"")</f>
        <v>0</v>
      </c>
      <c r="AI1274" s="81">
        <f>_xlfn.IFNA(IF($D1274=4,IF($J1274="Not Paid by Tenant",0,INDEX('AMI Ref'!$K$9:$N$9,MATCH($J1274,{"Oil","Gas","Electric - Other","ELECTRIC - HEAT PUMP"},0))),0),"")</f>
        <v>0</v>
      </c>
      <c r="AJ1274" s="81">
        <f>_xlfn.IFNA(IF($D1274=5,IF($J1274="Not Paid by Tenant",0,INDEX('AMI Ref'!$K$10:$N$10,MATCH($J1274,{"Oil","Gas","Electric - Other","ELECTRIC - HEAT PUMP"},0))),0),"")</f>
        <v>0</v>
      </c>
      <c r="AK1274" s="128"/>
      <c r="AL1274" s="81" t="str">
        <f>_xlfn.IFNA(IF($D1274=0,IF($K1274="Not Paid by Tenant",0,INDEX('AMI Ref'!$O$5:$R$5,MATCH($K1274,{"Oil","Gas","Electric - Other","Electric ccASHP - split"},0))),0),"")</f>
        <v/>
      </c>
      <c r="AM1274" s="81">
        <f>_xlfn.IFNA(IF($D1274=1,IF($K1274="Not Paid by Tenant",0,INDEX('AMI Ref'!$O$6:$R$6,MATCH($K1274,{"Oil","Gas","Electric - Other","Electric ccASHP - split"},0))),0),"")</f>
        <v>0</v>
      </c>
      <c r="AN1274" s="81">
        <f>_xlfn.IFNA(IF($D1274=2,IF($K1274="Not Paid by Tenant",0,INDEX('AMI Ref'!$O$7:$R$7,MATCH($K1274,{"Oil","Gas","Electric - Other","Electric ccASHP - split"},0))),0),"")</f>
        <v>0</v>
      </c>
      <c r="AO1274" s="81">
        <f>_xlfn.IFNA(IF($D1274=3,IF($K1274="Not Paid by Tenant",0,INDEX('AMI Ref'!$O$8:$R$8,MATCH($K1274,{"Oil","Gas","Electric - Other","Electric ccASHP - split"},0))),0),"")</f>
        <v>0</v>
      </c>
      <c r="AP1274" s="81">
        <f>_xlfn.IFNA(IF($D1274=4,IF($K1274="Not Paid by Tenant",0,INDEX('AMI Ref'!$O$9:$R$9,MATCH($K1274,{"Oil","Gas","Electric - Other","Electric ccASHP - split"},0))),0),"")</f>
        <v>0</v>
      </c>
      <c r="AQ1274" s="81">
        <f>_xlfn.IFNA(IF($D1274=5,IF($K1274="Not Paid by Tenant",0,INDEX('AMI Ref'!$O$10:$R$10,MATCH($K1274,{"Oil","Gas","Electric - Other","Electric ccASHP - split"},0))),0),"")</f>
        <v>0</v>
      </c>
      <c r="AR1274" s="124">
        <f t="shared" si="172"/>
        <v>0</v>
      </c>
      <c r="AS1274" s="123" t="e">
        <f t="shared" si="173"/>
        <v>#N/A</v>
      </c>
    </row>
    <row r="1275" spans="1:45" x14ac:dyDescent="0.2">
      <c r="A1275" s="130">
        <v>1273</v>
      </c>
      <c r="B1275" s="177">
        <f>IF(OR(COUNTIF($B$2:$B1274,Input!$F1291)&lt;1,COUNTIF($O$2:$O1274,Input!$C1291)&lt;1),Input!F1291,0)</f>
        <v>0</v>
      </c>
      <c r="C1275" s="177">
        <f>IF(OR(COUNTIF($B$2:$B1274,Input!$F1291)&lt;1,COUNTIF($O$2:$O1274,Input!$C1291)&lt;1),Input!G1291,0)</f>
        <v>0</v>
      </c>
      <c r="D1275" s="177">
        <f>IF(OR(COUNTIF($B$2:$B1274,Input!$F1291)&lt;1,COUNTIF($O$2:$O1274,Input!$C1291)&lt;1),Input!H1291,0)</f>
        <v>0</v>
      </c>
      <c r="E1275" s="177">
        <f>IF(OR(COUNTIF($B$2:$B1274,Input!$F1291)&lt;1,COUNTIF($O$2:$O1274,Input!$C1291)&lt;1),Input!I1291,0)</f>
        <v>0</v>
      </c>
      <c r="F1275" s="177">
        <f>IF(OR(COUNTIF($B$2:$B1274,Input!$F1291)&lt;1,COUNTIF($O$2:$O1274,Input!$C1291)&lt;1),Input!J1291,0)</f>
        <v>0</v>
      </c>
      <c r="G1275" s="177">
        <f>IF(OR(COUNTIF($B$2:$B1274,Input!$F1291)&lt;1,COUNTIF($O$2:$O1274,Input!$C1291)&lt;1),Input!K1291,0)</f>
        <v>0</v>
      </c>
      <c r="H1275" s="177">
        <f>IF(OR(COUNTIF($B$2:$B1274,Input!$F1291)&lt;1,COUNTIF($O$2:$O1274,Input!$C1291)&lt;1),Input!L1291,0)</f>
        <v>0</v>
      </c>
      <c r="I1275" s="177">
        <f>IF(OR(COUNTIF($B$2:$B1274,Input!$F1291)&lt;1,COUNTIF($O$2:$O1274,Input!$C1291)&lt;1),Input!M1291,0)</f>
        <v>0</v>
      </c>
      <c r="J1275" s="177">
        <f>IF(OR(COUNTIF($B$2:$B1274,Input!$F1291)&lt;1,COUNTIF($O$2:$O1274,Input!$C1291)&lt;1),Input!N1291,0)</f>
        <v>0</v>
      </c>
      <c r="K1275" s="177">
        <f>IF(OR(COUNTIF($B$2:$B1274,Input!$F1291)&lt;1,COUNTIF($O$2:$O1274,Input!$C1291)&lt;1),Input!O1291,0)</f>
        <v>0</v>
      </c>
      <c r="L1275" s="177">
        <f>IF(OR(COUNTIF($B$2:$B1274,Input!$F1291)&lt;1,COUNTIF($O$2:$O1274,Input!$C1291)&lt;1),Input!P1291,0)</f>
        <v>0</v>
      </c>
      <c r="M1275" s="129" t="str">
        <f t="shared" si="168"/>
        <v/>
      </c>
      <c r="N1275" s="161">
        <f t="shared" si="166"/>
        <v>0</v>
      </c>
      <c r="O1275" s="168">
        <f>Input!C1291</f>
        <v>0</v>
      </c>
      <c r="P1275" s="168"/>
      <c r="R1275" s="131">
        <f t="shared" si="167"/>
        <v>0</v>
      </c>
      <c r="S1275" s="133" t="str">
        <f t="shared" si="169"/>
        <v xml:space="preserve"> </v>
      </c>
      <c r="T1275" s="133"/>
      <c r="U1275" s="132" t="str">
        <f>_xlfn.IFNA(IF($D1275=0,LOOKUP($F1275,{0.1,0.2,0.3,0.4,0.5,0.6,0.7,0.8,0.9,1},{22,34,46,58,70,82,94,106,118,130}),""),"")</f>
        <v/>
      </c>
      <c r="V1275" s="132" t="str">
        <f>_xlfn.IFNA(IF($D1275=1,LOOKUP($F1275,{0.1,0.2,0.3,0.4,0.5,0.6,0.7,0.8,0.9,1},{23,35,47,59,71,83,95,107,119,131}),""),"")</f>
        <v/>
      </c>
      <c r="W1275" s="132" t="str">
        <f>_xlfn.IFNA(IF($D1275=2,LOOKUP($F1275,{0.1,0.2,0.3,0.4,0.5,0.6,0.7,0.8,0.9,1},{24,36,48,60,72,84,96,108,120,132}),""),"")</f>
        <v/>
      </c>
      <c r="X1275" s="132" t="str">
        <f>_xlfn.IFNA(IF($D1275=3,LOOKUP($F1275,{0.1,0.2,0.3,0.4,0.5,0.6,0.7,0.8,0.9,1},{25,37,49,61,73,85,97,109,121,133}),""),"")</f>
        <v/>
      </c>
      <c r="Y1275" s="132" t="str">
        <f>_xlfn.IFNA(IF($D1275=4,LOOKUP($F1275,{0.1,0.2,0.3,0.4,0.5,0.6,0.7,0.8,0.9,1},{26,38,50,62,74,86,98,110,122,134}),""),"")</f>
        <v/>
      </c>
      <c r="Z1275" s="132" t="str">
        <f>_xlfn.IFNA(IF($D1275=5,LOOKUP($F1275,{0.1,0.2,0.3,0.4,0.5,0.6,0.7,0.8,0.9,1},{27,39,51,63,75,87,99,111,123,135}),""),"")</f>
        <v/>
      </c>
      <c r="AA1275" s="132">
        <f t="shared" si="170"/>
        <v>0</v>
      </c>
      <c r="AB1275" s="132" t="str">
        <f t="shared" si="171"/>
        <v>00</v>
      </c>
      <c r="AC1275" s="82" t="e">
        <f>VLOOKUP(AB1275,'AMI Ref'!T:U,2,FALSE)</f>
        <v>#N/A</v>
      </c>
      <c r="AD1275" s="124"/>
      <c r="AE1275" s="81" t="str">
        <f>_xlfn.IFNA(IF($D1275=0,IF($J1275="Not Paid by Tenant",0,INDEX('AMI Ref'!$K$5:$N$5,MATCH($J1275,{"Oil","Gas","Electric - Other","ELECTRIC - HEAT PUMP"},0))),0),"")</f>
        <v/>
      </c>
      <c r="AF1275" s="81">
        <f>_xlfn.IFNA(IF($D1275=1,IF($J1275="Not Paid by Tenant",0,INDEX('AMI Ref'!$K$6:$N$6,MATCH($J1275,{"Oil","Gas","Electric - Other","ELECTRIC - HEAT PUMP"},0))),0),"")</f>
        <v>0</v>
      </c>
      <c r="AG1275" s="81">
        <f>_xlfn.IFNA(IF($D1275=2,IF($J1275="Not Paid by Tenant",0,INDEX('AMI Ref'!$K$7:$N$7,MATCH($J1275,{"Oil","Gas","Electric - Other","ELECTRIC - HEAT PUMP"},0))),0),"")</f>
        <v>0</v>
      </c>
      <c r="AH1275" s="81">
        <f>_xlfn.IFNA(IF($D1275=3,IF($J1275="Not Paid by Tenant",0,INDEX('AMI Ref'!$K$8:$N$8,MATCH($J1275,{"Oil","Gas","Electric - Other","ELECTRIC - HEAT PUMP"},0))),0),"")</f>
        <v>0</v>
      </c>
      <c r="AI1275" s="81">
        <f>_xlfn.IFNA(IF($D1275=4,IF($J1275="Not Paid by Tenant",0,INDEX('AMI Ref'!$K$9:$N$9,MATCH($J1275,{"Oil","Gas","Electric - Other","ELECTRIC - HEAT PUMP"},0))),0),"")</f>
        <v>0</v>
      </c>
      <c r="AJ1275" s="81">
        <f>_xlfn.IFNA(IF($D1275=5,IF($J1275="Not Paid by Tenant",0,INDEX('AMI Ref'!$K$10:$N$10,MATCH($J1275,{"Oil","Gas","Electric - Other","ELECTRIC - HEAT PUMP"},0))),0),"")</f>
        <v>0</v>
      </c>
      <c r="AK1275" s="128"/>
      <c r="AL1275" s="81" t="str">
        <f>_xlfn.IFNA(IF($D1275=0,IF($K1275="Not Paid by Tenant",0,INDEX('AMI Ref'!$O$5:$R$5,MATCH($K1275,{"Oil","Gas","Electric - Other","Electric ccASHP - split"},0))),0),"")</f>
        <v/>
      </c>
      <c r="AM1275" s="81">
        <f>_xlfn.IFNA(IF($D1275=1,IF($K1275="Not Paid by Tenant",0,INDEX('AMI Ref'!$O$6:$R$6,MATCH($K1275,{"Oil","Gas","Electric - Other","Electric ccASHP - split"},0))),0),"")</f>
        <v>0</v>
      </c>
      <c r="AN1275" s="81">
        <f>_xlfn.IFNA(IF($D1275=2,IF($K1275="Not Paid by Tenant",0,INDEX('AMI Ref'!$O$7:$R$7,MATCH($K1275,{"Oil","Gas","Electric - Other","Electric ccASHP - split"},0))),0),"")</f>
        <v>0</v>
      </c>
      <c r="AO1275" s="81">
        <f>_xlfn.IFNA(IF($D1275=3,IF($K1275="Not Paid by Tenant",0,INDEX('AMI Ref'!$O$8:$R$8,MATCH($K1275,{"Oil","Gas","Electric - Other","Electric ccASHP - split"},0))),0),"")</f>
        <v>0</v>
      </c>
      <c r="AP1275" s="81">
        <f>_xlfn.IFNA(IF($D1275=4,IF($K1275="Not Paid by Tenant",0,INDEX('AMI Ref'!$O$9:$R$9,MATCH($K1275,{"Oil","Gas","Electric - Other","Electric ccASHP - split"},0))),0),"")</f>
        <v>0</v>
      </c>
      <c r="AQ1275" s="81">
        <f>_xlfn.IFNA(IF($D1275=5,IF($K1275="Not Paid by Tenant",0,INDEX('AMI Ref'!$O$10:$R$10,MATCH($K1275,{"Oil","Gas","Electric - Other","Electric ccASHP - split"},0))),0),"")</f>
        <v>0</v>
      </c>
      <c r="AR1275" s="124">
        <f t="shared" si="172"/>
        <v>0</v>
      </c>
      <c r="AS1275" s="123" t="e">
        <f t="shared" si="173"/>
        <v>#N/A</v>
      </c>
    </row>
    <row r="1276" spans="1:45" x14ac:dyDescent="0.2">
      <c r="A1276" s="130">
        <v>1274</v>
      </c>
      <c r="B1276" s="177">
        <f>IF(OR(COUNTIF($B$2:$B1275,Input!$F1292)&lt;1,COUNTIF($O$2:$O1275,Input!$C1292)&lt;1),Input!F1292,0)</f>
        <v>0</v>
      </c>
      <c r="C1276" s="177">
        <f>IF(OR(COUNTIF($B$2:$B1275,Input!$F1292)&lt;1,COUNTIF($O$2:$O1275,Input!$C1292)&lt;1),Input!G1292,0)</f>
        <v>0</v>
      </c>
      <c r="D1276" s="177">
        <f>IF(OR(COUNTIF($B$2:$B1275,Input!$F1292)&lt;1,COUNTIF($O$2:$O1275,Input!$C1292)&lt;1),Input!H1292,0)</f>
        <v>0</v>
      </c>
      <c r="E1276" s="177">
        <f>IF(OR(COUNTIF($B$2:$B1275,Input!$F1292)&lt;1,COUNTIF($O$2:$O1275,Input!$C1292)&lt;1),Input!I1292,0)</f>
        <v>0</v>
      </c>
      <c r="F1276" s="177">
        <f>IF(OR(COUNTIF($B$2:$B1275,Input!$F1292)&lt;1,COUNTIF($O$2:$O1275,Input!$C1292)&lt;1),Input!J1292,0)</f>
        <v>0</v>
      </c>
      <c r="G1276" s="177">
        <f>IF(OR(COUNTIF($B$2:$B1275,Input!$F1292)&lt;1,COUNTIF($O$2:$O1275,Input!$C1292)&lt;1),Input!K1292,0)</f>
        <v>0</v>
      </c>
      <c r="H1276" s="177">
        <f>IF(OR(COUNTIF($B$2:$B1275,Input!$F1292)&lt;1,COUNTIF($O$2:$O1275,Input!$C1292)&lt;1),Input!L1292,0)</f>
        <v>0</v>
      </c>
      <c r="I1276" s="177">
        <f>IF(OR(COUNTIF($B$2:$B1275,Input!$F1292)&lt;1,COUNTIF($O$2:$O1275,Input!$C1292)&lt;1),Input!M1292,0)</f>
        <v>0</v>
      </c>
      <c r="J1276" s="177">
        <f>IF(OR(COUNTIF($B$2:$B1275,Input!$F1292)&lt;1,COUNTIF($O$2:$O1275,Input!$C1292)&lt;1),Input!N1292,0)</f>
        <v>0</v>
      </c>
      <c r="K1276" s="177">
        <f>IF(OR(COUNTIF($B$2:$B1275,Input!$F1292)&lt;1,COUNTIF($O$2:$O1275,Input!$C1292)&lt;1),Input!O1292,0)</f>
        <v>0</v>
      </c>
      <c r="L1276" s="177">
        <f>IF(OR(COUNTIF($B$2:$B1275,Input!$F1292)&lt;1,COUNTIF($O$2:$O1275,Input!$C1292)&lt;1),Input!P1292,0)</f>
        <v>0</v>
      </c>
      <c r="M1276" s="129" t="str">
        <f t="shared" si="168"/>
        <v/>
      </c>
      <c r="N1276" s="161">
        <f t="shared" si="166"/>
        <v>0</v>
      </c>
      <c r="O1276" s="168">
        <f>Input!C1292</f>
        <v>0</v>
      </c>
      <c r="P1276" s="168"/>
      <c r="R1276" s="131">
        <f t="shared" si="167"/>
        <v>0</v>
      </c>
      <c r="S1276" s="133" t="str">
        <f t="shared" si="169"/>
        <v xml:space="preserve"> </v>
      </c>
      <c r="T1276" s="133"/>
      <c r="U1276" s="132" t="str">
        <f>_xlfn.IFNA(IF($D1276=0,LOOKUP($F1276,{0.1,0.2,0.3,0.4,0.5,0.6,0.7,0.8,0.9,1},{22,34,46,58,70,82,94,106,118,130}),""),"")</f>
        <v/>
      </c>
      <c r="V1276" s="132" t="str">
        <f>_xlfn.IFNA(IF($D1276=1,LOOKUP($F1276,{0.1,0.2,0.3,0.4,0.5,0.6,0.7,0.8,0.9,1},{23,35,47,59,71,83,95,107,119,131}),""),"")</f>
        <v/>
      </c>
      <c r="W1276" s="132" t="str">
        <f>_xlfn.IFNA(IF($D1276=2,LOOKUP($F1276,{0.1,0.2,0.3,0.4,0.5,0.6,0.7,0.8,0.9,1},{24,36,48,60,72,84,96,108,120,132}),""),"")</f>
        <v/>
      </c>
      <c r="X1276" s="132" t="str">
        <f>_xlfn.IFNA(IF($D1276=3,LOOKUP($F1276,{0.1,0.2,0.3,0.4,0.5,0.6,0.7,0.8,0.9,1},{25,37,49,61,73,85,97,109,121,133}),""),"")</f>
        <v/>
      </c>
      <c r="Y1276" s="132" t="str">
        <f>_xlfn.IFNA(IF($D1276=4,LOOKUP($F1276,{0.1,0.2,0.3,0.4,0.5,0.6,0.7,0.8,0.9,1},{26,38,50,62,74,86,98,110,122,134}),""),"")</f>
        <v/>
      </c>
      <c r="Z1276" s="132" t="str">
        <f>_xlfn.IFNA(IF($D1276=5,LOOKUP($F1276,{0.1,0.2,0.3,0.4,0.5,0.6,0.7,0.8,0.9,1},{27,39,51,63,75,87,99,111,123,135}),""),"")</f>
        <v/>
      </c>
      <c r="AA1276" s="132">
        <f t="shared" si="170"/>
        <v>0</v>
      </c>
      <c r="AB1276" s="132" t="str">
        <f t="shared" si="171"/>
        <v>00</v>
      </c>
      <c r="AC1276" s="82" t="e">
        <f>VLOOKUP(AB1276,'AMI Ref'!T:U,2,FALSE)</f>
        <v>#N/A</v>
      </c>
      <c r="AD1276" s="124"/>
      <c r="AE1276" s="81" t="str">
        <f>_xlfn.IFNA(IF($D1276=0,IF($J1276="Not Paid by Tenant",0,INDEX('AMI Ref'!$K$5:$N$5,MATCH($J1276,{"Oil","Gas","Electric - Other","ELECTRIC - HEAT PUMP"},0))),0),"")</f>
        <v/>
      </c>
      <c r="AF1276" s="81">
        <f>_xlfn.IFNA(IF($D1276=1,IF($J1276="Not Paid by Tenant",0,INDEX('AMI Ref'!$K$6:$N$6,MATCH($J1276,{"Oil","Gas","Electric - Other","ELECTRIC - HEAT PUMP"},0))),0),"")</f>
        <v>0</v>
      </c>
      <c r="AG1276" s="81">
        <f>_xlfn.IFNA(IF($D1276=2,IF($J1276="Not Paid by Tenant",0,INDEX('AMI Ref'!$K$7:$N$7,MATCH($J1276,{"Oil","Gas","Electric - Other","ELECTRIC - HEAT PUMP"},0))),0),"")</f>
        <v>0</v>
      </c>
      <c r="AH1276" s="81">
        <f>_xlfn.IFNA(IF($D1276=3,IF($J1276="Not Paid by Tenant",0,INDEX('AMI Ref'!$K$8:$N$8,MATCH($J1276,{"Oil","Gas","Electric - Other","ELECTRIC - HEAT PUMP"},0))),0),"")</f>
        <v>0</v>
      </c>
      <c r="AI1276" s="81">
        <f>_xlfn.IFNA(IF($D1276=4,IF($J1276="Not Paid by Tenant",0,INDEX('AMI Ref'!$K$9:$N$9,MATCH($J1276,{"Oil","Gas","Electric - Other","ELECTRIC - HEAT PUMP"},0))),0),"")</f>
        <v>0</v>
      </c>
      <c r="AJ1276" s="81">
        <f>_xlfn.IFNA(IF($D1276=5,IF($J1276="Not Paid by Tenant",0,INDEX('AMI Ref'!$K$10:$N$10,MATCH($J1276,{"Oil","Gas","Electric - Other","ELECTRIC - HEAT PUMP"},0))),0),"")</f>
        <v>0</v>
      </c>
      <c r="AK1276" s="128"/>
      <c r="AL1276" s="81" t="str">
        <f>_xlfn.IFNA(IF($D1276=0,IF($K1276="Not Paid by Tenant",0,INDEX('AMI Ref'!$O$5:$R$5,MATCH($K1276,{"Oil","Gas","Electric - Other","Electric ccASHP - split"},0))),0),"")</f>
        <v/>
      </c>
      <c r="AM1276" s="81">
        <f>_xlfn.IFNA(IF($D1276=1,IF($K1276="Not Paid by Tenant",0,INDEX('AMI Ref'!$O$6:$R$6,MATCH($K1276,{"Oil","Gas","Electric - Other","Electric ccASHP - split"},0))),0),"")</f>
        <v>0</v>
      </c>
      <c r="AN1276" s="81">
        <f>_xlfn.IFNA(IF($D1276=2,IF($K1276="Not Paid by Tenant",0,INDEX('AMI Ref'!$O$7:$R$7,MATCH($K1276,{"Oil","Gas","Electric - Other","Electric ccASHP - split"},0))),0),"")</f>
        <v>0</v>
      </c>
      <c r="AO1276" s="81">
        <f>_xlfn.IFNA(IF($D1276=3,IF($K1276="Not Paid by Tenant",0,INDEX('AMI Ref'!$O$8:$R$8,MATCH($K1276,{"Oil","Gas","Electric - Other","Electric ccASHP - split"},0))),0),"")</f>
        <v>0</v>
      </c>
      <c r="AP1276" s="81">
        <f>_xlfn.IFNA(IF($D1276=4,IF($K1276="Not Paid by Tenant",0,INDEX('AMI Ref'!$O$9:$R$9,MATCH($K1276,{"Oil","Gas","Electric - Other","Electric ccASHP - split"},0))),0),"")</f>
        <v>0</v>
      </c>
      <c r="AQ1276" s="81">
        <f>_xlfn.IFNA(IF($D1276=5,IF($K1276="Not Paid by Tenant",0,INDEX('AMI Ref'!$O$10:$R$10,MATCH($K1276,{"Oil","Gas","Electric - Other","Electric ccASHP - split"},0))),0),"")</f>
        <v>0</v>
      </c>
      <c r="AR1276" s="124">
        <f t="shared" si="172"/>
        <v>0</v>
      </c>
      <c r="AS1276" s="123" t="e">
        <f t="shared" si="173"/>
        <v>#N/A</v>
      </c>
    </row>
    <row r="1277" spans="1:45" x14ac:dyDescent="0.2">
      <c r="A1277" s="130">
        <v>1275</v>
      </c>
      <c r="B1277" s="177">
        <f>IF(OR(COUNTIF($B$2:$B1276,Input!$F1293)&lt;1,COUNTIF($O$2:$O1276,Input!$C1293)&lt;1),Input!F1293,0)</f>
        <v>0</v>
      </c>
      <c r="C1277" s="177">
        <f>IF(OR(COUNTIF($B$2:$B1276,Input!$F1293)&lt;1,COUNTIF($O$2:$O1276,Input!$C1293)&lt;1),Input!G1293,0)</f>
        <v>0</v>
      </c>
      <c r="D1277" s="177">
        <f>IF(OR(COUNTIF($B$2:$B1276,Input!$F1293)&lt;1,COUNTIF($O$2:$O1276,Input!$C1293)&lt;1),Input!H1293,0)</f>
        <v>0</v>
      </c>
      <c r="E1277" s="177">
        <f>IF(OR(COUNTIF($B$2:$B1276,Input!$F1293)&lt;1,COUNTIF($O$2:$O1276,Input!$C1293)&lt;1),Input!I1293,0)</f>
        <v>0</v>
      </c>
      <c r="F1277" s="177">
        <f>IF(OR(COUNTIF($B$2:$B1276,Input!$F1293)&lt;1,COUNTIF($O$2:$O1276,Input!$C1293)&lt;1),Input!J1293,0)</f>
        <v>0</v>
      </c>
      <c r="G1277" s="177">
        <f>IF(OR(COUNTIF($B$2:$B1276,Input!$F1293)&lt;1,COUNTIF($O$2:$O1276,Input!$C1293)&lt;1),Input!K1293,0)</f>
        <v>0</v>
      </c>
      <c r="H1277" s="177">
        <f>IF(OR(COUNTIF($B$2:$B1276,Input!$F1293)&lt;1,COUNTIF($O$2:$O1276,Input!$C1293)&lt;1),Input!L1293,0)</f>
        <v>0</v>
      </c>
      <c r="I1277" s="177">
        <f>IF(OR(COUNTIF($B$2:$B1276,Input!$F1293)&lt;1,COUNTIF($O$2:$O1276,Input!$C1293)&lt;1),Input!M1293,0)</f>
        <v>0</v>
      </c>
      <c r="J1277" s="177">
        <f>IF(OR(COUNTIF($B$2:$B1276,Input!$F1293)&lt;1,COUNTIF($O$2:$O1276,Input!$C1293)&lt;1),Input!N1293,0)</f>
        <v>0</v>
      </c>
      <c r="K1277" s="177">
        <f>IF(OR(COUNTIF($B$2:$B1276,Input!$F1293)&lt;1,COUNTIF($O$2:$O1276,Input!$C1293)&lt;1),Input!O1293,0)</f>
        <v>0</v>
      </c>
      <c r="L1277" s="177">
        <f>IF(OR(COUNTIF($B$2:$B1276,Input!$F1293)&lt;1,COUNTIF($O$2:$O1276,Input!$C1293)&lt;1),Input!P1293,0)</f>
        <v>0</v>
      </c>
      <c r="M1277" s="129" t="str">
        <f t="shared" si="168"/>
        <v/>
      </c>
      <c r="N1277" s="161">
        <f t="shared" si="166"/>
        <v>0</v>
      </c>
      <c r="O1277" s="168">
        <f>Input!C1293</f>
        <v>0</v>
      </c>
      <c r="P1277" s="168"/>
      <c r="R1277" s="131">
        <f t="shared" si="167"/>
        <v>0</v>
      </c>
      <c r="S1277" s="133" t="str">
        <f t="shared" si="169"/>
        <v xml:space="preserve"> </v>
      </c>
      <c r="T1277" s="133"/>
      <c r="U1277" s="132" t="str">
        <f>_xlfn.IFNA(IF($D1277=0,LOOKUP($F1277,{0.1,0.2,0.3,0.4,0.5,0.6,0.7,0.8,0.9,1},{22,34,46,58,70,82,94,106,118,130}),""),"")</f>
        <v/>
      </c>
      <c r="V1277" s="132" t="str">
        <f>_xlfn.IFNA(IF($D1277=1,LOOKUP($F1277,{0.1,0.2,0.3,0.4,0.5,0.6,0.7,0.8,0.9,1},{23,35,47,59,71,83,95,107,119,131}),""),"")</f>
        <v/>
      </c>
      <c r="W1277" s="132" t="str">
        <f>_xlfn.IFNA(IF($D1277=2,LOOKUP($F1277,{0.1,0.2,0.3,0.4,0.5,0.6,0.7,0.8,0.9,1},{24,36,48,60,72,84,96,108,120,132}),""),"")</f>
        <v/>
      </c>
      <c r="X1277" s="132" t="str">
        <f>_xlfn.IFNA(IF($D1277=3,LOOKUP($F1277,{0.1,0.2,0.3,0.4,0.5,0.6,0.7,0.8,0.9,1},{25,37,49,61,73,85,97,109,121,133}),""),"")</f>
        <v/>
      </c>
      <c r="Y1277" s="132" t="str">
        <f>_xlfn.IFNA(IF($D1277=4,LOOKUP($F1277,{0.1,0.2,0.3,0.4,0.5,0.6,0.7,0.8,0.9,1},{26,38,50,62,74,86,98,110,122,134}),""),"")</f>
        <v/>
      </c>
      <c r="Z1277" s="132" t="str">
        <f>_xlfn.IFNA(IF($D1277=5,LOOKUP($F1277,{0.1,0.2,0.3,0.4,0.5,0.6,0.7,0.8,0.9,1},{27,39,51,63,75,87,99,111,123,135}),""),"")</f>
        <v/>
      </c>
      <c r="AA1277" s="132">
        <f t="shared" si="170"/>
        <v>0</v>
      </c>
      <c r="AB1277" s="132" t="str">
        <f t="shared" si="171"/>
        <v>00</v>
      </c>
      <c r="AC1277" s="82" t="e">
        <f>VLOOKUP(AB1277,'AMI Ref'!T:U,2,FALSE)</f>
        <v>#N/A</v>
      </c>
      <c r="AD1277" s="124"/>
      <c r="AE1277" s="81" t="str">
        <f>_xlfn.IFNA(IF($D1277=0,IF($J1277="Not Paid by Tenant",0,INDEX('AMI Ref'!$K$5:$N$5,MATCH($J1277,{"Oil","Gas","Electric - Other","ELECTRIC - HEAT PUMP"},0))),0),"")</f>
        <v/>
      </c>
      <c r="AF1277" s="81">
        <f>_xlfn.IFNA(IF($D1277=1,IF($J1277="Not Paid by Tenant",0,INDEX('AMI Ref'!$K$6:$N$6,MATCH($J1277,{"Oil","Gas","Electric - Other","ELECTRIC - HEAT PUMP"},0))),0),"")</f>
        <v>0</v>
      </c>
      <c r="AG1277" s="81">
        <f>_xlfn.IFNA(IF($D1277=2,IF($J1277="Not Paid by Tenant",0,INDEX('AMI Ref'!$K$7:$N$7,MATCH($J1277,{"Oil","Gas","Electric - Other","ELECTRIC - HEAT PUMP"},0))),0),"")</f>
        <v>0</v>
      </c>
      <c r="AH1277" s="81">
        <f>_xlfn.IFNA(IF($D1277=3,IF($J1277="Not Paid by Tenant",0,INDEX('AMI Ref'!$K$8:$N$8,MATCH($J1277,{"Oil","Gas","Electric - Other","ELECTRIC - HEAT PUMP"},0))),0),"")</f>
        <v>0</v>
      </c>
      <c r="AI1277" s="81">
        <f>_xlfn.IFNA(IF($D1277=4,IF($J1277="Not Paid by Tenant",0,INDEX('AMI Ref'!$K$9:$N$9,MATCH($J1277,{"Oil","Gas","Electric - Other","ELECTRIC - HEAT PUMP"},0))),0),"")</f>
        <v>0</v>
      </c>
      <c r="AJ1277" s="81">
        <f>_xlfn.IFNA(IF($D1277=5,IF($J1277="Not Paid by Tenant",0,INDEX('AMI Ref'!$K$10:$N$10,MATCH($J1277,{"Oil","Gas","Electric - Other","ELECTRIC - HEAT PUMP"},0))),0),"")</f>
        <v>0</v>
      </c>
      <c r="AK1277" s="128"/>
      <c r="AL1277" s="81" t="str">
        <f>_xlfn.IFNA(IF($D1277=0,IF($K1277="Not Paid by Tenant",0,INDEX('AMI Ref'!$O$5:$R$5,MATCH($K1277,{"Oil","Gas","Electric - Other","Electric ccASHP - split"},0))),0),"")</f>
        <v/>
      </c>
      <c r="AM1277" s="81">
        <f>_xlfn.IFNA(IF($D1277=1,IF($K1277="Not Paid by Tenant",0,INDEX('AMI Ref'!$O$6:$R$6,MATCH($K1277,{"Oil","Gas","Electric - Other","Electric ccASHP - split"},0))),0),"")</f>
        <v>0</v>
      </c>
      <c r="AN1277" s="81">
        <f>_xlfn.IFNA(IF($D1277=2,IF($K1277="Not Paid by Tenant",0,INDEX('AMI Ref'!$O$7:$R$7,MATCH($K1277,{"Oil","Gas","Electric - Other","Electric ccASHP - split"},0))),0),"")</f>
        <v>0</v>
      </c>
      <c r="AO1277" s="81">
        <f>_xlfn.IFNA(IF($D1277=3,IF($K1277="Not Paid by Tenant",0,INDEX('AMI Ref'!$O$8:$R$8,MATCH($K1277,{"Oil","Gas","Electric - Other","Electric ccASHP - split"},0))),0),"")</f>
        <v>0</v>
      </c>
      <c r="AP1277" s="81">
        <f>_xlfn.IFNA(IF($D1277=4,IF($K1277="Not Paid by Tenant",0,INDEX('AMI Ref'!$O$9:$R$9,MATCH($K1277,{"Oil","Gas","Electric - Other","Electric ccASHP - split"},0))),0),"")</f>
        <v>0</v>
      </c>
      <c r="AQ1277" s="81">
        <f>_xlfn.IFNA(IF($D1277=5,IF($K1277="Not Paid by Tenant",0,INDEX('AMI Ref'!$O$10:$R$10,MATCH($K1277,{"Oil","Gas","Electric - Other","Electric ccASHP - split"},0))),0),"")</f>
        <v>0</v>
      </c>
      <c r="AR1277" s="124">
        <f t="shared" si="172"/>
        <v>0</v>
      </c>
      <c r="AS1277" s="123" t="e">
        <f t="shared" si="173"/>
        <v>#N/A</v>
      </c>
    </row>
    <row r="1278" spans="1:45" x14ac:dyDescent="0.2">
      <c r="A1278" s="130">
        <v>1276</v>
      </c>
      <c r="B1278" s="177">
        <f>IF(OR(COUNTIF($B$2:$B1277,Input!$F1294)&lt;1,COUNTIF($O$2:$O1277,Input!$C1294)&lt;1),Input!F1294,0)</f>
        <v>0</v>
      </c>
      <c r="C1278" s="177">
        <f>IF(OR(COUNTIF($B$2:$B1277,Input!$F1294)&lt;1,COUNTIF($O$2:$O1277,Input!$C1294)&lt;1),Input!G1294,0)</f>
        <v>0</v>
      </c>
      <c r="D1278" s="177">
        <f>IF(OR(COUNTIF($B$2:$B1277,Input!$F1294)&lt;1,COUNTIF($O$2:$O1277,Input!$C1294)&lt;1),Input!H1294,0)</f>
        <v>0</v>
      </c>
      <c r="E1278" s="177">
        <f>IF(OR(COUNTIF($B$2:$B1277,Input!$F1294)&lt;1,COUNTIF($O$2:$O1277,Input!$C1294)&lt;1),Input!I1294,0)</f>
        <v>0</v>
      </c>
      <c r="F1278" s="177">
        <f>IF(OR(COUNTIF($B$2:$B1277,Input!$F1294)&lt;1,COUNTIF($O$2:$O1277,Input!$C1294)&lt;1),Input!J1294,0)</f>
        <v>0</v>
      </c>
      <c r="G1278" s="177">
        <f>IF(OR(COUNTIF($B$2:$B1277,Input!$F1294)&lt;1,COUNTIF($O$2:$O1277,Input!$C1294)&lt;1),Input!K1294,0)</f>
        <v>0</v>
      </c>
      <c r="H1278" s="177">
        <f>IF(OR(COUNTIF($B$2:$B1277,Input!$F1294)&lt;1,COUNTIF($O$2:$O1277,Input!$C1294)&lt;1),Input!L1294,0)</f>
        <v>0</v>
      </c>
      <c r="I1278" s="177">
        <f>IF(OR(COUNTIF($B$2:$B1277,Input!$F1294)&lt;1,COUNTIF($O$2:$O1277,Input!$C1294)&lt;1),Input!M1294,0)</f>
        <v>0</v>
      </c>
      <c r="J1278" s="177">
        <f>IF(OR(COUNTIF($B$2:$B1277,Input!$F1294)&lt;1,COUNTIF($O$2:$O1277,Input!$C1294)&lt;1),Input!N1294,0)</f>
        <v>0</v>
      </c>
      <c r="K1278" s="177">
        <f>IF(OR(COUNTIF($B$2:$B1277,Input!$F1294)&lt;1,COUNTIF($O$2:$O1277,Input!$C1294)&lt;1),Input!O1294,0)</f>
        <v>0</v>
      </c>
      <c r="L1278" s="177">
        <f>IF(OR(COUNTIF($B$2:$B1277,Input!$F1294)&lt;1,COUNTIF($O$2:$O1277,Input!$C1294)&lt;1),Input!P1294,0)</f>
        <v>0</v>
      </c>
      <c r="M1278" s="129" t="str">
        <f t="shared" si="168"/>
        <v/>
      </c>
      <c r="N1278" s="161">
        <f t="shared" si="166"/>
        <v>0</v>
      </c>
      <c r="O1278" s="168">
        <f>Input!C1294</f>
        <v>0</v>
      </c>
      <c r="P1278" s="168"/>
      <c r="R1278" s="131">
        <f t="shared" si="167"/>
        <v>0</v>
      </c>
      <c r="S1278" s="133" t="str">
        <f t="shared" si="169"/>
        <v xml:space="preserve"> </v>
      </c>
      <c r="T1278" s="133"/>
      <c r="U1278" s="132" t="str">
        <f>_xlfn.IFNA(IF($D1278=0,LOOKUP($F1278,{0.1,0.2,0.3,0.4,0.5,0.6,0.7,0.8,0.9,1},{22,34,46,58,70,82,94,106,118,130}),""),"")</f>
        <v/>
      </c>
      <c r="V1278" s="132" t="str">
        <f>_xlfn.IFNA(IF($D1278=1,LOOKUP($F1278,{0.1,0.2,0.3,0.4,0.5,0.6,0.7,0.8,0.9,1},{23,35,47,59,71,83,95,107,119,131}),""),"")</f>
        <v/>
      </c>
      <c r="W1278" s="132" t="str">
        <f>_xlfn.IFNA(IF($D1278=2,LOOKUP($F1278,{0.1,0.2,0.3,0.4,0.5,0.6,0.7,0.8,0.9,1},{24,36,48,60,72,84,96,108,120,132}),""),"")</f>
        <v/>
      </c>
      <c r="X1278" s="132" t="str">
        <f>_xlfn.IFNA(IF($D1278=3,LOOKUP($F1278,{0.1,0.2,0.3,0.4,0.5,0.6,0.7,0.8,0.9,1},{25,37,49,61,73,85,97,109,121,133}),""),"")</f>
        <v/>
      </c>
      <c r="Y1278" s="132" t="str">
        <f>_xlfn.IFNA(IF($D1278=4,LOOKUP($F1278,{0.1,0.2,0.3,0.4,0.5,0.6,0.7,0.8,0.9,1},{26,38,50,62,74,86,98,110,122,134}),""),"")</f>
        <v/>
      </c>
      <c r="Z1278" s="132" t="str">
        <f>_xlfn.IFNA(IF($D1278=5,LOOKUP($F1278,{0.1,0.2,0.3,0.4,0.5,0.6,0.7,0.8,0.9,1},{27,39,51,63,75,87,99,111,123,135}),""),"")</f>
        <v/>
      </c>
      <c r="AA1278" s="132">
        <f t="shared" si="170"/>
        <v>0</v>
      </c>
      <c r="AB1278" s="132" t="str">
        <f t="shared" si="171"/>
        <v>00</v>
      </c>
      <c r="AC1278" s="82" t="e">
        <f>VLOOKUP(AB1278,'AMI Ref'!T:U,2,FALSE)</f>
        <v>#N/A</v>
      </c>
      <c r="AD1278" s="124"/>
      <c r="AE1278" s="81" t="str">
        <f>_xlfn.IFNA(IF($D1278=0,IF($J1278="Not Paid by Tenant",0,INDEX('AMI Ref'!$K$5:$N$5,MATCH($J1278,{"Oil","Gas","Electric - Other","ELECTRIC - HEAT PUMP"},0))),0),"")</f>
        <v/>
      </c>
      <c r="AF1278" s="81">
        <f>_xlfn.IFNA(IF($D1278=1,IF($J1278="Not Paid by Tenant",0,INDEX('AMI Ref'!$K$6:$N$6,MATCH($J1278,{"Oil","Gas","Electric - Other","ELECTRIC - HEAT PUMP"},0))),0),"")</f>
        <v>0</v>
      </c>
      <c r="AG1278" s="81">
        <f>_xlfn.IFNA(IF($D1278=2,IF($J1278="Not Paid by Tenant",0,INDEX('AMI Ref'!$K$7:$N$7,MATCH($J1278,{"Oil","Gas","Electric - Other","ELECTRIC - HEAT PUMP"},0))),0),"")</f>
        <v>0</v>
      </c>
      <c r="AH1278" s="81">
        <f>_xlfn.IFNA(IF($D1278=3,IF($J1278="Not Paid by Tenant",0,INDEX('AMI Ref'!$K$8:$N$8,MATCH($J1278,{"Oil","Gas","Electric - Other","ELECTRIC - HEAT PUMP"},0))),0),"")</f>
        <v>0</v>
      </c>
      <c r="AI1278" s="81">
        <f>_xlfn.IFNA(IF($D1278=4,IF($J1278="Not Paid by Tenant",0,INDEX('AMI Ref'!$K$9:$N$9,MATCH($J1278,{"Oil","Gas","Electric - Other","ELECTRIC - HEAT PUMP"},0))),0),"")</f>
        <v>0</v>
      </c>
      <c r="AJ1278" s="81">
        <f>_xlfn.IFNA(IF($D1278=5,IF($J1278="Not Paid by Tenant",0,INDEX('AMI Ref'!$K$10:$N$10,MATCH($J1278,{"Oil","Gas","Electric - Other","ELECTRIC - HEAT PUMP"},0))),0),"")</f>
        <v>0</v>
      </c>
      <c r="AK1278" s="128"/>
      <c r="AL1278" s="81" t="str">
        <f>_xlfn.IFNA(IF($D1278=0,IF($K1278="Not Paid by Tenant",0,INDEX('AMI Ref'!$O$5:$R$5,MATCH($K1278,{"Oil","Gas","Electric - Other","Electric ccASHP - split"},0))),0),"")</f>
        <v/>
      </c>
      <c r="AM1278" s="81">
        <f>_xlfn.IFNA(IF($D1278=1,IF($K1278="Not Paid by Tenant",0,INDEX('AMI Ref'!$O$6:$R$6,MATCH($K1278,{"Oil","Gas","Electric - Other","Electric ccASHP - split"},0))),0),"")</f>
        <v>0</v>
      </c>
      <c r="AN1278" s="81">
        <f>_xlfn.IFNA(IF($D1278=2,IF($K1278="Not Paid by Tenant",0,INDEX('AMI Ref'!$O$7:$R$7,MATCH($K1278,{"Oil","Gas","Electric - Other","Electric ccASHP - split"},0))),0),"")</f>
        <v>0</v>
      </c>
      <c r="AO1278" s="81">
        <f>_xlfn.IFNA(IF($D1278=3,IF($K1278="Not Paid by Tenant",0,INDEX('AMI Ref'!$O$8:$R$8,MATCH($K1278,{"Oil","Gas","Electric - Other","Electric ccASHP - split"},0))),0),"")</f>
        <v>0</v>
      </c>
      <c r="AP1278" s="81">
        <f>_xlfn.IFNA(IF($D1278=4,IF($K1278="Not Paid by Tenant",0,INDEX('AMI Ref'!$O$9:$R$9,MATCH($K1278,{"Oil","Gas","Electric - Other","Electric ccASHP - split"},0))),0),"")</f>
        <v>0</v>
      </c>
      <c r="AQ1278" s="81">
        <f>_xlfn.IFNA(IF($D1278=5,IF($K1278="Not Paid by Tenant",0,INDEX('AMI Ref'!$O$10:$R$10,MATCH($K1278,{"Oil","Gas","Electric - Other","Electric ccASHP - split"},0))),0),"")</f>
        <v>0</v>
      </c>
      <c r="AR1278" s="124">
        <f t="shared" si="172"/>
        <v>0</v>
      </c>
      <c r="AS1278" s="123" t="e">
        <f t="shared" si="173"/>
        <v>#N/A</v>
      </c>
    </row>
    <row r="1279" spans="1:45" x14ac:dyDescent="0.2">
      <c r="A1279" s="130">
        <v>1277</v>
      </c>
      <c r="B1279" s="177">
        <f>IF(OR(COUNTIF($B$2:$B1278,Input!$F1295)&lt;1,COUNTIF($O$2:$O1278,Input!$C1295)&lt;1),Input!F1295,0)</f>
        <v>0</v>
      </c>
      <c r="C1279" s="177">
        <f>IF(OR(COUNTIF($B$2:$B1278,Input!$F1295)&lt;1,COUNTIF($O$2:$O1278,Input!$C1295)&lt;1),Input!G1295,0)</f>
        <v>0</v>
      </c>
      <c r="D1279" s="177">
        <f>IF(OR(COUNTIF($B$2:$B1278,Input!$F1295)&lt;1,COUNTIF($O$2:$O1278,Input!$C1295)&lt;1),Input!H1295,0)</f>
        <v>0</v>
      </c>
      <c r="E1279" s="177">
        <f>IF(OR(COUNTIF($B$2:$B1278,Input!$F1295)&lt;1,COUNTIF($O$2:$O1278,Input!$C1295)&lt;1),Input!I1295,0)</f>
        <v>0</v>
      </c>
      <c r="F1279" s="177">
        <f>IF(OR(COUNTIF($B$2:$B1278,Input!$F1295)&lt;1,COUNTIF($O$2:$O1278,Input!$C1295)&lt;1),Input!J1295,0)</f>
        <v>0</v>
      </c>
      <c r="G1279" s="177">
        <f>IF(OR(COUNTIF($B$2:$B1278,Input!$F1295)&lt;1,COUNTIF($O$2:$O1278,Input!$C1295)&lt;1),Input!K1295,0)</f>
        <v>0</v>
      </c>
      <c r="H1279" s="177">
        <f>IF(OR(COUNTIF($B$2:$B1278,Input!$F1295)&lt;1,COUNTIF($O$2:$O1278,Input!$C1295)&lt;1),Input!L1295,0)</f>
        <v>0</v>
      </c>
      <c r="I1279" s="177">
        <f>IF(OR(COUNTIF($B$2:$B1278,Input!$F1295)&lt;1,COUNTIF($O$2:$O1278,Input!$C1295)&lt;1),Input!M1295,0)</f>
        <v>0</v>
      </c>
      <c r="J1279" s="177">
        <f>IF(OR(COUNTIF($B$2:$B1278,Input!$F1295)&lt;1,COUNTIF($O$2:$O1278,Input!$C1295)&lt;1),Input!N1295,0)</f>
        <v>0</v>
      </c>
      <c r="K1279" s="177">
        <f>IF(OR(COUNTIF($B$2:$B1278,Input!$F1295)&lt;1,COUNTIF($O$2:$O1278,Input!$C1295)&lt;1),Input!O1295,0)</f>
        <v>0</v>
      </c>
      <c r="L1279" s="177">
        <f>IF(OR(COUNTIF($B$2:$B1278,Input!$F1295)&lt;1,COUNTIF($O$2:$O1278,Input!$C1295)&lt;1),Input!P1295,0)</f>
        <v>0</v>
      </c>
      <c r="M1279" s="129" t="str">
        <f t="shared" si="168"/>
        <v/>
      </c>
      <c r="N1279" s="161">
        <f t="shared" si="166"/>
        <v>0</v>
      </c>
      <c r="O1279" s="168">
        <f>Input!C1295</f>
        <v>0</v>
      </c>
      <c r="P1279" s="168"/>
      <c r="R1279" s="131">
        <f t="shared" si="167"/>
        <v>0</v>
      </c>
      <c r="S1279" s="133" t="str">
        <f t="shared" si="169"/>
        <v xml:space="preserve"> </v>
      </c>
      <c r="T1279" s="133"/>
      <c r="U1279" s="132" t="str">
        <f>_xlfn.IFNA(IF($D1279=0,LOOKUP($F1279,{0.1,0.2,0.3,0.4,0.5,0.6,0.7,0.8,0.9,1},{22,34,46,58,70,82,94,106,118,130}),""),"")</f>
        <v/>
      </c>
      <c r="V1279" s="132" t="str">
        <f>_xlfn.IFNA(IF($D1279=1,LOOKUP($F1279,{0.1,0.2,0.3,0.4,0.5,0.6,0.7,0.8,0.9,1},{23,35,47,59,71,83,95,107,119,131}),""),"")</f>
        <v/>
      </c>
      <c r="W1279" s="132" t="str">
        <f>_xlfn.IFNA(IF($D1279=2,LOOKUP($F1279,{0.1,0.2,0.3,0.4,0.5,0.6,0.7,0.8,0.9,1},{24,36,48,60,72,84,96,108,120,132}),""),"")</f>
        <v/>
      </c>
      <c r="X1279" s="132" t="str">
        <f>_xlfn.IFNA(IF($D1279=3,LOOKUP($F1279,{0.1,0.2,0.3,0.4,0.5,0.6,0.7,0.8,0.9,1},{25,37,49,61,73,85,97,109,121,133}),""),"")</f>
        <v/>
      </c>
      <c r="Y1279" s="132" t="str">
        <f>_xlfn.IFNA(IF($D1279=4,LOOKUP($F1279,{0.1,0.2,0.3,0.4,0.5,0.6,0.7,0.8,0.9,1},{26,38,50,62,74,86,98,110,122,134}),""),"")</f>
        <v/>
      </c>
      <c r="Z1279" s="132" t="str">
        <f>_xlfn.IFNA(IF($D1279=5,LOOKUP($F1279,{0.1,0.2,0.3,0.4,0.5,0.6,0.7,0.8,0.9,1},{27,39,51,63,75,87,99,111,123,135}),""),"")</f>
        <v/>
      </c>
      <c r="AA1279" s="132">
        <f t="shared" si="170"/>
        <v>0</v>
      </c>
      <c r="AB1279" s="132" t="str">
        <f t="shared" si="171"/>
        <v>00</v>
      </c>
      <c r="AC1279" s="82" t="e">
        <f>VLOOKUP(AB1279,'AMI Ref'!T:U,2,FALSE)</f>
        <v>#N/A</v>
      </c>
      <c r="AD1279" s="124"/>
      <c r="AE1279" s="81" t="str">
        <f>_xlfn.IFNA(IF($D1279=0,IF($J1279="Not Paid by Tenant",0,INDEX('AMI Ref'!$K$5:$N$5,MATCH($J1279,{"Oil","Gas","Electric - Other","ELECTRIC - HEAT PUMP"},0))),0),"")</f>
        <v/>
      </c>
      <c r="AF1279" s="81">
        <f>_xlfn.IFNA(IF($D1279=1,IF($J1279="Not Paid by Tenant",0,INDEX('AMI Ref'!$K$6:$N$6,MATCH($J1279,{"Oil","Gas","Electric - Other","ELECTRIC - HEAT PUMP"},0))),0),"")</f>
        <v>0</v>
      </c>
      <c r="AG1279" s="81">
        <f>_xlfn.IFNA(IF($D1279=2,IF($J1279="Not Paid by Tenant",0,INDEX('AMI Ref'!$K$7:$N$7,MATCH($J1279,{"Oil","Gas","Electric - Other","ELECTRIC - HEAT PUMP"},0))),0),"")</f>
        <v>0</v>
      </c>
      <c r="AH1279" s="81">
        <f>_xlfn.IFNA(IF($D1279=3,IF($J1279="Not Paid by Tenant",0,INDEX('AMI Ref'!$K$8:$N$8,MATCH($J1279,{"Oil","Gas","Electric - Other","ELECTRIC - HEAT PUMP"},0))),0),"")</f>
        <v>0</v>
      </c>
      <c r="AI1279" s="81">
        <f>_xlfn.IFNA(IF($D1279=4,IF($J1279="Not Paid by Tenant",0,INDEX('AMI Ref'!$K$9:$N$9,MATCH($J1279,{"Oil","Gas","Electric - Other","ELECTRIC - HEAT PUMP"},0))),0),"")</f>
        <v>0</v>
      </c>
      <c r="AJ1279" s="81">
        <f>_xlfn.IFNA(IF($D1279=5,IF($J1279="Not Paid by Tenant",0,INDEX('AMI Ref'!$K$10:$N$10,MATCH($J1279,{"Oil","Gas","Electric - Other","ELECTRIC - HEAT PUMP"},0))),0),"")</f>
        <v>0</v>
      </c>
      <c r="AK1279" s="128"/>
      <c r="AL1279" s="81" t="str">
        <f>_xlfn.IFNA(IF($D1279=0,IF($K1279="Not Paid by Tenant",0,INDEX('AMI Ref'!$O$5:$R$5,MATCH($K1279,{"Oil","Gas","Electric - Other","Electric ccASHP - split"},0))),0),"")</f>
        <v/>
      </c>
      <c r="AM1279" s="81">
        <f>_xlfn.IFNA(IF($D1279=1,IF($K1279="Not Paid by Tenant",0,INDEX('AMI Ref'!$O$6:$R$6,MATCH($K1279,{"Oil","Gas","Electric - Other","Electric ccASHP - split"},0))),0),"")</f>
        <v>0</v>
      </c>
      <c r="AN1279" s="81">
        <f>_xlfn.IFNA(IF($D1279=2,IF($K1279="Not Paid by Tenant",0,INDEX('AMI Ref'!$O$7:$R$7,MATCH($K1279,{"Oil","Gas","Electric - Other","Electric ccASHP - split"},0))),0),"")</f>
        <v>0</v>
      </c>
      <c r="AO1279" s="81">
        <f>_xlfn.IFNA(IF($D1279=3,IF($K1279="Not Paid by Tenant",0,INDEX('AMI Ref'!$O$8:$R$8,MATCH($K1279,{"Oil","Gas","Electric - Other","Electric ccASHP - split"},0))),0),"")</f>
        <v>0</v>
      </c>
      <c r="AP1279" s="81">
        <f>_xlfn.IFNA(IF($D1279=4,IF($K1279="Not Paid by Tenant",0,INDEX('AMI Ref'!$O$9:$R$9,MATCH($K1279,{"Oil","Gas","Electric - Other","Electric ccASHP - split"},0))),0),"")</f>
        <v>0</v>
      </c>
      <c r="AQ1279" s="81">
        <f>_xlfn.IFNA(IF($D1279=5,IF($K1279="Not Paid by Tenant",0,INDEX('AMI Ref'!$O$10:$R$10,MATCH($K1279,{"Oil","Gas","Electric - Other","Electric ccASHP - split"},0))),0),"")</f>
        <v>0</v>
      </c>
      <c r="AR1279" s="124">
        <f t="shared" si="172"/>
        <v>0</v>
      </c>
      <c r="AS1279" s="123" t="e">
        <f t="shared" si="173"/>
        <v>#N/A</v>
      </c>
    </row>
    <row r="1280" spans="1:45" x14ac:dyDescent="0.2">
      <c r="A1280" s="130">
        <v>1278</v>
      </c>
      <c r="B1280" s="177">
        <f>IF(OR(COUNTIF($B$2:$B1279,Input!$F1296)&lt;1,COUNTIF($O$2:$O1279,Input!$C1296)&lt;1),Input!F1296,0)</f>
        <v>0</v>
      </c>
      <c r="C1280" s="177">
        <f>IF(OR(COUNTIF($B$2:$B1279,Input!$F1296)&lt;1,COUNTIF($O$2:$O1279,Input!$C1296)&lt;1),Input!G1296,0)</f>
        <v>0</v>
      </c>
      <c r="D1280" s="177">
        <f>IF(OR(COUNTIF($B$2:$B1279,Input!$F1296)&lt;1,COUNTIF($O$2:$O1279,Input!$C1296)&lt;1),Input!H1296,0)</f>
        <v>0</v>
      </c>
      <c r="E1280" s="177">
        <f>IF(OR(COUNTIF($B$2:$B1279,Input!$F1296)&lt;1,COUNTIF($O$2:$O1279,Input!$C1296)&lt;1),Input!I1296,0)</f>
        <v>0</v>
      </c>
      <c r="F1280" s="177">
        <f>IF(OR(COUNTIF($B$2:$B1279,Input!$F1296)&lt;1,COUNTIF($O$2:$O1279,Input!$C1296)&lt;1),Input!J1296,0)</f>
        <v>0</v>
      </c>
      <c r="G1280" s="177">
        <f>IF(OR(COUNTIF($B$2:$B1279,Input!$F1296)&lt;1,COUNTIF($O$2:$O1279,Input!$C1296)&lt;1),Input!K1296,0)</f>
        <v>0</v>
      </c>
      <c r="H1280" s="177">
        <f>IF(OR(COUNTIF($B$2:$B1279,Input!$F1296)&lt;1,COUNTIF($O$2:$O1279,Input!$C1296)&lt;1),Input!L1296,0)</f>
        <v>0</v>
      </c>
      <c r="I1280" s="177">
        <f>IF(OR(COUNTIF($B$2:$B1279,Input!$F1296)&lt;1,COUNTIF($O$2:$O1279,Input!$C1296)&lt;1),Input!M1296,0)</f>
        <v>0</v>
      </c>
      <c r="J1280" s="177">
        <f>IF(OR(COUNTIF($B$2:$B1279,Input!$F1296)&lt;1,COUNTIF($O$2:$O1279,Input!$C1296)&lt;1),Input!N1296,0)</f>
        <v>0</v>
      </c>
      <c r="K1280" s="177">
        <f>IF(OR(COUNTIF($B$2:$B1279,Input!$F1296)&lt;1,COUNTIF($O$2:$O1279,Input!$C1296)&lt;1),Input!O1296,0)</f>
        <v>0</v>
      </c>
      <c r="L1280" s="177">
        <f>IF(OR(COUNTIF($B$2:$B1279,Input!$F1296)&lt;1,COUNTIF($O$2:$O1279,Input!$C1296)&lt;1),Input!P1296,0)</f>
        <v>0</v>
      </c>
      <c r="M1280" s="129" t="str">
        <f t="shared" si="168"/>
        <v/>
      </c>
      <c r="N1280" s="161">
        <f t="shared" si="166"/>
        <v>0</v>
      </c>
      <c r="O1280" s="168">
        <f>Input!C1296</f>
        <v>0</v>
      </c>
      <c r="P1280" s="168"/>
      <c r="R1280" s="131">
        <f t="shared" si="167"/>
        <v>0</v>
      </c>
      <c r="S1280" s="133" t="str">
        <f t="shared" si="169"/>
        <v xml:space="preserve"> </v>
      </c>
      <c r="T1280" s="133"/>
      <c r="U1280" s="132" t="str">
        <f>_xlfn.IFNA(IF($D1280=0,LOOKUP($F1280,{0.1,0.2,0.3,0.4,0.5,0.6,0.7,0.8,0.9,1},{22,34,46,58,70,82,94,106,118,130}),""),"")</f>
        <v/>
      </c>
      <c r="V1280" s="132" t="str">
        <f>_xlfn.IFNA(IF($D1280=1,LOOKUP($F1280,{0.1,0.2,0.3,0.4,0.5,0.6,0.7,0.8,0.9,1},{23,35,47,59,71,83,95,107,119,131}),""),"")</f>
        <v/>
      </c>
      <c r="W1280" s="132" t="str">
        <f>_xlfn.IFNA(IF($D1280=2,LOOKUP($F1280,{0.1,0.2,0.3,0.4,0.5,0.6,0.7,0.8,0.9,1},{24,36,48,60,72,84,96,108,120,132}),""),"")</f>
        <v/>
      </c>
      <c r="X1280" s="132" t="str">
        <f>_xlfn.IFNA(IF($D1280=3,LOOKUP($F1280,{0.1,0.2,0.3,0.4,0.5,0.6,0.7,0.8,0.9,1},{25,37,49,61,73,85,97,109,121,133}),""),"")</f>
        <v/>
      </c>
      <c r="Y1280" s="132" t="str">
        <f>_xlfn.IFNA(IF($D1280=4,LOOKUP($F1280,{0.1,0.2,0.3,0.4,0.5,0.6,0.7,0.8,0.9,1},{26,38,50,62,74,86,98,110,122,134}),""),"")</f>
        <v/>
      </c>
      <c r="Z1280" s="132" t="str">
        <f>_xlfn.IFNA(IF($D1280=5,LOOKUP($F1280,{0.1,0.2,0.3,0.4,0.5,0.6,0.7,0.8,0.9,1},{27,39,51,63,75,87,99,111,123,135}),""),"")</f>
        <v/>
      </c>
      <c r="AA1280" s="132">
        <f t="shared" si="170"/>
        <v>0</v>
      </c>
      <c r="AB1280" s="132" t="str">
        <f t="shared" si="171"/>
        <v>00</v>
      </c>
      <c r="AC1280" s="82" t="e">
        <f>VLOOKUP(AB1280,'AMI Ref'!T:U,2,FALSE)</f>
        <v>#N/A</v>
      </c>
      <c r="AD1280" s="124"/>
      <c r="AE1280" s="81" t="str">
        <f>_xlfn.IFNA(IF($D1280=0,IF($J1280="Not Paid by Tenant",0,INDEX('AMI Ref'!$K$5:$N$5,MATCH($J1280,{"Oil","Gas","Electric - Other","ELECTRIC - HEAT PUMP"},0))),0),"")</f>
        <v/>
      </c>
      <c r="AF1280" s="81">
        <f>_xlfn.IFNA(IF($D1280=1,IF($J1280="Not Paid by Tenant",0,INDEX('AMI Ref'!$K$6:$N$6,MATCH($J1280,{"Oil","Gas","Electric - Other","ELECTRIC - HEAT PUMP"},0))),0),"")</f>
        <v>0</v>
      </c>
      <c r="AG1280" s="81">
        <f>_xlfn.IFNA(IF($D1280=2,IF($J1280="Not Paid by Tenant",0,INDEX('AMI Ref'!$K$7:$N$7,MATCH($J1280,{"Oil","Gas","Electric - Other","ELECTRIC - HEAT PUMP"},0))),0),"")</f>
        <v>0</v>
      </c>
      <c r="AH1280" s="81">
        <f>_xlfn.IFNA(IF($D1280=3,IF($J1280="Not Paid by Tenant",0,INDEX('AMI Ref'!$K$8:$N$8,MATCH($J1280,{"Oil","Gas","Electric - Other","ELECTRIC - HEAT PUMP"},0))),0),"")</f>
        <v>0</v>
      </c>
      <c r="AI1280" s="81">
        <f>_xlfn.IFNA(IF($D1280=4,IF($J1280="Not Paid by Tenant",0,INDEX('AMI Ref'!$K$9:$N$9,MATCH($J1280,{"Oil","Gas","Electric - Other","ELECTRIC - HEAT PUMP"},0))),0),"")</f>
        <v>0</v>
      </c>
      <c r="AJ1280" s="81">
        <f>_xlfn.IFNA(IF($D1280=5,IF($J1280="Not Paid by Tenant",0,INDEX('AMI Ref'!$K$10:$N$10,MATCH($J1280,{"Oil","Gas","Electric - Other","ELECTRIC - HEAT PUMP"},0))),0),"")</f>
        <v>0</v>
      </c>
      <c r="AK1280" s="128"/>
      <c r="AL1280" s="81" t="str">
        <f>_xlfn.IFNA(IF($D1280=0,IF($K1280="Not Paid by Tenant",0,INDEX('AMI Ref'!$O$5:$R$5,MATCH($K1280,{"Oil","Gas","Electric - Other","Electric ccASHP - split"},0))),0),"")</f>
        <v/>
      </c>
      <c r="AM1280" s="81">
        <f>_xlfn.IFNA(IF($D1280=1,IF($K1280="Not Paid by Tenant",0,INDEX('AMI Ref'!$O$6:$R$6,MATCH($K1280,{"Oil","Gas","Electric - Other","Electric ccASHP - split"},0))),0),"")</f>
        <v>0</v>
      </c>
      <c r="AN1280" s="81">
        <f>_xlfn.IFNA(IF($D1280=2,IF($K1280="Not Paid by Tenant",0,INDEX('AMI Ref'!$O$7:$R$7,MATCH($K1280,{"Oil","Gas","Electric - Other","Electric ccASHP - split"},0))),0),"")</f>
        <v>0</v>
      </c>
      <c r="AO1280" s="81">
        <f>_xlfn.IFNA(IF($D1280=3,IF($K1280="Not Paid by Tenant",0,INDEX('AMI Ref'!$O$8:$R$8,MATCH($K1280,{"Oil","Gas","Electric - Other","Electric ccASHP - split"},0))),0),"")</f>
        <v>0</v>
      </c>
      <c r="AP1280" s="81">
        <f>_xlfn.IFNA(IF($D1280=4,IF($K1280="Not Paid by Tenant",0,INDEX('AMI Ref'!$O$9:$R$9,MATCH($K1280,{"Oil","Gas","Electric - Other","Electric ccASHP - split"},0))),0),"")</f>
        <v>0</v>
      </c>
      <c r="AQ1280" s="81">
        <f>_xlfn.IFNA(IF($D1280=5,IF($K1280="Not Paid by Tenant",0,INDEX('AMI Ref'!$O$10:$R$10,MATCH($K1280,{"Oil","Gas","Electric - Other","Electric ccASHP - split"},0))),0),"")</f>
        <v>0</v>
      </c>
      <c r="AR1280" s="124">
        <f t="shared" si="172"/>
        <v>0</v>
      </c>
      <c r="AS1280" s="123" t="e">
        <f t="shared" si="173"/>
        <v>#N/A</v>
      </c>
    </row>
    <row r="1281" spans="1:45" x14ac:dyDescent="0.2">
      <c r="A1281" s="130">
        <v>1279</v>
      </c>
      <c r="B1281" s="177">
        <f>IF(OR(COUNTIF($B$2:$B1280,Input!$F1297)&lt;1,COUNTIF($O$2:$O1280,Input!$C1297)&lt;1),Input!F1297,0)</f>
        <v>0</v>
      </c>
      <c r="C1281" s="177">
        <f>IF(OR(COUNTIF($B$2:$B1280,Input!$F1297)&lt;1,COUNTIF($O$2:$O1280,Input!$C1297)&lt;1),Input!G1297,0)</f>
        <v>0</v>
      </c>
      <c r="D1281" s="177">
        <f>IF(OR(COUNTIF($B$2:$B1280,Input!$F1297)&lt;1,COUNTIF($O$2:$O1280,Input!$C1297)&lt;1),Input!H1297,0)</f>
        <v>0</v>
      </c>
      <c r="E1281" s="177">
        <f>IF(OR(COUNTIF($B$2:$B1280,Input!$F1297)&lt;1,COUNTIF($O$2:$O1280,Input!$C1297)&lt;1),Input!I1297,0)</f>
        <v>0</v>
      </c>
      <c r="F1281" s="177">
        <f>IF(OR(COUNTIF($B$2:$B1280,Input!$F1297)&lt;1,COUNTIF($O$2:$O1280,Input!$C1297)&lt;1),Input!J1297,0)</f>
        <v>0</v>
      </c>
      <c r="G1281" s="177">
        <f>IF(OR(COUNTIF($B$2:$B1280,Input!$F1297)&lt;1,COUNTIF($O$2:$O1280,Input!$C1297)&lt;1),Input!K1297,0)</f>
        <v>0</v>
      </c>
      <c r="H1281" s="177">
        <f>IF(OR(COUNTIF($B$2:$B1280,Input!$F1297)&lt;1,COUNTIF($O$2:$O1280,Input!$C1297)&lt;1),Input!L1297,0)</f>
        <v>0</v>
      </c>
      <c r="I1281" s="177">
        <f>IF(OR(COUNTIF($B$2:$B1280,Input!$F1297)&lt;1,COUNTIF($O$2:$O1280,Input!$C1297)&lt;1),Input!M1297,0)</f>
        <v>0</v>
      </c>
      <c r="J1281" s="177">
        <f>IF(OR(COUNTIF($B$2:$B1280,Input!$F1297)&lt;1,COUNTIF($O$2:$O1280,Input!$C1297)&lt;1),Input!N1297,0)</f>
        <v>0</v>
      </c>
      <c r="K1281" s="177">
        <f>IF(OR(COUNTIF($B$2:$B1280,Input!$F1297)&lt;1,COUNTIF($O$2:$O1280,Input!$C1297)&lt;1),Input!O1297,0)</f>
        <v>0</v>
      </c>
      <c r="L1281" s="177">
        <f>IF(OR(COUNTIF($B$2:$B1280,Input!$F1297)&lt;1,COUNTIF($O$2:$O1280,Input!$C1297)&lt;1),Input!P1297,0)</f>
        <v>0</v>
      </c>
      <c r="M1281" s="129" t="str">
        <f t="shared" si="168"/>
        <v/>
      </c>
      <c r="N1281" s="161">
        <f t="shared" si="166"/>
        <v>0</v>
      </c>
      <c r="O1281" s="168">
        <f>Input!C1297</f>
        <v>0</v>
      </c>
      <c r="P1281" s="168"/>
      <c r="R1281" s="131">
        <f t="shared" si="167"/>
        <v>0</v>
      </c>
      <c r="S1281" s="133" t="str">
        <f t="shared" si="169"/>
        <v xml:space="preserve"> </v>
      </c>
      <c r="T1281" s="133"/>
      <c r="U1281" s="132" t="str">
        <f>_xlfn.IFNA(IF($D1281=0,LOOKUP($F1281,{0.1,0.2,0.3,0.4,0.5,0.6,0.7,0.8,0.9,1},{22,34,46,58,70,82,94,106,118,130}),""),"")</f>
        <v/>
      </c>
      <c r="V1281" s="132" t="str">
        <f>_xlfn.IFNA(IF($D1281=1,LOOKUP($F1281,{0.1,0.2,0.3,0.4,0.5,0.6,0.7,0.8,0.9,1},{23,35,47,59,71,83,95,107,119,131}),""),"")</f>
        <v/>
      </c>
      <c r="W1281" s="132" t="str">
        <f>_xlfn.IFNA(IF($D1281=2,LOOKUP($F1281,{0.1,0.2,0.3,0.4,0.5,0.6,0.7,0.8,0.9,1},{24,36,48,60,72,84,96,108,120,132}),""),"")</f>
        <v/>
      </c>
      <c r="X1281" s="132" t="str">
        <f>_xlfn.IFNA(IF($D1281=3,LOOKUP($F1281,{0.1,0.2,0.3,0.4,0.5,0.6,0.7,0.8,0.9,1},{25,37,49,61,73,85,97,109,121,133}),""),"")</f>
        <v/>
      </c>
      <c r="Y1281" s="132" t="str">
        <f>_xlfn.IFNA(IF($D1281=4,LOOKUP($F1281,{0.1,0.2,0.3,0.4,0.5,0.6,0.7,0.8,0.9,1},{26,38,50,62,74,86,98,110,122,134}),""),"")</f>
        <v/>
      </c>
      <c r="Z1281" s="132" t="str">
        <f>_xlfn.IFNA(IF($D1281=5,LOOKUP($F1281,{0.1,0.2,0.3,0.4,0.5,0.6,0.7,0.8,0.9,1},{27,39,51,63,75,87,99,111,123,135}),""),"")</f>
        <v/>
      </c>
      <c r="AA1281" s="132">
        <f t="shared" si="170"/>
        <v>0</v>
      </c>
      <c r="AB1281" s="132" t="str">
        <f t="shared" si="171"/>
        <v>00</v>
      </c>
      <c r="AC1281" s="82" t="e">
        <f>VLOOKUP(AB1281,'AMI Ref'!T:U,2,FALSE)</f>
        <v>#N/A</v>
      </c>
      <c r="AD1281" s="124"/>
      <c r="AE1281" s="81" t="str">
        <f>_xlfn.IFNA(IF($D1281=0,IF($J1281="Not Paid by Tenant",0,INDEX('AMI Ref'!$K$5:$N$5,MATCH($J1281,{"Oil","Gas","Electric - Other","ELECTRIC - HEAT PUMP"},0))),0),"")</f>
        <v/>
      </c>
      <c r="AF1281" s="81">
        <f>_xlfn.IFNA(IF($D1281=1,IF($J1281="Not Paid by Tenant",0,INDEX('AMI Ref'!$K$6:$N$6,MATCH($J1281,{"Oil","Gas","Electric - Other","ELECTRIC - HEAT PUMP"},0))),0),"")</f>
        <v>0</v>
      </c>
      <c r="AG1281" s="81">
        <f>_xlfn.IFNA(IF($D1281=2,IF($J1281="Not Paid by Tenant",0,INDEX('AMI Ref'!$K$7:$N$7,MATCH($J1281,{"Oil","Gas","Electric - Other","ELECTRIC - HEAT PUMP"},0))),0),"")</f>
        <v>0</v>
      </c>
      <c r="AH1281" s="81">
        <f>_xlfn.IFNA(IF($D1281=3,IF($J1281="Not Paid by Tenant",0,INDEX('AMI Ref'!$K$8:$N$8,MATCH($J1281,{"Oil","Gas","Electric - Other","ELECTRIC - HEAT PUMP"},0))),0),"")</f>
        <v>0</v>
      </c>
      <c r="AI1281" s="81">
        <f>_xlfn.IFNA(IF($D1281=4,IF($J1281="Not Paid by Tenant",0,INDEX('AMI Ref'!$K$9:$N$9,MATCH($J1281,{"Oil","Gas","Electric - Other","ELECTRIC - HEAT PUMP"},0))),0),"")</f>
        <v>0</v>
      </c>
      <c r="AJ1281" s="81">
        <f>_xlfn.IFNA(IF($D1281=5,IF($J1281="Not Paid by Tenant",0,INDEX('AMI Ref'!$K$10:$N$10,MATCH($J1281,{"Oil","Gas","Electric - Other","ELECTRIC - HEAT PUMP"},0))),0),"")</f>
        <v>0</v>
      </c>
      <c r="AK1281" s="128"/>
      <c r="AL1281" s="81" t="str">
        <f>_xlfn.IFNA(IF($D1281=0,IF($K1281="Not Paid by Tenant",0,INDEX('AMI Ref'!$O$5:$R$5,MATCH($K1281,{"Oil","Gas","Electric - Other","Electric ccASHP - split"},0))),0),"")</f>
        <v/>
      </c>
      <c r="AM1281" s="81">
        <f>_xlfn.IFNA(IF($D1281=1,IF($K1281="Not Paid by Tenant",0,INDEX('AMI Ref'!$O$6:$R$6,MATCH($K1281,{"Oil","Gas","Electric - Other","Electric ccASHP - split"},0))),0),"")</f>
        <v>0</v>
      </c>
      <c r="AN1281" s="81">
        <f>_xlfn.IFNA(IF($D1281=2,IF($K1281="Not Paid by Tenant",0,INDEX('AMI Ref'!$O$7:$R$7,MATCH($K1281,{"Oil","Gas","Electric - Other","Electric ccASHP - split"},0))),0),"")</f>
        <v>0</v>
      </c>
      <c r="AO1281" s="81">
        <f>_xlfn.IFNA(IF($D1281=3,IF($K1281="Not Paid by Tenant",0,INDEX('AMI Ref'!$O$8:$R$8,MATCH($K1281,{"Oil","Gas","Electric - Other","Electric ccASHP - split"},0))),0),"")</f>
        <v>0</v>
      </c>
      <c r="AP1281" s="81">
        <f>_xlfn.IFNA(IF($D1281=4,IF($K1281="Not Paid by Tenant",0,INDEX('AMI Ref'!$O$9:$R$9,MATCH($K1281,{"Oil","Gas","Electric - Other","Electric ccASHP - split"},0))),0),"")</f>
        <v>0</v>
      </c>
      <c r="AQ1281" s="81">
        <f>_xlfn.IFNA(IF($D1281=5,IF($K1281="Not Paid by Tenant",0,INDEX('AMI Ref'!$O$10:$R$10,MATCH($K1281,{"Oil","Gas","Electric - Other","Electric ccASHP - split"},0))),0),"")</f>
        <v>0</v>
      </c>
      <c r="AR1281" s="124">
        <f t="shared" si="172"/>
        <v>0</v>
      </c>
      <c r="AS1281" s="123" t="e">
        <f t="shared" si="173"/>
        <v>#N/A</v>
      </c>
    </row>
    <row r="1282" spans="1:45" x14ac:dyDescent="0.2">
      <c r="A1282" s="130">
        <v>1280</v>
      </c>
      <c r="B1282" s="177">
        <f>IF(OR(COUNTIF($B$2:$B1281,Input!$F1298)&lt;1,COUNTIF($O$2:$O1281,Input!$C1298)&lt;1),Input!F1298,0)</f>
        <v>0</v>
      </c>
      <c r="C1282" s="177">
        <f>IF(OR(COUNTIF($B$2:$B1281,Input!$F1298)&lt;1,COUNTIF($O$2:$O1281,Input!$C1298)&lt;1),Input!G1298,0)</f>
        <v>0</v>
      </c>
      <c r="D1282" s="177">
        <f>IF(OR(COUNTIF($B$2:$B1281,Input!$F1298)&lt;1,COUNTIF($O$2:$O1281,Input!$C1298)&lt;1),Input!H1298,0)</f>
        <v>0</v>
      </c>
      <c r="E1282" s="177">
        <f>IF(OR(COUNTIF($B$2:$B1281,Input!$F1298)&lt;1,COUNTIF($O$2:$O1281,Input!$C1298)&lt;1),Input!I1298,0)</f>
        <v>0</v>
      </c>
      <c r="F1282" s="177">
        <f>IF(OR(COUNTIF($B$2:$B1281,Input!$F1298)&lt;1,COUNTIF($O$2:$O1281,Input!$C1298)&lt;1),Input!J1298,0)</f>
        <v>0</v>
      </c>
      <c r="G1282" s="177">
        <f>IF(OR(COUNTIF($B$2:$B1281,Input!$F1298)&lt;1,COUNTIF($O$2:$O1281,Input!$C1298)&lt;1),Input!K1298,0)</f>
        <v>0</v>
      </c>
      <c r="H1282" s="177">
        <f>IF(OR(COUNTIF($B$2:$B1281,Input!$F1298)&lt;1,COUNTIF($O$2:$O1281,Input!$C1298)&lt;1),Input!L1298,0)</f>
        <v>0</v>
      </c>
      <c r="I1282" s="177">
        <f>IF(OR(COUNTIF($B$2:$B1281,Input!$F1298)&lt;1,COUNTIF($O$2:$O1281,Input!$C1298)&lt;1),Input!M1298,0)</f>
        <v>0</v>
      </c>
      <c r="J1282" s="177">
        <f>IF(OR(COUNTIF($B$2:$B1281,Input!$F1298)&lt;1,COUNTIF($O$2:$O1281,Input!$C1298)&lt;1),Input!N1298,0)</f>
        <v>0</v>
      </c>
      <c r="K1282" s="177">
        <f>IF(OR(COUNTIF($B$2:$B1281,Input!$F1298)&lt;1,COUNTIF($O$2:$O1281,Input!$C1298)&lt;1),Input!O1298,0)</f>
        <v>0</v>
      </c>
      <c r="L1282" s="177">
        <f>IF(OR(COUNTIF($B$2:$B1281,Input!$F1298)&lt;1,COUNTIF($O$2:$O1281,Input!$C1298)&lt;1),Input!P1298,0)</f>
        <v>0</v>
      </c>
      <c r="M1282" s="129" t="str">
        <f t="shared" si="168"/>
        <v/>
      </c>
      <c r="N1282" s="161">
        <f t="shared" si="166"/>
        <v>0</v>
      </c>
      <c r="O1282" s="168">
        <f>Input!C1298</f>
        <v>0</v>
      </c>
      <c r="P1282" s="168"/>
      <c r="R1282" s="131">
        <f t="shared" si="167"/>
        <v>0</v>
      </c>
      <c r="S1282" s="133" t="str">
        <f t="shared" si="169"/>
        <v xml:space="preserve"> </v>
      </c>
      <c r="T1282" s="133"/>
      <c r="U1282" s="132" t="str">
        <f>_xlfn.IFNA(IF($D1282=0,LOOKUP($F1282,{0.1,0.2,0.3,0.4,0.5,0.6,0.7,0.8,0.9,1},{22,34,46,58,70,82,94,106,118,130}),""),"")</f>
        <v/>
      </c>
      <c r="V1282" s="132" t="str">
        <f>_xlfn.IFNA(IF($D1282=1,LOOKUP($F1282,{0.1,0.2,0.3,0.4,0.5,0.6,0.7,0.8,0.9,1},{23,35,47,59,71,83,95,107,119,131}),""),"")</f>
        <v/>
      </c>
      <c r="W1282" s="132" t="str">
        <f>_xlfn.IFNA(IF($D1282=2,LOOKUP($F1282,{0.1,0.2,0.3,0.4,0.5,0.6,0.7,0.8,0.9,1},{24,36,48,60,72,84,96,108,120,132}),""),"")</f>
        <v/>
      </c>
      <c r="X1282" s="132" t="str">
        <f>_xlfn.IFNA(IF($D1282=3,LOOKUP($F1282,{0.1,0.2,0.3,0.4,0.5,0.6,0.7,0.8,0.9,1},{25,37,49,61,73,85,97,109,121,133}),""),"")</f>
        <v/>
      </c>
      <c r="Y1282" s="132" t="str">
        <f>_xlfn.IFNA(IF($D1282=4,LOOKUP($F1282,{0.1,0.2,0.3,0.4,0.5,0.6,0.7,0.8,0.9,1},{26,38,50,62,74,86,98,110,122,134}),""),"")</f>
        <v/>
      </c>
      <c r="Z1282" s="132" t="str">
        <f>_xlfn.IFNA(IF($D1282=5,LOOKUP($F1282,{0.1,0.2,0.3,0.4,0.5,0.6,0.7,0.8,0.9,1},{27,39,51,63,75,87,99,111,123,135}),""),"")</f>
        <v/>
      </c>
      <c r="AA1282" s="132">
        <f t="shared" si="170"/>
        <v>0</v>
      </c>
      <c r="AB1282" s="132" t="str">
        <f t="shared" si="171"/>
        <v>00</v>
      </c>
      <c r="AC1282" s="82" t="e">
        <f>VLOOKUP(AB1282,'AMI Ref'!T:U,2,FALSE)</f>
        <v>#N/A</v>
      </c>
      <c r="AD1282" s="124"/>
      <c r="AE1282" s="81" t="str">
        <f>_xlfn.IFNA(IF($D1282=0,IF($J1282="Not Paid by Tenant",0,INDEX('AMI Ref'!$K$5:$N$5,MATCH($J1282,{"Oil","Gas","Electric - Other","ELECTRIC - HEAT PUMP"},0))),0),"")</f>
        <v/>
      </c>
      <c r="AF1282" s="81">
        <f>_xlfn.IFNA(IF($D1282=1,IF($J1282="Not Paid by Tenant",0,INDEX('AMI Ref'!$K$6:$N$6,MATCH($J1282,{"Oil","Gas","Electric - Other","ELECTRIC - HEAT PUMP"},0))),0),"")</f>
        <v>0</v>
      </c>
      <c r="AG1282" s="81">
        <f>_xlfn.IFNA(IF($D1282=2,IF($J1282="Not Paid by Tenant",0,INDEX('AMI Ref'!$K$7:$N$7,MATCH($J1282,{"Oil","Gas","Electric - Other","ELECTRIC - HEAT PUMP"},0))),0),"")</f>
        <v>0</v>
      </c>
      <c r="AH1282" s="81">
        <f>_xlfn.IFNA(IF($D1282=3,IF($J1282="Not Paid by Tenant",0,INDEX('AMI Ref'!$K$8:$N$8,MATCH($J1282,{"Oil","Gas","Electric - Other","ELECTRIC - HEAT PUMP"},0))),0),"")</f>
        <v>0</v>
      </c>
      <c r="AI1282" s="81">
        <f>_xlfn.IFNA(IF($D1282=4,IF($J1282="Not Paid by Tenant",0,INDEX('AMI Ref'!$K$9:$N$9,MATCH($J1282,{"Oil","Gas","Electric - Other","ELECTRIC - HEAT PUMP"},0))),0),"")</f>
        <v>0</v>
      </c>
      <c r="AJ1282" s="81">
        <f>_xlfn.IFNA(IF($D1282=5,IF($J1282="Not Paid by Tenant",0,INDEX('AMI Ref'!$K$10:$N$10,MATCH($J1282,{"Oil","Gas","Electric - Other","ELECTRIC - HEAT PUMP"},0))),0),"")</f>
        <v>0</v>
      </c>
      <c r="AK1282" s="128"/>
      <c r="AL1282" s="81" t="str">
        <f>_xlfn.IFNA(IF($D1282=0,IF($K1282="Not Paid by Tenant",0,INDEX('AMI Ref'!$O$5:$R$5,MATCH($K1282,{"Oil","Gas","Electric - Other","Electric ccASHP - split"},0))),0),"")</f>
        <v/>
      </c>
      <c r="AM1282" s="81">
        <f>_xlfn.IFNA(IF($D1282=1,IF($K1282="Not Paid by Tenant",0,INDEX('AMI Ref'!$O$6:$R$6,MATCH($K1282,{"Oil","Gas","Electric - Other","Electric ccASHP - split"},0))),0),"")</f>
        <v>0</v>
      </c>
      <c r="AN1282" s="81">
        <f>_xlfn.IFNA(IF($D1282=2,IF($K1282="Not Paid by Tenant",0,INDEX('AMI Ref'!$O$7:$R$7,MATCH($K1282,{"Oil","Gas","Electric - Other","Electric ccASHP - split"},0))),0),"")</f>
        <v>0</v>
      </c>
      <c r="AO1282" s="81">
        <f>_xlfn.IFNA(IF($D1282=3,IF($K1282="Not Paid by Tenant",0,INDEX('AMI Ref'!$O$8:$R$8,MATCH($K1282,{"Oil","Gas","Electric - Other","Electric ccASHP - split"},0))),0),"")</f>
        <v>0</v>
      </c>
      <c r="AP1282" s="81">
        <f>_xlfn.IFNA(IF($D1282=4,IF($K1282="Not Paid by Tenant",0,INDEX('AMI Ref'!$O$9:$R$9,MATCH($K1282,{"Oil","Gas","Electric - Other","Electric ccASHP - split"},0))),0),"")</f>
        <v>0</v>
      </c>
      <c r="AQ1282" s="81">
        <f>_xlfn.IFNA(IF($D1282=5,IF($K1282="Not Paid by Tenant",0,INDEX('AMI Ref'!$O$10:$R$10,MATCH($K1282,{"Oil","Gas","Electric - Other","Electric ccASHP - split"},0))),0),"")</f>
        <v>0</v>
      </c>
      <c r="AR1282" s="124">
        <f t="shared" si="172"/>
        <v>0</v>
      </c>
      <c r="AS1282" s="123" t="e">
        <f t="shared" si="173"/>
        <v>#N/A</v>
      </c>
    </row>
    <row r="1283" spans="1:45" x14ac:dyDescent="0.2">
      <c r="A1283" s="130">
        <v>1281</v>
      </c>
      <c r="B1283" s="177">
        <f>IF(OR(COUNTIF($B$2:$B1282,Input!$F1299)&lt;1,COUNTIF($O$2:$O1282,Input!$C1299)&lt;1),Input!F1299,0)</f>
        <v>0</v>
      </c>
      <c r="C1283" s="177">
        <f>IF(OR(COUNTIF($B$2:$B1282,Input!$F1299)&lt;1,COUNTIF($O$2:$O1282,Input!$C1299)&lt;1),Input!G1299,0)</f>
        <v>0</v>
      </c>
      <c r="D1283" s="177">
        <f>IF(OR(COUNTIF($B$2:$B1282,Input!$F1299)&lt;1,COUNTIF($O$2:$O1282,Input!$C1299)&lt;1),Input!H1299,0)</f>
        <v>0</v>
      </c>
      <c r="E1283" s="177">
        <f>IF(OR(COUNTIF($B$2:$B1282,Input!$F1299)&lt;1,COUNTIF($O$2:$O1282,Input!$C1299)&lt;1),Input!I1299,0)</f>
        <v>0</v>
      </c>
      <c r="F1283" s="177">
        <f>IF(OR(COUNTIF($B$2:$B1282,Input!$F1299)&lt;1,COUNTIF($O$2:$O1282,Input!$C1299)&lt;1),Input!J1299,0)</f>
        <v>0</v>
      </c>
      <c r="G1283" s="177">
        <f>IF(OR(COUNTIF($B$2:$B1282,Input!$F1299)&lt;1,COUNTIF($O$2:$O1282,Input!$C1299)&lt;1),Input!K1299,0)</f>
        <v>0</v>
      </c>
      <c r="H1283" s="177">
        <f>IF(OR(COUNTIF($B$2:$B1282,Input!$F1299)&lt;1,COUNTIF($O$2:$O1282,Input!$C1299)&lt;1),Input!L1299,0)</f>
        <v>0</v>
      </c>
      <c r="I1283" s="177">
        <f>IF(OR(COUNTIF($B$2:$B1282,Input!$F1299)&lt;1,COUNTIF($O$2:$O1282,Input!$C1299)&lt;1),Input!M1299,0)</f>
        <v>0</v>
      </c>
      <c r="J1283" s="177">
        <f>IF(OR(COUNTIF($B$2:$B1282,Input!$F1299)&lt;1,COUNTIF($O$2:$O1282,Input!$C1299)&lt;1),Input!N1299,0)</f>
        <v>0</v>
      </c>
      <c r="K1283" s="177">
        <f>IF(OR(COUNTIF($B$2:$B1282,Input!$F1299)&lt;1,COUNTIF($O$2:$O1282,Input!$C1299)&lt;1),Input!O1299,0)</f>
        <v>0</v>
      </c>
      <c r="L1283" s="177">
        <f>IF(OR(COUNTIF($B$2:$B1282,Input!$F1299)&lt;1,COUNTIF($O$2:$O1282,Input!$C1299)&lt;1),Input!P1299,0)</f>
        <v>0</v>
      </c>
      <c r="M1283" s="129" t="str">
        <f t="shared" si="168"/>
        <v/>
      </c>
      <c r="N1283" s="161">
        <f t="shared" si="166"/>
        <v>0</v>
      </c>
      <c r="O1283" s="168">
        <f>Input!C1299</f>
        <v>0</v>
      </c>
      <c r="P1283" s="168"/>
      <c r="R1283" s="131">
        <f t="shared" si="167"/>
        <v>0</v>
      </c>
      <c r="S1283" s="133" t="str">
        <f t="shared" si="169"/>
        <v xml:space="preserve"> </v>
      </c>
      <c r="T1283" s="133"/>
      <c r="U1283" s="132" t="str">
        <f>_xlfn.IFNA(IF($D1283=0,LOOKUP($F1283,{0.1,0.2,0.3,0.4,0.5,0.6,0.7,0.8,0.9,1},{22,34,46,58,70,82,94,106,118,130}),""),"")</f>
        <v/>
      </c>
      <c r="V1283" s="132" t="str">
        <f>_xlfn.IFNA(IF($D1283=1,LOOKUP($F1283,{0.1,0.2,0.3,0.4,0.5,0.6,0.7,0.8,0.9,1},{23,35,47,59,71,83,95,107,119,131}),""),"")</f>
        <v/>
      </c>
      <c r="W1283" s="132" t="str">
        <f>_xlfn.IFNA(IF($D1283=2,LOOKUP($F1283,{0.1,0.2,0.3,0.4,0.5,0.6,0.7,0.8,0.9,1},{24,36,48,60,72,84,96,108,120,132}),""),"")</f>
        <v/>
      </c>
      <c r="X1283" s="132" t="str">
        <f>_xlfn.IFNA(IF($D1283=3,LOOKUP($F1283,{0.1,0.2,0.3,0.4,0.5,0.6,0.7,0.8,0.9,1},{25,37,49,61,73,85,97,109,121,133}),""),"")</f>
        <v/>
      </c>
      <c r="Y1283" s="132" t="str">
        <f>_xlfn.IFNA(IF($D1283=4,LOOKUP($F1283,{0.1,0.2,0.3,0.4,0.5,0.6,0.7,0.8,0.9,1},{26,38,50,62,74,86,98,110,122,134}),""),"")</f>
        <v/>
      </c>
      <c r="Z1283" s="132" t="str">
        <f>_xlfn.IFNA(IF($D1283=5,LOOKUP($F1283,{0.1,0.2,0.3,0.4,0.5,0.6,0.7,0.8,0.9,1},{27,39,51,63,75,87,99,111,123,135}),""),"")</f>
        <v/>
      </c>
      <c r="AA1283" s="132">
        <f t="shared" si="170"/>
        <v>0</v>
      </c>
      <c r="AB1283" s="132" t="str">
        <f t="shared" si="171"/>
        <v>00</v>
      </c>
      <c r="AC1283" s="82" t="e">
        <f>VLOOKUP(AB1283,'AMI Ref'!T:U,2,FALSE)</f>
        <v>#N/A</v>
      </c>
      <c r="AD1283" s="124"/>
      <c r="AE1283" s="81" t="str">
        <f>_xlfn.IFNA(IF($D1283=0,IF($J1283="Not Paid by Tenant",0,INDEX('AMI Ref'!$K$5:$N$5,MATCH($J1283,{"Oil","Gas","Electric - Other","ELECTRIC - HEAT PUMP"},0))),0),"")</f>
        <v/>
      </c>
      <c r="AF1283" s="81">
        <f>_xlfn.IFNA(IF($D1283=1,IF($J1283="Not Paid by Tenant",0,INDEX('AMI Ref'!$K$6:$N$6,MATCH($J1283,{"Oil","Gas","Electric - Other","ELECTRIC - HEAT PUMP"},0))),0),"")</f>
        <v>0</v>
      </c>
      <c r="AG1283" s="81">
        <f>_xlfn.IFNA(IF($D1283=2,IF($J1283="Not Paid by Tenant",0,INDEX('AMI Ref'!$K$7:$N$7,MATCH($J1283,{"Oil","Gas","Electric - Other","ELECTRIC - HEAT PUMP"},0))),0),"")</f>
        <v>0</v>
      </c>
      <c r="AH1283" s="81">
        <f>_xlfn.IFNA(IF($D1283=3,IF($J1283="Not Paid by Tenant",0,INDEX('AMI Ref'!$K$8:$N$8,MATCH($J1283,{"Oil","Gas","Electric - Other","ELECTRIC - HEAT PUMP"},0))),0),"")</f>
        <v>0</v>
      </c>
      <c r="AI1283" s="81">
        <f>_xlfn.IFNA(IF($D1283=4,IF($J1283="Not Paid by Tenant",0,INDEX('AMI Ref'!$K$9:$N$9,MATCH($J1283,{"Oil","Gas","Electric - Other","ELECTRIC - HEAT PUMP"},0))),0),"")</f>
        <v>0</v>
      </c>
      <c r="AJ1283" s="81">
        <f>_xlfn.IFNA(IF($D1283=5,IF($J1283="Not Paid by Tenant",0,INDEX('AMI Ref'!$K$10:$N$10,MATCH($J1283,{"Oil","Gas","Electric - Other","ELECTRIC - HEAT PUMP"},0))),0),"")</f>
        <v>0</v>
      </c>
      <c r="AK1283" s="128"/>
      <c r="AL1283" s="81" t="str">
        <f>_xlfn.IFNA(IF($D1283=0,IF($K1283="Not Paid by Tenant",0,INDEX('AMI Ref'!$O$5:$R$5,MATCH($K1283,{"Oil","Gas","Electric - Other","Electric ccASHP - split"},0))),0),"")</f>
        <v/>
      </c>
      <c r="AM1283" s="81">
        <f>_xlfn.IFNA(IF($D1283=1,IF($K1283="Not Paid by Tenant",0,INDEX('AMI Ref'!$O$6:$R$6,MATCH($K1283,{"Oil","Gas","Electric - Other","Electric ccASHP - split"},0))),0),"")</f>
        <v>0</v>
      </c>
      <c r="AN1283" s="81">
        <f>_xlfn.IFNA(IF($D1283=2,IF($K1283="Not Paid by Tenant",0,INDEX('AMI Ref'!$O$7:$R$7,MATCH($K1283,{"Oil","Gas","Electric - Other","Electric ccASHP - split"},0))),0),"")</f>
        <v>0</v>
      </c>
      <c r="AO1283" s="81">
        <f>_xlfn.IFNA(IF($D1283=3,IF($K1283="Not Paid by Tenant",0,INDEX('AMI Ref'!$O$8:$R$8,MATCH($K1283,{"Oil","Gas","Electric - Other","Electric ccASHP - split"},0))),0),"")</f>
        <v>0</v>
      </c>
      <c r="AP1283" s="81">
        <f>_xlfn.IFNA(IF($D1283=4,IF($K1283="Not Paid by Tenant",0,INDEX('AMI Ref'!$O$9:$R$9,MATCH($K1283,{"Oil","Gas","Electric - Other","Electric ccASHP - split"},0))),0),"")</f>
        <v>0</v>
      </c>
      <c r="AQ1283" s="81">
        <f>_xlfn.IFNA(IF($D1283=5,IF($K1283="Not Paid by Tenant",0,INDEX('AMI Ref'!$O$10:$R$10,MATCH($K1283,{"Oil","Gas","Electric - Other","Electric ccASHP - split"},0))),0),"")</f>
        <v>0</v>
      </c>
      <c r="AR1283" s="124">
        <f t="shared" si="172"/>
        <v>0</v>
      </c>
      <c r="AS1283" s="123" t="e">
        <f t="shared" si="173"/>
        <v>#N/A</v>
      </c>
    </row>
    <row r="1284" spans="1:45" x14ac:dyDescent="0.2">
      <c r="A1284" s="130">
        <v>1282</v>
      </c>
      <c r="B1284" s="177">
        <f>IF(OR(COUNTIF($B$2:$B1283,Input!$F1300)&lt;1,COUNTIF($O$2:$O1283,Input!$C1300)&lt;1),Input!F1300,0)</f>
        <v>0</v>
      </c>
      <c r="C1284" s="177">
        <f>IF(OR(COUNTIF($B$2:$B1283,Input!$F1300)&lt;1,COUNTIF($O$2:$O1283,Input!$C1300)&lt;1),Input!G1300,0)</f>
        <v>0</v>
      </c>
      <c r="D1284" s="177">
        <f>IF(OR(COUNTIF($B$2:$B1283,Input!$F1300)&lt;1,COUNTIF($O$2:$O1283,Input!$C1300)&lt;1),Input!H1300,0)</f>
        <v>0</v>
      </c>
      <c r="E1284" s="177">
        <f>IF(OR(COUNTIF($B$2:$B1283,Input!$F1300)&lt;1,COUNTIF($O$2:$O1283,Input!$C1300)&lt;1),Input!I1300,0)</f>
        <v>0</v>
      </c>
      <c r="F1284" s="177">
        <f>IF(OR(COUNTIF($B$2:$B1283,Input!$F1300)&lt;1,COUNTIF($O$2:$O1283,Input!$C1300)&lt;1),Input!J1300,0)</f>
        <v>0</v>
      </c>
      <c r="G1284" s="177">
        <f>IF(OR(COUNTIF($B$2:$B1283,Input!$F1300)&lt;1,COUNTIF($O$2:$O1283,Input!$C1300)&lt;1),Input!K1300,0)</f>
        <v>0</v>
      </c>
      <c r="H1284" s="177">
        <f>IF(OR(COUNTIF($B$2:$B1283,Input!$F1300)&lt;1,COUNTIF($O$2:$O1283,Input!$C1300)&lt;1),Input!L1300,0)</f>
        <v>0</v>
      </c>
      <c r="I1284" s="177">
        <f>IF(OR(COUNTIF($B$2:$B1283,Input!$F1300)&lt;1,COUNTIF($O$2:$O1283,Input!$C1300)&lt;1),Input!M1300,0)</f>
        <v>0</v>
      </c>
      <c r="J1284" s="177">
        <f>IF(OR(COUNTIF($B$2:$B1283,Input!$F1300)&lt;1,COUNTIF($O$2:$O1283,Input!$C1300)&lt;1),Input!N1300,0)</f>
        <v>0</v>
      </c>
      <c r="K1284" s="177">
        <f>IF(OR(COUNTIF($B$2:$B1283,Input!$F1300)&lt;1,COUNTIF($O$2:$O1283,Input!$C1300)&lt;1),Input!O1300,0)</f>
        <v>0</v>
      </c>
      <c r="L1284" s="177">
        <f>IF(OR(COUNTIF($B$2:$B1283,Input!$F1300)&lt;1,COUNTIF($O$2:$O1283,Input!$C1300)&lt;1),Input!P1300,0)</f>
        <v>0</v>
      </c>
      <c r="M1284" s="129" t="str">
        <f t="shared" si="168"/>
        <v/>
      </c>
      <c r="N1284" s="161">
        <f t="shared" ref="N1284:N1347" si="174">IF(G1284&lt;=F1284,IF(G1284&gt;0%,G1284,F1284),F1284)</f>
        <v>0</v>
      </c>
      <c r="O1284" s="168">
        <f>Input!C1300</f>
        <v>0</v>
      </c>
      <c r="P1284" s="168"/>
      <c r="R1284" s="131">
        <f t="shared" ref="R1284:R1347" si="175">IF(AND($H1284="Not Paid by Tenant",$I1284="Not Paid by Tenant"),"E",IF(AND($H1284="Yes, No Elec. Stove",$I1284="Not Paid by Tenant"),"F",IF(AND($H1284="Not Paid by Tenant",$I1284="Yes"),"H",IF(AND($H1284="Yes, No Elec. Stove",$I1284="Yes"),"I", ))))</f>
        <v>0</v>
      </c>
      <c r="S1284" s="133" t="str">
        <f t="shared" si="169"/>
        <v xml:space="preserve"> </v>
      </c>
      <c r="T1284" s="133"/>
      <c r="U1284" s="132" t="str">
        <f>_xlfn.IFNA(IF($D1284=0,LOOKUP($F1284,{0.1,0.2,0.3,0.4,0.5,0.6,0.7,0.8,0.9,1},{22,34,46,58,70,82,94,106,118,130}),""),"")</f>
        <v/>
      </c>
      <c r="V1284" s="132" t="str">
        <f>_xlfn.IFNA(IF($D1284=1,LOOKUP($F1284,{0.1,0.2,0.3,0.4,0.5,0.6,0.7,0.8,0.9,1},{23,35,47,59,71,83,95,107,119,131}),""),"")</f>
        <v/>
      </c>
      <c r="W1284" s="132" t="str">
        <f>_xlfn.IFNA(IF($D1284=2,LOOKUP($F1284,{0.1,0.2,0.3,0.4,0.5,0.6,0.7,0.8,0.9,1},{24,36,48,60,72,84,96,108,120,132}),""),"")</f>
        <v/>
      </c>
      <c r="X1284" s="132" t="str">
        <f>_xlfn.IFNA(IF($D1284=3,LOOKUP($F1284,{0.1,0.2,0.3,0.4,0.5,0.6,0.7,0.8,0.9,1},{25,37,49,61,73,85,97,109,121,133}),""),"")</f>
        <v/>
      </c>
      <c r="Y1284" s="132" t="str">
        <f>_xlfn.IFNA(IF($D1284=4,LOOKUP($F1284,{0.1,0.2,0.3,0.4,0.5,0.6,0.7,0.8,0.9,1},{26,38,50,62,74,86,98,110,122,134}),""),"")</f>
        <v/>
      </c>
      <c r="Z1284" s="132" t="str">
        <f>_xlfn.IFNA(IF($D1284=5,LOOKUP($F1284,{0.1,0.2,0.3,0.4,0.5,0.6,0.7,0.8,0.9,1},{27,39,51,63,75,87,99,111,123,135}),""),"")</f>
        <v/>
      </c>
      <c r="AA1284" s="132">
        <f t="shared" si="170"/>
        <v>0</v>
      </c>
      <c r="AB1284" s="132" t="str">
        <f t="shared" si="171"/>
        <v>00</v>
      </c>
      <c r="AC1284" s="82" t="e">
        <f>VLOOKUP(AB1284,'AMI Ref'!T:U,2,FALSE)</f>
        <v>#N/A</v>
      </c>
      <c r="AD1284" s="124"/>
      <c r="AE1284" s="81" t="str">
        <f>_xlfn.IFNA(IF($D1284=0,IF($J1284="Not Paid by Tenant",0,INDEX('AMI Ref'!$K$5:$N$5,MATCH($J1284,{"Oil","Gas","Electric - Other","ELECTRIC - HEAT PUMP"},0))),0),"")</f>
        <v/>
      </c>
      <c r="AF1284" s="81">
        <f>_xlfn.IFNA(IF($D1284=1,IF($J1284="Not Paid by Tenant",0,INDEX('AMI Ref'!$K$6:$N$6,MATCH($J1284,{"Oil","Gas","Electric - Other","ELECTRIC - HEAT PUMP"},0))),0),"")</f>
        <v>0</v>
      </c>
      <c r="AG1284" s="81">
        <f>_xlfn.IFNA(IF($D1284=2,IF($J1284="Not Paid by Tenant",0,INDEX('AMI Ref'!$K$7:$N$7,MATCH($J1284,{"Oil","Gas","Electric - Other","ELECTRIC - HEAT PUMP"},0))),0),"")</f>
        <v>0</v>
      </c>
      <c r="AH1284" s="81">
        <f>_xlfn.IFNA(IF($D1284=3,IF($J1284="Not Paid by Tenant",0,INDEX('AMI Ref'!$K$8:$N$8,MATCH($J1284,{"Oil","Gas","Electric - Other","ELECTRIC - HEAT PUMP"},0))),0),"")</f>
        <v>0</v>
      </c>
      <c r="AI1284" s="81">
        <f>_xlfn.IFNA(IF($D1284=4,IF($J1284="Not Paid by Tenant",0,INDEX('AMI Ref'!$K$9:$N$9,MATCH($J1284,{"Oil","Gas","Electric - Other","ELECTRIC - HEAT PUMP"},0))),0),"")</f>
        <v>0</v>
      </c>
      <c r="AJ1284" s="81">
        <f>_xlfn.IFNA(IF($D1284=5,IF($J1284="Not Paid by Tenant",0,INDEX('AMI Ref'!$K$10:$N$10,MATCH($J1284,{"Oil","Gas","Electric - Other","ELECTRIC - HEAT PUMP"},0))),0),"")</f>
        <v>0</v>
      </c>
      <c r="AK1284" s="128"/>
      <c r="AL1284" s="81" t="str">
        <f>_xlfn.IFNA(IF($D1284=0,IF($K1284="Not Paid by Tenant",0,INDEX('AMI Ref'!$O$5:$R$5,MATCH($K1284,{"Oil","Gas","Electric - Other","Electric ccASHP - split"},0))),0),"")</f>
        <v/>
      </c>
      <c r="AM1284" s="81">
        <f>_xlfn.IFNA(IF($D1284=1,IF($K1284="Not Paid by Tenant",0,INDEX('AMI Ref'!$O$6:$R$6,MATCH($K1284,{"Oil","Gas","Electric - Other","Electric ccASHP - split"},0))),0),"")</f>
        <v>0</v>
      </c>
      <c r="AN1284" s="81">
        <f>_xlfn.IFNA(IF($D1284=2,IF($K1284="Not Paid by Tenant",0,INDEX('AMI Ref'!$O$7:$R$7,MATCH($K1284,{"Oil","Gas","Electric - Other","Electric ccASHP - split"},0))),0),"")</f>
        <v>0</v>
      </c>
      <c r="AO1284" s="81">
        <f>_xlfn.IFNA(IF($D1284=3,IF($K1284="Not Paid by Tenant",0,INDEX('AMI Ref'!$O$8:$R$8,MATCH($K1284,{"Oil","Gas","Electric - Other","Electric ccASHP - split"},0))),0),"")</f>
        <v>0</v>
      </c>
      <c r="AP1284" s="81">
        <f>_xlfn.IFNA(IF($D1284=4,IF($K1284="Not Paid by Tenant",0,INDEX('AMI Ref'!$O$9:$R$9,MATCH($K1284,{"Oil","Gas","Electric - Other","Electric ccASHP - split"},0))),0),"")</f>
        <v>0</v>
      </c>
      <c r="AQ1284" s="81">
        <f>_xlfn.IFNA(IF($D1284=5,IF($K1284="Not Paid by Tenant",0,INDEX('AMI Ref'!$O$10:$R$10,MATCH($K1284,{"Oil","Gas","Electric - Other","Electric ccASHP - split"},0))),0),"")</f>
        <v>0</v>
      </c>
      <c r="AR1284" s="124">
        <f t="shared" si="172"/>
        <v>0</v>
      </c>
      <c r="AS1284" s="123" t="e">
        <f t="shared" si="173"/>
        <v>#N/A</v>
      </c>
    </row>
    <row r="1285" spans="1:45" x14ac:dyDescent="0.2">
      <c r="A1285" s="130">
        <v>1283</v>
      </c>
      <c r="B1285" s="177">
        <f>IF(OR(COUNTIF($B$2:$B1284,Input!$F1301)&lt;1,COUNTIF($O$2:$O1284,Input!$C1301)&lt;1),Input!F1301,0)</f>
        <v>0</v>
      </c>
      <c r="C1285" s="177">
        <f>IF(OR(COUNTIF($B$2:$B1284,Input!$F1301)&lt;1,COUNTIF($O$2:$O1284,Input!$C1301)&lt;1),Input!G1301,0)</f>
        <v>0</v>
      </c>
      <c r="D1285" s="177">
        <f>IF(OR(COUNTIF($B$2:$B1284,Input!$F1301)&lt;1,COUNTIF($O$2:$O1284,Input!$C1301)&lt;1),Input!H1301,0)</f>
        <v>0</v>
      </c>
      <c r="E1285" s="177">
        <f>IF(OR(COUNTIF($B$2:$B1284,Input!$F1301)&lt;1,COUNTIF($O$2:$O1284,Input!$C1301)&lt;1),Input!I1301,0)</f>
        <v>0</v>
      </c>
      <c r="F1285" s="177">
        <f>IF(OR(COUNTIF($B$2:$B1284,Input!$F1301)&lt;1,COUNTIF($O$2:$O1284,Input!$C1301)&lt;1),Input!J1301,0)</f>
        <v>0</v>
      </c>
      <c r="G1285" s="177">
        <f>IF(OR(COUNTIF($B$2:$B1284,Input!$F1301)&lt;1,COUNTIF($O$2:$O1284,Input!$C1301)&lt;1),Input!K1301,0)</f>
        <v>0</v>
      </c>
      <c r="H1285" s="177">
        <f>IF(OR(COUNTIF($B$2:$B1284,Input!$F1301)&lt;1,COUNTIF($O$2:$O1284,Input!$C1301)&lt;1),Input!L1301,0)</f>
        <v>0</v>
      </c>
      <c r="I1285" s="177">
        <f>IF(OR(COUNTIF($B$2:$B1284,Input!$F1301)&lt;1,COUNTIF($O$2:$O1284,Input!$C1301)&lt;1),Input!M1301,0)</f>
        <v>0</v>
      </c>
      <c r="J1285" s="177">
        <f>IF(OR(COUNTIF($B$2:$B1284,Input!$F1301)&lt;1,COUNTIF($O$2:$O1284,Input!$C1301)&lt;1),Input!N1301,0)</f>
        <v>0</v>
      </c>
      <c r="K1285" s="177">
        <f>IF(OR(COUNTIF($B$2:$B1284,Input!$F1301)&lt;1,COUNTIF($O$2:$O1284,Input!$C1301)&lt;1),Input!O1301,0)</f>
        <v>0</v>
      </c>
      <c r="L1285" s="177">
        <f>IF(OR(COUNTIF($B$2:$B1284,Input!$F1301)&lt;1,COUNTIF($O$2:$O1284,Input!$C1301)&lt;1),Input!P1301,0)</f>
        <v>0</v>
      </c>
      <c r="M1285" s="129" t="str">
        <f t="shared" si="168"/>
        <v/>
      </c>
      <c r="N1285" s="161">
        <f t="shared" si="174"/>
        <v>0</v>
      </c>
      <c r="O1285" s="168">
        <f>Input!C1301</f>
        <v>0</v>
      </c>
      <c r="P1285" s="168"/>
      <c r="R1285" s="131">
        <f t="shared" si="175"/>
        <v>0</v>
      </c>
      <c r="S1285" s="133" t="str">
        <f t="shared" si="169"/>
        <v xml:space="preserve"> </v>
      </c>
      <c r="T1285" s="133"/>
      <c r="U1285" s="132" t="str">
        <f>_xlfn.IFNA(IF($D1285=0,LOOKUP($F1285,{0.1,0.2,0.3,0.4,0.5,0.6,0.7,0.8,0.9,1},{22,34,46,58,70,82,94,106,118,130}),""),"")</f>
        <v/>
      </c>
      <c r="V1285" s="132" t="str">
        <f>_xlfn.IFNA(IF($D1285=1,LOOKUP($F1285,{0.1,0.2,0.3,0.4,0.5,0.6,0.7,0.8,0.9,1},{23,35,47,59,71,83,95,107,119,131}),""),"")</f>
        <v/>
      </c>
      <c r="W1285" s="132" t="str">
        <f>_xlfn.IFNA(IF($D1285=2,LOOKUP($F1285,{0.1,0.2,0.3,0.4,0.5,0.6,0.7,0.8,0.9,1},{24,36,48,60,72,84,96,108,120,132}),""),"")</f>
        <v/>
      </c>
      <c r="X1285" s="132" t="str">
        <f>_xlfn.IFNA(IF($D1285=3,LOOKUP($F1285,{0.1,0.2,0.3,0.4,0.5,0.6,0.7,0.8,0.9,1},{25,37,49,61,73,85,97,109,121,133}),""),"")</f>
        <v/>
      </c>
      <c r="Y1285" s="132" t="str">
        <f>_xlfn.IFNA(IF($D1285=4,LOOKUP($F1285,{0.1,0.2,0.3,0.4,0.5,0.6,0.7,0.8,0.9,1},{26,38,50,62,74,86,98,110,122,134}),""),"")</f>
        <v/>
      </c>
      <c r="Z1285" s="132" t="str">
        <f>_xlfn.IFNA(IF($D1285=5,LOOKUP($F1285,{0.1,0.2,0.3,0.4,0.5,0.6,0.7,0.8,0.9,1},{27,39,51,63,75,87,99,111,123,135}),""),"")</f>
        <v/>
      </c>
      <c r="AA1285" s="132">
        <f t="shared" si="170"/>
        <v>0</v>
      </c>
      <c r="AB1285" s="132" t="str">
        <f t="shared" si="171"/>
        <v>00</v>
      </c>
      <c r="AC1285" s="82" t="e">
        <f>VLOOKUP(AB1285,'AMI Ref'!T:U,2,FALSE)</f>
        <v>#N/A</v>
      </c>
      <c r="AD1285" s="124"/>
      <c r="AE1285" s="81" t="str">
        <f>_xlfn.IFNA(IF($D1285=0,IF($J1285="Not Paid by Tenant",0,INDEX('AMI Ref'!$K$5:$N$5,MATCH($J1285,{"Oil","Gas","Electric - Other","ELECTRIC - HEAT PUMP"},0))),0),"")</f>
        <v/>
      </c>
      <c r="AF1285" s="81">
        <f>_xlfn.IFNA(IF($D1285=1,IF($J1285="Not Paid by Tenant",0,INDEX('AMI Ref'!$K$6:$N$6,MATCH($J1285,{"Oil","Gas","Electric - Other","ELECTRIC - HEAT PUMP"},0))),0),"")</f>
        <v>0</v>
      </c>
      <c r="AG1285" s="81">
        <f>_xlfn.IFNA(IF($D1285=2,IF($J1285="Not Paid by Tenant",0,INDEX('AMI Ref'!$K$7:$N$7,MATCH($J1285,{"Oil","Gas","Electric - Other","ELECTRIC - HEAT PUMP"},0))),0),"")</f>
        <v>0</v>
      </c>
      <c r="AH1285" s="81">
        <f>_xlfn.IFNA(IF($D1285=3,IF($J1285="Not Paid by Tenant",0,INDEX('AMI Ref'!$K$8:$N$8,MATCH($J1285,{"Oil","Gas","Electric - Other","ELECTRIC - HEAT PUMP"},0))),0),"")</f>
        <v>0</v>
      </c>
      <c r="AI1285" s="81">
        <f>_xlfn.IFNA(IF($D1285=4,IF($J1285="Not Paid by Tenant",0,INDEX('AMI Ref'!$K$9:$N$9,MATCH($J1285,{"Oil","Gas","Electric - Other","ELECTRIC - HEAT PUMP"},0))),0),"")</f>
        <v>0</v>
      </c>
      <c r="AJ1285" s="81">
        <f>_xlfn.IFNA(IF($D1285=5,IF($J1285="Not Paid by Tenant",0,INDEX('AMI Ref'!$K$10:$N$10,MATCH($J1285,{"Oil","Gas","Electric - Other","ELECTRIC - HEAT PUMP"},0))),0),"")</f>
        <v>0</v>
      </c>
      <c r="AK1285" s="128"/>
      <c r="AL1285" s="81" t="str">
        <f>_xlfn.IFNA(IF($D1285=0,IF($K1285="Not Paid by Tenant",0,INDEX('AMI Ref'!$O$5:$R$5,MATCH($K1285,{"Oil","Gas","Electric - Other","Electric ccASHP - split"},0))),0),"")</f>
        <v/>
      </c>
      <c r="AM1285" s="81">
        <f>_xlfn.IFNA(IF($D1285=1,IF($K1285="Not Paid by Tenant",0,INDEX('AMI Ref'!$O$6:$R$6,MATCH($K1285,{"Oil","Gas","Electric - Other","Electric ccASHP - split"},0))),0),"")</f>
        <v>0</v>
      </c>
      <c r="AN1285" s="81">
        <f>_xlfn.IFNA(IF($D1285=2,IF($K1285="Not Paid by Tenant",0,INDEX('AMI Ref'!$O$7:$R$7,MATCH($K1285,{"Oil","Gas","Electric - Other","Electric ccASHP - split"},0))),0),"")</f>
        <v>0</v>
      </c>
      <c r="AO1285" s="81">
        <f>_xlfn.IFNA(IF($D1285=3,IF($K1285="Not Paid by Tenant",0,INDEX('AMI Ref'!$O$8:$R$8,MATCH($K1285,{"Oil","Gas","Electric - Other","Electric ccASHP - split"},0))),0),"")</f>
        <v>0</v>
      </c>
      <c r="AP1285" s="81">
        <f>_xlfn.IFNA(IF($D1285=4,IF($K1285="Not Paid by Tenant",0,INDEX('AMI Ref'!$O$9:$R$9,MATCH($K1285,{"Oil","Gas","Electric - Other","Electric ccASHP - split"},0))),0),"")</f>
        <v>0</v>
      </c>
      <c r="AQ1285" s="81">
        <f>_xlfn.IFNA(IF($D1285=5,IF($K1285="Not Paid by Tenant",0,INDEX('AMI Ref'!$O$10:$R$10,MATCH($K1285,{"Oil","Gas","Electric - Other","Electric ccASHP - split"},0))),0),"")</f>
        <v>0</v>
      </c>
      <c r="AR1285" s="124">
        <f t="shared" si="172"/>
        <v>0</v>
      </c>
      <c r="AS1285" s="123" t="e">
        <f t="shared" si="173"/>
        <v>#N/A</v>
      </c>
    </row>
    <row r="1286" spans="1:45" x14ac:dyDescent="0.2">
      <c r="A1286" s="130">
        <v>1284</v>
      </c>
      <c r="B1286" s="177">
        <f>IF(OR(COUNTIF($B$2:$B1285,Input!$F1302)&lt;1,COUNTIF($O$2:$O1285,Input!$C1302)&lt;1),Input!F1302,0)</f>
        <v>0</v>
      </c>
      <c r="C1286" s="177">
        <f>IF(OR(COUNTIF($B$2:$B1285,Input!$F1302)&lt;1,COUNTIF($O$2:$O1285,Input!$C1302)&lt;1),Input!G1302,0)</f>
        <v>0</v>
      </c>
      <c r="D1286" s="177">
        <f>IF(OR(COUNTIF($B$2:$B1285,Input!$F1302)&lt;1,COUNTIF($O$2:$O1285,Input!$C1302)&lt;1),Input!H1302,0)</f>
        <v>0</v>
      </c>
      <c r="E1286" s="177">
        <f>IF(OR(COUNTIF($B$2:$B1285,Input!$F1302)&lt;1,COUNTIF($O$2:$O1285,Input!$C1302)&lt;1),Input!I1302,0)</f>
        <v>0</v>
      </c>
      <c r="F1286" s="177">
        <f>IF(OR(COUNTIF($B$2:$B1285,Input!$F1302)&lt;1,COUNTIF($O$2:$O1285,Input!$C1302)&lt;1),Input!J1302,0)</f>
        <v>0</v>
      </c>
      <c r="G1286" s="177">
        <f>IF(OR(COUNTIF($B$2:$B1285,Input!$F1302)&lt;1,COUNTIF($O$2:$O1285,Input!$C1302)&lt;1),Input!K1302,0)</f>
        <v>0</v>
      </c>
      <c r="H1286" s="177">
        <f>IF(OR(COUNTIF($B$2:$B1285,Input!$F1302)&lt;1,COUNTIF($O$2:$O1285,Input!$C1302)&lt;1),Input!L1302,0)</f>
        <v>0</v>
      </c>
      <c r="I1286" s="177">
        <f>IF(OR(COUNTIF($B$2:$B1285,Input!$F1302)&lt;1,COUNTIF($O$2:$O1285,Input!$C1302)&lt;1),Input!M1302,0)</f>
        <v>0</v>
      </c>
      <c r="J1286" s="177">
        <f>IF(OR(COUNTIF($B$2:$B1285,Input!$F1302)&lt;1,COUNTIF($O$2:$O1285,Input!$C1302)&lt;1),Input!N1302,0)</f>
        <v>0</v>
      </c>
      <c r="K1286" s="177">
        <f>IF(OR(COUNTIF($B$2:$B1285,Input!$F1302)&lt;1,COUNTIF($O$2:$O1285,Input!$C1302)&lt;1),Input!O1302,0)</f>
        <v>0</v>
      </c>
      <c r="L1286" s="177">
        <f>IF(OR(COUNTIF($B$2:$B1285,Input!$F1302)&lt;1,COUNTIF($O$2:$O1285,Input!$C1302)&lt;1),Input!P1302,0)</f>
        <v>0</v>
      </c>
      <c r="M1286" s="129" t="str">
        <f t="shared" si="168"/>
        <v/>
      </c>
      <c r="N1286" s="161">
        <f t="shared" si="174"/>
        <v>0</v>
      </c>
      <c r="O1286" s="168">
        <f>Input!C1302</f>
        <v>0</v>
      </c>
      <c r="P1286" s="168"/>
      <c r="R1286" s="131">
        <f t="shared" si="175"/>
        <v>0</v>
      </c>
      <c r="S1286" s="133" t="str">
        <f t="shared" si="169"/>
        <v xml:space="preserve"> </v>
      </c>
      <c r="T1286" s="133"/>
      <c r="U1286" s="132" t="str">
        <f>_xlfn.IFNA(IF($D1286=0,LOOKUP($F1286,{0.1,0.2,0.3,0.4,0.5,0.6,0.7,0.8,0.9,1},{22,34,46,58,70,82,94,106,118,130}),""),"")</f>
        <v/>
      </c>
      <c r="V1286" s="132" t="str">
        <f>_xlfn.IFNA(IF($D1286=1,LOOKUP($F1286,{0.1,0.2,0.3,0.4,0.5,0.6,0.7,0.8,0.9,1},{23,35,47,59,71,83,95,107,119,131}),""),"")</f>
        <v/>
      </c>
      <c r="W1286" s="132" t="str">
        <f>_xlfn.IFNA(IF($D1286=2,LOOKUP($F1286,{0.1,0.2,0.3,0.4,0.5,0.6,0.7,0.8,0.9,1},{24,36,48,60,72,84,96,108,120,132}),""),"")</f>
        <v/>
      </c>
      <c r="X1286" s="132" t="str">
        <f>_xlfn.IFNA(IF($D1286=3,LOOKUP($F1286,{0.1,0.2,0.3,0.4,0.5,0.6,0.7,0.8,0.9,1},{25,37,49,61,73,85,97,109,121,133}),""),"")</f>
        <v/>
      </c>
      <c r="Y1286" s="132" t="str">
        <f>_xlfn.IFNA(IF($D1286=4,LOOKUP($F1286,{0.1,0.2,0.3,0.4,0.5,0.6,0.7,0.8,0.9,1},{26,38,50,62,74,86,98,110,122,134}),""),"")</f>
        <v/>
      </c>
      <c r="Z1286" s="132" t="str">
        <f>_xlfn.IFNA(IF($D1286=5,LOOKUP($F1286,{0.1,0.2,0.3,0.4,0.5,0.6,0.7,0.8,0.9,1},{27,39,51,63,75,87,99,111,123,135}),""),"")</f>
        <v/>
      </c>
      <c r="AA1286" s="132">
        <f t="shared" si="170"/>
        <v>0</v>
      </c>
      <c r="AB1286" s="132" t="str">
        <f t="shared" si="171"/>
        <v>00</v>
      </c>
      <c r="AC1286" s="82" t="e">
        <f>VLOOKUP(AB1286,'AMI Ref'!T:U,2,FALSE)</f>
        <v>#N/A</v>
      </c>
      <c r="AD1286" s="124"/>
      <c r="AE1286" s="81" t="str">
        <f>_xlfn.IFNA(IF($D1286=0,IF($J1286="Not Paid by Tenant",0,INDEX('AMI Ref'!$K$5:$N$5,MATCH($J1286,{"Oil","Gas","Electric - Other","ELECTRIC - HEAT PUMP"},0))),0),"")</f>
        <v/>
      </c>
      <c r="AF1286" s="81">
        <f>_xlfn.IFNA(IF($D1286=1,IF($J1286="Not Paid by Tenant",0,INDEX('AMI Ref'!$K$6:$N$6,MATCH($J1286,{"Oil","Gas","Electric - Other","ELECTRIC - HEAT PUMP"},0))),0),"")</f>
        <v>0</v>
      </c>
      <c r="AG1286" s="81">
        <f>_xlfn.IFNA(IF($D1286=2,IF($J1286="Not Paid by Tenant",0,INDEX('AMI Ref'!$K$7:$N$7,MATCH($J1286,{"Oil","Gas","Electric - Other","ELECTRIC - HEAT PUMP"},0))),0),"")</f>
        <v>0</v>
      </c>
      <c r="AH1286" s="81">
        <f>_xlfn.IFNA(IF($D1286=3,IF($J1286="Not Paid by Tenant",0,INDEX('AMI Ref'!$K$8:$N$8,MATCH($J1286,{"Oil","Gas","Electric - Other","ELECTRIC - HEAT PUMP"},0))),0),"")</f>
        <v>0</v>
      </c>
      <c r="AI1286" s="81">
        <f>_xlfn.IFNA(IF($D1286=4,IF($J1286="Not Paid by Tenant",0,INDEX('AMI Ref'!$K$9:$N$9,MATCH($J1286,{"Oil","Gas","Electric - Other","ELECTRIC - HEAT PUMP"},0))),0),"")</f>
        <v>0</v>
      </c>
      <c r="AJ1286" s="81">
        <f>_xlfn.IFNA(IF($D1286=5,IF($J1286="Not Paid by Tenant",0,INDEX('AMI Ref'!$K$10:$N$10,MATCH($J1286,{"Oil","Gas","Electric - Other","ELECTRIC - HEAT PUMP"},0))),0),"")</f>
        <v>0</v>
      </c>
      <c r="AK1286" s="128"/>
      <c r="AL1286" s="81" t="str">
        <f>_xlfn.IFNA(IF($D1286=0,IF($K1286="Not Paid by Tenant",0,INDEX('AMI Ref'!$O$5:$R$5,MATCH($K1286,{"Oil","Gas","Electric - Other","Electric ccASHP - split"},0))),0),"")</f>
        <v/>
      </c>
      <c r="AM1286" s="81">
        <f>_xlfn.IFNA(IF($D1286=1,IF($K1286="Not Paid by Tenant",0,INDEX('AMI Ref'!$O$6:$R$6,MATCH($K1286,{"Oil","Gas","Electric - Other","Electric ccASHP - split"},0))),0),"")</f>
        <v>0</v>
      </c>
      <c r="AN1286" s="81">
        <f>_xlfn.IFNA(IF($D1286=2,IF($K1286="Not Paid by Tenant",0,INDEX('AMI Ref'!$O$7:$R$7,MATCH($K1286,{"Oil","Gas","Electric - Other","Electric ccASHP - split"},0))),0),"")</f>
        <v>0</v>
      </c>
      <c r="AO1286" s="81">
        <f>_xlfn.IFNA(IF($D1286=3,IF($K1286="Not Paid by Tenant",0,INDEX('AMI Ref'!$O$8:$R$8,MATCH($K1286,{"Oil","Gas","Electric - Other","Electric ccASHP - split"},0))),0),"")</f>
        <v>0</v>
      </c>
      <c r="AP1286" s="81">
        <f>_xlfn.IFNA(IF($D1286=4,IF($K1286="Not Paid by Tenant",0,INDEX('AMI Ref'!$O$9:$R$9,MATCH($K1286,{"Oil","Gas","Electric - Other","Electric ccASHP - split"},0))),0),"")</f>
        <v>0</v>
      </c>
      <c r="AQ1286" s="81">
        <f>_xlfn.IFNA(IF($D1286=5,IF($K1286="Not Paid by Tenant",0,INDEX('AMI Ref'!$O$10:$R$10,MATCH($K1286,{"Oil","Gas","Electric - Other","Electric ccASHP - split"},0))),0),"")</f>
        <v>0</v>
      </c>
      <c r="AR1286" s="124">
        <f t="shared" si="172"/>
        <v>0</v>
      </c>
      <c r="AS1286" s="123" t="e">
        <f t="shared" si="173"/>
        <v>#N/A</v>
      </c>
    </row>
    <row r="1287" spans="1:45" x14ac:dyDescent="0.2">
      <c r="A1287" s="130">
        <v>1285</v>
      </c>
      <c r="B1287" s="177">
        <f>IF(OR(COUNTIF($B$2:$B1286,Input!$F1303)&lt;1,COUNTIF($O$2:$O1286,Input!$C1303)&lt;1),Input!F1303,0)</f>
        <v>0</v>
      </c>
      <c r="C1287" s="177">
        <f>IF(OR(COUNTIF($B$2:$B1286,Input!$F1303)&lt;1,COUNTIF($O$2:$O1286,Input!$C1303)&lt;1),Input!G1303,0)</f>
        <v>0</v>
      </c>
      <c r="D1287" s="177">
        <f>IF(OR(COUNTIF($B$2:$B1286,Input!$F1303)&lt;1,COUNTIF($O$2:$O1286,Input!$C1303)&lt;1),Input!H1303,0)</f>
        <v>0</v>
      </c>
      <c r="E1287" s="177">
        <f>IF(OR(COUNTIF($B$2:$B1286,Input!$F1303)&lt;1,COUNTIF($O$2:$O1286,Input!$C1303)&lt;1),Input!I1303,0)</f>
        <v>0</v>
      </c>
      <c r="F1287" s="177">
        <f>IF(OR(COUNTIF($B$2:$B1286,Input!$F1303)&lt;1,COUNTIF($O$2:$O1286,Input!$C1303)&lt;1),Input!J1303,0)</f>
        <v>0</v>
      </c>
      <c r="G1287" s="177">
        <f>IF(OR(COUNTIF($B$2:$B1286,Input!$F1303)&lt;1,COUNTIF($O$2:$O1286,Input!$C1303)&lt;1),Input!K1303,0)</f>
        <v>0</v>
      </c>
      <c r="H1287" s="177">
        <f>IF(OR(COUNTIF($B$2:$B1286,Input!$F1303)&lt;1,COUNTIF($O$2:$O1286,Input!$C1303)&lt;1),Input!L1303,0)</f>
        <v>0</v>
      </c>
      <c r="I1287" s="177">
        <f>IF(OR(COUNTIF($B$2:$B1286,Input!$F1303)&lt;1,COUNTIF($O$2:$O1286,Input!$C1303)&lt;1),Input!M1303,0)</f>
        <v>0</v>
      </c>
      <c r="J1287" s="177">
        <f>IF(OR(COUNTIF($B$2:$B1286,Input!$F1303)&lt;1,COUNTIF($O$2:$O1286,Input!$C1303)&lt;1),Input!N1303,0)</f>
        <v>0</v>
      </c>
      <c r="K1287" s="177">
        <f>IF(OR(COUNTIF($B$2:$B1286,Input!$F1303)&lt;1,COUNTIF($O$2:$O1286,Input!$C1303)&lt;1),Input!O1303,0)</f>
        <v>0</v>
      </c>
      <c r="L1287" s="177">
        <f>IF(OR(COUNTIF($B$2:$B1286,Input!$F1303)&lt;1,COUNTIF($O$2:$O1286,Input!$C1303)&lt;1),Input!P1303,0)</f>
        <v>0</v>
      </c>
      <c r="M1287" s="129" t="str">
        <f t="shared" si="168"/>
        <v/>
      </c>
      <c r="N1287" s="161">
        <f t="shared" si="174"/>
        <v>0</v>
      </c>
      <c r="O1287" s="168">
        <f>Input!C1303</f>
        <v>0</v>
      </c>
      <c r="P1287" s="168"/>
      <c r="R1287" s="131">
        <f t="shared" si="175"/>
        <v>0</v>
      </c>
      <c r="S1287" s="133" t="str">
        <f t="shared" si="169"/>
        <v xml:space="preserve"> </v>
      </c>
      <c r="T1287" s="133"/>
      <c r="U1287" s="132" t="str">
        <f>_xlfn.IFNA(IF($D1287=0,LOOKUP($F1287,{0.1,0.2,0.3,0.4,0.5,0.6,0.7,0.8,0.9,1},{22,34,46,58,70,82,94,106,118,130}),""),"")</f>
        <v/>
      </c>
      <c r="V1287" s="132" t="str">
        <f>_xlfn.IFNA(IF($D1287=1,LOOKUP($F1287,{0.1,0.2,0.3,0.4,0.5,0.6,0.7,0.8,0.9,1},{23,35,47,59,71,83,95,107,119,131}),""),"")</f>
        <v/>
      </c>
      <c r="W1287" s="132" t="str">
        <f>_xlfn.IFNA(IF($D1287=2,LOOKUP($F1287,{0.1,0.2,0.3,0.4,0.5,0.6,0.7,0.8,0.9,1},{24,36,48,60,72,84,96,108,120,132}),""),"")</f>
        <v/>
      </c>
      <c r="X1287" s="132" t="str">
        <f>_xlfn.IFNA(IF($D1287=3,LOOKUP($F1287,{0.1,0.2,0.3,0.4,0.5,0.6,0.7,0.8,0.9,1},{25,37,49,61,73,85,97,109,121,133}),""),"")</f>
        <v/>
      </c>
      <c r="Y1287" s="132" t="str">
        <f>_xlfn.IFNA(IF($D1287=4,LOOKUP($F1287,{0.1,0.2,0.3,0.4,0.5,0.6,0.7,0.8,0.9,1},{26,38,50,62,74,86,98,110,122,134}),""),"")</f>
        <v/>
      </c>
      <c r="Z1287" s="132" t="str">
        <f>_xlfn.IFNA(IF($D1287=5,LOOKUP($F1287,{0.1,0.2,0.3,0.4,0.5,0.6,0.7,0.8,0.9,1},{27,39,51,63,75,87,99,111,123,135}),""),"")</f>
        <v/>
      </c>
      <c r="AA1287" s="132">
        <f t="shared" si="170"/>
        <v>0</v>
      </c>
      <c r="AB1287" s="132" t="str">
        <f t="shared" si="171"/>
        <v>00</v>
      </c>
      <c r="AC1287" s="82" t="e">
        <f>VLOOKUP(AB1287,'AMI Ref'!T:U,2,FALSE)</f>
        <v>#N/A</v>
      </c>
      <c r="AD1287" s="124"/>
      <c r="AE1287" s="81" t="str">
        <f>_xlfn.IFNA(IF($D1287=0,IF($J1287="Not Paid by Tenant",0,INDEX('AMI Ref'!$K$5:$N$5,MATCH($J1287,{"Oil","Gas","Electric - Other","ELECTRIC - HEAT PUMP"},0))),0),"")</f>
        <v/>
      </c>
      <c r="AF1287" s="81">
        <f>_xlfn.IFNA(IF($D1287=1,IF($J1287="Not Paid by Tenant",0,INDEX('AMI Ref'!$K$6:$N$6,MATCH($J1287,{"Oil","Gas","Electric - Other","ELECTRIC - HEAT PUMP"},0))),0),"")</f>
        <v>0</v>
      </c>
      <c r="AG1287" s="81">
        <f>_xlfn.IFNA(IF($D1287=2,IF($J1287="Not Paid by Tenant",0,INDEX('AMI Ref'!$K$7:$N$7,MATCH($J1287,{"Oil","Gas","Electric - Other","ELECTRIC - HEAT PUMP"},0))),0),"")</f>
        <v>0</v>
      </c>
      <c r="AH1287" s="81">
        <f>_xlfn.IFNA(IF($D1287=3,IF($J1287="Not Paid by Tenant",0,INDEX('AMI Ref'!$K$8:$N$8,MATCH($J1287,{"Oil","Gas","Electric - Other","ELECTRIC - HEAT PUMP"},0))),0),"")</f>
        <v>0</v>
      </c>
      <c r="AI1287" s="81">
        <f>_xlfn.IFNA(IF($D1287=4,IF($J1287="Not Paid by Tenant",0,INDEX('AMI Ref'!$K$9:$N$9,MATCH($J1287,{"Oil","Gas","Electric - Other","ELECTRIC - HEAT PUMP"},0))),0),"")</f>
        <v>0</v>
      </c>
      <c r="AJ1287" s="81">
        <f>_xlfn.IFNA(IF($D1287=5,IF($J1287="Not Paid by Tenant",0,INDEX('AMI Ref'!$K$10:$N$10,MATCH($J1287,{"Oil","Gas","Electric - Other","ELECTRIC - HEAT PUMP"},0))),0),"")</f>
        <v>0</v>
      </c>
      <c r="AK1287" s="128"/>
      <c r="AL1287" s="81" t="str">
        <f>_xlfn.IFNA(IF($D1287=0,IF($K1287="Not Paid by Tenant",0,INDEX('AMI Ref'!$O$5:$R$5,MATCH($K1287,{"Oil","Gas","Electric - Other","Electric ccASHP - split"},0))),0),"")</f>
        <v/>
      </c>
      <c r="AM1287" s="81">
        <f>_xlfn.IFNA(IF($D1287=1,IF($K1287="Not Paid by Tenant",0,INDEX('AMI Ref'!$O$6:$R$6,MATCH($K1287,{"Oil","Gas","Electric - Other","Electric ccASHP - split"},0))),0),"")</f>
        <v>0</v>
      </c>
      <c r="AN1287" s="81">
        <f>_xlfn.IFNA(IF($D1287=2,IF($K1287="Not Paid by Tenant",0,INDEX('AMI Ref'!$O$7:$R$7,MATCH($K1287,{"Oil","Gas","Electric - Other","Electric ccASHP - split"},0))),0),"")</f>
        <v>0</v>
      </c>
      <c r="AO1287" s="81">
        <f>_xlfn.IFNA(IF($D1287=3,IF($K1287="Not Paid by Tenant",0,INDEX('AMI Ref'!$O$8:$R$8,MATCH($K1287,{"Oil","Gas","Electric - Other","Electric ccASHP - split"},0))),0),"")</f>
        <v>0</v>
      </c>
      <c r="AP1287" s="81">
        <f>_xlfn.IFNA(IF($D1287=4,IF($K1287="Not Paid by Tenant",0,INDEX('AMI Ref'!$O$9:$R$9,MATCH($K1287,{"Oil","Gas","Electric - Other","Electric ccASHP - split"},0))),0),"")</f>
        <v>0</v>
      </c>
      <c r="AQ1287" s="81">
        <f>_xlfn.IFNA(IF($D1287=5,IF($K1287="Not Paid by Tenant",0,INDEX('AMI Ref'!$O$10:$R$10,MATCH($K1287,{"Oil","Gas","Electric - Other","Electric ccASHP - split"},0))),0),"")</f>
        <v>0</v>
      </c>
      <c r="AR1287" s="124">
        <f t="shared" si="172"/>
        <v>0</v>
      </c>
      <c r="AS1287" s="123" t="e">
        <f t="shared" si="173"/>
        <v>#N/A</v>
      </c>
    </row>
    <row r="1288" spans="1:45" x14ac:dyDescent="0.2">
      <c r="A1288" s="130">
        <v>1286</v>
      </c>
      <c r="B1288" s="177">
        <f>IF(OR(COUNTIF($B$2:$B1287,Input!$F1304)&lt;1,COUNTIF($O$2:$O1287,Input!$C1304)&lt;1),Input!F1304,0)</f>
        <v>0</v>
      </c>
      <c r="C1288" s="177">
        <f>IF(OR(COUNTIF($B$2:$B1287,Input!$F1304)&lt;1,COUNTIF($O$2:$O1287,Input!$C1304)&lt;1),Input!G1304,0)</f>
        <v>0</v>
      </c>
      <c r="D1288" s="177">
        <f>IF(OR(COUNTIF($B$2:$B1287,Input!$F1304)&lt;1,COUNTIF($O$2:$O1287,Input!$C1304)&lt;1),Input!H1304,0)</f>
        <v>0</v>
      </c>
      <c r="E1288" s="177">
        <f>IF(OR(COUNTIF($B$2:$B1287,Input!$F1304)&lt;1,COUNTIF($O$2:$O1287,Input!$C1304)&lt;1),Input!I1304,0)</f>
        <v>0</v>
      </c>
      <c r="F1288" s="177">
        <f>IF(OR(COUNTIF($B$2:$B1287,Input!$F1304)&lt;1,COUNTIF($O$2:$O1287,Input!$C1304)&lt;1),Input!J1304,0)</f>
        <v>0</v>
      </c>
      <c r="G1288" s="177">
        <f>IF(OR(COUNTIF($B$2:$B1287,Input!$F1304)&lt;1,COUNTIF($O$2:$O1287,Input!$C1304)&lt;1),Input!K1304,0)</f>
        <v>0</v>
      </c>
      <c r="H1288" s="177">
        <f>IF(OR(COUNTIF($B$2:$B1287,Input!$F1304)&lt;1,COUNTIF($O$2:$O1287,Input!$C1304)&lt;1),Input!L1304,0)</f>
        <v>0</v>
      </c>
      <c r="I1288" s="177">
        <f>IF(OR(COUNTIF($B$2:$B1287,Input!$F1304)&lt;1,COUNTIF($O$2:$O1287,Input!$C1304)&lt;1),Input!M1304,0)</f>
        <v>0</v>
      </c>
      <c r="J1288" s="177">
        <f>IF(OR(COUNTIF($B$2:$B1287,Input!$F1304)&lt;1,COUNTIF($O$2:$O1287,Input!$C1304)&lt;1),Input!N1304,0)</f>
        <v>0</v>
      </c>
      <c r="K1288" s="177">
        <f>IF(OR(COUNTIF($B$2:$B1287,Input!$F1304)&lt;1,COUNTIF($O$2:$O1287,Input!$C1304)&lt;1),Input!O1304,0)</f>
        <v>0</v>
      </c>
      <c r="L1288" s="177">
        <f>IF(OR(COUNTIF($B$2:$B1287,Input!$F1304)&lt;1,COUNTIF($O$2:$O1287,Input!$C1304)&lt;1),Input!P1304,0)</f>
        <v>0</v>
      </c>
      <c r="M1288" s="129" t="str">
        <f t="shared" si="168"/>
        <v/>
      </c>
      <c r="N1288" s="161">
        <f t="shared" si="174"/>
        <v>0</v>
      </c>
      <c r="O1288" s="168">
        <f>Input!C1304</f>
        <v>0</v>
      </c>
      <c r="P1288" s="168"/>
      <c r="R1288" s="131">
        <f t="shared" si="175"/>
        <v>0</v>
      </c>
      <c r="S1288" s="133" t="str">
        <f t="shared" si="169"/>
        <v xml:space="preserve"> </v>
      </c>
      <c r="T1288" s="133"/>
      <c r="U1288" s="132" t="str">
        <f>_xlfn.IFNA(IF($D1288=0,LOOKUP($F1288,{0.1,0.2,0.3,0.4,0.5,0.6,0.7,0.8,0.9,1},{22,34,46,58,70,82,94,106,118,130}),""),"")</f>
        <v/>
      </c>
      <c r="V1288" s="132" t="str">
        <f>_xlfn.IFNA(IF($D1288=1,LOOKUP($F1288,{0.1,0.2,0.3,0.4,0.5,0.6,0.7,0.8,0.9,1},{23,35,47,59,71,83,95,107,119,131}),""),"")</f>
        <v/>
      </c>
      <c r="W1288" s="132" t="str">
        <f>_xlfn.IFNA(IF($D1288=2,LOOKUP($F1288,{0.1,0.2,0.3,0.4,0.5,0.6,0.7,0.8,0.9,1},{24,36,48,60,72,84,96,108,120,132}),""),"")</f>
        <v/>
      </c>
      <c r="X1288" s="132" t="str">
        <f>_xlfn.IFNA(IF($D1288=3,LOOKUP($F1288,{0.1,0.2,0.3,0.4,0.5,0.6,0.7,0.8,0.9,1},{25,37,49,61,73,85,97,109,121,133}),""),"")</f>
        <v/>
      </c>
      <c r="Y1288" s="132" t="str">
        <f>_xlfn.IFNA(IF($D1288=4,LOOKUP($F1288,{0.1,0.2,0.3,0.4,0.5,0.6,0.7,0.8,0.9,1},{26,38,50,62,74,86,98,110,122,134}),""),"")</f>
        <v/>
      </c>
      <c r="Z1288" s="132" t="str">
        <f>_xlfn.IFNA(IF($D1288=5,LOOKUP($F1288,{0.1,0.2,0.3,0.4,0.5,0.6,0.7,0.8,0.9,1},{27,39,51,63,75,87,99,111,123,135}),""),"")</f>
        <v/>
      </c>
      <c r="AA1288" s="132">
        <f t="shared" si="170"/>
        <v>0</v>
      </c>
      <c r="AB1288" s="132" t="str">
        <f t="shared" si="171"/>
        <v>00</v>
      </c>
      <c r="AC1288" s="82" t="e">
        <f>VLOOKUP(AB1288,'AMI Ref'!T:U,2,FALSE)</f>
        <v>#N/A</v>
      </c>
      <c r="AD1288" s="124"/>
      <c r="AE1288" s="81" t="str">
        <f>_xlfn.IFNA(IF($D1288=0,IF($J1288="Not Paid by Tenant",0,INDEX('AMI Ref'!$K$5:$N$5,MATCH($J1288,{"Oil","Gas","Electric - Other","ELECTRIC - HEAT PUMP"},0))),0),"")</f>
        <v/>
      </c>
      <c r="AF1288" s="81">
        <f>_xlfn.IFNA(IF($D1288=1,IF($J1288="Not Paid by Tenant",0,INDEX('AMI Ref'!$K$6:$N$6,MATCH($J1288,{"Oil","Gas","Electric - Other","ELECTRIC - HEAT PUMP"},0))),0),"")</f>
        <v>0</v>
      </c>
      <c r="AG1288" s="81">
        <f>_xlfn.IFNA(IF($D1288=2,IF($J1288="Not Paid by Tenant",0,INDEX('AMI Ref'!$K$7:$N$7,MATCH($J1288,{"Oil","Gas","Electric - Other","ELECTRIC - HEAT PUMP"},0))),0),"")</f>
        <v>0</v>
      </c>
      <c r="AH1288" s="81">
        <f>_xlfn.IFNA(IF($D1288=3,IF($J1288="Not Paid by Tenant",0,INDEX('AMI Ref'!$K$8:$N$8,MATCH($J1288,{"Oil","Gas","Electric - Other","ELECTRIC - HEAT PUMP"},0))),0),"")</f>
        <v>0</v>
      </c>
      <c r="AI1288" s="81">
        <f>_xlfn.IFNA(IF($D1288=4,IF($J1288="Not Paid by Tenant",0,INDEX('AMI Ref'!$K$9:$N$9,MATCH($J1288,{"Oil","Gas","Electric - Other","ELECTRIC - HEAT PUMP"},0))),0),"")</f>
        <v>0</v>
      </c>
      <c r="AJ1288" s="81">
        <f>_xlfn.IFNA(IF($D1288=5,IF($J1288="Not Paid by Tenant",0,INDEX('AMI Ref'!$K$10:$N$10,MATCH($J1288,{"Oil","Gas","Electric - Other","ELECTRIC - HEAT PUMP"},0))),0),"")</f>
        <v>0</v>
      </c>
      <c r="AK1288" s="128"/>
      <c r="AL1288" s="81" t="str">
        <f>_xlfn.IFNA(IF($D1288=0,IF($K1288="Not Paid by Tenant",0,INDEX('AMI Ref'!$O$5:$R$5,MATCH($K1288,{"Oil","Gas","Electric - Other","Electric ccASHP - split"},0))),0),"")</f>
        <v/>
      </c>
      <c r="AM1288" s="81">
        <f>_xlfn.IFNA(IF($D1288=1,IF($K1288="Not Paid by Tenant",0,INDEX('AMI Ref'!$O$6:$R$6,MATCH($K1288,{"Oil","Gas","Electric - Other","Electric ccASHP - split"},0))),0),"")</f>
        <v>0</v>
      </c>
      <c r="AN1288" s="81">
        <f>_xlfn.IFNA(IF($D1288=2,IF($K1288="Not Paid by Tenant",0,INDEX('AMI Ref'!$O$7:$R$7,MATCH($K1288,{"Oil","Gas","Electric - Other","Electric ccASHP - split"},0))),0),"")</f>
        <v>0</v>
      </c>
      <c r="AO1288" s="81">
        <f>_xlfn.IFNA(IF($D1288=3,IF($K1288="Not Paid by Tenant",0,INDEX('AMI Ref'!$O$8:$R$8,MATCH($K1288,{"Oil","Gas","Electric - Other","Electric ccASHP - split"},0))),0),"")</f>
        <v>0</v>
      </c>
      <c r="AP1288" s="81">
        <f>_xlfn.IFNA(IF($D1288=4,IF($K1288="Not Paid by Tenant",0,INDEX('AMI Ref'!$O$9:$R$9,MATCH($K1288,{"Oil","Gas","Electric - Other","Electric ccASHP - split"},0))),0),"")</f>
        <v>0</v>
      </c>
      <c r="AQ1288" s="81">
        <f>_xlfn.IFNA(IF($D1288=5,IF($K1288="Not Paid by Tenant",0,INDEX('AMI Ref'!$O$10:$R$10,MATCH($K1288,{"Oil","Gas","Electric - Other","Electric ccASHP - split"},0))),0),"")</f>
        <v>0</v>
      </c>
      <c r="AR1288" s="124">
        <f t="shared" si="172"/>
        <v>0</v>
      </c>
      <c r="AS1288" s="123" t="e">
        <f t="shared" si="173"/>
        <v>#N/A</v>
      </c>
    </row>
    <row r="1289" spans="1:45" x14ac:dyDescent="0.2">
      <c r="A1289" s="130">
        <v>1287</v>
      </c>
      <c r="B1289" s="177">
        <f>IF(OR(COUNTIF($B$2:$B1288,Input!$F1305)&lt;1,COUNTIF($O$2:$O1288,Input!$C1305)&lt;1),Input!F1305,0)</f>
        <v>0</v>
      </c>
      <c r="C1289" s="177">
        <f>IF(OR(COUNTIF($B$2:$B1288,Input!$F1305)&lt;1,COUNTIF($O$2:$O1288,Input!$C1305)&lt;1),Input!G1305,0)</f>
        <v>0</v>
      </c>
      <c r="D1289" s="177">
        <f>IF(OR(COUNTIF($B$2:$B1288,Input!$F1305)&lt;1,COUNTIF($O$2:$O1288,Input!$C1305)&lt;1),Input!H1305,0)</f>
        <v>0</v>
      </c>
      <c r="E1289" s="177">
        <f>IF(OR(COUNTIF($B$2:$B1288,Input!$F1305)&lt;1,COUNTIF($O$2:$O1288,Input!$C1305)&lt;1),Input!I1305,0)</f>
        <v>0</v>
      </c>
      <c r="F1289" s="177">
        <f>IF(OR(COUNTIF($B$2:$B1288,Input!$F1305)&lt;1,COUNTIF($O$2:$O1288,Input!$C1305)&lt;1),Input!J1305,0)</f>
        <v>0</v>
      </c>
      <c r="G1289" s="177">
        <f>IF(OR(COUNTIF($B$2:$B1288,Input!$F1305)&lt;1,COUNTIF($O$2:$O1288,Input!$C1305)&lt;1),Input!K1305,0)</f>
        <v>0</v>
      </c>
      <c r="H1289" s="177">
        <f>IF(OR(COUNTIF($B$2:$B1288,Input!$F1305)&lt;1,COUNTIF($O$2:$O1288,Input!$C1305)&lt;1),Input!L1305,0)</f>
        <v>0</v>
      </c>
      <c r="I1289" s="177">
        <f>IF(OR(COUNTIF($B$2:$B1288,Input!$F1305)&lt;1,COUNTIF($O$2:$O1288,Input!$C1305)&lt;1),Input!M1305,0)</f>
        <v>0</v>
      </c>
      <c r="J1289" s="177">
        <f>IF(OR(COUNTIF($B$2:$B1288,Input!$F1305)&lt;1,COUNTIF($O$2:$O1288,Input!$C1305)&lt;1),Input!N1305,0)</f>
        <v>0</v>
      </c>
      <c r="K1289" s="177">
        <f>IF(OR(COUNTIF($B$2:$B1288,Input!$F1305)&lt;1,COUNTIF($O$2:$O1288,Input!$C1305)&lt;1),Input!O1305,0)</f>
        <v>0</v>
      </c>
      <c r="L1289" s="177">
        <f>IF(OR(COUNTIF($B$2:$B1288,Input!$F1305)&lt;1,COUNTIF($O$2:$O1288,Input!$C1305)&lt;1),Input!P1305,0)</f>
        <v>0</v>
      </c>
      <c r="M1289" s="129" t="str">
        <f t="shared" si="168"/>
        <v/>
      </c>
      <c r="N1289" s="161">
        <f t="shared" si="174"/>
        <v>0</v>
      </c>
      <c r="O1289" s="168">
        <f>Input!C1305</f>
        <v>0</v>
      </c>
      <c r="P1289" s="168"/>
      <c r="R1289" s="131">
        <f t="shared" si="175"/>
        <v>0</v>
      </c>
      <c r="S1289" s="133" t="str">
        <f t="shared" si="169"/>
        <v xml:space="preserve"> </v>
      </c>
      <c r="T1289" s="133"/>
      <c r="U1289" s="132" t="str">
        <f>_xlfn.IFNA(IF($D1289=0,LOOKUP($F1289,{0.1,0.2,0.3,0.4,0.5,0.6,0.7,0.8,0.9,1},{22,34,46,58,70,82,94,106,118,130}),""),"")</f>
        <v/>
      </c>
      <c r="V1289" s="132" t="str">
        <f>_xlfn.IFNA(IF($D1289=1,LOOKUP($F1289,{0.1,0.2,0.3,0.4,0.5,0.6,0.7,0.8,0.9,1},{23,35,47,59,71,83,95,107,119,131}),""),"")</f>
        <v/>
      </c>
      <c r="W1289" s="132" t="str">
        <f>_xlfn.IFNA(IF($D1289=2,LOOKUP($F1289,{0.1,0.2,0.3,0.4,0.5,0.6,0.7,0.8,0.9,1},{24,36,48,60,72,84,96,108,120,132}),""),"")</f>
        <v/>
      </c>
      <c r="X1289" s="132" t="str">
        <f>_xlfn.IFNA(IF($D1289=3,LOOKUP($F1289,{0.1,0.2,0.3,0.4,0.5,0.6,0.7,0.8,0.9,1},{25,37,49,61,73,85,97,109,121,133}),""),"")</f>
        <v/>
      </c>
      <c r="Y1289" s="132" t="str">
        <f>_xlfn.IFNA(IF($D1289=4,LOOKUP($F1289,{0.1,0.2,0.3,0.4,0.5,0.6,0.7,0.8,0.9,1},{26,38,50,62,74,86,98,110,122,134}),""),"")</f>
        <v/>
      </c>
      <c r="Z1289" s="132" t="str">
        <f>_xlfn.IFNA(IF($D1289=5,LOOKUP($F1289,{0.1,0.2,0.3,0.4,0.5,0.6,0.7,0.8,0.9,1},{27,39,51,63,75,87,99,111,123,135}),""),"")</f>
        <v/>
      </c>
      <c r="AA1289" s="132">
        <f t="shared" si="170"/>
        <v>0</v>
      </c>
      <c r="AB1289" s="132" t="str">
        <f t="shared" si="171"/>
        <v>00</v>
      </c>
      <c r="AC1289" s="82" t="e">
        <f>VLOOKUP(AB1289,'AMI Ref'!T:U,2,FALSE)</f>
        <v>#N/A</v>
      </c>
      <c r="AD1289" s="124"/>
      <c r="AE1289" s="81" t="str">
        <f>_xlfn.IFNA(IF($D1289=0,IF($J1289="Not Paid by Tenant",0,INDEX('AMI Ref'!$K$5:$N$5,MATCH($J1289,{"Oil","Gas","Electric - Other","ELECTRIC - HEAT PUMP"},0))),0),"")</f>
        <v/>
      </c>
      <c r="AF1289" s="81">
        <f>_xlfn.IFNA(IF($D1289=1,IF($J1289="Not Paid by Tenant",0,INDEX('AMI Ref'!$K$6:$N$6,MATCH($J1289,{"Oil","Gas","Electric - Other","ELECTRIC - HEAT PUMP"},0))),0),"")</f>
        <v>0</v>
      </c>
      <c r="AG1289" s="81">
        <f>_xlfn.IFNA(IF($D1289=2,IF($J1289="Not Paid by Tenant",0,INDEX('AMI Ref'!$K$7:$N$7,MATCH($J1289,{"Oil","Gas","Electric - Other","ELECTRIC - HEAT PUMP"},0))),0),"")</f>
        <v>0</v>
      </c>
      <c r="AH1289" s="81">
        <f>_xlfn.IFNA(IF($D1289=3,IF($J1289="Not Paid by Tenant",0,INDEX('AMI Ref'!$K$8:$N$8,MATCH($J1289,{"Oil","Gas","Electric - Other","ELECTRIC - HEAT PUMP"},0))),0),"")</f>
        <v>0</v>
      </c>
      <c r="AI1289" s="81">
        <f>_xlfn.IFNA(IF($D1289=4,IF($J1289="Not Paid by Tenant",0,INDEX('AMI Ref'!$K$9:$N$9,MATCH($J1289,{"Oil","Gas","Electric - Other","ELECTRIC - HEAT PUMP"},0))),0),"")</f>
        <v>0</v>
      </c>
      <c r="AJ1289" s="81">
        <f>_xlfn.IFNA(IF($D1289=5,IF($J1289="Not Paid by Tenant",0,INDEX('AMI Ref'!$K$10:$N$10,MATCH($J1289,{"Oil","Gas","Electric - Other","ELECTRIC - HEAT PUMP"},0))),0),"")</f>
        <v>0</v>
      </c>
      <c r="AK1289" s="128"/>
      <c r="AL1289" s="81" t="str">
        <f>_xlfn.IFNA(IF($D1289=0,IF($K1289="Not Paid by Tenant",0,INDEX('AMI Ref'!$O$5:$R$5,MATCH($K1289,{"Oil","Gas","Electric - Other","Electric ccASHP - split"},0))),0),"")</f>
        <v/>
      </c>
      <c r="AM1289" s="81">
        <f>_xlfn.IFNA(IF($D1289=1,IF($K1289="Not Paid by Tenant",0,INDEX('AMI Ref'!$O$6:$R$6,MATCH($K1289,{"Oil","Gas","Electric - Other","Electric ccASHP - split"},0))),0),"")</f>
        <v>0</v>
      </c>
      <c r="AN1289" s="81">
        <f>_xlfn.IFNA(IF($D1289=2,IF($K1289="Not Paid by Tenant",0,INDEX('AMI Ref'!$O$7:$R$7,MATCH($K1289,{"Oil","Gas","Electric - Other","Electric ccASHP - split"},0))),0),"")</f>
        <v>0</v>
      </c>
      <c r="AO1289" s="81">
        <f>_xlfn.IFNA(IF($D1289=3,IF($K1289="Not Paid by Tenant",0,INDEX('AMI Ref'!$O$8:$R$8,MATCH($K1289,{"Oil","Gas","Electric - Other","Electric ccASHP - split"},0))),0),"")</f>
        <v>0</v>
      </c>
      <c r="AP1289" s="81">
        <f>_xlfn.IFNA(IF($D1289=4,IF($K1289="Not Paid by Tenant",0,INDEX('AMI Ref'!$O$9:$R$9,MATCH($K1289,{"Oil","Gas","Electric - Other","Electric ccASHP - split"},0))),0),"")</f>
        <v>0</v>
      </c>
      <c r="AQ1289" s="81">
        <f>_xlfn.IFNA(IF($D1289=5,IF($K1289="Not Paid by Tenant",0,INDEX('AMI Ref'!$O$10:$R$10,MATCH($K1289,{"Oil","Gas","Electric - Other","Electric ccASHP - split"},0))),0),"")</f>
        <v>0</v>
      </c>
      <c r="AR1289" s="124">
        <f t="shared" si="172"/>
        <v>0</v>
      </c>
      <c r="AS1289" s="123" t="e">
        <f t="shared" si="173"/>
        <v>#N/A</v>
      </c>
    </row>
    <row r="1290" spans="1:45" x14ac:dyDescent="0.2">
      <c r="A1290" s="130">
        <v>1288</v>
      </c>
      <c r="B1290" s="177">
        <f>IF(OR(COUNTIF($B$2:$B1289,Input!$F1306)&lt;1,COUNTIF($O$2:$O1289,Input!$C1306)&lt;1),Input!F1306,0)</f>
        <v>0</v>
      </c>
      <c r="C1290" s="177">
        <f>IF(OR(COUNTIF($B$2:$B1289,Input!$F1306)&lt;1,COUNTIF($O$2:$O1289,Input!$C1306)&lt;1),Input!G1306,0)</f>
        <v>0</v>
      </c>
      <c r="D1290" s="177">
        <f>IF(OR(COUNTIF($B$2:$B1289,Input!$F1306)&lt;1,COUNTIF($O$2:$O1289,Input!$C1306)&lt;1),Input!H1306,0)</f>
        <v>0</v>
      </c>
      <c r="E1290" s="177">
        <f>IF(OR(COUNTIF($B$2:$B1289,Input!$F1306)&lt;1,COUNTIF($O$2:$O1289,Input!$C1306)&lt;1),Input!I1306,0)</f>
        <v>0</v>
      </c>
      <c r="F1290" s="177">
        <f>IF(OR(COUNTIF($B$2:$B1289,Input!$F1306)&lt;1,COUNTIF($O$2:$O1289,Input!$C1306)&lt;1),Input!J1306,0)</f>
        <v>0</v>
      </c>
      <c r="G1290" s="177">
        <f>IF(OR(COUNTIF($B$2:$B1289,Input!$F1306)&lt;1,COUNTIF($O$2:$O1289,Input!$C1306)&lt;1),Input!K1306,0)</f>
        <v>0</v>
      </c>
      <c r="H1290" s="177">
        <f>IF(OR(COUNTIF($B$2:$B1289,Input!$F1306)&lt;1,COUNTIF($O$2:$O1289,Input!$C1306)&lt;1),Input!L1306,0)</f>
        <v>0</v>
      </c>
      <c r="I1290" s="177">
        <f>IF(OR(COUNTIF($B$2:$B1289,Input!$F1306)&lt;1,COUNTIF($O$2:$O1289,Input!$C1306)&lt;1),Input!M1306,0)</f>
        <v>0</v>
      </c>
      <c r="J1290" s="177">
        <f>IF(OR(COUNTIF($B$2:$B1289,Input!$F1306)&lt;1,COUNTIF($O$2:$O1289,Input!$C1306)&lt;1),Input!N1306,0)</f>
        <v>0</v>
      </c>
      <c r="K1290" s="177">
        <f>IF(OR(COUNTIF($B$2:$B1289,Input!$F1306)&lt;1,COUNTIF($O$2:$O1289,Input!$C1306)&lt;1),Input!O1306,0)</f>
        <v>0</v>
      </c>
      <c r="L1290" s="177">
        <f>IF(OR(COUNTIF($B$2:$B1289,Input!$F1306)&lt;1,COUNTIF($O$2:$O1289,Input!$C1306)&lt;1),Input!P1306,0)</f>
        <v>0</v>
      </c>
      <c r="M1290" s="129" t="str">
        <f t="shared" si="168"/>
        <v/>
      </c>
      <c r="N1290" s="161">
        <f t="shared" si="174"/>
        <v>0</v>
      </c>
      <c r="O1290" s="168">
        <f>Input!C1306</f>
        <v>0</v>
      </c>
      <c r="P1290" s="168"/>
      <c r="R1290" s="131">
        <f t="shared" si="175"/>
        <v>0</v>
      </c>
      <c r="S1290" s="133" t="str">
        <f t="shared" si="169"/>
        <v xml:space="preserve"> </v>
      </c>
      <c r="T1290" s="133"/>
      <c r="U1290" s="132" t="str">
        <f>_xlfn.IFNA(IF($D1290=0,LOOKUP($F1290,{0.1,0.2,0.3,0.4,0.5,0.6,0.7,0.8,0.9,1},{22,34,46,58,70,82,94,106,118,130}),""),"")</f>
        <v/>
      </c>
      <c r="V1290" s="132" t="str">
        <f>_xlfn.IFNA(IF($D1290=1,LOOKUP($F1290,{0.1,0.2,0.3,0.4,0.5,0.6,0.7,0.8,0.9,1},{23,35,47,59,71,83,95,107,119,131}),""),"")</f>
        <v/>
      </c>
      <c r="W1290" s="132" t="str">
        <f>_xlfn.IFNA(IF($D1290=2,LOOKUP($F1290,{0.1,0.2,0.3,0.4,0.5,0.6,0.7,0.8,0.9,1},{24,36,48,60,72,84,96,108,120,132}),""),"")</f>
        <v/>
      </c>
      <c r="X1290" s="132" t="str">
        <f>_xlfn.IFNA(IF($D1290=3,LOOKUP($F1290,{0.1,0.2,0.3,0.4,0.5,0.6,0.7,0.8,0.9,1},{25,37,49,61,73,85,97,109,121,133}),""),"")</f>
        <v/>
      </c>
      <c r="Y1290" s="132" t="str">
        <f>_xlfn.IFNA(IF($D1290=4,LOOKUP($F1290,{0.1,0.2,0.3,0.4,0.5,0.6,0.7,0.8,0.9,1},{26,38,50,62,74,86,98,110,122,134}),""),"")</f>
        <v/>
      </c>
      <c r="Z1290" s="132" t="str">
        <f>_xlfn.IFNA(IF($D1290=5,LOOKUP($F1290,{0.1,0.2,0.3,0.4,0.5,0.6,0.7,0.8,0.9,1},{27,39,51,63,75,87,99,111,123,135}),""),"")</f>
        <v/>
      </c>
      <c r="AA1290" s="132">
        <f t="shared" si="170"/>
        <v>0</v>
      </c>
      <c r="AB1290" s="132" t="str">
        <f t="shared" si="171"/>
        <v>00</v>
      </c>
      <c r="AC1290" s="82" t="e">
        <f>VLOOKUP(AB1290,'AMI Ref'!T:U,2,FALSE)</f>
        <v>#N/A</v>
      </c>
      <c r="AD1290" s="124"/>
      <c r="AE1290" s="81" t="str">
        <f>_xlfn.IFNA(IF($D1290=0,IF($J1290="Not Paid by Tenant",0,INDEX('AMI Ref'!$K$5:$N$5,MATCH($J1290,{"Oil","Gas","Electric - Other","ELECTRIC - HEAT PUMP"},0))),0),"")</f>
        <v/>
      </c>
      <c r="AF1290" s="81">
        <f>_xlfn.IFNA(IF($D1290=1,IF($J1290="Not Paid by Tenant",0,INDEX('AMI Ref'!$K$6:$N$6,MATCH($J1290,{"Oil","Gas","Electric - Other","ELECTRIC - HEAT PUMP"},0))),0),"")</f>
        <v>0</v>
      </c>
      <c r="AG1290" s="81">
        <f>_xlfn.IFNA(IF($D1290=2,IF($J1290="Not Paid by Tenant",0,INDEX('AMI Ref'!$K$7:$N$7,MATCH($J1290,{"Oil","Gas","Electric - Other","ELECTRIC - HEAT PUMP"},0))),0),"")</f>
        <v>0</v>
      </c>
      <c r="AH1290" s="81">
        <f>_xlfn.IFNA(IF($D1290=3,IF($J1290="Not Paid by Tenant",0,INDEX('AMI Ref'!$K$8:$N$8,MATCH($J1290,{"Oil","Gas","Electric - Other","ELECTRIC - HEAT PUMP"},0))),0),"")</f>
        <v>0</v>
      </c>
      <c r="AI1290" s="81">
        <f>_xlfn.IFNA(IF($D1290=4,IF($J1290="Not Paid by Tenant",0,INDEX('AMI Ref'!$K$9:$N$9,MATCH($J1290,{"Oil","Gas","Electric - Other","ELECTRIC - HEAT PUMP"},0))),0),"")</f>
        <v>0</v>
      </c>
      <c r="AJ1290" s="81">
        <f>_xlfn.IFNA(IF($D1290=5,IF($J1290="Not Paid by Tenant",0,INDEX('AMI Ref'!$K$10:$N$10,MATCH($J1290,{"Oil","Gas","Electric - Other","ELECTRIC - HEAT PUMP"},0))),0),"")</f>
        <v>0</v>
      </c>
      <c r="AK1290" s="128"/>
      <c r="AL1290" s="81" t="str">
        <f>_xlfn.IFNA(IF($D1290=0,IF($K1290="Not Paid by Tenant",0,INDEX('AMI Ref'!$O$5:$R$5,MATCH($K1290,{"Oil","Gas","Electric - Other","Electric ccASHP - split"},0))),0),"")</f>
        <v/>
      </c>
      <c r="AM1290" s="81">
        <f>_xlfn.IFNA(IF($D1290=1,IF($K1290="Not Paid by Tenant",0,INDEX('AMI Ref'!$O$6:$R$6,MATCH($K1290,{"Oil","Gas","Electric - Other","Electric ccASHP - split"},0))),0),"")</f>
        <v>0</v>
      </c>
      <c r="AN1290" s="81">
        <f>_xlfn.IFNA(IF($D1290=2,IF($K1290="Not Paid by Tenant",0,INDEX('AMI Ref'!$O$7:$R$7,MATCH($K1290,{"Oil","Gas","Electric - Other","Electric ccASHP - split"},0))),0),"")</f>
        <v>0</v>
      </c>
      <c r="AO1290" s="81">
        <f>_xlfn.IFNA(IF($D1290=3,IF($K1290="Not Paid by Tenant",0,INDEX('AMI Ref'!$O$8:$R$8,MATCH($K1290,{"Oil","Gas","Electric - Other","Electric ccASHP - split"},0))),0),"")</f>
        <v>0</v>
      </c>
      <c r="AP1290" s="81">
        <f>_xlfn.IFNA(IF($D1290=4,IF($K1290="Not Paid by Tenant",0,INDEX('AMI Ref'!$O$9:$R$9,MATCH($K1290,{"Oil","Gas","Electric - Other","Electric ccASHP - split"},0))),0),"")</f>
        <v>0</v>
      </c>
      <c r="AQ1290" s="81">
        <f>_xlfn.IFNA(IF($D1290=5,IF($K1290="Not Paid by Tenant",0,INDEX('AMI Ref'!$O$10:$R$10,MATCH($K1290,{"Oil","Gas","Electric - Other","Electric ccASHP - split"},0))),0),"")</f>
        <v>0</v>
      </c>
      <c r="AR1290" s="124">
        <f t="shared" si="172"/>
        <v>0</v>
      </c>
      <c r="AS1290" s="123" t="e">
        <f t="shared" si="173"/>
        <v>#N/A</v>
      </c>
    </row>
    <row r="1291" spans="1:45" x14ac:dyDescent="0.2">
      <c r="A1291" s="130">
        <v>1289</v>
      </c>
      <c r="B1291" s="177">
        <f>IF(OR(COUNTIF($B$2:$B1290,Input!$F1307)&lt;1,COUNTIF($O$2:$O1290,Input!$C1307)&lt;1),Input!F1307,0)</f>
        <v>0</v>
      </c>
      <c r="C1291" s="177">
        <f>IF(OR(COUNTIF($B$2:$B1290,Input!$F1307)&lt;1,COUNTIF($O$2:$O1290,Input!$C1307)&lt;1),Input!G1307,0)</f>
        <v>0</v>
      </c>
      <c r="D1291" s="177">
        <f>IF(OR(COUNTIF($B$2:$B1290,Input!$F1307)&lt;1,COUNTIF($O$2:$O1290,Input!$C1307)&lt;1),Input!H1307,0)</f>
        <v>0</v>
      </c>
      <c r="E1291" s="177">
        <f>IF(OR(COUNTIF($B$2:$B1290,Input!$F1307)&lt;1,COUNTIF($O$2:$O1290,Input!$C1307)&lt;1),Input!I1307,0)</f>
        <v>0</v>
      </c>
      <c r="F1291" s="177">
        <f>IF(OR(COUNTIF($B$2:$B1290,Input!$F1307)&lt;1,COUNTIF($O$2:$O1290,Input!$C1307)&lt;1),Input!J1307,0)</f>
        <v>0</v>
      </c>
      <c r="G1291" s="177">
        <f>IF(OR(COUNTIF($B$2:$B1290,Input!$F1307)&lt;1,COUNTIF($O$2:$O1290,Input!$C1307)&lt;1),Input!K1307,0)</f>
        <v>0</v>
      </c>
      <c r="H1291" s="177">
        <f>IF(OR(COUNTIF($B$2:$B1290,Input!$F1307)&lt;1,COUNTIF($O$2:$O1290,Input!$C1307)&lt;1),Input!L1307,0)</f>
        <v>0</v>
      </c>
      <c r="I1291" s="177">
        <f>IF(OR(COUNTIF($B$2:$B1290,Input!$F1307)&lt;1,COUNTIF($O$2:$O1290,Input!$C1307)&lt;1),Input!M1307,0)</f>
        <v>0</v>
      </c>
      <c r="J1291" s="177">
        <f>IF(OR(COUNTIF($B$2:$B1290,Input!$F1307)&lt;1,COUNTIF($O$2:$O1290,Input!$C1307)&lt;1),Input!N1307,0)</f>
        <v>0</v>
      </c>
      <c r="K1291" s="177">
        <f>IF(OR(COUNTIF($B$2:$B1290,Input!$F1307)&lt;1,COUNTIF($O$2:$O1290,Input!$C1307)&lt;1),Input!O1307,0)</f>
        <v>0</v>
      </c>
      <c r="L1291" s="177">
        <f>IF(OR(COUNTIF($B$2:$B1290,Input!$F1307)&lt;1,COUNTIF($O$2:$O1290,Input!$C1307)&lt;1),Input!P1307,0)</f>
        <v>0</v>
      </c>
      <c r="M1291" s="129" t="str">
        <f t="shared" si="168"/>
        <v/>
      </c>
      <c r="N1291" s="161">
        <f t="shared" si="174"/>
        <v>0</v>
      </c>
      <c r="O1291" s="168">
        <f>Input!C1307</f>
        <v>0</v>
      </c>
      <c r="P1291" s="168"/>
      <c r="R1291" s="131">
        <f t="shared" si="175"/>
        <v>0</v>
      </c>
      <c r="S1291" s="133" t="str">
        <f t="shared" si="169"/>
        <v xml:space="preserve"> </v>
      </c>
      <c r="T1291" s="133"/>
      <c r="U1291" s="132" t="str">
        <f>_xlfn.IFNA(IF($D1291=0,LOOKUP($F1291,{0.1,0.2,0.3,0.4,0.5,0.6,0.7,0.8,0.9,1},{22,34,46,58,70,82,94,106,118,130}),""),"")</f>
        <v/>
      </c>
      <c r="V1291" s="132" t="str">
        <f>_xlfn.IFNA(IF($D1291=1,LOOKUP($F1291,{0.1,0.2,0.3,0.4,0.5,0.6,0.7,0.8,0.9,1},{23,35,47,59,71,83,95,107,119,131}),""),"")</f>
        <v/>
      </c>
      <c r="W1291" s="132" t="str">
        <f>_xlfn.IFNA(IF($D1291=2,LOOKUP($F1291,{0.1,0.2,0.3,0.4,0.5,0.6,0.7,0.8,0.9,1},{24,36,48,60,72,84,96,108,120,132}),""),"")</f>
        <v/>
      </c>
      <c r="X1291" s="132" t="str">
        <f>_xlfn.IFNA(IF($D1291=3,LOOKUP($F1291,{0.1,0.2,0.3,0.4,0.5,0.6,0.7,0.8,0.9,1},{25,37,49,61,73,85,97,109,121,133}),""),"")</f>
        <v/>
      </c>
      <c r="Y1291" s="132" t="str">
        <f>_xlfn.IFNA(IF($D1291=4,LOOKUP($F1291,{0.1,0.2,0.3,0.4,0.5,0.6,0.7,0.8,0.9,1},{26,38,50,62,74,86,98,110,122,134}),""),"")</f>
        <v/>
      </c>
      <c r="Z1291" s="132" t="str">
        <f>_xlfn.IFNA(IF($D1291=5,LOOKUP($F1291,{0.1,0.2,0.3,0.4,0.5,0.6,0.7,0.8,0.9,1},{27,39,51,63,75,87,99,111,123,135}),""),"")</f>
        <v/>
      </c>
      <c r="AA1291" s="132">
        <f t="shared" si="170"/>
        <v>0</v>
      </c>
      <c r="AB1291" s="132" t="str">
        <f t="shared" si="171"/>
        <v>00</v>
      </c>
      <c r="AC1291" s="82" t="e">
        <f>VLOOKUP(AB1291,'AMI Ref'!T:U,2,FALSE)</f>
        <v>#N/A</v>
      </c>
      <c r="AD1291" s="124"/>
      <c r="AE1291" s="81" t="str">
        <f>_xlfn.IFNA(IF($D1291=0,IF($J1291="Not Paid by Tenant",0,INDEX('AMI Ref'!$K$5:$N$5,MATCH($J1291,{"Oil","Gas","Electric - Other","ELECTRIC - HEAT PUMP"},0))),0),"")</f>
        <v/>
      </c>
      <c r="AF1291" s="81">
        <f>_xlfn.IFNA(IF($D1291=1,IF($J1291="Not Paid by Tenant",0,INDEX('AMI Ref'!$K$6:$N$6,MATCH($J1291,{"Oil","Gas","Electric - Other","ELECTRIC - HEAT PUMP"},0))),0),"")</f>
        <v>0</v>
      </c>
      <c r="AG1291" s="81">
        <f>_xlfn.IFNA(IF($D1291=2,IF($J1291="Not Paid by Tenant",0,INDEX('AMI Ref'!$K$7:$N$7,MATCH($J1291,{"Oil","Gas","Electric - Other","ELECTRIC - HEAT PUMP"},0))),0),"")</f>
        <v>0</v>
      </c>
      <c r="AH1291" s="81">
        <f>_xlfn.IFNA(IF($D1291=3,IF($J1291="Not Paid by Tenant",0,INDEX('AMI Ref'!$K$8:$N$8,MATCH($J1291,{"Oil","Gas","Electric - Other","ELECTRIC - HEAT PUMP"},0))),0),"")</f>
        <v>0</v>
      </c>
      <c r="AI1291" s="81">
        <f>_xlfn.IFNA(IF($D1291=4,IF($J1291="Not Paid by Tenant",0,INDEX('AMI Ref'!$K$9:$N$9,MATCH($J1291,{"Oil","Gas","Electric - Other","ELECTRIC - HEAT PUMP"},0))),0),"")</f>
        <v>0</v>
      </c>
      <c r="AJ1291" s="81">
        <f>_xlfn.IFNA(IF($D1291=5,IF($J1291="Not Paid by Tenant",0,INDEX('AMI Ref'!$K$10:$N$10,MATCH($J1291,{"Oil","Gas","Electric - Other","ELECTRIC - HEAT PUMP"},0))),0),"")</f>
        <v>0</v>
      </c>
      <c r="AK1291" s="128"/>
      <c r="AL1291" s="81" t="str">
        <f>_xlfn.IFNA(IF($D1291=0,IF($K1291="Not Paid by Tenant",0,INDEX('AMI Ref'!$O$5:$R$5,MATCH($K1291,{"Oil","Gas","Electric - Other","Electric ccASHP - split"},0))),0),"")</f>
        <v/>
      </c>
      <c r="AM1291" s="81">
        <f>_xlfn.IFNA(IF($D1291=1,IF($K1291="Not Paid by Tenant",0,INDEX('AMI Ref'!$O$6:$R$6,MATCH($K1291,{"Oil","Gas","Electric - Other","Electric ccASHP - split"},0))),0),"")</f>
        <v>0</v>
      </c>
      <c r="AN1291" s="81">
        <f>_xlfn.IFNA(IF($D1291=2,IF($K1291="Not Paid by Tenant",0,INDEX('AMI Ref'!$O$7:$R$7,MATCH($K1291,{"Oil","Gas","Electric - Other","Electric ccASHP - split"},0))),0),"")</f>
        <v>0</v>
      </c>
      <c r="AO1291" s="81">
        <f>_xlfn.IFNA(IF($D1291=3,IF($K1291="Not Paid by Tenant",0,INDEX('AMI Ref'!$O$8:$R$8,MATCH($K1291,{"Oil","Gas","Electric - Other","Electric ccASHP - split"},0))),0),"")</f>
        <v>0</v>
      </c>
      <c r="AP1291" s="81">
        <f>_xlfn.IFNA(IF($D1291=4,IF($K1291="Not Paid by Tenant",0,INDEX('AMI Ref'!$O$9:$R$9,MATCH($K1291,{"Oil","Gas","Electric - Other","Electric ccASHP - split"},0))),0),"")</f>
        <v>0</v>
      </c>
      <c r="AQ1291" s="81">
        <f>_xlfn.IFNA(IF($D1291=5,IF($K1291="Not Paid by Tenant",0,INDEX('AMI Ref'!$O$10:$R$10,MATCH($K1291,{"Oil","Gas","Electric - Other","Electric ccASHP - split"},0))),0),"")</f>
        <v>0</v>
      </c>
      <c r="AR1291" s="124">
        <f t="shared" si="172"/>
        <v>0</v>
      </c>
      <c r="AS1291" s="123" t="e">
        <f t="shared" si="173"/>
        <v>#N/A</v>
      </c>
    </row>
    <row r="1292" spans="1:45" x14ac:dyDescent="0.2">
      <c r="A1292" s="130">
        <v>1290</v>
      </c>
      <c r="B1292" s="177">
        <f>IF(OR(COUNTIF($B$2:$B1291,Input!$F1308)&lt;1,COUNTIF($O$2:$O1291,Input!$C1308)&lt;1),Input!F1308,0)</f>
        <v>0</v>
      </c>
      <c r="C1292" s="177">
        <f>IF(OR(COUNTIF($B$2:$B1291,Input!$F1308)&lt;1,COUNTIF($O$2:$O1291,Input!$C1308)&lt;1),Input!G1308,0)</f>
        <v>0</v>
      </c>
      <c r="D1292" s="177">
        <f>IF(OR(COUNTIF($B$2:$B1291,Input!$F1308)&lt;1,COUNTIF($O$2:$O1291,Input!$C1308)&lt;1),Input!H1308,0)</f>
        <v>0</v>
      </c>
      <c r="E1292" s="177">
        <f>IF(OR(COUNTIF($B$2:$B1291,Input!$F1308)&lt;1,COUNTIF($O$2:$O1291,Input!$C1308)&lt;1),Input!I1308,0)</f>
        <v>0</v>
      </c>
      <c r="F1292" s="177">
        <f>IF(OR(COUNTIF($B$2:$B1291,Input!$F1308)&lt;1,COUNTIF($O$2:$O1291,Input!$C1308)&lt;1),Input!J1308,0)</f>
        <v>0</v>
      </c>
      <c r="G1292" s="177">
        <f>IF(OR(COUNTIF($B$2:$B1291,Input!$F1308)&lt;1,COUNTIF($O$2:$O1291,Input!$C1308)&lt;1),Input!K1308,0)</f>
        <v>0</v>
      </c>
      <c r="H1292" s="177">
        <f>IF(OR(COUNTIF($B$2:$B1291,Input!$F1308)&lt;1,COUNTIF($O$2:$O1291,Input!$C1308)&lt;1),Input!L1308,0)</f>
        <v>0</v>
      </c>
      <c r="I1292" s="177">
        <f>IF(OR(COUNTIF($B$2:$B1291,Input!$F1308)&lt;1,COUNTIF($O$2:$O1291,Input!$C1308)&lt;1),Input!M1308,0)</f>
        <v>0</v>
      </c>
      <c r="J1292" s="177">
        <f>IF(OR(COUNTIF($B$2:$B1291,Input!$F1308)&lt;1,COUNTIF($O$2:$O1291,Input!$C1308)&lt;1),Input!N1308,0)</f>
        <v>0</v>
      </c>
      <c r="K1292" s="177">
        <f>IF(OR(COUNTIF($B$2:$B1291,Input!$F1308)&lt;1,COUNTIF($O$2:$O1291,Input!$C1308)&lt;1),Input!O1308,0)</f>
        <v>0</v>
      </c>
      <c r="L1292" s="177">
        <f>IF(OR(COUNTIF($B$2:$B1291,Input!$F1308)&lt;1,COUNTIF($O$2:$O1291,Input!$C1308)&lt;1),Input!P1308,0)</f>
        <v>0</v>
      </c>
      <c r="M1292" s="129" t="str">
        <f t="shared" si="168"/>
        <v/>
      </c>
      <c r="N1292" s="161">
        <f t="shared" si="174"/>
        <v>0</v>
      </c>
      <c r="O1292" s="168">
        <f>Input!C1308</f>
        <v>0</v>
      </c>
      <c r="P1292" s="168"/>
      <c r="R1292" s="131">
        <f t="shared" si="175"/>
        <v>0</v>
      </c>
      <c r="S1292" s="133" t="str">
        <f t="shared" si="169"/>
        <v xml:space="preserve"> </v>
      </c>
      <c r="T1292" s="133"/>
      <c r="U1292" s="132" t="str">
        <f>_xlfn.IFNA(IF($D1292=0,LOOKUP($F1292,{0.1,0.2,0.3,0.4,0.5,0.6,0.7,0.8,0.9,1},{22,34,46,58,70,82,94,106,118,130}),""),"")</f>
        <v/>
      </c>
      <c r="V1292" s="132" t="str">
        <f>_xlfn.IFNA(IF($D1292=1,LOOKUP($F1292,{0.1,0.2,0.3,0.4,0.5,0.6,0.7,0.8,0.9,1},{23,35,47,59,71,83,95,107,119,131}),""),"")</f>
        <v/>
      </c>
      <c r="W1292" s="132" t="str">
        <f>_xlfn.IFNA(IF($D1292=2,LOOKUP($F1292,{0.1,0.2,0.3,0.4,0.5,0.6,0.7,0.8,0.9,1},{24,36,48,60,72,84,96,108,120,132}),""),"")</f>
        <v/>
      </c>
      <c r="X1292" s="132" t="str">
        <f>_xlfn.IFNA(IF($D1292=3,LOOKUP($F1292,{0.1,0.2,0.3,0.4,0.5,0.6,0.7,0.8,0.9,1},{25,37,49,61,73,85,97,109,121,133}),""),"")</f>
        <v/>
      </c>
      <c r="Y1292" s="132" t="str">
        <f>_xlfn.IFNA(IF($D1292=4,LOOKUP($F1292,{0.1,0.2,0.3,0.4,0.5,0.6,0.7,0.8,0.9,1},{26,38,50,62,74,86,98,110,122,134}),""),"")</f>
        <v/>
      </c>
      <c r="Z1292" s="132" t="str">
        <f>_xlfn.IFNA(IF($D1292=5,LOOKUP($F1292,{0.1,0.2,0.3,0.4,0.5,0.6,0.7,0.8,0.9,1},{27,39,51,63,75,87,99,111,123,135}),""),"")</f>
        <v/>
      </c>
      <c r="AA1292" s="132">
        <f t="shared" si="170"/>
        <v>0</v>
      </c>
      <c r="AB1292" s="132" t="str">
        <f t="shared" si="171"/>
        <v>00</v>
      </c>
      <c r="AC1292" s="82" t="e">
        <f>VLOOKUP(AB1292,'AMI Ref'!T:U,2,FALSE)</f>
        <v>#N/A</v>
      </c>
      <c r="AD1292" s="124"/>
      <c r="AE1292" s="81" t="str">
        <f>_xlfn.IFNA(IF($D1292=0,IF($J1292="Not Paid by Tenant",0,INDEX('AMI Ref'!$K$5:$N$5,MATCH($J1292,{"Oil","Gas","Electric - Other","ELECTRIC - HEAT PUMP"},0))),0),"")</f>
        <v/>
      </c>
      <c r="AF1292" s="81">
        <f>_xlfn.IFNA(IF($D1292=1,IF($J1292="Not Paid by Tenant",0,INDEX('AMI Ref'!$K$6:$N$6,MATCH($J1292,{"Oil","Gas","Electric - Other","ELECTRIC - HEAT PUMP"},0))),0),"")</f>
        <v>0</v>
      </c>
      <c r="AG1292" s="81">
        <f>_xlfn.IFNA(IF($D1292=2,IF($J1292="Not Paid by Tenant",0,INDEX('AMI Ref'!$K$7:$N$7,MATCH($J1292,{"Oil","Gas","Electric - Other","ELECTRIC - HEAT PUMP"},0))),0),"")</f>
        <v>0</v>
      </c>
      <c r="AH1292" s="81">
        <f>_xlfn.IFNA(IF($D1292=3,IF($J1292="Not Paid by Tenant",0,INDEX('AMI Ref'!$K$8:$N$8,MATCH($J1292,{"Oil","Gas","Electric - Other","ELECTRIC - HEAT PUMP"},0))),0),"")</f>
        <v>0</v>
      </c>
      <c r="AI1292" s="81">
        <f>_xlfn.IFNA(IF($D1292=4,IF($J1292="Not Paid by Tenant",0,INDEX('AMI Ref'!$K$9:$N$9,MATCH($J1292,{"Oil","Gas","Electric - Other","ELECTRIC - HEAT PUMP"},0))),0),"")</f>
        <v>0</v>
      </c>
      <c r="AJ1292" s="81">
        <f>_xlfn.IFNA(IF($D1292=5,IF($J1292="Not Paid by Tenant",0,INDEX('AMI Ref'!$K$10:$N$10,MATCH($J1292,{"Oil","Gas","Electric - Other","ELECTRIC - HEAT PUMP"},0))),0),"")</f>
        <v>0</v>
      </c>
      <c r="AK1292" s="128"/>
      <c r="AL1292" s="81" t="str">
        <f>_xlfn.IFNA(IF($D1292=0,IF($K1292="Not Paid by Tenant",0,INDEX('AMI Ref'!$O$5:$R$5,MATCH($K1292,{"Oil","Gas","Electric - Other","Electric ccASHP - split"},0))),0),"")</f>
        <v/>
      </c>
      <c r="AM1292" s="81">
        <f>_xlfn.IFNA(IF($D1292=1,IF($K1292="Not Paid by Tenant",0,INDEX('AMI Ref'!$O$6:$R$6,MATCH($K1292,{"Oil","Gas","Electric - Other","Electric ccASHP - split"},0))),0),"")</f>
        <v>0</v>
      </c>
      <c r="AN1292" s="81">
        <f>_xlfn.IFNA(IF($D1292=2,IF($K1292="Not Paid by Tenant",0,INDEX('AMI Ref'!$O$7:$R$7,MATCH($K1292,{"Oil","Gas","Electric - Other","Electric ccASHP - split"},0))),0),"")</f>
        <v>0</v>
      </c>
      <c r="AO1292" s="81">
        <f>_xlfn.IFNA(IF($D1292=3,IF($K1292="Not Paid by Tenant",0,INDEX('AMI Ref'!$O$8:$R$8,MATCH($K1292,{"Oil","Gas","Electric - Other","Electric ccASHP - split"},0))),0),"")</f>
        <v>0</v>
      </c>
      <c r="AP1292" s="81">
        <f>_xlfn.IFNA(IF($D1292=4,IF($K1292="Not Paid by Tenant",0,INDEX('AMI Ref'!$O$9:$R$9,MATCH($K1292,{"Oil","Gas","Electric - Other","Electric ccASHP - split"},0))),0),"")</f>
        <v>0</v>
      </c>
      <c r="AQ1292" s="81">
        <f>_xlfn.IFNA(IF($D1292=5,IF($K1292="Not Paid by Tenant",0,INDEX('AMI Ref'!$O$10:$R$10,MATCH($K1292,{"Oil","Gas","Electric - Other","Electric ccASHP - split"},0))),0),"")</f>
        <v>0</v>
      </c>
      <c r="AR1292" s="124">
        <f t="shared" si="172"/>
        <v>0</v>
      </c>
      <c r="AS1292" s="123" t="e">
        <f t="shared" si="173"/>
        <v>#N/A</v>
      </c>
    </row>
    <row r="1293" spans="1:45" x14ac:dyDescent="0.2">
      <c r="A1293" s="130">
        <v>1291</v>
      </c>
      <c r="B1293" s="177">
        <f>IF(OR(COUNTIF($B$2:$B1292,Input!$F1309)&lt;1,COUNTIF($O$2:$O1292,Input!$C1309)&lt;1),Input!F1309,0)</f>
        <v>0</v>
      </c>
      <c r="C1293" s="177">
        <f>IF(OR(COUNTIF($B$2:$B1292,Input!$F1309)&lt;1,COUNTIF($O$2:$O1292,Input!$C1309)&lt;1),Input!G1309,0)</f>
        <v>0</v>
      </c>
      <c r="D1293" s="177">
        <f>IF(OR(COUNTIF($B$2:$B1292,Input!$F1309)&lt;1,COUNTIF($O$2:$O1292,Input!$C1309)&lt;1),Input!H1309,0)</f>
        <v>0</v>
      </c>
      <c r="E1293" s="177">
        <f>IF(OR(COUNTIF($B$2:$B1292,Input!$F1309)&lt;1,COUNTIF($O$2:$O1292,Input!$C1309)&lt;1),Input!I1309,0)</f>
        <v>0</v>
      </c>
      <c r="F1293" s="177">
        <f>IF(OR(COUNTIF($B$2:$B1292,Input!$F1309)&lt;1,COUNTIF($O$2:$O1292,Input!$C1309)&lt;1),Input!J1309,0)</f>
        <v>0</v>
      </c>
      <c r="G1293" s="177">
        <f>IF(OR(COUNTIF($B$2:$B1292,Input!$F1309)&lt;1,COUNTIF($O$2:$O1292,Input!$C1309)&lt;1),Input!K1309,0)</f>
        <v>0</v>
      </c>
      <c r="H1293" s="177">
        <f>IF(OR(COUNTIF($B$2:$B1292,Input!$F1309)&lt;1,COUNTIF($O$2:$O1292,Input!$C1309)&lt;1),Input!L1309,0)</f>
        <v>0</v>
      </c>
      <c r="I1293" s="177">
        <f>IF(OR(COUNTIF($B$2:$B1292,Input!$F1309)&lt;1,COUNTIF($O$2:$O1292,Input!$C1309)&lt;1),Input!M1309,0)</f>
        <v>0</v>
      </c>
      <c r="J1293" s="177">
        <f>IF(OR(COUNTIF($B$2:$B1292,Input!$F1309)&lt;1,COUNTIF($O$2:$O1292,Input!$C1309)&lt;1),Input!N1309,0)</f>
        <v>0</v>
      </c>
      <c r="K1293" s="177">
        <f>IF(OR(COUNTIF($B$2:$B1292,Input!$F1309)&lt;1,COUNTIF($O$2:$O1292,Input!$C1309)&lt;1),Input!O1309,0)</f>
        <v>0</v>
      </c>
      <c r="L1293" s="177">
        <f>IF(OR(COUNTIF($B$2:$B1292,Input!$F1309)&lt;1,COUNTIF($O$2:$O1292,Input!$C1309)&lt;1),Input!P1309,0)</f>
        <v>0</v>
      </c>
      <c r="M1293" s="129" t="str">
        <f t="shared" si="168"/>
        <v/>
      </c>
      <c r="N1293" s="161">
        <f t="shared" si="174"/>
        <v>0</v>
      </c>
      <c r="O1293" s="168">
        <f>Input!C1309</f>
        <v>0</v>
      </c>
      <c r="P1293" s="168"/>
      <c r="R1293" s="131">
        <f t="shared" si="175"/>
        <v>0</v>
      </c>
      <c r="S1293" s="133" t="str">
        <f t="shared" si="169"/>
        <v xml:space="preserve"> </v>
      </c>
      <c r="T1293" s="133"/>
      <c r="U1293" s="132" t="str">
        <f>_xlfn.IFNA(IF($D1293=0,LOOKUP($F1293,{0.1,0.2,0.3,0.4,0.5,0.6,0.7,0.8,0.9,1},{22,34,46,58,70,82,94,106,118,130}),""),"")</f>
        <v/>
      </c>
      <c r="V1293" s="132" t="str">
        <f>_xlfn.IFNA(IF($D1293=1,LOOKUP($F1293,{0.1,0.2,0.3,0.4,0.5,0.6,0.7,0.8,0.9,1},{23,35,47,59,71,83,95,107,119,131}),""),"")</f>
        <v/>
      </c>
      <c r="W1293" s="132" t="str">
        <f>_xlfn.IFNA(IF($D1293=2,LOOKUP($F1293,{0.1,0.2,0.3,0.4,0.5,0.6,0.7,0.8,0.9,1},{24,36,48,60,72,84,96,108,120,132}),""),"")</f>
        <v/>
      </c>
      <c r="X1293" s="132" t="str">
        <f>_xlfn.IFNA(IF($D1293=3,LOOKUP($F1293,{0.1,0.2,0.3,0.4,0.5,0.6,0.7,0.8,0.9,1},{25,37,49,61,73,85,97,109,121,133}),""),"")</f>
        <v/>
      </c>
      <c r="Y1293" s="132" t="str">
        <f>_xlfn.IFNA(IF($D1293=4,LOOKUP($F1293,{0.1,0.2,0.3,0.4,0.5,0.6,0.7,0.8,0.9,1},{26,38,50,62,74,86,98,110,122,134}),""),"")</f>
        <v/>
      </c>
      <c r="Z1293" s="132" t="str">
        <f>_xlfn.IFNA(IF($D1293=5,LOOKUP($F1293,{0.1,0.2,0.3,0.4,0.5,0.6,0.7,0.8,0.9,1},{27,39,51,63,75,87,99,111,123,135}),""),"")</f>
        <v/>
      </c>
      <c r="AA1293" s="132">
        <f t="shared" si="170"/>
        <v>0</v>
      </c>
      <c r="AB1293" s="132" t="str">
        <f t="shared" si="171"/>
        <v>00</v>
      </c>
      <c r="AC1293" s="82" t="e">
        <f>VLOOKUP(AB1293,'AMI Ref'!T:U,2,FALSE)</f>
        <v>#N/A</v>
      </c>
      <c r="AD1293" s="124"/>
      <c r="AE1293" s="81" t="str">
        <f>_xlfn.IFNA(IF($D1293=0,IF($J1293="Not Paid by Tenant",0,INDEX('AMI Ref'!$K$5:$N$5,MATCH($J1293,{"Oil","Gas","Electric - Other","ELECTRIC - HEAT PUMP"},0))),0),"")</f>
        <v/>
      </c>
      <c r="AF1293" s="81">
        <f>_xlfn.IFNA(IF($D1293=1,IF($J1293="Not Paid by Tenant",0,INDEX('AMI Ref'!$K$6:$N$6,MATCH($J1293,{"Oil","Gas","Electric - Other","ELECTRIC - HEAT PUMP"},0))),0),"")</f>
        <v>0</v>
      </c>
      <c r="AG1293" s="81">
        <f>_xlfn.IFNA(IF($D1293=2,IF($J1293="Not Paid by Tenant",0,INDEX('AMI Ref'!$K$7:$N$7,MATCH($J1293,{"Oil","Gas","Electric - Other","ELECTRIC - HEAT PUMP"},0))),0),"")</f>
        <v>0</v>
      </c>
      <c r="AH1293" s="81">
        <f>_xlfn.IFNA(IF($D1293=3,IF($J1293="Not Paid by Tenant",0,INDEX('AMI Ref'!$K$8:$N$8,MATCH($J1293,{"Oil","Gas","Electric - Other","ELECTRIC - HEAT PUMP"},0))),0),"")</f>
        <v>0</v>
      </c>
      <c r="AI1293" s="81">
        <f>_xlfn.IFNA(IF($D1293=4,IF($J1293="Not Paid by Tenant",0,INDEX('AMI Ref'!$K$9:$N$9,MATCH($J1293,{"Oil","Gas","Electric - Other","ELECTRIC - HEAT PUMP"},0))),0),"")</f>
        <v>0</v>
      </c>
      <c r="AJ1293" s="81">
        <f>_xlfn.IFNA(IF($D1293=5,IF($J1293="Not Paid by Tenant",0,INDEX('AMI Ref'!$K$10:$N$10,MATCH($J1293,{"Oil","Gas","Electric - Other","ELECTRIC - HEAT PUMP"},0))),0),"")</f>
        <v>0</v>
      </c>
      <c r="AK1293" s="128"/>
      <c r="AL1293" s="81" t="str">
        <f>_xlfn.IFNA(IF($D1293=0,IF($K1293="Not Paid by Tenant",0,INDEX('AMI Ref'!$O$5:$R$5,MATCH($K1293,{"Oil","Gas","Electric - Other","Electric ccASHP - split"},0))),0),"")</f>
        <v/>
      </c>
      <c r="AM1293" s="81">
        <f>_xlfn.IFNA(IF($D1293=1,IF($K1293="Not Paid by Tenant",0,INDEX('AMI Ref'!$O$6:$R$6,MATCH($K1293,{"Oil","Gas","Electric - Other","Electric ccASHP - split"},0))),0),"")</f>
        <v>0</v>
      </c>
      <c r="AN1293" s="81">
        <f>_xlfn.IFNA(IF($D1293=2,IF($K1293="Not Paid by Tenant",0,INDEX('AMI Ref'!$O$7:$R$7,MATCH($K1293,{"Oil","Gas","Electric - Other","Electric ccASHP - split"},0))),0),"")</f>
        <v>0</v>
      </c>
      <c r="AO1293" s="81">
        <f>_xlfn.IFNA(IF($D1293=3,IF($K1293="Not Paid by Tenant",0,INDEX('AMI Ref'!$O$8:$R$8,MATCH($K1293,{"Oil","Gas","Electric - Other","Electric ccASHP - split"},0))),0),"")</f>
        <v>0</v>
      </c>
      <c r="AP1293" s="81">
        <f>_xlfn.IFNA(IF($D1293=4,IF($K1293="Not Paid by Tenant",0,INDEX('AMI Ref'!$O$9:$R$9,MATCH($K1293,{"Oil","Gas","Electric - Other","Electric ccASHP - split"},0))),0),"")</f>
        <v>0</v>
      </c>
      <c r="AQ1293" s="81">
        <f>_xlfn.IFNA(IF($D1293=5,IF($K1293="Not Paid by Tenant",0,INDEX('AMI Ref'!$O$10:$R$10,MATCH($K1293,{"Oil","Gas","Electric - Other","Electric ccASHP - split"},0))),0),"")</f>
        <v>0</v>
      </c>
      <c r="AR1293" s="124">
        <f t="shared" si="172"/>
        <v>0</v>
      </c>
      <c r="AS1293" s="123" t="e">
        <f t="shared" si="173"/>
        <v>#N/A</v>
      </c>
    </row>
    <row r="1294" spans="1:45" x14ac:dyDescent="0.2">
      <c r="A1294" s="130">
        <v>1292</v>
      </c>
      <c r="B1294" s="177">
        <f>IF(OR(COUNTIF($B$2:$B1293,Input!$F1310)&lt;1,COUNTIF($O$2:$O1293,Input!$C1310)&lt;1),Input!F1310,0)</f>
        <v>0</v>
      </c>
      <c r="C1294" s="177">
        <f>IF(OR(COUNTIF($B$2:$B1293,Input!$F1310)&lt;1,COUNTIF($O$2:$O1293,Input!$C1310)&lt;1),Input!G1310,0)</f>
        <v>0</v>
      </c>
      <c r="D1294" s="177">
        <f>IF(OR(COUNTIF($B$2:$B1293,Input!$F1310)&lt;1,COUNTIF($O$2:$O1293,Input!$C1310)&lt;1),Input!H1310,0)</f>
        <v>0</v>
      </c>
      <c r="E1294" s="177">
        <f>IF(OR(COUNTIF($B$2:$B1293,Input!$F1310)&lt;1,COUNTIF($O$2:$O1293,Input!$C1310)&lt;1),Input!I1310,0)</f>
        <v>0</v>
      </c>
      <c r="F1294" s="177">
        <f>IF(OR(COUNTIF($B$2:$B1293,Input!$F1310)&lt;1,COUNTIF($O$2:$O1293,Input!$C1310)&lt;1),Input!J1310,0)</f>
        <v>0</v>
      </c>
      <c r="G1294" s="177">
        <f>IF(OR(COUNTIF($B$2:$B1293,Input!$F1310)&lt;1,COUNTIF($O$2:$O1293,Input!$C1310)&lt;1),Input!K1310,0)</f>
        <v>0</v>
      </c>
      <c r="H1294" s="177">
        <f>IF(OR(COUNTIF($B$2:$B1293,Input!$F1310)&lt;1,COUNTIF($O$2:$O1293,Input!$C1310)&lt;1),Input!L1310,0)</f>
        <v>0</v>
      </c>
      <c r="I1294" s="177">
        <f>IF(OR(COUNTIF($B$2:$B1293,Input!$F1310)&lt;1,COUNTIF($O$2:$O1293,Input!$C1310)&lt;1),Input!M1310,0)</f>
        <v>0</v>
      </c>
      <c r="J1294" s="177">
        <f>IF(OR(COUNTIF($B$2:$B1293,Input!$F1310)&lt;1,COUNTIF($O$2:$O1293,Input!$C1310)&lt;1),Input!N1310,0)</f>
        <v>0</v>
      </c>
      <c r="K1294" s="177">
        <f>IF(OR(COUNTIF($B$2:$B1293,Input!$F1310)&lt;1,COUNTIF($O$2:$O1293,Input!$C1310)&lt;1),Input!O1310,0)</f>
        <v>0</v>
      </c>
      <c r="L1294" s="177">
        <f>IF(OR(COUNTIF($B$2:$B1293,Input!$F1310)&lt;1,COUNTIF($O$2:$O1293,Input!$C1310)&lt;1),Input!P1310,0)</f>
        <v>0</v>
      </c>
      <c r="M1294" s="129" t="str">
        <f t="shared" si="168"/>
        <v/>
      </c>
      <c r="N1294" s="161">
        <f t="shared" si="174"/>
        <v>0</v>
      </c>
      <c r="O1294" s="168">
        <f>Input!C1310</f>
        <v>0</v>
      </c>
      <c r="P1294" s="168"/>
      <c r="R1294" s="131">
        <f t="shared" si="175"/>
        <v>0</v>
      </c>
      <c r="S1294" s="133" t="str">
        <f t="shared" si="169"/>
        <v xml:space="preserve"> </v>
      </c>
      <c r="T1294" s="133"/>
      <c r="U1294" s="132" t="str">
        <f>_xlfn.IFNA(IF($D1294=0,LOOKUP($F1294,{0.1,0.2,0.3,0.4,0.5,0.6,0.7,0.8,0.9,1},{22,34,46,58,70,82,94,106,118,130}),""),"")</f>
        <v/>
      </c>
      <c r="V1294" s="132" t="str">
        <f>_xlfn.IFNA(IF($D1294=1,LOOKUP($F1294,{0.1,0.2,0.3,0.4,0.5,0.6,0.7,0.8,0.9,1},{23,35,47,59,71,83,95,107,119,131}),""),"")</f>
        <v/>
      </c>
      <c r="W1294" s="132" t="str">
        <f>_xlfn.IFNA(IF($D1294=2,LOOKUP($F1294,{0.1,0.2,0.3,0.4,0.5,0.6,0.7,0.8,0.9,1},{24,36,48,60,72,84,96,108,120,132}),""),"")</f>
        <v/>
      </c>
      <c r="X1294" s="132" t="str">
        <f>_xlfn.IFNA(IF($D1294=3,LOOKUP($F1294,{0.1,0.2,0.3,0.4,0.5,0.6,0.7,0.8,0.9,1},{25,37,49,61,73,85,97,109,121,133}),""),"")</f>
        <v/>
      </c>
      <c r="Y1294" s="132" t="str">
        <f>_xlfn.IFNA(IF($D1294=4,LOOKUP($F1294,{0.1,0.2,0.3,0.4,0.5,0.6,0.7,0.8,0.9,1},{26,38,50,62,74,86,98,110,122,134}),""),"")</f>
        <v/>
      </c>
      <c r="Z1294" s="132" t="str">
        <f>_xlfn.IFNA(IF($D1294=5,LOOKUP($F1294,{0.1,0.2,0.3,0.4,0.5,0.6,0.7,0.8,0.9,1},{27,39,51,63,75,87,99,111,123,135}),""),"")</f>
        <v/>
      </c>
      <c r="AA1294" s="132">
        <f t="shared" si="170"/>
        <v>0</v>
      </c>
      <c r="AB1294" s="132" t="str">
        <f t="shared" si="171"/>
        <v>00</v>
      </c>
      <c r="AC1294" s="82" t="e">
        <f>VLOOKUP(AB1294,'AMI Ref'!T:U,2,FALSE)</f>
        <v>#N/A</v>
      </c>
      <c r="AD1294" s="124"/>
      <c r="AE1294" s="81" t="str">
        <f>_xlfn.IFNA(IF($D1294=0,IF($J1294="Not Paid by Tenant",0,INDEX('AMI Ref'!$K$5:$N$5,MATCH($J1294,{"Oil","Gas","Electric - Other","ELECTRIC - HEAT PUMP"},0))),0),"")</f>
        <v/>
      </c>
      <c r="AF1294" s="81">
        <f>_xlfn.IFNA(IF($D1294=1,IF($J1294="Not Paid by Tenant",0,INDEX('AMI Ref'!$K$6:$N$6,MATCH($J1294,{"Oil","Gas","Electric - Other","ELECTRIC - HEAT PUMP"},0))),0),"")</f>
        <v>0</v>
      </c>
      <c r="AG1294" s="81">
        <f>_xlfn.IFNA(IF($D1294=2,IF($J1294="Not Paid by Tenant",0,INDEX('AMI Ref'!$K$7:$N$7,MATCH($J1294,{"Oil","Gas","Electric - Other","ELECTRIC - HEAT PUMP"},0))),0),"")</f>
        <v>0</v>
      </c>
      <c r="AH1294" s="81">
        <f>_xlfn.IFNA(IF($D1294=3,IF($J1294="Not Paid by Tenant",0,INDEX('AMI Ref'!$K$8:$N$8,MATCH($J1294,{"Oil","Gas","Electric - Other","ELECTRIC - HEAT PUMP"},0))),0),"")</f>
        <v>0</v>
      </c>
      <c r="AI1294" s="81">
        <f>_xlfn.IFNA(IF($D1294=4,IF($J1294="Not Paid by Tenant",0,INDEX('AMI Ref'!$K$9:$N$9,MATCH($J1294,{"Oil","Gas","Electric - Other","ELECTRIC - HEAT PUMP"},0))),0),"")</f>
        <v>0</v>
      </c>
      <c r="AJ1294" s="81">
        <f>_xlfn.IFNA(IF($D1294=5,IF($J1294="Not Paid by Tenant",0,INDEX('AMI Ref'!$K$10:$N$10,MATCH($J1294,{"Oil","Gas","Electric - Other","ELECTRIC - HEAT PUMP"},0))),0),"")</f>
        <v>0</v>
      </c>
      <c r="AK1294" s="128"/>
      <c r="AL1294" s="81" t="str">
        <f>_xlfn.IFNA(IF($D1294=0,IF($K1294="Not Paid by Tenant",0,INDEX('AMI Ref'!$O$5:$R$5,MATCH($K1294,{"Oil","Gas","Electric - Other","Electric ccASHP - split"},0))),0),"")</f>
        <v/>
      </c>
      <c r="AM1294" s="81">
        <f>_xlfn.IFNA(IF($D1294=1,IF($K1294="Not Paid by Tenant",0,INDEX('AMI Ref'!$O$6:$R$6,MATCH($K1294,{"Oil","Gas","Electric - Other","Electric ccASHP - split"},0))),0),"")</f>
        <v>0</v>
      </c>
      <c r="AN1294" s="81">
        <f>_xlfn.IFNA(IF($D1294=2,IF($K1294="Not Paid by Tenant",0,INDEX('AMI Ref'!$O$7:$R$7,MATCH($K1294,{"Oil","Gas","Electric - Other","Electric ccASHP - split"},0))),0),"")</f>
        <v>0</v>
      </c>
      <c r="AO1294" s="81">
        <f>_xlfn.IFNA(IF($D1294=3,IF($K1294="Not Paid by Tenant",0,INDEX('AMI Ref'!$O$8:$R$8,MATCH($K1294,{"Oil","Gas","Electric - Other","Electric ccASHP - split"},0))),0),"")</f>
        <v>0</v>
      </c>
      <c r="AP1294" s="81">
        <f>_xlfn.IFNA(IF($D1294=4,IF($K1294="Not Paid by Tenant",0,INDEX('AMI Ref'!$O$9:$R$9,MATCH($K1294,{"Oil","Gas","Electric - Other","Electric ccASHP - split"},0))),0),"")</f>
        <v>0</v>
      </c>
      <c r="AQ1294" s="81">
        <f>_xlfn.IFNA(IF($D1294=5,IF($K1294="Not Paid by Tenant",0,INDEX('AMI Ref'!$O$10:$R$10,MATCH($K1294,{"Oil","Gas","Electric - Other","Electric ccASHP - split"},0))),0),"")</f>
        <v>0</v>
      </c>
      <c r="AR1294" s="124">
        <f t="shared" si="172"/>
        <v>0</v>
      </c>
      <c r="AS1294" s="123" t="e">
        <f t="shared" si="173"/>
        <v>#N/A</v>
      </c>
    </row>
    <row r="1295" spans="1:45" x14ac:dyDescent="0.2">
      <c r="A1295" s="130">
        <v>1293</v>
      </c>
      <c r="B1295" s="177">
        <f>IF(OR(COUNTIF($B$2:$B1294,Input!$F1311)&lt;1,COUNTIF($O$2:$O1294,Input!$C1311)&lt;1),Input!F1311,0)</f>
        <v>0</v>
      </c>
      <c r="C1295" s="177">
        <f>IF(OR(COUNTIF($B$2:$B1294,Input!$F1311)&lt;1,COUNTIF($O$2:$O1294,Input!$C1311)&lt;1),Input!G1311,0)</f>
        <v>0</v>
      </c>
      <c r="D1295" s="177">
        <f>IF(OR(COUNTIF($B$2:$B1294,Input!$F1311)&lt;1,COUNTIF($O$2:$O1294,Input!$C1311)&lt;1),Input!H1311,0)</f>
        <v>0</v>
      </c>
      <c r="E1295" s="177">
        <f>IF(OR(COUNTIF($B$2:$B1294,Input!$F1311)&lt;1,COUNTIF($O$2:$O1294,Input!$C1311)&lt;1),Input!I1311,0)</f>
        <v>0</v>
      </c>
      <c r="F1295" s="177">
        <f>IF(OR(COUNTIF($B$2:$B1294,Input!$F1311)&lt;1,COUNTIF($O$2:$O1294,Input!$C1311)&lt;1),Input!J1311,0)</f>
        <v>0</v>
      </c>
      <c r="G1295" s="177">
        <f>IF(OR(COUNTIF($B$2:$B1294,Input!$F1311)&lt;1,COUNTIF($O$2:$O1294,Input!$C1311)&lt;1),Input!K1311,0)</f>
        <v>0</v>
      </c>
      <c r="H1295" s="177">
        <f>IF(OR(COUNTIF($B$2:$B1294,Input!$F1311)&lt;1,COUNTIF($O$2:$O1294,Input!$C1311)&lt;1),Input!L1311,0)</f>
        <v>0</v>
      </c>
      <c r="I1295" s="177">
        <f>IF(OR(COUNTIF($B$2:$B1294,Input!$F1311)&lt;1,COUNTIF($O$2:$O1294,Input!$C1311)&lt;1),Input!M1311,0)</f>
        <v>0</v>
      </c>
      <c r="J1295" s="177">
        <f>IF(OR(COUNTIF($B$2:$B1294,Input!$F1311)&lt;1,COUNTIF($O$2:$O1294,Input!$C1311)&lt;1),Input!N1311,0)</f>
        <v>0</v>
      </c>
      <c r="K1295" s="177">
        <f>IF(OR(COUNTIF($B$2:$B1294,Input!$F1311)&lt;1,COUNTIF($O$2:$O1294,Input!$C1311)&lt;1),Input!O1311,0)</f>
        <v>0</v>
      </c>
      <c r="L1295" s="177">
        <f>IF(OR(COUNTIF($B$2:$B1294,Input!$F1311)&lt;1,COUNTIF($O$2:$O1294,Input!$C1311)&lt;1),Input!P1311,0)</f>
        <v>0</v>
      </c>
      <c r="M1295" s="129" t="str">
        <f t="shared" si="168"/>
        <v/>
      </c>
      <c r="N1295" s="161">
        <f t="shared" si="174"/>
        <v>0</v>
      </c>
      <c r="O1295" s="168">
        <f>Input!C1311</f>
        <v>0</v>
      </c>
      <c r="P1295" s="168"/>
      <c r="R1295" s="131">
        <f t="shared" si="175"/>
        <v>0</v>
      </c>
      <c r="S1295" s="133" t="str">
        <f t="shared" si="169"/>
        <v xml:space="preserve"> </v>
      </c>
      <c r="T1295" s="133"/>
      <c r="U1295" s="132" t="str">
        <f>_xlfn.IFNA(IF($D1295=0,LOOKUP($F1295,{0.1,0.2,0.3,0.4,0.5,0.6,0.7,0.8,0.9,1},{22,34,46,58,70,82,94,106,118,130}),""),"")</f>
        <v/>
      </c>
      <c r="V1295" s="132" t="str">
        <f>_xlfn.IFNA(IF($D1295=1,LOOKUP($F1295,{0.1,0.2,0.3,0.4,0.5,0.6,0.7,0.8,0.9,1},{23,35,47,59,71,83,95,107,119,131}),""),"")</f>
        <v/>
      </c>
      <c r="W1295" s="132" t="str">
        <f>_xlfn.IFNA(IF($D1295=2,LOOKUP($F1295,{0.1,0.2,0.3,0.4,0.5,0.6,0.7,0.8,0.9,1},{24,36,48,60,72,84,96,108,120,132}),""),"")</f>
        <v/>
      </c>
      <c r="X1295" s="132" t="str">
        <f>_xlfn.IFNA(IF($D1295=3,LOOKUP($F1295,{0.1,0.2,0.3,0.4,0.5,0.6,0.7,0.8,0.9,1},{25,37,49,61,73,85,97,109,121,133}),""),"")</f>
        <v/>
      </c>
      <c r="Y1295" s="132" t="str">
        <f>_xlfn.IFNA(IF($D1295=4,LOOKUP($F1295,{0.1,0.2,0.3,0.4,0.5,0.6,0.7,0.8,0.9,1},{26,38,50,62,74,86,98,110,122,134}),""),"")</f>
        <v/>
      </c>
      <c r="Z1295" s="132" t="str">
        <f>_xlfn.IFNA(IF($D1295=5,LOOKUP($F1295,{0.1,0.2,0.3,0.4,0.5,0.6,0.7,0.8,0.9,1},{27,39,51,63,75,87,99,111,123,135}),""),"")</f>
        <v/>
      </c>
      <c r="AA1295" s="132">
        <f t="shared" si="170"/>
        <v>0</v>
      </c>
      <c r="AB1295" s="132" t="str">
        <f t="shared" si="171"/>
        <v>00</v>
      </c>
      <c r="AC1295" s="82" t="e">
        <f>VLOOKUP(AB1295,'AMI Ref'!T:U,2,FALSE)</f>
        <v>#N/A</v>
      </c>
      <c r="AD1295" s="124"/>
      <c r="AE1295" s="81" t="str">
        <f>_xlfn.IFNA(IF($D1295=0,IF($J1295="Not Paid by Tenant",0,INDEX('AMI Ref'!$K$5:$N$5,MATCH($J1295,{"Oil","Gas","Electric - Other","ELECTRIC - HEAT PUMP"},0))),0),"")</f>
        <v/>
      </c>
      <c r="AF1295" s="81">
        <f>_xlfn.IFNA(IF($D1295=1,IF($J1295="Not Paid by Tenant",0,INDEX('AMI Ref'!$K$6:$N$6,MATCH($J1295,{"Oil","Gas","Electric - Other","ELECTRIC - HEAT PUMP"},0))),0),"")</f>
        <v>0</v>
      </c>
      <c r="AG1295" s="81">
        <f>_xlfn.IFNA(IF($D1295=2,IF($J1295="Not Paid by Tenant",0,INDEX('AMI Ref'!$K$7:$N$7,MATCH($J1295,{"Oil","Gas","Electric - Other","ELECTRIC - HEAT PUMP"},0))),0),"")</f>
        <v>0</v>
      </c>
      <c r="AH1295" s="81">
        <f>_xlfn.IFNA(IF($D1295=3,IF($J1295="Not Paid by Tenant",0,INDEX('AMI Ref'!$K$8:$N$8,MATCH($J1295,{"Oil","Gas","Electric - Other","ELECTRIC - HEAT PUMP"},0))),0),"")</f>
        <v>0</v>
      </c>
      <c r="AI1295" s="81">
        <f>_xlfn.IFNA(IF($D1295=4,IF($J1295="Not Paid by Tenant",0,INDEX('AMI Ref'!$K$9:$N$9,MATCH($J1295,{"Oil","Gas","Electric - Other","ELECTRIC - HEAT PUMP"},0))),0),"")</f>
        <v>0</v>
      </c>
      <c r="AJ1295" s="81">
        <f>_xlfn.IFNA(IF($D1295=5,IF($J1295="Not Paid by Tenant",0,INDEX('AMI Ref'!$K$10:$N$10,MATCH($J1295,{"Oil","Gas","Electric - Other","ELECTRIC - HEAT PUMP"},0))),0),"")</f>
        <v>0</v>
      </c>
      <c r="AK1295" s="128"/>
      <c r="AL1295" s="81" t="str">
        <f>_xlfn.IFNA(IF($D1295=0,IF($K1295="Not Paid by Tenant",0,INDEX('AMI Ref'!$O$5:$R$5,MATCH($K1295,{"Oil","Gas","Electric - Other","Electric ccASHP - split"},0))),0),"")</f>
        <v/>
      </c>
      <c r="AM1295" s="81">
        <f>_xlfn.IFNA(IF($D1295=1,IF($K1295="Not Paid by Tenant",0,INDEX('AMI Ref'!$O$6:$R$6,MATCH($K1295,{"Oil","Gas","Electric - Other","Electric ccASHP - split"},0))),0),"")</f>
        <v>0</v>
      </c>
      <c r="AN1295" s="81">
        <f>_xlfn.IFNA(IF($D1295=2,IF($K1295="Not Paid by Tenant",0,INDEX('AMI Ref'!$O$7:$R$7,MATCH($K1295,{"Oil","Gas","Electric - Other","Electric ccASHP - split"},0))),0),"")</f>
        <v>0</v>
      </c>
      <c r="AO1295" s="81">
        <f>_xlfn.IFNA(IF($D1295=3,IF($K1295="Not Paid by Tenant",0,INDEX('AMI Ref'!$O$8:$R$8,MATCH($K1295,{"Oil","Gas","Electric - Other","Electric ccASHP - split"},0))),0),"")</f>
        <v>0</v>
      </c>
      <c r="AP1295" s="81">
        <f>_xlfn.IFNA(IF($D1295=4,IF($K1295="Not Paid by Tenant",0,INDEX('AMI Ref'!$O$9:$R$9,MATCH($K1295,{"Oil","Gas","Electric - Other","Electric ccASHP - split"},0))),0),"")</f>
        <v>0</v>
      </c>
      <c r="AQ1295" s="81">
        <f>_xlfn.IFNA(IF($D1295=5,IF($K1295="Not Paid by Tenant",0,INDEX('AMI Ref'!$O$10:$R$10,MATCH($K1295,{"Oil","Gas","Electric - Other","Electric ccASHP - split"},0))),0),"")</f>
        <v>0</v>
      </c>
      <c r="AR1295" s="124">
        <f t="shared" si="172"/>
        <v>0</v>
      </c>
      <c r="AS1295" s="123" t="e">
        <f t="shared" si="173"/>
        <v>#N/A</v>
      </c>
    </row>
    <row r="1296" spans="1:45" x14ac:dyDescent="0.2">
      <c r="A1296" s="130">
        <v>1294</v>
      </c>
      <c r="B1296" s="177">
        <f>IF(OR(COUNTIF($B$2:$B1295,Input!$F1312)&lt;1,COUNTIF($O$2:$O1295,Input!$C1312)&lt;1),Input!F1312,0)</f>
        <v>0</v>
      </c>
      <c r="C1296" s="177">
        <f>IF(OR(COUNTIF($B$2:$B1295,Input!$F1312)&lt;1,COUNTIF($O$2:$O1295,Input!$C1312)&lt;1),Input!G1312,0)</f>
        <v>0</v>
      </c>
      <c r="D1296" s="177">
        <f>IF(OR(COUNTIF($B$2:$B1295,Input!$F1312)&lt;1,COUNTIF($O$2:$O1295,Input!$C1312)&lt;1),Input!H1312,0)</f>
        <v>0</v>
      </c>
      <c r="E1296" s="177">
        <f>IF(OR(COUNTIF($B$2:$B1295,Input!$F1312)&lt;1,COUNTIF($O$2:$O1295,Input!$C1312)&lt;1),Input!I1312,0)</f>
        <v>0</v>
      </c>
      <c r="F1296" s="177">
        <f>IF(OR(COUNTIF($B$2:$B1295,Input!$F1312)&lt;1,COUNTIF($O$2:$O1295,Input!$C1312)&lt;1),Input!J1312,0)</f>
        <v>0</v>
      </c>
      <c r="G1296" s="177">
        <f>IF(OR(COUNTIF($B$2:$B1295,Input!$F1312)&lt;1,COUNTIF($O$2:$O1295,Input!$C1312)&lt;1),Input!K1312,0)</f>
        <v>0</v>
      </c>
      <c r="H1296" s="177">
        <f>IF(OR(COUNTIF($B$2:$B1295,Input!$F1312)&lt;1,COUNTIF($O$2:$O1295,Input!$C1312)&lt;1),Input!L1312,0)</f>
        <v>0</v>
      </c>
      <c r="I1296" s="177">
        <f>IF(OR(COUNTIF($B$2:$B1295,Input!$F1312)&lt;1,COUNTIF($O$2:$O1295,Input!$C1312)&lt;1),Input!M1312,0)</f>
        <v>0</v>
      </c>
      <c r="J1296" s="177">
        <f>IF(OR(COUNTIF($B$2:$B1295,Input!$F1312)&lt;1,COUNTIF($O$2:$O1295,Input!$C1312)&lt;1),Input!N1312,0)</f>
        <v>0</v>
      </c>
      <c r="K1296" s="177">
        <f>IF(OR(COUNTIF($B$2:$B1295,Input!$F1312)&lt;1,COUNTIF($O$2:$O1295,Input!$C1312)&lt;1),Input!O1312,0)</f>
        <v>0</v>
      </c>
      <c r="L1296" s="177">
        <f>IF(OR(COUNTIF($B$2:$B1295,Input!$F1312)&lt;1,COUNTIF($O$2:$O1295,Input!$C1312)&lt;1),Input!P1312,0)</f>
        <v>0</v>
      </c>
      <c r="M1296" s="129" t="str">
        <f t="shared" si="168"/>
        <v/>
      </c>
      <c r="N1296" s="161">
        <f t="shared" si="174"/>
        <v>0</v>
      </c>
      <c r="O1296" s="168">
        <f>Input!C1312</f>
        <v>0</v>
      </c>
      <c r="P1296" s="168"/>
      <c r="R1296" s="131">
        <f t="shared" si="175"/>
        <v>0</v>
      </c>
      <c r="S1296" s="133" t="str">
        <f t="shared" si="169"/>
        <v xml:space="preserve"> </v>
      </c>
      <c r="T1296" s="133"/>
      <c r="U1296" s="132" t="str">
        <f>_xlfn.IFNA(IF($D1296=0,LOOKUP($F1296,{0.1,0.2,0.3,0.4,0.5,0.6,0.7,0.8,0.9,1},{22,34,46,58,70,82,94,106,118,130}),""),"")</f>
        <v/>
      </c>
      <c r="V1296" s="132" t="str">
        <f>_xlfn.IFNA(IF($D1296=1,LOOKUP($F1296,{0.1,0.2,0.3,0.4,0.5,0.6,0.7,0.8,0.9,1},{23,35,47,59,71,83,95,107,119,131}),""),"")</f>
        <v/>
      </c>
      <c r="W1296" s="132" t="str">
        <f>_xlfn.IFNA(IF($D1296=2,LOOKUP($F1296,{0.1,0.2,0.3,0.4,0.5,0.6,0.7,0.8,0.9,1},{24,36,48,60,72,84,96,108,120,132}),""),"")</f>
        <v/>
      </c>
      <c r="X1296" s="132" t="str">
        <f>_xlfn.IFNA(IF($D1296=3,LOOKUP($F1296,{0.1,0.2,0.3,0.4,0.5,0.6,0.7,0.8,0.9,1},{25,37,49,61,73,85,97,109,121,133}),""),"")</f>
        <v/>
      </c>
      <c r="Y1296" s="132" t="str">
        <f>_xlfn.IFNA(IF($D1296=4,LOOKUP($F1296,{0.1,0.2,0.3,0.4,0.5,0.6,0.7,0.8,0.9,1},{26,38,50,62,74,86,98,110,122,134}),""),"")</f>
        <v/>
      </c>
      <c r="Z1296" s="132" t="str">
        <f>_xlfn.IFNA(IF($D1296=5,LOOKUP($F1296,{0.1,0.2,0.3,0.4,0.5,0.6,0.7,0.8,0.9,1},{27,39,51,63,75,87,99,111,123,135}),""),"")</f>
        <v/>
      </c>
      <c r="AA1296" s="132">
        <f t="shared" si="170"/>
        <v>0</v>
      </c>
      <c r="AB1296" s="132" t="str">
        <f t="shared" si="171"/>
        <v>00</v>
      </c>
      <c r="AC1296" s="82" t="e">
        <f>VLOOKUP(AB1296,'AMI Ref'!T:U,2,FALSE)</f>
        <v>#N/A</v>
      </c>
      <c r="AD1296" s="124"/>
      <c r="AE1296" s="81" t="str">
        <f>_xlfn.IFNA(IF($D1296=0,IF($J1296="Not Paid by Tenant",0,INDEX('AMI Ref'!$K$5:$N$5,MATCH($J1296,{"Oil","Gas","Electric - Other","ELECTRIC - HEAT PUMP"},0))),0),"")</f>
        <v/>
      </c>
      <c r="AF1296" s="81">
        <f>_xlfn.IFNA(IF($D1296=1,IF($J1296="Not Paid by Tenant",0,INDEX('AMI Ref'!$K$6:$N$6,MATCH($J1296,{"Oil","Gas","Electric - Other","ELECTRIC - HEAT PUMP"},0))),0),"")</f>
        <v>0</v>
      </c>
      <c r="AG1296" s="81">
        <f>_xlfn.IFNA(IF($D1296=2,IF($J1296="Not Paid by Tenant",0,INDEX('AMI Ref'!$K$7:$N$7,MATCH($J1296,{"Oil","Gas","Electric - Other","ELECTRIC - HEAT PUMP"},0))),0),"")</f>
        <v>0</v>
      </c>
      <c r="AH1296" s="81">
        <f>_xlfn.IFNA(IF($D1296=3,IF($J1296="Not Paid by Tenant",0,INDEX('AMI Ref'!$K$8:$N$8,MATCH($J1296,{"Oil","Gas","Electric - Other","ELECTRIC - HEAT PUMP"},0))),0),"")</f>
        <v>0</v>
      </c>
      <c r="AI1296" s="81">
        <f>_xlfn.IFNA(IF($D1296=4,IF($J1296="Not Paid by Tenant",0,INDEX('AMI Ref'!$K$9:$N$9,MATCH($J1296,{"Oil","Gas","Electric - Other","ELECTRIC - HEAT PUMP"},0))),0),"")</f>
        <v>0</v>
      </c>
      <c r="AJ1296" s="81">
        <f>_xlfn.IFNA(IF($D1296=5,IF($J1296="Not Paid by Tenant",0,INDEX('AMI Ref'!$K$10:$N$10,MATCH($J1296,{"Oil","Gas","Electric - Other","ELECTRIC - HEAT PUMP"},0))),0),"")</f>
        <v>0</v>
      </c>
      <c r="AK1296" s="128"/>
      <c r="AL1296" s="81" t="str">
        <f>_xlfn.IFNA(IF($D1296=0,IF($K1296="Not Paid by Tenant",0,INDEX('AMI Ref'!$O$5:$R$5,MATCH($K1296,{"Oil","Gas","Electric - Other","Electric ccASHP - split"},0))),0),"")</f>
        <v/>
      </c>
      <c r="AM1296" s="81">
        <f>_xlfn.IFNA(IF($D1296=1,IF($K1296="Not Paid by Tenant",0,INDEX('AMI Ref'!$O$6:$R$6,MATCH($K1296,{"Oil","Gas","Electric - Other","Electric ccASHP - split"},0))),0),"")</f>
        <v>0</v>
      </c>
      <c r="AN1296" s="81">
        <f>_xlfn.IFNA(IF($D1296=2,IF($K1296="Not Paid by Tenant",0,INDEX('AMI Ref'!$O$7:$R$7,MATCH($K1296,{"Oil","Gas","Electric - Other","Electric ccASHP - split"},0))),0),"")</f>
        <v>0</v>
      </c>
      <c r="AO1296" s="81">
        <f>_xlfn.IFNA(IF($D1296=3,IF($K1296="Not Paid by Tenant",0,INDEX('AMI Ref'!$O$8:$R$8,MATCH($K1296,{"Oil","Gas","Electric - Other","Electric ccASHP - split"},0))),0),"")</f>
        <v>0</v>
      </c>
      <c r="AP1296" s="81">
        <f>_xlfn.IFNA(IF($D1296=4,IF($K1296="Not Paid by Tenant",0,INDEX('AMI Ref'!$O$9:$R$9,MATCH($K1296,{"Oil","Gas","Electric - Other","Electric ccASHP - split"},0))),0),"")</f>
        <v>0</v>
      </c>
      <c r="AQ1296" s="81">
        <f>_xlfn.IFNA(IF($D1296=5,IF($K1296="Not Paid by Tenant",0,INDEX('AMI Ref'!$O$10:$R$10,MATCH($K1296,{"Oil","Gas","Electric - Other","Electric ccASHP - split"},0))),0),"")</f>
        <v>0</v>
      </c>
      <c r="AR1296" s="124">
        <f t="shared" si="172"/>
        <v>0</v>
      </c>
      <c r="AS1296" s="123" t="e">
        <f t="shared" si="173"/>
        <v>#N/A</v>
      </c>
    </row>
    <row r="1297" spans="1:45" x14ac:dyDescent="0.2">
      <c r="A1297" s="130">
        <v>1295</v>
      </c>
      <c r="B1297" s="177">
        <f>IF(OR(COUNTIF($B$2:$B1296,Input!$F1313)&lt;1,COUNTIF($O$2:$O1296,Input!$C1313)&lt;1),Input!F1313,0)</f>
        <v>0</v>
      </c>
      <c r="C1297" s="177">
        <f>IF(OR(COUNTIF($B$2:$B1296,Input!$F1313)&lt;1,COUNTIF($O$2:$O1296,Input!$C1313)&lt;1),Input!G1313,0)</f>
        <v>0</v>
      </c>
      <c r="D1297" s="177">
        <f>IF(OR(COUNTIF($B$2:$B1296,Input!$F1313)&lt;1,COUNTIF($O$2:$O1296,Input!$C1313)&lt;1),Input!H1313,0)</f>
        <v>0</v>
      </c>
      <c r="E1297" s="177">
        <f>IF(OR(COUNTIF($B$2:$B1296,Input!$F1313)&lt;1,COUNTIF($O$2:$O1296,Input!$C1313)&lt;1),Input!I1313,0)</f>
        <v>0</v>
      </c>
      <c r="F1297" s="177">
        <f>IF(OR(COUNTIF($B$2:$B1296,Input!$F1313)&lt;1,COUNTIF($O$2:$O1296,Input!$C1313)&lt;1),Input!J1313,0)</f>
        <v>0</v>
      </c>
      <c r="G1297" s="177">
        <f>IF(OR(COUNTIF($B$2:$B1296,Input!$F1313)&lt;1,COUNTIF($O$2:$O1296,Input!$C1313)&lt;1),Input!K1313,0)</f>
        <v>0</v>
      </c>
      <c r="H1297" s="177">
        <f>IF(OR(COUNTIF($B$2:$B1296,Input!$F1313)&lt;1,COUNTIF($O$2:$O1296,Input!$C1313)&lt;1),Input!L1313,0)</f>
        <v>0</v>
      </c>
      <c r="I1297" s="177">
        <f>IF(OR(COUNTIF($B$2:$B1296,Input!$F1313)&lt;1,COUNTIF($O$2:$O1296,Input!$C1313)&lt;1),Input!M1313,0)</f>
        <v>0</v>
      </c>
      <c r="J1297" s="177">
        <f>IF(OR(COUNTIF($B$2:$B1296,Input!$F1313)&lt;1,COUNTIF($O$2:$O1296,Input!$C1313)&lt;1),Input!N1313,0)</f>
        <v>0</v>
      </c>
      <c r="K1297" s="177">
        <f>IF(OR(COUNTIF($B$2:$B1296,Input!$F1313)&lt;1,COUNTIF($O$2:$O1296,Input!$C1313)&lt;1),Input!O1313,0)</f>
        <v>0</v>
      </c>
      <c r="L1297" s="177">
        <f>IF(OR(COUNTIF($B$2:$B1296,Input!$F1313)&lt;1,COUNTIF($O$2:$O1296,Input!$C1313)&lt;1),Input!P1313,0)</f>
        <v>0</v>
      </c>
      <c r="M1297" s="129" t="str">
        <f t="shared" si="168"/>
        <v/>
      </c>
      <c r="N1297" s="161">
        <f t="shared" si="174"/>
        <v>0</v>
      </c>
      <c r="O1297" s="168">
        <f>Input!C1313</f>
        <v>0</v>
      </c>
      <c r="P1297" s="168"/>
      <c r="R1297" s="131">
        <f t="shared" si="175"/>
        <v>0</v>
      </c>
      <c r="S1297" s="133" t="str">
        <f t="shared" si="169"/>
        <v xml:space="preserve"> </v>
      </c>
      <c r="T1297" s="133"/>
      <c r="U1297" s="132" t="str">
        <f>_xlfn.IFNA(IF($D1297=0,LOOKUP($F1297,{0.1,0.2,0.3,0.4,0.5,0.6,0.7,0.8,0.9,1},{22,34,46,58,70,82,94,106,118,130}),""),"")</f>
        <v/>
      </c>
      <c r="V1297" s="132" t="str">
        <f>_xlfn.IFNA(IF($D1297=1,LOOKUP($F1297,{0.1,0.2,0.3,0.4,0.5,0.6,0.7,0.8,0.9,1},{23,35,47,59,71,83,95,107,119,131}),""),"")</f>
        <v/>
      </c>
      <c r="W1297" s="132" t="str">
        <f>_xlfn.IFNA(IF($D1297=2,LOOKUP($F1297,{0.1,0.2,0.3,0.4,0.5,0.6,0.7,0.8,0.9,1},{24,36,48,60,72,84,96,108,120,132}),""),"")</f>
        <v/>
      </c>
      <c r="X1297" s="132" t="str">
        <f>_xlfn.IFNA(IF($D1297=3,LOOKUP($F1297,{0.1,0.2,0.3,0.4,0.5,0.6,0.7,0.8,0.9,1},{25,37,49,61,73,85,97,109,121,133}),""),"")</f>
        <v/>
      </c>
      <c r="Y1297" s="132" t="str">
        <f>_xlfn.IFNA(IF($D1297=4,LOOKUP($F1297,{0.1,0.2,0.3,0.4,0.5,0.6,0.7,0.8,0.9,1},{26,38,50,62,74,86,98,110,122,134}),""),"")</f>
        <v/>
      </c>
      <c r="Z1297" s="132" t="str">
        <f>_xlfn.IFNA(IF($D1297=5,LOOKUP($F1297,{0.1,0.2,0.3,0.4,0.5,0.6,0.7,0.8,0.9,1},{27,39,51,63,75,87,99,111,123,135}),""),"")</f>
        <v/>
      </c>
      <c r="AA1297" s="132">
        <f t="shared" si="170"/>
        <v>0</v>
      </c>
      <c r="AB1297" s="132" t="str">
        <f t="shared" si="171"/>
        <v>00</v>
      </c>
      <c r="AC1297" s="82" t="e">
        <f>VLOOKUP(AB1297,'AMI Ref'!T:U,2,FALSE)</f>
        <v>#N/A</v>
      </c>
      <c r="AD1297" s="124"/>
      <c r="AE1297" s="81" t="str">
        <f>_xlfn.IFNA(IF($D1297=0,IF($J1297="Not Paid by Tenant",0,INDEX('AMI Ref'!$K$5:$N$5,MATCH($J1297,{"Oil","Gas","Electric - Other","ELECTRIC - HEAT PUMP"},0))),0),"")</f>
        <v/>
      </c>
      <c r="AF1297" s="81">
        <f>_xlfn.IFNA(IF($D1297=1,IF($J1297="Not Paid by Tenant",0,INDEX('AMI Ref'!$K$6:$N$6,MATCH($J1297,{"Oil","Gas","Electric - Other","ELECTRIC - HEAT PUMP"},0))),0),"")</f>
        <v>0</v>
      </c>
      <c r="AG1297" s="81">
        <f>_xlfn.IFNA(IF($D1297=2,IF($J1297="Not Paid by Tenant",0,INDEX('AMI Ref'!$K$7:$N$7,MATCH($J1297,{"Oil","Gas","Electric - Other","ELECTRIC - HEAT PUMP"},0))),0),"")</f>
        <v>0</v>
      </c>
      <c r="AH1297" s="81">
        <f>_xlfn.IFNA(IF($D1297=3,IF($J1297="Not Paid by Tenant",0,INDEX('AMI Ref'!$K$8:$N$8,MATCH($J1297,{"Oil","Gas","Electric - Other","ELECTRIC - HEAT PUMP"},0))),0),"")</f>
        <v>0</v>
      </c>
      <c r="AI1297" s="81">
        <f>_xlfn.IFNA(IF($D1297=4,IF($J1297="Not Paid by Tenant",0,INDEX('AMI Ref'!$K$9:$N$9,MATCH($J1297,{"Oil","Gas","Electric - Other","ELECTRIC - HEAT PUMP"},0))),0),"")</f>
        <v>0</v>
      </c>
      <c r="AJ1297" s="81">
        <f>_xlfn.IFNA(IF($D1297=5,IF($J1297="Not Paid by Tenant",0,INDEX('AMI Ref'!$K$10:$N$10,MATCH($J1297,{"Oil","Gas","Electric - Other","ELECTRIC - HEAT PUMP"},0))),0),"")</f>
        <v>0</v>
      </c>
      <c r="AK1297" s="128"/>
      <c r="AL1297" s="81" t="str">
        <f>_xlfn.IFNA(IF($D1297=0,IF($K1297="Not Paid by Tenant",0,INDEX('AMI Ref'!$O$5:$R$5,MATCH($K1297,{"Oil","Gas","Electric - Other","Electric ccASHP - split"},0))),0),"")</f>
        <v/>
      </c>
      <c r="AM1297" s="81">
        <f>_xlfn.IFNA(IF($D1297=1,IF($K1297="Not Paid by Tenant",0,INDEX('AMI Ref'!$O$6:$R$6,MATCH($K1297,{"Oil","Gas","Electric - Other","Electric ccASHP - split"},0))),0),"")</f>
        <v>0</v>
      </c>
      <c r="AN1297" s="81">
        <f>_xlfn.IFNA(IF($D1297=2,IF($K1297="Not Paid by Tenant",0,INDEX('AMI Ref'!$O$7:$R$7,MATCH($K1297,{"Oil","Gas","Electric - Other","Electric ccASHP - split"},0))),0),"")</f>
        <v>0</v>
      </c>
      <c r="AO1297" s="81">
        <f>_xlfn.IFNA(IF($D1297=3,IF($K1297="Not Paid by Tenant",0,INDEX('AMI Ref'!$O$8:$R$8,MATCH($K1297,{"Oil","Gas","Electric - Other","Electric ccASHP - split"},0))),0),"")</f>
        <v>0</v>
      </c>
      <c r="AP1297" s="81">
        <f>_xlfn.IFNA(IF($D1297=4,IF($K1297="Not Paid by Tenant",0,INDEX('AMI Ref'!$O$9:$R$9,MATCH($K1297,{"Oil","Gas","Electric - Other","Electric ccASHP - split"},0))),0),"")</f>
        <v>0</v>
      </c>
      <c r="AQ1297" s="81">
        <f>_xlfn.IFNA(IF($D1297=5,IF($K1297="Not Paid by Tenant",0,INDEX('AMI Ref'!$O$10:$R$10,MATCH($K1297,{"Oil","Gas","Electric - Other","Electric ccASHP - split"},0))),0),"")</f>
        <v>0</v>
      </c>
      <c r="AR1297" s="124">
        <f t="shared" si="172"/>
        <v>0</v>
      </c>
      <c r="AS1297" s="123" t="e">
        <f t="shared" si="173"/>
        <v>#N/A</v>
      </c>
    </row>
    <row r="1298" spans="1:45" x14ac:dyDescent="0.2">
      <c r="A1298" s="130">
        <v>1296</v>
      </c>
      <c r="B1298" s="177">
        <f>IF(OR(COUNTIF($B$2:$B1297,Input!$F1314)&lt;1,COUNTIF($O$2:$O1297,Input!$C1314)&lt;1),Input!F1314,0)</f>
        <v>0</v>
      </c>
      <c r="C1298" s="177">
        <f>IF(OR(COUNTIF($B$2:$B1297,Input!$F1314)&lt;1,COUNTIF($O$2:$O1297,Input!$C1314)&lt;1),Input!G1314,0)</f>
        <v>0</v>
      </c>
      <c r="D1298" s="177">
        <f>IF(OR(COUNTIF($B$2:$B1297,Input!$F1314)&lt;1,COUNTIF($O$2:$O1297,Input!$C1314)&lt;1),Input!H1314,0)</f>
        <v>0</v>
      </c>
      <c r="E1298" s="177">
        <f>IF(OR(COUNTIF($B$2:$B1297,Input!$F1314)&lt;1,COUNTIF($O$2:$O1297,Input!$C1314)&lt;1),Input!I1314,0)</f>
        <v>0</v>
      </c>
      <c r="F1298" s="177">
        <f>IF(OR(COUNTIF($B$2:$B1297,Input!$F1314)&lt;1,COUNTIF($O$2:$O1297,Input!$C1314)&lt;1),Input!J1314,0)</f>
        <v>0</v>
      </c>
      <c r="G1298" s="177">
        <f>IF(OR(COUNTIF($B$2:$B1297,Input!$F1314)&lt;1,COUNTIF($O$2:$O1297,Input!$C1314)&lt;1),Input!K1314,0)</f>
        <v>0</v>
      </c>
      <c r="H1298" s="177">
        <f>IF(OR(COUNTIF($B$2:$B1297,Input!$F1314)&lt;1,COUNTIF($O$2:$O1297,Input!$C1314)&lt;1),Input!L1314,0)</f>
        <v>0</v>
      </c>
      <c r="I1298" s="177">
        <f>IF(OR(COUNTIF($B$2:$B1297,Input!$F1314)&lt;1,COUNTIF($O$2:$O1297,Input!$C1314)&lt;1),Input!M1314,0)</f>
        <v>0</v>
      </c>
      <c r="J1298" s="177">
        <f>IF(OR(COUNTIF($B$2:$B1297,Input!$F1314)&lt;1,COUNTIF($O$2:$O1297,Input!$C1314)&lt;1),Input!N1314,0)</f>
        <v>0</v>
      </c>
      <c r="K1298" s="177">
        <f>IF(OR(COUNTIF($B$2:$B1297,Input!$F1314)&lt;1,COUNTIF($O$2:$O1297,Input!$C1314)&lt;1),Input!O1314,0)</f>
        <v>0</v>
      </c>
      <c r="L1298" s="177">
        <f>IF(OR(COUNTIF($B$2:$B1297,Input!$F1314)&lt;1,COUNTIF($O$2:$O1297,Input!$C1314)&lt;1),Input!P1314,0)</f>
        <v>0</v>
      </c>
      <c r="M1298" s="129" t="str">
        <f t="shared" si="168"/>
        <v/>
      </c>
      <c r="N1298" s="161">
        <f t="shared" si="174"/>
        <v>0</v>
      </c>
      <c r="O1298" s="168">
        <f>Input!C1314</f>
        <v>0</v>
      </c>
      <c r="P1298" s="168"/>
      <c r="R1298" s="131">
        <f t="shared" si="175"/>
        <v>0</v>
      </c>
      <c r="S1298" s="133" t="str">
        <f t="shared" si="169"/>
        <v xml:space="preserve"> </v>
      </c>
      <c r="T1298" s="133"/>
      <c r="U1298" s="132" t="str">
        <f>_xlfn.IFNA(IF($D1298=0,LOOKUP($F1298,{0.1,0.2,0.3,0.4,0.5,0.6,0.7,0.8,0.9,1},{22,34,46,58,70,82,94,106,118,130}),""),"")</f>
        <v/>
      </c>
      <c r="V1298" s="132" t="str">
        <f>_xlfn.IFNA(IF($D1298=1,LOOKUP($F1298,{0.1,0.2,0.3,0.4,0.5,0.6,0.7,0.8,0.9,1},{23,35,47,59,71,83,95,107,119,131}),""),"")</f>
        <v/>
      </c>
      <c r="W1298" s="132" t="str">
        <f>_xlfn.IFNA(IF($D1298=2,LOOKUP($F1298,{0.1,0.2,0.3,0.4,0.5,0.6,0.7,0.8,0.9,1},{24,36,48,60,72,84,96,108,120,132}),""),"")</f>
        <v/>
      </c>
      <c r="X1298" s="132" t="str">
        <f>_xlfn.IFNA(IF($D1298=3,LOOKUP($F1298,{0.1,0.2,0.3,0.4,0.5,0.6,0.7,0.8,0.9,1},{25,37,49,61,73,85,97,109,121,133}),""),"")</f>
        <v/>
      </c>
      <c r="Y1298" s="132" t="str">
        <f>_xlfn.IFNA(IF($D1298=4,LOOKUP($F1298,{0.1,0.2,0.3,0.4,0.5,0.6,0.7,0.8,0.9,1},{26,38,50,62,74,86,98,110,122,134}),""),"")</f>
        <v/>
      </c>
      <c r="Z1298" s="132" t="str">
        <f>_xlfn.IFNA(IF($D1298=5,LOOKUP($F1298,{0.1,0.2,0.3,0.4,0.5,0.6,0.7,0.8,0.9,1},{27,39,51,63,75,87,99,111,123,135}),""),"")</f>
        <v/>
      </c>
      <c r="AA1298" s="132">
        <f t="shared" si="170"/>
        <v>0</v>
      </c>
      <c r="AB1298" s="132" t="str">
        <f t="shared" si="171"/>
        <v>00</v>
      </c>
      <c r="AC1298" s="82" t="e">
        <f>VLOOKUP(AB1298,'AMI Ref'!T:U,2,FALSE)</f>
        <v>#N/A</v>
      </c>
      <c r="AD1298" s="124"/>
      <c r="AE1298" s="81" t="str">
        <f>_xlfn.IFNA(IF($D1298=0,IF($J1298="Not Paid by Tenant",0,INDEX('AMI Ref'!$K$5:$N$5,MATCH($J1298,{"Oil","Gas","Electric - Other","ELECTRIC - HEAT PUMP"},0))),0),"")</f>
        <v/>
      </c>
      <c r="AF1298" s="81">
        <f>_xlfn.IFNA(IF($D1298=1,IF($J1298="Not Paid by Tenant",0,INDEX('AMI Ref'!$K$6:$N$6,MATCH($J1298,{"Oil","Gas","Electric - Other","ELECTRIC - HEAT PUMP"},0))),0),"")</f>
        <v>0</v>
      </c>
      <c r="AG1298" s="81">
        <f>_xlfn.IFNA(IF($D1298=2,IF($J1298="Not Paid by Tenant",0,INDEX('AMI Ref'!$K$7:$N$7,MATCH($J1298,{"Oil","Gas","Electric - Other","ELECTRIC - HEAT PUMP"},0))),0),"")</f>
        <v>0</v>
      </c>
      <c r="AH1298" s="81">
        <f>_xlfn.IFNA(IF($D1298=3,IF($J1298="Not Paid by Tenant",0,INDEX('AMI Ref'!$K$8:$N$8,MATCH($J1298,{"Oil","Gas","Electric - Other","ELECTRIC - HEAT PUMP"},0))),0),"")</f>
        <v>0</v>
      </c>
      <c r="AI1298" s="81">
        <f>_xlfn.IFNA(IF($D1298=4,IF($J1298="Not Paid by Tenant",0,INDEX('AMI Ref'!$K$9:$N$9,MATCH($J1298,{"Oil","Gas","Electric - Other","ELECTRIC - HEAT PUMP"},0))),0),"")</f>
        <v>0</v>
      </c>
      <c r="AJ1298" s="81">
        <f>_xlfn.IFNA(IF($D1298=5,IF($J1298="Not Paid by Tenant",0,INDEX('AMI Ref'!$K$10:$N$10,MATCH($J1298,{"Oil","Gas","Electric - Other","ELECTRIC - HEAT PUMP"},0))),0),"")</f>
        <v>0</v>
      </c>
      <c r="AK1298" s="128"/>
      <c r="AL1298" s="81" t="str">
        <f>_xlfn.IFNA(IF($D1298=0,IF($K1298="Not Paid by Tenant",0,INDEX('AMI Ref'!$O$5:$R$5,MATCH($K1298,{"Oil","Gas","Electric - Other","Electric ccASHP - split"},0))),0),"")</f>
        <v/>
      </c>
      <c r="AM1298" s="81">
        <f>_xlfn.IFNA(IF($D1298=1,IF($K1298="Not Paid by Tenant",0,INDEX('AMI Ref'!$O$6:$R$6,MATCH($K1298,{"Oil","Gas","Electric - Other","Electric ccASHP - split"},0))),0),"")</f>
        <v>0</v>
      </c>
      <c r="AN1298" s="81">
        <f>_xlfn.IFNA(IF($D1298=2,IF($K1298="Not Paid by Tenant",0,INDEX('AMI Ref'!$O$7:$R$7,MATCH($K1298,{"Oil","Gas","Electric - Other","Electric ccASHP - split"},0))),0),"")</f>
        <v>0</v>
      </c>
      <c r="AO1298" s="81">
        <f>_xlfn.IFNA(IF($D1298=3,IF($K1298="Not Paid by Tenant",0,INDEX('AMI Ref'!$O$8:$R$8,MATCH($K1298,{"Oil","Gas","Electric - Other","Electric ccASHP - split"},0))),0),"")</f>
        <v>0</v>
      </c>
      <c r="AP1298" s="81">
        <f>_xlfn.IFNA(IF($D1298=4,IF($K1298="Not Paid by Tenant",0,INDEX('AMI Ref'!$O$9:$R$9,MATCH($K1298,{"Oil","Gas","Electric - Other","Electric ccASHP - split"},0))),0),"")</f>
        <v>0</v>
      </c>
      <c r="AQ1298" s="81">
        <f>_xlfn.IFNA(IF($D1298=5,IF($K1298="Not Paid by Tenant",0,INDEX('AMI Ref'!$O$10:$R$10,MATCH($K1298,{"Oil","Gas","Electric - Other","Electric ccASHP - split"},0))),0),"")</f>
        <v>0</v>
      </c>
      <c r="AR1298" s="124">
        <f t="shared" si="172"/>
        <v>0</v>
      </c>
      <c r="AS1298" s="123" t="e">
        <f t="shared" si="173"/>
        <v>#N/A</v>
      </c>
    </row>
    <row r="1299" spans="1:45" x14ac:dyDescent="0.2">
      <c r="A1299" s="130">
        <v>1297</v>
      </c>
      <c r="B1299" s="177">
        <f>IF(OR(COUNTIF($B$2:$B1298,Input!$F1315)&lt;1,COUNTIF($O$2:$O1298,Input!$C1315)&lt;1),Input!F1315,0)</f>
        <v>0</v>
      </c>
      <c r="C1299" s="177">
        <f>IF(OR(COUNTIF($B$2:$B1298,Input!$F1315)&lt;1,COUNTIF($O$2:$O1298,Input!$C1315)&lt;1),Input!G1315,0)</f>
        <v>0</v>
      </c>
      <c r="D1299" s="177">
        <f>IF(OR(COUNTIF($B$2:$B1298,Input!$F1315)&lt;1,COUNTIF($O$2:$O1298,Input!$C1315)&lt;1),Input!H1315,0)</f>
        <v>0</v>
      </c>
      <c r="E1299" s="177">
        <f>IF(OR(COUNTIF($B$2:$B1298,Input!$F1315)&lt;1,COUNTIF($O$2:$O1298,Input!$C1315)&lt;1),Input!I1315,0)</f>
        <v>0</v>
      </c>
      <c r="F1299" s="177">
        <f>IF(OR(COUNTIF($B$2:$B1298,Input!$F1315)&lt;1,COUNTIF($O$2:$O1298,Input!$C1315)&lt;1),Input!J1315,0)</f>
        <v>0</v>
      </c>
      <c r="G1299" s="177">
        <f>IF(OR(COUNTIF($B$2:$B1298,Input!$F1315)&lt;1,COUNTIF($O$2:$O1298,Input!$C1315)&lt;1),Input!K1315,0)</f>
        <v>0</v>
      </c>
      <c r="H1299" s="177">
        <f>IF(OR(COUNTIF($B$2:$B1298,Input!$F1315)&lt;1,COUNTIF($O$2:$O1298,Input!$C1315)&lt;1),Input!L1315,0)</f>
        <v>0</v>
      </c>
      <c r="I1299" s="177">
        <f>IF(OR(COUNTIF($B$2:$B1298,Input!$F1315)&lt;1,COUNTIF($O$2:$O1298,Input!$C1315)&lt;1),Input!M1315,0)</f>
        <v>0</v>
      </c>
      <c r="J1299" s="177">
        <f>IF(OR(COUNTIF($B$2:$B1298,Input!$F1315)&lt;1,COUNTIF($O$2:$O1298,Input!$C1315)&lt;1),Input!N1315,0)</f>
        <v>0</v>
      </c>
      <c r="K1299" s="177">
        <f>IF(OR(COUNTIF($B$2:$B1298,Input!$F1315)&lt;1,COUNTIF($O$2:$O1298,Input!$C1315)&lt;1),Input!O1315,0)</f>
        <v>0</v>
      </c>
      <c r="L1299" s="177">
        <f>IF(OR(COUNTIF($B$2:$B1298,Input!$F1315)&lt;1,COUNTIF($O$2:$O1298,Input!$C1315)&lt;1),Input!P1315,0)</f>
        <v>0</v>
      </c>
      <c r="M1299" s="129" t="str">
        <f t="shared" si="168"/>
        <v/>
      </c>
      <c r="N1299" s="161">
        <f t="shared" si="174"/>
        <v>0</v>
      </c>
      <c r="O1299" s="168">
        <f>Input!C1315</f>
        <v>0</v>
      </c>
      <c r="P1299" s="168"/>
      <c r="R1299" s="131">
        <f t="shared" si="175"/>
        <v>0</v>
      </c>
      <c r="S1299" s="133" t="str">
        <f t="shared" si="169"/>
        <v xml:space="preserve"> </v>
      </c>
      <c r="T1299" s="133"/>
      <c r="U1299" s="132" t="str">
        <f>_xlfn.IFNA(IF($D1299=0,LOOKUP($F1299,{0.1,0.2,0.3,0.4,0.5,0.6,0.7,0.8,0.9,1},{22,34,46,58,70,82,94,106,118,130}),""),"")</f>
        <v/>
      </c>
      <c r="V1299" s="132" t="str">
        <f>_xlfn.IFNA(IF($D1299=1,LOOKUP($F1299,{0.1,0.2,0.3,0.4,0.5,0.6,0.7,0.8,0.9,1},{23,35,47,59,71,83,95,107,119,131}),""),"")</f>
        <v/>
      </c>
      <c r="W1299" s="132" t="str">
        <f>_xlfn.IFNA(IF($D1299=2,LOOKUP($F1299,{0.1,0.2,0.3,0.4,0.5,0.6,0.7,0.8,0.9,1},{24,36,48,60,72,84,96,108,120,132}),""),"")</f>
        <v/>
      </c>
      <c r="X1299" s="132" t="str">
        <f>_xlfn.IFNA(IF($D1299=3,LOOKUP($F1299,{0.1,0.2,0.3,0.4,0.5,0.6,0.7,0.8,0.9,1},{25,37,49,61,73,85,97,109,121,133}),""),"")</f>
        <v/>
      </c>
      <c r="Y1299" s="132" t="str">
        <f>_xlfn.IFNA(IF($D1299=4,LOOKUP($F1299,{0.1,0.2,0.3,0.4,0.5,0.6,0.7,0.8,0.9,1},{26,38,50,62,74,86,98,110,122,134}),""),"")</f>
        <v/>
      </c>
      <c r="Z1299" s="132" t="str">
        <f>_xlfn.IFNA(IF($D1299=5,LOOKUP($F1299,{0.1,0.2,0.3,0.4,0.5,0.6,0.7,0.8,0.9,1},{27,39,51,63,75,87,99,111,123,135}),""),"")</f>
        <v/>
      </c>
      <c r="AA1299" s="132">
        <f t="shared" si="170"/>
        <v>0</v>
      </c>
      <c r="AB1299" s="132" t="str">
        <f t="shared" si="171"/>
        <v>00</v>
      </c>
      <c r="AC1299" s="82" t="e">
        <f>VLOOKUP(AB1299,'AMI Ref'!T:U,2,FALSE)</f>
        <v>#N/A</v>
      </c>
      <c r="AD1299" s="124"/>
      <c r="AE1299" s="81" t="str">
        <f>_xlfn.IFNA(IF($D1299=0,IF($J1299="Not Paid by Tenant",0,INDEX('AMI Ref'!$K$5:$N$5,MATCH($J1299,{"Oil","Gas","Electric - Other","ELECTRIC - HEAT PUMP"},0))),0),"")</f>
        <v/>
      </c>
      <c r="AF1299" s="81">
        <f>_xlfn.IFNA(IF($D1299=1,IF($J1299="Not Paid by Tenant",0,INDEX('AMI Ref'!$K$6:$N$6,MATCH($J1299,{"Oil","Gas","Electric - Other","ELECTRIC - HEAT PUMP"},0))),0),"")</f>
        <v>0</v>
      </c>
      <c r="AG1299" s="81">
        <f>_xlfn.IFNA(IF($D1299=2,IF($J1299="Not Paid by Tenant",0,INDEX('AMI Ref'!$K$7:$N$7,MATCH($J1299,{"Oil","Gas","Electric - Other","ELECTRIC - HEAT PUMP"},0))),0),"")</f>
        <v>0</v>
      </c>
      <c r="AH1299" s="81">
        <f>_xlfn.IFNA(IF($D1299=3,IF($J1299="Not Paid by Tenant",0,INDEX('AMI Ref'!$K$8:$N$8,MATCH($J1299,{"Oil","Gas","Electric - Other","ELECTRIC - HEAT PUMP"},0))),0),"")</f>
        <v>0</v>
      </c>
      <c r="AI1299" s="81">
        <f>_xlfn.IFNA(IF($D1299=4,IF($J1299="Not Paid by Tenant",0,INDEX('AMI Ref'!$K$9:$N$9,MATCH($J1299,{"Oil","Gas","Electric - Other","ELECTRIC - HEAT PUMP"},0))),0),"")</f>
        <v>0</v>
      </c>
      <c r="AJ1299" s="81">
        <f>_xlfn.IFNA(IF($D1299=5,IF($J1299="Not Paid by Tenant",0,INDEX('AMI Ref'!$K$10:$N$10,MATCH($J1299,{"Oil","Gas","Electric - Other","ELECTRIC - HEAT PUMP"},0))),0),"")</f>
        <v>0</v>
      </c>
      <c r="AK1299" s="128"/>
      <c r="AL1299" s="81" t="str">
        <f>_xlfn.IFNA(IF($D1299=0,IF($K1299="Not Paid by Tenant",0,INDEX('AMI Ref'!$O$5:$R$5,MATCH($K1299,{"Oil","Gas","Electric - Other","Electric ccASHP - split"},0))),0),"")</f>
        <v/>
      </c>
      <c r="AM1299" s="81">
        <f>_xlfn.IFNA(IF($D1299=1,IF($K1299="Not Paid by Tenant",0,INDEX('AMI Ref'!$O$6:$R$6,MATCH($K1299,{"Oil","Gas","Electric - Other","Electric ccASHP - split"},0))),0),"")</f>
        <v>0</v>
      </c>
      <c r="AN1299" s="81">
        <f>_xlfn.IFNA(IF($D1299=2,IF($K1299="Not Paid by Tenant",0,INDEX('AMI Ref'!$O$7:$R$7,MATCH($K1299,{"Oil","Gas","Electric - Other","Electric ccASHP - split"},0))),0),"")</f>
        <v>0</v>
      </c>
      <c r="AO1299" s="81">
        <f>_xlfn.IFNA(IF($D1299=3,IF($K1299="Not Paid by Tenant",0,INDEX('AMI Ref'!$O$8:$R$8,MATCH($K1299,{"Oil","Gas","Electric - Other","Electric ccASHP - split"},0))),0),"")</f>
        <v>0</v>
      </c>
      <c r="AP1299" s="81">
        <f>_xlfn.IFNA(IF($D1299=4,IF($K1299="Not Paid by Tenant",0,INDEX('AMI Ref'!$O$9:$R$9,MATCH($K1299,{"Oil","Gas","Electric - Other","Electric ccASHP - split"},0))),0),"")</f>
        <v>0</v>
      </c>
      <c r="AQ1299" s="81">
        <f>_xlfn.IFNA(IF($D1299=5,IF($K1299="Not Paid by Tenant",0,INDEX('AMI Ref'!$O$10:$R$10,MATCH($K1299,{"Oil","Gas","Electric - Other","Electric ccASHP - split"},0))),0),"")</f>
        <v>0</v>
      </c>
      <c r="AR1299" s="124">
        <f t="shared" si="172"/>
        <v>0</v>
      </c>
      <c r="AS1299" s="123" t="e">
        <f t="shared" si="173"/>
        <v>#N/A</v>
      </c>
    </row>
    <row r="1300" spans="1:45" x14ac:dyDescent="0.2">
      <c r="A1300" s="130">
        <v>1298</v>
      </c>
      <c r="B1300" s="177">
        <f>IF(OR(COUNTIF($B$2:$B1299,Input!$F1316)&lt;1,COUNTIF($O$2:$O1299,Input!$C1316)&lt;1),Input!F1316,0)</f>
        <v>0</v>
      </c>
      <c r="C1300" s="177">
        <f>IF(OR(COUNTIF($B$2:$B1299,Input!$F1316)&lt;1,COUNTIF($O$2:$O1299,Input!$C1316)&lt;1),Input!G1316,0)</f>
        <v>0</v>
      </c>
      <c r="D1300" s="177">
        <f>IF(OR(COUNTIF($B$2:$B1299,Input!$F1316)&lt;1,COUNTIF($O$2:$O1299,Input!$C1316)&lt;1),Input!H1316,0)</f>
        <v>0</v>
      </c>
      <c r="E1300" s="177">
        <f>IF(OR(COUNTIF($B$2:$B1299,Input!$F1316)&lt;1,COUNTIF($O$2:$O1299,Input!$C1316)&lt;1),Input!I1316,0)</f>
        <v>0</v>
      </c>
      <c r="F1300" s="177">
        <f>IF(OR(COUNTIF($B$2:$B1299,Input!$F1316)&lt;1,COUNTIF($O$2:$O1299,Input!$C1316)&lt;1),Input!J1316,0)</f>
        <v>0</v>
      </c>
      <c r="G1300" s="177">
        <f>IF(OR(COUNTIF($B$2:$B1299,Input!$F1316)&lt;1,COUNTIF($O$2:$O1299,Input!$C1316)&lt;1),Input!K1316,0)</f>
        <v>0</v>
      </c>
      <c r="H1300" s="177">
        <f>IF(OR(COUNTIF($B$2:$B1299,Input!$F1316)&lt;1,COUNTIF($O$2:$O1299,Input!$C1316)&lt;1),Input!L1316,0)</f>
        <v>0</v>
      </c>
      <c r="I1300" s="177">
        <f>IF(OR(COUNTIF($B$2:$B1299,Input!$F1316)&lt;1,COUNTIF($O$2:$O1299,Input!$C1316)&lt;1),Input!M1316,0)</f>
        <v>0</v>
      </c>
      <c r="J1300" s="177">
        <f>IF(OR(COUNTIF($B$2:$B1299,Input!$F1316)&lt;1,COUNTIF($O$2:$O1299,Input!$C1316)&lt;1),Input!N1316,0)</f>
        <v>0</v>
      </c>
      <c r="K1300" s="177">
        <f>IF(OR(COUNTIF($B$2:$B1299,Input!$F1316)&lt;1,COUNTIF($O$2:$O1299,Input!$C1316)&lt;1),Input!O1316,0)</f>
        <v>0</v>
      </c>
      <c r="L1300" s="177">
        <f>IF(OR(COUNTIF($B$2:$B1299,Input!$F1316)&lt;1,COUNTIF($O$2:$O1299,Input!$C1316)&lt;1),Input!P1316,0)</f>
        <v>0</v>
      </c>
      <c r="M1300" s="129" t="str">
        <f t="shared" si="168"/>
        <v/>
      </c>
      <c r="N1300" s="161">
        <f t="shared" si="174"/>
        <v>0</v>
      </c>
      <c r="O1300" s="168">
        <f>Input!C1316</f>
        <v>0</v>
      </c>
      <c r="P1300" s="168"/>
      <c r="R1300" s="131">
        <f t="shared" si="175"/>
        <v>0</v>
      </c>
      <c r="S1300" s="133" t="str">
        <f t="shared" si="169"/>
        <v xml:space="preserve"> </v>
      </c>
      <c r="T1300" s="133"/>
      <c r="U1300" s="132" t="str">
        <f>_xlfn.IFNA(IF($D1300=0,LOOKUP($F1300,{0.1,0.2,0.3,0.4,0.5,0.6,0.7,0.8,0.9,1},{22,34,46,58,70,82,94,106,118,130}),""),"")</f>
        <v/>
      </c>
      <c r="V1300" s="132" t="str">
        <f>_xlfn.IFNA(IF($D1300=1,LOOKUP($F1300,{0.1,0.2,0.3,0.4,0.5,0.6,0.7,0.8,0.9,1},{23,35,47,59,71,83,95,107,119,131}),""),"")</f>
        <v/>
      </c>
      <c r="W1300" s="132" t="str">
        <f>_xlfn.IFNA(IF($D1300=2,LOOKUP($F1300,{0.1,0.2,0.3,0.4,0.5,0.6,0.7,0.8,0.9,1},{24,36,48,60,72,84,96,108,120,132}),""),"")</f>
        <v/>
      </c>
      <c r="X1300" s="132" t="str">
        <f>_xlfn.IFNA(IF($D1300=3,LOOKUP($F1300,{0.1,0.2,0.3,0.4,0.5,0.6,0.7,0.8,0.9,1},{25,37,49,61,73,85,97,109,121,133}),""),"")</f>
        <v/>
      </c>
      <c r="Y1300" s="132" t="str">
        <f>_xlfn.IFNA(IF($D1300=4,LOOKUP($F1300,{0.1,0.2,0.3,0.4,0.5,0.6,0.7,0.8,0.9,1},{26,38,50,62,74,86,98,110,122,134}),""),"")</f>
        <v/>
      </c>
      <c r="Z1300" s="132" t="str">
        <f>_xlfn.IFNA(IF($D1300=5,LOOKUP($F1300,{0.1,0.2,0.3,0.4,0.5,0.6,0.7,0.8,0.9,1},{27,39,51,63,75,87,99,111,123,135}),""),"")</f>
        <v/>
      </c>
      <c r="AA1300" s="132">
        <f t="shared" si="170"/>
        <v>0</v>
      </c>
      <c r="AB1300" s="132" t="str">
        <f t="shared" si="171"/>
        <v>00</v>
      </c>
      <c r="AC1300" s="82" t="e">
        <f>VLOOKUP(AB1300,'AMI Ref'!T:U,2,FALSE)</f>
        <v>#N/A</v>
      </c>
      <c r="AD1300" s="124"/>
      <c r="AE1300" s="81" t="str">
        <f>_xlfn.IFNA(IF($D1300=0,IF($J1300="Not Paid by Tenant",0,INDEX('AMI Ref'!$K$5:$N$5,MATCH($J1300,{"Oil","Gas","Electric - Other","ELECTRIC - HEAT PUMP"},0))),0),"")</f>
        <v/>
      </c>
      <c r="AF1300" s="81">
        <f>_xlfn.IFNA(IF($D1300=1,IF($J1300="Not Paid by Tenant",0,INDEX('AMI Ref'!$K$6:$N$6,MATCH($J1300,{"Oil","Gas","Electric - Other","ELECTRIC - HEAT PUMP"},0))),0),"")</f>
        <v>0</v>
      </c>
      <c r="AG1300" s="81">
        <f>_xlfn.IFNA(IF($D1300=2,IF($J1300="Not Paid by Tenant",0,INDEX('AMI Ref'!$K$7:$N$7,MATCH($J1300,{"Oil","Gas","Electric - Other","ELECTRIC - HEAT PUMP"},0))),0),"")</f>
        <v>0</v>
      </c>
      <c r="AH1300" s="81">
        <f>_xlfn.IFNA(IF($D1300=3,IF($J1300="Not Paid by Tenant",0,INDEX('AMI Ref'!$K$8:$N$8,MATCH($J1300,{"Oil","Gas","Electric - Other","ELECTRIC - HEAT PUMP"},0))),0),"")</f>
        <v>0</v>
      </c>
      <c r="AI1300" s="81">
        <f>_xlfn.IFNA(IF($D1300=4,IF($J1300="Not Paid by Tenant",0,INDEX('AMI Ref'!$K$9:$N$9,MATCH($J1300,{"Oil","Gas","Electric - Other","ELECTRIC - HEAT PUMP"},0))),0),"")</f>
        <v>0</v>
      </c>
      <c r="AJ1300" s="81">
        <f>_xlfn.IFNA(IF($D1300=5,IF($J1300="Not Paid by Tenant",0,INDEX('AMI Ref'!$K$10:$N$10,MATCH($J1300,{"Oil","Gas","Electric - Other","ELECTRIC - HEAT PUMP"},0))),0),"")</f>
        <v>0</v>
      </c>
      <c r="AK1300" s="128"/>
      <c r="AL1300" s="81" t="str">
        <f>_xlfn.IFNA(IF($D1300=0,IF($K1300="Not Paid by Tenant",0,INDEX('AMI Ref'!$O$5:$R$5,MATCH($K1300,{"Oil","Gas","Electric - Other","Electric ccASHP - split"},0))),0),"")</f>
        <v/>
      </c>
      <c r="AM1300" s="81">
        <f>_xlfn.IFNA(IF($D1300=1,IF($K1300="Not Paid by Tenant",0,INDEX('AMI Ref'!$O$6:$R$6,MATCH($K1300,{"Oil","Gas","Electric - Other","Electric ccASHP - split"},0))),0),"")</f>
        <v>0</v>
      </c>
      <c r="AN1300" s="81">
        <f>_xlfn.IFNA(IF($D1300=2,IF($K1300="Not Paid by Tenant",0,INDEX('AMI Ref'!$O$7:$R$7,MATCH($K1300,{"Oil","Gas","Electric - Other","Electric ccASHP - split"},0))),0),"")</f>
        <v>0</v>
      </c>
      <c r="AO1300" s="81">
        <f>_xlfn.IFNA(IF($D1300=3,IF($K1300="Not Paid by Tenant",0,INDEX('AMI Ref'!$O$8:$R$8,MATCH($K1300,{"Oil","Gas","Electric - Other","Electric ccASHP - split"},0))),0),"")</f>
        <v>0</v>
      </c>
      <c r="AP1300" s="81">
        <f>_xlfn.IFNA(IF($D1300=4,IF($K1300="Not Paid by Tenant",0,INDEX('AMI Ref'!$O$9:$R$9,MATCH($K1300,{"Oil","Gas","Electric - Other","Electric ccASHP - split"},0))),0),"")</f>
        <v>0</v>
      </c>
      <c r="AQ1300" s="81">
        <f>_xlfn.IFNA(IF($D1300=5,IF($K1300="Not Paid by Tenant",0,INDEX('AMI Ref'!$O$10:$R$10,MATCH($K1300,{"Oil","Gas","Electric - Other","Electric ccASHP - split"},0))),0),"")</f>
        <v>0</v>
      </c>
      <c r="AR1300" s="124">
        <f t="shared" si="172"/>
        <v>0</v>
      </c>
      <c r="AS1300" s="123" t="e">
        <f t="shared" si="173"/>
        <v>#N/A</v>
      </c>
    </row>
    <row r="1301" spans="1:45" x14ac:dyDescent="0.2">
      <c r="A1301" s="130">
        <v>1299</v>
      </c>
      <c r="B1301" s="177">
        <f>IF(OR(COUNTIF($B$2:$B1300,Input!$F1317)&lt;1,COUNTIF($O$2:$O1300,Input!$C1317)&lt;1),Input!F1317,0)</f>
        <v>0</v>
      </c>
      <c r="C1301" s="177">
        <f>IF(OR(COUNTIF($B$2:$B1300,Input!$F1317)&lt;1,COUNTIF($O$2:$O1300,Input!$C1317)&lt;1),Input!G1317,0)</f>
        <v>0</v>
      </c>
      <c r="D1301" s="177">
        <f>IF(OR(COUNTIF($B$2:$B1300,Input!$F1317)&lt;1,COUNTIF($O$2:$O1300,Input!$C1317)&lt;1),Input!H1317,0)</f>
        <v>0</v>
      </c>
      <c r="E1301" s="177">
        <f>IF(OR(COUNTIF($B$2:$B1300,Input!$F1317)&lt;1,COUNTIF($O$2:$O1300,Input!$C1317)&lt;1),Input!I1317,0)</f>
        <v>0</v>
      </c>
      <c r="F1301" s="177">
        <f>IF(OR(COUNTIF($B$2:$B1300,Input!$F1317)&lt;1,COUNTIF($O$2:$O1300,Input!$C1317)&lt;1),Input!J1317,0)</f>
        <v>0</v>
      </c>
      <c r="G1301" s="177">
        <f>IF(OR(COUNTIF($B$2:$B1300,Input!$F1317)&lt;1,COUNTIF($O$2:$O1300,Input!$C1317)&lt;1),Input!K1317,0)</f>
        <v>0</v>
      </c>
      <c r="H1301" s="177">
        <f>IF(OR(COUNTIF($B$2:$B1300,Input!$F1317)&lt;1,COUNTIF($O$2:$O1300,Input!$C1317)&lt;1),Input!L1317,0)</f>
        <v>0</v>
      </c>
      <c r="I1301" s="177">
        <f>IF(OR(COUNTIF($B$2:$B1300,Input!$F1317)&lt;1,COUNTIF($O$2:$O1300,Input!$C1317)&lt;1),Input!M1317,0)</f>
        <v>0</v>
      </c>
      <c r="J1301" s="177">
        <f>IF(OR(COUNTIF($B$2:$B1300,Input!$F1317)&lt;1,COUNTIF($O$2:$O1300,Input!$C1317)&lt;1),Input!N1317,0)</f>
        <v>0</v>
      </c>
      <c r="K1301" s="177">
        <f>IF(OR(COUNTIF($B$2:$B1300,Input!$F1317)&lt;1,COUNTIF($O$2:$O1300,Input!$C1317)&lt;1),Input!O1317,0)</f>
        <v>0</v>
      </c>
      <c r="L1301" s="177">
        <f>IF(OR(COUNTIF($B$2:$B1300,Input!$F1317)&lt;1,COUNTIF($O$2:$O1300,Input!$C1317)&lt;1),Input!P1317,0)</f>
        <v>0</v>
      </c>
      <c r="M1301" s="129" t="str">
        <f t="shared" si="168"/>
        <v/>
      </c>
      <c r="N1301" s="161">
        <f t="shared" si="174"/>
        <v>0</v>
      </c>
      <c r="O1301" s="168">
        <f>Input!C1317</f>
        <v>0</v>
      </c>
      <c r="P1301" s="168"/>
      <c r="R1301" s="131">
        <f t="shared" si="175"/>
        <v>0</v>
      </c>
      <c r="S1301" s="133" t="str">
        <f t="shared" si="169"/>
        <v xml:space="preserve"> </v>
      </c>
      <c r="T1301" s="133"/>
      <c r="U1301" s="132" t="str">
        <f>_xlfn.IFNA(IF($D1301=0,LOOKUP($F1301,{0.1,0.2,0.3,0.4,0.5,0.6,0.7,0.8,0.9,1},{22,34,46,58,70,82,94,106,118,130}),""),"")</f>
        <v/>
      </c>
      <c r="V1301" s="132" t="str">
        <f>_xlfn.IFNA(IF($D1301=1,LOOKUP($F1301,{0.1,0.2,0.3,0.4,0.5,0.6,0.7,0.8,0.9,1},{23,35,47,59,71,83,95,107,119,131}),""),"")</f>
        <v/>
      </c>
      <c r="W1301" s="132" t="str">
        <f>_xlfn.IFNA(IF($D1301=2,LOOKUP($F1301,{0.1,0.2,0.3,0.4,0.5,0.6,0.7,0.8,0.9,1},{24,36,48,60,72,84,96,108,120,132}),""),"")</f>
        <v/>
      </c>
      <c r="X1301" s="132" t="str">
        <f>_xlfn.IFNA(IF($D1301=3,LOOKUP($F1301,{0.1,0.2,0.3,0.4,0.5,0.6,0.7,0.8,0.9,1},{25,37,49,61,73,85,97,109,121,133}),""),"")</f>
        <v/>
      </c>
      <c r="Y1301" s="132" t="str">
        <f>_xlfn.IFNA(IF($D1301=4,LOOKUP($F1301,{0.1,0.2,0.3,0.4,0.5,0.6,0.7,0.8,0.9,1},{26,38,50,62,74,86,98,110,122,134}),""),"")</f>
        <v/>
      </c>
      <c r="Z1301" s="132" t="str">
        <f>_xlfn.IFNA(IF($D1301=5,LOOKUP($F1301,{0.1,0.2,0.3,0.4,0.5,0.6,0.7,0.8,0.9,1},{27,39,51,63,75,87,99,111,123,135}),""),"")</f>
        <v/>
      </c>
      <c r="AA1301" s="132">
        <f t="shared" si="170"/>
        <v>0</v>
      </c>
      <c r="AB1301" s="132" t="str">
        <f t="shared" si="171"/>
        <v>00</v>
      </c>
      <c r="AC1301" s="82" t="e">
        <f>VLOOKUP(AB1301,'AMI Ref'!T:U,2,FALSE)</f>
        <v>#N/A</v>
      </c>
      <c r="AD1301" s="124"/>
      <c r="AE1301" s="81" t="str">
        <f>_xlfn.IFNA(IF($D1301=0,IF($J1301="Not Paid by Tenant",0,INDEX('AMI Ref'!$K$5:$N$5,MATCH($J1301,{"Oil","Gas","Electric - Other","ELECTRIC - HEAT PUMP"},0))),0),"")</f>
        <v/>
      </c>
      <c r="AF1301" s="81">
        <f>_xlfn.IFNA(IF($D1301=1,IF($J1301="Not Paid by Tenant",0,INDEX('AMI Ref'!$K$6:$N$6,MATCH($J1301,{"Oil","Gas","Electric - Other","ELECTRIC - HEAT PUMP"},0))),0),"")</f>
        <v>0</v>
      </c>
      <c r="AG1301" s="81">
        <f>_xlfn.IFNA(IF($D1301=2,IF($J1301="Not Paid by Tenant",0,INDEX('AMI Ref'!$K$7:$N$7,MATCH($J1301,{"Oil","Gas","Electric - Other","ELECTRIC - HEAT PUMP"},0))),0),"")</f>
        <v>0</v>
      </c>
      <c r="AH1301" s="81">
        <f>_xlfn.IFNA(IF($D1301=3,IF($J1301="Not Paid by Tenant",0,INDEX('AMI Ref'!$K$8:$N$8,MATCH($J1301,{"Oil","Gas","Electric - Other","ELECTRIC - HEAT PUMP"},0))),0),"")</f>
        <v>0</v>
      </c>
      <c r="AI1301" s="81">
        <f>_xlfn.IFNA(IF($D1301=4,IF($J1301="Not Paid by Tenant",0,INDEX('AMI Ref'!$K$9:$N$9,MATCH($J1301,{"Oil","Gas","Electric - Other","ELECTRIC - HEAT PUMP"},0))),0),"")</f>
        <v>0</v>
      </c>
      <c r="AJ1301" s="81">
        <f>_xlfn.IFNA(IF($D1301=5,IF($J1301="Not Paid by Tenant",0,INDEX('AMI Ref'!$K$10:$N$10,MATCH($J1301,{"Oil","Gas","Electric - Other","ELECTRIC - HEAT PUMP"},0))),0),"")</f>
        <v>0</v>
      </c>
      <c r="AK1301" s="128"/>
      <c r="AL1301" s="81" t="str">
        <f>_xlfn.IFNA(IF($D1301=0,IF($K1301="Not Paid by Tenant",0,INDEX('AMI Ref'!$O$5:$R$5,MATCH($K1301,{"Oil","Gas","Electric - Other","Electric ccASHP - split"},0))),0),"")</f>
        <v/>
      </c>
      <c r="AM1301" s="81">
        <f>_xlfn.IFNA(IF($D1301=1,IF($K1301="Not Paid by Tenant",0,INDEX('AMI Ref'!$O$6:$R$6,MATCH($K1301,{"Oil","Gas","Electric - Other","Electric ccASHP - split"},0))),0),"")</f>
        <v>0</v>
      </c>
      <c r="AN1301" s="81">
        <f>_xlfn.IFNA(IF($D1301=2,IF($K1301="Not Paid by Tenant",0,INDEX('AMI Ref'!$O$7:$R$7,MATCH($K1301,{"Oil","Gas","Electric - Other","Electric ccASHP - split"},0))),0),"")</f>
        <v>0</v>
      </c>
      <c r="AO1301" s="81">
        <f>_xlfn.IFNA(IF($D1301=3,IF($K1301="Not Paid by Tenant",0,INDEX('AMI Ref'!$O$8:$R$8,MATCH($K1301,{"Oil","Gas","Electric - Other","Electric ccASHP - split"},0))),0),"")</f>
        <v>0</v>
      </c>
      <c r="AP1301" s="81">
        <f>_xlfn.IFNA(IF($D1301=4,IF($K1301="Not Paid by Tenant",0,INDEX('AMI Ref'!$O$9:$R$9,MATCH($K1301,{"Oil","Gas","Electric - Other","Electric ccASHP - split"},0))),0),"")</f>
        <v>0</v>
      </c>
      <c r="AQ1301" s="81">
        <f>_xlfn.IFNA(IF($D1301=5,IF($K1301="Not Paid by Tenant",0,INDEX('AMI Ref'!$O$10:$R$10,MATCH($K1301,{"Oil","Gas","Electric - Other","Electric ccASHP - split"},0))),0),"")</f>
        <v>0</v>
      </c>
      <c r="AR1301" s="124">
        <f t="shared" si="172"/>
        <v>0</v>
      </c>
      <c r="AS1301" s="123" t="e">
        <f t="shared" si="173"/>
        <v>#N/A</v>
      </c>
    </row>
    <row r="1302" spans="1:45" x14ac:dyDescent="0.2">
      <c r="A1302" s="130">
        <v>1300</v>
      </c>
      <c r="B1302" s="177">
        <f>IF(OR(COUNTIF($B$2:$B1301,Input!$F1318)&lt;1,COUNTIF($O$2:$O1301,Input!$C1318)&lt;1),Input!F1318,0)</f>
        <v>0</v>
      </c>
      <c r="C1302" s="177">
        <f>IF(OR(COUNTIF($B$2:$B1301,Input!$F1318)&lt;1,COUNTIF($O$2:$O1301,Input!$C1318)&lt;1),Input!G1318,0)</f>
        <v>0</v>
      </c>
      <c r="D1302" s="177">
        <f>IF(OR(COUNTIF($B$2:$B1301,Input!$F1318)&lt;1,COUNTIF($O$2:$O1301,Input!$C1318)&lt;1),Input!H1318,0)</f>
        <v>0</v>
      </c>
      <c r="E1302" s="177">
        <f>IF(OR(COUNTIF($B$2:$B1301,Input!$F1318)&lt;1,COUNTIF($O$2:$O1301,Input!$C1318)&lt;1),Input!I1318,0)</f>
        <v>0</v>
      </c>
      <c r="F1302" s="177">
        <f>IF(OR(COUNTIF($B$2:$B1301,Input!$F1318)&lt;1,COUNTIF($O$2:$O1301,Input!$C1318)&lt;1),Input!J1318,0)</f>
        <v>0</v>
      </c>
      <c r="G1302" s="177">
        <f>IF(OR(COUNTIF($B$2:$B1301,Input!$F1318)&lt;1,COUNTIF($O$2:$O1301,Input!$C1318)&lt;1),Input!K1318,0)</f>
        <v>0</v>
      </c>
      <c r="H1302" s="177">
        <f>IF(OR(COUNTIF($B$2:$B1301,Input!$F1318)&lt;1,COUNTIF($O$2:$O1301,Input!$C1318)&lt;1),Input!L1318,0)</f>
        <v>0</v>
      </c>
      <c r="I1302" s="177">
        <f>IF(OR(COUNTIF($B$2:$B1301,Input!$F1318)&lt;1,COUNTIF($O$2:$O1301,Input!$C1318)&lt;1),Input!M1318,0)</f>
        <v>0</v>
      </c>
      <c r="J1302" s="177">
        <f>IF(OR(COUNTIF($B$2:$B1301,Input!$F1318)&lt;1,COUNTIF($O$2:$O1301,Input!$C1318)&lt;1),Input!N1318,0)</f>
        <v>0</v>
      </c>
      <c r="K1302" s="177">
        <f>IF(OR(COUNTIF($B$2:$B1301,Input!$F1318)&lt;1,COUNTIF($O$2:$O1301,Input!$C1318)&lt;1),Input!O1318,0)</f>
        <v>0</v>
      </c>
      <c r="L1302" s="177">
        <f>IF(OR(COUNTIF($B$2:$B1301,Input!$F1318)&lt;1,COUNTIF($O$2:$O1301,Input!$C1318)&lt;1),Input!P1318,0)</f>
        <v>0</v>
      </c>
      <c r="M1302" s="129" t="str">
        <f t="shared" si="168"/>
        <v/>
      </c>
      <c r="N1302" s="161">
        <f t="shared" si="174"/>
        <v>0</v>
      </c>
      <c r="O1302" s="168">
        <f>Input!C1318</f>
        <v>0</v>
      </c>
      <c r="P1302" s="168"/>
      <c r="R1302" s="131">
        <f t="shared" si="175"/>
        <v>0</v>
      </c>
      <c r="S1302" s="133" t="str">
        <f t="shared" si="169"/>
        <v xml:space="preserve"> </v>
      </c>
      <c r="T1302" s="133"/>
      <c r="U1302" s="132" t="str">
        <f>_xlfn.IFNA(IF($D1302=0,LOOKUP($F1302,{0.1,0.2,0.3,0.4,0.5,0.6,0.7,0.8,0.9,1},{22,34,46,58,70,82,94,106,118,130}),""),"")</f>
        <v/>
      </c>
      <c r="V1302" s="132" t="str">
        <f>_xlfn.IFNA(IF($D1302=1,LOOKUP($F1302,{0.1,0.2,0.3,0.4,0.5,0.6,0.7,0.8,0.9,1},{23,35,47,59,71,83,95,107,119,131}),""),"")</f>
        <v/>
      </c>
      <c r="W1302" s="132" t="str">
        <f>_xlfn.IFNA(IF($D1302=2,LOOKUP($F1302,{0.1,0.2,0.3,0.4,0.5,0.6,0.7,0.8,0.9,1},{24,36,48,60,72,84,96,108,120,132}),""),"")</f>
        <v/>
      </c>
      <c r="X1302" s="132" t="str">
        <f>_xlfn.IFNA(IF($D1302=3,LOOKUP($F1302,{0.1,0.2,0.3,0.4,0.5,0.6,0.7,0.8,0.9,1},{25,37,49,61,73,85,97,109,121,133}),""),"")</f>
        <v/>
      </c>
      <c r="Y1302" s="132" t="str">
        <f>_xlfn.IFNA(IF($D1302=4,LOOKUP($F1302,{0.1,0.2,0.3,0.4,0.5,0.6,0.7,0.8,0.9,1},{26,38,50,62,74,86,98,110,122,134}),""),"")</f>
        <v/>
      </c>
      <c r="Z1302" s="132" t="str">
        <f>_xlfn.IFNA(IF($D1302=5,LOOKUP($F1302,{0.1,0.2,0.3,0.4,0.5,0.6,0.7,0.8,0.9,1},{27,39,51,63,75,87,99,111,123,135}),""),"")</f>
        <v/>
      </c>
      <c r="AA1302" s="132">
        <f t="shared" si="170"/>
        <v>0</v>
      </c>
      <c r="AB1302" s="132" t="str">
        <f t="shared" si="171"/>
        <v>00</v>
      </c>
      <c r="AC1302" s="82" t="e">
        <f>VLOOKUP(AB1302,'AMI Ref'!T:U,2,FALSE)</f>
        <v>#N/A</v>
      </c>
      <c r="AD1302" s="124"/>
      <c r="AE1302" s="81" t="str">
        <f>_xlfn.IFNA(IF($D1302=0,IF($J1302="Not Paid by Tenant",0,INDEX('AMI Ref'!$K$5:$N$5,MATCH($J1302,{"Oil","Gas","Electric - Other","ELECTRIC - HEAT PUMP"},0))),0),"")</f>
        <v/>
      </c>
      <c r="AF1302" s="81">
        <f>_xlfn.IFNA(IF($D1302=1,IF($J1302="Not Paid by Tenant",0,INDEX('AMI Ref'!$K$6:$N$6,MATCH($J1302,{"Oil","Gas","Electric - Other","ELECTRIC - HEAT PUMP"},0))),0),"")</f>
        <v>0</v>
      </c>
      <c r="AG1302" s="81">
        <f>_xlfn.IFNA(IF($D1302=2,IF($J1302="Not Paid by Tenant",0,INDEX('AMI Ref'!$K$7:$N$7,MATCH($J1302,{"Oil","Gas","Electric - Other","ELECTRIC - HEAT PUMP"},0))),0),"")</f>
        <v>0</v>
      </c>
      <c r="AH1302" s="81">
        <f>_xlfn.IFNA(IF($D1302=3,IF($J1302="Not Paid by Tenant",0,INDEX('AMI Ref'!$K$8:$N$8,MATCH($J1302,{"Oil","Gas","Electric - Other","ELECTRIC - HEAT PUMP"},0))),0),"")</f>
        <v>0</v>
      </c>
      <c r="AI1302" s="81">
        <f>_xlfn.IFNA(IF($D1302=4,IF($J1302="Not Paid by Tenant",0,INDEX('AMI Ref'!$K$9:$N$9,MATCH($J1302,{"Oil","Gas","Electric - Other","ELECTRIC - HEAT PUMP"},0))),0),"")</f>
        <v>0</v>
      </c>
      <c r="AJ1302" s="81">
        <f>_xlfn.IFNA(IF($D1302=5,IF($J1302="Not Paid by Tenant",0,INDEX('AMI Ref'!$K$10:$N$10,MATCH($J1302,{"Oil","Gas","Electric - Other","ELECTRIC - HEAT PUMP"},0))),0),"")</f>
        <v>0</v>
      </c>
      <c r="AK1302" s="128"/>
      <c r="AL1302" s="81" t="str">
        <f>_xlfn.IFNA(IF($D1302=0,IF($K1302="Not Paid by Tenant",0,INDEX('AMI Ref'!$O$5:$R$5,MATCH($K1302,{"Oil","Gas","Electric - Other","Electric ccASHP - split"},0))),0),"")</f>
        <v/>
      </c>
      <c r="AM1302" s="81">
        <f>_xlfn.IFNA(IF($D1302=1,IF($K1302="Not Paid by Tenant",0,INDEX('AMI Ref'!$O$6:$R$6,MATCH($K1302,{"Oil","Gas","Electric - Other","Electric ccASHP - split"},0))),0),"")</f>
        <v>0</v>
      </c>
      <c r="AN1302" s="81">
        <f>_xlfn.IFNA(IF($D1302=2,IF($K1302="Not Paid by Tenant",0,INDEX('AMI Ref'!$O$7:$R$7,MATCH($K1302,{"Oil","Gas","Electric - Other","Electric ccASHP - split"},0))),0),"")</f>
        <v>0</v>
      </c>
      <c r="AO1302" s="81">
        <f>_xlfn.IFNA(IF($D1302=3,IF($K1302="Not Paid by Tenant",0,INDEX('AMI Ref'!$O$8:$R$8,MATCH($K1302,{"Oil","Gas","Electric - Other","Electric ccASHP - split"},0))),0),"")</f>
        <v>0</v>
      </c>
      <c r="AP1302" s="81">
        <f>_xlfn.IFNA(IF($D1302=4,IF($K1302="Not Paid by Tenant",0,INDEX('AMI Ref'!$O$9:$R$9,MATCH($K1302,{"Oil","Gas","Electric - Other","Electric ccASHP - split"},0))),0),"")</f>
        <v>0</v>
      </c>
      <c r="AQ1302" s="81">
        <f>_xlfn.IFNA(IF($D1302=5,IF($K1302="Not Paid by Tenant",0,INDEX('AMI Ref'!$O$10:$R$10,MATCH($K1302,{"Oil","Gas","Electric - Other","Electric ccASHP - split"},0))),0),"")</f>
        <v>0</v>
      </c>
      <c r="AR1302" s="124">
        <f t="shared" si="172"/>
        <v>0</v>
      </c>
      <c r="AS1302" s="123" t="e">
        <f t="shared" si="173"/>
        <v>#N/A</v>
      </c>
    </row>
    <row r="1303" spans="1:45" x14ac:dyDescent="0.2">
      <c r="A1303" s="130">
        <v>1301</v>
      </c>
      <c r="B1303" s="177">
        <f>IF(OR(COUNTIF($B$2:$B1302,Input!$F1319)&lt;1,COUNTIF($O$2:$O1302,Input!$C1319)&lt;1),Input!F1319,0)</f>
        <v>0</v>
      </c>
      <c r="C1303" s="177">
        <f>IF(OR(COUNTIF($B$2:$B1302,Input!$F1319)&lt;1,COUNTIF($O$2:$O1302,Input!$C1319)&lt;1),Input!G1319,0)</f>
        <v>0</v>
      </c>
      <c r="D1303" s="177">
        <f>IF(OR(COUNTIF($B$2:$B1302,Input!$F1319)&lt;1,COUNTIF($O$2:$O1302,Input!$C1319)&lt;1),Input!H1319,0)</f>
        <v>0</v>
      </c>
      <c r="E1303" s="177">
        <f>IF(OR(COUNTIF($B$2:$B1302,Input!$F1319)&lt;1,COUNTIF($O$2:$O1302,Input!$C1319)&lt;1),Input!I1319,0)</f>
        <v>0</v>
      </c>
      <c r="F1303" s="177">
        <f>IF(OR(COUNTIF($B$2:$B1302,Input!$F1319)&lt;1,COUNTIF($O$2:$O1302,Input!$C1319)&lt;1),Input!J1319,0)</f>
        <v>0</v>
      </c>
      <c r="G1303" s="177">
        <f>IF(OR(COUNTIF($B$2:$B1302,Input!$F1319)&lt;1,COUNTIF($O$2:$O1302,Input!$C1319)&lt;1),Input!K1319,0)</f>
        <v>0</v>
      </c>
      <c r="H1303" s="177">
        <f>IF(OR(COUNTIF($B$2:$B1302,Input!$F1319)&lt;1,COUNTIF($O$2:$O1302,Input!$C1319)&lt;1),Input!L1319,0)</f>
        <v>0</v>
      </c>
      <c r="I1303" s="177">
        <f>IF(OR(COUNTIF($B$2:$B1302,Input!$F1319)&lt;1,COUNTIF($O$2:$O1302,Input!$C1319)&lt;1),Input!M1319,0)</f>
        <v>0</v>
      </c>
      <c r="J1303" s="177">
        <f>IF(OR(COUNTIF($B$2:$B1302,Input!$F1319)&lt;1,COUNTIF($O$2:$O1302,Input!$C1319)&lt;1),Input!N1319,0)</f>
        <v>0</v>
      </c>
      <c r="K1303" s="177">
        <f>IF(OR(COUNTIF($B$2:$B1302,Input!$F1319)&lt;1,COUNTIF($O$2:$O1302,Input!$C1319)&lt;1),Input!O1319,0)</f>
        <v>0</v>
      </c>
      <c r="L1303" s="177">
        <f>IF(OR(COUNTIF($B$2:$B1302,Input!$F1319)&lt;1,COUNTIF($O$2:$O1302,Input!$C1319)&lt;1),Input!P1319,0)</f>
        <v>0</v>
      </c>
      <c r="M1303" s="129" t="str">
        <f t="shared" si="168"/>
        <v/>
      </c>
      <c r="N1303" s="161">
        <f t="shared" si="174"/>
        <v>0</v>
      </c>
      <c r="O1303" s="168">
        <f>Input!C1319</f>
        <v>0</v>
      </c>
      <c r="P1303" s="168"/>
      <c r="R1303" s="131">
        <f t="shared" si="175"/>
        <v>0</v>
      </c>
      <c r="S1303" s="133" t="str">
        <f t="shared" si="169"/>
        <v xml:space="preserve"> </v>
      </c>
      <c r="T1303" s="133"/>
      <c r="U1303" s="132" t="str">
        <f>_xlfn.IFNA(IF($D1303=0,LOOKUP($F1303,{0.1,0.2,0.3,0.4,0.5,0.6,0.7,0.8,0.9,1},{22,34,46,58,70,82,94,106,118,130}),""),"")</f>
        <v/>
      </c>
      <c r="V1303" s="132" t="str">
        <f>_xlfn.IFNA(IF($D1303=1,LOOKUP($F1303,{0.1,0.2,0.3,0.4,0.5,0.6,0.7,0.8,0.9,1},{23,35,47,59,71,83,95,107,119,131}),""),"")</f>
        <v/>
      </c>
      <c r="W1303" s="132" t="str">
        <f>_xlfn.IFNA(IF($D1303=2,LOOKUP($F1303,{0.1,0.2,0.3,0.4,0.5,0.6,0.7,0.8,0.9,1},{24,36,48,60,72,84,96,108,120,132}),""),"")</f>
        <v/>
      </c>
      <c r="X1303" s="132" t="str">
        <f>_xlfn.IFNA(IF($D1303=3,LOOKUP($F1303,{0.1,0.2,0.3,0.4,0.5,0.6,0.7,0.8,0.9,1},{25,37,49,61,73,85,97,109,121,133}),""),"")</f>
        <v/>
      </c>
      <c r="Y1303" s="132" t="str">
        <f>_xlfn.IFNA(IF($D1303=4,LOOKUP($F1303,{0.1,0.2,0.3,0.4,0.5,0.6,0.7,0.8,0.9,1},{26,38,50,62,74,86,98,110,122,134}),""),"")</f>
        <v/>
      </c>
      <c r="Z1303" s="132" t="str">
        <f>_xlfn.IFNA(IF($D1303=5,LOOKUP($F1303,{0.1,0.2,0.3,0.4,0.5,0.6,0.7,0.8,0.9,1},{27,39,51,63,75,87,99,111,123,135}),""),"")</f>
        <v/>
      </c>
      <c r="AA1303" s="132">
        <f t="shared" si="170"/>
        <v>0</v>
      </c>
      <c r="AB1303" s="132" t="str">
        <f t="shared" si="171"/>
        <v>00</v>
      </c>
      <c r="AC1303" s="82" t="e">
        <f>VLOOKUP(AB1303,'AMI Ref'!T:U,2,FALSE)</f>
        <v>#N/A</v>
      </c>
      <c r="AD1303" s="124"/>
      <c r="AE1303" s="81" t="str">
        <f>_xlfn.IFNA(IF($D1303=0,IF($J1303="Not Paid by Tenant",0,INDEX('AMI Ref'!$K$5:$N$5,MATCH($J1303,{"Oil","Gas","Electric - Other","ELECTRIC - HEAT PUMP"},0))),0),"")</f>
        <v/>
      </c>
      <c r="AF1303" s="81">
        <f>_xlfn.IFNA(IF($D1303=1,IF($J1303="Not Paid by Tenant",0,INDEX('AMI Ref'!$K$6:$N$6,MATCH($J1303,{"Oil","Gas","Electric - Other","ELECTRIC - HEAT PUMP"},0))),0),"")</f>
        <v>0</v>
      </c>
      <c r="AG1303" s="81">
        <f>_xlfn.IFNA(IF($D1303=2,IF($J1303="Not Paid by Tenant",0,INDEX('AMI Ref'!$K$7:$N$7,MATCH($J1303,{"Oil","Gas","Electric - Other","ELECTRIC - HEAT PUMP"},0))),0),"")</f>
        <v>0</v>
      </c>
      <c r="AH1303" s="81">
        <f>_xlfn.IFNA(IF($D1303=3,IF($J1303="Not Paid by Tenant",0,INDEX('AMI Ref'!$K$8:$N$8,MATCH($J1303,{"Oil","Gas","Electric - Other","ELECTRIC - HEAT PUMP"},0))),0),"")</f>
        <v>0</v>
      </c>
      <c r="AI1303" s="81">
        <f>_xlfn.IFNA(IF($D1303=4,IF($J1303="Not Paid by Tenant",0,INDEX('AMI Ref'!$K$9:$N$9,MATCH($J1303,{"Oil","Gas","Electric - Other","ELECTRIC - HEAT PUMP"},0))),0),"")</f>
        <v>0</v>
      </c>
      <c r="AJ1303" s="81">
        <f>_xlfn.IFNA(IF($D1303=5,IF($J1303="Not Paid by Tenant",0,INDEX('AMI Ref'!$K$10:$N$10,MATCH($J1303,{"Oil","Gas","Electric - Other","ELECTRIC - HEAT PUMP"},0))),0),"")</f>
        <v>0</v>
      </c>
      <c r="AK1303" s="128"/>
      <c r="AL1303" s="81" t="str">
        <f>_xlfn.IFNA(IF($D1303=0,IF($K1303="Not Paid by Tenant",0,INDEX('AMI Ref'!$O$5:$R$5,MATCH($K1303,{"Oil","Gas","Electric - Other","Electric ccASHP - split"},0))),0),"")</f>
        <v/>
      </c>
      <c r="AM1303" s="81">
        <f>_xlfn.IFNA(IF($D1303=1,IF($K1303="Not Paid by Tenant",0,INDEX('AMI Ref'!$O$6:$R$6,MATCH($K1303,{"Oil","Gas","Electric - Other","Electric ccASHP - split"},0))),0),"")</f>
        <v>0</v>
      </c>
      <c r="AN1303" s="81">
        <f>_xlfn.IFNA(IF($D1303=2,IF($K1303="Not Paid by Tenant",0,INDEX('AMI Ref'!$O$7:$R$7,MATCH($K1303,{"Oil","Gas","Electric - Other","Electric ccASHP - split"},0))),0),"")</f>
        <v>0</v>
      </c>
      <c r="AO1303" s="81">
        <f>_xlfn.IFNA(IF($D1303=3,IF($K1303="Not Paid by Tenant",0,INDEX('AMI Ref'!$O$8:$R$8,MATCH($K1303,{"Oil","Gas","Electric - Other","Electric ccASHP - split"},0))),0),"")</f>
        <v>0</v>
      </c>
      <c r="AP1303" s="81">
        <f>_xlfn.IFNA(IF($D1303=4,IF($K1303="Not Paid by Tenant",0,INDEX('AMI Ref'!$O$9:$R$9,MATCH($K1303,{"Oil","Gas","Electric - Other","Electric ccASHP - split"},0))),0),"")</f>
        <v>0</v>
      </c>
      <c r="AQ1303" s="81">
        <f>_xlfn.IFNA(IF($D1303=5,IF($K1303="Not Paid by Tenant",0,INDEX('AMI Ref'!$O$10:$R$10,MATCH($K1303,{"Oil","Gas","Electric - Other","Electric ccASHP - split"},0))),0),"")</f>
        <v>0</v>
      </c>
      <c r="AR1303" s="124">
        <f t="shared" si="172"/>
        <v>0</v>
      </c>
      <c r="AS1303" s="123" t="e">
        <f t="shared" si="173"/>
        <v>#N/A</v>
      </c>
    </row>
    <row r="1304" spans="1:45" x14ac:dyDescent="0.2">
      <c r="A1304" s="130">
        <v>1302</v>
      </c>
      <c r="B1304" s="177">
        <f>IF(OR(COUNTIF($B$2:$B1303,Input!$F1320)&lt;1,COUNTIF($O$2:$O1303,Input!$C1320)&lt;1),Input!F1320,0)</f>
        <v>0</v>
      </c>
      <c r="C1304" s="177">
        <f>IF(OR(COUNTIF($B$2:$B1303,Input!$F1320)&lt;1,COUNTIF($O$2:$O1303,Input!$C1320)&lt;1),Input!G1320,0)</f>
        <v>0</v>
      </c>
      <c r="D1304" s="177">
        <f>IF(OR(COUNTIF($B$2:$B1303,Input!$F1320)&lt;1,COUNTIF($O$2:$O1303,Input!$C1320)&lt;1),Input!H1320,0)</f>
        <v>0</v>
      </c>
      <c r="E1304" s="177">
        <f>IF(OR(COUNTIF($B$2:$B1303,Input!$F1320)&lt;1,COUNTIF($O$2:$O1303,Input!$C1320)&lt;1),Input!I1320,0)</f>
        <v>0</v>
      </c>
      <c r="F1304" s="177">
        <f>IF(OR(COUNTIF($B$2:$B1303,Input!$F1320)&lt;1,COUNTIF($O$2:$O1303,Input!$C1320)&lt;1),Input!J1320,0)</f>
        <v>0</v>
      </c>
      <c r="G1304" s="177">
        <f>IF(OR(COUNTIF($B$2:$B1303,Input!$F1320)&lt;1,COUNTIF($O$2:$O1303,Input!$C1320)&lt;1),Input!K1320,0)</f>
        <v>0</v>
      </c>
      <c r="H1304" s="177">
        <f>IF(OR(COUNTIF($B$2:$B1303,Input!$F1320)&lt;1,COUNTIF($O$2:$O1303,Input!$C1320)&lt;1),Input!L1320,0)</f>
        <v>0</v>
      </c>
      <c r="I1304" s="177">
        <f>IF(OR(COUNTIF($B$2:$B1303,Input!$F1320)&lt;1,COUNTIF($O$2:$O1303,Input!$C1320)&lt;1),Input!M1320,0)</f>
        <v>0</v>
      </c>
      <c r="J1304" s="177">
        <f>IF(OR(COUNTIF($B$2:$B1303,Input!$F1320)&lt;1,COUNTIF($O$2:$O1303,Input!$C1320)&lt;1),Input!N1320,0)</f>
        <v>0</v>
      </c>
      <c r="K1304" s="177">
        <f>IF(OR(COUNTIF($B$2:$B1303,Input!$F1320)&lt;1,COUNTIF($O$2:$O1303,Input!$C1320)&lt;1),Input!O1320,0)</f>
        <v>0</v>
      </c>
      <c r="L1304" s="177">
        <f>IF(OR(COUNTIF($B$2:$B1303,Input!$F1320)&lt;1,COUNTIF($O$2:$O1303,Input!$C1320)&lt;1),Input!P1320,0)</f>
        <v>0</v>
      </c>
      <c r="M1304" s="129" t="str">
        <f t="shared" si="168"/>
        <v/>
      </c>
      <c r="N1304" s="161">
        <f t="shared" si="174"/>
        <v>0</v>
      </c>
      <c r="O1304" s="168">
        <f>Input!C1320</f>
        <v>0</v>
      </c>
      <c r="P1304" s="168"/>
      <c r="R1304" s="131">
        <f t="shared" si="175"/>
        <v>0</v>
      </c>
      <c r="S1304" s="133" t="str">
        <f t="shared" si="169"/>
        <v xml:space="preserve"> </v>
      </c>
      <c r="T1304" s="133"/>
      <c r="U1304" s="132" t="str">
        <f>_xlfn.IFNA(IF($D1304=0,LOOKUP($F1304,{0.1,0.2,0.3,0.4,0.5,0.6,0.7,0.8,0.9,1},{22,34,46,58,70,82,94,106,118,130}),""),"")</f>
        <v/>
      </c>
      <c r="V1304" s="132" t="str">
        <f>_xlfn.IFNA(IF($D1304=1,LOOKUP($F1304,{0.1,0.2,0.3,0.4,0.5,0.6,0.7,0.8,0.9,1},{23,35,47,59,71,83,95,107,119,131}),""),"")</f>
        <v/>
      </c>
      <c r="W1304" s="132" t="str">
        <f>_xlfn.IFNA(IF($D1304=2,LOOKUP($F1304,{0.1,0.2,0.3,0.4,0.5,0.6,0.7,0.8,0.9,1},{24,36,48,60,72,84,96,108,120,132}),""),"")</f>
        <v/>
      </c>
      <c r="X1304" s="132" t="str">
        <f>_xlfn.IFNA(IF($D1304=3,LOOKUP($F1304,{0.1,0.2,0.3,0.4,0.5,0.6,0.7,0.8,0.9,1},{25,37,49,61,73,85,97,109,121,133}),""),"")</f>
        <v/>
      </c>
      <c r="Y1304" s="132" t="str">
        <f>_xlfn.IFNA(IF($D1304=4,LOOKUP($F1304,{0.1,0.2,0.3,0.4,0.5,0.6,0.7,0.8,0.9,1},{26,38,50,62,74,86,98,110,122,134}),""),"")</f>
        <v/>
      </c>
      <c r="Z1304" s="132" t="str">
        <f>_xlfn.IFNA(IF($D1304=5,LOOKUP($F1304,{0.1,0.2,0.3,0.4,0.5,0.6,0.7,0.8,0.9,1},{27,39,51,63,75,87,99,111,123,135}),""),"")</f>
        <v/>
      </c>
      <c r="AA1304" s="132">
        <f t="shared" si="170"/>
        <v>0</v>
      </c>
      <c r="AB1304" s="132" t="str">
        <f t="shared" si="171"/>
        <v>00</v>
      </c>
      <c r="AC1304" s="82" t="e">
        <f>VLOOKUP(AB1304,'AMI Ref'!T:U,2,FALSE)</f>
        <v>#N/A</v>
      </c>
      <c r="AD1304" s="124"/>
      <c r="AE1304" s="81" t="str">
        <f>_xlfn.IFNA(IF($D1304=0,IF($J1304="Not Paid by Tenant",0,INDEX('AMI Ref'!$K$5:$N$5,MATCH($J1304,{"Oil","Gas","Electric - Other","ELECTRIC - HEAT PUMP"},0))),0),"")</f>
        <v/>
      </c>
      <c r="AF1304" s="81">
        <f>_xlfn.IFNA(IF($D1304=1,IF($J1304="Not Paid by Tenant",0,INDEX('AMI Ref'!$K$6:$N$6,MATCH($J1304,{"Oil","Gas","Electric - Other","ELECTRIC - HEAT PUMP"},0))),0),"")</f>
        <v>0</v>
      </c>
      <c r="AG1304" s="81">
        <f>_xlfn.IFNA(IF($D1304=2,IF($J1304="Not Paid by Tenant",0,INDEX('AMI Ref'!$K$7:$N$7,MATCH($J1304,{"Oil","Gas","Electric - Other","ELECTRIC - HEAT PUMP"},0))),0),"")</f>
        <v>0</v>
      </c>
      <c r="AH1304" s="81">
        <f>_xlfn.IFNA(IF($D1304=3,IF($J1304="Not Paid by Tenant",0,INDEX('AMI Ref'!$K$8:$N$8,MATCH($J1304,{"Oil","Gas","Electric - Other","ELECTRIC - HEAT PUMP"},0))),0),"")</f>
        <v>0</v>
      </c>
      <c r="AI1304" s="81">
        <f>_xlfn.IFNA(IF($D1304=4,IF($J1304="Not Paid by Tenant",0,INDEX('AMI Ref'!$K$9:$N$9,MATCH($J1304,{"Oil","Gas","Electric - Other","ELECTRIC - HEAT PUMP"},0))),0),"")</f>
        <v>0</v>
      </c>
      <c r="AJ1304" s="81">
        <f>_xlfn.IFNA(IF($D1304=5,IF($J1304="Not Paid by Tenant",0,INDEX('AMI Ref'!$K$10:$N$10,MATCH($J1304,{"Oil","Gas","Electric - Other","ELECTRIC - HEAT PUMP"},0))),0),"")</f>
        <v>0</v>
      </c>
      <c r="AK1304" s="128"/>
      <c r="AL1304" s="81" t="str">
        <f>_xlfn.IFNA(IF($D1304=0,IF($K1304="Not Paid by Tenant",0,INDEX('AMI Ref'!$O$5:$R$5,MATCH($K1304,{"Oil","Gas","Electric - Other","Electric ccASHP - split"},0))),0),"")</f>
        <v/>
      </c>
      <c r="AM1304" s="81">
        <f>_xlfn.IFNA(IF($D1304=1,IF($K1304="Not Paid by Tenant",0,INDEX('AMI Ref'!$O$6:$R$6,MATCH($K1304,{"Oil","Gas","Electric - Other","Electric ccASHP - split"},0))),0),"")</f>
        <v>0</v>
      </c>
      <c r="AN1304" s="81">
        <f>_xlfn.IFNA(IF($D1304=2,IF($K1304="Not Paid by Tenant",0,INDEX('AMI Ref'!$O$7:$R$7,MATCH($K1304,{"Oil","Gas","Electric - Other","Electric ccASHP - split"},0))),0),"")</f>
        <v>0</v>
      </c>
      <c r="AO1304" s="81">
        <f>_xlfn.IFNA(IF($D1304=3,IF($K1304="Not Paid by Tenant",0,INDEX('AMI Ref'!$O$8:$R$8,MATCH($K1304,{"Oil","Gas","Electric - Other","Electric ccASHP - split"},0))),0),"")</f>
        <v>0</v>
      </c>
      <c r="AP1304" s="81">
        <f>_xlfn.IFNA(IF($D1304=4,IF($K1304="Not Paid by Tenant",0,INDEX('AMI Ref'!$O$9:$R$9,MATCH($K1304,{"Oil","Gas","Electric - Other","Electric ccASHP - split"},0))),0),"")</f>
        <v>0</v>
      </c>
      <c r="AQ1304" s="81">
        <f>_xlfn.IFNA(IF($D1304=5,IF($K1304="Not Paid by Tenant",0,INDEX('AMI Ref'!$O$10:$R$10,MATCH($K1304,{"Oil","Gas","Electric - Other","Electric ccASHP - split"},0))),0),"")</f>
        <v>0</v>
      </c>
      <c r="AR1304" s="124">
        <f t="shared" si="172"/>
        <v>0</v>
      </c>
      <c r="AS1304" s="123" t="e">
        <f t="shared" si="173"/>
        <v>#N/A</v>
      </c>
    </row>
    <row r="1305" spans="1:45" x14ac:dyDescent="0.2">
      <c r="A1305" s="130">
        <v>1303</v>
      </c>
      <c r="B1305" s="177">
        <f>IF(OR(COUNTIF($B$2:$B1304,Input!$F1321)&lt;1,COUNTIF($O$2:$O1304,Input!$C1321)&lt;1),Input!F1321,0)</f>
        <v>0</v>
      </c>
      <c r="C1305" s="177">
        <f>IF(OR(COUNTIF($B$2:$B1304,Input!$F1321)&lt;1,COUNTIF($O$2:$O1304,Input!$C1321)&lt;1),Input!G1321,0)</f>
        <v>0</v>
      </c>
      <c r="D1305" s="177">
        <f>IF(OR(COUNTIF($B$2:$B1304,Input!$F1321)&lt;1,COUNTIF($O$2:$O1304,Input!$C1321)&lt;1),Input!H1321,0)</f>
        <v>0</v>
      </c>
      <c r="E1305" s="177">
        <f>IF(OR(COUNTIF($B$2:$B1304,Input!$F1321)&lt;1,COUNTIF($O$2:$O1304,Input!$C1321)&lt;1),Input!I1321,0)</f>
        <v>0</v>
      </c>
      <c r="F1305" s="177">
        <f>IF(OR(COUNTIF($B$2:$B1304,Input!$F1321)&lt;1,COUNTIF($O$2:$O1304,Input!$C1321)&lt;1),Input!J1321,0)</f>
        <v>0</v>
      </c>
      <c r="G1305" s="177">
        <f>IF(OR(COUNTIF($B$2:$B1304,Input!$F1321)&lt;1,COUNTIF($O$2:$O1304,Input!$C1321)&lt;1),Input!K1321,0)</f>
        <v>0</v>
      </c>
      <c r="H1305" s="177">
        <f>IF(OR(COUNTIF($B$2:$B1304,Input!$F1321)&lt;1,COUNTIF($O$2:$O1304,Input!$C1321)&lt;1),Input!L1321,0)</f>
        <v>0</v>
      </c>
      <c r="I1305" s="177">
        <f>IF(OR(COUNTIF($B$2:$B1304,Input!$F1321)&lt;1,COUNTIF($O$2:$O1304,Input!$C1321)&lt;1),Input!M1321,0)</f>
        <v>0</v>
      </c>
      <c r="J1305" s="177">
        <f>IF(OR(COUNTIF($B$2:$B1304,Input!$F1321)&lt;1,COUNTIF($O$2:$O1304,Input!$C1321)&lt;1),Input!N1321,0)</f>
        <v>0</v>
      </c>
      <c r="K1305" s="177">
        <f>IF(OR(COUNTIF($B$2:$B1304,Input!$F1321)&lt;1,COUNTIF($O$2:$O1304,Input!$C1321)&lt;1),Input!O1321,0)</f>
        <v>0</v>
      </c>
      <c r="L1305" s="177">
        <f>IF(OR(COUNTIF($B$2:$B1304,Input!$F1321)&lt;1,COUNTIF($O$2:$O1304,Input!$C1321)&lt;1),Input!P1321,0)</f>
        <v>0</v>
      </c>
      <c r="M1305" s="129" t="str">
        <f t="shared" si="168"/>
        <v/>
      </c>
      <c r="N1305" s="161">
        <f t="shared" si="174"/>
        <v>0</v>
      </c>
      <c r="O1305" s="168">
        <f>Input!C1321</f>
        <v>0</v>
      </c>
      <c r="P1305" s="168"/>
      <c r="R1305" s="131">
        <f t="shared" si="175"/>
        <v>0</v>
      </c>
      <c r="S1305" s="133" t="str">
        <f t="shared" si="169"/>
        <v xml:space="preserve"> </v>
      </c>
      <c r="T1305" s="133"/>
      <c r="U1305" s="132" t="str">
        <f>_xlfn.IFNA(IF($D1305=0,LOOKUP($F1305,{0.1,0.2,0.3,0.4,0.5,0.6,0.7,0.8,0.9,1},{22,34,46,58,70,82,94,106,118,130}),""),"")</f>
        <v/>
      </c>
      <c r="V1305" s="132" t="str">
        <f>_xlfn.IFNA(IF($D1305=1,LOOKUP($F1305,{0.1,0.2,0.3,0.4,0.5,0.6,0.7,0.8,0.9,1},{23,35,47,59,71,83,95,107,119,131}),""),"")</f>
        <v/>
      </c>
      <c r="W1305" s="132" t="str">
        <f>_xlfn.IFNA(IF($D1305=2,LOOKUP($F1305,{0.1,0.2,0.3,0.4,0.5,0.6,0.7,0.8,0.9,1},{24,36,48,60,72,84,96,108,120,132}),""),"")</f>
        <v/>
      </c>
      <c r="X1305" s="132" t="str">
        <f>_xlfn.IFNA(IF($D1305=3,LOOKUP($F1305,{0.1,0.2,0.3,0.4,0.5,0.6,0.7,0.8,0.9,1},{25,37,49,61,73,85,97,109,121,133}),""),"")</f>
        <v/>
      </c>
      <c r="Y1305" s="132" t="str">
        <f>_xlfn.IFNA(IF($D1305=4,LOOKUP($F1305,{0.1,0.2,0.3,0.4,0.5,0.6,0.7,0.8,0.9,1},{26,38,50,62,74,86,98,110,122,134}),""),"")</f>
        <v/>
      </c>
      <c r="Z1305" s="132" t="str">
        <f>_xlfn.IFNA(IF($D1305=5,LOOKUP($F1305,{0.1,0.2,0.3,0.4,0.5,0.6,0.7,0.8,0.9,1},{27,39,51,63,75,87,99,111,123,135}),""),"")</f>
        <v/>
      </c>
      <c r="AA1305" s="132">
        <f t="shared" si="170"/>
        <v>0</v>
      </c>
      <c r="AB1305" s="132" t="str">
        <f t="shared" si="171"/>
        <v>00</v>
      </c>
      <c r="AC1305" s="82" t="e">
        <f>VLOOKUP(AB1305,'AMI Ref'!T:U,2,FALSE)</f>
        <v>#N/A</v>
      </c>
      <c r="AD1305" s="124"/>
      <c r="AE1305" s="81" t="str">
        <f>_xlfn.IFNA(IF($D1305=0,IF($J1305="Not Paid by Tenant",0,INDEX('AMI Ref'!$K$5:$N$5,MATCH($J1305,{"Oil","Gas","Electric - Other","ELECTRIC - HEAT PUMP"},0))),0),"")</f>
        <v/>
      </c>
      <c r="AF1305" s="81">
        <f>_xlfn.IFNA(IF($D1305=1,IF($J1305="Not Paid by Tenant",0,INDEX('AMI Ref'!$K$6:$N$6,MATCH($J1305,{"Oil","Gas","Electric - Other","ELECTRIC - HEAT PUMP"},0))),0),"")</f>
        <v>0</v>
      </c>
      <c r="AG1305" s="81">
        <f>_xlfn.IFNA(IF($D1305=2,IF($J1305="Not Paid by Tenant",0,INDEX('AMI Ref'!$K$7:$N$7,MATCH($J1305,{"Oil","Gas","Electric - Other","ELECTRIC - HEAT PUMP"},0))),0),"")</f>
        <v>0</v>
      </c>
      <c r="AH1305" s="81">
        <f>_xlfn.IFNA(IF($D1305=3,IF($J1305="Not Paid by Tenant",0,INDEX('AMI Ref'!$K$8:$N$8,MATCH($J1305,{"Oil","Gas","Electric - Other","ELECTRIC - HEAT PUMP"},0))),0),"")</f>
        <v>0</v>
      </c>
      <c r="AI1305" s="81">
        <f>_xlfn.IFNA(IF($D1305=4,IF($J1305="Not Paid by Tenant",0,INDEX('AMI Ref'!$K$9:$N$9,MATCH($J1305,{"Oil","Gas","Electric - Other","ELECTRIC - HEAT PUMP"},0))),0),"")</f>
        <v>0</v>
      </c>
      <c r="AJ1305" s="81">
        <f>_xlfn.IFNA(IF($D1305=5,IF($J1305="Not Paid by Tenant",0,INDEX('AMI Ref'!$K$10:$N$10,MATCH($J1305,{"Oil","Gas","Electric - Other","ELECTRIC - HEAT PUMP"},0))),0),"")</f>
        <v>0</v>
      </c>
      <c r="AK1305" s="128"/>
      <c r="AL1305" s="81" t="str">
        <f>_xlfn.IFNA(IF($D1305=0,IF($K1305="Not Paid by Tenant",0,INDEX('AMI Ref'!$O$5:$R$5,MATCH($K1305,{"Oil","Gas","Electric - Other","Electric ccASHP - split"},0))),0),"")</f>
        <v/>
      </c>
      <c r="AM1305" s="81">
        <f>_xlfn.IFNA(IF($D1305=1,IF($K1305="Not Paid by Tenant",0,INDEX('AMI Ref'!$O$6:$R$6,MATCH($K1305,{"Oil","Gas","Electric - Other","Electric ccASHP - split"},0))),0),"")</f>
        <v>0</v>
      </c>
      <c r="AN1305" s="81">
        <f>_xlfn.IFNA(IF($D1305=2,IF($K1305="Not Paid by Tenant",0,INDEX('AMI Ref'!$O$7:$R$7,MATCH($K1305,{"Oil","Gas","Electric - Other","Electric ccASHP - split"},0))),0),"")</f>
        <v>0</v>
      </c>
      <c r="AO1305" s="81">
        <f>_xlfn.IFNA(IF($D1305=3,IF($K1305="Not Paid by Tenant",0,INDEX('AMI Ref'!$O$8:$R$8,MATCH($K1305,{"Oil","Gas","Electric - Other","Electric ccASHP - split"},0))),0),"")</f>
        <v>0</v>
      </c>
      <c r="AP1305" s="81">
        <f>_xlfn.IFNA(IF($D1305=4,IF($K1305="Not Paid by Tenant",0,INDEX('AMI Ref'!$O$9:$R$9,MATCH($K1305,{"Oil","Gas","Electric - Other","Electric ccASHP - split"},0))),0),"")</f>
        <v>0</v>
      </c>
      <c r="AQ1305" s="81">
        <f>_xlfn.IFNA(IF($D1305=5,IF($K1305="Not Paid by Tenant",0,INDEX('AMI Ref'!$O$10:$R$10,MATCH($K1305,{"Oil","Gas","Electric - Other","Electric ccASHP - split"},0))),0),"")</f>
        <v>0</v>
      </c>
      <c r="AR1305" s="124">
        <f t="shared" si="172"/>
        <v>0</v>
      </c>
      <c r="AS1305" s="123" t="e">
        <f t="shared" si="173"/>
        <v>#N/A</v>
      </c>
    </row>
    <row r="1306" spans="1:45" x14ac:dyDescent="0.2">
      <c r="A1306" s="130">
        <v>1304</v>
      </c>
      <c r="B1306" s="177">
        <f>IF(OR(COUNTIF($B$2:$B1305,Input!$F1322)&lt;1,COUNTIF($O$2:$O1305,Input!$C1322)&lt;1),Input!F1322,0)</f>
        <v>0</v>
      </c>
      <c r="C1306" s="177">
        <f>IF(OR(COUNTIF($B$2:$B1305,Input!$F1322)&lt;1,COUNTIF($O$2:$O1305,Input!$C1322)&lt;1),Input!G1322,0)</f>
        <v>0</v>
      </c>
      <c r="D1306" s="177">
        <f>IF(OR(COUNTIF($B$2:$B1305,Input!$F1322)&lt;1,COUNTIF($O$2:$O1305,Input!$C1322)&lt;1),Input!H1322,0)</f>
        <v>0</v>
      </c>
      <c r="E1306" s="177">
        <f>IF(OR(COUNTIF($B$2:$B1305,Input!$F1322)&lt;1,COUNTIF($O$2:$O1305,Input!$C1322)&lt;1),Input!I1322,0)</f>
        <v>0</v>
      </c>
      <c r="F1306" s="177">
        <f>IF(OR(COUNTIF($B$2:$B1305,Input!$F1322)&lt;1,COUNTIF($O$2:$O1305,Input!$C1322)&lt;1),Input!J1322,0)</f>
        <v>0</v>
      </c>
      <c r="G1306" s="177">
        <f>IF(OR(COUNTIF($B$2:$B1305,Input!$F1322)&lt;1,COUNTIF($O$2:$O1305,Input!$C1322)&lt;1),Input!K1322,0)</f>
        <v>0</v>
      </c>
      <c r="H1306" s="177">
        <f>IF(OR(COUNTIF($B$2:$B1305,Input!$F1322)&lt;1,COUNTIF($O$2:$O1305,Input!$C1322)&lt;1),Input!L1322,0)</f>
        <v>0</v>
      </c>
      <c r="I1306" s="177">
        <f>IF(OR(COUNTIF($B$2:$B1305,Input!$F1322)&lt;1,COUNTIF($O$2:$O1305,Input!$C1322)&lt;1),Input!M1322,0)</f>
        <v>0</v>
      </c>
      <c r="J1306" s="177">
        <f>IF(OR(COUNTIF($B$2:$B1305,Input!$F1322)&lt;1,COUNTIF($O$2:$O1305,Input!$C1322)&lt;1),Input!N1322,0)</f>
        <v>0</v>
      </c>
      <c r="K1306" s="177">
        <f>IF(OR(COUNTIF($B$2:$B1305,Input!$F1322)&lt;1,COUNTIF($O$2:$O1305,Input!$C1322)&lt;1),Input!O1322,0)</f>
        <v>0</v>
      </c>
      <c r="L1306" s="177">
        <f>IF(OR(COUNTIF($B$2:$B1305,Input!$F1322)&lt;1,COUNTIF($O$2:$O1305,Input!$C1322)&lt;1),Input!P1322,0)</f>
        <v>0</v>
      </c>
      <c r="M1306" s="129" t="str">
        <f t="shared" si="168"/>
        <v/>
      </c>
      <c r="N1306" s="161">
        <f t="shared" si="174"/>
        <v>0</v>
      </c>
      <c r="O1306" s="168">
        <f>Input!C1322</f>
        <v>0</v>
      </c>
      <c r="P1306" s="168"/>
      <c r="R1306" s="131">
        <f t="shared" si="175"/>
        <v>0</v>
      </c>
      <c r="S1306" s="133" t="str">
        <f t="shared" si="169"/>
        <v xml:space="preserve"> </v>
      </c>
      <c r="T1306" s="133"/>
      <c r="U1306" s="132" t="str">
        <f>_xlfn.IFNA(IF($D1306=0,LOOKUP($F1306,{0.1,0.2,0.3,0.4,0.5,0.6,0.7,0.8,0.9,1},{22,34,46,58,70,82,94,106,118,130}),""),"")</f>
        <v/>
      </c>
      <c r="V1306" s="132" t="str">
        <f>_xlfn.IFNA(IF($D1306=1,LOOKUP($F1306,{0.1,0.2,0.3,0.4,0.5,0.6,0.7,0.8,0.9,1},{23,35,47,59,71,83,95,107,119,131}),""),"")</f>
        <v/>
      </c>
      <c r="W1306" s="132" t="str">
        <f>_xlfn.IFNA(IF($D1306=2,LOOKUP($F1306,{0.1,0.2,0.3,0.4,0.5,0.6,0.7,0.8,0.9,1},{24,36,48,60,72,84,96,108,120,132}),""),"")</f>
        <v/>
      </c>
      <c r="X1306" s="132" t="str">
        <f>_xlfn.IFNA(IF($D1306=3,LOOKUP($F1306,{0.1,0.2,0.3,0.4,0.5,0.6,0.7,0.8,0.9,1},{25,37,49,61,73,85,97,109,121,133}),""),"")</f>
        <v/>
      </c>
      <c r="Y1306" s="132" t="str">
        <f>_xlfn.IFNA(IF($D1306=4,LOOKUP($F1306,{0.1,0.2,0.3,0.4,0.5,0.6,0.7,0.8,0.9,1},{26,38,50,62,74,86,98,110,122,134}),""),"")</f>
        <v/>
      </c>
      <c r="Z1306" s="132" t="str">
        <f>_xlfn.IFNA(IF($D1306=5,LOOKUP($F1306,{0.1,0.2,0.3,0.4,0.5,0.6,0.7,0.8,0.9,1},{27,39,51,63,75,87,99,111,123,135}),""),"")</f>
        <v/>
      </c>
      <c r="AA1306" s="132">
        <f t="shared" si="170"/>
        <v>0</v>
      </c>
      <c r="AB1306" s="132" t="str">
        <f t="shared" si="171"/>
        <v>00</v>
      </c>
      <c r="AC1306" s="82" t="e">
        <f>VLOOKUP(AB1306,'AMI Ref'!T:U,2,FALSE)</f>
        <v>#N/A</v>
      </c>
      <c r="AD1306" s="124"/>
      <c r="AE1306" s="81" t="str">
        <f>_xlfn.IFNA(IF($D1306=0,IF($J1306="Not Paid by Tenant",0,INDEX('AMI Ref'!$K$5:$N$5,MATCH($J1306,{"Oil","Gas","Electric - Other","ELECTRIC - HEAT PUMP"},0))),0),"")</f>
        <v/>
      </c>
      <c r="AF1306" s="81">
        <f>_xlfn.IFNA(IF($D1306=1,IF($J1306="Not Paid by Tenant",0,INDEX('AMI Ref'!$K$6:$N$6,MATCH($J1306,{"Oil","Gas","Electric - Other","ELECTRIC - HEAT PUMP"},0))),0),"")</f>
        <v>0</v>
      </c>
      <c r="AG1306" s="81">
        <f>_xlfn.IFNA(IF($D1306=2,IF($J1306="Not Paid by Tenant",0,INDEX('AMI Ref'!$K$7:$N$7,MATCH($J1306,{"Oil","Gas","Electric - Other","ELECTRIC - HEAT PUMP"},0))),0),"")</f>
        <v>0</v>
      </c>
      <c r="AH1306" s="81">
        <f>_xlfn.IFNA(IF($D1306=3,IF($J1306="Not Paid by Tenant",0,INDEX('AMI Ref'!$K$8:$N$8,MATCH($J1306,{"Oil","Gas","Electric - Other","ELECTRIC - HEAT PUMP"},0))),0),"")</f>
        <v>0</v>
      </c>
      <c r="AI1306" s="81">
        <f>_xlfn.IFNA(IF($D1306=4,IF($J1306="Not Paid by Tenant",0,INDEX('AMI Ref'!$K$9:$N$9,MATCH($J1306,{"Oil","Gas","Electric - Other","ELECTRIC - HEAT PUMP"},0))),0),"")</f>
        <v>0</v>
      </c>
      <c r="AJ1306" s="81">
        <f>_xlfn.IFNA(IF($D1306=5,IF($J1306="Not Paid by Tenant",0,INDEX('AMI Ref'!$K$10:$N$10,MATCH($J1306,{"Oil","Gas","Electric - Other","ELECTRIC - HEAT PUMP"},0))),0),"")</f>
        <v>0</v>
      </c>
      <c r="AK1306" s="128"/>
      <c r="AL1306" s="81" t="str">
        <f>_xlfn.IFNA(IF($D1306=0,IF($K1306="Not Paid by Tenant",0,INDEX('AMI Ref'!$O$5:$R$5,MATCH($K1306,{"Oil","Gas","Electric - Other","Electric ccASHP - split"},0))),0),"")</f>
        <v/>
      </c>
      <c r="AM1306" s="81">
        <f>_xlfn.IFNA(IF($D1306=1,IF($K1306="Not Paid by Tenant",0,INDEX('AMI Ref'!$O$6:$R$6,MATCH($K1306,{"Oil","Gas","Electric - Other","Electric ccASHP - split"},0))),0),"")</f>
        <v>0</v>
      </c>
      <c r="AN1306" s="81">
        <f>_xlfn.IFNA(IF($D1306=2,IF($K1306="Not Paid by Tenant",0,INDEX('AMI Ref'!$O$7:$R$7,MATCH($K1306,{"Oil","Gas","Electric - Other","Electric ccASHP - split"},0))),0),"")</f>
        <v>0</v>
      </c>
      <c r="AO1306" s="81">
        <f>_xlfn.IFNA(IF($D1306=3,IF($K1306="Not Paid by Tenant",0,INDEX('AMI Ref'!$O$8:$R$8,MATCH($K1306,{"Oil","Gas","Electric - Other","Electric ccASHP - split"},0))),0),"")</f>
        <v>0</v>
      </c>
      <c r="AP1306" s="81">
        <f>_xlfn.IFNA(IF($D1306=4,IF($K1306="Not Paid by Tenant",0,INDEX('AMI Ref'!$O$9:$R$9,MATCH($K1306,{"Oil","Gas","Electric - Other","Electric ccASHP - split"},0))),0),"")</f>
        <v>0</v>
      </c>
      <c r="AQ1306" s="81">
        <f>_xlfn.IFNA(IF($D1306=5,IF($K1306="Not Paid by Tenant",0,INDEX('AMI Ref'!$O$10:$R$10,MATCH($K1306,{"Oil","Gas","Electric - Other","Electric ccASHP - split"},0))),0),"")</f>
        <v>0</v>
      </c>
      <c r="AR1306" s="124">
        <f t="shared" si="172"/>
        <v>0</v>
      </c>
      <c r="AS1306" s="123" t="e">
        <f t="shared" si="173"/>
        <v>#N/A</v>
      </c>
    </row>
    <row r="1307" spans="1:45" x14ac:dyDescent="0.2">
      <c r="A1307" s="130">
        <v>1305</v>
      </c>
      <c r="B1307" s="177">
        <f>IF(OR(COUNTIF($B$2:$B1306,Input!$F1323)&lt;1,COUNTIF($O$2:$O1306,Input!$C1323)&lt;1),Input!F1323,0)</f>
        <v>0</v>
      </c>
      <c r="C1307" s="177">
        <f>IF(OR(COUNTIF($B$2:$B1306,Input!$F1323)&lt;1,COUNTIF($O$2:$O1306,Input!$C1323)&lt;1),Input!G1323,0)</f>
        <v>0</v>
      </c>
      <c r="D1307" s="177">
        <f>IF(OR(COUNTIF($B$2:$B1306,Input!$F1323)&lt;1,COUNTIF($O$2:$O1306,Input!$C1323)&lt;1),Input!H1323,0)</f>
        <v>0</v>
      </c>
      <c r="E1307" s="177">
        <f>IF(OR(COUNTIF($B$2:$B1306,Input!$F1323)&lt;1,COUNTIF($O$2:$O1306,Input!$C1323)&lt;1),Input!I1323,0)</f>
        <v>0</v>
      </c>
      <c r="F1307" s="177">
        <f>IF(OR(COUNTIF($B$2:$B1306,Input!$F1323)&lt;1,COUNTIF($O$2:$O1306,Input!$C1323)&lt;1),Input!J1323,0)</f>
        <v>0</v>
      </c>
      <c r="G1307" s="177">
        <f>IF(OR(COUNTIF($B$2:$B1306,Input!$F1323)&lt;1,COUNTIF($O$2:$O1306,Input!$C1323)&lt;1),Input!K1323,0)</f>
        <v>0</v>
      </c>
      <c r="H1307" s="177">
        <f>IF(OR(COUNTIF($B$2:$B1306,Input!$F1323)&lt;1,COUNTIF($O$2:$O1306,Input!$C1323)&lt;1),Input!L1323,0)</f>
        <v>0</v>
      </c>
      <c r="I1307" s="177">
        <f>IF(OR(COUNTIF($B$2:$B1306,Input!$F1323)&lt;1,COUNTIF($O$2:$O1306,Input!$C1323)&lt;1),Input!M1323,0)</f>
        <v>0</v>
      </c>
      <c r="J1307" s="177">
        <f>IF(OR(COUNTIF($B$2:$B1306,Input!$F1323)&lt;1,COUNTIF($O$2:$O1306,Input!$C1323)&lt;1),Input!N1323,0)</f>
        <v>0</v>
      </c>
      <c r="K1307" s="177">
        <f>IF(OR(COUNTIF($B$2:$B1306,Input!$F1323)&lt;1,COUNTIF($O$2:$O1306,Input!$C1323)&lt;1),Input!O1323,0)</f>
        <v>0</v>
      </c>
      <c r="L1307" s="177">
        <f>IF(OR(COUNTIF($B$2:$B1306,Input!$F1323)&lt;1,COUNTIF($O$2:$O1306,Input!$C1323)&lt;1),Input!P1323,0)</f>
        <v>0</v>
      </c>
      <c r="M1307" s="129" t="str">
        <f t="shared" si="168"/>
        <v/>
      </c>
      <c r="N1307" s="161">
        <f t="shared" si="174"/>
        <v>0</v>
      </c>
      <c r="O1307" s="168">
        <f>Input!C1323</f>
        <v>0</v>
      </c>
      <c r="P1307" s="168"/>
      <c r="R1307" s="131">
        <f t="shared" si="175"/>
        <v>0</v>
      </c>
      <c r="S1307" s="133" t="str">
        <f t="shared" si="169"/>
        <v xml:space="preserve"> </v>
      </c>
      <c r="T1307" s="133"/>
      <c r="U1307" s="132" t="str">
        <f>_xlfn.IFNA(IF($D1307=0,LOOKUP($F1307,{0.1,0.2,0.3,0.4,0.5,0.6,0.7,0.8,0.9,1},{22,34,46,58,70,82,94,106,118,130}),""),"")</f>
        <v/>
      </c>
      <c r="V1307" s="132" t="str">
        <f>_xlfn.IFNA(IF($D1307=1,LOOKUP($F1307,{0.1,0.2,0.3,0.4,0.5,0.6,0.7,0.8,0.9,1},{23,35,47,59,71,83,95,107,119,131}),""),"")</f>
        <v/>
      </c>
      <c r="W1307" s="132" t="str">
        <f>_xlfn.IFNA(IF($D1307=2,LOOKUP($F1307,{0.1,0.2,0.3,0.4,0.5,0.6,0.7,0.8,0.9,1},{24,36,48,60,72,84,96,108,120,132}),""),"")</f>
        <v/>
      </c>
      <c r="X1307" s="132" t="str">
        <f>_xlfn.IFNA(IF($D1307=3,LOOKUP($F1307,{0.1,0.2,0.3,0.4,0.5,0.6,0.7,0.8,0.9,1},{25,37,49,61,73,85,97,109,121,133}),""),"")</f>
        <v/>
      </c>
      <c r="Y1307" s="132" t="str">
        <f>_xlfn.IFNA(IF($D1307=4,LOOKUP($F1307,{0.1,0.2,0.3,0.4,0.5,0.6,0.7,0.8,0.9,1},{26,38,50,62,74,86,98,110,122,134}),""),"")</f>
        <v/>
      </c>
      <c r="Z1307" s="132" t="str">
        <f>_xlfn.IFNA(IF($D1307=5,LOOKUP($F1307,{0.1,0.2,0.3,0.4,0.5,0.6,0.7,0.8,0.9,1},{27,39,51,63,75,87,99,111,123,135}),""),"")</f>
        <v/>
      </c>
      <c r="AA1307" s="132">
        <f t="shared" si="170"/>
        <v>0</v>
      </c>
      <c r="AB1307" s="132" t="str">
        <f t="shared" si="171"/>
        <v>00</v>
      </c>
      <c r="AC1307" s="82" t="e">
        <f>VLOOKUP(AB1307,'AMI Ref'!T:U,2,FALSE)</f>
        <v>#N/A</v>
      </c>
      <c r="AD1307" s="124"/>
      <c r="AE1307" s="81" t="str">
        <f>_xlfn.IFNA(IF($D1307=0,IF($J1307="Not Paid by Tenant",0,INDEX('AMI Ref'!$K$5:$N$5,MATCH($J1307,{"Oil","Gas","Electric - Other","ELECTRIC - HEAT PUMP"},0))),0),"")</f>
        <v/>
      </c>
      <c r="AF1307" s="81">
        <f>_xlfn.IFNA(IF($D1307=1,IF($J1307="Not Paid by Tenant",0,INDEX('AMI Ref'!$K$6:$N$6,MATCH($J1307,{"Oil","Gas","Electric - Other","ELECTRIC - HEAT PUMP"},0))),0),"")</f>
        <v>0</v>
      </c>
      <c r="AG1307" s="81">
        <f>_xlfn.IFNA(IF($D1307=2,IF($J1307="Not Paid by Tenant",0,INDEX('AMI Ref'!$K$7:$N$7,MATCH($J1307,{"Oil","Gas","Electric - Other","ELECTRIC - HEAT PUMP"},0))),0),"")</f>
        <v>0</v>
      </c>
      <c r="AH1307" s="81">
        <f>_xlfn.IFNA(IF($D1307=3,IF($J1307="Not Paid by Tenant",0,INDEX('AMI Ref'!$K$8:$N$8,MATCH($J1307,{"Oil","Gas","Electric - Other","ELECTRIC - HEAT PUMP"},0))),0),"")</f>
        <v>0</v>
      </c>
      <c r="AI1307" s="81">
        <f>_xlfn.IFNA(IF($D1307=4,IF($J1307="Not Paid by Tenant",0,INDEX('AMI Ref'!$K$9:$N$9,MATCH($J1307,{"Oil","Gas","Electric - Other","ELECTRIC - HEAT PUMP"},0))),0),"")</f>
        <v>0</v>
      </c>
      <c r="AJ1307" s="81">
        <f>_xlfn.IFNA(IF($D1307=5,IF($J1307="Not Paid by Tenant",0,INDEX('AMI Ref'!$K$10:$N$10,MATCH($J1307,{"Oil","Gas","Electric - Other","ELECTRIC - HEAT PUMP"},0))),0),"")</f>
        <v>0</v>
      </c>
      <c r="AK1307" s="128"/>
      <c r="AL1307" s="81" t="str">
        <f>_xlfn.IFNA(IF($D1307=0,IF($K1307="Not Paid by Tenant",0,INDEX('AMI Ref'!$O$5:$R$5,MATCH($K1307,{"Oil","Gas","Electric - Other","Electric ccASHP - split"},0))),0),"")</f>
        <v/>
      </c>
      <c r="AM1307" s="81">
        <f>_xlfn.IFNA(IF($D1307=1,IF($K1307="Not Paid by Tenant",0,INDEX('AMI Ref'!$O$6:$R$6,MATCH($K1307,{"Oil","Gas","Electric - Other","Electric ccASHP - split"},0))),0),"")</f>
        <v>0</v>
      </c>
      <c r="AN1307" s="81">
        <f>_xlfn.IFNA(IF($D1307=2,IF($K1307="Not Paid by Tenant",0,INDEX('AMI Ref'!$O$7:$R$7,MATCH($K1307,{"Oil","Gas","Electric - Other","Electric ccASHP - split"},0))),0),"")</f>
        <v>0</v>
      </c>
      <c r="AO1307" s="81">
        <f>_xlfn.IFNA(IF($D1307=3,IF($K1307="Not Paid by Tenant",0,INDEX('AMI Ref'!$O$8:$R$8,MATCH($K1307,{"Oil","Gas","Electric - Other","Electric ccASHP - split"},0))),0),"")</f>
        <v>0</v>
      </c>
      <c r="AP1307" s="81">
        <f>_xlfn.IFNA(IF($D1307=4,IF($K1307="Not Paid by Tenant",0,INDEX('AMI Ref'!$O$9:$R$9,MATCH($K1307,{"Oil","Gas","Electric - Other","Electric ccASHP - split"},0))),0),"")</f>
        <v>0</v>
      </c>
      <c r="AQ1307" s="81">
        <f>_xlfn.IFNA(IF($D1307=5,IF($K1307="Not Paid by Tenant",0,INDEX('AMI Ref'!$O$10:$R$10,MATCH($K1307,{"Oil","Gas","Electric - Other","Electric ccASHP - split"},0))),0),"")</f>
        <v>0</v>
      </c>
      <c r="AR1307" s="124">
        <f t="shared" si="172"/>
        <v>0</v>
      </c>
      <c r="AS1307" s="123" t="e">
        <f t="shared" si="173"/>
        <v>#N/A</v>
      </c>
    </row>
    <row r="1308" spans="1:45" x14ac:dyDescent="0.2">
      <c r="A1308" s="130">
        <v>1306</v>
      </c>
      <c r="B1308" s="177">
        <f>IF(OR(COUNTIF($B$2:$B1307,Input!$F1324)&lt;1,COUNTIF($O$2:$O1307,Input!$C1324)&lt;1),Input!F1324,0)</f>
        <v>0</v>
      </c>
      <c r="C1308" s="177">
        <f>IF(OR(COUNTIF($B$2:$B1307,Input!$F1324)&lt;1,COUNTIF($O$2:$O1307,Input!$C1324)&lt;1),Input!G1324,0)</f>
        <v>0</v>
      </c>
      <c r="D1308" s="177">
        <f>IF(OR(COUNTIF($B$2:$B1307,Input!$F1324)&lt;1,COUNTIF($O$2:$O1307,Input!$C1324)&lt;1),Input!H1324,0)</f>
        <v>0</v>
      </c>
      <c r="E1308" s="177">
        <f>IF(OR(COUNTIF($B$2:$B1307,Input!$F1324)&lt;1,COUNTIF($O$2:$O1307,Input!$C1324)&lt;1),Input!I1324,0)</f>
        <v>0</v>
      </c>
      <c r="F1308" s="177">
        <f>IF(OR(COUNTIF($B$2:$B1307,Input!$F1324)&lt;1,COUNTIF($O$2:$O1307,Input!$C1324)&lt;1),Input!J1324,0)</f>
        <v>0</v>
      </c>
      <c r="G1308" s="177">
        <f>IF(OR(COUNTIF($B$2:$B1307,Input!$F1324)&lt;1,COUNTIF($O$2:$O1307,Input!$C1324)&lt;1),Input!K1324,0)</f>
        <v>0</v>
      </c>
      <c r="H1308" s="177">
        <f>IF(OR(COUNTIF($B$2:$B1307,Input!$F1324)&lt;1,COUNTIF($O$2:$O1307,Input!$C1324)&lt;1),Input!L1324,0)</f>
        <v>0</v>
      </c>
      <c r="I1308" s="177">
        <f>IF(OR(COUNTIF($B$2:$B1307,Input!$F1324)&lt;1,COUNTIF($O$2:$O1307,Input!$C1324)&lt;1),Input!M1324,0)</f>
        <v>0</v>
      </c>
      <c r="J1308" s="177">
        <f>IF(OR(COUNTIF($B$2:$B1307,Input!$F1324)&lt;1,COUNTIF($O$2:$O1307,Input!$C1324)&lt;1),Input!N1324,0)</f>
        <v>0</v>
      </c>
      <c r="K1308" s="177">
        <f>IF(OR(COUNTIF($B$2:$B1307,Input!$F1324)&lt;1,COUNTIF($O$2:$O1307,Input!$C1324)&lt;1),Input!O1324,0)</f>
        <v>0</v>
      </c>
      <c r="L1308" s="177">
        <f>IF(OR(COUNTIF($B$2:$B1307,Input!$F1324)&lt;1,COUNTIF($O$2:$O1307,Input!$C1324)&lt;1),Input!P1324,0)</f>
        <v>0</v>
      </c>
      <c r="M1308" s="129" t="str">
        <f t="shared" si="168"/>
        <v/>
      </c>
      <c r="N1308" s="161">
        <f t="shared" si="174"/>
        <v>0</v>
      </c>
      <c r="O1308" s="168">
        <f>Input!C1324</f>
        <v>0</v>
      </c>
      <c r="P1308" s="168"/>
      <c r="R1308" s="131">
        <f t="shared" si="175"/>
        <v>0</v>
      </c>
      <c r="S1308" s="133" t="str">
        <f t="shared" si="169"/>
        <v xml:space="preserve"> </v>
      </c>
      <c r="T1308" s="133"/>
      <c r="U1308" s="132" t="str">
        <f>_xlfn.IFNA(IF($D1308=0,LOOKUP($F1308,{0.1,0.2,0.3,0.4,0.5,0.6,0.7,0.8,0.9,1},{22,34,46,58,70,82,94,106,118,130}),""),"")</f>
        <v/>
      </c>
      <c r="V1308" s="132" t="str">
        <f>_xlfn.IFNA(IF($D1308=1,LOOKUP($F1308,{0.1,0.2,0.3,0.4,0.5,0.6,0.7,0.8,0.9,1},{23,35,47,59,71,83,95,107,119,131}),""),"")</f>
        <v/>
      </c>
      <c r="W1308" s="132" t="str">
        <f>_xlfn.IFNA(IF($D1308=2,LOOKUP($F1308,{0.1,0.2,0.3,0.4,0.5,0.6,0.7,0.8,0.9,1},{24,36,48,60,72,84,96,108,120,132}),""),"")</f>
        <v/>
      </c>
      <c r="X1308" s="132" t="str">
        <f>_xlfn.IFNA(IF($D1308=3,LOOKUP($F1308,{0.1,0.2,0.3,0.4,0.5,0.6,0.7,0.8,0.9,1},{25,37,49,61,73,85,97,109,121,133}),""),"")</f>
        <v/>
      </c>
      <c r="Y1308" s="132" t="str">
        <f>_xlfn.IFNA(IF($D1308=4,LOOKUP($F1308,{0.1,0.2,0.3,0.4,0.5,0.6,0.7,0.8,0.9,1},{26,38,50,62,74,86,98,110,122,134}),""),"")</f>
        <v/>
      </c>
      <c r="Z1308" s="132" t="str">
        <f>_xlfn.IFNA(IF($D1308=5,LOOKUP($F1308,{0.1,0.2,0.3,0.4,0.5,0.6,0.7,0.8,0.9,1},{27,39,51,63,75,87,99,111,123,135}),""),"")</f>
        <v/>
      </c>
      <c r="AA1308" s="132">
        <f t="shared" si="170"/>
        <v>0</v>
      </c>
      <c r="AB1308" s="132" t="str">
        <f t="shared" si="171"/>
        <v>00</v>
      </c>
      <c r="AC1308" s="82" t="e">
        <f>VLOOKUP(AB1308,'AMI Ref'!T:U,2,FALSE)</f>
        <v>#N/A</v>
      </c>
      <c r="AD1308" s="124"/>
      <c r="AE1308" s="81" t="str">
        <f>_xlfn.IFNA(IF($D1308=0,IF($J1308="Not Paid by Tenant",0,INDEX('AMI Ref'!$K$5:$N$5,MATCH($J1308,{"Oil","Gas","Electric - Other","ELECTRIC - HEAT PUMP"},0))),0),"")</f>
        <v/>
      </c>
      <c r="AF1308" s="81">
        <f>_xlfn.IFNA(IF($D1308=1,IF($J1308="Not Paid by Tenant",0,INDEX('AMI Ref'!$K$6:$N$6,MATCH($J1308,{"Oil","Gas","Electric - Other","ELECTRIC - HEAT PUMP"},0))),0),"")</f>
        <v>0</v>
      </c>
      <c r="AG1308" s="81">
        <f>_xlfn.IFNA(IF($D1308=2,IF($J1308="Not Paid by Tenant",0,INDEX('AMI Ref'!$K$7:$N$7,MATCH($J1308,{"Oil","Gas","Electric - Other","ELECTRIC - HEAT PUMP"},0))),0),"")</f>
        <v>0</v>
      </c>
      <c r="AH1308" s="81">
        <f>_xlfn.IFNA(IF($D1308=3,IF($J1308="Not Paid by Tenant",0,INDEX('AMI Ref'!$K$8:$N$8,MATCH($J1308,{"Oil","Gas","Electric - Other","ELECTRIC - HEAT PUMP"},0))),0),"")</f>
        <v>0</v>
      </c>
      <c r="AI1308" s="81">
        <f>_xlfn.IFNA(IF($D1308=4,IF($J1308="Not Paid by Tenant",0,INDEX('AMI Ref'!$K$9:$N$9,MATCH($J1308,{"Oil","Gas","Electric - Other","ELECTRIC - HEAT PUMP"},0))),0),"")</f>
        <v>0</v>
      </c>
      <c r="AJ1308" s="81">
        <f>_xlfn.IFNA(IF($D1308=5,IF($J1308="Not Paid by Tenant",0,INDEX('AMI Ref'!$K$10:$N$10,MATCH($J1308,{"Oil","Gas","Electric - Other","ELECTRIC - HEAT PUMP"},0))),0),"")</f>
        <v>0</v>
      </c>
      <c r="AK1308" s="128"/>
      <c r="AL1308" s="81" t="str">
        <f>_xlfn.IFNA(IF($D1308=0,IF($K1308="Not Paid by Tenant",0,INDEX('AMI Ref'!$O$5:$R$5,MATCH($K1308,{"Oil","Gas","Electric - Other","Electric ccASHP - split"},0))),0),"")</f>
        <v/>
      </c>
      <c r="AM1308" s="81">
        <f>_xlfn.IFNA(IF($D1308=1,IF($K1308="Not Paid by Tenant",0,INDEX('AMI Ref'!$O$6:$R$6,MATCH($K1308,{"Oil","Gas","Electric - Other","Electric ccASHP - split"},0))),0),"")</f>
        <v>0</v>
      </c>
      <c r="AN1308" s="81">
        <f>_xlfn.IFNA(IF($D1308=2,IF($K1308="Not Paid by Tenant",0,INDEX('AMI Ref'!$O$7:$R$7,MATCH($K1308,{"Oil","Gas","Electric - Other","Electric ccASHP - split"},0))),0),"")</f>
        <v>0</v>
      </c>
      <c r="AO1308" s="81">
        <f>_xlfn.IFNA(IF($D1308=3,IF($K1308="Not Paid by Tenant",0,INDEX('AMI Ref'!$O$8:$R$8,MATCH($K1308,{"Oil","Gas","Electric - Other","Electric ccASHP - split"},0))),0),"")</f>
        <v>0</v>
      </c>
      <c r="AP1308" s="81">
        <f>_xlfn.IFNA(IF($D1308=4,IF($K1308="Not Paid by Tenant",0,INDEX('AMI Ref'!$O$9:$R$9,MATCH($K1308,{"Oil","Gas","Electric - Other","Electric ccASHP - split"},0))),0),"")</f>
        <v>0</v>
      </c>
      <c r="AQ1308" s="81">
        <f>_xlfn.IFNA(IF($D1308=5,IF($K1308="Not Paid by Tenant",0,INDEX('AMI Ref'!$O$10:$R$10,MATCH($K1308,{"Oil","Gas","Electric - Other","Electric ccASHP - split"},0))),0),"")</f>
        <v>0</v>
      </c>
      <c r="AR1308" s="124">
        <f t="shared" si="172"/>
        <v>0</v>
      </c>
      <c r="AS1308" s="123" t="e">
        <f t="shared" si="173"/>
        <v>#N/A</v>
      </c>
    </row>
    <row r="1309" spans="1:45" x14ac:dyDescent="0.2">
      <c r="A1309" s="130">
        <v>1307</v>
      </c>
      <c r="B1309" s="177">
        <f>IF(OR(COUNTIF($B$2:$B1308,Input!$F1325)&lt;1,COUNTIF($O$2:$O1308,Input!$C1325)&lt;1),Input!F1325,0)</f>
        <v>0</v>
      </c>
      <c r="C1309" s="177">
        <f>IF(OR(COUNTIF($B$2:$B1308,Input!$F1325)&lt;1,COUNTIF($O$2:$O1308,Input!$C1325)&lt;1),Input!G1325,0)</f>
        <v>0</v>
      </c>
      <c r="D1309" s="177">
        <f>IF(OR(COUNTIF($B$2:$B1308,Input!$F1325)&lt;1,COUNTIF($O$2:$O1308,Input!$C1325)&lt;1),Input!H1325,0)</f>
        <v>0</v>
      </c>
      <c r="E1309" s="177">
        <f>IF(OR(COUNTIF($B$2:$B1308,Input!$F1325)&lt;1,COUNTIF($O$2:$O1308,Input!$C1325)&lt;1),Input!I1325,0)</f>
        <v>0</v>
      </c>
      <c r="F1309" s="177">
        <f>IF(OR(COUNTIF($B$2:$B1308,Input!$F1325)&lt;1,COUNTIF($O$2:$O1308,Input!$C1325)&lt;1),Input!J1325,0)</f>
        <v>0</v>
      </c>
      <c r="G1309" s="177">
        <f>IF(OR(COUNTIF($B$2:$B1308,Input!$F1325)&lt;1,COUNTIF($O$2:$O1308,Input!$C1325)&lt;1),Input!K1325,0)</f>
        <v>0</v>
      </c>
      <c r="H1309" s="177">
        <f>IF(OR(COUNTIF($B$2:$B1308,Input!$F1325)&lt;1,COUNTIF($O$2:$O1308,Input!$C1325)&lt;1),Input!L1325,0)</f>
        <v>0</v>
      </c>
      <c r="I1309" s="177">
        <f>IF(OR(COUNTIF($B$2:$B1308,Input!$F1325)&lt;1,COUNTIF($O$2:$O1308,Input!$C1325)&lt;1),Input!M1325,0)</f>
        <v>0</v>
      </c>
      <c r="J1309" s="177">
        <f>IF(OR(COUNTIF($B$2:$B1308,Input!$F1325)&lt;1,COUNTIF($O$2:$O1308,Input!$C1325)&lt;1),Input!N1325,0)</f>
        <v>0</v>
      </c>
      <c r="K1309" s="177">
        <f>IF(OR(COUNTIF($B$2:$B1308,Input!$F1325)&lt;1,COUNTIF($O$2:$O1308,Input!$C1325)&lt;1),Input!O1325,0)</f>
        <v>0</v>
      </c>
      <c r="L1309" s="177">
        <f>IF(OR(COUNTIF($B$2:$B1308,Input!$F1325)&lt;1,COUNTIF($O$2:$O1308,Input!$C1325)&lt;1),Input!P1325,0)</f>
        <v>0</v>
      </c>
      <c r="M1309" s="129" t="str">
        <f t="shared" si="168"/>
        <v/>
      </c>
      <c r="N1309" s="161">
        <f t="shared" si="174"/>
        <v>0</v>
      </c>
      <c r="O1309" s="168">
        <f>Input!C1325</f>
        <v>0</v>
      </c>
      <c r="P1309" s="168"/>
      <c r="R1309" s="131">
        <f t="shared" si="175"/>
        <v>0</v>
      </c>
      <c r="S1309" s="133" t="str">
        <f t="shared" si="169"/>
        <v xml:space="preserve"> </v>
      </c>
      <c r="T1309" s="133"/>
      <c r="U1309" s="132" t="str">
        <f>_xlfn.IFNA(IF($D1309=0,LOOKUP($F1309,{0.1,0.2,0.3,0.4,0.5,0.6,0.7,0.8,0.9,1},{22,34,46,58,70,82,94,106,118,130}),""),"")</f>
        <v/>
      </c>
      <c r="V1309" s="132" t="str">
        <f>_xlfn.IFNA(IF($D1309=1,LOOKUP($F1309,{0.1,0.2,0.3,0.4,0.5,0.6,0.7,0.8,0.9,1},{23,35,47,59,71,83,95,107,119,131}),""),"")</f>
        <v/>
      </c>
      <c r="W1309" s="132" t="str">
        <f>_xlfn.IFNA(IF($D1309=2,LOOKUP($F1309,{0.1,0.2,0.3,0.4,0.5,0.6,0.7,0.8,0.9,1},{24,36,48,60,72,84,96,108,120,132}),""),"")</f>
        <v/>
      </c>
      <c r="X1309" s="132" t="str">
        <f>_xlfn.IFNA(IF($D1309=3,LOOKUP($F1309,{0.1,0.2,0.3,0.4,0.5,0.6,0.7,0.8,0.9,1},{25,37,49,61,73,85,97,109,121,133}),""),"")</f>
        <v/>
      </c>
      <c r="Y1309" s="132" t="str">
        <f>_xlfn.IFNA(IF($D1309=4,LOOKUP($F1309,{0.1,0.2,0.3,0.4,0.5,0.6,0.7,0.8,0.9,1},{26,38,50,62,74,86,98,110,122,134}),""),"")</f>
        <v/>
      </c>
      <c r="Z1309" s="132" t="str">
        <f>_xlfn.IFNA(IF($D1309=5,LOOKUP($F1309,{0.1,0.2,0.3,0.4,0.5,0.6,0.7,0.8,0.9,1},{27,39,51,63,75,87,99,111,123,135}),""),"")</f>
        <v/>
      </c>
      <c r="AA1309" s="132">
        <f t="shared" si="170"/>
        <v>0</v>
      </c>
      <c r="AB1309" s="132" t="str">
        <f t="shared" si="171"/>
        <v>00</v>
      </c>
      <c r="AC1309" s="82" t="e">
        <f>VLOOKUP(AB1309,'AMI Ref'!T:U,2,FALSE)</f>
        <v>#N/A</v>
      </c>
      <c r="AD1309" s="124"/>
      <c r="AE1309" s="81" t="str">
        <f>_xlfn.IFNA(IF($D1309=0,IF($J1309="Not Paid by Tenant",0,INDEX('AMI Ref'!$K$5:$N$5,MATCH($J1309,{"Oil","Gas","Electric - Other","ELECTRIC - HEAT PUMP"},0))),0),"")</f>
        <v/>
      </c>
      <c r="AF1309" s="81">
        <f>_xlfn.IFNA(IF($D1309=1,IF($J1309="Not Paid by Tenant",0,INDEX('AMI Ref'!$K$6:$N$6,MATCH($J1309,{"Oil","Gas","Electric - Other","ELECTRIC - HEAT PUMP"},0))),0),"")</f>
        <v>0</v>
      </c>
      <c r="AG1309" s="81">
        <f>_xlfn.IFNA(IF($D1309=2,IF($J1309="Not Paid by Tenant",0,INDEX('AMI Ref'!$K$7:$N$7,MATCH($J1309,{"Oil","Gas","Electric - Other","ELECTRIC - HEAT PUMP"},0))),0),"")</f>
        <v>0</v>
      </c>
      <c r="AH1309" s="81">
        <f>_xlfn.IFNA(IF($D1309=3,IF($J1309="Not Paid by Tenant",0,INDEX('AMI Ref'!$K$8:$N$8,MATCH($J1309,{"Oil","Gas","Electric - Other","ELECTRIC - HEAT PUMP"},0))),0),"")</f>
        <v>0</v>
      </c>
      <c r="AI1309" s="81">
        <f>_xlfn.IFNA(IF($D1309=4,IF($J1309="Not Paid by Tenant",0,INDEX('AMI Ref'!$K$9:$N$9,MATCH($J1309,{"Oil","Gas","Electric - Other","ELECTRIC - HEAT PUMP"},0))),0),"")</f>
        <v>0</v>
      </c>
      <c r="AJ1309" s="81">
        <f>_xlfn.IFNA(IF($D1309=5,IF($J1309="Not Paid by Tenant",0,INDEX('AMI Ref'!$K$10:$N$10,MATCH($J1309,{"Oil","Gas","Electric - Other","ELECTRIC - HEAT PUMP"},0))),0),"")</f>
        <v>0</v>
      </c>
      <c r="AK1309" s="128"/>
      <c r="AL1309" s="81" t="str">
        <f>_xlfn.IFNA(IF($D1309=0,IF($K1309="Not Paid by Tenant",0,INDEX('AMI Ref'!$O$5:$R$5,MATCH($K1309,{"Oil","Gas","Electric - Other","Electric ccASHP - split"},0))),0),"")</f>
        <v/>
      </c>
      <c r="AM1309" s="81">
        <f>_xlfn.IFNA(IF($D1309=1,IF($K1309="Not Paid by Tenant",0,INDEX('AMI Ref'!$O$6:$R$6,MATCH($K1309,{"Oil","Gas","Electric - Other","Electric ccASHP - split"},0))),0),"")</f>
        <v>0</v>
      </c>
      <c r="AN1309" s="81">
        <f>_xlfn.IFNA(IF($D1309=2,IF($K1309="Not Paid by Tenant",0,INDEX('AMI Ref'!$O$7:$R$7,MATCH($K1309,{"Oil","Gas","Electric - Other","Electric ccASHP - split"},0))),0),"")</f>
        <v>0</v>
      </c>
      <c r="AO1309" s="81">
        <f>_xlfn.IFNA(IF($D1309=3,IF($K1309="Not Paid by Tenant",0,INDEX('AMI Ref'!$O$8:$R$8,MATCH($K1309,{"Oil","Gas","Electric - Other","Electric ccASHP - split"},0))),0),"")</f>
        <v>0</v>
      </c>
      <c r="AP1309" s="81">
        <f>_xlfn.IFNA(IF($D1309=4,IF($K1309="Not Paid by Tenant",0,INDEX('AMI Ref'!$O$9:$R$9,MATCH($K1309,{"Oil","Gas","Electric - Other","Electric ccASHP - split"},0))),0),"")</f>
        <v>0</v>
      </c>
      <c r="AQ1309" s="81">
        <f>_xlfn.IFNA(IF($D1309=5,IF($K1309="Not Paid by Tenant",0,INDEX('AMI Ref'!$O$10:$R$10,MATCH($K1309,{"Oil","Gas","Electric - Other","Electric ccASHP - split"},0))),0),"")</f>
        <v>0</v>
      </c>
      <c r="AR1309" s="124">
        <f t="shared" si="172"/>
        <v>0</v>
      </c>
      <c r="AS1309" s="123" t="e">
        <f t="shared" si="173"/>
        <v>#N/A</v>
      </c>
    </row>
    <row r="1310" spans="1:45" x14ac:dyDescent="0.2">
      <c r="A1310" s="130">
        <v>1308</v>
      </c>
      <c r="B1310" s="177">
        <f>IF(OR(COUNTIF($B$2:$B1309,Input!$F1326)&lt;1,COUNTIF($O$2:$O1309,Input!$C1326)&lt;1),Input!F1326,0)</f>
        <v>0</v>
      </c>
      <c r="C1310" s="177">
        <f>IF(OR(COUNTIF($B$2:$B1309,Input!$F1326)&lt;1,COUNTIF($O$2:$O1309,Input!$C1326)&lt;1),Input!G1326,0)</f>
        <v>0</v>
      </c>
      <c r="D1310" s="177">
        <f>IF(OR(COUNTIF($B$2:$B1309,Input!$F1326)&lt;1,COUNTIF($O$2:$O1309,Input!$C1326)&lt;1),Input!H1326,0)</f>
        <v>0</v>
      </c>
      <c r="E1310" s="177">
        <f>IF(OR(COUNTIF($B$2:$B1309,Input!$F1326)&lt;1,COUNTIF($O$2:$O1309,Input!$C1326)&lt;1),Input!I1326,0)</f>
        <v>0</v>
      </c>
      <c r="F1310" s="177">
        <f>IF(OR(COUNTIF($B$2:$B1309,Input!$F1326)&lt;1,COUNTIF($O$2:$O1309,Input!$C1326)&lt;1),Input!J1326,0)</f>
        <v>0</v>
      </c>
      <c r="G1310" s="177">
        <f>IF(OR(COUNTIF($B$2:$B1309,Input!$F1326)&lt;1,COUNTIF($O$2:$O1309,Input!$C1326)&lt;1),Input!K1326,0)</f>
        <v>0</v>
      </c>
      <c r="H1310" s="177">
        <f>IF(OR(COUNTIF($B$2:$B1309,Input!$F1326)&lt;1,COUNTIF($O$2:$O1309,Input!$C1326)&lt;1),Input!L1326,0)</f>
        <v>0</v>
      </c>
      <c r="I1310" s="177">
        <f>IF(OR(COUNTIF($B$2:$B1309,Input!$F1326)&lt;1,COUNTIF($O$2:$O1309,Input!$C1326)&lt;1),Input!M1326,0)</f>
        <v>0</v>
      </c>
      <c r="J1310" s="177">
        <f>IF(OR(COUNTIF($B$2:$B1309,Input!$F1326)&lt;1,COUNTIF($O$2:$O1309,Input!$C1326)&lt;1),Input!N1326,0)</f>
        <v>0</v>
      </c>
      <c r="K1310" s="177">
        <f>IF(OR(COUNTIF($B$2:$B1309,Input!$F1326)&lt;1,COUNTIF($O$2:$O1309,Input!$C1326)&lt;1),Input!O1326,0)</f>
        <v>0</v>
      </c>
      <c r="L1310" s="177">
        <f>IF(OR(COUNTIF($B$2:$B1309,Input!$F1326)&lt;1,COUNTIF($O$2:$O1309,Input!$C1326)&lt;1),Input!P1326,0)</f>
        <v>0</v>
      </c>
      <c r="M1310" s="129" t="str">
        <f t="shared" si="168"/>
        <v/>
      </c>
      <c r="N1310" s="161">
        <f t="shared" si="174"/>
        <v>0</v>
      </c>
      <c r="O1310" s="168">
        <f>Input!C1326</f>
        <v>0</v>
      </c>
      <c r="P1310" s="168"/>
      <c r="R1310" s="131">
        <f t="shared" si="175"/>
        <v>0</v>
      </c>
      <c r="S1310" s="133" t="str">
        <f t="shared" si="169"/>
        <v xml:space="preserve"> </v>
      </c>
      <c r="T1310" s="133"/>
      <c r="U1310" s="132" t="str">
        <f>_xlfn.IFNA(IF($D1310=0,LOOKUP($F1310,{0.1,0.2,0.3,0.4,0.5,0.6,0.7,0.8,0.9,1},{22,34,46,58,70,82,94,106,118,130}),""),"")</f>
        <v/>
      </c>
      <c r="V1310" s="132" t="str">
        <f>_xlfn.IFNA(IF($D1310=1,LOOKUP($F1310,{0.1,0.2,0.3,0.4,0.5,0.6,0.7,0.8,0.9,1},{23,35,47,59,71,83,95,107,119,131}),""),"")</f>
        <v/>
      </c>
      <c r="W1310" s="132" t="str">
        <f>_xlfn.IFNA(IF($D1310=2,LOOKUP($F1310,{0.1,0.2,0.3,0.4,0.5,0.6,0.7,0.8,0.9,1},{24,36,48,60,72,84,96,108,120,132}),""),"")</f>
        <v/>
      </c>
      <c r="X1310" s="132" t="str">
        <f>_xlfn.IFNA(IF($D1310=3,LOOKUP($F1310,{0.1,0.2,0.3,0.4,0.5,0.6,0.7,0.8,0.9,1},{25,37,49,61,73,85,97,109,121,133}),""),"")</f>
        <v/>
      </c>
      <c r="Y1310" s="132" t="str">
        <f>_xlfn.IFNA(IF($D1310=4,LOOKUP($F1310,{0.1,0.2,0.3,0.4,0.5,0.6,0.7,0.8,0.9,1},{26,38,50,62,74,86,98,110,122,134}),""),"")</f>
        <v/>
      </c>
      <c r="Z1310" s="132" t="str">
        <f>_xlfn.IFNA(IF($D1310=5,LOOKUP($F1310,{0.1,0.2,0.3,0.4,0.5,0.6,0.7,0.8,0.9,1},{27,39,51,63,75,87,99,111,123,135}),""),"")</f>
        <v/>
      </c>
      <c r="AA1310" s="132">
        <f t="shared" si="170"/>
        <v>0</v>
      </c>
      <c r="AB1310" s="132" t="str">
        <f t="shared" si="171"/>
        <v>00</v>
      </c>
      <c r="AC1310" s="82" t="e">
        <f>VLOOKUP(AB1310,'AMI Ref'!T:U,2,FALSE)</f>
        <v>#N/A</v>
      </c>
      <c r="AD1310" s="124"/>
      <c r="AE1310" s="81" t="str">
        <f>_xlfn.IFNA(IF($D1310=0,IF($J1310="Not Paid by Tenant",0,INDEX('AMI Ref'!$K$5:$N$5,MATCH($J1310,{"Oil","Gas","Electric - Other","ELECTRIC - HEAT PUMP"},0))),0),"")</f>
        <v/>
      </c>
      <c r="AF1310" s="81">
        <f>_xlfn.IFNA(IF($D1310=1,IF($J1310="Not Paid by Tenant",0,INDEX('AMI Ref'!$K$6:$N$6,MATCH($J1310,{"Oil","Gas","Electric - Other","ELECTRIC - HEAT PUMP"},0))),0),"")</f>
        <v>0</v>
      </c>
      <c r="AG1310" s="81">
        <f>_xlfn.IFNA(IF($D1310=2,IF($J1310="Not Paid by Tenant",0,INDEX('AMI Ref'!$K$7:$N$7,MATCH($J1310,{"Oil","Gas","Electric - Other","ELECTRIC - HEAT PUMP"},0))),0),"")</f>
        <v>0</v>
      </c>
      <c r="AH1310" s="81">
        <f>_xlfn.IFNA(IF($D1310=3,IF($J1310="Not Paid by Tenant",0,INDEX('AMI Ref'!$K$8:$N$8,MATCH($J1310,{"Oil","Gas","Electric - Other","ELECTRIC - HEAT PUMP"},0))),0),"")</f>
        <v>0</v>
      </c>
      <c r="AI1310" s="81">
        <f>_xlfn.IFNA(IF($D1310=4,IF($J1310="Not Paid by Tenant",0,INDEX('AMI Ref'!$K$9:$N$9,MATCH($J1310,{"Oil","Gas","Electric - Other","ELECTRIC - HEAT PUMP"},0))),0),"")</f>
        <v>0</v>
      </c>
      <c r="AJ1310" s="81">
        <f>_xlfn.IFNA(IF($D1310=5,IF($J1310="Not Paid by Tenant",0,INDEX('AMI Ref'!$K$10:$N$10,MATCH($J1310,{"Oil","Gas","Electric - Other","ELECTRIC - HEAT PUMP"},0))),0),"")</f>
        <v>0</v>
      </c>
      <c r="AK1310" s="128"/>
      <c r="AL1310" s="81" t="str">
        <f>_xlfn.IFNA(IF($D1310=0,IF($K1310="Not Paid by Tenant",0,INDEX('AMI Ref'!$O$5:$R$5,MATCH($K1310,{"Oil","Gas","Electric - Other","Electric ccASHP - split"},0))),0),"")</f>
        <v/>
      </c>
      <c r="AM1310" s="81">
        <f>_xlfn.IFNA(IF($D1310=1,IF($K1310="Not Paid by Tenant",0,INDEX('AMI Ref'!$O$6:$R$6,MATCH($K1310,{"Oil","Gas","Electric - Other","Electric ccASHP - split"},0))),0),"")</f>
        <v>0</v>
      </c>
      <c r="AN1310" s="81">
        <f>_xlfn.IFNA(IF($D1310=2,IF($K1310="Not Paid by Tenant",0,INDEX('AMI Ref'!$O$7:$R$7,MATCH($K1310,{"Oil","Gas","Electric - Other","Electric ccASHP - split"},0))),0),"")</f>
        <v>0</v>
      </c>
      <c r="AO1310" s="81">
        <f>_xlfn.IFNA(IF($D1310=3,IF($K1310="Not Paid by Tenant",0,INDEX('AMI Ref'!$O$8:$R$8,MATCH($K1310,{"Oil","Gas","Electric - Other","Electric ccASHP - split"},0))),0),"")</f>
        <v>0</v>
      </c>
      <c r="AP1310" s="81">
        <f>_xlfn.IFNA(IF($D1310=4,IF($K1310="Not Paid by Tenant",0,INDEX('AMI Ref'!$O$9:$R$9,MATCH($K1310,{"Oil","Gas","Electric - Other","Electric ccASHP - split"},0))),0),"")</f>
        <v>0</v>
      </c>
      <c r="AQ1310" s="81">
        <f>_xlfn.IFNA(IF($D1310=5,IF($K1310="Not Paid by Tenant",0,INDEX('AMI Ref'!$O$10:$R$10,MATCH($K1310,{"Oil","Gas","Electric - Other","Electric ccASHP - split"},0))),0),"")</f>
        <v>0</v>
      </c>
      <c r="AR1310" s="124">
        <f t="shared" si="172"/>
        <v>0</v>
      </c>
      <c r="AS1310" s="123" t="e">
        <f t="shared" si="173"/>
        <v>#N/A</v>
      </c>
    </row>
    <row r="1311" spans="1:45" x14ac:dyDescent="0.2">
      <c r="A1311" s="130">
        <v>1309</v>
      </c>
      <c r="B1311" s="177">
        <f>IF(OR(COUNTIF($B$2:$B1310,Input!$F1327)&lt;1,COUNTIF($O$2:$O1310,Input!$C1327)&lt;1),Input!F1327,0)</f>
        <v>0</v>
      </c>
      <c r="C1311" s="177">
        <f>IF(OR(COUNTIF($B$2:$B1310,Input!$F1327)&lt;1,COUNTIF($O$2:$O1310,Input!$C1327)&lt;1),Input!G1327,0)</f>
        <v>0</v>
      </c>
      <c r="D1311" s="177">
        <f>IF(OR(COUNTIF($B$2:$B1310,Input!$F1327)&lt;1,COUNTIF($O$2:$O1310,Input!$C1327)&lt;1),Input!H1327,0)</f>
        <v>0</v>
      </c>
      <c r="E1311" s="177">
        <f>IF(OR(COUNTIF($B$2:$B1310,Input!$F1327)&lt;1,COUNTIF($O$2:$O1310,Input!$C1327)&lt;1),Input!I1327,0)</f>
        <v>0</v>
      </c>
      <c r="F1311" s="177">
        <f>IF(OR(COUNTIF($B$2:$B1310,Input!$F1327)&lt;1,COUNTIF($O$2:$O1310,Input!$C1327)&lt;1),Input!J1327,0)</f>
        <v>0</v>
      </c>
      <c r="G1311" s="177">
        <f>IF(OR(COUNTIF($B$2:$B1310,Input!$F1327)&lt;1,COUNTIF($O$2:$O1310,Input!$C1327)&lt;1),Input!K1327,0)</f>
        <v>0</v>
      </c>
      <c r="H1311" s="177">
        <f>IF(OR(COUNTIF($B$2:$B1310,Input!$F1327)&lt;1,COUNTIF($O$2:$O1310,Input!$C1327)&lt;1),Input!L1327,0)</f>
        <v>0</v>
      </c>
      <c r="I1311" s="177">
        <f>IF(OR(COUNTIF($B$2:$B1310,Input!$F1327)&lt;1,COUNTIF($O$2:$O1310,Input!$C1327)&lt;1),Input!M1327,0)</f>
        <v>0</v>
      </c>
      <c r="J1311" s="177">
        <f>IF(OR(COUNTIF($B$2:$B1310,Input!$F1327)&lt;1,COUNTIF($O$2:$O1310,Input!$C1327)&lt;1),Input!N1327,0)</f>
        <v>0</v>
      </c>
      <c r="K1311" s="177">
        <f>IF(OR(COUNTIF($B$2:$B1310,Input!$F1327)&lt;1,COUNTIF($O$2:$O1310,Input!$C1327)&lt;1),Input!O1327,0)</f>
        <v>0</v>
      </c>
      <c r="L1311" s="177">
        <f>IF(OR(COUNTIF($B$2:$B1310,Input!$F1327)&lt;1,COUNTIF($O$2:$O1310,Input!$C1327)&lt;1),Input!P1327,0)</f>
        <v>0</v>
      </c>
      <c r="M1311" s="129" t="str">
        <f t="shared" si="168"/>
        <v/>
      </c>
      <c r="N1311" s="161">
        <f t="shared" si="174"/>
        <v>0</v>
      </c>
      <c r="O1311" s="168">
        <f>Input!C1327</f>
        <v>0</v>
      </c>
      <c r="P1311" s="168"/>
      <c r="R1311" s="131">
        <f t="shared" si="175"/>
        <v>0</v>
      </c>
      <c r="S1311" s="133" t="str">
        <f t="shared" si="169"/>
        <v xml:space="preserve"> </v>
      </c>
      <c r="T1311" s="133"/>
      <c r="U1311" s="132" t="str">
        <f>_xlfn.IFNA(IF($D1311=0,LOOKUP($F1311,{0.1,0.2,0.3,0.4,0.5,0.6,0.7,0.8,0.9,1},{22,34,46,58,70,82,94,106,118,130}),""),"")</f>
        <v/>
      </c>
      <c r="V1311" s="132" t="str">
        <f>_xlfn.IFNA(IF($D1311=1,LOOKUP($F1311,{0.1,0.2,0.3,0.4,0.5,0.6,0.7,0.8,0.9,1},{23,35,47,59,71,83,95,107,119,131}),""),"")</f>
        <v/>
      </c>
      <c r="W1311" s="132" t="str">
        <f>_xlfn.IFNA(IF($D1311=2,LOOKUP($F1311,{0.1,0.2,0.3,0.4,0.5,0.6,0.7,0.8,0.9,1},{24,36,48,60,72,84,96,108,120,132}),""),"")</f>
        <v/>
      </c>
      <c r="X1311" s="132" t="str">
        <f>_xlfn.IFNA(IF($D1311=3,LOOKUP($F1311,{0.1,0.2,0.3,0.4,0.5,0.6,0.7,0.8,0.9,1},{25,37,49,61,73,85,97,109,121,133}),""),"")</f>
        <v/>
      </c>
      <c r="Y1311" s="132" t="str">
        <f>_xlfn.IFNA(IF($D1311=4,LOOKUP($F1311,{0.1,0.2,0.3,0.4,0.5,0.6,0.7,0.8,0.9,1},{26,38,50,62,74,86,98,110,122,134}),""),"")</f>
        <v/>
      </c>
      <c r="Z1311" s="132" t="str">
        <f>_xlfn.IFNA(IF($D1311=5,LOOKUP($F1311,{0.1,0.2,0.3,0.4,0.5,0.6,0.7,0.8,0.9,1},{27,39,51,63,75,87,99,111,123,135}),""),"")</f>
        <v/>
      </c>
      <c r="AA1311" s="132">
        <f t="shared" si="170"/>
        <v>0</v>
      </c>
      <c r="AB1311" s="132" t="str">
        <f t="shared" si="171"/>
        <v>00</v>
      </c>
      <c r="AC1311" s="82" t="e">
        <f>VLOOKUP(AB1311,'AMI Ref'!T:U,2,FALSE)</f>
        <v>#N/A</v>
      </c>
      <c r="AD1311" s="124"/>
      <c r="AE1311" s="81" t="str">
        <f>_xlfn.IFNA(IF($D1311=0,IF($J1311="Not Paid by Tenant",0,INDEX('AMI Ref'!$K$5:$N$5,MATCH($J1311,{"Oil","Gas","Electric - Other","ELECTRIC - HEAT PUMP"},0))),0),"")</f>
        <v/>
      </c>
      <c r="AF1311" s="81">
        <f>_xlfn.IFNA(IF($D1311=1,IF($J1311="Not Paid by Tenant",0,INDEX('AMI Ref'!$K$6:$N$6,MATCH($J1311,{"Oil","Gas","Electric - Other","ELECTRIC - HEAT PUMP"},0))),0),"")</f>
        <v>0</v>
      </c>
      <c r="AG1311" s="81">
        <f>_xlfn.IFNA(IF($D1311=2,IF($J1311="Not Paid by Tenant",0,INDEX('AMI Ref'!$K$7:$N$7,MATCH($J1311,{"Oil","Gas","Electric - Other","ELECTRIC - HEAT PUMP"},0))),0),"")</f>
        <v>0</v>
      </c>
      <c r="AH1311" s="81">
        <f>_xlfn.IFNA(IF($D1311=3,IF($J1311="Not Paid by Tenant",0,INDEX('AMI Ref'!$K$8:$N$8,MATCH($J1311,{"Oil","Gas","Electric - Other","ELECTRIC - HEAT PUMP"},0))),0),"")</f>
        <v>0</v>
      </c>
      <c r="AI1311" s="81">
        <f>_xlfn.IFNA(IF($D1311=4,IF($J1311="Not Paid by Tenant",0,INDEX('AMI Ref'!$K$9:$N$9,MATCH($J1311,{"Oil","Gas","Electric - Other","ELECTRIC - HEAT PUMP"},0))),0),"")</f>
        <v>0</v>
      </c>
      <c r="AJ1311" s="81">
        <f>_xlfn.IFNA(IF($D1311=5,IF($J1311="Not Paid by Tenant",0,INDEX('AMI Ref'!$K$10:$N$10,MATCH($J1311,{"Oil","Gas","Electric - Other","ELECTRIC - HEAT PUMP"},0))),0),"")</f>
        <v>0</v>
      </c>
      <c r="AK1311" s="128"/>
      <c r="AL1311" s="81" t="str">
        <f>_xlfn.IFNA(IF($D1311=0,IF($K1311="Not Paid by Tenant",0,INDEX('AMI Ref'!$O$5:$R$5,MATCH($K1311,{"Oil","Gas","Electric - Other","Electric ccASHP - split"},0))),0),"")</f>
        <v/>
      </c>
      <c r="AM1311" s="81">
        <f>_xlfn.IFNA(IF($D1311=1,IF($K1311="Not Paid by Tenant",0,INDEX('AMI Ref'!$O$6:$R$6,MATCH($K1311,{"Oil","Gas","Electric - Other","Electric ccASHP - split"},0))),0),"")</f>
        <v>0</v>
      </c>
      <c r="AN1311" s="81">
        <f>_xlfn.IFNA(IF($D1311=2,IF($K1311="Not Paid by Tenant",0,INDEX('AMI Ref'!$O$7:$R$7,MATCH($K1311,{"Oil","Gas","Electric - Other","Electric ccASHP - split"},0))),0),"")</f>
        <v>0</v>
      </c>
      <c r="AO1311" s="81">
        <f>_xlfn.IFNA(IF($D1311=3,IF($K1311="Not Paid by Tenant",0,INDEX('AMI Ref'!$O$8:$R$8,MATCH($K1311,{"Oil","Gas","Electric - Other","Electric ccASHP - split"},0))),0),"")</f>
        <v>0</v>
      </c>
      <c r="AP1311" s="81">
        <f>_xlfn.IFNA(IF($D1311=4,IF($K1311="Not Paid by Tenant",0,INDEX('AMI Ref'!$O$9:$R$9,MATCH($K1311,{"Oil","Gas","Electric - Other","Electric ccASHP - split"},0))),0),"")</f>
        <v>0</v>
      </c>
      <c r="AQ1311" s="81">
        <f>_xlfn.IFNA(IF($D1311=5,IF($K1311="Not Paid by Tenant",0,INDEX('AMI Ref'!$O$10:$R$10,MATCH($K1311,{"Oil","Gas","Electric - Other","Electric ccASHP - split"},0))),0),"")</f>
        <v>0</v>
      </c>
      <c r="AR1311" s="124">
        <f t="shared" si="172"/>
        <v>0</v>
      </c>
      <c r="AS1311" s="123" t="e">
        <f t="shared" si="173"/>
        <v>#N/A</v>
      </c>
    </row>
    <row r="1312" spans="1:45" x14ac:dyDescent="0.2">
      <c r="A1312" s="130">
        <v>1310</v>
      </c>
      <c r="B1312" s="177">
        <f>IF(OR(COUNTIF($B$2:$B1311,Input!$F1328)&lt;1,COUNTIF($O$2:$O1311,Input!$C1328)&lt;1),Input!F1328,0)</f>
        <v>0</v>
      </c>
      <c r="C1312" s="177">
        <f>IF(OR(COUNTIF($B$2:$B1311,Input!$F1328)&lt;1,COUNTIF($O$2:$O1311,Input!$C1328)&lt;1),Input!G1328,0)</f>
        <v>0</v>
      </c>
      <c r="D1312" s="177">
        <f>IF(OR(COUNTIF($B$2:$B1311,Input!$F1328)&lt;1,COUNTIF($O$2:$O1311,Input!$C1328)&lt;1),Input!H1328,0)</f>
        <v>0</v>
      </c>
      <c r="E1312" s="177">
        <f>IF(OR(COUNTIF($B$2:$B1311,Input!$F1328)&lt;1,COUNTIF($O$2:$O1311,Input!$C1328)&lt;1),Input!I1328,0)</f>
        <v>0</v>
      </c>
      <c r="F1312" s="177">
        <f>IF(OR(COUNTIF($B$2:$B1311,Input!$F1328)&lt;1,COUNTIF($O$2:$O1311,Input!$C1328)&lt;1),Input!J1328,0)</f>
        <v>0</v>
      </c>
      <c r="G1312" s="177">
        <f>IF(OR(COUNTIF($B$2:$B1311,Input!$F1328)&lt;1,COUNTIF($O$2:$O1311,Input!$C1328)&lt;1),Input!K1328,0)</f>
        <v>0</v>
      </c>
      <c r="H1312" s="177">
        <f>IF(OR(COUNTIF($B$2:$B1311,Input!$F1328)&lt;1,COUNTIF($O$2:$O1311,Input!$C1328)&lt;1),Input!L1328,0)</f>
        <v>0</v>
      </c>
      <c r="I1312" s="177">
        <f>IF(OR(COUNTIF($B$2:$B1311,Input!$F1328)&lt;1,COUNTIF($O$2:$O1311,Input!$C1328)&lt;1),Input!M1328,0)</f>
        <v>0</v>
      </c>
      <c r="J1312" s="177">
        <f>IF(OR(COUNTIF($B$2:$B1311,Input!$F1328)&lt;1,COUNTIF($O$2:$O1311,Input!$C1328)&lt;1),Input!N1328,0)</f>
        <v>0</v>
      </c>
      <c r="K1312" s="177">
        <f>IF(OR(COUNTIF($B$2:$B1311,Input!$F1328)&lt;1,COUNTIF($O$2:$O1311,Input!$C1328)&lt;1),Input!O1328,0)</f>
        <v>0</v>
      </c>
      <c r="L1312" s="177">
        <f>IF(OR(COUNTIF($B$2:$B1311,Input!$F1328)&lt;1,COUNTIF($O$2:$O1311,Input!$C1328)&lt;1),Input!P1328,0)</f>
        <v>0</v>
      </c>
      <c r="M1312" s="129" t="str">
        <f t="shared" si="168"/>
        <v/>
      </c>
      <c r="N1312" s="161">
        <f t="shared" si="174"/>
        <v>0</v>
      </c>
      <c r="O1312" s="168">
        <f>Input!C1328</f>
        <v>0</v>
      </c>
      <c r="P1312" s="168"/>
      <c r="R1312" s="131">
        <f t="shared" si="175"/>
        <v>0</v>
      </c>
      <c r="S1312" s="133" t="str">
        <f t="shared" si="169"/>
        <v xml:space="preserve"> </v>
      </c>
      <c r="T1312" s="133"/>
      <c r="U1312" s="132" t="str">
        <f>_xlfn.IFNA(IF($D1312=0,LOOKUP($F1312,{0.1,0.2,0.3,0.4,0.5,0.6,0.7,0.8,0.9,1},{22,34,46,58,70,82,94,106,118,130}),""),"")</f>
        <v/>
      </c>
      <c r="V1312" s="132" t="str">
        <f>_xlfn.IFNA(IF($D1312=1,LOOKUP($F1312,{0.1,0.2,0.3,0.4,0.5,0.6,0.7,0.8,0.9,1},{23,35,47,59,71,83,95,107,119,131}),""),"")</f>
        <v/>
      </c>
      <c r="W1312" s="132" t="str">
        <f>_xlfn.IFNA(IF($D1312=2,LOOKUP($F1312,{0.1,0.2,0.3,0.4,0.5,0.6,0.7,0.8,0.9,1},{24,36,48,60,72,84,96,108,120,132}),""),"")</f>
        <v/>
      </c>
      <c r="X1312" s="132" t="str">
        <f>_xlfn.IFNA(IF($D1312=3,LOOKUP($F1312,{0.1,0.2,0.3,0.4,0.5,0.6,0.7,0.8,0.9,1},{25,37,49,61,73,85,97,109,121,133}),""),"")</f>
        <v/>
      </c>
      <c r="Y1312" s="132" t="str">
        <f>_xlfn.IFNA(IF($D1312=4,LOOKUP($F1312,{0.1,0.2,0.3,0.4,0.5,0.6,0.7,0.8,0.9,1},{26,38,50,62,74,86,98,110,122,134}),""),"")</f>
        <v/>
      </c>
      <c r="Z1312" s="132" t="str">
        <f>_xlfn.IFNA(IF($D1312=5,LOOKUP($F1312,{0.1,0.2,0.3,0.4,0.5,0.6,0.7,0.8,0.9,1},{27,39,51,63,75,87,99,111,123,135}),""),"")</f>
        <v/>
      </c>
      <c r="AA1312" s="132">
        <f t="shared" si="170"/>
        <v>0</v>
      </c>
      <c r="AB1312" s="132" t="str">
        <f t="shared" si="171"/>
        <v>00</v>
      </c>
      <c r="AC1312" s="82" t="e">
        <f>VLOOKUP(AB1312,'AMI Ref'!T:U,2,FALSE)</f>
        <v>#N/A</v>
      </c>
      <c r="AD1312" s="124"/>
      <c r="AE1312" s="81" t="str">
        <f>_xlfn.IFNA(IF($D1312=0,IF($J1312="Not Paid by Tenant",0,INDEX('AMI Ref'!$K$5:$N$5,MATCH($J1312,{"Oil","Gas","Electric - Other","ELECTRIC - HEAT PUMP"},0))),0),"")</f>
        <v/>
      </c>
      <c r="AF1312" s="81">
        <f>_xlfn.IFNA(IF($D1312=1,IF($J1312="Not Paid by Tenant",0,INDEX('AMI Ref'!$K$6:$N$6,MATCH($J1312,{"Oil","Gas","Electric - Other","ELECTRIC - HEAT PUMP"},0))),0),"")</f>
        <v>0</v>
      </c>
      <c r="AG1312" s="81">
        <f>_xlfn.IFNA(IF($D1312=2,IF($J1312="Not Paid by Tenant",0,INDEX('AMI Ref'!$K$7:$N$7,MATCH($J1312,{"Oil","Gas","Electric - Other","ELECTRIC - HEAT PUMP"},0))),0),"")</f>
        <v>0</v>
      </c>
      <c r="AH1312" s="81">
        <f>_xlfn.IFNA(IF($D1312=3,IF($J1312="Not Paid by Tenant",0,INDEX('AMI Ref'!$K$8:$N$8,MATCH($J1312,{"Oil","Gas","Electric - Other","ELECTRIC - HEAT PUMP"},0))),0),"")</f>
        <v>0</v>
      </c>
      <c r="AI1312" s="81">
        <f>_xlfn.IFNA(IF($D1312=4,IF($J1312="Not Paid by Tenant",0,INDEX('AMI Ref'!$K$9:$N$9,MATCH($J1312,{"Oil","Gas","Electric - Other","ELECTRIC - HEAT PUMP"},0))),0),"")</f>
        <v>0</v>
      </c>
      <c r="AJ1312" s="81">
        <f>_xlfn.IFNA(IF($D1312=5,IF($J1312="Not Paid by Tenant",0,INDEX('AMI Ref'!$K$10:$N$10,MATCH($J1312,{"Oil","Gas","Electric - Other","ELECTRIC - HEAT PUMP"},0))),0),"")</f>
        <v>0</v>
      </c>
      <c r="AK1312" s="128"/>
      <c r="AL1312" s="81" t="str">
        <f>_xlfn.IFNA(IF($D1312=0,IF($K1312="Not Paid by Tenant",0,INDEX('AMI Ref'!$O$5:$R$5,MATCH($K1312,{"Oil","Gas","Electric - Other","Electric ccASHP - split"},0))),0),"")</f>
        <v/>
      </c>
      <c r="AM1312" s="81">
        <f>_xlfn.IFNA(IF($D1312=1,IF($K1312="Not Paid by Tenant",0,INDEX('AMI Ref'!$O$6:$R$6,MATCH($K1312,{"Oil","Gas","Electric - Other","Electric ccASHP - split"},0))),0),"")</f>
        <v>0</v>
      </c>
      <c r="AN1312" s="81">
        <f>_xlfn.IFNA(IF($D1312=2,IF($K1312="Not Paid by Tenant",0,INDEX('AMI Ref'!$O$7:$R$7,MATCH($K1312,{"Oil","Gas","Electric - Other","Electric ccASHP - split"},0))),0),"")</f>
        <v>0</v>
      </c>
      <c r="AO1312" s="81">
        <f>_xlfn.IFNA(IF($D1312=3,IF($K1312="Not Paid by Tenant",0,INDEX('AMI Ref'!$O$8:$R$8,MATCH($K1312,{"Oil","Gas","Electric - Other","Electric ccASHP - split"},0))),0),"")</f>
        <v>0</v>
      </c>
      <c r="AP1312" s="81">
        <f>_xlfn.IFNA(IF($D1312=4,IF($K1312="Not Paid by Tenant",0,INDEX('AMI Ref'!$O$9:$R$9,MATCH($K1312,{"Oil","Gas","Electric - Other","Electric ccASHP - split"},0))),0),"")</f>
        <v>0</v>
      </c>
      <c r="AQ1312" s="81">
        <f>_xlfn.IFNA(IF($D1312=5,IF($K1312="Not Paid by Tenant",0,INDEX('AMI Ref'!$O$10:$R$10,MATCH($K1312,{"Oil","Gas","Electric - Other","Electric ccASHP - split"},0))),0),"")</f>
        <v>0</v>
      </c>
      <c r="AR1312" s="124">
        <f t="shared" si="172"/>
        <v>0</v>
      </c>
      <c r="AS1312" s="123" t="e">
        <f t="shared" si="173"/>
        <v>#N/A</v>
      </c>
    </row>
    <row r="1313" spans="1:45" x14ac:dyDescent="0.2">
      <c r="A1313" s="130">
        <v>1311</v>
      </c>
      <c r="B1313" s="177">
        <f>IF(OR(COUNTIF($B$2:$B1312,Input!$F1329)&lt;1,COUNTIF($O$2:$O1312,Input!$C1329)&lt;1),Input!F1329,0)</f>
        <v>0</v>
      </c>
      <c r="C1313" s="177">
        <f>IF(OR(COUNTIF($B$2:$B1312,Input!$F1329)&lt;1,COUNTIF($O$2:$O1312,Input!$C1329)&lt;1),Input!G1329,0)</f>
        <v>0</v>
      </c>
      <c r="D1313" s="177">
        <f>IF(OR(COUNTIF($B$2:$B1312,Input!$F1329)&lt;1,COUNTIF($O$2:$O1312,Input!$C1329)&lt;1),Input!H1329,0)</f>
        <v>0</v>
      </c>
      <c r="E1313" s="177">
        <f>IF(OR(COUNTIF($B$2:$B1312,Input!$F1329)&lt;1,COUNTIF($O$2:$O1312,Input!$C1329)&lt;1),Input!I1329,0)</f>
        <v>0</v>
      </c>
      <c r="F1313" s="177">
        <f>IF(OR(COUNTIF($B$2:$B1312,Input!$F1329)&lt;1,COUNTIF($O$2:$O1312,Input!$C1329)&lt;1),Input!J1329,0)</f>
        <v>0</v>
      </c>
      <c r="G1313" s="177">
        <f>IF(OR(COUNTIF($B$2:$B1312,Input!$F1329)&lt;1,COUNTIF($O$2:$O1312,Input!$C1329)&lt;1),Input!K1329,0)</f>
        <v>0</v>
      </c>
      <c r="H1313" s="177">
        <f>IF(OR(COUNTIF($B$2:$B1312,Input!$F1329)&lt;1,COUNTIF($O$2:$O1312,Input!$C1329)&lt;1),Input!L1329,0)</f>
        <v>0</v>
      </c>
      <c r="I1313" s="177">
        <f>IF(OR(COUNTIF($B$2:$B1312,Input!$F1329)&lt;1,COUNTIF($O$2:$O1312,Input!$C1329)&lt;1),Input!M1329,0)</f>
        <v>0</v>
      </c>
      <c r="J1313" s="177">
        <f>IF(OR(COUNTIF($B$2:$B1312,Input!$F1329)&lt;1,COUNTIF($O$2:$O1312,Input!$C1329)&lt;1),Input!N1329,0)</f>
        <v>0</v>
      </c>
      <c r="K1313" s="177">
        <f>IF(OR(COUNTIF($B$2:$B1312,Input!$F1329)&lt;1,COUNTIF($O$2:$O1312,Input!$C1329)&lt;1),Input!O1329,0)</f>
        <v>0</v>
      </c>
      <c r="L1313" s="177">
        <f>IF(OR(COUNTIF($B$2:$B1312,Input!$F1329)&lt;1,COUNTIF($O$2:$O1312,Input!$C1329)&lt;1),Input!P1329,0)</f>
        <v>0</v>
      </c>
      <c r="M1313" s="129" t="str">
        <f t="shared" si="168"/>
        <v/>
      </c>
      <c r="N1313" s="161">
        <f t="shared" si="174"/>
        <v>0</v>
      </c>
      <c r="O1313" s="168">
        <f>Input!C1329</f>
        <v>0</v>
      </c>
      <c r="P1313" s="168"/>
      <c r="R1313" s="131">
        <f t="shared" si="175"/>
        <v>0</v>
      </c>
      <c r="S1313" s="133" t="str">
        <f t="shared" si="169"/>
        <v xml:space="preserve"> </v>
      </c>
      <c r="T1313" s="133"/>
      <c r="U1313" s="132" t="str">
        <f>_xlfn.IFNA(IF($D1313=0,LOOKUP($F1313,{0.1,0.2,0.3,0.4,0.5,0.6,0.7,0.8,0.9,1},{22,34,46,58,70,82,94,106,118,130}),""),"")</f>
        <v/>
      </c>
      <c r="V1313" s="132" t="str">
        <f>_xlfn.IFNA(IF($D1313=1,LOOKUP($F1313,{0.1,0.2,0.3,0.4,0.5,0.6,0.7,0.8,0.9,1},{23,35,47,59,71,83,95,107,119,131}),""),"")</f>
        <v/>
      </c>
      <c r="W1313" s="132" t="str">
        <f>_xlfn.IFNA(IF($D1313=2,LOOKUP($F1313,{0.1,0.2,0.3,0.4,0.5,0.6,0.7,0.8,0.9,1},{24,36,48,60,72,84,96,108,120,132}),""),"")</f>
        <v/>
      </c>
      <c r="X1313" s="132" t="str">
        <f>_xlfn.IFNA(IF($D1313=3,LOOKUP($F1313,{0.1,0.2,0.3,0.4,0.5,0.6,0.7,0.8,0.9,1},{25,37,49,61,73,85,97,109,121,133}),""),"")</f>
        <v/>
      </c>
      <c r="Y1313" s="132" t="str">
        <f>_xlfn.IFNA(IF($D1313=4,LOOKUP($F1313,{0.1,0.2,0.3,0.4,0.5,0.6,0.7,0.8,0.9,1},{26,38,50,62,74,86,98,110,122,134}),""),"")</f>
        <v/>
      </c>
      <c r="Z1313" s="132" t="str">
        <f>_xlfn.IFNA(IF($D1313=5,LOOKUP($F1313,{0.1,0.2,0.3,0.4,0.5,0.6,0.7,0.8,0.9,1},{27,39,51,63,75,87,99,111,123,135}),""),"")</f>
        <v/>
      </c>
      <c r="AA1313" s="132">
        <f t="shared" si="170"/>
        <v>0</v>
      </c>
      <c r="AB1313" s="132" t="str">
        <f t="shared" si="171"/>
        <v>00</v>
      </c>
      <c r="AC1313" s="82" t="e">
        <f>VLOOKUP(AB1313,'AMI Ref'!T:U,2,FALSE)</f>
        <v>#N/A</v>
      </c>
      <c r="AD1313" s="124"/>
      <c r="AE1313" s="81" t="str">
        <f>_xlfn.IFNA(IF($D1313=0,IF($J1313="Not Paid by Tenant",0,INDEX('AMI Ref'!$K$5:$N$5,MATCH($J1313,{"Oil","Gas","Electric - Other","ELECTRIC - HEAT PUMP"},0))),0),"")</f>
        <v/>
      </c>
      <c r="AF1313" s="81">
        <f>_xlfn.IFNA(IF($D1313=1,IF($J1313="Not Paid by Tenant",0,INDEX('AMI Ref'!$K$6:$N$6,MATCH($J1313,{"Oil","Gas","Electric - Other","ELECTRIC - HEAT PUMP"},0))),0),"")</f>
        <v>0</v>
      </c>
      <c r="AG1313" s="81">
        <f>_xlfn.IFNA(IF($D1313=2,IF($J1313="Not Paid by Tenant",0,INDEX('AMI Ref'!$K$7:$N$7,MATCH($J1313,{"Oil","Gas","Electric - Other","ELECTRIC - HEAT PUMP"},0))),0),"")</f>
        <v>0</v>
      </c>
      <c r="AH1313" s="81">
        <f>_xlfn.IFNA(IF($D1313=3,IF($J1313="Not Paid by Tenant",0,INDEX('AMI Ref'!$K$8:$N$8,MATCH($J1313,{"Oil","Gas","Electric - Other","ELECTRIC - HEAT PUMP"},0))),0),"")</f>
        <v>0</v>
      </c>
      <c r="AI1313" s="81">
        <f>_xlfn.IFNA(IF($D1313=4,IF($J1313="Not Paid by Tenant",0,INDEX('AMI Ref'!$K$9:$N$9,MATCH($J1313,{"Oil","Gas","Electric - Other","ELECTRIC - HEAT PUMP"},0))),0),"")</f>
        <v>0</v>
      </c>
      <c r="AJ1313" s="81">
        <f>_xlfn.IFNA(IF($D1313=5,IF($J1313="Not Paid by Tenant",0,INDEX('AMI Ref'!$K$10:$N$10,MATCH($J1313,{"Oil","Gas","Electric - Other","ELECTRIC - HEAT PUMP"},0))),0),"")</f>
        <v>0</v>
      </c>
      <c r="AK1313" s="128"/>
      <c r="AL1313" s="81" t="str">
        <f>_xlfn.IFNA(IF($D1313=0,IF($K1313="Not Paid by Tenant",0,INDEX('AMI Ref'!$O$5:$R$5,MATCH($K1313,{"Oil","Gas","Electric - Other","Electric ccASHP - split"},0))),0),"")</f>
        <v/>
      </c>
      <c r="AM1313" s="81">
        <f>_xlfn.IFNA(IF($D1313=1,IF($K1313="Not Paid by Tenant",0,INDEX('AMI Ref'!$O$6:$R$6,MATCH($K1313,{"Oil","Gas","Electric - Other","Electric ccASHP - split"},0))),0),"")</f>
        <v>0</v>
      </c>
      <c r="AN1313" s="81">
        <f>_xlfn.IFNA(IF($D1313=2,IF($K1313="Not Paid by Tenant",0,INDEX('AMI Ref'!$O$7:$R$7,MATCH($K1313,{"Oil","Gas","Electric - Other","Electric ccASHP - split"},0))),0),"")</f>
        <v>0</v>
      </c>
      <c r="AO1313" s="81">
        <f>_xlfn.IFNA(IF($D1313=3,IF($K1313="Not Paid by Tenant",0,INDEX('AMI Ref'!$O$8:$R$8,MATCH($K1313,{"Oil","Gas","Electric - Other","Electric ccASHP - split"},0))),0),"")</f>
        <v>0</v>
      </c>
      <c r="AP1313" s="81">
        <f>_xlfn.IFNA(IF($D1313=4,IF($K1313="Not Paid by Tenant",0,INDEX('AMI Ref'!$O$9:$R$9,MATCH($K1313,{"Oil","Gas","Electric - Other","Electric ccASHP - split"},0))),0),"")</f>
        <v>0</v>
      </c>
      <c r="AQ1313" s="81">
        <f>_xlfn.IFNA(IF($D1313=5,IF($K1313="Not Paid by Tenant",0,INDEX('AMI Ref'!$O$10:$R$10,MATCH($K1313,{"Oil","Gas","Electric - Other","Electric ccASHP - split"},0))),0),"")</f>
        <v>0</v>
      </c>
      <c r="AR1313" s="124">
        <f t="shared" si="172"/>
        <v>0</v>
      </c>
      <c r="AS1313" s="123" t="e">
        <f t="shared" si="173"/>
        <v>#N/A</v>
      </c>
    </row>
    <row r="1314" spans="1:45" x14ac:dyDescent="0.2">
      <c r="A1314" s="130">
        <v>1312</v>
      </c>
      <c r="B1314" s="177">
        <f>IF(OR(COUNTIF($B$2:$B1313,Input!$F1330)&lt;1,COUNTIF($O$2:$O1313,Input!$C1330)&lt;1),Input!F1330,0)</f>
        <v>0</v>
      </c>
      <c r="C1314" s="177">
        <f>IF(OR(COUNTIF($B$2:$B1313,Input!$F1330)&lt;1,COUNTIF($O$2:$O1313,Input!$C1330)&lt;1),Input!G1330,0)</f>
        <v>0</v>
      </c>
      <c r="D1314" s="177">
        <f>IF(OR(COUNTIF($B$2:$B1313,Input!$F1330)&lt;1,COUNTIF($O$2:$O1313,Input!$C1330)&lt;1),Input!H1330,0)</f>
        <v>0</v>
      </c>
      <c r="E1314" s="177">
        <f>IF(OR(COUNTIF($B$2:$B1313,Input!$F1330)&lt;1,COUNTIF($O$2:$O1313,Input!$C1330)&lt;1),Input!I1330,0)</f>
        <v>0</v>
      </c>
      <c r="F1314" s="177">
        <f>IF(OR(COUNTIF($B$2:$B1313,Input!$F1330)&lt;1,COUNTIF($O$2:$O1313,Input!$C1330)&lt;1),Input!J1330,0)</f>
        <v>0</v>
      </c>
      <c r="G1314" s="177">
        <f>IF(OR(COUNTIF($B$2:$B1313,Input!$F1330)&lt;1,COUNTIF($O$2:$O1313,Input!$C1330)&lt;1),Input!K1330,0)</f>
        <v>0</v>
      </c>
      <c r="H1314" s="177">
        <f>IF(OR(COUNTIF($B$2:$B1313,Input!$F1330)&lt;1,COUNTIF($O$2:$O1313,Input!$C1330)&lt;1),Input!L1330,0)</f>
        <v>0</v>
      </c>
      <c r="I1314" s="177">
        <f>IF(OR(COUNTIF($B$2:$B1313,Input!$F1330)&lt;1,COUNTIF($O$2:$O1313,Input!$C1330)&lt;1),Input!M1330,0)</f>
        <v>0</v>
      </c>
      <c r="J1314" s="177">
        <f>IF(OR(COUNTIF($B$2:$B1313,Input!$F1330)&lt;1,COUNTIF($O$2:$O1313,Input!$C1330)&lt;1),Input!N1330,0)</f>
        <v>0</v>
      </c>
      <c r="K1314" s="177">
        <f>IF(OR(COUNTIF($B$2:$B1313,Input!$F1330)&lt;1,COUNTIF($O$2:$O1313,Input!$C1330)&lt;1),Input!O1330,0)</f>
        <v>0</v>
      </c>
      <c r="L1314" s="177">
        <f>IF(OR(COUNTIF($B$2:$B1313,Input!$F1330)&lt;1,COUNTIF($O$2:$O1313,Input!$C1330)&lt;1),Input!P1330,0)</f>
        <v>0</v>
      </c>
      <c r="M1314" s="129" t="str">
        <f t="shared" si="168"/>
        <v/>
      </c>
      <c r="N1314" s="161">
        <f t="shared" si="174"/>
        <v>0</v>
      </c>
      <c r="O1314" s="168">
        <f>Input!C1330</f>
        <v>0</v>
      </c>
      <c r="P1314" s="168"/>
      <c r="R1314" s="131">
        <f t="shared" si="175"/>
        <v>0</v>
      </c>
      <c r="S1314" s="133" t="str">
        <f t="shared" si="169"/>
        <v xml:space="preserve"> </v>
      </c>
      <c r="T1314" s="133"/>
      <c r="U1314" s="132" t="str">
        <f>_xlfn.IFNA(IF($D1314=0,LOOKUP($F1314,{0.1,0.2,0.3,0.4,0.5,0.6,0.7,0.8,0.9,1},{22,34,46,58,70,82,94,106,118,130}),""),"")</f>
        <v/>
      </c>
      <c r="V1314" s="132" t="str">
        <f>_xlfn.IFNA(IF($D1314=1,LOOKUP($F1314,{0.1,0.2,0.3,0.4,0.5,0.6,0.7,0.8,0.9,1},{23,35,47,59,71,83,95,107,119,131}),""),"")</f>
        <v/>
      </c>
      <c r="W1314" s="132" t="str">
        <f>_xlfn.IFNA(IF($D1314=2,LOOKUP($F1314,{0.1,0.2,0.3,0.4,0.5,0.6,0.7,0.8,0.9,1},{24,36,48,60,72,84,96,108,120,132}),""),"")</f>
        <v/>
      </c>
      <c r="X1314" s="132" t="str">
        <f>_xlfn.IFNA(IF($D1314=3,LOOKUP($F1314,{0.1,0.2,0.3,0.4,0.5,0.6,0.7,0.8,0.9,1},{25,37,49,61,73,85,97,109,121,133}),""),"")</f>
        <v/>
      </c>
      <c r="Y1314" s="132" t="str">
        <f>_xlfn.IFNA(IF($D1314=4,LOOKUP($F1314,{0.1,0.2,0.3,0.4,0.5,0.6,0.7,0.8,0.9,1},{26,38,50,62,74,86,98,110,122,134}),""),"")</f>
        <v/>
      </c>
      <c r="Z1314" s="132" t="str">
        <f>_xlfn.IFNA(IF($D1314=5,LOOKUP($F1314,{0.1,0.2,0.3,0.4,0.5,0.6,0.7,0.8,0.9,1},{27,39,51,63,75,87,99,111,123,135}),""),"")</f>
        <v/>
      </c>
      <c r="AA1314" s="132">
        <f t="shared" si="170"/>
        <v>0</v>
      </c>
      <c r="AB1314" s="132" t="str">
        <f t="shared" si="171"/>
        <v>00</v>
      </c>
      <c r="AC1314" s="82" t="e">
        <f>VLOOKUP(AB1314,'AMI Ref'!T:U,2,FALSE)</f>
        <v>#N/A</v>
      </c>
      <c r="AD1314" s="124"/>
      <c r="AE1314" s="81" t="str">
        <f>_xlfn.IFNA(IF($D1314=0,IF($J1314="Not Paid by Tenant",0,INDEX('AMI Ref'!$K$5:$N$5,MATCH($J1314,{"Oil","Gas","Electric - Other","ELECTRIC - HEAT PUMP"},0))),0),"")</f>
        <v/>
      </c>
      <c r="AF1314" s="81">
        <f>_xlfn.IFNA(IF($D1314=1,IF($J1314="Not Paid by Tenant",0,INDEX('AMI Ref'!$K$6:$N$6,MATCH($J1314,{"Oil","Gas","Electric - Other","ELECTRIC - HEAT PUMP"},0))),0),"")</f>
        <v>0</v>
      </c>
      <c r="AG1314" s="81">
        <f>_xlfn.IFNA(IF($D1314=2,IF($J1314="Not Paid by Tenant",0,INDEX('AMI Ref'!$K$7:$N$7,MATCH($J1314,{"Oil","Gas","Electric - Other","ELECTRIC - HEAT PUMP"},0))),0),"")</f>
        <v>0</v>
      </c>
      <c r="AH1314" s="81">
        <f>_xlfn.IFNA(IF($D1314=3,IF($J1314="Not Paid by Tenant",0,INDEX('AMI Ref'!$K$8:$N$8,MATCH($J1314,{"Oil","Gas","Electric - Other","ELECTRIC - HEAT PUMP"},0))),0),"")</f>
        <v>0</v>
      </c>
      <c r="AI1314" s="81">
        <f>_xlfn.IFNA(IF($D1314=4,IF($J1314="Not Paid by Tenant",0,INDEX('AMI Ref'!$K$9:$N$9,MATCH($J1314,{"Oil","Gas","Electric - Other","ELECTRIC - HEAT PUMP"},0))),0),"")</f>
        <v>0</v>
      </c>
      <c r="AJ1314" s="81">
        <f>_xlfn.IFNA(IF($D1314=5,IF($J1314="Not Paid by Tenant",0,INDEX('AMI Ref'!$K$10:$N$10,MATCH($J1314,{"Oil","Gas","Electric - Other","ELECTRIC - HEAT PUMP"},0))),0),"")</f>
        <v>0</v>
      </c>
      <c r="AK1314" s="128"/>
      <c r="AL1314" s="81" t="str">
        <f>_xlfn.IFNA(IF($D1314=0,IF($K1314="Not Paid by Tenant",0,INDEX('AMI Ref'!$O$5:$R$5,MATCH($K1314,{"Oil","Gas","Electric - Other","Electric ccASHP - split"},0))),0),"")</f>
        <v/>
      </c>
      <c r="AM1314" s="81">
        <f>_xlfn.IFNA(IF($D1314=1,IF($K1314="Not Paid by Tenant",0,INDEX('AMI Ref'!$O$6:$R$6,MATCH($K1314,{"Oil","Gas","Electric - Other","Electric ccASHP - split"},0))),0),"")</f>
        <v>0</v>
      </c>
      <c r="AN1314" s="81">
        <f>_xlfn.IFNA(IF($D1314=2,IF($K1314="Not Paid by Tenant",0,INDEX('AMI Ref'!$O$7:$R$7,MATCH($K1314,{"Oil","Gas","Electric - Other","Electric ccASHP - split"},0))),0),"")</f>
        <v>0</v>
      </c>
      <c r="AO1314" s="81">
        <f>_xlfn.IFNA(IF($D1314=3,IF($K1314="Not Paid by Tenant",0,INDEX('AMI Ref'!$O$8:$R$8,MATCH($K1314,{"Oil","Gas","Electric - Other","Electric ccASHP - split"},0))),0),"")</f>
        <v>0</v>
      </c>
      <c r="AP1314" s="81">
        <f>_xlfn.IFNA(IF($D1314=4,IF($K1314="Not Paid by Tenant",0,INDEX('AMI Ref'!$O$9:$R$9,MATCH($K1314,{"Oil","Gas","Electric - Other","Electric ccASHP - split"},0))),0),"")</f>
        <v>0</v>
      </c>
      <c r="AQ1314" s="81">
        <f>_xlfn.IFNA(IF($D1314=5,IF($K1314="Not Paid by Tenant",0,INDEX('AMI Ref'!$O$10:$R$10,MATCH($K1314,{"Oil","Gas","Electric - Other","Electric ccASHP - split"},0))),0),"")</f>
        <v>0</v>
      </c>
      <c r="AR1314" s="124">
        <f t="shared" si="172"/>
        <v>0</v>
      </c>
      <c r="AS1314" s="123" t="e">
        <f t="shared" si="173"/>
        <v>#N/A</v>
      </c>
    </row>
    <row r="1315" spans="1:45" x14ac:dyDescent="0.2">
      <c r="A1315" s="130">
        <v>1313</v>
      </c>
      <c r="B1315" s="177">
        <f>IF(OR(COUNTIF($B$2:$B1314,Input!$F1331)&lt;1,COUNTIF($O$2:$O1314,Input!$C1331)&lt;1),Input!F1331,0)</f>
        <v>0</v>
      </c>
      <c r="C1315" s="177">
        <f>IF(OR(COUNTIF($B$2:$B1314,Input!$F1331)&lt;1,COUNTIF($O$2:$O1314,Input!$C1331)&lt;1),Input!G1331,0)</f>
        <v>0</v>
      </c>
      <c r="D1315" s="177">
        <f>IF(OR(COUNTIF($B$2:$B1314,Input!$F1331)&lt;1,COUNTIF($O$2:$O1314,Input!$C1331)&lt;1),Input!H1331,0)</f>
        <v>0</v>
      </c>
      <c r="E1315" s="177">
        <f>IF(OR(COUNTIF($B$2:$B1314,Input!$F1331)&lt;1,COUNTIF($O$2:$O1314,Input!$C1331)&lt;1),Input!I1331,0)</f>
        <v>0</v>
      </c>
      <c r="F1315" s="177">
        <f>IF(OR(COUNTIF($B$2:$B1314,Input!$F1331)&lt;1,COUNTIF($O$2:$O1314,Input!$C1331)&lt;1),Input!J1331,0)</f>
        <v>0</v>
      </c>
      <c r="G1315" s="177">
        <f>IF(OR(COUNTIF($B$2:$B1314,Input!$F1331)&lt;1,COUNTIF($O$2:$O1314,Input!$C1331)&lt;1),Input!K1331,0)</f>
        <v>0</v>
      </c>
      <c r="H1315" s="177">
        <f>IF(OR(COUNTIF($B$2:$B1314,Input!$F1331)&lt;1,COUNTIF($O$2:$O1314,Input!$C1331)&lt;1),Input!L1331,0)</f>
        <v>0</v>
      </c>
      <c r="I1315" s="177">
        <f>IF(OR(COUNTIF($B$2:$B1314,Input!$F1331)&lt;1,COUNTIF($O$2:$O1314,Input!$C1331)&lt;1),Input!M1331,0)</f>
        <v>0</v>
      </c>
      <c r="J1315" s="177">
        <f>IF(OR(COUNTIF($B$2:$B1314,Input!$F1331)&lt;1,COUNTIF($O$2:$O1314,Input!$C1331)&lt;1),Input!N1331,0)</f>
        <v>0</v>
      </c>
      <c r="K1315" s="177">
        <f>IF(OR(COUNTIF($B$2:$B1314,Input!$F1331)&lt;1,COUNTIF($O$2:$O1314,Input!$C1331)&lt;1),Input!O1331,0)</f>
        <v>0</v>
      </c>
      <c r="L1315" s="177">
        <f>IF(OR(COUNTIF($B$2:$B1314,Input!$F1331)&lt;1,COUNTIF($O$2:$O1314,Input!$C1331)&lt;1),Input!P1331,0)</f>
        <v>0</v>
      </c>
      <c r="M1315" s="129" t="str">
        <f t="shared" ref="M1315:M1378" si="176">IFERROR(IF(E1315="NO","NA",IF(AND(E1315="yes",C1315+L1315&lt;=AS1315),"YES","NO")),"")</f>
        <v/>
      </c>
      <c r="N1315" s="161">
        <f t="shared" si="174"/>
        <v>0</v>
      </c>
      <c r="O1315" s="168">
        <f>Input!C1331</f>
        <v>0</v>
      </c>
      <c r="P1315" s="168"/>
      <c r="R1315" s="131">
        <f t="shared" si="175"/>
        <v>0</v>
      </c>
      <c r="S1315" s="133" t="str">
        <f t="shared" ref="S1315:S1378" si="177">IF(H1315="Yes w/ Elec. Stove","G"," ")</f>
        <v xml:space="preserve"> </v>
      </c>
      <c r="T1315" s="133"/>
      <c r="U1315" s="132" t="str">
        <f>_xlfn.IFNA(IF($D1315=0,LOOKUP($F1315,{0.1,0.2,0.3,0.4,0.5,0.6,0.7,0.8,0.9,1},{22,34,46,58,70,82,94,106,118,130}),""),"")</f>
        <v/>
      </c>
      <c r="V1315" s="132" t="str">
        <f>_xlfn.IFNA(IF($D1315=1,LOOKUP($F1315,{0.1,0.2,0.3,0.4,0.5,0.6,0.7,0.8,0.9,1},{23,35,47,59,71,83,95,107,119,131}),""),"")</f>
        <v/>
      </c>
      <c r="W1315" s="132" t="str">
        <f>_xlfn.IFNA(IF($D1315=2,LOOKUP($F1315,{0.1,0.2,0.3,0.4,0.5,0.6,0.7,0.8,0.9,1},{24,36,48,60,72,84,96,108,120,132}),""),"")</f>
        <v/>
      </c>
      <c r="X1315" s="132" t="str">
        <f>_xlfn.IFNA(IF($D1315=3,LOOKUP($F1315,{0.1,0.2,0.3,0.4,0.5,0.6,0.7,0.8,0.9,1},{25,37,49,61,73,85,97,109,121,133}),""),"")</f>
        <v/>
      </c>
      <c r="Y1315" s="132" t="str">
        <f>_xlfn.IFNA(IF($D1315=4,LOOKUP($F1315,{0.1,0.2,0.3,0.4,0.5,0.6,0.7,0.8,0.9,1},{26,38,50,62,74,86,98,110,122,134}),""),"")</f>
        <v/>
      </c>
      <c r="Z1315" s="132" t="str">
        <f>_xlfn.IFNA(IF($D1315=5,LOOKUP($F1315,{0.1,0.2,0.3,0.4,0.5,0.6,0.7,0.8,0.9,1},{27,39,51,63,75,87,99,111,123,135}),""),"")</f>
        <v/>
      </c>
      <c r="AA1315" s="132">
        <f t="shared" ref="AA1315:AA1378" si="178">SUM(U1315:Z1315)</f>
        <v>0</v>
      </c>
      <c r="AB1315" s="132" t="str">
        <f t="shared" ref="AB1315:AB1378" si="179">CONCATENATE(IF(H1315="Yes w/ Elec. Stove","G",R1315),AA1315)</f>
        <v>00</v>
      </c>
      <c r="AC1315" s="82" t="e">
        <f>VLOOKUP(AB1315,'AMI Ref'!T:U,2,FALSE)</f>
        <v>#N/A</v>
      </c>
      <c r="AD1315" s="124"/>
      <c r="AE1315" s="81" t="str">
        <f>_xlfn.IFNA(IF($D1315=0,IF($J1315="Not Paid by Tenant",0,INDEX('AMI Ref'!$K$5:$N$5,MATCH($J1315,{"Oil","Gas","Electric - Other","ELECTRIC - HEAT PUMP"},0))),0),"")</f>
        <v/>
      </c>
      <c r="AF1315" s="81">
        <f>_xlfn.IFNA(IF($D1315=1,IF($J1315="Not Paid by Tenant",0,INDEX('AMI Ref'!$K$6:$N$6,MATCH($J1315,{"Oil","Gas","Electric - Other","ELECTRIC - HEAT PUMP"},0))),0),"")</f>
        <v>0</v>
      </c>
      <c r="AG1315" s="81">
        <f>_xlfn.IFNA(IF($D1315=2,IF($J1315="Not Paid by Tenant",0,INDEX('AMI Ref'!$K$7:$N$7,MATCH($J1315,{"Oil","Gas","Electric - Other","ELECTRIC - HEAT PUMP"},0))),0),"")</f>
        <v>0</v>
      </c>
      <c r="AH1315" s="81">
        <f>_xlfn.IFNA(IF($D1315=3,IF($J1315="Not Paid by Tenant",0,INDEX('AMI Ref'!$K$8:$N$8,MATCH($J1315,{"Oil","Gas","Electric - Other","ELECTRIC - HEAT PUMP"},0))),0),"")</f>
        <v>0</v>
      </c>
      <c r="AI1315" s="81">
        <f>_xlfn.IFNA(IF($D1315=4,IF($J1315="Not Paid by Tenant",0,INDEX('AMI Ref'!$K$9:$N$9,MATCH($J1315,{"Oil","Gas","Electric - Other","ELECTRIC - HEAT PUMP"},0))),0),"")</f>
        <v>0</v>
      </c>
      <c r="AJ1315" s="81">
        <f>_xlfn.IFNA(IF($D1315=5,IF($J1315="Not Paid by Tenant",0,INDEX('AMI Ref'!$K$10:$N$10,MATCH($J1315,{"Oil","Gas","Electric - Other","ELECTRIC - HEAT PUMP"},0))),0),"")</f>
        <v>0</v>
      </c>
      <c r="AK1315" s="128"/>
      <c r="AL1315" s="81" t="str">
        <f>_xlfn.IFNA(IF($D1315=0,IF($K1315="Not Paid by Tenant",0,INDEX('AMI Ref'!$O$5:$R$5,MATCH($K1315,{"Oil","Gas","Electric - Other","Electric ccASHP - split"},0))),0),"")</f>
        <v/>
      </c>
      <c r="AM1315" s="81">
        <f>_xlfn.IFNA(IF($D1315=1,IF($K1315="Not Paid by Tenant",0,INDEX('AMI Ref'!$O$6:$R$6,MATCH($K1315,{"Oil","Gas","Electric - Other","Electric ccASHP - split"},0))),0),"")</f>
        <v>0</v>
      </c>
      <c r="AN1315" s="81">
        <f>_xlfn.IFNA(IF($D1315=2,IF($K1315="Not Paid by Tenant",0,INDEX('AMI Ref'!$O$7:$R$7,MATCH($K1315,{"Oil","Gas","Electric - Other","Electric ccASHP - split"},0))),0),"")</f>
        <v>0</v>
      </c>
      <c r="AO1315" s="81">
        <f>_xlfn.IFNA(IF($D1315=3,IF($K1315="Not Paid by Tenant",0,INDEX('AMI Ref'!$O$8:$R$8,MATCH($K1315,{"Oil","Gas","Electric - Other","Electric ccASHP - split"},0))),0),"")</f>
        <v>0</v>
      </c>
      <c r="AP1315" s="81">
        <f>_xlfn.IFNA(IF($D1315=4,IF($K1315="Not Paid by Tenant",0,INDEX('AMI Ref'!$O$9:$R$9,MATCH($K1315,{"Oil","Gas","Electric - Other","Electric ccASHP - split"},0))),0),"")</f>
        <v>0</v>
      </c>
      <c r="AQ1315" s="81">
        <f>_xlfn.IFNA(IF($D1315=5,IF($K1315="Not Paid by Tenant",0,INDEX('AMI Ref'!$O$10:$R$10,MATCH($K1315,{"Oil","Gas","Electric - Other","Electric ccASHP - split"},0))),0),"")</f>
        <v>0</v>
      </c>
      <c r="AR1315" s="124">
        <f t="shared" ref="AR1315:AR1378" si="180">SUM(AE1315:AQ1315)</f>
        <v>0</v>
      </c>
      <c r="AS1315" s="123" t="e">
        <f t="shared" ref="AS1315:AS1378" si="181">AC1315-AR1315</f>
        <v>#N/A</v>
      </c>
    </row>
    <row r="1316" spans="1:45" x14ac:dyDescent="0.2">
      <c r="A1316" s="130">
        <v>1314</v>
      </c>
      <c r="B1316" s="177">
        <f>IF(OR(COUNTIF($B$2:$B1315,Input!$F1332)&lt;1,COUNTIF($O$2:$O1315,Input!$C1332)&lt;1),Input!F1332,0)</f>
        <v>0</v>
      </c>
      <c r="C1316" s="177">
        <f>IF(OR(COUNTIF($B$2:$B1315,Input!$F1332)&lt;1,COUNTIF($O$2:$O1315,Input!$C1332)&lt;1),Input!G1332,0)</f>
        <v>0</v>
      </c>
      <c r="D1316" s="177">
        <f>IF(OR(COUNTIF($B$2:$B1315,Input!$F1332)&lt;1,COUNTIF($O$2:$O1315,Input!$C1332)&lt;1),Input!H1332,0)</f>
        <v>0</v>
      </c>
      <c r="E1316" s="177">
        <f>IF(OR(COUNTIF($B$2:$B1315,Input!$F1332)&lt;1,COUNTIF($O$2:$O1315,Input!$C1332)&lt;1),Input!I1332,0)</f>
        <v>0</v>
      </c>
      <c r="F1316" s="177">
        <f>IF(OR(COUNTIF($B$2:$B1315,Input!$F1332)&lt;1,COUNTIF($O$2:$O1315,Input!$C1332)&lt;1),Input!J1332,0)</f>
        <v>0</v>
      </c>
      <c r="G1316" s="177">
        <f>IF(OR(COUNTIF($B$2:$B1315,Input!$F1332)&lt;1,COUNTIF($O$2:$O1315,Input!$C1332)&lt;1),Input!K1332,0)</f>
        <v>0</v>
      </c>
      <c r="H1316" s="177">
        <f>IF(OR(COUNTIF($B$2:$B1315,Input!$F1332)&lt;1,COUNTIF($O$2:$O1315,Input!$C1332)&lt;1),Input!L1332,0)</f>
        <v>0</v>
      </c>
      <c r="I1316" s="177">
        <f>IF(OR(COUNTIF($B$2:$B1315,Input!$F1332)&lt;1,COUNTIF($O$2:$O1315,Input!$C1332)&lt;1),Input!M1332,0)</f>
        <v>0</v>
      </c>
      <c r="J1316" s="177">
        <f>IF(OR(COUNTIF($B$2:$B1315,Input!$F1332)&lt;1,COUNTIF($O$2:$O1315,Input!$C1332)&lt;1),Input!N1332,0)</f>
        <v>0</v>
      </c>
      <c r="K1316" s="177">
        <f>IF(OR(COUNTIF($B$2:$B1315,Input!$F1332)&lt;1,COUNTIF($O$2:$O1315,Input!$C1332)&lt;1),Input!O1332,0)</f>
        <v>0</v>
      </c>
      <c r="L1316" s="177">
        <f>IF(OR(COUNTIF($B$2:$B1315,Input!$F1332)&lt;1,COUNTIF($O$2:$O1315,Input!$C1332)&lt;1),Input!P1332,0)</f>
        <v>0</v>
      </c>
      <c r="M1316" s="129" t="str">
        <f t="shared" si="176"/>
        <v/>
      </c>
      <c r="N1316" s="161">
        <f t="shared" si="174"/>
        <v>0</v>
      </c>
      <c r="O1316" s="168">
        <f>Input!C1332</f>
        <v>0</v>
      </c>
      <c r="P1316" s="168"/>
      <c r="R1316" s="131">
        <f t="shared" si="175"/>
        <v>0</v>
      </c>
      <c r="S1316" s="133" t="str">
        <f t="shared" si="177"/>
        <v xml:space="preserve"> </v>
      </c>
      <c r="T1316" s="133"/>
      <c r="U1316" s="132" t="str">
        <f>_xlfn.IFNA(IF($D1316=0,LOOKUP($F1316,{0.1,0.2,0.3,0.4,0.5,0.6,0.7,0.8,0.9,1},{22,34,46,58,70,82,94,106,118,130}),""),"")</f>
        <v/>
      </c>
      <c r="V1316" s="132" t="str">
        <f>_xlfn.IFNA(IF($D1316=1,LOOKUP($F1316,{0.1,0.2,0.3,0.4,0.5,0.6,0.7,0.8,0.9,1},{23,35,47,59,71,83,95,107,119,131}),""),"")</f>
        <v/>
      </c>
      <c r="W1316" s="132" t="str">
        <f>_xlfn.IFNA(IF($D1316=2,LOOKUP($F1316,{0.1,0.2,0.3,0.4,0.5,0.6,0.7,0.8,0.9,1},{24,36,48,60,72,84,96,108,120,132}),""),"")</f>
        <v/>
      </c>
      <c r="X1316" s="132" t="str">
        <f>_xlfn.IFNA(IF($D1316=3,LOOKUP($F1316,{0.1,0.2,0.3,0.4,0.5,0.6,0.7,0.8,0.9,1},{25,37,49,61,73,85,97,109,121,133}),""),"")</f>
        <v/>
      </c>
      <c r="Y1316" s="132" t="str">
        <f>_xlfn.IFNA(IF($D1316=4,LOOKUP($F1316,{0.1,0.2,0.3,0.4,0.5,0.6,0.7,0.8,0.9,1},{26,38,50,62,74,86,98,110,122,134}),""),"")</f>
        <v/>
      </c>
      <c r="Z1316" s="132" t="str">
        <f>_xlfn.IFNA(IF($D1316=5,LOOKUP($F1316,{0.1,0.2,0.3,0.4,0.5,0.6,0.7,0.8,0.9,1},{27,39,51,63,75,87,99,111,123,135}),""),"")</f>
        <v/>
      </c>
      <c r="AA1316" s="132">
        <f t="shared" si="178"/>
        <v>0</v>
      </c>
      <c r="AB1316" s="132" t="str">
        <f t="shared" si="179"/>
        <v>00</v>
      </c>
      <c r="AC1316" s="82" t="e">
        <f>VLOOKUP(AB1316,'AMI Ref'!T:U,2,FALSE)</f>
        <v>#N/A</v>
      </c>
      <c r="AD1316" s="124"/>
      <c r="AE1316" s="81" t="str">
        <f>_xlfn.IFNA(IF($D1316=0,IF($J1316="Not Paid by Tenant",0,INDEX('AMI Ref'!$K$5:$N$5,MATCH($J1316,{"Oil","Gas","Electric - Other","ELECTRIC - HEAT PUMP"},0))),0),"")</f>
        <v/>
      </c>
      <c r="AF1316" s="81">
        <f>_xlfn.IFNA(IF($D1316=1,IF($J1316="Not Paid by Tenant",0,INDEX('AMI Ref'!$K$6:$N$6,MATCH($J1316,{"Oil","Gas","Electric - Other","ELECTRIC - HEAT PUMP"},0))),0),"")</f>
        <v>0</v>
      </c>
      <c r="AG1316" s="81">
        <f>_xlfn.IFNA(IF($D1316=2,IF($J1316="Not Paid by Tenant",0,INDEX('AMI Ref'!$K$7:$N$7,MATCH($J1316,{"Oil","Gas","Electric - Other","ELECTRIC - HEAT PUMP"},0))),0),"")</f>
        <v>0</v>
      </c>
      <c r="AH1316" s="81">
        <f>_xlfn.IFNA(IF($D1316=3,IF($J1316="Not Paid by Tenant",0,INDEX('AMI Ref'!$K$8:$N$8,MATCH($J1316,{"Oil","Gas","Electric - Other","ELECTRIC - HEAT PUMP"},0))),0),"")</f>
        <v>0</v>
      </c>
      <c r="AI1316" s="81">
        <f>_xlfn.IFNA(IF($D1316=4,IF($J1316="Not Paid by Tenant",0,INDEX('AMI Ref'!$K$9:$N$9,MATCH($J1316,{"Oil","Gas","Electric - Other","ELECTRIC - HEAT PUMP"},0))),0),"")</f>
        <v>0</v>
      </c>
      <c r="AJ1316" s="81">
        <f>_xlfn.IFNA(IF($D1316=5,IF($J1316="Not Paid by Tenant",0,INDEX('AMI Ref'!$K$10:$N$10,MATCH($J1316,{"Oil","Gas","Electric - Other","ELECTRIC - HEAT PUMP"},0))),0),"")</f>
        <v>0</v>
      </c>
      <c r="AK1316" s="128"/>
      <c r="AL1316" s="81" t="str">
        <f>_xlfn.IFNA(IF($D1316=0,IF($K1316="Not Paid by Tenant",0,INDEX('AMI Ref'!$O$5:$R$5,MATCH($K1316,{"Oil","Gas","Electric - Other","Electric ccASHP - split"},0))),0),"")</f>
        <v/>
      </c>
      <c r="AM1316" s="81">
        <f>_xlfn.IFNA(IF($D1316=1,IF($K1316="Not Paid by Tenant",0,INDEX('AMI Ref'!$O$6:$R$6,MATCH($K1316,{"Oil","Gas","Electric - Other","Electric ccASHP - split"},0))),0),"")</f>
        <v>0</v>
      </c>
      <c r="AN1316" s="81">
        <f>_xlfn.IFNA(IF($D1316=2,IF($K1316="Not Paid by Tenant",0,INDEX('AMI Ref'!$O$7:$R$7,MATCH($K1316,{"Oil","Gas","Electric - Other","Electric ccASHP - split"},0))),0),"")</f>
        <v>0</v>
      </c>
      <c r="AO1316" s="81">
        <f>_xlfn.IFNA(IF($D1316=3,IF($K1316="Not Paid by Tenant",0,INDEX('AMI Ref'!$O$8:$R$8,MATCH($K1316,{"Oil","Gas","Electric - Other","Electric ccASHP - split"},0))),0),"")</f>
        <v>0</v>
      </c>
      <c r="AP1316" s="81">
        <f>_xlfn.IFNA(IF($D1316=4,IF($K1316="Not Paid by Tenant",0,INDEX('AMI Ref'!$O$9:$R$9,MATCH($K1316,{"Oil","Gas","Electric - Other","Electric ccASHP - split"},0))),0),"")</f>
        <v>0</v>
      </c>
      <c r="AQ1316" s="81">
        <f>_xlfn.IFNA(IF($D1316=5,IF($K1316="Not Paid by Tenant",0,INDEX('AMI Ref'!$O$10:$R$10,MATCH($K1316,{"Oil","Gas","Electric - Other","Electric ccASHP - split"},0))),0),"")</f>
        <v>0</v>
      </c>
      <c r="AR1316" s="124">
        <f t="shared" si="180"/>
        <v>0</v>
      </c>
      <c r="AS1316" s="123" t="e">
        <f t="shared" si="181"/>
        <v>#N/A</v>
      </c>
    </row>
    <row r="1317" spans="1:45" x14ac:dyDescent="0.2">
      <c r="A1317" s="130">
        <v>1315</v>
      </c>
      <c r="B1317" s="177">
        <f>IF(OR(COUNTIF($B$2:$B1316,Input!$F1333)&lt;1,COUNTIF($O$2:$O1316,Input!$C1333)&lt;1),Input!F1333,0)</f>
        <v>0</v>
      </c>
      <c r="C1317" s="177">
        <f>IF(OR(COUNTIF($B$2:$B1316,Input!$F1333)&lt;1,COUNTIF($O$2:$O1316,Input!$C1333)&lt;1),Input!G1333,0)</f>
        <v>0</v>
      </c>
      <c r="D1317" s="177">
        <f>IF(OR(COUNTIF($B$2:$B1316,Input!$F1333)&lt;1,COUNTIF($O$2:$O1316,Input!$C1333)&lt;1),Input!H1333,0)</f>
        <v>0</v>
      </c>
      <c r="E1317" s="177">
        <f>IF(OR(COUNTIF($B$2:$B1316,Input!$F1333)&lt;1,COUNTIF($O$2:$O1316,Input!$C1333)&lt;1),Input!I1333,0)</f>
        <v>0</v>
      </c>
      <c r="F1317" s="177">
        <f>IF(OR(COUNTIF($B$2:$B1316,Input!$F1333)&lt;1,COUNTIF($O$2:$O1316,Input!$C1333)&lt;1),Input!J1333,0)</f>
        <v>0</v>
      </c>
      <c r="G1317" s="177">
        <f>IF(OR(COUNTIF($B$2:$B1316,Input!$F1333)&lt;1,COUNTIF($O$2:$O1316,Input!$C1333)&lt;1),Input!K1333,0)</f>
        <v>0</v>
      </c>
      <c r="H1317" s="177">
        <f>IF(OR(COUNTIF($B$2:$B1316,Input!$F1333)&lt;1,COUNTIF($O$2:$O1316,Input!$C1333)&lt;1),Input!L1333,0)</f>
        <v>0</v>
      </c>
      <c r="I1317" s="177">
        <f>IF(OR(COUNTIF($B$2:$B1316,Input!$F1333)&lt;1,COUNTIF($O$2:$O1316,Input!$C1333)&lt;1),Input!M1333,0)</f>
        <v>0</v>
      </c>
      <c r="J1317" s="177">
        <f>IF(OR(COUNTIF($B$2:$B1316,Input!$F1333)&lt;1,COUNTIF($O$2:$O1316,Input!$C1333)&lt;1),Input!N1333,0)</f>
        <v>0</v>
      </c>
      <c r="K1317" s="177">
        <f>IF(OR(COUNTIF($B$2:$B1316,Input!$F1333)&lt;1,COUNTIF($O$2:$O1316,Input!$C1333)&lt;1),Input!O1333,0)</f>
        <v>0</v>
      </c>
      <c r="L1317" s="177">
        <f>IF(OR(COUNTIF($B$2:$B1316,Input!$F1333)&lt;1,COUNTIF($O$2:$O1316,Input!$C1333)&lt;1),Input!P1333,0)</f>
        <v>0</v>
      </c>
      <c r="M1317" s="129" t="str">
        <f t="shared" si="176"/>
        <v/>
      </c>
      <c r="N1317" s="161">
        <f t="shared" si="174"/>
        <v>0</v>
      </c>
      <c r="O1317" s="168">
        <f>Input!C1333</f>
        <v>0</v>
      </c>
      <c r="P1317" s="168"/>
      <c r="R1317" s="131">
        <f t="shared" si="175"/>
        <v>0</v>
      </c>
      <c r="S1317" s="133" t="str">
        <f t="shared" si="177"/>
        <v xml:space="preserve"> </v>
      </c>
      <c r="T1317" s="133"/>
      <c r="U1317" s="132" t="str">
        <f>_xlfn.IFNA(IF($D1317=0,LOOKUP($F1317,{0.1,0.2,0.3,0.4,0.5,0.6,0.7,0.8,0.9,1},{22,34,46,58,70,82,94,106,118,130}),""),"")</f>
        <v/>
      </c>
      <c r="V1317" s="132" t="str">
        <f>_xlfn.IFNA(IF($D1317=1,LOOKUP($F1317,{0.1,0.2,0.3,0.4,0.5,0.6,0.7,0.8,0.9,1},{23,35,47,59,71,83,95,107,119,131}),""),"")</f>
        <v/>
      </c>
      <c r="W1317" s="132" t="str">
        <f>_xlfn.IFNA(IF($D1317=2,LOOKUP($F1317,{0.1,0.2,0.3,0.4,0.5,0.6,0.7,0.8,0.9,1},{24,36,48,60,72,84,96,108,120,132}),""),"")</f>
        <v/>
      </c>
      <c r="X1317" s="132" t="str">
        <f>_xlfn.IFNA(IF($D1317=3,LOOKUP($F1317,{0.1,0.2,0.3,0.4,0.5,0.6,0.7,0.8,0.9,1},{25,37,49,61,73,85,97,109,121,133}),""),"")</f>
        <v/>
      </c>
      <c r="Y1317" s="132" t="str">
        <f>_xlfn.IFNA(IF($D1317=4,LOOKUP($F1317,{0.1,0.2,0.3,0.4,0.5,0.6,0.7,0.8,0.9,1},{26,38,50,62,74,86,98,110,122,134}),""),"")</f>
        <v/>
      </c>
      <c r="Z1317" s="132" t="str">
        <f>_xlfn.IFNA(IF($D1317=5,LOOKUP($F1317,{0.1,0.2,0.3,0.4,0.5,0.6,0.7,0.8,0.9,1},{27,39,51,63,75,87,99,111,123,135}),""),"")</f>
        <v/>
      </c>
      <c r="AA1317" s="132">
        <f t="shared" si="178"/>
        <v>0</v>
      </c>
      <c r="AB1317" s="132" t="str">
        <f t="shared" si="179"/>
        <v>00</v>
      </c>
      <c r="AC1317" s="82" t="e">
        <f>VLOOKUP(AB1317,'AMI Ref'!T:U,2,FALSE)</f>
        <v>#N/A</v>
      </c>
      <c r="AD1317" s="124"/>
      <c r="AE1317" s="81" t="str">
        <f>_xlfn.IFNA(IF($D1317=0,IF($J1317="Not Paid by Tenant",0,INDEX('AMI Ref'!$K$5:$N$5,MATCH($J1317,{"Oil","Gas","Electric - Other","ELECTRIC - HEAT PUMP"},0))),0),"")</f>
        <v/>
      </c>
      <c r="AF1317" s="81">
        <f>_xlfn.IFNA(IF($D1317=1,IF($J1317="Not Paid by Tenant",0,INDEX('AMI Ref'!$K$6:$N$6,MATCH($J1317,{"Oil","Gas","Electric - Other","ELECTRIC - HEAT PUMP"},0))),0),"")</f>
        <v>0</v>
      </c>
      <c r="AG1317" s="81">
        <f>_xlfn.IFNA(IF($D1317=2,IF($J1317="Not Paid by Tenant",0,INDEX('AMI Ref'!$K$7:$N$7,MATCH($J1317,{"Oil","Gas","Electric - Other","ELECTRIC - HEAT PUMP"},0))),0),"")</f>
        <v>0</v>
      </c>
      <c r="AH1317" s="81">
        <f>_xlfn.IFNA(IF($D1317=3,IF($J1317="Not Paid by Tenant",0,INDEX('AMI Ref'!$K$8:$N$8,MATCH($J1317,{"Oil","Gas","Electric - Other","ELECTRIC - HEAT PUMP"},0))),0),"")</f>
        <v>0</v>
      </c>
      <c r="AI1317" s="81">
        <f>_xlfn.IFNA(IF($D1317=4,IF($J1317="Not Paid by Tenant",0,INDEX('AMI Ref'!$K$9:$N$9,MATCH($J1317,{"Oil","Gas","Electric - Other","ELECTRIC - HEAT PUMP"},0))),0),"")</f>
        <v>0</v>
      </c>
      <c r="AJ1317" s="81">
        <f>_xlfn.IFNA(IF($D1317=5,IF($J1317="Not Paid by Tenant",0,INDEX('AMI Ref'!$K$10:$N$10,MATCH($J1317,{"Oil","Gas","Electric - Other","ELECTRIC - HEAT PUMP"},0))),0),"")</f>
        <v>0</v>
      </c>
      <c r="AK1317" s="128"/>
      <c r="AL1317" s="81" t="str">
        <f>_xlfn.IFNA(IF($D1317=0,IF($K1317="Not Paid by Tenant",0,INDEX('AMI Ref'!$O$5:$R$5,MATCH($K1317,{"Oil","Gas","Electric - Other","Electric ccASHP - split"},0))),0),"")</f>
        <v/>
      </c>
      <c r="AM1317" s="81">
        <f>_xlfn.IFNA(IF($D1317=1,IF($K1317="Not Paid by Tenant",0,INDEX('AMI Ref'!$O$6:$R$6,MATCH($K1317,{"Oil","Gas","Electric - Other","Electric ccASHP - split"},0))),0),"")</f>
        <v>0</v>
      </c>
      <c r="AN1317" s="81">
        <f>_xlfn.IFNA(IF($D1317=2,IF($K1317="Not Paid by Tenant",0,INDEX('AMI Ref'!$O$7:$R$7,MATCH($K1317,{"Oil","Gas","Electric - Other","Electric ccASHP - split"},0))),0),"")</f>
        <v>0</v>
      </c>
      <c r="AO1317" s="81">
        <f>_xlfn.IFNA(IF($D1317=3,IF($K1317="Not Paid by Tenant",0,INDEX('AMI Ref'!$O$8:$R$8,MATCH($K1317,{"Oil","Gas","Electric - Other","Electric ccASHP - split"},0))),0),"")</f>
        <v>0</v>
      </c>
      <c r="AP1317" s="81">
        <f>_xlfn.IFNA(IF($D1317=4,IF($K1317="Not Paid by Tenant",0,INDEX('AMI Ref'!$O$9:$R$9,MATCH($K1317,{"Oil","Gas","Electric - Other","Electric ccASHP - split"},0))),0),"")</f>
        <v>0</v>
      </c>
      <c r="AQ1317" s="81">
        <f>_xlfn.IFNA(IF($D1317=5,IF($K1317="Not Paid by Tenant",0,INDEX('AMI Ref'!$O$10:$R$10,MATCH($K1317,{"Oil","Gas","Electric - Other","Electric ccASHP - split"},0))),0),"")</f>
        <v>0</v>
      </c>
      <c r="AR1317" s="124">
        <f t="shared" si="180"/>
        <v>0</v>
      </c>
      <c r="AS1317" s="123" t="e">
        <f t="shared" si="181"/>
        <v>#N/A</v>
      </c>
    </row>
    <row r="1318" spans="1:45" x14ac:dyDescent="0.2">
      <c r="A1318" s="130">
        <v>1316</v>
      </c>
      <c r="B1318" s="177">
        <f>IF(OR(COUNTIF($B$2:$B1317,Input!$F1334)&lt;1,COUNTIF($O$2:$O1317,Input!$C1334)&lt;1),Input!F1334,0)</f>
        <v>0</v>
      </c>
      <c r="C1318" s="177">
        <f>IF(OR(COUNTIF($B$2:$B1317,Input!$F1334)&lt;1,COUNTIF($O$2:$O1317,Input!$C1334)&lt;1),Input!G1334,0)</f>
        <v>0</v>
      </c>
      <c r="D1318" s="177">
        <f>IF(OR(COUNTIF($B$2:$B1317,Input!$F1334)&lt;1,COUNTIF($O$2:$O1317,Input!$C1334)&lt;1),Input!H1334,0)</f>
        <v>0</v>
      </c>
      <c r="E1318" s="177">
        <f>IF(OR(COUNTIF($B$2:$B1317,Input!$F1334)&lt;1,COUNTIF($O$2:$O1317,Input!$C1334)&lt;1),Input!I1334,0)</f>
        <v>0</v>
      </c>
      <c r="F1318" s="177">
        <f>IF(OR(COUNTIF($B$2:$B1317,Input!$F1334)&lt;1,COUNTIF($O$2:$O1317,Input!$C1334)&lt;1),Input!J1334,0)</f>
        <v>0</v>
      </c>
      <c r="G1318" s="177">
        <f>IF(OR(COUNTIF($B$2:$B1317,Input!$F1334)&lt;1,COUNTIF($O$2:$O1317,Input!$C1334)&lt;1),Input!K1334,0)</f>
        <v>0</v>
      </c>
      <c r="H1318" s="177">
        <f>IF(OR(COUNTIF($B$2:$B1317,Input!$F1334)&lt;1,COUNTIF($O$2:$O1317,Input!$C1334)&lt;1),Input!L1334,0)</f>
        <v>0</v>
      </c>
      <c r="I1318" s="177">
        <f>IF(OR(COUNTIF($B$2:$B1317,Input!$F1334)&lt;1,COUNTIF($O$2:$O1317,Input!$C1334)&lt;1),Input!M1334,0)</f>
        <v>0</v>
      </c>
      <c r="J1318" s="177">
        <f>IF(OR(COUNTIF($B$2:$B1317,Input!$F1334)&lt;1,COUNTIF($O$2:$O1317,Input!$C1334)&lt;1),Input!N1334,0)</f>
        <v>0</v>
      </c>
      <c r="K1318" s="177">
        <f>IF(OR(COUNTIF($B$2:$B1317,Input!$F1334)&lt;1,COUNTIF($O$2:$O1317,Input!$C1334)&lt;1),Input!O1334,0)</f>
        <v>0</v>
      </c>
      <c r="L1318" s="177">
        <f>IF(OR(COUNTIF($B$2:$B1317,Input!$F1334)&lt;1,COUNTIF($O$2:$O1317,Input!$C1334)&lt;1),Input!P1334,0)</f>
        <v>0</v>
      </c>
      <c r="M1318" s="129" t="str">
        <f t="shared" si="176"/>
        <v/>
      </c>
      <c r="N1318" s="161">
        <f t="shared" si="174"/>
        <v>0</v>
      </c>
      <c r="O1318" s="168">
        <f>Input!C1334</f>
        <v>0</v>
      </c>
      <c r="P1318" s="168"/>
      <c r="R1318" s="131">
        <f t="shared" si="175"/>
        <v>0</v>
      </c>
      <c r="S1318" s="133" t="str">
        <f t="shared" si="177"/>
        <v xml:space="preserve"> </v>
      </c>
      <c r="T1318" s="133"/>
      <c r="U1318" s="132" t="str">
        <f>_xlfn.IFNA(IF($D1318=0,LOOKUP($F1318,{0.1,0.2,0.3,0.4,0.5,0.6,0.7,0.8,0.9,1},{22,34,46,58,70,82,94,106,118,130}),""),"")</f>
        <v/>
      </c>
      <c r="V1318" s="132" t="str">
        <f>_xlfn.IFNA(IF($D1318=1,LOOKUP($F1318,{0.1,0.2,0.3,0.4,0.5,0.6,0.7,0.8,0.9,1},{23,35,47,59,71,83,95,107,119,131}),""),"")</f>
        <v/>
      </c>
      <c r="W1318" s="132" t="str">
        <f>_xlfn.IFNA(IF($D1318=2,LOOKUP($F1318,{0.1,0.2,0.3,0.4,0.5,0.6,0.7,0.8,0.9,1},{24,36,48,60,72,84,96,108,120,132}),""),"")</f>
        <v/>
      </c>
      <c r="X1318" s="132" t="str">
        <f>_xlfn.IFNA(IF($D1318=3,LOOKUP($F1318,{0.1,0.2,0.3,0.4,0.5,0.6,0.7,0.8,0.9,1},{25,37,49,61,73,85,97,109,121,133}),""),"")</f>
        <v/>
      </c>
      <c r="Y1318" s="132" t="str">
        <f>_xlfn.IFNA(IF($D1318=4,LOOKUP($F1318,{0.1,0.2,0.3,0.4,0.5,0.6,0.7,0.8,0.9,1},{26,38,50,62,74,86,98,110,122,134}),""),"")</f>
        <v/>
      </c>
      <c r="Z1318" s="132" t="str">
        <f>_xlfn.IFNA(IF($D1318=5,LOOKUP($F1318,{0.1,0.2,0.3,0.4,0.5,0.6,0.7,0.8,0.9,1},{27,39,51,63,75,87,99,111,123,135}),""),"")</f>
        <v/>
      </c>
      <c r="AA1318" s="132">
        <f t="shared" si="178"/>
        <v>0</v>
      </c>
      <c r="AB1318" s="132" t="str">
        <f t="shared" si="179"/>
        <v>00</v>
      </c>
      <c r="AC1318" s="82" t="e">
        <f>VLOOKUP(AB1318,'AMI Ref'!T:U,2,FALSE)</f>
        <v>#N/A</v>
      </c>
      <c r="AD1318" s="124"/>
      <c r="AE1318" s="81" t="str">
        <f>_xlfn.IFNA(IF($D1318=0,IF($J1318="Not Paid by Tenant",0,INDEX('AMI Ref'!$K$5:$N$5,MATCH($J1318,{"Oil","Gas","Electric - Other","ELECTRIC - HEAT PUMP"},0))),0),"")</f>
        <v/>
      </c>
      <c r="AF1318" s="81">
        <f>_xlfn.IFNA(IF($D1318=1,IF($J1318="Not Paid by Tenant",0,INDEX('AMI Ref'!$K$6:$N$6,MATCH($J1318,{"Oil","Gas","Electric - Other","ELECTRIC - HEAT PUMP"},0))),0),"")</f>
        <v>0</v>
      </c>
      <c r="AG1318" s="81">
        <f>_xlfn.IFNA(IF($D1318=2,IF($J1318="Not Paid by Tenant",0,INDEX('AMI Ref'!$K$7:$N$7,MATCH($J1318,{"Oil","Gas","Electric - Other","ELECTRIC - HEAT PUMP"},0))),0),"")</f>
        <v>0</v>
      </c>
      <c r="AH1318" s="81">
        <f>_xlfn.IFNA(IF($D1318=3,IF($J1318="Not Paid by Tenant",0,INDEX('AMI Ref'!$K$8:$N$8,MATCH($J1318,{"Oil","Gas","Electric - Other","ELECTRIC - HEAT PUMP"},0))),0),"")</f>
        <v>0</v>
      </c>
      <c r="AI1318" s="81">
        <f>_xlfn.IFNA(IF($D1318=4,IF($J1318="Not Paid by Tenant",0,INDEX('AMI Ref'!$K$9:$N$9,MATCH($J1318,{"Oil","Gas","Electric - Other","ELECTRIC - HEAT PUMP"},0))),0),"")</f>
        <v>0</v>
      </c>
      <c r="AJ1318" s="81">
        <f>_xlfn.IFNA(IF($D1318=5,IF($J1318="Not Paid by Tenant",0,INDEX('AMI Ref'!$K$10:$N$10,MATCH($J1318,{"Oil","Gas","Electric - Other","ELECTRIC - HEAT PUMP"},0))),0),"")</f>
        <v>0</v>
      </c>
      <c r="AK1318" s="128"/>
      <c r="AL1318" s="81" t="str">
        <f>_xlfn.IFNA(IF($D1318=0,IF($K1318="Not Paid by Tenant",0,INDEX('AMI Ref'!$O$5:$R$5,MATCH($K1318,{"Oil","Gas","Electric - Other","Electric ccASHP - split"},0))),0),"")</f>
        <v/>
      </c>
      <c r="AM1318" s="81">
        <f>_xlfn.IFNA(IF($D1318=1,IF($K1318="Not Paid by Tenant",0,INDEX('AMI Ref'!$O$6:$R$6,MATCH($K1318,{"Oil","Gas","Electric - Other","Electric ccASHP - split"},0))),0),"")</f>
        <v>0</v>
      </c>
      <c r="AN1318" s="81">
        <f>_xlfn.IFNA(IF($D1318=2,IF($K1318="Not Paid by Tenant",0,INDEX('AMI Ref'!$O$7:$R$7,MATCH($K1318,{"Oil","Gas","Electric - Other","Electric ccASHP - split"},0))),0),"")</f>
        <v>0</v>
      </c>
      <c r="AO1318" s="81">
        <f>_xlfn.IFNA(IF($D1318=3,IF($K1318="Not Paid by Tenant",0,INDEX('AMI Ref'!$O$8:$R$8,MATCH($K1318,{"Oil","Gas","Electric - Other","Electric ccASHP - split"},0))),0),"")</f>
        <v>0</v>
      </c>
      <c r="AP1318" s="81">
        <f>_xlfn.IFNA(IF($D1318=4,IF($K1318="Not Paid by Tenant",0,INDEX('AMI Ref'!$O$9:$R$9,MATCH($K1318,{"Oil","Gas","Electric - Other","Electric ccASHP - split"},0))),0),"")</f>
        <v>0</v>
      </c>
      <c r="AQ1318" s="81">
        <f>_xlfn.IFNA(IF($D1318=5,IF($K1318="Not Paid by Tenant",0,INDEX('AMI Ref'!$O$10:$R$10,MATCH($K1318,{"Oil","Gas","Electric - Other","Electric ccASHP - split"},0))),0),"")</f>
        <v>0</v>
      </c>
      <c r="AR1318" s="124">
        <f t="shared" si="180"/>
        <v>0</v>
      </c>
      <c r="AS1318" s="123" t="e">
        <f t="shared" si="181"/>
        <v>#N/A</v>
      </c>
    </row>
    <row r="1319" spans="1:45" x14ac:dyDescent="0.2">
      <c r="A1319" s="130">
        <v>1317</v>
      </c>
      <c r="B1319" s="177">
        <f>IF(OR(COUNTIF($B$2:$B1318,Input!$F1335)&lt;1,COUNTIF($O$2:$O1318,Input!$C1335)&lt;1),Input!F1335,0)</f>
        <v>0</v>
      </c>
      <c r="C1319" s="177">
        <f>IF(OR(COUNTIF($B$2:$B1318,Input!$F1335)&lt;1,COUNTIF($O$2:$O1318,Input!$C1335)&lt;1),Input!G1335,0)</f>
        <v>0</v>
      </c>
      <c r="D1319" s="177">
        <f>IF(OR(COUNTIF($B$2:$B1318,Input!$F1335)&lt;1,COUNTIF($O$2:$O1318,Input!$C1335)&lt;1),Input!H1335,0)</f>
        <v>0</v>
      </c>
      <c r="E1319" s="177">
        <f>IF(OR(COUNTIF($B$2:$B1318,Input!$F1335)&lt;1,COUNTIF($O$2:$O1318,Input!$C1335)&lt;1),Input!I1335,0)</f>
        <v>0</v>
      </c>
      <c r="F1319" s="177">
        <f>IF(OR(COUNTIF($B$2:$B1318,Input!$F1335)&lt;1,COUNTIF($O$2:$O1318,Input!$C1335)&lt;1),Input!J1335,0)</f>
        <v>0</v>
      </c>
      <c r="G1319" s="177">
        <f>IF(OR(COUNTIF($B$2:$B1318,Input!$F1335)&lt;1,COUNTIF($O$2:$O1318,Input!$C1335)&lt;1),Input!K1335,0)</f>
        <v>0</v>
      </c>
      <c r="H1319" s="177">
        <f>IF(OR(COUNTIF($B$2:$B1318,Input!$F1335)&lt;1,COUNTIF($O$2:$O1318,Input!$C1335)&lt;1),Input!L1335,0)</f>
        <v>0</v>
      </c>
      <c r="I1319" s="177">
        <f>IF(OR(COUNTIF($B$2:$B1318,Input!$F1335)&lt;1,COUNTIF($O$2:$O1318,Input!$C1335)&lt;1),Input!M1335,0)</f>
        <v>0</v>
      </c>
      <c r="J1319" s="177">
        <f>IF(OR(COUNTIF($B$2:$B1318,Input!$F1335)&lt;1,COUNTIF($O$2:$O1318,Input!$C1335)&lt;1),Input!N1335,0)</f>
        <v>0</v>
      </c>
      <c r="K1319" s="177">
        <f>IF(OR(COUNTIF($B$2:$B1318,Input!$F1335)&lt;1,COUNTIF($O$2:$O1318,Input!$C1335)&lt;1),Input!O1335,0)</f>
        <v>0</v>
      </c>
      <c r="L1319" s="177">
        <f>IF(OR(COUNTIF($B$2:$B1318,Input!$F1335)&lt;1,COUNTIF($O$2:$O1318,Input!$C1335)&lt;1),Input!P1335,0)</f>
        <v>0</v>
      </c>
      <c r="M1319" s="129" t="str">
        <f t="shared" si="176"/>
        <v/>
      </c>
      <c r="N1319" s="161">
        <f t="shared" si="174"/>
        <v>0</v>
      </c>
      <c r="O1319" s="168">
        <f>Input!C1335</f>
        <v>0</v>
      </c>
      <c r="P1319" s="168"/>
      <c r="R1319" s="131">
        <f t="shared" si="175"/>
        <v>0</v>
      </c>
      <c r="S1319" s="133" t="str">
        <f t="shared" si="177"/>
        <v xml:space="preserve"> </v>
      </c>
      <c r="T1319" s="133"/>
      <c r="U1319" s="132" t="str">
        <f>_xlfn.IFNA(IF($D1319=0,LOOKUP($F1319,{0.1,0.2,0.3,0.4,0.5,0.6,0.7,0.8,0.9,1},{22,34,46,58,70,82,94,106,118,130}),""),"")</f>
        <v/>
      </c>
      <c r="V1319" s="132" t="str">
        <f>_xlfn.IFNA(IF($D1319=1,LOOKUP($F1319,{0.1,0.2,0.3,0.4,0.5,0.6,0.7,0.8,0.9,1},{23,35,47,59,71,83,95,107,119,131}),""),"")</f>
        <v/>
      </c>
      <c r="W1319" s="132" t="str">
        <f>_xlfn.IFNA(IF($D1319=2,LOOKUP($F1319,{0.1,0.2,0.3,0.4,0.5,0.6,0.7,0.8,0.9,1},{24,36,48,60,72,84,96,108,120,132}),""),"")</f>
        <v/>
      </c>
      <c r="X1319" s="132" t="str">
        <f>_xlfn.IFNA(IF($D1319=3,LOOKUP($F1319,{0.1,0.2,0.3,0.4,0.5,0.6,0.7,0.8,0.9,1},{25,37,49,61,73,85,97,109,121,133}),""),"")</f>
        <v/>
      </c>
      <c r="Y1319" s="132" t="str">
        <f>_xlfn.IFNA(IF($D1319=4,LOOKUP($F1319,{0.1,0.2,0.3,0.4,0.5,0.6,0.7,0.8,0.9,1},{26,38,50,62,74,86,98,110,122,134}),""),"")</f>
        <v/>
      </c>
      <c r="Z1319" s="132" t="str">
        <f>_xlfn.IFNA(IF($D1319=5,LOOKUP($F1319,{0.1,0.2,0.3,0.4,0.5,0.6,0.7,0.8,0.9,1},{27,39,51,63,75,87,99,111,123,135}),""),"")</f>
        <v/>
      </c>
      <c r="AA1319" s="132">
        <f t="shared" si="178"/>
        <v>0</v>
      </c>
      <c r="AB1319" s="132" t="str">
        <f t="shared" si="179"/>
        <v>00</v>
      </c>
      <c r="AC1319" s="82" t="e">
        <f>VLOOKUP(AB1319,'AMI Ref'!T:U,2,FALSE)</f>
        <v>#N/A</v>
      </c>
      <c r="AD1319" s="124"/>
      <c r="AE1319" s="81" t="str">
        <f>_xlfn.IFNA(IF($D1319=0,IF($J1319="Not Paid by Tenant",0,INDEX('AMI Ref'!$K$5:$N$5,MATCH($J1319,{"Oil","Gas","Electric - Other","ELECTRIC - HEAT PUMP"},0))),0),"")</f>
        <v/>
      </c>
      <c r="AF1319" s="81">
        <f>_xlfn.IFNA(IF($D1319=1,IF($J1319="Not Paid by Tenant",0,INDEX('AMI Ref'!$K$6:$N$6,MATCH($J1319,{"Oil","Gas","Electric - Other","ELECTRIC - HEAT PUMP"},0))),0),"")</f>
        <v>0</v>
      </c>
      <c r="AG1319" s="81">
        <f>_xlfn.IFNA(IF($D1319=2,IF($J1319="Not Paid by Tenant",0,INDEX('AMI Ref'!$K$7:$N$7,MATCH($J1319,{"Oil","Gas","Electric - Other","ELECTRIC - HEAT PUMP"},0))),0),"")</f>
        <v>0</v>
      </c>
      <c r="AH1319" s="81">
        <f>_xlfn.IFNA(IF($D1319=3,IF($J1319="Not Paid by Tenant",0,INDEX('AMI Ref'!$K$8:$N$8,MATCH($J1319,{"Oil","Gas","Electric - Other","ELECTRIC - HEAT PUMP"},0))),0),"")</f>
        <v>0</v>
      </c>
      <c r="AI1319" s="81">
        <f>_xlfn.IFNA(IF($D1319=4,IF($J1319="Not Paid by Tenant",0,INDEX('AMI Ref'!$K$9:$N$9,MATCH($J1319,{"Oil","Gas","Electric - Other","ELECTRIC - HEAT PUMP"},0))),0),"")</f>
        <v>0</v>
      </c>
      <c r="AJ1319" s="81">
        <f>_xlfn.IFNA(IF($D1319=5,IF($J1319="Not Paid by Tenant",0,INDEX('AMI Ref'!$K$10:$N$10,MATCH($J1319,{"Oil","Gas","Electric - Other","ELECTRIC - HEAT PUMP"},0))),0),"")</f>
        <v>0</v>
      </c>
      <c r="AK1319" s="128"/>
      <c r="AL1319" s="81" t="str">
        <f>_xlfn.IFNA(IF($D1319=0,IF($K1319="Not Paid by Tenant",0,INDEX('AMI Ref'!$O$5:$R$5,MATCH($K1319,{"Oil","Gas","Electric - Other","Electric ccASHP - split"},0))),0),"")</f>
        <v/>
      </c>
      <c r="AM1319" s="81">
        <f>_xlfn.IFNA(IF($D1319=1,IF($K1319="Not Paid by Tenant",0,INDEX('AMI Ref'!$O$6:$R$6,MATCH($K1319,{"Oil","Gas","Electric - Other","Electric ccASHP - split"},0))),0),"")</f>
        <v>0</v>
      </c>
      <c r="AN1319" s="81">
        <f>_xlfn.IFNA(IF($D1319=2,IF($K1319="Not Paid by Tenant",0,INDEX('AMI Ref'!$O$7:$R$7,MATCH($K1319,{"Oil","Gas","Electric - Other","Electric ccASHP - split"},0))),0),"")</f>
        <v>0</v>
      </c>
      <c r="AO1319" s="81">
        <f>_xlfn.IFNA(IF($D1319=3,IF($K1319="Not Paid by Tenant",0,INDEX('AMI Ref'!$O$8:$R$8,MATCH($K1319,{"Oil","Gas","Electric - Other","Electric ccASHP - split"},0))),0),"")</f>
        <v>0</v>
      </c>
      <c r="AP1319" s="81">
        <f>_xlfn.IFNA(IF($D1319=4,IF($K1319="Not Paid by Tenant",0,INDEX('AMI Ref'!$O$9:$R$9,MATCH($K1319,{"Oil","Gas","Electric - Other","Electric ccASHP - split"},0))),0),"")</f>
        <v>0</v>
      </c>
      <c r="AQ1319" s="81">
        <f>_xlfn.IFNA(IF($D1319=5,IF($K1319="Not Paid by Tenant",0,INDEX('AMI Ref'!$O$10:$R$10,MATCH($K1319,{"Oil","Gas","Electric - Other","Electric ccASHP - split"},0))),0),"")</f>
        <v>0</v>
      </c>
      <c r="AR1319" s="124">
        <f t="shared" si="180"/>
        <v>0</v>
      </c>
      <c r="AS1319" s="123" t="e">
        <f t="shared" si="181"/>
        <v>#N/A</v>
      </c>
    </row>
    <row r="1320" spans="1:45" x14ac:dyDescent="0.2">
      <c r="A1320" s="130">
        <v>1318</v>
      </c>
      <c r="B1320" s="177">
        <f>IF(OR(COUNTIF($B$2:$B1319,Input!$F1336)&lt;1,COUNTIF($O$2:$O1319,Input!$C1336)&lt;1),Input!F1336,0)</f>
        <v>0</v>
      </c>
      <c r="C1320" s="177">
        <f>IF(OR(COUNTIF($B$2:$B1319,Input!$F1336)&lt;1,COUNTIF($O$2:$O1319,Input!$C1336)&lt;1),Input!G1336,0)</f>
        <v>0</v>
      </c>
      <c r="D1320" s="177">
        <f>IF(OR(COUNTIF($B$2:$B1319,Input!$F1336)&lt;1,COUNTIF($O$2:$O1319,Input!$C1336)&lt;1),Input!H1336,0)</f>
        <v>0</v>
      </c>
      <c r="E1320" s="177">
        <f>IF(OR(COUNTIF($B$2:$B1319,Input!$F1336)&lt;1,COUNTIF($O$2:$O1319,Input!$C1336)&lt;1),Input!I1336,0)</f>
        <v>0</v>
      </c>
      <c r="F1320" s="177">
        <f>IF(OR(COUNTIF($B$2:$B1319,Input!$F1336)&lt;1,COUNTIF($O$2:$O1319,Input!$C1336)&lt;1),Input!J1336,0)</f>
        <v>0</v>
      </c>
      <c r="G1320" s="177">
        <f>IF(OR(COUNTIF($B$2:$B1319,Input!$F1336)&lt;1,COUNTIF($O$2:$O1319,Input!$C1336)&lt;1),Input!K1336,0)</f>
        <v>0</v>
      </c>
      <c r="H1320" s="177">
        <f>IF(OR(COUNTIF($B$2:$B1319,Input!$F1336)&lt;1,COUNTIF($O$2:$O1319,Input!$C1336)&lt;1),Input!L1336,0)</f>
        <v>0</v>
      </c>
      <c r="I1320" s="177">
        <f>IF(OR(COUNTIF($B$2:$B1319,Input!$F1336)&lt;1,COUNTIF($O$2:$O1319,Input!$C1336)&lt;1),Input!M1336,0)</f>
        <v>0</v>
      </c>
      <c r="J1320" s="177">
        <f>IF(OR(COUNTIF($B$2:$B1319,Input!$F1336)&lt;1,COUNTIF($O$2:$O1319,Input!$C1336)&lt;1),Input!N1336,0)</f>
        <v>0</v>
      </c>
      <c r="K1320" s="177">
        <f>IF(OR(COUNTIF($B$2:$B1319,Input!$F1336)&lt;1,COUNTIF($O$2:$O1319,Input!$C1336)&lt;1),Input!O1336,0)</f>
        <v>0</v>
      </c>
      <c r="L1320" s="177">
        <f>IF(OR(COUNTIF($B$2:$B1319,Input!$F1336)&lt;1,COUNTIF($O$2:$O1319,Input!$C1336)&lt;1),Input!P1336,0)</f>
        <v>0</v>
      </c>
      <c r="M1320" s="129" t="str">
        <f t="shared" si="176"/>
        <v/>
      </c>
      <c r="N1320" s="161">
        <f t="shared" si="174"/>
        <v>0</v>
      </c>
      <c r="O1320" s="168">
        <f>Input!C1336</f>
        <v>0</v>
      </c>
      <c r="P1320" s="168"/>
      <c r="R1320" s="131">
        <f t="shared" si="175"/>
        <v>0</v>
      </c>
      <c r="S1320" s="133" t="str">
        <f t="shared" si="177"/>
        <v xml:space="preserve"> </v>
      </c>
      <c r="T1320" s="133"/>
      <c r="U1320" s="132" t="str">
        <f>_xlfn.IFNA(IF($D1320=0,LOOKUP($F1320,{0.1,0.2,0.3,0.4,0.5,0.6,0.7,0.8,0.9,1},{22,34,46,58,70,82,94,106,118,130}),""),"")</f>
        <v/>
      </c>
      <c r="V1320" s="132" t="str">
        <f>_xlfn.IFNA(IF($D1320=1,LOOKUP($F1320,{0.1,0.2,0.3,0.4,0.5,0.6,0.7,0.8,0.9,1},{23,35,47,59,71,83,95,107,119,131}),""),"")</f>
        <v/>
      </c>
      <c r="W1320" s="132" t="str">
        <f>_xlfn.IFNA(IF($D1320=2,LOOKUP($F1320,{0.1,0.2,0.3,0.4,0.5,0.6,0.7,0.8,0.9,1},{24,36,48,60,72,84,96,108,120,132}),""),"")</f>
        <v/>
      </c>
      <c r="X1320" s="132" t="str">
        <f>_xlfn.IFNA(IF($D1320=3,LOOKUP($F1320,{0.1,0.2,0.3,0.4,0.5,0.6,0.7,0.8,0.9,1},{25,37,49,61,73,85,97,109,121,133}),""),"")</f>
        <v/>
      </c>
      <c r="Y1320" s="132" t="str">
        <f>_xlfn.IFNA(IF($D1320=4,LOOKUP($F1320,{0.1,0.2,0.3,0.4,0.5,0.6,0.7,0.8,0.9,1},{26,38,50,62,74,86,98,110,122,134}),""),"")</f>
        <v/>
      </c>
      <c r="Z1320" s="132" t="str">
        <f>_xlfn.IFNA(IF($D1320=5,LOOKUP($F1320,{0.1,0.2,0.3,0.4,0.5,0.6,0.7,0.8,0.9,1},{27,39,51,63,75,87,99,111,123,135}),""),"")</f>
        <v/>
      </c>
      <c r="AA1320" s="132">
        <f t="shared" si="178"/>
        <v>0</v>
      </c>
      <c r="AB1320" s="132" t="str">
        <f t="shared" si="179"/>
        <v>00</v>
      </c>
      <c r="AC1320" s="82" t="e">
        <f>VLOOKUP(AB1320,'AMI Ref'!T:U,2,FALSE)</f>
        <v>#N/A</v>
      </c>
      <c r="AD1320" s="124"/>
      <c r="AE1320" s="81" t="str">
        <f>_xlfn.IFNA(IF($D1320=0,IF($J1320="Not Paid by Tenant",0,INDEX('AMI Ref'!$K$5:$N$5,MATCH($J1320,{"Oil","Gas","Electric - Other","ELECTRIC - HEAT PUMP"},0))),0),"")</f>
        <v/>
      </c>
      <c r="AF1320" s="81">
        <f>_xlfn.IFNA(IF($D1320=1,IF($J1320="Not Paid by Tenant",0,INDEX('AMI Ref'!$K$6:$N$6,MATCH($J1320,{"Oil","Gas","Electric - Other","ELECTRIC - HEAT PUMP"},0))),0),"")</f>
        <v>0</v>
      </c>
      <c r="AG1320" s="81">
        <f>_xlfn.IFNA(IF($D1320=2,IF($J1320="Not Paid by Tenant",0,INDEX('AMI Ref'!$K$7:$N$7,MATCH($J1320,{"Oil","Gas","Electric - Other","ELECTRIC - HEAT PUMP"},0))),0),"")</f>
        <v>0</v>
      </c>
      <c r="AH1320" s="81">
        <f>_xlfn.IFNA(IF($D1320=3,IF($J1320="Not Paid by Tenant",0,INDEX('AMI Ref'!$K$8:$N$8,MATCH($J1320,{"Oil","Gas","Electric - Other","ELECTRIC - HEAT PUMP"},0))),0),"")</f>
        <v>0</v>
      </c>
      <c r="AI1320" s="81">
        <f>_xlfn.IFNA(IF($D1320=4,IF($J1320="Not Paid by Tenant",0,INDEX('AMI Ref'!$K$9:$N$9,MATCH($J1320,{"Oil","Gas","Electric - Other","ELECTRIC - HEAT PUMP"},0))),0),"")</f>
        <v>0</v>
      </c>
      <c r="AJ1320" s="81">
        <f>_xlfn.IFNA(IF($D1320=5,IF($J1320="Not Paid by Tenant",0,INDEX('AMI Ref'!$K$10:$N$10,MATCH($J1320,{"Oil","Gas","Electric - Other","ELECTRIC - HEAT PUMP"},0))),0),"")</f>
        <v>0</v>
      </c>
      <c r="AK1320" s="128"/>
      <c r="AL1320" s="81" t="str">
        <f>_xlfn.IFNA(IF($D1320=0,IF($K1320="Not Paid by Tenant",0,INDEX('AMI Ref'!$O$5:$R$5,MATCH($K1320,{"Oil","Gas","Electric - Other","Electric ccASHP - split"},0))),0),"")</f>
        <v/>
      </c>
      <c r="AM1320" s="81">
        <f>_xlfn.IFNA(IF($D1320=1,IF($K1320="Not Paid by Tenant",0,INDEX('AMI Ref'!$O$6:$R$6,MATCH($K1320,{"Oil","Gas","Electric - Other","Electric ccASHP - split"},0))),0),"")</f>
        <v>0</v>
      </c>
      <c r="AN1320" s="81">
        <f>_xlfn.IFNA(IF($D1320=2,IF($K1320="Not Paid by Tenant",0,INDEX('AMI Ref'!$O$7:$R$7,MATCH($K1320,{"Oil","Gas","Electric - Other","Electric ccASHP - split"},0))),0),"")</f>
        <v>0</v>
      </c>
      <c r="AO1320" s="81">
        <f>_xlfn.IFNA(IF($D1320=3,IF($K1320="Not Paid by Tenant",0,INDEX('AMI Ref'!$O$8:$R$8,MATCH($K1320,{"Oil","Gas","Electric - Other","Electric ccASHP - split"},0))),0),"")</f>
        <v>0</v>
      </c>
      <c r="AP1320" s="81">
        <f>_xlfn.IFNA(IF($D1320=4,IF($K1320="Not Paid by Tenant",0,INDEX('AMI Ref'!$O$9:$R$9,MATCH($K1320,{"Oil","Gas","Electric - Other","Electric ccASHP - split"},0))),0),"")</f>
        <v>0</v>
      </c>
      <c r="AQ1320" s="81">
        <f>_xlfn.IFNA(IF($D1320=5,IF($K1320="Not Paid by Tenant",0,INDEX('AMI Ref'!$O$10:$R$10,MATCH($K1320,{"Oil","Gas","Electric - Other","Electric ccASHP - split"},0))),0),"")</f>
        <v>0</v>
      </c>
      <c r="AR1320" s="124">
        <f t="shared" si="180"/>
        <v>0</v>
      </c>
      <c r="AS1320" s="123" t="e">
        <f t="shared" si="181"/>
        <v>#N/A</v>
      </c>
    </row>
    <row r="1321" spans="1:45" x14ac:dyDescent="0.2">
      <c r="A1321" s="130">
        <v>1319</v>
      </c>
      <c r="B1321" s="177">
        <f>IF(OR(COUNTIF($B$2:$B1320,Input!$F1337)&lt;1,COUNTIF($O$2:$O1320,Input!$C1337)&lt;1),Input!F1337,0)</f>
        <v>0</v>
      </c>
      <c r="C1321" s="177">
        <f>IF(OR(COUNTIF($B$2:$B1320,Input!$F1337)&lt;1,COUNTIF($O$2:$O1320,Input!$C1337)&lt;1),Input!G1337,0)</f>
        <v>0</v>
      </c>
      <c r="D1321" s="177">
        <f>IF(OR(COUNTIF($B$2:$B1320,Input!$F1337)&lt;1,COUNTIF($O$2:$O1320,Input!$C1337)&lt;1),Input!H1337,0)</f>
        <v>0</v>
      </c>
      <c r="E1321" s="177">
        <f>IF(OR(COUNTIF($B$2:$B1320,Input!$F1337)&lt;1,COUNTIF($O$2:$O1320,Input!$C1337)&lt;1),Input!I1337,0)</f>
        <v>0</v>
      </c>
      <c r="F1321" s="177">
        <f>IF(OR(COUNTIF($B$2:$B1320,Input!$F1337)&lt;1,COUNTIF($O$2:$O1320,Input!$C1337)&lt;1),Input!J1337,0)</f>
        <v>0</v>
      </c>
      <c r="G1321" s="177">
        <f>IF(OR(COUNTIF($B$2:$B1320,Input!$F1337)&lt;1,COUNTIF($O$2:$O1320,Input!$C1337)&lt;1),Input!K1337,0)</f>
        <v>0</v>
      </c>
      <c r="H1321" s="177">
        <f>IF(OR(COUNTIF($B$2:$B1320,Input!$F1337)&lt;1,COUNTIF($O$2:$O1320,Input!$C1337)&lt;1),Input!L1337,0)</f>
        <v>0</v>
      </c>
      <c r="I1321" s="177">
        <f>IF(OR(COUNTIF($B$2:$B1320,Input!$F1337)&lt;1,COUNTIF($O$2:$O1320,Input!$C1337)&lt;1),Input!M1337,0)</f>
        <v>0</v>
      </c>
      <c r="J1321" s="177">
        <f>IF(OR(COUNTIF($B$2:$B1320,Input!$F1337)&lt;1,COUNTIF($O$2:$O1320,Input!$C1337)&lt;1),Input!N1337,0)</f>
        <v>0</v>
      </c>
      <c r="K1321" s="177">
        <f>IF(OR(COUNTIF($B$2:$B1320,Input!$F1337)&lt;1,COUNTIF($O$2:$O1320,Input!$C1337)&lt;1),Input!O1337,0)</f>
        <v>0</v>
      </c>
      <c r="L1321" s="177">
        <f>IF(OR(COUNTIF($B$2:$B1320,Input!$F1337)&lt;1,COUNTIF($O$2:$O1320,Input!$C1337)&lt;1),Input!P1337,0)</f>
        <v>0</v>
      </c>
      <c r="M1321" s="129" t="str">
        <f t="shared" si="176"/>
        <v/>
      </c>
      <c r="N1321" s="161">
        <f t="shared" si="174"/>
        <v>0</v>
      </c>
      <c r="O1321" s="168">
        <f>Input!C1337</f>
        <v>0</v>
      </c>
      <c r="P1321" s="168"/>
      <c r="R1321" s="131">
        <f t="shared" si="175"/>
        <v>0</v>
      </c>
      <c r="S1321" s="133" t="str">
        <f t="shared" si="177"/>
        <v xml:space="preserve"> </v>
      </c>
      <c r="T1321" s="133"/>
      <c r="U1321" s="132" t="str">
        <f>_xlfn.IFNA(IF($D1321=0,LOOKUP($F1321,{0.1,0.2,0.3,0.4,0.5,0.6,0.7,0.8,0.9,1},{22,34,46,58,70,82,94,106,118,130}),""),"")</f>
        <v/>
      </c>
      <c r="V1321" s="132" t="str">
        <f>_xlfn.IFNA(IF($D1321=1,LOOKUP($F1321,{0.1,0.2,0.3,0.4,0.5,0.6,0.7,0.8,0.9,1},{23,35,47,59,71,83,95,107,119,131}),""),"")</f>
        <v/>
      </c>
      <c r="W1321" s="132" t="str">
        <f>_xlfn.IFNA(IF($D1321=2,LOOKUP($F1321,{0.1,0.2,0.3,0.4,0.5,0.6,0.7,0.8,0.9,1},{24,36,48,60,72,84,96,108,120,132}),""),"")</f>
        <v/>
      </c>
      <c r="X1321" s="132" t="str">
        <f>_xlfn.IFNA(IF($D1321=3,LOOKUP($F1321,{0.1,0.2,0.3,0.4,0.5,0.6,0.7,0.8,0.9,1},{25,37,49,61,73,85,97,109,121,133}),""),"")</f>
        <v/>
      </c>
      <c r="Y1321" s="132" t="str">
        <f>_xlfn.IFNA(IF($D1321=4,LOOKUP($F1321,{0.1,0.2,0.3,0.4,0.5,0.6,0.7,0.8,0.9,1},{26,38,50,62,74,86,98,110,122,134}),""),"")</f>
        <v/>
      </c>
      <c r="Z1321" s="132" t="str">
        <f>_xlfn.IFNA(IF($D1321=5,LOOKUP($F1321,{0.1,0.2,0.3,0.4,0.5,0.6,0.7,0.8,0.9,1},{27,39,51,63,75,87,99,111,123,135}),""),"")</f>
        <v/>
      </c>
      <c r="AA1321" s="132">
        <f t="shared" si="178"/>
        <v>0</v>
      </c>
      <c r="AB1321" s="132" t="str">
        <f t="shared" si="179"/>
        <v>00</v>
      </c>
      <c r="AC1321" s="82" t="e">
        <f>VLOOKUP(AB1321,'AMI Ref'!T:U,2,FALSE)</f>
        <v>#N/A</v>
      </c>
      <c r="AD1321" s="124"/>
      <c r="AE1321" s="81" t="str">
        <f>_xlfn.IFNA(IF($D1321=0,IF($J1321="Not Paid by Tenant",0,INDEX('AMI Ref'!$K$5:$N$5,MATCH($J1321,{"Oil","Gas","Electric - Other","ELECTRIC - HEAT PUMP"},0))),0),"")</f>
        <v/>
      </c>
      <c r="AF1321" s="81">
        <f>_xlfn.IFNA(IF($D1321=1,IF($J1321="Not Paid by Tenant",0,INDEX('AMI Ref'!$K$6:$N$6,MATCH($J1321,{"Oil","Gas","Electric - Other","ELECTRIC - HEAT PUMP"},0))),0),"")</f>
        <v>0</v>
      </c>
      <c r="AG1321" s="81">
        <f>_xlfn.IFNA(IF($D1321=2,IF($J1321="Not Paid by Tenant",0,INDEX('AMI Ref'!$K$7:$N$7,MATCH($J1321,{"Oil","Gas","Electric - Other","ELECTRIC - HEAT PUMP"},0))),0),"")</f>
        <v>0</v>
      </c>
      <c r="AH1321" s="81">
        <f>_xlfn.IFNA(IF($D1321=3,IF($J1321="Not Paid by Tenant",0,INDEX('AMI Ref'!$K$8:$N$8,MATCH($J1321,{"Oil","Gas","Electric - Other","ELECTRIC - HEAT PUMP"},0))),0),"")</f>
        <v>0</v>
      </c>
      <c r="AI1321" s="81">
        <f>_xlfn.IFNA(IF($D1321=4,IF($J1321="Not Paid by Tenant",0,INDEX('AMI Ref'!$K$9:$N$9,MATCH($J1321,{"Oil","Gas","Electric - Other","ELECTRIC - HEAT PUMP"},0))),0),"")</f>
        <v>0</v>
      </c>
      <c r="AJ1321" s="81">
        <f>_xlfn.IFNA(IF($D1321=5,IF($J1321="Not Paid by Tenant",0,INDEX('AMI Ref'!$K$10:$N$10,MATCH($J1321,{"Oil","Gas","Electric - Other","ELECTRIC - HEAT PUMP"},0))),0),"")</f>
        <v>0</v>
      </c>
      <c r="AK1321" s="128"/>
      <c r="AL1321" s="81" t="str">
        <f>_xlfn.IFNA(IF($D1321=0,IF($K1321="Not Paid by Tenant",0,INDEX('AMI Ref'!$O$5:$R$5,MATCH($K1321,{"Oil","Gas","Electric - Other","Electric ccASHP - split"},0))),0),"")</f>
        <v/>
      </c>
      <c r="AM1321" s="81">
        <f>_xlfn.IFNA(IF($D1321=1,IF($K1321="Not Paid by Tenant",0,INDEX('AMI Ref'!$O$6:$R$6,MATCH($K1321,{"Oil","Gas","Electric - Other","Electric ccASHP - split"},0))),0),"")</f>
        <v>0</v>
      </c>
      <c r="AN1321" s="81">
        <f>_xlfn.IFNA(IF($D1321=2,IF($K1321="Not Paid by Tenant",0,INDEX('AMI Ref'!$O$7:$R$7,MATCH($K1321,{"Oil","Gas","Electric - Other","Electric ccASHP - split"},0))),0),"")</f>
        <v>0</v>
      </c>
      <c r="AO1321" s="81">
        <f>_xlfn.IFNA(IF($D1321=3,IF($K1321="Not Paid by Tenant",0,INDEX('AMI Ref'!$O$8:$R$8,MATCH($K1321,{"Oil","Gas","Electric - Other","Electric ccASHP - split"},0))),0),"")</f>
        <v>0</v>
      </c>
      <c r="AP1321" s="81">
        <f>_xlfn.IFNA(IF($D1321=4,IF($K1321="Not Paid by Tenant",0,INDEX('AMI Ref'!$O$9:$R$9,MATCH($K1321,{"Oil","Gas","Electric - Other","Electric ccASHP - split"},0))),0),"")</f>
        <v>0</v>
      </c>
      <c r="AQ1321" s="81">
        <f>_xlfn.IFNA(IF($D1321=5,IF($K1321="Not Paid by Tenant",0,INDEX('AMI Ref'!$O$10:$R$10,MATCH($K1321,{"Oil","Gas","Electric - Other","Electric ccASHP - split"},0))),0),"")</f>
        <v>0</v>
      </c>
      <c r="AR1321" s="124">
        <f t="shared" si="180"/>
        <v>0</v>
      </c>
      <c r="AS1321" s="123" t="e">
        <f t="shared" si="181"/>
        <v>#N/A</v>
      </c>
    </row>
    <row r="1322" spans="1:45" x14ac:dyDescent="0.2">
      <c r="A1322" s="130">
        <v>1320</v>
      </c>
      <c r="B1322" s="177">
        <f>IF(OR(COUNTIF($B$2:$B1321,Input!$F1338)&lt;1,COUNTIF($O$2:$O1321,Input!$C1338)&lt;1),Input!F1338,0)</f>
        <v>0</v>
      </c>
      <c r="C1322" s="177">
        <f>IF(OR(COUNTIF($B$2:$B1321,Input!$F1338)&lt;1,COUNTIF($O$2:$O1321,Input!$C1338)&lt;1),Input!G1338,0)</f>
        <v>0</v>
      </c>
      <c r="D1322" s="177">
        <f>IF(OR(COUNTIF($B$2:$B1321,Input!$F1338)&lt;1,COUNTIF($O$2:$O1321,Input!$C1338)&lt;1),Input!H1338,0)</f>
        <v>0</v>
      </c>
      <c r="E1322" s="177">
        <f>IF(OR(COUNTIF($B$2:$B1321,Input!$F1338)&lt;1,COUNTIF($O$2:$O1321,Input!$C1338)&lt;1),Input!I1338,0)</f>
        <v>0</v>
      </c>
      <c r="F1322" s="177">
        <f>IF(OR(COUNTIF($B$2:$B1321,Input!$F1338)&lt;1,COUNTIF($O$2:$O1321,Input!$C1338)&lt;1),Input!J1338,0)</f>
        <v>0</v>
      </c>
      <c r="G1322" s="177">
        <f>IF(OR(COUNTIF($B$2:$B1321,Input!$F1338)&lt;1,COUNTIF($O$2:$O1321,Input!$C1338)&lt;1),Input!K1338,0)</f>
        <v>0</v>
      </c>
      <c r="H1322" s="177">
        <f>IF(OR(COUNTIF($B$2:$B1321,Input!$F1338)&lt;1,COUNTIF($O$2:$O1321,Input!$C1338)&lt;1),Input!L1338,0)</f>
        <v>0</v>
      </c>
      <c r="I1322" s="177">
        <f>IF(OR(COUNTIF($B$2:$B1321,Input!$F1338)&lt;1,COUNTIF($O$2:$O1321,Input!$C1338)&lt;1),Input!M1338,0)</f>
        <v>0</v>
      </c>
      <c r="J1322" s="177">
        <f>IF(OR(COUNTIF($B$2:$B1321,Input!$F1338)&lt;1,COUNTIF($O$2:$O1321,Input!$C1338)&lt;1),Input!N1338,0)</f>
        <v>0</v>
      </c>
      <c r="K1322" s="177">
        <f>IF(OR(COUNTIF($B$2:$B1321,Input!$F1338)&lt;1,COUNTIF($O$2:$O1321,Input!$C1338)&lt;1),Input!O1338,0)</f>
        <v>0</v>
      </c>
      <c r="L1322" s="177">
        <f>IF(OR(COUNTIF($B$2:$B1321,Input!$F1338)&lt;1,COUNTIF($O$2:$O1321,Input!$C1338)&lt;1),Input!P1338,0)</f>
        <v>0</v>
      </c>
      <c r="M1322" s="129" t="str">
        <f t="shared" si="176"/>
        <v/>
      </c>
      <c r="N1322" s="161">
        <f t="shared" si="174"/>
        <v>0</v>
      </c>
      <c r="O1322" s="168">
        <f>Input!C1338</f>
        <v>0</v>
      </c>
      <c r="P1322" s="168"/>
      <c r="R1322" s="131">
        <f t="shared" si="175"/>
        <v>0</v>
      </c>
      <c r="S1322" s="133" t="str">
        <f t="shared" si="177"/>
        <v xml:space="preserve"> </v>
      </c>
      <c r="T1322" s="133"/>
      <c r="U1322" s="132" t="str">
        <f>_xlfn.IFNA(IF($D1322=0,LOOKUP($F1322,{0.1,0.2,0.3,0.4,0.5,0.6,0.7,0.8,0.9,1},{22,34,46,58,70,82,94,106,118,130}),""),"")</f>
        <v/>
      </c>
      <c r="V1322" s="132" t="str">
        <f>_xlfn.IFNA(IF($D1322=1,LOOKUP($F1322,{0.1,0.2,0.3,0.4,0.5,0.6,0.7,0.8,0.9,1},{23,35,47,59,71,83,95,107,119,131}),""),"")</f>
        <v/>
      </c>
      <c r="W1322" s="132" t="str">
        <f>_xlfn.IFNA(IF($D1322=2,LOOKUP($F1322,{0.1,0.2,0.3,0.4,0.5,0.6,0.7,0.8,0.9,1},{24,36,48,60,72,84,96,108,120,132}),""),"")</f>
        <v/>
      </c>
      <c r="X1322" s="132" t="str">
        <f>_xlfn.IFNA(IF($D1322=3,LOOKUP($F1322,{0.1,0.2,0.3,0.4,0.5,0.6,0.7,0.8,0.9,1},{25,37,49,61,73,85,97,109,121,133}),""),"")</f>
        <v/>
      </c>
      <c r="Y1322" s="132" t="str">
        <f>_xlfn.IFNA(IF($D1322=4,LOOKUP($F1322,{0.1,0.2,0.3,0.4,0.5,0.6,0.7,0.8,0.9,1},{26,38,50,62,74,86,98,110,122,134}),""),"")</f>
        <v/>
      </c>
      <c r="Z1322" s="132" t="str">
        <f>_xlfn.IFNA(IF($D1322=5,LOOKUP($F1322,{0.1,0.2,0.3,0.4,0.5,0.6,0.7,0.8,0.9,1},{27,39,51,63,75,87,99,111,123,135}),""),"")</f>
        <v/>
      </c>
      <c r="AA1322" s="132">
        <f t="shared" si="178"/>
        <v>0</v>
      </c>
      <c r="AB1322" s="132" t="str">
        <f t="shared" si="179"/>
        <v>00</v>
      </c>
      <c r="AC1322" s="82" t="e">
        <f>VLOOKUP(AB1322,'AMI Ref'!T:U,2,FALSE)</f>
        <v>#N/A</v>
      </c>
      <c r="AD1322" s="124"/>
      <c r="AE1322" s="81" t="str">
        <f>_xlfn.IFNA(IF($D1322=0,IF($J1322="Not Paid by Tenant",0,INDEX('AMI Ref'!$K$5:$N$5,MATCH($J1322,{"Oil","Gas","Electric - Other","ELECTRIC - HEAT PUMP"},0))),0),"")</f>
        <v/>
      </c>
      <c r="AF1322" s="81">
        <f>_xlfn.IFNA(IF($D1322=1,IF($J1322="Not Paid by Tenant",0,INDEX('AMI Ref'!$K$6:$N$6,MATCH($J1322,{"Oil","Gas","Electric - Other","ELECTRIC - HEAT PUMP"},0))),0),"")</f>
        <v>0</v>
      </c>
      <c r="AG1322" s="81">
        <f>_xlfn.IFNA(IF($D1322=2,IF($J1322="Not Paid by Tenant",0,INDEX('AMI Ref'!$K$7:$N$7,MATCH($J1322,{"Oil","Gas","Electric - Other","ELECTRIC - HEAT PUMP"},0))),0),"")</f>
        <v>0</v>
      </c>
      <c r="AH1322" s="81">
        <f>_xlfn.IFNA(IF($D1322=3,IF($J1322="Not Paid by Tenant",0,INDEX('AMI Ref'!$K$8:$N$8,MATCH($J1322,{"Oil","Gas","Electric - Other","ELECTRIC - HEAT PUMP"},0))),0),"")</f>
        <v>0</v>
      </c>
      <c r="AI1322" s="81">
        <f>_xlfn.IFNA(IF($D1322=4,IF($J1322="Not Paid by Tenant",0,INDEX('AMI Ref'!$K$9:$N$9,MATCH($J1322,{"Oil","Gas","Electric - Other","ELECTRIC - HEAT PUMP"},0))),0),"")</f>
        <v>0</v>
      </c>
      <c r="AJ1322" s="81">
        <f>_xlfn.IFNA(IF($D1322=5,IF($J1322="Not Paid by Tenant",0,INDEX('AMI Ref'!$K$10:$N$10,MATCH($J1322,{"Oil","Gas","Electric - Other","ELECTRIC - HEAT PUMP"},0))),0),"")</f>
        <v>0</v>
      </c>
      <c r="AK1322" s="128"/>
      <c r="AL1322" s="81" t="str">
        <f>_xlfn.IFNA(IF($D1322=0,IF($K1322="Not Paid by Tenant",0,INDEX('AMI Ref'!$O$5:$R$5,MATCH($K1322,{"Oil","Gas","Electric - Other","Electric ccASHP - split"},0))),0),"")</f>
        <v/>
      </c>
      <c r="AM1322" s="81">
        <f>_xlfn.IFNA(IF($D1322=1,IF($K1322="Not Paid by Tenant",0,INDEX('AMI Ref'!$O$6:$R$6,MATCH($K1322,{"Oil","Gas","Electric - Other","Electric ccASHP - split"},0))),0),"")</f>
        <v>0</v>
      </c>
      <c r="AN1322" s="81">
        <f>_xlfn.IFNA(IF($D1322=2,IF($K1322="Not Paid by Tenant",0,INDEX('AMI Ref'!$O$7:$R$7,MATCH($K1322,{"Oil","Gas","Electric - Other","Electric ccASHP - split"},0))),0),"")</f>
        <v>0</v>
      </c>
      <c r="AO1322" s="81">
        <f>_xlfn.IFNA(IF($D1322=3,IF($K1322="Not Paid by Tenant",0,INDEX('AMI Ref'!$O$8:$R$8,MATCH($K1322,{"Oil","Gas","Electric - Other","Electric ccASHP - split"},0))),0),"")</f>
        <v>0</v>
      </c>
      <c r="AP1322" s="81">
        <f>_xlfn.IFNA(IF($D1322=4,IF($K1322="Not Paid by Tenant",0,INDEX('AMI Ref'!$O$9:$R$9,MATCH($K1322,{"Oil","Gas","Electric - Other","Electric ccASHP - split"},0))),0),"")</f>
        <v>0</v>
      </c>
      <c r="AQ1322" s="81">
        <f>_xlfn.IFNA(IF($D1322=5,IF($K1322="Not Paid by Tenant",0,INDEX('AMI Ref'!$O$10:$R$10,MATCH($K1322,{"Oil","Gas","Electric - Other","Electric ccASHP - split"},0))),0),"")</f>
        <v>0</v>
      </c>
      <c r="AR1322" s="124">
        <f t="shared" si="180"/>
        <v>0</v>
      </c>
      <c r="AS1322" s="123" t="e">
        <f t="shared" si="181"/>
        <v>#N/A</v>
      </c>
    </row>
    <row r="1323" spans="1:45" x14ac:dyDescent="0.2">
      <c r="A1323" s="130">
        <v>1321</v>
      </c>
      <c r="B1323" s="177">
        <f>IF(OR(COUNTIF($B$2:$B1322,Input!$F1339)&lt;1,COUNTIF($O$2:$O1322,Input!$C1339)&lt;1),Input!F1339,0)</f>
        <v>0</v>
      </c>
      <c r="C1323" s="177">
        <f>IF(OR(COUNTIF($B$2:$B1322,Input!$F1339)&lt;1,COUNTIF($O$2:$O1322,Input!$C1339)&lt;1),Input!G1339,0)</f>
        <v>0</v>
      </c>
      <c r="D1323" s="177">
        <f>IF(OR(COUNTIF($B$2:$B1322,Input!$F1339)&lt;1,COUNTIF($O$2:$O1322,Input!$C1339)&lt;1),Input!H1339,0)</f>
        <v>0</v>
      </c>
      <c r="E1323" s="177">
        <f>IF(OR(COUNTIF($B$2:$B1322,Input!$F1339)&lt;1,COUNTIF($O$2:$O1322,Input!$C1339)&lt;1),Input!I1339,0)</f>
        <v>0</v>
      </c>
      <c r="F1323" s="177">
        <f>IF(OR(COUNTIF($B$2:$B1322,Input!$F1339)&lt;1,COUNTIF($O$2:$O1322,Input!$C1339)&lt;1),Input!J1339,0)</f>
        <v>0</v>
      </c>
      <c r="G1323" s="177">
        <f>IF(OR(COUNTIF($B$2:$B1322,Input!$F1339)&lt;1,COUNTIF($O$2:$O1322,Input!$C1339)&lt;1),Input!K1339,0)</f>
        <v>0</v>
      </c>
      <c r="H1323" s="177">
        <f>IF(OR(COUNTIF($B$2:$B1322,Input!$F1339)&lt;1,COUNTIF($O$2:$O1322,Input!$C1339)&lt;1),Input!L1339,0)</f>
        <v>0</v>
      </c>
      <c r="I1323" s="177">
        <f>IF(OR(COUNTIF($B$2:$B1322,Input!$F1339)&lt;1,COUNTIF($O$2:$O1322,Input!$C1339)&lt;1),Input!M1339,0)</f>
        <v>0</v>
      </c>
      <c r="J1323" s="177">
        <f>IF(OR(COUNTIF($B$2:$B1322,Input!$F1339)&lt;1,COUNTIF($O$2:$O1322,Input!$C1339)&lt;1),Input!N1339,0)</f>
        <v>0</v>
      </c>
      <c r="K1323" s="177">
        <f>IF(OR(COUNTIF($B$2:$B1322,Input!$F1339)&lt;1,COUNTIF($O$2:$O1322,Input!$C1339)&lt;1),Input!O1339,0)</f>
        <v>0</v>
      </c>
      <c r="L1323" s="177">
        <f>IF(OR(COUNTIF($B$2:$B1322,Input!$F1339)&lt;1,COUNTIF($O$2:$O1322,Input!$C1339)&lt;1),Input!P1339,0)</f>
        <v>0</v>
      </c>
      <c r="M1323" s="129" t="str">
        <f t="shared" si="176"/>
        <v/>
      </c>
      <c r="N1323" s="161">
        <f t="shared" si="174"/>
        <v>0</v>
      </c>
      <c r="O1323" s="168">
        <f>Input!C1339</f>
        <v>0</v>
      </c>
      <c r="P1323" s="168"/>
      <c r="R1323" s="131">
        <f t="shared" si="175"/>
        <v>0</v>
      </c>
      <c r="S1323" s="133" t="str">
        <f t="shared" si="177"/>
        <v xml:space="preserve"> </v>
      </c>
      <c r="T1323" s="133"/>
      <c r="U1323" s="132" t="str">
        <f>_xlfn.IFNA(IF($D1323=0,LOOKUP($F1323,{0.1,0.2,0.3,0.4,0.5,0.6,0.7,0.8,0.9,1},{22,34,46,58,70,82,94,106,118,130}),""),"")</f>
        <v/>
      </c>
      <c r="V1323" s="132" t="str">
        <f>_xlfn.IFNA(IF($D1323=1,LOOKUP($F1323,{0.1,0.2,0.3,0.4,0.5,0.6,0.7,0.8,0.9,1},{23,35,47,59,71,83,95,107,119,131}),""),"")</f>
        <v/>
      </c>
      <c r="W1323" s="132" t="str">
        <f>_xlfn.IFNA(IF($D1323=2,LOOKUP($F1323,{0.1,0.2,0.3,0.4,0.5,0.6,0.7,0.8,0.9,1},{24,36,48,60,72,84,96,108,120,132}),""),"")</f>
        <v/>
      </c>
      <c r="X1323" s="132" t="str">
        <f>_xlfn.IFNA(IF($D1323=3,LOOKUP($F1323,{0.1,0.2,0.3,0.4,0.5,0.6,0.7,0.8,0.9,1},{25,37,49,61,73,85,97,109,121,133}),""),"")</f>
        <v/>
      </c>
      <c r="Y1323" s="132" t="str">
        <f>_xlfn.IFNA(IF($D1323=4,LOOKUP($F1323,{0.1,0.2,0.3,0.4,0.5,0.6,0.7,0.8,0.9,1},{26,38,50,62,74,86,98,110,122,134}),""),"")</f>
        <v/>
      </c>
      <c r="Z1323" s="132" t="str">
        <f>_xlfn.IFNA(IF($D1323=5,LOOKUP($F1323,{0.1,0.2,0.3,0.4,0.5,0.6,0.7,0.8,0.9,1},{27,39,51,63,75,87,99,111,123,135}),""),"")</f>
        <v/>
      </c>
      <c r="AA1323" s="132">
        <f t="shared" si="178"/>
        <v>0</v>
      </c>
      <c r="AB1323" s="132" t="str">
        <f t="shared" si="179"/>
        <v>00</v>
      </c>
      <c r="AC1323" s="82" t="e">
        <f>VLOOKUP(AB1323,'AMI Ref'!T:U,2,FALSE)</f>
        <v>#N/A</v>
      </c>
      <c r="AD1323" s="124"/>
      <c r="AE1323" s="81" t="str">
        <f>_xlfn.IFNA(IF($D1323=0,IF($J1323="Not Paid by Tenant",0,INDEX('AMI Ref'!$K$5:$N$5,MATCH($J1323,{"Oil","Gas","Electric - Other","ELECTRIC - HEAT PUMP"},0))),0),"")</f>
        <v/>
      </c>
      <c r="AF1323" s="81">
        <f>_xlfn.IFNA(IF($D1323=1,IF($J1323="Not Paid by Tenant",0,INDEX('AMI Ref'!$K$6:$N$6,MATCH($J1323,{"Oil","Gas","Electric - Other","ELECTRIC - HEAT PUMP"},0))),0),"")</f>
        <v>0</v>
      </c>
      <c r="AG1323" s="81">
        <f>_xlfn.IFNA(IF($D1323=2,IF($J1323="Not Paid by Tenant",0,INDEX('AMI Ref'!$K$7:$N$7,MATCH($J1323,{"Oil","Gas","Electric - Other","ELECTRIC - HEAT PUMP"},0))),0),"")</f>
        <v>0</v>
      </c>
      <c r="AH1323" s="81">
        <f>_xlfn.IFNA(IF($D1323=3,IF($J1323="Not Paid by Tenant",0,INDEX('AMI Ref'!$K$8:$N$8,MATCH($J1323,{"Oil","Gas","Electric - Other","ELECTRIC - HEAT PUMP"},0))),0),"")</f>
        <v>0</v>
      </c>
      <c r="AI1323" s="81">
        <f>_xlfn.IFNA(IF($D1323=4,IF($J1323="Not Paid by Tenant",0,INDEX('AMI Ref'!$K$9:$N$9,MATCH($J1323,{"Oil","Gas","Electric - Other","ELECTRIC - HEAT PUMP"},0))),0),"")</f>
        <v>0</v>
      </c>
      <c r="AJ1323" s="81">
        <f>_xlfn.IFNA(IF($D1323=5,IF($J1323="Not Paid by Tenant",0,INDEX('AMI Ref'!$K$10:$N$10,MATCH($J1323,{"Oil","Gas","Electric - Other","ELECTRIC - HEAT PUMP"},0))),0),"")</f>
        <v>0</v>
      </c>
      <c r="AK1323" s="128"/>
      <c r="AL1323" s="81" t="str">
        <f>_xlfn.IFNA(IF($D1323=0,IF($K1323="Not Paid by Tenant",0,INDEX('AMI Ref'!$O$5:$R$5,MATCH($K1323,{"Oil","Gas","Electric - Other","Electric ccASHP - split"},0))),0),"")</f>
        <v/>
      </c>
      <c r="AM1323" s="81">
        <f>_xlfn.IFNA(IF($D1323=1,IF($K1323="Not Paid by Tenant",0,INDEX('AMI Ref'!$O$6:$R$6,MATCH($K1323,{"Oil","Gas","Electric - Other","Electric ccASHP - split"},0))),0),"")</f>
        <v>0</v>
      </c>
      <c r="AN1323" s="81">
        <f>_xlfn.IFNA(IF($D1323=2,IF($K1323="Not Paid by Tenant",0,INDEX('AMI Ref'!$O$7:$R$7,MATCH($K1323,{"Oil","Gas","Electric - Other","Electric ccASHP - split"},0))),0),"")</f>
        <v>0</v>
      </c>
      <c r="AO1323" s="81">
        <f>_xlfn.IFNA(IF($D1323=3,IF($K1323="Not Paid by Tenant",0,INDEX('AMI Ref'!$O$8:$R$8,MATCH($K1323,{"Oil","Gas","Electric - Other","Electric ccASHP - split"},0))),0),"")</f>
        <v>0</v>
      </c>
      <c r="AP1323" s="81">
        <f>_xlfn.IFNA(IF($D1323=4,IF($K1323="Not Paid by Tenant",0,INDEX('AMI Ref'!$O$9:$R$9,MATCH($K1323,{"Oil","Gas","Electric - Other","Electric ccASHP - split"},0))),0),"")</f>
        <v>0</v>
      </c>
      <c r="AQ1323" s="81">
        <f>_xlfn.IFNA(IF($D1323=5,IF($K1323="Not Paid by Tenant",0,INDEX('AMI Ref'!$O$10:$R$10,MATCH($K1323,{"Oil","Gas","Electric - Other","Electric ccASHP - split"},0))),0),"")</f>
        <v>0</v>
      </c>
      <c r="AR1323" s="124">
        <f t="shared" si="180"/>
        <v>0</v>
      </c>
      <c r="AS1323" s="123" t="e">
        <f t="shared" si="181"/>
        <v>#N/A</v>
      </c>
    </row>
    <row r="1324" spans="1:45" x14ac:dyDescent="0.2">
      <c r="A1324" s="130">
        <v>1322</v>
      </c>
      <c r="B1324" s="177">
        <f>IF(OR(COUNTIF($B$2:$B1323,Input!$F1340)&lt;1,COUNTIF($O$2:$O1323,Input!$C1340)&lt;1),Input!F1340,0)</f>
        <v>0</v>
      </c>
      <c r="C1324" s="177">
        <f>IF(OR(COUNTIF($B$2:$B1323,Input!$F1340)&lt;1,COUNTIF($O$2:$O1323,Input!$C1340)&lt;1),Input!G1340,0)</f>
        <v>0</v>
      </c>
      <c r="D1324" s="177">
        <f>IF(OR(COUNTIF($B$2:$B1323,Input!$F1340)&lt;1,COUNTIF($O$2:$O1323,Input!$C1340)&lt;1),Input!H1340,0)</f>
        <v>0</v>
      </c>
      <c r="E1324" s="177">
        <f>IF(OR(COUNTIF($B$2:$B1323,Input!$F1340)&lt;1,COUNTIF($O$2:$O1323,Input!$C1340)&lt;1),Input!I1340,0)</f>
        <v>0</v>
      </c>
      <c r="F1324" s="177">
        <f>IF(OR(COUNTIF($B$2:$B1323,Input!$F1340)&lt;1,COUNTIF($O$2:$O1323,Input!$C1340)&lt;1),Input!J1340,0)</f>
        <v>0</v>
      </c>
      <c r="G1324" s="177">
        <f>IF(OR(COUNTIF($B$2:$B1323,Input!$F1340)&lt;1,COUNTIF($O$2:$O1323,Input!$C1340)&lt;1),Input!K1340,0)</f>
        <v>0</v>
      </c>
      <c r="H1324" s="177">
        <f>IF(OR(COUNTIF($B$2:$B1323,Input!$F1340)&lt;1,COUNTIF($O$2:$O1323,Input!$C1340)&lt;1),Input!L1340,0)</f>
        <v>0</v>
      </c>
      <c r="I1324" s="177">
        <f>IF(OR(COUNTIF($B$2:$B1323,Input!$F1340)&lt;1,COUNTIF($O$2:$O1323,Input!$C1340)&lt;1),Input!M1340,0)</f>
        <v>0</v>
      </c>
      <c r="J1324" s="177">
        <f>IF(OR(COUNTIF($B$2:$B1323,Input!$F1340)&lt;1,COUNTIF($O$2:$O1323,Input!$C1340)&lt;1),Input!N1340,0)</f>
        <v>0</v>
      </c>
      <c r="K1324" s="177">
        <f>IF(OR(COUNTIF($B$2:$B1323,Input!$F1340)&lt;1,COUNTIF($O$2:$O1323,Input!$C1340)&lt;1),Input!O1340,0)</f>
        <v>0</v>
      </c>
      <c r="L1324" s="177">
        <f>IF(OR(COUNTIF($B$2:$B1323,Input!$F1340)&lt;1,COUNTIF($O$2:$O1323,Input!$C1340)&lt;1),Input!P1340,0)</f>
        <v>0</v>
      </c>
      <c r="M1324" s="129" t="str">
        <f t="shared" si="176"/>
        <v/>
      </c>
      <c r="N1324" s="161">
        <f t="shared" si="174"/>
        <v>0</v>
      </c>
      <c r="O1324" s="168">
        <f>Input!C1340</f>
        <v>0</v>
      </c>
      <c r="P1324" s="168"/>
      <c r="R1324" s="131">
        <f t="shared" si="175"/>
        <v>0</v>
      </c>
      <c r="S1324" s="133" t="str">
        <f t="shared" si="177"/>
        <v xml:space="preserve"> </v>
      </c>
      <c r="T1324" s="133"/>
      <c r="U1324" s="132" t="str">
        <f>_xlfn.IFNA(IF($D1324=0,LOOKUP($F1324,{0.1,0.2,0.3,0.4,0.5,0.6,0.7,0.8,0.9,1},{22,34,46,58,70,82,94,106,118,130}),""),"")</f>
        <v/>
      </c>
      <c r="V1324" s="132" t="str">
        <f>_xlfn.IFNA(IF($D1324=1,LOOKUP($F1324,{0.1,0.2,0.3,0.4,0.5,0.6,0.7,0.8,0.9,1},{23,35,47,59,71,83,95,107,119,131}),""),"")</f>
        <v/>
      </c>
      <c r="W1324" s="132" t="str">
        <f>_xlfn.IFNA(IF($D1324=2,LOOKUP($F1324,{0.1,0.2,0.3,0.4,0.5,0.6,0.7,0.8,0.9,1},{24,36,48,60,72,84,96,108,120,132}),""),"")</f>
        <v/>
      </c>
      <c r="X1324" s="132" t="str">
        <f>_xlfn.IFNA(IF($D1324=3,LOOKUP($F1324,{0.1,0.2,0.3,0.4,0.5,0.6,0.7,0.8,0.9,1},{25,37,49,61,73,85,97,109,121,133}),""),"")</f>
        <v/>
      </c>
      <c r="Y1324" s="132" t="str">
        <f>_xlfn.IFNA(IF($D1324=4,LOOKUP($F1324,{0.1,0.2,0.3,0.4,0.5,0.6,0.7,0.8,0.9,1},{26,38,50,62,74,86,98,110,122,134}),""),"")</f>
        <v/>
      </c>
      <c r="Z1324" s="132" t="str">
        <f>_xlfn.IFNA(IF($D1324=5,LOOKUP($F1324,{0.1,0.2,0.3,0.4,0.5,0.6,0.7,0.8,0.9,1},{27,39,51,63,75,87,99,111,123,135}),""),"")</f>
        <v/>
      </c>
      <c r="AA1324" s="132">
        <f t="shared" si="178"/>
        <v>0</v>
      </c>
      <c r="AB1324" s="132" t="str">
        <f t="shared" si="179"/>
        <v>00</v>
      </c>
      <c r="AC1324" s="82" t="e">
        <f>VLOOKUP(AB1324,'AMI Ref'!T:U,2,FALSE)</f>
        <v>#N/A</v>
      </c>
      <c r="AD1324" s="124"/>
      <c r="AE1324" s="81" t="str">
        <f>_xlfn.IFNA(IF($D1324=0,IF($J1324="Not Paid by Tenant",0,INDEX('AMI Ref'!$K$5:$N$5,MATCH($J1324,{"Oil","Gas","Electric - Other","ELECTRIC - HEAT PUMP"},0))),0),"")</f>
        <v/>
      </c>
      <c r="AF1324" s="81">
        <f>_xlfn.IFNA(IF($D1324=1,IF($J1324="Not Paid by Tenant",0,INDEX('AMI Ref'!$K$6:$N$6,MATCH($J1324,{"Oil","Gas","Electric - Other","ELECTRIC - HEAT PUMP"},0))),0),"")</f>
        <v>0</v>
      </c>
      <c r="AG1324" s="81">
        <f>_xlfn.IFNA(IF($D1324=2,IF($J1324="Not Paid by Tenant",0,INDEX('AMI Ref'!$K$7:$N$7,MATCH($J1324,{"Oil","Gas","Electric - Other","ELECTRIC - HEAT PUMP"},0))),0),"")</f>
        <v>0</v>
      </c>
      <c r="AH1324" s="81">
        <f>_xlfn.IFNA(IF($D1324=3,IF($J1324="Not Paid by Tenant",0,INDEX('AMI Ref'!$K$8:$N$8,MATCH($J1324,{"Oil","Gas","Electric - Other","ELECTRIC - HEAT PUMP"},0))),0),"")</f>
        <v>0</v>
      </c>
      <c r="AI1324" s="81">
        <f>_xlfn.IFNA(IF($D1324=4,IF($J1324="Not Paid by Tenant",0,INDEX('AMI Ref'!$K$9:$N$9,MATCH($J1324,{"Oil","Gas","Electric - Other","ELECTRIC - HEAT PUMP"},0))),0),"")</f>
        <v>0</v>
      </c>
      <c r="AJ1324" s="81">
        <f>_xlfn.IFNA(IF($D1324=5,IF($J1324="Not Paid by Tenant",0,INDEX('AMI Ref'!$K$10:$N$10,MATCH($J1324,{"Oil","Gas","Electric - Other","ELECTRIC - HEAT PUMP"},0))),0),"")</f>
        <v>0</v>
      </c>
      <c r="AK1324" s="128"/>
      <c r="AL1324" s="81" t="str">
        <f>_xlfn.IFNA(IF($D1324=0,IF($K1324="Not Paid by Tenant",0,INDEX('AMI Ref'!$O$5:$R$5,MATCH($K1324,{"Oil","Gas","Electric - Other","Electric ccASHP - split"},0))),0),"")</f>
        <v/>
      </c>
      <c r="AM1324" s="81">
        <f>_xlfn.IFNA(IF($D1324=1,IF($K1324="Not Paid by Tenant",0,INDEX('AMI Ref'!$O$6:$R$6,MATCH($K1324,{"Oil","Gas","Electric - Other","Electric ccASHP - split"},0))),0),"")</f>
        <v>0</v>
      </c>
      <c r="AN1324" s="81">
        <f>_xlfn.IFNA(IF($D1324=2,IF($K1324="Not Paid by Tenant",0,INDEX('AMI Ref'!$O$7:$R$7,MATCH($K1324,{"Oil","Gas","Electric - Other","Electric ccASHP - split"},0))),0),"")</f>
        <v>0</v>
      </c>
      <c r="AO1324" s="81">
        <f>_xlfn.IFNA(IF($D1324=3,IF($K1324="Not Paid by Tenant",0,INDEX('AMI Ref'!$O$8:$R$8,MATCH($K1324,{"Oil","Gas","Electric - Other","Electric ccASHP - split"},0))),0),"")</f>
        <v>0</v>
      </c>
      <c r="AP1324" s="81">
        <f>_xlfn.IFNA(IF($D1324=4,IF($K1324="Not Paid by Tenant",0,INDEX('AMI Ref'!$O$9:$R$9,MATCH($K1324,{"Oil","Gas","Electric - Other","Electric ccASHP - split"},0))),0),"")</f>
        <v>0</v>
      </c>
      <c r="AQ1324" s="81">
        <f>_xlfn.IFNA(IF($D1324=5,IF($K1324="Not Paid by Tenant",0,INDEX('AMI Ref'!$O$10:$R$10,MATCH($K1324,{"Oil","Gas","Electric - Other","Electric ccASHP - split"},0))),0),"")</f>
        <v>0</v>
      </c>
      <c r="AR1324" s="124">
        <f t="shared" si="180"/>
        <v>0</v>
      </c>
      <c r="AS1324" s="123" t="e">
        <f t="shared" si="181"/>
        <v>#N/A</v>
      </c>
    </row>
    <row r="1325" spans="1:45" x14ac:dyDescent="0.2">
      <c r="A1325" s="130">
        <v>1323</v>
      </c>
      <c r="B1325" s="177">
        <f>IF(OR(COUNTIF($B$2:$B1324,Input!$F1341)&lt;1,COUNTIF($O$2:$O1324,Input!$C1341)&lt;1),Input!F1341,0)</f>
        <v>0</v>
      </c>
      <c r="C1325" s="177">
        <f>IF(OR(COUNTIF($B$2:$B1324,Input!$F1341)&lt;1,COUNTIF($O$2:$O1324,Input!$C1341)&lt;1),Input!G1341,0)</f>
        <v>0</v>
      </c>
      <c r="D1325" s="177">
        <f>IF(OR(COUNTIF($B$2:$B1324,Input!$F1341)&lt;1,COUNTIF($O$2:$O1324,Input!$C1341)&lt;1),Input!H1341,0)</f>
        <v>0</v>
      </c>
      <c r="E1325" s="177">
        <f>IF(OR(COUNTIF($B$2:$B1324,Input!$F1341)&lt;1,COUNTIF($O$2:$O1324,Input!$C1341)&lt;1),Input!I1341,0)</f>
        <v>0</v>
      </c>
      <c r="F1325" s="177">
        <f>IF(OR(COUNTIF($B$2:$B1324,Input!$F1341)&lt;1,COUNTIF($O$2:$O1324,Input!$C1341)&lt;1),Input!J1341,0)</f>
        <v>0</v>
      </c>
      <c r="G1325" s="177">
        <f>IF(OR(COUNTIF($B$2:$B1324,Input!$F1341)&lt;1,COUNTIF($O$2:$O1324,Input!$C1341)&lt;1),Input!K1341,0)</f>
        <v>0</v>
      </c>
      <c r="H1325" s="177">
        <f>IF(OR(COUNTIF($B$2:$B1324,Input!$F1341)&lt;1,COUNTIF($O$2:$O1324,Input!$C1341)&lt;1),Input!L1341,0)</f>
        <v>0</v>
      </c>
      <c r="I1325" s="177">
        <f>IF(OR(COUNTIF($B$2:$B1324,Input!$F1341)&lt;1,COUNTIF($O$2:$O1324,Input!$C1341)&lt;1),Input!M1341,0)</f>
        <v>0</v>
      </c>
      <c r="J1325" s="177">
        <f>IF(OR(COUNTIF($B$2:$B1324,Input!$F1341)&lt;1,COUNTIF($O$2:$O1324,Input!$C1341)&lt;1),Input!N1341,0)</f>
        <v>0</v>
      </c>
      <c r="K1325" s="177">
        <f>IF(OR(COUNTIF($B$2:$B1324,Input!$F1341)&lt;1,COUNTIF($O$2:$O1324,Input!$C1341)&lt;1),Input!O1341,0)</f>
        <v>0</v>
      </c>
      <c r="L1325" s="177">
        <f>IF(OR(COUNTIF($B$2:$B1324,Input!$F1341)&lt;1,COUNTIF($O$2:$O1324,Input!$C1341)&lt;1),Input!P1341,0)</f>
        <v>0</v>
      </c>
      <c r="M1325" s="129" t="str">
        <f t="shared" si="176"/>
        <v/>
      </c>
      <c r="N1325" s="161">
        <f t="shared" si="174"/>
        <v>0</v>
      </c>
      <c r="O1325" s="168">
        <f>Input!C1341</f>
        <v>0</v>
      </c>
      <c r="P1325" s="168"/>
      <c r="R1325" s="131">
        <f t="shared" si="175"/>
        <v>0</v>
      </c>
      <c r="S1325" s="133" t="str">
        <f t="shared" si="177"/>
        <v xml:space="preserve"> </v>
      </c>
      <c r="T1325" s="133"/>
      <c r="U1325" s="132" t="str">
        <f>_xlfn.IFNA(IF($D1325=0,LOOKUP($F1325,{0.1,0.2,0.3,0.4,0.5,0.6,0.7,0.8,0.9,1},{22,34,46,58,70,82,94,106,118,130}),""),"")</f>
        <v/>
      </c>
      <c r="V1325" s="132" t="str">
        <f>_xlfn.IFNA(IF($D1325=1,LOOKUP($F1325,{0.1,0.2,0.3,0.4,0.5,0.6,0.7,0.8,0.9,1},{23,35,47,59,71,83,95,107,119,131}),""),"")</f>
        <v/>
      </c>
      <c r="W1325" s="132" t="str">
        <f>_xlfn.IFNA(IF($D1325=2,LOOKUP($F1325,{0.1,0.2,0.3,0.4,0.5,0.6,0.7,0.8,0.9,1},{24,36,48,60,72,84,96,108,120,132}),""),"")</f>
        <v/>
      </c>
      <c r="X1325" s="132" t="str">
        <f>_xlfn.IFNA(IF($D1325=3,LOOKUP($F1325,{0.1,0.2,0.3,0.4,0.5,0.6,0.7,0.8,0.9,1},{25,37,49,61,73,85,97,109,121,133}),""),"")</f>
        <v/>
      </c>
      <c r="Y1325" s="132" t="str">
        <f>_xlfn.IFNA(IF($D1325=4,LOOKUP($F1325,{0.1,0.2,0.3,0.4,0.5,0.6,0.7,0.8,0.9,1},{26,38,50,62,74,86,98,110,122,134}),""),"")</f>
        <v/>
      </c>
      <c r="Z1325" s="132" t="str">
        <f>_xlfn.IFNA(IF($D1325=5,LOOKUP($F1325,{0.1,0.2,0.3,0.4,0.5,0.6,0.7,0.8,0.9,1},{27,39,51,63,75,87,99,111,123,135}),""),"")</f>
        <v/>
      </c>
      <c r="AA1325" s="132">
        <f t="shared" si="178"/>
        <v>0</v>
      </c>
      <c r="AB1325" s="132" t="str">
        <f t="shared" si="179"/>
        <v>00</v>
      </c>
      <c r="AC1325" s="82" t="e">
        <f>VLOOKUP(AB1325,'AMI Ref'!T:U,2,FALSE)</f>
        <v>#N/A</v>
      </c>
      <c r="AD1325" s="124"/>
      <c r="AE1325" s="81" t="str">
        <f>_xlfn.IFNA(IF($D1325=0,IF($J1325="Not Paid by Tenant",0,INDEX('AMI Ref'!$K$5:$N$5,MATCH($J1325,{"Oil","Gas","Electric - Other","ELECTRIC - HEAT PUMP"},0))),0),"")</f>
        <v/>
      </c>
      <c r="AF1325" s="81">
        <f>_xlfn.IFNA(IF($D1325=1,IF($J1325="Not Paid by Tenant",0,INDEX('AMI Ref'!$K$6:$N$6,MATCH($J1325,{"Oil","Gas","Electric - Other","ELECTRIC - HEAT PUMP"},0))),0),"")</f>
        <v>0</v>
      </c>
      <c r="AG1325" s="81">
        <f>_xlfn.IFNA(IF($D1325=2,IF($J1325="Not Paid by Tenant",0,INDEX('AMI Ref'!$K$7:$N$7,MATCH($J1325,{"Oil","Gas","Electric - Other","ELECTRIC - HEAT PUMP"},0))),0),"")</f>
        <v>0</v>
      </c>
      <c r="AH1325" s="81">
        <f>_xlfn.IFNA(IF($D1325=3,IF($J1325="Not Paid by Tenant",0,INDEX('AMI Ref'!$K$8:$N$8,MATCH($J1325,{"Oil","Gas","Electric - Other","ELECTRIC - HEAT PUMP"},0))),0),"")</f>
        <v>0</v>
      </c>
      <c r="AI1325" s="81">
        <f>_xlfn.IFNA(IF($D1325=4,IF($J1325="Not Paid by Tenant",0,INDEX('AMI Ref'!$K$9:$N$9,MATCH($J1325,{"Oil","Gas","Electric - Other","ELECTRIC - HEAT PUMP"},0))),0),"")</f>
        <v>0</v>
      </c>
      <c r="AJ1325" s="81">
        <f>_xlfn.IFNA(IF($D1325=5,IF($J1325="Not Paid by Tenant",0,INDEX('AMI Ref'!$K$10:$N$10,MATCH($J1325,{"Oil","Gas","Electric - Other","ELECTRIC - HEAT PUMP"},0))),0),"")</f>
        <v>0</v>
      </c>
      <c r="AK1325" s="128"/>
      <c r="AL1325" s="81" t="str">
        <f>_xlfn.IFNA(IF($D1325=0,IF($K1325="Not Paid by Tenant",0,INDEX('AMI Ref'!$O$5:$R$5,MATCH($K1325,{"Oil","Gas","Electric - Other","Electric ccASHP - split"},0))),0),"")</f>
        <v/>
      </c>
      <c r="AM1325" s="81">
        <f>_xlfn.IFNA(IF($D1325=1,IF($K1325="Not Paid by Tenant",0,INDEX('AMI Ref'!$O$6:$R$6,MATCH($K1325,{"Oil","Gas","Electric - Other","Electric ccASHP - split"},0))),0),"")</f>
        <v>0</v>
      </c>
      <c r="AN1325" s="81">
        <f>_xlfn.IFNA(IF($D1325=2,IF($K1325="Not Paid by Tenant",0,INDEX('AMI Ref'!$O$7:$R$7,MATCH($K1325,{"Oil","Gas","Electric - Other","Electric ccASHP - split"},0))),0),"")</f>
        <v>0</v>
      </c>
      <c r="AO1325" s="81">
        <f>_xlfn.IFNA(IF($D1325=3,IF($K1325="Not Paid by Tenant",0,INDEX('AMI Ref'!$O$8:$R$8,MATCH($K1325,{"Oil","Gas","Electric - Other","Electric ccASHP - split"},0))),0),"")</f>
        <v>0</v>
      </c>
      <c r="AP1325" s="81">
        <f>_xlfn.IFNA(IF($D1325=4,IF($K1325="Not Paid by Tenant",0,INDEX('AMI Ref'!$O$9:$R$9,MATCH($K1325,{"Oil","Gas","Electric - Other","Electric ccASHP - split"},0))),0),"")</f>
        <v>0</v>
      </c>
      <c r="AQ1325" s="81">
        <f>_xlfn.IFNA(IF($D1325=5,IF($K1325="Not Paid by Tenant",0,INDEX('AMI Ref'!$O$10:$R$10,MATCH($K1325,{"Oil","Gas","Electric - Other","Electric ccASHP - split"},0))),0),"")</f>
        <v>0</v>
      </c>
      <c r="AR1325" s="124">
        <f t="shared" si="180"/>
        <v>0</v>
      </c>
      <c r="AS1325" s="123" t="e">
        <f t="shared" si="181"/>
        <v>#N/A</v>
      </c>
    </row>
    <row r="1326" spans="1:45" x14ac:dyDescent="0.2">
      <c r="A1326" s="130">
        <v>1324</v>
      </c>
      <c r="B1326" s="177">
        <f>IF(OR(COUNTIF($B$2:$B1325,Input!$F1342)&lt;1,COUNTIF($O$2:$O1325,Input!$C1342)&lt;1),Input!F1342,0)</f>
        <v>0</v>
      </c>
      <c r="C1326" s="177">
        <f>IF(OR(COUNTIF($B$2:$B1325,Input!$F1342)&lt;1,COUNTIF($O$2:$O1325,Input!$C1342)&lt;1),Input!G1342,0)</f>
        <v>0</v>
      </c>
      <c r="D1326" s="177">
        <f>IF(OR(COUNTIF($B$2:$B1325,Input!$F1342)&lt;1,COUNTIF($O$2:$O1325,Input!$C1342)&lt;1),Input!H1342,0)</f>
        <v>0</v>
      </c>
      <c r="E1326" s="177">
        <f>IF(OR(COUNTIF($B$2:$B1325,Input!$F1342)&lt;1,COUNTIF($O$2:$O1325,Input!$C1342)&lt;1),Input!I1342,0)</f>
        <v>0</v>
      </c>
      <c r="F1326" s="177">
        <f>IF(OR(COUNTIF($B$2:$B1325,Input!$F1342)&lt;1,COUNTIF($O$2:$O1325,Input!$C1342)&lt;1),Input!J1342,0)</f>
        <v>0</v>
      </c>
      <c r="G1326" s="177">
        <f>IF(OR(COUNTIF($B$2:$B1325,Input!$F1342)&lt;1,COUNTIF($O$2:$O1325,Input!$C1342)&lt;1),Input!K1342,0)</f>
        <v>0</v>
      </c>
      <c r="H1326" s="177">
        <f>IF(OR(COUNTIF($B$2:$B1325,Input!$F1342)&lt;1,COUNTIF($O$2:$O1325,Input!$C1342)&lt;1),Input!L1342,0)</f>
        <v>0</v>
      </c>
      <c r="I1326" s="177">
        <f>IF(OR(COUNTIF($B$2:$B1325,Input!$F1342)&lt;1,COUNTIF($O$2:$O1325,Input!$C1342)&lt;1),Input!M1342,0)</f>
        <v>0</v>
      </c>
      <c r="J1326" s="177">
        <f>IF(OR(COUNTIF($B$2:$B1325,Input!$F1342)&lt;1,COUNTIF($O$2:$O1325,Input!$C1342)&lt;1),Input!N1342,0)</f>
        <v>0</v>
      </c>
      <c r="K1326" s="177">
        <f>IF(OR(COUNTIF($B$2:$B1325,Input!$F1342)&lt;1,COUNTIF($O$2:$O1325,Input!$C1342)&lt;1),Input!O1342,0)</f>
        <v>0</v>
      </c>
      <c r="L1326" s="177">
        <f>IF(OR(COUNTIF($B$2:$B1325,Input!$F1342)&lt;1,COUNTIF($O$2:$O1325,Input!$C1342)&lt;1),Input!P1342,0)</f>
        <v>0</v>
      </c>
      <c r="M1326" s="129" t="str">
        <f t="shared" si="176"/>
        <v/>
      </c>
      <c r="N1326" s="161">
        <f t="shared" si="174"/>
        <v>0</v>
      </c>
      <c r="O1326" s="168">
        <f>Input!C1342</f>
        <v>0</v>
      </c>
      <c r="P1326" s="168"/>
      <c r="R1326" s="131">
        <f t="shared" si="175"/>
        <v>0</v>
      </c>
      <c r="S1326" s="133" t="str">
        <f t="shared" si="177"/>
        <v xml:space="preserve"> </v>
      </c>
      <c r="T1326" s="133"/>
      <c r="U1326" s="132" t="str">
        <f>_xlfn.IFNA(IF($D1326=0,LOOKUP($F1326,{0.1,0.2,0.3,0.4,0.5,0.6,0.7,0.8,0.9,1},{22,34,46,58,70,82,94,106,118,130}),""),"")</f>
        <v/>
      </c>
      <c r="V1326" s="132" t="str">
        <f>_xlfn.IFNA(IF($D1326=1,LOOKUP($F1326,{0.1,0.2,0.3,0.4,0.5,0.6,0.7,0.8,0.9,1},{23,35,47,59,71,83,95,107,119,131}),""),"")</f>
        <v/>
      </c>
      <c r="W1326" s="132" t="str">
        <f>_xlfn.IFNA(IF($D1326=2,LOOKUP($F1326,{0.1,0.2,0.3,0.4,0.5,0.6,0.7,0.8,0.9,1},{24,36,48,60,72,84,96,108,120,132}),""),"")</f>
        <v/>
      </c>
      <c r="X1326" s="132" t="str">
        <f>_xlfn.IFNA(IF($D1326=3,LOOKUP($F1326,{0.1,0.2,0.3,0.4,0.5,0.6,0.7,0.8,0.9,1},{25,37,49,61,73,85,97,109,121,133}),""),"")</f>
        <v/>
      </c>
      <c r="Y1326" s="132" t="str">
        <f>_xlfn.IFNA(IF($D1326=4,LOOKUP($F1326,{0.1,0.2,0.3,0.4,0.5,0.6,0.7,0.8,0.9,1},{26,38,50,62,74,86,98,110,122,134}),""),"")</f>
        <v/>
      </c>
      <c r="Z1326" s="132" t="str">
        <f>_xlfn.IFNA(IF($D1326=5,LOOKUP($F1326,{0.1,0.2,0.3,0.4,0.5,0.6,0.7,0.8,0.9,1},{27,39,51,63,75,87,99,111,123,135}),""),"")</f>
        <v/>
      </c>
      <c r="AA1326" s="132">
        <f t="shared" si="178"/>
        <v>0</v>
      </c>
      <c r="AB1326" s="132" t="str">
        <f t="shared" si="179"/>
        <v>00</v>
      </c>
      <c r="AC1326" s="82" t="e">
        <f>VLOOKUP(AB1326,'AMI Ref'!T:U,2,FALSE)</f>
        <v>#N/A</v>
      </c>
      <c r="AD1326" s="124"/>
      <c r="AE1326" s="81" t="str">
        <f>_xlfn.IFNA(IF($D1326=0,IF($J1326="Not Paid by Tenant",0,INDEX('AMI Ref'!$K$5:$N$5,MATCH($J1326,{"Oil","Gas","Electric - Other","ELECTRIC - HEAT PUMP"},0))),0),"")</f>
        <v/>
      </c>
      <c r="AF1326" s="81">
        <f>_xlfn.IFNA(IF($D1326=1,IF($J1326="Not Paid by Tenant",0,INDEX('AMI Ref'!$K$6:$N$6,MATCH($J1326,{"Oil","Gas","Electric - Other","ELECTRIC - HEAT PUMP"},0))),0),"")</f>
        <v>0</v>
      </c>
      <c r="AG1326" s="81">
        <f>_xlfn.IFNA(IF($D1326=2,IF($J1326="Not Paid by Tenant",0,INDEX('AMI Ref'!$K$7:$N$7,MATCH($J1326,{"Oil","Gas","Electric - Other","ELECTRIC - HEAT PUMP"},0))),0),"")</f>
        <v>0</v>
      </c>
      <c r="AH1326" s="81">
        <f>_xlfn.IFNA(IF($D1326=3,IF($J1326="Not Paid by Tenant",0,INDEX('AMI Ref'!$K$8:$N$8,MATCH($J1326,{"Oil","Gas","Electric - Other","ELECTRIC - HEAT PUMP"},0))),0),"")</f>
        <v>0</v>
      </c>
      <c r="AI1326" s="81">
        <f>_xlfn.IFNA(IF($D1326=4,IF($J1326="Not Paid by Tenant",0,INDEX('AMI Ref'!$K$9:$N$9,MATCH($J1326,{"Oil","Gas","Electric - Other","ELECTRIC - HEAT PUMP"},0))),0),"")</f>
        <v>0</v>
      </c>
      <c r="AJ1326" s="81">
        <f>_xlfn.IFNA(IF($D1326=5,IF($J1326="Not Paid by Tenant",0,INDEX('AMI Ref'!$K$10:$N$10,MATCH($J1326,{"Oil","Gas","Electric - Other","ELECTRIC - HEAT PUMP"},0))),0),"")</f>
        <v>0</v>
      </c>
      <c r="AK1326" s="128"/>
      <c r="AL1326" s="81" t="str">
        <f>_xlfn.IFNA(IF($D1326=0,IF($K1326="Not Paid by Tenant",0,INDEX('AMI Ref'!$O$5:$R$5,MATCH($K1326,{"Oil","Gas","Electric - Other","Electric ccASHP - split"},0))),0),"")</f>
        <v/>
      </c>
      <c r="AM1326" s="81">
        <f>_xlfn.IFNA(IF($D1326=1,IF($K1326="Not Paid by Tenant",0,INDEX('AMI Ref'!$O$6:$R$6,MATCH($K1326,{"Oil","Gas","Electric - Other","Electric ccASHP - split"},0))),0),"")</f>
        <v>0</v>
      </c>
      <c r="AN1326" s="81">
        <f>_xlfn.IFNA(IF($D1326=2,IF($K1326="Not Paid by Tenant",0,INDEX('AMI Ref'!$O$7:$R$7,MATCH($K1326,{"Oil","Gas","Electric - Other","Electric ccASHP - split"},0))),0),"")</f>
        <v>0</v>
      </c>
      <c r="AO1326" s="81">
        <f>_xlfn.IFNA(IF($D1326=3,IF($K1326="Not Paid by Tenant",0,INDEX('AMI Ref'!$O$8:$R$8,MATCH($K1326,{"Oil","Gas","Electric - Other","Electric ccASHP - split"},0))),0),"")</f>
        <v>0</v>
      </c>
      <c r="AP1326" s="81">
        <f>_xlfn.IFNA(IF($D1326=4,IF($K1326="Not Paid by Tenant",0,INDEX('AMI Ref'!$O$9:$R$9,MATCH($K1326,{"Oil","Gas","Electric - Other","Electric ccASHP - split"},0))),0),"")</f>
        <v>0</v>
      </c>
      <c r="AQ1326" s="81">
        <f>_xlfn.IFNA(IF($D1326=5,IF($K1326="Not Paid by Tenant",0,INDEX('AMI Ref'!$O$10:$R$10,MATCH($K1326,{"Oil","Gas","Electric - Other","Electric ccASHP - split"},0))),0),"")</f>
        <v>0</v>
      </c>
      <c r="AR1326" s="124">
        <f t="shared" si="180"/>
        <v>0</v>
      </c>
      <c r="AS1326" s="123" t="e">
        <f t="shared" si="181"/>
        <v>#N/A</v>
      </c>
    </row>
    <row r="1327" spans="1:45" x14ac:dyDescent="0.2">
      <c r="A1327" s="130">
        <v>1325</v>
      </c>
      <c r="B1327" s="177">
        <f>IF(OR(COUNTIF($B$2:$B1326,Input!$F1343)&lt;1,COUNTIF($O$2:$O1326,Input!$C1343)&lt;1),Input!F1343,0)</f>
        <v>0</v>
      </c>
      <c r="C1327" s="177">
        <f>IF(OR(COUNTIF($B$2:$B1326,Input!$F1343)&lt;1,COUNTIF($O$2:$O1326,Input!$C1343)&lt;1),Input!G1343,0)</f>
        <v>0</v>
      </c>
      <c r="D1327" s="177">
        <f>IF(OR(COUNTIF($B$2:$B1326,Input!$F1343)&lt;1,COUNTIF($O$2:$O1326,Input!$C1343)&lt;1),Input!H1343,0)</f>
        <v>0</v>
      </c>
      <c r="E1327" s="177">
        <f>IF(OR(COUNTIF($B$2:$B1326,Input!$F1343)&lt;1,COUNTIF($O$2:$O1326,Input!$C1343)&lt;1),Input!I1343,0)</f>
        <v>0</v>
      </c>
      <c r="F1327" s="177">
        <f>IF(OR(COUNTIF($B$2:$B1326,Input!$F1343)&lt;1,COUNTIF($O$2:$O1326,Input!$C1343)&lt;1),Input!J1343,0)</f>
        <v>0</v>
      </c>
      <c r="G1327" s="177">
        <f>IF(OR(COUNTIF($B$2:$B1326,Input!$F1343)&lt;1,COUNTIF($O$2:$O1326,Input!$C1343)&lt;1),Input!K1343,0)</f>
        <v>0</v>
      </c>
      <c r="H1327" s="177">
        <f>IF(OR(COUNTIF($B$2:$B1326,Input!$F1343)&lt;1,COUNTIF($O$2:$O1326,Input!$C1343)&lt;1),Input!L1343,0)</f>
        <v>0</v>
      </c>
      <c r="I1327" s="177">
        <f>IF(OR(COUNTIF($B$2:$B1326,Input!$F1343)&lt;1,COUNTIF($O$2:$O1326,Input!$C1343)&lt;1),Input!M1343,0)</f>
        <v>0</v>
      </c>
      <c r="J1327" s="177">
        <f>IF(OR(COUNTIF($B$2:$B1326,Input!$F1343)&lt;1,COUNTIF($O$2:$O1326,Input!$C1343)&lt;1),Input!N1343,0)</f>
        <v>0</v>
      </c>
      <c r="K1327" s="177">
        <f>IF(OR(COUNTIF($B$2:$B1326,Input!$F1343)&lt;1,COUNTIF($O$2:$O1326,Input!$C1343)&lt;1),Input!O1343,0)</f>
        <v>0</v>
      </c>
      <c r="L1327" s="177">
        <f>IF(OR(COUNTIF($B$2:$B1326,Input!$F1343)&lt;1,COUNTIF($O$2:$O1326,Input!$C1343)&lt;1),Input!P1343,0)</f>
        <v>0</v>
      </c>
      <c r="M1327" s="129" t="str">
        <f t="shared" si="176"/>
        <v/>
      </c>
      <c r="N1327" s="161">
        <f t="shared" si="174"/>
        <v>0</v>
      </c>
      <c r="O1327" s="168">
        <f>Input!C1343</f>
        <v>0</v>
      </c>
      <c r="P1327" s="168"/>
      <c r="R1327" s="131">
        <f t="shared" si="175"/>
        <v>0</v>
      </c>
      <c r="S1327" s="133" t="str">
        <f t="shared" si="177"/>
        <v xml:space="preserve"> </v>
      </c>
      <c r="T1327" s="133"/>
      <c r="U1327" s="132" t="str">
        <f>_xlfn.IFNA(IF($D1327=0,LOOKUP($F1327,{0.1,0.2,0.3,0.4,0.5,0.6,0.7,0.8,0.9,1},{22,34,46,58,70,82,94,106,118,130}),""),"")</f>
        <v/>
      </c>
      <c r="V1327" s="132" t="str">
        <f>_xlfn.IFNA(IF($D1327=1,LOOKUP($F1327,{0.1,0.2,0.3,0.4,0.5,0.6,0.7,0.8,0.9,1},{23,35,47,59,71,83,95,107,119,131}),""),"")</f>
        <v/>
      </c>
      <c r="W1327" s="132" t="str">
        <f>_xlfn.IFNA(IF($D1327=2,LOOKUP($F1327,{0.1,0.2,0.3,0.4,0.5,0.6,0.7,0.8,0.9,1},{24,36,48,60,72,84,96,108,120,132}),""),"")</f>
        <v/>
      </c>
      <c r="X1327" s="132" t="str">
        <f>_xlfn.IFNA(IF($D1327=3,LOOKUP($F1327,{0.1,0.2,0.3,0.4,0.5,0.6,0.7,0.8,0.9,1},{25,37,49,61,73,85,97,109,121,133}),""),"")</f>
        <v/>
      </c>
      <c r="Y1327" s="132" t="str">
        <f>_xlfn.IFNA(IF($D1327=4,LOOKUP($F1327,{0.1,0.2,0.3,0.4,0.5,0.6,0.7,0.8,0.9,1},{26,38,50,62,74,86,98,110,122,134}),""),"")</f>
        <v/>
      </c>
      <c r="Z1327" s="132" t="str">
        <f>_xlfn.IFNA(IF($D1327=5,LOOKUP($F1327,{0.1,0.2,0.3,0.4,0.5,0.6,0.7,0.8,0.9,1},{27,39,51,63,75,87,99,111,123,135}),""),"")</f>
        <v/>
      </c>
      <c r="AA1327" s="132">
        <f t="shared" si="178"/>
        <v>0</v>
      </c>
      <c r="AB1327" s="132" t="str">
        <f t="shared" si="179"/>
        <v>00</v>
      </c>
      <c r="AC1327" s="82" t="e">
        <f>VLOOKUP(AB1327,'AMI Ref'!T:U,2,FALSE)</f>
        <v>#N/A</v>
      </c>
      <c r="AD1327" s="124"/>
      <c r="AE1327" s="81" t="str">
        <f>_xlfn.IFNA(IF($D1327=0,IF($J1327="Not Paid by Tenant",0,INDEX('AMI Ref'!$K$5:$N$5,MATCH($J1327,{"Oil","Gas","Electric - Other","ELECTRIC - HEAT PUMP"},0))),0),"")</f>
        <v/>
      </c>
      <c r="AF1327" s="81">
        <f>_xlfn.IFNA(IF($D1327=1,IF($J1327="Not Paid by Tenant",0,INDEX('AMI Ref'!$K$6:$N$6,MATCH($J1327,{"Oil","Gas","Electric - Other","ELECTRIC - HEAT PUMP"},0))),0),"")</f>
        <v>0</v>
      </c>
      <c r="AG1327" s="81">
        <f>_xlfn.IFNA(IF($D1327=2,IF($J1327="Not Paid by Tenant",0,INDEX('AMI Ref'!$K$7:$N$7,MATCH($J1327,{"Oil","Gas","Electric - Other","ELECTRIC - HEAT PUMP"},0))),0),"")</f>
        <v>0</v>
      </c>
      <c r="AH1327" s="81">
        <f>_xlfn.IFNA(IF($D1327=3,IF($J1327="Not Paid by Tenant",0,INDEX('AMI Ref'!$K$8:$N$8,MATCH($J1327,{"Oil","Gas","Electric - Other","ELECTRIC - HEAT PUMP"},0))),0),"")</f>
        <v>0</v>
      </c>
      <c r="AI1327" s="81">
        <f>_xlfn.IFNA(IF($D1327=4,IF($J1327="Not Paid by Tenant",0,INDEX('AMI Ref'!$K$9:$N$9,MATCH($J1327,{"Oil","Gas","Electric - Other","ELECTRIC - HEAT PUMP"},0))),0),"")</f>
        <v>0</v>
      </c>
      <c r="AJ1327" s="81">
        <f>_xlfn.IFNA(IF($D1327=5,IF($J1327="Not Paid by Tenant",0,INDEX('AMI Ref'!$K$10:$N$10,MATCH($J1327,{"Oil","Gas","Electric - Other","ELECTRIC - HEAT PUMP"},0))),0),"")</f>
        <v>0</v>
      </c>
      <c r="AK1327" s="128"/>
      <c r="AL1327" s="81" t="str">
        <f>_xlfn.IFNA(IF($D1327=0,IF($K1327="Not Paid by Tenant",0,INDEX('AMI Ref'!$O$5:$R$5,MATCH($K1327,{"Oil","Gas","Electric - Other","Electric ccASHP - split"},0))),0),"")</f>
        <v/>
      </c>
      <c r="AM1327" s="81">
        <f>_xlfn.IFNA(IF($D1327=1,IF($K1327="Not Paid by Tenant",0,INDEX('AMI Ref'!$O$6:$R$6,MATCH($K1327,{"Oil","Gas","Electric - Other","Electric ccASHP - split"},0))),0),"")</f>
        <v>0</v>
      </c>
      <c r="AN1327" s="81">
        <f>_xlfn.IFNA(IF($D1327=2,IF($K1327="Not Paid by Tenant",0,INDEX('AMI Ref'!$O$7:$R$7,MATCH($K1327,{"Oil","Gas","Electric - Other","Electric ccASHP - split"},0))),0),"")</f>
        <v>0</v>
      </c>
      <c r="AO1327" s="81">
        <f>_xlfn.IFNA(IF($D1327=3,IF($K1327="Not Paid by Tenant",0,INDEX('AMI Ref'!$O$8:$R$8,MATCH($K1327,{"Oil","Gas","Electric - Other","Electric ccASHP - split"},0))),0),"")</f>
        <v>0</v>
      </c>
      <c r="AP1327" s="81">
        <f>_xlfn.IFNA(IF($D1327=4,IF($K1327="Not Paid by Tenant",0,INDEX('AMI Ref'!$O$9:$R$9,MATCH($K1327,{"Oil","Gas","Electric - Other","Electric ccASHP - split"},0))),0),"")</f>
        <v>0</v>
      </c>
      <c r="AQ1327" s="81">
        <f>_xlfn.IFNA(IF($D1327=5,IF($K1327="Not Paid by Tenant",0,INDEX('AMI Ref'!$O$10:$R$10,MATCH($K1327,{"Oil","Gas","Electric - Other","Electric ccASHP - split"},0))),0),"")</f>
        <v>0</v>
      </c>
      <c r="AR1327" s="124">
        <f t="shared" si="180"/>
        <v>0</v>
      </c>
      <c r="AS1327" s="123" t="e">
        <f t="shared" si="181"/>
        <v>#N/A</v>
      </c>
    </row>
    <row r="1328" spans="1:45" x14ac:dyDescent="0.2">
      <c r="A1328" s="130">
        <v>1326</v>
      </c>
      <c r="B1328" s="177">
        <f>IF(OR(COUNTIF($B$2:$B1327,Input!$F1344)&lt;1,COUNTIF($O$2:$O1327,Input!$C1344)&lt;1),Input!F1344,0)</f>
        <v>0</v>
      </c>
      <c r="C1328" s="177">
        <f>IF(OR(COUNTIF($B$2:$B1327,Input!$F1344)&lt;1,COUNTIF($O$2:$O1327,Input!$C1344)&lt;1),Input!G1344,0)</f>
        <v>0</v>
      </c>
      <c r="D1328" s="177">
        <f>IF(OR(COUNTIF($B$2:$B1327,Input!$F1344)&lt;1,COUNTIF($O$2:$O1327,Input!$C1344)&lt;1),Input!H1344,0)</f>
        <v>0</v>
      </c>
      <c r="E1328" s="177">
        <f>IF(OR(COUNTIF($B$2:$B1327,Input!$F1344)&lt;1,COUNTIF($O$2:$O1327,Input!$C1344)&lt;1),Input!I1344,0)</f>
        <v>0</v>
      </c>
      <c r="F1328" s="177">
        <f>IF(OR(COUNTIF($B$2:$B1327,Input!$F1344)&lt;1,COUNTIF($O$2:$O1327,Input!$C1344)&lt;1),Input!J1344,0)</f>
        <v>0</v>
      </c>
      <c r="G1328" s="177">
        <f>IF(OR(COUNTIF($B$2:$B1327,Input!$F1344)&lt;1,COUNTIF($O$2:$O1327,Input!$C1344)&lt;1),Input!K1344,0)</f>
        <v>0</v>
      </c>
      <c r="H1328" s="177">
        <f>IF(OR(COUNTIF($B$2:$B1327,Input!$F1344)&lt;1,COUNTIF($O$2:$O1327,Input!$C1344)&lt;1),Input!L1344,0)</f>
        <v>0</v>
      </c>
      <c r="I1328" s="177">
        <f>IF(OR(COUNTIF($B$2:$B1327,Input!$F1344)&lt;1,COUNTIF($O$2:$O1327,Input!$C1344)&lt;1),Input!M1344,0)</f>
        <v>0</v>
      </c>
      <c r="J1328" s="177">
        <f>IF(OR(COUNTIF($B$2:$B1327,Input!$F1344)&lt;1,COUNTIF($O$2:$O1327,Input!$C1344)&lt;1),Input!N1344,0)</f>
        <v>0</v>
      </c>
      <c r="K1328" s="177">
        <f>IF(OR(COUNTIF($B$2:$B1327,Input!$F1344)&lt;1,COUNTIF($O$2:$O1327,Input!$C1344)&lt;1),Input!O1344,0)</f>
        <v>0</v>
      </c>
      <c r="L1328" s="177">
        <f>IF(OR(COUNTIF($B$2:$B1327,Input!$F1344)&lt;1,COUNTIF($O$2:$O1327,Input!$C1344)&lt;1),Input!P1344,0)</f>
        <v>0</v>
      </c>
      <c r="M1328" s="129" t="str">
        <f t="shared" si="176"/>
        <v/>
      </c>
      <c r="N1328" s="161">
        <f t="shared" si="174"/>
        <v>0</v>
      </c>
      <c r="O1328" s="168">
        <f>Input!C1344</f>
        <v>0</v>
      </c>
      <c r="P1328" s="168"/>
      <c r="R1328" s="131">
        <f t="shared" si="175"/>
        <v>0</v>
      </c>
      <c r="S1328" s="133" t="str">
        <f t="shared" si="177"/>
        <v xml:space="preserve"> </v>
      </c>
      <c r="T1328" s="133"/>
      <c r="U1328" s="132" t="str">
        <f>_xlfn.IFNA(IF($D1328=0,LOOKUP($F1328,{0.1,0.2,0.3,0.4,0.5,0.6,0.7,0.8,0.9,1},{22,34,46,58,70,82,94,106,118,130}),""),"")</f>
        <v/>
      </c>
      <c r="V1328" s="132" t="str">
        <f>_xlfn.IFNA(IF($D1328=1,LOOKUP($F1328,{0.1,0.2,0.3,0.4,0.5,0.6,0.7,0.8,0.9,1},{23,35,47,59,71,83,95,107,119,131}),""),"")</f>
        <v/>
      </c>
      <c r="W1328" s="132" t="str">
        <f>_xlfn.IFNA(IF($D1328=2,LOOKUP($F1328,{0.1,0.2,0.3,0.4,0.5,0.6,0.7,0.8,0.9,1},{24,36,48,60,72,84,96,108,120,132}),""),"")</f>
        <v/>
      </c>
      <c r="X1328" s="132" t="str">
        <f>_xlfn.IFNA(IF($D1328=3,LOOKUP($F1328,{0.1,0.2,0.3,0.4,0.5,0.6,0.7,0.8,0.9,1},{25,37,49,61,73,85,97,109,121,133}),""),"")</f>
        <v/>
      </c>
      <c r="Y1328" s="132" t="str">
        <f>_xlfn.IFNA(IF($D1328=4,LOOKUP($F1328,{0.1,0.2,0.3,0.4,0.5,0.6,0.7,0.8,0.9,1},{26,38,50,62,74,86,98,110,122,134}),""),"")</f>
        <v/>
      </c>
      <c r="Z1328" s="132" t="str">
        <f>_xlfn.IFNA(IF($D1328=5,LOOKUP($F1328,{0.1,0.2,0.3,0.4,0.5,0.6,0.7,0.8,0.9,1},{27,39,51,63,75,87,99,111,123,135}),""),"")</f>
        <v/>
      </c>
      <c r="AA1328" s="132">
        <f t="shared" si="178"/>
        <v>0</v>
      </c>
      <c r="AB1328" s="132" t="str">
        <f t="shared" si="179"/>
        <v>00</v>
      </c>
      <c r="AC1328" s="82" t="e">
        <f>VLOOKUP(AB1328,'AMI Ref'!T:U,2,FALSE)</f>
        <v>#N/A</v>
      </c>
      <c r="AD1328" s="124"/>
      <c r="AE1328" s="81" t="str">
        <f>_xlfn.IFNA(IF($D1328=0,IF($J1328="Not Paid by Tenant",0,INDEX('AMI Ref'!$K$5:$N$5,MATCH($J1328,{"Oil","Gas","Electric - Other","ELECTRIC - HEAT PUMP"},0))),0),"")</f>
        <v/>
      </c>
      <c r="AF1328" s="81">
        <f>_xlfn.IFNA(IF($D1328=1,IF($J1328="Not Paid by Tenant",0,INDEX('AMI Ref'!$K$6:$N$6,MATCH($J1328,{"Oil","Gas","Electric - Other","ELECTRIC - HEAT PUMP"},0))),0),"")</f>
        <v>0</v>
      </c>
      <c r="AG1328" s="81">
        <f>_xlfn.IFNA(IF($D1328=2,IF($J1328="Not Paid by Tenant",0,INDEX('AMI Ref'!$K$7:$N$7,MATCH($J1328,{"Oil","Gas","Electric - Other","ELECTRIC - HEAT PUMP"},0))),0),"")</f>
        <v>0</v>
      </c>
      <c r="AH1328" s="81">
        <f>_xlfn.IFNA(IF($D1328=3,IF($J1328="Not Paid by Tenant",0,INDEX('AMI Ref'!$K$8:$N$8,MATCH($J1328,{"Oil","Gas","Electric - Other","ELECTRIC - HEAT PUMP"},0))),0),"")</f>
        <v>0</v>
      </c>
      <c r="AI1328" s="81">
        <f>_xlfn.IFNA(IF($D1328=4,IF($J1328="Not Paid by Tenant",0,INDEX('AMI Ref'!$K$9:$N$9,MATCH($J1328,{"Oil","Gas","Electric - Other","ELECTRIC - HEAT PUMP"},0))),0),"")</f>
        <v>0</v>
      </c>
      <c r="AJ1328" s="81">
        <f>_xlfn.IFNA(IF($D1328=5,IF($J1328="Not Paid by Tenant",0,INDEX('AMI Ref'!$K$10:$N$10,MATCH($J1328,{"Oil","Gas","Electric - Other","ELECTRIC - HEAT PUMP"},0))),0),"")</f>
        <v>0</v>
      </c>
      <c r="AK1328" s="128"/>
      <c r="AL1328" s="81" t="str">
        <f>_xlfn.IFNA(IF($D1328=0,IF($K1328="Not Paid by Tenant",0,INDEX('AMI Ref'!$O$5:$R$5,MATCH($K1328,{"Oil","Gas","Electric - Other","Electric ccASHP - split"},0))),0),"")</f>
        <v/>
      </c>
      <c r="AM1328" s="81">
        <f>_xlfn.IFNA(IF($D1328=1,IF($K1328="Not Paid by Tenant",0,INDEX('AMI Ref'!$O$6:$R$6,MATCH($K1328,{"Oil","Gas","Electric - Other","Electric ccASHP - split"},0))),0),"")</f>
        <v>0</v>
      </c>
      <c r="AN1328" s="81">
        <f>_xlfn.IFNA(IF($D1328=2,IF($K1328="Not Paid by Tenant",0,INDEX('AMI Ref'!$O$7:$R$7,MATCH($K1328,{"Oil","Gas","Electric - Other","Electric ccASHP - split"},0))),0),"")</f>
        <v>0</v>
      </c>
      <c r="AO1328" s="81">
        <f>_xlfn.IFNA(IF($D1328=3,IF($K1328="Not Paid by Tenant",0,INDEX('AMI Ref'!$O$8:$R$8,MATCH($K1328,{"Oil","Gas","Electric - Other","Electric ccASHP - split"},0))),0),"")</f>
        <v>0</v>
      </c>
      <c r="AP1328" s="81">
        <f>_xlfn.IFNA(IF($D1328=4,IF($K1328="Not Paid by Tenant",0,INDEX('AMI Ref'!$O$9:$R$9,MATCH($K1328,{"Oil","Gas","Electric - Other","Electric ccASHP - split"},0))),0),"")</f>
        <v>0</v>
      </c>
      <c r="AQ1328" s="81">
        <f>_xlfn.IFNA(IF($D1328=5,IF($K1328="Not Paid by Tenant",0,INDEX('AMI Ref'!$O$10:$R$10,MATCH($K1328,{"Oil","Gas","Electric - Other","Electric ccASHP - split"},0))),0),"")</f>
        <v>0</v>
      </c>
      <c r="AR1328" s="124">
        <f t="shared" si="180"/>
        <v>0</v>
      </c>
      <c r="AS1328" s="123" t="e">
        <f t="shared" si="181"/>
        <v>#N/A</v>
      </c>
    </row>
    <row r="1329" spans="1:45" x14ac:dyDescent="0.2">
      <c r="A1329" s="130">
        <v>1327</v>
      </c>
      <c r="B1329" s="177">
        <f>IF(OR(COUNTIF($B$2:$B1328,Input!$F1345)&lt;1,COUNTIF($O$2:$O1328,Input!$C1345)&lt;1),Input!F1345,0)</f>
        <v>0</v>
      </c>
      <c r="C1329" s="177">
        <f>IF(OR(COUNTIF($B$2:$B1328,Input!$F1345)&lt;1,COUNTIF($O$2:$O1328,Input!$C1345)&lt;1),Input!G1345,0)</f>
        <v>0</v>
      </c>
      <c r="D1329" s="177">
        <f>IF(OR(COUNTIF($B$2:$B1328,Input!$F1345)&lt;1,COUNTIF($O$2:$O1328,Input!$C1345)&lt;1),Input!H1345,0)</f>
        <v>0</v>
      </c>
      <c r="E1329" s="177">
        <f>IF(OR(COUNTIF($B$2:$B1328,Input!$F1345)&lt;1,COUNTIF($O$2:$O1328,Input!$C1345)&lt;1),Input!I1345,0)</f>
        <v>0</v>
      </c>
      <c r="F1329" s="177">
        <f>IF(OR(COUNTIF($B$2:$B1328,Input!$F1345)&lt;1,COUNTIF($O$2:$O1328,Input!$C1345)&lt;1),Input!J1345,0)</f>
        <v>0</v>
      </c>
      <c r="G1329" s="177">
        <f>IF(OR(COUNTIF($B$2:$B1328,Input!$F1345)&lt;1,COUNTIF($O$2:$O1328,Input!$C1345)&lt;1),Input!K1345,0)</f>
        <v>0</v>
      </c>
      <c r="H1329" s="177">
        <f>IF(OR(COUNTIF($B$2:$B1328,Input!$F1345)&lt;1,COUNTIF($O$2:$O1328,Input!$C1345)&lt;1),Input!L1345,0)</f>
        <v>0</v>
      </c>
      <c r="I1329" s="177">
        <f>IF(OR(COUNTIF($B$2:$B1328,Input!$F1345)&lt;1,COUNTIF($O$2:$O1328,Input!$C1345)&lt;1),Input!M1345,0)</f>
        <v>0</v>
      </c>
      <c r="J1329" s="177">
        <f>IF(OR(COUNTIF($B$2:$B1328,Input!$F1345)&lt;1,COUNTIF($O$2:$O1328,Input!$C1345)&lt;1),Input!N1345,0)</f>
        <v>0</v>
      </c>
      <c r="K1329" s="177">
        <f>IF(OR(COUNTIF($B$2:$B1328,Input!$F1345)&lt;1,COUNTIF($O$2:$O1328,Input!$C1345)&lt;1),Input!O1345,0)</f>
        <v>0</v>
      </c>
      <c r="L1329" s="177">
        <f>IF(OR(COUNTIF($B$2:$B1328,Input!$F1345)&lt;1,COUNTIF($O$2:$O1328,Input!$C1345)&lt;1),Input!P1345,0)</f>
        <v>0</v>
      </c>
      <c r="M1329" s="129" t="str">
        <f t="shared" si="176"/>
        <v/>
      </c>
      <c r="N1329" s="161">
        <f t="shared" si="174"/>
        <v>0</v>
      </c>
      <c r="O1329" s="168">
        <f>Input!C1345</f>
        <v>0</v>
      </c>
      <c r="P1329" s="168"/>
      <c r="R1329" s="131">
        <f t="shared" si="175"/>
        <v>0</v>
      </c>
      <c r="S1329" s="133" t="str">
        <f t="shared" si="177"/>
        <v xml:space="preserve"> </v>
      </c>
      <c r="T1329" s="133"/>
      <c r="U1329" s="132" t="str">
        <f>_xlfn.IFNA(IF($D1329=0,LOOKUP($F1329,{0.1,0.2,0.3,0.4,0.5,0.6,0.7,0.8,0.9,1},{22,34,46,58,70,82,94,106,118,130}),""),"")</f>
        <v/>
      </c>
      <c r="V1329" s="132" t="str">
        <f>_xlfn.IFNA(IF($D1329=1,LOOKUP($F1329,{0.1,0.2,0.3,0.4,0.5,0.6,0.7,0.8,0.9,1},{23,35,47,59,71,83,95,107,119,131}),""),"")</f>
        <v/>
      </c>
      <c r="W1329" s="132" t="str">
        <f>_xlfn.IFNA(IF($D1329=2,LOOKUP($F1329,{0.1,0.2,0.3,0.4,0.5,0.6,0.7,0.8,0.9,1},{24,36,48,60,72,84,96,108,120,132}),""),"")</f>
        <v/>
      </c>
      <c r="X1329" s="132" t="str">
        <f>_xlfn.IFNA(IF($D1329=3,LOOKUP($F1329,{0.1,0.2,0.3,0.4,0.5,0.6,0.7,0.8,0.9,1},{25,37,49,61,73,85,97,109,121,133}),""),"")</f>
        <v/>
      </c>
      <c r="Y1329" s="132" t="str">
        <f>_xlfn.IFNA(IF($D1329=4,LOOKUP($F1329,{0.1,0.2,0.3,0.4,0.5,0.6,0.7,0.8,0.9,1},{26,38,50,62,74,86,98,110,122,134}),""),"")</f>
        <v/>
      </c>
      <c r="Z1329" s="132" t="str">
        <f>_xlfn.IFNA(IF($D1329=5,LOOKUP($F1329,{0.1,0.2,0.3,0.4,0.5,0.6,0.7,0.8,0.9,1},{27,39,51,63,75,87,99,111,123,135}),""),"")</f>
        <v/>
      </c>
      <c r="AA1329" s="132">
        <f t="shared" si="178"/>
        <v>0</v>
      </c>
      <c r="AB1329" s="132" t="str">
        <f t="shared" si="179"/>
        <v>00</v>
      </c>
      <c r="AC1329" s="82" t="e">
        <f>VLOOKUP(AB1329,'AMI Ref'!T:U,2,FALSE)</f>
        <v>#N/A</v>
      </c>
      <c r="AD1329" s="124"/>
      <c r="AE1329" s="81" t="str">
        <f>_xlfn.IFNA(IF($D1329=0,IF($J1329="Not Paid by Tenant",0,INDEX('AMI Ref'!$K$5:$N$5,MATCH($J1329,{"Oil","Gas","Electric - Other","ELECTRIC - HEAT PUMP"},0))),0),"")</f>
        <v/>
      </c>
      <c r="AF1329" s="81">
        <f>_xlfn.IFNA(IF($D1329=1,IF($J1329="Not Paid by Tenant",0,INDEX('AMI Ref'!$K$6:$N$6,MATCH($J1329,{"Oil","Gas","Electric - Other","ELECTRIC - HEAT PUMP"},0))),0),"")</f>
        <v>0</v>
      </c>
      <c r="AG1329" s="81">
        <f>_xlfn.IFNA(IF($D1329=2,IF($J1329="Not Paid by Tenant",0,INDEX('AMI Ref'!$K$7:$N$7,MATCH($J1329,{"Oil","Gas","Electric - Other","ELECTRIC - HEAT PUMP"},0))),0),"")</f>
        <v>0</v>
      </c>
      <c r="AH1329" s="81">
        <f>_xlfn.IFNA(IF($D1329=3,IF($J1329="Not Paid by Tenant",0,INDEX('AMI Ref'!$K$8:$N$8,MATCH($J1329,{"Oil","Gas","Electric - Other","ELECTRIC - HEAT PUMP"},0))),0),"")</f>
        <v>0</v>
      </c>
      <c r="AI1329" s="81">
        <f>_xlfn.IFNA(IF($D1329=4,IF($J1329="Not Paid by Tenant",0,INDEX('AMI Ref'!$K$9:$N$9,MATCH($J1329,{"Oil","Gas","Electric - Other","ELECTRIC - HEAT PUMP"},0))),0),"")</f>
        <v>0</v>
      </c>
      <c r="AJ1329" s="81">
        <f>_xlfn.IFNA(IF($D1329=5,IF($J1329="Not Paid by Tenant",0,INDEX('AMI Ref'!$K$10:$N$10,MATCH($J1329,{"Oil","Gas","Electric - Other","ELECTRIC - HEAT PUMP"},0))),0),"")</f>
        <v>0</v>
      </c>
      <c r="AK1329" s="128"/>
      <c r="AL1329" s="81" t="str">
        <f>_xlfn.IFNA(IF($D1329=0,IF($K1329="Not Paid by Tenant",0,INDEX('AMI Ref'!$O$5:$R$5,MATCH($K1329,{"Oil","Gas","Electric - Other","Electric ccASHP - split"},0))),0),"")</f>
        <v/>
      </c>
      <c r="AM1329" s="81">
        <f>_xlfn.IFNA(IF($D1329=1,IF($K1329="Not Paid by Tenant",0,INDEX('AMI Ref'!$O$6:$R$6,MATCH($K1329,{"Oil","Gas","Electric - Other","Electric ccASHP - split"},0))),0),"")</f>
        <v>0</v>
      </c>
      <c r="AN1329" s="81">
        <f>_xlfn.IFNA(IF($D1329=2,IF($K1329="Not Paid by Tenant",0,INDEX('AMI Ref'!$O$7:$R$7,MATCH($K1329,{"Oil","Gas","Electric - Other","Electric ccASHP - split"},0))),0),"")</f>
        <v>0</v>
      </c>
      <c r="AO1329" s="81">
        <f>_xlfn.IFNA(IF($D1329=3,IF($K1329="Not Paid by Tenant",0,INDEX('AMI Ref'!$O$8:$R$8,MATCH($K1329,{"Oil","Gas","Electric - Other","Electric ccASHP - split"},0))),0),"")</f>
        <v>0</v>
      </c>
      <c r="AP1329" s="81">
        <f>_xlfn.IFNA(IF($D1329=4,IF($K1329="Not Paid by Tenant",0,INDEX('AMI Ref'!$O$9:$R$9,MATCH($K1329,{"Oil","Gas","Electric - Other","Electric ccASHP - split"},0))),0),"")</f>
        <v>0</v>
      </c>
      <c r="AQ1329" s="81">
        <f>_xlfn.IFNA(IF($D1329=5,IF($K1329="Not Paid by Tenant",0,INDEX('AMI Ref'!$O$10:$R$10,MATCH($K1329,{"Oil","Gas","Electric - Other","Electric ccASHP - split"},0))),0),"")</f>
        <v>0</v>
      </c>
      <c r="AR1329" s="124">
        <f t="shared" si="180"/>
        <v>0</v>
      </c>
      <c r="AS1329" s="123" t="e">
        <f t="shared" si="181"/>
        <v>#N/A</v>
      </c>
    </row>
    <row r="1330" spans="1:45" x14ac:dyDescent="0.2">
      <c r="A1330" s="130">
        <v>1328</v>
      </c>
      <c r="B1330" s="177">
        <f>IF(OR(COUNTIF($B$2:$B1329,Input!$F1346)&lt;1,COUNTIF($O$2:$O1329,Input!$C1346)&lt;1),Input!F1346,0)</f>
        <v>0</v>
      </c>
      <c r="C1330" s="177">
        <f>IF(OR(COUNTIF($B$2:$B1329,Input!$F1346)&lt;1,COUNTIF($O$2:$O1329,Input!$C1346)&lt;1),Input!G1346,0)</f>
        <v>0</v>
      </c>
      <c r="D1330" s="177">
        <f>IF(OR(COUNTIF($B$2:$B1329,Input!$F1346)&lt;1,COUNTIF($O$2:$O1329,Input!$C1346)&lt;1),Input!H1346,0)</f>
        <v>0</v>
      </c>
      <c r="E1330" s="177">
        <f>IF(OR(COUNTIF($B$2:$B1329,Input!$F1346)&lt;1,COUNTIF($O$2:$O1329,Input!$C1346)&lt;1),Input!I1346,0)</f>
        <v>0</v>
      </c>
      <c r="F1330" s="177">
        <f>IF(OR(COUNTIF($B$2:$B1329,Input!$F1346)&lt;1,COUNTIF($O$2:$O1329,Input!$C1346)&lt;1),Input!J1346,0)</f>
        <v>0</v>
      </c>
      <c r="G1330" s="177">
        <f>IF(OR(COUNTIF($B$2:$B1329,Input!$F1346)&lt;1,COUNTIF($O$2:$O1329,Input!$C1346)&lt;1),Input!K1346,0)</f>
        <v>0</v>
      </c>
      <c r="H1330" s="177">
        <f>IF(OR(COUNTIF($B$2:$B1329,Input!$F1346)&lt;1,COUNTIF($O$2:$O1329,Input!$C1346)&lt;1),Input!L1346,0)</f>
        <v>0</v>
      </c>
      <c r="I1330" s="177">
        <f>IF(OR(COUNTIF($B$2:$B1329,Input!$F1346)&lt;1,COUNTIF($O$2:$O1329,Input!$C1346)&lt;1),Input!M1346,0)</f>
        <v>0</v>
      </c>
      <c r="J1330" s="177">
        <f>IF(OR(COUNTIF($B$2:$B1329,Input!$F1346)&lt;1,COUNTIF($O$2:$O1329,Input!$C1346)&lt;1),Input!N1346,0)</f>
        <v>0</v>
      </c>
      <c r="K1330" s="177">
        <f>IF(OR(COUNTIF($B$2:$B1329,Input!$F1346)&lt;1,COUNTIF($O$2:$O1329,Input!$C1346)&lt;1),Input!O1346,0)</f>
        <v>0</v>
      </c>
      <c r="L1330" s="177">
        <f>IF(OR(COUNTIF($B$2:$B1329,Input!$F1346)&lt;1,COUNTIF($O$2:$O1329,Input!$C1346)&lt;1),Input!P1346,0)</f>
        <v>0</v>
      </c>
      <c r="M1330" s="129" t="str">
        <f t="shared" si="176"/>
        <v/>
      </c>
      <c r="N1330" s="161">
        <f t="shared" si="174"/>
        <v>0</v>
      </c>
      <c r="O1330" s="168">
        <f>Input!C1346</f>
        <v>0</v>
      </c>
      <c r="P1330" s="168"/>
      <c r="R1330" s="131">
        <f t="shared" si="175"/>
        <v>0</v>
      </c>
      <c r="S1330" s="133" t="str">
        <f t="shared" si="177"/>
        <v xml:space="preserve"> </v>
      </c>
      <c r="T1330" s="133"/>
      <c r="U1330" s="132" t="str">
        <f>_xlfn.IFNA(IF($D1330=0,LOOKUP($F1330,{0.1,0.2,0.3,0.4,0.5,0.6,0.7,0.8,0.9,1},{22,34,46,58,70,82,94,106,118,130}),""),"")</f>
        <v/>
      </c>
      <c r="V1330" s="132" t="str">
        <f>_xlfn.IFNA(IF($D1330=1,LOOKUP($F1330,{0.1,0.2,0.3,0.4,0.5,0.6,0.7,0.8,0.9,1},{23,35,47,59,71,83,95,107,119,131}),""),"")</f>
        <v/>
      </c>
      <c r="W1330" s="132" t="str">
        <f>_xlfn.IFNA(IF($D1330=2,LOOKUP($F1330,{0.1,0.2,0.3,0.4,0.5,0.6,0.7,0.8,0.9,1},{24,36,48,60,72,84,96,108,120,132}),""),"")</f>
        <v/>
      </c>
      <c r="X1330" s="132" t="str">
        <f>_xlfn.IFNA(IF($D1330=3,LOOKUP($F1330,{0.1,0.2,0.3,0.4,0.5,0.6,0.7,0.8,0.9,1},{25,37,49,61,73,85,97,109,121,133}),""),"")</f>
        <v/>
      </c>
      <c r="Y1330" s="132" t="str">
        <f>_xlfn.IFNA(IF($D1330=4,LOOKUP($F1330,{0.1,0.2,0.3,0.4,0.5,0.6,0.7,0.8,0.9,1},{26,38,50,62,74,86,98,110,122,134}),""),"")</f>
        <v/>
      </c>
      <c r="Z1330" s="132" t="str">
        <f>_xlfn.IFNA(IF($D1330=5,LOOKUP($F1330,{0.1,0.2,0.3,0.4,0.5,0.6,0.7,0.8,0.9,1},{27,39,51,63,75,87,99,111,123,135}),""),"")</f>
        <v/>
      </c>
      <c r="AA1330" s="132">
        <f t="shared" si="178"/>
        <v>0</v>
      </c>
      <c r="AB1330" s="132" t="str">
        <f t="shared" si="179"/>
        <v>00</v>
      </c>
      <c r="AC1330" s="82" t="e">
        <f>VLOOKUP(AB1330,'AMI Ref'!T:U,2,FALSE)</f>
        <v>#N/A</v>
      </c>
      <c r="AD1330" s="124"/>
      <c r="AE1330" s="81" t="str">
        <f>_xlfn.IFNA(IF($D1330=0,IF($J1330="Not Paid by Tenant",0,INDEX('AMI Ref'!$K$5:$N$5,MATCH($J1330,{"Oil","Gas","Electric - Other","ELECTRIC - HEAT PUMP"},0))),0),"")</f>
        <v/>
      </c>
      <c r="AF1330" s="81">
        <f>_xlfn.IFNA(IF($D1330=1,IF($J1330="Not Paid by Tenant",0,INDEX('AMI Ref'!$K$6:$N$6,MATCH($J1330,{"Oil","Gas","Electric - Other","ELECTRIC - HEAT PUMP"},0))),0),"")</f>
        <v>0</v>
      </c>
      <c r="AG1330" s="81">
        <f>_xlfn.IFNA(IF($D1330=2,IF($J1330="Not Paid by Tenant",0,INDEX('AMI Ref'!$K$7:$N$7,MATCH($J1330,{"Oil","Gas","Electric - Other","ELECTRIC - HEAT PUMP"},0))),0),"")</f>
        <v>0</v>
      </c>
      <c r="AH1330" s="81">
        <f>_xlfn.IFNA(IF($D1330=3,IF($J1330="Not Paid by Tenant",0,INDEX('AMI Ref'!$K$8:$N$8,MATCH($J1330,{"Oil","Gas","Electric - Other","ELECTRIC - HEAT PUMP"},0))),0),"")</f>
        <v>0</v>
      </c>
      <c r="AI1330" s="81">
        <f>_xlfn.IFNA(IF($D1330=4,IF($J1330="Not Paid by Tenant",0,INDEX('AMI Ref'!$K$9:$N$9,MATCH($J1330,{"Oil","Gas","Electric - Other","ELECTRIC - HEAT PUMP"},0))),0),"")</f>
        <v>0</v>
      </c>
      <c r="AJ1330" s="81">
        <f>_xlfn.IFNA(IF($D1330=5,IF($J1330="Not Paid by Tenant",0,INDEX('AMI Ref'!$K$10:$N$10,MATCH($J1330,{"Oil","Gas","Electric - Other","ELECTRIC - HEAT PUMP"},0))),0),"")</f>
        <v>0</v>
      </c>
      <c r="AK1330" s="128"/>
      <c r="AL1330" s="81" t="str">
        <f>_xlfn.IFNA(IF($D1330=0,IF($K1330="Not Paid by Tenant",0,INDEX('AMI Ref'!$O$5:$R$5,MATCH($K1330,{"Oil","Gas","Electric - Other","Electric ccASHP - split"},0))),0),"")</f>
        <v/>
      </c>
      <c r="AM1330" s="81">
        <f>_xlfn.IFNA(IF($D1330=1,IF($K1330="Not Paid by Tenant",0,INDEX('AMI Ref'!$O$6:$R$6,MATCH($K1330,{"Oil","Gas","Electric - Other","Electric ccASHP - split"},0))),0),"")</f>
        <v>0</v>
      </c>
      <c r="AN1330" s="81">
        <f>_xlfn.IFNA(IF($D1330=2,IF($K1330="Not Paid by Tenant",0,INDEX('AMI Ref'!$O$7:$R$7,MATCH($K1330,{"Oil","Gas","Electric - Other","Electric ccASHP - split"},0))),0),"")</f>
        <v>0</v>
      </c>
      <c r="AO1330" s="81">
        <f>_xlfn.IFNA(IF($D1330=3,IF($K1330="Not Paid by Tenant",0,INDEX('AMI Ref'!$O$8:$R$8,MATCH($K1330,{"Oil","Gas","Electric - Other","Electric ccASHP - split"},0))),0),"")</f>
        <v>0</v>
      </c>
      <c r="AP1330" s="81">
        <f>_xlfn.IFNA(IF($D1330=4,IF($K1330="Not Paid by Tenant",0,INDEX('AMI Ref'!$O$9:$R$9,MATCH($K1330,{"Oil","Gas","Electric - Other","Electric ccASHP - split"},0))),0),"")</f>
        <v>0</v>
      </c>
      <c r="AQ1330" s="81">
        <f>_xlfn.IFNA(IF($D1330=5,IF($K1330="Not Paid by Tenant",0,INDEX('AMI Ref'!$O$10:$R$10,MATCH($K1330,{"Oil","Gas","Electric - Other","Electric ccASHP - split"},0))),0),"")</f>
        <v>0</v>
      </c>
      <c r="AR1330" s="124">
        <f t="shared" si="180"/>
        <v>0</v>
      </c>
      <c r="AS1330" s="123" t="e">
        <f t="shared" si="181"/>
        <v>#N/A</v>
      </c>
    </row>
    <row r="1331" spans="1:45" x14ac:dyDescent="0.2">
      <c r="A1331" s="130">
        <v>1329</v>
      </c>
      <c r="B1331" s="177">
        <f>IF(OR(COUNTIF($B$2:$B1330,Input!$F1347)&lt;1,COUNTIF($O$2:$O1330,Input!$C1347)&lt;1),Input!F1347,0)</f>
        <v>0</v>
      </c>
      <c r="C1331" s="177">
        <f>IF(OR(COUNTIF($B$2:$B1330,Input!$F1347)&lt;1,COUNTIF($O$2:$O1330,Input!$C1347)&lt;1),Input!G1347,0)</f>
        <v>0</v>
      </c>
      <c r="D1331" s="177">
        <f>IF(OR(COUNTIF($B$2:$B1330,Input!$F1347)&lt;1,COUNTIF($O$2:$O1330,Input!$C1347)&lt;1),Input!H1347,0)</f>
        <v>0</v>
      </c>
      <c r="E1331" s="177">
        <f>IF(OR(COUNTIF($B$2:$B1330,Input!$F1347)&lt;1,COUNTIF($O$2:$O1330,Input!$C1347)&lt;1),Input!I1347,0)</f>
        <v>0</v>
      </c>
      <c r="F1331" s="177">
        <f>IF(OR(COUNTIF($B$2:$B1330,Input!$F1347)&lt;1,COUNTIF($O$2:$O1330,Input!$C1347)&lt;1),Input!J1347,0)</f>
        <v>0</v>
      </c>
      <c r="G1331" s="177">
        <f>IF(OR(COUNTIF($B$2:$B1330,Input!$F1347)&lt;1,COUNTIF($O$2:$O1330,Input!$C1347)&lt;1),Input!K1347,0)</f>
        <v>0</v>
      </c>
      <c r="H1331" s="177">
        <f>IF(OR(COUNTIF($B$2:$B1330,Input!$F1347)&lt;1,COUNTIF($O$2:$O1330,Input!$C1347)&lt;1),Input!L1347,0)</f>
        <v>0</v>
      </c>
      <c r="I1331" s="177">
        <f>IF(OR(COUNTIF($B$2:$B1330,Input!$F1347)&lt;1,COUNTIF($O$2:$O1330,Input!$C1347)&lt;1),Input!M1347,0)</f>
        <v>0</v>
      </c>
      <c r="J1331" s="177">
        <f>IF(OR(COUNTIF($B$2:$B1330,Input!$F1347)&lt;1,COUNTIF($O$2:$O1330,Input!$C1347)&lt;1),Input!N1347,0)</f>
        <v>0</v>
      </c>
      <c r="K1331" s="177">
        <f>IF(OR(COUNTIF($B$2:$B1330,Input!$F1347)&lt;1,COUNTIF($O$2:$O1330,Input!$C1347)&lt;1),Input!O1347,0)</f>
        <v>0</v>
      </c>
      <c r="L1331" s="177">
        <f>IF(OR(COUNTIF($B$2:$B1330,Input!$F1347)&lt;1,COUNTIF($O$2:$O1330,Input!$C1347)&lt;1),Input!P1347,0)</f>
        <v>0</v>
      </c>
      <c r="M1331" s="129" t="str">
        <f t="shared" si="176"/>
        <v/>
      </c>
      <c r="N1331" s="161">
        <f t="shared" si="174"/>
        <v>0</v>
      </c>
      <c r="O1331" s="168">
        <f>Input!C1347</f>
        <v>0</v>
      </c>
      <c r="P1331" s="168"/>
      <c r="R1331" s="131">
        <f t="shared" si="175"/>
        <v>0</v>
      </c>
      <c r="S1331" s="133" t="str">
        <f t="shared" si="177"/>
        <v xml:space="preserve"> </v>
      </c>
      <c r="T1331" s="133"/>
      <c r="U1331" s="132" t="str">
        <f>_xlfn.IFNA(IF($D1331=0,LOOKUP($F1331,{0.1,0.2,0.3,0.4,0.5,0.6,0.7,0.8,0.9,1},{22,34,46,58,70,82,94,106,118,130}),""),"")</f>
        <v/>
      </c>
      <c r="V1331" s="132" t="str">
        <f>_xlfn.IFNA(IF($D1331=1,LOOKUP($F1331,{0.1,0.2,0.3,0.4,0.5,0.6,0.7,0.8,0.9,1},{23,35,47,59,71,83,95,107,119,131}),""),"")</f>
        <v/>
      </c>
      <c r="W1331" s="132" t="str">
        <f>_xlfn.IFNA(IF($D1331=2,LOOKUP($F1331,{0.1,0.2,0.3,0.4,0.5,0.6,0.7,0.8,0.9,1},{24,36,48,60,72,84,96,108,120,132}),""),"")</f>
        <v/>
      </c>
      <c r="X1331" s="132" t="str">
        <f>_xlfn.IFNA(IF($D1331=3,LOOKUP($F1331,{0.1,0.2,0.3,0.4,0.5,0.6,0.7,0.8,0.9,1},{25,37,49,61,73,85,97,109,121,133}),""),"")</f>
        <v/>
      </c>
      <c r="Y1331" s="132" t="str">
        <f>_xlfn.IFNA(IF($D1331=4,LOOKUP($F1331,{0.1,0.2,0.3,0.4,0.5,0.6,0.7,0.8,0.9,1},{26,38,50,62,74,86,98,110,122,134}),""),"")</f>
        <v/>
      </c>
      <c r="Z1331" s="132" t="str">
        <f>_xlfn.IFNA(IF($D1331=5,LOOKUP($F1331,{0.1,0.2,0.3,0.4,0.5,0.6,0.7,0.8,0.9,1},{27,39,51,63,75,87,99,111,123,135}),""),"")</f>
        <v/>
      </c>
      <c r="AA1331" s="132">
        <f t="shared" si="178"/>
        <v>0</v>
      </c>
      <c r="AB1331" s="132" t="str">
        <f t="shared" si="179"/>
        <v>00</v>
      </c>
      <c r="AC1331" s="82" t="e">
        <f>VLOOKUP(AB1331,'AMI Ref'!T:U,2,FALSE)</f>
        <v>#N/A</v>
      </c>
      <c r="AD1331" s="124"/>
      <c r="AE1331" s="81" t="str">
        <f>_xlfn.IFNA(IF($D1331=0,IF($J1331="Not Paid by Tenant",0,INDEX('AMI Ref'!$K$5:$N$5,MATCH($J1331,{"Oil","Gas","Electric - Other","ELECTRIC - HEAT PUMP"},0))),0),"")</f>
        <v/>
      </c>
      <c r="AF1331" s="81">
        <f>_xlfn.IFNA(IF($D1331=1,IF($J1331="Not Paid by Tenant",0,INDEX('AMI Ref'!$K$6:$N$6,MATCH($J1331,{"Oil","Gas","Electric - Other","ELECTRIC - HEAT PUMP"},0))),0),"")</f>
        <v>0</v>
      </c>
      <c r="AG1331" s="81">
        <f>_xlfn.IFNA(IF($D1331=2,IF($J1331="Not Paid by Tenant",0,INDEX('AMI Ref'!$K$7:$N$7,MATCH($J1331,{"Oil","Gas","Electric - Other","ELECTRIC - HEAT PUMP"},0))),0),"")</f>
        <v>0</v>
      </c>
      <c r="AH1331" s="81">
        <f>_xlfn.IFNA(IF($D1331=3,IF($J1331="Not Paid by Tenant",0,INDEX('AMI Ref'!$K$8:$N$8,MATCH($J1331,{"Oil","Gas","Electric - Other","ELECTRIC - HEAT PUMP"},0))),0),"")</f>
        <v>0</v>
      </c>
      <c r="AI1331" s="81">
        <f>_xlfn.IFNA(IF($D1331=4,IF($J1331="Not Paid by Tenant",0,INDEX('AMI Ref'!$K$9:$N$9,MATCH($J1331,{"Oil","Gas","Electric - Other","ELECTRIC - HEAT PUMP"},0))),0),"")</f>
        <v>0</v>
      </c>
      <c r="AJ1331" s="81">
        <f>_xlfn.IFNA(IF($D1331=5,IF($J1331="Not Paid by Tenant",0,INDEX('AMI Ref'!$K$10:$N$10,MATCH($J1331,{"Oil","Gas","Electric - Other","ELECTRIC - HEAT PUMP"},0))),0),"")</f>
        <v>0</v>
      </c>
      <c r="AK1331" s="128"/>
      <c r="AL1331" s="81" t="str">
        <f>_xlfn.IFNA(IF($D1331=0,IF($K1331="Not Paid by Tenant",0,INDEX('AMI Ref'!$O$5:$R$5,MATCH($K1331,{"Oil","Gas","Electric - Other","Electric ccASHP - split"},0))),0),"")</f>
        <v/>
      </c>
      <c r="AM1331" s="81">
        <f>_xlfn.IFNA(IF($D1331=1,IF($K1331="Not Paid by Tenant",0,INDEX('AMI Ref'!$O$6:$R$6,MATCH($K1331,{"Oil","Gas","Electric - Other","Electric ccASHP - split"},0))),0),"")</f>
        <v>0</v>
      </c>
      <c r="AN1331" s="81">
        <f>_xlfn.IFNA(IF($D1331=2,IF($K1331="Not Paid by Tenant",0,INDEX('AMI Ref'!$O$7:$R$7,MATCH($K1331,{"Oil","Gas","Electric - Other","Electric ccASHP - split"},0))),0),"")</f>
        <v>0</v>
      </c>
      <c r="AO1331" s="81">
        <f>_xlfn.IFNA(IF($D1331=3,IF($K1331="Not Paid by Tenant",0,INDEX('AMI Ref'!$O$8:$R$8,MATCH($K1331,{"Oil","Gas","Electric - Other","Electric ccASHP - split"},0))),0),"")</f>
        <v>0</v>
      </c>
      <c r="AP1331" s="81">
        <f>_xlfn.IFNA(IF($D1331=4,IF($K1331="Not Paid by Tenant",0,INDEX('AMI Ref'!$O$9:$R$9,MATCH($K1331,{"Oil","Gas","Electric - Other","Electric ccASHP - split"},0))),0),"")</f>
        <v>0</v>
      </c>
      <c r="AQ1331" s="81">
        <f>_xlfn.IFNA(IF($D1331=5,IF($K1331="Not Paid by Tenant",0,INDEX('AMI Ref'!$O$10:$R$10,MATCH($K1331,{"Oil","Gas","Electric - Other","Electric ccASHP - split"},0))),0),"")</f>
        <v>0</v>
      </c>
      <c r="AR1331" s="124">
        <f t="shared" si="180"/>
        <v>0</v>
      </c>
      <c r="AS1331" s="123" t="e">
        <f t="shared" si="181"/>
        <v>#N/A</v>
      </c>
    </row>
    <row r="1332" spans="1:45" x14ac:dyDescent="0.2">
      <c r="A1332" s="130">
        <v>1330</v>
      </c>
      <c r="B1332" s="177">
        <f>IF(OR(COUNTIF($B$2:$B1331,Input!$F1348)&lt;1,COUNTIF($O$2:$O1331,Input!$C1348)&lt;1),Input!F1348,0)</f>
        <v>0</v>
      </c>
      <c r="C1332" s="177">
        <f>IF(OR(COUNTIF($B$2:$B1331,Input!$F1348)&lt;1,COUNTIF($O$2:$O1331,Input!$C1348)&lt;1),Input!G1348,0)</f>
        <v>0</v>
      </c>
      <c r="D1332" s="177">
        <f>IF(OR(COUNTIF($B$2:$B1331,Input!$F1348)&lt;1,COUNTIF($O$2:$O1331,Input!$C1348)&lt;1),Input!H1348,0)</f>
        <v>0</v>
      </c>
      <c r="E1332" s="177">
        <f>IF(OR(COUNTIF($B$2:$B1331,Input!$F1348)&lt;1,COUNTIF($O$2:$O1331,Input!$C1348)&lt;1),Input!I1348,0)</f>
        <v>0</v>
      </c>
      <c r="F1332" s="177">
        <f>IF(OR(COUNTIF($B$2:$B1331,Input!$F1348)&lt;1,COUNTIF($O$2:$O1331,Input!$C1348)&lt;1),Input!J1348,0)</f>
        <v>0</v>
      </c>
      <c r="G1332" s="177">
        <f>IF(OR(COUNTIF($B$2:$B1331,Input!$F1348)&lt;1,COUNTIF($O$2:$O1331,Input!$C1348)&lt;1),Input!K1348,0)</f>
        <v>0</v>
      </c>
      <c r="H1332" s="177">
        <f>IF(OR(COUNTIF($B$2:$B1331,Input!$F1348)&lt;1,COUNTIF($O$2:$O1331,Input!$C1348)&lt;1),Input!L1348,0)</f>
        <v>0</v>
      </c>
      <c r="I1332" s="177">
        <f>IF(OR(COUNTIF($B$2:$B1331,Input!$F1348)&lt;1,COUNTIF($O$2:$O1331,Input!$C1348)&lt;1),Input!M1348,0)</f>
        <v>0</v>
      </c>
      <c r="J1332" s="177">
        <f>IF(OR(COUNTIF($B$2:$B1331,Input!$F1348)&lt;1,COUNTIF($O$2:$O1331,Input!$C1348)&lt;1),Input!N1348,0)</f>
        <v>0</v>
      </c>
      <c r="K1332" s="177">
        <f>IF(OR(COUNTIF($B$2:$B1331,Input!$F1348)&lt;1,COUNTIF($O$2:$O1331,Input!$C1348)&lt;1),Input!O1348,0)</f>
        <v>0</v>
      </c>
      <c r="L1332" s="177">
        <f>IF(OR(COUNTIF($B$2:$B1331,Input!$F1348)&lt;1,COUNTIF($O$2:$O1331,Input!$C1348)&lt;1),Input!P1348,0)</f>
        <v>0</v>
      </c>
      <c r="M1332" s="129" t="str">
        <f t="shared" si="176"/>
        <v/>
      </c>
      <c r="N1332" s="161">
        <f t="shared" si="174"/>
        <v>0</v>
      </c>
      <c r="O1332" s="168">
        <f>Input!C1348</f>
        <v>0</v>
      </c>
      <c r="P1332" s="168"/>
      <c r="R1332" s="131">
        <f t="shared" si="175"/>
        <v>0</v>
      </c>
      <c r="S1332" s="133" t="str">
        <f t="shared" si="177"/>
        <v xml:space="preserve"> </v>
      </c>
      <c r="T1332" s="133"/>
      <c r="U1332" s="132" t="str">
        <f>_xlfn.IFNA(IF($D1332=0,LOOKUP($F1332,{0.1,0.2,0.3,0.4,0.5,0.6,0.7,0.8,0.9,1},{22,34,46,58,70,82,94,106,118,130}),""),"")</f>
        <v/>
      </c>
      <c r="V1332" s="132" t="str">
        <f>_xlfn.IFNA(IF($D1332=1,LOOKUP($F1332,{0.1,0.2,0.3,0.4,0.5,0.6,0.7,0.8,0.9,1},{23,35,47,59,71,83,95,107,119,131}),""),"")</f>
        <v/>
      </c>
      <c r="W1332" s="132" t="str">
        <f>_xlfn.IFNA(IF($D1332=2,LOOKUP($F1332,{0.1,0.2,0.3,0.4,0.5,0.6,0.7,0.8,0.9,1},{24,36,48,60,72,84,96,108,120,132}),""),"")</f>
        <v/>
      </c>
      <c r="X1332" s="132" t="str">
        <f>_xlfn.IFNA(IF($D1332=3,LOOKUP($F1332,{0.1,0.2,0.3,0.4,0.5,0.6,0.7,0.8,0.9,1},{25,37,49,61,73,85,97,109,121,133}),""),"")</f>
        <v/>
      </c>
      <c r="Y1332" s="132" t="str">
        <f>_xlfn.IFNA(IF($D1332=4,LOOKUP($F1332,{0.1,0.2,0.3,0.4,0.5,0.6,0.7,0.8,0.9,1},{26,38,50,62,74,86,98,110,122,134}),""),"")</f>
        <v/>
      </c>
      <c r="Z1332" s="132" t="str">
        <f>_xlfn.IFNA(IF($D1332=5,LOOKUP($F1332,{0.1,0.2,0.3,0.4,0.5,0.6,0.7,0.8,0.9,1},{27,39,51,63,75,87,99,111,123,135}),""),"")</f>
        <v/>
      </c>
      <c r="AA1332" s="132">
        <f t="shared" si="178"/>
        <v>0</v>
      </c>
      <c r="AB1332" s="132" t="str">
        <f t="shared" si="179"/>
        <v>00</v>
      </c>
      <c r="AC1332" s="82" t="e">
        <f>VLOOKUP(AB1332,'AMI Ref'!T:U,2,FALSE)</f>
        <v>#N/A</v>
      </c>
      <c r="AD1332" s="124"/>
      <c r="AE1332" s="81" t="str">
        <f>_xlfn.IFNA(IF($D1332=0,IF($J1332="Not Paid by Tenant",0,INDEX('AMI Ref'!$K$5:$N$5,MATCH($J1332,{"Oil","Gas","Electric - Other","ELECTRIC - HEAT PUMP"},0))),0),"")</f>
        <v/>
      </c>
      <c r="AF1332" s="81">
        <f>_xlfn.IFNA(IF($D1332=1,IF($J1332="Not Paid by Tenant",0,INDEX('AMI Ref'!$K$6:$N$6,MATCH($J1332,{"Oil","Gas","Electric - Other","ELECTRIC - HEAT PUMP"},0))),0),"")</f>
        <v>0</v>
      </c>
      <c r="AG1332" s="81">
        <f>_xlfn.IFNA(IF($D1332=2,IF($J1332="Not Paid by Tenant",0,INDEX('AMI Ref'!$K$7:$N$7,MATCH($J1332,{"Oil","Gas","Electric - Other","ELECTRIC - HEAT PUMP"},0))),0),"")</f>
        <v>0</v>
      </c>
      <c r="AH1332" s="81">
        <f>_xlfn.IFNA(IF($D1332=3,IF($J1332="Not Paid by Tenant",0,INDEX('AMI Ref'!$K$8:$N$8,MATCH($J1332,{"Oil","Gas","Electric - Other","ELECTRIC - HEAT PUMP"},0))),0),"")</f>
        <v>0</v>
      </c>
      <c r="AI1332" s="81">
        <f>_xlfn.IFNA(IF($D1332=4,IF($J1332="Not Paid by Tenant",0,INDEX('AMI Ref'!$K$9:$N$9,MATCH($J1332,{"Oil","Gas","Electric - Other","ELECTRIC - HEAT PUMP"},0))),0),"")</f>
        <v>0</v>
      </c>
      <c r="AJ1332" s="81">
        <f>_xlfn.IFNA(IF($D1332=5,IF($J1332="Not Paid by Tenant",0,INDEX('AMI Ref'!$K$10:$N$10,MATCH($J1332,{"Oil","Gas","Electric - Other","ELECTRIC - HEAT PUMP"},0))),0),"")</f>
        <v>0</v>
      </c>
      <c r="AK1332" s="128"/>
      <c r="AL1332" s="81" t="str">
        <f>_xlfn.IFNA(IF($D1332=0,IF($K1332="Not Paid by Tenant",0,INDEX('AMI Ref'!$O$5:$R$5,MATCH($K1332,{"Oil","Gas","Electric - Other","Electric ccASHP - split"},0))),0),"")</f>
        <v/>
      </c>
      <c r="AM1332" s="81">
        <f>_xlfn.IFNA(IF($D1332=1,IF($K1332="Not Paid by Tenant",0,INDEX('AMI Ref'!$O$6:$R$6,MATCH($K1332,{"Oil","Gas","Electric - Other","Electric ccASHP - split"},0))),0),"")</f>
        <v>0</v>
      </c>
      <c r="AN1332" s="81">
        <f>_xlfn.IFNA(IF($D1332=2,IF($K1332="Not Paid by Tenant",0,INDEX('AMI Ref'!$O$7:$R$7,MATCH($K1332,{"Oil","Gas","Electric - Other","Electric ccASHP - split"},0))),0),"")</f>
        <v>0</v>
      </c>
      <c r="AO1332" s="81">
        <f>_xlfn.IFNA(IF($D1332=3,IF($K1332="Not Paid by Tenant",0,INDEX('AMI Ref'!$O$8:$R$8,MATCH($K1332,{"Oil","Gas","Electric - Other","Electric ccASHP - split"},0))),0),"")</f>
        <v>0</v>
      </c>
      <c r="AP1332" s="81">
        <f>_xlfn.IFNA(IF($D1332=4,IF($K1332="Not Paid by Tenant",0,INDEX('AMI Ref'!$O$9:$R$9,MATCH($K1332,{"Oil","Gas","Electric - Other","Electric ccASHP - split"},0))),0),"")</f>
        <v>0</v>
      </c>
      <c r="AQ1332" s="81">
        <f>_xlfn.IFNA(IF($D1332=5,IF($K1332="Not Paid by Tenant",0,INDEX('AMI Ref'!$O$10:$R$10,MATCH($K1332,{"Oil","Gas","Electric - Other","Electric ccASHP - split"},0))),0),"")</f>
        <v>0</v>
      </c>
      <c r="AR1332" s="124">
        <f t="shared" si="180"/>
        <v>0</v>
      </c>
      <c r="AS1332" s="123" t="e">
        <f t="shared" si="181"/>
        <v>#N/A</v>
      </c>
    </row>
    <row r="1333" spans="1:45" x14ac:dyDescent="0.2">
      <c r="A1333" s="130">
        <v>1331</v>
      </c>
      <c r="B1333" s="177">
        <f>IF(OR(COUNTIF($B$2:$B1332,Input!$F1349)&lt;1,COUNTIF($O$2:$O1332,Input!$C1349)&lt;1),Input!F1349,0)</f>
        <v>0</v>
      </c>
      <c r="C1333" s="177">
        <f>IF(OR(COUNTIF($B$2:$B1332,Input!$F1349)&lt;1,COUNTIF($O$2:$O1332,Input!$C1349)&lt;1),Input!G1349,0)</f>
        <v>0</v>
      </c>
      <c r="D1333" s="177">
        <f>IF(OR(COUNTIF($B$2:$B1332,Input!$F1349)&lt;1,COUNTIF($O$2:$O1332,Input!$C1349)&lt;1),Input!H1349,0)</f>
        <v>0</v>
      </c>
      <c r="E1333" s="177">
        <f>IF(OR(COUNTIF($B$2:$B1332,Input!$F1349)&lt;1,COUNTIF($O$2:$O1332,Input!$C1349)&lt;1),Input!I1349,0)</f>
        <v>0</v>
      </c>
      <c r="F1333" s="177">
        <f>IF(OR(COUNTIF($B$2:$B1332,Input!$F1349)&lt;1,COUNTIF($O$2:$O1332,Input!$C1349)&lt;1),Input!J1349,0)</f>
        <v>0</v>
      </c>
      <c r="G1333" s="177">
        <f>IF(OR(COUNTIF($B$2:$B1332,Input!$F1349)&lt;1,COUNTIF($O$2:$O1332,Input!$C1349)&lt;1),Input!K1349,0)</f>
        <v>0</v>
      </c>
      <c r="H1333" s="177">
        <f>IF(OR(COUNTIF($B$2:$B1332,Input!$F1349)&lt;1,COUNTIF($O$2:$O1332,Input!$C1349)&lt;1),Input!L1349,0)</f>
        <v>0</v>
      </c>
      <c r="I1333" s="177">
        <f>IF(OR(COUNTIF($B$2:$B1332,Input!$F1349)&lt;1,COUNTIF($O$2:$O1332,Input!$C1349)&lt;1),Input!M1349,0)</f>
        <v>0</v>
      </c>
      <c r="J1333" s="177">
        <f>IF(OR(COUNTIF($B$2:$B1332,Input!$F1349)&lt;1,COUNTIF($O$2:$O1332,Input!$C1349)&lt;1),Input!N1349,0)</f>
        <v>0</v>
      </c>
      <c r="K1333" s="177">
        <f>IF(OR(COUNTIF($B$2:$B1332,Input!$F1349)&lt;1,COUNTIF($O$2:$O1332,Input!$C1349)&lt;1),Input!O1349,0)</f>
        <v>0</v>
      </c>
      <c r="L1333" s="177">
        <f>IF(OR(COUNTIF($B$2:$B1332,Input!$F1349)&lt;1,COUNTIF($O$2:$O1332,Input!$C1349)&lt;1),Input!P1349,0)</f>
        <v>0</v>
      </c>
      <c r="M1333" s="129" t="str">
        <f t="shared" si="176"/>
        <v/>
      </c>
      <c r="N1333" s="161">
        <f t="shared" si="174"/>
        <v>0</v>
      </c>
      <c r="O1333" s="168">
        <f>Input!C1349</f>
        <v>0</v>
      </c>
      <c r="P1333" s="168"/>
      <c r="R1333" s="131">
        <f t="shared" si="175"/>
        <v>0</v>
      </c>
      <c r="S1333" s="133" t="str">
        <f t="shared" si="177"/>
        <v xml:space="preserve"> </v>
      </c>
      <c r="T1333" s="133"/>
      <c r="U1333" s="132" t="str">
        <f>_xlfn.IFNA(IF($D1333=0,LOOKUP($F1333,{0.1,0.2,0.3,0.4,0.5,0.6,0.7,0.8,0.9,1},{22,34,46,58,70,82,94,106,118,130}),""),"")</f>
        <v/>
      </c>
      <c r="V1333" s="132" t="str">
        <f>_xlfn.IFNA(IF($D1333=1,LOOKUP($F1333,{0.1,0.2,0.3,0.4,0.5,0.6,0.7,0.8,0.9,1},{23,35,47,59,71,83,95,107,119,131}),""),"")</f>
        <v/>
      </c>
      <c r="W1333" s="132" t="str">
        <f>_xlfn.IFNA(IF($D1333=2,LOOKUP($F1333,{0.1,0.2,0.3,0.4,0.5,0.6,0.7,0.8,0.9,1},{24,36,48,60,72,84,96,108,120,132}),""),"")</f>
        <v/>
      </c>
      <c r="X1333" s="132" t="str">
        <f>_xlfn.IFNA(IF($D1333=3,LOOKUP($F1333,{0.1,0.2,0.3,0.4,0.5,0.6,0.7,0.8,0.9,1},{25,37,49,61,73,85,97,109,121,133}),""),"")</f>
        <v/>
      </c>
      <c r="Y1333" s="132" t="str">
        <f>_xlfn.IFNA(IF($D1333=4,LOOKUP($F1333,{0.1,0.2,0.3,0.4,0.5,0.6,0.7,0.8,0.9,1},{26,38,50,62,74,86,98,110,122,134}),""),"")</f>
        <v/>
      </c>
      <c r="Z1333" s="132" t="str">
        <f>_xlfn.IFNA(IF($D1333=5,LOOKUP($F1333,{0.1,0.2,0.3,0.4,0.5,0.6,0.7,0.8,0.9,1},{27,39,51,63,75,87,99,111,123,135}),""),"")</f>
        <v/>
      </c>
      <c r="AA1333" s="132">
        <f t="shared" si="178"/>
        <v>0</v>
      </c>
      <c r="AB1333" s="132" t="str">
        <f t="shared" si="179"/>
        <v>00</v>
      </c>
      <c r="AC1333" s="82" t="e">
        <f>VLOOKUP(AB1333,'AMI Ref'!T:U,2,FALSE)</f>
        <v>#N/A</v>
      </c>
      <c r="AD1333" s="124"/>
      <c r="AE1333" s="81" t="str">
        <f>_xlfn.IFNA(IF($D1333=0,IF($J1333="Not Paid by Tenant",0,INDEX('AMI Ref'!$K$5:$N$5,MATCH($J1333,{"Oil","Gas","Electric - Other","ELECTRIC - HEAT PUMP"},0))),0),"")</f>
        <v/>
      </c>
      <c r="AF1333" s="81">
        <f>_xlfn.IFNA(IF($D1333=1,IF($J1333="Not Paid by Tenant",0,INDEX('AMI Ref'!$K$6:$N$6,MATCH($J1333,{"Oil","Gas","Electric - Other","ELECTRIC - HEAT PUMP"},0))),0),"")</f>
        <v>0</v>
      </c>
      <c r="AG1333" s="81">
        <f>_xlfn.IFNA(IF($D1333=2,IF($J1333="Not Paid by Tenant",0,INDEX('AMI Ref'!$K$7:$N$7,MATCH($J1333,{"Oil","Gas","Electric - Other","ELECTRIC - HEAT PUMP"},0))),0),"")</f>
        <v>0</v>
      </c>
      <c r="AH1333" s="81">
        <f>_xlfn.IFNA(IF($D1333=3,IF($J1333="Not Paid by Tenant",0,INDEX('AMI Ref'!$K$8:$N$8,MATCH($J1333,{"Oil","Gas","Electric - Other","ELECTRIC - HEAT PUMP"},0))),0),"")</f>
        <v>0</v>
      </c>
      <c r="AI1333" s="81">
        <f>_xlfn.IFNA(IF($D1333=4,IF($J1333="Not Paid by Tenant",0,INDEX('AMI Ref'!$K$9:$N$9,MATCH($J1333,{"Oil","Gas","Electric - Other","ELECTRIC - HEAT PUMP"},0))),0),"")</f>
        <v>0</v>
      </c>
      <c r="AJ1333" s="81">
        <f>_xlfn.IFNA(IF($D1333=5,IF($J1333="Not Paid by Tenant",0,INDEX('AMI Ref'!$K$10:$N$10,MATCH($J1333,{"Oil","Gas","Electric - Other","ELECTRIC - HEAT PUMP"},0))),0),"")</f>
        <v>0</v>
      </c>
      <c r="AK1333" s="128"/>
      <c r="AL1333" s="81" t="str">
        <f>_xlfn.IFNA(IF($D1333=0,IF($K1333="Not Paid by Tenant",0,INDEX('AMI Ref'!$O$5:$R$5,MATCH($K1333,{"Oil","Gas","Electric - Other","Electric ccASHP - split"},0))),0),"")</f>
        <v/>
      </c>
      <c r="AM1333" s="81">
        <f>_xlfn.IFNA(IF($D1333=1,IF($K1333="Not Paid by Tenant",0,INDEX('AMI Ref'!$O$6:$R$6,MATCH($K1333,{"Oil","Gas","Electric - Other","Electric ccASHP - split"},0))),0),"")</f>
        <v>0</v>
      </c>
      <c r="AN1333" s="81">
        <f>_xlfn.IFNA(IF($D1333=2,IF($K1333="Not Paid by Tenant",0,INDEX('AMI Ref'!$O$7:$R$7,MATCH($K1333,{"Oil","Gas","Electric - Other","Electric ccASHP - split"},0))),0),"")</f>
        <v>0</v>
      </c>
      <c r="AO1333" s="81">
        <f>_xlfn.IFNA(IF($D1333=3,IF($K1333="Not Paid by Tenant",0,INDEX('AMI Ref'!$O$8:$R$8,MATCH($K1333,{"Oil","Gas","Electric - Other","Electric ccASHP - split"},0))),0),"")</f>
        <v>0</v>
      </c>
      <c r="AP1333" s="81">
        <f>_xlfn.IFNA(IF($D1333=4,IF($K1333="Not Paid by Tenant",0,INDEX('AMI Ref'!$O$9:$R$9,MATCH($K1333,{"Oil","Gas","Electric - Other","Electric ccASHP - split"},0))),0),"")</f>
        <v>0</v>
      </c>
      <c r="AQ1333" s="81">
        <f>_xlfn.IFNA(IF($D1333=5,IF($K1333="Not Paid by Tenant",0,INDEX('AMI Ref'!$O$10:$R$10,MATCH($K1333,{"Oil","Gas","Electric - Other","Electric ccASHP - split"},0))),0),"")</f>
        <v>0</v>
      </c>
      <c r="AR1333" s="124">
        <f t="shared" si="180"/>
        <v>0</v>
      </c>
      <c r="AS1333" s="123" t="e">
        <f t="shared" si="181"/>
        <v>#N/A</v>
      </c>
    </row>
    <row r="1334" spans="1:45" x14ac:dyDescent="0.2">
      <c r="A1334" s="130">
        <v>1332</v>
      </c>
      <c r="B1334" s="177">
        <f>IF(OR(COUNTIF($B$2:$B1333,Input!$F1350)&lt;1,COUNTIF($O$2:$O1333,Input!$C1350)&lt;1),Input!F1350,0)</f>
        <v>0</v>
      </c>
      <c r="C1334" s="177">
        <f>IF(OR(COUNTIF($B$2:$B1333,Input!$F1350)&lt;1,COUNTIF($O$2:$O1333,Input!$C1350)&lt;1),Input!G1350,0)</f>
        <v>0</v>
      </c>
      <c r="D1334" s="177">
        <f>IF(OR(COUNTIF($B$2:$B1333,Input!$F1350)&lt;1,COUNTIF($O$2:$O1333,Input!$C1350)&lt;1),Input!H1350,0)</f>
        <v>0</v>
      </c>
      <c r="E1334" s="177">
        <f>IF(OR(COUNTIF($B$2:$B1333,Input!$F1350)&lt;1,COUNTIF($O$2:$O1333,Input!$C1350)&lt;1),Input!I1350,0)</f>
        <v>0</v>
      </c>
      <c r="F1334" s="177">
        <f>IF(OR(COUNTIF($B$2:$B1333,Input!$F1350)&lt;1,COUNTIF($O$2:$O1333,Input!$C1350)&lt;1),Input!J1350,0)</f>
        <v>0</v>
      </c>
      <c r="G1334" s="177">
        <f>IF(OR(COUNTIF($B$2:$B1333,Input!$F1350)&lt;1,COUNTIF($O$2:$O1333,Input!$C1350)&lt;1),Input!K1350,0)</f>
        <v>0</v>
      </c>
      <c r="H1334" s="177">
        <f>IF(OR(COUNTIF($B$2:$B1333,Input!$F1350)&lt;1,COUNTIF($O$2:$O1333,Input!$C1350)&lt;1),Input!L1350,0)</f>
        <v>0</v>
      </c>
      <c r="I1334" s="177">
        <f>IF(OR(COUNTIF($B$2:$B1333,Input!$F1350)&lt;1,COUNTIF($O$2:$O1333,Input!$C1350)&lt;1),Input!M1350,0)</f>
        <v>0</v>
      </c>
      <c r="J1334" s="177">
        <f>IF(OR(COUNTIF($B$2:$B1333,Input!$F1350)&lt;1,COUNTIF($O$2:$O1333,Input!$C1350)&lt;1),Input!N1350,0)</f>
        <v>0</v>
      </c>
      <c r="K1334" s="177">
        <f>IF(OR(COUNTIF($B$2:$B1333,Input!$F1350)&lt;1,COUNTIF($O$2:$O1333,Input!$C1350)&lt;1),Input!O1350,0)</f>
        <v>0</v>
      </c>
      <c r="L1334" s="177">
        <f>IF(OR(COUNTIF($B$2:$B1333,Input!$F1350)&lt;1,COUNTIF($O$2:$O1333,Input!$C1350)&lt;1),Input!P1350,0)</f>
        <v>0</v>
      </c>
      <c r="M1334" s="129" t="str">
        <f t="shared" si="176"/>
        <v/>
      </c>
      <c r="N1334" s="161">
        <f t="shared" si="174"/>
        <v>0</v>
      </c>
      <c r="O1334" s="168">
        <f>Input!C1350</f>
        <v>0</v>
      </c>
      <c r="P1334" s="168"/>
      <c r="R1334" s="131">
        <f t="shared" si="175"/>
        <v>0</v>
      </c>
      <c r="S1334" s="133" t="str">
        <f t="shared" si="177"/>
        <v xml:space="preserve"> </v>
      </c>
      <c r="T1334" s="133"/>
      <c r="U1334" s="132" t="str">
        <f>_xlfn.IFNA(IF($D1334=0,LOOKUP($F1334,{0.1,0.2,0.3,0.4,0.5,0.6,0.7,0.8,0.9,1},{22,34,46,58,70,82,94,106,118,130}),""),"")</f>
        <v/>
      </c>
      <c r="V1334" s="132" t="str">
        <f>_xlfn.IFNA(IF($D1334=1,LOOKUP($F1334,{0.1,0.2,0.3,0.4,0.5,0.6,0.7,0.8,0.9,1},{23,35,47,59,71,83,95,107,119,131}),""),"")</f>
        <v/>
      </c>
      <c r="W1334" s="132" t="str">
        <f>_xlfn.IFNA(IF($D1334=2,LOOKUP($F1334,{0.1,0.2,0.3,0.4,0.5,0.6,0.7,0.8,0.9,1},{24,36,48,60,72,84,96,108,120,132}),""),"")</f>
        <v/>
      </c>
      <c r="X1334" s="132" t="str">
        <f>_xlfn.IFNA(IF($D1334=3,LOOKUP($F1334,{0.1,0.2,0.3,0.4,0.5,0.6,0.7,0.8,0.9,1},{25,37,49,61,73,85,97,109,121,133}),""),"")</f>
        <v/>
      </c>
      <c r="Y1334" s="132" t="str">
        <f>_xlfn.IFNA(IF($D1334=4,LOOKUP($F1334,{0.1,0.2,0.3,0.4,0.5,0.6,0.7,0.8,0.9,1},{26,38,50,62,74,86,98,110,122,134}),""),"")</f>
        <v/>
      </c>
      <c r="Z1334" s="132" t="str">
        <f>_xlfn.IFNA(IF($D1334=5,LOOKUP($F1334,{0.1,0.2,0.3,0.4,0.5,0.6,0.7,0.8,0.9,1},{27,39,51,63,75,87,99,111,123,135}),""),"")</f>
        <v/>
      </c>
      <c r="AA1334" s="132">
        <f t="shared" si="178"/>
        <v>0</v>
      </c>
      <c r="AB1334" s="132" t="str">
        <f t="shared" si="179"/>
        <v>00</v>
      </c>
      <c r="AC1334" s="82" t="e">
        <f>VLOOKUP(AB1334,'AMI Ref'!T:U,2,FALSE)</f>
        <v>#N/A</v>
      </c>
      <c r="AD1334" s="124"/>
      <c r="AE1334" s="81" t="str">
        <f>_xlfn.IFNA(IF($D1334=0,IF($J1334="Not Paid by Tenant",0,INDEX('AMI Ref'!$K$5:$N$5,MATCH($J1334,{"Oil","Gas","Electric - Other","ELECTRIC - HEAT PUMP"},0))),0),"")</f>
        <v/>
      </c>
      <c r="AF1334" s="81">
        <f>_xlfn.IFNA(IF($D1334=1,IF($J1334="Not Paid by Tenant",0,INDEX('AMI Ref'!$K$6:$N$6,MATCH($J1334,{"Oil","Gas","Electric - Other","ELECTRIC - HEAT PUMP"},0))),0),"")</f>
        <v>0</v>
      </c>
      <c r="AG1334" s="81">
        <f>_xlfn.IFNA(IF($D1334=2,IF($J1334="Not Paid by Tenant",0,INDEX('AMI Ref'!$K$7:$N$7,MATCH($J1334,{"Oil","Gas","Electric - Other","ELECTRIC - HEAT PUMP"},0))),0),"")</f>
        <v>0</v>
      </c>
      <c r="AH1334" s="81">
        <f>_xlfn.IFNA(IF($D1334=3,IF($J1334="Not Paid by Tenant",0,INDEX('AMI Ref'!$K$8:$N$8,MATCH($J1334,{"Oil","Gas","Electric - Other","ELECTRIC - HEAT PUMP"},0))),0),"")</f>
        <v>0</v>
      </c>
      <c r="AI1334" s="81">
        <f>_xlfn.IFNA(IF($D1334=4,IF($J1334="Not Paid by Tenant",0,INDEX('AMI Ref'!$K$9:$N$9,MATCH($J1334,{"Oil","Gas","Electric - Other","ELECTRIC - HEAT PUMP"},0))),0),"")</f>
        <v>0</v>
      </c>
      <c r="AJ1334" s="81">
        <f>_xlfn.IFNA(IF($D1334=5,IF($J1334="Not Paid by Tenant",0,INDEX('AMI Ref'!$K$10:$N$10,MATCH($J1334,{"Oil","Gas","Electric - Other","ELECTRIC - HEAT PUMP"},0))),0),"")</f>
        <v>0</v>
      </c>
      <c r="AK1334" s="128"/>
      <c r="AL1334" s="81" t="str">
        <f>_xlfn.IFNA(IF($D1334=0,IF($K1334="Not Paid by Tenant",0,INDEX('AMI Ref'!$O$5:$R$5,MATCH($K1334,{"Oil","Gas","Electric - Other","Electric ccASHP - split"},0))),0),"")</f>
        <v/>
      </c>
      <c r="AM1334" s="81">
        <f>_xlfn.IFNA(IF($D1334=1,IF($K1334="Not Paid by Tenant",0,INDEX('AMI Ref'!$O$6:$R$6,MATCH($K1334,{"Oil","Gas","Electric - Other","Electric ccASHP - split"},0))),0),"")</f>
        <v>0</v>
      </c>
      <c r="AN1334" s="81">
        <f>_xlfn.IFNA(IF($D1334=2,IF($K1334="Not Paid by Tenant",0,INDEX('AMI Ref'!$O$7:$R$7,MATCH($K1334,{"Oil","Gas","Electric - Other","Electric ccASHP - split"},0))),0),"")</f>
        <v>0</v>
      </c>
      <c r="AO1334" s="81">
        <f>_xlfn.IFNA(IF($D1334=3,IF($K1334="Not Paid by Tenant",0,INDEX('AMI Ref'!$O$8:$R$8,MATCH($K1334,{"Oil","Gas","Electric - Other","Electric ccASHP - split"},0))),0),"")</f>
        <v>0</v>
      </c>
      <c r="AP1334" s="81">
        <f>_xlfn.IFNA(IF($D1334=4,IF($K1334="Not Paid by Tenant",0,INDEX('AMI Ref'!$O$9:$R$9,MATCH($K1334,{"Oil","Gas","Electric - Other","Electric ccASHP - split"},0))),0),"")</f>
        <v>0</v>
      </c>
      <c r="AQ1334" s="81">
        <f>_xlfn.IFNA(IF($D1334=5,IF($K1334="Not Paid by Tenant",0,INDEX('AMI Ref'!$O$10:$R$10,MATCH($K1334,{"Oil","Gas","Electric - Other","Electric ccASHP - split"},0))),0),"")</f>
        <v>0</v>
      </c>
      <c r="AR1334" s="124">
        <f t="shared" si="180"/>
        <v>0</v>
      </c>
      <c r="AS1334" s="123" t="e">
        <f t="shared" si="181"/>
        <v>#N/A</v>
      </c>
    </row>
    <row r="1335" spans="1:45" x14ac:dyDescent="0.2">
      <c r="A1335" s="130">
        <v>1333</v>
      </c>
      <c r="B1335" s="177">
        <f>IF(OR(COUNTIF($B$2:$B1334,Input!$F1351)&lt;1,COUNTIF($O$2:$O1334,Input!$C1351)&lt;1),Input!F1351,0)</f>
        <v>0</v>
      </c>
      <c r="C1335" s="177">
        <f>IF(OR(COUNTIF($B$2:$B1334,Input!$F1351)&lt;1,COUNTIF($O$2:$O1334,Input!$C1351)&lt;1),Input!G1351,0)</f>
        <v>0</v>
      </c>
      <c r="D1335" s="177">
        <f>IF(OR(COUNTIF($B$2:$B1334,Input!$F1351)&lt;1,COUNTIF($O$2:$O1334,Input!$C1351)&lt;1),Input!H1351,0)</f>
        <v>0</v>
      </c>
      <c r="E1335" s="177">
        <f>IF(OR(COUNTIF($B$2:$B1334,Input!$F1351)&lt;1,COUNTIF($O$2:$O1334,Input!$C1351)&lt;1),Input!I1351,0)</f>
        <v>0</v>
      </c>
      <c r="F1335" s="177">
        <f>IF(OR(COUNTIF($B$2:$B1334,Input!$F1351)&lt;1,COUNTIF($O$2:$O1334,Input!$C1351)&lt;1),Input!J1351,0)</f>
        <v>0</v>
      </c>
      <c r="G1335" s="177">
        <f>IF(OR(COUNTIF($B$2:$B1334,Input!$F1351)&lt;1,COUNTIF($O$2:$O1334,Input!$C1351)&lt;1),Input!K1351,0)</f>
        <v>0</v>
      </c>
      <c r="H1335" s="177">
        <f>IF(OR(COUNTIF($B$2:$B1334,Input!$F1351)&lt;1,COUNTIF($O$2:$O1334,Input!$C1351)&lt;1),Input!L1351,0)</f>
        <v>0</v>
      </c>
      <c r="I1335" s="177">
        <f>IF(OR(COUNTIF($B$2:$B1334,Input!$F1351)&lt;1,COUNTIF($O$2:$O1334,Input!$C1351)&lt;1),Input!M1351,0)</f>
        <v>0</v>
      </c>
      <c r="J1335" s="177">
        <f>IF(OR(COUNTIF($B$2:$B1334,Input!$F1351)&lt;1,COUNTIF($O$2:$O1334,Input!$C1351)&lt;1),Input!N1351,0)</f>
        <v>0</v>
      </c>
      <c r="K1335" s="177">
        <f>IF(OR(COUNTIF($B$2:$B1334,Input!$F1351)&lt;1,COUNTIF($O$2:$O1334,Input!$C1351)&lt;1),Input!O1351,0)</f>
        <v>0</v>
      </c>
      <c r="L1335" s="177">
        <f>IF(OR(COUNTIF($B$2:$B1334,Input!$F1351)&lt;1,COUNTIF($O$2:$O1334,Input!$C1351)&lt;1),Input!P1351,0)</f>
        <v>0</v>
      </c>
      <c r="M1335" s="129" t="str">
        <f t="shared" si="176"/>
        <v/>
      </c>
      <c r="N1335" s="161">
        <f t="shared" si="174"/>
        <v>0</v>
      </c>
      <c r="O1335" s="168">
        <f>Input!C1351</f>
        <v>0</v>
      </c>
      <c r="P1335" s="168"/>
      <c r="R1335" s="131">
        <f t="shared" si="175"/>
        <v>0</v>
      </c>
      <c r="S1335" s="133" t="str">
        <f t="shared" si="177"/>
        <v xml:space="preserve"> </v>
      </c>
      <c r="T1335" s="133"/>
      <c r="U1335" s="132" t="str">
        <f>_xlfn.IFNA(IF($D1335=0,LOOKUP($F1335,{0.1,0.2,0.3,0.4,0.5,0.6,0.7,0.8,0.9,1},{22,34,46,58,70,82,94,106,118,130}),""),"")</f>
        <v/>
      </c>
      <c r="V1335" s="132" t="str">
        <f>_xlfn.IFNA(IF($D1335=1,LOOKUP($F1335,{0.1,0.2,0.3,0.4,0.5,0.6,0.7,0.8,0.9,1},{23,35,47,59,71,83,95,107,119,131}),""),"")</f>
        <v/>
      </c>
      <c r="W1335" s="132" t="str">
        <f>_xlfn.IFNA(IF($D1335=2,LOOKUP($F1335,{0.1,0.2,0.3,0.4,0.5,0.6,0.7,0.8,0.9,1},{24,36,48,60,72,84,96,108,120,132}),""),"")</f>
        <v/>
      </c>
      <c r="X1335" s="132" t="str">
        <f>_xlfn.IFNA(IF($D1335=3,LOOKUP($F1335,{0.1,0.2,0.3,0.4,0.5,0.6,0.7,0.8,0.9,1},{25,37,49,61,73,85,97,109,121,133}),""),"")</f>
        <v/>
      </c>
      <c r="Y1335" s="132" t="str">
        <f>_xlfn.IFNA(IF($D1335=4,LOOKUP($F1335,{0.1,0.2,0.3,0.4,0.5,0.6,0.7,0.8,0.9,1},{26,38,50,62,74,86,98,110,122,134}),""),"")</f>
        <v/>
      </c>
      <c r="Z1335" s="132" t="str">
        <f>_xlfn.IFNA(IF($D1335=5,LOOKUP($F1335,{0.1,0.2,0.3,0.4,0.5,0.6,0.7,0.8,0.9,1},{27,39,51,63,75,87,99,111,123,135}),""),"")</f>
        <v/>
      </c>
      <c r="AA1335" s="132">
        <f t="shared" si="178"/>
        <v>0</v>
      </c>
      <c r="AB1335" s="132" t="str">
        <f t="shared" si="179"/>
        <v>00</v>
      </c>
      <c r="AC1335" s="82" t="e">
        <f>VLOOKUP(AB1335,'AMI Ref'!T:U,2,FALSE)</f>
        <v>#N/A</v>
      </c>
      <c r="AD1335" s="124"/>
      <c r="AE1335" s="81" t="str">
        <f>_xlfn.IFNA(IF($D1335=0,IF($J1335="Not Paid by Tenant",0,INDEX('AMI Ref'!$K$5:$N$5,MATCH($J1335,{"Oil","Gas","Electric - Other","ELECTRIC - HEAT PUMP"},0))),0),"")</f>
        <v/>
      </c>
      <c r="AF1335" s="81">
        <f>_xlfn.IFNA(IF($D1335=1,IF($J1335="Not Paid by Tenant",0,INDEX('AMI Ref'!$K$6:$N$6,MATCH($J1335,{"Oil","Gas","Electric - Other","ELECTRIC - HEAT PUMP"},0))),0),"")</f>
        <v>0</v>
      </c>
      <c r="AG1335" s="81">
        <f>_xlfn.IFNA(IF($D1335=2,IF($J1335="Not Paid by Tenant",0,INDEX('AMI Ref'!$K$7:$N$7,MATCH($J1335,{"Oil","Gas","Electric - Other","ELECTRIC - HEAT PUMP"},0))),0),"")</f>
        <v>0</v>
      </c>
      <c r="AH1335" s="81">
        <f>_xlfn.IFNA(IF($D1335=3,IF($J1335="Not Paid by Tenant",0,INDEX('AMI Ref'!$K$8:$N$8,MATCH($J1335,{"Oil","Gas","Electric - Other","ELECTRIC - HEAT PUMP"},0))),0),"")</f>
        <v>0</v>
      </c>
      <c r="AI1335" s="81">
        <f>_xlfn.IFNA(IF($D1335=4,IF($J1335="Not Paid by Tenant",0,INDEX('AMI Ref'!$K$9:$N$9,MATCH($J1335,{"Oil","Gas","Electric - Other","ELECTRIC - HEAT PUMP"},0))),0),"")</f>
        <v>0</v>
      </c>
      <c r="AJ1335" s="81">
        <f>_xlfn.IFNA(IF($D1335=5,IF($J1335="Not Paid by Tenant",0,INDEX('AMI Ref'!$K$10:$N$10,MATCH($J1335,{"Oil","Gas","Electric - Other","ELECTRIC - HEAT PUMP"},0))),0),"")</f>
        <v>0</v>
      </c>
      <c r="AK1335" s="128"/>
      <c r="AL1335" s="81" t="str">
        <f>_xlfn.IFNA(IF($D1335=0,IF($K1335="Not Paid by Tenant",0,INDEX('AMI Ref'!$O$5:$R$5,MATCH($K1335,{"Oil","Gas","Electric - Other","Electric ccASHP - split"},0))),0),"")</f>
        <v/>
      </c>
      <c r="AM1335" s="81">
        <f>_xlfn.IFNA(IF($D1335=1,IF($K1335="Not Paid by Tenant",0,INDEX('AMI Ref'!$O$6:$R$6,MATCH($K1335,{"Oil","Gas","Electric - Other","Electric ccASHP - split"},0))),0),"")</f>
        <v>0</v>
      </c>
      <c r="AN1335" s="81">
        <f>_xlfn.IFNA(IF($D1335=2,IF($K1335="Not Paid by Tenant",0,INDEX('AMI Ref'!$O$7:$R$7,MATCH($K1335,{"Oil","Gas","Electric - Other","Electric ccASHP - split"},0))),0),"")</f>
        <v>0</v>
      </c>
      <c r="AO1335" s="81">
        <f>_xlfn.IFNA(IF($D1335=3,IF($K1335="Not Paid by Tenant",0,INDEX('AMI Ref'!$O$8:$R$8,MATCH($K1335,{"Oil","Gas","Electric - Other","Electric ccASHP - split"},0))),0),"")</f>
        <v>0</v>
      </c>
      <c r="AP1335" s="81">
        <f>_xlfn.IFNA(IF($D1335=4,IF($K1335="Not Paid by Tenant",0,INDEX('AMI Ref'!$O$9:$R$9,MATCH($K1335,{"Oil","Gas","Electric - Other","Electric ccASHP - split"},0))),0),"")</f>
        <v>0</v>
      </c>
      <c r="AQ1335" s="81">
        <f>_xlfn.IFNA(IF($D1335=5,IF($K1335="Not Paid by Tenant",0,INDEX('AMI Ref'!$O$10:$R$10,MATCH($K1335,{"Oil","Gas","Electric - Other","Electric ccASHP - split"},0))),0),"")</f>
        <v>0</v>
      </c>
      <c r="AR1335" s="124">
        <f t="shared" si="180"/>
        <v>0</v>
      </c>
      <c r="AS1335" s="123" t="e">
        <f t="shared" si="181"/>
        <v>#N/A</v>
      </c>
    </row>
    <row r="1336" spans="1:45" x14ac:dyDescent="0.2">
      <c r="A1336" s="130">
        <v>1334</v>
      </c>
      <c r="B1336" s="177">
        <f>IF(OR(COUNTIF($B$2:$B1335,Input!$F1352)&lt;1,COUNTIF($O$2:$O1335,Input!$C1352)&lt;1),Input!F1352,0)</f>
        <v>0</v>
      </c>
      <c r="C1336" s="177">
        <f>IF(OR(COUNTIF($B$2:$B1335,Input!$F1352)&lt;1,COUNTIF($O$2:$O1335,Input!$C1352)&lt;1),Input!G1352,0)</f>
        <v>0</v>
      </c>
      <c r="D1336" s="177">
        <f>IF(OR(COUNTIF($B$2:$B1335,Input!$F1352)&lt;1,COUNTIF($O$2:$O1335,Input!$C1352)&lt;1),Input!H1352,0)</f>
        <v>0</v>
      </c>
      <c r="E1336" s="177">
        <f>IF(OR(COUNTIF($B$2:$B1335,Input!$F1352)&lt;1,COUNTIF($O$2:$O1335,Input!$C1352)&lt;1),Input!I1352,0)</f>
        <v>0</v>
      </c>
      <c r="F1336" s="177">
        <f>IF(OR(COUNTIF($B$2:$B1335,Input!$F1352)&lt;1,COUNTIF($O$2:$O1335,Input!$C1352)&lt;1),Input!J1352,0)</f>
        <v>0</v>
      </c>
      <c r="G1336" s="177">
        <f>IF(OR(COUNTIF($B$2:$B1335,Input!$F1352)&lt;1,COUNTIF($O$2:$O1335,Input!$C1352)&lt;1),Input!K1352,0)</f>
        <v>0</v>
      </c>
      <c r="H1336" s="177">
        <f>IF(OR(COUNTIF($B$2:$B1335,Input!$F1352)&lt;1,COUNTIF($O$2:$O1335,Input!$C1352)&lt;1),Input!L1352,0)</f>
        <v>0</v>
      </c>
      <c r="I1336" s="177">
        <f>IF(OR(COUNTIF($B$2:$B1335,Input!$F1352)&lt;1,COUNTIF($O$2:$O1335,Input!$C1352)&lt;1),Input!M1352,0)</f>
        <v>0</v>
      </c>
      <c r="J1336" s="177">
        <f>IF(OR(COUNTIF($B$2:$B1335,Input!$F1352)&lt;1,COUNTIF($O$2:$O1335,Input!$C1352)&lt;1),Input!N1352,0)</f>
        <v>0</v>
      </c>
      <c r="K1336" s="177">
        <f>IF(OR(COUNTIF($B$2:$B1335,Input!$F1352)&lt;1,COUNTIF($O$2:$O1335,Input!$C1352)&lt;1),Input!O1352,0)</f>
        <v>0</v>
      </c>
      <c r="L1336" s="177">
        <f>IF(OR(COUNTIF($B$2:$B1335,Input!$F1352)&lt;1,COUNTIF($O$2:$O1335,Input!$C1352)&lt;1),Input!P1352,0)</f>
        <v>0</v>
      </c>
      <c r="M1336" s="129" t="str">
        <f t="shared" si="176"/>
        <v/>
      </c>
      <c r="N1336" s="161">
        <f t="shared" si="174"/>
        <v>0</v>
      </c>
      <c r="O1336" s="168">
        <f>Input!C1352</f>
        <v>0</v>
      </c>
      <c r="P1336" s="168"/>
      <c r="R1336" s="131">
        <f t="shared" si="175"/>
        <v>0</v>
      </c>
      <c r="S1336" s="133" t="str">
        <f t="shared" si="177"/>
        <v xml:space="preserve"> </v>
      </c>
      <c r="T1336" s="133"/>
      <c r="U1336" s="132" t="str">
        <f>_xlfn.IFNA(IF($D1336=0,LOOKUP($F1336,{0.1,0.2,0.3,0.4,0.5,0.6,0.7,0.8,0.9,1},{22,34,46,58,70,82,94,106,118,130}),""),"")</f>
        <v/>
      </c>
      <c r="V1336" s="132" t="str">
        <f>_xlfn.IFNA(IF($D1336=1,LOOKUP($F1336,{0.1,0.2,0.3,0.4,0.5,0.6,0.7,0.8,0.9,1},{23,35,47,59,71,83,95,107,119,131}),""),"")</f>
        <v/>
      </c>
      <c r="W1336" s="132" t="str">
        <f>_xlfn.IFNA(IF($D1336=2,LOOKUP($F1336,{0.1,0.2,0.3,0.4,0.5,0.6,0.7,0.8,0.9,1},{24,36,48,60,72,84,96,108,120,132}),""),"")</f>
        <v/>
      </c>
      <c r="X1336" s="132" t="str">
        <f>_xlfn.IFNA(IF($D1336=3,LOOKUP($F1336,{0.1,0.2,0.3,0.4,0.5,0.6,0.7,0.8,0.9,1},{25,37,49,61,73,85,97,109,121,133}),""),"")</f>
        <v/>
      </c>
      <c r="Y1336" s="132" t="str">
        <f>_xlfn.IFNA(IF($D1336=4,LOOKUP($F1336,{0.1,0.2,0.3,0.4,0.5,0.6,0.7,0.8,0.9,1},{26,38,50,62,74,86,98,110,122,134}),""),"")</f>
        <v/>
      </c>
      <c r="Z1336" s="132" t="str">
        <f>_xlfn.IFNA(IF($D1336=5,LOOKUP($F1336,{0.1,0.2,0.3,0.4,0.5,0.6,0.7,0.8,0.9,1},{27,39,51,63,75,87,99,111,123,135}),""),"")</f>
        <v/>
      </c>
      <c r="AA1336" s="132">
        <f t="shared" si="178"/>
        <v>0</v>
      </c>
      <c r="AB1336" s="132" t="str">
        <f t="shared" si="179"/>
        <v>00</v>
      </c>
      <c r="AC1336" s="82" t="e">
        <f>VLOOKUP(AB1336,'AMI Ref'!T:U,2,FALSE)</f>
        <v>#N/A</v>
      </c>
      <c r="AD1336" s="124"/>
      <c r="AE1336" s="81" t="str">
        <f>_xlfn.IFNA(IF($D1336=0,IF($J1336="Not Paid by Tenant",0,INDEX('AMI Ref'!$K$5:$N$5,MATCH($J1336,{"Oil","Gas","Electric - Other","ELECTRIC - HEAT PUMP"},0))),0),"")</f>
        <v/>
      </c>
      <c r="AF1336" s="81">
        <f>_xlfn.IFNA(IF($D1336=1,IF($J1336="Not Paid by Tenant",0,INDEX('AMI Ref'!$K$6:$N$6,MATCH($J1336,{"Oil","Gas","Electric - Other","ELECTRIC - HEAT PUMP"},0))),0),"")</f>
        <v>0</v>
      </c>
      <c r="AG1336" s="81">
        <f>_xlfn.IFNA(IF($D1336=2,IF($J1336="Not Paid by Tenant",0,INDEX('AMI Ref'!$K$7:$N$7,MATCH($J1336,{"Oil","Gas","Electric - Other","ELECTRIC - HEAT PUMP"},0))),0),"")</f>
        <v>0</v>
      </c>
      <c r="AH1336" s="81">
        <f>_xlfn.IFNA(IF($D1336=3,IF($J1336="Not Paid by Tenant",0,INDEX('AMI Ref'!$K$8:$N$8,MATCH($J1336,{"Oil","Gas","Electric - Other","ELECTRIC - HEAT PUMP"},0))),0),"")</f>
        <v>0</v>
      </c>
      <c r="AI1336" s="81">
        <f>_xlfn.IFNA(IF($D1336=4,IF($J1336="Not Paid by Tenant",0,INDEX('AMI Ref'!$K$9:$N$9,MATCH($J1336,{"Oil","Gas","Electric - Other","ELECTRIC - HEAT PUMP"},0))),0),"")</f>
        <v>0</v>
      </c>
      <c r="AJ1336" s="81">
        <f>_xlfn.IFNA(IF($D1336=5,IF($J1336="Not Paid by Tenant",0,INDEX('AMI Ref'!$K$10:$N$10,MATCH($J1336,{"Oil","Gas","Electric - Other","ELECTRIC - HEAT PUMP"},0))),0),"")</f>
        <v>0</v>
      </c>
      <c r="AK1336" s="128"/>
      <c r="AL1336" s="81" t="str">
        <f>_xlfn.IFNA(IF($D1336=0,IF($K1336="Not Paid by Tenant",0,INDEX('AMI Ref'!$O$5:$R$5,MATCH($K1336,{"Oil","Gas","Electric - Other","Electric ccASHP - split"},0))),0),"")</f>
        <v/>
      </c>
      <c r="AM1336" s="81">
        <f>_xlfn.IFNA(IF($D1336=1,IF($K1336="Not Paid by Tenant",0,INDEX('AMI Ref'!$O$6:$R$6,MATCH($K1336,{"Oil","Gas","Electric - Other","Electric ccASHP - split"},0))),0),"")</f>
        <v>0</v>
      </c>
      <c r="AN1336" s="81">
        <f>_xlfn.IFNA(IF($D1336=2,IF($K1336="Not Paid by Tenant",0,INDEX('AMI Ref'!$O$7:$R$7,MATCH($K1336,{"Oil","Gas","Electric - Other","Electric ccASHP - split"},0))),0),"")</f>
        <v>0</v>
      </c>
      <c r="AO1336" s="81">
        <f>_xlfn.IFNA(IF($D1336=3,IF($K1336="Not Paid by Tenant",0,INDEX('AMI Ref'!$O$8:$R$8,MATCH($K1336,{"Oil","Gas","Electric - Other","Electric ccASHP - split"},0))),0),"")</f>
        <v>0</v>
      </c>
      <c r="AP1336" s="81">
        <f>_xlfn.IFNA(IF($D1336=4,IF($K1336="Not Paid by Tenant",0,INDEX('AMI Ref'!$O$9:$R$9,MATCH($K1336,{"Oil","Gas","Electric - Other","Electric ccASHP - split"},0))),0),"")</f>
        <v>0</v>
      </c>
      <c r="AQ1336" s="81">
        <f>_xlfn.IFNA(IF($D1336=5,IF($K1336="Not Paid by Tenant",0,INDEX('AMI Ref'!$O$10:$R$10,MATCH($K1336,{"Oil","Gas","Electric - Other","Electric ccASHP - split"},0))),0),"")</f>
        <v>0</v>
      </c>
      <c r="AR1336" s="124">
        <f t="shared" si="180"/>
        <v>0</v>
      </c>
      <c r="AS1336" s="123" t="e">
        <f t="shared" si="181"/>
        <v>#N/A</v>
      </c>
    </row>
    <row r="1337" spans="1:45" x14ac:dyDescent="0.2">
      <c r="A1337" s="130">
        <v>1335</v>
      </c>
      <c r="B1337" s="177">
        <f>IF(OR(COUNTIF($B$2:$B1336,Input!$F1353)&lt;1,COUNTIF($O$2:$O1336,Input!$C1353)&lt;1),Input!F1353,0)</f>
        <v>0</v>
      </c>
      <c r="C1337" s="177">
        <f>IF(OR(COUNTIF($B$2:$B1336,Input!$F1353)&lt;1,COUNTIF($O$2:$O1336,Input!$C1353)&lt;1),Input!G1353,0)</f>
        <v>0</v>
      </c>
      <c r="D1337" s="177">
        <f>IF(OR(COUNTIF($B$2:$B1336,Input!$F1353)&lt;1,COUNTIF($O$2:$O1336,Input!$C1353)&lt;1),Input!H1353,0)</f>
        <v>0</v>
      </c>
      <c r="E1337" s="177">
        <f>IF(OR(COUNTIF($B$2:$B1336,Input!$F1353)&lt;1,COUNTIF($O$2:$O1336,Input!$C1353)&lt;1),Input!I1353,0)</f>
        <v>0</v>
      </c>
      <c r="F1337" s="177">
        <f>IF(OR(COUNTIF($B$2:$B1336,Input!$F1353)&lt;1,COUNTIF($O$2:$O1336,Input!$C1353)&lt;1),Input!J1353,0)</f>
        <v>0</v>
      </c>
      <c r="G1337" s="177">
        <f>IF(OR(COUNTIF($B$2:$B1336,Input!$F1353)&lt;1,COUNTIF($O$2:$O1336,Input!$C1353)&lt;1),Input!K1353,0)</f>
        <v>0</v>
      </c>
      <c r="H1337" s="177">
        <f>IF(OR(COUNTIF($B$2:$B1336,Input!$F1353)&lt;1,COUNTIF($O$2:$O1336,Input!$C1353)&lt;1),Input!L1353,0)</f>
        <v>0</v>
      </c>
      <c r="I1337" s="177">
        <f>IF(OR(COUNTIF($B$2:$B1336,Input!$F1353)&lt;1,COUNTIF($O$2:$O1336,Input!$C1353)&lt;1),Input!M1353,0)</f>
        <v>0</v>
      </c>
      <c r="J1337" s="177">
        <f>IF(OR(COUNTIF($B$2:$B1336,Input!$F1353)&lt;1,COUNTIF($O$2:$O1336,Input!$C1353)&lt;1),Input!N1353,0)</f>
        <v>0</v>
      </c>
      <c r="K1337" s="177">
        <f>IF(OR(COUNTIF($B$2:$B1336,Input!$F1353)&lt;1,COUNTIF($O$2:$O1336,Input!$C1353)&lt;1),Input!O1353,0)</f>
        <v>0</v>
      </c>
      <c r="L1337" s="177">
        <f>IF(OR(COUNTIF($B$2:$B1336,Input!$F1353)&lt;1,COUNTIF($O$2:$O1336,Input!$C1353)&lt;1),Input!P1353,0)</f>
        <v>0</v>
      </c>
      <c r="M1337" s="129" t="str">
        <f t="shared" si="176"/>
        <v/>
      </c>
      <c r="N1337" s="161">
        <f t="shared" si="174"/>
        <v>0</v>
      </c>
      <c r="O1337" s="168">
        <f>Input!C1353</f>
        <v>0</v>
      </c>
      <c r="P1337" s="168"/>
      <c r="R1337" s="131">
        <f t="shared" si="175"/>
        <v>0</v>
      </c>
      <c r="S1337" s="133" t="str">
        <f t="shared" si="177"/>
        <v xml:space="preserve"> </v>
      </c>
      <c r="T1337" s="133"/>
      <c r="U1337" s="132" t="str">
        <f>_xlfn.IFNA(IF($D1337=0,LOOKUP($F1337,{0.1,0.2,0.3,0.4,0.5,0.6,0.7,0.8,0.9,1},{22,34,46,58,70,82,94,106,118,130}),""),"")</f>
        <v/>
      </c>
      <c r="V1337" s="132" t="str">
        <f>_xlfn.IFNA(IF($D1337=1,LOOKUP($F1337,{0.1,0.2,0.3,0.4,0.5,0.6,0.7,0.8,0.9,1},{23,35,47,59,71,83,95,107,119,131}),""),"")</f>
        <v/>
      </c>
      <c r="W1337" s="132" t="str">
        <f>_xlfn.IFNA(IF($D1337=2,LOOKUP($F1337,{0.1,0.2,0.3,0.4,0.5,0.6,0.7,0.8,0.9,1},{24,36,48,60,72,84,96,108,120,132}),""),"")</f>
        <v/>
      </c>
      <c r="X1337" s="132" t="str">
        <f>_xlfn.IFNA(IF($D1337=3,LOOKUP($F1337,{0.1,0.2,0.3,0.4,0.5,0.6,0.7,0.8,0.9,1},{25,37,49,61,73,85,97,109,121,133}),""),"")</f>
        <v/>
      </c>
      <c r="Y1337" s="132" t="str">
        <f>_xlfn.IFNA(IF($D1337=4,LOOKUP($F1337,{0.1,0.2,0.3,0.4,0.5,0.6,0.7,0.8,0.9,1},{26,38,50,62,74,86,98,110,122,134}),""),"")</f>
        <v/>
      </c>
      <c r="Z1337" s="132" t="str">
        <f>_xlfn.IFNA(IF($D1337=5,LOOKUP($F1337,{0.1,0.2,0.3,0.4,0.5,0.6,0.7,0.8,0.9,1},{27,39,51,63,75,87,99,111,123,135}),""),"")</f>
        <v/>
      </c>
      <c r="AA1337" s="132">
        <f t="shared" si="178"/>
        <v>0</v>
      </c>
      <c r="AB1337" s="132" t="str">
        <f t="shared" si="179"/>
        <v>00</v>
      </c>
      <c r="AC1337" s="82" t="e">
        <f>VLOOKUP(AB1337,'AMI Ref'!T:U,2,FALSE)</f>
        <v>#N/A</v>
      </c>
      <c r="AD1337" s="124"/>
      <c r="AE1337" s="81" t="str">
        <f>_xlfn.IFNA(IF($D1337=0,IF($J1337="Not Paid by Tenant",0,INDEX('AMI Ref'!$K$5:$N$5,MATCH($J1337,{"Oil","Gas","Electric - Other","ELECTRIC - HEAT PUMP"},0))),0),"")</f>
        <v/>
      </c>
      <c r="AF1337" s="81">
        <f>_xlfn.IFNA(IF($D1337=1,IF($J1337="Not Paid by Tenant",0,INDEX('AMI Ref'!$K$6:$N$6,MATCH($J1337,{"Oil","Gas","Electric - Other","ELECTRIC - HEAT PUMP"},0))),0),"")</f>
        <v>0</v>
      </c>
      <c r="AG1337" s="81">
        <f>_xlfn.IFNA(IF($D1337=2,IF($J1337="Not Paid by Tenant",0,INDEX('AMI Ref'!$K$7:$N$7,MATCH($J1337,{"Oil","Gas","Electric - Other","ELECTRIC - HEAT PUMP"},0))),0),"")</f>
        <v>0</v>
      </c>
      <c r="AH1337" s="81">
        <f>_xlfn.IFNA(IF($D1337=3,IF($J1337="Not Paid by Tenant",0,INDEX('AMI Ref'!$K$8:$N$8,MATCH($J1337,{"Oil","Gas","Electric - Other","ELECTRIC - HEAT PUMP"},0))),0),"")</f>
        <v>0</v>
      </c>
      <c r="AI1337" s="81">
        <f>_xlfn.IFNA(IF($D1337=4,IF($J1337="Not Paid by Tenant",0,INDEX('AMI Ref'!$K$9:$N$9,MATCH($J1337,{"Oil","Gas","Electric - Other","ELECTRIC - HEAT PUMP"},0))),0),"")</f>
        <v>0</v>
      </c>
      <c r="AJ1337" s="81">
        <f>_xlfn.IFNA(IF($D1337=5,IF($J1337="Not Paid by Tenant",0,INDEX('AMI Ref'!$K$10:$N$10,MATCH($J1337,{"Oil","Gas","Electric - Other","ELECTRIC - HEAT PUMP"},0))),0),"")</f>
        <v>0</v>
      </c>
      <c r="AK1337" s="128"/>
      <c r="AL1337" s="81" t="str">
        <f>_xlfn.IFNA(IF($D1337=0,IF($K1337="Not Paid by Tenant",0,INDEX('AMI Ref'!$O$5:$R$5,MATCH($K1337,{"Oil","Gas","Electric - Other","Electric ccASHP - split"},0))),0),"")</f>
        <v/>
      </c>
      <c r="AM1337" s="81">
        <f>_xlfn.IFNA(IF($D1337=1,IF($K1337="Not Paid by Tenant",0,INDEX('AMI Ref'!$O$6:$R$6,MATCH($K1337,{"Oil","Gas","Electric - Other","Electric ccASHP - split"},0))),0),"")</f>
        <v>0</v>
      </c>
      <c r="AN1337" s="81">
        <f>_xlfn.IFNA(IF($D1337=2,IF($K1337="Not Paid by Tenant",0,INDEX('AMI Ref'!$O$7:$R$7,MATCH($K1337,{"Oil","Gas","Electric - Other","Electric ccASHP - split"},0))),0),"")</f>
        <v>0</v>
      </c>
      <c r="AO1337" s="81">
        <f>_xlfn.IFNA(IF($D1337=3,IF($K1337="Not Paid by Tenant",0,INDEX('AMI Ref'!$O$8:$R$8,MATCH($K1337,{"Oil","Gas","Electric - Other","Electric ccASHP - split"},0))),0),"")</f>
        <v>0</v>
      </c>
      <c r="AP1337" s="81">
        <f>_xlfn.IFNA(IF($D1337=4,IF($K1337="Not Paid by Tenant",0,INDEX('AMI Ref'!$O$9:$R$9,MATCH($K1337,{"Oil","Gas","Electric - Other","Electric ccASHP - split"},0))),0),"")</f>
        <v>0</v>
      </c>
      <c r="AQ1337" s="81">
        <f>_xlfn.IFNA(IF($D1337=5,IF($K1337="Not Paid by Tenant",0,INDEX('AMI Ref'!$O$10:$R$10,MATCH($K1337,{"Oil","Gas","Electric - Other","Electric ccASHP - split"},0))),0),"")</f>
        <v>0</v>
      </c>
      <c r="AR1337" s="124">
        <f t="shared" si="180"/>
        <v>0</v>
      </c>
      <c r="AS1337" s="123" t="e">
        <f t="shared" si="181"/>
        <v>#N/A</v>
      </c>
    </row>
    <row r="1338" spans="1:45" x14ac:dyDescent="0.2">
      <c r="A1338" s="130">
        <v>1336</v>
      </c>
      <c r="B1338" s="177">
        <f>IF(OR(COUNTIF($B$2:$B1337,Input!$F1354)&lt;1,COUNTIF($O$2:$O1337,Input!$C1354)&lt;1),Input!F1354,0)</f>
        <v>0</v>
      </c>
      <c r="C1338" s="177">
        <f>IF(OR(COUNTIF($B$2:$B1337,Input!$F1354)&lt;1,COUNTIF($O$2:$O1337,Input!$C1354)&lt;1),Input!G1354,0)</f>
        <v>0</v>
      </c>
      <c r="D1338" s="177">
        <f>IF(OR(COUNTIF($B$2:$B1337,Input!$F1354)&lt;1,COUNTIF($O$2:$O1337,Input!$C1354)&lt;1),Input!H1354,0)</f>
        <v>0</v>
      </c>
      <c r="E1338" s="177">
        <f>IF(OR(COUNTIF($B$2:$B1337,Input!$F1354)&lt;1,COUNTIF($O$2:$O1337,Input!$C1354)&lt;1),Input!I1354,0)</f>
        <v>0</v>
      </c>
      <c r="F1338" s="177">
        <f>IF(OR(COUNTIF($B$2:$B1337,Input!$F1354)&lt;1,COUNTIF($O$2:$O1337,Input!$C1354)&lt;1),Input!J1354,0)</f>
        <v>0</v>
      </c>
      <c r="G1338" s="177">
        <f>IF(OR(COUNTIF($B$2:$B1337,Input!$F1354)&lt;1,COUNTIF($O$2:$O1337,Input!$C1354)&lt;1),Input!K1354,0)</f>
        <v>0</v>
      </c>
      <c r="H1338" s="177">
        <f>IF(OR(COUNTIF($B$2:$B1337,Input!$F1354)&lt;1,COUNTIF($O$2:$O1337,Input!$C1354)&lt;1),Input!L1354,0)</f>
        <v>0</v>
      </c>
      <c r="I1338" s="177">
        <f>IF(OR(COUNTIF($B$2:$B1337,Input!$F1354)&lt;1,COUNTIF($O$2:$O1337,Input!$C1354)&lt;1),Input!M1354,0)</f>
        <v>0</v>
      </c>
      <c r="J1338" s="177">
        <f>IF(OR(COUNTIF($B$2:$B1337,Input!$F1354)&lt;1,COUNTIF($O$2:$O1337,Input!$C1354)&lt;1),Input!N1354,0)</f>
        <v>0</v>
      </c>
      <c r="K1338" s="177">
        <f>IF(OR(COUNTIF($B$2:$B1337,Input!$F1354)&lt;1,COUNTIF($O$2:$O1337,Input!$C1354)&lt;1),Input!O1354,0)</f>
        <v>0</v>
      </c>
      <c r="L1338" s="177">
        <f>IF(OR(COUNTIF($B$2:$B1337,Input!$F1354)&lt;1,COUNTIF($O$2:$O1337,Input!$C1354)&lt;1),Input!P1354,0)</f>
        <v>0</v>
      </c>
      <c r="M1338" s="129" t="str">
        <f t="shared" si="176"/>
        <v/>
      </c>
      <c r="N1338" s="161">
        <f t="shared" si="174"/>
        <v>0</v>
      </c>
      <c r="O1338" s="168">
        <f>Input!C1354</f>
        <v>0</v>
      </c>
      <c r="P1338" s="168"/>
      <c r="R1338" s="131">
        <f t="shared" si="175"/>
        <v>0</v>
      </c>
      <c r="S1338" s="133" t="str">
        <f t="shared" si="177"/>
        <v xml:space="preserve"> </v>
      </c>
      <c r="T1338" s="133"/>
      <c r="U1338" s="132" t="str">
        <f>_xlfn.IFNA(IF($D1338=0,LOOKUP($F1338,{0.1,0.2,0.3,0.4,0.5,0.6,0.7,0.8,0.9,1},{22,34,46,58,70,82,94,106,118,130}),""),"")</f>
        <v/>
      </c>
      <c r="V1338" s="132" t="str">
        <f>_xlfn.IFNA(IF($D1338=1,LOOKUP($F1338,{0.1,0.2,0.3,0.4,0.5,0.6,0.7,0.8,0.9,1},{23,35,47,59,71,83,95,107,119,131}),""),"")</f>
        <v/>
      </c>
      <c r="W1338" s="132" t="str">
        <f>_xlfn.IFNA(IF($D1338=2,LOOKUP($F1338,{0.1,0.2,0.3,0.4,0.5,0.6,0.7,0.8,0.9,1},{24,36,48,60,72,84,96,108,120,132}),""),"")</f>
        <v/>
      </c>
      <c r="X1338" s="132" t="str">
        <f>_xlfn.IFNA(IF($D1338=3,LOOKUP($F1338,{0.1,0.2,0.3,0.4,0.5,0.6,0.7,0.8,0.9,1},{25,37,49,61,73,85,97,109,121,133}),""),"")</f>
        <v/>
      </c>
      <c r="Y1338" s="132" t="str">
        <f>_xlfn.IFNA(IF($D1338=4,LOOKUP($F1338,{0.1,0.2,0.3,0.4,0.5,0.6,0.7,0.8,0.9,1},{26,38,50,62,74,86,98,110,122,134}),""),"")</f>
        <v/>
      </c>
      <c r="Z1338" s="132" t="str">
        <f>_xlfn.IFNA(IF($D1338=5,LOOKUP($F1338,{0.1,0.2,0.3,0.4,0.5,0.6,0.7,0.8,0.9,1},{27,39,51,63,75,87,99,111,123,135}),""),"")</f>
        <v/>
      </c>
      <c r="AA1338" s="132">
        <f t="shared" si="178"/>
        <v>0</v>
      </c>
      <c r="AB1338" s="132" t="str">
        <f t="shared" si="179"/>
        <v>00</v>
      </c>
      <c r="AC1338" s="82" t="e">
        <f>VLOOKUP(AB1338,'AMI Ref'!T:U,2,FALSE)</f>
        <v>#N/A</v>
      </c>
      <c r="AD1338" s="124"/>
      <c r="AE1338" s="81" t="str">
        <f>_xlfn.IFNA(IF($D1338=0,IF($J1338="Not Paid by Tenant",0,INDEX('AMI Ref'!$K$5:$N$5,MATCH($J1338,{"Oil","Gas","Electric - Other","ELECTRIC - HEAT PUMP"},0))),0),"")</f>
        <v/>
      </c>
      <c r="AF1338" s="81">
        <f>_xlfn.IFNA(IF($D1338=1,IF($J1338="Not Paid by Tenant",0,INDEX('AMI Ref'!$K$6:$N$6,MATCH($J1338,{"Oil","Gas","Electric - Other","ELECTRIC - HEAT PUMP"},0))),0),"")</f>
        <v>0</v>
      </c>
      <c r="AG1338" s="81">
        <f>_xlfn.IFNA(IF($D1338=2,IF($J1338="Not Paid by Tenant",0,INDEX('AMI Ref'!$K$7:$N$7,MATCH($J1338,{"Oil","Gas","Electric - Other","ELECTRIC - HEAT PUMP"},0))),0),"")</f>
        <v>0</v>
      </c>
      <c r="AH1338" s="81">
        <f>_xlfn.IFNA(IF($D1338=3,IF($J1338="Not Paid by Tenant",0,INDEX('AMI Ref'!$K$8:$N$8,MATCH($J1338,{"Oil","Gas","Electric - Other","ELECTRIC - HEAT PUMP"},0))),0),"")</f>
        <v>0</v>
      </c>
      <c r="AI1338" s="81">
        <f>_xlfn.IFNA(IF($D1338=4,IF($J1338="Not Paid by Tenant",0,INDEX('AMI Ref'!$K$9:$N$9,MATCH($J1338,{"Oil","Gas","Electric - Other","ELECTRIC - HEAT PUMP"},0))),0),"")</f>
        <v>0</v>
      </c>
      <c r="AJ1338" s="81">
        <f>_xlfn.IFNA(IF($D1338=5,IF($J1338="Not Paid by Tenant",0,INDEX('AMI Ref'!$K$10:$N$10,MATCH($J1338,{"Oil","Gas","Electric - Other","ELECTRIC - HEAT PUMP"},0))),0),"")</f>
        <v>0</v>
      </c>
      <c r="AK1338" s="128"/>
      <c r="AL1338" s="81" t="str">
        <f>_xlfn.IFNA(IF($D1338=0,IF($K1338="Not Paid by Tenant",0,INDEX('AMI Ref'!$O$5:$R$5,MATCH($K1338,{"Oil","Gas","Electric - Other","Electric ccASHP - split"},0))),0),"")</f>
        <v/>
      </c>
      <c r="AM1338" s="81">
        <f>_xlfn.IFNA(IF($D1338=1,IF($K1338="Not Paid by Tenant",0,INDEX('AMI Ref'!$O$6:$R$6,MATCH($K1338,{"Oil","Gas","Electric - Other","Electric ccASHP - split"},0))),0),"")</f>
        <v>0</v>
      </c>
      <c r="AN1338" s="81">
        <f>_xlfn.IFNA(IF($D1338=2,IF($K1338="Not Paid by Tenant",0,INDEX('AMI Ref'!$O$7:$R$7,MATCH($K1338,{"Oil","Gas","Electric - Other","Electric ccASHP - split"},0))),0),"")</f>
        <v>0</v>
      </c>
      <c r="AO1338" s="81">
        <f>_xlfn.IFNA(IF($D1338=3,IF($K1338="Not Paid by Tenant",0,INDEX('AMI Ref'!$O$8:$R$8,MATCH($K1338,{"Oil","Gas","Electric - Other","Electric ccASHP - split"},0))),0),"")</f>
        <v>0</v>
      </c>
      <c r="AP1338" s="81">
        <f>_xlfn.IFNA(IF($D1338=4,IF($K1338="Not Paid by Tenant",0,INDEX('AMI Ref'!$O$9:$R$9,MATCH($K1338,{"Oil","Gas","Electric - Other","Electric ccASHP - split"},0))),0),"")</f>
        <v>0</v>
      </c>
      <c r="AQ1338" s="81">
        <f>_xlfn.IFNA(IF($D1338=5,IF($K1338="Not Paid by Tenant",0,INDEX('AMI Ref'!$O$10:$R$10,MATCH($K1338,{"Oil","Gas","Electric - Other","Electric ccASHP - split"},0))),0),"")</f>
        <v>0</v>
      </c>
      <c r="AR1338" s="124">
        <f t="shared" si="180"/>
        <v>0</v>
      </c>
      <c r="AS1338" s="123" t="e">
        <f t="shared" si="181"/>
        <v>#N/A</v>
      </c>
    </row>
    <row r="1339" spans="1:45" x14ac:dyDescent="0.2">
      <c r="A1339" s="130">
        <v>1337</v>
      </c>
      <c r="B1339" s="177">
        <f>IF(OR(COUNTIF($B$2:$B1338,Input!$F1355)&lt;1,COUNTIF($O$2:$O1338,Input!$C1355)&lt;1),Input!F1355,0)</f>
        <v>0</v>
      </c>
      <c r="C1339" s="177">
        <f>IF(OR(COUNTIF($B$2:$B1338,Input!$F1355)&lt;1,COUNTIF($O$2:$O1338,Input!$C1355)&lt;1),Input!G1355,0)</f>
        <v>0</v>
      </c>
      <c r="D1339" s="177">
        <f>IF(OR(COUNTIF($B$2:$B1338,Input!$F1355)&lt;1,COUNTIF($O$2:$O1338,Input!$C1355)&lt;1),Input!H1355,0)</f>
        <v>0</v>
      </c>
      <c r="E1339" s="177">
        <f>IF(OR(COUNTIF($B$2:$B1338,Input!$F1355)&lt;1,COUNTIF($O$2:$O1338,Input!$C1355)&lt;1),Input!I1355,0)</f>
        <v>0</v>
      </c>
      <c r="F1339" s="177">
        <f>IF(OR(COUNTIF($B$2:$B1338,Input!$F1355)&lt;1,COUNTIF($O$2:$O1338,Input!$C1355)&lt;1),Input!J1355,0)</f>
        <v>0</v>
      </c>
      <c r="G1339" s="177">
        <f>IF(OR(COUNTIF($B$2:$B1338,Input!$F1355)&lt;1,COUNTIF($O$2:$O1338,Input!$C1355)&lt;1),Input!K1355,0)</f>
        <v>0</v>
      </c>
      <c r="H1339" s="177">
        <f>IF(OR(COUNTIF($B$2:$B1338,Input!$F1355)&lt;1,COUNTIF($O$2:$O1338,Input!$C1355)&lt;1),Input!L1355,0)</f>
        <v>0</v>
      </c>
      <c r="I1339" s="177">
        <f>IF(OR(COUNTIF($B$2:$B1338,Input!$F1355)&lt;1,COUNTIF($O$2:$O1338,Input!$C1355)&lt;1),Input!M1355,0)</f>
        <v>0</v>
      </c>
      <c r="J1339" s="177">
        <f>IF(OR(COUNTIF($B$2:$B1338,Input!$F1355)&lt;1,COUNTIF($O$2:$O1338,Input!$C1355)&lt;1),Input!N1355,0)</f>
        <v>0</v>
      </c>
      <c r="K1339" s="177">
        <f>IF(OR(COUNTIF($B$2:$B1338,Input!$F1355)&lt;1,COUNTIF($O$2:$O1338,Input!$C1355)&lt;1),Input!O1355,0)</f>
        <v>0</v>
      </c>
      <c r="L1339" s="177">
        <f>IF(OR(COUNTIF($B$2:$B1338,Input!$F1355)&lt;1,COUNTIF($O$2:$O1338,Input!$C1355)&lt;1),Input!P1355,0)</f>
        <v>0</v>
      </c>
      <c r="M1339" s="129" t="str">
        <f t="shared" si="176"/>
        <v/>
      </c>
      <c r="N1339" s="161">
        <f t="shared" si="174"/>
        <v>0</v>
      </c>
      <c r="O1339" s="168">
        <f>Input!C1355</f>
        <v>0</v>
      </c>
      <c r="P1339" s="168"/>
      <c r="R1339" s="131">
        <f t="shared" si="175"/>
        <v>0</v>
      </c>
      <c r="S1339" s="133" t="str">
        <f t="shared" si="177"/>
        <v xml:space="preserve"> </v>
      </c>
      <c r="T1339" s="133"/>
      <c r="U1339" s="132" t="str">
        <f>_xlfn.IFNA(IF($D1339=0,LOOKUP($F1339,{0.1,0.2,0.3,0.4,0.5,0.6,0.7,0.8,0.9,1},{22,34,46,58,70,82,94,106,118,130}),""),"")</f>
        <v/>
      </c>
      <c r="V1339" s="132" t="str">
        <f>_xlfn.IFNA(IF($D1339=1,LOOKUP($F1339,{0.1,0.2,0.3,0.4,0.5,0.6,0.7,0.8,0.9,1},{23,35,47,59,71,83,95,107,119,131}),""),"")</f>
        <v/>
      </c>
      <c r="W1339" s="132" t="str">
        <f>_xlfn.IFNA(IF($D1339=2,LOOKUP($F1339,{0.1,0.2,0.3,0.4,0.5,0.6,0.7,0.8,0.9,1},{24,36,48,60,72,84,96,108,120,132}),""),"")</f>
        <v/>
      </c>
      <c r="X1339" s="132" t="str">
        <f>_xlfn.IFNA(IF($D1339=3,LOOKUP($F1339,{0.1,0.2,0.3,0.4,0.5,0.6,0.7,0.8,0.9,1},{25,37,49,61,73,85,97,109,121,133}),""),"")</f>
        <v/>
      </c>
      <c r="Y1339" s="132" t="str">
        <f>_xlfn.IFNA(IF($D1339=4,LOOKUP($F1339,{0.1,0.2,0.3,0.4,0.5,0.6,0.7,0.8,0.9,1},{26,38,50,62,74,86,98,110,122,134}),""),"")</f>
        <v/>
      </c>
      <c r="Z1339" s="132" t="str">
        <f>_xlfn.IFNA(IF($D1339=5,LOOKUP($F1339,{0.1,0.2,0.3,0.4,0.5,0.6,0.7,0.8,0.9,1},{27,39,51,63,75,87,99,111,123,135}),""),"")</f>
        <v/>
      </c>
      <c r="AA1339" s="132">
        <f t="shared" si="178"/>
        <v>0</v>
      </c>
      <c r="AB1339" s="132" t="str">
        <f t="shared" si="179"/>
        <v>00</v>
      </c>
      <c r="AC1339" s="82" t="e">
        <f>VLOOKUP(AB1339,'AMI Ref'!T:U,2,FALSE)</f>
        <v>#N/A</v>
      </c>
      <c r="AD1339" s="124"/>
      <c r="AE1339" s="81" t="str">
        <f>_xlfn.IFNA(IF($D1339=0,IF($J1339="Not Paid by Tenant",0,INDEX('AMI Ref'!$K$5:$N$5,MATCH($J1339,{"Oil","Gas","Electric - Other","ELECTRIC - HEAT PUMP"},0))),0),"")</f>
        <v/>
      </c>
      <c r="AF1339" s="81">
        <f>_xlfn.IFNA(IF($D1339=1,IF($J1339="Not Paid by Tenant",0,INDEX('AMI Ref'!$K$6:$N$6,MATCH($J1339,{"Oil","Gas","Electric - Other","ELECTRIC - HEAT PUMP"},0))),0),"")</f>
        <v>0</v>
      </c>
      <c r="AG1339" s="81">
        <f>_xlfn.IFNA(IF($D1339=2,IF($J1339="Not Paid by Tenant",0,INDEX('AMI Ref'!$K$7:$N$7,MATCH($J1339,{"Oil","Gas","Electric - Other","ELECTRIC - HEAT PUMP"},0))),0),"")</f>
        <v>0</v>
      </c>
      <c r="AH1339" s="81">
        <f>_xlfn.IFNA(IF($D1339=3,IF($J1339="Not Paid by Tenant",0,INDEX('AMI Ref'!$K$8:$N$8,MATCH($J1339,{"Oil","Gas","Electric - Other","ELECTRIC - HEAT PUMP"},0))),0),"")</f>
        <v>0</v>
      </c>
      <c r="AI1339" s="81">
        <f>_xlfn.IFNA(IF($D1339=4,IF($J1339="Not Paid by Tenant",0,INDEX('AMI Ref'!$K$9:$N$9,MATCH($J1339,{"Oil","Gas","Electric - Other","ELECTRIC - HEAT PUMP"},0))),0),"")</f>
        <v>0</v>
      </c>
      <c r="AJ1339" s="81">
        <f>_xlfn.IFNA(IF($D1339=5,IF($J1339="Not Paid by Tenant",0,INDEX('AMI Ref'!$K$10:$N$10,MATCH($J1339,{"Oil","Gas","Electric - Other","ELECTRIC - HEAT PUMP"},0))),0),"")</f>
        <v>0</v>
      </c>
      <c r="AK1339" s="128"/>
      <c r="AL1339" s="81" t="str">
        <f>_xlfn.IFNA(IF($D1339=0,IF($K1339="Not Paid by Tenant",0,INDEX('AMI Ref'!$O$5:$R$5,MATCH($K1339,{"Oil","Gas","Electric - Other","Electric ccASHP - split"},0))),0),"")</f>
        <v/>
      </c>
      <c r="AM1339" s="81">
        <f>_xlfn.IFNA(IF($D1339=1,IF($K1339="Not Paid by Tenant",0,INDEX('AMI Ref'!$O$6:$R$6,MATCH($K1339,{"Oil","Gas","Electric - Other","Electric ccASHP - split"},0))),0),"")</f>
        <v>0</v>
      </c>
      <c r="AN1339" s="81">
        <f>_xlfn.IFNA(IF($D1339=2,IF($K1339="Not Paid by Tenant",0,INDEX('AMI Ref'!$O$7:$R$7,MATCH($K1339,{"Oil","Gas","Electric - Other","Electric ccASHP - split"},0))),0),"")</f>
        <v>0</v>
      </c>
      <c r="AO1339" s="81">
        <f>_xlfn.IFNA(IF($D1339=3,IF($K1339="Not Paid by Tenant",0,INDEX('AMI Ref'!$O$8:$R$8,MATCH($K1339,{"Oil","Gas","Electric - Other","Electric ccASHP - split"},0))),0),"")</f>
        <v>0</v>
      </c>
      <c r="AP1339" s="81">
        <f>_xlfn.IFNA(IF($D1339=4,IF($K1339="Not Paid by Tenant",0,INDEX('AMI Ref'!$O$9:$R$9,MATCH($K1339,{"Oil","Gas","Electric - Other","Electric ccASHP - split"},0))),0),"")</f>
        <v>0</v>
      </c>
      <c r="AQ1339" s="81">
        <f>_xlfn.IFNA(IF($D1339=5,IF($K1339="Not Paid by Tenant",0,INDEX('AMI Ref'!$O$10:$R$10,MATCH($K1339,{"Oil","Gas","Electric - Other","Electric ccASHP - split"},0))),0),"")</f>
        <v>0</v>
      </c>
      <c r="AR1339" s="124">
        <f t="shared" si="180"/>
        <v>0</v>
      </c>
      <c r="AS1339" s="123" t="e">
        <f t="shared" si="181"/>
        <v>#N/A</v>
      </c>
    </row>
    <row r="1340" spans="1:45" x14ac:dyDescent="0.2">
      <c r="A1340" s="130">
        <v>1338</v>
      </c>
      <c r="B1340" s="177">
        <f>IF(OR(COUNTIF($B$2:$B1339,Input!$F1356)&lt;1,COUNTIF($O$2:$O1339,Input!$C1356)&lt;1),Input!F1356,0)</f>
        <v>0</v>
      </c>
      <c r="C1340" s="177">
        <f>IF(OR(COUNTIF($B$2:$B1339,Input!$F1356)&lt;1,COUNTIF($O$2:$O1339,Input!$C1356)&lt;1),Input!G1356,0)</f>
        <v>0</v>
      </c>
      <c r="D1340" s="177">
        <f>IF(OR(COUNTIF($B$2:$B1339,Input!$F1356)&lt;1,COUNTIF($O$2:$O1339,Input!$C1356)&lt;1),Input!H1356,0)</f>
        <v>0</v>
      </c>
      <c r="E1340" s="177">
        <f>IF(OR(COUNTIF($B$2:$B1339,Input!$F1356)&lt;1,COUNTIF($O$2:$O1339,Input!$C1356)&lt;1),Input!I1356,0)</f>
        <v>0</v>
      </c>
      <c r="F1340" s="177">
        <f>IF(OR(COUNTIF($B$2:$B1339,Input!$F1356)&lt;1,COUNTIF($O$2:$O1339,Input!$C1356)&lt;1),Input!J1356,0)</f>
        <v>0</v>
      </c>
      <c r="G1340" s="177">
        <f>IF(OR(COUNTIF($B$2:$B1339,Input!$F1356)&lt;1,COUNTIF($O$2:$O1339,Input!$C1356)&lt;1),Input!K1356,0)</f>
        <v>0</v>
      </c>
      <c r="H1340" s="177">
        <f>IF(OR(COUNTIF($B$2:$B1339,Input!$F1356)&lt;1,COUNTIF($O$2:$O1339,Input!$C1356)&lt;1),Input!L1356,0)</f>
        <v>0</v>
      </c>
      <c r="I1340" s="177">
        <f>IF(OR(COUNTIF($B$2:$B1339,Input!$F1356)&lt;1,COUNTIF($O$2:$O1339,Input!$C1356)&lt;1),Input!M1356,0)</f>
        <v>0</v>
      </c>
      <c r="J1340" s="177">
        <f>IF(OR(COUNTIF($B$2:$B1339,Input!$F1356)&lt;1,COUNTIF($O$2:$O1339,Input!$C1356)&lt;1),Input!N1356,0)</f>
        <v>0</v>
      </c>
      <c r="K1340" s="177">
        <f>IF(OR(COUNTIF($B$2:$B1339,Input!$F1356)&lt;1,COUNTIF($O$2:$O1339,Input!$C1356)&lt;1),Input!O1356,0)</f>
        <v>0</v>
      </c>
      <c r="L1340" s="177">
        <f>IF(OR(COUNTIF($B$2:$B1339,Input!$F1356)&lt;1,COUNTIF($O$2:$O1339,Input!$C1356)&lt;1),Input!P1356,0)</f>
        <v>0</v>
      </c>
      <c r="M1340" s="129" t="str">
        <f t="shared" si="176"/>
        <v/>
      </c>
      <c r="N1340" s="161">
        <f t="shared" si="174"/>
        <v>0</v>
      </c>
      <c r="O1340" s="168">
        <f>Input!C1356</f>
        <v>0</v>
      </c>
      <c r="P1340" s="168"/>
      <c r="R1340" s="131">
        <f t="shared" si="175"/>
        <v>0</v>
      </c>
      <c r="S1340" s="133" t="str">
        <f t="shared" si="177"/>
        <v xml:space="preserve"> </v>
      </c>
      <c r="T1340" s="133"/>
      <c r="U1340" s="132" t="str">
        <f>_xlfn.IFNA(IF($D1340=0,LOOKUP($F1340,{0.1,0.2,0.3,0.4,0.5,0.6,0.7,0.8,0.9,1},{22,34,46,58,70,82,94,106,118,130}),""),"")</f>
        <v/>
      </c>
      <c r="V1340" s="132" t="str">
        <f>_xlfn.IFNA(IF($D1340=1,LOOKUP($F1340,{0.1,0.2,0.3,0.4,0.5,0.6,0.7,0.8,0.9,1},{23,35,47,59,71,83,95,107,119,131}),""),"")</f>
        <v/>
      </c>
      <c r="W1340" s="132" t="str">
        <f>_xlfn.IFNA(IF($D1340=2,LOOKUP($F1340,{0.1,0.2,0.3,0.4,0.5,0.6,0.7,0.8,0.9,1},{24,36,48,60,72,84,96,108,120,132}),""),"")</f>
        <v/>
      </c>
      <c r="X1340" s="132" t="str">
        <f>_xlfn.IFNA(IF($D1340=3,LOOKUP($F1340,{0.1,0.2,0.3,0.4,0.5,0.6,0.7,0.8,0.9,1},{25,37,49,61,73,85,97,109,121,133}),""),"")</f>
        <v/>
      </c>
      <c r="Y1340" s="132" t="str">
        <f>_xlfn.IFNA(IF($D1340=4,LOOKUP($F1340,{0.1,0.2,0.3,0.4,0.5,0.6,0.7,0.8,0.9,1},{26,38,50,62,74,86,98,110,122,134}),""),"")</f>
        <v/>
      </c>
      <c r="Z1340" s="132" t="str">
        <f>_xlfn.IFNA(IF($D1340=5,LOOKUP($F1340,{0.1,0.2,0.3,0.4,0.5,0.6,0.7,0.8,0.9,1},{27,39,51,63,75,87,99,111,123,135}),""),"")</f>
        <v/>
      </c>
      <c r="AA1340" s="132">
        <f t="shared" si="178"/>
        <v>0</v>
      </c>
      <c r="AB1340" s="132" t="str">
        <f t="shared" si="179"/>
        <v>00</v>
      </c>
      <c r="AC1340" s="82" t="e">
        <f>VLOOKUP(AB1340,'AMI Ref'!T:U,2,FALSE)</f>
        <v>#N/A</v>
      </c>
      <c r="AD1340" s="124"/>
      <c r="AE1340" s="81" t="str">
        <f>_xlfn.IFNA(IF($D1340=0,IF($J1340="Not Paid by Tenant",0,INDEX('AMI Ref'!$K$5:$N$5,MATCH($J1340,{"Oil","Gas","Electric - Other","ELECTRIC - HEAT PUMP"},0))),0),"")</f>
        <v/>
      </c>
      <c r="AF1340" s="81">
        <f>_xlfn.IFNA(IF($D1340=1,IF($J1340="Not Paid by Tenant",0,INDEX('AMI Ref'!$K$6:$N$6,MATCH($J1340,{"Oil","Gas","Electric - Other","ELECTRIC - HEAT PUMP"},0))),0),"")</f>
        <v>0</v>
      </c>
      <c r="AG1340" s="81">
        <f>_xlfn.IFNA(IF($D1340=2,IF($J1340="Not Paid by Tenant",0,INDEX('AMI Ref'!$K$7:$N$7,MATCH($J1340,{"Oil","Gas","Electric - Other","ELECTRIC - HEAT PUMP"},0))),0),"")</f>
        <v>0</v>
      </c>
      <c r="AH1340" s="81">
        <f>_xlfn.IFNA(IF($D1340=3,IF($J1340="Not Paid by Tenant",0,INDEX('AMI Ref'!$K$8:$N$8,MATCH($J1340,{"Oil","Gas","Electric - Other","ELECTRIC - HEAT PUMP"},0))),0),"")</f>
        <v>0</v>
      </c>
      <c r="AI1340" s="81">
        <f>_xlfn.IFNA(IF($D1340=4,IF($J1340="Not Paid by Tenant",0,INDEX('AMI Ref'!$K$9:$N$9,MATCH($J1340,{"Oil","Gas","Electric - Other","ELECTRIC - HEAT PUMP"},0))),0),"")</f>
        <v>0</v>
      </c>
      <c r="AJ1340" s="81">
        <f>_xlfn.IFNA(IF($D1340=5,IF($J1340="Not Paid by Tenant",0,INDEX('AMI Ref'!$K$10:$N$10,MATCH($J1340,{"Oil","Gas","Electric - Other","ELECTRIC - HEAT PUMP"},0))),0),"")</f>
        <v>0</v>
      </c>
      <c r="AK1340" s="128"/>
      <c r="AL1340" s="81" t="str">
        <f>_xlfn.IFNA(IF($D1340=0,IF($K1340="Not Paid by Tenant",0,INDEX('AMI Ref'!$O$5:$R$5,MATCH($K1340,{"Oil","Gas","Electric - Other","Electric ccASHP - split"},0))),0),"")</f>
        <v/>
      </c>
      <c r="AM1340" s="81">
        <f>_xlfn.IFNA(IF($D1340=1,IF($K1340="Not Paid by Tenant",0,INDEX('AMI Ref'!$O$6:$R$6,MATCH($K1340,{"Oil","Gas","Electric - Other","Electric ccASHP - split"},0))),0),"")</f>
        <v>0</v>
      </c>
      <c r="AN1340" s="81">
        <f>_xlfn.IFNA(IF($D1340=2,IF($K1340="Not Paid by Tenant",0,INDEX('AMI Ref'!$O$7:$R$7,MATCH($K1340,{"Oil","Gas","Electric - Other","Electric ccASHP - split"},0))),0),"")</f>
        <v>0</v>
      </c>
      <c r="AO1340" s="81">
        <f>_xlfn.IFNA(IF($D1340=3,IF($K1340="Not Paid by Tenant",0,INDEX('AMI Ref'!$O$8:$R$8,MATCH($K1340,{"Oil","Gas","Electric - Other","Electric ccASHP - split"},0))),0),"")</f>
        <v>0</v>
      </c>
      <c r="AP1340" s="81">
        <f>_xlfn.IFNA(IF($D1340=4,IF($K1340="Not Paid by Tenant",0,INDEX('AMI Ref'!$O$9:$R$9,MATCH($K1340,{"Oil","Gas","Electric - Other","Electric ccASHP - split"},0))),0),"")</f>
        <v>0</v>
      </c>
      <c r="AQ1340" s="81">
        <f>_xlfn.IFNA(IF($D1340=5,IF($K1340="Not Paid by Tenant",0,INDEX('AMI Ref'!$O$10:$R$10,MATCH($K1340,{"Oil","Gas","Electric - Other","Electric ccASHP - split"},0))),0),"")</f>
        <v>0</v>
      </c>
      <c r="AR1340" s="124">
        <f t="shared" si="180"/>
        <v>0</v>
      </c>
      <c r="AS1340" s="123" t="e">
        <f t="shared" si="181"/>
        <v>#N/A</v>
      </c>
    </row>
    <row r="1341" spans="1:45" x14ac:dyDescent="0.2">
      <c r="A1341" s="130">
        <v>1339</v>
      </c>
      <c r="B1341" s="177">
        <f>IF(OR(COUNTIF($B$2:$B1340,Input!$F1357)&lt;1,COUNTIF($O$2:$O1340,Input!$C1357)&lt;1),Input!F1357,0)</f>
        <v>0</v>
      </c>
      <c r="C1341" s="177">
        <f>IF(OR(COUNTIF($B$2:$B1340,Input!$F1357)&lt;1,COUNTIF($O$2:$O1340,Input!$C1357)&lt;1),Input!G1357,0)</f>
        <v>0</v>
      </c>
      <c r="D1341" s="177">
        <f>IF(OR(COUNTIF($B$2:$B1340,Input!$F1357)&lt;1,COUNTIF($O$2:$O1340,Input!$C1357)&lt;1),Input!H1357,0)</f>
        <v>0</v>
      </c>
      <c r="E1341" s="177">
        <f>IF(OR(COUNTIF($B$2:$B1340,Input!$F1357)&lt;1,COUNTIF($O$2:$O1340,Input!$C1357)&lt;1),Input!I1357,0)</f>
        <v>0</v>
      </c>
      <c r="F1341" s="177">
        <f>IF(OR(COUNTIF($B$2:$B1340,Input!$F1357)&lt;1,COUNTIF($O$2:$O1340,Input!$C1357)&lt;1),Input!J1357,0)</f>
        <v>0</v>
      </c>
      <c r="G1341" s="177">
        <f>IF(OR(COUNTIF($B$2:$B1340,Input!$F1357)&lt;1,COUNTIF($O$2:$O1340,Input!$C1357)&lt;1),Input!K1357,0)</f>
        <v>0</v>
      </c>
      <c r="H1341" s="177">
        <f>IF(OR(COUNTIF($B$2:$B1340,Input!$F1357)&lt;1,COUNTIF($O$2:$O1340,Input!$C1357)&lt;1),Input!L1357,0)</f>
        <v>0</v>
      </c>
      <c r="I1341" s="177">
        <f>IF(OR(COUNTIF($B$2:$B1340,Input!$F1357)&lt;1,COUNTIF($O$2:$O1340,Input!$C1357)&lt;1),Input!M1357,0)</f>
        <v>0</v>
      </c>
      <c r="J1341" s="177">
        <f>IF(OR(COUNTIF($B$2:$B1340,Input!$F1357)&lt;1,COUNTIF($O$2:$O1340,Input!$C1357)&lt;1),Input!N1357,0)</f>
        <v>0</v>
      </c>
      <c r="K1341" s="177">
        <f>IF(OR(COUNTIF($B$2:$B1340,Input!$F1357)&lt;1,COUNTIF($O$2:$O1340,Input!$C1357)&lt;1),Input!O1357,0)</f>
        <v>0</v>
      </c>
      <c r="L1341" s="177">
        <f>IF(OR(COUNTIF($B$2:$B1340,Input!$F1357)&lt;1,COUNTIF($O$2:$O1340,Input!$C1357)&lt;1),Input!P1357,0)</f>
        <v>0</v>
      </c>
      <c r="M1341" s="129" t="str">
        <f t="shared" si="176"/>
        <v/>
      </c>
      <c r="N1341" s="161">
        <f t="shared" si="174"/>
        <v>0</v>
      </c>
      <c r="O1341" s="168">
        <f>Input!C1357</f>
        <v>0</v>
      </c>
      <c r="P1341" s="168"/>
      <c r="R1341" s="131">
        <f t="shared" si="175"/>
        <v>0</v>
      </c>
      <c r="S1341" s="133" t="str">
        <f t="shared" si="177"/>
        <v xml:space="preserve"> </v>
      </c>
      <c r="T1341" s="133"/>
      <c r="U1341" s="132" t="str">
        <f>_xlfn.IFNA(IF($D1341=0,LOOKUP($F1341,{0.1,0.2,0.3,0.4,0.5,0.6,0.7,0.8,0.9,1},{22,34,46,58,70,82,94,106,118,130}),""),"")</f>
        <v/>
      </c>
      <c r="V1341" s="132" t="str">
        <f>_xlfn.IFNA(IF($D1341=1,LOOKUP($F1341,{0.1,0.2,0.3,0.4,0.5,0.6,0.7,0.8,0.9,1},{23,35,47,59,71,83,95,107,119,131}),""),"")</f>
        <v/>
      </c>
      <c r="W1341" s="132" t="str">
        <f>_xlfn.IFNA(IF($D1341=2,LOOKUP($F1341,{0.1,0.2,0.3,0.4,0.5,0.6,0.7,0.8,0.9,1},{24,36,48,60,72,84,96,108,120,132}),""),"")</f>
        <v/>
      </c>
      <c r="X1341" s="132" t="str">
        <f>_xlfn.IFNA(IF($D1341=3,LOOKUP($F1341,{0.1,0.2,0.3,0.4,0.5,0.6,0.7,0.8,0.9,1},{25,37,49,61,73,85,97,109,121,133}),""),"")</f>
        <v/>
      </c>
      <c r="Y1341" s="132" t="str">
        <f>_xlfn.IFNA(IF($D1341=4,LOOKUP($F1341,{0.1,0.2,0.3,0.4,0.5,0.6,0.7,0.8,0.9,1},{26,38,50,62,74,86,98,110,122,134}),""),"")</f>
        <v/>
      </c>
      <c r="Z1341" s="132" t="str">
        <f>_xlfn.IFNA(IF($D1341=5,LOOKUP($F1341,{0.1,0.2,0.3,0.4,0.5,0.6,0.7,0.8,0.9,1},{27,39,51,63,75,87,99,111,123,135}),""),"")</f>
        <v/>
      </c>
      <c r="AA1341" s="132">
        <f t="shared" si="178"/>
        <v>0</v>
      </c>
      <c r="AB1341" s="132" t="str">
        <f t="shared" si="179"/>
        <v>00</v>
      </c>
      <c r="AC1341" s="82" t="e">
        <f>VLOOKUP(AB1341,'AMI Ref'!T:U,2,FALSE)</f>
        <v>#N/A</v>
      </c>
      <c r="AD1341" s="124"/>
      <c r="AE1341" s="81" t="str">
        <f>_xlfn.IFNA(IF($D1341=0,IF($J1341="Not Paid by Tenant",0,INDEX('AMI Ref'!$K$5:$N$5,MATCH($J1341,{"Oil","Gas","Electric - Other","ELECTRIC - HEAT PUMP"},0))),0),"")</f>
        <v/>
      </c>
      <c r="AF1341" s="81">
        <f>_xlfn.IFNA(IF($D1341=1,IF($J1341="Not Paid by Tenant",0,INDEX('AMI Ref'!$K$6:$N$6,MATCH($J1341,{"Oil","Gas","Electric - Other","ELECTRIC - HEAT PUMP"},0))),0),"")</f>
        <v>0</v>
      </c>
      <c r="AG1341" s="81">
        <f>_xlfn.IFNA(IF($D1341=2,IF($J1341="Not Paid by Tenant",0,INDEX('AMI Ref'!$K$7:$N$7,MATCH($J1341,{"Oil","Gas","Electric - Other","ELECTRIC - HEAT PUMP"},0))),0),"")</f>
        <v>0</v>
      </c>
      <c r="AH1341" s="81">
        <f>_xlfn.IFNA(IF($D1341=3,IF($J1341="Not Paid by Tenant",0,INDEX('AMI Ref'!$K$8:$N$8,MATCH($J1341,{"Oil","Gas","Electric - Other","ELECTRIC - HEAT PUMP"},0))),0),"")</f>
        <v>0</v>
      </c>
      <c r="AI1341" s="81">
        <f>_xlfn.IFNA(IF($D1341=4,IF($J1341="Not Paid by Tenant",0,INDEX('AMI Ref'!$K$9:$N$9,MATCH($J1341,{"Oil","Gas","Electric - Other","ELECTRIC - HEAT PUMP"},0))),0),"")</f>
        <v>0</v>
      </c>
      <c r="AJ1341" s="81">
        <f>_xlfn.IFNA(IF($D1341=5,IF($J1341="Not Paid by Tenant",0,INDEX('AMI Ref'!$K$10:$N$10,MATCH($J1341,{"Oil","Gas","Electric - Other","ELECTRIC - HEAT PUMP"},0))),0),"")</f>
        <v>0</v>
      </c>
      <c r="AK1341" s="128"/>
      <c r="AL1341" s="81" t="str">
        <f>_xlfn.IFNA(IF($D1341=0,IF($K1341="Not Paid by Tenant",0,INDEX('AMI Ref'!$O$5:$R$5,MATCH($K1341,{"Oil","Gas","Electric - Other","Electric ccASHP - split"},0))),0),"")</f>
        <v/>
      </c>
      <c r="AM1341" s="81">
        <f>_xlfn.IFNA(IF($D1341=1,IF($K1341="Not Paid by Tenant",0,INDEX('AMI Ref'!$O$6:$R$6,MATCH($K1341,{"Oil","Gas","Electric - Other","Electric ccASHP - split"},0))),0),"")</f>
        <v>0</v>
      </c>
      <c r="AN1341" s="81">
        <f>_xlfn.IFNA(IF($D1341=2,IF($K1341="Not Paid by Tenant",0,INDEX('AMI Ref'!$O$7:$R$7,MATCH($K1341,{"Oil","Gas","Electric - Other","Electric ccASHP - split"},0))),0),"")</f>
        <v>0</v>
      </c>
      <c r="AO1341" s="81">
        <f>_xlfn.IFNA(IF($D1341=3,IF($K1341="Not Paid by Tenant",0,INDEX('AMI Ref'!$O$8:$R$8,MATCH($K1341,{"Oil","Gas","Electric - Other","Electric ccASHP - split"},0))),0),"")</f>
        <v>0</v>
      </c>
      <c r="AP1341" s="81">
        <f>_xlfn.IFNA(IF($D1341=4,IF($K1341="Not Paid by Tenant",0,INDEX('AMI Ref'!$O$9:$R$9,MATCH($K1341,{"Oil","Gas","Electric - Other","Electric ccASHP - split"},0))),0),"")</f>
        <v>0</v>
      </c>
      <c r="AQ1341" s="81">
        <f>_xlfn.IFNA(IF($D1341=5,IF($K1341="Not Paid by Tenant",0,INDEX('AMI Ref'!$O$10:$R$10,MATCH($K1341,{"Oil","Gas","Electric - Other","Electric ccASHP - split"},0))),0),"")</f>
        <v>0</v>
      </c>
      <c r="AR1341" s="124">
        <f t="shared" si="180"/>
        <v>0</v>
      </c>
      <c r="AS1341" s="123" t="e">
        <f t="shared" si="181"/>
        <v>#N/A</v>
      </c>
    </row>
    <row r="1342" spans="1:45" x14ac:dyDescent="0.2">
      <c r="A1342" s="130">
        <v>1340</v>
      </c>
      <c r="B1342" s="177">
        <f>IF(OR(COUNTIF($B$2:$B1341,Input!$F1358)&lt;1,COUNTIF($O$2:$O1341,Input!$C1358)&lt;1),Input!F1358,0)</f>
        <v>0</v>
      </c>
      <c r="C1342" s="177">
        <f>IF(OR(COUNTIF($B$2:$B1341,Input!$F1358)&lt;1,COUNTIF($O$2:$O1341,Input!$C1358)&lt;1),Input!G1358,0)</f>
        <v>0</v>
      </c>
      <c r="D1342" s="177">
        <f>IF(OR(COUNTIF($B$2:$B1341,Input!$F1358)&lt;1,COUNTIF($O$2:$O1341,Input!$C1358)&lt;1),Input!H1358,0)</f>
        <v>0</v>
      </c>
      <c r="E1342" s="177">
        <f>IF(OR(COUNTIF($B$2:$B1341,Input!$F1358)&lt;1,COUNTIF($O$2:$O1341,Input!$C1358)&lt;1),Input!I1358,0)</f>
        <v>0</v>
      </c>
      <c r="F1342" s="177">
        <f>IF(OR(COUNTIF($B$2:$B1341,Input!$F1358)&lt;1,COUNTIF($O$2:$O1341,Input!$C1358)&lt;1),Input!J1358,0)</f>
        <v>0</v>
      </c>
      <c r="G1342" s="177">
        <f>IF(OR(COUNTIF($B$2:$B1341,Input!$F1358)&lt;1,COUNTIF($O$2:$O1341,Input!$C1358)&lt;1),Input!K1358,0)</f>
        <v>0</v>
      </c>
      <c r="H1342" s="177">
        <f>IF(OR(COUNTIF($B$2:$B1341,Input!$F1358)&lt;1,COUNTIF($O$2:$O1341,Input!$C1358)&lt;1),Input!L1358,0)</f>
        <v>0</v>
      </c>
      <c r="I1342" s="177">
        <f>IF(OR(COUNTIF($B$2:$B1341,Input!$F1358)&lt;1,COUNTIF($O$2:$O1341,Input!$C1358)&lt;1),Input!M1358,0)</f>
        <v>0</v>
      </c>
      <c r="J1342" s="177">
        <f>IF(OR(COUNTIF($B$2:$B1341,Input!$F1358)&lt;1,COUNTIF($O$2:$O1341,Input!$C1358)&lt;1),Input!N1358,0)</f>
        <v>0</v>
      </c>
      <c r="K1342" s="177">
        <f>IF(OR(COUNTIF($B$2:$B1341,Input!$F1358)&lt;1,COUNTIF($O$2:$O1341,Input!$C1358)&lt;1),Input!O1358,0)</f>
        <v>0</v>
      </c>
      <c r="L1342" s="177">
        <f>IF(OR(COUNTIF($B$2:$B1341,Input!$F1358)&lt;1,COUNTIF($O$2:$O1341,Input!$C1358)&lt;1),Input!P1358,0)</f>
        <v>0</v>
      </c>
      <c r="M1342" s="129" t="str">
        <f t="shared" si="176"/>
        <v/>
      </c>
      <c r="N1342" s="161">
        <f t="shared" si="174"/>
        <v>0</v>
      </c>
      <c r="O1342" s="168">
        <f>Input!C1358</f>
        <v>0</v>
      </c>
      <c r="P1342" s="168"/>
      <c r="R1342" s="131">
        <f t="shared" si="175"/>
        <v>0</v>
      </c>
      <c r="S1342" s="133" t="str">
        <f t="shared" si="177"/>
        <v xml:space="preserve"> </v>
      </c>
      <c r="T1342" s="133"/>
      <c r="U1342" s="132" t="str">
        <f>_xlfn.IFNA(IF($D1342=0,LOOKUP($F1342,{0.1,0.2,0.3,0.4,0.5,0.6,0.7,0.8,0.9,1},{22,34,46,58,70,82,94,106,118,130}),""),"")</f>
        <v/>
      </c>
      <c r="V1342" s="132" t="str">
        <f>_xlfn.IFNA(IF($D1342=1,LOOKUP($F1342,{0.1,0.2,0.3,0.4,0.5,0.6,0.7,0.8,0.9,1},{23,35,47,59,71,83,95,107,119,131}),""),"")</f>
        <v/>
      </c>
      <c r="W1342" s="132" t="str">
        <f>_xlfn.IFNA(IF($D1342=2,LOOKUP($F1342,{0.1,0.2,0.3,0.4,0.5,0.6,0.7,0.8,0.9,1},{24,36,48,60,72,84,96,108,120,132}),""),"")</f>
        <v/>
      </c>
      <c r="X1342" s="132" t="str">
        <f>_xlfn.IFNA(IF($D1342=3,LOOKUP($F1342,{0.1,0.2,0.3,0.4,0.5,0.6,0.7,0.8,0.9,1},{25,37,49,61,73,85,97,109,121,133}),""),"")</f>
        <v/>
      </c>
      <c r="Y1342" s="132" t="str">
        <f>_xlfn.IFNA(IF($D1342=4,LOOKUP($F1342,{0.1,0.2,0.3,0.4,0.5,0.6,0.7,0.8,0.9,1},{26,38,50,62,74,86,98,110,122,134}),""),"")</f>
        <v/>
      </c>
      <c r="Z1342" s="132" t="str">
        <f>_xlfn.IFNA(IF($D1342=5,LOOKUP($F1342,{0.1,0.2,0.3,0.4,0.5,0.6,0.7,0.8,0.9,1},{27,39,51,63,75,87,99,111,123,135}),""),"")</f>
        <v/>
      </c>
      <c r="AA1342" s="132">
        <f t="shared" si="178"/>
        <v>0</v>
      </c>
      <c r="AB1342" s="132" t="str">
        <f t="shared" si="179"/>
        <v>00</v>
      </c>
      <c r="AC1342" s="82" t="e">
        <f>VLOOKUP(AB1342,'AMI Ref'!T:U,2,FALSE)</f>
        <v>#N/A</v>
      </c>
      <c r="AD1342" s="124"/>
      <c r="AE1342" s="81" t="str">
        <f>_xlfn.IFNA(IF($D1342=0,IF($J1342="Not Paid by Tenant",0,INDEX('AMI Ref'!$K$5:$N$5,MATCH($J1342,{"Oil","Gas","Electric - Other","ELECTRIC - HEAT PUMP"},0))),0),"")</f>
        <v/>
      </c>
      <c r="AF1342" s="81">
        <f>_xlfn.IFNA(IF($D1342=1,IF($J1342="Not Paid by Tenant",0,INDEX('AMI Ref'!$K$6:$N$6,MATCH($J1342,{"Oil","Gas","Electric - Other","ELECTRIC - HEAT PUMP"},0))),0),"")</f>
        <v>0</v>
      </c>
      <c r="AG1342" s="81">
        <f>_xlfn.IFNA(IF($D1342=2,IF($J1342="Not Paid by Tenant",0,INDEX('AMI Ref'!$K$7:$N$7,MATCH($J1342,{"Oil","Gas","Electric - Other","ELECTRIC - HEAT PUMP"},0))),0),"")</f>
        <v>0</v>
      </c>
      <c r="AH1342" s="81">
        <f>_xlfn.IFNA(IF($D1342=3,IF($J1342="Not Paid by Tenant",0,INDEX('AMI Ref'!$K$8:$N$8,MATCH($J1342,{"Oil","Gas","Electric - Other","ELECTRIC - HEAT PUMP"},0))),0),"")</f>
        <v>0</v>
      </c>
      <c r="AI1342" s="81">
        <f>_xlfn.IFNA(IF($D1342=4,IF($J1342="Not Paid by Tenant",0,INDEX('AMI Ref'!$K$9:$N$9,MATCH($J1342,{"Oil","Gas","Electric - Other","ELECTRIC - HEAT PUMP"},0))),0),"")</f>
        <v>0</v>
      </c>
      <c r="AJ1342" s="81">
        <f>_xlfn.IFNA(IF($D1342=5,IF($J1342="Not Paid by Tenant",0,INDEX('AMI Ref'!$K$10:$N$10,MATCH($J1342,{"Oil","Gas","Electric - Other","ELECTRIC - HEAT PUMP"},0))),0),"")</f>
        <v>0</v>
      </c>
      <c r="AK1342" s="128"/>
      <c r="AL1342" s="81" t="str">
        <f>_xlfn.IFNA(IF($D1342=0,IF($K1342="Not Paid by Tenant",0,INDEX('AMI Ref'!$O$5:$R$5,MATCH($K1342,{"Oil","Gas","Electric - Other","Electric ccASHP - split"},0))),0),"")</f>
        <v/>
      </c>
      <c r="AM1342" s="81">
        <f>_xlfn.IFNA(IF($D1342=1,IF($K1342="Not Paid by Tenant",0,INDEX('AMI Ref'!$O$6:$R$6,MATCH($K1342,{"Oil","Gas","Electric - Other","Electric ccASHP - split"},0))),0),"")</f>
        <v>0</v>
      </c>
      <c r="AN1342" s="81">
        <f>_xlfn.IFNA(IF($D1342=2,IF($K1342="Not Paid by Tenant",0,INDEX('AMI Ref'!$O$7:$R$7,MATCH($K1342,{"Oil","Gas","Electric - Other","Electric ccASHP - split"},0))),0),"")</f>
        <v>0</v>
      </c>
      <c r="AO1342" s="81">
        <f>_xlfn.IFNA(IF($D1342=3,IF($K1342="Not Paid by Tenant",0,INDEX('AMI Ref'!$O$8:$R$8,MATCH($K1342,{"Oil","Gas","Electric - Other","Electric ccASHP - split"},0))),0),"")</f>
        <v>0</v>
      </c>
      <c r="AP1342" s="81">
        <f>_xlfn.IFNA(IF($D1342=4,IF($K1342="Not Paid by Tenant",0,INDEX('AMI Ref'!$O$9:$R$9,MATCH($K1342,{"Oil","Gas","Electric - Other","Electric ccASHP - split"},0))),0),"")</f>
        <v>0</v>
      </c>
      <c r="AQ1342" s="81">
        <f>_xlfn.IFNA(IF($D1342=5,IF($K1342="Not Paid by Tenant",0,INDEX('AMI Ref'!$O$10:$R$10,MATCH($K1342,{"Oil","Gas","Electric - Other","Electric ccASHP - split"},0))),0),"")</f>
        <v>0</v>
      </c>
      <c r="AR1342" s="124">
        <f t="shared" si="180"/>
        <v>0</v>
      </c>
      <c r="AS1342" s="123" t="e">
        <f t="shared" si="181"/>
        <v>#N/A</v>
      </c>
    </row>
    <row r="1343" spans="1:45" x14ac:dyDescent="0.2">
      <c r="A1343" s="130">
        <v>1341</v>
      </c>
      <c r="B1343" s="177">
        <f>IF(OR(COUNTIF($B$2:$B1342,Input!$F1359)&lt;1,COUNTIF($O$2:$O1342,Input!$C1359)&lt;1),Input!F1359,0)</f>
        <v>0</v>
      </c>
      <c r="C1343" s="177">
        <f>IF(OR(COUNTIF($B$2:$B1342,Input!$F1359)&lt;1,COUNTIF($O$2:$O1342,Input!$C1359)&lt;1),Input!G1359,0)</f>
        <v>0</v>
      </c>
      <c r="D1343" s="177">
        <f>IF(OR(COUNTIF($B$2:$B1342,Input!$F1359)&lt;1,COUNTIF($O$2:$O1342,Input!$C1359)&lt;1),Input!H1359,0)</f>
        <v>0</v>
      </c>
      <c r="E1343" s="177">
        <f>IF(OR(COUNTIF($B$2:$B1342,Input!$F1359)&lt;1,COUNTIF($O$2:$O1342,Input!$C1359)&lt;1),Input!I1359,0)</f>
        <v>0</v>
      </c>
      <c r="F1343" s="177">
        <f>IF(OR(COUNTIF($B$2:$B1342,Input!$F1359)&lt;1,COUNTIF($O$2:$O1342,Input!$C1359)&lt;1),Input!J1359,0)</f>
        <v>0</v>
      </c>
      <c r="G1343" s="177">
        <f>IF(OR(COUNTIF($B$2:$B1342,Input!$F1359)&lt;1,COUNTIF($O$2:$O1342,Input!$C1359)&lt;1),Input!K1359,0)</f>
        <v>0</v>
      </c>
      <c r="H1343" s="177">
        <f>IF(OR(COUNTIF($B$2:$B1342,Input!$F1359)&lt;1,COUNTIF($O$2:$O1342,Input!$C1359)&lt;1),Input!L1359,0)</f>
        <v>0</v>
      </c>
      <c r="I1343" s="177">
        <f>IF(OR(COUNTIF($B$2:$B1342,Input!$F1359)&lt;1,COUNTIF($O$2:$O1342,Input!$C1359)&lt;1),Input!M1359,0)</f>
        <v>0</v>
      </c>
      <c r="J1343" s="177">
        <f>IF(OR(COUNTIF($B$2:$B1342,Input!$F1359)&lt;1,COUNTIF($O$2:$O1342,Input!$C1359)&lt;1),Input!N1359,0)</f>
        <v>0</v>
      </c>
      <c r="K1343" s="177">
        <f>IF(OR(COUNTIF($B$2:$B1342,Input!$F1359)&lt;1,COUNTIF($O$2:$O1342,Input!$C1359)&lt;1),Input!O1359,0)</f>
        <v>0</v>
      </c>
      <c r="L1343" s="177">
        <f>IF(OR(COUNTIF($B$2:$B1342,Input!$F1359)&lt;1,COUNTIF($O$2:$O1342,Input!$C1359)&lt;1),Input!P1359,0)</f>
        <v>0</v>
      </c>
      <c r="M1343" s="129" t="str">
        <f t="shared" si="176"/>
        <v/>
      </c>
      <c r="N1343" s="161">
        <f t="shared" si="174"/>
        <v>0</v>
      </c>
      <c r="O1343" s="168">
        <f>Input!C1359</f>
        <v>0</v>
      </c>
      <c r="P1343" s="168"/>
      <c r="R1343" s="131">
        <f t="shared" si="175"/>
        <v>0</v>
      </c>
      <c r="S1343" s="133" t="str">
        <f t="shared" si="177"/>
        <v xml:space="preserve"> </v>
      </c>
      <c r="T1343" s="133"/>
      <c r="U1343" s="132" t="str">
        <f>_xlfn.IFNA(IF($D1343=0,LOOKUP($F1343,{0.1,0.2,0.3,0.4,0.5,0.6,0.7,0.8,0.9,1},{22,34,46,58,70,82,94,106,118,130}),""),"")</f>
        <v/>
      </c>
      <c r="V1343" s="132" t="str">
        <f>_xlfn.IFNA(IF($D1343=1,LOOKUP($F1343,{0.1,0.2,0.3,0.4,0.5,0.6,0.7,0.8,0.9,1},{23,35,47,59,71,83,95,107,119,131}),""),"")</f>
        <v/>
      </c>
      <c r="W1343" s="132" t="str">
        <f>_xlfn.IFNA(IF($D1343=2,LOOKUP($F1343,{0.1,0.2,0.3,0.4,0.5,0.6,0.7,0.8,0.9,1},{24,36,48,60,72,84,96,108,120,132}),""),"")</f>
        <v/>
      </c>
      <c r="X1343" s="132" t="str">
        <f>_xlfn.IFNA(IF($D1343=3,LOOKUP($F1343,{0.1,0.2,0.3,0.4,0.5,0.6,0.7,0.8,0.9,1},{25,37,49,61,73,85,97,109,121,133}),""),"")</f>
        <v/>
      </c>
      <c r="Y1343" s="132" t="str">
        <f>_xlfn.IFNA(IF($D1343=4,LOOKUP($F1343,{0.1,0.2,0.3,0.4,0.5,0.6,0.7,0.8,0.9,1},{26,38,50,62,74,86,98,110,122,134}),""),"")</f>
        <v/>
      </c>
      <c r="Z1343" s="132" t="str">
        <f>_xlfn.IFNA(IF($D1343=5,LOOKUP($F1343,{0.1,0.2,0.3,0.4,0.5,0.6,0.7,0.8,0.9,1},{27,39,51,63,75,87,99,111,123,135}),""),"")</f>
        <v/>
      </c>
      <c r="AA1343" s="132">
        <f t="shared" si="178"/>
        <v>0</v>
      </c>
      <c r="AB1343" s="132" t="str">
        <f t="shared" si="179"/>
        <v>00</v>
      </c>
      <c r="AC1343" s="82" t="e">
        <f>VLOOKUP(AB1343,'AMI Ref'!T:U,2,FALSE)</f>
        <v>#N/A</v>
      </c>
      <c r="AD1343" s="124"/>
      <c r="AE1343" s="81" t="str">
        <f>_xlfn.IFNA(IF($D1343=0,IF($J1343="Not Paid by Tenant",0,INDEX('AMI Ref'!$K$5:$N$5,MATCH($J1343,{"Oil","Gas","Electric - Other","ELECTRIC - HEAT PUMP"},0))),0),"")</f>
        <v/>
      </c>
      <c r="AF1343" s="81">
        <f>_xlfn.IFNA(IF($D1343=1,IF($J1343="Not Paid by Tenant",0,INDEX('AMI Ref'!$K$6:$N$6,MATCH($J1343,{"Oil","Gas","Electric - Other","ELECTRIC - HEAT PUMP"},0))),0),"")</f>
        <v>0</v>
      </c>
      <c r="AG1343" s="81">
        <f>_xlfn.IFNA(IF($D1343=2,IF($J1343="Not Paid by Tenant",0,INDEX('AMI Ref'!$K$7:$N$7,MATCH($J1343,{"Oil","Gas","Electric - Other","ELECTRIC - HEAT PUMP"},0))),0),"")</f>
        <v>0</v>
      </c>
      <c r="AH1343" s="81">
        <f>_xlfn.IFNA(IF($D1343=3,IF($J1343="Not Paid by Tenant",0,INDEX('AMI Ref'!$K$8:$N$8,MATCH($J1343,{"Oil","Gas","Electric - Other","ELECTRIC - HEAT PUMP"},0))),0),"")</f>
        <v>0</v>
      </c>
      <c r="AI1343" s="81">
        <f>_xlfn.IFNA(IF($D1343=4,IF($J1343="Not Paid by Tenant",0,INDEX('AMI Ref'!$K$9:$N$9,MATCH($J1343,{"Oil","Gas","Electric - Other","ELECTRIC - HEAT PUMP"},0))),0),"")</f>
        <v>0</v>
      </c>
      <c r="AJ1343" s="81">
        <f>_xlfn.IFNA(IF($D1343=5,IF($J1343="Not Paid by Tenant",0,INDEX('AMI Ref'!$K$10:$N$10,MATCH($J1343,{"Oil","Gas","Electric - Other","ELECTRIC - HEAT PUMP"},0))),0),"")</f>
        <v>0</v>
      </c>
      <c r="AK1343" s="128"/>
      <c r="AL1343" s="81" t="str">
        <f>_xlfn.IFNA(IF($D1343=0,IF($K1343="Not Paid by Tenant",0,INDEX('AMI Ref'!$O$5:$R$5,MATCH($K1343,{"Oil","Gas","Electric - Other","Electric ccASHP - split"},0))),0),"")</f>
        <v/>
      </c>
      <c r="AM1343" s="81">
        <f>_xlfn.IFNA(IF($D1343=1,IF($K1343="Not Paid by Tenant",0,INDEX('AMI Ref'!$O$6:$R$6,MATCH($K1343,{"Oil","Gas","Electric - Other","Electric ccASHP - split"},0))),0),"")</f>
        <v>0</v>
      </c>
      <c r="AN1343" s="81">
        <f>_xlfn.IFNA(IF($D1343=2,IF($K1343="Not Paid by Tenant",0,INDEX('AMI Ref'!$O$7:$R$7,MATCH($K1343,{"Oil","Gas","Electric - Other","Electric ccASHP - split"},0))),0),"")</f>
        <v>0</v>
      </c>
      <c r="AO1343" s="81">
        <f>_xlfn.IFNA(IF($D1343=3,IF($K1343="Not Paid by Tenant",0,INDEX('AMI Ref'!$O$8:$R$8,MATCH($K1343,{"Oil","Gas","Electric - Other","Electric ccASHP - split"},0))),0),"")</f>
        <v>0</v>
      </c>
      <c r="AP1343" s="81">
        <f>_xlfn.IFNA(IF($D1343=4,IF($K1343="Not Paid by Tenant",0,INDEX('AMI Ref'!$O$9:$R$9,MATCH($K1343,{"Oil","Gas","Electric - Other","Electric ccASHP - split"},0))),0),"")</f>
        <v>0</v>
      </c>
      <c r="AQ1343" s="81">
        <f>_xlfn.IFNA(IF($D1343=5,IF($K1343="Not Paid by Tenant",0,INDEX('AMI Ref'!$O$10:$R$10,MATCH($K1343,{"Oil","Gas","Electric - Other","Electric ccASHP - split"},0))),0),"")</f>
        <v>0</v>
      </c>
      <c r="AR1343" s="124">
        <f t="shared" si="180"/>
        <v>0</v>
      </c>
      <c r="AS1343" s="123" t="e">
        <f t="shared" si="181"/>
        <v>#N/A</v>
      </c>
    </row>
    <row r="1344" spans="1:45" x14ac:dyDescent="0.2">
      <c r="A1344" s="130">
        <v>1342</v>
      </c>
      <c r="B1344" s="177">
        <f>IF(OR(COUNTIF($B$2:$B1343,Input!$F1360)&lt;1,COUNTIF($O$2:$O1343,Input!$C1360)&lt;1),Input!F1360,0)</f>
        <v>0</v>
      </c>
      <c r="C1344" s="177">
        <f>IF(OR(COUNTIF($B$2:$B1343,Input!$F1360)&lt;1,COUNTIF($O$2:$O1343,Input!$C1360)&lt;1),Input!G1360,0)</f>
        <v>0</v>
      </c>
      <c r="D1344" s="177">
        <f>IF(OR(COUNTIF($B$2:$B1343,Input!$F1360)&lt;1,COUNTIF($O$2:$O1343,Input!$C1360)&lt;1),Input!H1360,0)</f>
        <v>0</v>
      </c>
      <c r="E1344" s="177">
        <f>IF(OR(COUNTIF($B$2:$B1343,Input!$F1360)&lt;1,COUNTIF($O$2:$O1343,Input!$C1360)&lt;1),Input!I1360,0)</f>
        <v>0</v>
      </c>
      <c r="F1344" s="177">
        <f>IF(OR(COUNTIF($B$2:$B1343,Input!$F1360)&lt;1,COUNTIF($O$2:$O1343,Input!$C1360)&lt;1),Input!J1360,0)</f>
        <v>0</v>
      </c>
      <c r="G1344" s="177">
        <f>IF(OR(COUNTIF($B$2:$B1343,Input!$F1360)&lt;1,COUNTIF($O$2:$O1343,Input!$C1360)&lt;1),Input!K1360,0)</f>
        <v>0</v>
      </c>
      <c r="H1344" s="177">
        <f>IF(OR(COUNTIF($B$2:$B1343,Input!$F1360)&lt;1,COUNTIF($O$2:$O1343,Input!$C1360)&lt;1),Input!L1360,0)</f>
        <v>0</v>
      </c>
      <c r="I1344" s="177">
        <f>IF(OR(COUNTIF($B$2:$B1343,Input!$F1360)&lt;1,COUNTIF($O$2:$O1343,Input!$C1360)&lt;1),Input!M1360,0)</f>
        <v>0</v>
      </c>
      <c r="J1344" s="177">
        <f>IF(OR(COUNTIF($B$2:$B1343,Input!$F1360)&lt;1,COUNTIF($O$2:$O1343,Input!$C1360)&lt;1),Input!N1360,0)</f>
        <v>0</v>
      </c>
      <c r="K1344" s="177">
        <f>IF(OR(COUNTIF($B$2:$B1343,Input!$F1360)&lt;1,COUNTIF($O$2:$O1343,Input!$C1360)&lt;1),Input!O1360,0)</f>
        <v>0</v>
      </c>
      <c r="L1344" s="177">
        <f>IF(OR(COUNTIF($B$2:$B1343,Input!$F1360)&lt;1,COUNTIF($O$2:$O1343,Input!$C1360)&lt;1),Input!P1360,0)</f>
        <v>0</v>
      </c>
      <c r="M1344" s="129" t="str">
        <f t="shared" si="176"/>
        <v/>
      </c>
      <c r="N1344" s="161">
        <f t="shared" si="174"/>
        <v>0</v>
      </c>
      <c r="O1344" s="168">
        <f>Input!C1360</f>
        <v>0</v>
      </c>
      <c r="P1344" s="168"/>
      <c r="R1344" s="131">
        <f t="shared" si="175"/>
        <v>0</v>
      </c>
      <c r="S1344" s="133" t="str">
        <f t="shared" si="177"/>
        <v xml:space="preserve"> </v>
      </c>
      <c r="T1344" s="133"/>
      <c r="U1344" s="132" t="str">
        <f>_xlfn.IFNA(IF($D1344=0,LOOKUP($F1344,{0.1,0.2,0.3,0.4,0.5,0.6,0.7,0.8,0.9,1},{22,34,46,58,70,82,94,106,118,130}),""),"")</f>
        <v/>
      </c>
      <c r="V1344" s="132" t="str">
        <f>_xlfn.IFNA(IF($D1344=1,LOOKUP($F1344,{0.1,0.2,0.3,0.4,0.5,0.6,0.7,0.8,0.9,1},{23,35,47,59,71,83,95,107,119,131}),""),"")</f>
        <v/>
      </c>
      <c r="W1344" s="132" t="str">
        <f>_xlfn.IFNA(IF($D1344=2,LOOKUP($F1344,{0.1,0.2,0.3,0.4,0.5,0.6,0.7,0.8,0.9,1},{24,36,48,60,72,84,96,108,120,132}),""),"")</f>
        <v/>
      </c>
      <c r="X1344" s="132" t="str">
        <f>_xlfn.IFNA(IF($D1344=3,LOOKUP($F1344,{0.1,0.2,0.3,0.4,0.5,0.6,0.7,0.8,0.9,1},{25,37,49,61,73,85,97,109,121,133}),""),"")</f>
        <v/>
      </c>
      <c r="Y1344" s="132" t="str">
        <f>_xlfn.IFNA(IF($D1344=4,LOOKUP($F1344,{0.1,0.2,0.3,0.4,0.5,0.6,0.7,0.8,0.9,1},{26,38,50,62,74,86,98,110,122,134}),""),"")</f>
        <v/>
      </c>
      <c r="Z1344" s="132" t="str">
        <f>_xlfn.IFNA(IF($D1344=5,LOOKUP($F1344,{0.1,0.2,0.3,0.4,0.5,0.6,0.7,0.8,0.9,1},{27,39,51,63,75,87,99,111,123,135}),""),"")</f>
        <v/>
      </c>
      <c r="AA1344" s="132">
        <f t="shared" si="178"/>
        <v>0</v>
      </c>
      <c r="AB1344" s="132" t="str">
        <f t="shared" si="179"/>
        <v>00</v>
      </c>
      <c r="AC1344" s="82" t="e">
        <f>VLOOKUP(AB1344,'AMI Ref'!T:U,2,FALSE)</f>
        <v>#N/A</v>
      </c>
      <c r="AD1344" s="124"/>
      <c r="AE1344" s="81" t="str">
        <f>_xlfn.IFNA(IF($D1344=0,IF($J1344="Not Paid by Tenant",0,INDEX('AMI Ref'!$K$5:$N$5,MATCH($J1344,{"Oil","Gas","Electric - Other","ELECTRIC - HEAT PUMP"},0))),0),"")</f>
        <v/>
      </c>
      <c r="AF1344" s="81">
        <f>_xlfn.IFNA(IF($D1344=1,IF($J1344="Not Paid by Tenant",0,INDEX('AMI Ref'!$K$6:$N$6,MATCH($J1344,{"Oil","Gas","Electric - Other","ELECTRIC - HEAT PUMP"},0))),0),"")</f>
        <v>0</v>
      </c>
      <c r="AG1344" s="81">
        <f>_xlfn.IFNA(IF($D1344=2,IF($J1344="Not Paid by Tenant",0,INDEX('AMI Ref'!$K$7:$N$7,MATCH($J1344,{"Oil","Gas","Electric - Other","ELECTRIC - HEAT PUMP"},0))),0),"")</f>
        <v>0</v>
      </c>
      <c r="AH1344" s="81">
        <f>_xlfn.IFNA(IF($D1344=3,IF($J1344="Not Paid by Tenant",0,INDEX('AMI Ref'!$K$8:$N$8,MATCH($J1344,{"Oil","Gas","Electric - Other","ELECTRIC - HEAT PUMP"},0))),0),"")</f>
        <v>0</v>
      </c>
      <c r="AI1344" s="81">
        <f>_xlfn.IFNA(IF($D1344=4,IF($J1344="Not Paid by Tenant",0,INDEX('AMI Ref'!$K$9:$N$9,MATCH($J1344,{"Oil","Gas","Electric - Other","ELECTRIC - HEAT PUMP"},0))),0),"")</f>
        <v>0</v>
      </c>
      <c r="AJ1344" s="81">
        <f>_xlfn.IFNA(IF($D1344=5,IF($J1344="Not Paid by Tenant",0,INDEX('AMI Ref'!$K$10:$N$10,MATCH($J1344,{"Oil","Gas","Electric - Other","ELECTRIC - HEAT PUMP"},0))),0),"")</f>
        <v>0</v>
      </c>
      <c r="AK1344" s="128"/>
      <c r="AL1344" s="81" t="str">
        <f>_xlfn.IFNA(IF($D1344=0,IF($K1344="Not Paid by Tenant",0,INDEX('AMI Ref'!$O$5:$R$5,MATCH($K1344,{"Oil","Gas","Electric - Other","Electric ccASHP - split"},0))),0),"")</f>
        <v/>
      </c>
      <c r="AM1344" s="81">
        <f>_xlfn.IFNA(IF($D1344=1,IF($K1344="Not Paid by Tenant",0,INDEX('AMI Ref'!$O$6:$R$6,MATCH($K1344,{"Oil","Gas","Electric - Other","Electric ccASHP - split"},0))),0),"")</f>
        <v>0</v>
      </c>
      <c r="AN1344" s="81">
        <f>_xlfn.IFNA(IF($D1344=2,IF($K1344="Not Paid by Tenant",0,INDEX('AMI Ref'!$O$7:$R$7,MATCH($K1344,{"Oil","Gas","Electric - Other","Electric ccASHP - split"},0))),0),"")</f>
        <v>0</v>
      </c>
      <c r="AO1344" s="81">
        <f>_xlfn.IFNA(IF($D1344=3,IF($K1344="Not Paid by Tenant",0,INDEX('AMI Ref'!$O$8:$R$8,MATCH($K1344,{"Oil","Gas","Electric - Other","Electric ccASHP - split"},0))),0),"")</f>
        <v>0</v>
      </c>
      <c r="AP1344" s="81">
        <f>_xlfn.IFNA(IF($D1344=4,IF($K1344="Not Paid by Tenant",0,INDEX('AMI Ref'!$O$9:$R$9,MATCH($K1344,{"Oil","Gas","Electric - Other","Electric ccASHP - split"},0))),0),"")</f>
        <v>0</v>
      </c>
      <c r="AQ1344" s="81">
        <f>_xlfn.IFNA(IF($D1344=5,IF($K1344="Not Paid by Tenant",0,INDEX('AMI Ref'!$O$10:$R$10,MATCH($K1344,{"Oil","Gas","Electric - Other","Electric ccASHP - split"},0))),0),"")</f>
        <v>0</v>
      </c>
      <c r="AR1344" s="124">
        <f t="shared" si="180"/>
        <v>0</v>
      </c>
      <c r="AS1344" s="123" t="e">
        <f t="shared" si="181"/>
        <v>#N/A</v>
      </c>
    </row>
    <row r="1345" spans="1:45" x14ac:dyDescent="0.2">
      <c r="A1345" s="130">
        <v>1343</v>
      </c>
      <c r="B1345" s="177">
        <f>IF(OR(COUNTIF($B$2:$B1344,Input!$F1361)&lt;1,COUNTIF($O$2:$O1344,Input!$C1361)&lt;1),Input!F1361,0)</f>
        <v>0</v>
      </c>
      <c r="C1345" s="177">
        <f>IF(OR(COUNTIF($B$2:$B1344,Input!$F1361)&lt;1,COUNTIF($O$2:$O1344,Input!$C1361)&lt;1),Input!G1361,0)</f>
        <v>0</v>
      </c>
      <c r="D1345" s="177">
        <f>IF(OR(COUNTIF($B$2:$B1344,Input!$F1361)&lt;1,COUNTIF($O$2:$O1344,Input!$C1361)&lt;1),Input!H1361,0)</f>
        <v>0</v>
      </c>
      <c r="E1345" s="177">
        <f>IF(OR(COUNTIF($B$2:$B1344,Input!$F1361)&lt;1,COUNTIF($O$2:$O1344,Input!$C1361)&lt;1),Input!I1361,0)</f>
        <v>0</v>
      </c>
      <c r="F1345" s="177">
        <f>IF(OR(COUNTIF($B$2:$B1344,Input!$F1361)&lt;1,COUNTIF($O$2:$O1344,Input!$C1361)&lt;1),Input!J1361,0)</f>
        <v>0</v>
      </c>
      <c r="G1345" s="177">
        <f>IF(OR(COUNTIF($B$2:$B1344,Input!$F1361)&lt;1,COUNTIF($O$2:$O1344,Input!$C1361)&lt;1),Input!K1361,0)</f>
        <v>0</v>
      </c>
      <c r="H1345" s="177">
        <f>IF(OR(COUNTIF($B$2:$B1344,Input!$F1361)&lt;1,COUNTIF($O$2:$O1344,Input!$C1361)&lt;1),Input!L1361,0)</f>
        <v>0</v>
      </c>
      <c r="I1345" s="177">
        <f>IF(OR(COUNTIF($B$2:$B1344,Input!$F1361)&lt;1,COUNTIF($O$2:$O1344,Input!$C1361)&lt;1),Input!M1361,0)</f>
        <v>0</v>
      </c>
      <c r="J1345" s="177">
        <f>IF(OR(COUNTIF($B$2:$B1344,Input!$F1361)&lt;1,COUNTIF($O$2:$O1344,Input!$C1361)&lt;1),Input!N1361,0)</f>
        <v>0</v>
      </c>
      <c r="K1345" s="177">
        <f>IF(OR(COUNTIF($B$2:$B1344,Input!$F1361)&lt;1,COUNTIF($O$2:$O1344,Input!$C1361)&lt;1),Input!O1361,0)</f>
        <v>0</v>
      </c>
      <c r="L1345" s="177">
        <f>IF(OR(COUNTIF($B$2:$B1344,Input!$F1361)&lt;1,COUNTIF($O$2:$O1344,Input!$C1361)&lt;1),Input!P1361,0)</f>
        <v>0</v>
      </c>
      <c r="M1345" s="129" t="str">
        <f t="shared" si="176"/>
        <v/>
      </c>
      <c r="N1345" s="161">
        <f t="shared" si="174"/>
        <v>0</v>
      </c>
      <c r="O1345" s="168">
        <f>Input!C1361</f>
        <v>0</v>
      </c>
      <c r="P1345" s="168"/>
      <c r="R1345" s="131">
        <f t="shared" si="175"/>
        <v>0</v>
      </c>
      <c r="S1345" s="133" t="str">
        <f t="shared" si="177"/>
        <v xml:space="preserve"> </v>
      </c>
      <c r="T1345" s="133"/>
      <c r="U1345" s="132" t="str">
        <f>_xlfn.IFNA(IF($D1345=0,LOOKUP($F1345,{0.1,0.2,0.3,0.4,0.5,0.6,0.7,0.8,0.9,1},{22,34,46,58,70,82,94,106,118,130}),""),"")</f>
        <v/>
      </c>
      <c r="V1345" s="132" t="str">
        <f>_xlfn.IFNA(IF($D1345=1,LOOKUP($F1345,{0.1,0.2,0.3,0.4,0.5,0.6,0.7,0.8,0.9,1},{23,35,47,59,71,83,95,107,119,131}),""),"")</f>
        <v/>
      </c>
      <c r="W1345" s="132" t="str">
        <f>_xlfn.IFNA(IF($D1345=2,LOOKUP($F1345,{0.1,0.2,0.3,0.4,0.5,0.6,0.7,0.8,0.9,1},{24,36,48,60,72,84,96,108,120,132}),""),"")</f>
        <v/>
      </c>
      <c r="X1345" s="132" t="str">
        <f>_xlfn.IFNA(IF($D1345=3,LOOKUP($F1345,{0.1,0.2,0.3,0.4,0.5,0.6,0.7,0.8,0.9,1},{25,37,49,61,73,85,97,109,121,133}),""),"")</f>
        <v/>
      </c>
      <c r="Y1345" s="132" t="str">
        <f>_xlfn.IFNA(IF($D1345=4,LOOKUP($F1345,{0.1,0.2,0.3,0.4,0.5,0.6,0.7,0.8,0.9,1},{26,38,50,62,74,86,98,110,122,134}),""),"")</f>
        <v/>
      </c>
      <c r="Z1345" s="132" t="str">
        <f>_xlfn.IFNA(IF($D1345=5,LOOKUP($F1345,{0.1,0.2,0.3,0.4,0.5,0.6,0.7,0.8,0.9,1},{27,39,51,63,75,87,99,111,123,135}),""),"")</f>
        <v/>
      </c>
      <c r="AA1345" s="132">
        <f t="shared" si="178"/>
        <v>0</v>
      </c>
      <c r="AB1345" s="132" t="str">
        <f t="shared" si="179"/>
        <v>00</v>
      </c>
      <c r="AC1345" s="82" t="e">
        <f>VLOOKUP(AB1345,'AMI Ref'!T:U,2,FALSE)</f>
        <v>#N/A</v>
      </c>
      <c r="AD1345" s="124"/>
      <c r="AE1345" s="81" t="str">
        <f>_xlfn.IFNA(IF($D1345=0,IF($J1345="Not Paid by Tenant",0,INDEX('AMI Ref'!$K$5:$N$5,MATCH($J1345,{"Oil","Gas","Electric - Other","ELECTRIC - HEAT PUMP"},0))),0),"")</f>
        <v/>
      </c>
      <c r="AF1345" s="81">
        <f>_xlfn.IFNA(IF($D1345=1,IF($J1345="Not Paid by Tenant",0,INDEX('AMI Ref'!$K$6:$N$6,MATCH($J1345,{"Oil","Gas","Electric - Other","ELECTRIC - HEAT PUMP"},0))),0),"")</f>
        <v>0</v>
      </c>
      <c r="AG1345" s="81">
        <f>_xlfn.IFNA(IF($D1345=2,IF($J1345="Not Paid by Tenant",0,INDEX('AMI Ref'!$K$7:$N$7,MATCH($J1345,{"Oil","Gas","Electric - Other","ELECTRIC - HEAT PUMP"},0))),0),"")</f>
        <v>0</v>
      </c>
      <c r="AH1345" s="81">
        <f>_xlfn.IFNA(IF($D1345=3,IF($J1345="Not Paid by Tenant",0,INDEX('AMI Ref'!$K$8:$N$8,MATCH($J1345,{"Oil","Gas","Electric - Other","ELECTRIC - HEAT PUMP"},0))),0),"")</f>
        <v>0</v>
      </c>
      <c r="AI1345" s="81">
        <f>_xlfn.IFNA(IF($D1345=4,IF($J1345="Not Paid by Tenant",0,INDEX('AMI Ref'!$K$9:$N$9,MATCH($J1345,{"Oil","Gas","Electric - Other","ELECTRIC - HEAT PUMP"},0))),0),"")</f>
        <v>0</v>
      </c>
      <c r="AJ1345" s="81">
        <f>_xlfn.IFNA(IF($D1345=5,IF($J1345="Not Paid by Tenant",0,INDEX('AMI Ref'!$K$10:$N$10,MATCH($J1345,{"Oil","Gas","Electric - Other","ELECTRIC - HEAT PUMP"},0))),0),"")</f>
        <v>0</v>
      </c>
      <c r="AK1345" s="128"/>
      <c r="AL1345" s="81" t="str">
        <f>_xlfn.IFNA(IF($D1345=0,IF($K1345="Not Paid by Tenant",0,INDEX('AMI Ref'!$O$5:$R$5,MATCH($K1345,{"Oil","Gas","Electric - Other","Electric ccASHP - split"},0))),0),"")</f>
        <v/>
      </c>
      <c r="AM1345" s="81">
        <f>_xlfn.IFNA(IF($D1345=1,IF($K1345="Not Paid by Tenant",0,INDEX('AMI Ref'!$O$6:$R$6,MATCH($K1345,{"Oil","Gas","Electric - Other","Electric ccASHP - split"},0))),0),"")</f>
        <v>0</v>
      </c>
      <c r="AN1345" s="81">
        <f>_xlfn.IFNA(IF($D1345=2,IF($K1345="Not Paid by Tenant",0,INDEX('AMI Ref'!$O$7:$R$7,MATCH($K1345,{"Oil","Gas","Electric - Other","Electric ccASHP - split"},0))),0),"")</f>
        <v>0</v>
      </c>
      <c r="AO1345" s="81">
        <f>_xlfn.IFNA(IF($D1345=3,IF($K1345="Not Paid by Tenant",0,INDEX('AMI Ref'!$O$8:$R$8,MATCH($K1345,{"Oil","Gas","Electric - Other","Electric ccASHP - split"},0))),0),"")</f>
        <v>0</v>
      </c>
      <c r="AP1345" s="81">
        <f>_xlfn.IFNA(IF($D1345=4,IF($K1345="Not Paid by Tenant",0,INDEX('AMI Ref'!$O$9:$R$9,MATCH($K1345,{"Oil","Gas","Electric - Other","Electric ccASHP - split"},0))),0),"")</f>
        <v>0</v>
      </c>
      <c r="AQ1345" s="81">
        <f>_xlfn.IFNA(IF($D1345=5,IF($K1345="Not Paid by Tenant",0,INDEX('AMI Ref'!$O$10:$R$10,MATCH($K1345,{"Oil","Gas","Electric - Other","Electric ccASHP - split"},0))),0),"")</f>
        <v>0</v>
      </c>
      <c r="AR1345" s="124">
        <f t="shared" si="180"/>
        <v>0</v>
      </c>
      <c r="AS1345" s="123" t="e">
        <f t="shared" si="181"/>
        <v>#N/A</v>
      </c>
    </row>
    <row r="1346" spans="1:45" x14ac:dyDescent="0.2">
      <c r="A1346" s="130">
        <v>1344</v>
      </c>
      <c r="B1346" s="177">
        <f>IF(OR(COUNTIF($B$2:$B1345,Input!$F1362)&lt;1,COUNTIF($O$2:$O1345,Input!$C1362)&lt;1),Input!F1362,0)</f>
        <v>0</v>
      </c>
      <c r="C1346" s="177">
        <f>IF(OR(COUNTIF($B$2:$B1345,Input!$F1362)&lt;1,COUNTIF($O$2:$O1345,Input!$C1362)&lt;1),Input!G1362,0)</f>
        <v>0</v>
      </c>
      <c r="D1346" s="177">
        <f>IF(OR(COUNTIF($B$2:$B1345,Input!$F1362)&lt;1,COUNTIF($O$2:$O1345,Input!$C1362)&lt;1),Input!H1362,0)</f>
        <v>0</v>
      </c>
      <c r="E1346" s="177">
        <f>IF(OR(COUNTIF($B$2:$B1345,Input!$F1362)&lt;1,COUNTIF($O$2:$O1345,Input!$C1362)&lt;1),Input!I1362,0)</f>
        <v>0</v>
      </c>
      <c r="F1346" s="177">
        <f>IF(OR(COUNTIF($B$2:$B1345,Input!$F1362)&lt;1,COUNTIF($O$2:$O1345,Input!$C1362)&lt;1),Input!J1362,0)</f>
        <v>0</v>
      </c>
      <c r="G1346" s="177">
        <f>IF(OR(COUNTIF($B$2:$B1345,Input!$F1362)&lt;1,COUNTIF($O$2:$O1345,Input!$C1362)&lt;1),Input!K1362,0)</f>
        <v>0</v>
      </c>
      <c r="H1346" s="177">
        <f>IF(OR(COUNTIF($B$2:$B1345,Input!$F1362)&lt;1,COUNTIF($O$2:$O1345,Input!$C1362)&lt;1),Input!L1362,0)</f>
        <v>0</v>
      </c>
      <c r="I1346" s="177">
        <f>IF(OR(COUNTIF($B$2:$B1345,Input!$F1362)&lt;1,COUNTIF($O$2:$O1345,Input!$C1362)&lt;1),Input!M1362,0)</f>
        <v>0</v>
      </c>
      <c r="J1346" s="177">
        <f>IF(OR(COUNTIF($B$2:$B1345,Input!$F1362)&lt;1,COUNTIF($O$2:$O1345,Input!$C1362)&lt;1),Input!N1362,0)</f>
        <v>0</v>
      </c>
      <c r="K1346" s="177">
        <f>IF(OR(COUNTIF($B$2:$B1345,Input!$F1362)&lt;1,COUNTIF($O$2:$O1345,Input!$C1362)&lt;1),Input!O1362,0)</f>
        <v>0</v>
      </c>
      <c r="L1346" s="177">
        <f>IF(OR(COUNTIF($B$2:$B1345,Input!$F1362)&lt;1,COUNTIF($O$2:$O1345,Input!$C1362)&lt;1),Input!P1362,0)</f>
        <v>0</v>
      </c>
      <c r="M1346" s="129" t="str">
        <f t="shared" si="176"/>
        <v/>
      </c>
      <c r="N1346" s="161">
        <f t="shared" si="174"/>
        <v>0</v>
      </c>
      <c r="O1346" s="168">
        <f>Input!C1362</f>
        <v>0</v>
      </c>
      <c r="P1346" s="168"/>
      <c r="R1346" s="131">
        <f t="shared" si="175"/>
        <v>0</v>
      </c>
      <c r="S1346" s="133" t="str">
        <f t="shared" si="177"/>
        <v xml:space="preserve"> </v>
      </c>
      <c r="T1346" s="133"/>
      <c r="U1346" s="132" t="str">
        <f>_xlfn.IFNA(IF($D1346=0,LOOKUP($F1346,{0.1,0.2,0.3,0.4,0.5,0.6,0.7,0.8,0.9,1},{22,34,46,58,70,82,94,106,118,130}),""),"")</f>
        <v/>
      </c>
      <c r="V1346" s="132" t="str">
        <f>_xlfn.IFNA(IF($D1346=1,LOOKUP($F1346,{0.1,0.2,0.3,0.4,0.5,0.6,0.7,0.8,0.9,1},{23,35,47,59,71,83,95,107,119,131}),""),"")</f>
        <v/>
      </c>
      <c r="W1346" s="132" t="str">
        <f>_xlfn.IFNA(IF($D1346=2,LOOKUP($F1346,{0.1,0.2,0.3,0.4,0.5,0.6,0.7,0.8,0.9,1},{24,36,48,60,72,84,96,108,120,132}),""),"")</f>
        <v/>
      </c>
      <c r="X1346" s="132" t="str">
        <f>_xlfn.IFNA(IF($D1346=3,LOOKUP($F1346,{0.1,0.2,0.3,0.4,0.5,0.6,0.7,0.8,0.9,1},{25,37,49,61,73,85,97,109,121,133}),""),"")</f>
        <v/>
      </c>
      <c r="Y1346" s="132" t="str">
        <f>_xlfn.IFNA(IF($D1346=4,LOOKUP($F1346,{0.1,0.2,0.3,0.4,0.5,0.6,0.7,0.8,0.9,1},{26,38,50,62,74,86,98,110,122,134}),""),"")</f>
        <v/>
      </c>
      <c r="Z1346" s="132" t="str">
        <f>_xlfn.IFNA(IF($D1346=5,LOOKUP($F1346,{0.1,0.2,0.3,0.4,0.5,0.6,0.7,0.8,0.9,1},{27,39,51,63,75,87,99,111,123,135}),""),"")</f>
        <v/>
      </c>
      <c r="AA1346" s="132">
        <f t="shared" si="178"/>
        <v>0</v>
      </c>
      <c r="AB1346" s="132" t="str">
        <f t="shared" si="179"/>
        <v>00</v>
      </c>
      <c r="AC1346" s="82" t="e">
        <f>VLOOKUP(AB1346,'AMI Ref'!T:U,2,FALSE)</f>
        <v>#N/A</v>
      </c>
      <c r="AD1346" s="124"/>
      <c r="AE1346" s="81" t="str">
        <f>_xlfn.IFNA(IF($D1346=0,IF($J1346="Not Paid by Tenant",0,INDEX('AMI Ref'!$K$5:$N$5,MATCH($J1346,{"Oil","Gas","Electric - Other","ELECTRIC - HEAT PUMP"},0))),0),"")</f>
        <v/>
      </c>
      <c r="AF1346" s="81">
        <f>_xlfn.IFNA(IF($D1346=1,IF($J1346="Not Paid by Tenant",0,INDEX('AMI Ref'!$K$6:$N$6,MATCH($J1346,{"Oil","Gas","Electric - Other","ELECTRIC - HEAT PUMP"},0))),0),"")</f>
        <v>0</v>
      </c>
      <c r="AG1346" s="81">
        <f>_xlfn.IFNA(IF($D1346=2,IF($J1346="Not Paid by Tenant",0,INDEX('AMI Ref'!$K$7:$N$7,MATCH($J1346,{"Oil","Gas","Electric - Other","ELECTRIC - HEAT PUMP"},0))),0),"")</f>
        <v>0</v>
      </c>
      <c r="AH1346" s="81">
        <f>_xlfn.IFNA(IF($D1346=3,IF($J1346="Not Paid by Tenant",0,INDEX('AMI Ref'!$K$8:$N$8,MATCH($J1346,{"Oil","Gas","Electric - Other","ELECTRIC - HEAT PUMP"},0))),0),"")</f>
        <v>0</v>
      </c>
      <c r="AI1346" s="81">
        <f>_xlfn.IFNA(IF($D1346=4,IF($J1346="Not Paid by Tenant",0,INDEX('AMI Ref'!$K$9:$N$9,MATCH($J1346,{"Oil","Gas","Electric - Other","ELECTRIC - HEAT PUMP"},0))),0),"")</f>
        <v>0</v>
      </c>
      <c r="AJ1346" s="81">
        <f>_xlfn.IFNA(IF($D1346=5,IF($J1346="Not Paid by Tenant",0,INDEX('AMI Ref'!$K$10:$N$10,MATCH($J1346,{"Oil","Gas","Electric - Other","ELECTRIC - HEAT PUMP"},0))),0),"")</f>
        <v>0</v>
      </c>
      <c r="AK1346" s="128"/>
      <c r="AL1346" s="81" t="str">
        <f>_xlfn.IFNA(IF($D1346=0,IF($K1346="Not Paid by Tenant",0,INDEX('AMI Ref'!$O$5:$R$5,MATCH($K1346,{"Oil","Gas","Electric - Other","Electric ccASHP - split"},0))),0),"")</f>
        <v/>
      </c>
      <c r="AM1346" s="81">
        <f>_xlfn.IFNA(IF($D1346=1,IF($K1346="Not Paid by Tenant",0,INDEX('AMI Ref'!$O$6:$R$6,MATCH($K1346,{"Oil","Gas","Electric - Other","Electric ccASHP - split"},0))),0),"")</f>
        <v>0</v>
      </c>
      <c r="AN1346" s="81">
        <f>_xlfn.IFNA(IF($D1346=2,IF($K1346="Not Paid by Tenant",0,INDEX('AMI Ref'!$O$7:$R$7,MATCH($K1346,{"Oil","Gas","Electric - Other","Electric ccASHP - split"},0))),0),"")</f>
        <v>0</v>
      </c>
      <c r="AO1346" s="81">
        <f>_xlfn.IFNA(IF($D1346=3,IF($K1346="Not Paid by Tenant",0,INDEX('AMI Ref'!$O$8:$R$8,MATCH($K1346,{"Oil","Gas","Electric - Other","Electric ccASHP - split"},0))),0),"")</f>
        <v>0</v>
      </c>
      <c r="AP1346" s="81">
        <f>_xlfn.IFNA(IF($D1346=4,IF($K1346="Not Paid by Tenant",0,INDEX('AMI Ref'!$O$9:$R$9,MATCH($K1346,{"Oil","Gas","Electric - Other","Electric ccASHP - split"},0))),0),"")</f>
        <v>0</v>
      </c>
      <c r="AQ1346" s="81">
        <f>_xlfn.IFNA(IF($D1346=5,IF($K1346="Not Paid by Tenant",0,INDEX('AMI Ref'!$O$10:$R$10,MATCH($K1346,{"Oil","Gas","Electric - Other","Electric ccASHP - split"},0))),0),"")</f>
        <v>0</v>
      </c>
      <c r="AR1346" s="124">
        <f t="shared" si="180"/>
        <v>0</v>
      </c>
      <c r="AS1346" s="123" t="e">
        <f t="shared" si="181"/>
        <v>#N/A</v>
      </c>
    </row>
    <row r="1347" spans="1:45" x14ac:dyDescent="0.2">
      <c r="A1347" s="130">
        <v>1345</v>
      </c>
      <c r="B1347" s="177">
        <f>IF(OR(COUNTIF($B$2:$B1346,Input!$F1363)&lt;1,COUNTIF($O$2:$O1346,Input!$C1363)&lt;1),Input!F1363,0)</f>
        <v>0</v>
      </c>
      <c r="C1347" s="177">
        <f>IF(OR(COUNTIF($B$2:$B1346,Input!$F1363)&lt;1,COUNTIF($O$2:$O1346,Input!$C1363)&lt;1),Input!G1363,0)</f>
        <v>0</v>
      </c>
      <c r="D1347" s="177">
        <f>IF(OR(COUNTIF($B$2:$B1346,Input!$F1363)&lt;1,COUNTIF($O$2:$O1346,Input!$C1363)&lt;1),Input!H1363,0)</f>
        <v>0</v>
      </c>
      <c r="E1347" s="177">
        <f>IF(OR(COUNTIF($B$2:$B1346,Input!$F1363)&lt;1,COUNTIF($O$2:$O1346,Input!$C1363)&lt;1),Input!I1363,0)</f>
        <v>0</v>
      </c>
      <c r="F1347" s="177">
        <f>IF(OR(COUNTIF($B$2:$B1346,Input!$F1363)&lt;1,COUNTIF($O$2:$O1346,Input!$C1363)&lt;1),Input!J1363,0)</f>
        <v>0</v>
      </c>
      <c r="G1347" s="177">
        <f>IF(OR(COUNTIF($B$2:$B1346,Input!$F1363)&lt;1,COUNTIF($O$2:$O1346,Input!$C1363)&lt;1),Input!K1363,0)</f>
        <v>0</v>
      </c>
      <c r="H1347" s="177">
        <f>IF(OR(COUNTIF($B$2:$B1346,Input!$F1363)&lt;1,COUNTIF($O$2:$O1346,Input!$C1363)&lt;1),Input!L1363,0)</f>
        <v>0</v>
      </c>
      <c r="I1347" s="177">
        <f>IF(OR(COUNTIF($B$2:$B1346,Input!$F1363)&lt;1,COUNTIF($O$2:$O1346,Input!$C1363)&lt;1),Input!M1363,0)</f>
        <v>0</v>
      </c>
      <c r="J1347" s="177">
        <f>IF(OR(COUNTIF($B$2:$B1346,Input!$F1363)&lt;1,COUNTIF($O$2:$O1346,Input!$C1363)&lt;1),Input!N1363,0)</f>
        <v>0</v>
      </c>
      <c r="K1347" s="177">
        <f>IF(OR(COUNTIF($B$2:$B1346,Input!$F1363)&lt;1,COUNTIF($O$2:$O1346,Input!$C1363)&lt;1),Input!O1363,0)</f>
        <v>0</v>
      </c>
      <c r="L1347" s="177">
        <f>IF(OR(COUNTIF($B$2:$B1346,Input!$F1363)&lt;1,COUNTIF($O$2:$O1346,Input!$C1363)&lt;1),Input!P1363,0)</f>
        <v>0</v>
      </c>
      <c r="M1347" s="129" t="str">
        <f t="shared" si="176"/>
        <v/>
      </c>
      <c r="N1347" s="161">
        <f t="shared" si="174"/>
        <v>0</v>
      </c>
      <c r="O1347" s="168">
        <f>Input!C1363</f>
        <v>0</v>
      </c>
      <c r="P1347" s="168"/>
      <c r="R1347" s="131">
        <f t="shared" si="175"/>
        <v>0</v>
      </c>
      <c r="S1347" s="133" t="str">
        <f t="shared" si="177"/>
        <v xml:space="preserve"> </v>
      </c>
      <c r="T1347" s="133"/>
      <c r="U1347" s="132" t="str">
        <f>_xlfn.IFNA(IF($D1347=0,LOOKUP($F1347,{0.1,0.2,0.3,0.4,0.5,0.6,0.7,0.8,0.9,1},{22,34,46,58,70,82,94,106,118,130}),""),"")</f>
        <v/>
      </c>
      <c r="V1347" s="132" t="str">
        <f>_xlfn.IFNA(IF($D1347=1,LOOKUP($F1347,{0.1,0.2,0.3,0.4,0.5,0.6,0.7,0.8,0.9,1},{23,35,47,59,71,83,95,107,119,131}),""),"")</f>
        <v/>
      </c>
      <c r="W1347" s="132" t="str">
        <f>_xlfn.IFNA(IF($D1347=2,LOOKUP($F1347,{0.1,0.2,0.3,0.4,0.5,0.6,0.7,0.8,0.9,1},{24,36,48,60,72,84,96,108,120,132}),""),"")</f>
        <v/>
      </c>
      <c r="X1347" s="132" t="str">
        <f>_xlfn.IFNA(IF($D1347=3,LOOKUP($F1347,{0.1,0.2,0.3,0.4,0.5,0.6,0.7,0.8,0.9,1},{25,37,49,61,73,85,97,109,121,133}),""),"")</f>
        <v/>
      </c>
      <c r="Y1347" s="132" t="str">
        <f>_xlfn.IFNA(IF($D1347=4,LOOKUP($F1347,{0.1,0.2,0.3,0.4,0.5,0.6,0.7,0.8,0.9,1},{26,38,50,62,74,86,98,110,122,134}),""),"")</f>
        <v/>
      </c>
      <c r="Z1347" s="132" t="str">
        <f>_xlfn.IFNA(IF($D1347=5,LOOKUP($F1347,{0.1,0.2,0.3,0.4,0.5,0.6,0.7,0.8,0.9,1},{27,39,51,63,75,87,99,111,123,135}),""),"")</f>
        <v/>
      </c>
      <c r="AA1347" s="132">
        <f t="shared" si="178"/>
        <v>0</v>
      </c>
      <c r="AB1347" s="132" t="str">
        <f t="shared" si="179"/>
        <v>00</v>
      </c>
      <c r="AC1347" s="82" t="e">
        <f>VLOOKUP(AB1347,'AMI Ref'!T:U,2,FALSE)</f>
        <v>#N/A</v>
      </c>
      <c r="AD1347" s="124"/>
      <c r="AE1347" s="81" t="str">
        <f>_xlfn.IFNA(IF($D1347=0,IF($J1347="Not Paid by Tenant",0,INDEX('AMI Ref'!$K$5:$N$5,MATCH($J1347,{"Oil","Gas","Electric - Other","ELECTRIC - HEAT PUMP"},0))),0),"")</f>
        <v/>
      </c>
      <c r="AF1347" s="81">
        <f>_xlfn.IFNA(IF($D1347=1,IF($J1347="Not Paid by Tenant",0,INDEX('AMI Ref'!$K$6:$N$6,MATCH($J1347,{"Oil","Gas","Electric - Other","ELECTRIC - HEAT PUMP"},0))),0),"")</f>
        <v>0</v>
      </c>
      <c r="AG1347" s="81">
        <f>_xlfn.IFNA(IF($D1347=2,IF($J1347="Not Paid by Tenant",0,INDEX('AMI Ref'!$K$7:$N$7,MATCH($J1347,{"Oil","Gas","Electric - Other","ELECTRIC - HEAT PUMP"},0))),0),"")</f>
        <v>0</v>
      </c>
      <c r="AH1347" s="81">
        <f>_xlfn.IFNA(IF($D1347=3,IF($J1347="Not Paid by Tenant",0,INDEX('AMI Ref'!$K$8:$N$8,MATCH($J1347,{"Oil","Gas","Electric - Other","ELECTRIC - HEAT PUMP"},0))),0),"")</f>
        <v>0</v>
      </c>
      <c r="AI1347" s="81">
        <f>_xlfn.IFNA(IF($D1347=4,IF($J1347="Not Paid by Tenant",0,INDEX('AMI Ref'!$K$9:$N$9,MATCH($J1347,{"Oil","Gas","Electric - Other","ELECTRIC - HEAT PUMP"},0))),0),"")</f>
        <v>0</v>
      </c>
      <c r="AJ1347" s="81">
        <f>_xlfn.IFNA(IF($D1347=5,IF($J1347="Not Paid by Tenant",0,INDEX('AMI Ref'!$K$10:$N$10,MATCH($J1347,{"Oil","Gas","Electric - Other","ELECTRIC - HEAT PUMP"},0))),0),"")</f>
        <v>0</v>
      </c>
      <c r="AK1347" s="128"/>
      <c r="AL1347" s="81" t="str">
        <f>_xlfn.IFNA(IF($D1347=0,IF($K1347="Not Paid by Tenant",0,INDEX('AMI Ref'!$O$5:$R$5,MATCH($K1347,{"Oil","Gas","Electric - Other","Electric ccASHP - split"},0))),0),"")</f>
        <v/>
      </c>
      <c r="AM1347" s="81">
        <f>_xlfn.IFNA(IF($D1347=1,IF($K1347="Not Paid by Tenant",0,INDEX('AMI Ref'!$O$6:$R$6,MATCH($K1347,{"Oil","Gas","Electric - Other","Electric ccASHP - split"},0))),0),"")</f>
        <v>0</v>
      </c>
      <c r="AN1347" s="81">
        <f>_xlfn.IFNA(IF($D1347=2,IF($K1347="Not Paid by Tenant",0,INDEX('AMI Ref'!$O$7:$R$7,MATCH($K1347,{"Oil","Gas","Electric - Other","Electric ccASHP - split"},0))),0),"")</f>
        <v>0</v>
      </c>
      <c r="AO1347" s="81">
        <f>_xlfn.IFNA(IF($D1347=3,IF($K1347="Not Paid by Tenant",0,INDEX('AMI Ref'!$O$8:$R$8,MATCH($K1347,{"Oil","Gas","Electric - Other","Electric ccASHP - split"},0))),0),"")</f>
        <v>0</v>
      </c>
      <c r="AP1347" s="81">
        <f>_xlfn.IFNA(IF($D1347=4,IF($K1347="Not Paid by Tenant",0,INDEX('AMI Ref'!$O$9:$R$9,MATCH($K1347,{"Oil","Gas","Electric - Other","Electric ccASHP - split"},0))),0),"")</f>
        <v>0</v>
      </c>
      <c r="AQ1347" s="81">
        <f>_xlfn.IFNA(IF($D1347=5,IF($K1347="Not Paid by Tenant",0,INDEX('AMI Ref'!$O$10:$R$10,MATCH($K1347,{"Oil","Gas","Electric - Other","Electric ccASHP - split"},0))),0),"")</f>
        <v>0</v>
      </c>
      <c r="AR1347" s="124">
        <f t="shared" si="180"/>
        <v>0</v>
      </c>
      <c r="AS1347" s="123" t="e">
        <f t="shared" si="181"/>
        <v>#N/A</v>
      </c>
    </row>
    <row r="1348" spans="1:45" x14ac:dyDescent="0.2">
      <c r="A1348" s="130">
        <v>1346</v>
      </c>
      <c r="B1348" s="177">
        <f>IF(OR(COUNTIF($B$2:$B1347,Input!$F1364)&lt;1,COUNTIF($O$2:$O1347,Input!$C1364)&lt;1),Input!F1364,0)</f>
        <v>0</v>
      </c>
      <c r="C1348" s="177">
        <f>IF(OR(COUNTIF($B$2:$B1347,Input!$F1364)&lt;1,COUNTIF($O$2:$O1347,Input!$C1364)&lt;1),Input!G1364,0)</f>
        <v>0</v>
      </c>
      <c r="D1348" s="177">
        <f>IF(OR(COUNTIF($B$2:$B1347,Input!$F1364)&lt;1,COUNTIF($O$2:$O1347,Input!$C1364)&lt;1),Input!H1364,0)</f>
        <v>0</v>
      </c>
      <c r="E1348" s="177">
        <f>IF(OR(COUNTIF($B$2:$B1347,Input!$F1364)&lt;1,COUNTIF($O$2:$O1347,Input!$C1364)&lt;1),Input!I1364,0)</f>
        <v>0</v>
      </c>
      <c r="F1348" s="177">
        <f>IF(OR(COUNTIF($B$2:$B1347,Input!$F1364)&lt;1,COUNTIF($O$2:$O1347,Input!$C1364)&lt;1),Input!J1364,0)</f>
        <v>0</v>
      </c>
      <c r="G1348" s="177">
        <f>IF(OR(COUNTIF($B$2:$B1347,Input!$F1364)&lt;1,COUNTIF($O$2:$O1347,Input!$C1364)&lt;1),Input!K1364,0)</f>
        <v>0</v>
      </c>
      <c r="H1348" s="177">
        <f>IF(OR(COUNTIF($B$2:$B1347,Input!$F1364)&lt;1,COUNTIF($O$2:$O1347,Input!$C1364)&lt;1),Input!L1364,0)</f>
        <v>0</v>
      </c>
      <c r="I1348" s="177">
        <f>IF(OR(COUNTIF($B$2:$B1347,Input!$F1364)&lt;1,COUNTIF($O$2:$O1347,Input!$C1364)&lt;1),Input!M1364,0)</f>
        <v>0</v>
      </c>
      <c r="J1348" s="177">
        <f>IF(OR(COUNTIF($B$2:$B1347,Input!$F1364)&lt;1,COUNTIF($O$2:$O1347,Input!$C1364)&lt;1),Input!N1364,0)</f>
        <v>0</v>
      </c>
      <c r="K1348" s="177">
        <f>IF(OR(COUNTIF($B$2:$B1347,Input!$F1364)&lt;1,COUNTIF($O$2:$O1347,Input!$C1364)&lt;1),Input!O1364,0)</f>
        <v>0</v>
      </c>
      <c r="L1348" s="177">
        <f>IF(OR(COUNTIF($B$2:$B1347,Input!$F1364)&lt;1,COUNTIF($O$2:$O1347,Input!$C1364)&lt;1),Input!P1364,0)</f>
        <v>0</v>
      </c>
      <c r="M1348" s="129" t="str">
        <f t="shared" si="176"/>
        <v/>
      </c>
      <c r="N1348" s="161">
        <f t="shared" ref="N1348:N1411" si="182">IF(G1348&lt;=F1348,IF(G1348&gt;0%,G1348,F1348),F1348)</f>
        <v>0</v>
      </c>
      <c r="O1348" s="168">
        <f>Input!C1364</f>
        <v>0</v>
      </c>
      <c r="P1348" s="168"/>
      <c r="R1348" s="131">
        <f t="shared" ref="R1348:R1411" si="183">IF(AND($H1348="Not Paid by Tenant",$I1348="Not Paid by Tenant"),"E",IF(AND($H1348="Yes, No Elec. Stove",$I1348="Not Paid by Tenant"),"F",IF(AND($H1348="Not Paid by Tenant",$I1348="Yes"),"H",IF(AND($H1348="Yes, No Elec. Stove",$I1348="Yes"),"I", ))))</f>
        <v>0</v>
      </c>
      <c r="S1348" s="133" t="str">
        <f t="shared" si="177"/>
        <v xml:space="preserve"> </v>
      </c>
      <c r="T1348" s="133"/>
      <c r="U1348" s="132" t="str">
        <f>_xlfn.IFNA(IF($D1348=0,LOOKUP($F1348,{0.1,0.2,0.3,0.4,0.5,0.6,0.7,0.8,0.9,1},{22,34,46,58,70,82,94,106,118,130}),""),"")</f>
        <v/>
      </c>
      <c r="V1348" s="132" t="str">
        <f>_xlfn.IFNA(IF($D1348=1,LOOKUP($F1348,{0.1,0.2,0.3,0.4,0.5,0.6,0.7,0.8,0.9,1},{23,35,47,59,71,83,95,107,119,131}),""),"")</f>
        <v/>
      </c>
      <c r="W1348" s="132" t="str">
        <f>_xlfn.IFNA(IF($D1348=2,LOOKUP($F1348,{0.1,0.2,0.3,0.4,0.5,0.6,0.7,0.8,0.9,1},{24,36,48,60,72,84,96,108,120,132}),""),"")</f>
        <v/>
      </c>
      <c r="X1348" s="132" t="str">
        <f>_xlfn.IFNA(IF($D1348=3,LOOKUP($F1348,{0.1,0.2,0.3,0.4,0.5,0.6,0.7,0.8,0.9,1},{25,37,49,61,73,85,97,109,121,133}),""),"")</f>
        <v/>
      </c>
      <c r="Y1348" s="132" t="str">
        <f>_xlfn.IFNA(IF($D1348=4,LOOKUP($F1348,{0.1,0.2,0.3,0.4,0.5,0.6,0.7,0.8,0.9,1},{26,38,50,62,74,86,98,110,122,134}),""),"")</f>
        <v/>
      </c>
      <c r="Z1348" s="132" t="str">
        <f>_xlfn.IFNA(IF($D1348=5,LOOKUP($F1348,{0.1,0.2,0.3,0.4,0.5,0.6,0.7,0.8,0.9,1},{27,39,51,63,75,87,99,111,123,135}),""),"")</f>
        <v/>
      </c>
      <c r="AA1348" s="132">
        <f t="shared" si="178"/>
        <v>0</v>
      </c>
      <c r="AB1348" s="132" t="str">
        <f t="shared" si="179"/>
        <v>00</v>
      </c>
      <c r="AC1348" s="82" t="e">
        <f>VLOOKUP(AB1348,'AMI Ref'!T:U,2,FALSE)</f>
        <v>#N/A</v>
      </c>
      <c r="AD1348" s="124"/>
      <c r="AE1348" s="81" t="str">
        <f>_xlfn.IFNA(IF($D1348=0,IF($J1348="Not Paid by Tenant",0,INDEX('AMI Ref'!$K$5:$N$5,MATCH($J1348,{"Oil","Gas","Electric - Other","ELECTRIC - HEAT PUMP"},0))),0),"")</f>
        <v/>
      </c>
      <c r="AF1348" s="81">
        <f>_xlfn.IFNA(IF($D1348=1,IF($J1348="Not Paid by Tenant",0,INDEX('AMI Ref'!$K$6:$N$6,MATCH($J1348,{"Oil","Gas","Electric - Other","ELECTRIC - HEAT PUMP"},0))),0),"")</f>
        <v>0</v>
      </c>
      <c r="AG1348" s="81">
        <f>_xlfn.IFNA(IF($D1348=2,IF($J1348="Not Paid by Tenant",0,INDEX('AMI Ref'!$K$7:$N$7,MATCH($J1348,{"Oil","Gas","Electric - Other","ELECTRIC - HEAT PUMP"},0))),0),"")</f>
        <v>0</v>
      </c>
      <c r="AH1348" s="81">
        <f>_xlfn.IFNA(IF($D1348=3,IF($J1348="Not Paid by Tenant",0,INDEX('AMI Ref'!$K$8:$N$8,MATCH($J1348,{"Oil","Gas","Electric - Other","ELECTRIC - HEAT PUMP"},0))),0),"")</f>
        <v>0</v>
      </c>
      <c r="AI1348" s="81">
        <f>_xlfn.IFNA(IF($D1348=4,IF($J1348="Not Paid by Tenant",0,INDEX('AMI Ref'!$K$9:$N$9,MATCH($J1348,{"Oil","Gas","Electric - Other","ELECTRIC - HEAT PUMP"},0))),0),"")</f>
        <v>0</v>
      </c>
      <c r="AJ1348" s="81">
        <f>_xlfn.IFNA(IF($D1348=5,IF($J1348="Not Paid by Tenant",0,INDEX('AMI Ref'!$K$10:$N$10,MATCH($J1348,{"Oil","Gas","Electric - Other","ELECTRIC - HEAT PUMP"},0))),0),"")</f>
        <v>0</v>
      </c>
      <c r="AK1348" s="128"/>
      <c r="AL1348" s="81" t="str">
        <f>_xlfn.IFNA(IF($D1348=0,IF($K1348="Not Paid by Tenant",0,INDEX('AMI Ref'!$O$5:$R$5,MATCH($K1348,{"Oil","Gas","Electric - Other","Electric ccASHP - split"},0))),0),"")</f>
        <v/>
      </c>
      <c r="AM1348" s="81">
        <f>_xlfn.IFNA(IF($D1348=1,IF($K1348="Not Paid by Tenant",0,INDEX('AMI Ref'!$O$6:$R$6,MATCH($K1348,{"Oil","Gas","Electric - Other","Electric ccASHP - split"},0))),0),"")</f>
        <v>0</v>
      </c>
      <c r="AN1348" s="81">
        <f>_xlfn.IFNA(IF($D1348=2,IF($K1348="Not Paid by Tenant",0,INDEX('AMI Ref'!$O$7:$R$7,MATCH($K1348,{"Oil","Gas","Electric - Other","Electric ccASHP - split"},0))),0),"")</f>
        <v>0</v>
      </c>
      <c r="AO1348" s="81">
        <f>_xlfn.IFNA(IF($D1348=3,IF($K1348="Not Paid by Tenant",0,INDEX('AMI Ref'!$O$8:$R$8,MATCH($K1348,{"Oil","Gas","Electric - Other","Electric ccASHP - split"},0))),0),"")</f>
        <v>0</v>
      </c>
      <c r="AP1348" s="81">
        <f>_xlfn.IFNA(IF($D1348=4,IF($K1348="Not Paid by Tenant",0,INDEX('AMI Ref'!$O$9:$R$9,MATCH($K1348,{"Oil","Gas","Electric - Other","Electric ccASHP - split"},0))),0),"")</f>
        <v>0</v>
      </c>
      <c r="AQ1348" s="81">
        <f>_xlfn.IFNA(IF($D1348=5,IF($K1348="Not Paid by Tenant",0,INDEX('AMI Ref'!$O$10:$R$10,MATCH($K1348,{"Oil","Gas","Electric - Other","Electric ccASHP - split"},0))),0),"")</f>
        <v>0</v>
      </c>
      <c r="AR1348" s="124">
        <f t="shared" si="180"/>
        <v>0</v>
      </c>
      <c r="AS1348" s="123" t="e">
        <f t="shared" si="181"/>
        <v>#N/A</v>
      </c>
    </row>
    <row r="1349" spans="1:45" x14ac:dyDescent="0.2">
      <c r="A1349" s="130">
        <v>1347</v>
      </c>
      <c r="B1349" s="177">
        <f>IF(OR(COUNTIF($B$2:$B1348,Input!$F1365)&lt;1,COUNTIF($O$2:$O1348,Input!$C1365)&lt;1),Input!F1365,0)</f>
        <v>0</v>
      </c>
      <c r="C1349" s="177">
        <f>IF(OR(COUNTIF($B$2:$B1348,Input!$F1365)&lt;1,COUNTIF($O$2:$O1348,Input!$C1365)&lt;1),Input!G1365,0)</f>
        <v>0</v>
      </c>
      <c r="D1349" s="177">
        <f>IF(OR(COUNTIF($B$2:$B1348,Input!$F1365)&lt;1,COUNTIF($O$2:$O1348,Input!$C1365)&lt;1),Input!H1365,0)</f>
        <v>0</v>
      </c>
      <c r="E1349" s="177">
        <f>IF(OR(COUNTIF($B$2:$B1348,Input!$F1365)&lt;1,COUNTIF($O$2:$O1348,Input!$C1365)&lt;1),Input!I1365,0)</f>
        <v>0</v>
      </c>
      <c r="F1349" s="177">
        <f>IF(OR(COUNTIF($B$2:$B1348,Input!$F1365)&lt;1,COUNTIF($O$2:$O1348,Input!$C1365)&lt;1),Input!J1365,0)</f>
        <v>0</v>
      </c>
      <c r="G1349" s="177">
        <f>IF(OR(COUNTIF($B$2:$B1348,Input!$F1365)&lt;1,COUNTIF($O$2:$O1348,Input!$C1365)&lt;1),Input!K1365,0)</f>
        <v>0</v>
      </c>
      <c r="H1349" s="177">
        <f>IF(OR(COUNTIF($B$2:$B1348,Input!$F1365)&lt;1,COUNTIF($O$2:$O1348,Input!$C1365)&lt;1),Input!L1365,0)</f>
        <v>0</v>
      </c>
      <c r="I1349" s="177">
        <f>IF(OR(COUNTIF($B$2:$B1348,Input!$F1365)&lt;1,COUNTIF($O$2:$O1348,Input!$C1365)&lt;1),Input!M1365,0)</f>
        <v>0</v>
      </c>
      <c r="J1349" s="177">
        <f>IF(OR(COUNTIF($B$2:$B1348,Input!$F1365)&lt;1,COUNTIF($O$2:$O1348,Input!$C1365)&lt;1),Input!N1365,0)</f>
        <v>0</v>
      </c>
      <c r="K1349" s="177">
        <f>IF(OR(COUNTIF($B$2:$B1348,Input!$F1365)&lt;1,COUNTIF($O$2:$O1348,Input!$C1365)&lt;1),Input!O1365,0)</f>
        <v>0</v>
      </c>
      <c r="L1349" s="177">
        <f>IF(OR(COUNTIF($B$2:$B1348,Input!$F1365)&lt;1,COUNTIF($O$2:$O1348,Input!$C1365)&lt;1),Input!P1365,0)</f>
        <v>0</v>
      </c>
      <c r="M1349" s="129" t="str">
        <f t="shared" si="176"/>
        <v/>
      </c>
      <c r="N1349" s="161">
        <f t="shared" si="182"/>
        <v>0</v>
      </c>
      <c r="O1349" s="168">
        <f>Input!C1365</f>
        <v>0</v>
      </c>
      <c r="P1349" s="168"/>
      <c r="R1349" s="131">
        <f t="shared" si="183"/>
        <v>0</v>
      </c>
      <c r="S1349" s="133" t="str">
        <f t="shared" si="177"/>
        <v xml:space="preserve"> </v>
      </c>
      <c r="T1349" s="133"/>
      <c r="U1349" s="132" t="str">
        <f>_xlfn.IFNA(IF($D1349=0,LOOKUP($F1349,{0.1,0.2,0.3,0.4,0.5,0.6,0.7,0.8,0.9,1},{22,34,46,58,70,82,94,106,118,130}),""),"")</f>
        <v/>
      </c>
      <c r="V1349" s="132" t="str">
        <f>_xlfn.IFNA(IF($D1349=1,LOOKUP($F1349,{0.1,0.2,0.3,0.4,0.5,0.6,0.7,0.8,0.9,1},{23,35,47,59,71,83,95,107,119,131}),""),"")</f>
        <v/>
      </c>
      <c r="W1349" s="132" t="str">
        <f>_xlfn.IFNA(IF($D1349=2,LOOKUP($F1349,{0.1,0.2,0.3,0.4,0.5,0.6,0.7,0.8,0.9,1},{24,36,48,60,72,84,96,108,120,132}),""),"")</f>
        <v/>
      </c>
      <c r="X1349" s="132" t="str">
        <f>_xlfn.IFNA(IF($D1349=3,LOOKUP($F1349,{0.1,0.2,0.3,0.4,0.5,0.6,0.7,0.8,0.9,1},{25,37,49,61,73,85,97,109,121,133}),""),"")</f>
        <v/>
      </c>
      <c r="Y1349" s="132" t="str">
        <f>_xlfn.IFNA(IF($D1349=4,LOOKUP($F1349,{0.1,0.2,0.3,0.4,0.5,0.6,0.7,0.8,0.9,1},{26,38,50,62,74,86,98,110,122,134}),""),"")</f>
        <v/>
      </c>
      <c r="Z1349" s="132" t="str">
        <f>_xlfn.IFNA(IF($D1349=5,LOOKUP($F1349,{0.1,0.2,0.3,0.4,0.5,0.6,0.7,0.8,0.9,1},{27,39,51,63,75,87,99,111,123,135}),""),"")</f>
        <v/>
      </c>
      <c r="AA1349" s="132">
        <f t="shared" si="178"/>
        <v>0</v>
      </c>
      <c r="AB1349" s="132" t="str">
        <f t="shared" si="179"/>
        <v>00</v>
      </c>
      <c r="AC1349" s="82" t="e">
        <f>VLOOKUP(AB1349,'AMI Ref'!T:U,2,FALSE)</f>
        <v>#N/A</v>
      </c>
      <c r="AD1349" s="124"/>
      <c r="AE1349" s="81" t="str">
        <f>_xlfn.IFNA(IF($D1349=0,IF($J1349="Not Paid by Tenant",0,INDEX('AMI Ref'!$K$5:$N$5,MATCH($J1349,{"Oil","Gas","Electric - Other","ELECTRIC - HEAT PUMP"},0))),0),"")</f>
        <v/>
      </c>
      <c r="AF1349" s="81">
        <f>_xlfn.IFNA(IF($D1349=1,IF($J1349="Not Paid by Tenant",0,INDEX('AMI Ref'!$K$6:$N$6,MATCH($J1349,{"Oil","Gas","Electric - Other","ELECTRIC - HEAT PUMP"},0))),0),"")</f>
        <v>0</v>
      </c>
      <c r="AG1349" s="81">
        <f>_xlfn.IFNA(IF($D1349=2,IF($J1349="Not Paid by Tenant",0,INDEX('AMI Ref'!$K$7:$N$7,MATCH($J1349,{"Oil","Gas","Electric - Other","ELECTRIC - HEAT PUMP"},0))),0),"")</f>
        <v>0</v>
      </c>
      <c r="AH1349" s="81">
        <f>_xlfn.IFNA(IF($D1349=3,IF($J1349="Not Paid by Tenant",0,INDEX('AMI Ref'!$K$8:$N$8,MATCH($J1349,{"Oil","Gas","Electric - Other","ELECTRIC - HEAT PUMP"},0))),0),"")</f>
        <v>0</v>
      </c>
      <c r="AI1349" s="81">
        <f>_xlfn.IFNA(IF($D1349=4,IF($J1349="Not Paid by Tenant",0,INDEX('AMI Ref'!$K$9:$N$9,MATCH($J1349,{"Oil","Gas","Electric - Other","ELECTRIC - HEAT PUMP"},0))),0),"")</f>
        <v>0</v>
      </c>
      <c r="AJ1349" s="81">
        <f>_xlfn.IFNA(IF($D1349=5,IF($J1349="Not Paid by Tenant",0,INDEX('AMI Ref'!$K$10:$N$10,MATCH($J1349,{"Oil","Gas","Electric - Other","ELECTRIC - HEAT PUMP"},0))),0),"")</f>
        <v>0</v>
      </c>
      <c r="AK1349" s="128"/>
      <c r="AL1349" s="81" t="str">
        <f>_xlfn.IFNA(IF($D1349=0,IF($K1349="Not Paid by Tenant",0,INDEX('AMI Ref'!$O$5:$R$5,MATCH($K1349,{"Oil","Gas","Electric - Other","Electric ccASHP - split"},0))),0),"")</f>
        <v/>
      </c>
      <c r="AM1349" s="81">
        <f>_xlfn.IFNA(IF($D1349=1,IF($K1349="Not Paid by Tenant",0,INDEX('AMI Ref'!$O$6:$R$6,MATCH($K1349,{"Oil","Gas","Electric - Other","Electric ccASHP - split"},0))),0),"")</f>
        <v>0</v>
      </c>
      <c r="AN1349" s="81">
        <f>_xlfn.IFNA(IF($D1349=2,IF($K1349="Not Paid by Tenant",0,INDEX('AMI Ref'!$O$7:$R$7,MATCH($K1349,{"Oil","Gas","Electric - Other","Electric ccASHP - split"},0))),0),"")</f>
        <v>0</v>
      </c>
      <c r="AO1349" s="81">
        <f>_xlfn.IFNA(IF($D1349=3,IF($K1349="Not Paid by Tenant",0,INDEX('AMI Ref'!$O$8:$R$8,MATCH($K1349,{"Oil","Gas","Electric - Other","Electric ccASHP - split"},0))),0),"")</f>
        <v>0</v>
      </c>
      <c r="AP1349" s="81">
        <f>_xlfn.IFNA(IF($D1349=4,IF($K1349="Not Paid by Tenant",0,INDEX('AMI Ref'!$O$9:$R$9,MATCH($K1349,{"Oil","Gas","Electric - Other","Electric ccASHP - split"},0))),0),"")</f>
        <v>0</v>
      </c>
      <c r="AQ1349" s="81">
        <f>_xlfn.IFNA(IF($D1349=5,IF($K1349="Not Paid by Tenant",0,INDEX('AMI Ref'!$O$10:$R$10,MATCH($K1349,{"Oil","Gas","Electric - Other","Electric ccASHP - split"},0))),0),"")</f>
        <v>0</v>
      </c>
      <c r="AR1349" s="124">
        <f t="shared" si="180"/>
        <v>0</v>
      </c>
      <c r="AS1349" s="123" t="e">
        <f t="shared" si="181"/>
        <v>#N/A</v>
      </c>
    </row>
    <row r="1350" spans="1:45" x14ac:dyDescent="0.2">
      <c r="A1350" s="130">
        <v>1348</v>
      </c>
      <c r="B1350" s="177">
        <f>IF(OR(COUNTIF($B$2:$B1349,Input!$F1366)&lt;1,COUNTIF($O$2:$O1349,Input!$C1366)&lt;1),Input!F1366,0)</f>
        <v>0</v>
      </c>
      <c r="C1350" s="177">
        <f>IF(OR(COUNTIF($B$2:$B1349,Input!$F1366)&lt;1,COUNTIF($O$2:$O1349,Input!$C1366)&lt;1),Input!G1366,0)</f>
        <v>0</v>
      </c>
      <c r="D1350" s="177">
        <f>IF(OR(COUNTIF($B$2:$B1349,Input!$F1366)&lt;1,COUNTIF($O$2:$O1349,Input!$C1366)&lt;1),Input!H1366,0)</f>
        <v>0</v>
      </c>
      <c r="E1350" s="177">
        <f>IF(OR(COUNTIF($B$2:$B1349,Input!$F1366)&lt;1,COUNTIF($O$2:$O1349,Input!$C1366)&lt;1),Input!I1366,0)</f>
        <v>0</v>
      </c>
      <c r="F1350" s="177">
        <f>IF(OR(COUNTIF($B$2:$B1349,Input!$F1366)&lt;1,COUNTIF($O$2:$O1349,Input!$C1366)&lt;1),Input!J1366,0)</f>
        <v>0</v>
      </c>
      <c r="G1350" s="177">
        <f>IF(OR(COUNTIF($B$2:$B1349,Input!$F1366)&lt;1,COUNTIF($O$2:$O1349,Input!$C1366)&lt;1),Input!K1366,0)</f>
        <v>0</v>
      </c>
      <c r="H1350" s="177">
        <f>IF(OR(COUNTIF($B$2:$B1349,Input!$F1366)&lt;1,COUNTIF($O$2:$O1349,Input!$C1366)&lt;1),Input!L1366,0)</f>
        <v>0</v>
      </c>
      <c r="I1350" s="177">
        <f>IF(OR(COUNTIF($B$2:$B1349,Input!$F1366)&lt;1,COUNTIF($O$2:$O1349,Input!$C1366)&lt;1),Input!M1366,0)</f>
        <v>0</v>
      </c>
      <c r="J1350" s="177">
        <f>IF(OR(COUNTIF($B$2:$B1349,Input!$F1366)&lt;1,COUNTIF($O$2:$O1349,Input!$C1366)&lt;1),Input!N1366,0)</f>
        <v>0</v>
      </c>
      <c r="K1350" s="177">
        <f>IF(OR(COUNTIF($B$2:$B1349,Input!$F1366)&lt;1,COUNTIF($O$2:$O1349,Input!$C1366)&lt;1),Input!O1366,0)</f>
        <v>0</v>
      </c>
      <c r="L1350" s="177">
        <f>IF(OR(COUNTIF($B$2:$B1349,Input!$F1366)&lt;1,COUNTIF($O$2:$O1349,Input!$C1366)&lt;1),Input!P1366,0)</f>
        <v>0</v>
      </c>
      <c r="M1350" s="129" t="str">
        <f t="shared" si="176"/>
        <v/>
      </c>
      <c r="N1350" s="161">
        <f t="shared" si="182"/>
        <v>0</v>
      </c>
      <c r="O1350" s="168">
        <f>Input!C1366</f>
        <v>0</v>
      </c>
      <c r="P1350" s="168"/>
      <c r="R1350" s="131">
        <f t="shared" si="183"/>
        <v>0</v>
      </c>
      <c r="S1350" s="133" t="str">
        <f t="shared" si="177"/>
        <v xml:space="preserve"> </v>
      </c>
      <c r="T1350" s="133"/>
      <c r="U1350" s="132" t="str">
        <f>_xlfn.IFNA(IF($D1350=0,LOOKUP($F1350,{0.1,0.2,0.3,0.4,0.5,0.6,0.7,0.8,0.9,1},{22,34,46,58,70,82,94,106,118,130}),""),"")</f>
        <v/>
      </c>
      <c r="V1350" s="132" t="str">
        <f>_xlfn.IFNA(IF($D1350=1,LOOKUP($F1350,{0.1,0.2,0.3,0.4,0.5,0.6,0.7,0.8,0.9,1},{23,35,47,59,71,83,95,107,119,131}),""),"")</f>
        <v/>
      </c>
      <c r="W1350" s="132" t="str">
        <f>_xlfn.IFNA(IF($D1350=2,LOOKUP($F1350,{0.1,0.2,0.3,0.4,0.5,0.6,0.7,0.8,0.9,1},{24,36,48,60,72,84,96,108,120,132}),""),"")</f>
        <v/>
      </c>
      <c r="X1350" s="132" t="str">
        <f>_xlfn.IFNA(IF($D1350=3,LOOKUP($F1350,{0.1,0.2,0.3,0.4,0.5,0.6,0.7,0.8,0.9,1},{25,37,49,61,73,85,97,109,121,133}),""),"")</f>
        <v/>
      </c>
      <c r="Y1350" s="132" t="str">
        <f>_xlfn.IFNA(IF($D1350=4,LOOKUP($F1350,{0.1,0.2,0.3,0.4,0.5,0.6,0.7,0.8,0.9,1},{26,38,50,62,74,86,98,110,122,134}),""),"")</f>
        <v/>
      </c>
      <c r="Z1350" s="132" t="str">
        <f>_xlfn.IFNA(IF($D1350=5,LOOKUP($F1350,{0.1,0.2,0.3,0.4,0.5,0.6,0.7,0.8,0.9,1},{27,39,51,63,75,87,99,111,123,135}),""),"")</f>
        <v/>
      </c>
      <c r="AA1350" s="132">
        <f t="shared" si="178"/>
        <v>0</v>
      </c>
      <c r="AB1350" s="132" t="str">
        <f t="shared" si="179"/>
        <v>00</v>
      </c>
      <c r="AC1350" s="82" t="e">
        <f>VLOOKUP(AB1350,'AMI Ref'!T:U,2,FALSE)</f>
        <v>#N/A</v>
      </c>
      <c r="AD1350" s="124"/>
      <c r="AE1350" s="81" t="str">
        <f>_xlfn.IFNA(IF($D1350=0,IF($J1350="Not Paid by Tenant",0,INDEX('AMI Ref'!$K$5:$N$5,MATCH($J1350,{"Oil","Gas","Electric - Other","ELECTRIC - HEAT PUMP"},0))),0),"")</f>
        <v/>
      </c>
      <c r="AF1350" s="81">
        <f>_xlfn.IFNA(IF($D1350=1,IF($J1350="Not Paid by Tenant",0,INDEX('AMI Ref'!$K$6:$N$6,MATCH($J1350,{"Oil","Gas","Electric - Other","ELECTRIC - HEAT PUMP"},0))),0),"")</f>
        <v>0</v>
      </c>
      <c r="AG1350" s="81">
        <f>_xlfn.IFNA(IF($D1350=2,IF($J1350="Not Paid by Tenant",0,INDEX('AMI Ref'!$K$7:$N$7,MATCH($J1350,{"Oil","Gas","Electric - Other","ELECTRIC - HEAT PUMP"},0))),0),"")</f>
        <v>0</v>
      </c>
      <c r="AH1350" s="81">
        <f>_xlfn.IFNA(IF($D1350=3,IF($J1350="Not Paid by Tenant",0,INDEX('AMI Ref'!$K$8:$N$8,MATCH($J1350,{"Oil","Gas","Electric - Other","ELECTRIC - HEAT PUMP"},0))),0),"")</f>
        <v>0</v>
      </c>
      <c r="AI1350" s="81">
        <f>_xlfn.IFNA(IF($D1350=4,IF($J1350="Not Paid by Tenant",0,INDEX('AMI Ref'!$K$9:$N$9,MATCH($J1350,{"Oil","Gas","Electric - Other","ELECTRIC - HEAT PUMP"},0))),0),"")</f>
        <v>0</v>
      </c>
      <c r="AJ1350" s="81">
        <f>_xlfn.IFNA(IF($D1350=5,IF($J1350="Not Paid by Tenant",0,INDEX('AMI Ref'!$K$10:$N$10,MATCH($J1350,{"Oil","Gas","Electric - Other","ELECTRIC - HEAT PUMP"},0))),0),"")</f>
        <v>0</v>
      </c>
      <c r="AK1350" s="128"/>
      <c r="AL1350" s="81" t="str">
        <f>_xlfn.IFNA(IF($D1350=0,IF($K1350="Not Paid by Tenant",0,INDEX('AMI Ref'!$O$5:$R$5,MATCH($K1350,{"Oil","Gas","Electric - Other","Electric ccASHP - split"},0))),0),"")</f>
        <v/>
      </c>
      <c r="AM1350" s="81">
        <f>_xlfn.IFNA(IF($D1350=1,IF($K1350="Not Paid by Tenant",0,INDEX('AMI Ref'!$O$6:$R$6,MATCH($K1350,{"Oil","Gas","Electric - Other","Electric ccASHP - split"},0))),0),"")</f>
        <v>0</v>
      </c>
      <c r="AN1350" s="81">
        <f>_xlfn.IFNA(IF($D1350=2,IF($K1350="Not Paid by Tenant",0,INDEX('AMI Ref'!$O$7:$R$7,MATCH($K1350,{"Oil","Gas","Electric - Other","Electric ccASHP - split"},0))),0),"")</f>
        <v>0</v>
      </c>
      <c r="AO1350" s="81">
        <f>_xlfn.IFNA(IF($D1350=3,IF($K1350="Not Paid by Tenant",0,INDEX('AMI Ref'!$O$8:$R$8,MATCH($K1350,{"Oil","Gas","Electric - Other","Electric ccASHP - split"},0))),0),"")</f>
        <v>0</v>
      </c>
      <c r="AP1350" s="81">
        <f>_xlfn.IFNA(IF($D1350=4,IF($K1350="Not Paid by Tenant",0,INDEX('AMI Ref'!$O$9:$R$9,MATCH($K1350,{"Oil","Gas","Electric - Other","Electric ccASHP - split"},0))),0),"")</f>
        <v>0</v>
      </c>
      <c r="AQ1350" s="81">
        <f>_xlfn.IFNA(IF($D1350=5,IF($K1350="Not Paid by Tenant",0,INDEX('AMI Ref'!$O$10:$R$10,MATCH($K1350,{"Oil","Gas","Electric - Other","Electric ccASHP - split"},0))),0),"")</f>
        <v>0</v>
      </c>
      <c r="AR1350" s="124">
        <f t="shared" si="180"/>
        <v>0</v>
      </c>
      <c r="AS1350" s="123" t="e">
        <f t="shared" si="181"/>
        <v>#N/A</v>
      </c>
    </row>
    <row r="1351" spans="1:45" x14ac:dyDescent="0.2">
      <c r="A1351" s="130">
        <v>1349</v>
      </c>
      <c r="B1351" s="177">
        <f>IF(OR(COUNTIF($B$2:$B1350,Input!$F1367)&lt;1,COUNTIF($O$2:$O1350,Input!$C1367)&lt;1),Input!F1367,0)</f>
        <v>0</v>
      </c>
      <c r="C1351" s="177">
        <f>IF(OR(COUNTIF($B$2:$B1350,Input!$F1367)&lt;1,COUNTIF($O$2:$O1350,Input!$C1367)&lt;1),Input!G1367,0)</f>
        <v>0</v>
      </c>
      <c r="D1351" s="177">
        <f>IF(OR(COUNTIF($B$2:$B1350,Input!$F1367)&lt;1,COUNTIF($O$2:$O1350,Input!$C1367)&lt;1),Input!H1367,0)</f>
        <v>0</v>
      </c>
      <c r="E1351" s="177">
        <f>IF(OR(COUNTIF($B$2:$B1350,Input!$F1367)&lt;1,COUNTIF($O$2:$O1350,Input!$C1367)&lt;1),Input!I1367,0)</f>
        <v>0</v>
      </c>
      <c r="F1351" s="177">
        <f>IF(OR(COUNTIF($B$2:$B1350,Input!$F1367)&lt;1,COUNTIF($O$2:$O1350,Input!$C1367)&lt;1),Input!J1367,0)</f>
        <v>0</v>
      </c>
      <c r="G1351" s="177">
        <f>IF(OR(COUNTIF($B$2:$B1350,Input!$F1367)&lt;1,COUNTIF($O$2:$O1350,Input!$C1367)&lt;1),Input!K1367,0)</f>
        <v>0</v>
      </c>
      <c r="H1351" s="177">
        <f>IF(OR(COUNTIF($B$2:$B1350,Input!$F1367)&lt;1,COUNTIF($O$2:$O1350,Input!$C1367)&lt;1),Input!L1367,0)</f>
        <v>0</v>
      </c>
      <c r="I1351" s="177">
        <f>IF(OR(COUNTIF($B$2:$B1350,Input!$F1367)&lt;1,COUNTIF($O$2:$O1350,Input!$C1367)&lt;1),Input!M1367,0)</f>
        <v>0</v>
      </c>
      <c r="J1351" s="177">
        <f>IF(OR(COUNTIF($B$2:$B1350,Input!$F1367)&lt;1,COUNTIF($O$2:$O1350,Input!$C1367)&lt;1),Input!N1367,0)</f>
        <v>0</v>
      </c>
      <c r="K1351" s="177">
        <f>IF(OR(COUNTIF($B$2:$B1350,Input!$F1367)&lt;1,COUNTIF($O$2:$O1350,Input!$C1367)&lt;1),Input!O1367,0)</f>
        <v>0</v>
      </c>
      <c r="L1351" s="177">
        <f>IF(OR(COUNTIF($B$2:$B1350,Input!$F1367)&lt;1,COUNTIF($O$2:$O1350,Input!$C1367)&lt;1),Input!P1367,0)</f>
        <v>0</v>
      </c>
      <c r="M1351" s="129" t="str">
        <f t="shared" si="176"/>
        <v/>
      </c>
      <c r="N1351" s="161">
        <f t="shared" si="182"/>
        <v>0</v>
      </c>
      <c r="O1351" s="168">
        <f>Input!C1367</f>
        <v>0</v>
      </c>
      <c r="P1351" s="168"/>
      <c r="R1351" s="131">
        <f t="shared" si="183"/>
        <v>0</v>
      </c>
      <c r="S1351" s="133" t="str">
        <f t="shared" si="177"/>
        <v xml:space="preserve"> </v>
      </c>
      <c r="T1351" s="133"/>
      <c r="U1351" s="132" t="str">
        <f>_xlfn.IFNA(IF($D1351=0,LOOKUP($F1351,{0.1,0.2,0.3,0.4,0.5,0.6,0.7,0.8,0.9,1},{22,34,46,58,70,82,94,106,118,130}),""),"")</f>
        <v/>
      </c>
      <c r="V1351" s="132" t="str">
        <f>_xlfn.IFNA(IF($D1351=1,LOOKUP($F1351,{0.1,0.2,0.3,0.4,0.5,0.6,0.7,0.8,0.9,1},{23,35,47,59,71,83,95,107,119,131}),""),"")</f>
        <v/>
      </c>
      <c r="W1351" s="132" t="str">
        <f>_xlfn.IFNA(IF($D1351=2,LOOKUP($F1351,{0.1,0.2,0.3,0.4,0.5,0.6,0.7,0.8,0.9,1},{24,36,48,60,72,84,96,108,120,132}),""),"")</f>
        <v/>
      </c>
      <c r="X1351" s="132" t="str">
        <f>_xlfn.IFNA(IF($D1351=3,LOOKUP($F1351,{0.1,0.2,0.3,0.4,0.5,0.6,0.7,0.8,0.9,1},{25,37,49,61,73,85,97,109,121,133}),""),"")</f>
        <v/>
      </c>
      <c r="Y1351" s="132" t="str">
        <f>_xlfn.IFNA(IF($D1351=4,LOOKUP($F1351,{0.1,0.2,0.3,0.4,0.5,0.6,0.7,0.8,0.9,1},{26,38,50,62,74,86,98,110,122,134}),""),"")</f>
        <v/>
      </c>
      <c r="Z1351" s="132" t="str">
        <f>_xlfn.IFNA(IF($D1351=5,LOOKUP($F1351,{0.1,0.2,0.3,0.4,0.5,0.6,0.7,0.8,0.9,1},{27,39,51,63,75,87,99,111,123,135}),""),"")</f>
        <v/>
      </c>
      <c r="AA1351" s="132">
        <f t="shared" si="178"/>
        <v>0</v>
      </c>
      <c r="AB1351" s="132" t="str">
        <f t="shared" si="179"/>
        <v>00</v>
      </c>
      <c r="AC1351" s="82" t="e">
        <f>VLOOKUP(AB1351,'AMI Ref'!T:U,2,FALSE)</f>
        <v>#N/A</v>
      </c>
      <c r="AD1351" s="124"/>
      <c r="AE1351" s="81" t="str">
        <f>_xlfn.IFNA(IF($D1351=0,IF($J1351="Not Paid by Tenant",0,INDEX('AMI Ref'!$K$5:$N$5,MATCH($J1351,{"Oil","Gas","Electric - Other","ELECTRIC - HEAT PUMP"},0))),0),"")</f>
        <v/>
      </c>
      <c r="AF1351" s="81">
        <f>_xlfn.IFNA(IF($D1351=1,IF($J1351="Not Paid by Tenant",0,INDEX('AMI Ref'!$K$6:$N$6,MATCH($J1351,{"Oil","Gas","Electric - Other","ELECTRIC - HEAT PUMP"},0))),0),"")</f>
        <v>0</v>
      </c>
      <c r="AG1351" s="81">
        <f>_xlfn.IFNA(IF($D1351=2,IF($J1351="Not Paid by Tenant",0,INDEX('AMI Ref'!$K$7:$N$7,MATCH($J1351,{"Oil","Gas","Electric - Other","ELECTRIC - HEAT PUMP"},0))),0),"")</f>
        <v>0</v>
      </c>
      <c r="AH1351" s="81">
        <f>_xlfn.IFNA(IF($D1351=3,IF($J1351="Not Paid by Tenant",0,INDEX('AMI Ref'!$K$8:$N$8,MATCH($J1351,{"Oil","Gas","Electric - Other","ELECTRIC - HEAT PUMP"},0))),0),"")</f>
        <v>0</v>
      </c>
      <c r="AI1351" s="81">
        <f>_xlfn.IFNA(IF($D1351=4,IF($J1351="Not Paid by Tenant",0,INDEX('AMI Ref'!$K$9:$N$9,MATCH($J1351,{"Oil","Gas","Electric - Other","ELECTRIC - HEAT PUMP"},0))),0),"")</f>
        <v>0</v>
      </c>
      <c r="AJ1351" s="81">
        <f>_xlfn.IFNA(IF($D1351=5,IF($J1351="Not Paid by Tenant",0,INDEX('AMI Ref'!$K$10:$N$10,MATCH($J1351,{"Oil","Gas","Electric - Other","ELECTRIC - HEAT PUMP"},0))),0),"")</f>
        <v>0</v>
      </c>
      <c r="AK1351" s="128"/>
      <c r="AL1351" s="81" t="str">
        <f>_xlfn.IFNA(IF($D1351=0,IF($K1351="Not Paid by Tenant",0,INDEX('AMI Ref'!$O$5:$R$5,MATCH($K1351,{"Oil","Gas","Electric - Other","Electric ccASHP - split"},0))),0),"")</f>
        <v/>
      </c>
      <c r="AM1351" s="81">
        <f>_xlfn.IFNA(IF($D1351=1,IF($K1351="Not Paid by Tenant",0,INDEX('AMI Ref'!$O$6:$R$6,MATCH($K1351,{"Oil","Gas","Electric - Other","Electric ccASHP - split"},0))),0),"")</f>
        <v>0</v>
      </c>
      <c r="AN1351" s="81">
        <f>_xlfn.IFNA(IF($D1351=2,IF($K1351="Not Paid by Tenant",0,INDEX('AMI Ref'!$O$7:$R$7,MATCH($K1351,{"Oil","Gas","Electric - Other","Electric ccASHP - split"},0))),0),"")</f>
        <v>0</v>
      </c>
      <c r="AO1351" s="81">
        <f>_xlfn.IFNA(IF($D1351=3,IF($K1351="Not Paid by Tenant",0,INDEX('AMI Ref'!$O$8:$R$8,MATCH($K1351,{"Oil","Gas","Electric - Other","Electric ccASHP - split"},0))),0),"")</f>
        <v>0</v>
      </c>
      <c r="AP1351" s="81">
        <f>_xlfn.IFNA(IF($D1351=4,IF($K1351="Not Paid by Tenant",0,INDEX('AMI Ref'!$O$9:$R$9,MATCH($K1351,{"Oil","Gas","Electric - Other","Electric ccASHP - split"},0))),0),"")</f>
        <v>0</v>
      </c>
      <c r="AQ1351" s="81">
        <f>_xlfn.IFNA(IF($D1351=5,IF($K1351="Not Paid by Tenant",0,INDEX('AMI Ref'!$O$10:$R$10,MATCH($K1351,{"Oil","Gas","Electric - Other","Electric ccASHP - split"},0))),0),"")</f>
        <v>0</v>
      </c>
      <c r="AR1351" s="124">
        <f t="shared" si="180"/>
        <v>0</v>
      </c>
      <c r="AS1351" s="123" t="e">
        <f t="shared" si="181"/>
        <v>#N/A</v>
      </c>
    </row>
    <row r="1352" spans="1:45" x14ac:dyDescent="0.2">
      <c r="A1352" s="130">
        <v>1350</v>
      </c>
      <c r="B1352" s="177">
        <f>IF(OR(COUNTIF($B$2:$B1351,Input!$F1368)&lt;1,COUNTIF($O$2:$O1351,Input!$C1368)&lt;1),Input!F1368,0)</f>
        <v>0</v>
      </c>
      <c r="C1352" s="177">
        <f>IF(OR(COUNTIF($B$2:$B1351,Input!$F1368)&lt;1,COUNTIF($O$2:$O1351,Input!$C1368)&lt;1),Input!G1368,0)</f>
        <v>0</v>
      </c>
      <c r="D1352" s="177">
        <f>IF(OR(COUNTIF($B$2:$B1351,Input!$F1368)&lt;1,COUNTIF($O$2:$O1351,Input!$C1368)&lt;1),Input!H1368,0)</f>
        <v>0</v>
      </c>
      <c r="E1352" s="177">
        <f>IF(OR(COUNTIF($B$2:$B1351,Input!$F1368)&lt;1,COUNTIF($O$2:$O1351,Input!$C1368)&lt;1),Input!I1368,0)</f>
        <v>0</v>
      </c>
      <c r="F1352" s="177">
        <f>IF(OR(COUNTIF($B$2:$B1351,Input!$F1368)&lt;1,COUNTIF($O$2:$O1351,Input!$C1368)&lt;1),Input!J1368,0)</f>
        <v>0</v>
      </c>
      <c r="G1352" s="177">
        <f>IF(OR(COUNTIF($B$2:$B1351,Input!$F1368)&lt;1,COUNTIF($O$2:$O1351,Input!$C1368)&lt;1),Input!K1368,0)</f>
        <v>0</v>
      </c>
      <c r="H1352" s="177">
        <f>IF(OR(COUNTIF($B$2:$B1351,Input!$F1368)&lt;1,COUNTIF($O$2:$O1351,Input!$C1368)&lt;1),Input!L1368,0)</f>
        <v>0</v>
      </c>
      <c r="I1352" s="177">
        <f>IF(OR(COUNTIF($B$2:$B1351,Input!$F1368)&lt;1,COUNTIF($O$2:$O1351,Input!$C1368)&lt;1),Input!M1368,0)</f>
        <v>0</v>
      </c>
      <c r="J1352" s="177">
        <f>IF(OR(COUNTIF($B$2:$B1351,Input!$F1368)&lt;1,COUNTIF($O$2:$O1351,Input!$C1368)&lt;1),Input!N1368,0)</f>
        <v>0</v>
      </c>
      <c r="K1352" s="177">
        <f>IF(OR(COUNTIF($B$2:$B1351,Input!$F1368)&lt;1,COUNTIF($O$2:$O1351,Input!$C1368)&lt;1),Input!O1368,0)</f>
        <v>0</v>
      </c>
      <c r="L1352" s="177">
        <f>IF(OR(COUNTIF($B$2:$B1351,Input!$F1368)&lt;1,COUNTIF($O$2:$O1351,Input!$C1368)&lt;1),Input!P1368,0)</f>
        <v>0</v>
      </c>
      <c r="M1352" s="129" t="str">
        <f t="shared" si="176"/>
        <v/>
      </c>
      <c r="N1352" s="161">
        <f t="shared" si="182"/>
        <v>0</v>
      </c>
      <c r="O1352" s="168">
        <f>Input!C1368</f>
        <v>0</v>
      </c>
      <c r="P1352" s="168"/>
      <c r="R1352" s="131">
        <f t="shared" si="183"/>
        <v>0</v>
      </c>
      <c r="S1352" s="133" t="str">
        <f t="shared" si="177"/>
        <v xml:space="preserve"> </v>
      </c>
      <c r="T1352" s="133"/>
      <c r="U1352" s="132" t="str">
        <f>_xlfn.IFNA(IF($D1352=0,LOOKUP($F1352,{0.1,0.2,0.3,0.4,0.5,0.6,0.7,0.8,0.9,1},{22,34,46,58,70,82,94,106,118,130}),""),"")</f>
        <v/>
      </c>
      <c r="V1352" s="132" t="str">
        <f>_xlfn.IFNA(IF($D1352=1,LOOKUP($F1352,{0.1,0.2,0.3,0.4,0.5,0.6,0.7,0.8,0.9,1},{23,35,47,59,71,83,95,107,119,131}),""),"")</f>
        <v/>
      </c>
      <c r="W1352" s="132" t="str">
        <f>_xlfn.IFNA(IF($D1352=2,LOOKUP($F1352,{0.1,0.2,0.3,0.4,0.5,0.6,0.7,0.8,0.9,1},{24,36,48,60,72,84,96,108,120,132}),""),"")</f>
        <v/>
      </c>
      <c r="X1352" s="132" t="str">
        <f>_xlfn.IFNA(IF($D1352=3,LOOKUP($F1352,{0.1,0.2,0.3,0.4,0.5,0.6,0.7,0.8,0.9,1},{25,37,49,61,73,85,97,109,121,133}),""),"")</f>
        <v/>
      </c>
      <c r="Y1352" s="132" t="str">
        <f>_xlfn.IFNA(IF($D1352=4,LOOKUP($F1352,{0.1,0.2,0.3,0.4,0.5,0.6,0.7,0.8,0.9,1},{26,38,50,62,74,86,98,110,122,134}),""),"")</f>
        <v/>
      </c>
      <c r="Z1352" s="132" t="str">
        <f>_xlfn.IFNA(IF($D1352=5,LOOKUP($F1352,{0.1,0.2,0.3,0.4,0.5,0.6,0.7,0.8,0.9,1},{27,39,51,63,75,87,99,111,123,135}),""),"")</f>
        <v/>
      </c>
      <c r="AA1352" s="132">
        <f t="shared" si="178"/>
        <v>0</v>
      </c>
      <c r="AB1352" s="132" t="str">
        <f t="shared" si="179"/>
        <v>00</v>
      </c>
      <c r="AC1352" s="82" t="e">
        <f>VLOOKUP(AB1352,'AMI Ref'!T:U,2,FALSE)</f>
        <v>#N/A</v>
      </c>
      <c r="AD1352" s="124"/>
      <c r="AE1352" s="81" t="str">
        <f>_xlfn.IFNA(IF($D1352=0,IF($J1352="Not Paid by Tenant",0,INDEX('AMI Ref'!$K$5:$N$5,MATCH($J1352,{"Oil","Gas","Electric - Other","ELECTRIC - HEAT PUMP"},0))),0),"")</f>
        <v/>
      </c>
      <c r="AF1352" s="81">
        <f>_xlfn.IFNA(IF($D1352=1,IF($J1352="Not Paid by Tenant",0,INDEX('AMI Ref'!$K$6:$N$6,MATCH($J1352,{"Oil","Gas","Electric - Other","ELECTRIC - HEAT PUMP"},0))),0),"")</f>
        <v>0</v>
      </c>
      <c r="AG1352" s="81">
        <f>_xlfn.IFNA(IF($D1352=2,IF($J1352="Not Paid by Tenant",0,INDEX('AMI Ref'!$K$7:$N$7,MATCH($J1352,{"Oil","Gas","Electric - Other","ELECTRIC - HEAT PUMP"},0))),0),"")</f>
        <v>0</v>
      </c>
      <c r="AH1352" s="81">
        <f>_xlfn.IFNA(IF($D1352=3,IF($J1352="Not Paid by Tenant",0,INDEX('AMI Ref'!$K$8:$N$8,MATCH($J1352,{"Oil","Gas","Electric - Other","ELECTRIC - HEAT PUMP"},0))),0),"")</f>
        <v>0</v>
      </c>
      <c r="AI1352" s="81">
        <f>_xlfn.IFNA(IF($D1352=4,IF($J1352="Not Paid by Tenant",0,INDEX('AMI Ref'!$K$9:$N$9,MATCH($J1352,{"Oil","Gas","Electric - Other","ELECTRIC - HEAT PUMP"},0))),0),"")</f>
        <v>0</v>
      </c>
      <c r="AJ1352" s="81">
        <f>_xlfn.IFNA(IF($D1352=5,IF($J1352="Not Paid by Tenant",0,INDEX('AMI Ref'!$K$10:$N$10,MATCH($J1352,{"Oil","Gas","Electric - Other","ELECTRIC - HEAT PUMP"},0))),0),"")</f>
        <v>0</v>
      </c>
      <c r="AK1352" s="128"/>
      <c r="AL1352" s="81" t="str">
        <f>_xlfn.IFNA(IF($D1352=0,IF($K1352="Not Paid by Tenant",0,INDEX('AMI Ref'!$O$5:$R$5,MATCH($K1352,{"Oil","Gas","Electric - Other","Electric ccASHP - split"},0))),0),"")</f>
        <v/>
      </c>
      <c r="AM1352" s="81">
        <f>_xlfn.IFNA(IF($D1352=1,IF($K1352="Not Paid by Tenant",0,INDEX('AMI Ref'!$O$6:$R$6,MATCH($K1352,{"Oil","Gas","Electric - Other","Electric ccASHP - split"},0))),0),"")</f>
        <v>0</v>
      </c>
      <c r="AN1352" s="81">
        <f>_xlfn.IFNA(IF($D1352=2,IF($K1352="Not Paid by Tenant",0,INDEX('AMI Ref'!$O$7:$R$7,MATCH($K1352,{"Oil","Gas","Electric - Other","Electric ccASHP - split"},0))),0),"")</f>
        <v>0</v>
      </c>
      <c r="AO1352" s="81">
        <f>_xlfn.IFNA(IF($D1352=3,IF($K1352="Not Paid by Tenant",0,INDEX('AMI Ref'!$O$8:$R$8,MATCH($K1352,{"Oil","Gas","Electric - Other","Electric ccASHP - split"},0))),0),"")</f>
        <v>0</v>
      </c>
      <c r="AP1352" s="81">
        <f>_xlfn.IFNA(IF($D1352=4,IF($K1352="Not Paid by Tenant",0,INDEX('AMI Ref'!$O$9:$R$9,MATCH($K1352,{"Oil","Gas","Electric - Other","Electric ccASHP - split"},0))),0),"")</f>
        <v>0</v>
      </c>
      <c r="AQ1352" s="81">
        <f>_xlfn.IFNA(IF($D1352=5,IF($K1352="Not Paid by Tenant",0,INDEX('AMI Ref'!$O$10:$R$10,MATCH($K1352,{"Oil","Gas","Electric - Other","Electric ccASHP - split"},0))),0),"")</f>
        <v>0</v>
      </c>
      <c r="AR1352" s="124">
        <f t="shared" si="180"/>
        <v>0</v>
      </c>
      <c r="AS1352" s="123" t="e">
        <f t="shared" si="181"/>
        <v>#N/A</v>
      </c>
    </row>
    <row r="1353" spans="1:45" x14ac:dyDescent="0.2">
      <c r="A1353" s="130">
        <v>1351</v>
      </c>
      <c r="B1353" s="177">
        <f>IF(OR(COUNTIF($B$2:$B1352,Input!$F1369)&lt;1,COUNTIF($O$2:$O1352,Input!$C1369)&lt;1),Input!F1369,0)</f>
        <v>0</v>
      </c>
      <c r="C1353" s="177">
        <f>IF(OR(COUNTIF($B$2:$B1352,Input!$F1369)&lt;1,COUNTIF($O$2:$O1352,Input!$C1369)&lt;1),Input!G1369,0)</f>
        <v>0</v>
      </c>
      <c r="D1353" s="177">
        <f>IF(OR(COUNTIF($B$2:$B1352,Input!$F1369)&lt;1,COUNTIF($O$2:$O1352,Input!$C1369)&lt;1),Input!H1369,0)</f>
        <v>0</v>
      </c>
      <c r="E1353" s="177">
        <f>IF(OR(COUNTIF($B$2:$B1352,Input!$F1369)&lt;1,COUNTIF($O$2:$O1352,Input!$C1369)&lt;1),Input!I1369,0)</f>
        <v>0</v>
      </c>
      <c r="F1353" s="177">
        <f>IF(OR(COUNTIF($B$2:$B1352,Input!$F1369)&lt;1,COUNTIF($O$2:$O1352,Input!$C1369)&lt;1),Input!J1369,0)</f>
        <v>0</v>
      </c>
      <c r="G1353" s="177">
        <f>IF(OR(COUNTIF($B$2:$B1352,Input!$F1369)&lt;1,COUNTIF($O$2:$O1352,Input!$C1369)&lt;1),Input!K1369,0)</f>
        <v>0</v>
      </c>
      <c r="H1353" s="177">
        <f>IF(OR(COUNTIF($B$2:$B1352,Input!$F1369)&lt;1,COUNTIF($O$2:$O1352,Input!$C1369)&lt;1),Input!L1369,0)</f>
        <v>0</v>
      </c>
      <c r="I1353" s="177">
        <f>IF(OR(COUNTIF($B$2:$B1352,Input!$F1369)&lt;1,COUNTIF($O$2:$O1352,Input!$C1369)&lt;1),Input!M1369,0)</f>
        <v>0</v>
      </c>
      <c r="J1353" s="177">
        <f>IF(OR(COUNTIF($B$2:$B1352,Input!$F1369)&lt;1,COUNTIF($O$2:$O1352,Input!$C1369)&lt;1),Input!N1369,0)</f>
        <v>0</v>
      </c>
      <c r="K1353" s="177">
        <f>IF(OR(COUNTIF($B$2:$B1352,Input!$F1369)&lt;1,COUNTIF($O$2:$O1352,Input!$C1369)&lt;1),Input!O1369,0)</f>
        <v>0</v>
      </c>
      <c r="L1353" s="177">
        <f>IF(OR(COUNTIF($B$2:$B1352,Input!$F1369)&lt;1,COUNTIF($O$2:$O1352,Input!$C1369)&lt;1),Input!P1369,0)</f>
        <v>0</v>
      </c>
      <c r="M1353" s="129" t="str">
        <f t="shared" si="176"/>
        <v/>
      </c>
      <c r="N1353" s="161">
        <f t="shared" si="182"/>
        <v>0</v>
      </c>
      <c r="O1353" s="168">
        <f>Input!C1369</f>
        <v>0</v>
      </c>
      <c r="P1353" s="168"/>
      <c r="R1353" s="131">
        <f t="shared" si="183"/>
        <v>0</v>
      </c>
      <c r="S1353" s="133" t="str">
        <f t="shared" si="177"/>
        <v xml:space="preserve"> </v>
      </c>
      <c r="T1353" s="133"/>
      <c r="U1353" s="132" t="str">
        <f>_xlfn.IFNA(IF($D1353=0,LOOKUP($F1353,{0.1,0.2,0.3,0.4,0.5,0.6,0.7,0.8,0.9,1},{22,34,46,58,70,82,94,106,118,130}),""),"")</f>
        <v/>
      </c>
      <c r="V1353" s="132" t="str">
        <f>_xlfn.IFNA(IF($D1353=1,LOOKUP($F1353,{0.1,0.2,0.3,0.4,0.5,0.6,0.7,0.8,0.9,1},{23,35,47,59,71,83,95,107,119,131}),""),"")</f>
        <v/>
      </c>
      <c r="W1353" s="132" t="str">
        <f>_xlfn.IFNA(IF($D1353=2,LOOKUP($F1353,{0.1,0.2,0.3,0.4,0.5,0.6,0.7,0.8,0.9,1},{24,36,48,60,72,84,96,108,120,132}),""),"")</f>
        <v/>
      </c>
      <c r="X1353" s="132" t="str">
        <f>_xlfn.IFNA(IF($D1353=3,LOOKUP($F1353,{0.1,0.2,0.3,0.4,0.5,0.6,0.7,0.8,0.9,1},{25,37,49,61,73,85,97,109,121,133}),""),"")</f>
        <v/>
      </c>
      <c r="Y1353" s="132" t="str">
        <f>_xlfn.IFNA(IF($D1353=4,LOOKUP($F1353,{0.1,0.2,0.3,0.4,0.5,0.6,0.7,0.8,0.9,1},{26,38,50,62,74,86,98,110,122,134}),""),"")</f>
        <v/>
      </c>
      <c r="Z1353" s="132" t="str">
        <f>_xlfn.IFNA(IF($D1353=5,LOOKUP($F1353,{0.1,0.2,0.3,0.4,0.5,0.6,0.7,0.8,0.9,1},{27,39,51,63,75,87,99,111,123,135}),""),"")</f>
        <v/>
      </c>
      <c r="AA1353" s="132">
        <f t="shared" si="178"/>
        <v>0</v>
      </c>
      <c r="AB1353" s="132" t="str">
        <f t="shared" si="179"/>
        <v>00</v>
      </c>
      <c r="AC1353" s="82" t="e">
        <f>VLOOKUP(AB1353,'AMI Ref'!T:U,2,FALSE)</f>
        <v>#N/A</v>
      </c>
      <c r="AD1353" s="124"/>
      <c r="AE1353" s="81" t="str">
        <f>_xlfn.IFNA(IF($D1353=0,IF($J1353="Not Paid by Tenant",0,INDEX('AMI Ref'!$K$5:$N$5,MATCH($J1353,{"Oil","Gas","Electric - Other","ELECTRIC - HEAT PUMP"},0))),0),"")</f>
        <v/>
      </c>
      <c r="AF1353" s="81">
        <f>_xlfn.IFNA(IF($D1353=1,IF($J1353="Not Paid by Tenant",0,INDEX('AMI Ref'!$K$6:$N$6,MATCH($J1353,{"Oil","Gas","Electric - Other","ELECTRIC - HEAT PUMP"},0))),0),"")</f>
        <v>0</v>
      </c>
      <c r="AG1353" s="81">
        <f>_xlfn.IFNA(IF($D1353=2,IF($J1353="Not Paid by Tenant",0,INDEX('AMI Ref'!$K$7:$N$7,MATCH($J1353,{"Oil","Gas","Electric - Other","ELECTRIC - HEAT PUMP"},0))),0),"")</f>
        <v>0</v>
      </c>
      <c r="AH1353" s="81">
        <f>_xlfn.IFNA(IF($D1353=3,IF($J1353="Not Paid by Tenant",0,INDEX('AMI Ref'!$K$8:$N$8,MATCH($J1353,{"Oil","Gas","Electric - Other","ELECTRIC - HEAT PUMP"},0))),0),"")</f>
        <v>0</v>
      </c>
      <c r="AI1353" s="81">
        <f>_xlfn.IFNA(IF($D1353=4,IF($J1353="Not Paid by Tenant",0,INDEX('AMI Ref'!$K$9:$N$9,MATCH($J1353,{"Oil","Gas","Electric - Other","ELECTRIC - HEAT PUMP"},0))),0),"")</f>
        <v>0</v>
      </c>
      <c r="AJ1353" s="81">
        <f>_xlfn.IFNA(IF($D1353=5,IF($J1353="Not Paid by Tenant",0,INDEX('AMI Ref'!$K$10:$N$10,MATCH($J1353,{"Oil","Gas","Electric - Other","ELECTRIC - HEAT PUMP"},0))),0),"")</f>
        <v>0</v>
      </c>
      <c r="AK1353" s="128"/>
      <c r="AL1353" s="81" t="str">
        <f>_xlfn.IFNA(IF($D1353=0,IF($K1353="Not Paid by Tenant",0,INDEX('AMI Ref'!$O$5:$R$5,MATCH($K1353,{"Oil","Gas","Electric - Other","Electric ccASHP - split"},0))),0),"")</f>
        <v/>
      </c>
      <c r="AM1353" s="81">
        <f>_xlfn.IFNA(IF($D1353=1,IF($K1353="Not Paid by Tenant",0,INDEX('AMI Ref'!$O$6:$R$6,MATCH($K1353,{"Oil","Gas","Electric - Other","Electric ccASHP - split"},0))),0),"")</f>
        <v>0</v>
      </c>
      <c r="AN1353" s="81">
        <f>_xlfn.IFNA(IF($D1353=2,IF($K1353="Not Paid by Tenant",0,INDEX('AMI Ref'!$O$7:$R$7,MATCH($K1353,{"Oil","Gas","Electric - Other","Electric ccASHP - split"},0))),0),"")</f>
        <v>0</v>
      </c>
      <c r="AO1353" s="81">
        <f>_xlfn.IFNA(IF($D1353=3,IF($K1353="Not Paid by Tenant",0,INDEX('AMI Ref'!$O$8:$R$8,MATCH($K1353,{"Oil","Gas","Electric - Other","Electric ccASHP - split"},0))),0),"")</f>
        <v>0</v>
      </c>
      <c r="AP1353" s="81">
        <f>_xlfn.IFNA(IF($D1353=4,IF($K1353="Not Paid by Tenant",0,INDEX('AMI Ref'!$O$9:$R$9,MATCH($K1353,{"Oil","Gas","Electric - Other","Electric ccASHP - split"},0))),0),"")</f>
        <v>0</v>
      </c>
      <c r="AQ1353" s="81">
        <f>_xlfn.IFNA(IF($D1353=5,IF($K1353="Not Paid by Tenant",0,INDEX('AMI Ref'!$O$10:$R$10,MATCH($K1353,{"Oil","Gas","Electric - Other","Electric ccASHP - split"},0))),0),"")</f>
        <v>0</v>
      </c>
      <c r="AR1353" s="124">
        <f t="shared" si="180"/>
        <v>0</v>
      </c>
      <c r="AS1353" s="123" t="e">
        <f t="shared" si="181"/>
        <v>#N/A</v>
      </c>
    </row>
    <row r="1354" spans="1:45" x14ac:dyDescent="0.2">
      <c r="A1354" s="130">
        <v>1352</v>
      </c>
      <c r="B1354" s="177">
        <f>IF(OR(COUNTIF($B$2:$B1353,Input!$F1370)&lt;1,COUNTIF($O$2:$O1353,Input!$C1370)&lt;1),Input!F1370,0)</f>
        <v>0</v>
      </c>
      <c r="C1354" s="177">
        <f>IF(OR(COUNTIF($B$2:$B1353,Input!$F1370)&lt;1,COUNTIF($O$2:$O1353,Input!$C1370)&lt;1),Input!G1370,0)</f>
        <v>0</v>
      </c>
      <c r="D1354" s="177">
        <f>IF(OR(COUNTIF($B$2:$B1353,Input!$F1370)&lt;1,COUNTIF($O$2:$O1353,Input!$C1370)&lt;1),Input!H1370,0)</f>
        <v>0</v>
      </c>
      <c r="E1354" s="177">
        <f>IF(OR(COUNTIF($B$2:$B1353,Input!$F1370)&lt;1,COUNTIF($O$2:$O1353,Input!$C1370)&lt;1),Input!I1370,0)</f>
        <v>0</v>
      </c>
      <c r="F1354" s="177">
        <f>IF(OR(COUNTIF($B$2:$B1353,Input!$F1370)&lt;1,COUNTIF($O$2:$O1353,Input!$C1370)&lt;1),Input!J1370,0)</f>
        <v>0</v>
      </c>
      <c r="G1354" s="177">
        <f>IF(OR(COUNTIF($B$2:$B1353,Input!$F1370)&lt;1,COUNTIF($O$2:$O1353,Input!$C1370)&lt;1),Input!K1370,0)</f>
        <v>0</v>
      </c>
      <c r="H1354" s="177">
        <f>IF(OR(COUNTIF($B$2:$B1353,Input!$F1370)&lt;1,COUNTIF($O$2:$O1353,Input!$C1370)&lt;1),Input!L1370,0)</f>
        <v>0</v>
      </c>
      <c r="I1354" s="177">
        <f>IF(OR(COUNTIF($B$2:$B1353,Input!$F1370)&lt;1,COUNTIF($O$2:$O1353,Input!$C1370)&lt;1),Input!M1370,0)</f>
        <v>0</v>
      </c>
      <c r="J1354" s="177">
        <f>IF(OR(COUNTIF($B$2:$B1353,Input!$F1370)&lt;1,COUNTIF($O$2:$O1353,Input!$C1370)&lt;1),Input!N1370,0)</f>
        <v>0</v>
      </c>
      <c r="K1354" s="177">
        <f>IF(OR(COUNTIF($B$2:$B1353,Input!$F1370)&lt;1,COUNTIF($O$2:$O1353,Input!$C1370)&lt;1),Input!O1370,0)</f>
        <v>0</v>
      </c>
      <c r="L1354" s="177">
        <f>IF(OR(COUNTIF($B$2:$B1353,Input!$F1370)&lt;1,COUNTIF($O$2:$O1353,Input!$C1370)&lt;1),Input!P1370,0)</f>
        <v>0</v>
      </c>
      <c r="M1354" s="129" t="str">
        <f t="shared" si="176"/>
        <v/>
      </c>
      <c r="N1354" s="161">
        <f t="shared" si="182"/>
        <v>0</v>
      </c>
      <c r="O1354" s="168">
        <f>Input!C1370</f>
        <v>0</v>
      </c>
      <c r="P1354" s="168"/>
      <c r="R1354" s="131">
        <f t="shared" si="183"/>
        <v>0</v>
      </c>
      <c r="S1354" s="133" t="str">
        <f t="shared" si="177"/>
        <v xml:space="preserve"> </v>
      </c>
      <c r="T1354" s="133"/>
      <c r="U1354" s="132" t="str">
        <f>_xlfn.IFNA(IF($D1354=0,LOOKUP($F1354,{0.1,0.2,0.3,0.4,0.5,0.6,0.7,0.8,0.9,1},{22,34,46,58,70,82,94,106,118,130}),""),"")</f>
        <v/>
      </c>
      <c r="V1354" s="132" t="str">
        <f>_xlfn.IFNA(IF($D1354=1,LOOKUP($F1354,{0.1,0.2,0.3,0.4,0.5,0.6,0.7,0.8,0.9,1},{23,35,47,59,71,83,95,107,119,131}),""),"")</f>
        <v/>
      </c>
      <c r="W1354" s="132" t="str">
        <f>_xlfn.IFNA(IF($D1354=2,LOOKUP($F1354,{0.1,0.2,0.3,0.4,0.5,0.6,0.7,0.8,0.9,1},{24,36,48,60,72,84,96,108,120,132}),""),"")</f>
        <v/>
      </c>
      <c r="X1354" s="132" t="str">
        <f>_xlfn.IFNA(IF($D1354=3,LOOKUP($F1354,{0.1,0.2,0.3,0.4,0.5,0.6,0.7,0.8,0.9,1},{25,37,49,61,73,85,97,109,121,133}),""),"")</f>
        <v/>
      </c>
      <c r="Y1354" s="132" t="str">
        <f>_xlfn.IFNA(IF($D1354=4,LOOKUP($F1354,{0.1,0.2,0.3,0.4,0.5,0.6,0.7,0.8,0.9,1},{26,38,50,62,74,86,98,110,122,134}),""),"")</f>
        <v/>
      </c>
      <c r="Z1354" s="132" t="str">
        <f>_xlfn.IFNA(IF($D1354=5,LOOKUP($F1354,{0.1,0.2,0.3,0.4,0.5,0.6,0.7,0.8,0.9,1},{27,39,51,63,75,87,99,111,123,135}),""),"")</f>
        <v/>
      </c>
      <c r="AA1354" s="132">
        <f t="shared" si="178"/>
        <v>0</v>
      </c>
      <c r="AB1354" s="132" t="str">
        <f t="shared" si="179"/>
        <v>00</v>
      </c>
      <c r="AC1354" s="82" t="e">
        <f>VLOOKUP(AB1354,'AMI Ref'!T:U,2,FALSE)</f>
        <v>#N/A</v>
      </c>
      <c r="AD1354" s="124"/>
      <c r="AE1354" s="81" t="str">
        <f>_xlfn.IFNA(IF($D1354=0,IF($J1354="Not Paid by Tenant",0,INDEX('AMI Ref'!$K$5:$N$5,MATCH($J1354,{"Oil","Gas","Electric - Other","ELECTRIC - HEAT PUMP"},0))),0),"")</f>
        <v/>
      </c>
      <c r="AF1354" s="81">
        <f>_xlfn.IFNA(IF($D1354=1,IF($J1354="Not Paid by Tenant",0,INDEX('AMI Ref'!$K$6:$N$6,MATCH($J1354,{"Oil","Gas","Electric - Other","ELECTRIC - HEAT PUMP"},0))),0),"")</f>
        <v>0</v>
      </c>
      <c r="AG1354" s="81">
        <f>_xlfn.IFNA(IF($D1354=2,IF($J1354="Not Paid by Tenant",0,INDEX('AMI Ref'!$K$7:$N$7,MATCH($J1354,{"Oil","Gas","Electric - Other","ELECTRIC - HEAT PUMP"},0))),0),"")</f>
        <v>0</v>
      </c>
      <c r="AH1354" s="81">
        <f>_xlfn.IFNA(IF($D1354=3,IF($J1354="Not Paid by Tenant",0,INDEX('AMI Ref'!$K$8:$N$8,MATCH($J1354,{"Oil","Gas","Electric - Other","ELECTRIC - HEAT PUMP"},0))),0),"")</f>
        <v>0</v>
      </c>
      <c r="AI1354" s="81">
        <f>_xlfn.IFNA(IF($D1354=4,IF($J1354="Not Paid by Tenant",0,INDEX('AMI Ref'!$K$9:$N$9,MATCH($J1354,{"Oil","Gas","Electric - Other","ELECTRIC - HEAT PUMP"},0))),0),"")</f>
        <v>0</v>
      </c>
      <c r="AJ1354" s="81">
        <f>_xlfn.IFNA(IF($D1354=5,IF($J1354="Not Paid by Tenant",0,INDEX('AMI Ref'!$K$10:$N$10,MATCH($J1354,{"Oil","Gas","Electric - Other","ELECTRIC - HEAT PUMP"},0))),0),"")</f>
        <v>0</v>
      </c>
      <c r="AK1354" s="128"/>
      <c r="AL1354" s="81" t="str">
        <f>_xlfn.IFNA(IF($D1354=0,IF($K1354="Not Paid by Tenant",0,INDEX('AMI Ref'!$O$5:$R$5,MATCH($K1354,{"Oil","Gas","Electric - Other","Electric ccASHP - split"},0))),0),"")</f>
        <v/>
      </c>
      <c r="AM1354" s="81">
        <f>_xlfn.IFNA(IF($D1354=1,IF($K1354="Not Paid by Tenant",0,INDEX('AMI Ref'!$O$6:$R$6,MATCH($K1354,{"Oil","Gas","Electric - Other","Electric ccASHP - split"},0))),0),"")</f>
        <v>0</v>
      </c>
      <c r="AN1354" s="81">
        <f>_xlfn.IFNA(IF($D1354=2,IF($K1354="Not Paid by Tenant",0,INDEX('AMI Ref'!$O$7:$R$7,MATCH($K1354,{"Oil","Gas","Electric - Other","Electric ccASHP - split"},0))),0),"")</f>
        <v>0</v>
      </c>
      <c r="AO1354" s="81">
        <f>_xlfn.IFNA(IF($D1354=3,IF($K1354="Not Paid by Tenant",0,INDEX('AMI Ref'!$O$8:$R$8,MATCH($K1354,{"Oil","Gas","Electric - Other","Electric ccASHP - split"},0))),0),"")</f>
        <v>0</v>
      </c>
      <c r="AP1354" s="81">
        <f>_xlfn.IFNA(IF($D1354=4,IF($K1354="Not Paid by Tenant",0,INDEX('AMI Ref'!$O$9:$R$9,MATCH($K1354,{"Oil","Gas","Electric - Other","Electric ccASHP - split"},0))),0),"")</f>
        <v>0</v>
      </c>
      <c r="AQ1354" s="81">
        <f>_xlfn.IFNA(IF($D1354=5,IF($K1354="Not Paid by Tenant",0,INDEX('AMI Ref'!$O$10:$R$10,MATCH($K1354,{"Oil","Gas","Electric - Other","Electric ccASHP - split"},0))),0),"")</f>
        <v>0</v>
      </c>
      <c r="AR1354" s="124">
        <f t="shared" si="180"/>
        <v>0</v>
      </c>
      <c r="AS1354" s="123" t="e">
        <f t="shared" si="181"/>
        <v>#N/A</v>
      </c>
    </row>
    <row r="1355" spans="1:45" x14ac:dyDescent="0.2">
      <c r="A1355" s="130">
        <v>1353</v>
      </c>
      <c r="B1355" s="177">
        <f>IF(OR(COUNTIF($B$2:$B1354,Input!$F1371)&lt;1,COUNTIF($O$2:$O1354,Input!$C1371)&lt;1),Input!F1371,0)</f>
        <v>0</v>
      </c>
      <c r="C1355" s="177">
        <f>IF(OR(COUNTIF($B$2:$B1354,Input!$F1371)&lt;1,COUNTIF($O$2:$O1354,Input!$C1371)&lt;1),Input!G1371,0)</f>
        <v>0</v>
      </c>
      <c r="D1355" s="177">
        <f>IF(OR(COUNTIF($B$2:$B1354,Input!$F1371)&lt;1,COUNTIF($O$2:$O1354,Input!$C1371)&lt;1),Input!H1371,0)</f>
        <v>0</v>
      </c>
      <c r="E1355" s="177">
        <f>IF(OR(COUNTIF($B$2:$B1354,Input!$F1371)&lt;1,COUNTIF($O$2:$O1354,Input!$C1371)&lt;1),Input!I1371,0)</f>
        <v>0</v>
      </c>
      <c r="F1355" s="177">
        <f>IF(OR(COUNTIF($B$2:$B1354,Input!$F1371)&lt;1,COUNTIF($O$2:$O1354,Input!$C1371)&lt;1),Input!J1371,0)</f>
        <v>0</v>
      </c>
      <c r="G1355" s="177">
        <f>IF(OR(COUNTIF($B$2:$B1354,Input!$F1371)&lt;1,COUNTIF($O$2:$O1354,Input!$C1371)&lt;1),Input!K1371,0)</f>
        <v>0</v>
      </c>
      <c r="H1355" s="177">
        <f>IF(OR(COUNTIF($B$2:$B1354,Input!$F1371)&lt;1,COUNTIF($O$2:$O1354,Input!$C1371)&lt;1),Input!L1371,0)</f>
        <v>0</v>
      </c>
      <c r="I1355" s="177">
        <f>IF(OR(COUNTIF($B$2:$B1354,Input!$F1371)&lt;1,COUNTIF($O$2:$O1354,Input!$C1371)&lt;1),Input!M1371,0)</f>
        <v>0</v>
      </c>
      <c r="J1355" s="177">
        <f>IF(OR(COUNTIF($B$2:$B1354,Input!$F1371)&lt;1,COUNTIF($O$2:$O1354,Input!$C1371)&lt;1),Input!N1371,0)</f>
        <v>0</v>
      </c>
      <c r="K1355" s="177">
        <f>IF(OR(COUNTIF($B$2:$B1354,Input!$F1371)&lt;1,COUNTIF($O$2:$O1354,Input!$C1371)&lt;1),Input!O1371,0)</f>
        <v>0</v>
      </c>
      <c r="L1355" s="177">
        <f>IF(OR(COUNTIF($B$2:$B1354,Input!$F1371)&lt;1,COUNTIF($O$2:$O1354,Input!$C1371)&lt;1),Input!P1371,0)</f>
        <v>0</v>
      </c>
      <c r="M1355" s="129" t="str">
        <f t="shared" si="176"/>
        <v/>
      </c>
      <c r="N1355" s="161">
        <f t="shared" si="182"/>
        <v>0</v>
      </c>
      <c r="O1355" s="168">
        <f>Input!C1371</f>
        <v>0</v>
      </c>
      <c r="P1355" s="168"/>
      <c r="R1355" s="131">
        <f t="shared" si="183"/>
        <v>0</v>
      </c>
      <c r="S1355" s="133" t="str">
        <f t="shared" si="177"/>
        <v xml:space="preserve"> </v>
      </c>
      <c r="T1355" s="133"/>
      <c r="U1355" s="132" t="str">
        <f>_xlfn.IFNA(IF($D1355=0,LOOKUP($F1355,{0.1,0.2,0.3,0.4,0.5,0.6,0.7,0.8,0.9,1},{22,34,46,58,70,82,94,106,118,130}),""),"")</f>
        <v/>
      </c>
      <c r="V1355" s="132" t="str">
        <f>_xlfn.IFNA(IF($D1355=1,LOOKUP($F1355,{0.1,0.2,0.3,0.4,0.5,0.6,0.7,0.8,0.9,1},{23,35,47,59,71,83,95,107,119,131}),""),"")</f>
        <v/>
      </c>
      <c r="W1355" s="132" t="str">
        <f>_xlfn.IFNA(IF($D1355=2,LOOKUP($F1355,{0.1,0.2,0.3,0.4,0.5,0.6,0.7,0.8,0.9,1},{24,36,48,60,72,84,96,108,120,132}),""),"")</f>
        <v/>
      </c>
      <c r="X1355" s="132" t="str">
        <f>_xlfn.IFNA(IF($D1355=3,LOOKUP($F1355,{0.1,0.2,0.3,0.4,0.5,0.6,0.7,0.8,0.9,1},{25,37,49,61,73,85,97,109,121,133}),""),"")</f>
        <v/>
      </c>
      <c r="Y1355" s="132" t="str">
        <f>_xlfn.IFNA(IF($D1355=4,LOOKUP($F1355,{0.1,0.2,0.3,0.4,0.5,0.6,0.7,0.8,0.9,1},{26,38,50,62,74,86,98,110,122,134}),""),"")</f>
        <v/>
      </c>
      <c r="Z1355" s="132" t="str">
        <f>_xlfn.IFNA(IF($D1355=5,LOOKUP($F1355,{0.1,0.2,0.3,0.4,0.5,0.6,0.7,0.8,0.9,1},{27,39,51,63,75,87,99,111,123,135}),""),"")</f>
        <v/>
      </c>
      <c r="AA1355" s="132">
        <f t="shared" si="178"/>
        <v>0</v>
      </c>
      <c r="AB1355" s="132" t="str">
        <f t="shared" si="179"/>
        <v>00</v>
      </c>
      <c r="AC1355" s="82" t="e">
        <f>VLOOKUP(AB1355,'AMI Ref'!T:U,2,FALSE)</f>
        <v>#N/A</v>
      </c>
      <c r="AD1355" s="124"/>
      <c r="AE1355" s="81" t="str">
        <f>_xlfn.IFNA(IF($D1355=0,IF($J1355="Not Paid by Tenant",0,INDEX('AMI Ref'!$K$5:$N$5,MATCH($J1355,{"Oil","Gas","Electric - Other","ELECTRIC - HEAT PUMP"},0))),0),"")</f>
        <v/>
      </c>
      <c r="AF1355" s="81">
        <f>_xlfn.IFNA(IF($D1355=1,IF($J1355="Not Paid by Tenant",0,INDEX('AMI Ref'!$K$6:$N$6,MATCH($J1355,{"Oil","Gas","Electric - Other","ELECTRIC - HEAT PUMP"},0))),0),"")</f>
        <v>0</v>
      </c>
      <c r="AG1355" s="81">
        <f>_xlfn.IFNA(IF($D1355=2,IF($J1355="Not Paid by Tenant",0,INDEX('AMI Ref'!$K$7:$N$7,MATCH($J1355,{"Oil","Gas","Electric - Other","ELECTRIC - HEAT PUMP"},0))),0),"")</f>
        <v>0</v>
      </c>
      <c r="AH1355" s="81">
        <f>_xlfn.IFNA(IF($D1355=3,IF($J1355="Not Paid by Tenant",0,INDEX('AMI Ref'!$K$8:$N$8,MATCH($J1355,{"Oil","Gas","Electric - Other","ELECTRIC - HEAT PUMP"},0))),0),"")</f>
        <v>0</v>
      </c>
      <c r="AI1355" s="81">
        <f>_xlfn.IFNA(IF($D1355=4,IF($J1355="Not Paid by Tenant",0,INDEX('AMI Ref'!$K$9:$N$9,MATCH($J1355,{"Oil","Gas","Electric - Other","ELECTRIC - HEAT PUMP"},0))),0),"")</f>
        <v>0</v>
      </c>
      <c r="AJ1355" s="81">
        <f>_xlfn.IFNA(IF($D1355=5,IF($J1355="Not Paid by Tenant",0,INDEX('AMI Ref'!$K$10:$N$10,MATCH($J1355,{"Oil","Gas","Electric - Other","ELECTRIC - HEAT PUMP"},0))),0),"")</f>
        <v>0</v>
      </c>
      <c r="AK1355" s="128"/>
      <c r="AL1355" s="81" t="str">
        <f>_xlfn.IFNA(IF($D1355=0,IF($K1355="Not Paid by Tenant",0,INDEX('AMI Ref'!$O$5:$R$5,MATCH($K1355,{"Oil","Gas","Electric - Other","Electric ccASHP - split"},0))),0),"")</f>
        <v/>
      </c>
      <c r="AM1355" s="81">
        <f>_xlfn.IFNA(IF($D1355=1,IF($K1355="Not Paid by Tenant",0,INDEX('AMI Ref'!$O$6:$R$6,MATCH($K1355,{"Oil","Gas","Electric - Other","Electric ccASHP - split"},0))),0),"")</f>
        <v>0</v>
      </c>
      <c r="AN1355" s="81">
        <f>_xlfn.IFNA(IF($D1355=2,IF($K1355="Not Paid by Tenant",0,INDEX('AMI Ref'!$O$7:$R$7,MATCH($K1355,{"Oil","Gas","Electric - Other","Electric ccASHP - split"},0))),0),"")</f>
        <v>0</v>
      </c>
      <c r="AO1355" s="81">
        <f>_xlfn.IFNA(IF($D1355=3,IF($K1355="Not Paid by Tenant",0,INDEX('AMI Ref'!$O$8:$R$8,MATCH($K1355,{"Oil","Gas","Electric - Other","Electric ccASHP - split"},0))),0),"")</f>
        <v>0</v>
      </c>
      <c r="AP1355" s="81">
        <f>_xlfn.IFNA(IF($D1355=4,IF($K1355="Not Paid by Tenant",0,INDEX('AMI Ref'!$O$9:$R$9,MATCH($K1355,{"Oil","Gas","Electric - Other","Electric ccASHP - split"},0))),0),"")</f>
        <v>0</v>
      </c>
      <c r="AQ1355" s="81">
        <f>_xlfn.IFNA(IF($D1355=5,IF($K1355="Not Paid by Tenant",0,INDEX('AMI Ref'!$O$10:$R$10,MATCH($K1355,{"Oil","Gas","Electric - Other","Electric ccASHP - split"},0))),0),"")</f>
        <v>0</v>
      </c>
      <c r="AR1355" s="124">
        <f t="shared" si="180"/>
        <v>0</v>
      </c>
      <c r="AS1355" s="123" t="e">
        <f t="shared" si="181"/>
        <v>#N/A</v>
      </c>
    </row>
    <row r="1356" spans="1:45" x14ac:dyDescent="0.2">
      <c r="A1356" s="130">
        <v>1354</v>
      </c>
      <c r="B1356" s="177">
        <f>IF(OR(COUNTIF($B$2:$B1355,Input!$F1372)&lt;1,COUNTIF($O$2:$O1355,Input!$C1372)&lt;1),Input!F1372,0)</f>
        <v>0</v>
      </c>
      <c r="C1356" s="177">
        <f>IF(OR(COUNTIF($B$2:$B1355,Input!$F1372)&lt;1,COUNTIF($O$2:$O1355,Input!$C1372)&lt;1),Input!G1372,0)</f>
        <v>0</v>
      </c>
      <c r="D1356" s="177">
        <f>IF(OR(COUNTIF($B$2:$B1355,Input!$F1372)&lt;1,COUNTIF($O$2:$O1355,Input!$C1372)&lt;1),Input!H1372,0)</f>
        <v>0</v>
      </c>
      <c r="E1356" s="177">
        <f>IF(OR(COUNTIF($B$2:$B1355,Input!$F1372)&lt;1,COUNTIF($O$2:$O1355,Input!$C1372)&lt;1),Input!I1372,0)</f>
        <v>0</v>
      </c>
      <c r="F1356" s="177">
        <f>IF(OR(COUNTIF($B$2:$B1355,Input!$F1372)&lt;1,COUNTIF($O$2:$O1355,Input!$C1372)&lt;1),Input!J1372,0)</f>
        <v>0</v>
      </c>
      <c r="G1356" s="177">
        <f>IF(OR(COUNTIF($B$2:$B1355,Input!$F1372)&lt;1,COUNTIF($O$2:$O1355,Input!$C1372)&lt;1),Input!K1372,0)</f>
        <v>0</v>
      </c>
      <c r="H1356" s="177">
        <f>IF(OR(COUNTIF($B$2:$B1355,Input!$F1372)&lt;1,COUNTIF($O$2:$O1355,Input!$C1372)&lt;1),Input!L1372,0)</f>
        <v>0</v>
      </c>
      <c r="I1356" s="177">
        <f>IF(OR(COUNTIF($B$2:$B1355,Input!$F1372)&lt;1,COUNTIF($O$2:$O1355,Input!$C1372)&lt;1),Input!M1372,0)</f>
        <v>0</v>
      </c>
      <c r="J1356" s="177">
        <f>IF(OR(COUNTIF($B$2:$B1355,Input!$F1372)&lt;1,COUNTIF($O$2:$O1355,Input!$C1372)&lt;1),Input!N1372,0)</f>
        <v>0</v>
      </c>
      <c r="K1356" s="177">
        <f>IF(OR(COUNTIF($B$2:$B1355,Input!$F1372)&lt;1,COUNTIF($O$2:$O1355,Input!$C1372)&lt;1),Input!O1372,0)</f>
        <v>0</v>
      </c>
      <c r="L1356" s="177">
        <f>IF(OR(COUNTIF($B$2:$B1355,Input!$F1372)&lt;1,COUNTIF($O$2:$O1355,Input!$C1372)&lt;1),Input!P1372,0)</f>
        <v>0</v>
      </c>
      <c r="M1356" s="129" t="str">
        <f t="shared" si="176"/>
        <v/>
      </c>
      <c r="N1356" s="161">
        <f t="shared" si="182"/>
        <v>0</v>
      </c>
      <c r="O1356" s="168">
        <f>Input!C1372</f>
        <v>0</v>
      </c>
      <c r="P1356" s="168"/>
      <c r="R1356" s="131">
        <f t="shared" si="183"/>
        <v>0</v>
      </c>
      <c r="S1356" s="133" t="str">
        <f t="shared" si="177"/>
        <v xml:space="preserve"> </v>
      </c>
      <c r="T1356" s="133"/>
      <c r="U1356" s="132" t="str">
        <f>_xlfn.IFNA(IF($D1356=0,LOOKUP($F1356,{0.1,0.2,0.3,0.4,0.5,0.6,0.7,0.8,0.9,1},{22,34,46,58,70,82,94,106,118,130}),""),"")</f>
        <v/>
      </c>
      <c r="V1356" s="132" t="str">
        <f>_xlfn.IFNA(IF($D1356=1,LOOKUP($F1356,{0.1,0.2,0.3,0.4,0.5,0.6,0.7,0.8,0.9,1},{23,35,47,59,71,83,95,107,119,131}),""),"")</f>
        <v/>
      </c>
      <c r="W1356" s="132" t="str">
        <f>_xlfn.IFNA(IF($D1356=2,LOOKUP($F1356,{0.1,0.2,0.3,0.4,0.5,0.6,0.7,0.8,0.9,1},{24,36,48,60,72,84,96,108,120,132}),""),"")</f>
        <v/>
      </c>
      <c r="X1356" s="132" t="str">
        <f>_xlfn.IFNA(IF($D1356=3,LOOKUP($F1356,{0.1,0.2,0.3,0.4,0.5,0.6,0.7,0.8,0.9,1},{25,37,49,61,73,85,97,109,121,133}),""),"")</f>
        <v/>
      </c>
      <c r="Y1356" s="132" t="str">
        <f>_xlfn.IFNA(IF($D1356=4,LOOKUP($F1356,{0.1,0.2,0.3,0.4,0.5,0.6,0.7,0.8,0.9,1},{26,38,50,62,74,86,98,110,122,134}),""),"")</f>
        <v/>
      </c>
      <c r="Z1356" s="132" t="str">
        <f>_xlfn.IFNA(IF($D1356=5,LOOKUP($F1356,{0.1,0.2,0.3,0.4,0.5,0.6,0.7,0.8,0.9,1},{27,39,51,63,75,87,99,111,123,135}),""),"")</f>
        <v/>
      </c>
      <c r="AA1356" s="132">
        <f t="shared" si="178"/>
        <v>0</v>
      </c>
      <c r="AB1356" s="132" t="str">
        <f t="shared" si="179"/>
        <v>00</v>
      </c>
      <c r="AC1356" s="82" t="e">
        <f>VLOOKUP(AB1356,'AMI Ref'!T:U,2,FALSE)</f>
        <v>#N/A</v>
      </c>
      <c r="AD1356" s="124"/>
      <c r="AE1356" s="81" t="str">
        <f>_xlfn.IFNA(IF($D1356=0,IF($J1356="Not Paid by Tenant",0,INDEX('AMI Ref'!$K$5:$N$5,MATCH($J1356,{"Oil","Gas","Electric - Other","ELECTRIC - HEAT PUMP"},0))),0),"")</f>
        <v/>
      </c>
      <c r="AF1356" s="81">
        <f>_xlfn.IFNA(IF($D1356=1,IF($J1356="Not Paid by Tenant",0,INDEX('AMI Ref'!$K$6:$N$6,MATCH($J1356,{"Oil","Gas","Electric - Other","ELECTRIC - HEAT PUMP"},0))),0),"")</f>
        <v>0</v>
      </c>
      <c r="AG1356" s="81">
        <f>_xlfn.IFNA(IF($D1356=2,IF($J1356="Not Paid by Tenant",0,INDEX('AMI Ref'!$K$7:$N$7,MATCH($J1356,{"Oil","Gas","Electric - Other","ELECTRIC - HEAT PUMP"},0))),0),"")</f>
        <v>0</v>
      </c>
      <c r="AH1356" s="81">
        <f>_xlfn.IFNA(IF($D1356=3,IF($J1356="Not Paid by Tenant",0,INDEX('AMI Ref'!$K$8:$N$8,MATCH($J1356,{"Oil","Gas","Electric - Other","ELECTRIC - HEAT PUMP"},0))),0),"")</f>
        <v>0</v>
      </c>
      <c r="AI1356" s="81">
        <f>_xlfn.IFNA(IF($D1356=4,IF($J1356="Not Paid by Tenant",0,INDEX('AMI Ref'!$K$9:$N$9,MATCH($J1356,{"Oil","Gas","Electric - Other","ELECTRIC - HEAT PUMP"},0))),0),"")</f>
        <v>0</v>
      </c>
      <c r="AJ1356" s="81">
        <f>_xlfn.IFNA(IF($D1356=5,IF($J1356="Not Paid by Tenant",0,INDEX('AMI Ref'!$K$10:$N$10,MATCH($J1356,{"Oil","Gas","Electric - Other","ELECTRIC - HEAT PUMP"},0))),0),"")</f>
        <v>0</v>
      </c>
      <c r="AK1356" s="128"/>
      <c r="AL1356" s="81" t="str">
        <f>_xlfn.IFNA(IF($D1356=0,IF($K1356="Not Paid by Tenant",0,INDEX('AMI Ref'!$O$5:$R$5,MATCH($K1356,{"Oil","Gas","Electric - Other","Electric ccASHP - split"},0))),0),"")</f>
        <v/>
      </c>
      <c r="AM1356" s="81">
        <f>_xlfn.IFNA(IF($D1356=1,IF($K1356="Not Paid by Tenant",0,INDEX('AMI Ref'!$O$6:$R$6,MATCH($K1356,{"Oil","Gas","Electric - Other","Electric ccASHP - split"},0))),0),"")</f>
        <v>0</v>
      </c>
      <c r="AN1356" s="81">
        <f>_xlfn.IFNA(IF($D1356=2,IF($K1356="Not Paid by Tenant",0,INDEX('AMI Ref'!$O$7:$R$7,MATCH($K1356,{"Oil","Gas","Electric - Other","Electric ccASHP - split"},0))),0),"")</f>
        <v>0</v>
      </c>
      <c r="AO1356" s="81">
        <f>_xlfn.IFNA(IF($D1356=3,IF($K1356="Not Paid by Tenant",0,INDEX('AMI Ref'!$O$8:$R$8,MATCH($K1356,{"Oil","Gas","Electric - Other","Electric ccASHP - split"},0))),0),"")</f>
        <v>0</v>
      </c>
      <c r="AP1356" s="81">
        <f>_xlfn.IFNA(IF($D1356=4,IF($K1356="Not Paid by Tenant",0,INDEX('AMI Ref'!$O$9:$R$9,MATCH($K1356,{"Oil","Gas","Electric - Other","Electric ccASHP - split"},0))),0),"")</f>
        <v>0</v>
      </c>
      <c r="AQ1356" s="81">
        <f>_xlfn.IFNA(IF($D1356=5,IF($K1356="Not Paid by Tenant",0,INDEX('AMI Ref'!$O$10:$R$10,MATCH($K1356,{"Oil","Gas","Electric - Other","Electric ccASHP - split"},0))),0),"")</f>
        <v>0</v>
      </c>
      <c r="AR1356" s="124">
        <f t="shared" si="180"/>
        <v>0</v>
      </c>
      <c r="AS1356" s="123" t="e">
        <f t="shared" si="181"/>
        <v>#N/A</v>
      </c>
    </row>
    <row r="1357" spans="1:45" x14ac:dyDescent="0.2">
      <c r="A1357" s="130">
        <v>1355</v>
      </c>
      <c r="B1357" s="177">
        <f>IF(OR(COUNTIF($B$2:$B1356,Input!$F1373)&lt;1,COUNTIF($O$2:$O1356,Input!$C1373)&lt;1),Input!F1373,0)</f>
        <v>0</v>
      </c>
      <c r="C1357" s="177">
        <f>IF(OR(COUNTIF($B$2:$B1356,Input!$F1373)&lt;1,COUNTIF($O$2:$O1356,Input!$C1373)&lt;1),Input!G1373,0)</f>
        <v>0</v>
      </c>
      <c r="D1357" s="177">
        <f>IF(OR(COUNTIF($B$2:$B1356,Input!$F1373)&lt;1,COUNTIF($O$2:$O1356,Input!$C1373)&lt;1),Input!H1373,0)</f>
        <v>0</v>
      </c>
      <c r="E1357" s="177">
        <f>IF(OR(COUNTIF($B$2:$B1356,Input!$F1373)&lt;1,COUNTIF($O$2:$O1356,Input!$C1373)&lt;1),Input!I1373,0)</f>
        <v>0</v>
      </c>
      <c r="F1357" s="177">
        <f>IF(OR(COUNTIF($B$2:$B1356,Input!$F1373)&lt;1,COUNTIF($O$2:$O1356,Input!$C1373)&lt;1),Input!J1373,0)</f>
        <v>0</v>
      </c>
      <c r="G1357" s="177">
        <f>IF(OR(COUNTIF($B$2:$B1356,Input!$F1373)&lt;1,COUNTIF($O$2:$O1356,Input!$C1373)&lt;1),Input!K1373,0)</f>
        <v>0</v>
      </c>
      <c r="H1357" s="177">
        <f>IF(OR(COUNTIF($B$2:$B1356,Input!$F1373)&lt;1,COUNTIF($O$2:$O1356,Input!$C1373)&lt;1),Input!L1373,0)</f>
        <v>0</v>
      </c>
      <c r="I1357" s="177">
        <f>IF(OR(COUNTIF($B$2:$B1356,Input!$F1373)&lt;1,COUNTIF($O$2:$O1356,Input!$C1373)&lt;1),Input!M1373,0)</f>
        <v>0</v>
      </c>
      <c r="J1357" s="177">
        <f>IF(OR(COUNTIF($B$2:$B1356,Input!$F1373)&lt;1,COUNTIF($O$2:$O1356,Input!$C1373)&lt;1),Input!N1373,0)</f>
        <v>0</v>
      </c>
      <c r="K1357" s="177">
        <f>IF(OR(COUNTIF($B$2:$B1356,Input!$F1373)&lt;1,COUNTIF($O$2:$O1356,Input!$C1373)&lt;1),Input!O1373,0)</f>
        <v>0</v>
      </c>
      <c r="L1357" s="177">
        <f>IF(OR(COUNTIF($B$2:$B1356,Input!$F1373)&lt;1,COUNTIF($O$2:$O1356,Input!$C1373)&lt;1),Input!P1373,0)</f>
        <v>0</v>
      </c>
      <c r="M1357" s="129" t="str">
        <f t="shared" si="176"/>
        <v/>
      </c>
      <c r="N1357" s="161">
        <f t="shared" si="182"/>
        <v>0</v>
      </c>
      <c r="O1357" s="168">
        <f>Input!C1373</f>
        <v>0</v>
      </c>
      <c r="P1357" s="168"/>
      <c r="R1357" s="131">
        <f t="shared" si="183"/>
        <v>0</v>
      </c>
      <c r="S1357" s="133" t="str">
        <f t="shared" si="177"/>
        <v xml:space="preserve"> </v>
      </c>
      <c r="T1357" s="133"/>
      <c r="U1357" s="132" t="str">
        <f>_xlfn.IFNA(IF($D1357=0,LOOKUP($F1357,{0.1,0.2,0.3,0.4,0.5,0.6,0.7,0.8,0.9,1},{22,34,46,58,70,82,94,106,118,130}),""),"")</f>
        <v/>
      </c>
      <c r="V1357" s="132" t="str">
        <f>_xlfn.IFNA(IF($D1357=1,LOOKUP($F1357,{0.1,0.2,0.3,0.4,0.5,0.6,0.7,0.8,0.9,1},{23,35,47,59,71,83,95,107,119,131}),""),"")</f>
        <v/>
      </c>
      <c r="W1357" s="132" t="str">
        <f>_xlfn.IFNA(IF($D1357=2,LOOKUP($F1357,{0.1,0.2,0.3,0.4,0.5,0.6,0.7,0.8,0.9,1},{24,36,48,60,72,84,96,108,120,132}),""),"")</f>
        <v/>
      </c>
      <c r="X1357" s="132" t="str">
        <f>_xlfn.IFNA(IF($D1357=3,LOOKUP($F1357,{0.1,0.2,0.3,0.4,0.5,0.6,0.7,0.8,0.9,1},{25,37,49,61,73,85,97,109,121,133}),""),"")</f>
        <v/>
      </c>
      <c r="Y1357" s="132" t="str">
        <f>_xlfn.IFNA(IF($D1357=4,LOOKUP($F1357,{0.1,0.2,0.3,0.4,0.5,0.6,0.7,0.8,0.9,1},{26,38,50,62,74,86,98,110,122,134}),""),"")</f>
        <v/>
      </c>
      <c r="Z1357" s="132" t="str">
        <f>_xlfn.IFNA(IF($D1357=5,LOOKUP($F1357,{0.1,0.2,0.3,0.4,0.5,0.6,0.7,0.8,0.9,1},{27,39,51,63,75,87,99,111,123,135}),""),"")</f>
        <v/>
      </c>
      <c r="AA1357" s="132">
        <f t="shared" si="178"/>
        <v>0</v>
      </c>
      <c r="AB1357" s="132" t="str">
        <f t="shared" si="179"/>
        <v>00</v>
      </c>
      <c r="AC1357" s="82" t="e">
        <f>VLOOKUP(AB1357,'AMI Ref'!T:U,2,FALSE)</f>
        <v>#N/A</v>
      </c>
      <c r="AD1357" s="124"/>
      <c r="AE1357" s="81" t="str">
        <f>_xlfn.IFNA(IF($D1357=0,IF($J1357="Not Paid by Tenant",0,INDEX('AMI Ref'!$K$5:$N$5,MATCH($J1357,{"Oil","Gas","Electric - Other","ELECTRIC - HEAT PUMP"},0))),0),"")</f>
        <v/>
      </c>
      <c r="AF1357" s="81">
        <f>_xlfn.IFNA(IF($D1357=1,IF($J1357="Not Paid by Tenant",0,INDEX('AMI Ref'!$K$6:$N$6,MATCH($J1357,{"Oil","Gas","Electric - Other","ELECTRIC - HEAT PUMP"},0))),0),"")</f>
        <v>0</v>
      </c>
      <c r="AG1357" s="81">
        <f>_xlfn.IFNA(IF($D1357=2,IF($J1357="Not Paid by Tenant",0,INDEX('AMI Ref'!$K$7:$N$7,MATCH($J1357,{"Oil","Gas","Electric - Other","ELECTRIC - HEAT PUMP"},0))),0),"")</f>
        <v>0</v>
      </c>
      <c r="AH1357" s="81">
        <f>_xlfn.IFNA(IF($D1357=3,IF($J1357="Not Paid by Tenant",0,INDEX('AMI Ref'!$K$8:$N$8,MATCH($J1357,{"Oil","Gas","Electric - Other","ELECTRIC - HEAT PUMP"},0))),0),"")</f>
        <v>0</v>
      </c>
      <c r="AI1357" s="81">
        <f>_xlfn.IFNA(IF($D1357=4,IF($J1357="Not Paid by Tenant",0,INDEX('AMI Ref'!$K$9:$N$9,MATCH($J1357,{"Oil","Gas","Electric - Other","ELECTRIC - HEAT PUMP"},0))),0),"")</f>
        <v>0</v>
      </c>
      <c r="AJ1357" s="81">
        <f>_xlfn.IFNA(IF($D1357=5,IF($J1357="Not Paid by Tenant",0,INDEX('AMI Ref'!$K$10:$N$10,MATCH($J1357,{"Oil","Gas","Electric - Other","ELECTRIC - HEAT PUMP"},0))),0),"")</f>
        <v>0</v>
      </c>
      <c r="AK1357" s="128"/>
      <c r="AL1357" s="81" t="str">
        <f>_xlfn.IFNA(IF($D1357=0,IF($K1357="Not Paid by Tenant",0,INDEX('AMI Ref'!$O$5:$R$5,MATCH($K1357,{"Oil","Gas","Electric - Other","Electric ccASHP - split"},0))),0),"")</f>
        <v/>
      </c>
      <c r="AM1357" s="81">
        <f>_xlfn.IFNA(IF($D1357=1,IF($K1357="Not Paid by Tenant",0,INDEX('AMI Ref'!$O$6:$R$6,MATCH($K1357,{"Oil","Gas","Electric - Other","Electric ccASHP - split"},0))),0),"")</f>
        <v>0</v>
      </c>
      <c r="AN1357" s="81">
        <f>_xlfn.IFNA(IF($D1357=2,IF($K1357="Not Paid by Tenant",0,INDEX('AMI Ref'!$O$7:$R$7,MATCH($K1357,{"Oil","Gas","Electric - Other","Electric ccASHP - split"},0))),0),"")</f>
        <v>0</v>
      </c>
      <c r="AO1357" s="81">
        <f>_xlfn.IFNA(IF($D1357=3,IF($K1357="Not Paid by Tenant",0,INDEX('AMI Ref'!$O$8:$R$8,MATCH($K1357,{"Oil","Gas","Electric - Other","Electric ccASHP - split"},0))),0),"")</f>
        <v>0</v>
      </c>
      <c r="AP1357" s="81">
        <f>_xlfn.IFNA(IF($D1357=4,IF($K1357="Not Paid by Tenant",0,INDEX('AMI Ref'!$O$9:$R$9,MATCH($K1357,{"Oil","Gas","Electric - Other","Electric ccASHP - split"},0))),0),"")</f>
        <v>0</v>
      </c>
      <c r="AQ1357" s="81">
        <f>_xlfn.IFNA(IF($D1357=5,IF($K1357="Not Paid by Tenant",0,INDEX('AMI Ref'!$O$10:$R$10,MATCH($K1357,{"Oil","Gas","Electric - Other","Electric ccASHP - split"},0))),0),"")</f>
        <v>0</v>
      </c>
      <c r="AR1357" s="124">
        <f t="shared" si="180"/>
        <v>0</v>
      </c>
      <c r="AS1357" s="123" t="e">
        <f t="shared" si="181"/>
        <v>#N/A</v>
      </c>
    </row>
    <row r="1358" spans="1:45" x14ac:dyDescent="0.2">
      <c r="A1358" s="130">
        <v>1356</v>
      </c>
      <c r="B1358" s="177">
        <f>IF(OR(COUNTIF($B$2:$B1357,Input!$F1374)&lt;1,COUNTIF($O$2:$O1357,Input!$C1374)&lt;1),Input!F1374,0)</f>
        <v>0</v>
      </c>
      <c r="C1358" s="177">
        <f>IF(OR(COUNTIF($B$2:$B1357,Input!$F1374)&lt;1,COUNTIF($O$2:$O1357,Input!$C1374)&lt;1),Input!G1374,0)</f>
        <v>0</v>
      </c>
      <c r="D1358" s="177">
        <f>IF(OR(COUNTIF($B$2:$B1357,Input!$F1374)&lt;1,COUNTIF($O$2:$O1357,Input!$C1374)&lt;1),Input!H1374,0)</f>
        <v>0</v>
      </c>
      <c r="E1358" s="177">
        <f>IF(OR(COUNTIF($B$2:$B1357,Input!$F1374)&lt;1,COUNTIF($O$2:$O1357,Input!$C1374)&lt;1),Input!I1374,0)</f>
        <v>0</v>
      </c>
      <c r="F1358" s="177">
        <f>IF(OR(COUNTIF($B$2:$B1357,Input!$F1374)&lt;1,COUNTIF($O$2:$O1357,Input!$C1374)&lt;1),Input!J1374,0)</f>
        <v>0</v>
      </c>
      <c r="G1358" s="177">
        <f>IF(OR(COUNTIF($B$2:$B1357,Input!$F1374)&lt;1,COUNTIF($O$2:$O1357,Input!$C1374)&lt;1),Input!K1374,0)</f>
        <v>0</v>
      </c>
      <c r="H1358" s="177">
        <f>IF(OR(COUNTIF($B$2:$B1357,Input!$F1374)&lt;1,COUNTIF($O$2:$O1357,Input!$C1374)&lt;1),Input!L1374,0)</f>
        <v>0</v>
      </c>
      <c r="I1358" s="177">
        <f>IF(OR(COUNTIF($B$2:$B1357,Input!$F1374)&lt;1,COUNTIF($O$2:$O1357,Input!$C1374)&lt;1),Input!M1374,0)</f>
        <v>0</v>
      </c>
      <c r="J1358" s="177">
        <f>IF(OR(COUNTIF($B$2:$B1357,Input!$F1374)&lt;1,COUNTIF($O$2:$O1357,Input!$C1374)&lt;1),Input!N1374,0)</f>
        <v>0</v>
      </c>
      <c r="K1358" s="177">
        <f>IF(OR(COUNTIF($B$2:$B1357,Input!$F1374)&lt;1,COUNTIF($O$2:$O1357,Input!$C1374)&lt;1),Input!O1374,0)</f>
        <v>0</v>
      </c>
      <c r="L1358" s="177">
        <f>IF(OR(COUNTIF($B$2:$B1357,Input!$F1374)&lt;1,COUNTIF($O$2:$O1357,Input!$C1374)&lt;1),Input!P1374,0)</f>
        <v>0</v>
      </c>
      <c r="M1358" s="129" t="str">
        <f t="shared" si="176"/>
        <v/>
      </c>
      <c r="N1358" s="161">
        <f t="shared" si="182"/>
        <v>0</v>
      </c>
      <c r="O1358" s="168">
        <f>Input!C1374</f>
        <v>0</v>
      </c>
      <c r="P1358" s="168"/>
      <c r="R1358" s="131">
        <f t="shared" si="183"/>
        <v>0</v>
      </c>
      <c r="S1358" s="133" t="str">
        <f t="shared" si="177"/>
        <v xml:space="preserve"> </v>
      </c>
      <c r="T1358" s="133"/>
      <c r="U1358" s="132" t="str">
        <f>_xlfn.IFNA(IF($D1358=0,LOOKUP($F1358,{0.1,0.2,0.3,0.4,0.5,0.6,0.7,0.8,0.9,1},{22,34,46,58,70,82,94,106,118,130}),""),"")</f>
        <v/>
      </c>
      <c r="V1358" s="132" t="str">
        <f>_xlfn.IFNA(IF($D1358=1,LOOKUP($F1358,{0.1,0.2,0.3,0.4,0.5,0.6,0.7,0.8,0.9,1},{23,35,47,59,71,83,95,107,119,131}),""),"")</f>
        <v/>
      </c>
      <c r="W1358" s="132" t="str">
        <f>_xlfn.IFNA(IF($D1358=2,LOOKUP($F1358,{0.1,0.2,0.3,0.4,0.5,0.6,0.7,0.8,0.9,1},{24,36,48,60,72,84,96,108,120,132}),""),"")</f>
        <v/>
      </c>
      <c r="X1358" s="132" t="str">
        <f>_xlfn.IFNA(IF($D1358=3,LOOKUP($F1358,{0.1,0.2,0.3,0.4,0.5,0.6,0.7,0.8,0.9,1},{25,37,49,61,73,85,97,109,121,133}),""),"")</f>
        <v/>
      </c>
      <c r="Y1358" s="132" t="str">
        <f>_xlfn.IFNA(IF($D1358=4,LOOKUP($F1358,{0.1,0.2,0.3,0.4,0.5,0.6,0.7,0.8,0.9,1},{26,38,50,62,74,86,98,110,122,134}),""),"")</f>
        <v/>
      </c>
      <c r="Z1358" s="132" t="str">
        <f>_xlfn.IFNA(IF($D1358=5,LOOKUP($F1358,{0.1,0.2,0.3,0.4,0.5,0.6,0.7,0.8,0.9,1},{27,39,51,63,75,87,99,111,123,135}),""),"")</f>
        <v/>
      </c>
      <c r="AA1358" s="132">
        <f t="shared" si="178"/>
        <v>0</v>
      </c>
      <c r="AB1358" s="132" t="str">
        <f t="shared" si="179"/>
        <v>00</v>
      </c>
      <c r="AC1358" s="82" t="e">
        <f>VLOOKUP(AB1358,'AMI Ref'!T:U,2,FALSE)</f>
        <v>#N/A</v>
      </c>
      <c r="AD1358" s="124"/>
      <c r="AE1358" s="81" t="str">
        <f>_xlfn.IFNA(IF($D1358=0,IF($J1358="Not Paid by Tenant",0,INDEX('AMI Ref'!$K$5:$N$5,MATCH($J1358,{"Oil","Gas","Electric - Other","ELECTRIC - HEAT PUMP"},0))),0),"")</f>
        <v/>
      </c>
      <c r="AF1358" s="81">
        <f>_xlfn.IFNA(IF($D1358=1,IF($J1358="Not Paid by Tenant",0,INDEX('AMI Ref'!$K$6:$N$6,MATCH($J1358,{"Oil","Gas","Electric - Other","ELECTRIC - HEAT PUMP"},0))),0),"")</f>
        <v>0</v>
      </c>
      <c r="AG1358" s="81">
        <f>_xlfn.IFNA(IF($D1358=2,IF($J1358="Not Paid by Tenant",0,INDEX('AMI Ref'!$K$7:$N$7,MATCH($J1358,{"Oil","Gas","Electric - Other","ELECTRIC - HEAT PUMP"},0))),0),"")</f>
        <v>0</v>
      </c>
      <c r="AH1358" s="81">
        <f>_xlfn.IFNA(IF($D1358=3,IF($J1358="Not Paid by Tenant",0,INDEX('AMI Ref'!$K$8:$N$8,MATCH($J1358,{"Oil","Gas","Electric - Other","ELECTRIC - HEAT PUMP"},0))),0),"")</f>
        <v>0</v>
      </c>
      <c r="AI1358" s="81">
        <f>_xlfn.IFNA(IF($D1358=4,IF($J1358="Not Paid by Tenant",0,INDEX('AMI Ref'!$K$9:$N$9,MATCH($J1358,{"Oil","Gas","Electric - Other","ELECTRIC - HEAT PUMP"},0))),0),"")</f>
        <v>0</v>
      </c>
      <c r="AJ1358" s="81">
        <f>_xlfn.IFNA(IF($D1358=5,IF($J1358="Not Paid by Tenant",0,INDEX('AMI Ref'!$K$10:$N$10,MATCH($J1358,{"Oil","Gas","Electric - Other","ELECTRIC - HEAT PUMP"},0))),0),"")</f>
        <v>0</v>
      </c>
      <c r="AK1358" s="128"/>
      <c r="AL1358" s="81" t="str">
        <f>_xlfn.IFNA(IF($D1358=0,IF($K1358="Not Paid by Tenant",0,INDEX('AMI Ref'!$O$5:$R$5,MATCH($K1358,{"Oil","Gas","Electric - Other","Electric ccASHP - split"},0))),0),"")</f>
        <v/>
      </c>
      <c r="AM1358" s="81">
        <f>_xlfn.IFNA(IF($D1358=1,IF($K1358="Not Paid by Tenant",0,INDEX('AMI Ref'!$O$6:$R$6,MATCH($K1358,{"Oil","Gas","Electric - Other","Electric ccASHP - split"},0))),0),"")</f>
        <v>0</v>
      </c>
      <c r="AN1358" s="81">
        <f>_xlfn.IFNA(IF($D1358=2,IF($K1358="Not Paid by Tenant",0,INDEX('AMI Ref'!$O$7:$R$7,MATCH($K1358,{"Oil","Gas","Electric - Other","Electric ccASHP - split"},0))),0),"")</f>
        <v>0</v>
      </c>
      <c r="AO1358" s="81">
        <f>_xlfn.IFNA(IF($D1358=3,IF($K1358="Not Paid by Tenant",0,INDEX('AMI Ref'!$O$8:$R$8,MATCH($K1358,{"Oil","Gas","Electric - Other","Electric ccASHP - split"},0))),0),"")</f>
        <v>0</v>
      </c>
      <c r="AP1358" s="81">
        <f>_xlfn.IFNA(IF($D1358=4,IF($K1358="Not Paid by Tenant",0,INDEX('AMI Ref'!$O$9:$R$9,MATCH($K1358,{"Oil","Gas","Electric - Other","Electric ccASHP - split"},0))),0),"")</f>
        <v>0</v>
      </c>
      <c r="AQ1358" s="81">
        <f>_xlfn.IFNA(IF($D1358=5,IF($K1358="Not Paid by Tenant",0,INDEX('AMI Ref'!$O$10:$R$10,MATCH($K1358,{"Oil","Gas","Electric - Other","Electric ccASHP - split"},0))),0),"")</f>
        <v>0</v>
      </c>
      <c r="AR1358" s="124">
        <f t="shared" si="180"/>
        <v>0</v>
      </c>
      <c r="AS1358" s="123" t="e">
        <f t="shared" si="181"/>
        <v>#N/A</v>
      </c>
    </row>
    <row r="1359" spans="1:45" x14ac:dyDescent="0.2">
      <c r="A1359" s="130">
        <v>1357</v>
      </c>
      <c r="B1359" s="177">
        <f>IF(OR(COUNTIF($B$2:$B1358,Input!$F1375)&lt;1,COUNTIF($O$2:$O1358,Input!$C1375)&lt;1),Input!F1375,0)</f>
        <v>0</v>
      </c>
      <c r="C1359" s="177">
        <f>IF(OR(COUNTIF($B$2:$B1358,Input!$F1375)&lt;1,COUNTIF($O$2:$O1358,Input!$C1375)&lt;1),Input!G1375,0)</f>
        <v>0</v>
      </c>
      <c r="D1359" s="177">
        <f>IF(OR(COUNTIF($B$2:$B1358,Input!$F1375)&lt;1,COUNTIF($O$2:$O1358,Input!$C1375)&lt;1),Input!H1375,0)</f>
        <v>0</v>
      </c>
      <c r="E1359" s="177">
        <f>IF(OR(COUNTIF($B$2:$B1358,Input!$F1375)&lt;1,COUNTIF($O$2:$O1358,Input!$C1375)&lt;1),Input!I1375,0)</f>
        <v>0</v>
      </c>
      <c r="F1359" s="177">
        <f>IF(OR(COUNTIF($B$2:$B1358,Input!$F1375)&lt;1,COUNTIF($O$2:$O1358,Input!$C1375)&lt;1),Input!J1375,0)</f>
        <v>0</v>
      </c>
      <c r="G1359" s="177">
        <f>IF(OR(COUNTIF($B$2:$B1358,Input!$F1375)&lt;1,COUNTIF($O$2:$O1358,Input!$C1375)&lt;1),Input!K1375,0)</f>
        <v>0</v>
      </c>
      <c r="H1359" s="177">
        <f>IF(OR(COUNTIF($B$2:$B1358,Input!$F1375)&lt;1,COUNTIF($O$2:$O1358,Input!$C1375)&lt;1),Input!L1375,0)</f>
        <v>0</v>
      </c>
      <c r="I1359" s="177">
        <f>IF(OR(COUNTIF($B$2:$B1358,Input!$F1375)&lt;1,COUNTIF($O$2:$O1358,Input!$C1375)&lt;1),Input!M1375,0)</f>
        <v>0</v>
      </c>
      <c r="J1359" s="177">
        <f>IF(OR(COUNTIF($B$2:$B1358,Input!$F1375)&lt;1,COUNTIF($O$2:$O1358,Input!$C1375)&lt;1),Input!N1375,0)</f>
        <v>0</v>
      </c>
      <c r="K1359" s="177">
        <f>IF(OR(COUNTIF($B$2:$B1358,Input!$F1375)&lt;1,COUNTIF($O$2:$O1358,Input!$C1375)&lt;1),Input!O1375,0)</f>
        <v>0</v>
      </c>
      <c r="L1359" s="177">
        <f>IF(OR(COUNTIF($B$2:$B1358,Input!$F1375)&lt;1,COUNTIF($O$2:$O1358,Input!$C1375)&lt;1),Input!P1375,0)</f>
        <v>0</v>
      </c>
      <c r="M1359" s="129" t="str">
        <f t="shared" si="176"/>
        <v/>
      </c>
      <c r="N1359" s="161">
        <f t="shared" si="182"/>
        <v>0</v>
      </c>
      <c r="O1359" s="168">
        <f>Input!C1375</f>
        <v>0</v>
      </c>
      <c r="P1359" s="168"/>
      <c r="R1359" s="131">
        <f t="shared" si="183"/>
        <v>0</v>
      </c>
      <c r="S1359" s="133" t="str">
        <f t="shared" si="177"/>
        <v xml:space="preserve"> </v>
      </c>
      <c r="T1359" s="133"/>
      <c r="U1359" s="132" t="str">
        <f>_xlfn.IFNA(IF($D1359=0,LOOKUP($F1359,{0.1,0.2,0.3,0.4,0.5,0.6,0.7,0.8,0.9,1},{22,34,46,58,70,82,94,106,118,130}),""),"")</f>
        <v/>
      </c>
      <c r="V1359" s="132" t="str">
        <f>_xlfn.IFNA(IF($D1359=1,LOOKUP($F1359,{0.1,0.2,0.3,0.4,0.5,0.6,0.7,0.8,0.9,1},{23,35,47,59,71,83,95,107,119,131}),""),"")</f>
        <v/>
      </c>
      <c r="W1359" s="132" t="str">
        <f>_xlfn.IFNA(IF($D1359=2,LOOKUP($F1359,{0.1,0.2,0.3,0.4,0.5,0.6,0.7,0.8,0.9,1},{24,36,48,60,72,84,96,108,120,132}),""),"")</f>
        <v/>
      </c>
      <c r="X1359" s="132" t="str">
        <f>_xlfn.IFNA(IF($D1359=3,LOOKUP($F1359,{0.1,0.2,0.3,0.4,0.5,0.6,0.7,0.8,0.9,1},{25,37,49,61,73,85,97,109,121,133}),""),"")</f>
        <v/>
      </c>
      <c r="Y1359" s="132" t="str">
        <f>_xlfn.IFNA(IF($D1359=4,LOOKUP($F1359,{0.1,0.2,0.3,0.4,0.5,0.6,0.7,0.8,0.9,1},{26,38,50,62,74,86,98,110,122,134}),""),"")</f>
        <v/>
      </c>
      <c r="Z1359" s="132" t="str">
        <f>_xlfn.IFNA(IF($D1359=5,LOOKUP($F1359,{0.1,0.2,0.3,0.4,0.5,0.6,0.7,0.8,0.9,1},{27,39,51,63,75,87,99,111,123,135}),""),"")</f>
        <v/>
      </c>
      <c r="AA1359" s="132">
        <f t="shared" si="178"/>
        <v>0</v>
      </c>
      <c r="AB1359" s="132" t="str">
        <f t="shared" si="179"/>
        <v>00</v>
      </c>
      <c r="AC1359" s="82" t="e">
        <f>VLOOKUP(AB1359,'AMI Ref'!T:U,2,FALSE)</f>
        <v>#N/A</v>
      </c>
      <c r="AD1359" s="124"/>
      <c r="AE1359" s="81" t="str">
        <f>_xlfn.IFNA(IF($D1359=0,IF($J1359="Not Paid by Tenant",0,INDEX('AMI Ref'!$K$5:$N$5,MATCH($J1359,{"Oil","Gas","Electric - Other","ELECTRIC - HEAT PUMP"},0))),0),"")</f>
        <v/>
      </c>
      <c r="AF1359" s="81">
        <f>_xlfn.IFNA(IF($D1359=1,IF($J1359="Not Paid by Tenant",0,INDEX('AMI Ref'!$K$6:$N$6,MATCH($J1359,{"Oil","Gas","Electric - Other","ELECTRIC - HEAT PUMP"},0))),0),"")</f>
        <v>0</v>
      </c>
      <c r="AG1359" s="81">
        <f>_xlfn.IFNA(IF($D1359=2,IF($J1359="Not Paid by Tenant",0,INDEX('AMI Ref'!$K$7:$N$7,MATCH($J1359,{"Oil","Gas","Electric - Other","ELECTRIC - HEAT PUMP"},0))),0),"")</f>
        <v>0</v>
      </c>
      <c r="AH1359" s="81">
        <f>_xlfn.IFNA(IF($D1359=3,IF($J1359="Not Paid by Tenant",0,INDEX('AMI Ref'!$K$8:$N$8,MATCH($J1359,{"Oil","Gas","Electric - Other","ELECTRIC - HEAT PUMP"},0))),0),"")</f>
        <v>0</v>
      </c>
      <c r="AI1359" s="81">
        <f>_xlfn.IFNA(IF($D1359=4,IF($J1359="Not Paid by Tenant",0,INDEX('AMI Ref'!$K$9:$N$9,MATCH($J1359,{"Oil","Gas","Electric - Other","ELECTRIC - HEAT PUMP"},0))),0),"")</f>
        <v>0</v>
      </c>
      <c r="AJ1359" s="81">
        <f>_xlfn.IFNA(IF($D1359=5,IF($J1359="Not Paid by Tenant",0,INDEX('AMI Ref'!$K$10:$N$10,MATCH($J1359,{"Oil","Gas","Electric - Other","ELECTRIC - HEAT PUMP"},0))),0),"")</f>
        <v>0</v>
      </c>
      <c r="AK1359" s="128"/>
      <c r="AL1359" s="81" t="str">
        <f>_xlfn.IFNA(IF($D1359=0,IF($K1359="Not Paid by Tenant",0,INDEX('AMI Ref'!$O$5:$R$5,MATCH($K1359,{"Oil","Gas","Electric - Other","Electric ccASHP - split"},0))),0),"")</f>
        <v/>
      </c>
      <c r="AM1359" s="81">
        <f>_xlfn.IFNA(IF($D1359=1,IF($K1359="Not Paid by Tenant",0,INDEX('AMI Ref'!$O$6:$R$6,MATCH($K1359,{"Oil","Gas","Electric - Other","Electric ccASHP - split"},0))),0),"")</f>
        <v>0</v>
      </c>
      <c r="AN1359" s="81">
        <f>_xlfn.IFNA(IF($D1359=2,IF($K1359="Not Paid by Tenant",0,INDEX('AMI Ref'!$O$7:$R$7,MATCH($K1359,{"Oil","Gas","Electric - Other","Electric ccASHP - split"},0))),0),"")</f>
        <v>0</v>
      </c>
      <c r="AO1359" s="81">
        <f>_xlfn.IFNA(IF($D1359=3,IF($K1359="Not Paid by Tenant",0,INDEX('AMI Ref'!$O$8:$R$8,MATCH($K1359,{"Oil","Gas","Electric - Other","Electric ccASHP - split"},0))),0),"")</f>
        <v>0</v>
      </c>
      <c r="AP1359" s="81">
        <f>_xlfn.IFNA(IF($D1359=4,IF($K1359="Not Paid by Tenant",0,INDEX('AMI Ref'!$O$9:$R$9,MATCH($K1359,{"Oil","Gas","Electric - Other","Electric ccASHP - split"},0))),0),"")</f>
        <v>0</v>
      </c>
      <c r="AQ1359" s="81">
        <f>_xlfn.IFNA(IF($D1359=5,IF($K1359="Not Paid by Tenant",0,INDEX('AMI Ref'!$O$10:$R$10,MATCH($K1359,{"Oil","Gas","Electric - Other","Electric ccASHP - split"},0))),0),"")</f>
        <v>0</v>
      </c>
      <c r="AR1359" s="124">
        <f t="shared" si="180"/>
        <v>0</v>
      </c>
      <c r="AS1359" s="123" t="e">
        <f t="shared" si="181"/>
        <v>#N/A</v>
      </c>
    </row>
    <row r="1360" spans="1:45" x14ac:dyDescent="0.2">
      <c r="A1360" s="130">
        <v>1358</v>
      </c>
      <c r="B1360" s="177">
        <f>IF(OR(COUNTIF($B$2:$B1359,Input!$F1376)&lt;1,COUNTIF($O$2:$O1359,Input!$C1376)&lt;1),Input!F1376,0)</f>
        <v>0</v>
      </c>
      <c r="C1360" s="177">
        <f>IF(OR(COUNTIF($B$2:$B1359,Input!$F1376)&lt;1,COUNTIF($O$2:$O1359,Input!$C1376)&lt;1),Input!G1376,0)</f>
        <v>0</v>
      </c>
      <c r="D1360" s="177">
        <f>IF(OR(COUNTIF($B$2:$B1359,Input!$F1376)&lt;1,COUNTIF($O$2:$O1359,Input!$C1376)&lt;1),Input!H1376,0)</f>
        <v>0</v>
      </c>
      <c r="E1360" s="177">
        <f>IF(OR(COUNTIF($B$2:$B1359,Input!$F1376)&lt;1,COUNTIF($O$2:$O1359,Input!$C1376)&lt;1),Input!I1376,0)</f>
        <v>0</v>
      </c>
      <c r="F1360" s="177">
        <f>IF(OR(COUNTIF($B$2:$B1359,Input!$F1376)&lt;1,COUNTIF($O$2:$O1359,Input!$C1376)&lt;1),Input!J1376,0)</f>
        <v>0</v>
      </c>
      <c r="G1360" s="177">
        <f>IF(OR(COUNTIF($B$2:$B1359,Input!$F1376)&lt;1,COUNTIF($O$2:$O1359,Input!$C1376)&lt;1),Input!K1376,0)</f>
        <v>0</v>
      </c>
      <c r="H1360" s="177">
        <f>IF(OR(COUNTIF($B$2:$B1359,Input!$F1376)&lt;1,COUNTIF($O$2:$O1359,Input!$C1376)&lt;1),Input!L1376,0)</f>
        <v>0</v>
      </c>
      <c r="I1360" s="177">
        <f>IF(OR(COUNTIF($B$2:$B1359,Input!$F1376)&lt;1,COUNTIF($O$2:$O1359,Input!$C1376)&lt;1),Input!M1376,0)</f>
        <v>0</v>
      </c>
      <c r="J1360" s="177">
        <f>IF(OR(COUNTIF($B$2:$B1359,Input!$F1376)&lt;1,COUNTIF($O$2:$O1359,Input!$C1376)&lt;1),Input!N1376,0)</f>
        <v>0</v>
      </c>
      <c r="K1360" s="177">
        <f>IF(OR(COUNTIF($B$2:$B1359,Input!$F1376)&lt;1,COUNTIF($O$2:$O1359,Input!$C1376)&lt;1),Input!O1376,0)</f>
        <v>0</v>
      </c>
      <c r="L1360" s="177">
        <f>IF(OR(COUNTIF($B$2:$B1359,Input!$F1376)&lt;1,COUNTIF($O$2:$O1359,Input!$C1376)&lt;1),Input!P1376,0)</f>
        <v>0</v>
      </c>
      <c r="M1360" s="129" t="str">
        <f t="shared" si="176"/>
        <v/>
      </c>
      <c r="N1360" s="161">
        <f t="shared" si="182"/>
        <v>0</v>
      </c>
      <c r="O1360" s="168">
        <f>Input!C1376</f>
        <v>0</v>
      </c>
      <c r="P1360" s="168"/>
      <c r="R1360" s="131">
        <f t="shared" si="183"/>
        <v>0</v>
      </c>
      <c r="S1360" s="133" t="str">
        <f t="shared" si="177"/>
        <v xml:space="preserve"> </v>
      </c>
      <c r="T1360" s="133"/>
      <c r="U1360" s="132" t="str">
        <f>_xlfn.IFNA(IF($D1360=0,LOOKUP($F1360,{0.1,0.2,0.3,0.4,0.5,0.6,0.7,0.8,0.9,1},{22,34,46,58,70,82,94,106,118,130}),""),"")</f>
        <v/>
      </c>
      <c r="V1360" s="132" t="str">
        <f>_xlfn.IFNA(IF($D1360=1,LOOKUP($F1360,{0.1,0.2,0.3,0.4,0.5,0.6,0.7,0.8,0.9,1},{23,35,47,59,71,83,95,107,119,131}),""),"")</f>
        <v/>
      </c>
      <c r="W1360" s="132" t="str">
        <f>_xlfn.IFNA(IF($D1360=2,LOOKUP($F1360,{0.1,0.2,0.3,0.4,0.5,0.6,0.7,0.8,0.9,1},{24,36,48,60,72,84,96,108,120,132}),""),"")</f>
        <v/>
      </c>
      <c r="X1360" s="132" t="str">
        <f>_xlfn.IFNA(IF($D1360=3,LOOKUP($F1360,{0.1,0.2,0.3,0.4,0.5,0.6,0.7,0.8,0.9,1},{25,37,49,61,73,85,97,109,121,133}),""),"")</f>
        <v/>
      </c>
      <c r="Y1360" s="132" t="str">
        <f>_xlfn.IFNA(IF($D1360=4,LOOKUP($F1360,{0.1,0.2,0.3,0.4,0.5,0.6,0.7,0.8,0.9,1},{26,38,50,62,74,86,98,110,122,134}),""),"")</f>
        <v/>
      </c>
      <c r="Z1360" s="132" t="str">
        <f>_xlfn.IFNA(IF($D1360=5,LOOKUP($F1360,{0.1,0.2,0.3,0.4,0.5,0.6,0.7,0.8,0.9,1},{27,39,51,63,75,87,99,111,123,135}),""),"")</f>
        <v/>
      </c>
      <c r="AA1360" s="132">
        <f t="shared" si="178"/>
        <v>0</v>
      </c>
      <c r="AB1360" s="132" t="str">
        <f t="shared" si="179"/>
        <v>00</v>
      </c>
      <c r="AC1360" s="82" t="e">
        <f>VLOOKUP(AB1360,'AMI Ref'!T:U,2,FALSE)</f>
        <v>#N/A</v>
      </c>
      <c r="AD1360" s="124"/>
      <c r="AE1360" s="81" t="str">
        <f>_xlfn.IFNA(IF($D1360=0,IF($J1360="Not Paid by Tenant",0,INDEX('AMI Ref'!$K$5:$N$5,MATCH($J1360,{"Oil","Gas","Electric - Other","ELECTRIC - HEAT PUMP"},0))),0),"")</f>
        <v/>
      </c>
      <c r="AF1360" s="81">
        <f>_xlfn.IFNA(IF($D1360=1,IF($J1360="Not Paid by Tenant",0,INDEX('AMI Ref'!$K$6:$N$6,MATCH($J1360,{"Oil","Gas","Electric - Other","ELECTRIC - HEAT PUMP"},0))),0),"")</f>
        <v>0</v>
      </c>
      <c r="AG1360" s="81">
        <f>_xlfn.IFNA(IF($D1360=2,IF($J1360="Not Paid by Tenant",0,INDEX('AMI Ref'!$K$7:$N$7,MATCH($J1360,{"Oil","Gas","Electric - Other","ELECTRIC - HEAT PUMP"},0))),0),"")</f>
        <v>0</v>
      </c>
      <c r="AH1360" s="81">
        <f>_xlfn.IFNA(IF($D1360=3,IF($J1360="Not Paid by Tenant",0,INDEX('AMI Ref'!$K$8:$N$8,MATCH($J1360,{"Oil","Gas","Electric - Other","ELECTRIC - HEAT PUMP"},0))),0),"")</f>
        <v>0</v>
      </c>
      <c r="AI1360" s="81">
        <f>_xlfn.IFNA(IF($D1360=4,IF($J1360="Not Paid by Tenant",0,INDEX('AMI Ref'!$K$9:$N$9,MATCH($J1360,{"Oil","Gas","Electric - Other","ELECTRIC - HEAT PUMP"},0))),0),"")</f>
        <v>0</v>
      </c>
      <c r="AJ1360" s="81">
        <f>_xlfn.IFNA(IF($D1360=5,IF($J1360="Not Paid by Tenant",0,INDEX('AMI Ref'!$K$10:$N$10,MATCH($J1360,{"Oil","Gas","Electric - Other","ELECTRIC - HEAT PUMP"},0))),0),"")</f>
        <v>0</v>
      </c>
      <c r="AK1360" s="128"/>
      <c r="AL1360" s="81" t="str">
        <f>_xlfn.IFNA(IF($D1360=0,IF($K1360="Not Paid by Tenant",0,INDEX('AMI Ref'!$O$5:$R$5,MATCH($K1360,{"Oil","Gas","Electric - Other","Electric ccASHP - split"},0))),0),"")</f>
        <v/>
      </c>
      <c r="AM1360" s="81">
        <f>_xlfn.IFNA(IF($D1360=1,IF($K1360="Not Paid by Tenant",0,INDEX('AMI Ref'!$O$6:$R$6,MATCH($K1360,{"Oil","Gas","Electric - Other","Electric ccASHP - split"},0))),0),"")</f>
        <v>0</v>
      </c>
      <c r="AN1360" s="81">
        <f>_xlfn.IFNA(IF($D1360=2,IF($K1360="Not Paid by Tenant",0,INDEX('AMI Ref'!$O$7:$R$7,MATCH($K1360,{"Oil","Gas","Electric - Other","Electric ccASHP - split"},0))),0),"")</f>
        <v>0</v>
      </c>
      <c r="AO1360" s="81">
        <f>_xlfn.IFNA(IF($D1360=3,IF($K1360="Not Paid by Tenant",0,INDEX('AMI Ref'!$O$8:$R$8,MATCH($K1360,{"Oil","Gas","Electric - Other","Electric ccASHP - split"},0))),0),"")</f>
        <v>0</v>
      </c>
      <c r="AP1360" s="81">
        <f>_xlfn.IFNA(IF($D1360=4,IF($K1360="Not Paid by Tenant",0,INDEX('AMI Ref'!$O$9:$R$9,MATCH($K1360,{"Oil","Gas","Electric - Other","Electric ccASHP - split"},0))),0),"")</f>
        <v>0</v>
      </c>
      <c r="AQ1360" s="81">
        <f>_xlfn.IFNA(IF($D1360=5,IF($K1360="Not Paid by Tenant",0,INDEX('AMI Ref'!$O$10:$R$10,MATCH($K1360,{"Oil","Gas","Electric - Other","Electric ccASHP - split"},0))),0),"")</f>
        <v>0</v>
      </c>
      <c r="AR1360" s="124">
        <f t="shared" si="180"/>
        <v>0</v>
      </c>
      <c r="AS1360" s="123" t="e">
        <f t="shared" si="181"/>
        <v>#N/A</v>
      </c>
    </row>
    <row r="1361" spans="1:45" x14ac:dyDescent="0.2">
      <c r="A1361" s="130">
        <v>1359</v>
      </c>
      <c r="B1361" s="177">
        <f>IF(OR(COUNTIF($B$2:$B1360,Input!$F1377)&lt;1,COUNTIF($O$2:$O1360,Input!$C1377)&lt;1),Input!F1377,0)</f>
        <v>0</v>
      </c>
      <c r="C1361" s="177">
        <f>IF(OR(COUNTIF($B$2:$B1360,Input!$F1377)&lt;1,COUNTIF($O$2:$O1360,Input!$C1377)&lt;1),Input!G1377,0)</f>
        <v>0</v>
      </c>
      <c r="D1361" s="177">
        <f>IF(OR(COUNTIF($B$2:$B1360,Input!$F1377)&lt;1,COUNTIF($O$2:$O1360,Input!$C1377)&lt;1),Input!H1377,0)</f>
        <v>0</v>
      </c>
      <c r="E1361" s="177">
        <f>IF(OR(COUNTIF($B$2:$B1360,Input!$F1377)&lt;1,COUNTIF($O$2:$O1360,Input!$C1377)&lt;1),Input!I1377,0)</f>
        <v>0</v>
      </c>
      <c r="F1361" s="177">
        <f>IF(OR(COUNTIF($B$2:$B1360,Input!$F1377)&lt;1,COUNTIF($O$2:$O1360,Input!$C1377)&lt;1),Input!J1377,0)</f>
        <v>0</v>
      </c>
      <c r="G1361" s="177">
        <f>IF(OR(COUNTIF($B$2:$B1360,Input!$F1377)&lt;1,COUNTIF($O$2:$O1360,Input!$C1377)&lt;1),Input!K1377,0)</f>
        <v>0</v>
      </c>
      <c r="H1361" s="177">
        <f>IF(OR(COUNTIF($B$2:$B1360,Input!$F1377)&lt;1,COUNTIF($O$2:$O1360,Input!$C1377)&lt;1),Input!L1377,0)</f>
        <v>0</v>
      </c>
      <c r="I1361" s="177">
        <f>IF(OR(COUNTIF($B$2:$B1360,Input!$F1377)&lt;1,COUNTIF($O$2:$O1360,Input!$C1377)&lt;1),Input!M1377,0)</f>
        <v>0</v>
      </c>
      <c r="J1361" s="177">
        <f>IF(OR(COUNTIF($B$2:$B1360,Input!$F1377)&lt;1,COUNTIF($O$2:$O1360,Input!$C1377)&lt;1),Input!N1377,0)</f>
        <v>0</v>
      </c>
      <c r="K1361" s="177">
        <f>IF(OR(COUNTIF($B$2:$B1360,Input!$F1377)&lt;1,COUNTIF($O$2:$O1360,Input!$C1377)&lt;1),Input!O1377,0)</f>
        <v>0</v>
      </c>
      <c r="L1361" s="177">
        <f>IF(OR(COUNTIF($B$2:$B1360,Input!$F1377)&lt;1,COUNTIF($O$2:$O1360,Input!$C1377)&lt;1),Input!P1377,0)</f>
        <v>0</v>
      </c>
      <c r="M1361" s="129" t="str">
        <f t="shared" si="176"/>
        <v/>
      </c>
      <c r="N1361" s="161">
        <f t="shared" si="182"/>
        <v>0</v>
      </c>
      <c r="O1361" s="168">
        <f>Input!C1377</f>
        <v>0</v>
      </c>
      <c r="P1361" s="168"/>
      <c r="R1361" s="131">
        <f t="shared" si="183"/>
        <v>0</v>
      </c>
      <c r="S1361" s="133" t="str">
        <f t="shared" si="177"/>
        <v xml:space="preserve"> </v>
      </c>
      <c r="T1361" s="133"/>
      <c r="U1361" s="132" t="str">
        <f>_xlfn.IFNA(IF($D1361=0,LOOKUP($F1361,{0.1,0.2,0.3,0.4,0.5,0.6,0.7,0.8,0.9,1},{22,34,46,58,70,82,94,106,118,130}),""),"")</f>
        <v/>
      </c>
      <c r="V1361" s="132" t="str">
        <f>_xlfn.IFNA(IF($D1361=1,LOOKUP($F1361,{0.1,0.2,0.3,0.4,0.5,0.6,0.7,0.8,0.9,1},{23,35,47,59,71,83,95,107,119,131}),""),"")</f>
        <v/>
      </c>
      <c r="W1361" s="132" t="str">
        <f>_xlfn.IFNA(IF($D1361=2,LOOKUP($F1361,{0.1,0.2,0.3,0.4,0.5,0.6,0.7,0.8,0.9,1},{24,36,48,60,72,84,96,108,120,132}),""),"")</f>
        <v/>
      </c>
      <c r="X1361" s="132" t="str">
        <f>_xlfn.IFNA(IF($D1361=3,LOOKUP($F1361,{0.1,0.2,0.3,0.4,0.5,0.6,0.7,0.8,0.9,1},{25,37,49,61,73,85,97,109,121,133}),""),"")</f>
        <v/>
      </c>
      <c r="Y1361" s="132" t="str">
        <f>_xlfn.IFNA(IF($D1361=4,LOOKUP($F1361,{0.1,0.2,0.3,0.4,0.5,0.6,0.7,0.8,0.9,1},{26,38,50,62,74,86,98,110,122,134}),""),"")</f>
        <v/>
      </c>
      <c r="Z1361" s="132" t="str">
        <f>_xlfn.IFNA(IF($D1361=5,LOOKUP($F1361,{0.1,0.2,0.3,0.4,0.5,0.6,0.7,0.8,0.9,1},{27,39,51,63,75,87,99,111,123,135}),""),"")</f>
        <v/>
      </c>
      <c r="AA1361" s="132">
        <f t="shared" si="178"/>
        <v>0</v>
      </c>
      <c r="AB1361" s="132" t="str">
        <f t="shared" si="179"/>
        <v>00</v>
      </c>
      <c r="AC1361" s="82" t="e">
        <f>VLOOKUP(AB1361,'AMI Ref'!T:U,2,FALSE)</f>
        <v>#N/A</v>
      </c>
      <c r="AD1361" s="124"/>
      <c r="AE1361" s="81" t="str">
        <f>_xlfn.IFNA(IF($D1361=0,IF($J1361="Not Paid by Tenant",0,INDEX('AMI Ref'!$K$5:$N$5,MATCH($J1361,{"Oil","Gas","Electric - Other","ELECTRIC - HEAT PUMP"},0))),0),"")</f>
        <v/>
      </c>
      <c r="AF1361" s="81">
        <f>_xlfn.IFNA(IF($D1361=1,IF($J1361="Not Paid by Tenant",0,INDEX('AMI Ref'!$K$6:$N$6,MATCH($J1361,{"Oil","Gas","Electric - Other","ELECTRIC - HEAT PUMP"},0))),0),"")</f>
        <v>0</v>
      </c>
      <c r="AG1361" s="81">
        <f>_xlfn.IFNA(IF($D1361=2,IF($J1361="Not Paid by Tenant",0,INDEX('AMI Ref'!$K$7:$N$7,MATCH($J1361,{"Oil","Gas","Electric - Other","ELECTRIC - HEAT PUMP"},0))),0),"")</f>
        <v>0</v>
      </c>
      <c r="AH1361" s="81">
        <f>_xlfn.IFNA(IF($D1361=3,IF($J1361="Not Paid by Tenant",0,INDEX('AMI Ref'!$K$8:$N$8,MATCH($J1361,{"Oil","Gas","Electric - Other","ELECTRIC - HEAT PUMP"},0))),0),"")</f>
        <v>0</v>
      </c>
      <c r="AI1361" s="81">
        <f>_xlfn.IFNA(IF($D1361=4,IF($J1361="Not Paid by Tenant",0,INDEX('AMI Ref'!$K$9:$N$9,MATCH($J1361,{"Oil","Gas","Electric - Other","ELECTRIC - HEAT PUMP"},0))),0),"")</f>
        <v>0</v>
      </c>
      <c r="AJ1361" s="81">
        <f>_xlfn.IFNA(IF($D1361=5,IF($J1361="Not Paid by Tenant",0,INDEX('AMI Ref'!$K$10:$N$10,MATCH($J1361,{"Oil","Gas","Electric - Other","ELECTRIC - HEAT PUMP"},0))),0),"")</f>
        <v>0</v>
      </c>
      <c r="AK1361" s="128"/>
      <c r="AL1361" s="81" t="str">
        <f>_xlfn.IFNA(IF($D1361=0,IF($K1361="Not Paid by Tenant",0,INDEX('AMI Ref'!$O$5:$R$5,MATCH($K1361,{"Oil","Gas","Electric - Other","Electric ccASHP - split"},0))),0),"")</f>
        <v/>
      </c>
      <c r="AM1361" s="81">
        <f>_xlfn.IFNA(IF($D1361=1,IF($K1361="Not Paid by Tenant",0,INDEX('AMI Ref'!$O$6:$R$6,MATCH($K1361,{"Oil","Gas","Electric - Other","Electric ccASHP - split"},0))),0),"")</f>
        <v>0</v>
      </c>
      <c r="AN1361" s="81">
        <f>_xlfn.IFNA(IF($D1361=2,IF($K1361="Not Paid by Tenant",0,INDEX('AMI Ref'!$O$7:$R$7,MATCH($K1361,{"Oil","Gas","Electric - Other","Electric ccASHP - split"},0))),0),"")</f>
        <v>0</v>
      </c>
      <c r="AO1361" s="81">
        <f>_xlfn.IFNA(IF($D1361=3,IF($K1361="Not Paid by Tenant",0,INDEX('AMI Ref'!$O$8:$R$8,MATCH($K1361,{"Oil","Gas","Electric - Other","Electric ccASHP - split"},0))),0),"")</f>
        <v>0</v>
      </c>
      <c r="AP1361" s="81">
        <f>_xlfn.IFNA(IF($D1361=4,IF($K1361="Not Paid by Tenant",0,INDEX('AMI Ref'!$O$9:$R$9,MATCH($K1361,{"Oil","Gas","Electric - Other","Electric ccASHP - split"},0))),0),"")</f>
        <v>0</v>
      </c>
      <c r="AQ1361" s="81">
        <f>_xlfn.IFNA(IF($D1361=5,IF($K1361="Not Paid by Tenant",0,INDEX('AMI Ref'!$O$10:$R$10,MATCH($K1361,{"Oil","Gas","Electric - Other","Electric ccASHP - split"},0))),0),"")</f>
        <v>0</v>
      </c>
      <c r="AR1361" s="124">
        <f t="shared" si="180"/>
        <v>0</v>
      </c>
      <c r="AS1361" s="123" t="e">
        <f t="shared" si="181"/>
        <v>#N/A</v>
      </c>
    </row>
    <row r="1362" spans="1:45" x14ac:dyDescent="0.2">
      <c r="A1362" s="130">
        <v>1360</v>
      </c>
      <c r="B1362" s="177">
        <f>IF(OR(COUNTIF($B$2:$B1361,Input!$F1378)&lt;1,COUNTIF($O$2:$O1361,Input!$C1378)&lt;1),Input!F1378,0)</f>
        <v>0</v>
      </c>
      <c r="C1362" s="177">
        <f>IF(OR(COUNTIF($B$2:$B1361,Input!$F1378)&lt;1,COUNTIF($O$2:$O1361,Input!$C1378)&lt;1),Input!G1378,0)</f>
        <v>0</v>
      </c>
      <c r="D1362" s="177">
        <f>IF(OR(COUNTIF($B$2:$B1361,Input!$F1378)&lt;1,COUNTIF($O$2:$O1361,Input!$C1378)&lt;1),Input!H1378,0)</f>
        <v>0</v>
      </c>
      <c r="E1362" s="177">
        <f>IF(OR(COUNTIF($B$2:$B1361,Input!$F1378)&lt;1,COUNTIF($O$2:$O1361,Input!$C1378)&lt;1),Input!I1378,0)</f>
        <v>0</v>
      </c>
      <c r="F1362" s="177">
        <f>IF(OR(COUNTIF($B$2:$B1361,Input!$F1378)&lt;1,COUNTIF($O$2:$O1361,Input!$C1378)&lt;1),Input!J1378,0)</f>
        <v>0</v>
      </c>
      <c r="G1362" s="177">
        <f>IF(OR(COUNTIF($B$2:$B1361,Input!$F1378)&lt;1,COUNTIF($O$2:$O1361,Input!$C1378)&lt;1),Input!K1378,0)</f>
        <v>0</v>
      </c>
      <c r="H1362" s="177">
        <f>IF(OR(COUNTIF($B$2:$B1361,Input!$F1378)&lt;1,COUNTIF($O$2:$O1361,Input!$C1378)&lt;1),Input!L1378,0)</f>
        <v>0</v>
      </c>
      <c r="I1362" s="177">
        <f>IF(OR(COUNTIF($B$2:$B1361,Input!$F1378)&lt;1,COUNTIF($O$2:$O1361,Input!$C1378)&lt;1),Input!M1378,0)</f>
        <v>0</v>
      </c>
      <c r="J1362" s="177">
        <f>IF(OR(COUNTIF($B$2:$B1361,Input!$F1378)&lt;1,COUNTIF($O$2:$O1361,Input!$C1378)&lt;1),Input!N1378,0)</f>
        <v>0</v>
      </c>
      <c r="K1362" s="177">
        <f>IF(OR(COUNTIF($B$2:$B1361,Input!$F1378)&lt;1,COUNTIF($O$2:$O1361,Input!$C1378)&lt;1),Input!O1378,0)</f>
        <v>0</v>
      </c>
      <c r="L1362" s="177">
        <f>IF(OR(COUNTIF($B$2:$B1361,Input!$F1378)&lt;1,COUNTIF($O$2:$O1361,Input!$C1378)&lt;1),Input!P1378,0)</f>
        <v>0</v>
      </c>
      <c r="M1362" s="129" t="str">
        <f t="shared" si="176"/>
        <v/>
      </c>
      <c r="N1362" s="161">
        <f t="shared" si="182"/>
        <v>0</v>
      </c>
      <c r="O1362" s="168">
        <f>Input!C1378</f>
        <v>0</v>
      </c>
      <c r="P1362" s="168"/>
      <c r="R1362" s="131">
        <f t="shared" si="183"/>
        <v>0</v>
      </c>
      <c r="S1362" s="133" t="str">
        <f t="shared" si="177"/>
        <v xml:space="preserve"> </v>
      </c>
      <c r="T1362" s="133"/>
      <c r="U1362" s="132" t="str">
        <f>_xlfn.IFNA(IF($D1362=0,LOOKUP($F1362,{0.1,0.2,0.3,0.4,0.5,0.6,0.7,0.8,0.9,1},{22,34,46,58,70,82,94,106,118,130}),""),"")</f>
        <v/>
      </c>
      <c r="V1362" s="132" t="str">
        <f>_xlfn.IFNA(IF($D1362=1,LOOKUP($F1362,{0.1,0.2,0.3,0.4,0.5,0.6,0.7,0.8,0.9,1},{23,35,47,59,71,83,95,107,119,131}),""),"")</f>
        <v/>
      </c>
      <c r="W1362" s="132" t="str">
        <f>_xlfn.IFNA(IF($D1362=2,LOOKUP($F1362,{0.1,0.2,0.3,0.4,0.5,0.6,0.7,0.8,0.9,1},{24,36,48,60,72,84,96,108,120,132}),""),"")</f>
        <v/>
      </c>
      <c r="X1362" s="132" t="str">
        <f>_xlfn.IFNA(IF($D1362=3,LOOKUP($F1362,{0.1,0.2,0.3,0.4,0.5,0.6,0.7,0.8,0.9,1},{25,37,49,61,73,85,97,109,121,133}),""),"")</f>
        <v/>
      </c>
      <c r="Y1362" s="132" t="str">
        <f>_xlfn.IFNA(IF($D1362=4,LOOKUP($F1362,{0.1,0.2,0.3,0.4,0.5,0.6,0.7,0.8,0.9,1},{26,38,50,62,74,86,98,110,122,134}),""),"")</f>
        <v/>
      </c>
      <c r="Z1362" s="132" t="str">
        <f>_xlfn.IFNA(IF($D1362=5,LOOKUP($F1362,{0.1,0.2,0.3,0.4,0.5,0.6,0.7,0.8,0.9,1},{27,39,51,63,75,87,99,111,123,135}),""),"")</f>
        <v/>
      </c>
      <c r="AA1362" s="132">
        <f t="shared" si="178"/>
        <v>0</v>
      </c>
      <c r="AB1362" s="132" t="str">
        <f t="shared" si="179"/>
        <v>00</v>
      </c>
      <c r="AC1362" s="82" t="e">
        <f>VLOOKUP(AB1362,'AMI Ref'!T:U,2,FALSE)</f>
        <v>#N/A</v>
      </c>
      <c r="AD1362" s="124"/>
      <c r="AE1362" s="81" t="str">
        <f>_xlfn.IFNA(IF($D1362=0,IF($J1362="Not Paid by Tenant",0,INDEX('AMI Ref'!$K$5:$N$5,MATCH($J1362,{"Oil","Gas","Electric - Other","ELECTRIC - HEAT PUMP"},0))),0),"")</f>
        <v/>
      </c>
      <c r="AF1362" s="81">
        <f>_xlfn.IFNA(IF($D1362=1,IF($J1362="Not Paid by Tenant",0,INDEX('AMI Ref'!$K$6:$N$6,MATCH($J1362,{"Oil","Gas","Electric - Other","ELECTRIC - HEAT PUMP"},0))),0),"")</f>
        <v>0</v>
      </c>
      <c r="AG1362" s="81">
        <f>_xlfn.IFNA(IF($D1362=2,IF($J1362="Not Paid by Tenant",0,INDEX('AMI Ref'!$K$7:$N$7,MATCH($J1362,{"Oil","Gas","Electric - Other","ELECTRIC - HEAT PUMP"},0))),0),"")</f>
        <v>0</v>
      </c>
      <c r="AH1362" s="81">
        <f>_xlfn.IFNA(IF($D1362=3,IF($J1362="Not Paid by Tenant",0,INDEX('AMI Ref'!$K$8:$N$8,MATCH($J1362,{"Oil","Gas","Electric - Other","ELECTRIC - HEAT PUMP"},0))),0),"")</f>
        <v>0</v>
      </c>
      <c r="AI1362" s="81">
        <f>_xlfn.IFNA(IF($D1362=4,IF($J1362="Not Paid by Tenant",0,INDEX('AMI Ref'!$K$9:$N$9,MATCH($J1362,{"Oil","Gas","Electric - Other","ELECTRIC - HEAT PUMP"},0))),0),"")</f>
        <v>0</v>
      </c>
      <c r="AJ1362" s="81">
        <f>_xlfn.IFNA(IF($D1362=5,IF($J1362="Not Paid by Tenant",0,INDEX('AMI Ref'!$K$10:$N$10,MATCH($J1362,{"Oil","Gas","Electric - Other","ELECTRIC - HEAT PUMP"},0))),0),"")</f>
        <v>0</v>
      </c>
      <c r="AK1362" s="128"/>
      <c r="AL1362" s="81" t="str">
        <f>_xlfn.IFNA(IF($D1362=0,IF($K1362="Not Paid by Tenant",0,INDEX('AMI Ref'!$O$5:$R$5,MATCH($K1362,{"Oil","Gas","Electric - Other","Electric ccASHP - split"},0))),0),"")</f>
        <v/>
      </c>
      <c r="AM1362" s="81">
        <f>_xlfn.IFNA(IF($D1362=1,IF($K1362="Not Paid by Tenant",0,INDEX('AMI Ref'!$O$6:$R$6,MATCH($K1362,{"Oil","Gas","Electric - Other","Electric ccASHP - split"},0))),0),"")</f>
        <v>0</v>
      </c>
      <c r="AN1362" s="81">
        <f>_xlfn.IFNA(IF($D1362=2,IF($K1362="Not Paid by Tenant",0,INDEX('AMI Ref'!$O$7:$R$7,MATCH($K1362,{"Oil","Gas","Electric - Other","Electric ccASHP - split"},0))),0),"")</f>
        <v>0</v>
      </c>
      <c r="AO1362" s="81">
        <f>_xlfn.IFNA(IF($D1362=3,IF($K1362="Not Paid by Tenant",0,INDEX('AMI Ref'!$O$8:$R$8,MATCH($K1362,{"Oil","Gas","Electric - Other","Electric ccASHP - split"},0))),0),"")</f>
        <v>0</v>
      </c>
      <c r="AP1362" s="81">
        <f>_xlfn.IFNA(IF($D1362=4,IF($K1362="Not Paid by Tenant",0,INDEX('AMI Ref'!$O$9:$R$9,MATCH($K1362,{"Oil","Gas","Electric - Other","Electric ccASHP - split"},0))),0),"")</f>
        <v>0</v>
      </c>
      <c r="AQ1362" s="81">
        <f>_xlfn.IFNA(IF($D1362=5,IF($K1362="Not Paid by Tenant",0,INDEX('AMI Ref'!$O$10:$R$10,MATCH($K1362,{"Oil","Gas","Electric - Other","Electric ccASHP - split"},0))),0),"")</f>
        <v>0</v>
      </c>
      <c r="AR1362" s="124">
        <f t="shared" si="180"/>
        <v>0</v>
      </c>
      <c r="AS1362" s="123" t="e">
        <f t="shared" si="181"/>
        <v>#N/A</v>
      </c>
    </row>
    <row r="1363" spans="1:45" x14ac:dyDescent="0.2">
      <c r="A1363" s="130">
        <v>1361</v>
      </c>
      <c r="B1363" s="177">
        <f>IF(OR(COUNTIF($B$2:$B1362,Input!$F1379)&lt;1,COUNTIF($O$2:$O1362,Input!$C1379)&lt;1),Input!F1379,0)</f>
        <v>0</v>
      </c>
      <c r="C1363" s="177">
        <f>IF(OR(COUNTIF($B$2:$B1362,Input!$F1379)&lt;1,COUNTIF($O$2:$O1362,Input!$C1379)&lt;1),Input!G1379,0)</f>
        <v>0</v>
      </c>
      <c r="D1363" s="177">
        <f>IF(OR(COUNTIF($B$2:$B1362,Input!$F1379)&lt;1,COUNTIF($O$2:$O1362,Input!$C1379)&lt;1),Input!H1379,0)</f>
        <v>0</v>
      </c>
      <c r="E1363" s="177">
        <f>IF(OR(COUNTIF($B$2:$B1362,Input!$F1379)&lt;1,COUNTIF($O$2:$O1362,Input!$C1379)&lt;1),Input!I1379,0)</f>
        <v>0</v>
      </c>
      <c r="F1363" s="177">
        <f>IF(OR(COUNTIF($B$2:$B1362,Input!$F1379)&lt;1,COUNTIF($O$2:$O1362,Input!$C1379)&lt;1),Input!J1379,0)</f>
        <v>0</v>
      </c>
      <c r="G1363" s="177">
        <f>IF(OR(COUNTIF($B$2:$B1362,Input!$F1379)&lt;1,COUNTIF($O$2:$O1362,Input!$C1379)&lt;1),Input!K1379,0)</f>
        <v>0</v>
      </c>
      <c r="H1363" s="177">
        <f>IF(OR(COUNTIF($B$2:$B1362,Input!$F1379)&lt;1,COUNTIF($O$2:$O1362,Input!$C1379)&lt;1),Input!L1379,0)</f>
        <v>0</v>
      </c>
      <c r="I1363" s="177">
        <f>IF(OR(COUNTIF($B$2:$B1362,Input!$F1379)&lt;1,COUNTIF($O$2:$O1362,Input!$C1379)&lt;1),Input!M1379,0)</f>
        <v>0</v>
      </c>
      <c r="J1363" s="177">
        <f>IF(OR(COUNTIF($B$2:$B1362,Input!$F1379)&lt;1,COUNTIF($O$2:$O1362,Input!$C1379)&lt;1),Input!N1379,0)</f>
        <v>0</v>
      </c>
      <c r="K1363" s="177">
        <f>IF(OR(COUNTIF($B$2:$B1362,Input!$F1379)&lt;1,COUNTIF($O$2:$O1362,Input!$C1379)&lt;1),Input!O1379,0)</f>
        <v>0</v>
      </c>
      <c r="L1363" s="177">
        <f>IF(OR(COUNTIF($B$2:$B1362,Input!$F1379)&lt;1,COUNTIF($O$2:$O1362,Input!$C1379)&lt;1),Input!P1379,0)</f>
        <v>0</v>
      </c>
      <c r="M1363" s="129" t="str">
        <f t="shared" si="176"/>
        <v/>
      </c>
      <c r="N1363" s="161">
        <f t="shared" si="182"/>
        <v>0</v>
      </c>
      <c r="O1363" s="168">
        <f>Input!C1379</f>
        <v>0</v>
      </c>
      <c r="P1363" s="168"/>
      <c r="R1363" s="131">
        <f t="shared" si="183"/>
        <v>0</v>
      </c>
      <c r="S1363" s="133" t="str">
        <f t="shared" si="177"/>
        <v xml:space="preserve"> </v>
      </c>
      <c r="T1363" s="133"/>
      <c r="U1363" s="132" t="str">
        <f>_xlfn.IFNA(IF($D1363=0,LOOKUP($F1363,{0.1,0.2,0.3,0.4,0.5,0.6,0.7,0.8,0.9,1},{22,34,46,58,70,82,94,106,118,130}),""),"")</f>
        <v/>
      </c>
      <c r="V1363" s="132" t="str">
        <f>_xlfn.IFNA(IF($D1363=1,LOOKUP($F1363,{0.1,0.2,0.3,0.4,0.5,0.6,0.7,0.8,0.9,1},{23,35,47,59,71,83,95,107,119,131}),""),"")</f>
        <v/>
      </c>
      <c r="W1363" s="132" t="str">
        <f>_xlfn.IFNA(IF($D1363=2,LOOKUP($F1363,{0.1,0.2,0.3,0.4,0.5,0.6,0.7,0.8,0.9,1},{24,36,48,60,72,84,96,108,120,132}),""),"")</f>
        <v/>
      </c>
      <c r="X1363" s="132" t="str">
        <f>_xlfn.IFNA(IF($D1363=3,LOOKUP($F1363,{0.1,0.2,0.3,0.4,0.5,0.6,0.7,0.8,0.9,1},{25,37,49,61,73,85,97,109,121,133}),""),"")</f>
        <v/>
      </c>
      <c r="Y1363" s="132" t="str">
        <f>_xlfn.IFNA(IF($D1363=4,LOOKUP($F1363,{0.1,0.2,0.3,0.4,0.5,0.6,0.7,0.8,0.9,1},{26,38,50,62,74,86,98,110,122,134}),""),"")</f>
        <v/>
      </c>
      <c r="Z1363" s="132" t="str">
        <f>_xlfn.IFNA(IF($D1363=5,LOOKUP($F1363,{0.1,0.2,0.3,0.4,0.5,0.6,0.7,0.8,0.9,1},{27,39,51,63,75,87,99,111,123,135}),""),"")</f>
        <v/>
      </c>
      <c r="AA1363" s="132">
        <f t="shared" si="178"/>
        <v>0</v>
      </c>
      <c r="AB1363" s="132" t="str">
        <f t="shared" si="179"/>
        <v>00</v>
      </c>
      <c r="AC1363" s="82" t="e">
        <f>VLOOKUP(AB1363,'AMI Ref'!T:U,2,FALSE)</f>
        <v>#N/A</v>
      </c>
      <c r="AD1363" s="124"/>
      <c r="AE1363" s="81" t="str">
        <f>_xlfn.IFNA(IF($D1363=0,IF($J1363="Not Paid by Tenant",0,INDEX('AMI Ref'!$K$5:$N$5,MATCH($J1363,{"Oil","Gas","Electric - Other","ELECTRIC - HEAT PUMP"},0))),0),"")</f>
        <v/>
      </c>
      <c r="AF1363" s="81">
        <f>_xlfn.IFNA(IF($D1363=1,IF($J1363="Not Paid by Tenant",0,INDEX('AMI Ref'!$K$6:$N$6,MATCH($J1363,{"Oil","Gas","Electric - Other","ELECTRIC - HEAT PUMP"},0))),0),"")</f>
        <v>0</v>
      </c>
      <c r="AG1363" s="81">
        <f>_xlfn.IFNA(IF($D1363=2,IF($J1363="Not Paid by Tenant",0,INDEX('AMI Ref'!$K$7:$N$7,MATCH($J1363,{"Oil","Gas","Electric - Other","ELECTRIC - HEAT PUMP"},0))),0),"")</f>
        <v>0</v>
      </c>
      <c r="AH1363" s="81">
        <f>_xlfn.IFNA(IF($D1363=3,IF($J1363="Not Paid by Tenant",0,INDEX('AMI Ref'!$K$8:$N$8,MATCH($J1363,{"Oil","Gas","Electric - Other","ELECTRIC - HEAT PUMP"},0))),0),"")</f>
        <v>0</v>
      </c>
      <c r="AI1363" s="81">
        <f>_xlfn.IFNA(IF($D1363=4,IF($J1363="Not Paid by Tenant",0,INDEX('AMI Ref'!$K$9:$N$9,MATCH($J1363,{"Oil","Gas","Electric - Other","ELECTRIC - HEAT PUMP"},0))),0),"")</f>
        <v>0</v>
      </c>
      <c r="AJ1363" s="81">
        <f>_xlfn.IFNA(IF($D1363=5,IF($J1363="Not Paid by Tenant",0,INDEX('AMI Ref'!$K$10:$N$10,MATCH($J1363,{"Oil","Gas","Electric - Other","ELECTRIC - HEAT PUMP"},0))),0),"")</f>
        <v>0</v>
      </c>
      <c r="AK1363" s="128"/>
      <c r="AL1363" s="81" t="str">
        <f>_xlfn.IFNA(IF($D1363=0,IF($K1363="Not Paid by Tenant",0,INDEX('AMI Ref'!$O$5:$R$5,MATCH($K1363,{"Oil","Gas","Electric - Other","Electric ccASHP - split"},0))),0),"")</f>
        <v/>
      </c>
      <c r="AM1363" s="81">
        <f>_xlfn.IFNA(IF($D1363=1,IF($K1363="Not Paid by Tenant",0,INDEX('AMI Ref'!$O$6:$R$6,MATCH($K1363,{"Oil","Gas","Electric - Other","Electric ccASHP - split"},0))),0),"")</f>
        <v>0</v>
      </c>
      <c r="AN1363" s="81">
        <f>_xlfn.IFNA(IF($D1363=2,IF($K1363="Not Paid by Tenant",0,INDEX('AMI Ref'!$O$7:$R$7,MATCH($K1363,{"Oil","Gas","Electric - Other","Electric ccASHP - split"},0))),0),"")</f>
        <v>0</v>
      </c>
      <c r="AO1363" s="81">
        <f>_xlfn.IFNA(IF($D1363=3,IF($K1363="Not Paid by Tenant",0,INDEX('AMI Ref'!$O$8:$R$8,MATCH($K1363,{"Oil","Gas","Electric - Other","Electric ccASHP - split"},0))),0),"")</f>
        <v>0</v>
      </c>
      <c r="AP1363" s="81">
        <f>_xlfn.IFNA(IF($D1363=4,IF($K1363="Not Paid by Tenant",0,INDEX('AMI Ref'!$O$9:$R$9,MATCH($K1363,{"Oil","Gas","Electric - Other","Electric ccASHP - split"},0))),0),"")</f>
        <v>0</v>
      </c>
      <c r="AQ1363" s="81">
        <f>_xlfn.IFNA(IF($D1363=5,IF($K1363="Not Paid by Tenant",0,INDEX('AMI Ref'!$O$10:$R$10,MATCH($K1363,{"Oil","Gas","Electric - Other","Electric ccASHP - split"},0))),0),"")</f>
        <v>0</v>
      </c>
      <c r="AR1363" s="124">
        <f t="shared" si="180"/>
        <v>0</v>
      </c>
      <c r="AS1363" s="123" t="e">
        <f t="shared" si="181"/>
        <v>#N/A</v>
      </c>
    </row>
    <row r="1364" spans="1:45" x14ac:dyDescent="0.2">
      <c r="A1364" s="130">
        <v>1362</v>
      </c>
      <c r="B1364" s="177">
        <f>IF(OR(COUNTIF($B$2:$B1363,Input!$F1380)&lt;1,COUNTIF($O$2:$O1363,Input!$C1380)&lt;1),Input!F1380,0)</f>
        <v>0</v>
      </c>
      <c r="C1364" s="177">
        <f>IF(OR(COUNTIF($B$2:$B1363,Input!$F1380)&lt;1,COUNTIF($O$2:$O1363,Input!$C1380)&lt;1),Input!G1380,0)</f>
        <v>0</v>
      </c>
      <c r="D1364" s="177">
        <f>IF(OR(COUNTIF($B$2:$B1363,Input!$F1380)&lt;1,COUNTIF($O$2:$O1363,Input!$C1380)&lt;1),Input!H1380,0)</f>
        <v>0</v>
      </c>
      <c r="E1364" s="177">
        <f>IF(OR(COUNTIF($B$2:$B1363,Input!$F1380)&lt;1,COUNTIF($O$2:$O1363,Input!$C1380)&lt;1),Input!I1380,0)</f>
        <v>0</v>
      </c>
      <c r="F1364" s="177">
        <f>IF(OR(COUNTIF($B$2:$B1363,Input!$F1380)&lt;1,COUNTIF($O$2:$O1363,Input!$C1380)&lt;1),Input!J1380,0)</f>
        <v>0</v>
      </c>
      <c r="G1364" s="177">
        <f>IF(OR(COUNTIF($B$2:$B1363,Input!$F1380)&lt;1,COUNTIF($O$2:$O1363,Input!$C1380)&lt;1),Input!K1380,0)</f>
        <v>0</v>
      </c>
      <c r="H1364" s="177">
        <f>IF(OR(COUNTIF($B$2:$B1363,Input!$F1380)&lt;1,COUNTIF($O$2:$O1363,Input!$C1380)&lt;1),Input!L1380,0)</f>
        <v>0</v>
      </c>
      <c r="I1364" s="177">
        <f>IF(OR(COUNTIF($B$2:$B1363,Input!$F1380)&lt;1,COUNTIF($O$2:$O1363,Input!$C1380)&lt;1),Input!M1380,0)</f>
        <v>0</v>
      </c>
      <c r="J1364" s="177">
        <f>IF(OR(COUNTIF($B$2:$B1363,Input!$F1380)&lt;1,COUNTIF($O$2:$O1363,Input!$C1380)&lt;1),Input!N1380,0)</f>
        <v>0</v>
      </c>
      <c r="K1364" s="177">
        <f>IF(OR(COUNTIF($B$2:$B1363,Input!$F1380)&lt;1,COUNTIF($O$2:$O1363,Input!$C1380)&lt;1),Input!O1380,0)</f>
        <v>0</v>
      </c>
      <c r="L1364" s="177">
        <f>IF(OR(COUNTIF($B$2:$B1363,Input!$F1380)&lt;1,COUNTIF($O$2:$O1363,Input!$C1380)&lt;1),Input!P1380,0)</f>
        <v>0</v>
      </c>
      <c r="M1364" s="129" t="str">
        <f t="shared" si="176"/>
        <v/>
      </c>
      <c r="N1364" s="161">
        <f t="shared" si="182"/>
        <v>0</v>
      </c>
      <c r="O1364" s="168">
        <f>Input!C1380</f>
        <v>0</v>
      </c>
      <c r="P1364" s="168"/>
      <c r="R1364" s="131">
        <f t="shared" si="183"/>
        <v>0</v>
      </c>
      <c r="S1364" s="133" t="str">
        <f t="shared" si="177"/>
        <v xml:space="preserve"> </v>
      </c>
      <c r="T1364" s="133"/>
      <c r="U1364" s="132" t="str">
        <f>_xlfn.IFNA(IF($D1364=0,LOOKUP($F1364,{0.1,0.2,0.3,0.4,0.5,0.6,0.7,0.8,0.9,1},{22,34,46,58,70,82,94,106,118,130}),""),"")</f>
        <v/>
      </c>
      <c r="V1364" s="132" t="str">
        <f>_xlfn.IFNA(IF($D1364=1,LOOKUP($F1364,{0.1,0.2,0.3,0.4,0.5,0.6,0.7,0.8,0.9,1},{23,35,47,59,71,83,95,107,119,131}),""),"")</f>
        <v/>
      </c>
      <c r="W1364" s="132" t="str">
        <f>_xlfn.IFNA(IF($D1364=2,LOOKUP($F1364,{0.1,0.2,0.3,0.4,0.5,0.6,0.7,0.8,0.9,1},{24,36,48,60,72,84,96,108,120,132}),""),"")</f>
        <v/>
      </c>
      <c r="X1364" s="132" t="str">
        <f>_xlfn.IFNA(IF($D1364=3,LOOKUP($F1364,{0.1,0.2,0.3,0.4,0.5,0.6,0.7,0.8,0.9,1},{25,37,49,61,73,85,97,109,121,133}),""),"")</f>
        <v/>
      </c>
      <c r="Y1364" s="132" t="str">
        <f>_xlfn.IFNA(IF($D1364=4,LOOKUP($F1364,{0.1,0.2,0.3,0.4,0.5,0.6,0.7,0.8,0.9,1},{26,38,50,62,74,86,98,110,122,134}),""),"")</f>
        <v/>
      </c>
      <c r="Z1364" s="132" t="str">
        <f>_xlfn.IFNA(IF($D1364=5,LOOKUP($F1364,{0.1,0.2,0.3,0.4,0.5,0.6,0.7,0.8,0.9,1},{27,39,51,63,75,87,99,111,123,135}),""),"")</f>
        <v/>
      </c>
      <c r="AA1364" s="132">
        <f t="shared" si="178"/>
        <v>0</v>
      </c>
      <c r="AB1364" s="132" t="str">
        <f t="shared" si="179"/>
        <v>00</v>
      </c>
      <c r="AC1364" s="82" t="e">
        <f>VLOOKUP(AB1364,'AMI Ref'!T:U,2,FALSE)</f>
        <v>#N/A</v>
      </c>
      <c r="AD1364" s="124"/>
      <c r="AE1364" s="81" t="str">
        <f>_xlfn.IFNA(IF($D1364=0,IF($J1364="Not Paid by Tenant",0,INDEX('AMI Ref'!$K$5:$N$5,MATCH($J1364,{"Oil","Gas","Electric - Other","ELECTRIC - HEAT PUMP"},0))),0),"")</f>
        <v/>
      </c>
      <c r="AF1364" s="81">
        <f>_xlfn.IFNA(IF($D1364=1,IF($J1364="Not Paid by Tenant",0,INDEX('AMI Ref'!$K$6:$N$6,MATCH($J1364,{"Oil","Gas","Electric - Other","ELECTRIC - HEAT PUMP"},0))),0),"")</f>
        <v>0</v>
      </c>
      <c r="AG1364" s="81">
        <f>_xlfn.IFNA(IF($D1364=2,IF($J1364="Not Paid by Tenant",0,INDEX('AMI Ref'!$K$7:$N$7,MATCH($J1364,{"Oil","Gas","Electric - Other","ELECTRIC - HEAT PUMP"},0))),0),"")</f>
        <v>0</v>
      </c>
      <c r="AH1364" s="81">
        <f>_xlfn.IFNA(IF($D1364=3,IF($J1364="Not Paid by Tenant",0,INDEX('AMI Ref'!$K$8:$N$8,MATCH($J1364,{"Oil","Gas","Electric - Other","ELECTRIC - HEAT PUMP"},0))),0),"")</f>
        <v>0</v>
      </c>
      <c r="AI1364" s="81">
        <f>_xlfn.IFNA(IF($D1364=4,IF($J1364="Not Paid by Tenant",0,INDEX('AMI Ref'!$K$9:$N$9,MATCH($J1364,{"Oil","Gas","Electric - Other","ELECTRIC - HEAT PUMP"},0))),0),"")</f>
        <v>0</v>
      </c>
      <c r="AJ1364" s="81">
        <f>_xlfn.IFNA(IF($D1364=5,IF($J1364="Not Paid by Tenant",0,INDEX('AMI Ref'!$K$10:$N$10,MATCH($J1364,{"Oil","Gas","Electric - Other","ELECTRIC - HEAT PUMP"},0))),0),"")</f>
        <v>0</v>
      </c>
      <c r="AK1364" s="128"/>
      <c r="AL1364" s="81" t="str">
        <f>_xlfn.IFNA(IF($D1364=0,IF($K1364="Not Paid by Tenant",0,INDEX('AMI Ref'!$O$5:$R$5,MATCH($K1364,{"Oil","Gas","Electric - Other","Electric ccASHP - split"},0))),0),"")</f>
        <v/>
      </c>
      <c r="AM1364" s="81">
        <f>_xlfn.IFNA(IF($D1364=1,IF($K1364="Not Paid by Tenant",0,INDEX('AMI Ref'!$O$6:$R$6,MATCH($K1364,{"Oil","Gas","Electric - Other","Electric ccASHP - split"},0))),0),"")</f>
        <v>0</v>
      </c>
      <c r="AN1364" s="81">
        <f>_xlfn.IFNA(IF($D1364=2,IF($K1364="Not Paid by Tenant",0,INDEX('AMI Ref'!$O$7:$R$7,MATCH($K1364,{"Oil","Gas","Electric - Other","Electric ccASHP - split"},0))),0),"")</f>
        <v>0</v>
      </c>
      <c r="AO1364" s="81">
        <f>_xlfn.IFNA(IF($D1364=3,IF($K1364="Not Paid by Tenant",0,INDEX('AMI Ref'!$O$8:$R$8,MATCH($K1364,{"Oil","Gas","Electric - Other","Electric ccASHP - split"},0))),0),"")</f>
        <v>0</v>
      </c>
      <c r="AP1364" s="81">
        <f>_xlfn.IFNA(IF($D1364=4,IF($K1364="Not Paid by Tenant",0,INDEX('AMI Ref'!$O$9:$R$9,MATCH($K1364,{"Oil","Gas","Electric - Other","Electric ccASHP - split"},0))),0),"")</f>
        <v>0</v>
      </c>
      <c r="AQ1364" s="81">
        <f>_xlfn.IFNA(IF($D1364=5,IF($K1364="Not Paid by Tenant",0,INDEX('AMI Ref'!$O$10:$R$10,MATCH($K1364,{"Oil","Gas","Electric - Other","Electric ccASHP - split"},0))),0),"")</f>
        <v>0</v>
      </c>
      <c r="AR1364" s="124">
        <f t="shared" si="180"/>
        <v>0</v>
      </c>
      <c r="AS1364" s="123" t="e">
        <f t="shared" si="181"/>
        <v>#N/A</v>
      </c>
    </row>
    <row r="1365" spans="1:45" x14ac:dyDescent="0.2">
      <c r="A1365" s="130">
        <v>1363</v>
      </c>
      <c r="B1365" s="177">
        <f>IF(OR(COUNTIF($B$2:$B1364,Input!$F1381)&lt;1,COUNTIF($O$2:$O1364,Input!$C1381)&lt;1),Input!F1381,0)</f>
        <v>0</v>
      </c>
      <c r="C1365" s="177">
        <f>IF(OR(COUNTIF($B$2:$B1364,Input!$F1381)&lt;1,COUNTIF($O$2:$O1364,Input!$C1381)&lt;1),Input!G1381,0)</f>
        <v>0</v>
      </c>
      <c r="D1365" s="177">
        <f>IF(OR(COUNTIF($B$2:$B1364,Input!$F1381)&lt;1,COUNTIF($O$2:$O1364,Input!$C1381)&lt;1),Input!H1381,0)</f>
        <v>0</v>
      </c>
      <c r="E1365" s="177">
        <f>IF(OR(COUNTIF($B$2:$B1364,Input!$F1381)&lt;1,COUNTIF($O$2:$O1364,Input!$C1381)&lt;1),Input!I1381,0)</f>
        <v>0</v>
      </c>
      <c r="F1365" s="177">
        <f>IF(OR(COUNTIF($B$2:$B1364,Input!$F1381)&lt;1,COUNTIF($O$2:$O1364,Input!$C1381)&lt;1),Input!J1381,0)</f>
        <v>0</v>
      </c>
      <c r="G1365" s="177">
        <f>IF(OR(COUNTIF($B$2:$B1364,Input!$F1381)&lt;1,COUNTIF($O$2:$O1364,Input!$C1381)&lt;1),Input!K1381,0)</f>
        <v>0</v>
      </c>
      <c r="H1365" s="177">
        <f>IF(OR(COUNTIF($B$2:$B1364,Input!$F1381)&lt;1,COUNTIF($O$2:$O1364,Input!$C1381)&lt;1),Input!L1381,0)</f>
        <v>0</v>
      </c>
      <c r="I1365" s="177">
        <f>IF(OR(COUNTIF($B$2:$B1364,Input!$F1381)&lt;1,COUNTIF($O$2:$O1364,Input!$C1381)&lt;1),Input!M1381,0)</f>
        <v>0</v>
      </c>
      <c r="J1365" s="177">
        <f>IF(OR(COUNTIF($B$2:$B1364,Input!$F1381)&lt;1,COUNTIF($O$2:$O1364,Input!$C1381)&lt;1),Input!N1381,0)</f>
        <v>0</v>
      </c>
      <c r="K1365" s="177">
        <f>IF(OR(COUNTIF($B$2:$B1364,Input!$F1381)&lt;1,COUNTIF($O$2:$O1364,Input!$C1381)&lt;1),Input!O1381,0)</f>
        <v>0</v>
      </c>
      <c r="L1365" s="177">
        <f>IF(OR(COUNTIF($B$2:$B1364,Input!$F1381)&lt;1,COUNTIF($O$2:$O1364,Input!$C1381)&lt;1),Input!P1381,0)</f>
        <v>0</v>
      </c>
      <c r="M1365" s="129" t="str">
        <f t="shared" si="176"/>
        <v/>
      </c>
      <c r="N1365" s="161">
        <f t="shared" si="182"/>
        <v>0</v>
      </c>
      <c r="O1365" s="168">
        <f>Input!C1381</f>
        <v>0</v>
      </c>
      <c r="P1365" s="168"/>
      <c r="R1365" s="131">
        <f t="shared" si="183"/>
        <v>0</v>
      </c>
      <c r="S1365" s="133" t="str">
        <f t="shared" si="177"/>
        <v xml:space="preserve"> </v>
      </c>
      <c r="T1365" s="133"/>
      <c r="U1365" s="132" t="str">
        <f>_xlfn.IFNA(IF($D1365=0,LOOKUP($F1365,{0.1,0.2,0.3,0.4,0.5,0.6,0.7,0.8,0.9,1},{22,34,46,58,70,82,94,106,118,130}),""),"")</f>
        <v/>
      </c>
      <c r="V1365" s="132" t="str">
        <f>_xlfn.IFNA(IF($D1365=1,LOOKUP($F1365,{0.1,0.2,0.3,0.4,0.5,0.6,0.7,0.8,0.9,1},{23,35,47,59,71,83,95,107,119,131}),""),"")</f>
        <v/>
      </c>
      <c r="W1365" s="132" t="str">
        <f>_xlfn.IFNA(IF($D1365=2,LOOKUP($F1365,{0.1,0.2,0.3,0.4,0.5,0.6,0.7,0.8,0.9,1},{24,36,48,60,72,84,96,108,120,132}),""),"")</f>
        <v/>
      </c>
      <c r="X1365" s="132" t="str">
        <f>_xlfn.IFNA(IF($D1365=3,LOOKUP($F1365,{0.1,0.2,0.3,0.4,0.5,0.6,0.7,0.8,0.9,1},{25,37,49,61,73,85,97,109,121,133}),""),"")</f>
        <v/>
      </c>
      <c r="Y1365" s="132" t="str">
        <f>_xlfn.IFNA(IF($D1365=4,LOOKUP($F1365,{0.1,0.2,0.3,0.4,0.5,0.6,0.7,0.8,0.9,1},{26,38,50,62,74,86,98,110,122,134}),""),"")</f>
        <v/>
      </c>
      <c r="Z1365" s="132" t="str">
        <f>_xlfn.IFNA(IF($D1365=5,LOOKUP($F1365,{0.1,0.2,0.3,0.4,0.5,0.6,0.7,0.8,0.9,1},{27,39,51,63,75,87,99,111,123,135}),""),"")</f>
        <v/>
      </c>
      <c r="AA1365" s="132">
        <f t="shared" si="178"/>
        <v>0</v>
      </c>
      <c r="AB1365" s="132" t="str">
        <f t="shared" si="179"/>
        <v>00</v>
      </c>
      <c r="AC1365" s="82" t="e">
        <f>VLOOKUP(AB1365,'AMI Ref'!T:U,2,FALSE)</f>
        <v>#N/A</v>
      </c>
      <c r="AD1365" s="124"/>
      <c r="AE1365" s="81" t="str">
        <f>_xlfn.IFNA(IF($D1365=0,IF($J1365="Not Paid by Tenant",0,INDEX('AMI Ref'!$K$5:$N$5,MATCH($J1365,{"Oil","Gas","Electric - Other","ELECTRIC - HEAT PUMP"},0))),0),"")</f>
        <v/>
      </c>
      <c r="AF1365" s="81">
        <f>_xlfn.IFNA(IF($D1365=1,IF($J1365="Not Paid by Tenant",0,INDEX('AMI Ref'!$K$6:$N$6,MATCH($J1365,{"Oil","Gas","Electric - Other","ELECTRIC - HEAT PUMP"},0))),0),"")</f>
        <v>0</v>
      </c>
      <c r="AG1365" s="81">
        <f>_xlfn.IFNA(IF($D1365=2,IF($J1365="Not Paid by Tenant",0,INDEX('AMI Ref'!$K$7:$N$7,MATCH($J1365,{"Oil","Gas","Electric - Other","ELECTRIC - HEAT PUMP"},0))),0),"")</f>
        <v>0</v>
      </c>
      <c r="AH1365" s="81">
        <f>_xlfn.IFNA(IF($D1365=3,IF($J1365="Not Paid by Tenant",0,INDEX('AMI Ref'!$K$8:$N$8,MATCH($J1365,{"Oil","Gas","Electric - Other","ELECTRIC - HEAT PUMP"},0))),0),"")</f>
        <v>0</v>
      </c>
      <c r="AI1365" s="81">
        <f>_xlfn.IFNA(IF($D1365=4,IF($J1365="Not Paid by Tenant",0,INDEX('AMI Ref'!$K$9:$N$9,MATCH($J1365,{"Oil","Gas","Electric - Other","ELECTRIC - HEAT PUMP"},0))),0),"")</f>
        <v>0</v>
      </c>
      <c r="AJ1365" s="81">
        <f>_xlfn.IFNA(IF($D1365=5,IF($J1365="Not Paid by Tenant",0,INDEX('AMI Ref'!$K$10:$N$10,MATCH($J1365,{"Oil","Gas","Electric - Other","ELECTRIC - HEAT PUMP"},0))),0),"")</f>
        <v>0</v>
      </c>
      <c r="AK1365" s="128"/>
      <c r="AL1365" s="81" t="str">
        <f>_xlfn.IFNA(IF($D1365=0,IF($K1365="Not Paid by Tenant",0,INDEX('AMI Ref'!$O$5:$R$5,MATCH($K1365,{"Oil","Gas","Electric - Other","Electric ccASHP - split"},0))),0),"")</f>
        <v/>
      </c>
      <c r="AM1365" s="81">
        <f>_xlfn.IFNA(IF($D1365=1,IF($K1365="Not Paid by Tenant",0,INDEX('AMI Ref'!$O$6:$R$6,MATCH($K1365,{"Oil","Gas","Electric - Other","Electric ccASHP - split"},0))),0),"")</f>
        <v>0</v>
      </c>
      <c r="AN1365" s="81">
        <f>_xlfn.IFNA(IF($D1365=2,IF($K1365="Not Paid by Tenant",0,INDEX('AMI Ref'!$O$7:$R$7,MATCH($K1365,{"Oil","Gas","Electric - Other","Electric ccASHP - split"},0))),0),"")</f>
        <v>0</v>
      </c>
      <c r="AO1365" s="81">
        <f>_xlfn.IFNA(IF($D1365=3,IF($K1365="Not Paid by Tenant",0,INDEX('AMI Ref'!$O$8:$R$8,MATCH($K1365,{"Oil","Gas","Electric - Other","Electric ccASHP - split"},0))),0),"")</f>
        <v>0</v>
      </c>
      <c r="AP1365" s="81">
        <f>_xlfn.IFNA(IF($D1365=4,IF($K1365="Not Paid by Tenant",0,INDEX('AMI Ref'!$O$9:$R$9,MATCH($K1365,{"Oil","Gas","Electric - Other","Electric ccASHP - split"},0))),0),"")</f>
        <v>0</v>
      </c>
      <c r="AQ1365" s="81">
        <f>_xlfn.IFNA(IF($D1365=5,IF($K1365="Not Paid by Tenant",0,INDEX('AMI Ref'!$O$10:$R$10,MATCH($K1365,{"Oil","Gas","Electric - Other","Electric ccASHP - split"},0))),0),"")</f>
        <v>0</v>
      </c>
      <c r="AR1365" s="124">
        <f t="shared" si="180"/>
        <v>0</v>
      </c>
      <c r="AS1365" s="123" t="e">
        <f t="shared" si="181"/>
        <v>#N/A</v>
      </c>
    </row>
    <row r="1366" spans="1:45" x14ac:dyDescent="0.2">
      <c r="A1366" s="130">
        <v>1364</v>
      </c>
      <c r="B1366" s="177">
        <f>IF(OR(COUNTIF($B$2:$B1365,Input!$F1382)&lt;1,COUNTIF($O$2:$O1365,Input!$C1382)&lt;1),Input!F1382,0)</f>
        <v>0</v>
      </c>
      <c r="C1366" s="177">
        <f>IF(OR(COUNTIF($B$2:$B1365,Input!$F1382)&lt;1,COUNTIF($O$2:$O1365,Input!$C1382)&lt;1),Input!G1382,0)</f>
        <v>0</v>
      </c>
      <c r="D1366" s="177">
        <f>IF(OR(COUNTIF($B$2:$B1365,Input!$F1382)&lt;1,COUNTIF($O$2:$O1365,Input!$C1382)&lt;1),Input!H1382,0)</f>
        <v>0</v>
      </c>
      <c r="E1366" s="177">
        <f>IF(OR(COUNTIF($B$2:$B1365,Input!$F1382)&lt;1,COUNTIF($O$2:$O1365,Input!$C1382)&lt;1),Input!I1382,0)</f>
        <v>0</v>
      </c>
      <c r="F1366" s="177">
        <f>IF(OR(COUNTIF($B$2:$B1365,Input!$F1382)&lt;1,COUNTIF($O$2:$O1365,Input!$C1382)&lt;1),Input!J1382,0)</f>
        <v>0</v>
      </c>
      <c r="G1366" s="177">
        <f>IF(OR(COUNTIF($B$2:$B1365,Input!$F1382)&lt;1,COUNTIF($O$2:$O1365,Input!$C1382)&lt;1),Input!K1382,0)</f>
        <v>0</v>
      </c>
      <c r="H1366" s="177">
        <f>IF(OR(COUNTIF($B$2:$B1365,Input!$F1382)&lt;1,COUNTIF($O$2:$O1365,Input!$C1382)&lt;1),Input!L1382,0)</f>
        <v>0</v>
      </c>
      <c r="I1366" s="177">
        <f>IF(OR(COUNTIF($B$2:$B1365,Input!$F1382)&lt;1,COUNTIF($O$2:$O1365,Input!$C1382)&lt;1),Input!M1382,0)</f>
        <v>0</v>
      </c>
      <c r="J1366" s="177">
        <f>IF(OR(COUNTIF($B$2:$B1365,Input!$F1382)&lt;1,COUNTIF($O$2:$O1365,Input!$C1382)&lt;1),Input!N1382,0)</f>
        <v>0</v>
      </c>
      <c r="K1366" s="177">
        <f>IF(OR(COUNTIF($B$2:$B1365,Input!$F1382)&lt;1,COUNTIF($O$2:$O1365,Input!$C1382)&lt;1),Input!O1382,0)</f>
        <v>0</v>
      </c>
      <c r="L1366" s="177">
        <f>IF(OR(COUNTIF($B$2:$B1365,Input!$F1382)&lt;1,COUNTIF($O$2:$O1365,Input!$C1382)&lt;1),Input!P1382,0)</f>
        <v>0</v>
      </c>
      <c r="M1366" s="129" t="str">
        <f t="shared" si="176"/>
        <v/>
      </c>
      <c r="N1366" s="161">
        <f t="shared" si="182"/>
        <v>0</v>
      </c>
      <c r="O1366" s="168">
        <f>Input!C1382</f>
        <v>0</v>
      </c>
      <c r="P1366" s="168"/>
      <c r="R1366" s="131">
        <f t="shared" si="183"/>
        <v>0</v>
      </c>
      <c r="S1366" s="133" t="str">
        <f t="shared" si="177"/>
        <v xml:space="preserve"> </v>
      </c>
      <c r="T1366" s="133"/>
      <c r="U1366" s="132" t="str">
        <f>_xlfn.IFNA(IF($D1366=0,LOOKUP($F1366,{0.1,0.2,0.3,0.4,0.5,0.6,0.7,0.8,0.9,1},{22,34,46,58,70,82,94,106,118,130}),""),"")</f>
        <v/>
      </c>
      <c r="V1366" s="132" t="str">
        <f>_xlfn.IFNA(IF($D1366=1,LOOKUP($F1366,{0.1,0.2,0.3,0.4,0.5,0.6,0.7,0.8,0.9,1},{23,35,47,59,71,83,95,107,119,131}),""),"")</f>
        <v/>
      </c>
      <c r="W1366" s="132" t="str">
        <f>_xlfn.IFNA(IF($D1366=2,LOOKUP($F1366,{0.1,0.2,0.3,0.4,0.5,0.6,0.7,0.8,0.9,1},{24,36,48,60,72,84,96,108,120,132}),""),"")</f>
        <v/>
      </c>
      <c r="X1366" s="132" t="str">
        <f>_xlfn.IFNA(IF($D1366=3,LOOKUP($F1366,{0.1,0.2,0.3,0.4,0.5,0.6,0.7,0.8,0.9,1},{25,37,49,61,73,85,97,109,121,133}),""),"")</f>
        <v/>
      </c>
      <c r="Y1366" s="132" t="str">
        <f>_xlfn.IFNA(IF($D1366=4,LOOKUP($F1366,{0.1,0.2,0.3,0.4,0.5,0.6,0.7,0.8,0.9,1},{26,38,50,62,74,86,98,110,122,134}),""),"")</f>
        <v/>
      </c>
      <c r="Z1366" s="132" t="str">
        <f>_xlfn.IFNA(IF($D1366=5,LOOKUP($F1366,{0.1,0.2,0.3,0.4,0.5,0.6,0.7,0.8,0.9,1},{27,39,51,63,75,87,99,111,123,135}),""),"")</f>
        <v/>
      </c>
      <c r="AA1366" s="132">
        <f t="shared" si="178"/>
        <v>0</v>
      </c>
      <c r="AB1366" s="132" t="str">
        <f t="shared" si="179"/>
        <v>00</v>
      </c>
      <c r="AC1366" s="82" t="e">
        <f>VLOOKUP(AB1366,'AMI Ref'!T:U,2,FALSE)</f>
        <v>#N/A</v>
      </c>
      <c r="AD1366" s="124"/>
      <c r="AE1366" s="81" t="str">
        <f>_xlfn.IFNA(IF($D1366=0,IF($J1366="Not Paid by Tenant",0,INDEX('AMI Ref'!$K$5:$N$5,MATCH($J1366,{"Oil","Gas","Electric - Other","ELECTRIC - HEAT PUMP"},0))),0),"")</f>
        <v/>
      </c>
      <c r="AF1366" s="81">
        <f>_xlfn.IFNA(IF($D1366=1,IF($J1366="Not Paid by Tenant",0,INDEX('AMI Ref'!$K$6:$N$6,MATCH($J1366,{"Oil","Gas","Electric - Other","ELECTRIC - HEAT PUMP"},0))),0),"")</f>
        <v>0</v>
      </c>
      <c r="AG1366" s="81">
        <f>_xlfn.IFNA(IF($D1366=2,IF($J1366="Not Paid by Tenant",0,INDEX('AMI Ref'!$K$7:$N$7,MATCH($J1366,{"Oil","Gas","Electric - Other","ELECTRIC - HEAT PUMP"},0))),0),"")</f>
        <v>0</v>
      </c>
      <c r="AH1366" s="81">
        <f>_xlfn.IFNA(IF($D1366=3,IF($J1366="Not Paid by Tenant",0,INDEX('AMI Ref'!$K$8:$N$8,MATCH($J1366,{"Oil","Gas","Electric - Other","ELECTRIC - HEAT PUMP"},0))),0),"")</f>
        <v>0</v>
      </c>
      <c r="AI1366" s="81">
        <f>_xlfn.IFNA(IF($D1366=4,IF($J1366="Not Paid by Tenant",0,INDEX('AMI Ref'!$K$9:$N$9,MATCH($J1366,{"Oil","Gas","Electric - Other","ELECTRIC - HEAT PUMP"},0))),0),"")</f>
        <v>0</v>
      </c>
      <c r="AJ1366" s="81">
        <f>_xlfn.IFNA(IF($D1366=5,IF($J1366="Not Paid by Tenant",0,INDEX('AMI Ref'!$K$10:$N$10,MATCH($J1366,{"Oil","Gas","Electric - Other","ELECTRIC - HEAT PUMP"},0))),0),"")</f>
        <v>0</v>
      </c>
      <c r="AK1366" s="128"/>
      <c r="AL1366" s="81" t="str">
        <f>_xlfn.IFNA(IF($D1366=0,IF($K1366="Not Paid by Tenant",0,INDEX('AMI Ref'!$O$5:$R$5,MATCH($K1366,{"Oil","Gas","Electric - Other","Electric ccASHP - split"},0))),0),"")</f>
        <v/>
      </c>
      <c r="AM1366" s="81">
        <f>_xlfn.IFNA(IF($D1366=1,IF($K1366="Not Paid by Tenant",0,INDEX('AMI Ref'!$O$6:$R$6,MATCH($K1366,{"Oil","Gas","Electric - Other","Electric ccASHP - split"},0))),0),"")</f>
        <v>0</v>
      </c>
      <c r="AN1366" s="81">
        <f>_xlfn.IFNA(IF($D1366=2,IF($K1366="Not Paid by Tenant",0,INDEX('AMI Ref'!$O$7:$R$7,MATCH($K1366,{"Oil","Gas","Electric - Other","Electric ccASHP - split"},0))),0),"")</f>
        <v>0</v>
      </c>
      <c r="AO1366" s="81">
        <f>_xlfn.IFNA(IF($D1366=3,IF($K1366="Not Paid by Tenant",0,INDEX('AMI Ref'!$O$8:$R$8,MATCH($K1366,{"Oil","Gas","Electric - Other","Electric ccASHP - split"},0))),0),"")</f>
        <v>0</v>
      </c>
      <c r="AP1366" s="81">
        <f>_xlfn.IFNA(IF($D1366=4,IF($K1366="Not Paid by Tenant",0,INDEX('AMI Ref'!$O$9:$R$9,MATCH($K1366,{"Oil","Gas","Electric - Other","Electric ccASHP - split"},0))),0),"")</f>
        <v>0</v>
      </c>
      <c r="AQ1366" s="81">
        <f>_xlfn.IFNA(IF($D1366=5,IF($K1366="Not Paid by Tenant",0,INDEX('AMI Ref'!$O$10:$R$10,MATCH($K1366,{"Oil","Gas","Electric - Other","Electric ccASHP - split"},0))),0),"")</f>
        <v>0</v>
      </c>
      <c r="AR1366" s="124">
        <f t="shared" si="180"/>
        <v>0</v>
      </c>
      <c r="AS1366" s="123" t="e">
        <f t="shared" si="181"/>
        <v>#N/A</v>
      </c>
    </row>
    <row r="1367" spans="1:45" x14ac:dyDescent="0.2">
      <c r="A1367" s="130">
        <v>1365</v>
      </c>
      <c r="B1367" s="177">
        <f>IF(OR(COUNTIF($B$2:$B1366,Input!$F1383)&lt;1,COUNTIF($O$2:$O1366,Input!$C1383)&lt;1),Input!F1383,0)</f>
        <v>0</v>
      </c>
      <c r="C1367" s="177">
        <f>IF(OR(COUNTIF($B$2:$B1366,Input!$F1383)&lt;1,COUNTIF($O$2:$O1366,Input!$C1383)&lt;1),Input!G1383,0)</f>
        <v>0</v>
      </c>
      <c r="D1367" s="177">
        <f>IF(OR(COUNTIF($B$2:$B1366,Input!$F1383)&lt;1,COUNTIF($O$2:$O1366,Input!$C1383)&lt;1),Input!H1383,0)</f>
        <v>0</v>
      </c>
      <c r="E1367" s="177">
        <f>IF(OR(COUNTIF($B$2:$B1366,Input!$F1383)&lt;1,COUNTIF($O$2:$O1366,Input!$C1383)&lt;1),Input!I1383,0)</f>
        <v>0</v>
      </c>
      <c r="F1367" s="177">
        <f>IF(OR(COUNTIF($B$2:$B1366,Input!$F1383)&lt;1,COUNTIF($O$2:$O1366,Input!$C1383)&lt;1),Input!J1383,0)</f>
        <v>0</v>
      </c>
      <c r="G1367" s="177">
        <f>IF(OR(COUNTIF($B$2:$B1366,Input!$F1383)&lt;1,COUNTIF($O$2:$O1366,Input!$C1383)&lt;1),Input!K1383,0)</f>
        <v>0</v>
      </c>
      <c r="H1367" s="177">
        <f>IF(OR(COUNTIF($B$2:$B1366,Input!$F1383)&lt;1,COUNTIF($O$2:$O1366,Input!$C1383)&lt;1),Input!L1383,0)</f>
        <v>0</v>
      </c>
      <c r="I1367" s="177">
        <f>IF(OR(COUNTIF($B$2:$B1366,Input!$F1383)&lt;1,COUNTIF($O$2:$O1366,Input!$C1383)&lt;1),Input!M1383,0)</f>
        <v>0</v>
      </c>
      <c r="J1367" s="177">
        <f>IF(OR(COUNTIF($B$2:$B1366,Input!$F1383)&lt;1,COUNTIF($O$2:$O1366,Input!$C1383)&lt;1),Input!N1383,0)</f>
        <v>0</v>
      </c>
      <c r="K1367" s="177">
        <f>IF(OR(COUNTIF($B$2:$B1366,Input!$F1383)&lt;1,COUNTIF($O$2:$O1366,Input!$C1383)&lt;1),Input!O1383,0)</f>
        <v>0</v>
      </c>
      <c r="L1367" s="177">
        <f>IF(OR(COUNTIF($B$2:$B1366,Input!$F1383)&lt;1,COUNTIF($O$2:$O1366,Input!$C1383)&lt;1),Input!P1383,0)</f>
        <v>0</v>
      </c>
      <c r="M1367" s="129" t="str">
        <f t="shared" si="176"/>
        <v/>
      </c>
      <c r="N1367" s="161">
        <f t="shared" si="182"/>
        <v>0</v>
      </c>
      <c r="O1367" s="168">
        <f>Input!C1383</f>
        <v>0</v>
      </c>
      <c r="P1367" s="168"/>
      <c r="R1367" s="131">
        <f t="shared" si="183"/>
        <v>0</v>
      </c>
      <c r="S1367" s="133" t="str">
        <f t="shared" si="177"/>
        <v xml:space="preserve"> </v>
      </c>
      <c r="T1367" s="133"/>
      <c r="U1367" s="132" t="str">
        <f>_xlfn.IFNA(IF($D1367=0,LOOKUP($F1367,{0.1,0.2,0.3,0.4,0.5,0.6,0.7,0.8,0.9,1},{22,34,46,58,70,82,94,106,118,130}),""),"")</f>
        <v/>
      </c>
      <c r="V1367" s="132" t="str">
        <f>_xlfn.IFNA(IF($D1367=1,LOOKUP($F1367,{0.1,0.2,0.3,0.4,0.5,0.6,0.7,0.8,0.9,1},{23,35,47,59,71,83,95,107,119,131}),""),"")</f>
        <v/>
      </c>
      <c r="W1367" s="132" t="str">
        <f>_xlfn.IFNA(IF($D1367=2,LOOKUP($F1367,{0.1,0.2,0.3,0.4,0.5,0.6,0.7,0.8,0.9,1},{24,36,48,60,72,84,96,108,120,132}),""),"")</f>
        <v/>
      </c>
      <c r="X1367" s="132" t="str">
        <f>_xlfn.IFNA(IF($D1367=3,LOOKUP($F1367,{0.1,0.2,0.3,0.4,0.5,0.6,0.7,0.8,0.9,1},{25,37,49,61,73,85,97,109,121,133}),""),"")</f>
        <v/>
      </c>
      <c r="Y1367" s="132" t="str">
        <f>_xlfn.IFNA(IF($D1367=4,LOOKUP($F1367,{0.1,0.2,0.3,0.4,0.5,0.6,0.7,0.8,0.9,1},{26,38,50,62,74,86,98,110,122,134}),""),"")</f>
        <v/>
      </c>
      <c r="Z1367" s="132" t="str">
        <f>_xlfn.IFNA(IF($D1367=5,LOOKUP($F1367,{0.1,0.2,0.3,0.4,0.5,0.6,0.7,0.8,0.9,1},{27,39,51,63,75,87,99,111,123,135}),""),"")</f>
        <v/>
      </c>
      <c r="AA1367" s="132">
        <f t="shared" si="178"/>
        <v>0</v>
      </c>
      <c r="AB1367" s="132" t="str">
        <f t="shared" si="179"/>
        <v>00</v>
      </c>
      <c r="AC1367" s="82" t="e">
        <f>VLOOKUP(AB1367,'AMI Ref'!T:U,2,FALSE)</f>
        <v>#N/A</v>
      </c>
      <c r="AD1367" s="124"/>
      <c r="AE1367" s="81" t="str">
        <f>_xlfn.IFNA(IF($D1367=0,IF($J1367="Not Paid by Tenant",0,INDEX('AMI Ref'!$K$5:$N$5,MATCH($J1367,{"Oil","Gas","Electric - Other","ELECTRIC - HEAT PUMP"},0))),0),"")</f>
        <v/>
      </c>
      <c r="AF1367" s="81">
        <f>_xlfn.IFNA(IF($D1367=1,IF($J1367="Not Paid by Tenant",0,INDEX('AMI Ref'!$K$6:$N$6,MATCH($J1367,{"Oil","Gas","Electric - Other","ELECTRIC - HEAT PUMP"},0))),0),"")</f>
        <v>0</v>
      </c>
      <c r="AG1367" s="81">
        <f>_xlfn.IFNA(IF($D1367=2,IF($J1367="Not Paid by Tenant",0,INDEX('AMI Ref'!$K$7:$N$7,MATCH($J1367,{"Oil","Gas","Electric - Other","ELECTRIC - HEAT PUMP"},0))),0),"")</f>
        <v>0</v>
      </c>
      <c r="AH1367" s="81">
        <f>_xlfn.IFNA(IF($D1367=3,IF($J1367="Not Paid by Tenant",0,INDEX('AMI Ref'!$K$8:$N$8,MATCH($J1367,{"Oil","Gas","Electric - Other","ELECTRIC - HEAT PUMP"},0))),0),"")</f>
        <v>0</v>
      </c>
      <c r="AI1367" s="81">
        <f>_xlfn.IFNA(IF($D1367=4,IF($J1367="Not Paid by Tenant",0,INDEX('AMI Ref'!$K$9:$N$9,MATCH($J1367,{"Oil","Gas","Electric - Other","ELECTRIC - HEAT PUMP"},0))),0),"")</f>
        <v>0</v>
      </c>
      <c r="AJ1367" s="81">
        <f>_xlfn.IFNA(IF($D1367=5,IF($J1367="Not Paid by Tenant",0,INDEX('AMI Ref'!$K$10:$N$10,MATCH($J1367,{"Oil","Gas","Electric - Other","ELECTRIC - HEAT PUMP"},0))),0),"")</f>
        <v>0</v>
      </c>
      <c r="AK1367" s="128"/>
      <c r="AL1367" s="81" t="str">
        <f>_xlfn.IFNA(IF($D1367=0,IF($K1367="Not Paid by Tenant",0,INDEX('AMI Ref'!$O$5:$R$5,MATCH($K1367,{"Oil","Gas","Electric - Other","Electric ccASHP - split"},0))),0),"")</f>
        <v/>
      </c>
      <c r="AM1367" s="81">
        <f>_xlfn.IFNA(IF($D1367=1,IF($K1367="Not Paid by Tenant",0,INDEX('AMI Ref'!$O$6:$R$6,MATCH($K1367,{"Oil","Gas","Electric - Other","Electric ccASHP - split"},0))),0),"")</f>
        <v>0</v>
      </c>
      <c r="AN1367" s="81">
        <f>_xlfn.IFNA(IF($D1367=2,IF($K1367="Not Paid by Tenant",0,INDEX('AMI Ref'!$O$7:$R$7,MATCH($K1367,{"Oil","Gas","Electric - Other","Electric ccASHP - split"},0))),0),"")</f>
        <v>0</v>
      </c>
      <c r="AO1367" s="81">
        <f>_xlfn.IFNA(IF($D1367=3,IF($K1367="Not Paid by Tenant",0,INDEX('AMI Ref'!$O$8:$R$8,MATCH($K1367,{"Oil","Gas","Electric - Other","Electric ccASHP - split"},0))),0),"")</f>
        <v>0</v>
      </c>
      <c r="AP1367" s="81">
        <f>_xlfn.IFNA(IF($D1367=4,IF($K1367="Not Paid by Tenant",0,INDEX('AMI Ref'!$O$9:$R$9,MATCH($K1367,{"Oil","Gas","Electric - Other","Electric ccASHP - split"},0))),0),"")</f>
        <v>0</v>
      </c>
      <c r="AQ1367" s="81">
        <f>_xlfn.IFNA(IF($D1367=5,IF($K1367="Not Paid by Tenant",0,INDEX('AMI Ref'!$O$10:$R$10,MATCH($K1367,{"Oil","Gas","Electric - Other","Electric ccASHP - split"},0))),0),"")</f>
        <v>0</v>
      </c>
      <c r="AR1367" s="124">
        <f t="shared" si="180"/>
        <v>0</v>
      </c>
      <c r="AS1367" s="123" t="e">
        <f t="shared" si="181"/>
        <v>#N/A</v>
      </c>
    </row>
    <row r="1368" spans="1:45" x14ac:dyDescent="0.2">
      <c r="A1368" s="130">
        <v>1366</v>
      </c>
      <c r="B1368" s="177">
        <f>IF(OR(COUNTIF($B$2:$B1367,Input!$F1384)&lt;1,COUNTIF($O$2:$O1367,Input!$C1384)&lt;1),Input!F1384,0)</f>
        <v>0</v>
      </c>
      <c r="C1368" s="177">
        <f>IF(OR(COUNTIF($B$2:$B1367,Input!$F1384)&lt;1,COUNTIF($O$2:$O1367,Input!$C1384)&lt;1),Input!G1384,0)</f>
        <v>0</v>
      </c>
      <c r="D1368" s="177">
        <f>IF(OR(COUNTIF($B$2:$B1367,Input!$F1384)&lt;1,COUNTIF($O$2:$O1367,Input!$C1384)&lt;1),Input!H1384,0)</f>
        <v>0</v>
      </c>
      <c r="E1368" s="177">
        <f>IF(OR(COUNTIF($B$2:$B1367,Input!$F1384)&lt;1,COUNTIF($O$2:$O1367,Input!$C1384)&lt;1),Input!I1384,0)</f>
        <v>0</v>
      </c>
      <c r="F1368" s="177">
        <f>IF(OR(COUNTIF($B$2:$B1367,Input!$F1384)&lt;1,COUNTIF($O$2:$O1367,Input!$C1384)&lt;1),Input!J1384,0)</f>
        <v>0</v>
      </c>
      <c r="G1368" s="177">
        <f>IF(OR(COUNTIF($B$2:$B1367,Input!$F1384)&lt;1,COUNTIF($O$2:$O1367,Input!$C1384)&lt;1),Input!K1384,0)</f>
        <v>0</v>
      </c>
      <c r="H1368" s="177">
        <f>IF(OR(COUNTIF($B$2:$B1367,Input!$F1384)&lt;1,COUNTIF($O$2:$O1367,Input!$C1384)&lt;1),Input!L1384,0)</f>
        <v>0</v>
      </c>
      <c r="I1368" s="177">
        <f>IF(OR(COUNTIF($B$2:$B1367,Input!$F1384)&lt;1,COUNTIF($O$2:$O1367,Input!$C1384)&lt;1),Input!M1384,0)</f>
        <v>0</v>
      </c>
      <c r="J1368" s="177">
        <f>IF(OR(COUNTIF($B$2:$B1367,Input!$F1384)&lt;1,COUNTIF($O$2:$O1367,Input!$C1384)&lt;1),Input!N1384,0)</f>
        <v>0</v>
      </c>
      <c r="K1368" s="177">
        <f>IF(OR(COUNTIF($B$2:$B1367,Input!$F1384)&lt;1,COUNTIF($O$2:$O1367,Input!$C1384)&lt;1),Input!O1384,0)</f>
        <v>0</v>
      </c>
      <c r="L1368" s="177">
        <f>IF(OR(COUNTIF($B$2:$B1367,Input!$F1384)&lt;1,COUNTIF($O$2:$O1367,Input!$C1384)&lt;1),Input!P1384,0)</f>
        <v>0</v>
      </c>
      <c r="M1368" s="129" t="str">
        <f t="shared" si="176"/>
        <v/>
      </c>
      <c r="N1368" s="161">
        <f t="shared" si="182"/>
        <v>0</v>
      </c>
      <c r="O1368" s="168">
        <f>Input!C1384</f>
        <v>0</v>
      </c>
      <c r="P1368" s="168"/>
      <c r="R1368" s="131">
        <f t="shared" si="183"/>
        <v>0</v>
      </c>
      <c r="S1368" s="133" t="str">
        <f t="shared" si="177"/>
        <v xml:space="preserve"> </v>
      </c>
      <c r="T1368" s="133"/>
      <c r="U1368" s="132" t="str">
        <f>_xlfn.IFNA(IF($D1368=0,LOOKUP($F1368,{0.1,0.2,0.3,0.4,0.5,0.6,0.7,0.8,0.9,1},{22,34,46,58,70,82,94,106,118,130}),""),"")</f>
        <v/>
      </c>
      <c r="V1368" s="132" t="str">
        <f>_xlfn.IFNA(IF($D1368=1,LOOKUP($F1368,{0.1,0.2,0.3,0.4,0.5,0.6,0.7,0.8,0.9,1},{23,35,47,59,71,83,95,107,119,131}),""),"")</f>
        <v/>
      </c>
      <c r="W1368" s="132" t="str">
        <f>_xlfn.IFNA(IF($D1368=2,LOOKUP($F1368,{0.1,0.2,0.3,0.4,0.5,0.6,0.7,0.8,0.9,1},{24,36,48,60,72,84,96,108,120,132}),""),"")</f>
        <v/>
      </c>
      <c r="X1368" s="132" t="str">
        <f>_xlfn.IFNA(IF($D1368=3,LOOKUP($F1368,{0.1,0.2,0.3,0.4,0.5,0.6,0.7,0.8,0.9,1},{25,37,49,61,73,85,97,109,121,133}),""),"")</f>
        <v/>
      </c>
      <c r="Y1368" s="132" t="str">
        <f>_xlfn.IFNA(IF($D1368=4,LOOKUP($F1368,{0.1,0.2,0.3,0.4,0.5,0.6,0.7,0.8,0.9,1},{26,38,50,62,74,86,98,110,122,134}),""),"")</f>
        <v/>
      </c>
      <c r="Z1368" s="132" t="str">
        <f>_xlfn.IFNA(IF($D1368=5,LOOKUP($F1368,{0.1,0.2,0.3,0.4,0.5,0.6,0.7,0.8,0.9,1},{27,39,51,63,75,87,99,111,123,135}),""),"")</f>
        <v/>
      </c>
      <c r="AA1368" s="132">
        <f t="shared" si="178"/>
        <v>0</v>
      </c>
      <c r="AB1368" s="132" t="str">
        <f t="shared" si="179"/>
        <v>00</v>
      </c>
      <c r="AC1368" s="82" t="e">
        <f>VLOOKUP(AB1368,'AMI Ref'!T:U,2,FALSE)</f>
        <v>#N/A</v>
      </c>
      <c r="AD1368" s="124"/>
      <c r="AE1368" s="81" t="str">
        <f>_xlfn.IFNA(IF($D1368=0,IF($J1368="Not Paid by Tenant",0,INDEX('AMI Ref'!$K$5:$N$5,MATCH($J1368,{"Oil","Gas","Electric - Other","ELECTRIC - HEAT PUMP"},0))),0),"")</f>
        <v/>
      </c>
      <c r="AF1368" s="81">
        <f>_xlfn.IFNA(IF($D1368=1,IF($J1368="Not Paid by Tenant",0,INDEX('AMI Ref'!$K$6:$N$6,MATCH($J1368,{"Oil","Gas","Electric - Other","ELECTRIC - HEAT PUMP"},0))),0),"")</f>
        <v>0</v>
      </c>
      <c r="AG1368" s="81">
        <f>_xlfn.IFNA(IF($D1368=2,IF($J1368="Not Paid by Tenant",0,INDEX('AMI Ref'!$K$7:$N$7,MATCH($J1368,{"Oil","Gas","Electric - Other","ELECTRIC - HEAT PUMP"},0))),0),"")</f>
        <v>0</v>
      </c>
      <c r="AH1368" s="81">
        <f>_xlfn.IFNA(IF($D1368=3,IF($J1368="Not Paid by Tenant",0,INDEX('AMI Ref'!$K$8:$N$8,MATCH($J1368,{"Oil","Gas","Electric - Other","ELECTRIC - HEAT PUMP"},0))),0),"")</f>
        <v>0</v>
      </c>
      <c r="AI1368" s="81">
        <f>_xlfn.IFNA(IF($D1368=4,IF($J1368="Not Paid by Tenant",0,INDEX('AMI Ref'!$K$9:$N$9,MATCH($J1368,{"Oil","Gas","Electric - Other","ELECTRIC - HEAT PUMP"},0))),0),"")</f>
        <v>0</v>
      </c>
      <c r="AJ1368" s="81">
        <f>_xlfn.IFNA(IF($D1368=5,IF($J1368="Not Paid by Tenant",0,INDEX('AMI Ref'!$K$10:$N$10,MATCH($J1368,{"Oil","Gas","Electric - Other","ELECTRIC - HEAT PUMP"},0))),0),"")</f>
        <v>0</v>
      </c>
      <c r="AK1368" s="128"/>
      <c r="AL1368" s="81" t="str">
        <f>_xlfn.IFNA(IF($D1368=0,IF($K1368="Not Paid by Tenant",0,INDEX('AMI Ref'!$O$5:$R$5,MATCH($K1368,{"Oil","Gas","Electric - Other","Electric ccASHP - split"},0))),0),"")</f>
        <v/>
      </c>
      <c r="AM1368" s="81">
        <f>_xlfn.IFNA(IF($D1368=1,IF($K1368="Not Paid by Tenant",0,INDEX('AMI Ref'!$O$6:$R$6,MATCH($K1368,{"Oil","Gas","Electric - Other","Electric ccASHP - split"},0))),0),"")</f>
        <v>0</v>
      </c>
      <c r="AN1368" s="81">
        <f>_xlfn.IFNA(IF($D1368=2,IF($K1368="Not Paid by Tenant",0,INDEX('AMI Ref'!$O$7:$R$7,MATCH($K1368,{"Oil","Gas","Electric - Other","Electric ccASHP - split"},0))),0),"")</f>
        <v>0</v>
      </c>
      <c r="AO1368" s="81">
        <f>_xlfn.IFNA(IF($D1368=3,IF($K1368="Not Paid by Tenant",0,INDEX('AMI Ref'!$O$8:$R$8,MATCH($K1368,{"Oil","Gas","Electric - Other","Electric ccASHP - split"},0))),0),"")</f>
        <v>0</v>
      </c>
      <c r="AP1368" s="81">
        <f>_xlfn.IFNA(IF($D1368=4,IF($K1368="Not Paid by Tenant",0,INDEX('AMI Ref'!$O$9:$R$9,MATCH($K1368,{"Oil","Gas","Electric - Other","Electric ccASHP - split"},0))),0),"")</f>
        <v>0</v>
      </c>
      <c r="AQ1368" s="81">
        <f>_xlfn.IFNA(IF($D1368=5,IF($K1368="Not Paid by Tenant",0,INDEX('AMI Ref'!$O$10:$R$10,MATCH($K1368,{"Oil","Gas","Electric - Other","Electric ccASHP - split"},0))),0),"")</f>
        <v>0</v>
      </c>
      <c r="AR1368" s="124">
        <f t="shared" si="180"/>
        <v>0</v>
      </c>
      <c r="AS1368" s="123" t="e">
        <f t="shared" si="181"/>
        <v>#N/A</v>
      </c>
    </row>
    <row r="1369" spans="1:45" x14ac:dyDescent="0.2">
      <c r="A1369" s="130">
        <v>1367</v>
      </c>
      <c r="B1369" s="177">
        <f>IF(OR(COUNTIF($B$2:$B1368,Input!$F1385)&lt;1,COUNTIF($O$2:$O1368,Input!$C1385)&lt;1),Input!F1385,0)</f>
        <v>0</v>
      </c>
      <c r="C1369" s="177">
        <f>IF(OR(COUNTIF($B$2:$B1368,Input!$F1385)&lt;1,COUNTIF($O$2:$O1368,Input!$C1385)&lt;1),Input!G1385,0)</f>
        <v>0</v>
      </c>
      <c r="D1369" s="177">
        <f>IF(OR(COUNTIF($B$2:$B1368,Input!$F1385)&lt;1,COUNTIF($O$2:$O1368,Input!$C1385)&lt;1),Input!H1385,0)</f>
        <v>0</v>
      </c>
      <c r="E1369" s="177">
        <f>IF(OR(COUNTIF($B$2:$B1368,Input!$F1385)&lt;1,COUNTIF($O$2:$O1368,Input!$C1385)&lt;1),Input!I1385,0)</f>
        <v>0</v>
      </c>
      <c r="F1369" s="177">
        <f>IF(OR(COUNTIF($B$2:$B1368,Input!$F1385)&lt;1,COUNTIF($O$2:$O1368,Input!$C1385)&lt;1),Input!J1385,0)</f>
        <v>0</v>
      </c>
      <c r="G1369" s="177">
        <f>IF(OR(COUNTIF($B$2:$B1368,Input!$F1385)&lt;1,COUNTIF($O$2:$O1368,Input!$C1385)&lt;1),Input!K1385,0)</f>
        <v>0</v>
      </c>
      <c r="H1369" s="177">
        <f>IF(OR(COUNTIF($B$2:$B1368,Input!$F1385)&lt;1,COUNTIF($O$2:$O1368,Input!$C1385)&lt;1),Input!L1385,0)</f>
        <v>0</v>
      </c>
      <c r="I1369" s="177">
        <f>IF(OR(COUNTIF($B$2:$B1368,Input!$F1385)&lt;1,COUNTIF($O$2:$O1368,Input!$C1385)&lt;1),Input!M1385,0)</f>
        <v>0</v>
      </c>
      <c r="J1369" s="177">
        <f>IF(OR(COUNTIF($B$2:$B1368,Input!$F1385)&lt;1,COUNTIF($O$2:$O1368,Input!$C1385)&lt;1),Input!N1385,0)</f>
        <v>0</v>
      </c>
      <c r="K1369" s="177">
        <f>IF(OR(COUNTIF($B$2:$B1368,Input!$F1385)&lt;1,COUNTIF($O$2:$O1368,Input!$C1385)&lt;1),Input!O1385,0)</f>
        <v>0</v>
      </c>
      <c r="L1369" s="177">
        <f>IF(OR(COUNTIF($B$2:$B1368,Input!$F1385)&lt;1,COUNTIF($O$2:$O1368,Input!$C1385)&lt;1),Input!P1385,0)</f>
        <v>0</v>
      </c>
      <c r="M1369" s="129" t="str">
        <f t="shared" si="176"/>
        <v/>
      </c>
      <c r="N1369" s="161">
        <f t="shared" si="182"/>
        <v>0</v>
      </c>
      <c r="O1369" s="168">
        <f>Input!C1385</f>
        <v>0</v>
      </c>
      <c r="P1369" s="168"/>
      <c r="R1369" s="131">
        <f t="shared" si="183"/>
        <v>0</v>
      </c>
      <c r="S1369" s="133" t="str">
        <f t="shared" si="177"/>
        <v xml:space="preserve"> </v>
      </c>
      <c r="T1369" s="133"/>
      <c r="U1369" s="132" t="str">
        <f>_xlfn.IFNA(IF($D1369=0,LOOKUP($F1369,{0.1,0.2,0.3,0.4,0.5,0.6,0.7,0.8,0.9,1},{22,34,46,58,70,82,94,106,118,130}),""),"")</f>
        <v/>
      </c>
      <c r="V1369" s="132" t="str">
        <f>_xlfn.IFNA(IF($D1369=1,LOOKUP($F1369,{0.1,0.2,0.3,0.4,0.5,0.6,0.7,0.8,0.9,1},{23,35,47,59,71,83,95,107,119,131}),""),"")</f>
        <v/>
      </c>
      <c r="W1369" s="132" t="str">
        <f>_xlfn.IFNA(IF($D1369=2,LOOKUP($F1369,{0.1,0.2,0.3,0.4,0.5,0.6,0.7,0.8,0.9,1},{24,36,48,60,72,84,96,108,120,132}),""),"")</f>
        <v/>
      </c>
      <c r="X1369" s="132" t="str">
        <f>_xlfn.IFNA(IF($D1369=3,LOOKUP($F1369,{0.1,0.2,0.3,0.4,0.5,0.6,0.7,0.8,0.9,1},{25,37,49,61,73,85,97,109,121,133}),""),"")</f>
        <v/>
      </c>
      <c r="Y1369" s="132" t="str">
        <f>_xlfn.IFNA(IF($D1369=4,LOOKUP($F1369,{0.1,0.2,0.3,0.4,0.5,0.6,0.7,0.8,0.9,1},{26,38,50,62,74,86,98,110,122,134}),""),"")</f>
        <v/>
      </c>
      <c r="Z1369" s="132" t="str">
        <f>_xlfn.IFNA(IF($D1369=5,LOOKUP($F1369,{0.1,0.2,0.3,0.4,0.5,0.6,0.7,0.8,0.9,1},{27,39,51,63,75,87,99,111,123,135}),""),"")</f>
        <v/>
      </c>
      <c r="AA1369" s="132">
        <f t="shared" si="178"/>
        <v>0</v>
      </c>
      <c r="AB1369" s="132" t="str">
        <f t="shared" si="179"/>
        <v>00</v>
      </c>
      <c r="AC1369" s="82" t="e">
        <f>VLOOKUP(AB1369,'AMI Ref'!T:U,2,FALSE)</f>
        <v>#N/A</v>
      </c>
      <c r="AD1369" s="124"/>
      <c r="AE1369" s="81" t="str">
        <f>_xlfn.IFNA(IF($D1369=0,IF($J1369="Not Paid by Tenant",0,INDEX('AMI Ref'!$K$5:$N$5,MATCH($J1369,{"Oil","Gas","Electric - Other","ELECTRIC - HEAT PUMP"},0))),0),"")</f>
        <v/>
      </c>
      <c r="AF1369" s="81">
        <f>_xlfn.IFNA(IF($D1369=1,IF($J1369="Not Paid by Tenant",0,INDEX('AMI Ref'!$K$6:$N$6,MATCH($J1369,{"Oil","Gas","Electric - Other","ELECTRIC - HEAT PUMP"},0))),0),"")</f>
        <v>0</v>
      </c>
      <c r="AG1369" s="81">
        <f>_xlfn.IFNA(IF($D1369=2,IF($J1369="Not Paid by Tenant",0,INDEX('AMI Ref'!$K$7:$N$7,MATCH($J1369,{"Oil","Gas","Electric - Other","ELECTRIC - HEAT PUMP"},0))),0),"")</f>
        <v>0</v>
      </c>
      <c r="AH1369" s="81">
        <f>_xlfn.IFNA(IF($D1369=3,IF($J1369="Not Paid by Tenant",0,INDEX('AMI Ref'!$K$8:$N$8,MATCH($J1369,{"Oil","Gas","Electric - Other","ELECTRIC - HEAT PUMP"},0))),0),"")</f>
        <v>0</v>
      </c>
      <c r="AI1369" s="81">
        <f>_xlfn.IFNA(IF($D1369=4,IF($J1369="Not Paid by Tenant",0,INDEX('AMI Ref'!$K$9:$N$9,MATCH($J1369,{"Oil","Gas","Electric - Other","ELECTRIC - HEAT PUMP"},0))),0),"")</f>
        <v>0</v>
      </c>
      <c r="AJ1369" s="81">
        <f>_xlfn.IFNA(IF($D1369=5,IF($J1369="Not Paid by Tenant",0,INDEX('AMI Ref'!$K$10:$N$10,MATCH($J1369,{"Oil","Gas","Electric - Other","ELECTRIC - HEAT PUMP"},0))),0),"")</f>
        <v>0</v>
      </c>
      <c r="AK1369" s="128"/>
      <c r="AL1369" s="81" t="str">
        <f>_xlfn.IFNA(IF($D1369=0,IF($K1369="Not Paid by Tenant",0,INDEX('AMI Ref'!$O$5:$R$5,MATCH($K1369,{"Oil","Gas","Electric - Other","Electric ccASHP - split"},0))),0),"")</f>
        <v/>
      </c>
      <c r="AM1369" s="81">
        <f>_xlfn.IFNA(IF($D1369=1,IF($K1369="Not Paid by Tenant",0,INDEX('AMI Ref'!$O$6:$R$6,MATCH($K1369,{"Oil","Gas","Electric - Other","Electric ccASHP - split"},0))),0),"")</f>
        <v>0</v>
      </c>
      <c r="AN1369" s="81">
        <f>_xlfn.IFNA(IF($D1369=2,IF($K1369="Not Paid by Tenant",0,INDEX('AMI Ref'!$O$7:$R$7,MATCH($K1369,{"Oil","Gas","Electric - Other","Electric ccASHP - split"},0))),0),"")</f>
        <v>0</v>
      </c>
      <c r="AO1369" s="81">
        <f>_xlfn.IFNA(IF($D1369=3,IF($K1369="Not Paid by Tenant",0,INDEX('AMI Ref'!$O$8:$R$8,MATCH($K1369,{"Oil","Gas","Electric - Other","Electric ccASHP - split"},0))),0),"")</f>
        <v>0</v>
      </c>
      <c r="AP1369" s="81">
        <f>_xlfn.IFNA(IF($D1369=4,IF($K1369="Not Paid by Tenant",0,INDEX('AMI Ref'!$O$9:$R$9,MATCH($K1369,{"Oil","Gas","Electric - Other","Electric ccASHP - split"},0))),0),"")</f>
        <v>0</v>
      </c>
      <c r="AQ1369" s="81">
        <f>_xlfn.IFNA(IF($D1369=5,IF($K1369="Not Paid by Tenant",0,INDEX('AMI Ref'!$O$10:$R$10,MATCH($K1369,{"Oil","Gas","Electric - Other","Electric ccASHP - split"},0))),0),"")</f>
        <v>0</v>
      </c>
      <c r="AR1369" s="124">
        <f t="shared" si="180"/>
        <v>0</v>
      </c>
      <c r="AS1369" s="123" t="e">
        <f t="shared" si="181"/>
        <v>#N/A</v>
      </c>
    </row>
    <row r="1370" spans="1:45" x14ac:dyDescent="0.2">
      <c r="A1370" s="130">
        <v>1368</v>
      </c>
      <c r="B1370" s="177">
        <f>IF(OR(COUNTIF($B$2:$B1369,Input!$F1386)&lt;1,COUNTIF($O$2:$O1369,Input!$C1386)&lt;1),Input!F1386,0)</f>
        <v>0</v>
      </c>
      <c r="C1370" s="177">
        <f>IF(OR(COUNTIF($B$2:$B1369,Input!$F1386)&lt;1,COUNTIF($O$2:$O1369,Input!$C1386)&lt;1),Input!G1386,0)</f>
        <v>0</v>
      </c>
      <c r="D1370" s="177">
        <f>IF(OR(COUNTIF($B$2:$B1369,Input!$F1386)&lt;1,COUNTIF($O$2:$O1369,Input!$C1386)&lt;1),Input!H1386,0)</f>
        <v>0</v>
      </c>
      <c r="E1370" s="177">
        <f>IF(OR(COUNTIF($B$2:$B1369,Input!$F1386)&lt;1,COUNTIF($O$2:$O1369,Input!$C1386)&lt;1),Input!I1386,0)</f>
        <v>0</v>
      </c>
      <c r="F1370" s="177">
        <f>IF(OR(COUNTIF($B$2:$B1369,Input!$F1386)&lt;1,COUNTIF($O$2:$O1369,Input!$C1386)&lt;1),Input!J1386,0)</f>
        <v>0</v>
      </c>
      <c r="G1370" s="177">
        <f>IF(OR(COUNTIF($B$2:$B1369,Input!$F1386)&lt;1,COUNTIF($O$2:$O1369,Input!$C1386)&lt;1),Input!K1386,0)</f>
        <v>0</v>
      </c>
      <c r="H1370" s="177">
        <f>IF(OR(COUNTIF($B$2:$B1369,Input!$F1386)&lt;1,COUNTIF($O$2:$O1369,Input!$C1386)&lt;1),Input!L1386,0)</f>
        <v>0</v>
      </c>
      <c r="I1370" s="177">
        <f>IF(OR(COUNTIF($B$2:$B1369,Input!$F1386)&lt;1,COUNTIF($O$2:$O1369,Input!$C1386)&lt;1),Input!M1386,0)</f>
        <v>0</v>
      </c>
      <c r="J1370" s="177">
        <f>IF(OR(COUNTIF($B$2:$B1369,Input!$F1386)&lt;1,COUNTIF($O$2:$O1369,Input!$C1386)&lt;1),Input!N1386,0)</f>
        <v>0</v>
      </c>
      <c r="K1370" s="177">
        <f>IF(OR(COUNTIF($B$2:$B1369,Input!$F1386)&lt;1,COUNTIF($O$2:$O1369,Input!$C1386)&lt;1),Input!O1386,0)</f>
        <v>0</v>
      </c>
      <c r="L1370" s="177">
        <f>IF(OR(COUNTIF($B$2:$B1369,Input!$F1386)&lt;1,COUNTIF($O$2:$O1369,Input!$C1386)&lt;1),Input!P1386,0)</f>
        <v>0</v>
      </c>
      <c r="M1370" s="129" t="str">
        <f t="shared" si="176"/>
        <v/>
      </c>
      <c r="N1370" s="161">
        <f t="shared" si="182"/>
        <v>0</v>
      </c>
      <c r="O1370" s="168">
        <f>Input!C1386</f>
        <v>0</v>
      </c>
      <c r="P1370" s="168"/>
      <c r="R1370" s="131">
        <f t="shared" si="183"/>
        <v>0</v>
      </c>
      <c r="S1370" s="133" t="str">
        <f t="shared" si="177"/>
        <v xml:space="preserve"> </v>
      </c>
      <c r="T1370" s="133"/>
      <c r="U1370" s="132" t="str">
        <f>_xlfn.IFNA(IF($D1370=0,LOOKUP($F1370,{0.1,0.2,0.3,0.4,0.5,0.6,0.7,0.8,0.9,1},{22,34,46,58,70,82,94,106,118,130}),""),"")</f>
        <v/>
      </c>
      <c r="V1370" s="132" t="str">
        <f>_xlfn.IFNA(IF($D1370=1,LOOKUP($F1370,{0.1,0.2,0.3,0.4,0.5,0.6,0.7,0.8,0.9,1},{23,35,47,59,71,83,95,107,119,131}),""),"")</f>
        <v/>
      </c>
      <c r="W1370" s="132" t="str">
        <f>_xlfn.IFNA(IF($D1370=2,LOOKUP($F1370,{0.1,0.2,0.3,0.4,0.5,0.6,0.7,0.8,0.9,1},{24,36,48,60,72,84,96,108,120,132}),""),"")</f>
        <v/>
      </c>
      <c r="X1370" s="132" t="str">
        <f>_xlfn.IFNA(IF($D1370=3,LOOKUP($F1370,{0.1,0.2,0.3,0.4,0.5,0.6,0.7,0.8,0.9,1},{25,37,49,61,73,85,97,109,121,133}),""),"")</f>
        <v/>
      </c>
      <c r="Y1370" s="132" t="str">
        <f>_xlfn.IFNA(IF($D1370=4,LOOKUP($F1370,{0.1,0.2,0.3,0.4,0.5,0.6,0.7,0.8,0.9,1},{26,38,50,62,74,86,98,110,122,134}),""),"")</f>
        <v/>
      </c>
      <c r="Z1370" s="132" t="str">
        <f>_xlfn.IFNA(IF($D1370=5,LOOKUP($F1370,{0.1,0.2,0.3,0.4,0.5,0.6,0.7,0.8,0.9,1},{27,39,51,63,75,87,99,111,123,135}),""),"")</f>
        <v/>
      </c>
      <c r="AA1370" s="132">
        <f t="shared" si="178"/>
        <v>0</v>
      </c>
      <c r="AB1370" s="132" t="str">
        <f t="shared" si="179"/>
        <v>00</v>
      </c>
      <c r="AC1370" s="82" t="e">
        <f>VLOOKUP(AB1370,'AMI Ref'!T:U,2,FALSE)</f>
        <v>#N/A</v>
      </c>
      <c r="AD1370" s="124"/>
      <c r="AE1370" s="81" t="str">
        <f>_xlfn.IFNA(IF($D1370=0,IF($J1370="Not Paid by Tenant",0,INDEX('AMI Ref'!$K$5:$N$5,MATCH($J1370,{"Oil","Gas","Electric - Other","ELECTRIC - HEAT PUMP"},0))),0),"")</f>
        <v/>
      </c>
      <c r="AF1370" s="81">
        <f>_xlfn.IFNA(IF($D1370=1,IF($J1370="Not Paid by Tenant",0,INDEX('AMI Ref'!$K$6:$N$6,MATCH($J1370,{"Oil","Gas","Electric - Other","ELECTRIC - HEAT PUMP"},0))),0),"")</f>
        <v>0</v>
      </c>
      <c r="AG1370" s="81">
        <f>_xlfn.IFNA(IF($D1370=2,IF($J1370="Not Paid by Tenant",0,INDEX('AMI Ref'!$K$7:$N$7,MATCH($J1370,{"Oil","Gas","Electric - Other","ELECTRIC - HEAT PUMP"},0))),0),"")</f>
        <v>0</v>
      </c>
      <c r="AH1370" s="81">
        <f>_xlfn.IFNA(IF($D1370=3,IF($J1370="Not Paid by Tenant",0,INDEX('AMI Ref'!$K$8:$N$8,MATCH($J1370,{"Oil","Gas","Electric - Other","ELECTRIC - HEAT PUMP"},0))),0),"")</f>
        <v>0</v>
      </c>
      <c r="AI1370" s="81">
        <f>_xlfn.IFNA(IF($D1370=4,IF($J1370="Not Paid by Tenant",0,INDEX('AMI Ref'!$K$9:$N$9,MATCH($J1370,{"Oil","Gas","Electric - Other","ELECTRIC - HEAT PUMP"},0))),0),"")</f>
        <v>0</v>
      </c>
      <c r="AJ1370" s="81">
        <f>_xlfn.IFNA(IF($D1370=5,IF($J1370="Not Paid by Tenant",0,INDEX('AMI Ref'!$K$10:$N$10,MATCH($J1370,{"Oil","Gas","Electric - Other","ELECTRIC - HEAT PUMP"},0))),0),"")</f>
        <v>0</v>
      </c>
      <c r="AK1370" s="128"/>
      <c r="AL1370" s="81" t="str">
        <f>_xlfn.IFNA(IF($D1370=0,IF($K1370="Not Paid by Tenant",0,INDEX('AMI Ref'!$O$5:$R$5,MATCH($K1370,{"Oil","Gas","Electric - Other","Electric ccASHP - split"},0))),0),"")</f>
        <v/>
      </c>
      <c r="AM1370" s="81">
        <f>_xlfn.IFNA(IF($D1370=1,IF($K1370="Not Paid by Tenant",0,INDEX('AMI Ref'!$O$6:$R$6,MATCH($K1370,{"Oil","Gas","Electric - Other","Electric ccASHP - split"},0))),0),"")</f>
        <v>0</v>
      </c>
      <c r="AN1370" s="81">
        <f>_xlfn.IFNA(IF($D1370=2,IF($K1370="Not Paid by Tenant",0,INDEX('AMI Ref'!$O$7:$R$7,MATCH($K1370,{"Oil","Gas","Electric - Other","Electric ccASHP - split"},0))),0),"")</f>
        <v>0</v>
      </c>
      <c r="AO1370" s="81">
        <f>_xlfn.IFNA(IF($D1370=3,IF($K1370="Not Paid by Tenant",0,INDEX('AMI Ref'!$O$8:$R$8,MATCH($K1370,{"Oil","Gas","Electric - Other","Electric ccASHP - split"},0))),0),"")</f>
        <v>0</v>
      </c>
      <c r="AP1370" s="81">
        <f>_xlfn.IFNA(IF($D1370=4,IF($K1370="Not Paid by Tenant",0,INDEX('AMI Ref'!$O$9:$R$9,MATCH($K1370,{"Oil","Gas","Electric - Other","Electric ccASHP - split"},0))),0),"")</f>
        <v>0</v>
      </c>
      <c r="AQ1370" s="81">
        <f>_xlfn.IFNA(IF($D1370=5,IF($K1370="Not Paid by Tenant",0,INDEX('AMI Ref'!$O$10:$R$10,MATCH($K1370,{"Oil","Gas","Electric - Other","Electric ccASHP - split"},0))),0),"")</f>
        <v>0</v>
      </c>
      <c r="AR1370" s="124">
        <f t="shared" si="180"/>
        <v>0</v>
      </c>
      <c r="AS1370" s="123" t="e">
        <f t="shared" si="181"/>
        <v>#N/A</v>
      </c>
    </row>
    <row r="1371" spans="1:45" x14ac:dyDescent="0.2">
      <c r="A1371" s="130">
        <v>1369</v>
      </c>
      <c r="B1371" s="177">
        <f>IF(OR(COUNTIF($B$2:$B1370,Input!$F1387)&lt;1,COUNTIF($O$2:$O1370,Input!$C1387)&lt;1),Input!F1387,0)</f>
        <v>0</v>
      </c>
      <c r="C1371" s="177">
        <f>IF(OR(COUNTIF($B$2:$B1370,Input!$F1387)&lt;1,COUNTIF($O$2:$O1370,Input!$C1387)&lt;1),Input!G1387,0)</f>
        <v>0</v>
      </c>
      <c r="D1371" s="177">
        <f>IF(OR(COUNTIF($B$2:$B1370,Input!$F1387)&lt;1,COUNTIF($O$2:$O1370,Input!$C1387)&lt;1),Input!H1387,0)</f>
        <v>0</v>
      </c>
      <c r="E1371" s="177">
        <f>IF(OR(COUNTIF($B$2:$B1370,Input!$F1387)&lt;1,COUNTIF($O$2:$O1370,Input!$C1387)&lt;1),Input!I1387,0)</f>
        <v>0</v>
      </c>
      <c r="F1371" s="177">
        <f>IF(OR(COUNTIF($B$2:$B1370,Input!$F1387)&lt;1,COUNTIF($O$2:$O1370,Input!$C1387)&lt;1),Input!J1387,0)</f>
        <v>0</v>
      </c>
      <c r="G1371" s="177">
        <f>IF(OR(COUNTIF($B$2:$B1370,Input!$F1387)&lt;1,COUNTIF($O$2:$O1370,Input!$C1387)&lt;1),Input!K1387,0)</f>
        <v>0</v>
      </c>
      <c r="H1371" s="177">
        <f>IF(OR(COUNTIF($B$2:$B1370,Input!$F1387)&lt;1,COUNTIF($O$2:$O1370,Input!$C1387)&lt;1),Input!L1387,0)</f>
        <v>0</v>
      </c>
      <c r="I1371" s="177">
        <f>IF(OR(COUNTIF($B$2:$B1370,Input!$F1387)&lt;1,COUNTIF($O$2:$O1370,Input!$C1387)&lt;1),Input!M1387,0)</f>
        <v>0</v>
      </c>
      <c r="J1371" s="177">
        <f>IF(OR(COUNTIF($B$2:$B1370,Input!$F1387)&lt;1,COUNTIF($O$2:$O1370,Input!$C1387)&lt;1),Input!N1387,0)</f>
        <v>0</v>
      </c>
      <c r="K1371" s="177">
        <f>IF(OR(COUNTIF($B$2:$B1370,Input!$F1387)&lt;1,COUNTIF($O$2:$O1370,Input!$C1387)&lt;1),Input!O1387,0)</f>
        <v>0</v>
      </c>
      <c r="L1371" s="177">
        <f>IF(OR(COUNTIF($B$2:$B1370,Input!$F1387)&lt;1,COUNTIF($O$2:$O1370,Input!$C1387)&lt;1),Input!P1387,0)</f>
        <v>0</v>
      </c>
      <c r="M1371" s="129" t="str">
        <f t="shared" si="176"/>
        <v/>
      </c>
      <c r="N1371" s="161">
        <f t="shared" si="182"/>
        <v>0</v>
      </c>
      <c r="O1371" s="168">
        <f>Input!C1387</f>
        <v>0</v>
      </c>
      <c r="P1371" s="168"/>
      <c r="R1371" s="131">
        <f t="shared" si="183"/>
        <v>0</v>
      </c>
      <c r="S1371" s="133" t="str">
        <f t="shared" si="177"/>
        <v xml:space="preserve"> </v>
      </c>
      <c r="T1371" s="133"/>
      <c r="U1371" s="132" t="str">
        <f>_xlfn.IFNA(IF($D1371=0,LOOKUP($F1371,{0.1,0.2,0.3,0.4,0.5,0.6,0.7,0.8,0.9,1},{22,34,46,58,70,82,94,106,118,130}),""),"")</f>
        <v/>
      </c>
      <c r="V1371" s="132" t="str">
        <f>_xlfn.IFNA(IF($D1371=1,LOOKUP($F1371,{0.1,0.2,0.3,0.4,0.5,0.6,0.7,0.8,0.9,1},{23,35,47,59,71,83,95,107,119,131}),""),"")</f>
        <v/>
      </c>
      <c r="W1371" s="132" t="str">
        <f>_xlfn.IFNA(IF($D1371=2,LOOKUP($F1371,{0.1,0.2,0.3,0.4,0.5,0.6,0.7,0.8,0.9,1},{24,36,48,60,72,84,96,108,120,132}),""),"")</f>
        <v/>
      </c>
      <c r="X1371" s="132" t="str">
        <f>_xlfn.IFNA(IF($D1371=3,LOOKUP($F1371,{0.1,0.2,0.3,0.4,0.5,0.6,0.7,0.8,0.9,1},{25,37,49,61,73,85,97,109,121,133}),""),"")</f>
        <v/>
      </c>
      <c r="Y1371" s="132" t="str">
        <f>_xlfn.IFNA(IF($D1371=4,LOOKUP($F1371,{0.1,0.2,0.3,0.4,0.5,0.6,0.7,0.8,0.9,1},{26,38,50,62,74,86,98,110,122,134}),""),"")</f>
        <v/>
      </c>
      <c r="Z1371" s="132" t="str">
        <f>_xlfn.IFNA(IF($D1371=5,LOOKUP($F1371,{0.1,0.2,0.3,0.4,0.5,0.6,0.7,0.8,0.9,1},{27,39,51,63,75,87,99,111,123,135}),""),"")</f>
        <v/>
      </c>
      <c r="AA1371" s="132">
        <f t="shared" si="178"/>
        <v>0</v>
      </c>
      <c r="AB1371" s="132" t="str">
        <f t="shared" si="179"/>
        <v>00</v>
      </c>
      <c r="AC1371" s="82" t="e">
        <f>VLOOKUP(AB1371,'AMI Ref'!T:U,2,FALSE)</f>
        <v>#N/A</v>
      </c>
      <c r="AD1371" s="124"/>
      <c r="AE1371" s="81" t="str">
        <f>_xlfn.IFNA(IF($D1371=0,IF($J1371="Not Paid by Tenant",0,INDEX('AMI Ref'!$K$5:$N$5,MATCH($J1371,{"Oil","Gas","Electric - Other","ELECTRIC - HEAT PUMP"},0))),0),"")</f>
        <v/>
      </c>
      <c r="AF1371" s="81">
        <f>_xlfn.IFNA(IF($D1371=1,IF($J1371="Not Paid by Tenant",0,INDEX('AMI Ref'!$K$6:$N$6,MATCH($J1371,{"Oil","Gas","Electric - Other","ELECTRIC - HEAT PUMP"},0))),0),"")</f>
        <v>0</v>
      </c>
      <c r="AG1371" s="81">
        <f>_xlfn.IFNA(IF($D1371=2,IF($J1371="Not Paid by Tenant",0,INDEX('AMI Ref'!$K$7:$N$7,MATCH($J1371,{"Oil","Gas","Electric - Other","ELECTRIC - HEAT PUMP"},0))),0),"")</f>
        <v>0</v>
      </c>
      <c r="AH1371" s="81">
        <f>_xlfn.IFNA(IF($D1371=3,IF($J1371="Not Paid by Tenant",0,INDEX('AMI Ref'!$K$8:$N$8,MATCH($J1371,{"Oil","Gas","Electric - Other","ELECTRIC - HEAT PUMP"},0))),0),"")</f>
        <v>0</v>
      </c>
      <c r="AI1371" s="81">
        <f>_xlfn.IFNA(IF($D1371=4,IF($J1371="Not Paid by Tenant",0,INDEX('AMI Ref'!$K$9:$N$9,MATCH($J1371,{"Oil","Gas","Electric - Other","ELECTRIC - HEAT PUMP"},0))),0),"")</f>
        <v>0</v>
      </c>
      <c r="AJ1371" s="81">
        <f>_xlfn.IFNA(IF($D1371=5,IF($J1371="Not Paid by Tenant",0,INDEX('AMI Ref'!$K$10:$N$10,MATCH($J1371,{"Oil","Gas","Electric - Other","ELECTRIC - HEAT PUMP"},0))),0),"")</f>
        <v>0</v>
      </c>
      <c r="AK1371" s="128"/>
      <c r="AL1371" s="81" t="str">
        <f>_xlfn.IFNA(IF($D1371=0,IF($K1371="Not Paid by Tenant",0,INDEX('AMI Ref'!$O$5:$R$5,MATCH($K1371,{"Oil","Gas","Electric - Other","Electric ccASHP - split"},0))),0),"")</f>
        <v/>
      </c>
      <c r="AM1371" s="81">
        <f>_xlfn.IFNA(IF($D1371=1,IF($K1371="Not Paid by Tenant",0,INDEX('AMI Ref'!$O$6:$R$6,MATCH($K1371,{"Oil","Gas","Electric - Other","Electric ccASHP - split"},0))),0),"")</f>
        <v>0</v>
      </c>
      <c r="AN1371" s="81">
        <f>_xlfn.IFNA(IF($D1371=2,IF($K1371="Not Paid by Tenant",0,INDEX('AMI Ref'!$O$7:$R$7,MATCH($K1371,{"Oil","Gas","Electric - Other","Electric ccASHP - split"},0))),0),"")</f>
        <v>0</v>
      </c>
      <c r="AO1371" s="81">
        <f>_xlfn.IFNA(IF($D1371=3,IF($K1371="Not Paid by Tenant",0,INDEX('AMI Ref'!$O$8:$R$8,MATCH($K1371,{"Oil","Gas","Electric - Other","Electric ccASHP - split"},0))),0),"")</f>
        <v>0</v>
      </c>
      <c r="AP1371" s="81">
        <f>_xlfn.IFNA(IF($D1371=4,IF($K1371="Not Paid by Tenant",0,INDEX('AMI Ref'!$O$9:$R$9,MATCH($K1371,{"Oil","Gas","Electric - Other","Electric ccASHP - split"},0))),0),"")</f>
        <v>0</v>
      </c>
      <c r="AQ1371" s="81">
        <f>_xlfn.IFNA(IF($D1371=5,IF($K1371="Not Paid by Tenant",0,INDEX('AMI Ref'!$O$10:$R$10,MATCH($K1371,{"Oil","Gas","Electric - Other","Electric ccASHP - split"},0))),0),"")</f>
        <v>0</v>
      </c>
      <c r="AR1371" s="124">
        <f t="shared" si="180"/>
        <v>0</v>
      </c>
      <c r="AS1371" s="123" t="e">
        <f t="shared" si="181"/>
        <v>#N/A</v>
      </c>
    </row>
    <row r="1372" spans="1:45" x14ac:dyDescent="0.2">
      <c r="A1372" s="130">
        <v>1370</v>
      </c>
      <c r="B1372" s="177">
        <f>IF(OR(COUNTIF($B$2:$B1371,Input!$F1388)&lt;1,COUNTIF($O$2:$O1371,Input!$C1388)&lt;1),Input!F1388,0)</f>
        <v>0</v>
      </c>
      <c r="C1372" s="177">
        <f>IF(OR(COUNTIF($B$2:$B1371,Input!$F1388)&lt;1,COUNTIF($O$2:$O1371,Input!$C1388)&lt;1),Input!G1388,0)</f>
        <v>0</v>
      </c>
      <c r="D1372" s="177">
        <f>IF(OR(COUNTIF($B$2:$B1371,Input!$F1388)&lt;1,COUNTIF($O$2:$O1371,Input!$C1388)&lt;1),Input!H1388,0)</f>
        <v>0</v>
      </c>
      <c r="E1372" s="177">
        <f>IF(OR(COUNTIF($B$2:$B1371,Input!$F1388)&lt;1,COUNTIF($O$2:$O1371,Input!$C1388)&lt;1),Input!I1388,0)</f>
        <v>0</v>
      </c>
      <c r="F1372" s="177">
        <f>IF(OR(COUNTIF($B$2:$B1371,Input!$F1388)&lt;1,COUNTIF($O$2:$O1371,Input!$C1388)&lt;1),Input!J1388,0)</f>
        <v>0</v>
      </c>
      <c r="G1372" s="177">
        <f>IF(OR(COUNTIF($B$2:$B1371,Input!$F1388)&lt;1,COUNTIF($O$2:$O1371,Input!$C1388)&lt;1),Input!K1388,0)</f>
        <v>0</v>
      </c>
      <c r="H1372" s="177">
        <f>IF(OR(COUNTIF($B$2:$B1371,Input!$F1388)&lt;1,COUNTIF($O$2:$O1371,Input!$C1388)&lt;1),Input!L1388,0)</f>
        <v>0</v>
      </c>
      <c r="I1372" s="177">
        <f>IF(OR(COUNTIF($B$2:$B1371,Input!$F1388)&lt;1,COUNTIF($O$2:$O1371,Input!$C1388)&lt;1),Input!M1388,0)</f>
        <v>0</v>
      </c>
      <c r="J1372" s="177">
        <f>IF(OR(COUNTIF($B$2:$B1371,Input!$F1388)&lt;1,COUNTIF($O$2:$O1371,Input!$C1388)&lt;1),Input!N1388,0)</f>
        <v>0</v>
      </c>
      <c r="K1372" s="177">
        <f>IF(OR(COUNTIF($B$2:$B1371,Input!$F1388)&lt;1,COUNTIF($O$2:$O1371,Input!$C1388)&lt;1),Input!O1388,0)</f>
        <v>0</v>
      </c>
      <c r="L1372" s="177">
        <f>IF(OR(COUNTIF($B$2:$B1371,Input!$F1388)&lt;1,COUNTIF($O$2:$O1371,Input!$C1388)&lt;1),Input!P1388,0)</f>
        <v>0</v>
      </c>
      <c r="M1372" s="129" t="str">
        <f t="shared" si="176"/>
        <v/>
      </c>
      <c r="N1372" s="161">
        <f t="shared" si="182"/>
        <v>0</v>
      </c>
      <c r="O1372" s="168">
        <f>Input!C1388</f>
        <v>0</v>
      </c>
      <c r="P1372" s="168"/>
      <c r="R1372" s="131">
        <f t="shared" si="183"/>
        <v>0</v>
      </c>
      <c r="S1372" s="133" t="str">
        <f t="shared" si="177"/>
        <v xml:space="preserve"> </v>
      </c>
      <c r="T1372" s="133"/>
      <c r="U1372" s="132" t="str">
        <f>_xlfn.IFNA(IF($D1372=0,LOOKUP($F1372,{0.1,0.2,0.3,0.4,0.5,0.6,0.7,0.8,0.9,1},{22,34,46,58,70,82,94,106,118,130}),""),"")</f>
        <v/>
      </c>
      <c r="V1372" s="132" t="str">
        <f>_xlfn.IFNA(IF($D1372=1,LOOKUP($F1372,{0.1,0.2,0.3,0.4,0.5,0.6,0.7,0.8,0.9,1},{23,35,47,59,71,83,95,107,119,131}),""),"")</f>
        <v/>
      </c>
      <c r="W1372" s="132" t="str">
        <f>_xlfn.IFNA(IF($D1372=2,LOOKUP($F1372,{0.1,0.2,0.3,0.4,0.5,0.6,0.7,0.8,0.9,1},{24,36,48,60,72,84,96,108,120,132}),""),"")</f>
        <v/>
      </c>
      <c r="X1372" s="132" t="str">
        <f>_xlfn.IFNA(IF($D1372=3,LOOKUP($F1372,{0.1,0.2,0.3,0.4,0.5,0.6,0.7,0.8,0.9,1},{25,37,49,61,73,85,97,109,121,133}),""),"")</f>
        <v/>
      </c>
      <c r="Y1372" s="132" t="str">
        <f>_xlfn.IFNA(IF($D1372=4,LOOKUP($F1372,{0.1,0.2,0.3,0.4,0.5,0.6,0.7,0.8,0.9,1},{26,38,50,62,74,86,98,110,122,134}),""),"")</f>
        <v/>
      </c>
      <c r="Z1372" s="132" t="str">
        <f>_xlfn.IFNA(IF($D1372=5,LOOKUP($F1372,{0.1,0.2,0.3,0.4,0.5,0.6,0.7,0.8,0.9,1},{27,39,51,63,75,87,99,111,123,135}),""),"")</f>
        <v/>
      </c>
      <c r="AA1372" s="132">
        <f t="shared" si="178"/>
        <v>0</v>
      </c>
      <c r="AB1372" s="132" t="str">
        <f t="shared" si="179"/>
        <v>00</v>
      </c>
      <c r="AC1372" s="82" t="e">
        <f>VLOOKUP(AB1372,'AMI Ref'!T:U,2,FALSE)</f>
        <v>#N/A</v>
      </c>
      <c r="AD1372" s="124"/>
      <c r="AE1372" s="81" t="str">
        <f>_xlfn.IFNA(IF($D1372=0,IF($J1372="Not Paid by Tenant",0,INDEX('AMI Ref'!$K$5:$N$5,MATCH($J1372,{"Oil","Gas","Electric - Other","ELECTRIC - HEAT PUMP"},0))),0),"")</f>
        <v/>
      </c>
      <c r="AF1372" s="81">
        <f>_xlfn.IFNA(IF($D1372=1,IF($J1372="Not Paid by Tenant",0,INDEX('AMI Ref'!$K$6:$N$6,MATCH($J1372,{"Oil","Gas","Electric - Other","ELECTRIC - HEAT PUMP"},0))),0),"")</f>
        <v>0</v>
      </c>
      <c r="AG1372" s="81">
        <f>_xlfn.IFNA(IF($D1372=2,IF($J1372="Not Paid by Tenant",0,INDEX('AMI Ref'!$K$7:$N$7,MATCH($J1372,{"Oil","Gas","Electric - Other","ELECTRIC - HEAT PUMP"},0))),0),"")</f>
        <v>0</v>
      </c>
      <c r="AH1372" s="81">
        <f>_xlfn.IFNA(IF($D1372=3,IF($J1372="Not Paid by Tenant",0,INDEX('AMI Ref'!$K$8:$N$8,MATCH($J1372,{"Oil","Gas","Electric - Other","ELECTRIC - HEAT PUMP"},0))),0),"")</f>
        <v>0</v>
      </c>
      <c r="AI1372" s="81">
        <f>_xlfn.IFNA(IF($D1372=4,IF($J1372="Not Paid by Tenant",0,INDEX('AMI Ref'!$K$9:$N$9,MATCH($J1372,{"Oil","Gas","Electric - Other","ELECTRIC - HEAT PUMP"},0))),0),"")</f>
        <v>0</v>
      </c>
      <c r="AJ1372" s="81">
        <f>_xlfn.IFNA(IF($D1372=5,IF($J1372="Not Paid by Tenant",0,INDEX('AMI Ref'!$K$10:$N$10,MATCH($J1372,{"Oil","Gas","Electric - Other","ELECTRIC - HEAT PUMP"},0))),0),"")</f>
        <v>0</v>
      </c>
      <c r="AK1372" s="128"/>
      <c r="AL1372" s="81" t="str">
        <f>_xlfn.IFNA(IF($D1372=0,IF($K1372="Not Paid by Tenant",0,INDEX('AMI Ref'!$O$5:$R$5,MATCH($K1372,{"Oil","Gas","Electric - Other","Electric ccASHP - split"},0))),0),"")</f>
        <v/>
      </c>
      <c r="AM1372" s="81">
        <f>_xlfn.IFNA(IF($D1372=1,IF($K1372="Not Paid by Tenant",0,INDEX('AMI Ref'!$O$6:$R$6,MATCH($K1372,{"Oil","Gas","Electric - Other","Electric ccASHP - split"},0))),0),"")</f>
        <v>0</v>
      </c>
      <c r="AN1372" s="81">
        <f>_xlfn.IFNA(IF($D1372=2,IF($K1372="Not Paid by Tenant",0,INDEX('AMI Ref'!$O$7:$R$7,MATCH($K1372,{"Oil","Gas","Electric - Other","Electric ccASHP - split"},0))),0),"")</f>
        <v>0</v>
      </c>
      <c r="AO1372" s="81">
        <f>_xlfn.IFNA(IF($D1372=3,IF($K1372="Not Paid by Tenant",0,INDEX('AMI Ref'!$O$8:$R$8,MATCH($K1372,{"Oil","Gas","Electric - Other","Electric ccASHP - split"},0))),0),"")</f>
        <v>0</v>
      </c>
      <c r="AP1372" s="81">
        <f>_xlfn.IFNA(IF($D1372=4,IF($K1372="Not Paid by Tenant",0,INDEX('AMI Ref'!$O$9:$R$9,MATCH($K1372,{"Oil","Gas","Electric - Other","Electric ccASHP - split"},0))),0),"")</f>
        <v>0</v>
      </c>
      <c r="AQ1372" s="81">
        <f>_xlfn.IFNA(IF($D1372=5,IF($K1372="Not Paid by Tenant",0,INDEX('AMI Ref'!$O$10:$R$10,MATCH($K1372,{"Oil","Gas","Electric - Other","Electric ccASHP - split"},0))),0),"")</f>
        <v>0</v>
      </c>
      <c r="AR1372" s="124">
        <f t="shared" si="180"/>
        <v>0</v>
      </c>
      <c r="AS1372" s="123" t="e">
        <f t="shared" si="181"/>
        <v>#N/A</v>
      </c>
    </row>
    <row r="1373" spans="1:45" x14ac:dyDescent="0.2">
      <c r="A1373" s="130">
        <v>1371</v>
      </c>
      <c r="B1373" s="177">
        <f>IF(OR(COUNTIF($B$2:$B1372,Input!$F1389)&lt;1,COUNTIF($O$2:$O1372,Input!$C1389)&lt;1),Input!F1389,0)</f>
        <v>0</v>
      </c>
      <c r="C1373" s="177">
        <f>IF(OR(COUNTIF($B$2:$B1372,Input!$F1389)&lt;1,COUNTIF($O$2:$O1372,Input!$C1389)&lt;1),Input!G1389,0)</f>
        <v>0</v>
      </c>
      <c r="D1373" s="177">
        <f>IF(OR(COUNTIF($B$2:$B1372,Input!$F1389)&lt;1,COUNTIF($O$2:$O1372,Input!$C1389)&lt;1),Input!H1389,0)</f>
        <v>0</v>
      </c>
      <c r="E1373" s="177">
        <f>IF(OR(COUNTIF($B$2:$B1372,Input!$F1389)&lt;1,COUNTIF($O$2:$O1372,Input!$C1389)&lt;1),Input!I1389,0)</f>
        <v>0</v>
      </c>
      <c r="F1373" s="177">
        <f>IF(OR(COUNTIF($B$2:$B1372,Input!$F1389)&lt;1,COUNTIF($O$2:$O1372,Input!$C1389)&lt;1),Input!J1389,0)</f>
        <v>0</v>
      </c>
      <c r="G1373" s="177">
        <f>IF(OR(COUNTIF($B$2:$B1372,Input!$F1389)&lt;1,COUNTIF($O$2:$O1372,Input!$C1389)&lt;1),Input!K1389,0)</f>
        <v>0</v>
      </c>
      <c r="H1373" s="177">
        <f>IF(OR(COUNTIF($B$2:$B1372,Input!$F1389)&lt;1,COUNTIF($O$2:$O1372,Input!$C1389)&lt;1),Input!L1389,0)</f>
        <v>0</v>
      </c>
      <c r="I1373" s="177">
        <f>IF(OR(COUNTIF($B$2:$B1372,Input!$F1389)&lt;1,COUNTIF($O$2:$O1372,Input!$C1389)&lt;1),Input!M1389,0)</f>
        <v>0</v>
      </c>
      <c r="J1373" s="177">
        <f>IF(OR(COUNTIF($B$2:$B1372,Input!$F1389)&lt;1,COUNTIF($O$2:$O1372,Input!$C1389)&lt;1),Input!N1389,0)</f>
        <v>0</v>
      </c>
      <c r="K1373" s="177">
        <f>IF(OR(COUNTIF($B$2:$B1372,Input!$F1389)&lt;1,COUNTIF($O$2:$O1372,Input!$C1389)&lt;1),Input!O1389,0)</f>
        <v>0</v>
      </c>
      <c r="L1373" s="177">
        <f>IF(OR(COUNTIF($B$2:$B1372,Input!$F1389)&lt;1,COUNTIF($O$2:$O1372,Input!$C1389)&lt;1),Input!P1389,0)</f>
        <v>0</v>
      </c>
      <c r="M1373" s="129" t="str">
        <f t="shared" si="176"/>
        <v/>
      </c>
      <c r="N1373" s="161">
        <f t="shared" si="182"/>
        <v>0</v>
      </c>
      <c r="O1373" s="168">
        <f>Input!C1389</f>
        <v>0</v>
      </c>
      <c r="P1373" s="168"/>
      <c r="R1373" s="131">
        <f t="shared" si="183"/>
        <v>0</v>
      </c>
      <c r="S1373" s="133" t="str">
        <f t="shared" si="177"/>
        <v xml:space="preserve"> </v>
      </c>
      <c r="T1373" s="133"/>
      <c r="U1373" s="132" t="str">
        <f>_xlfn.IFNA(IF($D1373=0,LOOKUP($F1373,{0.1,0.2,0.3,0.4,0.5,0.6,0.7,0.8,0.9,1},{22,34,46,58,70,82,94,106,118,130}),""),"")</f>
        <v/>
      </c>
      <c r="V1373" s="132" t="str">
        <f>_xlfn.IFNA(IF($D1373=1,LOOKUP($F1373,{0.1,0.2,0.3,0.4,0.5,0.6,0.7,0.8,0.9,1},{23,35,47,59,71,83,95,107,119,131}),""),"")</f>
        <v/>
      </c>
      <c r="W1373" s="132" t="str">
        <f>_xlfn.IFNA(IF($D1373=2,LOOKUP($F1373,{0.1,0.2,0.3,0.4,0.5,0.6,0.7,0.8,0.9,1},{24,36,48,60,72,84,96,108,120,132}),""),"")</f>
        <v/>
      </c>
      <c r="X1373" s="132" t="str">
        <f>_xlfn.IFNA(IF($D1373=3,LOOKUP($F1373,{0.1,0.2,0.3,0.4,0.5,0.6,0.7,0.8,0.9,1},{25,37,49,61,73,85,97,109,121,133}),""),"")</f>
        <v/>
      </c>
      <c r="Y1373" s="132" t="str">
        <f>_xlfn.IFNA(IF($D1373=4,LOOKUP($F1373,{0.1,0.2,0.3,0.4,0.5,0.6,0.7,0.8,0.9,1},{26,38,50,62,74,86,98,110,122,134}),""),"")</f>
        <v/>
      </c>
      <c r="Z1373" s="132" t="str">
        <f>_xlfn.IFNA(IF($D1373=5,LOOKUP($F1373,{0.1,0.2,0.3,0.4,0.5,0.6,0.7,0.8,0.9,1},{27,39,51,63,75,87,99,111,123,135}),""),"")</f>
        <v/>
      </c>
      <c r="AA1373" s="132">
        <f t="shared" si="178"/>
        <v>0</v>
      </c>
      <c r="AB1373" s="132" t="str">
        <f t="shared" si="179"/>
        <v>00</v>
      </c>
      <c r="AC1373" s="82" t="e">
        <f>VLOOKUP(AB1373,'AMI Ref'!T:U,2,FALSE)</f>
        <v>#N/A</v>
      </c>
      <c r="AD1373" s="124"/>
      <c r="AE1373" s="81" t="str">
        <f>_xlfn.IFNA(IF($D1373=0,IF($J1373="Not Paid by Tenant",0,INDEX('AMI Ref'!$K$5:$N$5,MATCH($J1373,{"Oil","Gas","Electric - Other","ELECTRIC - HEAT PUMP"},0))),0),"")</f>
        <v/>
      </c>
      <c r="AF1373" s="81">
        <f>_xlfn.IFNA(IF($D1373=1,IF($J1373="Not Paid by Tenant",0,INDEX('AMI Ref'!$K$6:$N$6,MATCH($J1373,{"Oil","Gas","Electric - Other","ELECTRIC - HEAT PUMP"},0))),0),"")</f>
        <v>0</v>
      </c>
      <c r="AG1373" s="81">
        <f>_xlfn.IFNA(IF($D1373=2,IF($J1373="Not Paid by Tenant",0,INDEX('AMI Ref'!$K$7:$N$7,MATCH($J1373,{"Oil","Gas","Electric - Other","ELECTRIC - HEAT PUMP"},0))),0),"")</f>
        <v>0</v>
      </c>
      <c r="AH1373" s="81">
        <f>_xlfn.IFNA(IF($D1373=3,IF($J1373="Not Paid by Tenant",0,INDEX('AMI Ref'!$K$8:$N$8,MATCH($J1373,{"Oil","Gas","Electric - Other","ELECTRIC - HEAT PUMP"},0))),0),"")</f>
        <v>0</v>
      </c>
      <c r="AI1373" s="81">
        <f>_xlfn.IFNA(IF($D1373=4,IF($J1373="Not Paid by Tenant",0,INDEX('AMI Ref'!$K$9:$N$9,MATCH($J1373,{"Oil","Gas","Electric - Other","ELECTRIC - HEAT PUMP"},0))),0),"")</f>
        <v>0</v>
      </c>
      <c r="AJ1373" s="81">
        <f>_xlfn.IFNA(IF($D1373=5,IF($J1373="Not Paid by Tenant",0,INDEX('AMI Ref'!$K$10:$N$10,MATCH($J1373,{"Oil","Gas","Electric - Other","ELECTRIC - HEAT PUMP"},0))),0),"")</f>
        <v>0</v>
      </c>
      <c r="AK1373" s="128"/>
      <c r="AL1373" s="81" t="str">
        <f>_xlfn.IFNA(IF($D1373=0,IF($K1373="Not Paid by Tenant",0,INDEX('AMI Ref'!$O$5:$R$5,MATCH($K1373,{"Oil","Gas","Electric - Other","Electric ccASHP - split"},0))),0),"")</f>
        <v/>
      </c>
      <c r="AM1373" s="81">
        <f>_xlfn.IFNA(IF($D1373=1,IF($K1373="Not Paid by Tenant",0,INDEX('AMI Ref'!$O$6:$R$6,MATCH($K1373,{"Oil","Gas","Electric - Other","Electric ccASHP - split"},0))),0),"")</f>
        <v>0</v>
      </c>
      <c r="AN1373" s="81">
        <f>_xlfn.IFNA(IF($D1373=2,IF($K1373="Not Paid by Tenant",0,INDEX('AMI Ref'!$O$7:$R$7,MATCH($K1373,{"Oil","Gas","Electric - Other","Electric ccASHP - split"},0))),0),"")</f>
        <v>0</v>
      </c>
      <c r="AO1373" s="81">
        <f>_xlfn.IFNA(IF($D1373=3,IF($K1373="Not Paid by Tenant",0,INDEX('AMI Ref'!$O$8:$R$8,MATCH($K1373,{"Oil","Gas","Electric - Other","Electric ccASHP - split"},0))),0),"")</f>
        <v>0</v>
      </c>
      <c r="AP1373" s="81">
        <f>_xlfn.IFNA(IF($D1373=4,IF($K1373="Not Paid by Tenant",0,INDEX('AMI Ref'!$O$9:$R$9,MATCH($K1373,{"Oil","Gas","Electric - Other","Electric ccASHP - split"},0))),0),"")</f>
        <v>0</v>
      </c>
      <c r="AQ1373" s="81">
        <f>_xlfn.IFNA(IF($D1373=5,IF($K1373="Not Paid by Tenant",0,INDEX('AMI Ref'!$O$10:$R$10,MATCH($K1373,{"Oil","Gas","Electric - Other","Electric ccASHP - split"},0))),0),"")</f>
        <v>0</v>
      </c>
      <c r="AR1373" s="124">
        <f t="shared" si="180"/>
        <v>0</v>
      </c>
      <c r="AS1373" s="123" t="e">
        <f t="shared" si="181"/>
        <v>#N/A</v>
      </c>
    </row>
    <row r="1374" spans="1:45" x14ac:dyDescent="0.2">
      <c r="A1374" s="130">
        <v>1372</v>
      </c>
      <c r="B1374" s="177">
        <f>IF(OR(COUNTIF($B$2:$B1373,Input!$F1390)&lt;1,COUNTIF($O$2:$O1373,Input!$C1390)&lt;1),Input!F1390,0)</f>
        <v>0</v>
      </c>
      <c r="C1374" s="177">
        <f>IF(OR(COUNTIF($B$2:$B1373,Input!$F1390)&lt;1,COUNTIF($O$2:$O1373,Input!$C1390)&lt;1),Input!G1390,0)</f>
        <v>0</v>
      </c>
      <c r="D1374" s="177">
        <f>IF(OR(COUNTIF($B$2:$B1373,Input!$F1390)&lt;1,COUNTIF($O$2:$O1373,Input!$C1390)&lt;1),Input!H1390,0)</f>
        <v>0</v>
      </c>
      <c r="E1374" s="177">
        <f>IF(OR(COUNTIF($B$2:$B1373,Input!$F1390)&lt;1,COUNTIF($O$2:$O1373,Input!$C1390)&lt;1),Input!I1390,0)</f>
        <v>0</v>
      </c>
      <c r="F1374" s="177">
        <f>IF(OR(COUNTIF($B$2:$B1373,Input!$F1390)&lt;1,COUNTIF($O$2:$O1373,Input!$C1390)&lt;1),Input!J1390,0)</f>
        <v>0</v>
      </c>
      <c r="G1374" s="177">
        <f>IF(OR(COUNTIF($B$2:$B1373,Input!$F1390)&lt;1,COUNTIF($O$2:$O1373,Input!$C1390)&lt;1),Input!K1390,0)</f>
        <v>0</v>
      </c>
      <c r="H1374" s="177">
        <f>IF(OR(COUNTIF($B$2:$B1373,Input!$F1390)&lt;1,COUNTIF($O$2:$O1373,Input!$C1390)&lt;1),Input!L1390,0)</f>
        <v>0</v>
      </c>
      <c r="I1374" s="177">
        <f>IF(OR(COUNTIF($B$2:$B1373,Input!$F1390)&lt;1,COUNTIF($O$2:$O1373,Input!$C1390)&lt;1),Input!M1390,0)</f>
        <v>0</v>
      </c>
      <c r="J1374" s="177">
        <f>IF(OR(COUNTIF($B$2:$B1373,Input!$F1390)&lt;1,COUNTIF($O$2:$O1373,Input!$C1390)&lt;1),Input!N1390,0)</f>
        <v>0</v>
      </c>
      <c r="K1374" s="177">
        <f>IF(OR(COUNTIF($B$2:$B1373,Input!$F1390)&lt;1,COUNTIF($O$2:$O1373,Input!$C1390)&lt;1),Input!O1390,0)</f>
        <v>0</v>
      </c>
      <c r="L1374" s="177">
        <f>IF(OR(COUNTIF($B$2:$B1373,Input!$F1390)&lt;1,COUNTIF($O$2:$O1373,Input!$C1390)&lt;1),Input!P1390,0)</f>
        <v>0</v>
      </c>
      <c r="M1374" s="129" t="str">
        <f t="shared" si="176"/>
        <v/>
      </c>
      <c r="N1374" s="161">
        <f t="shared" si="182"/>
        <v>0</v>
      </c>
      <c r="O1374" s="168">
        <f>Input!C1390</f>
        <v>0</v>
      </c>
      <c r="P1374" s="168"/>
      <c r="R1374" s="131">
        <f t="shared" si="183"/>
        <v>0</v>
      </c>
      <c r="S1374" s="133" t="str">
        <f t="shared" si="177"/>
        <v xml:space="preserve"> </v>
      </c>
      <c r="T1374" s="133"/>
      <c r="U1374" s="132" t="str">
        <f>_xlfn.IFNA(IF($D1374=0,LOOKUP($F1374,{0.1,0.2,0.3,0.4,0.5,0.6,0.7,0.8,0.9,1},{22,34,46,58,70,82,94,106,118,130}),""),"")</f>
        <v/>
      </c>
      <c r="V1374" s="132" t="str">
        <f>_xlfn.IFNA(IF($D1374=1,LOOKUP($F1374,{0.1,0.2,0.3,0.4,0.5,0.6,0.7,0.8,0.9,1},{23,35,47,59,71,83,95,107,119,131}),""),"")</f>
        <v/>
      </c>
      <c r="W1374" s="132" t="str">
        <f>_xlfn.IFNA(IF($D1374=2,LOOKUP($F1374,{0.1,0.2,0.3,0.4,0.5,0.6,0.7,0.8,0.9,1},{24,36,48,60,72,84,96,108,120,132}),""),"")</f>
        <v/>
      </c>
      <c r="X1374" s="132" t="str">
        <f>_xlfn.IFNA(IF($D1374=3,LOOKUP($F1374,{0.1,0.2,0.3,0.4,0.5,0.6,0.7,0.8,0.9,1},{25,37,49,61,73,85,97,109,121,133}),""),"")</f>
        <v/>
      </c>
      <c r="Y1374" s="132" t="str">
        <f>_xlfn.IFNA(IF($D1374=4,LOOKUP($F1374,{0.1,0.2,0.3,0.4,0.5,0.6,0.7,0.8,0.9,1},{26,38,50,62,74,86,98,110,122,134}),""),"")</f>
        <v/>
      </c>
      <c r="Z1374" s="132" t="str">
        <f>_xlfn.IFNA(IF($D1374=5,LOOKUP($F1374,{0.1,0.2,0.3,0.4,0.5,0.6,0.7,0.8,0.9,1},{27,39,51,63,75,87,99,111,123,135}),""),"")</f>
        <v/>
      </c>
      <c r="AA1374" s="132">
        <f t="shared" si="178"/>
        <v>0</v>
      </c>
      <c r="AB1374" s="132" t="str">
        <f t="shared" si="179"/>
        <v>00</v>
      </c>
      <c r="AC1374" s="82" t="e">
        <f>VLOOKUP(AB1374,'AMI Ref'!T:U,2,FALSE)</f>
        <v>#N/A</v>
      </c>
      <c r="AD1374" s="124"/>
      <c r="AE1374" s="81" t="str">
        <f>_xlfn.IFNA(IF($D1374=0,IF($J1374="Not Paid by Tenant",0,INDEX('AMI Ref'!$K$5:$N$5,MATCH($J1374,{"Oil","Gas","Electric - Other","ELECTRIC - HEAT PUMP"},0))),0),"")</f>
        <v/>
      </c>
      <c r="AF1374" s="81">
        <f>_xlfn.IFNA(IF($D1374=1,IF($J1374="Not Paid by Tenant",0,INDEX('AMI Ref'!$K$6:$N$6,MATCH($J1374,{"Oil","Gas","Electric - Other","ELECTRIC - HEAT PUMP"},0))),0),"")</f>
        <v>0</v>
      </c>
      <c r="AG1374" s="81">
        <f>_xlfn.IFNA(IF($D1374=2,IF($J1374="Not Paid by Tenant",0,INDEX('AMI Ref'!$K$7:$N$7,MATCH($J1374,{"Oil","Gas","Electric - Other","ELECTRIC - HEAT PUMP"},0))),0),"")</f>
        <v>0</v>
      </c>
      <c r="AH1374" s="81">
        <f>_xlfn.IFNA(IF($D1374=3,IF($J1374="Not Paid by Tenant",0,INDEX('AMI Ref'!$K$8:$N$8,MATCH($J1374,{"Oil","Gas","Electric - Other","ELECTRIC - HEAT PUMP"},0))),0),"")</f>
        <v>0</v>
      </c>
      <c r="AI1374" s="81">
        <f>_xlfn.IFNA(IF($D1374=4,IF($J1374="Not Paid by Tenant",0,INDEX('AMI Ref'!$K$9:$N$9,MATCH($J1374,{"Oil","Gas","Electric - Other","ELECTRIC - HEAT PUMP"},0))),0),"")</f>
        <v>0</v>
      </c>
      <c r="AJ1374" s="81">
        <f>_xlfn.IFNA(IF($D1374=5,IF($J1374="Not Paid by Tenant",0,INDEX('AMI Ref'!$K$10:$N$10,MATCH($J1374,{"Oil","Gas","Electric - Other","ELECTRIC - HEAT PUMP"},0))),0),"")</f>
        <v>0</v>
      </c>
      <c r="AK1374" s="128"/>
      <c r="AL1374" s="81" t="str">
        <f>_xlfn.IFNA(IF($D1374=0,IF($K1374="Not Paid by Tenant",0,INDEX('AMI Ref'!$O$5:$R$5,MATCH($K1374,{"Oil","Gas","Electric - Other","Electric ccASHP - split"},0))),0),"")</f>
        <v/>
      </c>
      <c r="AM1374" s="81">
        <f>_xlfn.IFNA(IF($D1374=1,IF($K1374="Not Paid by Tenant",0,INDEX('AMI Ref'!$O$6:$R$6,MATCH($K1374,{"Oil","Gas","Electric - Other","Electric ccASHP - split"},0))),0),"")</f>
        <v>0</v>
      </c>
      <c r="AN1374" s="81">
        <f>_xlfn.IFNA(IF($D1374=2,IF($K1374="Not Paid by Tenant",0,INDEX('AMI Ref'!$O$7:$R$7,MATCH($K1374,{"Oil","Gas","Electric - Other","Electric ccASHP - split"},0))),0),"")</f>
        <v>0</v>
      </c>
      <c r="AO1374" s="81">
        <f>_xlfn.IFNA(IF($D1374=3,IF($K1374="Not Paid by Tenant",0,INDEX('AMI Ref'!$O$8:$R$8,MATCH($K1374,{"Oil","Gas","Electric - Other","Electric ccASHP - split"},0))),0),"")</f>
        <v>0</v>
      </c>
      <c r="AP1374" s="81">
        <f>_xlfn.IFNA(IF($D1374=4,IF($K1374="Not Paid by Tenant",0,INDEX('AMI Ref'!$O$9:$R$9,MATCH($K1374,{"Oil","Gas","Electric - Other","Electric ccASHP - split"},0))),0),"")</f>
        <v>0</v>
      </c>
      <c r="AQ1374" s="81">
        <f>_xlfn.IFNA(IF($D1374=5,IF($K1374="Not Paid by Tenant",0,INDEX('AMI Ref'!$O$10:$R$10,MATCH($K1374,{"Oil","Gas","Electric - Other","Electric ccASHP - split"},0))),0),"")</f>
        <v>0</v>
      </c>
      <c r="AR1374" s="124">
        <f t="shared" si="180"/>
        <v>0</v>
      </c>
      <c r="AS1374" s="123" t="e">
        <f t="shared" si="181"/>
        <v>#N/A</v>
      </c>
    </row>
    <row r="1375" spans="1:45" x14ac:dyDescent="0.2">
      <c r="A1375" s="130">
        <v>1373</v>
      </c>
      <c r="B1375" s="177">
        <f>IF(OR(COUNTIF($B$2:$B1374,Input!$F1391)&lt;1,COUNTIF($O$2:$O1374,Input!$C1391)&lt;1),Input!F1391,0)</f>
        <v>0</v>
      </c>
      <c r="C1375" s="177">
        <f>IF(OR(COUNTIF($B$2:$B1374,Input!$F1391)&lt;1,COUNTIF($O$2:$O1374,Input!$C1391)&lt;1),Input!G1391,0)</f>
        <v>0</v>
      </c>
      <c r="D1375" s="177">
        <f>IF(OR(COUNTIF($B$2:$B1374,Input!$F1391)&lt;1,COUNTIF($O$2:$O1374,Input!$C1391)&lt;1),Input!H1391,0)</f>
        <v>0</v>
      </c>
      <c r="E1375" s="177">
        <f>IF(OR(COUNTIF($B$2:$B1374,Input!$F1391)&lt;1,COUNTIF($O$2:$O1374,Input!$C1391)&lt;1),Input!I1391,0)</f>
        <v>0</v>
      </c>
      <c r="F1375" s="177">
        <f>IF(OR(COUNTIF($B$2:$B1374,Input!$F1391)&lt;1,COUNTIF($O$2:$O1374,Input!$C1391)&lt;1),Input!J1391,0)</f>
        <v>0</v>
      </c>
      <c r="G1375" s="177">
        <f>IF(OR(COUNTIF($B$2:$B1374,Input!$F1391)&lt;1,COUNTIF($O$2:$O1374,Input!$C1391)&lt;1),Input!K1391,0)</f>
        <v>0</v>
      </c>
      <c r="H1375" s="177">
        <f>IF(OR(COUNTIF($B$2:$B1374,Input!$F1391)&lt;1,COUNTIF($O$2:$O1374,Input!$C1391)&lt;1),Input!L1391,0)</f>
        <v>0</v>
      </c>
      <c r="I1375" s="177">
        <f>IF(OR(COUNTIF($B$2:$B1374,Input!$F1391)&lt;1,COUNTIF($O$2:$O1374,Input!$C1391)&lt;1),Input!M1391,0)</f>
        <v>0</v>
      </c>
      <c r="J1375" s="177">
        <f>IF(OR(COUNTIF($B$2:$B1374,Input!$F1391)&lt;1,COUNTIF($O$2:$O1374,Input!$C1391)&lt;1),Input!N1391,0)</f>
        <v>0</v>
      </c>
      <c r="K1375" s="177">
        <f>IF(OR(COUNTIF($B$2:$B1374,Input!$F1391)&lt;1,COUNTIF($O$2:$O1374,Input!$C1391)&lt;1),Input!O1391,0)</f>
        <v>0</v>
      </c>
      <c r="L1375" s="177">
        <f>IF(OR(COUNTIF($B$2:$B1374,Input!$F1391)&lt;1,COUNTIF($O$2:$O1374,Input!$C1391)&lt;1),Input!P1391,0)</f>
        <v>0</v>
      </c>
      <c r="M1375" s="129" t="str">
        <f t="shared" si="176"/>
        <v/>
      </c>
      <c r="N1375" s="161">
        <f t="shared" si="182"/>
        <v>0</v>
      </c>
      <c r="O1375" s="168">
        <f>Input!C1391</f>
        <v>0</v>
      </c>
      <c r="P1375" s="168"/>
      <c r="R1375" s="131">
        <f t="shared" si="183"/>
        <v>0</v>
      </c>
      <c r="S1375" s="133" t="str">
        <f t="shared" si="177"/>
        <v xml:space="preserve"> </v>
      </c>
      <c r="T1375" s="133"/>
      <c r="U1375" s="132" t="str">
        <f>_xlfn.IFNA(IF($D1375=0,LOOKUP($F1375,{0.1,0.2,0.3,0.4,0.5,0.6,0.7,0.8,0.9,1},{22,34,46,58,70,82,94,106,118,130}),""),"")</f>
        <v/>
      </c>
      <c r="V1375" s="132" t="str">
        <f>_xlfn.IFNA(IF($D1375=1,LOOKUP($F1375,{0.1,0.2,0.3,0.4,0.5,0.6,0.7,0.8,0.9,1},{23,35,47,59,71,83,95,107,119,131}),""),"")</f>
        <v/>
      </c>
      <c r="W1375" s="132" t="str">
        <f>_xlfn.IFNA(IF($D1375=2,LOOKUP($F1375,{0.1,0.2,0.3,0.4,0.5,0.6,0.7,0.8,0.9,1},{24,36,48,60,72,84,96,108,120,132}),""),"")</f>
        <v/>
      </c>
      <c r="X1375" s="132" t="str">
        <f>_xlfn.IFNA(IF($D1375=3,LOOKUP($F1375,{0.1,0.2,0.3,0.4,0.5,0.6,0.7,0.8,0.9,1},{25,37,49,61,73,85,97,109,121,133}),""),"")</f>
        <v/>
      </c>
      <c r="Y1375" s="132" t="str">
        <f>_xlfn.IFNA(IF($D1375=4,LOOKUP($F1375,{0.1,0.2,0.3,0.4,0.5,0.6,0.7,0.8,0.9,1},{26,38,50,62,74,86,98,110,122,134}),""),"")</f>
        <v/>
      </c>
      <c r="Z1375" s="132" t="str">
        <f>_xlfn.IFNA(IF($D1375=5,LOOKUP($F1375,{0.1,0.2,0.3,0.4,0.5,0.6,0.7,0.8,0.9,1},{27,39,51,63,75,87,99,111,123,135}),""),"")</f>
        <v/>
      </c>
      <c r="AA1375" s="132">
        <f t="shared" si="178"/>
        <v>0</v>
      </c>
      <c r="AB1375" s="132" t="str">
        <f t="shared" si="179"/>
        <v>00</v>
      </c>
      <c r="AC1375" s="82" t="e">
        <f>VLOOKUP(AB1375,'AMI Ref'!T:U,2,FALSE)</f>
        <v>#N/A</v>
      </c>
      <c r="AD1375" s="124"/>
      <c r="AE1375" s="81" t="str">
        <f>_xlfn.IFNA(IF($D1375=0,IF($J1375="Not Paid by Tenant",0,INDEX('AMI Ref'!$K$5:$N$5,MATCH($J1375,{"Oil","Gas","Electric - Other","ELECTRIC - HEAT PUMP"},0))),0),"")</f>
        <v/>
      </c>
      <c r="AF1375" s="81">
        <f>_xlfn.IFNA(IF($D1375=1,IF($J1375="Not Paid by Tenant",0,INDEX('AMI Ref'!$K$6:$N$6,MATCH($J1375,{"Oil","Gas","Electric - Other","ELECTRIC - HEAT PUMP"},0))),0),"")</f>
        <v>0</v>
      </c>
      <c r="AG1375" s="81">
        <f>_xlfn.IFNA(IF($D1375=2,IF($J1375="Not Paid by Tenant",0,INDEX('AMI Ref'!$K$7:$N$7,MATCH($J1375,{"Oil","Gas","Electric - Other","ELECTRIC - HEAT PUMP"},0))),0),"")</f>
        <v>0</v>
      </c>
      <c r="AH1375" s="81">
        <f>_xlfn.IFNA(IF($D1375=3,IF($J1375="Not Paid by Tenant",0,INDEX('AMI Ref'!$K$8:$N$8,MATCH($J1375,{"Oil","Gas","Electric - Other","ELECTRIC - HEAT PUMP"},0))),0),"")</f>
        <v>0</v>
      </c>
      <c r="AI1375" s="81">
        <f>_xlfn.IFNA(IF($D1375=4,IF($J1375="Not Paid by Tenant",0,INDEX('AMI Ref'!$K$9:$N$9,MATCH($J1375,{"Oil","Gas","Electric - Other","ELECTRIC - HEAT PUMP"},0))),0),"")</f>
        <v>0</v>
      </c>
      <c r="AJ1375" s="81">
        <f>_xlfn.IFNA(IF($D1375=5,IF($J1375="Not Paid by Tenant",0,INDEX('AMI Ref'!$K$10:$N$10,MATCH($J1375,{"Oil","Gas","Electric - Other","ELECTRIC - HEAT PUMP"},0))),0),"")</f>
        <v>0</v>
      </c>
      <c r="AK1375" s="128"/>
      <c r="AL1375" s="81" t="str">
        <f>_xlfn.IFNA(IF($D1375=0,IF($K1375="Not Paid by Tenant",0,INDEX('AMI Ref'!$O$5:$R$5,MATCH($K1375,{"Oil","Gas","Electric - Other","Electric ccASHP - split"},0))),0),"")</f>
        <v/>
      </c>
      <c r="AM1375" s="81">
        <f>_xlfn.IFNA(IF($D1375=1,IF($K1375="Not Paid by Tenant",0,INDEX('AMI Ref'!$O$6:$R$6,MATCH($K1375,{"Oil","Gas","Electric - Other","Electric ccASHP - split"},0))),0),"")</f>
        <v>0</v>
      </c>
      <c r="AN1375" s="81">
        <f>_xlfn.IFNA(IF($D1375=2,IF($K1375="Not Paid by Tenant",0,INDEX('AMI Ref'!$O$7:$R$7,MATCH($K1375,{"Oil","Gas","Electric - Other","Electric ccASHP - split"},0))),0),"")</f>
        <v>0</v>
      </c>
      <c r="AO1375" s="81">
        <f>_xlfn.IFNA(IF($D1375=3,IF($K1375="Not Paid by Tenant",0,INDEX('AMI Ref'!$O$8:$R$8,MATCH($K1375,{"Oil","Gas","Electric - Other","Electric ccASHP - split"},0))),0),"")</f>
        <v>0</v>
      </c>
      <c r="AP1375" s="81">
        <f>_xlfn.IFNA(IF($D1375=4,IF($K1375="Not Paid by Tenant",0,INDEX('AMI Ref'!$O$9:$R$9,MATCH($K1375,{"Oil","Gas","Electric - Other","Electric ccASHP - split"},0))),0),"")</f>
        <v>0</v>
      </c>
      <c r="AQ1375" s="81">
        <f>_xlfn.IFNA(IF($D1375=5,IF($K1375="Not Paid by Tenant",0,INDEX('AMI Ref'!$O$10:$R$10,MATCH($K1375,{"Oil","Gas","Electric - Other","Electric ccASHP - split"},0))),0),"")</f>
        <v>0</v>
      </c>
      <c r="AR1375" s="124">
        <f t="shared" si="180"/>
        <v>0</v>
      </c>
      <c r="AS1375" s="123" t="e">
        <f t="shared" si="181"/>
        <v>#N/A</v>
      </c>
    </row>
    <row r="1376" spans="1:45" x14ac:dyDescent="0.2">
      <c r="A1376" s="130">
        <v>1374</v>
      </c>
      <c r="B1376" s="177">
        <f>IF(OR(COUNTIF($B$2:$B1375,Input!$F1392)&lt;1,COUNTIF($O$2:$O1375,Input!$C1392)&lt;1),Input!F1392,0)</f>
        <v>0</v>
      </c>
      <c r="C1376" s="177">
        <f>IF(OR(COUNTIF($B$2:$B1375,Input!$F1392)&lt;1,COUNTIF($O$2:$O1375,Input!$C1392)&lt;1),Input!G1392,0)</f>
        <v>0</v>
      </c>
      <c r="D1376" s="177">
        <f>IF(OR(COUNTIF($B$2:$B1375,Input!$F1392)&lt;1,COUNTIF($O$2:$O1375,Input!$C1392)&lt;1),Input!H1392,0)</f>
        <v>0</v>
      </c>
      <c r="E1376" s="177">
        <f>IF(OR(COUNTIF($B$2:$B1375,Input!$F1392)&lt;1,COUNTIF($O$2:$O1375,Input!$C1392)&lt;1),Input!I1392,0)</f>
        <v>0</v>
      </c>
      <c r="F1376" s="177">
        <f>IF(OR(COUNTIF($B$2:$B1375,Input!$F1392)&lt;1,COUNTIF($O$2:$O1375,Input!$C1392)&lt;1),Input!J1392,0)</f>
        <v>0</v>
      </c>
      <c r="G1376" s="177">
        <f>IF(OR(COUNTIF($B$2:$B1375,Input!$F1392)&lt;1,COUNTIF($O$2:$O1375,Input!$C1392)&lt;1),Input!K1392,0)</f>
        <v>0</v>
      </c>
      <c r="H1376" s="177">
        <f>IF(OR(COUNTIF($B$2:$B1375,Input!$F1392)&lt;1,COUNTIF($O$2:$O1375,Input!$C1392)&lt;1),Input!L1392,0)</f>
        <v>0</v>
      </c>
      <c r="I1376" s="177">
        <f>IF(OR(COUNTIF($B$2:$B1375,Input!$F1392)&lt;1,COUNTIF($O$2:$O1375,Input!$C1392)&lt;1),Input!M1392,0)</f>
        <v>0</v>
      </c>
      <c r="J1376" s="177">
        <f>IF(OR(COUNTIF($B$2:$B1375,Input!$F1392)&lt;1,COUNTIF($O$2:$O1375,Input!$C1392)&lt;1),Input!N1392,0)</f>
        <v>0</v>
      </c>
      <c r="K1376" s="177">
        <f>IF(OR(COUNTIF($B$2:$B1375,Input!$F1392)&lt;1,COUNTIF($O$2:$O1375,Input!$C1392)&lt;1),Input!O1392,0)</f>
        <v>0</v>
      </c>
      <c r="L1376" s="177">
        <f>IF(OR(COUNTIF($B$2:$B1375,Input!$F1392)&lt;1,COUNTIF($O$2:$O1375,Input!$C1392)&lt;1),Input!P1392,0)</f>
        <v>0</v>
      </c>
      <c r="M1376" s="129" t="str">
        <f t="shared" si="176"/>
        <v/>
      </c>
      <c r="N1376" s="161">
        <f t="shared" si="182"/>
        <v>0</v>
      </c>
      <c r="O1376" s="168">
        <f>Input!C1392</f>
        <v>0</v>
      </c>
      <c r="P1376" s="168"/>
      <c r="R1376" s="131">
        <f t="shared" si="183"/>
        <v>0</v>
      </c>
      <c r="S1376" s="133" t="str">
        <f t="shared" si="177"/>
        <v xml:space="preserve"> </v>
      </c>
      <c r="T1376" s="133"/>
      <c r="U1376" s="132" t="str">
        <f>_xlfn.IFNA(IF($D1376=0,LOOKUP($F1376,{0.1,0.2,0.3,0.4,0.5,0.6,0.7,0.8,0.9,1},{22,34,46,58,70,82,94,106,118,130}),""),"")</f>
        <v/>
      </c>
      <c r="V1376" s="132" t="str">
        <f>_xlfn.IFNA(IF($D1376=1,LOOKUP($F1376,{0.1,0.2,0.3,0.4,0.5,0.6,0.7,0.8,0.9,1},{23,35,47,59,71,83,95,107,119,131}),""),"")</f>
        <v/>
      </c>
      <c r="W1376" s="132" t="str">
        <f>_xlfn.IFNA(IF($D1376=2,LOOKUP($F1376,{0.1,0.2,0.3,0.4,0.5,0.6,0.7,0.8,0.9,1},{24,36,48,60,72,84,96,108,120,132}),""),"")</f>
        <v/>
      </c>
      <c r="X1376" s="132" t="str">
        <f>_xlfn.IFNA(IF($D1376=3,LOOKUP($F1376,{0.1,0.2,0.3,0.4,0.5,0.6,0.7,0.8,0.9,1},{25,37,49,61,73,85,97,109,121,133}),""),"")</f>
        <v/>
      </c>
      <c r="Y1376" s="132" t="str">
        <f>_xlfn.IFNA(IF($D1376=4,LOOKUP($F1376,{0.1,0.2,0.3,0.4,0.5,0.6,0.7,0.8,0.9,1},{26,38,50,62,74,86,98,110,122,134}),""),"")</f>
        <v/>
      </c>
      <c r="Z1376" s="132" t="str">
        <f>_xlfn.IFNA(IF($D1376=5,LOOKUP($F1376,{0.1,0.2,0.3,0.4,0.5,0.6,0.7,0.8,0.9,1},{27,39,51,63,75,87,99,111,123,135}),""),"")</f>
        <v/>
      </c>
      <c r="AA1376" s="132">
        <f t="shared" si="178"/>
        <v>0</v>
      </c>
      <c r="AB1376" s="132" t="str">
        <f t="shared" si="179"/>
        <v>00</v>
      </c>
      <c r="AC1376" s="82" t="e">
        <f>VLOOKUP(AB1376,'AMI Ref'!T:U,2,FALSE)</f>
        <v>#N/A</v>
      </c>
      <c r="AD1376" s="124"/>
      <c r="AE1376" s="81" t="str">
        <f>_xlfn.IFNA(IF($D1376=0,IF($J1376="Not Paid by Tenant",0,INDEX('AMI Ref'!$K$5:$N$5,MATCH($J1376,{"Oil","Gas","Electric - Other","ELECTRIC - HEAT PUMP"},0))),0),"")</f>
        <v/>
      </c>
      <c r="AF1376" s="81">
        <f>_xlfn.IFNA(IF($D1376=1,IF($J1376="Not Paid by Tenant",0,INDEX('AMI Ref'!$K$6:$N$6,MATCH($J1376,{"Oil","Gas","Electric - Other","ELECTRIC - HEAT PUMP"},0))),0),"")</f>
        <v>0</v>
      </c>
      <c r="AG1376" s="81">
        <f>_xlfn.IFNA(IF($D1376=2,IF($J1376="Not Paid by Tenant",0,INDEX('AMI Ref'!$K$7:$N$7,MATCH($J1376,{"Oil","Gas","Electric - Other","ELECTRIC - HEAT PUMP"},0))),0),"")</f>
        <v>0</v>
      </c>
      <c r="AH1376" s="81">
        <f>_xlfn.IFNA(IF($D1376=3,IF($J1376="Not Paid by Tenant",0,INDEX('AMI Ref'!$K$8:$N$8,MATCH($J1376,{"Oil","Gas","Electric - Other","ELECTRIC - HEAT PUMP"},0))),0),"")</f>
        <v>0</v>
      </c>
      <c r="AI1376" s="81">
        <f>_xlfn.IFNA(IF($D1376=4,IF($J1376="Not Paid by Tenant",0,INDEX('AMI Ref'!$K$9:$N$9,MATCH($J1376,{"Oil","Gas","Electric - Other","ELECTRIC - HEAT PUMP"},0))),0),"")</f>
        <v>0</v>
      </c>
      <c r="AJ1376" s="81">
        <f>_xlfn.IFNA(IF($D1376=5,IF($J1376="Not Paid by Tenant",0,INDEX('AMI Ref'!$K$10:$N$10,MATCH($J1376,{"Oil","Gas","Electric - Other","ELECTRIC - HEAT PUMP"},0))),0),"")</f>
        <v>0</v>
      </c>
      <c r="AK1376" s="128"/>
      <c r="AL1376" s="81" t="str">
        <f>_xlfn.IFNA(IF($D1376=0,IF($K1376="Not Paid by Tenant",0,INDEX('AMI Ref'!$O$5:$R$5,MATCH($K1376,{"Oil","Gas","Electric - Other","Electric ccASHP - split"},0))),0),"")</f>
        <v/>
      </c>
      <c r="AM1376" s="81">
        <f>_xlfn.IFNA(IF($D1376=1,IF($K1376="Not Paid by Tenant",0,INDEX('AMI Ref'!$O$6:$R$6,MATCH($K1376,{"Oil","Gas","Electric - Other","Electric ccASHP - split"},0))),0),"")</f>
        <v>0</v>
      </c>
      <c r="AN1376" s="81">
        <f>_xlfn.IFNA(IF($D1376=2,IF($K1376="Not Paid by Tenant",0,INDEX('AMI Ref'!$O$7:$R$7,MATCH($K1376,{"Oil","Gas","Electric - Other","Electric ccASHP - split"},0))),0),"")</f>
        <v>0</v>
      </c>
      <c r="AO1376" s="81">
        <f>_xlfn.IFNA(IF($D1376=3,IF($K1376="Not Paid by Tenant",0,INDEX('AMI Ref'!$O$8:$R$8,MATCH($K1376,{"Oil","Gas","Electric - Other","Electric ccASHP - split"},0))),0),"")</f>
        <v>0</v>
      </c>
      <c r="AP1376" s="81">
        <f>_xlfn.IFNA(IF($D1376=4,IF($K1376="Not Paid by Tenant",0,INDEX('AMI Ref'!$O$9:$R$9,MATCH($K1376,{"Oil","Gas","Electric - Other","Electric ccASHP - split"},0))),0),"")</f>
        <v>0</v>
      </c>
      <c r="AQ1376" s="81">
        <f>_xlfn.IFNA(IF($D1376=5,IF($K1376="Not Paid by Tenant",0,INDEX('AMI Ref'!$O$10:$R$10,MATCH($K1376,{"Oil","Gas","Electric - Other","Electric ccASHP - split"},0))),0),"")</f>
        <v>0</v>
      </c>
      <c r="AR1376" s="124">
        <f t="shared" si="180"/>
        <v>0</v>
      </c>
      <c r="AS1376" s="123" t="e">
        <f t="shared" si="181"/>
        <v>#N/A</v>
      </c>
    </row>
    <row r="1377" spans="1:45" x14ac:dyDescent="0.2">
      <c r="A1377" s="130">
        <v>1375</v>
      </c>
      <c r="B1377" s="177">
        <f>IF(OR(COUNTIF($B$2:$B1376,Input!$F1393)&lt;1,COUNTIF($O$2:$O1376,Input!$C1393)&lt;1),Input!F1393,0)</f>
        <v>0</v>
      </c>
      <c r="C1377" s="177">
        <f>IF(OR(COUNTIF($B$2:$B1376,Input!$F1393)&lt;1,COUNTIF($O$2:$O1376,Input!$C1393)&lt;1),Input!G1393,0)</f>
        <v>0</v>
      </c>
      <c r="D1377" s="177">
        <f>IF(OR(COUNTIF($B$2:$B1376,Input!$F1393)&lt;1,COUNTIF($O$2:$O1376,Input!$C1393)&lt;1),Input!H1393,0)</f>
        <v>0</v>
      </c>
      <c r="E1377" s="177">
        <f>IF(OR(COUNTIF($B$2:$B1376,Input!$F1393)&lt;1,COUNTIF($O$2:$O1376,Input!$C1393)&lt;1),Input!I1393,0)</f>
        <v>0</v>
      </c>
      <c r="F1377" s="177">
        <f>IF(OR(COUNTIF($B$2:$B1376,Input!$F1393)&lt;1,COUNTIF($O$2:$O1376,Input!$C1393)&lt;1),Input!J1393,0)</f>
        <v>0</v>
      </c>
      <c r="G1377" s="177">
        <f>IF(OR(COUNTIF($B$2:$B1376,Input!$F1393)&lt;1,COUNTIF($O$2:$O1376,Input!$C1393)&lt;1),Input!K1393,0)</f>
        <v>0</v>
      </c>
      <c r="H1377" s="177">
        <f>IF(OR(COUNTIF($B$2:$B1376,Input!$F1393)&lt;1,COUNTIF($O$2:$O1376,Input!$C1393)&lt;1),Input!L1393,0)</f>
        <v>0</v>
      </c>
      <c r="I1377" s="177">
        <f>IF(OR(COUNTIF($B$2:$B1376,Input!$F1393)&lt;1,COUNTIF($O$2:$O1376,Input!$C1393)&lt;1),Input!M1393,0)</f>
        <v>0</v>
      </c>
      <c r="J1377" s="177">
        <f>IF(OR(COUNTIF($B$2:$B1376,Input!$F1393)&lt;1,COUNTIF($O$2:$O1376,Input!$C1393)&lt;1),Input!N1393,0)</f>
        <v>0</v>
      </c>
      <c r="K1377" s="177">
        <f>IF(OR(COUNTIF($B$2:$B1376,Input!$F1393)&lt;1,COUNTIF($O$2:$O1376,Input!$C1393)&lt;1),Input!O1393,0)</f>
        <v>0</v>
      </c>
      <c r="L1377" s="177">
        <f>IF(OR(COUNTIF($B$2:$B1376,Input!$F1393)&lt;1,COUNTIF($O$2:$O1376,Input!$C1393)&lt;1),Input!P1393,0)</f>
        <v>0</v>
      </c>
      <c r="M1377" s="129" t="str">
        <f t="shared" si="176"/>
        <v/>
      </c>
      <c r="N1377" s="161">
        <f t="shared" si="182"/>
        <v>0</v>
      </c>
      <c r="O1377" s="168">
        <f>Input!C1393</f>
        <v>0</v>
      </c>
      <c r="P1377" s="168"/>
      <c r="R1377" s="131">
        <f t="shared" si="183"/>
        <v>0</v>
      </c>
      <c r="S1377" s="133" t="str">
        <f t="shared" si="177"/>
        <v xml:space="preserve"> </v>
      </c>
      <c r="T1377" s="133"/>
      <c r="U1377" s="132" t="str">
        <f>_xlfn.IFNA(IF($D1377=0,LOOKUP($F1377,{0.1,0.2,0.3,0.4,0.5,0.6,0.7,0.8,0.9,1},{22,34,46,58,70,82,94,106,118,130}),""),"")</f>
        <v/>
      </c>
      <c r="V1377" s="132" t="str">
        <f>_xlfn.IFNA(IF($D1377=1,LOOKUP($F1377,{0.1,0.2,0.3,0.4,0.5,0.6,0.7,0.8,0.9,1},{23,35,47,59,71,83,95,107,119,131}),""),"")</f>
        <v/>
      </c>
      <c r="W1377" s="132" t="str">
        <f>_xlfn.IFNA(IF($D1377=2,LOOKUP($F1377,{0.1,0.2,0.3,0.4,0.5,0.6,0.7,0.8,0.9,1},{24,36,48,60,72,84,96,108,120,132}),""),"")</f>
        <v/>
      </c>
      <c r="X1377" s="132" t="str">
        <f>_xlfn.IFNA(IF($D1377=3,LOOKUP($F1377,{0.1,0.2,0.3,0.4,0.5,0.6,0.7,0.8,0.9,1},{25,37,49,61,73,85,97,109,121,133}),""),"")</f>
        <v/>
      </c>
      <c r="Y1377" s="132" t="str">
        <f>_xlfn.IFNA(IF($D1377=4,LOOKUP($F1377,{0.1,0.2,0.3,0.4,0.5,0.6,0.7,0.8,0.9,1},{26,38,50,62,74,86,98,110,122,134}),""),"")</f>
        <v/>
      </c>
      <c r="Z1377" s="132" t="str">
        <f>_xlfn.IFNA(IF($D1377=5,LOOKUP($F1377,{0.1,0.2,0.3,0.4,0.5,0.6,0.7,0.8,0.9,1},{27,39,51,63,75,87,99,111,123,135}),""),"")</f>
        <v/>
      </c>
      <c r="AA1377" s="132">
        <f t="shared" si="178"/>
        <v>0</v>
      </c>
      <c r="AB1377" s="132" t="str">
        <f t="shared" si="179"/>
        <v>00</v>
      </c>
      <c r="AC1377" s="82" t="e">
        <f>VLOOKUP(AB1377,'AMI Ref'!T:U,2,FALSE)</f>
        <v>#N/A</v>
      </c>
      <c r="AD1377" s="124"/>
      <c r="AE1377" s="81" t="str">
        <f>_xlfn.IFNA(IF($D1377=0,IF($J1377="Not Paid by Tenant",0,INDEX('AMI Ref'!$K$5:$N$5,MATCH($J1377,{"Oil","Gas","Electric - Other","ELECTRIC - HEAT PUMP"},0))),0),"")</f>
        <v/>
      </c>
      <c r="AF1377" s="81">
        <f>_xlfn.IFNA(IF($D1377=1,IF($J1377="Not Paid by Tenant",0,INDEX('AMI Ref'!$K$6:$N$6,MATCH($J1377,{"Oil","Gas","Electric - Other","ELECTRIC - HEAT PUMP"},0))),0),"")</f>
        <v>0</v>
      </c>
      <c r="AG1377" s="81">
        <f>_xlfn.IFNA(IF($D1377=2,IF($J1377="Not Paid by Tenant",0,INDEX('AMI Ref'!$K$7:$N$7,MATCH($J1377,{"Oil","Gas","Electric - Other","ELECTRIC - HEAT PUMP"},0))),0),"")</f>
        <v>0</v>
      </c>
      <c r="AH1377" s="81">
        <f>_xlfn.IFNA(IF($D1377=3,IF($J1377="Not Paid by Tenant",0,INDEX('AMI Ref'!$K$8:$N$8,MATCH($J1377,{"Oil","Gas","Electric - Other","ELECTRIC - HEAT PUMP"},0))),0),"")</f>
        <v>0</v>
      </c>
      <c r="AI1377" s="81">
        <f>_xlfn.IFNA(IF($D1377=4,IF($J1377="Not Paid by Tenant",0,INDEX('AMI Ref'!$K$9:$N$9,MATCH($J1377,{"Oil","Gas","Electric - Other","ELECTRIC - HEAT PUMP"},0))),0),"")</f>
        <v>0</v>
      </c>
      <c r="AJ1377" s="81">
        <f>_xlfn.IFNA(IF($D1377=5,IF($J1377="Not Paid by Tenant",0,INDEX('AMI Ref'!$K$10:$N$10,MATCH($J1377,{"Oil","Gas","Electric - Other","ELECTRIC - HEAT PUMP"},0))),0),"")</f>
        <v>0</v>
      </c>
      <c r="AK1377" s="128"/>
      <c r="AL1377" s="81" t="str">
        <f>_xlfn.IFNA(IF($D1377=0,IF($K1377="Not Paid by Tenant",0,INDEX('AMI Ref'!$O$5:$R$5,MATCH($K1377,{"Oil","Gas","Electric - Other","Electric ccASHP - split"},0))),0),"")</f>
        <v/>
      </c>
      <c r="AM1377" s="81">
        <f>_xlfn.IFNA(IF($D1377=1,IF($K1377="Not Paid by Tenant",0,INDEX('AMI Ref'!$O$6:$R$6,MATCH($K1377,{"Oil","Gas","Electric - Other","Electric ccASHP - split"},0))),0),"")</f>
        <v>0</v>
      </c>
      <c r="AN1377" s="81">
        <f>_xlfn.IFNA(IF($D1377=2,IF($K1377="Not Paid by Tenant",0,INDEX('AMI Ref'!$O$7:$R$7,MATCH($K1377,{"Oil","Gas","Electric - Other","Electric ccASHP - split"},0))),0),"")</f>
        <v>0</v>
      </c>
      <c r="AO1377" s="81">
        <f>_xlfn.IFNA(IF($D1377=3,IF($K1377="Not Paid by Tenant",0,INDEX('AMI Ref'!$O$8:$R$8,MATCH($K1377,{"Oil","Gas","Electric - Other","Electric ccASHP - split"},0))),0),"")</f>
        <v>0</v>
      </c>
      <c r="AP1377" s="81">
        <f>_xlfn.IFNA(IF($D1377=4,IF($K1377="Not Paid by Tenant",0,INDEX('AMI Ref'!$O$9:$R$9,MATCH($K1377,{"Oil","Gas","Electric - Other","Electric ccASHP - split"},0))),0),"")</f>
        <v>0</v>
      </c>
      <c r="AQ1377" s="81">
        <f>_xlfn.IFNA(IF($D1377=5,IF($K1377="Not Paid by Tenant",0,INDEX('AMI Ref'!$O$10:$R$10,MATCH($K1377,{"Oil","Gas","Electric - Other","Electric ccASHP - split"},0))),0),"")</f>
        <v>0</v>
      </c>
      <c r="AR1377" s="124">
        <f t="shared" si="180"/>
        <v>0</v>
      </c>
      <c r="AS1377" s="123" t="e">
        <f t="shared" si="181"/>
        <v>#N/A</v>
      </c>
    </row>
    <row r="1378" spans="1:45" x14ac:dyDescent="0.2">
      <c r="A1378" s="130">
        <v>1376</v>
      </c>
      <c r="B1378" s="177">
        <f>IF(OR(COUNTIF($B$2:$B1377,Input!$F1394)&lt;1,COUNTIF($O$2:$O1377,Input!$C1394)&lt;1),Input!F1394,0)</f>
        <v>0</v>
      </c>
      <c r="C1378" s="177">
        <f>IF(OR(COUNTIF($B$2:$B1377,Input!$F1394)&lt;1,COUNTIF($O$2:$O1377,Input!$C1394)&lt;1),Input!G1394,0)</f>
        <v>0</v>
      </c>
      <c r="D1378" s="177">
        <f>IF(OR(COUNTIF($B$2:$B1377,Input!$F1394)&lt;1,COUNTIF($O$2:$O1377,Input!$C1394)&lt;1),Input!H1394,0)</f>
        <v>0</v>
      </c>
      <c r="E1378" s="177">
        <f>IF(OR(COUNTIF($B$2:$B1377,Input!$F1394)&lt;1,COUNTIF($O$2:$O1377,Input!$C1394)&lt;1),Input!I1394,0)</f>
        <v>0</v>
      </c>
      <c r="F1378" s="177">
        <f>IF(OR(COUNTIF($B$2:$B1377,Input!$F1394)&lt;1,COUNTIF($O$2:$O1377,Input!$C1394)&lt;1),Input!J1394,0)</f>
        <v>0</v>
      </c>
      <c r="G1378" s="177">
        <f>IF(OR(COUNTIF($B$2:$B1377,Input!$F1394)&lt;1,COUNTIF($O$2:$O1377,Input!$C1394)&lt;1),Input!K1394,0)</f>
        <v>0</v>
      </c>
      <c r="H1378" s="177">
        <f>IF(OR(COUNTIF($B$2:$B1377,Input!$F1394)&lt;1,COUNTIF($O$2:$O1377,Input!$C1394)&lt;1),Input!L1394,0)</f>
        <v>0</v>
      </c>
      <c r="I1378" s="177">
        <f>IF(OR(COUNTIF($B$2:$B1377,Input!$F1394)&lt;1,COUNTIF($O$2:$O1377,Input!$C1394)&lt;1),Input!M1394,0)</f>
        <v>0</v>
      </c>
      <c r="J1378" s="177">
        <f>IF(OR(COUNTIF($B$2:$B1377,Input!$F1394)&lt;1,COUNTIF($O$2:$O1377,Input!$C1394)&lt;1),Input!N1394,0)</f>
        <v>0</v>
      </c>
      <c r="K1378" s="177">
        <f>IF(OR(COUNTIF($B$2:$B1377,Input!$F1394)&lt;1,COUNTIF($O$2:$O1377,Input!$C1394)&lt;1),Input!O1394,0)</f>
        <v>0</v>
      </c>
      <c r="L1378" s="177">
        <f>IF(OR(COUNTIF($B$2:$B1377,Input!$F1394)&lt;1,COUNTIF($O$2:$O1377,Input!$C1394)&lt;1),Input!P1394,0)</f>
        <v>0</v>
      </c>
      <c r="M1378" s="129" t="str">
        <f t="shared" si="176"/>
        <v/>
      </c>
      <c r="N1378" s="161">
        <f t="shared" si="182"/>
        <v>0</v>
      </c>
      <c r="O1378" s="168">
        <f>Input!C1394</f>
        <v>0</v>
      </c>
      <c r="P1378" s="168"/>
      <c r="R1378" s="131">
        <f t="shared" si="183"/>
        <v>0</v>
      </c>
      <c r="S1378" s="133" t="str">
        <f t="shared" si="177"/>
        <v xml:space="preserve"> </v>
      </c>
      <c r="T1378" s="133"/>
      <c r="U1378" s="132" t="str">
        <f>_xlfn.IFNA(IF($D1378=0,LOOKUP($F1378,{0.1,0.2,0.3,0.4,0.5,0.6,0.7,0.8,0.9,1},{22,34,46,58,70,82,94,106,118,130}),""),"")</f>
        <v/>
      </c>
      <c r="V1378" s="132" t="str">
        <f>_xlfn.IFNA(IF($D1378=1,LOOKUP($F1378,{0.1,0.2,0.3,0.4,0.5,0.6,0.7,0.8,0.9,1},{23,35,47,59,71,83,95,107,119,131}),""),"")</f>
        <v/>
      </c>
      <c r="W1378" s="132" t="str">
        <f>_xlfn.IFNA(IF($D1378=2,LOOKUP($F1378,{0.1,0.2,0.3,0.4,0.5,0.6,0.7,0.8,0.9,1},{24,36,48,60,72,84,96,108,120,132}),""),"")</f>
        <v/>
      </c>
      <c r="X1378" s="132" t="str">
        <f>_xlfn.IFNA(IF($D1378=3,LOOKUP($F1378,{0.1,0.2,0.3,0.4,0.5,0.6,0.7,0.8,0.9,1},{25,37,49,61,73,85,97,109,121,133}),""),"")</f>
        <v/>
      </c>
      <c r="Y1378" s="132" t="str">
        <f>_xlfn.IFNA(IF($D1378=4,LOOKUP($F1378,{0.1,0.2,0.3,0.4,0.5,0.6,0.7,0.8,0.9,1},{26,38,50,62,74,86,98,110,122,134}),""),"")</f>
        <v/>
      </c>
      <c r="Z1378" s="132" t="str">
        <f>_xlfn.IFNA(IF($D1378=5,LOOKUP($F1378,{0.1,0.2,0.3,0.4,0.5,0.6,0.7,0.8,0.9,1},{27,39,51,63,75,87,99,111,123,135}),""),"")</f>
        <v/>
      </c>
      <c r="AA1378" s="132">
        <f t="shared" si="178"/>
        <v>0</v>
      </c>
      <c r="AB1378" s="132" t="str">
        <f t="shared" si="179"/>
        <v>00</v>
      </c>
      <c r="AC1378" s="82" t="e">
        <f>VLOOKUP(AB1378,'AMI Ref'!T:U,2,FALSE)</f>
        <v>#N/A</v>
      </c>
      <c r="AD1378" s="124"/>
      <c r="AE1378" s="81" t="str">
        <f>_xlfn.IFNA(IF($D1378=0,IF($J1378="Not Paid by Tenant",0,INDEX('AMI Ref'!$K$5:$N$5,MATCH($J1378,{"Oil","Gas","Electric - Other","ELECTRIC - HEAT PUMP"},0))),0),"")</f>
        <v/>
      </c>
      <c r="AF1378" s="81">
        <f>_xlfn.IFNA(IF($D1378=1,IF($J1378="Not Paid by Tenant",0,INDEX('AMI Ref'!$K$6:$N$6,MATCH($J1378,{"Oil","Gas","Electric - Other","ELECTRIC - HEAT PUMP"},0))),0),"")</f>
        <v>0</v>
      </c>
      <c r="AG1378" s="81">
        <f>_xlfn.IFNA(IF($D1378=2,IF($J1378="Not Paid by Tenant",0,INDEX('AMI Ref'!$K$7:$N$7,MATCH($J1378,{"Oil","Gas","Electric - Other","ELECTRIC - HEAT PUMP"},0))),0),"")</f>
        <v>0</v>
      </c>
      <c r="AH1378" s="81">
        <f>_xlfn.IFNA(IF($D1378=3,IF($J1378="Not Paid by Tenant",0,INDEX('AMI Ref'!$K$8:$N$8,MATCH($J1378,{"Oil","Gas","Electric - Other","ELECTRIC - HEAT PUMP"},0))),0),"")</f>
        <v>0</v>
      </c>
      <c r="AI1378" s="81">
        <f>_xlfn.IFNA(IF($D1378=4,IF($J1378="Not Paid by Tenant",0,INDEX('AMI Ref'!$K$9:$N$9,MATCH($J1378,{"Oil","Gas","Electric - Other","ELECTRIC - HEAT PUMP"},0))),0),"")</f>
        <v>0</v>
      </c>
      <c r="AJ1378" s="81">
        <f>_xlfn.IFNA(IF($D1378=5,IF($J1378="Not Paid by Tenant",0,INDEX('AMI Ref'!$K$10:$N$10,MATCH($J1378,{"Oil","Gas","Electric - Other","ELECTRIC - HEAT PUMP"},0))),0),"")</f>
        <v>0</v>
      </c>
      <c r="AK1378" s="128"/>
      <c r="AL1378" s="81" t="str">
        <f>_xlfn.IFNA(IF($D1378=0,IF($K1378="Not Paid by Tenant",0,INDEX('AMI Ref'!$O$5:$R$5,MATCH($K1378,{"Oil","Gas","Electric - Other","Electric ccASHP - split"},0))),0),"")</f>
        <v/>
      </c>
      <c r="AM1378" s="81">
        <f>_xlfn.IFNA(IF($D1378=1,IF($K1378="Not Paid by Tenant",0,INDEX('AMI Ref'!$O$6:$R$6,MATCH($K1378,{"Oil","Gas","Electric - Other","Electric ccASHP - split"},0))),0),"")</f>
        <v>0</v>
      </c>
      <c r="AN1378" s="81">
        <f>_xlfn.IFNA(IF($D1378=2,IF($K1378="Not Paid by Tenant",0,INDEX('AMI Ref'!$O$7:$R$7,MATCH($K1378,{"Oil","Gas","Electric - Other","Electric ccASHP - split"},0))),0),"")</f>
        <v>0</v>
      </c>
      <c r="AO1378" s="81">
        <f>_xlfn.IFNA(IF($D1378=3,IF($K1378="Not Paid by Tenant",0,INDEX('AMI Ref'!$O$8:$R$8,MATCH($K1378,{"Oil","Gas","Electric - Other","Electric ccASHP - split"},0))),0),"")</f>
        <v>0</v>
      </c>
      <c r="AP1378" s="81">
        <f>_xlfn.IFNA(IF($D1378=4,IF($K1378="Not Paid by Tenant",0,INDEX('AMI Ref'!$O$9:$R$9,MATCH($K1378,{"Oil","Gas","Electric - Other","Electric ccASHP - split"},0))),0),"")</f>
        <v>0</v>
      </c>
      <c r="AQ1378" s="81">
        <f>_xlfn.IFNA(IF($D1378=5,IF($K1378="Not Paid by Tenant",0,INDEX('AMI Ref'!$O$10:$R$10,MATCH($K1378,{"Oil","Gas","Electric - Other","Electric ccASHP - split"},0))),0),"")</f>
        <v>0</v>
      </c>
      <c r="AR1378" s="124">
        <f t="shared" si="180"/>
        <v>0</v>
      </c>
      <c r="AS1378" s="123" t="e">
        <f t="shared" si="181"/>
        <v>#N/A</v>
      </c>
    </row>
    <row r="1379" spans="1:45" x14ac:dyDescent="0.2">
      <c r="A1379" s="130">
        <v>1377</v>
      </c>
      <c r="B1379" s="177">
        <f>IF(OR(COUNTIF($B$2:$B1378,Input!$F1395)&lt;1,COUNTIF($O$2:$O1378,Input!$C1395)&lt;1),Input!F1395,0)</f>
        <v>0</v>
      </c>
      <c r="C1379" s="177">
        <f>IF(OR(COUNTIF($B$2:$B1378,Input!$F1395)&lt;1,COUNTIF($O$2:$O1378,Input!$C1395)&lt;1),Input!G1395,0)</f>
        <v>0</v>
      </c>
      <c r="D1379" s="177">
        <f>IF(OR(COUNTIF($B$2:$B1378,Input!$F1395)&lt;1,COUNTIF($O$2:$O1378,Input!$C1395)&lt;1),Input!H1395,0)</f>
        <v>0</v>
      </c>
      <c r="E1379" s="177">
        <f>IF(OR(COUNTIF($B$2:$B1378,Input!$F1395)&lt;1,COUNTIF($O$2:$O1378,Input!$C1395)&lt;1),Input!I1395,0)</f>
        <v>0</v>
      </c>
      <c r="F1379" s="177">
        <f>IF(OR(COUNTIF($B$2:$B1378,Input!$F1395)&lt;1,COUNTIF($O$2:$O1378,Input!$C1395)&lt;1),Input!J1395,0)</f>
        <v>0</v>
      </c>
      <c r="G1379" s="177">
        <f>IF(OR(COUNTIF($B$2:$B1378,Input!$F1395)&lt;1,COUNTIF($O$2:$O1378,Input!$C1395)&lt;1),Input!K1395,0)</f>
        <v>0</v>
      </c>
      <c r="H1379" s="177">
        <f>IF(OR(COUNTIF($B$2:$B1378,Input!$F1395)&lt;1,COUNTIF($O$2:$O1378,Input!$C1395)&lt;1),Input!L1395,0)</f>
        <v>0</v>
      </c>
      <c r="I1379" s="177">
        <f>IF(OR(COUNTIF($B$2:$B1378,Input!$F1395)&lt;1,COUNTIF($O$2:$O1378,Input!$C1395)&lt;1),Input!M1395,0)</f>
        <v>0</v>
      </c>
      <c r="J1379" s="177">
        <f>IF(OR(COUNTIF($B$2:$B1378,Input!$F1395)&lt;1,COUNTIF($O$2:$O1378,Input!$C1395)&lt;1),Input!N1395,0)</f>
        <v>0</v>
      </c>
      <c r="K1379" s="177">
        <f>IF(OR(COUNTIF($B$2:$B1378,Input!$F1395)&lt;1,COUNTIF($O$2:$O1378,Input!$C1395)&lt;1),Input!O1395,0)</f>
        <v>0</v>
      </c>
      <c r="L1379" s="177">
        <f>IF(OR(COUNTIF($B$2:$B1378,Input!$F1395)&lt;1,COUNTIF($O$2:$O1378,Input!$C1395)&lt;1),Input!P1395,0)</f>
        <v>0</v>
      </c>
      <c r="M1379" s="129" t="str">
        <f t="shared" ref="M1379:M1442" si="184">IFERROR(IF(E1379="NO","NA",IF(AND(E1379="yes",C1379+L1379&lt;=AS1379),"YES","NO")),"")</f>
        <v/>
      </c>
      <c r="N1379" s="161">
        <f t="shared" si="182"/>
        <v>0</v>
      </c>
      <c r="O1379" s="168">
        <f>Input!C1395</f>
        <v>0</v>
      </c>
      <c r="P1379" s="168"/>
      <c r="R1379" s="131">
        <f t="shared" si="183"/>
        <v>0</v>
      </c>
      <c r="S1379" s="133" t="str">
        <f t="shared" ref="S1379:S1442" si="185">IF(H1379="Yes w/ Elec. Stove","G"," ")</f>
        <v xml:space="preserve"> </v>
      </c>
      <c r="T1379" s="133"/>
      <c r="U1379" s="132" t="str">
        <f>_xlfn.IFNA(IF($D1379=0,LOOKUP($F1379,{0.1,0.2,0.3,0.4,0.5,0.6,0.7,0.8,0.9,1},{22,34,46,58,70,82,94,106,118,130}),""),"")</f>
        <v/>
      </c>
      <c r="V1379" s="132" t="str">
        <f>_xlfn.IFNA(IF($D1379=1,LOOKUP($F1379,{0.1,0.2,0.3,0.4,0.5,0.6,0.7,0.8,0.9,1},{23,35,47,59,71,83,95,107,119,131}),""),"")</f>
        <v/>
      </c>
      <c r="W1379" s="132" t="str">
        <f>_xlfn.IFNA(IF($D1379=2,LOOKUP($F1379,{0.1,0.2,0.3,0.4,0.5,0.6,0.7,0.8,0.9,1},{24,36,48,60,72,84,96,108,120,132}),""),"")</f>
        <v/>
      </c>
      <c r="X1379" s="132" t="str">
        <f>_xlfn.IFNA(IF($D1379=3,LOOKUP($F1379,{0.1,0.2,0.3,0.4,0.5,0.6,0.7,0.8,0.9,1},{25,37,49,61,73,85,97,109,121,133}),""),"")</f>
        <v/>
      </c>
      <c r="Y1379" s="132" t="str">
        <f>_xlfn.IFNA(IF($D1379=4,LOOKUP($F1379,{0.1,0.2,0.3,0.4,0.5,0.6,0.7,0.8,0.9,1},{26,38,50,62,74,86,98,110,122,134}),""),"")</f>
        <v/>
      </c>
      <c r="Z1379" s="132" t="str">
        <f>_xlfn.IFNA(IF($D1379=5,LOOKUP($F1379,{0.1,0.2,0.3,0.4,0.5,0.6,0.7,0.8,0.9,1},{27,39,51,63,75,87,99,111,123,135}),""),"")</f>
        <v/>
      </c>
      <c r="AA1379" s="132">
        <f t="shared" ref="AA1379:AA1442" si="186">SUM(U1379:Z1379)</f>
        <v>0</v>
      </c>
      <c r="AB1379" s="132" t="str">
        <f t="shared" ref="AB1379:AB1442" si="187">CONCATENATE(IF(H1379="Yes w/ Elec. Stove","G",R1379),AA1379)</f>
        <v>00</v>
      </c>
      <c r="AC1379" s="82" t="e">
        <f>VLOOKUP(AB1379,'AMI Ref'!T:U,2,FALSE)</f>
        <v>#N/A</v>
      </c>
      <c r="AD1379" s="124"/>
      <c r="AE1379" s="81" t="str">
        <f>_xlfn.IFNA(IF($D1379=0,IF($J1379="Not Paid by Tenant",0,INDEX('AMI Ref'!$K$5:$N$5,MATCH($J1379,{"Oil","Gas","Electric - Other","ELECTRIC - HEAT PUMP"},0))),0),"")</f>
        <v/>
      </c>
      <c r="AF1379" s="81">
        <f>_xlfn.IFNA(IF($D1379=1,IF($J1379="Not Paid by Tenant",0,INDEX('AMI Ref'!$K$6:$N$6,MATCH($J1379,{"Oil","Gas","Electric - Other","ELECTRIC - HEAT PUMP"},0))),0),"")</f>
        <v>0</v>
      </c>
      <c r="AG1379" s="81">
        <f>_xlfn.IFNA(IF($D1379=2,IF($J1379="Not Paid by Tenant",0,INDEX('AMI Ref'!$K$7:$N$7,MATCH($J1379,{"Oil","Gas","Electric - Other","ELECTRIC - HEAT PUMP"},0))),0),"")</f>
        <v>0</v>
      </c>
      <c r="AH1379" s="81">
        <f>_xlfn.IFNA(IF($D1379=3,IF($J1379="Not Paid by Tenant",0,INDEX('AMI Ref'!$K$8:$N$8,MATCH($J1379,{"Oil","Gas","Electric - Other","ELECTRIC - HEAT PUMP"},0))),0),"")</f>
        <v>0</v>
      </c>
      <c r="AI1379" s="81">
        <f>_xlfn.IFNA(IF($D1379=4,IF($J1379="Not Paid by Tenant",0,INDEX('AMI Ref'!$K$9:$N$9,MATCH($J1379,{"Oil","Gas","Electric - Other","ELECTRIC - HEAT PUMP"},0))),0),"")</f>
        <v>0</v>
      </c>
      <c r="AJ1379" s="81">
        <f>_xlfn.IFNA(IF($D1379=5,IF($J1379="Not Paid by Tenant",0,INDEX('AMI Ref'!$K$10:$N$10,MATCH($J1379,{"Oil","Gas","Electric - Other","ELECTRIC - HEAT PUMP"},0))),0),"")</f>
        <v>0</v>
      </c>
      <c r="AK1379" s="128"/>
      <c r="AL1379" s="81" t="str">
        <f>_xlfn.IFNA(IF($D1379=0,IF($K1379="Not Paid by Tenant",0,INDEX('AMI Ref'!$O$5:$R$5,MATCH($K1379,{"Oil","Gas","Electric - Other","Electric ccASHP - split"},0))),0),"")</f>
        <v/>
      </c>
      <c r="AM1379" s="81">
        <f>_xlfn.IFNA(IF($D1379=1,IF($K1379="Not Paid by Tenant",0,INDEX('AMI Ref'!$O$6:$R$6,MATCH($K1379,{"Oil","Gas","Electric - Other","Electric ccASHP - split"},0))),0),"")</f>
        <v>0</v>
      </c>
      <c r="AN1379" s="81">
        <f>_xlfn.IFNA(IF($D1379=2,IF($K1379="Not Paid by Tenant",0,INDEX('AMI Ref'!$O$7:$R$7,MATCH($K1379,{"Oil","Gas","Electric - Other","Electric ccASHP - split"},0))),0),"")</f>
        <v>0</v>
      </c>
      <c r="AO1379" s="81">
        <f>_xlfn.IFNA(IF($D1379=3,IF($K1379="Not Paid by Tenant",0,INDEX('AMI Ref'!$O$8:$R$8,MATCH($K1379,{"Oil","Gas","Electric - Other","Electric ccASHP - split"},0))),0),"")</f>
        <v>0</v>
      </c>
      <c r="AP1379" s="81">
        <f>_xlfn.IFNA(IF($D1379=4,IF($K1379="Not Paid by Tenant",0,INDEX('AMI Ref'!$O$9:$R$9,MATCH($K1379,{"Oil","Gas","Electric - Other","Electric ccASHP - split"},0))),0),"")</f>
        <v>0</v>
      </c>
      <c r="AQ1379" s="81">
        <f>_xlfn.IFNA(IF($D1379=5,IF($K1379="Not Paid by Tenant",0,INDEX('AMI Ref'!$O$10:$R$10,MATCH($K1379,{"Oil","Gas","Electric - Other","Electric ccASHP - split"},0))),0),"")</f>
        <v>0</v>
      </c>
      <c r="AR1379" s="124">
        <f t="shared" ref="AR1379:AR1442" si="188">SUM(AE1379:AQ1379)</f>
        <v>0</v>
      </c>
      <c r="AS1379" s="123" t="e">
        <f t="shared" ref="AS1379:AS1442" si="189">AC1379-AR1379</f>
        <v>#N/A</v>
      </c>
    </row>
    <row r="1380" spans="1:45" x14ac:dyDescent="0.2">
      <c r="A1380" s="130">
        <v>1378</v>
      </c>
      <c r="B1380" s="177">
        <f>IF(OR(COUNTIF($B$2:$B1379,Input!$F1396)&lt;1,COUNTIF($O$2:$O1379,Input!$C1396)&lt;1),Input!F1396,0)</f>
        <v>0</v>
      </c>
      <c r="C1380" s="177">
        <f>IF(OR(COUNTIF($B$2:$B1379,Input!$F1396)&lt;1,COUNTIF($O$2:$O1379,Input!$C1396)&lt;1),Input!G1396,0)</f>
        <v>0</v>
      </c>
      <c r="D1380" s="177">
        <f>IF(OR(COUNTIF($B$2:$B1379,Input!$F1396)&lt;1,COUNTIF($O$2:$O1379,Input!$C1396)&lt;1),Input!H1396,0)</f>
        <v>0</v>
      </c>
      <c r="E1380" s="177">
        <f>IF(OR(COUNTIF($B$2:$B1379,Input!$F1396)&lt;1,COUNTIF($O$2:$O1379,Input!$C1396)&lt;1),Input!I1396,0)</f>
        <v>0</v>
      </c>
      <c r="F1380" s="177">
        <f>IF(OR(COUNTIF($B$2:$B1379,Input!$F1396)&lt;1,COUNTIF($O$2:$O1379,Input!$C1396)&lt;1),Input!J1396,0)</f>
        <v>0</v>
      </c>
      <c r="G1380" s="177">
        <f>IF(OR(COUNTIF($B$2:$B1379,Input!$F1396)&lt;1,COUNTIF($O$2:$O1379,Input!$C1396)&lt;1),Input!K1396,0)</f>
        <v>0</v>
      </c>
      <c r="H1380" s="177">
        <f>IF(OR(COUNTIF($B$2:$B1379,Input!$F1396)&lt;1,COUNTIF($O$2:$O1379,Input!$C1396)&lt;1),Input!L1396,0)</f>
        <v>0</v>
      </c>
      <c r="I1380" s="177">
        <f>IF(OR(COUNTIF($B$2:$B1379,Input!$F1396)&lt;1,COUNTIF($O$2:$O1379,Input!$C1396)&lt;1),Input!M1396,0)</f>
        <v>0</v>
      </c>
      <c r="J1380" s="177">
        <f>IF(OR(COUNTIF($B$2:$B1379,Input!$F1396)&lt;1,COUNTIF($O$2:$O1379,Input!$C1396)&lt;1),Input!N1396,0)</f>
        <v>0</v>
      </c>
      <c r="K1380" s="177">
        <f>IF(OR(COUNTIF($B$2:$B1379,Input!$F1396)&lt;1,COUNTIF($O$2:$O1379,Input!$C1396)&lt;1),Input!O1396,0)</f>
        <v>0</v>
      </c>
      <c r="L1380" s="177">
        <f>IF(OR(COUNTIF($B$2:$B1379,Input!$F1396)&lt;1,COUNTIF($O$2:$O1379,Input!$C1396)&lt;1),Input!P1396,0)</f>
        <v>0</v>
      </c>
      <c r="M1380" s="129" t="str">
        <f t="shared" si="184"/>
        <v/>
      </c>
      <c r="N1380" s="161">
        <f t="shared" si="182"/>
        <v>0</v>
      </c>
      <c r="O1380" s="168">
        <f>Input!C1396</f>
        <v>0</v>
      </c>
      <c r="P1380" s="168"/>
      <c r="R1380" s="131">
        <f t="shared" si="183"/>
        <v>0</v>
      </c>
      <c r="S1380" s="133" t="str">
        <f t="shared" si="185"/>
        <v xml:space="preserve"> </v>
      </c>
      <c r="T1380" s="133"/>
      <c r="U1380" s="132" t="str">
        <f>_xlfn.IFNA(IF($D1380=0,LOOKUP($F1380,{0.1,0.2,0.3,0.4,0.5,0.6,0.7,0.8,0.9,1},{22,34,46,58,70,82,94,106,118,130}),""),"")</f>
        <v/>
      </c>
      <c r="V1380" s="132" t="str">
        <f>_xlfn.IFNA(IF($D1380=1,LOOKUP($F1380,{0.1,0.2,0.3,0.4,0.5,0.6,0.7,0.8,0.9,1},{23,35,47,59,71,83,95,107,119,131}),""),"")</f>
        <v/>
      </c>
      <c r="W1380" s="132" t="str">
        <f>_xlfn.IFNA(IF($D1380=2,LOOKUP($F1380,{0.1,0.2,0.3,0.4,0.5,0.6,0.7,0.8,0.9,1},{24,36,48,60,72,84,96,108,120,132}),""),"")</f>
        <v/>
      </c>
      <c r="X1380" s="132" t="str">
        <f>_xlfn.IFNA(IF($D1380=3,LOOKUP($F1380,{0.1,0.2,0.3,0.4,0.5,0.6,0.7,0.8,0.9,1},{25,37,49,61,73,85,97,109,121,133}),""),"")</f>
        <v/>
      </c>
      <c r="Y1380" s="132" t="str">
        <f>_xlfn.IFNA(IF($D1380=4,LOOKUP($F1380,{0.1,0.2,0.3,0.4,0.5,0.6,0.7,0.8,0.9,1},{26,38,50,62,74,86,98,110,122,134}),""),"")</f>
        <v/>
      </c>
      <c r="Z1380" s="132" t="str">
        <f>_xlfn.IFNA(IF($D1380=5,LOOKUP($F1380,{0.1,0.2,0.3,0.4,0.5,0.6,0.7,0.8,0.9,1},{27,39,51,63,75,87,99,111,123,135}),""),"")</f>
        <v/>
      </c>
      <c r="AA1380" s="132">
        <f t="shared" si="186"/>
        <v>0</v>
      </c>
      <c r="AB1380" s="132" t="str">
        <f t="shared" si="187"/>
        <v>00</v>
      </c>
      <c r="AC1380" s="82" t="e">
        <f>VLOOKUP(AB1380,'AMI Ref'!T:U,2,FALSE)</f>
        <v>#N/A</v>
      </c>
      <c r="AD1380" s="124"/>
      <c r="AE1380" s="81" t="str">
        <f>_xlfn.IFNA(IF($D1380=0,IF($J1380="Not Paid by Tenant",0,INDEX('AMI Ref'!$K$5:$N$5,MATCH($J1380,{"Oil","Gas","Electric - Other","ELECTRIC - HEAT PUMP"},0))),0),"")</f>
        <v/>
      </c>
      <c r="AF1380" s="81">
        <f>_xlfn.IFNA(IF($D1380=1,IF($J1380="Not Paid by Tenant",0,INDEX('AMI Ref'!$K$6:$N$6,MATCH($J1380,{"Oil","Gas","Electric - Other","ELECTRIC - HEAT PUMP"},0))),0),"")</f>
        <v>0</v>
      </c>
      <c r="AG1380" s="81">
        <f>_xlfn.IFNA(IF($D1380=2,IF($J1380="Not Paid by Tenant",0,INDEX('AMI Ref'!$K$7:$N$7,MATCH($J1380,{"Oil","Gas","Electric - Other","ELECTRIC - HEAT PUMP"},0))),0),"")</f>
        <v>0</v>
      </c>
      <c r="AH1380" s="81">
        <f>_xlfn.IFNA(IF($D1380=3,IF($J1380="Not Paid by Tenant",0,INDEX('AMI Ref'!$K$8:$N$8,MATCH($J1380,{"Oil","Gas","Electric - Other","ELECTRIC - HEAT PUMP"},0))),0),"")</f>
        <v>0</v>
      </c>
      <c r="AI1380" s="81">
        <f>_xlfn.IFNA(IF($D1380=4,IF($J1380="Not Paid by Tenant",0,INDEX('AMI Ref'!$K$9:$N$9,MATCH($J1380,{"Oil","Gas","Electric - Other","ELECTRIC - HEAT PUMP"},0))),0),"")</f>
        <v>0</v>
      </c>
      <c r="AJ1380" s="81">
        <f>_xlfn.IFNA(IF($D1380=5,IF($J1380="Not Paid by Tenant",0,INDEX('AMI Ref'!$K$10:$N$10,MATCH($J1380,{"Oil","Gas","Electric - Other","ELECTRIC - HEAT PUMP"},0))),0),"")</f>
        <v>0</v>
      </c>
      <c r="AK1380" s="128"/>
      <c r="AL1380" s="81" t="str">
        <f>_xlfn.IFNA(IF($D1380=0,IF($K1380="Not Paid by Tenant",0,INDEX('AMI Ref'!$O$5:$R$5,MATCH($K1380,{"Oil","Gas","Electric - Other","Electric ccASHP - split"},0))),0),"")</f>
        <v/>
      </c>
      <c r="AM1380" s="81">
        <f>_xlfn.IFNA(IF($D1380=1,IF($K1380="Not Paid by Tenant",0,INDEX('AMI Ref'!$O$6:$R$6,MATCH($K1380,{"Oil","Gas","Electric - Other","Electric ccASHP - split"},0))),0),"")</f>
        <v>0</v>
      </c>
      <c r="AN1380" s="81">
        <f>_xlfn.IFNA(IF($D1380=2,IF($K1380="Not Paid by Tenant",0,INDEX('AMI Ref'!$O$7:$R$7,MATCH($K1380,{"Oil","Gas","Electric - Other","Electric ccASHP - split"},0))),0),"")</f>
        <v>0</v>
      </c>
      <c r="AO1380" s="81">
        <f>_xlfn.IFNA(IF($D1380=3,IF($K1380="Not Paid by Tenant",0,INDEX('AMI Ref'!$O$8:$R$8,MATCH($K1380,{"Oil","Gas","Electric - Other","Electric ccASHP - split"},0))),0),"")</f>
        <v>0</v>
      </c>
      <c r="AP1380" s="81">
        <f>_xlfn.IFNA(IF($D1380=4,IF($K1380="Not Paid by Tenant",0,INDEX('AMI Ref'!$O$9:$R$9,MATCH($K1380,{"Oil","Gas","Electric - Other","Electric ccASHP - split"},0))),0),"")</f>
        <v>0</v>
      </c>
      <c r="AQ1380" s="81">
        <f>_xlfn.IFNA(IF($D1380=5,IF($K1380="Not Paid by Tenant",0,INDEX('AMI Ref'!$O$10:$R$10,MATCH($K1380,{"Oil","Gas","Electric - Other","Electric ccASHP - split"},0))),0),"")</f>
        <v>0</v>
      </c>
      <c r="AR1380" s="124">
        <f t="shared" si="188"/>
        <v>0</v>
      </c>
      <c r="AS1380" s="123" t="e">
        <f t="shared" si="189"/>
        <v>#N/A</v>
      </c>
    </row>
    <row r="1381" spans="1:45" x14ac:dyDescent="0.2">
      <c r="A1381" s="130">
        <v>1379</v>
      </c>
      <c r="B1381" s="177">
        <f>IF(OR(COUNTIF($B$2:$B1380,Input!$F1397)&lt;1,COUNTIF($O$2:$O1380,Input!$C1397)&lt;1),Input!F1397,0)</f>
        <v>0</v>
      </c>
      <c r="C1381" s="177">
        <f>IF(OR(COUNTIF($B$2:$B1380,Input!$F1397)&lt;1,COUNTIF($O$2:$O1380,Input!$C1397)&lt;1),Input!G1397,0)</f>
        <v>0</v>
      </c>
      <c r="D1381" s="177">
        <f>IF(OR(COUNTIF($B$2:$B1380,Input!$F1397)&lt;1,COUNTIF($O$2:$O1380,Input!$C1397)&lt;1),Input!H1397,0)</f>
        <v>0</v>
      </c>
      <c r="E1381" s="177">
        <f>IF(OR(COUNTIF($B$2:$B1380,Input!$F1397)&lt;1,COUNTIF($O$2:$O1380,Input!$C1397)&lt;1),Input!I1397,0)</f>
        <v>0</v>
      </c>
      <c r="F1381" s="177">
        <f>IF(OR(COUNTIF($B$2:$B1380,Input!$F1397)&lt;1,COUNTIF($O$2:$O1380,Input!$C1397)&lt;1),Input!J1397,0)</f>
        <v>0</v>
      </c>
      <c r="G1381" s="177">
        <f>IF(OR(COUNTIF($B$2:$B1380,Input!$F1397)&lt;1,COUNTIF($O$2:$O1380,Input!$C1397)&lt;1),Input!K1397,0)</f>
        <v>0</v>
      </c>
      <c r="H1381" s="177">
        <f>IF(OR(COUNTIF($B$2:$B1380,Input!$F1397)&lt;1,COUNTIF($O$2:$O1380,Input!$C1397)&lt;1),Input!L1397,0)</f>
        <v>0</v>
      </c>
      <c r="I1381" s="177">
        <f>IF(OR(COUNTIF($B$2:$B1380,Input!$F1397)&lt;1,COUNTIF($O$2:$O1380,Input!$C1397)&lt;1),Input!M1397,0)</f>
        <v>0</v>
      </c>
      <c r="J1381" s="177">
        <f>IF(OR(COUNTIF($B$2:$B1380,Input!$F1397)&lt;1,COUNTIF($O$2:$O1380,Input!$C1397)&lt;1),Input!N1397,0)</f>
        <v>0</v>
      </c>
      <c r="K1381" s="177">
        <f>IF(OR(COUNTIF($B$2:$B1380,Input!$F1397)&lt;1,COUNTIF($O$2:$O1380,Input!$C1397)&lt;1),Input!O1397,0)</f>
        <v>0</v>
      </c>
      <c r="L1381" s="177">
        <f>IF(OR(COUNTIF($B$2:$B1380,Input!$F1397)&lt;1,COUNTIF($O$2:$O1380,Input!$C1397)&lt;1),Input!P1397,0)</f>
        <v>0</v>
      </c>
      <c r="M1381" s="129" t="str">
        <f t="shared" si="184"/>
        <v/>
      </c>
      <c r="N1381" s="161">
        <f t="shared" si="182"/>
        <v>0</v>
      </c>
      <c r="O1381" s="168">
        <f>Input!C1397</f>
        <v>0</v>
      </c>
      <c r="P1381" s="168"/>
      <c r="R1381" s="131">
        <f t="shared" si="183"/>
        <v>0</v>
      </c>
      <c r="S1381" s="133" t="str">
        <f t="shared" si="185"/>
        <v xml:space="preserve"> </v>
      </c>
      <c r="T1381" s="133"/>
      <c r="U1381" s="132" t="str">
        <f>_xlfn.IFNA(IF($D1381=0,LOOKUP($F1381,{0.1,0.2,0.3,0.4,0.5,0.6,0.7,0.8,0.9,1},{22,34,46,58,70,82,94,106,118,130}),""),"")</f>
        <v/>
      </c>
      <c r="V1381" s="132" t="str">
        <f>_xlfn.IFNA(IF($D1381=1,LOOKUP($F1381,{0.1,0.2,0.3,0.4,0.5,0.6,0.7,0.8,0.9,1},{23,35,47,59,71,83,95,107,119,131}),""),"")</f>
        <v/>
      </c>
      <c r="W1381" s="132" t="str">
        <f>_xlfn.IFNA(IF($D1381=2,LOOKUP($F1381,{0.1,0.2,0.3,0.4,0.5,0.6,0.7,0.8,0.9,1},{24,36,48,60,72,84,96,108,120,132}),""),"")</f>
        <v/>
      </c>
      <c r="X1381" s="132" t="str">
        <f>_xlfn.IFNA(IF($D1381=3,LOOKUP($F1381,{0.1,0.2,0.3,0.4,0.5,0.6,0.7,0.8,0.9,1},{25,37,49,61,73,85,97,109,121,133}),""),"")</f>
        <v/>
      </c>
      <c r="Y1381" s="132" t="str">
        <f>_xlfn.IFNA(IF($D1381=4,LOOKUP($F1381,{0.1,0.2,0.3,0.4,0.5,0.6,0.7,0.8,0.9,1},{26,38,50,62,74,86,98,110,122,134}),""),"")</f>
        <v/>
      </c>
      <c r="Z1381" s="132" t="str">
        <f>_xlfn.IFNA(IF($D1381=5,LOOKUP($F1381,{0.1,0.2,0.3,0.4,0.5,0.6,0.7,0.8,0.9,1},{27,39,51,63,75,87,99,111,123,135}),""),"")</f>
        <v/>
      </c>
      <c r="AA1381" s="132">
        <f t="shared" si="186"/>
        <v>0</v>
      </c>
      <c r="AB1381" s="132" t="str">
        <f t="shared" si="187"/>
        <v>00</v>
      </c>
      <c r="AC1381" s="82" t="e">
        <f>VLOOKUP(AB1381,'AMI Ref'!T:U,2,FALSE)</f>
        <v>#N/A</v>
      </c>
      <c r="AD1381" s="124"/>
      <c r="AE1381" s="81" t="str">
        <f>_xlfn.IFNA(IF($D1381=0,IF($J1381="Not Paid by Tenant",0,INDEX('AMI Ref'!$K$5:$N$5,MATCH($J1381,{"Oil","Gas","Electric - Other","ELECTRIC - HEAT PUMP"},0))),0),"")</f>
        <v/>
      </c>
      <c r="AF1381" s="81">
        <f>_xlfn.IFNA(IF($D1381=1,IF($J1381="Not Paid by Tenant",0,INDEX('AMI Ref'!$K$6:$N$6,MATCH($J1381,{"Oil","Gas","Electric - Other","ELECTRIC - HEAT PUMP"},0))),0),"")</f>
        <v>0</v>
      </c>
      <c r="AG1381" s="81">
        <f>_xlfn.IFNA(IF($D1381=2,IF($J1381="Not Paid by Tenant",0,INDEX('AMI Ref'!$K$7:$N$7,MATCH($J1381,{"Oil","Gas","Electric - Other","ELECTRIC - HEAT PUMP"},0))),0),"")</f>
        <v>0</v>
      </c>
      <c r="AH1381" s="81">
        <f>_xlfn.IFNA(IF($D1381=3,IF($J1381="Not Paid by Tenant",0,INDEX('AMI Ref'!$K$8:$N$8,MATCH($J1381,{"Oil","Gas","Electric - Other","ELECTRIC - HEAT PUMP"},0))),0),"")</f>
        <v>0</v>
      </c>
      <c r="AI1381" s="81">
        <f>_xlfn.IFNA(IF($D1381=4,IF($J1381="Not Paid by Tenant",0,INDEX('AMI Ref'!$K$9:$N$9,MATCH($J1381,{"Oil","Gas","Electric - Other","ELECTRIC - HEAT PUMP"},0))),0),"")</f>
        <v>0</v>
      </c>
      <c r="AJ1381" s="81">
        <f>_xlfn.IFNA(IF($D1381=5,IF($J1381="Not Paid by Tenant",0,INDEX('AMI Ref'!$K$10:$N$10,MATCH($J1381,{"Oil","Gas","Electric - Other","ELECTRIC - HEAT PUMP"},0))),0),"")</f>
        <v>0</v>
      </c>
      <c r="AK1381" s="128"/>
      <c r="AL1381" s="81" t="str">
        <f>_xlfn.IFNA(IF($D1381=0,IF($K1381="Not Paid by Tenant",0,INDEX('AMI Ref'!$O$5:$R$5,MATCH($K1381,{"Oil","Gas","Electric - Other","Electric ccASHP - split"},0))),0),"")</f>
        <v/>
      </c>
      <c r="AM1381" s="81">
        <f>_xlfn.IFNA(IF($D1381=1,IF($K1381="Not Paid by Tenant",0,INDEX('AMI Ref'!$O$6:$R$6,MATCH($K1381,{"Oil","Gas","Electric - Other","Electric ccASHP - split"},0))),0),"")</f>
        <v>0</v>
      </c>
      <c r="AN1381" s="81">
        <f>_xlfn.IFNA(IF($D1381=2,IF($K1381="Not Paid by Tenant",0,INDEX('AMI Ref'!$O$7:$R$7,MATCH($K1381,{"Oil","Gas","Electric - Other","Electric ccASHP - split"},0))),0),"")</f>
        <v>0</v>
      </c>
      <c r="AO1381" s="81">
        <f>_xlfn.IFNA(IF($D1381=3,IF($K1381="Not Paid by Tenant",0,INDEX('AMI Ref'!$O$8:$R$8,MATCH($K1381,{"Oil","Gas","Electric - Other","Electric ccASHP - split"},0))),0),"")</f>
        <v>0</v>
      </c>
      <c r="AP1381" s="81">
        <f>_xlfn.IFNA(IF($D1381=4,IF($K1381="Not Paid by Tenant",0,INDEX('AMI Ref'!$O$9:$R$9,MATCH($K1381,{"Oil","Gas","Electric - Other","Electric ccASHP - split"},0))),0),"")</f>
        <v>0</v>
      </c>
      <c r="AQ1381" s="81">
        <f>_xlfn.IFNA(IF($D1381=5,IF($K1381="Not Paid by Tenant",0,INDEX('AMI Ref'!$O$10:$R$10,MATCH($K1381,{"Oil","Gas","Electric - Other","Electric ccASHP - split"},0))),0),"")</f>
        <v>0</v>
      </c>
      <c r="AR1381" s="124">
        <f t="shared" si="188"/>
        <v>0</v>
      </c>
      <c r="AS1381" s="123" t="e">
        <f t="shared" si="189"/>
        <v>#N/A</v>
      </c>
    </row>
    <row r="1382" spans="1:45" x14ac:dyDescent="0.2">
      <c r="A1382" s="130">
        <v>1380</v>
      </c>
      <c r="B1382" s="177">
        <f>IF(OR(COUNTIF($B$2:$B1381,Input!$F1398)&lt;1,COUNTIF($O$2:$O1381,Input!$C1398)&lt;1),Input!F1398,0)</f>
        <v>0</v>
      </c>
      <c r="C1382" s="177">
        <f>IF(OR(COUNTIF($B$2:$B1381,Input!$F1398)&lt;1,COUNTIF($O$2:$O1381,Input!$C1398)&lt;1),Input!G1398,0)</f>
        <v>0</v>
      </c>
      <c r="D1382" s="177">
        <f>IF(OR(COUNTIF($B$2:$B1381,Input!$F1398)&lt;1,COUNTIF($O$2:$O1381,Input!$C1398)&lt;1),Input!H1398,0)</f>
        <v>0</v>
      </c>
      <c r="E1382" s="177">
        <f>IF(OR(COUNTIF($B$2:$B1381,Input!$F1398)&lt;1,COUNTIF($O$2:$O1381,Input!$C1398)&lt;1),Input!I1398,0)</f>
        <v>0</v>
      </c>
      <c r="F1382" s="177">
        <f>IF(OR(COUNTIF($B$2:$B1381,Input!$F1398)&lt;1,COUNTIF($O$2:$O1381,Input!$C1398)&lt;1),Input!J1398,0)</f>
        <v>0</v>
      </c>
      <c r="G1382" s="177">
        <f>IF(OR(COUNTIF($B$2:$B1381,Input!$F1398)&lt;1,COUNTIF($O$2:$O1381,Input!$C1398)&lt;1),Input!K1398,0)</f>
        <v>0</v>
      </c>
      <c r="H1382" s="177">
        <f>IF(OR(COUNTIF($B$2:$B1381,Input!$F1398)&lt;1,COUNTIF($O$2:$O1381,Input!$C1398)&lt;1),Input!L1398,0)</f>
        <v>0</v>
      </c>
      <c r="I1382" s="177">
        <f>IF(OR(COUNTIF($B$2:$B1381,Input!$F1398)&lt;1,COUNTIF($O$2:$O1381,Input!$C1398)&lt;1),Input!M1398,0)</f>
        <v>0</v>
      </c>
      <c r="J1382" s="177">
        <f>IF(OR(COUNTIF($B$2:$B1381,Input!$F1398)&lt;1,COUNTIF($O$2:$O1381,Input!$C1398)&lt;1),Input!N1398,0)</f>
        <v>0</v>
      </c>
      <c r="K1382" s="177">
        <f>IF(OR(COUNTIF($B$2:$B1381,Input!$F1398)&lt;1,COUNTIF($O$2:$O1381,Input!$C1398)&lt;1),Input!O1398,0)</f>
        <v>0</v>
      </c>
      <c r="L1382" s="177">
        <f>IF(OR(COUNTIF($B$2:$B1381,Input!$F1398)&lt;1,COUNTIF($O$2:$O1381,Input!$C1398)&lt;1),Input!P1398,0)</f>
        <v>0</v>
      </c>
      <c r="M1382" s="129" t="str">
        <f t="shared" si="184"/>
        <v/>
      </c>
      <c r="N1382" s="161">
        <f t="shared" si="182"/>
        <v>0</v>
      </c>
      <c r="O1382" s="168">
        <f>Input!C1398</f>
        <v>0</v>
      </c>
      <c r="P1382" s="168"/>
      <c r="R1382" s="131">
        <f t="shared" si="183"/>
        <v>0</v>
      </c>
      <c r="S1382" s="133" t="str">
        <f t="shared" si="185"/>
        <v xml:space="preserve"> </v>
      </c>
      <c r="T1382" s="133"/>
      <c r="U1382" s="132" t="str">
        <f>_xlfn.IFNA(IF($D1382=0,LOOKUP($F1382,{0.1,0.2,0.3,0.4,0.5,0.6,0.7,0.8,0.9,1},{22,34,46,58,70,82,94,106,118,130}),""),"")</f>
        <v/>
      </c>
      <c r="V1382" s="132" t="str">
        <f>_xlfn.IFNA(IF($D1382=1,LOOKUP($F1382,{0.1,0.2,0.3,0.4,0.5,0.6,0.7,0.8,0.9,1},{23,35,47,59,71,83,95,107,119,131}),""),"")</f>
        <v/>
      </c>
      <c r="W1382" s="132" t="str">
        <f>_xlfn.IFNA(IF($D1382=2,LOOKUP($F1382,{0.1,0.2,0.3,0.4,0.5,0.6,0.7,0.8,0.9,1},{24,36,48,60,72,84,96,108,120,132}),""),"")</f>
        <v/>
      </c>
      <c r="X1382" s="132" t="str">
        <f>_xlfn.IFNA(IF($D1382=3,LOOKUP($F1382,{0.1,0.2,0.3,0.4,0.5,0.6,0.7,0.8,0.9,1},{25,37,49,61,73,85,97,109,121,133}),""),"")</f>
        <v/>
      </c>
      <c r="Y1382" s="132" t="str">
        <f>_xlfn.IFNA(IF($D1382=4,LOOKUP($F1382,{0.1,0.2,0.3,0.4,0.5,0.6,0.7,0.8,0.9,1},{26,38,50,62,74,86,98,110,122,134}),""),"")</f>
        <v/>
      </c>
      <c r="Z1382" s="132" t="str">
        <f>_xlfn.IFNA(IF($D1382=5,LOOKUP($F1382,{0.1,0.2,0.3,0.4,0.5,0.6,0.7,0.8,0.9,1},{27,39,51,63,75,87,99,111,123,135}),""),"")</f>
        <v/>
      </c>
      <c r="AA1382" s="132">
        <f t="shared" si="186"/>
        <v>0</v>
      </c>
      <c r="AB1382" s="132" t="str">
        <f t="shared" si="187"/>
        <v>00</v>
      </c>
      <c r="AC1382" s="82" t="e">
        <f>VLOOKUP(AB1382,'AMI Ref'!T:U,2,FALSE)</f>
        <v>#N/A</v>
      </c>
      <c r="AD1382" s="124"/>
      <c r="AE1382" s="81" t="str">
        <f>_xlfn.IFNA(IF($D1382=0,IF($J1382="Not Paid by Tenant",0,INDEX('AMI Ref'!$K$5:$N$5,MATCH($J1382,{"Oil","Gas","Electric - Other","ELECTRIC - HEAT PUMP"},0))),0),"")</f>
        <v/>
      </c>
      <c r="AF1382" s="81">
        <f>_xlfn.IFNA(IF($D1382=1,IF($J1382="Not Paid by Tenant",0,INDEX('AMI Ref'!$K$6:$N$6,MATCH($J1382,{"Oil","Gas","Electric - Other","ELECTRIC - HEAT PUMP"},0))),0),"")</f>
        <v>0</v>
      </c>
      <c r="AG1382" s="81">
        <f>_xlfn.IFNA(IF($D1382=2,IF($J1382="Not Paid by Tenant",0,INDEX('AMI Ref'!$K$7:$N$7,MATCH($J1382,{"Oil","Gas","Electric - Other","ELECTRIC - HEAT PUMP"},0))),0),"")</f>
        <v>0</v>
      </c>
      <c r="AH1382" s="81">
        <f>_xlfn.IFNA(IF($D1382=3,IF($J1382="Not Paid by Tenant",0,INDEX('AMI Ref'!$K$8:$N$8,MATCH($J1382,{"Oil","Gas","Electric - Other","ELECTRIC - HEAT PUMP"},0))),0),"")</f>
        <v>0</v>
      </c>
      <c r="AI1382" s="81">
        <f>_xlfn.IFNA(IF($D1382=4,IF($J1382="Not Paid by Tenant",0,INDEX('AMI Ref'!$K$9:$N$9,MATCH($J1382,{"Oil","Gas","Electric - Other","ELECTRIC - HEAT PUMP"},0))),0),"")</f>
        <v>0</v>
      </c>
      <c r="AJ1382" s="81">
        <f>_xlfn.IFNA(IF($D1382=5,IF($J1382="Not Paid by Tenant",0,INDEX('AMI Ref'!$K$10:$N$10,MATCH($J1382,{"Oil","Gas","Electric - Other","ELECTRIC - HEAT PUMP"},0))),0),"")</f>
        <v>0</v>
      </c>
      <c r="AK1382" s="128"/>
      <c r="AL1382" s="81" t="str">
        <f>_xlfn.IFNA(IF($D1382=0,IF($K1382="Not Paid by Tenant",0,INDEX('AMI Ref'!$O$5:$R$5,MATCH($K1382,{"Oil","Gas","Electric - Other","Electric ccASHP - split"},0))),0),"")</f>
        <v/>
      </c>
      <c r="AM1382" s="81">
        <f>_xlfn.IFNA(IF($D1382=1,IF($K1382="Not Paid by Tenant",0,INDEX('AMI Ref'!$O$6:$R$6,MATCH($K1382,{"Oil","Gas","Electric - Other","Electric ccASHP - split"},0))),0),"")</f>
        <v>0</v>
      </c>
      <c r="AN1382" s="81">
        <f>_xlfn.IFNA(IF($D1382=2,IF($K1382="Not Paid by Tenant",0,INDEX('AMI Ref'!$O$7:$R$7,MATCH($K1382,{"Oil","Gas","Electric - Other","Electric ccASHP - split"},0))),0),"")</f>
        <v>0</v>
      </c>
      <c r="AO1382" s="81">
        <f>_xlfn.IFNA(IF($D1382=3,IF($K1382="Not Paid by Tenant",0,INDEX('AMI Ref'!$O$8:$R$8,MATCH($K1382,{"Oil","Gas","Electric - Other","Electric ccASHP - split"},0))),0),"")</f>
        <v>0</v>
      </c>
      <c r="AP1382" s="81">
        <f>_xlfn.IFNA(IF($D1382=4,IF($K1382="Not Paid by Tenant",0,INDEX('AMI Ref'!$O$9:$R$9,MATCH($K1382,{"Oil","Gas","Electric - Other","Electric ccASHP - split"},0))),0),"")</f>
        <v>0</v>
      </c>
      <c r="AQ1382" s="81">
        <f>_xlfn.IFNA(IF($D1382=5,IF($K1382="Not Paid by Tenant",0,INDEX('AMI Ref'!$O$10:$R$10,MATCH($K1382,{"Oil","Gas","Electric - Other","Electric ccASHP - split"},0))),0),"")</f>
        <v>0</v>
      </c>
      <c r="AR1382" s="124">
        <f t="shared" si="188"/>
        <v>0</v>
      </c>
      <c r="AS1382" s="123" t="e">
        <f t="shared" si="189"/>
        <v>#N/A</v>
      </c>
    </row>
    <row r="1383" spans="1:45" x14ac:dyDescent="0.2">
      <c r="A1383" s="130">
        <v>1381</v>
      </c>
      <c r="B1383" s="177">
        <f>IF(OR(COUNTIF($B$2:$B1382,Input!$F1399)&lt;1,COUNTIF($O$2:$O1382,Input!$C1399)&lt;1),Input!F1399,0)</f>
        <v>0</v>
      </c>
      <c r="C1383" s="177">
        <f>IF(OR(COUNTIF($B$2:$B1382,Input!$F1399)&lt;1,COUNTIF($O$2:$O1382,Input!$C1399)&lt;1),Input!G1399,0)</f>
        <v>0</v>
      </c>
      <c r="D1383" s="177">
        <f>IF(OR(COUNTIF($B$2:$B1382,Input!$F1399)&lt;1,COUNTIF($O$2:$O1382,Input!$C1399)&lt;1),Input!H1399,0)</f>
        <v>0</v>
      </c>
      <c r="E1383" s="177">
        <f>IF(OR(COUNTIF($B$2:$B1382,Input!$F1399)&lt;1,COUNTIF($O$2:$O1382,Input!$C1399)&lt;1),Input!I1399,0)</f>
        <v>0</v>
      </c>
      <c r="F1383" s="177">
        <f>IF(OR(COUNTIF($B$2:$B1382,Input!$F1399)&lt;1,COUNTIF($O$2:$O1382,Input!$C1399)&lt;1),Input!J1399,0)</f>
        <v>0</v>
      </c>
      <c r="G1383" s="177">
        <f>IF(OR(COUNTIF($B$2:$B1382,Input!$F1399)&lt;1,COUNTIF($O$2:$O1382,Input!$C1399)&lt;1),Input!K1399,0)</f>
        <v>0</v>
      </c>
      <c r="H1383" s="177">
        <f>IF(OR(COUNTIF($B$2:$B1382,Input!$F1399)&lt;1,COUNTIF($O$2:$O1382,Input!$C1399)&lt;1),Input!L1399,0)</f>
        <v>0</v>
      </c>
      <c r="I1383" s="177">
        <f>IF(OR(COUNTIF($B$2:$B1382,Input!$F1399)&lt;1,COUNTIF($O$2:$O1382,Input!$C1399)&lt;1),Input!M1399,0)</f>
        <v>0</v>
      </c>
      <c r="J1383" s="177">
        <f>IF(OR(COUNTIF($B$2:$B1382,Input!$F1399)&lt;1,COUNTIF($O$2:$O1382,Input!$C1399)&lt;1),Input!N1399,0)</f>
        <v>0</v>
      </c>
      <c r="K1383" s="177">
        <f>IF(OR(COUNTIF($B$2:$B1382,Input!$F1399)&lt;1,COUNTIF($O$2:$O1382,Input!$C1399)&lt;1),Input!O1399,0)</f>
        <v>0</v>
      </c>
      <c r="L1383" s="177">
        <f>IF(OR(COUNTIF($B$2:$B1382,Input!$F1399)&lt;1,COUNTIF($O$2:$O1382,Input!$C1399)&lt;1),Input!P1399,0)</f>
        <v>0</v>
      </c>
      <c r="M1383" s="129" t="str">
        <f t="shared" si="184"/>
        <v/>
      </c>
      <c r="N1383" s="161">
        <f t="shared" si="182"/>
        <v>0</v>
      </c>
      <c r="O1383" s="168">
        <f>Input!C1399</f>
        <v>0</v>
      </c>
      <c r="P1383" s="168"/>
      <c r="R1383" s="131">
        <f t="shared" si="183"/>
        <v>0</v>
      </c>
      <c r="S1383" s="133" t="str">
        <f t="shared" si="185"/>
        <v xml:space="preserve"> </v>
      </c>
      <c r="T1383" s="133"/>
      <c r="U1383" s="132" t="str">
        <f>_xlfn.IFNA(IF($D1383=0,LOOKUP($F1383,{0.1,0.2,0.3,0.4,0.5,0.6,0.7,0.8,0.9,1},{22,34,46,58,70,82,94,106,118,130}),""),"")</f>
        <v/>
      </c>
      <c r="V1383" s="132" t="str">
        <f>_xlfn.IFNA(IF($D1383=1,LOOKUP($F1383,{0.1,0.2,0.3,0.4,0.5,0.6,0.7,0.8,0.9,1},{23,35,47,59,71,83,95,107,119,131}),""),"")</f>
        <v/>
      </c>
      <c r="W1383" s="132" t="str">
        <f>_xlfn.IFNA(IF($D1383=2,LOOKUP($F1383,{0.1,0.2,0.3,0.4,0.5,0.6,0.7,0.8,0.9,1},{24,36,48,60,72,84,96,108,120,132}),""),"")</f>
        <v/>
      </c>
      <c r="X1383" s="132" t="str">
        <f>_xlfn.IFNA(IF($D1383=3,LOOKUP($F1383,{0.1,0.2,0.3,0.4,0.5,0.6,0.7,0.8,0.9,1},{25,37,49,61,73,85,97,109,121,133}),""),"")</f>
        <v/>
      </c>
      <c r="Y1383" s="132" t="str">
        <f>_xlfn.IFNA(IF($D1383=4,LOOKUP($F1383,{0.1,0.2,0.3,0.4,0.5,0.6,0.7,0.8,0.9,1},{26,38,50,62,74,86,98,110,122,134}),""),"")</f>
        <v/>
      </c>
      <c r="Z1383" s="132" t="str">
        <f>_xlfn.IFNA(IF($D1383=5,LOOKUP($F1383,{0.1,0.2,0.3,0.4,0.5,0.6,0.7,0.8,0.9,1},{27,39,51,63,75,87,99,111,123,135}),""),"")</f>
        <v/>
      </c>
      <c r="AA1383" s="132">
        <f t="shared" si="186"/>
        <v>0</v>
      </c>
      <c r="AB1383" s="132" t="str">
        <f t="shared" si="187"/>
        <v>00</v>
      </c>
      <c r="AC1383" s="82" t="e">
        <f>VLOOKUP(AB1383,'AMI Ref'!T:U,2,FALSE)</f>
        <v>#N/A</v>
      </c>
      <c r="AD1383" s="124"/>
      <c r="AE1383" s="81" t="str">
        <f>_xlfn.IFNA(IF($D1383=0,IF($J1383="Not Paid by Tenant",0,INDEX('AMI Ref'!$K$5:$N$5,MATCH($J1383,{"Oil","Gas","Electric - Other","ELECTRIC - HEAT PUMP"},0))),0),"")</f>
        <v/>
      </c>
      <c r="AF1383" s="81">
        <f>_xlfn.IFNA(IF($D1383=1,IF($J1383="Not Paid by Tenant",0,INDEX('AMI Ref'!$K$6:$N$6,MATCH($J1383,{"Oil","Gas","Electric - Other","ELECTRIC - HEAT PUMP"},0))),0),"")</f>
        <v>0</v>
      </c>
      <c r="AG1383" s="81">
        <f>_xlfn.IFNA(IF($D1383=2,IF($J1383="Not Paid by Tenant",0,INDEX('AMI Ref'!$K$7:$N$7,MATCH($J1383,{"Oil","Gas","Electric - Other","ELECTRIC - HEAT PUMP"},0))),0),"")</f>
        <v>0</v>
      </c>
      <c r="AH1383" s="81">
        <f>_xlfn.IFNA(IF($D1383=3,IF($J1383="Not Paid by Tenant",0,INDEX('AMI Ref'!$K$8:$N$8,MATCH($J1383,{"Oil","Gas","Electric - Other","ELECTRIC - HEAT PUMP"},0))),0),"")</f>
        <v>0</v>
      </c>
      <c r="AI1383" s="81">
        <f>_xlfn.IFNA(IF($D1383=4,IF($J1383="Not Paid by Tenant",0,INDEX('AMI Ref'!$K$9:$N$9,MATCH($J1383,{"Oil","Gas","Electric - Other","ELECTRIC - HEAT PUMP"},0))),0),"")</f>
        <v>0</v>
      </c>
      <c r="AJ1383" s="81">
        <f>_xlfn.IFNA(IF($D1383=5,IF($J1383="Not Paid by Tenant",0,INDEX('AMI Ref'!$K$10:$N$10,MATCH($J1383,{"Oil","Gas","Electric - Other","ELECTRIC - HEAT PUMP"},0))),0),"")</f>
        <v>0</v>
      </c>
      <c r="AK1383" s="128"/>
      <c r="AL1383" s="81" t="str">
        <f>_xlfn.IFNA(IF($D1383=0,IF($K1383="Not Paid by Tenant",0,INDEX('AMI Ref'!$O$5:$R$5,MATCH($K1383,{"Oil","Gas","Electric - Other","Electric ccASHP - split"},0))),0),"")</f>
        <v/>
      </c>
      <c r="AM1383" s="81">
        <f>_xlfn.IFNA(IF($D1383=1,IF($K1383="Not Paid by Tenant",0,INDEX('AMI Ref'!$O$6:$R$6,MATCH($K1383,{"Oil","Gas","Electric - Other","Electric ccASHP - split"},0))),0),"")</f>
        <v>0</v>
      </c>
      <c r="AN1383" s="81">
        <f>_xlfn.IFNA(IF($D1383=2,IF($K1383="Not Paid by Tenant",0,INDEX('AMI Ref'!$O$7:$R$7,MATCH($K1383,{"Oil","Gas","Electric - Other","Electric ccASHP - split"},0))),0),"")</f>
        <v>0</v>
      </c>
      <c r="AO1383" s="81">
        <f>_xlfn.IFNA(IF($D1383=3,IF($K1383="Not Paid by Tenant",0,INDEX('AMI Ref'!$O$8:$R$8,MATCH($K1383,{"Oil","Gas","Electric - Other","Electric ccASHP - split"},0))),0),"")</f>
        <v>0</v>
      </c>
      <c r="AP1383" s="81">
        <f>_xlfn.IFNA(IF($D1383=4,IF($K1383="Not Paid by Tenant",0,INDEX('AMI Ref'!$O$9:$R$9,MATCH($K1383,{"Oil","Gas","Electric - Other","Electric ccASHP - split"},0))),0),"")</f>
        <v>0</v>
      </c>
      <c r="AQ1383" s="81">
        <f>_xlfn.IFNA(IF($D1383=5,IF($K1383="Not Paid by Tenant",0,INDEX('AMI Ref'!$O$10:$R$10,MATCH($K1383,{"Oil","Gas","Electric - Other","Electric ccASHP - split"},0))),0),"")</f>
        <v>0</v>
      </c>
      <c r="AR1383" s="124">
        <f t="shared" si="188"/>
        <v>0</v>
      </c>
      <c r="AS1383" s="123" t="e">
        <f t="shared" si="189"/>
        <v>#N/A</v>
      </c>
    </row>
    <row r="1384" spans="1:45" x14ac:dyDescent="0.2">
      <c r="A1384" s="130">
        <v>1382</v>
      </c>
      <c r="B1384" s="177">
        <f>IF(OR(COUNTIF($B$2:$B1383,Input!$F1400)&lt;1,COUNTIF($O$2:$O1383,Input!$C1400)&lt;1),Input!F1400,0)</f>
        <v>0</v>
      </c>
      <c r="C1384" s="177">
        <f>IF(OR(COUNTIF($B$2:$B1383,Input!$F1400)&lt;1,COUNTIF($O$2:$O1383,Input!$C1400)&lt;1),Input!G1400,0)</f>
        <v>0</v>
      </c>
      <c r="D1384" s="177">
        <f>IF(OR(COUNTIF($B$2:$B1383,Input!$F1400)&lt;1,COUNTIF($O$2:$O1383,Input!$C1400)&lt;1),Input!H1400,0)</f>
        <v>0</v>
      </c>
      <c r="E1384" s="177">
        <f>IF(OR(COUNTIF($B$2:$B1383,Input!$F1400)&lt;1,COUNTIF($O$2:$O1383,Input!$C1400)&lt;1),Input!I1400,0)</f>
        <v>0</v>
      </c>
      <c r="F1384" s="177">
        <f>IF(OR(COUNTIF($B$2:$B1383,Input!$F1400)&lt;1,COUNTIF($O$2:$O1383,Input!$C1400)&lt;1),Input!J1400,0)</f>
        <v>0</v>
      </c>
      <c r="G1384" s="177">
        <f>IF(OR(COUNTIF($B$2:$B1383,Input!$F1400)&lt;1,COUNTIF($O$2:$O1383,Input!$C1400)&lt;1),Input!K1400,0)</f>
        <v>0</v>
      </c>
      <c r="H1384" s="177">
        <f>IF(OR(COUNTIF($B$2:$B1383,Input!$F1400)&lt;1,COUNTIF($O$2:$O1383,Input!$C1400)&lt;1),Input!L1400,0)</f>
        <v>0</v>
      </c>
      <c r="I1384" s="177">
        <f>IF(OR(COUNTIF($B$2:$B1383,Input!$F1400)&lt;1,COUNTIF($O$2:$O1383,Input!$C1400)&lt;1),Input!M1400,0)</f>
        <v>0</v>
      </c>
      <c r="J1384" s="177">
        <f>IF(OR(COUNTIF($B$2:$B1383,Input!$F1400)&lt;1,COUNTIF($O$2:$O1383,Input!$C1400)&lt;1),Input!N1400,0)</f>
        <v>0</v>
      </c>
      <c r="K1384" s="177">
        <f>IF(OR(COUNTIF($B$2:$B1383,Input!$F1400)&lt;1,COUNTIF($O$2:$O1383,Input!$C1400)&lt;1),Input!O1400,0)</f>
        <v>0</v>
      </c>
      <c r="L1384" s="177">
        <f>IF(OR(COUNTIF($B$2:$B1383,Input!$F1400)&lt;1,COUNTIF($O$2:$O1383,Input!$C1400)&lt;1),Input!P1400,0)</f>
        <v>0</v>
      </c>
      <c r="M1384" s="129" t="str">
        <f t="shared" si="184"/>
        <v/>
      </c>
      <c r="N1384" s="161">
        <f t="shared" si="182"/>
        <v>0</v>
      </c>
      <c r="O1384" s="168">
        <f>Input!C1400</f>
        <v>0</v>
      </c>
      <c r="P1384" s="168"/>
      <c r="R1384" s="131">
        <f t="shared" si="183"/>
        <v>0</v>
      </c>
      <c r="S1384" s="133" t="str">
        <f t="shared" si="185"/>
        <v xml:space="preserve"> </v>
      </c>
      <c r="T1384" s="133"/>
      <c r="U1384" s="132" t="str">
        <f>_xlfn.IFNA(IF($D1384=0,LOOKUP($F1384,{0.1,0.2,0.3,0.4,0.5,0.6,0.7,0.8,0.9,1},{22,34,46,58,70,82,94,106,118,130}),""),"")</f>
        <v/>
      </c>
      <c r="V1384" s="132" t="str">
        <f>_xlfn.IFNA(IF($D1384=1,LOOKUP($F1384,{0.1,0.2,0.3,0.4,0.5,0.6,0.7,0.8,0.9,1},{23,35,47,59,71,83,95,107,119,131}),""),"")</f>
        <v/>
      </c>
      <c r="W1384" s="132" t="str">
        <f>_xlfn.IFNA(IF($D1384=2,LOOKUP($F1384,{0.1,0.2,0.3,0.4,0.5,0.6,0.7,0.8,0.9,1},{24,36,48,60,72,84,96,108,120,132}),""),"")</f>
        <v/>
      </c>
      <c r="X1384" s="132" t="str">
        <f>_xlfn.IFNA(IF($D1384=3,LOOKUP($F1384,{0.1,0.2,0.3,0.4,0.5,0.6,0.7,0.8,0.9,1},{25,37,49,61,73,85,97,109,121,133}),""),"")</f>
        <v/>
      </c>
      <c r="Y1384" s="132" t="str">
        <f>_xlfn.IFNA(IF($D1384=4,LOOKUP($F1384,{0.1,0.2,0.3,0.4,0.5,0.6,0.7,0.8,0.9,1},{26,38,50,62,74,86,98,110,122,134}),""),"")</f>
        <v/>
      </c>
      <c r="Z1384" s="132" t="str">
        <f>_xlfn.IFNA(IF($D1384=5,LOOKUP($F1384,{0.1,0.2,0.3,0.4,0.5,0.6,0.7,0.8,0.9,1},{27,39,51,63,75,87,99,111,123,135}),""),"")</f>
        <v/>
      </c>
      <c r="AA1384" s="132">
        <f t="shared" si="186"/>
        <v>0</v>
      </c>
      <c r="AB1384" s="132" t="str">
        <f t="shared" si="187"/>
        <v>00</v>
      </c>
      <c r="AC1384" s="82" t="e">
        <f>VLOOKUP(AB1384,'AMI Ref'!T:U,2,FALSE)</f>
        <v>#N/A</v>
      </c>
      <c r="AD1384" s="124"/>
      <c r="AE1384" s="81" t="str">
        <f>_xlfn.IFNA(IF($D1384=0,IF($J1384="Not Paid by Tenant",0,INDEX('AMI Ref'!$K$5:$N$5,MATCH($J1384,{"Oil","Gas","Electric - Other","ELECTRIC - HEAT PUMP"},0))),0),"")</f>
        <v/>
      </c>
      <c r="AF1384" s="81">
        <f>_xlfn.IFNA(IF($D1384=1,IF($J1384="Not Paid by Tenant",0,INDEX('AMI Ref'!$K$6:$N$6,MATCH($J1384,{"Oil","Gas","Electric - Other","ELECTRIC - HEAT PUMP"},0))),0),"")</f>
        <v>0</v>
      </c>
      <c r="AG1384" s="81">
        <f>_xlfn.IFNA(IF($D1384=2,IF($J1384="Not Paid by Tenant",0,INDEX('AMI Ref'!$K$7:$N$7,MATCH($J1384,{"Oil","Gas","Electric - Other","ELECTRIC - HEAT PUMP"},0))),0),"")</f>
        <v>0</v>
      </c>
      <c r="AH1384" s="81">
        <f>_xlfn.IFNA(IF($D1384=3,IF($J1384="Not Paid by Tenant",0,INDEX('AMI Ref'!$K$8:$N$8,MATCH($J1384,{"Oil","Gas","Electric - Other","ELECTRIC - HEAT PUMP"},0))),0),"")</f>
        <v>0</v>
      </c>
      <c r="AI1384" s="81">
        <f>_xlfn.IFNA(IF($D1384=4,IF($J1384="Not Paid by Tenant",0,INDEX('AMI Ref'!$K$9:$N$9,MATCH($J1384,{"Oil","Gas","Electric - Other","ELECTRIC - HEAT PUMP"},0))),0),"")</f>
        <v>0</v>
      </c>
      <c r="AJ1384" s="81">
        <f>_xlfn.IFNA(IF($D1384=5,IF($J1384="Not Paid by Tenant",0,INDEX('AMI Ref'!$K$10:$N$10,MATCH($J1384,{"Oil","Gas","Electric - Other","ELECTRIC - HEAT PUMP"},0))),0),"")</f>
        <v>0</v>
      </c>
      <c r="AK1384" s="128"/>
      <c r="AL1384" s="81" t="str">
        <f>_xlfn.IFNA(IF($D1384=0,IF($K1384="Not Paid by Tenant",0,INDEX('AMI Ref'!$O$5:$R$5,MATCH($K1384,{"Oil","Gas","Electric - Other","Electric ccASHP - split"},0))),0),"")</f>
        <v/>
      </c>
      <c r="AM1384" s="81">
        <f>_xlfn.IFNA(IF($D1384=1,IF($K1384="Not Paid by Tenant",0,INDEX('AMI Ref'!$O$6:$R$6,MATCH($K1384,{"Oil","Gas","Electric - Other","Electric ccASHP - split"},0))),0),"")</f>
        <v>0</v>
      </c>
      <c r="AN1384" s="81">
        <f>_xlfn.IFNA(IF($D1384=2,IF($K1384="Not Paid by Tenant",0,INDEX('AMI Ref'!$O$7:$R$7,MATCH($K1384,{"Oil","Gas","Electric - Other","Electric ccASHP - split"},0))),0),"")</f>
        <v>0</v>
      </c>
      <c r="AO1384" s="81">
        <f>_xlfn.IFNA(IF($D1384=3,IF($K1384="Not Paid by Tenant",0,INDEX('AMI Ref'!$O$8:$R$8,MATCH($K1384,{"Oil","Gas","Electric - Other","Electric ccASHP - split"},0))),0),"")</f>
        <v>0</v>
      </c>
      <c r="AP1384" s="81">
        <f>_xlfn.IFNA(IF($D1384=4,IF($K1384="Not Paid by Tenant",0,INDEX('AMI Ref'!$O$9:$R$9,MATCH($K1384,{"Oil","Gas","Electric - Other","Electric ccASHP - split"},0))),0),"")</f>
        <v>0</v>
      </c>
      <c r="AQ1384" s="81">
        <f>_xlfn.IFNA(IF($D1384=5,IF($K1384="Not Paid by Tenant",0,INDEX('AMI Ref'!$O$10:$R$10,MATCH($K1384,{"Oil","Gas","Electric - Other","Electric ccASHP - split"},0))),0),"")</f>
        <v>0</v>
      </c>
      <c r="AR1384" s="124">
        <f t="shared" si="188"/>
        <v>0</v>
      </c>
      <c r="AS1384" s="123" t="e">
        <f t="shared" si="189"/>
        <v>#N/A</v>
      </c>
    </row>
    <row r="1385" spans="1:45" x14ac:dyDescent="0.2">
      <c r="A1385" s="130">
        <v>1383</v>
      </c>
      <c r="B1385" s="177">
        <f>IF(OR(COUNTIF($B$2:$B1384,Input!$F1401)&lt;1,COUNTIF($O$2:$O1384,Input!$C1401)&lt;1),Input!F1401,0)</f>
        <v>0</v>
      </c>
      <c r="C1385" s="177">
        <f>IF(OR(COUNTIF($B$2:$B1384,Input!$F1401)&lt;1,COUNTIF($O$2:$O1384,Input!$C1401)&lt;1),Input!G1401,0)</f>
        <v>0</v>
      </c>
      <c r="D1385" s="177">
        <f>IF(OR(COUNTIF($B$2:$B1384,Input!$F1401)&lt;1,COUNTIF($O$2:$O1384,Input!$C1401)&lt;1),Input!H1401,0)</f>
        <v>0</v>
      </c>
      <c r="E1385" s="177">
        <f>IF(OR(COUNTIF($B$2:$B1384,Input!$F1401)&lt;1,COUNTIF($O$2:$O1384,Input!$C1401)&lt;1),Input!I1401,0)</f>
        <v>0</v>
      </c>
      <c r="F1385" s="177">
        <f>IF(OR(COUNTIF($B$2:$B1384,Input!$F1401)&lt;1,COUNTIF($O$2:$O1384,Input!$C1401)&lt;1),Input!J1401,0)</f>
        <v>0</v>
      </c>
      <c r="G1385" s="177">
        <f>IF(OR(COUNTIF($B$2:$B1384,Input!$F1401)&lt;1,COUNTIF($O$2:$O1384,Input!$C1401)&lt;1),Input!K1401,0)</f>
        <v>0</v>
      </c>
      <c r="H1385" s="177">
        <f>IF(OR(COUNTIF($B$2:$B1384,Input!$F1401)&lt;1,COUNTIF($O$2:$O1384,Input!$C1401)&lt;1),Input!L1401,0)</f>
        <v>0</v>
      </c>
      <c r="I1385" s="177">
        <f>IF(OR(COUNTIF($B$2:$B1384,Input!$F1401)&lt;1,COUNTIF($O$2:$O1384,Input!$C1401)&lt;1),Input!M1401,0)</f>
        <v>0</v>
      </c>
      <c r="J1385" s="177">
        <f>IF(OR(COUNTIF($B$2:$B1384,Input!$F1401)&lt;1,COUNTIF($O$2:$O1384,Input!$C1401)&lt;1),Input!N1401,0)</f>
        <v>0</v>
      </c>
      <c r="K1385" s="177">
        <f>IF(OR(COUNTIF($B$2:$B1384,Input!$F1401)&lt;1,COUNTIF($O$2:$O1384,Input!$C1401)&lt;1),Input!O1401,0)</f>
        <v>0</v>
      </c>
      <c r="L1385" s="177">
        <f>IF(OR(COUNTIF($B$2:$B1384,Input!$F1401)&lt;1,COUNTIF($O$2:$O1384,Input!$C1401)&lt;1),Input!P1401,0)</f>
        <v>0</v>
      </c>
      <c r="M1385" s="129" t="str">
        <f t="shared" si="184"/>
        <v/>
      </c>
      <c r="N1385" s="161">
        <f t="shared" si="182"/>
        <v>0</v>
      </c>
      <c r="O1385" s="168">
        <f>Input!C1401</f>
        <v>0</v>
      </c>
      <c r="P1385" s="168"/>
      <c r="R1385" s="131">
        <f t="shared" si="183"/>
        <v>0</v>
      </c>
      <c r="S1385" s="133" t="str">
        <f t="shared" si="185"/>
        <v xml:space="preserve"> </v>
      </c>
      <c r="T1385" s="133"/>
      <c r="U1385" s="132" t="str">
        <f>_xlfn.IFNA(IF($D1385=0,LOOKUP($F1385,{0.1,0.2,0.3,0.4,0.5,0.6,0.7,0.8,0.9,1},{22,34,46,58,70,82,94,106,118,130}),""),"")</f>
        <v/>
      </c>
      <c r="V1385" s="132" t="str">
        <f>_xlfn.IFNA(IF($D1385=1,LOOKUP($F1385,{0.1,0.2,0.3,0.4,0.5,0.6,0.7,0.8,0.9,1},{23,35,47,59,71,83,95,107,119,131}),""),"")</f>
        <v/>
      </c>
      <c r="W1385" s="132" t="str">
        <f>_xlfn.IFNA(IF($D1385=2,LOOKUP($F1385,{0.1,0.2,0.3,0.4,0.5,0.6,0.7,0.8,0.9,1},{24,36,48,60,72,84,96,108,120,132}),""),"")</f>
        <v/>
      </c>
      <c r="X1385" s="132" t="str">
        <f>_xlfn.IFNA(IF($D1385=3,LOOKUP($F1385,{0.1,0.2,0.3,0.4,0.5,0.6,0.7,0.8,0.9,1},{25,37,49,61,73,85,97,109,121,133}),""),"")</f>
        <v/>
      </c>
      <c r="Y1385" s="132" t="str">
        <f>_xlfn.IFNA(IF($D1385=4,LOOKUP($F1385,{0.1,0.2,0.3,0.4,0.5,0.6,0.7,0.8,0.9,1},{26,38,50,62,74,86,98,110,122,134}),""),"")</f>
        <v/>
      </c>
      <c r="Z1385" s="132" t="str">
        <f>_xlfn.IFNA(IF($D1385=5,LOOKUP($F1385,{0.1,0.2,0.3,0.4,0.5,0.6,0.7,0.8,0.9,1},{27,39,51,63,75,87,99,111,123,135}),""),"")</f>
        <v/>
      </c>
      <c r="AA1385" s="132">
        <f t="shared" si="186"/>
        <v>0</v>
      </c>
      <c r="AB1385" s="132" t="str">
        <f t="shared" si="187"/>
        <v>00</v>
      </c>
      <c r="AC1385" s="82" t="e">
        <f>VLOOKUP(AB1385,'AMI Ref'!T:U,2,FALSE)</f>
        <v>#N/A</v>
      </c>
      <c r="AD1385" s="124"/>
      <c r="AE1385" s="81" t="str">
        <f>_xlfn.IFNA(IF($D1385=0,IF($J1385="Not Paid by Tenant",0,INDEX('AMI Ref'!$K$5:$N$5,MATCH($J1385,{"Oil","Gas","Electric - Other","ELECTRIC - HEAT PUMP"},0))),0),"")</f>
        <v/>
      </c>
      <c r="AF1385" s="81">
        <f>_xlfn.IFNA(IF($D1385=1,IF($J1385="Not Paid by Tenant",0,INDEX('AMI Ref'!$K$6:$N$6,MATCH($J1385,{"Oil","Gas","Electric - Other","ELECTRIC - HEAT PUMP"},0))),0),"")</f>
        <v>0</v>
      </c>
      <c r="AG1385" s="81">
        <f>_xlfn.IFNA(IF($D1385=2,IF($J1385="Not Paid by Tenant",0,INDEX('AMI Ref'!$K$7:$N$7,MATCH($J1385,{"Oil","Gas","Electric - Other","ELECTRIC - HEAT PUMP"},0))),0),"")</f>
        <v>0</v>
      </c>
      <c r="AH1385" s="81">
        <f>_xlfn.IFNA(IF($D1385=3,IF($J1385="Not Paid by Tenant",0,INDEX('AMI Ref'!$K$8:$N$8,MATCH($J1385,{"Oil","Gas","Electric - Other","ELECTRIC - HEAT PUMP"},0))),0),"")</f>
        <v>0</v>
      </c>
      <c r="AI1385" s="81">
        <f>_xlfn.IFNA(IF($D1385=4,IF($J1385="Not Paid by Tenant",0,INDEX('AMI Ref'!$K$9:$N$9,MATCH($J1385,{"Oil","Gas","Electric - Other","ELECTRIC - HEAT PUMP"},0))),0),"")</f>
        <v>0</v>
      </c>
      <c r="AJ1385" s="81">
        <f>_xlfn.IFNA(IF($D1385=5,IF($J1385="Not Paid by Tenant",0,INDEX('AMI Ref'!$K$10:$N$10,MATCH($J1385,{"Oil","Gas","Electric - Other","ELECTRIC - HEAT PUMP"},0))),0),"")</f>
        <v>0</v>
      </c>
      <c r="AK1385" s="128"/>
      <c r="AL1385" s="81" t="str">
        <f>_xlfn.IFNA(IF($D1385=0,IF($K1385="Not Paid by Tenant",0,INDEX('AMI Ref'!$O$5:$R$5,MATCH($K1385,{"Oil","Gas","Electric - Other","Electric ccASHP - split"},0))),0),"")</f>
        <v/>
      </c>
      <c r="AM1385" s="81">
        <f>_xlfn.IFNA(IF($D1385=1,IF($K1385="Not Paid by Tenant",0,INDEX('AMI Ref'!$O$6:$R$6,MATCH($K1385,{"Oil","Gas","Electric - Other","Electric ccASHP - split"},0))),0),"")</f>
        <v>0</v>
      </c>
      <c r="AN1385" s="81">
        <f>_xlfn.IFNA(IF($D1385=2,IF($K1385="Not Paid by Tenant",0,INDEX('AMI Ref'!$O$7:$R$7,MATCH($K1385,{"Oil","Gas","Electric - Other","Electric ccASHP - split"},0))),0),"")</f>
        <v>0</v>
      </c>
      <c r="AO1385" s="81">
        <f>_xlfn.IFNA(IF($D1385=3,IF($K1385="Not Paid by Tenant",0,INDEX('AMI Ref'!$O$8:$R$8,MATCH($K1385,{"Oil","Gas","Electric - Other","Electric ccASHP - split"},0))),0),"")</f>
        <v>0</v>
      </c>
      <c r="AP1385" s="81">
        <f>_xlfn.IFNA(IF($D1385=4,IF($K1385="Not Paid by Tenant",0,INDEX('AMI Ref'!$O$9:$R$9,MATCH($K1385,{"Oil","Gas","Electric - Other","Electric ccASHP - split"},0))),0),"")</f>
        <v>0</v>
      </c>
      <c r="AQ1385" s="81">
        <f>_xlfn.IFNA(IF($D1385=5,IF($K1385="Not Paid by Tenant",0,INDEX('AMI Ref'!$O$10:$R$10,MATCH($K1385,{"Oil","Gas","Electric - Other","Electric ccASHP - split"},0))),0),"")</f>
        <v>0</v>
      </c>
      <c r="AR1385" s="124">
        <f t="shared" si="188"/>
        <v>0</v>
      </c>
      <c r="AS1385" s="123" t="e">
        <f t="shared" si="189"/>
        <v>#N/A</v>
      </c>
    </row>
    <row r="1386" spans="1:45" x14ac:dyDescent="0.2">
      <c r="A1386" s="130">
        <v>1384</v>
      </c>
      <c r="B1386" s="177">
        <f>IF(OR(COUNTIF($B$2:$B1385,Input!$F1402)&lt;1,COUNTIF($O$2:$O1385,Input!$C1402)&lt;1),Input!F1402,0)</f>
        <v>0</v>
      </c>
      <c r="C1386" s="177">
        <f>IF(OR(COUNTIF($B$2:$B1385,Input!$F1402)&lt;1,COUNTIF($O$2:$O1385,Input!$C1402)&lt;1),Input!G1402,0)</f>
        <v>0</v>
      </c>
      <c r="D1386" s="177">
        <f>IF(OR(COUNTIF($B$2:$B1385,Input!$F1402)&lt;1,COUNTIF($O$2:$O1385,Input!$C1402)&lt;1),Input!H1402,0)</f>
        <v>0</v>
      </c>
      <c r="E1386" s="177">
        <f>IF(OR(COUNTIF($B$2:$B1385,Input!$F1402)&lt;1,COUNTIF($O$2:$O1385,Input!$C1402)&lt;1),Input!I1402,0)</f>
        <v>0</v>
      </c>
      <c r="F1386" s="177">
        <f>IF(OR(COUNTIF($B$2:$B1385,Input!$F1402)&lt;1,COUNTIF($O$2:$O1385,Input!$C1402)&lt;1),Input!J1402,0)</f>
        <v>0</v>
      </c>
      <c r="G1386" s="177">
        <f>IF(OR(COUNTIF($B$2:$B1385,Input!$F1402)&lt;1,COUNTIF($O$2:$O1385,Input!$C1402)&lt;1),Input!K1402,0)</f>
        <v>0</v>
      </c>
      <c r="H1386" s="177">
        <f>IF(OR(COUNTIF($B$2:$B1385,Input!$F1402)&lt;1,COUNTIF($O$2:$O1385,Input!$C1402)&lt;1),Input!L1402,0)</f>
        <v>0</v>
      </c>
      <c r="I1386" s="177">
        <f>IF(OR(COUNTIF($B$2:$B1385,Input!$F1402)&lt;1,COUNTIF($O$2:$O1385,Input!$C1402)&lt;1),Input!M1402,0)</f>
        <v>0</v>
      </c>
      <c r="J1386" s="177">
        <f>IF(OR(COUNTIF($B$2:$B1385,Input!$F1402)&lt;1,COUNTIF($O$2:$O1385,Input!$C1402)&lt;1),Input!N1402,0)</f>
        <v>0</v>
      </c>
      <c r="K1386" s="177">
        <f>IF(OR(COUNTIF($B$2:$B1385,Input!$F1402)&lt;1,COUNTIF($O$2:$O1385,Input!$C1402)&lt;1),Input!O1402,0)</f>
        <v>0</v>
      </c>
      <c r="L1386" s="177">
        <f>IF(OR(COUNTIF($B$2:$B1385,Input!$F1402)&lt;1,COUNTIF($O$2:$O1385,Input!$C1402)&lt;1),Input!P1402,0)</f>
        <v>0</v>
      </c>
      <c r="M1386" s="129" t="str">
        <f t="shared" si="184"/>
        <v/>
      </c>
      <c r="N1386" s="161">
        <f t="shared" si="182"/>
        <v>0</v>
      </c>
      <c r="O1386" s="168">
        <f>Input!C1402</f>
        <v>0</v>
      </c>
      <c r="P1386" s="168"/>
      <c r="R1386" s="131">
        <f t="shared" si="183"/>
        <v>0</v>
      </c>
      <c r="S1386" s="133" t="str">
        <f t="shared" si="185"/>
        <v xml:space="preserve"> </v>
      </c>
      <c r="T1386" s="133"/>
      <c r="U1386" s="132" t="str">
        <f>_xlfn.IFNA(IF($D1386=0,LOOKUP($F1386,{0.1,0.2,0.3,0.4,0.5,0.6,0.7,0.8,0.9,1},{22,34,46,58,70,82,94,106,118,130}),""),"")</f>
        <v/>
      </c>
      <c r="V1386" s="132" t="str">
        <f>_xlfn.IFNA(IF($D1386=1,LOOKUP($F1386,{0.1,0.2,0.3,0.4,0.5,0.6,0.7,0.8,0.9,1},{23,35,47,59,71,83,95,107,119,131}),""),"")</f>
        <v/>
      </c>
      <c r="W1386" s="132" t="str">
        <f>_xlfn.IFNA(IF($D1386=2,LOOKUP($F1386,{0.1,0.2,0.3,0.4,0.5,0.6,0.7,0.8,0.9,1},{24,36,48,60,72,84,96,108,120,132}),""),"")</f>
        <v/>
      </c>
      <c r="X1386" s="132" t="str">
        <f>_xlfn.IFNA(IF($D1386=3,LOOKUP($F1386,{0.1,0.2,0.3,0.4,0.5,0.6,0.7,0.8,0.9,1},{25,37,49,61,73,85,97,109,121,133}),""),"")</f>
        <v/>
      </c>
      <c r="Y1386" s="132" t="str">
        <f>_xlfn.IFNA(IF($D1386=4,LOOKUP($F1386,{0.1,0.2,0.3,0.4,0.5,0.6,0.7,0.8,0.9,1},{26,38,50,62,74,86,98,110,122,134}),""),"")</f>
        <v/>
      </c>
      <c r="Z1386" s="132" t="str">
        <f>_xlfn.IFNA(IF($D1386=5,LOOKUP($F1386,{0.1,0.2,0.3,0.4,0.5,0.6,0.7,0.8,0.9,1},{27,39,51,63,75,87,99,111,123,135}),""),"")</f>
        <v/>
      </c>
      <c r="AA1386" s="132">
        <f t="shared" si="186"/>
        <v>0</v>
      </c>
      <c r="AB1386" s="132" t="str">
        <f t="shared" si="187"/>
        <v>00</v>
      </c>
      <c r="AC1386" s="82" t="e">
        <f>VLOOKUP(AB1386,'AMI Ref'!T:U,2,FALSE)</f>
        <v>#N/A</v>
      </c>
      <c r="AD1386" s="124"/>
      <c r="AE1386" s="81" t="str">
        <f>_xlfn.IFNA(IF($D1386=0,IF($J1386="Not Paid by Tenant",0,INDEX('AMI Ref'!$K$5:$N$5,MATCH($J1386,{"Oil","Gas","Electric - Other","ELECTRIC - HEAT PUMP"},0))),0),"")</f>
        <v/>
      </c>
      <c r="AF1386" s="81">
        <f>_xlfn.IFNA(IF($D1386=1,IF($J1386="Not Paid by Tenant",0,INDEX('AMI Ref'!$K$6:$N$6,MATCH($J1386,{"Oil","Gas","Electric - Other","ELECTRIC - HEAT PUMP"},0))),0),"")</f>
        <v>0</v>
      </c>
      <c r="AG1386" s="81">
        <f>_xlfn.IFNA(IF($D1386=2,IF($J1386="Not Paid by Tenant",0,INDEX('AMI Ref'!$K$7:$N$7,MATCH($J1386,{"Oil","Gas","Electric - Other","ELECTRIC - HEAT PUMP"},0))),0),"")</f>
        <v>0</v>
      </c>
      <c r="AH1386" s="81">
        <f>_xlfn.IFNA(IF($D1386=3,IF($J1386="Not Paid by Tenant",0,INDEX('AMI Ref'!$K$8:$N$8,MATCH($J1386,{"Oil","Gas","Electric - Other","ELECTRIC - HEAT PUMP"},0))),0),"")</f>
        <v>0</v>
      </c>
      <c r="AI1386" s="81">
        <f>_xlfn.IFNA(IF($D1386=4,IF($J1386="Not Paid by Tenant",0,INDEX('AMI Ref'!$K$9:$N$9,MATCH($J1386,{"Oil","Gas","Electric - Other","ELECTRIC - HEAT PUMP"},0))),0),"")</f>
        <v>0</v>
      </c>
      <c r="AJ1386" s="81">
        <f>_xlfn.IFNA(IF($D1386=5,IF($J1386="Not Paid by Tenant",0,INDEX('AMI Ref'!$K$10:$N$10,MATCH($J1386,{"Oil","Gas","Electric - Other","ELECTRIC - HEAT PUMP"},0))),0),"")</f>
        <v>0</v>
      </c>
      <c r="AK1386" s="128"/>
      <c r="AL1386" s="81" t="str">
        <f>_xlfn.IFNA(IF($D1386=0,IF($K1386="Not Paid by Tenant",0,INDEX('AMI Ref'!$O$5:$R$5,MATCH($K1386,{"Oil","Gas","Electric - Other","Electric ccASHP - split"},0))),0),"")</f>
        <v/>
      </c>
      <c r="AM1386" s="81">
        <f>_xlfn.IFNA(IF($D1386=1,IF($K1386="Not Paid by Tenant",0,INDEX('AMI Ref'!$O$6:$R$6,MATCH($K1386,{"Oil","Gas","Electric - Other","Electric ccASHP - split"},0))),0),"")</f>
        <v>0</v>
      </c>
      <c r="AN1386" s="81">
        <f>_xlfn.IFNA(IF($D1386=2,IF($K1386="Not Paid by Tenant",0,INDEX('AMI Ref'!$O$7:$R$7,MATCH($K1386,{"Oil","Gas","Electric - Other","Electric ccASHP - split"},0))),0),"")</f>
        <v>0</v>
      </c>
      <c r="AO1386" s="81">
        <f>_xlfn.IFNA(IF($D1386=3,IF($K1386="Not Paid by Tenant",0,INDEX('AMI Ref'!$O$8:$R$8,MATCH($K1386,{"Oil","Gas","Electric - Other","Electric ccASHP - split"},0))),0),"")</f>
        <v>0</v>
      </c>
      <c r="AP1386" s="81">
        <f>_xlfn.IFNA(IF($D1386=4,IF($K1386="Not Paid by Tenant",0,INDEX('AMI Ref'!$O$9:$R$9,MATCH($K1386,{"Oil","Gas","Electric - Other","Electric ccASHP - split"},0))),0),"")</f>
        <v>0</v>
      </c>
      <c r="AQ1386" s="81">
        <f>_xlfn.IFNA(IF($D1386=5,IF($K1386="Not Paid by Tenant",0,INDEX('AMI Ref'!$O$10:$R$10,MATCH($K1386,{"Oil","Gas","Electric - Other","Electric ccASHP - split"},0))),0),"")</f>
        <v>0</v>
      </c>
      <c r="AR1386" s="124">
        <f t="shared" si="188"/>
        <v>0</v>
      </c>
      <c r="AS1386" s="123" t="e">
        <f t="shared" si="189"/>
        <v>#N/A</v>
      </c>
    </row>
    <row r="1387" spans="1:45" x14ac:dyDescent="0.2">
      <c r="A1387" s="130">
        <v>1385</v>
      </c>
      <c r="B1387" s="177">
        <f>IF(OR(COUNTIF($B$2:$B1386,Input!$F1403)&lt;1,COUNTIF($O$2:$O1386,Input!$C1403)&lt;1),Input!F1403,0)</f>
        <v>0</v>
      </c>
      <c r="C1387" s="177">
        <f>IF(OR(COUNTIF($B$2:$B1386,Input!$F1403)&lt;1,COUNTIF($O$2:$O1386,Input!$C1403)&lt;1),Input!G1403,0)</f>
        <v>0</v>
      </c>
      <c r="D1387" s="177">
        <f>IF(OR(COUNTIF($B$2:$B1386,Input!$F1403)&lt;1,COUNTIF($O$2:$O1386,Input!$C1403)&lt;1),Input!H1403,0)</f>
        <v>0</v>
      </c>
      <c r="E1387" s="177">
        <f>IF(OR(COUNTIF($B$2:$B1386,Input!$F1403)&lt;1,COUNTIF($O$2:$O1386,Input!$C1403)&lt;1),Input!I1403,0)</f>
        <v>0</v>
      </c>
      <c r="F1387" s="177">
        <f>IF(OR(COUNTIF($B$2:$B1386,Input!$F1403)&lt;1,COUNTIF($O$2:$O1386,Input!$C1403)&lt;1),Input!J1403,0)</f>
        <v>0</v>
      </c>
      <c r="G1387" s="177">
        <f>IF(OR(COUNTIF($B$2:$B1386,Input!$F1403)&lt;1,COUNTIF($O$2:$O1386,Input!$C1403)&lt;1),Input!K1403,0)</f>
        <v>0</v>
      </c>
      <c r="H1387" s="177">
        <f>IF(OR(COUNTIF($B$2:$B1386,Input!$F1403)&lt;1,COUNTIF($O$2:$O1386,Input!$C1403)&lt;1),Input!L1403,0)</f>
        <v>0</v>
      </c>
      <c r="I1387" s="177">
        <f>IF(OR(COUNTIF($B$2:$B1386,Input!$F1403)&lt;1,COUNTIF($O$2:$O1386,Input!$C1403)&lt;1),Input!M1403,0)</f>
        <v>0</v>
      </c>
      <c r="J1387" s="177">
        <f>IF(OR(COUNTIF($B$2:$B1386,Input!$F1403)&lt;1,COUNTIF($O$2:$O1386,Input!$C1403)&lt;1),Input!N1403,0)</f>
        <v>0</v>
      </c>
      <c r="K1387" s="177">
        <f>IF(OR(COUNTIF($B$2:$B1386,Input!$F1403)&lt;1,COUNTIF($O$2:$O1386,Input!$C1403)&lt;1),Input!O1403,0)</f>
        <v>0</v>
      </c>
      <c r="L1387" s="177">
        <f>IF(OR(COUNTIF($B$2:$B1386,Input!$F1403)&lt;1,COUNTIF($O$2:$O1386,Input!$C1403)&lt;1),Input!P1403,0)</f>
        <v>0</v>
      </c>
      <c r="M1387" s="129" t="str">
        <f t="shared" si="184"/>
        <v/>
      </c>
      <c r="N1387" s="161">
        <f t="shared" si="182"/>
        <v>0</v>
      </c>
      <c r="O1387" s="168">
        <f>Input!C1403</f>
        <v>0</v>
      </c>
      <c r="P1387" s="168"/>
      <c r="R1387" s="131">
        <f t="shared" si="183"/>
        <v>0</v>
      </c>
      <c r="S1387" s="133" t="str">
        <f t="shared" si="185"/>
        <v xml:space="preserve"> </v>
      </c>
      <c r="T1387" s="133"/>
      <c r="U1387" s="132" t="str">
        <f>_xlfn.IFNA(IF($D1387=0,LOOKUP($F1387,{0.1,0.2,0.3,0.4,0.5,0.6,0.7,0.8,0.9,1},{22,34,46,58,70,82,94,106,118,130}),""),"")</f>
        <v/>
      </c>
      <c r="V1387" s="132" t="str">
        <f>_xlfn.IFNA(IF($D1387=1,LOOKUP($F1387,{0.1,0.2,0.3,0.4,0.5,0.6,0.7,0.8,0.9,1},{23,35,47,59,71,83,95,107,119,131}),""),"")</f>
        <v/>
      </c>
      <c r="W1387" s="132" t="str">
        <f>_xlfn.IFNA(IF($D1387=2,LOOKUP($F1387,{0.1,0.2,0.3,0.4,0.5,0.6,0.7,0.8,0.9,1},{24,36,48,60,72,84,96,108,120,132}),""),"")</f>
        <v/>
      </c>
      <c r="X1387" s="132" t="str">
        <f>_xlfn.IFNA(IF($D1387=3,LOOKUP($F1387,{0.1,0.2,0.3,0.4,0.5,0.6,0.7,0.8,0.9,1},{25,37,49,61,73,85,97,109,121,133}),""),"")</f>
        <v/>
      </c>
      <c r="Y1387" s="132" t="str">
        <f>_xlfn.IFNA(IF($D1387=4,LOOKUP($F1387,{0.1,0.2,0.3,0.4,0.5,0.6,0.7,0.8,0.9,1},{26,38,50,62,74,86,98,110,122,134}),""),"")</f>
        <v/>
      </c>
      <c r="Z1387" s="132" t="str">
        <f>_xlfn.IFNA(IF($D1387=5,LOOKUP($F1387,{0.1,0.2,0.3,0.4,0.5,0.6,0.7,0.8,0.9,1},{27,39,51,63,75,87,99,111,123,135}),""),"")</f>
        <v/>
      </c>
      <c r="AA1387" s="132">
        <f t="shared" si="186"/>
        <v>0</v>
      </c>
      <c r="AB1387" s="132" t="str">
        <f t="shared" si="187"/>
        <v>00</v>
      </c>
      <c r="AC1387" s="82" t="e">
        <f>VLOOKUP(AB1387,'AMI Ref'!T:U,2,FALSE)</f>
        <v>#N/A</v>
      </c>
      <c r="AD1387" s="124"/>
      <c r="AE1387" s="81" t="str">
        <f>_xlfn.IFNA(IF($D1387=0,IF($J1387="Not Paid by Tenant",0,INDEX('AMI Ref'!$K$5:$N$5,MATCH($J1387,{"Oil","Gas","Electric - Other","ELECTRIC - HEAT PUMP"},0))),0),"")</f>
        <v/>
      </c>
      <c r="AF1387" s="81">
        <f>_xlfn.IFNA(IF($D1387=1,IF($J1387="Not Paid by Tenant",0,INDEX('AMI Ref'!$K$6:$N$6,MATCH($J1387,{"Oil","Gas","Electric - Other","ELECTRIC - HEAT PUMP"},0))),0),"")</f>
        <v>0</v>
      </c>
      <c r="AG1387" s="81">
        <f>_xlfn.IFNA(IF($D1387=2,IF($J1387="Not Paid by Tenant",0,INDEX('AMI Ref'!$K$7:$N$7,MATCH($J1387,{"Oil","Gas","Electric - Other","ELECTRIC - HEAT PUMP"},0))),0),"")</f>
        <v>0</v>
      </c>
      <c r="AH1387" s="81">
        <f>_xlfn.IFNA(IF($D1387=3,IF($J1387="Not Paid by Tenant",0,INDEX('AMI Ref'!$K$8:$N$8,MATCH($J1387,{"Oil","Gas","Electric - Other","ELECTRIC - HEAT PUMP"},0))),0),"")</f>
        <v>0</v>
      </c>
      <c r="AI1387" s="81">
        <f>_xlfn.IFNA(IF($D1387=4,IF($J1387="Not Paid by Tenant",0,INDEX('AMI Ref'!$K$9:$N$9,MATCH($J1387,{"Oil","Gas","Electric - Other","ELECTRIC - HEAT PUMP"},0))),0),"")</f>
        <v>0</v>
      </c>
      <c r="AJ1387" s="81">
        <f>_xlfn.IFNA(IF($D1387=5,IF($J1387="Not Paid by Tenant",0,INDEX('AMI Ref'!$K$10:$N$10,MATCH($J1387,{"Oil","Gas","Electric - Other","ELECTRIC - HEAT PUMP"},0))),0),"")</f>
        <v>0</v>
      </c>
      <c r="AK1387" s="128"/>
      <c r="AL1387" s="81" t="str">
        <f>_xlfn.IFNA(IF($D1387=0,IF($K1387="Not Paid by Tenant",0,INDEX('AMI Ref'!$O$5:$R$5,MATCH($K1387,{"Oil","Gas","Electric - Other","Electric ccASHP - split"},0))),0),"")</f>
        <v/>
      </c>
      <c r="AM1387" s="81">
        <f>_xlfn.IFNA(IF($D1387=1,IF($K1387="Not Paid by Tenant",0,INDEX('AMI Ref'!$O$6:$R$6,MATCH($K1387,{"Oil","Gas","Electric - Other","Electric ccASHP - split"},0))),0),"")</f>
        <v>0</v>
      </c>
      <c r="AN1387" s="81">
        <f>_xlfn.IFNA(IF($D1387=2,IF($K1387="Not Paid by Tenant",0,INDEX('AMI Ref'!$O$7:$R$7,MATCH($K1387,{"Oil","Gas","Electric - Other","Electric ccASHP - split"},0))),0),"")</f>
        <v>0</v>
      </c>
      <c r="AO1387" s="81">
        <f>_xlfn.IFNA(IF($D1387=3,IF($K1387="Not Paid by Tenant",0,INDEX('AMI Ref'!$O$8:$R$8,MATCH($K1387,{"Oil","Gas","Electric - Other","Electric ccASHP - split"},0))),0),"")</f>
        <v>0</v>
      </c>
      <c r="AP1387" s="81">
        <f>_xlfn.IFNA(IF($D1387=4,IF($K1387="Not Paid by Tenant",0,INDEX('AMI Ref'!$O$9:$R$9,MATCH($K1387,{"Oil","Gas","Electric - Other","Electric ccASHP - split"},0))),0),"")</f>
        <v>0</v>
      </c>
      <c r="AQ1387" s="81">
        <f>_xlfn.IFNA(IF($D1387=5,IF($K1387="Not Paid by Tenant",0,INDEX('AMI Ref'!$O$10:$R$10,MATCH($K1387,{"Oil","Gas","Electric - Other","Electric ccASHP - split"},0))),0),"")</f>
        <v>0</v>
      </c>
      <c r="AR1387" s="124">
        <f t="shared" si="188"/>
        <v>0</v>
      </c>
      <c r="AS1387" s="123" t="e">
        <f t="shared" si="189"/>
        <v>#N/A</v>
      </c>
    </row>
    <row r="1388" spans="1:45" x14ac:dyDescent="0.2">
      <c r="A1388" s="130">
        <v>1386</v>
      </c>
      <c r="B1388" s="177">
        <f>IF(OR(COUNTIF($B$2:$B1387,Input!$F1404)&lt;1,COUNTIF($O$2:$O1387,Input!$C1404)&lt;1),Input!F1404,0)</f>
        <v>0</v>
      </c>
      <c r="C1388" s="177">
        <f>IF(OR(COUNTIF($B$2:$B1387,Input!$F1404)&lt;1,COUNTIF($O$2:$O1387,Input!$C1404)&lt;1),Input!G1404,0)</f>
        <v>0</v>
      </c>
      <c r="D1388" s="177">
        <f>IF(OR(COUNTIF($B$2:$B1387,Input!$F1404)&lt;1,COUNTIF($O$2:$O1387,Input!$C1404)&lt;1),Input!H1404,0)</f>
        <v>0</v>
      </c>
      <c r="E1388" s="177">
        <f>IF(OR(COUNTIF($B$2:$B1387,Input!$F1404)&lt;1,COUNTIF($O$2:$O1387,Input!$C1404)&lt;1),Input!I1404,0)</f>
        <v>0</v>
      </c>
      <c r="F1388" s="177">
        <f>IF(OR(COUNTIF($B$2:$B1387,Input!$F1404)&lt;1,COUNTIF($O$2:$O1387,Input!$C1404)&lt;1),Input!J1404,0)</f>
        <v>0</v>
      </c>
      <c r="G1388" s="177">
        <f>IF(OR(COUNTIF($B$2:$B1387,Input!$F1404)&lt;1,COUNTIF($O$2:$O1387,Input!$C1404)&lt;1),Input!K1404,0)</f>
        <v>0</v>
      </c>
      <c r="H1388" s="177">
        <f>IF(OR(COUNTIF($B$2:$B1387,Input!$F1404)&lt;1,COUNTIF($O$2:$O1387,Input!$C1404)&lt;1),Input!L1404,0)</f>
        <v>0</v>
      </c>
      <c r="I1388" s="177">
        <f>IF(OR(COUNTIF($B$2:$B1387,Input!$F1404)&lt;1,COUNTIF($O$2:$O1387,Input!$C1404)&lt;1),Input!M1404,0)</f>
        <v>0</v>
      </c>
      <c r="J1388" s="177">
        <f>IF(OR(COUNTIF($B$2:$B1387,Input!$F1404)&lt;1,COUNTIF($O$2:$O1387,Input!$C1404)&lt;1),Input!N1404,0)</f>
        <v>0</v>
      </c>
      <c r="K1388" s="177">
        <f>IF(OR(COUNTIF($B$2:$B1387,Input!$F1404)&lt;1,COUNTIF($O$2:$O1387,Input!$C1404)&lt;1),Input!O1404,0)</f>
        <v>0</v>
      </c>
      <c r="L1388" s="177">
        <f>IF(OR(COUNTIF($B$2:$B1387,Input!$F1404)&lt;1,COUNTIF($O$2:$O1387,Input!$C1404)&lt;1),Input!P1404,0)</f>
        <v>0</v>
      </c>
      <c r="M1388" s="129" t="str">
        <f t="shared" si="184"/>
        <v/>
      </c>
      <c r="N1388" s="161">
        <f t="shared" si="182"/>
        <v>0</v>
      </c>
      <c r="O1388" s="168">
        <f>Input!C1404</f>
        <v>0</v>
      </c>
      <c r="P1388" s="168"/>
      <c r="R1388" s="131">
        <f t="shared" si="183"/>
        <v>0</v>
      </c>
      <c r="S1388" s="133" t="str">
        <f t="shared" si="185"/>
        <v xml:space="preserve"> </v>
      </c>
      <c r="T1388" s="133"/>
      <c r="U1388" s="132" t="str">
        <f>_xlfn.IFNA(IF($D1388=0,LOOKUP($F1388,{0.1,0.2,0.3,0.4,0.5,0.6,0.7,0.8,0.9,1},{22,34,46,58,70,82,94,106,118,130}),""),"")</f>
        <v/>
      </c>
      <c r="V1388" s="132" t="str">
        <f>_xlfn.IFNA(IF($D1388=1,LOOKUP($F1388,{0.1,0.2,0.3,0.4,0.5,0.6,0.7,0.8,0.9,1},{23,35,47,59,71,83,95,107,119,131}),""),"")</f>
        <v/>
      </c>
      <c r="W1388" s="132" t="str">
        <f>_xlfn.IFNA(IF($D1388=2,LOOKUP($F1388,{0.1,0.2,0.3,0.4,0.5,0.6,0.7,0.8,0.9,1},{24,36,48,60,72,84,96,108,120,132}),""),"")</f>
        <v/>
      </c>
      <c r="X1388" s="132" t="str">
        <f>_xlfn.IFNA(IF($D1388=3,LOOKUP($F1388,{0.1,0.2,0.3,0.4,0.5,0.6,0.7,0.8,0.9,1},{25,37,49,61,73,85,97,109,121,133}),""),"")</f>
        <v/>
      </c>
      <c r="Y1388" s="132" t="str">
        <f>_xlfn.IFNA(IF($D1388=4,LOOKUP($F1388,{0.1,0.2,0.3,0.4,0.5,0.6,0.7,0.8,0.9,1},{26,38,50,62,74,86,98,110,122,134}),""),"")</f>
        <v/>
      </c>
      <c r="Z1388" s="132" t="str">
        <f>_xlfn.IFNA(IF($D1388=5,LOOKUP($F1388,{0.1,0.2,0.3,0.4,0.5,0.6,0.7,0.8,0.9,1},{27,39,51,63,75,87,99,111,123,135}),""),"")</f>
        <v/>
      </c>
      <c r="AA1388" s="132">
        <f t="shared" si="186"/>
        <v>0</v>
      </c>
      <c r="AB1388" s="132" t="str">
        <f t="shared" si="187"/>
        <v>00</v>
      </c>
      <c r="AC1388" s="82" t="e">
        <f>VLOOKUP(AB1388,'AMI Ref'!T:U,2,FALSE)</f>
        <v>#N/A</v>
      </c>
      <c r="AD1388" s="124"/>
      <c r="AE1388" s="81" t="str">
        <f>_xlfn.IFNA(IF($D1388=0,IF($J1388="Not Paid by Tenant",0,INDEX('AMI Ref'!$K$5:$N$5,MATCH($J1388,{"Oil","Gas","Electric - Other","ELECTRIC - HEAT PUMP"},0))),0),"")</f>
        <v/>
      </c>
      <c r="AF1388" s="81">
        <f>_xlfn.IFNA(IF($D1388=1,IF($J1388="Not Paid by Tenant",0,INDEX('AMI Ref'!$K$6:$N$6,MATCH($J1388,{"Oil","Gas","Electric - Other","ELECTRIC - HEAT PUMP"},0))),0),"")</f>
        <v>0</v>
      </c>
      <c r="AG1388" s="81">
        <f>_xlfn.IFNA(IF($D1388=2,IF($J1388="Not Paid by Tenant",0,INDEX('AMI Ref'!$K$7:$N$7,MATCH($J1388,{"Oil","Gas","Electric - Other","ELECTRIC - HEAT PUMP"},0))),0),"")</f>
        <v>0</v>
      </c>
      <c r="AH1388" s="81">
        <f>_xlfn.IFNA(IF($D1388=3,IF($J1388="Not Paid by Tenant",0,INDEX('AMI Ref'!$K$8:$N$8,MATCH($J1388,{"Oil","Gas","Electric - Other","ELECTRIC - HEAT PUMP"},0))),0),"")</f>
        <v>0</v>
      </c>
      <c r="AI1388" s="81">
        <f>_xlfn.IFNA(IF($D1388=4,IF($J1388="Not Paid by Tenant",0,INDEX('AMI Ref'!$K$9:$N$9,MATCH($J1388,{"Oil","Gas","Electric - Other","ELECTRIC - HEAT PUMP"},0))),0),"")</f>
        <v>0</v>
      </c>
      <c r="AJ1388" s="81">
        <f>_xlfn.IFNA(IF($D1388=5,IF($J1388="Not Paid by Tenant",0,INDEX('AMI Ref'!$K$10:$N$10,MATCH($J1388,{"Oil","Gas","Electric - Other","ELECTRIC - HEAT PUMP"},0))),0),"")</f>
        <v>0</v>
      </c>
      <c r="AK1388" s="128"/>
      <c r="AL1388" s="81" t="str">
        <f>_xlfn.IFNA(IF($D1388=0,IF($K1388="Not Paid by Tenant",0,INDEX('AMI Ref'!$O$5:$R$5,MATCH($K1388,{"Oil","Gas","Electric - Other","Electric ccASHP - split"},0))),0),"")</f>
        <v/>
      </c>
      <c r="AM1388" s="81">
        <f>_xlfn.IFNA(IF($D1388=1,IF($K1388="Not Paid by Tenant",0,INDEX('AMI Ref'!$O$6:$R$6,MATCH($K1388,{"Oil","Gas","Electric - Other","Electric ccASHP - split"},0))),0),"")</f>
        <v>0</v>
      </c>
      <c r="AN1388" s="81">
        <f>_xlfn.IFNA(IF($D1388=2,IF($K1388="Not Paid by Tenant",0,INDEX('AMI Ref'!$O$7:$R$7,MATCH($K1388,{"Oil","Gas","Electric - Other","Electric ccASHP - split"},0))),0),"")</f>
        <v>0</v>
      </c>
      <c r="AO1388" s="81">
        <f>_xlfn.IFNA(IF($D1388=3,IF($K1388="Not Paid by Tenant",0,INDEX('AMI Ref'!$O$8:$R$8,MATCH($K1388,{"Oil","Gas","Electric - Other","Electric ccASHP - split"},0))),0),"")</f>
        <v>0</v>
      </c>
      <c r="AP1388" s="81">
        <f>_xlfn.IFNA(IF($D1388=4,IF($K1388="Not Paid by Tenant",0,INDEX('AMI Ref'!$O$9:$R$9,MATCH($K1388,{"Oil","Gas","Electric - Other","Electric ccASHP - split"},0))),0),"")</f>
        <v>0</v>
      </c>
      <c r="AQ1388" s="81">
        <f>_xlfn.IFNA(IF($D1388=5,IF($K1388="Not Paid by Tenant",0,INDEX('AMI Ref'!$O$10:$R$10,MATCH($K1388,{"Oil","Gas","Electric - Other","Electric ccASHP - split"},0))),0),"")</f>
        <v>0</v>
      </c>
      <c r="AR1388" s="124">
        <f t="shared" si="188"/>
        <v>0</v>
      </c>
      <c r="AS1388" s="123" t="e">
        <f t="shared" si="189"/>
        <v>#N/A</v>
      </c>
    </row>
    <row r="1389" spans="1:45" x14ac:dyDescent="0.2">
      <c r="A1389" s="130">
        <v>1387</v>
      </c>
      <c r="B1389" s="177">
        <f>IF(OR(COUNTIF($B$2:$B1388,Input!$F1405)&lt;1,COUNTIF($O$2:$O1388,Input!$C1405)&lt;1),Input!F1405,0)</f>
        <v>0</v>
      </c>
      <c r="C1389" s="177">
        <f>IF(OR(COUNTIF($B$2:$B1388,Input!$F1405)&lt;1,COUNTIF($O$2:$O1388,Input!$C1405)&lt;1),Input!G1405,0)</f>
        <v>0</v>
      </c>
      <c r="D1389" s="177">
        <f>IF(OR(COUNTIF($B$2:$B1388,Input!$F1405)&lt;1,COUNTIF($O$2:$O1388,Input!$C1405)&lt;1),Input!H1405,0)</f>
        <v>0</v>
      </c>
      <c r="E1389" s="177">
        <f>IF(OR(COUNTIF($B$2:$B1388,Input!$F1405)&lt;1,COUNTIF($O$2:$O1388,Input!$C1405)&lt;1),Input!I1405,0)</f>
        <v>0</v>
      </c>
      <c r="F1389" s="177">
        <f>IF(OR(COUNTIF($B$2:$B1388,Input!$F1405)&lt;1,COUNTIF($O$2:$O1388,Input!$C1405)&lt;1),Input!J1405,0)</f>
        <v>0</v>
      </c>
      <c r="G1389" s="177">
        <f>IF(OR(COUNTIF($B$2:$B1388,Input!$F1405)&lt;1,COUNTIF($O$2:$O1388,Input!$C1405)&lt;1),Input!K1405,0)</f>
        <v>0</v>
      </c>
      <c r="H1389" s="177">
        <f>IF(OR(COUNTIF($B$2:$B1388,Input!$F1405)&lt;1,COUNTIF($O$2:$O1388,Input!$C1405)&lt;1),Input!L1405,0)</f>
        <v>0</v>
      </c>
      <c r="I1389" s="177">
        <f>IF(OR(COUNTIF($B$2:$B1388,Input!$F1405)&lt;1,COUNTIF($O$2:$O1388,Input!$C1405)&lt;1),Input!M1405,0)</f>
        <v>0</v>
      </c>
      <c r="J1389" s="177">
        <f>IF(OR(COUNTIF($B$2:$B1388,Input!$F1405)&lt;1,COUNTIF($O$2:$O1388,Input!$C1405)&lt;1),Input!N1405,0)</f>
        <v>0</v>
      </c>
      <c r="K1389" s="177">
        <f>IF(OR(COUNTIF($B$2:$B1388,Input!$F1405)&lt;1,COUNTIF($O$2:$O1388,Input!$C1405)&lt;1),Input!O1405,0)</f>
        <v>0</v>
      </c>
      <c r="L1389" s="177">
        <f>IF(OR(COUNTIF($B$2:$B1388,Input!$F1405)&lt;1,COUNTIF($O$2:$O1388,Input!$C1405)&lt;1),Input!P1405,0)</f>
        <v>0</v>
      </c>
      <c r="M1389" s="129" t="str">
        <f t="shared" si="184"/>
        <v/>
      </c>
      <c r="N1389" s="161">
        <f t="shared" si="182"/>
        <v>0</v>
      </c>
      <c r="O1389" s="168">
        <f>Input!C1405</f>
        <v>0</v>
      </c>
      <c r="P1389" s="168"/>
      <c r="R1389" s="131">
        <f t="shared" si="183"/>
        <v>0</v>
      </c>
      <c r="S1389" s="133" t="str">
        <f t="shared" si="185"/>
        <v xml:space="preserve"> </v>
      </c>
      <c r="T1389" s="133"/>
      <c r="U1389" s="132" t="str">
        <f>_xlfn.IFNA(IF($D1389=0,LOOKUP($F1389,{0.1,0.2,0.3,0.4,0.5,0.6,0.7,0.8,0.9,1},{22,34,46,58,70,82,94,106,118,130}),""),"")</f>
        <v/>
      </c>
      <c r="V1389" s="132" t="str">
        <f>_xlfn.IFNA(IF($D1389=1,LOOKUP($F1389,{0.1,0.2,0.3,0.4,0.5,0.6,0.7,0.8,0.9,1},{23,35,47,59,71,83,95,107,119,131}),""),"")</f>
        <v/>
      </c>
      <c r="W1389" s="132" t="str">
        <f>_xlfn.IFNA(IF($D1389=2,LOOKUP($F1389,{0.1,0.2,0.3,0.4,0.5,0.6,0.7,0.8,0.9,1},{24,36,48,60,72,84,96,108,120,132}),""),"")</f>
        <v/>
      </c>
      <c r="X1389" s="132" t="str">
        <f>_xlfn.IFNA(IF($D1389=3,LOOKUP($F1389,{0.1,0.2,0.3,0.4,0.5,0.6,0.7,0.8,0.9,1},{25,37,49,61,73,85,97,109,121,133}),""),"")</f>
        <v/>
      </c>
      <c r="Y1389" s="132" t="str">
        <f>_xlfn.IFNA(IF($D1389=4,LOOKUP($F1389,{0.1,0.2,0.3,0.4,0.5,0.6,0.7,0.8,0.9,1},{26,38,50,62,74,86,98,110,122,134}),""),"")</f>
        <v/>
      </c>
      <c r="Z1389" s="132" t="str">
        <f>_xlfn.IFNA(IF($D1389=5,LOOKUP($F1389,{0.1,0.2,0.3,0.4,0.5,0.6,0.7,0.8,0.9,1},{27,39,51,63,75,87,99,111,123,135}),""),"")</f>
        <v/>
      </c>
      <c r="AA1389" s="132">
        <f t="shared" si="186"/>
        <v>0</v>
      </c>
      <c r="AB1389" s="132" t="str">
        <f t="shared" si="187"/>
        <v>00</v>
      </c>
      <c r="AC1389" s="82" t="e">
        <f>VLOOKUP(AB1389,'AMI Ref'!T:U,2,FALSE)</f>
        <v>#N/A</v>
      </c>
      <c r="AD1389" s="124"/>
      <c r="AE1389" s="81" t="str">
        <f>_xlfn.IFNA(IF($D1389=0,IF($J1389="Not Paid by Tenant",0,INDEX('AMI Ref'!$K$5:$N$5,MATCH($J1389,{"Oil","Gas","Electric - Other","ELECTRIC - HEAT PUMP"},0))),0),"")</f>
        <v/>
      </c>
      <c r="AF1389" s="81">
        <f>_xlfn.IFNA(IF($D1389=1,IF($J1389="Not Paid by Tenant",0,INDEX('AMI Ref'!$K$6:$N$6,MATCH($J1389,{"Oil","Gas","Electric - Other","ELECTRIC - HEAT PUMP"},0))),0),"")</f>
        <v>0</v>
      </c>
      <c r="AG1389" s="81">
        <f>_xlfn.IFNA(IF($D1389=2,IF($J1389="Not Paid by Tenant",0,INDEX('AMI Ref'!$K$7:$N$7,MATCH($J1389,{"Oil","Gas","Electric - Other","ELECTRIC - HEAT PUMP"},0))),0),"")</f>
        <v>0</v>
      </c>
      <c r="AH1389" s="81">
        <f>_xlfn.IFNA(IF($D1389=3,IF($J1389="Not Paid by Tenant",0,INDEX('AMI Ref'!$K$8:$N$8,MATCH($J1389,{"Oil","Gas","Electric - Other","ELECTRIC - HEAT PUMP"},0))),0),"")</f>
        <v>0</v>
      </c>
      <c r="AI1389" s="81">
        <f>_xlfn.IFNA(IF($D1389=4,IF($J1389="Not Paid by Tenant",0,INDEX('AMI Ref'!$K$9:$N$9,MATCH($J1389,{"Oil","Gas","Electric - Other","ELECTRIC - HEAT PUMP"},0))),0),"")</f>
        <v>0</v>
      </c>
      <c r="AJ1389" s="81">
        <f>_xlfn.IFNA(IF($D1389=5,IF($J1389="Not Paid by Tenant",0,INDEX('AMI Ref'!$K$10:$N$10,MATCH($J1389,{"Oil","Gas","Electric - Other","ELECTRIC - HEAT PUMP"},0))),0),"")</f>
        <v>0</v>
      </c>
      <c r="AK1389" s="128"/>
      <c r="AL1389" s="81" t="str">
        <f>_xlfn.IFNA(IF($D1389=0,IF($K1389="Not Paid by Tenant",0,INDEX('AMI Ref'!$O$5:$R$5,MATCH($K1389,{"Oil","Gas","Electric - Other","Electric ccASHP - split"},0))),0),"")</f>
        <v/>
      </c>
      <c r="AM1389" s="81">
        <f>_xlfn.IFNA(IF($D1389=1,IF($K1389="Not Paid by Tenant",0,INDEX('AMI Ref'!$O$6:$R$6,MATCH($K1389,{"Oil","Gas","Electric - Other","Electric ccASHP - split"},0))),0),"")</f>
        <v>0</v>
      </c>
      <c r="AN1389" s="81">
        <f>_xlfn.IFNA(IF($D1389=2,IF($K1389="Not Paid by Tenant",0,INDEX('AMI Ref'!$O$7:$R$7,MATCH($K1389,{"Oil","Gas","Electric - Other","Electric ccASHP - split"},0))),0),"")</f>
        <v>0</v>
      </c>
      <c r="AO1389" s="81">
        <f>_xlfn.IFNA(IF($D1389=3,IF($K1389="Not Paid by Tenant",0,INDEX('AMI Ref'!$O$8:$R$8,MATCH($K1389,{"Oil","Gas","Electric - Other","Electric ccASHP - split"},0))),0),"")</f>
        <v>0</v>
      </c>
      <c r="AP1389" s="81">
        <f>_xlfn.IFNA(IF($D1389=4,IF($K1389="Not Paid by Tenant",0,INDEX('AMI Ref'!$O$9:$R$9,MATCH($K1389,{"Oil","Gas","Electric - Other","Electric ccASHP - split"},0))),0),"")</f>
        <v>0</v>
      </c>
      <c r="AQ1389" s="81">
        <f>_xlfn.IFNA(IF($D1389=5,IF($K1389="Not Paid by Tenant",0,INDEX('AMI Ref'!$O$10:$R$10,MATCH($K1389,{"Oil","Gas","Electric - Other","Electric ccASHP - split"},0))),0),"")</f>
        <v>0</v>
      </c>
      <c r="AR1389" s="124">
        <f t="shared" si="188"/>
        <v>0</v>
      </c>
      <c r="AS1389" s="123" t="e">
        <f t="shared" si="189"/>
        <v>#N/A</v>
      </c>
    </row>
    <row r="1390" spans="1:45" x14ac:dyDescent="0.2">
      <c r="A1390" s="130">
        <v>1388</v>
      </c>
      <c r="B1390" s="177">
        <f>IF(OR(COUNTIF($B$2:$B1389,Input!$F1406)&lt;1,COUNTIF($O$2:$O1389,Input!$C1406)&lt;1),Input!F1406,0)</f>
        <v>0</v>
      </c>
      <c r="C1390" s="177">
        <f>IF(OR(COUNTIF($B$2:$B1389,Input!$F1406)&lt;1,COUNTIF($O$2:$O1389,Input!$C1406)&lt;1),Input!G1406,0)</f>
        <v>0</v>
      </c>
      <c r="D1390" s="177">
        <f>IF(OR(COUNTIF($B$2:$B1389,Input!$F1406)&lt;1,COUNTIF($O$2:$O1389,Input!$C1406)&lt;1),Input!H1406,0)</f>
        <v>0</v>
      </c>
      <c r="E1390" s="177">
        <f>IF(OR(COUNTIF($B$2:$B1389,Input!$F1406)&lt;1,COUNTIF($O$2:$O1389,Input!$C1406)&lt;1),Input!I1406,0)</f>
        <v>0</v>
      </c>
      <c r="F1390" s="177">
        <f>IF(OR(COUNTIF($B$2:$B1389,Input!$F1406)&lt;1,COUNTIF($O$2:$O1389,Input!$C1406)&lt;1),Input!J1406,0)</f>
        <v>0</v>
      </c>
      <c r="G1390" s="177">
        <f>IF(OR(COUNTIF($B$2:$B1389,Input!$F1406)&lt;1,COUNTIF($O$2:$O1389,Input!$C1406)&lt;1),Input!K1406,0)</f>
        <v>0</v>
      </c>
      <c r="H1390" s="177">
        <f>IF(OR(COUNTIF($B$2:$B1389,Input!$F1406)&lt;1,COUNTIF($O$2:$O1389,Input!$C1406)&lt;1),Input!L1406,0)</f>
        <v>0</v>
      </c>
      <c r="I1390" s="177">
        <f>IF(OR(COUNTIF($B$2:$B1389,Input!$F1406)&lt;1,COUNTIF($O$2:$O1389,Input!$C1406)&lt;1),Input!M1406,0)</f>
        <v>0</v>
      </c>
      <c r="J1390" s="177">
        <f>IF(OR(COUNTIF($B$2:$B1389,Input!$F1406)&lt;1,COUNTIF($O$2:$O1389,Input!$C1406)&lt;1),Input!N1406,0)</f>
        <v>0</v>
      </c>
      <c r="K1390" s="177">
        <f>IF(OR(COUNTIF($B$2:$B1389,Input!$F1406)&lt;1,COUNTIF($O$2:$O1389,Input!$C1406)&lt;1),Input!O1406,0)</f>
        <v>0</v>
      </c>
      <c r="L1390" s="177">
        <f>IF(OR(COUNTIF($B$2:$B1389,Input!$F1406)&lt;1,COUNTIF($O$2:$O1389,Input!$C1406)&lt;1),Input!P1406,0)</f>
        <v>0</v>
      </c>
      <c r="M1390" s="129" t="str">
        <f t="shared" si="184"/>
        <v/>
      </c>
      <c r="N1390" s="161">
        <f t="shared" si="182"/>
        <v>0</v>
      </c>
      <c r="O1390" s="168">
        <f>Input!C1406</f>
        <v>0</v>
      </c>
      <c r="P1390" s="168"/>
      <c r="R1390" s="131">
        <f t="shared" si="183"/>
        <v>0</v>
      </c>
      <c r="S1390" s="133" t="str">
        <f t="shared" si="185"/>
        <v xml:space="preserve"> </v>
      </c>
      <c r="T1390" s="133"/>
      <c r="U1390" s="132" t="str">
        <f>_xlfn.IFNA(IF($D1390=0,LOOKUP($F1390,{0.1,0.2,0.3,0.4,0.5,0.6,0.7,0.8,0.9,1},{22,34,46,58,70,82,94,106,118,130}),""),"")</f>
        <v/>
      </c>
      <c r="V1390" s="132" t="str">
        <f>_xlfn.IFNA(IF($D1390=1,LOOKUP($F1390,{0.1,0.2,0.3,0.4,0.5,0.6,0.7,0.8,0.9,1},{23,35,47,59,71,83,95,107,119,131}),""),"")</f>
        <v/>
      </c>
      <c r="W1390" s="132" t="str">
        <f>_xlfn.IFNA(IF($D1390=2,LOOKUP($F1390,{0.1,0.2,0.3,0.4,0.5,0.6,0.7,0.8,0.9,1},{24,36,48,60,72,84,96,108,120,132}),""),"")</f>
        <v/>
      </c>
      <c r="X1390" s="132" t="str">
        <f>_xlfn.IFNA(IF($D1390=3,LOOKUP($F1390,{0.1,0.2,0.3,0.4,0.5,0.6,0.7,0.8,0.9,1},{25,37,49,61,73,85,97,109,121,133}),""),"")</f>
        <v/>
      </c>
      <c r="Y1390" s="132" t="str">
        <f>_xlfn.IFNA(IF($D1390=4,LOOKUP($F1390,{0.1,0.2,0.3,0.4,0.5,0.6,0.7,0.8,0.9,1},{26,38,50,62,74,86,98,110,122,134}),""),"")</f>
        <v/>
      </c>
      <c r="Z1390" s="132" t="str">
        <f>_xlfn.IFNA(IF($D1390=5,LOOKUP($F1390,{0.1,0.2,0.3,0.4,0.5,0.6,0.7,0.8,0.9,1},{27,39,51,63,75,87,99,111,123,135}),""),"")</f>
        <v/>
      </c>
      <c r="AA1390" s="132">
        <f t="shared" si="186"/>
        <v>0</v>
      </c>
      <c r="AB1390" s="132" t="str">
        <f t="shared" si="187"/>
        <v>00</v>
      </c>
      <c r="AC1390" s="82" t="e">
        <f>VLOOKUP(AB1390,'AMI Ref'!T:U,2,FALSE)</f>
        <v>#N/A</v>
      </c>
      <c r="AD1390" s="124"/>
      <c r="AE1390" s="81" t="str">
        <f>_xlfn.IFNA(IF($D1390=0,IF($J1390="Not Paid by Tenant",0,INDEX('AMI Ref'!$K$5:$N$5,MATCH($J1390,{"Oil","Gas","Electric - Other","ELECTRIC - HEAT PUMP"},0))),0),"")</f>
        <v/>
      </c>
      <c r="AF1390" s="81">
        <f>_xlfn.IFNA(IF($D1390=1,IF($J1390="Not Paid by Tenant",0,INDEX('AMI Ref'!$K$6:$N$6,MATCH($J1390,{"Oil","Gas","Electric - Other","ELECTRIC - HEAT PUMP"},0))),0),"")</f>
        <v>0</v>
      </c>
      <c r="AG1390" s="81">
        <f>_xlfn.IFNA(IF($D1390=2,IF($J1390="Not Paid by Tenant",0,INDEX('AMI Ref'!$K$7:$N$7,MATCH($J1390,{"Oil","Gas","Electric - Other","ELECTRIC - HEAT PUMP"},0))),0),"")</f>
        <v>0</v>
      </c>
      <c r="AH1390" s="81">
        <f>_xlfn.IFNA(IF($D1390=3,IF($J1390="Not Paid by Tenant",0,INDEX('AMI Ref'!$K$8:$N$8,MATCH($J1390,{"Oil","Gas","Electric - Other","ELECTRIC - HEAT PUMP"},0))),0),"")</f>
        <v>0</v>
      </c>
      <c r="AI1390" s="81">
        <f>_xlfn.IFNA(IF($D1390=4,IF($J1390="Not Paid by Tenant",0,INDEX('AMI Ref'!$K$9:$N$9,MATCH($J1390,{"Oil","Gas","Electric - Other","ELECTRIC - HEAT PUMP"},0))),0),"")</f>
        <v>0</v>
      </c>
      <c r="AJ1390" s="81">
        <f>_xlfn.IFNA(IF($D1390=5,IF($J1390="Not Paid by Tenant",0,INDEX('AMI Ref'!$K$10:$N$10,MATCH($J1390,{"Oil","Gas","Electric - Other","ELECTRIC - HEAT PUMP"},0))),0),"")</f>
        <v>0</v>
      </c>
      <c r="AK1390" s="128"/>
      <c r="AL1390" s="81" t="str">
        <f>_xlfn.IFNA(IF($D1390=0,IF($K1390="Not Paid by Tenant",0,INDEX('AMI Ref'!$O$5:$R$5,MATCH($K1390,{"Oil","Gas","Electric - Other","Electric ccASHP - split"},0))),0),"")</f>
        <v/>
      </c>
      <c r="AM1390" s="81">
        <f>_xlfn.IFNA(IF($D1390=1,IF($K1390="Not Paid by Tenant",0,INDEX('AMI Ref'!$O$6:$R$6,MATCH($K1390,{"Oil","Gas","Electric - Other","Electric ccASHP - split"},0))),0),"")</f>
        <v>0</v>
      </c>
      <c r="AN1390" s="81">
        <f>_xlfn.IFNA(IF($D1390=2,IF($K1390="Not Paid by Tenant",0,INDEX('AMI Ref'!$O$7:$R$7,MATCH($K1390,{"Oil","Gas","Electric - Other","Electric ccASHP - split"},0))),0),"")</f>
        <v>0</v>
      </c>
      <c r="AO1390" s="81">
        <f>_xlfn.IFNA(IF($D1390=3,IF($K1390="Not Paid by Tenant",0,INDEX('AMI Ref'!$O$8:$R$8,MATCH($K1390,{"Oil","Gas","Electric - Other","Electric ccASHP - split"},0))),0),"")</f>
        <v>0</v>
      </c>
      <c r="AP1390" s="81">
        <f>_xlfn.IFNA(IF($D1390=4,IF($K1390="Not Paid by Tenant",0,INDEX('AMI Ref'!$O$9:$R$9,MATCH($K1390,{"Oil","Gas","Electric - Other","Electric ccASHP - split"},0))),0),"")</f>
        <v>0</v>
      </c>
      <c r="AQ1390" s="81">
        <f>_xlfn.IFNA(IF($D1390=5,IF($K1390="Not Paid by Tenant",0,INDEX('AMI Ref'!$O$10:$R$10,MATCH($K1390,{"Oil","Gas","Electric - Other","Electric ccASHP - split"},0))),0),"")</f>
        <v>0</v>
      </c>
      <c r="AR1390" s="124">
        <f t="shared" si="188"/>
        <v>0</v>
      </c>
      <c r="AS1390" s="123" t="e">
        <f t="shared" si="189"/>
        <v>#N/A</v>
      </c>
    </row>
    <row r="1391" spans="1:45" x14ac:dyDescent="0.2">
      <c r="A1391" s="130">
        <v>1389</v>
      </c>
      <c r="B1391" s="177">
        <f>IF(OR(COUNTIF($B$2:$B1390,Input!$F1407)&lt;1,COUNTIF($O$2:$O1390,Input!$C1407)&lt;1),Input!F1407,0)</f>
        <v>0</v>
      </c>
      <c r="C1391" s="177">
        <f>IF(OR(COUNTIF($B$2:$B1390,Input!$F1407)&lt;1,COUNTIF($O$2:$O1390,Input!$C1407)&lt;1),Input!G1407,0)</f>
        <v>0</v>
      </c>
      <c r="D1391" s="177">
        <f>IF(OR(COUNTIF($B$2:$B1390,Input!$F1407)&lt;1,COUNTIF($O$2:$O1390,Input!$C1407)&lt;1),Input!H1407,0)</f>
        <v>0</v>
      </c>
      <c r="E1391" s="177">
        <f>IF(OR(COUNTIF($B$2:$B1390,Input!$F1407)&lt;1,COUNTIF($O$2:$O1390,Input!$C1407)&lt;1),Input!I1407,0)</f>
        <v>0</v>
      </c>
      <c r="F1391" s="177">
        <f>IF(OR(COUNTIF($B$2:$B1390,Input!$F1407)&lt;1,COUNTIF($O$2:$O1390,Input!$C1407)&lt;1),Input!J1407,0)</f>
        <v>0</v>
      </c>
      <c r="G1391" s="177">
        <f>IF(OR(COUNTIF($B$2:$B1390,Input!$F1407)&lt;1,COUNTIF($O$2:$O1390,Input!$C1407)&lt;1),Input!K1407,0)</f>
        <v>0</v>
      </c>
      <c r="H1391" s="177">
        <f>IF(OR(COUNTIF($B$2:$B1390,Input!$F1407)&lt;1,COUNTIF($O$2:$O1390,Input!$C1407)&lt;1),Input!L1407,0)</f>
        <v>0</v>
      </c>
      <c r="I1391" s="177">
        <f>IF(OR(COUNTIF($B$2:$B1390,Input!$F1407)&lt;1,COUNTIF($O$2:$O1390,Input!$C1407)&lt;1),Input!M1407,0)</f>
        <v>0</v>
      </c>
      <c r="J1391" s="177">
        <f>IF(OR(COUNTIF($B$2:$B1390,Input!$F1407)&lt;1,COUNTIF($O$2:$O1390,Input!$C1407)&lt;1),Input!N1407,0)</f>
        <v>0</v>
      </c>
      <c r="K1391" s="177">
        <f>IF(OR(COUNTIF($B$2:$B1390,Input!$F1407)&lt;1,COUNTIF($O$2:$O1390,Input!$C1407)&lt;1),Input!O1407,0)</f>
        <v>0</v>
      </c>
      <c r="L1391" s="177">
        <f>IF(OR(COUNTIF($B$2:$B1390,Input!$F1407)&lt;1,COUNTIF($O$2:$O1390,Input!$C1407)&lt;1),Input!P1407,0)</f>
        <v>0</v>
      </c>
      <c r="M1391" s="129" t="str">
        <f t="shared" si="184"/>
        <v/>
      </c>
      <c r="N1391" s="161">
        <f t="shared" si="182"/>
        <v>0</v>
      </c>
      <c r="O1391" s="168">
        <f>Input!C1407</f>
        <v>0</v>
      </c>
      <c r="P1391" s="168"/>
      <c r="R1391" s="131">
        <f t="shared" si="183"/>
        <v>0</v>
      </c>
      <c r="S1391" s="133" t="str">
        <f t="shared" si="185"/>
        <v xml:space="preserve"> </v>
      </c>
      <c r="T1391" s="133"/>
      <c r="U1391" s="132" t="str">
        <f>_xlfn.IFNA(IF($D1391=0,LOOKUP($F1391,{0.1,0.2,0.3,0.4,0.5,0.6,0.7,0.8,0.9,1},{22,34,46,58,70,82,94,106,118,130}),""),"")</f>
        <v/>
      </c>
      <c r="V1391" s="132" t="str">
        <f>_xlfn.IFNA(IF($D1391=1,LOOKUP($F1391,{0.1,0.2,0.3,0.4,0.5,0.6,0.7,0.8,0.9,1},{23,35,47,59,71,83,95,107,119,131}),""),"")</f>
        <v/>
      </c>
      <c r="W1391" s="132" t="str">
        <f>_xlfn.IFNA(IF($D1391=2,LOOKUP($F1391,{0.1,0.2,0.3,0.4,0.5,0.6,0.7,0.8,0.9,1},{24,36,48,60,72,84,96,108,120,132}),""),"")</f>
        <v/>
      </c>
      <c r="X1391" s="132" t="str">
        <f>_xlfn.IFNA(IF($D1391=3,LOOKUP($F1391,{0.1,0.2,0.3,0.4,0.5,0.6,0.7,0.8,0.9,1},{25,37,49,61,73,85,97,109,121,133}),""),"")</f>
        <v/>
      </c>
      <c r="Y1391" s="132" t="str">
        <f>_xlfn.IFNA(IF($D1391=4,LOOKUP($F1391,{0.1,0.2,0.3,0.4,0.5,0.6,0.7,0.8,0.9,1},{26,38,50,62,74,86,98,110,122,134}),""),"")</f>
        <v/>
      </c>
      <c r="Z1391" s="132" t="str">
        <f>_xlfn.IFNA(IF($D1391=5,LOOKUP($F1391,{0.1,0.2,0.3,0.4,0.5,0.6,0.7,0.8,0.9,1},{27,39,51,63,75,87,99,111,123,135}),""),"")</f>
        <v/>
      </c>
      <c r="AA1391" s="132">
        <f t="shared" si="186"/>
        <v>0</v>
      </c>
      <c r="AB1391" s="132" t="str">
        <f t="shared" si="187"/>
        <v>00</v>
      </c>
      <c r="AC1391" s="82" t="e">
        <f>VLOOKUP(AB1391,'AMI Ref'!T:U,2,FALSE)</f>
        <v>#N/A</v>
      </c>
      <c r="AD1391" s="124"/>
      <c r="AE1391" s="81" t="str">
        <f>_xlfn.IFNA(IF($D1391=0,IF($J1391="Not Paid by Tenant",0,INDEX('AMI Ref'!$K$5:$N$5,MATCH($J1391,{"Oil","Gas","Electric - Other","ELECTRIC - HEAT PUMP"},0))),0),"")</f>
        <v/>
      </c>
      <c r="AF1391" s="81">
        <f>_xlfn.IFNA(IF($D1391=1,IF($J1391="Not Paid by Tenant",0,INDEX('AMI Ref'!$K$6:$N$6,MATCH($J1391,{"Oil","Gas","Electric - Other","ELECTRIC - HEAT PUMP"},0))),0),"")</f>
        <v>0</v>
      </c>
      <c r="AG1391" s="81">
        <f>_xlfn.IFNA(IF($D1391=2,IF($J1391="Not Paid by Tenant",0,INDEX('AMI Ref'!$K$7:$N$7,MATCH($J1391,{"Oil","Gas","Electric - Other","ELECTRIC - HEAT PUMP"},0))),0),"")</f>
        <v>0</v>
      </c>
      <c r="AH1391" s="81">
        <f>_xlfn.IFNA(IF($D1391=3,IF($J1391="Not Paid by Tenant",0,INDEX('AMI Ref'!$K$8:$N$8,MATCH($J1391,{"Oil","Gas","Electric - Other","ELECTRIC - HEAT PUMP"},0))),0),"")</f>
        <v>0</v>
      </c>
      <c r="AI1391" s="81">
        <f>_xlfn.IFNA(IF($D1391=4,IF($J1391="Not Paid by Tenant",0,INDEX('AMI Ref'!$K$9:$N$9,MATCH($J1391,{"Oil","Gas","Electric - Other","ELECTRIC - HEAT PUMP"},0))),0),"")</f>
        <v>0</v>
      </c>
      <c r="AJ1391" s="81">
        <f>_xlfn.IFNA(IF($D1391=5,IF($J1391="Not Paid by Tenant",0,INDEX('AMI Ref'!$K$10:$N$10,MATCH($J1391,{"Oil","Gas","Electric - Other","ELECTRIC - HEAT PUMP"},0))),0),"")</f>
        <v>0</v>
      </c>
      <c r="AK1391" s="128"/>
      <c r="AL1391" s="81" t="str">
        <f>_xlfn.IFNA(IF($D1391=0,IF($K1391="Not Paid by Tenant",0,INDEX('AMI Ref'!$O$5:$R$5,MATCH($K1391,{"Oil","Gas","Electric - Other","Electric ccASHP - split"},0))),0),"")</f>
        <v/>
      </c>
      <c r="AM1391" s="81">
        <f>_xlfn.IFNA(IF($D1391=1,IF($K1391="Not Paid by Tenant",0,INDEX('AMI Ref'!$O$6:$R$6,MATCH($K1391,{"Oil","Gas","Electric - Other","Electric ccASHP - split"},0))),0),"")</f>
        <v>0</v>
      </c>
      <c r="AN1391" s="81">
        <f>_xlfn.IFNA(IF($D1391=2,IF($K1391="Not Paid by Tenant",0,INDEX('AMI Ref'!$O$7:$R$7,MATCH($K1391,{"Oil","Gas","Electric - Other","Electric ccASHP - split"},0))),0),"")</f>
        <v>0</v>
      </c>
      <c r="AO1391" s="81">
        <f>_xlfn.IFNA(IF($D1391=3,IF($K1391="Not Paid by Tenant",0,INDEX('AMI Ref'!$O$8:$R$8,MATCH($K1391,{"Oil","Gas","Electric - Other","Electric ccASHP - split"},0))),0),"")</f>
        <v>0</v>
      </c>
      <c r="AP1391" s="81">
        <f>_xlfn.IFNA(IF($D1391=4,IF($K1391="Not Paid by Tenant",0,INDEX('AMI Ref'!$O$9:$R$9,MATCH($K1391,{"Oil","Gas","Electric - Other","Electric ccASHP - split"},0))),0),"")</f>
        <v>0</v>
      </c>
      <c r="AQ1391" s="81">
        <f>_xlfn.IFNA(IF($D1391=5,IF($K1391="Not Paid by Tenant",0,INDEX('AMI Ref'!$O$10:$R$10,MATCH($K1391,{"Oil","Gas","Electric - Other","Electric ccASHP - split"},0))),0),"")</f>
        <v>0</v>
      </c>
      <c r="AR1391" s="124">
        <f t="shared" si="188"/>
        <v>0</v>
      </c>
      <c r="AS1391" s="123" t="e">
        <f t="shared" si="189"/>
        <v>#N/A</v>
      </c>
    </row>
    <row r="1392" spans="1:45" x14ac:dyDescent="0.2">
      <c r="A1392" s="130">
        <v>1390</v>
      </c>
      <c r="B1392" s="177">
        <f>IF(OR(COUNTIF($B$2:$B1391,Input!$F1408)&lt;1,COUNTIF($O$2:$O1391,Input!$C1408)&lt;1),Input!F1408,0)</f>
        <v>0</v>
      </c>
      <c r="C1392" s="177">
        <f>IF(OR(COUNTIF($B$2:$B1391,Input!$F1408)&lt;1,COUNTIF($O$2:$O1391,Input!$C1408)&lt;1),Input!G1408,0)</f>
        <v>0</v>
      </c>
      <c r="D1392" s="177">
        <f>IF(OR(COUNTIF($B$2:$B1391,Input!$F1408)&lt;1,COUNTIF($O$2:$O1391,Input!$C1408)&lt;1),Input!H1408,0)</f>
        <v>0</v>
      </c>
      <c r="E1392" s="177">
        <f>IF(OR(COUNTIF($B$2:$B1391,Input!$F1408)&lt;1,COUNTIF($O$2:$O1391,Input!$C1408)&lt;1),Input!I1408,0)</f>
        <v>0</v>
      </c>
      <c r="F1392" s="177">
        <f>IF(OR(COUNTIF($B$2:$B1391,Input!$F1408)&lt;1,COUNTIF($O$2:$O1391,Input!$C1408)&lt;1),Input!J1408,0)</f>
        <v>0</v>
      </c>
      <c r="G1392" s="177">
        <f>IF(OR(COUNTIF($B$2:$B1391,Input!$F1408)&lt;1,COUNTIF($O$2:$O1391,Input!$C1408)&lt;1),Input!K1408,0)</f>
        <v>0</v>
      </c>
      <c r="H1392" s="177">
        <f>IF(OR(COUNTIF($B$2:$B1391,Input!$F1408)&lt;1,COUNTIF($O$2:$O1391,Input!$C1408)&lt;1),Input!L1408,0)</f>
        <v>0</v>
      </c>
      <c r="I1392" s="177">
        <f>IF(OR(COUNTIF($B$2:$B1391,Input!$F1408)&lt;1,COUNTIF($O$2:$O1391,Input!$C1408)&lt;1),Input!M1408,0)</f>
        <v>0</v>
      </c>
      <c r="J1392" s="177">
        <f>IF(OR(COUNTIF($B$2:$B1391,Input!$F1408)&lt;1,COUNTIF($O$2:$O1391,Input!$C1408)&lt;1),Input!N1408,0)</f>
        <v>0</v>
      </c>
      <c r="K1392" s="177">
        <f>IF(OR(COUNTIF($B$2:$B1391,Input!$F1408)&lt;1,COUNTIF($O$2:$O1391,Input!$C1408)&lt;1),Input!O1408,0)</f>
        <v>0</v>
      </c>
      <c r="L1392" s="177">
        <f>IF(OR(COUNTIF($B$2:$B1391,Input!$F1408)&lt;1,COUNTIF($O$2:$O1391,Input!$C1408)&lt;1),Input!P1408,0)</f>
        <v>0</v>
      </c>
      <c r="M1392" s="129" t="str">
        <f t="shared" si="184"/>
        <v/>
      </c>
      <c r="N1392" s="161">
        <f t="shared" si="182"/>
        <v>0</v>
      </c>
      <c r="O1392" s="168">
        <f>Input!C1408</f>
        <v>0</v>
      </c>
      <c r="P1392" s="168"/>
      <c r="R1392" s="131">
        <f t="shared" si="183"/>
        <v>0</v>
      </c>
      <c r="S1392" s="133" t="str">
        <f t="shared" si="185"/>
        <v xml:space="preserve"> </v>
      </c>
      <c r="T1392" s="133"/>
      <c r="U1392" s="132" t="str">
        <f>_xlfn.IFNA(IF($D1392=0,LOOKUP($F1392,{0.1,0.2,0.3,0.4,0.5,0.6,0.7,0.8,0.9,1},{22,34,46,58,70,82,94,106,118,130}),""),"")</f>
        <v/>
      </c>
      <c r="V1392" s="132" t="str">
        <f>_xlfn.IFNA(IF($D1392=1,LOOKUP($F1392,{0.1,0.2,0.3,0.4,0.5,0.6,0.7,0.8,0.9,1},{23,35,47,59,71,83,95,107,119,131}),""),"")</f>
        <v/>
      </c>
      <c r="W1392" s="132" t="str">
        <f>_xlfn.IFNA(IF($D1392=2,LOOKUP($F1392,{0.1,0.2,0.3,0.4,0.5,0.6,0.7,0.8,0.9,1},{24,36,48,60,72,84,96,108,120,132}),""),"")</f>
        <v/>
      </c>
      <c r="X1392" s="132" t="str">
        <f>_xlfn.IFNA(IF($D1392=3,LOOKUP($F1392,{0.1,0.2,0.3,0.4,0.5,0.6,0.7,0.8,0.9,1},{25,37,49,61,73,85,97,109,121,133}),""),"")</f>
        <v/>
      </c>
      <c r="Y1392" s="132" t="str">
        <f>_xlfn.IFNA(IF($D1392=4,LOOKUP($F1392,{0.1,0.2,0.3,0.4,0.5,0.6,0.7,0.8,0.9,1},{26,38,50,62,74,86,98,110,122,134}),""),"")</f>
        <v/>
      </c>
      <c r="Z1392" s="132" t="str">
        <f>_xlfn.IFNA(IF($D1392=5,LOOKUP($F1392,{0.1,0.2,0.3,0.4,0.5,0.6,0.7,0.8,0.9,1},{27,39,51,63,75,87,99,111,123,135}),""),"")</f>
        <v/>
      </c>
      <c r="AA1392" s="132">
        <f t="shared" si="186"/>
        <v>0</v>
      </c>
      <c r="AB1392" s="132" t="str">
        <f t="shared" si="187"/>
        <v>00</v>
      </c>
      <c r="AC1392" s="82" t="e">
        <f>VLOOKUP(AB1392,'AMI Ref'!T:U,2,FALSE)</f>
        <v>#N/A</v>
      </c>
      <c r="AD1392" s="124"/>
      <c r="AE1392" s="81" t="str">
        <f>_xlfn.IFNA(IF($D1392=0,IF($J1392="Not Paid by Tenant",0,INDEX('AMI Ref'!$K$5:$N$5,MATCH($J1392,{"Oil","Gas","Electric - Other","ELECTRIC - HEAT PUMP"},0))),0),"")</f>
        <v/>
      </c>
      <c r="AF1392" s="81">
        <f>_xlfn.IFNA(IF($D1392=1,IF($J1392="Not Paid by Tenant",0,INDEX('AMI Ref'!$K$6:$N$6,MATCH($J1392,{"Oil","Gas","Electric - Other","ELECTRIC - HEAT PUMP"},0))),0),"")</f>
        <v>0</v>
      </c>
      <c r="AG1392" s="81">
        <f>_xlfn.IFNA(IF($D1392=2,IF($J1392="Not Paid by Tenant",0,INDEX('AMI Ref'!$K$7:$N$7,MATCH($J1392,{"Oil","Gas","Electric - Other","ELECTRIC - HEAT PUMP"},0))),0),"")</f>
        <v>0</v>
      </c>
      <c r="AH1392" s="81">
        <f>_xlfn.IFNA(IF($D1392=3,IF($J1392="Not Paid by Tenant",0,INDEX('AMI Ref'!$K$8:$N$8,MATCH($J1392,{"Oil","Gas","Electric - Other","ELECTRIC - HEAT PUMP"},0))),0),"")</f>
        <v>0</v>
      </c>
      <c r="AI1392" s="81">
        <f>_xlfn.IFNA(IF($D1392=4,IF($J1392="Not Paid by Tenant",0,INDEX('AMI Ref'!$K$9:$N$9,MATCH($J1392,{"Oil","Gas","Electric - Other","ELECTRIC - HEAT PUMP"},0))),0),"")</f>
        <v>0</v>
      </c>
      <c r="AJ1392" s="81">
        <f>_xlfn.IFNA(IF($D1392=5,IF($J1392="Not Paid by Tenant",0,INDEX('AMI Ref'!$K$10:$N$10,MATCH($J1392,{"Oil","Gas","Electric - Other","ELECTRIC - HEAT PUMP"},0))),0),"")</f>
        <v>0</v>
      </c>
      <c r="AK1392" s="128"/>
      <c r="AL1392" s="81" t="str">
        <f>_xlfn.IFNA(IF($D1392=0,IF($K1392="Not Paid by Tenant",0,INDEX('AMI Ref'!$O$5:$R$5,MATCH($K1392,{"Oil","Gas","Electric - Other","Electric ccASHP - split"},0))),0),"")</f>
        <v/>
      </c>
      <c r="AM1392" s="81">
        <f>_xlfn.IFNA(IF($D1392=1,IF($K1392="Not Paid by Tenant",0,INDEX('AMI Ref'!$O$6:$R$6,MATCH($K1392,{"Oil","Gas","Electric - Other","Electric ccASHP - split"},0))),0),"")</f>
        <v>0</v>
      </c>
      <c r="AN1392" s="81">
        <f>_xlfn.IFNA(IF($D1392=2,IF($K1392="Not Paid by Tenant",0,INDEX('AMI Ref'!$O$7:$R$7,MATCH($K1392,{"Oil","Gas","Electric - Other","Electric ccASHP - split"},0))),0),"")</f>
        <v>0</v>
      </c>
      <c r="AO1392" s="81">
        <f>_xlfn.IFNA(IF($D1392=3,IF($K1392="Not Paid by Tenant",0,INDEX('AMI Ref'!$O$8:$R$8,MATCH($K1392,{"Oil","Gas","Electric - Other","Electric ccASHP - split"},0))),0),"")</f>
        <v>0</v>
      </c>
      <c r="AP1392" s="81">
        <f>_xlfn.IFNA(IF($D1392=4,IF($K1392="Not Paid by Tenant",0,INDEX('AMI Ref'!$O$9:$R$9,MATCH($K1392,{"Oil","Gas","Electric - Other","Electric ccASHP - split"},0))),0),"")</f>
        <v>0</v>
      </c>
      <c r="AQ1392" s="81">
        <f>_xlfn.IFNA(IF($D1392=5,IF($K1392="Not Paid by Tenant",0,INDEX('AMI Ref'!$O$10:$R$10,MATCH($K1392,{"Oil","Gas","Electric - Other","Electric ccASHP - split"},0))),0),"")</f>
        <v>0</v>
      </c>
      <c r="AR1392" s="124">
        <f t="shared" si="188"/>
        <v>0</v>
      </c>
      <c r="AS1392" s="123" t="e">
        <f t="shared" si="189"/>
        <v>#N/A</v>
      </c>
    </row>
    <row r="1393" spans="1:45" x14ac:dyDescent="0.2">
      <c r="A1393" s="130">
        <v>1391</v>
      </c>
      <c r="B1393" s="177">
        <f>IF(OR(COUNTIF($B$2:$B1392,Input!$F1409)&lt;1,COUNTIF($O$2:$O1392,Input!$C1409)&lt;1),Input!F1409,0)</f>
        <v>0</v>
      </c>
      <c r="C1393" s="177">
        <f>IF(OR(COUNTIF($B$2:$B1392,Input!$F1409)&lt;1,COUNTIF($O$2:$O1392,Input!$C1409)&lt;1),Input!G1409,0)</f>
        <v>0</v>
      </c>
      <c r="D1393" s="177">
        <f>IF(OR(COUNTIF($B$2:$B1392,Input!$F1409)&lt;1,COUNTIF($O$2:$O1392,Input!$C1409)&lt;1),Input!H1409,0)</f>
        <v>0</v>
      </c>
      <c r="E1393" s="177">
        <f>IF(OR(COUNTIF($B$2:$B1392,Input!$F1409)&lt;1,COUNTIF($O$2:$O1392,Input!$C1409)&lt;1),Input!I1409,0)</f>
        <v>0</v>
      </c>
      <c r="F1393" s="177">
        <f>IF(OR(COUNTIF($B$2:$B1392,Input!$F1409)&lt;1,COUNTIF($O$2:$O1392,Input!$C1409)&lt;1),Input!J1409,0)</f>
        <v>0</v>
      </c>
      <c r="G1393" s="177">
        <f>IF(OR(COUNTIF($B$2:$B1392,Input!$F1409)&lt;1,COUNTIF($O$2:$O1392,Input!$C1409)&lt;1),Input!K1409,0)</f>
        <v>0</v>
      </c>
      <c r="H1393" s="177">
        <f>IF(OR(COUNTIF($B$2:$B1392,Input!$F1409)&lt;1,COUNTIF($O$2:$O1392,Input!$C1409)&lt;1),Input!L1409,0)</f>
        <v>0</v>
      </c>
      <c r="I1393" s="177">
        <f>IF(OR(COUNTIF($B$2:$B1392,Input!$F1409)&lt;1,COUNTIF($O$2:$O1392,Input!$C1409)&lt;1),Input!M1409,0)</f>
        <v>0</v>
      </c>
      <c r="J1393" s="177">
        <f>IF(OR(COUNTIF($B$2:$B1392,Input!$F1409)&lt;1,COUNTIF($O$2:$O1392,Input!$C1409)&lt;1),Input!N1409,0)</f>
        <v>0</v>
      </c>
      <c r="K1393" s="177">
        <f>IF(OR(COUNTIF($B$2:$B1392,Input!$F1409)&lt;1,COUNTIF($O$2:$O1392,Input!$C1409)&lt;1),Input!O1409,0)</f>
        <v>0</v>
      </c>
      <c r="L1393" s="177">
        <f>IF(OR(COUNTIF($B$2:$B1392,Input!$F1409)&lt;1,COUNTIF($O$2:$O1392,Input!$C1409)&lt;1),Input!P1409,0)</f>
        <v>0</v>
      </c>
      <c r="M1393" s="129" t="str">
        <f t="shared" si="184"/>
        <v/>
      </c>
      <c r="N1393" s="161">
        <f t="shared" si="182"/>
        <v>0</v>
      </c>
      <c r="O1393" s="168">
        <f>Input!C1409</f>
        <v>0</v>
      </c>
      <c r="P1393" s="168"/>
      <c r="R1393" s="131">
        <f t="shared" si="183"/>
        <v>0</v>
      </c>
      <c r="S1393" s="133" t="str">
        <f t="shared" si="185"/>
        <v xml:space="preserve"> </v>
      </c>
      <c r="T1393" s="133"/>
      <c r="U1393" s="132" t="str">
        <f>_xlfn.IFNA(IF($D1393=0,LOOKUP($F1393,{0.1,0.2,0.3,0.4,0.5,0.6,0.7,0.8,0.9,1},{22,34,46,58,70,82,94,106,118,130}),""),"")</f>
        <v/>
      </c>
      <c r="V1393" s="132" t="str">
        <f>_xlfn.IFNA(IF($D1393=1,LOOKUP($F1393,{0.1,0.2,0.3,0.4,0.5,0.6,0.7,0.8,0.9,1},{23,35,47,59,71,83,95,107,119,131}),""),"")</f>
        <v/>
      </c>
      <c r="W1393" s="132" t="str">
        <f>_xlfn.IFNA(IF($D1393=2,LOOKUP($F1393,{0.1,0.2,0.3,0.4,0.5,0.6,0.7,0.8,0.9,1},{24,36,48,60,72,84,96,108,120,132}),""),"")</f>
        <v/>
      </c>
      <c r="X1393" s="132" t="str">
        <f>_xlfn.IFNA(IF($D1393=3,LOOKUP($F1393,{0.1,0.2,0.3,0.4,0.5,0.6,0.7,0.8,0.9,1},{25,37,49,61,73,85,97,109,121,133}),""),"")</f>
        <v/>
      </c>
      <c r="Y1393" s="132" t="str">
        <f>_xlfn.IFNA(IF($D1393=4,LOOKUP($F1393,{0.1,0.2,0.3,0.4,0.5,0.6,0.7,0.8,0.9,1},{26,38,50,62,74,86,98,110,122,134}),""),"")</f>
        <v/>
      </c>
      <c r="Z1393" s="132" t="str">
        <f>_xlfn.IFNA(IF($D1393=5,LOOKUP($F1393,{0.1,0.2,0.3,0.4,0.5,0.6,0.7,0.8,0.9,1},{27,39,51,63,75,87,99,111,123,135}),""),"")</f>
        <v/>
      </c>
      <c r="AA1393" s="132">
        <f t="shared" si="186"/>
        <v>0</v>
      </c>
      <c r="AB1393" s="132" t="str">
        <f t="shared" si="187"/>
        <v>00</v>
      </c>
      <c r="AC1393" s="82" t="e">
        <f>VLOOKUP(AB1393,'AMI Ref'!T:U,2,FALSE)</f>
        <v>#N/A</v>
      </c>
      <c r="AD1393" s="124"/>
      <c r="AE1393" s="81" t="str">
        <f>_xlfn.IFNA(IF($D1393=0,IF($J1393="Not Paid by Tenant",0,INDEX('AMI Ref'!$K$5:$N$5,MATCH($J1393,{"Oil","Gas","Electric - Other","ELECTRIC - HEAT PUMP"},0))),0),"")</f>
        <v/>
      </c>
      <c r="AF1393" s="81">
        <f>_xlfn.IFNA(IF($D1393=1,IF($J1393="Not Paid by Tenant",0,INDEX('AMI Ref'!$K$6:$N$6,MATCH($J1393,{"Oil","Gas","Electric - Other","ELECTRIC - HEAT PUMP"},0))),0),"")</f>
        <v>0</v>
      </c>
      <c r="AG1393" s="81">
        <f>_xlfn.IFNA(IF($D1393=2,IF($J1393="Not Paid by Tenant",0,INDEX('AMI Ref'!$K$7:$N$7,MATCH($J1393,{"Oil","Gas","Electric - Other","ELECTRIC - HEAT PUMP"},0))),0),"")</f>
        <v>0</v>
      </c>
      <c r="AH1393" s="81">
        <f>_xlfn.IFNA(IF($D1393=3,IF($J1393="Not Paid by Tenant",0,INDEX('AMI Ref'!$K$8:$N$8,MATCH($J1393,{"Oil","Gas","Electric - Other","ELECTRIC - HEAT PUMP"},0))),0),"")</f>
        <v>0</v>
      </c>
      <c r="AI1393" s="81">
        <f>_xlfn.IFNA(IF($D1393=4,IF($J1393="Not Paid by Tenant",0,INDEX('AMI Ref'!$K$9:$N$9,MATCH($J1393,{"Oil","Gas","Electric - Other","ELECTRIC - HEAT PUMP"},0))),0),"")</f>
        <v>0</v>
      </c>
      <c r="AJ1393" s="81">
        <f>_xlfn.IFNA(IF($D1393=5,IF($J1393="Not Paid by Tenant",0,INDEX('AMI Ref'!$K$10:$N$10,MATCH($J1393,{"Oil","Gas","Electric - Other","ELECTRIC - HEAT PUMP"},0))),0),"")</f>
        <v>0</v>
      </c>
      <c r="AK1393" s="128"/>
      <c r="AL1393" s="81" t="str">
        <f>_xlfn.IFNA(IF($D1393=0,IF($K1393="Not Paid by Tenant",0,INDEX('AMI Ref'!$O$5:$R$5,MATCH($K1393,{"Oil","Gas","Electric - Other","Electric ccASHP - split"},0))),0),"")</f>
        <v/>
      </c>
      <c r="AM1393" s="81">
        <f>_xlfn.IFNA(IF($D1393=1,IF($K1393="Not Paid by Tenant",0,INDEX('AMI Ref'!$O$6:$R$6,MATCH($K1393,{"Oil","Gas","Electric - Other","Electric ccASHP - split"},0))),0),"")</f>
        <v>0</v>
      </c>
      <c r="AN1393" s="81">
        <f>_xlfn.IFNA(IF($D1393=2,IF($K1393="Not Paid by Tenant",0,INDEX('AMI Ref'!$O$7:$R$7,MATCH($K1393,{"Oil","Gas","Electric - Other","Electric ccASHP - split"},0))),0),"")</f>
        <v>0</v>
      </c>
      <c r="AO1393" s="81">
        <f>_xlfn.IFNA(IF($D1393=3,IF($K1393="Not Paid by Tenant",0,INDEX('AMI Ref'!$O$8:$R$8,MATCH($K1393,{"Oil","Gas","Electric - Other","Electric ccASHP - split"},0))),0),"")</f>
        <v>0</v>
      </c>
      <c r="AP1393" s="81">
        <f>_xlfn.IFNA(IF($D1393=4,IF($K1393="Not Paid by Tenant",0,INDEX('AMI Ref'!$O$9:$R$9,MATCH($K1393,{"Oil","Gas","Electric - Other","Electric ccASHP - split"},0))),0),"")</f>
        <v>0</v>
      </c>
      <c r="AQ1393" s="81">
        <f>_xlfn.IFNA(IF($D1393=5,IF($K1393="Not Paid by Tenant",0,INDEX('AMI Ref'!$O$10:$R$10,MATCH($K1393,{"Oil","Gas","Electric - Other","Electric ccASHP - split"},0))),0),"")</f>
        <v>0</v>
      </c>
      <c r="AR1393" s="124">
        <f t="shared" si="188"/>
        <v>0</v>
      </c>
      <c r="AS1393" s="123" t="e">
        <f t="shared" si="189"/>
        <v>#N/A</v>
      </c>
    </row>
    <row r="1394" spans="1:45" x14ac:dyDescent="0.2">
      <c r="A1394" s="130">
        <v>1392</v>
      </c>
      <c r="B1394" s="177">
        <f>IF(OR(COUNTIF($B$2:$B1393,Input!$F1410)&lt;1,COUNTIF($O$2:$O1393,Input!$C1410)&lt;1),Input!F1410,0)</f>
        <v>0</v>
      </c>
      <c r="C1394" s="177">
        <f>IF(OR(COUNTIF($B$2:$B1393,Input!$F1410)&lt;1,COUNTIF($O$2:$O1393,Input!$C1410)&lt;1),Input!G1410,0)</f>
        <v>0</v>
      </c>
      <c r="D1394" s="177">
        <f>IF(OR(COUNTIF($B$2:$B1393,Input!$F1410)&lt;1,COUNTIF($O$2:$O1393,Input!$C1410)&lt;1),Input!H1410,0)</f>
        <v>0</v>
      </c>
      <c r="E1394" s="177">
        <f>IF(OR(COUNTIF($B$2:$B1393,Input!$F1410)&lt;1,COUNTIF($O$2:$O1393,Input!$C1410)&lt;1),Input!I1410,0)</f>
        <v>0</v>
      </c>
      <c r="F1394" s="177">
        <f>IF(OR(COUNTIF($B$2:$B1393,Input!$F1410)&lt;1,COUNTIF($O$2:$O1393,Input!$C1410)&lt;1),Input!J1410,0)</f>
        <v>0</v>
      </c>
      <c r="G1394" s="177">
        <f>IF(OR(COUNTIF($B$2:$B1393,Input!$F1410)&lt;1,COUNTIF($O$2:$O1393,Input!$C1410)&lt;1),Input!K1410,0)</f>
        <v>0</v>
      </c>
      <c r="H1394" s="177">
        <f>IF(OR(COUNTIF($B$2:$B1393,Input!$F1410)&lt;1,COUNTIF($O$2:$O1393,Input!$C1410)&lt;1),Input!L1410,0)</f>
        <v>0</v>
      </c>
      <c r="I1394" s="177">
        <f>IF(OR(COUNTIF($B$2:$B1393,Input!$F1410)&lt;1,COUNTIF($O$2:$O1393,Input!$C1410)&lt;1),Input!M1410,0)</f>
        <v>0</v>
      </c>
      <c r="J1394" s="177">
        <f>IF(OR(COUNTIF($B$2:$B1393,Input!$F1410)&lt;1,COUNTIF($O$2:$O1393,Input!$C1410)&lt;1),Input!N1410,0)</f>
        <v>0</v>
      </c>
      <c r="K1394" s="177">
        <f>IF(OR(COUNTIF($B$2:$B1393,Input!$F1410)&lt;1,COUNTIF($O$2:$O1393,Input!$C1410)&lt;1),Input!O1410,0)</f>
        <v>0</v>
      </c>
      <c r="L1394" s="177">
        <f>IF(OR(COUNTIF($B$2:$B1393,Input!$F1410)&lt;1,COUNTIF($O$2:$O1393,Input!$C1410)&lt;1),Input!P1410,0)</f>
        <v>0</v>
      </c>
      <c r="M1394" s="129" t="str">
        <f t="shared" si="184"/>
        <v/>
      </c>
      <c r="N1394" s="161">
        <f t="shared" si="182"/>
        <v>0</v>
      </c>
      <c r="O1394" s="168">
        <f>Input!C1410</f>
        <v>0</v>
      </c>
      <c r="P1394" s="168"/>
      <c r="R1394" s="131">
        <f t="shared" si="183"/>
        <v>0</v>
      </c>
      <c r="S1394" s="133" t="str">
        <f t="shared" si="185"/>
        <v xml:space="preserve"> </v>
      </c>
      <c r="T1394" s="133"/>
      <c r="U1394" s="132" t="str">
        <f>_xlfn.IFNA(IF($D1394=0,LOOKUP($F1394,{0.1,0.2,0.3,0.4,0.5,0.6,0.7,0.8,0.9,1},{22,34,46,58,70,82,94,106,118,130}),""),"")</f>
        <v/>
      </c>
      <c r="V1394" s="132" t="str">
        <f>_xlfn.IFNA(IF($D1394=1,LOOKUP($F1394,{0.1,0.2,0.3,0.4,0.5,0.6,0.7,0.8,0.9,1},{23,35,47,59,71,83,95,107,119,131}),""),"")</f>
        <v/>
      </c>
      <c r="W1394" s="132" t="str">
        <f>_xlfn.IFNA(IF($D1394=2,LOOKUP($F1394,{0.1,0.2,0.3,0.4,0.5,0.6,0.7,0.8,0.9,1},{24,36,48,60,72,84,96,108,120,132}),""),"")</f>
        <v/>
      </c>
      <c r="X1394" s="132" t="str">
        <f>_xlfn.IFNA(IF($D1394=3,LOOKUP($F1394,{0.1,0.2,0.3,0.4,0.5,0.6,0.7,0.8,0.9,1},{25,37,49,61,73,85,97,109,121,133}),""),"")</f>
        <v/>
      </c>
      <c r="Y1394" s="132" t="str">
        <f>_xlfn.IFNA(IF($D1394=4,LOOKUP($F1394,{0.1,0.2,0.3,0.4,0.5,0.6,0.7,0.8,0.9,1},{26,38,50,62,74,86,98,110,122,134}),""),"")</f>
        <v/>
      </c>
      <c r="Z1394" s="132" t="str">
        <f>_xlfn.IFNA(IF($D1394=5,LOOKUP($F1394,{0.1,0.2,0.3,0.4,0.5,0.6,0.7,0.8,0.9,1},{27,39,51,63,75,87,99,111,123,135}),""),"")</f>
        <v/>
      </c>
      <c r="AA1394" s="132">
        <f t="shared" si="186"/>
        <v>0</v>
      </c>
      <c r="AB1394" s="132" t="str">
        <f t="shared" si="187"/>
        <v>00</v>
      </c>
      <c r="AC1394" s="82" t="e">
        <f>VLOOKUP(AB1394,'AMI Ref'!T:U,2,FALSE)</f>
        <v>#N/A</v>
      </c>
      <c r="AD1394" s="124"/>
      <c r="AE1394" s="81" t="str">
        <f>_xlfn.IFNA(IF($D1394=0,IF($J1394="Not Paid by Tenant",0,INDEX('AMI Ref'!$K$5:$N$5,MATCH($J1394,{"Oil","Gas","Electric - Other","ELECTRIC - HEAT PUMP"},0))),0),"")</f>
        <v/>
      </c>
      <c r="AF1394" s="81">
        <f>_xlfn.IFNA(IF($D1394=1,IF($J1394="Not Paid by Tenant",0,INDEX('AMI Ref'!$K$6:$N$6,MATCH($J1394,{"Oil","Gas","Electric - Other","ELECTRIC - HEAT PUMP"},0))),0),"")</f>
        <v>0</v>
      </c>
      <c r="AG1394" s="81">
        <f>_xlfn.IFNA(IF($D1394=2,IF($J1394="Not Paid by Tenant",0,INDEX('AMI Ref'!$K$7:$N$7,MATCH($J1394,{"Oil","Gas","Electric - Other","ELECTRIC - HEAT PUMP"},0))),0),"")</f>
        <v>0</v>
      </c>
      <c r="AH1394" s="81">
        <f>_xlfn.IFNA(IF($D1394=3,IF($J1394="Not Paid by Tenant",0,INDEX('AMI Ref'!$K$8:$N$8,MATCH($J1394,{"Oil","Gas","Electric - Other","ELECTRIC - HEAT PUMP"},0))),0),"")</f>
        <v>0</v>
      </c>
      <c r="AI1394" s="81">
        <f>_xlfn.IFNA(IF($D1394=4,IF($J1394="Not Paid by Tenant",0,INDEX('AMI Ref'!$K$9:$N$9,MATCH($J1394,{"Oil","Gas","Electric - Other","ELECTRIC - HEAT PUMP"},0))),0),"")</f>
        <v>0</v>
      </c>
      <c r="AJ1394" s="81">
        <f>_xlfn.IFNA(IF($D1394=5,IF($J1394="Not Paid by Tenant",0,INDEX('AMI Ref'!$K$10:$N$10,MATCH($J1394,{"Oil","Gas","Electric - Other","ELECTRIC - HEAT PUMP"},0))),0),"")</f>
        <v>0</v>
      </c>
      <c r="AK1394" s="128"/>
      <c r="AL1394" s="81" t="str">
        <f>_xlfn.IFNA(IF($D1394=0,IF($K1394="Not Paid by Tenant",0,INDEX('AMI Ref'!$O$5:$R$5,MATCH($K1394,{"Oil","Gas","Electric - Other","Electric ccASHP - split"},0))),0),"")</f>
        <v/>
      </c>
      <c r="AM1394" s="81">
        <f>_xlfn.IFNA(IF($D1394=1,IF($K1394="Not Paid by Tenant",0,INDEX('AMI Ref'!$O$6:$R$6,MATCH($K1394,{"Oil","Gas","Electric - Other","Electric ccASHP - split"},0))),0),"")</f>
        <v>0</v>
      </c>
      <c r="AN1394" s="81">
        <f>_xlfn.IFNA(IF($D1394=2,IF($K1394="Not Paid by Tenant",0,INDEX('AMI Ref'!$O$7:$R$7,MATCH($K1394,{"Oil","Gas","Electric - Other","Electric ccASHP - split"},0))),0),"")</f>
        <v>0</v>
      </c>
      <c r="AO1394" s="81">
        <f>_xlfn.IFNA(IF($D1394=3,IF($K1394="Not Paid by Tenant",0,INDEX('AMI Ref'!$O$8:$R$8,MATCH($K1394,{"Oil","Gas","Electric - Other","Electric ccASHP - split"},0))),0),"")</f>
        <v>0</v>
      </c>
      <c r="AP1394" s="81">
        <f>_xlfn.IFNA(IF($D1394=4,IF($K1394="Not Paid by Tenant",0,INDEX('AMI Ref'!$O$9:$R$9,MATCH($K1394,{"Oil","Gas","Electric - Other","Electric ccASHP - split"},0))),0),"")</f>
        <v>0</v>
      </c>
      <c r="AQ1394" s="81">
        <f>_xlfn.IFNA(IF($D1394=5,IF($K1394="Not Paid by Tenant",0,INDEX('AMI Ref'!$O$10:$R$10,MATCH($K1394,{"Oil","Gas","Electric - Other","Electric ccASHP - split"},0))),0),"")</f>
        <v>0</v>
      </c>
      <c r="AR1394" s="124">
        <f t="shared" si="188"/>
        <v>0</v>
      </c>
      <c r="AS1394" s="123" t="e">
        <f t="shared" si="189"/>
        <v>#N/A</v>
      </c>
    </row>
    <row r="1395" spans="1:45" x14ac:dyDescent="0.2">
      <c r="A1395" s="130">
        <v>1393</v>
      </c>
      <c r="B1395" s="177">
        <f>IF(OR(COUNTIF($B$2:$B1394,Input!$F1411)&lt;1,COUNTIF($O$2:$O1394,Input!$C1411)&lt;1),Input!F1411,0)</f>
        <v>0</v>
      </c>
      <c r="C1395" s="177">
        <f>IF(OR(COUNTIF($B$2:$B1394,Input!$F1411)&lt;1,COUNTIF($O$2:$O1394,Input!$C1411)&lt;1),Input!G1411,0)</f>
        <v>0</v>
      </c>
      <c r="D1395" s="177">
        <f>IF(OR(COUNTIF($B$2:$B1394,Input!$F1411)&lt;1,COUNTIF($O$2:$O1394,Input!$C1411)&lt;1),Input!H1411,0)</f>
        <v>0</v>
      </c>
      <c r="E1395" s="177">
        <f>IF(OR(COUNTIF($B$2:$B1394,Input!$F1411)&lt;1,COUNTIF($O$2:$O1394,Input!$C1411)&lt;1),Input!I1411,0)</f>
        <v>0</v>
      </c>
      <c r="F1395" s="177">
        <f>IF(OR(COUNTIF($B$2:$B1394,Input!$F1411)&lt;1,COUNTIF($O$2:$O1394,Input!$C1411)&lt;1),Input!J1411,0)</f>
        <v>0</v>
      </c>
      <c r="G1395" s="177">
        <f>IF(OR(COUNTIF($B$2:$B1394,Input!$F1411)&lt;1,COUNTIF($O$2:$O1394,Input!$C1411)&lt;1),Input!K1411,0)</f>
        <v>0</v>
      </c>
      <c r="H1395" s="177">
        <f>IF(OR(COUNTIF($B$2:$B1394,Input!$F1411)&lt;1,COUNTIF($O$2:$O1394,Input!$C1411)&lt;1),Input!L1411,0)</f>
        <v>0</v>
      </c>
      <c r="I1395" s="177">
        <f>IF(OR(COUNTIF($B$2:$B1394,Input!$F1411)&lt;1,COUNTIF($O$2:$O1394,Input!$C1411)&lt;1),Input!M1411,0)</f>
        <v>0</v>
      </c>
      <c r="J1395" s="177">
        <f>IF(OR(COUNTIF($B$2:$B1394,Input!$F1411)&lt;1,COUNTIF($O$2:$O1394,Input!$C1411)&lt;1),Input!N1411,0)</f>
        <v>0</v>
      </c>
      <c r="K1395" s="177">
        <f>IF(OR(COUNTIF($B$2:$B1394,Input!$F1411)&lt;1,COUNTIF($O$2:$O1394,Input!$C1411)&lt;1),Input!O1411,0)</f>
        <v>0</v>
      </c>
      <c r="L1395" s="177">
        <f>IF(OR(COUNTIF($B$2:$B1394,Input!$F1411)&lt;1,COUNTIF($O$2:$O1394,Input!$C1411)&lt;1),Input!P1411,0)</f>
        <v>0</v>
      </c>
      <c r="M1395" s="129" t="str">
        <f t="shared" si="184"/>
        <v/>
      </c>
      <c r="N1395" s="161">
        <f t="shared" si="182"/>
        <v>0</v>
      </c>
      <c r="O1395" s="168">
        <f>Input!C1411</f>
        <v>0</v>
      </c>
      <c r="P1395" s="168"/>
      <c r="R1395" s="131">
        <f t="shared" si="183"/>
        <v>0</v>
      </c>
      <c r="S1395" s="133" t="str">
        <f t="shared" si="185"/>
        <v xml:space="preserve"> </v>
      </c>
      <c r="T1395" s="133"/>
      <c r="U1395" s="132" t="str">
        <f>_xlfn.IFNA(IF($D1395=0,LOOKUP($F1395,{0.1,0.2,0.3,0.4,0.5,0.6,0.7,0.8,0.9,1},{22,34,46,58,70,82,94,106,118,130}),""),"")</f>
        <v/>
      </c>
      <c r="V1395" s="132" t="str">
        <f>_xlfn.IFNA(IF($D1395=1,LOOKUP($F1395,{0.1,0.2,0.3,0.4,0.5,0.6,0.7,0.8,0.9,1},{23,35,47,59,71,83,95,107,119,131}),""),"")</f>
        <v/>
      </c>
      <c r="W1395" s="132" t="str">
        <f>_xlfn.IFNA(IF($D1395=2,LOOKUP($F1395,{0.1,0.2,0.3,0.4,0.5,0.6,0.7,0.8,0.9,1},{24,36,48,60,72,84,96,108,120,132}),""),"")</f>
        <v/>
      </c>
      <c r="X1395" s="132" t="str">
        <f>_xlfn.IFNA(IF($D1395=3,LOOKUP($F1395,{0.1,0.2,0.3,0.4,0.5,0.6,0.7,0.8,0.9,1},{25,37,49,61,73,85,97,109,121,133}),""),"")</f>
        <v/>
      </c>
      <c r="Y1395" s="132" t="str">
        <f>_xlfn.IFNA(IF($D1395=4,LOOKUP($F1395,{0.1,0.2,0.3,0.4,0.5,0.6,0.7,0.8,0.9,1},{26,38,50,62,74,86,98,110,122,134}),""),"")</f>
        <v/>
      </c>
      <c r="Z1395" s="132" t="str">
        <f>_xlfn.IFNA(IF($D1395=5,LOOKUP($F1395,{0.1,0.2,0.3,0.4,0.5,0.6,0.7,0.8,0.9,1},{27,39,51,63,75,87,99,111,123,135}),""),"")</f>
        <v/>
      </c>
      <c r="AA1395" s="132">
        <f t="shared" si="186"/>
        <v>0</v>
      </c>
      <c r="AB1395" s="132" t="str">
        <f t="shared" si="187"/>
        <v>00</v>
      </c>
      <c r="AC1395" s="82" t="e">
        <f>VLOOKUP(AB1395,'AMI Ref'!T:U,2,FALSE)</f>
        <v>#N/A</v>
      </c>
      <c r="AD1395" s="124"/>
      <c r="AE1395" s="81" t="str">
        <f>_xlfn.IFNA(IF($D1395=0,IF($J1395="Not Paid by Tenant",0,INDEX('AMI Ref'!$K$5:$N$5,MATCH($J1395,{"Oil","Gas","Electric - Other","ELECTRIC - HEAT PUMP"},0))),0),"")</f>
        <v/>
      </c>
      <c r="AF1395" s="81">
        <f>_xlfn.IFNA(IF($D1395=1,IF($J1395="Not Paid by Tenant",0,INDEX('AMI Ref'!$K$6:$N$6,MATCH($J1395,{"Oil","Gas","Electric - Other","ELECTRIC - HEAT PUMP"},0))),0),"")</f>
        <v>0</v>
      </c>
      <c r="AG1395" s="81">
        <f>_xlfn.IFNA(IF($D1395=2,IF($J1395="Not Paid by Tenant",0,INDEX('AMI Ref'!$K$7:$N$7,MATCH($J1395,{"Oil","Gas","Electric - Other","ELECTRIC - HEAT PUMP"},0))),0),"")</f>
        <v>0</v>
      </c>
      <c r="AH1395" s="81">
        <f>_xlfn.IFNA(IF($D1395=3,IF($J1395="Not Paid by Tenant",0,INDEX('AMI Ref'!$K$8:$N$8,MATCH($J1395,{"Oil","Gas","Electric - Other","ELECTRIC - HEAT PUMP"},0))),0),"")</f>
        <v>0</v>
      </c>
      <c r="AI1395" s="81">
        <f>_xlfn.IFNA(IF($D1395=4,IF($J1395="Not Paid by Tenant",0,INDEX('AMI Ref'!$K$9:$N$9,MATCH($J1395,{"Oil","Gas","Electric - Other","ELECTRIC - HEAT PUMP"},0))),0),"")</f>
        <v>0</v>
      </c>
      <c r="AJ1395" s="81">
        <f>_xlfn.IFNA(IF($D1395=5,IF($J1395="Not Paid by Tenant",0,INDEX('AMI Ref'!$K$10:$N$10,MATCH($J1395,{"Oil","Gas","Electric - Other","ELECTRIC - HEAT PUMP"},0))),0),"")</f>
        <v>0</v>
      </c>
      <c r="AK1395" s="128"/>
      <c r="AL1395" s="81" t="str">
        <f>_xlfn.IFNA(IF($D1395=0,IF($K1395="Not Paid by Tenant",0,INDEX('AMI Ref'!$O$5:$R$5,MATCH($K1395,{"Oil","Gas","Electric - Other","Electric ccASHP - split"},0))),0),"")</f>
        <v/>
      </c>
      <c r="AM1395" s="81">
        <f>_xlfn.IFNA(IF($D1395=1,IF($K1395="Not Paid by Tenant",0,INDEX('AMI Ref'!$O$6:$R$6,MATCH($K1395,{"Oil","Gas","Electric - Other","Electric ccASHP - split"},0))),0),"")</f>
        <v>0</v>
      </c>
      <c r="AN1395" s="81">
        <f>_xlfn.IFNA(IF($D1395=2,IF($K1395="Not Paid by Tenant",0,INDEX('AMI Ref'!$O$7:$R$7,MATCH($K1395,{"Oil","Gas","Electric - Other","Electric ccASHP - split"},0))),0),"")</f>
        <v>0</v>
      </c>
      <c r="AO1395" s="81">
        <f>_xlfn.IFNA(IF($D1395=3,IF($K1395="Not Paid by Tenant",0,INDEX('AMI Ref'!$O$8:$R$8,MATCH($K1395,{"Oil","Gas","Electric - Other","Electric ccASHP - split"},0))),0),"")</f>
        <v>0</v>
      </c>
      <c r="AP1395" s="81">
        <f>_xlfn.IFNA(IF($D1395=4,IF($K1395="Not Paid by Tenant",0,INDEX('AMI Ref'!$O$9:$R$9,MATCH($K1395,{"Oil","Gas","Electric - Other","Electric ccASHP - split"},0))),0),"")</f>
        <v>0</v>
      </c>
      <c r="AQ1395" s="81">
        <f>_xlfn.IFNA(IF($D1395=5,IF($K1395="Not Paid by Tenant",0,INDEX('AMI Ref'!$O$10:$R$10,MATCH($K1395,{"Oil","Gas","Electric - Other","Electric ccASHP - split"},0))),0),"")</f>
        <v>0</v>
      </c>
      <c r="AR1395" s="124">
        <f t="shared" si="188"/>
        <v>0</v>
      </c>
      <c r="AS1395" s="123" t="e">
        <f t="shared" si="189"/>
        <v>#N/A</v>
      </c>
    </row>
    <row r="1396" spans="1:45" x14ac:dyDescent="0.2">
      <c r="A1396" s="130">
        <v>1394</v>
      </c>
      <c r="B1396" s="177">
        <f>IF(OR(COUNTIF($B$2:$B1395,Input!$F1412)&lt;1,COUNTIF($O$2:$O1395,Input!$C1412)&lt;1),Input!F1412,0)</f>
        <v>0</v>
      </c>
      <c r="C1396" s="177">
        <f>IF(OR(COUNTIF($B$2:$B1395,Input!$F1412)&lt;1,COUNTIF($O$2:$O1395,Input!$C1412)&lt;1),Input!G1412,0)</f>
        <v>0</v>
      </c>
      <c r="D1396" s="177">
        <f>IF(OR(COUNTIF($B$2:$B1395,Input!$F1412)&lt;1,COUNTIF($O$2:$O1395,Input!$C1412)&lt;1),Input!H1412,0)</f>
        <v>0</v>
      </c>
      <c r="E1396" s="177">
        <f>IF(OR(COUNTIF($B$2:$B1395,Input!$F1412)&lt;1,COUNTIF($O$2:$O1395,Input!$C1412)&lt;1),Input!I1412,0)</f>
        <v>0</v>
      </c>
      <c r="F1396" s="177">
        <f>IF(OR(COUNTIF($B$2:$B1395,Input!$F1412)&lt;1,COUNTIF($O$2:$O1395,Input!$C1412)&lt;1),Input!J1412,0)</f>
        <v>0</v>
      </c>
      <c r="G1396" s="177">
        <f>IF(OR(COUNTIF($B$2:$B1395,Input!$F1412)&lt;1,COUNTIF($O$2:$O1395,Input!$C1412)&lt;1),Input!K1412,0)</f>
        <v>0</v>
      </c>
      <c r="H1396" s="177">
        <f>IF(OR(COUNTIF($B$2:$B1395,Input!$F1412)&lt;1,COUNTIF($O$2:$O1395,Input!$C1412)&lt;1),Input!L1412,0)</f>
        <v>0</v>
      </c>
      <c r="I1396" s="177">
        <f>IF(OR(COUNTIF($B$2:$B1395,Input!$F1412)&lt;1,COUNTIF($O$2:$O1395,Input!$C1412)&lt;1),Input!M1412,0)</f>
        <v>0</v>
      </c>
      <c r="J1396" s="177">
        <f>IF(OR(COUNTIF($B$2:$B1395,Input!$F1412)&lt;1,COUNTIF($O$2:$O1395,Input!$C1412)&lt;1),Input!N1412,0)</f>
        <v>0</v>
      </c>
      <c r="K1396" s="177">
        <f>IF(OR(COUNTIF($B$2:$B1395,Input!$F1412)&lt;1,COUNTIF($O$2:$O1395,Input!$C1412)&lt;1),Input!O1412,0)</f>
        <v>0</v>
      </c>
      <c r="L1396" s="177">
        <f>IF(OR(COUNTIF($B$2:$B1395,Input!$F1412)&lt;1,COUNTIF($O$2:$O1395,Input!$C1412)&lt;1),Input!P1412,0)</f>
        <v>0</v>
      </c>
      <c r="M1396" s="129" t="str">
        <f t="shared" si="184"/>
        <v/>
      </c>
      <c r="N1396" s="161">
        <f t="shared" si="182"/>
        <v>0</v>
      </c>
      <c r="O1396" s="168">
        <f>Input!C1412</f>
        <v>0</v>
      </c>
      <c r="P1396" s="168"/>
      <c r="R1396" s="131">
        <f t="shared" si="183"/>
        <v>0</v>
      </c>
      <c r="S1396" s="133" t="str">
        <f t="shared" si="185"/>
        <v xml:space="preserve"> </v>
      </c>
      <c r="T1396" s="133"/>
      <c r="U1396" s="132" t="str">
        <f>_xlfn.IFNA(IF($D1396=0,LOOKUP($F1396,{0.1,0.2,0.3,0.4,0.5,0.6,0.7,0.8,0.9,1},{22,34,46,58,70,82,94,106,118,130}),""),"")</f>
        <v/>
      </c>
      <c r="V1396" s="132" t="str">
        <f>_xlfn.IFNA(IF($D1396=1,LOOKUP($F1396,{0.1,0.2,0.3,0.4,0.5,0.6,0.7,0.8,0.9,1},{23,35,47,59,71,83,95,107,119,131}),""),"")</f>
        <v/>
      </c>
      <c r="W1396" s="132" t="str">
        <f>_xlfn.IFNA(IF($D1396=2,LOOKUP($F1396,{0.1,0.2,0.3,0.4,0.5,0.6,0.7,0.8,0.9,1},{24,36,48,60,72,84,96,108,120,132}),""),"")</f>
        <v/>
      </c>
      <c r="X1396" s="132" t="str">
        <f>_xlfn.IFNA(IF($D1396=3,LOOKUP($F1396,{0.1,0.2,0.3,0.4,0.5,0.6,0.7,0.8,0.9,1},{25,37,49,61,73,85,97,109,121,133}),""),"")</f>
        <v/>
      </c>
      <c r="Y1396" s="132" t="str">
        <f>_xlfn.IFNA(IF($D1396=4,LOOKUP($F1396,{0.1,0.2,0.3,0.4,0.5,0.6,0.7,0.8,0.9,1},{26,38,50,62,74,86,98,110,122,134}),""),"")</f>
        <v/>
      </c>
      <c r="Z1396" s="132" t="str">
        <f>_xlfn.IFNA(IF($D1396=5,LOOKUP($F1396,{0.1,0.2,0.3,0.4,0.5,0.6,0.7,0.8,0.9,1},{27,39,51,63,75,87,99,111,123,135}),""),"")</f>
        <v/>
      </c>
      <c r="AA1396" s="132">
        <f t="shared" si="186"/>
        <v>0</v>
      </c>
      <c r="AB1396" s="132" t="str">
        <f t="shared" si="187"/>
        <v>00</v>
      </c>
      <c r="AC1396" s="82" t="e">
        <f>VLOOKUP(AB1396,'AMI Ref'!T:U,2,FALSE)</f>
        <v>#N/A</v>
      </c>
      <c r="AD1396" s="124"/>
      <c r="AE1396" s="81" t="str">
        <f>_xlfn.IFNA(IF($D1396=0,IF($J1396="Not Paid by Tenant",0,INDEX('AMI Ref'!$K$5:$N$5,MATCH($J1396,{"Oil","Gas","Electric - Other","ELECTRIC - HEAT PUMP"},0))),0),"")</f>
        <v/>
      </c>
      <c r="AF1396" s="81">
        <f>_xlfn.IFNA(IF($D1396=1,IF($J1396="Not Paid by Tenant",0,INDEX('AMI Ref'!$K$6:$N$6,MATCH($J1396,{"Oil","Gas","Electric - Other","ELECTRIC - HEAT PUMP"},0))),0),"")</f>
        <v>0</v>
      </c>
      <c r="AG1396" s="81">
        <f>_xlfn.IFNA(IF($D1396=2,IF($J1396="Not Paid by Tenant",0,INDEX('AMI Ref'!$K$7:$N$7,MATCH($J1396,{"Oil","Gas","Electric - Other","ELECTRIC - HEAT PUMP"},0))),0),"")</f>
        <v>0</v>
      </c>
      <c r="AH1396" s="81">
        <f>_xlfn.IFNA(IF($D1396=3,IF($J1396="Not Paid by Tenant",0,INDEX('AMI Ref'!$K$8:$N$8,MATCH($J1396,{"Oil","Gas","Electric - Other","ELECTRIC - HEAT PUMP"},0))),0),"")</f>
        <v>0</v>
      </c>
      <c r="AI1396" s="81">
        <f>_xlfn.IFNA(IF($D1396=4,IF($J1396="Not Paid by Tenant",0,INDEX('AMI Ref'!$K$9:$N$9,MATCH($J1396,{"Oil","Gas","Electric - Other","ELECTRIC - HEAT PUMP"},0))),0),"")</f>
        <v>0</v>
      </c>
      <c r="AJ1396" s="81">
        <f>_xlfn.IFNA(IF($D1396=5,IF($J1396="Not Paid by Tenant",0,INDEX('AMI Ref'!$K$10:$N$10,MATCH($J1396,{"Oil","Gas","Electric - Other","ELECTRIC - HEAT PUMP"},0))),0),"")</f>
        <v>0</v>
      </c>
      <c r="AK1396" s="128"/>
      <c r="AL1396" s="81" t="str">
        <f>_xlfn.IFNA(IF($D1396=0,IF($K1396="Not Paid by Tenant",0,INDEX('AMI Ref'!$O$5:$R$5,MATCH($K1396,{"Oil","Gas","Electric - Other","Electric ccASHP - split"},0))),0),"")</f>
        <v/>
      </c>
      <c r="AM1396" s="81">
        <f>_xlfn.IFNA(IF($D1396=1,IF($K1396="Not Paid by Tenant",0,INDEX('AMI Ref'!$O$6:$R$6,MATCH($K1396,{"Oil","Gas","Electric - Other","Electric ccASHP - split"},0))),0),"")</f>
        <v>0</v>
      </c>
      <c r="AN1396" s="81">
        <f>_xlfn.IFNA(IF($D1396=2,IF($K1396="Not Paid by Tenant",0,INDEX('AMI Ref'!$O$7:$R$7,MATCH($K1396,{"Oil","Gas","Electric - Other","Electric ccASHP - split"},0))),0),"")</f>
        <v>0</v>
      </c>
      <c r="AO1396" s="81">
        <f>_xlfn.IFNA(IF($D1396=3,IF($K1396="Not Paid by Tenant",0,INDEX('AMI Ref'!$O$8:$R$8,MATCH($K1396,{"Oil","Gas","Electric - Other","Electric ccASHP - split"},0))),0),"")</f>
        <v>0</v>
      </c>
      <c r="AP1396" s="81">
        <f>_xlfn.IFNA(IF($D1396=4,IF($K1396="Not Paid by Tenant",0,INDEX('AMI Ref'!$O$9:$R$9,MATCH($K1396,{"Oil","Gas","Electric - Other","Electric ccASHP - split"},0))),0),"")</f>
        <v>0</v>
      </c>
      <c r="AQ1396" s="81">
        <f>_xlfn.IFNA(IF($D1396=5,IF($K1396="Not Paid by Tenant",0,INDEX('AMI Ref'!$O$10:$R$10,MATCH($K1396,{"Oil","Gas","Electric - Other","Electric ccASHP - split"},0))),0),"")</f>
        <v>0</v>
      </c>
      <c r="AR1396" s="124">
        <f t="shared" si="188"/>
        <v>0</v>
      </c>
      <c r="AS1396" s="123" t="e">
        <f t="shared" si="189"/>
        <v>#N/A</v>
      </c>
    </row>
    <row r="1397" spans="1:45" x14ac:dyDescent="0.2">
      <c r="A1397" s="130">
        <v>1395</v>
      </c>
      <c r="B1397" s="177">
        <f>IF(OR(COUNTIF($B$2:$B1396,Input!$F1413)&lt;1,COUNTIF($O$2:$O1396,Input!$C1413)&lt;1),Input!F1413,0)</f>
        <v>0</v>
      </c>
      <c r="C1397" s="177">
        <f>IF(OR(COUNTIF($B$2:$B1396,Input!$F1413)&lt;1,COUNTIF($O$2:$O1396,Input!$C1413)&lt;1),Input!G1413,0)</f>
        <v>0</v>
      </c>
      <c r="D1397" s="177">
        <f>IF(OR(COUNTIF($B$2:$B1396,Input!$F1413)&lt;1,COUNTIF($O$2:$O1396,Input!$C1413)&lt;1),Input!H1413,0)</f>
        <v>0</v>
      </c>
      <c r="E1397" s="177">
        <f>IF(OR(COUNTIF($B$2:$B1396,Input!$F1413)&lt;1,COUNTIF($O$2:$O1396,Input!$C1413)&lt;1),Input!I1413,0)</f>
        <v>0</v>
      </c>
      <c r="F1397" s="177">
        <f>IF(OR(COUNTIF($B$2:$B1396,Input!$F1413)&lt;1,COUNTIF($O$2:$O1396,Input!$C1413)&lt;1),Input!J1413,0)</f>
        <v>0</v>
      </c>
      <c r="G1397" s="177">
        <f>IF(OR(COUNTIF($B$2:$B1396,Input!$F1413)&lt;1,COUNTIF($O$2:$O1396,Input!$C1413)&lt;1),Input!K1413,0)</f>
        <v>0</v>
      </c>
      <c r="H1397" s="177">
        <f>IF(OR(COUNTIF($B$2:$B1396,Input!$F1413)&lt;1,COUNTIF($O$2:$O1396,Input!$C1413)&lt;1),Input!L1413,0)</f>
        <v>0</v>
      </c>
      <c r="I1397" s="177">
        <f>IF(OR(COUNTIF($B$2:$B1396,Input!$F1413)&lt;1,COUNTIF($O$2:$O1396,Input!$C1413)&lt;1),Input!M1413,0)</f>
        <v>0</v>
      </c>
      <c r="J1397" s="177">
        <f>IF(OR(COUNTIF($B$2:$B1396,Input!$F1413)&lt;1,COUNTIF($O$2:$O1396,Input!$C1413)&lt;1),Input!N1413,0)</f>
        <v>0</v>
      </c>
      <c r="K1397" s="177">
        <f>IF(OR(COUNTIF($B$2:$B1396,Input!$F1413)&lt;1,COUNTIF($O$2:$O1396,Input!$C1413)&lt;1),Input!O1413,0)</f>
        <v>0</v>
      </c>
      <c r="L1397" s="177">
        <f>IF(OR(COUNTIF($B$2:$B1396,Input!$F1413)&lt;1,COUNTIF($O$2:$O1396,Input!$C1413)&lt;1),Input!P1413,0)</f>
        <v>0</v>
      </c>
      <c r="M1397" s="129" t="str">
        <f t="shared" si="184"/>
        <v/>
      </c>
      <c r="N1397" s="161">
        <f t="shared" si="182"/>
        <v>0</v>
      </c>
      <c r="O1397" s="168">
        <f>Input!C1413</f>
        <v>0</v>
      </c>
      <c r="P1397" s="168"/>
      <c r="R1397" s="131">
        <f t="shared" si="183"/>
        <v>0</v>
      </c>
      <c r="S1397" s="133" t="str">
        <f t="shared" si="185"/>
        <v xml:space="preserve"> </v>
      </c>
      <c r="T1397" s="133"/>
      <c r="U1397" s="132" t="str">
        <f>_xlfn.IFNA(IF($D1397=0,LOOKUP($F1397,{0.1,0.2,0.3,0.4,0.5,0.6,0.7,0.8,0.9,1},{22,34,46,58,70,82,94,106,118,130}),""),"")</f>
        <v/>
      </c>
      <c r="V1397" s="132" t="str">
        <f>_xlfn.IFNA(IF($D1397=1,LOOKUP($F1397,{0.1,0.2,0.3,0.4,0.5,0.6,0.7,0.8,0.9,1},{23,35,47,59,71,83,95,107,119,131}),""),"")</f>
        <v/>
      </c>
      <c r="W1397" s="132" t="str">
        <f>_xlfn.IFNA(IF($D1397=2,LOOKUP($F1397,{0.1,0.2,0.3,0.4,0.5,0.6,0.7,0.8,0.9,1},{24,36,48,60,72,84,96,108,120,132}),""),"")</f>
        <v/>
      </c>
      <c r="X1397" s="132" t="str">
        <f>_xlfn.IFNA(IF($D1397=3,LOOKUP($F1397,{0.1,0.2,0.3,0.4,0.5,0.6,0.7,0.8,0.9,1},{25,37,49,61,73,85,97,109,121,133}),""),"")</f>
        <v/>
      </c>
      <c r="Y1397" s="132" t="str">
        <f>_xlfn.IFNA(IF($D1397=4,LOOKUP($F1397,{0.1,0.2,0.3,0.4,0.5,0.6,0.7,0.8,0.9,1},{26,38,50,62,74,86,98,110,122,134}),""),"")</f>
        <v/>
      </c>
      <c r="Z1397" s="132" t="str">
        <f>_xlfn.IFNA(IF($D1397=5,LOOKUP($F1397,{0.1,0.2,0.3,0.4,0.5,0.6,0.7,0.8,0.9,1},{27,39,51,63,75,87,99,111,123,135}),""),"")</f>
        <v/>
      </c>
      <c r="AA1397" s="132">
        <f t="shared" si="186"/>
        <v>0</v>
      </c>
      <c r="AB1397" s="132" t="str">
        <f t="shared" si="187"/>
        <v>00</v>
      </c>
      <c r="AC1397" s="82" t="e">
        <f>VLOOKUP(AB1397,'AMI Ref'!T:U,2,FALSE)</f>
        <v>#N/A</v>
      </c>
      <c r="AD1397" s="124"/>
      <c r="AE1397" s="81" t="str">
        <f>_xlfn.IFNA(IF($D1397=0,IF($J1397="Not Paid by Tenant",0,INDEX('AMI Ref'!$K$5:$N$5,MATCH($J1397,{"Oil","Gas","Electric - Other","ELECTRIC - HEAT PUMP"},0))),0),"")</f>
        <v/>
      </c>
      <c r="AF1397" s="81">
        <f>_xlfn.IFNA(IF($D1397=1,IF($J1397="Not Paid by Tenant",0,INDEX('AMI Ref'!$K$6:$N$6,MATCH($J1397,{"Oil","Gas","Electric - Other","ELECTRIC - HEAT PUMP"},0))),0),"")</f>
        <v>0</v>
      </c>
      <c r="AG1397" s="81">
        <f>_xlfn.IFNA(IF($D1397=2,IF($J1397="Not Paid by Tenant",0,INDEX('AMI Ref'!$K$7:$N$7,MATCH($J1397,{"Oil","Gas","Electric - Other","ELECTRIC - HEAT PUMP"},0))),0),"")</f>
        <v>0</v>
      </c>
      <c r="AH1397" s="81">
        <f>_xlfn.IFNA(IF($D1397=3,IF($J1397="Not Paid by Tenant",0,INDEX('AMI Ref'!$K$8:$N$8,MATCH($J1397,{"Oil","Gas","Electric - Other","ELECTRIC - HEAT PUMP"},0))),0),"")</f>
        <v>0</v>
      </c>
      <c r="AI1397" s="81">
        <f>_xlfn.IFNA(IF($D1397=4,IF($J1397="Not Paid by Tenant",0,INDEX('AMI Ref'!$K$9:$N$9,MATCH($J1397,{"Oil","Gas","Electric - Other","ELECTRIC - HEAT PUMP"},0))),0),"")</f>
        <v>0</v>
      </c>
      <c r="AJ1397" s="81">
        <f>_xlfn.IFNA(IF($D1397=5,IF($J1397="Not Paid by Tenant",0,INDEX('AMI Ref'!$K$10:$N$10,MATCH($J1397,{"Oil","Gas","Electric - Other","ELECTRIC - HEAT PUMP"},0))),0),"")</f>
        <v>0</v>
      </c>
      <c r="AK1397" s="128"/>
      <c r="AL1397" s="81" t="str">
        <f>_xlfn.IFNA(IF($D1397=0,IF($K1397="Not Paid by Tenant",0,INDEX('AMI Ref'!$O$5:$R$5,MATCH($K1397,{"Oil","Gas","Electric - Other","Electric ccASHP - split"},0))),0),"")</f>
        <v/>
      </c>
      <c r="AM1397" s="81">
        <f>_xlfn.IFNA(IF($D1397=1,IF($K1397="Not Paid by Tenant",0,INDEX('AMI Ref'!$O$6:$R$6,MATCH($K1397,{"Oil","Gas","Electric - Other","Electric ccASHP - split"},0))),0),"")</f>
        <v>0</v>
      </c>
      <c r="AN1397" s="81">
        <f>_xlfn.IFNA(IF($D1397=2,IF($K1397="Not Paid by Tenant",0,INDEX('AMI Ref'!$O$7:$R$7,MATCH($K1397,{"Oil","Gas","Electric - Other","Electric ccASHP - split"},0))),0),"")</f>
        <v>0</v>
      </c>
      <c r="AO1397" s="81">
        <f>_xlfn.IFNA(IF($D1397=3,IF($K1397="Not Paid by Tenant",0,INDEX('AMI Ref'!$O$8:$R$8,MATCH($K1397,{"Oil","Gas","Electric - Other","Electric ccASHP - split"},0))),0),"")</f>
        <v>0</v>
      </c>
      <c r="AP1397" s="81">
        <f>_xlfn.IFNA(IF($D1397=4,IF($K1397="Not Paid by Tenant",0,INDEX('AMI Ref'!$O$9:$R$9,MATCH($K1397,{"Oil","Gas","Electric - Other","Electric ccASHP - split"},0))),0),"")</f>
        <v>0</v>
      </c>
      <c r="AQ1397" s="81">
        <f>_xlfn.IFNA(IF($D1397=5,IF($K1397="Not Paid by Tenant",0,INDEX('AMI Ref'!$O$10:$R$10,MATCH($K1397,{"Oil","Gas","Electric - Other","Electric ccASHP - split"},0))),0),"")</f>
        <v>0</v>
      </c>
      <c r="AR1397" s="124">
        <f t="shared" si="188"/>
        <v>0</v>
      </c>
      <c r="AS1397" s="123" t="e">
        <f t="shared" si="189"/>
        <v>#N/A</v>
      </c>
    </row>
    <row r="1398" spans="1:45" x14ac:dyDescent="0.2">
      <c r="A1398" s="130">
        <v>1396</v>
      </c>
      <c r="B1398" s="177">
        <f>IF(OR(COUNTIF($B$2:$B1397,Input!$F1414)&lt;1,COUNTIF($O$2:$O1397,Input!$C1414)&lt;1),Input!F1414,0)</f>
        <v>0</v>
      </c>
      <c r="C1398" s="177">
        <f>IF(OR(COUNTIF($B$2:$B1397,Input!$F1414)&lt;1,COUNTIF($O$2:$O1397,Input!$C1414)&lt;1),Input!G1414,0)</f>
        <v>0</v>
      </c>
      <c r="D1398" s="177">
        <f>IF(OR(COUNTIF($B$2:$B1397,Input!$F1414)&lt;1,COUNTIF($O$2:$O1397,Input!$C1414)&lt;1),Input!H1414,0)</f>
        <v>0</v>
      </c>
      <c r="E1398" s="177">
        <f>IF(OR(COUNTIF($B$2:$B1397,Input!$F1414)&lt;1,COUNTIF($O$2:$O1397,Input!$C1414)&lt;1),Input!I1414,0)</f>
        <v>0</v>
      </c>
      <c r="F1398" s="177">
        <f>IF(OR(COUNTIF($B$2:$B1397,Input!$F1414)&lt;1,COUNTIF($O$2:$O1397,Input!$C1414)&lt;1),Input!J1414,0)</f>
        <v>0</v>
      </c>
      <c r="G1398" s="177">
        <f>IF(OR(COUNTIF($B$2:$B1397,Input!$F1414)&lt;1,COUNTIF($O$2:$O1397,Input!$C1414)&lt;1),Input!K1414,0)</f>
        <v>0</v>
      </c>
      <c r="H1398" s="177">
        <f>IF(OR(COUNTIF($B$2:$B1397,Input!$F1414)&lt;1,COUNTIF($O$2:$O1397,Input!$C1414)&lt;1),Input!L1414,0)</f>
        <v>0</v>
      </c>
      <c r="I1398" s="177">
        <f>IF(OR(COUNTIF($B$2:$B1397,Input!$F1414)&lt;1,COUNTIF($O$2:$O1397,Input!$C1414)&lt;1),Input!M1414,0)</f>
        <v>0</v>
      </c>
      <c r="J1398" s="177">
        <f>IF(OR(COUNTIF($B$2:$B1397,Input!$F1414)&lt;1,COUNTIF($O$2:$O1397,Input!$C1414)&lt;1),Input!N1414,0)</f>
        <v>0</v>
      </c>
      <c r="K1398" s="177">
        <f>IF(OR(COUNTIF($B$2:$B1397,Input!$F1414)&lt;1,COUNTIF($O$2:$O1397,Input!$C1414)&lt;1),Input!O1414,0)</f>
        <v>0</v>
      </c>
      <c r="L1398" s="177">
        <f>IF(OR(COUNTIF($B$2:$B1397,Input!$F1414)&lt;1,COUNTIF($O$2:$O1397,Input!$C1414)&lt;1),Input!P1414,0)</f>
        <v>0</v>
      </c>
      <c r="M1398" s="129" t="str">
        <f t="shared" si="184"/>
        <v/>
      </c>
      <c r="N1398" s="161">
        <f t="shared" si="182"/>
        <v>0</v>
      </c>
      <c r="O1398" s="168">
        <f>Input!C1414</f>
        <v>0</v>
      </c>
      <c r="P1398" s="168"/>
      <c r="R1398" s="131">
        <f t="shared" si="183"/>
        <v>0</v>
      </c>
      <c r="S1398" s="133" t="str">
        <f t="shared" si="185"/>
        <v xml:space="preserve"> </v>
      </c>
      <c r="T1398" s="133"/>
      <c r="U1398" s="132" t="str">
        <f>_xlfn.IFNA(IF($D1398=0,LOOKUP($F1398,{0.1,0.2,0.3,0.4,0.5,0.6,0.7,0.8,0.9,1},{22,34,46,58,70,82,94,106,118,130}),""),"")</f>
        <v/>
      </c>
      <c r="V1398" s="132" t="str">
        <f>_xlfn.IFNA(IF($D1398=1,LOOKUP($F1398,{0.1,0.2,0.3,0.4,0.5,0.6,0.7,0.8,0.9,1},{23,35,47,59,71,83,95,107,119,131}),""),"")</f>
        <v/>
      </c>
      <c r="W1398" s="132" t="str">
        <f>_xlfn.IFNA(IF($D1398=2,LOOKUP($F1398,{0.1,0.2,0.3,0.4,0.5,0.6,0.7,0.8,0.9,1},{24,36,48,60,72,84,96,108,120,132}),""),"")</f>
        <v/>
      </c>
      <c r="X1398" s="132" t="str">
        <f>_xlfn.IFNA(IF($D1398=3,LOOKUP($F1398,{0.1,0.2,0.3,0.4,0.5,0.6,0.7,0.8,0.9,1},{25,37,49,61,73,85,97,109,121,133}),""),"")</f>
        <v/>
      </c>
      <c r="Y1398" s="132" t="str">
        <f>_xlfn.IFNA(IF($D1398=4,LOOKUP($F1398,{0.1,0.2,0.3,0.4,0.5,0.6,0.7,0.8,0.9,1},{26,38,50,62,74,86,98,110,122,134}),""),"")</f>
        <v/>
      </c>
      <c r="Z1398" s="132" t="str">
        <f>_xlfn.IFNA(IF($D1398=5,LOOKUP($F1398,{0.1,0.2,0.3,0.4,0.5,0.6,0.7,0.8,0.9,1},{27,39,51,63,75,87,99,111,123,135}),""),"")</f>
        <v/>
      </c>
      <c r="AA1398" s="132">
        <f t="shared" si="186"/>
        <v>0</v>
      </c>
      <c r="AB1398" s="132" t="str">
        <f t="shared" si="187"/>
        <v>00</v>
      </c>
      <c r="AC1398" s="82" t="e">
        <f>VLOOKUP(AB1398,'AMI Ref'!T:U,2,FALSE)</f>
        <v>#N/A</v>
      </c>
      <c r="AD1398" s="124"/>
      <c r="AE1398" s="81" t="str">
        <f>_xlfn.IFNA(IF($D1398=0,IF($J1398="Not Paid by Tenant",0,INDEX('AMI Ref'!$K$5:$N$5,MATCH($J1398,{"Oil","Gas","Electric - Other","ELECTRIC - HEAT PUMP"},0))),0),"")</f>
        <v/>
      </c>
      <c r="AF1398" s="81">
        <f>_xlfn.IFNA(IF($D1398=1,IF($J1398="Not Paid by Tenant",0,INDEX('AMI Ref'!$K$6:$N$6,MATCH($J1398,{"Oil","Gas","Electric - Other","ELECTRIC - HEAT PUMP"},0))),0),"")</f>
        <v>0</v>
      </c>
      <c r="AG1398" s="81">
        <f>_xlfn.IFNA(IF($D1398=2,IF($J1398="Not Paid by Tenant",0,INDEX('AMI Ref'!$K$7:$N$7,MATCH($J1398,{"Oil","Gas","Electric - Other","ELECTRIC - HEAT PUMP"},0))),0),"")</f>
        <v>0</v>
      </c>
      <c r="AH1398" s="81">
        <f>_xlfn.IFNA(IF($D1398=3,IF($J1398="Not Paid by Tenant",0,INDEX('AMI Ref'!$K$8:$N$8,MATCH($J1398,{"Oil","Gas","Electric - Other","ELECTRIC - HEAT PUMP"},0))),0),"")</f>
        <v>0</v>
      </c>
      <c r="AI1398" s="81">
        <f>_xlfn.IFNA(IF($D1398=4,IF($J1398="Not Paid by Tenant",0,INDEX('AMI Ref'!$K$9:$N$9,MATCH($J1398,{"Oil","Gas","Electric - Other","ELECTRIC - HEAT PUMP"},0))),0),"")</f>
        <v>0</v>
      </c>
      <c r="AJ1398" s="81">
        <f>_xlfn.IFNA(IF($D1398=5,IF($J1398="Not Paid by Tenant",0,INDEX('AMI Ref'!$K$10:$N$10,MATCH($J1398,{"Oil","Gas","Electric - Other","ELECTRIC - HEAT PUMP"},0))),0),"")</f>
        <v>0</v>
      </c>
      <c r="AK1398" s="128"/>
      <c r="AL1398" s="81" t="str">
        <f>_xlfn.IFNA(IF($D1398=0,IF($K1398="Not Paid by Tenant",0,INDEX('AMI Ref'!$O$5:$R$5,MATCH($K1398,{"Oil","Gas","Electric - Other","Electric ccASHP - split"},0))),0),"")</f>
        <v/>
      </c>
      <c r="AM1398" s="81">
        <f>_xlfn.IFNA(IF($D1398=1,IF($K1398="Not Paid by Tenant",0,INDEX('AMI Ref'!$O$6:$R$6,MATCH($K1398,{"Oil","Gas","Electric - Other","Electric ccASHP - split"},0))),0),"")</f>
        <v>0</v>
      </c>
      <c r="AN1398" s="81">
        <f>_xlfn.IFNA(IF($D1398=2,IF($K1398="Not Paid by Tenant",0,INDEX('AMI Ref'!$O$7:$R$7,MATCH($K1398,{"Oil","Gas","Electric - Other","Electric ccASHP - split"},0))),0),"")</f>
        <v>0</v>
      </c>
      <c r="AO1398" s="81">
        <f>_xlfn.IFNA(IF($D1398=3,IF($K1398="Not Paid by Tenant",0,INDEX('AMI Ref'!$O$8:$R$8,MATCH($K1398,{"Oil","Gas","Electric - Other","Electric ccASHP - split"},0))),0),"")</f>
        <v>0</v>
      </c>
      <c r="AP1398" s="81">
        <f>_xlfn.IFNA(IF($D1398=4,IF($K1398="Not Paid by Tenant",0,INDEX('AMI Ref'!$O$9:$R$9,MATCH($K1398,{"Oil","Gas","Electric - Other","Electric ccASHP - split"},0))),0),"")</f>
        <v>0</v>
      </c>
      <c r="AQ1398" s="81">
        <f>_xlfn.IFNA(IF($D1398=5,IF($K1398="Not Paid by Tenant",0,INDEX('AMI Ref'!$O$10:$R$10,MATCH($K1398,{"Oil","Gas","Electric - Other","Electric ccASHP - split"},0))),0),"")</f>
        <v>0</v>
      </c>
      <c r="AR1398" s="124">
        <f t="shared" si="188"/>
        <v>0</v>
      </c>
      <c r="AS1398" s="123" t="e">
        <f t="shared" si="189"/>
        <v>#N/A</v>
      </c>
    </row>
    <row r="1399" spans="1:45" x14ac:dyDescent="0.2">
      <c r="A1399" s="130">
        <v>1397</v>
      </c>
      <c r="B1399" s="177">
        <f>IF(OR(COUNTIF($B$2:$B1398,Input!$F1415)&lt;1,COUNTIF($O$2:$O1398,Input!$C1415)&lt;1),Input!F1415,0)</f>
        <v>0</v>
      </c>
      <c r="C1399" s="177">
        <f>IF(OR(COUNTIF($B$2:$B1398,Input!$F1415)&lt;1,COUNTIF($O$2:$O1398,Input!$C1415)&lt;1),Input!G1415,0)</f>
        <v>0</v>
      </c>
      <c r="D1399" s="177">
        <f>IF(OR(COUNTIF($B$2:$B1398,Input!$F1415)&lt;1,COUNTIF($O$2:$O1398,Input!$C1415)&lt;1),Input!H1415,0)</f>
        <v>0</v>
      </c>
      <c r="E1399" s="177">
        <f>IF(OR(COUNTIF($B$2:$B1398,Input!$F1415)&lt;1,COUNTIF($O$2:$O1398,Input!$C1415)&lt;1),Input!I1415,0)</f>
        <v>0</v>
      </c>
      <c r="F1399" s="177">
        <f>IF(OR(COUNTIF($B$2:$B1398,Input!$F1415)&lt;1,COUNTIF($O$2:$O1398,Input!$C1415)&lt;1),Input!J1415,0)</f>
        <v>0</v>
      </c>
      <c r="G1399" s="177">
        <f>IF(OR(COUNTIF($B$2:$B1398,Input!$F1415)&lt;1,COUNTIF($O$2:$O1398,Input!$C1415)&lt;1),Input!K1415,0)</f>
        <v>0</v>
      </c>
      <c r="H1399" s="177">
        <f>IF(OR(COUNTIF($B$2:$B1398,Input!$F1415)&lt;1,COUNTIF($O$2:$O1398,Input!$C1415)&lt;1),Input!L1415,0)</f>
        <v>0</v>
      </c>
      <c r="I1399" s="177">
        <f>IF(OR(COUNTIF($B$2:$B1398,Input!$F1415)&lt;1,COUNTIF($O$2:$O1398,Input!$C1415)&lt;1),Input!M1415,0)</f>
        <v>0</v>
      </c>
      <c r="J1399" s="177">
        <f>IF(OR(COUNTIF($B$2:$B1398,Input!$F1415)&lt;1,COUNTIF($O$2:$O1398,Input!$C1415)&lt;1),Input!N1415,0)</f>
        <v>0</v>
      </c>
      <c r="K1399" s="177">
        <f>IF(OR(COUNTIF($B$2:$B1398,Input!$F1415)&lt;1,COUNTIF($O$2:$O1398,Input!$C1415)&lt;1),Input!O1415,0)</f>
        <v>0</v>
      </c>
      <c r="L1399" s="177">
        <f>IF(OR(COUNTIF($B$2:$B1398,Input!$F1415)&lt;1,COUNTIF($O$2:$O1398,Input!$C1415)&lt;1),Input!P1415,0)</f>
        <v>0</v>
      </c>
      <c r="M1399" s="129" t="str">
        <f t="shared" si="184"/>
        <v/>
      </c>
      <c r="N1399" s="161">
        <f t="shared" si="182"/>
        <v>0</v>
      </c>
      <c r="O1399" s="168">
        <f>Input!C1415</f>
        <v>0</v>
      </c>
      <c r="P1399" s="168"/>
      <c r="R1399" s="131">
        <f t="shared" si="183"/>
        <v>0</v>
      </c>
      <c r="S1399" s="133" t="str">
        <f t="shared" si="185"/>
        <v xml:space="preserve"> </v>
      </c>
      <c r="T1399" s="133"/>
      <c r="U1399" s="132" t="str">
        <f>_xlfn.IFNA(IF($D1399=0,LOOKUP($F1399,{0.1,0.2,0.3,0.4,0.5,0.6,0.7,0.8,0.9,1},{22,34,46,58,70,82,94,106,118,130}),""),"")</f>
        <v/>
      </c>
      <c r="V1399" s="132" t="str">
        <f>_xlfn.IFNA(IF($D1399=1,LOOKUP($F1399,{0.1,0.2,0.3,0.4,0.5,0.6,0.7,0.8,0.9,1},{23,35,47,59,71,83,95,107,119,131}),""),"")</f>
        <v/>
      </c>
      <c r="W1399" s="132" t="str">
        <f>_xlfn.IFNA(IF($D1399=2,LOOKUP($F1399,{0.1,0.2,0.3,0.4,0.5,0.6,0.7,0.8,0.9,1},{24,36,48,60,72,84,96,108,120,132}),""),"")</f>
        <v/>
      </c>
      <c r="X1399" s="132" t="str">
        <f>_xlfn.IFNA(IF($D1399=3,LOOKUP($F1399,{0.1,0.2,0.3,0.4,0.5,0.6,0.7,0.8,0.9,1},{25,37,49,61,73,85,97,109,121,133}),""),"")</f>
        <v/>
      </c>
      <c r="Y1399" s="132" t="str">
        <f>_xlfn.IFNA(IF($D1399=4,LOOKUP($F1399,{0.1,0.2,0.3,0.4,0.5,0.6,0.7,0.8,0.9,1},{26,38,50,62,74,86,98,110,122,134}),""),"")</f>
        <v/>
      </c>
      <c r="Z1399" s="132" t="str">
        <f>_xlfn.IFNA(IF($D1399=5,LOOKUP($F1399,{0.1,0.2,0.3,0.4,0.5,0.6,0.7,0.8,0.9,1},{27,39,51,63,75,87,99,111,123,135}),""),"")</f>
        <v/>
      </c>
      <c r="AA1399" s="132">
        <f t="shared" si="186"/>
        <v>0</v>
      </c>
      <c r="AB1399" s="132" t="str">
        <f t="shared" si="187"/>
        <v>00</v>
      </c>
      <c r="AC1399" s="82" t="e">
        <f>VLOOKUP(AB1399,'AMI Ref'!T:U,2,FALSE)</f>
        <v>#N/A</v>
      </c>
      <c r="AD1399" s="124"/>
      <c r="AE1399" s="81" t="str">
        <f>_xlfn.IFNA(IF($D1399=0,IF($J1399="Not Paid by Tenant",0,INDEX('AMI Ref'!$K$5:$N$5,MATCH($J1399,{"Oil","Gas","Electric - Other","ELECTRIC - HEAT PUMP"},0))),0),"")</f>
        <v/>
      </c>
      <c r="AF1399" s="81">
        <f>_xlfn.IFNA(IF($D1399=1,IF($J1399="Not Paid by Tenant",0,INDEX('AMI Ref'!$K$6:$N$6,MATCH($J1399,{"Oil","Gas","Electric - Other","ELECTRIC - HEAT PUMP"},0))),0),"")</f>
        <v>0</v>
      </c>
      <c r="AG1399" s="81">
        <f>_xlfn.IFNA(IF($D1399=2,IF($J1399="Not Paid by Tenant",0,INDEX('AMI Ref'!$K$7:$N$7,MATCH($J1399,{"Oil","Gas","Electric - Other","ELECTRIC - HEAT PUMP"},0))),0),"")</f>
        <v>0</v>
      </c>
      <c r="AH1399" s="81">
        <f>_xlfn.IFNA(IF($D1399=3,IF($J1399="Not Paid by Tenant",0,INDEX('AMI Ref'!$K$8:$N$8,MATCH($J1399,{"Oil","Gas","Electric - Other","ELECTRIC - HEAT PUMP"},0))),0),"")</f>
        <v>0</v>
      </c>
      <c r="AI1399" s="81">
        <f>_xlfn.IFNA(IF($D1399=4,IF($J1399="Not Paid by Tenant",0,INDEX('AMI Ref'!$K$9:$N$9,MATCH($J1399,{"Oil","Gas","Electric - Other","ELECTRIC - HEAT PUMP"},0))),0),"")</f>
        <v>0</v>
      </c>
      <c r="AJ1399" s="81">
        <f>_xlfn.IFNA(IF($D1399=5,IF($J1399="Not Paid by Tenant",0,INDEX('AMI Ref'!$K$10:$N$10,MATCH($J1399,{"Oil","Gas","Electric - Other","ELECTRIC - HEAT PUMP"},0))),0),"")</f>
        <v>0</v>
      </c>
      <c r="AK1399" s="128"/>
      <c r="AL1399" s="81" t="str">
        <f>_xlfn.IFNA(IF($D1399=0,IF($K1399="Not Paid by Tenant",0,INDEX('AMI Ref'!$O$5:$R$5,MATCH($K1399,{"Oil","Gas","Electric - Other","Electric ccASHP - split"},0))),0),"")</f>
        <v/>
      </c>
      <c r="AM1399" s="81">
        <f>_xlfn.IFNA(IF($D1399=1,IF($K1399="Not Paid by Tenant",0,INDEX('AMI Ref'!$O$6:$R$6,MATCH($K1399,{"Oil","Gas","Electric - Other","Electric ccASHP - split"},0))),0),"")</f>
        <v>0</v>
      </c>
      <c r="AN1399" s="81">
        <f>_xlfn.IFNA(IF($D1399=2,IF($K1399="Not Paid by Tenant",0,INDEX('AMI Ref'!$O$7:$R$7,MATCH($K1399,{"Oil","Gas","Electric - Other","Electric ccASHP - split"},0))),0),"")</f>
        <v>0</v>
      </c>
      <c r="AO1399" s="81">
        <f>_xlfn.IFNA(IF($D1399=3,IF($K1399="Not Paid by Tenant",0,INDEX('AMI Ref'!$O$8:$R$8,MATCH($K1399,{"Oil","Gas","Electric - Other","Electric ccASHP - split"},0))),0),"")</f>
        <v>0</v>
      </c>
      <c r="AP1399" s="81">
        <f>_xlfn.IFNA(IF($D1399=4,IF($K1399="Not Paid by Tenant",0,INDEX('AMI Ref'!$O$9:$R$9,MATCH($K1399,{"Oil","Gas","Electric - Other","Electric ccASHP - split"},0))),0),"")</f>
        <v>0</v>
      </c>
      <c r="AQ1399" s="81">
        <f>_xlfn.IFNA(IF($D1399=5,IF($K1399="Not Paid by Tenant",0,INDEX('AMI Ref'!$O$10:$R$10,MATCH($K1399,{"Oil","Gas","Electric - Other","Electric ccASHP - split"},0))),0),"")</f>
        <v>0</v>
      </c>
      <c r="AR1399" s="124">
        <f t="shared" si="188"/>
        <v>0</v>
      </c>
      <c r="AS1399" s="123" t="e">
        <f t="shared" si="189"/>
        <v>#N/A</v>
      </c>
    </row>
    <row r="1400" spans="1:45" x14ac:dyDescent="0.2">
      <c r="A1400" s="130">
        <v>1398</v>
      </c>
      <c r="B1400" s="177">
        <f>IF(OR(COUNTIF($B$2:$B1399,Input!$F1416)&lt;1,COUNTIF($O$2:$O1399,Input!$C1416)&lt;1),Input!F1416,0)</f>
        <v>0</v>
      </c>
      <c r="C1400" s="177">
        <f>IF(OR(COUNTIF($B$2:$B1399,Input!$F1416)&lt;1,COUNTIF($O$2:$O1399,Input!$C1416)&lt;1),Input!G1416,0)</f>
        <v>0</v>
      </c>
      <c r="D1400" s="177">
        <f>IF(OR(COUNTIF($B$2:$B1399,Input!$F1416)&lt;1,COUNTIF($O$2:$O1399,Input!$C1416)&lt;1),Input!H1416,0)</f>
        <v>0</v>
      </c>
      <c r="E1400" s="177">
        <f>IF(OR(COUNTIF($B$2:$B1399,Input!$F1416)&lt;1,COUNTIF($O$2:$O1399,Input!$C1416)&lt;1),Input!I1416,0)</f>
        <v>0</v>
      </c>
      <c r="F1400" s="177">
        <f>IF(OR(COUNTIF($B$2:$B1399,Input!$F1416)&lt;1,COUNTIF($O$2:$O1399,Input!$C1416)&lt;1),Input!J1416,0)</f>
        <v>0</v>
      </c>
      <c r="G1400" s="177">
        <f>IF(OR(COUNTIF($B$2:$B1399,Input!$F1416)&lt;1,COUNTIF($O$2:$O1399,Input!$C1416)&lt;1),Input!K1416,0)</f>
        <v>0</v>
      </c>
      <c r="H1400" s="177">
        <f>IF(OR(COUNTIF($B$2:$B1399,Input!$F1416)&lt;1,COUNTIF($O$2:$O1399,Input!$C1416)&lt;1),Input!L1416,0)</f>
        <v>0</v>
      </c>
      <c r="I1400" s="177">
        <f>IF(OR(COUNTIF($B$2:$B1399,Input!$F1416)&lt;1,COUNTIF($O$2:$O1399,Input!$C1416)&lt;1),Input!M1416,0)</f>
        <v>0</v>
      </c>
      <c r="J1400" s="177">
        <f>IF(OR(COUNTIF($B$2:$B1399,Input!$F1416)&lt;1,COUNTIF($O$2:$O1399,Input!$C1416)&lt;1),Input!N1416,0)</f>
        <v>0</v>
      </c>
      <c r="K1400" s="177">
        <f>IF(OR(COUNTIF($B$2:$B1399,Input!$F1416)&lt;1,COUNTIF($O$2:$O1399,Input!$C1416)&lt;1),Input!O1416,0)</f>
        <v>0</v>
      </c>
      <c r="L1400" s="177">
        <f>IF(OR(COUNTIF($B$2:$B1399,Input!$F1416)&lt;1,COUNTIF($O$2:$O1399,Input!$C1416)&lt;1),Input!P1416,0)</f>
        <v>0</v>
      </c>
      <c r="M1400" s="129" t="str">
        <f t="shared" si="184"/>
        <v/>
      </c>
      <c r="N1400" s="161">
        <f t="shared" si="182"/>
        <v>0</v>
      </c>
      <c r="O1400" s="168">
        <f>Input!C1416</f>
        <v>0</v>
      </c>
      <c r="P1400" s="168"/>
      <c r="R1400" s="131">
        <f t="shared" si="183"/>
        <v>0</v>
      </c>
      <c r="S1400" s="133" t="str">
        <f t="shared" si="185"/>
        <v xml:space="preserve"> </v>
      </c>
      <c r="T1400" s="133"/>
      <c r="U1400" s="132" t="str">
        <f>_xlfn.IFNA(IF($D1400=0,LOOKUP($F1400,{0.1,0.2,0.3,0.4,0.5,0.6,0.7,0.8,0.9,1},{22,34,46,58,70,82,94,106,118,130}),""),"")</f>
        <v/>
      </c>
      <c r="V1400" s="132" t="str">
        <f>_xlfn.IFNA(IF($D1400=1,LOOKUP($F1400,{0.1,0.2,0.3,0.4,0.5,0.6,0.7,0.8,0.9,1},{23,35,47,59,71,83,95,107,119,131}),""),"")</f>
        <v/>
      </c>
      <c r="W1400" s="132" t="str">
        <f>_xlfn.IFNA(IF($D1400=2,LOOKUP($F1400,{0.1,0.2,0.3,0.4,0.5,0.6,0.7,0.8,0.9,1},{24,36,48,60,72,84,96,108,120,132}),""),"")</f>
        <v/>
      </c>
      <c r="X1400" s="132" t="str">
        <f>_xlfn.IFNA(IF($D1400=3,LOOKUP($F1400,{0.1,0.2,0.3,0.4,0.5,0.6,0.7,0.8,0.9,1},{25,37,49,61,73,85,97,109,121,133}),""),"")</f>
        <v/>
      </c>
      <c r="Y1400" s="132" t="str">
        <f>_xlfn.IFNA(IF($D1400=4,LOOKUP($F1400,{0.1,0.2,0.3,0.4,0.5,0.6,0.7,0.8,0.9,1},{26,38,50,62,74,86,98,110,122,134}),""),"")</f>
        <v/>
      </c>
      <c r="Z1400" s="132" t="str">
        <f>_xlfn.IFNA(IF($D1400=5,LOOKUP($F1400,{0.1,0.2,0.3,0.4,0.5,0.6,0.7,0.8,0.9,1},{27,39,51,63,75,87,99,111,123,135}),""),"")</f>
        <v/>
      </c>
      <c r="AA1400" s="132">
        <f t="shared" si="186"/>
        <v>0</v>
      </c>
      <c r="AB1400" s="132" t="str">
        <f t="shared" si="187"/>
        <v>00</v>
      </c>
      <c r="AC1400" s="82" t="e">
        <f>VLOOKUP(AB1400,'AMI Ref'!T:U,2,FALSE)</f>
        <v>#N/A</v>
      </c>
      <c r="AD1400" s="124"/>
      <c r="AE1400" s="81" t="str">
        <f>_xlfn.IFNA(IF($D1400=0,IF($J1400="Not Paid by Tenant",0,INDEX('AMI Ref'!$K$5:$N$5,MATCH($J1400,{"Oil","Gas","Electric - Other","ELECTRIC - HEAT PUMP"},0))),0),"")</f>
        <v/>
      </c>
      <c r="AF1400" s="81">
        <f>_xlfn.IFNA(IF($D1400=1,IF($J1400="Not Paid by Tenant",0,INDEX('AMI Ref'!$K$6:$N$6,MATCH($J1400,{"Oil","Gas","Electric - Other","ELECTRIC - HEAT PUMP"},0))),0),"")</f>
        <v>0</v>
      </c>
      <c r="AG1400" s="81">
        <f>_xlfn.IFNA(IF($D1400=2,IF($J1400="Not Paid by Tenant",0,INDEX('AMI Ref'!$K$7:$N$7,MATCH($J1400,{"Oil","Gas","Electric - Other","ELECTRIC - HEAT PUMP"},0))),0),"")</f>
        <v>0</v>
      </c>
      <c r="AH1400" s="81">
        <f>_xlfn.IFNA(IF($D1400=3,IF($J1400="Not Paid by Tenant",0,INDEX('AMI Ref'!$K$8:$N$8,MATCH($J1400,{"Oil","Gas","Electric - Other","ELECTRIC - HEAT PUMP"},0))),0),"")</f>
        <v>0</v>
      </c>
      <c r="AI1400" s="81">
        <f>_xlfn.IFNA(IF($D1400=4,IF($J1400="Not Paid by Tenant",0,INDEX('AMI Ref'!$K$9:$N$9,MATCH($J1400,{"Oil","Gas","Electric - Other","ELECTRIC - HEAT PUMP"},0))),0),"")</f>
        <v>0</v>
      </c>
      <c r="AJ1400" s="81">
        <f>_xlfn.IFNA(IF($D1400=5,IF($J1400="Not Paid by Tenant",0,INDEX('AMI Ref'!$K$10:$N$10,MATCH($J1400,{"Oil","Gas","Electric - Other","ELECTRIC - HEAT PUMP"},0))),0),"")</f>
        <v>0</v>
      </c>
      <c r="AK1400" s="128"/>
      <c r="AL1400" s="81" t="str">
        <f>_xlfn.IFNA(IF($D1400=0,IF($K1400="Not Paid by Tenant",0,INDEX('AMI Ref'!$O$5:$R$5,MATCH($K1400,{"Oil","Gas","Electric - Other","Electric ccASHP - split"},0))),0),"")</f>
        <v/>
      </c>
      <c r="AM1400" s="81">
        <f>_xlfn.IFNA(IF($D1400=1,IF($K1400="Not Paid by Tenant",0,INDEX('AMI Ref'!$O$6:$R$6,MATCH($K1400,{"Oil","Gas","Electric - Other","Electric ccASHP - split"},0))),0),"")</f>
        <v>0</v>
      </c>
      <c r="AN1400" s="81">
        <f>_xlfn.IFNA(IF($D1400=2,IF($K1400="Not Paid by Tenant",0,INDEX('AMI Ref'!$O$7:$R$7,MATCH($K1400,{"Oil","Gas","Electric - Other","Electric ccASHP - split"},0))),0),"")</f>
        <v>0</v>
      </c>
      <c r="AO1400" s="81">
        <f>_xlfn.IFNA(IF($D1400=3,IF($K1400="Not Paid by Tenant",0,INDEX('AMI Ref'!$O$8:$R$8,MATCH($K1400,{"Oil","Gas","Electric - Other","Electric ccASHP - split"},0))),0),"")</f>
        <v>0</v>
      </c>
      <c r="AP1400" s="81">
        <f>_xlfn.IFNA(IF($D1400=4,IF($K1400="Not Paid by Tenant",0,INDEX('AMI Ref'!$O$9:$R$9,MATCH($K1400,{"Oil","Gas","Electric - Other","Electric ccASHP - split"},0))),0),"")</f>
        <v>0</v>
      </c>
      <c r="AQ1400" s="81">
        <f>_xlfn.IFNA(IF($D1400=5,IF($K1400="Not Paid by Tenant",0,INDEX('AMI Ref'!$O$10:$R$10,MATCH($K1400,{"Oil","Gas","Electric - Other","Electric ccASHP - split"},0))),0),"")</f>
        <v>0</v>
      </c>
      <c r="AR1400" s="124">
        <f t="shared" si="188"/>
        <v>0</v>
      </c>
      <c r="AS1400" s="123" t="e">
        <f t="shared" si="189"/>
        <v>#N/A</v>
      </c>
    </row>
    <row r="1401" spans="1:45" x14ac:dyDescent="0.2">
      <c r="A1401" s="130">
        <v>1399</v>
      </c>
      <c r="B1401" s="177">
        <f>IF(OR(COUNTIF($B$2:$B1400,Input!$F1417)&lt;1,COUNTIF($O$2:$O1400,Input!$C1417)&lt;1),Input!F1417,0)</f>
        <v>0</v>
      </c>
      <c r="C1401" s="177">
        <f>IF(OR(COUNTIF($B$2:$B1400,Input!$F1417)&lt;1,COUNTIF($O$2:$O1400,Input!$C1417)&lt;1),Input!G1417,0)</f>
        <v>0</v>
      </c>
      <c r="D1401" s="177">
        <f>IF(OR(COUNTIF($B$2:$B1400,Input!$F1417)&lt;1,COUNTIF($O$2:$O1400,Input!$C1417)&lt;1),Input!H1417,0)</f>
        <v>0</v>
      </c>
      <c r="E1401" s="177">
        <f>IF(OR(COUNTIF($B$2:$B1400,Input!$F1417)&lt;1,COUNTIF($O$2:$O1400,Input!$C1417)&lt;1),Input!I1417,0)</f>
        <v>0</v>
      </c>
      <c r="F1401" s="177">
        <f>IF(OR(COUNTIF($B$2:$B1400,Input!$F1417)&lt;1,COUNTIF($O$2:$O1400,Input!$C1417)&lt;1),Input!J1417,0)</f>
        <v>0</v>
      </c>
      <c r="G1401" s="177">
        <f>IF(OR(COUNTIF($B$2:$B1400,Input!$F1417)&lt;1,COUNTIF($O$2:$O1400,Input!$C1417)&lt;1),Input!K1417,0)</f>
        <v>0</v>
      </c>
      <c r="H1401" s="177">
        <f>IF(OR(COUNTIF($B$2:$B1400,Input!$F1417)&lt;1,COUNTIF($O$2:$O1400,Input!$C1417)&lt;1),Input!L1417,0)</f>
        <v>0</v>
      </c>
      <c r="I1401" s="177">
        <f>IF(OR(COUNTIF($B$2:$B1400,Input!$F1417)&lt;1,COUNTIF($O$2:$O1400,Input!$C1417)&lt;1),Input!M1417,0)</f>
        <v>0</v>
      </c>
      <c r="J1401" s="177">
        <f>IF(OR(COUNTIF($B$2:$B1400,Input!$F1417)&lt;1,COUNTIF($O$2:$O1400,Input!$C1417)&lt;1),Input!N1417,0)</f>
        <v>0</v>
      </c>
      <c r="K1401" s="177">
        <f>IF(OR(COUNTIF($B$2:$B1400,Input!$F1417)&lt;1,COUNTIF($O$2:$O1400,Input!$C1417)&lt;1),Input!O1417,0)</f>
        <v>0</v>
      </c>
      <c r="L1401" s="177">
        <f>IF(OR(COUNTIF($B$2:$B1400,Input!$F1417)&lt;1,COUNTIF($O$2:$O1400,Input!$C1417)&lt;1),Input!P1417,0)</f>
        <v>0</v>
      </c>
      <c r="M1401" s="129" t="str">
        <f t="shared" si="184"/>
        <v/>
      </c>
      <c r="N1401" s="161">
        <f t="shared" si="182"/>
        <v>0</v>
      </c>
      <c r="O1401" s="168">
        <f>Input!C1417</f>
        <v>0</v>
      </c>
      <c r="P1401" s="168"/>
      <c r="R1401" s="131">
        <f t="shared" si="183"/>
        <v>0</v>
      </c>
      <c r="S1401" s="133" t="str">
        <f t="shared" si="185"/>
        <v xml:space="preserve"> </v>
      </c>
      <c r="T1401" s="133"/>
      <c r="U1401" s="132" t="str">
        <f>_xlfn.IFNA(IF($D1401=0,LOOKUP($F1401,{0.1,0.2,0.3,0.4,0.5,0.6,0.7,0.8,0.9,1},{22,34,46,58,70,82,94,106,118,130}),""),"")</f>
        <v/>
      </c>
      <c r="V1401" s="132" t="str">
        <f>_xlfn.IFNA(IF($D1401=1,LOOKUP($F1401,{0.1,0.2,0.3,0.4,0.5,0.6,0.7,0.8,0.9,1},{23,35,47,59,71,83,95,107,119,131}),""),"")</f>
        <v/>
      </c>
      <c r="W1401" s="132" t="str">
        <f>_xlfn.IFNA(IF($D1401=2,LOOKUP($F1401,{0.1,0.2,0.3,0.4,0.5,0.6,0.7,0.8,0.9,1},{24,36,48,60,72,84,96,108,120,132}),""),"")</f>
        <v/>
      </c>
      <c r="X1401" s="132" t="str">
        <f>_xlfn.IFNA(IF($D1401=3,LOOKUP($F1401,{0.1,0.2,0.3,0.4,0.5,0.6,0.7,0.8,0.9,1},{25,37,49,61,73,85,97,109,121,133}),""),"")</f>
        <v/>
      </c>
      <c r="Y1401" s="132" t="str">
        <f>_xlfn.IFNA(IF($D1401=4,LOOKUP($F1401,{0.1,0.2,0.3,0.4,0.5,0.6,0.7,0.8,0.9,1},{26,38,50,62,74,86,98,110,122,134}),""),"")</f>
        <v/>
      </c>
      <c r="Z1401" s="132" t="str">
        <f>_xlfn.IFNA(IF($D1401=5,LOOKUP($F1401,{0.1,0.2,0.3,0.4,0.5,0.6,0.7,0.8,0.9,1},{27,39,51,63,75,87,99,111,123,135}),""),"")</f>
        <v/>
      </c>
      <c r="AA1401" s="132">
        <f t="shared" si="186"/>
        <v>0</v>
      </c>
      <c r="AB1401" s="132" t="str">
        <f t="shared" si="187"/>
        <v>00</v>
      </c>
      <c r="AC1401" s="82" t="e">
        <f>VLOOKUP(AB1401,'AMI Ref'!T:U,2,FALSE)</f>
        <v>#N/A</v>
      </c>
      <c r="AD1401" s="124"/>
      <c r="AE1401" s="81" t="str">
        <f>_xlfn.IFNA(IF($D1401=0,IF($J1401="Not Paid by Tenant",0,INDEX('AMI Ref'!$K$5:$N$5,MATCH($J1401,{"Oil","Gas","Electric - Other","ELECTRIC - HEAT PUMP"},0))),0),"")</f>
        <v/>
      </c>
      <c r="AF1401" s="81">
        <f>_xlfn.IFNA(IF($D1401=1,IF($J1401="Not Paid by Tenant",0,INDEX('AMI Ref'!$K$6:$N$6,MATCH($J1401,{"Oil","Gas","Electric - Other","ELECTRIC - HEAT PUMP"},0))),0),"")</f>
        <v>0</v>
      </c>
      <c r="AG1401" s="81">
        <f>_xlfn.IFNA(IF($D1401=2,IF($J1401="Not Paid by Tenant",0,INDEX('AMI Ref'!$K$7:$N$7,MATCH($J1401,{"Oil","Gas","Electric - Other","ELECTRIC - HEAT PUMP"},0))),0),"")</f>
        <v>0</v>
      </c>
      <c r="AH1401" s="81">
        <f>_xlfn.IFNA(IF($D1401=3,IF($J1401="Not Paid by Tenant",0,INDEX('AMI Ref'!$K$8:$N$8,MATCH($J1401,{"Oil","Gas","Electric - Other","ELECTRIC - HEAT PUMP"},0))),0),"")</f>
        <v>0</v>
      </c>
      <c r="AI1401" s="81">
        <f>_xlfn.IFNA(IF($D1401=4,IF($J1401="Not Paid by Tenant",0,INDEX('AMI Ref'!$K$9:$N$9,MATCH($J1401,{"Oil","Gas","Electric - Other","ELECTRIC - HEAT PUMP"},0))),0),"")</f>
        <v>0</v>
      </c>
      <c r="AJ1401" s="81">
        <f>_xlfn.IFNA(IF($D1401=5,IF($J1401="Not Paid by Tenant",0,INDEX('AMI Ref'!$K$10:$N$10,MATCH($J1401,{"Oil","Gas","Electric - Other","ELECTRIC - HEAT PUMP"},0))),0),"")</f>
        <v>0</v>
      </c>
      <c r="AK1401" s="128"/>
      <c r="AL1401" s="81" t="str">
        <f>_xlfn.IFNA(IF($D1401=0,IF($K1401="Not Paid by Tenant",0,INDEX('AMI Ref'!$O$5:$R$5,MATCH($K1401,{"Oil","Gas","Electric - Other","Electric ccASHP - split"},0))),0),"")</f>
        <v/>
      </c>
      <c r="AM1401" s="81">
        <f>_xlfn.IFNA(IF($D1401=1,IF($K1401="Not Paid by Tenant",0,INDEX('AMI Ref'!$O$6:$R$6,MATCH($K1401,{"Oil","Gas","Electric - Other","Electric ccASHP - split"},0))),0),"")</f>
        <v>0</v>
      </c>
      <c r="AN1401" s="81">
        <f>_xlfn.IFNA(IF($D1401=2,IF($K1401="Not Paid by Tenant",0,INDEX('AMI Ref'!$O$7:$R$7,MATCH($K1401,{"Oil","Gas","Electric - Other","Electric ccASHP - split"},0))),0),"")</f>
        <v>0</v>
      </c>
      <c r="AO1401" s="81">
        <f>_xlfn.IFNA(IF($D1401=3,IF($K1401="Not Paid by Tenant",0,INDEX('AMI Ref'!$O$8:$R$8,MATCH($K1401,{"Oil","Gas","Electric - Other","Electric ccASHP - split"},0))),0),"")</f>
        <v>0</v>
      </c>
      <c r="AP1401" s="81">
        <f>_xlfn.IFNA(IF($D1401=4,IF($K1401="Not Paid by Tenant",0,INDEX('AMI Ref'!$O$9:$R$9,MATCH($K1401,{"Oil","Gas","Electric - Other","Electric ccASHP - split"},0))),0),"")</f>
        <v>0</v>
      </c>
      <c r="AQ1401" s="81">
        <f>_xlfn.IFNA(IF($D1401=5,IF($K1401="Not Paid by Tenant",0,INDEX('AMI Ref'!$O$10:$R$10,MATCH($K1401,{"Oil","Gas","Electric - Other","Electric ccASHP - split"},0))),0),"")</f>
        <v>0</v>
      </c>
      <c r="AR1401" s="124">
        <f t="shared" si="188"/>
        <v>0</v>
      </c>
      <c r="AS1401" s="123" t="e">
        <f t="shared" si="189"/>
        <v>#N/A</v>
      </c>
    </row>
    <row r="1402" spans="1:45" x14ac:dyDescent="0.2">
      <c r="A1402" s="130">
        <v>1400</v>
      </c>
      <c r="B1402" s="177">
        <f>IF(OR(COUNTIF($B$2:$B1401,Input!$F1418)&lt;1,COUNTIF($O$2:$O1401,Input!$C1418)&lt;1),Input!F1418,0)</f>
        <v>0</v>
      </c>
      <c r="C1402" s="177">
        <f>IF(OR(COUNTIF($B$2:$B1401,Input!$F1418)&lt;1,COUNTIF($O$2:$O1401,Input!$C1418)&lt;1),Input!G1418,0)</f>
        <v>0</v>
      </c>
      <c r="D1402" s="177">
        <f>IF(OR(COUNTIF($B$2:$B1401,Input!$F1418)&lt;1,COUNTIF($O$2:$O1401,Input!$C1418)&lt;1),Input!H1418,0)</f>
        <v>0</v>
      </c>
      <c r="E1402" s="177">
        <f>IF(OR(COUNTIF($B$2:$B1401,Input!$F1418)&lt;1,COUNTIF($O$2:$O1401,Input!$C1418)&lt;1),Input!I1418,0)</f>
        <v>0</v>
      </c>
      <c r="F1402" s="177">
        <f>IF(OR(COUNTIF($B$2:$B1401,Input!$F1418)&lt;1,COUNTIF($O$2:$O1401,Input!$C1418)&lt;1),Input!J1418,0)</f>
        <v>0</v>
      </c>
      <c r="G1402" s="177">
        <f>IF(OR(COUNTIF($B$2:$B1401,Input!$F1418)&lt;1,COUNTIF($O$2:$O1401,Input!$C1418)&lt;1),Input!K1418,0)</f>
        <v>0</v>
      </c>
      <c r="H1402" s="177">
        <f>IF(OR(COUNTIF($B$2:$B1401,Input!$F1418)&lt;1,COUNTIF($O$2:$O1401,Input!$C1418)&lt;1),Input!L1418,0)</f>
        <v>0</v>
      </c>
      <c r="I1402" s="177">
        <f>IF(OR(COUNTIF($B$2:$B1401,Input!$F1418)&lt;1,COUNTIF($O$2:$O1401,Input!$C1418)&lt;1),Input!M1418,0)</f>
        <v>0</v>
      </c>
      <c r="J1402" s="177">
        <f>IF(OR(COUNTIF($B$2:$B1401,Input!$F1418)&lt;1,COUNTIF($O$2:$O1401,Input!$C1418)&lt;1),Input!N1418,0)</f>
        <v>0</v>
      </c>
      <c r="K1402" s="177">
        <f>IF(OR(COUNTIF($B$2:$B1401,Input!$F1418)&lt;1,COUNTIF($O$2:$O1401,Input!$C1418)&lt;1),Input!O1418,0)</f>
        <v>0</v>
      </c>
      <c r="L1402" s="177">
        <f>IF(OR(COUNTIF($B$2:$B1401,Input!$F1418)&lt;1,COUNTIF($O$2:$O1401,Input!$C1418)&lt;1),Input!P1418,0)</f>
        <v>0</v>
      </c>
      <c r="M1402" s="129" t="str">
        <f t="shared" si="184"/>
        <v/>
      </c>
      <c r="N1402" s="161">
        <f t="shared" si="182"/>
        <v>0</v>
      </c>
      <c r="O1402" s="168">
        <f>Input!C1418</f>
        <v>0</v>
      </c>
      <c r="P1402" s="168"/>
      <c r="R1402" s="131">
        <f t="shared" si="183"/>
        <v>0</v>
      </c>
      <c r="S1402" s="133" t="str">
        <f t="shared" si="185"/>
        <v xml:space="preserve"> </v>
      </c>
      <c r="T1402" s="133"/>
      <c r="U1402" s="132" t="str">
        <f>_xlfn.IFNA(IF($D1402=0,LOOKUP($F1402,{0.1,0.2,0.3,0.4,0.5,0.6,0.7,0.8,0.9,1},{22,34,46,58,70,82,94,106,118,130}),""),"")</f>
        <v/>
      </c>
      <c r="V1402" s="132" t="str">
        <f>_xlfn.IFNA(IF($D1402=1,LOOKUP($F1402,{0.1,0.2,0.3,0.4,0.5,0.6,0.7,0.8,0.9,1},{23,35,47,59,71,83,95,107,119,131}),""),"")</f>
        <v/>
      </c>
      <c r="W1402" s="132" t="str">
        <f>_xlfn.IFNA(IF($D1402=2,LOOKUP($F1402,{0.1,0.2,0.3,0.4,0.5,0.6,0.7,0.8,0.9,1},{24,36,48,60,72,84,96,108,120,132}),""),"")</f>
        <v/>
      </c>
      <c r="X1402" s="132" t="str">
        <f>_xlfn.IFNA(IF($D1402=3,LOOKUP($F1402,{0.1,0.2,0.3,0.4,0.5,0.6,0.7,0.8,0.9,1},{25,37,49,61,73,85,97,109,121,133}),""),"")</f>
        <v/>
      </c>
      <c r="Y1402" s="132" t="str">
        <f>_xlfn.IFNA(IF($D1402=4,LOOKUP($F1402,{0.1,0.2,0.3,0.4,0.5,0.6,0.7,0.8,0.9,1},{26,38,50,62,74,86,98,110,122,134}),""),"")</f>
        <v/>
      </c>
      <c r="Z1402" s="132" t="str">
        <f>_xlfn.IFNA(IF($D1402=5,LOOKUP($F1402,{0.1,0.2,0.3,0.4,0.5,0.6,0.7,0.8,0.9,1},{27,39,51,63,75,87,99,111,123,135}),""),"")</f>
        <v/>
      </c>
      <c r="AA1402" s="132">
        <f t="shared" si="186"/>
        <v>0</v>
      </c>
      <c r="AB1402" s="132" t="str">
        <f t="shared" si="187"/>
        <v>00</v>
      </c>
      <c r="AC1402" s="82" t="e">
        <f>VLOOKUP(AB1402,'AMI Ref'!T:U,2,FALSE)</f>
        <v>#N/A</v>
      </c>
      <c r="AD1402" s="124"/>
      <c r="AE1402" s="81" t="str">
        <f>_xlfn.IFNA(IF($D1402=0,IF($J1402="Not Paid by Tenant",0,INDEX('AMI Ref'!$K$5:$N$5,MATCH($J1402,{"Oil","Gas","Electric - Other","ELECTRIC - HEAT PUMP"},0))),0),"")</f>
        <v/>
      </c>
      <c r="AF1402" s="81">
        <f>_xlfn.IFNA(IF($D1402=1,IF($J1402="Not Paid by Tenant",0,INDEX('AMI Ref'!$K$6:$N$6,MATCH($J1402,{"Oil","Gas","Electric - Other","ELECTRIC - HEAT PUMP"},0))),0),"")</f>
        <v>0</v>
      </c>
      <c r="AG1402" s="81">
        <f>_xlfn.IFNA(IF($D1402=2,IF($J1402="Not Paid by Tenant",0,INDEX('AMI Ref'!$K$7:$N$7,MATCH($J1402,{"Oil","Gas","Electric - Other","ELECTRIC - HEAT PUMP"},0))),0),"")</f>
        <v>0</v>
      </c>
      <c r="AH1402" s="81">
        <f>_xlfn.IFNA(IF($D1402=3,IF($J1402="Not Paid by Tenant",0,INDEX('AMI Ref'!$K$8:$N$8,MATCH($J1402,{"Oil","Gas","Electric - Other","ELECTRIC - HEAT PUMP"},0))),0),"")</f>
        <v>0</v>
      </c>
      <c r="AI1402" s="81">
        <f>_xlfn.IFNA(IF($D1402=4,IF($J1402="Not Paid by Tenant",0,INDEX('AMI Ref'!$K$9:$N$9,MATCH($J1402,{"Oil","Gas","Electric - Other","ELECTRIC - HEAT PUMP"},0))),0),"")</f>
        <v>0</v>
      </c>
      <c r="AJ1402" s="81">
        <f>_xlfn.IFNA(IF($D1402=5,IF($J1402="Not Paid by Tenant",0,INDEX('AMI Ref'!$K$10:$N$10,MATCH($J1402,{"Oil","Gas","Electric - Other","ELECTRIC - HEAT PUMP"},0))),0),"")</f>
        <v>0</v>
      </c>
      <c r="AK1402" s="128"/>
      <c r="AL1402" s="81" t="str">
        <f>_xlfn.IFNA(IF($D1402=0,IF($K1402="Not Paid by Tenant",0,INDEX('AMI Ref'!$O$5:$R$5,MATCH($K1402,{"Oil","Gas","Electric - Other","Electric ccASHP - split"},0))),0),"")</f>
        <v/>
      </c>
      <c r="AM1402" s="81">
        <f>_xlfn.IFNA(IF($D1402=1,IF($K1402="Not Paid by Tenant",0,INDEX('AMI Ref'!$O$6:$R$6,MATCH($K1402,{"Oil","Gas","Electric - Other","Electric ccASHP - split"},0))),0),"")</f>
        <v>0</v>
      </c>
      <c r="AN1402" s="81">
        <f>_xlfn.IFNA(IF($D1402=2,IF($K1402="Not Paid by Tenant",0,INDEX('AMI Ref'!$O$7:$R$7,MATCH($K1402,{"Oil","Gas","Electric - Other","Electric ccASHP - split"},0))),0),"")</f>
        <v>0</v>
      </c>
      <c r="AO1402" s="81">
        <f>_xlfn.IFNA(IF($D1402=3,IF($K1402="Not Paid by Tenant",0,INDEX('AMI Ref'!$O$8:$R$8,MATCH($K1402,{"Oil","Gas","Electric - Other","Electric ccASHP - split"},0))),0),"")</f>
        <v>0</v>
      </c>
      <c r="AP1402" s="81">
        <f>_xlfn.IFNA(IF($D1402=4,IF($K1402="Not Paid by Tenant",0,INDEX('AMI Ref'!$O$9:$R$9,MATCH($K1402,{"Oil","Gas","Electric - Other","Electric ccASHP - split"},0))),0),"")</f>
        <v>0</v>
      </c>
      <c r="AQ1402" s="81">
        <f>_xlfn.IFNA(IF($D1402=5,IF($K1402="Not Paid by Tenant",0,INDEX('AMI Ref'!$O$10:$R$10,MATCH($K1402,{"Oil","Gas","Electric - Other","Electric ccASHP - split"},0))),0),"")</f>
        <v>0</v>
      </c>
      <c r="AR1402" s="124">
        <f t="shared" si="188"/>
        <v>0</v>
      </c>
      <c r="AS1402" s="123" t="e">
        <f t="shared" si="189"/>
        <v>#N/A</v>
      </c>
    </row>
    <row r="1403" spans="1:45" x14ac:dyDescent="0.2">
      <c r="A1403" s="130">
        <v>1401</v>
      </c>
      <c r="B1403" s="177">
        <f>IF(OR(COUNTIF($B$2:$B1402,Input!$F1419)&lt;1,COUNTIF($O$2:$O1402,Input!$C1419)&lt;1),Input!F1419,0)</f>
        <v>0</v>
      </c>
      <c r="C1403" s="177">
        <f>IF(OR(COUNTIF($B$2:$B1402,Input!$F1419)&lt;1,COUNTIF($O$2:$O1402,Input!$C1419)&lt;1),Input!G1419,0)</f>
        <v>0</v>
      </c>
      <c r="D1403" s="177">
        <f>IF(OR(COUNTIF($B$2:$B1402,Input!$F1419)&lt;1,COUNTIF($O$2:$O1402,Input!$C1419)&lt;1),Input!H1419,0)</f>
        <v>0</v>
      </c>
      <c r="E1403" s="177">
        <f>IF(OR(COUNTIF($B$2:$B1402,Input!$F1419)&lt;1,COUNTIF($O$2:$O1402,Input!$C1419)&lt;1),Input!I1419,0)</f>
        <v>0</v>
      </c>
      <c r="F1403" s="177">
        <f>IF(OR(COUNTIF($B$2:$B1402,Input!$F1419)&lt;1,COUNTIF($O$2:$O1402,Input!$C1419)&lt;1),Input!J1419,0)</f>
        <v>0</v>
      </c>
      <c r="G1403" s="177">
        <f>IF(OR(COUNTIF($B$2:$B1402,Input!$F1419)&lt;1,COUNTIF($O$2:$O1402,Input!$C1419)&lt;1),Input!K1419,0)</f>
        <v>0</v>
      </c>
      <c r="H1403" s="177">
        <f>IF(OR(COUNTIF($B$2:$B1402,Input!$F1419)&lt;1,COUNTIF($O$2:$O1402,Input!$C1419)&lt;1),Input!L1419,0)</f>
        <v>0</v>
      </c>
      <c r="I1403" s="177">
        <f>IF(OR(COUNTIF($B$2:$B1402,Input!$F1419)&lt;1,COUNTIF($O$2:$O1402,Input!$C1419)&lt;1),Input!M1419,0)</f>
        <v>0</v>
      </c>
      <c r="J1403" s="177">
        <f>IF(OR(COUNTIF($B$2:$B1402,Input!$F1419)&lt;1,COUNTIF($O$2:$O1402,Input!$C1419)&lt;1),Input!N1419,0)</f>
        <v>0</v>
      </c>
      <c r="K1403" s="177">
        <f>IF(OR(COUNTIF($B$2:$B1402,Input!$F1419)&lt;1,COUNTIF($O$2:$O1402,Input!$C1419)&lt;1),Input!O1419,0)</f>
        <v>0</v>
      </c>
      <c r="L1403" s="177">
        <f>IF(OR(COUNTIF($B$2:$B1402,Input!$F1419)&lt;1,COUNTIF($O$2:$O1402,Input!$C1419)&lt;1),Input!P1419,0)</f>
        <v>0</v>
      </c>
      <c r="M1403" s="129" t="str">
        <f t="shared" si="184"/>
        <v/>
      </c>
      <c r="N1403" s="161">
        <f t="shared" si="182"/>
        <v>0</v>
      </c>
      <c r="O1403" s="168">
        <f>Input!C1419</f>
        <v>0</v>
      </c>
      <c r="P1403" s="168"/>
      <c r="R1403" s="131">
        <f t="shared" si="183"/>
        <v>0</v>
      </c>
      <c r="S1403" s="133" t="str">
        <f t="shared" si="185"/>
        <v xml:space="preserve"> </v>
      </c>
      <c r="T1403" s="133"/>
      <c r="U1403" s="132" t="str">
        <f>_xlfn.IFNA(IF($D1403=0,LOOKUP($F1403,{0.1,0.2,0.3,0.4,0.5,0.6,0.7,0.8,0.9,1},{22,34,46,58,70,82,94,106,118,130}),""),"")</f>
        <v/>
      </c>
      <c r="V1403" s="132" t="str">
        <f>_xlfn.IFNA(IF($D1403=1,LOOKUP($F1403,{0.1,0.2,0.3,0.4,0.5,0.6,0.7,0.8,0.9,1},{23,35,47,59,71,83,95,107,119,131}),""),"")</f>
        <v/>
      </c>
      <c r="W1403" s="132" t="str">
        <f>_xlfn.IFNA(IF($D1403=2,LOOKUP($F1403,{0.1,0.2,0.3,0.4,0.5,0.6,0.7,0.8,0.9,1},{24,36,48,60,72,84,96,108,120,132}),""),"")</f>
        <v/>
      </c>
      <c r="X1403" s="132" t="str">
        <f>_xlfn.IFNA(IF($D1403=3,LOOKUP($F1403,{0.1,0.2,0.3,0.4,0.5,0.6,0.7,0.8,0.9,1},{25,37,49,61,73,85,97,109,121,133}),""),"")</f>
        <v/>
      </c>
      <c r="Y1403" s="132" t="str">
        <f>_xlfn.IFNA(IF($D1403=4,LOOKUP($F1403,{0.1,0.2,0.3,0.4,0.5,0.6,0.7,0.8,0.9,1},{26,38,50,62,74,86,98,110,122,134}),""),"")</f>
        <v/>
      </c>
      <c r="Z1403" s="132" t="str">
        <f>_xlfn.IFNA(IF($D1403=5,LOOKUP($F1403,{0.1,0.2,0.3,0.4,0.5,0.6,0.7,0.8,0.9,1},{27,39,51,63,75,87,99,111,123,135}),""),"")</f>
        <v/>
      </c>
      <c r="AA1403" s="132">
        <f t="shared" si="186"/>
        <v>0</v>
      </c>
      <c r="AB1403" s="132" t="str">
        <f t="shared" si="187"/>
        <v>00</v>
      </c>
      <c r="AC1403" s="82" t="e">
        <f>VLOOKUP(AB1403,'AMI Ref'!T:U,2,FALSE)</f>
        <v>#N/A</v>
      </c>
      <c r="AD1403" s="124"/>
      <c r="AE1403" s="81" t="str">
        <f>_xlfn.IFNA(IF($D1403=0,IF($J1403="Not Paid by Tenant",0,INDEX('AMI Ref'!$K$5:$N$5,MATCH($J1403,{"Oil","Gas","Electric - Other","ELECTRIC - HEAT PUMP"},0))),0),"")</f>
        <v/>
      </c>
      <c r="AF1403" s="81">
        <f>_xlfn.IFNA(IF($D1403=1,IF($J1403="Not Paid by Tenant",0,INDEX('AMI Ref'!$K$6:$N$6,MATCH($J1403,{"Oil","Gas","Electric - Other","ELECTRIC - HEAT PUMP"},0))),0),"")</f>
        <v>0</v>
      </c>
      <c r="AG1403" s="81">
        <f>_xlfn.IFNA(IF($D1403=2,IF($J1403="Not Paid by Tenant",0,INDEX('AMI Ref'!$K$7:$N$7,MATCH($J1403,{"Oil","Gas","Electric - Other","ELECTRIC - HEAT PUMP"},0))),0),"")</f>
        <v>0</v>
      </c>
      <c r="AH1403" s="81">
        <f>_xlfn.IFNA(IF($D1403=3,IF($J1403="Not Paid by Tenant",0,INDEX('AMI Ref'!$K$8:$N$8,MATCH($J1403,{"Oil","Gas","Electric - Other","ELECTRIC - HEAT PUMP"},0))),0),"")</f>
        <v>0</v>
      </c>
      <c r="AI1403" s="81">
        <f>_xlfn.IFNA(IF($D1403=4,IF($J1403="Not Paid by Tenant",0,INDEX('AMI Ref'!$K$9:$N$9,MATCH($J1403,{"Oil","Gas","Electric - Other","ELECTRIC - HEAT PUMP"},0))),0),"")</f>
        <v>0</v>
      </c>
      <c r="AJ1403" s="81">
        <f>_xlfn.IFNA(IF($D1403=5,IF($J1403="Not Paid by Tenant",0,INDEX('AMI Ref'!$K$10:$N$10,MATCH($J1403,{"Oil","Gas","Electric - Other","ELECTRIC - HEAT PUMP"},0))),0),"")</f>
        <v>0</v>
      </c>
      <c r="AK1403" s="128"/>
      <c r="AL1403" s="81" t="str">
        <f>_xlfn.IFNA(IF($D1403=0,IF($K1403="Not Paid by Tenant",0,INDEX('AMI Ref'!$O$5:$R$5,MATCH($K1403,{"Oil","Gas","Electric - Other","Electric ccASHP - split"},0))),0),"")</f>
        <v/>
      </c>
      <c r="AM1403" s="81">
        <f>_xlfn.IFNA(IF($D1403=1,IF($K1403="Not Paid by Tenant",0,INDEX('AMI Ref'!$O$6:$R$6,MATCH($K1403,{"Oil","Gas","Electric - Other","Electric ccASHP - split"},0))),0),"")</f>
        <v>0</v>
      </c>
      <c r="AN1403" s="81">
        <f>_xlfn.IFNA(IF($D1403=2,IF($K1403="Not Paid by Tenant",0,INDEX('AMI Ref'!$O$7:$R$7,MATCH($K1403,{"Oil","Gas","Electric - Other","Electric ccASHP - split"},0))),0),"")</f>
        <v>0</v>
      </c>
      <c r="AO1403" s="81">
        <f>_xlfn.IFNA(IF($D1403=3,IF($K1403="Not Paid by Tenant",0,INDEX('AMI Ref'!$O$8:$R$8,MATCH($K1403,{"Oil","Gas","Electric - Other","Electric ccASHP - split"},0))),0),"")</f>
        <v>0</v>
      </c>
      <c r="AP1403" s="81">
        <f>_xlfn.IFNA(IF($D1403=4,IF($K1403="Not Paid by Tenant",0,INDEX('AMI Ref'!$O$9:$R$9,MATCH($K1403,{"Oil","Gas","Electric - Other","Electric ccASHP - split"},0))),0),"")</f>
        <v>0</v>
      </c>
      <c r="AQ1403" s="81">
        <f>_xlfn.IFNA(IF($D1403=5,IF($K1403="Not Paid by Tenant",0,INDEX('AMI Ref'!$O$10:$R$10,MATCH($K1403,{"Oil","Gas","Electric - Other","Electric ccASHP - split"},0))),0),"")</f>
        <v>0</v>
      </c>
      <c r="AR1403" s="124">
        <f t="shared" si="188"/>
        <v>0</v>
      </c>
      <c r="AS1403" s="123" t="e">
        <f t="shared" si="189"/>
        <v>#N/A</v>
      </c>
    </row>
    <row r="1404" spans="1:45" x14ac:dyDescent="0.2">
      <c r="A1404" s="130">
        <v>1402</v>
      </c>
      <c r="B1404" s="177">
        <f>IF(OR(COUNTIF($B$2:$B1403,Input!$F1420)&lt;1,COUNTIF($O$2:$O1403,Input!$C1420)&lt;1),Input!F1420,0)</f>
        <v>0</v>
      </c>
      <c r="C1404" s="177">
        <f>IF(OR(COUNTIF($B$2:$B1403,Input!$F1420)&lt;1,COUNTIF($O$2:$O1403,Input!$C1420)&lt;1),Input!G1420,0)</f>
        <v>0</v>
      </c>
      <c r="D1404" s="177">
        <f>IF(OR(COUNTIF($B$2:$B1403,Input!$F1420)&lt;1,COUNTIF($O$2:$O1403,Input!$C1420)&lt;1),Input!H1420,0)</f>
        <v>0</v>
      </c>
      <c r="E1404" s="177">
        <f>IF(OR(COUNTIF($B$2:$B1403,Input!$F1420)&lt;1,COUNTIF($O$2:$O1403,Input!$C1420)&lt;1),Input!I1420,0)</f>
        <v>0</v>
      </c>
      <c r="F1404" s="177">
        <f>IF(OR(COUNTIF($B$2:$B1403,Input!$F1420)&lt;1,COUNTIF($O$2:$O1403,Input!$C1420)&lt;1),Input!J1420,0)</f>
        <v>0</v>
      </c>
      <c r="G1404" s="177">
        <f>IF(OR(COUNTIF($B$2:$B1403,Input!$F1420)&lt;1,COUNTIF($O$2:$O1403,Input!$C1420)&lt;1),Input!K1420,0)</f>
        <v>0</v>
      </c>
      <c r="H1404" s="177">
        <f>IF(OR(COUNTIF($B$2:$B1403,Input!$F1420)&lt;1,COUNTIF($O$2:$O1403,Input!$C1420)&lt;1),Input!L1420,0)</f>
        <v>0</v>
      </c>
      <c r="I1404" s="177">
        <f>IF(OR(COUNTIF($B$2:$B1403,Input!$F1420)&lt;1,COUNTIF($O$2:$O1403,Input!$C1420)&lt;1),Input!M1420,0)</f>
        <v>0</v>
      </c>
      <c r="J1404" s="177">
        <f>IF(OR(COUNTIF($B$2:$B1403,Input!$F1420)&lt;1,COUNTIF($O$2:$O1403,Input!$C1420)&lt;1),Input!N1420,0)</f>
        <v>0</v>
      </c>
      <c r="K1404" s="177">
        <f>IF(OR(COUNTIF($B$2:$B1403,Input!$F1420)&lt;1,COUNTIF($O$2:$O1403,Input!$C1420)&lt;1),Input!O1420,0)</f>
        <v>0</v>
      </c>
      <c r="L1404" s="177">
        <f>IF(OR(COUNTIF($B$2:$B1403,Input!$F1420)&lt;1,COUNTIF($O$2:$O1403,Input!$C1420)&lt;1),Input!P1420,0)</f>
        <v>0</v>
      </c>
      <c r="M1404" s="129" t="str">
        <f t="shared" si="184"/>
        <v/>
      </c>
      <c r="N1404" s="161">
        <f t="shared" si="182"/>
        <v>0</v>
      </c>
      <c r="O1404" s="168">
        <f>Input!C1420</f>
        <v>0</v>
      </c>
      <c r="P1404" s="168"/>
      <c r="R1404" s="131">
        <f t="shared" si="183"/>
        <v>0</v>
      </c>
      <c r="S1404" s="133" t="str">
        <f t="shared" si="185"/>
        <v xml:space="preserve"> </v>
      </c>
      <c r="T1404" s="133"/>
      <c r="U1404" s="132" t="str">
        <f>_xlfn.IFNA(IF($D1404=0,LOOKUP($F1404,{0.1,0.2,0.3,0.4,0.5,0.6,0.7,0.8,0.9,1},{22,34,46,58,70,82,94,106,118,130}),""),"")</f>
        <v/>
      </c>
      <c r="V1404" s="132" t="str">
        <f>_xlfn.IFNA(IF($D1404=1,LOOKUP($F1404,{0.1,0.2,0.3,0.4,0.5,0.6,0.7,0.8,0.9,1},{23,35,47,59,71,83,95,107,119,131}),""),"")</f>
        <v/>
      </c>
      <c r="W1404" s="132" t="str">
        <f>_xlfn.IFNA(IF($D1404=2,LOOKUP($F1404,{0.1,0.2,0.3,0.4,0.5,0.6,0.7,0.8,0.9,1},{24,36,48,60,72,84,96,108,120,132}),""),"")</f>
        <v/>
      </c>
      <c r="X1404" s="132" t="str">
        <f>_xlfn.IFNA(IF($D1404=3,LOOKUP($F1404,{0.1,0.2,0.3,0.4,0.5,0.6,0.7,0.8,0.9,1},{25,37,49,61,73,85,97,109,121,133}),""),"")</f>
        <v/>
      </c>
      <c r="Y1404" s="132" t="str">
        <f>_xlfn.IFNA(IF($D1404=4,LOOKUP($F1404,{0.1,0.2,0.3,0.4,0.5,0.6,0.7,0.8,0.9,1},{26,38,50,62,74,86,98,110,122,134}),""),"")</f>
        <v/>
      </c>
      <c r="Z1404" s="132" t="str">
        <f>_xlfn.IFNA(IF($D1404=5,LOOKUP($F1404,{0.1,0.2,0.3,0.4,0.5,0.6,0.7,0.8,0.9,1},{27,39,51,63,75,87,99,111,123,135}),""),"")</f>
        <v/>
      </c>
      <c r="AA1404" s="132">
        <f t="shared" si="186"/>
        <v>0</v>
      </c>
      <c r="AB1404" s="132" t="str">
        <f t="shared" si="187"/>
        <v>00</v>
      </c>
      <c r="AC1404" s="82" t="e">
        <f>VLOOKUP(AB1404,'AMI Ref'!T:U,2,FALSE)</f>
        <v>#N/A</v>
      </c>
      <c r="AD1404" s="124"/>
      <c r="AE1404" s="81" t="str">
        <f>_xlfn.IFNA(IF($D1404=0,IF($J1404="Not Paid by Tenant",0,INDEX('AMI Ref'!$K$5:$N$5,MATCH($J1404,{"Oil","Gas","Electric - Other","ELECTRIC - HEAT PUMP"},0))),0),"")</f>
        <v/>
      </c>
      <c r="AF1404" s="81">
        <f>_xlfn.IFNA(IF($D1404=1,IF($J1404="Not Paid by Tenant",0,INDEX('AMI Ref'!$K$6:$N$6,MATCH($J1404,{"Oil","Gas","Electric - Other","ELECTRIC - HEAT PUMP"},0))),0),"")</f>
        <v>0</v>
      </c>
      <c r="AG1404" s="81">
        <f>_xlfn.IFNA(IF($D1404=2,IF($J1404="Not Paid by Tenant",0,INDEX('AMI Ref'!$K$7:$N$7,MATCH($J1404,{"Oil","Gas","Electric - Other","ELECTRIC - HEAT PUMP"},0))),0),"")</f>
        <v>0</v>
      </c>
      <c r="AH1404" s="81">
        <f>_xlfn.IFNA(IF($D1404=3,IF($J1404="Not Paid by Tenant",0,INDEX('AMI Ref'!$K$8:$N$8,MATCH($J1404,{"Oil","Gas","Electric - Other","ELECTRIC - HEAT PUMP"},0))),0),"")</f>
        <v>0</v>
      </c>
      <c r="AI1404" s="81">
        <f>_xlfn.IFNA(IF($D1404=4,IF($J1404="Not Paid by Tenant",0,INDEX('AMI Ref'!$K$9:$N$9,MATCH($J1404,{"Oil","Gas","Electric - Other","ELECTRIC - HEAT PUMP"},0))),0),"")</f>
        <v>0</v>
      </c>
      <c r="AJ1404" s="81">
        <f>_xlfn.IFNA(IF($D1404=5,IF($J1404="Not Paid by Tenant",0,INDEX('AMI Ref'!$K$10:$N$10,MATCH($J1404,{"Oil","Gas","Electric - Other","ELECTRIC - HEAT PUMP"},0))),0),"")</f>
        <v>0</v>
      </c>
      <c r="AK1404" s="128"/>
      <c r="AL1404" s="81" t="str">
        <f>_xlfn.IFNA(IF($D1404=0,IF($K1404="Not Paid by Tenant",0,INDEX('AMI Ref'!$O$5:$R$5,MATCH($K1404,{"Oil","Gas","Electric - Other","Electric ccASHP - split"},0))),0),"")</f>
        <v/>
      </c>
      <c r="AM1404" s="81">
        <f>_xlfn.IFNA(IF($D1404=1,IF($K1404="Not Paid by Tenant",0,INDEX('AMI Ref'!$O$6:$R$6,MATCH($K1404,{"Oil","Gas","Electric - Other","Electric ccASHP - split"},0))),0),"")</f>
        <v>0</v>
      </c>
      <c r="AN1404" s="81">
        <f>_xlfn.IFNA(IF($D1404=2,IF($K1404="Not Paid by Tenant",0,INDEX('AMI Ref'!$O$7:$R$7,MATCH($K1404,{"Oil","Gas","Electric - Other","Electric ccASHP - split"},0))),0),"")</f>
        <v>0</v>
      </c>
      <c r="AO1404" s="81">
        <f>_xlfn.IFNA(IF($D1404=3,IF($K1404="Not Paid by Tenant",0,INDEX('AMI Ref'!$O$8:$R$8,MATCH($K1404,{"Oil","Gas","Electric - Other","Electric ccASHP - split"},0))),0),"")</f>
        <v>0</v>
      </c>
      <c r="AP1404" s="81">
        <f>_xlfn.IFNA(IF($D1404=4,IF($K1404="Not Paid by Tenant",0,INDEX('AMI Ref'!$O$9:$R$9,MATCH($K1404,{"Oil","Gas","Electric - Other","Electric ccASHP - split"},0))),0),"")</f>
        <v>0</v>
      </c>
      <c r="AQ1404" s="81">
        <f>_xlfn.IFNA(IF($D1404=5,IF($K1404="Not Paid by Tenant",0,INDEX('AMI Ref'!$O$10:$R$10,MATCH($K1404,{"Oil","Gas","Electric - Other","Electric ccASHP - split"},0))),0),"")</f>
        <v>0</v>
      </c>
      <c r="AR1404" s="124">
        <f t="shared" si="188"/>
        <v>0</v>
      </c>
      <c r="AS1404" s="123" t="e">
        <f t="shared" si="189"/>
        <v>#N/A</v>
      </c>
    </row>
    <row r="1405" spans="1:45" x14ac:dyDescent="0.2">
      <c r="A1405" s="130">
        <v>1403</v>
      </c>
      <c r="B1405" s="177">
        <f>IF(OR(COUNTIF($B$2:$B1404,Input!$F1421)&lt;1,COUNTIF($O$2:$O1404,Input!$C1421)&lt;1),Input!F1421,0)</f>
        <v>0</v>
      </c>
      <c r="C1405" s="177">
        <f>IF(OR(COUNTIF($B$2:$B1404,Input!$F1421)&lt;1,COUNTIF($O$2:$O1404,Input!$C1421)&lt;1),Input!G1421,0)</f>
        <v>0</v>
      </c>
      <c r="D1405" s="177">
        <f>IF(OR(COUNTIF($B$2:$B1404,Input!$F1421)&lt;1,COUNTIF($O$2:$O1404,Input!$C1421)&lt;1),Input!H1421,0)</f>
        <v>0</v>
      </c>
      <c r="E1405" s="177">
        <f>IF(OR(COUNTIF($B$2:$B1404,Input!$F1421)&lt;1,COUNTIF($O$2:$O1404,Input!$C1421)&lt;1),Input!I1421,0)</f>
        <v>0</v>
      </c>
      <c r="F1405" s="177">
        <f>IF(OR(COUNTIF($B$2:$B1404,Input!$F1421)&lt;1,COUNTIF($O$2:$O1404,Input!$C1421)&lt;1),Input!J1421,0)</f>
        <v>0</v>
      </c>
      <c r="G1405" s="177">
        <f>IF(OR(COUNTIF($B$2:$B1404,Input!$F1421)&lt;1,COUNTIF($O$2:$O1404,Input!$C1421)&lt;1),Input!K1421,0)</f>
        <v>0</v>
      </c>
      <c r="H1405" s="177">
        <f>IF(OR(COUNTIF($B$2:$B1404,Input!$F1421)&lt;1,COUNTIF($O$2:$O1404,Input!$C1421)&lt;1),Input!L1421,0)</f>
        <v>0</v>
      </c>
      <c r="I1405" s="177">
        <f>IF(OR(COUNTIF($B$2:$B1404,Input!$F1421)&lt;1,COUNTIF($O$2:$O1404,Input!$C1421)&lt;1),Input!M1421,0)</f>
        <v>0</v>
      </c>
      <c r="J1405" s="177">
        <f>IF(OR(COUNTIF($B$2:$B1404,Input!$F1421)&lt;1,COUNTIF($O$2:$O1404,Input!$C1421)&lt;1),Input!N1421,0)</f>
        <v>0</v>
      </c>
      <c r="K1405" s="177">
        <f>IF(OR(COUNTIF($B$2:$B1404,Input!$F1421)&lt;1,COUNTIF($O$2:$O1404,Input!$C1421)&lt;1),Input!O1421,0)</f>
        <v>0</v>
      </c>
      <c r="L1405" s="177">
        <f>IF(OR(COUNTIF($B$2:$B1404,Input!$F1421)&lt;1,COUNTIF($O$2:$O1404,Input!$C1421)&lt;1),Input!P1421,0)</f>
        <v>0</v>
      </c>
      <c r="M1405" s="129" t="str">
        <f t="shared" si="184"/>
        <v/>
      </c>
      <c r="N1405" s="161">
        <f t="shared" si="182"/>
        <v>0</v>
      </c>
      <c r="O1405" s="168">
        <f>Input!C1421</f>
        <v>0</v>
      </c>
      <c r="P1405" s="168"/>
      <c r="R1405" s="131">
        <f t="shared" si="183"/>
        <v>0</v>
      </c>
      <c r="S1405" s="133" t="str">
        <f t="shared" si="185"/>
        <v xml:space="preserve"> </v>
      </c>
      <c r="T1405" s="133"/>
      <c r="U1405" s="132" t="str">
        <f>_xlfn.IFNA(IF($D1405=0,LOOKUP($F1405,{0.1,0.2,0.3,0.4,0.5,0.6,0.7,0.8,0.9,1},{22,34,46,58,70,82,94,106,118,130}),""),"")</f>
        <v/>
      </c>
      <c r="V1405" s="132" t="str">
        <f>_xlfn.IFNA(IF($D1405=1,LOOKUP($F1405,{0.1,0.2,0.3,0.4,0.5,0.6,0.7,0.8,0.9,1},{23,35,47,59,71,83,95,107,119,131}),""),"")</f>
        <v/>
      </c>
      <c r="W1405" s="132" t="str">
        <f>_xlfn.IFNA(IF($D1405=2,LOOKUP($F1405,{0.1,0.2,0.3,0.4,0.5,0.6,0.7,0.8,0.9,1},{24,36,48,60,72,84,96,108,120,132}),""),"")</f>
        <v/>
      </c>
      <c r="X1405" s="132" t="str">
        <f>_xlfn.IFNA(IF($D1405=3,LOOKUP($F1405,{0.1,0.2,0.3,0.4,0.5,0.6,0.7,0.8,0.9,1},{25,37,49,61,73,85,97,109,121,133}),""),"")</f>
        <v/>
      </c>
      <c r="Y1405" s="132" t="str">
        <f>_xlfn.IFNA(IF($D1405=4,LOOKUP($F1405,{0.1,0.2,0.3,0.4,0.5,0.6,0.7,0.8,0.9,1},{26,38,50,62,74,86,98,110,122,134}),""),"")</f>
        <v/>
      </c>
      <c r="Z1405" s="132" t="str">
        <f>_xlfn.IFNA(IF($D1405=5,LOOKUP($F1405,{0.1,0.2,0.3,0.4,0.5,0.6,0.7,0.8,0.9,1},{27,39,51,63,75,87,99,111,123,135}),""),"")</f>
        <v/>
      </c>
      <c r="AA1405" s="132">
        <f t="shared" si="186"/>
        <v>0</v>
      </c>
      <c r="AB1405" s="132" t="str">
        <f t="shared" si="187"/>
        <v>00</v>
      </c>
      <c r="AC1405" s="82" t="e">
        <f>VLOOKUP(AB1405,'AMI Ref'!T:U,2,FALSE)</f>
        <v>#N/A</v>
      </c>
      <c r="AD1405" s="124"/>
      <c r="AE1405" s="81" t="str">
        <f>_xlfn.IFNA(IF($D1405=0,IF($J1405="Not Paid by Tenant",0,INDEX('AMI Ref'!$K$5:$N$5,MATCH($J1405,{"Oil","Gas","Electric - Other","ELECTRIC - HEAT PUMP"},0))),0),"")</f>
        <v/>
      </c>
      <c r="AF1405" s="81">
        <f>_xlfn.IFNA(IF($D1405=1,IF($J1405="Not Paid by Tenant",0,INDEX('AMI Ref'!$K$6:$N$6,MATCH($J1405,{"Oil","Gas","Electric - Other","ELECTRIC - HEAT PUMP"},0))),0),"")</f>
        <v>0</v>
      </c>
      <c r="AG1405" s="81">
        <f>_xlfn.IFNA(IF($D1405=2,IF($J1405="Not Paid by Tenant",0,INDEX('AMI Ref'!$K$7:$N$7,MATCH($J1405,{"Oil","Gas","Electric - Other","ELECTRIC - HEAT PUMP"},0))),0),"")</f>
        <v>0</v>
      </c>
      <c r="AH1405" s="81">
        <f>_xlfn.IFNA(IF($D1405=3,IF($J1405="Not Paid by Tenant",0,INDEX('AMI Ref'!$K$8:$N$8,MATCH($J1405,{"Oil","Gas","Electric - Other","ELECTRIC - HEAT PUMP"},0))),0),"")</f>
        <v>0</v>
      </c>
      <c r="AI1405" s="81">
        <f>_xlfn.IFNA(IF($D1405=4,IF($J1405="Not Paid by Tenant",0,INDEX('AMI Ref'!$K$9:$N$9,MATCH($J1405,{"Oil","Gas","Electric - Other","ELECTRIC - HEAT PUMP"},0))),0),"")</f>
        <v>0</v>
      </c>
      <c r="AJ1405" s="81">
        <f>_xlfn.IFNA(IF($D1405=5,IF($J1405="Not Paid by Tenant",0,INDEX('AMI Ref'!$K$10:$N$10,MATCH($J1405,{"Oil","Gas","Electric - Other","ELECTRIC - HEAT PUMP"},0))),0),"")</f>
        <v>0</v>
      </c>
      <c r="AK1405" s="128"/>
      <c r="AL1405" s="81" t="str">
        <f>_xlfn.IFNA(IF($D1405=0,IF($K1405="Not Paid by Tenant",0,INDEX('AMI Ref'!$O$5:$R$5,MATCH($K1405,{"Oil","Gas","Electric - Other","Electric ccASHP - split"},0))),0),"")</f>
        <v/>
      </c>
      <c r="AM1405" s="81">
        <f>_xlfn.IFNA(IF($D1405=1,IF($K1405="Not Paid by Tenant",0,INDEX('AMI Ref'!$O$6:$R$6,MATCH($K1405,{"Oil","Gas","Electric - Other","Electric ccASHP - split"},0))),0),"")</f>
        <v>0</v>
      </c>
      <c r="AN1405" s="81">
        <f>_xlfn.IFNA(IF($D1405=2,IF($K1405="Not Paid by Tenant",0,INDEX('AMI Ref'!$O$7:$R$7,MATCH($K1405,{"Oil","Gas","Electric - Other","Electric ccASHP - split"},0))),0),"")</f>
        <v>0</v>
      </c>
      <c r="AO1405" s="81">
        <f>_xlfn.IFNA(IF($D1405=3,IF($K1405="Not Paid by Tenant",0,INDEX('AMI Ref'!$O$8:$R$8,MATCH($K1405,{"Oil","Gas","Electric - Other","Electric ccASHP - split"},0))),0),"")</f>
        <v>0</v>
      </c>
      <c r="AP1405" s="81">
        <f>_xlfn.IFNA(IF($D1405=4,IF($K1405="Not Paid by Tenant",0,INDEX('AMI Ref'!$O$9:$R$9,MATCH($K1405,{"Oil","Gas","Electric - Other","Electric ccASHP - split"},0))),0),"")</f>
        <v>0</v>
      </c>
      <c r="AQ1405" s="81">
        <f>_xlfn.IFNA(IF($D1405=5,IF($K1405="Not Paid by Tenant",0,INDEX('AMI Ref'!$O$10:$R$10,MATCH($K1405,{"Oil","Gas","Electric - Other","Electric ccASHP - split"},0))),0),"")</f>
        <v>0</v>
      </c>
      <c r="AR1405" s="124">
        <f t="shared" si="188"/>
        <v>0</v>
      </c>
      <c r="AS1405" s="123" t="e">
        <f t="shared" si="189"/>
        <v>#N/A</v>
      </c>
    </row>
    <row r="1406" spans="1:45" x14ac:dyDescent="0.2">
      <c r="A1406" s="130">
        <v>1404</v>
      </c>
      <c r="B1406" s="177">
        <f>IF(OR(COUNTIF($B$2:$B1405,Input!$F1422)&lt;1,COUNTIF($O$2:$O1405,Input!$C1422)&lt;1),Input!F1422,0)</f>
        <v>0</v>
      </c>
      <c r="C1406" s="177">
        <f>IF(OR(COUNTIF($B$2:$B1405,Input!$F1422)&lt;1,COUNTIF($O$2:$O1405,Input!$C1422)&lt;1),Input!G1422,0)</f>
        <v>0</v>
      </c>
      <c r="D1406" s="177">
        <f>IF(OR(COUNTIF($B$2:$B1405,Input!$F1422)&lt;1,COUNTIF($O$2:$O1405,Input!$C1422)&lt;1),Input!H1422,0)</f>
        <v>0</v>
      </c>
      <c r="E1406" s="177">
        <f>IF(OR(COUNTIF($B$2:$B1405,Input!$F1422)&lt;1,COUNTIF($O$2:$O1405,Input!$C1422)&lt;1),Input!I1422,0)</f>
        <v>0</v>
      </c>
      <c r="F1406" s="177">
        <f>IF(OR(COUNTIF($B$2:$B1405,Input!$F1422)&lt;1,COUNTIF($O$2:$O1405,Input!$C1422)&lt;1),Input!J1422,0)</f>
        <v>0</v>
      </c>
      <c r="G1406" s="177">
        <f>IF(OR(COUNTIF($B$2:$B1405,Input!$F1422)&lt;1,COUNTIF($O$2:$O1405,Input!$C1422)&lt;1),Input!K1422,0)</f>
        <v>0</v>
      </c>
      <c r="H1406" s="177">
        <f>IF(OR(COUNTIF($B$2:$B1405,Input!$F1422)&lt;1,COUNTIF($O$2:$O1405,Input!$C1422)&lt;1),Input!L1422,0)</f>
        <v>0</v>
      </c>
      <c r="I1406" s="177">
        <f>IF(OR(COUNTIF($B$2:$B1405,Input!$F1422)&lt;1,COUNTIF($O$2:$O1405,Input!$C1422)&lt;1),Input!M1422,0)</f>
        <v>0</v>
      </c>
      <c r="J1406" s="177">
        <f>IF(OR(COUNTIF($B$2:$B1405,Input!$F1422)&lt;1,COUNTIF($O$2:$O1405,Input!$C1422)&lt;1),Input!N1422,0)</f>
        <v>0</v>
      </c>
      <c r="K1406" s="177">
        <f>IF(OR(COUNTIF($B$2:$B1405,Input!$F1422)&lt;1,COUNTIF($O$2:$O1405,Input!$C1422)&lt;1),Input!O1422,0)</f>
        <v>0</v>
      </c>
      <c r="L1406" s="177">
        <f>IF(OR(COUNTIF($B$2:$B1405,Input!$F1422)&lt;1,COUNTIF($O$2:$O1405,Input!$C1422)&lt;1),Input!P1422,0)</f>
        <v>0</v>
      </c>
      <c r="M1406" s="129" t="str">
        <f t="shared" si="184"/>
        <v/>
      </c>
      <c r="N1406" s="161">
        <f t="shared" si="182"/>
        <v>0</v>
      </c>
      <c r="O1406" s="168">
        <f>Input!C1422</f>
        <v>0</v>
      </c>
      <c r="P1406" s="168"/>
      <c r="R1406" s="131">
        <f t="shared" si="183"/>
        <v>0</v>
      </c>
      <c r="S1406" s="133" t="str">
        <f t="shared" si="185"/>
        <v xml:space="preserve"> </v>
      </c>
      <c r="T1406" s="133"/>
      <c r="U1406" s="132" t="str">
        <f>_xlfn.IFNA(IF($D1406=0,LOOKUP($F1406,{0.1,0.2,0.3,0.4,0.5,0.6,0.7,0.8,0.9,1},{22,34,46,58,70,82,94,106,118,130}),""),"")</f>
        <v/>
      </c>
      <c r="V1406" s="132" t="str">
        <f>_xlfn.IFNA(IF($D1406=1,LOOKUP($F1406,{0.1,0.2,0.3,0.4,0.5,0.6,0.7,0.8,0.9,1},{23,35,47,59,71,83,95,107,119,131}),""),"")</f>
        <v/>
      </c>
      <c r="W1406" s="132" t="str">
        <f>_xlfn.IFNA(IF($D1406=2,LOOKUP($F1406,{0.1,0.2,0.3,0.4,0.5,0.6,0.7,0.8,0.9,1},{24,36,48,60,72,84,96,108,120,132}),""),"")</f>
        <v/>
      </c>
      <c r="X1406" s="132" t="str">
        <f>_xlfn.IFNA(IF($D1406=3,LOOKUP($F1406,{0.1,0.2,0.3,0.4,0.5,0.6,0.7,0.8,0.9,1},{25,37,49,61,73,85,97,109,121,133}),""),"")</f>
        <v/>
      </c>
      <c r="Y1406" s="132" t="str">
        <f>_xlfn.IFNA(IF($D1406=4,LOOKUP($F1406,{0.1,0.2,0.3,0.4,0.5,0.6,0.7,0.8,0.9,1},{26,38,50,62,74,86,98,110,122,134}),""),"")</f>
        <v/>
      </c>
      <c r="Z1406" s="132" t="str">
        <f>_xlfn.IFNA(IF($D1406=5,LOOKUP($F1406,{0.1,0.2,0.3,0.4,0.5,0.6,0.7,0.8,0.9,1},{27,39,51,63,75,87,99,111,123,135}),""),"")</f>
        <v/>
      </c>
      <c r="AA1406" s="132">
        <f t="shared" si="186"/>
        <v>0</v>
      </c>
      <c r="AB1406" s="132" t="str">
        <f t="shared" si="187"/>
        <v>00</v>
      </c>
      <c r="AC1406" s="82" t="e">
        <f>VLOOKUP(AB1406,'AMI Ref'!T:U,2,FALSE)</f>
        <v>#N/A</v>
      </c>
      <c r="AD1406" s="124"/>
      <c r="AE1406" s="81" t="str">
        <f>_xlfn.IFNA(IF($D1406=0,IF($J1406="Not Paid by Tenant",0,INDEX('AMI Ref'!$K$5:$N$5,MATCH($J1406,{"Oil","Gas","Electric - Other","ELECTRIC - HEAT PUMP"},0))),0),"")</f>
        <v/>
      </c>
      <c r="AF1406" s="81">
        <f>_xlfn.IFNA(IF($D1406=1,IF($J1406="Not Paid by Tenant",0,INDEX('AMI Ref'!$K$6:$N$6,MATCH($J1406,{"Oil","Gas","Electric - Other","ELECTRIC - HEAT PUMP"},0))),0),"")</f>
        <v>0</v>
      </c>
      <c r="AG1406" s="81">
        <f>_xlfn.IFNA(IF($D1406=2,IF($J1406="Not Paid by Tenant",0,INDEX('AMI Ref'!$K$7:$N$7,MATCH($J1406,{"Oil","Gas","Electric - Other","ELECTRIC - HEAT PUMP"},0))),0),"")</f>
        <v>0</v>
      </c>
      <c r="AH1406" s="81">
        <f>_xlfn.IFNA(IF($D1406=3,IF($J1406="Not Paid by Tenant",0,INDEX('AMI Ref'!$K$8:$N$8,MATCH($J1406,{"Oil","Gas","Electric - Other","ELECTRIC - HEAT PUMP"},0))),0),"")</f>
        <v>0</v>
      </c>
      <c r="AI1406" s="81">
        <f>_xlfn.IFNA(IF($D1406=4,IF($J1406="Not Paid by Tenant",0,INDEX('AMI Ref'!$K$9:$N$9,MATCH($J1406,{"Oil","Gas","Electric - Other","ELECTRIC - HEAT PUMP"},0))),0),"")</f>
        <v>0</v>
      </c>
      <c r="AJ1406" s="81">
        <f>_xlfn.IFNA(IF($D1406=5,IF($J1406="Not Paid by Tenant",0,INDEX('AMI Ref'!$K$10:$N$10,MATCH($J1406,{"Oil","Gas","Electric - Other","ELECTRIC - HEAT PUMP"},0))),0),"")</f>
        <v>0</v>
      </c>
      <c r="AK1406" s="128"/>
      <c r="AL1406" s="81" t="str">
        <f>_xlfn.IFNA(IF($D1406=0,IF($K1406="Not Paid by Tenant",0,INDEX('AMI Ref'!$O$5:$R$5,MATCH($K1406,{"Oil","Gas","Electric - Other","Electric ccASHP - split"},0))),0),"")</f>
        <v/>
      </c>
      <c r="AM1406" s="81">
        <f>_xlfn.IFNA(IF($D1406=1,IF($K1406="Not Paid by Tenant",0,INDEX('AMI Ref'!$O$6:$R$6,MATCH($K1406,{"Oil","Gas","Electric - Other","Electric ccASHP - split"},0))),0),"")</f>
        <v>0</v>
      </c>
      <c r="AN1406" s="81">
        <f>_xlfn.IFNA(IF($D1406=2,IF($K1406="Not Paid by Tenant",0,INDEX('AMI Ref'!$O$7:$R$7,MATCH($K1406,{"Oil","Gas","Electric - Other","Electric ccASHP - split"},0))),0),"")</f>
        <v>0</v>
      </c>
      <c r="AO1406" s="81">
        <f>_xlfn.IFNA(IF($D1406=3,IF($K1406="Not Paid by Tenant",0,INDEX('AMI Ref'!$O$8:$R$8,MATCH($K1406,{"Oil","Gas","Electric - Other","Electric ccASHP - split"},0))),0),"")</f>
        <v>0</v>
      </c>
      <c r="AP1406" s="81">
        <f>_xlfn.IFNA(IF($D1406=4,IF($K1406="Not Paid by Tenant",0,INDEX('AMI Ref'!$O$9:$R$9,MATCH($K1406,{"Oil","Gas","Electric - Other","Electric ccASHP - split"},0))),0),"")</f>
        <v>0</v>
      </c>
      <c r="AQ1406" s="81">
        <f>_xlfn.IFNA(IF($D1406=5,IF($K1406="Not Paid by Tenant",0,INDEX('AMI Ref'!$O$10:$R$10,MATCH($K1406,{"Oil","Gas","Electric - Other","Electric ccASHP - split"},0))),0),"")</f>
        <v>0</v>
      </c>
      <c r="AR1406" s="124">
        <f t="shared" si="188"/>
        <v>0</v>
      </c>
      <c r="AS1406" s="123" t="e">
        <f t="shared" si="189"/>
        <v>#N/A</v>
      </c>
    </row>
    <row r="1407" spans="1:45" x14ac:dyDescent="0.2">
      <c r="A1407" s="130">
        <v>1405</v>
      </c>
      <c r="B1407" s="177">
        <f>IF(OR(COUNTIF($B$2:$B1406,Input!$F1423)&lt;1,COUNTIF($O$2:$O1406,Input!$C1423)&lt;1),Input!F1423,0)</f>
        <v>0</v>
      </c>
      <c r="C1407" s="177">
        <f>IF(OR(COUNTIF($B$2:$B1406,Input!$F1423)&lt;1,COUNTIF($O$2:$O1406,Input!$C1423)&lt;1),Input!G1423,0)</f>
        <v>0</v>
      </c>
      <c r="D1407" s="177">
        <f>IF(OR(COUNTIF($B$2:$B1406,Input!$F1423)&lt;1,COUNTIF($O$2:$O1406,Input!$C1423)&lt;1),Input!H1423,0)</f>
        <v>0</v>
      </c>
      <c r="E1407" s="177">
        <f>IF(OR(COUNTIF($B$2:$B1406,Input!$F1423)&lt;1,COUNTIF($O$2:$O1406,Input!$C1423)&lt;1),Input!I1423,0)</f>
        <v>0</v>
      </c>
      <c r="F1407" s="177">
        <f>IF(OR(COUNTIF($B$2:$B1406,Input!$F1423)&lt;1,COUNTIF($O$2:$O1406,Input!$C1423)&lt;1),Input!J1423,0)</f>
        <v>0</v>
      </c>
      <c r="G1407" s="177">
        <f>IF(OR(COUNTIF($B$2:$B1406,Input!$F1423)&lt;1,COUNTIF($O$2:$O1406,Input!$C1423)&lt;1),Input!K1423,0)</f>
        <v>0</v>
      </c>
      <c r="H1407" s="177">
        <f>IF(OR(COUNTIF($B$2:$B1406,Input!$F1423)&lt;1,COUNTIF($O$2:$O1406,Input!$C1423)&lt;1),Input!L1423,0)</f>
        <v>0</v>
      </c>
      <c r="I1407" s="177">
        <f>IF(OR(COUNTIF($B$2:$B1406,Input!$F1423)&lt;1,COUNTIF($O$2:$O1406,Input!$C1423)&lt;1),Input!M1423,0)</f>
        <v>0</v>
      </c>
      <c r="J1407" s="177">
        <f>IF(OR(COUNTIF($B$2:$B1406,Input!$F1423)&lt;1,COUNTIF($O$2:$O1406,Input!$C1423)&lt;1),Input!N1423,0)</f>
        <v>0</v>
      </c>
      <c r="K1407" s="177">
        <f>IF(OR(COUNTIF($B$2:$B1406,Input!$F1423)&lt;1,COUNTIF($O$2:$O1406,Input!$C1423)&lt;1),Input!O1423,0)</f>
        <v>0</v>
      </c>
      <c r="L1407" s="177">
        <f>IF(OR(COUNTIF($B$2:$B1406,Input!$F1423)&lt;1,COUNTIF($O$2:$O1406,Input!$C1423)&lt;1),Input!P1423,0)</f>
        <v>0</v>
      </c>
      <c r="M1407" s="129" t="str">
        <f t="shared" si="184"/>
        <v/>
      </c>
      <c r="N1407" s="161">
        <f t="shared" si="182"/>
        <v>0</v>
      </c>
      <c r="O1407" s="168">
        <f>Input!C1423</f>
        <v>0</v>
      </c>
      <c r="P1407" s="168"/>
      <c r="R1407" s="131">
        <f t="shared" si="183"/>
        <v>0</v>
      </c>
      <c r="S1407" s="133" t="str">
        <f t="shared" si="185"/>
        <v xml:space="preserve"> </v>
      </c>
      <c r="T1407" s="133"/>
      <c r="U1407" s="132" t="str">
        <f>_xlfn.IFNA(IF($D1407=0,LOOKUP($F1407,{0.1,0.2,0.3,0.4,0.5,0.6,0.7,0.8,0.9,1},{22,34,46,58,70,82,94,106,118,130}),""),"")</f>
        <v/>
      </c>
      <c r="V1407" s="132" t="str">
        <f>_xlfn.IFNA(IF($D1407=1,LOOKUP($F1407,{0.1,0.2,0.3,0.4,0.5,0.6,0.7,0.8,0.9,1},{23,35,47,59,71,83,95,107,119,131}),""),"")</f>
        <v/>
      </c>
      <c r="W1407" s="132" t="str">
        <f>_xlfn.IFNA(IF($D1407=2,LOOKUP($F1407,{0.1,0.2,0.3,0.4,0.5,0.6,0.7,0.8,0.9,1},{24,36,48,60,72,84,96,108,120,132}),""),"")</f>
        <v/>
      </c>
      <c r="X1407" s="132" t="str">
        <f>_xlfn.IFNA(IF($D1407=3,LOOKUP($F1407,{0.1,0.2,0.3,0.4,0.5,0.6,0.7,0.8,0.9,1},{25,37,49,61,73,85,97,109,121,133}),""),"")</f>
        <v/>
      </c>
      <c r="Y1407" s="132" t="str">
        <f>_xlfn.IFNA(IF($D1407=4,LOOKUP($F1407,{0.1,0.2,0.3,0.4,0.5,0.6,0.7,0.8,0.9,1},{26,38,50,62,74,86,98,110,122,134}),""),"")</f>
        <v/>
      </c>
      <c r="Z1407" s="132" t="str">
        <f>_xlfn.IFNA(IF($D1407=5,LOOKUP($F1407,{0.1,0.2,0.3,0.4,0.5,0.6,0.7,0.8,0.9,1},{27,39,51,63,75,87,99,111,123,135}),""),"")</f>
        <v/>
      </c>
      <c r="AA1407" s="132">
        <f t="shared" si="186"/>
        <v>0</v>
      </c>
      <c r="AB1407" s="132" t="str">
        <f t="shared" si="187"/>
        <v>00</v>
      </c>
      <c r="AC1407" s="82" t="e">
        <f>VLOOKUP(AB1407,'AMI Ref'!T:U,2,FALSE)</f>
        <v>#N/A</v>
      </c>
      <c r="AD1407" s="124"/>
      <c r="AE1407" s="81" t="str">
        <f>_xlfn.IFNA(IF($D1407=0,IF($J1407="Not Paid by Tenant",0,INDEX('AMI Ref'!$K$5:$N$5,MATCH($J1407,{"Oil","Gas","Electric - Other","ELECTRIC - HEAT PUMP"},0))),0),"")</f>
        <v/>
      </c>
      <c r="AF1407" s="81">
        <f>_xlfn.IFNA(IF($D1407=1,IF($J1407="Not Paid by Tenant",0,INDEX('AMI Ref'!$K$6:$N$6,MATCH($J1407,{"Oil","Gas","Electric - Other","ELECTRIC - HEAT PUMP"},0))),0),"")</f>
        <v>0</v>
      </c>
      <c r="AG1407" s="81">
        <f>_xlfn.IFNA(IF($D1407=2,IF($J1407="Not Paid by Tenant",0,INDEX('AMI Ref'!$K$7:$N$7,MATCH($J1407,{"Oil","Gas","Electric - Other","ELECTRIC - HEAT PUMP"},0))),0),"")</f>
        <v>0</v>
      </c>
      <c r="AH1407" s="81">
        <f>_xlfn.IFNA(IF($D1407=3,IF($J1407="Not Paid by Tenant",0,INDEX('AMI Ref'!$K$8:$N$8,MATCH($J1407,{"Oil","Gas","Electric - Other","ELECTRIC - HEAT PUMP"},0))),0),"")</f>
        <v>0</v>
      </c>
      <c r="AI1407" s="81">
        <f>_xlfn.IFNA(IF($D1407=4,IF($J1407="Not Paid by Tenant",0,INDEX('AMI Ref'!$K$9:$N$9,MATCH($J1407,{"Oil","Gas","Electric - Other","ELECTRIC - HEAT PUMP"},0))),0),"")</f>
        <v>0</v>
      </c>
      <c r="AJ1407" s="81">
        <f>_xlfn.IFNA(IF($D1407=5,IF($J1407="Not Paid by Tenant",0,INDEX('AMI Ref'!$K$10:$N$10,MATCH($J1407,{"Oil","Gas","Electric - Other","ELECTRIC - HEAT PUMP"},0))),0),"")</f>
        <v>0</v>
      </c>
      <c r="AK1407" s="128"/>
      <c r="AL1407" s="81" t="str">
        <f>_xlfn.IFNA(IF($D1407=0,IF($K1407="Not Paid by Tenant",0,INDEX('AMI Ref'!$O$5:$R$5,MATCH($K1407,{"Oil","Gas","Electric - Other","Electric ccASHP - split"},0))),0),"")</f>
        <v/>
      </c>
      <c r="AM1407" s="81">
        <f>_xlfn.IFNA(IF($D1407=1,IF($K1407="Not Paid by Tenant",0,INDEX('AMI Ref'!$O$6:$R$6,MATCH($K1407,{"Oil","Gas","Electric - Other","Electric ccASHP - split"},0))),0),"")</f>
        <v>0</v>
      </c>
      <c r="AN1407" s="81">
        <f>_xlfn.IFNA(IF($D1407=2,IF($K1407="Not Paid by Tenant",0,INDEX('AMI Ref'!$O$7:$R$7,MATCH($K1407,{"Oil","Gas","Electric - Other","Electric ccASHP - split"},0))),0),"")</f>
        <v>0</v>
      </c>
      <c r="AO1407" s="81">
        <f>_xlfn.IFNA(IF($D1407=3,IF($K1407="Not Paid by Tenant",0,INDEX('AMI Ref'!$O$8:$R$8,MATCH($K1407,{"Oil","Gas","Electric - Other","Electric ccASHP - split"},0))),0),"")</f>
        <v>0</v>
      </c>
      <c r="AP1407" s="81">
        <f>_xlfn.IFNA(IF($D1407=4,IF($K1407="Not Paid by Tenant",0,INDEX('AMI Ref'!$O$9:$R$9,MATCH($K1407,{"Oil","Gas","Electric - Other","Electric ccASHP - split"},0))),0),"")</f>
        <v>0</v>
      </c>
      <c r="AQ1407" s="81">
        <f>_xlfn.IFNA(IF($D1407=5,IF($K1407="Not Paid by Tenant",0,INDEX('AMI Ref'!$O$10:$R$10,MATCH($K1407,{"Oil","Gas","Electric - Other","Electric ccASHP - split"},0))),0),"")</f>
        <v>0</v>
      </c>
      <c r="AR1407" s="124">
        <f t="shared" si="188"/>
        <v>0</v>
      </c>
      <c r="AS1407" s="123" t="e">
        <f t="shared" si="189"/>
        <v>#N/A</v>
      </c>
    </row>
    <row r="1408" spans="1:45" x14ac:dyDescent="0.2">
      <c r="A1408" s="130">
        <v>1406</v>
      </c>
      <c r="B1408" s="177">
        <f>IF(OR(COUNTIF($B$2:$B1407,Input!$F1424)&lt;1,COUNTIF($O$2:$O1407,Input!$C1424)&lt;1),Input!F1424,0)</f>
        <v>0</v>
      </c>
      <c r="C1408" s="177">
        <f>IF(OR(COUNTIF($B$2:$B1407,Input!$F1424)&lt;1,COUNTIF($O$2:$O1407,Input!$C1424)&lt;1),Input!G1424,0)</f>
        <v>0</v>
      </c>
      <c r="D1408" s="177">
        <f>IF(OR(COUNTIF($B$2:$B1407,Input!$F1424)&lt;1,COUNTIF($O$2:$O1407,Input!$C1424)&lt;1),Input!H1424,0)</f>
        <v>0</v>
      </c>
      <c r="E1408" s="177">
        <f>IF(OR(COUNTIF($B$2:$B1407,Input!$F1424)&lt;1,COUNTIF($O$2:$O1407,Input!$C1424)&lt;1),Input!I1424,0)</f>
        <v>0</v>
      </c>
      <c r="F1408" s="177">
        <f>IF(OR(COUNTIF($B$2:$B1407,Input!$F1424)&lt;1,COUNTIF($O$2:$O1407,Input!$C1424)&lt;1),Input!J1424,0)</f>
        <v>0</v>
      </c>
      <c r="G1408" s="177">
        <f>IF(OR(COUNTIF($B$2:$B1407,Input!$F1424)&lt;1,COUNTIF($O$2:$O1407,Input!$C1424)&lt;1),Input!K1424,0)</f>
        <v>0</v>
      </c>
      <c r="H1408" s="177">
        <f>IF(OR(COUNTIF($B$2:$B1407,Input!$F1424)&lt;1,COUNTIF($O$2:$O1407,Input!$C1424)&lt;1),Input!L1424,0)</f>
        <v>0</v>
      </c>
      <c r="I1408" s="177">
        <f>IF(OR(COUNTIF($B$2:$B1407,Input!$F1424)&lt;1,COUNTIF($O$2:$O1407,Input!$C1424)&lt;1),Input!M1424,0)</f>
        <v>0</v>
      </c>
      <c r="J1408" s="177">
        <f>IF(OR(COUNTIF($B$2:$B1407,Input!$F1424)&lt;1,COUNTIF($O$2:$O1407,Input!$C1424)&lt;1),Input!N1424,0)</f>
        <v>0</v>
      </c>
      <c r="K1408" s="177">
        <f>IF(OR(COUNTIF($B$2:$B1407,Input!$F1424)&lt;1,COUNTIF($O$2:$O1407,Input!$C1424)&lt;1),Input!O1424,0)</f>
        <v>0</v>
      </c>
      <c r="L1408" s="177">
        <f>IF(OR(COUNTIF($B$2:$B1407,Input!$F1424)&lt;1,COUNTIF($O$2:$O1407,Input!$C1424)&lt;1),Input!P1424,0)</f>
        <v>0</v>
      </c>
      <c r="M1408" s="129" t="str">
        <f t="shared" si="184"/>
        <v/>
      </c>
      <c r="N1408" s="161">
        <f t="shared" si="182"/>
        <v>0</v>
      </c>
      <c r="O1408" s="168">
        <f>Input!C1424</f>
        <v>0</v>
      </c>
      <c r="P1408" s="168"/>
      <c r="R1408" s="131">
        <f t="shared" si="183"/>
        <v>0</v>
      </c>
      <c r="S1408" s="133" t="str">
        <f t="shared" si="185"/>
        <v xml:space="preserve"> </v>
      </c>
      <c r="T1408" s="133"/>
      <c r="U1408" s="132" t="str">
        <f>_xlfn.IFNA(IF($D1408=0,LOOKUP($F1408,{0.1,0.2,0.3,0.4,0.5,0.6,0.7,0.8,0.9,1},{22,34,46,58,70,82,94,106,118,130}),""),"")</f>
        <v/>
      </c>
      <c r="V1408" s="132" t="str">
        <f>_xlfn.IFNA(IF($D1408=1,LOOKUP($F1408,{0.1,0.2,0.3,0.4,0.5,0.6,0.7,0.8,0.9,1},{23,35,47,59,71,83,95,107,119,131}),""),"")</f>
        <v/>
      </c>
      <c r="W1408" s="132" t="str">
        <f>_xlfn.IFNA(IF($D1408=2,LOOKUP($F1408,{0.1,0.2,0.3,0.4,0.5,0.6,0.7,0.8,0.9,1},{24,36,48,60,72,84,96,108,120,132}),""),"")</f>
        <v/>
      </c>
      <c r="X1408" s="132" t="str">
        <f>_xlfn.IFNA(IF($D1408=3,LOOKUP($F1408,{0.1,0.2,0.3,0.4,0.5,0.6,0.7,0.8,0.9,1},{25,37,49,61,73,85,97,109,121,133}),""),"")</f>
        <v/>
      </c>
      <c r="Y1408" s="132" t="str">
        <f>_xlfn.IFNA(IF($D1408=4,LOOKUP($F1408,{0.1,0.2,0.3,0.4,0.5,0.6,0.7,0.8,0.9,1},{26,38,50,62,74,86,98,110,122,134}),""),"")</f>
        <v/>
      </c>
      <c r="Z1408" s="132" t="str">
        <f>_xlfn.IFNA(IF($D1408=5,LOOKUP($F1408,{0.1,0.2,0.3,0.4,0.5,0.6,0.7,0.8,0.9,1},{27,39,51,63,75,87,99,111,123,135}),""),"")</f>
        <v/>
      </c>
      <c r="AA1408" s="132">
        <f t="shared" si="186"/>
        <v>0</v>
      </c>
      <c r="AB1408" s="132" t="str">
        <f t="shared" si="187"/>
        <v>00</v>
      </c>
      <c r="AC1408" s="82" t="e">
        <f>VLOOKUP(AB1408,'AMI Ref'!T:U,2,FALSE)</f>
        <v>#N/A</v>
      </c>
      <c r="AD1408" s="124"/>
      <c r="AE1408" s="81" t="str">
        <f>_xlfn.IFNA(IF($D1408=0,IF($J1408="Not Paid by Tenant",0,INDEX('AMI Ref'!$K$5:$N$5,MATCH($J1408,{"Oil","Gas","Electric - Other","ELECTRIC - HEAT PUMP"},0))),0),"")</f>
        <v/>
      </c>
      <c r="AF1408" s="81">
        <f>_xlfn.IFNA(IF($D1408=1,IF($J1408="Not Paid by Tenant",0,INDEX('AMI Ref'!$K$6:$N$6,MATCH($J1408,{"Oil","Gas","Electric - Other","ELECTRIC - HEAT PUMP"},0))),0),"")</f>
        <v>0</v>
      </c>
      <c r="AG1408" s="81">
        <f>_xlfn.IFNA(IF($D1408=2,IF($J1408="Not Paid by Tenant",0,INDEX('AMI Ref'!$K$7:$N$7,MATCH($J1408,{"Oil","Gas","Electric - Other","ELECTRIC - HEAT PUMP"},0))),0),"")</f>
        <v>0</v>
      </c>
      <c r="AH1408" s="81">
        <f>_xlfn.IFNA(IF($D1408=3,IF($J1408="Not Paid by Tenant",0,INDEX('AMI Ref'!$K$8:$N$8,MATCH($J1408,{"Oil","Gas","Electric - Other","ELECTRIC - HEAT PUMP"},0))),0),"")</f>
        <v>0</v>
      </c>
      <c r="AI1408" s="81">
        <f>_xlfn.IFNA(IF($D1408=4,IF($J1408="Not Paid by Tenant",0,INDEX('AMI Ref'!$K$9:$N$9,MATCH($J1408,{"Oil","Gas","Electric - Other","ELECTRIC - HEAT PUMP"},0))),0),"")</f>
        <v>0</v>
      </c>
      <c r="AJ1408" s="81">
        <f>_xlfn.IFNA(IF($D1408=5,IF($J1408="Not Paid by Tenant",0,INDEX('AMI Ref'!$K$10:$N$10,MATCH($J1408,{"Oil","Gas","Electric - Other","ELECTRIC - HEAT PUMP"},0))),0),"")</f>
        <v>0</v>
      </c>
      <c r="AK1408" s="128"/>
      <c r="AL1408" s="81" t="str">
        <f>_xlfn.IFNA(IF($D1408=0,IF($K1408="Not Paid by Tenant",0,INDEX('AMI Ref'!$O$5:$R$5,MATCH($K1408,{"Oil","Gas","Electric - Other","Electric ccASHP - split"},0))),0),"")</f>
        <v/>
      </c>
      <c r="AM1408" s="81">
        <f>_xlfn.IFNA(IF($D1408=1,IF($K1408="Not Paid by Tenant",0,INDEX('AMI Ref'!$O$6:$R$6,MATCH($K1408,{"Oil","Gas","Electric - Other","Electric ccASHP - split"},0))),0),"")</f>
        <v>0</v>
      </c>
      <c r="AN1408" s="81">
        <f>_xlfn.IFNA(IF($D1408=2,IF($K1408="Not Paid by Tenant",0,INDEX('AMI Ref'!$O$7:$R$7,MATCH($K1408,{"Oil","Gas","Electric - Other","Electric ccASHP - split"},0))),0),"")</f>
        <v>0</v>
      </c>
      <c r="AO1408" s="81">
        <f>_xlfn.IFNA(IF($D1408=3,IF($K1408="Not Paid by Tenant",0,INDEX('AMI Ref'!$O$8:$R$8,MATCH($K1408,{"Oil","Gas","Electric - Other","Electric ccASHP - split"},0))),0),"")</f>
        <v>0</v>
      </c>
      <c r="AP1408" s="81">
        <f>_xlfn.IFNA(IF($D1408=4,IF($K1408="Not Paid by Tenant",0,INDEX('AMI Ref'!$O$9:$R$9,MATCH($K1408,{"Oil","Gas","Electric - Other","Electric ccASHP - split"},0))),0),"")</f>
        <v>0</v>
      </c>
      <c r="AQ1408" s="81">
        <f>_xlfn.IFNA(IF($D1408=5,IF($K1408="Not Paid by Tenant",0,INDEX('AMI Ref'!$O$10:$R$10,MATCH($K1408,{"Oil","Gas","Electric - Other","Electric ccASHP - split"},0))),0),"")</f>
        <v>0</v>
      </c>
      <c r="AR1408" s="124">
        <f t="shared" si="188"/>
        <v>0</v>
      </c>
      <c r="AS1408" s="123" t="e">
        <f t="shared" si="189"/>
        <v>#N/A</v>
      </c>
    </row>
    <row r="1409" spans="1:45" x14ac:dyDescent="0.2">
      <c r="A1409" s="130">
        <v>1407</v>
      </c>
      <c r="B1409" s="177">
        <f>IF(OR(COUNTIF($B$2:$B1408,Input!$F1425)&lt;1,COUNTIF($O$2:$O1408,Input!$C1425)&lt;1),Input!F1425,0)</f>
        <v>0</v>
      </c>
      <c r="C1409" s="177">
        <f>IF(OR(COUNTIF($B$2:$B1408,Input!$F1425)&lt;1,COUNTIF($O$2:$O1408,Input!$C1425)&lt;1),Input!G1425,0)</f>
        <v>0</v>
      </c>
      <c r="D1409" s="177">
        <f>IF(OR(COUNTIF($B$2:$B1408,Input!$F1425)&lt;1,COUNTIF($O$2:$O1408,Input!$C1425)&lt;1),Input!H1425,0)</f>
        <v>0</v>
      </c>
      <c r="E1409" s="177">
        <f>IF(OR(COUNTIF($B$2:$B1408,Input!$F1425)&lt;1,COUNTIF($O$2:$O1408,Input!$C1425)&lt;1),Input!I1425,0)</f>
        <v>0</v>
      </c>
      <c r="F1409" s="177">
        <f>IF(OR(COUNTIF($B$2:$B1408,Input!$F1425)&lt;1,COUNTIF($O$2:$O1408,Input!$C1425)&lt;1),Input!J1425,0)</f>
        <v>0</v>
      </c>
      <c r="G1409" s="177">
        <f>IF(OR(COUNTIF($B$2:$B1408,Input!$F1425)&lt;1,COUNTIF($O$2:$O1408,Input!$C1425)&lt;1),Input!K1425,0)</f>
        <v>0</v>
      </c>
      <c r="H1409" s="177">
        <f>IF(OR(COUNTIF($B$2:$B1408,Input!$F1425)&lt;1,COUNTIF($O$2:$O1408,Input!$C1425)&lt;1),Input!L1425,0)</f>
        <v>0</v>
      </c>
      <c r="I1409" s="177">
        <f>IF(OR(COUNTIF($B$2:$B1408,Input!$F1425)&lt;1,COUNTIF($O$2:$O1408,Input!$C1425)&lt;1),Input!M1425,0)</f>
        <v>0</v>
      </c>
      <c r="J1409" s="177">
        <f>IF(OR(COUNTIF($B$2:$B1408,Input!$F1425)&lt;1,COUNTIF($O$2:$O1408,Input!$C1425)&lt;1),Input!N1425,0)</f>
        <v>0</v>
      </c>
      <c r="K1409" s="177">
        <f>IF(OR(COUNTIF($B$2:$B1408,Input!$F1425)&lt;1,COUNTIF($O$2:$O1408,Input!$C1425)&lt;1),Input!O1425,0)</f>
        <v>0</v>
      </c>
      <c r="L1409" s="177">
        <f>IF(OR(COUNTIF($B$2:$B1408,Input!$F1425)&lt;1,COUNTIF($O$2:$O1408,Input!$C1425)&lt;1),Input!P1425,0)</f>
        <v>0</v>
      </c>
      <c r="M1409" s="129" t="str">
        <f t="shared" si="184"/>
        <v/>
      </c>
      <c r="N1409" s="161">
        <f t="shared" si="182"/>
        <v>0</v>
      </c>
      <c r="O1409" s="168">
        <f>Input!C1425</f>
        <v>0</v>
      </c>
      <c r="P1409" s="168"/>
      <c r="R1409" s="131">
        <f t="shared" si="183"/>
        <v>0</v>
      </c>
      <c r="S1409" s="133" t="str">
        <f t="shared" si="185"/>
        <v xml:space="preserve"> </v>
      </c>
      <c r="T1409" s="133"/>
      <c r="U1409" s="132" t="str">
        <f>_xlfn.IFNA(IF($D1409=0,LOOKUP($F1409,{0.1,0.2,0.3,0.4,0.5,0.6,0.7,0.8,0.9,1},{22,34,46,58,70,82,94,106,118,130}),""),"")</f>
        <v/>
      </c>
      <c r="V1409" s="132" t="str">
        <f>_xlfn.IFNA(IF($D1409=1,LOOKUP($F1409,{0.1,0.2,0.3,0.4,0.5,0.6,0.7,0.8,0.9,1},{23,35,47,59,71,83,95,107,119,131}),""),"")</f>
        <v/>
      </c>
      <c r="W1409" s="132" t="str">
        <f>_xlfn.IFNA(IF($D1409=2,LOOKUP($F1409,{0.1,0.2,0.3,0.4,0.5,0.6,0.7,0.8,0.9,1},{24,36,48,60,72,84,96,108,120,132}),""),"")</f>
        <v/>
      </c>
      <c r="X1409" s="132" t="str">
        <f>_xlfn.IFNA(IF($D1409=3,LOOKUP($F1409,{0.1,0.2,0.3,0.4,0.5,0.6,0.7,0.8,0.9,1},{25,37,49,61,73,85,97,109,121,133}),""),"")</f>
        <v/>
      </c>
      <c r="Y1409" s="132" t="str">
        <f>_xlfn.IFNA(IF($D1409=4,LOOKUP($F1409,{0.1,0.2,0.3,0.4,0.5,0.6,0.7,0.8,0.9,1},{26,38,50,62,74,86,98,110,122,134}),""),"")</f>
        <v/>
      </c>
      <c r="Z1409" s="132" t="str">
        <f>_xlfn.IFNA(IF($D1409=5,LOOKUP($F1409,{0.1,0.2,0.3,0.4,0.5,0.6,0.7,0.8,0.9,1},{27,39,51,63,75,87,99,111,123,135}),""),"")</f>
        <v/>
      </c>
      <c r="AA1409" s="132">
        <f t="shared" si="186"/>
        <v>0</v>
      </c>
      <c r="AB1409" s="132" t="str">
        <f t="shared" si="187"/>
        <v>00</v>
      </c>
      <c r="AC1409" s="82" t="e">
        <f>VLOOKUP(AB1409,'AMI Ref'!T:U,2,FALSE)</f>
        <v>#N/A</v>
      </c>
      <c r="AD1409" s="124"/>
      <c r="AE1409" s="81" t="str">
        <f>_xlfn.IFNA(IF($D1409=0,IF($J1409="Not Paid by Tenant",0,INDEX('AMI Ref'!$K$5:$N$5,MATCH($J1409,{"Oil","Gas","Electric - Other","ELECTRIC - HEAT PUMP"},0))),0),"")</f>
        <v/>
      </c>
      <c r="AF1409" s="81">
        <f>_xlfn.IFNA(IF($D1409=1,IF($J1409="Not Paid by Tenant",0,INDEX('AMI Ref'!$K$6:$N$6,MATCH($J1409,{"Oil","Gas","Electric - Other","ELECTRIC - HEAT PUMP"},0))),0),"")</f>
        <v>0</v>
      </c>
      <c r="AG1409" s="81">
        <f>_xlfn.IFNA(IF($D1409=2,IF($J1409="Not Paid by Tenant",0,INDEX('AMI Ref'!$K$7:$N$7,MATCH($J1409,{"Oil","Gas","Electric - Other","ELECTRIC - HEAT PUMP"},0))),0),"")</f>
        <v>0</v>
      </c>
      <c r="AH1409" s="81">
        <f>_xlfn.IFNA(IF($D1409=3,IF($J1409="Not Paid by Tenant",0,INDEX('AMI Ref'!$K$8:$N$8,MATCH($J1409,{"Oil","Gas","Electric - Other","ELECTRIC - HEAT PUMP"},0))),0),"")</f>
        <v>0</v>
      </c>
      <c r="AI1409" s="81">
        <f>_xlfn.IFNA(IF($D1409=4,IF($J1409="Not Paid by Tenant",0,INDEX('AMI Ref'!$K$9:$N$9,MATCH($J1409,{"Oil","Gas","Electric - Other","ELECTRIC - HEAT PUMP"},0))),0),"")</f>
        <v>0</v>
      </c>
      <c r="AJ1409" s="81">
        <f>_xlfn.IFNA(IF($D1409=5,IF($J1409="Not Paid by Tenant",0,INDEX('AMI Ref'!$K$10:$N$10,MATCH($J1409,{"Oil","Gas","Electric - Other","ELECTRIC - HEAT PUMP"},0))),0),"")</f>
        <v>0</v>
      </c>
      <c r="AK1409" s="128"/>
      <c r="AL1409" s="81" t="str">
        <f>_xlfn.IFNA(IF($D1409=0,IF($K1409="Not Paid by Tenant",0,INDEX('AMI Ref'!$O$5:$R$5,MATCH($K1409,{"Oil","Gas","Electric - Other","Electric ccASHP - split"},0))),0),"")</f>
        <v/>
      </c>
      <c r="AM1409" s="81">
        <f>_xlfn.IFNA(IF($D1409=1,IF($K1409="Not Paid by Tenant",0,INDEX('AMI Ref'!$O$6:$R$6,MATCH($K1409,{"Oil","Gas","Electric - Other","Electric ccASHP - split"},0))),0),"")</f>
        <v>0</v>
      </c>
      <c r="AN1409" s="81">
        <f>_xlfn.IFNA(IF($D1409=2,IF($K1409="Not Paid by Tenant",0,INDEX('AMI Ref'!$O$7:$R$7,MATCH($K1409,{"Oil","Gas","Electric - Other","Electric ccASHP - split"},0))),0),"")</f>
        <v>0</v>
      </c>
      <c r="AO1409" s="81">
        <f>_xlfn.IFNA(IF($D1409=3,IF($K1409="Not Paid by Tenant",0,INDEX('AMI Ref'!$O$8:$R$8,MATCH($K1409,{"Oil","Gas","Electric - Other","Electric ccASHP - split"},0))),0),"")</f>
        <v>0</v>
      </c>
      <c r="AP1409" s="81">
        <f>_xlfn.IFNA(IF($D1409=4,IF($K1409="Not Paid by Tenant",0,INDEX('AMI Ref'!$O$9:$R$9,MATCH($K1409,{"Oil","Gas","Electric - Other","Electric ccASHP - split"},0))),0),"")</f>
        <v>0</v>
      </c>
      <c r="AQ1409" s="81">
        <f>_xlfn.IFNA(IF($D1409=5,IF($K1409="Not Paid by Tenant",0,INDEX('AMI Ref'!$O$10:$R$10,MATCH($K1409,{"Oil","Gas","Electric - Other","Electric ccASHP - split"},0))),0),"")</f>
        <v>0</v>
      </c>
      <c r="AR1409" s="124">
        <f t="shared" si="188"/>
        <v>0</v>
      </c>
      <c r="AS1409" s="123" t="e">
        <f t="shared" si="189"/>
        <v>#N/A</v>
      </c>
    </row>
    <row r="1410" spans="1:45" x14ac:dyDescent="0.2">
      <c r="A1410" s="130">
        <v>1408</v>
      </c>
      <c r="B1410" s="177">
        <f>IF(OR(COUNTIF($B$2:$B1409,Input!$F1426)&lt;1,COUNTIF($O$2:$O1409,Input!$C1426)&lt;1),Input!F1426,0)</f>
        <v>0</v>
      </c>
      <c r="C1410" s="177">
        <f>IF(OR(COUNTIF($B$2:$B1409,Input!$F1426)&lt;1,COUNTIF($O$2:$O1409,Input!$C1426)&lt;1),Input!G1426,0)</f>
        <v>0</v>
      </c>
      <c r="D1410" s="177">
        <f>IF(OR(COUNTIF($B$2:$B1409,Input!$F1426)&lt;1,COUNTIF($O$2:$O1409,Input!$C1426)&lt;1),Input!H1426,0)</f>
        <v>0</v>
      </c>
      <c r="E1410" s="177">
        <f>IF(OR(COUNTIF($B$2:$B1409,Input!$F1426)&lt;1,COUNTIF($O$2:$O1409,Input!$C1426)&lt;1),Input!I1426,0)</f>
        <v>0</v>
      </c>
      <c r="F1410" s="177">
        <f>IF(OR(COUNTIF($B$2:$B1409,Input!$F1426)&lt;1,COUNTIF($O$2:$O1409,Input!$C1426)&lt;1),Input!J1426,0)</f>
        <v>0</v>
      </c>
      <c r="G1410" s="177">
        <f>IF(OR(COUNTIF($B$2:$B1409,Input!$F1426)&lt;1,COUNTIF($O$2:$O1409,Input!$C1426)&lt;1),Input!K1426,0)</f>
        <v>0</v>
      </c>
      <c r="H1410" s="177">
        <f>IF(OR(COUNTIF($B$2:$B1409,Input!$F1426)&lt;1,COUNTIF($O$2:$O1409,Input!$C1426)&lt;1),Input!L1426,0)</f>
        <v>0</v>
      </c>
      <c r="I1410" s="177">
        <f>IF(OR(COUNTIF($B$2:$B1409,Input!$F1426)&lt;1,COUNTIF($O$2:$O1409,Input!$C1426)&lt;1),Input!M1426,0)</f>
        <v>0</v>
      </c>
      <c r="J1410" s="177">
        <f>IF(OR(COUNTIF($B$2:$B1409,Input!$F1426)&lt;1,COUNTIF($O$2:$O1409,Input!$C1426)&lt;1),Input!N1426,0)</f>
        <v>0</v>
      </c>
      <c r="K1410" s="177">
        <f>IF(OR(COUNTIF($B$2:$B1409,Input!$F1426)&lt;1,COUNTIF($O$2:$O1409,Input!$C1426)&lt;1),Input!O1426,0)</f>
        <v>0</v>
      </c>
      <c r="L1410" s="177">
        <f>IF(OR(COUNTIF($B$2:$B1409,Input!$F1426)&lt;1,COUNTIF($O$2:$O1409,Input!$C1426)&lt;1),Input!P1426,0)</f>
        <v>0</v>
      </c>
      <c r="M1410" s="129" t="str">
        <f t="shared" si="184"/>
        <v/>
      </c>
      <c r="N1410" s="161">
        <f t="shared" si="182"/>
        <v>0</v>
      </c>
      <c r="O1410" s="168">
        <f>Input!C1426</f>
        <v>0</v>
      </c>
      <c r="P1410" s="168"/>
      <c r="R1410" s="131">
        <f t="shared" si="183"/>
        <v>0</v>
      </c>
      <c r="S1410" s="133" t="str">
        <f t="shared" si="185"/>
        <v xml:space="preserve"> </v>
      </c>
      <c r="T1410" s="133"/>
      <c r="U1410" s="132" t="str">
        <f>_xlfn.IFNA(IF($D1410=0,LOOKUP($F1410,{0.1,0.2,0.3,0.4,0.5,0.6,0.7,0.8,0.9,1},{22,34,46,58,70,82,94,106,118,130}),""),"")</f>
        <v/>
      </c>
      <c r="V1410" s="132" t="str">
        <f>_xlfn.IFNA(IF($D1410=1,LOOKUP($F1410,{0.1,0.2,0.3,0.4,0.5,0.6,0.7,0.8,0.9,1},{23,35,47,59,71,83,95,107,119,131}),""),"")</f>
        <v/>
      </c>
      <c r="W1410" s="132" t="str">
        <f>_xlfn.IFNA(IF($D1410=2,LOOKUP($F1410,{0.1,0.2,0.3,0.4,0.5,0.6,0.7,0.8,0.9,1},{24,36,48,60,72,84,96,108,120,132}),""),"")</f>
        <v/>
      </c>
      <c r="X1410" s="132" t="str">
        <f>_xlfn.IFNA(IF($D1410=3,LOOKUP($F1410,{0.1,0.2,0.3,0.4,0.5,0.6,0.7,0.8,0.9,1},{25,37,49,61,73,85,97,109,121,133}),""),"")</f>
        <v/>
      </c>
      <c r="Y1410" s="132" t="str">
        <f>_xlfn.IFNA(IF($D1410=4,LOOKUP($F1410,{0.1,0.2,0.3,0.4,0.5,0.6,0.7,0.8,0.9,1},{26,38,50,62,74,86,98,110,122,134}),""),"")</f>
        <v/>
      </c>
      <c r="Z1410" s="132" t="str">
        <f>_xlfn.IFNA(IF($D1410=5,LOOKUP($F1410,{0.1,0.2,0.3,0.4,0.5,0.6,0.7,0.8,0.9,1},{27,39,51,63,75,87,99,111,123,135}),""),"")</f>
        <v/>
      </c>
      <c r="AA1410" s="132">
        <f t="shared" si="186"/>
        <v>0</v>
      </c>
      <c r="AB1410" s="132" t="str">
        <f t="shared" si="187"/>
        <v>00</v>
      </c>
      <c r="AC1410" s="82" t="e">
        <f>VLOOKUP(AB1410,'AMI Ref'!T:U,2,FALSE)</f>
        <v>#N/A</v>
      </c>
      <c r="AD1410" s="124"/>
      <c r="AE1410" s="81" t="str">
        <f>_xlfn.IFNA(IF($D1410=0,IF($J1410="Not Paid by Tenant",0,INDEX('AMI Ref'!$K$5:$N$5,MATCH($J1410,{"Oil","Gas","Electric - Other","ELECTRIC - HEAT PUMP"},0))),0),"")</f>
        <v/>
      </c>
      <c r="AF1410" s="81">
        <f>_xlfn.IFNA(IF($D1410=1,IF($J1410="Not Paid by Tenant",0,INDEX('AMI Ref'!$K$6:$N$6,MATCH($J1410,{"Oil","Gas","Electric - Other","ELECTRIC - HEAT PUMP"},0))),0),"")</f>
        <v>0</v>
      </c>
      <c r="AG1410" s="81">
        <f>_xlfn.IFNA(IF($D1410=2,IF($J1410="Not Paid by Tenant",0,INDEX('AMI Ref'!$K$7:$N$7,MATCH($J1410,{"Oil","Gas","Electric - Other","ELECTRIC - HEAT PUMP"},0))),0),"")</f>
        <v>0</v>
      </c>
      <c r="AH1410" s="81">
        <f>_xlfn.IFNA(IF($D1410=3,IF($J1410="Not Paid by Tenant",0,INDEX('AMI Ref'!$K$8:$N$8,MATCH($J1410,{"Oil","Gas","Electric - Other","ELECTRIC - HEAT PUMP"},0))),0),"")</f>
        <v>0</v>
      </c>
      <c r="AI1410" s="81">
        <f>_xlfn.IFNA(IF($D1410=4,IF($J1410="Not Paid by Tenant",0,INDEX('AMI Ref'!$K$9:$N$9,MATCH($J1410,{"Oil","Gas","Electric - Other","ELECTRIC - HEAT PUMP"},0))),0),"")</f>
        <v>0</v>
      </c>
      <c r="AJ1410" s="81">
        <f>_xlfn.IFNA(IF($D1410=5,IF($J1410="Not Paid by Tenant",0,INDEX('AMI Ref'!$K$10:$N$10,MATCH($J1410,{"Oil","Gas","Electric - Other","ELECTRIC - HEAT PUMP"},0))),0),"")</f>
        <v>0</v>
      </c>
      <c r="AK1410" s="128"/>
      <c r="AL1410" s="81" t="str">
        <f>_xlfn.IFNA(IF($D1410=0,IF($K1410="Not Paid by Tenant",0,INDEX('AMI Ref'!$O$5:$R$5,MATCH($K1410,{"Oil","Gas","Electric - Other","Electric ccASHP - split"},0))),0),"")</f>
        <v/>
      </c>
      <c r="AM1410" s="81">
        <f>_xlfn.IFNA(IF($D1410=1,IF($K1410="Not Paid by Tenant",0,INDEX('AMI Ref'!$O$6:$R$6,MATCH($K1410,{"Oil","Gas","Electric - Other","Electric ccASHP - split"},0))),0),"")</f>
        <v>0</v>
      </c>
      <c r="AN1410" s="81">
        <f>_xlfn.IFNA(IF($D1410=2,IF($K1410="Not Paid by Tenant",0,INDEX('AMI Ref'!$O$7:$R$7,MATCH($K1410,{"Oil","Gas","Electric - Other","Electric ccASHP - split"},0))),0),"")</f>
        <v>0</v>
      </c>
      <c r="AO1410" s="81">
        <f>_xlfn.IFNA(IF($D1410=3,IF($K1410="Not Paid by Tenant",0,INDEX('AMI Ref'!$O$8:$R$8,MATCH($K1410,{"Oil","Gas","Electric - Other","Electric ccASHP - split"},0))),0),"")</f>
        <v>0</v>
      </c>
      <c r="AP1410" s="81">
        <f>_xlfn.IFNA(IF($D1410=4,IF($K1410="Not Paid by Tenant",0,INDEX('AMI Ref'!$O$9:$R$9,MATCH($K1410,{"Oil","Gas","Electric - Other","Electric ccASHP - split"},0))),0),"")</f>
        <v>0</v>
      </c>
      <c r="AQ1410" s="81">
        <f>_xlfn.IFNA(IF($D1410=5,IF($K1410="Not Paid by Tenant",0,INDEX('AMI Ref'!$O$10:$R$10,MATCH($K1410,{"Oil","Gas","Electric - Other","Electric ccASHP - split"},0))),0),"")</f>
        <v>0</v>
      </c>
      <c r="AR1410" s="124">
        <f t="shared" si="188"/>
        <v>0</v>
      </c>
      <c r="AS1410" s="123" t="e">
        <f t="shared" si="189"/>
        <v>#N/A</v>
      </c>
    </row>
    <row r="1411" spans="1:45" x14ac:dyDescent="0.2">
      <c r="A1411" s="130">
        <v>1409</v>
      </c>
      <c r="B1411" s="177">
        <f>IF(OR(COUNTIF($B$2:$B1410,Input!$F1427)&lt;1,COUNTIF($O$2:$O1410,Input!$C1427)&lt;1),Input!F1427,0)</f>
        <v>0</v>
      </c>
      <c r="C1411" s="177">
        <f>IF(OR(COUNTIF($B$2:$B1410,Input!$F1427)&lt;1,COUNTIF($O$2:$O1410,Input!$C1427)&lt;1),Input!G1427,0)</f>
        <v>0</v>
      </c>
      <c r="D1411" s="177">
        <f>IF(OR(COUNTIF($B$2:$B1410,Input!$F1427)&lt;1,COUNTIF($O$2:$O1410,Input!$C1427)&lt;1),Input!H1427,0)</f>
        <v>0</v>
      </c>
      <c r="E1411" s="177">
        <f>IF(OR(COUNTIF($B$2:$B1410,Input!$F1427)&lt;1,COUNTIF($O$2:$O1410,Input!$C1427)&lt;1),Input!I1427,0)</f>
        <v>0</v>
      </c>
      <c r="F1411" s="177">
        <f>IF(OR(COUNTIF($B$2:$B1410,Input!$F1427)&lt;1,COUNTIF($O$2:$O1410,Input!$C1427)&lt;1),Input!J1427,0)</f>
        <v>0</v>
      </c>
      <c r="G1411" s="177">
        <f>IF(OR(COUNTIF($B$2:$B1410,Input!$F1427)&lt;1,COUNTIF($O$2:$O1410,Input!$C1427)&lt;1),Input!K1427,0)</f>
        <v>0</v>
      </c>
      <c r="H1411" s="177">
        <f>IF(OR(COUNTIF($B$2:$B1410,Input!$F1427)&lt;1,COUNTIF($O$2:$O1410,Input!$C1427)&lt;1),Input!L1427,0)</f>
        <v>0</v>
      </c>
      <c r="I1411" s="177">
        <f>IF(OR(COUNTIF($B$2:$B1410,Input!$F1427)&lt;1,COUNTIF($O$2:$O1410,Input!$C1427)&lt;1),Input!M1427,0)</f>
        <v>0</v>
      </c>
      <c r="J1411" s="177">
        <f>IF(OR(COUNTIF($B$2:$B1410,Input!$F1427)&lt;1,COUNTIF($O$2:$O1410,Input!$C1427)&lt;1),Input!N1427,0)</f>
        <v>0</v>
      </c>
      <c r="K1411" s="177">
        <f>IF(OR(COUNTIF($B$2:$B1410,Input!$F1427)&lt;1,COUNTIF($O$2:$O1410,Input!$C1427)&lt;1),Input!O1427,0)</f>
        <v>0</v>
      </c>
      <c r="L1411" s="177">
        <f>IF(OR(COUNTIF($B$2:$B1410,Input!$F1427)&lt;1,COUNTIF($O$2:$O1410,Input!$C1427)&lt;1),Input!P1427,0)</f>
        <v>0</v>
      </c>
      <c r="M1411" s="129" t="str">
        <f t="shared" si="184"/>
        <v/>
      </c>
      <c r="N1411" s="161">
        <f t="shared" si="182"/>
        <v>0</v>
      </c>
      <c r="O1411" s="168">
        <f>Input!C1427</f>
        <v>0</v>
      </c>
      <c r="P1411" s="168"/>
      <c r="R1411" s="131">
        <f t="shared" si="183"/>
        <v>0</v>
      </c>
      <c r="S1411" s="133" t="str">
        <f t="shared" si="185"/>
        <v xml:space="preserve"> </v>
      </c>
      <c r="T1411" s="133"/>
      <c r="U1411" s="132" t="str">
        <f>_xlfn.IFNA(IF($D1411=0,LOOKUP($F1411,{0.1,0.2,0.3,0.4,0.5,0.6,0.7,0.8,0.9,1},{22,34,46,58,70,82,94,106,118,130}),""),"")</f>
        <v/>
      </c>
      <c r="V1411" s="132" t="str">
        <f>_xlfn.IFNA(IF($D1411=1,LOOKUP($F1411,{0.1,0.2,0.3,0.4,0.5,0.6,0.7,0.8,0.9,1},{23,35,47,59,71,83,95,107,119,131}),""),"")</f>
        <v/>
      </c>
      <c r="W1411" s="132" t="str">
        <f>_xlfn.IFNA(IF($D1411=2,LOOKUP($F1411,{0.1,0.2,0.3,0.4,0.5,0.6,0.7,0.8,0.9,1},{24,36,48,60,72,84,96,108,120,132}),""),"")</f>
        <v/>
      </c>
      <c r="X1411" s="132" t="str">
        <f>_xlfn.IFNA(IF($D1411=3,LOOKUP($F1411,{0.1,0.2,0.3,0.4,0.5,0.6,0.7,0.8,0.9,1},{25,37,49,61,73,85,97,109,121,133}),""),"")</f>
        <v/>
      </c>
      <c r="Y1411" s="132" t="str">
        <f>_xlfn.IFNA(IF($D1411=4,LOOKUP($F1411,{0.1,0.2,0.3,0.4,0.5,0.6,0.7,0.8,0.9,1},{26,38,50,62,74,86,98,110,122,134}),""),"")</f>
        <v/>
      </c>
      <c r="Z1411" s="132" t="str">
        <f>_xlfn.IFNA(IF($D1411=5,LOOKUP($F1411,{0.1,0.2,0.3,0.4,0.5,0.6,0.7,0.8,0.9,1},{27,39,51,63,75,87,99,111,123,135}),""),"")</f>
        <v/>
      </c>
      <c r="AA1411" s="132">
        <f t="shared" si="186"/>
        <v>0</v>
      </c>
      <c r="AB1411" s="132" t="str">
        <f t="shared" si="187"/>
        <v>00</v>
      </c>
      <c r="AC1411" s="82" t="e">
        <f>VLOOKUP(AB1411,'AMI Ref'!T:U,2,FALSE)</f>
        <v>#N/A</v>
      </c>
      <c r="AD1411" s="124"/>
      <c r="AE1411" s="81" t="str">
        <f>_xlfn.IFNA(IF($D1411=0,IF($J1411="Not Paid by Tenant",0,INDEX('AMI Ref'!$K$5:$N$5,MATCH($J1411,{"Oil","Gas","Electric - Other","ELECTRIC - HEAT PUMP"},0))),0),"")</f>
        <v/>
      </c>
      <c r="AF1411" s="81">
        <f>_xlfn.IFNA(IF($D1411=1,IF($J1411="Not Paid by Tenant",0,INDEX('AMI Ref'!$K$6:$N$6,MATCH($J1411,{"Oil","Gas","Electric - Other","ELECTRIC - HEAT PUMP"},0))),0),"")</f>
        <v>0</v>
      </c>
      <c r="AG1411" s="81">
        <f>_xlfn.IFNA(IF($D1411=2,IF($J1411="Not Paid by Tenant",0,INDEX('AMI Ref'!$K$7:$N$7,MATCH($J1411,{"Oil","Gas","Electric - Other","ELECTRIC - HEAT PUMP"},0))),0),"")</f>
        <v>0</v>
      </c>
      <c r="AH1411" s="81">
        <f>_xlfn.IFNA(IF($D1411=3,IF($J1411="Not Paid by Tenant",0,INDEX('AMI Ref'!$K$8:$N$8,MATCH($J1411,{"Oil","Gas","Electric - Other","ELECTRIC - HEAT PUMP"},0))),0),"")</f>
        <v>0</v>
      </c>
      <c r="AI1411" s="81">
        <f>_xlfn.IFNA(IF($D1411=4,IF($J1411="Not Paid by Tenant",0,INDEX('AMI Ref'!$K$9:$N$9,MATCH($J1411,{"Oil","Gas","Electric - Other","ELECTRIC - HEAT PUMP"},0))),0),"")</f>
        <v>0</v>
      </c>
      <c r="AJ1411" s="81">
        <f>_xlfn.IFNA(IF($D1411=5,IF($J1411="Not Paid by Tenant",0,INDEX('AMI Ref'!$K$10:$N$10,MATCH($J1411,{"Oil","Gas","Electric - Other","ELECTRIC - HEAT PUMP"},0))),0),"")</f>
        <v>0</v>
      </c>
      <c r="AK1411" s="128"/>
      <c r="AL1411" s="81" t="str">
        <f>_xlfn.IFNA(IF($D1411=0,IF($K1411="Not Paid by Tenant",0,INDEX('AMI Ref'!$O$5:$R$5,MATCH($K1411,{"Oil","Gas","Electric - Other","Electric ccASHP - split"},0))),0),"")</f>
        <v/>
      </c>
      <c r="AM1411" s="81">
        <f>_xlfn.IFNA(IF($D1411=1,IF($K1411="Not Paid by Tenant",0,INDEX('AMI Ref'!$O$6:$R$6,MATCH($K1411,{"Oil","Gas","Electric - Other","Electric ccASHP - split"},0))),0),"")</f>
        <v>0</v>
      </c>
      <c r="AN1411" s="81">
        <f>_xlfn.IFNA(IF($D1411=2,IF($K1411="Not Paid by Tenant",0,INDEX('AMI Ref'!$O$7:$R$7,MATCH($K1411,{"Oil","Gas","Electric - Other","Electric ccASHP - split"},0))),0),"")</f>
        <v>0</v>
      </c>
      <c r="AO1411" s="81">
        <f>_xlfn.IFNA(IF($D1411=3,IF($K1411="Not Paid by Tenant",0,INDEX('AMI Ref'!$O$8:$R$8,MATCH($K1411,{"Oil","Gas","Electric - Other","Electric ccASHP - split"},0))),0),"")</f>
        <v>0</v>
      </c>
      <c r="AP1411" s="81">
        <f>_xlfn.IFNA(IF($D1411=4,IF($K1411="Not Paid by Tenant",0,INDEX('AMI Ref'!$O$9:$R$9,MATCH($K1411,{"Oil","Gas","Electric - Other","Electric ccASHP - split"},0))),0),"")</f>
        <v>0</v>
      </c>
      <c r="AQ1411" s="81">
        <f>_xlfn.IFNA(IF($D1411=5,IF($K1411="Not Paid by Tenant",0,INDEX('AMI Ref'!$O$10:$R$10,MATCH($K1411,{"Oil","Gas","Electric - Other","Electric ccASHP - split"},0))),0),"")</f>
        <v>0</v>
      </c>
      <c r="AR1411" s="124">
        <f t="shared" si="188"/>
        <v>0</v>
      </c>
      <c r="AS1411" s="123" t="e">
        <f t="shared" si="189"/>
        <v>#N/A</v>
      </c>
    </row>
    <row r="1412" spans="1:45" x14ac:dyDescent="0.2">
      <c r="A1412" s="130">
        <v>1410</v>
      </c>
      <c r="B1412" s="177">
        <f>IF(OR(COUNTIF($B$2:$B1411,Input!$F1428)&lt;1,COUNTIF($O$2:$O1411,Input!$C1428)&lt;1),Input!F1428,0)</f>
        <v>0</v>
      </c>
      <c r="C1412" s="177">
        <f>IF(OR(COUNTIF($B$2:$B1411,Input!$F1428)&lt;1,COUNTIF($O$2:$O1411,Input!$C1428)&lt;1),Input!G1428,0)</f>
        <v>0</v>
      </c>
      <c r="D1412" s="177">
        <f>IF(OR(COUNTIF($B$2:$B1411,Input!$F1428)&lt;1,COUNTIF($O$2:$O1411,Input!$C1428)&lt;1),Input!H1428,0)</f>
        <v>0</v>
      </c>
      <c r="E1412" s="177">
        <f>IF(OR(COUNTIF($B$2:$B1411,Input!$F1428)&lt;1,COUNTIF($O$2:$O1411,Input!$C1428)&lt;1),Input!I1428,0)</f>
        <v>0</v>
      </c>
      <c r="F1412" s="177">
        <f>IF(OR(COUNTIF($B$2:$B1411,Input!$F1428)&lt;1,COUNTIF($O$2:$O1411,Input!$C1428)&lt;1),Input!J1428,0)</f>
        <v>0</v>
      </c>
      <c r="G1412" s="177">
        <f>IF(OR(COUNTIF($B$2:$B1411,Input!$F1428)&lt;1,COUNTIF($O$2:$O1411,Input!$C1428)&lt;1),Input!K1428,0)</f>
        <v>0</v>
      </c>
      <c r="H1412" s="177">
        <f>IF(OR(COUNTIF($B$2:$B1411,Input!$F1428)&lt;1,COUNTIF($O$2:$O1411,Input!$C1428)&lt;1),Input!L1428,0)</f>
        <v>0</v>
      </c>
      <c r="I1412" s="177">
        <f>IF(OR(COUNTIF($B$2:$B1411,Input!$F1428)&lt;1,COUNTIF($O$2:$O1411,Input!$C1428)&lt;1),Input!M1428,0)</f>
        <v>0</v>
      </c>
      <c r="J1412" s="177">
        <f>IF(OR(COUNTIF($B$2:$B1411,Input!$F1428)&lt;1,COUNTIF($O$2:$O1411,Input!$C1428)&lt;1),Input!N1428,0)</f>
        <v>0</v>
      </c>
      <c r="K1412" s="177">
        <f>IF(OR(COUNTIF($B$2:$B1411,Input!$F1428)&lt;1,COUNTIF($O$2:$O1411,Input!$C1428)&lt;1),Input!O1428,0)</f>
        <v>0</v>
      </c>
      <c r="L1412" s="177">
        <f>IF(OR(COUNTIF($B$2:$B1411,Input!$F1428)&lt;1,COUNTIF($O$2:$O1411,Input!$C1428)&lt;1),Input!P1428,0)</f>
        <v>0</v>
      </c>
      <c r="M1412" s="129" t="str">
        <f t="shared" si="184"/>
        <v/>
      </c>
      <c r="N1412" s="161">
        <f t="shared" ref="N1412:N1475" si="190">IF(G1412&lt;=F1412,IF(G1412&gt;0%,G1412,F1412),F1412)</f>
        <v>0</v>
      </c>
      <c r="O1412" s="168">
        <f>Input!C1428</f>
        <v>0</v>
      </c>
      <c r="P1412" s="168"/>
      <c r="R1412" s="131">
        <f t="shared" ref="R1412:R1475" si="191">IF(AND($H1412="Not Paid by Tenant",$I1412="Not Paid by Tenant"),"E",IF(AND($H1412="Yes, No Elec. Stove",$I1412="Not Paid by Tenant"),"F",IF(AND($H1412="Not Paid by Tenant",$I1412="Yes"),"H",IF(AND($H1412="Yes, No Elec. Stove",$I1412="Yes"),"I", ))))</f>
        <v>0</v>
      </c>
      <c r="S1412" s="133" t="str">
        <f t="shared" si="185"/>
        <v xml:space="preserve"> </v>
      </c>
      <c r="T1412" s="133"/>
      <c r="U1412" s="132" t="str">
        <f>_xlfn.IFNA(IF($D1412=0,LOOKUP($F1412,{0.1,0.2,0.3,0.4,0.5,0.6,0.7,0.8,0.9,1},{22,34,46,58,70,82,94,106,118,130}),""),"")</f>
        <v/>
      </c>
      <c r="V1412" s="132" t="str">
        <f>_xlfn.IFNA(IF($D1412=1,LOOKUP($F1412,{0.1,0.2,0.3,0.4,0.5,0.6,0.7,0.8,0.9,1},{23,35,47,59,71,83,95,107,119,131}),""),"")</f>
        <v/>
      </c>
      <c r="W1412" s="132" t="str">
        <f>_xlfn.IFNA(IF($D1412=2,LOOKUP($F1412,{0.1,0.2,0.3,0.4,0.5,0.6,0.7,0.8,0.9,1},{24,36,48,60,72,84,96,108,120,132}),""),"")</f>
        <v/>
      </c>
      <c r="X1412" s="132" t="str">
        <f>_xlfn.IFNA(IF($D1412=3,LOOKUP($F1412,{0.1,0.2,0.3,0.4,0.5,0.6,0.7,0.8,0.9,1},{25,37,49,61,73,85,97,109,121,133}),""),"")</f>
        <v/>
      </c>
      <c r="Y1412" s="132" t="str">
        <f>_xlfn.IFNA(IF($D1412=4,LOOKUP($F1412,{0.1,0.2,0.3,0.4,0.5,0.6,0.7,0.8,0.9,1},{26,38,50,62,74,86,98,110,122,134}),""),"")</f>
        <v/>
      </c>
      <c r="Z1412" s="132" t="str">
        <f>_xlfn.IFNA(IF($D1412=5,LOOKUP($F1412,{0.1,0.2,0.3,0.4,0.5,0.6,0.7,0.8,0.9,1},{27,39,51,63,75,87,99,111,123,135}),""),"")</f>
        <v/>
      </c>
      <c r="AA1412" s="132">
        <f t="shared" si="186"/>
        <v>0</v>
      </c>
      <c r="AB1412" s="132" t="str">
        <f t="shared" si="187"/>
        <v>00</v>
      </c>
      <c r="AC1412" s="82" t="e">
        <f>VLOOKUP(AB1412,'AMI Ref'!T:U,2,FALSE)</f>
        <v>#N/A</v>
      </c>
      <c r="AD1412" s="124"/>
      <c r="AE1412" s="81" t="str">
        <f>_xlfn.IFNA(IF($D1412=0,IF($J1412="Not Paid by Tenant",0,INDEX('AMI Ref'!$K$5:$N$5,MATCH($J1412,{"Oil","Gas","Electric - Other","ELECTRIC - HEAT PUMP"},0))),0),"")</f>
        <v/>
      </c>
      <c r="AF1412" s="81">
        <f>_xlfn.IFNA(IF($D1412=1,IF($J1412="Not Paid by Tenant",0,INDEX('AMI Ref'!$K$6:$N$6,MATCH($J1412,{"Oil","Gas","Electric - Other","ELECTRIC - HEAT PUMP"},0))),0),"")</f>
        <v>0</v>
      </c>
      <c r="AG1412" s="81">
        <f>_xlfn.IFNA(IF($D1412=2,IF($J1412="Not Paid by Tenant",0,INDEX('AMI Ref'!$K$7:$N$7,MATCH($J1412,{"Oil","Gas","Electric - Other","ELECTRIC - HEAT PUMP"},0))),0),"")</f>
        <v>0</v>
      </c>
      <c r="AH1412" s="81">
        <f>_xlfn.IFNA(IF($D1412=3,IF($J1412="Not Paid by Tenant",0,INDEX('AMI Ref'!$K$8:$N$8,MATCH($J1412,{"Oil","Gas","Electric - Other","ELECTRIC - HEAT PUMP"},0))),0),"")</f>
        <v>0</v>
      </c>
      <c r="AI1412" s="81">
        <f>_xlfn.IFNA(IF($D1412=4,IF($J1412="Not Paid by Tenant",0,INDEX('AMI Ref'!$K$9:$N$9,MATCH($J1412,{"Oil","Gas","Electric - Other","ELECTRIC - HEAT PUMP"},0))),0),"")</f>
        <v>0</v>
      </c>
      <c r="AJ1412" s="81">
        <f>_xlfn.IFNA(IF($D1412=5,IF($J1412="Not Paid by Tenant",0,INDEX('AMI Ref'!$K$10:$N$10,MATCH($J1412,{"Oil","Gas","Electric - Other","ELECTRIC - HEAT PUMP"},0))),0),"")</f>
        <v>0</v>
      </c>
      <c r="AK1412" s="128"/>
      <c r="AL1412" s="81" t="str">
        <f>_xlfn.IFNA(IF($D1412=0,IF($K1412="Not Paid by Tenant",0,INDEX('AMI Ref'!$O$5:$R$5,MATCH($K1412,{"Oil","Gas","Electric - Other","Electric ccASHP - split"},0))),0),"")</f>
        <v/>
      </c>
      <c r="AM1412" s="81">
        <f>_xlfn.IFNA(IF($D1412=1,IF($K1412="Not Paid by Tenant",0,INDEX('AMI Ref'!$O$6:$R$6,MATCH($K1412,{"Oil","Gas","Electric - Other","Electric ccASHP - split"},0))),0),"")</f>
        <v>0</v>
      </c>
      <c r="AN1412" s="81">
        <f>_xlfn.IFNA(IF($D1412=2,IF($K1412="Not Paid by Tenant",0,INDEX('AMI Ref'!$O$7:$R$7,MATCH($K1412,{"Oil","Gas","Electric - Other","Electric ccASHP - split"},0))),0),"")</f>
        <v>0</v>
      </c>
      <c r="AO1412" s="81">
        <f>_xlfn.IFNA(IF($D1412=3,IF($K1412="Not Paid by Tenant",0,INDEX('AMI Ref'!$O$8:$R$8,MATCH($K1412,{"Oil","Gas","Electric - Other","Electric ccASHP - split"},0))),0),"")</f>
        <v>0</v>
      </c>
      <c r="AP1412" s="81">
        <f>_xlfn.IFNA(IF($D1412=4,IF($K1412="Not Paid by Tenant",0,INDEX('AMI Ref'!$O$9:$R$9,MATCH($K1412,{"Oil","Gas","Electric - Other","Electric ccASHP - split"},0))),0),"")</f>
        <v>0</v>
      </c>
      <c r="AQ1412" s="81">
        <f>_xlfn.IFNA(IF($D1412=5,IF($K1412="Not Paid by Tenant",0,INDEX('AMI Ref'!$O$10:$R$10,MATCH($K1412,{"Oil","Gas","Electric - Other","Electric ccASHP - split"},0))),0),"")</f>
        <v>0</v>
      </c>
      <c r="AR1412" s="124">
        <f t="shared" si="188"/>
        <v>0</v>
      </c>
      <c r="AS1412" s="123" t="e">
        <f t="shared" si="189"/>
        <v>#N/A</v>
      </c>
    </row>
    <row r="1413" spans="1:45" x14ac:dyDescent="0.2">
      <c r="A1413" s="130">
        <v>1411</v>
      </c>
      <c r="B1413" s="177">
        <f>IF(OR(COUNTIF($B$2:$B1412,Input!$F1429)&lt;1,COUNTIF($O$2:$O1412,Input!$C1429)&lt;1),Input!F1429,0)</f>
        <v>0</v>
      </c>
      <c r="C1413" s="177">
        <f>IF(OR(COUNTIF($B$2:$B1412,Input!$F1429)&lt;1,COUNTIF($O$2:$O1412,Input!$C1429)&lt;1),Input!G1429,0)</f>
        <v>0</v>
      </c>
      <c r="D1413" s="177">
        <f>IF(OR(COUNTIF($B$2:$B1412,Input!$F1429)&lt;1,COUNTIF($O$2:$O1412,Input!$C1429)&lt;1),Input!H1429,0)</f>
        <v>0</v>
      </c>
      <c r="E1413" s="177">
        <f>IF(OR(COUNTIF($B$2:$B1412,Input!$F1429)&lt;1,COUNTIF($O$2:$O1412,Input!$C1429)&lt;1),Input!I1429,0)</f>
        <v>0</v>
      </c>
      <c r="F1413" s="177">
        <f>IF(OR(COUNTIF($B$2:$B1412,Input!$F1429)&lt;1,COUNTIF($O$2:$O1412,Input!$C1429)&lt;1),Input!J1429,0)</f>
        <v>0</v>
      </c>
      <c r="G1413" s="177">
        <f>IF(OR(COUNTIF($B$2:$B1412,Input!$F1429)&lt;1,COUNTIF($O$2:$O1412,Input!$C1429)&lt;1),Input!K1429,0)</f>
        <v>0</v>
      </c>
      <c r="H1413" s="177">
        <f>IF(OR(COUNTIF($B$2:$B1412,Input!$F1429)&lt;1,COUNTIF($O$2:$O1412,Input!$C1429)&lt;1),Input!L1429,0)</f>
        <v>0</v>
      </c>
      <c r="I1413" s="177">
        <f>IF(OR(COUNTIF($B$2:$B1412,Input!$F1429)&lt;1,COUNTIF($O$2:$O1412,Input!$C1429)&lt;1),Input!M1429,0)</f>
        <v>0</v>
      </c>
      <c r="J1413" s="177">
        <f>IF(OR(COUNTIF($B$2:$B1412,Input!$F1429)&lt;1,COUNTIF($O$2:$O1412,Input!$C1429)&lt;1),Input!N1429,0)</f>
        <v>0</v>
      </c>
      <c r="K1413" s="177">
        <f>IF(OR(COUNTIF($B$2:$B1412,Input!$F1429)&lt;1,COUNTIF($O$2:$O1412,Input!$C1429)&lt;1),Input!O1429,0)</f>
        <v>0</v>
      </c>
      <c r="L1413" s="177">
        <f>IF(OR(COUNTIF($B$2:$B1412,Input!$F1429)&lt;1,COUNTIF($O$2:$O1412,Input!$C1429)&lt;1),Input!P1429,0)</f>
        <v>0</v>
      </c>
      <c r="M1413" s="129" t="str">
        <f t="shared" si="184"/>
        <v/>
      </c>
      <c r="N1413" s="161">
        <f t="shared" si="190"/>
        <v>0</v>
      </c>
      <c r="O1413" s="168">
        <f>Input!C1429</f>
        <v>0</v>
      </c>
      <c r="P1413" s="168"/>
      <c r="R1413" s="131">
        <f t="shared" si="191"/>
        <v>0</v>
      </c>
      <c r="S1413" s="133" t="str">
        <f t="shared" si="185"/>
        <v xml:space="preserve"> </v>
      </c>
      <c r="T1413" s="133"/>
      <c r="U1413" s="132" t="str">
        <f>_xlfn.IFNA(IF($D1413=0,LOOKUP($F1413,{0.1,0.2,0.3,0.4,0.5,0.6,0.7,0.8,0.9,1},{22,34,46,58,70,82,94,106,118,130}),""),"")</f>
        <v/>
      </c>
      <c r="V1413" s="132" t="str">
        <f>_xlfn.IFNA(IF($D1413=1,LOOKUP($F1413,{0.1,0.2,0.3,0.4,0.5,0.6,0.7,0.8,0.9,1},{23,35,47,59,71,83,95,107,119,131}),""),"")</f>
        <v/>
      </c>
      <c r="W1413" s="132" t="str">
        <f>_xlfn.IFNA(IF($D1413=2,LOOKUP($F1413,{0.1,0.2,0.3,0.4,0.5,0.6,0.7,0.8,0.9,1},{24,36,48,60,72,84,96,108,120,132}),""),"")</f>
        <v/>
      </c>
      <c r="X1413" s="132" t="str">
        <f>_xlfn.IFNA(IF($D1413=3,LOOKUP($F1413,{0.1,0.2,0.3,0.4,0.5,0.6,0.7,0.8,0.9,1},{25,37,49,61,73,85,97,109,121,133}),""),"")</f>
        <v/>
      </c>
      <c r="Y1413" s="132" t="str">
        <f>_xlfn.IFNA(IF($D1413=4,LOOKUP($F1413,{0.1,0.2,0.3,0.4,0.5,0.6,0.7,0.8,0.9,1},{26,38,50,62,74,86,98,110,122,134}),""),"")</f>
        <v/>
      </c>
      <c r="Z1413" s="132" t="str">
        <f>_xlfn.IFNA(IF($D1413=5,LOOKUP($F1413,{0.1,0.2,0.3,0.4,0.5,0.6,0.7,0.8,0.9,1},{27,39,51,63,75,87,99,111,123,135}),""),"")</f>
        <v/>
      </c>
      <c r="AA1413" s="132">
        <f t="shared" si="186"/>
        <v>0</v>
      </c>
      <c r="AB1413" s="132" t="str">
        <f t="shared" si="187"/>
        <v>00</v>
      </c>
      <c r="AC1413" s="82" t="e">
        <f>VLOOKUP(AB1413,'AMI Ref'!T:U,2,FALSE)</f>
        <v>#N/A</v>
      </c>
      <c r="AD1413" s="124"/>
      <c r="AE1413" s="81" t="str">
        <f>_xlfn.IFNA(IF($D1413=0,IF($J1413="Not Paid by Tenant",0,INDEX('AMI Ref'!$K$5:$N$5,MATCH($J1413,{"Oil","Gas","Electric - Other","ELECTRIC - HEAT PUMP"},0))),0),"")</f>
        <v/>
      </c>
      <c r="AF1413" s="81">
        <f>_xlfn.IFNA(IF($D1413=1,IF($J1413="Not Paid by Tenant",0,INDEX('AMI Ref'!$K$6:$N$6,MATCH($J1413,{"Oil","Gas","Electric - Other","ELECTRIC - HEAT PUMP"},0))),0),"")</f>
        <v>0</v>
      </c>
      <c r="AG1413" s="81">
        <f>_xlfn.IFNA(IF($D1413=2,IF($J1413="Not Paid by Tenant",0,INDEX('AMI Ref'!$K$7:$N$7,MATCH($J1413,{"Oil","Gas","Electric - Other","ELECTRIC - HEAT PUMP"},0))),0),"")</f>
        <v>0</v>
      </c>
      <c r="AH1413" s="81">
        <f>_xlfn.IFNA(IF($D1413=3,IF($J1413="Not Paid by Tenant",0,INDEX('AMI Ref'!$K$8:$N$8,MATCH($J1413,{"Oil","Gas","Electric - Other","ELECTRIC - HEAT PUMP"},0))),0),"")</f>
        <v>0</v>
      </c>
      <c r="AI1413" s="81">
        <f>_xlfn.IFNA(IF($D1413=4,IF($J1413="Not Paid by Tenant",0,INDEX('AMI Ref'!$K$9:$N$9,MATCH($J1413,{"Oil","Gas","Electric - Other","ELECTRIC - HEAT PUMP"},0))),0),"")</f>
        <v>0</v>
      </c>
      <c r="AJ1413" s="81">
        <f>_xlfn.IFNA(IF($D1413=5,IF($J1413="Not Paid by Tenant",0,INDEX('AMI Ref'!$K$10:$N$10,MATCH($J1413,{"Oil","Gas","Electric - Other","ELECTRIC - HEAT PUMP"},0))),0),"")</f>
        <v>0</v>
      </c>
      <c r="AK1413" s="128"/>
      <c r="AL1413" s="81" t="str">
        <f>_xlfn.IFNA(IF($D1413=0,IF($K1413="Not Paid by Tenant",0,INDEX('AMI Ref'!$O$5:$R$5,MATCH($K1413,{"Oil","Gas","Electric - Other","Electric ccASHP - split"},0))),0),"")</f>
        <v/>
      </c>
      <c r="AM1413" s="81">
        <f>_xlfn.IFNA(IF($D1413=1,IF($K1413="Not Paid by Tenant",0,INDEX('AMI Ref'!$O$6:$R$6,MATCH($K1413,{"Oil","Gas","Electric - Other","Electric ccASHP - split"},0))),0),"")</f>
        <v>0</v>
      </c>
      <c r="AN1413" s="81">
        <f>_xlfn.IFNA(IF($D1413=2,IF($K1413="Not Paid by Tenant",0,INDEX('AMI Ref'!$O$7:$R$7,MATCH($K1413,{"Oil","Gas","Electric - Other","Electric ccASHP - split"},0))),0),"")</f>
        <v>0</v>
      </c>
      <c r="AO1413" s="81">
        <f>_xlfn.IFNA(IF($D1413=3,IF($K1413="Not Paid by Tenant",0,INDEX('AMI Ref'!$O$8:$R$8,MATCH($K1413,{"Oil","Gas","Electric - Other","Electric ccASHP - split"},0))),0),"")</f>
        <v>0</v>
      </c>
      <c r="AP1413" s="81">
        <f>_xlfn.IFNA(IF($D1413=4,IF($K1413="Not Paid by Tenant",0,INDEX('AMI Ref'!$O$9:$R$9,MATCH($K1413,{"Oil","Gas","Electric - Other","Electric ccASHP - split"},0))),0),"")</f>
        <v>0</v>
      </c>
      <c r="AQ1413" s="81">
        <f>_xlfn.IFNA(IF($D1413=5,IF($K1413="Not Paid by Tenant",0,INDEX('AMI Ref'!$O$10:$R$10,MATCH($K1413,{"Oil","Gas","Electric - Other","Electric ccASHP - split"},0))),0),"")</f>
        <v>0</v>
      </c>
      <c r="AR1413" s="124">
        <f t="shared" si="188"/>
        <v>0</v>
      </c>
      <c r="AS1413" s="123" t="e">
        <f t="shared" si="189"/>
        <v>#N/A</v>
      </c>
    </row>
    <row r="1414" spans="1:45" x14ac:dyDescent="0.2">
      <c r="A1414" s="130">
        <v>1412</v>
      </c>
      <c r="B1414" s="177">
        <f>IF(OR(COUNTIF($B$2:$B1413,Input!$F1430)&lt;1,COUNTIF($O$2:$O1413,Input!$C1430)&lt;1),Input!F1430,0)</f>
        <v>0</v>
      </c>
      <c r="C1414" s="177">
        <f>IF(OR(COUNTIF($B$2:$B1413,Input!$F1430)&lt;1,COUNTIF($O$2:$O1413,Input!$C1430)&lt;1),Input!G1430,0)</f>
        <v>0</v>
      </c>
      <c r="D1414" s="177">
        <f>IF(OR(COUNTIF($B$2:$B1413,Input!$F1430)&lt;1,COUNTIF($O$2:$O1413,Input!$C1430)&lt;1),Input!H1430,0)</f>
        <v>0</v>
      </c>
      <c r="E1414" s="177">
        <f>IF(OR(COUNTIF($B$2:$B1413,Input!$F1430)&lt;1,COUNTIF($O$2:$O1413,Input!$C1430)&lt;1),Input!I1430,0)</f>
        <v>0</v>
      </c>
      <c r="F1414" s="177">
        <f>IF(OR(COUNTIF($B$2:$B1413,Input!$F1430)&lt;1,COUNTIF($O$2:$O1413,Input!$C1430)&lt;1),Input!J1430,0)</f>
        <v>0</v>
      </c>
      <c r="G1414" s="177">
        <f>IF(OR(COUNTIF($B$2:$B1413,Input!$F1430)&lt;1,COUNTIF($O$2:$O1413,Input!$C1430)&lt;1),Input!K1430,0)</f>
        <v>0</v>
      </c>
      <c r="H1414" s="177">
        <f>IF(OR(COUNTIF($B$2:$B1413,Input!$F1430)&lt;1,COUNTIF($O$2:$O1413,Input!$C1430)&lt;1),Input!L1430,0)</f>
        <v>0</v>
      </c>
      <c r="I1414" s="177">
        <f>IF(OR(COUNTIF($B$2:$B1413,Input!$F1430)&lt;1,COUNTIF($O$2:$O1413,Input!$C1430)&lt;1),Input!M1430,0)</f>
        <v>0</v>
      </c>
      <c r="J1414" s="177">
        <f>IF(OR(COUNTIF($B$2:$B1413,Input!$F1430)&lt;1,COUNTIF($O$2:$O1413,Input!$C1430)&lt;1),Input!N1430,0)</f>
        <v>0</v>
      </c>
      <c r="K1414" s="177">
        <f>IF(OR(COUNTIF($B$2:$B1413,Input!$F1430)&lt;1,COUNTIF($O$2:$O1413,Input!$C1430)&lt;1),Input!O1430,0)</f>
        <v>0</v>
      </c>
      <c r="L1414" s="177">
        <f>IF(OR(COUNTIF($B$2:$B1413,Input!$F1430)&lt;1,COUNTIF($O$2:$O1413,Input!$C1430)&lt;1),Input!P1430,0)</f>
        <v>0</v>
      </c>
      <c r="M1414" s="129" t="str">
        <f t="shared" si="184"/>
        <v/>
      </c>
      <c r="N1414" s="161">
        <f t="shared" si="190"/>
        <v>0</v>
      </c>
      <c r="O1414" s="168">
        <f>Input!C1430</f>
        <v>0</v>
      </c>
      <c r="P1414" s="168"/>
      <c r="R1414" s="131">
        <f t="shared" si="191"/>
        <v>0</v>
      </c>
      <c r="S1414" s="133" t="str">
        <f t="shared" si="185"/>
        <v xml:space="preserve"> </v>
      </c>
      <c r="T1414" s="133"/>
      <c r="U1414" s="132" t="str">
        <f>_xlfn.IFNA(IF($D1414=0,LOOKUP($F1414,{0.1,0.2,0.3,0.4,0.5,0.6,0.7,0.8,0.9,1},{22,34,46,58,70,82,94,106,118,130}),""),"")</f>
        <v/>
      </c>
      <c r="V1414" s="132" t="str">
        <f>_xlfn.IFNA(IF($D1414=1,LOOKUP($F1414,{0.1,0.2,0.3,0.4,0.5,0.6,0.7,0.8,0.9,1},{23,35,47,59,71,83,95,107,119,131}),""),"")</f>
        <v/>
      </c>
      <c r="W1414" s="132" t="str">
        <f>_xlfn.IFNA(IF($D1414=2,LOOKUP($F1414,{0.1,0.2,0.3,0.4,0.5,0.6,0.7,0.8,0.9,1},{24,36,48,60,72,84,96,108,120,132}),""),"")</f>
        <v/>
      </c>
      <c r="X1414" s="132" t="str">
        <f>_xlfn.IFNA(IF($D1414=3,LOOKUP($F1414,{0.1,0.2,0.3,0.4,0.5,0.6,0.7,0.8,0.9,1},{25,37,49,61,73,85,97,109,121,133}),""),"")</f>
        <v/>
      </c>
      <c r="Y1414" s="132" t="str">
        <f>_xlfn.IFNA(IF($D1414=4,LOOKUP($F1414,{0.1,0.2,0.3,0.4,0.5,0.6,0.7,0.8,0.9,1},{26,38,50,62,74,86,98,110,122,134}),""),"")</f>
        <v/>
      </c>
      <c r="Z1414" s="132" t="str">
        <f>_xlfn.IFNA(IF($D1414=5,LOOKUP($F1414,{0.1,0.2,0.3,0.4,0.5,0.6,0.7,0.8,0.9,1},{27,39,51,63,75,87,99,111,123,135}),""),"")</f>
        <v/>
      </c>
      <c r="AA1414" s="132">
        <f t="shared" si="186"/>
        <v>0</v>
      </c>
      <c r="AB1414" s="132" t="str">
        <f t="shared" si="187"/>
        <v>00</v>
      </c>
      <c r="AC1414" s="82" t="e">
        <f>VLOOKUP(AB1414,'AMI Ref'!T:U,2,FALSE)</f>
        <v>#N/A</v>
      </c>
      <c r="AD1414" s="124"/>
      <c r="AE1414" s="81" t="str">
        <f>_xlfn.IFNA(IF($D1414=0,IF($J1414="Not Paid by Tenant",0,INDEX('AMI Ref'!$K$5:$N$5,MATCH($J1414,{"Oil","Gas","Electric - Other","ELECTRIC - HEAT PUMP"},0))),0),"")</f>
        <v/>
      </c>
      <c r="AF1414" s="81">
        <f>_xlfn.IFNA(IF($D1414=1,IF($J1414="Not Paid by Tenant",0,INDEX('AMI Ref'!$K$6:$N$6,MATCH($J1414,{"Oil","Gas","Electric - Other","ELECTRIC - HEAT PUMP"},0))),0),"")</f>
        <v>0</v>
      </c>
      <c r="AG1414" s="81">
        <f>_xlfn.IFNA(IF($D1414=2,IF($J1414="Not Paid by Tenant",0,INDEX('AMI Ref'!$K$7:$N$7,MATCH($J1414,{"Oil","Gas","Electric - Other","ELECTRIC - HEAT PUMP"},0))),0),"")</f>
        <v>0</v>
      </c>
      <c r="AH1414" s="81">
        <f>_xlfn.IFNA(IF($D1414=3,IF($J1414="Not Paid by Tenant",0,INDEX('AMI Ref'!$K$8:$N$8,MATCH($J1414,{"Oil","Gas","Electric - Other","ELECTRIC - HEAT PUMP"},0))),0),"")</f>
        <v>0</v>
      </c>
      <c r="AI1414" s="81">
        <f>_xlfn.IFNA(IF($D1414=4,IF($J1414="Not Paid by Tenant",0,INDEX('AMI Ref'!$K$9:$N$9,MATCH($J1414,{"Oil","Gas","Electric - Other","ELECTRIC - HEAT PUMP"},0))),0),"")</f>
        <v>0</v>
      </c>
      <c r="AJ1414" s="81">
        <f>_xlfn.IFNA(IF($D1414=5,IF($J1414="Not Paid by Tenant",0,INDEX('AMI Ref'!$K$10:$N$10,MATCH($J1414,{"Oil","Gas","Electric - Other","ELECTRIC - HEAT PUMP"},0))),0),"")</f>
        <v>0</v>
      </c>
      <c r="AK1414" s="128"/>
      <c r="AL1414" s="81" t="str">
        <f>_xlfn.IFNA(IF($D1414=0,IF($K1414="Not Paid by Tenant",0,INDEX('AMI Ref'!$O$5:$R$5,MATCH($K1414,{"Oil","Gas","Electric - Other","Electric ccASHP - split"},0))),0),"")</f>
        <v/>
      </c>
      <c r="AM1414" s="81">
        <f>_xlfn.IFNA(IF($D1414=1,IF($K1414="Not Paid by Tenant",0,INDEX('AMI Ref'!$O$6:$R$6,MATCH($K1414,{"Oil","Gas","Electric - Other","Electric ccASHP - split"},0))),0),"")</f>
        <v>0</v>
      </c>
      <c r="AN1414" s="81">
        <f>_xlfn.IFNA(IF($D1414=2,IF($K1414="Not Paid by Tenant",0,INDEX('AMI Ref'!$O$7:$R$7,MATCH($K1414,{"Oil","Gas","Electric - Other","Electric ccASHP - split"},0))),0),"")</f>
        <v>0</v>
      </c>
      <c r="AO1414" s="81">
        <f>_xlfn.IFNA(IF($D1414=3,IF($K1414="Not Paid by Tenant",0,INDEX('AMI Ref'!$O$8:$R$8,MATCH($K1414,{"Oil","Gas","Electric - Other","Electric ccASHP - split"},0))),0),"")</f>
        <v>0</v>
      </c>
      <c r="AP1414" s="81">
        <f>_xlfn.IFNA(IF($D1414=4,IF($K1414="Not Paid by Tenant",0,INDEX('AMI Ref'!$O$9:$R$9,MATCH($K1414,{"Oil","Gas","Electric - Other","Electric ccASHP - split"},0))),0),"")</f>
        <v>0</v>
      </c>
      <c r="AQ1414" s="81">
        <f>_xlfn.IFNA(IF($D1414=5,IF($K1414="Not Paid by Tenant",0,INDEX('AMI Ref'!$O$10:$R$10,MATCH($K1414,{"Oil","Gas","Electric - Other","Electric ccASHP - split"},0))),0),"")</f>
        <v>0</v>
      </c>
      <c r="AR1414" s="124">
        <f t="shared" si="188"/>
        <v>0</v>
      </c>
      <c r="AS1414" s="123" t="e">
        <f t="shared" si="189"/>
        <v>#N/A</v>
      </c>
    </row>
    <row r="1415" spans="1:45" x14ac:dyDescent="0.2">
      <c r="A1415" s="130">
        <v>1413</v>
      </c>
      <c r="B1415" s="177">
        <f>IF(OR(COUNTIF($B$2:$B1414,Input!$F1431)&lt;1,COUNTIF($O$2:$O1414,Input!$C1431)&lt;1),Input!F1431,0)</f>
        <v>0</v>
      </c>
      <c r="C1415" s="177">
        <f>IF(OR(COUNTIF($B$2:$B1414,Input!$F1431)&lt;1,COUNTIF($O$2:$O1414,Input!$C1431)&lt;1),Input!G1431,0)</f>
        <v>0</v>
      </c>
      <c r="D1415" s="177">
        <f>IF(OR(COUNTIF($B$2:$B1414,Input!$F1431)&lt;1,COUNTIF($O$2:$O1414,Input!$C1431)&lt;1),Input!H1431,0)</f>
        <v>0</v>
      </c>
      <c r="E1415" s="177">
        <f>IF(OR(COUNTIF($B$2:$B1414,Input!$F1431)&lt;1,COUNTIF($O$2:$O1414,Input!$C1431)&lt;1),Input!I1431,0)</f>
        <v>0</v>
      </c>
      <c r="F1415" s="177">
        <f>IF(OR(COUNTIF($B$2:$B1414,Input!$F1431)&lt;1,COUNTIF($O$2:$O1414,Input!$C1431)&lt;1),Input!J1431,0)</f>
        <v>0</v>
      </c>
      <c r="G1415" s="177">
        <f>IF(OR(COUNTIF($B$2:$B1414,Input!$F1431)&lt;1,COUNTIF($O$2:$O1414,Input!$C1431)&lt;1),Input!K1431,0)</f>
        <v>0</v>
      </c>
      <c r="H1415" s="177">
        <f>IF(OR(COUNTIF($B$2:$B1414,Input!$F1431)&lt;1,COUNTIF($O$2:$O1414,Input!$C1431)&lt;1),Input!L1431,0)</f>
        <v>0</v>
      </c>
      <c r="I1415" s="177">
        <f>IF(OR(COUNTIF($B$2:$B1414,Input!$F1431)&lt;1,COUNTIF($O$2:$O1414,Input!$C1431)&lt;1),Input!M1431,0)</f>
        <v>0</v>
      </c>
      <c r="J1415" s="177">
        <f>IF(OR(COUNTIF($B$2:$B1414,Input!$F1431)&lt;1,COUNTIF($O$2:$O1414,Input!$C1431)&lt;1),Input!N1431,0)</f>
        <v>0</v>
      </c>
      <c r="K1415" s="177">
        <f>IF(OR(COUNTIF($B$2:$B1414,Input!$F1431)&lt;1,COUNTIF($O$2:$O1414,Input!$C1431)&lt;1),Input!O1431,0)</f>
        <v>0</v>
      </c>
      <c r="L1415" s="177">
        <f>IF(OR(COUNTIF($B$2:$B1414,Input!$F1431)&lt;1,COUNTIF($O$2:$O1414,Input!$C1431)&lt;1),Input!P1431,0)</f>
        <v>0</v>
      </c>
      <c r="M1415" s="129" t="str">
        <f t="shared" si="184"/>
        <v/>
      </c>
      <c r="N1415" s="161">
        <f t="shared" si="190"/>
        <v>0</v>
      </c>
      <c r="O1415" s="168">
        <f>Input!C1431</f>
        <v>0</v>
      </c>
      <c r="P1415" s="168"/>
      <c r="R1415" s="131">
        <f t="shared" si="191"/>
        <v>0</v>
      </c>
      <c r="S1415" s="133" t="str">
        <f t="shared" si="185"/>
        <v xml:space="preserve"> </v>
      </c>
      <c r="T1415" s="133"/>
      <c r="U1415" s="132" t="str">
        <f>_xlfn.IFNA(IF($D1415=0,LOOKUP($F1415,{0.1,0.2,0.3,0.4,0.5,0.6,0.7,0.8,0.9,1},{22,34,46,58,70,82,94,106,118,130}),""),"")</f>
        <v/>
      </c>
      <c r="V1415" s="132" t="str">
        <f>_xlfn.IFNA(IF($D1415=1,LOOKUP($F1415,{0.1,0.2,0.3,0.4,0.5,0.6,0.7,0.8,0.9,1},{23,35,47,59,71,83,95,107,119,131}),""),"")</f>
        <v/>
      </c>
      <c r="W1415" s="132" t="str">
        <f>_xlfn.IFNA(IF($D1415=2,LOOKUP($F1415,{0.1,0.2,0.3,0.4,0.5,0.6,0.7,0.8,0.9,1},{24,36,48,60,72,84,96,108,120,132}),""),"")</f>
        <v/>
      </c>
      <c r="X1415" s="132" t="str">
        <f>_xlfn.IFNA(IF($D1415=3,LOOKUP($F1415,{0.1,0.2,0.3,0.4,0.5,0.6,0.7,0.8,0.9,1},{25,37,49,61,73,85,97,109,121,133}),""),"")</f>
        <v/>
      </c>
      <c r="Y1415" s="132" t="str">
        <f>_xlfn.IFNA(IF($D1415=4,LOOKUP($F1415,{0.1,0.2,0.3,0.4,0.5,0.6,0.7,0.8,0.9,1},{26,38,50,62,74,86,98,110,122,134}),""),"")</f>
        <v/>
      </c>
      <c r="Z1415" s="132" t="str">
        <f>_xlfn.IFNA(IF($D1415=5,LOOKUP($F1415,{0.1,0.2,0.3,0.4,0.5,0.6,0.7,0.8,0.9,1},{27,39,51,63,75,87,99,111,123,135}),""),"")</f>
        <v/>
      </c>
      <c r="AA1415" s="132">
        <f t="shared" si="186"/>
        <v>0</v>
      </c>
      <c r="AB1415" s="132" t="str">
        <f t="shared" si="187"/>
        <v>00</v>
      </c>
      <c r="AC1415" s="82" t="e">
        <f>VLOOKUP(AB1415,'AMI Ref'!T:U,2,FALSE)</f>
        <v>#N/A</v>
      </c>
      <c r="AD1415" s="124"/>
      <c r="AE1415" s="81" t="str">
        <f>_xlfn.IFNA(IF($D1415=0,IF($J1415="Not Paid by Tenant",0,INDEX('AMI Ref'!$K$5:$N$5,MATCH($J1415,{"Oil","Gas","Electric - Other","ELECTRIC - HEAT PUMP"},0))),0),"")</f>
        <v/>
      </c>
      <c r="AF1415" s="81">
        <f>_xlfn.IFNA(IF($D1415=1,IF($J1415="Not Paid by Tenant",0,INDEX('AMI Ref'!$K$6:$N$6,MATCH($J1415,{"Oil","Gas","Electric - Other","ELECTRIC - HEAT PUMP"},0))),0),"")</f>
        <v>0</v>
      </c>
      <c r="AG1415" s="81">
        <f>_xlfn.IFNA(IF($D1415=2,IF($J1415="Not Paid by Tenant",0,INDEX('AMI Ref'!$K$7:$N$7,MATCH($J1415,{"Oil","Gas","Electric - Other","ELECTRIC - HEAT PUMP"},0))),0),"")</f>
        <v>0</v>
      </c>
      <c r="AH1415" s="81">
        <f>_xlfn.IFNA(IF($D1415=3,IF($J1415="Not Paid by Tenant",0,INDEX('AMI Ref'!$K$8:$N$8,MATCH($J1415,{"Oil","Gas","Electric - Other","ELECTRIC - HEAT PUMP"},0))),0),"")</f>
        <v>0</v>
      </c>
      <c r="AI1415" s="81">
        <f>_xlfn.IFNA(IF($D1415=4,IF($J1415="Not Paid by Tenant",0,INDEX('AMI Ref'!$K$9:$N$9,MATCH($J1415,{"Oil","Gas","Electric - Other","ELECTRIC - HEAT PUMP"},0))),0),"")</f>
        <v>0</v>
      </c>
      <c r="AJ1415" s="81">
        <f>_xlfn.IFNA(IF($D1415=5,IF($J1415="Not Paid by Tenant",0,INDEX('AMI Ref'!$K$10:$N$10,MATCH($J1415,{"Oil","Gas","Electric - Other","ELECTRIC - HEAT PUMP"},0))),0),"")</f>
        <v>0</v>
      </c>
      <c r="AK1415" s="128"/>
      <c r="AL1415" s="81" t="str">
        <f>_xlfn.IFNA(IF($D1415=0,IF($K1415="Not Paid by Tenant",0,INDEX('AMI Ref'!$O$5:$R$5,MATCH($K1415,{"Oil","Gas","Electric - Other","Electric ccASHP - split"},0))),0),"")</f>
        <v/>
      </c>
      <c r="AM1415" s="81">
        <f>_xlfn.IFNA(IF($D1415=1,IF($K1415="Not Paid by Tenant",0,INDEX('AMI Ref'!$O$6:$R$6,MATCH($K1415,{"Oil","Gas","Electric - Other","Electric ccASHP - split"},0))),0),"")</f>
        <v>0</v>
      </c>
      <c r="AN1415" s="81">
        <f>_xlfn.IFNA(IF($D1415=2,IF($K1415="Not Paid by Tenant",0,INDEX('AMI Ref'!$O$7:$R$7,MATCH($K1415,{"Oil","Gas","Electric - Other","Electric ccASHP - split"},0))),0),"")</f>
        <v>0</v>
      </c>
      <c r="AO1415" s="81">
        <f>_xlfn.IFNA(IF($D1415=3,IF($K1415="Not Paid by Tenant",0,INDEX('AMI Ref'!$O$8:$R$8,MATCH($K1415,{"Oil","Gas","Electric - Other","Electric ccASHP - split"},0))),0),"")</f>
        <v>0</v>
      </c>
      <c r="AP1415" s="81">
        <f>_xlfn.IFNA(IF($D1415=4,IF($K1415="Not Paid by Tenant",0,INDEX('AMI Ref'!$O$9:$R$9,MATCH($K1415,{"Oil","Gas","Electric - Other","Electric ccASHP - split"},0))),0),"")</f>
        <v>0</v>
      </c>
      <c r="AQ1415" s="81">
        <f>_xlfn.IFNA(IF($D1415=5,IF($K1415="Not Paid by Tenant",0,INDEX('AMI Ref'!$O$10:$R$10,MATCH($K1415,{"Oil","Gas","Electric - Other","Electric ccASHP - split"},0))),0),"")</f>
        <v>0</v>
      </c>
      <c r="AR1415" s="124">
        <f t="shared" si="188"/>
        <v>0</v>
      </c>
      <c r="AS1415" s="123" t="e">
        <f t="shared" si="189"/>
        <v>#N/A</v>
      </c>
    </row>
    <row r="1416" spans="1:45" x14ac:dyDescent="0.2">
      <c r="A1416" s="130">
        <v>1414</v>
      </c>
      <c r="B1416" s="177">
        <f>IF(OR(COUNTIF($B$2:$B1415,Input!$F1432)&lt;1,COUNTIF($O$2:$O1415,Input!$C1432)&lt;1),Input!F1432,0)</f>
        <v>0</v>
      </c>
      <c r="C1416" s="177">
        <f>IF(OR(COUNTIF($B$2:$B1415,Input!$F1432)&lt;1,COUNTIF($O$2:$O1415,Input!$C1432)&lt;1),Input!G1432,0)</f>
        <v>0</v>
      </c>
      <c r="D1416" s="177">
        <f>IF(OR(COUNTIF($B$2:$B1415,Input!$F1432)&lt;1,COUNTIF($O$2:$O1415,Input!$C1432)&lt;1),Input!H1432,0)</f>
        <v>0</v>
      </c>
      <c r="E1416" s="177">
        <f>IF(OR(COUNTIF($B$2:$B1415,Input!$F1432)&lt;1,COUNTIF($O$2:$O1415,Input!$C1432)&lt;1),Input!I1432,0)</f>
        <v>0</v>
      </c>
      <c r="F1416" s="177">
        <f>IF(OR(COUNTIF($B$2:$B1415,Input!$F1432)&lt;1,COUNTIF($O$2:$O1415,Input!$C1432)&lt;1),Input!J1432,0)</f>
        <v>0</v>
      </c>
      <c r="G1416" s="177">
        <f>IF(OR(COUNTIF($B$2:$B1415,Input!$F1432)&lt;1,COUNTIF($O$2:$O1415,Input!$C1432)&lt;1),Input!K1432,0)</f>
        <v>0</v>
      </c>
      <c r="H1416" s="177">
        <f>IF(OR(COUNTIF($B$2:$B1415,Input!$F1432)&lt;1,COUNTIF($O$2:$O1415,Input!$C1432)&lt;1),Input!L1432,0)</f>
        <v>0</v>
      </c>
      <c r="I1416" s="177">
        <f>IF(OR(COUNTIF($B$2:$B1415,Input!$F1432)&lt;1,COUNTIF($O$2:$O1415,Input!$C1432)&lt;1),Input!M1432,0)</f>
        <v>0</v>
      </c>
      <c r="J1416" s="177">
        <f>IF(OR(COUNTIF($B$2:$B1415,Input!$F1432)&lt;1,COUNTIF($O$2:$O1415,Input!$C1432)&lt;1),Input!N1432,0)</f>
        <v>0</v>
      </c>
      <c r="K1416" s="177">
        <f>IF(OR(COUNTIF($B$2:$B1415,Input!$F1432)&lt;1,COUNTIF($O$2:$O1415,Input!$C1432)&lt;1),Input!O1432,0)</f>
        <v>0</v>
      </c>
      <c r="L1416" s="177">
        <f>IF(OR(COUNTIF($B$2:$B1415,Input!$F1432)&lt;1,COUNTIF($O$2:$O1415,Input!$C1432)&lt;1),Input!P1432,0)</f>
        <v>0</v>
      </c>
      <c r="M1416" s="129" t="str">
        <f t="shared" si="184"/>
        <v/>
      </c>
      <c r="N1416" s="161">
        <f t="shared" si="190"/>
        <v>0</v>
      </c>
      <c r="O1416" s="168">
        <f>Input!C1432</f>
        <v>0</v>
      </c>
      <c r="P1416" s="168"/>
      <c r="R1416" s="131">
        <f t="shared" si="191"/>
        <v>0</v>
      </c>
      <c r="S1416" s="133" t="str">
        <f t="shared" si="185"/>
        <v xml:space="preserve"> </v>
      </c>
      <c r="T1416" s="133"/>
      <c r="U1416" s="132" t="str">
        <f>_xlfn.IFNA(IF($D1416=0,LOOKUP($F1416,{0.1,0.2,0.3,0.4,0.5,0.6,0.7,0.8,0.9,1},{22,34,46,58,70,82,94,106,118,130}),""),"")</f>
        <v/>
      </c>
      <c r="V1416" s="132" t="str">
        <f>_xlfn.IFNA(IF($D1416=1,LOOKUP($F1416,{0.1,0.2,0.3,0.4,0.5,0.6,0.7,0.8,0.9,1},{23,35,47,59,71,83,95,107,119,131}),""),"")</f>
        <v/>
      </c>
      <c r="W1416" s="132" t="str">
        <f>_xlfn.IFNA(IF($D1416=2,LOOKUP($F1416,{0.1,0.2,0.3,0.4,0.5,0.6,0.7,0.8,0.9,1},{24,36,48,60,72,84,96,108,120,132}),""),"")</f>
        <v/>
      </c>
      <c r="X1416" s="132" t="str">
        <f>_xlfn.IFNA(IF($D1416=3,LOOKUP($F1416,{0.1,0.2,0.3,0.4,0.5,0.6,0.7,0.8,0.9,1},{25,37,49,61,73,85,97,109,121,133}),""),"")</f>
        <v/>
      </c>
      <c r="Y1416" s="132" t="str">
        <f>_xlfn.IFNA(IF($D1416=4,LOOKUP($F1416,{0.1,0.2,0.3,0.4,0.5,0.6,0.7,0.8,0.9,1},{26,38,50,62,74,86,98,110,122,134}),""),"")</f>
        <v/>
      </c>
      <c r="Z1416" s="132" t="str">
        <f>_xlfn.IFNA(IF($D1416=5,LOOKUP($F1416,{0.1,0.2,0.3,0.4,0.5,0.6,0.7,0.8,0.9,1},{27,39,51,63,75,87,99,111,123,135}),""),"")</f>
        <v/>
      </c>
      <c r="AA1416" s="132">
        <f t="shared" si="186"/>
        <v>0</v>
      </c>
      <c r="AB1416" s="132" t="str">
        <f t="shared" si="187"/>
        <v>00</v>
      </c>
      <c r="AC1416" s="82" t="e">
        <f>VLOOKUP(AB1416,'AMI Ref'!T:U,2,FALSE)</f>
        <v>#N/A</v>
      </c>
      <c r="AD1416" s="124"/>
      <c r="AE1416" s="81" t="str">
        <f>_xlfn.IFNA(IF($D1416=0,IF($J1416="Not Paid by Tenant",0,INDEX('AMI Ref'!$K$5:$N$5,MATCH($J1416,{"Oil","Gas","Electric - Other","ELECTRIC - HEAT PUMP"},0))),0),"")</f>
        <v/>
      </c>
      <c r="AF1416" s="81">
        <f>_xlfn.IFNA(IF($D1416=1,IF($J1416="Not Paid by Tenant",0,INDEX('AMI Ref'!$K$6:$N$6,MATCH($J1416,{"Oil","Gas","Electric - Other","ELECTRIC - HEAT PUMP"},0))),0),"")</f>
        <v>0</v>
      </c>
      <c r="AG1416" s="81">
        <f>_xlfn.IFNA(IF($D1416=2,IF($J1416="Not Paid by Tenant",0,INDEX('AMI Ref'!$K$7:$N$7,MATCH($J1416,{"Oil","Gas","Electric - Other","ELECTRIC - HEAT PUMP"},0))),0),"")</f>
        <v>0</v>
      </c>
      <c r="AH1416" s="81">
        <f>_xlfn.IFNA(IF($D1416=3,IF($J1416="Not Paid by Tenant",0,INDEX('AMI Ref'!$K$8:$N$8,MATCH($J1416,{"Oil","Gas","Electric - Other","ELECTRIC - HEAT PUMP"},0))),0),"")</f>
        <v>0</v>
      </c>
      <c r="AI1416" s="81">
        <f>_xlfn.IFNA(IF($D1416=4,IF($J1416="Not Paid by Tenant",0,INDEX('AMI Ref'!$K$9:$N$9,MATCH($J1416,{"Oil","Gas","Electric - Other","ELECTRIC - HEAT PUMP"},0))),0),"")</f>
        <v>0</v>
      </c>
      <c r="AJ1416" s="81">
        <f>_xlfn.IFNA(IF($D1416=5,IF($J1416="Not Paid by Tenant",0,INDEX('AMI Ref'!$K$10:$N$10,MATCH($J1416,{"Oil","Gas","Electric - Other","ELECTRIC - HEAT PUMP"},0))),0),"")</f>
        <v>0</v>
      </c>
      <c r="AK1416" s="128"/>
      <c r="AL1416" s="81" t="str">
        <f>_xlfn.IFNA(IF($D1416=0,IF($K1416="Not Paid by Tenant",0,INDEX('AMI Ref'!$O$5:$R$5,MATCH($K1416,{"Oil","Gas","Electric - Other","Electric ccASHP - split"},0))),0),"")</f>
        <v/>
      </c>
      <c r="AM1416" s="81">
        <f>_xlfn.IFNA(IF($D1416=1,IF($K1416="Not Paid by Tenant",0,INDEX('AMI Ref'!$O$6:$R$6,MATCH($K1416,{"Oil","Gas","Electric - Other","Electric ccASHP - split"},0))),0),"")</f>
        <v>0</v>
      </c>
      <c r="AN1416" s="81">
        <f>_xlfn.IFNA(IF($D1416=2,IF($K1416="Not Paid by Tenant",0,INDEX('AMI Ref'!$O$7:$R$7,MATCH($K1416,{"Oil","Gas","Electric - Other","Electric ccASHP - split"},0))),0),"")</f>
        <v>0</v>
      </c>
      <c r="AO1416" s="81">
        <f>_xlfn.IFNA(IF($D1416=3,IF($K1416="Not Paid by Tenant",0,INDEX('AMI Ref'!$O$8:$R$8,MATCH($K1416,{"Oil","Gas","Electric - Other","Electric ccASHP - split"},0))),0),"")</f>
        <v>0</v>
      </c>
      <c r="AP1416" s="81">
        <f>_xlfn.IFNA(IF($D1416=4,IF($K1416="Not Paid by Tenant",0,INDEX('AMI Ref'!$O$9:$R$9,MATCH($K1416,{"Oil","Gas","Electric - Other","Electric ccASHP - split"},0))),0),"")</f>
        <v>0</v>
      </c>
      <c r="AQ1416" s="81">
        <f>_xlfn.IFNA(IF($D1416=5,IF($K1416="Not Paid by Tenant",0,INDEX('AMI Ref'!$O$10:$R$10,MATCH($K1416,{"Oil","Gas","Electric - Other","Electric ccASHP - split"},0))),0),"")</f>
        <v>0</v>
      </c>
      <c r="AR1416" s="124">
        <f t="shared" si="188"/>
        <v>0</v>
      </c>
      <c r="AS1416" s="123" t="e">
        <f t="shared" si="189"/>
        <v>#N/A</v>
      </c>
    </row>
    <row r="1417" spans="1:45" x14ac:dyDescent="0.2">
      <c r="A1417" s="130">
        <v>1415</v>
      </c>
      <c r="B1417" s="177">
        <f>IF(OR(COUNTIF($B$2:$B1416,Input!$F1433)&lt;1,COUNTIF($O$2:$O1416,Input!$C1433)&lt;1),Input!F1433,0)</f>
        <v>0</v>
      </c>
      <c r="C1417" s="177">
        <f>IF(OR(COUNTIF($B$2:$B1416,Input!$F1433)&lt;1,COUNTIF($O$2:$O1416,Input!$C1433)&lt;1),Input!G1433,0)</f>
        <v>0</v>
      </c>
      <c r="D1417" s="177">
        <f>IF(OR(COUNTIF($B$2:$B1416,Input!$F1433)&lt;1,COUNTIF($O$2:$O1416,Input!$C1433)&lt;1),Input!H1433,0)</f>
        <v>0</v>
      </c>
      <c r="E1417" s="177">
        <f>IF(OR(COUNTIF($B$2:$B1416,Input!$F1433)&lt;1,COUNTIF($O$2:$O1416,Input!$C1433)&lt;1),Input!I1433,0)</f>
        <v>0</v>
      </c>
      <c r="F1417" s="177">
        <f>IF(OR(COUNTIF($B$2:$B1416,Input!$F1433)&lt;1,COUNTIF($O$2:$O1416,Input!$C1433)&lt;1),Input!J1433,0)</f>
        <v>0</v>
      </c>
      <c r="G1417" s="177">
        <f>IF(OR(COUNTIF($B$2:$B1416,Input!$F1433)&lt;1,COUNTIF($O$2:$O1416,Input!$C1433)&lt;1),Input!K1433,0)</f>
        <v>0</v>
      </c>
      <c r="H1417" s="177">
        <f>IF(OR(COUNTIF($B$2:$B1416,Input!$F1433)&lt;1,COUNTIF($O$2:$O1416,Input!$C1433)&lt;1),Input!L1433,0)</f>
        <v>0</v>
      </c>
      <c r="I1417" s="177">
        <f>IF(OR(COUNTIF($B$2:$B1416,Input!$F1433)&lt;1,COUNTIF($O$2:$O1416,Input!$C1433)&lt;1),Input!M1433,0)</f>
        <v>0</v>
      </c>
      <c r="J1417" s="177">
        <f>IF(OR(COUNTIF($B$2:$B1416,Input!$F1433)&lt;1,COUNTIF($O$2:$O1416,Input!$C1433)&lt;1),Input!N1433,0)</f>
        <v>0</v>
      </c>
      <c r="K1417" s="177">
        <f>IF(OR(COUNTIF($B$2:$B1416,Input!$F1433)&lt;1,COUNTIF($O$2:$O1416,Input!$C1433)&lt;1),Input!O1433,0)</f>
        <v>0</v>
      </c>
      <c r="L1417" s="177">
        <f>IF(OR(COUNTIF($B$2:$B1416,Input!$F1433)&lt;1,COUNTIF($O$2:$O1416,Input!$C1433)&lt;1),Input!P1433,0)</f>
        <v>0</v>
      </c>
      <c r="M1417" s="129" t="str">
        <f t="shared" si="184"/>
        <v/>
      </c>
      <c r="N1417" s="161">
        <f t="shared" si="190"/>
        <v>0</v>
      </c>
      <c r="O1417" s="168">
        <f>Input!C1433</f>
        <v>0</v>
      </c>
      <c r="P1417" s="168"/>
      <c r="R1417" s="131">
        <f t="shared" si="191"/>
        <v>0</v>
      </c>
      <c r="S1417" s="133" t="str">
        <f t="shared" si="185"/>
        <v xml:space="preserve"> </v>
      </c>
      <c r="T1417" s="133"/>
      <c r="U1417" s="132" t="str">
        <f>_xlfn.IFNA(IF($D1417=0,LOOKUP($F1417,{0.1,0.2,0.3,0.4,0.5,0.6,0.7,0.8,0.9,1},{22,34,46,58,70,82,94,106,118,130}),""),"")</f>
        <v/>
      </c>
      <c r="V1417" s="132" t="str">
        <f>_xlfn.IFNA(IF($D1417=1,LOOKUP($F1417,{0.1,0.2,0.3,0.4,0.5,0.6,0.7,0.8,0.9,1},{23,35,47,59,71,83,95,107,119,131}),""),"")</f>
        <v/>
      </c>
      <c r="W1417" s="132" t="str">
        <f>_xlfn.IFNA(IF($D1417=2,LOOKUP($F1417,{0.1,0.2,0.3,0.4,0.5,0.6,0.7,0.8,0.9,1},{24,36,48,60,72,84,96,108,120,132}),""),"")</f>
        <v/>
      </c>
      <c r="X1417" s="132" t="str">
        <f>_xlfn.IFNA(IF($D1417=3,LOOKUP($F1417,{0.1,0.2,0.3,0.4,0.5,0.6,0.7,0.8,0.9,1},{25,37,49,61,73,85,97,109,121,133}),""),"")</f>
        <v/>
      </c>
      <c r="Y1417" s="132" t="str">
        <f>_xlfn.IFNA(IF($D1417=4,LOOKUP($F1417,{0.1,0.2,0.3,0.4,0.5,0.6,0.7,0.8,0.9,1},{26,38,50,62,74,86,98,110,122,134}),""),"")</f>
        <v/>
      </c>
      <c r="Z1417" s="132" t="str">
        <f>_xlfn.IFNA(IF($D1417=5,LOOKUP($F1417,{0.1,0.2,0.3,0.4,0.5,0.6,0.7,0.8,0.9,1},{27,39,51,63,75,87,99,111,123,135}),""),"")</f>
        <v/>
      </c>
      <c r="AA1417" s="132">
        <f t="shared" si="186"/>
        <v>0</v>
      </c>
      <c r="AB1417" s="132" t="str">
        <f t="shared" si="187"/>
        <v>00</v>
      </c>
      <c r="AC1417" s="82" t="e">
        <f>VLOOKUP(AB1417,'AMI Ref'!T:U,2,FALSE)</f>
        <v>#N/A</v>
      </c>
      <c r="AD1417" s="124"/>
      <c r="AE1417" s="81" t="str">
        <f>_xlfn.IFNA(IF($D1417=0,IF($J1417="Not Paid by Tenant",0,INDEX('AMI Ref'!$K$5:$N$5,MATCH($J1417,{"Oil","Gas","Electric - Other","ELECTRIC - HEAT PUMP"},0))),0),"")</f>
        <v/>
      </c>
      <c r="AF1417" s="81">
        <f>_xlfn.IFNA(IF($D1417=1,IF($J1417="Not Paid by Tenant",0,INDEX('AMI Ref'!$K$6:$N$6,MATCH($J1417,{"Oil","Gas","Electric - Other","ELECTRIC - HEAT PUMP"},0))),0),"")</f>
        <v>0</v>
      </c>
      <c r="AG1417" s="81">
        <f>_xlfn.IFNA(IF($D1417=2,IF($J1417="Not Paid by Tenant",0,INDEX('AMI Ref'!$K$7:$N$7,MATCH($J1417,{"Oil","Gas","Electric - Other","ELECTRIC - HEAT PUMP"},0))),0),"")</f>
        <v>0</v>
      </c>
      <c r="AH1417" s="81">
        <f>_xlfn.IFNA(IF($D1417=3,IF($J1417="Not Paid by Tenant",0,INDEX('AMI Ref'!$K$8:$N$8,MATCH($J1417,{"Oil","Gas","Electric - Other","ELECTRIC - HEAT PUMP"},0))),0),"")</f>
        <v>0</v>
      </c>
      <c r="AI1417" s="81">
        <f>_xlfn.IFNA(IF($D1417=4,IF($J1417="Not Paid by Tenant",0,INDEX('AMI Ref'!$K$9:$N$9,MATCH($J1417,{"Oil","Gas","Electric - Other","ELECTRIC - HEAT PUMP"},0))),0),"")</f>
        <v>0</v>
      </c>
      <c r="AJ1417" s="81">
        <f>_xlfn.IFNA(IF($D1417=5,IF($J1417="Not Paid by Tenant",0,INDEX('AMI Ref'!$K$10:$N$10,MATCH($J1417,{"Oil","Gas","Electric - Other","ELECTRIC - HEAT PUMP"},0))),0),"")</f>
        <v>0</v>
      </c>
      <c r="AK1417" s="128"/>
      <c r="AL1417" s="81" t="str">
        <f>_xlfn.IFNA(IF($D1417=0,IF($K1417="Not Paid by Tenant",0,INDEX('AMI Ref'!$O$5:$R$5,MATCH($K1417,{"Oil","Gas","Electric - Other","Electric ccASHP - split"},0))),0),"")</f>
        <v/>
      </c>
      <c r="AM1417" s="81">
        <f>_xlfn.IFNA(IF($D1417=1,IF($K1417="Not Paid by Tenant",0,INDEX('AMI Ref'!$O$6:$R$6,MATCH($K1417,{"Oil","Gas","Electric - Other","Electric ccASHP - split"},0))),0),"")</f>
        <v>0</v>
      </c>
      <c r="AN1417" s="81">
        <f>_xlfn.IFNA(IF($D1417=2,IF($K1417="Not Paid by Tenant",0,INDEX('AMI Ref'!$O$7:$R$7,MATCH($K1417,{"Oil","Gas","Electric - Other","Electric ccASHP - split"},0))),0),"")</f>
        <v>0</v>
      </c>
      <c r="AO1417" s="81">
        <f>_xlfn.IFNA(IF($D1417=3,IF($K1417="Not Paid by Tenant",0,INDEX('AMI Ref'!$O$8:$R$8,MATCH($K1417,{"Oil","Gas","Electric - Other","Electric ccASHP - split"},0))),0),"")</f>
        <v>0</v>
      </c>
      <c r="AP1417" s="81">
        <f>_xlfn.IFNA(IF($D1417=4,IF($K1417="Not Paid by Tenant",0,INDEX('AMI Ref'!$O$9:$R$9,MATCH($K1417,{"Oil","Gas","Electric - Other","Electric ccASHP - split"},0))),0),"")</f>
        <v>0</v>
      </c>
      <c r="AQ1417" s="81">
        <f>_xlfn.IFNA(IF($D1417=5,IF($K1417="Not Paid by Tenant",0,INDEX('AMI Ref'!$O$10:$R$10,MATCH($K1417,{"Oil","Gas","Electric - Other","Electric ccASHP - split"},0))),0),"")</f>
        <v>0</v>
      </c>
      <c r="AR1417" s="124">
        <f t="shared" si="188"/>
        <v>0</v>
      </c>
      <c r="AS1417" s="123" t="e">
        <f t="shared" si="189"/>
        <v>#N/A</v>
      </c>
    </row>
    <row r="1418" spans="1:45" x14ac:dyDescent="0.2">
      <c r="A1418" s="130">
        <v>1416</v>
      </c>
      <c r="B1418" s="177">
        <f>IF(OR(COUNTIF($B$2:$B1417,Input!$F1434)&lt;1,COUNTIF($O$2:$O1417,Input!$C1434)&lt;1),Input!F1434,0)</f>
        <v>0</v>
      </c>
      <c r="C1418" s="177">
        <f>IF(OR(COUNTIF($B$2:$B1417,Input!$F1434)&lt;1,COUNTIF($O$2:$O1417,Input!$C1434)&lt;1),Input!G1434,0)</f>
        <v>0</v>
      </c>
      <c r="D1418" s="177">
        <f>IF(OR(COUNTIF($B$2:$B1417,Input!$F1434)&lt;1,COUNTIF($O$2:$O1417,Input!$C1434)&lt;1),Input!H1434,0)</f>
        <v>0</v>
      </c>
      <c r="E1418" s="177">
        <f>IF(OR(COUNTIF($B$2:$B1417,Input!$F1434)&lt;1,COUNTIF($O$2:$O1417,Input!$C1434)&lt;1),Input!I1434,0)</f>
        <v>0</v>
      </c>
      <c r="F1418" s="177">
        <f>IF(OR(COUNTIF($B$2:$B1417,Input!$F1434)&lt;1,COUNTIF($O$2:$O1417,Input!$C1434)&lt;1),Input!J1434,0)</f>
        <v>0</v>
      </c>
      <c r="G1418" s="177">
        <f>IF(OR(COUNTIF($B$2:$B1417,Input!$F1434)&lt;1,COUNTIF($O$2:$O1417,Input!$C1434)&lt;1),Input!K1434,0)</f>
        <v>0</v>
      </c>
      <c r="H1418" s="177">
        <f>IF(OR(COUNTIF($B$2:$B1417,Input!$F1434)&lt;1,COUNTIF($O$2:$O1417,Input!$C1434)&lt;1),Input!L1434,0)</f>
        <v>0</v>
      </c>
      <c r="I1418" s="177">
        <f>IF(OR(COUNTIF($B$2:$B1417,Input!$F1434)&lt;1,COUNTIF($O$2:$O1417,Input!$C1434)&lt;1),Input!M1434,0)</f>
        <v>0</v>
      </c>
      <c r="J1418" s="177">
        <f>IF(OR(COUNTIF($B$2:$B1417,Input!$F1434)&lt;1,COUNTIF($O$2:$O1417,Input!$C1434)&lt;1),Input!N1434,0)</f>
        <v>0</v>
      </c>
      <c r="K1418" s="177">
        <f>IF(OR(COUNTIF($B$2:$B1417,Input!$F1434)&lt;1,COUNTIF($O$2:$O1417,Input!$C1434)&lt;1),Input!O1434,0)</f>
        <v>0</v>
      </c>
      <c r="L1418" s="177">
        <f>IF(OR(COUNTIF($B$2:$B1417,Input!$F1434)&lt;1,COUNTIF($O$2:$O1417,Input!$C1434)&lt;1),Input!P1434,0)</f>
        <v>0</v>
      </c>
      <c r="M1418" s="129" t="str">
        <f t="shared" si="184"/>
        <v/>
      </c>
      <c r="N1418" s="161">
        <f t="shared" si="190"/>
        <v>0</v>
      </c>
      <c r="O1418" s="168">
        <f>Input!C1434</f>
        <v>0</v>
      </c>
      <c r="P1418" s="168"/>
      <c r="R1418" s="131">
        <f t="shared" si="191"/>
        <v>0</v>
      </c>
      <c r="S1418" s="133" t="str">
        <f t="shared" si="185"/>
        <v xml:space="preserve"> </v>
      </c>
      <c r="T1418" s="133"/>
      <c r="U1418" s="132" t="str">
        <f>_xlfn.IFNA(IF($D1418=0,LOOKUP($F1418,{0.1,0.2,0.3,0.4,0.5,0.6,0.7,0.8,0.9,1},{22,34,46,58,70,82,94,106,118,130}),""),"")</f>
        <v/>
      </c>
      <c r="V1418" s="132" t="str">
        <f>_xlfn.IFNA(IF($D1418=1,LOOKUP($F1418,{0.1,0.2,0.3,0.4,0.5,0.6,0.7,0.8,0.9,1},{23,35,47,59,71,83,95,107,119,131}),""),"")</f>
        <v/>
      </c>
      <c r="W1418" s="132" t="str">
        <f>_xlfn.IFNA(IF($D1418=2,LOOKUP($F1418,{0.1,0.2,0.3,0.4,0.5,0.6,0.7,0.8,0.9,1},{24,36,48,60,72,84,96,108,120,132}),""),"")</f>
        <v/>
      </c>
      <c r="X1418" s="132" t="str">
        <f>_xlfn.IFNA(IF($D1418=3,LOOKUP($F1418,{0.1,0.2,0.3,0.4,0.5,0.6,0.7,0.8,0.9,1},{25,37,49,61,73,85,97,109,121,133}),""),"")</f>
        <v/>
      </c>
      <c r="Y1418" s="132" t="str">
        <f>_xlfn.IFNA(IF($D1418=4,LOOKUP($F1418,{0.1,0.2,0.3,0.4,0.5,0.6,0.7,0.8,0.9,1},{26,38,50,62,74,86,98,110,122,134}),""),"")</f>
        <v/>
      </c>
      <c r="Z1418" s="132" t="str">
        <f>_xlfn.IFNA(IF($D1418=5,LOOKUP($F1418,{0.1,0.2,0.3,0.4,0.5,0.6,0.7,0.8,0.9,1},{27,39,51,63,75,87,99,111,123,135}),""),"")</f>
        <v/>
      </c>
      <c r="AA1418" s="132">
        <f t="shared" si="186"/>
        <v>0</v>
      </c>
      <c r="AB1418" s="132" t="str">
        <f t="shared" si="187"/>
        <v>00</v>
      </c>
      <c r="AC1418" s="82" t="e">
        <f>VLOOKUP(AB1418,'AMI Ref'!T:U,2,FALSE)</f>
        <v>#N/A</v>
      </c>
      <c r="AD1418" s="124"/>
      <c r="AE1418" s="81" t="str">
        <f>_xlfn.IFNA(IF($D1418=0,IF($J1418="Not Paid by Tenant",0,INDEX('AMI Ref'!$K$5:$N$5,MATCH($J1418,{"Oil","Gas","Electric - Other","ELECTRIC - HEAT PUMP"},0))),0),"")</f>
        <v/>
      </c>
      <c r="AF1418" s="81">
        <f>_xlfn.IFNA(IF($D1418=1,IF($J1418="Not Paid by Tenant",0,INDEX('AMI Ref'!$K$6:$N$6,MATCH($J1418,{"Oil","Gas","Electric - Other","ELECTRIC - HEAT PUMP"},0))),0),"")</f>
        <v>0</v>
      </c>
      <c r="AG1418" s="81">
        <f>_xlfn.IFNA(IF($D1418=2,IF($J1418="Not Paid by Tenant",0,INDEX('AMI Ref'!$K$7:$N$7,MATCH($J1418,{"Oil","Gas","Electric - Other","ELECTRIC - HEAT PUMP"},0))),0),"")</f>
        <v>0</v>
      </c>
      <c r="AH1418" s="81">
        <f>_xlfn.IFNA(IF($D1418=3,IF($J1418="Not Paid by Tenant",0,INDEX('AMI Ref'!$K$8:$N$8,MATCH($J1418,{"Oil","Gas","Electric - Other","ELECTRIC - HEAT PUMP"},0))),0),"")</f>
        <v>0</v>
      </c>
      <c r="AI1418" s="81">
        <f>_xlfn.IFNA(IF($D1418=4,IF($J1418="Not Paid by Tenant",0,INDEX('AMI Ref'!$K$9:$N$9,MATCH($J1418,{"Oil","Gas","Electric - Other","ELECTRIC - HEAT PUMP"},0))),0),"")</f>
        <v>0</v>
      </c>
      <c r="AJ1418" s="81">
        <f>_xlfn.IFNA(IF($D1418=5,IF($J1418="Not Paid by Tenant",0,INDEX('AMI Ref'!$K$10:$N$10,MATCH($J1418,{"Oil","Gas","Electric - Other","ELECTRIC - HEAT PUMP"},0))),0),"")</f>
        <v>0</v>
      </c>
      <c r="AK1418" s="128"/>
      <c r="AL1418" s="81" t="str">
        <f>_xlfn.IFNA(IF($D1418=0,IF($K1418="Not Paid by Tenant",0,INDEX('AMI Ref'!$O$5:$R$5,MATCH($K1418,{"Oil","Gas","Electric - Other","Electric ccASHP - split"},0))),0),"")</f>
        <v/>
      </c>
      <c r="AM1418" s="81">
        <f>_xlfn.IFNA(IF($D1418=1,IF($K1418="Not Paid by Tenant",0,INDEX('AMI Ref'!$O$6:$R$6,MATCH($K1418,{"Oil","Gas","Electric - Other","Electric ccASHP - split"},0))),0),"")</f>
        <v>0</v>
      </c>
      <c r="AN1418" s="81">
        <f>_xlfn.IFNA(IF($D1418=2,IF($K1418="Not Paid by Tenant",0,INDEX('AMI Ref'!$O$7:$R$7,MATCH($K1418,{"Oil","Gas","Electric - Other","Electric ccASHP - split"},0))),0),"")</f>
        <v>0</v>
      </c>
      <c r="AO1418" s="81">
        <f>_xlfn.IFNA(IF($D1418=3,IF($K1418="Not Paid by Tenant",0,INDEX('AMI Ref'!$O$8:$R$8,MATCH($K1418,{"Oil","Gas","Electric - Other","Electric ccASHP - split"},0))),0),"")</f>
        <v>0</v>
      </c>
      <c r="AP1418" s="81">
        <f>_xlfn.IFNA(IF($D1418=4,IF($K1418="Not Paid by Tenant",0,INDEX('AMI Ref'!$O$9:$R$9,MATCH($K1418,{"Oil","Gas","Electric - Other","Electric ccASHP - split"},0))),0),"")</f>
        <v>0</v>
      </c>
      <c r="AQ1418" s="81">
        <f>_xlfn.IFNA(IF($D1418=5,IF($K1418="Not Paid by Tenant",0,INDEX('AMI Ref'!$O$10:$R$10,MATCH($K1418,{"Oil","Gas","Electric - Other","Electric ccASHP - split"},0))),0),"")</f>
        <v>0</v>
      </c>
      <c r="AR1418" s="124">
        <f t="shared" si="188"/>
        <v>0</v>
      </c>
      <c r="AS1418" s="123" t="e">
        <f t="shared" si="189"/>
        <v>#N/A</v>
      </c>
    </row>
    <row r="1419" spans="1:45" x14ac:dyDescent="0.2">
      <c r="A1419" s="130">
        <v>1417</v>
      </c>
      <c r="B1419" s="177">
        <f>IF(OR(COUNTIF($B$2:$B1418,Input!$F1435)&lt;1,COUNTIF($O$2:$O1418,Input!$C1435)&lt;1),Input!F1435,0)</f>
        <v>0</v>
      </c>
      <c r="C1419" s="177">
        <f>IF(OR(COUNTIF($B$2:$B1418,Input!$F1435)&lt;1,COUNTIF($O$2:$O1418,Input!$C1435)&lt;1),Input!G1435,0)</f>
        <v>0</v>
      </c>
      <c r="D1419" s="177">
        <f>IF(OR(COUNTIF($B$2:$B1418,Input!$F1435)&lt;1,COUNTIF($O$2:$O1418,Input!$C1435)&lt;1),Input!H1435,0)</f>
        <v>0</v>
      </c>
      <c r="E1419" s="177">
        <f>IF(OR(COUNTIF($B$2:$B1418,Input!$F1435)&lt;1,COUNTIF($O$2:$O1418,Input!$C1435)&lt;1),Input!I1435,0)</f>
        <v>0</v>
      </c>
      <c r="F1419" s="177">
        <f>IF(OR(COUNTIF($B$2:$B1418,Input!$F1435)&lt;1,COUNTIF($O$2:$O1418,Input!$C1435)&lt;1),Input!J1435,0)</f>
        <v>0</v>
      </c>
      <c r="G1419" s="177">
        <f>IF(OR(COUNTIF($B$2:$B1418,Input!$F1435)&lt;1,COUNTIF($O$2:$O1418,Input!$C1435)&lt;1),Input!K1435,0)</f>
        <v>0</v>
      </c>
      <c r="H1419" s="177">
        <f>IF(OR(COUNTIF($B$2:$B1418,Input!$F1435)&lt;1,COUNTIF($O$2:$O1418,Input!$C1435)&lt;1),Input!L1435,0)</f>
        <v>0</v>
      </c>
      <c r="I1419" s="177">
        <f>IF(OR(COUNTIF($B$2:$B1418,Input!$F1435)&lt;1,COUNTIF($O$2:$O1418,Input!$C1435)&lt;1),Input!M1435,0)</f>
        <v>0</v>
      </c>
      <c r="J1419" s="177">
        <f>IF(OR(COUNTIF($B$2:$B1418,Input!$F1435)&lt;1,COUNTIF($O$2:$O1418,Input!$C1435)&lt;1),Input!N1435,0)</f>
        <v>0</v>
      </c>
      <c r="K1419" s="177">
        <f>IF(OR(COUNTIF($B$2:$B1418,Input!$F1435)&lt;1,COUNTIF($O$2:$O1418,Input!$C1435)&lt;1),Input!O1435,0)</f>
        <v>0</v>
      </c>
      <c r="L1419" s="177">
        <f>IF(OR(COUNTIF($B$2:$B1418,Input!$F1435)&lt;1,COUNTIF($O$2:$O1418,Input!$C1435)&lt;1),Input!P1435,0)</f>
        <v>0</v>
      </c>
      <c r="M1419" s="129" t="str">
        <f t="shared" si="184"/>
        <v/>
      </c>
      <c r="N1419" s="161">
        <f t="shared" si="190"/>
        <v>0</v>
      </c>
      <c r="O1419" s="168">
        <f>Input!C1435</f>
        <v>0</v>
      </c>
      <c r="P1419" s="168"/>
      <c r="R1419" s="131">
        <f t="shared" si="191"/>
        <v>0</v>
      </c>
      <c r="S1419" s="133" t="str">
        <f t="shared" si="185"/>
        <v xml:space="preserve"> </v>
      </c>
      <c r="T1419" s="133"/>
      <c r="U1419" s="132" t="str">
        <f>_xlfn.IFNA(IF($D1419=0,LOOKUP($F1419,{0.1,0.2,0.3,0.4,0.5,0.6,0.7,0.8,0.9,1},{22,34,46,58,70,82,94,106,118,130}),""),"")</f>
        <v/>
      </c>
      <c r="V1419" s="132" t="str">
        <f>_xlfn.IFNA(IF($D1419=1,LOOKUP($F1419,{0.1,0.2,0.3,0.4,0.5,0.6,0.7,0.8,0.9,1},{23,35,47,59,71,83,95,107,119,131}),""),"")</f>
        <v/>
      </c>
      <c r="W1419" s="132" t="str">
        <f>_xlfn.IFNA(IF($D1419=2,LOOKUP($F1419,{0.1,0.2,0.3,0.4,0.5,0.6,0.7,0.8,0.9,1},{24,36,48,60,72,84,96,108,120,132}),""),"")</f>
        <v/>
      </c>
      <c r="X1419" s="132" t="str">
        <f>_xlfn.IFNA(IF($D1419=3,LOOKUP($F1419,{0.1,0.2,0.3,0.4,0.5,0.6,0.7,0.8,0.9,1},{25,37,49,61,73,85,97,109,121,133}),""),"")</f>
        <v/>
      </c>
      <c r="Y1419" s="132" t="str">
        <f>_xlfn.IFNA(IF($D1419=4,LOOKUP($F1419,{0.1,0.2,0.3,0.4,0.5,0.6,0.7,0.8,0.9,1},{26,38,50,62,74,86,98,110,122,134}),""),"")</f>
        <v/>
      </c>
      <c r="Z1419" s="132" t="str">
        <f>_xlfn.IFNA(IF($D1419=5,LOOKUP($F1419,{0.1,0.2,0.3,0.4,0.5,0.6,0.7,0.8,0.9,1},{27,39,51,63,75,87,99,111,123,135}),""),"")</f>
        <v/>
      </c>
      <c r="AA1419" s="132">
        <f t="shared" si="186"/>
        <v>0</v>
      </c>
      <c r="AB1419" s="132" t="str">
        <f t="shared" si="187"/>
        <v>00</v>
      </c>
      <c r="AC1419" s="82" t="e">
        <f>VLOOKUP(AB1419,'AMI Ref'!T:U,2,FALSE)</f>
        <v>#N/A</v>
      </c>
      <c r="AD1419" s="124"/>
      <c r="AE1419" s="81" t="str">
        <f>_xlfn.IFNA(IF($D1419=0,IF($J1419="Not Paid by Tenant",0,INDEX('AMI Ref'!$K$5:$N$5,MATCH($J1419,{"Oil","Gas","Electric - Other","ELECTRIC - HEAT PUMP"},0))),0),"")</f>
        <v/>
      </c>
      <c r="AF1419" s="81">
        <f>_xlfn.IFNA(IF($D1419=1,IF($J1419="Not Paid by Tenant",0,INDEX('AMI Ref'!$K$6:$N$6,MATCH($J1419,{"Oil","Gas","Electric - Other","ELECTRIC - HEAT PUMP"},0))),0),"")</f>
        <v>0</v>
      </c>
      <c r="AG1419" s="81">
        <f>_xlfn.IFNA(IF($D1419=2,IF($J1419="Not Paid by Tenant",0,INDEX('AMI Ref'!$K$7:$N$7,MATCH($J1419,{"Oil","Gas","Electric - Other","ELECTRIC - HEAT PUMP"},0))),0),"")</f>
        <v>0</v>
      </c>
      <c r="AH1419" s="81">
        <f>_xlfn.IFNA(IF($D1419=3,IF($J1419="Not Paid by Tenant",0,INDEX('AMI Ref'!$K$8:$N$8,MATCH($J1419,{"Oil","Gas","Electric - Other","ELECTRIC - HEAT PUMP"},0))),0),"")</f>
        <v>0</v>
      </c>
      <c r="AI1419" s="81">
        <f>_xlfn.IFNA(IF($D1419=4,IF($J1419="Not Paid by Tenant",0,INDEX('AMI Ref'!$K$9:$N$9,MATCH($J1419,{"Oil","Gas","Electric - Other","ELECTRIC - HEAT PUMP"},0))),0),"")</f>
        <v>0</v>
      </c>
      <c r="AJ1419" s="81">
        <f>_xlfn.IFNA(IF($D1419=5,IF($J1419="Not Paid by Tenant",0,INDEX('AMI Ref'!$K$10:$N$10,MATCH($J1419,{"Oil","Gas","Electric - Other","ELECTRIC - HEAT PUMP"},0))),0),"")</f>
        <v>0</v>
      </c>
      <c r="AK1419" s="128"/>
      <c r="AL1419" s="81" t="str">
        <f>_xlfn.IFNA(IF($D1419=0,IF($K1419="Not Paid by Tenant",0,INDEX('AMI Ref'!$O$5:$R$5,MATCH($K1419,{"Oil","Gas","Electric - Other","Electric ccASHP - split"},0))),0),"")</f>
        <v/>
      </c>
      <c r="AM1419" s="81">
        <f>_xlfn.IFNA(IF($D1419=1,IF($K1419="Not Paid by Tenant",0,INDEX('AMI Ref'!$O$6:$R$6,MATCH($K1419,{"Oil","Gas","Electric - Other","Electric ccASHP - split"},0))),0),"")</f>
        <v>0</v>
      </c>
      <c r="AN1419" s="81">
        <f>_xlfn.IFNA(IF($D1419=2,IF($K1419="Not Paid by Tenant",0,INDEX('AMI Ref'!$O$7:$R$7,MATCH($K1419,{"Oil","Gas","Electric - Other","Electric ccASHP - split"},0))),0),"")</f>
        <v>0</v>
      </c>
      <c r="AO1419" s="81">
        <f>_xlfn.IFNA(IF($D1419=3,IF($K1419="Not Paid by Tenant",0,INDEX('AMI Ref'!$O$8:$R$8,MATCH($K1419,{"Oil","Gas","Electric - Other","Electric ccASHP - split"},0))),0),"")</f>
        <v>0</v>
      </c>
      <c r="AP1419" s="81">
        <f>_xlfn.IFNA(IF($D1419=4,IF($K1419="Not Paid by Tenant",0,INDEX('AMI Ref'!$O$9:$R$9,MATCH($K1419,{"Oil","Gas","Electric - Other","Electric ccASHP - split"},0))),0),"")</f>
        <v>0</v>
      </c>
      <c r="AQ1419" s="81">
        <f>_xlfn.IFNA(IF($D1419=5,IF($K1419="Not Paid by Tenant",0,INDEX('AMI Ref'!$O$10:$R$10,MATCH($K1419,{"Oil","Gas","Electric - Other","Electric ccASHP - split"},0))),0),"")</f>
        <v>0</v>
      </c>
      <c r="AR1419" s="124">
        <f t="shared" si="188"/>
        <v>0</v>
      </c>
      <c r="AS1419" s="123" t="e">
        <f t="shared" si="189"/>
        <v>#N/A</v>
      </c>
    </row>
    <row r="1420" spans="1:45" x14ac:dyDescent="0.2">
      <c r="A1420" s="130">
        <v>1418</v>
      </c>
      <c r="B1420" s="177">
        <f>IF(OR(COUNTIF($B$2:$B1419,Input!$F1436)&lt;1,COUNTIF($O$2:$O1419,Input!$C1436)&lt;1),Input!F1436,0)</f>
        <v>0</v>
      </c>
      <c r="C1420" s="177">
        <f>IF(OR(COUNTIF($B$2:$B1419,Input!$F1436)&lt;1,COUNTIF($O$2:$O1419,Input!$C1436)&lt;1),Input!G1436,0)</f>
        <v>0</v>
      </c>
      <c r="D1420" s="177">
        <f>IF(OR(COUNTIF($B$2:$B1419,Input!$F1436)&lt;1,COUNTIF($O$2:$O1419,Input!$C1436)&lt;1),Input!H1436,0)</f>
        <v>0</v>
      </c>
      <c r="E1420" s="177">
        <f>IF(OR(COUNTIF($B$2:$B1419,Input!$F1436)&lt;1,COUNTIF($O$2:$O1419,Input!$C1436)&lt;1),Input!I1436,0)</f>
        <v>0</v>
      </c>
      <c r="F1420" s="177">
        <f>IF(OR(COUNTIF($B$2:$B1419,Input!$F1436)&lt;1,COUNTIF($O$2:$O1419,Input!$C1436)&lt;1),Input!J1436,0)</f>
        <v>0</v>
      </c>
      <c r="G1420" s="177">
        <f>IF(OR(COUNTIF($B$2:$B1419,Input!$F1436)&lt;1,COUNTIF($O$2:$O1419,Input!$C1436)&lt;1),Input!K1436,0)</f>
        <v>0</v>
      </c>
      <c r="H1420" s="177">
        <f>IF(OR(COUNTIF($B$2:$B1419,Input!$F1436)&lt;1,COUNTIF($O$2:$O1419,Input!$C1436)&lt;1),Input!L1436,0)</f>
        <v>0</v>
      </c>
      <c r="I1420" s="177">
        <f>IF(OR(COUNTIF($B$2:$B1419,Input!$F1436)&lt;1,COUNTIF($O$2:$O1419,Input!$C1436)&lt;1),Input!M1436,0)</f>
        <v>0</v>
      </c>
      <c r="J1420" s="177">
        <f>IF(OR(COUNTIF($B$2:$B1419,Input!$F1436)&lt;1,COUNTIF($O$2:$O1419,Input!$C1436)&lt;1),Input!N1436,0)</f>
        <v>0</v>
      </c>
      <c r="K1420" s="177">
        <f>IF(OR(COUNTIF($B$2:$B1419,Input!$F1436)&lt;1,COUNTIF($O$2:$O1419,Input!$C1436)&lt;1),Input!O1436,0)</f>
        <v>0</v>
      </c>
      <c r="L1420" s="177">
        <f>IF(OR(COUNTIF($B$2:$B1419,Input!$F1436)&lt;1,COUNTIF($O$2:$O1419,Input!$C1436)&lt;1),Input!P1436,0)</f>
        <v>0</v>
      </c>
      <c r="M1420" s="129" t="str">
        <f t="shared" si="184"/>
        <v/>
      </c>
      <c r="N1420" s="161">
        <f t="shared" si="190"/>
        <v>0</v>
      </c>
      <c r="O1420" s="168">
        <f>Input!C1436</f>
        <v>0</v>
      </c>
      <c r="P1420" s="168"/>
      <c r="R1420" s="131">
        <f t="shared" si="191"/>
        <v>0</v>
      </c>
      <c r="S1420" s="133" t="str">
        <f t="shared" si="185"/>
        <v xml:space="preserve"> </v>
      </c>
      <c r="T1420" s="133"/>
      <c r="U1420" s="132" t="str">
        <f>_xlfn.IFNA(IF($D1420=0,LOOKUP($F1420,{0.1,0.2,0.3,0.4,0.5,0.6,0.7,0.8,0.9,1},{22,34,46,58,70,82,94,106,118,130}),""),"")</f>
        <v/>
      </c>
      <c r="V1420" s="132" t="str">
        <f>_xlfn.IFNA(IF($D1420=1,LOOKUP($F1420,{0.1,0.2,0.3,0.4,0.5,0.6,0.7,0.8,0.9,1},{23,35,47,59,71,83,95,107,119,131}),""),"")</f>
        <v/>
      </c>
      <c r="W1420" s="132" t="str">
        <f>_xlfn.IFNA(IF($D1420=2,LOOKUP($F1420,{0.1,0.2,0.3,0.4,0.5,0.6,0.7,0.8,0.9,1},{24,36,48,60,72,84,96,108,120,132}),""),"")</f>
        <v/>
      </c>
      <c r="X1420" s="132" t="str">
        <f>_xlfn.IFNA(IF($D1420=3,LOOKUP($F1420,{0.1,0.2,0.3,0.4,0.5,0.6,0.7,0.8,0.9,1},{25,37,49,61,73,85,97,109,121,133}),""),"")</f>
        <v/>
      </c>
      <c r="Y1420" s="132" t="str">
        <f>_xlfn.IFNA(IF($D1420=4,LOOKUP($F1420,{0.1,0.2,0.3,0.4,0.5,0.6,0.7,0.8,0.9,1},{26,38,50,62,74,86,98,110,122,134}),""),"")</f>
        <v/>
      </c>
      <c r="Z1420" s="132" t="str">
        <f>_xlfn.IFNA(IF($D1420=5,LOOKUP($F1420,{0.1,0.2,0.3,0.4,0.5,0.6,0.7,0.8,0.9,1},{27,39,51,63,75,87,99,111,123,135}),""),"")</f>
        <v/>
      </c>
      <c r="AA1420" s="132">
        <f t="shared" si="186"/>
        <v>0</v>
      </c>
      <c r="AB1420" s="132" t="str">
        <f t="shared" si="187"/>
        <v>00</v>
      </c>
      <c r="AC1420" s="82" t="e">
        <f>VLOOKUP(AB1420,'AMI Ref'!T:U,2,FALSE)</f>
        <v>#N/A</v>
      </c>
      <c r="AD1420" s="124"/>
      <c r="AE1420" s="81" t="str">
        <f>_xlfn.IFNA(IF($D1420=0,IF($J1420="Not Paid by Tenant",0,INDEX('AMI Ref'!$K$5:$N$5,MATCH($J1420,{"Oil","Gas","Electric - Other","ELECTRIC - HEAT PUMP"},0))),0),"")</f>
        <v/>
      </c>
      <c r="AF1420" s="81">
        <f>_xlfn.IFNA(IF($D1420=1,IF($J1420="Not Paid by Tenant",0,INDEX('AMI Ref'!$K$6:$N$6,MATCH($J1420,{"Oil","Gas","Electric - Other","ELECTRIC - HEAT PUMP"},0))),0),"")</f>
        <v>0</v>
      </c>
      <c r="AG1420" s="81">
        <f>_xlfn.IFNA(IF($D1420=2,IF($J1420="Not Paid by Tenant",0,INDEX('AMI Ref'!$K$7:$N$7,MATCH($J1420,{"Oil","Gas","Electric - Other","ELECTRIC - HEAT PUMP"},0))),0),"")</f>
        <v>0</v>
      </c>
      <c r="AH1420" s="81">
        <f>_xlfn.IFNA(IF($D1420=3,IF($J1420="Not Paid by Tenant",0,INDEX('AMI Ref'!$K$8:$N$8,MATCH($J1420,{"Oil","Gas","Electric - Other","ELECTRIC - HEAT PUMP"},0))),0),"")</f>
        <v>0</v>
      </c>
      <c r="AI1420" s="81">
        <f>_xlfn.IFNA(IF($D1420=4,IF($J1420="Not Paid by Tenant",0,INDEX('AMI Ref'!$K$9:$N$9,MATCH($J1420,{"Oil","Gas","Electric - Other","ELECTRIC - HEAT PUMP"},0))),0),"")</f>
        <v>0</v>
      </c>
      <c r="AJ1420" s="81">
        <f>_xlfn.IFNA(IF($D1420=5,IF($J1420="Not Paid by Tenant",0,INDEX('AMI Ref'!$K$10:$N$10,MATCH($J1420,{"Oil","Gas","Electric - Other","ELECTRIC - HEAT PUMP"},0))),0),"")</f>
        <v>0</v>
      </c>
      <c r="AK1420" s="128"/>
      <c r="AL1420" s="81" t="str">
        <f>_xlfn.IFNA(IF($D1420=0,IF($K1420="Not Paid by Tenant",0,INDEX('AMI Ref'!$O$5:$R$5,MATCH($K1420,{"Oil","Gas","Electric - Other","Electric ccASHP - split"},0))),0),"")</f>
        <v/>
      </c>
      <c r="AM1420" s="81">
        <f>_xlfn.IFNA(IF($D1420=1,IF($K1420="Not Paid by Tenant",0,INDEX('AMI Ref'!$O$6:$R$6,MATCH($K1420,{"Oil","Gas","Electric - Other","Electric ccASHP - split"},0))),0),"")</f>
        <v>0</v>
      </c>
      <c r="AN1420" s="81">
        <f>_xlfn.IFNA(IF($D1420=2,IF($K1420="Not Paid by Tenant",0,INDEX('AMI Ref'!$O$7:$R$7,MATCH($K1420,{"Oil","Gas","Electric - Other","Electric ccASHP - split"},0))),0),"")</f>
        <v>0</v>
      </c>
      <c r="AO1420" s="81">
        <f>_xlfn.IFNA(IF($D1420=3,IF($K1420="Not Paid by Tenant",0,INDEX('AMI Ref'!$O$8:$R$8,MATCH($K1420,{"Oil","Gas","Electric - Other","Electric ccASHP - split"},0))),0),"")</f>
        <v>0</v>
      </c>
      <c r="AP1420" s="81">
        <f>_xlfn.IFNA(IF($D1420=4,IF($K1420="Not Paid by Tenant",0,INDEX('AMI Ref'!$O$9:$R$9,MATCH($K1420,{"Oil","Gas","Electric - Other","Electric ccASHP - split"},0))),0),"")</f>
        <v>0</v>
      </c>
      <c r="AQ1420" s="81">
        <f>_xlfn.IFNA(IF($D1420=5,IF($K1420="Not Paid by Tenant",0,INDEX('AMI Ref'!$O$10:$R$10,MATCH($K1420,{"Oil","Gas","Electric - Other","Electric ccASHP - split"},0))),0),"")</f>
        <v>0</v>
      </c>
      <c r="AR1420" s="124">
        <f t="shared" si="188"/>
        <v>0</v>
      </c>
      <c r="AS1420" s="123" t="e">
        <f t="shared" si="189"/>
        <v>#N/A</v>
      </c>
    </row>
    <row r="1421" spans="1:45" x14ac:dyDescent="0.2">
      <c r="A1421" s="130">
        <v>1419</v>
      </c>
      <c r="B1421" s="177">
        <f>IF(OR(COUNTIF($B$2:$B1420,Input!$F1437)&lt;1,COUNTIF($O$2:$O1420,Input!$C1437)&lt;1),Input!F1437,0)</f>
        <v>0</v>
      </c>
      <c r="C1421" s="177">
        <f>IF(OR(COUNTIF($B$2:$B1420,Input!$F1437)&lt;1,COUNTIF($O$2:$O1420,Input!$C1437)&lt;1),Input!G1437,0)</f>
        <v>0</v>
      </c>
      <c r="D1421" s="177">
        <f>IF(OR(COUNTIF($B$2:$B1420,Input!$F1437)&lt;1,COUNTIF($O$2:$O1420,Input!$C1437)&lt;1),Input!H1437,0)</f>
        <v>0</v>
      </c>
      <c r="E1421" s="177">
        <f>IF(OR(COUNTIF($B$2:$B1420,Input!$F1437)&lt;1,COUNTIF($O$2:$O1420,Input!$C1437)&lt;1),Input!I1437,0)</f>
        <v>0</v>
      </c>
      <c r="F1421" s="177">
        <f>IF(OR(COUNTIF($B$2:$B1420,Input!$F1437)&lt;1,COUNTIF($O$2:$O1420,Input!$C1437)&lt;1),Input!J1437,0)</f>
        <v>0</v>
      </c>
      <c r="G1421" s="177">
        <f>IF(OR(COUNTIF($B$2:$B1420,Input!$F1437)&lt;1,COUNTIF($O$2:$O1420,Input!$C1437)&lt;1),Input!K1437,0)</f>
        <v>0</v>
      </c>
      <c r="H1421" s="177">
        <f>IF(OR(COUNTIF($B$2:$B1420,Input!$F1437)&lt;1,COUNTIF($O$2:$O1420,Input!$C1437)&lt;1),Input!L1437,0)</f>
        <v>0</v>
      </c>
      <c r="I1421" s="177">
        <f>IF(OR(COUNTIF($B$2:$B1420,Input!$F1437)&lt;1,COUNTIF($O$2:$O1420,Input!$C1437)&lt;1),Input!M1437,0)</f>
        <v>0</v>
      </c>
      <c r="J1421" s="177">
        <f>IF(OR(COUNTIF($B$2:$B1420,Input!$F1437)&lt;1,COUNTIF($O$2:$O1420,Input!$C1437)&lt;1),Input!N1437,0)</f>
        <v>0</v>
      </c>
      <c r="K1421" s="177">
        <f>IF(OR(COUNTIF($B$2:$B1420,Input!$F1437)&lt;1,COUNTIF($O$2:$O1420,Input!$C1437)&lt;1),Input!O1437,0)</f>
        <v>0</v>
      </c>
      <c r="L1421" s="177">
        <f>IF(OR(COUNTIF($B$2:$B1420,Input!$F1437)&lt;1,COUNTIF($O$2:$O1420,Input!$C1437)&lt;1),Input!P1437,0)</f>
        <v>0</v>
      </c>
      <c r="M1421" s="129" t="str">
        <f t="shared" si="184"/>
        <v/>
      </c>
      <c r="N1421" s="161">
        <f t="shared" si="190"/>
        <v>0</v>
      </c>
      <c r="O1421" s="168">
        <f>Input!C1437</f>
        <v>0</v>
      </c>
      <c r="P1421" s="168"/>
      <c r="R1421" s="131">
        <f t="shared" si="191"/>
        <v>0</v>
      </c>
      <c r="S1421" s="133" t="str">
        <f t="shared" si="185"/>
        <v xml:space="preserve"> </v>
      </c>
      <c r="T1421" s="133"/>
      <c r="U1421" s="132" t="str">
        <f>_xlfn.IFNA(IF($D1421=0,LOOKUP($F1421,{0.1,0.2,0.3,0.4,0.5,0.6,0.7,0.8,0.9,1},{22,34,46,58,70,82,94,106,118,130}),""),"")</f>
        <v/>
      </c>
      <c r="V1421" s="132" t="str">
        <f>_xlfn.IFNA(IF($D1421=1,LOOKUP($F1421,{0.1,0.2,0.3,0.4,0.5,0.6,0.7,0.8,0.9,1},{23,35,47,59,71,83,95,107,119,131}),""),"")</f>
        <v/>
      </c>
      <c r="W1421" s="132" t="str">
        <f>_xlfn.IFNA(IF($D1421=2,LOOKUP($F1421,{0.1,0.2,0.3,0.4,0.5,0.6,0.7,0.8,0.9,1},{24,36,48,60,72,84,96,108,120,132}),""),"")</f>
        <v/>
      </c>
      <c r="X1421" s="132" t="str">
        <f>_xlfn.IFNA(IF($D1421=3,LOOKUP($F1421,{0.1,0.2,0.3,0.4,0.5,0.6,0.7,0.8,0.9,1},{25,37,49,61,73,85,97,109,121,133}),""),"")</f>
        <v/>
      </c>
      <c r="Y1421" s="132" t="str">
        <f>_xlfn.IFNA(IF($D1421=4,LOOKUP($F1421,{0.1,0.2,0.3,0.4,0.5,0.6,0.7,0.8,0.9,1},{26,38,50,62,74,86,98,110,122,134}),""),"")</f>
        <v/>
      </c>
      <c r="Z1421" s="132" t="str">
        <f>_xlfn.IFNA(IF($D1421=5,LOOKUP($F1421,{0.1,0.2,0.3,0.4,0.5,0.6,0.7,0.8,0.9,1},{27,39,51,63,75,87,99,111,123,135}),""),"")</f>
        <v/>
      </c>
      <c r="AA1421" s="132">
        <f t="shared" si="186"/>
        <v>0</v>
      </c>
      <c r="AB1421" s="132" t="str">
        <f t="shared" si="187"/>
        <v>00</v>
      </c>
      <c r="AC1421" s="82" t="e">
        <f>VLOOKUP(AB1421,'AMI Ref'!T:U,2,FALSE)</f>
        <v>#N/A</v>
      </c>
      <c r="AD1421" s="124"/>
      <c r="AE1421" s="81" t="str">
        <f>_xlfn.IFNA(IF($D1421=0,IF($J1421="Not Paid by Tenant",0,INDEX('AMI Ref'!$K$5:$N$5,MATCH($J1421,{"Oil","Gas","Electric - Other","ELECTRIC - HEAT PUMP"},0))),0),"")</f>
        <v/>
      </c>
      <c r="AF1421" s="81">
        <f>_xlfn.IFNA(IF($D1421=1,IF($J1421="Not Paid by Tenant",0,INDEX('AMI Ref'!$K$6:$N$6,MATCH($J1421,{"Oil","Gas","Electric - Other","ELECTRIC - HEAT PUMP"},0))),0),"")</f>
        <v>0</v>
      </c>
      <c r="AG1421" s="81">
        <f>_xlfn.IFNA(IF($D1421=2,IF($J1421="Not Paid by Tenant",0,INDEX('AMI Ref'!$K$7:$N$7,MATCH($J1421,{"Oil","Gas","Electric - Other","ELECTRIC - HEAT PUMP"},0))),0),"")</f>
        <v>0</v>
      </c>
      <c r="AH1421" s="81">
        <f>_xlfn.IFNA(IF($D1421=3,IF($J1421="Not Paid by Tenant",0,INDEX('AMI Ref'!$K$8:$N$8,MATCH($J1421,{"Oil","Gas","Electric - Other","ELECTRIC - HEAT PUMP"},0))),0),"")</f>
        <v>0</v>
      </c>
      <c r="AI1421" s="81">
        <f>_xlfn.IFNA(IF($D1421=4,IF($J1421="Not Paid by Tenant",0,INDEX('AMI Ref'!$K$9:$N$9,MATCH($J1421,{"Oil","Gas","Electric - Other","ELECTRIC - HEAT PUMP"},0))),0),"")</f>
        <v>0</v>
      </c>
      <c r="AJ1421" s="81">
        <f>_xlfn.IFNA(IF($D1421=5,IF($J1421="Not Paid by Tenant",0,INDEX('AMI Ref'!$K$10:$N$10,MATCH($J1421,{"Oil","Gas","Electric - Other","ELECTRIC - HEAT PUMP"},0))),0),"")</f>
        <v>0</v>
      </c>
      <c r="AK1421" s="128"/>
      <c r="AL1421" s="81" t="str">
        <f>_xlfn.IFNA(IF($D1421=0,IF($K1421="Not Paid by Tenant",0,INDEX('AMI Ref'!$O$5:$R$5,MATCH($K1421,{"Oil","Gas","Electric - Other","Electric ccASHP - split"},0))),0),"")</f>
        <v/>
      </c>
      <c r="AM1421" s="81">
        <f>_xlfn.IFNA(IF($D1421=1,IF($K1421="Not Paid by Tenant",0,INDEX('AMI Ref'!$O$6:$R$6,MATCH($K1421,{"Oil","Gas","Electric - Other","Electric ccASHP - split"},0))),0),"")</f>
        <v>0</v>
      </c>
      <c r="AN1421" s="81">
        <f>_xlfn.IFNA(IF($D1421=2,IF($K1421="Not Paid by Tenant",0,INDEX('AMI Ref'!$O$7:$R$7,MATCH($K1421,{"Oil","Gas","Electric - Other","Electric ccASHP - split"},0))),0),"")</f>
        <v>0</v>
      </c>
      <c r="AO1421" s="81">
        <f>_xlfn.IFNA(IF($D1421=3,IF($K1421="Not Paid by Tenant",0,INDEX('AMI Ref'!$O$8:$R$8,MATCH($K1421,{"Oil","Gas","Electric - Other","Electric ccASHP - split"},0))),0),"")</f>
        <v>0</v>
      </c>
      <c r="AP1421" s="81">
        <f>_xlfn.IFNA(IF($D1421=4,IF($K1421="Not Paid by Tenant",0,INDEX('AMI Ref'!$O$9:$R$9,MATCH($K1421,{"Oil","Gas","Electric - Other","Electric ccASHP - split"},0))),0),"")</f>
        <v>0</v>
      </c>
      <c r="AQ1421" s="81">
        <f>_xlfn.IFNA(IF($D1421=5,IF($K1421="Not Paid by Tenant",0,INDEX('AMI Ref'!$O$10:$R$10,MATCH($K1421,{"Oil","Gas","Electric - Other","Electric ccASHP - split"},0))),0),"")</f>
        <v>0</v>
      </c>
      <c r="AR1421" s="124">
        <f t="shared" si="188"/>
        <v>0</v>
      </c>
      <c r="AS1421" s="123" t="e">
        <f t="shared" si="189"/>
        <v>#N/A</v>
      </c>
    </row>
    <row r="1422" spans="1:45" x14ac:dyDescent="0.2">
      <c r="A1422" s="130">
        <v>1420</v>
      </c>
      <c r="B1422" s="177">
        <f>IF(OR(COUNTIF($B$2:$B1421,Input!$F1438)&lt;1,COUNTIF($O$2:$O1421,Input!$C1438)&lt;1),Input!F1438,0)</f>
        <v>0</v>
      </c>
      <c r="C1422" s="177">
        <f>IF(OR(COUNTIF($B$2:$B1421,Input!$F1438)&lt;1,COUNTIF($O$2:$O1421,Input!$C1438)&lt;1),Input!G1438,0)</f>
        <v>0</v>
      </c>
      <c r="D1422" s="177">
        <f>IF(OR(COUNTIF($B$2:$B1421,Input!$F1438)&lt;1,COUNTIF($O$2:$O1421,Input!$C1438)&lt;1),Input!H1438,0)</f>
        <v>0</v>
      </c>
      <c r="E1422" s="177">
        <f>IF(OR(COUNTIF($B$2:$B1421,Input!$F1438)&lt;1,COUNTIF($O$2:$O1421,Input!$C1438)&lt;1),Input!I1438,0)</f>
        <v>0</v>
      </c>
      <c r="F1422" s="177">
        <f>IF(OR(COUNTIF($B$2:$B1421,Input!$F1438)&lt;1,COUNTIF($O$2:$O1421,Input!$C1438)&lt;1),Input!J1438,0)</f>
        <v>0</v>
      </c>
      <c r="G1422" s="177">
        <f>IF(OR(COUNTIF($B$2:$B1421,Input!$F1438)&lt;1,COUNTIF($O$2:$O1421,Input!$C1438)&lt;1),Input!K1438,0)</f>
        <v>0</v>
      </c>
      <c r="H1422" s="177">
        <f>IF(OR(COUNTIF($B$2:$B1421,Input!$F1438)&lt;1,COUNTIF($O$2:$O1421,Input!$C1438)&lt;1),Input!L1438,0)</f>
        <v>0</v>
      </c>
      <c r="I1422" s="177">
        <f>IF(OR(COUNTIF($B$2:$B1421,Input!$F1438)&lt;1,COUNTIF($O$2:$O1421,Input!$C1438)&lt;1),Input!M1438,0)</f>
        <v>0</v>
      </c>
      <c r="J1422" s="177">
        <f>IF(OR(COUNTIF($B$2:$B1421,Input!$F1438)&lt;1,COUNTIF($O$2:$O1421,Input!$C1438)&lt;1),Input!N1438,0)</f>
        <v>0</v>
      </c>
      <c r="K1422" s="177">
        <f>IF(OR(COUNTIF($B$2:$B1421,Input!$F1438)&lt;1,COUNTIF($O$2:$O1421,Input!$C1438)&lt;1),Input!O1438,0)</f>
        <v>0</v>
      </c>
      <c r="L1422" s="177">
        <f>IF(OR(COUNTIF($B$2:$B1421,Input!$F1438)&lt;1,COUNTIF($O$2:$O1421,Input!$C1438)&lt;1),Input!P1438,0)</f>
        <v>0</v>
      </c>
      <c r="M1422" s="129" t="str">
        <f t="shared" si="184"/>
        <v/>
      </c>
      <c r="N1422" s="161">
        <f t="shared" si="190"/>
        <v>0</v>
      </c>
      <c r="O1422" s="168">
        <f>Input!C1438</f>
        <v>0</v>
      </c>
      <c r="P1422" s="168"/>
      <c r="R1422" s="131">
        <f t="shared" si="191"/>
        <v>0</v>
      </c>
      <c r="S1422" s="133" t="str">
        <f t="shared" si="185"/>
        <v xml:space="preserve"> </v>
      </c>
      <c r="T1422" s="133"/>
      <c r="U1422" s="132" t="str">
        <f>_xlfn.IFNA(IF($D1422=0,LOOKUP($F1422,{0.1,0.2,0.3,0.4,0.5,0.6,0.7,0.8,0.9,1},{22,34,46,58,70,82,94,106,118,130}),""),"")</f>
        <v/>
      </c>
      <c r="V1422" s="132" t="str">
        <f>_xlfn.IFNA(IF($D1422=1,LOOKUP($F1422,{0.1,0.2,0.3,0.4,0.5,0.6,0.7,0.8,0.9,1},{23,35,47,59,71,83,95,107,119,131}),""),"")</f>
        <v/>
      </c>
      <c r="W1422" s="132" t="str">
        <f>_xlfn.IFNA(IF($D1422=2,LOOKUP($F1422,{0.1,0.2,0.3,0.4,0.5,0.6,0.7,0.8,0.9,1},{24,36,48,60,72,84,96,108,120,132}),""),"")</f>
        <v/>
      </c>
      <c r="X1422" s="132" t="str">
        <f>_xlfn.IFNA(IF($D1422=3,LOOKUP($F1422,{0.1,0.2,0.3,0.4,0.5,0.6,0.7,0.8,0.9,1},{25,37,49,61,73,85,97,109,121,133}),""),"")</f>
        <v/>
      </c>
      <c r="Y1422" s="132" t="str">
        <f>_xlfn.IFNA(IF($D1422=4,LOOKUP($F1422,{0.1,0.2,0.3,0.4,0.5,0.6,0.7,0.8,0.9,1},{26,38,50,62,74,86,98,110,122,134}),""),"")</f>
        <v/>
      </c>
      <c r="Z1422" s="132" t="str">
        <f>_xlfn.IFNA(IF($D1422=5,LOOKUP($F1422,{0.1,0.2,0.3,0.4,0.5,0.6,0.7,0.8,0.9,1},{27,39,51,63,75,87,99,111,123,135}),""),"")</f>
        <v/>
      </c>
      <c r="AA1422" s="132">
        <f t="shared" si="186"/>
        <v>0</v>
      </c>
      <c r="AB1422" s="132" t="str">
        <f t="shared" si="187"/>
        <v>00</v>
      </c>
      <c r="AC1422" s="82" t="e">
        <f>VLOOKUP(AB1422,'AMI Ref'!T:U,2,FALSE)</f>
        <v>#N/A</v>
      </c>
      <c r="AD1422" s="124"/>
      <c r="AE1422" s="81" t="str">
        <f>_xlfn.IFNA(IF($D1422=0,IF($J1422="Not Paid by Tenant",0,INDEX('AMI Ref'!$K$5:$N$5,MATCH($J1422,{"Oil","Gas","Electric - Other","ELECTRIC - HEAT PUMP"},0))),0),"")</f>
        <v/>
      </c>
      <c r="AF1422" s="81">
        <f>_xlfn.IFNA(IF($D1422=1,IF($J1422="Not Paid by Tenant",0,INDEX('AMI Ref'!$K$6:$N$6,MATCH($J1422,{"Oil","Gas","Electric - Other","ELECTRIC - HEAT PUMP"},0))),0),"")</f>
        <v>0</v>
      </c>
      <c r="AG1422" s="81">
        <f>_xlfn.IFNA(IF($D1422=2,IF($J1422="Not Paid by Tenant",0,INDEX('AMI Ref'!$K$7:$N$7,MATCH($J1422,{"Oil","Gas","Electric - Other","ELECTRIC - HEAT PUMP"},0))),0),"")</f>
        <v>0</v>
      </c>
      <c r="AH1422" s="81">
        <f>_xlfn.IFNA(IF($D1422=3,IF($J1422="Not Paid by Tenant",0,INDEX('AMI Ref'!$K$8:$N$8,MATCH($J1422,{"Oil","Gas","Electric - Other","ELECTRIC - HEAT PUMP"},0))),0),"")</f>
        <v>0</v>
      </c>
      <c r="AI1422" s="81">
        <f>_xlfn.IFNA(IF($D1422=4,IF($J1422="Not Paid by Tenant",0,INDEX('AMI Ref'!$K$9:$N$9,MATCH($J1422,{"Oil","Gas","Electric - Other","ELECTRIC - HEAT PUMP"},0))),0),"")</f>
        <v>0</v>
      </c>
      <c r="AJ1422" s="81">
        <f>_xlfn.IFNA(IF($D1422=5,IF($J1422="Not Paid by Tenant",0,INDEX('AMI Ref'!$K$10:$N$10,MATCH($J1422,{"Oil","Gas","Electric - Other","ELECTRIC - HEAT PUMP"},0))),0),"")</f>
        <v>0</v>
      </c>
      <c r="AK1422" s="128"/>
      <c r="AL1422" s="81" t="str">
        <f>_xlfn.IFNA(IF($D1422=0,IF($K1422="Not Paid by Tenant",0,INDEX('AMI Ref'!$O$5:$R$5,MATCH($K1422,{"Oil","Gas","Electric - Other","Electric ccASHP - split"},0))),0),"")</f>
        <v/>
      </c>
      <c r="AM1422" s="81">
        <f>_xlfn.IFNA(IF($D1422=1,IF($K1422="Not Paid by Tenant",0,INDEX('AMI Ref'!$O$6:$R$6,MATCH($K1422,{"Oil","Gas","Electric - Other","Electric ccASHP - split"},0))),0),"")</f>
        <v>0</v>
      </c>
      <c r="AN1422" s="81">
        <f>_xlfn.IFNA(IF($D1422=2,IF($K1422="Not Paid by Tenant",0,INDEX('AMI Ref'!$O$7:$R$7,MATCH($K1422,{"Oil","Gas","Electric - Other","Electric ccASHP - split"},0))),0),"")</f>
        <v>0</v>
      </c>
      <c r="AO1422" s="81">
        <f>_xlfn.IFNA(IF($D1422=3,IF($K1422="Not Paid by Tenant",0,INDEX('AMI Ref'!$O$8:$R$8,MATCH($K1422,{"Oil","Gas","Electric - Other","Electric ccASHP - split"},0))),0),"")</f>
        <v>0</v>
      </c>
      <c r="AP1422" s="81">
        <f>_xlfn.IFNA(IF($D1422=4,IF($K1422="Not Paid by Tenant",0,INDEX('AMI Ref'!$O$9:$R$9,MATCH($K1422,{"Oil","Gas","Electric - Other","Electric ccASHP - split"},0))),0),"")</f>
        <v>0</v>
      </c>
      <c r="AQ1422" s="81">
        <f>_xlfn.IFNA(IF($D1422=5,IF($K1422="Not Paid by Tenant",0,INDEX('AMI Ref'!$O$10:$R$10,MATCH($K1422,{"Oil","Gas","Electric - Other","Electric ccASHP - split"},0))),0),"")</f>
        <v>0</v>
      </c>
      <c r="AR1422" s="124">
        <f t="shared" si="188"/>
        <v>0</v>
      </c>
      <c r="AS1422" s="123" t="e">
        <f t="shared" si="189"/>
        <v>#N/A</v>
      </c>
    </row>
    <row r="1423" spans="1:45" x14ac:dyDescent="0.2">
      <c r="A1423" s="130">
        <v>1421</v>
      </c>
      <c r="B1423" s="177">
        <f>IF(OR(COUNTIF($B$2:$B1422,Input!$F1439)&lt;1,COUNTIF($O$2:$O1422,Input!$C1439)&lt;1),Input!F1439,0)</f>
        <v>0</v>
      </c>
      <c r="C1423" s="177">
        <f>IF(OR(COUNTIF($B$2:$B1422,Input!$F1439)&lt;1,COUNTIF($O$2:$O1422,Input!$C1439)&lt;1),Input!G1439,0)</f>
        <v>0</v>
      </c>
      <c r="D1423" s="177">
        <f>IF(OR(COUNTIF($B$2:$B1422,Input!$F1439)&lt;1,COUNTIF($O$2:$O1422,Input!$C1439)&lt;1),Input!H1439,0)</f>
        <v>0</v>
      </c>
      <c r="E1423" s="177">
        <f>IF(OR(COUNTIF($B$2:$B1422,Input!$F1439)&lt;1,COUNTIF($O$2:$O1422,Input!$C1439)&lt;1),Input!I1439,0)</f>
        <v>0</v>
      </c>
      <c r="F1423" s="177">
        <f>IF(OR(COUNTIF($B$2:$B1422,Input!$F1439)&lt;1,COUNTIF($O$2:$O1422,Input!$C1439)&lt;1),Input!J1439,0)</f>
        <v>0</v>
      </c>
      <c r="G1423" s="177">
        <f>IF(OR(COUNTIF($B$2:$B1422,Input!$F1439)&lt;1,COUNTIF($O$2:$O1422,Input!$C1439)&lt;1),Input!K1439,0)</f>
        <v>0</v>
      </c>
      <c r="H1423" s="177">
        <f>IF(OR(COUNTIF($B$2:$B1422,Input!$F1439)&lt;1,COUNTIF($O$2:$O1422,Input!$C1439)&lt;1),Input!L1439,0)</f>
        <v>0</v>
      </c>
      <c r="I1423" s="177">
        <f>IF(OR(COUNTIF($B$2:$B1422,Input!$F1439)&lt;1,COUNTIF($O$2:$O1422,Input!$C1439)&lt;1),Input!M1439,0)</f>
        <v>0</v>
      </c>
      <c r="J1423" s="177">
        <f>IF(OR(COUNTIF($B$2:$B1422,Input!$F1439)&lt;1,COUNTIF($O$2:$O1422,Input!$C1439)&lt;1),Input!N1439,0)</f>
        <v>0</v>
      </c>
      <c r="K1423" s="177">
        <f>IF(OR(COUNTIF($B$2:$B1422,Input!$F1439)&lt;1,COUNTIF($O$2:$O1422,Input!$C1439)&lt;1),Input!O1439,0)</f>
        <v>0</v>
      </c>
      <c r="L1423" s="177">
        <f>IF(OR(COUNTIF($B$2:$B1422,Input!$F1439)&lt;1,COUNTIF($O$2:$O1422,Input!$C1439)&lt;1),Input!P1439,0)</f>
        <v>0</v>
      </c>
      <c r="M1423" s="129" t="str">
        <f t="shared" si="184"/>
        <v/>
      </c>
      <c r="N1423" s="161">
        <f t="shared" si="190"/>
        <v>0</v>
      </c>
      <c r="O1423" s="168">
        <f>Input!C1439</f>
        <v>0</v>
      </c>
      <c r="P1423" s="168"/>
      <c r="R1423" s="131">
        <f t="shared" si="191"/>
        <v>0</v>
      </c>
      <c r="S1423" s="133" t="str">
        <f t="shared" si="185"/>
        <v xml:space="preserve"> </v>
      </c>
      <c r="T1423" s="133"/>
      <c r="U1423" s="132" t="str">
        <f>_xlfn.IFNA(IF($D1423=0,LOOKUP($F1423,{0.1,0.2,0.3,0.4,0.5,0.6,0.7,0.8,0.9,1},{22,34,46,58,70,82,94,106,118,130}),""),"")</f>
        <v/>
      </c>
      <c r="V1423" s="132" t="str">
        <f>_xlfn.IFNA(IF($D1423=1,LOOKUP($F1423,{0.1,0.2,0.3,0.4,0.5,0.6,0.7,0.8,0.9,1},{23,35,47,59,71,83,95,107,119,131}),""),"")</f>
        <v/>
      </c>
      <c r="W1423" s="132" t="str">
        <f>_xlfn.IFNA(IF($D1423=2,LOOKUP($F1423,{0.1,0.2,0.3,0.4,0.5,0.6,0.7,0.8,0.9,1},{24,36,48,60,72,84,96,108,120,132}),""),"")</f>
        <v/>
      </c>
      <c r="X1423" s="132" t="str">
        <f>_xlfn.IFNA(IF($D1423=3,LOOKUP($F1423,{0.1,0.2,0.3,0.4,0.5,0.6,0.7,0.8,0.9,1},{25,37,49,61,73,85,97,109,121,133}),""),"")</f>
        <v/>
      </c>
      <c r="Y1423" s="132" t="str">
        <f>_xlfn.IFNA(IF($D1423=4,LOOKUP($F1423,{0.1,0.2,0.3,0.4,0.5,0.6,0.7,0.8,0.9,1},{26,38,50,62,74,86,98,110,122,134}),""),"")</f>
        <v/>
      </c>
      <c r="Z1423" s="132" t="str">
        <f>_xlfn.IFNA(IF($D1423=5,LOOKUP($F1423,{0.1,0.2,0.3,0.4,0.5,0.6,0.7,0.8,0.9,1},{27,39,51,63,75,87,99,111,123,135}),""),"")</f>
        <v/>
      </c>
      <c r="AA1423" s="132">
        <f t="shared" si="186"/>
        <v>0</v>
      </c>
      <c r="AB1423" s="132" t="str">
        <f t="shared" si="187"/>
        <v>00</v>
      </c>
      <c r="AC1423" s="82" t="e">
        <f>VLOOKUP(AB1423,'AMI Ref'!T:U,2,FALSE)</f>
        <v>#N/A</v>
      </c>
      <c r="AD1423" s="124"/>
      <c r="AE1423" s="81" t="str">
        <f>_xlfn.IFNA(IF($D1423=0,IF($J1423="Not Paid by Tenant",0,INDEX('AMI Ref'!$K$5:$N$5,MATCH($J1423,{"Oil","Gas","Electric - Other","ELECTRIC - HEAT PUMP"},0))),0),"")</f>
        <v/>
      </c>
      <c r="AF1423" s="81">
        <f>_xlfn.IFNA(IF($D1423=1,IF($J1423="Not Paid by Tenant",0,INDEX('AMI Ref'!$K$6:$N$6,MATCH($J1423,{"Oil","Gas","Electric - Other","ELECTRIC - HEAT PUMP"},0))),0),"")</f>
        <v>0</v>
      </c>
      <c r="AG1423" s="81">
        <f>_xlfn.IFNA(IF($D1423=2,IF($J1423="Not Paid by Tenant",0,INDEX('AMI Ref'!$K$7:$N$7,MATCH($J1423,{"Oil","Gas","Electric - Other","ELECTRIC - HEAT PUMP"},0))),0),"")</f>
        <v>0</v>
      </c>
      <c r="AH1423" s="81">
        <f>_xlfn.IFNA(IF($D1423=3,IF($J1423="Not Paid by Tenant",0,INDEX('AMI Ref'!$K$8:$N$8,MATCH($J1423,{"Oil","Gas","Electric - Other","ELECTRIC - HEAT PUMP"},0))),0),"")</f>
        <v>0</v>
      </c>
      <c r="AI1423" s="81">
        <f>_xlfn.IFNA(IF($D1423=4,IF($J1423="Not Paid by Tenant",0,INDEX('AMI Ref'!$K$9:$N$9,MATCH($J1423,{"Oil","Gas","Electric - Other","ELECTRIC - HEAT PUMP"},0))),0),"")</f>
        <v>0</v>
      </c>
      <c r="AJ1423" s="81">
        <f>_xlfn.IFNA(IF($D1423=5,IF($J1423="Not Paid by Tenant",0,INDEX('AMI Ref'!$K$10:$N$10,MATCH($J1423,{"Oil","Gas","Electric - Other","ELECTRIC - HEAT PUMP"},0))),0),"")</f>
        <v>0</v>
      </c>
      <c r="AK1423" s="128"/>
      <c r="AL1423" s="81" t="str">
        <f>_xlfn.IFNA(IF($D1423=0,IF($K1423="Not Paid by Tenant",0,INDEX('AMI Ref'!$O$5:$R$5,MATCH($K1423,{"Oil","Gas","Electric - Other","Electric ccASHP - split"},0))),0),"")</f>
        <v/>
      </c>
      <c r="AM1423" s="81">
        <f>_xlfn.IFNA(IF($D1423=1,IF($K1423="Not Paid by Tenant",0,INDEX('AMI Ref'!$O$6:$R$6,MATCH($K1423,{"Oil","Gas","Electric - Other","Electric ccASHP - split"},0))),0),"")</f>
        <v>0</v>
      </c>
      <c r="AN1423" s="81">
        <f>_xlfn.IFNA(IF($D1423=2,IF($K1423="Not Paid by Tenant",0,INDEX('AMI Ref'!$O$7:$R$7,MATCH($K1423,{"Oil","Gas","Electric - Other","Electric ccASHP - split"},0))),0),"")</f>
        <v>0</v>
      </c>
      <c r="AO1423" s="81">
        <f>_xlfn.IFNA(IF($D1423=3,IF($K1423="Not Paid by Tenant",0,INDEX('AMI Ref'!$O$8:$R$8,MATCH($K1423,{"Oil","Gas","Electric - Other","Electric ccASHP - split"},0))),0),"")</f>
        <v>0</v>
      </c>
      <c r="AP1423" s="81">
        <f>_xlfn.IFNA(IF($D1423=4,IF($K1423="Not Paid by Tenant",0,INDEX('AMI Ref'!$O$9:$R$9,MATCH($K1423,{"Oil","Gas","Electric - Other","Electric ccASHP - split"},0))),0),"")</f>
        <v>0</v>
      </c>
      <c r="AQ1423" s="81">
        <f>_xlfn.IFNA(IF($D1423=5,IF($K1423="Not Paid by Tenant",0,INDEX('AMI Ref'!$O$10:$R$10,MATCH($K1423,{"Oil","Gas","Electric - Other","Electric ccASHP - split"},0))),0),"")</f>
        <v>0</v>
      </c>
      <c r="AR1423" s="124">
        <f t="shared" si="188"/>
        <v>0</v>
      </c>
      <c r="AS1423" s="123" t="e">
        <f t="shared" si="189"/>
        <v>#N/A</v>
      </c>
    </row>
    <row r="1424" spans="1:45" x14ac:dyDescent="0.2">
      <c r="A1424" s="130">
        <v>1422</v>
      </c>
      <c r="B1424" s="177">
        <f>IF(OR(COUNTIF($B$2:$B1423,Input!$F1440)&lt;1,COUNTIF($O$2:$O1423,Input!$C1440)&lt;1),Input!F1440,0)</f>
        <v>0</v>
      </c>
      <c r="C1424" s="177">
        <f>IF(OR(COUNTIF($B$2:$B1423,Input!$F1440)&lt;1,COUNTIF($O$2:$O1423,Input!$C1440)&lt;1),Input!G1440,0)</f>
        <v>0</v>
      </c>
      <c r="D1424" s="177">
        <f>IF(OR(COUNTIF($B$2:$B1423,Input!$F1440)&lt;1,COUNTIF($O$2:$O1423,Input!$C1440)&lt;1),Input!H1440,0)</f>
        <v>0</v>
      </c>
      <c r="E1424" s="177">
        <f>IF(OR(COUNTIF($B$2:$B1423,Input!$F1440)&lt;1,COUNTIF($O$2:$O1423,Input!$C1440)&lt;1),Input!I1440,0)</f>
        <v>0</v>
      </c>
      <c r="F1424" s="177">
        <f>IF(OR(COUNTIF($B$2:$B1423,Input!$F1440)&lt;1,COUNTIF($O$2:$O1423,Input!$C1440)&lt;1),Input!J1440,0)</f>
        <v>0</v>
      </c>
      <c r="G1424" s="177">
        <f>IF(OR(COUNTIF($B$2:$B1423,Input!$F1440)&lt;1,COUNTIF($O$2:$O1423,Input!$C1440)&lt;1),Input!K1440,0)</f>
        <v>0</v>
      </c>
      <c r="H1424" s="177">
        <f>IF(OR(COUNTIF($B$2:$B1423,Input!$F1440)&lt;1,COUNTIF($O$2:$O1423,Input!$C1440)&lt;1),Input!L1440,0)</f>
        <v>0</v>
      </c>
      <c r="I1424" s="177">
        <f>IF(OR(COUNTIF($B$2:$B1423,Input!$F1440)&lt;1,COUNTIF($O$2:$O1423,Input!$C1440)&lt;1),Input!M1440,0)</f>
        <v>0</v>
      </c>
      <c r="J1424" s="177">
        <f>IF(OR(COUNTIF($B$2:$B1423,Input!$F1440)&lt;1,COUNTIF($O$2:$O1423,Input!$C1440)&lt;1),Input!N1440,0)</f>
        <v>0</v>
      </c>
      <c r="K1424" s="177">
        <f>IF(OR(COUNTIF($B$2:$B1423,Input!$F1440)&lt;1,COUNTIF($O$2:$O1423,Input!$C1440)&lt;1),Input!O1440,0)</f>
        <v>0</v>
      </c>
      <c r="L1424" s="177">
        <f>IF(OR(COUNTIF($B$2:$B1423,Input!$F1440)&lt;1,COUNTIF($O$2:$O1423,Input!$C1440)&lt;1),Input!P1440,0)</f>
        <v>0</v>
      </c>
      <c r="M1424" s="129" t="str">
        <f t="shared" si="184"/>
        <v/>
      </c>
      <c r="N1424" s="161">
        <f t="shared" si="190"/>
        <v>0</v>
      </c>
      <c r="O1424" s="168">
        <f>Input!C1440</f>
        <v>0</v>
      </c>
      <c r="P1424" s="168"/>
      <c r="R1424" s="131">
        <f t="shared" si="191"/>
        <v>0</v>
      </c>
      <c r="S1424" s="133" t="str">
        <f t="shared" si="185"/>
        <v xml:space="preserve"> </v>
      </c>
      <c r="T1424" s="133"/>
      <c r="U1424" s="132" t="str">
        <f>_xlfn.IFNA(IF($D1424=0,LOOKUP($F1424,{0.1,0.2,0.3,0.4,0.5,0.6,0.7,0.8,0.9,1},{22,34,46,58,70,82,94,106,118,130}),""),"")</f>
        <v/>
      </c>
      <c r="V1424" s="132" t="str">
        <f>_xlfn.IFNA(IF($D1424=1,LOOKUP($F1424,{0.1,0.2,0.3,0.4,0.5,0.6,0.7,0.8,0.9,1},{23,35,47,59,71,83,95,107,119,131}),""),"")</f>
        <v/>
      </c>
      <c r="W1424" s="132" t="str">
        <f>_xlfn.IFNA(IF($D1424=2,LOOKUP($F1424,{0.1,0.2,0.3,0.4,0.5,0.6,0.7,0.8,0.9,1},{24,36,48,60,72,84,96,108,120,132}),""),"")</f>
        <v/>
      </c>
      <c r="X1424" s="132" t="str">
        <f>_xlfn.IFNA(IF($D1424=3,LOOKUP($F1424,{0.1,0.2,0.3,0.4,0.5,0.6,0.7,0.8,0.9,1},{25,37,49,61,73,85,97,109,121,133}),""),"")</f>
        <v/>
      </c>
      <c r="Y1424" s="132" t="str">
        <f>_xlfn.IFNA(IF($D1424=4,LOOKUP($F1424,{0.1,0.2,0.3,0.4,0.5,0.6,0.7,0.8,0.9,1},{26,38,50,62,74,86,98,110,122,134}),""),"")</f>
        <v/>
      </c>
      <c r="Z1424" s="132" t="str">
        <f>_xlfn.IFNA(IF($D1424=5,LOOKUP($F1424,{0.1,0.2,0.3,0.4,0.5,0.6,0.7,0.8,0.9,1},{27,39,51,63,75,87,99,111,123,135}),""),"")</f>
        <v/>
      </c>
      <c r="AA1424" s="132">
        <f t="shared" si="186"/>
        <v>0</v>
      </c>
      <c r="AB1424" s="132" t="str">
        <f t="shared" si="187"/>
        <v>00</v>
      </c>
      <c r="AC1424" s="82" t="e">
        <f>VLOOKUP(AB1424,'AMI Ref'!T:U,2,FALSE)</f>
        <v>#N/A</v>
      </c>
      <c r="AD1424" s="124"/>
      <c r="AE1424" s="81" t="str">
        <f>_xlfn.IFNA(IF($D1424=0,IF($J1424="Not Paid by Tenant",0,INDEX('AMI Ref'!$K$5:$N$5,MATCH($J1424,{"Oil","Gas","Electric - Other","ELECTRIC - HEAT PUMP"},0))),0),"")</f>
        <v/>
      </c>
      <c r="AF1424" s="81">
        <f>_xlfn.IFNA(IF($D1424=1,IF($J1424="Not Paid by Tenant",0,INDEX('AMI Ref'!$K$6:$N$6,MATCH($J1424,{"Oil","Gas","Electric - Other","ELECTRIC - HEAT PUMP"},0))),0),"")</f>
        <v>0</v>
      </c>
      <c r="AG1424" s="81">
        <f>_xlfn.IFNA(IF($D1424=2,IF($J1424="Not Paid by Tenant",0,INDEX('AMI Ref'!$K$7:$N$7,MATCH($J1424,{"Oil","Gas","Electric - Other","ELECTRIC - HEAT PUMP"},0))),0),"")</f>
        <v>0</v>
      </c>
      <c r="AH1424" s="81">
        <f>_xlfn.IFNA(IF($D1424=3,IF($J1424="Not Paid by Tenant",0,INDEX('AMI Ref'!$K$8:$N$8,MATCH($J1424,{"Oil","Gas","Electric - Other","ELECTRIC - HEAT PUMP"},0))),0),"")</f>
        <v>0</v>
      </c>
      <c r="AI1424" s="81">
        <f>_xlfn.IFNA(IF($D1424=4,IF($J1424="Not Paid by Tenant",0,INDEX('AMI Ref'!$K$9:$N$9,MATCH($J1424,{"Oil","Gas","Electric - Other","ELECTRIC - HEAT PUMP"},0))),0),"")</f>
        <v>0</v>
      </c>
      <c r="AJ1424" s="81">
        <f>_xlfn.IFNA(IF($D1424=5,IF($J1424="Not Paid by Tenant",0,INDEX('AMI Ref'!$K$10:$N$10,MATCH($J1424,{"Oil","Gas","Electric - Other","ELECTRIC - HEAT PUMP"},0))),0),"")</f>
        <v>0</v>
      </c>
      <c r="AK1424" s="128"/>
      <c r="AL1424" s="81" t="str">
        <f>_xlfn.IFNA(IF($D1424=0,IF($K1424="Not Paid by Tenant",0,INDEX('AMI Ref'!$O$5:$R$5,MATCH($K1424,{"Oil","Gas","Electric - Other","Electric ccASHP - split"},0))),0),"")</f>
        <v/>
      </c>
      <c r="AM1424" s="81">
        <f>_xlfn.IFNA(IF($D1424=1,IF($K1424="Not Paid by Tenant",0,INDEX('AMI Ref'!$O$6:$R$6,MATCH($K1424,{"Oil","Gas","Electric - Other","Electric ccASHP - split"},0))),0),"")</f>
        <v>0</v>
      </c>
      <c r="AN1424" s="81">
        <f>_xlfn.IFNA(IF($D1424=2,IF($K1424="Not Paid by Tenant",0,INDEX('AMI Ref'!$O$7:$R$7,MATCH($K1424,{"Oil","Gas","Electric - Other","Electric ccASHP - split"},0))),0),"")</f>
        <v>0</v>
      </c>
      <c r="AO1424" s="81">
        <f>_xlfn.IFNA(IF($D1424=3,IF($K1424="Not Paid by Tenant",0,INDEX('AMI Ref'!$O$8:$R$8,MATCH($K1424,{"Oil","Gas","Electric - Other","Electric ccASHP - split"},0))),0),"")</f>
        <v>0</v>
      </c>
      <c r="AP1424" s="81">
        <f>_xlfn.IFNA(IF($D1424=4,IF($K1424="Not Paid by Tenant",0,INDEX('AMI Ref'!$O$9:$R$9,MATCH($K1424,{"Oil","Gas","Electric - Other","Electric ccASHP - split"},0))),0),"")</f>
        <v>0</v>
      </c>
      <c r="AQ1424" s="81">
        <f>_xlfn.IFNA(IF($D1424=5,IF($K1424="Not Paid by Tenant",0,INDEX('AMI Ref'!$O$10:$R$10,MATCH($K1424,{"Oil","Gas","Electric - Other","Electric ccASHP - split"},0))),0),"")</f>
        <v>0</v>
      </c>
      <c r="AR1424" s="124">
        <f t="shared" si="188"/>
        <v>0</v>
      </c>
      <c r="AS1424" s="123" t="e">
        <f t="shared" si="189"/>
        <v>#N/A</v>
      </c>
    </row>
    <row r="1425" spans="1:45" x14ac:dyDescent="0.2">
      <c r="A1425" s="130">
        <v>1423</v>
      </c>
      <c r="B1425" s="177">
        <f>IF(OR(COUNTIF($B$2:$B1424,Input!$F1441)&lt;1,COUNTIF($O$2:$O1424,Input!$C1441)&lt;1),Input!F1441,0)</f>
        <v>0</v>
      </c>
      <c r="C1425" s="177">
        <f>IF(OR(COUNTIF($B$2:$B1424,Input!$F1441)&lt;1,COUNTIF($O$2:$O1424,Input!$C1441)&lt;1),Input!G1441,0)</f>
        <v>0</v>
      </c>
      <c r="D1425" s="177">
        <f>IF(OR(COUNTIF($B$2:$B1424,Input!$F1441)&lt;1,COUNTIF($O$2:$O1424,Input!$C1441)&lt;1),Input!H1441,0)</f>
        <v>0</v>
      </c>
      <c r="E1425" s="177">
        <f>IF(OR(COUNTIF($B$2:$B1424,Input!$F1441)&lt;1,COUNTIF($O$2:$O1424,Input!$C1441)&lt;1),Input!I1441,0)</f>
        <v>0</v>
      </c>
      <c r="F1425" s="177">
        <f>IF(OR(COUNTIF($B$2:$B1424,Input!$F1441)&lt;1,COUNTIF($O$2:$O1424,Input!$C1441)&lt;1),Input!J1441,0)</f>
        <v>0</v>
      </c>
      <c r="G1425" s="177">
        <f>IF(OR(COUNTIF($B$2:$B1424,Input!$F1441)&lt;1,COUNTIF($O$2:$O1424,Input!$C1441)&lt;1),Input!K1441,0)</f>
        <v>0</v>
      </c>
      <c r="H1425" s="177">
        <f>IF(OR(COUNTIF($B$2:$B1424,Input!$F1441)&lt;1,COUNTIF($O$2:$O1424,Input!$C1441)&lt;1),Input!L1441,0)</f>
        <v>0</v>
      </c>
      <c r="I1425" s="177">
        <f>IF(OR(COUNTIF($B$2:$B1424,Input!$F1441)&lt;1,COUNTIF($O$2:$O1424,Input!$C1441)&lt;1),Input!M1441,0)</f>
        <v>0</v>
      </c>
      <c r="J1425" s="177">
        <f>IF(OR(COUNTIF($B$2:$B1424,Input!$F1441)&lt;1,COUNTIF($O$2:$O1424,Input!$C1441)&lt;1),Input!N1441,0)</f>
        <v>0</v>
      </c>
      <c r="K1425" s="177">
        <f>IF(OR(COUNTIF($B$2:$B1424,Input!$F1441)&lt;1,COUNTIF($O$2:$O1424,Input!$C1441)&lt;1),Input!O1441,0)</f>
        <v>0</v>
      </c>
      <c r="L1425" s="177">
        <f>IF(OR(COUNTIF($B$2:$B1424,Input!$F1441)&lt;1,COUNTIF($O$2:$O1424,Input!$C1441)&lt;1),Input!P1441,0)</f>
        <v>0</v>
      </c>
      <c r="M1425" s="129" t="str">
        <f t="shared" si="184"/>
        <v/>
      </c>
      <c r="N1425" s="161">
        <f t="shared" si="190"/>
        <v>0</v>
      </c>
      <c r="O1425" s="168">
        <f>Input!C1441</f>
        <v>0</v>
      </c>
      <c r="P1425" s="168"/>
      <c r="R1425" s="131">
        <f t="shared" si="191"/>
        <v>0</v>
      </c>
      <c r="S1425" s="133" t="str">
        <f t="shared" si="185"/>
        <v xml:space="preserve"> </v>
      </c>
      <c r="T1425" s="133"/>
      <c r="U1425" s="132" t="str">
        <f>_xlfn.IFNA(IF($D1425=0,LOOKUP($F1425,{0.1,0.2,0.3,0.4,0.5,0.6,0.7,0.8,0.9,1},{22,34,46,58,70,82,94,106,118,130}),""),"")</f>
        <v/>
      </c>
      <c r="V1425" s="132" t="str">
        <f>_xlfn.IFNA(IF($D1425=1,LOOKUP($F1425,{0.1,0.2,0.3,0.4,0.5,0.6,0.7,0.8,0.9,1},{23,35,47,59,71,83,95,107,119,131}),""),"")</f>
        <v/>
      </c>
      <c r="W1425" s="132" t="str">
        <f>_xlfn.IFNA(IF($D1425=2,LOOKUP($F1425,{0.1,0.2,0.3,0.4,0.5,0.6,0.7,0.8,0.9,1},{24,36,48,60,72,84,96,108,120,132}),""),"")</f>
        <v/>
      </c>
      <c r="X1425" s="132" t="str">
        <f>_xlfn.IFNA(IF($D1425=3,LOOKUP($F1425,{0.1,0.2,0.3,0.4,0.5,0.6,0.7,0.8,0.9,1},{25,37,49,61,73,85,97,109,121,133}),""),"")</f>
        <v/>
      </c>
      <c r="Y1425" s="132" t="str">
        <f>_xlfn.IFNA(IF($D1425=4,LOOKUP($F1425,{0.1,0.2,0.3,0.4,0.5,0.6,0.7,0.8,0.9,1},{26,38,50,62,74,86,98,110,122,134}),""),"")</f>
        <v/>
      </c>
      <c r="Z1425" s="132" t="str">
        <f>_xlfn.IFNA(IF($D1425=5,LOOKUP($F1425,{0.1,0.2,0.3,0.4,0.5,0.6,0.7,0.8,0.9,1},{27,39,51,63,75,87,99,111,123,135}),""),"")</f>
        <v/>
      </c>
      <c r="AA1425" s="132">
        <f t="shared" si="186"/>
        <v>0</v>
      </c>
      <c r="AB1425" s="132" t="str">
        <f t="shared" si="187"/>
        <v>00</v>
      </c>
      <c r="AC1425" s="82" t="e">
        <f>VLOOKUP(AB1425,'AMI Ref'!T:U,2,FALSE)</f>
        <v>#N/A</v>
      </c>
      <c r="AD1425" s="124"/>
      <c r="AE1425" s="81" t="str">
        <f>_xlfn.IFNA(IF($D1425=0,IF($J1425="Not Paid by Tenant",0,INDEX('AMI Ref'!$K$5:$N$5,MATCH($J1425,{"Oil","Gas","Electric - Other","ELECTRIC - HEAT PUMP"},0))),0),"")</f>
        <v/>
      </c>
      <c r="AF1425" s="81">
        <f>_xlfn.IFNA(IF($D1425=1,IF($J1425="Not Paid by Tenant",0,INDEX('AMI Ref'!$K$6:$N$6,MATCH($J1425,{"Oil","Gas","Electric - Other","ELECTRIC - HEAT PUMP"},0))),0),"")</f>
        <v>0</v>
      </c>
      <c r="AG1425" s="81">
        <f>_xlfn.IFNA(IF($D1425=2,IF($J1425="Not Paid by Tenant",0,INDEX('AMI Ref'!$K$7:$N$7,MATCH($J1425,{"Oil","Gas","Electric - Other","ELECTRIC - HEAT PUMP"},0))),0),"")</f>
        <v>0</v>
      </c>
      <c r="AH1425" s="81">
        <f>_xlfn.IFNA(IF($D1425=3,IF($J1425="Not Paid by Tenant",0,INDEX('AMI Ref'!$K$8:$N$8,MATCH($J1425,{"Oil","Gas","Electric - Other","ELECTRIC - HEAT PUMP"},0))),0),"")</f>
        <v>0</v>
      </c>
      <c r="AI1425" s="81">
        <f>_xlfn.IFNA(IF($D1425=4,IF($J1425="Not Paid by Tenant",0,INDEX('AMI Ref'!$K$9:$N$9,MATCH($J1425,{"Oil","Gas","Electric - Other","ELECTRIC - HEAT PUMP"},0))),0),"")</f>
        <v>0</v>
      </c>
      <c r="AJ1425" s="81">
        <f>_xlfn.IFNA(IF($D1425=5,IF($J1425="Not Paid by Tenant",0,INDEX('AMI Ref'!$K$10:$N$10,MATCH($J1425,{"Oil","Gas","Electric - Other","ELECTRIC - HEAT PUMP"},0))),0),"")</f>
        <v>0</v>
      </c>
      <c r="AK1425" s="128"/>
      <c r="AL1425" s="81" t="str">
        <f>_xlfn.IFNA(IF($D1425=0,IF($K1425="Not Paid by Tenant",0,INDEX('AMI Ref'!$O$5:$R$5,MATCH($K1425,{"Oil","Gas","Electric - Other","Electric ccASHP - split"},0))),0),"")</f>
        <v/>
      </c>
      <c r="AM1425" s="81">
        <f>_xlfn.IFNA(IF($D1425=1,IF($K1425="Not Paid by Tenant",0,INDEX('AMI Ref'!$O$6:$R$6,MATCH($K1425,{"Oil","Gas","Electric - Other","Electric ccASHP - split"},0))),0),"")</f>
        <v>0</v>
      </c>
      <c r="AN1425" s="81">
        <f>_xlfn.IFNA(IF($D1425=2,IF($K1425="Not Paid by Tenant",0,INDEX('AMI Ref'!$O$7:$R$7,MATCH($K1425,{"Oil","Gas","Electric - Other","Electric ccASHP - split"},0))),0),"")</f>
        <v>0</v>
      </c>
      <c r="AO1425" s="81">
        <f>_xlfn.IFNA(IF($D1425=3,IF($K1425="Not Paid by Tenant",0,INDEX('AMI Ref'!$O$8:$R$8,MATCH($K1425,{"Oil","Gas","Electric - Other","Electric ccASHP - split"},0))),0),"")</f>
        <v>0</v>
      </c>
      <c r="AP1425" s="81">
        <f>_xlfn.IFNA(IF($D1425=4,IF($K1425="Not Paid by Tenant",0,INDEX('AMI Ref'!$O$9:$R$9,MATCH($K1425,{"Oil","Gas","Electric - Other","Electric ccASHP - split"},0))),0),"")</f>
        <v>0</v>
      </c>
      <c r="AQ1425" s="81">
        <f>_xlfn.IFNA(IF($D1425=5,IF($K1425="Not Paid by Tenant",0,INDEX('AMI Ref'!$O$10:$R$10,MATCH($K1425,{"Oil","Gas","Electric - Other","Electric ccASHP - split"},0))),0),"")</f>
        <v>0</v>
      </c>
      <c r="AR1425" s="124">
        <f t="shared" si="188"/>
        <v>0</v>
      </c>
      <c r="AS1425" s="123" t="e">
        <f t="shared" si="189"/>
        <v>#N/A</v>
      </c>
    </row>
    <row r="1426" spans="1:45" x14ac:dyDescent="0.2">
      <c r="A1426" s="130">
        <v>1424</v>
      </c>
      <c r="B1426" s="177">
        <f>IF(OR(COUNTIF($B$2:$B1425,Input!$F1442)&lt;1,COUNTIF($O$2:$O1425,Input!$C1442)&lt;1),Input!F1442,0)</f>
        <v>0</v>
      </c>
      <c r="C1426" s="177">
        <f>IF(OR(COUNTIF($B$2:$B1425,Input!$F1442)&lt;1,COUNTIF($O$2:$O1425,Input!$C1442)&lt;1),Input!G1442,0)</f>
        <v>0</v>
      </c>
      <c r="D1426" s="177">
        <f>IF(OR(COUNTIF($B$2:$B1425,Input!$F1442)&lt;1,COUNTIF($O$2:$O1425,Input!$C1442)&lt;1),Input!H1442,0)</f>
        <v>0</v>
      </c>
      <c r="E1426" s="177">
        <f>IF(OR(COUNTIF($B$2:$B1425,Input!$F1442)&lt;1,COUNTIF($O$2:$O1425,Input!$C1442)&lt;1),Input!I1442,0)</f>
        <v>0</v>
      </c>
      <c r="F1426" s="177">
        <f>IF(OR(COUNTIF($B$2:$B1425,Input!$F1442)&lt;1,COUNTIF($O$2:$O1425,Input!$C1442)&lt;1),Input!J1442,0)</f>
        <v>0</v>
      </c>
      <c r="G1426" s="177">
        <f>IF(OR(COUNTIF($B$2:$B1425,Input!$F1442)&lt;1,COUNTIF($O$2:$O1425,Input!$C1442)&lt;1),Input!K1442,0)</f>
        <v>0</v>
      </c>
      <c r="H1426" s="177">
        <f>IF(OR(COUNTIF($B$2:$B1425,Input!$F1442)&lt;1,COUNTIF($O$2:$O1425,Input!$C1442)&lt;1),Input!L1442,0)</f>
        <v>0</v>
      </c>
      <c r="I1426" s="177">
        <f>IF(OR(COUNTIF($B$2:$B1425,Input!$F1442)&lt;1,COUNTIF($O$2:$O1425,Input!$C1442)&lt;1),Input!M1442,0)</f>
        <v>0</v>
      </c>
      <c r="J1426" s="177">
        <f>IF(OR(COUNTIF($B$2:$B1425,Input!$F1442)&lt;1,COUNTIF($O$2:$O1425,Input!$C1442)&lt;1),Input!N1442,0)</f>
        <v>0</v>
      </c>
      <c r="K1426" s="177">
        <f>IF(OR(COUNTIF($B$2:$B1425,Input!$F1442)&lt;1,COUNTIF($O$2:$O1425,Input!$C1442)&lt;1),Input!O1442,0)</f>
        <v>0</v>
      </c>
      <c r="L1426" s="177">
        <f>IF(OR(COUNTIF($B$2:$B1425,Input!$F1442)&lt;1,COUNTIF($O$2:$O1425,Input!$C1442)&lt;1),Input!P1442,0)</f>
        <v>0</v>
      </c>
      <c r="M1426" s="129" t="str">
        <f t="shared" si="184"/>
        <v/>
      </c>
      <c r="N1426" s="161">
        <f t="shared" si="190"/>
        <v>0</v>
      </c>
      <c r="O1426" s="168">
        <f>Input!C1442</f>
        <v>0</v>
      </c>
      <c r="P1426" s="168"/>
      <c r="R1426" s="131">
        <f t="shared" si="191"/>
        <v>0</v>
      </c>
      <c r="S1426" s="133" t="str">
        <f t="shared" si="185"/>
        <v xml:space="preserve"> </v>
      </c>
      <c r="T1426" s="133"/>
      <c r="U1426" s="132" t="str">
        <f>_xlfn.IFNA(IF($D1426=0,LOOKUP($F1426,{0.1,0.2,0.3,0.4,0.5,0.6,0.7,0.8,0.9,1},{22,34,46,58,70,82,94,106,118,130}),""),"")</f>
        <v/>
      </c>
      <c r="V1426" s="132" t="str">
        <f>_xlfn.IFNA(IF($D1426=1,LOOKUP($F1426,{0.1,0.2,0.3,0.4,0.5,0.6,0.7,0.8,0.9,1},{23,35,47,59,71,83,95,107,119,131}),""),"")</f>
        <v/>
      </c>
      <c r="W1426" s="132" t="str">
        <f>_xlfn.IFNA(IF($D1426=2,LOOKUP($F1426,{0.1,0.2,0.3,0.4,0.5,0.6,0.7,0.8,0.9,1},{24,36,48,60,72,84,96,108,120,132}),""),"")</f>
        <v/>
      </c>
      <c r="X1426" s="132" t="str">
        <f>_xlfn.IFNA(IF($D1426=3,LOOKUP($F1426,{0.1,0.2,0.3,0.4,0.5,0.6,0.7,0.8,0.9,1},{25,37,49,61,73,85,97,109,121,133}),""),"")</f>
        <v/>
      </c>
      <c r="Y1426" s="132" t="str">
        <f>_xlfn.IFNA(IF($D1426=4,LOOKUP($F1426,{0.1,0.2,0.3,0.4,0.5,0.6,0.7,0.8,0.9,1},{26,38,50,62,74,86,98,110,122,134}),""),"")</f>
        <v/>
      </c>
      <c r="Z1426" s="132" t="str">
        <f>_xlfn.IFNA(IF($D1426=5,LOOKUP($F1426,{0.1,0.2,0.3,0.4,0.5,0.6,0.7,0.8,0.9,1},{27,39,51,63,75,87,99,111,123,135}),""),"")</f>
        <v/>
      </c>
      <c r="AA1426" s="132">
        <f t="shared" si="186"/>
        <v>0</v>
      </c>
      <c r="AB1426" s="132" t="str">
        <f t="shared" si="187"/>
        <v>00</v>
      </c>
      <c r="AC1426" s="82" t="e">
        <f>VLOOKUP(AB1426,'AMI Ref'!T:U,2,FALSE)</f>
        <v>#N/A</v>
      </c>
      <c r="AD1426" s="124"/>
      <c r="AE1426" s="81" t="str">
        <f>_xlfn.IFNA(IF($D1426=0,IF($J1426="Not Paid by Tenant",0,INDEX('AMI Ref'!$K$5:$N$5,MATCH($J1426,{"Oil","Gas","Electric - Other","ELECTRIC - HEAT PUMP"},0))),0),"")</f>
        <v/>
      </c>
      <c r="AF1426" s="81">
        <f>_xlfn.IFNA(IF($D1426=1,IF($J1426="Not Paid by Tenant",0,INDEX('AMI Ref'!$K$6:$N$6,MATCH($J1426,{"Oil","Gas","Electric - Other","ELECTRIC - HEAT PUMP"},0))),0),"")</f>
        <v>0</v>
      </c>
      <c r="AG1426" s="81">
        <f>_xlfn.IFNA(IF($D1426=2,IF($J1426="Not Paid by Tenant",0,INDEX('AMI Ref'!$K$7:$N$7,MATCH($J1426,{"Oil","Gas","Electric - Other","ELECTRIC - HEAT PUMP"},0))),0),"")</f>
        <v>0</v>
      </c>
      <c r="AH1426" s="81">
        <f>_xlfn.IFNA(IF($D1426=3,IF($J1426="Not Paid by Tenant",0,INDEX('AMI Ref'!$K$8:$N$8,MATCH($J1426,{"Oil","Gas","Electric - Other","ELECTRIC - HEAT PUMP"},0))),0),"")</f>
        <v>0</v>
      </c>
      <c r="AI1426" s="81">
        <f>_xlfn.IFNA(IF($D1426=4,IF($J1426="Not Paid by Tenant",0,INDEX('AMI Ref'!$K$9:$N$9,MATCH($J1426,{"Oil","Gas","Electric - Other","ELECTRIC - HEAT PUMP"},0))),0),"")</f>
        <v>0</v>
      </c>
      <c r="AJ1426" s="81">
        <f>_xlfn.IFNA(IF($D1426=5,IF($J1426="Not Paid by Tenant",0,INDEX('AMI Ref'!$K$10:$N$10,MATCH($J1426,{"Oil","Gas","Electric - Other","ELECTRIC - HEAT PUMP"},0))),0),"")</f>
        <v>0</v>
      </c>
      <c r="AK1426" s="128"/>
      <c r="AL1426" s="81" t="str">
        <f>_xlfn.IFNA(IF($D1426=0,IF($K1426="Not Paid by Tenant",0,INDEX('AMI Ref'!$O$5:$R$5,MATCH($K1426,{"Oil","Gas","Electric - Other","Electric ccASHP - split"},0))),0),"")</f>
        <v/>
      </c>
      <c r="AM1426" s="81">
        <f>_xlfn.IFNA(IF($D1426=1,IF($K1426="Not Paid by Tenant",0,INDEX('AMI Ref'!$O$6:$R$6,MATCH($K1426,{"Oil","Gas","Electric - Other","Electric ccASHP - split"},0))),0),"")</f>
        <v>0</v>
      </c>
      <c r="AN1426" s="81">
        <f>_xlfn.IFNA(IF($D1426=2,IF($K1426="Not Paid by Tenant",0,INDEX('AMI Ref'!$O$7:$R$7,MATCH($K1426,{"Oil","Gas","Electric - Other","Electric ccASHP - split"},0))),0),"")</f>
        <v>0</v>
      </c>
      <c r="AO1426" s="81">
        <f>_xlfn.IFNA(IF($D1426=3,IF($K1426="Not Paid by Tenant",0,INDEX('AMI Ref'!$O$8:$R$8,MATCH($K1426,{"Oil","Gas","Electric - Other","Electric ccASHP - split"},0))),0),"")</f>
        <v>0</v>
      </c>
      <c r="AP1426" s="81">
        <f>_xlfn.IFNA(IF($D1426=4,IF($K1426="Not Paid by Tenant",0,INDEX('AMI Ref'!$O$9:$R$9,MATCH($K1426,{"Oil","Gas","Electric - Other","Electric ccASHP - split"},0))),0),"")</f>
        <v>0</v>
      </c>
      <c r="AQ1426" s="81">
        <f>_xlfn.IFNA(IF($D1426=5,IF($K1426="Not Paid by Tenant",0,INDEX('AMI Ref'!$O$10:$R$10,MATCH($K1426,{"Oil","Gas","Electric - Other","Electric ccASHP - split"},0))),0),"")</f>
        <v>0</v>
      </c>
      <c r="AR1426" s="124">
        <f t="shared" si="188"/>
        <v>0</v>
      </c>
      <c r="AS1426" s="123" t="e">
        <f t="shared" si="189"/>
        <v>#N/A</v>
      </c>
    </row>
    <row r="1427" spans="1:45" x14ac:dyDescent="0.2">
      <c r="A1427" s="130">
        <v>1425</v>
      </c>
      <c r="B1427" s="177">
        <f>IF(OR(COUNTIF($B$2:$B1426,Input!$F1443)&lt;1,COUNTIF($O$2:$O1426,Input!$C1443)&lt;1),Input!F1443,0)</f>
        <v>0</v>
      </c>
      <c r="C1427" s="177">
        <f>IF(OR(COUNTIF($B$2:$B1426,Input!$F1443)&lt;1,COUNTIF($O$2:$O1426,Input!$C1443)&lt;1),Input!G1443,0)</f>
        <v>0</v>
      </c>
      <c r="D1427" s="177">
        <f>IF(OR(COUNTIF($B$2:$B1426,Input!$F1443)&lt;1,COUNTIF($O$2:$O1426,Input!$C1443)&lt;1),Input!H1443,0)</f>
        <v>0</v>
      </c>
      <c r="E1427" s="177">
        <f>IF(OR(COUNTIF($B$2:$B1426,Input!$F1443)&lt;1,COUNTIF($O$2:$O1426,Input!$C1443)&lt;1),Input!I1443,0)</f>
        <v>0</v>
      </c>
      <c r="F1427" s="177">
        <f>IF(OR(COUNTIF($B$2:$B1426,Input!$F1443)&lt;1,COUNTIF($O$2:$O1426,Input!$C1443)&lt;1),Input!J1443,0)</f>
        <v>0</v>
      </c>
      <c r="G1427" s="177">
        <f>IF(OR(COUNTIF($B$2:$B1426,Input!$F1443)&lt;1,COUNTIF($O$2:$O1426,Input!$C1443)&lt;1),Input!K1443,0)</f>
        <v>0</v>
      </c>
      <c r="H1427" s="177">
        <f>IF(OR(COUNTIF($B$2:$B1426,Input!$F1443)&lt;1,COUNTIF($O$2:$O1426,Input!$C1443)&lt;1),Input!L1443,0)</f>
        <v>0</v>
      </c>
      <c r="I1427" s="177">
        <f>IF(OR(COUNTIF($B$2:$B1426,Input!$F1443)&lt;1,COUNTIF($O$2:$O1426,Input!$C1443)&lt;1),Input!M1443,0)</f>
        <v>0</v>
      </c>
      <c r="J1427" s="177">
        <f>IF(OR(COUNTIF($B$2:$B1426,Input!$F1443)&lt;1,COUNTIF($O$2:$O1426,Input!$C1443)&lt;1),Input!N1443,0)</f>
        <v>0</v>
      </c>
      <c r="K1427" s="177">
        <f>IF(OR(COUNTIF($B$2:$B1426,Input!$F1443)&lt;1,COUNTIF($O$2:$O1426,Input!$C1443)&lt;1),Input!O1443,0)</f>
        <v>0</v>
      </c>
      <c r="L1427" s="177">
        <f>IF(OR(COUNTIF($B$2:$B1426,Input!$F1443)&lt;1,COUNTIF($O$2:$O1426,Input!$C1443)&lt;1),Input!P1443,0)</f>
        <v>0</v>
      </c>
      <c r="M1427" s="129" t="str">
        <f t="shared" si="184"/>
        <v/>
      </c>
      <c r="N1427" s="161">
        <f t="shared" si="190"/>
        <v>0</v>
      </c>
      <c r="O1427" s="168">
        <f>Input!C1443</f>
        <v>0</v>
      </c>
      <c r="P1427" s="168"/>
      <c r="R1427" s="131">
        <f t="shared" si="191"/>
        <v>0</v>
      </c>
      <c r="S1427" s="133" t="str">
        <f t="shared" si="185"/>
        <v xml:space="preserve"> </v>
      </c>
      <c r="T1427" s="133"/>
      <c r="U1427" s="132" t="str">
        <f>_xlfn.IFNA(IF($D1427=0,LOOKUP($F1427,{0.1,0.2,0.3,0.4,0.5,0.6,0.7,0.8,0.9,1},{22,34,46,58,70,82,94,106,118,130}),""),"")</f>
        <v/>
      </c>
      <c r="V1427" s="132" t="str">
        <f>_xlfn.IFNA(IF($D1427=1,LOOKUP($F1427,{0.1,0.2,0.3,0.4,0.5,0.6,0.7,0.8,0.9,1},{23,35,47,59,71,83,95,107,119,131}),""),"")</f>
        <v/>
      </c>
      <c r="W1427" s="132" t="str">
        <f>_xlfn.IFNA(IF($D1427=2,LOOKUP($F1427,{0.1,0.2,0.3,0.4,0.5,0.6,0.7,0.8,0.9,1},{24,36,48,60,72,84,96,108,120,132}),""),"")</f>
        <v/>
      </c>
      <c r="X1427" s="132" t="str">
        <f>_xlfn.IFNA(IF($D1427=3,LOOKUP($F1427,{0.1,0.2,0.3,0.4,0.5,0.6,0.7,0.8,0.9,1},{25,37,49,61,73,85,97,109,121,133}),""),"")</f>
        <v/>
      </c>
      <c r="Y1427" s="132" t="str">
        <f>_xlfn.IFNA(IF($D1427=4,LOOKUP($F1427,{0.1,0.2,0.3,0.4,0.5,0.6,0.7,0.8,0.9,1},{26,38,50,62,74,86,98,110,122,134}),""),"")</f>
        <v/>
      </c>
      <c r="Z1427" s="132" t="str">
        <f>_xlfn.IFNA(IF($D1427=5,LOOKUP($F1427,{0.1,0.2,0.3,0.4,0.5,0.6,0.7,0.8,0.9,1},{27,39,51,63,75,87,99,111,123,135}),""),"")</f>
        <v/>
      </c>
      <c r="AA1427" s="132">
        <f t="shared" si="186"/>
        <v>0</v>
      </c>
      <c r="AB1427" s="132" t="str">
        <f t="shared" si="187"/>
        <v>00</v>
      </c>
      <c r="AC1427" s="82" t="e">
        <f>VLOOKUP(AB1427,'AMI Ref'!T:U,2,FALSE)</f>
        <v>#N/A</v>
      </c>
      <c r="AD1427" s="124"/>
      <c r="AE1427" s="81" t="str">
        <f>_xlfn.IFNA(IF($D1427=0,IF($J1427="Not Paid by Tenant",0,INDEX('AMI Ref'!$K$5:$N$5,MATCH($J1427,{"Oil","Gas","Electric - Other","ELECTRIC - HEAT PUMP"},0))),0),"")</f>
        <v/>
      </c>
      <c r="AF1427" s="81">
        <f>_xlfn.IFNA(IF($D1427=1,IF($J1427="Not Paid by Tenant",0,INDEX('AMI Ref'!$K$6:$N$6,MATCH($J1427,{"Oil","Gas","Electric - Other","ELECTRIC - HEAT PUMP"},0))),0),"")</f>
        <v>0</v>
      </c>
      <c r="AG1427" s="81">
        <f>_xlfn.IFNA(IF($D1427=2,IF($J1427="Not Paid by Tenant",0,INDEX('AMI Ref'!$K$7:$N$7,MATCH($J1427,{"Oil","Gas","Electric - Other","ELECTRIC - HEAT PUMP"},0))),0),"")</f>
        <v>0</v>
      </c>
      <c r="AH1427" s="81">
        <f>_xlfn.IFNA(IF($D1427=3,IF($J1427="Not Paid by Tenant",0,INDEX('AMI Ref'!$K$8:$N$8,MATCH($J1427,{"Oil","Gas","Electric - Other","ELECTRIC - HEAT PUMP"},0))),0),"")</f>
        <v>0</v>
      </c>
      <c r="AI1427" s="81">
        <f>_xlfn.IFNA(IF($D1427=4,IF($J1427="Not Paid by Tenant",0,INDEX('AMI Ref'!$K$9:$N$9,MATCH($J1427,{"Oil","Gas","Electric - Other","ELECTRIC - HEAT PUMP"},0))),0),"")</f>
        <v>0</v>
      </c>
      <c r="AJ1427" s="81">
        <f>_xlfn.IFNA(IF($D1427=5,IF($J1427="Not Paid by Tenant",0,INDEX('AMI Ref'!$K$10:$N$10,MATCH($J1427,{"Oil","Gas","Electric - Other","ELECTRIC - HEAT PUMP"},0))),0),"")</f>
        <v>0</v>
      </c>
      <c r="AK1427" s="128"/>
      <c r="AL1427" s="81" t="str">
        <f>_xlfn.IFNA(IF($D1427=0,IF($K1427="Not Paid by Tenant",0,INDEX('AMI Ref'!$O$5:$R$5,MATCH($K1427,{"Oil","Gas","Electric - Other","Electric ccASHP - split"},0))),0),"")</f>
        <v/>
      </c>
      <c r="AM1427" s="81">
        <f>_xlfn.IFNA(IF($D1427=1,IF($K1427="Not Paid by Tenant",0,INDEX('AMI Ref'!$O$6:$R$6,MATCH($K1427,{"Oil","Gas","Electric - Other","Electric ccASHP - split"},0))),0),"")</f>
        <v>0</v>
      </c>
      <c r="AN1427" s="81">
        <f>_xlfn.IFNA(IF($D1427=2,IF($K1427="Not Paid by Tenant",0,INDEX('AMI Ref'!$O$7:$R$7,MATCH($K1427,{"Oil","Gas","Electric - Other","Electric ccASHP - split"},0))),0),"")</f>
        <v>0</v>
      </c>
      <c r="AO1427" s="81">
        <f>_xlfn.IFNA(IF($D1427=3,IF($K1427="Not Paid by Tenant",0,INDEX('AMI Ref'!$O$8:$R$8,MATCH($K1427,{"Oil","Gas","Electric - Other","Electric ccASHP - split"},0))),0),"")</f>
        <v>0</v>
      </c>
      <c r="AP1427" s="81">
        <f>_xlfn.IFNA(IF($D1427=4,IF($K1427="Not Paid by Tenant",0,INDEX('AMI Ref'!$O$9:$R$9,MATCH($K1427,{"Oil","Gas","Electric - Other","Electric ccASHP - split"},0))),0),"")</f>
        <v>0</v>
      </c>
      <c r="AQ1427" s="81">
        <f>_xlfn.IFNA(IF($D1427=5,IF($K1427="Not Paid by Tenant",0,INDEX('AMI Ref'!$O$10:$R$10,MATCH($K1427,{"Oil","Gas","Electric - Other","Electric ccASHP - split"},0))),0),"")</f>
        <v>0</v>
      </c>
      <c r="AR1427" s="124">
        <f t="shared" si="188"/>
        <v>0</v>
      </c>
      <c r="AS1427" s="123" t="e">
        <f t="shared" si="189"/>
        <v>#N/A</v>
      </c>
    </row>
    <row r="1428" spans="1:45" x14ac:dyDescent="0.2">
      <c r="A1428" s="130">
        <v>1426</v>
      </c>
      <c r="B1428" s="177">
        <f>IF(OR(COUNTIF($B$2:$B1427,Input!$F1444)&lt;1,COUNTIF($O$2:$O1427,Input!$C1444)&lt;1),Input!F1444,0)</f>
        <v>0</v>
      </c>
      <c r="C1428" s="177">
        <f>IF(OR(COUNTIF($B$2:$B1427,Input!$F1444)&lt;1,COUNTIF($O$2:$O1427,Input!$C1444)&lt;1),Input!G1444,0)</f>
        <v>0</v>
      </c>
      <c r="D1428" s="177">
        <f>IF(OR(COUNTIF($B$2:$B1427,Input!$F1444)&lt;1,COUNTIF($O$2:$O1427,Input!$C1444)&lt;1),Input!H1444,0)</f>
        <v>0</v>
      </c>
      <c r="E1428" s="177">
        <f>IF(OR(COUNTIF($B$2:$B1427,Input!$F1444)&lt;1,COUNTIF($O$2:$O1427,Input!$C1444)&lt;1),Input!I1444,0)</f>
        <v>0</v>
      </c>
      <c r="F1428" s="177">
        <f>IF(OR(COUNTIF($B$2:$B1427,Input!$F1444)&lt;1,COUNTIF($O$2:$O1427,Input!$C1444)&lt;1),Input!J1444,0)</f>
        <v>0</v>
      </c>
      <c r="G1428" s="177">
        <f>IF(OR(COUNTIF($B$2:$B1427,Input!$F1444)&lt;1,COUNTIF($O$2:$O1427,Input!$C1444)&lt;1),Input!K1444,0)</f>
        <v>0</v>
      </c>
      <c r="H1428" s="177">
        <f>IF(OR(COUNTIF($B$2:$B1427,Input!$F1444)&lt;1,COUNTIF($O$2:$O1427,Input!$C1444)&lt;1),Input!L1444,0)</f>
        <v>0</v>
      </c>
      <c r="I1428" s="177">
        <f>IF(OR(COUNTIF($B$2:$B1427,Input!$F1444)&lt;1,COUNTIF($O$2:$O1427,Input!$C1444)&lt;1),Input!M1444,0)</f>
        <v>0</v>
      </c>
      <c r="J1428" s="177">
        <f>IF(OR(COUNTIF($B$2:$B1427,Input!$F1444)&lt;1,COUNTIF($O$2:$O1427,Input!$C1444)&lt;1),Input!N1444,0)</f>
        <v>0</v>
      </c>
      <c r="K1428" s="177">
        <f>IF(OR(COUNTIF($B$2:$B1427,Input!$F1444)&lt;1,COUNTIF($O$2:$O1427,Input!$C1444)&lt;1),Input!O1444,0)</f>
        <v>0</v>
      </c>
      <c r="L1428" s="177">
        <f>IF(OR(COUNTIF($B$2:$B1427,Input!$F1444)&lt;1,COUNTIF($O$2:$O1427,Input!$C1444)&lt;1),Input!P1444,0)</f>
        <v>0</v>
      </c>
      <c r="M1428" s="129" t="str">
        <f t="shared" si="184"/>
        <v/>
      </c>
      <c r="N1428" s="161">
        <f t="shared" si="190"/>
        <v>0</v>
      </c>
      <c r="O1428" s="168">
        <f>Input!C1444</f>
        <v>0</v>
      </c>
      <c r="P1428" s="168"/>
      <c r="R1428" s="131">
        <f t="shared" si="191"/>
        <v>0</v>
      </c>
      <c r="S1428" s="133" t="str">
        <f t="shared" si="185"/>
        <v xml:space="preserve"> </v>
      </c>
      <c r="T1428" s="133"/>
      <c r="U1428" s="132" t="str">
        <f>_xlfn.IFNA(IF($D1428=0,LOOKUP($F1428,{0.1,0.2,0.3,0.4,0.5,0.6,0.7,0.8,0.9,1},{22,34,46,58,70,82,94,106,118,130}),""),"")</f>
        <v/>
      </c>
      <c r="V1428" s="132" t="str">
        <f>_xlfn.IFNA(IF($D1428=1,LOOKUP($F1428,{0.1,0.2,0.3,0.4,0.5,0.6,0.7,0.8,0.9,1},{23,35,47,59,71,83,95,107,119,131}),""),"")</f>
        <v/>
      </c>
      <c r="W1428" s="132" t="str">
        <f>_xlfn.IFNA(IF($D1428=2,LOOKUP($F1428,{0.1,0.2,0.3,0.4,0.5,0.6,0.7,0.8,0.9,1},{24,36,48,60,72,84,96,108,120,132}),""),"")</f>
        <v/>
      </c>
      <c r="X1428" s="132" t="str">
        <f>_xlfn.IFNA(IF($D1428=3,LOOKUP($F1428,{0.1,0.2,0.3,0.4,0.5,0.6,0.7,0.8,0.9,1},{25,37,49,61,73,85,97,109,121,133}),""),"")</f>
        <v/>
      </c>
      <c r="Y1428" s="132" t="str">
        <f>_xlfn.IFNA(IF($D1428=4,LOOKUP($F1428,{0.1,0.2,0.3,0.4,0.5,0.6,0.7,0.8,0.9,1},{26,38,50,62,74,86,98,110,122,134}),""),"")</f>
        <v/>
      </c>
      <c r="Z1428" s="132" t="str">
        <f>_xlfn.IFNA(IF($D1428=5,LOOKUP($F1428,{0.1,0.2,0.3,0.4,0.5,0.6,0.7,0.8,0.9,1},{27,39,51,63,75,87,99,111,123,135}),""),"")</f>
        <v/>
      </c>
      <c r="AA1428" s="132">
        <f t="shared" si="186"/>
        <v>0</v>
      </c>
      <c r="AB1428" s="132" t="str">
        <f t="shared" si="187"/>
        <v>00</v>
      </c>
      <c r="AC1428" s="82" t="e">
        <f>VLOOKUP(AB1428,'AMI Ref'!T:U,2,FALSE)</f>
        <v>#N/A</v>
      </c>
      <c r="AD1428" s="124"/>
      <c r="AE1428" s="81" t="str">
        <f>_xlfn.IFNA(IF($D1428=0,IF($J1428="Not Paid by Tenant",0,INDEX('AMI Ref'!$K$5:$N$5,MATCH($J1428,{"Oil","Gas","Electric - Other","ELECTRIC - HEAT PUMP"},0))),0),"")</f>
        <v/>
      </c>
      <c r="AF1428" s="81">
        <f>_xlfn.IFNA(IF($D1428=1,IF($J1428="Not Paid by Tenant",0,INDEX('AMI Ref'!$K$6:$N$6,MATCH($J1428,{"Oil","Gas","Electric - Other","ELECTRIC - HEAT PUMP"},0))),0),"")</f>
        <v>0</v>
      </c>
      <c r="AG1428" s="81">
        <f>_xlfn.IFNA(IF($D1428=2,IF($J1428="Not Paid by Tenant",0,INDEX('AMI Ref'!$K$7:$N$7,MATCH($J1428,{"Oil","Gas","Electric - Other","ELECTRIC - HEAT PUMP"},0))),0),"")</f>
        <v>0</v>
      </c>
      <c r="AH1428" s="81">
        <f>_xlfn.IFNA(IF($D1428=3,IF($J1428="Not Paid by Tenant",0,INDEX('AMI Ref'!$K$8:$N$8,MATCH($J1428,{"Oil","Gas","Electric - Other","ELECTRIC - HEAT PUMP"},0))),0),"")</f>
        <v>0</v>
      </c>
      <c r="AI1428" s="81">
        <f>_xlfn.IFNA(IF($D1428=4,IF($J1428="Not Paid by Tenant",0,INDEX('AMI Ref'!$K$9:$N$9,MATCH($J1428,{"Oil","Gas","Electric - Other","ELECTRIC - HEAT PUMP"},0))),0),"")</f>
        <v>0</v>
      </c>
      <c r="AJ1428" s="81">
        <f>_xlfn.IFNA(IF($D1428=5,IF($J1428="Not Paid by Tenant",0,INDEX('AMI Ref'!$K$10:$N$10,MATCH($J1428,{"Oil","Gas","Electric - Other","ELECTRIC - HEAT PUMP"},0))),0),"")</f>
        <v>0</v>
      </c>
      <c r="AK1428" s="128"/>
      <c r="AL1428" s="81" t="str">
        <f>_xlfn.IFNA(IF($D1428=0,IF($K1428="Not Paid by Tenant",0,INDEX('AMI Ref'!$O$5:$R$5,MATCH($K1428,{"Oil","Gas","Electric - Other","Electric ccASHP - split"},0))),0),"")</f>
        <v/>
      </c>
      <c r="AM1428" s="81">
        <f>_xlfn.IFNA(IF($D1428=1,IF($K1428="Not Paid by Tenant",0,INDEX('AMI Ref'!$O$6:$R$6,MATCH($K1428,{"Oil","Gas","Electric - Other","Electric ccASHP - split"},0))),0),"")</f>
        <v>0</v>
      </c>
      <c r="AN1428" s="81">
        <f>_xlfn.IFNA(IF($D1428=2,IF($K1428="Not Paid by Tenant",0,INDEX('AMI Ref'!$O$7:$R$7,MATCH($K1428,{"Oil","Gas","Electric - Other","Electric ccASHP - split"},0))),0),"")</f>
        <v>0</v>
      </c>
      <c r="AO1428" s="81">
        <f>_xlfn.IFNA(IF($D1428=3,IF($K1428="Not Paid by Tenant",0,INDEX('AMI Ref'!$O$8:$R$8,MATCH($K1428,{"Oil","Gas","Electric - Other","Electric ccASHP - split"},0))),0),"")</f>
        <v>0</v>
      </c>
      <c r="AP1428" s="81">
        <f>_xlfn.IFNA(IF($D1428=4,IF($K1428="Not Paid by Tenant",0,INDEX('AMI Ref'!$O$9:$R$9,MATCH($K1428,{"Oil","Gas","Electric - Other","Electric ccASHP - split"},0))),0),"")</f>
        <v>0</v>
      </c>
      <c r="AQ1428" s="81">
        <f>_xlfn.IFNA(IF($D1428=5,IF($K1428="Not Paid by Tenant",0,INDEX('AMI Ref'!$O$10:$R$10,MATCH($K1428,{"Oil","Gas","Electric - Other","Electric ccASHP - split"},0))),0),"")</f>
        <v>0</v>
      </c>
      <c r="AR1428" s="124">
        <f t="shared" si="188"/>
        <v>0</v>
      </c>
      <c r="AS1428" s="123" t="e">
        <f t="shared" si="189"/>
        <v>#N/A</v>
      </c>
    </row>
    <row r="1429" spans="1:45" x14ac:dyDescent="0.2">
      <c r="A1429" s="130">
        <v>1427</v>
      </c>
      <c r="B1429" s="177">
        <f>IF(OR(COUNTIF($B$2:$B1428,Input!$F1445)&lt;1,COUNTIF($O$2:$O1428,Input!$C1445)&lt;1),Input!F1445,0)</f>
        <v>0</v>
      </c>
      <c r="C1429" s="177">
        <f>IF(OR(COUNTIF($B$2:$B1428,Input!$F1445)&lt;1,COUNTIF($O$2:$O1428,Input!$C1445)&lt;1),Input!G1445,0)</f>
        <v>0</v>
      </c>
      <c r="D1429" s="177">
        <f>IF(OR(COUNTIF($B$2:$B1428,Input!$F1445)&lt;1,COUNTIF($O$2:$O1428,Input!$C1445)&lt;1),Input!H1445,0)</f>
        <v>0</v>
      </c>
      <c r="E1429" s="177">
        <f>IF(OR(COUNTIF($B$2:$B1428,Input!$F1445)&lt;1,COUNTIF($O$2:$O1428,Input!$C1445)&lt;1),Input!I1445,0)</f>
        <v>0</v>
      </c>
      <c r="F1429" s="177">
        <f>IF(OR(COUNTIF($B$2:$B1428,Input!$F1445)&lt;1,COUNTIF($O$2:$O1428,Input!$C1445)&lt;1),Input!J1445,0)</f>
        <v>0</v>
      </c>
      <c r="G1429" s="177">
        <f>IF(OR(COUNTIF($B$2:$B1428,Input!$F1445)&lt;1,COUNTIF($O$2:$O1428,Input!$C1445)&lt;1),Input!K1445,0)</f>
        <v>0</v>
      </c>
      <c r="H1429" s="177">
        <f>IF(OR(COUNTIF($B$2:$B1428,Input!$F1445)&lt;1,COUNTIF($O$2:$O1428,Input!$C1445)&lt;1),Input!L1445,0)</f>
        <v>0</v>
      </c>
      <c r="I1429" s="177">
        <f>IF(OR(COUNTIF($B$2:$B1428,Input!$F1445)&lt;1,COUNTIF($O$2:$O1428,Input!$C1445)&lt;1),Input!M1445,0)</f>
        <v>0</v>
      </c>
      <c r="J1429" s="177">
        <f>IF(OR(COUNTIF($B$2:$B1428,Input!$F1445)&lt;1,COUNTIF($O$2:$O1428,Input!$C1445)&lt;1),Input!N1445,0)</f>
        <v>0</v>
      </c>
      <c r="K1429" s="177">
        <f>IF(OR(COUNTIF($B$2:$B1428,Input!$F1445)&lt;1,COUNTIF($O$2:$O1428,Input!$C1445)&lt;1),Input!O1445,0)</f>
        <v>0</v>
      </c>
      <c r="L1429" s="177">
        <f>IF(OR(COUNTIF($B$2:$B1428,Input!$F1445)&lt;1,COUNTIF($O$2:$O1428,Input!$C1445)&lt;1),Input!P1445,0)</f>
        <v>0</v>
      </c>
      <c r="M1429" s="129" t="str">
        <f t="shared" si="184"/>
        <v/>
      </c>
      <c r="N1429" s="161">
        <f t="shared" si="190"/>
        <v>0</v>
      </c>
      <c r="O1429" s="168">
        <f>Input!C1445</f>
        <v>0</v>
      </c>
      <c r="P1429" s="168"/>
      <c r="R1429" s="131">
        <f t="shared" si="191"/>
        <v>0</v>
      </c>
      <c r="S1429" s="133" t="str">
        <f t="shared" si="185"/>
        <v xml:space="preserve"> </v>
      </c>
      <c r="T1429" s="133"/>
      <c r="U1429" s="132" t="str">
        <f>_xlfn.IFNA(IF($D1429=0,LOOKUP($F1429,{0.1,0.2,0.3,0.4,0.5,0.6,0.7,0.8,0.9,1},{22,34,46,58,70,82,94,106,118,130}),""),"")</f>
        <v/>
      </c>
      <c r="V1429" s="132" t="str">
        <f>_xlfn.IFNA(IF($D1429=1,LOOKUP($F1429,{0.1,0.2,0.3,0.4,0.5,0.6,0.7,0.8,0.9,1},{23,35,47,59,71,83,95,107,119,131}),""),"")</f>
        <v/>
      </c>
      <c r="W1429" s="132" t="str">
        <f>_xlfn.IFNA(IF($D1429=2,LOOKUP($F1429,{0.1,0.2,0.3,0.4,0.5,0.6,0.7,0.8,0.9,1},{24,36,48,60,72,84,96,108,120,132}),""),"")</f>
        <v/>
      </c>
      <c r="X1429" s="132" t="str">
        <f>_xlfn.IFNA(IF($D1429=3,LOOKUP($F1429,{0.1,0.2,0.3,0.4,0.5,0.6,0.7,0.8,0.9,1},{25,37,49,61,73,85,97,109,121,133}),""),"")</f>
        <v/>
      </c>
      <c r="Y1429" s="132" t="str">
        <f>_xlfn.IFNA(IF($D1429=4,LOOKUP($F1429,{0.1,0.2,0.3,0.4,0.5,0.6,0.7,0.8,0.9,1},{26,38,50,62,74,86,98,110,122,134}),""),"")</f>
        <v/>
      </c>
      <c r="Z1429" s="132" t="str">
        <f>_xlfn.IFNA(IF($D1429=5,LOOKUP($F1429,{0.1,0.2,0.3,0.4,0.5,0.6,0.7,0.8,0.9,1},{27,39,51,63,75,87,99,111,123,135}),""),"")</f>
        <v/>
      </c>
      <c r="AA1429" s="132">
        <f t="shared" si="186"/>
        <v>0</v>
      </c>
      <c r="AB1429" s="132" t="str">
        <f t="shared" si="187"/>
        <v>00</v>
      </c>
      <c r="AC1429" s="82" t="e">
        <f>VLOOKUP(AB1429,'AMI Ref'!T:U,2,FALSE)</f>
        <v>#N/A</v>
      </c>
      <c r="AD1429" s="124"/>
      <c r="AE1429" s="81" t="str">
        <f>_xlfn.IFNA(IF($D1429=0,IF($J1429="Not Paid by Tenant",0,INDEX('AMI Ref'!$K$5:$N$5,MATCH($J1429,{"Oil","Gas","Electric - Other","ELECTRIC - HEAT PUMP"},0))),0),"")</f>
        <v/>
      </c>
      <c r="AF1429" s="81">
        <f>_xlfn.IFNA(IF($D1429=1,IF($J1429="Not Paid by Tenant",0,INDEX('AMI Ref'!$K$6:$N$6,MATCH($J1429,{"Oil","Gas","Electric - Other","ELECTRIC - HEAT PUMP"},0))),0),"")</f>
        <v>0</v>
      </c>
      <c r="AG1429" s="81">
        <f>_xlfn.IFNA(IF($D1429=2,IF($J1429="Not Paid by Tenant",0,INDEX('AMI Ref'!$K$7:$N$7,MATCH($J1429,{"Oil","Gas","Electric - Other","ELECTRIC - HEAT PUMP"},0))),0),"")</f>
        <v>0</v>
      </c>
      <c r="AH1429" s="81">
        <f>_xlfn.IFNA(IF($D1429=3,IF($J1429="Not Paid by Tenant",0,INDEX('AMI Ref'!$K$8:$N$8,MATCH($J1429,{"Oil","Gas","Electric - Other","ELECTRIC - HEAT PUMP"},0))),0),"")</f>
        <v>0</v>
      </c>
      <c r="AI1429" s="81">
        <f>_xlfn.IFNA(IF($D1429=4,IF($J1429="Not Paid by Tenant",0,INDEX('AMI Ref'!$K$9:$N$9,MATCH($J1429,{"Oil","Gas","Electric - Other","ELECTRIC - HEAT PUMP"},0))),0),"")</f>
        <v>0</v>
      </c>
      <c r="AJ1429" s="81">
        <f>_xlfn.IFNA(IF($D1429=5,IF($J1429="Not Paid by Tenant",0,INDEX('AMI Ref'!$K$10:$N$10,MATCH($J1429,{"Oil","Gas","Electric - Other","ELECTRIC - HEAT PUMP"},0))),0),"")</f>
        <v>0</v>
      </c>
      <c r="AK1429" s="128"/>
      <c r="AL1429" s="81" t="str">
        <f>_xlfn.IFNA(IF($D1429=0,IF($K1429="Not Paid by Tenant",0,INDEX('AMI Ref'!$O$5:$R$5,MATCH($K1429,{"Oil","Gas","Electric - Other","Electric ccASHP - split"},0))),0),"")</f>
        <v/>
      </c>
      <c r="AM1429" s="81">
        <f>_xlfn.IFNA(IF($D1429=1,IF($K1429="Not Paid by Tenant",0,INDEX('AMI Ref'!$O$6:$R$6,MATCH($K1429,{"Oil","Gas","Electric - Other","Electric ccASHP - split"},0))),0),"")</f>
        <v>0</v>
      </c>
      <c r="AN1429" s="81">
        <f>_xlfn.IFNA(IF($D1429=2,IF($K1429="Not Paid by Tenant",0,INDEX('AMI Ref'!$O$7:$R$7,MATCH($K1429,{"Oil","Gas","Electric - Other","Electric ccASHP - split"},0))),0),"")</f>
        <v>0</v>
      </c>
      <c r="AO1429" s="81">
        <f>_xlfn.IFNA(IF($D1429=3,IF($K1429="Not Paid by Tenant",0,INDEX('AMI Ref'!$O$8:$R$8,MATCH($K1429,{"Oil","Gas","Electric - Other","Electric ccASHP - split"},0))),0),"")</f>
        <v>0</v>
      </c>
      <c r="AP1429" s="81">
        <f>_xlfn.IFNA(IF($D1429=4,IF($K1429="Not Paid by Tenant",0,INDEX('AMI Ref'!$O$9:$R$9,MATCH($K1429,{"Oil","Gas","Electric - Other","Electric ccASHP - split"},0))),0),"")</f>
        <v>0</v>
      </c>
      <c r="AQ1429" s="81">
        <f>_xlfn.IFNA(IF($D1429=5,IF($K1429="Not Paid by Tenant",0,INDEX('AMI Ref'!$O$10:$R$10,MATCH($K1429,{"Oil","Gas","Electric - Other","Electric ccASHP - split"},0))),0),"")</f>
        <v>0</v>
      </c>
      <c r="AR1429" s="124">
        <f t="shared" si="188"/>
        <v>0</v>
      </c>
      <c r="AS1429" s="123" t="e">
        <f t="shared" si="189"/>
        <v>#N/A</v>
      </c>
    </row>
    <row r="1430" spans="1:45" x14ac:dyDescent="0.2">
      <c r="A1430" s="130">
        <v>1428</v>
      </c>
      <c r="B1430" s="177">
        <f>IF(OR(COUNTIF($B$2:$B1429,Input!$F1446)&lt;1,COUNTIF($O$2:$O1429,Input!$C1446)&lt;1),Input!F1446,0)</f>
        <v>0</v>
      </c>
      <c r="C1430" s="177">
        <f>IF(OR(COUNTIF($B$2:$B1429,Input!$F1446)&lt;1,COUNTIF($O$2:$O1429,Input!$C1446)&lt;1),Input!G1446,0)</f>
        <v>0</v>
      </c>
      <c r="D1430" s="177">
        <f>IF(OR(COUNTIF($B$2:$B1429,Input!$F1446)&lt;1,COUNTIF($O$2:$O1429,Input!$C1446)&lt;1),Input!H1446,0)</f>
        <v>0</v>
      </c>
      <c r="E1430" s="177">
        <f>IF(OR(COUNTIF($B$2:$B1429,Input!$F1446)&lt;1,COUNTIF($O$2:$O1429,Input!$C1446)&lt;1),Input!I1446,0)</f>
        <v>0</v>
      </c>
      <c r="F1430" s="177">
        <f>IF(OR(COUNTIF($B$2:$B1429,Input!$F1446)&lt;1,COUNTIF($O$2:$O1429,Input!$C1446)&lt;1),Input!J1446,0)</f>
        <v>0</v>
      </c>
      <c r="G1430" s="177">
        <f>IF(OR(COUNTIF($B$2:$B1429,Input!$F1446)&lt;1,COUNTIF($O$2:$O1429,Input!$C1446)&lt;1),Input!K1446,0)</f>
        <v>0</v>
      </c>
      <c r="H1430" s="177">
        <f>IF(OR(COUNTIF($B$2:$B1429,Input!$F1446)&lt;1,COUNTIF($O$2:$O1429,Input!$C1446)&lt;1),Input!L1446,0)</f>
        <v>0</v>
      </c>
      <c r="I1430" s="177">
        <f>IF(OR(COUNTIF($B$2:$B1429,Input!$F1446)&lt;1,COUNTIF($O$2:$O1429,Input!$C1446)&lt;1),Input!M1446,0)</f>
        <v>0</v>
      </c>
      <c r="J1430" s="177">
        <f>IF(OR(COUNTIF($B$2:$B1429,Input!$F1446)&lt;1,COUNTIF($O$2:$O1429,Input!$C1446)&lt;1),Input!N1446,0)</f>
        <v>0</v>
      </c>
      <c r="K1430" s="177">
        <f>IF(OR(COUNTIF($B$2:$B1429,Input!$F1446)&lt;1,COUNTIF($O$2:$O1429,Input!$C1446)&lt;1),Input!O1446,0)</f>
        <v>0</v>
      </c>
      <c r="L1430" s="177">
        <f>IF(OR(COUNTIF($B$2:$B1429,Input!$F1446)&lt;1,COUNTIF($O$2:$O1429,Input!$C1446)&lt;1),Input!P1446,0)</f>
        <v>0</v>
      </c>
      <c r="M1430" s="129" t="str">
        <f t="shared" si="184"/>
        <v/>
      </c>
      <c r="N1430" s="161">
        <f t="shared" si="190"/>
        <v>0</v>
      </c>
      <c r="O1430" s="168">
        <f>Input!C1446</f>
        <v>0</v>
      </c>
      <c r="P1430" s="168"/>
      <c r="R1430" s="131">
        <f t="shared" si="191"/>
        <v>0</v>
      </c>
      <c r="S1430" s="133" t="str">
        <f t="shared" si="185"/>
        <v xml:space="preserve"> </v>
      </c>
      <c r="T1430" s="133"/>
      <c r="U1430" s="132" t="str">
        <f>_xlfn.IFNA(IF($D1430=0,LOOKUP($F1430,{0.1,0.2,0.3,0.4,0.5,0.6,0.7,0.8,0.9,1},{22,34,46,58,70,82,94,106,118,130}),""),"")</f>
        <v/>
      </c>
      <c r="V1430" s="132" t="str">
        <f>_xlfn.IFNA(IF($D1430=1,LOOKUP($F1430,{0.1,0.2,0.3,0.4,0.5,0.6,0.7,0.8,0.9,1},{23,35,47,59,71,83,95,107,119,131}),""),"")</f>
        <v/>
      </c>
      <c r="W1430" s="132" t="str">
        <f>_xlfn.IFNA(IF($D1430=2,LOOKUP($F1430,{0.1,0.2,0.3,0.4,0.5,0.6,0.7,0.8,0.9,1},{24,36,48,60,72,84,96,108,120,132}),""),"")</f>
        <v/>
      </c>
      <c r="X1430" s="132" t="str">
        <f>_xlfn.IFNA(IF($D1430=3,LOOKUP($F1430,{0.1,0.2,0.3,0.4,0.5,0.6,0.7,0.8,0.9,1},{25,37,49,61,73,85,97,109,121,133}),""),"")</f>
        <v/>
      </c>
      <c r="Y1430" s="132" t="str">
        <f>_xlfn.IFNA(IF($D1430=4,LOOKUP($F1430,{0.1,0.2,0.3,0.4,0.5,0.6,0.7,0.8,0.9,1},{26,38,50,62,74,86,98,110,122,134}),""),"")</f>
        <v/>
      </c>
      <c r="Z1430" s="132" t="str">
        <f>_xlfn.IFNA(IF($D1430=5,LOOKUP($F1430,{0.1,0.2,0.3,0.4,0.5,0.6,0.7,0.8,0.9,1},{27,39,51,63,75,87,99,111,123,135}),""),"")</f>
        <v/>
      </c>
      <c r="AA1430" s="132">
        <f t="shared" si="186"/>
        <v>0</v>
      </c>
      <c r="AB1430" s="132" t="str">
        <f t="shared" si="187"/>
        <v>00</v>
      </c>
      <c r="AC1430" s="82" t="e">
        <f>VLOOKUP(AB1430,'AMI Ref'!T:U,2,FALSE)</f>
        <v>#N/A</v>
      </c>
      <c r="AD1430" s="124"/>
      <c r="AE1430" s="81" t="str">
        <f>_xlfn.IFNA(IF($D1430=0,IF($J1430="Not Paid by Tenant",0,INDEX('AMI Ref'!$K$5:$N$5,MATCH($J1430,{"Oil","Gas","Electric - Other","ELECTRIC - HEAT PUMP"},0))),0),"")</f>
        <v/>
      </c>
      <c r="AF1430" s="81">
        <f>_xlfn.IFNA(IF($D1430=1,IF($J1430="Not Paid by Tenant",0,INDEX('AMI Ref'!$K$6:$N$6,MATCH($J1430,{"Oil","Gas","Electric - Other","ELECTRIC - HEAT PUMP"},0))),0),"")</f>
        <v>0</v>
      </c>
      <c r="AG1430" s="81">
        <f>_xlfn.IFNA(IF($D1430=2,IF($J1430="Not Paid by Tenant",0,INDEX('AMI Ref'!$K$7:$N$7,MATCH($J1430,{"Oil","Gas","Electric - Other","ELECTRIC - HEAT PUMP"},0))),0),"")</f>
        <v>0</v>
      </c>
      <c r="AH1430" s="81">
        <f>_xlfn.IFNA(IF($D1430=3,IF($J1430="Not Paid by Tenant",0,INDEX('AMI Ref'!$K$8:$N$8,MATCH($J1430,{"Oil","Gas","Electric - Other","ELECTRIC - HEAT PUMP"},0))),0),"")</f>
        <v>0</v>
      </c>
      <c r="AI1430" s="81">
        <f>_xlfn.IFNA(IF($D1430=4,IF($J1430="Not Paid by Tenant",0,INDEX('AMI Ref'!$K$9:$N$9,MATCH($J1430,{"Oil","Gas","Electric - Other","ELECTRIC - HEAT PUMP"},0))),0),"")</f>
        <v>0</v>
      </c>
      <c r="AJ1430" s="81">
        <f>_xlfn.IFNA(IF($D1430=5,IF($J1430="Not Paid by Tenant",0,INDEX('AMI Ref'!$K$10:$N$10,MATCH($J1430,{"Oil","Gas","Electric - Other","ELECTRIC - HEAT PUMP"},0))),0),"")</f>
        <v>0</v>
      </c>
      <c r="AK1430" s="128"/>
      <c r="AL1430" s="81" t="str">
        <f>_xlfn.IFNA(IF($D1430=0,IF($K1430="Not Paid by Tenant",0,INDEX('AMI Ref'!$O$5:$R$5,MATCH($K1430,{"Oil","Gas","Electric - Other","Electric ccASHP - split"},0))),0),"")</f>
        <v/>
      </c>
      <c r="AM1430" s="81">
        <f>_xlfn.IFNA(IF($D1430=1,IF($K1430="Not Paid by Tenant",0,INDEX('AMI Ref'!$O$6:$R$6,MATCH($K1430,{"Oil","Gas","Electric - Other","Electric ccASHP - split"},0))),0),"")</f>
        <v>0</v>
      </c>
      <c r="AN1430" s="81">
        <f>_xlfn.IFNA(IF($D1430=2,IF($K1430="Not Paid by Tenant",0,INDEX('AMI Ref'!$O$7:$R$7,MATCH($K1430,{"Oil","Gas","Electric - Other","Electric ccASHP - split"},0))),0),"")</f>
        <v>0</v>
      </c>
      <c r="AO1430" s="81">
        <f>_xlfn.IFNA(IF($D1430=3,IF($K1430="Not Paid by Tenant",0,INDEX('AMI Ref'!$O$8:$R$8,MATCH($K1430,{"Oil","Gas","Electric - Other","Electric ccASHP - split"},0))),0),"")</f>
        <v>0</v>
      </c>
      <c r="AP1430" s="81">
        <f>_xlfn.IFNA(IF($D1430=4,IF($K1430="Not Paid by Tenant",0,INDEX('AMI Ref'!$O$9:$R$9,MATCH($K1430,{"Oil","Gas","Electric - Other","Electric ccASHP - split"},0))),0),"")</f>
        <v>0</v>
      </c>
      <c r="AQ1430" s="81">
        <f>_xlfn.IFNA(IF($D1430=5,IF($K1430="Not Paid by Tenant",0,INDEX('AMI Ref'!$O$10:$R$10,MATCH($K1430,{"Oil","Gas","Electric - Other","Electric ccASHP - split"},0))),0),"")</f>
        <v>0</v>
      </c>
      <c r="AR1430" s="124">
        <f t="shared" si="188"/>
        <v>0</v>
      </c>
      <c r="AS1430" s="123" t="e">
        <f t="shared" si="189"/>
        <v>#N/A</v>
      </c>
    </row>
    <row r="1431" spans="1:45" x14ac:dyDescent="0.2">
      <c r="A1431" s="130">
        <v>1429</v>
      </c>
      <c r="B1431" s="177">
        <f>IF(OR(COUNTIF($B$2:$B1430,Input!$F1447)&lt;1,COUNTIF($O$2:$O1430,Input!$C1447)&lt;1),Input!F1447,0)</f>
        <v>0</v>
      </c>
      <c r="C1431" s="177">
        <f>IF(OR(COUNTIF($B$2:$B1430,Input!$F1447)&lt;1,COUNTIF($O$2:$O1430,Input!$C1447)&lt;1),Input!G1447,0)</f>
        <v>0</v>
      </c>
      <c r="D1431" s="177">
        <f>IF(OR(COUNTIF($B$2:$B1430,Input!$F1447)&lt;1,COUNTIF($O$2:$O1430,Input!$C1447)&lt;1),Input!H1447,0)</f>
        <v>0</v>
      </c>
      <c r="E1431" s="177">
        <f>IF(OR(COUNTIF($B$2:$B1430,Input!$F1447)&lt;1,COUNTIF($O$2:$O1430,Input!$C1447)&lt;1),Input!I1447,0)</f>
        <v>0</v>
      </c>
      <c r="F1431" s="177">
        <f>IF(OR(COUNTIF($B$2:$B1430,Input!$F1447)&lt;1,COUNTIF($O$2:$O1430,Input!$C1447)&lt;1),Input!J1447,0)</f>
        <v>0</v>
      </c>
      <c r="G1431" s="177">
        <f>IF(OR(COUNTIF($B$2:$B1430,Input!$F1447)&lt;1,COUNTIF($O$2:$O1430,Input!$C1447)&lt;1),Input!K1447,0)</f>
        <v>0</v>
      </c>
      <c r="H1431" s="177">
        <f>IF(OR(COUNTIF($B$2:$B1430,Input!$F1447)&lt;1,COUNTIF($O$2:$O1430,Input!$C1447)&lt;1),Input!L1447,0)</f>
        <v>0</v>
      </c>
      <c r="I1431" s="177">
        <f>IF(OR(COUNTIF($B$2:$B1430,Input!$F1447)&lt;1,COUNTIF($O$2:$O1430,Input!$C1447)&lt;1),Input!M1447,0)</f>
        <v>0</v>
      </c>
      <c r="J1431" s="177">
        <f>IF(OR(COUNTIF($B$2:$B1430,Input!$F1447)&lt;1,COUNTIF($O$2:$O1430,Input!$C1447)&lt;1),Input!N1447,0)</f>
        <v>0</v>
      </c>
      <c r="K1431" s="177">
        <f>IF(OR(COUNTIF($B$2:$B1430,Input!$F1447)&lt;1,COUNTIF($O$2:$O1430,Input!$C1447)&lt;1),Input!O1447,0)</f>
        <v>0</v>
      </c>
      <c r="L1431" s="177">
        <f>IF(OR(COUNTIF($B$2:$B1430,Input!$F1447)&lt;1,COUNTIF($O$2:$O1430,Input!$C1447)&lt;1),Input!P1447,0)</f>
        <v>0</v>
      </c>
      <c r="M1431" s="129" t="str">
        <f t="shared" si="184"/>
        <v/>
      </c>
      <c r="N1431" s="161">
        <f t="shared" si="190"/>
        <v>0</v>
      </c>
      <c r="O1431" s="168">
        <f>Input!C1447</f>
        <v>0</v>
      </c>
      <c r="P1431" s="168"/>
      <c r="R1431" s="131">
        <f t="shared" si="191"/>
        <v>0</v>
      </c>
      <c r="S1431" s="133" t="str">
        <f t="shared" si="185"/>
        <v xml:space="preserve"> </v>
      </c>
      <c r="T1431" s="133"/>
      <c r="U1431" s="132" t="str">
        <f>_xlfn.IFNA(IF($D1431=0,LOOKUP($F1431,{0.1,0.2,0.3,0.4,0.5,0.6,0.7,0.8,0.9,1},{22,34,46,58,70,82,94,106,118,130}),""),"")</f>
        <v/>
      </c>
      <c r="V1431" s="132" t="str">
        <f>_xlfn.IFNA(IF($D1431=1,LOOKUP($F1431,{0.1,0.2,0.3,0.4,0.5,0.6,0.7,0.8,0.9,1},{23,35,47,59,71,83,95,107,119,131}),""),"")</f>
        <v/>
      </c>
      <c r="W1431" s="132" t="str">
        <f>_xlfn.IFNA(IF($D1431=2,LOOKUP($F1431,{0.1,0.2,0.3,0.4,0.5,0.6,0.7,0.8,0.9,1},{24,36,48,60,72,84,96,108,120,132}),""),"")</f>
        <v/>
      </c>
      <c r="X1431" s="132" t="str">
        <f>_xlfn.IFNA(IF($D1431=3,LOOKUP($F1431,{0.1,0.2,0.3,0.4,0.5,0.6,0.7,0.8,0.9,1},{25,37,49,61,73,85,97,109,121,133}),""),"")</f>
        <v/>
      </c>
      <c r="Y1431" s="132" t="str">
        <f>_xlfn.IFNA(IF($D1431=4,LOOKUP($F1431,{0.1,0.2,0.3,0.4,0.5,0.6,0.7,0.8,0.9,1},{26,38,50,62,74,86,98,110,122,134}),""),"")</f>
        <v/>
      </c>
      <c r="Z1431" s="132" t="str">
        <f>_xlfn.IFNA(IF($D1431=5,LOOKUP($F1431,{0.1,0.2,0.3,0.4,0.5,0.6,0.7,0.8,0.9,1},{27,39,51,63,75,87,99,111,123,135}),""),"")</f>
        <v/>
      </c>
      <c r="AA1431" s="132">
        <f t="shared" si="186"/>
        <v>0</v>
      </c>
      <c r="AB1431" s="132" t="str">
        <f t="shared" si="187"/>
        <v>00</v>
      </c>
      <c r="AC1431" s="82" t="e">
        <f>VLOOKUP(AB1431,'AMI Ref'!T:U,2,FALSE)</f>
        <v>#N/A</v>
      </c>
      <c r="AD1431" s="124"/>
      <c r="AE1431" s="81" t="str">
        <f>_xlfn.IFNA(IF($D1431=0,IF($J1431="Not Paid by Tenant",0,INDEX('AMI Ref'!$K$5:$N$5,MATCH($J1431,{"Oil","Gas","Electric - Other","ELECTRIC - HEAT PUMP"},0))),0),"")</f>
        <v/>
      </c>
      <c r="AF1431" s="81">
        <f>_xlfn.IFNA(IF($D1431=1,IF($J1431="Not Paid by Tenant",0,INDEX('AMI Ref'!$K$6:$N$6,MATCH($J1431,{"Oil","Gas","Electric - Other","ELECTRIC - HEAT PUMP"},0))),0),"")</f>
        <v>0</v>
      </c>
      <c r="AG1431" s="81">
        <f>_xlfn.IFNA(IF($D1431=2,IF($J1431="Not Paid by Tenant",0,INDEX('AMI Ref'!$K$7:$N$7,MATCH($J1431,{"Oil","Gas","Electric - Other","ELECTRIC - HEAT PUMP"},0))),0),"")</f>
        <v>0</v>
      </c>
      <c r="AH1431" s="81">
        <f>_xlfn.IFNA(IF($D1431=3,IF($J1431="Not Paid by Tenant",0,INDEX('AMI Ref'!$K$8:$N$8,MATCH($J1431,{"Oil","Gas","Electric - Other","ELECTRIC - HEAT PUMP"},0))),0),"")</f>
        <v>0</v>
      </c>
      <c r="AI1431" s="81">
        <f>_xlfn.IFNA(IF($D1431=4,IF($J1431="Not Paid by Tenant",0,INDEX('AMI Ref'!$K$9:$N$9,MATCH($J1431,{"Oil","Gas","Electric - Other","ELECTRIC - HEAT PUMP"},0))),0),"")</f>
        <v>0</v>
      </c>
      <c r="AJ1431" s="81">
        <f>_xlfn.IFNA(IF($D1431=5,IF($J1431="Not Paid by Tenant",0,INDEX('AMI Ref'!$K$10:$N$10,MATCH($J1431,{"Oil","Gas","Electric - Other","ELECTRIC - HEAT PUMP"},0))),0),"")</f>
        <v>0</v>
      </c>
      <c r="AK1431" s="128"/>
      <c r="AL1431" s="81" t="str">
        <f>_xlfn.IFNA(IF($D1431=0,IF($K1431="Not Paid by Tenant",0,INDEX('AMI Ref'!$O$5:$R$5,MATCH($K1431,{"Oil","Gas","Electric - Other","Electric ccASHP - split"},0))),0),"")</f>
        <v/>
      </c>
      <c r="AM1431" s="81">
        <f>_xlfn.IFNA(IF($D1431=1,IF($K1431="Not Paid by Tenant",0,INDEX('AMI Ref'!$O$6:$R$6,MATCH($K1431,{"Oil","Gas","Electric - Other","Electric ccASHP - split"},0))),0),"")</f>
        <v>0</v>
      </c>
      <c r="AN1431" s="81">
        <f>_xlfn.IFNA(IF($D1431=2,IF($K1431="Not Paid by Tenant",0,INDEX('AMI Ref'!$O$7:$R$7,MATCH($K1431,{"Oil","Gas","Electric - Other","Electric ccASHP - split"},0))),0),"")</f>
        <v>0</v>
      </c>
      <c r="AO1431" s="81">
        <f>_xlfn.IFNA(IF($D1431=3,IF($K1431="Not Paid by Tenant",0,INDEX('AMI Ref'!$O$8:$R$8,MATCH($K1431,{"Oil","Gas","Electric - Other","Electric ccASHP - split"},0))),0),"")</f>
        <v>0</v>
      </c>
      <c r="AP1431" s="81">
        <f>_xlfn.IFNA(IF($D1431=4,IF($K1431="Not Paid by Tenant",0,INDEX('AMI Ref'!$O$9:$R$9,MATCH($K1431,{"Oil","Gas","Electric - Other","Electric ccASHP - split"},0))),0),"")</f>
        <v>0</v>
      </c>
      <c r="AQ1431" s="81">
        <f>_xlfn.IFNA(IF($D1431=5,IF($K1431="Not Paid by Tenant",0,INDEX('AMI Ref'!$O$10:$R$10,MATCH($K1431,{"Oil","Gas","Electric - Other","Electric ccASHP - split"},0))),0),"")</f>
        <v>0</v>
      </c>
      <c r="AR1431" s="124">
        <f t="shared" si="188"/>
        <v>0</v>
      </c>
      <c r="AS1431" s="123" t="e">
        <f t="shared" si="189"/>
        <v>#N/A</v>
      </c>
    </row>
    <row r="1432" spans="1:45" x14ac:dyDescent="0.2">
      <c r="A1432" s="130">
        <v>1430</v>
      </c>
      <c r="B1432" s="177">
        <f>IF(OR(COUNTIF($B$2:$B1431,Input!$F1448)&lt;1,COUNTIF($O$2:$O1431,Input!$C1448)&lt;1),Input!F1448,0)</f>
        <v>0</v>
      </c>
      <c r="C1432" s="177">
        <f>IF(OR(COUNTIF($B$2:$B1431,Input!$F1448)&lt;1,COUNTIF($O$2:$O1431,Input!$C1448)&lt;1),Input!G1448,0)</f>
        <v>0</v>
      </c>
      <c r="D1432" s="177">
        <f>IF(OR(COUNTIF($B$2:$B1431,Input!$F1448)&lt;1,COUNTIF($O$2:$O1431,Input!$C1448)&lt;1),Input!H1448,0)</f>
        <v>0</v>
      </c>
      <c r="E1432" s="177">
        <f>IF(OR(COUNTIF($B$2:$B1431,Input!$F1448)&lt;1,COUNTIF($O$2:$O1431,Input!$C1448)&lt;1),Input!I1448,0)</f>
        <v>0</v>
      </c>
      <c r="F1432" s="177">
        <f>IF(OR(COUNTIF($B$2:$B1431,Input!$F1448)&lt;1,COUNTIF($O$2:$O1431,Input!$C1448)&lt;1),Input!J1448,0)</f>
        <v>0</v>
      </c>
      <c r="G1432" s="177">
        <f>IF(OR(COUNTIF($B$2:$B1431,Input!$F1448)&lt;1,COUNTIF($O$2:$O1431,Input!$C1448)&lt;1),Input!K1448,0)</f>
        <v>0</v>
      </c>
      <c r="H1432" s="177">
        <f>IF(OR(COUNTIF($B$2:$B1431,Input!$F1448)&lt;1,COUNTIF($O$2:$O1431,Input!$C1448)&lt;1),Input!L1448,0)</f>
        <v>0</v>
      </c>
      <c r="I1432" s="177">
        <f>IF(OR(COUNTIF($B$2:$B1431,Input!$F1448)&lt;1,COUNTIF($O$2:$O1431,Input!$C1448)&lt;1),Input!M1448,0)</f>
        <v>0</v>
      </c>
      <c r="J1432" s="177">
        <f>IF(OR(COUNTIF($B$2:$B1431,Input!$F1448)&lt;1,COUNTIF($O$2:$O1431,Input!$C1448)&lt;1),Input!N1448,0)</f>
        <v>0</v>
      </c>
      <c r="K1432" s="177">
        <f>IF(OR(COUNTIF($B$2:$B1431,Input!$F1448)&lt;1,COUNTIF($O$2:$O1431,Input!$C1448)&lt;1),Input!O1448,0)</f>
        <v>0</v>
      </c>
      <c r="L1432" s="177">
        <f>IF(OR(COUNTIF($B$2:$B1431,Input!$F1448)&lt;1,COUNTIF($O$2:$O1431,Input!$C1448)&lt;1),Input!P1448,0)</f>
        <v>0</v>
      </c>
      <c r="M1432" s="129" t="str">
        <f t="shared" si="184"/>
        <v/>
      </c>
      <c r="N1432" s="161">
        <f t="shared" si="190"/>
        <v>0</v>
      </c>
      <c r="O1432" s="168">
        <f>Input!C1448</f>
        <v>0</v>
      </c>
      <c r="P1432" s="168"/>
      <c r="R1432" s="131">
        <f t="shared" si="191"/>
        <v>0</v>
      </c>
      <c r="S1432" s="133" t="str">
        <f t="shared" si="185"/>
        <v xml:space="preserve"> </v>
      </c>
      <c r="T1432" s="133"/>
      <c r="U1432" s="132" t="str">
        <f>_xlfn.IFNA(IF($D1432=0,LOOKUP($F1432,{0.1,0.2,0.3,0.4,0.5,0.6,0.7,0.8,0.9,1},{22,34,46,58,70,82,94,106,118,130}),""),"")</f>
        <v/>
      </c>
      <c r="V1432" s="132" t="str">
        <f>_xlfn.IFNA(IF($D1432=1,LOOKUP($F1432,{0.1,0.2,0.3,0.4,0.5,0.6,0.7,0.8,0.9,1},{23,35,47,59,71,83,95,107,119,131}),""),"")</f>
        <v/>
      </c>
      <c r="W1432" s="132" t="str">
        <f>_xlfn.IFNA(IF($D1432=2,LOOKUP($F1432,{0.1,0.2,0.3,0.4,0.5,0.6,0.7,0.8,0.9,1},{24,36,48,60,72,84,96,108,120,132}),""),"")</f>
        <v/>
      </c>
      <c r="X1432" s="132" t="str">
        <f>_xlfn.IFNA(IF($D1432=3,LOOKUP($F1432,{0.1,0.2,0.3,0.4,0.5,0.6,0.7,0.8,0.9,1},{25,37,49,61,73,85,97,109,121,133}),""),"")</f>
        <v/>
      </c>
      <c r="Y1432" s="132" t="str">
        <f>_xlfn.IFNA(IF($D1432=4,LOOKUP($F1432,{0.1,0.2,0.3,0.4,0.5,0.6,0.7,0.8,0.9,1},{26,38,50,62,74,86,98,110,122,134}),""),"")</f>
        <v/>
      </c>
      <c r="Z1432" s="132" t="str">
        <f>_xlfn.IFNA(IF($D1432=5,LOOKUP($F1432,{0.1,0.2,0.3,0.4,0.5,0.6,0.7,0.8,0.9,1},{27,39,51,63,75,87,99,111,123,135}),""),"")</f>
        <v/>
      </c>
      <c r="AA1432" s="132">
        <f t="shared" si="186"/>
        <v>0</v>
      </c>
      <c r="AB1432" s="132" t="str">
        <f t="shared" si="187"/>
        <v>00</v>
      </c>
      <c r="AC1432" s="82" t="e">
        <f>VLOOKUP(AB1432,'AMI Ref'!T:U,2,FALSE)</f>
        <v>#N/A</v>
      </c>
      <c r="AD1432" s="124"/>
      <c r="AE1432" s="81" t="str">
        <f>_xlfn.IFNA(IF($D1432=0,IF($J1432="Not Paid by Tenant",0,INDEX('AMI Ref'!$K$5:$N$5,MATCH($J1432,{"Oil","Gas","Electric - Other","ELECTRIC - HEAT PUMP"},0))),0),"")</f>
        <v/>
      </c>
      <c r="AF1432" s="81">
        <f>_xlfn.IFNA(IF($D1432=1,IF($J1432="Not Paid by Tenant",0,INDEX('AMI Ref'!$K$6:$N$6,MATCH($J1432,{"Oil","Gas","Electric - Other","ELECTRIC - HEAT PUMP"},0))),0),"")</f>
        <v>0</v>
      </c>
      <c r="AG1432" s="81">
        <f>_xlfn.IFNA(IF($D1432=2,IF($J1432="Not Paid by Tenant",0,INDEX('AMI Ref'!$K$7:$N$7,MATCH($J1432,{"Oil","Gas","Electric - Other","ELECTRIC - HEAT PUMP"},0))),0),"")</f>
        <v>0</v>
      </c>
      <c r="AH1432" s="81">
        <f>_xlfn.IFNA(IF($D1432=3,IF($J1432="Not Paid by Tenant",0,INDEX('AMI Ref'!$K$8:$N$8,MATCH($J1432,{"Oil","Gas","Electric - Other","ELECTRIC - HEAT PUMP"},0))),0),"")</f>
        <v>0</v>
      </c>
      <c r="AI1432" s="81">
        <f>_xlfn.IFNA(IF($D1432=4,IF($J1432="Not Paid by Tenant",0,INDEX('AMI Ref'!$K$9:$N$9,MATCH($J1432,{"Oil","Gas","Electric - Other","ELECTRIC - HEAT PUMP"},0))),0),"")</f>
        <v>0</v>
      </c>
      <c r="AJ1432" s="81">
        <f>_xlfn.IFNA(IF($D1432=5,IF($J1432="Not Paid by Tenant",0,INDEX('AMI Ref'!$K$10:$N$10,MATCH($J1432,{"Oil","Gas","Electric - Other","ELECTRIC - HEAT PUMP"},0))),0),"")</f>
        <v>0</v>
      </c>
      <c r="AK1432" s="128"/>
      <c r="AL1432" s="81" t="str">
        <f>_xlfn.IFNA(IF($D1432=0,IF($K1432="Not Paid by Tenant",0,INDEX('AMI Ref'!$O$5:$R$5,MATCH($K1432,{"Oil","Gas","Electric - Other","Electric ccASHP - split"},0))),0),"")</f>
        <v/>
      </c>
      <c r="AM1432" s="81">
        <f>_xlfn.IFNA(IF($D1432=1,IF($K1432="Not Paid by Tenant",0,INDEX('AMI Ref'!$O$6:$R$6,MATCH($K1432,{"Oil","Gas","Electric - Other","Electric ccASHP - split"},0))),0),"")</f>
        <v>0</v>
      </c>
      <c r="AN1432" s="81">
        <f>_xlfn.IFNA(IF($D1432=2,IF($K1432="Not Paid by Tenant",0,INDEX('AMI Ref'!$O$7:$R$7,MATCH($K1432,{"Oil","Gas","Electric - Other","Electric ccASHP - split"},0))),0),"")</f>
        <v>0</v>
      </c>
      <c r="AO1432" s="81">
        <f>_xlfn.IFNA(IF($D1432=3,IF($K1432="Not Paid by Tenant",0,INDEX('AMI Ref'!$O$8:$R$8,MATCH($K1432,{"Oil","Gas","Electric - Other","Electric ccASHP - split"},0))),0),"")</f>
        <v>0</v>
      </c>
      <c r="AP1432" s="81">
        <f>_xlfn.IFNA(IF($D1432=4,IF($K1432="Not Paid by Tenant",0,INDEX('AMI Ref'!$O$9:$R$9,MATCH($K1432,{"Oil","Gas","Electric - Other","Electric ccASHP - split"},0))),0),"")</f>
        <v>0</v>
      </c>
      <c r="AQ1432" s="81">
        <f>_xlfn.IFNA(IF($D1432=5,IF($K1432="Not Paid by Tenant",0,INDEX('AMI Ref'!$O$10:$R$10,MATCH($K1432,{"Oil","Gas","Electric - Other","Electric ccASHP - split"},0))),0),"")</f>
        <v>0</v>
      </c>
      <c r="AR1432" s="124">
        <f t="shared" si="188"/>
        <v>0</v>
      </c>
      <c r="AS1432" s="123" t="e">
        <f t="shared" si="189"/>
        <v>#N/A</v>
      </c>
    </row>
    <row r="1433" spans="1:45" x14ac:dyDescent="0.2">
      <c r="A1433" s="130">
        <v>1431</v>
      </c>
      <c r="B1433" s="177">
        <f>IF(OR(COUNTIF($B$2:$B1432,Input!$F1449)&lt;1,COUNTIF($O$2:$O1432,Input!$C1449)&lt;1),Input!F1449,0)</f>
        <v>0</v>
      </c>
      <c r="C1433" s="177">
        <f>IF(OR(COUNTIF($B$2:$B1432,Input!$F1449)&lt;1,COUNTIF($O$2:$O1432,Input!$C1449)&lt;1),Input!G1449,0)</f>
        <v>0</v>
      </c>
      <c r="D1433" s="177">
        <f>IF(OR(COUNTIF($B$2:$B1432,Input!$F1449)&lt;1,COUNTIF($O$2:$O1432,Input!$C1449)&lt;1),Input!H1449,0)</f>
        <v>0</v>
      </c>
      <c r="E1433" s="177">
        <f>IF(OR(COUNTIF($B$2:$B1432,Input!$F1449)&lt;1,COUNTIF($O$2:$O1432,Input!$C1449)&lt;1),Input!I1449,0)</f>
        <v>0</v>
      </c>
      <c r="F1433" s="177">
        <f>IF(OR(COUNTIF($B$2:$B1432,Input!$F1449)&lt;1,COUNTIF($O$2:$O1432,Input!$C1449)&lt;1),Input!J1449,0)</f>
        <v>0</v>
      </c>
      <c r="G1433" s="177">
        <f>IF(OR(COUNTIF($B$2:$B1432,Input!$F1449)&lt;1,COUNTIF($O$2:$O1432,Input!$C1449)&lt;1),Input!K1449,0)</f>
        <v>0</v>
      </c>
      <c r="H1433" s="177">
        <f>IF(OR(COUNTIF($B$2:$B1432,Input!$F1449)&lt;1,COUNTIF($O$2:$O1432,Input!$C1449)&lt;1),Input!L1449,0)</f>
        <v>0</v>
      </c>
      <c r="I1433" s="177">
        <f>IF(OR(COUNTIF($B$2:$B1432,Input!$F1449)&lt;1,COUNTIF($O$2:$O1432,Input!$C1449)&lt;1),Input!M1449,0)</f>
        <v>0</v>
      </c>
      <c r="J1433" s="177">
        <f>IF(OR(COUNTIF($B$2:$B1432,Input!$F1449)&lt;1,COUNTIF($O$2:$O1432,Input!$C1449)&lt;1),Input!N1449,0)</f>
        <v>0</v>
      </c>
      <c r="K1433" s="177">
        <f>IF(OR(COUNTIF($B$2:$B1432,Input!$F1449)&lt;1,COUNTIF($O$2:$O1432,Input!$C1449)&lt;1),Input!O1449,0)</f>
        <v>0</v>
      </c>
      <c r="L1433" s="177">
        <f>IF(OR(COUNTIF($B$2:$B1432,Input!$F1449)&lt;1,COUNTIF($O$2:$O1432,Input!$C1449)&lt;1),Input!P1449,0)</f>
        <v>0</v>
      </c>
      <c r="M1433" s="129" t="str">
        <f t="shared" si="184"/>
        <v/>
      </c>
      <c r="N1433" s="161">
        <f t="shared" si="190"/>
        <v>0</v>
      </c>
      <c r="O1433" s="168">
        <f>Input!C1449</f>
        <v>0</v>
      </c>
      <c r="P1433" s="168"/>
      <c r="R1433" s="131">
        <f t="shared" si="191"/>
        <v>0</v>
      </c>
      <c r="S1433" s="133" t="str">
        <f t="shared" si="185"/>
        <v xml:space="preserve"> </v>
      </c>
      <c r="T1433" s="133"/>
      <c r="U1433" s="132" t="str">
        <f>_xlfn.IFNA(IF($D1433=0,LOOKUP($F1433,{0.1,0.2,0.3,0.4,0.5,0.6,0.7,0.8,0.9,1},{22,34,46,58,70,82,94,106,118,130}),""),"")</f>
        <v/>
      </c>
      <c r="V1433" s="132" t="str">
        <f>_xlfn.IFNA(IF($D1433=1,LOOKUP($F1433,{0.1,0.2,0.3,0.4,0.5,0.6,0.7,0.8,0.9,1},{23,35,47,59,71,83,95,107,119,131}),""),"")</f>
        <v/>
      </c>
      <c r="W1433" s="132" t="str">
        <f>_xlfn.IFNA(IF($D1433=2,LOOKUP($F1433,{0.1,0.2,0.3,0.4,0.5,0.6,0.7,0.8,0.9,1},{24,36,48,60,72,84,96,108,120,132}),""),"")</f>
        <v/>
      </c>
      <c r="X1433" s="132" t="str">
        <f>_xlfn.IFNA(IF($D1433=3,LOOKUP($F1433,{0.1,0.2,0.3,0.4,0.5,0.6,0.7,0.8,0.9,1},{25,37,49,61,73,85,97,109,121,133}),""),"")</f>
        <v/>
      </c>
      <c r="Y1433" s="132" t="str">
        <f>_xlfn.IFNA(IF($D1433=4,LOOKUP($F1433,{0.1,0.2,0.3,0.4,0.5,0.6,0.7,0.8,0.9,1},{26,38,50,62,74,86,98,110,122,134}),""),"")</f>
        <v/>
      </c>
      <c r="Z1433" s="132" t="str">
        <f>_xlfn.IFNA(IF($D1433=5,LOOKUP($F1433,{0.1,0.2,0.3,0.4,0.5,0.6,0.7,0.8,0.9,1},{27,39,51,63,75,87,99,111,123,135}),""),"")</f>
        <v/>
      </c>
      <c r="AA1433" s="132">
        <f t="shared" si="186"/>
        <v>0</v>
      </c>
      <c r="AB1433" s="132" t="str">
        <f t="shared" si="187"/>
        <v>00</v>
      </c>
      <c r="AC1433" s="82" t="e">
        <f>VLOOKUP(AB1433,'AMI Ref'!T:U,2,FALSE)</f>
        <v>#N/A</v>
      </c>
      <c r="AD1433" s="124"/>
      <c r="AE1433" s="81" t="str">
        <f>_xlfn.IFNA(IF($D1433=0,IF($J1433="Not Paid by Tenant",0,INDEX('AMI Ref'!$K$5:$N$5,MATCH($J1433,{"Oil","Gas","Electric - Other","ELECTRIC - HEAT PUMP"},0))),0),"")</f>
        <v/>
      </c>
      <c r="AF1433" s="81">
        <f>_xlfn.IFNA(IF($D1433=1,IF($J1433="Not Paid by Tenant",0,INDEX('AMI Ref'!$K$6:$N$6,MATCH($J1433,{"Oil","Gas","Electric - Other","ELECTRIC - HEAT PUMP"},0))),0),"")</f>
        <v>0</v>
      </c>
      <c r="AG1433" s="81">
        <f>_xlfn.IFNA(IF($D1433=2,IF($J1433="Not Paid by Tenant",0,INDEX('AMI Ref'!$K$7:$N$7,MATCH($J1433,{"Oil","Gas","Electric - Other","ELECTRIC - HEAT PUMP"},0))),0),"")</f>
        <v>0</v>
      </c>
      <c r="AH1433" s="81">
        <f>_xlfn.IFNA(IF($D1433=3,IF($J1433="Not Paid by Tenant",0,INDEX('AMI Ref'!$K$8:$N$8,MATCH($J1433,{"Oil","Gas","Electric - Other","ELECTRIC - HEAT PUMP"},0))),0),"")</f>
        <v>0</v>
      </c>
      <c r="AI1433" s="81">
        <f>_xlfn.IFNA(IF($D1433=4,IF($J1433="Not Paid by Tenant",0,INDEX('AMI Ref'!$K$9:$N$9,MATCH($J1433,{"Oil","Gas","Electric - Other","ELECTRIC - HEAT PUMP"},0))),0),"")</f>
        <v>0</v>
      </c>
      <c r="AJ1433" s="81">
        <f>_xlfn.IFNA(IF($D1433=5,IF($J1433="Not Paid by Tenant",0,INDEX('AMI Ref'!$K$10:$N$10,MATCH($J1433,{"Oil","Gas","Electric - Other","ELECTRIC - HEAT PUMP"},0))),0),"")</f>
        <v>0</v>
      </c>
      <c r="AK1433" s="128"/>
      <c r="AL1433" s="81" t="str">
        <f>_xlfn.IFNA(IF($D1433=0,IF($K1433="Not Paid by Tenant",0,INDEX('AMI Ref'!$O$5:$R$5,MATCH($K1433,{"Oil","Gas","Electric - Other","Electric ccASHP - split"},0))),0),"")</f>
        <v/>
      </c>
      <c r="AM1433" s="81">
        <f>_xlfn.IFNA(IF($D1433=1,IF($K1433="Not Paid by Tenant",0,INDEX('AMI Ref'!$O$6:$R$6,MATCH($K1433,{"Oil","Gas","Electric - Other","Electric ccASHP - split"},0))),0),"")</f>
        <v>0</v>
      </c>
      <c r="AN1433" s="81">
        <f>_xlfn.IFNA(IF($D1433=2,IF($K1433="Not Paid by Tenant",0,INDEX('AMI Ref'!$O$7:$R$7,MATCH($K1433,{"Oil","Gas","Electric - Other","Electric ccASHP - split"},0))),0),"")</f>
        <v>0</v>
      </c>
      <c r="AO1433" s="81">
        <f>_xlfn.IFNA(IF($D1433=3,IF($K1433="Not Paid by Tenant",0,INDEX('AMI Ref'!$O$8:$R$8,MATCH($K1433,{"Oil","Gas","Electric - Other","Electric ccASHP - split"},0))),0),"")</f>
        <v>0</v>
      </c>
      <c r="AP1433" s="81">
        <f>_xlfn.IFNA(IF($D1433=4,IF($K1433="Not Paid by Tenant",0,INDEX('AMI Ref'!$O$9:$R$9,MATCH($K1433,{"Oil","Gas","Electric - Other","Electric ccASHP - split"},0))),0),"")</f>
        <v>0</v>
      </c>
      <c r="AQ1433" s="81">
        <f>_xlfn.IFNA(IF($D1433=5,IF($K1433="Not Paid by Tenant",0,INDEX('AMI Ref'!$O$10:$R$10,MATCH($K1433,{"Oil","Gas","Electric - Other","Electric ccASHP - split"},0))),0),"")</f>
        <v>0</v>
      </c>
      <c r="AR1433" s="124">
        <f t="shared" si="188"/>
        <v>0</v>
      </c>
      <c r="AS1433" s="123" t="e">
        <f t="shared" si="189"/>
        <v>#N/A</v>
      </c>
    </row>
    <row r="1434" spans="1:45" x14ac:dyDescent="0.2">
      <c r="A1434" s="130">
        <v>1432</v>
      </c>
      <c r="B1434" s="177">
        <f>IF(OR(COUNTIF($B$2:$B1433,Input!$F1450)&lt;1,COUNTIF($O$2:$O1433,Input!$C1450)&lt;1),Input!F1450,0)</f>
        <v>0</v>
      </c>
      <c r="C1434" s="177">
        <f>IF(OR(COUNTIF($B$2:$B1433,Input!$F1450)&lt;1,COUNTIF($O$2:$O1433,Input!$C1450)&lt;1),Input!G1450,0)</f>
        <v>0</v>
      </c>
      <c r="D1434" s="177">
        <f>IF(OR(COUNTIF($B$2:$B1433,Input!$F1450)&lt;1,COUNTIF($O$2:$O1433,Input!$C1450)&lt;1),Input!H1450,0)</f>
        <v>0</v>
      </c>
      <c r="E1434" s="177">
        <f>IF(OR(COUNTIF($B$2:$B1433,Input!$F1450)&lt;1,COUNTIF($O$2:$O1433,Input!$C1450)&lt;1),Input!I1450,0)</f>
        <v>0</v>
      </c>
      <c r="F1434" s="177">
        <f>IF(OR(COUNTIF($B$2:$B1433,Input!$F1450)&lt;1,COUNTIF($O$2:$O1433,Input!$C1450)&lt;1),Input!J1450,0)</f>
        <v>0</v>
      </c>
      <c r="G1434" s="177">
        <f>IF(OR(COUNTIF($B$2:$B1433,Input!$F1450)&lt;1,COUNTIF($O$2:$O1433,Input!$C1450)&lt;1),Input!K1450,0)</f>
        <v>0</v>
      </c>
      <c r="H1434" s="177">
        <f>IF(OR(COUNTIF($B$2:$B1433,Input!$F1450)&lt;1,COUNTIF($O$2:$O1433,Input!$C1450)&lt;1),Input!L1450,0)</f>
        <v>0</v>
      </c>
      <c r="I1434" s="177">
        <f>IF(OR(COUNTIF($B$2:$B1433,Input!$F1450)&lt;1,COUNTIF($O$2:$O1433,Input!$C1450)&lt;1),Input!M1450,0)</f>
        <v>0</v>
      </c>
      <c r="J1434" s="177">
        <f>IF(OR(COUNTIF($B$2:$B1433,Input!$F1450)&lt;1,COUNTIF($O$2:$O1433,Input!$C1450)&lt;1),Input!N1450,0)</f>
        <v>0</v>
      </c>
      <c r="K1434" s="177">
        <f>IF(OR(COUNTIF($B$2:$B1433,Input!$F1450)&lt;1,COUNTIF($O$2:$O1433,Input!$C1450)&lt;1),Input!O1450,0)</f>
        <v>0</v>
      </c>
      <c r="L1434" s="177">
        <f>IF(OR(COUNTIF($B$2:$B1433,Input!$F1450)&lt;1,COUNTIF($O$2:$O1433,Input!$C1450)&lt;1),Input!P1450,0)</f>
        <v>0</v>
      </c>
      <c r="M1434" s="129" t="str">
        <f t="shared" si="184"/>
        <v/>
      </c>
      <c r="N1434" s="161">
        <f t="shared" si="190"/>
        <v>0</v>
      </c>
      <c r="O1434" s="168">
        <f>Input!C1450</f>
        <v>0</v>
      </c>
      <c r="P1434" s="168"/>
      <c r="R1434" s="131">
        <f t="shared" si="191"/>
        <v>0</v>
      </c>
      <c r="S1434" s="133" t="str">
        <f t="shared" si="185"/>
        <v xml:space="preserve"> </v>
      </c>
      <c r="T1434" s="133"/>
      <c r="U1434" s="132" t="str">
        <f>_xlfn.IFNA(IF($D1434=0,LOOKUP($F1434,{0.1,0.2,0.3,0.4,0.5,0.6,0.7,0.8,0.9,1},{22,34,46,58,70,82,94,106,118,130}),""),"")</f>
        <v/>
      </c>
      <c r="V1434" s="132" t="str">
        <f>_xlfn.IFNA(IF($D1434=1,LOOKUP($F1434,{0.1,0.2,0.3,0.4,0.5,0.6,0.7,0.8,0.9,1},{23,35,47,59,71,83,95,107,119,131}),""),"")</f>
        <v/>
      </c>
      <c r="W1434" s="132" t="str">
        <f>_xlfn.IFNA(IF($D1434=2,LOOKUP($F1434,{0.1,0.2,0.3,0.4,0.5,0.6,0.7,0.8,0.9,1},{24,36,48,60,72,84,96,108,120,132}),""),"")</f>
        <v/>
      </c>
      <c r="X1434" s="132" t="str">
        <f>_xlfn.IFNA(IF($D1434=3,LOOKUP($F1434,{0.1,0.2,0.3,0.4,0.5,0.6,0.7,0.8,0.9,1},{25,37,49,61,73,85,97,109,121,133}),""),"")</f>
        <v/>
      </c>
      <c r="Y1434" s="132" t="str">
        <f>_xlfn.IFNA(IF($D1434=4,LOOKUP($F1434,{0.1,0.2,0.3,0.4,0.5,0.6,0.7,0.8,0.9,1},{26,38,50,62,74,86,98,110,122,134}),""),"")</f>
        <v/>
      </c>
      <c r="Z1434" s="132" t="str">
        <f>_xlfn.IFNA(IF($D1434=5,LOOKUP($F1434,{0.1,0.2,0.3,0.4,0.5,0.6,0.7,0.8,0.9,1},{27,39,51,63,75,87,99,111,123,135}),""),"")</f>
        <v/>
      </c>
      <c r="AA1434" s="132">
        <f t="shared" si="186"/>
        <v>0</v>
      </c>
      <c r="AB1434" s="132" t="str">
        <f t="shared" si="187"/>
        <v>00</v>
      </c>
      <c r="AC1434" s="82" t="e">
        <f>VLOOKUP(AB1434,'AMI Ref'!T:U,2,FALSE)</f>
        <v>#N/A</v>
      </c>
      <c r="AD1434" s="124"/>
      <c r="AE1434" s="81" t="str">
        <f>_xlfn.IFNA(IF($D1434=0,IF($J1434="Not Paid by Tenant",0,INDEX('AMI Ref'!$K$5:$N$5,MATCH($J1434,{"Oil","Gas","Electric - Other","ELECTRIC - HEAT PUMP"},0))),0),"")</f>
        <v/>
      </c>
      <c r="AF1434" s="81">
        <f>_xlfn.IFNA(IF($D1434=1,IF($J1434="Not Paid by Tenant",0,INDEX('AMI Ref'!$K$6:$N$6,MATCH($J1434,{"Oil","Gas","Electric - Other","ELECTRIC - HEAT PUMP"},0))),0),"")</f>
        <v>0</v>
      </c>
      <c r="AG1434" s="81">
        <f>_xlfn.IFNA(IF($D1434=2,IF($J1434="Not Paid by Tenant",0,INDEX('AMI Ref'!$K$7:$N$7,MATCH($J1434,{"Oil","Gas","Electric - Other","ELECTRIC - HEAT PUMP"},0))),0),"")</f>
        <v>0</v>
      </c>
      <c r="AH1434" s="81">
        <f>_xlfn.IFNA(IF($D1434=3,IF($J1434="Not Paid by Tenant",0,INDEX('AMI Ref'!$K$8:$N$8,MATCH($J1434,{"Oil","Gas","Electric - Other","ELECTRIC - HEAT PUMP"},0))),0),"")</f>
        <v>0</v>
      </c>
      <c r="AI1434" s="81">
        <f>_xlfn.IFNA(IF($D1434=4,IF($J1434="Not Paid by Tenant",0,INDEX('AMI Ref'!$K$9:$N$9,MATCH($J1434,{"Oil","Gas","Electric - Other","ELECTRIC - HEAT PUMP"},0))),0),"")</f>
        <v>0</v>
      </c>
      <c r="AJ1434" s="81">
        <f>_xlfn.IFNA(IF($D1434=5,IF($J1434="Not Paid by Tenant",0,INDEX('AMI Ref'!$K$10:$N$10,MATCH($J1434,{"Oil","Gas","Electric - Other","ELECTRIC - HEAT PUMP"},0))),0),"")</f>
        <v>0</v>
      </c>
      <c r="AK1434" s="128"/>
      <c r="AL1434" s="81" t="str">
        <f>_xlfn.IFNA(IF($D1434=0,IF($K1434="Not Paid by Tenant",0,INDEX('AMI Ref'!$O$5:$R$5,MATCH($K1434,{"Oil","Gas","Electric - Other","Electric ccASHP - split"},0))),0),"")</f>
        <v/>
      </c>
      <c r="AM1434" s="81">
        <f>_xlfn.IFNA(IF($D1434=1,IF($K1434="Not Paid by Tenant",0,INDEX('AMI Ref'!$O$6:$R$6,MATCH($K1434,{"Oil","Gas","Electric - Other","Electric ccASHP - split"},0))),0),"")</f>
        <v>0</v>
      </c>
      <c r="AN1434" s="81">
        <f>_xlfn.IFNA(IF($D1434=2,IF($K1434="Not Paid by Tenant",0,INDEX('AMI Ref'!$O$7:$R$7,MATCH($K1434,{"Oil","Gas","Electric - Other","Electric ccASHP - split"},0))),0),"")</f>
        <v>0</v>
      </c>
      <c r="AO1434" s="81">
        <f>_xlfn.IFNA(IF($D1434=3,IF($K1434="Not Paid by Tenant",0,INDEX('AMI Ref'!$O$8:$R$8,MATCH($K1434,{"Oil","Gas","Electric - Other","Electric ccASHP - split"},0))),0),"")</f>
        <v>0</v>
      </c>
      <c r="AP1434" s="81">
        <f>_xlfn.IFNA(IF($D1434=4,IF($K1434="Not Paid by Tenant",0,INDEX('AMI Ref'!$O$9:$R$9,MATCH($K1434,{"Oil","Gas","Electric - Other","Electric ccASHP - split"},0))),0),"")</f>
        <v>0</v>
      </c>
      <c r="AQ1434" s="81">
        <f>_xlfn.IFNA(IF($D1434=5,IF($K1434="Not Paid by Tenant",0,INDEX('AMI Ref'!$O$10:$R$10,MATCH($K1434,{"Oil","Gas","Electric - Other","Electric ccASHP - split"},0))),0),"")</f>
        <v>0</v>
      </c>
      <c r="AR1434" s="124">
        <f t="shared" si="188"/>
        <v>0</v>
      </c>
      <c r="AS1434" s="123" t="e">
        <f t="shared" si="189"/>
        <v>#N/A</v>
      </c>
    </row>
    <row r="1435" spans="1:45" x14ac:dyDescent="0.2">
      <c r="A1435" s="130">
        <v>1433</v>
      </c>
      <c r="B1435" s="177">
        <f>IF(OR(COUNTIF($B$2:$B1434,Input!$F1451)&lt;1,COUNTIF($O$2:$O1434,Input!$C1451)&lt;1),Input!F1451,0)</f>
        <v>0</v>
      </c>
      <c r="C1435" s="177">
        <f>IF(OR(COUNTIF($B$2:$B1434,Input!$F1451)&lt;1,COUNTIF($O$2:$O1434,Input!$C1451)&lt;1),Input!G1451,0)</f>
        <v>0</v>
      </c>
      <c r="D1435" s="177">
        <f>IF(OR(COUNTIF($B$2:$B1434,Input!$F1451)&lt;1,COUNTIF($O$2:$O1434,Input!$C1451)&lt;1),Input!H1451,0)</f>
        <v>0</v>
      </c>
      <c r="E1435" s="177">
        <f>IF(OR(COUNTIF($B$2:$B1434,Input!$F1451)&lt;1,COUNTIF($O$2:$O1434,Input!$C1451)&lt;1),Input!I1451,0)</f>
        <v>0</v>
      </c>
      <c r="F1435" s="177">
        <f>IF(OR(COUNTIF($B$2:$B1434,Input!$F1451)&lt;1,COUNTIF($O$2:$O1434,Input!$C1451)&lt;1),Input!J1451,0)</f>
        <v>0</v>
      </c>
      <c r="G1435" s="177">
        <f>IF(OR(COUNTIF($B$2:$B1434,Input!$F1451)&lt;1,COUNTIF($O$2:$O1434,Input!$C1451)&lt;1),Input!K1451,0)</f>
        <v>0</v>
      </c>
      <c r="H1435" s="177">
        <f>IF(OR(COUNTIF($B$2:$B1434,Input!$F1451)&lt;1,COUNTIF($O$2:$O1434,Input!$C1451)&lt;1),Input!L1451,0)</f>
        <v>0</v>
      </c>
      <c r="I1435" s="177">
        <f>IF(OR(COUNTIF($B$2:$B1434,Input!$F1451)&lt;1,COUNTIF($O$2:$O1434,Input!$C1451)&lt;1),Input!M1451,0)</f>
        <v>0</v>
      </c>
      <c r="J1435" s="177">
        <f>IF(OR(COUNTIF($B$2:$B1434,Input!$F1451)&lt;1,COUNTIF($O$2:$O1434,Input!$C1451)&lt;1),Input!N1451,0)</f>
        <v>0</v>
      </c>
      <c r="K1435" s="177">
        <f>IF(OR(COUNTIF($B$2:$B1434,Input!$F1451)&lt;1,COUNTIF($O$2:$O1434,Input!$C1451)&lt;1),Input!O1451,0)</f>
        <v>0</v>
      </c>
      <c r="L1435" s="177">
        <f>IF(OR(COUNTIF($B$2:$B1434,Input!$F1451)&lt;1,COUNTIF($O$2:$O1434,Input!$C1451)&lt;1),Input!P1451,0)</f>
        <v>0</v>
      </c>
      <c r="M1435" s="129" t="str">
        <f t="shared" si="184"/>
        <v/>
      </c>
      <c r="N1435" s="161">
        <f t="shared" si="190"/>
        <v>0</v>
      </c>
      <c r="O1435" s="168">
        <f>Input!C1451</f>
        <v>0</v>
      </c>
      <c r="P1435" s="168"/>
      <c r="R1435" s="131">
        <f t="shared" si="191"/>
        <v>0</v>
      </c>
      <c r="S1435" s="133" t="str">
        <f t="shared" si="185"/>
        <v xml:space="preserve"> </v>
      </c>
      <c r="T1435" s="133"/>
      <c r="U1435" s="132" t="str">
        <f>_xlfn.IFNA(IF($D1435=0,LOOKUP($F1435,{0.1,0.2,0.3,0.4,0.5,0.6,0.7,0.8,0.9,1},{22,34,46,58,70,82,94,106,118,130}),""),"")</f>
        <v/>
      </c>
      <c r="V1435" s="132" t="str">
        <f>_xlfn.IFNA(IF($D1435=1,LOOKUP($F1435,{0.1,0.2,0.3,0.4,0.5,0.6,0.7,0.8,0.9,1},{23,35,47,59,71,83,95,107,119,131}),""),"")</f>
        <v/>
      </c>
      <c r="W1435" s="132" t="str">
        <f>_xlfn.IFNA(IF($D1435=2,LOOKUP($F1435,{0.1,0.2,0.3,0.4,0.5,0.6,0.7,0.8,0.9,1},{24,36,48,60,72,84,96,108,120,132}),""),"")</f>
        <v/>
      </c>
      <c r="X1435" s="132" t="str">
        <f>_xlfn.IFNA(IF($D1435=3,LOOKUP($F1435,{0.1,0.2,0.3,0.4,0.5,0.6,0.7,0.8,0.9,1},{25,37,49,61,73,85,97,109,121,133}),""),"")</f>
        <v/>
      </c>
      <c r="Y1435" s="132" t="str">
        <f>_xlfn.IFNA(IF($D1435=4,LOOKUP($F1435,{0.1,0.2,0.3,0.4,0.5,0.6,0.7,0.8,0.9,1},{26,38,50,62,74,86,98,110,122,134}),""),"")</f>
        <v/>
      </c>
      <c r="Z1435" s="132" t="str">
        <f>_xlfn.IFNA(IF($D1435=5,LOOKUP($F1435,{0.1,0.2,0.3,0.4,0.5,0.6,0.7,0.8,0.9,1},{27,39,51,63,75,87,99,111,123,135}),""),"")</f>
        <v/>
      </c>
      <c r="AA1435" s="132">
        <f t="shared" si="186"/>
        <v>0</v>
      </c>
      <c r="AB1435" s="132" t="str">
        <f t="shared" si="187"/>
        <v>00</v>
      </c>
      <c r="AC1435" s="82" t="e">
        <f>VLOOKUP(AB1435,'AMI Ref'!T:U,2,FALSE)</f>
        <v>#N/A</v>
      </c>
      <c r="AD1435" s="124"/>
      <c r="AE1435" s="81" t="str">
        <f>_xlfn.IFNA(IF($D1435=0,IF($J1435="Not Paid by Tenant",0,INDEX('AMI Ref'!$K$5:$N$5,MATCH($J1435,{"Oil","Gas","Electric - Other","ELECTRIC - HEAT PUMP"},0))),0),"")</f>
        <v/>
      </c>
      <c r="AF1435" s="81">
        <f>_xlfn.IFNA(IF($D1435=1,IF($J1435="Not Paid by Tenant",0,INDEX('AMI Ref'!$K$6:$N$6,MATCH($J1435,{"Oil","Gas","Electric - Other","ELECTRIC - HEAT PUMP"},0))),0),"")</f>
        <v>0</v>
      </c>
      <c r="AG1435" s="81">
        <f>_xlfn.IFNA(IF($D1435=2,IF($J1435="Not Paid by Tenant",0,INDEX('AMI Ref'!$K$7:$N$7,MATCH($J1435,{"Oil","Gas","Electric - Other","ELECTRIC - HEAT PUMP"},0))),0),"")</f>
        <v>0</v>
      </c>
      <c r="AH1435" s="81">
        <f>_xlfn.IFNA(IF($D1435=3,IF($J1435="Not Paid by Tenant",0,INDEX('AMI Ref'!$K$8:$N$8,MATCH($J1435,{"Oil","Gas","Electric - Other","ELECTRIC - HEAT PUMP"},0))),0),"")</f>
        <v>0</v>
      </c>
      <c r="AI1435" s="81">
        <f>_xlfn.IFNA(IF($D1435=4,IF($J1435="Not Paid by Tenant",0,INDEX('AMI Ref'!$K$9:$N$9,MATCH($J1435,{"Oil","Gas","Electric - Other","ELECTRIC - HEAT PUMP"},0))),0),"")</f>
        <v>0</v>
      </c>
      <c r="AJ1435" s="81">
        <f>_xlfn.IFNA(IF($D1435=5,IF($J1435="Not Paid by Tenant",0,INDEX('AMI Ref'!$K$10:$N$10,MATCH($J1435,{"Oil","Gas","Electric - Other","ELECTRIC - HEAT PUMP"},0))),0),"")</f>
        <v>0</v>
      </c>
      <c r="AK1435" s="128"/>
      <c r="AL1435" s="81" t="str">
        <f>_xlfn.IFNA(IF($D1435=0,IF($K1435="Not Paid by Tenant",0,INDEX('AMI Ref'!$O$5:$R$5,MATCH($K1435,{"Oil","Gas","Electric - Other","Electric ccASHP - split"},0))),0),"")</f>
        <v/>
      </c>
      <c r="AM1435" s="81">
        <f>_xlfn.IFNA(IF($D1435=1,IF($K1435="Not Paid by Tenant",0,INDEX('AMI Ref'!$O$6:$R$6,MATCH($K1435,{"Oil","Gas","Electric - Other","Electric ccASHP - split"},0))),0),"")</f>
        <v>0</v>
      </c>
      <c r="AN1435" s="81">
        <f>_xlfn.IFNA(IF($D1435=2,IF($K1435="Not Paid by Tenant",0,INDEX('AMI Ref'!$O$7:$R$7,MATCH($K1435,{"Oil","Gas","Electric - Other","Electric ccASHP - split"},0))),0),"")</f>
        <v>0</v>
      </c>
      <c r="AO1435" s="81">
        <f>_xlfn.IFNA(IF($D1435=3,IF($K1435="Not Paid by Tenant",0,INDEX('AMI Ref'!$O$8:$R$8,MATCH($K1435,{"Oil","Gas","Electric - Other","Electric ccASHP - split"},0))),0),"")</f>
        <v>0</v>
      </c>
      <c r="AP1435" s="81">
        <f>_xlfn.IFNA(IF($D1435=4,IF($K1435="Not Paid by Tenant",0,INDEX('AMI Ref'!$O$9:$R$9,MATCH($K1435,{"Oil","Gas","Electric - Other","Electric ccASHP - split"},0))),0),"")</f>
        <v>0</v>
      </c>
      <c r="AQ1435" s="81">
        <f>_xlfn.IFNA(IF($D1435=5,IF($K1435="Not Paid by Tenant",0,INDEX('AMI Ref'!$O$10:$R$10,MATCH($K1435,{"Oil","Gas","Electric - Other","Electric ccASHP - split"},0))),0),"")</f>
        <v>0</v>
      </c>
      <c r="AR1435" s="124">
        <f t="shared" si="188"/>
        <v>0</v>
      </c>
      <c r="AS1435" s="123" t="e">
        <f t="shared" si="189"/>
        <v>#N/A</v>
      </c>
    </row>
    <row r="1436" spans="1:45" x14ac:dyDescent="0.2">
      <c r="A1436" s="130">
        <v>1434</v>
      </c>
      <c r="B1436" s="177">
        <f>IF(OR(COUNTIF($B$2:$B1435,Input!$F1452)&lt;1,COUNTIF($O$2:$O1435,Input!$C1452)&lt;1),Input!F1452,0)</f>
        <v>0</v>
      </c>
      <c r="C1436" s="177">
        <f>IF(OR(COUNTIF($B$2:$B1435,Input!$F1452)&lt;1,COUNTIF($O$2:$O1435,Input!$C1452)&lt;1),Input!G1452,0)</f>
        <v>0</v>
      </c>
      <c r="D1436" s="177">
        <f>IF(OR(COUNTIF($B$2:$B1435,Input!$F1452)&lt;1,COUNTIF($O$2:$O1435,Input!$C1452)&lt;1),Input!H1452,0)</f>
        <v>0</v>
      </c>
      <c r="E1436" s="177">
        <f>IF(OR(COUNTIF($B$2:$B1435,Input!$F1452)&lt;1,COUNTIF($O$2:$O1435,Input!$C1452)&lt;1),Input!I1452,0)</f>
        <v>0</v>
      </c>
      <c r="F1436" s="177">
        <f>IF(OR(COUNTIF($B$2:$B1435,Input!$F1452)&lt;1,COUNTIF($O$2:$O1435,Input!$C1452)&lt;1),Input!J1452,0)</f>
        <v>0</v>
      </c>
      <c r="G1436" s="177">
        <f>IF(OR(COUNTIF($B$2:$B1435,Input!$F1452)&lt;1,COUNTIF($O$2:$O1435,Input!$C1452)&lt;1),Input!K1452,0)</f>
        <v>0</v>
      </c>
      <c r="H1436" s="177">
        <f>IF(OR(COUNTIF($B$2:$B1435,Input!$F1452)&lt;1,COUNTIF($O$2:$O1435,Input!$C1452)&lt;1),Input!L1452,0)</f>
        <v>0</v>
      </c>
      <c r="I1436" s="177">
        <f>IF(OR(COUNTIF($B$2:$B1435,Input!$F1452)&lt;1,COUNTIF($O$2:$O1435,Input!$C1452)&lt;1),Input!M1452,0)</f>
        <v>0</v>
      </c>
      <c r="J1436" s="177">
        <f>IF(OR(COUNTIF($B$2:$B1435,Input!$F1452)&lt;1,COUNTIF($O$2:$O1435,Input!$C1452)&lt;1),Input!N1452,0)</f>
        <v>0</v>
      </c>
      <c r="K1436" s="177">
        <f>IF(OR(COUNTIF($B$2:$B1435,Input!$F1452)&lt;1,COUNTIF($O$2:$O1435,Input!$C1452)&lt;1),Input!O1452,0)</f>
        <v>0</v>
      </c>
      <c r="L1436" s="177">
        <f>IF(OR(COUNTIF($B$2:$B1435,Input!$F1452)&lt;1,COUNTIF($O$2:$O1435,Input!$C1452)&lt;1),Input!P1452,0)</f>
        <v>0</v>
      </c>
      <c r="M1436" s="129" t="str">
        <f t="shared" si="184"/>
        <v/>
      </c>
      <c r="N1436" s="161">
        <f t="shared" si="190"/>
        <v>0</v>
      </c>
      <c r="O1436" s="168">
        <f>Input!C1452</f>
        <v>0</v>
      </c>
      <c r="P1436" s="168"/>
      <c r="R1436" s="131">
        <f t="shared" si="191"/>
        <v>0</v>
      </c>
      <c r="S1436" s="133" t="str">
        <f t="shared" si="185"/>
        <v xml:space="preserve"> </v>
      </c>
      <c r="T1436" s="133"/>
      <c r="U1436" s="132" t="str">
        <f>_xlfn.IFNA(IF($D1436=0,LOOKUP($F1436,{0.1,0.2,0.3,0.4,0.5,0.6,0.7,0.8,0.9,1},{22,34,46,58,70,82,94,106,118,130}),""),"")</f>
        <v/>
      </c>
      <c r="V1436" s="132" t="str">
        <f>_xlfn.IFNA(IF($D1436=1,LOOKUP($F1436,{0.1,0.2,0.3,0.4,0.5,0.6,0.7,0.8,0.9,1},{23,35,47,59,71,83,95,107,119,131}),""),"")</f>
        <v/>
      </c>
      <c r="W1436" s="132" t="str">
        <f>_xlfn.IFNA(IF($D1436=2,LOOKUP($F1436,{0.1,0.2,0.3,0.4,0.5,0.6,0.7,0.8,0.9,1},{24,36,48,60,72,84,96,108,120,132}),""),"")</f>
        <v/>
      </c>
      <c r="X1436" s="132" t="str">
        <f>_xlfn.IFNA(IF($D1436=3,LOOKUP($F1436,{0.1,0.2,0.3,0.4,0.5,0.6,0.7,0.8,0.9,1},{25,37,49,61,73,85,97,109,121,133}),""),"")</f>
        <v/>
      </c>
      <c r="Y1436" s="132" t="str">
        <f>_xlfn.IFNA(IF($D1436=4,LOOKUP($F1436,{0.1,0.2,0.3,0.4,0.5,0.6,0.7,0.8,0.9,1},{26,38,50,62,74,86,98,110,122,134}),""),"")</f>
        <v/>
      </c>
      <c r="Z1436" s="132" t="str">
        <f>_xlfn.IFNA(IF($D1436=5,LOOKUP($F1436,{0.1,0.2,0.3,0.4,0.5,0.6,0.7,0.8,0.9,1},{27,39,51,63,75,87,99,111,123,135}),""),"")</f>
        <v/>
      </c>
      <c r="AA1436" s="132">
        <f t="shared" si="186"/>
        <v>0</v>
      </c>
      <c r="AB1436" s="132" t="str">
        <f t="shared" si="187"/>
        <v>00</v>
      </c>
      <c r="AC1436" s="82" t="e">
        <f>VLOOKUP(AB1436,'AMI Ref'!T:U,2,FALSE)</f>
        <v>#N/A</v>
      </c>
      <c r="AD1436" s="124"/>
      <c r="AE1436" s="81" t="str">
        <f>_xlfn.IFNA(IF($D1436=0,IF($J1436="Not Paid by Tenant",0,INDEX('AMI Ref'!$K$5:$N$5,MATCH($J1436,{"Oil","Gas","Electric - Other","ELECTRIC - HEAT PUMP"},0))),0),"")</f>
        <v/>
      </c>
      <c r="AF1436" s="81">
        <f>_xlfn.IFNA(IF($D1436=1,IF($J1436="Not Paid by Tenant",0,INDEX('AMI Ref'!$K$6:$N$6,MATCH($J1436,{"Oil","Gas","Electric - Other","ELECTRIC - HEAT PUMP"},0))),0),"")</f>
        <v>0</v>
      </c>
      <c r="AG1436" s="81">
        <f>_xlfn.IFNA(IF($D1436=2,IF($J1436="Not Paid by Tenant",0,INDEX('AMI Ref'!$K$7:$N$7,MATCH($J1436,{"Oil","Gas","Electric - Other","ELECTRIC - HEAT PUMP"},0))),0),"")</f>
        <v>0</v>
      </c>
      <c r="AH1436" s="81">
        <f>_xlfn.IFNA(IF($D1436=3,IF($J1436="Not Paid by Tenant",0,INDEX('AMI Ref'!$K$8:$N$8,MATCH($J1436,{"Oil","Gas","Electric - Other","ELECTRIC - HEAT PUMP"},0))),0),"")</f>
        <v>0</v>
      </c>
      <c r="AI1436" s="81">
        <f>_xlfn.IFNA(IF($D1436=4,IF($J1436="Not Paid by Tenant",0,INDEX('AMI Ref'!$K$9:$N$9,MATCH($J1436,{"Oil","Gas","Electric - Other","ELECTRIC - HEAT PUMP"},0))),0),"")</f>
        <v>0</v>
      </c>
      <c r="AJ1436" s="81">
        <f>_xlfn.IFNA(IF($D1436=5,IF($J1436="Not Paid by Tenant",0,INDEX('AMI Ref'!$K$10:$N$10,MATCH($J1436,{"Oil","Gas","Electric - Other","ELECTRIC - HEAT PUMP"},0))),0),"")</f>
        <v>0</v>
      </c>
      <c r="AK1436" s="128"/>
      <c r="AL1436" s="81" t="str">
        <f>_xlfn.IFNA(IF($D1436=0,IF($K1436="Not Paid by Tenant",0,INDEX('AMI Ref'!$O$5:$R$5,MATCH($K1436,{"Oil","Gas","Electric - Other","Electric ccASHP - split"},0))),0),"")</f>
        <v/>
      </c>
      <c r="AM1436" s="81">
        <f>_xlfn.IFNA(IF($D1436=1,IF($K1436="Not Paid by Tenant",0,INDEX('AMI Ref'!$O$6:$R$6,MATCH($K1436,{"Oil","Gas","Electric - Other","Electric ccASHP - split"},0))),0),"")</f>
        <v>0</v>
      </c>
      <c r="AN1436" s="81">
        <f>_xlfn.IFNA(IF($D1436=2,IF($K1436="Not Paid by Tenant",0,INDEX('AMI Ref'!$O$7:$R$7,MATCH($K1436,{"Oil","Gas","Electric - Other","Electric ccASHP - split"},0))),0),"")</f>
        <v>0</v>
      </c>
      <c r="AO1436" s="81">
        <f>_xlfn.IFNA(IF($D1436=3,IF($K1436="Not Paid by Tenant",0,INDEX('AMI Ref'!$O$8:$R$8,MATCH($K1436,{"Oil","Gas","Electric - Other","Electric ccASHP - split"},0))),0),"")</f>
        <v>0</v>
      </c>
      <c r="AP1436" s="81">
        <f>_xlfn.IFNA(IF($D1436=4,IF($K1436="Not Paid by Tenant",0,INDEX('AMI Ref'!$O$9:$R$9,MATCH($K1436,{"Oil","Gas","Electric - Other","Electric ccASHP - split"},0))),0),"")</f>
        <v>0</v>
      </c>
      <c r="AQ1436" s="81">
        <f>_xlfn.IFNA(IF($D1436=5,IF($K1436="Not Paid by Tenant",0,INDEX('AMI Ref'!$O$10:$R$10,MATCH($K1436,{"Oil","Gas","Electric - Other","Electric ccASHP - split"},0))),0),"")</f>
        <v>0</v>
      </c>
      <c r="AR1436" s="124">
        <f t="shared" si="188"/>
        <v>0</v>
      </c>
      <c r="AS1436" s="123" t="e">
        <f t="shared" si="189"/>
        <v>#N/A</v>
      </c>
    </row>
    <row r="1437" spans="1:45" x14ac:dyDescent="0.2">
      <c r="A1437" s="130">
        <v>1435</v>
      </c>
      <c r="B1437" s="177">
        <f>IF(OR(COUNTIF($B$2:$B1436,Input!$F1453)&lt;1,COUNTIF($O$2:$O1436,Input!$C1453)&lt;1),Input!F1453,0)</f>
        <v>0</v>
      </c>
      <c r="C1437" s="177">
        <f>IF(OR(COUNTIF($B$2:$B1436,Input!$F1453)&lt;1,COUNTIF($O$2:$O1436,Input!$C1453)&lt;1),Input!G1453,0)</f>
        <v>0</v>
      </c>
      <c r="D1437" s="177">
        <f>IF(OR(COUNTIF($B$2:$B1436,Input!$F1453)&lt;1,COUNTIF($O$2:$O1436,Input!$C1453)&lt;1),Input!H1453,0)</f>
        <v>0</v>
      </c>
      <c r="E1437" s="177">
        <f>IF(OR(COUNTIF($B$2:$B1436,Input!$F1453)&lt;1,COUNTIF($O$2:$O1436,Input!$C1453)&lt;1),Input!I1453,0)</f>
        <v>0</v>
      </c>
      <c r="F1437" s="177">
        <f>IF(OR(COUNTIF($B$2:$B1436,Input!$F1453)&lt;1,COUNTIF($O$2:$O1436,Input!$C1453)&lt;1),Input!J1453,0)</f>
        <v>0</v>
      </c>
      <c r="G1437" s="177">
        <f>IF(OR(COUNTIF($B$2:$B1436,Input!$F1453)&lt;1,COUNTIF($O$2:$O1436,Input!$C1453)&lt;1),Input!K1453,0)</f>
        <v>0</v>
      </c>
      <c r="H1437" s="177">
        <f>IF(OR(COUNTIF($B$2:$B1436,Input!$F1453)&lt;1,COUNTIF($O$2:$O1436,Input!$C1453)&lt;1),Input!L1453,0)</f>
        <v>0</v>
      </c>
      <c r="I1437" s="177">
        <f>IF(OR(COUNTIF($B$2:$B1436,Input!$F1453)&lt;1,COUNTIF($O$2:$O1436,Input!$C1453)&lt;1),Input!M1453,0)</f>
        <v>0</v>
      </c>
      <c r="J1437" s="177">
        <f>IF(OR(COUNTIF($B$2:$B1436,Input!$F1453)&lt;1,COUNTIF($O$2:$O1436,Input!$C1453)&lt;1),Input!N1453,0)</f>
        <v>0</v>
      </c>
      <c r="K1437" s="177">
        <f>IF(OR(COUNTIF($B$2:$B1436,Input!$F1453)&lt;1,COUNTIF($O$2:$O1436,Input!$C1453)&lt;1),Input!O1453,0)</f>
        <v>0</v>
      </c>
      <c r="L1437" s="177">
        <f>IF(OR(COUNTIF($B$2:$B1436,Input!$F1453)&lt;1,COUNTIF($O$2:$O1436,Input!$C1453)&lt;1),Input!P1453,0)</f>
        <v>0</v>
      </c>
      <c r="M1437" s="129" t="str">
        <f t="shared" si="184"/>
        <v/>
      </c>
      <c r="N1437" s="161">
        <f t="shared" si="190"/>
        <v>0</v>
      </c>
      <c r="O1437" s="168">
        <f>Input!C1453</f>
        <v>0</v>
      </c>
      <c r="P1437" s="168"/>
      <c r="R1437" s="131">
        <f t="shared" si="191"/>
        <v>0</v>
      </c>
      <c r="S1437" s="133" t="str">
        <f t="shared" si="185"/>
        <v xml:space="preserve"> </v>
      </c>
      <c r="T1437" s="133"/>
      <c r="U1437" s="132" t="str">
        <f>_xlfn.IFNA(IF($D1437=0,LOOKUP($F1437,{0.1,0.2,0.3,0.4,0.5,0.6,0.7,0.8,0.9,1},{22,34,46,58,70,82,94,106,118,130}),""),"")</f>
        <v/>
      </c>
      <c r="V1437" s="132" t="str">
        <f>_xlfn.IFNA(IF($D1437=1,LOOKUP($F1437,{0.1,0.2,0.3,0.4,0.5,0.6,0.7,0.8,0.9,1},{23,35,47,59,71,83,95,107,119,131}),""),"")</f>
        <v/>
      </c>
      <c r="W1437" s="132" t="str">
        <f>_xlfn.IFNA(IF($D1437=2,LOOKUP($F1437,{0.1,0.2,0.3,0.4,0.5,0.6,0.7,0.8,0.9,1},{24,36,48,60,72,84,96,108,120,132}),""),"")</f>
        <v/>
      </c>
      <c r="X1437" s="132" t="str">
        <f>_xlfn.IFNA(IF($D1437=3,LOOKUP($F1437,{0.1,0.2,0.3,0.4,0.5,0.6,0.7,0.8,0.9,1},{25,37,49,61,73,85,97,109,121,133}),""),"")</f>
        <v/>
      </c>
      <c r="Y1437" s="132" t="str">
        <f>_xlfn.IFNA(IF($D1437=4,LOOKUP($F1437,{0.1,0.2,0.3,0.4,0.5,0.6,0.7,0.8,0.9,1},{26,38,50,62,74,86,98,110,122,134}),""),"")</f>
        <v/>
      </c>
      <c r="Z1437" s="132" t="str">
        <f>_xlfn.IFNA(IF($D1437=5,LOOKUP($F1437,{0.1,0.2,0.3,0.4,0.5,0.6,0.7,0.8,0.9,1},{27,39,51,63,75,87,99,111,123,135}),""),"")</f>
        <v/>
      </c>
      <c r="AA1437" s="132">
        <f t="shared" si="186"/>
        <v>0</v>
      </c>
      <c r="AB1437" s="132" t="str">
        <f t="shared" si="187"/>
        <v>00</v>
      </c>
      <c r="AC1437" s="82" t="e">
        <f>VLOOKUP(AB1437,'AMI Ref'!T:U,2,FALSE)</f>
        <v>#N/A</v>
      </c>
      <c r="AD1437" s="124"/>
      <c r="AE1437" s="81" t="str">
        <f>_xlfn.IFNA(IF($D1437=0,IF($J1437="Not Paid by Tenant",0,INDEX('AMI Ref'!$K$5:$N$5,MATCH($J1437,{"Oil","Gas","Electric - Other","ELECTRIC - HEAT PUMP"},0))),0),"")</f>
        <v/>
      </c>
      <c r="AF1437" s="81">
        <f>_xlfn.IFNA(IF($D1437=1,IF($J1437="Not Paid by Tenant",0,INDEX('AMI Ref'!$K$6:$N$6,MATCH($J1437,{"Oil","Gas","Electric - Other","ELECTRIC - HEAT PUMP"},0))),0),"")</f>
        <v>0</v>
      </c>
      <c r="AG1437" s="81">
        <f>_xlfn.IFNA(IF($D1437=2,IF($J1437="Not Paid by Tenant",0,INDEX('AMI Ref'!$K$7:$N$7,MATCH($J1437,{"Oil","Gas","Electric - Other","ELECTRIC - HEAT PUMP"},0))),0),"")</f>
        <v>0</v>
      </c>
      <c r="AH1437" s="81">
        <f>_xlfn.IFNA(IF($D1437=3,IF($J1437="Not Paid by Tenant",0,INDEX('AMI Ref'!$K$8:$N$8,MATCH($J1437,{"Oil","Gas","Electric - Other","ELECTRIC - HEAT PUMP"},0))),0),"")</f>
        <v>0</v>
      </c>
      <c r="AI1437" s="81">
        <f>_xlfn.IFNA(IF($D1437=4,IF($J1437="Not Paid by Tenant",0,INDEX('AMI Ref'!$K$9:$N$9,MATCH($J1437,{"Oil","Gas","Electric - Other","ELECTRIC - HEAT PUMP"},0))),0),"")</f>
        <v>0</v>
      </c>
      <c r="AJ1437" s="81">
        <f>_xlfn.IFNA(IF($D1437=5,IF($J1437="Not Paid by Tenant",0,INDEX('AMI Ref'!$K$10:$N$10,MATCH($J1437,{"Oil","Gas","Electric - Other","ELECTRIC - HEAT PUMP"},0))),0),"")</f>
        <v>0</v>
      </c>
      <c r="AK1437" s="128"/>
      <c r="AL1437" s="81" t="str">
        <f>_xlfn.IFNA(IF($D1437=0,IF($K1437="Not Paid by Tenant",0,INDEX('AMI Ref'!$O$5:$R$5,MATCH($K1437,{"Oil","Gas","Electric - Other","Electric ccASHP - split"},0))),0),"")</f>
        <v/>
      </c>
      <c r="AM1437" s="81">
        <f>_xlfn.IFNA(IF($D1437=1,IF($K1437="Not Paid by Tenant",0,INDEX('AMI Ref'!$O$6:$R$6,MATCH($K1437,{"Oil","Gas","Electric - Other","Electric ccASHP - split"},0))),0),"")</f>
        <v>0</v>
      </c>
      <c r="AN1437" s="81">
        <f>_xlfn.IFNA(IF($D1437=2,IF($K1437="Not Paid by Tenant",0,INDEX('AMI Ref'!$O$7:$R$7,MATCH($K1437,{"Oil","Gas","Electric - Other","Electric ccASHP - split"},0))),0),"")</f>
        <v>0</v>
      </c>
      <c r="AO1437" s="81">
        <f>_xlfn.IFNA(IF($D1437=3,IF($K1437="Not Paid by Tenant",0,INDEX('AMI Ref'!$O$8:$R$8,MATCH($K1437,{"Oil","Gas","Electric - Other","Electric ccASHP - split"},0))),0),"")</f>
        <v>0</v>
      </c>
      <c r="AP1437" s="81">
        <f>_xlfn.IFNA(IF($D1437=4,IF($K1437="Not Paid by Tenant",0,INDEX('AMI Ref'!$O$9:$R$9,MATCH($K1437,{"Oil","Gas","Electric - Other","Electric ccASHP - split"},0))),0),"")</f>
        <v>0</v>
      </c>
      <c r="AQ1437" s="81">
        <f>_xlfn.IFNA(IF($D1437=5,IF($K1437="Not Paid by Tenant",0,INDEX('AMI Ref'!$O$10:$R$10,MATCH($K1437,{"Oil","Gas","Electric - Other","Electric ccASHP - split"},0))),0),"")</f>
        <v>0</v>
      </c>
      <c r="AR1437" s="124">
        <f t="shared" si="188"/>
        <v>0</v>
      </c>
      <c r="AS1437" s="123" t="e">
        <f t="shared" si="189"/>
        <v>#N/A</v>
      </c>
    </row>
    <row r="1438" spans="1:45" x14ac:dyDescent="0.2">
      <c r="A1438" s="130">
        <v>1436</v>
      </c>
      <c r="B1438" s="177">
        <f>IF(OR(COUNTIF($B$2:$B1437,Input!$F1454)&lt;1,COUNTIF($O$2:$O1437,Input!$C1454)&lt;1),Input!F1454,0)</f>
        <v>0</v>
      </c>
      <c r="C1438" s="177">
        <f>IF(OR(COUNTIF($B$2:$B1437,Input!$F1454)&lt;1,COUNTIF($O$2:$O1437,Input!$C1454)&lt;1),Input!G1454,0)</f>
        <v>0</v>
      </c>
      <c r="D1438" s="177">
        <f>IF(OR(COUNTIF($B$2:$B1437,Input!$F1454)&lt;1,COUNTIF($O$2:$O1437,Input!$C1454)&lt;1),Input!H1454,0)</f>
        <v>0</v>
      </c>
      <c r="E1438" s="177">
        <f>IF(OR(COUNTIF($B$2:$B1437,Input!$F1454)&lt;1,COUNTIF($O$2:$O1437,Input!$C1454)&lt;1),Input!I1454,0)</f>
        <v>0</v>
      </c>
      <c r="F1438" s="177">
        <f>IF(OR(COUNTIF($B$2:$B1437,Input!$F1454)&lt;1,COUNTIF($O$2:$O1437,Input!$C1454)&lt;1),Input!J1454,0)</f>
        <v>0</v>
      </c>
      <c r="G1438" s="177">
        <f>IF(OR(COUNTIF($B$2:$B1437,Input!$F1454)&lt;1,COUNTIF($O$2:$O1437,Input!$C1454)&lt;1),Input!K1454,0)</f>
        <v>0</v>
      </c>
      <c r="H1438" s="177">
        <f>IF(OR(COUNTIF($B$2:$B1437,Input!$F1454)&lt;1,COUNTIF($O$2:$O1437,Input!$C1454)&lt;1),Input!L1454,0)</f>
        <v>0</v>
      </c>
      <c r="I1438" s="177">
        <f>IF(OR(COUNTIF($B$2:$B1437,Input!$F1454)&lt;1,COUNTIF($O$2:$O1437,Input!$C1454)&lt;1),Input!M1454,0)</f>
        <v>0</v>
      </c>
      <c r="J1438" s="177">
        <f>IF(OR(COUNTIF($B$2:$B1437,Input!$F1454)&lt;1,COUNTIF($O$2:$O1437,Input!$C1454)&lt;1),Input!N1454,0)</f>
        <v>0</v>
      </c>
      <c r="K1438" s="177">
        <f>IF(OR(COUNTIF($B$2:$B1437,Input!$F1454)&lt;1,COUNTIF($O$2:$O1437,Input!$C1454)&lt;1),Input!O1454,0)</f>
        <v>0</v>
      </c>
      <c r="L1438" s="177">
        <f>IF(OR(COUNTIF($B$2:$B1437,Input!$F1454)&lt;1,COUNTIF($O$2:$O1437,Input!$C1454)&lt;1),Input!P1454,0)</f>
        <v>0</v>
      </c>
      <c r="M1438" s="129" t="str">
        <f t="shared" si="184"/>
        <v/>
      </c>
      <c r="N1438" s="161">
        <f t="shared" si="190"/>
        <v>0</v>
      </c>
      <c r="O1438" s="168">
        <f>Input!C1454</f>
        <v>0</v>
      </c>
      <c r="P1438" s="168"/>
      <c r="R1438" s="131">
        <f t="shared" si="191"/>
        <v>0</v>
      </c>
      <c r="S1438" s="133" t="str">
        <f t="shared" si="185"/>
        <v xml:space="preserve"> </v>
      </c>
      <c r="T1438" s="133"/>
      <c r="U1438" s="132" t="str">
        <f>_xlfn.IFNA(IF($D1438=0,LOOKUP($F1438,{0.1,0.2,0.3,0.4,0.5,0.6,0.7,0.8,0.9,1},{22,34,46,58,70,82,94,106,118,130}),""),"")</f>
        <v/>
      </c>
      <c r="V1438" s="132" t="str">
        <f>_xlfn.IFNA(IF($D1438=1,LOOKUP($F1438,{0.1,0.2,0.3,0.4,0.5,0.6,0.7,0.8,0.9,1},{23,35,47,59,71,83,95,107,119,131}),""),"")</f>
        <v/>
      </c>
      <c r="W1438" s="132" t="str">
        <f>_xlfn.IFNA(IF($D1438=2,LOOKUP($F1438,{0.1,0.2,0.3,0.4,0.5,0.6,0.7,0.8,0.9,1},{24,36,48,60,72,84,96,108,120,132}),""),"")</f>
        <v/>
      </c>
      <c r="X1438" s="132" t="str">
        <f>_xlfn.IFNA(IF($D1438=3,LOOKUP($F1438,{0.1,0.2,0.3,0.4,0.5,0.6,0.7,0.8,0.9,1},{25,37,49,61,73,85,97,109,121,133}),""),"")</f>
        <v/>
      </c>
      <c r="Y1438" s="132" t="str">
        <f>_xlfn.IFNA(IF($D1438=4,LOOKUP($F1438,{0.1,0.2,0.3,0.4,0.5,0.6,0.7,0.8,0.9,1},{26,38,50,62,74,86,98,110,122,134}),""),"")</f>
        <v/>
      </c>
      <c r="Z1438" s="132" t="str">
        <f>_xlfn.IFNA(IF($D1438=5,LOOKUP($F1438,{0.1,0.2,0.3,0.4,0.5,0.6,0.7,0.8,0.9,1},{27,39,51,63,75,87,99,111,123,135}),""),"")</f>
        <v/>
      </c>
      <c r="AA1438" s="132">
        <f t="shared" si="186"/>
        <v>0</v>
      </c>
      <c r="AB1438" s="132" t="str">
        <f t="shared" si="187"/>
        <v>00</v>
      </c>
      <c r="AC1438" s="82" t="e">
        <f>VLOOKUP(AB1438,'AMI Ref'!T:U,2,FALSE)</f>
        <v>#N/A</v>
      </c>
      <c r="AD1438" s="124"/>
      <c r="AE1438" s="81" t="str">
        <f>_xlfn.IFNA(IF($D1438=0,IF($J1438="Not Paid by Tenant",0,INDEX('AMI Ref'!$K$5:$N$5,MATCH($J1438,{"Oil","Gas","Electric - Other","ELECTRIC - HEAT PUMP"},0))),0),"")</f>
        <v/>
      </c>
      <c r="AF1438" s="81">
        <f>_xlfn.IFNA(IF($D1438=1,IF($J1438="Not Paid by Tenant",0,INDEX('AMI Ref'!$K$6:$N$6,MATCH($J1438,{"Oil","Gas","Electric - Other","ELECTRIC - HEAT PUMP"},0))),0),"")</f>
        <v>0</v>
      </c>
      <c r="AG1438" s="81">
        <f>_xlfn.IFNA(IF($D1438=2,IF($J1438="Not Paid by Tenant",0,INDEX('AMI Ref'!$K$7:$N$7,MATCH($J1438,{"Oil","Gas","Electric - Other","ELECTRIC - HEAT PUMP"},0))),0),"")</f>
        <v>0</v>
      </c>
      <c r="AH1438" s="81">
        <f>_xlfn.IFNA(IF($D1438=3,IF($J1438="Not Paid by Tenant",0,INDEX('AMI Ref'!$K$8:$N$8,MATCH($J1438,{"Oil","Gas","Electric - Other","ELECTRIC - HEAT PUMP"},0))),0),"")</f>
        <v>0</v>
      </c>
      <c r="AI1438" s="81">
        <f>_xlfn.IFNA(IF($D1438=4,IF($J1438="Not Paid by Tenant",0,INDEX('AMI Ref'!$K$9:$N$9,MATCH($J1438,{"Oil","Gas","Electric - Other","ELECTRIC - HEAT PUMP"},0))),0),"")</f>
        <v>0</v>
      </c>
      <c r="AJ1438" s="81">
        <f>_xlfn.IFNA(IF($D1438=5,IF($J1438="Not Paid by Tenant",0,INDEX('AMI Ref'!$K$10:$N$10,MATCH($J1438,{"Oil","Gas","Electric - Other","ELECTRIC - HEAT PUMP"},0))),0),"")</f>
        <v>0</v>
      </c>
      <c r="AK1438" s="128"/>
      <c r="AL1438" s="81" t="str">
        <f>_xlfn.IFNA(IF($D1438=0,IF($K1438="Not Paid by Tenant",0,INDEX('AMI Ref'!$O$5:$R$5,MATCH($K1438,{"Oil","Gas","Electric - Other","Electric ccASHP - split"},0))),0),"")</f>
        <v/>
      </c>
      <c r="AM1438" s="81">
        <f>_xlfn.IFNA(IF($D1438=1,IF($K1438="Not Paid by Tenant",0,INDEX('AMI Ref'!$O$6:$R$6,MATCH($K1438,{"Oil","Gas","Electric - Other","Electric ccASHP - split"},0))),0),"")</f>
        <v>0</v>
      </c>
      <c r="AN1438" s="81">
        <f>_xlfn.IFNA(IF($D1438=2,IF($K1438="Not Paid by Tenant",0,INDEX('AMI Ref'!$O$7:$R$7,MATCH($K1438,{"Oil","Gas","Electric - Other","Electric ccASHP - split"},0))),0),"")</f>
        <v>0</v>
      </c>
      <c r="AO1438" s="81">
        <f>_xlfn.IFNA(IF($D1438=3,IF($K1438="Not Paid by Tenant",0,INDEX('AMI Ref'!$O$8:$R$8,MATCH($K1438,{"Oil","Gas","Electric - Other","Electric ccASHP - split"},0))),0),"")</f>
        <v>0</v>
      </c>
      <c r="AP1438" s="81">
        <f>_xlfn.IFNA(IF($D1438=4,IF($K1438="Not Paid by Tenant",0,INDEX('AMI Ref'!$O$9:$R$9,MATCH($K1438,{"Oil","Gas","Electric - Other","Electric ccASHP - split"},0))),0),"")</f>
        <v>0</v>
      </c>
      <c r="AQ1438" s="81">
        <f>_xlfn.IFNA(IF($D1438=5,IF($K1438="Not Paid by Tenant",0,INDEX('AMI Ref'!$O$10:$R$10,MATCH($K1438,{"Oil","Gas","Electric - Other","Electric ccASHP - split"},0))),0),"")</f>
        <v>0</v>
      </c>
      <c r="AR1438" s="124">
        <f t="shared" si="188"/>
        <v>0</v>
      </c>
      <c r="AS1438" s="123" t="e">
        <f t="shared" si="189"/>
        <v>#N/A</v>
      </c>
    </row>
    <row r="1439" spans="1:45" x14ac:dyDescent="0.2">
      <c r="A1439" s="130">
        <v>1437</v>
      </c>
      <c r="B1439" s="177">
        <f>IF(OR(COUNTIF($B$2:$B1438,Input!$F1455)&lt;1,COUNTIF($O$2:$O1438,Input!$C1455)&lt;1),Input!F1455,0)</f>
        <v>0</v>
      </c>
      <c r="C1439" s="177">
        <f>IF(OR(COUNTIF($B$2:$B1438,Input!$F1455)&lt;1,COUNTIF($O$2:$O1438,Input!$C1455)&lt;1),Input!G1455,0)</f>
        <v>0</v>
      </c>
      <c r="D1439" s="177">
        <f>IF(OR(COUNTIF($B$2:$B1438,Input!$F1455)&lt;1,COUNTIF($O$2:$O1438,Input!$C1455)&lt;1),Input!H1455,0)</f>
        <v>0</v>
      </c>
      <c r="E1439" s="177">
        <f>IF(OR(COUNTIF($B$2:$B1438,Input!$F1455)&lt;1,COUNTIF($O$2:$O1438,Input!$C1455)&lt;1),Input!I1455,0)</f>
        <v>0</v>
      </c>
      <c r="F1439" s="177">
        <f>IF(OR(COUNTIF($B$2:$B1438,Input!$F1455)&lt;1,COUNTIF($O$2:$O1438,Input!$C1455)&lt;1),Input!J1455,0)</f>
        <v>0</v>
      </c>
      <c r="G1439" s="177">
        <f>IF(OR(COUNTIF($B$2:$B1438,Input!$F1455)&lt;1,COUNTIF($O$2:$O1438,Input!$C1455)&lt;1),Input!K1455,0)</f>
        <v>0</v>
      </c>
      <c r="H1439" s="177">
        <f>IF(OR(COUNTIF($B$2:$B1438,Input!$F1455)&lt;1,COUNTIF($O$2:$O1438,Input!$C1455)&lt;1),Input!L1455,0)</f>
        <v>0</v>
      </c>
      <c r="I1439" s="177">
        <f>IF(OR(COUNTIF($B$2:$B1438,Input!$F1455)&lt;1,COUNTIF($O$2:$O1438,Input!$C1455)&lt;1),Input!M1455,0)</f>
        <v>0</v>
      </c>
      <c r="J1439" s="177">
        <f>IF(OR(COUNTIF($B$2:$B1438,Input!$F1455)&lt;1,COUNTIF($O$2:$O1438,Input!$C1455)&lt;1),Input!N1455,0)</f>
        <v>0</v>
      </c>
      <c r="K1439" s="177">
        <f>IF(OR(COUNTIF($B$2:$B1438,Input!$F1455)&lt;1,COUNTIF($O$2:$O1438,Input!$C1455)&lt;1),Input!O1455,0)</f>
        <v>0</v>
      </c>
      <c r="L1439" s="177">
        <f>IF(OR(COUNTIF($B$2:$B1438,Input!$F1455)&lt;1,COUNTIF($O$2:$O1438,Input!$C1455)&lt;1),Input!P1455,0)</f>
        <v>0</v>
      </c>
      <c r="M1439" s="129" t="str">
        <f t="shared" si="184"/>
        <v/>
      </c>
      <c r="N1439" s="161">
        <f t="shared" si="190"/>
        <v>0</v>
      </c>
      <c r="O1439" s="168">
        <f>Input!C1455</f>
        <v>0</v>
      </c>
      <c r="P1439" s="168"/>
      <c r="R1439" s="131">
        <f t="shared" si="191"/>
        <v>0</v>
      </c>
      <c r="S1439" s="133" t="str">
        <f t="shared" si="185"/>
        <v xml:space="preserve"> </v>
      </c>
      <c r="T1439" s="133"/>
      <c r="U1439" s="132" t="str">
        <f>_xlfn.IFNA(IF($D1439=0,LOOKUP($F1439,{0.1,0.2,0.3,0.4,0.5,0.6,0.7,0.8,0.9,1},{22,34,46,58,70,82,94,106,118,130}),""),"")</f>
        <v/>
      </c>
      <c r="V1439" s="132" t="str">
        <f>_xlfn.IFNA(IF($D1439=1,LOOKUP($F1439,{0.1,0.2,0.3,0.4,0.5,0.6,0.7,0.8,0.9,1},{23,35,47,59,71,83,95,107,119,131}),""),"")</f>
        <v/>
      </c>
      <c r="W1439" s="132" t="str">
        <f>_xlfn.IFNA(IF($D1439=2,LOOKUP($F1439,{0.1,0.2,0.3,0.4,0.5,0.6,0.7,0.8,0.9,1},{24,36,48,60,72,84,96,108,120,132}),""),"")</f>
        <v/>
      </c>
      <c r="X1439" s="132" t="str">
        <f>_xlfn.IFNA(IF($D1439=3,LOOKUP($F1439,{0.1,0.2,0.3,0.4,0.5,0.6,0.7,0.8,0.9,1},{25,37,49,61,73,85,97,109,121,133}),""),"")</f>
        <v/>
      </c>
      <c r="Y1439" s="132" t="str">
        <f>_xlfn.IFNA(IF($D1439=4,LOOKUP($F1439,{0.1,0.2,0.3,0.4,0.5,0.6,0.7,0.8,0.9,1},{26,38,50,62,74,86,98,110,122,134}),""),"")</f>
        <v/>
      </c>
      <c r="Z1439" s="132" t="str">
        <f>_xlfn.IFNA(IF($D1439=5,LOOKUP($F1439,{0.1,0.2,0.3,0.4,0.5,0.6,0.7,0.8,0.9,1},{27,39,51,63,75,87,99,111,123,135}),""),"")</f>
        <v/>
      </c>
      <c r="AA1439" s="132">
        <f t="shared" si="186"/>
        <v>0</v>
      </c>
      <c r="AB1439" s="132" t="str">
        <f t="shared" si="187"/>
        <v>00</v>
      </c>
      <c r="AC1439" s="82" t="e">
        <f>VLOOKUP(AB1439,'AMI Ref'!T:U,2,FALSE)</f>
        <v>#N/A</v>
      </c>
      <c r="AD1439" s="124"/>
      <c r="AE1439" s="81" t="str">
        <f>_xlfn.IFNA(IF($D1439=0,IF($J1439="Not Paid by Tenant",0,INDEX('AMI Ref'!$K$5:$N$5,MATCH($J1439,{"Oil","Gas","Electric - Other","ELECTRIC - HEAT PUMP"},0))),0),"")</f>
        <v/>
      </c>
      <c r="AF1439" s="81">
        <f>_xlfn.IFNA(IF($D1439=1,IF($J1439="Not Paid by Tenant",0,INDEX('AMI Ref'!$K$6:$N$6,MATCH($J1439,{"Oil","Gas","Electric - Other","ELECTRIC - HEAT PUMP"},0))),0),"")</f>
        <v>0</v>
      </c>
      <c r="AG1439" s="81">
        <f>_xlfn.IFNA(IF($D1439=2,IF($J1439="Not Paid by Tenant",0,INDEX('AMI Ref'!$K$7:$N$7,MATCH($J1439,{"Oil","Gas","Electric - Other","ELECTRIC - HEAT PUMP"},0))),0),"")</f>
        <v>0</v>
      </c>
      <c r="AH1439" s="81">
        <f>_xlfn.IFNA(IF($D1439=3,IF($J1439="Not Paid by Tenant",0,INDEX('AMI Ref'!$K$8:$N$8,MATCH($J1439,{"Oil","Gas","Electric - Other","ELECTRIC - HEAT PUMP"},0))),0),"")</f>
        <v>0</v>
      </c>
      <c r="AI1439" s="81">
        <f>_xlfn.IFNA(IF($D1439=4,IF($J1439="Not Paid by Tenant",0,INDEX('AMI Ref'!$K$9:$N$9,MATCH($J1439,{"Oil","Gas","Electric - Other","ELECTRIC - HEAT PUMP"},0))),0),"")</f>
        <v>0</v>
      </c>
      <c r="AJ1439" s="81">
        <f>_xlfn.IFNA(IF($D1439=5,IF($J1439="Not Paid by Tenant",0,INDEX('AMI Ref'!$K$10:$N$10,MATCH($J1439,{"Oil","Gas","Electric - Other","ELECTRIC - HEAT PUMP"},0))),0),"")</f>
        <v>0</v>
      </c>
      <c r="AK1439" s="128"/>
      <c r="AL1439" s="81" t="str">
        <f>_xlfn.IFNA(IF($D1439=0,IF($K1439="Not Paid by Tenant",0,INDEX('AMI Ref'!$O$5:$R$5,MATCH($K1439,{"Oil","Gas","Electric - Other","Electric ccASHP - split"},0))),0),"")</f>
        <v/>
      </c>
      <c r="AM1439" s="81">
        <f>_xlfn.IFNA(IF($D1439=1,IF($K1439="Not Paid by Tenant",0,INDEX('AMI Ref'!$O$6:$R$6,MATCH($K1439,{"Oil","Gas","Electric - Other","Electric ccASHP - split"},0))),0),"")</f>
        <v>0</v>
      </c>
      <c r="AN1439" s="81">
        <f>_xlfn.IFNA(IF($D1439=2,IF($K1439="Not Paid by Tenant",0,INDEX('AMI Ref'!$O$7:$R$7,MATCH($K1439,{"Oil","Gas","Electric - Other","Electric ccASHP - split"},0))),0),"")</f>
        <v>0</v>
      </c>
      <c r="AO1439" s="81">
        <f>_xlfn.IFNA(IF($D1439=3,IF($K1439="Not Paid by Tenant",0,INDEX('AMI Ref'!$O$8:$R$8,MATCH($K1439,{"Oil","Gas","Electric - Other","Electric ccASHP - split"},0))),0),"")</f>
        <v>0</v>
      </c>
      <c r="AP1439" s="81">
        <f>_xlfn.IFNA(IF($D1439=4,IF($K1439="Not Paid by Tenant",0,INDEX('AMI Ref'!$O$9:$R$9,MATCH($K1439,{"Oil","Gas","Electric - Other","Electric ccASHP - split"},0))),0),"")</f>
        <v>0</v>
      </c>
      <c r="AQ1439" s="81">
        <f>_xlfn.IFNA(IF($D1439=5,IF($K1439="Not Paid by Tenant",0,INDEX('AMI Ref'!$O$10:$R$10,MATCH($K1439,{"Oil","Gas","Electric - Other","Electric ccASHP - split"},0))),0),"")</f>
        <v>0</v>
      </c>
      <c r="AR1439" s="124">
        <f t="shared" si="188"/>
        <v>0</v>
      </c>
      <c r="AS1439" s="123" t="e">
        <f t="shared" si="189"/>
        <v>#N/A</v>
      </c>
    </row>
    <row r="1440" spans="1:45" x14ac:dyDescent="0.2">
      <c r="A1440" s="130">
        <v>1438</v>
      </c>
      <c r="B1440" s="177">
        <f>IF(OR(COUNTIF($B$2:$B1439,Input!$F1456)&lt;1,COUNTIF($O$2:$O1439,Input!$C1456)&lt;1),Input!F1456,0)</f>
        <v>0</v>
      </c>
      <c r="C1440" s="177">
        <f>IF(OR(COUNTIF($B$2:$B1439,Input!$F1456)&lt;1,COUNTIF($O$2:$O1439,Input!$C1456)&lt;1),Input!G1456,0)</f>
        <v>0</v>
      </c>
      <c r="D1440" s="177">
        <f>IF(OR(COUNTIF($B$2:$B1439,Input!$F1456)&lt;1,COUNTIF($O$2:$O1439,Input!$C1456)&lt;1),Input!H1456,0)</f>
        <v>0</v>
      </c>
      <c r="E1440" s="177">
        <f>IF(OR(COUNTIF($B$2:$B1439,Input!$F1456)&lt;1,COUNTIF($O$2:$O1439,Input!$C1456)&lt;1),Input!I1456,0)</f>
        <v>0</v>
      </c>
      <c r="F1440" s="177">
        <f>IF(OR(COUNTIF($B$2:$B1439,Input!$F1456)&lt;1,COUNTIF($O$2:$O1439,Input!$C1456)&lt;1),Input!J1456,0)</f>
        <v>0</v>
      </c>
      <c r="G1440" s="177">
        <f>IF(OR(COUNTIF($B$2:$B1439,Input!$F1456)&lt;1,COUNTIF($O$2:$O1439,Input!$C1456)&lt;1),Input!K1456,0)</f>
        <v>0</v>
      </c>
      <c r="H1440" s="177">
        <f>IF(OR(COUNTIF($B$2:$B1439,Input!$F1456)&lt;1,COUNTIF($O$2:$O1439,Input!$C1456)&lt;1),Input!L1456,0)</f>
        <v>0</v>
      </c>
      <c r="I1440" s="177">
        <f>IF(OR(COUNTIF($B$2:$B1439,Input!$F1456)&lt;1,COUNTIF($O$2:$O1439,Input!$C1456)&lt;1),Input!M1456,0)</f>
        <v>0</v>
      </c>
      <c r="J1440" s="177">
        <f>IF(OR(COUNTIF($B$2:$B1439,Input!$F1456)&lt;1,COUNTIF($O$2:$O1439,Input!$C1456)&lt;1),Input!N1456,0)</f>
        <v>0</v>
      </c>
      <c r="K1440" s="177">
        <f>IF(OR(COUNTIF($B$2:$B1439,Input!$F1456)&lt;1,COUNTIF($O$2:$O1439,Input!$C1456)&lt;1),Input!O1456,0)</f>
        <v>0</v>
      </c>
      <c r="L1440" s="177">
        <f>IF(OR(COUNTIF($B$2:$B1439,Input!$F1456)&lt;1,COUNTIF($O$2:$O1439,Input!$C1456)&lt;1),Input!P1456,0)</f>
        <v>0</v>
      </c>
      <c r="M1440" s="129" t="str">
        <f t="shared" si="184"/>
        <v/>
      </c>
      <c r="N1440" s="161">
        <f t="shared" si="190"/>
        <v>0</v>
      </c>
      <c r="O1440" s="168">
        <f>Input!C1456</f>
        <v>0</v>
      </c>
      <c r="P1440" s="168"/>
      <c r="R1440" s="131">
        <f t="shared" si="191"/>
        <v>0</v>
      </c>
      <c r="S1440" s="133" t="str">
        <f t="shared" si="185"/>
        <v xml:space="preserve"> </v>
      </c>
      <c r="T1440" s="133"/>
      <c r="U1440" s="132" t="str">
        <f>_xlfn.IFNA(IF($D1440=0,LOOKUP($F1440,{0.1,0.2,0.3,0.4,0.5,0.6,0.7,0.8,0.9,1},{22,34,46,58,70,82,94,106,118,130}),""),"")</f>
        <v/>
      </c>
      <c r="V1440" s="132" t="str">
        <f>_xlfn.IFNA(IF($D1440=1,LOOKUP($F1440,{0.1,0.2,0.3,0.4,0.5,0.6,0.7,0.8,0.9,1},{23,35,47,59,71,83,95,107,119,131}),""),"")</f>
        <v/>
      </c>
      <c r="W1440" s="132" t="str">
        <f>_xlfn.IFNA(IF($D1440=2,LOOKUP($F1440,{0.1,0.2,0.3,0.4,0.5,0.6,0.7,0.8,0.9,1},{24,36,48,60,72,84,96,108,120,132}),""),"")</f>
        <v/>
      </c>
      <c r="X1440" s="132" t="str">
        <f>_xlfn.IFNA(IF($D1440=3,LOOKUP($F1440,{0.1,0.2,0.3,0.4,0.5,0.6,0.7,0.8,0.9,1},{25,37,49,61,73,85,97,109,121,133}),""),"")</f>
        <v/>
      </c>
      <c r="Y1440" s="132" t="str">
        <f>_xlfn.IFNA(IF($D1440=4,LOOKUP($F1440,{0.1,0.2,0.3,0.4,0.5,0.6,0.7,0.8,0.9,1},{26,38,50,62,74,86,98,110,122,134}),""),"")</f>
        <v/>
      </c>
      <c r="Z1440" s="132" t="str">
        <f>_xlfn.IFNA(IF($D1440=5,LOOKUP($F1440,{0.1,0.2,0.3,0.4,0.5,0.6,0.7,0.8,0.9,1},{27,39,51,63,75,87,99,111,123,135}),""),"")</f>
        <v/>
      </c>
      <c r="AA1440" s="132">
        <f t="shared" si="186"/>
        <v>0</v>
      </c>
      <c r="AB1440" s="132" t="str">
        <f t="shared" si="187"/>
        <v>00</v>
      </c>
      <c r="AC1440" s="82" t="e">
        <f>VLOOKUP(AB1440,'AMI Ref'!T:U,2,FALSE)</f>
        <v>#N/A</v>
      </c>
      <c r="AD1440" s="124"/>
      <c r="AE1440" s="81" t="str">
        <f>_xlfn.IFNA(IF($D1440=0,IF($J1440="Not Paid by Tenant",0,INDEX('AMI Ref'!$K$5:$N$5,MATCH($J1440,{"Oil","Gas","Electric - Other","ELECTRIC - HEAT PUMP"},0))),0),"")</f>
        <v/>
      </c>
      <c r="AF1440" s="81">
        <f>_xlfn.IFNA(IF($D1440=1,IF($J1440="Not Paid by Tenant",0,INDEX('AMI Ref'!$K$6:$N$6,MATCH($J1440,{"Oil","Gas","Electric - Other","ELECTRIC - HEAT PUMP"},0))),0),"")</f>
        <v>0</v>
      </c>
      <c r="AG1440" s="81">
        <f>_xlfn.IFNA(IF($D1440=2,IF($J1440="Not Paid by Tenant",0,INDEX('AMI Ref'!$K$7:$N$7,MATCH($J1440,{"Oil","Gas","Electric - Other","ELECTRIC - HEAT PUMP"},0))),0),"")</f>
        <v>0</v>
      </c>
      <c r="AH1440" s="81">
        <f>_xlfn.IFNA(IF($D1440=3,IF($J1440="Not Paid by Tenant",0,INDEX('AMI Ref'!$K$8:$N$8,MATCH($J1440,{"Oil","Gas","Electric - Other","ELECTRIC - HEAT PUMP"},0))),0),"")</f>
        <v>0</v>
      </c>
      <c r="AI1440" s="81">
        <f>_xlfn.IFNA(IF($D1440=4,IF($J1440="Not Paid by Tenant",0,INDEX('AMI Ref'!$K$9:$N$9,MATCH($J1440,{"Oil","Gas","Electric - Other","ELECTRIC - HEAT PUMP"},0))),0),"")</f>
        <v>0</v>
      </c>
      <c r="AJ1440" s="81">
        <f>_xlfn.IFNA(IF($D1440=5,IF($J1440="Not Paid by Tenant",0,INDEX('AMI Ref'!$K$10:$N$10,MATCH($J1440,{"Oil","Gas","Electric - Other","ELECTRIC - HEAT PUMP"},0))),0),"")</f>
        <v>0</v>
      </c>
      <c r="AK1440" s="128"/>
      <c r="AL1440" s="81" t="str">
        <f>_xlfn.IFNA(IF($D1440=0,IF($K1440="Not Paid by Tenant",0,INDEX('AMI Ref'!$O$5:$R$5,MATCH($K1440,{"Oil","Gas","Electric - Other","Electric ccASHP - split"},0))),0),"")</f>
        <v/>
      </c>
      <c r="AM1440" s="81">
        <f>_xlfn.IFNA(IF($D1440=1,IF($K1440="Not Paid by Tenant",0,INDEX('AMI Ref'!$O$6:$R$6,MATCH($K1440,{"Oil","Gas","Electric - Other","Electric ccASHP - split"},0))),0),"")</f>
        <v>0</v>
      </c>
      <c r="AN1440" s="81">
        <f>_xlfn.IFNA(IF($D1440=2,IF($K1440="Not Paid by Tenant",0,INDEX('AMI Ref'!$O$7:$R$7,MATCH($K1440,{"Oil","Gas","Electric - Other","Electric ccASHP - split"},0))),0),"")</f>
        <v>0</v>
      </c>
      <c r="AO1440" s="81">
        <f>_xlfn.IFNA(IF($D1440=3,IF($K1440="Not Paid by Tenant",0,INDEX('AMI Ref'!$O$8:$R$8,MATCH($K1440,{"Oil","Gas","Electric - Other","Electric ccASHP - split"},0))),0),"")</f>
        <v>0</v>
      </c>
      <c r="AP1440" s="81">
        <f>_xlfn.IFNA(IF($D1440=4,IF($K1440="Not Paid by Tenant",0,INDEX('AMI Ref'!$O$9:$R$9,MATCH($K1440,{"Oil","Gas","Electric - Other","Electric ccASHP - split"},0))),0),"")</f>
        <v>0</v>
      </c>
      <c r="AQ1440" s="81">
        <f>_xlfn.IFNA(IF($D1440=5,IF($K1440="Not Paid by Tenant",0,INDEX('AMI Ref'!$O$10:$R$10,MATCH($K1440,{"Oil","Gas","Electric - Other","Electric ccASHP - split"},0))),0),"")</f>
        <v>0</v>
      </c>
      <c r="AR1440" s="124">
        <f t="shared" si="188"/>
        <v>0</v>
      </c>
      <c r="AS1440" s="123" t="e">
        <f t="shared" si="189"/>
        <v>#N/A</v>
      </c>
    </row>
    <row r="1441" spans="1:45" x14ac:dyDescent="0.2">
      <c r="A1441" s="130">
        <v>1439</v>
      </c>
      <c r="B1441" s="177">
        <f>IF(OR(COUNTIF($B$2:$B1440,Input!$F1457)&lt;1,COUNTIF($O$2:$O1440,Input!$C1457)&lt;1),Input!F1457,0)</f>
        <v>0</v>
      </c>
      <c r="C1441" s="177">
        <f>IF(OR(COUNTIF($B$2:$B1440,Input!$F1457)&lt;1,COUNTIF($O$2:$O1440,Input!$C1457)&lt;1),Input!G1457,0)</f>
        <v>0</v>
      </c>
      <c r="D1441" s="177">
        <f>IF(OR(COUNTIF($B$2:$B1440,Input!$F1457)&lt;1,COUNTIF($O$2:$O1440,Input!$C1457)&lt;1),Input!H1457,0)</f>
        <v>0</v>
      </c>
      <c r="E1441" s="177">
        <f>IF(OR(COUNTIF($B$2:$B1440,Input!$F1457)&lt;1,COUNTIF($O$2:$O1440,Input!$C1457)&lt;1),Input!I1457,0)</f>
        <v>0</v>
      </c>
      <c r="F1441" s="177">
        <f>IF(OR(COUNTIF($B$2:$B1440,Input!$F1457)&lt;1,COUNTIF($O$2:$O1440,Input!$C1457)&lt;1),Input!J1457,0)</f>
        <v>0</v>
      </c>
      <c r="G1441" s="177">
        <f>IF(OR(COUNTIF($B$2:$B1440,Input!$F1457)&lt;1,COUNTIF($O$2:$O1440,Input!$C1457)&lt;1),Input!K1457,0)</f>
        <v>0</v>
      </c>
      <c r="H1441" s="177">
        <f>IF(OR(COUNTIF($B$2:$B1440,Input!$F1457)&lt;1,COUNTIF($O$2:$O1440,Input!$C1457)&lt;1),Input!L1457,0)</f>
        <v>0</v>
      </c>
      <c r="I1441" s="177">
        <f>IF(OR(COUNTIF($B$2:$B1440,Input!$F1457)&lt;1,COUNTIF($O$2:$O1440,Input!$C1457)&lt;1),Input!M1457,0)</f>
        <v>0</v>
      </c>
      <c r="J1441" s="177">
        <f>IF(OR(COUNTIF($B$2:$B1440,Input!$F1457)&lt;1,COUNTIF($O$2:$O1440,Input!$C1457)&lt;1),Input!N1457,0)</f>
        <v>0</v>
      </c>
      <c r="K1441" s="177">
        <f>IF(OR(COUNTIF($B$2:$B1440,Input!$F1457)&lt;1,COUNTIF($O$2:$O1440,Input!$C1457)&lt;1),Input!O1457,0)</f>
        <v>0</v>
      </c>
      <c r="L1441" s="177">
        <f>IF(OR(COUNTIF($B$2:$B1440,Input!$F1457)&lt;1,COUNTIF($O$2:$O1440,Input!$C1457)&lt;1),Input!P1457,0)</f>
        <v>0</v>
      </c>
      <c r="M1441" s="129" t="str">
        <f t="shared" si="184"/>
        <v/>
      </c>
      <c r="N1441" s="161">
        <f t="shared" si="190"/>
        <v>0</v>
      </c>
      <c r="O1441" s="168">
        <f>Input!C1457</f>
        <v>0</v>
      </c>
      <c r="P1441" s="168"/>
      <c r="R1441" s="131">
        <f t="shared" si="191"/>
        <v>0</v>
      </c>
      <c r="S1441" s="133" t="str">
        <f t="shared" si="185"/>
        <v xml:space="preserve"> </v>
      </c>
      <c r="T1441" s="133"/>
      <c r="U1441" s="132" t="str">
        <f>_xlfn.IFNA(IF($D1441=0,LOOKUP($F1441,{0.1,0.2,0.3,0.4,0.5,0.6,0.7,0.8,0.9,1},{22,34,46,58,70,82,94,106,118,130}),""),"")</f>
        <v/>
      </c>
      <c r="V1441" s="132" t="str">
        <f>_xlfn.IFNA(IF($D1441=1,LOOKUP($F1441,{0.1,0.2,0.3,0.4,0.5,0.6,0.7,0.8,0.9,1},{23,35,47,59,71,83,95,107,119,131}),""),"")</f>
        <v/>
      </c>
      <c r="W1441" s="132" t="str">
        <f>_xlfn.IFNA(IF($D1441=2,LOOKUP($F1441,{0.1,0.2,0.3,0.4,0.5,0.6,0.7,0.8,0.9,1},{24,36,48,60,72,84,96,108,120,132}),""),"")</f>
        <v/>
      </c>
      <c r="X1441" s="132" t="str">
        <f>_xlfn.IFNA(IF($D1441=3,LOOKUP($F1441,{0.1,0.2,0.3,0.4,0.5,0.6,0.7,0.8,0.9,1},{25,37,49,61,73,85,97,109,121,133}),""),"")</f>
        <v/>
      </c>
      <c r="Y1441" s="132" t="str">
        <f>_xlfn.IFNA(IF($D1441=4,LOOKUP($F1441,{0.1,0.2,0.3,0.4,0.5,0.6,0.7,0.8,0.9,1},{26,38,50,62,74,86,98,110,122,134}),""),"")</f>
        <v/>
      </c>
      <c r="Z1441" s="132" t="str">
        <f>_xlfn.IFNA(IF($D1441=5,LOOKUP($F1441,{0.1,0.2,0.3,0.4,0.5,0.6,0.7,0.8,0.9,1},{27,39,51,63,75,87,99,111,123,135}),""),"")</f>
        <v/>
      </c>
      <c r="AA1441" s="132">
        <f t="shared" si="186"/>
        <v>0</v>
      </c>
      <c r="AB1441" s="132" t="str">
        <f t="shared" si="187"/>
        <v>00</v>
      </c>
      <c r="AC1441" s="82" t="e">
        <f>VLOOKUP(AB1441,'AMI Ref'!T:U,2,FALSE)</f>
        <v>#N/A</v>
      </c>
      <c r="AD1441" s="124"/>
      <c r="AE1441" s="81" t="str">
        <f>_xlfn.IFNA(IF($D1441=0,IF($J1441="Not Paid by Tenant",0,INDEX('AMI Ref'!$K$5:$N$5,MATCH($J1441,{"Oil","Gas","Electric - Other","ELECTRIC - HEAT PUMP"},0))),0),"")</f>
        <v/>
      </c>
      <c r="AF1441" s="81">
        <f>_xlfn.IFNA(IF($D1441=1,IF($J1441="Not Paid by Tenant",0,INDEX('AMI Ref'!$K$6:$N$6,MATCH($J1441,{"Oil","Gas","Electric - Other","ELECTRIC - HEAT PUMP"},0))),0),"")</f>
        <v>0</v>
      </c>
      <c r="AG1441" s="81">
        <f>_xlfn.IFNA(IF($D1441=2,IF($J1441="Not Paid by Tenant",0,INDEX('AMI Ref'!$K$7:$N$7,MATCH($J1441,{"Oil","Gas","Electric - Other","ELECTRIC - HEAT PUMP"},0))),0),"")</f>
        <v>0</v>
      </c>
      <c r="AH1441" s="81">
        <f>_xlfn.IFNA(IF($D1441=3,IF($J1441="Not Paid by Tenant",0,INDEX('AMI Ref'!$K$8:$N$8,MATCH($J1441,{"Oil","Gas","Electric - Other","ELECTRIC - HEAT PUMP"},0))),0),"")</f>
        <v>0</v>
      </c>
      <c r="AI1441" s="81">
        <f>_xlfn.IFNA(IF($D1441=4,IF($J1441="Not Paid by Tenant",0,INDEX('AMI Ref'!$K$9:$N$9,MATCH($J1441,{"Oil","Gas","Electric - Other","ELECTRIC - HEAT PUMP"},0))),0),"")</f>
        <v>0</v>
      </c>
      <c r="AJ1441" s="81">
        <f>_xlfn.IFNA(IF($D1441=5,IF($J1441="Not Paid by Tenant",0,INDEX('AMI Ref'!$K$10:$N$10,MATCH($J1441,{"Oil","Gas","Electric - Other","ELECTRIC - HEAT PUMP"},0))),0),"")</f>
        <v>0</v>
      </c>
      <c r="AK1441" s="128"/>
      <c r="AL1441" s="81" t="str">
        <f>_xlfn.IFNA(IF($D1441=0,IF($K1441="Not Paid by Tenant",0,INDEX('AMI Ref'!$O$5:$R$5,MATCH($K1441,{"Oil","Gas","Electric - Other","Electric ccASHP - split"},0))),0),"")</f>
        <v/>
      </c>
      <c r="AM1441" s="81">
        <f>_xlfn.IFNA(IF($D1441=1,IF($K1441="Not Paid by Tenant",0,INDEX('AMI Ref'!$O$6:$R$6,MATCH($K1441,{"Oil","Gas","Electric - Other","Electric ccASHP - split"},0))),0),"")</f>
        <v>0</v>
      </c>
      <c r="AN1441" s="81">
        <f>_xlfn.IFNA(IF($D1441=2,IF($K1441="Not Paid by Tenant",0,INDEX('AMI Ref'!$O$7:$R$7,MATCH($K1441,{"Oil","Gas","Electric - Other","Electric ccASHP - split"},0))),0),"")</f>
        <v>0</v>
      </c>
      <c r="AO1441" s="81">
        <f>_xlfn.IFNA(IF($D1441=3,IF($K1441="Not Paid by Tenant",0,INDEX('AMI Ref'!$O$8:$R$8,MATCH($K1441,{"Oil","Gas","Electric - Other","Electric ccASHP - split"},0))),0),"")</f>
        <v>0</v>
      </c>
      <c r="AP1441" s="81">
        <f>_xlfn.IFNA(IF($D1441=4,IF($K1441="Not Paid by Tenant",0,INDEX('AMI Ref'!$O$9:$R$9,MATCH($K1441,{"Oil","Gas","Electric - Other","Electric ccASHP - split"},0))),0),"")</f>
        <v>0</v>
      </c>
      <c r="AQ1441" s="81">
        <f>_xlfn.IFNA(IF($D1441=5,IF($K1441="Not Paid by Tenant",0,INDEX('AMI Ref'!$O$10:$R$10,MATCH($K1441,{"Oil","Gas","Electric - Other","Electric ccASHP - split"},0))),0),"")</f>
        <v>0</v>
      </c>
      <c r="AR1441" s="124">
        <f t="shared" si="188"/>
        <v>0</v>
      </c>
      <c r="AS1441" s="123" t="e">
        <f t="shared" si="189"/>
        <v>#N/A</v>
      </c>
    </row>
    <row r="1442" spans="1:45" x14ac:dyDescent="0.2">
      <c r="A1442" s="130">
        <v>1440</v>
      </c>
      <c r="B1442" s="177">
        <f>IF(OR(COUNTIF($B$2:$B1441,Input!$F1458)&lt;1,COUNTIF($O$2:$O1441,Input!$C1458)&lt;1),Input!F1458,0)</f>
        <v>0</v>
      </c>
      <c r="C1442" s="177">
        <f>IF(OR(COUNTIF($B$2:$B1441,Input!$F1458)&lt;1,COUNTIF($O$2:$O1441,Input!$C1458)&lt;1),Input!G1458,0)</f>
        <v>0</v>
      </c>
      <c r="D1442" s="177">
        <f>IF(OR(COUNTIF($B$2:$B1441,Input!$F1458)&lt;1,COUNTIF($O$2:$O1441,Input!$C1458)&lt;1),Input!H1458,0)</f>
        <v>0</v>
      </c>
      <c r="E1442" s="177">
        <f>IF(OR(COUNTIF($B$2:$B1441,Input!$F1458)&lt;1,COUNTIF($O$2:$O1441,Input!$C1458)&lt;1),Input!I1458,0)</f>
        <v>0</v>
      </c>
      <c r="F1442" s="177">
        <f>IF(OR(COUNTIF($B$2:$B1441,Input!$F1458)&lt;1,COUNTIF($O$2:$O1441,Input!$C1458)&lt;1),Input!J1458,0)</f>
        <v>0</v>
      </c>
      <c r="G1442" s="177">
        <f>IF(OR(COUNTIF($B$2:$B1441,Input!$F1458)&lt;1,COUNTIF($O$2:$O1441,Input!$C1458)&lt;1),Input!K1458,0)</f>
        <v>0</v>
      </c>
      <c r="H1442" s="177">
        <f>IF(OR(COUNTIF($B$2:$B1441,Input!$F1458)&lt;1,COUNTIF($O$2:$O1441,Input!$C1458)&lt;1),Input!L1458,0)</f>
        <v>0</v>
      </c>
      <c r="I1442" s="177">
        <f>IF(OR(COUNTIF($B$2:$B1441,Input!$F1458)&lt;1,COUNTIF($O$2:$O1441,Input!$C1458)&lt;1),Input!M1458,0)</f>
        <v>0</v>
      </c>
      <c r="J1442" s="177">
        <f>IF(OR(COUNTIF($B$2:$B1441,Input!$F1458)&lt;1,COUNTIF($O$2:$O1441,Input!$C1458)&lt;1),Input!N1458,0)</f>
        <v>0</v>
      </c>
      <c r="K1442" s="177">
        <f>IF(OR(COUNTIF($B$2:$B1441,Input!$F1458)&lt;1,COUNTIF($O$2:$O1441,Input!$C1458)&lt;1),Input!O1458,0)</f>
        <v>0</v>
      </c>
      <c r="L1442" s="177">
        <f>IF(OR(COUNTIF($B$2:$B1441,Input!$F1458)&lt;1,COUNTIF($O$2:$O1441,Input!$C1458)&lt;1),Input!P1458,0)</f>
        <v>0</v>
      </c>
      <c r="M1442" s="129" t="str">
        <f t="shared" si="184"/>
        <v/>
      </c>
      <c r="N1442" s="161">
        <f t="shared" si="190"/>
        <v>0</v>
      </c>
      <c r="O1442" s="168">
        <f>Input!C1458</f>
        <v>0</v>
      </c>
      <c r="P1442" s="168"/>
      <c r="R1442" s="131">
        <f t="shared" si="191"/>
        <v>0</v>
      </c>
      <c r="S1442" s="133" t="str">
        <f t="shared" si="185"/>
        <v xml:space="preserve"> </v>
      </c>
      <c r="T1442" s="133"/>
      <c r="U1442" s="132" t="str">
        <f>_xlfn.IFNA(IF($D1442=0,LOOKUP($F1442,{0.1,0.2,0.3,0.4,0.5,0.6,0.7,0.8,0.9,1},{22,34,46,58,70,82,94,106,118,130}),""),"")</f>
        <v/>
      </c>
      <c r="V1442" s="132" t="str">
        <f>_xlfn.IFNA(IF($D1442=1,LOOKUP($F1442,{0.1,0.2,0.3,0.4,0.5,0.6,0.7,0.8,0.9,1},{23,35,47,59,71,83,95,107,119,131}),""),"")</f>
        <v/>
      </c>
      <c r="W1442" s="132" t="str">
        <f>_xlfn.IFNA(IF($D1442=2,LOOKUP($F1442,{0.1,0.2,0.3,0.4,0.5,0.6,0.7,0.8,0.9,1},{24,36,48,60,72,84,96,108,120,132}),""),"")</f>
        <v/>
      </c>
      <c r="X1442" s="132" t="str">
        <f>_xlfn.IFNA(IF($D1442=3,LOOKUP($F1442,{0.1,0.2,0.3,0.4,0.5,0.6,0.7,0.8,0.9,1},{25,37,49,61,73,85,97,109,121,133}),""),"")</f>
        <v/>
      </c>
      <c r="Y1442" s="132" t="str">
        <f>_xlfn.IFNA(IF($D1442=4,LOOKUP($F1442,{0.1,0.2,0.3,0.4,0.5,0.6,0.7,0.8,0.9,1},{26,38,50,62,74,86,98,110,122,134}),""),"")</f>
        <v/>
      </c>
      <c r="Z1442" s="132" t="str">
        <f>_xlfn.IFNA(IF($D1442=5,LOOKUP($F1442,{0.1,0.2,0.3,0.4,0.5,0.6,0.7,0.8,0.9,1},{27,39,51,63,75,87,99,111,123,135}),""),"")</f>
        <v/>
      </c>
      <c r="AA1442" s="132">
        <f t="shared" si="186"/>
        <v>0</v>
      </c>
      <c r="AB1442" s="132" t="str">
        <f t="shared" si="187"/>
        <v>00</v>
      </c>
      <c r="AC1442" s="82" t="e">
        <f>VLOOKUP(AB1442,'AMI Ref'!T:U,2,FALSE)</f>
        <v>#N/A</v>
      </c>
      <c r="AD1442" s="124"/>
      <c r="AE1442" s="81" t="str">
        <f>_xlfn.IFNA(IF($D1442=0,IF($J1442="Not Paid by Tenant",0,INDEX('AMI Ref'!$K$5:$N$5,MATCH($J1442,{"Oil","Gas","Electric - Other","ELECTRIC - HEAT PUMP"},0))),0),"")</f>
        <v/>
      </c>
      <c r="AF1442" s="81">
        <f>_xlfn.IFNA(IF($D1442=1,IF($J1442="Not Paid by Tenant",0,INDEX('AMI Ref'!$K$6:$N$6,MATCH($J1442,{"Oil","Gas","Electric - Other","ELECTRIC - HEAT PUMP"},0))),0),"")</f>
        <v>0</v>
      </c>
      <c r="AG1442" s="81">
        <f>_xlfn.IFNA(IF($D1442=2,IF($J1442="Not Paid by Tenant",0,INDEX('AMI Ref'!$K$7:$N$7,MATCH($J1442,{"Oil","Gas","Electric - Other","ELECTRIC - HEAT PUMP"},0))),0),"")</f>
        <v>0</v>
      </c>
      <c r="AH1442" s="81">
        <f>_xlfn.IFNA(IF($D1442=3,IF($J1442="Not Paid by Tenant",0,INDEX('AMI Ref'!$K$8:$N$8,MATCH($J1442,{"Oil","Gas","Electric - Other","ELECTRIC - HEAT PUMP"},0))),0),"")</f>
        <v>0</v>
      </c>
      <c r="AI1442" s="81">
        <f>_xlfn.IFNA(IF($D1442=4,IF($J1442="Not Paid by Tenant",0,INDEX('AMI Ref'!$K$9:$N$9,MATCH($J1442,{"Oil","Gas","Electric - Other","ELECTRIC - HEAT PUMP"},0))),0),"")</f>
        <v>0</v>
      </c>
      <c r="AJ1442" s="81">
        <f>_xlfn.IFNA(IF($D1442=5,IF($J1442="Not Paid by Tenant",0,INDEX('AMI Ref'!$K$10:$N$10,MATCH($J1442,{"Oil","Gas","Electric - Other","ELECTRIC - HEAT PUMP"},0))),0),"")</f>
        <v>0</v>
      </c>
      <c r="AK1442" s="128"/>
      <c r="AL1442" s="81" t="str">
        <f>_xlfn.IFNA(IF($D1442=0,IF($K1442="Not Paid by Tenant",0,INDEX('AMI Ref'!$O$5:$R$5,MATCH($K1442,{"Oil","Gas","Electric - Other","Electric ccASHP - split"},0))),0),"")</f>
        <v/>
      </c>
      <c r="AM1442" s="81">
        <f>_xlfn.IFNA(IF($D1442=1,IF($K1442="Not Paid by Tenant",0,INDEX('AMI Ref'!$O$6:$R$6,MATCH($K1442,{"Oil","Gas","Electric - Other","Electric ccASHP - split"},0))),0),"")</f>
        <v>0</v>
      </c>
      <c r="AN1442" s="81">
        <f>_xlfn.IFNA(IF($D1442=2,IF($K1442="Not Paid by Tenant",0,INDEX('AMI Ref'!$O$7:$R$7,MATCH($K1442,{"Oil","Gas","Electric - Other","Electric ccASHP - split"},0))),0),"")</f>
        <v>0</v>
      </c>
      <c r="AO1442" s="81">
        <f>_xlfn.IFNA(IF($D1442=3,IF($K1442="Not Paid by Tenant",0,INDEX('AMI Ref'!$O$8:$R$8,MATCH($K1442,{"Oil","Gas","Electric - Other","Electric ccASHP - split"},0))),0),"")</f>
        <v>0</v>
      </c>
      <c r="AP1442" s="81">
        <f>_xlfn.IFNA(IF($D1442=4,IF($K1442="Not Paid by Tenant",0,INDEX('AMI Ref'!$O$9:$R$9,MATCH($K1442,{"Oil","Gas","Electric - Other","Electric ccASHP - split"},0))),0),"")</f>
        <v>0</v>
      </c>
      <c r="AQ1442" s="81">
        <f>_xlfn.IFNA(IF($D1442=5,IF($K1442="Not Paid by Tenant",0,INDEX('AMI Ref'!$O$10:$R$10,MATCH($K1442,{"Oil","Gas","Electric - Other","Electric ccASHP - split"},0))),0),"")</f>
        <v>0</v>
      </c>
      <c r="AR1442" s="124">
        <f t="shared" si="188"/>
        <v>0</v>
      </c>
      <c r="AS1442" s="123" t="e">
        <f t="shared" si="189"/>
        <v>#N/A</v>
      </c>
    </row>
    <row r="1443" spans="1:45" x14ac:dyDescent="0.2">
      <c r="A1443" s="130">
        <v>1441</v>
      </c>
      <c r="B1443" s="177">
        <f>IF(OR(COUNTIF($B$2:$B1442,Input!$F1459)&lt;1,COUNTIF($O$2:$O1442,Input!$C1459)&lt;1),Input!F1459,0)</f>
        <v>0</v>
      </c>
      <c r="C1443" s="177">
        <f>IF(OR(COUNTIF($B$2:$B1442,Input!$F1459)&lt;1,COUNTIF($O$2:$O1442,Input!$C1459)&lt;1),Input!G1459,0)</f>
        <v>0</v>
      </c>
      <c r="D1443" s="177">
        <f>IF(OR(COUNTIF($B$2:$B1442,Input!$F1459)&lt;1,COUNTIF($O$2:$O1442,Input!$C1459)&lt;1),Input!H1459,0)</f>
        <v>0</v>
      </c>
      <c r="E1443" s="177">
        <f>IF(OR(COUNTIF($B$2:$B1442,Input!$F1459)&lt;1,COUNTIF($O$2:$O1442,Input!$C1459)&lt;1),Input!I1459,0)</f>
        <v>0</v>
      </c>
      <c r="F1443" s="177">
        <f>IF(OR(COUNTIF($B$2:$B1442,Input!$F1459)&lt;1,COUNTIF($O$2:$O1442,Input!$C1459)&lt;1),Input!J1459,0)</f>
        <v>0</v>
      </c>
      <c r="G1443" s="177">
        <f>IF(OR(COUNTIF($B$2:$B1442,Input!$F1459)&lt;1,COUNTIF($O$2:$O1442,Input!$C1459)&lt;1),Input!K1459,0)</f>
        <v>0</v>
      </c>
      <c r="H1443" s="177">
        <f>IF(OR(COUNTIF($B$2:$B1442,Input!$F1459)&lt;1,COUNTIF($O$2:$O1442,Input!$C1459)&lt;1),Input!L1459,0)</f>
        <v>0</v>
      </c>
      <c r="I1443" s="177">
        <f>IF(OR(COUNTIF($B$2:$B1442,Input!$F1459)&lt;1,COUNTIF($O$2:$O1442,Input!$C1459)&lt;1),Input!M1459,0)</f>
        <v>0</v>
      </c>
      <c r="J1443" s="177">
        <f>IF(OR(COUNTIF($B$2:$B1442,Input!$F1459)&lt;1,COUNTIF($O$2:$O1442,Input!$C1459)&lt;1),Input!N1459,0)</f>
        <v>0</v>
      </c>
      <c r="K1443" s="177">
        <f>IF(OR(COUNTIF($B$2:$B1442,Input!$F1459)&lt;1,COUNTIF($O$2:$O1442,Input!$C1459)&lt;1),Input!O1459,0)</f>
        <v>0</v>
      </c>
      <c r="L1443" s="177">
        <f>IF(OR(COUNTIF($B$2:$B1442,Input!$F1459)&lt;1,COUNTIF($O$2:$O1442,Input!$C1459)&lt;1),Input!P1459,0)</f>
        <v>0</v>
      </c>
      <c r="M1443" s="129" t="str">
        <f t="shared" ref="M1443:M1502" si="192">IFERROR(IF(E1443="NO","NA",IF(AND(E1443="yes",C1443+L1443&lt;=AS1443),"YES","NO")),"")</f>
        <v/>
      </c>
      <c r="N1443" s="161">
        <f t="shared" si="190"/>
        <v>0</v>
      </c>
      <c r="O1443" s="168">
        <f>Input!C1459</f>
        <v>0</v>
      </c>
      <c r="P1443" s="168"/>
      <c r="R1443" s="131">
        <f t="shared" si="191"/>
        <v>0</v>
      </c>
      <c r="S1443" s="133" t="str">
        <f t="shared" ref="S1443:S1502" si="193">IF(H1443="Yes w/ Elec. Stove","G"," ")</f>
        <v xml:space="preserve"> </v>
      </c>
      <c r="T1443" s="133"/>
      <c r="U1443" s="132" t="str">
        <f>_xlfn.IFNA(IF($D1443=0,LOOKUP($F1443,{0.1,0.2,0.3,0.4,0.5,0.6,0.7,0.8,0.9,1},{22,34,46,58,70,82,94,106,118,130}),""),"")</f>
        <v/>
      </c>
      <c r="V1443" s="132" t="str">
        <f>_xlfn.IFNA(IF($D1443=1,LOOKUP($F1443,{0.1,0.2,0.3,0.4,0.5,0.6,0.7,0.8,0.9,1},{23,35,47,59,71,83,95,107,119,131}),""),"")</f>
        <v/>
      </c>
      <c r="W1443" s="132" t="str">
        <f>_xlfn.IFNA(IF($D1443=2,LOOKUP($F1443,{0.1,0.2,0.3,0.4,0.5,0.6,0.7,0.8,0.9,1},{24,36,48,60,72,84,96,108,120,132}),""),"")</f>
        <v/>
      </c>
      <c r="X1443" s="132" t="str">
        <f>_xlfn.IFNA(IF($D1443=3,LOOKUP($F1443,{0.1,0.2,0.3,0.4,0.5,0.6,0.7,0.8,0.9,1},{25,37,49,61,73,85,97,109,121,133}),""),"")</f>
        <v/>
      </c>
      <c r="Y1443" s="132" t="str">
        <f>_xlfn.IFNA(IF($D1443=4,LOOKUP($F1443,{0.1,0.2,0.3,0.4,0.5,0.6,0.7,0.8,0.9,1},{26,38,50,62,74,86,98,110,122,134}),""),"")</f>
        <v/>
      </c>
      <c r="Z1443" s="132" t="str">
        <f>_xlfn.IFNA(IF($D1443=5,LOOKUP($F1443,{0.1,0.2,0.3,0.4,0.5,0.6,0.7,0.8,0.9,1},{27,39,51,63,75,87,99,111,123,135}),""),"")</f>
        <v/>
      </c>
      <c r="AA1443" s="132">
        <f t="shared" ref="AA1443:AA1502" si="194">SUM(U1443:Z1443)</f>
        <v>0</v>
      </c>
      <c r="AB1443" s="132" t="str">
        <f t="shared" ref="AB1443:AB1502" si="195">CONCATENATE(IF(H1443="Yes w/ Elec. Stove","G",R1443),AA1443)</f>
        <v>00</v>
      </c>
      <c r="AC1443" s="82" t="e">
        <f>VLOOKUP(AB1443,'AMI Ref'!T:U,2,FALSE)</f>
        <v>#N/A</v>
      </c>
      <c r="AD1443" s="124"/>
      <c r="AE1443" s="81" t="str">
        <f>_xlfn.IFNA(IF($D1443=0,IF($J1443="Not Paid by Tenant",0,INDEX('AMI Ref'!$K$5:$N$5,MATCH($J1443,{"Oil","Gas","Electric - Other","ELECTRIC - HEAT PUMP"},0))),0),"")</f>
        <v/>
      </c>
      <c r="AF1443" s="81">
        <f>_xlfn.IFNA(IF($D1443=1,IF($J1443="Not Paid by Tenant",0,INDEX('AMI Ref'!$K$6:$N$6,MATCH($J1443,{"Oil","Gas","Electric - Other","ELECTRIC - HEAT PUMP"},0))),0),"")</f>
        <v>0</v>
      </c>
      <c r="AG1443" s="81">
        <f>_xlfn.IFNA(IF($D1443=2,IF($J1443="Not Paid by Tenant",0,INDEX('AMI Ref'!$K$7:$N$7,MATCH($J1443,{"Oil","Gas","Electric - Other","ELECTRIC - HEAT PUMP"},0))),0),"")</f>
        <v>0</v>
      </c>
      <c r="AH1443" s="81">
        <f>_xlfn.IFNA(IF($D1443=3,IF($J1443="Not Paid by Tenant",0,INDEX('AMI Ref'!$K$8:$N$8,MATCH($J1443,{"Oil","Gas","Electric - Other","ELECTRIC - HEAT PUMP"},0))),0),"")</f>
        <v>0</v>
      </c>
      <c r="AI1443" s="81">
        <f>_xlfn.IFNA(IF($D1443=4,IF($J1443="Not Paid by Tenant",0,INDEX('AMI Ref'!$K$9:$N$9,MATCH($J1443,{"Oil","Gas","Electric - Other","ELECTRIC - HEAT PUMP"},0))),0),"")</f>
        <v>0</v>
      </c>
      <c r="AJ1443" s="81">
        <f>_xlfn.IFNA(IF($D1443=5,IF($J1443="Not Paid by Tenant",0,INDEX('AMI Ref'!$K$10:$N$10,MATCH($J1443,{"Oil","Gas","Electric - Other","ELECTRIC - HEAT PUMP"},0))),0),"")</f>
        <v>0</v>
      </c>
      <c r="AK1443" s="128"/>
      <c r="AL1443" s="81" t="str">
        <f>_xlfn.IFNA(IF($D1443=0,IF($K1443="Not Paid by Tenant",0,INDEX('AMI Ref'!$O$5:$R$5,MATCH($K1443,{"Oil","Gas","Electric - Other","Electric ccASHP - split"},0))),0),"")</f>
        <v/>
      </c>
      <c r="AM1443" s="81">
        <f>_xlfn.IFNA(IF($D1443=1,IF($K1443="Not Paid by Tenant",0,INDEX('AMI Ref'!$O$6:$R$6,MATCH($K1443,{"Oil","Gas","Electric - Other","Electric ccASHP - split"},0))),0),"")</f>
        <v>0</v>
      </c>
      <c r="AN1443" s="81">
        <f>_xlfn.IFNA(IF($D1443=2,IF($K1443="Not Paid by Tenant",0,INDEX('AMI Ref'!$O$7:$R$7,MATCH($K1443,{"Oil","Gas","Electric - Other","Electric ccASHP - split"},0))),0),"")</f>
        <v>0</v>
      </c>
      <c r="AO1443" s="81">
        <f>_xlfn.IFNA(IF($D1443=3,IF($K1443="Not Paid by Tenant",0,INDEX('AMI Ref'!$O$8:$R$8,MATCH($K1443,{"Oil","Gas","Electric - Other","Electric ccASHP - split"},0))),0),"")</f>
        <v>0</v>
      </c>
      <c r="AP1443" s="81">
        <f>_xlfn.IFNA(IF($D1443=4,IF($K1443="Not Paid by Tenant",0,INDEX('AMI Ref'!$O$9:$R$9,MATCH($K1443,{"Oil","Gas","Electric - Other","Electric ccASHP - split"},0))),0),"")</f>
        <v>0</v>
      </c>
      <c r="AQ1443" s="81">
        <f>_xlfn.IFNA(IF($D1443=5,IF($K1443="Not Paid by Tenant",0,INDEX('AMI Ref'!$O$10:$R$10,MATCH($K1443,{"Oil","Gas","Electric - Other","Electric ccASHP - split"},0))),0),"")</f>
        <v>0</v>
      </c>
      <c r="AR1443" s="124">
        <f t="shared" ref="AR1443:AR1502" si="196">SUM(AE1443:AQ1443)</f>
        <v>0</v>
      </c>
      <c r="AS1443" s="123" t="e">
        <f t="shared" ref="AS1443:AS1502" si="197">AC1443-AR1443</f>
        <v>#N/A</v>
      </c>
    </row>
    <row r="1444" spans="1:45" x14ac:dyDescent="0.2">
      <c r="A1444" s="130">
        <v>1442</v>
      </c>
      <c r="B1444" s="177">
        <f>IF(OR(COUNTIF($B$2:$B1443,Input!$F1460)&lt;1,COUNTIF($O$2:$O1443,Input!$C1460)&lt;1),Input!F1460,0)</f>
        <v>0</v>
      </c>
      <c r="C1444" s="177">
        <f>IF(OR(COUNTIF($B$2:$B1443,Input!$F1460)&lt;1,COUNTIF($O$2:$O1443,Input!$C1460)&lt;1),Input!G1460,0)</f>
        <v>0</v>
      </c>
      <c r="D1444" s="177">
        <f>IF(OR(COUNTIF($B$2:$B1443,Input!$F1460)&lt;1,COUNTIF($O$2:$O1443,Input!$C1460)&lt;1),Input!H1460,0)</f>
        <v>0</v>
      </c>
      <c r="E1444" s="177">
        <f>IF(OR(COUNTIF($B$2:$B1443,Input!$F1460)&lt;1,COUNTIF($O$2:$O1443,Input!$C1460)&lt;1),Input!I1460,0)</f>
        <v>0</v>
      </c>
      <c r="F1444" s="177">
        <f>IF(OR(COUNTIF($B$2:$B1443,Input!$F1460)&lt;1,COUNTIF($O$2:$O1443,Input!$C1460)&lt;1),Input!J1460,0)</f>
        <v>0</v>
      </c>
      <c r="G1444" s="177">
        <f>IF(OR(COUNTIF($B$2:$B1443,Input!$F1460)&lt;1,COUNTIF($O$2:$O1443,Input!$C1460)&lt;1),Input!K1460,0)</f>
        <v>0</v>
      </c>
      <c r="H1444" s="177">
        <f>IF(OR(COUNTIF($B$2:$B1443,Input!$F1460)&lt;1,COUNTIF($O$2:$O1443,Input!$C1460)&lt;1),Input!L1460,0)</f>
        <v>0</v>
      </c>
      <c r="I1444" s="177">
        <f>IF(OR(COUNTIF($B$2:$B1443,Input!$F1460)&lt;1,COUNTIF($O$2:$O1443,Input!$C1460)&lt;1),Input!M1460,0)</f>
        <v>0</v>
      </c>
      <c r="J1444" s="177">
        <f>IF(OR(COUNTIF($B$2:$B1443,Input!$F1460)&lt;1,COUNTIF($O$2:$O1443,Input!$C1460)&lt;1),Input!N1460,0)</f>
        <v>0</v>
      </c>
      <c r="K1444" s="177">
        <f>IF(OR(COUNTIF($B$2:$B1443,Input!$F1460)&lt;1,COUNTIF($O$2:$O1443,Input!$C1460)&lt;1),Input!O1460,0)</f>
        <v>0</v>
      </c>
      <c r="L1444" s="177">
        <f>IF(OR(COUNTIF($B$2:$B1443,Input!$F1460)&lt;1,COUNTIF($O$2:$O1443,Input!$C1460)&lt;1),Input!P1460,0)</f>
        <v>0</v>
      </c>
      <c r="M1444" s="129" t="str">
        <f t="shared" si="192"/>
        <v/>
      </c>
      <c r="N1444" s="161">
        <f t="shared" si="190"/>
        <v>0</v>
      </c>
      <c r="O1444" s="168">
        <f>Input!C1460</f>
        <v>0</v>
      </c>
      <c r="P1444" s="168"/>
      <c r="R1444" s="131">
        <f t="shared" si="191"/>
        <v>0</v>
      </c>
      <c r="S1444" s="133" t="str">
        <f t="shared" si="193"/>
        <v xml:space="preserve"> </v>
      </c>
      <c r="T1444" s="133"/>
      <c r="U1444" s="132" t="str">
        <f>_xlfn.IFNA(IF($D1444=0,LOOKUP($F1444,{0.1,0.2,0.3,0.4,0.5,0.6,0.7,0.8,0.9,1},{22,34,46,58,70,82,94,106,118,130}),""),"")</f>
        <v/>
      </c>
      <c r="V1444" s="132" t="str">
        <f>_xlfn.IFNA(IF($D1444=1,LOOKUP($F1444,{0.1,0.2,0.3,0.4,0.5,0.6,0.7,0.8,0.9,1},{23,35,47,59,71,83,95,107,119,131}),""),"")</f>
        <v/>
      </c>
      <c r="W1444" s="132" t="str">
        <f>_xlfn.IFNA(IF($D1444=2,LOOKUP($F1444,{0.1,0.2,0.3,0.4,0.5,0.6,0.7,0.8,0.9,1},{24,36,48,60,72,84,96,108,120,132}),""),"")</f>
        <v/>
      </c>
      <c r="X1444" s="132" t="str">
        <f>_xlfn.IFNA(IF($D1444=3,LOOKUP($F1444,{0.1,0.2,0.3,0.4,0.5,0.6,0.7,0.8,0.9,1},{25,37,49,61,73,85,97,109,121,133}),""),"")</f>
        <v/>
      </c>
      <c r="Y1444" s="132" t="str">
        <f>_xlfn.IFNA(IF($D1444=4,LOOKUP($F1444,{0.1,0.2,0.3,0.4,0.5,0.6,0.7,0.8,0.9,1},{26,38,50,62,74,86,98,110,122,134}),""),"")</f>
        <v/>
      </c>
      <c r="Z1444" s="132" t="str">
        <f>_xlfn.IFNA(IF($D1444=5,LOOKUP($F1444,{0.1,0.2,0.3,0.4,0.5,0.6,0.7,0.8,0.9,1},{27,39,51,63,75,87,99,111,123,135}),""),"")</f>
        <v/>
      </c>
      <c r="AA1444" s="132">
        <f t="shared" si="194"/>
        <v>0</v>
      </c>
      <c r="AB1444" s="132" t="str">
        <f t="shared" si="195"/>
        <v>00</v>
      </c>
      <c r="AC1444" s="82" t="e">
        <f>VLOOKUP(AB1444,'AMI Ref'!T:U,2,FALSE)</f>
        <v>#N/A</v>
      </c>
      <c r="AD1444" s="124"/>
      <c r="AE1444" s="81" t="str">
        <f>_xlfn.IFNA(IF($D1444=0,IF($J1444="Not Paid by Tenant",0,INDEX('AMI Ref'!$K$5:$N$5,MATCH($J1444,{"Oil","Gas","Electric - Other","ELECTRIC - HEAT PUMP"},0))),0),"")</f>
        <v/>
      </c>
      <c r="AF1444" s="81">
        <f>_xlfn.IFNA(IF($D1444=1,IF($J1444="Not Paid by Tenant",0,INDEX('AMI Ref'!$K$6:$N$6,MATCH($J1444,{"Oil","Gas","Electric - Other","ELECTRIC - HEAT PUMP"},0))),0),"")</f>
        <v>0</v>
      </c>
      <c r="AG1444" s="81">
        <f>_xlfn.IFNA(IF($D1444=2,IF($J1444="Not Paid by Tenant",0,INDEX('AMI Ref'!$K$7:$N$7,MATCH($J1444,{"Oil","Gas","Electric - Other","ELECTRIC - HEAT PUMP"},0))),0),"")</f>
        <v>0</v>
      </c>
      <c r="AH1444" s="81">
        <f>_xlfn.IFNA(IF($D1444=3,IF($J1444="Not Paid by Tenant",0,INDEX('AMI Ref'!$K$8:$N$8,MATCH($J1444,{"Oil","Gas","Electric - Other","ELECTRIC - HEAT PUMP"},0))),0),"")</f>
        <v>0</v>
      </c>
      <c r="AI1444" s="81">
        <f>_xlfn.IFNA(IF($D1444=4,IF($J1444="Not Paid by Tenant",0,INDEX('AMI Ref'!$K$9:$N$9,MATCH($J1444,{"Oil","Gas","Electric - Other","ELECTRIC - HEAT PUMP"},0))),0),"")</f>
        <v>0</v>
      </c>
      <c r="AJ1444" s="81">
        <f>_xlfn.IFNA(IF($D1444=5,IF($J1444="Not Paid by Tenant",0,INDEX('AMI Ref'!$K$10:$N$10,MATCH($J1444,{"Oil","Gas","Electric - Other","ELECTRIC - HEAT PUMP"},0))),0),"")</f>
        <v>0</v>
      </c>
      <c r="AK1444" s="128"/>
      <c r="AL1444" s="81" t="str">
        <f>_xlfn.IFNA(IF($D1444=0,IF($K1444="Not Paid by Tenant",0,INDEX('AMI Ref'!$O$5:$R$5,MATCH($K1444,{"Oil","Gas","Electric - Other","Electric ccASHP - split"},0))),0),"")</f>
        <v/>
      </c>
      <c r="AM1444" s="81">
        <f>_xlfn.IFNA(IF($D1444=1,IF($K1444="Not Paid by Tenant",0,INDEX('AMI Ref'!$O$6:$R$6,MATCH($K1444,{"Oil","Gas","Electric - Other","Electric ccASHP - split"},0))),0),"")</f>
        <v>0</v>
      </c>
      <c r="AN1444" s="81">
        <f>_xlfn.IFNA(IF($D1444=2,IF($K1444="Not Paid by Tenant",0,INDEX('AMI Ref'!$O$7:$R$7,MATCH($K1444,{"Oil","Gas","Electric - Other","Electric ccASHP - split"},0))),0),"")</f>
        <v>0</v>
      </c>
      <c r="AO1444" s="81">
        <f>_xlfn.IFNA(IF($D1444=3,IF($K1444="Not Paid by Tenant",0,INDEX('AMI Ref'!$O$8:$R$8,MATCH($K1444,{"Oil","Gas","Electric - Other","Electric ccASHP - split"},0))),0),"")</f>
        <v>0</v>
      </c>
      <c r="AP1444" s="81">
        <f>_xlfn.IFNA(IF($D1444=4,IF($K1444="Not Paid by Tenant",0,INDEX('AMI Ref'!$O$9:$R$9,MATCH($K1444,{"Oil","Gas","Electric - Other","Electric ccASHP - split"},0))),0),"")</f>
        <v>0</v>
      </c>
      <c r="AQ1444" s="81">
        <f>_xlfn.IFNA(IF($D1444=5,IF($K1444="Not Paid by Tenant",0,INDEX('AMI Ref'!$O$10:$R$10,MATCH($K1444,{"Oil","Gas","Electric - Other","Electric ccASHP - split"},0))),0),"")</f>
        <v>0</v>
      </c>
      <c r="AR1444" s="124">
        <f t="shared" si="196"/>
        <v>0</v>
      </c>
      <c r="AS1444" s="123" t="e">
        <f t="shared" si="197"/>
        <v>#N/A</v>
      </c>
    </row>
    <row r="1445" spans="1:45" x14ac:dyDescent="0.2">
      <c r="A1445" s="130">
        <v>1443</v>
      </c>
      <c r="B1445" s="177">
        <f>IF(OR(COUNTIF($B$2:$B1444,Input!$F1461)&lt;1,COUNTIF($O$2:$O1444,Input!$C1461)&lt;1),Input!F1461,0)</f>
        <v>0</v>
      </c>
      <c r="C1445" s="177">
        <f>IF(OR(COUNTIF($B$2:$B1444,Input!$F1461)&lt;1,COUNTIF($O$2:$O1444,Input!$C1461)&lt;1),Input!G1461,0)</f>
        <v>0</v>
      </c>
      <c r="D1445" s="177">
        <f>IF(OR(COUNTIF($B$2:$B1444,Input!$F1461)&lt;1,COUNTIF($O$2:$O1444,Input!$C1461)&lt;1),Input!H1461,0)</f>
        <v>0</v>
      </c>
      <c r="E1445" s="177">
        <f>IF(OR(COUNTIF($B$2:$B1444,Input!$F1461)&lt;1,COUNTIF($O$2:$O1444,Input!$C1461)&lt;1),Input!I1461,0)</f>
        <v>0</v>
      </c>
      <c r="F1445" s="177">
        <f>IF(OR(COUNTIF($B$2:$B1444,Input!$F1461)&lt;1,COUNTIF($O$2:$O1444,Input!$C1461)&lt;1),Input!J1461,0)</f>
        <v>0</v>
      </c>
      <c r="G1445" s="177">
        <f>IF(OR(COUNTIF($B$2:$B1444,Input!$F1461)&lt;1,COUNTIF($O$2:$O1444,Input!$C1461)&lt;1),Input!K1461,0)</f>
        <v>0</v>
      </c>
      <c r="H1445" s="177">
        <f>IF(OR(COUNTIF($B$2:$B1444,Input!$F1461)&lt;1,COUNTIF($O$2:$O1444,Input!$C1461)&lt;1),Input!L1461,0)</f>
        <v>0</v>
      </c>
      <c r="I1445" s="177">
        <f>IF(OR(COUNTIF($B$2:$B1444,Input!$F1461)&lt;1,COUNTIF($O$2:$O1444,Input!$C1461)&lt;1),Input!M1461,0)</f>
        <v>0</v>
      </c>
      <c r="J1445" s="177">
        <f>IF(OR(COUNTIF($B$2:$B1444,Input!$F1461)&lt;1,COUNTIF($O$2:$O1444,Input!$C1461)&lt;1),Input!N1461,0)</f>
        <v>0</v>
      </c>
      <c r="K1445" s="177">
        <f>IF(OR(COUNTIF($B$2:$B1444,Input!$F1461)&lt;1,COUNTIF($O$2:$O1444,Input!$C1461)&lt;1),Input!O1461,0)</f>
        <v>0</v>
      </c>
      <c r="L1445" s="177">
        <f>IF(OR(COUNTIF($B$2:$B1444,Input!$F1461)&lt;1,COUNTIF($O$2:$O1444,Input!$C1461)&lt;1),Input!P1461,0)</f>
        <v>0</v>
      </c>
      <c r="M1445" s="129" t="str">
        <f t="shared" si="192"/>
        <v/>
      </c>
      <c r="N1445" s="161">
        <f t="shared" si="190"/>
        <v>0</v>
      </c>
      <c r="O1445" s="168">
        <f>Input!C1461</f>
        <v>0</v>
      </c>
      <c r="P1445" s="168"/>
      <c r="R1445" s="131">
        <f t="shared" si="191"/>
        <v>0</v>
      </c>
      <c r="S1445" s="133" t="str">
        <f t="shared" si="193"/>
        <v xml:space="preserve"> </v>
      </c>
      <c r="T1445" s="133"/>
      <c r="U1445" s="132" t="str">
        <f>_xlfn.IFNA(IF($D1445=0,LOOKUP($F1445,{0.1,0.2,0.3,0.4,0.5,0.6,0.7,0.8,0.9,1},{22,34,46,58,70,82,94,106,118,130}),""),"")</f>
        <v/>
      </c>
      <c r="V1445" s="132" t="str">
        <f>_xlfn.IFNA(IF($D1445=1,LOOKUP($F1445,{0.1,0.2,0.3,0.4,0.5,0.6,0.7,0.8,0.9,1},{23,35,47,59,71,83,95,107,119,131}),""),"")</f>
        <v/>
      </c>
      <c r="W1445" s="132" t="str">
        <f>_xlfn.IFNA(IF($D1445=2,LOOKUP($F1445,{0.1,0.2,0.3,0.4,0.5,0.6,0.7,0.8,0.9,1},{24,36,48,60,72,84,96,108,120,132}),""),"")</f>
        <v/>
      </c>
      <c r="X1445" s="132" t="str">
        <f>_xlfn.IFNA(IF($D1445=3,LOOKUP($F1445,{0.1,0.2,0.3,0.4,0.5,0.6,0.7,0.8,0.9,1},{25,37,49,61,73,85,97,109,121,133}),""),"")</f>
        <v/>
      </c>
      <c r="Y1445" s="132" t="str">
        <f>_xlfn.IFNA(IF($D1445=4,LOOKUP($F1445,{0.1,0.2,0.3,0.4,0.5,0.6,0.7,0.8,0.9,1},{26,38,50,62,74,86,98,110,122,134}),""),"")</f>
        <v/>
      </c>
      <c r="Z1445" s="132" t="str">
        <f>_xlfn.IFNA(IF($D1445=5,LOOKUP($F1445,{0.1,0.2,0.3,0.4,0.5,0.6,0.7,0.8,0.9,1},{27,39,51,63,75,87,99,111,123,135}),""),"")</f>
        <v/>
      </c>
      <c r="AA1445" s="132">
        <f t="shared" si="194"/>
        <v>0</v>
      </c>
      <c r="AB1445" s="132" t="str">
        <f t="shared" si="195"/>
        <v>00</v>
      </c>
      <c r="AC1445" s="82" t="e">
        <f>VLOOKUP(AB1445,'AMI Ref'!T:U,2,FALSE)</f>
        <v>#N/A</v>
      </c>
      <c r="AD1445" s="124"/>
      <c r="AE1445" s="81" t="str">
        <f>_xlfn.IFNA(IF($D1445=0,IF($J1445="Not Paid by Tenant",0,INDEX('AMI Ref'!$K$5:$N$5,MATCH($J1445,{"Oil","Gas","Electric - Other","ELECTRIC - HEAT PUMP"},0))),0),"")</f>
        <v/>
      </c>
      <c r="AF1445" s="81">
        <f>_xlfn.IFNA(IF($D1445=1,IF($J1445="Not Paid by Tenant",0,INDEX('AMI Ref'!$K$6:$N$6,MATCH($J1445,{"Oil","Gas","Electric - Other","ELECTRIC - HEAT PUMP"},0))),0),"")</f>
        <v>0</v>
      </c>
      <c r="AG1445" s="81">
        <f>_xlfn.IFNA(IF($D1445=2,IF($J1445="Not Paid by Tenant",0,INDEX('AMI Ref'!$K$7:$N$7,MATCH($J1445,{"Oil","Gas","Electric - Other","ELECTRIC - HEAT PUMP"},0))),0),"")</f>
        <v>0</v>
      </c>
      <c r="AH1445" s="81">
        <f>_xlfn.IFNA(IF($D1445=3,IF($J1445="Not Paid by Tenant",0,INDEX('AMI Ref'!$K$8:$N$8,MATCH($J1445,{"Oil","Gas","Electric - Other","ELECTRIC - HEAT PUMP"},0))),0),"")</f>
        <v>0</v>
      </c>
      <c r="AI1445" s="81">
        <f>_xlfn.IFNA(IF($D1445=4,IF($J1445="Not Paid by Tenant",0,INDEX('AMI Ref'!$K$9:$N$9,MATCH($J1445,{"Oil","Gas","Electric - Other","ELECTRIC - HEAT PUMP"},0))),0),"")</f>
        <v>0</v>
      </c>
      <c r="AJ1445" s="81">
        <f>_xlfn.IFNA(IF($D1445=5,IF($J1445="Not Paid by Tenant",0,INDEX('AMI Ref'!$K$10:$N$10,MATCH($J1445,{"Oil","Gas","Electric - Other","ELECTRIC - HEAT PUMP"},0))),0),"")</f>
        <v>0</v>
      </c>
      <c r="AK1445" s="128"/>
      <c r="AL1445" s="81" t="str">
        <f>_xlfn.IFNA(IF($D1445=0,IF($K1445="Not Paid by Tenant",0,INDEX('AMI Ref'!$O$5:$R$5,MATCH($K1445,{"Oil","Gas","Electric - Other","Electric ccASHP - split"},0))),0),"")</f>
        <v/>
      </c>
      <c r="AM1445" s="81">
        <f>_xlfn.IFNA(IF($D1445=1,IF($K1445="Not Paid by Tenant",0,INDEX('AMI Ref'!$O$6:$R$6,MATCH($K1445,{"Oil","Gas","Electric - Other","Electric ccASHP - split"},0))),0),"")</f>
        <v>0</v>
      </c>
      <c r="AN1445" s="81">
        <f>_xlfn.IFNA(IF($D1445=2,IF($K1445="Not Paid by Tenant",0,INDEX('AMI Ref'!$O$7:$R$7,MATCH($K1445,{"Oil","Gas","Electric - Other","Electric ccASHP - split"},0))),0),"")</f>
        <v>0</v>
      </c>
      <c r="AO1445" s="81">
        <f>_xlfn.IFNA(IF($D1445=3,IF($K1445="Not Paid by Tenant",0,INDEX('AMI Ref'!$O$8:$R$8,MATCH($K1445,{"Oil","Gas","Electric - Other","Electric ccASHP - split"},0))),0),"")</f>
        <v>0</v>
      </c>
      <c r="AP1445" s="81">
        <f>_xlfn.IFNA(IF($D1445=4,IF($K1445="Not Paid by Tenant",0,INDEX('AMI Ref'!$O$9:$R$9,MATCH($K1445,{"Oil","Gas","Electric - Other","Electric ccASHP - split"},0))),0),"")</f>
        <v>0</v>
      </c>
      <c r="AQ1445" s="81">
        <f>_xlfn.IFNA(IF($D1445=5,IF($K1445="Not Paid by Tenant",0,INDEX('AMI Ref'!$O$10:$R$10,MATCH($K1445,{"Oil","Gas","Electric - Other","Electric ccASHP - split"},0))),0),"")</f>
        <v>0</v>
      </c>
      <c r="AR1445" s="124">
        <f t="shared" si="196"/>
        <v>0</v>
      </c>
      <c r="AS1445" s="123" t="e">
        <f t="shared" si="197"/>
        <v>#N/A</v>
      </c>
    </row>
    <row r="1446" spans="1:45" x14ac:dyDescent="0.2">
      <c r="A1446" s="130">
        <v>1444</v>
      </c>
      <c r="B1446" s="177">
        <f>IF(OR(COUNTIF($B$2:$B1445,Input!$F1462)&lt;1,COUNTIF($O$2:$O1445,Input!$C1462)&lt;1),Input!F1462,0)</f>
        <v>0</v>
      </c>
      <c r="C1446" s="177">
        <f>IF(OR(COUNTIF($B$2:$B1445,Input!$F1462)&lt;1,COUNTIF($O$2:$O1445,Input!$C1462)&lt;1),Input!G1462,0)</f>
        <v>0</v>
      </c>
      <c r="D1446" s="177">
        <f>IF(OR(COUNTIF($B$2:$B1445,Input!$F1462)&lt;1,COUNTIF($O$2:$O1445,Input!$C1462)&lt;1),Input!H1462,0)</f>
        <v>0</v>
      </c>
      <c r="E1446" s="177">
        <f>IF(OR(COUNTIF($B$2:$B1445,Input!$F1462)&lt;1,COUNTIF($O$2:$O1445,Input!$C1462)&lt;1),Input!I1462,0)</f>
        <v>0</v>
      </c>
      <c r="F1446" s="177">
        <f>IF(OR(COUNTIF($B$2:$B1445,Input!$F1462)&lt;1,COUNTIF($O$2:$O1445,Input!$C1462)&lt;1),Input!J1462,0)</f>
        <v>0</v>
      </c>
      <c r="G1446" s="177">
        <f>IF(OR(COUNTIF($B$2:$B1445,Input!$F1462)&lt;1,COUNTIF($O$2:$O1445,Input!$C1462)&lt;1),Input!K1462,0)</f>
        <v>0</v>
      </c>
      <c r="H1446" s="177">
        <f>IF(OR(COUNTIF($B$2:$B1445,Input!$F1462)&lt;1,COUNTIF($O$2:$O1445,Input!$C1462)&lt;1),Input!L1462,0)</f>
        <v>0</v>
      </c>
      <c r="I1446" s="177">
        <f>IF(OR(COUNTIF($B$2:$B1445,Input!$F1462)&lt;1,COUNTIF($O$2:$O1445,Input!$C1462)&lt;1),Input!M1462,0)</f>
        <v>0</v>
      </c>
      <c r="J1446" s="177">
        <f>IF(OR(COUNTIF($B$2:$B1445,Input!$F1462)&lt;1,COUNTIF($O$2:$O1445,Input!$C1462)&lt;1),Input!N1462,0)</f>
        <v>0</v>
      </c>
      <c r="K1446" s="177">
        <f>IF(OR(COUNTIF($B$2:$B1445,Input!$F1462)&lt;1,COUNTIF($O$2:$O1445,Input!$C1462)&lt;1),Input!O1462,0)</f>
        <v>0</v>
      </c>
      <c r="L1446" s="177">
        <f>IF(OR(COUNTIF($B$2:$B1445,Input!$F1462)&lt;1,COUNTIF($O$2:$O1445,Input!$C1462)&lt;1),Input!P1462,0)</f>
        <v>0</v>
      </c>
      <c r="M1446" s="129" t="str">
        <f t="shared" si="192"/>
        <v/>
      </c>
      <c r="N1446" s="161">
        <f t="shared" si="190"/>
        <v>0</v>
      </c>
      <c r="O1446" s="168">
        <f>Input!C1462</f>
        <v>0</v>
      </c>
      <c r="P1446" s="168"/>
      <c r="R1446" s="131">
        <f t="shared" si="191"/>
        <v>0</v>
      </c>
      <c r="S1446" s="133" t="str">
        <f t="shared" si="193"/>
        <v xml:space="preserve"> </v>
      </c>
      <c r="T1446" s="133"/>
      <c r="U1446" s="132" t="str">
        <f>_xlfn.IFNA(IF($D1446=0,LOOKUP($F1446,{0.1,0.2,0.3,0.4,0.5,0.6,0.7,0.8,0.9,1},{22,34,46,58,70,82,94,106,118,130}),""),"")</f>
        <v/>
      </c>
      <c r="V1446" s="132" t="str">
        <f>_xlfn.IFNA(IF($D1446=1,LOOKUP($F1446,{0.1,0.2,0.3,0.4,0.5,0.6,0.7,0.8,0.9,1},{23,35,47,59,71,83,95,107,119,131}),""),"")</f>
        <v/>
      </c>
      <c r="W1446" s="132" t="str">
        <f>_xlfn.IFNA(IF($D1446=2,LOOKUP($F1446,{0.1,0.2,0.3,0.4,0.5,0.6,0.7,0.8,0.9,1},{24,36,48,60,72,84,96,108,120,132}),""),"")</f>
        <v/>
      </c>
      <c r="X1446" s="132" t="str">
        <f>_xlfn.IFNA(IF($D1446=3,LOOKUP($F1446,{0.1,0.2,0.3,0.4,0.5,0.6,0.7,0.8,0.9,1},{25,37,49,61,73,85,97,109,121,133}),""),"")</f>
        <v/>
      </c>
      <c r="Y1446" s="132" t="str">
        <f>_xlfn.IFNA(IF($D1446=4,LOOKUP($F1446,{0.1,0.2,0.3,0.4,0.5,0.6,0.7,0.8,0.9,1},{26,38,50,62,74,86,98,110,122,134}),""),"")</f>
        <v/>
      </c>
      <c r="Z1446" s="132" t="str">
        <f>_xlfn.IFNA(IF($D1446=5,LOOKUP($F1446,{0.1,0.2,0.3,0.4,0.5,0.6,0.7,0.8,0.9,1},{27,39,51,63,75,87,99,111,123,135}),""),"")</f>
        <v/>
      </c>
      <c r="AA1446" s="132">
        <f t="shared" si="194"/>
        <v>0</v>
      </c>
      <c r="AB1446" s="132" t="str">
        <f t="shared" si="195"/>
        <v>00</v>
      </c>
      <c r="AC1446" s="82" t="e">
        <f>VLOOKUP(AB1446,'AMI Ref'!T:U,2,FALSE)</f>
        <v>#N/A</v>
      </c>
      <c r="AD1446" s="124"/>
      <c r="AE1446" s="81" t="str">
        <f>_xlfn.IFNA(IF($D1446=0,IF($J1446="Not Paid by Tenant",0,INDEX('AMI Ref'!$K$5:$N$5,MATCH($J1446,{"Oil","Gas","Electric - Other","ELECTRIC - HEAT PUMP"},0))),0),"")</f>
        <v/>
      </c>
      <c r="AF1446" s="81">
        <f>_xlfn.IFNA(IF($D1446=1,IF($J1446="Not Paid by Tenant",0,INDEX('AMI Ref'!$K$6:$N$6,MATCH($J1446,{"Oil","Gas","Electric - Other","ELECTRIC - HEAT PUMP"},0))),0),"")</f>
        <v>0</v>
      </c>
      <c r="AG1446" s="81">
        <f>_xlfn.IFNA(IF($D1446=2,IF($J1446="Not Paid by Tenant",0,INDEX('AMI Ref'!$K$7:$N$7,MATCH($J1446,{"Oil","Gas","Electric - Other","ELECTRIC - HEAT PUMP"},0))),0),"")</f>
        <v>0</v>
      </c>
      <c r="AH1446" s="81">
        <f>_xlfn.IFNA(IF($D1446=3,IF($J1446="Not Paid by Tenant",0,INDEX('AMI Ref'!$K$8:$N$8,MATCH($J1446,{"Oil","Gas","Electric - Other","ELECTRIC - HEAT PUMP"},0))),0),"")</f>
        <v>0</v>
      </c>
      <c r="AI1446" s="81">
        <f>_xlfn.IFNA(IF($D1446=4,IF($J1446="Not Paid by Tenant",0,INDEX('AMI Ref'!$K$9:$N$9,MATCH($J1446,{"Oil","Gas","Electric - Other","ELECTRIC - HEAT PUMP"},0))),0),"")</f>
        <v>0</v>
      </c>
      <c r="AJ1446" s="81">
        <f>_xlfn.IFNA(IF($D1446=5,IF($J1446="Not Paid by Tenant",0,INDEX('AMI Ref'!$K$10:$N$10,MATCH($J1446,{"Oil","Gas","Electric - Other","ELECTRIC - HEAT PUMP"},0))),0),"")</f>
        <v>0</v>
      </c>
      <c r="AK1446" s="128"/>
      <c r="AL1446" s="81" t="str">
        <f>_xlfn.IFNA(IF($D1446=0,IF($K1446="Not Paid by Tenant",0,INDEX('AMI Ref'!$O$5:$R$5,MATCH($K1446,{"Oil","Gas","Electric - Other","Electric ccASHP - split"},0))),0),"")</f>
        <v/>
      </c>
      <c r="AM1446" s="81">
        <f>_xlfn.IFNA(IF($D1446=1,IF($K1446="Not Paid by Tenant",0,INDEX('AMI Ref'!$O$6:$R$6,MATCH($K1446,{"Oil","Gas","Electric - Other","Electric ccASHP - split"},0))),0),"")</f>
        <v>0</v>
      </c>
      <c r="AN1446" s="81">
        <f>_xlfn.IFNA(IF($D1446=2,IF($K1446="Not Paid by Tenant",0,INDEX('AMI Ref'!$O$7:$R$7,MATCH($K1446,{"Oil","Gas","Electric - Other","Electric ccASHP - split"},0))),0),"")</f>
        <v>0</v>
      </c>
      <c r="AO1446" s="81">
        <f>_xlfn.IFNA(IF($D1446=3,IF($K1446="Not Paid by Tenant",0,INDEX('AMI Ref'!$O$8:$R$8,MATCH($K1446,{"Oil","Gas","Electric - Other","Electric ccASHP - split"},0))),0),"")</f>
        <v>0</v>
      </c>
      <c r="AP1446" s="81">
        <f>_xlfn.IFNA(IF($D1446=4,IF($K1446="Not Paid by Tenant",0,INDEX('AMI Ref'!$O$9:$R$9,MATCH($K1446,{"Oil","Gas","Electric - Other","Electric ccASHP - split"},0))),0),"")</f>
        <v>0</v>
      </c>
      <c r="AQ1446" s="81">
        <f>_xlfn.IFNA(IF($D1446=5,IF($K1446="Not Paid by Tenant",0,INDEX('AMI Ref'!$O$10:$R$10,MATCH($K1446,{"Oil","Gas","Electric - Other","Electric ccASHP - split"},0))),0),"")</f>
        <v>0</v>
      </c>
      <c r="AR1446" s="124">
        <f t="shared" si="196"/>
        <v>0</v>
      </c>
      <c r="AS1446" s="123" t="e">
        <f t="shared" si="197"/>
        <v>#N/A</v>
      </c>
    </row>
    <row r="1447" spans="1:45" x14ac:dyDescent="0.2">
      <c r="A1447" s="130">
        <v>1445</v>
      </c>
      <c r="B1447" s="177">
        <f>IF(OR(COUNTIF($B$2:$B1446,Input!$F1463)&lt;1,COUNTIF($O$2:$O1446,Input!$C1463)&lt;1),Input!F1463,0)</f>
        <v>0</v>
      </c>
      <c r="C1447" s="177">
        <f>IF(OR(COUNTIF($B$2:$B1446,Input!$F1463)&lt;1,COUNTIF($O$2:$O1446,Input!$C1463)&lt;1),Input!G1463,0)</f>
        <v>0</v>
      </c>
      <c r="D1447" s="177">
        <f>IF(OR(COUNTIF($B$2:$B1446,Input!$F1463)&lt;1,COUNTIF($O$2:$O1446,Input!$C1463)&lt;1),Input!H1463,0)</f>
        <v>0</v>
      </c>
      <c r="E1447" s="177">
        <f>IF(OR(COUNTIF($B$2:$B1446,Input!$F1463)&lt;1,COUNTIF($O$2:$O1446,Input!$C1463)&lt;1),Input!I1463,0)</f>
        <v>0</v>
      </c>
      <c r="F1447" s="177">
        <f>IF(OR(COUNTIF($B$2:$B1446,Input!$F1463)&lt;1,COUNTIF($O$2:$O1446,Input!$C1463)&lt;1),Input!J1463,0)</f>
        <v>0</v>
      </c>
      <c r="G1447" s="177">
        <f>IF(OR(COUNTIF($B$2:$B1446,Input!$F1463)&lt;1,COUNTIF($O$2:$O1446,Input!$C1463)&lt;1),Input!K1463,0)</f>
        <v>0</v>
      </c>
      <c r="H1447" s="177">
        <f>IF(OR(COUNTIF($B$2:$B1446,Input!$F1463)&lt;1,COUNTIF($O$2:$O1446,Input!$C1463)&lt;1),Input!L1463,0)</f>
        <v>0</v>
      </c>
      <c r="I1447" s="177">
        <f>IF(OR(COUNTIF($B$2:$B1446,Input!$F1463)&lt;1,COUNTIF($O$2:$O1446,Input!$C1463)&lt;1),Input!M1463,0)</f>
        <v>0</v>
      </c>
      <c r="J1447" s="177">
        <f>IF(OR(COUNTIF($B$2:$B1446,Input!$F1463)&lt;1,COUNTIF($O$2:$O1446,Input!$C1463)&lt;1),Input!N1463,0)</f>
        <v>0</v>
      </c>
      <c r="K1447" s="177">
        <f>IF(OR(COUNTIF($B$2:$B1446,Input!$F1463)&lt;1,COUNTIF($O$2:$O1446,Input!$C1463)&lt;1),Input!O1463,0)</f>
        <v>0</v>
      </c>
      <c r="L1447" s="177">
        <f>IF(OR(COUNTIF($B$2:$B1446,Input!$F1463)&lt;1,COUNTIF($O$2:$O1446,Input!$C1463)&lt;1),Input!P1463,0)</f>
        <v>0</v>
      </c>
      <c r="M1447" s="129" t="str">
        <f t="shared" si="192"/>
        <v/>
      </c>
      <c r="N1447" s="161">
        <f t="shared" si="190"/>
        <v>0</v>
      </c>
      <c r="O1447" s="168">
        <f>Input!C1463</f>
        <v>0</v>
      </c>
      <c r="P1447" s="168"/>
      <c r="R1447" s="131">
        <f t="shared" si="191"/>
        <v>0</v>
      </c>
      <c r="S1447" s="133" t="str">
        <f t="shared" si="193"/>
        <v xml:space="preserve"> </v>
      </c>
      <c r="T1447" s="133"/>
      <c r="U1447" s="132" t="str">
        <f>_xlfn.IFNA(IF($D1447=0,LOOKUP($F1447,{0.1,0.2,0.3,0.4,0.5,0.6,0.7,0.8,0.9,1},{22,34,46,58,70,82,94,106,118,130}),""),"")</f>
        <v/>
      </c>
      <c r="V1447" s="132" t="str">
        <f>_xlfn.IFNA(IF($D1447=1,LOOKUP($F1447,{0.1,0.2,0.3,0.4,0.5,0.6,0.7,0.8,0.9,1},{23,35,47,59,71,83,95,107,119,131}),""),"")</f>
        <v/>
      </c>
      <c r="W1447" s="132" t="str">
        <f>_xlfn.IFNA(IF($D1447=2,LOOKUP($F1447,{0.1,0.2,0.3,0.4,0.5,0.6,0.7,0.8,0.9,1},{24,36,48,60,72,84,96,108,120,132}),""),"")</f>
        <v/>
      </c>
      <c r="X1447" s="132" t="str">
        <f>_xlfn.IFNA(IF($D1447=3,LOOKUP($F1447,{0.1,0.2,0.3,0.4,0.5,0.6,0.7,0.8,0.9,1},{25,37,49,61,73,85,97,109,121,133}),""),"")</f>
        <v/>
      </c>
      <c r="Y1447" s="132" t="str">
        <f>_xlfn.IFNA(IF($D1447=4,LOOKUP($F1447,{0.1,0.2,0.3,0.4,0.5,0.6,0.7,0.8,0.9,1},{26,38,50,62,74,86,98,110,122,134}),""),"")</f>
        <v/>
      </c>
      <c r="Z1447" s="132" t="str">
        <f>_xlfn.IFNA(IF($D1447=5,LOOKUP($F1447,{0.1,0.2,0.3,0.4,0.5,0.6,0.7,0.8,0.9,1},{27,39,51,63,75,87,99,111,123,135}),""),"")</f>
        <v/>
      </c>
      <c r="AA1447" s="132">
        <f t="shared" si="194"/>
        <v>0</v>
      </c>
      <c r="AB1447" s="132" t="str">
        <f t="shared" si="195"/>
        <v>00</v>
      </c>
      <c r="AC1447" s="82" t="e">
        <f>VLOOKUP(AB1447,'AMI Ref'!T:U,2,FALSE)</f>
        <v>#N/A</v>
      </c>
      <c r="AD1447" s="124"/>
      <c r="AE1447" s="81" t="str">
        <f>_xlfn.IFNA(IF($D1447=0,IF($J1447="Not Paid by Tenant",0,INDEX('AMI Ref'!$K$5:$N$5,MATCH($J1447,{"Oil","Gas","Electric - Other","ELECTRIC - HEAT PUMP"},0))),0),"")</f>
        <v/>
      </c>
      <c r="AF1447" s="81">
        <f>_xlfn.IFNA(IF($D1447=1,IF($J1447="Not Paid by Tenant",0,INDEX('AMI Ref'!$K$6:$N$6,MATCH($J1447,{"Oil","Gas","Electric - Other","ELECTRIC - HEAT PUMP"},0))),0),"")</f>
        <v>0</v>
      </c>
      <c r="AG1447" s="81">
        <f>_xlfn.IFNA(IF($D1447=2,IF($J1447="Not Paid by Tenant",0,INDEX('AMI Ref'!$K$7:$N$7,MATCH($J1447,{"Oil","Gas","Electric - Other","ELECTRIC - HEAT PUMP"},0))),0),"")</f>
        <v>0</v>
      </c>
      <c r="AH1447" s="81">
        <f>_xlfn.IFNA(IF($D1447=3,IF($J1447="Not Paid by Tenant",0,INDEX('AMI Ref'!$K$8:$N$8,MATCH($J1447,{"Oil","Gas","Electric - Other","ELECTRIC - HEAT PUMP"},0))),0),"")</f>
        <v>0</v>
      </c>
      <c r="AI1447" s="81">
        <f>_xlfn.IFNA(IF($D1447=4,IF($J1447="Not Paid by Tenant",0,INDEX('AMI Ref'!$K$9:$N$9,MATCH($J1447,{"Oil","Gas","Electric - Other","ELECTRIC - HEAT PUMP"},0))),0),"")</f>
        <v>0</v>
      </c>
      <c r="AJ1447" s="81">
        <f>_xlfn.IFNA(IF($D1447=5,IF($J1447="Not Paid by Tenant",0,INDEX('AMI Ref'!$K$10:$N$10,MATCH($J1447,{"Oil","Gas","Electric - Other","ELECTRIC - HEAT PUMP"},0))),0),"")</f>
        <v>0</v>
      </c>
      <c r="AK1447" s="128"/>
      <c r="AL1447" s="81" t="str">
        <f>_xlfn.IFNA(IF($D1447=0,IF($K1447="Not Paid by Tenant",0,INDEX('AMI Ref'!$O$5:$R$5,MATCH($K1447,{"Oil","Gas","Electric - Other","Electric ccASHP - split"},0))),0),"")</f>
        <v/>
      </c>
      <c r="AM1447" s="81">
        <f>_xlfn.IFNA(IF($D1447=1,IF($K1447="Not Paid by Tenant",0,INDEX('AMI Ref'!$O$6:$R$6,MATCH($K1447,{"Oil","Gas","Electric - Other","Electric ccASHP - split"},0))),0),"")</f>
        <v>0</v>
      </c>
      <c r="AN1447" s="81">
        <f>_xlfn.IFNA(IF($D1447=2,IF($K1447="Not Paid by Tenant",0,INDEX('AMI Ref'!$O$7:$R$7,MATCH($K1447,{"Oil","Gas","Electric - Other","Electric ccASHP - split"},0))),0),"")</f>
        <v>0</v>
      </c>
      <c r="AO1447" s="81">
        <f>_xlfn.IFNA(IF($D1447=3,IF($K1447="Not Paid by Tenant",0,INDEX('AMI Ref'!$O$8:$R$8,MATCH($K1447,{"Oil","Gas","Electric - Other","Electric ccASHP - split"},0))),0),"")</f>
        <v>0</v>
      </c>
      <c r="AP1447" s="81">
        <f>_xlfn.IFNA(IF($D1447=4,IF($K1447="Not Paid by Tenant",0,INDEX('AMI Ref'!$O$9:$R$9,MATCH($K1447,{"Oil","Gas","Electric - Other","Electric ccASHP - split"},0))),0),"")</f>
        <v>0</v>
      </c>
      <c r="AQ1447" s="81">
        <f>_xlfn.IFNA(IF($D1447=5,IF($K1447="Not Paid by Tenant",0,INDEX('AMI Ref'!$O$10:$R$10,MATCH($K1447,{"Oil","Gas","Electric - Other","Electric ccASHP - split"},0))),0),"")</f>
        <v>0</v>
      </c>
      <c r="AR1447" s="124">
        <f t="shared" si="196"/>
        <v>0</v>
      </c>
      <c r="AS1447" s="123" t="e">
        <f t="shared" si="197"/>
        <v>#N/A</v>
      </c>
    </row>
    <row r="1448" spans="1:45" x14ac:dyDescent="0.2">
      <c r="A1448" s="130">
        <v>1446</v>
      </c>
      <c r="B1448" s="177">
        <f>IF(OR(COUNTIF($B$2:$B1447,Input!$F1464)&lt;1,COUNTIF($O$2:$O1447,Input!$C1464)&lt;1),Input!F1464,0)</f>
        <v>0</v>
      </c>
      <c r="C1448" s="177">
        <f>IF(OR(COUNTIF($B$2:$B1447,Input!$F1464)&lt;1,COUNTIF($O$2:$O1447,Input!$C1464)&lt;1),Input!G1464,0)</f>
        <v>0</v>
      </c>
      <c r="D1448" s="177">
        <f>IF(OR(COUNTIF($B$2:$B1447,Input!$F1464)&lt;1,COUNTIF($O$2:$O1447,Input!$C1464)&lt;1),Input!H1464,0)</f>
        <v>0</v>
      </c>
      <c r="E1448" s="177">
        <f>IF(OR(COUNTIF($B$2:$B1447,Input!$F1464)&lt;1,COUNTIF($O$2:$O1447,Input!$C1464)&lt;1),Input!I1464,0)</f>
        <v>0</v>
      </c>
      <c r="F1448" s="177">
        <f>IF(OR(COUNTIF($B$2:$B1447,Input!$F1464)&lt;1,COUNTIF($O$2:$O1447,Input!$C1464)&lt;1),Input!J1464,0)</f>
        <v>0</v>
      </c>
      <c r="G1448" s="177">
        <f>IF(OR(COUNTIF($B$2:$B1447,Input!$F1464)&lt;1,COUNTIF($O$2:$O1447,Input!$C1464)&lt;1),Input!K1464,0)</f>
        <v>0</v>
      </c>
      <c r="H1448" s="177">
        <f>IF(OR(COUNTIF($B$2:$B1447,Input!$F1464)&lt;1,COUNTIF($O$2:$O1447,Input!$C1464)&lt;1),Input!L1464,0)</f>
        <v>0</v>
      </c>
      <c r="I1448" s="177">
        <f>IF(OR(COUNTIF($B$2:$B1447,Input!$F1464)&lt;1,COUNTIF($O$2:$O1447,Input!$C1464)&lt;1),Input!M1464,0)</f>
        <v>0</v>
      </c>
      <c r="J1448" s="177">
        <f>IF(OR(COUNTIF($B$2:$B1447,Input!$F1464)&lt;1,COUNTIF($O$2:$O1447,Input!$C1464)&lt;1),Input!N1464,0)</f>
        <v>0</v>
      </c>
      <c r="K1448" s="177">
        <f>IF(OR(COUNTIF($B$2:$B1447,Input!$F1464)&lt;1,COUNTIF($O$2:$O1447,Input!$C1464)&lt;1),Input!O1464,0)</f>
        <v>0</v>
      </c>
      <c r="L1448" s="177">
        <f>IF(OR(COUNTIF($B$2:$B1447,Input!$F1464)&lt;1,COUNTIF($O$2:$O1447,Input!$C1464)&lt;1),Input!P1464,0)</f>
        <v>0</v>
      </c>
      <c r="M1448" s="129" t="str">
        <f t="shared" si="192"/>
        <v/>
      </c>
      <c r="N1448" s="161">
        <f t="shared" si="190"/>
        <v>0</v>
      </c>
      <c r="O1448" s="168">
        <f>Input!C1464</f>
        <v>0</v>
      </c>
      <c r="P1448" s="168"/>
      <c r="R1448" s="131">
        <f t="shared" si="191"/>
        <v>0</v>
      </c>
      <c r="S1448" s="133" t="str">
        <f t="shared" si="193"/>
        <v xml:space="preserve"> </v>
      </c>
      <c r="T1448" s="133"/>
      <c r="U1448" s="132" t="str">
        <f>_xlfn.IFNA(IF($D1448=0,LOOKUP($F1448,{0.1,0.2,0.3,0.4,0.5,0.6,0.7,0.8,0.9,1},{22,34,46,58,70,82,94,106,118,130}),""),"")</f>
        <v/>
      </c>
      <c r="V1448" s="132" t="str">
        <f>_xlfn.IFNA(IF($D1448=1,LOOKUP($F1448,{0.1,0.2,0.3,0.4,0.5,0.6,0.7,0.8,0.9,1},{23,35,47,59,71,83,95,107,119,131}),""),"")</f>
        <v/>
      </c>
      <c r="W1448" s="132" t="str">
        <f>_xlfn.IFNA(IF($D1448=2,LOOKUP($F1448,{0.1,0.2,0.3,0.4,0.5,0.6,0.7,0.8,0.9,1},{24,36,48,60,72,84,96,108,120,132}),""),"")</f>
        <v/>
      </c>
      <c r="X1448" s="132" t="str">
        <f>_xlfn.IFNA(IF($D1448=3,LOOKUP($F1448,{0.1,0.2,0.3,0.4,0.5,0.6,0.7,0.8,0.9,1},{25,37,49,61,73,85,97,109,121,133}),""),"")</f>
        <v/>
      </c>
      <c r="Y1448" s="132" t="str">
        <f>_xlfn.IFNA(IF($D1448=4,LOOKUP($F1448,{0.1,0.2,0.3,0.4,0.5,0.6,0.7,0.8,0.9,1},{26,38,50,62,74,86,98,110,122,134}),""),"")</f>
        <v/>
      </c>
      <c r="Z1448" s="132" t="str">
        <f>_xlfn.IFNA(IF($D1448=5,LOOKUP($F1448,{0.1,0.2,0.3,0.4,0.5,0.6,0.7,0.8,0.9,1},{27,39,51,63,75,87,99,111,123,135}),""),"")</f>
        <v/>
      </c>
      <c r="AA1448" s="132">
        <f t="shared" si="194"/>
        <v>0</v>
      </c>
      <c r="AB1448" s="132" t="str">
        <f t="shared" si="195"/>
        <v>00</v>
      </c>
      <c r="AC1448" s="82" t="e">
        <f>VLOOKUP(AB1448,'AMI Ref'!T:U,2,FALSE)</f>
        <v>#N/A</v>
      </c>
      <c r="AD1448" s="124"/>
      <c r="AE1448" s="81" t="str">
        <f>_xlfn.IFNA(IF($D1448=0,IF($J1448="Not Paid by Tenant",0,INDEX('AMI Ref'!$K$5:$N$5,MATCH($J1448,{"Oil","Gas","Electric - Other","ELECTRIC - HEAT PUMP"},0))),0),"")</f>
        <v/>
      </c>
      <c r="AF1448" s="81">
        <f>_xlfn.IFNA(IF($D1448=1,IF($J1448="Not Paid by Tenant",0,INDEX('AMI Ref'!$K$6:$N$6,MATCH($J1448,{"Oil","Gas","Electric - Other","ELECTRIC - HEAT PUMP"},0))),0),"")</f>
        <v>0</v>
      </c>
      <c r="AG1448" s="81">
        <f>_xlfn.IFNA(IF($D1448=2,IF($J1448="Not Paid by Tenant",0,INDEX('AMI Ref'!$K$7:$N$7,MATCH($J1448,{"Oil","Gas","Electric - Other","ELECTRIC - HEAT PUMP"},0))),0),"")</f>
        <v>0</v>
      </c>
      <c r="AH1448" s="81">
        <f>_xlfn.IFNA(IF($D1448=3,IF($J1448="Not Paid by Tenant",0,INDEX('AMI Ref'!$K$8:$N$8,MATCH($J1448,{"Oil","Gas","Electric - Other","ELECTRIC - HEAT PUMP"},0))),0),"")</f>
        <v>0</v>
      </c>
      <c r="AI1448" s="81">
        <f>_xlfn.IFNA(IF($D1448=4,IF($J1448="Not Paid by Tenant",0,INDEX('AMI Ref'!$K$9:$N$9,MATCH($J1448,{"Oil","Gas","Electric - Other","ELECTRIC - HEAT PUMP"},0))),0),"")</f>
        <v>0</v>
      </c>
      <c r="AJ1448" s="81">
        <f>_xlfn.IFNA(IF($D1448=5,IF($J1448="Not Paid by Tenant",0,INDEX('AMI Ref'!$K$10:$N$10,MATCH($J1448,{"Oil","Gas","Electric - Other","ELECTRIC - HEAT PUMP"},0))),0),"")</f>
        <v>0</v>
      </c>
      <c r="AK1448" s="128"/>
      <c r="AL1448" s="81" t="str">
        <f>_xlfn.IFNA(IF($D1448=0,IF($K1448="Not Paid by Tenant",0,INDEX('AMI Ref'!$O$5:$R$5,MATCH($K1448,{"Oil","Gas","Electric - Other","Electric ccASHP - split"},0))),0),"")</f>
        <v/>
      </c>
      <c r="AM1448" s="81">
        <f>_xlfn.IFNA(IF($D1448=1,IF($K1448="Not Paid by Tenant",0,INDEX('AMI Ref'!$O$6:$R$6,MATCH($K1448,{"Oil","Gas","Electric - Other","Electric ccASHP - split"},0))),0),"")</f>
        <v>0</v>
      </c>
      <c r="AN1448" s="81">
        <f>_xlfn.IFNA(IF($D1448=2,IF($K1448="Not Paid by Tenant",0,INDEX('AMI Ref'!$O$7:$R$7,MATCH($K1448,{"Oil","Gas","Electric - Other","Electric ccASHP - split"},0))),0),"")</f>
        <v>0</v>
      </c>
      <c r="AO1448" s="81">
        <f>_xlfn.IFNA(IF($D1448=3,IF($K1448="Not Paid by Tenant",0,INDEX('AMI Ref'!$O$8:$R$8,MATCH($K1448,{"Oil","Gas","Electric - Other","Electric ccASHP - split"},0))),0),"")</f>
        <v>0</v>
      </c>
      <c r="AP1448" s="81">
        <f>_xlfn.IFNA(IF($D1448=4,IF($K1448="Not Paid by Tenant",0,INDEX('AMI Ref'!$O$9:$R$9,MATCH($K1448,{"Oil","Gas","Electric - Other","Electric ccASHP - split"},0))),0),"")</f>
        <v>0</v>
      </c>
      <c r="AQ1448" s="81">
        <f>_xlfn.IFNA(IF($D1448=5,IF($K1448="Not Paid by Tenant",0,INDEX('AMI Ref'!$O$10:$R$10,MATCH($K1448,{"Oil","Gas","Electric - Other","Electric ccASHP - split"},0))),0),"")</f>
        <v>0</v>
      </c>
      <c r="AR1448" s="124">
        <f t="shared" si="196"/>
        <v>0</v>
      </c>
      <c r="AS1448" s="123" t="e">
        <f t="shared" si="197"/>
        <v>#N/A</v>
      </c>
    </row>
    <row r="1449" spans="1:45" x14ac:dyDescent="0.2">
      <c r="A1449" s="130">
        <v>1447</v>
      </c>
      <c r="B1449" s="177">
        <f>IF(OR(COUNTIF($B$2:$B1448,Input!$F1465)&lt;1,COUNTIF($O$2:$O1448,Input!$C1465)&lt;1),Input!F1465,0)</f>
        <v>0</v>
      </c>
      <c r="C1449" s="177">
        <f>IF(OR(COUNTIF($B$2:$B1448,Input!$F1465)&lt;1,COUNTIF($O$2:$O1448,Input!$C1465)&lt;1),Input!G1465,0)</f>
        <v>0</v>
      </c>
      <c r="D1449" s="177">
        <f>IF(OR(COUNTIF($B$2:$B1448,Input!$F1465)&lt;1,COUNTIF($O$2:$O1448,Input!$C1465)&lt;1),Input!H1465,0)</f>
        <v>0</v>
      </c>
      <c r="E1449" s="177">
        <f>IF(OR(COUNTIF($B$2:$B1448,Input!$F1465)&lt;1,COUNTIF($O$2:$O1448,Input!$C1465)&lt;1),Input!I1465,0)</f>
        <v>0</v>
      </c>
      <c r="F1449" s="177">
        <f>IF(OR(COUNTIF($B$2:$B1448,Input!$F1465)&lt;1,COUNTIF($O$2:$O1448,Input!$C1465)&lt;1),Input!J1465,0)</f>
        <v>0</v>
      </c>
      <c r="G1449" s="177">
        <f>IF(OR(COUNTIF($B$2:$B1448,Input!$F1465)&lt;1,COUNTIF($O$2:$O1448,Input!$C1465)&lt;1),Input!K1465,0)</f>
        <v>0</v>
      </c>
      <c r="H1449" s="177">
        <f>IF(OR(COUNTIF($B$2:$B1448,Input!$F1465)&lt;1,COUNTIF($O$2:$O1448,Input!$C1465)&lt;1),Input!L1465,0)</f>
        <v>0</v>
      </c>
      <c r="I1449" s="177">
        <f>IF(OR(COUNTIF($B$2:$B1448,Input!$F1465)&lt;1,COUNTIF($O$2:$O1448,Input!$C1465)&lt;1),Input!M1465,0)</f>
        <v>0</v>
      </c>
      <c r="J1449" s="177">
        <f>IF(OR(COUNTIF($B$2:$B1448,Input!$F1465)&lt;1,COUNTIF($O$2:$O1448,Input!$C1465)&lt;1),Input!N1465,0)</f>
        <v>0</v>
      </c>
      <c r="K1449" s="177">
        <f>IF(OR(COUNTIF($B$2:$B1448,Input!$F1465)&lt;1,COUNTIF($O$2:$O1448,Input!$C1465)&lt;1),Input!O1465,0)</f>
        <v>0</v>
      </c>
      <c r="L1449" s="177">
        <f>IF(OR(COUNTIF($B$2:$B1448,Input!$F1465)&lt;1,COUNTIF($O$2:$O1448,Input!$C1465)&lt;1),Input!P1465,0)</f>
        <v>0</v>
      </c>
      <c r="M1449" s="129" t="str">
        <f t="shared" si="192"/>
        <v/>
      </c>
      <c r="N1449" s="161">
        <f t="shared" si="190"/>
        <v>0</v>
      </c>
      <c r="O1449" s="168">
        <f>Input!C1465</f>
        <v>0</v>
      </c>
      <c r="P1449" s="168"/>
      <c r="R1449" s="131">
        <f t="shared" si="191"/>
        <v>0</v>
      </c>
      <c r="S1449" s="133" t="str">
        <f t="shared" si="193"/>
        <v xml:space="preserve"> </v>
      </c>
      <c r="T1449" s="133"/>
      <c r="U1449" s="132" t="str">
        <f>_xlfn.IFNA(IF($D1449=0,LOOKUP($F1449,{0.1,0.2,0.3,0.4,0.5,0.6,0.7,0.8,0.9,1},{22,34,46,58,70,82,94,106,118,130}),""),"")</f>
        <v/>
      </c>
      <c r="V1449" s="132" t="str">
        <f>_xlfn.IFNA(IF($D1449=1,LOOKUP($F1449,{0.1,0.2,0.3,0.4,0.5,0.6,0.7,0.8,0.9,1},{23,35,47,59,71,83,95,107,119,131}),""),"")</f>
        <v/>
      </c>
      <c r="W1449" s="132" t="str">
        <f>_xlfn.IFNA(IF($D1449=2,LOOKUP($F1449,{0.1,0.2,0.3,0.4,0.5,0.6,0.7,0.8,0.9,1},{24,36,48,60,72,84,96,108,120,132}),""),"")</f>
        <v/>
      </c>
      <c r="X1449" s="132" t="str">
        <f>_xlfn.IFNA(IF($D1449=3,LOOKUP($F1449,{0.1,0.2,0.3,0.4,0.5,0.6,0.7,0.8,0.9,1},{25,37,49,61,73,85,97,109,121,133}),""),"")</f>
        <v/>
      </c>
      <c r="Y1449" s="132" t="str">
        <f>_xlfn.IFNA(IF($D1449=4,LOOKUP($F1449,{0.1,0.2,0.3,0.4,0.5,0.6,0.7,0.8,0.9,1},{26,38,50,62,74,86,98,110,122,134}),""),"")</f>
        <v/>
      </c>
      <c r="Z1449" s="132" t="str">
        <f>_xlfn.IFNA(IF($D1449=5,LOOKUP($F1449,{0.1,0.2,0.3,0.4,0.5,0.6,0.7,0.8,0.9,1},{27,39,51,63,75,87,99,111,123,135}),""),"")</f>
        <v/>
      </c>
      <c r="AA1449" s="132">
        <f t="shared" si="194"/>
        <v>0</v>
      </c>
      <c r="AB1449" s="132" t="str">
        <f t="shared" si="195"/>
        <v>00</v>
      </c>
      <c r="AC1449" s="82" t="e">
        <f>VLOOKUP(AB1449,'AMI Ref'!T:U,2,FALSE)</f>
        <v>#N/A</v>
      </c>
      <c r="AD1449" s="124"/>
      <c r="AE1449" s="81" t="str">
        <f>_xlfn.IFNA(IF($D1449=0,IF($J1449="Not Paid by Tenant",0,INDEX('AMI Ref'!$K$5:$N$5,MATCH($J1449,{"Oil","Gas","Electric - Other","ELECTRIC - HEAT PUMP"},0))),0),"")</f>
        <v/>
      </c>
      <c r="AF1449" s="81">
        <f>_xlfn.IFNA(IF($D1449=1,IF($J1449="Not Paid by Tenant",0,INDEX('AMI Ref'!$K$6:$N$6,MATCH($J1449,{"Oil","Gas","Electric - Other","ELECTRIC - HEAT PUMP"},0))),0),"")</f>
        <v>0</v>
      </c>
      <c r="AG1449" s="81">
        <f>_xlfn.IFNA(IF($D1449=2,IF($J1449="Not Paid by Tenant",0,INDEX('AMI Ref'!$K$7:$N$7,MATCH($J1449,{"Oil","Gas","Electric - Other","ELECTRIC - HEAT PUMP"},0))),0),"")</f>
        <v>0</v>
      </c>
      <c r="AH1449" s="81">
        <f>_xlfn.IFNA(IF($D1449=3,IF($J1449="Not Paid by Tenant",0,INDEX('AMI Ref'!$K$8:$N$8,MATCH($J1449,{"Oil","Gas","Electric - Other","ELECTRIC - HEAT PUMP"},0))),0),"")</f>
        <v>0</v>
      </c>
      <c r="AI1449" s="81">
        <f>_xlfn.IFNA(IF($D1449=4,IF($J1449="Not Paid by Tenant",0,INDEX('AMI Ref'!$K$9:$N$9,MATCH($J1449,{"Oil","Gas","Electric - Other","ELECTRIC - HEAT PUMP"},0))),0),"")</f>
        <v>0</v>
      </c>
      <c r="AJ1449" s="81">
        <f>_xlfn.IFNA(IF($D1449=5,IF($J1449="Not Paid by Tenant",0,INDEX('AMI Ref'!$K$10:$N$10,MATCH($J1449,{"Oil","Gas","Electric - Other","ELECTRIC - HEAT PUMP"},0))),0),"")</f>
        <v>0</v>
      </c>
      <c r="AK1449" s="128"/>
      <c r="AL1449" s="81" t="str">
        <f>_xlfn.IFNA(IF($D1449=0,IF($K1449="Not Paid by Tenant",0,INDEX('AMI Ref'!$O$5:$R$5,MATCH($K1449,{"Oil","Gas","Electric - Other","Electric ccASHP - split"},0))),0),"")</f>
        <v/>
      </c>
      <c r="AM1449" s="81">
        <f>_xlfn.IFNA(IF($D1449=1,IF($K1449="Not Paid by Tenant",0,INDEX('AMI Ref'!$O$6:$R$6,MATCH($K1449,{"Oil","Gas","Electric - Other","Electric ccASHP - split"},0))),0),"")</f>
        <v>0</v>
      </c>
      <c r="AN1449" s="81">
        <f>_xlfn.IFNA(IF($D1449=2,IF($K1449="Not Paid by Tenant",0,INDEX('AMI Ref'!$O$7:$R$7,MATCH($K1449,{"Oil","Gas","Electric - Other","Electric ccASHP - split"},0))),0),"")</f>
        <v>0</v>
      </c>
      <c r="AO1449" s="81">
        <f>_xlfn.IFNA(IF($D1449=3,IF($K1449="Not Paid by Tenant",0,INDEX('AMI Ref'!$O$8:$R$8,MATCH($K1449,{"Oil","Gas","Electric - Other","Electric ccASHP - split"},0))),0),"")</f>
        <v>0</v>
      </c>
      <c r="AP1449" s="81">
        <f>_xlfn.IFNA(IF($D1449=4,IF($K1449="Not Paid by Tenant",0,INDEX('AMI Ref'!$O$9:$R$9,MATCH($K1449,{"Oil","Gas","Electric - Other","Electric ccASHP - split"},0))),0),"")</f>
        <v>0</v>
      </c>
      <c r="AQ1449" s="81">
        <f>_xlfn.IFNA(IF($D1449=5,IF($K1449="Not Paid by Tenant",0,INDEX('AMI Ref'!$O$10:$R$10,MATCH($K1449,{"Oil","Gas","Electric - Other","Electric ccASHP - split"},0))),0),"")</f>
        <v>0</v>
      </c>
      <c r="AR1449" s="124">
        <f t="shared" si="196"/>
        <v>0</v>
      </c>
      <c r="AS1449" s="123" t="e">
        <f t="shared" si="197"/>
        <v>#N/A</v>
      </c>
    </row>
    <row r="1450" spans="1:45" x14ac:dyDescent="0.2">
      <c r="A1450" s="130">
        <v>1448</v>
      </c>
      <c r="B1450" s="177">
        <f>IF(OR(COUNTIF($B$2:$B1449,Input!$F1466)&lt;1,COUNTIF($O$2:$O1449,Input!$C1466)&lt;1),Input!F1466,0)</f>
        <v>0</v>
      </c>
      <c r="C1450" s="177">
        <f>IF(OR(COUNTIF($B$2:$B1449,Input!$F1466)&lt;1,COUNTIF($O$2:$O1449,Input!$C1466)&lt;1),Input!G1466,0)</f>
        <v>0</v>
      </c>
      <c r="D1450" s="177">
        <f>IF(OR(COUNTIF($B$2:$B1449,Input!$F1466)&lt;1,COUNTIF($O$2:$O1449,Input!$C1466)&lt;1),Input!H1466,0)</f>
        <v>0</v>
      </c>
      <c r="E1450" s="177">
        <f>IF(OR(COUNTIF($B$2:$B1449,Input!$F1466)&lt;1,COUNTIF($O$2:$O1449,Input!$C1466)&lt;1),Input!I1466,0)</f>
        <v>0</v>
      </c>
      <c r="F1450" s="177">
        <f>IF(OR(COUNTIF($B$2:$B1449,Input!$F1466)&lt;1,COUNTIF($O$2:$O1449,Input!$C1466)&lt;1),Input!J1466,0)</f>
        <v>0</v>
      </c>
      <c r="G1450" s="177">
        <f>IF(OR(COUNTIF($B$2:$B1449,Input!$F1466)&lt;1,COUNTIF($O$2:$O1449,Input!$C1466)&lt;1),Input!K1466,0)</f>
        <v>0</v>
      </c>
      <c r="H1450" s="177">
        <f>IF(OR(COUNTIF($B$2:$B1449,Input!$F1466)&lt;1,COUNTIF($O$2:$O1449,Input!$C1466)&lt;1),Input!L1466,0)</f>
        <v>0</v>
      </c>
      <c r="I1450" s="177">
        <f>IF(OR(COUNTIF($B$2:$B1449,Input!$F1466)&lt;1,COUNTIF($O$2:$O1449,Input!$C1466)&lt;1),Input!M1466,0)</f>
        <v>0</v>
      </c>
      <c r="J1450" s="177">
        <f>IF(OR(COUNTIF($B$2:$B1449,Input!$F1466)&lt;1,COUNTIF($O$2:$O1449,Input!$C1466)&lt;1),Input!N1466,0)</f>
        <v>0</v>
      </c>
      <c r="K1450" s="177">
        <f>IF(OR(COUNTIF($B$2:$B1449,Input!$F1466)&lt;1,COUNTIF($O$2:$O1449,Input!$C1466)&lt;1),Input!O1466,0)</f>
        <v>0</v>
      </c>
      <c r="L1450" s="177">
        <f>IF(OR(COUNTIF($B$2:$B1449,Input!$F1466)&lt;1,COUNTIF($O$2:$O1449,Input!$C1466)&lt;1),Input!P1466,0)</f>
        <v>0</v>
      </c>
      <c r="M1450" s="129" t="str">
        <f t="shared" si="192"/>
        <v/>
      </c>
      <c r="N1450" s="161">
        <f t="shared" si="190"/>
        <v>0</v>
      </c>
      <c r="O1450" s="168">
        <f>Input!C1466</f>
        <v>0</v>
      </c>
      <c r="P1450" s="168"/>
      <c r="R1450" s="131">
        <f t="shared" si="191"/>
        <v>0</v>
      </c>
      <c r="S1450" s="133" t="str">
        <f t="shared" si="193"/>
        <v xml:space="preserve"> </v>
      </c>
      <c r="T1450" s="133"/>
      <c r="U1450" s="132" t="str">
        <f>_xlfn.IFNA(IF($D1450=0,LOOKUP($F1450,{0.1,0.2,0.3,0.4,0.5,0.6,0.7,0.8,0.9,1},{22,34,46,58,70,82,94,106,118,130}),""),"")</f>
        <v/>
      </c>
      <c r="V1450" s="132" t="str">
        <f>_xlfn.IFNA(IF($D1450=1,LOOKUP($F1450,{0.1,0.2,0.3,0.4,0.5,0.6,0.7,0.8,0.9,1},{23,35,47,59,71,83,95,107,119,131}),""),"")</f>
        <v/>
      </c>
      <c r="W1450" s="132" t="str">
        <f>_xlfn.IFNA(IF($D1450=2,LOOKUP($F1450,{0.1,0.2,0.3,0.4,0.5,0.6,0.7,0.8,0.9,1},{24,36,48,60,72,84,96,108,120,132}),""),"")</f>
        <v/>
      </c>
      <c r="X1450" s="132" t="str">
        <f>_xlfn.IFNA(IF($D1450=3,LOOKUP($F1450,{0.1,0.2,0.3,0.4,0.5,0.6,0.7,0.8,0.9,1},{25,37,49,61,73,85,97,109,121,133}),""),"")</f>
        <v/>
      </c>
      <c r="Y1450" s="132" t="str">
        <f>_xlfn.IFNA(IF($D1450=4,LOOKUP($F1450,{0.1,0.2,0.3,0.4,0.5,0.6,0.7,0.8,0.9,1},{26,38,50,62,74,86,98,110,122,134}),""),"")</f>
        <v/>
      </c>
      <c r="Z1450" s="132" t="str">
        <f>_xlfn.IFNA(IF($D1450=5,LOOKUP($F1450,{0.1,0.2,0.3,0.4,0.5,0.6,0.7,0.8,0.9,1},{27,39,51,63,75,87,99,111,123,135}),""),"")</f>
        <v/>
      </c>
      <c r="AA1450" s="132">
        <f t="shared" si="194"/>
        <v>0</v>
      </c>
      <c r="AB1450" s="132" t="str">
        <f t="shared" si="195"/>
        <v>00</v>
      </c>
      <c r="AC1450" s="82" t="e">
        <f>VLOOKUP(AB1450,'AMI Ref'!T:U,2,FALSE)</f>
        <v>#N/A</v>
      </c>
      <c r="AD1450" s="124"/>
      <c r="AE1450" s="81" t="str">
        <f>_xlfn.IFNA(IF($D1450=0,IF($J1450="Not Paid by Tenant",0,INDEX('AMI Ref'!$K$5:$N$5,MATCH($J1450,{"Oil","Gas","Electric - Other","ELECTRIC - HEAT PUMP"},0))),0),"")</f>
        <v/>
      </c>
      <c r="AF1450" s="81">
        <f>_xlfn.IFNA(IF($D1450=1,IF($J1450="Not Paid by Tenant",0,INDEX('AMI Ref'!$K$6:$N$6,MATCH($J1450,{"Oil","Gas","Electric - Other","ELECTRIC - HEAT PUMP"},0))),0),"")</f>
        <v>0</v>
      </c>
      <c r="AG1450" s="81">
        <f>_xlfn.IFNA(IF($D1450=2,IF($J1450="Not Paid by Tenant",0,INDEX('AMI Ref'!$K$7:$N$7,MATCH($J1450,{"Oil","Gas","Electric - Other","ELECTRIC - HEAT PUMP"},0))),0),"")</f>
        <v>0</v>
      </c>
      <c r="AH1450" s="81">
        <f>_xlfn.IFNA(IF($D1450=3,IF($J1450="Not Paid by Tenant",0,INDEX('AMI Ref'!$K$8:$N$8,MATCH($J1450,{"Oil","Gas","Electric - Other","ELECTRIC - HEAT PUMP"},0))),0),"")</f>
        <v>0</v>
      </c>
      <c r="AI1450" s="81">
        <f>_xlfn.IFNA(IF($D1450=4,IF($J1450="Not Paid by Tenant",0,INDEX('AMI Ref'!$K$9:$N$9,MATCH($J1450,{"Oil","Gas","Electric - Other","ELECTRIC - HEAT PUMP"},0))),0),"")</f>
        <v>0</v>
      </c>
      <c r="AJ1450" s="81">
        <f>_xlfn.IFNA(IF($D1450=5,IF($J1450="Not Paid by Tenant",0,INDEX('AMI Ref'!$K$10:$N$10,MATCH($J1450,{"Oil","Gas","Electric - Other","ELECTRIC - HEAT PUMP"},0))),0),"")</f>
        <v>0</v>
      </c>
      <c r="AK1450" s="128"/>
      <c r="AL1450" s="81" t="str">
        <f>_xlfn.IFNA(IF($D1450=0,IF($K1450="Not Paid by Tenant",0,INDEX('AMI Ref'!$O$5:$R$5,MATCH($K1450,{"Oil","Gas","Electric - Other","Electric ccASHP - split"},0))),0),"")</f>
        <v/>
      </c>
      <c r="AM1450" s="81">
        <f>_xlfn.IFNA(IF($D1450=1,IF($K1450="Not Paid by Tenant",0,INDEX('AMI Ref'!$O$6:$R$6,MATCH($K1450,{"Oil","Gas","Electric - Other","Electric ccASHP - split"},0))),0),"")</f>
        <v>0</v>
      </c>
      <c r="AN1450" s="81">
        <f>_xlfn.IFNA(IF($D1450=2,IF($K1450="Not Paid by Tenant",0,INDEX('AMI Ref'!$O$7:$R$7,MATCH($K1450,{"Oil","Gas","Electric - Other","Electric ccASHP - split"},0))),0),"")</f>
        <v>0</v>
      </c>
      <c r="AO1450" s="81">
        <f>_xlfn.IFNA(IF($D1450=3,IF($K1450="Not Paid by Tenant",0,INDEX('AMI Ref'!$O$8:$R$8,MATCH($K1450,{"Oil","Gas","Electric - Other","Electric ccASHP - split"},0))),0),"")</f>
        <v>0</v>
      </c>
      <c r="AP1450" s="81">
        <f>_xlfn.IFNA(IF($D1450=4,IF($K1450="Not Paid by Tenant",0,INDEX('AMI Ref'!$O$9:$R$9,MATCH($K1450,{"Oil","Gas","Electric - Other","Electric ccASHP - split"},0))),0),"")</f>
        <v>0</v>
      </c>
      <c r="AQ1450" s="81">
        <f>_xlfn.IFNA(IF($D1450=5,IF($K1450="Not Paid by Tenant",0,INDEX('AMI Ref'!$O$10:$R$10,MATCH($K1450,{"Oil","Gas","Electric - Other","Electric ccASHP - split"},0))),0),"")</f>
        <v>0</v>
      </c>
      <c r="AR1450" s="124">
        <f t="shared" si="196"/>
        <v>0</v>
      </c>
      <c r="AS1450" s="123" t="e">
        <f t="shared" si="197"/>
        <v>#N/A</v>
      </c>
    </row>
    <row r="1451" spans="1:45" x14ac:dyDescent="0.2">
      <c r="A1451" s="130">
        <v>1449</v>
      </c>
      <c r="B1451" s="177">
        <f>IF(OR(COUNTIF($B$2:$B1450,Input!$F1467)&lt;1,COUNTIF($O$2:$O1450,Input!$C1467)&lt;1),Input!F1467,0)</f>
        <v>0</v>
      </c>
      <c r="C1451" s="177">
        <f>IF(OR(COUNTIF($B$2:$B1450,Input!$F1467)&lt;1,COUNTIF($O$2:$O1450,Input!$C1467)&lt;1),Input!G1467,0)</f>
        <v>0</v>
      </c>
      <c r="D1451" s="177">
        <f>IF(OR(COUNTIF($B$2:$B1450,Input!$F1467)&lt;1,COUNTIF($O$2:$O1450,Input!$C1467)&lt;1),Input!H1467,0)</f>
        <v>0</v>
      </c>
      <c r="E1451" s="177">
        <f>IF(OR(COUNTIF($B$2:$B1450,Input!$F1467)&lt;1,COUNTIF($O$2:$O1450,Input!$C1467)&lt;1),Input!I1467,0)</f>
        <v>0</v>
      </c>
      <c r="F1451" s="177">
        <f>IF(OR(COUNTIF($B$2:$B1450,Input!$F1467)&lt;1,COUNTIF($O$2:$O1450,Input!$C1467)&lt;1),Input!J1467,0)</f>
        <v>0</v>
      </c>
      <c r="G1451" s="177">
        <f>IF(OR(COUNTIF($B$2:$B1450,Input!$F1467)&lt;1,COUNTIF($O$2:$O1450,Input!$C1467)&lt;1),Input!K1467,0)</f>
        <v>0</v>
      </c>
      <c r="H1451" s="177">
        <f>IF(OR(COUNTIF($B$2:$B1450,Input!$F1467)&lt;1,COUNTIF($O$2:$O1450,Input!$C1467)&lt;1),Input!L1467,0)</f>
        <v>0</v>
      </c>
      <c r="I1451" s="177">
        <f>IF(OR(COUNTIF($B$2:$B1450,Input!$F1467)&lt;1,COUNTIF($O$2:$O1450,Input!$C1467)&lt;1),Input!M1467,0)</f>
        <v>0</v>
      </c>
      <c r="J1451" s="177">
        <f>IF(OR(COUNTIF($B$2:$B1450,Input!$F1467)&lt;1,COUNTIF($O$2:$O1450,Input!$C1467)&lt;1),Input!N1467,0)</f>
        <v>0</v>
      </c>
      <c r="K1451" s="177">
        <f>IF(OR(COUNTIF($B$2:$B1450,Input!$F1467)&lt;1,COUNTIF($O$2:$O1450,Input!$C1467)&lt;1),Input!O1467,0)</f>
        <v>0</v>
      </c>
      <c r="L1451" s="177">
        <f>IF(OR(COUNTIF($B$2:$B1450,Input!$F1467)&lt;1,COUNTIF($O$2:$O1450,Input!$C1467)&lt;1),Input!P1467,0)</f>
        <v>0</v>
      </c>
      <c r="M1451" s="129" t="str">
        <f t="shared" si="192"/>
        <v/>
      </c>
      <c r="N1451" s="161">
        <f t="shared" si="190"/>
        <v>0</v>
      </c>
      <c r="O1451" s="168">
        <f>Input!C1467</f>
        <v>0</v>
      </c>
      <c r="P1451" s="168"/>
      <c r="R1451" s="131">
        <f t="shared" si="191"/>
        <v>0</v>
      </c>
      <c r="S1451" s="133" t="str">
        <f t="shared" si="193"/>
        <v xml:space="preserve"> </v>
      </c>
      <c r="T1451" s="133"/>
      <c r="U1451" s="132" t="str">
        <f>_xlfn.IFNA(IF($D1451=0,LOOKUP($F1451,{0.1,0.2,0.3,0.4,0.5,0.6,0.7,0.8,0.9,1},{22,34,46,58,70,82,94,106,118,130}),""),"")</f>
        <v/>
      </c>
      <c r="V1451" s="132" t="str">
        <f>_xlfn.IFNA(IF($D1451=1,LOOKUP($F1451,{0.1,0.2,0.3,0.4,0.5,0.6,0.7,0.8,0.9,1},{23,35,47,59,71,83,95,107,119,131}),""),"")</f>
        <v/>
      </c>
      <c r="W1451" s="132" t="str">
        <f>_xlfn.IFNA(IF($D1451=2,LOOKUP($F1451,{0.1,0.2,0.3,0.4,0.5,0.6,0.7,0.8,0.9,1},{24,36,48,60,72,84,96,108,120,132}),""),"")</f>
        <v/>
      </c>
      <c r="X1451" s="132" t="str">
        <f>_xlfn.IFNA(IF($D1451=3,LOOKUP($F1451,{0.1,0.2,0.3,0.4,0.5,0.6,0.7,0.8,0.9,1},{25,37,49,61,73,85,97,109,121,133}),""),"")</f>
        <v/>
      </c>
      <c r="Y1451" s="132" t="str">
        <f>_xlfn.IFNA(IF($D1451=4,LOOKUP($F1451,{0.1,0.2,0.3,0.4,0.5,0.6,0.7,0.8,0.9,1},{26,38,50,62,74,86,98,110,122,134}),""),"")</f>
        <v/>
      </c>
      <c r="Z1451" s="132" t="str">
        <f>_xlfn.IFNA(IF($D1451=5,LOOKUP($F1451,{0.1,0.2,0.3,0.4,0.5,0.6,0.7,0.8,0.9,1},{27,39,51,63,75,87,99,111,123,135}),""),"")</f>
        <v/>
      </c>
      <c r="AA1451" s="132">
        <f t="shared" si="194"/>
        <v>0</v>
      </c>
      <c r="AB1451" s="132" t="str">
        <f t="shared" si="195"/>
        <v>00</v>
      </c>
      <c r="AC1451" s="82" t="e">
        <f>VLOOKUP(AB1451,'AMI Ref'!T:U,2,FALSE)</f>
        <v>#N/A</v>
      </c>
      <c r="AD1451" s="124"/>
      <c r="AE1451" s="81" t="str">
        <f>_xlfn.IFNA(IF($D1451=0,IF($J1451="Not Paid by Tenant",0,INDEX('AMI Ref'!$K$5:$N$5,MATCH($J1451,{"Oil","Gas","Electric - Other","ELECTRIC - HEAT PUMP"},0))),0),"")</f>
        <v/>
      </c>
      <c r="AF1451" s="81">
        <f>_xlfn.IFNA(IF($D1451=1,IF($J1451="Not Paid by Tenant",0,INDEX('AMI Ref'!$K$6:$N$6,MATCH($J1451,{"Oil","Gas","Electric - Other","ELECTRIC - HEAT PUMP"},0))),0),"")</f>
        <v>0</v>
      </c>
      <c r="AG1451" s="81">
        <f>_xlfn.IFNA(IF($D1451=2,IF($J1451="Not Paid by Tenant",0,INDEX('AMI Ref'!$K$7:$N$7,MATCH($J1451,{"Oil","Gas","Electric - Other","ELECTRIC - HEAT PUMP"},0))),0),"")</f>
        <v>0</v>
      </c>
      <c r="AH1451" s="81">
        <f>_xlfn.IFNA(IF($D1451=3,IF($J1451="Not Paid by Tenant",0,INDEX('AMI Ref'!$K$8:$N$8,MATCH($J1451,{"Oil","Gas","Electric - Other","ELECTRIC - HEAT PUMP"},0))),0),"")</f>
        <v>0</v>
      </c>
      <c r="AI1451" s="81">
        <f>_xlfn.IFNA(IF($D1451=4,IF($J1451="Not Paid by Tenant",0,INDEX('AMI Ref'!$K$9:$N$9,MATCH($J1451,{"Oil","Gas","Electric - Other","ELECTRIC - HEAT PUMP"},0))),0),"")</f>
        <v>0</v>
      </c>
      <c r="AJ1451" s="81">
        <f>_xlfn.IFNA(IF($D1451=5,IF($J1451="Not Paid by Tenant",0,INDEX('AMI Ref'!$K$10:$N$10,MATCH($J1451,{"Oil","Gas","Electric - Other","ELECTRIC - HEAT PUMP"},0))),0),"")</f>
        <v>0</v>
      </c>
      <c r="AK1451" s="128"/>
      <c r="AL1451" s="81" t="str">
        <f>_xlfn.IFNA(IF($D1451=0,IF($K1451="Not Paid by Tenant",0,INDEX('AMI Ref'!$O$5:$R$5,MATCH($K1451,{"Oil","Gas","Electric - Other","Electric ccASHP - split"},0))),0),"")</f>
        <v/>
      </c>
      <c r="AM1451" s="81">
        <f>_xlfn.IFNA(IF($D1451=1,IF($K1451="Not Paid by Tenant",0,INDEX('AMI Ref'!$O$6:$R$6,MATCH($K1451,{"Oil","Gas","Electric - Other","Electric ccASHP - split"},0))),0),"")</f>
        <v>0</v>
      </c>
      <c r="AN1451" s="81">
        <f>_xlfn.IFNA(IF($D1451=2,IF($K1451="Not Paid by Tenant",0,INDEX('AMI Ref'!$O$7:$R$7,MATCH($K1451,{"Oil","Gas","Electric - Other","Electric ccASHP - split"},0))),0),"")</f>
        <v>0</v>
      </c>
      <c r="AO1451" s="81">
        <f>_xlfn.IFNA(IF($D1451=3,IF($K1451="Not Paid by Tenant",0,INDEX('AMI Ref'!$O$8:$R$8,MATCH($K1451,{"Oil","Gas","Electric - Other","Electric ccASHP - split"},0))),0),"")</f>
        <v>0</v>
      </c>
      <c r="AP1451" s="81">
        <f>_xlfn.IFNA(IF($D1451=4,IF($K1451="Not Paid by Tenant",0,INDEX('AMI Ref'!$O$9:$R$9,MATCH($K1451,{"Oil","Gas","Electric - Other","Electric ccASHP - split"},0))),0),"")</f>
        <v>0</v>
      </c>
      <c r="AQ1451" s="81">
        <f>_xlfn.IFNA(IF($D1451=5,IF($K1451="Not Paid by Tenant",0,INDEX('AMI Ref'!$O$10:$R$10,MATCH($K1451,{"Oil","Gas","Electric - Other","Electric ccASHP - split"},0))),0),"")</f>
        <v>0</v>
      </c>
      <c r="AR1451" s="124">
        <f t="shared" si="196"/>
        <v>0</v>
      </c>
      <c r="AS1451" s="123" t="e">
        <f t="shared" si="197"/>
        <v>#N/A</v>
      </c>
    </row>
    <row r="1452" spans="1:45" x14ac:dyDescent="0.2">
      <c r="A1452" s="130">
        <v>1450</v>
      </c>
      <c r="B1452" s="177">
        <f>IF(OR(COUNTIF($B$2:$B1451,Input!$F1468)&lt;1,COUNTIF($O$2:$O1451,Input!$C1468)&lt;1),Input!F1468,0)</f>
        <v>0</v>
      </c>
      <c r="C1452" s="177">
        <f>IF(OR(COUNTIF($B$2:$B1451,Input!$F1468)&lt;1,COUNTIF($O$2:$O1451,Input!$C1468)&lt;1),Input!G1468,0)</f>
        <v>0</v>
      </c>
      <c r="D1452" s="177">
        <f>IF(OR(COUNTIF($B$2:$B1451,Input!$F1468)&lt;1,COUNTIF($O$2:$O1451,Input!$C1468)&lt;1),Input!H1468,0)</f>
        <v>0</v>
      </c>
      <c r="E1452" s="177">
        <f>IF(OR(COUNTIF($B$2:$B1451,Input!$F1468)&lt;1,COUNTIF($O$2:$O1451,Input!$C1468)&lt;1),Input!I1468,0)</f>
        <v>0</v>
      </c>
      <c r="F1452" s="177">
        <f>IF(OR(COUNTIF($B$2:$B1451,Input!$F1468)&lt;1,COUNTIF($O$2:$O1451,Input!$C1468)&lt;1),Input!J1468,0)</f>
        <v>0</v>
      </c>
      <c r="G1452" s="177">
        <f>IF(OR(COUNTIF($B$2:$B1451,Input!$F1468)&lt;1,COUNTIF($O$2:$O1451,Input!$C1468)&lt;1),Input!K1468,0)</f>
        <v>0</v>
      </c>
      <c r="H1452" s="177">
        <f>IF(OR(COUNTIF($B$2:$B1451,Input!$F1468)&lt;1,COUNTIF($O$2:$O1451,Input!$C1468)&lt;1),Input!L1468,0)</f>
        <v>0</v>
      </c>
      <c r="I1452" s="177">
        <f>IF(OR(COUNTIF($B$2:$B1451,Input!$F1468)&lt;1,COUNTIF($O$2:$O1451,Input!$C1468)&lt;1),Input!M1468,0)</f>
        <v>0</v>
      </c>
      <c r="J1452" s="177">
        <f>IF(OR(COUNTIF($B$2:$B1451,Input!$F1468)&lt;1,COUNTIF($O$2:$O1451,Input!$C1468)&lt;1),Input!N1468,0)</f>
        <v>0</v>
      </c>
      <c r="K1452" s="177">
        <f>IF(OR(COUNTIF($B$2:$B1451,Input!$F1468)&lt;1,COUNTIF($O$2:$O1451,Input!$C1468)&lt;1),Input!O1468,0)</f>
        <v>0</v>
      </c>
      <c r="L1452" s="177">
        <f>IF(OR(COUNTIF($B$2:$B1451,Input!$F1468)&lt;1,COUNTIF($O$2:$O1451,Input!$C1468)&lt;1),Input!P1468,0)</f>
        <v>0</v>
      </c>
      <c r="M1452" s="129" t="str">
        <f t="shared" si="192"/>
        <v/>
      </c>
      <c r="N1452" s="161">
        <f t="shared" si="190"/>
        <v>0</v>
      </c>
      <c r="O1452" s="168">
        <f>Input!C1468</f>
        <v>0</v>
      </c>
      <c r="P1452" s="168"/>
      <c r="R1452" s="131">
        <f t="shared" si="191"/>
        <v>0</v>
      </c>
      <c r="S1452" s="133" t="str">
        <f t="shared" si="193"/>
        <v xml:space="preserve"> </v>
      </c>
      <c r="T1452" s="133"/>
      <c r="U1452" s="132" t="str">
        <f>_xlfn.IFNA(IF($D1452=0,LOOKUP($F1452,{0.1,0.2,0.3,0.4,0.5,0.6,0.7,0.8,0.9,1},{22,34,46,58,70,82,94,106,118,130}),""),"")</f>
        <v/>
      </c>
      <c r="V1452" s="132" t="str">
        <f>_xlfn.IFNA(IF($D1452=1,LOOKUP($F1452,{0.1,0.2,0.3,0.4,0.5,0.6,0.7,0.8,0.9,1},{23,35,47,59,71,83,95,107,119,131}),""),"")</f>
        <v/>
      </c>
      <c r="W1452" s="132" t="str">
        <f>_xlfn.IFNA(IF($D1452=2,LOOKUP($F1452,{0.1,0.2,0.3,0.4,0.5,0.6,0.7,0.8,0.9,1},{24,36,48,60,72,84,96,108,120,132}),""),"")</f>
        <v/>
      </c>
      <c r="X1452" s="132" t="str">
        <f>_xlfn.IFNA(IF($D1452=3,LOOKUP($F1452,{0.1,0.2,0.3,0.4,0.5,0.6,0.7,0.8,0.9,1},{25,37,49,61,73,85,97,109,121,133}),""),"")</f>
        <v/>
      </c>
      <c r="Y1452" s="132" t="str">
        <f>_xlfn.IFNA(IF($D1452=4,LOOKUP($F1452,{0.1,0.2,0.3,0.4,0.5,0.6,0.7,0.8,0.9,1},{26,38,50,62,74,86,98,110,122,134}),""),"")</f>
        <v/>
      </c>
      <c r="Z1452" s="132" t="str">
        <f>_xlfn.IFNA(IF($D1452=5,LOOKUP($F1452,{0.1,0.2,0.3,0.4,0.5,0.6,0.7,0.8,0.9,1},{27,39,51,63,75,87,99,111,123,135}),""),"")</f>
        <v/>
      </c>
      <c r="AA1452" s="132">
        <f t="shared" si="194"/>
        <v>0</v>
      </c>
      <c r="AB1452" s="132" t="str">
        <f t="shared" si="195"/>
        <v>00</v>
      </c>
      <c r="AC1452" s="82" t="e">
        <f>VLOOKUP(AB1452,'AMI Ref'!T:U,2,FALSE)</f>
        <v>#N/A</v>
      </c>
      <c r="AD1452" s="124"/>
      <c r="AE1452" s="81" t="str">
        <f>_xlfn.IFNA(IF($D1452=0,IF($J1452="Not Paid by Tenant",0,INDEX('AMI Ref'!$K$5:$N$5,MATCH($J1452,{"Oil","Gas","Electric - Other","ELECTRIC - HEAT PUMP"},0))),0),"")</f>
        <v/>
      </c>
      <c r="AF1452" s="81">
        <f>_xlfn.IFNA(IF($D1452=1,IF($J1452="Not Paid by Tenant",0,INDEX('AMI Ref'!$K$6:$N$6,MATCH($J1452,{"Oil","Gas","Electric - Other","ELECTRIC - HEAT PUMP"},0))),0),"")</f>
        <v>0</v>
      </c>
      <c r="AG1452" s="81">
        <f>_xlfn.IFNA(IF($D1452=2,IF($J1452="Not Paid by Tenant",0,INDEX('AMI Ref'!$K$7:$N$7,MATCH($J1452,{"Oil","Gas","Electric - Other","ELECTRIC - HEAT PUMP"},0))),0),"")</f>
        <v>0</v>
      </c>
      <c r="AH1452" s="81">
        <f>_xlfn.IFNA(IF($D1452=3,IF($J1452="Not Paid by Tenant",0,INDEX('AMI Ref'!$K$8:$N$8,MATCH($J1452,{"Oil","Gas","Electric - Other","ELECTRIC - HEAT PUMP"},0))),0),"")</f>
        <v>0</v>
      </c>
      <c r="AI1452" s="81">
        <f>_xlfn.IFNA(IF($D1452=4,IF($J1452="Not Paid by Tenant",0,INDEX('AMI Ref'!$K$9:$N$9,MATCH($J1452,{"Oil","Gas","Electric - Other","ELECTRIC - HEAT PUMP"},0))),0),"")</f>
        <v>0</v>
      </c>
      <c r="AJ1452" s="81">
        <f>_xlfn.IFNA(IF($D1452=5,IF($J1452="Not Paid by Tenant",0,INDEX('AMI Ref'!$K$10:$N$10,MATCH($J1452,{"Oil","Gas","Electric - Other","ELECTRIC - HEAT PUMP"},0))),0),"")</f>
        <v>0</v>
      </c>
      <c r="AK1452" s="128"/>
      <c r="AL1452" s="81" t="str">
        <f>_xlfn.IFNA(IF($D1452=0,IF($K1452="Not Paid by Tenant",0,INDEX('AMI Ref'!$O$5:$R$5,MATCH($K1452,{"Oil","Gas","Electric - Other","Electric ccASHP - split"},0))),0),"")</f>
        <v/>
      </c>
      <c r="AM1452" s="81">
        <f>_xlfn.IFNA(IF($D1452=1,IF($K1452="Not Paid by Tenant",0,INDEX('AMI Ref'!$O$6:$R$6,MATCH($K1452,{"Oil","Gas","Electric - Other","Electric ccASHP - split"},0))),0),"")</f>
        <v>0</v>
      </c>
      <c r="AN1452" s="81">
        <f>_xlfn.IFNA(IF($D1452=2,IF($K1452="Not Paid by Tenant",0,INDEX('AMI Ref'!$O$7:$R$7,MATCH($K1452,{"Oil","Gas","Electric - Other","Electric ccASHP - split"},0))),0),"")</f>
        <v>0</v>
      </c>
      <c r="AO1452" s="81">
        <f>_xlfn.IFNA(IF($D1452=3,IF($K1452="Not Paid by Tenant",0,INDEX('AMI Ref'!$O$8:$R$8,MATCH($K1452,{"Oil","Gas","Electric - Other","Electric ccASHP - split"},0))),0),"")</f>
        <v>0</v>
      </c>
      <c r="AP1452" s="81">
        <f>_xlfn.IFNA(IF($D1452=4,IF($K1452="Not Paid by Tenant",0,INDEX('AMI Ref'!$O$9:$R$9,MATCH($K1452,{"Oil","Gas","Electric - Other","Electric ccASHP - split"},0))),0),"")</f>
        <v>0</v>
      </c>
      <c r="AQ1452" s="81">
        <f>_xlfn.IFNA(IF($D1452=5,IF($K1452="Not Paid by Tenant",0,INDEX('AMI Ref'!$O$10:$R$10,MATCH($K1452,{"Oil","Gas","Electric - Other","Electric ccASHP - split"},0))),0),"")</f>
        <v>0</v>
      </c>
      <c r="AR1452" s="124">
        <f t="shared" si="196"/>
        <v>0</v>
      </c>
      <c r="AS1452" s="123" t="e">
        <f t="shared" si="197"/>
        <v>#N/A</v>
      </c>
    </row>
    <row r="1453" spans="1:45" x14ac:dyDescent="0.2">
      <c r="A1453" s="130">
        <v>1451</v>
      </c>
      <c r="B1453" s="177">
        <f>IF(OR(COUNTIF($B$2:$B1452,Input!$F1469)&lt;1,COUNTIF($O$2:$O1452,Input!$C1469)&lt;1),Input!F1469,0)</f>
        <v>0</v>
      </c>
      <c r="C1453" s="177">
        <f>IF(OR(COUNTIF($B$2:$B1452,Input!$F1469)&lt;1,COUNTIF($O$2:$O1452,Input!$C1469)&lt;1),Input!G1469,0)</f>
        <v>0</v>
      </c>
      <c r="D1453" s="177">
        <f>IF(OR(COUNTIF($B$2:$B1452,Input!$F1469)&lt;1,COUNTIF($O$2:$O1452,Input!$C1469)&lt;1),Input!H1469,0)</f>
        <v>0</v>
      </c>
      <c r="E1453" s="177">
        <f>IF(OR(COUNTIF($B$2:$B1452,Input!$F1469)&lt;1,COUNTIF($O$2:$O1452,Input!$C1469)&lt;1),Input!I1469,0)</f>
        <v>0</v>
      </c>
      <c r="F1453" s="177">
        <f>IF(OR(COUNTIF($B$2:$B1452,Input!$F1469)&lt;1,COUNTIF($O$2:$O1452,Input!$C1469)&lt;1),Input!J1469,0)</f>
        <v>0</v>
      </c>
      <c r="G1453" s="177">
        <f>IF(OR(COUNTIF($B$2:$B1452,Input!$F1469)&lt;1,COUNTIF($O$2:$O1452,Input!$C1469)&lt;1),Input!K1469,0)</f>
        <v>0</v>
      </c>
      <c r="H1453" s="177">
        <f>IF(OR(COUNTIF($B$2:$B1452,Input!$F1469)&lt;1,COUNTIF($O$2:$O1452,Input!$C1469)&lt;1),Input!L1469,0)</f>
        <v>0</v>
      </c>
      <c r="I1453" s="177">
        <f>IF(OR(COUNTIF($B$2:$B1452,Input!$F1469)&lt;1,COUNTIF($O$2:$O1452,Input!$C1469)&lt;1),Input!M1469,0)</f>
        <v>0</v>
      </c>
      <c r="J1453" s="177">
        <f>IF(OR(COUNTIF($B$2:$B1452,Input!$F1469)&lt;1,COUNTIF($O$2:$O1452,Input!$C1469)&lt;1),Input!N1469,0)</f>
        <v>0</v>
      </c>
      <c r="K1453" s="177">
        <f>IF(OR(COUNTIF($B$2:$B1452,Input!$F1469)&lt;1,COUNTIF($O$2:$O1452,Input!$C1469)&lt;1),Input!O1469,0)</f>
        <v>0</v>
      </c>
      <c r="L1453" s="177">
        <f>IF(OR(COUNTIF($B$2:$B1452,Input!$F1469)&lt;1,COUNTIF($O$2:$O1452,Input!$C1469)&lt;1),Input!P1469,0)</f>
        <v>0</v>
      </c>
      <c r="M1453" s="129" t="str">
        <f t="shared" si="192"/>
        <v/>
      </c>
      <c r="N1453" s="161">
        <f t="shared" si="190"/>
        <v>0</v>
      </c>
      <c r="O1453" s="168">
        <f>Input!C1469</f>
        <v>0</v>
      </c>
      <c r="P1453" s="168"/>
      <c r="R1453" s="131">
        <f t="shared" si="191"/>
        <v>0</v>
      </c>
      <c r="S1453" s="133" t="str">
        <f t="shared" si="193"/>
        <v xml:space="preserve"> </v>
      </c>
      <c r="T1453" s="133"/>
      <c r="U1453" s="132" t="str">
        <f>_xlfn.IFNA(IF($D1453=0,LOOKUP($F1453,{0.1,0.2,0.3,0.4,0.5,0.6,0.7,0.8,0.9,1},{22,34,46,58,70,82,94,106,118,130}),""),"")</f>
        <v/>
      </c>
      <c r="V1453" s="132" t="str">
        <f>_xlfn.IFNA(IF($D1453=1,LOOKUP($F1453,{0.1,0.2,0.3,0.4,0.5,0.6,0.7,0.8,0.9,1},{23,35,47,59,71,83,95,107,119,131}),""),"")</f>
        <v/>
      </c>
      <c r="W1453" s="132" t="str">
        <f>_xlfn.IFNA(IF($D1453=2,LOOKUP($F1453,{0.1,0.2,0.3,0.4,0.5,0.6,0.7,0.8,0.9,1},{24,36,48,60,72,84,96,108,120,132}),""),"")</f>
        <v/>
      </c>
      <c r="X1453" s="132" t="str">
        <f>_xlfn.IFNA(IF($D1453=3,LOOKUP($F1453,{0.1,0.2,0.3,0.4,0.5,0.6,0.7,0.8,0.9,1},{25,37,49,61,73,85,97,109,121,133}),""),"")</f>
        <v/>
      </c>
      <c r="Y1453" s="132" t="str">
        <f>_xlfn.IFNA(IF($D1453=4,LOOKUP($F1453,{0.1,0.2,0.3,0.4,0.5,0.6,0.7,0.8,0.9,1},{26,38,50,62,74,86,98,110,122,134}),""),"")</f>
        <v/>
      </c>
      <c r="Z1453" s="132" t="str">
        <f>_xlfn.IFNA(IF($D1453=5,LOOKUP($F1453,{0.1,0.2,0.3,0.4,0.5,0.6,0.7,0.8,0.9,1},{27,39,51,63,75,87,99,111,123,135}),""),"")</f>
        <v/>
      </c>
      <c r="AA1453" s="132">
        <f t="shared" si="194"/>
        <v>0</v>
      </c>
      <c r="AB1453" s="132" t="str">
        <f t="shared" si="195"/>
        <v>00</v>
      </c>
      <c r="AC1453" s="82" t="e">
        <f>VLOOKUP(AB1453,'AMI Ref'!T:U,2,FALSE)</f>
        <v>#N/A</v>
      </c>
      <c r="AD1453" s="124"/>
      <c r="AE1453" s="81" t="str">
        <f>_xlfn.IFNA(IF($D1453=0,IF($J1453="Not Paid by Tenant",0,INDEX('AMI Ref'!$K$5:$N$5,MATCH($J1453,{"Oil","Gas","Electric - Other","ELECTRIC - HEAT PUMP"},0))),0),"")</f>
        <v/>
      </c>
      <c r="AF1453" s="81">
        <f>_xlfn.IFNA(IF($D1453=1,IF($J1453="Not Paid by Tenant",0,INDEX('AMI Ref'!$K$6:$N$6,MATCH($J1453,{"Oil","Gas","Electric - Other","ELECTRIC - HEAT PUMP"},0))),0),"")</f>
        <v>0</v>
      </c>
      <c r="AG1453" s="81">
        <f>_xlfn.IFNA(IF($D1453=2,IF($J1453="Not Paid by Tenant",0,INDEX('AMI Ref'!$K$7:$N$7,MATCH($J1453,{"Oil","Gas","Electric - Other","ELECTRIC - HEAT PUMP"},0))),0),"")</f>
        <v>0</v>
      </c>
      <c r="AH1453" s="81">
        <f>_xlfn.IFNA(IF($D1453=3,IF($J1453="Not Paid by Tenant",0,INDEX('AMI Ref'!$K$8:$N$8,MATCH($J1453,{"Oil","Gas","Electric - Other","ELECTRIC - HEAT PUMP"},0))),0),"")</f>
        <v>0</v>
      </c>
      <c r="AI1453" s="81">
        <f>_xlfn.IFNA(IF($D1453=4,IF($J1453="Not Paid by Tenant",0,INDEX('AMI Ref'!$K$9:$N$9,MATCH($J1453,{"Oil","Gas","Electric - Other","ELECTRIC - HEAT PUMP"},0))),0),"")</f>
        <v>0</v>
      </c>
      <c r="AJ1453" s="81">
        <f>_xlfn.IFNA(IF($D1453=5,IF($J1453="Not Paid by Tenant",0,INDEX('AMI Ref'!$K$10:$N$10,MATCH($J1453,{"Oil","Gas","Electric - Other","ELECTRIC - HEAT PUMP"},0))),0),"")</f>
        <v>0</v>
      </c>
      <c r="AK1453" s="128"/>
      <c r="AL1453" s="81" t="str">
        <f>_xlfn.IFNA(IF($D1453=0,IF($K1453="Not Paid by Tenant",0,INDEX('AMI Ref'!$O$5:$R$5,MATCH($K1453,{"Oil","Gas","Electric - Other","Electric ccASHP - split"},0))),0),"")</f>
        <v/>
      </c>
      <c r="AM1453" s="81">
        <f>_xlfn.IFNA(IF($D1453=1,IF($K1453="Not Paid by Tenant",0,INDEX('AMI Ref'!$O$6:$R$6,MATCH($K1453,{"Oil","Gas","Electric - Other","Electric ccASHP - split"},0))),0),"")</f>
        <v>0</v>
      </c>
      <c r="AN1453" s="81">
        <f>_xlfn.IFNA(IF($D1453=2,IF($K1453="Not Paid by Tenant",0,INDEX('AMI Ref'!$O$7:$R$7,MATCH($K1453,{"Oil","Gas","Electric - Other","Electric ccASHP - split"},0))),0),"")</f>
        <v>0</v>
      </c>
      <c r="AO1453" s="81">
        <f>_xlfn.IFNA(IF($D1453=3,IF($K1453="Not Paid by Tenant",0,INDEX('AMI Ref'!$O$8:$R$8,MATCH($K1453,{"Oil","Gas","Electric - Other","Electric ccASHP - split"},0))),0),"")</f>
        <v>0</v>
      </c>
      <c r="AP1453" s="81">
        <f>_xlfn.IFNA(IF($D1453=4,IF($K1453="Not Paid by Tenant",0,INDEX('AMI Ref'!$O$9:$R$9,MATCH($K1453,{"Oil","Gas","Electric - Other","Electric ccASHP - split"},0))),0),"")</f>
        <v>0</v>
      </c>
      <c r="AQ1453" s="81">
        <f>_xlfn.IFNA(IF($D1453=5,IF($K1453="Not Paid by Tenant",0,INDEX('AMI Ref'!$O$10:$R$10,MATCH($K1453,{"Oil","Gas","Electric - Other","Electric ccASHP - split"},0))),0),"")</f>
        <v>0</v>
      </c>
      <c r="AR1453" s="124">
        <f t="shared" si="196"/>
        <v>0</v>
      </c>
      <c r="AS1453" s="123" t="e">
        <f t="shared" si="197"/>
        <v>#N/A</v>
      </c>
    </row>
    <row r="1454" spans="1:45" x14ac:dyDescent="0.2">
      <c r="A1454" s="130">
        <v>1452</v>
      </c>
      <c r="B1454" s="177">
        <f>IF(OR(COUNTIF($B$2:$B1453,Input!$F1470)&lt;1,COUNTIF($O$2:$O1453,Input!$C1470)&lt;1),Input!F1470,0)</f>
        <v>0</v>
      </c>
      <c r="C1454" s="177">
        <f>IF(OR(COUNTIF($B$2:$B1453,Input!$F1470)&lt;1,COUNTIF($O$2:$O1453,Input!$C1470)&lt;1),Input!G1470,0)</f>
        <v>0</v>
      </c>
      <c r="D1454" s="177">
        <f>IF(OR(COUNTIF($B$2:$B1453,Input!$F1470)&lt;1,COUNTIF($O$2:$O1453,Input!$C1470)&lt;1),Input!H1470,0)</f>
        <v>0</v>
      </c>
      <c r="E1454" s="177">
        <f>IF(OR(COUNTIF($B$2:$B1453,Input!$F1470)&lt;1,COUNTIF($O$2:$O1453,Input!$C1470)&lt;1),Input!I1470,0)</f>
        <v>0</v>
      </c>
      <c r="F1454" s="177">
        <f>IF(OR(COUNTIF($B$2:$B1453,Input!$F1470)&lt;1,COUNTIF($O$2:$O1453,Input!$C1470)&lt;1),Input!J1470,0)</f>
        <v>0</v>
      </c>
      <c r="G1454" s="177">
        <f>IF(OR(COUNTIF($B$2:$B1453,Input!$F1470)&lt;1,COUNTIF($O$2:$O1453,Input!$C1470)&lt;1),Input!K1470,0)</f>
        <v>0</v>
      </c>
      <c r="H1454" s="177">
        <f>IF(OR(COUNTIF($B$2:$B1453,Input!$F1470)&lt;1,COUNTIF($O$2:$O1453,Input!$C1470)&lt;1),Input!L1470,0)</f>
        <v>0</v>
      </c>
      <c r="I1454" s="177">
        <f>IF(OR(COUNTIF($B$2:$B1453,Input!$F1470)&lt;1,COUNTIF($O$2:$O1453,Input!$C1470)&lt;1),Input!M1470,0)</f>
        <v>0</v>
      </c>
      <c r="J1454" s="177">
        <f>IF(OR(COUNTIF($B$2:$B1453,Input!$F1470)&lt;1,COUNTIF($O$2:$O1453,Input!$C1470)&lt;1),Input!N1470,0)</f>
        <v>0</v>
      </c>
      <c r="K1454" s="177">
        <f>IF(OR(COUNTIF($B$2:$B1453,Input!$F1470)&lt;1,COUNTIF($O$2:$O1453,Input!$C1470)&lt;1),Input!O1470,0)</f>
        <v>0</v>
      </c>
      <c r="L1454" s="177">
        <f>IF(OR(COUNTIF($B$2:$B1453,Input!$F1470)&lt;1,COUNTIF($O$2:$O1453,Input!$C1470)&lt;1),Input!P1470,0)</f>
        <v>0</v>
      </c>
      <c r="M1454" s="129" t="str">
        <f t="shared" si="192"/>
        <v/>
      </c>
      <c r="N1454" s="161">
        <f t="shared" si="190"/>
        <v>0</v>
      </c>
      <c r="O1454" s="168">
        <f>Input!C1470</f>
        <v>0</v>
      </c>
      <c r="P1454" s="168"/>
      <c r="R1454" s="131">
        <f t="shared" si="191"/>
        <v>0</v>
      </c>
      <c r="S1454" s="133" t="str">
        <f t="shared" si="193"/>
        <v xml:space="preserve"> </v>
      </c>
      <c r="T1454" s="133"/>
      <c r="U1454" s="132" t="str">
        <f>_xlfn.IFNA(IF($D1454=0,LOOKUP($F1454,{0.1,0.2,0.3,0.4,0.5,0.6,0.7,0.8,0.9,1},{22,34,46,58,70,82,94,106,118,130}),""),"")</f>
        <v/>
      </c>
      <c r="V1454" s="132" t="str">
        <f>_xlfn.IFNA(IF($D1454=1,LOOKUP($F1454,{0.1,0.2,0.3,0.4,0.5,0.6,0.7,0.8,0.9,1},{23,35,47,59,71,83,95,107,119,131}),""),"")</f>
        <v/>
      </c>
      <c r="W1454" s="132" t="str">
        <f>_xlfn.IFNA(IF($D1454=2,LOOKUP($F1454,{0.1,0.2,0.3,0.4,0.5,0.6,0.7,0.8,0.9,1},{24,36,48,60,72,84,96,108,120,132}),""),"")</f>
        <v/>
      </c>
      <c r="X1454" s="132" t="str">
        <f>_xlfn.IFNA(IF($D1454=3,LOOKUP($F1454,{0.1,0.2,0.3,0.4,0.5,0.6,0.7,0.8,0.9,1},{25,37,49,61,73,85,97,109,121,133}),""),"")</f>
        <v/>
      </c>
      <c r="Y1454" s="132" t="str">
        <f>_xlfn.IFNA(IF($D1454=4,LOOKUP($F1454,{0.1,0.2,0.3,0.4,0.5,0.6,0.7,0.8,0.9,1},{26,38,50,62,74,86,98,110,122,134}),""),"")</f>
        <v/>
      </c>
      <c r="Z1454" s="132" t="str">
        <f>_xlfn.IFNA(IF($D1454=5,LOOKUP($F1454,{0.1,0.2,0.3,0.4,0.5,0.6,0.7,0.8,0.9,1},{27,39,51,63,75,87,99,111,123,135}),""),"")</f>
        <v/>
      </c>
      <c r="AA1454" s="132">
        <f t="shared" si="194"/>
        <v>0</v>
      </c>
      <c r="AB1454" s="132" t="str">
        <f t="shared" si="195"/>
        <v>00</v>
      </c>
      <c r="AC1454" s="82" t="e">
        <f>VLOOKUP(AB1454,'AMI Ref'!T:U,2,FALSE)</f>
        <v>#N/A</v>
      </c>
      <c r="AD1454" s="124"/>
      <c r="AE1454" s="81" t="str">
        <f>_xlfn.IFNA(IF($D1454=0,IF($J1454="Not Paid by Tenant",0,INDEX('AMI Ref'!$K$5:$N$5,MATCH($J1454,{"Oil","Gas","Electric - Other","ELECTRIC - HEAT PUMP"},0))),0),"")</f>
        <v/>
      </c>
      <c r="AF1454" s="81">
        <f>_xlfn.IFNA(IF($D1454=1,IF($J1454="Not Paid by Tenant",0,INDEX('AMI Ref'!$K$6:$N$6,MATCH($J1454,{"Oil","Gas","Electric - Other","ELECTRIC - HEAT PUMP"},0))),0),"")</f>
        <v>0</v>
      </c>
      <c r="AG1454" s="81">
        <f>_xlfn.IFNA(IF($D1454=2,IF($J1454="Not Paid by Tenant",0,INDEX('AMI Ref'!$K$7:$N$7,MATCH($J1454,{"Oil","Gas","Electric - Other","ELECTRIC - HEAT PUMP"},0))),0),"")</f>
        <v>0</v>
      </c>
      <c r="AH1454" s="81">
        <f>_xlfn.IFNA(IF($D1454=3,IF($J1454="Not Paid by Tenant",0,INDEX('AMI Ref'!$K$8:$N$8,MATCH($J1454,{"Oil","Gas","Electric - Other","ELECTRIC - HEAT PUMP"},0))),0),"")</f>
        <v>0</v>
      </c>
      <c r="AI1454" s="81">
        <f>_xlfn.IFNA(IF($D1454=4,IF($J1454="Not Paid by Tenant",0,INDEX('AMI Ref'!$K$9:$N$9,MATCH($J1454,{"Oil","Gas","Electric - Other","ELECTRIC - HEAT PUMP"},0))),0),"")</f>
        <v>0</v>
      </c>
      <c r="AJ1454" s="81">
        <f>_xlfn.IFNA(IF($D1454=5,IF($J1454="Not Paid by Tenant",0,INDEX('AMI Ref'!$K$10:$N$10,MATCH($J1454,{"Oil","Gas","Electric - Other","ELECTRIC - HEAT PUMP"},0))),0),"")</f>
        <v>0</v>
      </c>
      <c r="AK1454" s="128"/>
      <c r="AL1454" s="81" t="str">
        <f>_xlfn.IFNA(IF($D1454=0,IF($K1454="Not Paid by Tenant",0,INDEX('AMI Ref'!$O$5:$R$5,MATCH($K1454,{"Oil","Gas","Electric - Other","Electric ccASHP - split"},0))),0),"")</f>
        <v/>
      </c>
      <c r="AM1454" s="81">
        <f>_xlfn.IFNA(IF($D1454=1,IF($K1454="Not Paid by Tenant",0,INDEX('AMI Ref'!$O$6:$R$6,MATCH($K1454,{"Oil","Gas","Electric - Other","Electric ccASHP - split"},0))),0),"")</f>
        <v>0</v>
      </c>
      <c r="AN1454" s="81">
        <f>_xlfn.IFNA(IF($D1454=2,IF($K1454="Not Paid by Tenant",0,INDEX('AMI Ref'!$O$7:$R$7,MATCH($K1454,{"Oil","Gas","Electric - Other","Electric ccASHP - split"},0))),0),"")</f>
        <v>0</v>
      </c>
      <c r="AO1454" s="81">
        <f>_xlfn.IFNA(IF($D1454=3,IF($K1454="Not Paid by Tenant",0,INDEX('AMI Ref'!$O$8:$R$8,MATCH($K1454,{"Oil","Gas","Electric - Other","Electric ccASHP - split"},0))),0),"")</f>
        <v>0</v>
      </c>
      <c r="AP1454" s="81">
        <f>_xlfn.IFNA(IF($D1454=4,IF($K1454="Not Paid by Tenant",0,INDEX('AMI Ref'!$O$9:$R$9,MATCH($K1454,{"Oil","Gas","Electric - Other","Electric ccASHP - split"},0))),0),"")</f>
        <v>0</v>
      </c>
      <c r="AQ1454" s="81">
        <f>_xlfn.IFNA(IF($D1454=5,IF($K1454="Not Paid by Tenant",0,INDEX('AMI Ref'!$O$10:$R$10,MATCH($K1454,{"Oil","Gas","Electric - Other","Electric ccASHP - split"},0))),0),"")</f>
        <v>0</v>
      </c>
      <c r="AR1454" s="124">
        <f t="shared" si="196"/>
        <v>0</v>
      </c>
      <c r="AS1454" s="123" t="e">
        <f t="shared" si="197"/>
        <v>#N/A</v>
      </c>
    </row>
    <row r="1455" spans="1:45" x14ac:dyDescent="0.2">
      <c r="A1455" s="130">
        <v>1453</v>
      </c>
      <c r="B1455" s="177">
        <f>IF(OR(COUNTIF($B$2:$B1454,Input!$F1471)&lt;1,COUNTIF($O$2:$O1454,Input!$C1471)&lt;1),Input!F1471,0)</f>
        <v>0</v>
      </c>
      <c r="C1455" s="177">
        <f>IF(OR(COUNTIF($B$2:$B1454,Input!$F1471)&lt;1,COUNTIF($O$2:$O1454,Input!$C1471)&lt;1),Input!G1471,0)</f>
        <v>0</v>
      </c>
      <c r="D1455" s="177">
        <f>IF(OR(COUNTIF($B$2:$B1454,Input!$F1471)&lt;1,COUNTIF($O$2:$O1454,Input!$C1471)&lt;1),Input!H1471,0)</f>
        <v>0</v>
      </c>
      <c r="E1455" s="177">
        <f>IF(OR(COUNTIF($B$2:$B1454,Input!$F1471)&lt;1,COUNTIF($O$2:$O1454,Input!$C1471)&lt;1),Input!I1471,0)</f>
        <v>0</v>
      </c>
      <c r="F1455" s="177">
        <f>IF(OR(COUNTIF($B$2:$B1454,Input!$F1471)&lt;1,COUNTIF($O$2:$O1454,Input!$C1471)&lt;1),Input!J1471,0)</f>
        <v>0</v>
      </c>
      <c r="G1455" s="177">
        <f>IF(OR(COUNTIF($B$2:$B1454,Input!$F1471)&lt;1,COUNTIF($O$2:$O1454,Input!$C1471)&lt;1),Input!K1471,0)</f>
        <v>0</v>
      </c>
      <c r="H1455" s="177">
        <f>IF(OR(COUNTIF($B$2:$B1454,Input!$F1471)&lt;1,COUNTIF($O$2:$O1454,Input!$C1471)&lt;1),Input!L1471,0)</f>
        <v>0</v>
      </c>
      <c r="I1455" s="177">
        <f>IF(OR(COUNTIF($B$2:$B1454,Input!$F1471)&lt;1,COUNTIF($O$2:$O1454,Input!$C1471)&lt;1),Input!M1471,0)</f>
        <v>0</v>
      </c>
      <c r="J1455" s="177">
        <f>IF(OR(COUNTIF($B$2:$B1454,Input!$F1471)&lt;1,COUNTIF($O$2:$O1454,Input!$C1471)&lt;1),Input!N1471,0)</f>
        <v>0</v>
      </c>
      <c r="K1455" s="177">
        <f>IF(OR(COUNTIF($B$2:$B1454,Input!$F1471)&lt;1,COUNTIF($O$2:$O1454,Input!$C1471)&lt;1),Input!O1471,0)</f>
        <v>0</v>
      </c>
      <c r="L1455" s="177">
        <f>IF(OR(COUNTIF($B$2:$B1454,Input!$F1471)&lt;1,COUNTIF($O$2:$O1454,Input!$C1471)&lt;1),Input!P1471,0)</f>
        <v>0</v>
      </c>
      <c r="M1455" s="129" t="str">
        <f t="shared" si="192"/>
        <v/>
      </c>
      <c r="N1455" s="161">
        <f t="shared" si="190"/>
        <v>0</v>
      </c>
      <c r="O1455" s="168">
        <f>Input!C1471</f>
        <v>0</v>
      </c>
      <c r="P1455" s="168"/>
      <c r="R1455" s="131">
        <f t="shared" si="191"/>
        <v>0</v>
      </c>
      <c r="S1455" s="133" t="str">
        <f t="shared" si="193"/>
        <v xml:space="preserve"> </v>
      </c>
      <c r="T1455" s="133"/>
      <c r="U1455" s="132" t="str">
        <f>_xlfn.IFNA(IF($D1455=0,LOOKUP($F1455,{0.1,0.2,0.3,0.4,0.5,0.6,0.7,0.8,0.9,1},{22,34,46,58,70,82,94,106,118,130}),""),"")</f>
        <v/>
      </c>
      <c r="V1455" s="132" t="str">
        <f>_xlfn.IFNA(IF($D1455=1,LOOKUP($F1455,{0.1,0.2,0.3,0.4,0.5,0.6,0.7,0.8,0.9,1},{23,35,47,59,71,83,95,107,119,131}),""),"")</f>
        <v/>
      </c>
      <c r="W1455" s="132" t="str">
        <f>_xlfn.IFNA(IF($D1455=2,LOOKUP($F1455,{0.1,0.2,0.3,0.4,0.5,0.6,0.7,0.8,0.9,1},{24,36,48,60,72,84,96,108,120,132}),""),"")</f>
        <v/>
      </c>
      <c r="X1455" s="132" t="str">
        <f>_xlfn.IFNA(IF($D1455=3,LOOKUP($F1455,{0.1,0.2,0.3,0.4,0.5,0.6,0.7,0.8,0.9,1},{25,37,49,61,73,85,97,109,121,133}),""),"")</f>
        <v/>
      </c>
      <c r="Y1455" s="132" t="str">
        <f>_xlfn.IFNA(IF($D1455=4,LOOKUP($F1455,{0.1,0.2,0.3,0.4,0.5,0.6,0.7,0.8,0.9,1},{26,38,50,62,74,86,98,110,122,134}),""),"")</f>
        <v/>
      </c>
      <c r="Z1455" s="132" t="str">
        <f>_xlfn.IFNA(IF($D1455=5,LOOKUP($F1455,{0.1,0.2,0.3,0.4,0.5,0.6,0.7,0.8,0.9,1},{27,39,51,63,75,87,99,111,123,135}),""),"")</f>
        <v/>
      </c>
      <c r="AA1455" s="132">
        <f t="shared" si="194"/>
        <v>0</v>
      </c>
      <c r="AB1455" s="132" t="str">
        <f t="shared" si="195"/>
        <v>00</v>
      </c>
      <c r="AC1455" s="82" t="e">
        <f>VLOOKUP(AB1455,'AMI Ref'!T:U,2,FALSE)</f>
        <v>#N/A</v>
      </c>
      <c r="AD1455" s="124"/>
      <c r="AE1455" s="81" t="str">
        <f>_xlfn.IFNA(IF($D1455=0,IF($J1455="Not Paid by Tenant",0,INDEX('AMI Ref'!$K$5:$N$5,MATCH($J1455,{"Oil","Gas","Electric - Other","ELECTRIC - HEAT PUMP"},0))),0),"")</f>
        <v/>
      </c>
      <c r="AF1455" s="81">
        <f>_xlfn.IFNA(IF($D1455=1,IF($J1455="Not Paid by Tenant",0,INDEX('AMI Ref'!$K$6:$N$6,MATCH($J1455,{"Oil","Gas","Electric - Other","ELECTRIC - HEAT PUMP"},0))),0),"")</f>
        <v>0</v>
      </c>
      <c r="AG1455" s="81">
        <f>_xlfn.IFNA(IF($D1455=2,IF($J1455="Not Paid by Tenant",0,INDEX('AMI Ref'!$K$7:$N$7,MATCH($J1455,{"Oil","Gas","Electric - Other","ELECTRIC - HEAT PUMP"},0))),0),"")</f>
        <v>0</v>
      </c>
      <c r="AH1455" s="81">
        <f>_xlfn.IFNA(IF($D1455=3,IF($J1455="Not Paid by Tenant",0,INDEX('AMI Ref'!$K$8:$N$8,MATCH($J1455,{"Oil","Gas","Electric - Other","ELECTRIC - HEAT PUMP"},0))),0),"")</f>
        <v>0</v>
      </c>
      <c r="AI1455" s="81">
        <f>_xlfn.IFNA(IF($D1455=4,IF($J1455="Not Paid by Tenant",0,INDEX('AMI Ref'!$K$9:$N$9,MATCH($J1455,{"Oil","Gas","Electric - Other","ELECTRIC - HEAT PUMP"},0))),0),"")</f>
        <v>0</v>
      </c>
      <c r="AJ1455" s="81">
        <f>_xlfn.IFNA(IF($D1455=5,IF($J1455="Not Paid by Tenant",0,INDEX('AMI Ref'!$K$10:$N$10,MATCH($J1455,{"Oil","Gas","Electric - Other","ELECTRIC - HEAT PUMP"},0))),0),"")</f>
        <v>0</v>
      </c>
      <c r="AK1455" s="128"/>
      <c r="AL1455" s="81" t="str">
        <f>_xlfn.IFNA(IF($D1455=0,IF($K1455="Not Paid by Tenant",0,INDEX('AMI Ref'!$O$5:$R$5,MATCH($K1455,{"Oil","Gas","Electric - Other","Electric ccASHP - split"},0))),0),"")</f>
        <v/>
      </c>
      <c r="AM1455" s="81">
        <f>_xlfn.IFNA(IF($D1455=1,IF($K1455="Not Paid by Tenant",0,INDEX('AMI Ref'!$O$6:$R$6,MATCH($K1455,{"Oil","Gas","Electric - Other","Electric ccASHP - split"},0))),0),"")</f>
        <v>0</v>
      </c>
      <c r="AN1455" s="81">
        <f>_xlfn.IFNA(IF($D1455=2,IF($K1455="Not Paid by Tenant",0,INDEX('AMI Ref'!$O$7:$R$7,MATCH($K1455,{"Oil","Gas","Electric - Other","Electric ccASHP - split"},0))),0),"")</f>
        <v>0</v>
      </c>
      <c r="AO1455" s="81">
        <f>_xlfn.IFNA(IF($D1455=3,IF($K1455="Not Paid by Tenant",0,INDEX('AMI Ref'!$O$8:$R$8,MATCH($K1455,{"Oil","Gas","Electric - Other","Electric ccASHP - split"},0))),0),"")</f>
        <v>0</v>
      </c>
      <c r="AP1455" s="81">
        <f>_xlfn.IFNA(IF($D1455=4,IF($K1455="Not Paid by Tenant",0,INDEX('AMI Ref'!$O$9:$R$9,MATCH($K1455,{"Oil","Gas","Electric - Other","Electric ccASHP - split"},0))),0),"")</f>
        <v>0</v>
      </c>
      <c r="AQ1455" s="81">
        <f>_xlfn.IFNA(IF($D1455=5,IF($K1455="Not Paid by Tenant",0,INDEX('AMI Ref'!$O$10:$R$10,MATCH($K1455,{"Oil","Gas","Electric - Other","Electric ccASHP - split"},0))),0),"")</f>
        <v>0</v>
      </c>
      <c r="AR1455" s="124">
        <f t="shared" si="196"/>
        <v>0</v>
      </c>
      <c r="AS1455" s="123" t="e">
        <f t="shared" si="197"/>
        <v>#N/A</v>
      </c>
    </row>
    <row r="1456" spans="1:45" x14ac:dyDescent="0.2">
      <c r="A1456" s="130">
        <v>1454</v>
      </c>
      <c r="B1456" s="177">
        <f>IF(OR(COUNTIF($B$2:$B1455,Input!$F1472)&lt;1,COUNTIF($O$2:$O1455,Input!$C1472)&lt;1),Input!F1472,0)</f>
        <v>0</v>
      </c>
      <c r="C1456" s="177">
        <f>IF(OR(COUNTIF($B$2:$B1455,Input!$F1472)&lt;1,COUNTIF($O$2:$O1455,Input!$C1472)&lt;1),Input!G1472,0)</f>
        <v>0</v>
      </c>
      <c r="D1456" s="177">
        <f>IF(OR(COUNTIF($B$2:$B1455,Input!$F1472)&lt;1,COUNTIF($O$2:$O1455,Input!$C1472)&lt;1),Input!H1472,0)</f>
        <v>0</v>
      </c>
      <c r="E1456" s="177">
        <f>IF(OR(COUNTIF($B$2:$B1455,Input!$F1472)&lt;1,COUNTIF($O$2:$O1455,Input!$C1472)&lt;1),Input!I1472,0)</f>
        <v>0</v>
      </c>
      <c r="F1456" s="177">
        <f>IF(OR(COUNTIF($B$2:$B1455,Input!$F1472)&lt;1,COUNTIF($O$2:$O1455,Input!$C1472)&lt;1),Input!J1472,0)</f>
        <v>0</v>
      </c>
      <c r="G1456" s="177">
        <f>IF(OR(COUNTIF($B$2:$B1455,Input!$F1472)&lt;1,COUNTIF($O$2:$O1455,Input!$C1472)&lt;1),Input!K1472,0)</f>
        <v>0</v>
      </c>
      <c r="H1456" s="177">
        <f>IF(OR(COUNTIF($B$2:$B1455,Input!$F1472)&lt;1,COUNTIF($O$2:$O1455,Input!$C1472)&lt;1),Input!L1472,0)</f>
        <v>0</v>
      </c>
      <c r="I1456" s="177">
        <f>IF(OR(COUNTIF($B$2:$B1455,Input!$F1472)&lt;1,COUNTIF($O$2:$O1455,Input!$C1472)&lt;1),Input!M1472,0)</f>
        <v>0</v>
      </c>
      <c r="J1456" s="177">
        <f>IF(OR(COUNTIF($B$2:$B1455,Input!$F1472)&lt;1,COUNTIF($O$2:$O1455,Input!$C1472)&lt;1),Input!N1472,0)</f>
        <v>0</v>
      </c>
      <c r="K1456" s="177">
        <f>IF(OR(COUNTIF($B$2:$B1455,Input!$F1472)&lt;1,COUNTIF($O$2:$O1455,Input!$C1472)&lt;1),Input!O1472,0)</f>
        <v>0</v>
      </c>
      <c r="L1456" s="177">
        <f>IF(OR(COUNTIF($B$2:$B1455,Input!$F1472)&lt;1,COUNTIF($O$2:$O1455,Input!$C1472)&lt;1),Input!P1472,0)</f>
        <v>0</v>
      </c>
      <c r="M1456" s="129" t="str">
        <f t="shared" si="192"/>
        <v/>
      </c>
      <c r="N1456" s="161">
        <f t="shared" si="190"/>
        <v>0</v>
      </c>
      <c r="O1456" s="168">
        <f>Input!C1472</f>
        <v>0</v>
      </c>
      <c r="P1456" s="168"/>
      <c r="R1456" s="131">
        <f t="shared" si="191"/>
        <v>0</v>
      </c>
      <c r="S1456" s="133" t="str">
        <f t="shared" si="193"/>
        <v xml:space="preserve"> </v>
      </c>
      <c r="T1456" s="133"/>
      <c r="U1456" s="132" t="str">
        <f>_xlfn.IFNA(IF($D1456=0,LOOKUP($F1456,{0.1,0.2,0.3,0.4,0.5,0.6,0.7,0.8,0.9,1},{22,34,46,58,70,82,94,106,118,130}),""),"")</f>
        <v/>
      </c>
      <c r="V1456" s="132" t="str">
        <f>_xlfn.IFNA(IF($D1456=1,LOOKUP($F1456,{0.1,0.2,0.3,0.4,0.5,0.6,0.7,0.8,0.9,1},{23,35,47,59,71,83,95,107,119,131}),""),"")</f>
        <v/>
      </c>
      <c r="W1456" s="132" t="str">
        <f>_xlfn.IFNA(IF($D1456=2,LOOKUP($F1456,{0.1,0.2,0.3,0.4,0.5,0.6,0.7,0.8,0.9,1},{24,36,48,60,72,84,96,108,120,132}),""),"")</f>
        <v/>
      </c>
      <c r="X1456" s="132" t="str">
        <f>_xlfn.IFNA(IF($D1456=3,LOOKUP($F1456,{0.1,0.2,0.3,0.4,0.5,0.6,0.7,0.8,0.9,1},{25,37,49,61,73,85,97,109,121,133}),""),"")</f>
        <v/>
      </c>
      <c r="Y1456" s="132" t="str">
        <f>_xlfn.IFNA(IF($D1456=4,LOOKUP($F1456,{0.1,0.2,0.3,0.4,0.5,0.6,0.7,0.8,0.9,1},{26,38,50,62,74,86,98,110,122,134}),""),"")</f>
        <v/>
      </c>
      <c r="Z1456" s="132" t="str">
        <f>_xlfn.IFNA(IF($D1456=5,LOOKUP($F1456,{0.1,0.2,0.3,0.4,0.5,0.6,0.7,0.8,0.9,1},{27,39,51,63,75,87,99,111,123,135}),""),"")</f>
        <v/>
      </c>
      <c r="AA1456" s="132">
        <f t="shared" si="194"/>
        <v>0</v>
      </c>
      <c r="AB1456" s="132" t="str">
        <f t="shared" si="195"/>
        <v>00</v>
      </c>
      <c r="AC1456" s="82" t="e">
        <f>VLOOKUP(AB1456,'AMI Ref'!T:U,2,FALSE)</f>
        <v>#N/A</v>
      </c>
      <c r="AD1456" s="124"/>
      <c r="AE1456" s="81" t="str">
        <f>_xlfn.IFNA(IF($D1456=0,IF($J1456="Not Paid by Tenant",0,INDEX('AMI Ref'!$K$5:$N$5,MATCH($J1456,{"Oil","Gas","Electric - Other","ELECTRIC - HEAT PUMP"},0))),0),"")</f>
        <v/>
      </c>
      <c r="AF1456" s="81">
        <f>_xlfn.IFNA(IF($D1456=1,IF($J1456="Not Paid by Tenant",0,INDEX('AMI Ref'!$K$6:$N$6,MATCH($J1456,{"Oil","Gas","Electric - Other","ELECTRIC - HEAT PUMP"},0))),0),"")</f>
        <v>0</v>
      </c>
      <c r="AG1456" s="81">
        <f>_xlfn.IFNA(IF($D1456=2,IF($J1456="Not Paid by Tenant",0,INDEX('AMI Ref'!$K$7:$N$7,MATCH($J1456,{"Oil","Gas","Electric - Other","ELECTRIC - HEAT PUMP"},0))),0),"")</f>
        <v>0</v>
      </c>
      <c r="AH1456" s="81">
        <f>_xlfn.IFNA(IF($D1456=3,IF($J1456="Not Paid by Tenant",0,INDEX('AMI Ref'!$K$8:$N$8,MATCH($J1456,{"Oil","Gas","Electric - Other","ELECTRIC - HEAT PUMP"},0))),0),"")</f>
        <v>0</v>
      </c>
      <c r="AI1456" s="81">
        <f>_xlfn.IFNA(IF($D1456=4,IF($J1456="Not Paid by Tenant",0,INDEX('AMI Ref'!$K$9:$N$9,MATCH($J1456,{"Oil","Gas","Electric - Other","ELECTRIC - HEAT PUMP"},0))),0),"")</f>
        <v>0</v>
      </c>
      <c r="AJ1456" s="81">
        <f>_xlfn.IFNA(IF($D1456=5,IF($J1456="Not Paid by Tenant",0,INDEX('AMI Ref'!$K$10:$N$10,MATCH($J1456,{"Oil","Gas","Electric - Other","ELECTRIC - HEAT PUMP"},0))),0),"")</f>
        <v>0</v>
      </c>
      <c r="AK1456" s="128"/>
      <c r="AL1456" s="81" t="str">
        <f>_xlfn.IFNA(IF($D1456=0,IF($K1456="Not Paid by Tenant",0,INDEX('AMI Ref'!$O$5:$R$5,MATCH($K1456,{"Oil","Gas","Electric - Other","Electric ccASHP - split"},0))),0),"")</f>
        <v/>
      </c>
      <c r="AM1456" s="81">
        <f>_xlfn.IFNA(IF($D1456=1,IF($K1456="Not Paid by Tenant",0,INDEX('AMI Ref'!$O$6:$R$6,MATCH($K1456,{"Oil","Gas","Electric - Other","Electric ccASHP - split"},0))),0),"")</f>
        <v>0</v>
      </c>
      <c r="AN1456" s="81">
        <f>_xlfn.IFNA(IF($D1456=2,IF($K1456="Not Paid by Tenant",0,INDEX('AMI Ref'!$O$7:$R$7,MATCH($K1456,{"Oil","Gas","Electric - Other","Electric ccASHP - split"},0))),0),"")</f>
        <v>0</v>
      </c>
      <c r="AO1456" s="81">
        <f>_xlfn.IFNA(IF($D1456=3,IF($K1456="Not Paid by Tenant",0,INDEX('AMI Ref'!$O$8:$R$8,MATCH($K1456,{"Oil","Gas","Electric - Other","Electric ccASHP - split"},0))),0),"")</f>
        <v>0</v>
      </c>
      <c r="AP1456" s="81">
        <f>_xlfn.IFNA(IF($D1456=4,IF($K1456="Not Paid by Tenant",0,INDEX('AMI Ref'!$O$9:$R$9,MATCH($K1456,{"Oil","Gas","Electric - Other","Electric ccASHP - split"},0))),0),"")</f>
        <v>0</v>
      </c>
      <c r="AQ1456" s="81">
        <f>_xlfn.IFNA(IF($D1456=5,IF($K1456="Not Paid by Tenant",0,INDEX('AMI Ref'!$O$10:$R$10,MATCH($K1456,{"Oil","Gas","Electric - Other","Electric ccASHP - split"},0))),0),"")</f>
        <v>0</v>
      </c>
      <c r="AR1456" s="124">
        <f t="shared" si="196"/>
        <v>0</v>
      </c>
      <c r="AS1456" s="123" t="e">
        <f t="shared" si="197"/>
        <v>#N/A</v>
      </c>
    </row>
    <row r="1457" spans="1:45" x14ac:dyDescent="0.2">
      <c r="A1457" s="130">
        <v>1455</v>
      </c>
      <c r="B1457" s="177">
        <f>IF(OR(COUNTIF($B$2:$B1456,Input!$F1473)&lt;1,COUNTIF($O$2:$O1456,Input!$C1473)&lt;1),Input!F1473,0)</f>
        <v>0</v>
      </c>
      <c r="C1457" s="177">
        <f>IF(OR(COUNTIF($B$2:$B1456,Input!$F1473)&lt;1,COUNTIF($O$2:$O1456,Input!$C1473)&lt;1),Input!G1473,0)</f>
        <v>0</v>
      </c>
      <c r="D1457" s="177">
        <f>IF(OR(COUNTIF($B$2:$B1456,Input!$F1473)&lt;1,COUNTIF($O$2:$O1456,Input!$C1473)&lt;1),Input!H1473,0)</f>
        <v>0</v>
      </c>
      <c r="E1457" s="177">
        <f>IF(OR(COUNTIF($B$2:$B1456,Input!$F1473)&lt;1,COUNTIF($O$2:$O1456,Input!$C1473)&lt;1),Input!I1473,0)</f>
        <v>0</v>
      </c>
      <c r="F1457" s="177">
        <f>IF(OR(COUNTIF($B$2:$B1456,Input!$F1473)&lt;1,COUNTIF($O$2:$O1456,Input!$C1473)&lt;1),Input!J1473,0)</f>
        <v>0</v>
      </c>
      <c r="G1457" s="177">
        <f>IF(OR(COUNTIF($B$2:$B1456,Input!$F1473)&lt;1,COUNTIF($O$2:$O1456,Input!$C1473)&lt;1),Input!K1473,0)</f>
        <v>0</v>
      </c>
      <c r="H1457" s="177">
        <f>IF(OR(COUNTIF($B$2:$B1456,Input!$F1473)&lt;1,COUNTIF($O$2:$O1456,Input!$C1473)&lt;1),Input!L1473,0)</f>
        <v>0</v>
      </c>
      <c r="I1457" s="177">
        <f>IF(OR(COUNTIF($B$2:$B1456,Input!$F1473)&lt;1,COUNTIF($O$2:$O1456,Input!$C1473)&lt;1),Input!M1473,0)</f>
        <v>0</v>
      </c>
      <c r="J1457" s="177">
        <f>IF(OR(COUNTIF($B$2:$B1456,Input!$F1473)&lt;1,COUNTIF($O$2:$O1456,Input!$C1473)&lt;1),Input!N1473,0)</f>
        <v>0</v>
      </c>
      <c r="K1457" s="177">
        <f>IF(OR(COUNTIF($B$2:$B1456,Input!$F1473)&lt;1,COUNTIF($O$2:$O1456,Input!$C1473)&lt;1),Input!O1473,0)</f>
        <v>0</v>
      </c>
      <c r="L1457" s="177">
        <f>IF(OR(COUNTIF($B$2:$B1456,Input!$F1473)&lt;1,COUNTIF($O$2:$O1456,Input!$C1473)&lt;1),Input!P1473,0)</f>
        <v>0</v>
      </c>
      <c r="M1457" s="129" t="str">
        <f t="shared" si="192"/>
        <v/>
      </c>
      <c r="N1457" s="161">
        <f t="shared" si="190"/>
        <v>0</v>
      </c>
      <c r="O1457" s="168">
        <f>Input!C1473</f>
        <v>0</v>
      </c>
      <c r="P1457" s="168"/>
      <c r="R1457" s="131">
        <f t="shared" si="191"/>
        <v>0</v>
      </c>
      <c r="S1457" s="133" t="str">
        <f t="shared" si="193"/>
        <v xml:space="preserve"> </v>
      </c>
      <c r="T1457" s="133"/>
      <c r="U1457" s="132" t="str">
        <f>_xlfn.IFNA(IF($D1457=0,LOOKUP($F1457,{0.1,0.2,0.3,0.4,0.5,0.6,0.7,0.8,0.9,1},{22,34,46,58,70,82,94,106,118,130}),""),"")</f>
        <v/>
      </c>
      <c r="V1457" s="132" t="str">
        <f>_xlfn.IFNA(IF($D1457=1,LOOKUP($F1457,{0.1,0.2,0.3,0.4,0.5,0.6,0.7,0.8,0.9,1},{23,35,47,59,71,83,95,107,119,131}),""),"")</f>
        <v/>
      </c>
      <c r="W1457" s="132" t="str">
        <f>_xlfn.IFNA(IF($D1457=2,LOOKUP($F1457,{0.1,0.2,0.3,0.4,0.5,0.6,0.7,0.8,0.9,1},{24,36,48,60,72,84,96,108,120,132}),""),"")</f>
        <v/>
      </c>
      <c r="X1457" s="132" t="str">
        <f>_xlfn.IFNA(IF($D1457=3,LOOKUP($F1457,{0.1,0.2,0.3,0.4,0.5,0.6,0.7,0.8,0.9,1},{25,37,49,61,73,85,97,109,121,133}),""),"")</f>
        <v/>
      </c>
      <c r="Y1457" s="132" t="str">
        <f>_xlfn.IFNA(IF($D1457=4,LOOKUP($F1457,{0.1,0.2,0.3,0.4,0.5,0.6,0.7,0.8,0.9,1},{26,38,50,62,74,86,98,110,122,134}),""),"")</f>
        <v/>
      </c>
      <c r="Z1457" s="132" t="str">
        <f>_xlfn.IFNA(IF($D1457=5,LOOKUP($F1457,{0.1,0.2,0.3,0.4,0.5,0.6,0.7,0.8,0.9,1},{27,39,51,63,75,87,99,111,123,135}),""),"")</f>
        <v/>
      </c>
      <c r="AA1457" s="132">
        <f t="shared" si="194"/>
        <v>0</v>
      </c>
      <c r="AB1457" s="132" t="str">
        <f t="shared" si="195"/>
        <v>00</v>
      </c>
      <c r="AC1457" s="82" t="e">
        <f>VLOOKUP(AB1457,'AMI Ref'!T:U,2,FALSE)</f>
        <v>#N/A</v>
      </c>
      <c r="AD1457" s="124"/>
      <c r="AE1457" s="81" t="str">
        <f>_xlfn.IFNA(IF($D1457=0,IF($J1457="Not Paid by Tenant",0,INDEX('AMI Ref'!$K$5:$N$5,MATCH($J1457,{"Oil","Gas","Electric - Other","ELECTRIC - HEAT PUMP"},0))),0),"")</f>
        <v/>
      </c>
      <c r="AF1457" s="81">
        <f>_xlfn.IFNA(IF($D1457=1,IF($J1457="Not Paid by Tenant",0,INDEX('AMI Ref'!$K$6:$N$6,MATCH($J1457,{"Oil","Gas","Electric - Other","ELECTRIC - HEAT PUMP"},0))),0),"")</f>
        <v>0</v>
      </c>
      <c r="AG1457" s="81">
        <f>_xlfn.IFNA(IF($D1457=2,IF($J1457="Not Paid by Tenant",0,INDEX('AMI Ref'!$K$7:$N$7,MATCH($J1457,{"Oil","Gas","Electric - Other","ELECTRIC - HEAT PUMP"},0))),0),"")</f>
        <v>0</v>
      </c>
      <c r="AH1457" s="81">
        <f>_xlfn.IFNA(IF($D1457=3,IF($J1457="Not Paid by Tenant",0,INDEX('AMI Ref'!$K$8:$N$8,MATCH($J1457,{"Oil","Gas","Electric - Other","ELECTRIC - HEAT PUMP"},0))),0),"")</f>
        <v>0</v>
      </c>
      <c r="AI1457" s="81">
        <f>_xlfn.IFNA(IF($D1457=4,IF($J1457="Not Paid by Tenant",0,INDEX('AMI Ref'!$K$9:$N$9,MATCH($J1457,{"Oil","Gas","Electric - Other","ELECTRIC - HEAT PUMP"},0))),0),"")</f>
        <v>0</v>
      </c>
      <c r="AJ1457" s="81">
        <f>_xlfn.IFNA(IF($D1457=5,IF($J1457="Not Paid by Tenant",0,INDEX('AMI Ref'!$K$10:$N$10,MATCH($J1457,{"Oil","Gas","Electric - Other","ELECTRIC - HEAT PUMP"},0))),0),"")</f>
        <v>0</v>
      </c>
      <c r="AK1457" s="128"/>
      <c r="AL1457" s="81" t="str">
        <f>_xlfn.IFNA(IF($D1457=0,IF($K1457="Not Paid by Tenant",0,INDEX('AMI Ref'!$O$5:$R$5,MATCH($K1457,{"Oil","Gas","Electric - Other","Electric ccASHP - split"},0))),0),"")</f>
        <v/>
      </c>
      <c r="AM1457" s="81">
        <f>_xlfn.IFNA(IF($D1457=1,IF($K1457="Not Paid by Tenant",0,INDEX('AMI Ref'!$O$6:$R$6,MATCH($K1457,{"Oil","Gas","Electric - Other","Electric ccASHP - split"},0))),0),"")</f>
        <v>0</v>
      </c>
      <c r="AN1457" s="81">
        <f>_xlfn.IFNA(IF($D1457=2,IF($K1457="Not Paid by Tenant",0,INDEX('AMI Ref'!$O$7:$R$7,MATCH($K1457,{"Oil","Gas","Electric - Other","Electric ccASHP - split"},0))),0),"")</f>
        <v>0</v>
      </c>
      <c r="AO1457" s="81">
        <f>_xlfn.IFNA(IF($D1457=3,IF($K1457="Not Paid by Tenant",0,INDEX('AMI Ref'!$O$8:$R$8,MATCH($K1457,{"Oil","Gas","Electric - Other","Electric ccASHP - split"},0))),0),"")</f>
        <v>0</v>
      </c>
      <c r="AP1457" s="81">
        <f>_xlfn.IFNA(IF($D1457=4,IF($K1457="Not Paid by Tenant",0,INDEX('AMI Ref'!$O$9:$R$9,MATCH($K1457,{"Oil","Gas","Electric - Other","Electric ccASHP - split"},0))),0),"")</f>
        <v>0</v>
      </c>
      <c r="AQ1457" s="81">
        <f>_xlfn.IFNA(IF($D1457=5,IF($K1457="Not Paid by Tenant",0,INDEX('AMI Ref'!$O$10:$R$10,MATCH($K1457,{"Oil","Gas","Electric - Other","Electric ccASHP - split"},0))),0),"")</f>
        <v>0</v>
      </c>
      <c r="AR1457" s="124">
        <f t="shared" si="196"/>
        <v>0</v>
      </c>
      <c r="AS1457" s="123" t="e">
        <f t="shared" si="197"/>
        <v>#N/A</v>
      </c>
    </row>
    <row r="1458" spans="1:45" x14ac:dyDescent="0.2">
      <c r="A1458" s="130">
        <v>1456</v>
      </c>
      <c r="B1458" s="177">
        <f>IF(OR(COUNTIF($B$2:$B1457,Input!$F1474)&lt;1,COUNTIF($O$2:$O1457,Input!$C1474)&lt;1),Input!F1474,0)</f>
        <v>0</v>
      </c>
      <c r="C1458" s="177">
        <f>IF(OR(COUNTIF($B$2:$B1457,Input!$F1474)&lt;1,COUNTIF($O$2:$O1457,Input!$C1474)&lt;1),Input!G1474,0)</f>
        <v>0</v>
      </c>
      <c r="D1458" s="177">
        <f>IF(OR(COUNTIF($B$2:$B1457,Input!$F1474)&lt;1,COUNTIF($O$2:$O1457,Input!$C1474)&lt;1),Input!H1474,0)</f>
        <v>0</v>
      </c>
      <c r="E1458" s="177">
        <f>IF(OR(COUNTIF($B$2:$B1457,Input!$F1474)&lt;1,COUNTIF($O$2:$O1457,Input!$C1474)&lt;1),Input!I1474,0)</f>
        <v>0</v>
      </c>
      <c r="F1458" s="177">
        <f>IF(OR(COUNTIF($B$2:$B1457,Input!$F1474)&lt;1,COUNTIF($O$2:$O1457,Input!$C1474)&lt;1),Input!J1474,0)</f>
        <v>0</v>
      </c>
      <c r="G1458" s="177">
        <f>IF(OR(COUNTIF($B$2:$B1457,Input!$F1474)&lt;1,COUNTIF($O$2:$O1457,Input!$C1474)&lt;1),Input!K1474,0)</f>
        <v>0</v>
      </c>
      <c r="H1458" s="177">
        <f>IF(OR(COUNTIF($B$2:$B1457,Input!$F1474)&lt;1,COUNTIF($O$2:$O1457,Input!$C1474)&lt;1),Input!L1474,0)</f>
        <v>0</v>
      </c>
      <c r="I1458" s="177">
        <f>IF(OR(COUNTIF($B$2:$B1457,Input!$F1474)&lt;1,COUNTIF($O$2:$O1457,Input!$C1474)&lt;1),Input!M1474,0)</f>
        <v>0</v>
      </c>
      <c r="J1458" s="177">
        <f>IF(OR(COUNTIF($B$2:$B1457,Input!$F1474)&lt;1,COUNTIF($O$2:$O1457,Input!$C1474)&lt;1),Input!N1474,0)</f>
        <v>0</v>
      </c>
      <c r="K1458" s="177">
        <f>IF(OR(COUNTIF($B$2:$B1457,Input!$F1474)&lt;1,COUNTIF($O$2:$O1457,Input!$C1474)&lt;1),Input!O1474,0)</f>
        <v>0</v>
      </c>
      <c r="L1458" s="177">
        <f>IF(OR(COUNTIF($B$2:$B1457,Input!$F1474)&lt;1,COUNTIF($O$2:$O1457,Input!$C1474)&lt;1),Input!P1474,0)</f>
        <v>0</v>
      </c>
      <c r="M1458" s="129" t="str">
        <f t="shared" si="192"/>
        <v/>
      </c>
      <c r="N1458" s="161">
        <f t="shared" si="190"/>
        <v>0</v>
      </c>
      <c r="O1458" s="168">
        <f>Input!C1474</f>
        <v>0</v>
      </c>
      <c r="P1458" s="168"/>
      <c r="R1458" s="131">
        <f t="shared" si="191"/>
        <v>0</v>
      </c>
      <c r="S1458" s="133" t="str">
        <f t="shared" si="193"/>
        <v xml:space="preserve"> </v>
      </c>
      <c r="T1458" s="133"/>
      <c r="U1458" s="132" t="str">
        <f>_xlfn.IFNA(IF($D1458=0,LOOKUP($F1458,{0.1,0.2,0.3,0.4,0.5,0.6,0.7,0.8,0.9,1},{22,34,46,58,70,82,94,106,118,130}),""),"")</f>
        <v/>
      </c>
      <c r="V1458" s="132" t="str">
        <f>_xlfn.IFNA(IF($D1458=1,LOOKUP($F1458,{0.1,0.2,0.3,0.4,0.5,0.6,0.7,0.8,0.9,1},{23,35,47,59,71,83,95,107,119,131}),""),"")</f>
        <v/>
      </c>
      <c r="W1458" s="132" t="str">
        <f>_xlfn.IFNA(IF($D1458=2,LOOKUP($F1458,{0.1,0.2,0.3,0.4,0.5,0.6,0.7,0.8,0.9,1},{24,36,48,60,72,84,96,108,120,132}),""),"")</f>
        <v/>
      </c>
      <c r="X1458" s="132" t="str">
        <f>_xlfn.IFNA(IF($D1458=3,LOOKUP($F1458,{0.1,0.2,0.3,0.4,0.5,0.6,0.7,0.8,0.9,1},{25,37,49,61,73,85,97,109,121,133}),""),"")</f>
        <v/>
      </c>
      <c r="Y1458" s="132" t="str">
        <f>_xlfn.IFNA(IF($D1458=4,LOOKUP($F1458,{0.1,0.2,0.3,0.4,0.5,0.6,0.7,0.8,0.9,1},{26,38,50,62,74,86,98,110,122,134}),""),"")</f>
        <v/>
      </c>
      <c r="Z1458" s="132" t="str">
        <f>_xlfn.IFNA(IF($D1458=5,LOOKUP($F1458,{0.1,0.2,0.3,0.4,0.5,0.6,0.7,0.8,0.9,1},{27,39,51,63,75,87,99,111,123,135}),""),"")</f>
        <v/>
      </c>
      <c r="AA1458" s="132">
        <f t="shared" si="194"/>
        <v>0</v>
      </c>
      <c r="AB1458" s="132" t="str">
        <f t="shared" si="195"/>
        <v>00</v>
      </c>
      <c r="AC1458" s="82" t="e">
        <f>VLOOKUP(AB1458,'AMI Ref'!T:U,2,FALSE)</f>
        <v>#N/A</v>
      </c>
      <c r="AD1458" s="124"/>
      <c r="AE1458" s="81" t="str">
        <f>_xlfn.IFNA(IF($D1458=0,IF($J1458="Not Paid by Tenant",0,INDEX('AMI Ref'!$K$5:$N$5,MATCH($J1458,{"Oil","Gas","Electric - Other","ELECTRIC - HEAT PUMP"},0))),0),"")</f>
        <v/>
      </c>
      <c r="AF1458" s="81">
        <f>_xlfn.IFNA(IF($D1458=1,IF($J1458="Not Paid by Tenant",0,INDEX('AMI Ref'!$K$6:$N$6,MATCH($J1458,{"Oil","Gas","Electric - Other","ELECTRIC - HEAT PUMP"},0))),0),"")</f>
        <v>0</v>
      </c>
      <c r="AG1458" s="81">
        <f>_xlfn.IFNA(IF($D1458=2,IF($J1458="Not Paid by Tenant",0,INDEX('AMI Ref'!$K$7:$N$7,MATCH($J1458,{"Oil","Gas","Electric - Other","ELECTRIC - HEAT PUMP"},0))),0),"")</f>
        <v>0</v>
      </c>
      <c r="AH1458" s="81">
        <f>_xlfn.IFNA(IF($D1458=3,IF($J1458="Not Paid by Tenant",0,INDEX('AMI Ref'!$K$8:$N$8,MATCH($J1458,{"Oil","Gas","Electric - Other","ELECTRIC - HEAT PUMP"},0))),0),"")</f>
        <v>0</v>
      </c>
      <c r="AI1458" s="81">
        <f>_xlfn.IFNA(IF($D1458=4,IF($J1458="Not Paid by Tenant",0,INDEX('AMI Ref'!$K$9:$N$9,MATCH($J1458,{"Oil","Gas","Electric - Other","ELECTRIC - HEAT PUMP"},0))),0),"")</f>
        <v>0</v>
      </c>
      <c r="AJ1458" s="81">
        <f>_xlfn.IFNA(IF($D1458=5,IF($J1458="Not Paid by Tenant",0,INDEX('AMI Ref'!$K$10:$N$10,MATCH($J1458,{"Oil","Gas","Electric - Other","ELECTRIC - HEAT PUMP"},0))),0),"")</f>
        <v>0</v>
      </c>
      <c r="AK1458" s="128"/>
      <c r="AL1458" s="81" t="str">
        <f>_xlfn.IFNA(IF($D1458=0,IF($K1458="Not Paid by Tenant",0,INDEX('AMI Ref'!$O$5:$R$5,MATCH($K1458,{"Oil","Gas","Electric - Other","Electric ccASHP - split"},0))),0),"")</f>
        <v/>
      </c>
      <c r="AM1458" s="81">
        <f>_xlfn.IFNA(IF($D1458=1,IF($K1458="Not Paid by Tenant",0,INDEX('AMI Ref'!$O$6:$R$6,MATCH($K1458,{"Oil","Gas","Electric - Other","Electric ccASHP - split"},0))),0),"")</f>
        <v>0</v>
      </c>
      <c r="AN1458" s="81">
        <f>_xlfn.IFNA(IF($D1458=2,IF($K1458="Not Paid by Tenant",0,INDEX('AMI Ref'!$O$7:$R$7,MATCH($K1458,{"Oil","Gas","Electric - Other","Electric ccASHP - split"},0))),0),"")</f>
        <v>0</v>
      </c>
      <c r="AO1458" s="81">
        <f>_xlfn.IFNA(IF($D1458=3,IF($K1458="Not Paid by Tenant",0,INDEX('AMI Ref'!$O$8:$R$8,MATCH($K1458,{"Oil","Gas","Electric - Other","Electric ccASHP - split"},0))),0),"")</f>
        <v>0</v>
      </c>
      <c r="AP1458" s="81">
        <f>_xlfn.IFNA(IF($D1458=4,IF($K1458="Not Paid by Tenant",0,INDEX('AMI Ref'!$O$9:$R$9,MATCH($K1458,{"Oil","Gas","Electric - Other","Electric ccASHP - split"},0))),0),"")</f>
        <v>0</v>
      </c>
      <c r="AQ1458" s="81">
        <f>_xlfn.IFNA(IF($D1458=5,IF($K1458="Not Paid by Tenant",0,INDEX('AMI Ref'!$O$10:$R$10,MATCH($K1458,{"Oil","Gas","Electric - Other","Electric ccASHP - split"},0))),0),"")</f>
        <v>0</v>
      </c>
      <c r="AR1458" s="124">
        <f t="shared" si="196"/>
        <v>0</v>
      </c>
      <c r="AS1458" s="123" t="e">
        <f t="shared" si="197"/>
        <v>#N/A</v>
      </c>
    </row>
    <row r="1459" spans="1:45" x14ac:dyDescent="0.2">
      <c r="A1459" s="130">
        <v>1457</v>
      </c>
      <c r="B1459" s="177">
        <f>IF(OR(COUNTIF($B$2:$B1458,Input!$F1475)&lt;1,COUNTIF($O$2:$O1458,Input!$C1475)&lt;1),Input!F1475,0)</f>
        <v>0</v>
      </c>
      <c r="C1459" s="177">
        <f>IF(OR(COUNTIF($B$2:$B1458,Input!$F1475)&lt;1,COUNTIF($O$2:$O1458,Input!$C1475)&lt;1),Input!G1475,0)</f>
        <v>0</v>
      </c>
      <c r="D1459" s="177">
        <f>IF(OR(COUNTIF($B$2:$B1458,Input!$F1475)&lt;1,COUNTIF($O$2:$O1458,Input!$C1475)&lt;1),Input!H1475,0)</f>
        <v>0</v>
      </c>
      <c r="E1459" s="177">
        <f>IF(OR(COUNTIF($B$2:$B1458,Input!$F1475)&lt;1,COUNTIF($O$2:$O1458,Input!$C1475)&lt;1),Input!I1475,0)</f>
        <v>0</v>
      </c>
      <c r="F1459" s="177">
        <f>IF(OR(COUNTIF($B$2:$B1458,Input!$F1475)&lt;1,COUNTIF($O$2:$O1458,Input!$C1475)&lt;1),Input!J1475,0)</f>
        <v>0</v>
      </c>
      <c r="G1459" s="177">
        <f>IF(OR(COUNTIF($B$2:$B1458,Input!$F1475)&lt;1,COUNTIF($O$2:$O1458,Input!$C1475)&lt;1),Input!K1475,0)</f>
        <v>0</v>
      </c>
      <c r="H1459" s="177">
        <f>IF(OR(COUNTIF($B$2:$B1458,Input!$F1475)&lt;1,COUNTIF($O$2:$O1458,Input!$C1475)&lt;1),Input!L1475,0)</f>
        <v>0</v>
      </c>
      <c r="I1459" s="177">
        <f>IF(OR(COUNTIF($B$2:$B1458,Input!$F1475)&lt;1,COUNTIF($O$2:$O1458,Input!$C1475)&lt;1),Input!M1475,0)</f>
        <v>0</v>
      </c>
      <c r="J1459" s="177">
        <f>IF(OR(COUNTIF($B$2:$B1458,Input!$F1475)&lt;1,COUNTIF($O$2:$O1458,Input!$C1475)&lt;1),Input!N1475,0)</f>
        <v>0</v>
      </c>
      <c r="K1459" s="177">
        <f>IF(OR(COUNTIF($B$2:$B1458,Input!$F1475)&lt;1,COUNTIF($O$2:$O1458,Input!$C1475)&lt;1),Input!O1475,0)</f>
        <v>0</v>
      </c>
      <c r="L1459" s="177">
        <f>IF(OR(COUNTIF($B$2:$B1458,Input!$F1475)&lt;1,COUNTIF($O$2:$O1458,Input!$C1475)&lt;1),Input!P1475,0)</f>
        <v>0</v>
      </c>
      <c r="M1459" s="129" t="str">
        <f t="shared" si="192"/>
        <v/>
      </c>
      <c r="N1459" s="161">
        <f t="shared" si="190"/>
        <v>0</v>
      </c>
      <c r="O1459" s="168">
        <f>Input!C1475</f>
        <v>0</v>
      </c>
      <c r="P1459" s="168"/>
      <c r="R1459" s="131">
        <f t="shared" si="191"/>
        <v>0</v>
      </c>
      <c r="S1459" s="133" t="str">
        <f t="shared" si="193"/>
        <v xml:space="preserve"> </v>
      </c>
      <c r="T1459" s="133"/>
      <c r="U1459" s="132" t="str">
        <f>_xlfn.IFNA(IF($D1459=0,LOOKUP($F1459,{0.1,0.2,0.3,0.4,0.5,0.6,0.7,0.8,0.9,1},{22,34,46,58,70,82,94,106,118,130}),""),"")</f>
        <v/>
      </c>
      <c r="V1459" s="132" t="str">
        <f>_xlfn.IFNA(IF($D1459=1,LOOKUP($F1459,{0.1,0.2,0.3,0.4,0.5,0.6,0.7,0.8,0.9,1},{23,35,47,59,71,83,95,107,119,131}),""),"")</f>
        <v/>
      </c>
      <c r="W1459" s="132" t="str">
        <f>_xlfn.IFNA(IF($D1459=2,LOOKUP($F1459,{0.1,0.2,0.3,0.4,0.5,0.6,0.7,0.8,0.9,1},{24,36,48,60,72,84,96,108,120,132}),""),"")</f>
        <v/>
      </c>
      <c r="X1459" s="132" t="str">
        <f>_xlfn.IFNA(IF($D1459=3,LOOKUP($F1459,{0.1,0.2,0.3,0.4,0.5,0.6,0.7,0.8,0.9,1},{25,37,49,61,73,85,97,109,121,133}),""),"")</f>
        <v/>
      </c>
      <c r="Y1459" s="132" t="str">
        <f>_xlfn.IFNA(IF($D1459=4,LOOKUP($F1459,{0.1,0.2,0.3,0.4,0.5,0.6,0.7,0.8,0.9,1},{26,38,50,62,74,86,98,110,122,134}),""),"")</f>
        <v/>
      </c>
      <c r="Z1459" s="132" t="str">
        <f>_xlfn.IFNA(IF($D1459=5,LOOKUP($F1459,{0.1,0.2,0.3,0.4,0.5,0.6,0.7,0.8,0.9,1},{27,39,51,63,75,87,99,111,123,135}),""),"")</f>
        <v/>
      </c>
      <c r="AA1459" s="132">
        <f t="shared" si="194"/>
        <v>0</v>
      </c>
      <c r="AB1459" s="132" t="str">
        <f t="shared" si="195"/>
        <v>00</v>
      </c>
      <c r="AC1459" s="82" t="e">
        <f>VLOOKUP(AB1459,'AMI Ref'!T:U,2,FALSE)</f>
        <v>#N/A</v>
      </c>
      <c r="AD1459" s="124"/>
      <c r="AE1459" s="81" t="str">
        <f>_xlfn.IFNA(IF($D1459=0,IF($J1459="Not Paid by Tenant",0,INDEX('AMI Ref'!$K$5:$N$5,MATCH($J1459,{"Oil","Gas","Electric - Other","ELECTRIC - HEAT PUMP"},0))),0),"")</f>
        <v/>
      </c>
      <c r="AF1459" s="81">
        <f>_xlfn.IFNA(IF($D1459=1,IF($J1459="Not Paid by Tenant",0,INDEX('AMI Ref'!$K$6:$N$6,MATCH($J1459,{"Oil","Gas","Electric - Other","ELECTRIC - HEAT PUMP"},0))),0),"")</f>
        <v>0</v>
      </c>
      <c r="AG1459" s="81">
        <f>_xlfn.IFNA(IF($D1459=2,IF($J1459="Not Paid by Tenant",0,INDEX('AMI Ref'!$K$7:$N$7,MATCH($J1459,{"Oil","Gas","Electric - Other","ELECTRIC - HEAT PUMP"},0))),0),"")</f>
        <v>0</v>
      </c>
      <c r="AH1459" s="81">
        <f>_xlfn.IFNA(IF($D1459=3,IF($J1459="Not Paid by Tenant",0,INDEX('AMI Ref'!$K$8:$N$8,MATCH($J1459,{"Oil","Gas","Electric - Other","ELECTRIC - HEAT PUMP"},0))),0),"")</f>
        <v>0</v>
      </c>
      <c r="AI1459" s="81">
        <f>_xlfn.IFNA(IF($D1459=4,IF($J1459="Not Paid by Tenant",0,INDEX('AMI Ref'!$K$9:$N$9,MATCH($J1459,{"Oil","Gas","Electric - Other","ELECTRIC - HEAT PUMP"},0))),0),"")</f>
        <v>0</v>
      </c>
      <c r="AJ1459" s="81">
        <f>_xlfn.IFNA(IF($D1459=5,IF($J1459="Not Paid by Tenant",0,INDEX('AMI Ref'!$K$10:$N$10,MATCH($J1459,{"Oil","Gas","Electric - Other","ELECTRIC - HEAT PUMP"},0))),0),"")</f>
        <v>0</v>
      </c>
      <c r="AK1459" s="128"/>
      <c r="AL1459" s="81" t="str">
        <f>_xlfn.IFNA(IF($D1459=0,IF($K1459="Not Paid by Tenant",0,INDEX('AMI Ref'!$O$5:$R$5,MATCH($K1459,{"Oil","Gas","Electric - Other","Electric ccASHP - split"},0))),0),"")</f>
        <v/>
      </c>
      <c r="AM1459" s="81">
        <f>_xlfn.IFNA(IF($D1459=1,IF($K1459="Not Paid by Tenant",0,INDEX('AMI Ref'!$O$6:$R$6,MATCH($K1459,{"Oil","Gas","Electric - Other","Electric ccASHP - split"},0))),0),"")</f>
        <v>0</v>
      </c>
      <c r="AN1459" s="81">
        <f>_xlfn.IFNA(IF($D1459=2,IF($K1459="Not Paid by Tenant",0,INDEX('AMI Ref'!$O$7:$R$7,MATCH($K1459,{"Oil","Gas","Electric - Other","Electric ccASHP - split"},0))),0),"")</f>
        <v>0</v>
      </c>
      <c r="AO1459" s="81">
        <f>_xlfn.IFNA(IF($D1459=3,IF($K1459="Not Paid by Tenant",0,INDEX('AMI Ref'!$O$8:$R$8,MATCH($K1459,{"Oil","Gas","Electric - Other","Electric ccASHP - split"},0))),0),"")</f>
        <v>0</v>
      </c>
      <c r="AP1459" s="81">
        <f>_xlfn.IFNA(IF($D1459=4,IF($K1459="Not Paid by Tenant",0,INDEX('AMI Ref'!$O$9:$R$9,MATCH($K1459,{"Oil","Gas","Electric - Other","Electric ccASHP - split"},0))),0),"")</f>
        <v>0</v>
      </c>
      <c r="AQ1459" s="81">
        <f>_xlfn.IFNA(IF($D1459=5,IF($K1459="Not Paid by Tenant",0,INDEX('AMI Ref'!$O$10:$R$10,MATCH($K1459,{"Oil","Gas","Electric - Other","Electric ccASHP - split"},0))),0),"")</f>
        <v>0</v>
      </c>
      <c r="AR1459" s="124">
        <f t="shared" si="196"/>
        <v>0</v>
      </c>
      <c r="AS1459" s="123" t="e">
        <f t="shared" si="197"/>
        <v>#N/A</v>
      </c>
    </row>
    <row r="1460" spans="1:45" x14ac:dyDescent="0.2">
      <c r="A1460" s="130">
        <v>1458</v>
      </c>
      <c r="B1460" s="177">
        <f>IF(OR(COUNTIF($B$2:$B1459,Input!$F1476)&lt;1,COUNTIF($O$2:$O1459,Input!$C1476)&lt;1),Input!F1476,0)</f>
        <v>0</v>
      </c>
      <c r="C1460" s="177">
        <f>IF(OR(COUNTIF($B$2:$B1459,Input!$F1476)&lt;1,COUNTIF($O$2:$O1459,Input!$C1476)&lt;1),Input!G1476,0)</f>
        <v>0</v>
      </c>
      <c r="D1460" s="177">
        <f>IF(OR(COUNTIF($B$2:$B1459,Input!$F1476)&lt;1,COUNTIF($O$2:$O1459,Input!$C1476)&lt;1),Input!H1476,0)</f>
        <v>0</v>
      </c>
      <c r="E1460" s="177">
        <f>IF(OR(COUNTIF($B$2:$B1459,Input!$F1476)&lt;1,COUNTIF($O$2:$O1459,Input!$C1476)&lt;1),Input!I1476,0)</f>
        <v>0</v>
      </c>
      <c r="F1460" s="177">
        <f>IF(OR(COUNTIF($B$2:$B1459,Input!$F1476)&lt;1,COUNTIF($O$2:$O1459,Input!$C1476)&lt;1),Input!J1476,0)</f>
        <v>0</v>
      </c>
      <c r="G1460" s="177">
        <f>IF(OR(COUNTIF($B$2:$B1459,Input!$F1476)&lt;1,COUNTIF($O$2:$O1459,Input!$C1476)&lt;1),Input!K1476,0)</f>
        <v>0</v>
      </c>
      <c r="H1460" s="177">
        <f>IF(OR(COUNTIF($B$2:$B1459,Input!$F1476)&lt;1,COUNTIF($O$2:$O1459,Input!$C1476)&lt;1),Input!L1476,0)</f>
        <v>0</v>
      </c>
      <c r="I1460" s="177">
        <f>IF(OR(COUNTIF($B$2:$B1459,Input!$F1476)&lt;1,COUNTIF($O$2:$O1459,Input!$C1476)&lt;1),Input!M1476,0)</f>
        <v>0</v>
      </c>
      <c r="J1460" s="177">
        <f>IF(OR(COUNTIF($B$2:$B1459,Input!$F1476)&lt;1,COUNTIF($O$2:$O1459,Input!$C1476)&lt;1),Input!N1476,0)</f>
        <v>0</v>
      </c>
      <c r="K1460" s="177">
        <f>IF(OR(COUNTIF($B$2:$B1459,Input!$F1476)&lt;1,COUNTIF($O$2:$O1459,Input!$C1476)&lt;1),Input!O1476,0)</f>
        <v>0</v>
      </c>
      <c r="L1460" s="177">
        <f>IF(OR(COUNTIF($B$2:$B1459,Input!$F1476)&lt;1,COUNTIF($O$2:$O1459,Input!$C1476)&lt;1),Input!P1476,0)</f>
        <v>0</v>
      </c>
      <c r="M1460" s="129" t="str">
        <f t="shared" si="192"/>
        <v/>
      </c>
      <c r="N1460" s="161">
        <f t="shared" si="190"/>
        <v>0</v>
      </c>
      <c r="O1460" s="168">
        <f>Input!C1476</f>
        <v>0</v>
      </c>
      <c r="P1460" s="168"/>
      <c r="R1460" s="131">
        <f t="shared" si="191"/>
        <v>0</v>
      </c>
      <c r="S1460" s="133" t="str">
        <f t="shared" si="193"/>
        <v xml:space="preserve"> </v>
      </c>
      <c r="T1460" s="133"/>
      <c r="U1460" s="132" t="str">
        <f>_xlfn.IFNA(IF($D1460=0,LOOKUP($F1460,{0.1,0.2,0.3,0.4,0.5,0.6,0.7,0.8,0.9,1},{22,34,46,58,70,82,94,106,118,130}),""),"")</f>
        <v/>
      </c>
      <c r="V1460" s="132" t="str">
        <f>_xlfn.IFNA(IF($D1460=1,LOOKUP($F1460,{0.1,0.2,0.3,0.4,0.5,0.6,0.7,0.8,0.9,1},{23,35,47,59,71,83,95,107,119,131}),""),"")</f>
        <v/>
      </c>
      <c r="W1460" s="132" t="str">
        <f>_xlfn.IFNA(IF($D1460=2,LOOKUP($F1460,{0.1,0.2,0.3,0.4,0.5,0.6,0.7,0.8,0.9,1},{24,36,48,60,72,84,96,108,120,132}),""),"")</f>
        <v/>
      </c>
      <c r="X1460" s="132" t="str">
        <f>_xlfn.IFNA(IF($D1460=3,LOOKUP($F1460,{0.1,0.2,0.3,0.4,0.5,0.6,0.7,0.8,0.9,1},{25,37,49,61,73,85,97,109,121,133}),""),"")</f>
        <v/>
      </c>
      <c r="Y1460" s="132" t="str">
        <f>_xlfn.IFNA(IF($D1460=4,LOOKUP($F1460,{0.1,0.2,0.3,0.4,0.5,0.6,0.7,0.8,0.9,1},{26,38,50,62,74,86,98,110,122,134}),""),"")</f>
        <v/>
      </c>
      <c r="Z1460" s="132" t="str">
        <f>_xlfn.IFNA(IF($D1460=5,LOOKUP($F1460,{0.1,0.2,0.3,0.4,0.5,0.6,0.7,0.8,0.9,1},{27,39,51,63,75,87,99,111,123,135}),""),"")</f>
        <v/>
      </c>
      <c r="AA1460" s="132">
        <f t="shared" si="194"/>
        <v>0</v>
      </c>
      <c r="AB1460" s="132" t="str">
        <f t="shared" si="195"/>
        <v>00</v>
      </c>
      <c r="AC1460" s="82" t="e">
        <f>VLOOKUP(AB1460,'AMI Ref'!T:U,2,FALSE)</f>
        <v>#N/A</v>
      </c>
      <c r="AD1460" s="124"/>
      <c r="AE1460" s="81" t="str">
        <f>_xlfn.IFNA(IF($D1460=0,IF($J1460="Not Paid by Tenant",0,INDEX('AMI Ref'!$K$5:$N$5,MATCH($J1460,{"Oil","Gas","Electric - Other","ELECTRIC - HEAT PUMP"},0))),0),"")</f>
        <v/>
      </c>
      <c r="AF1460" s="81">
        <f>_xlfn.IFNA(IF($D1460=1,IF($J1460="Not Paid by Tenant",0,INDEX('AMI Ref'!$K$6:$N$6,MATCH($J1460,{"Oil","Gas","Electric - Other","ELECTRIC - HEAT PUMP"},0))),0),"")</f>
        <v>0</v>
      </c>
      <c r="AG1460" s="81">
        <f>_xlfn.IFNA(IF($D1460=2,IF($J1460="Not Paid by Tenant",0,INDEX('AMI Ref'!$K$7:$N$7,MATCH($J1460,{"Oil","Gas","Electric - Other","ELECTRIC - HEAT PUMP"},0))),0),"")</f>
        <v>0</v>
      </c>
      <c r="AH1460" s="81">
        <f>_xlfn.IFNA(IF($D1460=3,IF($J1460="Not Paid by Tenant",0,INDEX('AMI Ref'!$K$8:$N$8,MATCH($J1460,{"Oil","Gas","Electric - Other","ELECTRIC - HEAT PUMP"},0))),0),"")</f>
        <v>0</v>
      </c>
      <c r="AI1460" s="81">
        <f>_xlfn.IFNA(IF($D1460=4,IF($J1460="Not Paid by Tenant",0,INDEX('AMI Ref'!$K$9:$N$9,MATCH($J1460,{"Oil","Gas","Electric - Other","ELECTRIC - HEAT PUMP"},0))),0),"")</f>
        <v>0</v>
      </c>
      <c r="AJ1460" s="81">
        <f>_xlfn.IFNA(IF($D1460=5,IF($J1460="Not Paid by Tenant",0,INDEX('AMI Ref'!$K$10:$N$10,MATCH($J1460,{"Oil","Gas","Electric - Other","ELECTRIC - HEAT PUMP"},0))),0),"")</f>
        <v>0</v>
      </c>
      <c r="AK1460" s="128"/>
      <c r="AL1460" s="81" t="str">
        <f>_xlfn.IFNA(IF($D1460=0,IF($K1460="Not Paid by Tenant",0,INDEX('AMI Ref'!$O$5:$R$5,MATCH($K1460,{"Oil","Gas","Electric - Other","Electric ccASHP - split"},0))),0),"")</f>
        <v/>
      </c>
      <c r="AM1460" s="81">
        <f>_xlfn.IFNA(IF($D1460=1,IF($K1460="Not Paid by Tenant",0,INDEX('AMI Ref'!$O$6:$R$6,MATCH($K1460,{"Oil","Gas","Electric - Other","Electric ccASHP - split"},0))),0),"")</f>
        <v>0</v>
      </c>
      <c r="AN1460" s="81">
        <f>_xlfn.IFNA(IF($D1460=2,IF($K1460="Not Paid by Tenant",0,INDEX('AMI Ref'!$O$7:$R$7,MATCH($K1460,{"Oil","Gas","Electric - Other","Electric ccASHP - split"},0))),0),"")</f>
        <v>0</v>
      </c>
      <c r="AO1460" s="81">
        <f>_xlfn.IFNA(IF($D1460=3,IF($K1460="Not Paid by Tenant",0,INDEX('AMI Ref'!$O$8:$R$8,MATCH($K1460,{"Oil","Gas","Electric - Other","Electric ccASHP - split"},0))),0),"")</f>
        <v>0</v>
      </c>
      <c r="AP1460" s="81">
        <f>_xlfn.IFNA(IF($D1460=4,IF($K1460="Not Paid by Tenant",0,INDEX('AMI Ref'!$O$9:$R$9,MATCH($K1460,{"Oil","Gas","Electric - Other","Electric ccASHP - split"},0))),0),"")</f>
        <v>0</v>
      </c>
      <c r="AQ1460" s="81">
        <f>_xlfn.IFNA(IF($D1460=5,IF($K1460="Not Paid by Tenant",0,INDEX('AMI Ref'!$O$10:$R$10,MATCH($K1460,{"Oil","Gas","Electric - Other","Electric ccASHP - split"},0))),0),"")</f>
        <v>0</v>
      </c>
      <c r="AR1460" s="124">
        <f t="shared" si="196"/>
        <v>0</v>
      </c>
      <c r="AS1460" s="123" t="e">
        <f t="shared" si="197"/>
        <v>#N/A</v>
      </c>
    </row>
    <row r="1461" spans="1:45" x14ac:dyDescent="0.2">
      <c r="A1461" s="130">
        <v>1459</v>
      </c>
      <c r="B1461" s="177">
        <f>IF(OR(COUNTIF($B$2:$B1460,Input!$F1477)&lt;1,COUNTIF($O$2:$O1460,Input!$C1477)&lt;1),Input!F1477,0)</f>
        <v>0</v>
      </c>
      <c r="C1461" s="177">
        <f>IF(OR(COUNTIF($B$2:$B1460,Input!$F1477)&lt;1,COUNTIF($O$2:$O1460,Input!$C1477)&lt;1),Input!G1477,0)</f>
        <v>0</v>
      </c>
      <c r="D1461" s="177">
        <f>IF(OR(COUNTIF($B$2:$B1460,Input!$F1477)&lt;1,COUNTIF($O$2:$O1460,Input!$C1477)&lt;1),Input!H1477,0)</f>
        <v>0</v>
      </c>
      <c r="E1461" s="177">
        <f>IF(OR(COUNTIF($B$2:$B1460,Input!$F1477)&lt;1,COUNTIF($O$2:$O1460,Input!$C1477)&lt;1),Input!I1477,0)</f>
        <v>0</v>
      </c>
      <c r="F1461" s="177">
        <f>IF(OR(COUNTIF($B$2:$B1460,Input!$F1477)&lt;1,COUNTIF($O$2:$O1460,Input!$C1477)&lt;1),Input!J1477,0)</f>
        <v>0</v>
      </c>
      <c r="G1461" s="177">
        <f>IF(OR(COUNTIF($B$2:$B1460,Input!$F1477)&lt;1,COUNTIF($O$2:$O1460,Input!$C1477)&lt;1),Input!K1477,0)</f>
        <v>0</v>
      </c>
      <c r="H1461" s="177">
        <f>IF(OR(COUNTIF($B$2:$B1460,Input!$F1477)&lt;1,COUNTIF($O$2:$O1460,Input!$C1477)&lt;1),Input!L1477,0)</f>
        <v>0</v>
      </c>
      <c r="I1461" s="177">
        <f>IF(OR(COUNTIF($B$2:$B1460,Input!$F1477)&lt;1,COUNTIF($O$2:$O1460,Input!$C1477)&lt;1),Input!M1477,0)</f>
        <v>0</v>
      </c>
      <c r="J1461" s="177">
        <f>IF(OR(COUNTIF($B$2:$B1460,Input!$F1477)&lt;1,COUNTIF($O$2:$O1460,Input!$C1477)&lt;1),Input!N1477,0)</f>
        <v>0</v>
      </c>
      <c r="K1461" s="177">
        <f>IF(OR(COUNTIF($B$2:$B1460,Input!$F1477)&lt;1,COUNTIF($O$2:$O1460,Input!$C1477)&lt;1),Input!O1477,0)</f>
        <v>0</v>
      </c>
      <c r="L1461" s="177">
        <f>IF(OR(COUNTIF($B$2:$B1460,Input!$F1477)&lt;1,COUNTIF($O$2:$O1460,Input!$C1477)&lt;1),Input!P1477,0)</f>
        <v>0</v>
      </c>
      <c r="M1461" s="129" t="str">
        <f t="shared" si="192"/>
        <v/>
      </c>
      <c r="N1461" s="161">
        <f t="shared" si="190"/>
        <v>0</v>
      </c>
      <c r="O1461" s="168">
        <f>Input!C1477</f>
        <v>0</v>
      </c>
      <c r="P1461" s="168"/>
      <c r="R1461" s="131">
        <f t="shared" si="191"/>
        <v>0</v>
      </c>
      <c r="S1461" s="133" t="str">
        <f t="shared" si="193"/>
        <v xml:space="preserve"> </v>
      </c>
      <c r="T1461" s="133"/>
      <c r="U1461" s="132" t="str">
        <f>_xlfn.IFNA(IF($D1461=0,LOOKUP($F1461,{0.1,0.2,0.3,0.4,0.5,0.6,0.7,0.8,0.9,1},{22,34,46,58,70,82,94,106,118,130}),""),"")</f>
        <v/>
      </c>
      <c r="V1461" s="132" t="str">
        <f>_xlfn.IFNA(IF($D1461=1,LOOKUP($F1461,{0.1,0.2,0.3,0.4,0.5,0.6,0.7,0.8,0.9,1},{23,35,47,59,71,83,95,107,119,131}),""),"")</f>
        <v/>
      </c>
      <c r="W1461" s="132" t="str">
        <f>_xlfn.IFNA(IF($D1461=2,LOOKUP($F1461,{0.1,0.2,0.3,0.4,0.5,0.6,0.7,0.8,0.9,1},{24,36,48,60,72,84,96,108,120,132}),""),"")</f>
        <v/>
      </c>
      <c r="X1461" s="132" t="str">
        <f>_xlfn.IFNA(IF($D1461=3,LOOKUP($F1461,{0.1,0.2,0.3,0.4,0.5,0.6,0.7,0.8,0.9,1},{25,37,49,61,73,85,97,109,121,133}),""),"")</f>
        <v/>
      </c>
      <c r="Y1461" s="132" t="str">
        <f>_xlfn.IFNA(IF($D1461=4,LOOKUP($F1461,{0.1,0.2,0.3,0.4,0.5,0.6,0.7,0.8,0.9,1},{26,38,50,62,74,86,98,110,122,134}),""),"")</f>
        <v/>
      </c>
      <c r="Z1461" s="132" t="str">
        <f>_xlfn.IFNA(IF($D1461=5,LOOKUP($F1461,{0.1,0.2,0.3,0.4,0.5,0.6,0.7,0.8,0.9,1},{27,39,51,63,75,87,99,111,123,135}),""),"")</f>
        <v/>
      </c>
      <c r="AA1461" s="132">
        <f t="shared" si="194"/>
        <v>0</v>
      </c>
      <c r="AB1461" s="132" t="str">
        <f t="shared" si="195"/>
        <v>00</v>
      </c>
      <c r="AC1461" s="82" t="e">
        <f>VLOOKUP(AB1461,'AMI Ref'!T:U,2,FALSE)</f>
        <v>#N/A</v>
      </c>
      <c r="AD1461" s="124"/>
      <c r="AE1461" s="81" t="str">
        <f>_xlfn.IFNA(IF($D1461=0,IF($J1461="Not Paid by Tenant",0,INDEX('AMI Ref'!$K$5:$N$5,MATCH($J1461,{"Oil","Gas","Electric - Other","ELECTRIC - HEAT PUMP"},0))),0),"")</f>
        <v/>
      </c>
      <c r="AF1461" s="81">
        <f>_xlfn.IFNA(IF($D1461=1,IF($J1461="Not Paid by Tenant",0,INDEX('AMI Ref'!$K$6:$N$6,MATCH($J1461,{"Oil","Gas","Electric - Other","ELECTRIC - HEAT PUMP"},0))),0),"")</f>
        <v>0</v>
      </c>
      <c r="AG1461" s="81">
        <f>_xlfn.IFNA(IF($D1461=2,IF($J1461="Not Paid by Tenant",0,INDEX('AMI Ref'!$K$7:$N$7,MATCH($J1461,{"Oil","Gas","Electric - Other","ELECTRIC - HEAT PUMP"},0))),0),"")</f>
        <v>0</v>
      </c>
      <c r="AH1461" s="81">
        <f>_xlfn.IFNA(IF($D1461=3,IF($J1461="Not Paid by Tenant",0,INDEX('AMI Ref'!$K$8:$N$8,MATCH($J1461,{"Oil","Gas","Electric - Other","ELECTRIC - HEAT PUMP"},0))),0),"")</f>
        <v>0</v>
      </c>
      <c r="AI1461" s="81">
        <f>_xlfn.IFNA(IF($D1461=4,IF($J1461="Not Paid by Tenant",0,INDEX('AMI Ref'!$K$9:$N$9,MATCH($J1461,{"Oil","Gas","Electric - Other","ELECTRIC - HEAT PUMP"},0))),0),"")</f>
        <v>0</v>
      </c>
      <c r="AJ1461" s="81">
        <f>_xlfn.IFNA(IF($D1461=5,IF($J1461="Not Paid by Tenant",0,INDEX('AMI Ref'!$K$10:$N$10,MATCH($J1461,{"Oil","Gas","Electric - Other","ELECTRIC - HEAT PUMP"},0))),0),"")</f>
        <v>0</v>
      </c>
      <c r="AK1461" s="128"/>
      <c r="AL1461" s="81" t="str">
        <f>_xlfn.IFNA(IF($D1461=0,IF($K1461="Not Paid by Tenant",0,INDEX('AMI Ref'!$O$5:$R$5,MATCH($K1461,{"Oil","Gas","Electric - Other","Electric ccASHP - split"},0))),0),"")</f>
        <v/>
      </c>
      <c r="AM1461" s="81">
        <f>_xlfn.IFNA(IF($D1461=1,IF($K1461="Not Paid by Tenant",0,INDEX('AMI Ref'!$O$6:$R$6,MATCH($K1461,{"Oil","Gas","Electric - Other","Electric ccASHP - split"},0))),0),"")</f>
        <v>0</v>
      </c>
      <c r="AN1461" s="81">
        <f>_xlfn.IFNA(IF($D1461=2,IF($K1461="Not Paid by Tenant",0,INDEX('AMI Ref'!$O$7:$R$7,MATCH($K1461,{"Oil","Gas","Electric - Other","Electric ccASHP - split"},0))),0),"")</f>
        <v>0</v>
      </c>
      <c r="AO1461" s="81">
        <f>_xlfn.IFNA(IF($D1461=3,IF($K1461="Not Paid by Tenant",0,INDEX('AMI Ref'!$O$8:$R$8,MATCH($K1461,{"Oil","Gas","Electric - Other","Electric ccASHP - split"},0))),0),"")</f>
        <v>0</v>
      </c>
      <c r="AP1461" s="81">
        <f>_xlfn.IFNA(IF($D1461=4,IF($K1461="Not Paid by Tenant",0,INDEX('AMI Ref'!$O$9:$R$9,MATCH($K1461,{"Oil","Gas","Electric - Other","Electric ccASHP - split"},0))),0),"")</f>
        <v>0</v>
      </c>
      <c r="AQ1461" s="81">
        <f>_xlfn.IFNA(IF($D1461=5,IF($K1461="Not Paid by Tenant",0,INDEX('AMI Ref'!$O$10:$R$10,MATCH($K1461,{"Oil","Gas","Electric - Other","Electric ccASHP - split"},0))),0),"")</f>
        <v>0</v>
      </c>
      <c r="AR1461" s="124">
        <f t="shared" si="196"/>
        <v>0</v>
      </c>
      <c r="AS1461" s="123" t="e">
        <f t="shared" si="197"/>
        <v>#N/A</v>
      </c>
    </row>
    <row r="1462" spans="1:45" x14ac:dyDescent="0.2">
      <c r="A1462" s="130">
        <v>1460</v>
      </c>
      <c r="B1462" s="177">
        <f>IF(OR(COUNTIF($B$2:$B1461,Input!$F1478)&lt;1,COUNTIF($O$2:$O1461,Input!$C1478)&lt;1),Input!F1478,0)</f>
        <v>0</v>
      </c>
      <c r="C1462" s="177">
        <f>IF(OR(COUNTIF($B$2:$B1461,Input!$F1478)&lt;1,COUNTIF($O$2:$O1461,Input!$C1478)&lt;1),Input!G1478,0)</f>
        <v>0</v>
      </c>
      <c r="D1462" s="177">
        <f>IF(OR(COUNTIF($B$2:$B1461,Input!$F1478)&lt;1,COUNTIF($O$2:$O1461,Input!$C1478)&lt;1),Input!H1478,0)</f>
        <v>0</v>
      </c>
      <c r="E1462" s="177">
        <f>IF(OR(COUNTIF($B$2:$B1461,Input!$F1478)&lt;1,COUNTIF($O$2:$O1461,Input!$C1478)&lt;1),Input!I1478,0)</f>
        <v>0</v>
      </c>
      <c r="F1462" s="177">
        <f>IF(OR(COUNTIF($B$2:$B1461,Input!$F1478)&lt;1,COUNTIF($O$2:$O1461,Input!$C1478)&lt;1),Input!J1478,0)</f>
        <v>0</v>
      </c>
      <c r="G1462" s="177">
        <f>IF(OR(COUNTIF($B$2:$B1461,Input!$F1478)&lt;1,COUNTIF($O$2:$O1461,Input!$C1478)&lt;1),Input!K1478,0)</f>
        <v>0</v>
      </c>
      <c r="H1462" s="177">
        <f>IF(OR(COUNTIF($B$2:$B1461,Input!$F1478)&lt;1,COUNTIF($O$2:$O1461,Input!$C1478)&lt;1),Input!L1478,0)</f>
        <v>0</v>
      </c>
      <c r="I1462" s="177">
        <f>IF(OR(COUNTIF($B$2:$B1461,Input!$F1478)&lt;1,COUNTIF($O$2:$O1461,Input!$C1478)&lt;1),Input!M1478,0)</f>
        <v>0</v>
      </c>
      <c r="J1462" s="177">
        <f>IF(OR(COUNTIF($B$2:$B1461,Input!$F1478)&lt;1,COUNTIF($O$2:$O1461,Input!$C1478)&lt;1),Input!N1478,0)</f>
        <v>0</v>
      </c>
      <c r="K1462" s="177">
        <f>IF(OR(COUNTIF($B$2:$B1461,Input!$F1478)&lt;1,COUNTIF($O$2:$O1461,Input!$C1478)&lt;1),Input!O1478,0)</f>
        <v>0</v>
      </c>
      <c r="L1462" s="177">
        <f>IF(OR(COUNTIF($B$2:$B1461,Input!$F1478)&lt;1,COUNTIF($O$2:$O1461,Input!$C1478)&lt;1),Input!P1478,0)</f>
        <v>0</v>
      </c>
      <c r="M1462" s="129" t="str">
        <f t="shared" si="192"/>
        <v/>
      </c>
      <c r="N1462" s="161">
        <f t="shared" si="190"/>
        <v>0</v>
      </c>
      <c r="O1462" s="168">
        <f>Input!C1478</f>
        <v>0</v>
      </c>
      <c r="P1462" s="168"/>
      <c r="R1462" s="131">
        <f t="shared" si="191"/>
        <v>0</v>
      </c>
      <c r="S1462" s="133" t="str">
        <f t="shared" si="193"/>
        <v xml:space="preserve"> </v>
      </c>
      <c r="T1462" s="133"/>
      <c r="U1462" s="132" t="str">
        <f>_xlfn.IFNA(IF($D1462=0,LOOKUP($F1462,{0.1,0.2,0.3,0.4,0.5,0.6,0.7,0.8,0.9,1},{22,34,46,58,70,82,94,106,118,130}),""),"")</f>
        <v/>
      </c>
      <c r="V1462" s="132" t="str">
        <f>_xlfn.IFNA(IF($D1462=1,LOOKUP($F1462,{0.1,0.2,0.3,0.4,0.5,0.6,0.7,0.8,0.9,1},{23,35,47,59,71,83,95,107,119,131}),""),"")</f>
        <v/>
      </c>
      <c r="W1462" s="132" t="str">
        <f>_xlfn.IFNA(IF($D1462=2,LOOKUP($F1462,{0.1,0.2,0.3,0.4,0.5,0.6,0.7,0.8,0.9,1},{24,36,48,60,72,84,96,108,120,132}),""),"")</f>
        <v/>
      </c>
      <c r="X1462" s="132" t="str">
        <f>_xlfn.IFNA(IF($D1462=3,LOOKUP($F1462,{0.1,0.2,0.3,0.4,0.5,0.6,0.7,0.8,0.9,1},{25,37,49,61,73,85,97,109,121,133}),""),"")</f>
        <v/>
      </c>
      <c r="Y1462" s="132" t="str">
        <f>_xlfn.IFNA(IF($D1462=4,LOOKUP($F1462,{0.1,0.2,0.3,0.4,0.5,0.6,0.7,0.8,0.9,1},{26,38,50,62,74,86,98,110,122,134}),""),"")</f>
        <v/>
      </c>
      <c r="Z1462" s="132" t="str">
        <f>_xlfn.IFNA(IF($D1462=5,LOOKUP($F1462,{0.1,0.2,0.3,0.4,0.5,0.6,0.7,0.8,0.9,1},{27,39,51,63,75,87,99,111,123,135}),""),"")</f>
        <v/>
      </c>
      <c r="AA1462" s="132">
        <f t="shared" si="194"/>
        <v>0</v>
      </c>
      <c r="AB1462" s="132" t="str">
        <f t="shared" si="195"/>
        <v>00</v>
      </c>
      <c r="AC1462" s="82" t="e">
        <f>VLOOKUP(AB1462,'AMI Ref'!T:U,2,FALSE)</f>
        <v>#N/A</v>
      </c>
      <c r="AD1462" s="124"/>
      <c r="AE1462" s="81" t="str">
        <f>_xlfn.IFNA(IF($D1462=0,IF($J1462="Not Paid by Tenant",0,INDEX('AMI Ref'!$K$5:$N$5,MATCH($J1462,{"Oil","Gas","Electric - Other","ELECTRIC - HEAT PUMP"},0))),0),"")</f>
        <v/>
      </c>
      <c r="AF1462" s="81">
        <f>_xlfn.IFNA(IF($D1462=1,IF($J1462="Not Paid by Tenant",0,INDEX('AMI Ref'!$K$6:$N$6,MATCH($J1462,{"Oil","Gas","Electric - Other","ELECTRIC - HEAT PUMP"},0))),0),"")</f>
        <v>0</v>
      </c>
      <c r="AG1462" s="81">
        <f>_xlfn.IFNA(IF($D1462=2,IF($J1462="Not Paid by Tenant",0,INDEX('AMI Ref'!$K$7:$N$7,MATCH($J1462,{"Oil","Gas","Electric - Other","ELECTRIC - HEAT PUMP"},0))),0),"")</f>
        <v>0</v>
      </c>
      <c r="AH1462" s="81">
        <f>_xlfn.IFNA(IF($D1462=3,IF($J1462="Not Paid by Tenant",0,INDEX('AMI Ref'!$K$8:$N$8,MATCH($J1462,{"Oil","Gas","Electric - Other","ELECTRIC - HEAT PUMP"},0))),0),"")</f>
        <v>0</v>
      </c>
      <c r="AI1462" s="81">
        <f>_xlfn.IFNA(IF($D1462=4,IF($J1462="Not Paid by Tenant",0,INDEX('AMI Ref'!$K$9:$N$9,MATCH($J1462,{"Oil","Gas","Electric - Other","ELECTRIC - HEAT PUMP"},0))),0),"")</f>
        <v>0</v>
      </c>
      <c r="AJ1462" s="81">
        <f>_xlfn.IFNA(IF($D1462=5,IF($J1462="Not Paid by Tenant",0,INDEX('AMI Ref'!$K$10:$N$10,MATCH($J1462,{"Oil","Gas","Electric - Other","ELECTRIC - HEAT PUMP"},0))),0),"")</f>
        <v>0</v>
      </c>
      <c r="AK1462" s="128"/>
      <c r="AL1462" s="81" t="str">
        <f>_xlfn.IFNA(IF($D1462=0,IF($K1462="Not Paid by Tenant",0,INDEX('AMI Ref'!$O$5:$R$5,MATCH($K1462,{"Oil","Gas","Electric - Other","Electric ccASHP - split"},0))),0),"")</f>
        <v/>
      </c>
      <c r="AM1462" s="81">
        <f>_xlfn.IFNA(IF($D1462=1,IF($K1462="Not Paid by Tenant",0,INDEX('AMI Ref'!$O$6:$R$6,MATCH($K1462,{"Oil","Gas","Electric - Other","Electric ccASHP - split"},0))),0),"")</f>
        <v>0</v>
      </c>
      <c r="AN1462" s="81">
        <f>_xlfn.IFNA(IF($D1462=2,IF($K1462="Not Paid by Tenant",0,INDEX('AMI Ref'!$O$7:$R$7,MATCH($K1462,{"Oil","Gas","Electric - Other","Electric ccASHP - split"},0))),0),"")</f>
        <v>0</v>
      </c>
      <c r="AO1462" s="81">
        <f>_xlfn.IFNA(IF($D1462=3,IF($K1462="Not Paid by Tenant",0,INDEX('AMI Ref'!$O$8:$R$8,MATCH($K1462,{"Oil","Gas","Electric - Other","Electric ccASHP - split"},0))),0),"")</f>
        <v>0</v>
      </c>
      <c r="AP1462" s="81">
        <f>_xlfn.IFNA(IF($D1462=4,IF($K1462="Not Paid by Tenant",0,INDEX('AMI Ref'!$O$9:$R$9,MATCH($K1462,{"Oil","Gas","Electric - Other","Electric ccASHP - split"},0))),0),"")</f>
        <v>0</v>
      </c>
      <c r="AQ1462" s="81">
        <f>_xlfn.IFNA(IF($D1462=5,IF($K1462="Not Paid by Tenant",0,INDEX('AMI Ref'!$O$10:$R$10,MATCH($K1462,{"Oil","Gas","Electric - Other","Electric ccASHP - split"},0))),0),"")</f>
        <v>0</v>
      </c>
      <c r="AR1462" s="124">
        <f t="shared" si="196"/>
        <v>0</v>
      </c>
      <c r="AS1462" s="123" t="e">
        <f t="shared" si="197"/>
        <v>#N/A</v>
      </c>
    </row>
    <row r="1463" spans="1:45" x14ac:dyDescent="0.2">
      <c r="A1463" s="130">
        <v>1461</v>
      </c>
      <c r="B1463" s="177">
        <f>IF(OR(COUNTIF($B$2:$B1462,Input!$F1479)&lt;1,COUNTIF($O$2:$O1462,Input!$C1479)&lt;1),Input!F1479,0)</f>
        <v>0</v>
      </c>
      <c r="C1463" s="177">
        <f>IF(OR(COUNTIF($B$2:$B1462,Input!$F1479)&lt;1,COUNTIF($O$2:$O1462,Input!$C1479)&lt;1),Input!G1479,0)</f>
        <v>0</v>
      </c>
      <c r="D1463" s="177">
        <f>IF(OR(COUNTIF($B$2:$B1462,Input!$F1479)&lt;1,COUNTIF($O$2:$O1462,Input!$C1479)&lt;1),Input!H1479,0)</f>
        <v>0</v>
      </c>
      <c r="E1463" s="177">
        <f>IF(OR(COUNTIF($B$2:$B1462,Input!$F1479)&lt;1,COUNTIF($O$2:$O1462,Input!$C1479)&lt;1),Input!I1479,0)</f>
        <v>0</v>
      </c>
      <c r="F1463" s="177">
        <f>IF(OR(COUNTIF($B$2:$B1462,Input!$F1479)&lt;1,COUNTIF($O$2:$O1462,Input!$C1479)&lt;1),Input!J1479,0)</f>
        <v>0</v>
      </c>
      <c r="G1463" s="177">
        <f>IF(OR(COUNTIF($B$2:$B1462,Input!$F1479)&lt;1,COUNTIF($O$2:$O1462,Input!$C1479)&lt;1),Input!K1479,0)</f>
        <v>0</v>
      </c>
      <c r="H1463" s="177">
        <f>IF(OR(COUNTIF($B$2:$B1462,Input!$F1479)&lt;1,COUNTIF($O$2:$O1462,Input!$C1479)&lt;1),Input!L1479,0)</f>
        <v>0</v>
      </c>
      <c r="I1463" s="177">
        <f>IF(OR(COUNTIF($B$2:$B1462,Input!$F1479)&lt;1,COUNTIF($O$2:$O1462,Input!$C1479)&lt;1),Input!M1479,0)</f>
        <v>0</v>
      </c>
      <c r="J1463" s="177">
        <f>IF(OR(COUNTIF($B$2:$B1462,Input!$F1479)&lt;1,COUNTIF($O$2:$O1462,Input!$C1479)&lt;1),Input!N1479,0)</f>
        <v>0</v>
      </c>
      <c r="K1463" s="177">
        <f>IF(OR(COUNTIF($B$2:$B1462,Input!$F1479)&lt;1,COUNTIF($O$2:$O1462,Input!$C1479)&lt;1),Input!O1479,0)</f>
        <v>0</v>
      </c>
      <c r="L1463" s="177">
        <f>IF(OR(COUNTIF($B$2:$B1462,Input!$F1479)&lt;1,COUNTIF($O$2:$O1462,Input!$C1479)&lt;1),Input!P1479,0)</f>
        <v>0</v>
      </c>
      <c r="M1463" s="129" t="str">
        <f t="shared" si="192"/>
        <v/>
      </c>
      <c r="N1463" s="161">
        <f t="shared" si="190"/>
        <v>0</v>
      </c>
      <c r="O1463" s="168">
        <f>Input!C1479</f>
        <v>0</v>
      </c>
      <c r="P1463" s="168"/>
      <c r="R1463" s="131">
        <f t="shared" si="191"/>
        <v>0</v>
      </c>
      <c r="S1463" s="133" t="str">
        <f t="shared" si="193"/>
        <v xml:space="preserve"> </v>
      </c>
      <c r="T1463" s="133"/>
      <c r="U1463" s="132" t="str">
        <f>_xlfn.IFNA(IF($D1463=0,LOOKUP($F1463,{0.1,0.2,0.3,0.4,0.5,0.6,0.7,0.8,0.9,1},{22,34,46,58,70,82,94,106,118,130}),""),"")</f>
        <v/>
      </c>
      <c r="V1463" s="132" t="str">
        <f>_xlfn.IFNA(IF($D1463=1,LOOKUP($F1463,{0.1,0.2,0.3,0.4,0.5,0.6,0.7,0.8,0.9,1},{23,35,47,59,71,83,95,107,119,131}),""),"")</f>
        <v/>
      </c>
      <c r="W1463" s="132" t="str">
        <f>_xlfn.IFNA(IF($D1463=2,LOOKUP($F1463,{0.1,0.2,0.3,0.4,0.5,0.6,0.7,0.8,0.9,1},{24,36,48,60,72,84,96,108,120,132}),""),"")</f>
        <v/>
      </c>
      <c r="X1463" s="132" t="str">
        <f>_xlfn.IFNA(IF($D1463=3,LOOKUP($F1463,{0.1,0.2,0.3,0.4,0.5,0.6,0.7,0.8,0.9,1},{25,37,49,61,73,85,97,109,121,133}),""),"")</f>
        <v/>
      </c>
      <c r="Y1463" s="132" t="str">
        <f>_xlfn.IFNA(IF($D1463=4,LOOKUP($F1463,{0.1,0.2,0.3,0.4,0.5,0.6,0.7,0.8,0.9,1},{26,38,50,62,74,86,98,110,122,134}),""),"")</f>
        <v/>
      </c>
      <c r="Z1463" s="132" t="str">
        <f>_xlfn.IFNA(IF($D1463=5,LOOKUP($F1463,{0.1,0.2,0.3,0.4,0.5,0.6,0.7,0.8,0.9,1},{27,39,51,63,75,87,99,111,123,135}),""),"")</f>
        <v/>
      </c>
      <c r="AA1463" s="132">
        <f t="shared" si="194"/>
        <v>0</v>
      </c>
      <c r="AB1463" s="132" t="str">
        <f t="shared" si="195"/>
        <v>00</v>
      </c>
      <c r="AC1463" s="82" t="e">
        <f>VLOOKUP(AB1463,'AMI Ref'!T:U,2,FALSE)</f>
        <v>#N/A</v>
      </c>
      <c r="AD1463" s="124"/>
      <c r="AE1463" s="81" t="str">
        <f>_xlfn.IFNA(IF($D1463=0,IF($J1463="Not Paid by Tenant",0,INDEX('AMI Ref'!$K$5:$N$5,MATCH($J1463,{"Oil","Gas","Electric - Other","ELECTRIC - HEAT PUMP"},0))),0),"")</f>
        <v/>
      </c>
      <c r="AF1463" s="81">
        <f>_xlfn.IFNA(IF($D1463=1,IF($J1463="Not Paid by Tenant",0,INDEX('AMI Ref'!$K$6:$N$6,MATCH($J1463,{"Oil","Gas","Electric - Other","ELECTRIC - HEAT PUMP"},0))),0),"")</f>
        <v>0</v>
      </c>
      <c r="AG1463" s="81">
        <f>_xlfn.IFNA(IF($D1463=2,IF($J1463="Not Paid by Tenant",0,INDEX('AMI Ref'!$K$7:$N$7,MATCH($J1463,{"Oil","Gas","Electric - Other","ELECTRIC - HEAT PUMP"},0))),0),"")</f>
        <v>0</v>
      </c>
      <c r="AH1463" s="81">
        <f>_xlfn.IFNA(IF($D1463=3,IF($J1463="Not Paid by Tenant",0,INDEX('AMI Ref'!$K$8:$N$8,MATCH($J1463,{"Oil","Gas","Electric - Other","ELECTRIC - HEAT PUMP"},0))),0),"")</f>
        <v>0</v>
      </c>
      <c r="AI1463" s="81">
        <f>_xlfn.IFNA(IF($D1463=4,IF($J1463="Not Paid by Tenant",0,INDEX('AMI Ref'!$K$9:$N$9,MATCH($J1463,{"Oil","Gas","Electric - Other","ELECTRIC - HEAT PUMP"},0))),0),"")</f>
        <v>0</v>
      </c>
      <c r="AJ1463" s="81">
        <f>_xlfn.IFNA(IF($D1463=5,IF($J1463="Not Paid by Tenant",0,INDEX('AMI Ref'!$K$10:$N$10,MATCH($J1463,{"Oil","Gas","Electric - Other","ELECTRIC - HEAT PUMP"},0))),0),"")</f>
        <v>0</v>
      </c>
      <c r="AK1463" s="128"/>
      <c r="AL1463" s="81" t="str">
        <f>_xlfn.IFNA(IF($D1463=0,IF($K1463="Not Paid by Tenant",0,INDEX('AMI Ref'!$O$5:$R$5,MATCH($K1463,{"Oil","Gas","Electric - Other","Electric ccASHP - split"},0))),0),"")</f>
        <v/>
      </c>
      <c r="AM1463" s="81">
        <f>_xlfn.IFNA(IF($D1463=1,IF($K1463="Not Paid by Tenant",0,INDEX('AMI Ref'!$O$6:$R$6,MATCH($K1463,{"Oil","Gas","Electric - Other","Electric ccASHP - split"},0))),0),"")</f>
        <v>0</v>
      </c>
      <c r="AN1463" s="81">
        <f>_xlfn.IFNA(IF($D1463=2,IF($K1463="Not Paid by Tenant",0,INDEX('AMI Ref'!$O$7:$R$7,MATCH($K1463,{"Oil","Gas","Electric - Other","Electric ccASHP - split"},0))),0),"")</f>
        <v>0</v>
      </c>
      <c r="AO1463" s="81">
        <f>_xlfn.IFNA(IF($D1463=3,IF($K1463="Not Paid by Tenant",0,INDEX('AMI Ref'!$O$8:$R$8,MATCH($K1463,{"Oil","Gas","Electric - Other","Electric ccASHP - split"},0))),0),"")</f>
        <v>0</v>
      </c>
      <c r="AP1463" s="81">
        <f>_xlfn.IFNA(IF($D1463=4,IF($K1463="Not Paid by Tenant",0,INDEX('AMI Ref'!$O$9:$R$9,MATCH($K1463,{"Oil","Gas","Electric - Other","Electric ccASHP - split"},0))),0),"")</f>
        <v>0</v>
      </c>
      <c r="AQ1463" s="81">
        <f>_xlfn.IFNA(IF($D1463=5,IF($K1463="Not Paid by Tenant",0,INDEX('AMI Ref'!$O$10:$R$10,MATCH($K1463,{"Oil","Gas","Electric - Other","Electric ccASHP - split"},0))),0),"")</f>
        <v>0</v>
      </c>
      <c r="AR1463" s="124">
        <f t="shared" si="196"/>
        <v>0</v>
      </c>
      <c r="AS1463" s="123" t="e">
        <f t="shared" si="197"/>
        <v>#N/A</v>
      </c>
    </row>
    <row r="1464" spans="1:45" x14ac:dyDescent="0.2">
      <c r="A1464" s="130">
        <v>1462</v>
      </c>
      <c r="B1464" s="177">
        <f>IF(OR(COUNTIF($B$2:$B1463,Input!$F1480)&lt;1,COUNTIF($O$2:$O1463,Input!$C1480)&lt;1),Input!F1480,0)</f>
        <v>0</v>
      </c>
      <c r="C1464" s="177">
        <f>IF(OR(COUNTIF($B$2:$B1463,Input!$F1480)&lt;1,COUNTIF($O$2:$O1463,Input!$C1480)&lt;1),Input!G1480,0)</f>
        <v>0</v>
      </c>
      <c r="D1464" s="177">
        <f>IF(OR(COUNTIF($B$2:$B1463,Input!$F1480)&lt;1,COUNTIF($O$2:$O1463,Input!$C1480)&lt;1),Input!H1480,0)</f>
        <v>0</v>
      </c>
      <c r="E1464" s="177">
        <f>IF(OR(COUNTIF($B$2:$B1463,Input!$F1480)&lt;1,COUNTIF($O$2:$O1463,Input!$C1480)&lt;1),Input!I1480,0)</f>
        <v>0</v>
      </c>
      <c r="F1464" s="177">
        <f>IF(OR(COUNTIF($B$2:$B1463,Input!$F1480)&lt;1,COUNTIF($O$2:$O1463,Input!$C1480)&lt;1),Input!J1480,0)</f>
        <v>0</v>
      </c>
      <c r="G1464" s="177">
        <f>IF(OR(COUNTIF($B$2:$B1463,Input!$F1480)&lt;1,COUNTIF($O$2:$O1463,Input!$C1480)&lt;1),Input!K1480,0)</f>
        <v>0</v>
      </c>
      <c r="H1464" s="177">
        <f>IF(OR(COUNTIF($B$2:$B1463,Input!$F1480)&lt;1,COUNTIF($O$2:$O1463,Input!$C1480)&lt;1),Input!L1480,0)</f>
        <v>0</v>
      </c>
      <c r="I1464" s="177">
        <f>IF(OR(COUNTIF($B$2:$B1463,Input!$F1480)&lt;1,COUNTIF($O$2:$O1463,Input!$C1480)&lt;1),Input!M1480,0)</f>
        <v>0</v>
      </c>
      <c r="J1464" s="177">
        <f>IF(OR(COUNTIF($B$2:$B1463,Input!$F1480)&lt;1,COUNTIF($O$2:$O1463,Input!$C1480)&lt;1),Input!N1480,0)</f>
        <v>0</v>
      </c>
      <c r="K1464" s="177">
        <f>IF(OR(COUNTIF($B$2:$B1463,Input!$F1480)&lt;1,COUNTIF($O$2:$O1463,Input!$C1480)&lt;1),Input!O1480,0)</f>
        <v>0</v>
      </c>
      <c r="L1464" s="177">
        <f>IF(OR(COUNTIF($B$2:$B1463,Input!$F1480)&lt;1,COUNTIF($O$2:$O1463,Input!$C1480)&lt;1),Input!P1480,0)</f>
        <v>0</v>
      </c>
      <c r="M1464" s="129" t="str">
        <f t="shared" si="192"/>
        <v/>
      </c>
      <c r="N1464" s="161">
        <f t="shared" si="190"/>
        <v>0</v>
      </c>
      <c r="O1464" s="168">
        <f>Input!C1480</f>
        <v>0</v>
      </c>
      <c r="P1464" s="168"/>
      <c r="R1464" s="131">
        <f t="shared" si="191"/>
        <v>0</v>
      </c>
      <c r="S1464" s="133" t="str">
        <f t="shared" si="193"/>
        <v xml:space="preserve"> </v>
      </c>
      <c r="T1464" s="133"/>
      <c r="U1464" s="132" t="str">
        <f>_xlfn.IFNA(IF($D1464=0,LOOKUP($F1464,{0.1,0.2,0.3,0.4,0.5,0.6,0.7,0.8,0.9,1},{22,34,46,58,70,82,94,106,118,130}),""),"")</f>
        <v/>
      </c>
      <c r="V1464" s="132" t="str">
        <f>_xlfn.IFNA(IF($D1464=1,LOOKUP($F1464,{0.1,0.2,0.3,0.4,0.5,0.6,0.7,0.8,0.9,1},{23,35,47,59,71,83,95,107,119,131}),""),"")</f>
        <v/>
      </c>
      <c r="W1464" s="132" t="str">
        <f>_xlfn.IFNA(IF($D1464=2,LOOKUP($F1464,{0.1,0.2,0.3,0.4,0.5,0.6,0.7,0.8,0.9,1},{24,36,48,60,72,84,96,108,120,132}),""),"")</f>
        <v/>
      </c>
      <c r="X1464" s="132" t="str">
        <f>_xlfn.IFNA(IF($D1464=3,LOOKUP($F1464,{0.1,0.2,0.3,0.4,0.5,0.6,0.7,0.8,0.9,1},{25,37,49,61,73,85,97,109,121,133}),""),"")</f>
        <v/>
      </c>
      <c r="Y1464" s="132" t="str">
        <f>_xlfn.IFNA(IF($D1464=4,LOOKUP($F1464,{0.1,0.2,0.3,0.4,0.5,0.6,0.7,0.8,0.9,1},{26,38,50,62,74,86,98,110,122,134}),""),"")</f>
        <v/>
      </c>
      <c r="Z1464" s="132" t="str">
        <f>_xlfn.IFNA(IF($D1464=5,LOOKUP($F1464,{0.1,0.2,0.3,0.4,0.5,0.6,0.7,0.8,0.9,1},{27,39,51,63,75,87,99,111,123,135}),""),"")</f>
        <v/>
      </c>
      <c r="AA1464" s="132">
        <f t="shared" si="194"/>
        <v>0</v>
      </c>
      <c r="AB1464" s="132" t="str">
        <f t="shared" si="195"/>
        <v>00</v>
      </c>
      <c r="AC1464" s="82" t="e">
        <f>VLOOKUP(AB1464,'AMI Ref'!T:U,2,FALSE)</f>
        <v>#N/A</v>
      </c>
      <c r="AD1464" s="124"/>
      <c r="AE1464" s="81" t="str">
        <f>_xlfn.IFNA(IF($D1464=0,IF($J1464="Not Paid by Tenant",0,INDEX('AMI Ref'!$K$5:$N$5,MATCH($J1464,{"Oil","Gas","Electric - Other","ELECTRIC - HEAT PUMP"},0))),0),"")</f>
        <v/>
      </c>
      <c r="AF1464" s="81">
        <f>_xlfn.IFNA(IF($D1464=1,IF($J1464="Not Paid by Tenant",0,INDEX('AMI Ref'!$K$6:$N$6,MATCH($J1464,{"Oil","Gas","Electric - Other","ELECTRIC - HEAT PUMP"},0))),0),"")</f>
        <v>0</v>
      </c>
      <c r="AG1464" s="81">
        <f>_xlfn.IFNA(IF($D1464=2,IF($J1464="Not Paid by Tenant",0,INDEX('AMI Ref'!$K$7:$N$7,MATCH($J1464,{"Oil","Gas","Electric - Other","ELECTRIC - HEAT PUMP"},0))),0),"")</f>
        <v>0</v>
      </c>
      <c r="AH1464" s="81">
        <f>_xlfn.IFNA(IF($D1464=3,IF($J1464="Not Paid by Tenant",0,INDEX('AMI Ref'!$K$8:$N$8,MATCH($J1464,{"Oil","Gas","Electric - Other","ELECTRIC - HEAT PUMP"},0))),0),"")</f>
        <v>0</v>
      </c>
      <c r="AI1464" s="81">
        <f>_xlfn.IFNA(IF($D1464=4,IF($J1464="Not Paid by Tenant",0,INDEX('AMI Ref'!$K$9:$N$9,MATCH($J1464,{"Oil","Gas","Electric - Other","ELECTRIC - HEAT PUMP"},0))),0),"")</f>
        <v>0</v>
      </c>
      <c r="AJ1464" s="81">
        <f>_xlfn.IFNA(IF($D1464=5,IF($J1464="Not Paid by Tenant",0,INDEX('AMI Ref'!$K$10:$N$10,MATCH($J1464,{"Oil","Gas","Electric - Other","ELECTRIC - HEAT PUMP"},0))),0),"")</f>
        <v>0</v>
      </c>
      <c r="AK1464" s="128"/>
      <c r="AL1464" s="81" t="str">
        <f>_xlfn.IFNA(IF($D1464=0,IF($K1464="Not Paid by Tenant",0,INDEX('AMI Ref'!$O$5:$R$5,MATCH($K1464,{"Oil","Gas","Electric - Other","Electric ccASHP - split"},0))),0),"")</f>
        <v/>
      </c>
      <c r="AM1464" s="81">
        <f>_xlfn.IFNA(IF($D1464=1,IF($K1464="Not Paid by Tenant",0,INDEX('AMI Ref'!$O$6:$R$6,MATCH($K1464,{"Oil","Gas","Electric - Other","Electric ccASHP - split"},0))),0),"")</f>
        <v>0</v>
      </c>
      <c r="AN1464" s="81">
        <f>_xlfn.IFNA(IF($D1464=2,IF($K1464="Not Paid by Tenant",0,INDEX('AMI Ref'!$O$7:$R$7,MATCH($K1464,{"Oil","Gas","Electric - Other","Electric ccASHP - split"},0))),0),"")</f>
        <v>0</v>
      </c>
      <c r="AO1464" s="81">
        <f>_xlfn.IFNA(IF($D1464=3,IF($K1464="Not Paid by Tenant",0,INDEX('AMI Ref'!$O$8:$R$8,MATCH($K1464,{"Oil","Gas","Electric - Other","Electric ccASHP - split"},0))),0),"")</f>
        <v>0</v>
      </c>
      <c r="AP1464" s="81">
        <f>_xlfn.IFNA(IF($D1464=4,IF($K1464="Not Paid by Tenant",0,INDEX('AMI Ref'!$O$9:$R$9,MATCH($K1464,{"Oil","Gas","Electric - Other","Electric ccASHP - split"},0))),0),"")</f>
        <v>0</v>
      </c>
      <c r="AQ1464" s="81">
        <f>_xlfn.IFNA(IF($D1464=5,IF($K1464="Not Paid by Tenant",0,INDEX('AMI Ref'!$O$10:$R$10,MATCH($K1464,{"Oil","Gas","Electric - Other","Electric ccASHP - split"},0))),0),"")</f>
        <v>0</v>
      </c>
      <c r="AR1464" s="124">
        <f t="shared" si="196"/>
        <v>0</v>
      </c>
      <c r="AS1464" s="123" t="e">
        <f t="shared" si="197"/>
        <v>#N/A</v>
      </c>
    </row>
    <row r="1465" spans="1:45" x14ac:dyDescent="0.2">
      <c r="A1465" s="130">
        <v>1463</v>
      </c>
      <c r="B1465" s="177">
        <f>IF(OR(COUNTIF($B$2:$B1464,Input!$F1481)&lt;1,COUNTIF($O$2:$O1464,Input!$C1481)&lt;1),Input!F1481,0)</f>
        <v>0</v>
      </c>
      <c r="C1465" s="177">
        <f>IF(OR(COUNTIF($B$2:$B1464,Input!$F1481)&lt;1,COUNTIF($O$2:$O1464,Input!$C1481)&lt;1),Input!G1481,0)</f>
        <v>0</v>
      </c>
      <c r="D1465" s="177">
        <f>IF(OR(COUNTIF($B$2:$B1464,Input!$F1481)&lt;1,COUNTIF($O$2:$O1464,Input!$C1481)&lt;1),Input!H1481,0)</f>
        <v>0</v>
      </c>
      <c r="E1465" s="177">
        <f>IF(OR(COUNTIF($B$2:$B1464,Input!$F1481)&lt;1,COUNTIF($O$2:$O1464,Input!$C1481)&lt;1),Input!I1481,0)</f>
        <v>0</v>
      </c>
      <c r="F1465" s="177">
        <f>IF(OR(COUNTIF($B$2:$B1464,Input!$F1481)&lt;1,COUNTIF($O$2:$O1464,Input!$C1481)&lt;1),Input!J1481,0)</f>
        <v>0</v>
      </c>
      <c r="G1465" s="177">
        <f>IF(OR(COUNTIF($B$2:$B1464,Input!$F1481)&lt;1,COUNTIF($O$2:$O1464,Input!$C1481)&lt;1),Input!K1481,0)</f>
        <v>0</v>
      </c>
      <c r="H1465" s="177">
        <f>IF(OR(COUNTIF($B$2:$B1464,Input!$F1481)&lt;1,COUNTIF($O$2:$O1464,Input!$C1481)&lt;1),Input!L1481,0)</f>
        <v>0</v>
      </c>
      <c r="I1465" s="177">
        <f>IF(OR(COUNTIF($B$2:$B1464,Input!$F1481)&lt;1,COUNTIF($O$2:$O1464,Input!$C1481)&lt;1),Input!M1481,0)</f>
        <v>0</v>
      </c>
      <c r="J1465" s="177">
        <f>IF(OR(COUNTIF($B$2:$B1464,Input!$F1481)&lt;1,COUNTIF($O$2:$O1464,Input!$C1481)&lt;1),Input!N1481,0)</f>
        <v>0</v>
      </c>
      <c r="K1465" s="177">
        <f>IF(OR(COUNTIF($B$2:$B1464,Input!$F1481)&lt;1,COUNTIF($O$2:$O1464,Input!$C1481)&lt;1),Input!O1481,0)</f>
        <v>0</v>
      </c>
      <c r="L1465" s="177">
        <f>IF(OR(COUNTIF($B$2:$B1464,Input!$F1481)&lt;1,COUNTIF($O$2:$O1464,Input!$C1481)&lt;1),Input!P1481,0)</f>
        <v>0</v>
      </c>
      <c r="M1465" s="129" t="str">
        <f t="shared" si="192"/>
        <v/>
      </c>
      <c r="N1465" s="161">
        <f t="shared" si="190"/>
        <v>0</v>
      </c>
      <c r="O1465" s="168">
        <f>Input!C1481</f>
        <v>0</v>
      </c>
      <c r="P1465" s="168"/>
      <c r="R1465" s="131">
        <f t="shared" si="191"/>
        <v>0</v>
      </c>
      <c r="S1465" s="133" t="str">
        <f t="shared" si="193"/>
        <v xml:space="preserve"> </v>
      </c>
      <c r="T1465" s="133"/>
      <c r="U1465" s="132" t="str">
        <f>_xlfn.IFNA(IF($D1465=0,LOOKUP($F1465,{0.1,0.2,0.3,0.4,0.5,0.6,0.7,0.8,0.9,1},{22,34,46,58,70,82,94,106,118,130}),""),"")</f>
        <v/>
      </c>
      <c r="V1465" s="132" t="str">
        <f>_xlfn.IFNA(IF($D1465=1,LOOKUP($F1465,{0.1,0.2,0.3,0.4,0.5,0.6,0.7,0.8,0.9,1},{23,35,47,59,71,83,95,107,119,131}),""),"")</f>
        <v/>
      </c>
      <c r="W1465" s="132" t="str">
        <f>_xlfn.IFNA(IF($D1465=2,LOOKUP($F1465,{0.1,0.2,0.3,0.4,0.5,0.6,0.7,0.8,0.9,1},{24,36,48,60,72,84,96,108,120,132}),""),"")</f>
        <v/>
      </c>
      <c r="X1465" s="132" t="str">
        <f>_xlfn.IFNA(IF($D1465=3,LOOKUP($F1465,{0.1,0.2,0.3,0.4,0.5,0.6,0.7,0.8,0.9,1},{25,37,49,61,73,85,97,109,121,133}),""),"")</f>
        <v/>
      </c>
      <c r="Y1465" s="132" t="str">
        <f>_xlfn.IFNA(IF($D1465=4,LOOKUP($F1465,{0.1,0.2,0.3,0.4,0.5,0.6,0.7,0.8,0.9,1},{26,38,50,62,74,86,98,110,122,134}),""),"")</f>
        <v/>
      </c>
      <c r="Z1465" s="132" t="str">
        <f>_xlfn.IFNA(IF($D1465=5,LOOKUP($F1465,{0.1,0.2,0.3,0.4,0.5,0.6,0.7,0.8,0.9,1},{27,39,51,63,75,87,99,111,123,135}),""),"")</f>
        <v/>
      </c>
      <c r="AA1465" s="132">
        <f t="shared" si="194"/>
        <v>0</v>
      </c>
      <c r="AB1465" s="132" t="str">
        <f t="shared" si="195"/>
        <v>00</v>
      </c>
      <c r="AC1465" s="82" t="e">
        <f>VLOOKUP(AB1465,'AMI Ref'!T:U,2,FALSE)</f>
        <v>#N/A</v>
      </c>
      <c r="AD1465" s="124"/>
      <c r="AE1465" s="81" t="str">
        <f>_xlfn.IFNA(IF($D1465=0,IF($J1465="Not Paid by Tenant",0,INDEX('AMI Ref'!$K$5:$N$5,MATCH($J1465,{"Oil","Gas","Electric - Other","ELECTRIC - HEAT PUMP"},0))),0),"")</f>
        <v/>
      </c>
      <c r="AF1465" s="81">
        <f>_xlfn.IFNA(IF($D1465=1,IF($J1465="Not Paid by Tenant",0,INDEX('AMI Ref'!$K$6:$N$6,MATCH($J1465,{"Oil","Gas","Electric - Other","ELECTRIC - HEAT PUMP"},0))),0),"")</f>
        <v>0</v>
      </c>
      <c r="AG1465" s="81">
        <f>_xlfn.IFNA(IF($D1465=2,IF($J1465="Not Paid by Tenant",0,INDEX('AMI Ref'!$K$7:$N$7,MATCH($J1465,{"Oil","Gas","Electric - Other","ELECTRIC - HEAT PUMP"},0))),0),"")</f>
        <v>0</v>
      </c>
      <c r="AH1465" s="81">
        <f>_xlfn.IFNA(IF($D1465=3,IF($J1465="Not Paid by Tenant",0,INDEX('AMI Ref'!$K$8:$N$8,MATCH($J1465,{"Oil","Gas","Electric - Other","ELECTRIC - HEAT PUMP"},0))),0),"")</f>
        <v>0</v>
      </c>
      <c r="AI1465" s="81">
        <f>_xlfn.IFNA(IF($D1465=4,IF($J1465="Not Paid by Tenant",0,INDEX('AMI Ref'!$K$9:$N$9,MATCH($J1465,{"Oil","Gas","Electric - Other","ELECTRIC - HEAT PUMP"},0))),0),"")</f>
        <v>0</v>
      </c>
      <c r="AJ1465" s="81">
        <f>_xlfn.IFNA(IF($D1465=5,IF($J1465="Not Paid by Tenant",0,INDEX('AMI Ref'!$K$10:$N$10,MATCH($J1465,{"Oil","Gas","Electric - Other","ELECTRIC - HEAT PUMP"},0))),0),"")</f>
        <v>0</v>
      </c>
      <c r="AK1465" s="128"/>
      <c r="AL1465" s="81" t="str">
        <f>_xlfn.IFNA(IF($D1465=0,IF($K1465="Not Paid by Tenant",0,INDEX('AMI Ref'!$O$5:$R$5,MATCH($K1465,{"Oil","Gas","Electric - Other","Electric ccASHP - split"},0))),0),"")</f>
        <v/>
      </c>
      <c r="AM1465" s="81">
        <f>_xlfn.IFNA(IF($D1465=1,IF($K1465="Not Paid by Tenant",0,INDEX('AMI Ref'!$O$6:$R$6,MATCH($K1465,{"Oil","Gas","Electric - Other","Electric ccASHP - split"},0))),0),"")</f>
        <v>0</v>
      </c>
      <c r="AN1465" s="81">
        <f>_xlfn.IFNA(IF($D1465=2,IF($K1465="Not Paid by Tenant",0,INDEX('AMI Ref'!$O$7:$R$7,MATCH($K1465,{"Oil","Gas","Electric - Other","Electric ccASHP - split"},0))),0),"")</f>
        <v>0</v>
      </c>
      <c r="AO1465" s="81">
        <f>_xlfn.IFNA(IF($D1465=3,IF($K1465="Not Paid by Tenant",0,INDEX('AMI Ref'!$O$8:$R$8,MATCH($K1465,{"Oil","Gas","Electric - Other","Electric ccASHP - split"},0))),0),"")</f>
        <v>0</v>
      </c>
      <c r="AP1465" s="81">
        <f>_xlfn.IFNA(IF($D1465=4,IF($K1465="Not Paid by Tenant",0,INDEX('AMI Ref'!$O$9:$R$9,MATCH($K1465,{"Oil","Gas","Electric - Other","Electric ccASHP - split"},0))),0),"")</f>
        <v>0</v>
      </c>
      <c r="AQ1465" s="81">
        <f>_xlfn.IFNA(IF($D1465=5,IF($K1465="Not Paid by Tenant",0,INDEX('AMI Ref'!$O$10:$R$10,MATCH($K1465,{"Oil","Gas","Electric - Other","Electric ccASHP - split"},0))),0),"")</f>
        <v>0</v>
      </c>
      <c r="AR1465" s="124">
        <f t="shared" si="196"/>
        <v>0</v>
      </c>
      <c r="AS1465" s="123" t="e">
        <f t="shared" si="197"/>
        <v>#N/A</v>
      </c>
    </row>
    <row r="1466" spans="1:45" x14ac:dyDescent="0.2">
      <c r="A1466" s="130">
        <v>1464</v>
      </c>
      <c r="B1466" s="177">
        <f>IF(OR(COUNTIF($B$2:$B1465,Input!$F1482)&lt;1,COUNTIF($O$2:$O1465,Input!$C1482)&lt;1),Input!F1482,0)</f>
        <v>0</v>
      </c>
      <c r="C1466" s="177">
        <f>IF(OR(COUNTIF($B$2:$B1465,Input!$F1482)&lt;1,COUNTIF($O$2:$O1465,Input!$C1482)&lt;1),Input!G1482,0)</f>
        <v>0</v>
      </c>
      <c r="D1466" s="177">
        <f>IF(OR(COUNTIF($B$2:$B1465,Input!$F1482)&lt;1,COUNTIF($O$2:$O1465,Input!$C1482)&lt;1),Input!H1482,0)</f>
        <v>0</v>
      </c>
      <c r="E1466" s="177">
        <f>IF(OR(COUNTIF($B$2:$B1465,Input!$F1482)&lt;1,COUNTIF($O$2:$O1465,Input!$C1482)&lt;1),Input!I1482,0)</f>
        <v>0</v>
      </c>
      <c r="F1466" s="177">
        <f>IF(OR(COUNTIF($B$2:$B1465,Input!$F1482)&lt;1,COUNTIF($O$2:$O1465,Input!$C1482)&lt;1),Input!J1482,0)</f>
        <v>0</v>
      </c>
      <c r="G1466" s="177">
        <f>IF(OR(COUNTIF($B$2:$B1465,Input!$F1482)&lt;1,COUNTIF($O$2:$O1465,Input!$C1482)&lt;1),Input!K1482,0)</f>
        <v>0</v>
      </c>
      <c r="H1466" s="177">
        <f>IF(OR(COUNTIF($B$2:$B1465,Input!$F1482)&lt;1,COUNTIF($O$2:$O1465,Input!$C1482)&lt;1),Input!L1482,0)</f>
        <v>0</v>
      </c>
      <c r="I1466" s="177">
        <f>IF(OR(COUNTIF($B$2:$B1465,Input!$F1482)&lt;1,COUNTIF($O$2:$O1465,Input!$C1482)&lt;1),Input!M1482,0)</f>
        <v>0</v>
      </c>
      <c r="J1466" s="177">
        <f>IF(OR(COUNTIF($B$2:$B1465,Input!$F1482)&lt;1,COUNTIF($O$2:$O1465,Input!$C1482)&lt;1),Input!N1482,0)</f>
        <v>0</v>
      </c>
      <c r="K1466" s="177">
        <f>IF(OR(COUNTIF($B$2:$B1465,Input!$F1482)&lt;1,COUNTIF($O$2:$O1465,Input!$C1482)&lt;1),Input!O1482,0)</f>
        <v>0</v>
      </c>
      <c r="L1466" s="177">
        <f>IF(OR(COUNTIF($B$2:$B1465,Input!$F1482)&lt;1,COUNTIF($O$2:$O1465,Input!$C1482)&lt;1),Input!P1482,0)</f>
        <v>0</v>
      </c>
      <c r="M1466" s="129" t="str">
        <f t="shared" si="192"/>
        <v/>
      </c>
      <c r="N1466" s="161">
        <f t="shared" si="190"/>
        <v>0</v>
      </c>
      <c r="O1466" s="168">
        <f>Input!C1482</f>
        <v>0</v>
      </c>
      <c r="P1466" s="168"/>
      <c r="R1466" s="131">
        <f t="shared" si="191"/>
        <v>0</v>
      </c>
      <c r="S1466" s="133" t="str">
        <f t="shared" si="193"/>
        <v xml:space="preserve"> </v>
      </c>
      <c r="T1466" s="133"/>
      <c r="U1466" s="132" t="str">
        <f>_xlfn.IFNA(IF($D1466=0,LOOKUP($F1466,{0.1,0.2,0.3,0.4,0.5,0.6,0.7,0.8,0.9,1},{22,34,46,58,70,82,94,106,118,130}),""),"")</f>
        <v/>
      </c>
      <c r="V1466" s="132" t="str">
        <f>_xlfn.IFNA(IF($D1466=1,LOOKUP($F1466,{0.1,0.2,0.3,0.4,0.5,0.6,0.7,0.8,0.9,1},{23,35,47,59,71,83,95,107,119,131}),""),"")</f>
        <v/>
      </c>
      <c r="W1466" s="132" t="str">
        <f>_xlfn.IFNA(IF($D1466=2,LOOKUP($F1466,{0.1,0.2,0.3,0.4,0.5,0.6,0.7,0.8,0.9,1},{24,36,48,60,72,84,96,108,120,132}),""),"")</f>
        <v/>
      </c>
      <c r="X1466" s="132" t="str">
        <f>_xlfn.IFNA(IF($D1466=3,LOOKUP($F1466,{0.1,0.2,0.3,0.4,0.5,0.6,0.7,0.8,0.9,1},{25,37,49,61,73,85,97,109,121,133}),""),"")</f>
        <v/>
      </c>
      <c r="Y1466" s="132" t="str">
        <f>_xlfn.IFNA(IF($D1466=4,LOOKUP($F1466,{0.1,0.2,0.3,0.4,0.5,0.6,0.7,0.8,0.9,1},{26,38,50,62,74,86,98,110,122,134}),""),"")</f>
        <v/>
      </c>
      <c r="Z1466" s="132" t="str">
        <f>_xlfn.IFNA(IF($D1466=5,LOOKUP($F1466,{0.1,0.2,0.3,0.4,0.5,0.6,0.7,0.8,0.9,1},{27,39,51,63,75,87,99,111,123,135}),""),"")</f>
        <v/>
      </c>
      <c r="AA1466" s="132">
        <f t="shared" si="194"/>
        <v>0</v>
      </c>
      <c r="AB1466" s="132" t="str">
        <f t="shared" si="195"/>
        <v>00</v>
      </c>
      <c r="AC1466" s="82" t="e">
        <f>VLOOKUP(AB1466,'AMI Ref'!T:U,2,FALSE)</f>
        <v>#N/A</v>
      </c>
      <c r="AD1466" s="124"/>
      <c r="AE1466" s="81" t="str">
        <f>_xlfn.IFNA(IF($D1466=0,IF($J1466="Not Paid by Tenant",0,INDEX('AMI Ref'!$K$5:$N$5,MATCH($J1466,{"Oil","Gas","Electric - Other","ELECTRIC - HEAT PUMP"},0))),0),"")</f>
        <v/>
      </c>
      <c r="AF1466" s="81">
        <f>_xlfn.IFNA(IF($D1466=1,IF($J1466="Not Paid by Tenant",0,INDEX('AMI Ref'!$K$6:$N$6,MATCH($J1466,{"Oil","Gas","Electric - Other","ELECTRIC - HEAT PUMP"},0))),0),"")</f>
        <v>0</v>
      </c>
      <c r="AG1466" s="81">
        <f>_xlfn.IFNA(IF($D1466=2,IF($J1466="Not Paid by Tenant",0,INDEX('AMI Ref'!$K$7:$N$7,MATCH($J1466,{"Oil","Gas","Electric - Other","ELECTRIC - HEAT PUMP"},0))),0),"")</f>
        <v>0</v>
      </c>
      <c r="AH1466" s="81">
        <f>_xlfn.IFNA(IF($D1466=3,IF($J1466="Not Paid by Tenant",0,INDEX('AMI Ref'!$K$8:$N$8,MATCH($J1466,{"Oil","Gas","Electric - Other","ELECTRIC - HEAT PUMP"},0))),0),"")</f>
        <v>0</v>
      </c>
      <c r="AI1466" s="81">
        <f>_xlfn.IFNA(IF($D1466=4,IF($J1466="Not Paid by Tenant",0,INDEX('AMI Ref'!$K$9:$N$9,MATCH($J1466,{"Oil","Gas","Electric - Other","ELECTRIC - HEAT PUMP"},0))),0),"")</f>
        <v>0</v>
      </c>
      <c r="AJ1466" s="81">
        <f>_xlfn.IFNA(IF($D1466=5,IF($J1466="Not Paid by Tenant",0,INDEX('AMI Ref'!$K$10:$N$10,MATCH($J1466,{"Oil","Gas","Electric - Other","ELECTRIC - HEAT PUMP"},0))),0),"")</f>
        <v>0</v>
      </c>
      <c r="AK1466" s="128"/>
      <c r="AL1466" s="81" t="str">
        <f>_xlfn.IFNA(IF($D1466=0,IF($K1466="Not Paid by Tenant",0,INDEX('AMI Ref'!$O$5:$R$5,MATCH($K1466,{"Oil","Gas","Electric - Other","Electric ccASHP - split"},0))),0),"")</f>
        <v/>
      </c>
      <c r="AM1466" s="81">
        <f>_xlfn.IFNA(IF($D1466=1,IF($K1466="Not Paid by Tenant",0,INDEX('AMI Ref'!$O$6:$R$6,MATCH($K1466,{"Oil","Gas","Electric - Other","Electric ccASHP - split"},0))),0),"")</f>
        <v>0</v>
      </c>
      <c r="AN1466" s="81">
        <f>_xlfn.IFNA(IF($D1466=2,IF($K1466="Not Paid by Tenant",0,INDEX('AMI Ref'!$O$7:$R$7,MATCH($K1466,{"Oil","Gas","Electric - Other","Electric ccASHP - split"},0))),0),"")</f>
        <v>0</v>
      </c>
      <c r="AO1466" s="81">
        <f>_xlfn.IFNA(IF($D1466=3,IF($K1466="Not Paid by Tenant",0,INDEX('AMI Ref'!$O$8:$R$8,MATCH($K1466,{"Oil","Gas","Electric - Other","Electric ccASHP - split"},0))),0),"")</f>
        <v>0</v>
      </c>
      <c r="AP1466" s="81">
        <f>_xlfn.IFNA(IF($D1466=4,IF($K1466="Not Paid by Tenant",0,INDEX('AMI Ref'!$O$9:$R$9,MATCH($K1466,{"Oil","Gas","Electric - Other","Electric ccASHP - split"},0))),0),"")</f>
        <v>0</v>
      </c>
      <c r="AQ1466" s="81">
        <f>_xlfn.IFNA(IF($D1466=5,IF($K1466="Not Paid by Tenant",0,INDEX('AMI Ref'!$O$10:$R$10,MATCH($K1466,{"Oil","Gas","Electric - Other","Electric ccASHP - split"},0))),0),"")</f>
        <v>0</v>
      </c>
      <c r="AR1466" s="124">
        <f t="shared" si="196"/>
        <v>0</v>
      </c>
      <c r="AS1466" s="123" t="e">
        <f t="shared" si="197"/>
        <v>#N/A</v>
      </c>
    </row>
    <row r="1467" spans="1:45" x14ac:dyDescent="0.2">
      <c r="A1467" s="130">
        <v>1465</v>
      </c>
      <c r="B1467" s="177">
        <f>IF(OR(COUNTIF($B$2:$B1466,Input!$F1483)&lt;1,COUNTIF($O$2:$O1466,Input!$C1483)&lt;1),Input!F1483,0)</f>
        <v>0</v>
      </c>
      <c r="C1467" s="177">
        <f>IF(OR(COUNTIF($B$2:$B1466,Input!$F1483)&lt;1,COUNTIF($O$2:$O1466,Input!$C1483)&lt;1),Input!G1483,0)</f>
        <v>0</v>
      </c>
      <c r="D1467" s="177">
        <f>IF(OR(COUNTIF($B$2:$B1466,Input!$F1483)&lt;1,COUNTIF($O$2:$O1466,Input!$C1483)&lt;1),Input!H1483,0)</f>
        <v>0</v>
      </c>
      <c r="E1467" s="177">
        <f>IF(OR(COUNTIF($B$2:$B1466,Input!$F1483)&lt;1,COUNTIF($O$2:$O1466,Input!$C1483)&lt;1),Input!I1483,0)</f>
        <v>0</v>
      </c>
      <c r="F1467" s="177">
        <f>IF(OR(COUNTIF($B$2:$B1466,Input!$F1483)&lt;1,COUNTIF($O$2:$O1466,Input!$C1483)&lt;1),Input!J1483,0)</f>
        <v>0</v>
      </c>
      <c r="G1467" s="177">
        <f>IF(OR(COUNTIF($B$2:$B1466,Input!$F1483)&lt;1,COUNTIF($O$2:$O1466,Input!$C1483)&lt;1),Input!K1483,0)</f>
        <v>0</v>
      </c>
      <c r="H1467" s="177">
        <f>IF(OR(COUNTIF($B$2:$B1466,Input!$F1483)&lt;1,COUNTIF($O$2:$O1466,Input!$C1483)&lt;1),Input!L1483,0)</f>
        <v>0</v>
      </c>
      <c r="I1467" s="177">
        <f>IF(OR(COUNTIF($B$2:$B1466,Input!$F1483)&lt;1,COUNTIF($O$2:$O1466,Input!$C1483)&lt;1),Input!M1483,0)</f>
        <v>0</v>
      </c>
      <c r="J1467" s="177">
        <f>IF(OR(COUNTIF($B$2:$B1466,Input!$F1483)&lt;1,COUNTIF($O$2:$O1466,Input!$C1483)&lt;1),Input!N1483,0)</f>
        <v>0</v>
      </c>
      <c r="K1467" s="177">
        <f>IF(OR(COUNTIF($B$2:$B1466,Input!$F1483)&lt;1,COUNTIF($O$2:$O1466,Input!$C1483)&lt;1),Input!O1483,0)</f>
        <v>0</v>
      </c>
      <c r="L1467" s="177">
        <f>IF(OR(COUNTIF($B$2:$B1466,Input!$F1483)&lt;1,COUNTIF($O$2:$O1466,Input!$C1483)&lt;1),Input!P1483,0)</f>
        <v>0</v>
      </c>
      <c r="M1467" s="129" t="str">
        <f t="shared" si="192"/>
        <v/>
      </c>
      <c r="N1467" s="161">
        <f t="shared" si="190"/>
        <v>0</v>
      </c>
      <c r="O1467" s="168">
        <f>Input!C1483</f>
        <v>0</v>
      </c>
      <c r="P1467" s="168"/>
      <c r="R1467" s="131">
        <f t="shared" si="191"/>
        <v>0</v>
      </c>
      <c r="S1467" s="133" t="str">
        <f t="shared" si="193"/>
        <v xml:space="preserve"> </v>
      </c>
      <c r="T1467" s="133"/>
      <c r="U1467" s="132" t="str">
        <f>_xlfn.IFNA(IF($D1467=0,LOOKUP($F1467,{0.1,0.2,0.3,0.4,0.5,0.6,0.7,0.8,0.9,1},{22,34,46,58,70,82,94,106,118,130}),""),"")</f>
        <v/>
      </c>
      <c r="V1467" s="132" t="str">
        <f>_xlfn.IFNA(IF($D1467=1,LOOKUP($F1467,{0.1,0.2,0.3,0.4,0.5,0.6,0.7,0.8,0.9,1},{23,35,47,59,71,83,95,107,119,131}),""),"")</f>
        <v/>
      </c>
      <c r="W1467" s="132" t="str">
        <f>_xlfn.IFNA(IF($D1467=2,LOOKUP($F1467,{0.1,0.2,0.3,0.4,0.5,0.6,0.7,0.8,0.9,1},{24,36,48,60,72,84,96,108,120,132}),""),"")</f>
        <v/>
      </c>
      <c r="X1467" s="132" t="str">
        <f>_xlfn.IFNA(IF($D1467=3,LOOKUP($F1467,{0.1,0.2,0.3,0.4,0.5,0.6,0.7,0.8,0.9,1},{25,37,49,61,73,85,97,109,121,133}),""),"")</f>
        <v/>
      </c>
      <c r="Y1467" s="132" t="str">
        <f>_xlfn.IFNA(IF($D1467=4,LOOKUP($F1467,{0.1,0.2,0.3,0.4,0.5,0.6,0.7,0.8,0.9,1},{26,38,50,62,74,86,98,110,122,134}),""),"")</f>
        <v/>
      </c>
      <c r="Z1467" s="132" t="str">
        <f>_xlfn.IFNA(IF($D1467=5,LOOKUP($F1467,{0.1,0.2,0.3,0.4,0.5,0.6,0.7,0.8,0.9,1},{27,39,51,63,75,87,99,111,123,135}),""),"")</f>
        <v/>
      </c>
      <c r="AA1467" s="132">
        <f t="shared" si="194"/>
        <v>0</v>
      </c>
      <c r="AB1467" s="132" t="str">
        <f t="shared" si="195"/>
        <v>00</v>
      </c>
      <c r="AC1467" s="82" t="e">
        <f>VLOOKUP(AB1467,'AMI Ref'!T:U,2,FALSE)</f>
        <v>#N/A</v>
      </c>
      <c r="AD1467" s="124"/>
      <c r="AE1467" s="81" t="str">
        <f>_xlfn.IFNA(IF($D1467=0,IF($J1467="Not Paid by Tenant",0,INDEX('AMI Ref'!$K$5:$N$5,MATCH($J1467,{"Oil","Gas","Electric - Other","ELECTRIC - HEAT PUMP"},0))),0),"")</f>
        <v/>
      </c>
      <c r="AF1467" s="81">
        <f>_xlfn.IFNA(IF($D1467=1,IF($J1467="Not Paid by Tenant",0,INDEX('AMI Ref'!$K$6:$N$6,MATCH($J1467,{"Oil","Gas","Electric - Other","ELECTRIC - HEAT PUMP"},0))),0),"")</f>
        <v>0</v>
      </c>
      <c r="AG1467" s="81">
        <f>_xlfn.IFNA(IF($D1467=2,IF($J1467="Not Paid by Tenant",0,INDEX('AMI Ref'!$K$7:$N$7,MATCH($J1467,{"Oil","Gas","Electric - Other","ELECTRIC - HEAT PUMP"},0))),0),"")</f>
        <v>0</v>
      </c>
      <c r="AH1467" s="81">
        <f>_xlfn.IFNA(IF($D1467=3,IF($J1467="Not Paid by Tenant",0,INDEX('AMI Ref'!$K$8:$N$8,MATCH($J1467,{"Oil","Gas","Electric - Other","ELECTRIC - HEAT PUMP"},0))),0),"")</f>
        <v>0</v>
      </c>
      <c r="AI1467" s="81">
        <f>_xlfn.IFNA(IF($D1467=4,IF($J1467="Not Paid by Tenant",0,INDEX('AMI Ref'!$K$9:$N$9,MATCH($J1467,{"Oil","Gas","Electric - Other","ELECTRIC - HEAT PUMP"},0))),0),"")</f>
        <v>0</v>
      </c>
      <c r="AJ1467" s="81">
        <f>_xlfn.IFNA(IF($D1467=5,IF($J1467="Not Paid by Tenant",0,INDEX('AMI Ref'!$K$10:$N$10,MATCH($J1467,{"Oil","Gas","Electric - Other","ELECTRIC - HEAT PUMP"},0))),0),"")</f>
        <v>0</v>
      </c>
      <c r="AK1467" s="128"/>
      <c r="AL1467" s="81" t="str">
        <f>_xlfn.IFNA(IF($D1467=0,IF($K1467="Not Paid by Tenant",0,INDEX('AMI Ref'!$O$5:$R$5,MATCH($K1467,{"Oil","Gas","Electric - Other","Electric ccASHP - split"},0))),0),"")</f>
        <v/>
      </c>
      <c r="AM1467" s="81">
        <f>_xlfn.IFNA(IF($D1467=1,IF($K1467="Not Paid by Tenant",0,INDEX('AMI Ref'!$O$6:$R$6,MATCH($K1467,{"Oil","Gas","Electric - Other","Electric ccASHP - split"},0))),0),"")</f>
        <v>0</v>
      </c>
      <c r="AN1467" s="81">
        <f>_xlfn.IFNA(IF($D1467=2,IF($K1467="Not Paid by Tenant",0,INDEX('AMI Ref'!$O$7:$R$7,MATCH($K1467,{"Oil","Gas","Electric - Other","Electric ccASHP - split"},0))),0),"")</f>
        <v>0</v>
      </c>
      <c r="AO1467" s="81">
        <f>_xlfn.IFNA(IF($D1467=3,IF($K1467="Not Paid by Tenant",0,INDEX('AMI Ref'!$O$8:$R$8,MATCH($K1467,{"Oil","Gas","Electric - Other","Electric ccASHP - split"},0))),0),"")</f>
        <v>0</v>
      </c>
      <c r="AP1467" s="81">
        <f>_xlfn.IFNA(IF($D1467=4,IF($K1467="Not Paid by Tenant",0,INDEX('AMI Ref'!$O$9:$R$9,MATCH($K1467,{"Oil","Gas","Electric - Other","Electric ccASHP - split"},0))),0),"")</f>
        <v>0</v>
      </c>
      <c r="AQ1467" s="81">
        <f>_xlfn.IFNA(IF($D1467=5,IF($K1467="Not Paid by Tenant",0,INDEX('AMI Ref'!$O$10:$R$10,MATCH($K1467,{"Oil","Gas","Electric - Other","Electric ccASHP - split"},0))),0),"")</f>
        <v>0</v>
      </c>
      <c r="AR1467" s="124">
        <f t="shared" si="196"/>
        <v>0</v>
      </c>
      <c r="AS1467" s="123" t="e">
        <f t="shared" si="197"/>
        <v>#N/A</v>
      </c>
    </row>
    <row r="1468" spans="1:45" x14ac:dyDescent="0.2">
      <c r="A1468" s="130">
        <v>1466</v>
      </c>
      <c r="B1468" s="177">
        <f>IF(OR(COUNTIF($B$2:$B1467,Input!$F1484)&lt;1,COUNTIF($O$2:$O1467,Input!$C1484)&lt;1),Input!F1484,0)</f>
        <v>0</v>
      </c>
      <c r="C1468" s="177">
        <f>IF(OR(COUNTIF($B$2:$B1467,Input!$F1484)&lt;1,COUNTIF($O$2:$O1467,Input!$C1484)&lt;1),Input!G1484,0)</f>
        <v>0</v>
      </c>
      <c r="D1468" s="177">
        <f>IF(OR(COUNTIF($B$2:$B1467,Input!$F1484)&lt;1,COUNTIF($O$2:$O1467,Input!$C1484)&lt;1),Input!H1484,0)</f>
        <v>0</v>
      </c>
      <c r="E1468" s="177">
        <f>IF(OR(COUNTIF($B$2:$B1467,Input!$F1484)&lt;1,COUNTIF($O$2:$O1467,Input!$C1484)&lt;1),Input!I1484,0)</f>
        <v>0</v>
      </c>
      <c r="F1468" s="177">
        <f>IF(OR(COUNTIF($B$2:$B1467,Input!$F1484)&lt;1,COUNTIF($O$2:$O1467,Input!$C1484)&lt;1),Input!J1484,0)</f>
        <v>0</v>
      </c>
      <c r="G1468" s="177">
        <f>IF(OR(COUNTIF($B$2:$B1467,Input!$F1484)&lt;1,COUNTIF($O$2:$O1467,Input!$C1484)&lt;1),Input!K1484,0)</f>
        <v>0</v>
      </c>
      <c r="H1468" s="177">
        <f>IF(OR(COUNTIF($B$2:$B1467,Input!$F1484)&lt;1,COUNTIF($O$2:$O1467,Input!$C1484)&lt;1),Input!L1484,0)</f>
        <v>0</v>
      </c>
      <c r="I1468" s="177">
        <f>IF(OR(COUNTIF($B$2:$B1467,Input!$F1484)&lt;1,COUNTIF($O$2:$O1467,Input!$C1484)&lt;1),Input!M1484,0)</f>
        <v>0</v>
      </c>
      <c r="J1468" s="177">
        <f>IF(OR(COUNTIF($B$2:$B1467,Input!$F1484)&lt;1,COUNTIF($O$2:$O1467,Input!$C1484)&lt;1),Input!N1484,0)</f>
        <v>0</v>
      </c>
      <c r="K1468" s="177">
        <f>IF(OR(COUNTIF($B$2:$B1467,Input!$F1484)&lt;1,COUNTIF($O$2:$O1467,Input!$C1484)&lt;1),Input!O1484,0)</f>
        <v>0</v>
      </c>
      <c r="L1468" s="177">
        <f>IF(OR(COUNTIF($B$2:$B1467,Input!$F1484)&lt;1,COUNTIF($O$2:$O1467,Input!$C1484)&lt;1),Input!P1484,0)</f>
        <v>0</v>
      </c>
      <c r="M1468" s="129" t="str">
        <f t="shared" si="192"/>
        <v/>
      </c>
      <c r="N1468" s="161">
        <f t="shared" si="190"/>
        <v>0</v>
      </c>
      <c r="O1468" s="168">
        <f>Input!C1484</f>
        <v>0</v>
      </c>
      <c r="P1468" s="168"/>
      <c r="R1468" s="131">
        <f t="shared" si="191"/>
        <v>0</v>
      </c>
      <c r="S1468" s="133" t="str">
        <f t="shared" si="193"/>
        <v xml:space="preserve"> </v>
      </c>
      <c r="T1468" s="133"/>
      <c r="U1468" s="132" t="str">
        <f>_xlfn.IFNA(IF($D1468=0,LOOKUP($F1468,{0.1,0.2,0.3,0.4,0.5,0.6,0.7,0.8,0.9,1},{22,34,46,58,70,82,94,106,118,130}),""),"")</f>
        <v/>
      </c>
      <c r="V1468" s="132" t="str">
        <f>_xlfn.IFNA(IF($D1468=1,LOOKUP($F1468,{0.1,0.2,0.3,0.4,0.5,0.6,0.7,0.8,0.9,1},{23,35,47,59,71,83,95,107,119,131}),""),"")</f>
        <v/>
      </c>
      <c r="W1468" s="132" t="str">
        <f>_xlfn.IFNA(IF($D1468=2,LOOKUP($F1468,{0.1,0.2,0.3,0.4,0.5,0.6,0.7,0.8,0.9,1},{24,36,48,60,72,84,96,108,120,132}),""),"")</f>
        <v/>
      </c>
      <c r="X1468" s="132" t="str">
        <f>_xlfn.IFNA(IF($D1468=3,LOOKUP($F1468,{0.1,0.2,0.3,0.4,0.5,0.6,0.7,0.8,0.9,1},{25,37,49,61,73,85,97,109,121,133}),""),"")</f>
        <v/>
      </c>
      <c r="Y1468" s="132" t="str">
        <f>_xlfn.IFNA(IF($D1468=4,LOOKUP($F1468,{0.1,0.2,0.3,0.4,0.5,0.6,0.7,0.8,0.9,1},{26,38,50,62,74,86,98,110,122,134}),""),"")</f>
        <v/>
      </c>
      <c r="Z1468" s="132" t="str">
        <f>_xlfn.IFNA(IF($D1468=5,LOOKUP($F1468,{0.1,0.2,0.3,0.4,0.5,0.6,0.7,0.8,0.9,1},{27,39,51,63,75,87,99,111,123,135}),""),"")</f>
        <v/>
      </c>
      <c r="AA1468" s="132">
        <f t="shared" si="194"/>
        <v>0</v>
      </c>
      <c r="AB1468" s="132" t="str">
        <f t="shared" si="195"/>
        <v>00</v>
      </c>
      <c r="AC1468" s="82" t="e">
        <f>VLOOKUP(AB1468,'AMI Ref'!T:U,2,FALSE)</f>
        <v>#N/A</v>
      </c>
      <c r="AD1468" s="124"/>
      <c r="AE1468" s="81" t="str">
        <f>_xlfn.IFNA(IF($D1468=0,IF($J1468="Not Paid by Tenant",0,INDEX('AMI Ref'!$K$5:$N$5,MATCH($J1468,{"Oil","Gas","Electric - Other","ELECTRIC - HEAT PUMP"},0))),0),"")</f>
        <v/>
      </c>
      <c r="AF1468" s="81">
        <f>_xlfn.IFNA(IF($D1468=1,IF($J1468="Not Paid by Tenant",0,INDEX('AMI Ref'!$K$6:$N$6,MATCH($J1468,{"Oil","Gas","Electric - Other","ELECTRIC - HEAT PUMP"},0))),0),"")</f>
        <v>0</v>
      </c>
      <c r="AG1468" s="81">
        <f>_xlfn.IFNA(IF($D1468=2,IF($J1468="Not Paid by Tenant",0,INDEX('AMI Ref'!$K$7:$N$7,MATCH($J1468,{"Oil","Gas","Electric - Other","ELECTRIC - HEAT PUMP"},0))),0),"")</f>
        <v>0</v>
      </c>
      <c r="AH1468" s="81">
        <f>_xlfn.IFNA(IF($D1468=3,IF($J1468="Not Paid by Tenant",0,INDEX('AMI Ref'!$K$8:$N$8,MATCH($J1468,{"Oil","Gas","Electric - Other","ELECTRIC - HEAT PUMP"},0))),0),"")</f>
        <v>0</v>
      </c>
      <c r="AI1468" s="81">
        <f>_xlfn.IFNA(IF($D1468=4,IF($J1468="Not Paid by Tenant",0,INDEX('AMI Ref'!$K$9:$N$9,MATCH($J1468,{"Oil","Gas","Electric - Other","ELECTRIC - HEAT PUMP"},0))),0),"")</f>
        <v>0</v>
      </c>
      <c r="AJ1468" s="81">
        <f>_xlfn.IFNA(IF($D1468=5,IF($J1468="Not Paid by Tenant",0,INDEX('AMI Ref'!$K$10:$N$10,MATCH($J1468,{"Oil","Gas","Electric - Other","ELECTRIC - HEAT PUMP"},0))),0),"")</f>
        <v>0</v>
      </c>
      <c r="AK1468" s="128"/>
      <c r="AL1468" s="81" t="str">
        <f>_xlfn.IFNA(IF($D1468=0,IF($K1468="Not Paid by Tenant",0,INDEX('AMI Ref'!$O$5:$R$5,MATCH($K1468,{"Oil","Gas","Electric - Other","Electric ccASHP - split"},0))),0),"")</f>
        <v/>
      </c>
      <c r="AM1468" s="81">
        <f>_xlfn.IFNA(IF($D1468=1,IF($K1468="Not Paid by Tenant",0,INDEX('AMI Ref'!$O$6:$R$6,MATCH($K1468,{"Oil","Gas","Electric - Other","Electric ccASHP - split"},0))),0),"")</f>
        <v>0</v>
      </c>
      <c r="AN1468" s="81">
        <f>_xlfn.IFNA(IF($D1468=2,IF($K1468="Not Paid by Tenant",0,INDEX('AMI Ref'!$O$7:$R$7,MATCH($K1468,{"Oil","Gas","Electric - Other","Electric ccASHP - split"},0))),0),"")</f>
        <v>0</v>
      </c>
      <c r="AO1468" s="81">
        <f>_xlfn.IFNA(IF($D1468=3,IF($K1468="Not Paid by Tenant",0,INDEX('AMI Ref'!$O$8:$R$8,MATCH($K1468,{"Oil","Gas","Electric - Other","Electric ccASHP - split"},0))),0),"")</f>
        <v>0</v>
      </c>
      <c r="AP1468" s="81">
        <f>_xlfn.IFNA(IF($D1468=4,IF($K1468="Not Paid by Tenant",0,INDEX('AMI Ref'!$O$9:$R$9,MATCH($K1468,{"Oil","Gas","Electric - Other","Electric ccASHP - split"},0))),0),"")</f>
        <v>0</v>
      </c>
      <c r="AQ1468" s="81">
        <f>_xlfn.IFNA(IF($D1468=5,IF($K1468="Not Paid by Tenant",0,INDEX('AMI Ref'!$O$10:$R$10,MATCH($K1468,{"Oil","Gas","Electric - Other","Electric ccASHP - split"},0))),0),"")</f>
        <v>0</v>
      </c>
      <c r="AR1468" s="124">
        <f t="shared" si="196"/>
        <v>0</v>
      </c>
      <c r="AS1468" s="123" t="e">
        <f t="shared" si="197"/>
        <v>#N/A</v>
      </c>
    </row>
    <row r="1469" spans="1:45" x14ac:dyDescent="0.2">
      <c r="A1469" s="130">
        <v>1467</v>
      </c>
      <c r="B1469" s="177">
        <f>IF(OR(COUNTIF($B$2:$B1468,Input!$F1485)&lt;1,COUNTIF($O$2:$O1468,Input!$C1485)&lt;1),Input!F1485,0)</f>
        <v>0</v>
      </c>
      <c r="C1469" s="177">
        <f>IF(OR(COUNTIF($B$2:$B1468,Input!$F1485)&lt;1,COUNTIF($O$2:$O1468,Input!$C1485)&lt;1),Input!G1485,0)</f>
        <v>0</v>
      </c>
      <c r="D1469" s="177">
        <f>IF(OR(COUNTIF($B$2:$B1468,Input!$F1485)&lt;1,COUNTIF($O$2:$O1468,Input!$C1485)&lt;1),Input!H1485,0)</f>
        <v>0</v>
      </c>
      <c r="E1469" s="177">
        <f>IF(OR(COUNTIF($B$2:$B1468,Input!$F1485)&lt;1,COUNTIF($O$2:$O1468,Input!$C1485)&lt;1),Input!I1485,0)</f>
        <v>0</v>
      </c>
      <c r="F1469" s="177">
        <f>IF(OR(COUNTIF($B$2:$B1468,Input!$F1485)&lt;1,COUNTIF($O$2:$O1468,Input!$C1485)&lt;1),Input!J1485,0)</f>
        <v>0</v>
      </c>
      <c r="G1469" s="177">
        <f>IF(OR(COUNTIF($B$2:$B1468,Input!$F1485)&lt;1,COUNTIF($O$2:$O1468,Input!$C1485)&lt;1),Input!K1485,0)</f>
        <v>0</v>
      </c>
      <c r="H1469" s="177">
        <f>IF(OR(COUNTIF($B$2:$B1468,Input!$F1485)&lt;1,COUNTIF($O$2:$O1468,Input!$C1485)&lt;1),Input!L1485,0)</f>
        <v>0</v>
      </c>
      <c r="I1469" s="177">
        <f>IF(OR(COUNTIF($B$2:$B1468,Input!$F1485)&lt;1,COUNTIF($O$2:$O1468,Input!$C1485)&lt;1),Input!M1485,0)</f>
        <v>0</v>
      </c>
      <c r="J1469" s="177">
        <f>IF(OR(COUNTIF($B$2:$B1468,Input!$F1485)&lt;1,COUNTIF($O$2:$O1468,Input!$C1485)&lt;1),Input!N1485,0)</f>
        <v>0</v>
      </c>
      <c r="K1469" s="177">
        <f>IF(OR(COUNTIF($B$2:$B1468,Input!$F1485)&lt;1,COUNTIF($O$2:$O1468,Input!$C1485)&lt;1),Input!O1485,0)</f>
        <v>0</v>
      </c>
      <c r="L1469" s="177">
        <f>IF(OR(COUNTIF($B$2:$B1468,Input!$F1485)&lt;1,COUNTIF($O$2:$O1468,Input!$C1485)&lt;1),Input!P1485,0)</f>
        <v>0</v>
      </c>
      <c r="M1469" s="129" t="str">
        <f t="shared" si="192"/>
        <v/>
      </c>
      <c r="N1469" s="161">
        <f t="shared" si="190"/>
        <v>0</v>
      </c>
      <c r="O1469" s="168">
        <f>Input!C1485</f>
        <v>0</v>
      </c>
      <c r="P1469" s="168"/>
      <c r="R1469" s="131">
        <f t="shared" si="191"/>
        <v>0</v>
      </c>
      <c r="S1469" s="133" t="str">
        <f t="shared" si="193"/>
        <v xml:space="preserve"> </v>
      </c>
      <c r="T1469" s="133"/>
      <c r="U1469" s="132" t="str">
        <f>_xlfn.IFNA(IF($D1469=0,LOOKUP($F1469,{0.1,0.2,0.3,0.4,0.5,0.6,0.7,0.8,0.9,1},{22,34,46,58,70,82,94,106,118,130}),""),"")</f>
        <v/>
      </c>
      <c r="V1469" s="132" t="str">
        <f>_xlfn.IFNA(IF($D1469=1,LOOKUP($F1469,{0.1,0.2,0.3,0.4,0.5,0.6,0.7,0.8,0.9,1},{23,35,47,59,71,83,95,107,119,131}),""),"")</f>
        <v/>
      </c>
      <c r="W1469" s="132" t="str">
        <f>_xlfn.IFNA(IF($D1469=2,LOOKUP($F1469,{0.1,0.2,0.3,0.4,0.5,0.6,0.7,0.8,0.9,1},{24,36,48,60,72,84,96,108,120,132}),""),"")</f>
        <v/>
      </c>
      <c r="X1469" s="132" t="str">
        <f>_xlfn.IFNA(IF($D1469=3,LOOKUP($F1469,{0.1,0.2,0.3,0.4,0.5,0.6,0.7,0.8,0.9,1},{25,37,49,61,73,85,97,109,121,133}),""),"")</f>
        <v/>
      </c>
      <c r="Y1469" s="132" t="str">
        <f>_xlfn.IFNA(IF($D1469=4,LOOKUP($F1469,{0.1,0.2,0.3,0.4,0.5,0.6,0.7,0.8,0.9,1},{26,38,50,62,74,86,98,110,122,134}),""),"")</f>
        <v/>
      </c>
      <c r="Z1469" s="132" t="str">
        <f>_xlfn.IFNA(IF($D1469=5,LOOKUP($F1469,{0.1,0.2,0.3,0.4,0.5,0.6,0.7,0.8,0.9,1},{27,39,51,63,75,87,99,111,123,135}),""),"")</f>
        <v/>
      </c>
      <c r="AA1469" s="132">
        <f t="shared" si="194"/>
        <v>0</v>
      </c>
      <c r="AB1469" s="132" t="str">
        <f t="shared" si="195"/>
        <v>00</v>
      </c>
      <c r="AC1469" s="82" t="e">
        <f>VLOOKUP(AB1469,'AMI Ref'!T:U,2,FALSE)</f>
        <v>#N/A</v>
      </c>
      <c r="AD1469" s="124"/>
      <c r="AE1469" s="81" t="str">
        <f>_xlfn.IFNA(IF($D1469=0,IF($J1469="Not Paid by Tenant",0,INDEX('AMI Ref'!$K$5:$N$5,MATCH($J1469,{"Oil","Gas","Electric - Other","ELECTRIC - HEAT PUMP"},0))),0),"")</f>
        <v/>
      </c>
      <c r="AF1469" s="81">
        <f>_xlfn.IFNA(IF($D1469=1,IF($J1469="Not Paid by Tenant",0,INDEX('AMI Ref'!$K$6:$N$6,MATCH($J1469,{"Oil","Gas","Electric - Other","ELECTRIC - HEAT PUMP"},0))),0),"")</f>
        <v>0</v>
      </c>
      <c r="AG1469" s="81">
        <f>_xlfn.IFNA(IF($D1469=2,IF($J1469="Not Paid by Tenant",0,INDEX('AMI Ref'!$K$7:$N$7,MATCH($J1469,{"Oil","Gas","Electric - Other","ELECTRIC - HEAT PUMP"},0))),0),"")</f>
        <v>0</v>
      </c>
      <c r="AH1469" s="81">
        <f>_xlfn.IFNA(IF($D1469=3,IF($J1469="Not Paid by Tenant",0,INDEX('AMI Ref'!$K$8:$N$8,MATCH($J1469,{"Oil","Gas","Electric - Other","ELECTRIC - HEAT PUMP"},0))),0),"")</f>
        <v>0</v>
      </c>
      <c r="AI1469" s="81">
        <f>_xlfn.IFNA(IF($D1469=4,IF($J1469="Not Paid by Tenant",0,INDEX('AMI Ref'!$K$9:$N$9,MATCH($J1469,{"Oil","Gas","Electric - Other","ELECTRIC - HEAT PUMP"},0))),0),"")</f>
        <v>0</v>
      </c>
      <c r="AJ1469" s="81">
        <f>_xlfn.IFNA(IF($D1469=5,IF($J1469="Not Paid by Tenant",0,INDEX('AMI Ref'!$K$10:$N$10,MATCH($J1469,{"Oil","Gas","Electric - Other","ELECTRIC - HEAT PUMP"},0))),0),"")</f>
        <v>0</v>
      </c>
      <c r="AK1469" s="128"/>
      <c r="AL1469" s="81" t="str">
        <f>_xlfn.IFNA(IF($D1469=0,IF($K1469="Not Paid by Tenant",0,INDEX('AMI Ref'!$O$5:$R$5,MATCH($K1469,{"Oil","Gas","Electric - Other","Electric ccASHP - split"},0))),0),"")</f>
        <v/>
      </c>
      <c r="AM1469" s="81">
        <f>_xlfn.IFNA(IF($D1469=1,IF($K1469="Not Paid by Tenant",0,INDEX('AMI Ref'!$O$6:$R$6,MATCH($K1469,{"Oil","Gas","Electric - Other","Electric ccASHP - split"},0))),0),"")</f>
        <v>0</v>
      </c>
      <c r="AN1469" s="81">
        <f>_xlfn.IFNA(IF($D1469=2,IF($K1469="Not Paid by Tenant",0,INDEX('AMI Ref'!$O$7:$R$7,MATCH($K1469,{"Oil","Gas","Electric - Other","Electric ccASHP - split"},0))),0),"")</f>
        <v>0</v>
      </c>
      <c r="AO1469" s="81">
        <f>_xlfn.IFNA(IF($D1469=3,IF($K1469="Not Paid by Tenant",0,INDEX('AMI Ref'!$O$8:$R$8,MATCH($K1469,{"Oil","Gas","Electric - Other","Electric ccASHP - split"},0))),0),"")</f>
        <v>0</v>
      </c>
      <c r="AP1469" s="81">
        <f>_xlfn.IFNA(IF($D1469=4,IF($K1469="Not Paid by Tenant",0,INDEX('AMI Ref'!$O$9:$R$9,MATCH($K1469,{"Oil","Gas","Electric - Other","Electric ccASHP - split"},0))),0),"")</f>
        <v>0</v>
      </c>
      <c r="AQ1469" s="81">
        <f>_xlfn.IFNA(IF($D1469=5,IF($K1469="Not Paid by Tenant",0,INDEX('AMI Ref'!$O$10:$R$10,MATCH($K1469,{"Oil","Gas","Electric - Other","Electric ccASHP - split"},0))),0),"")</f>
        <v>0</v>
      </c>
      <c r="AR1469" s="124">
        <f t="shared" si="196"/>
        <v>0</v>
      </c>
      <c r="AS1469" s="123" t="e">
        <f t="shared" si="197"/>
        <v>#N/A</v>
      </c>
    </row>
    <row r="1470" spans="1:45" x14ac:dyDescent="0.2">
      <c r="A1470" s="130">
        <v>1468</v>
      </c>
      <c r="B1470" s="177">
        <f>IF(OR(COUNTIF($B$2:$B1469,Input!$F1486)&lt;1,COUNTIF($O$2:$O1469,Input!$C1486)&lt;1),Input!F1486,0)</f>
        <v>0</v>
      </c>
      <c r="C1470" s="177">
        <f>IF(OR(COUNTIF($B$2:$B1469,Input!$F1486)&lt;1,COUNTIF($O$2:$O1469,Input!$C1486)&lt;1),Input!G1486,0)</f>
        <v>0</v>
      </c>
      <c r="D1470" s="177">
        <f>IF(OR(COUNTIF($B$2:$B1469,Input!$F1486)&lt;1,COUNTIF($O$2:$O1469,Input!$C1486)&lt;1),Input!H1486,0)</f>
        <v>0</v>
      </c>
      <c r="E1470" s="177">
        <f>IF(OR(COUNTIF($B$2:$B1469,Input!$F1486)&lt;1,COUNTIF($O$2:$O1469,Input!$C1486)&lt;1),Input!I1486,0)</f>
        <v>0</v>
      </c>
      <c r="F1470" s="177">
        <f>IF(OR(COUNTIF($B$2:$B1469,Input!$F1486)&lt;1,COUNTIF($O$2:$O1469,Input!$C1486)&lt;1),Input!J1486,0)</f>
        <v>0</v>
      </c>
      <c r="G1470" s="177">
        <f>IF(OR(COUNTIF($B$2:$B1469,Input!$F1486)&lt;1,COUNTIF($O$2:$O1469,Input!$C1486)&lt;1),Input!K1486,0)</f>
        <v>0</v>
      </c>
      <c r="H1470" s="177">
        <f>IF(OR(COUNTIF($B$2:$B1469,Input!$F1486)&lt;1,COUNTIF($O$2:$O1469,Input!$C1486)&lt;1),Input!L1486,0)</f>
        <v>0</v>
      </c>
      <c r="I1470" s="177">
        <f>IF(OR(COUNTIF($B$2:$B1469,Input!$F1486)&lt;1,COUNTIF($O$2:$O1469,Input!$C1486)&lt;1),Input!M1486,0)</f>
        <v>0</v>
      </c>
      <c r="J1470" s="177">
        <f>IF(OR(COUNTIF($B$2:$B1469,Input!$F1486)&lt;1,COUNTIF($O$2:$O1469,Input!$C1486)&lt;1),Input!N1486,0)</f>
        <v>0</v>
      </c>
      <c r="K1470" s="177">
        <f>IF(OR(COUNTIF($B$2:$B1469,Input!$F1486)&lt;1,COUNTIF($O$2:$O1469,Input!$C1486)&lt;1),Input!O1486,0)</f>
        <v>0</v>
      </c>
      <c r="L1470" s="177">
        <f>IF(OR(COUNTIF($B$2:$B1469,Input!$F1486)&lt;1,COUNTIF($O$2:$O1469,Input!$C1486)&lt;1),Input!P1486,0)</f>
        <v>0</v>
      </c>
      <c r="M1470" s="129" t="str">
        <f t="shared" si="192"/>
        <v/>
      </c>
      <c r="N1470" s="161">
        <f t="shared" si="190"/>
        <v>0</v>
      </c>
      <c r="O1470" s="168">
        <f>Input!C1486</f>
        <v>0</v>
      </c>
      <c r="P1470" s="168"/>
      <c r="R1470" s="131">
        <f t="shared" si="191"/>
        <v>0</v>
      </c>
      <c r="S1470" s="133" t="str">
        <f t="shared" si="193"/>
        <v xml:space="preserve"> </v>
      </c>
      <c r="T1470" s="133"/>
      <c r="U1470" s="132" t="str">
        <f>_xlfn.IFNA(IF($D1470=0,LOOKUP($F1470,{0.1,0.2,0.3,0.4,0.5,0.6,0.7,0.8,0.9,1},{22,34,46,58,70,82,94,106,118,130}),""),"")</f>
        <v/>
      </c>
      <c r="V1470" s="132" t="str">
        <f>_xlfn.IFNA(IF($D1470=1,LOOKUP($F1470,{0.1,0.2,0.3,0.4,0.5,0.6,0.7,0.8,0.9,1},{23,35,47,59,71,83,95,107,119,131}),""),"")</f>
        <v/>
      </c>
      <c r="W1470" s="132" t="str">
        <f>_xlfn.IFNA(IF($D1470=2,LOOKUP($F1470,{0.1,0.2,0.3,0.4,0.5,0.6,0.7,0.8,0.9,1},{24,36,48,60,72,84,96,108,120,132}),""),"")</f>
        <v/>
      </c>
      <c r="X1470" s="132" t="str">
        <f>_xlfn.IFNA(IF($D1470=3,LOOKUP($F1470,{0.1,0.2,0.3,0.4,0.5,0.6,0.7,0.8,0.9,1},{25,37,49,61,73,85,97,109,121,133}),""),"")</f>
        <v/>
      </c>
      <c r="Y1470" s="132" t="str">
        <f>_xlfn.IFNA(IF($D1470=4,LOOKUP($F1470,{0.1,0.2,0.3,0.4,0.5,0.6,0.7,0.8,0.9,1},{26,38,50,62,74,86,98,110,122,134}),""),"")</f>
        <v/>
      </c>
      <c r="Z1470" s="132" t="str">
        <f>_xlfn.IFNA(IF($D1470=5,LOOKUP($F1470,{0.1,0.2,0.3,0.4,0.5,0.6,0.7,0.8,0.9,1},{27,39,51,63,75,87,99,111,123,135}),""),"")</f>
        <v/>
      </c>
      <c r="AA1470" s="132">
        <f t="shared" si="194"/>
        <v>0</v>
      </c>
      <c r="AB1470" s="132" t="str">
        <f t="shared" si="195"/>
        <v>00</v>
      </c>
      <c r="AC1470" s="82" t="e">
        <f>VLOOKUP(AB1470,'AMI Ref'!T:U,2,FALSE)</f>
        <v>#N/A</v>
      </c>
      <c r="AD1470" s="124"/>
      <c r="AE1470" s="81" t="str">
        <f>_xlfn.IFNA(IF($D1470=0,IF($J1470="Not Paid by Tenant",0,INDEX('AMI Ref'!$K$5:$N$5,MATCH($J1470,{"Oil","Gas","Electric - Other","ELECTRIC - HEAT PUMP"},0))),0),"")</f>
        <v/>
      </c>
      <c r="AF1470" s="81">
        <f>_xlfn.IFNA(IF($D1470=1,IF($J1470="Not Paid by Tenant",0,INDEX('AMI Ref'!$K$6:$N$6,MATCH($J1470,{"Oil","Gas","Electric - Other","ELECTRIC - HEAT PUMP"},0))),0),"")</f>
        <v>0</v>
      </c>
      <c r="AG1470" s="81">
        <f>_xlfn.IFNA(IF($D1470=2,IF($J1470="Not Paid by Tenant",0,INDEX('AMI Ref'!$K$7:$N$7,MATCH($J1470,{"Oil","Gas","Electric - Other","ELECTRIC - HEAT PUMP"},0))),0),"")</f>
        <v>0</v>
      </c>
      <c r="AH1470" s="81">
        <f>_xlfn.IFNA(IF($D1470=3,IF($J1470="Not Paid by Tenant",0,INDEX('AMI Ref'!$K$8:$N$8,MATCH($J1470,{"Oil","Gas","Electric - Other","ELECTRIC - HEAT PUMP"},0))),0),"")</f>
        <v>0</v>
      </c>
      <c r="AI1470" s="81">
        <f>_xlfn.IFNA(IF($D1470=4,IF($J1470="Not Paid by Tenant",0,INDEX('AMI Ref'!$K$9:$N$9,MATCH($J1470,{"Oil","Gas","Electric - Other","ELECTRIC - HEAT PUMP"},0))),0),"")</f>
        <v>0</v>
      </c>
      <c r="AJ1470" s="81">
        <f>_xlfn.IFNA(IF($D1470=5,IF($J1470="Not Paid by Tenant",0,INDEX('AMI Ref'!$K$10:$N$10,MATCH($J1470,{"Oil","Gas","Electric - Other","ELECTRIC - HEAT PUMP"},0))),0),"")</f>
        <v>0</v>
      </c>
      <c r="AK1470" s="128"/>
      <c r="AL1470" s="81" t="str">
        <f>_xlfn.IFNA(IF($D1470=0,IF($K1470="Not Paid by Tenant",0,INDEX('AMI Ref'!$O$5:$R$5,MATCH($K1470,{"Oil","Gas","Electric - Other","Electric ccASHP - split"},0))),0),"")</f>
        <v/>
      </c>
      <c r="AM1470" s="81">
        <f>_xlfn.IFNA(IF($D1470=1,IF($K1470="Not Paid by Tenant",0,INDEX('AMI Ref'!$O$6:$R$6,MATCH($K1470,{"Oil","Gas","Electric - Other","Electric ccASHP - split"},0))),0),"")</f>
        <v>0</v>
      </c>
      <c r="AN1470" s="81">
        <f>_xlfn.IFNA(IF($D1470=2,IF($K1470="Not Paid by Tenant",0,INDEX('AMI Ref'!$O$7:$R$7,MATCH($K1470,{"Oil","Gas","Electric - Other","Electric ccASHP - split"},0))),0),"")</f>
        <v>0</v>
      </c>
      <c r="AO1470" s="81">
        <f>_xlfn.IFNA(IF($D1470=3,IF($K1470="Not Paid by Tenant",0,INDEX('AMI Ref'!$O$8:$R$8,MATCH($K1470,{"Oil","Gas","Electric - Other","Electric ccASHP - split"},0))),0),"")</f>
        <v>0</v>
      </c>
      <c r="AP1470" s="81">
        <f>_xlfn.IFNA(IF($D1470=4,IF($K1470="Not Paid by Tenant",0,INDEX('AMI Ref'!$O$9:$R$9,MATCH($K1470,{"Oil","Gas","Electric - Other","Electric ccASHP - split"},0))),0),"")</f>
        <v>0</v>
      </c>
      <c r="AQ1470" s="81">
        <f>_xlfn.IFNA(IF($D1470=5,IF($K1470="Not Paid by Tenant",0,INDEX('AMI Ref'!$O$10:$R$10,MATCH($K1470,{"Oil","Gas","Electric - Other","Electric ccASHP - split"},0))),0),"")</f>
        <v>0</v>
      </c>
      <c r="AR1470" s="124">
        <f t="shared" si="196"/>
        <v>0</v>
      </c>
      <c r="AS1470" s="123" t="e">
        <f t="shared" si="197"/>
        <v>#N/A</v>
      </c>
    </row>
    <row r="1471" spans="1:45" x14ac:dyDescent="0.2">
      <c r="A1471" s="130">
        <v>1469</v>
      </c>
      <c r="B1471" s="177">
        <f>IF(OR(COUNTIF($B$2:$B1470,Input!$F1487)&lt;1,COUNTIF($O$2:$O1470,Input!$C1487)&lt;1),Input!F1487,0)</f>
        <v>0</v>
      </c>
      <c r="C1471" s="177">
        <f>IF(OR(COUNTIF($B$2:$B1470,Input!$F1487)&lt;1,COUNTIF($O$2:$O1470,Input!$C1487)&lt;1),Input!G1487,0)</f>
        <v>0</v>
      </c>
      <c r="D1471" s="177">
        <f>IF(OR(COUNTIF($B$2:$B1470,Input!$F1487)&lt;1,COUNTIF($O$2:$O1470,Input!$C1487)&lt;1),Input!H1487,0)</f>
        <v>0</v>
      </c>
      <c r="E1471" s="177">
        <f>IF(OR(COUNTIF($B$2:$B1470,Input!$F1487)&lt;1,COUNTIF($O$2:$O1470,Input!$C1487)&lt;1),Input!I1487,0)</f>
        <v>0</v>
      </c>
      <c r="F1471" s="177">
        <f>IF(OR(COUNTIF($B$2:$B1470,Input!$F1487)&lt;1,COUNTIF($O$2:$O1470,Input!$C1487)&lt;1),Input!J1487,0)</f>
        <v>0</v>
      </c>
      <c r="G1471" s="177">
        <f>IF(OR(COUNTIF($B$2:$B1470,Input!$F1487)&lt;1,COUNTIF($O$2:$O1470,Input!$C1487)&lt;1),Input!K1487,0)</f>
        <v>0</v>
      </c>
      <c r="H1471" s="177">
        <f>IF(OR(COUNTIF($B$2:$B1470,Input!$F1487)&lt;1,COUNTIF($O$2:$O1470,Input!$C1487)&lt;1),Input!L1487,0)</f>
        <v>0</v>
      </c>
      <c r="I1471" s="177">
        <f>IF(OR(COUNTIF($B$2:$B1470,Input!$F1487)&lt;1,COUNTIF($O$2:$O1470,Input!$C1487)&lt;1),Input!M1487,0)</f>
        <v>0</v>
      </c>
      <c r="J1471" s="177">
        <f>IF(OR(COUNTIF($B$2:$B1470,Input!$F1487)&lt;1,COUNTIF($O$2:$O1470,Input!$C1487)&lt;1),Input!N1487,0)</f>
        <v>0</v>
      </c>
      <c r="K1471" s="177">
        <f>IF(OR(COUNTIF($B$2:$B1470,Input!$F1487)&lt;1,COUNTIF($O$2:$O1470,Input!$C1487)&lt;1),Input!O1487,0)</f>
        <v>0</v>
      </c>
      <c r="L1471" s="177">
        <f>IF(OR(COUNTIF($B$2:$B1470,Input!$F1487)&lt;1,COUNTIF($O$2:$O1470,Input!$C1487)&lt;1),Input!P1487,0)</f>
        <v>0</v>
      </c>
      <c r="M1471" s="129" t="str">
        <f t="shared" si="192"/>
        <v/>
      </c>
      <c r="N1471" s="161">
        <f t="shared" si="190"/>
        <v>0</v>
      </c>
      <c r="O1471" s="168">
        <f>Input!C1487</f>
        <v>0</v>
      </c>
      <c r="P1471" s="168"/>
      <c r="R1471" s="131">
        <f t="shared" si="191"/>
        <v>0</v>
      </c>
      <c r="S1471" s="133" t="str">
        <f t="shared" si="193"/>
        <v xml:space="preserve"> </v>
      </c>
      <c r="T1471" s="133"/>
      <c r="U1471" s="132" t="str">
        <f>_xlfn.IFNA(IF($D1471=0,LOOKUP($F1471,{0.1,0.2,0.3,0.4,0.5,0.6,0.7,0.8,0.9,1},{22,34,46,58,70,82,94,106,118,130}),""),"")</f>
        <v/>
      </c>
      <c r="V1471" s="132" t="str">
        <f>_xlfn.IFNA(IF($D1471=1,LOOKUP($F1471,{0.1,0.2,0.3,0.4,0.5,0.6,0.7,0.8,0.9,1},{23,35,47,59,71,83,95,107,119,131}),""),"")</f>
        <v/>
      </c>
      <c r="W1471" s="132" t="str">
        <f>_xlfn.IFNA(IF($D1471=2,LOOKUP($F1471,{0.1,0.2,0.3,0.4,0.5,0.6,0.7,0.8,0.9,1},{24,36,48,60,72,84,96,108,120,132}),""),"")</f>
        <v/>
      </c>
      <c r="X1471" s="132" t="str">
        <f>_xlfn.IFNA(IF($D1471=3,LOOKUP($F1471,{0.1,0.2,0.3,0.4,0.5,0.6,0.7,0.8,0.9,1},{25,37,49,61,73,85,97,109,121,133}),""),"")</f>
        <v/>
      </c>
      <c r="Y1471" s="132" t="str">
        <f>_xlfn.IFNA(IF($D1471=4,LOOKUP($F1471,{0.1,0.2,0.3,0.4,0.5,0.6,0.7,0.8,0.9,1},{26,38,50,62,74,86,98,110,122,134}),""),"")</f>
        <v/>
      </c>
      <c r="Z1471" s="132" t="str">
        <f>_xlfn.IFNA(IF($D1471=5,LOOKUP($F1471,{0.1,0.2,0.3,0.4,0.5,0.6,0.7,0.8,0.9,1},{27,39,51,63,75,87,99,111,123,135}),""),"")</f>
        <v/>
      </c>
      <c r="AA1471" s="132">
        <f t="shared" si="194"/>
        <v>0</v>
      </c>
      <c r="AB1471" s="132" t="str">
        <f t="shared" si="195"/>
        <v>00</v>
      </c>
      <c r="AC1471" s="82" t="e">
        <f>VLOOKUP(AB1471,'AMI Ref'!T:U,2,FALSE)</f>
        <v>#N/A</v>
      </c>
      <c r="AD1471" s="124"/>
      <c r="AE1471" s="81" t="str">
        <f>_xlfn.IFNA(IF($D1471=0,IF($J1471="Not Paid by Tenant",0,INDEX('AMI Ref'!$K$5:$N$5,MATCH($J1471,{"Oil","Gas","Electric - Other","ELECTRIC - HEAT PUMP"},0))),0),"")</f>
        <v/>
      </c>
      <c r="AF1471" s="81">
        <f>_xlfn.IFNA(IF($D1471=1,IF($J1471="Not Paid by Tenant",0,INDEX('AMI Ref'!$K$6:$N$6,MATCH($J1471,{"Oil","Gas","Electric - Other","ELECTRIC - HEAT PUMP"},0))),0),"")</f>
        <v>0</v>
      </c>
      <c r="AG1471" s="81">
        <f>_xlfn.IFNA(IF($D1471=2,IF($J1471="Not Paid by Tenant",0,INDEX('AMI Ref'!$K$7:$N$7,MATCH($J1471,{"Oil","Gas","Electric - Other","ELECTRIC - HEAT PUMP"},0))),0),"")</f>
        <v>0</v>
      </c>
      <c r="AH1471" s="81">
        <f>_xlfn.IFNA(IF($D1471=3,IF($J1471="Not Paid by Tenant",0,INDEX('AMI Ref'!$K$8:$N$8,MATCH($J1471,{"Oil","Gas","Electric - Other","ELECTRIC - HEAT PUMP"},0))),0),"")</f>
        <v>0</v>
      </c>
      <c r="AI1471" s="81">
        <f>_xlfn.IFNA(IF($D1471=4,IF($J1471="Not Paid by Tenant",0,INDEX('AMI Ref'!$K$9:$N$9,MATCH($J1471,{"Oil","Gas","Electric - Other","ELECTRIC - HEAT PUMP"},0))),0),"")</f>
        <v>0</v>
      </c>
      <c r="AJ1471" s="81">
        <f>_xlfn.IFNA(IF($D1471=5,IF($J1471="Not Paid by Tenant",0,INDEX('AMI Ref'!$K$10:$N$10,MATCH($J1471,{"Oil","Gas","Electric - Other","ELECTRIC - HEAT PUMP"},0))),0),"")</f>
        <v>0</v>
      </c>
      <c r="AK1471" s="128"/>
      <c r="AL1471" s="81" t="str">
        <f>_xlfn.IFNA(IF($D1471=0,IF($K1471="Not Paid by Tenant",0,INDEX('AMI Ref'!$O$5:$R$5,MATCH($K1471,{"Oil","Gas","Electric - Other","Electric ccASHP - split"},0))),0),"")</f>
        <v/>
      </c>
      <c r="AM1471" s="81">
        <f>_xlfn.IFNA(IF($D1471=1,IF($K1471="Not Paid by Tenant",0,INDEX('AMI Ref'!$O$6:$R$6,MATCH($K1471,{"Oil","Gas","Electric - Other","Electric ccASHP - split"},0))),0),"")</f>
        <v>0</v>
      </c>
      <c r="AN1471" s="81">
        <f>_xlfn.IFNA(IF($D1471=2,IF($K1471="Not Paid by Tenant",0,INDEX('AMI Ref'!$O$7:$R$7,MATCH($K1471,{"Oil","Gas","Electric - Other","Electric ccASHP - split"},0))),0),"")</f>
        <v>0</v>
      </c>
      <c r="AO1471" s="81">
        <f>_xlfn.IFNA(IF($D1471=3,IF($K1471="Not Paid by Tenant",0,INDEX('AMI Ref'!$O$8:$R$8,MATCH($K1471,{"Oil","Gas","Electric - Other","Electric ccASHP - split"},0))),0),"")</f>
        <v>0</v>
      </c>
      <c r="AP1471" s="81">
        <f>_xlfn.IFNA(IF($D1471=4,IF($K1471="Not Paid by Tenant",0,INDEX('AMI Ref'!$O$9:$R$9,MATCH($K1471,{"Oil","Gas","Electric - Other","Electric ccASHP - split"},0))),0),"")</f>
        <v>0</v>
      </c>
      <c r="AQ1471" s="81">
        <f>_xlfn.IFNA(IF($D1471=5,IF($K1471="Not Paid by Tenant",0,INDEX('AMI Ref'!$O$10:$R$10,MATCH($K1471,{"Oil","Gas","Electric - Other","Electric ccASHP - split"},0))),0),"")</f>
        <v>0</v>
      </c>
      <c r="AR1471" s="124">
        <f t="shared" si="196"/>
        <v>0</v>
      </c>
      <c r="AS1471" s="123" t="e">
        <f t="shared" si="197"/>
        <v>#N/A</v>
      </c>
    </row>
    <row r="1472" spans="1:45" x14ac:dyDescent="0.2">
      <c r="A1472" s="130">
        <v>1470</v>
      </c>
      <c r="B1472" s="177">
        <f>IF(OR(COUNTIF($B$2:$B1471,Input!$F1488)&lt;1,COUNTIF($O$2:$O1471,Input!$C1488)&lt;1),Input!F1488,0)</f>
        <v>0</v>
      </c>
      <c r="C1472" s="177">
        <f>IF(OR(COUNTIF($B$2:$B1471,Input!$F1488)&lt;1,COUNTIF($O$2:$O1471,Input!$C1488)&lt;1),Input!G1488,0)</f>
        <v>0</v>
      </c>
      <c r="D1472" s="177">
        <f>IF(OR(COUNTIF($B$2:$B1471,Input!$F1488)&lt;1,COUNTIF($O$2:$O1471,Input!$C1488)&lt;1),Input!H1488,0)</f>
        <v>0</v>
      </c>
      <c r="E1472" s="177">
        <f>IF(OR(COUNTIF($B$2:$B1471,Input!$F1488)&lt;1,COUNTIF($O$2:$O1471,Input!$C1488)&lt;1),Input!I1488,0)</f>
        <v>0</v>
      </c>
      <c r="F1472" s="177">
        <f>IF(OR(COUNTIF($B$2:$B1471,Input!$F1488)&lt;1,COUNTIF($O$2:$O1471,Input!$C1488)&lt;1),Input!J1488,0)</f>
        <v>0</v>
      </c>
      <c r="G1472" s="177">
        <f>IF(OR(COUNTIF($B$2:$B1471,Input!$F1488)&lt;1,COUNTIF($O$2:$O1471,Input!$C1488)&lt;1),Input!K1488,0)</f>
        <v>0</v>
      </c>
      <c r="H1472" s="177">
        <f>IF(OR(COUNTIF($B$2:$B1471,Input!$F1488)&lt;1,COUNTIF($O$2:$O1471,Input!$C1488)&lt;1),Input!L1488,0)</f>
        <v>0</v>
      </c>
      <c r="I1472" s="177">
        <f>IF(OR(COUNTIF($B$2:$B1471,Input!$F1488)&lt;1,COUNTIF($O$2:$O1471,Input!$C1488)&lt;1),Input!M1488,0)</f>
        <v>0</v>
      </c>
      <c r="J1472" s="177">
        <f>IF(OR(COUNTIF($B$2:$B1471,Input!$F1488)&lt;1,COUNTIF($O$2:$O1471,Input!$C1488)&lt;1),Input!N1488,0)</f>
        <v>0</v>
      </c>
      <c r="K1472" s="177">
        <f>IF(OR(COUNTIF($B$2:$B1471,Input!$F1488)&lt;1,COUNTIF($O$2:$O1471,Input!$C1488)&lt;1),Input!O1488,0)</f>
        <v>0</v>
      </c>
      <c r="L1472" s="177">
        <f>IF(OR(COUNTIF($B$2:$B1471,Input!$F1488)&lt;1,COUNTIF($O$2:$O1471,Input!$C1488)&lt;1),Input!P1488,0)</f>
        <v>0</v>
      </c>
      <c r="M1472" s="129" t="str">
        <f t="shared" si="192"/>
        <v/>
      </c>
      <c r="N1472" s="161">
        <f t="shared" si="190"/>
        <v>0</v>
      </c>
      <c r="O1472" s="168">
        <f>Input!C1488</f>
        <v>0</v>
      </c>
      <c r="P1472" s="168"/>
      <c r="R1472" s="131">
        <f t="shared" si="191"/>
        <v>0</v>
      </c>
      <c r="S1472" s="133" t="str">
        <f t="shared" si="193"/>
        <v xml:space="preserve"> </v>
      </c>
      <c r="T1472" s="133"/>
      <c r="U1472" s="132" t="str">
        <f>_xlfn.IFNA(IF($D1472=0,LOOKUP($F1472,{0.1,0.2,0.3,0.4,0.5,0.6,0.7,0.8,0.9,1},{22,34,46,58,70,82,94,106,118,130}),""),"")</f>
        <v/>
      </c>
      <c r="V1472" s="132" t="str">
        <f>_xlfn.IFNA(IF($D1472=1,LOOKUP($F1472,{0.1,0.2,0.3,0.4,0.5,0.6,0.7,0.8,0.9,1},{23,35,47,59,71,83,95,107,119,131}),""),"")</f>
        <v/>
      </c>
      <c r="W1472" s="132" t="str">
        <f>_xlfn.IFNA(IF($D1472=2,LOOKUP($F1472,{0.1,0.2,0.3,0.4,0.5,0.6,0.7,0.8,0.9,1},{24,36,48,60,72,84,96,108,120,132}),""),"")</f>
        <v/>
      </c>
      <c r="X1472" s="132" t="str">
        <f>_xlfn.IFNA(IF($D1472=3,LOOKUP($F1472,{0.1,0.2,0.3,0.4,0.5,0.6,0.7,0.8,0.9,1},{25,37,49,61,73,85,97,109,121,133}),""),"")</f>
        <v/>
      </c>
      <c r="Y1472" s="132" t="str">
        <f>_xlfn.IFNA(IF($D1472=4,LOOKUP($F1472,{0.1,0.2,0.3,0.4,0.5,0.6,0.7,0.8,0.9,1},{26,38,50,62,74,86,98,110,122,134}),""),"")</f>
        <v/>
      </c>
      <c r="Z1472" s="132" t="str">
        <f>_xlfn.IFNA(IF($D1472=5,LOOKUP($F1472,{0.1,0.2,0.3,0.4,0.5,0.6,0.7,0.8,0.9,1},{27,39,51,63,75,87,99,111,123,135}),""),"")</f>
        <v/>
      </c>
      <c r="AA1472" s="132">
        <f t="shared" si="194"/>
        <v>0</v>
      </c>
      <c r="AB1472" s="132" t="str">
        <f t="shared" si="195"/>
        <v>00</v>
      </c>
      <c r="AC1472" s="82" t="e">
        <f>VLOOKUP(AB1472,'AMI Ref'!T:U,2,FALSE)</f>
        <v>#N/A</v>
      </c>
      <c r="AD1472" s="124"/>
      <c r="AE1472" s="81" t="str">
        <f>_xlfn.IFNA(IF($D1472=0,IF($J1472="Not Paid by Tenant",0,INDEX('AMI Ref'!$K$5:$N$5,MATCH($J1472,{"Oil","Gas","Electric - Other","ELECTRIC - HEAT PUMP"},0))),0),"")</f>
        <v/>
      </c>
      <c r="AF1472" s="81">
        <f>_xlfn.IFNA(IF($D1472=1,IF($J1472="Not Paid by Tenant",0,INDEX('AMI Ref'!$K$6:$N$6,MATCH($J1472,{"Oil","Gas","Electric - Other","ELECTRIC - HEAT PUMP"},0))),0),"")</f>
        <v>0</v>
      </c>
      <c r="AG1472" s="81">
        <f>_xlfn.IFNA(IF($D1472=2,IF($J1472="Not Paid by Tenant",0,INDEX('AMI Ref'!$K$7:$N$7,MATCH($J1472,{"Oil","Gas","Electric - Other","ELECTRIC - HEAT PUMP"},0))),0),"")</f>
        <v>0</v>
      </c>
      <c r="AH1472" s="81">
        <f>_xlfn.IFNA(IF($D1472=3,IF($J1472="Not Paid by Tenant",0,INDEX('AMI Ref'!$K$8:$N$8,MATCH($J1472,{"Oil","Gas","Electric - Other","ELECTRIC - HEAT PUMP"},0))),0),"")</f>
        <v>0</v>
      </c>
      <c r="AI1472" s="81">
        <f>_xlfn.IFNA(IF($D1472=4,IF($J1472="Not Paid by Tenant",0,INDEX('AMI Ref'!$K$9:$N$9,MATCH($J1472,{"Oil","Gas","Electric - Other","ELECTRIC - HEAT PUMP"},0))),0),"")</f>
        <v>0</v>
      </c>
      <c r="AJ1472" s="81">
        <f>_xlfn.IFNA(IF($D1472=5,IF($J1472="Not Paid by Tenant",0,INDEX('AMI Ref'!$K$10:$N$10,MATCH($J1472,{"Oil","Gas","Electric - Other","ELECTRIC - HEAT PUMP"},0))),0),"")</f>
        <v>0</v>
      </c>
      <c r="AK1472" s="128"/>
      <c r="AL1472" s="81" t="str">
        <f>_xlfn.IFNA(IF($D1472=0,IF($K1472="Not Paid by Tenant",0,INDEX('AMI Ref'!$O$5:$R$5,MATCH($K1472,{"Oil","Gas","Electric - Other","Electric ccASHP - split"},0))),0),"")</f>
        <v/>
      </c>
      <c r="AM1472" s="81">
        <f>_xlfn.IFNA(IF($D1472=1,IF($K1472="Not Paid by Tenant",0,INDEX('AMI Ref'!$O$6:$R$6,MATCH($K1472,{"Oil","Gas","Electric - Other","Electric ccASHP - split"},0))),0),"")</f>
        <v>0</v>
      </c>
      <c r="AN1472" s="81">
        <f>_xlfn.IFNA(IF($D1472=2,IF($K1472="Not Paid by Tenant",0,INDEX('AMI Ref'!$O$7:$R$7,MATCH($K1472,{"Oil","Gas","Electric - Other","Electric ccASHP - split"},0))),0),"")</f>
        <v>0</v>
      </c>
      <c r="AO1472" s="81">
        <f>_xlfn.IFNA(IF($D1472=3,IF($K1472="Not Paid by Tenant",0,INDEX('AMI Ref'!$O$8:$R$8,MATCH($K1472,{"Oil","Gas","Electric - Other","Electric ccASHP - split"},0))),0),"")</f>
        <v>0</v>
      </c>
      <c r="AP1472" s="81">
        <f>_xlfn.IFNA(IF($D1472=4,IF($K1472="Not Paid by Tenant",0,INDEX('AMI Ref'!$O$9:$R$9,MATCH($K1472,{"Oil","Gas","Electric - Other","Electric ccASHP - split"},0))),0),"")</f>
        <v>0</v>
      </c>
      <c r="AQ1472" s="81">
        <f>_xlfn.IFNA(IF($D1472=5,IF($K1472="Not Paid by Tenant",0,INDEX('AMI Ref'!$O$10:$R$10,MATCH($K1472,{"Oil","Gas","Electric - Other","Electric ccASHP - split"},0))),0),"")</f>
        <v>0</v>
      </c>
      <c r="AR1472" s="124">
        <f t="shared" si="196"/>
        <v>0</v>
      </c>
      <c r="AS1472" s="123" t="e">
        <f t="shared" si="197"/>
        <v>#N/A</v>
      </c>
    </row>
    <row r="1473" spans="1:45" x14ac:dyDescent="0.2">
      <c r="A1473" s="130">
        <v>1471</v>
      </c>
      <c r="B1473" s="177">
        <f>IF(OR(COUNTIF($B$2:$B1472,Input!$F1489)&lt;1,COUNTIF($O$2:$O1472,Input!$C1489)&lt;1),Input!F1489,0)</f>
        <v>0</v>
      </c>
      <c r="C1473" s="177">
        <f>IF(OR(COUNTIF($B$2:$B1472,Input!$F1489)&lt;1,COUNTIF($O$2:$O1472,Input!$C1489)&lt;1),Input!G1489,0)</f>
        <v>0</v>
      </c>
      <c r="D1473" s="177">
        <f>IF(OR(COUNTIF($B$2:$B1472,Input!$F1489)&lt;1,COUNTIF($O$2:$O1472,Input!$C1489)&lt;1),Input!H1489,0)</f>
        <v>0</v>
      </c>
      <c r="E1473" s="177">
        <f>IF(OR(COUNTIF($B$2:$B1472,Input!$F1489)&lt;1,COUNTIF($O$2:$O1472,Input!$C1489)&lt;1),Input!I1489,0)</f>
        <v>0</v>
      </c>
      <c r="F1473" s="177">
        <f>IF(OR(COUNTIF($B$2:$B1472,Input!$F1489)&lt;1,COUNTIF($O$2:$O1472,Input!$C1489)&lt;1),Input!J1489,0)</f>
        <v>0</v>
      </c>
      <c r="G1473" s="177">
        <f>IF(OR(COUNTIF($B$2:$B1472,Input!$F1489)&lt;1,COUNTIF($O$2:$O1472,Input!$C1489)&lt;1),Input!K1489,0)</f>
        <v>0</v>
      </c>
      <c r="H1473" s="177">
        <f>IF(OR(COUNTIF($B$2:$B1472,Input!$F1489)&lt;1,COUNTIF($O$2:$O1472,Input!$C1489)&lt;1),Input!L1489,0)</f>
        <v>0</v>
      </c>
      <c r="I1473" s="177">
        <f>IF(OR(COUNTIF($B$2:$B1472,Input!$F1489)&lt;1,COUNTIF($O$2:$O1472,Input!$C1489)&lt;1),Input!M1489,0)</f>
        <v>0</v>
      </c>
      <c r="J1473" s="177">
        <f>IF(OR(COUNTIF($B$2:$B1472,Input!$F1489)&lt;1,COUNTIF($O$2:$O1472,Input!$C1489)&lt;1),Input!N1489,0)</f>
        <v>0</v>
      </c>
      <c r="K1473" s="177">
        <f>IF(OR(COUNTIF($B$2:$B1472,Input!$F1489)&lt;1,COUNTIF($O$2:$O1472,Input!$C1489)&lt;1),Input!O1489,0)</f>
        <v>0</v>
      </c>
      <c r="L1473" s="177">
        <f>IF(OR(COUNTIF($B$2:$B1472,Input!$F1489)&lt;1,COUNTIF($O$2:$O1472,Input!$C1489)&lt;1),Input!P1489,0)</f>
        <v>0</v>
      </c>
      <c r="M1473" s="129" t="str">
        <f t="shared" si="192"/>
        <v/>
      </c>
      <c r="N1473" s="161">
        <f t="shared" si="190"/>
        <v>0</v>
      </c>
      <c r="O1473" s="168">
        <f>Input!C1489</f>
        <v>0</v>
      </c>
      <c r="P1473" s="168"/>
      <c r="R1473" s="131">
        <f t="shared" si="191"/>
        <v>0</v>
      </c>
      <c r="S1473" s="133" t="str">
        <f t="shared" si="193"/>
        <v xml:space="preserve"> </v>
      </c>
      <c r="T1473" s="133"/>
      <c r="U1473" s="132" t="str">
        <f>_xlfn.IFNA(IF($D1473=0,LOOKUP($F1473,{0.1,0.2,0.3,0.4,0.5,0.6,0.7,0.8,0.9,1},{22,34,46,58,70,82,94,106,118,130}),""),"")</f>
        <v/>
      </c>
      <c r="V1473" s="132" t="str">
        <f>_xlfn.IFNA(IF($D1473=1,LOOKUP($F1473,{0.1,0.2,0.3,0.4,0.5,0.6,0.7,0.8,0.9,1},{23,35,47,59,71,83,95,107,119,131}),""),"")</f>
        <v/>
      </c>
      <c r="W1473" s="132" t="str">
        <f>_xlfn.IFNA(IF($D1473=2,LOOKUP($F1473,{0.1,0.2,0.3,0.4,0.5,0.6,0.7,0.8,0.9,1},{24,36,48,60,72,84,96,108,120,132}),""),"")</f>
        <v/>
      </c>
      <c r="X1473" s="132" t="str">
        <f>_xlfn.IFNA(IF($D1473=3,LOOKUP($F1473,{0.1,0.2,0.3,0.4,0.5,0.6,0.7,0.8,0.9,1},{25,37,49,61,73,85,97,109,121,133}),""),"")</f>
        <v/>
      </c>
      <c r="Y1473" s="132" t="str">
        <f>_xlfn.IFNA(IF($D1473=4,LOOKUP($F1473,{0.1,0.2,0.3,0.4,0.5,0.6,0.7,0.8,0.9,1},{26,38,50,62,74,86,98,110,122,134}),""),"")</f>
        <v/>
      </c>
      <c r="Z1473" s="132" t="str">
        <f>_xlfn.IFNA(IF($D1473=5,LOOKUP($F1473,{0.1,0.2,0.3,0.4,0.5,0.6,0.7,0.8,0.9,1},{27,39,51,63,75,87,99,111,123,135}),""),"")</f>
        <v/>
      </c>
      <c r="AA1473" s="132">
        <f t="shared" si="194"/>
        <v>0</v>
      </c>
      <c r="AB1473" s="132" t="str">
        <f t="shared" si="195"/>
        <v>00</v>
      </c>
      <c r="AC1473" s="82" t="e">
        <f>VLOOKUP(AB1473,'AMI Ref'!T:U,2,FALSE)</f>
        <v>#N/A</v>
      </c>
      <c r="AD1473" s="124"/>
      <c r="AE1473" s="81" t="str">
        <f>_xlfn.IFNA(IF($D1473=0,IF($J1473="Not Paid by Tenant",0,INDEX('AMI Ref'!$K$5:$N$5,MATCH($J1473,{"Oil","Gas","Electric - Other","ELECTRIC - HEAT PUMP"},0))),0),"")</f>
        <v/>
      </c>
      <c r="AF1473" s="81">
        <f>_xlfn.IFNA(IF($D1473=1,IF($J1473="Not Paid by Tenant",0,INDEX('AMI Ref'!$K$6:$N$6,MATCH($J1473,{"Oil","Gas","Electric - Other","ELECTRIC - HEAT PUMP"},0))),0),"")</f>
        <v>0</v>
      </c>
      <c r="AG1473" s="81">
        <f>_xlfn.IFNA(IF($D1473=2,IF($J1473="Not Paid by Tenant",0,INDEX('AMI Ref'!$K$7:$N$7,MATCH($J1473,{"Oil","Gas","Electric - Other","ELECTRIC - HEAT PUMP"},0))),0),"")</f>
        <v>0</v>
      </c>
      <c r="AH1473" s="81">
        <f>_xlfn.IFNA(IF($D1473=3,IF($J1473="Not Paid by Tenant",0,INDEX('AMI Ref'!$K$8:$N$8,MATCH($J1473,{"Oil","Gas","Electric - Other","ELECTRIC - HEAT PUMP"},0))),0),"")</f>
        <v>0</v>
      </c>
      <c r="AI1473" s="81">
        <f>_xlfn.IFNA(IF($D1473=4,IF($J1473="Not Paid by Tenant",0,INDEX('AMI Ref'!$K$9:$N$9,MATCH($J1473,{"Oil","Gas","Electric - Other","ELECTRIC - HEAT PUMP"},0))),0),"")</f>
        <v>0</v>
      </c>
      <c r="AJ1473" s="81">
        <f>_xlfn.IFNA(IF($D1473=5,IF($J1473="Not Paid by Tenant",0,INDEX('AMI Ref'!$K$10:$N$10,MATCH($J1473,{"Oil","Gas","Electric - Other","ELECTRIC - HEAT PUMP"},0))),0),"")</f>
        <v>0</v>
      </c>
      <c r="AK1473" s="128"/>
      <c r="AL1473" s="81" t="str">
        <f>_xlfn.IFNA(IF($D1473=0,IF($K1473="Not Paid by Tenant",0,INDEX('AMI Ref'!$O$5:$R$5,MATCH($K1473,{"Oil","Gas","Electric - Other","Electric ccASHP - split"},0))),0),"")</f>
        <v/>
      </c>
      <c r="AM1473" s="81">
        <f>_xlfn.IFNA(IF($D1473=1,IF($K1473="Not Paid by Tenant",0,INDEX('AMI Ref'!$O$6:$R$6,MATCH($K1473,{"Oil","Gas","Electric - Other","Electric ccASHP - split"},0))),0),"")</f>
        <v>0</v>
      </c>
      <c r="AN1473" s="81">
        <f>_xlfn.IFNA(IF($D1473=2,IF($K1473="Not Paid by Tenant",0,INDEX('AMI Ref'!$O$7:$R$7,MATCH($K1473,{"Oil","Gas","Electric - Other","Electric ccASHP - split"},0))),0),"")</f>
        <v>0</v>
      </c>
      <c r="AO1473" s="81">
        <f>_xlfn.IFNA(IF($D1473=3,IF($K1473="Not Paid by Tenant",0,INDEX('AMI Ref'!$O$8:$R$8,MATCH($K1473,{"Oil","Gas","Electric - Other","Electric ccASHP - split"},0))),0),"")</f>
        <v>0</v>
      </c>
      <c r="AP1473" s="81">
        <f>_xlfn.IFNA(IF($D1473=4,IF($K1473="Not Paid by Tenant",0,INDEX('AMI Ref'!$O$9:$R$9,MATCH($K1473,{"Oil","Gas","Electric - Other","Electric ccASHP - split"},0))),0),"")</f>
        <v>0</v>
      </c>
      <c r="AQ1473" s="81">
        <f>_xlfn.IFNA(IF($D1473=5,IF($K1473="Not Paid by Tenant",0,INDEX('AMI Ref'!$O$10:$R$10,MATCH($K1473,{"Oil","Gas","Electric - Other","Electric ccASHP - split"},0))),0),"")</f>
        <v>0</v>
      </c>
      <c r="AR1473" s="124">
        <f t="shared" si="196"/>
        <v>0</v>
      </c>
      <c r="AS1473" s="123" t="e">
        <f t="shared" si="197"/>
        <v>#N/A</v>
      </c>
    </row>
    <row r="1474" spans="1:45" x14ac:dyDescent="0.2">
      <c r="A1474" s="130">
        <v>1472</v>
      </c>
      <c r="B1474" s="177">
        <f>IF(OR(COUNTIF($B$2:$B1473,Input!$F1490)&lt;1,COUNTIF($O$2:$O1473,Input!$C1490)&lt;1),Input!F1490,0)</f>
        <v>0</v>
      </c>
      <c r="C1474" s="177">
        <f>IF(OR(COUNTIF($B$2:$B1473,Input!$F1490)&lt;1,COUNTIF($O$2:$O1473,Input!$C1490)&lt;1),Input!G1490,0)</f>
        <v>0</v>
      </c>
      <c r="D1474" s="177">
        <f>IF(OR(COUNTIF($B$2:$B1473,Input!$F1490)&lt;1,COUNTIF($O$2:$O1473,Input!$C1490)&lt;1),Input!H1490,0)</f>
        <v>0</v>
      </c>
      <c r="E1474" s="177">
        <f>IF(OR(COUNTIF($B$2:$B1473,Input!$F1490)&lt;1,COUNTIF($O$2:$O1473,Input!$C1490)&lt;1),Input!I1490,0)</f>
        <v>0</v>
      </c>
      <c r="F1474" s="177">
        <f>IF(OR(COUNTIF($B$2:$B1473,Input!$F1490)&lt;1,COUNTIF($O$2:$O1473,Input!$C1490)&lt;1),Input!J1490,0)</f>
        <v>0</v>
      </c>
      <c r="G1474" s="177">
        <f>IF(OR(COUNTIF($B$2:$B1473,Input!$F1490)&lt;1,COUNTIF($O$2:$O1473,Input!$C1490)&lt;1),Input!K1490,0)</f>
        <v>0</v>
      </c>
      <c r="H1474" s="177">
        <f>IF(OR(COUNTIF($B$2:$B1473,Input!$F1490)&lt;1,COUNTIF($O$2:$O1473,Input!$C1490)&lt;1),Input!L1490,0)</f>
        <v>0</v>
      </c>
      <c r="I1474" s="177">
        <f>IF(OR(COUNTIF($B$2:$B1473,Input!$F1490)&lt;1,COUNTIF($O$2:$O1473,Input!$C1490)&lt;1),Input!M1490,0)</f>
        <v>0</v>
      </c>
      <c r="J1474" s="177">
        <f>IF(OR(COUNTIF($B$2:$B1473,Input!$F1490)&lt;1,COUNTIF($O$2:$O1473,Input!$C1490)&lt;1),Input!N1490,0)</f>
        <v>0</v>
      </c>
      <c r="K1474" s="177">
        <f>IF(OR(COUNTIF($B$2:$B1473,Input!$F1490)&lt;1,COUNTIF($O$2:$O1473,Input!$C1490)&lt;1),Input!O1490,0)</f>
        <v>0</v>
      </c>
      <c r="L1474" s="177">
        <f>IF(OR(COUNTIF($B$2:$B1473,Input!$F1490)&lt;1,COUNTIF($O$2:$O1473,Input!$C1490)&lt;1),Input!P1490,0)</f>
        <v>0</v>
      </c>
      <c r="M1474" s="129" t="str">
        <f t="shared" si="192"/>
        <v/>
      </c>
      <c r="N1474" s="161">
        <f t="shared" si="190"/>
        <v>0</v>
      </c>
      <c r="O1474" s="168">
        <f>Input!C1490</f>
        <v>0</v>
      </c>
      <c r="P1474" s="168"/>
      <c r="R1474" s="131">
        <f t="shared" si="191"/>
        <v>0</v>
      </c>
      <c r="S1474" s="133" t="str">
        <f t="shared" si="193"/>
        <v xml:space="preserve"> </v>
      </c>
      <c r="T1474" s="133"/>
      <c r="U1474" s="132" t="str">
        <f>_xlfn.IFNA(IF($D1474=0,LOOKUP($F1474,{0.1,0.2,0.3,0.4,0.5,0.6,0.7,0.8,0.9,1},{22,34,46,58,70,82,94,106,118,130}),""),"")</f>
        <v/>
      </c>
      <c r="V1474" s="132" t="str">
        <f>_xlfn.IFNA(IF($D1474=1,LOOKUP($F1474,{0.1,0.2,0.3,0.4,0.5,0.6,0.7,0.8,0.9,1},{23,35,47,59,71,83,95,107,119,131}),""),"")</f>
        <v/>
      </c>
      <c r="W1474" s="132" t="str">
        <f>_xlfn.IFNA(IF($D1474=2,LOOKUP($F1474,{0.1,0.2,0.3,0.4,0.5,0.6,0.7,0.8,0.9,1},{24,36,48,60,72,84,96,108,120,132}),""),"")</f>
        <v/>
      </c>
      <c r="X1474" s="132" t="str">
        <f>_xlfn.IFNA(IF($D1474=3,LOOKUP($F1474,{0.1,0.2,0.3,0.4,0.5,0.6,0.7,0.8,0.9,1},{25,37,49,61,73,85,97,109,121,133}),""),"")</f>
        <v/>
      </c>
      <c r="Y1474" s="132" t="str">
        <f>_xlfn.IFNA(IF($D1474=4,LOOKUP($F1474,{0.1,0.2,0.3,0.4,0.5,0.6,0.7,0.8,0.9,1},{26,38,50,62,74,86,98,110,122,134}),""),"")</f>
        <v/>
      </c>
      <c r="Z1474" s="132" t="str">
        <f>_xlfn.IFNA(IF($D1474=5,LOOKUP($F1474,{0.1,0.2,0.3,0.4,0.5,0.6,0.7,0.8,0.9,1},{27,39,51,63,75,87,99,111,123,135}),""),"")</f>
        <v/>
      </c>
      <c r="AA1474" s="132">
        <f t="shared" si="194"/>
        <v>0</v>
      </c>
      <c r="AB1474" s="132" t="str">
        <f t="shared" si="195"/>
        <v>00</v>
      </c>
      <c r="AC1474" s="82" t="e">
        <f>VLOOKUP(AB1474,'AMI Ref'!T:U,2,FALSE)</f>
        <v>#N/A</v>
      </c>
      <c r="AD1474" s="124"/>
      <c r="AE1474" s="81" t="str">
        <f>_xlfn.IFNA(IF($D1474=0,IF($J1474="Not Paid by Tenant",0,INDEX('AMI Ref'!$K$5:$N$5,MATCH($J1474,{"Oil","Gas","Electric - Other","ELECTRIC - HEAT PUMP"},0))),0),"")</f>
        <v/>
      </c>
      <c r="AF1474" s="81">
        <f>_xlfn.IFNA(IF($D1474=1,IF($J1474="Not Paid by Tenant",0,INDEX('AMI Ref'!$K$6:$N$6,MATCH($J1474,{"Oil","Gas","Electric - Other","ELECTRIC - HEAT PUMP"},0))),0),"")</f>
        <v>0</v>
      </c>
      <c r="AG1474" s="81">
        <f>_xlfn.IFNA(IF($D1474=2,IF($J1474="Not Paid by Tenant",0,INDEX('AMI Ref'!$K$7:$N$7,MATCH($J1474,{"Oil","Gas","Electric - Other","ELECTRIC - HEAT PUMP"},0))),0),"")</f>
        <v>0</v>
      </c>
      <c r="AH1474" s="81">
        <f>_xlfn.IFNA(IF($D1474=3,IF($J1474="Not Paid by Tenant",0,INDEX('AMI Ref'!$K$8:$N$8,MATCH($J1474,{"Oil","Gas","Electric - Other","ELECTRIC - HEAT PUMP"},0))),0),"")</f>
        <v>0</v>
      </c>
      <c r="AI1474" s="81">
        <f>_xlfn.IFNA(IF($D1474=4,IF($J1474="Not Paid by Tenant",0,INDEX('AMI Ref'!$K$9:$N$9,MATCH($J1474,{"Oil","Gas","Electric - Other","ELECTRIC - HEAT PUMP"},0))),0),"")</f>
        <v>0</v>
      </c>
      <c r="AJ1474" s="81">
        <f>_xlfn.IFNA(IF($D1474=5,IF($J1474="Not Paid by Tenant",0,INDEX('AMI Ref'!$K$10:$N$10,MATCH($J1474,{"Oil","Gas","Electric - Other","ELECTRIC - HEAT PUMP"},0))),0),"")</f>
        <v>0</v>
      </c>
      <c r="AK1474" s="128"/>
      <c r="AL1474" s="81" t="str">
        <f>_xlfn.IFNA(IF($D1474=0,IF($K1474="Not Paid by Tenant",0,INDEX('AMI Ref'!$O$5:$R$5,MATCH($K1474,{"Oil","Gas","Electric - Other","Electric ccASHP - split"},0))),0),"")</f>
        <v/>
      </c>
      <c r="AM1474" s="81">
        <f>_xlfn.IFNA(IF($D1474=1,IF($K1474="Not Paid by Tenant",0,INDEX('AMI Ref'!$O$6:$R$6,MATCH($K1474,{"Oil","Gas","Electric - Other","Electric ccASHP - split"},0))),0),"")</f>
        <v>0</v>
      </c>
      <c r="AN1474" s="81">
        <f>_xlfn.IFNA(IF($D1474=2,IF($K1474="Not Paid by Tenant",0,INDEX('AMI Ref'!$O$7:$R$7,MATCH($K1474,{"Oil","Gas","Electric - Other","Electric ccASHP - split"},0))),0),"")</f>
        <v>0</v>
      </c>
      <c r="AO1474" s="81">
        <f>_xlfn.IFNA(IF($D1474=3,IF($K1474="Not Paid by Tenant",0,INDEX('AMI Ref'!$O$8:$R$8,MATCH($K1474,{"Oil","Gas","Electric - Other","Electric ccASHP - split"},0))),0),"")</f>
        <v>0</v>
      </c>
      <c r="AP1474" s="81">
        <f>_xlfn.IFNA(IF($D1474=4,IF($K1474="Not Paid by Tenant",0,INDEX('AMI Ref'!$O$9:$R$9,MATCH($K1474,{"Oil","Gas","Electric - Other","Electric ccASHP - split"},0))),0),"")</f>
        <v>0</v>
      </c>
      <c r="AQ1474" s="81">
        <f>_xlfn.IFNA(IF($D1474=5,IF($K1474="Not Paid by Tenant",0,INDEX('AMI Ref'!$O$10:$R$10,MATCH($K1474,{"Oil","Gas","Electric - Other","Electric ccASHP - split"},0))),0),"")</f>
        <v>0</v>
      </c>
      <c r="AR1474" s="124">
        <f t="shared" si="196"/>
        <v>0</v>
      </c>
      <c r="AS1474" s="123" t="e">
        <f t="shared" si="197"/>
        <v>#N/A</v>
      </c>
    </row>
    <row r="1475" spans="1:45" x14ac:dyDescent="0.2">
      <c r="A1475" s="130">
        <v>1473</v>
      </c>
      <c r="B1475" s="177">
        <f>IF(OR(COUNTIF($B$2:$B1474,Input!$F1491)&lt;1,COUNTIF($O$2:$O1474,Input!$C1491)&lt;1),Input!F1491,0)</f>
        <v>0</v>
      </c>
      <c r="C1475" s="177">
        <f>IF(OR(COUNTIF($B$2:$B1474,Input!$F1491)&lt;1,COUNTIF($O$2:$O1474,Input!$C1491)&lt;1),Input!G1491,0)</f>
        <v>0</v>
      </c>
      <c r="D1475" s="177">
        <f>IF(OR(COUNTIF($B$2:$B1474,Input!$F1491)&lt;1,COUNTIF($O$2:$O1474,Input!$C1491)&lt;1),Input!H1491,0)</f>
        <v>0</v>
      </c>
      <c r="E1475" s="177">
        <f>IF(OR(COUNTIF($B$2:$B1474,Input!$F1491)&lt;1,COUNTIF($O$2:$O1474,Input!$C1491)&lt;1),Input!I1491,0)</f>
        <v>0</v>
      </c>
      <c r="F1475" s="177">
        <f>IF(OR(COUNTIF($B$2:$B1474,Input!$F1491)&lt;1,COUNTIF($O$2:$O1474,Input!$C1491)&lt;1),Input!J1491,0)</f>
        <v>0</v>
      </c>
      <c r="G1475" s="177">
        <f>IF(OR(COUNTIF($B$2:$B1474,Input!$F1491)&lt;1,COUNTIF($O$2:$O1474,Input!$C1491)&lt;1),Input!K1491,0)</f>
        <v>0</v>
      </c>
      <c r="H1475" s="177">
        <f>IF(OR(COUNTIF($B$2:$B1474,Input!$F1491)&lt;1,COUNTIF($O$2:$O1474,Input!$C1491)&lt;1),Input!L1491,0)</f>
        <v>0</v>
      </c>
      <c r="I1475" s="177">
        <f>IF(OR(COUNTIF($B$2:$B1474,Input!$F1491)&lt;1,COUNTIF($O$2:$O1474,Input!$C1491)&lt;1),Input!M1491,0)</f>
        <v>0</v>
      </c>
      <c r="J1475" s="177">
        <f>IF(OR(COUNTIF($B$2:$B1474,Input!$F1491)&lt;1,COUNTIF($O$2:$O1474,Input!$C1491)&lt;1),Input!N1491,0)</f>
        <v>0</v>
      </c>
      <c r="K1475" s="177">
        <f>IF(OR(COUNTIF($B$2:$B1474,Input!$F1491)&lt;1,COUNTIF($O$2:$O1474,Input!$C1491)&lt;1),Input!O1491,0)</f>
        <v>0</v>
      </c>
      <c r="L1475" s="177">
        <f>IF(OR(COUNTIF($B$2:$B1474,Input!$F1491)&lt;1,COUNTIF($O$2:$O1474,Input!$C1491)&lt;1),Input!P1491,0)</f>
        <v>0</v>
      </c>
      <c r="M1475" s="129" t="str">
        <f t="shared" si="192"/>
        <v/>
      </c>
      <c r="N1475" s="161">
        <f t="shared" si="190"/>
        <v>0</v>
      </c>
      <c r="O1475" s="168">
        <f>Input!C1491</f>
        <v>0</v>
      </c>
      <c r="P1475" s="168"/>
      <c r="R1475" s="131">
        <f t="shared" si="191"/>
        <v>0</v>
      </c>
      <c r="S1475" s="133" t="str">
        <f t="shared" si="193"/>
        <v xml:space="preserve"> </v>
      </c>
      <c r="T1475" s="133"/>
      <c r="U1475" s="132" t="str">
        <f>_xlfn.IFNA(IF($D1475=0,LOOKUP($F1475,{0.1,0.2,0.3,0.4,0.5,0.6,0.7,0.8,0.9,1},{22,34,46,58,70,82,94,106,118,130}),""),"")</f>
        <v/>
      </c>
      <c r="V1475" s="132" t="str">
        <f>_xlfn.IFNA(IF($D1475=1,LOOKUP($F1475,{0.1,0.2,0.3,0.4,0.5,0.6,0.7,0.8,0.9,1},{23,35,47,59,71,83,95,107,119,131}),""),"")</f>
        <v/>
      </c>
      <c r="W1475" s="132" t="str">
        <f>_xlfn.IFNA(IF($D1475=2,LOOKUP($F1475,{0.1,0.2,0.3,0.4,0.5,0.6,0.7,0.8,0.9,1},{24,36,48,60,72,84,96,108,120,132}),""),"")</f>
        <v/>
      </c>
      <c r="X1475" s="132" t="str">
        <f>_xlfn.IFNA(IF($D1475=3,LOOKUP($F1475,{0.1,0.2,0.3,0.4,0.5,0.6,0.7,0.8,0.9,1},{25,37,49,61,73,85,97,109,121,133}),""),"")</f>
        <v/>
      </c>
      <c r="Y1475" s="132" t="str">
        <f>_xlfn.IFNA(IF($D1475=4,LOOKUP($F1475,{0.1,0.2,0.3,0.4,0.5,0.6,0.7,0.8,0.9,1},{26,38,50,62,74,86,98,110,122,134}),""),"")</f>
        <v/>
      </c>
      <c r="Z1475" s="132" t="str">
        <f>_xlfn.IFNA(IF($D1475=5,LOOKUP($F1475,{0.1,0.2,0.3,0.4,0.5,0.6,0.7,0.8,0.9,1},{27,39,51,63,75,87,99,111,123,135}),""),"")</f>
        <v/>
      </c>
      <c r="AA1475" s="132">
        <f t="shared" si="194"/>
        <v>0</v>
      </c>
      <c r="AB1475" s="132" t="str">
        <f t="shared" si="195"/>
        <v>00</v>
      </c>
      <c r="AC1475" s="82" t="e">
        <f>VLOOKUP(AB1475,'AMI Ref'!T:U,2,FALSE)</f>
        <v>#N/A</v>
      </c>
      <c r="AD1475" s="124"/>
      <c r="AE1475" s="81" t="str">
        <f>_xlfn.IFNA(IF($D1475=0,IF($J1475="Not Paid by Tenant",0,INDEX('AMI Ref'!$K$5:$N$5,MATCH($J1475,{"Oil","Gas","Electric - Other","ELECTRIC - HEAT PUMP"},0))),0),"")</f>
        <v/>
      </c>
      <c r="AF1475" s="81">
        <f>_xlfn.IFNA(IF($D1475=1,IF($J1475="Not Paid by Tenant",0,INDEX('AMI Ref'!$K$6:$N$6,MATCH($J1475,{"Oil","Gas","Electric - Other","ELECTRIC - HEAT PUMP"},0))),0),"")</f>
        <v>0</v>
      </c>
      <c r="AG1475" s="81">
        <f>_xlfn.IFNA(IF($D1475=2,IF($J1475="Not Paid by Tenant",0,INDEX('AMI Ref'!$K$7:$N$7,MATCH($J1475,{"Oil","Gas","Electric - Other","ELECTRIC - HEAT PUMP"},0))),0),"")</f>
        <v>0</v>
      </c>
      <c r="AH1475" s="81">
        <f>_xlfn.IFNA(IF($D1475=3,IF($J1475="Not Paid by Tenant",0,INDEX('AMI Ref'!$K$8:$N$8,MATCH($J1475,{"Oil","Gas","Electric - Other","ELECTRIC - HEAT PUMP"},0))),0),"")</f>
        <v>0</v>
      </c>
      <c r="AI1475" s="81">
        <f>_xlfn.IFNA(IF($D1475=4,IF($J1475="Not Paid by Tenant",0,INDEX('AMI Ref'!$K$9:$N$9,MATCH($J1475,{"Oil","Gas","Electric - Other","ELECTRIC - HEAT PUMP"},0))),0),"")</f>
        <v>0</v>
      </c>
      <c r="AJ1475" s="81">
        <f>_xlfn.IFNA(IF($D1475=5,IF($J1475="Not Paid by Tenant",0,INDEX('AMI Ref'!$K$10:$N$10,MATCH($J1475,{"Oil","Gas","Electric - Other","ELECTRIC - HEAT PUMP"},0))),0),"")</f>
        <v>0</v>
      </c>
      <c r="AK1475" s="128"/>
      <c r="AL1475" s="81" t="str">
        <f>_xlfn.IFNA(IF($D1475=0,IF($K1475="Not Paid by Tenant",0,INDEX('AMI Ref'!$O$5:$R$5,MATCH($K1475,{"Oil","Gas","Electric - Other","Electric ccASHP - split"},0))),0),"")</f>
        <v/>
      </c>
      <c r="AM1475" s="81">
        <f>_xlfn.IFNA(IF($D1475=1,IF($K1475="Not Paid by Tenant",0,INDEX('AMI Ref'!$O$6:$R$6,MATCH($K1475,{"Oil","Gas","Electric - Other","Electric ccASHP - split"},0))),0),"")</f>
        <v>0</v>
      </c>
      <c r="AN1475" s="81">
        <f>_xlfn.IFNA(IF($D1475=2,IF($K1475="Not Paid by Tenant",0,INDEX('AMI Ref'!$O$7:$R$7,MATCH($K1475,{"Oil","Gas","Electric - Other","Electric ccASHP - split"},0))),0),"")</f>
        <v>0</v>
      </c>
      <c r="AO1475" s="81">
        <f>_xlfn.IFNA(IF($D1475=3,IF($K1475="Not Paid by Tenant",0,INDEX('AMI Ref'!$O$8:$R$8,MATCH($K1475,{"Oil","Gas","Electric - Other","Electric ccASHP - split"},0))),0),"")</f>
        <v>0</v>
      </c>
      <c r="AP1475" s="81">
        <f>_xlfn.IFNA(IF($D1475=4,IF($K1475="Not Paid by Tenant",0,INDEX('AMI Ref'!$O$9:$R$9,MATCH($K1475,{"Oil","Gas","Electric - Other","Electric ccASHP - split"},0))),0),"")</f>
        <v>0</v>
      </c>
      <c r="AQ1475" s="81">
        <f>_xlfn.IFNA(IF($D1475=5,IF($K1475="Not Paid by Tenant",0,INDEX('AMI Ref'!$O$10:$R$10,MATCH($K1475,{"Oil","Gas","Electric - Other","Electric ccASHP - split"},0))),0),"")</f>
        <v>0</v>
      </c>
      <c r="AR1475" s="124">
        <f t="shared" si="196"/>
        <v>0</v>
      </c>
      <c r="AS1475" s="123" t="e">
        <f t="shared" si="197"/>
        <v>#N/A</v>
      </c>
    </row>
    <row r="1476" spans="1:45" x14ac:dyDescent="0.2">
      <c r="A1476" s="130">
        <v>1474</v>
      </c>
      <c r="B1476" s="177">
        <f>IF(OR(COUNTIF($B$2:$B1475,Input!$F1492)&lt;1,COUNTIF($O$2:$O1475,Input!$C1492)&lt;1),Input!F1492,0)</f>
        <v>0</v>
      </c>
      <c r="C1476" s="177">
        <f>IF(OR(COUNTIF($B$2:$B1475,Input!$F1492)&lt;1,COUNTIF($O$2:$O1475,Input!$C1492)&lt;1),Input!G1492,0)</f>
        <v>0</v>
      </c>
      <c r="D1476" s="177">
        <f>IF(OR(COUNTIF($B$2:$B1475,Input!$F1492)&lt;1,COUNTIF($O$2:$O1475,Input!$C1492)&lt;1),Input!H1492,0)</f>
        <v>0</v>
      </c>
      <c r="E1476" s="177">
        <f>IF(OR(COUNTIF($B$2:$B1475,Input!$F1492)&lt;1,COUNTIF($O$2:$O1475,Input!$C1492)&lt;1),Input!I1492,0)</f>
        <v>0</v>
      </c>
      <c r="F1476" s="177">
        <f>IF(OR(COUNTIF($B$2:$B1475,Input!$F1492)&lt;1,COUNTIF($O$2:$O1475,Input!$C1492)&lt;1),Input!J1492,0)</f>
        <v>0</v>
      </c>
      <c r="G1476" s="177">
        <f>IF(OR(COUNTIF($B$2:$B1475,Input!$F1492)&lt;1,COUNTIF($O$2:$O1475,Input!$C1492)&lt;1),Input!K1492,0)</f>
        <v>0</v>
      </c>
      <c r="H1476" s="177">
        <f>IF(OR(COUNTIF($B$2:$B1475,Input!$F1492)&lt;1,COUNTIF($O$2:$O1475,Input!$C1492)&lt;1),Input!L1492,0)</f>
        <v>0</v>
      </c>
      <c r="I1476" s="177">
        <f>IF(OR(COUNTIF($B$2:$B1475,Input!$F1492)&lt;1,COUNTIF($O$2:$O1475,Input!$C1492)&lt;1),Input!M1492,0)</f>
        <v>0</v>
      </c>
      <c r="J1476" s="177">
        <f>IF(OR(COUNTIF($B$2:$B1475,Input!$F1492)&lt;1,COUNTIF($O$2:$O1475,Input!$C1492)&lt;1),Input!N1492,0)</f>
        <v>0</v>
      </c>
      <c r="K1476" s="177">
        <f>IF(OR(COUNTIF($B$2:$B1475,Input!$F1492)&lt;1,COUNTIF($O$2:$O1475,Input!$C1492)&lt;1),Input!O1492,0)</f>
        <v>0</v>
      </c>
      <c r="L1476" s="177">
        <f>IF(OR(COUNTIF($B$2:$B1475,Input!$F1492)&lt;1,COUNTIF($O$2:$O1475,Input!$C1492)&lt;1),Input!P1492,0)</f>
        <v>0</v>
      </c>
      <c r="M1476" s="129" t="str">
        <f t="shared" si="192"/>
        <v/>
      </c>
      <c r="N1476" s="161">
        <f t="shared" ref="N1476:N1502" si="198">IF(G1476&lt;=F1476,IF(G1476&gt;0%,G1476,F1476),F1476)</f>
        <v>0</v>
      </c>
      <c r="O1476" s="168">
        <f>Input!C1492</f>
        <v>0</v>
      </c>
      <c r="P1476" s="168"/>
      <c r="R1476" s="131">
        <f t="shared" ref="R1476:R1502" si="199">IF(AND($H1476="Not Paid by Tenant",$I1476="Not Paid by Tenant"),"E",IF(AND($H1476="Yes, No Elec. Stove",$I1476="Not Paid by Tenant"),"F",IF(AND($H1476="Not Paid by Tenant",$I1476="Yes"),"H",IF(AND($H1476="Yes, No Elec. Stove",$I1476="Yes"),"I", ))))</f>
        <v>0</v>
      </c>
      <c r="S1476" s="133" t="str">
        <f t="shared" si="193"/>
        <v xml:space="preserve"> </v>
      </c>
      <c r="T1476" s="133"/>
      <c r="U1476" s="132" t="str">
        <f>_xlfn.IFNA(IF($D1476=0,LOOKUP($F1476,{0.1,0.2,0.3,0.4,0.5,0.6,0.7,0.8,0.9,1},{22,34,46,58,70,82,94,106,118,130}),""),"")</f>
        <v/>
      </c>
      <c r="V1476" s="132" t="str">
        <f>_xlfn.IFNA(IF($D1476=1,LOOKUP($F1476,{0.1,0.2,0.3,0.4,0.5,0.6,0.7,0.8,0.9,1},{23,35,47,59,71,83,95,107,119,131}),""),"")</f>
        <v/>
      </c>
      <c r="W1476" s="132" t="str">
        <f>_xlfn.IFNA(IF($D1476=2,LOOKUP($F1476,{0.1,0.2,0.3,0.4,0.5,0.6,0.7,0.8,0.9,1},{24,36,48,60,72,84,96,108,120,132}),""),"")</f>
        <v/>
      </c>
      <c r="X1476" s="132" t="str">
        <f>_xlfn.IFNA(IF($D1476=3,LOOKUP($F1476,{0.1,0.2,0.3,0.4,0.5,0.6,0.7,0.8,0.9,1},{25,37,49,61,73,85,97,109,121,133}),""),"")</f>
        <v/>
      </c>
      <c r="Y1476" s="132" t="str">
        <f>_xlfn.IFNA(IF($D1476=4,LOOKUP($F1476,{0.1,0.2,0.3,0.4,0.5,0.6,0.7,0.8,0.9,1},{26,38,50,62,74,86,98,110,122,134}),""),"")</f>
        <v/>
      </c>
      <c r="Z1476" s="132" t="str">
        <f>_xlfn.IFNA(IF($D1476=5,LOOKUP($F1476,{0.1,0.2,0.3,0.4,0.5,0.6,0.7,0.8,0.9,1},{27,39,51,63,75,87,99,111,123,135}),""),"")</f>
        <v/>
      </c>
      <c r="AA1476" s="132">
        <f t="shared" si="194"/>
        <v>0</v>
      </c>
      <c r="AB1476" s="132" t="str">
        <f t="shared" si="195"/>
        <v>00</v>
      </c>
      <c r="AC1476" s="82" t="e">
        <f>VLOOKUP(AB1476,'AMI Ref'!T:U,2,FALSE)</f>
        <v>#N/A</v>
      </c>
      <c r="AD1476" s="124"/>
      <c r="AE1476" s="81" t="str">
        <f>_xlfn.IFNA(IF($D1476=0,IF($J1476="Not Paid by Tenant",0,INDEX('AMI Ref'!$K$5:$N$5,MATCH($J1476,{"Oil","Gas","Electric - Other","ELECTRIC - HEAT PUMP"},0))),0),"")</f>
        <v/>
      </c>
      <c r="AF1476" s="81">
        <f>_xlfn.IFNA(IF($D1476=1,IF($J1476="Not Paid by Tenant",0,INDEX('AMI Ref'!$K$6:$N$6,MATCH($J1476,{"Oil","Gas","Electric - Other","ELECTRIC - HEAT PUMP"},0))),0),"")</f>
        <v>0</v>
      </c>
      <c r="AG1476" s="81">
        <f>_xlfn.IFNA(IF($D1476=2,IF($J1476="Not Paid by Tenant",0,INDEX('AMI Ref'!$K$7:$N$7,MATCH($J1476,{"Oil","Gas","Electric - Other","ELECTRIC - HEAT PUMP"},0))),0),"")</f>
        <v>0</v>
      </c>
      <c r="AH1476" s="81">
        <f>_xlfn.IFNA(IF($D1476=3,IF($J1476="Not Paid by Tenant",0,INDEX('AMI Ref'!$K$8:$N$8,MATCH($J1476,{"Oil","Gas","Electric - Other","ELECTRIC - HEAT PUMP"},0))),0),"")</f>
        <v>0</v>
      </c>
      <c r="AI1476" s="81">
        <f>_xlfn.IFNA(IF($D1476=4,IF($J1476="Not Paid by Tenant",0,INDEX('AMI Ref'!$K$9:$N$9,MATCH($J1476,{"Oil","Gas","Electric - Other","ELECTRIC - HEAT PUMP"},0))),0),"")</f>
        <v>0</v>
      </c>
      <c r="AJ1476" s="81">
        <f>_xlfn.IFNA(IF($D1476=5,IF($J1476="Not Paid by Tenant",0,INDEX('AMI Ref'!$K$10:$N$10,MATCH($J1476,{"Oil","Gas","Electric - Other","ELECTRIC - HEAT PUMP"},0))),0),"")</f>
        <v>0</v>
      </c>
      <c r="AK1476" s="128"/>
      <c r="AL1476" s="81" t="str">
        <f>_xlfn.IFNA(IF($D1476=0,IF($K1476="Not Paid by Tenant",0,INDEX('AMI Ref'!$O$5:$R$5,MATCH($K1476,{"Oil","Gas","Electric - Other","Electric ccASHP - split"},0))),0),"")</f>
        <v/>
      </c>
      <c r="AM1476" s="81">
        <f>_xlfn.IFNA(IF($D1476=1,IF($K1476="Not Paid by Tenant",0,INDEX('AMI Ref'!$O$6:$R$6,MATCH($K1476,{"Oil","Gas","Electric - Other","Electric ccASHP - split"},0))),0),"")</f>
        <v>0</v>
      </c>
      <c r="AN1476" s="81">
        <f>_xlfn.IFNA(IF($D1476=2,IF($K1476="Not Paid by Tenant",0,INDEX('AMI Ref'!$O$7:$R$7,MATCH($K1476,{"Oil","Gas","Electric - Other","Electric ccASHP - split"},0))),0),"")</f>
        <v>0</v>
      </c>
      <c r="AO1476" s="81">
        <f>_xlfn.IFNA(IF($D1476=3,IF($K1476="Not Paid by Tenant",0,INDEX('AMI Ref'!$O$8:$R$8,MATCH($K1476,{"Oil","Gas","Electric - Other","Electric ccASHP - split"},0))),0),"")</f>
        <v>0</v>
      </c>
      <c r="AP1476" s="81">
        <f>_xlfn.IFNA(IF($D1476=4,IF($K1476="Not Paid by Tenant",0,INDEX('AMI Ref'!$O$9:$R$9,MATCH($K1476,{"Oil","Gas","Electric - Other","Electric ccASHP - split"},0))),0),"")</f>
        <v>0</v>
      </c>
      <c r="AQ1476" s="81">
        <f>_xlfn.IFNA(IF($D1476=5,IF($K1476="Not Paid by Tenant",0,INDEX('AMI Ref'!$O$10:$R$10,MATCH($K1476,{"Oil","Gas","Electric - Other","Electric ccASHP - split"},0))),0),"")</f>
        <v>0</v>
      </c>
      <c r="AR1476" s="124">
        <f t="shared" si="196"/>
        <v>0</v>
      </c>
      <c r="AS1476" s="123" t="e">
        <f t="shared" si="197"/>
        <v>#N/A</v>
      </c>
    </row>
    <row r="1477" spans="1:45" x14ac:dyDescent="0.2">
      <c r="A1477" s="130">
        <v>1475</v>
      </c>
      <c r="B1477" s="177">
        <f>IF(OR(COUNTIF($B$2:$B1476,Input!$F1493)&lt;1,COUNTIF($O$2:$O1476,Input!$C1493)&lt;1),Input!F1493,0)</f>
        <v>0</v>
      </c>
      <c r="C1477" s="177">
        <f>IF(OR(COUNTIF($B$2:$B1476,Input!$F1493)&lt;1,COUNTIF($O$2:$O1476,Input!$C1493)&lt;1),Input!G1493,0)</f>
        <v>0</v>
      </c>
      <c r="D1477" s="177">
        <f>IF(OR(COUNTIF($B$2:$B1476,Input!$F1493)&lt;1,COUNTIF($O$2:$O1476,Input!$C1493)&lt;1),Input!H1493,0)</f>
        <v>0</v>
      </c>
      <c r="E1477" s="177">
        <f>IF(OR(COUNTIF($B$2:$B1476,Input!$F1493)&lt;1,COUNTIF($O$2:$O1476,Input!$C1493)&lt;1),Input!I1493,0)</f>
        <v>0</v>
      </c>
      <c r="F1477" s="177">
        <f>IF(OR(COUNTIF($B$2:$B1476,Input!$F1493)&lt;1,COUNTIF($O$2:$O1476,Input!$C1493)&lt;1),Input!J1493,0)</f>
        <v>0</v>
      </c>
      <c r="G1477" s="177">
        <f>IF(OR(COUNTIF($B$2:$B1476,Input!$F1493)&lt;1,COUNTIF($O$2:$O1476,Input!$C1493)&lt;1),Input!K1493,0)</f>
        <v>0</v>
      </c>
      <c r="H1477" s="177">
        <f>IF(OR(COUNTIF($B$2:$B1476,Input!$F1493)&lt;1,COUNTIF($O$2:$O1476,Input!$C1493)&lt;1),Input!L1493,0)</f>
        <v>0</v>
      </c>
      <c r="I1477" s="177">
        <f>IF(OR(COUNTIF($B$2:$B1476,Input!$F1493)&lt;1,COUNTIF($O$2:$O1476,Input!$C1493)&lt;1),Input!M1493,0)</f>
        <v>0</v>
      </c>
      <c r="J1477" s="177">
        <f>IF(OR(COUNTIF($B$2:$B1476,Input!$F1493)&lt;1,COUNTIF($O$2:$O1476,Input!$C1493)&lt;1),Input!N1493,0)</f>
        <v>0</v>
      </c>
      <c r="K1477" s="177">
        <f>IF(OR(COUNTIF($B$2:$B1476,Input!$F1493)&lt;1,COUNTIF($O$2:$O1476,Input!$C1493)&lt;1),Input!O1493,0)</f>
        <v>0</v>
      </c>
      <c r="L1477" s="177">
        <f>IF(OR(COUNTIF($B$2:$B1476,Input!$F1493)&lt;1,COUNTIF($O$2:$O1476,Input!$C1493)&lt;1),Input!P1493,0)</f>
        <v>0</v>
      </c>
      <c r="M1477" s="129" t="str">
        <f t="shared" si="192"/>
        <v/>
      </c>
      <c r="N1477" s="161">
        <f t="shared" si="198"/>
        <v>0</v>
      </c>
      <c r="O1477" s="168">
        <f>Input!C1493</f>
        <v>0</v>
      </c>
      <c r="P1477" s="168"/>
      <c r="R1477" s="131">
        <f t="shared" si="199"/>
        <v>0</v>
      </c>
      <c r="S1477" s="133" t="str">
        <f t="shared" si="193"/>
        <v xml:space="preserve"> </v>
      </c>
      <c r="T1477" s="133"/>
      <c r="U1477" s="132" t="str">
        <f>_xlfn.IFNA(IF($D1477=0,LOOKUP($F1477,{0.1,0.2,0.3,0.4,0.5,0.6,0.7,0.8,0.9,1},{22,34,46,58,70,82,94,106,118,130}),""),"")</f>
        <v/>
      </c>
      <c r="V1477" s="132" t="str">
        <f>_xlfn.IFNA(IF($D1477=1,LOOKUP($F1477,{0.1,0.2,0.3,0.4,0.5,0.6,0.7,0.8,0.9,1},{23,35,47,59,71,83,95,107,119,131}),""),"")</f>
        <v/>
      </c>
      <c r="W1477" s="132" t="str">
        <f>_xlfn.IFNA(IF($D1477=2,LOOKUP($F1477,{0.1,0.2,0.3,0.4,0.5,0.6,0.7,0.8,0.9,1},{24,36,48,60,72,84,96,108,120,132}),""),"")</f>
        <v/>
      </c>
      <c r="X1477" s="132" t="str">
        <f>_xlfn.IFNA(IF($D1477=3,LOOKUP($F1477,{0.1,0.2,0.3,0.4,0.5,0.6,0.7,0.8,0.9,1},{25,37,49,61,73,85,97,109,121,133}),""),"")</f>
        <v/>
      </c>
      <c r="Y1477" s="132" t="str">
        <f>_xlfn.IFNA(IF($D1477=4,LOOKUP($F1477,{0.1,0.2,0.3,0.4,0.5,0.6,0.7,0.8,0.9,1},{26,38,50,62,74,86,98,110,122,134}),""),"")</f>
        <v/>
      </c>
      <c r="Z1477" s="132" t="str">
        <f>_xlfn.IFNA(IF($D1477=5,LOOKUP($F1477,{0.1,0.2,0.3,0.4,0.5,0.6,0.7,0.8,0.9,1},{27,39,51,63,75,87,99,111,123,135}),""),"")</f>
        <v/>
      </c>
      <c r="AA1477" s="132">
        <f t="shared" si="194"/>
        <v>0</v>
      </c>
      <c r="AB1477" s="132" t="str">
        <f t="shared" si="195"/>
        <v>00</v>
      </c>
      <c r="AC1477" s="82" t="e">
        <f>VLOOKUP(AB1477,'AMI Ref'!T:U,2,FALSE)</f>
        <v>#N/A</v>
      </c>
      <c r="AD1477" s="124"/>
      <c r="AE1477" s="81" t="str">
        <f>_xlfn.IFNA(IF($D1477=0,IF($J1477="Not Paid by Tenant",0,INDEX('AMI Ref'!$K$5:$N$5,MATCH($J1477,{"Oil","Gas","Electric - Other","ELECTRIC - HEAT PUMP"},0))),0),"")</f>
        <v/>
      </c>
      <c r="AF1477" s="81">
        <f>_xlfn.IFNA(IF($D1477=1,IF($J1477="Not Paid by Tenant",0,INDEX('AMI Ref'!$K$6:$N$6,MATCH($J1477,{"Oil","Gas","Electric - Other","ELECTRIC - HEAT PUMP"},0))),0),"")</f>
        <v>0</v>
      </c>
      <c r="AG1477" s="81">
        <f>_xlfn.IFNA(IF($D1477=2,IF($J1477="Not Paid by Tenant",0,INDEX('AMI Ref'!$K$7:$N$7,MATCH($J1477,{"Oil","Gas","Electric - Other","ELECTRIC - HEAT PUMP"},0))),0),"")</f>
        <v>0</v>
      </c>
      <c r="AH1477" s="81">
        <f>_xlfn.IFNA(IF($D1477=3,IF($J1477="Not Paid by Tenant",0,INDEX('AMI Ref'!$K$8:$N$8,MATCH($J1477,{"Oil","Gas","Electric - Other","ELECTRIC - HEAT PUMP"},0))),0),"")</f>
        <v>0</v>
      </c>
      <c r="AI1477" s="81">
        <f>_xlfn.IFNA(IF($D1477=4,IF($J1477="Not Paid by Tenant",0,INDEX('AMI Ref'!$K$9:$N$9,MATCH($J1477,{"Oil","Gas","Electric - Other","ELECTRIC - HEAT PUMP"},0))),0),"")</f>
        <v>0</v>
      </c>
      <c r="AJ1477" s="81">
        <f>_xlfn.IFNA(IF($D1477=5,IF($J1477="Not Paid by Tenant",0,INDEX('AMI Ref'!$K$10:$N$10,MATCH($J1477,{"Oil","Gas","Electric - Other","ELECTRIC - HEAT PUMP"},0))),0),"")</f>
        <v>0</v>
      </c>
      <c r="AK1477" s="128"/>
      <c r="AL1477" s="81" t="str">
        <f>_xlfn.IFNA(IF($D1477=0,IF($K1477="Not Paid by Tenant",0,INDEX('AMI Ref'!$O$5:$R$5,MATCH($K1477,{"Oil","Gas","Electric - Other","Electric ccASHP - split"},0))),0),"")</f>
        <v/>
      </c>
      <c r="AM1477" s="81">
        <f>_xlfn.IFNA(IF($D1477=1,IF($K1477="Not Paid by Tenant",0,INDEX('AMI Ref'!$O$6:$R$6,MATCH($K1477,{"Oil","Gas","Electric - Other","Electric ccASHP - split"},0))),0),"")</f>
        <v>0</v>
      </c>
      <c r="AN1477" s="81">
        <f>_xlfn.IFNA(IF($D1477=2,IF($K1477="Not Paid by Tenant",0,INDEX('AMI Ref'!$O$7:$R$7,MATCH($K1477,{"Oil","Gas","Electric - Other","Electric ccASHP - split"},0))),0),"")</f>
        <v>0</v>
      </c>
      <c r="AO1477" s="81">
        <f>_xlfn.IFNA(IF($D1477=3,IF($K1477="Not Paid by Tenant",0,INDEX('AMI Ref'!$O$8:$R$8,MATCH($K1477,{"Oil","Gas","Electric - Other","Electric ccASHP - split"},0))),0),"")</f>
        <v>0</v>
      </c>
      <c r="AP1477" s="81">
        <f>_xlfn.IFNA(IF($D1477=4,IF($K1477="Not Paid by Tenant",0,INDEX('AMI Ref'!$O$9:$R$9,MATCH($K1477,{"Oil","Gas","Electric - Other","Electric ccASHP - split"},0))),0),"")</f>
        <v>0</v>
      </c>
      <c r="AQ1477" s="81">
        <f>_xlfn.IFNA(IF($D1477=5,IF($K1477="Not Paid by Tenant",0,INDEX('AMI Ref'!$O$10:$R$10,MATCH($K1477,{"Oil","Gas","Electric - Other","Electric ccASHP - split"},0))),0),"")</f>
        <v>0</v>
      </c>
      <c r="AR1477" s="124">
        <f t="shared" si="196"/>
        <v>0</v>
      </c>
      <c r="AS1477" s="123" t="e">
        <f t="shared" si="197"/>
        <v>#N/A</v>
      </c>
    </row>
    <row r="1478" spans="1:45" x14ac:dyDescent="0.2">
      <c r="A1478" s="130">
        <v>1476</v>
      </c>
      <c r="B1478" s="177">
        <f>IF(OR(COUNTIF($B$2:$B1477,Input!$F1494)&lt;1,COUNTIF($O$2:$O1477,Input!$C1494)&lt;1),Input!F1494,0)</f>
        <v>0</v>
      </c>
      <c r="C1478" s="177">
        <f>IF(OR(COUNTIF($B$2:$B1477,Input!$F1494)&lt;1,COUNTIF($O$2:$O1477,Input!$C1494)&lt;1),Input!G1494,0)</f>
        <v>0</v>
      </c>
      <c r="D1478" s="177">
        <f>IF(OR(COUNTIF($B$2:$B1477,Input!$F1494)&lt;1,COUNTIF($O$2:$O1477,Input!$C1494)&lt;1),Input!H1494,0)</f>
        <v>0</v>
      </c>
      <c r="E1478" s="177">
        <f>IF(OR(COUNTIF($B$2:$B1477,Input!$F1494)&lt;1,COUNTIF($O$2:$O1477,Input!$C1494)&lt;1),Input!I1494,0)</f>
        <v>0</v>
      </c>
      <c r="F1478" s="177">
        <f>IF(OR(COUNTIF($B$2:$B1477,Input!$F1494)&lt;1,COUNTIF($O$2:$O1477,Input!$C1494)&lt;1),Input!J1494,0)</f>
        <v>0</v>
      </c>
      <c r="G1478" s="177">
        <f>IF(OR(COUNTIF($B$2:$B1477,Input!$F1494)&lt;1,COUNTIF($O$2:$O1477,Input!$C1494)&lt;1),Input!K1494,0)</f>
        <v>0</v>
      </c>
      <c r="H1478" s="177">
        <f>IF(OR(COUNTIF($B$2:$B1477,Input!$F1494)&lt;1,COUNTIF($O$2:$O1477,Input!$C1494)&lt;1),Input!L1494,0)</f>
        <v>0</v>
      </c>
      <c r="I1478" s="177">
        <f>IF(OR(COUNTIF($B$2:$B1477,Input!$F1494)&lt;1,COUNTIF($O$2:$O1477,Input!$C1494)&lt;1),Input!M1494,0)</f>
        <v>0</v>
      </c>
      <c r="J1478" s="177">
        <f>IF(OR(COUNTIF($B$2:$B1477,Input!$F1494)&lt;1,COUNTIF($O$2:$O1477,Input!$C1494)&lt;1),Input!N1494,0)</f>
        <v>0</v>
      </c>
      <c r="K1478" s="177">
        <f>IF(OR(COUNTIF($B$2:$B1477,Input!$F1494)&lt;1,COUNTIF($O$2:$O1477,Input!$C1494)&lt;1),Input!O1494,0)</f>
        <v>0</v>
      </c>
      <c r="L1478" s="177">
        <f>IF(OR(COUNTIF($B$2:$B1477,Input!$F1494)&lt;1,COUNTIF($O$2:$O1477,Input!$C1494)&lt;1),Input!P1494,0)</f>
        <v>0</v>
      </c>
      <c r="M1478" s="129" t="str">
        <f t="shared" si="192"/>
        <v/>
      </c>
      <c r="N1478" s="161">
        <f t="shared" si="198"/>
        <v>0</v>
      </c>
      <c r="O1478" s="168">
        <f>Input!C1494</f>
        <v>0</v>
      </c>
      <c r="P1478" s="168"/>
      <c r="R1478" s="131">
        <f t="shared" si="199"/>
        <v>0</v>
      </c>
      <c r="S1478" s="133" t="str">
        <f t="shared" si="193"/>
        <v xml:space="preserve"> </v>
      </c>
      <c r="T1478" s="133"/>
      <c r="U1478" s="132" t="str">
        <f>_xlfn.IFNA(IF($D1478=0,LOOKUP($F1478,{0.1,0.2,0.3,0.4,0.5,0.6,0.7,0.8,0.9,1},{22,34,46,58,70,82,94,106,118,130}),""),"")</f>
        <v/>
      </c>
      <c r="V1478" s="132" t="str">
        <f>_xlfn.IFNA(IF($D1478=1,LOOKUP($F1478,{0.1,0.2,0.3,0.4,0.5,0.6,0.7,0.8,0.9,1},{23,35,47,59,71,83,95,107,119,131}),""),"")</f>
        <v/>
      </c>
      <c r="W1478" s="132" t="str">
        <f>_xlfn.IFNA(IF($D1478=2,LOOKUP($F1478,{0.1,0.2,0.3,0.4,0.5,0.6,0.7,0.8,0.9,1},{24,36,48,60,72,84,96,108,120,132}),""),"")</f>
        <v/>
      </c>
      <c r="X1478" s="132" t="str">
        <f>_xlfn.IFNA(IF($D1478=3,LOOKUP($F1478,{0.1,0.2,0.3,0.4,0.5,0.6,0.7,0.8,0.9,1},{25,37,49,61,73,85,97,109,121,133}),""),"")</f>
        <v/>
      </c>
      <c r="Y1478" s="132" t="str">
        <f>_xlfn.IFNA(IF($D1478=4,LOOKUP($F1478,{0.1,0.2,0.3,0.4,0.5,0.6,0.7,0.8,0.9,1},{26,38,50,62,74,86,98,110,122,134}),""),"")</f>
        <v/>
      </c>
      <c r="Z1478" s="132" t="str">
        <f>_xlfn.IFNA(IF($D1478=5,LOOKUP($F1478,{0.1,0.2,0.3,0.4,0.5,0.6,0.7,0.8,0.9,1},{27,39,51,63,75,87,99,111,123,135}),""),"")</f>
        <v/>
      </c>
      <c r="AA1478" s="132">
        <f t="shared" si="194"/>
        <v>0</v>
      </c>
      <c r="AB1478" s="132" t="str">
        <f t="shared" si="195"/>
        <v>00</v>
      </c>
      <c r="AC1478" s="82" t="e">
        <f>VLOOKUP(AB1478,'AMI Ref'!T:U,2,FALSE)</f>
        <v>#N/A</v>
      </c>
      <c r="AD1478" s="124"/>
      <c r="AE1478" s="81" t="str">
        <f>_xlfn.IFNA(IF($D1478=0,IF($J1478="Not Paid by Tenant",0,INDEX('AMI Ref'!$K$5:$N$5,MATCH($J1478,{"Oil","Gas","Electric - Other","ELECTRIC - HEAT PUMP"},0))),0),"")</f>
        <v/>
      </c>
      <c r="AF1478" s="81">
        <f>_xlfn.IFNA(IF($D1478=1,IF($J1478="Not Paid by Tenant",0,INDEX('AMI Ref'!$K$6:$N$6,MATCH($J1478,{"Oil","Gas","Electric - Other","ELECTRIC - HEAT PUMP"},0))),0),"")</f>
        <v>0</v>
      </c>
      <c r="AG1478" s="81">
        <f>_xlfn.IFNA(IF($D1478=2,IF($J1478="Not Paid by Tenant",0,INDEX('AMI Ref'!$K$7:$N$7,MATCH($J1478,{"Oil","Gas","Electric - Other","ELECTRIC - HEAT PUMP"},0))),0),"")</f>
        <v>0</v>
      </c>
      <c r="AH1478" s="81">
        <f>_xlfn.IFNA(IF($D1478=3,IF($J1478="Not Paid by Tenant",0,INDEX('AMI Ref'!$K$8:$N$8,MATCH($J1478,{"Oil","Gas","Electric - Other","ELECTRIC - HEAT PUMP"},0))),0),"")</f>
        <v>0</v>
      </c>
      <c r="AI1478" s="81">
        <f>_xlfn.IFNA(IF($D1478=4,IF($J1478="Not Paid by Tenant",0,INDEX('AMI Ref'!$K$9:$N$9,MATCH($J1478,{"Oil","Gas","Electric - Other","ELECTRIC - HEAT PUMP"},0))),0),"")</f>
        <v>0</v>
      </c>
      <c r="AJ1478" s="81">
        <f>_xlfn.IFNA(IF($D1478=5,IF($J1478="Not Paid by Tenant",0,INDEX('AMI Ref'!$K$10:$N$10,MATCH($J1478,{"Oil","Gas","Electric - Other","ELECTRIC - HEAT PUMP"},0))),0),"")</f>
        <v>0</v>
      </c>
      <c r="AK1478" s="128"/>
      <c r="AL1478" s="81" t="str">
        <f>_xlfn.IFNA(IF($D1478=0,IF($K1478="Not Paid by Tenant",0,INDEX('AMI Ref'!$O$5:$R$5,MATCH($K1478,{"Oil","Gas","Electric - Other","Electric ccASHP - split"},0))),0),"")</f>
        <v/>
      </c>
      <c r="AM1478" s="81">
        <f>_xlfn.IFNA(IF($D1478=1,IF($K1478="Not Paid by Tenant",0,INDEX('AMI Ref'!$O$6:$R$6,MATCH($K1478,{"Oil","Gas","Electric - Other","Electric ccASHP - split"},0))),0),"")</f>
        <v>0</v>
      </c>
      <c r="AN1478" s="81">
        <f>_xlfn.IFNA(IF($D1478=2,IF($K1478="Not Paid by Tenant",0,INDEX('AMI Ref'!$O$7:$R$7,MATCH($K1478,{"Oil","Gas","Electric - Other","Electric ccASHP - split"},0))),0),"")</f>
        <v>0</v>
      </c>
      <c r="AO1478" s="81">
        <f>_xlfn.IFNA(IF($D1478=3,IF($K1478="Not Paid by Tenant",0,INDEX('AMI Ref'!$O$8:$R$8,MATCH($K1478,{"Oil","Gas","Electric - Other","Electric ccASHP - split"},0))),0),"")</f>
        <v>0</v>
      </c>
      <c r="AP1478" s="81">
        <f>_xlfn.IFNA(IF($D1478=4,IF($K1478="Not Paid by Tenant",0,INDEX('AMI Ref'!$O$9:$R$9,MATCH($K1478,{"Oil","Gas","Electric - Other","Electric ccASHP - split"},0))),0),"")</f>
        <v>0</v>
      </c>
      <c r="AQ1478" s="81">
        <f>_xlfn.IFNA(IF($D1478=5,IF($K1478="Not Paid by Tenant",0,INDEX('AMI Ref'!$O$10:$R$10,MATCH($K1478,{"Oil","Gas","Electric - Other","Electric ccASHP - split"},0))),0),"")</f>
        <v>0</v>
      </c>
      <c r="AR1478" s="124">
        <f t="shared" si="196"/>
        <v>0</v>
      </c>
      <c r="AS1478" s="123" t="e">
        <f t="shared" si="197"/>
        <v>#N/A</v>
      </c>
    </row>
    <row r="1479" spans="1:45" x14ac:dyDescent="0.2">
      <c r="A1479" s="130">
        <v>1477</v>
      </c>
      <c r="B1479" s="177">
        <f>IF(OR(COUNTIF($B$2:$B1478,Input!$F1495)&lt;1,COUNTIF($O$2:$O1478,Input!$C1495)&lt;1),Input!F1495,0)</f>
        <v>0</v>
      </c>
      <c r="C1479" s="177">
        <f>IF(OR(COUNTIF($B$2:$B1478,Input!$F1495)&lt;1,COUNTIF($O$2:$O1478,Input!$C1495)&lt;1),Input!G1495,0)</f>
        <v>0</v>
      </c>
      <c r="D1479" s="177">
        <f>IF(OR(COUNTIF($B$2:$B1478,Input!$F1495)&lt;1,COUNTIF($O$2:$O1478,Input!$C1495)&lt;1),Input!H1495,0)</f>
        <v>0</v>
      </c>
      <c r="E1479" s="177">
        <f>IF(OR(COUNTIF($B$2:$B1478,Input!$F1495)&lt;1,COUNTIF($O$2:$O1478,Input!$C1495)&lt;1),Input!I1495,0)</f>
        <v>0</v>
      </c>
      <c r="F1479" s="177">
        <f>IF(OR(COUNTIF($B$2:$B1478,Input!$F1495)&lt;1,COUNTIF($O$2:$O1478,Input!$C1495)&lt;1),Input!J1495,0)</f>
        <v>0</v>
      </c>
      <c r="G1479" s="177">
        <f>IF(OR(COUNTIF($B$2:$B1478,Input!$F1495)&lt;1,COUNTIF($O$2:$O1478,Input!$C1495)&lt;1),Input!K1495,0)</f>
        <v>0</v>
      </c>
      <c r="H1479" s="177">
        <f>IF(OR(COUNTIF($B$2:$B1478,Input!$F1495)&lt;1,COUNTIF($O$2:$O1478,Input!$C1495)&lt;1),Input!L1495,0)</f>
        <v>0</v>
      </c>
      <c r="I1479" s="177">
        <f>IF(OR(COUNTIF($B$2:$B1478,Input!$F1495)&lt;1,COUNTIF($O$2:$O1478,Input!$C1495)&lt;1),Input!M1495,0)</f>
        <v>0</v>
      </c>
      <c r="J1479" s="177">
        <f>IF(OR(COUNTIF($B$2:$B1478,Input!$F1495)&lt;1,COUNTIF($O$2:$O1478,Input!$C1495)&lt;1),Input!N1495,0)</f>
        <v>0</v>
      </c>
      <c r="K1479" s="177">
        <f>IF(OR(COUNTIF($B$2:$B1478,Input!$F1495)&lt;1,COUNTIF($O$2:$O1478,Input!$C1495)&lt;1),Input!O1495,0)</f>
        <v>0</v>
      </c>
      <c r="L1479" s="177">
        <f>IF(OR(COUNTIF($B$2:$B1478,Input!$F1495)&lt;1,COUNTIF($O$2:$O1478,Input!$C1495)&lt;1),Input!P1495,0)</f>
        <v>0</v>
      </c>
      <c r="M1479" s="129" t="str">
        <f t="shared" si="192"/>
        <v/>
      </c>
      <c r="N1479" s="161">
        <f t="shared" si="198"/>
        <v>0</v>
      </c>
      <c r="O1479" s="168">
        <f>Input!C1495</f>
        <v>0</v>
      </c>
      <c r="P1479" s="168"/>
      <c r="R1479" s="131">
        <f t="shared" si="199"/>
        <v>0</v>
      </c>
      <c r="S1479" s="133" t="str">
        <f t="shared" si="193"/>
        <v xml:space="preserve"> </v>
      </c>
      <c r="T1479" s="133"/>
      <c r="U1479" s="132" t="str">
        <f>_xlfn.IFNA(IF($D1479=0,LOOKUP($F1479,{0.1,0.2,0.3,0.4,0.5,0.6,0.7,0.8,0.9,1},{22,34,46,58,70,82,94,106,118,130}),""),"")</f>
        <v/>
      </c>
      <c r="V1479" s="132" t="str">
        <f>_xlfn.IFNA(IF($D1479=1,LOOKUP($F1479,{0.1,0.2,0.3,0.4,0.5,0.6,0.7,0.8,0.9,1},{23,35,47,59,71,83,95,107,119,131}),""),"")</f>
        <v/>
      </c>
      <c r="W1479" s="132" t="str">
        <f>_xlfn.IFNA(IF($D1479=2,LOOKUP($F1479,{0.1,0.2,0.3,0.4,0.5,0.6,0.7,0.8,0.9,1},{24,36,48,60,72,84,96,108,120,132}),""),"")</f>
        <v/>
      </c>
      <c r="X1479" s="132" t="str">
        <f>_xlfn.IFNA(IF($D1479=3,LOOKUP($F1479,{0.1,0.2,0.3,0.4,0.5,0.6,0.7,0.8,0.9,1},{25,37,49,61,73,85,97,109,121,133}),""),"")</f>
        <v/>
      </c>
      <c r="Y1479" s="132" t="str">
        <f>_xlfn.IFNA(IF($D1479=4,LOOKUP($F1479,{0.1,0.2,0.3,0.4,0.5,0.6,0.7,0.8,0.9,1},{26,38,50,62,74,86,98,110,122,134}),""),"")</f>
        <v/>
      </c>
      <c r="Z1479" s="132" t="str">
        <f>_xlfn.IFNA(IF($D1479=5,LOOKUP($F1479,{0.1,0.2,0.3,0.4,0.5,0.6,0.7,0.8,0.9,1},{27,39,51,63,75,87,99,111,123,135}),""),"")</f>
        <v/>
      </c>
      <c r="AA1479" s="132">
        <f t="shared" si="194"/>
        <v>0</v>
      </c>
      <c r="AB1479" s="132" t="str">
        <f t="shared" si="195"/>
        <v>00</v>
      </c>
      <c r="AC1479" s="82" t="e">
        <f>VLOOKUP(AB1479,'AMI Ref'!T:U,2,FALSE)</f>
        <v>#N/A</v>
      </c>
      <c r="AD1479" s="124"/>
      <c r="AE1479" s="81" t="str">
        <f>_xlfn.IFNA(IF($D1479=0,IF($J1479="Not Paid by Tenant",0,INDEX('AMI Ref'!$K$5:$N$5,MATCH($J1479,{"Oil","Gas","Electric - Other","ELECTRIC - HEAT PUMP"},0))),0),"")</f>
        <v/>
      </c>
      <c r="AF1479" s="81">
        <f>_xlfn.IFNA(IF($D1479=1,IF($J1479="Not Paid by Tenant",0,INDEX('AMI Ref'!$K$6:$N$6,MATCH($J1479,{"Oil","Gas","Electric - Other","ELECTRIC - HEAT PUMP"},0))),0),"")</f>
        <v>0</v>
      </c>
      <c r="AG1479" s="81">
        <f>_xlfn.IFNA(IF($D1479=2,IF($J1479="Not Paid by Tenant",0,INDEX('AMI Ref'!$K$7:$N$7,MATCH($J1479,{"Oil","Gas","Electric - Other","ELECTRIC - HEAT PUMP"},0))),0),"")</f>
        <v>0</v>
      </c>
      <c r="AH1479" s="81">
        <f>_xlfn.IFNA(IF($D1479=3,IF($J1479="Not Paid by Tenant",0,INDEX('AMI Ref'!$K$8:$N$8,MATCH($J1479,{"Oil","Gas","Electric - Other","ELECTRIC - HEAT PUMP"},0))),0),"")</f>
        <v>0</v>
      </c>
      <c r="AI1479" s="81">
        <f>_xlfn.IFNA(IF($D1479=4,IF($J1479="Not Paid by Tenant",0,INDEX('AMI Ref'!$K$9:$N$9,MATCH($J1479,{"Oil","Gas","Electric - Other","ELECTRIC - HEAT PUMP"},0))),0),"")</f>
        <v>0</v>
      </c>
      <c r="AJ1479" s="81">
        <f>_xlfn.IFNA(IF($D1479=5,IF($J1479="Not Paid by Tenant",0,INDEX('AMI Ref'!$K$10:$N$10,MATCH($J1479,{"Oil","Gas","Electric - Other","ELECTRIC - HEAT PUMP"},0))),0),"")</f>
        <v>0</v>
      </c>
      <c r="AK1479" s="128"/>
      <c r="AL1479" s="81" t="str">
        <f>_xlfn.IFNA(IF($D1479=0,IF($K1479="Not Paid by Tenant",0,INDEX('AMI Ref'!$O$5:$R$5,MATCH($K1479,{"Oil","Gas","Electric - Other","Electric ccASHP - split"},0))),0),"")</f>
        <v/>
      </c>
      <c r="AM1479" s="81">
        <f>_xlfn.IFNA(IF($D1479=1,IF($K1479="Not Paid by Tenant",0,INDEX('AMI Ref'!$O$6:$R$6,MATCH($K1479,{"Oil","Gas","Electric - Other","Electric ccASHP - split"},0))),0),"")</f>
        <v>0</v>
      </c>
      <c r="AN1479" s="81">
        <f>_xlfn.IFNA(IF($D1479=2,IF($K1479="Not Paid by Tenant",0,INDEX('AMI Ref'!$O$7:$R$7,MATCH($K1479,{"Oil","Gas","Electric - Other","Electric ccASHP - split"},0))),0),"")</f>
        <v>0</v>
      </c>
      <c r="AO1479" s="81">
        <f>_xlfn.IFNA(IF($D1479=3,IF($K1479="Not Paid by Tenant",0,INDEX('AMI Ref'!$O$8:$R$8,MATCH($K1479,{"Oil","Gas","Electric - Other","Electric ccASHP - split"},0))),0),"")</f>
        <v>0</v>
      </c>
      <c r="AP1479" s="81">
        <f>_xlfn.IFNA(IF($D1479=4,IF($K1479="Not Paid by Tenant",0,INDEX('AMI Ref'!$O$9:$R$9,MATCH($K1479,{"Oil","Gas","Electric - Other","Electric ccASHP - split"},0))),0),"")</f>
        <v>0</v>
      </c>
      <c r="AQ1479" s="81">
        <f>_xlfn.IFNA(IF($D1479=5,IF($K1479="Not Paid by Tenant",0,INDEX('AMI Ref'!$O$10:$R$10,MATCH($K1479,{"Oil","Gas","Electric - Other","Electric ccASHP - split"},0))),0),"")</f>
        <v>0</v>
      </c>
      <c r="AR1479" s="124">
        <f t="shared" si="196"/>
        <v>0</v>
      </c>
      <c r="AS1479" s="123" t="e">
        <f t="shared" si="197"/>
        <v>#N/A</v>
      </c>
    </row>
    <row r="1480" spans="1:45" x14ac:dyDescent="0.2">
      <c r="A1480" s="130">
        <v>1478</v>
      </c>
      <c r="B1480" s="177">
        <f>IF(OR(COUNTIF($B$2:$B1479,Input!$F1496)&lt;1,COUNTIF($O$2:$O1479,Input!$C1496)&lt;1),Input!F1496,0)</f>
        <v>0</v>
      </c>
      <c r="C1480" s="177">
        <f>IF(OR(COUNTIF($B$2:$B1479,Input!$F1496)&lt;1,COUNTIF($O$2:$O1479,Input!$C1496)&lt;1),Input!G1496,0)</f>
        <v>0</v>
      </c>
      <c r="D1480" s="177">
        <f>IF(OR(COUNTIF($B$2:$B1479,Input!$F1496)&lt;1,COUNTIF($O$2:$O1479,Input!$C1496)&lt;1),Input!H1496,0)</f>
        <v>0</v>
      </c>
      <c r="E1480" s="177">
        <f>IF(OR(COUNTIF($B$2:$B1479,Input!$F1496)&lt;1,COUNTIF($O$2:$O1479,Input!$C1496)&lt;1),Input!I1496,0)</f>
        <v>0</v>
      </c>
      <c r="F1480" s="177">
        <f>IF(OR(COUNTIF($B$2:$B1479,Input!$F1496)&lt;1,COUNTIF($O$2:$O1479,Input!$C1496)&lt;1),Input!J1496,0)</f>
        <v>0</v>
      </c>
      <c r="G1480" s="177">
        <f>IF(OR(COUNTIF($B$2:$B1479,Input!$F1496)&lt;1,COUNTIF($O$2:$O1479,Input!$C1496)&lt;1),Input!K1496,0)</f>
        <v>0</v>
      </c>
      <c r="H1480" s="177">
        <f>IF(OR(COUNTIF($B$2:$B1479,Input!$F1496)&lt;1,COUNTIF($O$2:$O1479,Input!$C1496)&lt;1),Input!L1496,0)</f>
        <v>0</v>
      </c>
      <c r="I1480" s="177">
        <f>IF(OR(COUNTIF($B$2:$B1479,Input!$F1496)&lt;1,COUNTIF($O$2:$O1479,Input!$C1496)&lt;1),Input!M1496,0)</f>
        <v>0</v>
      </c>
      <c r="J1480" s="177">
        <f>IF(OR(COUNTIF($B$2:$B1479,Input!$F1496)&lt;1,COUNTIF($O$2:$O1479,Input!$C1496)&lt;1),Input!N1496,0)</f>
        <v>0</v>
      </c>
      <c r="K1480" s="177">
        <f>IF(OR(COUNTIF($B$2:$B1479,Input!$F1496)&lt;1,COUNTIF($O$2:$O1479,Input!$C1496)&lt;1),Input!O1496,0)</f>
        <v>0</v>
      </c>
      <c r="L1480" s="177">
        <f>IF(OR(COUNTIF($B$2:$B1479,Input!$F1496)&lt;1,COUNTIF($O$2:$O1479,Input!$C1496)&lt;1),Input!P1496,0)</f>
        <v>0</v>
      </c>
      <c r="M1480" s="129" t="str">
        <f t="shared" si="192"/>
        <v/>
      </c>
      <c r="N1480" s="161">
        <f t="shared" si="198"/>
        <v>0</v>
      </c>
      <c r="O1480" s="168">
        <f>Input!C1496</f>
        <v>0</v>
      </c>
      <c r="P1480" s="168"/>
      <c r="R1480" s="131">
        <f t="shared" si="199"/>
        <v>0</v>
      </c>
      <c r="S1480" s="133" t="str">
        <f t="shared" si="193"/>
        <v xml:space="preserve"> </v>
      </c>
      <c r="T1480" s="133"/>
      <c r="U1480" s="132" t="str">
        <f>_xlfn.IFNA(IF($D1480=0,LOOKUP($F1480,{0.1,0.2,0.3,0.4,0.5,0.6,0.7,0.8,0.9,1},{22,34,46,58,70,82,94,106,118,130}),""),"")</f>
        <v/>
      </c>
      <c r="V1480" s="132" t="str">
        <f>_xlfn.IFNA(IF($D1480=1,LOOKUP($F1480,{0.1,0.2,0.3,0.4,0.5,0.6,0.7,0.8,0.9,1},{23,35,47,59,71,83,95,107,119,131}),""),"")</f>
        <v/>
      </c>
      <c r="W1480" s="132" t="str">
        <f>_xlfn.IFNA(IF($D1480=2,LOOKUP($F1480,{0.1,0.2,0.3,0.4,0.5,0.6,0.7,0.8,0.9,1},{24,36,48,60,72,84,96,108,120,132}),""),"")</f>
        <v/>
      </c>
      <c r="X1480" s="132" t="str">
        <f>_xlfn.IFNA(IF($D1480=3,LOOKUP($F1480,{0.1,0.2,0.3,0.4,0.5,0.6,0.7,0.8,0.9,1},{25,37,49,61,73,85,97,109,121,133}),""),"")</f>
        <v/>
      </c>
      <c r="Y1480" s="132" t="str">
        <f>_xlfn.IFNA(IF($D1480=4,LOOKUP($F1480,{0.1,0.2,0.3,0.4,0.5,0.6,0.7,0.8,0.9,1},{26,38,50,62,74,86,98,110,122,134}),""),"")</f>
        <v/>
      </c>
      <c r="Z1480" s="132" t="str">
        <f>_xlfn.IFNA(IF($D1480=5,LOOKUP($F1480,{0.1,0.2,0.3,0.4,0.5,0.6,0.7,0.8,0.9,1},{27,39,51,63,75,87,99,111,123,135}),""),"")</f>
        <v/>
      </c>
      <c r="AA1480" s="132">
        <f t="shared" si="194"/>
        <v>0</v>
      </c>
      <c r="AB1480" s="132" t="str">
        <f t="shared" si="195"/>
        <v>00</v>
      </c>
      <c r="AC1480" s="82" t="e">
        <f>VLOOKUP(AB1480,'AMI Ref'!T:U,2,FALSE)</f>
        <v>#N/A</v>
      </c>
      <c r="AD1480" s="124"/>
      <c r="AE1480" s="81" t="str">
        <f>_xlfn.IFNA(IF($D1480=0,IF($J1480="Not Paid by Tenant",0,INDEX('AMI Ref'!$K$5:$N$5,MATCH($J1480,{"Oil","Gas","Electric - Other","ELECTRIC - HEAT PUMP"},0))),0),"")</f>
        <v/>
      </c>
      <c r="AF1480" s="81">
        <f>_xlfn.IFNA(IF($D1480=1,IF($J1480="Not Paid by Tenant",0,INDEX('AMI Ref'!$K$6:$N$6,MATCH($J1480,{"Oil","Gas","Electric - Other","ELECTRIC - HEAT PUMP"},0))),0),"")</f>
        <v>0</v>
      </c>
      <c r="AG1480" s="81">
        <f>_xlfn.IFNA(IF($D1480=2,IF($J1480="Not Paid by Tenant",0,INDEX('AMI Ref'!$K$7:$N$7,MATCH($J1480,{"Oil","Gas","Electric - Other","ELECTRIC - HEAT PUMP"},0))),0),"")</f>
        <v>0</v>
      </c>
      <c r="AH1480" s="81">
        <f>_xlfn.IFNA(IF($D1480=3,IF($J1480="Not Paid by Tenant",0,INDEX('AMI Ref'!$K$8:$N$8,MATCH($J1480,{"Oil","Gas","Electric - Other","ELECTRIC - HEAT PUMP"},0))),0),"")</f>
        <v>0</v>
      </c>
      <c r="AI1480" s="81">
        <f>_xlfn.IFNA(IF($D1480=4,IF($J1480="Not Paid by Tenant",0,INDEX('AMI Ref'!$K$9:$N$9,MATCH($J1480,{"Oil","Gas","Electric - Other","ELECTRIC - HEAT PUMP"},0))),0),"")</f>
        <v>0</v>
      </c>
      <c r="AJ1480" s="81">
        <f>_xlfn.IFNA(IF($D1480=5,IF($J1480="Not Paid by Tenant",0,INDEX('AMI Ref'!$K$10:$N$10,MATCH($J1480,{"Oil","Gas","Electric - Other","ELECTRIC - HEAT PUMP"},0))),0),"")</f>
        <v>0</v>
      </c>
      <c r="AK1480" s="128"/>
      <c r="AL1480" s="81" t="str">
        <f>_xlfn.IFNA(IF($D1480=0,IF($K1480="Not Paid by Tenant",0,INDEX('AMI Ref'!$O$5:$R$5,MATCH($K1480,{"Oil","Gas","Electric - Other","Electric ccASHP - split"},0))),0),"")</f>
        <v/>
      </c>
      <c r="AM1480" s="81">
        <f>_xlfn.IFNA(IF($D1480=1,IF($K1480="Not Paid by Tenant",0,INDEX('AMI Ref'!$O$6:$R$6,MATCH($K1480,{"Oil","Gas","Electric - Other","Electric ccASHP - split"},0))),0),"")</f>
        <v>0</v>
      </c>
      <c r="AN1480" s="81">
        <f>_xlfn.IFNA(IF($D1480=2,IF($K1480="Not Paid by Tenant",0,INDEX('AMI Ref'!$O$7:$R$7,MATCH($K1480,{"Oil","Gas","Electric - Other","Electric ccASHP - split"},0))),0),"")</f>
        <v>0</v>
      </c>
      <c r="AO1480" s="81">
        <f>_xlfn.IFNA(IF($D1480=3,IF($K1480="Not Paid by Tenant",0,INDEX('AMI Ref'!$O$8:$R$8,MATCH($K1480,{"Oil","Gas","Electric - Other","Electric ccASHP - split"},0))),0),"")</f>
        <v>0</v>
      </c>
      <c r="AP1480" s="81">
        <f>_xlfn.IFNA(IF($D1480=4,IF($K1480="Not Paid by Tenant",0,INDEX('AMI Ref'!$O$9:$R$9,MATCH($K1480,{"Oil","Gas","Electric - Other","Electric ccASHP - split"},0))),0),"")</f>
        <v>0</v>
      </c>
      <c r="AQ1480" s="81">
        <f>_xlfn.IFNA(IF($D1480=5,IF($K1480="Not Paid by Tenant",0,INDEX('AMI Ref'!$O$10:$R$10,MATCH($K1480,{"Oil","Gas","Electric - Other","Electric ccASHP - split"},0))),0),"")</f>
        <v>0</v>
      </c>
      <c r="AR1480" s="124">
        <f t="shared" si="196"/>
        <v>0</v>
      </c>
      <c r="AS1480" s="123" t="e">
        <f t="shared" si="197"/>
        <v>#N/A</v>
      </c>
    </row>
    <row r="1481" spans="1:45" x14ac:dyDescent="0.2">
      <c r="A1481" s="130">
        <v>1479</v>
      </c>
      <c r="B1481" s="177">
        <f>IF(OR(COUNTIF($B$2:$B1480,Input!$F1497)&lt;1,COUNTIF($O$2:$O1480,Input!$C1497)&lt;1),Input!F1497,0)</f>
        <v>0</v>
      </c>
      <c r="C1481" s="177">
        <f>IF(OR(COUNTIF($B$2:$B1480,Input!$F1497)&lt;1,COUNTIF($O$2:$O1480,Input!$C1497)&lt;1),Input!G1497,0)</f>
        <v>0</v>
      </c>
      <c r="D1481" s="177">
        <f>IF(OR(COUNTIF($B$2:$B1480,Input!$F1497)&lt;1,COUNTIF($O$2:$O1480,Input!$C1497)&lt;1),Input!H1497,0)</f>
        <v>0</v>
      </c>
      <c r="E1481" s="177">
        <f>IF(OR(COUNTIF($B$2:$B1480,Input!$F1497)&lt;1,COUNTIF($O$2:$O1480,Input!$C1497)&lt;1),Input!I1497,0)</f>
        <v>0</v>
      </c>
      <c r="F1481" s="177">
        <f>IF(OR(COUNTIF($B$2:$B1480,Input!$F1497)&lt;1,COUNTIF($O$2:$O1480,Input!$C1497)&lt;1),Input!J1497,0)</f>
        <v>0</v>
      </c>
      <c r="G1481" s="177">
        <f>IF(OR(COUNTIF($B$2:$B1480,Input!$F1497)&lt;1,COUNTIF($O$2:$O1480,Input!$C1497)&lt;1),Input!K1497,0)</f>
        <v>0</v>
      </c>
      <c r="H1481" s="177">
        <f>IF(OR(COUNTIF($B$2:$B1480,Input!$F1497)&lt;1,COUNTIF($O$2:$O1480,Input!$C1497)&lt;1),Input!L1497,0)</f>
        <v>0</v>
      </c>
      <c r="I1481" s="177">
        <f>IF(OR(COUNTIF($B$2:$B1480,Input!$F1497)&lt;1,COUNTIF($O$2:$O1480,Input!$C1497)&lt;1),Input!M1497,0)</f>
        <v>0</v>
      </c>
      <c r="J1481" s="177">
        <f>IF(OR(COUNTIF($B$2:$B1480,Input!$F1497)&lt;1,COUNTIF($O$2:$O1480,Input!$C1497)&lt;1),Input!N1497,0)</f>
        <v>0</v>
      </c>
      <c r="K1481" s="177">
        <f>IF(OR(COUNTIF($B$2:$B1480,Input!$F1497)&lt;1,COUNTIF($O$2:$O1480,Input!$C1497)&lt;1),Input!O1497,0)</f>
        <v>0</v>
      </c>
      <c r="L1481" s="177">
        <f>IF(OR(COUNTIF($B$2:$B1480,Input!$F1497)&lt;1,COUNTIF($O$2:$O1480,Input!$C1497)&lt;1),Input!P1497,0)</f>
        <v>0</v>
      </c>
      <c r="M1481" s="129" t="str">
        <f t="shared" si="192"/>
        <v/>
      </c>
      <c r="N1481" s="161">
        <f t="shared" si="198"/>
        <v>0</v>
      </c>
      <c r="O1481" s="168">
        <f>Input!C1497</f>
        <v>0</v>
      </c>
      <c r="P1481" s="168"/>
      <c r="R1481" s="131">
        <f t="shared" si="199"/>
        <v>0</v>
      </c>
      <c r="S1481" s="133" t="str">
        <f t="shared" si="193"/>
        <v xml:space="preserve"> </v>
      </c>
      <c r="T1481" s="133"/>
      <c r="U1481" s="132" t="str">
        <f>_xlfn.IFNA(IF($D1481=0,LOOKUP($F1481,{0.1,0.2,0.3,0.4,0.5,0.6,0.7,0.8,0.9,1},{22,34,46,58,70,82,94,106,118,130}),""),"")</f>
        <v/>
      </c>
      <c r="V1481" s="132" t="str">
        <f>_xlfn.IFNA(IF($D1481=1,LOOKUP($F1481,{0.1,0.2,0.3,0.4,0.5,0.6,0.7,0.8,0.9,1},{23,35,47,59,71,83,95,107,119,131}),""),"")</f>
        <v/>
      </c>
      <c r="W1481" s="132" t="str">
        <f>_xlfn.IFNA(IF($D1481=2,LOOKUP($F1481,{0.1,0.2,0.3,0.4,0.5,0.6,0.7,0.8,0.9,1},{24,36,48,60,72,84,96,108,120,132}),""),"")</f>
        <v/>
      </c>
      <c r="X1481" s="132" t="str">
        <f>_xlfn.IFNA(IF($D1481=3,LOOKUP($F1481,{0.1,0.2,0.3,0.4,0.5,0.6,0.7,0.8,0.9,1},{25,37,49,61,73,85,97,109,121,133}),""),"")</f>
        <v/>
      </c>
      <c r="Y1481" s="132" t="str">
        <f>_xlfn.IFNA(IF($D1481=4,LOOKUP($F1481,{0.1,0.2,0.3,0.4,0.5,0.6,0.7,0.8,0.9,1},{26,38,50,62,74,86,98,110,122,134}),""),"")</f>
        <v/>
      </c>
      <c r="Z1481" s="132" t="str">
        <f>_xlfn.IFNA(IF($D1481=5,LOOKUP($F1481,{0.1,0.2,0.3,0.4,0.5,0.6,0.7,0.8,0.9,1},{27,39,51,63,75,87,99,111,123,135}),""),"")</f>
        <v/>
      </c>
      <c r="AA1481" s="132">
        <f t="shared" si="194"/>
        <v>0</v>
      </c>
      <c r="AB1481" s="132" t="str">
        <f t="shared" si="195"/>
        <v>00</v>
      </c>
      <c r="AC1481" s="82" t="e">
        <f>VLOOKUP(AB1481,'AMI Ref'!T:U,2,FALSE)</f>
        <v>#N/A</v>
      </c>
      <c r="AD1481" s="124"/>
      <c r="AE1481" s="81" t="str">
        <f>_xlfn.IFNA(IF($D1481=0,IF($J1481="Not Paid by Tenant",0,INDEX('AMI Ref'!$K$5:$N$5,MATCH($J1481,{"Oil","Gas","Electric - Other","ELECTRIC - HEAT PUMP"},0))),0),"")</f>
        <v/>
      </c>
      <c r="AF1481" s="81">
        <f>_xlfn.IFNA(IF($D1481=1,IF($J1481="Not Paid by Tenant",0,INDEX('AMI Ref'!$K$6:$N$6,MATCH($J1481,{"Oil","Gas","Electric - Other","ELECTRIC - HEAT PUMP"},0))),0),"")</f>
        <v>0</v>
      </c>
      <c r="AG1481" s="81">
        <f>_xlfn.IFNA(IF($D1481=2,IF($J1481="Not Paid by Tenant",0,INDEX('AMI Ref'!$K$7:$N$7,MATCH($J1481,{"Oil","Gas","Electric - Other","ELECTRIC - HEAT PUMP"},0))),0),"")</f>
        <v>0</v>
      </c>
      <c r="AH1481" s="81">
        <f>_xlfn.IFNA(IF($D1481=3,IF($J1481="Not Paid by Tenant",0,INDEX('AMI Ref'!$K$8:$N$8,MATCH($J1481,{"Oil","Gas","Electric - Other","ELECTRIC - HEAT PUMP"},0))),0),"")</f>
        <v>0</v>
      </c>
      <c r="AI1481" s="81">
        <f>_xlfn.IFNA(IF($D1481=4,IF($J1481="Not Paid by Tenant",0,INDEX('AMI Ref'!$K$9:$N$9,MATCH($J1481,{"Oil","Gas","Electric - Other","ELECTRIC - HEAT PUMP"},0))),0),"")</f>
        <v>0</v>
      </c>
      <c r="AJ1481" s="81">
        <f>_xlfn.IFNA(IF($D1481=5,IF($J1481="Not Paid by Tenant",0,INDEX('AMI Ref'!$K$10:$N$10,MATCH($J1481,{"Oil","Gas","Electric - Other","ELECTRIC - HEAT PUMP"},0))),0),"")</f>
        <v>0</v>
      </c>
      <c r="AK1481" s="128"/>
      <c r="AL1481" s="81" t="str">
        <f>_xlfn.IFNA(IF($D1481=0,IF($K1481="Not Paid by Tenant",0,INDEX('AMI Ref'!$O$5:$R$5,MATCH($K1481,{"Oil","Gas","Electric - Other","Electric ccASHP - split"},0))),0),"")</f>
        <v/>
      </c>
      <c r="AM1481" s="81">
        <f>_xlfn.IFNA(IF($D1481=1,IF($K1481="Not Paid by Tenant",0,INDEX('AMI Ref'!$O$6:$R$6,MATCH($K1481,{"Oil","Gas","Electric - Other","Electric ccASHP - split"},0))),0),"")</f>
        <v>0</v>
      </c>
      <c r="AN1481" s="81">
        <f>_xlfn.IFNA(IF($D1481=2,IF($K1481="Not Paid by Tenant",0,INDEX('AMI Ref'!$O$7:$R$7,MATCH($K1481,{"Oil","Gas","Electric - Other","Electric ccASHP - split"},0))),0),"")</f>
        <v>0</v>
      </c>
      <c r="AO1481" s="81">
        <f>_xlfn.IFNA(IF($D1481=3,IF($K1481="Not Paid by Tenant",0,INDEX('AMI Ref'!$O$8:$R$8,MATCH($K1481,{"Oil","Gas","Electric - Other","Electric ccASHP - split"},0))),0),"")</f>
        <v>0</v>
      </c>
      <c r="AP1481" s="81">
        <f>_xlfn.IFNA(IF($D1481=4,IF($K1481="Not Paid by Tenant",0,INDEX('AMI Ref'!$O$9:$R$9,MATCH($K1481,{"Oil","Gas","Electric - Other","Electric ccASHP - split"},0))),0),"")</f>
        <v>0</v>
      </c>
      <c r="AQ1481" s="81">
        <f>_xlfn.IFNA(IF($D1481=5,IF($K1481="Not Paid by Tenant",0,INDEX('AMI Ref'!$O$10:$R$10,MATCH($K1481,{"Oil","Gas","Electric - Other","Electric ccASHP - split"},0))),0),"")</f>
        <v>0</v>
      </c>
      <c r="AR1481" s="124">
        <f t="shared" si="196"/>
        <v>0</v>
      </c>
      <c r="AS1481" s="123" t="e">
        <f t="shared" si="197"/>
        <v>#N/A</v>
      </c>
    </row>
    <row r="1482" spans="1:45" x14ac:dyDescent="0.2">
      <c r="A1482" s="130">
        <v>1480</v>
      </c>
      <c r="B1482" s="177">
        <f>IF(OR(COUNTIF($B$2:$B1481,Input!$F1498)&lt;1,COUNTIF($O$2:$O1481,Input!$C1498)&lt;1),Input!F1498,0)</f>
        <v>0</v>
      </c>
      <c r="C1482" s="177">
        <f>IF(OR(COUNTIF($B$2:$B1481,Input!$F1498)&lt;1,COUNTIF($O$2:$O1481,Input!$C1498)&lt;1),Input!G1498,0)</f>
        <v>0</v>
      </c>
      <c r="D1482" s="177">
        <f>IF(OR(COUNTIF($B$2:$B1481,Input!$F1498)&lt;1,COUNTIF($O$2:$O1481,Input!$C1498)&lt;1),Input!H1498,0)</f>
        <v>0</v>
      </c>
      <c r="E1482" s="177">
        <f>IF(OR(COUNTIF($B$2:$B1481,Input!$F1498)&lt;1,COUNTIF($O$2:$O1481,Input!$C1498)&lt;1),Input!I1498,0)</f>
        <v>0</v>
      </c>
      <c r="F1482" s="177">
        <f>IF(OR(COUNTIF($B$2:$B1481,Input!$F1498)&lt;1,COUNTIF($O$2:$O1481,Input!$C1498)&lt;1),Input!J1498,0)</f>
        <v>0</v>
      </c>
      <c r="G1482" s="177">
        <f>IF(OR(COUNTIF($B$2:$B1481,Input!$F1498)&lt;1,COUNTIF($O$2:$O1481,Input!$C1498)&lt;1),Input!K1498,0)</f>
        <v>0</v>
      </c>
      <c r="H1482" s="177">
        <f>IF(OR(COUNTIF($B$2:$B1481,Input!$F1498)&lt;1,COUNTIF($O$2:$O1481,Input!$C1498)&lt;1),Input!L1498,0)</f>
        <v>0</v>
      </c>
      <c r="I1482" s="177">
        <f>IF(OR(COUNTIF($B$2:$B1481,Input!$F1498)&lt;1,COUNTIF($O$2:$O1481,Input!$C1498)&lt;1),Input!M1498,0)</f>
        <v>0</v>
      </c>
      <c r="J1482" s="177">
        <f>IF(OR(COUNTIF($B$2:$B1481,Input!$F1498)&lt;1,COUNTIF($O$2:$O1481,Input!$C1498)&lt;1),Input!N1498,0)</f>
        <v>0</v>
      </c>
      <c r="K1482" s="177">
        <f>IF(OR(COUNTIF($B$2:$B1481,Input!$F1498)&lt;1,COUNTIF($O$2:$O1481,Input!$C1498)&lt;1),Input!O1498,0)</f>
        <v>0</v>
      </c>
      <c r="L1482" s="177">
        <f>IF(OR(COUNTIF($B$2:$B1481,Input!$F1498)&lt;1,COUNTIF($O$2:$O1481,Input!$C1498)&lt;1),Input!P1498,0)</f>
        <v>0</v>
      </c>
      <c r="M1482" s="129" t="str">
        <f t="shared" si="192"/>
        <v/>
      </c>
      <c r="N1482" s="161">
        <f t="shared" si="198"/>
        <v>0</v>
      </c>
      <c r="O1482" s="168">
        <f>Input!C1498</f>
        <v>0</v>
      </c>
      <c r="P1482" s="168"/>
      <c r="R1482" s="131">
        <f t="shared" si="199"/>
        <v>0</v>
      </c>
      <c r="S1482" s="133" t="str">
        <f t="shared" si="193"/>
        <v xml:space="preserve"> </v>
      </c>
      <c r="T1482" s="133"/>
      <c r="U1482" s="132" t="str">
        <f>_xlfn.IFNA(IF($D1482=0,LOOKUP($F1482,{0.1,0.2,0.3,0.4,0.5,0.6,0.7,0.8,0.9,1},{22,34,46,58,70,82,94,106,118,130}),""),"")</f>
        <v/>
      </c>
      <c r="V1482" s="132" t="str">
        <f>_xlfn.IFNA(IF($D1482=1,LOOKUP($F1482,{0.1,0.2,0.3,0.4,0.5,0.6,0.7,0.8,0.9,1},{23,35,47,59,71,83,95,107,119,131}),""),"")</f>
        <v/>
      </c>
      <c r="W1482" s="132" t="str">
        <f>_xlfn.IFNA(IF($D1482=2,LOOKUP($F1482,{0.1,0.2,0.3,0.4,0.5,0.6,0.7,0.8,0.9,1},{24,36,48,60,72,84,96,108,120,132}),""),"")</f>
        <v/>
      </c>
      <c r="X1482" s="132" t="str">
        <f>_xlfn.IFNA(IF($D1482=3,LOOKUP($F1482,{0.1,0.2,0.3,0.4,0.5,0.6,0.7,0.8,0.9,1},{25,37,49,61,73,85,97,109,121,133}),""),"")</f>
        <v/>
      </c>
      <c r="Y1482" s="132" t="str">
        <f>_xlfn.IFNA(IF($D1482=4,LOOKUP($F1482,{0.1,0.2,0.3,0.4,0.5,0.6,0.7,0.8,0.9,1},{26,38,50,62,74,86,98,110,122,134}),""),"")</f>
        <v/>
      </c>
      <c r="Z1482" s="132" t="str">
        <f>_xlfn.IFNA(IF($D1482=5,LOOKUP($F1482,{0.1,0.2,0.3,0.4,0.5,0.6,0.7,0.8,0.9,1},{27,39,51,63,75,87,99,111,123,135}),""),"")</f>
        <v/>
      </c>
      <c r="AA1482" s="132">
        <f t="shared" si="194"/>
        <v>0</v>
      </c>
      <c r="AB1482" s="132" t="str">
        <f t="shared" si="195"/>
        <v>00</v>
      </c>
      <c r="AC1482" s="82" t="e">
        <f>VLOOKUP(AB1482,'AMI Ref'!T:U,2,FALSE)</f>
        <v>#N/A</v>
      </c>
      <c r="AD1482" s="124"/>
      <c r="AE1482" s="81" t="str">
        <f>_xlfn.IFNA(IF($D1482=0,IF($J1482="Not Paid by Tenant",0,INDEX('AMI Ref'!$K$5:$N$5,MATCH($J1482,{"Oil","Gas","Electric - Other","ELECTRIC - HEAT PUMP"},0))),0),"")</f>
        <v/>
      </c>
      <c r="AF1482" s="81">
        <f>_xlfn.IFNA(IF($D1482=1,IF($J1482="Not Paid by Tenant",0,INDEX('AMI Ref'!$K$6:$N$6,MATCH($J1482,{"Oil","Gas","Electric - Other","ELECTRIC - HEAT PUMP"},0))),0),"")</f>
        <v>0</v>
      </c>
      <c r="AG1482" s="81">
        <f>_xlfn.IFNA(IF($D1482=2,IF($J1482="Not Paid by Tenant",0,INDEX('AMI Ref'!$K$7:$N$7,MATCH($J1482,{"Oil","Gas","Electric - Other","ELECTRIC - HEAT PUMP"},0))),0),"")</f>
        <v>0</v>
      </c>
      <c r="AH1482" s="81">
        <f>_xlfn.IFNA(IF($D1482=3,IF($J1482="Not Paid by Tenant",0,INDEX('AMI Ref'!$K$8:$N$8,MATCH($J1482,{"Oil","Gas","Electric - Other","ELECTRIC - HEAT PUMP"},0))),0),"")</f>
        <v>0</v>
      </c>
      <c r="AI1482" s="81">
        <f>_xlfn.IFNA(IF($D1482=4,IF($J1482="Not Paid by Tenant",0,INDEX('AMI Ref'!$K$9:$N$9,MATCH($J1482,{"Oil","Gas","Electric - Other","ELECTRIC - HEAT PUMP"},0))),0),"")</f>
        <v>0</v>
      </c>
      <c r="AJ1482" s="81">
        <f>_xlfn.IFNA(IF($D1482=5,IF($J1482="Not Paid by Tenant",0,INDEX('AMI Ref'!$K$10:$N$10,MATCH($J1482,{"Oil","Gas","Electric - Other","ELECTRIC - HEAT PUMP"},0))),0),"")</f>
        <v>0</v>
      </c>
      <c r="AK1482" s="128"/>
      <c r="AL1482" s="81" t="str">
        <f>_xlfn.IFNA(IF($D1482=0,IF($K1482="Not Paid by Tenant",0,INDEX('AMI Ref'!$O$5:$R$5,MATCH($K1482,{"Oil","Gas","Electric - Other","Electric ccASHP - split"},0))),0),"")</f>
        <v/>
      </c>
      <c r="AM1482" s="81">
        <f>_xlfn.IFNA(IF($D1482=1,IF($K1482="Not Paid by Tenant",0,INDEX('AMI Ref'!$O$6:$R$6,MATCH($K1482,{"Oil","Gas","Electric - Other","Electric ccASHP - split"},0))),0),"")</f>
        <v>0</v>
      </c>
      <c r="AN1482" s="81">
        <f>_xlfn.IFNA(IF($D1482=2,IF($K1482="Not Paid by Tenant",0,INDEX('AMI Ref'!$O$7:$R$7,MATCH($K1482,{"Oil","Gas","Electric - Other","Electric ccASHP - split"},0))),0),"")</f>
        <v>0</v>
      </c>
      <c r="AO1482" s="81">
        <f>_xlfn.IFNA(IF($D1482=3,IF($K1482="Not Paid by Tenant",0,INDEX('AMI Ref'!$O$8:$R$8,MATCH($K1482,{"Oil","Gas","Electric - Other","Electric ccASHP - split"},0))),0),"")</f>
        <v>0</v>
      </c>
      <c r="AP1482" s="81">
        <f>_xlfn.IFNA(IF($D1482=4,IF($K1482="Not Paid by Tenant",0,INDEX('AMI Ref'!$O$9:$R$9,MATCH($K1482,{"Oil","Gas","Electric - Other","Electric ccASHP - split"},0))),0),"")</f>
        <v>0</v>
      </c>
      <c r="AQ1482" s="81">
        <f>_xlfn.IFNA(IF($D1482=5,IF($K1482="Not Paid by Tenant",0,INDEX('AMI Ref'!$O$10:$R$10,MATCH($K1482,{"Oil","Gas","Electric - Other","Electric ccASHP - split"},0))),0),"")</f>
        <v>0</v>
      </c>
      <c r="AR1482" s="124">
        <f t="shared" si="196"/>
        <v>0</v>
      </c>
      <c r="AS1482" s="123" t="e">
        <f t="shared" si="197"/>
        <v>#N/A</v>
      </c>
    </row>
    <row r="1483" spans="1:45" x14ac:dyDescent="0.2">
      <c r="A1483" s="130">
        <v>1481</v>
      </c>
      <c r="B1483" s="177">
        <f>IF(OR(COUNTIF($B$2:$B1482,Input!$F1499)&lt;1,COUNTIF($O$2:$O1482,Input!$C1499)&lt;1),Input!F1499,0)</f>
        <v>0</v>
      </c>
      <c r="C1483" s="177">
        <f>IF(OR(COUNTIF($B$2:$B1482,Input!$F1499)&lt;1,COUNTIF($O$2:$O1482,Input!$C1499)&lt;1),Input!G1499,0)</f>
        <v>0</v>
      </c>
      <c r="D1483" s="177">
        <f>IF(OR(COUNTIF($B$2:$B1482,Input!$F1499)&lt;1,COUNTIF($O$2:$O1482,Input!$C1499)&lt;1),Input!H1499,0)</f>
        <v>0</v>
      </c>
      <c r="E1483" s="177">
        <f>IF(OR(COUNTIF($B$2:$B1482,Input!$F1499)&lt;1,COUNTIF($O$2:$O1482,Input!$C1499)&lt;1),Input!I1499,0)</f>
        <v>0</v>
      </c>
      <c r="F1483" s="177">
        <f>IF(OR(COUNTIF($B$2:$B1482,Input!$F1499)&lt;1,COUNTIF($O$2:$O1482,Input!$C1499)&lt;1),Input!J1499,0)</f>
        <v>0</v>
      </c>
      <c r="G1483" s="177">
        <f>IF(OR(COUNTIF($B$2:$B1482,Input!$F1499)&lt;1,COUNTIF($O$2:$O1482,Input!$C1499)&lt;1),Input!K1499,0)</f>
        <v>0</v>
      </c>
      <c r="H1483" s="177">
        <f>IF(OR(COUNTIF($B$2:$B1482,Input!$F1499)&lt;1,COUNTIF($O$2:$O1482,Input!$C1499)&lt;1),Input!L1499,0)</f>
        <v>0</v>
      </c>
      <c r="I1483" s="177">
        <f>IF(OR(COUNTIF($B$2:$B1482,Input!$F1499)&lt;1,COUNTIF($O$2:$O1482,Input!$C1499)&lt;1),Input!M1499,0)</f>
        <v>0</v>
      </c>
      <c r="J1483" s="177">
        <f>IF(OR(COUNTIF($B$2:$B1482,Input!$F1499)&lt;1,COUNTIF($O$2:$O1482,Input!$C1499)&lt;1),Input!N1499,0)</f>
        <v>0</v>
      </c>
      <c r="K1483" s="177">
        <f>IF(OR(COUNTIF($B$2:$B1482,Input!$F1499)&lt;1,COUNTIF($O$2:$O1482,Input!$C1499)&lt;1),Input!O1499,0)</f>
        <v>0</v>
      </c>
      <c r="L1483" s="177">
        <f>IF(OR(COUNTIF($B$2:$B1482,Input!$F1499)&lt;1,COUNTIF($O$2:$O1482,Input!$C1499)&lt;1),Input!P1499,0)</f>
        <v>0</v>
      </c>
      <c r="M1483" s="129" t="str">
        <f t="shared" si="192"/>
        <v/>
      </c>
      <c r="N1483" s="161">
        <f t="shared" si="198"/>
        <v>0</v>
      </c>
      <c r="O1483" s="168">
        <f>Input!C1499</f>
        <v>0</v>
      </c>
      <c r="P1483" s="168"/>
      <c r="R1483" s="131">
        <f t="shared" si="199"/>
        <v>0</v>
      </c>
      <c r="S1483" s="133" t="str">
        <f t="shared" si="193"/>
        <v xml:space="preserve"> </v>
      </c>
      <c r="T1483" s="133"/>
      <c r="U1483" s="132" t="str">
        <f>_xlfn.IFNA(IF($D1483=0,LOOKUP($F1483,{0.1,0.2,0.3,0.4,0.5,0.6,0.7,0.8,0.9,1},{22,34,46,58,70,82,94,106,118,130}),""),"")</f>
        <v/>
      </c>
      <c r="V1483" s="132" t="str">
        <f>_xlfn.IFNA(IF($D1483=1,LOOKUP($F1483,{0.1,0.2,0.3,0.4,0.5,0.6,0.7,0.8,0.9,1},{23,35,47,59,71,83,95,107,119,131}),""),"")</f>
        <v/>
      </c>
      <c r="W1483" s="132" t="str">
        <f>_xlfn.IFNA(IF($D1483=2,LOOKUP($F1483,{0.1,0.2,0.3,0.4,0.5,0.6,0.7,0.8,0.9,1},{24,36,48,60,72,84,96,108,120,132}),""),"")</f>
        <v/>
      </c>
      <c r="X1483" s="132" t="str">
        <f>_xlfn.IFNA(IF($D1483=3,LOOKUP($F1483,{0.1,0.2,0.3,0.4,0.5,0.6,0.7,0.8,0.9,1},{25,37,49,61,73,85,97,109,121,133}),""),"")</f>
        <v/>
      </c>
      <c r="Y1483" s="132" t="str">
        <f>_xlfn.IFNA(IF($D1483=4,LOOKUP($F1483,{0.1,0.2,0.3,0.4,0.5,0.6,0.7,0.8,0.9,1},{26,38,50,62,74,86,98,110,122,134}),""),"")</f>
        <v/>
      </c>
      <c r="Z1483" s="132" t="str">
        <f>_xlfn.IFNA(IF($D1483=5,LOOKUP($F1483,{0.1,0.2,0.3,0.4,0.5,0.6,0.7,0.8,0.9,1},{27,39,51,63,75,87,99,111,123,135}),""),"")</f>
        <v/>
      </c>
      <c r="AA1483" s="132">
        <f t="shared" si="194"/>
        <v>0</v>
      </c>
      <c r="AB1483" s="132" t="str">
        <f t="shared" si="195"/>
        <v>00</v>
      </c>
      <c r="AC1483" s="82" t="e">
        <f>VLOOKUP(AB1483,'AMI Ref'!T:U,2,FALSE)</f>
        <v>#N/A</v>
      </c>
      <c r="AD1483" s="124"/>
      <c r="AE1483" s="81" t="str">
        <f>_xlfn.IFNA(IF($D1483=0,IF($J1483="Not Paid by Tenant",0,INDEX('AMI Ref'!$K$5:$N$5,MATCH($J1483,{"Oil","Gas","Electric - Other","ELECTRIC - HEAT PUMP"},0))),0),"")</f>
        <v/>
      </c>
      <c r="AF1483" s="81">
        <f>_xlfn.IFNA(IF($D1483=1,IF($J1483="Not Paid by Tenant",0,INDEX('AMI Ref'!$K$6:$N$6,MATCH($J1483,{"Oil","Gas","Electric - Other","ELECTRIC - HEAT PUMP"},0))),0),"")</f>
        <v>0</v>
      </c>
      <c r="AG1483" s="81">
        <f>_xlfn.IFNA(IF($D1483=2,IF($J1483="Not Paid by Tenant",0,INDEX('AMI Ref'!$K$7:$N$7,MATCH($J1483,{"Oil","Gas","Electric - Other","ELECTRIC - HEAT PUMP"},0))),0),"")</f>
        <v>0</v>
      </c>
      <c r="AH1483" s="81">
        <f>_xlfn.IFNA(IF($D1483=3,IF($J1483="Not Paid by Tenant",0,INDEX('AMI Ref'!$K$8:$N$8,MATCH($J1483,{"Oil","Gas","Electric - Other","ELECTRIC - HEAT PUMP"},0))),0),"")</f>
        <v>0</v>
      </c>
      <c r="AI1483" s="81">
        <f>_xlfn.IFNA(IF($D1483=4,IF($J1483="Not Paid by Tenant",0,INDEX('AMI Ref'!$K$9:$N$9,MATCH($J1483,{"Oil","Gas","Electric - Other","ELECTRIC - HEAT PUMP"},0))),0),"")</f>
        <v>0</v>
      </c>
      <c r="AJ1483" s="81">
        <f>_xlfn.IFNA(IF($D1483=5,IF($J1483="Not Paid by Tenant",0,INDEX('AMI Ref'!$K$10:$N$10,MATCH($J1483,{"Oil","Gas","Electric - Other","ELECTRIC - HEAT PUMP"},0))),0),"")</f>
        <v>0</v>
      </c>
      <c r="AK1483" s="128"/>
      <c r="AL1483" s="81" t="str">
        <f>_xlfn.IFNA(IF($D1483=0,IF($K1483="Not Paid by Tenant",0,INDEX('AMI Ref'!$O$5:$R$5,MATCH($K1483,{"Oil","Gas","Electric - Other","Electric ccASHP - split"},0))),0),"")</f>
        <v/>
      </c>
      <c r="AM1483" s="81">
        <f>_xlfn.IFNA(IF($D1483=1,IF($K1483="Not Paid by Tenant",0,INDEX('AMI Ref'!$O$6:$R$6,MATCH($K1483,{"Oil","Gas","Electric - Other","Electric ccASHP - split"},0))),0),"")</f>
        <v>0</v>
      </c>
      <c r="AN1483" s="81">
        <f>_xlfn.IFNA(IF($D1483=2,IF($K1483="Not Paid by Tenant",0,INDEX('AMI Ref'!$O$7:$R$7,MATCH($K1483,{"Oil","Gas","Electric - Other","Electric ccASHP - split"},0))),0),"")</f>
        <v>0</v>
      </c>
      <c r="AO1483" s="81">
        <f>_xlfn.IFNA(IF($D1483=3,IF($K1483="Not Paid by Tenant",0,INDEX('AMI Ref'!$O$8:$R$8,MATCH($K1483,{"Oil","Gas","Electric - Other","Electric ccASHP - split"},0))),0),"")</f>
        <v>0</v>
      </c>
      <c r="AP1483" s="81">
        <f>_xlfn.IFNA(IF($D1483=4,IF($K1483="Not Paid by Tenant",0,INDEX('AMI Ref'!$O$9:$R$9,MATCH($K1483,{"Oil","Gas","Electric - Other","Electric ccASHP - split"},0))),0),"")</f>
        <v>0</v>
      </c>
      <c r="AQ1483" s="81">
        <f>_xlfn.IFNA(IF($D1483=5,IF($K1483="Not Paid by Tenant",0,INDEX('AMI Ref'!$O$10:$R$10,MATCH($K1483,{"Oil","Gas","Electric - Other","Electric ccASHP - split"},0))),0),"")</f>
        <v>0</v>
      </c>
      <c r="AR1483" s="124">
        <f t="shared" si="196"/>
        <v>0</v>
      </c>
      <c r="AS1483" s="123" t="e">
        <f t="shared" si="197"/>
        <v>#N/A</v>
      </c>
    </row>
    <row r="1484" spans="1:45" x14ac:dyDescent="0.2">
      <c r="A1484" s="130">
        <v>1482</v>
      </c>
      <c r="B1484" s="177">
        <f>IF(OR(COUNTIF($B$2:$B1483,Input!$F1500)&lt;1,COUNTIF($O$2:$O1483,Input!$C1500)&lt;1),Input!F1500,0)</f>
        <v>0</v>
      </c>
      <c r="C1484" s="177">
        <f>IF(OR(COUNTIF($B$2:$B1483,Input!$F1500)&lt;1,COUNTIF($O$2:$O1483,Input!$C1500)&lt;1),Input!G1500,0)</f>
        <v>0</v>
      </c>
      <c r="D1484" s="177">
        <f>IF(OR(COUNTIF($B$2:$B1483,Input!$F1500)&lt;1,COUNTIF($O$2:$O1483,Input!$C1500)&lt;1),Input!H1500,0)</f>
        <v>0</v>
      </c>
      <c r="E1484" s="177">
        <f>IF(OR(COUNTIF($B$2:$B1483,Input!$F1500)&lt;1,COUNTIF($O$2:$O1483,Input!$C1500)&lt;1),Input!I1500,0)</f>
        <v>0</v>
      </c>
      <c r="F1484" s="177">
        <f>IF(OR(COUNTIF($B$2:$B1483,Input!$F1500)&lt;1,COUNTIF($O$2:$O1483,Input!$C1500)&lt;1),Input!J1500,0)</f>
        <v>0</v>
      </c>
      <c r="G1484" s="177">
        <f>IF(OR(COUNTIF($B$2:$B1483,Input!$F1500)&lt;1,COUNTIF($O$2:$O1483,Input!$C1500)&lt;1),Input!K1500,0)</f>
        <v>0</v>
      </c>
      <c r="H1484" s="177">
        <f>IF(OR(COUNTIF($B$2:$B1483,Input!$F1500)&lt;1,COUNTIF($O$2:$O1483,Input!$C1500)&lt;1),Input!L1500,0)</f>
        <v>0</v>
      </c>
      <c r="I1484" s="177">
        <f>IF(OR(COUNTIF($B$2:$B1483,Input!$F1500)&lt;1,COUNTIF($O$2:$O1483,Input!$C1500)&lt;1),Input!M1500,0)</f>
        <v>0</v>
      </c>
      <c r="J1484" s="177">
        <f>IF(OR(COUNTIF($B$2:$B1483,Input!$F1500)&lt;1,COUNTIF($O$2:$O1483,Input!$C1500)&lt;1),Input!N1500,0)</f>
        <v>0</v>
      </c>
      <c r="K1484" s="177">
        <f>IF(OR(COUNTIF($B$2:$B1483,Input!$F1500)&lt;1,COUNTIF($O$2:$O1483,Input!$C1500)&lt;1),Input!O1500,0)</f>
        <v>0</v>
      </c>
      <c r="L1484" s="177">
        <f>IF(OR(COUNTIF($B$2:$B1483,Input!$F1500)&lt;1,COUNTIF($O$2:$O1483,Input!$C1500)&lt;1),Input!P1500,0)</f>
        <v>0</v>
      </c>
      <c r="M1484" s="129" t="str">
        <f t="shared" si="192"/>
        <v/>
      </c>
      <c r="N1484" s="161">
        <f t="shared" si="198"/>
        <v>0</v>
      </c>
      <c r="O1484" s="168">
        <f>Input!C1500</f>
        <v>0</v>
      </c>
      <c r="P1484" s="168"/>
      <c r="R1484" s="131">
        <f t="shared" si="199"/>
        <v>0</v>
      </c>
      <c r="S1484" s="133" t="str">
        <f t="shared" si="193"/>
        <v xml:space="preserve"> </v>
      </c>
      <c r="T1484" s="133"/>
      <c r="U1484" s="132" t="str">
        <f>_xlfn.IFNA(IF($D1484=0,LOOKUP($F1484,{0.1,0.2,0.3,0.4,0.5,0.6,0.7,0.8,0.9,1},{22,34,46,58,70,82,94,106,118,130}),""),"")</f>
        <v/>
      </c>
      <c r="V1484" s="132" t="str">
        <f>_xlfn.IFNA(IF($D1484=1,LOOKUP($F1484,{0.1,0.2,0.3,0.4,0.5,0.6,0.7,0.8,0.9,1},{23,35,47,59,71,83,95,107,119,131}),""),"")</f>
        <v/>
      </c>
      <c r="W1484" s="132" t="str">
        <f>_xlfn.IFNA(IF($D1484=2,LOOKUP($F1484,{0.1,0.2,0.3,0.4,0.5,0.6,0.7,0.8,0.9,1},{24,36,48,60,72,84,96,108,120,132}),""),"")</f>
        <v/>
      </c>
      <c r="X1484" s="132" t="str">
        <f>_xlfn.IFNA(IF($D1484=3,LOOKUP($F1484,{0.1,0.2,0.3,0.4,0.5,0.6,0.7,0.8,0.9,1},{25,37,49,61,73,85,97,109,121,133}),""),"")</f>
        <v/>
      </c>
      <c r="Y1484" s="132" t="str">
        <f>_xlfn.IFNA(IF($D1484=4,LOOKUP($F1484,{0.1,0.2,0.3,0.4,0.5,0.6,0.7,0.8,0.9,1},{26,38,50,62,74,86,98,110,122,134}),""),"")</f>
        <v/>
      </c>
      <c r="Z1484" s="132" t="str">
        <f>_xlfn.IFNA(IF($D1484=5,LOOKUP($F1484,{0.1,0.2,0.3,0.4,0.5,0.6,0.7,0.8,0.9,1},{27,39,51,63,75,87,99,111,123,135}),""),"")</f>
        <v/>
      </c>
      <c r="AA1484" s="132">
        <f t="shared" si="194"/>
        <v>0</v>
      </c>
      <c r="AB1484" s="132" t="str">
        <f t="shared" si="195"/>
        <v>00</v>
      </c>
      <c r="AC1484" s="82" t="e">
        <f>VLOOKUP(AB1484,'AMI Ref'!T:U,2,FALSE)</f>
        <v>#N/A</v>
      </c>
      <c r="AD1484" s="124"/>
      <c r="AE1484" s="81" t="str">
        <f>_xlfn.IFNA(IF($D1484=0,IF($J1484="Not Paid by Tenant",0,INDEX('AMI Ref'!$K$5:$N$5,MATCH($J1484,{"Oil","Gas","Electric - Other","ELECTRIC - HEAT PUMP"},0))),0),"")</f>
        <v/>
      </c>
      <c r="AF1484" s="81">
        <f>_xlfn.IFNA(IF($D1484=1,IF($J1484="Not Paid by Tenant",0,INDEX('AMI Ref'!$K$6:$N$6,MATCH($J1484,{"Oil","Gas","Electric - Other","ELECTRIC - HEAT PUMP"},0))),0),"")</f>
        <v>0</v>
      </c>
      <c r="AG1484" s="81">
        <f>_xlfn.IFNA(IF($D1484=2,IF($J1484="Not Paid by Tenant",0,INDEX('AMI Ref'!$K$7:$N$7,MATCH($J1484,{"Oil","Gas","Electric - Other","ELECTRIC - HEAT PUMP"},0))),0),"")</f>
        <v>0</v>
      </c>
      <c r="AH1484" s="81">
        <f>_xlfn.IFNA(IF($D1484=3,IF($J1484="Not Paid by Tenant",0,INDEX('AMI Ref'!$K$8:$N$8,MATCH($J1484,{"Oil","Gas","Electric - Other","ELECTRIC - HEAT PUMP"},0))),0),"")</f>
        <v>0</v>
      </c>
      <c r="AI1484" s="81">
        <f>_xlfn.IFNA(IF($D1484=4,IF($J1484="Not Paid by Tenant",0,INDEX('AMI Ref'!$K$9:$N$9,MATCH($J1484,{"Oil","Gas","Electric - Other","ELECTRIC - HEAT PUMP"},0))),0),"")</f>
        <v>0</v>
      </c>
      <c r="AJ1484" s="81">
        <f>_xlfn.IFNA(IF($D1484=5,IF($J1484="Not Paid by Tenant",0,INDEX('AMI Ref'!$K$10:$N$10,MATCH($J1484,{"Oil","Gas","Electric - Other","ELECTRIC - HEAT PUMP"},0))),0),"")</f>
        <v>0</v>
      </c>
      <c r="AK1484" s="128"/>
      <c r="AL1484" s="81" t="str">
        <f>_xlfn.IFNA(IF($D1484=0,IF($K1484="Not Paid by Tenant",0,INDEX('AMI Ref'!$O$5:$R$5,MATCH($K1484,{"Oil","Gas","Electric - Other","Electric ccASHP - split"},0))),0),"")</f>
        <v/>
      </c>
      <c r="AM1484" s="81">
        <f>_xlfn.IFNA(IF($D1484=1,IF($K1484="Not Paid by Tenant",0,INDEX('AMI Ref'!$O$6:$R$6,MATCH($K1484,{"Oil","Gas","Electric - Other","Electric ccASHP - split"},0))),0),"")</f>
        <v>0</v>
      </c>
      <c r="AN1484" s="81">
        <f>_xlfn.IFNA(IF($D1484=2,IF($K1484="Not Paid by Tenant",0,INDEX('AMI Ref'!$O$7:$R$7,MATCH($K1484,{"Oil","Gas","Electric - Other","Electric ccASHP - split"},0))),0),"")</f>
        <v>0</v>
      </c>
      <c r="AO1484" s="81">
        <f>_xlfn.IFNA(IF($D1484=3,IF($K1484="Not Paid by Tenant",0,INDEX('AMI Ref'!$O$8:$R$8,MATCH($K1484,{"Oil","Gas","Electric - Other","Electric ccASHP - split"},0))),0),"")</f>
        <v>0</v>
      </c>
      <c r="AP1484" s="81">
        <f>_xlfn.IFNA(IF($D1484=4,IF($K1484="Not Paid by Tenant",0,INDEX('AMI Ref'!$O$9:$R$9,MATCH($K1484,{"Oil","Gas","Electric - Other","Electric ccASHP - split"},0))),0),"")</f>
        <v>0</v>
      </c>
      <c r="AQ1484" s="81">
        <f>_xlfn.IFNA(IF($D1484=5,IF($K1484="Not Paid by Tenant",0,INDEX('AMI Ref'!$O$10:$R$10,MATCH($K1484,{"Oil","Gas","Electric - Other","Electric ccASHP - split"},0))),0),"")</f>
        <v>0</v>
      </c>
      <c r="AR1484" s="124">
        <f t="shared" si="196"/>
        <v>0</v>
      </c>
      <c r="AS1484" s="123" t="e">
        <f t="shared" si="197"/>
        <v>#N/A</v>
      </c>
    </row>
    <row r="1485" spans="1:45" x14ac:dyDescent="0.2">
      <c r="A1485" s="130">
        <v>1483</v>
      </c>
      <c r="B1485" s="177">
        <f>IF(OR(COUNTIF($B$2:$B1484,Input!$F1501)&lt;1,COUNTIF($O$2:$O1484,Input!$C1501)&lt;1),Input!F1501,0)</f>
        <v>0</v>
      </c>
      <c r="C1485" s="177">
        <f>IF(OR(COUNTIF($B$2:$B1484,Input!$F1501)&lt;1,COUNTIF($O$2:$O1484,Input!$C1501)&lt;1),Input!G1501,0)</f>
        <v>0</v>
      </c>
      <c r="D1485" s="177">
        <f>IF(OR(COUNTIF($B$2:$B1484,Input!$F1501)&lt;1,COUNTIF($O$2:$O1484,Input!$C1501)&lt;1),Input!H1501,0)</f>
        <v>0</v>
      </c>
      <c r="E1485" s="177">
        <f>IF(OR(COUNTIF($B$2:$B1484,Input!$F1501)&lt;1,COUNTIF($O$2:$O1484,Input!$C1501)&lt;1),Input!I1501,0)</f>
        <v>0</v>
      </c>
      <c r="F1485" s="177">
        <f>IF(OR(COUNTIF($B$2:$B1484,Input!$F1501)&lt;1,COUNTIF($O$2:$O1484,Input!$C1501)&lt;1),Input!J1501,0)</f>
        <v>0</v>
      </c>
      <c r="G1485" s="177">
        <f>IF(OR(COUNTIF($B$2:$B1484,Input!$F1501)&lt;1,COUNTIF($O$2:$O1484,Input!$C1501)&lt;1),Input!K1501,0)</f>
        <v>0</v>
      </c>
      <c r="H1485" s="177">
        <f>IF(OR(COUNTIF($B$2:$B1484,Input!$F1501)&lt;1,COUNTIF($O$2:$O1484,Input!$C1501)&lt;1),Input!L1501,0)</f>
        <v>0</v>
      </c>
      <c r="I1485" s="177">
        <f>IF(OR(COUNTIF($B$2:$B1484,Input!$F1501)&lt;1,COUNTIF($O$2:$O1484,Input!$C1501)&lt;1),Input!M1501,0)</f>
        <v>0</v>
      </c>
      <c r="J1485" s="177">
        <f>IF(OR(COUNTIF($B$2:$B1484,Input!$F1501)&lt;1,COUNTIF($O$2:$O1484,Input!$C1501)&lt;1),Input!N1501,0)</f>
        <v>0</v>
      </c>
      <c r="K1485" s="177">
        <f>IF(OR(COUNTIF($B$2:$B1484,Input!$F1501)&lt;1,COUNTIF($O$2:$O1484,Input!$C1501)&lt;1),Input!O1501,0)</f>
        <v>0</v>
      </c>
      <c r="L1485" s="177">
        <f>IF(OR(COUNTIF($B$2:$B1484,Input!$F1501)&lt;1,COUNTIF($O$2:$O1484,Input!$C1501)&lt;1),Input!P1501,0)</f>
        <v>0</v>
      </c>
      <c r="M1485" s="129" t="str">
        <f t="shared" si="192"/>
        <v/>
      </c>
      <c r="N1485" s="161">
        <f t="shared" si="198"/>
        <v>0</v>
      </c>
      <c r="O1485" s="168">
        <f>Input!C1501</f>
        <v>0</v>
      </c>
      <c r="P1485" s="168"/>
      <c r="R1485" s="131">
        <f t="shared" si="199"/>
        <v>0</v>
      </c>
      <c r="S1485" s="133" t="str">
        <f t="shared" si="193"/>
        <v xml:space="preserve"> </v>
      </c>
      <c r="T1485" s="133"/>
      <c r="U1485" s="132" t="str">
        <f>_xlfn.IFNA(IF($D1485=0,LOOKUP($F1485,{0.1,0.2,0.3,0.4,0.5,0.6,0.7,0.8,0.9,1},{22,34,46,58,70,82,94,106,118,130}),""),"")</f>
        <v/>
      </c>
      <c r="V1485" s="132" t="str">
        <f>_xlfn.IFNA(IF($D1485=1,LOOKUP($F1485,{0.1,0.2,0.3,0.4,0.5,0.6,0.7,0.8,0.9,1},{23,35,47,59,71,83,95,107,119,131}),""),"")</f>
        <v/>
      </c>
      <c r="W1485" s="132" t="str">
        <f>_xlfn.IFNA(IF($D1485=2,LOOKUP($F1485,{0.1,0.2,0.3,0.4,0.5,0.6,0.7,0.8,0.9,1},{24,36,48,60,72,84,96,108,120,132}),""),"")</f>
        <v/>
      </c>
      <c r="X1485" s="132" t="str">
        <f>_xlfn.IFNA(IF($D1485=3,LOOKUP($F1485,{0.1,0.2,0.3,0.4,0.5,0.6,0.7,0.8,0.9,1},{25,37,49,61,73,85,97,109,121,133}),""),"")</f>
        <v/>
      </c>
      <c r="Y1485" s="132" t="str">
        <f>_xlfn.IFNA(IF($D1485=4,LOOKUP($F1485,{0.1,0.2,0.3,0.4,0.5,0.6,0.7,0.8,0.9,1},{26,38,50,62,74,86,98,110,122,134}),""),"")</f>
        <v/>
      </c>
      <c r="Z1485" s="132" t="str">
        <f>_xlfn.IFNA(IF($D1485=5,LOOKUP($F1485,{0.1,0.2,0.3,0.4,0.5,0.6,0.7,0.8,0.9,1},{27,39,51,63,75,87,99,111,123,135}),""),"")</f>
        <v/>
      </c>
      <c r="AA1485" s="132">
        <f t="shared" si="194"/>
        <v>0</v>
      </c>
      <c r="AB1485" s="132" t="str">
        <f t="shared" si="195"/>
        <v>00</v>
      </c>
      <c r="AC1485" s="82" t="e">
        <f>VLOOKUP(AB1485,'AMI Ref'!T:U,2,FALSE)</f>
        <v>#N/A</v>
      </c>
      <c r="AD1485" s="124"/>
      <c r="AE1485" s="81" t="str">
        <f>_xlfn.IFNA(IF($D1485=0,IF($J1485="Not Paid by Tenant",0,INDEX('AMI Ref'!$K$5:$N$5,MATCH($J1485,{"Oil","Gas","Electric - Other","ELECTRIC - HEAT PUMP"},0))),0),"")</f>
        <v/>
      </c>
      <c r="AF1485" s="81">
        <f>_xlfn.IFNA(IF($D1485=1,IF($J1485="Not Paid by Tenant",0,INDEX('AMI Ref'!$K$6:$N$6,MATCH($J1485,{"Oil","Gas","Electric - Other","ELECTRIC - HEAT PUMP"},0))),0),"")</f>
        <v>0</v>
      </c>
      <c r="AG1485" s="81">
        <f>_xlfn.IFNA(IF($D1485=2,IF($J1485="Not Paid by Tenant",0,INDEX('AMI Ref'!$K$7:$N$7,MATCH($J1485,{"Oil","Gas","Electric - Other","ELECTRIC - HEAT PUMP"},0))),0),"")</f>
        <v>0</v>
      </c>
      <c r="AH1485" s="81">
        <f>_xlfn.IFNA(IF($D1485=3,IF($J1485="Not Paid by Tenant",0,INDEX('AMI Ref'!$K$8:$N$8,MATCH($J1485,{"Oil","Gas","Electric - Other","ELECTRIC - HEAT PUMP"},0))),0),"")</f>
        <v>0</v>
      </c>
      <c r="AI1485" s="81">
        <f>_xlfn.IFNA(IF($D1485=4,IF($J1485="Not Paid by Tenant",0,INDEX('AMI Ref'!$K$9:$N$9,MATCH($J1485,{"Oil","Gas","Electric - Other","ELECTRIC - HEAT PUMP"},0))),0),"")</f>
        <v>0</v>
      </c>
      <c r="AJ1485" s="81">
        <f>_xlfn.IFNA(IF($D1485=5,IF($J1485="Not Paid by Tenant",0,INDEX('AMI Ref'!$K$10:$N$10,MATCH($J1485,{"Oil","Gas","Electric - Other","ELECTRIC - HEAT PUMP"},0))),0),"")</f>
        <v>0</v>
      </c>
      <c r="AK1485" s="128"/>
      <c r="AL1485" s="81" t="str">
        <f>_xlfn.IFNA(IF($D1485=0,IF($K1485="Not Paid by Tenant",0,INDEX('AMI Ref'!$O$5:$R$5,MATCH($K1485,{"Oil","Gas","Electric - Other","Electric ccASHP - split"},0))),0),"")</f>
        <v/>
      </c>
      <c r="AM1485" s="81">
        <f>_xlfn.IFNA(IF($D1485=1,IF($K1485="Not Paid by Tenant",0,INDEX('AMI Ref'!$O$6:$R$6,MATCH($K1485,{"Oil","Gas","Electric - Other","Electric ccASHP - split"},0))),0),"")</f>
        <v>0</v>
      </c>
      <c r="AN1485" s="81">
        <f>_xlfn.IFNA(IF($D1485=2,IF($K1485="Not Paid by Tenant",0,INDEX('AMI Ref'!$O$7:$R$7,MATCH($K1485,{"Oil","Gas","Electric - Other","Electric ccASHP - split"},0))),0),"")</f>
        <v>0</v>
      </c>
      <c r="AO1485" s="81">
        <f>_xlfn.IFNA(IF($D1485=3,IF($K1485="Not Paid by Tenant",0,INDEX('AMI Ref'!$O$8:$R$8,MATCH($K1485,{"Oil","Gas","Electric - Other","Electric ccASHP - split"},0))),0),"")</f>
        <v>0</v>
      </c>
      <c r="AP1485" s="81">
        <f>_xlfn.IFNA(IF($D1485=4,IF($K1485="Not Paid by Tenant",0,INDEX('AMI Ref'!$O$9:$R$9,MATCH($K1485,{"Oil","Gas","Electric - Other","Electric ccASHP - split"},0))),0),"")</f>
        <v>0</v>
      </c>
      <c r="AQ1485" s="81">
        <f>_xlfn.IFNA(IF($D1485=5,IF($K1485="Not Paid by Tenant",0,INDEX('AMI Ref'!$O$10:$R$10,MATCH($K1485,{"Oil","Gas","Electric - Other","Electric ccASHP - split"},0))),0),"")</f>
        <v>0</v>
      </c>
      <c r="AR1485" s="124">
        <f t="shared" si="196"/>
        <v>0</v>
      </c>
      <c r="AS1485" s="123" t="e">
        <f t="shared" si="197"/>
        <v>#N/A</v>
      </c>
    </row>
    <row r="1486" spans="1:45" x14ac:dyDescent="0.2">
      <c r="A1486" s="130">
        <v>1484</v>
      </c>
      <c r="B1486" s="177">
        <f>IF(OR(COUNTIF($B$2:$B1485,Input!$F1502)&lt;1,COUNTIF($O$2:$O1485,Input!$C1502)&lt;1),Input!F1502,0)</f>
        <v>0</v>
      </c>
      <c r="C1486" s="177">
        <f>IF(OR(COUNTIF($B$2:$B1485,Input!$F1502)&lt;1,COUNTIF($O$2:$O1485,Input!$C1502)&lt;1),Input!G1502,0)</f>
        <v>0</v>
      </c>
      <c r="D1486" s="177">
        <f>IF(OR(COUNTIF($B$2:$B1485,Input!$F1502)&lt;1,COUNTIF($O$2:$O1485,Input!$C1502)&lt;1),Input!H1502,0)</f>
        <v>0</v>
      </c>
      <c r="E1486" s="177">
        <f>IF(OR(COUNTIF($B$2:$B1485,Input!$F1502)&lt;1,COUNTIF($O$2:$O1485,Input!$C1502)&lt;1),Input!I1502,0)</f>
        <v>0</v>
      </c>
      <c r="F1486" s="177">
        <f>IF(OR(COUNTIF($B$2:$B1485,Input!$F1502)&lt;1,COUNTIF($O$2:$O1485,Input!$C1502)&lt;1),Input!J1502,0)</f>
        <v>0</v>
      </c>
      <c r="G1486" s="177">
        <f>IF(OR(COUNTIF($B$2:$B1485,Input!$F1502)&lt;1,COUNTIF($O$2:$O1485,Input!$C1502)&lt;1),Input!K1502,0)</f>
        <v>0</v>
      </c>
      <c r="H1486" s="177">
        <f>IF(OR(COUNTIF($B$2:$B1485,Input!$F1502)&lt;1,COUNTIF($O$2:$O1485,Input!$C1502)&lt;1),Input!L1502,0)</f>
        <v>0</v>
      </c>
      <c r="I1486" s="177">
        <f>IF(OR(COUNTIF($B$2:$B1485,Input!$F1502)&lt;1,COUNTIF($O$2:$O1485,Input!$C1502)&lt;1),Input!M1502,0)</f>
        <v>0</v>
      </c>
      <c r="J1486" s="177">
        <f>IF(OR(COUNTIF($B$2:$B1485,Input!$F1502)&lt;1,COUNTIF($O$2:$O1485,Input!$C1502)&lt;1),Input!N1502,0)</f>
        <v>0</v>
      </c>
      <c r="K1486" s="177">
        <f>IF(OR(COUNTIF($B$2:$B1485,Input!$F1502)&lt;1,COUNTIF($O$2:$O1485,Input!$C1502)&lt;1),Input!O1502,0)</f>
        <v>0</v>
      </c>
      <c r="L1486" s="177">
        <f>IF(OR(COUNTIF($B$2:$B1485,Input!$F1502)&lt;1,COUNTIF($O$2:$O1485,Input!$C1502)&lt;1),Input!P1502,0)</f>
        <v>0</v>
      </c>
      <c r="M1486" s="129" t="str">
        <f t="shared" si="192"/>
        <v/>
      </c>
      <c r="N1486" s="161">
        <f t="shared" si="198"/>
        <v>0</v>
      </c>
      <c r="O1486" s="168">
        <f>Input!C1502</f>
        <v>0</v>
      </c>
      <c r="P1486" s="168"/>
      <c r="R1486" s="131">
        <f t="shared" si="199"/>
        <v>0</v>
      </c>
      <c r="S1486" s="133" t="str">
        <f t="shared" si="193"/>
        <v xml:space="preserve"> </v>
      </c>
      <c r="T1486" s="133"/>
      <c r="U1486" s="132" t="str">
        <f>_xlfn.IFNA(IF($D1486=0,LOOKUP($F1486,{0.1,0.2,0.3,0.4,0.5,0.6,0.7,0.8,0.9,1},{22,34,46,58,70,82,94,106,118,130}),""),"")</f>
        <v/>
      </c>
      <c r="V1486" s="132" t="str">
        <f>_xlfn.IFNA(IF($D1486=1,LOOKUP($F1486,{0.1,0.2,0.3,0.4,0.5,0.6,0.7,0.8,0.9,1},{23,35,47,59,71,83,95,107,119,131}),""),"")</f>
        <v/>
      </c>
      <c r="W1486" s="132" t="str">
        <f>_xlfn.IFNA(IF($D1486=2,LOOKUP($F1486,{0.1,0.2,0.3,0.4,0.5,0.6,0.7,0.8,0.9,1},{24,36,48,60,72,84,96,108,120,132}),""),"")</f>
        <v/>
      </c>
      <c r="X1486" s="132" t="str">
        <f>_xlfn.IFNA(IF($D1486=3,LOOKUP($F1486,{0.1,0.2,0.3,0.4,0.5,0.6,0.7,0.8,0.9,1},{25,37,49,61,73,85,97,109,121,133}),""),"")</f>
        <v/>
      </c>
      <c r="Y1486" s="132" t="str">
        <f>_xlfn.IFNA(IF($D1486=4,LOOKUP($F1486,{0.1,0.2,0.3,0.4,0.5,0.6,0.7,0.8,0.9,1},{26,38,50,62,74,86,98,110,122,134}),""),"")</f>
        <v/>
      </c>
      <c r="Z1486" s="132" t="str">
        <f>_xlfn.IFNA(IF($D1486=5,LOOKUP($F1486,{0.1,0.2,0.3,0.4,0.5,0.6,0.7,0.8,0.9,1},{27,39,51,63,75,87,99,111,123,135}),""),"")</f>
        <v/>
      </c>
      <c r="AA1486" s="132">
        <f t="shared" si="194"/>
        <v>0</v>
      </c>
      <c r="AB1486" s="132" t="str">
        <f t="shared" si="195"/>
        <v>00</v>
      </c>
      <c r="AC1486" s="82" t="e">
        <f>VLOOKUP(AB1486,'AMI Ref'!T:U,2,FALSE)</f>
        <v>#N/A</v>
      </c>
      <c r="AD1486" s="124"/>
      <c r="AE1486" s="81" t="str">
        <f>_xlfn.IFNA(IF($D1486=0,IF($J1486="Not Paid by Tenant",0,INDEX('AMI Ref'!$K$5:$N$5,MATCH($J1486,{"Oil","Gas","Electric - Other","ELECTRIC - HEAT PUMP"},0))),0),"")</f>
        <v/>
      </c>
      <c r="AF1486" s="81">
        <f>_xlfn.IFNA(IF($D1486=1,IF($J1486="Not Paid by Tenant",0,INDEX('AMI Ref'!$K$6:$N$6,MATCH($J1486,{"Oil","Gas","Electric - Other","ELECTRIC - HEAT PUMP"},0))),0),"")</f>
        <v>0</v>
      </c>
      <c r="AG1486" s="81">
        <f>_xlfn.IFNA(IF($D1486=2,IF($J1486="Not Paid by Tenant",0,INDEX('AMI Ref'!$K$7:$N$7,MATCH($J1486,{"Oil","Gas","Electric - Other","ELECTRIC - HEAT PUMP"},0))),0),"")</f>
        <v>0</v>
      </c>
      <c r="AH1486" s="81">
        <f>_xlfn.IFNA(IF($D1486=3,IF($J1486="Not Paid by Tenant",0,INDEX('AMI Ref'!$K$8:$N$8,MATCH($J1486,{"Oil","Gas","Electric - Other","ELECTRIC - HEAT PUMP"},0))),0),"")</f>
        <v>0</v>
      </c>
      <c r="AI1486" s="81">
        <f>_xlfn.IFNA(IF($D1486=4,IF($J1486="Not Paid by Tenant",0,INDEX('AMI Ref'!$K$9:$N$9,MATCH($J1486,{"Oil","Gas","Electric - Other","ELECTRIC - HEAT PUMP"},0))),0),"")</f>
        <v>0</v>
      </c>
      <c r="AJ1486" s="81">
        <f>_xlfn.IFNA(IF($D1486=5,IF($J1486="Not Paid by Tenant",0,INDEX('AMI Ref'!$K$10:$N$10,MATCH($J1486,{"Oil","Gas","Electric - Other","ELECTRIC - HEAT PUMP"},0))),0),"")</f>
        <v>0</v>
      </c>
      <c r="AK1486" s="128"/>
      <c r="AL1486" s="81" t="str">
        <f>_xlfn.IFNA(IF($D1486=0,IF($K1486="Not Paid by Tenant",0,INDEX('AMI Ref'!$O$5:$R$5,MATCH($K1486,{"Oil","Gas","Electric - Other","Electric ccASHP - split"},0))),0),"")</f>
        <v/>
      </c>
      <c r="AM1486" s="81">
        <f>_xlfn.IFNA(IF($D1486=1,IF($K1486="Not Paid by Tenant",0,INDEX('AMI Ref'!$O$6:$R$6,MATCH($K1486,{"Oil","Gas","Electric - Other","Electric ccASHP - split"},0))),0),"")</f>
        <v>0</v>
      </c>
      <c r="AN1486" s="81">
        <f>_xlfn.IFNA(IF($D1486=2,IF($K1486="Not Paid by Tenant",0,INDEX('AMI Ref'!$O$7:$R$7,MATCH($K1486,{"Oil","Gas","Electric - Other","Electric ccASHP - split"},0))),0),"")</f>
        <v>0</v>
      </c>
      <c r="AO1486" s="81">
        <f>_xlfn.IFNA(IF($D1486=3,IF($K1486="Not Paid by Tenant",0,INDEX('AMI Ref'!$O$8:$R$8,MATCH($K1486,{"Oil","Gas","Electric - Other","Electric ccASHP - split"},0))),0),"")</f>
        <v>0</v>
      </c>
      <c r="AP1486" s="81">
        <f>_xlfn.IFNA(IF($D1486=4,IF($K1486="Not Paid by Tenant",0,INDEX('AMI Ref'!$O$9:$R$9,MATCH($K1486,{"Oil","Gas","Electric - Other","Electric ccASHP - split"},0))),0),"")</f>
        <v>0</v>
      </c>
      <c r="AQ1486" s="81">
        <f>_xlfn.IFNA(IF($D1486=5,IF($K1486="Not Paid by Tenant",0,INDEX('AMI Ref'!$O$10:$R$10,MATCH($K1486,{"Oil","Gas","Electric - Other","Electric ccASHP - split"},0))),0),"")</f>
        <v>0</v>
      </c>
      <c r="AR1486" s="124">
        <f t="shared" si="196"/>
        <v>0</v>
      </c>
      <c r="AS1486" s="123" t="e">
        <f t="shared" si="197"/>
        <v>#N/A</v>
      </c>
    </row>
    <row r="1487" spans="1:45" x14ac:dyDescent="0.2">
      <c r="A1487" s="130">
        <v>1485</v>
      </c>
      <c r="B1487" s="177">
        <f>IF(OR(COUNTIF($B$2:$B1486,Input!$F1503)&lt;1,COUNTIF($O$2:$O1486,Input!$C1503)&lt;1),Input!F1503,0)</f>
        <v>0</v>
      </c>
      <c r="C1487" s="177">
        <f>IF(OR(COUNTIF($B$2:$B1486,Input!$F1503)&lt;1,COUNTIF($O$2:$O1486,Input!$C1503)&lt;1),Input!G1503,0)</f>
        <v>0</v>
      </c>
      <c r="D1487" s="177">
        <f>IF(OR(COUNTIF($B$2:$B1486,Input!$F1503)&lt;1,COUNTIF($O$2:$O1486,Input!$C1503)&lt;1),Input!H1503,0)</f>
        <v>0</v>
      </c>
      <c r="E1487" s="177">
        <f>IF(OR(COUNTIF($B$2:$B1486,Input!$F1503)&lt;1,COUNTIF($O$2:$O1486,Input!$C1503)&lt;1),Input!I1503,0)</f>
        <v>0</v>
      </c>
      <c r="F1487" s="177">
        <f>IF(OR(COUNTIF($B$2:$B1486,Input!$F1503)&lt;1,COUNTIF($O$2:$O1486,Input!$C1503)&lt;1),Input!J1503,0)</f>
        <v>0</v>
      </c>
      <c r="G1487" s="177">
        <f>IF(OR(COUNTIF($B$2:$B1486,Input!$F1503)&lt;1,COUNTIF($O$2:$O1486,Input!$C1503)&lt;1),Input!K1503,0)</f>
        <v>0</v>
      </c>
      <c r="H1487" s="177">
        <f>IF(OR(COUNTIF($B$2:$B1486,Input!$F1503)&lt;1,COUNTIF($O$2:$O1486,Input!$C1503)&lt;1),Input!L1503,0)</f>
        <v>0</v>
      </c>
      <c r="I1487" s="177">
        <f>IF(OR(COUNTIF($B$2:$B1486,Input!$F1503)&lt;1,COUNTIF($O$2:$O1486,Input!$C1503)&lt;1),Input!M1503,0)</f>
        <v>0</v>
      </c>
      <c r="J1487" s="177">
        <f>IF(OR(COUNTIF($B$2:$B1486,Input!$F1503)&lt;1,COUNTIF($O$2:$O1486,Input!$C1503)&lt;1),Input!N1503,0)</f>
        <v>0</v>
      </c>
      <c r="K1487" s="177">
        <f>IF(OR(COUNTIF($B$2:$B1486,Input!$F1503)&lt;1,COUNTIF($O$2:$O1486,Input!$C1503)&lt;1),Input!O1503,0)</f>
        <v>0</v>
      </c>
      <c r="L1487" s="177">
        <f>IF(OR(COUNTIF($B$2:$B1486,Input!$F1503)&lt;1,COUNTIF($O$2:$O1486,Input!$C1503)&lt;1),Input!P1503,0)</f>
        <v>0</v>
      </c>
      <c r="M1487" s="129" t="str">
        <f t="shared" si="192"/>
        <v/>
      </c>
      <c r="N1487" s="161">
        <f t="shared" si="198"/>
        <v>0</v>
      </c>
      <c r="O1487" s="168">
        <f>Input!C1503</f>
        <v>0</v>
      </c>
      <c r="P1487" s="168"/>
      <c r="R1487" s="131">
        <f t="shared" si="199"/>
        <v>0</v>
      </c>
      <c r="S1487" s="133" t="str">
        <f t="shared" si="193"/>
        <v xml:space="preserve"> </v>
      </c>
      <c r="T1487" s="133"/>
      <c r="U1487" s="132" t="str">
        <f>_xlfn.IFNA(IF($D1487=0,LOOKUP($F1487,{0.1,0.2,0.3,0.4,0.5,0.6,0.7,0.8,0.9,1},{22,34,46,58,70,82,94,106,118,130}),""),"")</f>
        <v/>
      </c>
      <c r="V1487" s="132" t="str">
        <f>_xlfn.IFNA(IF($D1487=1,LOOKUP($F1487,{0.1,0.2,0.3,0.4,0.5,0.6,0.7,0.8,0.9,1},{23,35,47,59,71,83,95,107,119,131}),""),"")</f>
        <v/>
      </c>
      <c r="W1487" s="132" t="str">
        <f>_xlfn.IFNA(IF($D1487=2,LOOKUP($F1487,{0.1,0.2,0.3,0.4,0.5,0.6,0.7,0.8,0.9,1},{24,36,48,60,72,84,96,108,120,132}),""),"")</f>
        <v/>
      </c>
      <c r="X1487" s="132" t="str">
        <f>_xlfn.IFNA(IF($D1487=3,LOOKUP($F1487,{0.1,0.2,0.3,0.4,0.5,0.6,0.7,0.8,0.9,1},{25,37,49,61,73,85,97,109,121,133}),""),"")</f>
        <v/>
      </c>
      <c r="Y1487" s="132" t="str">
        <f>_xlfn.IFNA(IF($D1487=4,LOOKUP($F1487,{0.1,0.2,0.3,0.4,0.5,0.6,0.7,0.8,0.9,1},{26,38,50,62,74,86,98,110,122,134}),""),"")</f>
        <v/>
      </c>
      <c r="Z1487" s="132" t="str">
        <f>_xlfn.IFNA(IF($D1487=5,LOOKUP($F1487,{0.1,0.2,0.3,0.4,0.5,0.6,0.7,0.8,0.9,1},{27,39,51,63,75,87,99,111,123,135}),""),"")</f>
        <v/>
      </c>
      <c r="AA1487" s="132">
        <f t="shared" si="194"/>
        <v>0</v>
      </c>
      <c r="AB1487" s="132" t="str">
        <f t="shared" si="195"/>
        <v>00</v>
      </c>
      <c r="AC1487" s="82" t="e">
        <f>VLOOKUP(AB1487,'AMI Ref'!T:U,2,FALSE)</f>
        <v>#N/A</v>
      </c>
      <c r="AD1487" s="124"/>
      <c r="AE1487" s="81" t="str">
        <f>_xlfn.IFNA(IF($D1487=0,IF($J1487="Not Paid by Tenant",0,INDEX('AMI Ref'!$K$5:$N$5,MATCH($J1487,{"Oil","Gas","Electric - Other","ELECTRIC - HEAT PUMP"},0))),0),"")</f>
        <v/>
      </c>
      <c r="AF1487" s="81">
        <f>_xlfn.IFNA(IF($D1487=1,IF($J1487="Not Paid by Tenant",0,INDEX('AMI Ref'!$K$6:$N$6,MATCH($J1487,{"Oil","Gas","Electric - Other","ELECTRIC - HEAT PUMP"},0))),0),"")</f>
        <v>0</v>
      </c>
      <c r="AG1487" s="81">
        <f>_xlfn.IFNA(IF($D1487=2,IF($J1487="Not Paid by Tenant",0,INDEX('AMI Ref'!$K$7:$N$7,MATCH($J1487,{"Oil","Gas","Electric - Other","ELECTRIC - HEAT PUMP"},0))),0),"")</f>
        <v>0</v>
      </c>
      <c r="AH1487" s="81">
        <f>_xlfn.IFNA(IF($D1487=3,IF($J1487="Not Paid by Tenant",0,INDEX('AMI Ref'!$K$8:$N$8,MATCH($J1487,{"Oil","Gas","Electric - Other","ELECTRIC - HEAT PUMP"},0))),0),"")</f>
        <v>0</v>
      </c>
      <c r="AI1487" s="81">
        <f>_xlfn.IFNA(IF($D1487=4,IF($J1487="Not Paid by Tenant",0,INDEX('AMI Ref'!$K$9:$N$9,MATCH($J1487,{"Oil","Gas","Electric - Other","ELECTRIC - HEAT PUMP"},0))),0),"")</f>
        <v>0</v>
      </c>
      <c r="AJ1487" s="81">
        <f>_xlfn.IFNA(IF($D1487=5,IF($J1487="Not Paid by Tenant",0,INDEX('AMI Ref'!$K$10:$N$10,MATCH($J1487,{"Oil","Gas","Electric - Other","ELECTRIC - HEAT PUMP"},0))),0),"")</f>
        <v>0</v>
      </c>
      <c r="AK1487" s="128"/>
      <c r="AL1487" s="81" t="str">
        <f>_xlfn.IFNA(IF($D1487=0,IF($K1487="Not Paid by Tenant",0,INDEX('AMI Ref'!$O$5:$R$5,MATCH($K1487,{"Oil","Gas","Electric - Other","Electric ccASHP - split"},0))),0),"")</f>
        <v/>
      </c>
      <c r="AM1487" s="81">
        <f>_xlfn.IFNA(IF($D1487=1,IF($K1487="Not Paid by Tenant",0,INDEX('AMI Ref'!$O$6:$R$6,MATCH($K1487,{"Oil","Gas","Electric - Other","Electric ccASHP - split"},0))),0),"")</f>
        <v>0</v>
      </c>
      <c r="AN1487" s="81">
        <f>_xlfn.IFNA(IF($D1487=2,IF($K1487="Not Paid by Tenant",0,INDEX('AMI Ref'!$O$7:$R$7,MATCH($K1487,{"Oil","Gas","Electric - Other","Electric ccASHP - split"},0))),0),"")</f>
        <v>0</v>
      </c>
      <c r="AO1487" s="81">
        <f>_xlfn.IFNA(IF($D1487=3,IF($K1487="Not Paid by Tenant",0,INDEX('AMI Ref'!$O$8:$R$8,MATCH($K1487,{"Oil","Gas","Electric - Other","Electric ccASHP - split"},0))),0),"")</f>
        <v>0</v>
      </c>
      <c r="AP1487" s="81">
        <f>_xlfn.IFNA(IF($D1487=4,IF($K1487="Not Paid by Tenant",0,INDEX('AMI Ref'!$O$9:$R$9,MATCH($K1487,{"Oil","Gas","Electric - Other","Electric ccASHP - split"},0))),0),"")</f>
        <v>0</v>
      </c>
      <c r="AQ1487" s="81">
        <f>_xlfn.IFNA(IF($D1487=5,IF($K1487="Not Paid by Tenant",0,INDEX('AMI Ref'!$O$10:$R$10,MATCH($K1487,{"Oil","Gas","Electric - Other","Electric ccASHP - split"},0))),0),"")</f>
        <v>0</v>
      </c>
      <c r="AR1487" s="124">
        <f t="shared" si="196"/>
        <v>0</v>
      </c>
      <c r="AS1487" s="123" t="e">
        <f t="shared" si="197"/>
        <v>#N/A</v>
      </c>
    </row>
    <row r="1488" spans="1:45" x14ac:dyDescent="0.2">
      <c r="A1488" s="130">
        <v>1486</v>
      </c>
      <c r="B1488" s="177">
        <f>IF(OR(COUNTIF($B$2:$B1487,Input!$F1504)&lt;1,COUNTIF($O$2:$O1487,Input!$C1504)&lt;1),Input!F1504,0)</f>
        <v>0</v>
      </c>
      <c r="C1488" s="177">
        <f>IF(OR(COUNTIF($B$2:$B1487,Input!$F1504)&lt;1,COUNTIF($O$2:$O1487,Input!$C1504)&lt;1),Input!G1504,0)</f>
        <v>0</v>
      </c>
      <c r="D1488" s="177">
        <f>IF(OR(COUNTIF($B$2:$B1487,Input!$F1504)&lt;1,COUNTIF($O$2:$O1487,Input!$C1504)&lt;1),Input!H1504,0)</f>
        <v>0</v>
      </c>
      <c r="E1488" s="177">
        <f>IF(OR(COUNTIF($B$2:$B1487,Input!$F1504)&lt;1,COUNTIF($O$2:$O1487,Input!$C1504)&lt;1),Input!I1504,0)</f>
        <v>0</v>
      </c>
      <c r="F1488" s="177">
        <f>IF(OR(COUNTIF($B$2:$B1487,Input!$F1504)&lt;1,COUNTIF($O$2:$O1487,Input!$C1504)&lt;1),Input!J1504,0)</f>
        <v>0</v>
      </c>
      <c r="G1488" s="177">
        <f>IF(OR(COUNTIF($B$2:$B1487,Input!$F1504)&lt;1,COUNTIF($O$2:$O1487,Input!$C1504)&lt;1),Input!K1504,0)</f>
        <v>0</v>
      </c>
      <c r="H1488" s="177">
        <f>IF(OR(COUNTIF($B$2:$B1487,Input!$F1504)&lt;1,COUNTIF($O$2:$O1487,Input!$C1504)&lt;1),Input!L1504,0)</f>
        <v>0</v>
      </c>
      <c r="I1488" s="177">
        <f>IF(OR(COUNTIF($B$2:$B1487,Input!$F1504)&lt;1,COUNTIF($O$2:$O1487,Input!$C1504)&lt;1),Input!M1504,0)</f>
        <v>0</v>
      </c>
      <c r="J1488" s="177">
        <f>IF(OR(COUNTIF($B$2:$B1487,Input!$F1504)&lt;1,COUNTIF($O$2:$O1487,Input!$C1504)&lt;1),Input!N1504,0)</f>
        <v>0</v>
      </c>
      <c r="K1488" s="177">
        <f>IF(OR(COUNTIF($B$2:$B1487,Input!$F1504)&lt;1,COUNTIF($O$2:$O1487,Input!$C1504)&lt;1),Input!O1504,0)</f>
        <v>0</v>
      </c>
      <c r="L1488" s="177">
        <f>IF(OR(COUNTIF($B$2:$B1487,Input!$F1504)&lt;1,COUNTIF($O$2:$O1487,Input!$C1504)&lt;1),Input!P1504,0)</f>
        <v>0</v>
      </c>
      <c r="M1488" s="129" t="str">
        <f t="shared" si="192"/>
        <v/>
      </c>
      <c r="N1488" s="161">
        <f t="shared" si="198"/>
        <v>0</v>
      </c>
      <c r="O1488" s="168">
        <f>Input!C1504</f>
        <v>0</v>
      </c>
      <c r="P1488" s="168"/>
      <c r="R1488" s="131">
        <f t="shared" si="199"/>
        <v>0</v>
      </c>
      <c r="S1488" s="133" t="str">
        <f t="shared" si="193"/>
        <v xml:space="preserve"> </v>
      </c>
      <c r="T1488" s="133"/>
      <c r="U1488" s="132" t="str">
        <f>_xlfn.IFNA(IF($D1488=0,LOOKUP($F1488,{0.1,0.2,0.3,0.4,0.5,0.6,0.7,0.8,0.9,1},{22,34,46,58,70,82,94,106,118,130}),""),"")</f>
        <v/>
      </c>
      <c r="V1488" s="132" t="str">
        <f>_xlfn.IFNA(IF($D1488=1,LOOKUP($F1488,{0.1,0.2,0.3,0.4,0.5,0.6,0.7,0.8,0.9,1},{23,35,47,59,71,83,95,107,119,131}),""),"")</f>
        <v/>
      </c>
      <c r="W1488" s="132" t="str">
        <f>_xlfn.IFNA(IF($D1488=2,LOOKUP($F1488,{0.1,0.2,0.3,0.4,0.5,0.6,0.7,0.8,0.9,1},{24,36,48,60,72,84,96,108,120,132}),""),"")</f>
        <v/>
      </c>
      <c r="X1488" s="132" t="str">
        <f>_xlfn.IFNA(IF($D1488=3,LOOKUP($F1488,{0.1,0.2,0.3,0.4,0.5,0.6,0.7,0.8,0.9,1},{25,37,49,61,73,85,97,109,121,133}),""),"")</f>
        <v/>
      </c>
      <c r="Y1488" s="132" t="str">
        <f>_xlfn.IFNA(IF($D1488=4,LOOKUP($F1488,{0.1,0.2,0.3,0.4,0.5,0.6,0.7,0.8,0.9,1},{26,38,50,62,74,86,98,110,122,134}),""),"")</f>
        <v/>
      </c>
      <c r="Z1488" s="132" t="str">
        <f>_xlfn.IFNA(IF($D1488=5,LOOKUP($F1488,{0.1,0.2,0.3,0.4,0.5,0.6,0.7,0.8,0.9,1},{27,39,51,63,75,87,99,111,123,135}),""),"")</f>
        <v/>
      </c>
      <c r="AA1488" s="132">
        <f t="shared" si="194"/>
        <v>0</v>
      </c>
      <c r="AB1488" s="132" t="str">
        <f t="shared" si="195"/>
        <v>00</v>
      </c>
      <c r="AC1488" s="82" t="e">
        <f>VLOOKUP(AB1488,'AMI Ref'!T:U,2,FALSE)</f>
        <v>#N/A</v>
      </c>
      <c r="AD1488" s="124"/>
      <c r="AE1488" s="81" t="str">
        <f>_xlfn.IFNA(IF($D1488=0,IF($J1488="Not Paid by Tenant",0,INDEX('AMI Ref'!$K$5:$N$5,MATCH($J1488,{"Oil","Gas","Electric - Other","ELECTRIC - HEAT PUMP"},0))),0),"")</f>
        <v/>
      </c>
      <c r="AF1488" s="81">
        <f>_xlfn.IFNA(IF($D1488=1,IF($J1488="Not Paid by Tenant",0,INDEX('AMI Ref'!$K$6:$N$6,MATCH($J1488,{"Oil","Gas","Electric - Other","ELECTRIC - HEAT PUMP"},0))),0),"")</f>
        <v>0</v>
      </c>
      <c r="AG1488" s="81">
        <f>_xlfn.IFNA(IF($D1488=2,IF($J1488="Not Paid by Tenant",0,INDEX('AMI Ref'!$K$7:$N$7,MATCH($J1488,{"Oil","Gas","Electric - Other","ELECTRIC - HEAT PUMP"},0))),0),"")</f>
        <v>0</v>
      </c>
      <c r="AH1488" s="81">
        <f>_xlfn.IFNA(IF($D1488=3,IF($J1488="Not Paid by Tenant",0,INDEX('AMI Ref'!$K$8:$N$8,MATCH($J1488,{"Oil","Gas","Electric - Other","ELECTRIC - HEAT PUMP"},0))),0),"")</f>
        <v>0</v>
      </c>
      <c r="AI1488" s="81">
        <f>_xlfn.IFNA(IF($D1488=4,IF($J1488="Not Paid by Tenant",0,INDEX('AMI Ref'!$K$9:$N$9,MATCH($J1488,{"Oil","Gas","Electric - Other","ELECTRIC - HEAT PUMP"},0))),0),"")</f>
        <v>0</v>
      </c>
      <c r="AJ1488" s="81">
        <f>_xlfn.IFNA(IF($D1488=5,IF($J1488="Not Paid by Tenant",0,INDEX('AMI Ref'!$K$10:$N$10,MATCH($J1488,{"Oil","Gas","Electric - Other","ELECTRIC - HEAT PUMP"},0))),0),"")</f>
        <v>0</v>
      </c>
      <c r="AK1488" s="128"/>
      <c r="AL1488" s="81" t="str">
        <f>_xlfn.IFNA(IF($D1488=0,IF($K1488="Not Paid by Tenant",0,INDEX('AMI Ref'!$O$5:$R$5,MATCH($K1488,{"Oil","Gas","Electric - Other","Electric ccASHP - split"},0))),0),"")</f>
        <v/>
      </c>
      <c r="AM1488" s="81">
        <f>_xlfn.IFNA(IF($D1488=1,IF($K1488="Not Paid by Tenant",0,INDEX('AMI Ref'!$O$6:$R$6,MATCH($K1488,{"Oil","Gas","Electric - Other","Electric ccASHP - split"},0))),0),"")</f>
        <v>0</v>
      </c>
      <c r="AN1488" s="81">
        <f>_xlfn.IFNA(IF($D1488=2,IF($K1488="Not Paid by Tenant",0,INDEX('AMI Ref'!$O$7:$R$7,MATCH($K1488,{"Oil","Gas","Electric - Other","Electric ccASHP - split"},0))),0),"")</f>
        <v>0</v>
      </c>
      <c r="AO1488" s="81">
        <f>_xlfn.IFNA(IF($D1488=3,IF($K1488="Not Paid by Tenant",0,INDEX('AMI Ref'!$O$8:$R$8,MATCH($K1488,{"Oil","Gas","Electric - Other","Electric ccASHP - split"},0))),0),"")</f>
        <v>0</v>
      </c>
      <c r="AP1488" s="81">
        <f>_xlfn.IFNA(IF($D1488=4,IF($K1488="Not Paid by Tenant",0,INDEX('AMI Ref'!$O$9:$R$9,MATCH($K1488,{"Oil","Gas","Electric - Other","Electric ccASHP - split"},0))),0),"")</f>
        <v>0</v>
      </c>
      <c r="AQ1488" s="81">
        <f>_xlfn.IFNA(IF($D1488=5,IF($K1488="Not Paid by Tenant",0,INDEX('AMI Ref'!$O$10:$R$10,MATCH($K1488,{"Oil","Gas","Electric - Other","Electric ccASHP - split"},0))),0),"")</f>
        <v>0</v>
      </c>
      <c r="AR1488" s="124">
        <f t="shared" si="196"/>
        <v>0</v>
      </c>
      <c r="AS1488" s="123" t="e">
        <f t="shared" si="197"/>
        <v>#N/A</v>
      </c>
    </row>
    <row r="1489" spans="1:45" x14ac:dyDescent="0.2">
      <c r="A1489" s="130">
        <v>1487</v>
      </c>
      <c r="B1489" s="177">
        <f>IF(OR(COUNTIF($B$2:$B1488,Input!$F1505)&lt;1,COUNTIF($O$2:$O1488,Input!$C1505)&lt;1),Input!F1505,0)</f>
        <v>0</v>
      </c>
      <c r="C1489" s="177">
        <f>IF(OR(COUNTIF($B$2:$B1488,Input!$F1505)&lt;1,COUNTIF($O$2:$O1488,Input!$C1505)&lt;1),Input!G1505,0)</f>
        <v>0</v>
      </c>
      <c r="D1489" s="177">
        <f>IF(OR(COUNTIF($B$2:$B1488,Input!$F1505)&lt;1,COUNTIF($O$2:$O1488,Input!$C1505)&lt;1),Input!H1505,0)</f>
        <v>0</v>
      </c>
      <c r="E1489" s="177">
        <f>IF(OR(COUNTIF($B$2:$B1488,Input!$F1505)&lt;1,COUNTIF($O$2:$O1488,Input!$C1505)&lt;1),Input!I1505,0)</f>
        <v>0</v>
      </c>
      <c r="F1489" s="177">
        <f>IF(OR(COUNTIF($B$2:$B1488,Input!$F1505)&lt;1,COUNTIF($O$2:$O1488,Input!$C1505)&lt;1),Input!J1505,0)</f>
        <v>0</v>
      </c>
      <c r="G1489" s="177">
        <f>IF(OR(COUNTIF($B$2:$B1488,Input!$F1505)&lt;1,COUNTIF($O$2:$O1488,Input!$C1505)&lt;1),Input!K1505,0)</f>
        <v>0</v>
      </c>
      <c r="H1489" s="177">
        <f>IF(OR(COUNTIF($B$2:$B1488,Input!$F1505)&lt;1,COUNTIF($O$2:$O1488,Input!$C1505)&lt;1),Input!L1505,0)</f>
        <v>0</v>
      </c>
      <c r="I1489" s="177">
        <f>IF(OR(COUNTIF($B$2:$B1488,Input!$F1505)&lt;1,COUNTIF($O$2:$O1488,Input!$C1505)&lt;1),Input!M1505,0)</f>
        <v>0</v>
      </c>
      <c r="J1489" s="177">
        <f>IF(OR(COUNTIF($B$2:$B1488,Input!$F1505)&lt;1,COUNTIF($O$2:$O1488,Input!$C1505)&lt;1),Input!N1505,0)</f>
        <v>0</v>
      </c>
      <c r="K1489" s="177">
        <f>IF(OR(COUNTIF($B$2:$B1488,Input!$F1505)&lt;1,COUNTIF($O$2:$O1488,Input!$C1505)&lt;1),Input!O1505,0)</f>
        <v>0</v>
      </c>
      <c r="L1489" s="177">
        <f>IF(OR(COUNTIF($B$2:$B1488,Input!$F1505)&lt;1,COUNTIF($O$2:$O1488,Input!$C1505)&lt;1),Input!P1505,0)</f>
        <v>0</v>
      </c>
      <c r="M1489" s="129" t="str">
        <f t="shared" si="192"/>
        <v/>
      </c>
      <c r="N1489" s="161">
        <f t="shared" si="198"/>
        <v>0</v>
      </c>
      <c r="O1489" s="168">
        <f>Input!C1505</f>
        <v>0</v>
      </c>
      <c r="P1489" s="168"/>
      <c r="R1489" s="131">
        <f t="shared" si="199"/>
        <v>0</v>
      </c>
      <c r="S1489" s="133" t="str">
        <f t="shared" si="193"/>
        <v xml:space="preserve"> </v>
      </c>
      <c r="T1489" s="133"/>
      <c r="U1489" s="132" t="str">
        <f>_xlfn.IFNA(IF($D1489=0,LOOKUP($F1489,{0.1,0.2,0.3,0.4,0.5,0.6,0.7,0.8,0.9,1},{22,34,46,58,70,82,94,106,118,130}),""),"")</f>
        <v/>
      </c>
      <c r="V1489" s="132" t="str">
        <f>_xlfn.IFNA(IF($D1489=1,LOOKUP($F1489,{0.1,0.2,0.3,0.4,0.5,0.6,0.7,0.8,0.9,1},{23,35,47,59,71,83,95,107,119,131}),""),"")</f>
        <v/>
      </c>
      <c r="W1489" s="132" t="str">
        <f>_xlfn.IFNA(IF($D1489=2,LOOKUP($F1489,{0.1,0.2,0.3,0.4,0.5,0.6,0.7,0.8,0.9,1},{24,36,48,60,72,84,96,108,120,132}),""),"")</f>
        <v/>
      </c>
      <c r="X1489" s="132" t="str">
        <f>_xlfn.IFNA(IF($D1489=3,LOOKUP($F1489,{0.1,0.2,0.3,0.4,0.5,0.6,0.7,0.8,0.9,1},{25,37,49,61,73,85,97,109,121,133}),""),"")</f>
        <v/>
      </c>
      <c r="Y1489" s="132" t="str">
        <f>_xlfn.IFNA(IF($D1489=4,LOOKUP($F1489,{0.1,0.2,0.3,0.4,0.5,0.6,0.7,0.8,0.9,1},{26,38,50,62,74,86,98,110,122,134}),""),"")</f>
        <v/>
      </c>
      <c r="Z1489" s="132" t="str">
        <f>_xlfn.IFNA(IF($D1489=5,LOOKUP($F1489,{0.1,0.2,0.3,0.4,0.5,0.6,0.7,0.8,0.9,1},{27,39,51,63,75,87,99,111,123,135}),""),"")</f>
        <v/>
      </c>
      <c r="AA1489" s="132">
        <f t="shared" si="194"/>
        <v>0</v>
      </c>
      <c r="AB1489" s="132" t="str">
        <f t="shared" si="195"/>
        <v>00</v>
      </c>
      <c r="AC1489" s="82" t="e">
        <f>VLOOKUP(AB1489,'AMI Ref'!T:U,2,FALSE)</f>
        <v>#N/A</v>
      </c>
      <c r="AD1489" s="124"/>
      <c r="AE1489" s="81" t="str">
        <f>_xlfn.IFNA(IF($D1489=0,IF($J1489="Not Paid by Tenant",0,INDEX('AMI Ref'!$K$5:$N$5,MATCH($J1489,{"Oil","Gas","Electric - Other","ELECTRIC - HEAT PUMP"},0))),0),"")</f>
        <v/>
      </c>
      <c r="AF1489" s="81">
        <f>_xlfn.IFNA(IF($D1489=1,IF($J1489="Not Paid by Tenant",0,INDEX('AMI Ref'!$K$6:$N$6,MATCH($J1489,{"Oil","Gas","Electric - Other","ELECTRIC - HEAT PUMP"},0))),0),"")</f>
        <v>0</v>
      </c>
      <c r="AG1489" s="81">
        <f>_xlfn.IFNA(IF($D1489=2,IF($J1489="Not Paid by Tenant",0,INDEX('AMI Ref'!$K$7:$N$7,MATCH($J1489,{"Oil","Gas","Electric - Other","ELECTRIC - HEAT PUMP"},0))),0),"")</f>
        <v>0</v>
      </c>
      <c r="AH1489" s="81">
        <f>_xlfn.IFNA(IF($D1489=3,IF($J1489="Not Paid by Tenant",0,INDEX('AMI Ref'!$K$8:$N$8,MATCH($J1489,{"Oil","Gas","Electric - Other","ELECTRIC - HEAT PUMP"},0))),0),"")</f>
        <v>0</v>
      </c>
      <c r="AI1489" s="81">
        <f>_xlfn.IFNA(IF($D1489=4,IF($J1489="Not Paid by Tenant",0,INDEX('AMI Ref'!$K$9:$N$9,MATCH($J1489,{"Oil","Gas","Electric - Other","ELECTRIC - HEAT PUMP"},0))),0),"")</f>
        <v>0</v>
      </c>
      <c r="AJ1489" s="81">
        <f>_xlfn.IFNA(IF($D1489=5,IF($J1489="Not Paid by Tenant",0,INDEX('AMI Ref'!$K$10:$N$10,MATCH($J1489,{"Oil","Gas","Electric - Other","ELECTRIC - HEAT PUMP"},0))),0),"")</f>
        <v>0</v>
      </c>
      <c r="AK1489" s="128"/>
      <c r="AL1489" s="81" t="str">
        <f>_xlfn.IFNA(IF($D1489=0,IF($K1489="Not Paid by Tenant",0,INDEX('AMI Ref'!$O$5:$R$5,MATCH($K1489,{"Oil","Gas","Electric - Other","Electric ccASHP - split"},0))),0),"")</f>
        <v/>
      </c>
      <c r="AM1489" s="81">
        <f>_xlfn.IFNA(IF($D1489=1,IF($K1489="Not Paid by Tenant",0,INDEX('AMI Ref'!$O$6:$R$6,MATCH($K1489,{"Oil","Gas","Electric - Other","Electric ccASHP - split"},0))),0),"")</f>
        <v>0</v>
      </c>
      <c r="AN1489" s="81">
        <f>_xlfn.IFNA(IF($D1489=2,IF($K1489="Not Paid by Tenant",0,INDEX('AMI Ref'!$O$7:$R$7,MATCH($K1489,{"Oil","Gas","Electric - Other","Electric ccASHP - split"},0))),0),"")</f>
        <v>0</v>
      </c>
      <c r="AO1489" s="81">
        <f>_xlfn.IFNA(IF($D1489=3,IF($K1489="Not Paid by Tenant",0,INDEX('AMI Ref'!$O$8:$R$8,MATCH($K1489,{"Oil","Gas","Electric - Other","Electric ccASHP - split"},0))),0),"")</f>
        <v>0</v>
      </c>
      <c r="AP1489" s="81">
        <f>_xlfn.IFNA(IF($D1489=4,IF($K1489="Not Paid by Tenant",0,INDEX('AMI Ref'!$O$9:$R$9,MATCH($K1489,{"Oil","Gas","Electric - Other","Electric ccASHP - split"},0))),0),"")</f>
        <v>0</v>
      </c>
      <c r="AQ1489" s="81">
        <f>_xlfn.IFNA(IF($D1489=5,IF($K1489="Not Paid by Tenant",0,INDEX('AMI Ref'!$O$10:$R$10,MATCH($K1489,{"Oil","Gas","Electric - Other","Electric ccASHP - split"},0))),0),"")</f>
        <v>0</v>
      </c>
      <c r="AR1489" s="124">
        <f t="shared" si="196"/>
        <v>0</v>
      </c>
      <c r="AS1489" s="123" t="e">
        <f t="shared" si="197"/>
        <v>#N/A</v>
      </c>
    </row>
    <row r="1490" spans="1:45" x14ac:dyDescent="0.2">
      <c r="A1490" s="130">
        <v>1488</v>
      </c>
      <c r="B1490" s="177">
        <f>IF(OR(COUNTIF($B$2:$B1489,Input!$F1506)&lt;1,COUNTIF($O$2:$O1489,Input!$C1506)&lt;1),Input!F1506,0)</f>
        <v>0</v>
      </c>
      <c r="C1490" s="177">
        <f>IF(OR(COUNTIF($B$2:$B1489,Input!$F1506)&lt;1,COUNTIF($O$2:$O1489,Input!$C1506)&lt;1),Input!G1506,0)</f>
        <v>0</v>
      </c>
      <c r="D1490" s="177">
        <f>IF(OR(COUNTIF($B$2:$B1489,Input!$F1506)&lt;1,COUNTIF($O$2:$O1489,Input!$C1506)&lt;1),Input!H1506,0)</f>
        <v>0</v>
      </c>
      <c r="E1490" s="177">
        <f>IF(OR(COUNTIF($B$2:$B1489,Input!$F1506)&lt;1,COUNTIF($O$2:$O1489,Input!$C1506)&lt;1),Input!I1506,0)</f>
        <v>0</v>
      </c>
      <c r="F1490" s="177">
        <f>IF(OR(COUNTIF($B$2:$B1489,Input!$F1506)&lt;1,COUNTIF($O$2:$O1489,Input!$C1506)&lt;1),Input!J1506,0)</f>
        <v>0</v>
      </c>
      <c r="G1490" s="177">
        <f>IF(OR(COUNTIF($B$2:$B1489,Input!$F1506)&lt;1,COUNTIF($O$2:$O1489,Input!$C1506)&lt;1),Input!K1506,0)</f>
        <v>0</v>
      </c>
      <c r="H1490" s="177">
        <f>IF(OR(COUNTIF($B$2:$B1489,Input!$F1506)&lt;1,COUNTIF($O$2:$O1489,Input!$C1506)&lt;1),Input!L1506,0)</f>
        <v>0</v>
      </c>
      <c r="I1490" s="177">
        <f>IF(OR(COUNTIF($B$2:$B1489,Input!$F1506)&lt;1,COUNTIF($O$2:$O1489,Input!$C1506)&lt;1),Input!M1506,0)</f>
        <v>0</v>
      </c>
      <c r="J1490" s="177">
        <f>IF(OR(COUNTIF($B$2:$B1489,Input!$F1506)&lt;1,COUNTIF($O$2:$O1489,Input!$C1506)&lt;1),Input!N1506,0)</f>
        <v>0</v>
      </c>
      <c r="K1490" s="177">
        <f>IF(OR(COUNTIF($B$2:$B1489,Input!$F1506)&lt;1,COUNTIF($O$2:$O1489,Input!$C1506)&lt;1),Input!O1506,0)</f>
        <v>0</v>
      </c>
      <c r="L1490" s="177">
        <f>IF(OR(COUNTIF($B$2:$B1489,Input!$F1506)&lt;1,COUNTIF($O$2:$O1489,Input!$C1506)&lt;1),Input!P1506,0)</f>
        <v>0</v>
      </c>
      <c r="M1490" s="129" t="str">
        <f t="shared" si="192"/>
        <v/>
      </c>
      <c r="N1490" s="161">
        <f t="shared" si="198"/>
        <v>0</v>
      </c>
      <c r="O1490" s="168">
        <f>Input!C1506</f>
        <v>0</v>
      </c>
      <c r="P1490" s="168"/>
      <c r="R1490" s="131">
        <f t="shared" si="199"/>
        <v>0</v>
      </c>
      <c r="S1490" s="133" t="str">
        <f t="shared" si="193"/>
        <v xml:space="preserve"> </v>
      </c>
      <c r="T1490" s="133"/>
      <c r="U1490" s="132" t="str">
        <f>_xlfn.IFNA(IF($D1490=0,LOOKUP($F1490,{0.1,0.2,0.3,0.4,0.5,0.6,0.7,0.8,0.9,1},{22,34,46,58,70,82,94,106,118,130}),""),"")</f>
        <v/>
      </c>
      <c r="V1490" s="132" t="str">
        <f>_xlfn.IFNA(IF($D1490=1,LOOKUP($F1490,{0.1,0.2,0.3,0.4,0.5,0.6,0.7,0.8,0.9,1},{23,35,47,59,71,83,95,107,119,131}),""),"")</f>
        <v/>
      </c>
      <c r="W1490" s="132" t="str">
        <f>_xlfn.IFNA(IF($D1490=2,LOOKUP($F1490,{0.1,0.2,0.3,0.4,0.5,0.6,0.7,0.8,0.9,1},{24,36,48,60,72,84,96,108,120,132}),""),"")</f>
        <v/>
      </c>
      <c r="X1490" s="132" t="str">
        <f>_xlfn.IFNA(IF($D1490=3,LOOKUP($F1490,{0.1,0.2,0.3,0.4,0.5,0.6,0.7,0.8,0.9,1},{25,37,49,61,73,85,97,109,121,133}),""),"")</f>
        <v/>
      </c>
      <c r="Y1490" s="132" t="str">
        <f>_xlfn.IFNA(IF($D1490=4,LOOKUP($F1490,{0.1,0.2,0.3,0.4,0.5,0.6,0.7,0.8,0.9,1},{26,38,50,62,74,86,98,110,122,134}),""),"")</f>
        <v/>
      </c>
      <c r="Z1490" s="132" t="str">
        <f>_xlfn.IFNA(IF($D1490=5,LOOKUP($F1490,{0.1,0.2,0.3,0.4,0.5,0.6,0.7,0.8,0.9,1},{27,39,51,63,75,87,99,111,123,135}),""),"")</f>
        <v/>
      </c>
      <c r="AA1490" s="132">
        <f t="shared" si="194"/>
        <v>0</v>
      </c>
      <c r="AB1490" s="132" t="str">
        <f t="shared" si="195"/>
        <v>00</v>
      </c>
      <c r="AC1490" s="82" t="e">
        <f>VLOOKUP(AB1490,'AMI Ref'!T:U,2,FALSE)</f>
        <v>#N/A</v>
      </c>
      <c r="AD1490" s="124"/>
      <c r="AE1490" s="81" t="str">
        <f>_xlfn.IFNA(IF($D1490=0,IF($J1490="Not Paid by Tenant",0,INDEX('AMI Ref'!$K$5:$N$5,MATCH($J1490,{"Oil","Gas","Electric - Other","ELECTRIC - HEAT PUMP"},0))),0),"")</f>
        <v/>
      </c>
      <c r="AF1490" s="81">
        <f>_xlfn.IFNA(IF($D1490=1,IF($J1490="Not Paid by Tenant",0,INDEX('AMI Ref'!$K$6:$N$6,MATCH($J1490,{"Oil","Gas","Electric - Other","ELECTRIC - HEAT PUMP"},0))),0),"")</f>
        <v>0</v>
      </c>
      <c r="AG1490" s="81">
        <f>_xlfn.IFNA(IF($D1490=2,IF($J1490="Not Paid by Tenant",0,INDEX('AMI Ref'!$K$7:$N$7,MATCH($J1490,{"Oil","Gas","Electric - Other","ELECTRIC - HEAT PUMP"},0))),0),"")</f>
        <v>0</v>
      </c>
      <c r="AH1490" s="81">
        <f>_xlfn.IFNA(IF($D1490=3,IF($J1490="Not Paid by Tenant",0,INDEX('AMI Ref'!$K$8:$N$8,MATCH($J1490,{"Oil","Gas","Electric - Other","ELECTRIC - HEAT PUMP"},0))),0),"")</f>
        <v>0</v>
      </c>
      <c r="AI1490" s="81">
        <f>_xlfn.IFNA(IF($D1490=4,IF($J1490="Not Paid by Tenant",0,INDEX('AMI Ref'!$K$9:$N$9,MATCH($J1490,{"Oil","Gas","Electric - Other","ELECTRIC - HEAT PUMP"},0))),0),"")</f>
        <v>0</v>
      </c>
      <c r="AJ1490" s="81">
        <f>_xlfn.IFNA(IF($D1490=5,IF($J1490="Not Paid by Tenant",0,INDEX('AMI Ref'!$K$10:$N$10,MATCH($J1490,{"Oil","Gas","Electric - Other","ELECTRIC - HEAT PUMP"},0))),0),"")</f>
        <v>0</v>
      </c>
      <c r="AK1490" s="128"/>
      <c r="AL1490" s="81" t="str">
        <f>_xlfn.IFNA(IF($D1490=0,IF($K1490="Not Paid by Tenant",0,INDEX('AMI Ref'!$O$5:$R$5,MATCH($K1490,{"Oil","Gas","Electric - Other","Electric ccASHP - split"},0))),0),"")</f>
        <v/>
      </c>
      <c r="AM1490" s="81">
        <f>_xlfn.IFNA(IF($D1490=1,IF($K1490="Not Paid by Tenant",0,INDEX('AMI Ref'!$O$6:$R$6,MATCH($K1490,{"Oil","Gas","Electric - Other","Electric ccASHP - split"},0))),0),"")</f>
        <v>0</v>
      </c>
      <c r="AN1490" s="81">
        <f>_xlfn.IFNA(IF($D1490=2,IF($K1490="Not Paid by Tenant",0,INDEX('AMI Ref'!$O$7:$R$7,MATCH($K1490,{"Oil","Gas","Electric - Other","Electric ccASHP - split"},0))),0),"")</f>
        <v>0</v>
      </c>
      <c r="AO1490" s="81">
        <f>_xlfn.IFNA(IF($D1490=3,IF($K1490="Not Paid by Tenant",0,INDEX('AMI Ref'!$O$8:$R$8,MATCH($K1490,{"Oil","Gas","Electric - Other","Electric ccASHP - split"},0))),0),"")</f>
        <v>0</v>
      </c>
      <c r="AP1490" s="81">
        <f>_xlfn.IFNA(IF($D1490=4,IF($K1490="Not Paid by Tenant",0,INDEX('AMI Ref'!$O$9:$R$9,MATCH($K1490,{"Oil","Gas","Electric - Other","Electric ccASHP - split"},0))),0),"")</f>
        <v>0</v>
      </c>
      <c r="AQ1490" s="81">
        <f>_xlfn.IFNA(IF($D1490=5,IF($K1490="Not Paid by Tenant",0,INDEX('AMI Ref'!$O$10:$R$10,MATCH($K1490,{"Oil","Gas","Electric - Other","Electric ccASHP - split"},0))),0),"")</f>
        <v>0</v>
      </c>
      <c r="AR1490" s="124">
        <f t="shared" si="196"/>
        <v>0</v>
      </c>
      <c r="AS1490" s="123" t="e">
        <f t="shared" si="197"/>
        <v>#N/A</v>
      </c>
    </row>
    <row r="1491" spans="1:45" x14ac:dyDescent="0.2">
      <c r="A1491" s="130">
        <v>1489</v>
      </c>
      <c r="B1491" s="177">
        <f>IF(OR(COUNTIF($B$2:$B1490,Input!$F1507)&lt;1,COUNTIF($O$2:$O1490,Input!$C1507)&lt;1),Input!F1507,0)</f>
        <v>0</v>
      </c>
      <c r="C1491" s="177">
        <f>IF(OR(COUNTIF($B$2:$B1490,Input!$F1507)&lt;1,COUNTIF($O$2:$O1490,Input!$C1507)&lt;1),Input!G1507,0)</f>
        <v>0</v>
      </c>
      <c r="D1491" s="177">
        <f>IF(OR(COUNTIF($B$2:$B1490,Input!$F1507)&lt;1,COUNTIF($O$2:$O1490,Input!$C1507)&lt;1),Input!H1507,0)</f>
        <v>0</v>
      </c>
      <c r="E1491" s="177">
        <f>IF(OR(COUNTIF($B$2:$B1490,Input!$F1507)&lt;1,COUNTIF($O$2:$O1490,Input!$C1507)&lt;1),Input!I1507,0)</f>
        <v>0</v>
      </c>
      <c r="F1491" s="177">
        <f>IF(OR(COUNTIF($B$2:$B1490,Input!$F1507)&lt;1,COUNTIF($O$2:$O1490,Input!$C1507)&lt;1),Input!J1507,0)</f>
        <v>0</v>
      </c>
      <c r="G1491" s="177">
        <f>IF(OR(COUNTIF($B$2:$B1490,Input!$F1507)&lt;1,COUNTIF($O$2:$O1490,Input!$C1507)&lt;1),Input!K1507,0)</f>
        <v>0</v>
      </c>
      <c r="H1491" s="177">
        <f>IF(OR(COUNTIF($B$2:$B1490,Input!$F1507)&lt;1,COUNTIF($O$2:$O1490,Input!$C1507)&lt;1),Input!L1507,0)</f>
        <v>0</v>
      </c>
      <c r="I1491" s="177">
        <f>IF(OR(COUNTIF($B$2:$B1490,Input!$F1507)&lt;1,COUNTIF($O$2:$O1490,Input!$C1507)&lt;1),Input!M1507,0)</f>
        <v>0</v>
      </c>
      <c r="J1491" s="177">
        <f>IF(OR(COUNTIF($B$2:$B1490,Input!$F1507)&lt;1,COUNTIF($O$2:$O1490,Input!$C1507)&lt;1),Input!N1507,0)</f>
        <v>0</v>
      </c>
      <c r="K1491" s="177">
        <f>IF(OR(COUNTIF($B$2:$B1490,Input!$F1507)&lt;1,COUNTIF($O$2:$O1490,Input!$C1507)&lt;1),Input!O1507,0)</f>
        <v>0</v>
      </c>
      <c r="L1491" s="177">
        <f>IF(OR(COUNTIF($B$2:$B1490,Input!$F1507)&lt;1,COUNTIF($O$2:$O1490,Input!$C1507)&lt;1),Input!P1507,0)</f>
        <v>0</v>
      </c>
      <c r="M1491" s="129" t="str">
        <f t="shared" si="192"/>
        <v/>
      </c>
      <c r="N1491" s="161">
        <f t="shared" si="198"/>
        <v>0</v>
      </c>
      <c r="O1491" s="168">
        <f>Input!C1507</f>
        <v>0</v>
      </c>
      <c r="P1491" s="168"/>
      <c r="R1491" s="131">
        <f t="shared" si="199"/>
        <v>0</v>
      </c>
      <c r="S1491" s="133" t="str">
        <f t="shared" si="193"/>
        <v xml:space="preserve"> </v>
      </c>
      <c r="T1491" s="133"/>
      <c r="U1491" s="132" t="str">
        <f>_xlfn.IFNA(IF($D1491=0,LOOKUP($F1491,{0.1,0.2,0.3,0.4,0.5,0.6,0.7,0.8,0.9,1},{22,34,46,58,70,82,94,106,118,130}),""),"")</f>
        <v/>
      </c>
      <c r="V1491" s="132" t="str">
        <f>_xlfn.IFNA(IF($D1491=1,LOOKUP($F1491,{0.1,0.2,0.3,0.4,0.5,0.6,0.7,0.8,0.9,1},{23,35,47,59,71,83,95,107,119,131}),""),"")</f>
        <v/>
      </c>
      <c r="W1491" s="132" t="str">
        <f>_xlfn.IFNA(IF($D1491=2,LOOKUP($F1491,{0.1,0.2,0.3,0.4,0.5,0.6,0.7,0.8,0.9,1},{24,36,48,60,72,84,96,108,120,132}),""),"")</f>
        <v/>
      </c>
      <c r="X1491" s="132" t="str">
        <f>_xlfn.IFNA(IF($D1491=3,LOOKUP($F1491,{0.1,0.2,0.3,0.4,0.5,0.6,0.7,0.8,0.9,1},{25,37,49,61,73,85,97,109,121,133}),""),"")</f>
        <v/>
      </c>
      <c r="Y1491" s="132" t="str">
        <f>_xlfn.IFNA(IF($D1491=4,LOOKUP($F1491,{0.1,0.2,0.3,0.4,0.5,0.6,0.7,0.8,0.9,1},{26,38,50,62,74,86,98,110,122,134}),""),"")</f>
        <v/>
      </c>
      <c r="Z1491" s="132" t="str">
        <f>_xlfn.IFNA(IF($D1491=5,LOOKUP($F1491,{0.1,0.2,0.3,0.4,0.5,0.6,0.7,0.8,0.9,1},{27,39,51,63,75,87,99,111,123,135}),""),"")</f>
        <v/>
      </c>
      <c r="AA1491" s="132">
        <f t="shared" si="194"/>
        <v>0</v>
      </c>
      <c r="AB1491" s="132" t="str">
        <f t="shared" si="195"/>
        <v>00</v>
      </c>
      <c r="AC1491" s="82" t="e">
        <f>VLOOKUP(AB1491,'AMI Ref'!T:U,2,FALSE)</f>
        <v>#N/A</v>
      </c>
      <c r="AD1491" s="124"/>
      <c r="AE1491" s="81" t="str">
        <f>_xlfn.IFNA(IF($D1491=0,IF($J1491="Not Paid by Tenant",0,INDEX('AMI Ref'!$K$5:$N$5,MATCH($J1491,{"Oil","Gas","Electric - Other","ELECTRIC - HEAT PUMP"},0))),0),"")</f>
        <v/>
      </c>
      <c r="AF1491" s="81">
        <f>_xlfn.IFNA(IF($D1491=1,IF($J1491="Not Paid by Tenant",0,INDEX('AMI Ref'!$K$6:$N$6,MATCH($J1491,{"Oil","Gas","Electric - Other","ELECTRIC - HEAT PUMP"},0))),0),"")</f>
        <v>0</v>
      </c>
      <c r="AG1491" s="81">
        <f>_xlfn.IFNA(IF($D1491=2,IF($J1491="Not Paid by Tenant",0,INDEX('AMI Ref'!$K$7:$N$7,MATCH($J1491,{"Oil","Gas","Electric - Other","ELECTRIC - HEAT PUMP"},0))),0),"")</f>
        <v>0</v>
      </c>
      <c r="AH1491" s="81">
        <f>_xlfn.IFNA(IF($D1491=3,IF($J1491="Not Paid by Tenant",0,INDEX('AMI Ref'!$K$8:$N$8,MATCH($J1491,{"Oil","Gas","Electric - Other","ELECTRIC - HEAT PUMP"},0))),0),"")</f>
        <v>0</v>
      </c>
      <c r="AI1491" s="81">
        <f>_xlfn.IFNA(IF($D1491=4,IF($J1491="Not Paid by Tenant",0,INDEX('AMI Ref'!$K$9:$N$9,MATCH($J1491,{"Oil","Gas","Electric - Other","ELECTRIC - HEAT PUMP"},0))),0),"")</f>
        <v>0</v>
      </c>
      <c r="AJ1491" s="81">
        <f>_xlfn.IFNA(IF($D1491=5,IF($J1491="Not Paid by Tenant",0,INDEX('AMI Ref'!$K$10:$N$10,MATCH($J1491,{"Oil","Gas","Electric - Other","ELECTRIC - HEAT PUMP"},0))),0),"")</f>
        <v>0</v>
      </c>
      <c r="AK1491" s="128"/>
      <c r="AL1491" s="81" t="str">
        <f>_xlfn.IFNA(IF($D1491=0,IF($K1491="Not Paid by Tenant",0,INDEX('AMI Ref'!$O$5:$R$5,MATCH($K1491,{"Oil","Gas","Electric - Other","Electric ccASHP - split"},0))),0),"")</f>
        <v/>
      </c>
      <c r="AM1491" s="81">
        <f>_xlfn.IFNA(IF($D1491=1,IF($K1491="Not Paid by Tenant",0,INDEX('AMI Ref'!$O$6:$R$6,MATCH($K1491,{"Oil","Gas","Electric - Other","Electric ccASHP - split"},0))),0),"")</f>
        <v>0</v>
      </c>
      <c r="AN1491" s="81">
        <f>_xlfn.IFNA(IF($D1491=2,IF($K1491="Not Paid by Tenant",0,INDEX('AMI Ref'!$O$7:$R$7,MATCH($K1491,{"Oil","Gas","Electric - Other","Electric ccASHP - split"},0))),0),"")</f>
        <v>0</v>
      </c>
      <c r="AO1491" s="81">
        <f>_xlfn.IFNA(IF($D1491=3,IF($K1491="Not Paid by Tenant",0,INDEX('AMI Ref'!$O$8:$R$8,MATCH($K1491,{"Oil","Gas","Electric - Other","Electric ccASHP - split"},0))),0),"")</f>
        <v>0</v>
      </c>
      <c r="AP1491" s="81">
        <f>_xlfn.IFNA(IF($D1491=4,IF($K1491="Not Paid by Tenant",0,INDEX('AMI Ref'!$O$9:$R$9,MATCH($K1491,{"Oil","Gas","Electric - Other","Electric ccASHP - split"},0))),0),"")</f>
        <v>0</v>
      </c>
      <c r="AQ1491" s="81">
        <f>_xlfn.IFNA(IF($D1491=5,IF($K1491="Not Paid by Tenant",0,INDEX('AMI Ref'!$O$10:$R$10,MATCH($K1491,{"Oil","Gas","Electric - Other","Electric ccASHP - split"},0))),0),"")</f>
        <v>0</v>
      </c>
      <c r="AR1491" s="124">
        <f t="shared" si="196"/>
        <v>0</v>
      </c>
      <c r="AS1491" s="123" t="e">
        <f t="shared" si="197"/>
        <v>#N/A</v>
      </c>
    </row>
    <row r="1492" spans="1:45" x14ac:dyDescent="0.2">
      <c r="A1492" s="130">
        <v>1490</v>
      </c>
      <c r="B1492" s="177">
        <f>IF(OR(COUNTIF($B$2:$B1491,Input!$F1508)&lt;1,COUNTIF($O$2:$O1491,Input!$C1508)&lt;1),Input!F1508,0)</f>
        <v>0</v>
      </c>
      <c r="C1492" s="177">
        <f>IF(OR(COUNTIF($B$2:$B1491,Input!$F1508)&lt;1,COUNTIF($O$2:$O1491,Input!$C1508)&lt;1),Input!G1508,0)</f>
        <v>0</v>
      </c>
      <c r="D1492" s="177">
        <f>IF(OR(COUNTIF($B$2:$B1491,Input!$F1508)&lt;1,COUNTIF($O$2:$O1491,Input!$C1508)&lt;1),Input!H1508,0)</f>
        <v>0</v>
      </c>
      <c r="E1492" s="177">
        <f>IF(OR(COUNTIF($B$2:$B1491,Input!$F1508)&lt;1,COUNTIF($O$2:$O1491,Input!$C1508)&lt;1),Input!I1508,0)</f>
        <v>0</v>
      </c>
      <c r="F1492" s="177">
        <f>IF(OR(COUNTIF($B$2:$B1491,Input!$F1508)&lt;1,COUNTIF($O$2:$O1491,Input!$C1508)&lt;1),Input!J1508,0)</f>
        <v>0</v>
      </c>
      <c r="G1492" s="177">
        <f>IF(OR(COUNTIF($B$2:$B1491,Input!$F1508)&lt;1,COUNTIF($O$2:$O1491,Input!$C1508)&lt;1),Input!K1508,0)</f>
        <v>0</v>
      </c>
      <c r="H1492" s="177">
        <f>IF(OR(COUNTIF($B$2:$B1491,Input!$F1508)&lt;1,COUNTIF($O$2:$O1491,Input!$C1508)&lt;1),Input!L1508,0)</f>
        <v>0</v>
      </c>
      <c r="I1492" s="177">
        <f>IF(OR(COUNTIF($B$2:$B1491,Input!$F1508)&lt;1,COUNTIF($O$2:$O1491,Input!$C1508)&lt;1),Input!M1508,0)</f>
        <v>0</v>
      </c>
      <c r="J1492" s="177">
        <f>IF(OR(COUNTIF($B$2:$B1491,Input!$F1508)&lt;1,COUNTIF($O$2:$O1491,Input!$C1508)&lt;1),Input!N1508,0)</f>
        <v>0</v>
      </c>
      <c r="K1492" s="177">
        <f>IF(OR(COUNTIF($B$2:$B1491,Input!$F1508)&lt;1,COUNTIF($O$2:$O1491,Input!$C1508)&lt;1),Input!O1508,0)</f>
        <v>0</v>
      </c>
      <c r="L1492" s="177">
        <f>IF(OR(COUNTIF($B$2:$B1491,Input!$F1508)&lt;1,COUNTIF($O$2:$O1491,Input!$C1508)&lt;1),Input!P1508,0)</f>
        <v>0</v>
      </c>
      <c r="M1492" s="129" t="str">
        <f t="shared" si="192"/>
        <v/>
      </c>
      <c r="N1492" s="161">
        <f t="shared" si="198"/>
        <v>0</v>
      </c>
      <c r="O1492" s="168">
        <f>Input!C1508</f>
        <v>0</v>
      </c>
      <c r="P1492" s="168"/>
      <c r="R1492" s="131">
        <f t="shared" si="199"/>
        <v>0</v>
      </c>
      <c r="S1492" s="133" t="str">
        <f t="shared" si="193"/>
        <v xml:space="preserve"> </v>
      </c>
      <c r="T1492" s="133"/>
      <c r="U1492" s="132" t="str">
        <f>_xlfn.IFNA(IF($D1492=0,LOOKUP($F1492,{0.1,0.2,0.3,0.4,0.5,0.6,0.7,0.8,0.9,1},{22,34,46,58,70,82,94,106,118,130}),""),"")</f>
        <v/>
      </c>
      <c r="V1492" s="132" t="str">
        <f>_xlfn.IFNA(IF($D1492=1,LOOKUP($F1492,{0.1,0.2,0.3,0.4,0.5,0.6,0.7,0.8,0.9,1},{23,35,47,59,71,83,95,107,119,131}),""),"")</f>
        <v/>
      </c>
      <c r="W1492" s="132" t="str">
        <f>_xlfn.IFNA(IF($D1492=2,LOOKUP($F1492,{0.1,0.2,0.3,0.4,0.5,0.6,0.7,0.8,0.9,1},{24,36,48,60,72,84,96,108,120,132}),""),"")</f>
        <v/>
      </c>
      <c r="X1492" s="132" t="str">
        <f>_xlfn.IFNA(IF($D1492=3,LOOKUP($F1492,{0.1,0.2,0.3,0.4,0.5,0.6,0.7,0.8,0.9,1},{25,37,49,61,73,85,97,109,121,133}),""),"")</f>
        <v/>
      </c>
      <c r="Y1492" s="132" t="str">
        <f>_xlfn.IFNA(IF($D1492=4,LOOKUP($F1492,{0.1,0.2,0.3,0.4,0.5,0.6,0.7,0.8,0.9,1},{26,38,50,62,74,86,98,110,122,134}),""),"")</f>
        <v/>
      </c>
      <c r="Z1492" s="132" t="str">
        <f>_xlfn.IFNA(IF($D1492=5,LOOKUP($F1492,{0.1,0.2,0.3,0.4,0.5,0.6,0.7,0.8,0.9,1},{27,39,51,63,75,87,99,111,123,135}),""),"")</f>
        <v/>
      </c>
      <c r="AA1492" s="132">
        <f t="shared" si="194"/>
        <v>0</v>
      </c>
      <c r="AB1492" s="132" t="str">
        <f t="shared" si="195"/>
        <v>00</v>
      </c>
      <c r="AC1492" s="82" t="e">
        <f>VLOOKUP(AB1492,'AMI Ref'!T:U,2,FALSE)</f>
        <v>#N/A</v>
      </c>
      <c r="AD1492" s="124"/>
      <c r="AE1492" s="81" t="str">
        <f>_xlfn.IFNA(IF($D1492=0,IF($J1492="Not Paid by Tenant",0,INDEX('AMI Ref'!$K$5:$N$5,MATCH($J1492,{"Oil","Gas","Electric - Other","ELECTRIC - HEAT PUMP"},0))),0),"")</f>
        <v/>
      </c>
      <c r="AF1492" s="81">
        <f>_xlfn.IFNA(IF($D1492=1,IF($J1492="Not Paid by Tenant",0,INDEX('AMI Ref'!$K$6:$N$6,MATCH($J1492,{"Oil","Gas","Electric - Other","ELECTRIC - HEAT PUMP"},0))),0),"")</f>
        <v>0</v>
      </c>
      <c r="AG1492" s="81">
        <f>_xlfn.IFNA(IF($D1492=2,IF($J1492="Not Paid by Tenant",0,INDEX('AMI Ref'!$K$7:$N$7,MATCH($J1492,{"Oil","Gas","Electric - Other","ELECTRIC - HEAT PUMP"},0))),0),"")</f>
        <v>0</v>
      </c>
      <c r="AH1492" s="81">
        <f>_xlfn.IFNA(IF($D1492=3,IF($J1492="Not Paid by Tenant",0,INDEX('AMI Ref'!$K$8:$N$8,MATCH($J1492,{"Oil","Gas","Electric - Other","ELECTRIC - HEAT PUMP"},0))),0),"")</f>
        <v>0</v>
      </c>
      <c r="AI1492" s="81">
        <f>_xlfn.IFNA(IF($D1492=4,IF($J1492="Not Paid by Tenant",0,INDEX('AMI Ref'!$K$9:$N$9,MATCH($J1492,{"Oil","Gas","Electric - Other","ELECTRIC - HEAT PUMP"},0))),0),"")</f>
        <v>0</v>
      </c>
      <c r="AJ1492" s="81">
        <f>_xlfn.IFNA(IF($D1492=5,IF($J1492="Not Paid by Tenant",0,INDEX('AMI Ref'!$K$10:$N$10,MATCH($J1492,{"Oil","Gas","Electric - Other","ELECTRIC - HEAT PUMP"},0))),0),"")</f>
        <v>0</v>
      </c>
      <c r="AK1492" s="128"/>
      <c r="AL1492" s="81" t="str">
        <f>_xlfn.IFNA(IF($D1492=0,IF($K1492="Not Paid by Tenant",0,INDEX('AMI Ref'!$O$5:$R$5,MATCH($K1492,{"Oil","Gas","Electric - Other","Electric ccASHP - split"},0))),0),"")</f>
        <v/>
      </c>
      <c r="AM1492" s="81">
        <f>_xlfn.IFNA(IF($D1492=1,IF($K1492="Not Paid by Tenant",0,INDEX('AMI Ref'!$O$6:$R$6,MATCH($K1492,{"Oil","Gas","Electric - Other","Electric ccASHP - split"},0))),0),"")</f>
        <v>0</v>
      </c>
      <c r="AN1492" s="81">
        <f>_xlfn.IFNA(IF($D1492=2,IF($K1492="Not Paid by Tenant",0,INDEX('AMI Ref'!$O$7:$R$7,MATCH($K1492,{"Oil","Gas","Electric - Other","Electric ccASHP - split"},0))),0),"")</f>
        <v>0</v>
      </c>
      <c r="AO1492" s="81">
        <f>_xlfn.IFNA(IF($D1492=3,IF($K1492="Not Paid by Tenant",0,INDEX('AMI Ref'!$O$8:$R$8,MATCH($K1492,{"Oil","Gas","Electric - Other","Electric ccASHP - split"},0))),0),"")</f>
        <v>0</v>
      </c>
      <c r="AP1492" s="81">
        <f>_xlfn.IFNA(IF($D1492=4,IF($K1492="Not Paid by Tenant",0,INDEX('AMI Ref'!$O$9:$R$9,MATCH($K1492,{"Oil","Gas","Electric - Other","Electric ccASHP - split"},0))),0),"")</f>
        <v>0</v>
      </c>
      <c r="AQ1492" s="81">
        <f>_xlfn.IFNA(IF($D1492=5,IF($K1492="Not Paid by Tenant",0,INDEX('AMI Ref'!$O$10:$R$10,MATCH($K1492,{"Oil","Gas","Electric - Other","Electric ccASHP - split"},0))),0),"")</f>
        <v>0</v>
      </c>
      <c r="AR1492" s="124">
        <f t="shared" si="196"/>
        <v>0</v>
      </c>
      <c r="AS1492" s="123" t="e">
        <f t="shared" si="197"/>
        <v>#N/A</v>
      </c>
    </row>
    <row r="1493" spans="1:45" x14ac:dyDescent="0.2">
      <c r="A1493" s="130">
        <v>1491</v>
      </c>
      <c r="B1493" s="177">
        <f>IF(OR(COUNTIF($B$2:$B1492,Input!$F1509)&lt;1,COUNTIF($O$2:$O1492,Input!$C1509)&lt;1),Input!F1509,0)</f>
        <v>0</v>
      </c>
      <c r="C1493" s="177">
        <f>IF(OR(COUNTIF($B$2:$B1492,Input!$F1509)&lt;1,COUNTIF($O$2:$O1492,Input!$C1509)&lt;1),Input!G1509,0)</f>
        <v>0</v>
      </c>
      <c r="D1493" s="177">
        <f>IF(OR(COUNTIF($B$2:$B1492,Input!$F1509)&lt;1,COUNTIF($O$2:$O1492,Input!$C1509)&lt;1),Input!H1509,0)</f>
        <v>0</v>
      </c>
      <c r="E1493" s="177">
        <f>IF(OR(COUNTIF($B$2:$B1492,Input!$F1509)&lt;1,COUNTIF($O$2:$O1492,Input!$C1509)&lt;1),Input!I1509,0)</f>
        <v>0</v>
      </c>
      <c r="F1493" s="177">
        <f>IF(OR(COUNTIF($B$2:$B1492,Input!$F1509)&lt;1,COUNTIF($O$2:$O1492,Input!$C1509)&lt;1),Input!J1509,0)</f>
        <v>0</v>
      </c>
      <c r="G1493" s="177">
        <f>IF(OR(COUNTIF($B$2:$B1492,Input!$F1509)&lt;1,COUNTIF($O$2:$O1492,Input!$C1509)&lt;1),Input!K1509,0)</f>
        <v>0</v>
      </c>
      <c r="H1493" s="177">
        <f>IF(OR(COUNTIF($B$2:$B1492,Input!$F1509)&lt;1,COUNTIF($O$2:$O1492,Input!$C1509)&lt;1),Input!L1509,0)</f>
        <v>0</v>
      </c>
      <c r="I1493" s="177">
        <f>IF(OR(COUNTIF($B$2:$B1492,Input!$F1509)&lt;1,COUNTIF($O$2:$O1492,Input!$C1509)&lt;1),Input!M1509,0)</f>
        <v>0</v>
      </c>
      <c r="J1493" s="177">
        <f>IF(OR(COUNTIF($B$2:$B1492,Input!$F1509)&lt;1,COUNTIF($O$2:$O1492,Input!$C1509)&lt;1),Input!N1509,0)</f>
        <v>0</v>
      </c>
      <c r="K1493" s="177">
        <f>IF(OR(COUNTIF($B$2:$B1492,Input!$F1509)&lt;1,COUNTIF($O$2:$O1492,Input!$C1509)&lt;1),Input!O1509,0)</f>
        <v>0</v>
      </c>
      <c r="L1493" s="177">
        <f>IF(OR(COUNTIF($B$2:$B1492,Input!$F1509)&lt;1,COUNTIF($O$2:$O1492,Input!$C1509)&lt;1),Input!P1509,0)</f>
        <v>0</v>
      </c>
      <c r="M1493" s="129" t="str">
        <f t="shared" si="192"/>
        <v/>
      </c>
      <c r="N1493" s="161">
        <f t="shared" si="198"/>
        <v>0</v>
      </c>
      <c r="O1493" s="168">
        <f>Input!C1509</f>
        <v>0</v>
      </c>
      <c r="P1493" s="168"/>
      <c r="R1493" s="131">
        <f t="shared" si="199"/>
        <v>0</v>
      </c>
      <c r="S1493" s="133" t="str">
        <f t="shared" si="193"/>
        <v xml:space="preserve"> </v>
      </c>
      <c r="T1493" s="133"/>
      <c r="U1493" s="132" t="str">
        <f>_xlfn.IFNA(IF($D1493=0,LOOKUP($F1493,{0.1,0.2,0.3,0.4,0.5,0.6,0.7,0.8,0.9,1},{22,34,46,58,70,82,94,106,118,130}),""),"")</f>
        <v/>
      </c>
      <c r="V1493" s="132" t="str">
        <f>_xlfn.IFNA(IF($D1493=1,LOOKUP($F1493,{0.1,0.2,0.3,0.4,0.5,0.6,0.7,0.8,0.9,1},{23,35,47,59,71,83,95,107,119,131}),""),"")</f>
        <v/>
      </c>
      <c r="W1493" s="132" t="str">
        <f>_xlfn.IFNA(IF($D1493=2,LOOKUP($F1493,{0.1,0.2,0.3,0.4,0.5,0.6,0.7,0.8,0.9,1},{24,36,48,60,72,84,96,108,120,132}),""),"")</f>
        <v/>
      </c>
      <c r="X1493" s="132" t="str">
        <f>_xlfn.IFNA(IF($D1493=3,LOOKUP($F1493,{0.1,0.2,0.3,0.4,0.5,0.6,0.7,0.8,0.9,1},{25,37,49,61,73,85,97,109,121,133}),""),"")</f>
        <v/>
      </c>
      <c r="Y1493" s="132" t="str">
        <f>_xlfn.IFNA(IF($D1493=4,LOOKUP($F1493,{0.1,0.2,0.3,0.4,0.5,0.6,0.7,0.8,0.9,1},{26,38,50,62,74,86,98,110,122,134}),""),"")</f>
        <v/>
      </c>
      <c r="Z1493" s="132" t="str">
        <f>_xlfn.IFNA(IF($D1493=5,LOOKUP($F1493,{0.1,0.2,0.3,0.4,0.5,0.6,0.7,0.8,0.9,1},{27,39,51,63,75,87,99,111,123,135}),""),"")</f>
        <v/>
      </c>
      <c r="AA1493" s="132">
        <f t="shared" si="194"/>
        <v>0</v>
      </c>
      <c r="AB1493" s="132" t="str">
        <f t="shared" si="195"/>
        <v>00</v>
      </c>
      <c r="AC1493" s="82" t="e">
        <f>VLOOKUP(AB1493,'AMI Ref'!T:U,2,FALSE)</f>
        <v>#N/A</v>
      </c>
      <c r="AD1493" s="124"/>
      <c r="AE1493" s="81" t="str">
        <f>_xlfn.IFNA(IF($D1493=0,IF($J1493="Not Paid by Tenant",0,INDEX('AMI Ref'!$K$5:$N$5,MATCH($J1493,{"Oil","Gas","Electric - Other","ELECTRIC - HEAT PUMP"},0))),0),"")</f>
        <v/>
      </c>
      <c r="AF1493" s="81">
        <f>_xlfn.IFNA(IF($D1493=1,IF($J1493="Not Paid by Tenant",0,INDEX('AMI Ref'!$K$6:$N$6,MATCH($J1493,{"Oil","Gas","Electric - Other","ELECTRIC - HEAT PUMP"},0))),0),"")</f>
        <v>0</v>
      </c>
      <c r="AG1493" s="81">
        <f>_xlfn.IFNA(IF($D1493=2,IF($J1493="Not Paid by Tenant",0,INDEX('AMI Ref'!$K$7:$N$7,MATCH($J1493,{"Oil","Gas","Electric - Other","ELECTRIC - HEAT PUMP"},0))),0),"")</f>
        <v>0</v>
      </c>
      <c r="AH1493" s="81">
        <f>_xlfn.IFNA(IF($D1493=3,IF($J1493="Not Paid by Tenant",0,INDEX('AMI Ref'!$K$8:$N$8,MATCH($J1493,{"Oil","Gas","Electric - Other","ELECTRIC - HEAT PUMP"},0))),0),"")</f>
        <v>0</v>
      </c>
      <c r="AI1493" s="81">
        <f>_xlfn.IFNA(IF($D1493=4,IF($J1493="Not Paid by Tenant",0,INDEX('AMI Ref'!$K$9:$N$9,MATCH($J1493,{"Oil","Gas","Electric - Other","ELECTRIC - HEAT PUMP"},0))),0),"")</f>
        <v>0</v>
      </c>
      <c r="AJ1493" s="81">
        <f>_xlfn.IFNA(IF($D1493=5,IF($J1493="Not Paid by Tenant",0,INDEX('AMI Ref'!$K$10:$N$10,MATCH($J1493,{"Oil","Gas","Electric - Other","ELECTRIC - HEAT PUMP"},0))),0),"")</f>
        <v>0</v>
      </c>
      <c r="AK1493" s="128"/>
      <c r="AL1493" s="81" t="str">
        <f>_xlfn.IFNA(IF($D1493=0,IF($K1493="Not Paid by Tenant",0,INDEX('AMI Ref'!$O$5:$R$5,MATCH($K1493,{"Oil","Gas","Electric - Other","Electric ccASHP - split"},0))),0),"")</f>
        <v/>
      </c>
      <c r="AM1493" s="81">
        <f>_xlfn.IFNA(IF($D1493=1,IF($K1493="Not Paid by Tenant",0,INDEX('AMI Ref'!$O$6:$R$6,MATCH($K1493,{"Oil","Gas","Electric - Other","Electric ccASHP - split"},0))),0),"")</f>
        <v>0</v>
      </c>
      <c r="AN1493" s="81">
        <f>_xlfn.IFNA(IF($D1493=2,IF($K1493="Not Paid by Tenant",0,INDEX('AMI Ref'!$O$7:$R$7,MATCH($K1493,{"Oil","Gas","Electric - Other","Electric ccASHP - split"},0))),0),"")</f>
        <v>0</v>
      </c>
      <c r="AO1493" s="81">
        <f>_xlfn.IFNA(IF($D1493=3,IF($K1493="Not Paid by Tenant",0,INDEX('AMI Ref'!$O$8:$R$8,MATCH($K1493,{"Oil","Gas","Electric - Other","Electric ccASHP - split"},0))),0),"")</f>
        <v>0</v>
      </c>
      <c r="AP1493" s="81">
        <f>_xlfn.IFNA(IF($D1493=4,IF($K1493="Not Paid by Tenant",0,INDEX('AMI Ref'!$O$9:$R$9,MATCH($K1493,{"Oil","Gas","Electric - Other","Electric ccASHP - split"},0))),0),"")</f>
        <v>0</v>
      </c>
      <c r="AQ1493" s="81">
        <f>_xlfn.IFNA(IF($D1493=5,IF($K1493="Not Paid by Tenant",0,INDEX('AMI Ref'!$O$10:$R$10,MATCH($K1493,{"Oil","Gas","Electric - Other","Electric ccASHP - split"},0))),0),"")</f>
        <v>0</v>
      </c>
      <c r="AR1493" s="124">
        <f t="shared" si="196"/>
        <v>0</v>
      </c>
      <c r="AS1493" s="123" t="e">
        <f t="shared" si="197"/>
        <v>#N/A</v>
      </c>
    </row>
    <row r="1494" spans="1:45" x14ac:dyDescent="0.2">
      <c r="A1494" s="130">
        <v>1492</v>
      </c>
      <c r="B1494" s="177">
        <f>IF(OR(COUNTIF($B$2:$B1493,Input!$F1510)&lt;1,COUNTIF($O$2:$O1493,Input!$C1510)&lt;1),Input!F1510,0)</f>
        <v>0</v>
      </c>
      <c r="C1494" s="177">
        <f>IF(OR(COUNTIF($B$2:$B1493,Input!$F1510)&lt;1,COUNTIF($O$2:$O1493,Input!$C1510)&lt;1),Input!G1510,0)</f>
        <v>0</v>
      </c>
      <c r="D1494" s="177">
        <f>IF(OR(COUNTIF($B$2:$B1493,Input!$F1510)&lt;1,COUNTIF($O$2:$O1493,Input!$C1510)&lt;1),Input!H1510,0)</f>
        <v>0</v>
      </c>
      <c r="E1494" s="177">
        <f>IF(OR(COUNTIF($B$2:$B1493,Input!$F1510)&lt;1,COUNTIF($O$2:$O1493,Input!$C1510)&lt;1),Input!I1510,0)</f>
        <v>0</v>
      </c>
      <c r="F1494" s="177">
        <f>IF(OR(COUNTIF($B$2:$B1493,Input!$F1510)&lt;1,COUNTIF($O$2:$O1493,Input!$C1510)&lt;1),Input!J1510,0)</f>
        <v>0</v>
      </c>
      <c r="G1494" s="177">
        <f>IF(OR(COUNTIF($B$2:$B1493,Input!$F1510)&lt;1,COUNTIF($O$2:$O1493,Input!$C1510)&lt;1),Input!K1510,0)</f>
        <v>0</v>
      </c>
      <c r="H1494" s="177">
        <f>IF(OR(COUNTIF($B$2:$B1493,Input!$F1510)&lt;1,COUNTIF($O$2:$O1493,Input!$C1510)&lt;1),Input!L1510,0)</f>
        <v>0</v>
      </c>
      <c r="I1494" s="177">
        <f>IF(OR(COUNTIF($B$2:$B1493,Input!$F1510)&lt;1,COUNTIF($O$2:$O1493,Input!$C1510)&lt;1),Input!M1510,0)</f>
        <v>0</v>
      </c>
      <c r="J1494" s="177">
        <f>IF(OR(COUNTIF($B$2:$B1493,Input!$F1510)&lt;1,COUNTIF($O$2:$O1493,Input!$C1510)&lt;1),Input!N1510,0)</f>
        <v>0</v>
      </c>
      <c r="K1494" s="177">
        <f>IF(OR(COUNTIF($B$2:$B1493,Input!$F1510)&lt;1,COUNTIF($O$2:$O1493,Input!$C1510)&lt;1),Input!O1510,0)</f>
        <v>0</v>
      </c>
      <c r="L1494" s="177">
        <f>IF(OR(COUNTIF($B$2:$B1493,Input!$F1510)&lt;1,COUNTIF($O$2:$O1493,Input!$C1510)&lt;1),Input!P1510,0)</f>
        <v>0</v>
      </c>
      <c r="M1494" s="129" t="str">
        <f t="shared" si="192"/>
        <v/>
      </c>
      <c r="N1494" s="161">
        <f t="shared" si="198"/>
        <v>0</v>
      </c>
      <c r="O1494" s="168">
        <f>Input!C1510</f>
        <v>0</v>
      </c>
      <c r="P1494" s="168"/>
      <c r="R1494" s="131">
        <f t="shared" si="199"/>
        <v>0</v>
      </c>
      <c r="S1494" s="133" t="str">
        <f t="shared" si="193"/>
        <v xml:space="preserve"> </v>
      </c>
      <c r="T1494" s="133"/>
      <c r="U1494" s="132" t="str">
        <f>_xlfn.IFNA(IF($D1494=0,LOOKUP($F1494,{0.1,0.2,0.3,0.4,0.5,0.6,0.7,0.8,0.9,1},{22,34,46,58,70,82,94,106,118,130}),""),"")</f>
        <v/>
      </c>
      <c r="V1494" s="132" t="str">
        <f>_xlfn.IFNA(IF($D1494=1,LOOKUP($F1494,{0.1,0.2,0.3,0.4,0.5,0.6,0.7,0.8,0.9,1},{23,35,47,59,71,83,95,107,119,131}),""),"")</f>
        <v/>
      </c>
      <c r="W1494" s="132" t="str">
        <f>_xlfn.IFNA(IF($D1494=2,LOOKUP($F1494,{0.1,0.2,0.3,0.4,0.5,0.6,0.7,0.8,0.9,1},{24,36,48,60,72,84,96,108,120,132}),""),"")</f>
        <v/>
      </c>
      <c r="X1494" s="132" t="str">
        <f>_xlfn.IFNA(IF($D1494=3,LOOKUP($F1494,{0.1,0.2,0.3,0.4,0.5,0.6,0.7,0.8,0.9,1},{25,37,49,61,73,85,97,109,121,133}),""),"")</f>
        <v/>
      </c>
      <c r="Y1494" s="132" t="str">
        <f>_xlfn.IFNA(IF($D1494=4,LOOKUP($F1494,{0.1,0.2,0.3,0.4,0.5,0.6,0.7,0.8,0.9,1},{26,38,50,62,74,86,98,110,122,134}),""),"")</f>
        <v/>
      </c>
      <c r="Z1494" s="132" t="str">
        <f>_xlfn.IFNA(IF($D1494=5,LOOKUP($F1494,{0.1,0.2,0.3,0.4,0.5,0.6,0.7,0.8,0.9,1},{27,39,51,63,75,87,99,111,123,135}),""),"")</f>
        <v/>
      </c>
      <c r="AA1494" s="132">
        <f t="shared" si="194"/>
        <v>0</v>
      </c>
      <c r="AB1494" s="132" t="str">
        <f t="shared" si="195"/>
        <v>00</v>
      </c>
      <c r="AC1494" s="82" t="e">
        <f>VLOOKUP(AB1494,'AMI Ref'!T:U,2,FALSE)</f>
        <v>#N/A</v>
      </c>
      <c r="AD1494" s="124"/>
      <c r="AE1494" s="81" t="str">
        <f>_xlfn.IFNA(IF($D1494=0,IF($J1494="Not Paid by Tenant",0,INDEX('AMI Ref'!$K$5:$N$5,MATCH($J1494,{"Oil","Gas","Electric - Other","ELECTRIC - HEAT PUMP"},0))),0),"")</f>
        <v/>
      </c>
      <c r="AF1494" s="81">
        <f>_xlfn.IFNA(IF($D1494=1,IF($J1494="Not Paid by Tenant",0,INDEX('AMI Ref'!$K$6:$N$6,MATCH($J1494,{"Oil","Gas","Electric - Other","ELECTRIC - HEAT PUMP"},0))),0),"")</f>
        <v>0</v>
      </c>
      <c r="AG1494" s="81">
        <f>_xlfn.IFNA(IF($D1494=2,IF($J1494="Not Paid by Tenant",0,INDEX('AMI Ref'!$K$7:$N$7,MATCH($J1494,{"Oil","Gas","Electric - Other","ELECTRIC - HEAT PUMP"},0))),0),"")</f>
        <v>0</v>
      </c>
      <c r="AH1494" s="81">
        <f>_xlfn.IFNA(IF($D1494=3,IF($J1494="Not Paid by Tenant",0,INDEX('AMI Ref'!$K$8:$N$8,MATCH($J1494,{"Oil","Gas","Electric - Other","ELECTRIC - HEAT PUMP"},0))),0),"")</f>
        <v>0</v>
      </c>
      <c r="AI1494" s="81">
        <f>_xlfn.IFNA(IF($D1494=4,IF($J1494="Not Paid by Tenant",0,INDEX('AMI Ref'!$K$9:$N$9,MATCH($J1494,{"Oil","Gas","Electric - Other","ELECTRIC - HEAT PUMP"},0))),0),"")</f>
        <v>0</v>
      </c>
      <c r="AJ1494" s="81">
        <f>_xlfn.IFNA(IF($D1494=5,IF($J1494="Not Paid by Tenant",0,INDEX('AMI Ref'!$K$10:$N$10,MATCH($J1494,{"Oil","Gas","Electric - Other","ELECTRIC - HEAT PUMP"},0))),0),"")</f>
        <v>0</v>
      </c>
      <c r="AK1494" s="128"/>
      <c r="AL1494" s="81" t="str">
        <f>_xlfn.IFNA(IF($D1494=0,IF($K1494="Not Paid by Tenant",0,INDEX('AMI Ref'!$O$5:$R$5,MATCH($K1494,{"Oil","Gas","Electric - Other","Electric ccASHP - split"},0))),0),"")</f>
        <v/>
      </c>
      <c r="AM1494" s="81">
        <f>_xlfn.IFNA(IF($D1494=1,IF($K1494="Not Paid by Tenant",0,INDEX('AMI Ref'!$O$6:$R$6,MATCH($K1494,{"Oil","Gas","Electric - Other","Electric ccASHP - split"},0))),0),"")</f>
        <v>0</v>
      </c>
      <c r="AN1494" s="81">
        <f>_xlfn.IFNA(IF($D1494=2,IF($K1494="Not Paid by Tenant",0,INDEX('AMI Ref'!$O$7:$R$7,MATCH($K1494,{"Oil","Gas","Electric - Other","Electric ccASHP - split"},0))),0),"")</f>
        <v>0</v>
      </c>
      <c r="AO1494" s="81">
        <f>_xlfn.IFNA(IF($D1494=3,IF($K1494="Not Paid by Tenant",0,INDEX('AMI Ref'!$O$8:$R$8,MATCH($K1494,{"Oil","Gas","Electric - Other","Electric ccASHP - split"},0))),0),"")</f>
        <v>0</v>
      </c>
      <c r="AP1494" s="81">
        <f>_xlfn.IFNA(IF($D1494=4,IF($K1494="Not Paid by Tenant",0,INDEX('AMI Ref'!$O$9:$R$9,MATCH($K1494,{"Oil","Gas","Electric - Other","Electric ccASHP - split"},0))),0),"")</f>
        <v>0</v>
      </c>
      <c r="AQ1494" s="81">
        <f>_xlfn.IFNA(IF($D1494=5,IF($K1494="Not Paid by Tenant",0,INDEX('AMI Ref'!$O$10:$R$10,MATCH($K1494,{"Oil","Gas","Electric - Other","Electric ccASHP - split"},0))),0),"")</f>
        <v>0</v>
      </c>
      <c r="AR1494" s="124">
        <f t="shared" si="196"/>
        <v>0</v>
      </c>
      <c r="AS1494" s="123" t="e">
        <f t="shared" si="197"/>
        <v>#N/A</v>
      </c>
    </row>
    <row r="1495" spans="1:45" x14ac:dyDescent="0.2">
      <c r="A1495" s="130">
        <v>1493</v>
      </c>
      <c r="B1495" s="177">
        <f>IF(OR(COUNTIF($B$2:$B1494,Input!$F1511)&lt;1,COUNTIF($O$2:$O1494,Input!$C1511)&lt;1),Input!F1511,0)</f>
        <v>0</v>
      </c>
      <c r="C1495" s="177">
        <f>IF(OR(COUNTIF($B$2:$B1494,Input!$F1511)&lt;1,COUNTIF($O$2:$O1494,Input!$C1511)&lt;1),Input!G1511,0)</f>
        <v>0</v>
      </c>
      <c r="D1495" s="177">
        <f>IF(OR(COUNTIF($B$2:$B1494,Input!$F1511)&lt;1,COUNTIF($O$2:$O1494,Input!$C1511)&lt;1),Input!H1511,0)</f>
        <v>0</v>
      </c>
      <c r="E1495" s="177">
        <f>IF(OR(COUNTIF($B$2:$B1494,Input!$F1511)&lt;1,COUNTIF($O$2:$O1494,Input!$C1511)&lt;1),Input!I1511,0)</f>
        <v>0</v>
      </c>
      <c r="F1495" s="177">
        <f>IF(OR(COUNTIF($B$2:$B1494,Input!$F1511)&lt;1,COUNTIF($O$2:$O1494,Input!$C1511)&lt;1),Input!J1511,0)</f>
        <v>0</v>
      </c>
      <c r="G1495" s="177">
        <f>IF(OR(COUNTIF($B$2:$B1494,Input!$F1511)&lt;1,COUNTIF($O$2:$O1494,Input!$C1511)&lt;1),Input!K1511,0)</f>
        <v>0</v>
      </c>
      <c r="H1495" s="177">
        <f>IF(OR(COUNTIF($B$2:$B1494,Input!$F1511)&lt;1,COUNTIF($O$2:$O1494,Input!$C1511)&lt;1),Input!L1511,0)</f>
        <v>0</v>
      </c>
      <c r="I1495" s="177">
        <f>IF(OR(COUNTIF($B$2:$B1494,Input!$F1511)&lt;1,COUNTIF($O$2:$O1494,Input!$C1511)&lt;1),Input!M1511,0)</f>
        <v>0</v>
      </c>
      <c r="J1495" s="177">
        <f>IF(OR(COUNTIF($B$2:$B1494,Input!$F1511)&lt;1,COUNTIF($O$2:$O1494,Input!$C1511)&lt;1),Input!N1511,0)</f>
        <v>0</v>
      </c>
      <c r="K1495" s="177">
        <f>IF(OR(COUNTIF($B$2:$B1494,Input!$F1511)&lt;1,COUNTIF($O$2:$O1494,Input!$C1511)&lt;1),Input!O1511,0)</f>
        <v>0</v>
      </c>
      <c r="L1495" s="177">
        <f>IF(OR(COUNTIF($B$2:$B1494,Input!$F1511)&lt;1,COUNTIF($O$2:$O1494,Input!$C1511)&lt;1),Input!P1511,0)</f>
        <v>0</v>
      </c>
      <c r="M1495" s="129" t="str">
        <f t="shared" si="192"/>
        <v/>
      </c>
      <c r="N1495" s="161">
        <f t="shared" si="198"/>
        <v>0</v>
      </c>
      <c r="O1495" s="168">
        <f>Input!C1511</f>
        <v>0</v>
      </c>
      <c r="P1495" s="168"/>
      <c r="R1495" s="131">
        <f t="shared" si="199"/>
        <v>0</v>
      </c>
      <c r="S1495" s="133" t="str">
        <f t="shared" si="193"/>
        <v xml:space="preserve"> </v>
      </c>
      <c r="T1495" s="133"/>
      <c r="U1495" s="132" t="str">
        <f>_xlfn.IFNA(IF($D1495=0,LOOKUP($F1495,{0.1,0.2,0.3,0.4,0.5,0.6,0.7,0.8,0.9,1},{22,34,46,58,70,82,94,106,118,130}),""),"")</f>
        <v/>
      </c>
      <c r="V1495" s="132" t="str">
        <f>_xlfn.IFNA(IF($D1495=1,LOOKUP($F1495,{0.1,0.2,0.3,0.4,0.5,0.6,0.7,0.8,0.9,1},{23,35,47,59,71,83,95,107,119,131}),""),"")</f>
        <v/>
      </c>
      <c r="W1495" s="132" t="str">
        <f>_xlfn.IFNA(IF($D1495=2,LOOKUP($F1495,{0.1,0.2,0.3,0.4,0.5,0.6,0.7,0.8,0.9,1},{24,36,48,60,72,84,96,108,120,132}),""),"")</f>
        <v/>
      </c>
      <c r="X1495" s="132" t="str">
        <f>_xlfn.IFNA(IF($D1495=3,LOOKUP($F1495,{0.1,0.2,0.3,0.4,0.5,0.6,0.7,0.8,0.9,1},{25,37,49,61,73,85,97,109,121,133}),""),"")</f>
        <v/>
      </c>
      <c r="Y1495" s="132" t="str">
        <f>_xlfn.IFNA(IF($D1495=4,LOOKUP($F1495,{0.1,0.2,0.3,0.4,0.5,0.6,0.7,0.8,0.9,1},{26,38,50,62,74,86,98,110,122,134}),""),"")</f>
        <v/>
      </c>
      <c r="Z1495" s="132" t="str">
        <f>_xlfn.IFNA(IF($D1495=5,LOOKUP($F1495,{0.1,0.2,0.3,0.4,0.5,0.6,0.7,0.8,0.9,1},{27,39,51,63,75,87,99,111,123,135}),""),"")</f>
        <v/>
      </c>
      <c r="AA1495" s="132">
        <f t="shared" si="194"/>
        <v>0</v>
      </c>
      <c r="AB1495" s="132" t="str">
        <f t="shared" si="195"/>
        <v>00</v>
      </c>
      <c r="AC1495" s="82" t="e">
        <f>VLOOKUP(AB1495,'AMI Ref'!T:U,2,FALSE)</f>
        <v>#N/A</v>
      </c>
      <c r="AD1495" s="124"/>
      <c r="AE1495" s="81" t="str">
        <f>_xlfn.IFNA(IF($D1495=0,IF($J1495="Not Paid by Tenant",0,INDEX('AMI Ref'!$K$5:$N$5,MATCH($J1495,{"Oil","Gas","Electric - Other","ELECTRIC - HEAT PUMP"},0))),0),"")</f>
        <v/>
      </c>
      <c r="AF1495" s="81">
        <f>_xlfn.IFNA(IF($D1495=1,IF($J1495="Not Paid by Tenant",0,INDEX('AMI Ref'!$K$6:$N$6,MATCH($J1495,{"Oil","Gas","Electric - Other","ELECTRIC - HEAT PUMP"},0))),0),"")</f>
        <v>0</v>
      </c>
      <c r="AG1495" s="81">
        <f>_xlfn.IFNA(IF($D1495=2,IF($J1495="Not Paid by Tenant",0,INDEX('AMI Ref'!$K$7:$N$7,MATCH($J1495,{"Oil","Gas","Electric - Other","ELECTRIC - HEAT PUMP"},0))),0),"")</f>
        <v>0</v>
      </c>
      <c r="AH1495" s="81">
        <f>_xlfn.IFNA(IF($D1495=3,IF($J1495="Not Paid by Tenant",0,INDEX('AMI Ref'!$K$8:$N$8,MATCH($J1495,{"Oil","Gas","Electric - Other","ELECTRIC - HEAT PUMP"},0))),0),"")</f>
        <v>0</v>
      </c>
      <c r="AI1495" s="81">
        <f>_xlfn.IFNA(IF($D1495=4,IF($J1495="Not Paid by Tenant",0,INDEX('AMI Ref'!$K$9:$N$9,MATCH($J1495,{"Oil","Gas","Electric - Other","ELECTRIC - HEAT PUMP"},0))),0),"")</f>
        <v>0</v>
      </c>
      <c r="AJ1495" s="81">
        <f>_xlfn.IFNA(IF($D1495=5,IF($J1495="Not Paid by Tenant",0,INDEX('AMI Ref'!$K$10:$N$10,MATCH($J1495,{"Oil","Gas","Electric - Other","ELECTRIC - HEAT PUMP"},0))),0),"")</f>
        <v>0</v>
      </c>
      <c r="AK1495" s="128"/>
      <c r="AL1495" s="81" t="str">
        <f>_xlfn.IFNA(IF($D1495=0,IF($K1495="Not Paid by Tenant",0,INDEX('AMI Ref'!$O$5:$R$5,MATCH($K1495,{"Oil","Gas","Electric - Other","Electric ccASHP - split"},0))),0),"")</f>
        <v/>
      </c>
      <c r="AM1495" s="81">
        <f>_xlfn.IFNA(IF($D1495=1,IF($K1495="Not Paid by Tenant",0,INDEX('AMI Ref'!$O$6:$R$6,MATCH($K1495,{"Oil","Gas","Electric - Other","Electric ccASHP - split"},0))),0),"")</f>
        <v>0</v>
      </c>
      <c r="AN1495" s="81">
        <f>_xlfn.IFNA(IF($D1495=2,IF($K1495="Not Paid by Tenant",0,INDEX('AMI Ref'!$O$7:$R$7,MATCH($K1495,{"Oil","Gas","Electric - Other","Electric ccASHP - split"},0))),0),"")</f>
        <v>0</v>
      </c>
      <c r="AO1495" s="81">
        <f>_xlfn.IFNA(IF($D1495=3,IF($K1495="Not Paid by Tenant",0,INDEX('AMI Ref'!$O$8:$R$8,MATCH($K1495,{"Oil","Gas","Electric - Other","Electric ccASHP - split"},0))),0),"")</f>
        <v>0</v>
      </c>
      <c r="AP1495" s="81">
        <f>_xlfn.IFNA(IF($D1495=4,IF($K1495="Not Paid by Tenant",0,INDEX('AMI Ref'!$O$9:$R$9,MATCH($K1495,{"Oil","Gas","Electric - Other","Electric ccASHP - split"},0))),0),"")</f>
        <v>0</v>
      </c>
      <c r="AQ1495" s="81">
        <f>_xlfn.IFNA(IF($D1495=5,IF($K1495="Not Paid by Tenant",0,INDEX('AMI Ref'!$O$10:$R$10,MATCH($K1495,{"Oil","Gas","Electric - Other","Electric ccASHP - split"},0))),0),"")</f>
        <v>0</v>
      </c>
      <c r="AR1495" s="124">
        <f t="shared" si="196"/>
        <v>0</v>
      </c>
      <c r="AS1495" s="123" t="e">
        <f t="shared" si="197"/>
        <v>#N/A</v>
      </c>
    </row>
    <row r="1496" spans="1:45" x14ac:dyDescent="0.2">
      <c r="A1496" s="130">
        <v>1494</v>
      </c>
      <c r="B1496" s="177">
        <f>IF(OR(COUNTIF($B$2:$B1495,Input!$F1512)&lt;1,COUNTIF($O$2:$O1495,Input!$C1512)&lt;1),Input!F1512,0)</f>
        <v>0</v>
      </c>
      <c r="C1496" s="177">
        <f>IF(OR(COUNTIF($B$2:$B1495,Input!$F1512)&lt;1,COUNTIF($O$2:$O1495,Input!$C1512)&lt;1),Input!G1512,0)</f>
        <v>0</v>
      </c>
      <c r="D1496" s="177">
        <f>IF(OR(COUNTIF($B$2:$B1495,Input!$F1512)&lt;1,COUNTIF($O$2:$O1495,Input!$C1512)&lt;1),Input!H1512,0)</f>
        <v>0</v>
      </c>
      <c r="E1496" s="177">
        <f>IF(OR(COUNTIF($B$2:$B1495,Input!$F1512)&lt;1,COUNTIF($O$2:$O1495,Input!$C1512)&lt;1),Input!I1512,0)</f>
        <v>0</v>
      </c>
      <c r="F1496" s="177">
        <f>IF(OR(COUNTIF($B$2:$B1495,Input!$F1512)&lt;1,COUNTIF($O$2:$O1495,Input!$C1512)&lt;1),Input!J1512,0)</f>
        <v>0</v>
      </c>
      <c r="G1496" s="177">
        <f>IF(OR(COUNTIF($B$2:$B1495,Input!$F1512)&lt;1,COUNTIF($O$2:$O1495,Input!$C1512)&lt;1),Input!K1512,0)</f>
        <v>0</v>
      </c>
      <c r="H1496" s="177">
        <f>IF(OR(COUNTIF($B$2:$B1495,Input!$F1512)&lt;1,COUNTIF($O$2:$O1495,Input!$C1512)&lt;1),Input!L1512,0)</f>
        <v>0</v>
      </c>
      <c r="I1496" s="177">
        <f>IF(OR(COUNTIF($B$2:$B1495,Input!$F1512)&lt;1,COUNTIF($O$2:$O1495,Input!$C1512)&lt;1),Input!M1512,0)</f>
        <v>0</v>
      </c>
      <c r="J1496" s="177">
        <f>IF(OR(COUNTIF($B$2:$B1495,Input!$F1512)&lt;1,COUNTIF($O$2:$O1495,Input!$C1512)&lt;1),Input!N1512,0)</f>
        <v>0</v>
      </c>
      <c r="K1496" s="177">
        <f>IF(OR(COUNTIF($B$2:$B1495,Input!$F1512)&lt;1,COUNTIF($O$2:$O1495,Input!$C1512)&lt;1),Input!O1512,0)</f>
        <v>0</v>
      </c>
      <c r="L1496" s="177">
        <f>IF(OR(COUNTIF($B$2:$B1495,Input!$F1512)&lt;1,COUNTIF($O$2:$O1495,Input!$C1512)&lt;1),Input!P1512,0)</f>
        <v>0</v>
      </c>
      <c r="M1496" s="129" t="str">
        <f t="shared" si="192"/>
        <v/>
      </c>
      <c r="N1496" s="161">
        <f t="shared" si="198"/>
        <v>0</v>
      </c>
      <c r="O1496" s="168">
        <f>Input!C1512</f>
        <v>0</v>
      </c>
      <c r="P1496" s="168"/>
      <c r="R1496" s="131">
        <f t="shared" si="199"/>
        <v>0</v>
      </c>
      <c r="S1496" s="133" t="str">
        <f t="shared" si="193"/>
        <v xml:space="preserve"> </v>
      </c>
      <c r="T1496" s="133"/>
      <c r="U1496" s="132" t="str">
        <f>_xlfn.IFNA(IF($D1496=0,LOOKUP($F1496,{0.1,0.2,0.3,0.4,0.5,0.6,0.7,0.8,0.9,1},{22,34,46,58,70,82,94,106,118,130}),""),"")</f>
        <v/>
      </c>
      <c r="V1496" s="132" t="str">
        <f>_xlfn.IFNA(IF($D1496=1,LOOKUP($F1496,{0.1,0.2,0.3,0.4,0.5,0.6,0.7,0.8,0.9,1},{23,35,47,59,71,83,95,107,119,131}),""),"")</f>
        <v/>
      </c>
      <c r="W1496" s="132" t="str">
        <f>_xlfn.IFNA(IF($D1496=2,LOOKUP($F1496,{0.1,0.2,0.3,0.4,0.5,0.6,0.7,0.8,0.9,1},{24,36,48,60,72,84,96,108,120,132}),""),"")</f>
        <v/>
      </c>
      <c r="X1496" s="132" t="str">
        <f>_xlfn.IFNA(IF($D1496=3,LOOKUP($F1496,{0.1,0.2,0.3,0.4,0.5,0.6,0.7,0.8,0.9,1},{25,37,49,61,73,85,97,109,121,133}),""),"")</f>
        <v/>
      </c>
      <c r="Y1496" s="132" t="str">
        <f>_xlfn.IFNA(IF($D1496=4,LOOKUP($F1496,{0.1,0.2,0.3,0.4,0.5,0.6,0.7,0.8,0.9,1},{26,38,50,62,74,86,98,110,122,134}),""),"")</f>
        <v/>
      </c>
      <c r="Z1496" s="132" t="str">
        <f>_xlfn.IFNA(IF($D1496=5,LOOKUP($F1496,{0.1,0.2,0.3,0.4,0.5,0.6,0.7,0.8,0.9,1},{27,39,51,63,75,87,99,111,123,135}),""),"")</f>
        <v/>
      </c>
      <c r="AA1496" s="132">
        <f t="shared" si="194"/>
        <v>0</v>
      </c>
      <c r="AB1496" s="132" t="str">
        <f t="shared" si="195"/>
        <v>00</v>
      </c>
      <c r="AC1496" s="82" t="e">
        <f>VLOOKUP(AB1496,'AMI Ref'!T:U,2,FALSE)</f>
        <v>#N/A</v>
      </c>
      <c r="AD1496" s="124"/>
      <c r="AE1496" s="81" t="str">
        <f>_xlfn.IFNA(IF($D1496=0,IF($J1496="Not Paid by Tenant",0,INDEX('AMI Ref'!$K$5:$N$5,MATCH($J1496,{"Oil","Gas","Electric - Other","ELECTRIC - HEAT PUMP"},0))),0),"")</f>
        <v/>
      </c>
      <c r="AF1496" s="81">
        <f>_xlfn.IFNA(IF($D1496=1,IF($J1496="Not Paid by Tenant",0,INDEX('AMI Ref'!$K$6:$N$6,MATCH($J1496,{"Oil","Gas","Electric - Other","ELECTRIC - HEAT PUMP"},0))),0),"")</f>
        <v>0</v>
      </c>
      <c r="AG1496" s="81">
        <f>_xlfn.IFNA(IF($D1496=2,IF($J1496="Not Paid by Tenant",0,INDEX('AMI Ref'!$K$7:$N$7,MATCH($J1496,{"Oil","Gas","Electric - Other","ELECTRIC - HEAT PUMP"},0))),0),"")</f>
        <v>0</v>
      </c>
      <c r="AH1496" s="81">
        <f>_xlfn.IFNA(IF($D1496=3,IF($J1496="Not Paid by Tenant",0,INDEX('AMI Ref'!$K$8:$N$8,MATCH($J1496,{"Oil","Gas","Electric - Other","ELECTRIC - HEAT PUMP"},0))),0),"")</f>
        <v>0</v>
      </c>
      <c r="AI1496" s="81">
        <f>_xlfn.IFNA(IF($D1496=4,IF($J1496="Not Paid by Tenant",0,INDEX('AMI Ref'!$K$9:$N$9,MATCH($J1496,{"Oil","Gas","Electric - Other","ELECTRIC - HEAT PUMP"},0))),0),"")</f>
        <v>0</v>
      </c>
      <c r="AJ1496" s="81">
        <f>_xlfn.IFNA(IF($D1496=5,IF($J1496="Not Paid by Tenant",0,INDEX('AMI Ref'!$K$10:$N$10,MATCH($J1496,{"Oil","Gas","Electric - Other","ELECTRIC - HEAT PUMP"},0))),0),"")</f>
        <v>0</v>
      </c>
      <c r="AK1496" s="128"/>
      <c r="AL1496" s="81" t="str">
        <f>_xlfn.IFNA(IF($D1496=0,IF($K1496="Not Paid by Tenant",0,INDEX('AMI Ref'!$O$5:$R$5,MATCH($K1496,{"Oil","Gas","Electric - Other","Electric ccASHP - split"},0))),0),"")</f>
        <v/>
      </c>
      <c r="AM1496" s="81">
        <f>_xlfn.IFNA(IF($D1496=1,IF($K1496="Not Paid by Tenant",0,INDEX('AMI Ref'!$O$6:$R$6,MATCH($K1496,{"Oil","Gas","Electric - Other","Electric ccASHP - split"},0))),0),"")</f>
        <v>0</v>
      </c>
      <c r="AN1496" s="81">
        <f>_xlfn.IFNA(IF($D1496=2,IF($K1496="Not Paid by Tenant",0,INDEX('AMI Ref'!$O$7:$R$7,MATCH($K1496,{"Oil","Gas","Electric - Other","Electric ccASHP - split"},0))),0),"")</f>
        <v>0</v>
      </c>
      <c r="AO1496" s="81">
        <f>_xlfn.IFNA(IF($D1496=3,IF($K1496="Not Paid by Tenant",0,INDEX('AMI Ref'!$O$8:$R$8,MATCH($K1496,{"Oil","Gas","Electric - Other","Electric ccASHP - split"},0))),0),"")</f>
        <v>0</v>
      </c>
      <c r="AP1496" s="81">
        <f>_xlfn.IFNA(IF($D1496=4,IF($K1496="Not Paid by Tenant",0,INDEX('AMI Ref'!$O$9:$R$9,MATCH($K1496,{"Oil","Gas","Electric - Other","Electric ccASHP - split"},0))),0),"")</f>
        <v>0</v>
      </c>
      <c r="AQ1496" s="81">
        <f>_xlfn.IFNA(IF($D1496=5,IF($K1496="Not Paid by Tenant",0,INDEX('AMI Ref'!$O$10:$R$10,MATCH($K1496,{"Oil","Gas","Electric - Other","Electric ccASHP - split"},0))),0),"")</f>
        <v>0</v>
      </c>
      <c r="AR1496" s="124">
        <f t="shared" si="196"/>
        <v>0</v>
      </c>
      <c r="AS1496" s="123" t="e">
        <f t="shared" si="197"/>
        <v>#N/A</v>
      </c>
    </row>
    <row r="1497" spans="1:45" x14ac:dyDescent="0.2">
      <c r="A1497" s="130">
        <v>1495</v>
      </c>
      <c r="B1497" s="177">
        <f>IF(OR(COUNTIF($B$2:$B1496,Input!$F1513)&lt;1,COUNTIF($O$2:$O1496,Input!$C1513)&lt;1),Input!F1513,0)</f>
        <v>0</v>
      </c>
      <c r="C1497" s="177">
        <f>IF(OR(COUNTIF($B$2:$B1496,Input!$F1513)&lt;1,COUNTIF($O$2:$O1496,Input!$C1513)&lt;1),Input!G1513,0)</f>
        <v>0</v>
      </c>
      <c r="D1497" s="177">
        <f>IF(OR(COUNTIF($B$2:$B1496,Input!$F1513)&lt;1,COUNTIF($O$2:$O1496,Input!$C1513)&lt;1),Input!H1513,0)</f>
        <v>0</v>
      </c>
      <c r="E1497" s="177">
        <f>IF(OR(COUNTIF($B$2:$B1496,Input!$F1513)&lt;1,COUNTIF($O$2:$O1496,Input!$C1513)&lt;1),Input!I1513,0)</f>
        <v>0</v>
      </c>
      <c r="F1497" s="177">
        <f>IF(OR(COUNTIF($B$2:$B1496,Input!$F1513)&lt;1,COUNTIF($O$2:$O1496,Input!$C1513)&lt;1),Input!J1513,0)</f>
        <v>0</v>
      </c>
      <c r="G1497" s="177">
        <f>IF(OR(COUNTIF($B$2:$B1496,Input!$F1513)&lt;1,COUNTIF($O$2:$O1496,Input!$C1513)&lt;1),Input!K1513,0)</f>
        <v>0</v>
      </c>
      <c r="H1497" s="177">
        <f>IF(OR(COUNTIF($B$2:$B1496,Input!$F1513)&lt;1,COUNTIF($O$2:$O1496,Input!$C1513)&lt;1),Input!L1513,0)</f>
        <v>0</v>
      </c>
      <c r="I1497" s="177">
        <f>IF(OR(COUNTIF($B$2:$B1496,Input!$F1513)&lt;1,COUNTIF($O$2:$O1496,Input!$C1513)&lt;1),Input!M1513,0)</f>
        <v>0</v>
      </c>
      <c r="J1497" s="177">
        <f>IF(OR(COUNTIF($B$2:$B1496,Input!$F1513)&lt;1,COUNTIF($O$2:$O1496,Input!$C1513)&lt;1),Input!N1513,0)</f>
        <v>0</v>
      </c>
      <c r="K1497" s="177">
        <f>IF(OR(COUNTIF($B$2:$B1496,Input!$F1513)&lt;1,COUNTIF($O$2:$O1496,Input!$C1513)&lt;1),Input!O1513,0)</f>
        <v>0</v>
      </c>
      <c r="L1497" s="177">
        <f>IF(OR(COUNTIF($B$2:$B1496,Input!$F1513)&lt;1,COUNTIF($O$2:$O1496,Input!$C1513)&lt;1),Input!P1513,0)</f>
        <v>0</v>
      </c>
      <c r="M1497" s="129" t="str">
        <f t="shared" si="192"/>
        <v/>
      </c>
      <c r="N1497" s="161">
        <f t="shared" si="198"/>
        <v>0</v>
      </c>
      <c r="O1497" s="168">
        <f>Input!C1513</f>
        <v>0</v>
      </c>
      <c r="P1497" s="168"/>
      <c r="R1497" s="131">
        <f t="shared" si="199"/>
        <v>0</v>
      </c>
      <c r="S1497" s="133" t="str">
        <f t="shared" si="193"/>
        <v xml:space="preserve"> </v>
      </c>
      <c r="T1497" s="133"/>
      <c r="U1497" s="132" t="str">
        <f>_xlfn.IFNA(IF($D1497=0,LOOKUP($F1497,{0.1,0.2,0.3,0.4,0.5,0.6,0.7,0.8,0.9,1},{22,34,46,58,70,82,94,106,118,130}),""),"")</f>
        <v/>
      </c>
      <c r="V1497" s="132" t="str">
        <f>_xlfn.IFNA(IF($D1497=1,LOOKUP($F1497,{0.1,0.2,0.3,0.4,0.5,0.6,0.7,0.8,0.9,1},{23,35,47,59,71,83,95,107,119,131}),""),"")</f>
        <v/>
      </c>
      <c r="W1497" s="132" t="str">
        <f>_xlfn.IFNA(IF($D1497=2,LOOKUP($F1497,{0.1,0.2,0.3,0.4,0.5,0.6,0.7,0.8,0.9,1},{24,36,48,60,72,84,96,108,120,132}),""),"")</f>
        <v/>
      </c>
      <c r="X1497" s="132" t="str">
        <f>_xlfn.IFNA(IF($D1497=3,LOOKUP($F1497,{0.1,0.2,0.3,0.4,0.5,0.6,0.7,0.8,0.9,1},{25,37,49,61,73,85,97,109,121,133}),""),"")</f>
        <v/>
      </c>
      <c r="Y1497" s="132" t="str">
        <f>_xlfn.IFNA(IF($D1497=4,LOOKUP($F1497,{0.1,0.2,0.3,0.4,0.5,0.6,0.7,0.8,0.9,1},{26,38,50,62,74,86,98,110,122,134}),""),"")</f>
        <v/>
      </c>
      <c r="Z1497" s="132" t="str">
        <f>_xlfn.IFNA(IF($D1497=5,LOOKUP($F1497,{0.1,0.2,0.3,0.4,0.5,0.6,0.7,0.8,0.9,1},{27,39,51,63,75,87,99,111,123,135}),""),"")</f>
        <v/>
      </c>
      <c r="AA1497" s="132">
        <f t="shared" si="194"/>
        <v>0</v>
      </c>
      <c r="AB1497" s="132" t="str">
        <f t="shared" si="195"/>
        <v>00</v>
      </c>
      <c r="AC1497" s="82" t="e">
        <f>VLOOKUP(AB1497,'AMI Ref'!T:U,2,FALSE)</f>
        <v>#N/A</v>
      </c>
      <c r="AD1497" s="124"/>
      <c r="AE1497" s="81" t="str">
        <f>_xlfn.IFNA(IF($D1497=0,IF($J1497="Not Paid by Tenant",0,INDEX('AMI Ref'!$K$5:$N$5,MATCH($J1497,{"Oil","Gas","Electric - Other","ELECTRIC - HEAT PUMP"},0))),0),"")</f>
        <v/>
      </c>
      <c r="AF1497" s="81">
        <f>_xlfn.IFNA(IF($D1497=1,IF($J1497="Not Paid by Tenant",0,INDEX('AMI Ref'!$K$6:$N$6,MATCH($J1497,{"Oil","Gas","Electric - Other","ELECTRIC - HEAT PUMP"},0))),0),"")</f>
        <v>0</v>
      </c>
      <c r="AG1497" s="81">
        <f>_xlfn.IFNA(IF($D1497=2,IF($J1497="Not Paid by Tenant",0,INDEX('AMI Ref'!$K$7:$N$7,MATCH($J1497,{"Oil","Gas","Electric - Other","ELECTRIC - HEAT PUMP"},0))),0),"")</f>
        <v>0</v>
      </c>
      <c r="AH1497" s="81">
        <f>_xlfn.IFNA(IF($D1497=3,IF($J1497="Not Paid by Tenant",0,INDEX('AMI Ref'!$K$8:$N$8,MATCH($J1497,{"Oil","Gas","Electric - Other","ELECTRIC - HEAT PUMP"},0))),0),"")</f>
        <v>0</v>
      </c>
      <c r="AI1497" s="81">
        <f>_xlfn.IFNA(IF($D1497=4,IF($J1497="Not Paid by Tenant",0,INDEX('AMI Ref'!$K$9:$N$9,MATCH($J1497,{"Oil","Gas","Electric - Other","ELECTRIC - HEAT PUMP"},0))),0),"")</f>
        <v>0</v>
      </c>
      <c r="AJ1497" s="81">
        <f>_xlfn.IFNA(IF($D1497=5,IF($J1497="Not Paid by Tenant",0,INDEX('AMI Ref'!$K$10:$N$10,MATCH($J1497,{"Oil","Gas","Electric - Other","ELECTRIC - HEAT PUMP"},0))),0),"")</f>
        <v>0</v>
      </c>
      <c r="AK1497" s="128"/>
      <c r="AL1497" s="81" t="str">
        <f>_xlfn.IFNA(IF($D1497=0,IF($K1497="Not Paid by Tenant",0,INDEX('AMI Ref'!$O$5:$R$5,MATCH($K1497,{"Oil","Gas","Electric - Other","Electric ccASHP - split"},0))),0),"")</f>
        <v/>
      </c>
      <c r="AM1497" s="81">
        <f>_xlfn.IFNA(IF($D1497=1,IF($K1497="Not Paid by Tenant",0,INDEX('AMI Ref'!$O$6:$R$6,MATCH($K1497,{"Oil","Gas","Electric - Other","Electric ccASHP - split"},0))),0),"")</f>
        <v>0</v>
      </c>
      <c r="AN1497" s="81">
        <f>_xlfn.IFNA(IF($D1497=2,IF($K1497="Not Paid by Tenant",0,INDEX('AMI Ref'!$O$7:$R$7,MATCH($K1497,{"Oil","Gas","Electric - Other","Electric ccASHP - split"},0))),0),"")</f>
        <v>0</v>
      </c>
      <c r="AO1497" s="81">
        <f>_xlfn.IFNA(IF($D1497=3,IF($K1497="Not Paid by Tenant",0,INDEX('AMI Ref'!$O$8:$R$8,MATCH($K1497,{"Oil","Gas","Electric - Other","Electric ccASHP - split"},0))),0),"")</f>
        <v>0</v>
      </c>
      <c r="AP1497" s="81">
        <f>_xlfn.IFNA(IF($D1497=4,IF($K1497="Not Paid by Tenant",0,INDEX('AMI Ref'!$O$9:$R$9,MATCH($K1497,{"Oil","Gas","Electric - Other","Electric ccASHP - split"},0))),0),"")</f>
        <v>0</v>
      </c>
      <c r="AQ1497" s="81">
        <f>_xlfn.IFNA(IF($D1497=5,IF($K1497="Not Paid by Tenant",0,INDEX('AMI Ref'!$O$10:$R$10,MATCH($K1497,{"Oil","Gas","Electric - Other","Electric ccASHP - split"},0))),0),"")</f>
        <v>0</v>
      </c>
      <c r="AR1497" s="124">
        <f t="shared" si="196"/>
        <v>0</v>
      </c>
      <c r="AS1497" s="123" t="e">
        <f t="shared" si="197"/>
        <v>#N/A</v>
      </c>
    </row>
    <row r="1498" spans="1:45" x14ac:dyDescent="0.2">
      <c r="A1498" s="130">
        <v>1496</v>
      </c>
      <c r="B1498" s="177">
        <f>IF(OR(COUNTIF($B$2:$B1497,Input!$F1514)&lt;1,COUNTIF($O$2:$O1497,Input!$C1514)&lt;1),Input!F1514,0)</f>
        <v>0</v>
      </c>
      <c r="C1498" s="177">
        <f>IF(OR(COUNTIF($B$2:$B1497,Input!$F1514)&lt;1,COUNTIF($O$2:$O1497,Input!$C1514)&lt;1),Input!G1514,0)</f>
        <v>0</v>
      </c>
      <c r="D1498" s="177">
        <f>IF(OR(COUNTIF($B$2:$B1497,Input!$F1514)&lt;1,COUNTIF($O$2:$O1497,Input!$C1514)&lt;1),Input!H1514,0)</f>
        <v>0</v>
      </c>
      <c r="E1498" s="177">
        <f>IF(OR(COUNTIF($B$2:$B1497,Input!$F1514)&lt;1,COUNTIF($O$2:$O1497,Input!$C1514)&lt;1),Input!I1514,0)</f>
        <v>0</v>
      </c>
      <c r="F1498" s="177">
        <f>IF(OR(COUNTIF($B$2:$B1497,Input!$F1514)&lt;1,COUNTIF($O$2:$O1497,Input!$C1514)&lt;1),Input!J1514,0)</f>
        <v>0</v>
      </c>
      <c r="G1498" s="177">
        <f>IF(OR(COUNTIF($B$2:$B1497,Input!$F1514)&lt;1,COUNTIF($O$2:$O1497,Input!$C1514)&lt;1),Input!K1514,0)</f>
        <v>0</v>
      </c>
      <c r="H1498" s="177">
        <f>IF(OR(COUNTIF($B$2:$B1497,Input!$F1514)&lt;1,COUNTIF($O$2:$O1497,Input!$C1514)&lt;1),Input!L1514,0)</f>
        <v>0</v>
      </c>
      <c r="I1498" s="177">
        <f>IF(OR(COUNTIF($B$2:$B1497,Input!$F1514)&lt;1,COUNTIF($O$2:$O1497,Input!$C1514)&lt;1),Input!M1514,0)</f>
        <v>0</v>
      </c>
      <c r="J1498" s="177">
        <f>IF(OR(COUNTIF($B$2:$B1497,Input!$F1514)&lt;1,COUNTIF($O$2:$O1497,Input!$C1514)&lt;1),Input!N1514,0)</f>
        <v>0</v>
      </c>
      <c r="K1498" s="177">
        <f>IF(OR(COUNTIF($B$2:$B1497,Input!$F1514)&lt;1,COUNTIF($O$2:$O1497,Input!$C1514)&lt;1),Input!O1514,0)</f>
        <v>0</v>
      </c>
      <c r="L1498" s="177">
        <f>IF(OR(COUNTIF($B$2:$B1497,Input!$F1514)&lt;1,COUNTIF($O$2:$O1497,Input!$C1514)&lt;1),Input!P1514,0)</f>
        <v>0</v>
      </c>
      <c r="M1498" s="129" t="str">
        <f t="shared" si="192"/>
        <v/>
      </c>
      <c r="N1498" s="161">
        <f t="shared" si="198"/>
        <v>0</v>
      </c>
      <c r="O1498" s="168">
        <f>Input!C1514</f>
        <v>0</v>
      </c>
      <c r="P1498" s="168"/>
      <c r="R1498" s="131">
        <f t="shared" si="199"/>
        <v>0</v>
      </c>
      <c r="S1498" s="133" t="str">
        <f t="shared" si="193"/>
        <v xml:space="preserve"> </v>
      </c>
      <c r="T1498" s="133"/>
      <c r="U1498" s="132" t="str">
        <f>_xlfn.IFNA(IF($D1498=0,LOOKUP($F1498,{0.1,0.2,0.3,0.4,0.5,0.6,0.7,0.8,0.9,1},{22,34,46,58,70,82,94,106,118,130}),""),"")</f>
        <v/>
      </c>
      <c r="V1498" s="132" t="str">
        <f>_xlfn.IFNA(IF($D1498=1,LOOKUP($F1498,{0.1,0.2,0.3,0.4,0.5,0.6,0.7,0.8,0.9,1},{23,35,47,59,71,83,95,107,119,131}),""),"")</f>
        <v/>
      </c>
      <c r="W1498" s="132" t="str">
        <f>_xlfn.IFNA(IF($D1498=2,LOOKUP($F1498,{0.1,0.2,0.3,0.4,0.5,0.6,0.7,0.8,0.9,1},{24,36,48,60,72,84,96,108,120,132}),""),"")</f>
        <v/>
      </c>
      <c r="X1498" s="132" t="str">
        <f>_xlfn.IFNA(IF($D1498=3,LOOKUP($F1498,{0.1,0.2,0.3,0.4,0.5,0.6,0.7,0.8,0.9,1},{25,37,49,61,73,85,97,109,121,133}),""),"")</f>
        <v/>
      </c>
      <c r="Y1498" s="132" t="str">
        <f>_xlfn.IFNA(IF($D1498=4,LOOKUP($F1498,{0.1,0.2,0.3,0.4,0.5,0.6,0.7,0.8,0.9,1},{26,38,50,62,74,86,98,110,122,134}),""),"")</f>
        <v/>
      </c>
      <c r="Z1498" s="132" t="str">
        <f>_xlfn.IFNA(IF($D1498=5,LOOKUP($F1498,{0.1,0.2,0.3,0.4,0.5,0.6,0.7,0.8,0.9,1},{27,39,51,63,75,87,99,111,123,135}),""),"")</f>
        <v/>
      </c>
      <c r="AA1498" s="132">
        <f t="shared" si="194"/>
        <v>0</v>
      </c>
      <c r="AB1498" s="132" t="str">
        <f t="shared" si="195"/>
        <v>00</v>
      </c>
      <c r="AC1498" s="82" t="e">
        <f>VLOOKUP(AB1498,'AMI Ref'!T:U,2,FALSE)</f>
        <v>#N/A</v>
      </c>
      <c r="AD1498" s="124"/>
      <c r="AE1498" s="81" t="str">
        <f>_xlfn.IFNA(IF($D1498=0,IF($J1498="Not Paid by Tenant",0,INDEX('AMI Ref'!$K$5:$N$5,MATCH($J1498,{"Oil","Gas","Electric - Other","ELECTRIC - HEAT PUMP"},0))),0),"")</f>
        <v/>
      </c>
      <c r="AF1498" s="81">
        <f>_xlfn.IFNA(IF($D1498=1,IF($J1498="Not Paid by Tenant",0,INDEX('AMI Ref'!$K$6:$N$6,MATCH($J1498,{"Oil","Gas","Electric - Other","ELECTRIC - HEAT PUMP"},0))),0),"")</f>
        <v>0</v>
      </c>
      <c r="AG1498" s="81">
        <f>_xlfn.IFNA(IF($D1498=2,IF($J1498="Not Paid by Tenant",0,INDEX('AMI Ref'!$K$7:$N$7,MATCH($J1498,{"Oil","Gas","Electric - Other","ELECTRIC - HEAT PUMP"},0))),0),"")</f>
        <v>0</v>
      </c>
      <c r="AH1498" s="81">
        <f>_xlfn.IFNA(IF($D1498=3,IF($J1498="Not Paid by Tenant",0,INDEX('AMI Ref'!$K$8:$N$8,MATCH($J1498,{"Oil","Gas","Electric - Other","ELECTRIC - HEAT PUMP"},0))),0),"")</f>
        <v>0</v>
      </c>
      <c r="AI1498" s="81">
        <f>_xlfn.IFNA(IF($D1498=4,IF($J1498="Not Paid by Tenant",0,INDEX('AMI Ref'!$K$9:$N$9,MATCH($J1498,{"Oil","Gas","Electric - Other","ELECTRIC - HEAT PUMP"},0))),0),"")</f>
        <v>0</v>
      </c>
      <c r="AJ1498" s="81">
        <f>_xlfn.IFNA(IF($D1498=5,IF($J1498="Not Paid by Tenant",0,INDEX('AMI Ref'!$K$10:$N$10,MATCH($J1498,{"Oil","Gas","Electric - Other","ELECTRIC - HEAT PUMP"},0))),0),"")</f>
        <v>0</v>
      </c>
      <c r="AK1498" s="128"/>
      <c r="AL1498" s="81" t="str">
        <f>_xlfn.IFNA(IF($D1498=0,IF($K1498="Not Paid by Tenant",0,INDEX('AMI Ref'!$O$5:$R$5,MATCH($K1498,{"Oil","Gas","Electric - Other","Electric ccASHP - split"},0))),0),"")</f>
        <v/>
      </c>
      <c r="AM1498" s="81">
        <f>_xlfn.IFNA(IF($D1498=1,IF($K1498="Not Paid by Tenant",0,INDEX('AMI Ref'!$O$6:$R$6,MATCH($K1498,{"Oil","Gas","Electric - Other","Electric ccASHP - split"},0))),0),"")</f>
        <v>0</v>
      </c>
      <c r="AN1498" s="81">
        <f>_xlfn.IFNA(IF($D1498=2,IF($K1498="Not Paid by Tenant",0,INDEX('AMI Ref'!$O$7:$R$7,MATCH($K1498,{"Oil","Gas","Electric - Other","Electric ccASHP - split"},0))),0),"")</f>
        <v>0</v>
      </c>
      <c r="AO1498" s="81">
        <f>_xlfn.IFNA(IF($D1498=3,IF($K1498="Not Paid by Tenant",0,INDEX('AMI Ref'!$O$8:$R$8,MATCH($K1498,{"Oil","Gas","Electric - Other","Electric ccASHP - split"},0))),0),"")</f>
        <v>0</v>
      </c>
      <c r="AP1498" s="81">
        <f>_xlfn.IFNA(IF($D1498=4,IF($K1498="Not Paid by Tenant",0,INDEX('AMI Ref'!$O$9:$R$9,MATCH($K1498,{"Oil","Gas","Electric - Other","Electric ccASHP - split"},0))),0),"")</f>
        <v>0</v>
      </c>
      <c r="AQ1498" s="81">
        <f>_xlfn.IFNA(IF($D1498=5,IF($K1498="Not Paid by Tenant",0,INDEX('AMI Ref'!$O$10:$R$10,MATCH($K1498,{"Oil","Gas","Electric - Other","Electric ccASHP - split"},0))),0),"")</f>
        <v>0</v>
      </c>
      <c r="AR1498" s="124">
        <f t="shared" si="196"/>
        <v>0</v>
      </c>
      <c r="AS1498" s="123" t="e">
        <f t="shared" si="197"/>
        <v>#N/A</v>
      </c>
    </row>
    <row r="1499" spans="1:45" x14ac:dyDescent="0.2">
      <c r="A1499" s="130">
        <v>1497</v>
      </c>
      <c r="B1499" s="177">
        <f>IF(OR(COUNTIF($B$2:$B1498,Input!$F1515)&lt;1,COUNTIF($O$2:$O1498,Input!$C1515)&lt;1),Input!F1515,0)</f>
        <v>0</v>
      </c>
      <c r="C1499" s="177">
        <f>IF(OR(COUNTIF($B$2:$B1498,Input!$F1515)&lt;1,COUNTIF($O$2:$O1498,Input!$C1515)&lt;1),Input!G1515,0)</f>
        <v>0</v>
      </c>
      <c r="D1499" s="177">
        <f>IF(OR(COUNTIF($B$2:$B1498,Input!$F1515)&lt;1,COUNTIF($O$2:$O1498,Input!$C1515)&lt;1),Input!H1515,0)</f>
        <v>0</v>
      </c>
      <c r="E1499" s="177">
        <f>IF(OR(COUNTIF($B$2:$B1498,Input!$F1515)&lt;1,COUNTIF($O$2:$O1498,Input!$C1515)&lt;1),Input!I1515,0)</f>
        <v>0</v>
      </c>
      <c r="F1499" s="177">
        <f>IF(OR(COUNTIF($B$2:$B1498,Input!$F1515)&lt;1,COUNTIF($O$2:$O1498,Input!$C1515)&lt;1),Input!J1515,0)</f>
        <v>0</v>
      </c>
      <c r="G1499" s="177">
        <f>IF(OR(COUNTIF($B$2:$B1498,Input!$F1515)&lt;1,COUNTIF($O$2:$O1498,Input!$C1515)&lt;1),Input!K1515,0)</f>
        <v>0</v>
      </c>
      <c r="H1499" s="177">
        <f>IF(OR(COUNTIF($B$2:$B1498,Input!$F1515)&lt;1,COUNTIF($O$2:$O1498,Input!$C1515)&lt;1),Input!L1515,0)</f>
        <v>0</v>
      </c>
      <c r="I1499" s="177">
        <f>IF(OR(COUNTIF($B$2:$B1498,Input!$F1515)&lt;1,COUNTIF($O$2:$O1498,Input!$C1515)&lt;1),Input!M1515,0)</f>
        <v>0</v>
      </c>
      <c r="J1499" s="177">
        <f>IF(OR(COUNTIF($B$2:$B1498,Input!$F1515)&lt;1,COUNTIF($O$2:$O1498,Input!$C1515)&lt;1),Input!N1515,0)</f>
        <v>0</v>
      </c>
      <c r="K1499" s="177">
        <f>IF(OR(COUNTIF($B$2:$B1498,Input!$F1515)&lt;1,COUNTIF($O$2:$O1498,Input!$C1515)&lt;1),Input!O1515,0)</f>
        <v>0</v>
      </c>
      <c r="L1499" s="177">
        <f>IF(OR(COUNTIF($B$2:$B1498,Input!$F1515)&lt;1,COUNTIF($O$2:$O1498,Input!$C1515)&lt;1),Input!P1515,0)</f>
        <v>0</v>
      </c>
      <c r="M1499" s="129" t="str">
        <f t="shared" si="192"/>
        <v/>
      </c>
      <c r="N1499" s="161">
        <f t="shared" si="198"/>
        <v>0</v>
      </c>
      <c r="O1499" s="168">
        <f>Input!C1515</f>
        <v>0</v>
      </c>
      <c r="P1499" s="168"/>
      <c r="R1499" s="131">
        <f t="shared" si="199"/>
        <v>0</v>
      </c>
      <c r="S1499" s="133" t="str">
        <f t="shared" si="193"/>
        <v xml:space="preserve"> </v>
      </c>
      <c r="T1499" s="133"/>
      <c r="U1499" s="132" t="str">
        <f>_xlfn.IFNA(IF($D1499=0,LOOKUP($F1499,{0.1,0.2,0.3,0.4,0.5,0.6,0.7,0.8,0.9,1},{22,34,46,58,70,82,94,106,118,130}),""),"")</f>
        <v/>
      </c>
      <c r="V1499" s="132" t="str">
        <f>_xlfn.IFNA(IF($D1499=1,LOOKUP($F1499,{0.1,0.2,0.3,0.4,0.5,0.6,0.7,0.8,0.9,1},{23,35,47,59,71,83,95,107,119,131}),""),"")</f>
        <v/>
      </c>
      <c r="W1499" s="132" t="str">
        <f>_xlfn.IFNA(IF($D1499=2,LOOKUP($F1499,{0.1,0.2,0.3,0.4,0.5,0.6,0.7,0.8,0.9,1},{24,36,48,60,72,84,96,108,120,132}),""),"")</f>
        <v/>
      </c>
      <c r="X1499" s="132" t="str">
        <f>_xlfn.IFNA(IF($D1499=3,LOOKUP($F1499,{0.1,0.2,0.3,0.4,0.5,0.6,0.7,0.8,0.9,1},{25,37,49,61,73,85,97,109,121,133}),""),"")</f>
        <v/>
      </c>
      <c r="Y1499" s="132" t="str">
        <f>_xlfn.IFNA(IF($D1499=4,LOOKUP($F1499,{0.1,0.2,0.3,0.4,0.5,0.6,0.7,0.8,0.9,1},{26,38,50,62,74,86,98,110,122,134}),""),"")</f>
        <v/>
      </c>
      <c r="Z1499" s="132" t="str">
        <f>_xlfn.IFNA(IF($D1499=5,LOOKUP($F1499,{0.1,0.2,0.3,0.4,0.5,0.6,0.7,0.8,0.9,1},{27,39,51,63,75,87,99,111,123,135}),""),"")</f>
        <v/>
      </c>
      <c r="AA1499" s="132">
        <f t="shared" si="194"/>
        <v>0</v>
      </c>
      <c r="AB1499" s="132" t="str">
        <f t="shared" si="195"/>
        <v>00</v>
      </c>
      <c r="AC1499" s="82" t="e">
        <f>VLOOKUP(AB1499,'AMI Ref'!T:U,2,FALSE)</f>
        <v>#N/A</v>
      </c>
      <c r="AD1499" s="124"/>
      <c r="AE1499" s="81" t="str">
        <f>_xlfn.IFNA(IF($D1499=0,IF($J1499="Not Paid by Tenant",0,INDEX('AMI Ref'!$K$5:$N$5,MATCH($J1499,{"Oil","Gas","Electric - Other","ELECTRIC - HEAT PUMP"},0))),0),"")</f>
        <v/>
      </c>
      <c r="AF1499" s="81">
        <f>_xlfn.IFNA(IF($D1499=1,IF($J1499="Not Paid by Tenant",0,INDEX('AMI Ref'!$K$6:$N$6,MATCH($J1499,{"Oil","Gas","Electric - Other","ELECTRIC - HEAT PUMP"},0))),0),"")</f>
        <v>0</v>
      </c>
      <c r="AG1499" s="81">
        <f>_xlfn.IFNA(IF($D1499=2,IF($J1499="Not Paid by Tenant",0,INDEX('AMI Ref'!$K$7:$N$7,MATCH($J1499,{"Oil","Gas","Electric - Other","ELECTRIC - HEAT PUMP"},0))),0),"")</f>
        <v>0</v>
      </c>
      <c r="AH1499" s="81">
        <f>_xlfn.IFNA(IF($D1499=3,IF($J1499="Not Paid by Tenant",0,INDEX('AMI Ref'!$K$8:$N$8,MATCH($J1499,{"Oil","Gas","Electric - Other","ELECTRIC - HEAT PUMP"},0))),0),"")</f>
        <v>0</v>
      </c>
      <c r="AI1499" s="81">
        <f>_xlfn.IFNA(IF($D1499=4,IF($J1499="Not Paid by Tenant",0,INDEX('AMI Ref'!$K$9:$N$9,MATCH($J1499,{"Oil","Gas","Electric - Other","ELECTRIC - HEAT PUMP"},0))),0),"")</f>
        <v>0</v>
      </c>
      <c r="AJ1499" s="81">
        <f>_xlfn.IFNA(IF($D1499=5,IF($J1499="Not Paid by Tenant",0,INDEX('AMI Ref'!$K$10:$N$10,MATCH($J1499,{"Oil","Gas","Electric - Other","ELECTRIC - HEAT PUMP"},0))),0),"")</f>
        <v>0</v>
      </c>
      <c r="AK1499" s="128"/>
      <c r="AL1499" s="81" t="str">
        <f>_xlfn.IFNA(IF($D1499=0,IF($K1499="Not Paid by Tenant",0,INDEX('AMI Ref'!$O$5:$R$5,MATCH($K1499,{"Oil","Gas","Electric - Other","Electric ccASHP - split"},0))),0),"")</f>
        <v/>
      </c>
      <c r="AM1499" s="81">
        <f>_xlfn.IFNA(IF($D1499=1,IF($K1499="Not Paid by Tenant",0,INDEX('AMI Ref'!$O$6:$R$6,MATCH($K1499,{"Oil","Gas","Electric - Other","Electric ccASHP - split"},0))),0),"")</f>
        <v>0</v>
      </c>
      <c r="AN1499" s="81">
        <f>_xlfn.IFNA(IF($D1499=2,IF($K1499="Not Paid by Tenant",0,INDEX('AMI Ref'!$O$7:$R$7,MATCH($K1499,{"Oil","Gas","Electric - Other","Electric ccASHP - split"},0))),0),"")</f>
        <v>0</v>
      </c>
      <c r="AO1499" s="81">
        <f>_xlfn.IFNA(IF($D1499=3,IF($K1499="Not Paid by Tenant",0,INDEX('AMI Ref'!$O$8:$R$8,MATCH($K1499,{"Oil","Gas","Electric - Other","Electric ccASHP - split"},0))),0),"")</f>
        <v>0</v>
      </c>
      <c r="AP1499" s="81">
        <f>_xlfn.IFNA(IF($D1499=4,IF($K1499="Not Paid by Tenant",0,INDEX('AMI Ref'!$O$9:$R$9,MATCH($K1499,{"Oil","Gas","Electric - Other","Electric ccASHP - split"},0))),0),"")</f>
        <v>0</v>
      </c>
      <c r="AQ1499" s="81">
        <f>_xlfn.IFNA(IF($D1499=5,IF($K1499="Not Paid by Tenant",0,INDEX('AMI Ref'!$O$10:$R$10,MATCH($K1499,{"Oil","Gas","Electric - Other","Electric ccASHP - split"},0))),0),"")</f>
        <v>0</v>
      </c>
      <c r="AR1499" s="124">
        <f t="shared" si="196"/>
        <v>0</v>
      </c>
      <c r="AS1499" s="123" t="e">
        <f t="shared" si="197"/>
        <v>#N/A</v>
      </c>
    </row>
    <row r="1500" spans="1:45" x14ac:dyDescent="0.2">
      <c r="A1500" s="130">
        <v>1498</v>
      </c>
      <c r="B1500" s="177">
        <f>IF(OR(COUNTIF($B$2:$B1499,Input!$F1516)&lt;1,COUNTIF($O$2:$O1499,Input!$C1516)&lt;1),Input!F1516,0)</f>
        <v>0</v>
      </c>
      <c r="C1500" s="177">
        <f>IF(OR(COUNTIF($B$2:$B1499,Input!$F1516)&lt;1,COUNTIF($O$2:$O1499,Input!$C1516)&lt;1),Input!G1516,0)</f>
        <v>0</v>
      </c>
      <c r="D1500" s="177">
        <f>IF(OR(COUNTIF($B$2:$B1499,Input!$F1516)&lt;1,COUNTIF($O$2:$O1499,Input!$C1516)&lt;1),Input!H1516,0)</f>
        <v>0</v>
      </c>
      <c r="E1500" s="177">
        <f>IF(OR(COUNTIF($B$2:$B1499,Input!$F1516)&lt;1,COUNTIF($O$2:$O1499,Input!$C1516)&lt;1),Input!I1516,0)</f>
        <v>0</v>
      </c>
      <c r="F1500" s="177">
        <f>IF(OR(COUNTIF($B$2:$B1499,Input!$F1516)&lt;1,COUNTIF($O$2:$O1499,Input!$C1516)&lt;1),Input!J1516,0)</f>
        <v>0</v>
      </c>
      <c r="G1500" s="177">
        <f>IF(OR(COUNTIF($B$2:$B1499,Input!$F1516)&lt;1,COUNTIF($O$2:$O1499,Input!$C1516)&lt;1),Input!K1516,0)</f>
        <v>0</v>
      </c>
      <c r="H1500" s="177">
        <f>IF(OR(COUNTIF($B$2:$B1499,Input!$F1516)&lt;1,COUNTIF($O$2:$O1499,Input!$C1516)&lt;1),Input!L1516,0)</f>
        <v>0</v>
      </c>
      <c r="I1500" s="177">
        <f>IF(OR(COUNTIF($B$2:$B1499,Input!$F1516)&lt;1,COUNTIF($O$2:$O1499,Input!$C1516)&lt;1),Input!M1516,0)</f>
        <v>0</v>
      </c>
      <c r="J1500" s="177">
        <f>IF(OR(COUNTIF($B$2:$B1499,Input!$F1516)&lt;1,COUNTIF($O$2:$O1499,Input!$C1516)&lt;1),Input!N1516,0)</f>
        <v>0</v>
      </c>
      <c r="K1500" s="177">
        <f>IF(OR(COUNTIF($B$2:$B1499,Input!$F1516)&lt;1,COUNTIF($O$2:$O1499,Input!$C1516)&lt;1),Input!O1516,0)</f>
        <v>0</v>
      </c>
      <c r="L1500" s="177">
        <f>IF(OR(COUNTIF($B$2:$B1499,Input!$F1516)&lt;1,COUNTIF($O$2:$O1499,Input!$C1516)&lt;1),Input!P1516,0)</f>
        <v>0</v>
      </c>
      <c r="M1500" s="129" t="str">
        <f t="shared" si="192"/>
        <v/>
      </c>
      <c r="N1500" s="161">
        <f t="shared" si="198"/>
        <v>0</v>
      </c>
      <c r="O1500" s="168">
        <f>Input!C1516</f>
        <v>0</v>
      </c>
      <c r="P1500" s="168"/>
      <c r="R1500" s="131">
        <f t="shared" si="199"/>
        <v>0</v>
      </c>
      <c r="S1500" s="133" t="str">
        <f t="shared" si="193"/>
        <v xml:space="preserve"> </v>
      </c>
      <c r="T1500" s="133"/>
      <c r="U1500" s="132" t="str">
        <f>_xlfn.IFNA(IF($D1500=0,LOOKUP($F1500,{0.1,0.2,0.3,0.4,0.5,0.6,0.7,0.8,0.9,1},{22,34,46,58,70,82,94,106,118,130}),""),"")</f>
        <v/>
      </c>
      <c r="V1500" s="132" t="str">
        <f>_xlfn.IFNA(IF($D1500=1,LOOKUP($F1500,{0.1,0.2,0.3,0.4,0.5,0.6,0.7,0.8,0.9,1},{23,35,47,59,71,83,95,107,119,131}),""),"")</f>
        <v/>
      </c>
      <c r="W1500" s="132" t="str">
        <f>_xlfn.IFNA(IF($D1500=2,LOOKUP($F1500,{0.1,0.2,0.3,0.4,0.5,0.6,0.7,0.8,0.9,1},{24,36,48,60,72,84,96,108,120,132}),""),"")</f>
        <v/>
      </c>
      <c r="X1500" s="132" t="str">
        <f>_xlfn.IFNA(IF($D1500=3,LOOKUP($F1500,{0.1,0.2,0.3,0.4,0.5,0.6,0.7,0.8,0.9,1},{25,37,49,61,73,85,97,109,121,133}),""),"")</f>
        <v/>
      </c>
      <c r="Y1500" s="132" t="str">
        <f>_xlfn.IFNA(IF($D1500=4,LOOKUP($F1500,{0.1,0.2,0.3,0.4,0.5,0.6,0.7,0.8,0.9,1},{26,38,50,62,74,86,98,110,122,134}),""),"")</f>
        <v/>
      </c>
      <c r="Z1500" s="132" t="str">
        <f>_xlfn.IFNA(IF($D1500=5,LOOKUP($F1500,{0.1,0.2,0.3,0.4,0.5,0.6,0.7,0.8,0.9,1},{27,39,51,63,75,87,99,111,123,135}),""),"")</f>
        <v/>
      </c>
      <c r="AA1500" s="132">
        <f t="shared" si="194"/>
        <v>0</v>
      </c>
      <c r="AB1500" s="132" t="str">
        <f t="shared" si="195"/>
        <v>00</v>
      </c>
      <c r="AC1500" s="82" t="e">
        <f>VLOOKUP(AB1500,'AMI Ref'!T:U,2,FALSE)</f>
        <v>#N/A</v>
      </c>
      <c r="AD1500" s="124"/>
      <c r="AE1500" s="81" t="str">
        <f>_xlfn.IFNA(IF($D1500=0,IF($J1500="Not Paid by Tenant",0,INDEX('AMI Ref'!$K$5:$N$5,MATCH($J1500,{"Oil","Gas","Electric - Other","ELECTRIC - HEAT PUMP"},0))),0),"")</f>
        <v/>
      </c>
      <c r="AF1500" s="81">
        <f>_xlfn.IFNA(IF($D1500=1,IF($J1500="Not Paid by Tenant",0,INDEX('AMI Ref'!$K$6:$N$6,MATCH($J1500,{"Oil","Gas","Electric - Other","ELECTRIC - HEAT PUMP"},0))),0),"")</f>
        <v>0</v>
      </c>
      <c r="AG1500" s="81">
        <f>_xlfn.IFNA(IF($D1500=2,IF($J1500="Not Paid by Tenant",0,INDEX('AMI Ref'!$K$7:$N$7,MATCH($J1500,{"Oil","Gas","Electric - Other","ELECTRIC - HEAT PUMP"},0))),0),"")</f>
        <v>0</v>
      </c>
      <c r="AH1500" s="81">
        <f>_xlfn.IFNA(IF($D1500=3,IF($J1500="Not Paid by Tenant",0,INDEX('AMI Ref'!$K$8:$N$8,MATCH($J1500,{"Oil","Gas","Electric - Other","ELECTRIC - HEAT PUMP"},0))),0),"")</f>
        <v>0</v>
      </c>
      <c r="AI1500" s="81">
        <f>_xlfn.IFNA(IF($D1500=4,IF($J1500="Not Paid by Tenant",0,INDEX('AMI Ref'!$K$9:$N$9,MATCH($J1500,{"Oil","Gas","Electric - Other","ELECTRIC - HEAT PUMP"},0))),0),"")</f>
        <v>0</v>
      </c>
      <c r="AJ1500" s="81">
        <f>_xlfn.IFNA(IF($D1500=5,IF($J1500="Not Paid by Tenant",0,INDEX('AMI Ref'!$K$10:$N$10,MATCH($J1500,{"Oil","Gas","Electric - Other","ELECTRIC - HEAT PUMP"},0))),0),"")</f>
        <v>0</v>
      </c>
      <c r="AK1500" s="128"/>
      <c r="AL1500" s="81" t="str">
        <f>_xlfn.IFNA(IF($D1500=0,IF($K1500="Not Paid by Tenant",0,INDEX('AMI Ref'!$O$5:$R$5,MATCH($K1500,{"Oil","Gas","Electric - Other","Electric ccASHP - split"},0))),0),"")</f>
        <v/>
      </c>
      <c r="AM1500" s="81">
        <f>_xlfn.IFNA(IF($D1500=1,IF($K1500="Not Paid by Tenant",0,INDEX('AMI Ref'!$O$6:$R$6,MATCH($K1500,{"Oil","Gas","Electric - Other","Electric ccASHP - split"},0))),0),"")</f>
        <v>0</v>
      </c>
      <c r="AN1500" s="81">
        <f>_xlfn.IFNA(IF($D1500=2,IF($K1500="Not Paid by Tenant",0,INDEX('AMI Ref'!$O$7:$R$7,MATCH($K1500,{"Oil","Gas","Electric - Other","Electric ccASHP - split"},0))),0),"")</f>
        <v>0</v>
      </c>
      <c r="AO1500" s="81">
        <f>_xlfn.IFNA(IF($D1500=3,IF($K1500="Not Paid by Tenant",0,INDEX('AMI Ref'!$O$8:$R$8,MATCH($K1500,{"Oil","Gas","Electric - Other","Electric ccASHP - split"},0))),0),"")</f>
        <v>0</v>
      </c>
      <c r="AP1500" s="81">
        <f>_xlfn.IFNA(IF($D1500=4,IF($K1500="Not Paid by Tenant",0,INDEX('AMI Ref'!$O$9:$R$9,MATCH($K1500,{"Oil","Gas","Electric - Other","Electric ccASHP - split"},0))),0),"")</f>
        <v>0</v>
      </c>
      <c r="AQ1500" s="81">
        <f>_xlfn.IFNA(IF($D1500=5,IF($K1500="Not Paid by Tenant",0,INDEX('AMI Ref'!$O$10:$R$10,MATCH($K1500,{"Oil","Gas","Electric - Other","Electric ccASHP - split"},0))),0),"")</f>
        <v>0</v>
      </c>
      <c r="AR1500" s="124">
        <f t="shared" si="196"/>
        <v>0</v>
      </c>
      <c r="AS1500" s="123" t="e">
        <f t="shared" si="197"/>
        <v>#N/A</v>
      </c>
    </row>
    <row r="1501" spans="1:45" x14ac:dyDescent="0.2">
      <c r="A1501" s="130">
        <v>1499</v>
      </c>
      <c r="B1501" s="177">
        <f>IF(OR(COUNTIF($B$2:$B1500,Input!$F1517)&lt;1,COUNTIF($O$2:$O1500,Input!$C1517)&lt;1),Input!F1517,0)</f>
        <v>0</v>
      </c>
      <c r="C1501" s="177">
        <f>IF(OR(COUNTIF($B$2:$B1500,Input!$F1517)&lt;1,COUNTIF($O$2:$O1500,Input!$C1517)&lt;1),Input!G1517,0)</f>
        <v>0</v>
      </c>
      <c r="D1501" s="177">
        <f>IF(OR(COUNTIF($B$2:$B1500,Input!$F1517)&lt;1,COUNTIF($O$2:$O1500,Input!$C1517)&lt;1),Input!H1517,0)</f>
        <v>0</v>
      </c>
      <c r="E1501" s="177">
        <f>IF(OR(COUNTIF($B$2:$B1500,Input!$F1517)&lt;1,COUNTIF($O$2:$O1500,Input!$C1517)&lt;1),Input!I1517,0)</f>
        <v>0</v>
      </c>
      <c r="F1501" s="177">
        <f>IF(OR(COUNTIF($B$2:$B1500,Input!$F1517)&lt;1,COUNTIF($O$2:$O1500,Input!$C1517)&lt;1),Input!J1517,0)</f>
        <v>0</v>
      </c>
      <c r="G1501" s="177">
        <f>IF(OR(COUNTIF($B$2:$B1500,Input!$F1517)&lt;1,COUNTIF($O$2:$O1500,Input!$C1517)&lt;1),Input!K1517,0)</f>
        <v>0</v>
      </c>
      <c r="H1501" s="177">
        <f>IF(OR(COUNTIF($B$2:$B1500,Input!$F1517)&lt;1,COUNTIF($O$2:$O1500,Input!$C1517)&lt;1),Input!L1517,0)</f>
        <v>0</v>
      </c>
      <c r="I1501" s="177">
        <f>IF(OR(COUNTIF($B$2:$B1500,Input!$F1517)&lt;1,COUNTIF($O$2:$O1500,Input!$C1517)&lt;1),Input!M1517,0)</f>
        <v>0</v>
      </c>
      <c r="J1501" s="177">
        <f>IF(OR(COUNTIF($B$2:$B1500,Input!$F1517)&lt;1,COUNTIF($O$2:$O1500,Input!$C1517)&lt;1),Input!N1517,0)</f>
        <v>0</v>
      </c>
      <c r="K1501" s="177">
        <f>IF(OR(COUNTIF($B$2:$B1500,Input!$F1517)&lt;1,COUNTIF($O$2:$O1500,Input!$C1517)&lt;1),Input!O1517,0)</f>
        <v>0</v>
      </c>
      <c r="L1501" s="177">
        <f>IF(OR(COUNTIF($B$2:$B1500,Input!$F1517)&lt;1,COUNTIF($O$2:$O1500,Input!$C1517)&lt;1),Input!P1517,0)</f>
        <v>0</v>
      </c>
      <c r="M1501" s="129" t="str">
        <f t="shared" si="192"/>
        <v/>
      </c>
      <c r="N1501" s="161">
        <f t="shared" si="198"/>
        <v>0</v>
      </c>
      <c r="O1501" s="168">
        <f>Input!C1517</f>
        <v>0</v>
      </c>
      <c r="P1501" s="168"/>
      <c r="R1501" s="131">
        <f t="shared" si="199"/>
        <v>0</v>
      </c>
      <c r="S1501" s="133" t="str">
        <f t="shared" si="193"/>
        <v xml:space="preserve"> </v>
      </c>
      <c r="T1501" s="133"/>
      <c r="U1501" s="132" t="str">
        <f>_xlfn.IFNA(IF($D1501=0,LOOKUP($F1501,{0.1,0.2,0.3,0.4,0.5,0.6,0.7,0.8,0.9,1},{22,34,46,58,70,82,94,106,118,130}),""),"")</f>
        <v/>
      </c>
      <c r="V1501" s="132" t="str">
        <f>_xlfn.IFNA(IF($D1501=1,LOOKUP($F1501,{0.1,0.2,0.3,0.4,0.5,0.6,0.7,0.8,0.9,1},{23,35,47,59,71,83,95,107,119,131}),""),"")</f>
        <v/>
      </c>
      <c r="W1501" s="132" t="str">
        <f>_xlfn.IFNA(IF($D1501=2,LOOKUP($F1501,{0.1,0.2,0.3,0.4,0.5,0.6,0.7,0.8,0.9,1},{24,36,48,60,72,84,96,108,120,132}),""),"")</f>
        <v/>
      </c>
      <c r="X1501" s="132" t="str">
        <f>_xlfn.IFNA(IF($D1501=3,LOOKUP($F1501,{0.1,0.2,0.3,0.4,0.5,0.6,0.7,0.8,0.9,1},{25,37,49,61,73,85,97,109,121,133}),""),"")</f>
        <v/>
      </c>
      <c r="Y1501" s="132" t="str">
        <f>_xlfn.IFNA(IF($D1501=4,LOOKUP($F1501,{0.1,0.2,0.3,0.4,0.5,0.6,0.7,0.8,0.9,1},{26,38,50,62,74,86,98,110,122,134}),""),"")</f>
        <v/>
      </c>
      <c r="Z1501" s="132" t="str">
        <f>_xlfn.IFNA(IF($D1501=5,LOOKUP($F1501,{0.1,0.2,0.3,0.4,0.5,0.6,0.7,0.8,0.9,1},{27,39,51,63,75,87,99,111,123,135}),""),"")</f>
        <v/>
      </c>
      <c r="AA1501" s="132">
        <f t="shared" si="194"/>
        <v>0</v>
      </c>
      <c r="AB1501" s="132" t="str">
        <f t="shared" si="195"/>
        <v>00</v>
      </c>
      <c r="AC1501" s="82" t="e">
        <f>VLOOKUP(AB1501,'AMI Ref'!T:U,2,FALSE)</f>
        <v>#N/A</v>
      </c>
      <c r="AD1501" s="124"/>
      <c r="AE1501" s="81" t="str">
        <f>_xlfn.IFNA(IF($D1501=0,IF($J1501="Not Paid by Tenant",0,INDEX('AMI Ref'!$K$5:$N$5,MATCH($J1501,{"Oil","Gas","Electric - Other","ELECTRIC - HEAT PUMP"},0))),0),"")</f>
        <v/>
      </c>
      <c r="AF1501" s="81">
        <f>_xlfn.IFNA(IF($D1501=1,IF($J1501="Not Paid by Tenant",0,INDEX('AMI Ref'!$K$6:$N$6,MATCH($J1501,{"Oil","Gas","Electric - Other","ELECTRIC - HEAT PUMP"},0))),0),"")</f>
        <v>0</v>
      </c>
      <c r="AG1501" s="81">
        <f>_xlfn.IFNA(IF($D1501=2,IF($J1501="Not Paid by Tenant",0,INDEX('AMI Ref'!$K$7:$N$7,MATCH($J1501,{"Oil","Gas","Electric - Other","ELECTRIC - HEAT PUMP"},0))),0),"")</f>
        <v>0</v>
      </c>
      <c r="AH1501" s="81">
        <f>_xlfn.IFNA(IF($D1501=3,IF($J1501="Not Paid by Tenant",0,INDEX('AMI Ref'!$K$8:$N$8,MATCH($J1501,{"Oil","Gas","Electric - Other","ELECTRIC - HEAT PUMP"},0))),0),"")</f>
        <v>0</v>
      </c>
      <c r="AI1501" s="81">
        <f>_xlfn.IFNA(IF($D1501=4,IF($J1501="Not Paid by Tenant",0,INDEX('AMI Ref'!$K$9:$N$9,MATCH($J1501,{"Oil","Gas","Electric - Other","ELECTRIC - HEAT PUMP"},0))),0),"")</f>
        <v>0</v>
      </c>
      <c r="AJ1501" s="81">
        <f>_xlfn.IFNA(IF($D1501=5,IF($J1501="Not Paid by Tenant",0,INDEX('AMI Ref'!$K$10:$N$10,MATCH($J1501,{"Oil","Gas","Electric - Other","ELECTRIC - HEAT PUMP"},0))),0),"")</f>
        <v>0</v>
      </c>
      <c r="AK1501" s="128"/>
      <c r="AL1501" s="81" t="str">
        <f>_xlfn.IFNA(IF($D1501=0,IF($K1501="Not Paid by Tenant",0,INDEX('AMI Ref'!$O$5:$R$5,MATCH($K1501,{"Oil","Gas","Electric - Other","Electric ccASHP - split"},0))),0),"")</f>
        <v/>
      </c>
      <c r="AM1501" s="81">
        <f>_xlfn.IFNA(IF($D1501=1,IF($K1501="Not Paid by Tenant",0,INDEX('AMI Ref'!$O$6:$R$6,MATCH($K1501,{"Oil","Gas","Electric - Other","Electric ccASHP - split"},0))),0),"")</f>
        <v>0</v>
      </c>
      <c r="AN1501" s="81">
        <f>_xlfn.IFNA(IF($D1501=2,IF($K1501="Not Paid by Tenant",0,INDEX('AMI Ref'!$O$7:$R$7,MATCH($K1501,{"Oil","Gas","Electric - Other","Electric ccASHP - split"},0))),0),"")</f>
        <v>0</v>
      </c>
      <c r="AO1501" s="81">
        <f>_xlfn.IFNA(IF($D1501=3,IF($K1501="Not Paid by Tenant",0,INDEX('AMI Ref'!$O$8:$R$8,MATCH($K1501,{"Oil","Gas","Electric - Other","Electric ccASHP - split"},0))),0),"")</f>
        <v>0</v>
      </c>
      <c r="AP1501" s="81">
        <f>_xlfn.IFNA(IF($D1501=4,IF($K1501="Not Paid by Tenant",0,INDEX('AMI Ref'!$O$9:$R$9,MATCH($K1501,{"Oil","Gas","Electric - Other","Electric ccASHP - split"},0))),0),"")</f>
        <v>0</v>
      </c>
      <c r="AQ1501" s="81">
        <f>_xlfn.IFNA(IF($D1501=5,IF($K1501="Not Paid by Tenant",0,INDEX('AMI Ref'!$O$10:$R$10,MATCH($K1501,{"Oil","Gas","Electric - Other","Electric ccASHP - split"},0))),0),"")</f>
        <v>0</v>
      </c>
      <c r="AR1501" s="124">
        <f t="shared" si="196"/>
        <v>0</v>
      </c>
      <c r="AS1501" s="123" t="e">
        <f t="shared" si="197"/>
        <v>#N/A</v>
      </c>
    </row>
    <row r="1502" spans="1:45" x14ac:dyDescent="0.2">
      <c r="A1502" s="130">
        <v>1500</v>
      </c>
      <c r="B1502" s="177">
        <f>IF(OR(COUNTIF($B$2:$B1501,Input!$F1518)&lt;1,COUNTIF($O$2:$O1501,Input!$C1518)&lt;1),Input!F1518,0)</f>
        <v>0</v>
      </c>
      <c r="C1502" s="177">
        <f>IF(OR(COUNTIF($B$2:$B1501,Input!$F1518)&lt;1,COUNTIF($O$2:$O1501,Input!$C1518)&lt;1),Input!G1518,0)</f>
        <v>0</v>
      </c>
      <c r="D1502" s="177">
        <f>IF(OR(COUNTIF($B$2:$B1501,Input!$F1518)&lt;1,COUNTIF($O$2:$O1501,Input!$C1518)&lt;1),Input!H1518,0)</f>
        <v>0</v>
      </c>
      <c r="E1502" s="177">
        <f>IF(OR(COUNTIF($B$2:$B1501,Input!$F1518)&lt;1,COUNTIF($O$2:$O1501,Input!$C1518)&lt;1),Input!I1518,0)</f>
        <v>0</v>
      </c>
      <c r="F1502" s="177">
        <f>IF(OR(COUNTIF($B$2:$B1501,Input!$F1518)&lt;1,COUNTIF($O$2:$O1501,Input!$C1518)&lt;1),Input!J1518,0)</f>
        <v>0</v>
      </c>
      <c r="G1502" s="177">
        <f>IF(OR(COUNTIF($B$2:$B1501,Input!$F1518)&lt;1,COUNTIF($O$2:$O1501,Input!$C1518)&lt;1),Input!K1518,0)</f>
        <v>0</v>
      </c>
      <c r="H1502" s="177">
        <f>IF(OR(COUNTIF($B$2:$B1501,Input!$F1518)&lt;1,COUNTIF($O$2:$O1501,Input!$C1518)&lt;1),Input!L1518,0)</f>
        <v>0</v>
      </c>
      <c r="I1502" s="177">
        <f>IF(OR(COUNTIF($B$2:$B1501,Input!$F1518)&lt;1,COUNTIF($O$2:$O1501,Input!$C1518)&lt;1),Input!M1518,0)</f>
        <v>0</v>
      </c>
      <c r="J1502" s="177">
        <f>IF(OR(COUNTIF($B$2:$B1501,Input!$F1518)&lt;1,COUNTIF($O$2:$O1501,Input!$C1518)&lt;1),Input!N1518,0)</f>
        <v>0</v>
      </c>
      <c r="K1502" s="177">
        <f>IF(OR(COUNTIF($B$2:$B1501,Input!$F1518)&lt;1,COUNTIF($O$2:$O1501,Input!$C1518)&lt;1),Input!O1518,0)</f>
        <v>0</v>
      </c>
      <c r="L1502" s="177">
        <f>IF(OR(COUNTIF($B$2:$B1501,Input!$F1518)&lt;1,COUNTIF($O$2:$O1501,Input!$C1518)&lt;1),Input!P1518,0)</f>
        <v>0</v>
      </c>
      <c r="M1502" s="129" t="str">
        <f t="shared" si="192"/>
        <v/>
      </c>
      <c r="N1502" s="161">
        <f t="shared" si="198"/>
        <v>0</v>
      </c>
      <c r="O1502" s="168">
        <f>Input!C1518</f>
        <v>0</v>
      </c>
      <c r="P1502" s="168"/>
      <c r="R1502" s="131">
        <f t="shared" si="199"/>
        <v>0</v>
      </c>
      <c r="S1502" s="133" t="str">
        <f t="shared" si="193"/>
        <v xml:space="preserve"> </v>
      </c>
      <c r="T1502" s="133"/>
      <c r="U1502" s="132" t="str">
        <f>_xlfn.IFNA(IF($D1502=0,LOOKUP($F1502,{0.1,0.2,0.3,0.4,0.5,0.6,0.7,0.8,0.9,1},{22,34,46,58,70,82,94,106,118,130}),""),"")</f>
        <v/>
      </c>
      <c r="V1502" s="132" t="str">
        <f>_xlfn.IFNA(IF($D1502=1,LOOKUP($F1502,{0.1,0.2,0.3,0.4,0.5,0.6,0.7,0.8,0.9,1},{23,35,47,59,71,83,95,107,119,131}),""),"")</f>
        <v/>
      </c>
      <c r="W1502" s="132" t="str">
        <f>_xlfn.IFNA(IF($D1502=2,LOOKUP($F1502,{0.1,0.2,0.3,0.4,0.5,0.6,0.7,0.8,0.9,1},{24,36,48,60,72,84,96,108,120,132}),""),"")</f>
        <v/>
      </c>
      <c r="X1502" s="132" t="str">
        <f>_xlfn.IFNA(IF($D1502=3,LOOKUP($F1502,{0.1,0.2,0.3,0.4,0.5,0.6,0.7,0.8,0.9,1},{25,37,49,61,73,85,97,109,121,133}),""),"")</f>
        <v/>
      </c>
      <c r="Y1502" s="132" t="str">
        <f>_xlfn.IFNA(IF($D1502=4,LOOKUP($F1502,{0.1,0.2,0.3,0.4,0.5,0.6,0.7,0.8,0.9,1},{26,38,50,62,74,86,98,110,122,134}),""),"")</f>
        <v/>
      </c>
      <c r="Z1502" s="132" t="str">
        <f>_xlfn.IFNA(IF($D1502=5,LOOKUP($F1502,{0.1,0.2,0.3,0.4,0.5,0.6,0.7,0.8,0.9,1},{27,39,51,63,75,87,99,111,123,135}),""),"")</f>
        <v/>
      </c>
      <c r="AA1502" s="132">
        <f t="shared" si="194"/>
        <v>0</v>
      </c>
      <c r="AB1502" s="132" t="str">
        <f t="shared" si="195"/>
        <v>00</v>
      </c>
      <c r="AC1502" s="82" t="e">
        <f>VLOOKUP(AB1502,'AMI Ref'!T:U,2,FALSE)</f>
        <v>#N/A</v>
      </c>
      <c r="AD1502" s="124"/>
      <c r="AE1502" s="81" t="str">
        <f>_xlfn.IFNA(IF($D1502=0,IF($J1502="Not Paid by Tenant",0,INDEX('AMI Ref'!$K$5:$N$5,MATCH($J1502,{"Oil","Gas","Electric - Other","ELECTRIC - HEAT PUMP"},0))),0),"")</f>
        <v/>
      </c>
      <c r="AF1502" s="81">
        <f>_xlfn.IFNA(IF($D1502=1,IF($J1502="Not Paid by Tenant",0,INDEX('AMI Ref'!$K$6:$N$6,MATCH($J1502,{"Oil","Gas","Electric - Other","ELECTRIC - HEAT PUMP"},0))),0),"")</f>
        <v>0</v>
      </c>
      <c r="AG1502" s="81">
        <f>_xlfn.IFNA(IF($D1502=2,IF($J1502="Not Paid by Tenant",0,INDEX('AMI Ref'!$K$7:$N$7,MATCH($J1502,{"Oil","Gas","Electric - Other","ELECTRIC - HEAT PUMP"},0))),0),"")</f>
        <v>0</v>
      </c>
      <c r="AH1502" s="81">
        <f>_xlfn.IFNA(IF($D1502=3,IF($J1502="Not Paid by Tenant",0,INDEX('AMI Ref'!$K$8:$N$8,MATCH($J1502,{"Oil","Gas","Electric - Other","ELECTRIC - HEAT PUMP"},0))),0),"")</f>
        <v>0</v>
      </c>
      <c r="AI1502" s="81">
        <f>_xlfn.IFNA(IF($D1502=4,IF($J1502="Not Paid by Tenant",0,INDEX('AMI Ref'!$K$9:$N$9,MATCH($J1502,{"Oil","Gas","Electric - Other","ELECTRIC - HEAT PUMP"},0))),0),"")</f>
        <v>0</v>
      </c>
      <c r="AJ1502" s="81">
        <f>_xlfn.IFNA(IF($D1502=5,IF($J1502="Not Paid by Tenant",0,INDEX('AMI Ref'!$K$10:$N$10,MATCH($J1502,{"Oil","Gas","Electric - Other","ELECTRIC - HEAT PUMP"},0))),0),"")</f>
        <v>0</v>
      </c>
      <c r="AK1502" s="128"/>
      <c r="AL1502" s="81" t="str">
        <f>_xlfn.IFNA(IF($D1502=0,IF($K1502="Not Paid by Tenant",0,INDEX('AMI Ref'!$O$5:$R$5,MATCH($K1502,{"Oil","Gas","Electric - Other","Electric ccASHP - split"},0))),0),"")</f>
        <v/>
      </c>
      <c r="AM1502" s="81">
        <f>_xlfn.IFNA(IF($D1502=1,IF($K1502="Not Paid by Tenant",0,INDEX('AMI Ref'!$O$6:$R$6,MATCH($K1502,{"Oil","Gas","Electric - Other","Electric ccASHP - split"},0))),0),"")</f>
        <v>0</v>
      </c>
      <c r="AN1502" s="81">
        <f>_xlfn.IFNA(IF($D1502=2,IF($K1502="Not Paid by Tenant",0,INDEX('AMI Ref'!$O$7:$R$7,MATCH($K1502,{"Oil","Gas","Electric - Other","Electric ccASHP - split"},0))),0),"")</f>
        <v>0</v>
      </c>
      <c r="AO1502" s="81">
        <f>_xlfn.IFNA(IF($D1502=3,IF($K1502="Not Paid by Tenant",0,INDEX('AMI Ref'!$O$8:$R$8,MATCH($K1502,{"Oil","Gas","Electric - Other","Electric ccASHP - split"},0))),0),"")</f>
        <v>0</v>
      </c>
      <c r="AP1502" s="81">
        <f>_xlfn.IFNA(IF($D1502=4,IF($K1502="Not Paid by Tenant",0,INDEX('AMI Ref'!$O$9:$R$9,MATCH($K1502,{"Oil","Gas","Electric - Other","Electric ccASHP - split"},0))),0),"")</f>
        <v>0</v>
      </c>
      <c r="AQ1502" s="81">
        <f>_xlfn.IFNA(IF($D1502=5,IF($K1502="Not Paid by Tenant",0,INDEX('AMI Ref'!$O$10:$R$10,MATCH($K1502,{"Oil","Gas","Electric - Other","Electric ccASHP - split"},0))),0),"")</f>
        <v>0</v>
      </c>
      <c r="AR1502" s="124">
        <f t="shared" si="196"/>
        <v>0</v>
      </c>
      <c r="AS1502" s="123" t="e">
        <f t="shared" si="197"/>
        <v>#N/A</v>
      </c>
    </row>
  </sheetData>
  <sheetProtection algorithmName="SHA-512" hashValue="npfA48OkGWpELwgDGlG44GVOSLjseofcdEMLtrR1emDKZGFLXRIUDvHoL4iifkoS/F6bnno88m/YsEcojjg/2Q==" saltValue="GRyi5HAwmRjmCLbG8T1TZA==" spinCount="100000" sheet="1" selectLockedCells="1"/>
  <autoFilter ref="A2:AS2" xr:uid="{00000000-0001-0000-0900-000000000000}">
    <filterColumn colId="20" showButton="0"/>
    <filterColumn colId="21" showButton="0"/>
    <filterColumn colId="22" showButton="0"/>
    <filterColumn colId="23" showButton="0"/>
    <filterColumn colId="24" showButton="0"/>
    <filterColumn colId="30" showButton="0"/>
    <filterColumn colId="31" showButton="0"/>
    <filterColumn colId="32" showButton="0"/>
    <filterColumn colId="33" showButton="0"/>
    <filterColumn colId="34" showButton="0"/>
    <filterColumn colId="37" showButton="0"/>
    <filterColumn colId="38" showButton="0"/>
    <filterColumn colId="39" showButton="0"/>
    <filterColumn colId="40" showButton="0"/>
    <filterColumn colId="41" showButton="0"/>
  </autoFilter>
  <mergeCells count="4">
    <mergeCell ref="AL2:AQ2"/>
    <mergeCell ref="AE2:AJ2"/>
    <mergeCell ref="R1:AC1"/>
    <mergeCell ref="U2:Z2"/>
  </mergeCells>
  <pageMargins left="0.5" right="0.5" top="0.5" bottom="2" header="0.5" footer="0.5"/>
  <pageSetup paperSize="5" scale="56" fitToHeight="0" orientation="portrait" cellComments="asDisplayed" r:id="rId1"/>
  <headerFooter alignWithMargins="0">
    <oddFooter>&amp;L&amp;A
&amp;F
&amp;D
&amp;T&amp;Rversion: May 2025</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6" tint="0.79998168889431442"/>
    <pageSetUpPr fitToPage="1"/>
  </sheetPr>
  <dimension ref="A1:Q40"/>
  <sheetViews>
    <sheetView showGridLines="0" view="pageBreakPreview" zoomScaleNormal="100" zoomScaleSheetLayoutView="100" workbookViewId="0">
      <selection activeCell="B12" sqref="B12"/>
    </sheetView>
  </sheetViews>
  <sheetFormatPr defaultColWidth="9.140625" defaultRowHeight="12.75" x14ac:dyDescent="0.2"/>
  <cols>
    <col min="1" max="1" width="15.5703125" style="476" customWidth="1"/>
    <col min="2" max="2" width="12.85546875" style="553" customWidth="1"/>
    <col min="3" max="3" width="17.5703125" style="553" customWidth="1"/>
    <col min="4" max="4" width="13" style="553" customWidth="1"/>
    <col min="5" max="5" width="20" style="553" customWidth="1"/>
    <col min="6" max="6" width="10.85546875" style="476" customWidth="1"/>
    <col min="7" max="7" width="9.140625" style="476"/>
    <col min="8" max="8" width="9.42578125" style="476" customWidth="1"/>
    <col min="9" max="11" width="8.85546875" style="476" customWidth="1"/>
    <col min="12" max="12" width="5.140625" style="476" customWidth="1"/>
    <col min="13" max="13" width="8.140625" style="553" bestFit="1" customWidth="1"/>
    <col min="14" max="14" width="9.42578125" style="553" customWidth="1"/>
    <col min="15" max="15" width="3.85546875" style="553" customWidth="1"/>
    <col min="16" max="16" width="15.85546875" style="476" customWidth="1"/>
    <col min="17" max="17" width="9.140625" style="514" customWidth="1"/>
    <col min="18" max="16384" width="9.140625" style="476"/>
  </cols>
  <sheetData>
    <row r="1" spans="1:17" x14ac:dyDescent="0.2">
      <c r="A1" s="735" t="s">
        <v>255</v>
      </c>
      <c r="B1" s="735"/>
      <c r="C1" s="735"/>
      <c r="D1" s="735"/>
      <c r="E1" s="735"/>
      <c r="F1" s="735"/>
      <c r="G1" s="735"/>
      <c r="H1" s="735"/>
      <c r="I1" s="735"/>
      <c r="J1" s="735"/>
      <c r="K1" s="735"/>
      <c r="L1" s="735"/>
      <c r="M1" s="735"/>
      <c r="N1" s="735"/>
      <c r="O1" s="735"/>
      <c r="P1" s="735"/>
    </row>
    <row r="2" spans="1:17" s="518" customFormat="1" x14ac:dyDescent="0.2">
      <c r="A2" s="515"/>
      <c r="B2" s="516"/>
      <c r="C2" s="517"/>
      <c r="D2" s="517"/>
      <c r="E2" s="517"/>
      <c r="M2" s="517"/>
      <c r="N2" s="517"/>
      <c r="O2" s="517"/>
      <c r="Q2" s="519"/>
    </row>
    <row r="3" spans="1:17" s="519" customFormat="1" ht="18" customHeight="1" x14ac:dyDescent="0.2">
      <c r="A3" s="740" t="s">
        <v>571</v>
      </c>
      <c r="B3" s="740"/>
      <c r="C3" s="740"/>
      <c r="D3" s="740"/>
      <c r="E3" s="740"/>
      <c r="F3" s="740"/>
      <c r="G3" s="740"/>
      <c r="H3" s="740"/>
      <c r="I3" s="740"/>
      <c r="J3" s="740"/>
      <c r="K3" s="740"/>
      <c r="L3" s="740"/>
      <c r="M3" s="740"/>
      <c r="N3" s="740"/>
      <c r="O3" s="740"/>
      <c r="P3" s="740"/>
    </row>
    <row r="4" spans="1:17" s="518" customFormat="1" ht="15" customHeight="1" x14ac:dyDescent="0.2">
      <c r="A4" s="741" t="s">
        <v>8</v>
      </c>
      <c r="B4" s="741"/>
      <c r="C4" s="741"/>
      <c r="D4" s="741"/>
      <c r="E4" s="741"/>
      <c r="F4" s="741"/>
      <c r="G4" s="741"/>
      <c r="H4" s="741"/>
      <c r="I4" s="741"/>
      <c r="J4" s="741"/>
      <c r="K4" s="741"/>
      <c r="L4" s="741"/>
      <c r="M4" s="741"/>
      <c r="N4" s="741"/>
      <c r="O4" s="520"/>
      <c r="P4" s="520"/>
      <c r="Q4" s="521"/>
    </row>
    <row r="5" spans="1:17" s="518" customFormat="1" ht="16.5" customHeight="1" x14ac:dyDescent="0.2">
      <c r="A5" s="522"/>
      <c r="B5" s="523" t="s">
        <v>572</v>
      </c>
      <c r="C5" s="524"/>
      <c r="D5" s="524"/>
      <c r="E5" s="524"/>
      <c r="F5" s="525"/>
      <c r="G5" s="525"/>
      <c r="H5" s="525"/>
      <c r="I5" s="525"/>
      <c r="J5" s="525"/>
      <c r="K5" s="525"/>
      <c r="L5" s="525"/>
      <c r="M5" s="524"/>
      <c r="N5" s="524"/>
      <c r="O5" s="524"/>
      <c r="P5" s="525"/>
      <c r="Q5" s="519"/>
    </row>
    <row r="6" spans="1:17" s="519" customFormat="1" ht="28.5" customHeight="1" x14ac:dyDescent="0.2">
      <c r="A6" s="526"/>
      <c r="B6" s="739" t="s">
        <v>573</v>
      </c>
      <c r="C6" s="739"/>
      <c r="D6" s="739"/>
      <c r="E6" s="739"/>
      <c r="F6" s="739"/>
      <c r="G6" s="739"/>
      <c r="H6" s="739"/>
      <c r="I6" s="739"/>
      <c r="J6" s="739"/>
      <c r="K6" s="739"/>
      <c r="L6" s="739"/>
      <c r="M6" s="739"/>
      <c r="N6" s="739"/>
      <c r="O6" s="739"/>
      <c r="P6" s="739"/>
    </row>
    <row r="7" spans="1:17" s="519" customFormat="1" ht="10.5" customHeight="1" x14ac:dyDescent="0.2">
      <c r="B7" s="527"/>
      <c r="C7" s="527"/>
      <c r="D7" s="527"/>
      <c r="E7" s="527"/>
      <c r="F7" s="527"/>
      <c r="G7" s="527"/>
      <c r="H7" s="527"/>
      <c r="I7" s="527"/>
      <c r="J7" s="527"/>
      <c r="K7" s="527"/>
      <c r="L7" s="527"/>
      <c r="M7" s="527"/>
      <c r="N7" s="527"/>
      <c r="O7" s="527"/>
      <c r="P7" s="527"/>
    </row>
    <row r="8" spans="1:17" s="528" customFormat="1" ht="11.25" customHeight="1" x14ac:dyDescent="0.25">
      <c r="B8" s="529"/>
      <c r="C8" s="530"/>
      <c r="D8" s="530"/>
      <c r="E8" s="530"/>
      <c r="M8" s="530"/>
      <c r="N8" s="530"/>
      <c r="O8" s="530"/>
    </row>
    <row r="9" spans="1:17" s="518" customFormat="1" ht="13.5" thickBot="1" x14ac:dyDescent="0.25">
      <c r="A9" s="531" t="s">
        <v>19</v>
      </c>
      <c r="B9" s="532"/>
      <c r="C9" s="532"/>
      <c r="D9" s="517"/>
      <c r="E9" s="517"/>
      <c r="M9" s="517"/>
      <c r="N9" s="517"/>
      <c r="O9" s="517"/>
      <c r="Q9" s="519"/>
    </row>
    <row r="10" spans="1:17" ht="13.5" thickBot="1" x14ac:dyDescent="0.25">
      <c r="A10" s="533" t="s">
        <v>559</v>
      </c>
      <c r="B10" s="737" t="s">
        <v>23</v>
      </c>
      <c r="C10" s="742"/>
      <c r="D10" s="742" t="s">
        <v>22</v>
      </c>
      <c r="E10" s="742"/>
      <c r="F10" s="742" t="s">
        <v>20</v>
      </c>
      <c r="G10" s="738"/>
      <c r="M10" s="735" t="s">
        <v>28</v>
      </c>
      <c r="N10" s="735"/>
      <c r="O10" s="476"/>
    </row>
    <row r="11" spans="1:17" x14ac:dyDescent="0.2">
      <c r="A11" s="534" t="s">
        <v>560</v>
      </c>
      <c r="B11" s="535" t="s">
        <v>561</v>
      </c>
      <c r="C11" s="536" t="s">
        <v>562</v>
      </c>
      <c r="D11" s="536" t="s">
        <v>561</v>
      </c>
      <c r="E11" s="536" t="s">
        <v>563</v>
      </c>
      <c r="F11" s="536" t="s">
        <v>561</v>
      </c>
      <c r="G11" s="537" t="s">
        <v>0</v>
      </c>
      <c r="M11" s="743" t="s">
        <v>29</v>
      </c>
      <c r="N11" s="743"/>
      <c r="O11" s="476"/>
    </row>
    <row r="12" spans="1:17" ht="15" x14ac:dyDescent="0.25">
      <c r="A12" s="538" t="s">
        <v>1</v>
      </c>
      <c r="B12" s="539"/>
      <c r="C12" s="540">
        <f>IFERROR(B12/$B$18,0)</f>
        <v>0</v>
      </c>
      <c r="D12" s="541"/>
      <c r="E12" s="540">
        <f>IFERROR(D12/$D$18,0)</f>
        <v>0</v>
      </c>
      <c r="F12" s="498">
        <f t="shared" ref="F12:F17" si="0">B12+D12</f>
        <v>0</v>
      </c>
      <c r="G12" s="542">
        <f>IFERROR(F12/$F$18,0)</f>
        <v>0</v>
      </c>
      <c r="M12" s="734">
        <f t="shared" ref="M12:M17" si="1">C12-E12</f>
        <v>0</v>
      </c>
      <c r="N12" s="734"/>
      <c r="O12" s="476"/>
      <c r="P12" s="514" t="str">
        <f t="shared" ref="P12:P17" si="2">IF(AND(M12&lt;1%,M12&gt;-1%),"Pass","Fail")</f>
        <v>Pass</v>
      </c>
    </row>
    <row r="13" spans="1:17" ht="15" x14ac:dyDescent="0.25">
      <c r="A13" s="538" t="s">
        <v>2</v>
      </c>
      <c r="B13" s="539"/>
      <c r="C13" s="540">
        <f t="shared" ref="C13:C17" si="3">IFERROR(B13/$B$18,0)</f>
        <v>0</v>
      </c>
      <c r="D13" s="541"/>
      <c r="E13" s="540">
        <f t="shared" ref="E13:E17" si="4">IFERROR(D13/$D$18,0)</f>
        <v>0</v>
      </c>
      <c r="F13" s="498">
        <f t="shared" si="0"/>
        <v>0</v>
      </c>
      <c r="G13" s="542">
        <f t="shared" ref="G13:G17" si="5">IFERROR(F13/$F$18,0)</f>
        <v>0</v>
      </c>
      <c r="M13" s="734">
        <f t="shared" si="1"/>
        <v>0</v>
      </c>
      <c r="N13" s="734"/>
      <c r="O13" s="476"/>
      <c r="P13" s="514" t="str">
        <f t="shared" si="2"/>
        <v>Pass</v>
      </c>
    </row>
    <row r="14" spans="1:17" ht="15" x14ac:dyDescent="0.25">
      <c r="A14" s="538" t="s">
        <v>3</v>
      </c>
      <c r="B14" s="539"/>
      <c r="C14" s="540">
        <f t="shared" si="3"/>
        <v>0</v>
      </c>
      <c r="D14" s="541"/>
      <c r="E14" s="540">
        <f t="shared" si="4"/>
        <v>0</v>
      </c>
      <c r="F14" s="498">
        <f t="shared" si="0"/>
        <v>0</v>
      </c>
      <c r="G14" s="542">
        <f t="shared" si="5"/>
        <v>0</v>
      </c>
      <c r="M14" s="734">
        <f t="shared" si="1"/>
        <v>0</v>
      </c>
      <c r="N14" s="734"/>
      <c r="O14" s="476"/>
      <c r="P14" s="514" t="str">
        <f t="shared" si="2"/>
        <v>Pass</v>
      </c>
    </row>
    <row r="15" spans="1:17" ht="15" x14ac:dyDescent="0.25">
      <c r="A15" s="543" t="s">
        <v>4</v>
      </c>
      <c r="B15" s="539"/>
      <c r="C15" s="540">
        <f t="shared" si="3"/>
        <v>0</v>
      </c>
      <c r="D15" s="541"/>
      <c r="E15" s="540">
        <f t="shared" si="4"/>
        <v>0</v>
      </c>
      <c r="F15" s="498">
        <f t="shared" si="0"/>
        <v>0</v>
      </c>
      <c r="G15" s="542">
        <f t="shared" si="5"/>
        <v>0</v>
      </c>
      <c r="M15" s="734">
        <f t="shared" si="1"/>
        <v>0</v>
      </c>
      <c r="N15" s="734"/>
      <c r="O15" s="476"/>
      <c r="P15" s="514" t="str">
        <f t="shared" si="2"/>
        <v>Pass</v>
      </c>
    </row>
    <row r="16" spans="1:17" ht="15" x14ac:dyDescent="0.25">
      <c r="A16" s="543" t="s">
        <v>5</v>
      </c>
      <c r="B16" s="539"/>
      <c r="C16" s="540">
        <f t="shared" si="3"/>
        <v>0</v>
      </c>
      <c r="D16" s="541"/>
      <c r="E16" s="540">
        <f t="shared" si="4"/>
        <v>0</v>
      </c>
      <c r="F16" s="498">
        <f t="shared" si="0"/>
        <v>0</v>
      </c>
      <c r="G16" s="542">
        <f t="shared" si="5"/>
        <v>0</v>
      </c>
      <c r="M16" s="734">
        <f t="shared" si="1"/>
        <v>0</v>
      </c>
      <c r="N16" s="734"/>
      <c r="O16" s="476"/>
      <c r="P16" s="514" t="str">
        <f t="shared" si="2"/>
        <v>Pass</v>
      </c>
    </row>
    <row r="17" spans="1:17" ht="15.75" thickBot="1" x14ac:dyDescent="0.3">
      <c r="A17" s="544" t="s">
        <v>6</v>
      </c>
      <c r="B17" s="539"/>
      <c r="C17" s="540">
        <f t="shared" si="3"/>
        <v>0</v>
      </c>
      <c r="D17" s="541"/>
      <c r="E17" s="540">
        <f t="shared" si="4"/>
        <v>0</v>
      </c>
      <c r="F17" s="498">
        <f t="shared" si="0"/>
        <v>0</v>
      </c>
      <c r="G17" s="542">
        <f t="shared" si="5"/>
        <v>0</v>
      </c>
      <c r="M17" s="734">
        <f t="shared" si="1"/>
        <v>0</v>
      </c>
      <c r="N17" s="734"/>
      <c r="O17" s="476"/>
      <c r="P17" s="514" t="str">
        <f t="shared" si="2"/>
        <v>Pass</v>
      </c>
    </row>
    <row r="18" spans="1:17" s="514" customFormat="1" ht="18" customHeight="1" thickBot="1" x14ac:dyDescent="0.25">
      <c r="A18" s="545" t="s">
        <v>21</v>
      </c>
      <c r="B18" s="546">
        <f>SUM(B12:B17)</f>
        <v>0</v>
      </c>
      <c r="C18" s="547" t="s">
        <v>547</v>
      </c>
      <c r="D18" s="548">
        <f>SUM(D12:D17)</f>
        <v>0</v>
      </c>
      <c r="E18" s="547" t="s">
        <v>547</v>
      </c>
      <c r="F18" s="548">
        <f>SUM(F12:F17)</f>
        <v>0</v>
      </c>
      <c r="G18" s="549" t="s">
        <v>547</v>
      </c>
      <c r="M18" s="550"/>
      <c r="N18" s="550"/>
      <c r="O18" s="551"/>
      <c r="P18" s="514" t="str">
        <f>IF(COUNTIF(P12:P17,"*"&amp;"Fail"&amp;"*"),"Fail","Pass")</f>
        <v>Pass</v>
      </c>
    </row>
    <row r="19" spans="1:17" s="552" customFormat="1" ht="35.25" customHeight="1" x14ac:dyDescent="0.2">
      <c r="A19" s="736" t="s">
        <v>540</v>
      </c>
      <c r="B19" s="736"/>
      <c r="C19" s="736"/>
      <c r="D19" s="736"/>
      <c r="E19" s="736"/>
      <c r="F19" s="736"/>
      <c r="G19" s="736"/>
      <c r="H19" s="736"/>
      <c r="I19" s="736"/>
      <c r="J19" s="736"/>
      <c r="K19" s="736"/>
      <c r="L19" s="736"/>
      <c r="M19" s="736"/>
      <c r="N19" s="736"/>
      <c r="O19" s="736"/>
      <c r="Q19" s="521"/>
    </row>
    <row r="20" spans="1:17" x14ac:dyDescent="0.2">
      <c r="Q20" s="519"/>
    </row>
    <row r="21" spans="1:17" s="518" customFormat="1" ht="13.5" thickBot="1" x14ac:dyDescent="0.25">
      <c r="A21" s="531" t="s">
        <v>564</v>
      </c>
      <c r="B21" s="532"/>
      <c r="C21" s="532"/>
      <c r="D21" s="532"/>
      <c r="E21" s="532"/>
      <c r="F21" s="531"/>
      <c r="G21" s="531"/>
      <c r="M21" s="517"/>
      <c r="N21" s="517"/>
      <c r="O21" s="517"/>
      <c r="Q21" s="514"/>
    </row>
    <row r="22" spans="1:17" ht="13.5" thickBot="1" x14ac:dyDescent="0.25">
      <c r="B22" s="737" t="s">
        <v>22</v>
      </c>
      <c r="C22" s="738"/>
      <c r="D22" s="476"/>
      <c r="E22" s="476"/>
      <c r="I22" s="553"/>
      <c r="J22" s="553"/>
      <c r="K22" s="553"/>
    </row>
    <row r="23" spans="1:17" x14ac:dyDescent="0.2">
      <c r="A23" s="554" t="s">
        <v>560</v>
      </c>
      <c r="B23" s="555" t="s">
        <v>561</v>
      </c>
      <c r="C23" s="556" t="s">
        <v>565</v>
      </c>
      <c r="D23" s="476"/>
      <c r="E23" s="476"/>
      <c r="G23" s="557"/>
      <c r="I23" s="553"/>
      <c r="J23" s="553"/>
      <c r="K23" s="553"/>
      <c r="Q23" s="558"/>
    </row>
    <row r="24" spans="1:17" x14ac:dyDescent="0.2">
      <c r="A24" s="559" t="s">
        <v>1</v>
      </c>
      <c r="B24" s="560"/>
      <c r="C24" s="561">
        <f t="shared" ref="C24:C29" si="6">IFERROR(B24/$B$30,0)</f>
        <v>0</v>
      </c>
      <c r="D24" s="476"/>
      <c r="E24" s="476"/>
      <c r="I24" s="553"/>
      <c r="J24" s="553"/>
      <c r="K24" s="553"/>
    </row>
    <row r="25" spans="1:17" x14ac:dyDescent="0.2">
      <c r="A25" s="559" t="s">
        <v>2</v>
      </c>
      <c r="B25" s="560"/>
      <c r="C25" s="561">
        <f t="shared" si="6"/>
        <v>0</v>
      </c>
      <c r="D25" s="476"/>
      <c r="E25" s="476"/>
      <c r="I25" s="553"/>
      <c r="J25" s="553"/>
      <c r="K25" s="553"/>
    </row>
    <row r="26" spans="1:17" x14ac:dyDescent="0.2">
      <c r="A26" s="559" t="s">
        <v>3</v>
      </c>
      <c r="B26" s="560"/>
      <c r="C26" s="561">
        <f t="shared" si="6"/>
        <v>0</v>
      </c>
      <c r="D26" s="476"/>
      <c r="E26" s="562"/>
      <c r="F26" s="562"/>
      <c r="G26" s="562"/>
      <c r="H26" s="563"/>
      <c r="I26" s="564"/>
      <c r="J26" s="564"/>
      <c r="K26" s="564"/>
      <c r="L26" s="562"/>
      <c r="M26" s="564"/>
      <c r="N26" s="564"/>
      <c r="O26" s="564"/>
      <c r="P26" s="562"/>
    </row>
    <row r="27" spans="1:17" x14ac:dyDescent="0.2">
      <c r="A27" s="559" t="s">
        <v>4</v>
      </c>
      <c r="B27" s="560"/>
      <c r="C27" s="561">
        <f t="shared" si="6"/>
        <v>0</v>
      </c>
      <c r="D27" s="476"/>
      <c r="E27" s="562"/>
      <c r="F27" s="562"/>
      <c r="G27" s="562"/>
      <c r="H27" s="562"/>
      <c r="I27" s="564"/>
      <c r="J27" s="564"/>
      <c r="K27" s="564"/>
      <c r="L27" s="562"/>
      <c r="M27" s="564"/>
      <c r="N27" s="564"/>
      <c r="O27" s="564"/>
      <c r="P27" s="562"/>
    </row>
    <row r="28" spans="1:17" x14ac:dyDescent="0.2">
      <c r="A28" s="559" t="s">
        <v>5</v>
      </c>
      <c r="B28" s="560"/>
      <c r="C28" s="561">
        <f t="shared" si="6"/>
        <v>0</v>
      </c>
      <c r="D28" s="476"/>
      <c r="E28" s="562"/>
      <c r="F28" s="562"/>
      <c r="G28" s="562"/>
      <c r="H28" s="562"/>
      <c r="I28" s="564"/>
      <c r="J28" s="564"/>
      <c r="K28" s="564"/>
      <c r="L28" s="562"/>
      <c r="M28" s="564"/>
      <c r="N28" s="564"/>
      <c r="O28" s="564"/>
      <c r="P28" s="562"/>
    </row>
    <row r="29" spans="1:17" ht="13.5" thickBot="1" x14ac:dyDescent="0.25">
      <c r="A29" s="559" t="s">
        <v>6</v>
      </c>
      <c r="B29" s="560"/>
      <c r="C29" s="565">
        <f t="shared" si="6"/>
        <v>0</v>
      </c>
      <c r="D29" s="476"/>
      <c r="E29" s="562"/>
      <c r="F29" s="562"/>
      <c r="G29" s="562"/>
      <c r="H29" s="562"/>
      <c r="I29" s="564"/>
      <c r="J29" s="564"/>
      <c r="K29" s="564"/>
      <c r="L29" s="562"/>
      <c r="M29" s="564"/>
      <c r="N29" s="564"/>
      <c r="O29" s="564"/>
      <c r="P29" s="562"/>
    </row>
    <row r="30" spans="1:17" ht="13.5" thickBot="1" x14ac:dyDescent="0.25">
      <c r="A30" s="566" t="s">
        <v>21</v>
      </c>
      <c r="B30" s="567">
        <f>SUM(B24:B29)</f>
        <v>0</v>
      </c>
      <c r="C30" s="568" t="str">
        <f>IF(AND(SUM(C26:C29)&gt;=50%,C24&lt;25.01%),"Pass","Fail")</f>
        <v>Fail</v>
      </c>
      <c r="D30" s="476"/>
      <c r="E30" s="562"/>
      <c r="F30" s="569"/>
      <c r="G30" s="564"/>
      <c r="H30" s="564"/>
      <c r="I30" s="564"/>
      <c r="J30" s="564"/>
      <c r="K30" s="562"/>
      <c r="L30" s="562"/>
      <c r="M30" s="564"/>
      <c r="N30" s="564"/>
      <c r="O30" s="564"/>
      <c r="P30" s="562"/>
    </row>
    <row r="31" spans="1:17" x14ac:dyDescent="0.2">
      <c r="E31" s="564"/>
      <c r="F31" s="562"/>
      <c r="G31" s="562"/>
      <c r="H31" s="562"/>
      <c r="I31" s="562"/>
      <c r="J31" s="562"/>
      <c r="K31" s="562"/>
      <c r="L31" s="562"/>
      <c r="M31" s="564"/>
      <c r="N31" s="564"/>
      <c r="O31" s="564"/>
      <c r="P31" s="562"/>
    </row>
    <row r="32" spans="1:17" x14ac:dyDescent="0.2">
      <c r="B32" s="476"/>
      <c r="C32" s="476"/>
      <c r="D32" s="476"/>
      <c r="E32" s="562"/>
      <c r="F32" s="562"/>
      <c r="G32" s="562"/>
      <c r="H32" s="562"/>
      <c r="I32" s="562"/>
      <c r="J32" s="562"/>
      <c r="K32" s="562"/>
      <c r="L32" s="562"/>
      <c r="M32" s="564"/>
      <c r="N32" s="564"/>
      <c r="O32" s="564"/>
      <c r="P32" s="562"/>
    </row>
    <row r="33" spans="2:16" ht="17.25" customHeight="1" x14ac:dyDescent="0.2">
      <c r="B33" s="476"/>
      <c r="C33" s="476"/>
      <c r="D33" s="476"/>
      <c r="E33" s="562"/>
      <c r="F33" s="562"/>
      <c r="G33" s="562"/>
      <c r="H33" s="562"/>
      <c r="I33" s="562"/>
      <c r="J33" s="562"/>
      <c r="K33" s="562"/>
      <c r="L33" s="562"/>
      <c r="M33" s="564"/>
      <c r="N33" s="564"/>
      <c r="O33" s="564"/>
      <c r="P33" s="562"/>
    </row>
    <row r="34" spans="2:16" ht="20.25" customHeight="1" x14ac:dyDescent="0.2">
      <c r="B34" s="476"/>
      <c r="C34" s="476"/>
      <c r="D34" s="476"/>
      <c r="E34" s="562"/>
      <c r="F34" s="562"/>
      <c r="G34" s="562"/>
      <c r="H34" s="562"/>
      <c r="I34" s="562"/>
      <c r="J34" s="562"/>
      <c r="K34" s="562"/>
      <c r="L34" s="562"/>
      <c r="M34" s="564"/>
      <c r="N34" s="564"/>
      <c r="O34" s="564"/>
      <c r="P34" s="562"/>
    </row>
    <row r="35" spans="2:16" x14ac:dyDescent="0.2">
      <c r="B35" s="476"/>
      <c r="C35" s="476"/>
      <c r="D35" s="476"/>
      <c r="E35" s="562"/>
      <c r="F35" s="562"/>
      <c r="G35" s="562"/>
      <c r="H35" s="562"/>
      <c r="I35" s="562"/>
      <c r="J35" s="562"/>
      <c r="K35" s="562"/>
      <c r="L35" s="562"/>
      <c r="M35" s="564"/>
      <c r="N35" s="564"/>
      <c r="O35" s="564"/>
      <c r="P35" s="562"/>
    </row>
    <row r="36" spans="2:16" x14ac:dyDescent="0.2">
      <c r="E36" s="564"/>
      <c r="F36" s="562"/>
      <c r="G36" s="562"/>
      <c r="H36" s="562"/>
      <c r="I36" s="562"/>
      <c r="J36" s="562"/>
      <c r="K36" s="562"/>
      <c r="L36" s="562"/>
      <c r="M36" s="564"/>
      <c r="N36" s="564"/>
      <c r="O36" s="564"/>
      <c r="P36" s="562"/>
    </row>
    <row r="37" spans="2:16" x14ac:dyDescent="0.2">
      <c r="E37" s="564"/>
      <c r="F37" s="562"/>
      <c r="G37" s="562"/>
      <c r="H37" s="562"/>
      <c r="I37" s="562"/>
      <c r="J37" s="562"/>
      <c r="K37" s="562"/>
      <c r="L37" s="562"/>
      <c r="M37" s="564"/>
      <c r="N37" s="564"/>
      <c r="O37" s="564"/>
      <c r="P37" s="562"/>
    </row>
    <row r="38" spans="2:16" x14ac:dyDescent="0.2">
      <c r="E38" s="564"/>
      <c r="F38" s="562"/>
      <c r="G38" s="562"/>
      <c r="H38" s="562"/>
      <c r="I38" s="562"/>
      <c r="J38" s="562"/>
      <c r="K38" s="562"/>
      <c r="L38" s="562"/>
      <c r="M38" s="564"/>
      <c r="N38" s="564"/>
      <c r="O38" s="564"/>
      <c r="P38" s="562"/>
    </row>
    <row r="39" spans="2:16" x14ac:dyDescent="0.2">
      <c r="E39" s="564"/>
      <c r="F39" s="562"/>
      <c r="G39" s="562"/>
      <c r="H39" s="562"/>
      <c r="I39" s="562"/>
      <c r="J39" s="562"/>
      <c r="K39" s="562"/>
      <c r="L39" s="562"/>
      <c r="M39" s="564"/>
      <c r="N39" s="564"/>
      <c r="O39" s="564"/>
      <c r="P39" s="562"/>
    </row>
    <row r="40" spans="2:16" x14ac:dyDescent="0.2">
      <c r="E40" s="564"/>
      <c r="F40" s="562"/>
      <c r="G40" s="562"/>
      <c r="H40" s="562"/>
      <c r="I40" s="562"/>
      <c r="J40" s="562"/>
      <c r="K40" s="562"/>
      <c r="L40" s="562"/>
      <c r="M40" s="564"/>
      <c r="N40" s="564"/>
      <c r="O40" s="564"/>
      <c r="P40" s="562"/>
    </row>
  </sheetData>
  <sheetProtection algorithmName="SHA-512" hashValue="I3fJcTDBAixDvpliYN4zucjvwqFfaowomusay51cVGBELYvuvFpD6/zgtXMho65gkKMQB9Yj2HM98/Plon1YyQ==" saltValue="a1GfXwcoyV51XJb7/lyJww==" spinCount="100000" sheet="1" selectLockedCells="1"/>
  <mergeCells count="17">
    <mergeCell ref="B22:C22"/>
    <mergeCell ref="B6:P6"/>
    <mergeCell ref="A3:P3"/>
    <mergeCell ref="A4:N4"/>
    <mergeCell ref="B10:C10"/>
    <mergeCell ref="D10:E10"/>
    <mergeCell ref="F10:G10"/>
    <mergeCell ref="M10:N10"/>
    <mergeCell ref="M12:N12"/>
    <mergeCell ref="M17:N17"/>
    <mergeCell ref="M11:N11"/>
    <mergeCell ref="M16:N16"/>
    <mergeCell ref="M15:N15"/>
    <mergeCell ref="M14:N14"/>
    <mergeCell ref="M13:N13"/>
    <mergeCell ref="A1:P1"/>
    <mergeCell ref="A19:O19"/>
  </mergeCells>
  <conditionalFormatting sqref="N11">
    <cfRule type="containsText" dxfId="20" priority="23" operator="containsText" text="Passes">
      <formula>NOT(ISERROR(SEARCH("Passes",N11)))</formula>
    </cfRule>
  </conditionalFormatting>
  <conditionalFormatting sqref="N10:N11">
    <cfRule type="containsText" dxfId="19" priority="22" operator="containsText" text="Fails">
      <formula>NOT(ISERROR(SEARCH("Fails",N10)))</formula>
    </cfRule>
  </conditionalFormatting>
  <conditionalFormatting sqref="C30">
    <cfRule type="cellIs" dxfId="18" priority="18" operator="equal">
      <formula>"Pass"</formula>
    </cfRule>
    <cfRule type="cellIs" dxfId="17" priority="19" operator="equal">
      <formula>"Fail"</formula>
    </cfRule>
  </conditionalFormatting>
  <conditionalFormatting sqref="P18">
    <cfRule type="cellIs" dxfId="16" priority="15" operator="equal">
      <formula>"Pass"</formula>
    </cfRule>
    <cfRule type="cellIs" dxfId="15" priority="16" operator="equal">
      <formula>"Fail"</formula>
    </cfRule>
    <cfRule type="cellIs" dxfId="14" priority="17" operator="equal">
      <formula>"Fail"</formula>
    </cfRule>
  </conditionalFormatting>
  <conditionalFormatting sqref="C12:C17">
    <cfRule type="expression" dxfId="13" priority="3">
      <formula>P12=FALSE</formula>
    </cfRule>
  </conditionalFormatting>
  <conditionalFormatting sqref="B12:B17 D12:D17">
    <cfRule type="expression" dxfId="12" priority="2">
      <formula>"r10=""FALSE"""</formula>
    </cfRule>
  </conditionalFormatting>
  <conditionalFormatting sqref="E12:E17">
    <cfRule type="expression" dxfId="11" priority="1">
      <formula>P12=FALSE</formula>
    </cfRule>
  </conditionalFormatting>
  <dataValidations disablePrompts="1" count="1">
    <dataValidation type="list" allowBlank="1" showInputMessage="1" showErrorMessage="1" sqref="D64607:E65567 D130143:E131103 D195679:E196639 D261215:E262175 D326751:E327711 D392287:E393247 D457823:E458783 D523359:E524319 D588895:E589855 D654431:E655391 D719967:E720927 D785503:E786463 D851039:E851999 D916575:E917535 D982111:E983071 F64606:F65566 F130142:F131102 F195678:F196638 F261214:F262174 F326750:F327710 F392286:F393246 F457822:F458782 F523358:F524318 F588894:F589854 F654430:F655390 F719966:F720926 F785502:F786462 F851038:F851998 F916574:F917534 F982110:F983070" xr:uid="{00000000-0002-0000-0800-000000000000}">
      <formula1>#REF!</formula1>
    </dataValidation>
  </dataValidations>
  <pageMargins left="0.5" right="0.5" top="0.75" bottom="0.75" header="0.5" footer="0.5"/>
  <pageSetup paperSize="5" scale="94" orientation="landscape" r:id="rId1"/>
  <headerFooter alignWithMargins="0">
    <oddFooter>&amp;R&amp;F
&amp;A
Page &amp;P of &amp;N
version: May 2025</oddFooter>
    <firstHeader xml:space="preserve">&amp;C&amp;"Arial,Bold"&amp;11Department of Housing Preservation and Development
421-a Program -- 100 Gold St, Rm. 8-C09
New York, NY 10038
</firstHeader>
    <firstFooter>&amp;R ver. May 9 2018</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B79A0-6F95-4B76-B193-1C216BA4E68F}">
  <sheetPr codeName="Sheet13">
    <tabColor rgb="FFEBF1DE"/>
    <pageSetUpPr fitToPage="1"/>
  </sheetPr>
  <dimension ref="A1:I503"/>
  <sheetViews>
    <sheetView showGridLines="0" view="pageBreakPreview" zoomScale="85" zoomScaleNormal="80" zoomScaleSheetLayoutView="85" workbookViewId="0">
      <selection activeCell="I6" sqref="I6"/>
    </sheetView>
  </sheetViews>
  <sheetFormatPr defaultColWidth="9.140625" defaultRowHeight="12.75" x14ac:dyDescent="0.2"/>
  <cols>
    <col min="1" max="1" width="9.5703125" style="215" bestFit="1" customWidth="1"/>
    <col min="2" max="2" width="25" style="215" bestFit="1" customWidth="1"/>
    <col min="3" max="3" width="27.42578125" style="215" bestFit="1" customWidth="1"/>
    <col min="4" max="4" width="19.7109375" style="215" bestFit="1" customWidth="1"/>
    <col min="5" max="5" width="24.28515625" style="215" hidden="1" customWidth="1"/>
    <col min="6" max="6" width="13.5703125" style="215" hidden="1" customWidth="1"/>
    <col min="7" max="7" width="15.85546875" style="215" customWidth="1"/>
    <col min="8" max="8" width="30.85546875" style="215" bestFit="1" customWidth="1"/>
    <col min="9" max="9" width="13.85546875" style="215" customWidth="1"/>
    <col min="10" max="16384" width="9.140625" style="215"/>
  </cols>
  <sheetData>
    <row r="1" spans="1:9" ht="12.75" customHeight="1" x14ac:dyDescent="0.3">
      <c r="A1" s="744" t="s">
        <v>599</v>
      </c>
      <c r="B1" s="745"/>
      <c r="C1" s="745"/>
      <c r="D1" s="746"/>
      <c r="E1" s="432"/>
      <c r="F1" s="433"/>
    </row>
    <row r="2" spans="1:9" ht="12.75" customHeight="1" x14ac:dyDescent="0.3">
      <c r="A2" s="747"/>
      <c r="B2" s="628"/>
      <c r="C2" s="628"/>
      <c r="D2" s="748"/>
      <c r="E2" s="434"/>
      <c r="F2" s="435"/>
    </row>
    <row r="3" spans="1:9" ht="12.75" customHeight="1" x14ac:dyDescent="0.3">
      <c r="A3" s="747"/>
      <c r="B3" s="628"/>
      <c r="C3" s="628"/>
      <c r="D3" s="748"/>
      <c r="E3" s="434"/>
      <c r="F3" s="435"/>
    </row>
    <row r="4" spans="1:9" ht="12.75" customHeight="1" x14ac:dyDescent="0.3">
      <c r="A4" s="747"/>
      <c r="B4" s="628"/>
      <c r="C4" s="628"/>
      <c r="D4" s="748"/>
      <c r="E4" s="434"/>
      <c r="F4" s="435"/>
    </row>
    <row r="5" spans="1:9" ht="73.5" customHeight="1" thickBot="1" x14ac:dyDescent="0.35">
      <c r="A5" s="749"/>
      <c r="B5" s="750"/>
      <c r="C5" s="750"/>
      <c r="D5" s="751"/>
      <c r="E5" s="436"/>
      <c r="F5" s="437"/>
    </row>
    <row r="6" spans="1:9" ht="13.5" thickBot="1" x14ac:dyDescent="0.25">
      <c r="A6" s="456" t="s">
        <v>577</v>
      </c>
      <c r="B6" s="457" t="s">
        <v>42</v>
      </c>
      <c r="C6" s="457" t="s">
        <v>43</v>
      </c>
      <c r="D6" s="458" t="s">
        <v>549</v>
      </c>
      <c r="E6" s="392" t="s">
        <v>578</v>
      </c>
      <c r="F6" s="393" t="s">
        <v>579</v>
      </c>
      <c r="H6" s="394" t="s">
        <v>580</v>
      </c>
      <c r="I6" s="571" t="str" cm="1">
        <f t="array" ref="I6">_xlfn.CONCAT(ROUNDUP(SUMPRODUCT(($F$7:$F$503=1)*IF(ISNUMBER($D$7:$D$503),$D$7:$D$503,0),IF(ISNUMBER($E$7:$E$503),$E$7:$E$503,0))/SUMPRODUCT(($F$7:$F$503=1)*IF(ISNUMBER($E$7:$E$503),$E$7:$E$503,0))*100,2),"% AMI")</f>
        <v>60.27% AMI</v>
      </c>
    </row>
    <row r="7" spans="1:9" ht="13.5" thickBot="1" x14ac:dyDescent="0.25">
      <c r="A7" s="459" t="s">
        <v>501</v>
      </c>
      <c r="B7" s="459">
        <v>3</v>
      </c>
      <c r="C7" s="459" t="s">
        <v>48</v>
      </c>
      <c r="D7" s="460">
        <v>0.5</v>
      </c>
      <c r="E7" s="234">
        <f>IF(B7="","",VALUE(IFERROR(CHOOSE(MATCH(B7,{0,1,2,3,4,5},0),2.5,3.5,4.5,5.5,6.5,7.5),"")))</f>
        <v>5.5</v>
      </c>
      <c r="F7" s="395">
        <f>IF(AND(C7="YES",COUNTIFS(A$7:A7,A7,C$7:C7,"YES")=1),1,"")</f>
        <v>1</v>
      </c>
    </row>
    <row r="8" spans="1:9" ht="13.5" thickBot="1" x14ac:dyDescent="0.25">
      <c r="A8" s="459" t="s">
        <v>657</v>
      </c>
      <c r="B8" s="459">
        <v>2</v>
      </c>
      <c r="C8" s="459" t="s">
        <v>48</v>
      </c>
      <c r="D8" s="460">
        <v>0.4</v>
      </c>
      <c r="E8" s="234">
        <f>IF(B8="","",VALUE(IFERROR(CHOOSE(MATCH(B8,{0,1,2,3,4,5},0),2.5,3.5,4.5,5.5,6.5,7.5),"")))</f>
        <v>4.5</v>
      </c>
      <c r="F8" s="395">
        <f>IF(AND(C8="YES",COUNTIFS(A$7:A8,A8,C$7:C8,"YES")=1),1,"")</f>
        <v>1</v>
      </c>
    </row>
    <row r="9" spans="1:9" ht="13.5" thickBot="1" x14ac:dyDescent="0.25">
      <c r="A9" s="459" t="s">
        <v>656</v>
      </c>
      <c r="B9" s="459">
        <v>3</v>
      </c>
      <c r="C9" s="459" t="s">
        <v>48</v>
      </c>
      <c r="D9" s="460">
        <v>1</v>
      </c>
      <c r="E9" s="234">
        <f>IF(B9="","",VALUE(IFERROR(CHOOSE(MATCH(B9,{0,1,2,3,4,5},0),2.5,3.5,4.5,5.5,6.5,7.5),"")))</f>
        <v>5.5</v>
      </c>
      <c r="F9" s="395">
        <f>IF(AND(C9="YES",COUNTIFS(A$7:A9,A9,C$7:C9,"YES")=1),1,"")</f>
        <v>1</v>
      </c>
    </row>
    <row r="10" spans="1:9" ht="13.5" thickBot="1" x14ac:dyDescent="0.25">
      <c r="A10" s="459" t="s">
        <v>600</v>
      </c>
      <c r="B10" s="459">
        <v>1</v>
      </c>
      <c r="C10" s="459" t="s">
        <v>48</v>
      </c>
      <c r="D10" s="460">
        <v>0.4</v>
      </c>
      <c r="E10" s="234">
        <f>IF(B10="","",VALUE(IFERROR(CHOOSE(MATCH(B10,{0,1,2,3,4,5},0),2.5,3.5,4.5,5.5,6.5,7.5),"")))</f>
        <v>3.5</v>
      </c>
      <c r="F10" s="395">
        <f>IF(AND(C10="YES",COUNTIFS(A$7:A10,A10,C$7:C10,"YES")=1),1,"")</f>
        <v>1</v>
      </c>
    </row>
    <row r="11" spans="1:9" ht="13.5" thickBot="1" x14ac:dyDescent="0.25">
      <c r="A11" s="459"/>
      <c r="B11" s="459"/>
      <c r="C11" s="459"/>
      <c r="D11" s="460"/>
      <c r="E11" s="234" t="str">
        <f>IF(B11="","",VALUE(IFERROR(CHOOSE(MATCH(B11,{0,1,2,3,4,5},0),2.5,3.5,4.5,5.5,6.5,7.5),"")))</f>
        <v/>
      </c>
      <c r="F11" s="395" t="str">
        <f>IF(AND(C11="YES",COUNTIFS(A$7:A11,A11,C$7:C11,"YES")=1),1,"")</f>
        <v/>
      </c>
    </row>
    <row r="12" spans="1:9" ht="13.5" thickBot="1" x14ac:dyDescent="0.25">
      <c r="A12" s="459"/>
      <c r="B12" s="459"/>
      <c r="C12" s="459"/>
      <c r="D12" s="460"/>
      <c r="E12" s="234" t="str">
        <f>IF(B12="","",VALUE(IFERROR(CHOOSE(MATCH(B12,{0,1,2,3,4,5},0),2.5,3.5,4.5,5.5,6.5,7.5),"")))</f>
        <v/>
      </c>
      <c r="F12" s="395" t="str">
        <f>IF(AND(C12="YES",COUNTIFS(A$7:A12,A12,C$7:C12,"YES")=1),1,"")</f>
        <v/>
      </c>
    </row>
    <row r="13" spans="1:9" ht="13.5" thickBot="1" x14ac:dyDescent="0.25">
      <c r="A13" s="459"/>
      <c r="B13" s="459"/>
      <c r="C13" s="459"/>
      <c r="D13" s="460"/>
      <c r="E13" s="234" t="str">
        <f>IF(B13="","",VALUE(IFERROR(CHOOSE(MATCH(B13,{0,1,2,3,4,5},0),2.5,3.5,4.5,5.5,6.5,7.5),"")))</f>
        <v/>
      </c>
      <c r="F13" s="395" t="str">
        <f>IF(AND(C13="YES",COUNTIFS(A$7:A13,A13,C$7:C13,"YES")=1),1,"")</f>
        <v/>
      </c>
    </row>
    <row r="14" spans="1:9" ht="13.5" thickBot="1" x14ac:dyDescent="0.25">
      <c r="A14" s="459"/>
      <c r="B14" s="459"/>
      <c r="C14" s="459"/>
      <c r="D14" s="460"/>
      <c r="E14" s="234" t="str">
        <f>IF(B14="","",VALUE(IFERROR(CHOOSE(MATCH(B14,{0,1,2,3,4,5},0),2.5,3.5,4.5,5.5,6.5,7.5),"")))</f>
        <v/>
      </c>
      <c r="F14" s="395" t="str">
        <f>IF(AND(C14="YES",COUNTIFS(A$7:A14,A14,C$7:C14,"YES")=1),1,"")</f>
        <v/>
      </c>
    </row>
    <row r="15" spans="1:9" ht="13.5" thickBot="1" x14ac:dyDescent="0.25">
      <c r="A15" s="459"/>
      <c r="B15" s="459"/>
      <c r="C15" s="459"/>
      <c r="D15" s="460"/>
      <c r="E15" s="234" t="str">
        <f>IF(B15="","",VALUE(IFERROR(CHOOSE(MATCH(B15,{0,1,2,3,4,5},0),2.5,3.5,4.5,5.5,6.5,7.5),"")))</f>
        <v/>
      </c>
      <c r="F15" s="395" t="str">
        <f>IF(AND(C15="YES",COUNTIFS(A$7:A15,A15,C$7:C15,"YES")=1),1,"")</f>
        <v/>
      </c>
    </row>
    <row r="16" spans="1:9" ht="13.5" thickBot="1" x14ac:dyDescent="0.25">
      <c r="A16" s="459"/>
      <c r="B16" s="459"/>
      <c r="C16" s="459"/>
      <c r="D16" s="460"/>
      <c r="E16" s="234" t="str">
        <f>IF(B16="","",VALUE(IFERROR(CHOOSE(MATCH(B16,{0,1,2,3,4,5},0),2.5,3.5,4.5,5.5,6.5,7.5),"")))</f>
        <v/>
      </c>
      <c r="F16" s="395" t="str">
        <f>IF(AND(C16="YES",COUNTIFS(A$7:A16,A16,C$7:C16,"YES")=1),1,"")</f>
        <v/>
      </c>
    </row>
    <row r="17" spans="1:6" ht="13.5" thickBot="1" x14ac:dyDescent="0.25">
      <c r="A17" s="459"/>
      <c r="B17" s="459"/>
      <c r="C17" s="459"/>
      <c r="D17" s="460"/>
      <c r="E17" s="234" t="str">
        <f>IF(B17="","",VALUE(IFERROR(CHOOSE(MATCH(B17,{0,1,2,3,4,5},0),2.5,3.5,4.5,5.5,6.5,7.5),"")))</f>
        <v/>
      </c>
      <c r="F17" s="395" t="str">
        <f>IF(AND(C17="YES",COUNTIFS(A$7:A17,A17,C$7:C17,"YES")=1),1,"")</f>
        <v/>
      </c>
    </row>
    <row r="18" spans="1:6" ht="13.5" thickBot="1" x14ac:dyDescent="0.25">
      <c r="A18" s="459"/>
      <c r="B18" s="459"/>
      <c r="C18" s="459"/>
      <c r="D18" s="460"/>
      <c r="E18" s="234" t="str">
        <f>IF(B18="","",VALUE(IFERROR(CHOOSE(MATCH(B18,{0,1,2,3,4,5},0),2.5,3.5,4.5,5.5,6.5,7.5),"")))</f>
        <v/>
      </c>
      <c r="F18" s="395" t="str">
        <f>IF(AND(C18="YES",COUNTIFS(A$7:A18,A18,C$7:C18,"YES")=1),1,"")</f>
        <v/>
      </c>
    </row>
    <row r="19" spans="1:6" ht="13.5" thickBot="1" x14ac:dyDescent="0.25">
      <c r="A19" s="459"/>
      <c r="B19" s="459"/>
      <c r="C19" s="459"/>
      <c r="D19" s="460"/>
      <c r="E19" s="234" t="str">
        <f>IF(B19="","",VALUE(IFERROR(CHOOSE(MATCH(B19,{0,1,2,3,4,5},0),2.5,3.5,4.5,5.5,6.5,7.5),"")))</f>
        <v/>
      </c>
      <c r="F19" s="395" t="str">
        <f>IF(AND(C19="YES",COUNTIFS(A$7:A19,A19,C$7:C19,"YES")=1),1,"")</f>
        <v/>
      </c>
    </row>
    <row r="20" spans="1:6" ht="13.5" thickBot="1" x14ac:dyDescent="0.25">
      <c r="A20" s="459"/>
      <c r="B20" s="459"/>
      <c r="C20" s="459"/>
      <c r="D20" s="460"/>
      <c r="E20" s="234" t="str">
        <f>IF(B20="","",VALUE(IFERROR(CHOOSE(MATCH(B20,{0,1,2,3,4,5},0),2.5,3.5,4.5,5.5,6.5,7.5),"")))</f>
        <v/>
      </c>
      <c r="F20" s="395" t="str">
        <f>IF(AND(C20="YES",COUNTIFS(A$7:A20,A20,C$7:C20,"YES")=1),1,"")</f>
        <v/>
      </c>
    </row>
    <row r="21" spans="1:6" ht="13.5" thickBot="1" x14ac:dyDescent="0.25">
      <c r="A21" s="459"/>
      <c r="B21" s="459"/>
      <c r="C21" s="459"/>
      <c r="D21" s="460"/>
      <c r="E21" s="234" t="str">
        <f>IF(B21="","",VALUE(IFERROR(CHOOSE(MATCH(B21,{0,1,2,3,4,5},0),2.5,3.5,4.5,5.5,6.5,7.5),"")))</f>
        <v/>
      </c>
      <c r="F21" s="395" t="str">
        <f>IF(AND(C21="YES",COUNTIFS(A$7:A21,A21,C$7:C21,"YES")=1),1,"")</f>
        <v/>
      </c>
    </row>
    <row r="22" spans="1:6" ht="13.5" thickBot="1" x14ac:dyDescent="0.25">
      <c r="A22" s="459"/>
      <c r="B22" s="459"/>
      <c r="C22" s="459"/>
      <c r="D22" s="460"/>
      <c r="E22" s="234" t="str">
        <f>IF(B22="","",VALUE(IFERROR(CHOOSE(MATCH(B22,{0,1,2,3,4,5},0),2.5,3.5,4.5,5.5,6.5,7.5),"")))</f>
        <v/>
      </c>
      <c r="F22" s="395" t="str">
        <f>IF(AND(C22="YES",COUNTIFS(A$7:A22,A22,C$7:C22,"YES")=1),1,"")</f>
        <v/>
      </c>
    </row>
    <row r="23" spans="1:6" ht="13.5" thickBot="1" x14ac:dyDescent="0.25">
      <c r="A23" s="459"/>
      <c r="B23" s="459"/>
      <c r="C23" s="459"/>
      <c r="D23" s="460"/>
      <c r="E23" s="234" t="str">
        <f>IF(B23="","",VALUE(IFERROR(CHOOSE(MATCH(B23,{0,1,2,3,4,5},0),2.5,3.5,4.5,5.5,6.5,7.5),"")))</f>
        <v/>
      </c>
      <c r="F23" s="395" t="str">
        <f>IF(AND(C23="YES",COUNTIFS(A$7:A23,A23,C$7:C23,"YES")=1),1,"")</f>
        <v/>
      </c>
    </row>
    <row r="24" spans="1:6" ht="13.5" thickBot="1" x14ac:dyDescent="0.25">
      <c r="A24" s="459"/>
      <c r="B24" s="459"/>
      <c r="C24" s="459"/>
      <c r="D24" s="460"/>
      <c r="E24" s="234" t="str">
        <f>IF(B24="","",VALUE(IFERROR(CHOOSE(MATCH(B24,{0,1,2,3,4,5},0),2.5,3.5,4.5,5.5,6.5,7.5),"")))</f>
        <v/>
      </c>
      <c r="F24" s="395" t="str">
        <f>IF(AND(C24="YES",COUNTIFS(A$7:A24,A24,C$7:C24,"YES")=1),1,"")</f>
        <v/>
      </c>
    </row>
    <row r="25" spans="1:6" ht="13.5" thickBot="1" x14ac:dyDescent="0.25">
      <c r="A25" s="459"/>
      <c r="B25" s="459"/>
      <c r="C25" s="459"/>
      <c r="D25" s="460"/>
      <c r="E25" s="234" t="str">
        <f>IF(B25="","",VALUE(IFERROR(CHOOSE(MATCH(B25,{0,1,2,3,4,5},0),2.5,3.5,4.5,5.5,6.5,7.5),"")))</f>
        <v/>
      </c>
      <c r="F25" s="395" t="str">
        <f>IF(AND(C25="YES",COUNTIFS(A$7:A25,A25,C$7:C25,"YES")=1),1,"")</f>
        <v/>
      </c>
    </row>
    <row r="26" spans="1:6" ht="13.5" thickBot="1" x14ac:dyDescent="0.25">
      <c r="A26" s="459"/>
      <c r="B26" s="459"/>
      <c r="C26" s="459"/>
      <c r="D26" s="460"/>
      <c r="E26" s="234" t="str">
        <f>IF(B26="","",VALUE(IFERROR(CHOOSE(MATCH(B26,{0,1,2,3,4,5},0),2.5,3.5,4.5,5.5,6.5,7.5),"")))</f>
        <v/>
      </c>
      <c r="F26" s="395" t="str">
        <f>IF(AND(C26="YES",COUNTIFS(A$7:A26,A26,C$7:C26,"YES")=1),1,"")</f>
        <v/>
      </c>
    </row>
    <row r="27" spans="1:6" ht="13.5" thickBot="1" x14ac:dyDescent="0.25">
      <c r="A27" s="459"/>
      <c r="B27" s="459"/>
      <c r="C27" s="459"/>
      <c r="D27" s="460"/>
      <c r="E27" s="234" t="str">
        <f>IF(B27="","",VALUE(IFERROR(CHOOSE(MATCH(B27,{0,1,2,3,4,5},0),2.5,3.5,4.5,5.5,6.5,7.5),"")))</f>
        <v/>
      </c>
      <c r="F27" s="395" t="str">
        <f>IF(AND(C27="YES",COUNTIFS(A$7:A27,A27,C$7:C27,"YES")=1),1,"")</f>
        <v/>
      </c>
    </row>
    <row r="28" spans="1:6" ht="13.5" thickBot="1" x14ac:dyDescent="0.25">
      <c r="A28" s="459"/>
      <c r="B28" s="459"/>
      <c r="C28" s="459"/>
      <c r="D28" s="460"/>
      <c r="E28" s="234" t="str">
        <f>IF(B28="","",VALUE(IFERROR(CHOOSE(MATCH(B28,{0,1,2,3,4,5},0),2.5,3.5,4.5,5.5,6.5,7.5),"")))</f>
        <v/>
      </c>
      <c r="F28" s="395" t="str">
        <f>IF(AND(C28="YES",COUNTIFS(A$7:A28,A28,C$7:C28,"YES")=1),1,"")</f>
        <v/>
      </c>
    </row>
    <row r="29" spans="1:6" ht="13.5" thickBot="1" x14ac:dyDescent="0.25">
      <c r="A29" s="459"/>
      <c r="B29" s="459"/>
      <c r="C29" s="459"/>
      <c r="D29" s="460"/>
      <c r="E29" s="234" t="str">
        <f>IF(B29="","",VALUE(IFERROR(CHOOSE(MATCH(B29,{0,1,2,3,4,5},0),2.5,3.5,4.5,5.5,6.5,7.5),"")))</f>
        <v/>
      </c>
      <c r="F29" s="395" t="str">
        <f>IF(AND(C29="YES",COUNTIFS(A$7:A29,A29,C$7:C29,"YES")=1),1,"")</f>
        <v/>
      </c>
    </row>
    <row r="30" spans="1:6" ht="13.5" thickBot="1" x14ac:dyDescent="0.25">
      <c r="A30" s="459"/>
      <c r="B30" s="459"/>
      <c r="C30" s="459"/>
      <c r="D30" s="460"/>
      <c r="E30" s="234" t="str">
        <f>IF(B30="","",VALUE(IFERROR(CHOOSE(MATCH(B30,{0,1,2,3,4,5},0),2.5,3.5,4.5,5.5,6.5,7.5),"")))</f>
        <v/>
      </c>
      <c r="F30" s="395" t="str">
        <f>IF(AND(C30="YES",COUNTIFS(A$7:A30,A30,C$7:C30,"YES")=1),1,"")</f>
        <v/>
      </c>
    </row>
    <row r="31" spans="1:6" ht="13.5" thickBot="1" x14ac:dyDescent="0.25">
      <c r="A31" s="459"/>
      <c r="B31" s="459"/>
      <c r="C31" s="459"/>
      <c r="D31" s="460"/>
      <c r="E31" s="234" t="str">
        <f>IF(B31="","",VALUE(IFERROR(CHOOSE(MATCH(B31,{0,1,2,3,4,5},0),2.5,3.5,4.5,5.5,6.5,7.5),"")))</f>
        <v/>
      </c>
      <c r="F31" s="395" t="str">
        <f>IF(AND(C31="YES",COUNTIFS(A$7:A31,A31,C$7:C31,"YES")=1),1,"")</f>
        <v/>
      </c>
    </row>
    <row r="32" spans="1:6" ht="13.5" thickBot="1" x14ac:dyDescent="0.25">
      <c r="A32" s="459"/>
      <c r="B32" s="459"/>
      <c r="C32" s="459"/>
      <c r="D32" s="460"/>
      <c r="E32" s="234" t="str">
        <f>IF(B32="","",VALUE(IFERROR(CHOOSE(MATCH(B32,{0,1,2,3,4,5},0),2.5,3.5,4.5,5.5,6.5,7.5),"")))</f>
        <v/>
      </c>
      <c r="F32" s="395" t="str">
        <f>IF(AND(C32="YES",COUNTIFS(A$7:A32,A32,C$7:C32,"YES")=1),1,"")</f>
        <v/>
      </c>
    </row>
    <row r="33" spans="1:6" ht="13.5" thickBot="1" x14ac:dyDescent="0.25">
      <c r="A33" s="459"/>
      <c r="B33" s="459"/>
      <c r="C33" s="459"/>
      <c r="D33" s="460"/>
      <c r="E33" s="234" t="str">
        <f>IF(B33="","",VALUE(IFERROR(CHOOSE(MATCH(B33,{0,1,2,3,4,5},0),2.5,3.5,4.5,5.5,6.5,7.5),"")))</f>
        <v/>
      </c>
      <c r="F33" s="395" t="str">
        <f>IF(AND(C33="YES",COUNTIFS(A$7:A33,A33,C$7:C33,"YES")=1),1,"")</f>
        <v/>
      </c>
    </row>
    <row r="34" spans="1:6" ht="13.5" thickBot="1" x14ac:dyDescent="0.25">
      <c r="A34" s="459"/>
      <c r="B34" s="459"/>
      <c r="C34" s="459"/>
      <c r="D34" s="460"/>
      <c r="E34" s="234" t="str">
        <f>IF(B34="","",VALUE(IFERROR(CHOOSE(MATCH(B34,{0,1,2,3,4,5},0),2.5,3.5,4.5,5.5,6.5,7.5),"")))</f>
        <v/>
      </c>
      <c r="F34" s="395" t="str">
        <f>IF(AND(C34="YES",COUNTIFS(A$7:A34,A34,C$7:C34,"YES")=1),1,"")</f>
        <v/>
      </c>
    </row>
    <row r="35" spans="1:6" ht="13.5" thickBot="1" x14ac:dyDescent="0.25">
      <c r="A35" s="459"/>
      <c r="B35" s="459"/>
      <c r="C35" s="459"/>
      <c r="D35" s="460"/>
      <c r="E35" s="234" t="str">
        <f>IF(B35="","",VALUE(IFERROR(CHOOSE(MATCH(B35,{0,1,2,3,4,5},0),2.5,3.5,4.5,5.5,6.5,7.5),"")))</f>
        <v/>
      </c>
      <c r="F35" s="395" t="str">
        <f>IF(AND(C35="YES",COUNTIFS(A$7:A35,A35,C$7:C35,"YES")=1),1,"")</f>
        <v/>
      </c>
    </row>
    <row r="36" spans="1:6" ht="13.5" thickBot="1" x14ac:dyDescent="0.25">
      <c r="A36" s="459"/>
      <c r="B36" s="459"/>
      <c r="C36" s="459"/>
      <c r="D36" s="460"/>
      <c r="E36" s="234" t="str">
        <f>IF(B36="","",VALUE(IFERROR(CHOOSE(MATCH(B36,{0,1,2,3,4,5},0),2.5,3.5,4.5,5.5,6.5,7.5),"")))</f>
        <v/>
      </c>
      <c r="F36" s="395" t="str">
        <f>IF(AND(C36="YES",COUNTIFS(A$7:A36,A36,C$7:C36,"YES")=1),1,"")</f>
        <v/>
      </c>
    </row>
    <row r="37" spans="1:6" ht="13.5" thickBot="1" x14ac:dyDescent="0.25">
      <c r="A37" s="459"/>
      <c r="B37" s="459"/>
      <c r="C37" s="459"/>
      <c r="D37" s="460"/>
      <c r="E37" s="234" t="str">
        <f>IF(B37="","",VALUE(IFERROR(CHOOSE(MATCH(B37,{0,1,2,3,4,5},0),2.5,3.5,4.5,5.5,6.5,7.5),"")))</f>
        <v/>
      </c>
      <c r="F37" s="395" t="str">
        <f>IF(AND(C37="YES",COUNTIFS(A$7:A37,A37,C$7:C37,"YES")=1),1,"")</f>
        <v/>
      </c>
    </row>
    <row r="38" spans="1:6" ht="13.5" thickBot="1" x14ac:dyDescent="0.25">
      <c r="A38" s="459"/>
      <c r="B38" s="459"/>
      <c r="C38" s="459"/>
      <c r="D38" s="460"/>
      <c r="E38" s="234" t="str">
        <f>IF(B38="","",VALUE(IFERROR(CHOOSE(MATCH(B38,{0,1,2,3,4,5},0),2.5,3.5,4.5,5.5,6.5,7.5),"")))</f>
        <v/>
      </c>
      <c r="F38" s="395" t="str">
        <f>IF(AND(C38="YES",COUNTIFS(A$7:A38,A38,C$7:C38,"YES")=1),1,"")</f>
        <v/>
      </c>
    </row>
    <row r="39" spans="1:6" ht="13.5" thickBot="1" x14ac:dyDescent="0.25">
      <c r="A39" s="459"/>
      <c r="B39" s="459"/>
      <c r="C39" s="459"/>
      <c r="D39" s="460"/>
      <c r="E39" s="234" t="str">
        <f>IF(B39="","",VALUE(IFERROR(CHOOSE(MATCH(B39,{0,1,2,3,4,5},0),2.5,3.5,4.5,5.5,6.5,7.5),"")))</f>
        <v/>
      </c>
      <c r="F39" s="395" t="str">
        <f>IF(AND(C39="YES",COUNTIFS(A$7:A39,A39,C$7:C39,"YES")=1),1,"")</f>
        <v/>
      </c>
    </row>
    <row r="40" spans="1:6" ht="13.5" thickBot="1" x14ac:dyDescent="0.25">
      <c r="A40" s="459"/>
      <c r="B40" s="459"/>
      <c r="C40" s="459"/>
      <c r="D40" s="460"/>
      <c r="E40" s="234" t="str">
        <f>IF(B40="","",VALUE(IFERROR(CHOOSE(MATCH(B40,{0,1,2,3,4,5},0),2.5,3.5,4.5,5.5,6.5,7.5),"")))</f>
        <v/>
      </c>
      <c r="F40" s="395" t="str">
        <f>IF(AND(C40="YES",COUNTIFS(A$7:A40,A40,C$7:C40,"YES")=1),1,"")</f>
        <v/>
      </c>
    </row>
    <row r="41" spans="1:6" ht="13.5" thickBot="1" x14ac:dyDescent="0.25">
      <c r="A41" s="459"/>
      <c r="B41" s="459"/>
      <c r="C41" s="459"/>
      <c r="D41" s="460"/>
      <c r="E41" s="234" t="str">
        <f>IF(B41="","",VALUE(IFERROR(CHOOSE(MATCH(B41,{0,1,2,3,4,5},0),2.5,3.5,4.5,5.5,6.5,7.5),"")))</f>
        <v/>
      </c>
      <c r="F41" s="395" t="str">
        <f>IF(AND(C41="YES",COUNTIFS(A$7:A41,A41,C$7:C41,"YES")=1),1,"")</f>
        <v/>
      </c>
    </row>
    <row r="42" spans="1:6" ht="13.5" thickBot="1" x14ac:dyDescent="0.25">
      <c r="A42" s="459"/>
      <c r="B42" s="459"/>
      <c r="C42" s="459"/>
      <c r="D42" s="460"/>
      <c r="E42" s="234" t="str">
        <f>IF(B42="","",VALUE(IFERROR(CHOOSE(MATCH(B42,{0,1,2,3,4,5},0),2.5,3.5,4.5,5.5,6.5,7.5),"")))</f>
        <v/>
      </c>
      <c r="F42" s="395" t="str">
        <f>IF(AND(C42="YES",COUNTIFS(A$7:A42,A42,C$7:C42,"YES")=1),1,"")</f>
        <v/>
      </c>
    </row>
    <row r="43" spans="1:6" ht="13.5" thickBot="1" x14ac:dyDescent="0.25">
      <c r="A43" s="459"/>
      <c r="B43" s="459"/>
      <c r="C43" s="459"/>
      <c r="D43" s="460"/>
      <c r="E43" s="234" t="str">
        <f>IF(B43="","",VALUE(IFERROR(CHOOSE(MATCH(B43,{0,1,2,3,4,5},0),2.5,3.5,4.5,5.5,6.5,7.5),"")))</f>
        <v/>
      </c>
      <c r="F43" s="395" t="str">
        <f>IF(AND(C43="YES",COUNTIFS(A$7:A43,A43,C$7:C43,"YES")=1),1,"")</f>
        <v/>
      </c>
    </row>
    <row r="44" spans="1:6" ht="13.5" thickBot="1" x14ac:dyDescent="0.25">
      <c r="A44" s="459"/>
      <c r="B44" s="459"/>
      <c r="C44" s="459"/>
      <c r="D44" s="460"/>
      <c r="E44" s="234" t="str">
        <f>IF(B44="","",VALUE(IFERROR(CHOOSE(MATCH(B44,{0,1,2,3,4,5},0),2.5,3.5,4.5,5.5,6.5,7.5),"")))</f>
        <v/>
      </c>
      <c r="F44" s="395" t="str">
        <f>IF(AND(C44="YES",COUNTIFS(A$7:A44,A44,C$7:C44,"YES")=1),1,"")</f>
        <v/>
      </c>
    </row>
    <row r="45" spans="1:6" ht="13.5" thickBot="1" x14ac:dyDescent="0.25">
      <c r="A45" s="459"/>
      <c r="B45" s="459"/>
      <c r="C45" s="459"/>
      <c r="D45" s="460"/>
      <c r="E45" s="234" t="str">
        <f>IF(B45="","",VALUE(IFERROR(CHOOSE(MATCH(B45,{0,1,2,3,4,5},0),2.5,3.5,4.5,5.5,6.5,7.5),"")))</f>
        <v/>
      </c>
      <c r="F45" s="395" t="str">
        <f>IF(AND(C45="YES",COUNTIFS(A$7:A45,A45,C$7:C45,"YES")=1),1,"")</f>
        <v/>
      </c>
    </row>
    <row r="46" spans="1:6" ht="13.5" thickBot="1" x14ac:dyDescent="0.25">
      <c r="A46" s="459"/>
      <c r="B46" s="459"/>
      <c r="C46" s="459"/>
      <c r="D46" s="460"/>
      <c r="E46" s="234" t="str">
        <f>IF(B46="","",VALUE(IFERROR(CHOOSE(MATCH(B46,{0,1,2,3,4,5},0),2.5,3.5,4.5,5.5,6.5,7.5),"")))</f>
        <v/>
      </c>
      <c r="F46" s="395" t="str">
        <f>IF(AND(C46="YES",COUNTIFS(A$7:A46,A46,C$7:C46,"YES")=1),1,"")</f>
        <v/>
      </c>
    </row>
    <row r="47" spans="1:6" ht="13.5" thickBot="1" x14ac:dyDescent="0.25">
      <c r="A47" s="459"/>
      <c r="B47" s="459"/>
      <c r="C47" s="459"/>
      <c r="D47" s="460"/>
      <c r="E47" s="234" t="str">
        <f>IF(B47="","",VALUE(IFERROR(CHOOSE(MATCH(B47,{0,1,2,3,4,5},0),2.5,3.5,4.5,5.5,6.5,7.5),"")))</f>
        <v/>
      </c>
      <c r="F47" s="395" t="str">
        <f>IF(AND(C47="YES",COUNTIFS(A$7:A47,A47,C$7:C47,"YES")=1),1,"")</f>
        <v/>
      </c>
    </row>
    <row r="48" spans="1:6" ht="13.5" thickBot="1" x14ac:dyDescent="0.25">
      <c r="A48" s="459"/>
      <c r="B48" s="459"/>
      <c r="C48" s="459"/>
      <c r="D48" s="460"/>
      <c r="E48" s="234" t="str">
        <f>IF(B48="","",VALUE(IFERROR(CHOOSE(MATCH(B48,{0,1,2,3,4,5},0),2.5,3.5,4.5,5.5,6.5,7.5),"")))</f>
        <v/>
      </c>
      <c r="F48" s="395" t="str">
        <f>IF(AND(C48="YES",COUNTIFS(A$7:A48,A48,C$7:C48,"YES")=1),1,"")</f>
        <v/>
      </c>
    </row>
    <row r="49" spans="1:6" ht="13.5" thickBot="1" x14ac:dyDescent="0.25">
      <c r="A49" s="459"/>
      <c r="B49" s="459"/>
      <c r="C49" s="459"/>
      <c r="D49" s="460"/>
      <c r="E49" s="234" t="str">
        <f>IF(B49="","",VALUE(IFERROR(CHOOSE(MATCH(B49,{0,1,2,3,4,5},0),2.5,3.5,4.5,5.5,6.5,7.5),"")))</f>
        <v/>
      </c>
      <c r="F49" s="395" t="str">
        <f>IF(AND(C49="YES",COUNTIFS(A$7:A49,A49,C$7:C49,"YES")=1),1,"")</f>
        <v/>
      </c>
    </row>
    <row r="50" spans="1:6" ht="13.5" thickBot="1" x14ac:dyDescent="0.25">
      <c r="A50" s="459"/>
      <c r="B50" s="459"/>
      <c r="C50" s="459"/>
      <c r="D50" s="460"/>
      <c r="E50" s="234" t="str">
        <f>IF(B50="","",VALUE(IFERROR(CHOOSE(MATCH(B50,{0,1,2,3,4,5},0),2.5,3.5,4.5,5.5,6.5,7.5),"")))</f>
        <v/>
      </c>
      <c r="F50" s="395" t="str">
        <f>IF(AND(C50="YES",COUNTIFS(A$7:A50,A50,C$7:C50,"YES")=1),1,"")</f>
        <v/>
      </c>
    </row>
    <row r="51" spans="1:6" ht="13.5" thickBot="1" x14ac:dyDescent="0.25">
      <c r="A51" s="459"/>
      <c r="B51" s="459"/>
      <c r="C51" s="459"/>
      <c r="D51" s="460"/>
      <c r="E51" s="234" t="str">
        <f>IF(B51="","",VALUE(IFERROR(CHOOSE(MATCH(B51,{0,1,2,3,4,5},0),2.5,3.5,4.5,5.5,6.5,7.5),"")))</f>
        <v/>
      </c>
      <c r="F51" s="395" t="str">
        <f>IF(AND(C51="YES",COUNTIFS(A$7:A51,A51,C$7:C51,"YES")=1),1,"")</f>
        <v/>
      </c>
    </row>
    <row r="52" spans="1:6" ht="13.5" thickBot="1" x14ac:dyDescent="0.25">
      <c r="A52" s="459"/>
      <c r="B52" s="459"/>
      <c r="C52" s="459"/>
      <c r="D52" s="460"/>
      <c r="E52" s="234" t="str">
        <f>IF(B52="","",VALUE(IFERROR(CHOOSE(MATCH(B52,{0,1,2,3,4,5},0),2.5,3.5,4.5,5.5,6.5,7.5),"")))</f>
        <v/>
      </c>
      <c r="F52" s="395" t="str">
        <f>IF(AND(C52="YES",COUNTIFS(A$7:A52,A52,C$7:C52,"YES")=1),1,"")</f>
        <v/>
      </c>
    </row>
    <row r="53" spans="1:6" ht="13.5" thickBot="1" x14ac:dyDescent="0.25">
      <c r="A53" s="459"/>
      <c r="B53" s="459"/>
      <c r="C53" s="459"/>
      <c r="D53" s="460"/>
      <c r="E53" s="234" t="str">
        <f>IF(B53="","",VALUE(IFERROR(CHOOSE(MATCH(B53,{0,1,2,3,4,5},0),2.5,3.5,4.5,5.5,6.5,7.5),"")))</f>
        <v/>
      </c>
      <c r="F53" s="395" t="str">
        <f>IF(AND(C53="YES",COUNTIFS(A$7:A53,A53,C$7:C53,"YES")=1),1,"")</f>
        <v/>
      </c>
    </row>
    <row r="54" spans="1:6" ht="13.5" thickBot="1" x14ac:dyDescent="0.25">
      <c r="A54" s="459"/>
      <c r="B54" s="459"/>
      <c r="C54" s="459"/>
      <c r="D54" s="460"/>
      <c r="E54" s="234" t="str">
        <f>IF(B54="","",VALUE(IFERROR(CHOOSE(MATCH(B54,{0,1,2,3,4,5},0),2.5,3.5,4.5,5.5,6.5,7.5),"")))</f>
        <v/>
      </c>
      <c r="F54" s="395" t="str">
        <f>IF(AND(C54="YES",COUNTIFS(A$7:A54,A54,C$7:C54,"YES")=1),1,"")</f>
        <v/>
      </c>
    </row>
    <row r="55" spans="1:6" ht="13.5" thickBot="1" x14ac:dyDescent="0.25">
      <c r="A55" s="459"/>
      <c r="B55" s="459"/>
      <c r="C55" s="459"/>
      <c r="D55" s="460"/>
      <c r="E55" s="234" t="str">
        <f>IF(B55="","",VALUE(IFERROR(CHOOSE(MATCH(B55,{0,1,2,3,4,5},0),2.5,3.5,4.5,5.5,6.5,7.5),"")))</f>
        <v/>
      </c>
      <c r="F55" s="395" t="str">
        <f>IF(AND(C55="YES",COUNTIFS(A$7:A55,A55,C$7:C55,"YES")=1),1,"")</f>
        <v/>
      </c>
    </row>
    <row r="56" spans="1:6" ht="13.5" thickBot="1" x14ac:dyDescent="0.25">
      <c r="A56" s="459"/>
      <c r="B56" s="459"/>
      <c r="C56" s="459"/>
      <c r="D56" s="460"/>
      <c r="E56" s="234" t="str">
        <f>IF(B56="","",VALUE(IFERROR(CHOOSE(MATCH(B56,{0,1,2,3,4,5},0),2.5,3.5,4.5,5.5,6.5,7.5),"")))</f>
        <v/>
      </c>
      <c r="F56" s="395" t="str">
        <f>IF(AND(C56="YES",COUNTIFS(A$7:A56,A56,C$7:C56,"YES")=1),1,"")</f>
        <v/>
      </c>
    </row>
    <row r="57" spans="1:6" ht="13.5" thickBot="1" x14ac:dyDescent="0.25">
      <c r="A57" s="459"/>
      <c r="B57" s="459"/>
      <c r="C57" s="459"/>
      <c r="D57" s="460"/>
      <c r="E57" s="234" t="str">
        <f>IF(B57="","",VALUE(IFERROR(CHOOSE(MATCH(B57,{0,1,2,3,4,5},0),2.5,3.5,4.5,5.5,6.5,7.5),"")))</f>
        <v/>
      </c>
      <c r="F57" s="395" t="str">
        <f>IF(AND(C57="YES",COUNTIFS(A$7:A57,A57,C$7:C57,"YES")=1),1,"")</f>
        <v/>
      </c>
    </row>
    <row r="58" spans="1:6" ht="13.5" thickBot="1" x14ac:dyDescent="0.25">
      <c r="A58" s="459"/>
      <c r="B58" s="459"/>
      <c r="C58" s="459"/>
      <c r="D58" s="460"/>
      <c r="E58" s="234" t="str">
        <f>IF(B58="","",VALUE(IFERROR(CHOOSE(MATCH(B58,{0,1,2,3,4,5},0),2.5,3.5,4.5,5.5,6.5,7.5),"")))</f>
        <v/>
      </c>
      <c r="F58" s="395" t="str">
        <f>IF(AND(C58="YES",COUNTIFS(A$7:A58,A58,C$7:C58,"YES")=1),1,"")</f>
        <v/>
      </c>
    </row>
    <row r="59" spans="1:6" ht="13.5" thickBot="1" x14ac:dyDescent="0.25">
      <c r="A59" s="459"/>
      <c r="B59" s="459"/>
      <c r="C59" s="459"/>
      <c r="D59" s="460"/>
      <c r="E59" s="234" t="str">
        <f>IF(B59="","",VALUE(IFERROR(CHOOSE(MATCH(B59,{0,1,2,3,4,5},0),2.5,3.5,4.5,5.5,6.5,7.5),"")))</f>
        <v/>
      </c>
      <c r="F59" s="395" t="str">
        <f>IF(AND(C59="YES",COUNTIFS(A$7:A59,A59,C$7:C59,"YES")=1),1,"")</f>
        <v/>
      </c>
    </row>
    <row r="60" spans="1:6" ht="13.5" thickBot="1" x14ac:dyDescent="0.25">
      <c r="A60" s="459"/>
      <c r="B60" s="459"/>
      <c r="C60" s="459"/>
      <c r="D60" s="460"/>
      <c r="E60" s="234" t="str">
        <f>IF(B60="","",VALUE(IFERROR(CHOOSE(MATCH(B60,{0,1,2,3,4,5},0),2.5,3.5,4.5,5.5,6.5,7.5),"")))</f>
        <v/>
      </c>
      <c r="F60" s="395" t="str">
        <f>IF(AND(C60="YES",COUNTIFS(A$7:A60,A60,C$7:C60,"YES")=1),1,"")</f>
        <v/>
      </c>
    </row>
    <row r="61" spans="1:6" ht="13.5" thickBot="1" x14ac:dyDescent="0.25">
      <c r="A61" s="459"/>
      <c r="B61" s="459"/>
      <c r="C61" s="459"/>
      <c r="D61" s="460"/>
      <c r="E61" s="234" t="str">
        <f>IF(B61="","",VALUE(IFERROR(CHOOSE(MATCH(B61,{0,1,2,3,4,5},0),2.5,3.5,4.5,5.5,6.5,7.5),"")))</f>
        <v/>
      </c>
      <c r="F61" s="395" t="str">
        <f>IF(AND(C61="YES",COUNTIFS(A$7:A61,A61,C$7:C61,"YES")=1),1,"")</f>
        <v/>
      </c>
    </row>
    <row r="62" spans="1:6" ht="13.5" thickBot="1" x14ac:dyDescent="0.25">
      <c r="A62" s="459"/>
      <c r="B62" s="459"/>
      <c r="C62" s="459"/>
      <c r="D62" s="460"/>
      <c r="E62" s="234" t="str">
        <f>IF(B62="","",VALUE(IFERROR(CHOOSE(MATCH(B62,{0,1,2,3,4,5},0),2.5,3.5,4.5,5.5,6.5,7.5),"")))</f>
        <v/>
      </c>
      <c r="F62" s="395" t="str">
        <f>IF(AND(C62="YES",COUNTIFS(A$7:A62,A62,C$7:C62,"YES")=1),1,"")</f>
        <v/>
      </c>
    </row>
    <row r="63" spans="1:6" ht="13.5" thickBot="1" x14ac:dyDescent="0.25">
      <c r="A63" s="459"/>
      <c r="B63" s="459"/>
      <c r="C63" s="459"/>
      <c r="D63" s="460"/>
      <c r="E63" s="234" t="str">
        <f>IF(B63="","",VALUE(IFERROR(CHOOSE(MATCH(B63,{0,1,2,3,4,5},0),2.5,3.5,4.5,5.5,6.5,7.5),"")))</f>
        <v/>
      </c>
      <c r="F63" s="395" t="str">
        <f>IF(AND(C63="YES",COUNTIFS(A$7:A63,A63,C$7:C63,"YES")=1),1,"")</f>
        <v/>
      </c>
    </row>
    <row r="64" spans="1:6" ht="13.5" thickBot="1" x14ac:dyDescent="0.25">
      <c r="A64" s="459"/>
      <c r="B64" s="459"/>
      <c r="C64" s="459"/>
      <c r="D64" s="460"/>
      <c r="E64" s="234" t="str">
        <f>IF(B64="","",VALUE(IFERROR(CHOOSE(MATCH(B64,{0,1,2,3,4,5},0),2.5,3.5,4.5,5.5,6.5,7.5),"")))</f>
        <v/>
      </c>
      <c r="F64" s="395" t="str">
        <f>IF(AND(C64="YES",COUNTIFS(A$7:A64,A64,C$7:C64,"YES")=1),1,"")</f>
        <v/>
      </c>
    </row>
    <row r="65" spans="1:6" ht="13.5" thickBot="1" x14ac:dyDescent="0.25">
      <c r="A65" s="459"/>
      <c r="B65" s="459"/>
      <c r="C65" s="459"/>
      <c r="D65" s="460"/>
      <c r="E65" s="234" t="str">
        <f>IF(B65="","",VALUE(IFERROR(CHOOSE(MATCH(B65,{0,1,2,3,4,5},0),2.5,3.5,4.5,5.5,6.5,7.5),"")))</f>
        <v/>
      </c>
      <c r="F65" s="395" t="str">
        <f>IF(AND(C65="YES",COUNTIFS(A$7:A65,A65,C$7:C65,"YES")=1),1,"")</f>
        <v/>
      </c>
    </row>
    <row r="66" spans="1:6" ht="13.5" thickBot="1" x14ac:dyDescent="0.25">
      <c r="A66" s="459"/>
      <c r="B66" s="459"/>
      <c r="C66" s="459"/>
      <c r="D66" s="460"/>
      <c r="E66" s="234" t="str">
        <f>IF(B66="","",VALUE(IFERROR(CHOOSE(MATCH(B66,{0,1,2,3,4,5},0),2.5,3.5,4.5,5.5,6.5,7.5),"")))</f>
        <v/>
      </c>
      <c r="F66" s="395" t="str">
        <f>IF(AND(C66="YES",COUNTIFS(A$7:A66,A66,C$7:C66,"YES")=1),1,"")</f>
        <v/>
      </c>
    </row>
    <row r="67" spans="1:6" ht="13.5" thickBot="1" x14ac:dyDescent="0.25">
      <c r="A67" s="459"/>
      <c r="B67" s="459"/>
      <c r="C67" s="459"/>
      <c r="D67" s="460"/>
      <c r="E67" s="234" t="str">
        <f>IF(B67="","",VALUE(IFERROR(CHOOSE(MATCH(B67,{0,1,2,3,4,5},0),2.5,3.5,4.5,5.5,6.5,7.5),"")))</f>
        <v/>
      </c>
      <c r="F67" s="395" t="str">
        <f>IF(AND(C67="YES",COUNTIFS(A$7:A67,A67,C$7:C67,"YES")=1),1,"")</f>
        <v/>
      </c>
    </row>
    <row r="68" spans="1:6" ht="13.5" thickBot="1" x14ac:dyDescent="0.25">
      <c r="A68" s="459"/>
      <c r="B68" s="459"/>
      <c r="C68" s="459"/>
      <c r="D68" s="460"/>
      <c r="E68" s="234" t="str">
        <f>IF(B68="","",VALUE(IFERROR(CHOOSE(MATCH(B68,{0,1,2,3,4,5},0),2.5,3.5,4.5,5.5,6.5,7.5),"")))</f>
        <v/>
      </c>
      <c r="F68" s="395" t="str">
        <f>IF(AND(C68="YES",COUNTIFS(A$7:A68,A68,C$7:C68,"YES")=1),1,"")</f>
        <v/>
      </c>
    </row>
    <row r="69" spans="1:6" ht="13.5" thickBot="1" x14ac:dyDescent="0.25">
      <c r="A69" s="459"/>
      <c r="B69" s="459"/>
      <c r="C69" s="459"/>
      <c r="D69" s="460"/>
      <c r="E69" s="234" t="str">
        <f>IF(B69="","",VALUE(IFERROR(CHOOSE(MATCH(B69,{0,1,2,3,4,5},0),2.5,3.5,4.5,5.5,6.5,7.5),"")))</f>
        <v/>
      </c>
      <c r="F69" s="395" t="str">
        <f>IF(AND(C69="YES",COUNTIFS(A$7:A69,A69,C$7:C69,"YES")=1),1,"")</f>
        <v/>
      </c>
    </row>
    <row r="70" spans="1:6" ht="13.5" thickBot="1" x14ac:dyDescent="0.25">
      <c r="A70" s="459"/>
      <c r="B70" s="459"/>
      <c r="C70" s="459"/>
      <c r="D70" s="460"/>
      <c r="E70" s="234" t="str">
        <f>IF(B70="","",VALUE(IFERROR(CHOOSE(MATCH(B70,{0,1,2,3,4,5},0),2.5,3.5,4.5,5.5,6.5,7.5),"")))</f>
        <v/>
      </c>
      <c r="F70" s="395" t="str">
        <f>IF(AND(C70="YES",COUNTIFS(A$7:A70,A70,C$7:C70,"YES")=1),1,"")</f>
        <v/>
      </c>
    </row>
    <row r="71" spans="1:6" ht="13.5" thickBot="1" x14ac:dyDescent="0.25">
      <c r="A71" s="459"/>
      <c r="B71" s="459"/>
      <c r="C71" s="459"/>
      <c r="D71" s="460"/>
      <c r="E71" s="234" t="str">
        <f>IF(B71="","",VALUE(IFERROR(CHOOSE(MATCH(B71,{0,1,2,3,4,5},0),2.5,3.5,4.5,5.5,6.5,7.5),"")))</f>
        <v/>
      </c>
      <c r="F71" s="395" t="str">
        <f>IF(AND(C71="YES",COUNTIFS(A$7:A71,A71,C$7:C71,"YES")=1),1,"")</f>
        <v/>
      </c>
    </row>
    <row r="72" spans="1:6" ht="13.5" thickBot="1" x14ac:dyDescent="0.25">
      <c r="A72" s="459"/>
      <c r="B72" s="459"/>
      <c r="C72" s="459"/>
      <c r="D72" s="460"/>
      <c r="E72" s="234" t="str">
        <f>IF(B72="","",VALUE(IFERROR(CHOOSE(MATCH(B72,{0,1,2,3,4,5},0),2.5,3.5,4.5,5.5,6.5,7.5),"")))</f>
        <v/>
      </c>
      <c r="F72" s="395" t="str">
        <f>IF(AND(C72="YES",COUNTIFS(A$7:A72,A72,C$7:C72,"YES")=1),1,"")</f>
        <v/>
      </c>
    </row>
    <row r="73" spans="1:6" ht="13.5" thickBot="1" x14ac:dyDescent="0.25">
      <c r="A73" s="459"/>
      <c r="B73" s="459"/>
      <c r="C73" s="459"/>
      <c r="D73" s="460"/>
      <c r="E73" s="234" t="str">
        <f>IF(B73="","",VALUE(IFERROR(CHOOSE(MATCH(B73,{0,1,2,3,4,5},0),2.5,3.5,4.5,5.5,6.5,7.5),"")))</f>
        <v/>
      </c>
      <c r="F73" s="395" t="str">
        <f>IF(AND(C73="YES",COUNTIFS(A$7:A73,A73,C$7:C73,"YES")=1),1,"")</f>
        <v/>
      </c>
    </row>
    <row r="74" spans="1:6" ht="13.5" thickBot="1" x14ac:dyDescent="0.25">
      <c r="A74" s="459"/>
      <c r="B74" s="459"/>
      <c r="C74" s="459"/>
      <c r="D74" s="460"/>
      <c r="E74" s="234" t="str">
        <f>IF(B74="","",VALUE(IFERROR(CHOOSE(MATCH(B74,{0,1,2,3,4,5},0),2.5,3.5,4.5,5.5,6.5,7.5),"")))</f>
        <v/>
      </c>
      <c r="F74" s="395" t="str">
        <f>IF(AND(C74="YES",COUNTIFS(A$7:A74,A74,C$7:C74,"YES")=1),1,"")</f>
        <v/>
      </c>
    </row>
    <row r="75" spans="1:6" ht="13.5" thickBot="1" x14ac:dyDescent="0.25">
      <c r="A75" s="459"/>
      <c r="B75" s="459"/>
      <c r="C75" s="459"/>
      <c r="D75" s="460"/>
      <c r="E75" s="234" t="str">
        <f>IF(B75="","",VALUE(IFERROR(CHOOSE(MATCH(B75,{0,1,2,3,4,5},0),2.5,3.5,4.5,5.5,6.5,7.5),"")))</f>
        <v/>
      </c>
      <c r="F75" s="395" t="str">
        <f>IF(AND(C75="YES",COUNTIFS(A$7:A75,A75,C$7:C75,"YES")=1),1,"")</f>
        <v/>
      </c>
    </row>
    <row r="76" spans="1:6" ht="13.5" thickBot="1" x14ac:dyDescent="0.25">
      <c r="A76" s="459"/>
      <c r="B76" s="459"/>
      <c r="C76" s="459"/>
      <c r="D76" s="460"/>
      <c r="E76" s="234" t="str">
        <f>IF(B76="","",VALUE(IFERROR(CHOOSE(MATCH(B76,{0,1,2,3,4,5},0),2.5,3.5,4.5,5.5,6.5,7.5),"")))</f>
        <v/>
      </c>
      <c r="F76" s="395" t="str">
        <f>IF(AND(C76="YES",COUNTIFS(A$7:A76,A76,C$7:C76,"YES")=1),1,"")</f>
        <v/>
      </c>
    </row>
    <row r="77" spans="1:6" ht="13.5" thickBot="1" x14ac:dyDescent="0.25">
      <c r="A77" s="459"/>
      <c r="B77" s="459"/>
      <c r="C77" s="459"/>
      <c r="D77" s="460"/>
      <c r="E77" s="234" t="str">
        <f>IF(B77="","",VALUE(IFERROR(CHOOSE(MATCH(B77,{0,1,2,3,4,5},0),2.5,3.5,4.5,5.5,6.5,7.5),"")))</f>
        <v/>
      </c>
      <c r="F77" s="395" t="str">
        <f>IF(AND(C77="YES",COUNTIFS(A$7:A77,A77,C$7:C77,"YES")=1),1,"")</f>
        <v/>
      </c>
    </row>
    <row r="78" spans="1:6" ht="13.5" thickBot="1" x14ac:dyDescent="0.25">
      <c r="A78" s="459"/>
      <c r="B78" s="459"/>
      <c r="C78" s="459"/>
      <c r="D78" s="460"/>
      <c r="E78" s="234" t="str">
        <f>IF(B78="","",VALUE(IFERROR(CHOOSE(MATCH(B78,{0,1,2,3,4,5},0),2.5,3.5,4.5,5.5,6.5,7.5),"")))</f>
        <v/>
      </c>
      <c r="F78" s="395" t="str">
        <f>IF(AND(C78="YES",COUNTIFS(A$7:A78,A78,C$7:C78,"YES")=1),1,"")</f>
        <v/>
      </c>
    </row>
    <row r="79" spans="1:6" ht="13.5" thickBot="1" x14ac:dyDescent="0.25">
      <c r="A79" s="459"/>
      <c r="B79" s="459"/>
      <c r="C79" s="459"/>
      <c r="D79" s="460"/>
      <c r="E79" s="234" t="str">
        <f>IF(B79="","",VALUE(IFERROR(CHOOSE(MATCH(B79,{0,1,2,3,4,5},0),2.5,3.5,4.5,5.5,6.5,7.5),"")))</f>
        <v/>
      </c>
      <c r="F79" s="395" t="str">
        <f>IF(AND(C79="YES",COUNTIFS(A$7:A79,A79,C$7:C79,"YES")=1),1,"")</f>
        <v/>
      </c>
    </row>
    <row r="80" spans="1:6" ht="13.5" thickBot="1" x14ac:dyDescent="0.25">
      <c r="A80" s="459"/>
      <c r="B80" s="459"/>
      <c r="C80" s="459"/>
      <c r="D80" s="460"/>
      <c r="E80" s="234" t="str">
        <f>IF(B80="","",VALUE(IFERROR(CHOOSE(MATCH(B80,{0,1,2,3,4,5},0),2.5,3.5,4.5,5.5,6.5,7.5),"")))</f>
        <v/>
      </c>
      <c r="F80" s="395" t="str">
        <f>IF(AND(C80="YES",COUNTIFS(A$7:A80,A80,C$7:C80,"YES")=1),1,"")</f>
        <v/>
      </c>
    </row>
    <row r="81" spans="1:6" ht="13.5" thickBot="1" x14ac:dyDescent="0.25">
      <c r="A81" s="459"/>
      <c r="B81" s="459"/>
      <c r="C81" s="459"/>
      <c r="D81" s="460"/>
      <c r="E81" s="234" t="str">
        <f>IF(B81="","",VALUE(IFERROR(CHOOSE(MATCH(B81,{0,1,2,3,4,5},0),2.5,3.5,4.5,5.5,6.5,7.5),"")))</f>
        <v/>
      </c>
      <c r="F81" s="395" t="str">
        <f>IF(AND(C81="YES",COUNTIFS(A$7:A81,A81,C$7:C81,"YES")=1),1,"")</f>
        <v/>
      </c>
    </row>
    <row r="82" spans="1:6" ht="13.5" thickBot="1" x14ac:dyDescent="0.25">
      <c r="A82" s="459"/>
      <c r="B82" s="459"/>
      <c r="C82" s="459"/>
      <c r="D82" s="460"/>
      <c r="E82" s="234" t="str">
        <f>IF(B82="","",VALUE(IFERROR(CHOOSE(MATCH(B82,{0,1,2,3,4,5},0),2.5,3.5,4.5,5.5,6.5,7.5),"")))</f>
        <v/>
      </c>
      <c r="F82" s="395" t="str">
        <f>IF(AND(C82="YES",COUNTIFS(A$7:A82,A82,C$7:C82,"YES")=1),1,"")</f>
        <v/>
      </c>
    </row>
    <row r="83" spans="1:6" ht="13.5" thickBot="1" x14ac:dyDescent="0.25">
      <c r="A83" s="459"/>
      <c r="B83" s="459"/>
      <c r="C83" s="459"/>
      <c r="D83" s="460"/>
      <c r="E83" s="234" t="str">
        <f>IF(B83="","",VALUE(IFERROR(CHOOSE(MATCH(B83,{0,1,2,3,4,5},0),2.5,3.5,4.5,5.5,6.5,7.5),"")))</f>
        <v/>
      </c>
      <c r="F83" s="395" t="str">
        <f>IF(AND(C83="YES",COUNTIFS(A$7:A83,A83,C$7:C83,"YES")=1),1,"")</f>
        <v/>
      </c>
    </row>
    <row r="84" spans="1:6" ht="13.5" thickBot="1" x14ac:dyDescent="0.25">
      <c r="A84" s="459"/>
      <c r="B84" s="459"/>
      <c r="C84" s="459"/>
      <c r="D84" s="460"/>
      <c r="E84" s="234" t="str">
        <f>IF(B84="","",VALUE(IFERROR(CHOOSE(MATCH(B84,{0,1,2,3,4,5},0),2.5,3.5,4.5,5.5,6.5,7.5),"")))</f>
        <v/>
      </c>
      <c r="F84" s="395" t="str">
        <f>IF(AND(C84="YES",COUNTIFS(A$7:A84,A84,C$7:C84,"YES")=1),1,"")</f>
        <v/>
      </c>
    </row>
    <row r="85" spans="1:6" ht="13.5" thickBot="1" x14ac:dyDescent="0.25">
      <c r="A85" s="459"/>
      <c r="B85" s="459"/>
      <c r="C85" s="459"/>
      <c r="D85" s="460"/>
      <c r="E85" s="234" t="str">
        <f>IF(B85="","",VALUE(IFERROR(CHOOSE(MATCH(B85,{0,1,2,3,4,5},0),2.5,3.5,4.5,5.5,6.5,7.5),"")))</f>
        <v/>
      </c>
      <c r="F85" s="395" t="str">
        <f>IF(AND(C85="YES",COUNTIFS(A$7:A85,A85,C$7:C85,"YES")=1),1,"")</f>
        <v/>
      </c>
    </row>
    <row r="86" spans="1:6" ht="13.5" thickBot="1" x14ac:dyDescent="0.25">
      <c r="A86" s="459"/>
      <c r="B86" s="459"/>
      <c r="C86" s="459"/>
      <c r="D86" s="460"/>
      <c r="E86" s="234" t="str">
        <f>IF(B86="","",VALUE(IFERROR(CHOOSE(MATCH(B86,{0,1,2,3,4,5},0),2.5,3.5,4.5,5.5,6.5,7.5),"")))</f>
        <v/>
      </c>
      <c r="F86" s="395" t="str">
        <f>IF(AND(C86="YES",COUNTIFS(A$7:A86,A86,C$7:C86,"YES")=1),1,"")</f>
        <v/>
      </c>
    </row>
    <row r="87" spans="1:6" ht="13.5" thickBot="1" x14ac:dyDescent="0.25">
      <c r="A87" s="459"/>
      <c r="B87" s="459"/>
      <c r="C87" s="459"/>
      <c r="D87" s="460"/>
      <c r="E87" s="234" t="str">
        <f>IF(B87="","",VALUE(IFERROR(CHOOSE(MATCH(B87,{0,1,2,3,4,5},0),2.5,3.5,4.5,5.5,6.5,7.5),"")))</f>
        <v/>
      </c>
      <c r="F87" s="395" t="str">
        <f>IF(AND(C87="YES",COUNTIFS(A$7:A87,A87,C$7:C87,"YES")=1),1,"")</f>
        <v/>
      </c>
    </row>
    <row r="88" spans="1:6" ht="13.5" thickBot="1" x14ac:dyDescent="0.25">
      <c r="A88" s="459"/>
      <c r="B88" s="459"/>
      <c r="C88" s="459"/>
      <c r="D88" s="460"/>
      <c r="E88" s="234" t="str">
        <f>IF(B88="","",VALUE(IFERROR(CHOOSE(MATCH(B88,{0,1,2,3,4,5},0),2.5,3.5,4.5,5.5,6.5,7.5),"")))</f>
        <v/>
      </c>
      <c r="F88" s="395" t="str">
        <f>IF(AND(C88="YES",COUNTIFS(A$7:A88,A88,C$7:C88,"YES")=1),1,"")</f>
        <v/>
      </c>
    </row>
    <row r="89" spans="1:6" ht="13.5" thickBot="1" x14ac:dyDescent="0.25">
      <c r="A89" s="459"/>
      <c r="B89" s="459"/>
      <c r="C89" s="459"/>
      <c r="D89" s="460"/>
      <c r="E89" s="234" t="str">
        <f>IF(B89="","",VALUE(IFERROR(CHOOSE(MATCH(B89,{0,1,2,3,4,5},0),2.5,3.5,4.5,5.5,6.5,7.5),"")))</f>
        <v/>
      </c>
      <c r="F89" s="395" t="str">
        <f>IF(AND(C89="YES",COUNTIFS(A$7:A89,A89,C$7:C89,"YES")=1),1,"")</f>
        <v/>
      </c>
    </row>
    <row r="90" spans="1:6" ht="13.5" thickBot="1" x14ac:dyDescent="0.25">
      <c r="A90" s="459"/>
      <c r="B90" s="459"/>
      <c r="C90" s="459"/>
      <c r="D90" s="460"/>
      <c r="E90" s="234" t="str">
        <f>IF(B90="","",VALUE(IFERROR(CHOOSE(MATCH(B90,{0,1,2,3,4,5},0),2.5,3.5,4.5,5.5,6.5,7.5),"")))</f>
        <v/>
      </c>
      <c r="F90" s="395" t="str">
        <f>IF(AND(C90="YES",COUNTIFS(A$7:A90,A90,C$7:C90,"YES")=1),1,"")</f>
        <v/>
      </c>
    </row>
    <row r="91" spans="1:6" ht="13.5" thickBot="1" x14ac:dyDescent="0.25">
      <c r="A91" s="459"/>
      <c r="B91" s="459"/>
      <c r="C91" s="459"/>
      <c r="D91" s="460"/>
      <c r="E91" s="234" t="str">
        <f>IF(B91="","",VALUE(IFERROR(CHOOSE(MATCH(B91,{0,1,2,3,4,5},0),2.5,3.5,4.5,5.5,6.5,7.5),"")))</f>
        <v/>
      </c>
      <c r="F91" s="395" t="str">
        <f>IF(AND(C91="YES",COUNTIFS(A$7:A91,A91,C$7:C91,"YES")=1),1,"")</f>
        <v/>
      </c>
    </row>
    <row r="92" spans="1:6" ht="13.5" thickBot="1" x14ac:dyDescent="0.25">
      <c r="A92" s="459"/>
      <c r="B92" s="459"/>
      <c r="C92" s="459"/>
      <c r="D92" s="460"/>
      <c r="E92" s="234" t="str">
        <f>IF(B92="","",VALUE(IFERROR(CHOOSE(MATCH(B92,{0,1,2,3,4,5},0),2.5,3.5,4.5,5.5,6.5,7.5),"")))</f>
        <v/>
      </c>
      <c r="F92" s="395" t="str">
        <f>IF(AND(C92="YES",COUNTIFS(A$7:A92,A92,C$7:C92,"YES")=1),1,"")</f>
        <v/>
      </c>
    </row>
    <row r="93" spans="1:6" ht="13.5" thickBot="1" x14ac:dyDescent="0.25">
      <c r="A93" s="459"/>
      <c r="B93" s="459"/>
      <c r="C93" s="459"/>
      <c r="D93" s="460"/>
      <c r="E93" s="234" t="str">
        <f>IF(B93="","",VALUE(IFERROR(CHOOSE(MATCH(B93,{0,1,2,3,4,5},0),2.5,3.5,4.5,5.5,6.5,7.5),"")))</f>
        <v/>
      </c>
      <c r="F93" s="395" t="str">
        <f>IF(AND(C93="YES",COUNTIFS(A$7:A93,A93,C$7:C93,"YES")=1),1,"")</f>
        <v/>
      </c>
    </row>
    <row r="94" spans="1:6" ht="13.5" thickBot="1" x14ac:dyDescent="0.25">
      <c r="A94" s="459"/>
      <c r="B94" s="459"/>
      <c r="C94" s="459"/>
      <c r="D94" s="460"/>
      <c r="E94" s="234" t="str">
        <f>IF(B94="","",VALUE(IFERROR(CHOOSE(MATCH(B94,{0,1,2,3,4,5},0),2.5,3.5,4.5,5.5,6.5,7.5),"")))</f>
        <v/>
      </c>
      <c r="F94" s="395" t="str">
        <f>IF(AND(C94="YES",COUNTIFS(A$7:A94,A94,C$7:C94,"YES")=1),1,"")</f>
        <v/>
      </c>
    </row>
    <row r="95" spans="1:6" ht="13.5" thickBot="1" x14ac:dyDescent="0.25">
      <c r="A95" s="459"/>
      <c r="B95" s="459"/>
      <c r="C95" s="459"/>
      <c r="D95" s="460"/>
      <c r="E95" s="234" t="str">
        <f>IF(B95="","",VALUE(IFERROR(CHOOSE(MATCH(B95,{0,1,2,3,4,5},0),2.5,3.5,4.5,5.5,6.5,7.5),"")))</f>
        <v/>
      </c>
      <c r="F95" s="395" t="str">
        <f>IF(AND(C95="YES",COUNTIFS(A$7:A95,A95,C$7:C95,"YES")=1),1,"")</f>
        <v/>
      </c>
    </row>
    <row r="96" spans="1:6" ht="13.5" thickBot="1" x14ac:dyDescent="0.25">
      <c r="A96" s="459"/>
      <c r="B96" s="459"/>
      <c r="C96" s="459"/>
      <c r="D96" s="460"/>
      <c r="E96" s="234" t="str">
        <f>IF(B96="","",VALUE(IFERROR(CHOOSE(MATCH(B96,{0,1,2,3,4,5},0),2.5,3.5,4.5,5.5,6.5,7.5),"")))</f>
        <v/>
      </c>
      <c r="F96" s="395" t="str">
        <f>IF(AND(C96="YES",COUNTIFS(A$7:A96,A96,C$7:C96,"YES")=1),1,"")</f>
        <v/>
      </c>
    </row>
    <row r="97" spans="1:6" ht="13.5" thickBot="1" x14ac:dyDescent="0.25">
      <c r="A97" s="459"/>
      <c r="B97" s="459"/>
      <c r="C97" s="459"/>
      <c r="D97" s="460"/>
      <c r="E97" s="234" t="str">
        <f>IF(B97="","",VALUE(IFERROR(CHOOSE(MATCH(B97,{0,1,2,3,4,5},0),2.5,3.5,4.5,5.5,6.5,7.5),"")))</f>
        <v/>
      </c>
      <c r="F97" s="395" t="str">
        <f>IF(AND(C97="YES",COUNTIFS(A$7:A97,A97,C$7:C97,"YES")=1),1,"")</f>
        <v/>
      </c>
    </row>
    <row r="98" spans="1:6" ht="13.5" thickBot="1" x14ac:dyDescent="0.25">
      <c r="A98" s="459"/>
      <c r="B98" s="459"/>
      <c r="C98" s="459"/>
      <c r="D98" s="460"/>
      <c r="E98" s="234" t="str">
        <f>IF(B98="","",VALUE(IFERROR(CHOOSE(MATCH(B98,{0,1,2,3,4,5},0),2.5,3.5,4.5,5.5,6.5,7.5),"")))</f>
        <v/>
      </c>
      <c r="F98" s="395" t="str">
        <f>IF(AND(C98="YES",COUNTIFS(A$7:A98,A98,C$7:C98,"YES")=1),1,"")</f>
        <v/>
      </c>
    </row>
    <row r="99" spans="1:6" ht="13.5" thickBot="1" x14ac:dyDescent="0.25">
      <c r="A99" s="459"/>
      <c r="B99" s="459"/>
      <c r="C99" s="459"/>
      <c r="D99" s="460"/>
      <c r="E99" s="234" t="str">
        <f>IF(B99="","",VALUE(IFERROR(CHOOSE(MATCH(B99,{0,1,2,3,4,5},0),2.5,3.5,4.5,5.5,6.5,7.5),"")))</f>
        <v/>
      </c>
      <c r="F99" s="395" t="str">
        <f>IF(AND(C99="YES",COUNTIFS(A$7:A99,A99,C$7:C99,"YES")=1),1,"")</f>
        <v/>
      </c>
    </row>
    <row r="100" spans="1:6" ht="13.5" thickBot="1" x14ac:dyDescent="0.25">
      <c r="A100" s="459"/>
      <c r="B100" s="459"/>
      <c r="C100" s="459"/>
      <c r="D100" s="460"/>
      <c r="E100" s="234" t="str">
        <f>IF(B100="","",VALUE(IFERROR(CHOOSE(MATCH(B100,{0,1,2,3,4,5},0),2.5,3.5,4.5,5.5,6.5,7.5),"")))</f>
        <v/>
      </c>
      <c r="F100" s="395" t="str">
        <f>IF(AND(C100="YES",COUNTIFS(A$7:A100,A100,C$7:C100,"YES")=1),1,"")</f>
        <v/>
      </c>
    </row>
    <row r="101" spans="1:6" ht="13.5" thickBot="1" x14ac:dyDescent="0.25">
      <c r="A101" s="459"/>
      <c r="B101" s="459"/>
      <c r="C101" s="459"/>
      <c r="D101" s="460"/>
      <c r="E101" s="234" t="str">
        <f>IF(B101="","",VALUE(IFERROR(CHOOSE(MATCH(B101,{0,1,2,3,4,5},0),2.5,3.5,4.5,5.5,6.5,7.5),"")))</f>
        <v/>
      </c>
      <c r="F101" s="395" t="str">
        <f>IF(AND(C101="YES",COUNTIFS(A$7:A101,A101,C$7:C101,"YES")=1),1,"")</f>
        <v/>
      </c>
    </row>
    <row r="102" spans="1:6" ht="13.5" thickBot="1" x14ac:dyDescent="0.25">
      <c r="A102" s="459"/>
      <c r="B102" s="459"/>
      <c r="C102" s="459"/>
      <c r="D102" s="460"/>
      <c r="E102" s="234" t="str">
        <f>IF(B102="","",VALUE(IFERROR(CHOOSE(MATCH(B102,{0,1,2,3,4,5},0),2.5,3.5,4.5,5.5,6.5,7.5),"")))</f>
        <v/>
      </c>
      <c r="F102" s="395" t="str">
        <f>IF(AND(C102="YES",COUNTIFS(A$7:A102,A102,C$7:C102,"YES")=1),1,"")</f>
        <v/>
      </c>
    </row>
    <row r="103" spans="1:6" ht="13.5" thickBot="1" x14ac:dyDescent="0.25">
      <c r="A103" s="459"/>
      <c r="B103" s="459"/>
      <c r="C103" s="459"/>
      <c r="D103" s="460"/>
      <c r="E103" s="234" t="str">
        <f>IF(B103="","",VALUE(IFERROR(CHOOSE(MATCH(B103,{0,1,2,3,4,5},0),2.5,3.5,4.5,5.5,6.5,7.5),"")))</f>
        <v/>
      </c>
      <c r="F103" s="395" t="str">
        <f>IF(AND(C103="YES",COUNTIFS(A$7:A103,A103,C$7:C103,"YES")=1),1,"")</f>
        <v/>
      </c>
    </row>
    <row r="104" spans="1:6" ht="13.5" thickBot="1" x14ac:dyDescent="0.25">
      <c r="A104" s="459"/>
      <c r="B104" s="459"/>
      <c r="C104" s="459"/>
      <c r="D104" s="460"/>
      <c r="E104" s="234" t="str">
        <f>IF(B104="","",VALUE(IFERROR(CHOOSE(MATCH(B104,{0,1,2,3,4,5},0),2.5,3.5,4.5,5.5,6.5,7.5),"")))</f>
        <v/>
      </c>
      <c r="F104" s="395" t="str">
        <f>IF(AND(C104="YES",COUNTIFS(A$7:A104,A104,C$7:C104,"YES")=1),1,"")</f>
        <v/>
      </c>
    </row>
    <row r="105" spans="1:6" ht="13.5" thickBot="1" x14ac:dyDescent="0.25">
      <c r="A105" s="459"/>
      <c r="B105" s="459"/>
      <c r="C105" s="459"/>
      <c r="D105" s="460"/>
      <c r="E105" s="234" t="str">
        <f>IF(B105="","",VALUE(IFERROR(CHOOSE(MATCH(B105,{0,1,2,3,4,5},0),2.5,3.5,4.5,5.5,6.5,7.5),"")))</f>
        <v/>
      </c>
      <c r="F105" s="395" t="str">
        <f>IF(AND(C105="YES",COUNTIFS(A$7:A105,A105,C$7:C105,"YES")=1),1,"")</f>
        <v/>
      </c>
    </row>
    <row r="106" spans="1:6" ht="13.5" thickBot="1" x14ac:dyDescent="0.25">
      <c r="A106" s="459"/>
      <c r="B106" s="459"/>
      <c r="C106" s="459"/>
      <c r="D106" s="460"/>
      <c r="E106" s="234" t="str">
        <f>IF(B106="","",VALUE(IFERROR(CHOOSE(MATCH(B106,{0,1,2,3,4,5},0),2.5,3.5,4.5,5.5,6.5,7.5),"")))</f>
        <v/>
      </c>
      <c r="F106" s="395" t="str">
        <f>IF(AND(C106="YES",COUNTIFS(A$7:A106,A106,C$7:C106,"YES")=1),1,"")</f>
        <v/>
      </c>
    </row>
    <row r="107" spans="1:6" ht="13.5" thickBot="1" x14ac:dyDescent="0.25">
      <c r="A107" s="459"/>
      <c r="B107" s="459"/>
      <c r="C107" s="459"/>
      <c r="D107" s="460"/>
      <c r="E107" s="234" t="str">
        <f>IF(B107="","",VALUE(IFERROR(CHOOSE(MATCH(B107,{0,1,2,3,4,5},0),2.5,3.5,4.5,5.5,6.5,7.5),"")))</f>
        <v/>
      </c>
      <c r="F107" s="395" t="str">
        <f>IF(AND(C107="YES",COUNTIFS(A$7:A107,A107,C$7:C107,"YES")=1),1,"")</f>
        <v/>
      </c>
    </row>
    <row r="108" spans="1:6" ht="13.5" thickBot="1" x14ac:dyDescent="0.25">
      <c r="A108" s="459"/>
      <c r="B108" s="459"/>
      <c r="C108" s="459"/>
      <c r="D108" s="460"/>
      <c r="E108" s="234" t="str">
        <f>IF(B108="","",VALUE(IFERROR(CHOOSE(MATCH(B108,{0,1,2,3,4,5},0),2.5,3.5,4.5,5.5,6.5,7.5),"")))</f>
        <v/>
      </c>
      <c r="F108" s="395" t="str">
        <f>IF(AND(C108="YES",COUNTIFS(A$7:A108,A108,C$7:C108,"YES")=1),1,"")</f>
        <v/>
      </c>
    </row>
    <row r="109" spans="1:6" ht="13.5" thickBot="1" x14ac:dyDescent="0.25">
      <c r="A109" s="459"/>
      <c r="B109" s="459"/>
      <c r="C109" s="459"/>
      <c r="D109" s="460"/>
      <c r="E109" s="234" t="str">
        <f>IF(B109="","",VALUE(IFERROR(CHOOSE(MATCH(B109,{0,1,2,3,4,5},0),2.5,3.5,4.5,5.5,6.5,7.5),"")))</f>
        <v/>
      </c>
      <c r="F109" s="395" t="str">
        <f>IF(AND(C109="YES",COUNTIFS(A$7:A109,A109,C$7:C109,"YES")=1),1,"")</f>
        <v/>
      </c>
    </row>
    <row r="110" spans="1:6" ht="13.5" thickBot="1" x14ac:dyDescent="0.25">
      <c r="A110" s="459"/>
      <c r="B110" s="459"/>
      <c r="C110" s="459"/>
      <c r="D110" s="460"/>
      <c r="E110" s="234" t="str">
        <f>IF(B110="","",VALUE(IFERROR(CHOOSE(MATCH(B110,{0,1,2,3,4,5},0),2.5,3.5,4.5,5.5,6.5,7.5),"")))</f>
        <v/>
      </c>
      <c r="F110" s="395" t="str">
        <f>IF(AND(C110="YES",COUNTIFS(A$7:A110,A110,C$7:C110,"YES")=1),1,"")</f>
        <v/>
      </c>
    </row>
    <row r="111" spans="1:6" ht="13.5" thickBot="1" x14ac:dyDescent="0.25">
      <c r="A111" s="459"/>
      <c r="B111" s="459"/>
      <c r="C111" s="459"/>
      <c r="D111" s="460"/>
      <c r="E111" s="234" t="str">
        <f>IF(B111="","",VALUE(IFERROR(CHOOSE(MATCH(B111,{0,1,2,3,4,5},0),2.5,3.5,4.5,5.5,6.5,7.5),"")))</f>
        <v/>
      </c>
      <c r="F111" s="395" t="str">
        <f>IF(AND(C111="YES",COUNTIFS(A$7:A111,A111,C$7:C111,"YES")=1),1,"")</f>
        <v/>
      </c>
    </row>
    <row r="112" spans="1:6" ht="13.5" thickBot="1" x14ac:dyDescent="0.25">
      <c r="A112" s="459"/>
      <c r="B112" s="459"/>
      <c r="C112" s="459"/>
      <c r="D112" s="460"/>
      <c r="E112" s="234" t="str">
        <f>IF(B112="","",VALUE(IFERROR(CHOOSE(MATCH(B112,{0,1,2,3,4,5},0),2.5,3.5,4.5,5.5,6.5,7.5),"")))</f>
        <v/>
      </c>
      <c r="F112" s="395" t="str">
        <f>IF(AND(C112="YES",COUNTIFS(A$7:A112,A112,C$7:C112,"YES")=1),1,"")</f>
        <v/>
      </c>
    </row>
    <row r="113" spans="1:6" ht="13.5" thickBot="1" x14ac:dyDescent="0.25">
      <c r="A113" s="459"/>
      <c r="B113" s="459"/>
      <c r="C113" s="459"/>
      <c r="D113" s="460"/>
      <c r="E113" s="234" t="str">
        <f>IF(B113="","",VALUE(IFERROR(CHOOSE(MATCH(B113,{0,1,2,3,4,5},0),2.5,3.5,4.5,5.5,6.5,7.5),"")))</f>
        <v/>
      </c>
      <c r="F113" s="395" t="str">
        <f>IF(AND(C113="YES",COUNTIFS(A$7:A113,A113,C$7:C113,"YES")=1),1,"")</f>
        <v/>
      </c>
    </row>
    <row r="114" spans="1:6" ht="13.5" thickBot="1" x14ac:dyDescent="0.25">
      <c r="A114" s="459"/>
      <c r="B114" s="459"/>
      <c r="C114" s="459"/>
      <c r="D114" s="460"/>
      <c r="E114" s="234" t="str">
        <f>IF(B114="","",VALUE(IFERROR(CHOOSE(MATCH(B114,{0,1,2,3,4,5},0),2.5,3.5,4.5,5.5,6.5,7.5),"")))</f>
        <v/>
      </c>
      <c r="F114" s="395" t="str">
        <f>IF(AND(C114="YES",COUNTIFS(A$7:A114,A114,C$7:C114,"YES")=1),1,"")</f>
        <v/>
      </c>
    </row>
    <row r="115" spans="1:6" ht="13.5" thickBot="1" x14ac:dyDescent="0.25">
      <c r="A115" s="459"/>
      <c r="B115" s="459"/>
      <c r="C115" s="459"/>
      <c r="D115" s="460"/>
      <c r="E115" s="234" t="str">
        <f>IF(B115="","",VALUE(IFERROR(CHOOSE(MATCH(B115,{0,1,2,3,4,5},0),2.5,3.5,4.5,5.5,6.5,7.5),"")))</f>
        <v/>
      </c>
      <c r="F115" s="395" t="str">
        <f>IF(AND(C115="YES",COUNTIFS(A$7:A115,A115,C$7:C115,"YES")=1),1,"")</f>
        <v/>
      </c>
    </row>
    <row r="116" spans="1:6" ht="13.5" thickBot="1" x14ac:dyDescent="0.25">
      <c r="A116" s="459"/>
      <c r="B116" s="459"/>
      <c r="C116" s="459"/>
      <c r="D116" s="460"/>
      <c r="E116" s="234" t="str">
        <f>IF(B116="","",VALUE(IFERROR(CHOOSE(MATCH(B116,{0,1,2,3,4,5},0),2.5,3.5,4.5,5.5,6.5,7.5),"")))</f>
        <v/>
      </c>
      <c r="F116" s="395" t="str">
        <f>IF(AND(C116="YES",COUNTIFS(A$7:A116,A116,C$7:C116,"YES")=1),1,"")</f>
        <v/>
      </c>
    </row>
    <row r="117" spans="1:6" ht="13.5" thickBot="1" x14ac:dyDescent="0.25">
      <c r="A117" s="459"/>
      <c r="B117" s="459"/>
      <c r="C117" s="459"/>
      <c r="D117" s="460"/>
      <c r="E117" s="234" t="str">
        <f>IF(B117="","",VALUE(IFERROR(CHOOSE(MATCH(B117,{0,1,2,3,4,5},0),2.5,3.5,4.5,5.5,6.5,7.5),"")))</f>
        <v/>
      </c>
      <c r="F117" s="395" t="str">
        <f>IF(AND(C117="YES",COUNTIFS(A$7:A117,A117,C$7:C117,"YES")=1),1,"")</f>
        <v/>
      </c>
    </row>
    <row r="118" spans="1:6" ht="13.5" thickBot="1" x14ac:dyDescent="0.25">
      <c r="A118" s="459"/>
      <c r="B118" s="459"/>
      <c r="C118" s="459"/>
      <c r="D118" s="460"/>
      <c r="E118" s="234" t="str">
        <f>IF(B118="","",VALUE(IFERROR(CHOOSE(MATCH(B118,{0,1,2,3,4,5},0),2.5,3.5,4.5,5.5,6.5,7.5),"")))</f>
        <v/>
      </c>
      <c r="F118" s="395" t="str">
        <f>IF(AND(C118="YES",COUNTIFS(A$7:A118,A118,C$7:C118,"YES")=1),1,"")</f>
        <v/>
      </c>
    </row>
    <row r="119" spans="1:6" ht="13.5" thickBot="1" x14ac:dyDescent="0.25">
      <c r="A119" s="459"/>
      <c r="B119" s="459"/>
      <c r="C119" s="459"/>
      <c r="D119" s="460"/>
      <c r="E119" s="234" t="str">
        <f>IF(B119="","",VALUE(IFERROR(CHOOSE(MATCH(B119,{0,1,2,3,4,5},0),2.5,3.5,4.5,5.5,6.5,7.5),"")))</f>
        <v/>
      </c>
      <c r="F119" s="395" t="str">
        <f>IF(AND(C119="YES",COUNTIFS(A$7:A119,A119,C$7:C119,"YES")=1),1,"")</f>
        <v/>
      </c>
    </row>
    <row r="120" spans="1:6" ht="13.5" thickBot="1" x14ac:dyDescent="0.25">
      <c r="A120" s="459"/>
      <c r="B120" s="459"/>
      <c r="C120" s="459"/>
      <c r="D120" s="460"/>
      <c r="E120" s="234" t="str">
        <f>IF(B120="","",VALUE(IFERROR(CHOOSE(MATCH(B120,{0,1,2,3,4,5},0),2.5,3.5,4.5,5.5,6.5,7.5),"")))</f>
        <v/>
      </c>
      <c r="F120" s="395" t="str">
        <f>IF(AND(C120="YES",COUNTIFS(A$7:A120,A120,C$7:C120,"YES")=1),1,"")</f>
        <v/>
      </c>
    </row>
    <row r="121" spans="1:6" ht="13.5" thickBot="1" x14ac:dyDescent="0.25">
      <c r="A121" s="459"/>
      <c r="B121" s="459"/>
      <c r="C121" s="459"/>
      <c r="D121" s="460"/>
      <c r="E121" s="234" t="str">
        <f>IF(B121="","",VALUE(IFERROR(CHOOSE(MATCH(B121,{0,1,2,3,4,5},0),2.5,3.5,4.5,5.5,6.5,7.5),"")))</f>
        <v/>
      </c>
      <c r="F121" s="395" t="str">
        <f>IF(AND(C121="YES",COUNTIFS(A$7:A121,A121,C$7:C121,"YES")=1),1,"")</f>
        <v/>
      </c>
    </row>
    <row r="122" spans="1:6" ht="13.5" thickBot="1" x14ac:dyDescent="0.25">
      <c r="A122" s="459"/>
      <c r="B122" s="459"/>
      <c r="C122" s="459"/>
      <c r="D122" s="460"/>
      <c r="E122" s="234" t="str">
        <f>IF(B122="","",VALUE(IFERROR(CHOOSE(MATCH(B122,{0,1,2,3,4,5},0),2.5,3.5,4.5,5.5,6.5,7.5),"")))</f>
        <v/>
      </c>
      <c r="F122" s="395" t="str">
        <f>IF(AND(C122="YES",COUNTIFS(A$7:A122,A122,C$7:C122,"YES")=1),1,"")</f>
        <v/>
      </c>
    </row>
    <row r="123" spans="1:6" ht="13.5" thickBot="1" x14ac:dyDescent="0.25">
      <c r="A123" s="459"/>
      <c r="B123" s="459"/>
      <c r="C123" s="459"/>
      <c r="D123" s="460"/>
      <c r="E123" s="234" t="str">
        <f>IF(B123="","",VALUE(IFERROR(CHOOSE(MATCH(B123,{0,1,2,3,4,5},0),2.5,3.5,4.5,5.5,6.5,7.5),"")))</f>
        <v/>
      </c>
      <c r="F123" s="395" t="str">
        <f>IF(AND(C123="YES",COUNTIFS(A$7:A123,A123,C$7:C123,"YES")=1),1,"")</f>
        <v/>
      </c>
    </row>
    <row r="124" spans="1:6" ht="13.5" thickBot="1" x14ac:dyDescent="0.25">
      <c r="A124" s="459"/>
      <c r="B124" s="459"/>
      <c r="C124" s="459"/>
      <c r="D124" s="460"/>
      <c r="E124" s="234" t="str">
        <f>IF(B124="","",VALUE(IFERROR(CHOOSE(MATCH(B124,{0,1,2,3,4,5},0),2.5,3.5,4.5,5.5,6.5,7.5),"")))</f>
        <v/>
      </c>
      <c r="F124" s="395" t="str">
        <f>IF(AND(C124="YES",COUNTIFS(A$7:A124,A124,C$7:C124,"YES")=1),1,"")</f>
        <v/>
      </c>
    </row>
    <row r="125" spans="1:6" ht="13.5" thickBot="1" x14ac:dyDescent="0.25">
      <c r="A125" s="459"/>
      <c r="B125" s="459"/>
      <c r="C125" s="459"/>
      <c r="D125" s="460"/>
      <c r="E125" s="234" t="str">
        <f>IF(B125="","",VALUE(IFERROR(CHOOSE(MATCH(B125,{0,1,2,3,4,5},0),2.5,3.5,4.5,5.5,6.5,7.5),"")))</f>
        <v/>
      </c>
      <c r="F125" s="395" t="str">
        <f>IF(AND(C125="YES",COUNTIFS(A$7:A125,A125,C$7:C125,"YES")=1),1,"")</f>
        <v/>
      </c>
    </row>
    <row r="126" spans="1:6" ht="13.5" thickBot="1" x14ac:dyDescent="0.25">
      <c r="A126" s="459"/>
      <c r="B126" s="459"/>
      <c r="C126" s="459"/>
      <c r="D126" s="460"/>
      <c r="E126" s="234" t="str">
        <f>IF(B126="","",VALUE(IFERROR(CHOOSE(MATCH(B126,{0,1,2,3,4,5},0),2.5,3.5,4.5,5.5,6.5,7.5),"")))</f>
        <v/>
      </c>
      <c r="F126" s="395" t="str">
        <f>IF(AND(C126="YES",COUNTIFS(A$7:A126,A126,C$7:C126,"YES")=1),1,"")</f>
        <v/>
      </c>
    </row>
    <row r="127" spans="1:6" ht="13.5" thickBot="1" x14ac:dyDescent="0.25">
      <c r="A127" s="459"/>
      <c r="B127" s="459"/>
      <c r="C127" s="459"/>
      <c r="D127" s="460"/>
      <c r="E127" s="234" t="str">
        <f>IF(B127="","",VALUE(IFERROR(CHOOSE(MATCH(B127,{0,1,2,3,4,5},0),2.5,3.5,4.5,5.5,6.5,7.5),"")))</f>
        <v/>
      </c>
      <c r="F127" s="395" t="str">
        <f>IF(AND(C127="YES",COUNTIFS(A$7:A127,A127,C$7:C127,"YES")=1),1,"")</f>
        <v/>
      </c>
    </row>
    <row r="128" spans="1:6" ht="13.5" thickBot="1" x14ac:dyDescent="0.25">
      <c r="A128" s="459"/>
      <c r="B128" s="459"/>
      <c r="C128" s="459"/>
      <c r="D128" s="460"/>
      <c r="E128" s="234" t="str">
        <f>IF(B128="","",VALUE(IFERROR(CHOOSE(MATCH(B128,{0,1,2,3,4,5},0),2.5,3.5,4.5,5.5,6.5,7.5),"")))</f>
        <v/>
      </c>
      <c r="F128" s="395" t="str">
        <f>IF(AND(C128="YES",COUNTIFS(A$7:A128,A128,C$7:C128,"YES")=1),1,"")</f>
        <v/>
      </c>
    </row>
    <row r="129" spans="1:6" ht="13.5" thickBot="1" x14ac:dyDescent="0.25">
      <c r="A129" s="459"/>
      <c r="B129" s="459"/>
      <c r="C129" s="459"/>
      <c r="D129" s="460"/>
      <c r="E129" s="234" t="str">
        <f>IF(B129="","",VALUE(IFERROR(CHOOSE(MATCH(B129,{0,1,2,3,4,5},0),2.5,3.5,4.5,5.5,6.5,7.5),"")))</f>
        <v/>
      </c>
      <c r="F129" s="395" t="str">
        <f>IF(AND(C129="YES",COUNTIFS(A$7:A129,A129,C$7:C129,"YES")=1),1,"")</f>
        <v/>
      </c>
    </row>
    <row r="130" spans="1:6" ht="13.5" thickBot="1" x14ac:dyDescent="0.25">
      <c r="A130" s="459"/>
      <c r="B130" s="459"/>
      <c r="C130" s="459"/>
      <c r="D130" s="460"/>
      <c r="E130" s="234" t="str">
        <f>IF(B130="","",VALUE(IFERROR(CHOOSE(MATCH(B130,{0,1,2,3,4,5},0),2.5,3.5,4.5,5.5,6.5,7.5),"")))</f>
        <v/>
      </c>
      <c r="F130" s="395" t="str">
        <f>IF(AND(C130="YES",COUNTIFS(A$7:A130,A130,C$7:C130,"YES")=1),1,"")</f>
        <v/>
      </c>
    </row>
    <row r="131" spans="1:6" ht="13.5" thickBot="1" x14ac:dyDescent="0.25">
      <c r="A131" s="459"/>
      <c r="B131" s="459"/>
      <c r="C131" s="459"/>
      <c r="D131" s="460"/>
      <c r="E131" s="234" t="str">
        <f>IF(B131="","",VALUE(IFERROR(CHOOSE(MATCH(B131,{0,1,2,3,4,5},0),2.5,3.5,4.5,5.5,6.5,7.5),"")))</f>
        <v/>
      </c>
      <c r="F131" s="395" t="str">
        <f>IF(AND(C131="YES",COUNTIFS(A$7:A131,A131,C$7:C131,"YES")=1),1,"")</f>
        <v/>
      </c>
    </row>
    <row r="132" spans="1:6" ht="13.5" thickBot="1" x14ac:dyDescent="0.25">
      <c r="A132" s="459"/>
      <c r="B132" s="459"/>
      <c r="C132" s="459"/>
      <c r="D132" s="460"/>
      <c r="E132" s="234" t="str">
        <f>IF(B132="","",VALUE(IFERROR(CHOOSE(MATCH(B132,{0,1,2,3,4,5},0),2.5,3.5,4.5,5.5,6.5,7.5),"")))</f>
        <v/>
      </c>
      <c r="F132" s="395" t="str">
        <f>IF(AND(C132="YES",COUNTIFS(A$7:A132,A132,C$7:C132,"YES")=1),1,"")</f>
        <v/>
      </c>
    </row>
    <row r="133" spans="1:6" ht="13.5" thickBot="1" x14ac:dyDescent="0.25">
      <c r="A133" s="459"/>
      <c r="B133" s="459"/>
      <c r="C133" s="459"/>
      <c r="D133" s="460"/>
      <c r="E133" s="234" t="str">
        <f>IF(B133="","",VALUE(IFERROR(CHOOSE(MATCH(B133,{0,1,2,3,4,5},0),2.5,3.5,4.5,5.5,6.5,7.5),"")))</f>
        <v/>
      </c>
      <c r="F133" s="395" t="str">
        <f>IF(AND(C133="YES",COUNTIFS(A$7:A133,A133,C$7:C133,"YES")=1),1,"")</f>
        <v/>
      </c>
    </row>
    <row r="134" spans="1:6" ht="13.5" thickBot="1" x14ac:dyDescent="0.25">
      <c r="A134" s="459"/>
      <c r="B134" s="459"/>
      <c r="C134" s="459"/>
      <c r="D134" s="460"/>
      <c r="E134" s="234" t="str">
        <f>IF(B134="","",VALUE(IFERROR(CHOOSE(MATCH(B134,{0,1,2,3,4,5},0),2.5,3.5,4.5,5.5,6.5,7.5),"")))</f>
        <v/>
      </c>
      <c r="F134" s="395" t="str">
        <f>IF(AND(C134="YES",COUNTIFS(A$7:A134,A134,C$7:C134,"YES")=1),1,"")</f>
        <v/>
      </c>
    </row>
    <row r="135" spans="1:6" ht="13.5" thickBot="1" x14ac:dyDescent="0.25">
      <c r="A135" s="459"/>
      <c r="B135" s="459"/>
      <c r="C135" s="459"/>
      <c r="D135" s="460"/>
      <c r="E135" s="234" t="str">
        <f>IF(B135="","",VALUE(IFERROR(CHOOSE(MATCH(B135,{0,1,2,3,4,5},0),2.5,3.5,4.5,5.5,6.5,7.5),"")))</f>
        <v/>
      </c>
      <c r="F135" s="395" t="str">
        <f>IF(AND(C135="YES",COUNTIFS(A$7:A135,A135,C$7:C135,"YES")=1),1,"")</f>
        <v/>
      </c>
    </row>
    <row r="136" spans="1:6" ht="13.5" thickBot="1" x14ac:dyDescent="0.25">
      <c r="A136" s="459"/>
      <c r="B136" s="459"/>
      <c r="C136" s="459"/>
      <c r="D136" s="460"/>
      <c r="E136" s="234" t="str">
        <f>IF(B136="","",VALUE(IFERROR(CHOOSE(MATCH(B136,{0,1,2,3,4,5},0),2.5,3.5,4.5,5.5,6.5,7.5),"")))</f>
        <v/>
      </c>
      <c r="F136" s="395" t="str">
        <f>IF(AND(C136="YES",COUNTIFS(A$7:A136,A136,C$7:C136,"YES")=1),1,"")</f>
        <v/>
      </c>
    </row>
    <row r="137" spans="1:6" ht="13.5" thickBot="1" x14ac:dyDescent="0.25">
      <c r="A137" s="459"/>
      <c r="B137" s="459"/>
      <c r="C137" s="459"/>
      <c r="D137" s="460"/>
      <c r="E137" s="234" t="str">
        <f>IF(B137="","",VALUE(IFERROR(CHOOSE(MATCH(B137,{0,1,2,3,4,5},0),2.5,3.5,4.5,5.5,6.5,7.5),"")))</f>
        <v/>
      </c>
      <c r="F137" s="395" t="str">
        <f>IF(AND(C137="YES",COUNTIFS(A$7:A137,A137,C$7:C137,"YES")=1),1,"")</f>
        <v/>
      </c>
    </row>
    <row r="138" spans="1:6" ht="13.5" thickBot="1" x14ac:dyDescent="0.25">
      <c r="A138" s="459"/>
      <c r="B138" s="459"/>
      <c r="C138" s="459"/>
      <c r="D138" s="460"/>
      <c r="E138" s="234" t="str">
        <f>IF(B138="","",VALUE(IFERROR(CHOOSE(MATCH(B138,{0,1,2,3,4,5},0),2.5,3.5,4.5,5.5,6.5,7.5),"")))</f>
        <v/>
      </c>
      <c r="F138" s="395" t="str">
        <f>IF(AND(C138="YES",COUNTIFS(A$7:A138,A138,C$7:C138,"YES")=1),1,"")</f>
        <v/>
      </c>
    </row>
    <row r="139" spans="1:6" ht="13.5" thickBot="1" x14ac:dyDescent="0.25">
      <c r="A139" s="459"/>
      <c r="B139" s="459"/>
      <c r="C139" s="459"/>
      <c r="D139" s="460"/>
      <c r="E139" s="234" t="str">
        <f>IF(B139="","",VALUE(IFERROR(CHOOSE(MATCH(B139,{0,1,2,3,4,5},0),2.5,3.5,4.5,5.5,6.5,7.5),"")))</f>
        <v/>
      </c>
      <c r="F139" s="395" t="str">
        <f>IF(AND(C139="YES",COUNTIFS(A$7:A139,A139,C$7:C139,"YES")=1),1,"")</f>
        <v/>
      </c>
    </row>
    <row r="140" spans="1:6" ht="13.5" thickBot="1" x14ac:dyDescent="0.25">
      <c r="A140" s="459"/>
      <c r="B140" s="459"/>
      <c r="C140" s="459"/>
      <c r="D140" s="460"/>
      <c r="E140" s="234" t="str">
        <f>IF(B140="","",VALUE(IFERROR(CHOOSE(MATCH(B140,{0,1,2,3,4,5},0),2.5,3.5,4.5,5.5,6.5,7.5),"")))</f>
        <v/>
      </c>
      <c r="F140" s="395" t="str">
        <f>IF(AND(C140="YES",COUNTIFS(A$7:A140,A140,C$7:C140,"YES")=1),1,"")</f>
        <v/>
      </c>
    </row>
    <row r="141" spans="1:6" ht="13.5" thickBot="1" x14ac:dyDescent="0.25">
      <c r="A141" s="459"/>
      <c r="B141" s="459"/>
      <c r="C141" s="459"/>
      <c r="D141" s="460"/>
      <c r="E141" s="234" t="str">
        <f>IF(B141="","",VALUE(IFERROR(CHOOSE(MATCH(B141,{0,1,2,3,4,5},0),2.5,3.5,4.5,5.5,6.5,7.5),"")))</f>
        <v/>
      </c>
      <c r="F141" s="395" t="str">
        <f>IF(AND(C141="YES",COUNTIFS(A$7:A141,A141,C$7:C141,"YES")=1),1,"")</f>
        <v/>
      </c>
    </row>
    <row r="142" spans="1:6" ht="13.5" thickBot="1" x14ac:dyDescent="0.25">
      <c r="A142" s="459"/>
      <c r="B142" s="459"/>
      <c r="C142" s="459"/>
      <c r="D142" s="460"/>
      <c r="E142" s="234" t="str">
        <f>IF(B142="","",VALUE(IFERROR(CHOOSE(MATCH(B142,{0,1,2,3,4,5},0),2.5,3.5,4.5,5.5,6.5,7.5),"")))</f>
        <v/>
      </c>
      <c r="F142" s="395" t="str">
        <f>IF(AND(C142="YES",COUNTIFS(A$7:A142,A142,C$7:C142,"YES")=1),1,"")</f>
        <v/>
      </c>
    </row>
    <row r="143" spans="1:6" ht="13.5" thickBot="1" x14ac:dyDescent="0.25">
      <c r="A143" s="459"/>
      <c r="B143" s="459"/>
      <c r="C143" s="459"/>
      <c r="D143" s="460"/>
      <c r="E143" s="234" t="str">
        <f>IF(B143="","",VALUE(IFERROR(CHOOSE(MATCH(B143,{0,1,2,3,4,5},0),2.5,3.5,4.5,5.5,6.5,7.5),"")))</f>
        <v/>
      </c>
      <c r="F143" s="395" t="str">
        <f>IF(AND(C143="YES",COUNTIFS(A$7:A143,A143,C$7:C143,"YES")=1),1,"")</f>
        <v/>
      </c>
    </row>
    <row r="144" spans="1:6" ht="13.5" thickBot="1" x14ac:dyDescent="0.25">
      <c r="A144" s="459"/>
      <c r="B144" s="459"/>
      <c r="C144" s="459"/>
      <c r="D144" s="460"/>
      <c r="E144" s="234" t="str">
        <f>IF(B144="","",VALUE(IFERROR(CHOOSE(MATCH(B144,{0,1,2,3,4,5},0),2.5,3.5,4.5,5.5,6.5,7.5),"")))</f>
        <v/>
      </c>
      <c r="F144" s="395" t="str">
        <f>IF(AND(C144="YES",COUNTIFS(A$7:A144,A144,C$7:C144,"YES")=1),1,"")</f>
        <v/>
      </c>
    </row>
    <row r="145" spans="1:6" ht="13.5" thickBot="1" x14ac:dyDescent="0.25">
      <c r="A145" s="459"/>
      <c r="B145" s="459"/>
      <c r="C145" s="459"/>
      <c r="D145" s="460"/>
      <c r="E145" s="234" t="str">
        <f>IF(B145="","",VALUE(IFERROR(CHOOSE(MATCH(B145,{0,1,2,3,4,5},0),2.5,3.5,4.5,5.5,6.5,7.5),"")))</f>
        <v/>
      </c>
      <c r="F145" s="395" t="str">
        <f>IF(AND(C145="YES",COUNTIFS(A$7:A145,A145,C$7:C145,"YES")=1),1,"")</f>
        <v/>
      </c>
    </row>
    <row r="146" spans="1:6" ht="13.5" thickBot="1" x14ac:dyDescent="0.25">
      <c r="A146" s="459"/>
      <c r="B146" s="459"/>
      <c r="C146" s="459"/>
      <c r="D146" s="460"/>
      <c r="E146" s="234" t="str">
        <f>IF(B146="","",VALUE(IFERROR(CHOOSE(MATCH(B146,{0,1,2,3,4,5},0),2.5,3.5,4.5,5.5,6.5,7.5),"")))</f>
        <v/>
      </c>
      <c r="F146" s="395" t="str">
        <f>IF(AND(C146="YES",COUNTIFS(A$7:A146,A146,C$7:C146,"YES")=1),1,"")</f>
        <v/>
      </c>
    </row>
    <row r="147" spans="1:6" ht="13.5" thickBot="1" x14ac:dyDescent="0.25">
      <c r="A147" s="459"/>
      <c r="B147" s="459"/>
      <c r="C147" s="459"/>
      <c r="D147" s="460"/>
      <c r="E147" s="234" t="str">
        <f>IF(B147="","",VALUE(IFERROR(CHOOSE(MATCH(B147,{0,1,2,3,4,5},0),2.5,3.5,4.5,5.5,6.5,7.5),"")))</f>
        <v/>
      </c>
      <c r="F147" s="395" t="str">
        <f>IF(AND(C147="YES",COUNTIFS(A$7:A147,A147,C$7:C147,"YES")=1),1,"")</f>
        <v/>
      </c>
    </row>
    <row r="148" spans="1:6" ht="13.5" thickBot="1" x14ac:dyDescent="0.25">
      <c r="A148" s="459"/>
      <c r="B148" s="459"/>
      <c r="C148" s="459"/>
      <c r="D148" s="460"/>
      <c r="E148" s="234" t="str">
        <f>IF(B148="","",VALUE(IFERROR(CHOOSE(MATCH(B148,{0,1,2,3,4,5},0),2.5,3.5,4.5,5.5,6.5,7.5),"")))</f>
        <v/>
      </c>
      <c r="F148" s="395" t="str">
        <f>IF(AND(C148="YES",COUNTIFS(A$7:A148,A148,C$7:C148,"YES")=1),1,"")</f>
        <v/>
      </c>
    </row>
    <row r="149" spans="1:6" ht="13.5" thickBot="1" x14ac:dyDescent="0.25">
      <c r="A149" s="459"/>
      <c r="B149" s="459"/>
      <c r="C149" s="459"/>
      <c r="D149" s="460"/>
      <c r="E149" s="234" t="str">
        <f>IF(B149="","",VALUE(IFERROR(CHOOSE(MATCH(B149,{0,1,2,3,4,5},0),2.5,3.5,4.5,5.5,6.5,7.5),"")))</f>
        <v/>
      </c>
      <c r="F149" s="395" t="str">
        <f>IF(AND(C149="YES",COUNTIFS(A$7:A149,A149,C$7:C149,"YES")=1),1,"")</f>
        <v/>
      </c>
    </row>
    <row r="150" spans="1:6" ht="13.5" thickBot="1" x14ac:dyDescent="0.25">
      <c r="A150" s="459"/>
      <c r="B150" s="459"/>
      <c r="C150" s="459"/>
      <c r="D150" s="460"/>
      <c r="E150" s="234" t="str">
        <f>IF(B150="","",VALUE(IFERROR(CHOOSE(MATCH(B150,{0,1,2,3,4,5},0),2.5,3.5,4.5,5.5,6.5,7.5),"")))</f>
        <v/>
      </c>
      <c r="F150" s="395" t="str">
        <f>IF(AND(C150="YES",COUNTIFS(A$7:A150,A150,C$7:C150,"YES")=1),1,"")</f>
        <v/>
      </c>
    </row>
    <row r="151" spans="1:6" ht="13.5" thickBot="1" x14ac:dyDescent="0.25">
      <c r="A151" s="459"/>
      <c r="B151" s="459"/>
      <c r="C151" s="459"/>
      <c r="D151" s="460"/>
      <c r="E151" s="234" t="str">
        <f>IF(B151="","",VALUE(IFERROR(CHOOSE(MATCH(B151,{0,1,2,3,4,5},0),2.5,3.5,4.5,5.5,6.5,7.5),"")))</f>
        <v/>
      </c>
      <c r="F151" s="395" t="str">
        <f>IF(AND(C151="YES",COUNTIFS(A$7:A151,A151,C$7:C151,"YES")=1),1,"")</f>
        <v/>
      </c>
    </row>
    <row r="152" spans="1:6" ht="13.5" thickBot="1" x14ac:dyDescent="0.25">
      <c r="A152" s="459"/>
      <c r="B152" s="459"/>
      <c r="C152" s="459"/>
      <c r="D152" s="460"/>
      <c r="E152" s="234" t="str">
        <f>IF(B152="","",VALUE(IFERROR(CHOOSE(MATCH(B152,{0,1,2,3,4,5},0),2.5,3.5,4.5,5.5,6.5,7.5),"")))</f>
        <v/>
      </c>
      <c r="F152" s="395" t="str">
        <f>IF(AND(C152="YES",COUNTIFS(A$7:A152,A152,C$7:C152,"YES")=1),1,"")</f>
        <v/>
      </c>
    </row>
    <row r="153" spans="1:6" ht="13.5" thickBot="1" x14ac:dyDescent="0.25">
      <c r="A153" s="459"/>
      <c r="B153" s="459"/>
      <c r="C153" s="459"/>
      <c r="D153" s="460"/>
      <c r="E153" s="234" t="str">
        <f>IF(B153="","",VALUE(IFERROR(CHOOSE(MATCH(B153,{0,1,2,3,4,5},0),2.5,3.5,4.5,5.5,6.5,7.5),"")))</f>
        <v/>
      </c>
      <c r="F153" s="395" t="str">
        <f>IF(AND(C153="YES",COUNTIFS(A$7:A153,A153,C$7:C153,"YES")=1),1,"")</f>
        <v/>
      </c>
    </row>
    <row r="154" spans="1:6" ht="13.5" thickBot="1" x14ac:dyDescent="0.25">
      <c r="A154" s="459"/>
      <c r="B154" s="459"/>
      <c r="C154" s="459"/>
      <c r="D154" s="460"/>
      <c r="E154" s="234" t="str">
        <f>IF(B154="","",VALUE(IFERROR(CHOOSE(MATCH(B154,{0,1,2,3,4,5},0),2.5,3.5,4.5,5.5,6.5,7.5),"")))</f>
        <v/>
      </c>
      <c r="F154" s="395" t="str">
        <f>IF(AND(C154="YES",COUNTIFS(A$7:A154,A154,C$7:C154,"YES")=1),1,"")</f>
        <v/>
      </c>
    </row>
    <row r="155" spans="1:6" ht="13.5" thickBot="1" x14ac:dyDescent="0.25">
      <c r="A155" s="459"/>
      <c r="B155" s="459"/>
      <c r="C155" s="459"/>
      <c r="D155" s="460"/>
      <c r="E155" s="234" t="str">
        <f>IF(B155="","",VALUE(IFERROR(CHOOSE(MATCH(B155,{0,1,2,3,4,5},0),2.5,3.5,4.5,5.5,6.5,7.5),"")))</f>
        <v/>
      </c>
      <c r="F155" s="395" t="str">
        <f>IF(AND(C155="YES",COUNTIFS(A$7:A155,A155,C$7:C155,"YES")=1),1,"")</f>
        <v/>
      </c>
    </row>
    <row r="156" spans="1:6" ht="13.5" thickBot="1" x14ac:dyDescent="0.25">
      <c r="A156" s="459"/>
      <c r="B156" s="459"/>
      <c r="C156" s="459"/>
      <c r="D156" s="460"/>
      <c r="E156" s="234" t="str">
        <f>IF(B156="","",VALUE(IFERROR(CHOOSE(MATCH(B156,{0,1,2,3,4,5},0),2.5,3.5,4.5,5.5,6.5,7.5),"")))</f>
        <v/>
      </c>
      <c r="F156" s="395" t="str">
        <f>IF(AND(C156="YES",COUNTIFS(A$7:A156,A156,C$7:C156,"YES")=1),1,"")</f>
        <v/>
      </c>
    </row>
    <row r="157" spans="1:6" ht="13.5" thickBot="1" x14ac:dyDescent="0.25">
      <c r="A157" s="459"/>
      <c r="B157" s="459"/>
      <c r="C157" s="459"/>
      <c r="D157" s="460"/>
      <c r="E157" s="234" t="str">
        <f>IF(B157="","",VALUE(IFERROR(CHOOSE(MATCH(B157,{0,1,2,3,4,5},0),2.5,3.5,4.5,5.5,6.5,7.5),"")))</f>
        <v/>
      </c>
      <c r="F157" s="395" t="str">
        <f>IF(AND(C157="YES",COUNTIFS(A$7:A157,A157,C$7:C157,"YES")=1),1,"")</f>
        <v/>
      </c>
    </row>
    <row r="158" spans="1:6" ht="13.5" thickBot="1" x14ac:dyDescent="0.25">
      <c r="A158" s="459"/>
      <c r="B158" s="459"/>
      <c r="C158" s="459"/>
      <c r="D158" s="460"/>
      <c r="E158" s="234" t="str">
        <f>IF(B158="","",VALUE(IFERROR(CHOOSE(MATCH(B158,{0,1,2,3,4,5},0),2.5,3.5,4.5,5.5,6.5,7.5),"")))</f>
        <v/>
      </c>
      <c r="F158" s="395" t="str">
        <f>IF(AND(C158="YES",COUNTIFS(A$7:A158,A158,C$7:C158,"YES")=1),1,"")</f>
        <v/>
      </c>
    </row>
    <row r="159" spans="1:6" ht="13.5" thickBot="1" x14ac:dyDescent="0.25">
      <c r="A159" s="459"/>
      <c r="B159" s="459"/>
      <c r="C159" s="459"/>
      <c r="D159" s="460"/>
      <c r="E159" s="234" t="str">
        <f>IF(B159="","",VALUE(IFERROR(CHOOSE(MATCH(B159,{0,1,2,3,4,5},0),2.5,3.5,4.5,5.5,6.5,7.5),"")))</f>
        <v/>
      </c>
      <c r="F159" s="395" t="str">
        <f>IF(AND(C159="YES",COUNTIFS(A$7:A159,A159,C$7:C159,"YES")=1),1,"")</f>
        <v/>
      </c>
    </row>
    <row r="160" spans="1:6" ht="13.5" thickBot="1" x14ac:dyDescent="0.25">
      <c r="A160" s="459"/>
      <c r="B160" s="459"/>
      <c r="C160" s="459"/>
      <c r="D160" s="460"/>
      <c r="E160" s="234" t="str">
        <f>IF(B160="","",VALUE(IFERROR(CHOOSE(MATCH(B160,{0,1,2,3,4,5},0),2.5,3.5,4.5,5.5,6.5,7.5),"")))</f>
        <v/>
      </c>
      <c r="F160" s="395" t="str">
        <f>IF(AND(C160="YES",COUNTIFS(A$7:A160,A160,C$7:C160,"YES")=1),1,"")</f>
        <v/>
      </c>
    </row>
    <row r="161" spans="1:6" ht="13.5" thickBot="1" x14ac:dyDescent="0.25">
      <c r="A161" s="459"/>
      <c r="B161" s="459"/>
      <c r="C161" s="459"/>
      <c r="D161" s="460"/>
      <c r="E161" s="234" t="str">
        <f>IF(B161="","",VALUE(IFERROR(CHOOSE(MATCH(B161,{0,1,2,3,4,5},0),2.5,3.5,4.5,5.5,6.5,7.5),"")))</f>
        <v/>
      </c>
      <c r="F161" s="395" t="str">
        <f>IF(AND(C161="YES",COUNTIFS(A$7:A161,A161,C$7:C161,"YES")=1),1,"")</f>
        <v/>
      </c>
    </row>
    <row r="162" spans="1:6" ht="13.5" thickBot="1" x14ac:dyDescent="0.25">
      <c r="A162" s="459"/>
      <c r="B162" s="459"/>
      <c r="C162" s="459"/>
      <c r="D162" s="460"/>
      <c r="E162" s="234" t="str">
        <f>IF(B162="","",VALUE(IFERROR(CHOOSE(MATCH(B162,{0,1,2,3,4,5},0),2.5,3.5,4.5,5.5,6.5,7.5),"")))</f>
        <v/>
      </c>
      <c r="F162" s="395" t="str">
        <f>IF(AND(C162="YES",COUNTIFS(A$7:A162,A162,C$7:C162,"YES")=1),1,"")</f>
        <v/>
      </c>
    </row>
    <row r="163" spans="1:6" ht="13.5" thickBot="1" x14ac:dyDescent="0.25">
      <c r="A163" s="459"/>
      <c r="B163" s="459"/>
      <c r="C163" s="459"/>
      <c r="D163" s="460"/>
      <c r="E163" s="234" t="str">
        <f>IF(B163="","",VALUE(IFERROR(CHOOSE(MATCH(B163,{0,1,2,3,4,5},0),2.5,3.5,4.5,5.5,6.5,7.5),"")))</f>
        <v/>
      </c>
      <c r="F163" s="395" t="str">
        <f>IF(AND(C163="YES",COUNTIFS(A$7:A163,A163,C$7:C163,"YES")=1),1,"")</f>
        <v/>
      </c>
    </row>
    <row r="164" spans="1:6" ht="13.5" thickBot="1" x14ac:dyDescent="0.25">
      <c r="A164" s="459"/>
      <c r="B164" s="459"/>
      <c r="C164" s="459"/>
      <c r="D164" s="460"/>
      <c r="E164" s="234" t="str">
        <f>IF(B164="","",VALUE(IFERROR(CHOOSE(MATCH(B164,{0,1,2,3,4,5},0),2.5,3.5,4.5,5.5,6.5,7.5),"")))</f>
        <v/>
      </c>
      <c r="F164" s="395" t="str">
        <f>IF(AND(C164="YES",COUNTIFS(A$7:A164,A164,C$7:C164,"YES")=1),1,"")</f>
        <v/>
      </c>
    </row>
    <row r="165" spans="1:6" ht="13.5" thickBot="1" x14ac:dyDescent="0.25">
      <c r="A165" s="459"/>
      <c r="B165" s="459"/>
      <c r="C165" s="459"/>
      <c r="D165" s="460"/>
      <c r="E165" s="234" t="str">
        <f>IF(B165="","",VALUE(IFERROR(CHOOSE(MATCH(B165,{0,1,2,3,4,5},0),2.5,3.5,4.5,5.5,6.5,7.5),"")))</f>
        <v/>
      </c>
      <c r="F165" s="395" t="str">
        <f>IF(AND(C165="YES",COUNTIFS(A$7:A165,A165,C$7:C165,"YES")=1),1,"")</f>
        <v/>
      </c>
    </row>
    <row r="166" spans="1:6" ht="13.5" thickBot="1" x14ac:dyDescent="0.25">
      <c r="A166" s="459"/>
      <c r="B166" s="459"/>
      <c r="C166" s="459"/>
      <c r="D166" s="460"/>
      <c r="E166" s="234" t="str">
        <f>IF(B166="","",VALUE(IFERROR(CHOOSE(MATCH(B166,{0,1,2,3,4,5},0),2.5,3.5,4.5,5.5,6.5,7.5),"")))</f>
        <v/>
      </c>
      <c r="F166" s="395" t="str">
        <f>IF(AND(C166="YES",COUNTIFS(A$7:A166,A166,C$7:C166,"YES")=1),1,"")</f>
        <v/>
      </c>
    </row>
    <row r="167" spans="1:6" ht="13.5" thickBot="1" x14ac:dyDescent="0.25">
      <c r="A167" s="459"/>
      <c r="B167" s="459"/>
      <c r="C167" s="459"/>
      <c r="D167" s="460"/>
      <c r="E167" s="234" t="str">
        <f>IF(B167="","",VALUE(IFERROR(CHOOSE(MATCH(B167,{0,1,2,3,4,5},0),2.5,3.5,4.5,5.5,6.5,7.5),"")))</f>
        <v/>
      </c>
      <c r="F167" s="395" t="str">
        <f>IF(AND(C167="YES",COUNTIFS(A$7:A167,A167,C$7:C167,"YES")=1),1,"")</f>
        <v/>
      </c>
    </row>
    <row r="168" spans="1:6" ht="13.5" thickBot="1" x14ac:dyDescent="0.25">
      <c r="A168" s="459"/>
      <c r="B168" s="459"/>
      <c r="C168" s="459"/>
      <c r="D168" s="460"/>
      <c r="E168" s="234" t="str">
        <f>IF(B168="","",VALUE(IFERROR(CHOOSE(MATCH(B168,{0,1,2,3,4,5},0),2.5,3.5,4.5,5.5,6.5,7.5),"")))</f>
        <v/>
      </c>
      <c r="F168" s="395" t="str">
        <f>IF(AND(C168="YES",COUNTIFS(A$7:A168,A168,C$7:C168,"YES")=1),1,"")</f>
        <v/>
      </c>
    </row>
    <row r="169" spans="1:6" ht="13.5" thickBot="1" x14ac:dyDescent="0.25">
      <c r="A169" s="459"/>
      <c r="B169" s="459"/>
      <c r="C169" s="459"/>
      <c r="D169" s="460"/>
      <c r="E169" s="234" t="str">
        <f>IF(B169="","",VALUE(IFERROR(CHOOSE(MATCH(B169,{0,1,2,3,4,5},0),2.5,3.5,4.5,5.5,6.5,7.5),"")))</f>
        <v/>
      </c>
      <c r="F169" s="395" t="str">
        <f>IF(AND(C169="YES",COUNTIFS(A$7:A169,A169,C$7:C169,"YES")=1),1,"")</f>
        <v/>
      </c>
    </row>
    <row r="170" spans="1:6" ht="13.5" thickBot="1" x14ac:dyDescent="0.25">
      <c r="A170" s="459"/>
      <c r="B170" s="459"/>
      <c r="C170" s="459"/>
      <c r="D170" s="460"/>
      <c r="E170" s="234" t="str">
        <f>IF(B170="","",VALUE(IFERROR(CHOOSE(MATCH(B170,{0,1,2,3,4,5},0),2.5,3.5,4.5,5.5,6.5,7.5),"")))</f>
        <v/>
      </c>
      <c r="F170" s="395" t="str">
        <f>IF(AND(C170="YES",COUNTIFS(A$7:A170,A170,C$7:C170,"YES")=1),1,"")</f>
        <v/>
      </c>
    </row>
    <row r="171" spans="1:6" ht="13.5" thickBot="1" x14ac:dyDescent="0.25">
      <c r="A171" s="459"/>
      <c r="B171" s="459"/>
      <c r="C171" s="459"/>
      <c r="D171" s="460"/>
      <c r="E171" s="234" t="str">
        <f>IF(B171="","",VALUE(IFERROR(CHOOSE(MATCH(B171,{0,1,2,3,4,5},0),2.5,3.5,4.5,5.5,6.5,7.5),"")))</f>
        <v/>
      </c>
      <c r="F171" s="395" t="str">
        <f>IF(AND(C171="YES",COUNTIFS(A$7:A171,A171,C$7:C171,"YES")=1),1,"")</f>
        <v/>
      </c>
    </row>
    <row r="172" spans="1:6" ht="13.5" thickBot="1" x14ac:dyDescent="0.25">
      <c r="A172" s="459"/>
      <c r="B172" s="459"/>
      <c r="C172" s="459"/>
      <c r="D172" s="460"/>
      <c r="E172" s="234" t="str">
        <f>IF(B172="","",VALUE(IFERROR(CHOOSE(MATCH(B172,{0,1,2,3,4,5},0),2.5,3.5,4.5,5.5,6.5,7.5),"")))</f>
        <v/>
      </c>
      <c r="F172" s="395" t="str">
        <f>IF(AND(C172="YES",COUNTIFS(A$7:A172,A172,C$7:C172,"YES")=1),1,"")</f>
        <v/>
      </c>
    </row>
    <row r="173" spans="1:6" ht="13.5" thickBot="1" x14ac:dyDescent="0.25">
      <c r="A173" s="459"/>
      <c r="B173" s="459"/>
      <c r="C173" s="459"/>
      <c r="D173" s="460"/>
      <c r="E173" s="234" t="str">
        <f>IF(B173="","",VALUE(IFERROR(CHOOSE(MATCH(B173,{0,1,2,3,4,5},0),2.5,3.5,4.5,5.5,6.5,7.5),"")))</f>
        <v/>
      </c>
      <c r="F173" s="395" t="str">
        <f>IF(AND(C173="YES",COUNTIFS(A$7:A173,A173,C$7:C173,"YES")=1),1,"")</f>
        <v/>
      </c>
    </row>
    <row r="174" spans="1:6" ht="13.5" thickBot="1" x14ac:dyDescent="0.25">
      <c r="A174" s="459"/>
      <c r="B174" s="459"/>
      <c r="C174" s="459"/>
      <c r="D174" s="460"/>
      <c r="E174" s="234" t="str">
        <f>IF(B174="","",VALUE(IFERROR(CHOOSE(MATCH(B174,{0,1,2,3,4,5},0),2.5,3.5,4.5,5.5,6.5,7.5),"")))</f>
        <v/>
      </c>
      <c r="F174" s="395" t="str">
        <f>IF(AND(C174="YES",COUNTIFS(A$7:A174,A174,C$7:C174,"YES")=1),1,"")</f>
        <v/>
      </c>
    </row>
    <row r="175" spans="1:6" ht="13.5" thickBot="1" x14ac:dyDescent="0.25">
      <c r="A175" s="459"/>
      <c r="B175" s="459"/>
      <c r="C175" s="459"/>
      <c r="D175" s="460"/>
      <c r="E175" s="234" t="str">
        <f>IF(B175="","",VALUE(IFERROR(CHOOSE(MATCH(B175,{0,1,2,3,4,5},0),2.5,3.5,4.5,5.5,6.5,7.5),"")))</f>
        <v/>
      </c>
      <c r="F175" s="395" t="str">
        <f>IF(AND(C175="YES",COUNTIFS(A$7:A175,A175,C$7:C175,"YES")=1),1,"")</f>
        <v/>
      </c>
    </row>
    <row r="176" spans="1:6" ht="13.5" thickBot="1" x14ac:dyDescent="0.25">
      <c r="A176" s="459"/>
      <c r="B176" s="459"/>
      <c r="C176" s="459"/>
      <c r="D176" s="460"/>
      <c r="E176" s="234" t="str">
        <f>IF(B176="","",VALUE(IFERROR(CHOOSE(MATCH(B176,{0,1,2,3,4,5},0),2.5,3.5,4.5,5.5,6.5,7.5),"")))</f>
        <v/>
      </c>
      <c r="F176" s="395" t="str">
        <f>IF(AND(C176="YES",COUNTIFS(A$7:A176,A176,C$7:C176,"YES")=1),1,"")</f>
        <v/>
      </c>
    </row>
    <row r="177" spans="1:6" ht="13.5" thickBot="1" x14ac:dyDescent="0.25">
      <c r="A177" s="459"/>
      <c r="B177" s="459"/>
      <c r="C177" s="459"/>
      <c r="D177" s="460"/>
      <c r="E177" s="234" t="str">
        <f>IF(B177="","",VALUE(IFERROR(CHOOSE(MATCH(B177,{0,1,2,3,4,5},0),2.5,3.5,4.5,5.5,6.5,7.5),"")))</f>
        <v/>
      </c>
      <c r="F177" s="395" t="str">
        <f>IF(AND(C177="YES",COUNTIFS(A$7:A177,A177,C$7:C177,"YES")=1),1,"")</f>
        <v/>
      </c>
    </row>
    <row r="178" spans="1:6" ht="13.5" thickBot="1" x14ac:dyDescent="0.25">
      <c r="A178" s="459"/>
      <c r="B178" s="459"/>
      <c r="C178" s="459"/>
      <c r="D178" s="460"/>
      <c r="E178" s="234" t="str">
        <f>IF(B178="","",VALUE(IFERROR(CHOOSE(MATCH(B178,{0,1,2,3,4,5},0),2.5,3.5,4.5,5.5,6.5,7.5),"")))</f>
        <v/>
      </c>
      <c r="F178" s="395" t="str">
        <f>IF(AND(C178="YES",COUNTIFS(A$7:A178,A178,C$7:C178,"YES")=1),1,"")</f>
        <v/>
      </c>
    </row>
    <row r="179" spans="1:6" ht="13.5" thickBot="1" x14ac:dyDescent="0.25">
      <c r="A179" s="459"/>
      <c r="B179" s="459"/>
      <c r="C179" s="459"/>
      <c r="D179" s="460"/>
      <c r="E179" s="234" t="str">
        <f>IF(B179="","",VALUE(IFERROR(CHOOSE(MATCH(B179,{0,1,2,3,4,5},0),2.5,3.5,4.5,5.5,6.5,7.5),"")))</f>
        <v/>
      </c>
      <c r="F179" s="395" t="str">
        <f>IF(AND(C179="YES",COUNTIFS(A$7:A179,A179,C$7:C179,"YES")=1),1,"")</f>
        <v/>
      </c>
    </row>
    <row r="180" spans="1:6" ht="13.5" thickBot="1" x14ac:dyDescent="0.25">
      <c r="A180" s="459"/>
      <c r="B180" s="459"/>
      <c r="C180" s="459"/>
      <c r="D180" s="460"/>
      <c r="E180" s="234" t="str">
        <f>IF(B180="","",VALUE(IFERROR(CHOOSE(MATCH(B180,{0,1,2,3,4,5},0),2.5,3.5,4.5,5.5,6.5,7.5),"")))</f>
        <v/>
      </c>
      <c r="F180" s="395" t="str">
        <f>IF(AND(C180="YES",COUNTIFS(A$7:A180,A180,C$7:C180,"YES")=1),1,"")</f>
        <v/>
      </c>
    </row>
    <row r="181" spans="1:6" ht="13.5" thickBot="1" x14ac:dyDescent="0.25">
      <c r="A181" s="459"/>
      <c r="B181" s="459"/>
      <c r="C181" s="459"/>
      <c r="D181" s="460"/>
      <c r="E181" s="234" t="str">
        <f>IF(B181="","",VALUE(IFERROR(CHOOSE(MATCH(B181,{0,1,2,3,4,5},0),2.5,3.5,4.5,5.5,6.5,7.5),"")))</f>
        <v/>
      </c>
      <c r="F181" s="395" t="str">
        <f>IF(AND(C181="YES",COUNTIFS(A$7:A181,A181,C$7:C181,"YES")=1),1,"")</f>
        <v/>
      </c>
    </row>
    <row r="182" spans="1:6" ht="13.5" thickBot="1" x14ac:dyDescent="0.25">
      <c r="A182" s="459"/>
      <c r="B182" s="459"/>
      <c r="C182" s="459"/>
      <c r="D182" s="460"/>
      <c r="E182" s="234" t="str">
        <f>IF(B182="","",VALUE(IFERROR(CHOOSE(MATCH(B182,{0,1,2,3,4,5},0),2.5,3.5,4.5,5.5,6.5,7.5),"")))</f>
        <v/>
      </c>
      <c r="F182" s="395" t="str">
        <f>IF(AND(C182="YES",COUNTIFS(A$7:A182,A182,C$7:C182,"YES")=1),1,"")</f>
        <v/>
      </c>
    </row>
    <row r="183" spans="1:6" ht="13.5" thickBot="1" x14ac:dyDescent="0.25">
      <c r="A183" s="459"/>
      <c r="B183" s="459"/>
      <c r="C183" s="459"/>
      <c r="D183" s="460"/>
      <c r="E183" s="234" t="str">
        <f>IF(B183="","",VALUE(IFERROR(CHOOSE(MATCH(B183,{0,1,2,3,4,5},0),2.5,3.5,4.5,5.5,6.5,7.5),"")))</f>
        <v/>
      </c>
      <c r="F183" s="395" t="str">
        <f>IF(AND(C183="YES",COUNTIFS(A$7:A183,A183,C$7:C183,"YES")=1),1,"")</f>
        <v/>
      </c>
    </row>
    <row r="184" spans="1:6" ht="13.5" thickBot="1" x14ac:dyDescent="0.25">
      <c r="A184" s="459"/>
      <c r="B184" s="459"/>
      <c r="C184" s="459"/>
      <c r="D184" s="460"/>
      <c r="E184" s="234" t="str">
        <f>IF(B184="","",VALUE(IFERROR(CHOOSE(MATCH(B184,{0,1,2,3,4,5},0),2.5,3.5,4.5,5.5,6.5,7.5),"")))</f>
        <v/>
      </c>
      <c r="F184" s="395" t="str">
        <f>IF(AND(C184="YES",COUNTIFS(A$7:A184,A184,C$7:C184,"YES")=1),1,"")</f>
        <v/>
      </c>
    </row>
    <row r="185" spans="1:6" ht="13.5" thickBot="1" x14ac:dyDescent="0.25">
      <c r="A185" s="459"/>
      <c r="B185" s="459"/>
      <c r="C185" s="459"/>
      <c r="D185" s="460"/>
      <c r="E185" s="234" t="str">
        <f>IF(B185="","",VALUE(IFERROR(CHOOSE(MATCH(B185,{0,1,2,3,4,5},0),2.5,3.5,4.5,5.5,6.5,7.5),"")))</f>
        <v/>
      </c>
      <c r="F185" s="395" t="str">
        <f>IF(AND(C185="YES",COUNTIFS(A$7:A185,A185,C$7:C185,"YES")=1),1,"")</f>
        <v/>
      </c>
    </row>
    <row r="186" spans="1:6" ht="13.5" thickBot="1" x14ac:dyDescent="0.25">
      <c r="A186" s="459"/>
      <c r="B186" s="459"/>
      <c r="C186" s="459"/>
      <c r="D186" s="460"/>
      <c r="E186" s="234" t="str">
        <f>IF(B186="","",VALUE(IFERROR(CHOOSE(MATCH(B186,{0,1,2,3,4,5},0),2.5,3.5,4.5,5.5,6.5,7.5),"")))</f>
        <v/>
      </c>
      <c r="F186" s="395" t="str">
        <f>IF(AND(C186="YES",COUNTIFS(A$7:A186,A186,C$7:C186,"YES")=1),1,"")</f>
        <v/>
      </c>
    </row>
    <row r="187" spans="1:6" ht="13.5" thickBot="1" x14ac:dyDescent="0.25">
      <c r="A187" s="459"/>
      <c r="B187" s="459"/>
      <c r="C187" s="459"/>
      <c r="D187" s="460"/>
      <c r="E187" s="234" t="str">
        <f>IF(B187="","",VALUE(IFERROR(CHOOSE(MATCH(B187,{0,1,2,3,4,5},0),2.5,3.5,4.5,5.5,6.5,7.5),"")))</f>
        <v/>
      </c>
      <c r="F187" s="395" t="str">
        <f>IF(AND(C187="YES",COUNTIFS(A$7:A187,A187,C$7:C187,"YES")=1),1,"")</f>
        <v/>
      </c>
    </row>
    <row r="188" spans="1:6" ht="13.5" thickBot="1" x14ac:dyDescent="0.25">
      <c r="A188" s="459"/>
      <c r="B188" s="459"/>
      <c r="C188" s="459"/>
      <c r="D188" s="460"/>
      <c r="E188" s="234" t="str">
        <f>IF(B188="","",VALUE(IFERROR(CHOOSE(MATCH(B188,{0,1,2,3,4,5},0),2.5,3.5,4.5,5.5,6.5,7.5),"")))</f>
        <v/>
      </c>
      <c r="F188" s="395" t="str">
        <f>IF(AND(C188="YES",COUNTIFS(A$7:A188,A188,C$7:C188,"YES")=1),1,"")</f>
        <v/>
      </c>
    </row>
    <row r="189" spans="1:6" ht="13.5" thickBot="1" x14ac:dyDescent="0.25">
      <c r="A189" s="459"/>
      <c r="B189" s="459"/>
      <c r="C189" s="459"/>
      <c r="D189" s="460"/>
      <c r="E189" s="234" t="str">
        <f>IF(B189="","",VALUE(IFERROR(CHOOSE(MATCH(B189,{0,1,2,3,4,5},0),2.5,3.5,4.5,5.5,6.5,7.5),"")))</f>
        <v/>
      </c>
      <c r="F189" s="395" t="str">
        <f>IF(AND(C189="YES",COUNTIFS(A$7:A189,A189,C$7:C189,"YES")=1),1,"")</f>
        <v/>
      </c>
    </row>
    <row r="190" spans="1:6" ht="13.5" thickBot="1" x14ac:dyDescent="0.25">
      <c r="A190" s="459"/>
      <c r="B190" s="459"/>
      <c r="C190" s="459"/>
      <c r="D190" s="460"/>
      <c r="E190" s="234" t="str">
        <f>IF(B190="","",VALUE(IFERROR(CHOOSE(MATCH(B190,{0,1,2,3,4,5},0),2.5,3.5,4.5,5.5,6.5,7.5),"")))</f>
        <v/>
      </c>
      <c r="F190" s="395" t="str">
        <f>IF(AND(C190="YES",COUNTIFS(A$7:A190,A190,C$7:C190,"YES")=1),1,"")</f>
        <v/>
      </c>
    </row>
    <row r="191" spans="1:6" ht="13.5" thickBot="1" x14ac:dyDescent="0.25">
      <c r="A191" s="459"/>
      <c r="B191" s="459"/>
      <c r="C191" s="459"/>
      <c r="D191" s="460"/>
      <c r="E191" s="234" t="str">
        <f>IF(B191="","",VALUE(IFERROR(CHOOSE(MATCH(B191,{0,1,2,3,4,5},0),2.5,3.5,4.5,5.5,6.5,7.5),"")))</f>
        <v/>
      </c>
      <c r="F191" s="395" t="str">
        <f>IF(AND(C191="YES",COUNTIFS(A$7:A191,A191,C$7:C191,"YES")=1),1,"")</f>
        <v/>
      </c>
    </row>
    <row r="192" spans="1:6" ht="13.5" thickBot="1" x14ac:dyDescent="0.25">
      <c r="A192" s="459"/>
      <c r="B192" s="459"/>
      <c r="C192" s="459"/>
      <c r="D192" s="460"/>
      <c r="E192" s="234" t="str">
        <f>IF(B192="","",VALUE(IFERROR(CHOOSE(MATCH(B192,{0,1,2,3,4,5},0),2.5,3.5,4.5,5.5,6.5,7.5),"")))</f>
        <v/>
      </c>
      <c r="F192" s="395" t="str">
        <f>IF(AND(C192="YES",COUNTIFS(A$7:A192,A192,C$7:C192,"YES")=1),1,"")</f>
        <v/>
      </c>
    </row>
    <row r="193" spans="1:6" ht="13.5" thickBot="1" x14ac:dyDescent="0.25">
      <c r="A193" s="459"/>
      <c r="B193" s="459"/>
      <c r="C193" s="459"/>
      <c r="D193" s="460"/>
      <c r="E193" s="234" t="str">
        <f>IF(B193="","",VALUE(IFERROR(CHOOSE(MATCH(B193,{0,1,2,3,4,5},0),2.5,3.5,4.5,5.5,6.5,7.5),"")))</f>
        <v/>
      </c>
      <c r="F193" s="395" t="str">
        <f>IF(AND(C193="YES",COUNTIFS(A$7:A193,A193,C$7:C193,"YES")=1),1,"")</f>
        <v/>
      </c>
    </row>
    <row r="194" spans="1:6" ht="13.5" thickBot="1" x14ac:dyDescent="0.25">
      <c r="A194" s="459"/>
      <c r="B194" s="459"/>
      <c r="C194" s="459"/>
      <c r="D194" s="460"/>
      <c r="E194" s="234" t="str">
        <f>IF(B194="","",VALUE(IFERROR(CHOOSE(MATCH(B194,{0,1,2,3,4,5},0),2.5,3.5,4.5,5.5,6.5,7.5),"")))</f>
        <v/>
      </c>
      <c r="F194" s="395" t="str">
        <f>IF(AND(C194="YES",COUNTIFS(A$7:A194,A194,C$7:C194,"YES")=1),1,"")</f>
        <v/>
      </c>
    </row>
    <row r="195" spans="1:6" ht="13.5" thickBot="1" x14ac:dyDescent="0.25">
      <c r="A195" s="459"/>
      <c r="B195" s="459"/>
      <c r="C195" s="459"/>
      <c r="D195" s="460"/>
      <c r="E195" s="234" t="str">
        <f>IF(B195="","",VALUE(IFERROR(CHOOSE(MATCH(B195,{0,1,2,3,4,5},0),2.5,3.5,4.5,5.5,6.5,7.5),"")))</f>
        <v/>
      </c>
      <c r="F195" s="395" t="str">
        <f>IF(AND(C195="YES",COUNTIFS(A$7:A195,A195,C$7:C195,"YES")=1),1,"")</f>
        <v/>
      </c>
    </row>
    <row r="196" spans="1:6" ht="13.5" thickBot="1" x14ac:dyDescent="0.25">
      <c r="A196" s="459"/>
      <c r="B196" s="459"/>
      <c r="C196" s="459"/>
      <c r="D196" s="460"/>
      <c r="E196" s="234" t="str">
        <f>IF(B196="","",VALUE(IFERROR(CHOOSE(MATCH(B196,{0,1,2,3,4,5},0),2.5,3.5,4.5,5.5,6.5,7.5),"")))</f>
        <v/>
      </c>
      <c r="F196" s="395" t="str">
        <f>IF(AND(C196="YES",COUNTIFS(A$7:A196,A196,C$7:C196,"YES")=1),1,"")</f>
        <v/>
      </c>
    </row>
    <row r="197" spans="1:6" ht="13.5" thickBot="1" x14ac:dyDescent="0.25">
      <c r="A197" s="459"/>
      <c r="B197" s="459"/>
      <c r="C197" s="459"/>
      <c r="D197" s="460"/>
      <c r="E197" s="234" t="str">
        <f>IF(B197="","",VALUE(IFERROR(CHOOSE(MATCH(B197,{0,1,2,3,4,5},0),2.5,3.5,4.5,5.5,6.5,7.5),"")))</f>
        <v/>
      </c>
      <c r="F197" s="395" t="str">
        <f>IF(AND(C197="YES",COUNTIFS(A$7:A197,A197,C$7:C197,"YES")=1),1,"")</f>
        <v/>
      </c>
    </row>
    <row r="198" spans="1:6" ht="13.5" thickBot="1" x14ac:dyDescent="0.25">
      <c r="A198" s="459"/>
      <c r="B198" s="459"/>
      <c r="C198" s="459"/>
      <c r="D198" s="460"/>
      <c r="E198" s="234" t="str">
        <f>IF(B198="","",VALUE(IFERROR(CHOOSE(MATCH(B198,{0,1,2,3,4,5},0),2.5,3.5,4.5,5.5,6.5,7.5),"")))</f>
        <v/>
      </c>
      <c r="F198" s="395" t="str">
        <f>IF(AND(C198="YES",COUNTIFS(A$7:A198,A198,C$7:C198,"YES")=1),1,"")</f>
        <v/>
      </c>
    </row>
    <row r="199" spans="1:6" ht="13.5" thickBot="1" x14ac:dyDescent="0.25">
      <c r="A199" s="459"/>
      <c r="B199" s="459"/>
      <c r="C199" s="459"/>
      <c r="D199" s="460"/>
      <c r="E199" s="234" t="str">
        <f>IF(B199="","",VALUE(IFERROR(CHOOSE(MATCH(B199,{0,1,2,3,4,5},0),2.5,3.5,4.5,5.5,6.5,7.5),"")))</f>
        <v/>
      </c>
      <c r="F199" s="395" t="str">
        <f>IF(AND(C199="YES",COUNTIFS(A$7:A199,A199,C$7:C199,"YES")=1),1,"")</f>
        <v/>
      </c>
    </row>
    <row r="200" spans="1:6" ht="13.5" thickBot="1" x14ac:dyDescent="0.25">
      <c r="A200" s="459"/>
      <c r="B200" s="459"/>
      <c r="C200" s="459"/>
      <c r="D200" s="460"/>
      <c r="E200" s="234" t="str">
        <f>IF(B200="","",VALUE(IFERROR(CHOOSE(MATCH(B200,{0,1,2,3,4,5},0),2.5,3.5,4.5,5.5,6.5,7.5),"")))</f>
        <v/>
      </c>
      <c r="F200" s="395" t="str">
        <f>IF(AND(C200="YES",COUNTIFS(A$7:A200,A200,C$7:C200,"YES")=1),1,"")</f>
        <v/>
      </c>
    </row>
    <row r="201" spans="1:6" ht="13.5" thickBot="1" x14ac:dyDescent="0.25">
      <c r="A201" s="459"/>
      <c r="B201" s="459"/>
      <c r="C201" s="459"/>
      <c r="D201" s="460"/>
      <c r="E201" s="234" t="str">
        <f>IF(B201="","",VALUE(IFERROR(CHOOSE(MATCH(B201,{0,1,2,3,4,5},0),2.5,3.5,4.5,5.5,6.5,7.5),"")))</f>
        <v/>
      </c>
      <c r="F201" s="395" t="str">
        <f>IF(AND(C201="YES",COUNTIFS(A$7:A201,A201,C$7:C201,"YES")=1),1,"")</f>
        <v/>
      </c>
    </row>
    <row r="202" spans="1:6" ht="13.5" thickBot="1" x14ac:dyDescent="0.25">
      <c r="A202" s="459"/>
      <c r="B202" s="459"/>
      <c r="C202" s="459"/>
      <c r="D202" s="460"/>
      <c r="E202" s="234" t="str">
        <f>IF(B202="","",VALUE(IFERROR(CHOOSE(MATCH(B202,{0,1,2,3,4,5},0),2.5,3.5,4.5,5.5,6.5,7.5),"")))</f>
        <v/>
      </c>
      <c r="F202" s="395" t="str">
        <f>IF(AND(C202="YES",COUNTIFS(A$7:A202,A202,C$7:C202,"YES")=1),1,"")</f>
        <v/>
      </c>
    </row>
    <row r="203" spans="1:6" ht="13.5" thickBot="1" x14ac:dyDescent="0.25">
      <c r="A203" s="459"/>
      <c r="B203" s="459"/>
      <c r="C203" s="459"/>
      <c r="D203" s="460"/>
      <c r="E203" s="234" t="str">
        <f>IF(B203="","",VALUE(IFERROR(CHOOSE(MATCH(B203,{0,1,2,3,4,5},0),2.5,3.5,4.5,5.5,6.5,7.5),"")))</f>
        <v/>
      </c>
      <c r="F203" s="395" t="str">
        <f>IF(AND(C203="YES",COUNTIFS(A$7:A203,A203,C$7:C203,"YES")=1),1,"")</f>
        <v/>
      </c>
    </row>
    <row r="204" spans="1:6" ht="13.5" thickBot="1" x14ac:dyDescent="0.25">
      <c r="A204" s="459"/>
      <c r="B204" s="459"/>
      <c r="C204" s="459"/>
      <c r="D204" s="460"/>
      <c r="E204" s="234" t="str">
        <f>IF(B204="","",VALUE(IFERROR(CHOOSE(MATCH(B204,{0,1,2,3,4,5},0),2.5,3.5,4.5,5.5,6.5,7.5),"")))</f>
        <v/>
      </c>
      <c r="F204" s="395" t="str">
        <f>IF(AND(C204="YES",COUNTIFS(A$7:A204,A204,C$7:C204,"YES")=1),1,"")</f>
        <v/>
      </c>
    </row>
    <row r="205" spans="1:6" ht="13.5" thickBot="1" x14ac:dyDescent="0.25">
      <c r="A205" s="459"/>
      <c r="B205" s="459"/>
      <c r="C205" s="459"/>
      <c r="D205" s="460"/>
      <c r="E205" s="234" t="str">
        <f>IF(B205="","",VALUE(IFERROR(CHOOSE(MATCH(B205,{0,1,2,3,4,5},0),2.5,3.5,4.5,5.5,6.5,7.5),"")))</f>
        <v/>
      </c>
      <c r="F205" s="395" t="str">
        <f>IF(AND(C205="YES",COUNTIFS(A$7:A205,A205,C$7:C205,"YES")=1),1,"")</f>
        <v/>
      </c>
    </row>
    <row r="206" spans="1:6" ht="13.5" thickBot="1" x14ac:dyDescent="0.25">
      <c r="A206" s="459"/>
      <c r="B206" s="459"/>
      <c r="C206" s="459"/>
      <c r="D206" s="460"/>
      <c r="E206" s="234" t="str">
        <f>IF(B206="","",VALUE(IFERROR(CHOOSE(MATCH(B206,{0,1,2,3,4,5},0),2.5,3.5,4.5,5.5,6.5,7.5),"")))</f>
        <v/>
      </c>
      <c r="F206" s="395" t="str">
        <f>IF(AND(C206="YES",COUNTIFS(A$7:A206,A206,C$7:C206,"YES")=1),1,"")</f>
        <v/>
      </c>
    </row>
    <row r="207" spans="1:6" ht="13.5" thickBot="1" x14ac:dyDescent="0.25">
      <c r="A207" s="459"/>
      <c r="B207" s="459"/>
      <c r="C207" s="459"/>
      <c r="D207" s="460"/>
      <c r="E207" s="234" t="str">
        <f>IF(B207="","",VALUE(IFERROR(CHOOSE(MATCH(B207,{0,1,2,3,4,5},0),2.5,3.5,4.5,5.5,6.5,7.5),"")))</f>
        <v/>
      </c>
      <c r="F207" s="395" t="str">
        <f>IF(AND(C207="YES",COUNTIFS(A$7:A207,A207,C$7:C207,"YES")=1),1,"")</f>
        <v/>
      </c>
    </row>
    <row r="208" spans="1:6" ht="13.5" thickBot="1" x14ac:dyDescent="0.25">
      <c r="A208" s="459"/>
      <c r="B208" s="459"/>
      <c r="C208" s="459"/>
      <c r="D208" s="460"/>
      <c r="E208" s="234" t="str">
        <f>IF(B208="","",VALUE(IFERROR(CHOOSE(MATCH(B208,{0,1,2,3,4,5},0),2.5,3.5,4.5,5.5,6.5,7.5),"")))</f>
        <v/>
      </c>
      <c r="F208" s="395" t="str">
        <f>IF(AND(C208="YES",COUNTIFS(A$7:A208,A208,C$7:C208,"YES")=1),1,"")</f>
        <v/>
      </c>
    </row>
    <row r="209" spans="1:6" ht="13.5" thickBot="1" x14ac:dyDescent="0.25">
      <c r="A209" s="459"/>
      <c r="B209" s="459"/>
      <c r="C209" s="459"/>
      <c r="D209" s="460"/>
      <c r="E209" s="234" t="str">
        <f>IF(B209="","",VALUE(IFERROR(CHOOSE(MATCH(B209,{0,1,2,3,4,5},0),2.5,3.5,4.5,5.5,6.5,7.5),"")))</f>
        <v/>
      </c>
      <c r="F209" s="395" t="str">
        <f>IF(AND(C209="YES",COUNTIFS(A$7:A209,A209,C$7:C209,"YES")=1),1,"")</f>
        <v/>
      </c>
    </row>
    <row r="210" spans="1:6" ht="13.5" thickBot="1" x14ac:dyDescent="0.25">
      <c r="A210" s="459"/>
      <c r="B210" s="459"/>
      <c r="C210" s="459"/>
      <c r="D210" s="460"/>
      <c r="E210" s="234" t="str">
        <f>IF(B210="","",VALUE(IFERROR(CHOOSE(MATCH(B210,{0,1,2,3,4,5},0),2.5,3.5,4.5,5.5,6.5,7.5),"")))</f>
        <v/>
      </c>
      <c r="F210" s="395" t="str">
        <f>IF(AND(C210="YES",COUNTIFS(A$7:A210,A210,C$7:C210,"YES")=1),1,"")</f>
        <v/>
      </c>
    </row>
    <row r="211" spans="1:6" ht="13.5" thickBot="1" x14ac:dyDescent="0.25">
      <c r="A211" s="459"/>
      <c r="B211" s="459"/>
      <c r="C211" s="459"/>
      <c r="D211" s="460"/>
      <c r="E211" s="234" t="str">
        <f>IF(B211="","",VALUE(IFERROR(CHOOSE(MATCH(B211,{0,1,2,3,4,5},0),2.5,3.5,4.5,5.5,6.5,7.5),"")))</f>
        <v/>
      </c>
      <c r="F211" s="395" t="str">
        <f>IF(AND(C211="YES",COUNTIFS(A$7:A211,A211,C$7:C211,"YES")=1),1,"")</f>
        <v/>
      </c>
    </row>
    <row r="212" spans="1:6" ht="13.5" thickBot="1" x14ac:dyDescent="0.25">
      <c r="A212" s="459"/>
      <c r="B212" s="459"/>
      <c r="C212" s="459"/>
      <c r="D212" s="460"/>
      <c r="E212" s="234" t="str">
        <f>IF(B212="","",VALUE(IFERROR(CHOOSE(MATCH(B212,{0,1,2,3,4,5},0),2.5,3.5,4.5,5.5,6.5,7.5),"")))</f>
        <v/>
      </c>
      <c r="F212" s="395" t="str">
        <f>IF(AND(C212="YES",COUNTIFS(A$7:A212,A212,C$7:C212,"YES")=1),1,"")</f>
        <v/>
      </c>
    </row>
    <row r="213" spans="1:6" ht="13.5" thickBot="1" x14ac:dyDescent="0.25">
      <c r="A213" s="459"/>
      <c r="B213" s="459"/>
      <c r="C213" s="459"/>
      <c r="D213" s="460"/>
      <c r="E213" s="234" t="str">
        <f>IF(B213="","",VALUE(IFERROR(CHOOSE(MATCH(B213,{0,1,2,3,4,5},0),2.5,3.5,4.5,5.5,6.5,7.5),"")))</f>
        <v/>
      </c>
      <c r="F213" s="395" t="str">
        <f>IF(AND(C213="YES",COUNTIFS(A$7:A213,A213,C$7:C213,"YES")=1),1,"")</f>
        <v/>
      </c>
    </row>
    <row r="214" spans="1:6" ht="13.5" thickBot="1" x14ac:dyDescent="0.25">
      <c r="A214" s="459"/>
      <c r="B214" s="459"/>
      <c r="C214" s="459"/>
      <c r="D214" s="460"/>
      <c r="E214" s="234" t="str">
        <f>IF(B214="","",VALUE(IFERROR(CHOOSE(MATCH(B214,{0,1,2,3,4,5},0),2.5,3.5,4.5,5.5,6.5,7.5),"")))</f>
        <v/>
      </c>
      <c r="F214" s="395" t="str">
        <f>IF(AND(C214="YES",COUNTIFS(A$7:A214,A214,C$7:C214,"YES")=1),1,"")</f>
        <v/>
      </c>
    </row>
    <row r="215" spans="1:6" ht="13.5" thickBot="1" x14ac:dyDescent="0.25">
      <c r="A215" s="459"/>
      <c r="B215" s="459"/>
      <c r="C215" s="459"/>
      <c r="D215" s="460"/>
      <c r="E215" s="234" t="str">
        <f>IF(B215="","",VALUE(IFERROR(CHOOSE(MATCH(B215,{0,1,2,3,4,5},0),2.5,3.5,4.5,5.5,6.5,7.5),"")))</f>
        <v/>
      </c>
      <c r="F215" s="395" t="str">
        <f>IF(AND(C215="YES",COUNTIFS(A$7:A215,A215,C$7:C215,"YES")=1),1,"")</f>
        <v/>
      </c>
    </row>
    <row r="216" spans="1:6" ht="13.5" thickBot="1" x14ac:dyDescent="0.25">
      <c r="A216" s="459"/>
      <c r="B216" s="459"/>
      <c r="C216" s="459"/>
      <c r="D216" s="460"/>
      <c r="E216" s="234" t="str">
        <f>IF(B216="","",VALUE(IFERROR(CHOOSE(MATCH(B216,{0,1,2,3,4,5},0),2.5,3.5,4.5,5.5,6.5,7.5),"")))</f>
        <v/>
      </c>
      <c r="F216" s="395" t="str">
        <f>IF(AND(C216="YES",COUNTIFS(A$7:A216,A216,C$7:C216,"YES")=1),1,"")</f>
        <v/>
      </c>
    </row>
    <row r="217" spans="1:6" ht="13.5" thickBot="1" x14ac:dyDescent="0.25">
      <c r="A217" s="459"/>
      <c r="B217" s="459"/>
      <c r="C217" s="459"/>
      <c r="D217" s="460"/>
      <c r="E217" s="234" t="str">
        <f>IF(B217="","",VALUE(IFERROR(CHOOSE(MATCH(B217,{0,1,2,3,4,5},0),2.5,3.5,4.5,5.5,6.5,7.5),"")))</f>
        <v/>
      </c>
      <c r="F217" s="395" t="str">
        <f>IF(AND(C217="YES",COUNTIFS(A$7:A217,A217,C$7:C217,"YES")=1),1,"")</f>
        <v/>
      </c>
    </row>
    <row r="218" spans="1:6" ht="13.5" thickBot="1" x14ac:dyDescent="0.25">
      <c r="A218" s="459"/>
      <c r="B218" s="459"/>
      <c r="C218" s="459"/>
      <c r="D218" s="460"/>
      <c r="E218" s="234" t="str">
        <f>IF(B218="","",VALUE(IFERROR(CHOOSE(MATCH(B218,{0,1,2,3,4,5},0),2.5,3.5,4.5,5.5,6.5,7.5),"")))</f>
        <v/>
      </c>
      <c r="F218" s="395" t="str">
        <f>IF(AND(C218="YES",COUNTIFS(A$7:A218,A218,C$7:C218,"YES")=1),1,"")</f>
        <v/>
      </c>
    </row>
    <row r="219" spans="1:6" ht="13.5" thickBot="1" x14ac:dyDescent="0.25">
      <c r="A219" s="459"/>
      <c r="B219" s="459"/>
      <c r="C219" s="459"/>
      <c r="D219" s="460"/>
      <c r="E219" s="234" t="str">
        <f>IF(B219="","",VALUE(IFERROR(CHOOSE(MATCH(B219,{0,1,2,3,4,5},0),2.5,3.5,4.5,5.5,6.5,7.5),"")))</f>
        <v/>
      </c>
      <c r="F219" s="395" t="str">
        <f>IF(AND(C219="YES",COUNTIFS(A$7:A219,A219,C$7:C219,"YES")=1),1,"")</f>
        <v/>
      </c>
    </row>
    <row r="220" spans="1:6" ht="13.5" thickBot="1" x14ac:dyDescent="0.25">
      <c r="A220" s="459"/>
      <c r="B220" s="459"/>
      <c r="C220" s="459"/>
      <c r="D220" s="460"/>
      <c r="E220" s="234" t="str">
        <f>IF(B220="","",VALUE(IFERROR(CHOOSE(MATCH(B220,{0,1,2,3,4,5},0),2.5,3.5,4.5,5.5,6.5,7.5),"")))</f>
        <v/>
      </c>
      <c r="F220" s="395" t="str">
        <f>IF(AND(C220="YES",COUNTIFS(A$7:A220,A220,C$7:C220,"YES")=1),1,"")</f>
        <v/>
      </c>
    </row>
    <row r="221" spans="1:6" ht="13.5" thickBot="1" x14ac:dyDescent="0.25">
      <c r="A221" s="459"/>
      <c r="B221" s="459"/>
      <c r="C221" s="459"/>
      <c r="D221" s="460"/>
      <c r="E221" s="234" t="str">
        <f>IF(B221="","",VALUE(IFERROR(CHOOSE(MATCH(B221,{0,1,2,3,4,5},0),2.5,3.5,4.5,5.5,6.5,7.5),"")))</f>
        <v/>
      </c>
      <c r="F221" s="395" t="str">
        <f>IF(AND(C221="YES",COUNTIFS(A$7:A221,A221,C$7:C221,"YES")=1),1,"")</f>
        <v/>
      </c>
    </row>
    <row r="222" spans="1:6" ht="13.5" thickBot="1" x14ac:dyDescent="0.25">
      <c r="A222" s="459"/>
      <c r="B222" s="459"/>
      <c r="C222" s="459"/>
      <c r="D222" s="460"/>
      <c r="E222" s="234" t="str">
        <f>IF(B222="","",VALUE(IFERROR(CHOOSE(MATCH(B222,{0,1,2,3,4,5},0),2.5,3.5,4.5,5.5,6.5,7.5),"")))</f>
        <v/>
      </c>
      <c r="F222" s="395" t="str">
        <f>IF(AND(C222="YES",COUNTIFS(A$7:A222,A222,C$7:C222,"YES")=1),1,"")</f>
        <v/>
      </c>
    </row>
    <row r="223" spans="1:6" ht="13.5" thickBot="1" x14ac:dyDescent="0.25">
      <c r="A223" s="459"/>
      <c r="B223" s="459"/>
      <c r="C223" s="459"/>
      <c r="D223" s="460"/>
      <c r="E223" s="234" t="str">
        <f>IF(B223="","",VALUE(IFERROR(CHOOSE(MATCH(B223,{0,1,2,3,4,5},0),2.5,3.5,4.5,5.5,6.5,7.5),"")))</f>
        <v/>
      </c>
      <c r="F223" s="395" t="str">
        <f>IF(AND(C223="YES",COUNTIFS(A$7:A223,A223,C$7:C223,"YES")=1),1,"")</f>
        <v/>
      </c>
    </row>
    <row r="224" spans="1:6" ht="13.5" thickBot="1" x14ac:dyDescent="0.25">
      <c r="A224" s="459"/>
      <c r="B224" s="459"/>
      <c r="C224" s="459"/>
      <c r="D224" s="460"/>
      <c r="E224" s="234" t="str">
        <f>IF(B224="","",VALUE(IFERROR(CHOOSE(MATCH(B224,{0,1,2,3,4,5},0),2.5,3.5,4.5,5.5,6.5,7.5),"")))</f>
        <v/>
      </c>
      <c r="F224" s="395" t="str">
        <f>IF(AND(C224="YES",COUNTIFS(A$7:A224,A224,C$7:C224,"YES")=1),1,"")</f>
        <v/>
      </c>
    </row>
    <row r="225" spans="1:6" ht="13.5" thickBot="1" x14ac:dyDescent="0.25">
      <c r="A225" s="459"/>
      <c r="B225" s="459"/>
      <c r="C225" s="459"/>
      <c r="D225" s="460"/>
      <c r="E225" s="234" t="str">
        <f>IF(B225="","",VALUE(IFERROR(CHOOSE(MATCH(B225,{0,1,2,3,4,5},0),2.5,3.5,4.5,5.5,6.5,7.5),"")))</f>
        <v/>
      </c>
      <c r="F225" s="395" t="str">
        <f>IF(AND(C225="YES",COUNTIFS(A$7:A225,A225,C$7:C225,"YES")=1),1,"")</f>
        <v/>
      </c>
    </row>
    <row r="226" spans="1:6" ht="13.5" thickBot="1" x14ac:dyDescent="0.25">
      <c r="A226" s="459"/>
      <c r="B226" s="459"/>
      <c r="C226" s="459"/>
      <c r="D226" s="460"/>
      <c r="E226" s="234" t="str">
        <f>IF(B226="","",VALUE(IFERROR(CHOOSE(MATCH(B226,{0,1,2,3,4,5},0),2.5,3.5,4.5,5.5,6.5,7.5),"")))</f>
        <v/>
      </c>
      <c r="F226" s="395" t="str">
        <f>IF(AND(C226="YES",COUNTIFS(A$7:A226,A226,C$7:C226,"YES")=1),1,"")</f>
        <v/>
      </c>
    </row>
    <row r="227" spans="1:6" ht="13.5" thickBot="1" x14ac:dyDescent="0.25">
      <c r="A227" s="459"/>
      <c r="B227" s="459"/>
      <c r="C227" s="459"/>
      <c r="D227" s="460"/>
      <c r="E227" s="234" t="str">
        <f>IF(B227="","",VALUE(IFERROR(CHOOSE(MATCH(B227,{0,1,2,3,4,5},0),2.5,3.5,4.5,5.5,6.5,7.5),"")))</f>
        <v/>
      </c>
      <c r="F227" s="395" t="str">
        <f>IF(AND(C227="YES",COUNTIFS(A$7:A227,A227,C$7:C227,"YES")=1),1,"")</f>
        <v/>
      </c>
    </row>
    <row r="228" spans="1:6" ht="13.5" thickBot="1" x14ac:dyDescent="0.25">
      <c r="A228" s="459"/>
      <c r="B228" s="459"/>
      <c r="C228" s="459"/>
      <c r="D228" s="460"/>
      <c r="E228" s="234" t="str">
        <f>IF(B228="","",VALUE(IFERROR(CHOOSE(MATCH(B228,{0,1,2,3,4,5},0),2.5,3.5,4.5,5.5,6.5,7.5),"")))</f>
        <v/>
      </c>
      <c r="F228" s="395" t="str">
        <f>IF(AND(C228="YES",COUNTIFS(A$7:A228,A228,C$7:C228,"YES")=1),1,"")</f>
        <v/>
      </c>
    </row>
    <row r="229" spans="1:6" ht="13.5" thickBot="1" x14ac:dyDescent="0.25">
      <c r="A229" s="459"/>
      <c r="B229" s="459"/>
      <c r="C229" s="459"/>
      <c r="D229" s="460"/>
      <c r="E229" s="234" t="str">
        <f>IF(B229="","",VALUE(IFERROR(CHOOSE(MATCH(B229,{0,1,2,3,4,5},0),2.5,3.5,4.5,5.5,6.5,7.5),"")))</f>
        <v/>
      </c>
      <c r="F229" s="395" t="str">
        <f>IF(AND(C229="YES",COUNTIFS(A$7:A229,A229,C$7:C229,"YES")=1),1,"")</f>
        <v/>
      </c>
    </row>
    <row r="230" spans="1:6" ht="13.5" thickBot="1" x14ac:dyDescent="0.25">
      <c r="A230" s="459"/>
      <c r="B230" s="459"/>
      <c r="C230" s="459"/>
      <c r="D230" s="460"/>
      <c r="E230" s="234" t="str">
        <f>IF(B230="","",VALUE(IFERROR(CHOOSE(MATCH(B230,{0,1,2,3,4,5},0),2.5,3.5,4.5,5.5,6.5,7.5),"")))</f>
        <v/>
      </c>
      <c r="F230" s="395" t="str">
        <f>IF(AND(C230="YES",COUNTIFS(A$7:A230,A230,C$7:C230,"YES")=1),1,"")</f>
        <v/>
      </c>
    </row>
    <row r="231" spans="1:6" ht="13.5" thickBot="1" x14ac:dyDescent="0.25">
      <c r="A231" s="459"/>
      <c r="B231" s="459"/>
      <c r="C231" s="459"/>
      <c r="D231" s="460"/>
      <c r="E231" s="234" t="str">
        <f>IF(B231="","",VALUE(IFERROR(CHOOSE(MATCH(B231,{0,1,2,3,4,5},0),2.5,3.5,4.5,5.5,6.5,7.5),"")))</f>
        <v/>
      </c>
      <c r="F231" s="395" t="str">
        <f>IF(AND(C231="YES",COUNTIFS(A$7:A231,A231,C$7:C231,"YES")=1),1,"")</f>
        <v/>
      </c>
    </row>
    <row r="232" spans="1:6" ht="13.5" thickBot="1" x14ac:dyDescent="0.25">
      <c r="A232" s="459"/>
      <c r="B232" s="459"/>
      <c r="C232" s="459"/>
      <c r="D232" s="460"/>
      <c r="E232" s="234" t="str">
        <f>IF(B232="","",VALUE(IFERROR(CHOOSE(MATCH(B232,{0,1,2,3,4,5},0),2.5,3.5,4.5,5.5,6.5,7.5),"")))</f>
        <v/>
      </c>
      <c r="F232" s="395" t="str">
        <f>IF(AND(C232="YES",COUNTIFS(A$7:A232,A232,C$7:C232,"YES")=1),1,"")</f>
        <v/>
      </c>
    </row>
    <row r="233" spans="1:6" ht="13.5" thickBot="1" x14ac:dyDescent="0.25">
      <c r="A233" s="459"/>
      <c r="B233" s="459"/>
      <c r="C233" s="459"/>
      <c r="D233" s="460"/>
      <c r="E233" s="234" t="str">
        <f>IF(B233="","",VALUE(IFERROR(CHOOSE(MATCH(B233,{0,1,2,3,4,5},0),2.5,3.5,4.5,5.5,6.5,7.5),"")))</f>
        <v/>
      </c>
      <c r="F233" s="395" t="str">
        <f>IF(AND(C233="YES",COUNTIFS(A$7:A233,A233,C$7:C233,"YES")=1),1,"")</f>
        <v/>
      </c>
    </row>
    <row r="234" spans="1:6" ht="13.5" thickBot="1" x14ac:dyDescent="0.25">
      <c r="A234" s="459"/>
      <c r="B234" s="459"/>
      <c r="C234" s="459"/>
      <c r="D234" s="460"/>
      <c r="E234" s="234" t="str">
        <f>IF(B234="","",VALUE(IFERROR(CHOOSE(MATCH(B234,{0,1,2,3,4,5},0),2.5,3.5,4.5,5.5,6.5,7.5),"")))</f>
        <v/>
      </c>
      <c r="F234" s="395" t="str">
        <f>IF(AND(C234="YES",COUNTIFS(A$7:A234,A234,C$7:C234,"YES")=1),1,"")</f>
        <v/>
      </c>
    </row>
    <row r="235" spans="1:6" ht="13.5" thickBot="1" x14ac:dyDescent="0.25">
      <c r="A235" s="459"/>
      <c r="B235" s="459"/>
      <c r="C235" s="459"/>
      <c r="D235" s="460"/>
      <c r="E235" s="234" t="str">
        <f>IF(B235="","",VALUE(IFERROR(CHOOSE(MATCH(B235,{0,1,2,3,4,5},0),2.5,3.5,4.5,5.5,6.5,7.5),"")))</f>
        <v/>
      </c>
      <c r="F235" s="395" t="str">
        <f>IF(AND(C235="YES",COUNTIFS(A$7:A235,A235,C$7:C235,"YES")=1),1,"")</f>
        <v/>
      </c>
    </row>
    <row r="236" spans="1:6" ht="13.5" thickBot="1" x14ac:dyDescent="0.25">
      <c r="A236" s="459"/>
      <c r="B236" s="459"/>
      <c r="C236" s="459"/>
      <c r="D236" s="460"/>
      <c r="E236" s="234" t="str">
        <f>IF(B236="","",VALUE(IFERROR(CHOOSE(MATCH(B236,{0,1,2,3,4,5},0),2.5,3.5,4.5,5.5,6.5,7.5),"")))</f>
        <v/>
      </c>
      <c r="F236" s="395" t="str">
        <f>IF(AND(C236="YES",COUNTIFS(A$7:A236,A236,C$7:C236,"YES")=1),1,"")</f>
        <v/>
      </c>
    </row>
    <row r="237" spans="1:6" ht="13.5" thickBot="1" x14ac:dyDescent="0.25">
      <c r="A237" s="459"/>
      <c r="B237" s="459"/>
      <c r="C237" s="459"/>
      <c r="D237" s="460"/>
      <c r="E237" s="234" t="str">
        <f>IF(B237="","",VALUE(IFERROR(CHOOSE(MATCH(B237,{0,1,2,3,4,5},0),2.5,3.5,4.5,5.5,6.5,7.5),"")))</f>
        <v/>
      </c>
      <c r="F237" s="395" t="str">
        <f>IF(AND(C237="YES",COUNTIFS(A$7:A237,A237,C$7:C237,"YES")=1),1,"")</f>
        <v/>
      </c>
    </row>
    <row r="238" spans="1:6" ht="13.5" thickBot="1" x14ac:dyDescent="0.25">
      <c r="A238" s="459"/>
      <c r="B238" s="459"/>
      <c r="C238" s="459"/>
      <c r="D238" s="460"/>
      <c r="E238" s="234" t="str">
        <f>IF(B238="","",VALUE(IFERROR(CHOOSE(MATCH(B238,{0,1,2,3,4,5},0),2.5,3.5,4.5,5.5,6.5,7.5),"")))</f>
        <v/>
      </c>
      <c r="F238" s="395" t="str">
        <f>IF(AND(C238="YES",COUNTIFS(A$7:A238,A238,C$7:C238,"YES")=1),1,"")</f>
        <v/>
      </c>
    </row>
    <row r="239" spans="1:6" ht="13.5" thickBot="1" x14ac:dyDescent="0.25">
      <c r="A239" s="459"/>
      <c r="B239" s="459"/>
      <c r="C239" s="459"/>
      <c r="D239" s="460"/>
      <c r="E239" s="234" t="str">
        <f>IF(B239="","",VALUE(IFERROR(CHOOSE(MATCH(B239,{0,1,2,3,4,5},0),2.5,3.5,4.5,5.5,6.5,7.5),"")))</f>
        <v/>
      </c>
      <c r="F239" s="395" t="str">
        <f>IF(AND(C239="YES",COUNTIFS(A$7:A239,A239,C$7:C239,"YES")=1),1,"")</f>
        <v/>
      </c>
    </row>
    <row r="240" spans="1:6" ht="13.5" thickBot="1" x14ac:dyDescent="0.25">
      <c r="A240" s="459"/>
      <c r="B240" s="459"/>
      <c r="C240" s="459"/>
      <c r="D240" s="460"/>
      <c r="E240" s="234" t="str">
        <f>IF(B240="","",VALUE(IFERROR(CHOOSE(MATCH(B240,{0,1,2,3,4,5},0),2.5,3.5,4.5,5.5,6.5,7.5),"")))</f>
        <v/>
      </c>
      <c r="F240" s="395" t="str">
        <f>IF(AND(C240="YES",COUNTIFS(A$7:A240,A240,C$7:C240,"YES")=1),1,"")</f>
        <v/>
      </c>
    </row>
    <row r="241" spans="1:6" ht="13.5" thickBot="1" x14ac:dyDescent="0.25">
      <c r="A241" s="459"/>
      <c r="B241" s="459"/>
      <c r="C241" s="459"/>
      <c r="D241" s="460"/>
      <c r="E241" s="234" t="str">
        <f>IF(B241="","",VALUE(IFERROR(CHOOSE(MATCH(B241,{0,1,2,3,4,5},0),2.5,3.5,4.5,5.5,6.5,7.5),"")))</f>
        <v/>
      </c>
      <c r="F241" s="395" t="str">
        <f>IF(AND(C241="YES",COUNTIFS(A$7:A241,A241,C$7:C241,"YES")=1),1,"")</f>
        <v/>
      </c>
    </row>
    <row r="242" spans="1:6" ht="13.5" thickBot="1" x14ac:dyDescent="0.25">
      <c r="A242" s="459"/>
      <c r="B242" s="459"/>
      <c r="C242" s="459"/>
      <c r="D242" s="460"/>
      <c r="E242" s="234" t="str">
        <f>IF(B242="","",VALUE(IFERROR(CHOOSE(MATCH(B242,{0,1,2,3,4,5},0),2.5,3.5,4.5,5.5,6.5,7.5),"")))</f>
        <v/>
      </c>
      <c r="F242" s="395" t="str">
        <f>IF(AND(C242="YES",COUNTIFS(A$7:A242,A242,C$7:C242,"YES")=1),1,"")</f>
        <v/>
      </c>
    </row>
    <row r="243" spans="1:6" ht="13.5" thickBot="1" x14ac:dyDescent="0.25">
      <c r="A243" s="459"/>
      <c r="B243" s="459"/>
      <c r="C243" s="459"/>
      <c r="D243" s="460"/>
      <c r="E243" s="234" t="str">
        <f>IF(B243="","",VALUE(IFERROR(CHOOSE(MATCH(B243,{0,1,2,3,4,5},0),2.5,3.5,4.5,5.5,6.5,7.5),"")))</f>
        <v/>
      </c>
      <c r="F243" s="395" t="str">
        <f>IF(AND(C243="YES",COUNTIFS(A$7:A243,A243,C$7:C243,"YES")=1),1,"")</f>
        <v/>
      </c>
    </row>
    <row r="244" spans="1:6" ht="13.5" thickBot="1" x14ac:dyDescent="0.25">
      <c r="A244" s="459"/>
      <c r="B244" s="459"/>
      <c r="C244" s="459"/>
      <c r="D244" s="460"/>
      <c r="E244" s="234" t="str">
        <f>IF(B244="","",VALUE(IFERROR(CHOOSE(MATCH(B244,{0,1,2,3,4,5},0),2.5,3.5,4.5,5.5,6.5,7.5),"")))</f>
        <v/>
      </c>
      <c r="F244" s="395" t="str">
        <f>IF(AND(C244="YES",COUNTIFS(A$7:A244,A244,C$7:C244,"YES")=1),1,"")</f>
        <v/>
      </c>
    </row>
    <row r="245" spans="1:6" ht="13.5" thickBot="1" x14ac:dyDescent="0.25">
      <c r="A245" s="459"/>
      <c r="B245" s="459"/>
      <c r="C245" s="459"/>
      <c r="D245" s="460"/>
      <c r="E245" s="234" t="str">
        <f>IF(B245="","",VALUE(IFERROR(CHOOSE(MATCH(B245,{0,1,2,3,4,5},0),2.5,3.5,4.5,5.5,6.5,7.5),"")))</f>
        <v/>
      </c>
      <c r="F245" s="395" t="str">
        <f>IF(AND(C245="YES",COUNTIFS(A$7:A245,A245,C$7:C245,"YES")=1),1,"")</f>
        <v/>
      </c>
    </row>
    <row r="246" spans="1:6" ht="13.5" thickBot="1" x14ac:dyDescent="0.25">
      <c r="A246" s="459"/>
      <c r="B246" s="459"/>
      <c r="C246" s="459"/>
      <c r="D246" s="460"/>
      <c r="E246" s="234" t="str">
        <f>IF(B246="","",VALUE(IFERROR(CHOOSE(MATCH(B246,{0,1,2,3,4,5},0),2.5,3.5,4.5,5.5,6.5,7.5),"")))</f>
        <v/>
      </c>
      <c r="F246" s="395" t="str">
        <f>IF(AND(C246="YES",COUNTIFS(A$7:A246,A246,C$7:C246,"YES")=1),1,"")</f>
        <v/>
      </c>
    </row>
    <row r="247" spans="1:6" ht="13.5" thickBot="1" x14ac:dyDescent="0.25">
      <c r="A247" s="459"/>
      <c r="B247" s="459"/>
      <c r="C247" s="459"/>
      <c r="D247" s="460"/>
      <c r="E247" s="234" t="str">
        <f>IF(B247="","",VALUE(IFERROR(CHOOSE(MATCH(B247,{0,1,2,3,4,5},0),2.5,3.5,4.5,5.5,6.5,7.5),"")))</f>
        <v/>
      </c>
      <c r="F247" s="395" t="str">
        <f>IF(AND(C247="YES",COUNTIFS(A$7:A247,A247,C$7:C247,"YES")=1),1,"")</f>
        <v/>
      </c>
    </row>
    <row r="248" spans="1:6" ht="13.5" thickBot="1" x14ac:dyDescent="0.25">
      <c r="A248" s="459"/>
      <c r="B248" s="459"/>
      <c r="C248" s="459"/>
      <c r="D248" s="460"/>
      <c r="E248" s="234" t="str">
        <f>IF(B248="","",VALUE(IFERROR(CHOOSE(MATCH(B248,{0,1,2,3,4,5},0),2.5,3.5,4.5,5.5,6.5,7.5),"")))</f>
        <v/>
      </c>
      <c r="F248" s="395" t="str">
        <f>IF(AND(C248="YES",COUNTIFS(A$7:A248,A248,C$7:C248,"YES")=1),1,"")</f>
        <v/>
      </c>
    </row>
    <row r="249" spans="1:6" ht="13.5" thickBot="1" x14ac:dyDescent="0.25">
      <c r="A249" s="459"/>
      <c r="B249" s="459"/>
      <c r="C249" s="459"/>
      <c r="D249" s="460"/>
      <c r="E249" s="234" t="str">
        <f>IF(B249="","",VALUE(IFERROR(CHOOSE(MATCH(B249,{0,1,2,3,4,5},0),2.5,3.5,4.5,5.5,6.5,7.5),"")))</f>
        <v/>
      </c>
      <c r="F249" s="395" t="str">
        <f>IF(AND(C249="YES",COUNTIFS(A$7:A249,A249,C$7:C249,"YES")=1),1,"")</f>
        <v/>
      </c>
    </row>
    <row r="250" spans="1:6" ht="13.5" thickBot="1" x14ac:dyDescent="0.25">
      <c r="A250" s="459"/>
      <c r="B250" s="459"/>
      <c r="C250" s="459"/>
      <c r="D250" s="460"/>
      <c r="E250" s="234" t="str">
        <f>IF(B250="","",VALUE(IFERROR(CHOOSE(MATCH(B250,{0,1,2,3,4,5},0),2.5,3.5,4.5,5.5,6.5,7.5),"")))</f>
        <v/>
      </c>
      <c r="F250" s="395" t="str">
        <f>IF(AND(C250="YES",COUNTIFS(A$7:A250,A250,C$7:C250,"YES")=1),1,"")</f>
        <v/>
      </c>
    </row>
    <row r="251" spans="1:6" ht="13.5" thickBot="1" x14ac:dyDescent="0.25">
      <c r="A251" s="459"/>
      <c r="B251" s="459"/>
      <c r="C251" s="459"/>
      <c r="D251" s="460"/>
      <c r="E251" s="234" t="str">
        <f>IF(B251="","",VALUE(IFERROR(CHOOSE(MATCH(B251,{0,1,2,3,4,5},0),2.5,3.5,4.5,5.5,6.5,7.5),"")))</f>
        <v/>
      </c>
      <c r="F251" s="395" t="str">
        <f>IF(AND(C251="YES",COUNTIFS(A$7:A251,A251,C$7:C251,"YES")=1),1,"")</f>
        <v/>
      </c>
    </row>
    <row r="252" spans="1:6" ht="13.5" thickBot="1" x14ac:dyDescent="0.25">
      <c r="A252" s="459"/>
      <c r="B252" s="459"/>
      <c r="C252" s="459"/>
      <c r="D252" s="460"/>
      <c r="E252" s="234" t="str">
        <f>IF(B252="","",VALUE(IFERROR(CHOOSE(MATCH(B252,{0,1,2,3,4,5},0),2.5,3.5,4.5,5.5,6.5,7.5),"")))</f>
        <v/>
      </c>
      <c r="F252" s="395" t="str">
        <f>IF(AND(C252="YES",COUNTIFS(A$7:A252,A252,C$7:C252,"YES")=1),1,"")</f>
        <v/>
      </c>
    </row>
    <row r="253" spans="1:6" ht="13.5" thickBot="1" x14ac:dyDescent="0.25">
      <c r="A253" s="459"/>
      <c r="B253" s="459"/>
      <c r="C253" s="459"/>
      <c r="D253" s="460"/>
      <c r="E253" s="234" t="str">
        <f>IF(B253="","",VALUE(IFERROR(CHOOSE(MATCH(B253,{0,1,2,3,4,5},0),2.5,3.5,4.5,5.5,6.5,7.5),"")))</f>
        <v/>
      </c>
      <c r="F253" s="395" t="str">
        <f>IF(AND(C253="YES",COUNTIFS(A$7:A253,A253,C$7:C253,"YES")=1),1,"")</f>
        <v/>
      </c>
    </row>
    <row r="254" spans="1:6" ht="13.5" thickBot="1" x14ac:dyDescent="0.25">
      <c r="A254" s="459"/>
      <c r="B254" s="459"/>
      <c r="C254" s="459"/>
      <c r="D254" s="460"/>
      <c r="E254" s="234" t="str">
        <f>IF(B254="","",VALUE(IFERROR(CHOOSE(MATCH(B254,{0,1,2,3,4,5},0),2.5,3.5,4.5,5.5,6.5,7.5),"")))</f>
        <v/>
      </c>
      <c r="F254" s="395" t="str">
        <f>IF(AND(C254="YES",COUNTIFS(A$7:A254,A254,C$7:C254,"YES")=1),1,"")</f>
        <v/>
      </c>
    </row>
    <row r="255" spans="1:6" ht="13.5" thickBot="1" x14ac:dyDescent="0.25">
      <c r="A255" s="459"/>
      <c r="B255" s="459"/>
      <c r="C255" s="459"/>
      <c r="D255" s="460"/>
      <c r="E255" s="234" t="str">
        <f>IF(B255="","",VALUE(IFERROR(CHOOSE(MATCH(B255,{0,1,2,3,4,5},0),2.5,3.5,4.5,5.5,6.5,7.5),"")))</f>
        <v/>
      </c>
      <c r="F255" s="395" t="str">
        <f>IF(AND(C255="YES",COUNTIFS(A$7:A255,A255,C$7:C255,"YES")=1),1,"")</f>
        <v/>
      </c>
    </row>
    <row r="256" spans="1:6" ht="13.5" thickBot="1" x14ac:dyDescent="0.25">
      <c r="A256" s="459"/>
      <c r="B256" s="459"/>
      <c r="C256" s="459"/>
      <c r="D256" s="460"/>
      <c r="E256" s="234" t="str">
        <f>IF(B256="","",VALUE(IFERROR(CHOOSE(MATCH(B256,{0,1,2,3,4,5},0),2.5,3.5,4.5,5.5,6.5,7.5),"")))</f>
        <v/>
      </c>
      <c r="F256" s="395" t="str">
        <f>IF(AND(C256="YES",COUNTIFS(A$7:A256,A256,C$7:C256,"YES")=1),1,"")</f>
        <v/>
      </c>
    </row>
    <row r="257" spans="1:6" ht="13.5" thickBot="1" x14ac:dyDescent="0.25">
      <c r="A257" s="459"/>
      <c r="B257" s="459"/>
      <c r="C257" s="459"/>
      <c r="D257" s="460"/>
      <c r="E257" s="234" t="str">
        <f>IF(B257="","",VALUE(IFERROR(CHOOSE(MATCH(B257,{0,1,2,3,4,5},0),2.5,3.5,4.5,5.5,6.5,7.5),"")))</f>
        <v/>
      </c>
      <c r="F257" s="395" t="str">
        <f>IF(AND(C257="YES",COUNTIFS(A$7:A257,A257,C$7:C257,"YES")=1),1,"")</f>
        <v/>
      </c>
    </row>
    <row r="258" spans="1:6" ht="13.5" thickBot="1" x14ac:dyDescent="0.25">
      <c r="A258" s="459"/>
      <c r="B258" s="459"/>
      <c r="C258" s="459"/>
      <c r="D258" s="460"/>
      <c r="E258" s="234" t="str">
        <f>IF(B258="","",VALUE(IFERROR(CHOOSE(MATCH(B258,{0,1,2,3,4,5},0),2.5,3.5,4.5,5.5,6.5,7.5),"")))</f>
        <v/>
      </c>
      <c r="F258" s="395" t="str">
        <f>IF(AND(C258="YES",COUNTIFS(A$7:A258,A258,C$7:C258,"YES")=1),1,"")</f>
        <v/>
      </c>
    </row>
    <row r="259" spans="1:6" ht="13.5" thickBot="1" x14ac:dyDescent="0.25">
      <c r="A259" s="459"/>
      <c r="B259" s="459"/>
      <c r="C259" s="459"/>
      <c r="D259" s="460"/>
      <c r="E259" s="234" t="str">
        <f>IF(B259="","",VALUE(IFERROR(CHOOSE(MATCH(B259,{0,1,2,3,4,5},0),2.5,3.5,4.5,5.5,6.5,7.5),"")))</f>
        <v/>
      </c>
      <c r="F259" s="395" t="str">
        <f>IF(AND(C259="YES",COUNTIFS(A$7:A259,A259,C$7:C259,"YES")=1),1,"")</f>
        <v/>
      </c>
    </row>
    <row r="260" spans="1:6" ht="13.5" thickBot="1" x14ac:dyDescent="0.25">
      <c r="A260" s="459"/>
      <c r="B260" s="459"/>
      <c r="C260" s="459"/>
      <c r="D260" s="460"/>
      <c r="E260" s="234" t="str">
        <f>IF(B260="","",VALUE(IFERROR(CHOOSE(MATCH(B260,{0,1,2,3,4,5},0),2.5,3.5,4.5,5.5,6.5,7.5),"")))</f>
        <v/>
      </c>
      <c r="F260" s="395" t="str">
        <f>IF(AND(C260="YES",COUNTIFS(A$7:A260,A260,C$7:C260,"YES")=1),1,"")</f>
        <v/>
      </c>
    </row>
    <row r="261" spans="1:6" ht="13.5" thickBot="1" x14ac:dyDescent="0.25">
      <c r="A261" s="459"/>
      <c r="B261" s="459"/>
      <c r="C261" s="459"/>
      <c r="D261" s="460"/>
      <c r="E261" s="234" t="str">
        <f>IF(B261="","",VALUE(IFERROR(CHOOSE(MATCH(B261,{0,1,2,3,4,5},0),2.5,3.5,4.5,5.5,6.5,7.5),"")))</f>
        <v/>
      </c>
      <c r="F261" s="395" t="str">
        <f>IF(AND(C261="YES",COUNTIFS(A$7:A261,A261,C$7:C261,"YES")=1),1,"")</f>
        <v/>
      </c>
    </row>
    <row r="262" spans="1:6" ht="13.5" thickBot="1" x14ac:dyDescent="0.25">
      <c r="A262" s="459"/>
      <c r="B262" s="459"/>
      <c r="C262" s="459"/>
      <c r="D262" s="460"/>
      <c r="E262" s="234" t="str">
        <f>IF(B262="","",VALUE(IFERROR(CHOOSE(MATCH(B262,{0,1,2,3,4,5},0),2.5,3.5,4.5,5.5,6.5,7.5),"")))</f>
        <v/>
      </c>
      <c r="F262" s="395" t="str">
        <f>IF(AND(C262="YES",COUNTIFS(A$7:A262,A262,C$7:C262,"YES")=1),1,"")</f>
        <v/>
      </c>
    </row>
    <row r="263" spans="1:6" ht="13.5" thickBot="1" x14ac:dyDescent="0.25">
      <c r="A263" s="459"/>
      <c r="B263" s="459"/>
      <c r="C263" s="459"/>
      <c r="D263" s="460"/>
      <c r="E263" s="234" t="str">
        <f>IF(B263="","",VALUE(IFERROR(CHOOSE(MATCH(B263,{0,1,2,3,4,5},0),2.5,3.5,4.5,5.5,6.5,7.5),"")))</f>
        <v/>
      </c>
      <c r="F263" s="395" t="str">
        <f>IF(AND(C263="YES",COUNTIFS(A$7:A263,A263,C$7:C263,"YES")=1),1,"")</f>
        <v/>
      </c>
    </row>
    <row r="264" spans="1:6" ht="13.5" thickBot="1" x14ac:dyDescent="0.25">
      <c r="A264" s="459"/>
      <c r="B264" s="459"/>
      <c r="C264" s="459"/>
      <c r="D264" s="460"/>
      <c r="E264" s="234" t="str">
        <f>IF(B264="","",VALUE(IFERROR(CHOOSE(MATCH(B264,{0,1,2,3,4,5},0),2.5,3.5,4.5,5.5,6.5,7.5),"")))</f>
        <v/>
      </c>
      <c r="F264" s="395" t="str">
        <f>IF(AND(C264="YES",COUNTIFS(A$7:A264,A264,C$7:C264,"YES")=1),1,"")</f>
        <v/>
      </c>
    </row>
    <row r="265" spans="1:6" ht="13.5" thickBot="1" x14ac:dyDescent="0.25">
      <c r="A265" s="459"/>
      <c r="B265" s="459"/>
      <c r="C265" s="459"/>
      <c r="D265" s="460"/>
      <c r="E265" s="234" t="str">
        <f>IF(B265="","",VALUE(IFERROR(CHOOSE(MATCH(B265,{0,1,2,3,4,5},0),2.5,3.5,4.5,5.5,6.5,7.5),"")))</f>
        <v/>
      </c>
      <c r="F265" s="395" t="str">
        <f>IF(AND(C265="YES",COUNTIFS(A$7:A265,A265,C$7:C265,"YES")=1),1,"")</f>
        <v/>
      </c>
    </row>
    <row r="266" spans="1:6" ht="13.5" thickBot="1" x14ac:dyDescent="0.25">
      <c r="A266" s="459"/>
      <c r="B266" s="459"/>
      <c r="C266" s="459"/>
      <c r="D266" s="460"/>
      <c r="E266" s="234" t="str">
        <f>IF(B266="","",VALUE(IFERROR(CHOOSE(MATCH(B266,{0,1,2,3,4,5},0),2.5,3.5,4.5,5.5,6.5,7.5),"")))</f>
        <v/>
      </c>
      <c r="F266" s="395" t="str">
        <f>IF(AND(C266="YES",COUNTIFS(A$7:A266,A266,C$7:C266,"YES")=1),1,"")</f>
        <v/>
      </c>
    </row>
    <row r="267" spans="1:6" ht="13.5" thickBot="1" x14ac:dyDescent="0.25">
      <c r="A267" s="459"/>
      <c r="B267" s="459"/>
      <c r="C267" s="459"/>
      <c r="D267" s="460"/>
      <c r="E267" s="234" t="str">
        <f>IF(B267="","",VALUE(IFERROR(CHOOSE(MATCH(B267,{0,1,2,3,4,5},0),2.5,3.5,4.5,5.5,6.5,7.5),"")))</f>
        <v/>
      </c>
      <c r="F267" s="395" t="str">
        <f>IF(AND(C267="YES",COUNTIFS(A$7:A267,A267,C$7:C267,"YES")=1),1,"")</f>
        <v/>
      </c>
    </row>
    <row r="268" spans="1:6" ht="13.5" thickBot="1" x14ac:dyDescent="0.25">
      <c r="A268" s="459"/>
      <c r="B268" s="459"/>
      <c r="C268" s="459"/>
      <c r="D268" s="460"/>
      <c r="E268" s="234" t="str">
        <f>IF(B268="","",VALUE(IFERROR(CHOOSE(MATCH(B268,{0,1,2,3,4,5},0),2.5,3.5,4.5,5.5,6.5,7.5),"")))</f>
        <v/>
      </c>
      <c r="F268" s="395" t="str">
        <f>IF(AND(C268="YES",COUNTIFS(A$7:A268,A268,C$7:C268,"YES")=1),1,"")</f>
        <v/>
      </c>
    </row>
    <row r="269" spans="1:6" ht="13.5" thickBot="1" x14ac:dyDescent="0.25">
      <c r="A269" s="459"/>
      <c r="B269" s="459"/>
      <c r="C269" s="459"/>
      <c r="D269" s="460"/>
      <c r="E269" s="234" t="str">
        <f>IF(B269="","",VALUE(IFERROR(CHOOSE(MATCH(B269,{0,1,2,3,4,5},0),2.5,3.5,4.5,5.5,6.5,7.5),"")))</f>
        <v/>
      </c>
      <c r="F269" s="395" t="str">
        <f>IF(AND(C269="YES",COUNTIFS(A$7:A269,A269,C$7:C269,"YES")=1),1,"")</f>
        <v/>
      </c>
    </row>
    <row r="270" spans="1:6" ht="13.5" thickBot="1" x14ac:dyDescent="0.25">
      <c r="A270" s="459"/>
      <c r="B270" s="459"/>
      <c r="C270" s="459"/>
      <c r="D270" s="460"/>
      <c r="E270" s="234" t="str">
        <f>IF(B270="","",VALUE(IFERROR(CHOOSE(MATCH(B270,{0,1,2,3,4,5},0),2.5,3.5,4.5,5.5,6.5,7.5),"")))</f>
        <v/>
      </c>
      <c r="F270" s="395" t="str">
        <f>IF(AND(C270="YES",COUNTIFS(A$7:A270,A270,C$7:C270,"YES")=1),1,"")</f>
        <v/>
      </c>
    </row>
    <row r="271" spans="1:6" ht="13.5" thickBot="1" x14ac:dyDescent="0.25">
      <c r="A271" s="459"/>
      <c r="B271" s="459"/>
      <c r="C271" s="459"/>
      <c r="D271" s="460"/>
      <c r="E271" s="234" t="str">
        <f>IF(B271="","",VALUE(IFERROR(CHOOSE(MATCH(B271,{0,1,2,3,4,5},0),2.5,3.5,4.5,5.5,6.5,7.5),"")))</f>
        <v/>
      </c>
      <c r="F271" s="395" t="str">
        <f>IF(AND(C271="YES",COUNTIFS(A$7:A271,A271,C$7:C271,"YES")=1),1,"")</f>
        <v/>
      </c>
    </row>
    <row r="272" spans="1:6" ht="13.5" thickBot="1" x14ac:dyDescent="0.25">
      <c r="A272" s="459"/>
      <c r="B272" s="459"/>
      <c r="C272" s="459"/>
      <c r="D272" s="460"/>
      <c r="E272" s="234" t="str">
        <f>IF(B272="","",VALUE(IFERROR(CHOOSE(MATCH(B272,{0,1,2,3,4,5},0),2.5,3.5,4.5,5.5,6.5,7.5),"")))</f>
        <v/>
      </c>
      <c r="F272" s="395" t="str">
        <f>IF(AND(C272="YES",COUNTIFS(A$7:A272,A272,C$7:C272,"YES")=1),1,"")</f>
        <v/>
      </c>
    </row>
    <row r="273" spans="1:6" ht="13.5" thickBot="1" x14ac:dyDescent="0.25">
      <c r="A273" s="459"/>
      <c r="B273" s="459"/>
      <c r="C273" s="459"/>
      <c r="D273" s="460"/>
      <c r="E273" s="234" t="str">
        <f>IF(B273="","",VALUE(IFERROR(CHOOSE(MATCH(B273,{0,1,2,3,4,5},0),2.5,3.5,4.5,5.5,6.5,7.5),"")))</f>
        <v/>
      </c>
      <c r="F273" s="395" t="str">
        <f>IF(AND(C273="YES",COUNTIFS(A$7:A273,A273,C$7:C273,"YES")=1),1,"")</f>
        <v/>
      </c>
    </row>
    <row r="274" spans="1:6" ht="13.5" thickBot="1" x14ac:dyDescent="0.25">
      <c r="A274" s="459"/>
      <c r="B274" s="459"/>
      <c r="C274" s="459"/>
      <c r="D274" s="460"/>
      <c r="E274" s="234" t="str">
        <f>IF(B274="","",VALUE(IFERROR(CHOOSE(MATCH(B274,{0,1,2,3,4,5},0),2.5,3.5,4.5,5.5,6.5,7.5),"")))</f>
        <v/>
      </c>
      <c r="F274" s="395" t="str">
        <f>IF(AND(C274="YES",COUNTIFS(A$7:A274,A274,C$7:C274,"YES")=1),1,"")</f>
        <v/>
      </c>
    </row>
    <row r="275" spans="1:6" ht="13.5" thickBot="1" x14ac:dyDescent="0.25">
      <c r="A275" s="459"/>
      <c r="B275" s="459"/>
      <c r="C275" s="459"/>
      <c r="D275" s="460"/>
      <c r="E275" s="234" t="str">
        <f>IF(B275="","",VALUE(IFERROR(CHOOSE(MATCH(B275,{0,1,2,3,4,5},0),2.5,3.5,4.5,5.5,6.5,7.5),"")))</f>
        <v/>
      </c>
      <c r="F275" s="395" t="str">
        <f>IF(AND(C275="YES",COUNTIFS(A$7:A275,A275,C$7:C275,"YES")=1),1,"")</f>
        <v/>
      </c>
    </row>
    <row r="276" spans="1:6" ht="13.5" thickBot="1" x14ac:dyDescent="0.25">
      <c r="A276" s="459"/>
      <c r="B276" s="459"/>
      <c r="C276" s="459"/>
      <c r="D276" s="460"/>
      <c r="E276" s="234" t="str">
        <f>IF(B276="","",VALUE(IFERROR(CHOOSE(MATCH(B276,{0,1,2,3,4,5},0),2.5,3.5,4.5,5.5,6.5,7.5),"")))</f>
        <v/>
      </c>
      <c r="F276" s="395" t="str">
        <f>IF(AND(C276="YES",COUNTIFS(A$7:A276,A276,C$7:C276,"YES")=1),1,"")</f>
        <v/>
      </c>
    </row>
    <row r="277" spans="1:6" ht="13.5" thickBot="1" x14ac:dyDescent="0.25">
      <c r="A277" s="459"/>
      <c r="B277" s="459"/>
      <c r="C277" s="459"/>
      <c r="D277" s="460"/>
      <c r="E277" s="234" t="str">
        <f>IF(B277="","",VALUE(IFERROR(CHOOSE(MATCH(B277,{0,1,2,3,4,5},0),2.5,3.5,4.5,5.5,6.5,7.5),"")))</f>
        <v/>
      </c>
      <c r="F277" s="395" t="str">
        <f>IF(AND(C277="YES",COUNTIFS(A$7:A277,A277,C$7:C277,"YES")=1),1,"")</f>
        <v/>
      </c>
    </row>
    <row r="278" spans="1:6" ht="13.5" thickBot="1" x14ac:dyDescent="0.25">
      <c r="A278" s="459"/>
      <c r="B278" s="459"/>
      <c r="C278" s="459"/>
      <c r="D278" s="460"/>
      <c r="E278" s="234" t="str">
        <f>IF(B278="","",VALUE(IFERROR(CHOOSE(MATCH(B278,{0,1,2,3,4,5},0),2.5,3.5,4.5,5.5,6.5,7.5),"")))</f>
        <v/>
      </c>
      <c r="F278" s="395" t="str">
        <f>IF(AND(C278="YES",COUNTIFS(A$7:A278,A278,C$7:C278,"YES")=1),1,"")</f>
        <v/>
      </c>
    </row>
    <row r="279" spans="1:6" ht="13.5" thickBot="1" x14ac:dyDescent="0.25">
      <c r="A279" s="459"/>
      <c r="B279" s="459"/>
      <c r="C279" s="459"/>
      <c r="D279" s="460"/>
      <c r="E279" s="234" t="str">
        <f>IF(B279="","",VALUE(IFERROR(CHOOSE(MATCH(B279,{0,1,2,3,4,5},0),2.5,3.5,4.5,5.5,6.5,7.5),"")))</f>
        <v/>
      </c>
      <c r="F279" s="395" t="str">
        <f>IF(AND(C279="YES",COUNTIFS(A$7:A279,A279,C$7:C279,"YES")=1),1,"")</f>
        <v/>
      </c>
    </row>
    <row r="280" spans="1:6" ht="13.5" thickBot="1" x14ac:dyDescent="0.25">
      <c r="A280" s="459"/>
      <c r="B280" s="459"/>
      <c r="C280" s="459"/>
      <c r="D280" s="460"/>
      <c r="E280" s="234" t="str">
        <f>IF(B280="","",VALUE(IFERROR(CHOOSE(MATCH(B280,{0,1,2,3,4,5},0),2.5,3.5,4.5,5.5,6.5,7.5),"")))</f>
        <v/>
      </c>
      <c r="F280" s="395" t="str">
        <f>IF(AND(C280="YES",COUNTIFS(A$7:A280,A280,C$7:C280,"YES")=1),1,"")</f>
        <v/>
      </c>
    </row>
    <row r="281" spans="1:6" ht="13.5" thickBot="1" x14ac:dyDescent="0.25">
      <c r="A281" s="459"/>
      <c r="B281" s="459"/>
      <c r="C281" s="459"/>
      <c r="D281" s="460"/>
      <c r="E281" s="234" t="str">
        <f>IF(B281="","",VALUE(IFERROR(CHOOSE(MATCH(B281,{0,1,2,3,4,5},0),2.5,3.5,4.5,5.5,6.5,7.5),"")))</f>
        <v/>
      </c>
      <c r="F281" s="395" t="str">
        <f>IF(AND(C281="YES",COUNTIFS(A$7:A281,A281,C$7:C281,"YES")=1),1,"")</f>
        <v/>
      </c>
    </row>
    <row r="282" spans="1:6" ht="13.5" thickBot="1" x14ac:dyDescent="0.25">
      <c r="A282" s="459"/>
      <c r="B282" s="459"/>
      <c r="C282" s="459"/>
      <c r="D282" s="460"/>
      <c r="E282" s="234" t="str">
        <f>IF(B282="","",VALUE(IFERROR(CHOOSE(MATCH(B282,{0,1,2,3,4,5},0),2.5,3.5,4.5,5.5,6.5,7.5),"")))</f>
        <v/>
      </c>
      <c r="F282" s="395" t="str">
        <f>IF(AND(C282="YES",COUNTIFS(A$7:A282,A282,C$7:C282,"YES")=1),1,"")</f>
        <v/>
      </c>
    </row>
    <row r="283" spans="1:6" ht="13.5" thickBot="1" x14ac:dyDescent="0.25">
      <c r="A283" s="459"/>
      <c r="B283" s="459"/>
      <c r="C283" s="459"/>
      <c r="D283" s="460"/>
      <c r="E283" s="234" t="str">
        <f>IF(B283="","",VALUE(IFERROR(CHOOSE(MATCH(B283,{0,1,2,3,4,5},0),2.5,3.5,4.5,5.5,6.5,7.5),"")))</f>
        <v/>
      </c>
      <c r="F283" s="395" t="str">
        <f>IF(AND(C283="YES",COUNTIFS(A$7:A283,A283,C$7:C283,"YES")=1),1,"")</f>
        <v/>
      </c>
    </row>
    <row r="284" spans="1:6" ht="13.5" thickBot="1" x14ac:dyDescent="0.25">
      <c r="A284" s="459"/>
      <c r="B284" s="459"/>
      <c r="C284" s="459"/>
      <c r="D284" s="460"/>
      <c r="E284" s="234" t="str">
        <f>IF(B284="","",VALUE(IFERROR(CHOOSE(MATCH(B284,{0,1,2,3,4,5},0),2.5,3.5,4.5,5.5,6.5,7.5),"")))</f>
        <v/>
      </c>
      <c r="F284" s="395" t="str">
        <f>IF(AND(C284="YES",COUNTIFS(A$7:A284,A284,C$7:C284,"YES")=1),1,"")</f>
        <v/>
      </c>
    </row>
    <row r="285" spans="1:6" ht="13.5" thickBot="1" x14ac:dyDescent="0.25">
      <c r="A285" s="459"/>
      <c r="B285" s="459"/>
      <c r="C285" s="459"/>
      <c r="D285" s="460"/>
      <c r="E285" s="234" t="str">
        <f>IF(B285="","",VALUE(IFERROR(CHOOSE(MATCH(B285,{0,1,2,3,4,5},0),2.5,3.5,4.5,5.5,6.5,7.5),"")))</f>
        <v/>
      </c>
      <c r="F285" s="395" t="str">
        <f>IF(AND(C285="YES",COUNTIFS(A$7:A285,A285,C$7:C285,"YES")=1),1,"")</f>
        <v/>
      </c>
    </row>
    <row r="286" spans="1:6" ht="13.5" thickBot="1" x14ac:dyDescent="0.25">
      <c r="A286" s="459"/>
      <c r="B286" s="459"/>
      <c r="C286" s="459"/>
      <c r="D286" s="460"/>
      <c r="E286" s="234" t="str">
        <f>IF(B286="","",VALUE(IFERROR(CHOOSE(MATCH(B286,{0,1,2,3,4,5},0),2.5,3.5,4.5,5.5,6.5,7.5),"")))</f>
        <v/>
      </c>
      <c r="F286" s="395" t="str">
        <f>IF(AND(C286="YES",COUNTIFS(A$7:A286,A286,C$7:C286,"YES")=1),1,"")</f>
        <v/>
      </c>
    </row>
    <row r="287" spans="1:6" ht="13.5" thickBot="1" x14ac:dyDescent="0.25">
      <c r="A287" s="459"/>
      <c r="B287" s="459"/>
      <c r="C287" s="459"/>
      <c r="D287" s="460"/>
      <c r="E287" s="234" t="str">
        <f>IF(B287="","",VALUE(IFERROR(CHOOSE(MATCH(B287,{0,1,2,3,4,5},0),2.5,3.5,4.5,5.5,6.5,7.5),"")))</f>
        <v/>
      </c>
      <c r="F287" s="395" t="str">
        <f>IF(AND(C287="YES",COUNTIFS(A$7:A287,A287,C$7:C287,"YES")=1),1,"")</f>
        <v/>
      </c>
    </row>
    <row r="288" spans="1:6" ht="13.5" thickBot="1" x14ac:dyDescent="0.25">
      <c r="A288" s="459"/>
      <c r="B288" s="459"/>
      <c r="C288" s="459"/>
      <c r="D288" s="460"/>
      <c r="E288" s="234" t="str">
        <f>IF(B288="","",VALUE(IFERROR(CHOOSE(MATCH(B288,{0,1,2,3,4,5},0),2.5,3.5,4.5,5.5,6.5,7.5),"")))</f>
        <v/>
      </c>
      <c r="F288" s="395" t="str">
        <f>IF(AND(C288="YES",COUNTIFS(A$7:A288,A288,C$7:C288,"YES")=1),1,"")</f>
        <v/>
      </c>
    </row>
    <row r="289" spans="1:6" ht="13.5" thickBot="1" x14ac:dyDescent="0.25">
      <c r="A289" s="459"/>
      <c r="B289" s="459"/>
      <c r="C289" s="459"/>
      <c r="D289" s="460"/>
      <c r="E289" s="234" t="str">
        <f>IF(B289="","",VALUE(IFERROR(CHOOSE(MATCH(B289,{0,1,2,3,4,5},0),2.5,3.5,4.5,5.5,6.5,7.5),"")))</f>
        <v/>
      </c>
      <c r="F289" s="395" t="str">
        <f>IF(AND(C289="YES",COUNTIFS(A$7:A289,A289,C$7:C289,"YES")=1),1,"")</f>
        <v/>
      </c>
    </row>
    <row r="290" spans="1:6" ht="13.5" thickBot="1" x14ac:dyDescent="0.25">
      <c r="A290" s="459"/>
      <c r="B290" s="459"/>
      <c r="C290" s="459"/>
      <c r="D290" s="460"/>
      <c r="E290" s="234" t="str">
        <f>IF(B290="","",VALUE(IFERROR(CHOOSE(MATCH(B290,{0,1,2,3,4,5},0),2.5,3.5,4.5,5.5,6.5,7.5),"")))</f>
        <v/>
      </c>
      <c r="F290" s="395" t="str">
        <f>IF(AND(C290="YES",COUNTIFS(A$7:A290,A290,C$7:C290,"YES")=1),1,"")</f>
        <v/>
      </c>
    </row>
    <row r="291" spans="1:6" ht="13.5" thickBot="1" x14ac:dyDescent="0.25">
      <c r="A291" s="459"/>
      <c r="B291" s="459"/>
      <c r="C291" s="459"/>
      <c r="D291" s="460"/>
      <c r="E291" s="234" t="str">
        <f>IF(B291="","",VALUE(IFERROR(CHOOSE(MATCH(B291,{0,1,2,3,4,5},0),2.5,3.5,4.5,5.5,6.5,7.5),"")))</f>
        <v/>
      </c>
      <c r="F291" s="395" t="str">
        <f>IF(AND(C291="YES",COUNTIFS(A$7:A291,A291,C$7:C291,"YES")=1),1,"")</f>
        <v/>
      </c>
    </row>
    <row r="292" spans="1:6" ht="13.5" thickBot="1" x14ac:dyDescent="0.25">
      <c r="A292" s="459"/>
      <c r="B292" s="459"/>
      <c r="C292" s="459"/>
      <c r="D292" s="460"/>
      <c r="E292" s="234" t="str">
        <f>IF(B292="","",VALUE(IFERROR(CHOOSE(MATCH(B292,{0,1,2,3,4,5},0),2.5,3.5,4.5,5.5,6.5,7.5),"")))</f>
        <v/>
      </c>
      <c r="F292" s="395" t="str">
        <f>IF(AND(C292="YES",COUNTIFS(A$7:A292,A292,C$7:C292,"YES")=1),1,"")</f>
        <v/>
      </c>
    </row>
    <row r="293" spans="1:6" ht="13.5" thickBot="1" x14ac:dyDescent="0.25">
      <c r="A293" s="459"/>
      <c r="B293" s="459"/>
      <c r="C293" s="459"/>
      <c r="D293" s="460"/>
      <c r="E293" s="234" t="str">
        <f>IF(B293="","",VALUE(IFERROR(CHOOSE(MATCH(B293,{0,1,2,3,4,5},0),2.5,3.5,4.5,5.5,6.5,7.5),"")))</f>
        <v/>
      </c>
      <c r="F293" s="395" t="str">
        <f>IF(AND(C293="YES",COUNTIFS(A$7:A293,A293,C$7:C293,"YES")=1),1,"")</f>
        <v/>
      </c>
    </row>
    <row r="294" spans="1:6" ht="13.5" thickBot="1" x14ac:dyDescent="0.25">
      <c r="A294" s="459"/>
      <c r="B294" s="459"/>
      <c r="C294" s="459"/>
      <c r="D294" s="460"/>
      <c r="E294" s="234" t="str">
        <f>IF(B294="","",VALUE(IFERROR(CHOOSE(MATCH(B294,{0,1,2,3,4,5},0),2.5,3.5,4.5,5.5,6.5,7.5),"")))</f>
        <v/>
      </c>
      <c r="F294" s="395" t="str">
        <f>IF(AND(C294="YES",COUNTIFS(A$7:A294,A294,C$7:C294,"YES")=1),1,"")</f>
        <v/>
      </c>
    </row>
    <row r="295" spans="1:6" ht="13.5" thickBot="1" x14ac:dyDescent="0.25">
      <c r="A295" s="459"/>
      <c r="B295" s="459"/>
      <c r="C295" s="459"/>
      <c r="D295" s="460"/>
      <c r="E295" s="234" t="str">
        <f>IF(B295="","",VALUE(IFERROR(CHOOSE(MATCH(B295,{0,1,2,3,4,5},0),2.5,3.5,4.5,5.5,6.5,7.5),"")))</f>
        <v/>
      </c>
      <c r="F295" s="395" t="str">
        <f>IF(AND(C295="YES",COUNTIFS(A$7:A295,A295,C$7:C295,"YES")=1),1,"")</f>
        <v/>
      </c>
    </row>
    <row r="296" spans="1:6" ht="13.5" thickBot="1" x14ac:dyDescent="0.25">
      <c r="A296" s="459"/>
      <c r="B296" s="459"/>
      <c r="C296" s="459"/>
      <c r="D296" s="460"/>
      <c r="E296" s="234" t="str">
        <f>IF(B296="","",VALUE(IFERROR(CHOOSE(MATCH(B296,{0,1,2,3,4,5},0),2.5,3.5,4.5,5.5,6.5,7.5),"")))</f>
        <v/>
      </c>
      <c r="F296" s="395" t="str">
        <f>IF(AND(C296="YES",COUNTIFS(A$7:A296,A296,C$7:C296,"YES")=1),1,"")</f>
        <v/>
      </c>
    </row>
    <row r="297" spans="1:6" ht="13.5" thickBot="1" x14ac:dyDescent="0.25">
      <c r="A297" s="459"/>
      <c r="B297" s="459"/>
      <c r="C297" s="459"/>
      <c r="D297" s="460"/>
      <c r="E297" s="234" t="str">
        <f>IF(B297="","",VALUE(IFERROR(CHOOSE(MATCH(B297,{0,1,2,3,4,5},0),2.5,3.5,4.5,5.5,6.5,7.5),"")))</f>
        <v/>
      </c>
      <c r="F297" s="395" t="str">
        <f>IF(AND(C297="YES",COUNTIFS(A$7:A297,A297,C$7:C297,"YES")=1),1,"")</f>
        <v/>
      </c>
    </row>
    <row r="298" spans="1:6" ht="13.5" thickBot="1" x14ac:dyDescent="0.25">
      <c r="A298" s="459"/>
      <c r="B298" s="459"/>
      <c r="C298" s="459"/>
      <c r="D298" s="460"/>
      <c r="E298" s="234" t="str">
        <f>IF(B298="","",VALUE(IFERROR(CHOOSE(MATCH(B298,{0,1,2,3,4,5},0),2.5,3.5,4.5,5.5,6.5,7.5),"")))</f>
        <v/>
      </c>
      <c r="F298" s="395" t="str">
        <f>IF(AND(C298="YES",COUNTIFS(A$7:A298,A298,C$7:C298,"YES")=1),1,"")</f>
        <v/>
      </c>
    </row>
    <row r="299" spans="1:6" ht="13.5" thickBot="1" x14ac:dyDescent="0.25">
      <c r="A299" s="459"/>
      <c r="B299" s="459"/>
      <c r="C299" s="459"/>
      <c r="D299" s="460"/>
      <c r="E299" s="234" t="str">
        <f>IF(B299="","",VALUE(IFERROR(CHOOSE(MATCH(B299,{0,1,2,3,4,5},0),2.5,3.5,4.5,5.5,6.5,7.5),"")))</f>
        <v/>
      </c>
      <c r="F299" s="395" t="str">
        <f>IF(AND(C299="YES",COUNTIFS(A$7:A299,A299,C$7:C299,"YES")=1),1,"")</f>
        <v/>
      </c>
    </row>
    <row r="300" spans="1:6" ht="13.5" thickBot="1" x14ac:dyDescent="0.25">
      <c r="A300" s="459"/>
      <c r="B300" s="459"/>
      <c r="C300" s="459"/>
      <c r="D300" s="460"/>
      <c r="E300" s="234" t="str">
        <f>IF(B300="","",VALUE(IFERROR(CHOOSE(MATCH(B300,{0,1,2,3,4,5},0),2.5,3.5,4.5,5.5,6.5,7.5),"")))</f>
        <v/>
      </c>
      <c r="F300" s="395" t="str">
        <f>IF(AND(C300="YES",COUNTIFS(A$7:A300,A300,C$7:C300,"YES")=1),1,"")</f>
        <v/>
      </c>
    </row>
    <row r="301" spans="1:6" ht="13.5" thickBot="1" x14ac:dyDescent="0.25">
      <c r="A301" s="459"/>
      <c r="B301" s="459"/>
      <c r="C301" s="459"/>
      <c r="D301" s="460"/>
      <c r="E301" s="234" t="str">
        <f>IF(B301="","",VALUE(IFERROR(CHOOSE(MATCH(B301,{0,1,2,3,4,5},0),2.5,3.5,4.5,5.5,6.5,7.5),"")))</f>
        <v/>
      </c>
      <c r="F301" s="395" t="str">
        <f>IF(AND(C301="YES",COUNTIFS(A$7:A301,A301,C$7:C301,"YES")=1),1,"")</f>
        <v/>
      </c>
    </row>
    <row r="302" spans="1:6" ht="13.5" thickBot="1" x14ac:dyDescent="0.25">
      <c r="A302" s="459"/>
      <c r="B302" s="459"/>
      <c r="C302" s="459"/>
      <c r="D302" s="460"/>
      <c r="E302" s="234" t="str">
        <f>IF(B302="","",VALUE(IFERROR(CHOOSE(MATCH(B302,{0,1,2,3,4,5},0),2.5,3.5,4.5,5.5,6.5,7.5),"")))</f>
        <v/>
      </c>
      <c r="F302" s="395" t="str">
        <f>IF(AND(C302="YES",COUNTIFS(A$7:A302,A302,C$7:C302,"YES")=1),1,"")</f>
        <v/>
      </c>
    </row>
    <row r="303" spans="1:6" ht="13.5" thickBot="1" x14ac:dyDescent="0.25">
      <c r="A303" s="459"/>
      <c r="B303" s="459"/>
      <c r="C303" s="459"/>
      <c r="D303" s="460"/>
      <c r="E303" s="234" t="str">
        <f>IF(B303="","",VALUE(IFERROR(CHOOSE(MATCH(B303,{0,1,2,3,4,5},0),2.5,3.5,4.5,5.5,6.5,7.5),"")))</f>
        <v/>
      </c>
      <c r="F303" s="395" t="str">
        <f>IF(AND(C303="YES",COUNTIFS(A$7:A303,A303,C$7:C303,"YES")=1),1,"")</f>
        <v/>
      </c>
    </row>
    <row r="304" spans="1:6" ht="13.5" thickBot="1" x14ac:dyDescent="0.25">
      <c r="A304" s="459"/>
      <c r="B304" s="459"/>
      <c r="C304" s="459"/>
      <c r="D304" s="460"/>
      <c r="E304" s="234" t="str">
        <f>IF(B304="","",VALUE(IFERROR(CHOOSE(MATCH(B304,{0,1,2,3,4,5},0),2.5,3.5,4.5,5.5,6.5,7.5),"")))</f>
        <v/>
      </c>
      <c r="F304" s="395" t="str">
        <f>IF(AND(C304="YES",COUNTIFS(A$7:A304,A304,C$7:C304,"YES")=1),1,"")</f>
        <v/>
      </c>
    </row>
    <row r="305" spans="1:6" ht="13.5" thickBot="1" x14ac:dyDescent="0.25">
      <c r="A305" s="459"/>
      <c r="B305" s="459"/>
      <c r="C305" s="459"/>
      <c r="D305" s="460"/>
      <c r="E305" s="234" t="str">
        <f>IF(B305="","",VALUE(IFERROR(CHOOSE(MATCH(B305,{0,1,2,3,4,5},0),2.5,3.5,4.5,5.5,6.5,7.5),"")))</f>
        <v/>
      </c>
      <c r="F305" s="395" t="str">
        <f>IF(AND(C305="YES",COUNTIFS(A$7:A305,A305,C$7:C305,"YES")=1),1,"")</f>
        <v/>
      </c>
    </row>
    <row r="306" spans="1:6" ht="13.5" thickBot="1" x14ac:dyDescent="0.25">
      <c r="A306" s="459"/>
      <c r="B306" s="459"/>
      <c r="C306" s="459"/>
      <c r="D306" s="460"/>
      <c r="E306" s="234" t="str">
        <f>IF(B306="","",VALUE(IFERROR(CHOOSE(MATCH(B306,{0,1,2,3,4,5},0),2.5,3.5,4.5,5.5,6.5,7.5),"")))</f>
        <v/>
      </c>
      <c r="F306" s="395" t="str">
        <f>IF(AND(C306="YES",COUNTIFS(A$7:A306,A306,C$7:C306,"YES")=1),1,"")</f>
        <v/>
      </c>
    </row>
    <row r="307" spans="1:6" ht="13.5" thickBot="1" x14ac:dyDescent="0.25">
      <c r="A307" s="459"/>
      <c r="B307" s="459"/>
      <c r="C307" s="459"/>
      <c r="D307" s="460"/>
      <c r="E307" s="234" t="str">
        <f>IF(B307="","",VALUE(IFERROR(CHOOSE(MATCH(B307,{0,1,2,3,4,5},0),2.5,3.5,4.5,5.5,6.5,7.5),"")))</f>
        <v/>
      </c>
      <c r="F307" s="395" t="str">
        <f>IF(AND(C307="YES",COUNTIFS(A$7:A307,A307,C$7:C307,"YES")=1),1,"")</f>
        <v/>
      </c>
    </row>
    <row r="308" spans="1:6" ht="13.5" thickBot="1" x14ac:dyDescent="0.25">
      <c r="A308" s="459"/>
      <c r="B308" s="459"/>
      <c r="C308" s="459"/>
      <c r="D308" s="460"/>
      <c r="E308" s="234" t="str">
        <f>IF(B308="","",VALUE(IFERROR(CHOOSE(MATCH(B308,{0,1,2,3,4,5},0),2.5,3.5,4.5,5.5,6.5,7.5),"")))</f>
        <v/>
      </c>
      <c r="F308" s="395" t="str">
        <f>IF(AND(C308="YES",COUNTIFS(A$7:A308,A308,C$7:C308,"YES")=1),1,"")</f>
        <v/>
      </c>
    </row>
    <row r="309" spans="1:6" ht="13.5" thickBot="1" x14ac:dyDescent="0.25">
      <c r="A309" s="459"/>
      <c r="B309" s="459"/>
      <c r="C309" s="459"/>
      <c r="D309" s="460"/>
      <c r="E309" s="234" t="str">
        <f>IF(B309="","",VALUE(IFERROR(CHOOSE(MATCH(B309,{0,1,2,3,4,5},0),2.5,3.5,4.5,5.5,6.5,7.5),"")))</f>
        <v/>
      </c>
      <c r="F309" s="395" t="str">
        <f>IF(AND(C309="YES",COUNTIFS(A$7:A309,A309,C$7:C309,"YES")=1),1,"")</f>
        <v/>
      </c>
    </row>
    <row r="310" spans="1:6" ht="13.5" thickBot="1" x14ac:dyDescent="0.25">
      <c r="A310" s="459"/>
      <c r="B310" s="459"/>
      <c r="C310" s="459"/>
      <c r="D310" s="460"/>
      <c r="E310" s="234" t="str">
        <f>IF(B310="","",VALUE(IFERROR(CHOOSE(MATCH(B310,{0,1,2,3,4,5},0),2.5,3.5,4.5,5.5,6.5,7.5),"")))</f>
        <v/>
      </c>
      <c r="F310" s="395" t="str">
        <f>IF(AND(C310="YES",COUNTIFS(A$7:A310,A310,C$7:C310,"YES")=1),1,"")</f>
        <v/>
      </c>
    </row>
    <row r="311" spans="1:6" ht="13.5" thickBot="1" x14ac:dyDescent="0.25">
      <c r="A311" s="459"/>
      <c r="B311" s="459"/>
      <c r="C311" s="459"/>
      <c r="D311" s="460"/>
      <c r="E311" s="234" t="str">
        <f>IF(B311="","",VALUE(IFERROR(CHOOSE(MATCH(B311,{0,1,2,3,4,5},0),2.5,3.5,4.5,5.5,6.5,7.5),"")))</f>
        <v/>
      </c>
      <c r="F311" s="395" t="str">
        <f>IF(AND(C311="YES",COUNTIFS(A$7:A311,A311,C$7:C311,"YES")=1),1,"")</f>
        <v/>
      </c>
    </row>
    <row r="312" spans="1:6" ht="13.5" thickBot="1" x14ac:dyDescent="0.25">
      <c r="A312" s="459"/>
      <c r="B312" s="459"/>
      <c r="C312" s="459"/>
      <c r="D312" s="460"/>
      <c r="E312" s="234" t="str">
        <f>IF(B312="","",VALUE(IFERROR(CHOOSE(MATCH(B312,{0,1,2,3,4,5},0),2.5,3.5,4.5,5.5,6.5,7.5),"")))</f>
        <v/>
      </c>
      <c r="F312" s="395" t="str">
        <f>IF(AND(C312="YES",COUNTIFS(A$7:A312,A312,C$7:C312,"YES")=1),1,"")</f>
        <v/>
      </c>
    </row>
    <row r="313" spans="1:6" ht="13.5" thickBot="1" x14ac:dyDescent="0.25">
      <c r="A313" s="459"/>
      <c r="B313" s="459"/>
      <c r="C313" s="459"/>
      <c r="D313" s="460"/>
      <c r="E313" s="234" t="str">
        <f>IF(B313="","",VALUE(IFERROR(CHOOSE(MATCH(B313,{0,1,2,3,4,5},0),2.5,3.5,4.5,5.5,6.5,7.5),"")))</f>
        <v/>
      </c>
      <c r="F313" s="395" t="str">
        <f>IF(AND(C313="YES",COUNTIFS(A$7:A313,A313,C$7:C313,"YES")=1),1,"")</f>
        <v/>
      </c>
    </row>
    <row r="314" spans="1:6" ht="13.5" thickBot="1" x14ac:dyDescent="0.25">
      <c r="A314" s="459"/>
      <c r="B314" s="459"/>
      <c r="C314" s="459"/>
      <c r="D314" s="460"/>
      <c r="E314" s="234" t="str">
        <f>IF(B314="","",VALUE(IFERROR(CHOOSE(MATCH(B314,{0,1,2,3,4,5},0),2.5,3.5,4.5,5.5,6.5,7.5),"")))</f>
        <v/>
      </c>
      <c r="F314" s="395" t="str">
        <f>IF(AND(C314="YES",COUNTIFS(A$7:A314,A314,C$7:C314,"YES")=1),1,"")</f>
        <v/>
      </c>
    </row>
    <row r="315" spans="1:6" ht="13.5" thickBot="1" x14ac:dyDescent="0.25">
      <c r="A315" s="459"/>
      <c r="B315" s="459"/>
      <c r="C315" s="459"/>
      <c r="D315" s="460"/>
      <c r="E315" s="234" t="str">
        <f>IF(B315="","",VALUE(IFERROR(CHOOSE(MATCH(B315,{0,1,2,3,4,5},0),2.5,3.5,4.5,5.5,6.5,7.5),"")))</f>
        <v/>
      </c>
      <c r="F315" s="395" t="str">
        <f>IF(AND(C315="YES",COUNTIFS(A$7:A315,A315,C$7:C315,"YES")=1),1,"")</f>
        <v/>
      </c>
    </row>
    <row r="316" spans="1:6" ht="13.5" thickBot="1" x14ac:dyDescent="0.25">
      <c r="A316" s="459"/>
      <c r="B316" s="459"/>
      <c r="C316" s="459"/>
      <c r="D316" s="460"/>
      <c r="E316" s="234" t="str">
        <f>IF(B316="","",VALUE(IFERROR(CHOOSE(MATCH(B316,{0,1,2,3,4,5},0),2.5,3.5,4.5,5.5,6.5,7.5),"")))</f>
        <v/>
      </c>
      <c r="F316" s="395" t="str">
        <f>IF(AND(C316="YES",COUNTIFS(A$7:A316,A316,C$7:C316,"YES")=1),1,"")</f>
        <v/>
      </c>
    </row>
    <row r="317" spans="1:6" ht="13.5" thickBot="1" x14ac:dyDescent="0.25">
      <c r="A317" s="459"/>
      <c r="B317" s="459"/>
      <c r="C317" s="459"/>
      <c r="D317" s="460"/>
      <c r="E317" s="234" t="str">
        <f>IF(B317="","",VALUE(IFERROR(CHOOSE(MATCH(B317,{0,1,2,3,4,5},0),2.5,3.5,4.5,5.5,6.5,7.5),"")))</f>
        <v/>
      </c>
      <c r="F317" s="395" t="str">
        <f>IF(AND(C317="YES",COUNTIFS(A$7:A317,A317,C$7:C317,"YES")=1),1,"")</f>
        <v/>
      </c>
    </row>
    <row r="318" spans="1:6" ht="13.5" thickBot="1" x14ac:dyDescent="0.25">
      <c r="A318" s="459"/>
      <c r="B318" s="459"/>
      <c r="C318" s="459"/>
      <c r="D318" s="460"/>
      <c r="E318" s="234" t="str">
        <f>IF(B318="","",VALUE(IFERROR(CHOOSE(MATCH(B318,{0,1,2,3,4,5},0),2.5,3.5,4.5,5.5,6.5,7.5),"")))</f>
        <v/>
      </c>
      <c r="F318" s="395" t="str">
        <f>IF(AND(C318="YES",COUNTIFS(A$7:A318,A318,C$7:C318,"YES")=1),1,"")</f>
        <v/>
      </c>
    </row>
    <row r="319" spans="1:6" ht="13.5" thickBot="1" x14ac:dyDescent="0.25">
      <c r="A319" s="459"/>
      <c r="B319" s="459"/>
      <c r="C319" s="459"/>
      <c r="D319" s="460"/>
      <c r="E319" s="234" t="str">
        <f>IF(B319="","",VALUE(IFERROR(CHOOSE(MATCH(B319,{0,1,2,3,4,5},0),2.5,3.5,4.5,5.5,6.5,7.5),"")))</f>
        <v/>
      </c>
      <c r="F319" s="395" t="str">
        <f>IF(AND(C319="YES",COUNTIFS(A$7:A319,A319,C$7:C319,"YES")=1),1,"")</f>
        <v/>
      </c>
    </row>
    <row r="320" spans="1:6" ht="13.5" thickBot="1" x14ac:dyDescent="0.25">
      <c r="A320" s="459"/>
      <c r="B320" s="459"/>
      <c r="C320" s="459"/>
      <c r="D320" s="460"/>
      <c r="E320" s="234" t="str">
        <f>IF(B320="","",VALUE(IFERROR(CHOOSE(MATCH(B320,{0,1,2,3,4,5},0),2.5,3.5,4.5,5.5,6.5,7.5),"")))</f>
        <v/>
      </c>
      <c r="F320" s="395" t="str">
        <f>IF(AND(C320="YES",COUNTIFS(A$7:A320,A320,C$7:C320,"YES")=1),1,"")</f>
        <v/>
      </c>
    </row>
    <row r="321" spans="1:6" ht="13.5" thickBot="1" x14ac:dyDescent="0.25">
      <c r="A321" s="459"/>
      <c r="B321" s="459"/>
      <c r="C321" s="459"/>
      <c r="D321" s="460"/>
      <c r="E321" s="234" t="str">
        <f>IF(B321="","",VALUE(IFERROR(CHOOSE(MATCH(B321,{0,1,2,3,4,5},0),2.5,3.5,4.5,5.5,6.5,7.5),"")))</f>
        <v/>
      </c>
      <c r="F321" s="395" t="str">
        <f>IF(AND(C321="YES",COUNTIFS(A$7:A321,A321,C$7:C321,"YES")=1),1,"")</f>
        <v/>
      </c>
    </row>
    <row r="322" spans="1:6" ht="13.5" thickBot="1" x14ac:dyDescent="0.25">
      <c r="A322" s="459"/>
      <c r="B322" s="459"/>
      <c r="C322" s="459"/>
      <c r="D322" s="460"/>
      <c r="E322" s="234" t="str">
        <f>IF(B322="","",VALUE(IFERROR(CHOOSE(MATCH(B322,{0,1,2,3,4,5},0),2.5,3.5,4.5,5.5,6.5,7.5),"")))</f>
        <v/>
      </c>
      <c r="F322" s="395" t="str">
        <f>IF(AND(C322="YES",COUNTIFS(A$7:A322,A322,C$7:C322,"YES")=1),1,"")</f>
        <v/>
      </c>
    </row>
    <row r="323" spans="1:6" ht="13.5" thickBot="1" x14ac:dyDescent="0.25">
      <c r="A323" s="459"/>
      <c r="B323" s="459"/>
      <c r="C323" s="459"/>
      <c r="D323" s="460"/>
      <c r="E323" s="234" t="str">
        <f>IF(B323="","",VALUE(IFERROR(CHOOSE(MATCH(B323,{0,1,2,3,4,5},0),2.5,3.5,4.5,5.5,6.5,7.5),"")))</f>
        <v/>
      </c>
      <c r="F323" s="395" t="str">
        <f>IF(AND(C323="YES",COUNTIFS(A$7:A323,A323,C$7:C323,"YES")=1),1,"")</f>
        <v/>
      </c>
    </row>
    <row r="324" spans="1:6" ht="13.5" thickBot="1" x14ac:dyDescent="0.25">
      <c r="A324" s="459"/>
      <c r="B324" s="459"/>
      <c r="C324" s="459"/>
      <c r="D324" s="460"/>
      <c r="E324" s="234" t="str">
        <f>IF(B324="","",VALUE(IFERROR(CHOOSE(MATCH(B324,{0,1,2,3,4,5},0),2.5,3.5,4.5,5.5,6.5,7.5),"")))</f>
        <v/>
      </c>
      <c r="F324" s="395" t="str">
        <f>IF(AND(C324="YES",COUNTIFS(A$7:A324,A324,C$7:C324,"YES")=1),1,"")</f>
        <v/>
      </c>
    </row>
    <row r="325" spans="1:6" ht="13.5" thickBot="1" x14ac:dyDescent="0.25">
      <c r="A325" s="459"/>
      <c r="B325" s="459"/>
      <c r="C325" s="459"/>
      <c r="D325" s="460"/>
      <c r="E325" s="234" t="str">
        <f>IF(B325="","",VALUE(IFERROR(CHOOSE(MATCH(B325,{0,1,2,3,4,5},0),2.5,3.5,4.5,5.5,6.5,7.5),"")))</f>
        <v/>
      </c>
      <c r="F325" s="395" t="str">
        <f>IF(AND(C325="YES",COUNTIFS(A$7:A325,A325,C$7:C325,"YES")=1),1,"")</f>
        <v/>
      </c>
    </row>
    <row r="326" spans="1:6" ht="13.5" thickBot="1" x14ac:dyDescent="0.25">
      <c r="A326" s="459"/>
      <c r="B326" s="459"/>
      <c r="C326" s="459"/>
      <c r="D326" s="460"/>
      <c r="E326" s="234" t="str">
        <f>IF(B326="","",VALUE(IFERROR(CHOOSE(MATCH(B326,{0,1,2,3,4,5},0),2.5,3.5,4.5,5.5,6.5,7.5),"")))</f>
        <v/>
      </c>
      <c r="F326" s="395" t="str">
        <f>IF(AND(C326="YES",COUNTIFS(A$7:A326,A326,C$7:C326,"YES")=1),1,"")</f>
        <v/>
      </c>
    </row>
    <row r="327" spans="1:6" ht="13.5" thickBot="1" x14ac:dyDescent="0.25">
      <c r="A327" s="459"/>
      <c r="B327" s="459"/>
      <c r="C327" s="459"/>
      <c r="D327" s="460"/>
      <c r="E327" s="234" t="str">
        <f>IF(B327="","",VALUE(IFERROR(CHOOSE(MATCH(B327,{0,1,2,3,4,5},0),2.5,3.5,4.5,5.5,6.5,7.5),"")))</f>
        <v/>
      </c>
      <c r="F327" s="395" t="str">
        <f>IF(AND(C327="YES",COUNTIFS(A$7:A327,A327,C$7:C327,"YES")=1),1,"")</f>
        <v/>
      </c>
    </row>
    <row r="328" spans="1:6" ht="13.5" thickBot="1" x14ac:dyDescent="0.25">
      <c r="A328" s="459"/>
      <c r="B328" s="459"/>
      <c r="C328" s="459"/>
      <c r="D328" s="460"/>
      <c r="E328" s="234" t="str">
        <f>IF(B328="","",VALUE(IFERROR(CHOOSE(MATCH(B328,{0,1,2,3,4,5},0),2.5,3.5,4.5,5.5,6.5,7.5),"")))</f>
        <v/>
      </c>
      <c r="F328" s="395" t="str">
        <f>IF(AND(C328="YES",COUNTIFS(A$7:A328,A328,C$7:C328,"YES")=1),1,"")</f>
        <v/>
      </c>
    </row>
    <row r="329" spans="1:6" ht="13.5" thickBot="1" x14ac:dyDescent="0.25">
      <c r="A329" s="459"/>
      <c r="B329" s="459"/>
      <c r="C329" s="459"/>
      <c r="D329" s="460"/>
      <c r="E329" s="234" t="str">
        <f>IF(B329="","",VALUE(IFERROR(CHOOSE(MATCH(B329,{0,1,2,3,4,5},0),2.5,3.5,4.5,5.5,6.5,7.5),"")))</f>
        <v/>
      </c>
      <c r="F329" s="395" t="str">
        <f>IF(AND(C329="YES",COUNTIFS(A$7:A329,A329,C$7:C329,"YES")=1),1,"")</f>
        <v/>
      </c>
    </row>
    <row r="330" spans="1:6" ht="13.5" thickBot="1" x14ac:dyDescent="0.25">
      <c r="A330" s="459"/>
      <c r="B330" s="459"/>
      <c r="C330" s="459"/>
      <c r="D330" s="460"/>
      <c r="E330" s="234" t="str">
        <f>IF(B330="","",VALUE(IFERROR(CHOOSE(MATCH(B330,{0,1,2,3,4,5},0),2.5,3.5,4.5,5.5,6.5,7.5),"")))</f>
        <v/>
      </c>
      <c r="F330" s="395" t="str">
        <f>IF(AND(C330="YES",COUNTIFS(A$7:A330,A330,C$7:C330,"YES")=1),1,"")</f>
        <v/>
      </c>
    </row>
    <row r="331" spans="1:6" ht="13.5" thickBot="1" x14ac:dyDescent="0.25">
      <c r="A331" s="459"/>
      <c r="B331" s="459"/>
      <c r="C331" s="459"/>
      <c r="D331" s="460"/>
      <c r="E331" s="234" t="str">
        <f>IF(B331="","",VALUE(IFERROR(CHOOSE(MATCH(B331,{0,1,2,3,4,5},0),2.5,3.5,4.5,5.5,6.5,7.5),"")))</f>
        <v/>
      </c>
      <c r="F331" s="395" t="str">
        <f>IF(AND(C331="YES",COUNTIFS(A$7:A331,A331,C$7:C331,"YES")=1),1,"")</f>
        <v/>
      </c>
    </row>
    <row r="332" spans="1:6" ht="13.5" thickBot="1" x14ac:dyDescent="0.25">
      <c r="A332" s="459"/>
      <c r="B332" s="459"/>
      <c r="C332" s="459"/>
      <c r="D332" s="460"/>
      <c r="E332" s="234" t="str">
        <f>IF(B332="","",VALUE(IFERROR(CHOOSE(MATCH(B332,{0,1,2,3,4,5},0),2.5,3.5,4.5,5.5,6.5,7.5),"")))</f>
        <v/>
      </c>
      <c r="F332" s="395" t="str">
        <f>IF(AND(C332="YES",COUNTIFS(A$7:A332,A332,C$7:C332,"YES")=1),1,"")</f>
        <v/>
      </c>
    </row>
    <row r="333" spans="1:6" ht="13.5" thickBot="1" x14ac:dyDescent="0.25">
      <c r="A333" s="459"/>
      <c r="B333" s="459"/>
      <c r="C333" s="459"/>
      <c r="D333" s="460"/>
      <c r="E333" s="234" t="str">
        <f>IF(B333="","",VALUE(IFERROR(CHOOSE(MATCH(B333,{0,1,2,3,4,5},0),2.5,3.5,4.5,5.5,6.5,7.5),"")))</f>
        <v/>
      </c>
      <c r="F333" s="395" t="str">
        <f>IF(AND(C333="YES",COUNTIFS(A$7:A333,A333,C$7:C333,"YES")=1),1,"")</f>
        <v/>
      </c>
    </row>
    <row r="334" spans="1:6" ht="13.5" thickBot="1" x14ac:dyDescent="0.25">
      <c r="A334" s="459"/>
      <c r="B334" s="459"/>
      <c r="C334" s="459"/>
      <c r="D334" s="460"/>
      <c r="E334" s="234" t="str">
        <f>IF(B334="","",VALUE(IFERROR(CHOOSE(MATCH(B334,{0,1,2,3,4,5},0),2.5,3.5,4.5,5.5,6.5,7.5),"")))</f>
        <v/>
      </c>
      <c r="F334" s="395" t="str">
        <f>IF(AND(C334="YES",COUNTIFS(A$7:A334,A334,C$7:C334,"YES")=1),1,"")</f>
        <v/>
      </c>
    </row>
    <row r="335" spans="1:6" ht="13.5" thickBot="1" x14ac:dyDescent="0.25">
      <c r="A335" s="459"/>
      <c r="B335" s="459"/>
      <c r="C335" s="459"/>
      <c r="D335" s="460"/>
      <c r="E335" s="234" t="str">
        <f>IF(B335="","",VALUE(IFERROR(CHOOSE(MATCH(B335,{0,1,2,3,4,5},0),2.5,3.5,4.5,5.5,6.5,7.5),"")))</f>
        <v/>
      </c>
      <c r="F335" s="395" t="str">
        <f>IF(AND(C335="YES",COUNTIFS(A$7:A335,A335,C$7:C335,"YES")=1),1,"")</f>
        <v/>
      </c>
    </row>
    <row r="336" spans="1:6" ht="13.5" thickBot="1" x14ac:dyDescent="0.25">
      <c r="A336" s="459"/>
      <c r="B336" s="459"/>
      <c r="C336" s="459"/>
      <c r="D336" s="460"/>
      <c r="E336" s="234" t="str">
        <f>IF(B336="","",VALUE(IFERROR(CHOOSE(MATCH(B336,{0,1,2,3,4,5},0),2.5,3.5,4.5,5.5,6.5,7.5),"")))</f>
        <v/>
      </c>
      <c r="F336" s="395" t="str">
        <f>IF(AND(C336="YES",COUNTIFS(A$7:A336,A336,C$7:C336,"YES")=1),1,"")</f>
        <v/>
      </c>
    </row>
    <row r="337" spans="1:6" ht="13.5" thickBot="1" x14ac:dyDescent="0.25">
      <c r="A337" s="459"/>
      <c r="B337" s="459"/>
      <c r="C337" s="459"/>
      <c r="D337" s="460"/>
      <c r="E337" s="234" t="str">
        <f>IF(B337="","",VALUE(IFERROR(CHOOSE(MATCH(B337,{0,1,2,3,4,5},0),2.5,3.5,4.5,5.5,6.5,7.5),"")))</f>
        <v/>
      </c>
      <c r="F337" s="395" t="str">
        <f>IF(AND(C337="YES",COUNTIFS(A$7:A337,A337,C$7:C337,"YES")=1),1,"")</f>
        <v/>
      </c>
    </row>
    <row r="338" spans="1:6" ht="13.5" thickBot="1" x14ac:dyDescent="0.25">
      <c r="A338" s="459"/>
      <c r="B338" s="459"/>
      <c r="C338" s="459"/>
      <c r="D338" s="460"/>
      <c r="E338" s="234" t="str">
        <f>IF(B338="","",VALUE(IFERROR(CHOOSE(MATCH(B338,{0,1,2,3,4,5},0),2.5,3.5,4.5,5.5,6.5,7.5),"")))</f>
        <v/>
      </c>
      <c r="F338" s="395" t="str">
        <f>IF(AND(C338="YES",COUNTIFS(A$7:A338,A338,C$7:C338,"YES")=1),1,"")</f>
        <v/>
      </c>
    </row>
    <row r="339" spans="1:6" ht="13.5" thickBot="1" x14ac:dyDescent="0.25">
      <c r="A339" s="459"/>
      <c r="B339" s="459"/>
      <c r="C339" s="459"/>
      <c r="D339" s="460"/>
      <c r="E339" s="234" t="str">
        <f>IF(B339="","",VALUE(IFERROR(CHOOSE(MATCH(B339,{0,1,2,3,4,5},0),2.5,3.5,4.5,5.5,6.5,7.5),"")))</f>
        <v/>
      </c>
      <c r="F339" s="395" t="str">
        <f>IF(AND(C339="YES",COUNTIFS(A$7:A339,A339,C$7:C339,"YES")=1),1,"")</f>
        <v/>
      </c>
    </row>
    <row r="340" spans="1:6" ht="13.5" thickBot="1" x14ac:dyDescent="0.25">
      <c r="A340" s="459"/>
      <c r="B340" s="459"/>
      <c r="C340" s="459"/>
      <c r="D340" s="460"/>
      <c r="E340" s="234" t="str">
        <f>IF(B340="","",VALUE(IFERROR(CHOOSE(MATCH(B340,{0,1,2,3,4,5},0),2.5,3.5,4.5,5.5,6.5,7.5),"")))</f>
        <v/>
      </c>
      <c r="F340" s="395" t="str">
        <f>IF(AND(C340="YES",COUNTIFS(A$7:A340,A340,C$7:C340,"YES")=1),1,"")</f>
        <v/>
      </c>
    </row>
    <row r="341" spans="1:6" ht="13.5" thickBot="1" x14ac:dyDescent="0.25">
      <c r="A341" s="459"/>
      <c r="B341" s="459"/>
      <c r="C341" s="459"/>
      <c r="D341" s="460"/>
      <c r="E341" s="234" t="str">
        <f>IF(B341="","",VALUE(IFERROR(CHOOSE(MATCH(B341,{0,1,2,3,4,5},0),2.5,3.5,4.5,5.5,6.5,7.5),"")))</f>
        <v/>
      </c>
      <c r="F341" s="395" t="str">
        <f>IF(AND(C341="YES",COUNTIFS(A$7:A341,A341,C$7:C341,"YES")=1),1,"")</f>
        <v/>
      </c>
    </row>
    <row r="342" spans="1:6" ht="13.5" thickBot="1" x14ac:dyDescent="0.25">
      <c r="A342" s="459"/>
      <c r="B342" s="459"/>
      <c r="C342" s="459"/>
      <c r="D342" s="460"/>
      <c r="E342" s="234" t="str">
        <f>IF(B342="","",VALUE(IFERROR(CHOOSE(MATCH(B342,{0,1,2,3,4,5},0),2.5,3.5,4.5,5.5,6.5,7.5),"")))</f>
        <v/>
      </c>
      <c r="F342" s="395" t="str">
        <f>IF(AND(C342="YES",COUNTIFS(A$7:A342,A342,C$7:C342,"YES")=1),1,"")</f>
        <v/>
      </c>
    </row>
    <row r="343" spans="1:6" ht="13.5" thickBot="1" x14ac:dyDescent="0.25">
      <c r="A343" s="459"/>
      <c r="B343" s="459"/>
      <c r="C343" s="459"/>
      <c r="D343" s="460"/>
      <c r="E343" s="234" t="str">
        <f>IF(B343="","",VALUE(IFERROR(CHOOSE(MATCH(B343,{0,1,2,3,4,5},0),2.5,3.5,4.5,5.5,6.5,7.5),"")))</f>
        <v/>
      </c>
      <c r="F343" s="395" t="str">
        <f>IF(AND(C343="YES",COUNTIFS(A$7:A343,A343,C$7:C343,"YES")=1),1,"")</f>
        <v/>
      </c>
    </row>
    <row r="344" spans="1:6" ht="13.5" thickBot="1" x14ac:dyDescent="0.25">
      <c r="A344" s="459"/>
      <c r="B344" s="459"/>
      <c r="C344" s="459"/>
      <c r="D344" s="460"/>
      <c r="E344" s="234" t="str">
        <f>IF(B344="","",VALUE(IFERROR(CHOOSE(MATCH(B344,{0,1,2,3,4,5},0),2.5,3.5,4.5,5.5,6.5,7.5),"")))</f>
        <v/>
      </c>
      <c r="F344" s="395" t="str">
        <f>IF(AND(C344="YES",COUNTIFS(A$7:A344,A344,C$7:C344,"YES")=1),1,"")</f>
        <v/>
      </c>
    </row>
    <row r="345" spans="1:6" ht="13.5" thickBot="1" x14ac:dyDescent="0.25">
      <c r="A345" s="459"/>
      <c r="B345" s="459"/>
      <c r="C345" s="459"/>
      <c r="D345" s="460"/>
      <c r="E345" s="234" t="str">
        <f>IF(B345="","",VALUE(IFERROR(CHOOSE(MATCH(B345,{0,1,2,3,4,5},0),2.5,3.5,4.5,5.5,6.5,7.5),"")))</f>
        <v/>
      </c>
      <c r="F345" s="395" t="str">
        <f>IF(AND(C345="YES",COUNTIFS(A$7:A345,A345,C$7:C345,"YES")=1),1,"")</f>
        <v/>
      </c>
    </row>
    <row r="346" spans="1:6" ht="13.5" thickBot="1" x14ac:dyDescent="0.25">
      <c r="A346" s="459"/>
      <c r="B346" s="459"/>
      <c r="C346" s="459"/>
      <c r="D346" s="460"/>
      <c r="E346" s="234" t="str">
        <f>IF(B346="","",VALUE(IFERROR(CHOOSE(MATCH(B346,{0,1,2,3,4,5},0),2.5,3.5,4.5,5.5,6.5,7.5),"")))</f>
        <v/>
      </c>
      <c r="F346" s="395" t="str">
        <f>IF(AND(C346="YES",COUNTIFS(A$7:A346,A346,C$7:C346,"YES")=1),1,"")</f>
        <v/>
      </c>
    </row>
    <row r="347" spans="1:6" ht="13.5" thickBot="1" x14ac:dyDescent="0.25">
      <c r="A347" s="459"/>
      <c r="B347" s="459"/>
      <c r="C347" s="459"/>
      <c r="D347" s="460"/>
      <c r="E347" s="234" t="str">
        <f>IF(B347="","",VALUE(IFERROR(CHOOSE(MATCH(B347,{0,1,2,3,4,5},0),2.5,3.5,4.5,5.5,6.5,7.5),"")))</f>
        <v/>
      </c>
      <c r="F347" s="395" t="str">
        <f>IF(AND(C347="YES",COUNTIFS(A$7:A347,A347,C$7:C347,"YES")=1),1,"")</f>
        <v/>
      </c>
    </row>
    <row r="348" spans="1:6" ht="13.5" thickBot="1" x14ac:dyDescent="0.25">
      <c r="A348" s="459"/>
      <c r="B348" s="459"/>
      <c r="C348" s="459"/>
      <c r="D348" s="460"/>
      <c r="E348" s="234" t="str">
        <f>IF(B348="","",VALUE(IFERROR(CHOOSE(MATCH(B348,{0,1,2,3,4,5},0),2.5,3.5,4.5,5.5,6.5,7.5),"")))</f>
        <v/>
      </c>
      <c r="F348" s="395" t="str">
        <f>IF(AND(C348="YES",COUNTIFS(A$7:A348,A348,C$7:C348,"YES")=1),1,"")</f>
        <v/>
      </c>
    </row>
    <row r="349" spans="1:6" ht="13.5" thickBot="1" x14ac:dyDescent="0.25">
      <c r="A349" s="459"/>
      <c r="B349" s="459"/>
      <c r="C349" s="459"/>
      <c r="D349" s="460"/>
      <c r="E349" s="234" t="str">
        <f>IF(B349="","",VALUE(IFERROR(CHOOSE(MATCH(B349,{0,1,2,3,4,5},0),2.5,3.5,4.5,5.5,6.5,7.5),"")))</f>
        <v/>
      </c>
      <c r="F349" s="395" t="str">
        <f>IF(AND(C349="YES",COUNTIFS(A$7:A349,A349,C$7:C349,"YES")=1),1,"")</f>
        <v/>
      </c>
    </row>
    <row r="350" spans="1:6" ht="13.5" thickBot="1" x14ac:dyDescent="0.25">
      <c r="A350" s="459"/>
      <c r="B350" s="459"/>
      <c r="C350" s="459"/>
      <c r="D350" s="460"/>
      <c r="E350" s="234" t="str">
        <f>IF(B350="","",VALUE(IFERROR(CHOOSE(MATCH(B350,{0,1,2,3,4,5},0),2.5,3.5,4.5,5.5,6.5,7.5),"")))</f>
        <v/>
      </c>
      <c r="F350" s="395" t="str">
        <f>IF(AND(C350="YES",COUNTIFS(A$7:A350,A350,C$7:C350,"YES")=1),1,"")</f>
        <v/>
      </c>
    </row>
    <row r="351" spans="1:6" ht="13.5" thickBot="1" x14ac:dyDescent="0.25">
      <c r="A351" s="459"/>
      <c r="B351" s="459"/>
      <c r="C351" s="459"/>
      <c r="D351" s="460"/>
      <c r="E351" s="234" t="str">
        <f>IF(B351="","",VALUE(IFERROR(CHOOSE(MATCH(B351,{0,1,2,3,4,5},0),2.5,3.5,4.5,5.5,6.5,7.5),"")))</f>
        <v/>
      </c>
      <c r="F351" s="395" t="str">
        <f>IF(AND(C351="YES",COUNTIFS(A$7:A351,A351,C$7:C351,"YES")=1),1,"")</f>
        <v/>
      </c>
    </row>
    <row r="352" spans="1:6" ht="13.5" thickBot="1" x14ac:dyDescent="0.25">
      <c r="A352" s="459"/>
      <c r="B352" s="459"/>
      <c r="C352" s="459"/>
      <c r="D352" s="460"/>
      <c r="E352" s="234" t="str">
        <f>IF(B352="","",VALUE(IFERROR(CHOOSE(MATCH(B352,{0,1,2,3,4,5},0),2.5,3.5,4.5,5.5,6.5,7.5),"")))</f>
        <v/>
      </c>
      <c r="F352" s="395" t="str">
        <f>IF(AND(C352="YES",COUNTIFS(A$7:A352,A352,C$7:C352,"YES")=1),1,"")</f>
        <v/>
      </c>
    </row>
    <row r="353" spans="1:6" ht="13.5" thickBot="1" x14ac:dyDescent="0.25">
      <c r="A353" s="459"/>
      <c r="B353" s="459"/>
      <c r="C353" s="459"/>
      <c r="D353" s="460"/>
      <c r="E353" s="234" t="str">
        <f>IF(B353="","",VALUE(IFERROR(CHOOSE(MATCH(B353,{0,1,2,3,4,5},0),2.5,3.5,4.5,5.5,6.5,7.5),"")))</f>
        <v/>
      </c>
      <c r="F353" s="395" t="str">
        <f>IF(AND(C353="YES",COUNTIFS(A$7:A353,A353,C$7:C353,"YES")=1),1,"")</f>
        <v/>
      </c>
    </row>
    <row r="354" spans="1:6" ht="13.5" thickBot="1" x14ac:dyDescent="0.25">
      <c r="A354" s="459"/>
      <c r="B354" s="459"/>
      <c r="C354" s="459"/>
      <c r="D354" s="460"/>
      <c r="E354" s="234" t="str">
        <f>IF(B354="","",VALUE(IFERROR(CHOOSE(MATCH(B354,{0,1,2,3,4,5},0),2.5,3.5,4.5,5.5,6.5,7.5),"")))</f>
        <v/>
      </c>
      <c r="F354" s="395" t="str">
        <f>IF(AND(C354="YES",COUNTIFS(A$7:A354,A354,C$7:C354,"YES")=1),1,"")</f>
        <v/>
      </c>
    </row>
    <row r="355" spans="1:6" ht="13.5" thickBot="1" x14ac:dyDescent="0.25">
      <c r="A355" s="459"/>
      <c r="B355" s="459"/>
      <c r="C355" s="459"/>
      <c r="D355" s="460"/>
      <c r="E355" s="234" t="str">
        <f>IF(B355="","",VALUE(IFERROR(CHOOSE(MATCH(B355,{0,1,2,3,4,5},0),2.5,3.5,4.5,5.5,6.5,7.5),"")))</f>
        <v/>
      </c>
      <c r="F355" s="395" t="str">
        <f>IF(AND(C355="YES",COUNTIFS(A$7:A355,A355,C$7:C355,"YES")=1),1,"")</f>
        <v/>
      </c>
    </row>
    <row r="356" spans="1:6" ht="13.5" thickBot="1" x14ac:dyDescent="0.25">
      <c r="A356" s="459"/>
      <c r="B356" s="459"/>
      <c r="C356" s="459"/>
      <c r="D356" s="460"/>
      <c r="E356" s="234" t="str">
        <f>IF(B356="","",VALUE(IFERROR(CHOOSE(MATCH(B356,{0,1,2,3,4,5},0),2.5,3.5,4.5,5.5,6.5,7.5),"")))</f>
        <v/>
      </c>
      <c r="F356" s="395" t="str">
        <f>IF(AND(C356="YES",COUNTIFS(A$7:A356,A356,C$7:C356,"YES")=1),1,"")</f>
        <v/>
      </c>
    </row>
    <row r="357" spans="1:6" ht="13.5" thickBot="1" x14ac:dyDescent="0.25">
      <c r="A357" s="459"/>
      <c r="B357" s="459"/>
      <c r="C357" s="459"/>
      <c r="D357" s="460"/>
      <c r="E357" s="234" t="str">
        <f>IF(B357="","",VALUE(IFERROR(CHOOSE(MATCH(B357,{0,1,2,3,4,5},0),2.5,3.5,4.5,5.5,6.5,7.5),"")))</f>
        <v/>
      </c>
      <c r="F357" s="395" t="str">
        <f>IF(AND(C357="YES",COUNTIFS(A$7:A357,A357,C$7:C357,"YES")=1),1,"")</f>
        <v/>
      </c>
    </row>
    <row r="358" spans="1:6" ht="13.5" thickBot="1" x14ac:dyDescent="0.25">
      <c r="A358" s="459"/>
      <c r="B358" s="459"/>
      <c r="C358" s="459"/>
      <c r="D358" s="460"/>
      <c r="E358" s="234" t="str">
        <f>IF(B358="","",VALUE(IFERROR(CHOOSE(MATCH(B358,{0,1,2,3,4,5},0),2.5,3.5,4.5,5.5,6.5,7.5),"")))</f>
        <v/>
      </c>
      <c r="F358" s="395" t="str">
        <f>IF(AND(C358="YES",COUNTIFS(A$7:A358,A358,C$7:C358,"YES")=1),1,"")</f>
        <v/>
      </c>
    </row>
    <row r="359" spans="1:6" ht="13.5" thickBot="1" x14ac:dyDescent="0.25">
      <c r="A359" s="459"/>
      <c r="B359" s="459"/>
      <c r="C359" s="459"/>
      <c r="D359" s="460"/>
      <c r="E359" s="234" t="str">
        <f>IF(B359="","",VALUE(IFERROR(CHOOSE(MATCH(B359,{0,1,2,3,4,5},0),2.5,3.5,4.5,5.5,6.5,7.5),"")))</f>
        <v/>
      </c>
      <c r="F359" s="395" t="str">
        <f>IF(AND(C359="YES",COUNTIFS(A$7:A359,A359,C$7:C359,"YES")=1),1,"")</f>
        <v/>
      </c>
    </row>
    <row r="360" spans="1:6" ht="13.5" thickBot="1" x14ac:dyDescent="0.25">
      <c r="A360" s="459"/>
      <c r="B360" s="459"/>
      <c r="C360" s="459"/>
      <c r="D360" s="460"/>
      <c r="E360" s="234" t="str">
        <f>IF(B360="","",VALUE(IFERROR(CHOOSE(MATCH(B360,{0,1,2,3,4,5},0),2.5,3.5,4.5,5.5,6.5,7.5),"")))</f>
        <v/>
      </c>
      <c r="F360" s="395" t="str">
        <f>IF(AND(C360="YES",COUNTIFS(A$7:A360,A360,C$7:C360,"YES")=1),1,"")</f>
        <v/>
      </c>
    </row>
    <row r="361" spans="1:6" ht="13.5" thickBot="1" x14ac:dyDescent="0.25">
      <c r="A361" s="459"/>
      <c r="B361" s="459"/>
      <c r="C361" s="459"/>
      <c r="D361" s="460"/>
      <c r="E361" s="234" t="str">
        <f>IF(B361="","",VALUE(IFERROR(CHOOSE(MATCH(B361,{0,1,2,3,4,5},0),2.5,3.5,4.5,5.5,6.5,7.5),"")))</f>
        <v/>
      </c>
      <c r="F361" s="395" t="str">
        <f>IF(AND(C361="YES",COUNTIFS(A$7:A361,A361,C$7:C361,"YES")=1),1,"")</f>
        <v/>
      </c>
    </row>
    <row r="362" spans="1:6" ht="13.5" thickBot="1" x14ac:dyDescent="0.25">
      <c r="A362" s="459"/>
      <c r="B362" s="459"/>
      <c r="C362" s="459"/>
      <c r="D362" s="460"/>
      <c r="E362" s="234" t="str">
        <f>IF(B362="","",VALUE(IFERROR(CHOOSE(MATCH(B362,{0,1,2,3,4,5},0),2.5,3.5,4.5,5.5,6.5,7.5),"")))</f>
        <v/>
      </c>
      <c r="F362" s="395" t="str">
        <f>IF(AND(C362="YES",COUNTIFS(A$7:A362,A362,C$7:C362,"YES")=1),1,"")</f>
        <v/>
      </c>
    </row>
    <row r="363" spans="1:6" ht="13.5" thickBot="1" x14ac:dyDescent="0.25">
      <c r="A363" s="459"/>
      <c r="B363" s="459"/>
      <c r="C363" s="459"/>
      <c r="D363" s="460"/>
      <c r="E363" s="234" t="str">
        <f>IF(B363="","",VALUE(IFERROR(CHOOSE(MATCH(B363,{0,1,2,3,4,5},0),2.5,3.5,4.5,5.5,6.5,7.5),"")))</f>
        <v/>
      </c>
      <c r="F363" s="395" t="str">
        <f>IF(AND(C363="YES",COUNTIFS(A$7:A363,A363,C$7:C363,"YES")=1),1,"")</f>
        <v/>
      </c>
    </row>
    <row r="364" spans="1:6" ht="13.5" thickBot="1" x14ac:dyDescent="0.25">
      <c r="A364" s="459"/>
      <c r="B364" s="459"/>
      <c r="C364" s="459"/>
      <c r="D364" s="460"/>
      <c r="E364" s="234" t="str">
        <f>IF(B364="","",VALUE(IFERROR(CHOOSE(MATCH(B364,{0,1,2,3,4,5},0),2.5,3.5,4.5,5.5,6.5,7.5),"")))</f>
        <v/>
      </c>
      <c r="F364" s="395" t="str">
        <f>IF(AND(C364="YES",COUNTIFS(A$7:A364,A364,C$7:C364,"YES")=1),1,"")</f>
        <v/>
      </c>
    </row>
    <row r="365" spans="1:6" ht="13.5" thickBot="1" x14ac:dyDescent="0.25">
      <c r="A365" s="459"/>
      <c r="B365" s="459"/>
      <c r="C365" s="459"/>
      <c r="D365" s="460"/>
      <c r="E365" s="234" t="str">
        <f>IF(B365="","",VALUE(IFERROR(CHOOSE(MATCH(B365,{0,1,2,3,4,5},0),2.5,3.5,4.5,5.5,6.5,7.5),"")))</f>
        <v/>
      </c>
      <c r="F365" s="395" t="str">
        <f>IF(AND(C365="YES",COUNTIFS(A$7:A365,A365,C$7:C365,"YES")=1),1,"")</f>
        <v/>
      </c>
    </row>
    <row r="366" spans="1:6" ht="13.5" thickBot="1" x14ac:dyDescent="0.25">
      <c r="A366" s="459"/>
      <c r="B366" s="459"/>
      <c r="C366" s="459"/>
      <c r="D366" s="460"/>
      <c r="E366" s="234" t="str">
        <f>IF(B366="","",VALUE(IFERROR(CHOOSE(MATCH(B366,{0,1,2,3,4,5},0),2.5,3.5,4.5,5.5,6.5,7.5),"")))</f>
        <v/>
      </c>
      <c r="F366" s="395" t="str">
        <f>IF(AND(C366="YES",COUNTIFS(A$7:A366,A366,C$7:C366,"YES")=1),1,"")</f>
        <v/>
      </c>
    </row>
    <row r="367" spans="1:6" ht="13.5" thickBot="1" x14ac:dyDescent="0.25">
      <c r="A367" s="459"/>
      <c r="B367" s="459"/>
      <c r="C367" s="459"/>
      <c r="D367" s="460"/>
      <c r="E367" s="234" t="str">
        <f>IF(B367="","",VALUE(IFERROR(CHOOSE(MATCH(B367,{0,1,2,3,4,5},0),2.5,3.5,4.5,5.5,6.5,7.5),"")))</f>
        <v/>
      </c>
      <c r="F367" s="395" t="str">
        <f>IF(AND(C367="YES",COUNTIFS(A$7:A367,A367,C$7:C367,"YES")=1),1,"")</f>
        <v/>
      </c>
    </row>
    <row r="368" spans="1:6" ht="13.5" thickBot="1" x14ac:dyDescent="0.25">
      <c r="A368" s="459"/>
      <c r="B368" s="459"/>
      <c r="C368" s="459"/>
      <c r="D368" s="460"/>
      <c r="E368" s="234" t="str">
        <f>IF(B368="","",VALUE(IFERROR(CHOOSE(MATCH(B368,{0,1,2,3,4,5},0),2.5,3.5,4.5,5.5,6.5,7.5),"")))</f>
        <v/>
      </c>
      <c r="F368" s="395" t="str">
        <f>IF(AND(C368="YES",COUNTIFS(A$7:A368,A368,C$7:C368,"YES")=1),1,"")</f>
        <v/>
      </c>
    </row>
    <row r="369" spans="1:6" ht="13.5" thickBot="1" x14ac:dyDescent="0.25">
      <c r="A369" s="459"/>
      <c r="B369" s="459"/>
      <c r="C369" s="459"/>
      <c r="D369" s="460"/>
      <c r="E369" s="234" t="str">
        <f>IF(B369="","",VALUE(IFERROR(CHOOSE(MATCH(B369,{0,1,2,3,4,5},0),2.5,3.5,4.5,5.5,6.5,7.5),"")))</f>
        <v/>
      </c>
      <c r="F369" s="395" t="str">
        <f>IF(AND(C369="YES",COUNTIFS(A$7:A369,A369,C$7:C369,"YES")=1),1,"")</f>
        <v/>
      </c>
    </row>
    <row r="370" spans="1:6" ht="13.5" thickBot="1" x14ac:dyDescent="0.25">
      <c r="A370" s="459"/>
      <c r="B370" s="459"/>
      <c r="C370" s="459"/>
      <c r="D370" s="460"/>
      <c r="E370" s="234" t="str">
        <f>IF(B370="","",VALUE(IFERROR(CHOOSE(MATCH(B370,{0,1,2,3,4,5},0),2.5,3.5,4.5,5.5,6.5,7.5),"")))</f>
        <v/>
      </c>
      <c r="F370" s="395" t="str">
        <f>IF(AND(C370="YES",COUNTIFS(A$7:A370,A370,C$7:C370,"YES")=1),1,"")</f>
        <v/>
      </c>
    </row>
    <row r="371" spans="1:6" ht="13.5" thickBot="1" x14ac:dyDescent="0.25">
      <c r="A371" s="459"/>
      <c r="B371" s="459"/>
      <c r="C371" s="459"/>
      <c r="D371" s="460"/>
      <c r="E371" s="234" t="str">
        <f>IF(B371="","",VALUE(IFERROR(CHOOSE(MATCH(B371,{0,1,2,3,4,5},0),2.5,3.5,4.5,5.5,6.5,7.5),"")))</f>
        <v/>
      </c>
      <c r="F371" s="395" t="str">
        <f>IF(AND(C371="YES",COUNTIFS(A$7:A371,A371,C$7:C371,"YES")=1),1,"")</f>
        <v/>
      </c>
    </row>
    <row r="372" spans="1:6" ht="13.5" thickBot="1" x14ac:dyDescent="0.25">
      <c r="A372" s="459"/>
      <c r="B372" s="459"/>
      <c r="C372" s="459"/>
      <c r="D372" s="460"/>
      <c r="E372" s="234" t="str">
        <f>IF(B372="","",VALUE(IFERROR(CHOOSE(MATCH(B372,{0,1,2,3,4,5},0),2.5,3.5,4.5,5.5,6.5,7.5),"")))</f>
        <v/>
      </c>
      <c r="F372" s="395" t="str">
        <f>IF(AND(C372="YES",COUNTIFS(A$7:A372,A372,C$7:C372,"YES")=1),1,"")</f>
        <v/>
      </c>
    </row>
    <row r="373" spans="1:6" ht="13.5" thickBot="1" x14ac:dyDescent="0.25">
      <c r="A373" s="459"/>
      <c r="B373" s="459"/>
      <c r="C373" s="459"/>
      <c r="D373" s="460"/>
      <c r="E373" s="234" t="str">
        <f>IF(B373="","",VALUE(IFERROR(CHOOSE(MATCH(B373,{0,1,2,3,4,5},0),2.5,3.5,4.5,5.5,6.5,7.5),"")))</f>
        <v/>
      </c>
      <c r="F373" s="395" t="str">
        <f>IF(AND(C373="YES",COUNTIFS(A$7:A373,A373,C$7:C373,"YES")=1),1,"")</f>
        <v/>
      </c>
    </row>
    <row r="374" spans="1:6" ht="13.5" thickBot="1" x14ac:dyDescent="0.25">
      <c r="A374" s="459"/>
      <c r="B374" s="459"/>
      <c r="C374" s="459"/>
      <c r="D374" s="460"/>
      <c r="E374" s="234" t="str">
        <f>IF(B374="","",VALUE(IFERROR(CHOOSE(MATCH(B374,{0,1,2,3,4,5},0),2.5,3.5,4.5,5.5,6.5,7.5),"")))</f>
        <v/>
      </c>
      <c r="F374" s="395" t="str">
        <f>IF(AND(C374="YES",COUNTIFS(A$7:A374,A374,C$7:C374,"YES")=1),1,"")</f>
        <v/>
      </c>
    </row>
    <row r="375" spans="1:6" ht="13.5" thickBot="1" x14ac:dyDescent="0.25">
      <c r="A375" s="459"/>
      <c r="B375" s="459"/>
      <c r="C375" s="459"/>
      <c r="D375" s="460"/>
      <c r="E375" s="234" t="str">
        <f>IF(B375="","",VALUE(IFERROR(CHOOSE(MATCH(B375,{0,1,2,3,4,5},0),2.5,3.5,4.5,5.5,6.5,7.5),"")))</f>
        <v/>
      </c>
      <c r="F375" s="395" t="str">
        <f>IF(AND(C375="YES",COUNTIFS(A$7:A375,A375,C$7:C375,"YES")=1),1,"")</f>
        <v/>
      </c>
    </row>
    <row r="376" spans="1:6" ht="13.5" thickBot="1" x14ac:dyDescent="0.25">
      <c r="A376" s="459"/>
      <c r="B376" s="459"/>
      <c r="C376" s="459"/>
      <c r="D376" s="460"/>
      <c r="E376" s="234" t="str">
        <f>IF(B376="","",VALUE(IFERROR(CHOOSE(MATCH(B376,{0,1,2,3,4,5},0),2.5,3.5,4.5,5.5,6.5,7.5),"")))</f>
        <v/>
      </c>
      <c r="F376" s="395" t="str">
        <f>IF(AND(C376="YES",COUNTIFS(A$7:A376,A376,C$7:C376,"YES")=1),1,"")</f>
        <v/>
      </c>
    </row>
    <row r="377" spans="1:6" ht="13.5" thickBot="1" x14ac:dyDescent="0.25">
      <c r="A377" s="459"/>
      <c r="B377" s="459"/>
      <c r="C377" s="459"/>
      <c r="D377" s="460"/>
      <c r="E377" s="234" t="str">
        <f>IF(B377="","",VALUE(IFERROR(CHOOSE(MATCH(B377,{0,1,2,3,4,5},0),2.5,3.5,4.5,5.5,6.5,7.5),"")))</f>
        <v/>
      </c>
      <c r="F377" s="395" t="str">
        <f>IF(AND(C377="YES",COUNTIFS(A$7:A377,A377,C$7:C377,"YES")=1),1,"")</f>
        <v/>
      </c>
    </row>
    <row r="378" spans="1:6" ht="13.5" thickBot="1" x14ac:dyDescent="0.25">
      <c r="A378" s="459"/>
      <c r="B378" s="459"/>
      <c r="C378" s="459"/>
      <c r="D378" s="460"/>
      <c r="E378" s="234" t="str">
        <f>IF(B378="","",VALUE(IFERROR(CHOOSE(MATCH(B378,{0,1,2,3,4,5},0),2.5,3.5,4.5,5.5,6.5,7.5),"")))</f>
        <v/>
      </c>
      <c r="F378" s="395" t="str">
        <f>IF(AND(C378="YES",COUNTIFS(A$7:A378,A378,C$7:C378,"YES")=1),1,"")</f>
        <v/>
      </c>
    </row>
    <row r="379" spans="1:6" ht="13.5" thickBot="1" x14ac:dyDescent="0.25">
      <c r="A379" s="459"/>
      <c r="B379" s="459"/>
      <c r="C379" s="459"/>
      <c r="D379" s="460"/>
      <c r="E379" s="234" t="str">
        <f>IF(B379="","",VALUE(IFERROR(CHOOSE(MATCH(B379,{0,1,2,3,4,5},0),2.5,3.5,4.5,5.5,6.5,7.5),"")))</f>
        <v/>
      </c>
      <c r="F379" s="395" t="str">
        <f>IF(AND(C379="YES",COUNTIFS(A$7:A379,A379,C$7:C379,"YES")=1),1,"")</f>
        <v/>
      </c>
    </row>
    <row r="380" spans="1:6" ht="13.5" thickBot="1" x14ac:dyDescent="0.25">
      <c r="A380" s="459"/>
      <c r="B380" s="459"/>
      <c r="C380" s="459"/>
      <c r="D380" s="460"/>
      <c r="E380" s="234" t="str">
        <f>IF(B380="","",VALUE(IFERROR(CHOOSE(MATCH(B380,{0,1,2,3,4,5},0),2.5,3.5,4.5,5.5,6.5,7.5),"")))</f>
        <v/>
      </c>
      <c r="F380" s="395" t="str">
        <f>IF(AND(C380="YES",COUNTIFS(A$7:A380,A380,C$7:C380,"YES")=1),1,"")</f>
        <v/>
      </c>
    </row>
    <row r="381" spans="1:6" ht="13.5" thickBot="1" x14ac:dyDescent="0.25">
      <c r="A381" s="459"/>
      <c r="B381" s="459"/>
      <c r="C381" s="459"/>
      <c r="D381" s="460"/>
      <c r="E381" s="234" t="str">
        <f>IF(B381="","",VALUE(IFERROR(CHOOSE(MATCH(B381,{0,1,2,3,4,5},0),2.5,3.5,4.5,5.5,6.5,7.5),"")))</f>
        <v/>
      </c>
      <c r="F381" s="395" t="str">
        <f>IF(AND(C381="YES",COUNTIFS(A$7:A381,A381,C$7:C381,"YES")=1),1,"")</f>
        <v/>
      </c>
    </row>
    <row r="382" spans="1:6" ht="13.5" thickBot="1" x14ac:dyDescent="0.25">
      <c r="A382" s="459"/>
      <c r="B382" s="459"/>
      <c r="C382" s="459"/>
      <c r="D382" s="460"/>
      <c r="E382" s="234" t="str">
        <f>IF(B382="","",VALUE(IFERROR(CHOOSE(MATCH(B382,{0,1,2,3,4,5},0),2.5,3.5,4.5,5.5,6.5,7.5),"")))</f>
        <v/>
      </c>
      <c r="F382" s="395" t="str">
        <f>IF(AND(C382="YES",COUNTIFS(A$7:A382,A382,C$7:C382,"YES")=1),1,"")</f>
        <v/>
      </c>
    </row>
    <row r="383" spans="1:6" ht="13.5" thickBot="1" x14ac:dyDescent="0.25">
      <c r="A383" s="459"/>
      <c r="B383" s="459"/>
      <c r="C383" s="459"/>
      <c r="D383" s="460"/>
      <c r="E383" s="234" t="str">
        <f>IF(B383="","",VALUE(IFERROR(CHOOSE(MATCH(B383,{0,1,2,3,4,5},0),2.5,3.5,4.5,5.5,6.5,7.5),"")))</f>
        <v/>
      </c>
      <c r="F383" s="395" t="str">
        <f>IF(AND(C383="YES",COUNTIFS(A$7:A383,A383,C$7:C383,"YES")=1),1,"")</f>
        <v/>
      </c>
    </row>
    <row r="384" spans="1:6" ht="13.5" thickBot="1" x14ac:dyDescent="0.25">
      <c r="A384" s="459"/>
      <c r="B384" s="459"/>
      <c r="C384" s="459"/>
      <c r="D384" s="460"/>
      <c r="E384" s="234" t="str">
        <f>IF(B384="","",VALUE(IFERROR(CHOOSE(MATCH(B384,{0,1,2,3,4,5},0),2.5,3.5,4.5,5.5,6.5,7.5),"")))</f>
        <v/>
      </c>
      <c r="F384" s="395" t="str">
        <f>IF(AND(C384="YES",COUNTIFS(A$7:A384,A384,C$7:C384,"YES")=1),1,"")</f>
        <v/>
      </c>
    </row>
    <row r="385" spans="1:6" ht="13.5" thickBot="1" x14ac:dyDescent="0.25">
      <c r="A385" s="459"/>
      <c r="B385" s="459"/>
      <c r="C385" s="459"/>
      <c r="D385" s="460"/>
      <c r="E385" s="234" t="str">
        <f>IF(B385="","",VALUE(IFERROR(CHOOSE(MATCH(B385,{0,1,2,3,4,5},0),2.5,3.5,4.5,5.5,6.5,7.5),"")))</f>
        <v/>
      </c>
      <c r="F385" s="395" t="str">
        <f>IF(AND(C385="YES",COUNTIFS(A$7:A385,A385,C$7:C385,"YES")=1),1,"")</f>
        <v/>
      </c>
    </row>
    <row r="386" spans="1:6" ht="13.5" thickBot="1" x14ac:dyDescent="0.25">
      <c r="A386" s="459"/>
      <c r="B386" s="459"/>
      <c r="C386" s="459"/>
      <c r="D386" s="460"/>
      <c r="E386" s="234" t="str">
        <f>IF(B386="","",VALUE(IFERROR(CHOOSE(MATCH(B386,{0,1,2,3,4,5},0),2.5,3.5,4.5,5.5,6.5,7.5),"")))</f>
        <v/>
      </c>
      <c r="F386" s="395" t="str">
        <f>IF(AND(C386="YES",COUNTIFS(A$7:A386,A386,C$7:C386,"YES")=1),1,"")</f>
        <v/>
      </c>
    </row>
    <row r="387" spans="1:6" ht="13.5" thickBot="1" x14ac:dyDescent="0.25">
      <c r="A387" s="459"/>
      <c r="B387" s="459"/>
      <c r="C387" s="459"/>
      <c r="D387" s="460"/>
      <c r="E387" s="234" t="str">
        <f>IF(B387="","",VALUE(IFERROR(CHOOSE(MATCH(B387,{0,1,2,3,4,5},0),2.5,3.5,4.5,5.5,6.5,7.5),"")))</f>
        <v/>
      </c>
      <c r="F387" s="395" t="str">
        <f>IF(AND(C387="YES",COUNTIFS(A$7:A387,A387,C$7:C387,"YES")=1),1,"")</f>
        <v/>
      </c>
    </row>
    <row r="388" spans="1:6" ht="13.5" thickBot="1" x14ac:dyDescent="0.25">
      <c r="A388" s="459"/>
      <c r="B388" s="459"/>
      <c r="C388" s="459"/>
      <c r="D388" s="460"/>
      <c r="E388" s="234" t="str">
        <f>IF(B388="","",VALUE(IFERROR(CHOOSE(MATCH(B388,{0,1,2,3,4,5},0),2.5,3.5,4.5,5.5,6.5,7.5),"")))</f>
        <v/>
      </c>
      <c r="F388" s="395" t="str">
        <f>IF(AND(C388="YES",COUNTIFS(A$7:A388,A388,C$7:C388,"YES")=1),1,"")</f>
        <v/>
      </c>
    </row>
    <row r="389" spans="1:6" ht="13.5" thickBot="1" x14ac:dyDescent="0.25">
      <c r="A389" s="459"/>
      <c r="B389" s="459"/>
      <c r="C389" s="459"/>
      <c r="D389" s="460"/>
      <c r="E389" s="234" t="str">
        <f>IF(B389="","",VALUE(IFERROR(CHOOSE(MATCH(B389,{0,1,2,3,4,5},0),2.5,3.5,4.5,5.5,6.5,7.5),"")))</f>
        <v/>
      </c>
      <c r="F389" s="395" t="str">
        <f>IF(AND(C389="YES",COUNTIFS(A$7:A389,A389,C$7:C389,"YES")=1),1,"")</f>
        <v/>
      </c>
    </row>
    <row r="390" spans="1:6" ht="13.5" thickBot="1" x14ac:dyDescent="0.25">
      <c r="A390" s="459"/>
      <c r="B390" s="459"/>
      <c r="C390" s="459"/>
      <c r="D390" s="460"/>
      <c r="E390" s="234" t="str">
        <f>IF(B390="","",VALUE(IFERROR(CHOOSE(MATCH(B390,{0,1,2,3,4,5},0),2.5,3.5,4.5,5.5,6.5,7.5),"")))</f>
        <v/>
      </c>
      <c r="F390" s="395" t="str">
        <f>IF(AND(C390="YES",COUNTIFS(A$7:A390,A390,C$7:C390,"YES")=1),1,"")</f>
        <v/>
      </c>
    </row>
    <row r="391" spans="1:6" ht="13.5" thickBot="1" x14ac:dyDescent="0.25">
      <c r="A391" s="459"/>
      <c r="B391" s="459"/>
      <c r="C391" s="459"/>
      <c r="D391" s="460"/>
      <c r="E391" s="234" t="str">
        <f>IF(B391="","",VALUE(IFERROR(CHOOSE(MATCH(B391,{0,1,2,3,4,5},0),2.5,3.5,4.5,5.5,6.5,7.5),"")))</f>
        <v/>
      </c>
      <c r="F391" s="395" t="str">
        <f>IF(AND(C391="YES",COUNTIFS(A$7:A391,A391,C$7:C391,"YES")=1),1,"")</f>
        <v/>
      </c>
    </row>
    <row r="392" spans="1:6" ht="13.5" thickBot="1" x14ac:dyDescent="0.25">
      <c r="A392" s="459"/>
      <c r="B392" s="459"/>
      <c r="C392" s="459"/>
      <c r="D392" s="460"/>
      <c r="E392" s="234" t="str">
        <f>IF(B392="","",VALUE(IFERROR(CHOOSE(MATCH(B392,{0,1,2,3,4,5},0),2.5,3.5,4.5,5.5,6.5,7.5),"")))</f>
        <v/>
      </c>
      <c r="F392" s="395" t="str">
        <f>IF(AND(C392="YES",COUNTIFS(A$7:A392,A392,C$7:C392,"YES")=1),1,"")</f>
        <v/>
      </c>
    </row>
    <row r="393" spans="1:6" ht="13.5" thickBot="1" x14ac:dyDescent="0.25">
      <c r="A393" s="459"/>
      <c r="B393" s="459"/>
      <c r="C393" s="459"/>
      <c r="D393" s="460"/>
      <c r="E393" s="234" t="str">
        <f>IF(B393="","",VALUE(IFERROR(CHOOSE(MATCH(B393,{0,1,2,3,4,5},0),2.5,3.5,4.5,5.5,6.5,7.5),"")))</f>
        <v/>
      </c>
      <c r="F393" s="395" t="str">
        <f>IF(AND(C393="YES",COUNTIFS(A$7:A393,A393,C$7:C393,"YES")=1),1,"")</f>
        <v/>
      </c>
    </row>
    <row r="394" spans="1:6" ht="13.5" thickBot="1" x14ac:dyDescent="0.25">
      <c r="A394" s="459"/>
      <c r="B394" s="459"/>
      <c r="C394" s="459"/>
      <c r="D394" s="460"/>
      <c r="E394" s="234" t="str">
        <f>IF(B394="","",VALUE(IFERROR(CHOOSE(MATCH(B394,{0,1,2,3,4,5},0),2.5,3.5,4.5,5.5,6.5,7.5),"")))</f>
        <v/>
      </c>
      <c r="F394" s="395" t="str">
        <f>IF(AND(C394="YES",COUNTIFS(A$7:A394,A394,C$7:C394,"YES")=1),1,"")</f>
        <v/>
      </c>
    </row>
    <row r="395" spans="1:6" ht="13.5" thickBot="1" x14ac:dyDescent="0.25">
      <c r="A395" s="459"/>
      <c r="B395" s="459"/>
      <c r="C395" s="459"/>
      <c r="D395" s="460"/>
      <c r="E395" s="234" t="str">
        <f>IF(B395="","",VALUE(IFERROR(CHOOSE(MATCH(B395,{0,1,2,3,4,5},0),2.5,3.5,4.5,5.5,6.5,7.5),"")))</f>
        <v/>
      </c>
      <c r="F395" s="395" t="str">
        <f>IF(AND(C395="YES",COUNTIFS(A$7:A395,A395,C$7:C395,"YES")=1),1,"")</f>
        <v/>
      </c>
    </row>
    <row r="396" spans="1:6" ht="13.5" thickBot="1" x14ac:dyDescent="0.25">
      <c r="A396" s="459"/>
      <c r="B396" s="459"/>
      <c r="C396" s="459"/>
      <c r="D396" s="460"/>
      <c r="E396" s="234" t="str">
        <f>IF(B396="","",VALUE(IFERROR(CHOOSE(MATCH(B396,{0,1,2,3,4,5},0),2.5,3.5,4.5,5.5,6.5,7.5),"")))</f>
        <v/>
      </c>
      <c r="F396" s="395" t="str">
        <f>IF(AND(C396="YES",COUNTIFS(A$7:A396,A396,C$7:C396,"YES")=1),1,"")</f>
        <v/>
      </c>
    </row>
    <row r="397" spans="1:6" ht="13.5" thickBot="1" x14ac:dyDescent="0.25">
      <c r="A397" s="459"/>
      <c r="B397" s="459"/>
      <c r="C397" s="459"/>
      <c r="D397" s="460"/>
      <c r="E397" s="234" t="str">
        <f>IF(B397="","",VALUE(IFERROR(CHOOSE(MATCH(B397,{0,1,2,3,4,5},0),2.5,3.5,4.5,5.5,6.5,7.5),"")))</f>
        <v/>
      </c>
      <c r="F397" s="395" t="str">
        <f>IF(AND(C397="YES",COUNTIFS(A$7:A397,A397,C$7:C397,"YES")=1),1,"")</f>
        <v/>
      </c>
    </row>
    <row r="398" spans="1:6" ht="13.5" thickBot="1" x14ac:dyDescent="0.25">
      <c r="A398" s="459"/>
      <c r="B398" s="459"/>
      <c r="C398" s="459"/>
      <c r="D398" s="460"/>
      <c r="E398" s="234" t="str">
        <f>IF(B398="","",VALUE(IFERROR(CHOOSE(MATCH(B398,{0,1,2,3,4,5},0),2.5,3.5,4.5,5.5,6.5,7.5),"")))</f>
        <v/>
      </c>
      <c r="F398" s="395" t="str">
        <f>IF(AND(C398="YES",COUNTIFS(A$7:A398,A398,C$7:C398,"YES")=1),1,"")</f>
        <v/>
      </c>
    </row>
    <row r="399" spans="1:6" ht="13.5" thickBot="1" x14ac:dyDescent="0.25">
      <c r="A399" s="459"/>
      <c r="B399" s="459"/>
      <c r="C399" s="459"/>
      <c r="D399" s="460"/>
      <c r="E399" s="234" t="str">
        <f>IF(B399="","",VALUE(IFERROR(CHOOSE(MATCH(B399,{0,1,2,3,4,5},0),2.5,3.5,4.5,5.5,6.5,7.5),"")))</f>
        <v/>
      </c>
      <c r="F399" s="395" t="str">
        <f>IF(AND(C399="YES",COUNTIFS(A$7:A399,A399,C$7:C399,"YES")=1),1,"")</f>
        <v/>
      </c>
    </row>
    <row r="400" spans="1:6" ht="13.5" thickBot="1" x14ac:dyDescent="0.25">
      <c r="A400" s="459"/>
      <c r="B400" s="459"/>
      <c r="C400" s="459"/>
      <c r="D400" s="460"/>
      <c r="E400" s="234" t="str">
        <f>IF(B400="","",VALUE(IFERROR(CHOOSE(MATCH(B400,{0,1,2,3,4,5},0),2.5,3.5,4.5,5.5,6.5,7.5),"")))</f>
        <v/>
      </c>
      <c r="F400" s="395" t="str">
        <f>IF(AND(C400="YES",COUNTIFS(A$7:A400,A400,C$7:C400,"YES")=1),1,"")</f>
        <v/>
      </c>
    </row>
    <row r="401" spans="1:6" ht="13.5" thickBot="1" x14ac:dyDescent="0.25">
      <c r="A401" s="459"/>
      <c r="B401" s="459"/>
      <c r="C401" s="459"/>
      <c r="D401" s="460"/>
      <c r="E401" s="234" t="str">
        <f>IF(B401="","",VALUE(IFERROR(CHOOSE(MATCH(B401,{0,1,2,3,4,5},0),2.5,3.5,4.5,5.5,6.5,7.5),"")))</f>
        <v/>
      </c>
      <c r="F401" s="395" t="str">
        <f>IF(AND(C401="YES",COUNTIFS(A$7:A401,A401,C$7:C401,"YES")=1),1,"")</f>
        <v/>
      </c>
    </row>
    <row r="402" spans="1:6" ht="13.5" thickBot="1" x14ac:dyDescent="0.25">
      <c r="A402" s="459"/>
      <c r="B402" s="459"/>
      <c r="C402" s="459"/>
      <c r="D402" s="460"/>
      <c r="E402" s="234" t="str">
        <f>IF(B402="","",VALUE(IFERROR(CHOOSE(MATCH(B402,{0,1,2,3,4,5},0),2.5,3.5,4.5,5.5,6.5,7.5),"")))</f>
        <v/>
      </c>
      <c r="F402" s="395" t="str">
        <f>IF(AND(C402="YES",COUNTIFS(A$7:A402,A402,C$7:C402,"YES")=1),1,"")</f>
        <v/>
      </c>
    </row>
    <row r="403" spans="1:6" ht="13.5" thickBot="1" x14ac:dyDescent="0.25">
      <c r="A403" s="459"/>
      <c r="B403" s="459"/>
      <c r="C403" s="459"/>
      <c r="D403" s="460"/>
      <c r="E403" s="234" t="str">
        <f>IF(B403="","",VALUE(IFERROR(CHOOSE(MATCH(B403,{0,1,2,3,4,5},0),2.5,3.5,4.5,5.5,6.5,7.5),"")))</f>
        <v/>
      </c>
      <c r="F403" s="395" t="str">
        <f>IF(AND(C403="YES",COUNTIFS(A$7:A403,A403,C$7:C403,"YES")=1),1,"")</f>
        <v/>
      </c>
    </row>
    <row r="404" spans="1:6" ht="13.5" thickBot="1" x14ac:dyDescent="0.25">
      <c r="A404" s="459"/>
      <c r="B404" s="459"/>
      <c r="C404" s="459"/>
      <c r="D404" s="460"/>
      <c r="E404" s="234" t="str">
        <f>IF(B404="","",VALUE(IFERROR(CHOOSE(MATCH(B404,{0,1,2,3,4,5},0),2.5,3.5,4.5,5.5,6.5,7.5),"")))</f>
        <v/>
      </c>
      <c r="F404" s="395" t="str">
        <f>IF(AND(C404="YES",COUNTIFS(A$7:A404,A404,C$7:C404,"YES")=1),1,"")</f>
        <v/>
      </c>
    </row>
    <row r="405" spans="1:6" ht="13.5" thickBot="1" x14ac:dyDescent="0.25">
      <c r="A405" s="459"/>
      <c r="B405" s="459"/>
      <c r="C405" s="459"/>
      <c r="D405" s="460"/>
      <c r="E405" s="234" t="str">
        <f>IF(B405="","",VALUE(IFERROR(CHOOSE(MATCH(B405,{0,1,2,3,4,5},0),2.5,3.5,4.5,5.5,6.5,7.5),"")))</f>
        <v/>
      </c>
      <c r="F405" s="395" t="str">
        <f>IF(AND(C405="YES",COUNTIFS(A$7:A405,A405,C$7:C405,"YES")=1),1,"")</f>
        <v/>
      </c>
    </row>
    <row r="406" spans="1:6" ht="13.5" thickBot="1" x14ac:dyDescent="0.25">
      <c r="A406" s="459"/>
      <c r="B406" s="459"/>
      <c r="C406" s="459"/>
      <c r="D406" s="460"/>
      <c r="E406" s="234" t="str">
        <f>IF(B406="","",VALUE(IFERROR(CHOOSE(MATCH(B406,{0,1,2,3,4,5},0),2.5,3.5,4.5,5.5,6.5,7.5),"")))</f>
        <v/>
      </c>
      <c r="F406" s="395" t="str">
        <f>IF(AND(C406="YES",COUNTIFS(A$7:A406,A406,C$7:C406,"YES")=1),1,"")</f>
        <v/>
      </c>
    </row>
    <row r="407" spans="1:6" ht="13.5" thickBot="1" x14ac:dyDescent="0.25">
      <c r="A407" s="459"/>
      <c r="B407" s="459"/>
      <c r="C407" s="459"/>
      <c r="D407" s="460"/>
      <c r="E407" s="234" t="str">
        <f>IF(B407="","",VALUE(IFERROR(CHOOSE(MATCH(B407,{0,1,2,3,4,5},0),2.5,3.5,4.5,5.5,6.5,7.5),"")))</f>
        <v/>
      </c>
      <c r="F407" s="395" t="str">
        <f>IF(AND(C407="YES",COUNTIFS(A$7:A407,A407,C$7:C407,"YES")=1),1,"")</f>
        <v/>
      </c>
    </row>
    <row r="408" spans="1:6" ht="13.5" thickBot="1" x14ac:dyDescent="0.25">
      <c r="A408" s="459"/>
      <c r="B408" s="459"/>
      <c r="C408" s="459"/>
      <c r="D408" s="460"/>
      <c r="E408" s="234" t="str">
        <f>IF(B408="","",VALUE(IFERROR(CHOOSE(MATCH(B408,{0,1,2,3,4,5},0),2.5,3.5,4.5,5.5,6.5,7.5),"")))</f>
        <v/>
      </c>
      <c r="F408" s="395" t="str">
        <f>IF(AND(C408="YES",COUNTIFS(A$7:A408,A408,C$7:C408,"YES")=1),1,"")</f>
        <v/>
      </c>
    </row>
    <row r="409" spans="1:6" ht="13.5" thickBot="1" x14ac:dyDescent="0.25">
      <c r="A409" s="459"/>
      <c r="B409" s="459"/>
      <c r="C409" s="459"/>
      <c r="D409" s="460"/>
      <c r="E409" s="234" t="str">
        <f>IF(B409="","",VALUE(IFERROR(CHOOSE(MATCH(B409,{0,1,2,3,4,5},0),2.5,3.5,4.5,5.5,6.5,7.5),"")))</f>
        <v/>
      </c>
      <c r="F409" s="395" t="str">
        <f>IF(AND(C409="YES",COUNTIFS(A$7:A409,A409,C$7:C409,"YES")=1),1,"")</f>
        <v/>
      </c>
    </row>
    <row r="410" spans="1:6" ht="13.5" thickBot="1" x14ac:dyDescent="0.25">
      <c r="A410" s="459"/>
      <c r="B410" s="459"/>
      <c r="C410" s="459"/>
      <c r="D410" s="460"/>
      <c r="E410" s="234" t="str">
        <f>IF(B410="","",VALUE(IFERROR(CHOOSE(MATCH(B410,{0,1,2,3,4,5},0),2.5,3.5,4.5,5.5,6.5,7.5),"")))</f>
        <v/>
      </c>
      <c r="F410" s="395" t="str">
        <f>IF(AND(C410="YES",COUNTIFS(A$7:A410,A410,C$7:C410,"YES")=1),1,"")</f>
        <v/>
      </c>
    </row>
    <row r="411" spans="1:6" ht="13.5" thickBot="1" x14ac:dyDescent="0.25">
      <c r="A411" s="459"/>
      <c r="B411" s="459"/>
      <c r="C411" s="459"/>
      <c r="D411" s="460"/>
      <c r="E411" s="234" t="str">
        <f>IF(B411="","",VALUE(IFERROR(CHOOSE(MATCH(B411,{0,1,2,3,4,5},0),2.5,3.5,4.5,5.5,6.5,7.5),"")))</f>
        <v/>
      </c>
      <c r="F411" s="395" t="str">
        <f>IF(AND(C411="YES",COUNTIFS(A$7:A411,A411,C$7:C411,"YES")=1),1,"")</f>
        <v/>
      </c>
    </row>
    <row r="412" spans="1:6" ht="13.5" thickBot="1" x14ac:dyDescent="0.25">
      <c r="A412" s="459"/>
      <c r="B412" s="459"/>
      <c r="C412" s="459"/>
      <c r="D412" s="460"/>
      <c r="E412" s="234" t="str">
        <f>IF(B412="","",VALUE(IFERROR(CHOOSE(MATCH(B412,{0,1,2,3,4,5},0),2.5,3.5,4.5,5.5,6.5,7.5),"")))</f>
        <v/>
      </c>
      <c r="F412" s="395" t="str">
        <f>IF(AND(C412="YES",COUNTIFS(A$7:A412,A412,C$7:C412,"YES")=1),1,"")</f>
        <v/>
      </c>
    </row>
    <row r="413" spans="1:6" ht="13.5" thickBot="1" x14ac:dyDescent="0.25">
      <c r="A413" s="459"/>
      <c r="B413" s="459"/>
      <c r="C413" s="459"/>
      <c r="D413" s="460"/>
      <c r="E413" s="234" t="str">
        <f>IF(B413="","",VALUE(IFERROR(CHOOSE(MATCH(B413,{0,1,2,3,4,5},0),2.5,3.5,4.5,5.5,6.5,7.5),"")))</f>
        <v/>
      </c>
      <c r="F413" s="395" t="str">
        <f>IF(AND(C413="YES",COUNTIFS(A$7:A413,A413,C$7:C413,"YES")=1),1,"")</f>
        <v/>
      </c>
    </row>
    <row r="414" spans="1:6" ht="13.5" thickBot="1" x14ac:dyDescent="0.25">
      <c r="A414" s="459"/>
      <c r="B414" s="459"/>
      <c r="C414" s="459"/>
      <c r="D414" s="460"/>
      <c r="E414" s="234" t="str">
        <f>IF(B414="","",VALUE(IFERROR(CHOOSE(MATCH(B414,{0,1,2,3,4,5},0),2.5,3.5,4.5,5.5,6.5,7.5),"")))</f>
        <v/>
      </c>
      <c r="F414" s="395" t="str">
        <f>IF(AND(C414="YES",COUNTIFS(A$7:A414,A414,C$7:C414,"YES")=1),1,"")</f>
        <v/>
      </c>
    </row>
    <row r="415" spans="1:6" ht="13.5" thickBot="1" x14ac:dyDescent="0.25">
      <c r="A415" s="459"/>
      <c r="B415" s="459"/>
      <c r="C415" s="459"/>
      <c r="D415" s="460"/>
      <c r="E415" s="234" t="str">
        <f>IF(B415="","",VALUE(IFERROR(CHOOSE(MATCH(B415,{0,1,2,3,4,5},0),2.5,3.5,4.5,5.5,6.5,7.5),"")))</f>
        <v/>
      </c>
      <c r="F415" s="395" t="str">
        <f>IF(AND(C415="YES",COUNTIFS(A$7:A415,A415,C$7:C415,"YES")=1),1,"")</f>
        <v/>
      </c>
    </row>
    <row r="416" spans="1:6" ht="13.5" thickBot="1" x14ac:dyDescent="0.25">
      <c r="A416" s="459"/>
      <c r="B416" s="459"/>
      <c r="C416" s="459"/>
      <c r="D416" s="460"/>
      <c r="E416" s="234" t="str">
        <f>IF(B416="","",VALUE(IFERROR(CHOOSE(MATCH(B416,{0,1,2,3,4,5},0),2.5,3.5,4.5,5.5,6.5,7.5),"")))</f>
        <v/>
      </c>
      <c r="F416" s="395" t="str">
        <f>IF(AND(C416="YES",COUNTIFS(A$7:A416,A416,C$7:C416,"YES")=1),1,"")</f>
        <v/>
      </c>
    </row>
    <row r="417" spans="1:6" ht="13.5" thickBot="1" x14ac:dyDescent="0.25">
      <c r="A417" s="459"/>
      <c r="B417" s="459"/>
      <c r="C417" s="459"/>
      <c r="D417" s="460"/>
      <c r="E417" s="234" t="str">
        <f>IF(B417="","",VALUE(IFERROR(CHOOSE(MATCH(B417,{0,1,2,3,4,5},0),2.5,3.5,4.5,5.5,6.5,7.5),"")))</f>
        <v/>
      </c>
      <c r="F417" s="395" t="str">
        <f>IF(AND(C417="YES",COUNTIFS(A$7:A417,A417,C$7:C417,"YES")=1),1,"")</f>
        <v/>
      </c>
    </row>
    <row r="418" spans="1:6" ht="13.5" thickBot="1" x14ac:dyDescent="0.25">
      <c r="A418" s="459"/>
      <c r="B418" s="459"/>
      <c r="C418" s="459"/>
      <c r="D418" s="460"/>
      <c r="E418" s="234" t="str">
        <f>IF(B418="","",VALUE(IFERROR(CHOOSE(MATCH(B418,{0,1,2,3,4,5},0),2.5,3.5,4.5,5.5,6.5,7.5),"")))</f>
        <v/>
      </c>
      <c r="F418" s="395" t="str">
        <f>IF(AND(C418="YES",COUNTIFS(A$7:A418,A418,C$7:C418,"YES")=1),1,"")</f>
        <v/>
      </c>
    </row>
    <row r="419" spans="1:6" ht="13.5" thickBot="1" x14ac:dyDescent="0.25">
      <c r="A419" s="459"/>
      <c r="B419" s="459"/>
      <c r="C419" s="459"/>
      <c r="D419" s="460"/>
      <c r="E419" s="234" t="str">
        <f>IF(B419="","",VALUE(IFERROR(CHOOSE(MATCH(B419,{0,1,2,3,4,5},0),2.5,3.5,4.5,5.5,6.5,7.5),"")))</f>
        <v/>
      </c>
      <c r="F419" s="395" t="str">
        <f>IF(AND(C419="YES",COUNTIFS(A$7:A419,A419,C$7:C419,"YES")=1),1,"")</f>
        <v/>
      </c>
    </row>
    <row r="420" spans="1:6" ht="13.5" thickBot="1" x14ac:dyDescent="0.25">
      <c r="A420" s="459"/>
      <c r="B420" s="459"/>
      <c r="C420" s="459"/>
      <c r="D420" s="460"/>
      <c r="E420" s="234" t="str">
        <f>IF(B420="","",VALUE(IFERROR(CHOOSE(MATCH(B420,{0,1,2,3,4,5},0),2.5,3.5,4.5,5.5,6.5,7.5),"")))</f>
        <v/>
      </c>
      <c r="F420" s="395" t="str">
        <f>IF(AND(C420="YES",COUNTIFS(A$7:A420,A420,C$7:C420,"YES")=1),1,"")</f>
        <v/>
      </c>
    </row>
    <row r="421" spans="1:6" ht="13.5" thickBot="1" x14ac:dyDescent="0.25">
      <c r="A421" s="459"/>
      <c r="B421" s="459"/>
      <c r="C421" s="459"/>
      <c r="D421" s="460"/>
      <c r="E421" s="234" t="str">
        <f>IF(B421="","",VALUE(IFERROR(CHOOSE(MATCH(B421,{0,1,2,3,4,5},0),2.5,3.5,4.5,5.5,6.5,7.5),"")))</f>
        <v/>
      </c>
      <c r="F421" s="395" t="str">
        <f>IF(AND(C421="YES",COUNTIFS(A$7:A421,A421,C$7:C421,"YES")=1),1,"")</f>
        <v/>
      </c>
    </row>
    <row r="422" spans="1:6" ht="13.5" thickBot="1" x14ac:dyDescent="0.25">
      <c r="A422" s="459"/>
      <c r="B422" s="459"/>
      <c r="C422" s="459"/>
      <c r="D422" s="460"/>
      <c r="E422" s="234" t="str">
        <f>IF(B422="","",VALUE(IFERROR(CHOOSE(MATCH(B422,{0,1,2,3,4,5},0),2.5,3.5,4.5,5.5,6.5,7.5),"")))</f>
        <v/>
      </c>
      <c r="F422" s="395" t="str">
        <f>IF(AND(C422="YES",COUNTIFS(A$7:A422,A422,C$7:C422,"YES")=1),1,"")</f>
        <v/>
      </c>
    </row>
    <row r="423" spans="1:6" ht="13.5" thickBot="1" x14ac:dyDescent="0.25">
      <c r="A423" s="459"/>
      <c r="B423" s="459"/>
      <c r="C423" s="459"/>
      <c r="D423" s="460"/>
      <c r="E423" s="234" t="str">
        <f>IF(B423="","",VALUE(IFERROR(CHOOSE(MATCH(B423,{0,1,2,3,4,5},0),2.5,3.5,4.5,5.5,6.5,7.5),"")))</f>
        <v/>
      </c>
      <c r="F423" s="395" t="str">
        <f>IF(AND(C423="YES",COUNTIFS(A$7:A423,A423,C$7:C423,"YES")=1),1,"")</f>
        <v/>
      </c>
    </row>
    <row r="424" spans="1:6" ht="13.5" thickBot="1" x14ac:dyDescent="0.25">
      <c r="A424" s="459"/>
      <c r="B424" s="459"/>
      <c r="C424" s="459"/>
      <c r="D424" s="460"/>
      <c r="E424" s="234" t="str">
        <f>IF(B424="","",VALUE(IFERROR(CHOOSE(MATCH(B424,{0,1,2,3,4,5},0),2.5,3.5,4.5,5.5,6.5,7.5),"")))</f>
        <v/>
      </c>
      <c r="F424" s="395" t="str">
        <f>IF(AND(C424="YES",COUNTIFS(A$7:A424,A424,C$7:C424,"YES")=1),1,"")</f>
        <v/>
      </c>
    </row>
    <row r="425" spans="1:6" ht="13.5" thickBot="1" x14ac:dyDescent="0.25">
      <c r="A425" s="459"/>
      <c r="B425" s="459"/>
      <c r="C425" s="459"/>
      <c r="D425" s="460"/>
      <c r="E425" s="234" t="str">
        <f>IF(B425="","",VALUE(IFERROR(CHOOSE(MATCH(B425,{0,1,2,3,4,5},0),2.5,3.5,4.5,5.5,6.5,7.5),"")))</f>
        <v/>
      </c>
      <c r="F425" s="395" t="str">
        <f>IF(AND(C425="YES",COUNTIFS(A$7:A425,A425,C$7:C425,"YES")=1),1,"")</f>
        <v/>
      </c>
    </row>
    <row r="426" spans="1:6" ht="13.5" thickBot="1" x14ac:dyDescent="0.25">
      <c r="A426" s="459"/>
      <c r="B426" s="459"/>
      <c r="C426" s="459"/>
      <c r="D426" s="460"/>
      <c r="E426" s="234" t="str">
        <f>IF(B426="","",VALUE(IFERROR(CHOOSE(MATCH(B426,{0,1,2,3,4,5},0),2.5,3.5,4.5,5.5,6.5,7.5),"")))</f>
        <v/>
      </c>
      <c r="F426" s="395" t="str">
        <f>IF(AND(C426="YES",COUNTIFS(A$7:A426,A426,C$7:C426,"YES")=1),1,"")</f>
        <v/>
      </c>
    </row>
    <row r="427" spans="1:6" ht="13.5" thickBot="1" x14ac:dyDescent="0.25">
      <c r="A427" s="459"/>
      <c r="B427" s="459"/>
      <c r="C427" s="459"/>
      <c r="D427" s="460"/>
      <c r="E427" s="234" t="str">
        <f>IF(B427="","",VALUE(IFERROR(CHOOSE(MATCH(B427,{0,1,2,3,4,5},0),2.5,3.5,4.5,5.5,6.5,7.5),"")))</f>
        <v/>
      </c>
      <c r="F427" s="395" t="str">
        <f>IF(AND(C427="YES",COUNTIFS(A$7:A427,A427,C$7:C427,"YES")=1),1,"")</f>
        <v/>
      </c>
    </row>
    <row r="428" spans="1:6" ht="13.5" thickBot="1" x14ac:dyDescent="0.25">
      <c r="A428" s="459"/>
      <c r="B428" s="459"/>
      <c r="C428" s="459"/>
      <c r="D428" s="460"/>
      <c r="E428" s="234" t="str">
        <f>IF(B428="","",VALUE(IFERROR(CHOOSE(MATCH(B428,{0,1,2,3,4,5},0),2.5,3.5,4.5,5.5,6.5,7.5),"")))</f>
        <v/>
      </c>
      <c r="F428" s="395" t="str">
        <f>IF(AND(C428="YES",COUNTIFS(A$7:A428,A428,C$7:C428,"YES")=1),1,"")</f>
        <v/>
      </c>
    </row>
    <row r="429" spans="1:6" ht="13.5" thickBot="1" x14ac:dyDescent="0.25">
      <c r="A429" s="459"/>
      <c r="B429" s="459"/>
      <c r="C429" s="459"/>
      <c r="D429" s="460"/>
      <c r="E429" s="234" t="str">
        <f>IF(B429="","",VALUE(IFERROR(CHOOSE(MATCH(B429,{0,1,2,3,4,5},0),2.5,3.5,4.5,5.5,6.5,7.5),"")))</f>
        <v/>
      </c>
      <c r="F429" s="395" t="str">
        <f>IF(AND(C429="YES",COUNTIFS(A$7:A429,A429,C$7:C429,"YES")=1),1,"")</f>
        <v/>
      </c>
    </row>
    <row r="430" spans="1:6" ht="13.5" thickBot="1" x14ac:dyDescent="0.25">
      <c r="A430" s="459"/>
      <c r="B430" s="459"/>
      <c r="C430" s="459"/>
      <c r="D430" s="460"/>
      <c r="E430" s="234" t="str">
        <f>IF(B430="","",VALUE(IFERROR(CHOOSE(MATCH(B430,{0,1,2,3,4,5},0),2.5,3.5,4.5,5.5,6.5,7.5),"")))</f>
        <v/>
      </c>
      <c r="F430" s="395" t="str">
        <f>IF(AND(C430="YES",COUNTIFS(A$7:A430,A430,C$7:C430,"YES")=1),1,"")</f>
        <v/>
      </c>
    </row>
    <row r="431" spans="1:6" ht="13.5" thickBot="1" x14ac:dyDescent="0.25">
      <c r="A431" s="459"/>
      <c r="B431" s="459"/>
      <c r="C431" s="459"/>
      <c r="D431" s="460"/>
      <c r="E431" s="234" t="str">
        <f>IF(B431="","",VALUE(IFERROR(CHOOSE(MATCH(B431,{0,1,2,3,4,5},0),2.5,3.5,4.5,5.5,6.5,7.5),"")))</f>
        <v/>
      </c>
      <c r="F431" s="395" t="str">
        <f>IF(AND(C431="YES",COUNTIFS(A$7:A431,A431,C$7:C431,"YES")=1),1,"")</f>
        <v/>
      </c>
    </row>
    <row r="432" spans="1:6" ht="13.5" thickBot="1" x14ac:dyDescent="0.25">
      <c r="A432" s="459"/>
      <c r="B432" s="459"/>
      <c r="C432" s="459"/>
      <c r="D432" s="460"/>
      <c r="E432" s="234" t="str">
        <f>IF(B432="","",VALUE(IFERROR(CHOOSE(MATCH(B432,{0,1,2,3,4,5},0),2.5,3.5,4.5,5.5,6.5,7.5),"")))</f>
        <v/>
      </c>
      <c r="F432" s="395" t="str">
        <f>IF(AND(C432="YES",COUNTIFS(A$7:A432,A432,C$7:C432,"YES")=1),1,"")</f>
        <v/>
      </c>
    </row>
    <row r="433" spans="1:6" ht="13.5" thickBot="1" x14ac:dyDescent="0.25">
      <c r="A433" s="459"/>
      <c r="B433" s="459"/>
      <c r="C433" s="459"/>
      <c r="D433" s="460"/>
      <c r="E433" s="234" t="str">
        <f>IF(B433="","",VALUE(IFERROR(CHOOSE(MATCH(B433,{0,1,2,3,4,5},0),2.5,3.5,4.5,5.5,6.5,7.5),"")))</f>
        <v/>
      </c>
      <c r="F433" s="395" t="str">
        <f>IF(AND(C433="YES",COUNTIFS(A$7:A433,A433,C$7:C433,"YES")=1),1,"")</f>
        <v/>
      </c>
    </row>
    <row r="434" spans="1:6" ht="13.5" thickBot="1" x14ac:dyDescent="0.25">
      <c r="A434" s="459"/>
      <c r="B434" s="459"/>
      <c r="C434" s="459"/>
      <c r="D434" s="460"/>
      <c r="E434" s="234" t="str">
        <f>IF(B434="","",VALUE(IFERROR(CHOOSE(MATCH(B434,{0,1,2,3,4,5},0),2.5,3.5,4.5,5.5,6.5,7.5),"")))</f>
        <v/>
      </c>
      <c r="F434" s="395" t="str">
        <f>IF(AND(C434="YES",COUNTIFS(A$7:A434,A434,C$7:C434,"YES")=1),1,"")</f>
        <v/>
      </c>
    </row>
    <row r="435" spans="1:6" ht="13.5" thickBot="1" x14ac:dyDescent="0.25">
      <c r="A435" s="459"/>
      <c r="B435" s="459"/>
      <c r="C435" s="459"/>
      <c r="D435" s="460"/>
      <c r="E435" s="234" t="str">
        <f>IF(B435="","",VALUE(IFERROR(CHOOSE(MATCH(B435,{0,1,2,3,4,5},0),2.5,3.5,4.5,5.5,6.5,7.5),"")))</f>
        <v/>
      </c>
      <c r="F435" s="395" t="str">
        <f>IF(AND(C435="YES",COUNTIFS(A$7:A435,A435,C$7:C435,"YES")=1),1,"")</f>
        <v/>
      </c>
    </row>
    <row r="436" spans="1:6" ht="13.5" thickBot="1" x14ac:dyDescent="0.25">
      <c r="A436" s="459"/>
      <c r="B436" s="459"/>
      <c r="C436" s="459"/>
      <c r="D436" s="460"/>
      <c r="E436" s="234" t="str">
        <f>IF(B436="","",VALUE(IFERROR(CHOOSE(MATCH(B436,{0,1,2,3,4,5},0),2.5,3.5,4.5,5.5,6.5,7.5),"")))</f>
        <v/>
      </c>
      <c r="F436" s="395" t="str">
        <f>IF(AND(C436="YES",COUNTIFS(A$7:A436,A436,C$7:C436,"YES")=1),1,"")</f>
        <v/>
      </c>
    </row>
    <row r="437" spans="1:6" ht="13.5" thickBot="1" x14ac:dyDescent="0.25">
      <c r="A437" s="459"/>
      <c r="B437" s="459"/>
      <c r="C437" s="459"/>
      <c r="D437" s="460"/>
      <c r="E437" s="234" t="str">
        <f>IF(B437="","",VALUE(IFERROR(CHOOSE(MATCH(B437,{0,1,2,3,4,5},0),2.5,3.5,4.5,5.5,6.5,7.5),"")))</f>
        <v/>
      </c>
      <c r="F437" s="395" t="str">
        <f>IF(AND(C437="YES",COUNTIFS(A$7:A437,A437,C$7:C437,"YES")=1),1,"")</f>
        <v/>
      </c>
    </row>
    <row r="438" spans="1:6" ht="13.5" thickBot="1" x14ac:dyDescent="0.25">
      <c r="A438" s="459"/>
      <c r="B438" s="459"/>
      <c r="C438" s="459"/>
      <c r="D438" s="460"/>
      <c r="E438" s="234" t="str">
        <f>IF(B438="","",VALUE(IFERROR(CHOOSE(MATCH(B438,{0,1,2,3,4,5},0),2.5,3.5,4.5,5.5,6.5,7.5),"")))</f>
        <v/>
      </c>
      <c r="F438" s="395" t="str">
        <f>IF(AND(C438="YES",COUNTIFS(A$7:A438,A438,C$7:C438,"YES")=1),1,"")</f>
        <v/>
      </c>
    </row>
    <row r="439" spans="1:6" ht="13.5" thickBot="1" x14ac:dyDescent="0.25">
      <c r="A439" s="459"/>
      <c r="B439" s="459"/>
      <c r="C439" s="459"/>
      <c r="D439" s="460"/>
      <c r="E439" s="234" t="str">
        <f>IF(B439="","",VALUE(IFERROR(CHOOSE(MATCH(B439,{0,1,2,3,4,5},0),2.5,3.5,4.5,5.5,6.5,7.5),"")))</f>
        <v/>
      </c>
      <c r="F439" s="395" t="str">
        <f>IF(AND(C439="YES",COUNTIFS(A$7:A439,A439,C$7:C439,"YES")=1),1,"")</f>
        <v/>
      </c>
    </row>
    <row r="440" spans="1:6" ht="13.5" thickBot="1" x14ac:dyDescent="0.25">
      <c r="A440" s="459"/>
      <c r="B440" s="459"/>
      <c r="C440" s="459"/>
      <c r="D440" s="460"/>
      <c r="E440" s="234" t="str">
        <f>IF(B440="","",VALUE(IFERROR(CHOOSE(MATCH(B440,{0,1,2,3,4,5},0),2.5,3.5,4.5,5.5,6.5,7.5),"")))</f>
        <v/>
      </c>
      <c r="F440" s="395" t="str">
        <f>IF(AND(C440="YES",COUNTIFS(A$7:A440,A440,C$7:C440,"YES")=1),1,"")</f>
        <v/>
      </c>
    </row>
    <row r="441" spans="1:6" ht="13.5" thickBot="1" x14ac:dyDescent="0.25">
      <c r="A441" s="459"/>
      <c r="B441" s="459"/>
      <c r="C441" s="459"/>
      <c r="D441" s="460"/>
      <c r="E441" s="234" t="str">
        <f>IF(B441="","",VALUE(IFERROR(CHOOSE(MATCH(B441,{0,1,2,3,4,5},0),2.5,3.5,4.5,5.5,6.5,7.5),"")))</f>
        <v/>
      </c>
      <c r="F441" s="395" t="str">
        <f>IF(AND(C441="YES",COUNTIFS(A$7:A441,A441,C$7:C441,"YES")=1),1,"")</f>
        <v/>
      </c>
    </row>
    <row r="442" spans="1:6" ht="13.5" thickBot="1" x14ac:dyDescent="0.25">
      <c r="A442" s="459"/>
      <c r="B442" s="459"/>
      <c r="C442" s="459"/>
      <c r="D442" s="460"/>
      <c r="E442" s="234" t="str">
        <f>IF(B442="","",VALUE(IFERROR(CHOOSE(MATCH(B442,{0,1,2,3,4,5},0),2.5,3.5,4.5,5.5,6.5,7.5),"")))</f>
        <v/>
      </c>
      <c r="F442" s="395" t="str">
        <f>IF(AND(C442="YES",COUNTIFS(A$7:A442,A442,C$7:C442,"YES")=1),1,"")</f>
        <v/>
      </c>
    </row>
    <row r="443" spans="1:6" ht="13.5" thickBot="1" x14ac:dyDescent="0.25">
      <c r="A443" s="459"/>
      <c r="B443" s="459"/>
      <c r="C443" s="459"/>
      <c r="D443" s="460"/>
      <c r="E443" s="234" t="str">
        <f>IF(B443="","",VALUE(IFERROR(CHOOSE(MATCH(B443,{0,1,2,3,4,5},0),2.5,3.5,4.5,5.5,6.5,7.5),"")))</f>
        <v/>
      </c>
      <c r="F443" s="395" t="str">
        <f>IF(AND(C443="YES",COUNTIFS(A$7:A443,A443,C$7:C443,"YES")=1),1,"")</f>
        <v/>
      </c>
    </row>
    <row r="444" spans="1:6" ht="13.5" thickBot="1" x14ac:dyDescent="0.25">
      <c r="A444" s="459"/>
      <c r="B444" s="459"/>
      <c r="C444" s="459"/>
      <c r="D444" s="460"/>
      <c r="E444" s="234" t="str">
        <f>IF(B444="","",VALUE(IFERROR(CHOOSE(MATCH(B444,{0,1,2,3,4,5},0),2.5,3.5,4.5,5.5,6.5,7.5),"")))</f>
        <v/>
      </c>
      <c r="F444" s="395" t="str">
        <f>IF(AND(C444="YES",COUNTIFS(A$7:A444,A444,C$7:C444,"YES")=1),1,"")</f>
        <v/>
      </c>
    </row>
    <row r="445" spans="1:6" ht="13.5" thickBot="1" x14ac:dyDescent="0.25">
      <c r="A445" s="459"/>
      <c r="B445" s="459"/>
      <c r="C445" s="459"/>
      <c r="D445" s="460"/>
      <c r="E445" s="234" t="str">
        <f>IF(B445="","",VALUE(IFERROR(CHOOSE(MATCH(B445,{0,1,2,3,4,5},0),2.5,3.5,4.5,5.5,6.5,7.5),"")))</f>
        <v/>
      </c>
      <c r="F445" s="395" t="str">
        <f>IF(AND(C445="YES",COUNTIFS(A$7:A445,A445,C$7:C445,"YES")=1),1,"")</f>
        <v/>
      </c>
    </row>
    <row r="446" spans="1:6" ht="13.5" thickBot="1" x14ac:dyDescent="0.25">
      <c r="A446" s="459"/>
      <c r="B446" s="459"/>
      <c r="C446" s="459"/>
      <c r="D446" s="460"/>
      <c r="E446" s="234" t="str">
        <f>IF(B446="","",VALUE(IFERROR(CHOOSE(MATCH(B446,{0,1,2,3,4,5},0),2.5,3.5,4.5,5.5,6.5,7.5),"")))</f>
        <v/>
      </c>
      <c r="F446" s="395" t="str">
        <f>IF(AND(C446="YES",COUNTIFS(A$7:A446,A446,C$7:C446,"YES")=1),1,"")</f>
        <v/>
      </c>
    </row>
    <row r="447" spans="1:6" ht="13.5" thickBot="1" x14ac:dyDescent="0.25">
      <c r="A447" s="459"/>
      <c r="B447" s="459"/>
      <c r="C447" s="459"/>
      <c r="D447" s="460"/>
      <c r="E447" s="234" t="str">
        <f>IF(B447="","",VALUE(IFERROR(CHOOSE(MATCH(B447,{0,1,2,3,4,5},0),2.5,3.5,4.5,5.5,6.5,7.5),"")))</f>
        <v/>
      </c>
      <c r="F447" s="395" t="str">
        <f>IF(AND(C447="YES",COUNTIFS(A$7:A447,A447,C$7:C447,"YES")=1),1,"")</f>
        <v/>
      </c>
    </row>
    <row r="448" spans="1:6" ht="13.5" thickBot="1" x14ac:dyDescent="0.25">
      <c r="A448" s="459"/>
      <c r="B448" s="459"/>
      <c r="C448" s="459"/>
      <c r="D448" s="460"/>
      <c r="E448" s="234" t="str">
        <f>IF(B448="","",VALUE(IFERROR(CHOOSE(MATCH(B448,{0,1,2,3,4,5},0),2.5,3.5,4.5,5.5,6.5,7.5),"")))</f>
        <v/>
      </c>
      <c r="F448" s="395" t="str">
        <f>IF(AND(C448="YES",COUNTIFS(A$7:A448,A448,C$7:C448,"YES")=1),1,"")</f>
        <v/>
      </c>
    </row>
    <row r="449" spans="1:6" ht="13.5" thickBot="1" x14ac:dyDescent="0.25">
      <c r="A449" s="459"/>
      <c r="B449" s="459"/>
      <c r="C449" s="459"/>
      <c r="D449" s="460"/>
      <c r="E449" s="234" t="str">
        <f>IF(B449="","",VALUE(IFERROR(CHOOSE(MATCH(B449,{0,1,2,3,4,5},0),2.5,3.5,4.5,5.5,6.5,7.5),"")))</f>
        <v/>
      </c>
      <c r="F449" s="395" t="str">
        <f>IF(AND(C449="YES",COUNTIFS(A$7:A449,A449,C$7:C449,"YES")=1),1,"")</f>
        <v/>
      </c>
    </row>
    <row r="450" spans="1:6" ht="13.5" thickBot="1" x14ac:dyDescent="0.25">
      <c r="A450" s="459"/>
      <c r="B450" s="459"/>
      <c r="C450" s="459"/>
      <c r="D450" s="460"/>
      <c r="E450" s="234" t="str">
        <f>IF(B450="","",VALUE(IFERROR(CHOOSE(MATCH(B450,{0,1,2,3,4,5},0),2.5,3.5,4.5,5.5,6.5,7.5),"")))</f>
        <v/>
      </c>
      <c r="F450" s="395" t="str">
        <f>IF(AND(C450="YES",COUNTIFS(A$7:A450,A450,C$7:C450,"YES")=1),1,"")</f>
        <v/>
      </c>
    </row>
    <row r="451" spans="1:6" ht="13.5" thickBot="1" x14ac:dyDescent="0.25">
      <c r="A451" s="459"/>
      <c r="B451" s="459"/>
      <c r="C451" s="459"/>
      <c r="D451" s="460"/>
      <c r="E451" s="234" t="str">
        <f>IF(B451="","",VALUE(IFERROR(CHOOSE(MATCH(B451,{0,1,2,3,4,5},0),2.5,3.5,4.5,5.5,6.5,7.5),"")))</f>
        <v/>
      </c>
      <c r="F451" s="395" t="str">
        <f>IF(AND(C451="YES",COUNTIFS(A$7:A451,A451,C$7:C451,"YES")=1),1,"")</f>
        <v/>
      </c>
    </row>
    <row r="452" spans="1:6" ht="13.5" thickBot="1" x14ac:dyDescent="0.25">
      <c r="A452" s="459"/>
      <c r="B452" s="459"/>
      <c r="C452" s="459"/>
      <c r="D452" s="460"/>
      <c r="E452" s="234" t="str">
        <f>IF(B452="","",VALUE(IFERROR(CHOOSE(MATCH(B452,{0,1,2,3,4,5},0),2.5,3.5,4.5,5.5,6.5,7.5),"")))</f>
        <v/>
      </c>
      <c r="F452" s="395" t="str">
        <f>IF(AND(C452="YES",COUNTIFS(A$7:A452,A452,C$7:C452,"YES")=1),1,"")</f>
        <v/>
      </c>
    </row>
    <row r="453" spans="1:6" ht="13.5" thickBot="1" x14ac:dyDescent="0.25">
      <c r="A453" s="459"/>
      <c r="B453" s="459"/>
      <c r="C453" s="459"/>
      <c r="D453" s="460"/>
      <c r="E453" s="234" t="str">
        <f>IF(B453="","",VALUE(IFERROR(CHOOSE(MATCH(B453,{0,1,2,3,4,5},0),2.5,3.5,4.5,5.5,6.5,7.5),"")))</f>
        <v/>
      </c>
      <c r="F453" s="395" t="str">
        <f>IF(AND(C453="YES",COUNTIFS(A$7:A453,A453,C$7:C453,"YES")=1),1,"")</f>
        <v/>
      </c>
    </row>
    <row r="454" spans="1:6" ht="13.5" thickBot="1" x14ac:dyDescent="0.25">
      <c r="A454" s="459"/>
      <c r="B454" s="459"/>
      <c r="C454" s="459"/>
      <c r="D454" s="460"/>
      <c r="E454" s="234" t="str">
        <f>IF(B454="","",VALUE(IFERROR(CHOOSE(MATCH(B454,{0,1,2,3,4,5},0),2.5,3.5,4.5,5.5,6.5,7.5),"")))</f>
        <v/>
      </c>
      <c r="F454" s="395" t="str">
        <f>IF(AND(C454="YES",COUNTIFS(A$7:A454,A454,C$7:C454,"YES")=1),1,"")</f>
        <v/>
      </c>
    </row>
    <row r="455" spans="1:6" ht="13.5" thickBot="1" x14ac:dyDescent="0.25">
      <c r="A455" s="459"/>
      <c r="B455" s="459"/>
      <c r="C455" s="459"/>
      <c r="D455" s="460"/>
      <c r="E455" s="234" t="str">
        <f>IF(B455="","",VALUE(IFERROR(CHOOSE(MATCH(B455,{0,1,2,3,4,5},0),2.5,3.5,4.5,5.5,6.5,7.5),"")))</f>
        <v/>
      </c>
      <c r="F455" s="395" t="str">
        <f>IF(AND(C455="YES",COUNTIFS(A$7:A455,A455,C$7:C455,"YES")=1),1,"")</f>
        <v/>
      </c>
    </row>
    <row r="456" spans="1:6" ht="13.5" thickBot="1" x14ac:dyDescent="0.25">
      <c r="A456" s="459"/>
      <c r="B456" s="459"/>
      <c r="C456" s="459"/>
      <c r="D456" s="460"/>
      <c r="E456" s="234" t="str">
        <f>IF(B456="","",VALUE(IFERROR(CHOOSE(MATCH(B456,{0,1,2,3,4,5},0),2.5,3.5,4.5,5.5,6.5,7.5),"")))</f>
        <v/>
      </c>
      <c r="F456" s="395" t="str">
        <f>IF(AND(C456="YES",COUNTIFS(A$7:A456,A456,C$7:C456,"YES")=1),1,"")</f>
        <v/>
      </c>
    </row>
    <row r="457" spans="1:6" ht="13.5" thickBot="1" x14ac:dyDescent="0.25">
      <c r="A457" s="459"/>
      <c r="B457" s="459"/>
      <c r="C457" s="459"/>
      <c r="D457" s="460"/>
      <c r="E457" s="234" t="str">
        <f>IF(B457="","",VALUE(IFERROR(CHOOSE(MATCH(B457,{0,1,2,3,4,5},0),2.5,3.5,4.5,5.5,6.5,7.5),"")))</f>
        <v/>
      </c>
      <c r="F457" s="395" t="str">
        <f>IF(AND(C457="YES",COUNTIFS(A$7:A457,A457,C$7:C457,"YES")=1),1,"")</f>
        <v/>
      </c>
    </row>
    <row r="458" spans="1:6" ht="13.5" thickBot="1" x14ac:dyDescent="0.25">
      <c r="A458" s="459"/>
      <c r="B458" s="459"/>
      <c r="C458" s="459"/>
      <c r="D458" s="460"/>
      <c r="E458" s="234" t="str">
        <f>IF(B458="","",VALUE(IFERROR(CHOOSE(MATCH(B458,{0,1,2,3,4,5},0),2.5,3.5,4.5,5.5,6.5,7.5),"")))</f>
        <v/>
      </c>
      <c r="F458" s="395" t="str">
        <f>IF(AND(C458="YES",COUNTIFS(A$7:A458,A458,C$7:C458,"YES")=1),1,"")</f>
        <v/>
      </c>
    </row>
    <row r="459" spans="1:6" ht="13.5" thickBot="1" x14ac:dyDescent="0.25">
      <c r="A459" s="459"/>
      <c r="B459" s="459"/>
      <c r="C459" s="459"/>
      <c r="D459" s="460"/>
      <c r="E459" s="234" t="str">
        <f>IF(B459="","",VALUE(IFERROR(CHOOSE(MATCH(B459,{0,1,2,3,4,5},0),2.5,3.5,4.5,5.5,6.5,7.5),"")))</f>
        <v/>
      </c>
      <c r="F459" s="395" t="str">
        <f>IF(AND(C459="YES",COUNTIFS(A$7:A459,A459,C$7:C459,"YES")=1),1,"")</f>
        <v/>
      </c>
    </row>
    <row r="460" spans="1:6" ht="13.5" thickBot="1" x14ac:dyDescent="0.25">
      <c r="A460" s="459"/>
      <c r="B460" s="459"/>
      <c r="C460" s="459"/>
      <c r="D460" s="460"/>
      <c r="E460" s="234" t="str">
        <f>IF(B460="","",VALUE(IFERROR(CHOOSE(MATCH(B460,{0,1,2,3,4,5},0),2.5,3.5,4.5,5.5,6.5,7.5),"")))</f>
        <v/>
      </c>
      <c r="F460" s="395" t="str">
        <f>IF(AND(C460="YES",COUNTIFS(A$7:A460,A460,C$7:C460,"YES")=1),1,"")</f>
        <v/>
      </c>
    </row>
    <row r="461" spans="1:6" ht="13.5" thickBot="1" x14ac:dyDescent="0.25">
      <c r="A461" s="459"/>
      <c r="B461" s="459"/>
      <c r="C461" s="459"/>
      <c r="D461" s="460"/>
      <c r="E461" s="234" t="str">
        <f>IF(B461="","",VALUE(IFERROR(CHOOSE(MATCH(B461,{0,1,2,3,4,5},0),2.5,3.5,4.5,5.5,6.5,7.5),"")))</f>
        <v/>
      </c>
      <c r="F461" s="395" t="str">
        <f>IF(AND(C461="YES",COUNTIFS(A$7:A461,A461,C$7:C461,"YES")=1),1,"")</f>
        <v/>
      </c>
    </row>
    <row r="462" spans="1:6" ht="13.5" thickBot="1" x14ac:dyDescent="0.25">
      <c r="A462" s="459"/>
      <c r="B462" s="459"/>
      <c r="C462" s="459"/>
      <c r="D462" s="460"/>
      <c r="E462" s="234" t="str">
        <f>IF(B462="","",VALUE(IFERROR(CHOOSE(MATCH(B462,{0,1,2,3,4,5},0),2.5,3.5,4.5,5.5,6.5,7.5),"")))</f>
        <v/>
      </c>
      <c r="F462" s="395" t="str">
        <f>IF(AND(C462="YES",COUNTIFS(A$7:A462,A462,C$7:C462,"YES")=1),1,"")</f>
        <v/>
      </c>
    </row>
    <row r="463" spans="1:6" ht="13.5" thickBot="1" x14ac:dyDescent="0.25">
      <c r="A463" s="459"/>
      <c r="B463" s="459"/>
      <c r="C463" s="459"/>
      <c r="D463" s="460"/>
      <c r="E463" s="234" t="str">
        <f>IF(B463="","",VALUE(IFERROR(CHOOSE(MATCH(B463,{0,1,2,3,4,5},0),2.5,3.5,4.5,5.5,6.5,7.5),"")))</f>
        <v/>
      </c>
      <c r="F463" s="395" t="str">
        <f>IF(AND(C463="YES",COUNTIFS(A$7:A463,A463,C$7:C463,"YES")=1),1,"")</f>
        <v/>
      </c>
    </row>
    <row r="464" spans="1:6" ht="13.5" thickBot="1" x14ac:dyDescent="0.25">
      <c r="A464" s="459"/>
      <c r="B464" s="459"/>
      <c r="C464" s="459"/>
      <c r="D464" s="460"/>
      <c r="E464" s="234" t="str">
        <f>IF(B464="","",VALUE(IFERROR(CHOOSE(MATCH(B464,{0,1,2,3,4,5},0),2.5,3.5,4.5,5.5,6.5,7.5),"")))</f>
        <v/>
      </c>
      <c r="F464" s="395" t="str">
        <f>IF(AND(C464="YES",COUNTIFS(A$7:A464,A464,C$7:C464,"YES")=1),1,"")</f>
        <v/>
      </c>
    </row>
    <row r="465" spans="1:6" ht="13.5" thickBot="1" x14ac:dyDescent="0.25">
      <c r="A465" s="459"/>
      <c r="B465" s="459"/>
      <c r="C465" s="459"/>
      <c r="D465" s="460"/>
      <c r="E465" s="234" t="str">
        <f>IF(B465="","",VALUE(IFERROR(CHOOSE(MATCH(B465,{0,1,2,3,4,5},0),2.5,3.5,4.5,5.5,6.5,7.5),"")))</f>
        <v/>
      </c>
      <c r="F465" s="395" t="str">
        <f>IF(AND(C465="YES",COUNTIFS(A$7:A465,A465,C$7:C465,"YES")=1),1,"")</f>
        <v/>
      </c>
    </row>
    <row r="466" spans="1:6" ht="13.5" thickBot="1" x14ac:dyDescent="0.25">
      <c r="A466" s="459"/>
      <c r="B466" s="459"/>
      <c r="C466" s="459"/>
      <c r="D466" s="460"/>
      <c r="E466" s="234" t="str">
        <f>IF(B466="","",VALUE(IFERROR(CHOOSE(MATCH(B466,{0,1,2,3,4,5},0),2.5,3.5,4.5,5.5,6.5,7.5),"")))</f>
        <v/>
      </c>
      <c r="F466" s="395" t="str">
        <f>IF(AND(C466="YES",COUNTIFS(A$7:A466,A466,C$7:C466,"YES")=1),1,"")</f>
        <v/>
      </c>
    </row>
    <row r="467" spans="1:6" ht="13.5" thickBot="1" x14ac:dyDescent="0.25">
      <c r="A467" s="459"/>
      <c r="B467" s="459"/>
      <c r="C467" s="459"/>
      <c r="D467" s="460"/>
      <c r="E467" s="234" t="str">
        <f>IF(B467="","",VALUE(IFERROR(CHOOSE(MATCH(B467,{0,1,2,3,4,5},0),2.5,3.5,4.5,5.5,6.5,7.5),"")))</f>
        <v/>
      </c>
      <c r="F467" s="395" t="str">
        <f>IF(AND(C467="YES",COUNTIFS(A$7:A467,A467,C$7:C467,"YES")=1),1,"")</f>
        <v/>
      </c>
    </row>
    <row r="468" spans="1:6" ht="13.5" thickBot="1" x14ac:dyDescent="0.25">
      <c r="A468" s="459"/>
      <c r="B468" s="459"/>
      <c r="C468" s="459"/>
      <c r="D468" s="460"/>
      <c r="E468" s="234" t="str">
        <f>IF(B468="","",VALUE(IFERROR(CHOOSE(MATCH(B468,{0,1,2,3,4,5},0),2.5,3.5,4.5,5.5,6.5,7.5),"")))</f>
        <v/>
      </c>
      <c r="F468" s="395" t="str">
        <f>IF(AND(C468="YES",COUNTIFS(A$7:A468,A468,C$7:C468,"YES")=1),1,"")</f>
        <v/>
      </c>
    </row>
    <row r="469" spans="1:6" ht="13.5" thickBot="1" x14ac:dyDescent="0.25">
      <c r="A469" s="459"/>
      <c r="B469" s="459"/>
      <c r="C469" s="459"/>
      <c r="D469" s="460"/>
      <c r="E469" s="234" t="str">
        <f>IF(B469="","",VALUE(IFERROR(CHOOSE(MATCH(B469,{0,1,2,3,4,5},0),2.5,3.5,4.5,5.5,6.5,7.5),"")))</f>
        <v/>
      </c>
      <c r="F469" s="395" t="str">
        <f>IF(AND(C469="YES",COUNTIFS(A$7:A469,A469,C$7:C469,"YES")=1),1,"")</f>
        <v/>
      </c>
    </row>
    <row r="470" spans="1:6" ht="13.5" thickBot="1" x14ac:dyDescent="0.25">
      <c r="A470" s="459"/>
      <c r="B470" s="459"/>
      <c r="C470" s="459"/>
      <c r="D470" s="460"/>
      <c r="E470" s="234" t="str">
        <f>IF(B470="","",VALUE(IFERROR(CHOOSE(MATCH(B470,{0,1,2,3,4,5},0),2.5,3.5,4.5,5.5,6.5,7.5),"")))</f>
        <v/>
      </c>
      <c r="F470" s="395" t="str">
        <f>IF(AND(C470="YES",COUNTIFS(A$7:A470,A470,C$7:C470,"YES")=1),1,"")</f>
        <v/>
      </c>
    </row>
    <row r="471" spans="1:6" ht="13.5" thickBot="1" x14ac:dyDescent="0.25">
      <c r="A471" s="459"/>
      <c r="B471" s="459"/>
      <c r="C471" s="459"/>
      <c r="D471" s="460"/>
      <c r="E471" s="234" t="str">
        <f>IF(B471="","",VALUE(IFERROR(CHOOSE(MATCH(B471,{0,1,2,3,4,5},0),2.5,3.5,4.5,5.5,6.5,7.5),"")))</f>
        <v/>
      </c>
      <c r="F471" s="395" t="str">
        <f>IF(AND(C471="YES",COUNTIFS(A$7:A471,A471,C$7:C471,"YES")=1),1,"")</f>
        <v/>
      </c>
    </row>
    <row r="472" spans="1:6" ht="13.5" thickBot="1" x14ac:dyDescent="0.25">
      <c r="A472" s="459"/>
      <c r="B472" s="459"/>
      <c r="C472" s="459"/>
      <c r="D472" s="460"/>
      <c r="E472" s="234" t="str">
        <f>IF(B472="","",VALUE(IFERROR(CHOOSE(MATCH(B472,{0,1,2,3,4,5},0),2.5,3.5,4.5,5.5,6.5,7.5),"")))</f>
        <v/>
      </c>
      <c r="F472" s="395" t="str">
        <f>IF(AND(C472="YES",COUNTIFS(A$7:A472,A472,C$7:C472,"YES")=1),1,"")</f>
        <v/>
      </c>
    </row>
    <row r="473" spans="1:6" ht="13.5" thickBot="1" x14ac:dyDescent="0.25">
      <c r="A473" s="459"/>
      <c r="B473" s="459"/>
      <c r="C473" s="459"/>
      <c r="D473" s="460"/>
      <c r="E473" s="234" t="str">
        <f>IF(B473="","",VALUE(IFERROR(CHOOSE(MATCH(B473,{0,1,2,3,4,5},0),2.5,3.5,4.5,5.5,6.5,7.5),"")))</f>
        <v/>
      </c>
      <c r="F473" s="395" t="str">
        <f>IF(AND(C473="YES",COUNTIFS(A$7:A473,A473,C$7:C473,"YES")=1),1,"")</f>
        <v/>
      </c>
    </row>
    <row r="474" spans="1:6" ht="13.5" thickBot="1" x14ac:dyDescent="0.25">
      <c r="A474" s="459"/>
      <c r="B474" s="459"/>
      <c r="C474" s="459"/>
      <c r="D474" s="460"/>
      <c r="E474" s="234" t="str">
        <f>IF(B474="","",VALUE(IFERROR(CHOOSE(MATCH(B474,{0,1,2,3,4,5},0),2.5,3.5,4.5,5.5,6.5,7.5),"")))</f>
        <v/>
      </c>
      <c r="F474" s="395" t="str">
        <f>IF(AND(C474="YES",COUNTIFS(A$7:A474,A474,C$7:C474,"YES")=1),1,"")</f>
        <v/>
      </c>
    </row>
    <row r="475" spans="1:6" ht="13.5" thickBot="1" x14ac:dyDescent="0.25">
      <c r="A475" s="459"/>
      <c r="B475" s="459"/>
      <c r="C475" s="459"/>
      <c r="D475" s="460"/>
      <c r="E475" s="234" t="str">
        <f>IF(B475="","",VALUE(IFERROR(CHOOSE(MATCH(B475,{0,1,2,3,4,5},0),2.5,3.5,4.5,5.5,6.5,7.5),"")))</f>
        <v/>
      </c>
      <c r="F475" s="395" t="str">
        <f>IF(AND(C475="YES",COUNTIFS(A$7:A475,A475,C$7:C475,"YES")=1),1,"")</f>
        <v/>
      </c>
    </row>
    <row r="476" spans="1:6" ht="13.5" thickBot="1" x14ac:dyDescent="0.25">
      <c r="A476" s="459"/>
      <c r="B476" s="459"/>
      <c r="C476" s="459"/>
      <c r="D476" s="460"/>
      <c r="E476" s="234" t="str">
        <f>IF(B476="","",VALUE(IFERROR(CHOOSE(MATCH(B476,{0,1,2,3,4,5},0),2.5,3.5,4.5,5.5,6.5,7.5),"")))</f>
        <v/>
      </c>
      <c r="F476" s="395" t="str">
        <f>IF(AND(C476="YES",COUNTIFS(A$7:A476,A476,C$7:C476,"YES")=1),1,"")</f>
        <v/>
      </c>
    </row>
    <row r="477" spans="1:6" ht="13.5" thickBot="1" x14ac:dyDescent="0.25">
      <c r="A477" s="459"/>
      <c r="B477" s="459"/>
      <c r="C477" s="459"/>
      <c r="D477" s="460"/>
      <c r="E477" s="234" t="str">
        <f>IF(B477="","",VALUE(IFERROR(CHOOSE(MATCH(B477,{0,1,2,3,4,5},0),2.5,3.5,4.5,5.5,6.5,7.5),"")))</f>
        <v/>
      </c>
      <c r="F477" s="395" t="str">
        <f>IF(AND(C477="YES",COUNTIFS(A$7:A477,A477,C$7:C477,"YES")=1),1,"")</f>
        <v/>
      </c>
    </row>
    <row r="478" spans="1:6" ht="13.5" thickBot="1" x14ac:dyDescent="0.25">
      <c r="A478" s="459"/>
      <c r="B478" s="459"/>
      <c r="C478" s="459"/>
      <c r="D478" s="460"/>
      <c r="E478" s="234" t="str">
        <f>IF(B478="","",VALUE(IFERROR(CHOOSE(MATCH(B478,{0,1,2,3,4,5},0),2.5,3.5,4.5,5.5,6.5,7.5),"")))</f>
        <v/>
      </c>
      <c r="F478" s="395" t="str">
        <f>IF(AND(C478="YES",COUNTIFS(A$7:A478,A478,C$7:C478,"YES")=1),1,"")</f>
        <v/>
      </c>
    </row>
    <row r="479" spans="1:6" ht="13.5" thickBot="1" x14ac:dyDescent="0.25">
      <c r="A479" s="459"/>
      <c r="B479" s="459"/>
      <c r="C479" s="459"/>
      <c r="D479" s="460"/>
      <c r="E479" s="234" t="str">
        <f>IF(B479="","",VALUE(IFERROR(CHOOSE(MATCH(B479,{0,1,2,3,4,5},0),2.5,3.5,4.5,5.5,6.5,7.5),"")))</f>
        <v/>
      </c>
      <c r="F479" s="395" t="str">
        <f>IF(AND(C479="YES",COUNTIFS(A$7:A479,A479,C$7:C479,"YES")=1),1,"")</f>
        <v/>
      </c>
    </row>
    <row r="480" spans="1:6" ht="13.5" thickBot="1" x14ac:dyDescent="0.25">
      <c r="A480" s="459"/>
      <c r="B480" s="459"/>
      <c r="C480" s="459"/>
      <c r="D480" s="460"/>
      <c r="E480" s="234" t="str">
        <f>IF(B480="","",VALUE(IFERROR(CHOOSE(MATCH(B480,{0,1,2,3,4,5},0),2.5,3.5,4.5,5.5,6.5,7.5),"")))</f>
        <v/>
      </c>
      <c r="F480" s="395" t="str">
        <f>IF(AND(C480="YES",COUNTIFS(A$7:A480,A480,C$7:C480,"YES")=1),1,"")</f>
        <v/>
      </c>
    </row>
    <row r="481" spans="1:6" ht="13.5" thickBot="1" x14ac:dyDescent="0.25">
      <c r="A481" s="459"/>
      <c r="B481" s="459"/>
      <c r="C481" s="459"/>
      <c r="D481" s="460"/>
      <c r="E481" s="234" t="str">
        <f>IF(B481="","",VALUE(IFERROR(CHOOSE(MATCH(B481,{0,1,2,3,4,5},0),2.5,3.5,4.5,5.5,6.5,7.5),"")))</f>
        <v/>
      </c>
      <c r="F481" s="395" t="str">
        <f>IF(AND(C481="YES",COUNTIFS(A$7:A481,A481,C$7:C481,"YES")=1),1,"")</f>
        <v/>
      </c>
    </row>
    <row r="482" spans="1:6" ht="13.5" thickBot="1" x14ac:dyDescent="0.25">
      <c r="A482" s="459"/>
      <c r="B482" s="459"/>
      <c r="C482" s="459"/>
      <c r="D482" s="460"/>
      <c r="E482" s="234" t="str">
        <f>IF(B482="","",VALUE(IFERROR(CHOOSE(MATCH(B482,{0,1,2,3,4,5},0),2.5,3.5,4.5,5.5,6.5,7.5),"")))</f>
        <v/>
      </c>
      <c r="F482" s="395" t="str">
        <f>IF(AND(C482="YES",COUNTIFS(A$7:A482,A482,C$7:C482,"YES")=1),1,"")</f>
        <v/>
      </c>
    </row>
    <row r="483" spans="1:6" ht="13.5" thickBot="1" x14ac:dyDescent="0.25">
      <c r="A483" s="459"/>
      <c r="B483" s="459"/>
      <c r="C483" s="459"/>
      <c r="D483" s="460"/>
      <c r="E483" s="234" t="str">
        <f>IF(B483="","",VALUE(IFERROR(CHOOSE(MATCH(B483,{0,1,2,3,4,5},0),2.5,3.5,4.5,5.5,6.5,7.5),"")))</f>
        <v/>
      </c>
      <c r="F483" s="395" t="str">
        <f>IF(AND(C483="YES",COUNTIFS(A$7:A483,A483,C$7:C483,"YES")=1),1,"")</f>
        <v/>
      </c>
    </row>
    <row r="484" spans="1:6" ht="13.5" thickBot="1" x14ac:dyDescent="0.25">
      <c r="A484" s="459"/>
      <c r="B484" s="459"/>
      <c r="C484" s="459"/>
      <c r="D484" s="460"/>
      <c r="E484" s="234" t="str">
        <f>IF(B484="","",VALUE(IFERROR(CHOOSE(MATCH(B484,{0,1,2,3,4,5},0),2.5,3.5,4.5,5.5,6.5,7.5),"")))</f>
        <v/>
      </c>
      <c r="F484" s="395" t="str">
        <f>IF(AND(C484="YES",COUNTIFS(A$7:A484,A484,C$7:C484,"YES")=1),1,"")</f>
        <v/>
      </c>
    </row>
    <row r="485" spans="1:6" ht="13.5" thickBot="1" x14ac:dyDescent="0.25">
      <c r="A485" s="459"/>
      <c r="B485" s="459"/>
      <c r="C485" s="459"/>
      <c r="D485" s="460"/>
      <c r="E485" s="234" t="str">
        <f>IF(B485="","",VALUE(IFERROR(CHOOSE(MATCH(B485,{0,1,2,3,4,5},0),2.5,3.5,4.5,5.5,6.5,7.5),"")))</f>
        <v/>
      </c>
      <c r="F485" s="395" t="str">
        <f>IF(AND(C485="YES",COUNTIFS(A$7:A485,A485,C$7:C485,"YES")=1),1,"")</f>
        <v/>
      </c>
    </row>
    <row r="486" spans="1:6" ht="13.5" thickBot="1" x14ac:dyDescent="0.25">
      <c r="A486" s="459"/>
      <c r="B486" s="459"/>
      <c r="C486" s="459"/>
      <c r="D486" s="460"/>
      <c r="E486" s="234" t="str">
        <f>IF(B486="","",VALUE(IFERROR(CHOOSE(MATCH(B486,{0,1,2,3,4,5},0),2.5,3.5,4.5,5.5,6.5,7.5),"")))</f>
        <v/>
      </c>
      <c r="F486" s="395" t="str">
        <f>IF(AND(C486="YES",COUNTIFS(A$7:A486,A486,C$7:C486,"YES")=1),1,"")</f>
        <v/>
      </c>
    </row>
    <row r="487" spans="1:6" ht="13.5" thickBot="1" x14ac:dyDescent="0.25">
      <c r="A487" s="459"/>
      <c r="B487" s="459"/>
      <c r="C487" s="459"/>
      <c r="D487" s="460"/>
      <c r="E487" s="234" t="str">
        <f>IF(B487="","",VALUE(IFERROR(CHOOSE(MATCH(B487,{0,1,2,3,4,5},0),2.5,3.5,4.5,5.5,6.5,7.5),"")))</f>
        <v/>
      </c>
      <c r="F487" s="395" t="str">
        <f>IF(AND(C487="YES",COUNTIFS(A$7:A487,A487,C$7:C487,"YES")=1),1,"")</f>
        <v/>
      </c>
    </row>
    <row r="488" spans="1:6" ht="13.5" thickBot="1" x14ac:dyDescent="0.25">
      <c r="A488" s="459"/>
      <c r="B488" s="459"/>
      <c r="C488" s="459"/>
      <c r="D488" s="460"/>
      <c r="E488" s="234" t="str">
        <f>IF(B488="","",VALUE(IFERROR(CHOOSE(MATCH(B488,{0,1,2,3,4,5},0),2.5,3.5,4.5,5.5,6.5,7.5),"")))</f>
        <v/>
      </c>
      <c r="F488" s="395" t="str">
        <f>IF(AND(C488="YES",COUNTIFS(A$7:A488,A488,C$7:C488,"YES")=1),1,"")</f>
        <v/>
      </c>
    </row>
    <row r="489" spans="1:6" ht="13.5" thickBot="1" x14ac:dyDescent="0.25">
      <c r="A489" s="459"/>
      <c r="B489" s="459"/>
      <c r="C489" s="459"/>
      <c r="D489" s="460"/>
      <c r="E489" s="234" t="str">
        <f>IF(B489="","",VALUE(IFERROR(CHOOSE(MATCH(B489,{0,1,2,3,4,5},0),2.5,3.5,4.5,5.5,6.5,7.5),"")))</f>
        <v/>
      </c>
      <c r="F489" s="395" t="str">
        <f>IF(AND(C489="YES",COUNTIFS(A$7:A489,A489,C$7:C489,"YES")=1),1,"")</f>
        <v/>
      </c>
    </row>
    <row r="490" spans="1:6" ht="13.5" thickBot="1" x14ac:dyDescent="0.25">
      <c r="A490" s="459"/>
      <c r="B490" s="459"/>
      <c r="C490" s="459"/>
      <c r="D490" s="460"/>
      <c r="E490" s="234" t="str">
        <f>IF(B490="","",VALUE(IFERROR(CHOOSE(MATCH(B490,{0,1,2,3,4,5},0),2.5,3.5,4.5,5.5,6.5,7.5),"")))</f>
        <v/>
      </c>
      <c r="F490" s="395" t="str">
        <f>IF(AND(C490="YES",COUNTIFS(A$7:A490,A490,C$7:C490,"YES")=1),1,"")</f>
        <v/>
      </c>
    </row>
    <row r="491" spans="1:6" ht="13.5" thickBot="1" x14ac:dyDescent="0.25">
      <c r="A491" s="459"/>
      <c r="B491" s="459"/>
      <c r="C491" s="459"/>
      <c r="D491" s="460"/>
      <c r="E491" s="234" t="str">
        <f>IF(B491="","",VALUE(IFERROR(CHOOSE(MATCH(B491,{0,1,2,3,4,5},0),2.5,3.5,4.5,5.5,6.5,7.5),"")))</f>
        <v/>
      </c>
      <c r="F491" s="395" t="str">
        <f>IF(AND(C491="YES",COUNTIFS(A$7:A491,A491,C$7:C491,"YES")=1),1,"")</f>
        <v/>
      </c>
    </row>
    <row r="492" spans="1:6" ht="13.5" thickBot="1" x14ac:dyDescent="0.25">
      <c r="A492" s="459"/>
      <c r="B492" s="459"/>
      <c r="C492" s="459"/>
      <c r="D492" s="460"/>
      <c r="E492" s="234" t="str">
        <f>IF(B492="","",VALUE(IFERROR(CHOOSE(MATCH(B492,{0,1,2,3,4,5},0),2.5,3.5,4.5,5.5,6.5,7.5),"")))</f>
        <v/>
      </c>
      <c r="F492" s="395" t="str">
        <f>IF(AND(C492="YES",COUNTIFS(A$7:A492,A492,C$7:C492,"YES")=1),1,"")</f>
        <v/>
      </c>
    </row>
    <row r="493" spans="1:6" ht="13.5" thickBot="1" x14ac:dyDescent="0.25">
      <c r="A493" s="459"/>
      <c r="B493" s="459"/>
      <c r="C493" s="459"/>
      <c r="D493" s="460"/>
      <c r="E493" s="234" t="str">
        <f>IF(B493="","",VALUE(IFERROR(CHOOSE(MATCH(B493,{0,1,2,3,4,5},0),2.5,3.5,4.5,5.5,6.5,7.5),"")))</f>
        <v/>
      </c>
      <c r="F493" s="395" t="str">
        <f>IF(AND(C493="YES",COUNTIFS(A$7:A493,A493,C$7:C493,"YES")=1),1,"")</f>
        <v/>
      </c>
    </row>
    <row r="494" spans="1:6" ht="13.5" thickBot="1" x14ac:dyDescent="0.25">
      <c r="A494" s="459"/>
      <c r="B494" s="459"/>
      <c r="C494" s="459"/>
      <c r="D494" s="460"/>
      <c r="E494" s="234" t="str">
        <f>IF(B494="","",VALUE(IFERROR(CHOOSE(MATCH(B494,{0,1,2,3,4,5},0),2.5,3.5,4.5,5.5,6.5,7.5),"")))</f>
        <v/>
      </c>
      <c r="F494" s="395" t="str">
        <f>IF(AND(C494="YES",COUNTIFS(A$7:A494,A494,C$7:C494,"YES")=1),1,"")</f>
        <v/>
      </c>
    </row>
    <row r="495" spans="1:6" ht="13.5" thickBot="1" x14ac:dyDescent="0.25">
      <c r="A495" s="459"/>
      <c r="B495" s="459"/>
      <c r="C495" s="459"/>
      <c r="D495" s="460"/>
      <c r="E495" s="234" t="str">
        <f>IF(B495="","",VALUE(IFERROR(CHOOSE(MATCH(B495,{0,1,2,3,4,5},0),2.5,3.5,4.5,5.5,6.5,7.5),"")))</f>
        <v/>
      </c>
      <c r="F495" s="395" t="str">
        <f>IF(AND(C495="YES",COUNTIFS(A$7:A495,A495,C$7:C495,"YES")=1),1,"")</f>
        <v/>
      </c>
    </row>
    <row r="496" spans="1:6" ht="13.5" thickBot="1" x14ac:dyDescent="0.25">
      <c r="A496" s="459"/>
      <c r="B496" s="459"/>
      <c r="C496" s="459"/>
      <c r="D496" s="460"/>
      <c r="E496" s="234" t="str">
        <f>IF(B496="","",VALUE(IFERROR(CHOOSE(MATCH(B496,{0,1,2,3,4,5},0),2.5,3.5,4.5,5.5,6.5,7.5),"")))</f>
        <v/>
      </c>
      <c r="F496" s="395" t="str">
        <f>IF(AND(C496="YES",COUNTIFS(A$7:A496,A496,C$7:C496,"YES")=1),1,"")</f>
        <v/>
      </c>
    </row>
    <row r="497" spans="1:6" ht="13.5" thickBot="1" x14ac:dyDescent="0.25">
      <c r="A497" s="459"/>
      <c r="B497" s="459"/>
      <c r="C497" s="459"/>
      <c r="D497" s="460"/>
      <c r="E497" s="234" t="str">
        <f>IF(B497="","",VALUE(IFERROR(CHOOSE(MATCH(B497,{0,1,2,3,4,5},0),2.5,3.5,4.5,5.5,6.5,7.5),"")))</f>
        <v/>
      </c>
      <c r="F497" s="395" t="str">
        <f>IF(AND(C497="YES",COUNTIFS(A$7:A497,A497,C$7:C497,"YES")=1),1,"")</f>
        <v/>
      </c>
    </row>
    <row r="498" spans="1:6" ht="13.5" thickBot="1" x14ac:dyDescent="0.25">
      <c r="A498" s="459"/>
      <c r="B498" s="459"/>
      <c r="C498" s="459"/>
      <c r="D498" s="460"/>
      <c r="E498" s="234" t="str">
        <f>IF(B498="","",VALUE(IFERROR(CHOOSE(MATCH(B498,{0,1,2,3,4,5},0),2.5,3.5,4.5,5.5,6.5,7.5),"")))</f>
        <v/>
      </c>
      <c r="F498" s="395" t="str">
        <f>IF(AND(C498="YES",COUNTIFS(A$7:A498,A498,C$7:C498,"YES")=1),1,"")</f>
        <v/>
      </c>
    </row>
    <row r="499" spans="1:6" ht="13.5" thickBot="1" x14ac:dyDescent="0.25">
      <c r="A499" s="459"/>
      <c r="B499" s="459"/>
      <c r="C499" s="459"/>
      <c r="D499" s="460"/>
      <c r="E499" s="234" t="str">
        <f>IF(B499="","",VALUE(IFERROR(CHOOSE(MATCH(B499,{0,1,2,3,4,5},0),2.5,3.5,4.5,5.5,6.5,7.5),"")))</f>
        <v/>
      </c>
      <c r="F499" s="395" t="str">
        <f>IF(AND(C499="YES",COUNTIFS(A$7:A499,A499,C$7:C499,"YES")=1),1,"")</f>
        <v/>
      </c>
    </row>
    <row r="500" spans="1:6" ht="13.5" thickBot="1" x14ac:dyDescent="0.25">
      <c r="A500" s="459"/>
      <c r="B500" s="459"/>
      <c r="C500" s="459"/>
      <c r="D500" s="460"/>
      <c r="E500" s="234" t="str">
        <f>IF(B500="","",VALUE(IFERROR(CHOOSE(MATCH(B500,{0,1,2,3,4,5},0),2.5,3.5,4.5,5.5,6.5,7.5),"")))</f>
        <v/>
      </c>
      <c r="F500" s="395" t="str">
        <f>IF(AND(C500="YES",COUNTIFS(A$7:A500,A500,C$7:C500,"YES")=1),1,"")</f>
        <v/>
      </c>
    </row>
    <row r="501" spans="1:6" ht="13.5" thickBot="1" x14ac:dyDescent="0.25">
      <c r="A501" s="459"/>
      <c r="B501" s="459"/>
      <c r="C501" s="459"/>
      <c r="D501" s="460"/>
      <c r="E501" s="234" t="str">
        <f>IF(B501="","",VALUE(IFERROR(CHOOSE(MATCH(B501,{0,1,2,3,4,5},0),2.5,3.5,4.5,5.5,6.5,7.5),"")))</f>
        <v/>
      </c>
      <c r="F501" s="395" t="str">
        <f>IF(AND(C501="YES",COUNTIFS(A$7:A501,A501,C$7:C501,"YES")=1),1,"")</f>
        <v/>
      </c>
    </row>
    <row r="502" spans="1:6" ht="13.5" thickBot="1" x14ac:dyDescent="0.25">
      <c r="A502" s="459"/>
      <c r="B502" s="459"/>
      <c r="C502" s="459"/>
      <c r="D502" s="460"/>
      <c r="E502" s="234" t="str">
        <f>IF(B502="","",VALUE(IFERROR(CHOOSE(MATCH(B502,{0,1,2,3,4,5},0),2.5,3.5,4.5,5.5,6.5,7.5),"")))</f>
        <v/>
      </c>
      <c r="F502" s="395" t="str">
        <f>IF(AND(C502="YES",COUNTIFS(A$7:A502,A502,C$7:C502,"YES")=1),1,"")</f>
        <v/>
      </c>
    </row>
    <row r="503" spans="1:6" ht="13.5" thickBot="1" x14ac:dyDescent="0.25">
      <c r="A503" s="459"/>
      <c r="B503" s="459"/>
      <c r="C503" s="459"/>
      <c r="D503" s="460"/>
      <c r="E503" s="396" t="str">
        <f>IF(B503="","",VALUE(IFERROR(CHOOSE(MATCH(B503,{0,1,2,3,4,5},0),2.5,3.5,4.5,5.5,6.5,7.5),"")))</f>
        <v/>
      </c>
      <c r="F503" s="397" t="str">
        <f>IF(AND(C503="YES",COUNTIFS(A$7:A503,A503,C$7:C503,"YES")=1),1,"")</f>
        <v/>
      </c>
    </row>
  </sheetData>
  <sheetProtection algorithmName="SHA-512" hashValue="daRQ9w+TNFo/W/0fBDKjDuGkzSW+1uS6kaRKfaRDa5OcVZzNU1GA1wYh+7ThSI/TKjuSnnY9oFNTm/dWSGWl/w==" saltValue="irxjDNtTD0w0RudcYOz+6Q==" spinCount="100000" sheet="1" objects="1" scenarios="1"/>
  <autoFilter ref="A6:D6" xr:uid="{C89B79A0-6F95-4B76-B193-1C216BA4E68F}"/>
  <mergeCells count="1">
    <mergeCell ref="A1:D5"/>
  </mergeCells>
  <pageMargins left="0.7" right="0.7" top="0.75" bottom="0.75" header="0.3" footer="0.3"/>
  <pageSetup scale="64" orientation="portrait" r:id="rId1"/>
  <headerFooter>
    <oddFooter>&amp;R&amp;F
&amp;A
Page &amp;P of &amp;N
version: May 2025</oddFooter>
  </headerFooter>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93096049-F6BA-4685-8C3C-56BD0A3C2D1F}">
          <x14:formula1>
            <xm:f>piv!$A$3:$A$12</xm:f>
          </x14:formula1>
          <xm:sqref>D7:D503</xm:sqref>
        </x14:dataValidation>
        <x14:dataValidation type="list" allowBlank="1" showInputMessage="1" showErrorMessage="1" xr:uid="{26B7F0CF-9394-484B-872F-0FFC1EA0CC33}">
          <x14:formula1>
            <xm:f>piv!$B$4</xm:f>
          </x14:formula1>
          <xm:sqref>C7:C503</xm:sqref>
        </x14:dataValidation>
        <x14:dataValidation type="list" allowBlank="1" showInputMessage="1" showErrorMessage="1" xr:uid="{80473366-634B-49B4-B8BE-E75F779ECE0E}">
          <x14:formula1>
            <xm:f>piv!$H$3:$H$8</xm:f>
          </x14:formula1>
          <xm:sqref>B7:B503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tabColor rgb="FFF79646"/>
  </sheetPr>
  <dimension ref="A1:BA1649"/>
  <sheetViews>
    <sheetView view="pageBreakPreview" zoomScale="60" zoomScaleNormal="100" workbookViewId="0">
      <selection activeCell="U21" sqref="U21"/>
    </sheetView>
  </sheetViews>
  <sheetFormatPr defaultColWidth="9.140625" defaultRowHeight="12.75" x14ac:dyDescent="0.2"/>
  <cols>
    <col min="1" max="1" width="28.7109375" style="100" bestFit="1" customWidth="1"/>
    <col min="2" max="2" width="21.5703125" style="100" bestFit="1" customWidth="1"/>
    <col min="3" max="3" width="5.42578125" style="100" bestFit="1" customWidth="1"/>
    <col min="4" max="4" width="6.5703125" style="100" bestFit="1" customWidth="1"/>
    <col min="5" max="5" width="10.85546875" style="100" customWidth="1"/>
    <col min="6" max="6" width="46.42578125" style="100" customWidth="1"/>
    <col min="7" max="7" width="11.140625" style="100" bestFit="1" customWidth="1"/>
    <col min="8" max="8" width="22.85546875" style="100" bestFit="1" customWidth="1"/>
    <col min="9" max="10" width="9.140625" style="100"/>
    <col min="11" max="11" width="28.7109375" style="100" bestFit="1" customWidth="1"/>
    <col min="12" max="12" width="21.5703125" style="100" bestFit="1" customWidth="1"/>
    <col min="13" max="13" width="5.42578125" style="100" bestFit="1" customWidth="1"/>
    <col min="14" max="14" width="6.5703125" style="100" bestFit="1" customWidth="1"/>
    <col min="15" max="15" width="4.5703125" style="100" bestFit="1" customWidth="1"/>
    <col min="16" max="16" width="17.42578125" style="100" bestFit="1" customWidth="1"/>
    <col min="17" max="17" width="17" style="100" bestFit="1" customWidth="1"/>
    <col min="18" max="18" width="33.28515625" style="100" bestFit="1" customWidth="1"/>
    <col min="19" max="19" width="18.5703125" style="100" bestFit="1" customWidth="1"/>
    <col min="20" max="20" width="9.140625" style="100"/>
    <col min="21" max="21" width="23" style="100" bestFit="1" customWidth="1"/>
    <col min="22" max="22" width="8.28515625" style="100" bestFit="1" customWidth="1"/>
    <col min="23" max="24" width="9.140625" style="100"/>
    <col min="25" max="25" width="28.7109375" style="100" bestFit="1" customWidth="1"/>
    <col min="26" max="26" width="21.5703125" style="100" bestFit="1" customWidth="1"/>
    <col min="27" max="27" width="5.42578125" style="100" bestFit="1" customWidth="1"/>
    <col min="28" max="28" width="6.5703125" style="100" bestFit="1" customWidth="1"/>
    <col min="29" max="29" width="14.85546875" style="100" bestFit="1" customWidth="1"/>
    <col min="30" max="30" width="9.140625" style="100"/>
    <col min="31" max="31" width="28.7109375" style="100" bestFit="1" customWidth="1"/>
    <col min="32" max="32" width="21.5703125" style="100" bestFit="1" customWidth="1"/>
    <col min="33" max="33" width="5.42578125" style="100" bestFit="1" customWidth="1"/>
    <col min="34" max="34" width="6.5703125" style="100" bestFit="1" customWidth="1"/>
    <col min="35" max="35" width="14.85546875" style="100" bestFit="1" customWidth="1"/>
    <col min="36" max="36" width="9.140625" style="100"/>
    <col min="37" max="37" width="21.140625" style="100" bestFit="1" customWidth="1"/>
    <col min="38" max="38" width="18.85546875" style="100" bestFit="1" customWidth="1"/>
    <col min="39" max="39" width="10.42578125" style="100" customWidth="1"/>
    <col min="40" max="40" width="10.5703125" style="100" customWidth="1"/>
    <col min="41" max="41" width="10.85546875" style="100" customWidth="1"/>
    <col min="42" max="43" width="11.140625" style="100" bestFit="1" customWidth="1"/>
    <col min="44" max="44" width="10.5703125" style="100" customWidth="1"/>
    <col min="45" max="46" width="11.85546875" style="100" bestFit="1" customWidth="1"/>
    <col min="47" max="52" width="9.140625" style="100"/>
    <col min="53" max="53" width="9.140625" style="461"/>
    <col min="54" max="16384" width="9.140625" style="100"/>
  </cols>
  <sheetData>
    <row r="1" spans="1:53" s="111" customFormat="1" ht="19.5" x14ac:dyDescent="0.3">
      <c r="A1" s="110" t="s">
        <v>225</v>
      </c>
      <c r="BA1" s="463"/>
    </row>
    <row r="2" spans="1:53" s="70" customFormat="1" ht="37.5" customHeight="1" x14ac:dyDescent="0.2">
      <c r="A2" s="120" t="s">
        <v>46</v>
      </c>
      <c r="B2" s="120" t="s">
        <v>43</v>
      </c>
      <c r="C2" s="119"/>
      <c r="D2" s="188"/>
      <c r="E2" s="120"/>
      <c r="G2" s="120" t="s">
        <v>46</v>
      </c>
      <c r="H2" s="119" t="s">
        <v>221</v>
      </c>
      <c r="I2" s="120"/>
      <c r="J2" s="89" t="s">
        <v>239</v>
      </c>
      <c r="K2" s="89" t="s">
        <v>240</v>
      </c>
      <c r="L2" s="89"/>
      <c r="M2" s="89"/>
      <c r="N2" s="28"/>
      <c r="O2" s="188" t="s">
        <v>260</v>
      </c>
      <c r="P2" s="188" t="s">
        <v>259</v>
      </c>
      <c r="Q2" s="188" t="s">
        <v>257</v>
      </c>
      <c r="R2" s="188" t="s">
        <v>258</v>
      </c>
      <c r="AE2" s="188">
        <v>2022</v>
      </c>
      <c r="AF2" s="188">
        <v>2023</v>
      </c>
      <c r="AG2" s="188">
        <v>2024</v>
      </c>
      <c r="AH2" s="188">
        <f>AG2+1</f>
        <v>2025</v>
      </c>
      <c r="AI2" s="188">
        <f t="shared" ref="AI2:AU2" si="0">AH2+1</f>
        <v>2026</v>
      </c>
      <c r="AJ2" s="188">
        <f t="shared" si="0"/>
        <v>2027</v>
      </c>
      <c r="AK2" s="188">
        <f t="shared" si="0"/>
        <v>2028</v>
      </c>
      <c r="AL2" s="188">
        <f t="shared" si="0"/>
        <v>2029</v>
      </c>
      <c r="AM2" s="188">
        <f t="shared" si="0"/>
        <v>2030</v>
      </c>
      <c r="AN2" s="188">
        <f t="shared" si="0"/>
        <v>2031</v>
      </c>
      <c r="AO2" s="188">
        <f t="shared" si="0"/>
        <v>2032</v>
      </c>
      <c r="AP2" s="188">
        <f t="shared" si="0"/>
        <v>2033</v>
      </c>
      <c r="AQ2" s="188">
        <f t="shared" si="0"/>
        <v>2034</v>
      </c>
      <c r="AR2" s="188">
        <f t="shared" si="0"/>
        <v>2035</v>
      </c>
      <c r="AS2" s="188">
        <f t="shared" si="0"/>
        <v>2036</v>
      </c>
      <c r="AT2" s="188">
        <f t="shared" si="0"/>
        <v>2037</v>
      </c>
      <c r="AU2" s="188">
        <f t="shared" si="0"/>
        <v>2038</v>
      </c>
      <c r="AV2" s="188">
        <v>2039</v>
      </c>
      <c r="AZ2" s="218" t="s">
        <v>605</v>
      </c>
      <c r="BA2" s="218">
        <v>1</v>
      </c>
    </row>
    <row r="3" spans="1:53" s="70" customFormat="1" ht="15" x14ac:dyDescent="0.2">
      <c r="A3" s="272">
        <v>0.1</v>
      </c>
      <c r="B3" s="96"/>
      <c r="C3" s="27"/>
      <c r="D3" s="185"/>
      <c r="E3" s="28"/>
      <c r="G3" s="84">
        <v>0.3</v>
      </c>
      <c r="H3" s="98">
        <v>0</v>
      </c>
      <c r="I3" s="96"/>
      <c r="J3" s="194">
        <v>1</v>
      </c>
      <c r="K3" s="89" t="s">
        <v>241</v>
      </c>
      <c r="L3" s="198"/>
      <c r="M3" s="89"/>
      <c r="N3" s="28"/>
      <c r="O3" s="185" t="s">
        <v>175</v>
      </c>
      <c r="P3" s="185" t="s">
        <v>241</v>
      </c>
      <c r="Q3" s="185" t="s">
        <v>265</v>
      </c>
      <c r="R3" s="185" t="s">
        <v>265</v>
      </c>
      <c r="S3" s="185" t="s">
        <v>262</v>
      </c>
      <c r="W3" s="70" t="s">
        <v>267</v>
      </c>
      <c r="AE3" s="188">
        <f>1</f>
        <v>1</v>
      </c>
      <c r="AF3" s="188">
        <f>AE3+1</f>
        <v>2</v>
      </c>
      <c r="AG3" s="188">
        <f>AF3+1</f>
        <v>3</v>
      </c>
      <c r="AH3" s="188">
        <f>AG3+1</f>
        <v>4</v>
      </c>
      <c r="AI3" s="188">
        <f t="shared" ref="AI3:AP3" si="1">AH3+1</f>
        <v>5</v>
      </c>
      <c r="AJ3" s="188">
        <f t="shared" si="1"/>
        <v>6</v>
      </c>
      <c r="AK3" s="188">
        <f t="shared" si="1"/>
        <v>7</v>
      </c>
      <c r="AL3" s="188">
        <f t="shared" si="1"/>
        <v>8</v>
      </c>
      <c r="AM3" s="188">
        <f t="shared" si="1"/>
        <v>9</v>
      </c>
      <c r="AN3" s="188">
        <f t="shared" si="1"/>
        <v>10</v>
      </c>
      <c r="AO3" s="188">
        <f t="shared" si="1"/>
        <v>11</v>
      </c>
      <c r="AP3" s="188">
        <f t="shared" si="1"/>
        <v>12</v>
      </c>
      <c r="AT3" s="188"/>
      <c r="AU3" s="188"/>
      <c r="AZ3" s="218" t="s">
        <v>606</v>
      </c>
      <c r="BA3" s="218">
        <f>BA2+1</f>
        <v>2</v>
      </c>
    </row>
    <row r="4" spans="1:53" s="70" customFormat="1" ht="19.5" customHeight="1" x14ac:dyDescent="0.2">
      <c r="A4" s="272">
        <v>0.2</v>
      </c>
      <c r="B4" s="27" t="s">
        <v>48</v>
      </c>
      <c r="C4" s="27"/>
      <c r="D4" s="185"/>
      <c r="E4" s="196"/>
      <c r="F4" s="140" t="s">
        <v>11</v>
      </c>
      <c r="G4" s="97">
        <v>0.4</v>
      </c>
      <c r="H4" s="185">
        <v>1</v>
      </c>
      <c r="I4" s="99"/>
      <c r="J4" s="194">
        <v>2</v>
      </c>
      <c r="K4" s="90" t="s">
        <v>242</v>
      </c>
      <c r="L4" s="199"/>
      <c r="M4" s="90"/>
      <c r="N4" s="28"/>
      <c r="O4" s="185" t="s">
        <v>200</v>
      </c>
      <c r="P4" s="186" t="s">
        <v>256</v>
      </c>
      <c r="Q4" s="185" t="s">
        <v>264</v>
      </c>
      <c r="R4" s="218" t="s">
        <v>266</v>
      </c>
      <c r="W4" s="70" t="s">
        <v>268</v>
      </c>
      <c r="AE4" s="142" t="s">
        <v>687</v>
      </c>
      <c r="AF4" s="142" t="s">
        <v>688</v>
      </c>
      <c r="AG4" s="142" t="s">
        <v>689</v>
      </c>
      <c r="AH4" s="142" t="s">
        <v>690</v>
      </c>
      <c r="AI4" s="142" t="s">
        <v>691</v>
      </c>
      <c r="AJ4" s="142" t="s">
        <v>692</v>
      </c>
      <c r="AK4" s="142" t="s">
        <v>693</v>
      </c>
      <c r="AL4" s="142" t="s">
        <v>694</v>
      </c>
      <c r="AM4" s="142" t="s">
        <v>695</v>
      </c>
      <c r="AN4" s="142" t="s">
        <v>696</v>
      </c>
      <c r="AO4" s="142" t="s">
        <v>697</v>
      </c>
      <c r="AP4" s="142" t="s">
        <v>698</v>
      </c>
      <c r="AZ4" s="218" t="s">
        <v>607</v>
      </c>
      <c r="BA4" s="218">
        <f t="shared" ref="BA4:BA32" si="2">BA3+1</f>
        <v>3</v>
      </c>
    </row>
    <row r="5" spans="1:53" s="70" customFormat="1" ht="15" x14ac:dyDescent="0.2">
      <c r="A5" s="272">
        <v>0.3</v>
      </c>
      <c r="B5" s="27" t="s">
        <v>49</v>
      </c>
      <c r="C5" s="27"/>
      <c r="D5" s="185"/>
      <c r="E5" s="196"/>
      <c r="F5" s="140" t="s">
        <v>233</v>
      </c>
      <c r="G5" s="84">
        <v>0.5</v>
      </c>
      <c r="H5" s="185">
        <v>2</v>
      </c>
      <c r="I5" s="99"/>
      <c r="J5" s="194">
        <v>3</v>
      </c>
      <c r="K5" s="90" t="s">
        <v>208</v>
      </c>
      <c r="L5" s="199"/>
      <c r="M5" s="90"/>
      <c r="N5" s="28"/>
      <c r="O5" s="186" t="s">
        <v>256</v>
      </c>
      <c r="P5" s="185"/>
      <c r="Q5" s="185" t="s">
        <v>47</v>
      </c>
      <c r="R5" s="185" t="s">
        <v>47</v>
      </c>
      <c r="W5" s="70" t="s">
        <v>269</v>
      </c>
      <c r="AJ5" s="188"/>
      <c r="AZ5" s="218" t="s">
        <v>608</v>
      </c>
      <c r="BA5" s="218">
        <f t="shared" si="2"/>
        <v>4</v>
      </c>
    </row>
    <row r="6" spans="1:53" s="70" customFormat="1" ht="15" x14ac:dyDescent="0.2">
      <c r="A6" s="272">
        <v>0.4</v>
      </c>
      <c r="B6" s="27"/>
      <c r="C6" s="27"/>
      <c r="D6" s="185"/>
      <c r="E6" s="196"/>
      <c r="F6" s="140" t="s">
        <v>234</v>
      </c>
      <c r="G6" s="84">
        <v>0.6</v>
      </c>
      <c r="H6" s="185">
        <v>3</v>
      </c>
      <c r="I6" s="99"/>
      <c r="J6" s="194">
        <v>4</v>
      </c>
      <c r="K6" s="90"/>
      <c r="L6" s="199"/>
      <c r="M6" s="90"/>
      <c r="N6" s="28"/>
      <c r="O6" s="185"/>
      <c r="P6" s="185"/>
      <c r="Q6" s="185" t="s">
        <v>256</v>
      </c>
      <c r="R6" s="185" t="s">
        <v>256</v>
      </c>
      <c r="W6" s="70" t="s">
        <v>270</v>
      </c>
      <c r="AJ6" s="188"/>
      <c r="AZ6" s="218" t="s">
        <v>609</v>
      </c>
      <c r="BA6" s="218">
        <f t="shared" si="2"/>
        <v>5</v>
      </c>
    </row>
    <row r="7" spans="1:53" s="70" customFormat="1" ht="15" x14ac:dyDescent="0.2">
      <c r="A7" s="272">
        <v>0.5</v>
      </c>
      <c r="B7" s="27"/>
      <c r="C7" s="27"/>
      <c r="D7" s="185"/>
      <c r="E7" s="196"/>
      <c r="F7" s="140" t="s">
        <v>235</v>
      </c>
      <c r="G7" s="84">
        <v>0.7</v>
      </c>
      <c r="H7" s="185">
        <v>4</v>
      </c>
      <c r="I7" s="99"/>
      <c r="J7" s="194">
        <v>5</v>
      </c>
      <c r="K7" s="90"/>
      <c r="L7" s="199"/>
      <c r="M7" s="90"/>
      <c r="N7" s="28"/>
      <c r="O7" s="185"/>
      <c r="P7" s="185"/>
      <c r="Q7" s="185" t="s">
        <v>209</v>
      </c>
      <c r="R7" s="185" t="s">
        <v>209</v>
      </c>
      <c r="W7" s="70" t="s">
        <v>271</v>
      </c>
      <c r="AJ7" s="188"/>
      <c r="AZ7" s="218" t="s">
        <v>610</v>
      </c>
      <c r="BA7" s="218">
        <f t="shared" si="2"/>
        <v>6</v>
      </c>
    </row>
    <row r="8" spans="1:53" s="70" customFormat="1" ht="15" x14ac:dyDescent="0.2">
      <c r="A8" s="272">
        <v>0.6</v>
      </c>
      <c r="B8" s="119" t="s">
        <v>174</v>
      </c>
      <c r="C8" s="27"/>
      <c r="D8" s="185"/>
      <c r="E8" s="196"/>
      <c r="F8" s="140" t="s">
        <v>236</v>
      </c>
      <c r="G8" s="84">
        <v>0.8</v>
      </c>
      <c r="H8" s="185">
        <v>5</v>
      </c>
      <c r="I8" s="99"/>
      <c r="J8" s="194">
        <v>6</v>
      </c>
      <c r="K8" s="90"/>
      <c r="L8" s="199"/>
      <c r="M8" s="90"/>
      <c r="N8" s="28"/>
      <c r="O8" s="185"/>
      <c r="AJ8" s="188"/>
      <c r="AZ8" s="218" t="s">
        <v>611</v>
      </c>
      <c r="BA8" s="218">
        <f t="shared" si="2"/>
        <v>7</v>
      </c>
    </row>
    <row r="9" spans="1:53" s="70" customFormat="1" ht="12" customHeight="1" x14ac:dyDescent="0.2">
      <c r="A9" s="272">
        <v>0.7</v>
      </c>
      <c r="B9" s="27" t="s">
        <v>175</v>
      </c>
      <c r="C9" s="27"/>
      <c r="D9" s="185"/>
      <c r="E9" s="196"/>
      <c r="F9" s="140" t="s">
        <v>237</v>
      </c>
      <c r="G9" s="84">
        <v>0.9</v>
      </c>
      <c r="H9" s="185"/>
      <c r="I9" s="27"/>
      <c r="J9" s="194">
        <v>7</v>
      </c>
      <c r="K9" s="90"/>
      <c r="L9" s="199"/>
      <c r="M9" s="90"/>
      <c r="N9" s="28"/>
      <c r="AJ9" s="188"/>
      <c r="AZ9" s="218" t="s">
        <v>612</v>
      </c>
      <c r="BA9" s="218">
        <f t="shared" si="2"/>
        <v>8</v>
      </c>
    </row>
    <row r="10" spans="1:53" s="70" customFormat="1" ht="15" x14ac:dyDescent="0.2">
      <c r="A10" s="272">
        <v>0.8</v>
      </c>
      <c r="B10" s="27" t="s">
        <v>200</v>
      </c>
      <c r="C10" s="27"/>
      <c r="D10" s="185"/>
      <c r="E10" s="27"/>
      <c r="F10" s="27"/>
      <c r="G10" s="191">
        <v>1</v>
      </c>
      <c r="H10" s="185"/>
      <c r="I10" s="27"/>
      <c r="J10" s="194">
        <v>8</v>
      </c>
      <c r="K10" s="90"/>
      <c r="L10" s="199"/>
      <c r="M10" s="90"/>
      <c r="N10" s="28"/>
      <c r="AJ10" s="188"/>
      <c r="AZ10" s="218" t="s">
        <v>613</v>
      </c>
      <c r="BA10" s="218">
        <f t="shared" si="2"/>
        <v>9</v>
      </c>
    </row>
    <row r="11" spans="1:53" s="70" customFormat="1" ht="15" x14ac:dyDescent="0.2">
      <c r="A11" s="272">
        <v>0.9</v>
      </c>
      <c r="B11" s="186" t="s">
        <v>256</v>
      </c>
      <c r="C11" s="27"/>
      <c r="D11" s="185"/>
      <c r="E11" s="27"/>
      <c r="F11" s="27"/>
      <c r="G11" s="191">
        <v>1.1000000000000001</v>
      </c>
      <c r="H11" s="185"/>
      <c r="I11" s="27"/>
      <c r="J11" s="194">
        <v>9</v>
      </c>
      <c r="K11" s="90"/>
      <c r="L11" s="199"/>
      <c r="M11" s="90"/>
      <c r="N11" s="27"/>
      <c r="AJ11" s="188"/>
      <c r="AZ11" s="218" t="s">
        <v>614</v>
      </c>
      <c r="BA11" s="218">
        <f t="shared" si="2"/>
        <v>10</v>
      </c>
    </row>
    <row r="12" spans="1:53" s="70" customFormat="1" ht="15" x14ac:dyDescent="0.2">
      <c r="A12" s="273">
        <v>1</v>
      </c>
      <c r="B12" s="27"/>
      <c r="C12" s="27"/>
      <c r="D12" s="185"/>
      <c r="E12" s="27" t="s">
        <v>209</v>
      </c>
      <c r="F12" s="27"/>
      <c r="G12" s="191">
        <v>1.1499999999999999</v>
      </c>
      <c r="H12" s="185"/>
      <c r="I12" s="27"/>
      <c r="J12" s="194">
        <v>10</v>
      </c>
      <c r="K12" s="90"/>
      <c r="L12" s="199"/>
      <c r="M12" s="90"/>
      <c r="N12" s="27"/>
      <c r="AJ12" s="188"/>
      <c r="AZ12" s="218" t="s">
        <v>615</v>
      </c>
      <c r="BA12" s="218">
        <f t="shared" si="2"/>
        <v>11</v>
      </c>
    </row>
    <row r="13" spans="1:53" s="58" customFormat="1" x14ac:dyDescent="0.2">
      <c r="A13" s="70"/>
      <c r="D13" s="186"/>
      <c r="E13" s="58" t="s">
        <v>47</v>
      </c>
      <c r="G13" s="191">
        <v>1.2</v>
      </c>
      <c r="H13" s="192"/>
      <c r="K13" s="87"/>
      <c r="L13" s="200"/>
      <c r="M13" s="87"/>
      <c r="R13" s="186"/>
      <c r="S13" s="186"/>
      <c r="AJ13" s="188"/>
      <c r="AZ13" s="58" t="s">
        <v>616</v>
      </c>
      <c r="BA13" s="218">
        <f t="shared" si="2"/>
        <v>12</v>
      </c>
    </row>
    <row r="14" spans="1:53" s="58" customFormat="1" ht="33" x14ac:dyDescent="0.45">
      <c r="A14" s="70"/>
      <c r="B14" s="58" t="s">
        <v>241</v>
      </c>
      <c r="D14" s="186"/>
      <c r="E14" s="58" t="s">
        <v>210</v>
      </c>
      <c r="G14" s="191">
        <v>1.25</v>
      </c>
      <c r="H14" s="192"/>
      <c r="J14" s="72"/>
      <c r="K14" s="91"/>
      <c r="L14" s="201"/>
      <c r="M14" s="91"/>
      <c r="N14" s="72"/>
      <c r="R14" s="186"/>
      <c r="S14" s="186"/>
      <c r="AJ14" s="188"/>
      <c r="AZ14" s="58" t="s">
        <v>617</v>
      </c>
      <c r="BA14" s="218">
        <f t="shared" si="2"/>
        <v>13</v>
      </c>
    </row>
    <row r="15" spans="1:53" s="58" customFormat="1" x14ac:dyDescent="0.2">
      <c r="B15" s="186" t="s">
        <v>256</v>
      </c>
      <c r="D15" s="186"/>
      <c r="E15" s="58" t="s">
        <v>256</v>
      </c>
      <c r="G15" s="191">
        <v>1.3</v>
      </c>
      <c r="H15" s="192"/>
      <c r="K15" s="87"/>
      <c r="L15" s="200"/>
      <c r="M15" s="87"/>
      <c r="R15" s="186"/>
      <c r="S15" s="186"/>
      <c r="AJ15" s="188"/>
      <c r="AZ15" s="58" t="s">
        <v>618</v>
      </c>
      <c r="BA15" s="218">
        <f t="shared" si="2"/>
        <v>14</v>
      </c>
    </row>
    <row r="16" spans="1:53" s="58" customFormat="1" ht="13.5" thickBot="1" x14ac:dyDescent="0.25">
      <c r="D16" s="186"/>
      <c r="K16" s="87"/>
      <c r="L16" s="200"/>
      <c r="M16" s="87"/>
      <c r="R16" s="186"/>
      <c r="S16" s="186"/>
      <c r="AJ16" s="188"/>
      <c r="AZ16" s="58" t="s">
        <v>619</v>
      </c>
      <c r="BA16" s="218">
        <f t="shared" si="2"/>
        <v>15</v>
      </c>
    </row>
    <row r="17" spans="1:53" s="107" customFormat="1" ht="20.25" thickBot="1" x14ac:dyDescent="0.35">
      <c r="A17" s="106" t="s">
        <v>224</v>
      </c>
      <c r="D17" s="187"/>
      <c r="E17" s="187"/>
      <c r="L17" s="59"/>
      <c r="M17" s="59"/>
      <c r="N17" s="59"/>
      <c r="S17" s="187"/>
      <c r="T17" s="187"/>
      <c r="AZ17" s="107" t="s">
        <v>620</v>
      </c>
      <c r="BA17" s="218">
        <f t="shared" si="2"/>
        <v>16</v>
      </c>
    </row>
    <row r="18" spans="1:53" x14ac:dyDescent="0.2">
      <c r="AZ18" s="100" t="s">
        <v>621</v>
      </c>
      <c r="BA18" s="218">
        <f t="shared" si="2"/>
        <v>17</v>
      </c>
    </row>
    <row r="19" spans="1:53" x14ac:dyDescent="0.2">
      <c r="U19"/>
      <c r="V19"/>
      <c r="AL19"/>
      <c r="AM19"/>
      <c r="AZ19" s="100" t="s">
        <v>622</v>
      </c>
      <c r="BA19" s="218">
        <f t="shared" si="2"/>
        <v>18</v>
      </c>
    </row>
    <row r="20" spans="1:53" ht="13.5" thickBot="1" x14ac:dyDescent="0.25">
      <c r="A20" s="115" t="s">
        <v>250</v>
      </c>
      <c r="B20" s="115" t="s">
        <v>231</v>
      </c>
      <c r="C20"/>
      <c r="D20"/>
      <c r="E20"/>
      <c r="J20" s="112"/>
      <c r="K20" s="115" t="s">
        <v>250</v>
      </c>
      <c r="L20" s="115" t="s">
        <v>231</v>
      </c>
      <c r="M20"/>
      <c r="N20"/>
      <c r="O20"/>
      <c r="U20" s="117" t="s">
        <v>226</v>
      </c>
      <c r="Y20" s="142" t="s">
        <v>20</v>
      </c>
      <c r="AE20" s="142" t="s">
        <v>20</v>
      </c>
      <c r="AL20" s="142"/>
      <c r="AZ20" s="100" t="s">
        <v>623</v>
      </c>
      <c r="BA20" s="218">
        <f t="shared" si="2"/>
        <v>19</v>
      </c>
    </row>
    <row r="21" spans="1:53" ht="39" thickBot="1" x14ac:dyDescent="0.25">
      <c r="A21" s="115" t="s">
        <v>222</v>
      </c>
      <c r="B21" t="s">
        <v>249</v>
      </c>
      <c r="C21" t="s">
        <v>49</v>
      </c>
      <c r="D21" t="s">
        <v>48</v>
      </c>
      <c r="E21"/>
      <c r="G21" s="102" t="s">
        <v>23</v>
      </c>
      <c r="H21" s="104" t="s">
        <v>22</v>
      </c>
      <c r="I21" s="103"/>
      <c r="J21" s="112"/>
      <c r="K21" s="115" t="s">
        <v>222</v>
      </c>
      <c r="L21" t="s">
        <v>249</v>
      </c>
      <c r="M21" t="s">
        <v>49</v>
      </c>
      <c r="N21" t="s">
        <v>48</v>
      </c>
      <c r="O21"/>
      <c r="P21" s="108" t="s">
        <v>26</v>
      </c>
      <c r="Q21" s="108" t="s">
        <v>18</v>
      </c>
      <c r="U21" s="100" t="s">
        <v>227</v>
      </c>
      <c r="V21" s="100" t="s">
        <v>49</v>
      </c>
      <c r="Y21"/>
      <c r="Z21" s="115" t="s">
        <v>231</v>
      </c>
      <c r="AA21"/>
      <c r="AB21"/>
      <c r="AC21"/>
      <c r="AE21"/>
      <c r="AF21" s="115" t="s">
        <v>231</v>
      </c>
      <c r="AG21"/>
      <c r="AH21"/>
      <c r="AI21"/>
      <c r="AL21"/>
      <c r="AM21"/>
      <c r="AN21"/>
      <c r="AO21"/>
      <c r="AP21"/>
      <c r="AQ21"/>
      <c r="AT21"/>
      <c r="AX21" s="461" t="s">
        <v>716</v>
      </c>
      <c r="AZ21" s="100" t="s">
        <v>624</v>
      </c>
      <c r="BA21" s="218">
        <f t="shared" si="2"/>
        <v>20</v>
      </c>
    </row>
    <row r="22" spans="1:53" ht="13.5" thickBot="1" x14ac:dyDescent="0.25">
      <c r="A22" s="184" t="s">
        <v>249</v>
      </c>
      <c r="B22" s="116">
        <v>1</v>
      </c>
      <c r="C22" s="116"/>
      <c r="D22" s="116"/>
      <c r="E22"/>
      <c r="F22" s="100" t="str">
        <f>A22&amp;" "&amp;"BRs"</f>
        <v>(blank) BRs</v>
      </c>
      <c r="G22" s="100">
        <f>HLOOKUP("NO",$A$21:$D$30,2,FALSE)</f>
        <v>0</v>
      </c>
      <c r="H22" s="100">
        <f>HLOOKUP("YES",$A$21:$D$30,2,FALSE)</f>
        <v>0</v>
      </c>
      <c r="J22" s="112"/>
      <c r="K22" s="184" t="s">
        <v>249</v>
      </c>
      <c r="L22" s="116">
        <v>1</v>
      </c>
      <c r="M22" s="116"/>
      <c r="N22" s="116"/>
      <c r="O22" s="109" t="str">
        <f t="shared" ref="O22:O27" si="3">K22</f>
        <v>(blank)</v>
      </c>
      <c r="P22" s="109">
        <f>M22</f>
        <v>0</v>
      </c>
      <c r="Q22" s="109">
        <f>N22</f>
        <v>0</v>
      </c>
      <c r="U22" s="8"/>
      <c r="V22" s="8"/>
      <c r="Y22"/>
      <c r="Z22" t="s">
        <v>249</v>
      </c>
      <c r="AA22" t="s">
        <v>49</v>
      </c>
      <c r="AB22" t="s">
        <v>48</v>
      </c>
      <c r="AC22" t="s">
        <v>228</v>
      </c>
      <c r="AE22"/>
      <c r="AF22" t="s">
        <v>249</v>
      </c>
      <c r="AG22" t="s">
        <v>49</v>
      </c>
      <c r="AH22" t="s">
        <v>48</v>
      </c>
      <c r="AI22" t="s">
        <v>228</v>
      </c>
      <c r="AL22"/>
      <c r="AM22"/>
      <c r="AN22"/>
      <c r="AO22"/>
      <c r="AP22"/>
      <c r="AQ22"/>
      <c r="AT22"/>
      <c r="AX22" s="18" t="s">
        <v>679</v>
      </c>
      <c r="AZ22" s="100" t="s">
        <v>625</v>
      </c>
      <c r="BA22" s="218">
        <f t="shared" si="2"/>
        <v>21</v>
      </c>
    </row>
    <row r="23" spans="1:53" ht="13.5" thickBot="1" x14ac:dyDescent="0.25">
      <c r="A23" s="184">
        <v>1</v>
      </c>
      <c r="B23" s="116"/>
      <c r="C23" s="116"/>
      <c r="D23" s="116">
        <v>1</v>
      </c>
      <c r="E23"/>
      <c r="F23" s="100" t="str">
        <f t="shared" ref="F23:F30" si="4">A23&amp;" "&amp;"BRs"</f>
        <v>1 BRs</v>
      </c>
      <c r="G23" s="100">
        <f>HLOOKUP("NO",$A$21:$D$30,3,FALSE)</f>
        <v>0</v>
      </c>
      <c r="H23" s="100">
        <f>HLOOKUP("YES",$A$21:$D$30,3,FALSE)</f>
        <v>1</v>
      </c>
      <c r="J23" s="112"/>
      <c r="K23" s="184">
        <v>1</v>
      </c>
      <c r="L23" s="116"/>
      <c r="M23" s="116"/>
      <c r="N23" s="116">
        <v>1</v>
      </c>
      <c r="O23" s="109">
        <f t="shared" si="3"/>
        <v>1</v>
      </c>
      <c r="P23" s="109">
        <f t="shared" ref="P23:P86" si="5">M23</f>
        <v>0</v>
      </c>
      <c r="Q23" s="109">
        <f t="shared" ref="Q23:Q86" si="6">N23</f>
        <v>1</v>
      </c>
      <c r="U23" s="100" t="s">
        <v>222</v>
      </c>
      <c r="V23"/>
      <c r="Y23" t="s">
        <v>250</v>
      </c>
      <c r="Z23" s="116">
        <v>1</v>
      </c>
      <c r="AA23" s="116">
        <v>1</v>
      </c>
      <c r="AB23" s="116">
        <v>1</v>
      </c>
      <c r="AC23" s="116">
        <v>3</v>
      </c>
      <c r="AE23" t="s">
        <v>250</v>
      </c>
      <c r="AF23" s="116">
        <v>1</v>
      </c>
      <c r="AG23" s="116">
        <v>1</v>
      </c>
      <c r="AH23" s="116">
        <v>1</v>
      </c>
      <c r="AI23" s="116">
        <v>3</v>
      </c>
      <c r="AL23"/>
      <c r="AM23"/>
      <c r="AN23"/>
      <c r="AO23"/>
      <c r="AP23"/>
      <c r="AQ23" t="str">
        <f>IF(AM22="YES",AM23,"")</f>
        <v/>
      </c>
      <c r="AT23"/>
      <c r="AX23" s="18" t="s">
        <v>677</v>
      </c>
      <c r="AZ23" s="100" t="s">
        <v>626</v>
      </c>
      <c r="BA23" s="218">
        <f t="shared" si="2"/>
        <v>22</v>
      </c>
    </row>
    <row r="24" spans="1:53" ht="13.5" thickBot="1" x14ac:dyDescent="0.25">
      <c r="A24" s="184">
        <v>2</v>
      </c>
      <c r="B24" s="116"/>
      <c r="C24" s="116">
        <v>1</v>
      </c>
      <c r="D24" s="116"/>
      <c r="E24"/>
      <c r="F24" s="100" t="str">
        <f t="shared" si="4"/>
        <v>2 BRs</v>
      </c>
      <c r="G24" s="100">
        <f>HLOOKUP("NO",$A$21:$D$30,4,FALSE)</f>
        <v>1</v>
      </c>
      <c r="H24" s="100">
        <f>HLOOKUP("YES",$A$21:$D$30,4,FALSE)</f>
        <v>0</v>
      </c>
      <c r="J24" s="112"/>
      <c r="K24" s="184">
        <v>2</v>
      </c>
      <c r="L24" s="116"/>
      <c r="M24" s="116">
        <v>1</v>
      </c>
      <c r="N24" s="116"/>
      <c r="O24" s="109">
        <f t="shared" si="3"/>
        <v>2</v>
      </c>
      <c r="P24" s="109">
        <f t="shared" si="5"/>
        <v>1</v>
      </c>
      <c r="Q24" s="109">
        <f t="shared" si="6"/>
        <v>0</v>
      </c>
      <c r="U24" s="333" t="s">
        <v>719</v>
      </c>
      <c r="V24"/>
      <c r="Y24"/>
      <c r="Z24"/>
      <c r="AA24"/>
      <c r="AB24"/>
      <c r="AL24"/>
      <c r="AM24"/>
      <c r="AN24"/>
      <c r="AO24"/>
      <c r="AP24"/>
      <c r="AQ24"/>
      <c r="AR24"/>
      <c r="AX24" s="18" t="s">
        <v>678</v>
      </c>
      <c r="AZ24" s="100" t="s">
        <v>627</v>
      </c>
      <c r="BA24" s="218">
        <f t="shared" si="2"/>
        <v>23</v>
      </c>
    </row>
    <row r="25" spans="1:53" ht="13.5" thickBot="1" x14ac:dyDescent="0.25">
      <c r="A25"/>
      <c r="B25"/>
      <c r="C25"/>
      <c r="D25"/>
      <c r="E25"/>
      <c r="F25" s="100" t="str">
        <f t="shared" si="4"/>
        <v xml:space="preserve"> BRs</v>
      </c>
      <c r="G25" s="100">
        <f>HLOOKUP("NO",$A$21:$D$30,5,FALSE)</f>
        <v>0</v>
      </c>
      <c r="H25" s="100">
        <f>HLOOKUP("YES",$A$21:$D$30,5,FALSE)</f>
        <v>0</v>
      </c>
      <c r="J25" s="112"/>
      <c r="K25"/>
      <c r="L25"/>
      <c r="M25"/>
      <c r="N25"/>
      <c r="O25" s="109">
        <f t="shared" si="3"/>
        <v>0</v>
      </c>
      <c r="P25" s="109">
        <f t="shared" si="5"/>
        <v>0</v>
      </c>
      <c r="Q25" s="109">
        <f t="shared" si="6"/>
        <v>0</v>
      </c>
      <c r="U25"/>
      <c r="V25"/>
      <c r="Y25"/>
      <c r="Z25"/>
      <c r="AA25"/>
      <c r="AB25"/>
      <c r="AL25"/>
      <c r="AM25"/>
      <c r="AN25"/>
      <c r="AO25"/>
      <c r="AP25"/>
      <c r="AQ25"/>
      <c r="AR25"/>
      <c r="AX25" s="18" t="s">
        <v>680</v>
      </c>
      <c r="AZ25" s="100" t="s">
        <v>628</v>
      </c>
      <c r="BA25" s="218">
        <f t="shared" si="2"/>
        <v>24</v>
      </c>
    </row>
    <row r="26" spans="1:53" ht="13.5" thickBot="1" x14ac:dyDescent="0.25">
      <c r="A26"/>
      <c r="B26"/>
      <c r="C26"/>
      <c r="D26"/>
      <c r="E26"/>
      <c r="F26" s="100" t="str">
        <f t="shared" si="4"/>
        <v xml:space="preserve"> BRs</v>
      </c>
      <c r="G26" s="100">
        <f>HLOOKUP("NO",$A$21:$D$30,6,FALSE)</f>
        <v>0</v>
      </c>
      <c r="H26" s="100">
        <f>HLOOKUP("YES",$A$21:$D$30,6,FALSE)</f>
        <v>0</v>
      </c>
      <c r="J26" s="112"/>
      <c r="K26"/>
      <c r="L26"/>
      <c r="M26"/>
      <c r="N26"/>
      <c r="O26" s="109">
        <f t="shared" si="3"/>
        <v>0</v>
      </c>
      <c r="P26" s="109">
        <f t="shared" si="5"/>
        <v>0</v>
      </c>
      <c r="Q26" s="109">
        <f t="shared" si="6"/>
        <v>0</v>
      </c>
      <c r="U26"/>
      <c r="V26"/>
      <c r="Y26"/>
      <c r="Z26"/>
      <c r="AA26"/>
      <c r="AB26"/>
      <c r="AL26"/>
      <c r="AM26"/>
      <c r="AN26"/>
      <c r="AO26"/>
      <c r="AP26"/>
      <c r="AQ26"/>
      <c r="AR26"/>
      <c r="AZ26" s="100" t="s">
        <v>629</v>
      </c>
      <c r="BA26" s="218">
        <f t="shared" si="2"/>
        <v>25</v>
      </c>
    </row>
    <row r="27" spans="1:53" ht="13.5" thickBot="1" x14ac:dyDescent="0.25">
      <c r="A27"/>
      <c r="B27"/>
      <c r="C27"/>
      <c r="D27"/>
      <c r="E27"/>
      <c r="F27" s="100" t="str">
        <f t="shared" si="4"/>
        <v xml:space="preserve"> BRs</v>
      </c>
      <c r="G27" s="100">
        <f>HLOOKUP("NO",$A$21:$D$30,7,FALSE)</f>
        <v>0</v>
      </c>
      <c r="H27" s="100">
        <f>HLOOKUP("YES",$A$21:$D$30,7,FALSE)</f>
        <v>0</v>
      </c>
      <c r="J27" s="112"/>
      <c r="K27"/>
      <c r="L27"/>
      <c r="M27"/>
      <c r="N27"/>
      <c r="O27" s="109">
        <f t="shared" si="3"/>
        <v>0</v>
      </c>
      <c r="P27" s="109">
        <f t="shared" si="5"/>
        <v>0</v>
      </c>
      <c r="Q27" s="109">
        <f t="shared" si="6"/>
        <v>0</v>
      </c>
      <c r="U27"/>
      <c r="V27"/>
      <c r="Y27"/>
      <c r="Z27"/>
      <c r="AA27"/>
      <c r="AB27"/>
      <c r="AL27"/>
      <c r="AM27"/>
      <c r="AN27"/>
      <c r="AO27"/>
      <c r="AP27"/>
      <c r="AQ27"/>
      <c r="AR27"/>
      <c r="AZ27" s="100" t="s">
        <v>630</v>
      </c>
      <c r="BA27" s="218">
        <f t="shared" si="2"/>
        <v>26</v>
      </c>
    </row>
    <row r="28" spans="1:53" ht="13.5" thickBot="1" x14ac:dyDescent="0.25">
      <c r="A28"/>
      <c r="B28"/>
      <c r="C28"/>
      <c r="D28"/>
      <c r="E28"/>
      <c r="F28" s="100" t="str">
        <f t="shared" si="4"/>
        <v xml:space="preserve"> BRs</v>
      </c>
      <c r="G28" s="100">
        <f>HLOOKUP("NO",$A$21:$D$30,8,FALSE)</f>
        <v>0</v>
      </c>
      <c r="H28" s="100">
        <f>HLOOKUP("YES",$A$21:$D$30,8,FALSE)</f>
        <v>0</v>
      </c>
      <c r="J28" s="112"/>
      <c r="K28"/>
      <c r="L28"/>
      <c r="M28"/>
      <c r="N28"/>
      <c r="O28" s="109">
        <f>K28</f>
        <v>0</v>
      </c>
      <c r="P28" s="109">
        <f t="shared" si="5"/>
        <v>0</v>
      </c>
      <c r="Q28" s="109">
        <f t="shared" si="6"/>
        <v>0</v>
      </c>
      <c r="U28"/>
      <c r="V28"/>
      <c r="Y28"/>
      <c r="Z28"/>
      <c r="AA28"/>
      <c r="AB28"/>
      <c r="AL28"/>
      <c r="AM28"/>
      <c r="AN28"/>
      <c r="AO28"/>
      <c r="AP28"/>
      <c r="AQ28"/>
      <c r="AR28"/>
      <c r="AZ28" s="100" t="s">
        <v>631</v>
      </c>
      <c r="BA28" s="218">
        <f t="shared" si="2"/>
        <v>27</v>
      </c>
    </row>
    <row r="29" spans="1:53" ht="13.5" thickBot="1" x14ac:dyDescent="0.25">
      <c r="F29" s="100" t="str">
        <f t="shared" si="4"/>
        <v xml:space="preserve"> BRs</v>
      </c>
      <c r="G29" s="100">
        <f>HLOOKUP("NO",$A$21:$D$30,9,FALSE)</f>
        <v>0</v>
      </c>
      <c r="H29" s="100">
        <f>HLOOKUP("YES",$A$21:$D$30,9,FALSE)</f>
        <v>0</v>
      </c>
      <c r="J29" s="112"/>
      <c r="K29"/>
      <c r="L29"/>
      <c r="M29"/>
      <c r="N29"/>
      <c r="O29" s="109">
        <f t="shared" ref="O29:O92" si="7">K29</f>
        <v>0</v>
      </c>
      <c r="P29" s="109">
        <f t="shared" si="5"/>
        <v>0</v>
      </c>
      <c r="Q29" s="109">
        <f t="shared" si="6"/>
        <v>0</v>
      </c>
      <c r="U29"/>
      <c r="V29"/>
      <c r="Y29"/>
      <c r="Z29"/>
      <c r="AA29"/>
      <c r="AB29"/>
      <c r="AK29"/>
      <c r="AL29"/>
      <c r="AM29"/>
      <c r="AN29"/>
      <c r="AO29"/>
      <c r="AP29"/>
      <c r="AQ29"/>
      <c r="AR29"/>
      <c r="AZ29" s="100" t="s">
        <v>632</v>
      </c>
      <c r="BA29" s="218">
        <f>BA28+1</f>
        <v>28</v>
      </c>
    </row>
    <row r="30" spans="1:53" ht="13.5" thickBot="1" x14ac:dyDescent="0.25">
      <c r="F30" s="100" t="str">
        <f t="shared" si="4"/>
        <v xml:space="preserve"> BRs</v>
      </c>
      <c r="G30" s="100">
        <f>HLOOKUP("NO",$A$21:$D$30,10,FALSE)</f>
        <v>0</v>
      </c>
      <c r="H30" s="100">
        <f>HLOOKUP("YES",$A$21:$D$30,10,FALSE)</f>
        <v>0</v>
      </c>
      <c r="J30" s="112"/>
      <c r="K30"/>
      <c r="L30"/>
      <c r="M30"/>
      <c r="N30"/>
      <c r="O30" s="109">
        <f t="shared" si="7"/>
        <v>0</v>
      </c>
      <c r="P30" s="109">
        <f t="shared" si="5"/>
        <v>0</v>
      </c>
      <c r="Q30" s="109">
        <f t="shared" si="6"/>
        <v>0</v>
      </c>
      <c r="U30"/>
      <c r="V30"/>
      <c r="Y30"/>
      <c r="Z30"/>
      <c r="AA30"/>
      <c r="AB30"/>
      <c r="AK30"/>
      <c r="AL30"/>
      <c r="AM30"/>
      <c r="AN30"/>
      <c r="AO30"/>
      <c r="AP30"/>
      <c r="AQ30"/>
      <c r="AR30"/>
      <c r="AZ30" s="100" t="s">
        <v>633</v>
      </c>
      <c r="BA30" s="218">
        <f t="shared" si="2"/>
        <v>29</v>
      </c>
    </row>
    <row r="31" spans="1:53" ht="13.5" thickBot="1" x14ac:dyDescent="0.25">
      <c r="J31" s="112"/>
      <c r="K31"/>
      <c r="L31"/>
      <c r="M31"/>
      <c r="N31"/>
      <c r="O31" s="109">
        <f t="shared" si="7"/>
        <v>0</v>
      </c>
      <c r="P31" s="109">
        <f t="shared" si="5"/>
        <v>0</v>
      </c>
      <c r="Q31" s="109">
        <f t="shared" si="6"/>
        <v>0</v>
      </c>
      <c r="U31"/>
      <c r="V31"/>
      <c r="Y31"/>
      <c r="Z31"/>
      <c r="AA31"/>
      <c r="AB31"/>
      <c r="AK31"/>
      <c r="AL31"/>
      <c r="AM31"/>
      <c r="AN31"/>
      <c r="AO31"/>
      <c r="AP31"/>
      <c r="AQ31"/>
      <c r="AR31"/>
      <c r="AZ31" s="100" t="s">
        <v>634</v>
      </c>
      <c r="BA31" s="218">
        <f t="shared" si="2"/>
        <v>30</v>
      </c>
    </row>
    <row r="32" spans="1:53" ht="13.5" thickBot="1" x14ac:dyDescent="0.25">
      <c r="J32" s="112"/>
      <c r="K32"/>
      <c r="L32"/>
      <c r="M32"/>
      <c r="N32"/>
      <c r="O32" s="109">
        <f t="shared" si="7"/>
        <v>0</v>
      </c>
      <c r="P32" s="109">
        <f t="shared" si="5"/>
        <v>0</v>
      </c>
      <c r="Q32" s="109">
        <f t="shared" si="6"/>
        <v>0</v>
      </c>
      <c r="U32"/>
      <c r="V32"/>
      <c r="Y32"/>
      <c r="Z32"/>
      <c r="AA32"/>
      <c r="AB32"/>
      <c r="AK32"/>
      <c r="AL32"/>
      <c r="AM32"/>
      <c r="AN32"/>
      <c r="AO32"/>
      <c r="AP32"/>
      <c r="AQ32"/>
      <c r="AR32"/>
      <c r="AZ32" s="100" t="s">
        <v>635</v>
      </c>
      <c r="BA32" s="218">
        <f t="shared" si="2"/>
        <v>31</v>
      </c>
    </row>
    <row r="33" spans="1:53" ht="13.5" thickBot="1" x14ac:dyDescent="0.25">
      <c r="J33" s="112"/>
      <c r="K33"/>
      <c r="L33"/>
      <c r="M33"/>
      <c r="N33"/>
      <c r="O33" s="109">
        <f t="shared" si="7"/>
        <v>0</v>
      </c>
      <c r="P33" s="109">
        <f t="shared" si="5"/>
        <v>0</v>
      </c>
      <c r="Q33" s="109">
        <f t="shared" si="6"/>
        <v>0</v>
      </c>
      <c r="U33"/>
      <c r="V33"/>
      <c r="Y33"/>
      <c r="Z33"/>
      <c r="AA33"/>
      <c r="AB33"/>
      <c r="AK33"/>
      <c r="AL33"/>
      <c r="AM33"/>
      <c r="AN33"/>
      <c r="AO33"/>
      <c r="AP33"/>
      <c r="AQ33"/>
      <c r="AR33"/>
      <c r="AZ33" s="100" t="s">
        <v>636</v>
      </c>
      <c r="BA33" s="218"/>
    </row>
    <row r="34" spans="1:53" ht="13.5" thickBot="1" x14ac:dyDescent="0.25">
      <c r="J34" s="112"/>
      <c r="K34"/>
      <c r="L34"/>
      <c r="M34"/>
      <c r="N34"/>
      <c r="O34" s="109">
        <f t="shared" si="7"/>
        <v>0</v>
      </c>
      <c r="P34" s="109">
        <f t="shared" si="5"/>
        <v>0</v>
      </c>
      <c r="Q34" s="109">
        <f t="shared" si="6"/>
        <v>0</v>
      </c>
      <c r="U34"/>
      <c r="V34"/>
      <c r="Y34"/>
      <c r="Z34"/>
      <c r="AA34"/>
      <c r="AB34"/>
      <c r="AK34"/>
      <c r="AL34"/>
      <c r="AM34"/>
      <c r="AN34"/>
      <c r="AO34"/>
      <c r="AP34"/>
      <c r="AQ34"/>
      <c r="AR34"/>
      <c r="AZ34" s="100" t="s">
        <v>637</v>
      </c>
    </row>
    <row r="35" spans="1:53" ht="13.5" thickBot="1" x14ac:dyDescent="0.25">
      <c r="J35" s="112"/>
      <c r="K35"/>
      <c r="L35"/>
      <c r="M35"/>
      <c r="N35"/>
      <c r="O35" s="109">
        <f t="shared" si="7"/>
        <v>0</v>
      </c>
      <c r="P35" s="109">
        <f t="shared" si="5"/>
        <v>0</v>
      </c>
      <c r="Q35" s="109">
        <f t="shared" si="6"/>
        <v>0</v>
      </c>
      <c r="U35"/>
      <c r="V35"/>
      <c r="Y35"/>
      <c r="Z35"/>
      <c r="AA35"/>
      <c r="AB35"/>
      <c r="AK35"/>
      <c r="AL35"/>
      <c r="AM35"/>
      <c r="AN35"/>
      <c r="AO35"/>
      <c r="AP35"/>
      <c r="AQ35"/>
      <c r="AR35"/>
      <c r="AZ35" s="100" t="s">
        <v>638</v>
      </c>
    </row>
    <row r="36" spans="1:53" ht="13.5" thickBot="1" x14ac:dyDescent="0.25">
      <c r="J36" s="112"/>
      <c r="K36"/>
      <c r="L36"/>
      <c r="M36"/>
      <c r="N36"/>
      <c r="O36" s="109">
        <f t="shared" si="7"/>
        <v>0</v>
      </c>
      <c r="P36" s="109">
        <f t="shared" si="5"/>
        <v>0</v>
      </c>
      <c r="Q36" s="109">
        <f t="shared" si="6"/>
        <v>0</v>
      </c>
      <c r="U36"/>
      <c r="V36"/>
      <c r="Y36"/>
      <c r="Z36"/>
      <c r="AA36"/>
      <c r="AB36"/>
      <c r="AK36"/>
      <c r="AL36"/>
      <c r="AM36"/>
      <c r="AN36"/>
      <c r="AO36"/>
      <c r="AP36"/>
      <c r="AQ36"/>
      <c r="AR36"/>
      <c r="AZ36" s="100" t="s">
        <v>639</v>
      </c>
    </row>
    <row r="37" spans="1:53" ht="13.5" thickBot="1" x14ac:dyDescent="0.25">
      <c r="J37" s="112"/>
      <c r="K37"/>
      <c r="L37"/>
      <c r="M37"/>
      <c r="N37"/>
      <c r="O37" s="109">
        <f t="shared" si="7"/>
        <v>0</v>
      </c>
      <c r="P37" s="109">
        <f t="shared" si="5"/>
        <v>0</v>
      </c>
      <c r="Q37" s="109">
        <f t="shared" si="6"/>
        <v>0</v>
      </c>
      <c r="U37"/>
      <c r="V37"/>
      <c r="Y37"/>
      <c r="Z37"/>
      <c r="AA37"/>
      <c r="AB37"/>
      <c r="AK37"/>
      <c r="AL37"/>
      <c r="AM37"/>
      <c r="AN37"/>
      <c r="AO37"/>
      <c r="AP37"/>
      <c r="AQ37"/>
      <c r="AR37"/>
      <c r="AZ37" s="100" t="s">
        <v>640</v>
      </c>
    </row>
    <row r="38" spans="1:53" ht="13.5" thickBot="1" x14ac:dyDescent="0.25">
      <c r="J38" s="112"/>
      <c r="K38"/>
      <c r="L38"/>
      <c r="M38"/>
      <c r="N38"/>
      <c r="O38" s="109">
        <f t="shared" si="7"/>
        <v>0</v>
      </c>
      <c r="P38" s="109">
        <f t="shared" si="5"/>
        <v>0</v>
      </c>
      <c r="Q38" s="109">
        <f t="shared" si="6"/>
        <v>0</v>
      </c>
      <c r="U38"/>
      <c r="V38"/>
      <c r="Y38"/>
      <c r="Z38"/>
      <c r="AA38"/>
      <c r="AB38"/>
      <c r="AK38"/>
      <c r="AL38"/>
      <c r="AM38"/>
      <c r="AN38"/>
      <c r="AO38"/>
      <c r="AP38"/>
      <c r="AQ38"/>
      <c r="AR38"/>
      <c r="AZ38" s="100" t="s">
        <v>641</v>
      </c>
    </row>
    <row r="39" spans="1:53" ht="13.5" thickBot="1" x14ac:dyDescent="0.25">
      <c r="J39" s="112"/>
      <c r="K39"/>
      <c r="L39"/>
      <c r="M39"/>
      <c r="N39"/>
      <c r="O39" s="109">
        <f t="shared" si="7"/>
        <v>0</v>
      </c>
      <c r="P39" s="109">
        <f t="shared" si="5"/>
        <v>0</v>
      </c>
      <c r="Q39" s="109">
        <f t="shared" si="6"/>
        <v>0</v>
      </c>
      <c r="U39"/>
      <c r="V39"/>
      <c r="Y39"/>
      <c r="Z39"/>
      <c r="AA39"/>
      <c r="AB39"/>
      <c r="AK39"/>
      <c r="AL39"/>
      <c r="AM39"/>
      <c r="AN39"/>
      <c r="AO39"/>
      <c r="AU39" s="462" t="s">
        <v>699</v>
      </c>
      <c r="AV39" s="100" t="s">
        <v>687</v>
      </c>
      <c r="AZ39" s="100" t="s">
        <v>642</v>
      </c>
    </row>
    <row r="40" spans="1:53" ht="13.5" thickBot="1" x14ac:dyDescent="0.25">
      <c r="J40" s="112"/>
      <c r="K40"/>
      <c r="L40"/>
      <c r="M40"/>
      <c r="N40"/>
      <c r="O40" s="109">
        <f t="shared" si="7"/>
        <v>0</v>
      </c>
      <c r="P40" s="109">
        <f t="shared" si="5"/>
        <v>0</v>
      </c>
      <c r="Q40" s="109">
        <f t="shared" si="6"/>
        <v>0</v>
      </c>
      <c r="U40"/>
      <c r="V40"/>
      <c r="Y40"/>
      <c r="Z40"/>
      <c r="AA40"/>
      <c r="AB40"/>
      <c r="AK40"/>
      <c r="AL40"/>
      <c r="AM40"/>
      <c r="AN40"/>
      <c r="AO40"/>
      <c r="AU40" s="462" t="s">
        <v>700</v>
      </c>
      <c r="AV40" s="100" t="s">
        <v>688</v>
      </c>
      <c r="AZ40" s="100" t="s">
        <v>643</v>
      </c>
    </row>
    <row r="41" spans="1:53" ht="13.5" customHeight="1" thickBot="1" x14ac:dyDescent="0.25">
      <c r="J41" s="112"/>
      <c r="K41"/>
      <c r="L41"/>
      <c r="M41"/>
      <c r="N41"/>
      <c r="O41" s="109">
        <f t="shared" si="7"/>
        <v>0</v>
      </c>
      <c r="P41" s="109">
        <f t="shared" si="5"/>
        <v>0</v>
      </c>
      <c r="Q41" s="109">
        <f t="shared" si="6"/>
        <v>0</v>
      </c>
      <c r="U41"/>
      <c r="V41"/>
      <c r="Y41"/>
      <c r="Z41"/>
      <c r="AA41"/>
      <c r="AB41"/>
      <c r="AK41"/>
      <c r="AL41"/>
      <c r="AM41"/>
      <c r="AN41"/>
      <c r="AO41"/>
      <c r="AU41" s="462" t="s">
        <v>701</v>
      </c>
      <c r="AV41" s="100" t="s">
        <v>689</v>
      </c>
      <c r="AZ41" s="100" t="s">
        <v>644</v>
      </c>
    </row>
    <row r="42" spans="1:53" ht="13.5" thickBot="1" x14ac:dyDescent="0.25">
      <c r="B42" s="101"/>
      <c r="C42" s="101"/>
      <c r="D42" s="101"/>
      <c r="E42" s="101"/>
      <c r="F42" s="101"/>
      <c r="J42" s="112"/>
      <c r="K42"/>
      <c r="L42"/>
      <c r="M42"/>
      <c r="N42"/>
      <c r="O42" s="109">
        <f t="shared" si="7"/>
        <v>0</v>
      </c>
      <c r="P42" s="109">
        <f t="shared" si="5"/>
        <v>0</v>
      </c>
      <c r="Q42" s="109">
        <f t="shared" si="6"/>
        <v>0</v>
      </c>
      <c r="U42"/>
      <c r="V42"/>
      <c r="Y42"/>
      <c r="Z42"/>
      <c r="AA42"/>
      <c r="AB42"/>
      <c r="AK42"/>
      <c r="AL42"/>
      <c r="AM42"/>
      <c r="AN42"/>
      <c r="AO42"/>
      <c r="AU42" s="462" t="s">
        <v>702</v>
      </c>
      <c r="AV42" s="100" t="s">
        <v>690</v>
      </c>
      <c r="AZ42" s="100" t="s">
        <v>645</v>
      </c>
    </row>
    <row r="43" spans="1:53" ht="13.5" thickBot="1" x14ac:dyDescent="0.25">
      <c r="A43"/>
      <c r="B43"/>
      <c r="C43"/>
      <c r="D43"/>
      <c r="E43"/>
      <c r="F43"/>
      <c r="J43" s="112"/>
      <c r="K43"/>
      <c r="L43"/>
      <c r="M43"/>
      <c r="N43"/>
      <c r="O43" s="109">
        <f t="shared" si="7"/>
        <v>0</v>
      </c>
      <c r="P43" s="109">
        <f t="shared" si="5"/>
        <v>0</v>
      </c>
      <c r="Q43" s="109">
        <f t="shared" si="6"/>
        <v>0</v>
      </c>
      <c r="U43"/>
      <c r="V43"/>
      <c r="Y43"/>
      <c r="Z43"/>
      <c r="AA43"/>
      <c r="AB43"/>
      <c r="AK43"/>
      <c r="AL43"/>
      <c r="AM43"/>
      <c r="AN43"/>
      <c r="AO43"/>
      <c r="AU43" s="462" t="s">
        <v>703</v>
      </c>
      <c r="AV43" s="100" t="s">
        <v>691</v>
      </c>
      <c r="AZ43" s="100" t="s">
        <v>646</v>
      </c>
    </row>
    <row r="44" spans="1:53" ht="13.5" thickBot="1" x14ac:dyDescent="0.25">
      <c r="A44"/>
      <c r="B44"/>
      <c r="C44"/>
      <c r="D44"/>
      <c r="E44"/>
      <c r="F44"/>
      <c r="J44" s="112"/>
      <c r="K44"/>
      <c r="L44"/>
      <c r="M44"/>
      <c r="N44"/>
      <c r="O44" s="109">
        <f t="shared" si="7"/>
        <v>0</v>
      </c>
      <c r="P44" s="109">
        <f t="shared" si="5"/>
        <v>0</v>
      </c>
      <c r="Q44" s="109">
        <f t="shared" si="6"/>
        <v>0</v>
      </c>
      <c r="U44"/>
      <c r="V44"/>
      <c r="AK44"/>
      <c r="AL44"/>
      <c r="AM44"/>
      <c r="AN44"/>
      <c r="AO44"/>
      <c r="AU44" s="462" t="s">
        <v>704</v>
      </c>
      <c r="AV44" s="100" t="s">
        <v>692</v>
      </c>
      <c r="AZ44" s="100" t="s">
        <v>647</v>
      </c>
    </row>
    <row r="45" spans="1:53" ht="13.5" thickBot="1" x14ac:dyDescent="0.25">
      <c r="A45"/>
      <c r="B45"/>
      <c r="C45"/>
      <c r="D45"/>
      <c r="E45"/>
      <c r="F45"/>
      <c r="J45" s="112"/>
      <c r="K45"/>
      <c r="L45"/>
      <c r="M45"/>
      <c r="N45"/>
      <c r="O45" s="109">
        <f t="shared" si="7"/>
        <v>0</v>
      </c>
      <c r="P45" s="109">
        <f t="shared" si="5"/>
        <v>0</v>
      </c>
      <c r="Q45" s="109">
        <f t="shared" si="6"/>
        <v>0</v>
      </c>
      <c r="U45"/>
      <c r="V45"/>
      <c r="AK45"/>
      <c r="AL45"/>
      <c r="AM45"/>
      <c r="AN45"/>
      <c r="AO45"/>
      <c r="AU45" s="462" t="s">
        <v>705</v>
      </c>
      <c r="AV45" s="100" t="s">
        <v>693</v>
      </c>
      <c r="AZ45" s="100" t="s">
        <v>648</v>
      </c>
    </row>
    <row r="46" spans="1:53" ht="13.5" thickBot="1" x14ac:dyDescent="0.25">
      <c r="A46"/>
      <c r="B46"/>
      <c r="C46"/>
      <c r="D46"/>
      <c r="E46"/>
      <c r="F46"/>
      <c r="J46" s="112"/>
      <c r="K46"/>
      <c r="L46"/>
      <c r="M46"/>
      <c r="N46"/>
      <c r="O46" s="109">
        <f t="shared" si="7"/>
        <v>0</v>
      </c>
      <c r="P46" s="109">
        <f t="shared" si="5"/>
        <v>0</v>
      </c>
      <c r="Q46" s="109">
        <f t="shared" si="6"/>
        <v>0</v>
      </c>
      <c r="U46"/>
      <c r="V46"/>
      <c r="AK46"/>
      <c r="AL46"/>
      <c r="AM46"/>
      <c r="AN46"/>
      <c r="AO46"/>
      <c r="AU46" s="462" t="s">
        <v>706</v>
      </c>
      <c r="AV46" s="100" t="s">
        <v>694</v>
      </c>
      <c r="AZ46" s="100" t="s">
        <v>649</v>
      </c>
    </row>
    <row r="47" spans="1:53" ht="13.5" thickBot="1" x14ac:dyDescent="0.25">
      <c r="A47"/>
      <c r="B47"/>
      <c r="C47"/>
      <c r="D47"/>
      <c r="E47"/>
      <c r="F47"/>
      <c r="J47" s="112"/>
      <c r="K47"/>
      <c r="L47"/>
      <c r="M47"/>
      <c r="N47"/>
      <c r="O47" s="109">
        <f t="shared" si="7"/>
        <v>0</v>
      </c>
      <c r="P47" s="109">
        <f t="shared" si="5"/>
        <v>0</v>
      </c>
      <c r="Q47" s="109">
        <f t="shared" si="6"/>
        <v>0</v>
      </c>
      <c r="U47"/>
      <c r="V47"/>
      <c r="AK47"/>
      <c r="AL47"/>
      <c r="AM47"/>
      <c r="AN47"/>
      <c r="AO47"/>
      <c r="AU47" s="462" t="s">
        <v>707</v>
      </c>
      <c r="AV47" s="100" t="s">
        <v>695</v>
      </c>
      <c r="AZ47" s="100" t="s">
        <v>650</v>
      </c>
    </row>
    <row r="48" spans="1:53" ht="13.5" thickBot="1" x14ac:dyDescent="0.25">
      <c r="A48"/>
      <c r="B48"/>
      <c r="C48"/>
      <c r="D48"/>
      <c r="E48"/>
      <c r="F48"/>
      <c r="J48" s="112"/>
      <c r="K48"/>
      <c r="L48"/>
      <c r="M48"/>
      <c r="N48"/>
      <c r="O48" s="109">
        <f t="shared" si="7"/>
        <v>0</v>
      </c>
      <c r="P48" s="109">
        <f t="shared" si="5"/>
        <v>0</v>
      </c>
      <c r="Q48" s="109">
        <f t="shared" si="6"/>
        <v>0</v>
      </c>
      <c r="U48"/>
      <c r="V48"/>
      <c r="AK48"/>
      <c r="AL48"/>
      <c r="AM48"/>
      <c r="AN48"/>
      <c r="AO48"/>
      <c r="AU48" s="462" t="s">
        <v>708</v>
      </c>
      <c r="AV48" s="100" t="s">
        <v>696</v>
      </c>
      <c r="AZ48" s="100" t="s">
        <v>651</v>
      </c>
    </row>
    <row r="49" spans="1:52" ht="13.5" thickBot="1" x14ac:dyDescent="0.25">
      <c r="A49"/>
      <c r="B49"/>
      <c r="C49"/>
      <c r="D49"/>
      <c r="E49"/>
      <c r="F49"/>
      <c r="J49" s="112"/>
      <c r="K49"/>
      <c r="L49"/>
      <c r="M49"/>
      <c r="N49"/>
      <c r="O49" s="109">
        <f t="shared" si="7"/>
        <v>0</v>
      </c>
      <c r="P49" s="109">
        <f t="shared" si="5"/>
        <v>0</v>
      </c>
      <c r="Q49" s="109">
        <f t="shared" si="6"/>
        <v>0</v>
      </c>
      <c r="U49"/>
      <c r="V49"/>
      <c r="AK49"/>
      <c r="AL49"/>
      <c r="AM49"/>
      <c r="AN49"/>
      <c r="AO49"/>
      <c r="AU49" s="462" t="s">
        <v>709</v>
      </c>
      <c r="AV49" s="100" t="s">
        <v>697</v>
      </c>
      <c r="AZ49" s="100" t="s">
        <v>652</v>
      </c>
    </row>
    <row r="50" spans="1:52" ht="13.5" thickBot="1" x14ac:dyDescent="0.25">
      <c r="A50"/>
      <c r="B50"/>
      <c r="C50"/>
      <c r="D50"/>
      <c r="E50"/>
      <c r="F50"/>
      <c r="J50" s="112"/>
      <c r="K50"/>
      <c r="L50"/>
      <c r="M50"/>
      <c r="N50"/>
      <c r="O50" s="109">
        <f t="shared" si="7"/>
        <v>0</v>
      </c>
      <c r="P50" s="109">
        <f t="shared" si="5"/>
        <v>0</v>
      </c>
      <c r="Q50" s="109">
        <f t="shared" si="6"/>
        <v>0</v>
      </c>
      <c r="U50"/>
      <c r="V50"/>
      <c r="AK50"/>
      <c r="AL50"/>
      <c r="AM50"/>
      <c r="AN50"/>
      <c r="AO50"/>
      <c r="AU50" s="462" t="s">
        <v>710</v>
      </c>
      <c r="AV50" s="100" t="s">
        <v>698</v>
      </c>
      <c r="AZ50" s="100" t="s">
        <v>653</v>
      </c>
    </row>
    <row r="51" spans="1:52" ht="13.5" thickBot="1" x14ac:dyDescent="0.25">
      <c r="A51"/>
      <c r="B51"/>
      <c r="C51"/>
      <c r="D51"/>
      <c r="E51"/>
      <c r="F51"/>
      <c r="J51" s="112"/>
      <c r="K51"/>
      <c r="L51"/>
      <c r="M51"/>
      <c r="N51"/>
      <c r="O51" s="109">
        <f t="shared" si="7"/>
        <v>0</v>
      </c>
      <c r="P51" s="109">
        <f t="shared" si="5"/>
        <v>0</v>
      </c>
      <c r="Q51" s="109">
        <f t="shared" si="6"/>
        <v>0</v>
      </c>
      <c r="U51"/>
      <c r="V51"/>
      <c r="AK51"/>
      <c r="AL51"/>
      <c r="AM51"/>
      <c r="AN51"/>
      <c r="AO51"/>
      <c r="AZ51" s="100" t="s">
        <v>654</v>
      </c>
    </row>
    <row r="52" spans="1:52" ht="13.5" thickBot="1" x14ac:dyDescent="0.25">
      <c r="A52"/>
      <c r="B52"/>
      <c r="C52"/>
      <c r="D52"/>
      <c r="E52"/>
      <c r="F52"/>
      <c r="J52" s="112"/>
      <c r="K52"/>
      <c r="L52"/>
      <c r="M52"/>
      <c r="N52"/>
      <c r="O52" s="109">
        <f t="shared" si="7"/>
        <v>0</v>
      </c>
      <c r="P52" s="109">
        <f t="shared" si="5"/>
        <v>0</v>
      </c>
      <c r="Q52" s="109">
        <f t="shared" si="6"/>
        <v>0</v>
      </c>
      <c r="U52"/>
      <c r="V52"/>
      <c r="AK52"/>
      <c r="AL52"/>
      <c r="AM52"/>
      <c r="AN52"/>
      <c r="AO52"/>
    </row>
    <row r="53" spans="1:52" ht="13.5" thickBot="1" x14ac:dyDescent="0.25">
      <c r="A53"/>
      <c r="B53"/>
      <c r="C53"/>
      <c r="D53"/>
      <c r="E53"/>
      <c r="F53"/>
      <c r="J53" s="112"/>
      <c r="K53"/>
      <c r="L53"/>
      <c r="M53"/>
      <c r="N53"/>
      <c r="O53" s="109">
        <f t="shared" si="7"/>
        <v>0</v>
      </c>
      <c r="P53" s="109">
        <f t="shared" si="5"/>
        <v>0</v>
      </c>
      <c r="Q53" s="109">
        <f t="shared" si="6"/>
        <v>0</v>
      </c>
      <c r="U53"/>
      <c r="V53"/>
      <c r="AK53"/>
      <c r="AL53"/>
      <c r="AM53"/>
      <c r="AN53"/>
      <c r="AO53"/>
    </row>
    <row r="54" spans="1:52" ht="13.5" thickBot="1" x14ac:dyDescent="0.25">
      <c r="A54"/>
      <c r="B54"/>
      <c r="C54"/>
      <c r="D54"/>
      <c r="E54"/>
      <c r="F54"/>
      <c r="J54" s="112"/>
      <c r="K54"/>
      <c r="L54"/>
      <c r="M54"/>
      <c r="N54"/>
      <c r="O54" s="109">
        <f t="shared" si="7"/>
        <v>0</v>
      </c>
      <c r="P54" s="109">
        <f t="shared" si="5"/>
        <v>0</v>
      </c>
      <c r="Q54" s="109">
        <f t="shared" si="6"/>
        <v>0</v>
      </c>
      <c r="U54"/>
      <c r="V54"/>
      <c r="AK54"/>
      <c r="AL54"/>
      <c r="AM54"/>
      <c r="AN54"/>
      <c r="AO54"/>
    </row>
    <row r="55" spans="1:52" ht="13.5" thickBot="1" x14ac:dyDescent="0.25">
      <c r="A55"/>
      <c r="B55"/>
      <c r="C55"/>
      <c r="D55"/>
      <c r="E55"/>
      <c r="F55"/>
      <c r="J55" s="112"/>
      <c r="K55"/>
      <c r="L55"/>
      <c r="M55"/>
      <c r="N55"/>
      <c r="O55" s="109">
        <f t="shared" si="7"/>
        <v>0</v>
      </c>
      <c r="P55" s="109">
        <f t="shared" si="5"/>
        <v>0</v>
      </c>
      <c r="Q55" s="109">
        <f t="shared" si="6"/>
        <v>0</v>
      </c>
      <c r="U55"/>
      <c r="V55"/>
      <c r="AK55"/>
      <c r="AL55"/>
      <c r="AM55"/>
      <c r="AN55"/>
      <c r="AO55"/>
    </row>
    <row r="56" spans="1:52" ht="13.5" thickBot="1" x14ac:dyDescent="0.25">
      <c r="A56"/>
      <c r="B56"/>
      <c r="C56"/>
      <c r="D56"/>
      <c r="E56"/>
      <c r="F56"/>
      <c r="J56" s="112"/>
      <c r="K56"/>
      <c r="L56"/>
      <c r="M56"/>
      <c r="N56"/>
      <c r="O56" s="109">
        <f t="shared" si="7"/>
        <v>0</v>
      </c>
      <c r="P56" s="109">
        <f t="shared" si="5"/>
        <v>0</v>
      </c>
      <c r="Q56" s="109">
        <f t="shared" si="6"/>
        <v>0</v>
      </c>
      <c r="U56"/>
      <c r="V56"/>
    </row>
    <row r="57" spans="1:52" ht="13.5" thickBot="1" x14ac:dyDescent="0.25">
      <c r="A57"/>
      <c r="B57"/>
      <c r="C57"/>
      <c r="D57"/>
      <c r="E57"/>
      <c r="F57"/>
      <c r="J57" s="112"/>
      <c r="K57"/>
      <c r="L57"/>
      <c r="M57"/>
      <c r="N57"/>
      <c r="O57" s="109">
        <f t="shared" si="7"/>
        <v>0</v>
      </c>
      <c r="P57" s="109">
        <f t="shared" si="5"/>
        <v>0</v>
      </c>
      <c r="Q57" s="109">
        <f t="shared" si="6"/>
        <v>0</v>
      </c>
      <c r="U57"/>
      <c r="V57"/>
    </row>
    <row r="58" spans="1:52" ht="13.5" thickBot="1" x14ac:dyDescent="0.25">
      <c r="A58"/>
      <c r="B58"/>
      <c r="C58"/>
      <c r="D58"/>
      <c r="E58"/>
      <c r="F58"/>
      <c r="J58" s="112"/>
      <c r="K58"/>
      <c r="L58"/>
      <c r="M58"/>
      <c r="N58"/>
      <c r="O58" s="109">
        <f t="shared" si="7"/>
        <v>0</v>
      </c>
      <c r="P58" s="109">
        <f t="shared" si="5"/>
        <v>0</v>
      </c>
      <c r="Q58" s="109">
        <f t="shared" si="6"/>
        <v>0</v>
      </c>
      <c r="U58"/>
      <c r="V58"/>
    </row>
    <row r="59" spans="1:52" ht="13.5" thickBot="1" x14ac:dyDescent="0.25">
      <c r="A59"/>
      <c r="B59"/>
      <c r="C59"/>
      <c r="D59"/>
      <c r="E59"/>
      <c r="F59"/>
      <c r="J59" s="112"/>
      <c r="K59"/>
      <c r="L59"/>
      <c r="M59"/>
      <c r="N59"/>
      <c r="O59" s="109">
        <f t="shared" si="7"/>
        <v>0</v>
      </c>
      <c r="P59" s="109">
        <f t="shared" si="5"/>
        <v>0</v>
      </c>
      <c r="Q59" s="109">
        <f t="shared" si="6"/>
        <v>0</v>
      </c>
      <c r="U59"/>
      <c r="V59"/>
    </row>
    <row r="60" spans="1:52" ht="13.5" thickBot="1" x14ac:dyDescent="0.25">
      <c r="A60"/>
      <c r="B60"/>
      <c r="C60"/>
      <c r="D60"/>
      <c r="E60"/>
      <c r="J60" s="112"/>
      <c r="K60"/>
      <c r="L60"/>
      <c r="M60"/>
      <c r="N60"/>
      <c r="O60" s="109">
        <f t="shared" si="7"/>
        <v>0</v>
      </c>
      <c r="P60" s="109">
        <f t="shared" si="5"/>
        <v>0</v>
      </c>
      <c r="Q60" s="109">
        <f t="shared" si="6"/>
        <v>0</v>
      </c>
      <c r="U60"/>
      <c r="V60"/>
    </row>
    <row r="61" spans="1:52" ht="13.5" thickBot="1" x14ac:dyDescent="0.25">
      <c r="A61"/>
      <c r="B61"/>
      <c r="C61"/>
      <c r="D61"/>
      <c r="E61"/>
      <c r="J61" s="112"/>
      <c r="K61"/>
      <c r="L61"/>
      <c r="M61"/>
      <c r="N61"/>
      <c r="O61" s="109">
        <f t="shared" si="7"/>
        <v>0</v>
      </c>
      <c r="P61" s="109">
        <f t="shared" si="5"/>
        <v>0</v>
      </c>
      <c r="Q61" s="109">
        <f t="shared" si="6"/>
        <v>0</v>
      </c>
      <c r="U61"/>
      <c r="V61"/>
    </row>
    <row r="62" spans="1:52" ht="13.5" thickBot="1" x14ac:dyDescent="0.25">
      <c r="A62"/>
      <c r="B62"/>
      <c r="C62"/>
      <c r="D62"/>
      <c r="E62"/>
      <c r="J62" s="112"/>
      <c r="K62"/>
      <c r="L62"/>
      <c r="M62"/>
      <c r="N62"/>
      <c r="O62" s="109">
        <f t="shared" si="7"/>
        <v>0</v>
      </c>
      <c r="P62" s="109">
        <f t="shared" si="5"/>
        <v>0</v>
      </c>
      <c r="Q62" s="109">
        <f t="shared" si="6"/>
        <v>0</v>
      </c>
      <c r="U62"/>
      <c r="V62"/>
    </row>
    <row r="63" spans="1:52" ht="13.5" thickBot="1" x14ac:dyDescent="0.25">
      <c r="A63"/>
      <c r="B63"/>
      <c r="C63"/>
      <c r="D63"/>
      <c r="E63"/>
      <c r="J63" s="112"/>
      <c r="K63"/>
      <c r="L63"/>
      <c r="M63"/>
      <c r="N63"/>
      <c r="O63" s="109">
        <f t="shared" si="7"/>
        <v>0</v>
      </c>
      <c r="P63" s="109">
        <f t="shared" si="5"/>
        <v>0</v>
      </c>
      <c r="Q63" s="109">
        <f t="shared" si="6"/>
        <v>0</v>
      </c>
      <c r="U63"/>
      <c r="V63"/>
    </row>
    <row r="64" spans="1:52" ht="13.5" thickBot="1" x14ac:dyDescent="0.25">
      <c r="A64"/>
      <c r="B64"/>
      <c r="C64"/>
      <c r="D64"/>
      <c r="E64"/>
      <c r="J64" s="112"/>
      <c r="K64"/>
      <c r="L64"/>
      <c r="M64"/>
      <c r="N64"/>
      <c r="O64" s="109">
        <f t="shared" si="7"/>
        <v>0</v>
      </c>
      <c r="P64" s="109">
        <f t="shared" si="5"/>
        <v>0</v>
      </c>
      <c r="Q64" s="109">
        <f t="shared" si="6"/>
        <v>0</v>
      </c>
      <c r="U64"/>
      <c r="V64"/>
    </row>
    <row r="65" spans="1:22" ht="13.5" thickBot="1" x14ac:dyDescent="0.25">
      <c r="A65"/>
      <c r="B65"/>
      <c r="C65"/>
      <c r="D65"/>
      <c r="E65"/>
      <c r="J65" s="112"/>
      <c r="K65"/>
      <c r="L65"/>
      <c r="M65"/>
      <c r="N65"/>
      <c r="O65" s="109">
        <f t="shared" si="7"/>
        <v>0</v>
      </c>
      <c r="P65" s="109">
        <f t="shared" si="5"/>
        <v>0</v>
      </c>
      <c r="Q65" s="109">
        <f t="shared" si="6"/>
        <v>0</v>
      </c>
      <c r="U65"/>
      <c r="V65"/>
    </row>
    <row r="66" spans="1:22" ht="13.5" thickBot="1" x14ac:dyDescent="0.25">
      <c r="A66"/>
      <c r="B66"/>
      <c r="C66"/>
      <c r="D66"/>
      <c r="E66"/>
      <c r="J66" s="112"/>
      <c r="K66"/>
      <c r="L66"/>
      <c r="M66"/>
      <c r="N66"/>
      <c r="O66" s="109">
        <f t="shared" si="7"/>
        <v>0</v>
      </c>
      <c r="P66" s="109">
        <f t="shared" si="5"/>
        <v>0</v>
      </c>
      <c r="Q66" s="109">
        <f t="shared" si="6"/>
        <v>0</v>
      </c>
      <c r="U66"/>
      <c r="V66"/>
    </row>
    <row r="67" spans="1:22" ht="13.5" thickBot="1" x14ac:dyDescent="0.25">
      <c r="A67"/>
      <c r="B67"/>
      <c r="C67"/>
      <c r="D67"/>
      <c r="E67"/>
      <c r="J67" s="112"/>
      <c r="K67"/>
      <c r="L67"/>
      <c r="M67"/>
      <c r="N67"/>
      <c r="O67" s="109">
        <f t="shared" si="7"/>
        <v>0</v>
      </c>
      <c r="P67" s="109">
        <f t="shared" si="5"/>
        <v>0</v>
      </c>
      <c r="Q67" s="109">
        <f t="shared" si="6"/>
        <v>0</v>
      </c>
      <c r="U67"/>
      <c r="V67"/>
    </row>
    <row r="68" spans="1:22" ht="13.5" thickBot="1" x14ac:dyDescent="0.25">
      <c r="A68"/>
      <c r="B68"/>
      <c r="C68"/>
      <c r="D68"/>
      <c r="E68"/>
      <c r="J68" s="112"/>
      <c r="K68"/>
      <c r="L68"/>
      <c r="M68"/>
      <c r="N68"/>
      <c r="O68" s="109">
        <f t="shared" si="7"/>
        <v>0</v>
      </c>
      <c r="P68" s="109">
        <f t="shared" si="5"/>
        <v>0</v>
      </c>
      <c r="Q68" s="109">
        <f t="shared" si="6"/>
        <v>0</v>
      </c>
      <c r="U68"/>
      <c r="V68"/>
    </row>
    <row r="69" spans="1:22" ht="13.5" thickBot="1" x14ac:dyDescent="0.25">
      <c r="A69"/>
      <c r="B69"/>
      <c r="C69"/>
      <c r="D69"/>
      <c r="E69"/>
      <c r="J69" s="112"/>
      <c r="K69"/>
      <c r="L69"/>
      <c r="M69"/>
      <c r="N69"/>
      <c r="O69" s="109">
        <f t="shared" si="7"/>
        <v>0</v>
      </c>
      <c r="P69" s="109">
        <f t="shared" si="5"/>
        <v>0</v>
      </c>
      <c r="Q69" s="109">
        <f t="shared" si="6"/>
        <v>0</v>
      </c>
      <c r="U69"/>
      <c r="V69"/>
    </row>
    <row r="70" spans="1:22" ht="13.5" thickBot="1" x14ac:dyDescent="0.25">
      <c r="A70"/>
      <c r="B70"/>
      <c r="C70"/>
      <c r="D70"/>
      <c r="E70"/>
      <c r="J70" s="112"/>
      <c r="K70"/>
      <c r="L70"/>
      <c r="M70"/>
      <c r="N70"/>
      <c r="O70" s="109">
        <f t="shared" si="7"/>
        <v>0</v>
      </c>
      <c r="P70" s="109">
        <f t="shared" si="5"/>
        <v>0</v>
      </c>
      <c r="Q70" s="109">
        <f t="shared" si="6"/>
        <v>0</v>
      </c>
      <c r="U70"/>
      <c r="V70"/>
    </row>
    <row r="71" spans="1:22" ht="13.5" thickBot="1" x14ac:dyDescent="0.25">
      <c r="A71"/>
      <c r="B71"/>
      <c r="C71"/>
      <c r="D71"/>
      <c r="E71"/>
      <c r="J71" s="112"/>
      <c r="K71"/>
      <c r="L71"/>
      <c r="M71"/>
      <c r="N71"/>
      <c r="O71" s="109">
        <f t="shared" si="7"/>
        <v>0</v>
      </c>
      <c r="P71" s="109">
        <f t="shared" si="5"/>
        <v>0</v>
      </c>
      <c r="Q71" s="109">
        <f t="shared" si="6"/>
        <v>0</v>
      </c>
      <c r="U71"/>
      <c r="V71"/>
    </row>
    <row r="72" spans="1:22" ht="13.5" thickBot="1" x14ac:dyDescent="0.25">
      <c r="A72"/>
      <c r="B72"/>
      <c r="C72"/>
      <c r="D72"/>
      <c r="E72"/>
      <c r="J72" s="112"/>
      <c r="K72"/>
      <c r="L72"/>
      <c r="M72"/>
      <c r="N72"/>
      <c r="O72" s="109">
        <f t="shared" si="7"/>
        <v>0</v>
      </c>
      <c r="P72" s="109">
        <f t="shared" si="5"/>
        <v>0</v>
      </c>
      <c r="Q72" s="109">
        <f t="shared" si="6"/>
        <v>0</v>
      </c>
      <c r="U72"/>
      <c r="V72"/>
    </row>
    <row r="73" spans="1:22" ht="13.5" thickBot="1" x14ac:dyDescent="0.25">
      <c r="A73"/>
      <c r="B73"/>
      <c r="C73"/>
      <c r="D73"/>
      <c r="E73"/>
      <c r="J73" s="112"/>
      <c r="K73"/>
      <c r="L73"/>
      <c r="M73"/>
      <c r="N73"/>
      <c r="O73" s="109">
        <f t="shared" si="7"/>
        <v>0</v>
      </c>
      <c r="P73" s="109">
        <f t="shared" si="5"/>
        <v>0</v>
      </c>
      <c r="Q73" s="109">
        <f t="shared" si="6"/>
        <v>0</v>
      </c>
      <c r="U73"/>
      <c r="V73"/>
    </row>
    <row r="74" spans="1:22" ht="13.5" thickBot="1" x14ac:dyDescent="0.25">
      <c r="A74"/>
      <c r="B74"/>
      <c r="C74"/>
      <c r="D74"/>
      <c r="E74"/>
      <c r="J74" s="112"/>
      <c r="K74"/>
      <c r="L74"/>
      <c r="M74"/>
      <c r="N74"/>
      <c r="O74" s="109">
        <f t="shared" si="7"/>
        <v>0</v>
      </c>
      <c r="P74" s="109">
        <f t="shared" si="5"/>
        <v>0</v>
      </c>
      <c r="Q74" s="109">
        <f t="shared" si="6"/>
        <v>0</v>
      </c>
      <c r="U74"/>
      <c r="V74"/>
    </row>
    <row r="75" spans="1:22" ht="13.5" thickBot="1" x14ac:dyDescent="0.25">
      <c r="A75"/>
      <c r="B75"/>
      <c r="C75"/>
      <c r="D75"/>
      <c r="E75"/>
      <c r="J75" s="112"/>
      <c r="K75"/>
      <c r="L75"/>
      <c r="M75"/>
      <c r="N75"/>
      <c r="O75" s="109">
        <f t="shared" si="7"/>
        <v>0</v>
      </c>
      <c r="P75" s="109">
        <f t="shared" si="5"/>
        <v>0</v>
      </c>
      <c r="Q75" s="109">
        <f t="shared" si="6"/>
        <v>0</v>
      </c>
      <c r="U75"/>
      <c r="V75"/>
    </row>
    <row r="76" spans="1:22" ht="13.5" thickBot="1" x14ac:dyDescent="0.25">
      <c r="A76"/>
      <c r="B76"/>
      <c r="C76"/>
      <c r="D76"/>
      <c r="E76"/>
      <c r="J76" s="112"/>
      <c r="K76"/>
      <c r="L76"/>
      <c r="M76"/>
      <c r="N76"/>
      <c r="O76" s="109">
        <f t="shared" si="7"/>
        <v>0</v>
      </c>
      <c r="P76" s="109">
        <f t="shared" si="5"/>
        <v>0</v>
      </c>
      <c r="Q76" s="109">
        <f t="shared" si="6"/>
        <v>0</v>
      </c>
      <c r="U76"/>
      <c r="V76"/>
    </row>
    <row r="77" spans="1:22" ht="13.5" thickBot="1" x14ac:dyDescent="0.25">
      <c r="A77"/>
      <c r="B77"/>
      <c r="C77"/>
      <c r="D77"/>
      <c r="E77"/>
      <c r="J77" s="112"/>
      <c r="K77"/>
      <c r="L77"/>
      <c r="M77"/>
      <c r="N77"/>
      <c r="O77" s="109">
        <f t="shared" si="7"/>
        <v>0</v>
      </c>
      <c r="P77" s="109">
        <f t="shared" si="5"/>
        <v>0</v>
      </c>
      <c r="Q77" s="109">
        <f t="shared" si="6"/>
        <v>0</v>
      </c>
      <c r="U77"/>
      <c r="V77"/>
    </row>
    <row r="78" spans="1:22" ht="13.5" thickBot="1" x14ac:dyDescent="0.25">
      <c r="A78"/>
      <c r="B78"/>
      <c r="C78"/>
      <c r="D78"/>
      <c r="E78"/>
      <c r="J78" s="112"/>
      <c r="K78"/>
      <c r="L78"/>
      <c r="M78"/>
      <c r="N78"/>
      <c r="O78" s="109">
        <f t="shared" si="7"/>
        <v>0</v>
      </c>
      <c r="P78" s="109">
        <f t="shared" si="5"/>
        <v>0</v>
      </c>
      <c r="Q78" s="109">
        <f t="shared" si="6"/>
        <v>0</v>
      </c>
      <c r="U78"/>
      <c r="V78"/>
    </row>
    <row r="79" spans="1:22" ht="13.5" thickBot="1" x14ac:dyDescent="0.25">
      <c r="A79"/>
      <c r="B79"/>
      <c r="C79"/>
      <c r="D79"/>
      <c r="E79"/>
      <c r="J79" s="112"/>
      <c r="K79"/>
      <c r="L79"/>
      <c r="M79"/>
      <c r="N79"/>
      <c r="O79" s="109">
        <f t="shared" si="7"/>
        <v>0</v>
      </c>
      <c r="P79" s="109">
        <f t="shared" si="5"/>
        <v>0</v>
      </c>
      <c r="Q79" s="109">
        <f t="shared" si="6"/>
        <v>0</v>
      </c>
      <c r="U79"/>
      <c r="V79"/>
    </row>
    <row r="80" spans="1:22" ht="13.5" thickBot="1" x14ac:dyDescent="0.25">
      <c r="A80"/>
      <c r="B80"/>
      <c r="C80"/>
      <c r="D80"/>
      <c r="E80"/>
      <c r="J80" s="112"/>
      <c r="K80"/>
      <c r="L80"/>
      <c r="M80"/>
      <c r="N80"/>
      <c r="O80" s="109">
        <f t="shared" si="7"/>
        <v>0</v>
      </c>
      <c r="P80" s="109">
        <f t="shared" si="5"/>
        <v>0</v>
      </c>
      <c r="Q80" s="109">
        <f t="shared" si="6"/>
        <v>0</v>
      </c>
      <c r="U80"/>
      <c r="V80"/>
    </row>
    <row r="81" spans="1:22" ht="13.5" thickBot="1" x14ac:dyDescent="0.25">
      <c r="A81"/>
      <c r="B81"/>
      <c r="C81"/>
      <c r="D81"/>
      <c r="E81"/>
      <c r="J81" s="112"/>
      <c r="K81"/>
      <c r="L81"/>
      <c r="M81"/>
      <c r="N81"/>
      <c r="O81" s="109">
        <f t="shared" si="7"/>
        <v>0</v>
      </c>
      <c r="P81" s="109">
        <f t="shared" si="5"/>
        <v>0</v>
      </c>
      <c r="Q81" s="109">
        <f t="shared" si="6"/>
        <v>0</v>
      </c>
      <c r="U81"/>
      <c r="V81"/>
    </row>
    <row r="82" spans="1:22" ht="13.5" thickBot="1" x14ac:dyDescent="0.25">
      <c r="A82"/>
      <c r="B82"/>
      <c r="C82"/>
      <c r="D82"/>
      <c r="E82"/>
      <c r="J82" s="112"/>
      <c r="K82"/>
      <c r="L82"/>
      <c r="M82"/>
      <c r="N82"/>
      <c r="O82" s="109">
        <f t="shared" si="7"/>
        <v>0</v>
      </c>
      <c r="P82" s="109">
        <f t="shared" si="5"/>
        <v>0</v>
      </c>
      <c r="Q82" s="109">
        <f t="shared" si="6"/>
        <v>0</v>
      </c>
      <c r="U82"/>
      <c r="V82"/>
    </row>
    <row r="83" spans="1:22" ht="13.5" thickBot="1" x14ac:dyDescent="0.25">
      <c r="A83"/>
      <c r="B83"/>
      <c r="C83"/>
      <c r="D83"/>
      <c r="E83"/>
      <c r="J83" s="112"/>
      <c r="K83"/>
      <c r="L83"/>
      <c r="M83"/>
      <c r="N83"/>
      <c r="O83" s="109">
        <f t="shared" si="7"/>
        <v>0</v>
      </c>
      <c r="P83" s="109">
        <f t="shared" si="5"/>
        <v>0</v>
      </c>
      <c r="Q83" s="109">
        <f t="shared" si="6"/>
        <v>0</v>
      </c>
      <c r="U83"/>
      <c r="V83"/>
    </row>
    <row r="84" spans="1:22" ht="13.5" thickBot="1" x14ac:dyDescent="0.25">
      <c r="A84"/>
      <c r="B84"/>
      <c r="C84"/>
      <c r="D84"/>
      <c r="E84"/>
      <c r="J84" s="112"/>
      <c r="K84"/>
      <c r="L84"/>
      <c r="M84"/>
      <c r="N84"/>
      <c r="O84" s="109">
        <f t="shared" si="7"/>
        <v>0</v>
      </c>
      <c r="P84" s="109">
        <f t="shared" si="5"/>
        <v>0</v>
      </c>
      <c r="Q84" s="109">
        <f t="shared" si="6"/>
        <v>0</v>
      </c>
      <c r="U84"/>
      <c r="V84"/>
    </row>
    <row r="85" spans="1:22" ht="13.5" thickBot="1" x14ac:dyDescent="0.25">
      <c r="A85"/>
      <c r="B85"/>
      <c r="C85"/>
      <c r="D85"/>
      <c r="E85"/>
      <c r="J85" s="112"/>
      <c r="K85"/>
      <c r="L85"/>
      <c r="M85"/>
      <c r="N85"/>
      <c r="O85" s="109">
        <f t="shared" si="7"/>
        <v>0</v>
      </c>
      <c r="P85" s="109">
        <f t="shared" si="5"/>
        <v>0</v>
      </c>
      <c r="Q85" s="109">
        <f t="shared" si="6"/>
        <v>0</v>
      </c>
      <c r="U85"/>
      <c r="V85"/>
    </row>
    <row r="86" spans="1:22" ht="13.5" thickBot="1" x14ac:dyDescent="0.25">
      <c r="A86"/>
      <c r="B86"/>
      <c r="C86"/>
      <c r="D86"/>
      <c r="E86"/>
      <c r="J86" s="112"/>
      <c r="K86"/>
      <c r="L86"/>
      <c r="M86"/>
      <c r="N86"/>
      <c r="O86" s="109">
        <f t="shared" si="7"/>
        <v>0</v>
      </c>
      <c r="P86" s="109">
        <f t="shared" si="5"/>
        <v>0</v>
      </c>
      <c r="Q86" s="109">
        <f t="shared" si="6"/>
        <v>0</v>
      </c>
      <c r="U86"/>
      <c r="V86"/>
    </row>
    <row r="87" spans="1:22" ht="13.5" thickBot="1" x14ac:dyDescent="0.25">
      <c r="A87"/>
      <c r="B87"/>
      <c r="C87"/>
      <c r="D87"/>
      <c r="E87"/>
      <c r="J87" s="112"/>
      <c r="K87"/>
      <c r="L87"/>
      <c r="M87"/>
      <c r="N87"/>
      <c r="O87" s="109">
        <f t="shared" si="7"/>
        <v>0</v>
      </c>
      <c r="P87" s="109">
        <f t="shared" ref="P87:P150" si="8">M87</f>
        <v>0</v>
      </c>
      <c r="Q87" s="109">
        <f t="shared" ref="Q87:Q150" si="9">N87</f>
        <v>0</v>
      </c>
      <c r="U87"/>
      <c r="V87"/>
    </row>
    <row r="88" spans="1:22" ht="13.5" thickBot="1" x14ac:dyDescent="0.25">
      <c r="A88"/>
      <c r="B88"/>
      <c r="C88"/>
      <c r="D88"/>
      <c r="E88"/>
      <c r="J88" s="112"/>
      <c r="K88"/>
      <c r="L88"/>
      <c r="M88"/>
      <c r="N88"/>
      <c r="O88" s="109">
        <f t="shared" si="7"/>
        <v>0</v>
      </c>
      <c r="P88" s="109">
        <f t="shared" si="8"/>
        <v>0</v>
      </c>
      <c r="Q88" s="109">
        <f t="shared" si="9"/>
        <v>0</v>
      </c>
      <c r="U88"/>
      <c r="V88"/>
    </row>
    <row r="89" spans="1:22" ht="13.5" thickBot="1" x14ac:dyDescent="0.25">
      <c r="A89"/>
      <c r="B89"/>
      <c r="C89"/>
      <c r="D89"/>
      <c r="E89"/>
      <c r="J89" s="112"/>
      <c r="K89"/>
      <c r="L89"/>
      <c r="M89"/>
      <c r="N89"/>
      <c r="O89" s="109">
        <f t="shared" si="7"/>
        <v>0</v>
      </c>
      <c r="P89" s="109">
        <f t="shared" si="8"/>
        <v>0</v>
      </c>
      <c r="Q89" s="109">
        <f t="shared" si="9"/>
        <v>0</v>
      </c>
      <c r="U89"/>
      <c r="V89"/>
    </row>
    <row r="90" spans="1:22" ht="13.5" thickBot="1" x14ac:dyDescent="0.25">
      <c r="A90"/>
      <c r="B90"/>
      <c r="C90"/>
      <c r="D90"/>
      <c r="E90"/>
      <c r="J90" s="112"/>
      <c r="K90"/>
      <c r="L90"/>
      <c r="M90"/>
      <c r="N90"/>
      <c r="O90" s="109">
        <f t="shared" si="7"/>
        <v>0</v>
      </c>
      <c r="P90" s="109">
        <f t="shared" si="8"/>
        <v>0</v>
      </c>
      <c r="Q90" s="109">
        <f t="shared" si="9"/>
        <v>0</v>
      </c>
      <c r="U90"/>
      <c r="V90"/>
    </row>
    <row r="91" spans="1:22" ht="13.5" thickBot="1" x14ac:dyDescent="0.25">
      <c r="A91"/>
      <c r="B91"/>
      <c r="C91"/>
      <c r="D91"/>
      <c r="E91"/>
      <c r="J91" s="112"/>
      <c r="K91"/>
      <c r="L91"/>
      <c r="M91"/>
      <c r="N91"/>
      <c r="O91" s="109">
        <f t="shared" si="7"/>
        <v>0</v>
      </c>
      <c r="P91" s="109">
        <f t="shared" si="8"/>
        <v>0</v>
      </c>
      <c r="Q91" s="109">
        <f t="shared" si="9"/>
        <v>0</v>
      </c>
      <c r="U91"/>
      <c r="V91"/>
    </row>
    <row r="92" spans="1:22" ht="13.5" thickBot="1" x14ac:dyDescent="0.25">
      <c r="A92"/>
      <c r="B92"/>
      <c r="C92"/>
      <c r="D92"/>
      <c r="E92"/>
      <c r="J92" s="112"/>
      <c r="O92" s="109">
        <f t="shared" si="7"/>
        <v>0</v>
      </c>
      <c r="P92" s="109">
        <f t="shared" si="8"/>
        <v>0</v>
      </c>
      <c r="Q92" s="109">
        <f t="shared" si="9"/>
        <v>0</v>
      </c>
      <c r="U92"/>
      <c r="V92"/>
    </row>
    <row r="93" spans="1:22" ht="13.5" thickBot="1" x14ac:dyDescent="0.25">
      <c r="A93"/>
      <c r="B93"/>
      <c r="C93"/>
      <c r="D93"/>
      <c r="E93"/>
      <c r="J93" s="112"/>
      <c r="O93" s="109">
        <f t="shared" ref="O93:O156" si="10">K93</f>
        <v>0</v>
      </c>
      <c r="P93" s="109">
        <f t="shared" si="8"/>
        <v>0</v>
      </c>
      <c r="Q93" s="109">
        <f t="shared" si="9"/>
        <v>0</v>
      </c>
      <c r="U93"/>
      <c r="V93"/>
    </row>
    <row r="94" spans="1:22" ht="13.5" thickBot="1" x14ac:dyDescent="0.25">
      <c r="A94"/>
      <c r="B94"/>
      <c r="C94"/>
      <c r="D94"/>
      <c r="E94"/>
      <c r="J94" s="112"/>
      <c r="O94" s="109">
        <f t="shared" si="10"/>
        <v>0</v>
      </c>
      <c r="P94" s="109">
        <f t="shared" si="8"/>
        <v>0</v>
      </c>
      <c r="Q94" s="109">
        <f t="shared" si="9"/>
        <v>0</v>
      </c>
      <c r="U94"/>
      <c r="V94"/>
    </row>
    <row r="95" spans="1:22" ht="13.5" thickBot="1" x14ac:dyDescent="0.25">
      <c r="A95"/>
      <c r="B95"/>
      <c r="C95"/>
      <c r="D95"/>
      <c r="E95"/>
      <c r="J95" s="112"/>
      <c r="O95" s="109">
        <f t="shared" si="10"/>
        <v>0</v>
      </c>
      <c r="P95" s="109">
        <f t="shared" si="8"/>
        <v>0</v>
      </c>
      <c r="Q95" s="109">
        <f t="shared" si="9"/>
        <v>0</v>
      </c>
      <c r="U95"/>
      <c r="V95"/>
    </row>
    <row r="96" spans="1:22" ht="13.5" thickBot="1" x14ac:dyDescent="0.25">
      <c r="A96"/>
      <c r="B96"/>
      <c r="C96"/>
      <c r="D96"/>
      <c r="E96"/>
      <c r="J96" s="112"/>
      <c r="O96" s="109">
        <f t="shared" si="10"/>
        <v>0</v>
      </c>
      <c r="P96" s="109">
        <f t="shared" si="8"/>
        <v>0</v>
      </c>
      <c r="Q96" s="109">
        <f t="shared" si="9"/>
        <v>0</v>
      </c>
      <c r="U96"/>
      <c r="V96"/>
    </row>
    <row r="97" spans="1:22" ht="13.5" thickBot="1" x14ac:dyDescent="0.25">
      <c r="A97"/>
      <c r="B97"/>
      <c r="C97"/>
      <c r="D97"/>
      <c r="E97"/>
      <c r="J97" s="112"/>
      <c r="O97" s="109">
        <f t="shared" si="10"/>
        <v>0</v>
      </c>
      <c r="P97" s="109">
        <f t="shared" si="8"/>
        <v>0</v>
      </c>
      <c r="Q97" s="109">
        <f t="shared" si="9"/>
        <v>0</v>
      </c>
      <c r="U97"/>
      <c r="V97"/>
    </row>
    <row r="98" spans="1:22" ht="13.5" thickBot="1" x14ac:dyDescent="0.25">
      <c r="A98"/>
      <c r="B98"/>
      <c r="C98"/>
      <c r="D98"/>
      <c r="E98"/>
      <c r="J98" s="112"/>
      <c r="O98" s="109">
        <f t="shared" si="10"/>
        <v>0</v>
      </c>
      <c r="P98" s="109">
        <f t="shared" si="8"/>
        <v>0</v>
      </c>
      <c r="Q98" s="109">
        <f t="shared" si="9"/>
        <v>0</v>
      </c>
      <c r="U98"/>
      <c r="V98"/>
    </row>
    <row r="99" spans="1:22" ht="13.5" thickBot="1" x14ac:dyDescent="0.25">
      <c r="A99"/>
      <c r="B99"/>
      <c r="C99"/>
      <c r="D99"/>
      <c r="E99"/>
      <c r="J99" s="112"/>
      <c r="O99" s="109">
        <f t="shared" si="10"/>
        <v>0</v>
      </c>
      <c r="P99" s="109">
        <f t="shared" si="8"/>
        <v>0</v>
      </c>
      <c r="Q99" s="109">
        <f t="shared" si="9"/>
        <v>0</v>
      </c>
      <c r="U99"/>
      <c r="V99"/>
    </row>
    <row r="100" spans="1:22" ht="13.5" thickBot="1" x14ac:dyDescent="0.25">
      <c r="A100"/>
      <c r="B100"/>
      <c r="C100"/>
      <c r="D100"/>
      <c r="E100"/>
      <c r="J100" s="112"/>
      <c r="O100" s="109">
        <f t="shared" si="10"/>
        <v>0</v>
      </c>
      <c r="P100" s="109">
        <f t="shared" si="8"/>
        <v>0</v>
      </c>
      <c r="Q100" s="109">
        <f t="shared" si="9"/>
        <v>0</v>
      </c>
      <c r="U100"/>
      <c r="V100"/>
    </row>
    <row r="101" spans="1:22" ht="13.5" thickBot="1" x14ac:dyDescent="0.25">
      <c r="A101"/>
      <c r="B101"/>
      <c r="C101"/>
      <c r="D101"/>
      <c r="E101"/>
      <c r="J101" s="112"/>
      <c r="O101" s="109">
        <f t="shared" si="10"/>
        <v>0</v>
      </c>
      <c r="P101" s="109">
        <f t="shared" si="8"/>
        <v>0</v>
      </c>
      <c r="Q101" s="109">
        <f t="shared" si="9"/>
        <v>0</v>
      </c>
      <c r="U101"/>
      <c r="V101"/>
    </row>
    <row r="102" spans="1:22" ht="13.5" thickBot="1" x14ac:dyDescent="0.25">
      <c r="A102"/>
      <c r="B102"/>
      <c r="C102"/>
      <c r="D102"/>
      <c r="E102"/>
      <c r="J102" s="112"/>
      <c r="O102" s="109">
        <f t="shared" si="10"/>
        <v>0</v>
      </c>
      <c r="P102" s="109">
        <f t="shared" si="8"/>
        <v>0</v>
      </c>
      <c r="Q102" s="109">
        <f t="shared" si="9"/>
        <v>0</v>
      </c>
      <c r="U102"/>
      <c r="V102"/>
    </row>
    <row r="103" spans="1:22" ht="13.5" thickBot="1" x14ac:dyDescent="0.25">
      <c r="A103"/>
      <c r="B103"/>
      <c r="C103"/>
      <c r="D103"/>
      <c r="E103"/>
      <c r="J103" s="112"/>
      <c r="O103" s="109">
        <f t="shared" si="10"/>
        <v>0</v>
      </c>
      <c r="P103" s="109">
        <f t="shared" si="8"/>
        <v>0</v>
      </c>
      <c r="Q103" s="109">
        <f t="shared" si="9"/>
        <v>0</v>
      </c>
      <c r="U103"/>
      <c r="V103"/>
    </row>
    <row r="104" spans="1:22" ht="13.5" thickBot="1" x14ac:dyDescent="0.25">
      <c r="A104"/>
      <c r="B104"/>
      <c r="C104"/>
      <c r="D104"/>
      <c r="E104"/>
      <c r="J104" s="112"/>
      <c r="O104" s="109">
        <f t="shared" si="10"/>
        <v>0</v>
      </c>
      <c r="P104" s="109">
        <f t="shared" si="8"/>
        <v>0</v>
      </c>
      <c r="Q104" s="109">
        <f t="shared" si="9"/>
        <v>0</v>
      </c>
      <c r="U104"/>
      <c r="V104"/>
    </row>
    <row r="105" spans="1:22" ht="13.5" thickBot="1" x14ac:dyDescent="0.25">
      <c r="A105"/>
      <c r="B105"/>
      <c r="C105"/>
      <c r="D105"/>
      <c r="E105"/>
      <c r="J105" s="112"/>
      <c r="O105" s="109">
        <f t="shared" si="10"/>
        <v>0</v>
      </c>
      <c r="P105" s="109">
        <f t="shared" si="8"/>
        <v>0</v>
      </c>
      <c r="Q105" s="109">
        <f t="shared" si="9"/>
        <v>0</v>
      </c>
      <c r="U105"/>
      <c r="V105"/>
    </row>
    <row r="106" spans="1:22" ht="13.5" thickBot="1" x14ac:dyDescent="0.25">
      <c r="A106"/>
      <c r="B106"/>
      <c r="C106"/>
      <c r="D106"/>
      <c r="E106"/>
      <c r="J106" s="112"/>
      <c r="O106" s="109">
        <f t="shared" si="10"/>
        <v>0</v>
      </c>
      <c r="P106" s="109">
        <f t="shared" si="8"/>
        <v>0</v>
      </c>
      <c r="Q106" s="109">
        <f t="shared" si="9"/>
        <v>0</v>
      </c>
      <c r="U106"/>
      <c r="V106"/>
    </row>
    <row r="107" spans="1:22" ht="13.5" thickBot="1" x14ac:dyDescent="0.25">
      <c r="A107"/>
      <c r="B107"/>
      <c r="C107"/>
      <c r="D107"/>
      <c r="E107"/>
      <c r="J107" s="112"/>
      <c r="O107" s="109">
        <f t="shared" si="10"/>
        <v>0</v>
      </c>
      <c r="P107" s="109">
        <f t="shared" si="8"/>
        <v>0</v>
      </c>
      <c r="Q107" s="109">
        <f t="shared" si="9"/>
        <v>0</v>
      </c>
      <c r="U107"/>
      <c r="V107"/>
    </row>
    <row r="108" spans="1:22" ht="13.5" thickBot="1" x14ac:dyDescent="0.25">
      <c r="A108"/>
      <c r="B108"/>
      <c r="C108"/>
      <c r="D108"/>
      <c r="E108"/>
      <c r="J108" s="112"/>
      <c r="O108" s="109">
        <f t="shared" si="10"/>
        <v>0</v>
      </c>
      <c r="P108" s="109">
        <f t="shared" si="8"/>
        <v>0</v>
      </c>
      <c r="Q108" s="109">
        <f t="shared" si="9"/>
        <v>0</v>
      </c>
      <c r="U108"/>
      <c r="V108"/>
    </row>
    <row r="109" spans="1:22" ht="13.5" thickBot="1" x14ac:dyDescent="0.25">
      <c r="A109"/>
      <c r="B109"/>
      <c r="C109"/>
      <c r="D109"/>
      <c r="E109"/>
      <c r="J109" s="112"/>
      <c r="O109" s="109">
        <f t="shared" si="10"/>
        <v>0</v>
      </c>
      <c r="P109" s="109">
        <f t="shared" si="8"/>
        <v>0</v>
      </c>
      <c r="Q109" s="109">
        <f t="shared" si="9"/>
        <v>0</v>
      </c>
      <c r="U109"/>
      <c r="V109"/>
    </row>
    <row r="110" spans="1:22" ht="13.5" thickBot="1" x14ac:dyDescent="0.25">
      <c r="A110"/>
      <c r="B110"/>
      <c r="C110"/>
      <c r="D110"/>
      <c r="E110"/>
      <c r="J110" s="112"/>
      <c r="O110" s="109">
        <f t="shared" si="10"/>
        <v>0</v>
      </c>
      <c r="P110" s="109">
        <f t="shared" si="8"/>
        <v>0</v>
      </c>
      <c r="Q110" s="109">
        <f t="shared" si="9"/>
        <v>0</v>
      </c>
      <c r="U110"/>
      <c r="V110"/>
    </row>
    <row r="111" spans="1:22" ht="13.5" thickBot="1" x14ac:dyDescent="0.25">
      <c r="A111"/>
      <c r="B111"/>
      <c r="C111"/>
      <c r="D111"/>
      <c r="E111"/>
      <c r="J111" s="112"/>
      <c r="O111" s="109">
        <f t="shared" si="10"/>
        <v>0</v>
      </c>
      <c r="P111" s="109">
        <f t="shared" si="8"/>
        <v>0</v>
      </c>
      <c r="Q111" s="109">
        <f t="shared" si="9"/>
        <v>0</v>
      </c>
      <c r="U111"/>
      <c r="V111"/>
    </row>
    <row r="112" spans="1:22" ht="13.5" thickBot="1" x14ac:dyDescent="0.25">
      <c r="A112"/>
      <c r="B112"/>
      <c r="C112"/>
      <c r="D112"/>
      <c r="E112"/>
      <c r="J112" s="112"/>
      <c r="O112" s="109">
        <f t="shared" si="10"/>
        <v>0</v>
      </c>
      <c r="P112" s="109">
        <f t="shared" si="8"/>
        <v>0</v>
      </c>
      <c r="Q112" s="109">
        <f t="shared" si="9"/>
        <v>0</v>
      </c>
      <c r="U112"/>
      <c r="V112"/>
    </row>
    <row r="113" spans="1:22" ht="13.5" thickBot="1" x14ac:dyDescent="0.25">
      <c r="A113"/>
      <c r="B113"/>
      <c r="C113"/>
      <c r="D113"/>
      <c r="E113"/>
      <c r="J113" s="112"/>
      <c r="O113" s="109">
        <f t="shared" si="10"/>
        <v>0</v>
      </c>
      <c r="P113" s="109">
        <f t="shared" si="8"/>
        <v>0</v>
      </c>
      <c r="Q113" s="109">
        <f t="shared" si="9"/>
        <v>0</v>
      </c>
      <c r="U113"/>
      <c r="V113"/>
    </row>
    <row r="114" spans="1:22" ht="13.5" thickBot="1" x14ac:dyDescent="0.25">
      <c r="A114"/>
      <c r="B114"/>
      <c r="C114"/>
      <c r="D114"/>
      <c r="E114"/>
      <c r="J114" s="112"/>
      <c r="O114" s="109">
        <f t="shared" si="10"/>
        <v>0</v>
      </c>
      <c r="P114" s="109">
        <f t="shared" si="8"/>
        <v>0</v>
      </c>
      <c r="Q114" s="109">
        <f t="shared" si="9"/>
        <v>0</v>
      </c>
      <c r="U114"/>
      <c r="V114"/>
    </row>
    <row r="115" spans="1:22" ht="13.5" thickBot="1" x14ac:dyDescent="0.25">
      <c r="A115"/>
      <c r="B115"/>
      <c r="C115"/>
      <c r="D115"/>
      <c r="E115"/>
      <c r="J115" s="112"/>
      <c r="O115" s="109">
        <f t="shared" si="10"/>
        <v>0</v>
      </c>
      <c r="P115" s="109">
        <f t="shared" si="8"/>
        <v>0</v>
      </c>
      <c r="Q115" s="109">
        <f t="shared" si="9"/>
        <v>0</v>
      </c>
      <c r="U115"/>
      <c r="V115"/>
    </row>
    <row r="116" spans="1:22" ht="13.5" thickBot="1" x14ac:dyDescent="0.25">
      <c r="A116"/>
      <c r="B116"/>
      <c r="C116"/>
      <c r="D116"/>
      <c r="E116"/>
      <c r="J116" s="112"/>
      <c r="O116" s="109">
        <f t="shared" si="10"/>
        <v>0</v>
      </c>
      <c r="P116" s="109">
        <f t="shared" si="8"/>
        <v>0</v>
      </c>
      <c r="Q116" s="109">
        <f t="shared" si="9"/>
        <v>0</v>
      </c>
      <c r="U116"/>
      <c r="V116"/>
    </row>
    <row r="117" spans="1:22" ht="13.5" thickBot="1" x14ac:dyDescent="0.25">
      <c r="A117"/>
      <c r="B117"/>
      <c r="C117"/>
      <c r="D117"/>
      <c r="E117"/>
      <c r="J117" s="112"/>
      <c r="O117" s="109">
        <f t="shared" si="10"/>
        <v>0</v>
      </c>
      <c r="P117" s="109">
        <f t="shared" si="8"/>
        <v>0</v>
      </c>
      <c r="Q117" s="109">
        <f t="shared" si="9"/>
        <v>0</v>
      </c>
      <c r="U117"/>
      <c r="V117"/>
    </row>
    <row r="118" spans="1:22" ht="13.5" thickBot="1" x14ac:dyDescent="0.25">
      <c r="A118"/>
      <c r="B118"/>
      <c r="C118"/>
      <c r="D118"/>
      <c r="E118"/>
      <c r="J118" s="112"/>
      <c r="O118" s="109">
        <f t="shared" si="10"/>
        <v>0</v>
      </c>
      <c r="P118" s="109">
        <f t="shared" si="8"/>
        <v>0</v>
      </c>
      <c r="Q118" s="109">
        <f t="shared" si="9"/>
        <v>0</v>
      </c>
      <c r="U118"/>
      <c r="V118"/>
    </row>
    <row r="119" spans="1:22" ht="13.5" thickBot="1" x14ac:dyDescent="0.25">
      <c r="A119"/>
      <c r="B119"/>
      <c r="C119"/>
      <c r="D119"/>
      <c r="E119"/>
      <c r="J119" s="112"/>
      <c r="O119" s="109">
        <f t="shared" si="10"/>
        <v>0</v>
      </c>
      <c r="P119" s="109">
        <f t="shared" si="8"/>
        <v>0</v>
      </c>
      <c r="Q119" s="109">
        <f t="shared" si="9"/>
        <v>0</v>
      </c>
      <c r="U119"/>
      <c r="V119"/>
    </row>
    <row r="120" spans="1:22" ht="13.5" thickBot="1" x14ac:dyDescent="0.25">
      <c r="A120"/>
      <c r="B120"/>
      <c r="C120"/>
      <c r="D120"/>
      <c r="E120"/>
      <c r="J120" s="112"/>
      <c r="O120" s="109">
        <f t="shared" si="10"/>
        <v>0</v>
      </c>
      <c r="P120" s="109">
        <f t="shared" si="8"/>
        <v>0</v>
      </c>
      <c r="Q120" s="109">
        <f t="shared" si="9"/>
        <v>0</v>
      </c>
      <c r="U120"/>
      <c r="V120"/>
    </row>
    <row r="121" spans="1:22" ht="13.5" thickBot="1" x14ac:dyDescent="0.25">
      <c r="A121"/>
      <c r="B121"/>
      <c r="C121"/>
      <c r="D121"/>
      <c r="E121"/>
      <c r="J121" s="112"/>
      <c r="O121" s="109">
        <f t="shared" si="10"/>
        <v>0</v>
      </c>
      <c r="P121" s="109">
        <f t="shared" si="8"/>
        <v>0</v>
      </c>
      <c r="Q121" s="109">
        <f t="shared" si="9"/>
        <v>0</v>
      </c>
      <c r="U121"/>
      <c r="V121"/>
    </row>
    <row r="122" spans="1:22" ht="13.5" thickBot="1" x14ac:dyDescent="0.25">
      <c r="A122"/>
      <c r="B122"/>
      <c r="C122"/>
      <c r="D122"/>
      <c r="E122"/>
      <c r="J122" s="112"/>
      <c r="O122" s="109">
        <f t="shared" si="10"/>
        <v>0</v>
      </c>
      <c r="P122" s="109">
        <f t="shared" si="8"/>
        <v>0</v>
      </c>
      <c r="Q122" s="109">
        <f t="shared" si="9"/>
        <v>0</v>
      </c>
      <c r="U122"/>
      <c r="V122"/>
    </row>
    <row r="123" spans="1:22" ht="13.5" thickBot="1" x14ac:dyDescent="0.25">
      <c r="A123"/>
      <c r="B123"/>
      <c r="C123"/>
      <c r="D123"/>
      <c r="E123"/>
      <c r="J123" s="112"/>
      <c r="O123" s="109">
        <f t="shared" si="10"/>
        <v>0</v>
      </c>
      <c r="P123" s="109">
        <f t="shared" si="8"/>
        <v>0</v>
      </c>
      <c r="Q123" s="109">
        <f t="shared" si="9"/>
        <v>0</v>
      </c>
      <c r="U123"/>
      <c r="V123"/>
    </row>
    <row r="124" spans="1:22" ht="13.5" thickBot="1" x14ac:dyDescent="0.25">
      <c r="A124"/>
      <c r="B124"/>
      <c r="C124"/>
      <c r="D124"/>
      <c r="E124"/>
      <c r="J124" s="112"/>
      <c r="O124" s="109">
        <f t="shared" si="10"/>
        <v>0</v>
      </c>
      <c r="P124" s="109">
        <f t="shared" si="8"/>
        <v>0</v>
      </c>
      <c r="Q124" s="109">
        <f t="shared" si="9"/>
        <v>0</v>
      </c>
      <c r="U124"/>
      <c r="V124"/>
    </row>
    <row r="125" spans="1:22" ht="13.5" thickBot="1" x14ac:dyDescent="0.25">
      <c r="A125"/>
      <c r="B125"/>
      <c r="C125"/>
      <c r="D125"/>
      <c r="E125"/>
      <c r="J125" s="112"/>
      <c r="O125" s="109">
        <f t="shared" si="10"/>
        <v>0</v>
      </c>
      <c r="P125" s="109">
        <f t="shared" si="8"/>
        <v>0</v>
      </c>
      <c r="Q125" s="109">
        <f t="shared" si="9"/>
        <v>0</v>
      </c>
      <c r="U125"/>
      <c r="V125"/>
    </row>
    <row r="126" spans="1:22" ht="13.5" thickBot="1" x14ac:dyDescent="0.25">
      <c r="A126"/>
      <c r="B126"/>
      <c r="C126"/>
      <c r="D126"/>
      <c r="E126"/>
      <c r="J126" s="112"/>
      <c r="O126" s="109">
        <f t="shared" si="10"/>
        <v>0</v>
      </c>
      <c r="P126" s="109">
        <f t="shared" si="8"/>
        <v>0</v>
      </c>
      <c r="Q126" s="109">
        <f t="shared" si="9"/>
        <v>0</v>
      </c>
      <c r="U126"/>
      <c r="V126"/>
    </row>
    <row r="127" spans="1:22" ht="13.5" thickBot="1" x14ac:dyDescent="0.25">
      <c r="A127"/>
      <c r="B127"/>
      <c r="C127"/>
      <c r="D127"/>
      <c r="E127"/>
      <c r="J127" s="112"/>
      <c r="O127" s="109">
        <f t="shared" si="10"/>
        <v>0</v>
      </c>
      <c r="P127" s="109">
        <f t="shared" si="8"/>
        <v>0</v>
      </c>
      <c r="Q127" s="109">
        <f t="shared" si="9"/>
        <v>0</v>
      </c>
      <c r="U127"/>
      <c r="V127"/>
    </row>
    <row r="128" spans="1:22" ht="13.5" thickBot="1" x14ac:dyDescent="0.25">
      <c r="A128"/>
      <c r="B128"/>
      <c r="C128"/>
      <c r="D128"/>
      <c r="E128"/>
      <c r="J128" s="112"/>
      <c r="O128" s="109">
        <f t="shared" si="10"/>
        <v>0</v>
      </c>
      <c r="P128" s="109">
        <f t="shared" si="8"/>
        <v>0</v>
      </c>
      <c r="Q128" s="109">
        <f t="shared" si="9"/>
        <v>0</v>
      </c>
      <c r="U128"/>
      <c r="V128"/>
    </row>
    <row r="129" spans="1:22" ht="13.5" thickBot="1" x14ac:dyDescent="0.25">
      <c r="A129"/>
      <c r="B129"/>
      <c r="C129"/>
      <c r="D129"/>
      <c r="E129"/>
      <c r="J129" s="112"/>
      <c r="O129" s="109">
        <f t="shared" si="10"/>
        <v>0</v>
      </c>
      <c r="P129" s="109">
        <f t="shared" si="8"/>
        <v>0</v>
      </c>
      <c r="Q129" s="109">
        <f t="shared" si="9"/>
        <v>0</v>
      </c>
      <c r="U129"/>
      <c r="V129"/>
    </row>
    <row r="130" spans="1:22" ht="13.5" thickBot="1" x14ac:dyDescent="0.25">
      <c r="A130"/>
      <c r="B130"/>
      <c r="C130"/>
      <c r="D130"/>
      <c r="E130"/>
      <c r="J130" s="112"/>
      <c r="O130" s="109">
        <f t="shared" si="10"/>
        <v>0</v>
      </c>
      <c r="P130" s="109">
        <f t="shared" si="8"/>
        <v>0</v>
      </c>
      <c r="Q130" s="109">
        <f t="shared" si="9"/>
        <v>0</v>
      </c>
      <c r="U130"/>
      <c r="V130"/>
    </row>
    <row r="131" spans="1:22" ht="13.5" thickBot="1" x14ac:dyDescent="0.25">
      <c r="A131"/>
      <c r="B131"/>
      <c r="C131"/>
      <c r="D131"/>
      <c r="E131"/>
      <c r="J131" s="112"/>
      <c r="O131" s="109">
        <f t="shared" si="10"/>
        <v>0</v>
      </c>
      <c r="P131" s="109">
        <f t="shared" si="8"/>
        <v>0</v>
      </c>
      <c r="Q131" s="109">
        <f t="shared" si="9"/>
        <v>0</v>
      </c>
      <c r="U131"/>
      <c r="V131"/>
    </row>
    <row r="132" spans="1:22" ht="13.5" thickBot="1" x14ac:dyDescent="0.25">
      <c r="A132"/>
      <c r="B132"/>
      <c r="C132"/>
      <c r="D132"/>
      <c r="E132"/>
      <c r="J132" s="112"/>
      <c r="O132" s="109">
        <f t="shared" si="10"/>
        <v>0</v>
      </c>
      <c r="P132" s="109">
        <f t="shared" si="8"/>
        <v>0</v>
      </c>
      <c r="Q132" s="109">
        <f t="shared" si="9"/>
        <v>0</v>
      </c>
      <c r="U132"/>
      <c r="V132"/>
    </row>
    <row r="133" spans="1:22" ht="13.5" thickBot="1" x14ac:dyDescent="0.25">
      <c r="A133"/>
      <c r="B133"/>
      <c r="C133"/>
      <c r="D133"/>
      <c r="E133"/>
      <c r="J133" s="112"/>
      <c r="O133" s="109">
        <f t="shared" si="10"/>
        <v>0</v>
      </c>
      <c r="P133" s="109">
        <f t="shared" si="8"/>
        <v>0</v>
      </c>
      <c r="Q133" s="109">
        <f t="shared" si="9"/>
        <v>0</v>
      </c>
      <c r="U133"/>
      <c r="V133"/>
    </row>
    <row r="134" spans="1:22" ht="13.5" thickBot="1" x14ac:dyDescent="0.25">
      <c r="A134"/>
      <c r="B134"/>
      <c r="C134"/>
      <c r="D134"/>
      <c r="E134"/>
      <c r="J134" s="112"/>
      <c r="O134" s="109">
        <f t="shared" si="10"/>
        <v>0</v>
      </c>
      <c r="P134" s="109">
        <f t="shared" si="8"/>
        <v>0</v>
      </c>
      <c r="Q134" s="109">
        <f t="shared" si="9"/>
        <v>0</v>
      </c>
      <c r="U134"/>
      <c r="V134"/>
    </row>
    <row r="135" spans="1:22" ht="13.5" thickBot="1" x14ac:dyDescent="0.25">
      <c r="A135"/>
      <c r="B135"/>
      <c r="C135"/>
      <c r="D135"/>
      <c r="E135"/>
      <c r="J135" s="112"/>
      <c r="O135" s="109">
        <f t="shared" si="10"/>
        <v>0</v>
      </c>
      <c r="P135" s="109">
        <f t="shared" si="8"/>
        <v>0</v>
      </c>
      <c r="Q135" s="109">
        <f t="shared" si="9"/>
        <v>0</v>
      </c>
      <c r="U135"/>
      <c r="V135"/>
    </row>
    <row r="136" spans="1:22" ht="13.5" thickBot="1" x14ac:dyDescent="0.25">
      <c r="A136"/>
      <c r="B136"/>
      <c r="C136"/>
      <c r="D136"/>
      <c r="E136"/>
      <c r="J136" s="112"/>
      <c r="O136" s="109">
        <f t="shared" si="10"/>
        <v>0</v>
      </c>
      <c r="P136" s="109">
        <f t="shared" si="8"/>
        <v>0</v>
      </c>
      <c r="Q136" s="109">
        <f t="shared" si="9"/>
        <v>0</v>
      </c>
      <c r="U136"/>
      <c r="V136"/>
    </row>
    <row r="137" spans="1:22" ht="13.5" thickBot="1" x14ac:dyDescent="0.25">
      <c r="A137"/>
      <c r="B137"/>
      <c r="C137"/>
      <c r="D137"/>
      <c r="E137"/>
      <c r="J137" s="112"/>
      <c r="O137" s="109">
        <f t="shared" si="10"/>
        <v>0</v>
      </c>
      <c r="P137" s="109">
        <f t="shared" si="8"/>
        <v>0</v>
      </c>
      <c r="Q137" s="109">
        <f t="shared" si="9"/>
        <v>0</v>
      </c>
      <c r="U137"/>
      <c r="V137"/>
    </row>
    <row r="138" spans="1:22" ht="13.5" thickBot="1" x14ac:dyDescent="0.25">
      <c r="A138"/>
      <c r="B138"/>
      <c r="C138"/>
      <c r="D138"/>
      <c r="E138"/>
      <c r="J138" s="112"/>
      <c r="O138" s="109">
        <f t="shared" si="10"/>
        <v>0</v>
      </c>
      <c r="P138" s="109">
        <f t="shared" si="8"/>
        <v>0</v>
      </c>
      <c r="Q138" s="109">
        <f t="shared" si="9"/>
        <v>0</v>
      </c>
      <c r="U138"/>
      <c r="V138"/>
    </row>
    <row r="139" spans="1:22" ht="13.5" thickBot="1" x14ac:dyDescent="0.25">
      <c r="A139"/>
      <c r="B139"/>
      <c r="C139"/>
      <c r="D139"/>
      <c r="E139"/>
      <c r="J139" s="112"/>
      <c r="O139" s="109">
        <f t="shared" si="10"/>
        <v>0</v>
      </c>
      <c r="P139" s="109">
        <f t="shared" si="8"/>
        <v>0</v>
      </c>
      <c r="Q139" s="109">
        <f t="shared" si="9"/>
        <v>0</v>
      </c>
      <c r="U139"/>
      <c r="V139"/>
    </row>
    <row r="140" spans="1:22" ht="13.5" thickBot="1" x14ac:dyDescent="0.25">
      <c r="A140"/>
      <c r="B140"/>
      <c r="C140"/>
      <c r="D140"/>
      <c r="E140"/>
      <c r="J140" s="112"/>
      <c r="O140" s="109">
        <f t="shared" si="10"/>
        <v>0</v>
      </c>
      <c r="P140" s="109">
        <f t="shared" si="8"/>
        <v>0</v>
      </c>
      <c r="Q140" s="109">
        <f t="shared" si="9"/>
        <v>0</v>
      </c>
      <c r="U140"/>
      <c r="V140"/>
    </row>
    <row r="141" spans="1:22" ht="13.5" thickBot="1" x14ac:dyDescent="0.25">
      <c r="A141"/>
      <c r="B141"/>
      <c r="C141"/>
      <c r="D141"/>
      <c r="E141"/>
      <c r="J141" s="112"/>
      <c r="O141" s="109">
        <f t="shared" si="10"/>
        <v>0</v>
      </c>
      <c r="P141" s="109">
        <f t="shared" si="8"/>
        <v>0</v>
      </c>
      <c r="Q141" s="109">
        <f t="shared" si="9"/>
        <v>0</v>
      </c>
      <c r="U141"/>
      <c r="V141"/>
    </row>
    <row r="142" spans="1:22" ht="13.5" thickBot="1" x14ac:dyDescent="0.25">
      <c r="J142" s="112"/>
      <c r="O142" s="109">
        <f t="shared" si="10"/>
        <v>0</v>
      </c>
      <c r="P142" s="109">
        <f t="shared" si="8"/>
        <v>0</v>
      </c>
      <c r="Q142" s="109">
        <f t="shared" si="9"/>
        <v>0</v>
      </c>
      <c r="U142"/>
      <c r="V142"/>
    </row>
    <row r="143" spans="1:22" ht="13.5" thickBot="1" x14ac:dyDescent="0.25">
      <c r="J143" s="112"/>
      <c r="O143" s="109">
        <f t="shared" si="10"/>
        <v>0</v>
      </c>
      <c r="P143" s="109">
        <f t="shared" si="8"/>
        <v>0</v>
      </c>
      <c r="Q143" s="109">
        <f t="shared" si="9"/>
        <v>0</v>
      </c>
      <c r="U143"/>
      <c r="V143"/>
    </row>
    <row r="144" spans="1:22" ht="13.5" thickBot="1" x14ac:dyDescent="0.25">
      <c r="J144" s="112"/>
      <c r="O144" s="109">
        <f t="shared" si="10"/>
        <v>0</v>
      </c>
      <c r="P144" s="109">
        <f t="shared" si="8"/>
        <v>0</v>
      </c>
      <c r="Q144" s="109">
        <f t="shared" si="9"/>
        <v>0</v>
      </c>
      <c r="U144"/>
      <c r="V144"/>
    </row>
    <row r="145" spans="10:22" ht="13.5" thickBot="1" x14ac:dyDescent="0.25">
      <c r="J145" s="112"/>
      <c r="O145" s="109">
        <f t="shared" si="10"/>
        <v>0</v>
      </c>
      <c r="P145" s="109">
        <f t="shared" si="8"/>
        <v>0</v>
      </c>
      <c r="Q145" s="109">
        <f t="shared" si="9"/>
        <v>0</v>
      </c>
      <c r="U145"/>
      <c r="V145"/>
    </row>
    <row r="146" spans="10:22" ht="13.5" thickBot="1" x14ac:dyDescent="0.25">
      <c r="J146" s="112"/>
      <c r="O146" s="109">
        <f t="shared" si="10"/>
        <v>0</v>
      </c>
      <c r="P146" s="109">
        <f t="shared" si="8"/>
        <v>0</v>
      </c>
      <c r="Q146" s="109">
        <f t="shared" si="9"/>
        <v>0</v>
      </c>
      <c r="U146"/>
      <c r="V146"/>
    </row>
    <row r="147" spans="10:22" ht="13.5" thickBot="1" x14ac:dyDescent="0.25">
      <c r="J147" s="112"/>
      <c r="O147" s="109">
        <f t="shared" si="10"/>
        <v>0</v>
      </c>
      <c r="P147" s="109">
        <f t="shared" si="8"/>
        <v>0</v>
      </c>
      <c r="Q147" s="109">
        <f t="shared" si="9"/>
        <v>0</v>
      </c>
      <c r="U147"/>
      <c r="V147"/>
    </row>
    <row r="148" spans="10:22" ht="13.5" thickBot="1" x14ac:dyDescent="0.25">
      <c r="J148" s="112"/>
      <c r="O148" s="109">
        <f t="shared" si="10"/>
        <v>0</v>
      </c>
      <c r="P148" s="109">
        <f t="shared" si="8"/>
        <v>0</v>
      </c>
      <c r="Q148" s="109">
        <f t="shared" si="9"/>
        <v>0</v>
      </c>
      <c r="U148"/>
      <c r="V148"/>
    </row>
    <row r="149" spans="10:22" ht="13.5" thickBot="1" x14ac:dyDescent="0.25">
      <c r="J149" s="112"/>
      <c r="O149" s="109">
        <f t="shared" si="10"/>
        <v>0</v>
      </c>
      <c r="P149" s="109">
        <f t="shared" si="8"/>
        <v>0</v>
      </c>
      <c r="Q149" s="109">
        <f t="shared" si="9"/>
        <v>0</v>
      </c>
      <c r="U149"/>
      <c r="V149"/>
    </row>
    <row r="150" spans="10:22" ht="13.5" thickBot="1" x14ac:dyDescent="0.25">
      <c r="J150" s="112"/>
      <c r="O150" s="109">
        <f t="shared" si="10"/>
        <v>0</v>
      </c>
      <c r="P150" s="109">
        <f t="shared" si="8"/>
        <v>0</v>
      </c>
      <c r="Q150" s="109">
        <f t="shared" si="9"/>
        <v>0</v>
      </c>
      <c r="U150"/>
      <c r="V150"/>
    </row>
    <row r="151" spans="10:22" ht="13.5" thickBot="1" x14ac:dyDescent="0.25">
      <c r="J151" s="112"/>
      <c r="O151" s="109">
        <f t="shared" si="10"/>
        <v>0</v>
      </c>
      <c r="P151" s="109">
        <f t="shared" ref="P151:P214" si="11">M151</f>
        <v>0</v>
      </c>
      <c r="Q151" s="109">
        <f t="shared" ref="Q151:Q214" si="12">N151</f>
        <v>0</v>
      </c>
      <c r="U151"/>
      <c r="V151"/>
    </row>
    <row r="152" spans="10:22" ht="13.5" thickBot="1" x14ac:dyDescent="0.25">
      <c r="J152" s="112"/>
      <c r="O152" s="109">
        <f t="shared" si="10"/>
        <v>0</v>
      </c>
      <c r="P152" s="109">
        <f t="shared" si="11"/>
        <v>0</v>
      </c>
      <c r="Q152" s="109">
        <f t="shared" si="12"/>
        <v>0</v>
      </c>
      <c r="U152"/>
      <c r="V152"/>
    </row>
    <row r="153" spans="10:22" ht="13.5" thickBot="1" x14ac:dyDescent="0.25">
      <c r="J153" s="112"/>
      <c r="O153" s="109">
        <f t="shared" si="10"/>
        <v>0</v>
      </c>
      <c r="P153" s="109">
        <f t="shared" si="11"/>
        <v>0</v>
      </c>
      <c r="Q153" s="109">
        <f t="shared" si="12"/>
        <v>0</v>
      </c>
      <c r="U153"/>
      <c r="V153"/>
    </row>
    <row r="154" spans="10:22" ht="13.5" thickBot="1" x14ac:dyDescent="0.25">
      <c r="J154" s="112"/>
      <c r="O154" s="109">
        <f t="shared" si="10"/>
        <v>0</v>
      </c>
      <c r="P154" s="109">
        <f t="shared" si="11"/>
        <v>0</v>
      </c>
      <c r="Q154" s="109">
        <f t="shared" si="12"/>
        <v>0</v>
      </c>
      <c r="U154"/>
      <c r="V154"/>
    </row>
    <row r="155" spans="10:22" ht="13.5" thickBot="1" x14ac:dyDescent="0.25">
      <c r="J155" s="112"/>
      <c r="O155" s="109">
        <f t="shared" si="10"/>
        <v>0</v>
      </c>
      <c r="P155" s="109">
        <f t="shared" si="11"/>
        <v>0</v>
      </c>
      <c r="Q155" s="109">
        <f t="shared" si="12"/>
        <v>0</v>
      </c>
      <c r="U155"/>
      <c r="V155"/>
    </row>
    <row r="156" spans="10:22" ht="13.5" thickBot="1" x14ac:dyDescent="0.25">
      <c r="J156" s="112"/>
      <c r="O156" s="109">
        <f t="shared" si="10"/>
        <v>0</v>
      </c>
      <c r="P156" s="109">
        <f t="shared" si="11"/>
        <v>0</v>
      </c>
      <c r="Q156" s="109">
        <f t="shared" si="12"/>
        <v>0</v>
      </c>
      <c r="U156"/>
      <c r="V156"/>
    </row>
    <row r="157" spans="10:22" ht="13.5" thickBot="1" x14ac:dyDescent="0.25">
      <c r="J157" s="112"/>
      <c r="O157" s="109">
        <f t="shared" ref="O157:O220" si="13">K157</f>
        <v>0</v>
      </c>
      <c r="P157" s="109">
        <f t="shared" si="11"/>
        <v>0</v>
      </c>
      <c r="Q157" s="109">
        <f t="shared" si="12"/>
        <v>0</v>
      </c>
      <c r="U157"/>
      <c r="V157"/>
    </row>
    <row r="158" spans="10:22" ht="13.5" thickBot="1" x14ac:dyDescent="0.25">
      <c r="J158" s="112"/>
      <c r="O158" s="109">
        <f t="shared" si="13"/>
        <v>0</v>
      </c>
      <c r="P158" s="109">
        <f t="shared" si="11"/>
        <v>0</v>
      </c>
      <c r="Q158" s="109">
        <f t="shared" si="12"/>
        <v>0</v>
      </c>
      <c r="U158"/>
      <c r="V158"/>
    </row>
    <row r="159" spans="10:22" ht="13.5" thickBot="1" x14ac:dyDescent="0.25">
      <c r="J159" s="112"/>
      <c r="O159" s="109">
        <f t="shared" si="13"/>
        <v>0</v>
      </c>
      <c r="P159" s="109">
        <f t="shared" si="11"/>
        <v>0</v>
      </c>
      <c r="Q159" s="109">
        <f t="shared" si="12"/>
        <v>0</v>
      </c>
      <c r="U159"/>
      <c r="V159"/>
    </row>
    <row r="160" spans="10:22" ht="13.5" thickBot="1" x14ac:dyDescent="0.25">
      <c r="J160" s="112"/>
      <c r="O160" s="109">
        <f t="shared" si="13"/>
        <v>0</v>
      </c>
      <c r="P160" s="109">
        <f t="shared" si="11"/>
        <v>0</v>
      </c>
      <c r="Q160" s="109">
        <f t="shared" si="12"/>
        <v>0</v>
      </c>
      <c r="U160"/>
      <c r="V160"/>
    </row>
    <row r="161" spans="10:22" ht="13.5" thickBot="1" x14ac:dyDescent="0.25">
      <c r="J161" s="112"/>
      <c r="O161" s="109">
        <f t="shared" si="13"/>
        <v>0</v>
      </c>
      <c r="P161" s="109">
        <f t="shared" si="11"/>
        <v>0</v>
      </c>
      <c r="Q161" s="109">
        <f t="shared" si="12"/>
        <v>0</v>
      </c>
      <c r="U161"/>
      <c r="V161"/>
    </row>
    <row r="162" spans="10:22" ht="13.5" thickBot="1" x14ac:dyDescent="0.25">
      <c r="J162" s="112"/>
      <c r="O162" s="109">
        <f t="shared" si="13"/>
        <v>0</v>
      </c>
      <c r="P162" s="109">
        <f t="shared" si="11"/>
        <v>0</v>
      </c>
      <c r="Q162" s="109">
        <f t="shared" si="12"/>
        <v>0</v>
      </c>
      <c r="U162"/>
      <c r="V162"/>
    </row>
    <row r="163" spans="10:22" ht="13.5" thickBot="1" x14ac:dyDescent="0.25">
      <c r="J163" s="112"/>
      <c r="O163" s="109">
        <f t="shared" si="13"/>
        <v>0</v>
      </c>
      <c r="P163" s="109">
        <f t="shared" si="11"/>
        <v>0</v>
      </c>
      <c r="Q163" s="109">
        <f t="shared" si="12"/>
        <v>0</v>
      </c>
      <c r="U163"/>
      <c r="V163"/>
    </row>
    <row r="164" spans="10:22" ht="13.5" thickBot="1" x14ac:dyDescent="0.25">
      <c r="J164" s="112"/>
      <c r="O164" s="109">
        <f t="shared" si="13"/>
        <v>0</v>
      </c>
      <c r="P164" s="109">
        <f t="shared" si="11"/>
        <v>0</v>
      </c>
      <c r="Q164" s="109">
        <f t="shared" si="12"/>
        <v>0</v>
      </c>
      <c r="U164"/>
      <c r="V164"/>
    </row>
    <row r="165" spans="10:22" ht="13.5" thickBot="1" x14ac:dyDescent="0.25">
      <c r="O165" s="109">
        <f t="shared" si="13"/>
        <v>0</v>
      </c>
      <c r="P165" s="109">
        <f t="shared" si="11"/>
        <v>0</v>
      </c>
      <c r="Q165" s="109">
        <f t="shared" si="12"/>
        <v>0</v>
      </c>
      <c r="U165"/>
      <c r="V165"/>
    </row>
    <row r="166" spans="10:22" ht="13.5" thickBot="1" x14ac:dyDescent="0.25">
      <c r="O166" s="109">
        <f t="shared" si="13"/>
        <v>0</v>
      </c>
      <c r="P166" s="109">
        <f t="shared" si="11"/>
        <v>0</v>
      </c>
      <c r="Q166" s="109">
        <f t="shared" si="12"/>
        <v>0</v>
      </c>
      <c r="U166"/>
      <c r="V166"/>
    </row>
    <row r="167" spans="10:22" ht="13.5" thickBot="1" x14ac:dyDescent="0.25">
      <c r="O167" s="109">
        <f t="shared" si="13"/>
        <v>0</v>
      </c>
      <c r="P167" s="109">
        <f t="shared" si="11"/>
        <v>0</v>
      </c>
      <c r="Q167" s="109">
        <f t="shared" si="12"/>
        <v>0</v>
      </c>
      <c r="U167"/>
      <c r="V167"/>
    </row>
    <row r="168" spans="10:22" ht="13.5" thickBot="1" x14ac:dyDescent="0.25">
      <c r="O168" s="109">
        <f t="shared" si="13"/>
        <v>0</v>
      </c>
      <c r="P168" s="109">
        <f t="shared" si="11"/>
        <v>0</v>
      </c>
      <c r="Q168" s="109">
        <f t="shared" si="12"/>
        <v>0</v>
      </c>
      <c r="U168"/>
      <c r="V168"/>
    </row>
    <row r="169" spans="10:22" ht="13.5" thickBot="1" x14ac:dyDescent="0.25">
      <c r="O169" s="109">
        <f t="shared" si="13"/>
        <v>0</v>
      </c>
      <c r="P169" s="109">
        <f t="shared" si="11"/>
        <v>0</v>
      </c>
      <c r="Q169" s="109">
        <f t="shared" si="12"/>
        <v>0</v>
      </c>
      <c r="U169"/>
      <c r="V169"/>
    </row>
    <row r="170" spans="10:22" ht="13.5" thickBot="1" x14ac:dyDescent="0.25">
      <c r="O170" s="109">
        <f t="shared" si="13"/>
        <v>0</v>
      </c>
      <c r="P170" s="109">
        <f t="shared" si="11"/>
        <v>0</v>
      </c>
      <c r="Q170" s="109">
        <f t="shared" si="12"/>
        <v>0</v>
      </c>
      <c r="U170"/>
      <c r="V170"/>
    </row>
    <row r="171" spans="10:22" ht="13.5" thickBot="1" x14ac:dyDescent="0.25">
      <c r="O171" s="109">
        <f t="shared" si="13"/>
        <v>0</v>
      </c>
      <c r="P171" s="109">
        <f t="shared" si="11"/>
        <v>0</v>
      </c>
      <c r="Q171" s="109">
        <f t="shared" si="12"/>
        <v>0</v>
      </c>
      <c r="U171"/>
      <c r="V171"/>
    </row>
    <row r="172" spans="10:22" ht="13.5" thickBot="1" x14ac:dyDescent="0.25">
      <c r="O172" s="109">
        <f t="shared" si="13"/>
        <v>0</v>
      </c>
      <c r="P172" s="109">
        <f t="shared" si="11"/>
        <v>0</v>
      </c>
      <c r="Q172" s="109">
        <f t="shared" si="12"/>
        <v>0</v>
      </c>
      <c r="U172"/>
      <c r="V172"/>
    </row>
    <row r="173" spans="10:22" ht="13.5" thickBot="1" x14ac:dyDescent="0.25">
      <c r="O173" s="109">
        <f t="shared" si="13"/>
        <v>0</v>
      </c>
      <c r="P173" s="109">
        <f t="shared" si="11"/>
        <v>0</v>
      </c>
      <c r="Q173" s="109">
        <f t="shared" si="12"/>
        <v>0</v>
      </c>
      <c r="U173"/>
      <c r="V173"/>
    </row>
    <row r="174" spans="10:22" ht="13.5" thickBot="1" x14ac:dyDescent="0.25">
      <c r="O174" s="109">
        <f t="shared" si="13"/>
        <v>0</v>
      </c>
      <c r="P174" s="109">
        <f t="shared" si="11"/>
        <v>0</v>
      </c>
      <c r="Q174" s="109">
        <f t="shared" si="12"/>
        <v>0</v>
      </c>
      <c r="U174"/>
      <c r="V174"/>
    </row>
    <row r="175" spans="10:22" ht="13.5" thickBot="1" x14ac:dyDescent="0.25">
      <c r="O175" s="109">
        <f t="shared" si="13"/>
        <v>0</v>
      </c>
      <c r="P175" s="109">
        <f t="shared" si="11"/>
        <v>0</v>
      </c>
      <c r="Q175" s="109">
        <f t="shared" si="12"/>
        <v>0</v>
      </c>
      <c r="U175"/>
      <c r="V175"/>
    </row>
    <row r="176" spans="10:22" ht="13.5" thickBot="1" x14ac:dyDescent="0.25">
      <c r="O176" s="109">
        <f t="shared" si="13"/>
        <v>0</v>
      </c>
      <c r="P176" s="109">
        <f t="shared" si="11"/>
        <v>0</v>
      </c>
      <c r="Q176" s="109">
        <f t="shared" si="12"/>
        <v>0</v>
      </c>
      <c r="U176"/>
      <c r="V176"/>
    </row>
    <row r="177" spans="15:22" ht="13.5" thickBot="1" x14ac:dyDescent="0.25">
      <c r="O177" s="109">
        <f t="shared" si="13"/>
        <v>0</v>
      </c>
      <c r="P177" s="109">
        <f t="shared" si="11"/>
        <v>0</v>
      </c>
      <c r="Q177" s="109">
        <f t="shared" si="12"/>
        <v>0</v>
      </c>
      <c r="U177"/>
      <c r="V177"/>
    </row>
    <row r="178" spans="15:22" ht="13.5" thickBot="1" x14ac:dyDescent="0.25">
      <c r="O178" s="109">
        <f t="shared" si="13"/>
        <v>0</v>
      </c>
      <c r="P178" s="109">
        <f t="shared" si="11"/>
        <v>0</v>
      </c>
      <c r="Q178" s="109">
        <f t="shared" si="12"/>
        <v>0</v>
      </c>
      <c r="U178"/>
      <c r="V178"/>
    </row>
    <row r="179" spans="15:22" ht="13.5" thickBot="1" x14ac:dyDescent="0.25">
      <c r="O179" s="109">
        <f t="shared" si="13"/>
        <v>0</v>
      </c>
      <c r="P179" s="109">
        <f t="shared" si="11"/>
        <v>0</v>
      </c>
      <c r="Q179" s="109">
        <f t="shared" si="12"/>
        <v>0</v>
      </c>
      <c r="U179"/>
      <c r="V179"/>
    </row>
    <row r="180" spans="15:22" ht="13.5" thickBot="1" x14ac:dyDescent="0.25">
      <c r="O180" s="109">
        <f t="shared" si="13"/>
        <v>0</v>
      </c>
      <c r="P180" s="109">
        <f t="shared" si="11"/>
        <v>0</v>
      </c>
      <c r="Q180" s="109">
        <f t="shared" si="12"/>
        <v>0</v>
      </c>
      <c r="U180"/>
      <c r="V180"/>
    </row>
    <row r="181" spans="15:22" ht="13.5" thickBot="1" x14ac:dyDescent="0.25">
      <c r="O181" s="109">
        <f t="shared" si="13"/>
        <v>0</v>
      </c>
      <c r="P181" s="109">
        <f t="shared" si="11"/>
        <v>0</v>
      </c>
      <c r="Q181" s="109">
        <f t="shared" si="12"/>
        <v>0</v>
      </c>
      <c r="U181"/>
      <c r="V181"/>
    </row>
    <row r="182" spans="15:22" ht="13.5" thickBot="1" x14ac:dyDescent="0.25">
      <c r="O182" s="109">
        <f t="shared" si="13"/>
        <v>0</v>
      </c>
      <c r="P182" s="109">
        <f t="shared" si="11"/>
        <v>0</v>
      </c>
      <c r="Q182" s="109">
        <f t="shared" si="12"/>
        <v>0</v>
      </c>
      <c r="U182"/>
      <c r="V182"/>
    </row>
    <row r="183" spans="15:22" ht="13.5" thickBot="1" x14ac:dyDescent="0.25">
      <c r="O183" s="109">
        <f t="shared" si="13"/>
        <v>0</v>
      </c>
      <c r="P183" s="109">
        <f t="shared" si="11"/>
        <v>0</v>
      </c>
      <c r="Q183" s="109">
        <f t="shared" si="12"/>
        <v>0</v>
      </c>
      <c r="U183"/>
      <c r="V183"/>
    </row>
    <row r="184" spans="15:22" ht="13.5" thickBot="1" x14ac:dyDescent="0.25">
      <c r="O184" s="109">
        <f t="shared" si="13"/>
        <v>0</v>
      </c>
      <c r="P184" s="109">
        <f t="shared" si="11"/>
        <v>0</v>
      </c>
      <c r="Q184" s="109">
        <f t="shared" si="12"/>
        <v>0</v>
      </c>
      <c r="U184"/>
      <c r="V184"/>
    </row>
    <row r="185" spans="15:22" ht="13.5" thickBot="1" x14ac:dyDescent="0.25">
      <c r="O185" s="109">
        <f t="shared" si="13"/>
        <v>0</v>
      </c>
      <c r="P185" s="109">
        <f t="shared" si="11"/>
        <v>0</v>
      </c>
      <c r="Q185" s="109">
        <f t="shared" si="12"/>
        <v>0</v>
      </c>
      <c r="U185"/>
      <c r="V185"/>
    </row>
    <row r="186" spans="15:22" ht="13.5" thickBot="1" x14ac:dyDescent="0.25">
      <c r="O186" s="109">
        <f t="shared" si="13"/>
        <v>0</v>
      </c>
      <c r="P186" s="109">
        <f t="shared" si="11"/>
        <v>0</v>
      </c>
      <c r="Q186" s="109">
        <f t="shared" si="12"/>
        <v>0</v>
      </c>
      <c r="U186"/>
      <c r="V186"/>
    </row>
    <row r="187" spans="15:22" ht="13.5" thickBot="1" x14ac:dyDescent="0.25">
      <c r="O187" s="109">
        <f t="shared" si="13"/>
        <v>0</v>
      </c>
      <c r="P187" s="109">
        <f t="shared" si="11"/>
        <v>0</v>
      </c>
      <c r="Q187" s="109">
        <f t="shared" si="12"/>
        <v>0</v>
      </c>
      <c r="U187"/>
      <c r="V187"/>
    </row>
    <row r="188" spans="15:22" ht="13.5" thickBot="1" x14ac:dyDescent="0.25">
      <c r="O188" s="109">
        <f t="shared" si="13"/>
        <v>0</v>
      </c>
      <c r="P188" s="109">
        <f t="shared" si="11"/>
        <v>0</v>
      </c>
      <c r="Q188" s="109">
        <f t="shared" si="12"/>
        <v>0</v>
      </c>
      <c r="U188"/>
      <c r="V188"/>
    </row>
    <row r="189" spans="15:22" ht="13.5" thickBot="1" x14ac:dyDescent="0.25">
      <c r="O189" s="109">
        <f t="shared" si="13"/>
        <v>0</v>
      </c>
      <c r="P189" s="109">
        <f t="shared" si="11"/>
        <v>0</v>
      </c>
      <c r="Q189" s="109">
        <f t="shared" si="12"/>
        <v>0</v>
      </c>
      <c r="U189"/>
      <c r="V189"/>
    </row>
    <row r="190" spans="15:22" ht="13.5" thickBot="1" x14ac:dyDescent="0.25">
      <c r="O190" s="109">
        <f t="shared" si="13"/>
        <v>0</v>
      </c>
      <c r="P190" s="109">
        <f t="shared" si="11"/>
        <v>0</v>
      </c>
      <c r="Q190" s="109">
        <f t="shared" si="12"/>
        <v>0</v>
      </c>
      <c r="U190"/>
      <c r="V190"/>
    </row>
    <row r="191" spans="15:22" ht="13.5" thickBot="1" x14ac:dyDescent="0.25">
      <c r="O191" s="109">
        <f t="shared" si="13"/>
        <v>0</v>
      </c>
      <c r="P191" s="109">
        <f t="shared" si="11"/>
        <v>0</v>
      </c>
      <c r="Q191" s="109">
        <f t="shared" si="12"/>
        <v>0</v>
      </c>
      <c r="U191"/>
      <c r="V191"/>
    </row>
    <row r="192" spans="15:22" ht="13.5" thickBot="1" x14ac:dyDescent="0.25">
      <c r="O192" s="109">
        <f t="shared" si="13"/>
        <v>0</v>
      </c>
      <c r="P192" s="109">
        <f t="shared" si="11"/>
        <v>0</v>
      </c>
      <c r="Q192" s="109">
        <f t="shared" si="12"/>
        <v>0</v>
      </c>
      <c r="U192"/>
      <c r="V192"/>
    </row>
    <row r="193" spans="15:22" ht="13.5" thickBot="1" x14ac:dyDescent="0.25">
      <c r="O193" s="109">
        <f t="shared" si="13"/>
        <v>0</v>
      </c>
      <c r="P193" s="109">
        <f t="shared" si="11"/>
        <v>0</v>
      </c>
      <c r="Q193" s="109">
        <f t="shared" si="12"/>
        <v>0</v>
      </c>
      <c r="U193"/>
      <c r="V193"/>
    </row>
    <row r="194" spans="15:22" ht="13.5" thickBot="1" x14ac:dyDescent="0.25">
      <c r="O194" s="109">
        <f t="shared" si="13"/>
        <v>0</v>
      </c>
      <c r="P194" s="109">
        <f t="shared" si="11"/>
        <v>0</v>
      </c>
      <c r="Q194" s="109">
        <f t="shared" si="12"/>
        <v>0</v>
      </c>
      <c r="U194"/>
      <c r="V194"/>
    </row>
    <row r="195" spans="15:22" ht="13.5" thickBot="1" x14ac:dyDescent="0.25">
      <c r="O195" s="109">
        <f t="shared" si="13"/>
        <v>0</v>
      </c>
      <c r="P195" s="109">
        <f t="shared" si="11"/>
        <v>0</v>
      </c>
      <c r="Q195" s="109">
        <f t="shared" si="12"/>
        <v>0</v>
      </c>
      <c r="U195"/>
      <c r="V195"/>
    </row>
    <row r="196" spans="15:22" ht="13.5" thickBot="1" x14ac:dyDescent="0.25">
      <c r="O196" s="109">
        <f t="shared" si="13"/>
        <v>0</v>
      </c>
      <c r="P196" s="109">
        <f t="shared" si="11"/>
        <v>0</v>
      </c>
      <c r="Q196" s="109">
        <f t="shared" si="12"/>
        <v>0</v>
      </c>
      <c r="U196"/>
      <c r="V196"/>
    </row>
    <row r="197" spans="15:22" ht="13.5" thickBot="1" x14ac:dyDescent="0.25">
      <c r="O197" s="109">
        <f t="shared" si="13"/>
        <v>0</v>
      </c>
      <c r="P197" s="109">
        <f t="shared" si="11"/>
        <v>0</v>
      </c>
      <c r="Q197" s="109">
        <f t="shared" si="12"/>
        <v>0</v>
      </c>
      <c r="U197"/>
      <c r="V197"/>
    </row>
    <row r="198" spans="15:22" ht="13.5" thickBot="1" x14ac:dyDescent="0.25">
      <c r="O198" s="109">
        <f t="shared" si="13"/>
        <v>0</v>
      </c>
      <c r="P198" s="109">
        <f t="shared" si="11"/>
        <v>0</v>
      </c>
      <c r="Q198" s="109">
        <f t="shared" si="12"/>
        <v>0</v>
      </c>
      <c r="U198"/>
      <c r="V198"/>
    </row>
    <row r="199" spans="15:22" ht="13.5" thickBot="1" x14ac:dyDescent="0.25">
      <c r="O199" s="109">
        <f t="shared" si="13"/>
        <v>0</v>
      </c>
      <c r="P199" s="109">
        <f t="shared" si="11"/>
        <v>0</v>
      </c>
      <c r="Q199" s="109">
        <f t="shared" si="12"/>
        <v>0</v>
      </c>
      <c r="U199"/>
      <c r="V199"/>
    </row>
    <row r="200" spans="15:22" ht="13.5" thickBot="1" x14ac:dyDescent="0.25">
      <c r="O200" s="109">
        <f t="shared" si="13"/>
        <v>0</v>
      </c>
      <c r="P200" s="109">
        <f t="shared" si="11"/>
        <v>0</v>
      </c>
      <c r="Q200" s="109">
        <f t="shared" si="12"/>
        <v>0</v>
      </c>
      <c r="U200"/>
      <c r="V200"/>
    </row>
    <row r="201" spans="15:22" ht="13.5" thickBot="1" x14ac:dyDescent="0.25">
      <c r="O201" s="109">
        <f t="shared" si="13"/>
        <v>0</v>
      </c>
      <c r="P201" s="109">
        <f t="shared" si="11"/>
        <v>0</v>
      </c>
      <c r="Q201" s="109">
        <f t="shared" si="12"/>
        <v>0</v>
      </c>
      <c r="U201"/>
      <c r="V201"/>
    </row>
    <row r="202" spans="15:22" ht="13.5" thickBot="1" x14ac:dyDescent="0.25">
      <c r="O202" s="109">
        <f t="shared" si="13"/>
        <v>0</v>
      </c>
      <c r="P202" s="109">
        <f t="shared" si="11"/>
        <v>0</v>
      </c>
      <c r="Q202" s="109">
        <f t="shared" si="12"/>
        <v>0</v>
      </c>
      <c r="U202"/>
      <c r="V202"/>
    </row>
    <row r="203" spans="15:22" ht="13.5" thickBot="1" x14ac:dyDescent="0.25">
      <c r="O203" s="109">
        <f t="shared" si="13"/>
        <v>0</v>
      </c>
      <c r="P203" s="109">
        <f t="shared" si="11"/>
        <v>0</v>
      </c>
      <c r="Q203" s="109">
        <f t="shared" si="12"/>
        <v>0</v>
      </c>
      <c r="U203"/>
      <c r="V203"/>
    </row>
    <row r="204" spans="15:22" ht="13.5" thickBot="1" x14ac:dyDescent="0.25">
      <c r="O204" s="109">
        <f t="shared" si="13"/>
        <v>0</v>
      </c>
      <c r="P204" s="109">
        <f t="shared" si="11"/>
        <v>0</v>
      </c>
      <c r="Q204" s="109">
        <f t="shared" si="12"/>
        <v>0</v>
      </c>
      <c r="U204"/>
      <c r="V204"/>
    </row>
    <row r="205" spans="15:22" ht="13.5" thickBot="1" x14ac:dyDescent="0.25">
      <c r="O205" s="109">
        <f t="shared" si="13"/>
        <v>0</v>
      </c>
      <c r="P205" s="109">
        <f t="shared" si="11"/>
        <v>0</v>
      </c>
      <c r="Q205" s="109">
        <f t="shared" si="12"/>
        <v>0</v>
      </c>
      <c r="U205"/>
      <c r="V205"/>
    </row>
    <row r="206" spans="15:22" ht="13.5" thickBot="1" x14ac:dyDescent="0.25">
      <c r="O206" s="109">
        <f t="shared" si="13"/>
        <v>0</v>
      </c>
      <c r="P206" s="109">
        <f t="shared" si="11"/>
        <v>0</v>
      </c>
      <c r="Q206" s="109">
        <f t="shared" si="12"/>
        <v>0</v>
      </c>
      <c r="U206"/>
      <c r="V206"/>
    </row>
    <row r="207" spans="15:22" ht="13.5" thickBot="1" x14ac:dyDescent="0.25">
      <c r="O207" s="109">
        <f t="shared" si="13"/>
        <v>0</v>
      </c>
      <c r="P207" s="109">
        <f t="shared" si="11"/>
        <v>0</v>
      </c>
      <c r="Q207" s="109">
        <f t="shared" si="12"/>
        <v>0</v>
      </c>
      <c r="U207"/>
      <c r="V207"/>
    </row>
    <row r="208" spans="15:22" ht="13.5" thickBot="1" x14ac:dyDescent="0.25">
      <c r="O208" s="109">
        <f t="shared" si="13"/>
        <v>0</v>
      </c>
      <c r="P208" s="109">
        <f t="shared" si="11"/>
        <v>0</v>
      </c>
      <c r="Q208" s="109">
        <f t="shared" si="12"/>
        <v>0</v>
      </c>
      <c r="U208"/>
      <c r="V208"/>
    </row>
    <row r="209" spans="15:22" ht="13.5" thickBot="1" x14ac:dyDescent="0.25">
      <c r="O209" s="109">
        <f t="shared" si="13"/>
        <v>0</v>
      </c>
      <c r="P209" s="109">
        <f t="shared" si="11"/>
        <v>0</v>
      </c>
      <c r="Q209" s="109">
        <f t="shared" si="12"/>
        <v>0</v>
      </c>
      <c r="U209"/>
      <c r="V209"/>
    </row>
    <row r="210" spans="15:22" ht="13.5" thickBot="1" x14ac:dyDescent="0.25">
      <c r="O210" s="109">
        <f t="shared" si="13"/>
        <v>0</v>
      </c>
      <c r="P210" s="109">
        <f t="shared" si="11"/>
        <v>0</v>
      </c>
      <c r="Q210" s="109">
        <f t="shared" si="12"/>
        <v>0</v>
      </c>
      <c r="U210"/>
      <c r="V210"/>
    </row>
    <row r="211" spans="15:22" ht="13.5" thickBot="1" x14ac:dyDescent="0.25">
      <c r="O211" s="109">
        <f t="shared" si="13"/>
        <v>0</v>
      </c>
      <c r="P211" s="109">
        <f t="shared" si="11"/>
        <v>0</v>
      </c>
      <c r="Q211" s="109">
        <f t="shared" si="12"/>
        <v>0</v>
      </c>
      <c r="U211"/>
      <c r="V211"/>
    </row>
    <row r="212" spans="15:22" ht="13.5" thickBot="1" x14ac:dyDescent="0.25">
      <c r="O212" s="109">
        <f t="shared" si="13"/>
        <v>0</v>
      </c>
      <c r="P212" s="109">
        <f t="shared" si="11"/>
        <v>0</v>
      </c>
      <c r="Q212" s="109">
        <f t="shared" si="12"/>
        <v>0</v>
      </c>
      <c r="U212"/>
      <c r="V212"/>
    </row>
    <row r="213" spans="15:22" ht="13.5" thickBot="1" x14ac:dyDescent="0.25">
      <c r="O213" s="109">
        <f t="shared" si="13"/>
        <v>0</v>
      </c>
      <c r="P213" s="109">
        <f t="shared" si="11"/>
        <v>0</v>
      </c>
      <c r="Q213" s="109">
        <f t="shared" si="12"/>
        <v>0</v>
      </c>
      <c r="U213"/>
      <c r="V213"/>
    </row>
    <row r="214" spans="15:22" ht="13.5" thickBot="1" x14ac:dyDescent="0.25">
      <c r="O214" s="109">
        <f t="shared" si="13"/>
        <v>0</v>
      </c>
      <c r="P214" s="109">
        <f t="shared" si="11"/>
        <v>0</v>
      </c>
      <c r="Q214" s="109">
        <f t="shared" si="12"/>
        <v>0</v>
      </c>
      <c r="U214"/>
      <c r="V214"/>
    </row>
    <row r="215" spans="15:22" ht="13.5" thickBot="1" x14ac:dyDescent="0.25">
      <c r="O215" s="109">
        <f t="shared" si="13"/>
        <v>0</v>
      </c>
      <c r="P215" s="109">
        <f t="shared" ref="P215:P278" si="14">M215</f>
        <v>0</v>
      </c>
      <c r="Q215" s="109">
        <f t="shared" ref="Q215:Q278" si="15">N215</f>
        <v>0</v>
      </c>
      <c r="U215"/>
      <c r="V215"/>
    </row>
    <row r="216" spans="15:22" ht="13.5" thickBot="1" x14ac:dyDescent="0.25">
      <c r="O216" s="109">
        <f t="shared" si="13"/>
        <v>0</v>
      </c>
      <c r="P216" s="109">
        <f t="shared" si="14"/>
        <v>0</v>
      </c>
      <c r="Q216" s="109">
        <f t="shared" si="15"/>
        <v>0</v>
      </c>
      <c r="U216"/>
      <c r="V216"/>
    </row>
    <row r="217" spans="15:22" ht="13.5" thickBot="1" x14ac:dyDescent="0.25">
      <c r="O217" s="109">
        <f t="shared" si="13"/>
        <v>0</v>
      </c>
      <c r="P217" s="109">
        <f t="shared" si="14"/>
        <v>0</v>
      </c>
      <c r="Q217" s="109">
        <f t="shared" si="15"/>
        <v>0</v>
      </c>
      <c r="U217"/>
      <c r="V217"/>
    </row>
    <row r="218" spans="15:22" ht="13.5" thickBot="1" x14ac:dyDescent="0.25">
      <c r="O218" s="109">
        <f t="shared" si="13"/>
        <v>0</v>
      </c>
      <c r="P218" s="109">
        <f t="shared" si="14"/>
        <v>0</v>
      </c>
      <c r="Q218" s="109">
        <f t="shared" si="15"/>
        <v>0</v>
      </c>
      <c r="U218"/>
      <c r="V218"/>
    </row>
    <row r="219" spans="15:22" ht="13.5" thickBot="1" x14ac:dyDescent="0.25">
      <c r="O219" s="109">
        <f t="shared" si="13"/>
        <v>0</v>
      </c>
      <c r="P219" s="109">
        <f t="shared" si="14"/>
        <v>0</v>
      </c>
      <c r="Q219" s="109">
        <f t="shared" si="15"/>
        <v>0</v>
      </c>
      <c r="U219"/>
      <c r="V219"/>
    </row>
    <row r="220" spans="15:22" ht="13.5" thickBot="1" x14ac:dyDescent="0.25">
      <c r="O220" s="109">
        <f t="shared" si="13"/>
        <v>0</v>
      </c>
      <c r="P220" s="109">
        <f t="shared" si="14"/>
        <v>0</v>
      </c>
      <c r="Q220" s="109">
        <f t="shared" si="15"/>
        <v>0</v>
      </c>
      <c r="U220"/>
      <c r="V220"/>
    </row>
    <row r="221" spans="15:22" ht="13.5" thickBot="1" x14ac:dyDescent="0.25">
      <c r="O221" s="109">
        <f t="shared" ref="O221:O284" si="16">K221</f>
        <v>0</v>
      </c>
      <c r="P221" s="109">
        <f t="shared" si="14"/>
        <v>0</v>
      </c>
      <c r="Q221" s="109">
        <f t="shared" si="15"/>
        <v>0</v>
      </c>
      <c r="U221"/>
      <c r="V221"/>
    </row>
    <row r="222" spans="15:22" ht="13.5" thickBot="1" x14ac:dyDescent="0.25">
      <c r="O222" s="109">
        <f t="shared" si="16"/>
        <v>0</v>
      </c>
      <c r="P222" s="109">
        <f t="shared" si="14"/>
        <v>0</v>
      </c>
      <c r="Q222" s="109">
        <f t="shared" si="15"/>
        <v>0</v>
      </c>
      <c r="U222"/>
      <c r="V222"/>
    </row>
    <row r="223" spans="15:22" ht="13.5" thickBot="1" x14ac:dyDescent="0.25">
      <c r="O223" s="109">
        <f t="shared" si="16"/>
        <v>0</v>
      </c>
      <c r="P223" s="109">
        <f t="shared" si="14"/>
        <v>0</v>
      </c>
      <c r="Q223" s="109">
        <f t="shared" si="15"/>
        <v>0</v>
      </c>
      <c r="U223"/>
      <c r="V223"/>
    </row>
    <row r="224" spans="15:22" ht="13.5" thickBot="1" x14ac:dyDescent="0.25">
      <c r="O224" s="109">
        <f t="shared" si="16"/>
        <v>0</v>
      </c>
      <c r="P224" s="109">
        <f t="shared" si="14"/>
        <v>0</v>
      </c>
      <c r="Q224" s="109">
        <f t="shared" si="15"/>
        <v>0</v>
      </c>
      <c r="U224"/>
      <c r="V224"/>
    </row>
    <row r="225" spans="15:22" ht="13.5" thickBot="1" x14ac:dyDescent="0.25">
      <c r="O225" s="109">
        <f t="shared" si="16"/>
        <v>0</v>
      </c>
      <c r="P225" s="109">
        <f t="shared" si="14"/>
        <v>0</v>
      </c>
      <c r="Q225" s="109">
        <f t="shared" si="15"/>
        <v>0</v>
      </c>
      <c r="U225"/>
      <c r="V225"/>
    </row>
    <row r="226" spans="15:22" ht="13.5" thickBot="1" x14ac:dyDescent="0.25">
      <c r="O226" s="109">
        <f t="shared" si="16"/>
        <v>0</v>
      </c>
      <c r="P226" s="109">
        <f t="shared" si="14"/>
        <v>0</v>
      </c>
      <c r="Q226" s="109">
        <f t="shared" si="15"/>
        <v>0</v>
      </c>
      <c r="U226"/>
      <c r="V226"/>
    </row>
    <row r="227" spans="15:22" ht="13.5" thickBot="1" x14ac:dyDescent="0.25">
      <c r="O227" s="109">
        <f t="shared" si="16"/>
        <v>0</v>
      </c>
      <c r="P227" s="109">
        <f t="shared" si="14"/>
        <v>0</v>
      </c>
      <c r="Q227" s="109">
        <f t="shared" si="15"/>
        <v>0</v>
      </c>
      <c r="U227"/>
      <c r="V227"/>
    </row>
    <row r="228" spans="15:22" ht="13.5" thickBot="1" x14ac:dyDescent="0.25">
      <c r="O228" s="109">
        <f t="shared" si="16"/>
        <v>0</v>
      </c>
      <c r="P228" s="109">
        <f t="shared" si="14"/>
        <v>0</v>
      </c>
      <c r="Q228" s="109">
        <f t="shared" si="15"/>
        <v>0</v>
      </c>
      <c r="U228"/>
      <c r="V228"/>
    </row>
    <row r="229" spans="15:22" ht="13.5" thickBot="1" x14ac:dyDescent="0.25">
      <c r="O229" s="109">
        <f t="shared" si="16"/>
        <v>0</v>
      </c>
      <c r="P229" s="109">
        <f t="shared" si="14"/>
        <v>0</v>
      </c>
      <c r="Q229" s="109">
        <f t="shared" si="15"/>
        <v>0</v>
      </c>
      <c r="U229"/>
      <c r="V229"/>
    </row>
    <row r="230" spans="15:22" ht="13.5" thickBot="1" x14ac:dyDescent="0.25">
      <c r="O230" s="109">
        <f t="shared" si="16"/>
        <v>0</v>
      </c>
      <c r="P230" s="109">
        <f t="shared" si="14"/>
        <v>0</v>
      </c>
      <c r="Q230" s="109">
        <f t="shared" si="15"/>
        <v>0</v>
      </c>
      <c r="U230"/>
      <c r="V230"/>
    </row>
    <row r="231" spans="15:22" ht="13.5" thickBot="1" x14ac:dyDescent="0.25">
      <c r="O231" s="109">
        <f t="shared" si="16"/>
        <v>0</v>
      </c>
      <c r="P231" s="109">
        <f t="shared" si="14"/>
        <v>0</v>
      </c>
      <c r="Q231" s="109">
        <f t="shared" si="15"/>
        <v>0</v>
      </c>
      <c r="U231"/>
      <c r="V231"/>
    </row>
    <row r="232" spans="15:22" ht="13.5" thickBot="1" x14ac:dyDescent="0.25">
      <c r="O232" s="109">
        <f t="shared" si="16"/>
        <v>0</v>
      </c>
      <c r="P232" s="109">
        <f t="shared" si="14"/>
        <v>0</v>
      </c>
      <c r="Q232" s="109">
        <f t="shared" si="15"/>
        <v>0</v>
      </c>
      <c r="U232"/>
      <c r="V232"/>
    </row>
    <row r="233" spans="15:22" ht="13.5" thickBot="1" x14ac:dyDescent="0.25">
      <c r="O233" s="109">
        <f t="shared" si="16"/>
        <v>0</v>
      </c>
      <c r="P233" s="109">
        <f t="shared" si="14"/>
        <v>0</v>
      </c>
      <c r="Q233" s="109">
        <f t="shared" si="15"/>
        <v>0</v>
      </c>
      <c r="U233"/>
      <c r="V233"/>
    </row>
    <row r="234" spans="15:22" ht="13.5" thickBot="1" x14ac:dyDescent="0.25">
      <c r="O234" s="109">
        <f t="shared" si="16"/>
        <v>0</v>
      </c>
      <c r="P234" s="109">
        <f t="shared" si="14"/>
        <v>0</v>
      </c>
      <c r="Q234" s="109">
        <f t="shared" si="15"/>
        <v>0</v>
      </c>
      <c r="U234"/>
      <c r="V234"/>
    </row>
    <row r="235" spans="15:22" ht="13.5" thickBot="1" x14ac:dyDescent="0.25">
      <c r="O235" s="109">
        <f t="shared" si="16"/>
        <v>0</v>
      </c>
      <c r="P235" s="109">
        <f t="shared" si="14"/>
        <v>0</v>
      </c>
      <c r="Q235" s="109">
        <f t="shared" si="15"/>
        <v>0</v>
      </c>
      <c r="U235"/>
      <c r="V235"/>
    </row>
    <row r="236" spans="15:22" ht="13.5" thickBot="1" x14ac:dyDescent="0.25">
      <c r="O236" s="109">
        <f t="shared" si="16"/>
        <v>0</v>
      </c>
      <c r="P236" s="109">
        <f t="shared" si="14"/>
        <v>0</v>
      </c>
      <c r="Q236" s="109">
        <f t="shared" si="15"/>
        <v>0</v>
      </c>
      <c r="U236"/>
      <c r="V236"/>
    </row>
    <row r="237" spans="15:22" ht="13.5" thickBot="1" x14ac:dyDescent="0.25">
      <c r="O237" s="109">
        <f t="shared" si="16"/>
        <v>0</v>
      </c>
      <c r="P237" s="109">
        <f t="shared" si="14"/>
        <v>0</v>
      </c>
      <c r="Q237" s="109">
        <f t="shared" si="15"/>
        <v>0</v>
      </c>
      <c r="U237"/>
      <c r="V237"/>
    </row>
    <row r="238" spans="15:22" ht="13.5" thickBot="1" x14ac:dyDescent="0.25">
      <c r="O238" s="109">
        <f t="shared" si="16"/>
        <v>0</v>
      </c>
      <c r="P238" s="109">
        <f t="shared" si="14"/>
        <v>0</v>
      </c>
      <c r="Q238" s="109">
        <f t="shared" si="15"/>
        <v>0</v>
      </c>
      <c r="U238"/>
      <c r="V238"/>
    </row>
    <row r="239" spans="15:22" ht="13.5" thickBot="1" x14ac:dyDescent="0.25">
      <c r="O239" s="109">
        <f t="shared" si="16"/>
        <v>0</v>
      </c>
      <c r="P239" s="109">
        <f t="shared" si="14"/>
        <v>0</v>
      </c>
      <c r="Q239" s="109">
        <f t="shared" si="15"/>
        <v>0</v>
      </c>
      <c r="U239"/>
      <c r="V239"/>
    </row>
    <row r="240" spans="15:22" ht="13.5" thickBot="1" x14ac:dyDescent="0.25">
      <c r="O240" s="109">
        <f t="shared" si="16"/>
        <v>0</v>
      </c>
      <c r="P240" s="109">
        <f t="shared" si="14"/>
        <v>0</v>
      </c>
      <c r="Q240" s="109">
        <f t="shared" si="15"/>
        <v>0</v>
      </c>
      <c r="U240"/>
      <c r="V240"/>
    </row>
    <row r="241" spans="15:22" ht="13.5" thickBot="1" x14ac:dyDescent="0.25">
      <c r="O241" s="109">
        <f t="shared" si="16"/>
        <v>0</v>
      </c>
      <c r="P241" s="109">
        <f t="shared" si="14"/>
        <v>0</v>
      </c>
      <c r="Q241" s="109">
        <f t="shared" si="15"/>
        <v>0</v>
      </c>
      <c r="U241"/>
      <c r="V241"/>
    </row>
    <row r="242" spans="15:22" ht="13.5" thickBot="1" x14ac:dyDescent="0.25">
      <c r="O242" s="109">
        <f t="shared" si="16"/>
        <v>0</v>
      </c>
      <c r="P242" s="109">
        <f t="shared" si="14"/>
        <v>0</v>
      </c>
      <c r="Q242" s="109">
        <f t="shared" si="15"/>
        <v>0</v>
      </c>
      <c r="U242"/>
      <c r="V242"/>
    </row>
    <row r="243" spans="15:22" ht="13.5" thickBot="1" x14ac:dyDescent="0.25">
      <c r="O243" s="109">
        <f t="shared" si="16"/>
        <v>0</v>
      </c>
      <c r="P243" s="109">
        <f t="shared" si="14"/>
        <v>0</v>
      </c>
      <c r="Q243" s="109">
        <f t="shared" si="15"/>
        <v>0</v>
      </c>
      <c r="U243"/>
      <c r="V243"/>
    </row>
    <row r="244" spans="15:22" ht="13.5" thickBot="1" x14ac:dyDescent="0.25">
      <c r="O244" s="109">
        <f t="shared" si="16"/>
        <v>0</v>
      </c>
      <c r="P244" s="109">
        <f t="shared" si="14"/>
        <v>0</v>
      </c>
      <c r="Q244" s="109">
        <f t="shared" si="15"/>
        <v>0</v>
      </c>
      <c r="U244"/>
      <c r="V244"/>
    </row>
    <row r="245" spans="15:22" ht="13.5" thickBot="1" x14ac:dyDescent="0.25">
      <c r="O245" s="109">
        <f t="shared" si="16"/>
        <v>0</v>
      </c>
      <c r="P245" s="109">
        <f t="shared" si="14"/>
        <v>0</v>
      </c>
      <c r="Q245" s="109">
        <f t="shared" si="15"/>
        <v>0</v>
      </c>
      <c r="U245"/>
      <c r="V245"/>
    </row>
    <row r="246" spans="15:22" ht="13.5" thickBot="1" x14ac:dyDescent="0.25">
      <c r="O246" s="109">
        <f t="shared" si="16"/>
        <v>0</v>
      </c>
      <c r="P246" s="109">
        <f t="shared" si="14"/>
        <v>0</v>
      </c>
      <c r="Q246" s="109">
        <f t="shared" si="15"/>
        <v>0</v>
      </c>
      <c r="U246"/>
      <c r="V246"/>
    </row>
    <row r="247" spans="15:22" ht="13.5" thickBot="1" x14ac:dyDescent="0.25">
      <c r="O247" s="109">
        <f t="shared" si="16"/>
        <v>0</v>
      </c>
      <c r="P247" s="109">
        <f t="shared" si="14"/>
        <v>0</v>
      </c>
      <c r="Q247" s="109">
        <f t="shared" si="15"/>
        <v>0</v>
      </c>
      <c r="U247"/>
      <c r="V247"/>
    </row>
    <row r="248" spans="15:22" ht="13.5" thickBot="1" x14ac:dyDescent="0.25">
      <c r="O248" s="109">
        <f t="shared" si="16"/>
        <v>0</v>
      </c>
      <c r="P248" s="109">
        <f t="shared" si="14"/>
        <v>0</v>
      </c>
      <c r="Q248" s="109">
        <f t="shared" si="15"/>
        <v>0</v>
      </c>
      <c r="U248"/>
      <c r="V248"/>
    </row>
    <row r="249" spans="15:22" ht="13.5" thickBot="1" x14ac:dyDescent="0.25">
      <c r="O249" s="109">
        <f t="shared" si="16"/>
        <v>0</v>
      </c>
      <c r="P249" s="109">
        <f t="shared" si="14"/>
        <v>0</v>
      </c>
      <c r="Q249" s="109">
        <f t="shared" si="15"/>
        <v>0</v>
      </c>
      <c r="U249"/>
      <c r="V249"/>
    </row>
    <row r="250" spans="15:22" ht="13.5" thickBot="1" x14ac:dyDescent="0.25">
      <c r="O250" s="109">
        <f t="shared" si="16"/>
        <v>0</v>
      </c>
      <c r="P250" s="109">
        <f t="shared" si="14"/>
        <v>0</v>
      </c>
      <c r="Q250" s="109">
        <f t="shared" si="15"/>
        <v>0</v>
      </c>
      <c r="U250"/>
      <c r="V250"/>
    </row>
    <row r="251" spans="15:22" ht="13.5" thickBot="1" x14ac:dyDescent="0.25">
      <c r="O251" s="109">
        <f t="shared" si="16"/>
        <v>0</v>
      </c>
      <c r="P251" s="109">
        <f t="shared" si="14"/>
        <v>0</v>
      </c>
      <c r="Q251" s="109">
        <f t="shared" si="15"/>
        <v>0</v>
      </c>
      <c r="U251"/>
      <c r="V251"/>
    </row>
    <row r="252" spans="15:22" ht="13.5" thickBot="1" x14ac:dyDescent="0.25">
      <c r="O252" s="109">
        <f t="shared" si="16"/>
        <v>0</v>
      </c>
      <c r="P252" s="109">
        <f t="shared" si="14"/>
        <v>0</v>
      </c>
      <c r="Q252" s="109">
        <f t="shared" si="15"/>
        <v>0</v>
      </c>
      <c r="U252"/>
      <c r="V252"/>
    </row>
    <row r="253" spans="15:22" ht="13.5" thickBot="1" x14ac:dyDescent="0.25">
      <c r="O253" s="109">
        <f t="shared" si="16"/>
        <v>0</v>
      </c>
      <c r="P253" s="109">
        <f t="shared" si="14"/>
        <v>0</v>
      </c>
      <c r="Q253" s="109">
        <f t="shared" si="15"/>
        <v>0</v>
      </c>
      <c r="U253"/>
      <c r="V253"/>
    </row>
    <row r="254" spans="15:22" ht="13.5" thickBot="1" x14ac:dyDescent="0.25">
      <c r="O254" s="109">
        <f t="shared" si="16"/>
        <v>0</v>
      </c>
      <c r="P254" s="109">
        <f t="shared" si="14"/>
        <v>0</v>
      </c>
      <c r="Q254" s="109">
        <f t="shared" si="15"/>
        <v>0</v>
      </c>
      <c r="U254"/>
      <c r="V254"/>
    </row>
    <row r="255" spans="15:22" ht="13.5" thickBot="1" x14ac:dyDescent="0.25">
      <c r="O255" s="109">
        <f t="shared" si="16"/>
        <v>0</v>
      </c>
      <c r="P255" s="109">
        <f t="shared" si="14"/>
        <v>0</v>
      </c>
      <c r="Q255" s="109">
        <f t="shared" si="15"/>
        <v>0</v>
      </c>
      <c r="U255"/>
      <c r="V255"/>
    </row>
    <row r="256" spans="15:22" ht="13.5" thickBot="1" x14ac:dyDescent="0.25">
      <c r="O256" s="109">
        <f t="shared" si="16"/>
        <v>0</v>
      </c>
      <c r="P256" s="109">
        <f t="shared" si="14"/>
        <v>0</v>
      </c>
      <c r="Q256" s="109">
        <f t="shared" si="15"/>
        <v>0</v>
      </c>
      <c r="U256"/>
      <c r="V256"/>
    </row>
    <row r="257" spans="15:22" ht="13.5" thickBot="1" x14ac:dyDescent="0.25">
      <c r="O257" s="109">
        <f t="shared" si="16"/>
        <v>0</v>
      </c>
      <c r="P257" s="109">
        <f t="shared" si="14"/>
        <v>0</v>
      </c>
      <c r="Q257" s="109">
        <f t="shared" si="15"/>
        <v>0</v>
      </c>
      <c r="U257"/>
      <c r="V257"/>
    </row>
    <row r="258" spans="15:22" ht="13.5" thickBot="1" x14ac:dyDescent="0.25">
      <c r="O258" s="109">
        <f t="shared" si="16"/>
        <v>0</v>
      </c>
      <c r="P258" s="109">
        <f t="shared" si="14"/>
        <v>0</v>
      </c>
      <c r="Q258" s="109">
        <f t="shared" si="15"/>
        <v>0</v>
      </c>
      <c r="U258"/>
      <c r="V258"/>
    </row>
    <row r="259" spans="15:22" ht="13.5" thickBot="1" x14ac:dyDescent="0.25">
      <c r="O259" s="109">
        <f t="shared" si="16"/>
        <v>0</v>
      </c>
      <c r="P259" s="109">
        <f t="shared" si="14"/>
        <v>0</v>
      </c>
      <c r="Q259" s="109">
        <f t="shared" si="15"/>
        <v>0</v>
      </c>
      <c r="U259"/>
      <c r="V259"/>
    </row>
    <row r="260" spans="15:22" ht="13.5" thickBot="1" x14ac:dyDescent="0.25">
      <c r="O260" s="109">
        <f t="shared" si="16"/>
        <v>0</v>
      </c>
      <c r="P260" s="109">
        <f t="shared" si="14"/>
        <v>0</v>
      </c>
      <c r="Q260" s="109">
        <f t="shared" si="15"/>
        <v>0</v>
      </c>
      <c r="U260"/>
      <c r="V260"/>
    </row>
    <row r="261" spans="15:22" ht="13.5" thickBot="1" x14ac:dyDescent="0.25">
      <c r="O261" s="109">
        <f t="shared" si="16"/>
        <v>0</v>
      </c>
      <c r="P261" s="109">
        <f t="shared" si="14"/>
        <v>0</v>
      </c>
      <c r="Q261" s="109">
        <f t="shared" si="15"/>
        <v>0</v>
      </c>
      <c r="U261"/>
      <c r="V261"/>
    </row>
    <row r="262" spans="15:22" ht="13.5" thickBot="1" x14ac:dyDescent="0.25">
      <c r="O262" s="109">
        <f t="shared" si="16"/>
        <v>0</v>
      </c>
      <c r="P262" s="109">
        <f t="shared" si="14"/>
        <v>0</v>
      </c>
      <c r="Q262" s="109">
        <f t="shared" si="15"/>
        <v>0</v>
      </c>
      <c r="U262"/>
      <c r="V262"/>
    </row>
    <row r="263" spans="15:22" ht="13.5" thickBot="1" x14ac:dyDescent="0.25">
      <c r="O263" s="109">
        <f t="shared" si="16"/>
        <v>0</v>
      </c>
      <c r="P263" s="109">
        <f t="shared" si="14"/>
        <v>0</v>
      </c>
      <c r="Q263" s="109">
        <f t="shared" si="15"/>
        <v>0</v>
      </c>
      <c r="U263"/>
      <c r="V263"/>
    </row>
    <row r="264" spans="15:22" ht="13.5" thickBot="1" x14ac:dyDescent="0.25">
      <c r="O264" s="109">
        <f t="shared" si="16"/>
        <v>0</v>
      </c>
      <c r="P264" s="109">
        <f t="shared" si="14"/>
        <v>0</v>
      </c>
      <c r="Q264" s="109">
        <f t="shared" si="15"/>
        <v>0</v>
      </c>
      <c r="U264"/>
      <c r="V264"/>
    </row>
    <row r="265" spans="15:22" ht="13.5" thickBot="1" x14ac:dyDescent="0.25">
      <c r="O265" s="109">
        <f t="shared" si="16"/>
        <v>0</v>
      </c>
      <c r="P265" s="109">
        <f t="shared" si="14"/>
        <v>0</v>
      </c>
      <c r="Q265" s="109">
        <f t="shared" si="15"/>
        <v>0</v>
      </c>
      <c r="U265"/>
      <c r="V265"/>
    </row>
    <row r="266" spans="15:22" ht="13.5" thickBot="1" x14ac:dyDescent="0.25">
      <c r="O266" s="109">
        <f t="shared" si="16"/>
        <v>0</v>
      </c>
      <c r="P266" s="109">
        <f t="shared" si="14"/>
        <v>0</v>
      </c>
      <c r="Q266" s="109">
        <f t="shared" si="15"/>
        <v>0</v>
      </c>
      <c r="U266"/>
      <c r="V266"/>
    </row>
    <row r="267" spans="15:22" ht="13.5" thickBot="1" x14ac:dyDescent="0.25">
      <c r="O267" s="109">
        <f t="shared" si="16"/>
        <v>0</v>
      </c>
      <c r="P267" s="109">
        <f t="shared" si="14"/>
        <v>0</v>
      </c>
      <c r="Q267" s="109">
        <f t="shared" si="15"/>
        <v>0</v>
      </c>
      <c r="U267"/>
      <c r="V267"/>
    </row>
    <row r="268" spans="15:22" ht="13.5" thickBot="1" x14ac:dyDescent="0.25">
      <c r="O268" s="109">
        <f t="shared" si="16"/>
        <v>0</v>
      </c>
      <c r="P268" s="109">
        <f t="shared" si="14"/>
        <v>0</v>
      </c>
      <c r="Q268" s="109">
        <f t="shared" si="15"/>
        <v>0</v>
      </c>
      <c r="U268"/>
      <c r="V268"/>
    </row>
    <row r="269" spans="15:22" ht="13.5" thickBot="1" x14ac:dyDescent="0.25">
      <c r="O269" s="109">
        <f t="shared" si="16"/>
        <v>0</v>
      </c>
      <c r="P269" s="109">
        <f t="shared" si="14"/>
        <v>0</v>
      </c>
      <c r="Q269" s="109">
        <f t="shared" si="15"/>
        <v>0</v>
      </c>
      <c r="U269"/>
      <c r="V269"/>
    </row>
    <row r="270" spans="15:22" ht="13.5" thickBot="1" x14ac:dyDescent="0.25">
      <c r="O270" s="109">
        <f t="shared" si="16"/>
        <v>0</v>
      </c>
      <c r="P270" s="109">
        <f t="shared" si="14"/>
        <v>0</v>
      </c>
      <c r="Q270" s="109">
        <f t="shared" si="15"/>
        <v>0</v>
      </c>
      <c r="U270"/>
      <c r="V270"/>
    </row>
    <row r="271" spans="15:22" ht="13.5" thickBot="1" x14ac:dyDescent="0.25">
      <c r="O271" s="109">
        <f t="shared" si="16"/>
        <v>0</v>
      </c>
      <c r="P271" s="109">
        <f t="shared" si="14"/>
        <v>0</v>
      </c>
      <c r="Q271" s="109">
        <f t="shared" si="15"/>
        <v>0</v>
      </c>
      <c r="U271"/>
      <c r="V271"/>
    </row>
    <row r="272" spans="15:22" ht="13.5" thickBot="1" x14ac:dyDescent="0.25">
      <c r="O272" s="109">
        <f t="shared" si="16"/>
        <v>0</v>
      </c>
      <c r="P272" s="109">
        <f t="shared" si="14"/>
        <v>0</v>
      </c>
      <c r="Q272" s="109">
        <f t="shared" si="15"/>
        <v>0</v>
      </c>
      <c r="U272"/>
      <c r="V272"/>
    </row>
    <row r="273" spans="15:22" ht="13.5" thickBot="1" x14ac:dyDescent="0.25">
      <c r="O273" s="109">
        <f t="shared" si="16"/>
        <v>0</v>
      </c>
      <c r="P273" s="109">
        <f t="shared" si="14"/>
        <v>0</v>
      </c>
      <c r="Q273" s="109">
        <f t="shared" si="15"/>
        <v>0</v>
      </c>
      <c r="U273"/>
      <c r="V273"/>
    </row>
    <row r="274" spans="15:22" ht="13.5" thickBot="1" x14ac:dyDescent="0.25">
      <c r="O274" s="109">
        <f t="shared" si="16"/>
        <v>0</v>
      </c>
      <c r="P274" s="109">
        <f t="shared" si="14"/>
        <v>0</v>
      </c>
      <c r="Q274" s="109">
        <f t="shared" si="15"/>
        <v>0</v>
      </c>
      <c r="U274"/>
      <c r="V274"/>
    </row>
    <row r="275" spans="15:22" ht="13.5" thickBot="1" x14ac:dyDescent="0.25">
      <c r="O275" s="109">
        <f t="shared" si="16"/>
        <v>0</v>
      </c>
      <c r="P275" s="109">
        <f t="shared" si="14"/>
        <v>0</v>
      </c>
      <c r="Q275" s="109">
        <f t="shared" si="15"/>
        <v>0</v>
      </c>
      <c r="U275"/>
      <c r="V275"/>
    </row>
    <row r="276" spans="15:22" ht="13.5" thickBot="1" x14ac:dyDescent="0.25">
      <c r="O276" s="109">
        <f t="shared" si="16"/>
        <v>0</v>
      </c>
      <c r="P276" s="109">
        <f t="shared" si="14"/>
        <v>0</v>
      </c>
      <c r="Q276" s="109">
        <f t="shared" si="15"/>
        <v>0</v>
      </c>
      <c r="U276"/>
      <c r="V276"/>
    </row>
    <row r="277" spans="15:22" ht="13.5" thickBot="1" x14ac:dyDescent="0.25">
      <c r="O277" s="109">
        <f t="shared" si="16"/>
        <v>0</v>
      </c>
      <c r="P277" s="109">
        <f t="shared" si="14"/>
        <v>0</v>
      </c>
      <c r="Q277" s="109">
        <f t="shared" si="15"/>
        <v>0</v>
      </c>
      <c r="U277"/>
      <c r="V277"/>
    </row>
    <row r="278" spans="15:22" ht="13.5" thickBot="1" x14ac:dyDescent="0.25">
      <c r="O278" s="109">
        <f t="shared" si="16"/>
        <v>0</v>
      </c>
      <c r="P278" s="109">
        <f t="shared" si="14"/>
        <v>0</v>
      </c>
      <c r="Q278" s="109">
        <f t="shared" si="15"/>
        <v>0</v>
      </c>
      <c r="U278"/>
      <c r="V278"/>
    </row>
    <row r="279" spans="15:22" ht="13.5" thickBot="1" x14ac:dyDescent="0.25">
      <c r="O279" s="109">
        <f t="shared" si="16"/>
        <v>0</v>
      </c>
      <c r="P279" s="109">
        <f t="shared" ref="P279:P342" si="17">M279</f>
        <v>0</v>
      </c>
      <c r="Q279" s="109">
        <f t="shared" ref="Q279:Q342" si="18">N279</f>
        <v>0</v>
      </c>
      <c r="U279"/>
      <c r="V279"/>
    </row>
    <row r="280" spans="15:22" ht="13.5" thickBot="1" x14ac:dyDescent="0.25">
      <c r="O280" s="109">
        <f t="shared" si="16"/>
        <v>0</v>
      </c>
      <c r="P280" s="109">
        <f t="shared" si="17"/>
        <v>0</v>
      </c>
      <c r="Q280" s="109">
        <f t="shared" si="18"/>
        <v>0</v>
      </c>
      <c r="U280"/>
      <c r="V280"/>
    </row>
    <row r="281" spans="15:22" ht="13.5" thickBot="1" x14ac:dyDescent="0.25">
      <c r="O281" s="109">
        <f t="shared" si="16"/>
        <v>0</v>
      </c>
      <c r="P281" s="109">
        <f t="shared" si="17"/>
        <v>0</v>
      </c>
      <c r="Q281" s="109">
        <f t="shared" si="18"/>
        <v>0</v>
      </c>
      <c r="U281"/>
      <c r="V281"/>
    </row>
    <row r="282" spans="15:22" ht="13.5" thickBot="1" x14ac:dyDescent="0.25">
      <c r="O282" s="109">
        <f t="shared" si="16"/>
        <v>0</v>
      </c>
      <c r="P282" s="109">
        <f t="shared" si="17"/>
        <v>0</v>
      </c>
      <c r="Q282" s="109">
        <f t="shared" si="18"/>
        <v>0</v>
      </c>
      <c r="U282"/>
      <c r="V282"/>
    </row>
    <row r="283" spans="15:22" ht="13.5" thickBot="1" x14ac:dyDescent="0.25">
      <c r="O283" s="109">
        <f t="shared" si="16"/>
        <v>0</v>
      </c>
      <c r="P283" s="109">
        <f t="shared" si="17"/>
        <v>0</v>
      </c>
      <c r="Q283" s="109">
        <f t="shared" si="18"/>
        <v>0</v>
      </c>
      <c r="U283"/>
      <c r="V283"/>
    </row>
    <row r="284" spans="15:22" ht="13.5" thickBot="1" x14ac:dyDescent="0.25">
      <c r="O284" s="109">
        <f t="shared" si="16"/>
        <v>0</v>
      </c>
      <c r="P284" s="109">
        <f t="shared" si="17"/>
        <v>0</v>
      </c>
      <c r="Q284" s="109">
        <f t="shared" si="18"/>
        <v>0</v>
      </c>
      <c r="U284"/>
      <c r="V284"/>
    </row>
    <row r="285" spans="15:22" ht="13.5" thickBot="1" x14ac:dyDescent="0.25">
      <c r="O285" s="109">
        <f t="shared" ref="O285:O348" si="19">K285</f>
        <v>0</v>
      </c>
      <c r="P285" s="109">
        <f t="shared" si="17"/>
        <v>0</v>
      </c>
      <c r="Q285" s="109">
        <f t="shared" si="18"/>
        <v>0</v>
      </c>
      <c r="U285"/>
      <c r="V285"/>
    </row>
    <row r="286" spans="15:22" ht="13.5" thickBot="1" x14ac:dyDescent="0.25">
      <c r="O286" s="109">
        <f t="shared" si="19"/>
        <v>0</v>
      </c>
      <c r="P286" s="109">
        <f t="shared" si="17"/>
        <v>0</v>
      </c>
      <c r="Q286" s="109">
        <f t="shared" si="18"/>
        <v>0</v>
      </c>
      <c r="U286"/>
      <c r="V286"/>
    </row>
    <row r="287" spans="15:22" ht="13.5" thickBot="1" x14ac:dyDescent="0.25">
      <c r="O287" s="109">
        <f t="shared" si="19"/>
        <v>0</v>
      </c>
      <c r="P287" s="109">
        <f t="shared" si="17"/>
        <v>0</v>
      </c>
      <c r="Q287" s="109">
        <f t="shared" si="18"/>
        <v>0</v>
      </c>
      <c r="U287"/>
      <c r="V287"/>
    </row>
    <row r="288" spans="15:22" ht="13.5" thickBot="1" x14ac:dyDescent="0.25">
      <c r="O288" s="109">
        <f t="shared" si="19"/>
        <v>0</v>
      </c>
      <c r="P288" s="109">
        <f t="shared" si="17"/>
        <v>0</v>
      </c>
      <c r="Q288" s="109">
        <f t="shared" si="18"/>
        <v>0</v>
      </c>
      <c r="U288"/>
      <c r="V288"/>
    </row>
    <row r="289" spans="15:22" ht="13.5" thickBot="1" x14ac:dyDescent="0.25">
      <c r="O289" s="109">
        <f t="shared" si="19"/>
        <v>0</v>
      </c>
      <c r="P289" s="109">
        <f t="shared" si="17"/>
        <v>0</v>
      </c>
      <c r="Q289" s="109">
        <f t="shared" si="18"/>
        <v>0</v>
      </c>
      <c r="U289"/>
      <c r="V289"/>
    </row>
    <row r="290" spans="15:22" ht="13.5" thickBot="1" x14ac:dyDescent="0.25">
      <c r="O290" s="109">
        <f t="shared" si="19"/>
        <v>0</v>
      </c>
      <c r="P290" s="109">
        <f t="shared" si="17"/>
        <v>0</v>
      </c>
      <c r="Q290" s="109">
        <f t="shared" si="18"/>
        <v>0</v>
      </c>
      <c r="U290"/>
      <c r="V290"/>
    </row>
    <row r="291" spans="15:22" ht="13.5" thickBot="1" x14ac:dyDescent="0.25">
      <c r="O291" s="109">
        <f t="shared" si="19"/>
        <v>0</v>
      </c>
      <c r="P291" s="109">
        <f t="shared" si="17"/>
        <v>0</v>
      </c>
      <c r="Q291" s="109">
        <f t="shared" si="18"/>
        <v>0</v>
      </c>
      <c r="U291"/>
      <c r="V291"/>
    </row>
    <row r="292" spans="15:22" ht="13.5" thickBot="1" x14ac:dyDescent="0.25">
      <c r="O292" s="109">
        <f t="shared" si="19"/>
        <v>0</v>
      </c>
      <c r="P292" s="109">
        <f t="shared" si="17"/>
        <v>0</v>
      </c>
      <c r="Q292" s="109">
        <f t="shared" si="18"/>
        <v>0</v>
      </c>
      <c r="U292"/>
      <c r="V292"/>
    </row>
    <row r="293" spans="15:22" ht="13.5" thickBot="1" x14ac:dyDescent="0.25">
      <c r="O293" s="109">
        <f t="shared" si="19"/>
        <v>0</v>
      </c>
      <c r="P293" s="109">
        <f t="shared" si="17"/>
        <v>0</v>
      </c>
      <c r="Q293" s="109">
        <f t="shared" si="18"/>
        <v>0</v>
      </c>
      <c r="U293"/>
      <c r="V293"/>
    </row>
    <row r="294" spans="15:22" ht="13.5" thickBot="1" x14ac:dyDescent="0.25">
      <c r="O294" s="109">
        <f t="shared" si="19"/>
        <v>0</v>
      </c>
      <c r="P294" s="109">
        <f t="shared" si="17"/>
        <v>0</v>
      </c>
      <c r="Q294" s="109">
        <f t="shared" si="18"/>
        <v>0</v>
      </c>
      <c r="U294"/>
      <c r="V294"/>
    </row>
    <row r="295" spans="15:22" ht="13.5" thickBot="1" x14ac:dyDescent="0.25">
      <c r="O295" s="109">
        <f t="shared" si="19"/>
        <v>0</v>
      </c>
      <c r="P295" s="109">
        <f t="shared" si="17"/>
        <v>0</v>
      </c>
      <c r="Q295" s="109">
        <f t="shared" si="18"/>
        <v>0</v>
      </c>
      <c r="U295"/>
      <c r="V295"/>
    </row>
    <row r="296" spans="15:22" ht="13.5" thickBot="1" x14ac:dyDescent="0.25">
      <c r="O296" s="109">
        <f t="shared" si="19"/>
        <v>0</v>
      </c>
      <c r="P296" s="109">
        <f t="shared" si="17"/>
        <v>0</v>
      </c>
      <c r="Q296" s="109">
        <f t="shared" si="18"/>
        <v>0</v>
      </c>
      <c r="U296"/>
      <c r="V296"/>
    </row>
    <row r="297" spans="15:22" ht="13.5" thickBot="1" x14ac:dyDescent="0.25">
      <c r="O297" s="109">
        <f t="shared" si="19"/>
        <v>0</v>
      </c>
      <c r="P297" s="109">
        <f t="shared" si="17"/>
        <v>0</v>
      </c>
      <c r="Q297" s="109">
        <f t="shared" si="18"/>
        <v>0</v>
      </c>
      <c r="U297"/>
      <c r="V297"/>
    </row>
    <row r="298" spans="15:22" ht="13.5" thickBot="1" x14ac:dyDescent="0.25">
      <c r="O298" s="109">
        <f t="shared" si="19"/>
        <v>0</v>
      </c>
      <c r="P298" s="109">
        <f t="shared" si="17"/>
        <v>0</v>
      </c>
      <c r="Q298" s="109">
        <f t="shared" si="18"/>
        <v>0</v>
      </c>
      <c r="U298"/>
      <c r="V298"/>
    </row>
    <row r="299" spans="15:22" ht="13.5" thickBot="1" x14ac:dyDescent="0.25">
      <c r="O299" s="109">
        <f t="shared" si="19"/>
        <v>0</v>
      </c>
      <c r="P299" s="109">
        <f t="shared" si="17"/>
        <v>0</v>
      </c>
      <c r="Q299" s="109">
        <f t="shared" si="18"/>
        <v>0</v>
      </c>
      <c r="U299"/>
      <c r="V299"/>
    </row>
    <row r="300" spans="15:22" ht="13.5" thickBot="1" x14ac:dyDescent="0.25">
      <c r="O300" s="109">
        <f t="shared" si="19"/>
        <v>0</v>
      </c>
      <c r="P300" s="109">
        <f t="shared" si="17"/>
        <v>0</v>
      </c>
      <c r="Q300" s="109">
        <f t="shared" si="18"/>
        <v>0</v>
      </c>
      <c r="U300"/>
      <c r="V300"/>
    </row>
    <row r="301" spans="15:22" ht="13.5" thickBot="1" x14ac:dyDescent="0.25">
      <c r="O301" s="109">
        <f t="shared" si="19"/>
        <v>0</v>
      </c>
      <c r="P301" s="109">
        <f t="shared" si="17"/>
        <v>0</v>
      </c>
      <c r="Q301" s="109">
        <f t="shared" si="18"/>
        <v>0</v>
      </c>
      <c r="U301"/>
      <c r="V301"/>
    </row>
    <row r="302" spans="15:22" ht="13.5" thickBot="1" x14ac:dyDescent="0.25">
      <c r="O302" s="109">
        <f t="shared" si="19"/>
        <v>0</v>
      </c>
      <c r="P302" s="109">
        <f t="shared" si="17"/>
        <v>0</v>
      </c>
      <c r="Q302" s="109">
        <f t="shared" si="18"/>
        <v>0</v>
      </c>
      <c r="U302"/>
      <c r="V302"/>
    </row>
    <row r="303" spans="15:22" ht="13.5" thickBot="1" x14ac:dyDescent="0.25">
      <c r="O303" s="109">
        <f t="shared" si="19"/>
        <v>0</v>
      </c>
      <c r="P303" s="109">
        <f t="shared" si="17"/>
        <v>0</v>
      </c>
      <c r="Q303" s="109">
        <f t="shared" si="18"/>
        <v>0</v>
      </c>
      <c r="U303"/>
      <c r="V303"/>
    </row>
    <row r="304" spans="15:22" ht="13.5" thickBot="1" x14ac:dyDescent="0.25">
      <c r="O304" s="109">
        <f t="shared" si="19"/>
        <v>0</v>
      </c>
      <c r="P304" s="109">
        <f t="shared" si="17"/>
        <v>0</v>
      </c>
      <c r="Q304" s="109">
        <f t="shared" si="18"/>
        <v>0</v>
      </c>
      <c r="U304"/>
      <c r="V304"/>
    </row>
    <row r="305" spans="15:22" ht="13.5" thickBot="1" x14ac:dyDescent="0.25">
      <c r="O305" s="109">
        <f t="shared" si="19"/>
        <v>0</v>
      </c>
      <c r="P305" s="109">
        <f t="shared" si="17"/>
        <v>0</v>
      </c>
      <c r="Q305" s="109">
        <f t="shared" si="18"/>
        <v>0</v>
      </c>
      <c r="U305"/>
      <c r="V305"/>
    </row>
    <row r="306" spans="15:22" ht="13.5" thickBot="1" x14ac:dyDescent="0.25">
      <c r="O306" s="109">
        <f t="shared" si="19"/>
        <v>0</v>
      </c>
      <c r="P306" s="109">
        <f t="shared" si="17"/>
        <v>0</v>
      </c>
      <c r="Q306" s="109">
        <f t="shared" si="18"/>
        <v>0</v>
      </c>
      <c r="U306"/>
      <c r="V306"/>
    </row>
    <row r="307" spans="15:22" ht="13.5" thickBot="1" x14ac:dyDescent="0.25">
      <c r="O307" s="109">
        <f t="shared" si="19"/>
        <v>0</v>
      </c>
      <c r="P307" s="109">
        <f t="shared" si="17"/>
        <v>0</v>
      </c>
      <c r="Q307" s="109">
        <f t="shared" si="18"/>
        <v>0</v>
      </c>
      <c r="U307"/>
      <c r="V307"/>
    </row>
    <row r="308" spans="15:22" ht="13.5" thickBot="1" x14ac:dyDescent="0.25">
      <c r="O308" s="109">
        <f t="shared" si="19"/>
        <v>0</v>
      </c>
      <c r="P308" s="109">
        <f t="shared" si="17"/>
        <v>0</v>
      </c>
      <c r="Q308" s="109">
        <f t="shared" si="18"/>
        <v>0</v>
      </c>
      <c r="U308"/>
      <c r="V308"/>
    </row>
    <row r="309" spans="15:22" ht="13.5" thickBot="1" x14ac:dyDescent="0.25">
      <c r="O309" s="109">
        <f t="shared" si="19"/>
        <v>0</v>
      </c>
      <c r="P309" s="109">
        <f t="shared" si="17"/>
        <v>0</v>
      </c>
      <c r="Q309" s="109">
        <f t="shared" si="18"/>
        <v>0</v>
      </c>
      <c r="U309"/>
      <c r="V309"/>
    </row>
    <row r="310" spans="15:22" ht="13.5" thickBot="1" x14ac:dyDescent="0.25">
      <c r="O310" s="109">
        <f t="shared" si="19"/>
        <v>0</v>
      </c>
      <c r="P310" s="109">
        <f t="shared" si="17"/>
        <v>0</v>
      </c>
      <c r="Q310" s="109">
        <f t="shared" si="18"/>
        <v>0</v>
      </c>
      <c r="U310"/>
      <c r="V310"/>
    </row>
    <row r="311" spans="15:22" ht="13.5" thickBot="1" x14ac:dyDescent="0.25">
      <c r="O311" s="109">
        <f t="shared" si="19"/>
        <v>0</v>
      </c>
      <c r="P311" s="109">
        <f t="shared" si="17"/>
        <v>0</v>
      </c>
      <c r="Q311" s="109">
        <f t="shared" si="18"/>
        <v>0</v>
      </c>
      <c r="U311"/>
      <c r="V311"/>
    </row>
    <row r="312" spans="15:22" ht="13.5" thickBot="1" x14ac:dyDescent="0.25">
      <c r="O312" s="109">
        <f t="shared" si="19"/>
        <v>0</v>
      </c>
      <c r="P312" s="109">
        <f t="shared" si="17"/>
        <v>0</v>
      </c>
      <c r="Q312" s="109">
        <f t="shared" si="18"/>
        <v>0</v>
      </c>
      <c r="U312"/>
      <c r="V312"/>
    </row>
    <row r="313" spans="15:22" ht="13.5" thickBot="1" x14ac:dyDescent="0.25">
      <c r="O313" s="109">
        <f t="shared" si="19"/>
        <v>0</v>
      </c>
      <c r="P313" s="109">
        <f t="shared" si="17"/>
        <v>0</v>
      </c>
      <c r="Q313" s="109">
        <f t="shared" si="18"/>
        <v>0</v>
      </c>
      <c r="U313"/>
      <c r="V313"/>
    </row>
    <row r="314" spans="15:22" ht="13.5" thickBot="1" x14ac:dyDescent="0.25">
      <c r="O314" s="109">
        <f t="shared" si="19"/>
        <v>0</v>
      </c>
      <c r="P314" s="109">
        <f t="shared" si="17"/>
        <v>0</v>
      </c>
      <c r="Q314" s="109">
        <f t="shared" si="18"/>
        <v>0</v>
      </c>
      <c r="U314"/>
      <c r="V314"/>
    </row>
    <row r="315" spans="15:22" ht="13.5" thickBot="1" x14ac:dyDescent="0.25">
      <c r="O315" s="109">
        <f t="shared" si="19"/>
        <v>0</v>
      </c>
      <c r="P315" s="109">
        <f t="shared" si="17"/>
        <v>0</v>
      </c>
      <c r="Q315" s="109">
        <f t="shared" si="18"/>
        <v>0</v>
      </c>
      <c r="U315"/>
      <c r="V315"/>
    </row>
    <row r="316" spans="15:22" ht="13.5" thickBot="1" x14ac:dyDescent="0.25">
      <c r="O316" s="109">
        <f t="shared" si="19"/>
        <v>0</v>
      </c>
      <c r="P316" s="109">
        <f t="shared" si="17"/>
        <v>0</v>
      </c>
      <c r="Q316" s="109">
        <f t="shared" si="18"/>
        <v>0</v>
      </c>
      <c r="U316"/>
      <c r="V316"/>
    </row>
    <row r="317" spans="15:22" ht="13.5" thickBot="1" x14ac:dyDescent="0.25">
      <c r="O317" s="109">
        <f t="shared" si="19"/>
        <v>0</v>
      </c>
      <c r="P317" s="109">
        <f t="shared" si="17"/>
        <v>0</v>
      </c>
      <c r="Q317" s="109">
        <f t="shared" si="18"/>
        <v>0</v>
      </c>
      <c r="U317"/>
      <c r="V317"/>
    </row>
    <row r="318" spans="15:22" ht="13.5" thickBot="1" x14ac:dyDescent="0.25">
      <c r="O318" s="109">
        <f t="shared" si="19"/>
        <v>0</v>
      </c>
      <c r="P318" s="109">
        <f t="shared" si="17"/>
        <v>0</v>
      </c>
      <c r="Q318" s="109">
        <f t="shared" si="18"/>
        <v>0</v>
      </c>
      <c r="U318"/>
      <c r="V318"/>
    </row>
    <row r="319" spans="15:22" ht="13.5" thickBot="1" x14ac:dyDescent="0.25">
      <c r="O319" s="109">
        <f t="shared" si="19"/>
        <v>0</v>
      </c>
      <c r="P319" s="109">
        <f t="shared" si="17"/>
        <v>0</v>
      </c>
      <c r="Q319" s="109">
        <f t="shared" si="18"/>
        <v>0</v>
      </c>
      <c r="U319"/>
      <c r="V319"/>
    </row>
    <row r="320" spans="15:22" ht="13.5" thickBot="1" x14ac:dyDescent="0.25">
      <c r="O320" s="109">
        <f t="shared" si="19"/>
        <v>0</v>
      </c>
      <c r="P320" s="109">
        <f t="shared" si="17"/>
        <v>0</v>
      </c>
      <c r="Q320" s="109">
        <f t="shared" si="18"/>
        <v>0</v>
      </c>
      <c r="U320"/>
      <c r="V320"/>
    </row>
    <row r="321" spans="15:22" ht="13.5" thickBot="1" x14ac:dyDescent="0.25">
      <c r="O321" s="109">
        <f t="shared" si="19"/>
        <v>0</v>
      </c>
      <c r="P321" s="109">
        <f t="shared" si="17"/>
        <v>0</v>
      </c>
      <c r="Q321" s="109">
        <f t="shared" si="18"/>
        <v>0</v>
      </c>
      <c r="U321"/>
      <c r="V321"/>
    </row>
    <row r="322" spans="15:22" ht="13.5" thickBot="1" x14ac:dyDescent="0.25">
      <c r="O322" s="109">
        <f t="shared" si="19"/>
        <v>0</v>
      </c>
      <c r="P322" s="109">
        <f t="shared" si="17"/>
        <v>0</v>
      </c>
      <c r="Q322" s="109">
        <f t="shared" si="18"/>
        <v>0</v>
      </c>
      <c r="U322"/>
      <c r="V322"/>
    </row>
    <row r="323" spans="15:22" ht="13.5" thickBot="1" x14ac:dyDescent="0.25">
      <c r="O323" s="109">
        <f t="shared" si="19"/>
        <v>0</v>
      </c>
      <c r="P323" s="109">
        <f t="shared" si="17"/>
        <v>0</v>
      </c>
      <c r="Q323" s="109">
        <f t="shared" si="18"/>
        <v>0</v>
      </c>
      <c r="U323"/>
      <c r="V323"/>
    </row>
    <row r="324" spans="15:22" ht="13.5" thickBot="1" x14ac:dyDescent="0.25">
      <c r="O324" s="109">
        <f t="shared" si="19"/>
        <v>0</v>
      </c>
      <c r="P324" s="109">
        <f t="shared" si="17"/>
        <v>0</v>
      </c>
      <c r="Q324" s="109">
        <f t="shared" si="18"/>
        <v>0</v>
      </c>
      <c r="U324"/>
      <c r="V324"/>
    </row>
    <row r="325" spans="15:22" ht="13.5" thickBot="1" x14ac:dyDescent="0.25">
      <c r="O325" s="109">
        <f t="shared" si="19"/>
        <v>0</v>
      </c>
      <c r="P325" s="109">
        <f t="shared" si="17"/>
        <v>0</v>
      </c>
      <c r="Q325" s="109">
        <f t="shared" si="18"/>
        <v>0</v>
      </c>
      <c r="U325"/>
      <c r="V325"/>
    </row>
    <row r="326" spans="15:22" ht="13.5" thickBot="1" x14ac:dyDescent="0.25">
      <c r="O326" s="109">
        <f t="shared" si="19"/>
        <v>0</v>
      </c>
      <c r="P326" s="109">
        <f t="shared" si="17"/>
        <v>0</v>
      </c>
      <c r="Q326" s="109">
        <f t="shared" si="18"/>
        <v>0</v>
      </c>
      <c r="U326"/>
      <c r="V326"/>
    </row>
    <row r="327" spans="15:22" ht="13.5" thickBot="1" x14ac:dyDescent="0.25">
      <c r="O327" s="109">
        <f t="shared" si="19"/>
        <v>0</v>
      </c>
      <c r="P327" s="109">
        <f t="shared" si="17"/>
        <v>0</v>
      </c>
      <c r="Q327" s="109">
        <f t="shared" si="18"/>
        <v>0</v>
      </c>
      <c r="U327"/>
      <c r="V327"/>
    </row>
    <row r="328" spans="15:22" ht="13.5" thickBot="1" x14ac:dyDescent="0.25">
      <c r="O328" s="109">
        <f t="shared" si="19"/>
        <v>0</v>
      </c>
      <c r="P328" s="109">
        <f t="shared" si="17"/>
        <v>0</v>
      </c>
      <c r="Q328" s="109">
        <f t="shared" si="18"/>
        <v>0</v>
      </c>
      <c r="U328"/>
      <c r="V328"/>
    </row>
    <row r="329" spans="15:22" ht="13.5" thickBot="1" x14ac:dyDescent="0.25">
      <c r="O329" s="109">
        <f t="shared" si="19"/>
        <v>0</v>
      </c>
      <c r="P329" s="109">
        <f t="shared" si="17"/>
        <v>0</v>
      </c>
      <c r="Q329" s="109">
        <f t="shared" si="18"/>
        <v>0</v>
      </c>
      <c r="U329"/>
      <c r="V329"/>
    </row>
    <row r="330" spans="15:22" ht="13.5" thickBot="1" x14ac:dyDescent="0.25">
      <c r="O330" s="109">
        <f t="shared" si="19"/>
        <v>0</v>
      </c>
      <c r="P330" s="109">
        <f t="shared" si="17"/>
        <v>0</v>
      </c>
      <c r="Q330" s="109">
        <f t="shared" si="18"/>
        <v>0</v>
      </c>
      <c r="U330"/>
      <c r="V330"/>
    </row>
    <row r="331" spans="15:22" ht="13.5" thickBot="1" x14ac:dyDescent="0.25">
      <c r="O331" s="109">
        <f t="shared" si="19"/>
        <v>0</v>
      </c>
      <c r="P331" s="109">
        <f t="shared" si="17"/>
        <v>0</v>
      </c>
      <c r="Q331" s="109">
        <f t="shared" si="18"/>
        <v>0</v>
      </c>
      <c r="U331"/>
      <c r="V331"/>
    </row>
    <row r="332" spans="15:22" ht="13.5" thickBot="1" x14ac:dyDescent="0.25">
      <c r="O332" s="109">
        <f t="shared" si="19"/>
        <v>0</v>
      </c>
      <c r="P332" s="109">
        <f t="shared" si="17"/>
        <v>0</v>
      </c>
      <c r="Q332" s="109">
        <f t="shared" si="18"/>
        <v>0</v>
      </c>
      <c r="U332"/>
      <c r="V332"/>
    </row>
    <row r="333" spans="15:22" ht="13.5" thickBot="1" x14ac:dyDescent="0.25">
      <c r="O333" s="109">
        <f t="shared" si="19"/>
        <v>0</v>
      </c>
      <c r="P333" s="109">
        <f t="shared" si="17"/>
        <v>0</v>
      </c>
      <c r="Q333" s="109">
        <f t="shared" si="18"/>
        <v>0</v>
      </c>
      <c r="U333"/>
      <c r="V333"/>
    </row>
    <row r="334" spans="15:22" ht="13.5" thickBot="1" x14ac:dyDescent="0.25">
      <c r="O334" s="109">
        <f t="shared" si="19"/>
        <v>0</v>
      </c>
      <c r="P334" s="109">
        <f t="shared" si="17"/>
        <v>0</v>
      </c>
      <c r="Q334" s="109">
        <f t="shared" si="18"/>
        <v>0</v>
      </c>
      <c r="U334"/>
      <c r="V334"/>
    </row>
    <row r="335" spans="15:22" ht="13.5" thickBot="1" x14ac:dyDescent="0.25">
      <c r="O335" s="109">
        <f t="shared" si="19"/>
        <v>0</v>
      </c>
      <c r="P335" s="109">
        <f t="shared" si="17"/>
        <v>0</v>
      </c>
      <c r="Q335" s="109">
        <f t="shared" si="18"/>
        <v>0</v>
      </c>
      <c r="U335"/>
      <c r="V335"/>
    </row>
    <row r="336" spans="15:22" ht="13.5" thickBot="1" x14ac:dyDescent="0.25">
      <c r="O336" s="109">
        <f t="shared" si="19"/>
        <v>0</v>
      </c>
      <c r="P336" s="109">
        <f t="shared" si="17"/>
        <v>0</v>
      </c>
      <c r="Q336" s="109">
        <f t="shared" si="18"/>
        <v>0</v>
      </c>
      <c r="U336"/>
      <c r="V336"/>
    </row>
    <row r="337" spans="15:22" ht="13.5" thickBot="1" x14ac:dyDescent="0.25">
      <c r="O337" s="109">
        <f t="shared" si="19"/>
        <v>0</v>
      </c>
      <c r="P337" s="109">
        <f t="shared" si="17"/>
        <v>0</v>
      </c>
      <c r="Q337" s="109">
        <f t="shared" si="18"/>
        <v>0</v>
      </c>
      <c r="U337"/>
      <c r="V337"/>
    </row>
    <row r="338" spans="15:22" ht="13.5" thickBot="1" x14ac:dyDescent="0.25">
      <c r="O338" s="109">
        <f t="shared" si="19"/>
        <v>0</v>
      </c>
      <c r="P338" s="109">
        <f t="shared" si="17"/>
        <v>0</v>
      </c>
      <c r="Q338" s="109">
        <f t="shared" si="18"/>
        <v>0</v>
      </c>
      <c r="U338"/>
      <c r="V338"/>
    </row>
    <row r="339" spans="15:22" ht="13.5" thickBot="1" x14ac:dyDescent="0.25">
      <c r="O339" s="109">
        <f t="shared" si="19"/>
        <v>0</v>
      </c>
      <c r="P339" s="109">
        <f t="shared" si="17"/>
        <v>0</v>
      </c>
      <c r="Q339" s="109">
        <f t="shared" si="18"/>
        <v>0</v>
      </c>
      <c r="U339"/>
      <c r="V339"/>
    </row>
    <row r="340" spans="15:22" ht="13.5" thickBot="1" x14ac:dyDescent="0.25">
      <c r="O340" s="109">
        <f t="shared" si="19"/>
        <v>0</v>
      </c>
      <c r="P340" s="109">
        <f t="shared" si="17"/>
        <v>0</v>
      </c>
      <c r="Q340" s="109">
        <f t="shared" si="18"/>
        <v>0</v>
      </c>
      <c r="U340"/>
      <c r="V340"/>
    </row>
    <row r="341" spans="15:22" ht="13.5" thickBot="1" x14ac:dyDescent="0.25">
      <c r="O341" s="109">
        <f t="shared" si="19"/>
        <v>0</v>
      </c>
      <c r="P341" s="109">
        <f t="shared" si="17"/>
        <v>0</v>
      </c>
      <c r="Q341" s="109">
        <f t="shared" si="18"/>
        <v>0</v>
      </c>
      <c r="U341"/>
      <c r="V341"/>
    </row>
    <row r="342" spans="15:22" ht="13.5" thickBot="1" x14ac:dyDescent="0.25">
      <c r="O342" s="109">
        <f t="shared" si="19"/>
        <v>0</v>
      </c>
      <c r="P342" s="109">
        <f t="shared" si="17"/>
        <v>0</v>
      </c>
      <c r="Q342" s="109">
        <f t="shared" si="18"/>
        <v>0</v>
      </c>
      <c r="U342"/>
      <c r="V342"/>
    </row>
    <row r="343" spans="15:22" ht="13.5" thickBot="1" x14ac:dyDescent="0.25">
      <c r="O343" s="109">
        <f t="shared" si="19"/>
        <v>0</v>
      </c>
      <c r="P343" s="109">
        <f t="shared" ref="P343:P406" si="20">M343</f>
        <v>0</v>
      </c>
      <c r="Q343" s="109">
        <f t="shared" ref="Q343:Q406" si="21">N343</f>
        <v>0</v>
      </c>
      <c r="U343"/>
      <c r="V343"/>
    </row>
    <row r="344" spans="15:22" ht="13.5" thickBot="1" x14ac:dyDescent="0.25">
      <c r="O344" s="109">
        <f t="shared" si="19"/>
        <v>0</v>
      </c>
      <c r="P344" s="109">
        <f t="shared" si="20"/>
        <v>0</v>
      </c>
      <c r="Q344" s="109">
        <f t="shared" si="21"/>
        <v>0</v>
      </c>
      <c r="U344"/>
      <c r="V344"/>
    </row>
    <row r="345" spans="15:22" ht="13.5" thickBot="1" x14ac:dyDescent="0.25">
      <c r="O345" s="109">
        <f t="shared" si="19"/>
        <v>0</v>
      </c>
      <c r="P345" s="109">
        <f t="shared" si="20"/>
        <v>0</v>
      </c>
      <c r="Q345" s="109">
        <f t="shared" si="21"/>
        <v>0</v>
      </c>
      <c r="U345"/>
      <c r="V345"/>
    </row>
    <row r="346" spans="15:22" ht="13.5" thickBot="1" x14ac:dyDescent="0.25">
      <c r="O346" s="109">
        <f t="shared" si="19"/>
        <v>0</v>
      </c>
      <c r="P346" s="109">
        <f t="shared" si="20"/>
        <v>0</v>
      </c>
      <c r="Q346" s="109">
        <f t="shared" si="21"/>
        <v>0</v>
      </c>
      <c r="U346"/>
      <c r="V346"/>
    </row>
    <row r="347" spans="15:22" ht="13.5" thickBot="1" x14ac:dyDescent="0.25">
      <c r="O347" s="109">
        <f t="shared" si="19"/>
        <v>0</v>
      </c>
      <c r="P347" s="109">
        <f t="shared" si="20"/>
        <v>0</v>
      </c>
      <c r="Q347" s="109">
        <f t="shared" si="21"/>
        <v>0</v>
      </c>
      <c r="U347"/>
      <c r="V347"/>
    </row>
    <row r="348" spans="15:22" ht="13.5" thickBot="1" x14ac:dyDescent="0.25">
      <c r="O348" s="109">
        <f t="shared" si="19"/>
        <v>0</v>
      </c>
      <c r="P348" s="109">
        <f t="shared" si="20"/>
        <v>0</v>
      </c>
      <c r="Q348" s="109">
        <f t="shared" si="21"/>
        <v>0</v>
      </c>
      <c r="U348"/>
      <c r="V348"/>
    </row>
    <row r="349" spans="15:22" ht="13.5" thickBot="1" x14ac:dyDescent="0.25">
      <c r="O349" s="109">
        <f t="shared" ref="O349:O412" si="22">K349</f>
        <v>0</v>
      </c>
      <c r="P349" s="109">
        <f t="shared" si="20"/>
        <v>0</v>
      </c>
      <c r="Q349" s="109">
        <f t="shared" si="21"/>
        <v>0</v>
      </c>
      <c r="U349"/>
      <c r="V349"/>
    </row>
    <row r="350" spans="15:22" ht="13.5" thickBot="1" x14ac:dyDescent="0.25">
      <c r="O350" s="109">
        <f t="shared" si="22"/>
        <v>0</v>
      </c>
      <c r="P350" s="109">
        <f t="shared" si="20"/>
        <v>0</v>
      </c>
      <c r="Q350" s="109">
        <f t="shared" si="21"/>
        <v>0</v>
      </c>
      <c r="U350"/>
      <c r="V350"/>
    </row>
    <row r="351" spans="15:22" ht="13.5" thickBot="1" x14ac:dyDescent="0.25">
      <c r="O351" s="109">
        <f t="shared" si="22"/>
        <v>0</v>
      </c>
      <c r="P351" s="109">
        <f t="shared" si="20"/>
        <v>0</v>
      </c>
      <c r="Q351" s="109">
        <f t="shared" si="21"/>
        <v>0</v>
      </c>
      <c r="U351"/>
      <c r="V351"/>
    </row>
    <row r="352" spans="15:22" ht="13.5" thickBot="1" x14ac:dyDescent="0.25">
      <c r="O352" s="109">
        <f t="shared" si="22"/>
        <v>0</v>
      </c>
      <c r="P352" s="109">
        <f t="shared" si="20"/>
        <v>0</v>
      </c>
      <c r="Q352" s="109">
        <f t="shared" si="21"/>
        <v>0</v>
      </c>
      <c r="U352"/>
      <c r="V352"/>
    </row>
    <row r="353" spans="15:22" ht="13.5" thickBot="1" x14ac:dyDescent="0.25">
      <c r="O353" s="109">
        <f t="shared" si="22"/>
        <v>0</v>
      </c>
      <c r="P353" s="109">
        <f t="shared" si="20"/>
        <v>0</v>
      </c>
      <c r="Q353" s="109">
        <f t="shared" si="21"/>
        <v>0</v>
      </c>
      <c r="U353"/>
      <c r="V353"/>
    </row>
    <row r="354" spans="15:22" ht="13.5" thickBot="1" x14ac:dyDescent="0.25">
      <c r="O354" s="109">
        <f t="shared" si="22"/>
        <v>0</v>
      </c>
      <c r="P354" s="109">
        <f t="shared" si="20"/>
        <v>0</v>
      </c>
      <c r="Q354" s="109">
        <f t="shared" si="21"/>
        <v>0</v>
      </c>
      <c r="U354"/>
      <c r="V354"/>
    </row>
    <row r="355" spans="15:22" ht="13.5" thickBot="1" x14ac:dyDescent="0.25">
      <c r="O355" s="109">
        <f t="shared" si="22"/>
        <v>0</v>
      </c>
      <c r="P355" s="109">
        <f t="shared" si="20"/>
        <v>0</v>
      </c>
      <c r="Q355" s="109">
        <f t="shared" si="21"/>
        <v>0</v>
      </c>
      <c r="U355"/>
      <c r="V355"/>
    </row>
    <row r="356" spans="15:22" ht="13.5" thickBot="1" x14ac:dyDescent="0.25">
      <c r="O356" s="109">
        <f t="shared" si="22"/>
        <v>0</v>
      </c>
      <c r="P356" s="109">
        <f t="shared" si="20"/>
        <v>0</v>
      </c>
      <c r="Q356" s="109">
        <f t="shared" si="21"/>
        <v>0</v>
      </c>
      <c r="U356"/>
      <c r="V356"/>
    </row>
    <row r="357" spans="15:22" ht="13.5" thickBot="1" x14ac:dyDescent="0.25">
      <c r="O357" s="109">
        <f t="shared" si="22"/>
        <v>0</v>
      </c>
      <c r="P357" s="109">
        <f t="shared" si="20"/>
        <v>0</v>
      </c>
      <c r="Q357" s="109">
        <f t="shared" si="21"/>
        <v>0</v>
      </c>
      <c r="U357"/>
      <c r="V357"/>
    </row>
    <row r="358" spans="15:22" ht="13.5" thickBot="1" x14ac:dyDescent="0.25">
      <c r="O358" s="109">
        <f t="shared" si="22"/>
        <v>0</v>
      </c>
      <c r="P358" s="109">
        <f t="shared" si="20"/>
        <v>0</v>
      </c>
      <c r="Q358" s="109">
        <f t="shared" si="21"/>
        <v>0</v>
      </c>
      <c r="U358"/>
      <c r="V358"/>
    </row>
    <row r="359" spans="15:22" ht="13.5" thickBot="1" x14ac:dyDescent="0.25">
      <c r="O359" s="109">
        <f t="shared" si="22"/>
        <v>0</v>
      </c>
      <c r="P359" s="109">
        <f t="shared" si="20"/>
        <v>0</v>
      </c>
      <c r="Q359" s="109">
        <f t="shared" si="21"/>
        <v>0</v>
      </c>
      <c r="U359"/>
      <c r="V359"/>
    </row>
    <row r="360" spans="15:22" ht="13.5" thickBot="1" x14ac:dyDescent="0.25">
      <c r="O360" s="109">
        <f t="shared" si="22"/>
        <v>0</v>
      </c>
      <c r="P360" s="109">
        <f t="shared" si="20"/>
        <v>0</v>
      </c>
      <c r="Q360" s="109">
        <f t="shared" si="21"/>
        <v>0</v>
      </c>
      <c r="U360"/>
      <c r="V360"/>
    </row>
    <row r="361" spans="15:22" ht="13.5" thickBot="1" x14ac:dyDescent="0.25">
      <c r="O361" s="109">
        <f t="shared" si="22"/>
        <v>0</v>
      </c>
      <c r="P361" s="109">
        <f t="shared" si="20"/>
        <v>0</v>
      </c>
      <c r="Q361" s="109">
        <f t="shared" si="21"/>
        <v>0</v>
      </c>
      <c r="U361"/>
      <c r="V361"/>
    </row>
    <row r="362" spans="15:22" ht="13.5" thickBot="1" x14ac:dyDescent="0.25">
      <c r="O362" s="109">
        <f t="shared" si="22"/>
        <v>0</v>
      </c>
      <c r="P362" s="109">
        <f t="shared" si="20"/>
        <v>0</v>
      </c>
      <c r="Q362" s="109">
        <f t="shared" si="21"/>
        <v>0</v>
      </c>
      <c r="U362"/>
      <c r="V362"/>
    </row>
    <row r="363" spans="15:22" ht="13.5" thickBot="1" x14ac:dyDescent="0.25">
      <c r="O363" s="109">
        <f t="shared" si="22"/>
        <v>0</v>
      </c>
      <c r="P363" s="109">
        <f t="shared" si="20"/>
        <v>0</v>
      </c>
      <c r="Q363" s="109">
        <f t="shared" si="21"/>
        <v>0</v>
      </c>
      <c r="U363"/>
      <c r="V363"/>
    </row>
    <row r="364" spans="15:22" ht="13.5" thickBot="1" x14ac:dyDescent="0.25">
      <c r="O364" s="109">
        <f t="shared" si="22"/>
        <v>0</v>
      </c>
      <c r="P364" s="109">
        <f t="shared" si="20"/>
        <v>0</v>
      </c>
      <c r="Q364" s="109">
        <f t="shared" si="21"/>
        <v>0</v>
      </c>
      <c r="U364"/>
      <c r="V364"/>
    </row>
    <row r="365" spans="15:22" ht="13.5" thickBot="1" x14ac:dyDescent="0.25">
      <c r="O365" s="109">
        <f t="shared" si="22"/>
        <v>0</v>
      </c>
      <c r="P365" s="109">
        <f t="shared" si="20"/>
        <v>0</v>
      </c>
      <c r="Q365" s="109">
        <f t="shared" si="21"/>
        <v>0</v>
      </c>
      <c r="U365"/>
      <c r="V365"/>
    </row>
    <row r="366" spans="15:22" ht="13.5" thickBot="1" x14ac:dyDescent="0.25">
      <c r="O366" s="109">
        <f t="shared" si="22"/>
        <v>0</v>
      </c>
      <c r="P366" s="109">
        <f t="shared" si="20"/>
        <v>0</v>
      </c>
      <c r="Q366" s="109">
        <f t="shared" si="21"/>
        <v>0</v>
      </c>
      <c r="U366"/>
      <c r="V366"/>
    </row>
    <row r="367" spans="15:22" ht="13.5" thickBot="1" x14ac:dyDescent="0.25">
      <c r="O367" s="109">
        <f t="shared" si="22"/>
        <v>0</v>
      </c>
      <c r="P367" s="109">
        <f t="shared" si="20"/>
        <v>0</v>
      </c>
      <c r="Q367" s="109">
        <f t="shared" si="21"/>
        <v>0</v>
      </c>
      <c r="U367"/>
      <c r="V367"/>
    </row>
    <row r="368" spans="15:22" ht="13.5" thickBot="1" x14ac:dyDescent="0.25">
      <c r="O368" s="109">
        <f t="shared" si="22"/>
        <v>0</v>
      </c>
      <c r="P368" s="109">
        <f t="shared" si="20"/>
        <v>0</v>
      </c>
      <c r="Q368" s="109">
        <f t="shared" si="21"/>
        <v>0</v>
      </c>
      <c r="U368"/>
      <c r="V368"/>
    </row>
    <row r="369" spans="15:22" ht="13.5" thickBot="1" x14ac:dyDescent="0.25">
      <c r="O369" s="109">
        <f t="shared" si="22"/>
        <v>0</v>
      </c>
      <c r="P369" s="109">
        <f t="shared" si="20"/>
        <v>0</v>
      </c>
      <c r="Q369" s="109">
        <f t="shared" si="21"/>
        <v>0</v>
      </c>
      <c r="U369"/>
      <c r="V369"/>
    </row>
    <row r="370" spans="15:22" ht="13.5" thickBot="1" x14ac:dyDescent="0.25">
      <c r="O370" s="109">
        <f t="shared" si="22"/>
        <v>0</v>
      </c>
      <c r="P370" s="109">
        <f t="shared" si="20"/>
        <v>0</v>
      </c>
      <c r="Q370" s="109">
        <f t="shared" si="21"/>
        <v>0</v>
      </c>
      <c r="U370"/>
      <c r="V370"/>
    </row>
    <row r="371" spans="15:22" ht="13.5" thickBot="1" x14ac:dyDescent="0.25">
      <c r="O371" s="109">
        <f t="shared" si="22"/>
        <v>0</v>
      </c>
      <c r="P371" s="109">
        <f t="shared" si="20"/>
        <v>0</v>
      </c>
      <c r="Q371" s="109">
        <f t="shared" si="21"/>
        <v>0</v>
      </c>
      <c r="U371"/>
      <c r="V371"/>
    </row>
    <row r="372" spans="15:22" ht="13.5" thickBot="1" x14ac:dyDescent="0.25">
      <c r="O372" s="109">
        <f t="shared" si="22"/>
        <v>0</v>
      </c>
      <c r="P372" s="109">
        <f t="shared" si="20"/>
        <v>0</v>
      </c>
      <c r="Q372" s="109">
        <f t="shared" si="21"/>
        <v>0</v>
      </c>
      <c r="U372"/>
      <c r="V372"/>
    </row>
    <row r="373" spans="15:22" ht="13.5" thickBot="1" x14ac:dyDescent="0.25">
      <c r="O373" s="109">
        <f t="shared" si="22"/>
        <v>0</v>
      </c>
      <c r="P373" s="109">
        <f t="shared" si="20"/>
        <v>0</v>
      </c>
      <c r="Q373" s="109">
        <f t="shared" si="21"/>
        <v>0</v>
      </c>
      <c r="U373"/>
      <c r="V373"/>
    </row>
    <row r="374" spans="15:22" ht="13.5" thickBot="1" x14ac:dyDescent="0.25">
      <c r="O374" s="109">
        <f t="shared" si="22"/>
        <v>0</v>
      </c>
      <c r="P374" s="109">
        <f t="shared" si="20"/>
        <v>0</v>
      </c>
      <c r="Q374" s="109">
        <f t="shared" si="21"/>
        <v>0</v>
      </c>
      <c r="U374"/>
      <c r="V374"/>
    </row>
    <row r="375" spans="15:22" ht="13.5" thickBot="1" x14ac:dyDescent="0.25">
      <c r="O375" s="109">
        <f t="shared" si="22"/>
        <v>0</v>
      </c>
      <c r="P375" s="109">
        <f t="shared" si="20"/>
        <v>0</v>
      </c>
      <c r="Q375" s="109">
        <f t="shared" si="21"/>
        <v>0</v>
      </c>
      <c r="U375"/>
      <c r="V375"/>
    </row>
    <row r="376" spans="15:22" ht="13.5" thickBot="1" x14ac:dyDescent="0.25">
      <c r="O376" s="109">
        <f t="shared" si="22"/>
        <v>0</v>
      </c>
      <c r="P376" s="109">
        <f t="shared" si="20"/>
        <v>0</v>
      </c>
      <c r="Q376" s="109">
        <f t="shared" si="21"/>
        <v>0</v>
      </c>
      <c r="U376"/>
      <c r="V376"/>
    </row>
    <row r="377" spans="15:22" ht="13.5" thickBot="1" x14ac:dyDescent="0.25">
      <c r="O377" s="109">
        <f t="shared" si="22"/>
        <v>0</v>
      </c>
      <c r="P377" s="109">
        <f t="shared" si="20"/>
        <v>0</v>
      </c>
      <c r="Q377" s="109">
        <f t="shared" si="21"/>
        <v>0</v>
      </c>
      <c r="U377"/>
      <c r="V377"/>
    </row>
    <row r="378" spans="15:22" ht="13.5" thickBot="1" x14ac:dyDescent="0.25">
      <c r="O378" s="109">
        <f t="shared" si="22"/>
        <v>0</v>
      </c>
      <c r="P378" s="109">
        <f t="shared" si="20"/>
        <v>0</v>
      </c>
      <c r="Q378" s="109">
        <f t="shared" si="21"/>
        <v>0</v>
      </c>
      <c r="U378"/>
      <c r="V378"/>
    </row>
    <row r="379" spans="15:22" ht="13.5" thickBot="1" x14ac:dyDescent="0.25">
      <c r="O379" s="109">
        <f t="shared" si="22"/>
        <v>0</v>
      </c>
      <c r="P379" s="109">
        <f t="shared" si="20"/>
        <v>0</v>
      </c>
      <c r="Q379" s="109">
        <f t="shared" si="21"/>
        <v>0</v>
      </c>
      <c r="U379"/>
      <c r="V379"/>
    </row>
    <row r="380" spans="15:22" ht="13.5" thickBot="1" x14ac:dyDescent="0.25">
      <c r="O380" s="109">
        <f t="shared" si="22"/>
        <v>0</v>
      </c>
      <c r="P380" s="109">
        <f t="shared" si="20"/>
        <v>0</v>
      </c>
      <c r="Q380" s="109">
        <f t="shared" si="21"/>
        <v>0</v>
      </c>
      <c r="U380"/>
      <c r="V380"/>
    </row>
    <row r="381" spans="15:22" ht="13.5" thickBot="1" x14ac:dyDescent="0.25">
      <c r="O381" s="109">
        <f t="shared" si="22"/>
        <v>0</v>
      </c>
      <c r="P381" s="109">
        <f t="shared" si="20"/>
        <v>0</v>
      </c>
      <c r="Q381" s="109">
        <f t="shared" si="21"/>
        <v>0</v>
      </c>
      <c r="U381"/>
      <c r="V381"/>
    </row>
    <row r="382" spans="15:22" ht="13.5" thickBot="1" x14ac:dyDescent="0.25">
      <c r="O382" s="109">
        <f t="shared" si="22"/>
        <v>0</v>
      </c>
      <c r="P382" s="109">
        <f t="shared" si="20"/>
        <v>0</v>
      </c>
      <c r="Q382" s="109">
        <f t="shared" si="21"/>
        <v>0</v>
      </c>
      <c r="U382"/>
      <c r="V382"/>
    </row>
    <row r="383" spans="15:22" ht="13.5" thickBot="1" x14ac:dyDescent="0.25">
      <c r="O383" s="109">
        <f t="shared" si="22"/>
        <v>0</v>
      </c>
      <c r="P383" s="109">
        <f t="shared" si="20"/>
        <v>0</v>
      </c>
      <c r="Q383" s="109">
        <f t="shared" si="21"/>
        <v>0</v>
      </c>
      <c r="U383"/>
      <c r="V383"/>
    </row>
    <row r="384" spans="15:22" ht="13.5" thickBot="1" x14ac:dyDescent="0.25">
      <c r="O384" s="109">
        <f t="shared" si="22"/>
        <v>0</v>
      </c>
      <c r="P384" s="109">
        <f t="shared" si="20"/>
        <v>0</v>
      </c>
      <c r="Q384" s="109">
        <f t="shared" si="21"/>
        <v>0</v>
      </c>
      <c r="U384"/>
      <c r="V384"/>
    </row>
    <row r="385" spans="15:22" ht="13.5" thickBot="1" x14ac:dyDescent="0.25">
      <c r="O385" s="109">
        <f t="shared" si="22"/>
        <v>0</v>
      </c>
      <c r="P385" s="109">
        <f t="shared" si="20"/>
        <v>0</v>
      </c>
      <c r="Q385" s="109">
        <f t="shared" si="21"/>
        <v>0</v>
      </c>
      <c r="U385"/>
      <c r="V385"/>
    </row>
    <row r="386" spans="15:22" ht="13.5" thickBot="1" x14ac:dyDescent="0.25">
      <c r="O386" s="109">
        <f t="shared" si="22"/>
        <v>0</v>
      </c>
      <c r="P386" s="109">
        <f t="shared" si="20"/>
        <v>0</v>
      </c>
      <c r="Q386" s="109">
        <f t="shared" si="21"/>
        <v>0</v>
      </c>
      <c r="U386"/>
      <c r="V386"/>
    </row>
    <row r="387" spans="15:22" ht="13.5" thickBot="1" x14ac:dyDescent="0.25">
      <c r="O387" s="109">
        <f t="shared" si="22"/>
        <v>0</v>
      </c>
      <c r="P387" s="109">
        <f t="shared" si="20"/>
        <v>0</v>
      </c>
      <c r="Q387" s="109">
        <f t="shared" si="21"/>
        <v>0</v>
      </c>
      <c r="U387"/>
      <c r="V387"/>
    </row>
    <row r="388" spans="15:22" ht="13.5" thickBot="1" x14ac:dyDescent="0.25">
      <c r="O388" s="109">
        <f t="shared" si="22"/>
        <v>0</v>
      </c>
      <c r="P388" s="109">
        <f t="shared" si="20"/>
        <v>0</v>
      </c>
      <c r="Q388" s="109">
        <f t="shared" si="21"/>
        <v>0</v>
      </c>
      <c r="U388"/>
      <c r="V388"/>
    </row>
    <row r="389" spans="15:22" ht="13.5" thickBot="1" x14ac:dyDescent="0.25">
      <c r="O389" s="109">
        <f t="shared" si="22"/>
        <v>0</v>
      </c>
      <c r="P389" s="109">
        <f t="shared" si="20"/>
        <v>0</v>
      </c>
      <c r="Q389" s="109">
        <f t="shared" si="21"/>
        <v>0</v>
      </c>
      <c r="U389"/>
      <c r="V389"/>
    </row>
    <row r="390" spans="15:22" ht="13.5" thickBot="1" x14ac:dyDescent="0.25">
      <c r="O390" s="109">
        <f t="shared" si="22"/>
        <v>0</v>
      </c>
      <c r="P390" s="109">
        <f t="shared" si="20"/>
        <v>0</v>
      </c>
      <c r="Q390" s="109">
        <f t="shared" si="21"/>
        <v>0</v>
      </c>
      <c r="U390"/>
      <c r="V390"/>
    </row>
    <row r="391" spans="15:22" ht="13.5" thickBot="1" x14ac:dyDescent="0.25">
      <c r="O391" s="109">
        <f t="shared" si="22"/>
        <v>0</v>
      </c>
      <c r="P391" s="109">
        <f t="shared" si="20"/>
        <v>0</v>
      </c>
      <c r="Q391" s="109">
        <f t="shared" si="21"/>
        <v>0</v>
      </c>
      <c r="U391"/>
      <c r="V391"/>
    </row>
    <row r="392" spans="15:22" ht="13.5" thickBot="1" x14ac:dyDescent="0.25">
      <c r="O392" s="109">
        <f t="shared" si="22"/>
        <v>0</v>
      </c>
      <c r="P392" s="109">
        <f t="shared" si="20"/>
        <v>0</v>
      </c>
      <c r="Q392" s="109">
        <f t="shared" si="21"/>
        <v>0</v>
      </c>
      <c r="U392"/>
      <c r="V392"/>
    </row>
    <row r="393" spans="15:22" ht="13.5" thickBot="1" x14ac:dyDescent="0.25">
      <c r="O393" s="109">
        <f t="shared" si="22"/>
        <v>0</v>
      </c>
      <c r="P393" s="109">
        <f t="shared" si="20"/>
        <v>0</v>
      </c>
      <c r="Q393" s="109">
        <f t="shared" si="21"/>
        <v>0</v>
      </c>
      <c r="U393"/>
      <c r="V393"/>
    </row>
    <row r="394" spans="15:22" ht="13.5" thickBot="1" x14ac:dyDescent="0.25">
      <c r="O394" s="109">
        <f t="shared" si="22"/>
        <v>0</v>
      </c>
      <c r="P394" s="109">
        <f t="shared" si="20"/>
        <v>0</v>
      </c>
      <c r="Q394" s="109">
        <f t="shared" si="21"/>
        <v>0</v>
      </c>
      <c r="U394"/>
      <c r="V394"/>
    </row>
    <row r="395" spans="15:22" ht="13.5" thickBot="1" x14ac:dyDescent="0.25">
      <c r="O395" s="109">
        <f t="shared" si="22"/>
        <v>0</v>
      </c>
      <c r="P395" s="109">
        <f t="shared" si="20"/>
        <v>0</v>
      </c>
      <c r="Q395" s="109">
        <f t="shared" si="21"/>
        <v>0</v>
      </c>
      <c r="U395"/>
      <c r="V395"/>
    </row>
    <row r="396" spans="15:22" ht="13.5" thickBot="1" x14ac:dyDescent="0.25">
      <c r="O396" s="109">
        <f t="shared" si="22"/>
        <v>0</v>
      </c>
      <c r="P396" s="109">
        <f t="shared" si="20"/>
        <v>0</v>
      </c>
      <c r="Q396" s="109">
        <f t="shared" si="21"/>
        <v>0</v>
      </c>
      <c r="U396"/>
      <c r="V396"/>
    </row>
    <row r="397" spans="15:22" ht="13.5" thickBot="1" x14ac:dyDescent="0.25">
      <c r="O397" s="109">
        <f t="shared" si="22"/>
        <v>0</v>
      </c>
      <c r="P397" s="109">
        <f t="shared" si="20"/>
        <v>0</v>
      </c>
      <c r="Q397" s="109">
        <f t="shared" si="21"/>
        <v>0</v>
      </c>
      <c r="U397"/>
      <c r="V397"/>
    </row>
    <row r="398" spans="15:22" ht="13.5" thickBot="1" x14ac:dyDescent="0.25">
      <c r="O398" s="109">
        <f t="shared" si="22"/>
        <v>0</v>
      </c>
      <c r="P398" s="109">
        <f t="shared" si="20"/>
        <v>0</v>
      </c>
      <c r="Q398" s="109">
        <f t="shared" si="21"/>
        <v>0</v>
      </c>
      <c r="U398"/>
      <c r="V398"/>
    </row>
    <row r="399" spans="15:22" ht="13.5" thickBot="1" x14ac:dyDescent="0.25">
      <c r="O399" s="109">
        <f t="shared" si="22"/>
        <v>0</v>
      </c>
      <c r="P399" s="109">
        <f t="shared" si="20"/>
        <v>0</v>
      </c>
      <c r="Q399" s="109">
        <f t="shared" si="21"/>
        <v>0</v>
      </c>
      <c r="U399"/>
      <c r="V399"/>
    </row>
    <row r="400" spans="15:22" ht="13.5" thickBot="1" x14ac:dyDescent="0.25">
      <c r="O400" s="109">
        <f t="shared" si="22"/>
        <v>0</v>
      </c>
      <c r="P400" s="109">
        <f t="shared" si="20"/>
        <v>0</v>
      </c>
      <c r="Q400" s="109">
        <f t="shared" si="21"/>
        <v>0</v>
      </c>
      <c r="U400"/>
      <c r="V400"/>
    </row>
    <row r="401" spans="15:22" ht="13.5" thickBot="1" x14ac:dyDescent="0.25">
      <c r="O401" s="109">
        <f t="shared" si="22"/>
        <v>0</v>
      </c>
      <c r="P401" s="109">
        <f t="shared" si="20"/>
        <v>0</v>
      </c>
      <c r="Q401" s="109">
        <f t="shared" si="21"/>
        <v>0</v>
      </c>
      <c r="U401"/>
      <c r="V401"/>
    </row>
    <row r="402" spans="15:22" ht="13.5" thickBot="1" x14ac:dyDescent="0.25">
      <c r="O402" s="109">
        <f t="shared" si="22"/>
        <v>0</v>
      </c>
      <c r="P402" s="109">
        <f t="shared" si="20"/>
        <v>0</v>
      </c>
      <c r="Q402" s="109">
        <f t="shared" si="21"/>
        <v>0</v>
      </c>
      <c r="U402"/>
      <c r="V402"/>
    </row>
    <row r="403" spans="15:22" ht="13.5" thickBot="1" x14ac:dyDescent="0.25">
      <c r="O403" s="109">
        <f t="shared" si="22"/>
        <v>0</v>
      </c>
      <c r="P403" s="109">
        <f t="shared" si="20"/>
        <v>0</v>
      </c>
      <c r="Q403" s="109">
        <f t="shared" si="21"/>
        <v>0</v>
      </c>
      <c r="U403"/>
      <c r="V403"/>
    </row>
    <row r="404" spans="15:22" ht="13.5" thickBot="1" x14ac:dyDescent="0.25">
      <c r="O404" s="109">
        <f t="shared" si="22"/>
        <v>0</v>
      </c>
      <c r="P404" s="109">
        <f t="shared" si="20"/>
        <v>0</v>
      </c>
      <c r="Q404" s="109">
        <f t="shared" si="21"/>
        <v>0</v>
      </c>
      <c r="U404"/>
      <c r="V404"/>
    </row>
    <row r="405" spans="15:22" ht="13.5" thickBot="1" x14ac:dyDescent="0.25">
      <c r="O405" s="109">
        <f t="shared" si="22"/>
        <v>0</v>
      </c>
      <c r="P405" s="109">
        <f t="shared" si="20"/>
        <v>0</v>
      </c>
      <c r="Q405" s="109">
        <f t="shared" si="21"/>
        <v>0</v>
      </c>
      <c r="U405"/>
      <c r="V405"/>
    </row>
    <row r="406" spans="15:22" ht="13.5" thickBot="1" x14ac:dyDescent="0.25">
      <c r="O406" s="109">
        <f t="shared" si="22"/>
        <v>0</v>
      </c>
      <c r="P406" s="109">
        <f t="shared" si="20"/>
        <v>0</v>
      </c>
      <c r="Q406" s="109">
        <f t="shared" si="21"/>
        <v>0</v>
      </c>
      <c r="U406"/>
      <c r="V406"/>
    </row>
    <row r="407" spans="15:22" ht="13.5" thickBot="1" x14ac:dyDescent="0.25">
      <c r="O407" s="109">
        <f t="shared" si="22"/>
        <v>0</v>
      </c>
      <c r="P407" s="109">
        <f t="shared" ref="P407:P470" si="23">M407</f>
        <v>0</v>
      </c>
      <c r="Q407" s="109">
        <f t="shared" ref="Q407:Q470" si="24">N407</f>
        <v>0</v>
      </c>
      <c r="U407"/>
      <c r="V407"/>
    </row>
    <row r="408" spans="15:22" ht="13.5" thickBot="1" x14ac:dyDescent="0.25">
      <c r="O408" s="109">
        <f t="shared" si="22"/>
        <v>0</v>
      </c>
      <c r="P408" s="109">
        <f t="shared" si="23"/>
        <v>0</v>
      </c>
      <c r="Q408" s="109">
        <f t="shared" si="24"/>
        <v>0</v>
      </c>
      <c r="U408"/>
      <c r="V408"/>
    </row>
    <row r="409" spans="15:22" ht="13.5" thickBot="1" x14ac:dyDescent="0.25">
      <c r="O409" s="109">
        <f t="shared" si="22"/>
        <v>0</v>
      </c>
      <c r="P409" s="109">
        <f t="shared" si="23"/>
        <v>0</v>
      </c>
      <c r="Q409" s="109">
        <f t="shared" si="24"/>
        <v>0</v>
      </c>
      <c r="U409"/>
      <c r="V409"/>
    </row>
    <row r="410" spans="15:22" ht="13.5" thickBot="1" x14ac:dyDescent="0.25">
      <c r="O410" s="109">
        <f t="shared" si="22"/>
        <v>0</v>
      </c>
      <c r="P410" s="109">
        <f t="shared" si="23"/>
        <v>0</v>
      </c>
      <c r="Q410" s="109">
        <f t="shared" si="24"/>
        <v>0</v>
      </c>
      <c r="U410"/>
      <c r="V410"/>
    </row>
    <row r="411" spans="15:22" ht="13.5" thickBot="1" x14ac:dyDescent="0.25">
      <c r="O411" s="109">
        <f t="shared" si="22"/>
        <v>0</v>
      </c>
      <c r="P411" s="109">
        <f t="shared" si="23"/>
        <v>0</v>
      </c>
      <c r="Q411" s="109">
        <f t="shared" si="24"/>
        <v>0</v>
      </c>
      <c r="U411"/>
      <c r="V411"/>
    </row>
    <row r="412" spans="15:22" ht="13.5" thickBot="1" x14ac:dyDescent="0.25">
      <c r="O412" s="109">
        <f t="shared" si="22"/>
        <v>0</v>
      </c>
      <c r="P412" s="109">
        <f t="shared" si="23"/>
        <v>0</v>
      </c>
      <c r="Q412" s="109">
        <f t="shared" si="24"/>
        <v>0</v>
      </c>
      <c r="U412"/>
      <c r="V412"/>
    </row>
    <row r="413" spans="15:22" ht="13.5" thickBot="1" x14ac:dyDescent="0.25">
      <c r="O413" s="109">
        <f t="shared" ref="O413:O476" si="25">K413</f>
        <v>0</v>
      </c>
      <c r="P413" s="109">
        <f t="shared" si="23"/>
        <v>0</v>
      </c>
      <c r="Q413" s="109">
        <f t="shared" si="24"/>
        <v>0</v>
      </c>
      <c r="U413"/>
      <c r="V413"/>
    </row>
    <row r="414" spans="15:22" ht="13.5" thickBot="1" x14ac:dyDescent="0.25">
      <c r="O414" s="109">
        <f t="shared" si="25"/>
        <v>0</v>
      </c>
      <c r="P414" s="109">
        <f t="shared" si="23"/>
        <v>0</v>
      </c>
      <c r="Q414" s="109">
        <f t="shared" si="24"/>
        <v>0</v>
      </c>
      <c r="U414"/>
      <c r="V414"/>
    </row>
    <row r="415" spans="15:22" ht="13.5" thickBot="1" x14ac:dyDescent="0.25">
      <c r="O415" s="109">
        <f t="shared" si="25"/>
        <v>0</v>
      </c>
      <c r="P415" s="109">
        <f t="shared" si="23"/>
        <v>0</v>
      </c>
      <c r="Q415" s="109">
        <f t="shared" si="24"/>
        <v>0</v>
      </c>
      <c r="U415"/>
      <c r="V415"/>
    </row>
    <row r="416" spans="15:22" ht="13.5" thickBot="1" x14ac:dyDescent="0.25">
      <c r="O416" s="109">
        <f t="shared" si="25"/>
        <v>0</v>
      </c>
      <c r="P416" s="109">
        <f t="shared" si="23"/>
        <v>0</v>
      </c>
      <c r="Q416" s="109">
        <f t="shared" si="24"/>
        <v>0</v>
      </c>
      <c r="U416"/>
      <c r="V416"/>
    </row>
    <row r="417" spans="15:22" ht="13.5" thickBot="1" x14ac:dyDescent="0.25">
      <c r="O417" s="109">
        <f t="shared" si="25"/>
        <v>0</v>
      </c>
      <c r="P417" s="109">
        <f t="shared" si="23"/>
        <v>0</v>
      </c>
      <c r="Q417" s="109">
        <f t="shared" si="24"/>
        <v>0</v>
      </c>
      <c r="U417"/>
      <c r="V417"/>
    </row>
    <row r="418" spans="15:22" ht="13.5" thickBot="1" x14ac:dyDescent="0.25">
      <c r="O418" s="109">
        <f t="shared" si="25"/>
        <v>0</v>
      </c>
      <c r="P418" s="109">
        <f t="shared" si="23"/>
        <v>0</v>
      </c>
      <c r="Q418" s="109">
        <f t="shared" si="24"/>
        <v>0</v>
      </c>
      <c r="U418"/>
      <c r="V418"/>
    </row>
    <row r="419" spans="15:22" ht="13.5" thickBot="1" x14ac:dyDescent="0.25">
      <c r="O419" s="109">
        <f t="shared" si="25"/>
        <v>0</v>
      </c>
      <c r="P419" s="109">
        <f t="shared" si="23"/>
        <v>0</v>
      </c>
      <c r="Q419" s="109">
        <f t="shared" si="24"/>
        <v>0</v>
      </c>
      <c r="U419"/>
      <c r="V419"/>
    </row>
    <row r="420" spans="15:22" ht="13.5" thickBot="1" x14ac:dyDescent="0.25">
      <c r="O420" s="109">
        <f t="shared" si="25"/>
        <v>0</v>
      </c>
      <c r="P420" s="109">
        <f t="shared" si="23"/>
        <v>0</v>
      </c>
      <c r="Q420" s="109">
        <f t="shared" si="24"/>
        <v>0</v>
      </c>
      <c r="U420"/>
      <c r="V420"/>
    </row>
    <row r="421" spans="15:22" ht="13.5" thickBot="1" x14ac:dyDescent="0.25">
      <c r="O421" s="109">
        <f t="shared" si="25"/>
        <v>0</v>
      </c>
      <c r="P421" s="109">
        <f t="shared" si="23"/>
        <v>0</v>
      </c>
      <c r="Q421" s="109">
        <f t="shared" si="24"/>
        <v>0</v>
      </c>
      <c r="U421"/>
      <c r="V421"/>
    </row>
    <row r="422" spans="15:22" ht="13.5" thickBot="1" x14ac:dyDescent="0.25">
      <c r="O422" s="109">
        <f t="shared" si="25"/>
        <v>0</v>
      </c>
      <c r="P422" s="109">
        <f t="shared" si="23"/>
        <v>0</v>
      </c>
      <c r="Q422" s="109">
        <f t="shared" si="24"/>
        <v>0</v>
      </c>
      <c r="U422"/>
      <c r="V422"/>
    </row>
    <row r="423" spans="15:22" ht="13.5" thickBot="1" x14ac:dyDescent="0.25">
      <c r="O423" s="109">
        <f t="shared" si="25"/>
        <v>0</v>
      </c>
      <c r="P423" s="109">
        <f t="shared" si="23"/>
        <v>0</v>
      </c>
      <c r="Q423" s="109">
        <f t="shared" si="24"/>
        <v>0</v>
      </c>
      <c r="U423"/>
      <c r="V423"/>
    </row>
    <row r="424" spans="15:22" ht="13.5" thickBot="1" x14ac:dyDescent="0.25">
      <c r="O424" s="109">
        <f t="shared" si="25"/>
        <v>0</v>
      </c>
      <c r="P424" s="109">
        <f t="shared" si="23"/>
        <v>0</v>
      </c>
      <c r="Q424" s="109">
        <f t="shared" si="24"/>
        <v>0</v>
      </c>
      <c r="U424"/>
      <c r="V424"/>
    </row>
    <row r="425" spans="15:22" ht="13.5" thickBot="1" x14ac:dyDescent="0.25">
      <c r="O425" s="109">
        <f t="shared" si="25"/>
        <v>0</v>
      </c>
      <c r="P425" s="109">
        <f t="shared" si="23"/>
        <v>0</v>
      </c>
      <c r="Q425" s="109">
        <f t="shared" si="24"/>
        <v>0</v>
      </c>
      <c r="U425"/>
      <c r="V425"/>
    </row>
    <row r="426" spans="15:22" ht="13.5" thickBot="1" x14ac:dyDescent="0.25">
      <c r="O426" s="109">
        <f t="shared" si="25"/>
        <v>0</v>
      </c>
      <c r="P426" s="109">
        <f t="shared" si="23"/>
        <v>0</v>
      </c>
      <c r="Q426" s="109">
        <f t="shared" si="24"/>
        <v>0</v>
      </c>
      <c r="U426"/>
      <c r="V426"/>
    </row>
    <row r="427" spans="15:22" ht="13.5" thickBot="1" x14ac:dyDescent="0.25">
      <c r="O427" s="109">
        <f t="shared" si="25"/>
        <v>0</v>
      </c>
      <c r="P427" s="109">
        <f t="shared" si="23"/>
        <v>0</v>
      </c>
      <c r="Q427" s="109">
        <f t="shared" si="24"/>
        <v>0</v>
      </c>
      <c r="U427"/>
      <c r="V427"/>
    </row>
    <row r="428" spans="15:22" ht="13.5" thickBot="1" x14ac:dyDescent="0.25">
      <c r="O428" s="109">
        <f t="shared" si="25"/>
        <v>0</v>
      </c>
      <c r="P428" s="109">
        <f t="shared" si="23"/>
        <v>0</v>
      </c>
      <c r="Q428" s="109">
        <f t="shared" si="24"/>
        <v>0</v>
      </c>
      <c r="U428"/>
      <c r="V428"/>
    </row>
    <row r="429" spans="15:22" ht="13.5" thickBot="1" x14ac:dyDescent="0.25">
      <c r="O429" s="109">
        <f t="shared" si="25"/>
        <v>0</v>
      </c>
      <c r="P429" s="109">
        <f t="shared" si="23"/>
        <v>0</v>
      </c>
      <c r="Q429" s="109">
        <f t="shared" si="24"/>
        <v>0</v>
      </c>
      <c r="U429"/>
      <c r="V429"/>
    </row>
    <row r="430" spans="15:22" ht="13.5" thickBot="1" x14ac:dyDescent="0.25">
      <c r="O430" s="109">
        <f t="shared" si="25"/>
        <v>0</v>
      </c>
      <c r="P430" s="109">
        <f t="shared" si="23"/>
        <v>0</v>
      </c>
      <c r="Q430" s="109">
        <f t="shared" si="24"/>
        <v>0</v>
      </c>
      <c r="U430"/>
      <c r="V430"/>
    </row>
    <row r="431" spans="15:22" ht="13.5" thickBot="1" x14ac:dyDescent="0.25">
      <c r="O431" s="109">
        <f t="shared" si="25"/>
        <v>0</v>
      </c>
      <c r="P431" s="109">
        <f t="shared" si="23"/>
        <v>0</v>
      </c>
      <c r="Q431" s="109">
        <f t="shared" si="24"/>
        <v>0</v>
      </c>
      <c r="U431"/>
      <c r="V431"/>
    </row>
    <row r="432" spans="15:22" ht="13.5" thickBot="1" x14ac:dyDescent="0.25">
      <c r="O432" s="109">
        <f t="shared" si="25"/>
        <v>0</v>
      </c>
      <c r="P432" s="109">
        <f t="shared" si="23"/>
        <v>0</v>
      </c>
      <c r="Q432" s="109">
        <f t="shared" si="24"/>
        <v>0</v>
      </c>
      <c r="U432"/>
      <c r="V432"/>
    </row>
    <row r="433" spans="15:22" ht="13.5" thickBot="1" x14ac:dyDescent="0.25">
      <c r="O433" s="109">
        <f t="shared" si="25"/>
        <v>0</v>
      </c>
      <c r="P433" s="109">
        <f t="shared" si="23"/>
        <v>0</v>
      </c>
      <c r="Q433" s="109">
        <f t="shared" si="24"/>
        <v>0</v>
      </c>
      <c r="U433"/>
      <c r="V433"/>
    </row>
    <row r="434" spans="15:22" ht="13.5" thickBot="1" x14ac:dyDescent="0.25">
      <c r="O434" s="109">
        <f t="shared" si="25"/>
        <v>0</v>
      </c>
      <c r="P434" s="109">
        <f t="shared" si="23"/>
        <v>0</v>
      </c>
      <c r="Q434" s="109">
        <f t="shared" si="24"/>
        <v>0</v>
      </c>
      <c r="U434"/>
      <c r="V434"/>
    </row>
    <row r="435" spans="15:22" ht="13.5" thickBot="1" x14ac:dyDescent="0.25">
      <c r="O435" s="109">
        <f t="shared" si="25"/>
        <v>0</v>
      </c>
      <c r="P435" s="109">
        <f t="shared" si="23"/>
        <v>0</v>
      </c>
      <c r="Q435" s="109">
        <f t="shared" si="24"/>
        <v>0</v>
      </c>
      <c r="U435"/>
      <c r="V435"/>
    </row>
    <row r="436" spans="15:22" ht="13.5" thickBot="1" x14ac:dyDescent="0.25">
      <c r="O436" s="109">
        <f t="shared" si="25"/>
        <v>0</v>
      </c>
      <c r="P436" s="109">
        <f t="shared" si="23"/>
        <v>0</v>
      </c>
      <c r="Q436" s="109">
        <f t="shared" si="24"/>
        <v>0</v>
      </c>
      <c r="U436"/>
      <c r="V436"/>
    </row>
    <row r="437" spans="15:22" ht="13.5" thickBot="1" x14ac:dyDescent="0.25">
      <c r="O437" s="109">
        <f t="shared" si="25"/>
        <v>0</v>
      </c>
      <c r="P437" s="109">
        <f t="shared" si="23"/>
        <v>0</v>
      </c>
      <c r="Q437" s="109">
        <f t="shared" si="24"/>
        <v>0</v>
      </c>
      <c r="U437"/>
      <c r="V437"/>
    </row>
    <row r="438" spans="15:22" ht="13.5" thickBot="1" x14ac:dyDescent="0.25">
      <c r="O438" s="109">
        <f t="shared" si="25"/>
        <v>0</v>
      </c>
      <c r="P438" s="109">
        <f t="shared" si="23"/>
        <v>0</v>
      </c>
      <c r="Q438" s="109">
        <f t="shared" si="24"/>
        <v>0</v>
      </c>
      <c r="U438"/>
      <c r="V438"/>
    </row>
    <row r="439" spans="15:22" ht="13.5" thickBot="1" x14ac:dyDescent="0.25">
      <c r="O439" s="109">
        <f t="shared" si="25"/>
        <v>0</v>
      </c>
      <c r="P439" s="109">
        <f t="shared" si="23"/>
        <v>0</v>
      </c>
      <c r="Q439" s="109">
        <f t="shared" si="24"/>
        <v>0</v>
      </c>
      <c r="U439"/>
      <c r="V439"/>
    </row>
    <row r="440" spans="15:22" ht="13.5" thickBot="1" x14ac:dyDescent="0.25">
      <c r="O440" s="109">
        <f t="shared" si="25"/>
        <v>0</v>
      </c>
      <c r="P440" s="109">
        <f t="shared" si="23"/>
        <v>0</v>
      </c>
      <c r="Q440" s="109">
        <f t="shared" si="24"/>
        <v>0</v>
      </c>
      <c r="U440"/>
      <c r="V440"/>
    </row>
    <row r="441" spans="15:22" ht="13.5" thickBot="1" x14ac:dyDescent="0.25">
      <c r="O441" s="109">
        <f t="shared" si="25"/>
        <v>0</v>
      </c>
      <c r="P441" s="109">
        <f t="shared" si="23"/>
        <v>0</v>
      </c>
      <c r="Q441" s="109">
        <f t="shared" si="24"/>
        <v>0</v>
      </c>
      <c r="U441"/>
      <c r="V441"/>
    </row>
    <row r="442" spans="15:22" ht="13.5" thickBot="1" x14ac:dyDescent="0.25">
      <c r="O442" s="109">
        <f t="shared" si="25"/>
        <v>0</v>
      </c>
      <c r="P442" s="109">
        <f t="shared" si="23"/>
        <v>0</v>
      </c>
      <c r="Q442" s="109">
        <f t="shared" si="24"/>
        <v>0</v>
      </c>
      <c r="U442"/>
      <c r="V442"/>
    </row>
    <row r="443" spans="15:22" ht="13.5" thickBot="1" x14ac:dyDescent="0.25">
      <c r="O443" s="109">
        <f t="shared" si="25"/>
        <v>0</v>
      </c>
      <c r="P443" s="109">
        <f t="shared" si="23"/>
        <v>0</v>
      </c>
      <c r="Q443" s="109">
        <f t="shared" si="24"/>
        <v>0</v>
      </c>
      <c r="U443"/>
      <c r="V443"/>
    </row>
    <row r="444" spans="15:22" ht="13.5" thickBot="1" x14ac:dyDescent="0.25">
      <c r="O444" s="109">
        <f t="shared" si="25"/>
        <v>0</v>
      </c>
      <c r="P444" s="109">
        <f t="shared" si="23"/>
        <v>0</v>
      </c>
      <c r="Q444" s="109">
        <f t="shared" si="24"/>
        <v>0</v>
      </c>
      <c r="U444"/>
      <c r="V444"/>
    </row>
    <row r="445" spans="15:22" ht="13.5" thickBot="1" x14ac:dyDescent="0.25">
      <c r="O445" s="109">
        <f t="shared" si="25"/>
        <v>0</v>
      </c>
      <c r="P445" s="109">
        <f t="shared" si="23"/>
        <v>0</v>
      </c>
      <c r="Q445" s="109">
        <f t="shared" si="24"/>
        <v>0</v>
      </c>
      <c r="U445"/>
      <c r="V445"/>
    </row>
    <row r="446" spans="15:22" ht="13.5" thickBot="1" x14ac:dyDescent="0.25">
      <c r="O446" s="109">
        <f t="shared" si="25"/>
        <v>0</v>
      </c>
      <c r="P446" s="109">
        <f t="shared" si="23"/>
        <v>0</v>
      </c>
      <c r="Q446" s="109">
        <f t="shared" si="24"/>
        <v>0</v>
      </c>
      <c r="U446"/>
      <c r="V446"/>
    </row>
    <row r="447" spans="15:22" ht="13.5" thickBot="1" x14ac:dyDescent="0.25">
      <c r="O447" s="109">
        <f t="shared" si="25"/>
        <v>0</v>
      </c>
      <c r="P447" s="109">
        <f t="shared" si="23"/>
        <v>0</v>
      </c>
      <c r="Q447" s="109">
        <f t="shared" si="24"/>
        <v>0</v>
      </c>
      <c r="U447"/>
      <c r="V447"/>
    </row>
    <row r="448" spans="15:22" ht="13.5" thickBot="1" x14ac:dyDescent="0.25">
      <c r="O448" s="109">
        <f t="shared" si="25"/>
        <v>0</v>
      </c>
      <c r="P448" s="109">
        <f t="shared" si="23"/>
        <v>0</v>
      </c>
      <c r="Q448" s="109">
        <f t="shared" si="24"/>
        <v>0</v>
      </c>
      <c r="U448"/>
      <c r="V448"/>
    </row>
    <row r="449" spans="15:22" ht="13.5" thickBot="1" x14ac:dyDescent="0.25">
      <c r="O449" s="109">
        <f t="shared" si="25"/>
        <v>0</v>
      </c>
      <c r="P449" s="109">
        <f t="shared" si="23"/>
        <v>0</v>
      </c>
      <c r="Q449" s="109">
        <f t="shared" si="24"/>
        <v>0</v>
      </c>
      <c r="U449"/>
      <c r="V449"/>
    </row>
    <row r="450" spans="15:22" ht="13.5" thickBot="1" x14ac:dyDescent="0.25">
      <c r="O450" s="109">
        <f t="shared" si="25"/>
        <v>0</v>
      </c>
      <c r="P450" s="109">
        <f t="shared" si="23"/>
        <v>0</v>
      </c>
      <c r="Q450" s="109">
        <f t="shared" si="24"/>
        <v>0</v>
      </c>
      <c r="U450"/>
      <c r="V450"/>
    </row>
    <row r="451" spans="15:22" ht="13.5" thickBot="1" x14ac:dyDescent="0.25">
      <c r="O451" s="109">
        <f t="shared" si="25"/>
        <v>0</v>
      </c>
      <c r="P451" s="109">
        <f t="shared" si="23"/>
        <v>0</v>
      </c>
      <c r="Q451" s="109">
        <f t="shared" si="24"/>
        <v>0</v>
      </c>
      <c r="U451"/>
      <c r="V451"/>
    </row>
    <row r="452" spans="15:22" ht="13.5" thickBot="1" x14ac:dyDescent="0.25">
      <c r="O452" s="109">
        <f t="shared" si="25"/>
        <v>0</v>
      </c>
      <c r="P452" s="109">
        <f t="shared" si="23"/>
        <v>0</v>
      </c>
      <c r="Q452" s="109">
        <f t="shared" si="24"/>
        <v>0</v>
      </c>
      <c r="U452"/>
      <c r="V452"/>
    </row>
    <row r="453" spans="15:22" ht="13.5" thickBot="1" x14ac:dyDescent="0.25">
      <c r="O453" s="109">
        <f t="shared" si="25"/>
        <v>0</v>
      </c>
      <c r="P453" s="109">
        <f t="shared" si="23"/>
        <v>0</v>
      </c>
      <c r="Q453" s="109">
        <f t="shared" si="24"/>
        <v>0</v>
      </c>
      <c r="U453"/>
      <c r="V453"/>
    </row>
    <row r="454" spans="15:22" ht="13.5" thickBot="1" x14ac:dyDescent="0.25">
      <c r="O454" s="109">
        <f t="shared" si="25"/>
        <v>0</v>
      </c>
      <c r="P454" s="109">
        <f t="shared" si="23"/>
        <v>0</v>
      </c>
      <c r="Q454" s="109">
        <f t="shared" si="24"/>
        <v>0</v>
      </c>
      <c r="U454"/>
      <c r="V454"/>
    </row>
    <row r="455" spans="15:22" ht="13.5" thickBot="1" x14ac:dyDescent="0.25">
      <c r="O455" s="109">
        <f t="shared" si="25"/>
        <v>0</v>
      </c>
      <c r="P455" s="109">
        <f t="shared" si="23"/>
        <v>0</v>
      </c>
      <c r="Q455" s="109">
        <f t="shared" si="24"/>
        <v>0</v>
      </c>
      <c r="U455"/>
      <c r="V455"/>
    </row>
    <row r="456" spans="15:22" ht="13.5" thickBot="1" x14ac:dyDescent="0.25">
      <c r="O456" s="109">
        <f t="shared" si="25"/>
        <v>0</v>
      </c>
      <c r="P456" s="109">
        <f t="shared" si="23"/>
        <v>0</v>
      </c>
      <c r="Q456" s="109">
        <f t="shared" si="24"/>
        <v>0</v>
      </c>
      <c r="U456"/>
      <c r="V456"/>
    </row>
    <row r="457" spans="15:22" ht="13.5" thickBot="1" x14ac:dyDescent="0.25">
      <c r="O457" s="109">
        <f t="shared" si="25"/>
        <v>0</v>
      </c>
      <c r="P457" s="109">
        <f t="shared" si="23"/>
        <v>0</v>
      </c>
      <c r="Q457" s="109">
        <f t="shared" si="24"/>
        <v>0</v>
      </c>
      <c r="U457"/>
      <c r="V457"/>
    </row>
    <row r="458" spans="15:22" ht="13.5" thickBot="1" x14ac:dyDescent="0.25">
      <c r="O458" s="109">
        <f t="shared" si="25"/>
        <v>0</v>
      </c>
      <c r="P458" s="109">
        <f t="shared" si="23"/>
        <v>0</v>
      </c>
      <c r="Q458" s="109">
        <f t="shared" si="24"/>
        <v>0</v>
      </c>
      <c r="U458"/>
      <c r="V458"/>
    </row>
    <row r="459" spans="15:22" ht="13.5" thickBot="1" x14ac:dyDescent="0.25">
      <c r="O459" s="109">
        <f t="shared" si="25"/>
        <v>0</v>
      </c>
      <c r="P459" s="109">
        <f t="shared" si="23"/>
        <v>0</v>
      </c>
      <c r="Q459" s="109">
        <f t="shared" si="24"/>
        <v>0</v>
      </c>
      <c r="U459"/>
      <c r="V459"/>
    </row>
    <row r="460" spans="15:22" ht="13.5" thickBot="1" x14ac:dyDescent="0.25">
      <c r="O460" s="109">
        <f t="shared" si="25"/>
        <v>0</v>
      </c>
      <c r="P460" s="109">
        <f t="shared" si="23"/>
        <v>0</v>
      </c>
      <c r="Q460" s="109">
        <f t="shared" si="24"/>
        <v>0</v>
      </c>
      <c r="U460"/>
      <c r="V460"/>
    </row>
    <row r="461" spans="15:22" ht="13.5" thickBot="1" x14ac:dyDescent="0.25">
      <c r="O461" s="109">
        <f t="shared" si="25"/>
        <v>0</v>
      </c>
      <c r="P461" s="109">
        <f t="shared" si="23"/>
        <v>0</v>
      </c>
      <c r="Q461" s="109">
        <f t="shared" si="24"/>
        <v>0</v>
      </c>
      <c r="U461"/>
      <c r="V461"/>
    </row>
    <row r="462" spans="15:22" ht="13.5" thickBot="1" x14ac:dyDescent="0.25">
      <c r="O462" s="109">
        <f t="shared" si="25"/>
        <v>0</v>
      </c>
      <c r="P462" s="109">
        <f t="shared" si="23"/>
        <v>0</v>
      </c>
      <c r="Q462" s="109">
        <f t="shared" si="24"/>
        <v>0</v>
      </c>
      <c r="U462"/>
      <c r="V462"/>
    </row>
    <row r="463" spans="15:22" ht="13.5" thickBot="1" x14ac:dyDescent="0.25">
      <c r="O463" s="109">
        <f t="shared" si="25"/>
        <v>0</v>
      </c>
      <c r="P463" s="109">
        <f t="shared" si="23"/>
        <v>0</v>
      </c>
      <c r="Q463" s="109">
        <f t="shared" si="24"/>
        <v>0</v>
      </c>
      <c r="U463"/>
      <c r="V463"/>
    </row>
    <row r="464" spans="15:22" ht="13.5" thickBot="1" x14ac:dyDescent="0.25">
      <c r="O464" s="109">
        <f t="shared" si="25"/>
        <v>0</v>
      </c>
      <c r="P464" s="109">
        <f t="shared" si="23"/>
        <v>0</v>
      </c>
      <c r="Q464" s="109">
        <f t="shared" si="24"/>
        <v>0</v>
      </c>
      <c r="U464"/>
      <c r="V464"/>
    </row>
    <row r="465" spans="15:22" ht="13.5" thickBot="1" x14ac:dyDescent="0.25">
      <c r="O465" s="109">
        <f t="shared" si="25"/>
        <v>0</v>
      </c>
      <c r="P465" s="109">
        <f t="shared" si="23"/>
        <v>0</v>
      </c>
      <c r="Q465" s="109">
        <f t="shared" si="24"/>
        <v>0</v>
      </c>
      <c r="U465"/>
      <c r="V465"/>
    </row>
    <row r="466" spans="15:22" ht="13.5" thickBot="1" x14ac:dyDescent="0.25">
      <c r="O466" s="109">
        <f t="shared" si="25"/>
        <v>0</v>
      </c>
      <c r="P466" s="109">
        <f t="shared" si="23"/>
        <v>0</v>
      </c>
      <c r="Q466" s="109">
        <f t="shared" si="24"/>
        <v>0</v>
      </c>
      <c r="U466"/>
      <c r="V466"/>
    </row>
    <row r="467" spans="15:22" ht="13.5" thickBot="1" x14ac:dyDescent="0.25">
      <c r="O467" s="109">
        <f t="shared" si="25"/>
        <v>0</v>
      </c>
      <c r="P467" s="109">
        <f t="shared" si="23"/>
        <v>0</v>
      </c>
      <c r="Q467" s="109">
        <f t="shared" si="24"/>
        <v>0</v>
      </c>
      <c r="U467"/>
      <c r="V467"/>
    </row>
    <row r="468" spans="15:22" ht="13.5" thickBot="1" x14ac:dyDescent="0.25">
      <c r="O468" s="109">
        <f t="shared" si="25"/>
        <v>0</v>
      </c>
      <c r="P468" s="109">
        <f t="shared" si="23"/>
        <v>0</v>
      </c>
      <c r="Q468" s="109">
        <f t="shared" si="24"/>
        <v>0</v>
      </c>
      <c r="U468"/>
      <c r="V468"/>
    </row>
    <row r="469" spans="15:22" ht="13.5" thickBot="1" x14ac:dyDescent="0.25">
      <c r="O469" s="109">
        <f t="shared" si="25"/>
        <v>0</v>
      </c>
      <c r="P469" s="109">
        <f t="shared" si="23"/>
        <v>0</v>
      </c>
      <c r="Q469" s="109">
        <f t="shared" si="24"/>
        <v>0</v>
      </c>
      <c r="U469"/>
      <c r="V469"/>
    </row>
    <row r="470" spans="15:22" ht="13.5" thickBot="1" x14ac:dyDescent="0.25">
      <c r="O470" s="109">
        <f t="shared" si="25"/>
        <v>0</v>
      </c>
      <c r="P470" s="109">
        <f t="shared" si="23"/>
        <v>0</v>
      </c>
      <c r="Q470" s="109">
        <f t="shared" si="24"/>
        <v>0</v>
      </c>
      <c r="U470"/>
      <c r="V470"/>
    </row>
    <row r="471" spans="15:22" ht="13.5" thickBot="1" x14ac:dyDescent="0.25">
      <c r="O471" s="109">
        <f t="shared" si="25"/>
        <v>0</v>
      </c>
      <c r="P471" s="109">
        <f t="shared" ref="P471:P534" si="26">M471</f>
        <v>0</v>
      </c>
      <c r="Q471" s="109">
        <f t="shared" ref="Q471:Q534" si="27">N471</f>
        <v>0</v>
      </c>
      <c r="U471"/>
      <c r="V471"/>
    </row>
    <row r="472" spans="15:22" ht="13.5" thickBot="1" x14ac:dyDescent="0.25">
      <c r="O472" s="109">
        <f t="shared" si="25"/>
        <v>0</v>
      </c>
      <c r="P472" s="109">
        <f t="shared" si="26"/>
        <v>0</v>
      </c>
      <c r="Q472" s="109">
        <f t="shared" si="27"/>
        <v>0</v>
      </c>
      <c r="U472"/>
      <c r="V472"/>
    </row>
    <row r="473" spans="15:22" ht="13.5" thickBot="1" x14ac:dyDescent="0.25">
      <c r="O473" s="109">
        <f t="shared" si="25"/>
        <v>0</v>
      </c>
      <c r="P473" s="109">
        <f t="shared" si="26"/>
        <v>0</v>
      </c>
      <c r="Q473" s="109">
        <f t="shared" si="27"/>
        <v>0</v>
      </c>
      <c r="U473"/>
      <c r="V473"/>
    </row>
    <row r="474" spans="15:22" ht="13.5" thickBot="1" x14ac:dyDescent="0.25">
      <c r="O474" s="109">
        <f t="shared" si="25"/>
        <v>0</v>
      </c>
      <c r="P474" s="109">
        <f t="shared" si="26"/>
        <v>0</v>
      </c>
      <c r="Q474" s="109">
        <f t="shared" si="27"/>
        <v>0</v>
      </c>
      <c r="U474"/>
      <c r="V474"/>
    </row>
    <row r="475" spans="15:22" ht="13.5" thickBot="1" x14ac:dyDescent="0.25">
      <c r="O475" s="109">
        <f t="shared" si="25"/>
        <v>0</v>
      </c>
      <c r="P475" s="109">
        <f t="shared" si="26"/>
        <v>0</v>
      </c>
      <c r="Q475" s="109">
        <f t="shared" si="27"/>
        <v>0</v>
      </c>
      <c r="U475"/>
      <c r="V475"/>
    </row>
    <row r="476" spans="15:22" ht="13.5" thickBot="1" x14ac:dyDescent="0.25">
      <c r="O476" s="109">
        <f t="shared" si="25"/>
        <v>0</v>
      </c>
      <c r="P476" s="109">
        <f t="shared" si="26"/>
        <v>0</v>
      </c>
      <c r="Q476" s="109">
        <f t="shared" si="27"/>
        <v>0</v>
      </c>
      <c r="U476"/>
      <c r="V476"/>
    </row>
    <row r="477" spans="15:22" ht="13.5" thickBot="1" x14ac:dyDescent="0.25">
      <c r="O477" s="109">
        <f t="shared" ref="O477:O540" si="28">K477</f>
        <v>0</v>
      </c>
      <c r="P477" s="109">
        <f t="shared" si="26"/>
        <v>0</v>
      </c>
      <c r="Q477" s="109">
        <f t="shared" si="27"/>
        <v>0</v>
      </c>
      <c r="U477"/>
      <c r="V477"/>
    </row>
    <row r="478" spans="15:22" ht="13.5" thickBot="1" x14ac:dyDescent="0.25">
      <c r="O478" s="109">
        <f t="shared" si="28"/>
        <v>0</v>
      </c>
      <c r="P478" s="109">
        <f t="shared" si="26"/>
        <v>0</v>
      </c>
      <c r="Q478" s="109">
        <f t="shared" si="27"/>
        <v>0</v>
      </c>
      <c r="U478"/>
      <c r="V478"/>
    </row>
    <row r="479" spans="15:22" ht="13.5" thickBot="1" x14ac:dyDescent="0.25">
      <c r="O479" s="109">
        <f t="shared" si="28"/>
        <v>0</v>
      </c>
      <c r="P479" s="109">
        <f t="shared" si="26"/>
        <v>0</v>
      </c>
      <c r="Q479" s="109">
        <f t="shared" si="27"/>
        <v>0</v>
      </c>
      <c r="U479"/>
      <c r="V479"/>
    </row>
    <row r="480" spans="15:22" ht="13.5" thickBot="1" x14ac:dyDescent="0.25">
      <c r="O480" s="109">
        <f t="shared" si="28"/>
        <v>0</v>
      </c>
      <c r="P480" s="109">
        <f t="shared" si="26"/>
        <v>0</v>
      </c>
      <c r="Q480" s="109">
        <f t="shared" si="27"/>
        <v>0</v>
      </c>
      <c r="U480"/>
      <c r="V480"/>
    </row>
    <row r="481" spans="15:22" ht="13.5" thickBot="1" x14ac:dyDescent="0.25">
      <c r="O481" s="109">
        <f t="shared" si="28"/>
        <v>0</v>
      </c>
      <c r="P481" s="109">
        <f t="shared" si="26"/>
        <v>0</v>
      </c>
      <c r="Q481" s="109">
        <f t="shared" si="27"/>
        <v>0</v>
      </c>
      <c r="U481"/>
      <c r="V481"/>
    </row>
    <row r="482" spans="15:22" ht="13.5" thickBot="1" x14ac:dyDescent="0.25">
      <c r="O482" s="109">
        <f t="shared" si="28"/>
        <v>0</v>
      </c>
      <c r="P482" s="109">
        <f t="shared" si="26"/>
        <v>0</v>
      </c>
      <c r="Q482" s="109">
        <f t="shared" si="27"/>
        <v>0</v>
      </c>
      <c r="U482"/>
      <c r="V482"/>
    </row>
    <row r="483" spans="15:22" ht="13.5" thickBot="1" x14ac:dyDescent="0.25">
      <c r="O483" s="109">
        <f t="shared" si="28"/>
        <v>0</v>
      </c>
      <c r="P483" s="109">
        <f t="shared" si="26"/>
        <v>0</v>
      </c>
      <c r="Q483" s="109">
        <f t="shared" si="27"/>
        <v>0</v>
      </c>
      <c r="U483"/>
      <c r="V483"/>
    </row>
    <row r="484" spans="15:22" ht="13.5" thickBot="1" x14ac:dyDescent="0.25">
      <c r="O484" s="109">
        <f t="shared" si="28"/>
        <v>0</v>
      </c>
      <c r="P484" s="109">
        <f t="shared" si="26"/>
        <v>0</v>
      </c>
      <c r="Q484" s="109">
        <f t="shared" si="27"/>
        <v>0</v>
      </c>
      <c r="U484"/>
      <c r="V484"/>
    </row>
    <row r="485" spans="15:22" ht="13.5" thickBot="1" x14ac:dyDescent="0.25">
      <c r="O485" s="109">
        <f t="shared" si="28"/>
        <v>0</v>
      </c>
      <c r="P485" s="109">
        <f t="shared" si="26"/>
        <v>0</v>
      </c>
      <c r="Q485" s="109">
        <f t="shared" si="27"/>
        <v>0</v>
      </c>
      <c r="U485"/>
      <c r="V485"/>
    </row>
    <row r="486" spans="15:22" ht="13.5" thickBot="1" x14ac:dyDescent="0.25">
      <c r="O486" s="109">
        <f t="shared" si="28"/>
        <v>0</v>
      </c>
      <c r="P486" s="109">
        <f t="shared" si="26"/>
        <v>0</v>
      </c>
      <c r="Q486" s="109">
        <f t="shared" si="27"/>
        <v>0</v>
      </c>
      <c r="U486"/>
      <c r="V486"/>
    </row>
    <row r="487" spans="15:22" ht="13.5" thickBot="1" x14ac:dyDescent="0.25">
      <c r="O487" s="109">
        <f t="shared" si="28"/>
        <v>0</v>
      </c>
      <c r="P487" s="109">
        <f t="shared" si="26"/>
        <v>0</v>
      </c>
      <c r="Q487" s="109">
        <f t="shared" si="27"/>
        <v>0</v>
      </c>
      <c r="U487"/>
      <c r="V487"/>
    </row>
    <row r="488" spans="15:22" ht="13.5" thickBot="1" x14ac:dyDescent="0.25">
      <c r="O488" s="109">
        <f t="shared" si="28"/>
        <v>0</v>
      </c>
      <c r="P488" s="109">
        <f t="shared" si="26"/>
        <v>0</v>
      </c>
      <c r="Q488" s="109">
        <f t="shared" si="27"/>
        <v>0</v>
      </c>
      <c r="U488"/>
      <c r="V488"/>
    </row>
    <row r="489" spans="15:22" ht="13.5" thickBot="1" x14ac:dyDescent="0.25">
      <c r="O489" s="109">
        <f t="shared" si="28"/>
        <v>0</v>
      </c>
      <c r="P489" s="109">
        <f t="shared" si="26"/>
        <v>0</v>
      </c>
      <c r="Q489" s="109">
        <f t="shared" si="27"/>
        <v>0</v>
      </c>
      <c r="U489"/>
      <c r="V489"/>
    </row>
    <row r="490" spans="15:22" ht="13.5" thickBot="1" x14ac:dyDescent="0.25">
      <c r="O490" s="109">
        <f t="shared" si="28"/>
        <v>0</v>
      </c>
      <c r="P490" s="109">
        <f t="shared" si="26"/>
        <v>0</v>
      </c>
      <c r="Q490" s="109">
        <f t="shared" si="27"/>
        <v>0</v>
      </c>
      <c r="U490"/>
      <c r="V490"/>
    </row>
    <row r="491" spans="15:22" ht="13.5" thickBot="1" x14ac:dyDescent="0.25">
      <c r="O491" s="109">
        <f t="shared" si="28"/>
        <v>0</v>
      </c>
      <c r="P491" s="109">
        <f t="shared" si="26"/>
        <v>0</v>
      </c>
      <c r="Q491" s="109">
        <f t="shared" si="27"/>
        <v>0</v>
      </c>
      <c r="U491"/>
      <c r="V491"/>
    </row>
    <row r="492" spans="15:22" ht="13.5" thickBot="1" x14ac:dyDescent="0.25">
      <c r="O492" s="109">
        <f t="shared" si="28"/>
        <v>0</v>
      </c>
      <c r="P492" s="109">
        <f t="shared" si="26"/>
        <v>0</v>
      </c>
      <c r="Q492" s="109">
        <f t="shared" si="27"/>
        <v>0</v>
      </c>
      <c r="U492"/>
      <c r="V492"/>
    </row>
    <row r="493" spans="15:22" ht="13.5" thickBot="1" x14ac:dyDescent="0.25">
      <c r="O493" s="109">
        <f t="shared" si="28"/>
        <v>0</v>
      </c>
      <c r="P493" s="109">
        <f t="shared" si="26"/>
        <v>0</v>
      </c>
      <c r="Q493" s="109">
        <f t="shared" si="27"/>
        <v>0</v>
      </c>
      <c r="U493"/>
      <c r="V493"/>
    </row>
    <row r="494" spans="15:22" ht="13.5" thickBot="1" x14ac:dyDescent="0.25">
      <c r="O494" s="109">
        <f t="shared" si="28"/>
        <v>0</v>
      </c>
      <c r="P494" s="109">
        <f t="shared" si="26"/>
        <v>0</v>
      </c>
      <c r="Q494" s="109">
        <f t="shared" si="27"/>
        <v>0</v>
      </c>
      <c r="U494"/>
      <c r="V494"/>
    </row>
    <row r="495" spans="15:22" ht="13.5" thickBot="1" x14ac:dyDescent="0.25">
      <c r="O495" s="109">
        <f t="shared" si="28"/>
        <v>0</v>
      </c>
      <c r="P495" s="109">
        <f t="shared" si="26"/>
        <v>0</v>
      </c>
      <c r="Q495" s="109">
        <f t="shared" si="27"/>
        <v>0</v>
      </c>
      <c r="U495"/>
      <c r="V495"/>
    </row>
    <row r="496" spans="15:22" ht="13.5" thickBot="1" x14ac:dyDescent="0.25">
      <c r="O496" s="109">
        <f t="shared" si="28"/>
        <v>0</v>
      </c>
      <c r="P496" s="109">
        <f t="shared" si="26"/>
        <v>0</v>
      </c>
      <c r="Q496" s="109">
        <f t="shared" si="27"/>
        <v>0</v>
      </c>
      <c r="U496"/>
      <c r="V496"/>
    </row>
    <row r="497" spans="15:22" ht="13.5" thickBot="1" x14ac:dyDescent="0.25">
      <c r="O497" s="109">
        <f t="shared" si="28"/>
        <v>0</v>
      </c>
      <c r="P497" s="109">
        <f t="shared" si="26"/>
        <v>0</v>
      </c>
      <c r="Q497" s="109">
        <f t="shared" si="27"/>
        <v>0</v>
      </c>
      <c r="U497"/>
      <c r="V497"/>
    </row>
    <row r="498" spans="15:22" ht="13.5" thickBot="1" x14ac:dyDescent="0.25">
      <c r="O498" s="109">
        <f t="shared" si="28"/>
        <v>0</v>
      </c>
      <c r="P498" s="109">
        <f t="shared" si="26"/>
        <v>0</v>
      </c>
      <c r="Q498" s="109">
        <f t="shared" si="27"/>
        <v>0</v>
      </c>
      <c r="U498"/>
      <c r="V498"/>
    </row>
    <row r="499" spans="15:22" ht="13.5" thickBot="1" x14ac:dyDescent="0.25">
      <c r="O499" s="109">
        <f t="shared" si="28"/>
        <v>0</v>
      </c>
      <c r="P499" s="109">
        <f t="shared" si="26"/>
        <v>0</v>
      </c>
      <c r="Q499" s="109">
        <f t="shared" si="27"/>
        <v>0</v>
      </c>
      <c r="U499"/>
      <c r="V499"/>
    </row>
    <row r="500" spans="15:22" ht="13.5" thickBot="1" x14ac:dyDescent="0.25">
      <c r="O500" s="109">
        <f t="shared" si="28"/>
        <v>0</v>
      </c>
      <c r="P500" s="109">
        <f t="shared" si="26"/>
        <v>0</v>
      </c>
      <c r="Q500" s="109">
        <f t="shared" si="27"/>
        <v>0</v>
      </c>
      <c r="U500"/>
      <c r="V500"/>
    </row>
    <row r="501" spans="15:22" ht="13.5" thickBot="1" x14ac:dyDescent="0.25">
      <c r="O501" s="109">
        <f t="shared" si="28"/>
        <v>0</v>
      </c>
      <c r="P501" s="109">
        <f t="shared" si="26"/>
        <v>0</v>
      </c>
      <c r="Q501" s="109">
        <f t="shared" si="27"/>
        <v>0</v>
      </c>
      <c r="U501"/>
      <c r="V501"/>
    </row>
    <row r="502" spans="15:22" ht="13.5" thickBot="1" x14ac:dyDescent="0.25">
      <c r="O502" s="109">
        <f t="shared" si="28"/>
        <v>0</v>
      </c>
      <c r="P502" s="109">
        <f t="shared" si="26"/>
        <v>0</v>
      </c>
      <c r="Q502" s="109">
        <f t="shared" si="27"/>
        <v>0</v>
      </c>
      <c r="U502"/>
      <c r="V502"/>
    </row>
    <row r="503" spans="15:22" ht="13.5" thickBot="1" x14ac:dyDescent="0.25">
      <c r="O503" s="109">
        <f t="shared" si="28"/>
        <v>0</v>
      </c>
      <c r="P503" s="109">
        <f t="shared" si="26"/>
        <v>0</v>
      </c>
      <c r="Q503" s="109">
        <f t="shared" si="27"/>
        <v>0</v>
      </c>
      <c r="U503"/>
      <c r="V503"/>
    </row>
    <row r="504" spans="15:22" ht="13.5" thickBot="1" x14ac:dyDescent="0.25">
      <c r="O504" s="109">
        <f t="shared" si="28"/>
        <v>0</v>
      </c>
      <c r="P504" s="109">
        <f t="shared" si="26"/>
        <v>0</v>
      </c>
      <c r="Q504" s="109">
        <f t="shared" si="27"/>
        <v>0</v>
      </c>
      <c r="U504"/>
      <c r="V504"/>
    </row>
    <row r="505" spans="15:22" ht="13.5" thickBot="1" x14ac:dyDescent="0.25">
      <c r="O505" s="109">
        <f t="shared" si="28"/>
        <v>0</v>
      </c>
      <c r="P505" s="109">
        <f t="shared" si="26"/>
        <v>0</v>
      </c>
      <c r="Q505" s="109">
        <f t="shared" si="27"/>
        <v>0</v>
      </c>
      <c r="U505"/>
      <c r="V505"/>
    </row>
    <row r="506" spans="15:22" ht="13.5" thickBot="1" x14ac:dyDescent="0.25">
      <c r="O506" s="109">
        <f t="shared" si="28"/>
        <v>0</v>
      </c>
      <c r="P506" s="109">
        <f t="shared" si="26"/>
        <v>0</v>
      </c>
      <c r="Q506" s="109">
        <f t="shared" si="27"/>
        <v>0</v>
      </c>
      <c r="U506"/>
      <c r="V506"/>
    </row>
    <row r="507" spans="15:22" ht="13.5" thickBot="1" x14ac:dyDescent="0.25">
      <c r="O507" s="109">
        <f t="shared" si="28"/>
        <v>0</v>
      </c>
      <c r="P507" s="109">
        <f t="shared" si="26"/>
        <v>0</v>
      </c>
      <c r="Q507" s="109">
        <f t="shared" si="27"/>
        <v>0</v>
      </c>
      <c r="U507"/>
      <c r="V507"/>
    </row>
    <row r="508" spans="15:22" ht="13.5" thickBot="1" x14ac:dyDescent="0.25">
      <c r="O508" s="109">
        <f t="shared" si="28"/>
        <v>0</v>
      </c>
      <c r="P508" s="109">
        <f t="shared" si="26"/>
        <v>0</v>
      </c>
      <c r="Q508" s="109">
        <f t="shared" si="27"/>
        <v>0</v>
      </c>
      <c r="U508"/>
      <c r="V508"/>
    </row>
    <row r="509" spans="15:22" ht="13.5" thickBot="1" x14ac:dyDescent="0.25">
      <c r="O509" s="109">
        <f t="shared" si="28"/>
        <v>0</v>
      </c>
      <c r="P509" s="109">
        <f t="shared" si="26"/>
        <v>0</v>
      </c>
      <c r="Q509" s="109">
        <f t="shared" si="27"/>
        <v>0</v>
      </c>
      <c r="U509"/>
      <c r="V509"/>
    </row>
    <row r="510" spans="15:22" ht="13.5" thickBot="1" x14ac:dyDescent="0.25">
      <c r="O510" s="109">
        <f t="shared" si="28"/>
        <v>0</v>
      </c>
      <c r="P510" s="109">
        <f t="shared" si="26"/>
        <v>0</v>
      </c>
      <c r="Q510" s="109">
        <f t="shared" si="27"/>
        <v>0</v>
      </c>
      <c r="U510"/>
      <c r="V510"/>
    </row>
    <row r="511" spans="15:22" ht="13.5" thickBot="1" x14ac:dyDescent="0.25">
      <c r="O511" s="109">
        <f t="shared" si="28"/>
        <v>0</v>
      </c>
      <c r="P511" s="109">
        <f t="shared" si="26"/>
        <v>0</v>
      </c>
      <c r="Q511" s="109">
        <f t="shared" si="27"/>
        <v>0</v>
      </c>
      <c r="U511"/>
      <c r="V511"/>
    </row>
    <row r="512" spans="15:22" ht="13.5" thickBot="1" x14ac:dyDescent="0.25">
      <c r="O512" s="109">
        <f t="shared" si="28"/>
        <v>0</v>
      </c>
      <c r="P512" s="109">
        <f t="shared" si="26"/>
        <v>0</v>
      </c>
      <c r="Q512" s="109">
        <f t="shared" si="27"/>
        <v>0</v>
      </c>
      <c r="U512"/>
      <c r="V512"/>
    </row>
    <row r="513" spans="15:22" ht="13.5" thickBot="1" x14ac:dyDescent="0.25">
      <c r="O513" s="109">
        <f t="shared" si="28"/>
        <v>0</v>
      </c>
      <c r="P513" s="109">
        <f t="shared" si="26"/>
        <v>0</v>
      </c>
      <c r="Q513" s="109">
        <f t="shared" si="27"/>
        <v>0</v>
      </c>
      <c r="U513"/>
      <c r="V513"/>
    </row>
    <row r="514" spans="15:22" ht="13.5" thickBot="1" x14ac:dyDescent="0.25">
      <c r="O514" s="109">
        <f t="shared" si="28"/>
        <v>0</v>
      </c>
      <c r="P514" s="109">
        <f t="shared" si="26"/>
        <v>0</v>
      </c>
      <c r="Q514" s="109">
        <f t="shared" si="27"/>
        <v>0</v>
      </c>
      <c r="U514"/>
      <c r="V514"/>
    </row>
    <row r="515" spans="15:22" ht="13.5" thickBot="1" x14ac:dyDescent="0.25">
      <c r="O515" s="109">
        <f t="shared" si="28"/>
        <v>0</v>
      </c>
      <c r="P515" s="109">
        <f t="shared" si="26"/>
        <v>0</v>
      </c>
      <c r="Q515" s="109">
        <f t="shared" si="27"/>
        <v>0</v>
      </c>
      <c r="U515"/>
      <c r="V515"/>
    </row>
    <row r="516" spans="15:22" ht="13.5" thickBot="1" x14ac:dyDescent="0.25">
      <c r="O516" s="109">
        <f t="shared" si="28"/>
        <v>0</v>
      </c>
      <c r="P516" s="109">
        <f t="shared" si="26"/>
        <v>0</v>
      </c>
      <c r="Q516" s="109">
        <f t="shared" si="27"/>
        <v>0</v>
      </c>
      <c r="U516"/>
      <c r="V516"/>
    </row>
    <row r="517" spans="15:22" ht="13.5" thickBot="1" x14ac:dyDescent="0.25">
      <c r="O517" s="109">
        <f t="shared" si="28"/>
        <v>0</v>
      </c>
      <c r="P517" s="109">
        <f t="shared" si="26"/>
        <v>0</v>
      </c>
      <c r="Q517" s="109">
        <f t="shared" si="27"/>
        <v>0</v>
      </c>
      <c r="U517"/>
      <c r="V517"/>
    </row>
    <row r="518" spans="15:22" ht="13.5" thickBot="1" x14ac:dyDescent="0.25">
      <c r="O518" s="109">
        <f t="shared" si="28"/>
        <v>0</v>
      </c>
      <c r="P518" s="109">
        <f t="shared" si="26"/>
        <v>0</v>
      </c>
      <c r="Q518" s="109">
        <f t="shared" si="27"/>
        <v>0</v>
      </c>
      <c r="U518"/>
      <c r="V518"/>
    </row>
    <row r="519" spans="15:22" ht="13.5" thickBot="1" x14ac:dyDescent="0.25">
      <c r="O519" s="109">
        <f t="shared" si="28"/>
        <v>0</v>
      </c>
      <c r="P519" s="109">
        <f t="shared" si="26"/>
        <v>0</v>
      </c>
      <c r="Q519" s="109">
        <f t="shared" si="27"/>
        <v>0</v>
      </c>
      <c r="U519"/>
      <c r="V519"/>
    </row>
    <row r="520" spans="15:22" ht="13.5" thickBot="1" x14ac:dyDescent="0.25">
      <c r="O520" s="109">
        <f t="shared" si="28"/>
        <v>0</v>
      </c>
      <c r="P520" s="109">
        <f t="shared" si="26"/>
        <v>0</v>
      </c>
      <c r="Q520" s="109">
        <f t="shared" si="27"/>
        <v>0</v>
      </c>
      <c r="U520"/>
      <c r="V520"/>
    </row>
    <row r="521" spans="15:22" ht="13.5" thickBot="1" x14ac:dyDescent="0.25">
      <c r="O521" s="109">
        <f t="shared" si="28"/>
        <v>0</v>
      </c>
      <c r="P521" s="109">
        <f t="shared" si="26"/>
        <v>0</v>
      </c>
      <c r="Q521" s="109">
        <f t="shared" si="27"/>
        <v>0</v>
      </c>
      <c r="U521"/>
      <c r="V521"/>
    </row>
    <row r="522" spans="15:22" ht="13.5" thickBot="1" x14ac:dyDescent="0.25">
      <c r="O522" s="109">
        <f t="shared" si="28"/>
        <v>0</v>
      </c>
      <c r="P522" s="109">
        <f t="shared" si="26"/>
        <v>0</v>
      </c>
      <c r="Q522" s="109">
        <f t="shared" si="27"/>
        <v>0</v>
      </c>
      <c r="U522"/>
      <c r="V522"/>
    </row>
    <row r="523" spans="15:22" ht="13.5" thickBot="1" x14ac:dyDescent="0.25">
      <c r="O523" s="109">
        <f t="shared" si="28"/>
        <v>0</v>
      </c>
      <c r="P523" s="109">
        <f t="shared" si="26"/>
        <v>0</v>
      </c>
      <c r="Q523" s="109">
        <f t="shared" si="27"/>
        <v>0</v>
      </c>
      <c r="U523"/>
      <c r="V523"/>
    </row>
    <row r="524" spans="15:22" ht="13.5" thickBot="1" x14ac:dyDescent="0.25">
      <c r="O524" s="109">
        <f t="shared" si="28"/>
        <v>0</v>
      </c>
      <c r="P524" s="109">
        <f t="shared" si="26"/>
        <v>0</v>
      </c>
      <c r="Q524" s="109">
        <f t="shared" si="27"/>
        <v>0</v>
      </c>
      <c r="U524"/>
      <c r="V524"/>
    </row>
    <row r="525" spans="15:22" ht="13.5" thickBot="1" x14ac:dyDescent="0.25">
      <c r="O525" s="109">
        <f t="shared" si="28"/>
        <v>0</v>
      </c>
      <c r="P525" s="109">
        <f t="shared" si="26"/>
        <v>0</v>
      </c>
      <c r="Q525" s="109">
        <f t="shared" si="27"/>
        <v>0</v>
      </c>
      <c r="U525"/>
      <c r="V525"/>
    </row>
    <row r="526" spans="15:22" ht="13.5" thickBot="1" x14ac:dyDescent="0.25">
      <c r="O526" s="109">
        <f t="shared" si="28"/>
        <v>0</v>
      </c>
      <c r="P526" s="109">
        <f t="shared" si="26"/>
        <v>0</v>
      </c>
      <c r="Q526" s="109">
        <f t="shared" si="27"/>
        <v>0</v>
      </c>
      <c r="U526"/>
      <c r="V526"/>
    </row>
    <row r="527" spans="15:22" ht="13.5" thickBot="1" x14ac:dyDescent="0.25">
      <c r="O527" s="109">
        <f t="shared" si="28"/>
        <v>0</v>
      </c>
      <c r="P527" s="109">
        <f t="shared" si="26"/>
        <v>0</v>
      </c>
      <c r="Q527" s="109">
        <f t="shared" si="27"/>
        <v>0</v>
      </c>
      <c r="U527"/>
      <c r="V527"/>
    </row>
    <row r="528" spans="15:22" ht="13.5" thickBot="1" x14ac:dyDescent="0.25">
      <c r="O528" s="109">
        <f t="shared" si="28"/>
        <v>0</v>
      </c>
      <c r="P528" s="109">
        <f t="shared" si="26"/>
        <v>0</v>
      </c>
      <c r="Q528" s="109">
        <f t="shared" si="27"/>
        <v>0</v>
      </c>
      <c r="U528"/>
      <c r="V528"/>
    </row>
    <row r="529" spans="15:22" ht="13.5" thickBot="1" x14ac:dyDescent="0.25">
      <c r="O529" s="109">
        <f t="shared" si="28"/>
        <v>0</v>
      </c>
      <c r="P529" s="109">
        <f t="shared" si="26"/>
        <v>0</v>
      </c>
      <c r="Q529" s="109">
        <f t="shared" si="27"/>
        <v>0</v>
      </c>
      <c r="U529"/>
      <c r="V529"/>
    </row>
    <row r="530" spans="15:22" ht="13.5" thickBot="1" x14ac:dyDescent="0.25">
      <c r="O530" s="109">
        <f t="shared" si="28"/>
        <v>0</v>
      </c>
      <c r="P530" s="109">
        <f t="shared" si="26"/>
        <v>0</v>
      </c>
      <c r="Q530" s="109">
        <f t="shared" si="27"/>
        <v>0</v>
      </c>
      <c r="U530"/>
      <c r="V530"/>
    </row>
    <row r="531" spans="15:22" ht="13.5" thickBot="1" x14ac:dyDescent="0.25">
      <c r="O531" s="109">
        <f t="shared" si="28"/>
        <v>0</v>
      </c>
      <c r="P531" s="109">
        <f t="shared" si="26"/>
        <v>0</v>
      </c>
      <c r="Q531" s="109">
        <f t="shared" si="27"/>
        <v>0</v>
      </c>
      <c r="U531"/>
      <c r="V531"/>
    </row>
    <row r="532" spans="15:22" ht="13.5" thickBot="1" x14ac:dyDescent="0.25">
      <c r="O532" s="109">
        <f t="shared" si="28"/>
        <v>0</v>
      </c>
      <c r="P532" s="109">
        <f t="shared" si="26"/>
        <v>0</v>
      </c>
      <c r="Q532" s="109">
        <f t="shared" si="27"/>
        <v>0</v>
      </c>
      <c r="U532"/>
      <c r="V532"/>
    </row>
    <row r="533" spans="15:22" ht="13.5" thickBot="1" x14ac:dyDescent="0.25">
      <c r="O533" s="109">
        <f t="shared" si="28"/>
        <v>0</v>
      </c>
      <c r="P533" s="109">
        <f t="shared" si="26"/>
        <v>0</v>
      </c>
      <c r="Q533" s="109">
        <f t="shared" si="27"/>
        <v>0</v>
      </c>
      <c r="U533"/>
      <c r="V533"/>
    </row>
    <row r="534" spans="15:22" ht="13.5" thickBot="1" x14ac:dyDescent="0.25">
      <c r="O534" s="109">
        <f t="shared" si="28"/>
        <v>0</v>
      </c>
      <c r="P534" s="109">
        <f t="shared" si="26"/>
        <v>0</v>
      </c>
      <c r="Q534" s="109">
        <f t="shared" si="27"/>
        <v>0</v>
      </c>
      <c r="U534"/>
      <c r="V534"/>
    </row>
    <row r="535" spans="15:22" ht="13.5" thickBot="1" x14ac:dyDescent="0.25">
      <c r="O535" s="109">
        <f t="shared" si="28"/>
        <v>0</v>
      </c>
      <c r="P535" s="109">
        <f t="shared" ref="P535:P598" si="29">M535</f>
        <v>0</v>
      </c>
      <c r="Q535" s="109">
        <f t="shared" ref="Q535:Q598" si="30">N535</f>
        <v>0</v>
      </c>
      <c r="U535"/>
      <c r="V535"/>
    </row>
    <row r="536" spans="15:22" ht="13.5" thickBot="1" x14ac:dyDescent="0.25">
      <c r="O536" s="109">
        <f t="shared" si="28"/>
        <v>0</v>
      </c>
      <c r="P536" s="109">
        <f t="shared" si="29"/>
        <v>0</v>
      </c>
      <c r="Q536" s="109">
        <f t="shared" si="30"/>
        <v>0</v>
      </c>
      <c r="U536"/>
      <c r="V536"/>
    </row>
    <row r="537" spans="15:22" ht="13.5" thickBot="1" x14ac:dyDescent="0.25">
      <c r="O537" s="109">
        <f t="shared" si="28"/>
        <v>0</v>
      </c>
      <c r="P537" s="109">
        <f t="shared" si="29"/>
        <v>0</v>
      </c>
      <c r="Q537" s="109">
        <f t="shared" si="30"/>
        <v>0</v>
      </c>
      <c r="U537"/>
      <c r="V537"/>
    </row>
    <row r="538" spans="15:22" ht="13.5" thickBot="1" x14ac:dyDescent="0.25">
      <c r="O538" s="109">
        <f t="shared" si="28"/>
        <v>0</v>
      </c>
      <c r="P538" s="109">
        <f t="shared" si="29"/>
        <v>0</v>
      </c>
      <c r="Q538" s="109">
        <f t="shared" si="30"/>
        <v>0</v>
      </c>
      <c r="U538"/>
      <c r="V538"/>
    </row>
    <row r="539" spans="15:22" ht="13.5" thickBot="1" x14ac:dyDescent="0.25">
      <c r="O539" s="109">
        <f t="shared" si="28"/>
        <v>0</v>
      </c>
      <c r="P539" s="109">
        <f t="shared" si="29"/>
        <v>0</v>
      </c>
      <c r="Q539" s="109">
        <f t="shared" si="30"/>
        <v>0</v>
      </c>
      <c r="U539"/>
      <c r="V539"/>
    </row>
    <row r="540" spans="15:22" ht="13.5" thickBot="1" x14ac:dyDescent="0.25">
      <c r="O540" s="109">
        <f t="shared" si="28"/>
        <v>0</v>
      </c>
      <c r="P540" s="109">
        <f t="shared" si="29"/>
        <v>0</v>
      </c>
      <c r="Q540" s="109">
        <f t="shared" si="30"/>
        <v>0</v>
      </c>
      <c r="U540"/>
      <c r="V540"/>
    </row>
    <row r="541" spans="15:22" ht="13.5" thickBot="1" x14ac:dyDescent="0.25">
      <c r="O541" s="109">
        <f t="shared" ref="O541:O604" si="31">K541</f>
        <v>0</v>
      </c>
      <c r="P541" s="109">
        <f t="shared" si="29"/>
        <v>0</v>
      </c>
      <c r="Q541" s="109">
        <f t="shared" si="30"/>
        <v>0</v>
      </c>
      <c r="U541"/>
      <c r="V541"/>
    </row>
    <row r="542" spans="15:22" ht="13.5" thickBot="1" x14ac:dyDescent="0.25">
      <c r="O542" s="109">
        <f t="shared" si="31"/>
        <v>0</v>
      </c>
      <c r="P542" s="109">
        <f t="shared" si="29"/>
        <v>0</v>
      </c>
      <c r="Q542" s="109">
        <f t="shared" si="30"/>
        <v>0</v>
      </c>
      <c r="U542"/>
      <c r="V542"/>
    </row>
    <row r="543" spans="15:22" ht="13.5" thickBot="1" x14ac:dyDescent="0.25">
      <c r="O543" s="109">
        <f t="shared" si="31"/>
        <v>0</v>
      </c>
      <c r="P543" s="109">
        <f t="shared" si="29"/>
        <v>0</v>
      </c>
      <c r="Q543" s="109">
        <f t="shared" si="30"/>
        <v>0</v>
      </c>
      <c r="U543"/>
      <c r="V543"/>
    </row>
    <row r="544" spans="15:22" ht="13.5" thickBot="1" x14ac:dyDescent="0.25">
      <c r="O544" s="109">
        <f t="shared" si="31"/>
        <v>0</v>
      </c>
      <c r="P544" s="109">
        <f t="shared" si="29"/>
        <v>0</v>
      </c>
      <c r="Q544" s="109">
        <f t="shared" si="30"/>
        <v>0</v>
      </c>
      <c r="U544"/>
      <c r="V544"/>
    </row>
    <row r="545" spans="15:22" ht="13.5" thickBot="1" x14ac:dyDescent="0.25">
      <c r="O545" s="109">
        <f t="shared" si="31"/>
        <v>0</v>
      </c>
      <c r="P545" s="109">
        <f t="shared" si="29"/>
        <v>0</v>
      </c>
      <c r="Q545" s="109">
        <f t="shared" si="30"/>
        <v>0</v>
      </c>
      <c r="U545"/>
      <c r="V545"/>
    </row>
    <row r="546" spans="15:22" ht="13.5" thickBot="1" x14ac:dyDescent="0.25">
      <c r="O546" s="109">
        <f t="shared" si="31"/>
        <v>0</v>
      </c>
      <c r="P546" s="109">
        <f t="shared" si="29"/>
        <v>0</v>
      </c>
      <c r="Q546" s="109">
        <f t="shared" si="30"/>
        <v>0</v>
      </c>
      <c r="U546"/>
      <c r="V546"/>
    </row>
    <row r="547" spans="15:22" ht="13.5" thickBot="1" x14ac:dyDescent="0.25">
      <c r="O547" s="109">
        <f t="shared" si="31"/>
        <v>0</v>
      </c>
      <c r="P547" s="109">
        <f t="shared" si="29"/>
        <v>0</v>
      </c>
      <c r="Q547" s="109">
        <f t="shared" si="30"/>
        <v>0</v>
      </c>
      <c r="U547"/>
      <c r="V547"/>
    </row>
    <row r="548" spans="15:22" ht="13.5" thickBot="1" x14ac:dyDescent="0.25">
      <c r="O548" s="109">
        <f t="shared" si="31"/>
        <v>0</v>
      </c>
      <c r="P548" s="109">
        <f t="shared" si="29"/>
        <v>0</v>
      </c>
      <c r="Q548" s="109">
        <f t="shared" si="30"/>
        <v>0</v>
      </c>
      <c r="U548"/>
      <c r="V548"/>
    </row>
    <row r="549" spans="15:22" ht="13.5" thickBot="1" x14ac:dyDescent="0.25">
      <c r="O549" s="109">
        <f t="shared" si="31"/>
        <v>0</v>
      </c>
      <c r="P549" s="109">
        <f t="shared" si="29"/>
        <v>0</v>
      </c>
      <c r="Q549" s="109">
        <f t="shared" si="30"/>
        <v>0</v>
      </c>
      <c r="U549"/>
      <c r="V549"/>
    </row>
    <row r="550" spans="15:22" ht="13.5" thickBot="1" x14ac:dyDescent="0.25">
      <c r="O550" s="109">
        <f t="shared" si="31"/>
        <v>0</v>
      </c>
      <c r="P550" s="109">
        <f t="shared" si="29"/>
        <v>0</v>
      </c>
      <c r="Q550" s="109">
        <f t="shared" si="30"/>
        <v>0</v>
      </c>
      <c r="U550"/>
      <c r="V550"/>
    </row>
    <row r="551" spans="15:22" ht="13.5" thickBot="1" x14ac:dyDescent="0.25">
      <c r="O551" s="109">
        <f t="shared" si="31"/>
        <v>0</v>
      </c>
      <c r="P551" s="109">
        <f t="shared" si="29"/>
        <v>0</v>
      </c>
      <c r="Q551" s="109">
        <f t="shared" si="30"/>
        <v>0</v>
      </c>
      <c r="U551"/>
      <c r="V551"/>
    </row>
    <row r="552" spans="15:22" ht="13.5" thickBot="1" x14ac:dyDescent="0.25">
      <c r="O552" s="109">
        <f t="shared" si="31"/>
        <v>0</v>
      </c>
      <c r="P552" s="109">
        <f t="shared" si="29"/>
        <v>0</v>
      </c>
      <c r="Q552" s="109">
        <f t="shared" si="30"/>
        <v>0</v>
      </c>
      <c r="U552"/>
      <c r="V552"/>
    </row>
    <row r="553" spans="15:22" ht="13.5" thickBot="1" x14ac:dyDescent="0.25">
      <c r="O553" s="109">
        <f t="shared" si="31"/>
        <v>0</v>
      </c>
      <c r="P553" s="109">
        <f t="shared" si="29"/>
        <v>0</v>
      </c>
      <c r="Q553" s="109">
        <f t="shared" si="30"/>
        <v>0</v>
      </c>
      <c r="U553"/>
      <c r="V553"/>
    </row>
    <row r="554" spans="15:22" ht="13.5" thickBot="1" x14ac:dyDescent="0.25">
      <c r="O554" s="109">
        <f t="shared" si="31"/>
        <v>0</v>
      </c>
      <c r="P554" s="109">
        <f t="shared" si="29"/>
        <v>0</v>
      </c>
      <c r="Q554" s="109">
        <f t="shared" si="30"/>
        <v>0</v>
      </c>
      <c r="U554"/>
      <c r="V554"/>
    </row>
    <row r="555" spans="15:22" ht="13.5" thickBot="1" x14ac:dyDescent="0.25">
      <c r="O555" s="109">
        <f t="shared" si="31"/>
        <v>0</v>
      </c>
      <c r="P555" s="109">
        <f t="shared" si="29"/>
        <v>0</v>
      </c>
      <c r="Q555" s="109">
        <f t="shared" si="30"/>
        <v>0</v>
      </c>
      <c r="U555"/>
      <c r="V555"/>
    </row>
    <row r="556" spans="15:22" ht="13.5" thickBot="1" x14ac:dyDescent="0.25">
      <c r="O556" s="109">
        <f t="shared" si="31"/>
        <v>0</v>
      </c>
      <c r="P556" s="109">
        <f t="shared" si="29"/>
        <v>0</v>
      </c>
      <c r="Q556" s="109">
        <f t="shared" si="30"/>
        <v>0</v>
      </c>
      <c r="U556"/>
      <c r="V556"/>
    </row>
    <row r="557" spans="15:22" ht="13.5" thickBot="1" x14ac:dyDescent="0.25">
      <c r="O557" s="109">
        <f t="shared" si="31"/>
        <v>0</v>
      </c>
      <c r="P557" s="109">
        <f t="shared" si="29"/>
        <v>0</v>
      </c>
      <c r="Q557" s="109">
        <f t="shared" si="30"/>
        <v>0</v>
      </c>
      <c r="U557"/>
      <c r="V557"/>
    </row>
    <row r="558" spans="15:22" ht="13.5" thickBot="1" x14ac:dyDescent="0.25">
      <c r="O558" s="109">
        <f t="shared" si="31"/>
        <v>0</v>
      </c>
      <c r="P558" s="109">
        <f t="shared" si="29"/>
        <v>0</v>
      </c>
      <c r="Q558" s="109">
        <f t="shared" si="30"/>
        <v>0</v>
      </c>
      <c r="U558"/>
      <c r="V558"/>
    </row>
    <row r="559" spans="15:22" ht="13.5" thickBot="1" x14ac:dyDescent="0.25">
      <c r="O559" s="109">
        <f t="shared" si="31"/>
        <v>0</v>
      </c>
      <c r="P559" s="109">
        <f t="shared" si="29"/>
        <v>0</v>
      </c>
      <c r="Q559" s="109">
        <f t="shared" si="30"/>
        <v>0</v>
      </c>
      <c r="U559"/>
      <c r="V559"/>
    </row>
    <row r="560" spans="15:22" ht="13.5" thickBot="1" x14ac:dyDescent="0.25">
      <c r="O560" s="109">
        <f t="shared" si="31"/>
        <v>0</v>
      </c>
      <c r="P560" s="109">
        <f t="shared" si="29"/>
        <v>0</v>
      </c>
      <c r="Q560" s="109">
        <f t="shared" si="30"/>
        <v>0</v>
      </c>
      <c r="U560"/>
      <c r="V560"/>
    </row>
    <row r="561" spans="15:22" ht="13.5" thickBot="1" x14ac:dyDescent="0.25">
      <c r="O561" s="109">
        <f t="shared" si="31"/>
        <v>0</v>
      </c>
      <c r="P561" s="109">
        <f t="shared" si="29"/>
        <v>0</v>
      </c>
      <c r="Q561" s="109">
        <f t="shared" si="30"/>
        <v>0</v>
      </c>
      <c r="U561"/>
      <c r="V561"/>
    </row>
    <row r="562" spans="15:22" ht="13.5" thickBot="1" x14ac:dyDescent="0.25">
      <c r="O562" s="109">
        <f t="shared" si="31"/>
        <v>0</v>
      </c>
      <c r="P562" s="109">
        <f t="shared" si="29"/>
        <v>0</v>
      </c>
      <c r="Q562" s="109">
        <f t="shared" si="30"/>
        <v>0</v>
      </c>
      <c r="U562"/>
      <c r="V562"/>
    </row>
    <row r="563" spans="15:22" ht="13.5" thickBot="1" x14ac:dyDescent="0.25">
      <c r="O563" s="109">
        <f t="shared" si="31"/>
        <v>0</v>
      </c>
      <c r="P563" s="109">
        <f t="shared" si="29"/>
        <v>0</v>
      </c>
      <c r="Q563" s="109">
        <f t="shared" si="30"/>
        <v>0</v>
      </c>
      <c r="U563"/>
      <c r="V563"/>
    </row>
    <row r="564" spans="15:22" ht="13.5" thickBot="1" x14ac:dyDescent="0.25">
      <c r="O564" s="109">
        <f t="shared" si="31"/>
        <v>0</v>
      </c>
      <c r="P564" s="109">
        <f t="shared" si="29"/>
        <v>0</v>
      </c>
      <c r="Q564" s="109">
        <f t="shared" si="30"/>
        <v>0</v>
      </c>
      <c r="U564"/>
      <c r="V564"/>
    </row>
    <row r="565" spans="15:22" ht="13.5" thickBot="1" x14ac:dyDescent="0.25">
      <c r="O565" s="109">
        <f t="shared" si="31"/>
        <v>0</v>
      </c>
      <c r="P565" s="109">
        <f t="shared" si="29"/>
        <v>0</v>
      </c>
      <c r="Q565" s="109">
        <f t="shared" si="30"/>
        <v>0</v>
      </c>
      <c r="U565"/>
      <c r="V565"/>
    </row>
    <row r="566" spans="15:22" ht="13.5" thickBot="1" x14ac:dyDescent="0.25">
      <c r="O566" s="109">
        <f t="shared" si="31"/>
        <v>0</v>
      </c>
      <c r="P566" s="109">
        <f t="shared" si="29"/>
        <v>0</v>
      </c>
      <c r="Q566" s="109">
        <f t="shared" si="30"/>
        <v>0</v>
      </c>
      <c r="U566"/>
      <c r="V566"/>
    </row>
    <row r="567" spans="15:22" ht="13.5" thickBot="1" x14ac:dyDescent="0.25">
      <c r="O567" s="109">
        <f t="shared" si="31"/>
        <v>0</v>
      </c>
      <c r="P567" s="109">
        <f t="shared" si="29"/>
        <v>0</v>
      </c>
      <c r="Q567" s="109">
        <f t="shared" si="30"/>
        <v>0</v>
      </c>
      <c r="U567"/>
      <c r="V567"/>
    </row>
    <row r="568" spans="15:22" ht="13.5" thickBot="1" x14ac:dyDescent="0.25">
      <c r="O568" s="109">
        <f t="shared" si="31"/>
        <v>0</v>
      </c>
      <c r="P568" s="109">
        <f t="shared" si="29"/>
        <v>0</v>
      </c>
      <c r="Q568" s="109">
        <f t="shared" si="30"/>
        <v>0</v>
      </c>
      <c r="U568"/>
      <c r="V568"/>
    </row>
    <row r="569" spans="15:22" ht="13.5" thickBot="1" x14ac:dyDescent="0.25">
      <c r="O569" s="109">
        <f t="shared" si="31"/>
        <v>0</v>
      </c>
      <c r="P569" s="109">
        <f t="shared" si="29"/>
        <v>0</v>
      </c>
      <c r="Q569" s="109">
        <f t="shared" si="30"/>
        <v>0</v>
      </c>
      <c r="U569"/>
      <c r="V569"/>
    </row>
    <row r="570" spans="15:22" ht="13.5" thickBot="1" x14ac:dyDescent="0.25">
      <c r="O570" s="109">
        <f t="shared" si="31"/>
        <v>0</v>
      </c>
      <c r="P570" s="109">
        <f t="shared" si="29"/>
        <v>0</v>
      </c>
      <c r="Q570" s="109">
        <f t="shared" si="30"/>
        <v>0</v>
      </c>
      <c r="U570"/>
      <c r="V570"/>
    </row>
    <row r="571" spans="15:22" ht="13.5" thickBot="1" x14ac:dyDescent="0.25">
      <c r="O571" s="109">
        <f t="shared" si="31"/>
        <v>0</v>
      </c>
      <c r="P571" s="109">
        <f t="shared" si="29"/>
        <v>0</v>
      </c>
      <c r="Q571" s="109">
        <f t="shared" si="30"/>
        <v>0</v>
      </c>
      <c r="U571"/>
      <c r="V571"/>
    </row>
    <row r="572" spans="15:22" ht="13.5" thickBot="1" x14ac:dyDescent="0.25">
      <c r="O572" s="109">
        <f t="shared" si="31"/>
        <v>0</v>
      </c>
      <c r="P572" s="109">
        <f t="shared" si="29"/>
        <v>0</v>
      </c>
      <c r="Q572" s="109">
        <f t="shared" si="30"/>
        <v>0</v>
      </c>
      <c r="U572"/>
      <c r="V572"/>
    </row>
    <row r="573" spans="15:22" ht="13.5" thickBot="1" x14ac:dyDescent="0.25">
      <c r="O573" s="109">
        <f t="shared" si="31"/>
        <v>0</v>
      </c>
      <c r="P573" s="109">
        <f t="shared" si="29"/>
        <v>0</v>
      </c>
      <c r="Q573" s="109">
        <f t="shared" si="30"/>
        <v>0</v>
      </c>
      <c r="U573"/>
      <c r="V573"/>
    </row>
    <row r="574" spans="15:22" ht="13.5" thickBot="1" x14ac:dyDescent="0.25">
      <c r="O574" s="109">
        <f t="shared" si="31"/>
        <v>0</v>
      </c>
      <c r="P574" s="109">
        <f t="shared" si="29"/>
        <v>0</v>
      </c>
      <c r="Q574" s="109">
        <f t="shared" si="30"/>
        <v>0</v>
      </c>
      <c r="U574"/>
      <c r="V574"/>
    </row>
    <row r="575" spans="15:22" ht="13.5" thickBot="1" x14ac:dyDescent="0.25">
      <c r="O575" s="109">
        <f t="shared" si="31"/>
        <v>0</v>
      </c>
      <c r="P575" s="109">
        <f t="shared" si="29"/>
        <v>0</v>
      </c>
      <c r="Q575" s="109">
        <f t="shared" si="30"/>
        <v>0</v>
      </c>
      <c r="U575"/>
      <c r="V575"/>
    </row>
    <row r="576" spans="15:22" ht="13.5" thickBot="1" x14ac:dyDescent="0.25">
      <c r="O576" s="109">
        <f t="shared" si="31"/>
        <v>0</v>
      </c>
      <c r="P576" s="109">
        <f t="shared" si="29"/>
        <v>0</v>
      </c>
      <c r="Q576" s="109">
        <f t="shared" si="30"/>
        <v>0</v>
      </c>
      <c r="U576"/>
      <c r="V576"/>
    </row>
    <row r="577" spans="15:22" ht="13.5" thickBot="1" x14ac:dyDescent="0.25">
      <c r="O577" s="109">
        <f t="shared" si="31"/>
        <v>0</v>
      </c>
      <c r="P577" s="109">
        <f t="shared" si="29"/>
        <v>0</v>
      </c>
      <c r="Q577" s="109">
        <f t="shared" si="30"/>
        <v>0</v>
      </c>
      <c r="U577"/>
      <c r="V577"/>
    </row>
    <row r="578" spans="15:22" ht="13.5" thickBot="1" x14ac:dyDescent="0.25">
      <c r="O578" s="109">
        <f t="shared" si="31"/>
        <v>0</v>
      </c>
      <c r="P578" s="109">
        <f t="shared" si="29"/>
        <v>0</v>
      </c>
      <c r="Q578" s="109">
        <f t="shared" si="30"/>
        <v>0</v>
      </c>
      <c r="U578"/>
      <c r="V578"/>
    </row>
    <row r="579" spans="15:22" ht="13.5" thickBot="1" x14ac:dyDescent="0.25">
      <c r="O579" s="109">
        <f t="shared" si="31"/>
        <v>0</v>
      </c>
      <c r="P579" s="109">
        <f t="shared" si="29"/>
        <v>0</v>
      </c>
      <c r="Q579" s="109">
        <f t="shared" si="30"/>
        <v>0</v>
      </c>
      <c r="U579"/>
      <c r="V579"/>
    </row>
    <row r="580" spans="15:22" ht="13.5" thickBot="1" x14ac:dyDescent="0.25">
      <c r="O580" s="109">
        <f t="shared" si="31"/>
        <v>0</v>
      </c>
      <c r="P580" s="109">
        <f t="shared" si="29"/>
        <v>0</v>
      </c>
      <c r="Q580" s="109">
        <f t="shared" si="30"/>
        <v>0</v>
      </c>
      <c r="U580"/>
      <c r="V580"/>
    </row>
    <row r="581" spans="15:22" ht="13.5" thickBot="1" x14ac:dyDescent="0.25">
      <c r="O581" s="109">
        <f t="shared" si="31"/>
        <v>0</v>
      </c>
      <c r="P581" s="109">
        <f t="shared" si="29"/>
        <v>0</v>
      </c>
      <c r="Q581" s="109">
        <f t="shared" si="30"/>
        <v>0</v>
      </c>
      <c r="U581"/>
      <c r="V581"/>
    </row>
    <row r="582" spans="15:22" ht="13.5" thickBot="1" x14ac:dyDescent="0.25">
      <c r="O582" s="109">
        <f t="shared" si="31"/>
        <v>0</v>
      </c>
      <c r="P582" s="109">
        <f t="shared" si="29"/>
        <v>0</v>
      </c>
      <c r="Q582" s="109">
        <f t="shared" si="30"/>
        <v>0</v>
      </c>
      <c r="U582"/>
      <c r="V582"/>
    </row>
    <row r="583" spans="15:22" ht="13.5" thickBot="1" x14ac:dyDescent="0.25">
      <c r="O583" s="109">
        <f t="shared" si="31"/>
        <v>0</v>
      </c>
      <c r="P583" s="109">
        <f t="shared" si="29"/>
        <v>0</v>
      </c>
      <c r="Q583" s="109">
        <f t="shared" si="30"/>
        <v>0</v>
      </c>
      <c r="U583"/>
      <c r="V583"/>
    </row>
    <row r="584" spans="15:22" ht="13.5" thickBot="1" x14ac:dyDescent="0.25">
      <c r="O584" s="109">
        <f t="shared" si="31"/>
        <v>0</v>
      </c>
      <c r="P584" s="109">
        <f t="shared" si="29"/>
        <v>0</v>
      </c>
      <c r="Q584" s="109">
        <f t="shared" si="30"/>
        <v>0</v>
      </c>
      <c r="U584"/>
      <c r="V584"/>
    </row>
    <row r="585" spans="15:22" ht="13.5" thickBot="1" x14ac:dyDescent="0.25">
      <c r="O585" s="109">
        <f t="shared" si="31"/>
        <v>0</v>
      </c>
      <c r="P585" s="109">
        <f t="shared" si="29"/>
        <v>0</v>
      </c>
      <c r="Q585" s="109">
        <f t="shared" si="30"/>
        <v>0</v>
      </c>
      <c r="U585"/>
      <c r="V585"/>
    </row>
    <row r="586" spans="15:22" ht="13.5" thickBot="1" x14ac:dyDescent="0.25">
      <c r="O586" s="109">
        <f t="shared" si="31"/>
        <v>0</v>
      </c>
      <c r="P586" s="109">
        <f t="shared" si="29"/>
        <v>0</v>
      </c>
      <c r="Q586" s="109">
        <f t="shared" si="30"/>
        <v>0</v>
      </c>
      <c r="U586"/>
      <c r="V586"/>
    </row>
    <row r="587" spans="15:22" ht="13.5" thickBot="1" x14ac:dyDescent="0.25">
      <c r="O587" s="109">
        <f t="shared" si="31"/>
        <v>0</v>
      </c>
      <c r="P587" s="109">
        <f t="shared" si="29"/>
        <v>0</v>
      </c>
      <c r="Q587" s="109">
        <f t="shared" si="30"/>
        <v>0</v>
      </c>
      <c r="U587"/>
      <c r="V587"/>
    </row>
    <row r="588" spans="15:22" ht="13.5" thickBot="1" x14ac:dyDescent="0.25">
      <c r="O588" s="109">
        <f t="shared" si="31"/>
        <v>0</v>
      </c>
      <c r="P588" s="109">
        <f t="shared" si="29"/>
        <v>0</v>
      </c>
      <c r="Q588" s="109">
        <f t="shared" si="30"/>
        <v>0</v>
      </c>
      <c r="U588"/>
      <c r="V588"/>
    </row>
    <row r="589" spans="15:22" ht="13.5" thickBot="1" x14ac:dyDescent="0.25">
      <c r="O589" s="109">
        <f t="shared" si="31"/>
        <v>0</v>
      </c>
      <c r="P589" s="109">
        <f t="shared" si="29"/>
        <v>0</v>
      </c>
      <c r="Q589" s="109">
        <f t="shared" si="30"/>
        <v>0</v>
      </c>
      <c r="U589"/>
      <c r="V589"/>
    </row>
    <row r="590" spans="15:22" ht="13.5" thickBot="1" x14ac:dyDescent="0.25">
      <c r="O590" s="109">
        <f t="shared" si="31"/>
        <v>0</v>
      </c>
      <c r="P590" s="109">
        <f t="shared" si="29"/>
        <v>0</v>
      </c>
      <c r="Q590" s="109">
        <f t="shared" si="30"/>
        <v>0</v>
      </c>
      <c r="U590"/>
      <c r="V590"/>
    </row>
    <row r="591" spans="15:22" ht="13.5" thickBot="1" x14ac:dyDescent="0.25">
      <c r="O591" s="109">
        <f t="shared" si="31"/>
        <v>0</v>
      </c>
      <c r="P591" s="109">
        <f t="shared" si="29"/>
        <v>0</v>
      </c>
      <c r="Q591" s="109">
        <f t="shared" si="30"/>
        <v>0</v>
      </c>
      <c r="U591"/>
      <c r="V591"/>
    </row>
    <row r="592" spans="15:22" ht="13.5" thickBot="1" x14ac:dyDescent="0.25">
      <c r="O592" s="109">
        <f t="shared" si="31"/>
        <v>0</v>
      </c>
      <c r="P592" s="109">
        <f t="shared" si="29"/>
        <v>0</v>
      </c>
      <c r="Q592" s="109">
        <f t="shared" si="30"/>
        <v>0</v>
      </c>
      <c r="U592"/>
      <c r="V592"/>
    </row>
    <row r="593" spans="15:22" ht="13.5" thickBot="1" x14ac:dyDescent="0.25">
      <c r="O593" s="109">
        <f t="shared" si="31"/>
        <v>0</v>
      </c>
      <c r="P593" s="109">
        <f t="shared" si="29"/>
        <v>0</v>
      </c>
      <c r="Q593" s="109">
        <f t="shared" si="30"/>
        <v>0</v>
      </c>
      <c r="U593"/>
      <c r="V593"/>
    </row>
    <row r="594" spans="15:22" ht="13.5" thickBot="1" x14ac:dyDescent="0.25">
      <c r="O594" s="109">
        <f t="shared" si="31"/>
        <v>0</v>
      </c>
      <c r="P594" s="109">
        <f t="shared" si="29"/>
        <v>0</v>
      </c>
      <c r="Q594" s="109">
        <f t="shared" si="30"/>
        <v>0</v>
      </c>
      <c r="U594"/>
      <c r="V594"/>
    </row>
    <row r="595" spans="15:22" ht="13.5" thickBot="1" x14ac:dyDescent="0.25">
      <c r="O595" s="109">
        <f t="shared" si="31"/>
        <v>0</v>
      </c>
      <c r="P595" s="109">
        <f t="shared" si="29"/>
        <v>0</v>
      </c>
      <c r="Q595" s="109">
        <f t="shared" si="30"/>
        <v>0</v>
      </c>
      <c r="U595"/>
      <c r="V595"/>
    </row>
    <row r="596" spans="15:22" ht="13.5" thickBot="1" x14ac:dyDescent="0.25">
      <c r="O596" s="109">
        <f t="shared" si="31"/>
        <v>0</v>
      </c>
      <c r="P596" s="109">
        <f t="shared" si="29"/>
        <v>0</v>
      </c>
      <c r="Q596" s="109">
        <f t="shared" si="30"/>
        <v>0</v>
      </c>
      <c r="U596"/>
      <c r="V596"/>
    </row>
    <row r="597" spans="15:22" ht="13.5" thickBot="1" x14ac:dyDescent="0.25">
      <c r="O597" s="109">
        <f t="shared" si="31"/>
        <v>0</v>
      </c>
      <c r="P597" s="109">
        <f t="shared" si="29"/>
        <v>0</v>
      </c>
      <c r="Q597" s="109">
        <f t="shared" si="30"/>
        <v>0</v>
      </c>
      <c r="U597"/>
      <c r="V597"/>
    </row>
    <row r="598" spans="15:22" ht="13.5" thickBot="1" x14ac:dyDescent="0.25">
      <c r="O598" s="109">
        <f t="shared" si="31"/>
        <v>0</v>
      </c>
      <c r="P598" s="109">
        <f t="shared" si="29"/>
        <v>0</v>
      </c>
      <c r="Q598" s="109">
        <f t="shared" si="30"/>
        <v>0</v>
      </c>
      <c r="U598"/>
      <c r="V598"/>
    </row>
    <row r="599" spans="15:22" ht="13.5" thickBot="1" x14ac:dyDescent="0.25">
      <c r="O599" s="109">
        <f t="shared" si="31"/>
        <v>0</v>
      </c>
      <c r="P599" s="109">
        <f t="shared" ref="P599:P662" si="32">M599</f>
        <v>0</v>
      </c>
      <c r="Q599" s="109">
        <f t="shared" ref="Q599:Q662" si="33">N599</f>
        <v>0</v>
      </c>
      <c r="U599"/>
      <c r="V599"/>
    </row>
    <row r="600" spans="15:22" ht="13.5" thickBot="1" x14ac:dyDescent="0.25">
      <c r="O600" s="109">
        <f t="shared" si="31"/>
        <v>0</v>
      </c>
      <c r="P600" s="109">
        <f t="shared" si="32"/>
        <v>0</v>
      </c>
      <c r="Q600" s="109">
        <f t="shared" si="33"/>
        <v>0</v>
      </c>
      <c r="U600"/>
      <c r="V600"/>
    </row>
    <row r="601" spans="15:22" ht="13.5" thickBot="1" x14ac:dyDescent="0.25">
      <c r="O601" s="109">
        <f t="shared" si="31"/>
        <v>0</v>
      </c>
      <c r="P601" s="109">
        <f t="shared" si="32"/>
        <v>0</v>
      </c>
      <c r="Q601" s="109">
        <f t="shared" si="33"/>
        <v>0</v>
      </c>
      <c r="U601"/>
      <c r="V601"/>
    </row>
    <row r="602" spans="15:22" ht="13.5" thickBot="1" x14ac:dyDescent="0.25">
      <c r="O602" s="109">
        <f t="shared" si="31"/>
        <v>0</v>
      </c>
      <c r="P602" s="109">
        <f t="shared" si="32"/>
        <v>0</v>
      </c>
      <c r="Q602" s="109">
        <f t="shared" si="33"/>
        <v>0</v>
      </c>
      <c r="U602"/>
      <c r="V602"/>
    </row>
    <row r="603" spans="15:22" ht="13.5" thickBot="1" x14ac:dyDescent="0.25">
      <c r="O603" s="109">
        <f t="shared" si="31"/>
        <v>0</v>
      </c>
      <c r="P603" s="109">
        <f t="shared" si="32"/>
        <v>0</v>
      </c>
      <c r="Q603" s="109">
        <f t="shared" si="33"/>
        <v>0</v>
      </c>
      <c r="U603"/>
      <c r="V603"/>
    </row>
    <row r="604" spans="15:22" ht="13.5" thickBot="1" x14ac:dyDescent="0.25">
      <c r="O604" s="109">
        <f t="shared" si="31"/>
        <v>0</v>
      </c>
      <c r="P604" s="109">
        <f t="shared" si="32"/>
        <v>0</v>
      </c>
      <c r="Q604" s="109">
        <f t="shared" si="33"/>
        <v>0</v>
      </c>
      <c r="U604"/>
      <c r="V604"/>
    </row>
    <row r="605" spans="15:22" ht="13.5" thickBot="1" x14ac:dyDescent="0.25">
      <c r="O605" s="109">
        <f t="shared" ref="O605:O668" si="34">K605</f>
        <v>0</v>
      </c>
      <c r="P605" s="109">
        <f t="shared" si="32"/>
        <v>0</v>
      </c>
      <c r="Q605" s="109">
        <f t="shared" si="33"/>
        <v>0</v>
      </c>
      <c r="U605"/>
      <c r="V605"/>
    </row>
    <row r="606" spans="15:22" ht="13.5" thickBot="1" x14ac:dyDescent="0.25">
      <c r="O606" s="109">
        <f t="shared" si="34"/>
        <v>0</v>
      </c>
      <c r="P606" s="109">
        <f t="shared" si="32"/>
        <v>0</v>
      </c>
      <c r="Q606" s="109">
        <f t="shared" si="33"/>
        <v>0</v>
      </c>
      <c r="U606"/>
      <c r="V606"/>
    </row>
    <row r="607" spans="15:22" ht="13.5" thickBot="1" x14ac:dyDescent="0.25">
      <c r="O607" s="109">
        <f t="shared" si="34"/>
        <v>0</v>
      </c>
      <c r="P607" s="109">
        <f t="shared" si="32"/>
        <v>0</v>
      </c>
      <c r="Q607" s="109">
        <f t="shared" si="33"/>
        <v>0</v>
      </c>
      <c r="U607"/>
      <c r="V607"/>
    </row>
    <row r="608" spans="15:22" ht="13.5" thickBot="1" x14ac:dyDescent="0.25">
      <c r="O608" s="109">
        <f t="shared" si="34"/>
        <v>0</v>
      </c>
      <c r="P608" s="109">
        <f t="shared" si="32"/>
        <v>0</v>
      </c>
      <c r="Q608" s="109">
        <f t="shared" si="33"/>
        <v>0</v>
      </c>
      <c r="U608"/>
      <c r="V608"/>
    </row>
    <row r="609" spans="15:22" ht="13.5" thickBot="1" x14ac:dyDescent="0.25">
      <c r="O609" s="109">
        <f t="shared" si="34"/>
        <v>0</v>
      </c>
      <c r="P609" s="109">
        <f t="shared" si="32"/>
        <v>0</v>
      </c>
      <c r="Q609" s="109">
        <f t="shared" si="33"/>
        <v>0</v>
      </c>
      <c r="U609"/>
      <c r="V609"/>
    </row>
    <row r="610" spans="15:22" ht="13.5" thickBot="1" x14ac:dyDescent="0.25">
      <c r="O610" s="109">
        <f t="shared" si="34"/>
        <v>0</v>
      </c>
      <c r="P610" s="109">
        <f t="shared" si="32"/>
        <v>0</v>
      </c>
      <c r="Q610" s="109">
        <f t="shared" si="33"/>
        <v>0</v>
      </c>
      <c r="U610"/>
      <c r="V610"/>
    </row>
    <row r="611" spans="15:22" ht="13.5" thickBot="1" x14ac:dyDescent="0.25">
      <c r="O611" s="109">
        <f t="shared" si="34"/>
        <v>0</v>
      </c>
      <c r="P611" s="109">
        <f t="shared" si="32"/>
        <v>0</v>
      </c>
      <c r="Q611" s="109">
        <f t="shared" si="33"/>
        <v>0</v>
      </c>
      <c r="U611"/>
      <c r="V611"/>
    </row>
    <row r="612" spans="15:22" ht="13.5" thickBot="1" x14ac:dyDescent="0.25">
      <c r="O612" s="109">
        <f t="shared" si="34"/>
        <v>0</v>
      </c>
      <c r="P612" s="109">
        <f t="shared" si="32"/>
        <v>0</v>
      </c>
      <c r="Q612" s="109">
        <f t="shared" si="33"/>
        <v>0</v>
      </c>
      <c r="U612"/>
      <c r="V612"/>
    </row>
    <row r="613" spans="15:22" ht="13.5" thickBot="1" x14ac:dyDescent="0.25">
      <c r="O613" s="109">
        <f t="shared" si="34"/>
        <v>0</v>
      </c>
      <c r="P613" s="109">
        <f t="shared" si="32"/>
        <v>0</v>
      </c>
      <c r="Q613" s="109">
        <f t="shared" si="33"/>
        <v>0</v>
      </c>
      <c r="U613"/>
      <c r="V613"/>
    </row>
    <row r="614" spans="15:22" ht="13.5" thickBot="1" x14ac:dyDescent="0.25">
      <c r="O614" s="109">
        <f t="shared" si="34"/>
        <v>0</v>
      </c>
      <c r="P614" s="109">
        <f t="shared" si="32"/>
        <v>0</v>
      </c>
      <c r="Q614" s="109">
        <f t="shared" si="33"/>
        <v>0</v>
      </c>
      <c r="U614"/>
      <c r="V614"/>
    </row>
    <row r="615" spans="15:22" ht="13.5" thickBot="1" x14ac:dyDescent="0.25">
      <c r="O615" s="109">
        <f t="shared" si="34"/>
        <v>0</v>
      </c>
      <c r="P615" s="109">
        <f t="shared" si="32"/>
        <v>0</v>
      </c>
      <c r="Q615" s="109">
        <f t="shared" si="33"/>
        <v>0</v>
      </c>
      <c r="U615"/>
      <c r="V615"/>
    </row>
    <row r="616" spans="15:22" ht="13.5" thickBot="1" x14ac:dyDescent="0.25">
      <c r="O616" s="109">
        <f t="shared" si="34"/>
        <v>0</v>
      </c>
      <c r="P616" s="109">
        <f t="shared" si="32"/>
        <v>0</v>
      </c>
      <c r="Q616" s="109">
        <f t="shared" si="33"/>
        <v>0</v>
      </c>
      <c r="U616"/>
      <c r="V616"/>
    </row>
    <row r="617" spans="15:22" ht="13.5" thickBot="1" x14ac:dyDescent="0.25">
      <c r="O617" s="109">
        <f t="shared" si="34"/>
        <v>0</v>
      </c>
      <c r="P617" s="109">
        <f t="shared" si="32"/>
        <v>0</v>
      </c>
      <c r="Q617" s="109">
        <f t="shared" si="33"/>
        <v>0</v>
      </c>
      <c r="U617"/>
      <c r="V617"/>
    </row>
    <row r="618" spans="15:22" ht="13.5" thickBot="1" x14ac:dyDescent="0.25">
      <c r="O618" s="109">
        <f t="shared" si="34"/>
        <v>0</v>
      </c>
      <c r="P618" s="109">
        <f t="shared" si="32"/>
        <v>0</v>
      </c>
      <c r="Q618" s="109">
        <f t="shared" si="33"/>
        <v>0</v>
      </c>
      <c r="U618"/>
      <c r="V618"/>
    </row>
    <row r="619" spans="15:22" ht="13.5" thickBot="1" x14ac:dyDescent="0.25">
      <c r="O619" s="109">
        <f t="shared" si="34"/>
        <v>0</v>
      </c>
      <c r="P619" s="109">
        <f t="shared" si="32"/>
        <v>0</v>
      </c>
      <c r="Q619" s="109">
        <f t="shared" si="33"/>
        <v>0</v>
      </c>
      <c r="U619"/>
      <c r="V619"/>
    </row>
    <row r="620" spans="15:22" ht="13.5" thickBot="1" x14ac:dyDescent="0.25">
      <c r="O620" s="109">
        <f t="shared" si="34"/>
        <v>0</v>
      </c>
      <c r="P620" s="109">
        <f t="shared" si="32"/>
        <v>0</v>
      </c>
      <c r="Q620" s="109">
        <f t="shared" si="33"/>
        <v>0</v>
      </c>
      <c r="U620"/>
      <c r="V620"/>
    </row>
    <row r="621" spans="15:22" ht="13.5" thickBot="1" x14ac:dyDescent="0.25">
      <c r="O621" s="109">
        <f t="shared" si="34"/>
        <v>0</v>
      </c>
      <c r="P621" s="109">
        <f t="shared" si="32"/>
        <v>0</v>
      </c>
      <c r="Q621" s="109">
        <f t="shared" si="33"/>
        <v>0</v>
      </c>
      <c r="U621"/>
      <c r="V621"/>
    </row>
    <row r="622" spans="15:22" ht="13.5" thickBot="1" x14ac:dyDescent="0.25">
      <c r="O622" s="109">
        <f t="shared" si="34"/>
        <v>0</v>
      </c>
      <c r="P622" s="109">
        <f t="shared" si="32"/>
        <v>0</v>
      </c>
      <c r="Q622" s="109">
        <f t="shared" si="33"/>
        <v>0</v>
      </c>
      <c r="U622"/>
      <c r="V622"/>
    </row>
    <row r="623" spans="15:22" ht="13.5" thickBot="1" x14ac:dyDescent="0.25">
      <c r="O623" s="109">
        <f t="shared" si="34"/>
        <v>0</v>
      </c>
      <c r="P623" s="109">
        <f t="shared" si="32"/>
        <v>0</v>
      </c>
      <c r="Q623" s="109">
        <f t="shared" si="33"/>
        <v>0</v>
      </c>
      <c r="U623"/>
      <c r="V623"/>
    </row>
    <row r="624" spans="15:22" ht="13.5" thickBot="1" x14ac:dyDescent="0.25">
      <c r="O624" s="109">
        <f t="shared" si="34"/>
        <v>0</v>
      </c>
      <c r="P624" s="109">
        <f t="shared" si="32"/>
        <v>0</v>
      </c>
      <c r="Q624" s="109">
        <f t="shared" si="33"/>
        <v>0</v>
      </c>
      <c r="U624"/>
      <c r="V624"/>
    </row>
    <row r="625" spans="15:22" ht="13.5" thickBot="1" x14ac:dyDescent="0.25">
      <c r="O625" s="109">
        <f t="shared" si="34"/>
        <v>0</v>
      </c>
      <c r="P625" s="109">
        <f t="shared" si="32"/>
        <v>0</v>
      </c>
      <c r="Q625" s="109">
        <f t="shared" si="33"/>
        <v>0</v>
      </c>
      <c r="U625"/>
      <c r="V625"/>
    </row>
    <row r="626" spans="15:22" ht="13.5" thickBot="1" x14ac:dyDescent="0.25">
      <c r="O626" s="109">
        <f t="shared" si="34"/>
        <v>0</v>
      </c>
      <c r="P626" s="109">
        <f t="shared" si="32"/>
        <v>0</v>
      </c>
      <c r="Q626" s="109">
        <f t="shared" si="33"/>
        <v>0</v>
      </c>
      <c r="U626"/>
      <c r="V626"/>
    </row>
    <row r="627" spans="15:22" ht="13.5" thickBot="1" x14ac:dyDescent="0.25">
      <c r="O627" s="109">
        <f t="shared" si="34"/>
        <v>0</v>
      </c>
      <c r="P627" s="109">
        <f t="shared" si="32"/>
        <v>0</v>
      </c>
      <c r="Q627" s="109">
        <f t="shared" si="33"/>
        <v>0</v>
      </c>
      <c r="U627"/>
      <c r="V627"/>
    </row>
    <row r="628" spans="15:22" ht="13.5" thickBot="1" x14ac:dyDescent="0.25">
      <c r="O628" s="109">
        <f t="shared" si="34"/>
        <v>0</v>
      </c>
      <c r="P628" s="109">
        <f t="shared" si="32"/>
        <v>0</v>
      </c>
      <c r="Q628" s="109">
        <f t="shared" si="33"/>
        <v>0</v>
      </c>
      <c r="U628"/>
      <c r="V628"/>
    </row>
    <row r="629" spans="15:22" ht="13.5" thickBot="1" x14ac:dyDescent="0.25">
      <c r="O629" s="109">
        <f t="shared" si="34"/>
        <v>0</v>
      </c>
      <c r="P629" s="109">
        <f t="shared" si="32"/>
        <v>0</v>
      </c>
      <c r="Q629" s="109">
        <f t="shared" si="33"/>
        <v>0</v>
      </c>
      <c r="U629"/>
      <c r="V629"/>
    </row>
    <row r="630" spans="15:22" ht="13.5" thickBot="1" x14ac:dyDescent="0.25">
      <c r="O630" s="109">
        <f t="shared" si="34"/>
        <v>0</v>
      </c>
      <c r="P630" s="109">
        <f t="shared" si="32"/>
        <v>0</v>
      </c>
      <c r="Q630" s="109">
        <f t="shared" si="33"/>
        <v>0</v>
      </c>
      <c r="U630"/>
      <c r="V630"/>
    </row>
    <row r="631" spans="15:22" ht="13.5" thickBot="1" x14ac:dyDescent="0.25">
      <c r="O631" s="109">
        <f t="shared" si="34"/>
        <v>0</v>
      </c>
      <c r="P631" s="109">
        <f t="shared" si="32"/>
        <v>0</v>
      </c>
      <c r="Q631" s="109">
        <f t="shared" si="33"/>
        <v>0</v>
      </c>
      <c r="U631"/>
      <c r="V631"/>
    </row>
    <row r="632" spans="15:22" ht="13.5" thickBot="1" x14ac:dyDescent="0.25">
      <c r="O632" s="109">
        <f t="shared" si="34"/>
        <v>0</v>
      </c>
      <c r="P632" s="109">
        <f t="shared" si="32"/>
        <v>0</v>
      </c>
      <c r="Q632" s="109">
        <f t="shared" si="33"/>
        <v>0</v>
      </c>
      <c r="U632"/>
      <c r="V632"/>
    </row>
    <row r="633" spans="15:22" ht="13.5" thickBot="1" x14ac:dyDescent="0.25">
      <c r="O633" s="109">
        <f t="shared" si="34"/>
        <v>0</v>
      </c>
      <c r="P633" s="109">
        <f t="shared" si="32"/>
        <v>0</v>
      </c>
      <c r="Q633" s="109">
        <f t="shared" si="33"/>
        <v>0</v>
      </c>
      <c r="U633"/>
      <c r="V633"/>
    </row>
    <row r="634" spans="15:22" ht="13.5" thickBot="1" x14ac:dyDescent="0.25">
      <c r="O634" s="109">
        <f t="shared" si="34"/>
        <v>0</v>
      </c>
      <c r="P634" s="109">
        <f t="shared" si="32"/>
        <v>0</v>
      </c>
      <c r="Q634" s="109">
        <f t="shared" si="33"/>
        <v>0</v>
      </c>
      <c r="U634"/>
      <c r="V634"/>
    </row>
    <row r="635" spans="15:22" ht="13.5" thickBot="1" x14ac:dyDescent="0.25">
      <c r="O635" s="109">
        <f t="shared" si="34"/>
        <v>0</v>
      </c>
      <c r="P635" s="109">
        <f t="shared" si="32"/>
        <v>0</v>
      </c>
      <c r="Q635" s="109">
        <f t="shared" si="33"/>
        <v>0</v>
      </c>
      <c r="U635"/>
      <c r="V635"/>
    </row>
    <row r="636" spans="15:22" ht="13.5" thickBot="1" x14ac:dyDescent="0.25">
      <c r="O636" s="109">
        <f t="shared" si="34"/>
        <v>0</v>
      </c>
      <c r="P636" s="109">
        <f t="shared" si="32"/>
        <v>0</v>
      </c>
      <c r="Q636" s="109">
        <f t="shared" si="33"/>
        <v>0</v>
      </c>
      <c r="U636"/>
      <c r="V636"/>
    </row>
    <row r="637" spans="15:22" ht="13.5" thickBot="1" x14ac:dyDescent="0.25">
      <c r="O637" s="109">
        <f t="shared" si="34"/>
        <v>0</v>
      </c>
      <c r="P637" s="109">
        <f t="shared" si="32"/>
        <v>0</v>
      </c>
      <c r="Q637" s="109">
        <f t="shared" si="33"/>
        <v>0</v>
      </c>
      <c r="U637"/>
      <c r="V637"/>
    </row>
    <row r="638" spans="15:22" ht="13.5" thickBot="1" x14ac:dyDescent="0.25">
      <c r="O638" s="109">
        <f t="shared" si="34"/>
        <v>0</v>
      </c>
      <c r="P638" s="109">
        <f t="shared" si="32"/>
        <v>0</v>
      </c>
      <c r="Q638" s="109">
        <f t="shared" si="33"/>
        <v>0</v>
      </c>
      <c r="U638"/>
      <c r="V638"/>
    </row>
    <row r="639" spans="15:22" ht="13.5" thickBot="1" x14ac:dyDescent="0.25">
      <c r="O639" s="109">
        <f t="shared" si="34"/>
        <v>0</v>
      </c>
      <c r="P639" s="109">
        <f t="shared" si="32"/>
        <v>0</v>
      </c>
      <c r="Q639" s="109">
        <f t="shared" si="33"/>
        <v>0</v>
      </c>
      <c r="U639"/>
      <c r="V639"/>
    </row>
    <row r="640" spans="15:22" ht="13.5" thickBot="1" x14ac:dyDescent="0.25">
      <c r="O640" s="109">
        <f t="shared" si="34"/>
        <v>0</v>
      </c>
      <c r="P640" s="109">
        <f t="shared" si="32"/>
        <v>0</v>
      </c>
      <c r="Q640" s="109">
        <f t="shared" si="33"/>
        <v>0</v>
      </c>
      <c r="U640"/>
      <c r="V640"/>
    </row>
    <row r="641" spans="15:22" ht="13.5" thickBot="1" x14ac:dyDescent="0.25">
      <c r="O641" s="109">
        <f t="shared" si="34"/>
        <v>0</v>
      </c>
      <c r="P641" s="109">
        <f t="shared" si="32"/>
        <v>0</v>
      </c>
      <c r="Q641" s="109">
        <f t="shared" si="33"/>
        <v>0</v>
      </c>
      <c r="U641"/>
      <c r="V641"/>
    </row>
    <row r="642" spans="15:22" ht="13.5" thickBot="1" x14ac:dyDescent="0.25">
      <c r="O642" s="109">
        <f t="shared" si="34"/>
        <v>0</v>
      </c>
      <c r="P642" s="109">
        <f t="shared" si="32"/>
        <v>0</v>
      </c>
      <c r="Q642" s="109">
        <f t="shared" si="33"/>
        <v>0</v>
      </c>
      <c r="U642"/>
      <c r="V642"/>
    </row>
    <row r="643" spans="15:22" ht="13.5" thickBot="1" x14ac:dyDescent="0.25">
      <c r="O643" s="109">
        <f t="shared" si="34"/>
        <v>0</v>
      </c>
      <c r="P643" s="109">
        <f t="shared" si="32"/>
        <v>0</v>
      </c>
      <c r="Q643" s="109">
        <f t="shared" si="33"/>
        <v>0</v>
      </c>
      <c r="U643"/>
      <c r="V643"/>
    </row>
    <row r="644" spans="15:22" ht="13.5" thickBot="1" x14ac:dyDescent="0.25">
      <c r="O644" s="109">
        <f t="shared" si="34"/>
        <v>0</v>
      </c>
      <c r="P644" s="109">
        <f t="shared" si="32"/>
        <v>0</v>
      </c>
      <c r="Q644" s="109">
        <f t="shared" si="33"/>
        <v>0</v>
      </c>
      <c r="U644"/>
      <c r="V644"/>
    </row>
    <row r="645" spans="15:22" ht="13.5" thickBot="1" x14ac:dyDescent="0.25">
      <c r="O645" s="109">
        <f t="shared" si="34"/>
        <v>0</v>
      </c>
      <c r="P645" s="109">
        <f t="shared" si="32"/>
        <v>0</v>
      </c>
      <c r="Q645" s="109">
        <f t="shared" si="33"/>
        <v>0</v>
      </c>
      <c r="U645"/>
      <c r="V645"/>
    </row>
    <row r="646" spans="15:22" ht="13.5" thickBot="1" x14ac:dyDescent="0.25">
      <c r="O646" s="109">
        <f t="shared" si="34"/>
        <v>0</v>
      </c>
      <c r="P646" s="109">
        <f t="shared" si="32"/>
        <v>0</v>
      </c>
      <c r="Q646" s="109">
        <f t="shared" si="33"/>
        <v>0</v>
      </c>
      <c r="U646"/>
      <c r="V646"/>
    </row>
    <row r="647" spans="15:22" ht="13.5" thickBot="1" x14ac:dyDescent="0.25">
      <c r="O647" s="109">
        <f t="shared" si="34"/>
        <v>0</v>
      </c>
      <c r="P647" s="109">
        <f t="shared" si="32"/>
        <v>0</v>
      </c>
      <c r="Q647" s="109">
        <f t="shared" si="33"/>
        <v>0</v>
      </c>
      <c r="U647"/>
      <c r="V647"/>
    </row>
    <row r="648" spans="15:22" ht="13.5" thickBot="1" x14ac:dyDescent="0.25">
      <c r="O648" s="109">
        <f t="shared" si="34"/>
        <v>0</v>
      </c>
      <c r="P648" s="109">
        <f t="shared" si="32"/>
        <v>0</v>
      </c>
      <c r="Q648" s="109">
        <f t="shared" si="33"/>
        <v>0</v>
      </c>
      <c r="U648"/>
      <c r="V648"/>
    </row>
    <row r="649" spans="15:22" ht="13.5" thickBot="1" x14ac:dyDescent="0.25">
      <c r="O649" s="109">
        <f t="shared" si="34"/>
        <v>0</v>
      </c>
      <c r="P649" s="109">
        <f t="shared" si="32"/>
        <v>0</v>
      </c>
      <c r="Q649" s="109">
        <f t="shared" si="33"/>
        <v>0</v>
      </c>
      <c r="U649"/>
      <c r="V649"/>
    </row>
    <row r="650" spans="15:22" ht="13.5" thickBot="1" x14ac:dyDescent="0.25">
      <c r="O650" s="109">
        <f t="shared" si="34"/>
        <v>0</v>
      </c>
      <c r="P650" s="109">
        <f t="shared" si="32"/>
        <v>0</v>
      </c>
      <c r="Q650" s="109">
        <f t="shared" si="33"/>
        <v>0</v>
      </c>
      <c r="U650"/>
      <c r="V650"/>
    </row>
    <row r="651" spans="15:22" ht="13.5" thickBot="1" x14ac:dyDescent="0.25">
      <c r="O651" s="109">
        <f t="shared" si="34"/>
        <v>0</v>
      </c>
      <c r="P651" s="109">
        <f t="shared" si="32"/>
        <v>0</v>
      </c>
      <c r="Q651" s="109">
        <f t="shared" si="33"/>
        <v>0</v>
      </c>
      <c r="U651"/>
      <c r="V651"/>
    </row>
    <row r="652" spans="15:22" ht="13.5" thickBot="1" x14ac:dyDescent="0.25">
      <c r="O652" s="109">
        <f t="shared" si="34"/>
        <v>0</v>
      </c>
      <c r="P652" s="109">
        <f t="shared" si="32"/>
        <v>0</v>
      </c>
      <c r="Q652" s="109">
        <f t="shared" si="33"/>
        <v>0</v>
      </c>
      <c r="U652"/>
      <c r="V652"/>
    </row>
    <row r="653" spans="15:22" ht="13.5" thickBot="1" x14ac:dyDescent="0.25">
      <c r="O653" s="109">
        <f t="shared" si="34"/>
        <v>0</v>
      </c>
      <c r="P653" s="109">
        <f t="shared" si="32"/>
        <v>0</v>
      </c>
      <c r="Q653" s="109">
        <f t="shared" si="33"/>
        <v>0</v>
      </c>
      <c r="U653"/>
      <c r="V653"/>
    </row>
    <row r="654" spans="15:22" ht="13.5" thickBot="1" x14ac:dyDescent="0.25">
      <c r="O654" s="109">
        <f t="shared" si="34"/>
        <v>0</v>
      </c>
      <c r="P654" s="109">
        <f t="shared" si="32"/>
        <v>0</v>
      </c>
      <c r="Q654" s="109">
        <f t="shared" si="33"/>
        <v>0</v>
      </c>
      <c r="U654"/>
      <c r="V654"/>
    </row>
    <row r="655" spans="15:22" ht="13.5" thickBot="1" x14ac:dyDescent="0.25">
      <c r="O655" s="109">
        <f t="shared" si="34"/>
        <v>0</v>
      </c>
      <c r="P655" s="109">
        <f t="shared" si="32"/>
        <v>0</v>
      </c>
      <c r="Q655" s="109">
        <f t="shared" si="33"/>
        <v>0</v>
      </c>
      <c r="U655"/>
      <c r="V655"/>
    </row>
    <row r="656" spans="15:22" ht="13.5" thickBot="1" x14ac:dyDescent="0.25">
      <c r="O656" s="109">
        <f t="shared" si="34"/>
        <v>0</v>
      </c>
      <c r="P656" s="109">
        <f t="shared" si="32"/>
        <v>0</v>
      </c>
      <c r="Q656" s="109">
        <f t="shared" si="33"/>
        <v>0</v>
      </c>
      <c r="U656"/>
      <c r="V656"/>
    </row>
    <row r="657" spans="15:22" ht="13.5" thickBot="1" x14ac:dyDescent="0.25">
      <c r="O657" s="109">
        <f t="shared" si="34"/>
        <v>0</v>
      </c>
      <c r="P657" s="109">
        <f t="shared" si="32"/>
        <v>0</v>
      </c>
      <c r="Q657" s="109">
        <f t="shared" si="33"/>
        <v>0</v>
      </c>
      <c r="U657"/>
      <c r="V657"/>
    </row>
    <row r="658" spans="15:22" ht="13.5" thickBot="1" x14ac:dyDescent="0.25">
      <c r="O658" s="109">
        <f t="shared" si="34"/>
        <v>0</v>
      </c>
      <c r="P658" s="109">
        <f t="shared" si="32"/>
        <v>0</v>
      </c>
      <c r="Q658" s="109">
        <f t="shared" si="33"/>
        <v>0</v>
      </c>
      <c r="U658"/>
      <c r="V658"/>
    </row>
    <row r="659" spans="15:22" ht="13.5" thickBot="1" x14ac:dyDescent="0.25">
      <c r="O659" s="109">
        <f t="shared" si="34"/>
        <v>0</v>
      </c>
      <c r="P659" s="109">
        <f t="shared" si="32"/>
        <v>0</v>
      </c>
      <c r="Q659" s="109">
        <f t="shared" si="33"/>
        <v>0</v>
      </c>
      <c r="U659"/>
      <c r="V659"/>
    </row>
    <row r="660" spans="15:22" ht="13.5" thickBot="1" x14ac:dyDescent="0.25">
      <c r="O660" s="109">
        <f t="shared" si="34"/>
        <v>0</v>
      </c>
      <c r="P660" s="109">
        <f t="shared" si="32"/>
        <v>0</v>
      </c>
      <c r="Q660" s="109">
        <f t="shared" si="33"/>
        <v>0</v>
      </c>
      <c r="U660"/>
      <c r="V660"/>
    </row>
    <row r="661" spans="15:22" ht="13.5" thickBot="1" x14ac:dyDescent="0.25">
      <c r="O661" s="109">
        <f t="shared" si="34"/>
        <v>0</v>
      </c>
      <c r="P661" s="109">
        <f t="shared" si="32"/>
        <v>0</v>
      </c>
      <c r="Q661" s="109">
        <f t="shared" si="33"/>
        <v>0</v>
      </c>
      <c r="U661"/>
      <c r="V661"/>
    </row>
    <row r="662" spans="15:22" ht="13.5" thickBot="1" x14ac:dyDescent="0.25">
      <c r="O662" s="109">
        <f t="shared" si="34"/>
        <v>0</v>
      </c>
      <c r="P662" s="109">
        <f t="shared" si="32"/>
        <v>0</v>
      </c>
      <c r="Q662" s="109">
        <f t="shared" si="33"/>
        <v>0</v>
      </c>
      <c r="U662"/>
      <c r="V662"/>
    </row>
    <row r="663" spans="15:22" ht="13.5" thickBot="1" x14ac:dyDescent="0.25">
      <c r="O663" s="109">
        <f t="shared" si="34"/>
        <v>0</v>
      </c>
      <c r="P663" s="109">
        <f t="shared" ref="P663:P726" si="35">M663</f>
        <v>0</v>
      </c>
      <c r="Q663" s="109">
        <f t="shared" ref="Q663:Q726" si="36">N663</f>
        <v>0</v>
      </c>
      <c r="U663"/>
      <c r="V663"/>
    </row>
    <row r="664" spans="15:22" ht="13.5" thickBot="1" x14ac:dyDescent="0.25">
      <c r="O664" s="109">
        <f t="shared" si="34"/>
        <v>0</v>
      </c>
      <c r="P664" s="109">
        <f t="shared" si="35"/>
        <v>0</v>
      </c>
      <c r="Q664" s="109">
        <f t="shared" si="36"/>
        <v>0</v>
      </c>
      <c r="U664"/>
      <c r="V664"/>
    </row>
    <row r="665" spans="15:22" ht="13.5" thickBot="1" x14ac:dyDescent="0.25">
      <c r="O665" s="109">
        <f t="shared" si="34"/>
        <v>0</v>
      </c>
      <c r="P665" s="109">
        <f t="shared" si="35"/>
        <v>0</v>
      </c>
      <c r="Q665" s="109">
        <f t="shared" si="36"/>
        <v>0</v>
      </c>
      <c r="U665"/>
      <c r="V665"/>
    </row>
    <row r="666" spans="15:22" ht="13.5" thickBot="1" x14ac:dyDescent="0.25">
      <c r="O666" s="109">
        <f t="shared" si="34"/>
        <v>0</v>
      </c>
      <c r="P666" s="109">
        <f t="shared" si="35"/>
        <v>0</v>
      </c>
      <c r="Q666" s="109">
        <f t="shared" si="36"/>
        <v>0</v>
      </c>
      <c r="U666"/>
      <c r="V666"/>
    </row>
    <row r="667" spans="15:22" ht="13.5" thickBot="1" x14ac:dyDescent="0.25">
      <c r="O667" s="109">
        <f t="shared" si="34"/>
        <v>0</v>
      </c>
      <c r="P667" s="109">
        <f t="shared" si="35"/>
        <v>0</v>
      </c>
      <c r="Q667" s="109">
        <f t="shared" si="36"/>
        <v>0</v>
      </c>
      <c r="U667"/>
      <c r="V667"/>
    </row>
    <row r="668" spans="15:22" ht="13.5" thickBot="1" x14ac:dyDescent="0.25">
      <c r="O668" s="109">
        <f t="shared" si="34"/>
        <v>0</v>
      </c>
      <c r="P668" s="109">
        <f t="shared" si="35"/>
        <v>0</v>
      </c>
      <c r="Q668" s="109">
        <f t="shared" si="36"/>
        <v>0</v>
      </c>
      <c r="U668"/>
      <c r="V668"/>
    </row>
    <row r="669" spans="15:22" ht="13.5" thickBot="1" x14ac:dyDescent="0.25">
      <c r="O669" s="109">
        <f t="shared" ref="O669:O732" si="37">K669</f>
        <v>0</v>
      </c>
      <c r="P669" s="109">
        <f t="shared" si="35"/>
        <v>0</v>
      </c>
      <c r="Q669" s="109">
        <f t="shared" si="36"/>
        <v>0</v>
      </c>
      <c r="U669"/>
      <c r="V669"/>
    </row>
    <row r="670" spans="15:22" ht="13.5" thickBot="1" x14ac:dyDescent="0.25">
      <c r="O670" s="109">
        <f t="shared" si="37"/>
        <v>0</v>
      </c>
      <c r="P670" s="109">
        <f t="shared" si="35"/>
        <v>0</v>
      </c>
      <c r="Q670" s="109">
        <f t="shared" si="36"/>
        <v>0</v>
      </c>
      <c r="U670"/>
      <c r="V670"/>
    </row>
    <row r="671" spans="15:22" ht="13.5" thickBot="1" x14ac:dyDescent="0.25">
      <c r="O671" s="109">
        <f t="shared" si="37"/>
        <v>0</v>
      </c>
      <c r="P671" s="109">
        <f t="shared" si="35"/>
        <v>0</v>
      </c>
      <c r="Q671" s="109">
        <f t="shared" si="36"/>
        <v>0</v>
      </c>
      <c r="U671"/>
      <c r="V671"/>
    </row>
    <row r="672" spans="15:22" ht="13.5" thickBot="1" x14ac:dyDescent="0.25">
      <c r="O672" s="109">
        <f t="shared" si="37"/>
        <v>0</v>
      </c>
      <c r="P672" s="109">
        <f t="shared" si="35"/>
        <v>0</v>
      </c>
      <c r="Q672" s="109">
        <f t="shared" si="36"/>
        <v>0</v>
      </c>
      <c r="U672"/>
      <c r="V672"/>
    </row>
    <row r="673" spans="15:22" ht="13.5" thickBot="1" x14ac:dyDescent="0.25">
      <c r="O673" s="109">
        <f t="shared" si="37"/>
        <v>0</v>
      </c>
      <c r="P673" s="109">
        <f t="shared" si="35"/>
        <v>0</v>
      </c>
      <c r="Q673" s="109">
        <f t="shared" si="36"/>
        <v>0</v>
      </c>
      <c r="U673"/>
      <c r="V673"/>
    </row>
    <row r="674" spans="15:22" ht="13.5" thickBot="1" x14ac:dyDescent="0.25">
      <c r="O674" s="109">
        <f t="shared" si="37"/>
        <v>0</v>
      </c>
      <c r="P674" s="109">
        <f t="shared" si="35"/>
        <v>0</v>
      </c>
      <c r="Q674" s="109">
        <f t="shared" si="36"/>
        <v>0</v>
      </c>
      <c r="U674"/>
      <c r="V674"/>
    </row>
    <row r="675" spans="15:22" ht="13.5" thickBot="1" x14ac:dyDescent="0.25">
      <c r="O675" s="109">
        <f t="shared" si="37"/>
        <v>0</v>
      </c>
      <c r="P675" s="109">
        <f t="shared" si="35"/>
        <v>0</v>
      </c>
      <c r="Q675" s="109">
        <f t="shared" si="36"/>
        <v>0</v>
      </c>
      <c r="U675"/>
      <c r="V675"/>
    </row>
    <row r="676" spans="15:22" ht="13.5" thickBot="1" x14ac:dyDescent="0.25">
      <c r="O676" s="109">
        <f t="shared" si="37"/>
        <v>0</v>
      </c>
      <c r="P676" s="109">
        <f t="shared" si="35"/>
        <v>0</v>
      </c>
      <c r="Q676" s="109">
        <f t="shared" si="36"/>
        <v>0</v>
      </c>
      <c r="U676"/>
      <c r="V676"/>
    </row>
    <row r="677" spans="15:22" ht="13.5" thickBot="1" x14ac:dyDescent="0.25">
      <c r="O677" s="109">
        <f t="shared" si="37"/>
        <v>0</v>
      </c>
      <c r="P677" s="109">
        <f t="shared" si="35"/>
        <v>0</v>
      </c>
      <c r="Q677" s="109">
        <f t="shared" si="36"/>
        <v>0</v>
      </c>
      <c r="U677"/>
      <c r="V677"/>
    </row>
    <row r="678" spans="15:22" ht="13.5" thickBot="1" x14ac:dyDescent="0.25">
      <c r="O678" s="109">
        <f t="shared" si="37"/>
        <v>0</v>
      </c>
      <c r="P678" s="109">
        <f t="shared" si="35"/>
        <v>0</v>
      </c>
      <c r="Q678" s="109">
        <f t="shared" si="36"/>
        <v>0</v>
      </c>
      <c r="U678"/>
      <c r="V678"/>
    </row>
    <row r="679" spans="15:22" ht="13.5" thickBot="1" x14ac:dyDescent="0.25">
      <c r="O679" s="109">
        <f t="shared" si="37"/>
        <v>0</v>
      </c>
      <c r="P679" s="109">
        <f t="shared" si="35"/>
        <v>0</v>
      </c>
      <c r="Q679" s="109">
        <f t="shared" si="36"/>
        <v>0</v>
      </c>
      <c r="U679"/>
      <c r="V679"/>
    </row>
    <row r="680" spans="15:22" ht="13.5" thickBot="1" x14ac:dyDescent="0.25">
      <c r="O680" s="109">
        <f t="shared" si="37"/>
        <v>0</v>
      </c>
      <c r="P680" s="109">
        <f t="shared" si="35"/>
        <v>0</v>
      </c>
      <c r="Q680" s="109">
        <f t="shared" si="36"/>
        <v>0</v>
      </c>
      <c r="U680"/>
      <c r="V680"/>
    </row>
    <row r="681" spans="15:22" ht="13.5" thickBot="1" x14ac:dyDescent="0.25">
      <c r="O681" s="109">
        <f t="shared" si="37"/>
        <v>0</v>
      </c>
      <c r="P681" s="109">
        <f t="shared" si="35"/>
        <v>0</v>
      </c>
      <c r="Q681" s="109">
        <f t="shared" si="36"/>
        <v>0</v>
      </c>
      <c r="U681"/>
      <c r="V681"/>
    </row>
    <row r="682" spans="15:22" ht="13.5" thickBot="1" x14ac:dyDescent="0.25">
      <c r="O682" s="109">
        <f t="shared" si="37"/>
        <v>0</v>
      </c>
      <c r="P682" s="109">
        <f t="shared" si="35"/>
        <v>0</v>
      </c>
      <c r="Q682" s="109">
        <f t="shared" si="36"/>
        <v>0</v>
      </c>
      <c r="U682"/>
      <c r="V682"/>
    </row>
    <row r="683" spans="15:22" ht="13.5" thickBot="1" x14ac:dyDescent="0.25">
      <c r="O683" s="109">
        <f t="shared" si="37"/>
        <v>0</v>
      </c>
      <c r="P683" s="109">
        <f t="shared" si="35"/>
        <v>0</v>
      </c>
      <c r="Q683" s="109">
        <f t="shared" si="36"/>
        <v>0</v>
      </c>
      <c r="U683"/>
      <c r="V683"/>
    </row>
    <row r="684" spans="15:22" ht="13.5" thickBot="1" x14ac:dyDescent="0.25">
      <c r="O684" s="109">
        <f t="shared" si="37"/>
        <v>0</v>
      </c>
      <c r="P684" s="109">
        <f t="shared" si="35"/>
        <v>0</v>
      </c>
      <c r="Q684" s="109">
        <f t="shared" si="36"/>
        <v>0</v>
      </c>
      <c r="U684"/>
      <c r="V684"/>
    </row>
    <row r="685" spans="15:22" ht="13.5" thickBot="1" x14ac:dyDescent="0.25">
      <c r="O685" s="109">
        <f t="shared" si="37"/>
        <v>0</v>
      </c>
      <c r="P685" s="109">
        <f t="shared" si="35"/>
        <v>0</v>
      </c>
      <c r="Q685" s="109">
        <f t="shared" si="36"/>
        <v>0</v>
      </c>
      <c r="U685"/>
      <c r="V685"/>
    </row>
    <row r="686" spans="15:22" ht="13.5" thickBot="1" x14ac:dyDescent="0.25">
      <c r="O686" s="109">
        <f t="shared" si="37"/>
        <v>0</v>
      </c>
      <c r="P686" s="109">
        <f t="shared" si="35"/>
        <v>0</v>
      </c>
      <c r="Q686" s="109">
        <f t="shared" si="36"/>
        <v>0</v>
      </c>
      <c r="U686"/>
      <c r="V686"/>
    </row>
    <row r="687" spans="15:22" ht="13.5" thickBot="1" x14ac:dyDescent="0.25">
      <c r="O687" s="109">
        <f t="shared" si="37"/>
        <v>0</v>
      </c>
      <c r="P687" s="109">
        <f t="shared" si="35"/>
        <v>0</v>
      </c>
      <c r="Q687" s="109">
        <f t="shared" si="36"/>
        <v>0</v>
      </c>
      <c r="U687"/>
      <c r="V687"/>
    </row>
    <row r="688" spans="15:22" ht="13.5" thickBot="1" x14ac:dyDescent="0.25">
      <c r="O688" s="109">
        <f t="shared" si="37"/>
        <v>0</v>
      </c>
      <c r="P688" s="109">
        <f t="shared" si="35"/>
        <v>0</v>
      </c>
      <c r="Q688" s="109">
        <f t="shared" si="36"/>
        <v>0</v>
      </c>
      <c r="U688"/>
      <c r="V688"/>
    </row>
    <row r="689" spans="15:22" ht="13.5" thickBot="1" x14ac:dyDescent="0.25">
      <c r="O689" s="109">
        <f t="shared" si="37"/>
        <v>0</v>
      </c>
      <c r="P689" s="109">
        <f t="shared" si="35"/>
        <v>0</v>
      </c>
      <c r="Q689" s="109">
        <f t="shared" si="36"/>
        <v>0</v>
      </c>
      <c r="U689"/>
      <c r="V689"/>
    </row>
    <row r="690" spans="15:22" ht="13.5" thickBot="1" x14ac:dyDescent="0.25">
      <c r="O690" s="109">
        <f t="shared" si="37"/>
        <v>0</v>
      </c>
      <c r="P690" s="109">
        <f t="shared" si="35"/>
        <v>0</v>
      </c>
      <c r="Q690" s="109">
        <f t="shared" si="36"/>
        <v>0</v>
      </c>
      <c r="U690"/>
      <c r="V690"/>
    </row>
    <row r="691" spans="15:22" ht="13.5" thickBot="1" x14ac:dyDescent="0.25">
      <c r="O691" s="109">
        <f t="shared" si="37"/>
        <v>0</v>
      </c>
      <c r="P691" s="109">
        <f t="shared" si="35"/>
        <v>0</v>
      </c>
      <c r="Q691" s="109">
        <f t="shared" si="36"/>
        <v>0</v>
      </c>
      <c r="U691"/>
      <c r="V691"/>
    </row>
    <row r="692" spans="15:22" ht="13.5" thickBot="1" x14ac:dyDescent="0.25">
      <c r="O692" s="109">
        <f t="shared" si="37"/>
        <v>0</v>
      </c>
      <c r="P692" s="109">
        <f t="shared" si="35"/>
        <v>0</v>
      </c>
      <c r="Q692" s="109">
        <f t="shared" si="36"/>
        <v>0</v>
      </c>
      <c r="U692"/>
      <c r="V692"/>
    </row>
    <row r="693" spans="15:22" ht="13.5" thickBot="1" x14ac:dyDescent="0.25">
      <c r="O693" s="109">
        <f t="shared" si="37"/>
        <v>0</v>
      </c>
      <c r="P693" s="109">
        <f t="shared" si="35"/>
        <v>0</v>
      </c>
      <c r="Q693" s="109">
        <f t="shared" si="36"/>
        <v>0</v>
      </c>
      <c r="U693"/>
      <c r="V693"/>
    </row>
    <row r="694" spans="15:22" ht="13.5" thickBot="1" x14ac:dyDescent="0.25">
      <c r="O694" s="109">
        <f t="shared" si="37"/>
        <v>0</v>
      </c>
      <c r="P694" s="109">
        <f t="shared" si="35"/>
        <v>0</v>
      </c>
      <c r="Q694" s="109">
        <f t="shared" si="36"/>
        <v>0</v>
      </c>
      <c r="U694"/>
      <c r="V694"/>
    </row>
    <row r="695" spans="15:22" ht="13.5" thickBot="1" x14ac:dyDescent="0.25">
      <c r="O695" s="109">
        <f t="shared" si="37"/>
        <v>0</v>
      </c>
      <c r="P695" s="109">
        <f t="shared" si="35"/>
        <v>0</v>
      </c>
      <c r="Q695" s="109">
        <f t="shared" si="36"/>
        <v>0</v>
      </c>
      <c r="U695"/>
      <c r="V695"/>
    </row>
    <row r="696" spans="15:22" ht="13.5" thickBot="1" x14ac:dyDescent="0.25">
      <c r="O696" s="109">
        <f t="shared" si="37"/>
        <v>0</v>
      </c>
      <c r="P696" s="109">
        <f t="shared" si="35"/>
        <v>0</v>
      </c>
      <c r="Q696" s="109">
        <f t="shared" si="36"/>
        <v>0</v>
      </c>
      <c r="U696"/>
      <c r="V696"/>
    </row>
    <row r="697" spans="15:22" ht="13.5" thickBot="1" x14ac:dyDescent="0.25">
      <c r="O697" s="109">
        <f t="shared" si="37"/>
        <v>0</v>
      </c>
      <c r="P697" s="109">
        <f t="shared" si="35"/>
        <v>0</v>
      </c>
      <c r="Q697" s="109">
        <f t="shared" si="36"/>
        <v>0</v>
      </c>
      <c r="U697"/>
      <c r="V697"/>
    </row>
    <row r="698" spans="15:22" ht="13.5" thickBot="1" x14ac:dyDescent="0.25">
      <c r="O698" s="109">
        <f t="shared" si="37"/>
        <v>0</v>
      </c>
      <c r="P698" s="109">
        <f t="shared" si="35"/>
        <v>0</v>
      </c>
      <c r="Q698" s="109">
        <f t="shared" si="36"/>
        <v>0</v>
      </c>
      <c r="U698"/>
      <c r="V698"/>
    </row>
    <row r="699" spans="15:22" ht="13.5" thickBot="1" x14ac:dyDescent="0.25">
      <c r="O699" s="109">
        <f t="shared" si="37"/>
        <v>0</v>
      </c>
      <c r="P699" s="109">
        <f t="shared" si="35"/>
        <v>0</v>
      </c>
      <c r="Q699" s="109">
        <f t="shared" si="36"/>
        <v>0</v>
      </c>
      <c r="U699"/>
      <c r="V699"/>
    </row>
    <row r="700" spans="15:22" ht="13.5" thickBot="1" x14ac:dyDescent="0.25">
      <c r="O700" s="109">
        <f t="shared" si="37"/>
        <v>0</v>
      </c>
      <c r="P700" s="109">
        <f t="shared" si="35"/>
        <v>0</v>
      </c>
      <c r="Q700" s="109">
        <f t="shared" si="36"/>
        <v>0</v>
      </c>
      <c r="U700"/>
      <c r="V700"/>
    </row>
    <row r="701" spans="15:22" ht="13.5" thickBot="1" x14ac:dyDescent="0.25">
      <c r="O701" s="109">
        <f t="shared" si="37"/>
        <v>0</v>
      </c>
      <c r="P701" s="109">
        <f t="shared" si="35"/>
        <v>0</v>
      </c>
      <c r="Q701" s="109">
        <f t="shared" si="36"/>
        <v>0</v>
      </c>
      <c r="U701"/>
      <c r="V701"/>
    </row>
    <row r="702" spans="15:22" ht="13.5" thickBot="1" x14ac:dyDescent="0.25">
      <c r="O702" s="109">
        <f t="shared" si="37"/>
        <v>0</v>
      </c>
      <c r="P702" s="109">
        <f t="shared" si="35"/>
        <v>0</v>
      </c>
      <c r="Q702" s="109">
        <f t="shared" si="36"/>
        <v>0</v>
      </c>
      <c r="U702"/>
      <c r="V702"/>
    </row>
    <row r="703" spans="15:22" ht="13.5" thickBot="1" x14ac:dyDescent="0.25">
      <c r="O703" s="109">
        <f t="shared" si="37"/>
        <v>0</v>
      </c>
      <c r="P703" s="109">
        <f t="shared" si="35"/>
        <v>0</v>
      </c>
      <c r="Q703" s="109">
        <f t="shared" si="36"/>
        <v>0</v>
      </c>
      <c r="U703"/>
      <c r="V703"/>
    </row>
    <row r="704" spans="15:22" ht="13.5" thickBot="1" x14ac:dyDescent="0.25">
      <c r="O704" s="109">
        <f t="shared" si="37"/>
        <v>0</v>
      </c>
      <c r="P704" s="109">
        <f t="shared" si="35"/>
        <v>0</v>
      </c>
      <c r="Q704" s="109">
        <f t="shared" si="36"/>
        <v>0</v>
      </c>
      <c r="U704"/>
      <c r="V704"/>
    </row>
    <row r="705" spans="15:22" ht="13.5" thickBot="1" x14ac:dyDescent="0.25">
      <c r="O705" s="109">
        <f t="shared" si="37"/>
        <v>0</v>
      </c>
      <c r="P705" s="109">
        <f t="shared" si="35"/>
        <v>0</v>
      </c>
      <c r="Q705" s="109">
        <f t="shared" si="36"/>
        <v>0</v>
      </c>
      <c r="U705"/>
      <c r="V705"/>
    </row>
    <row r="706" spans="15:22" ht="13.5" thickBot="1" x14ac:dyDescent="0.25">
      <c r="O706" s="109">
        <f t="shared" si="37"/>
        <v>0</v>
      </c>
      <c r="P706" s="109">
        <f t="shared" si="35"/>
        <v>0</v>
      </c>
      <c r="Q706" s="109">
        <f t="shared" si="36"/>
        <v>0</v>
      </c>
      <c r="U706"/>
      <c r="V706"/>
    </row>
    <row r="707" spans="15:22" ht="13.5" thickBot="1" x14ac:dyDescent="0.25">
      <c r="O707" s="109">
        <f t="shared" si="37"/>
        <v>0</v>
      </c>
      <c r="P707" s="109">
        <f t="shared" si="35"/>
        <v>0</v>
      </c>
      <c r="Q707" s="109">
        <f t="shared" si="36"/>
        <v>0</v>
      </c>
      <c r="U707"/>
      <c r="V707"/>
    </row>
    <row r="708" spans="15:22" ht="13.5" thickBot="1" x14ac:dyDescent="0.25">
      <c r="O708" s="109">
        <f t="shared" si="37"/>
        <v>0</v>
      </c>
      <c r="P708" s="109">
        <f t="shared" si="35"/>
        <v>0</v>
      </c>
      <c r="Q708" s="109">
        <f t="shared" si="36"/>
        <v>0</v>
      </c>
      <c r="U708"/>
      <c r="V708"/>
    </row>
    <row r="709" spans="15:22" ht="13.5" thickBot="1" x14ac:dyDescent="0.25">
      <c r="O709" s="109">
        <f t="shared" si="37"/>
        <v>0</v>
      </c>
      <c r="P709" s="109">
        <f t="shared" si="35"/>
        <v>0</v>
      </c>
      <c r="Q709" s="109">
        <f t="shared" si="36"/>
        <v>0</v>
      </c>
      <c r="U709"/>
      <c r="V709"/>
    </row>
    <row r="710" spans="15:22" ht="13.5" thickBot="1" x14ac:dyDescent="0.25">
      <c r="O710" s="109">
        <f t="shared" si="37"/>
        <v>0</v>
      </c>
      <c r="P710" s="109">
        <f t="shared" si="35"/>
        <v>0</v>
      </c>
      <c r="Q710" s="109">
        <f t="shared" si="36"/>
        <v>0</v>
      </c>
      <c r="U710"/>
      <c r="V710"/>
    </row>
    <row r="711" spans="15:22" ht="13.5" thickBot="1" x14ac:dyDescent="0.25">
      <c r="O711" s="109">
        <f t="shared" si="37"/>
        <v>0</v>
      </c>
      <c r="P711" s="109">
        <f t="shared" si="35"/>
        <v>0</v>
      </c>
      <c r="Q711" s="109">
        <f t="shared" si="36"/>
        <v>0</v>
      </c>
      <c r="U711"/>
      <c r="V711"/>
    </row>
    <row r="712" spans="15:22" ht="13.5" thickBot="1" x14ac:dyDescent="0.25">
      <c r="O712" s="109">
        <f t="shared" si="37"/>
        <v>0</v>
      </c>
      <c r="P712" s="109">
        <f t="shared" si="35"/>
        <v>0</v>
      </c>
      <c r="Q712" s="109">
        <f t="shared" si="36"/>
        <v>0</v>
      </c>
      <c r="U712"/>
      <c r="V712"/>
    </row>
    <row r="713" spans="15:22" ht="13.5" thickBot="1" x14ac:dyDescent="0.25">
      <c r="O713" s="109">
        <f t="shared" si="37"/>
        <v>0</v>
      </c>
      <c r="P713" s="109">
        <f t="shared" si="35"/>
        <v>0</v>
      </c>
      <c r="Q713" s="109">
        <f t="shared" si="36"/>
        <v>0</v>
      </c>
      <c r="U713"/>
      <c r="V713"/>
    </row>
    <row r="714" spans="15:22" ht="13.5" thickBot="1" x14ac:dyDescent="0.25">
      <c r="O714" s="109">
        <f t="shared" si="37"/>
        <v>0</v>
      </c>
      <c r="P714" s="109">
        <f t="shared" si="35"/>
        <v>0</v>
      </c>
      <c r="Q714" s="109">
        <f t="shared" si="36"/>
        <v>0</v>
      </c>
      <c r="U714"/>
      <c r="V714"/>
    </row>
    <row r="715" spans="15:22" ht="13.5" thickBot="1" x14ac:dyDescent="0.25">
      <c r="O715" s="109">
        <f t="shared" si="37"/>
        <v>0</v>
      </c>
      <c r="P715" s="109">
        <f t="shared" si="35"/>
        <v>0</v>
      </c>
      <c r="Q715" s="109">
        <f t="shared" si="36"/>
        <v>0</v>
      </c>
      <c r="U715"/>
      <c r="V715"/>
    </row>
    <row r="716" spans="15:22" ht="13.5" thickBot="1" x14ac:dyDescent="0.25">
      <c r="O716" s="109">
        <f t="shared" si="37"/>
        <v>0</v>
      </c>
      <c r="P716" s="109">
        <f t="shared" si="35"/>
        <v>0</v>
      </c>
      <c r="Q716" s="109">
        <f t="shared" si="36"/>
        <v>0</v>
      </c>
      <c r="U716"/>
      <c r="V716"/>
    </row>
    <row r="717" spans="15:22" ht="13.5" thickBot="1" x14ac:dyDescent="0.25">
      <c r="O717" s="109">
        <f t="shared" si="37"/>
        <v>0</v>
      </c>
      <c r="P717" s="109">
        <f t="shared" si="35"/>
        <v>0</v>
      </c>
      <c r="Q717" s="109">
        <f t="shared" si="36"/>
        <v>0</v>
      </c>
      <c r="U717"/>
      <c r="V717"/>
    </row>
    <row r="718" spans="15:22" ht="13.5" thickBot="1" x14ac:dyDescent="0.25">
      <c r="O718" s="109">
        <f t="shared" si="37"/>
        <v>0</v>
      </c>
      <c r="P718" s="109">
        <f t="shared" si="35"/>
        <v>0</v>
      </c>
      <c r="Q718" s="109">
        <f t="shared" si="36"/>
        <v>0</v>
      </c>
      <c r="U718"/>
      <c r="V718"/>
    </row>
    <row r="719" spans="15:22" ht="13.5" thickBot="1" x14ac:dyDescent="0.25">
      <c r="O719" s="109">
        <f t="shared" si="37"/>
        <v>0</v>
      </c>
      <c r="P719" s="109">
        <f t="shared" si="35"/>
        <v>0</v>
      </c>
      <c r="Q719" s="109">
        <f t="shared" si="36"/>
        <v>0</v>
      </c>
      <c r="U719"/>
      <c r="V719"/>
    </row>
    <row r="720" spans="15:22" ht="13.5" thickBot="1" x14ac:dyDescent="0.25">
      <c r="O720" s="109">
        <f t="shared" si="37"/>
        <v>0</v>
      </c>
      <c r="P720" s="109">
        <f t="shared" si="35"/>
        <v>0</v>
      </c>
      <c r="Q720" s="109">
        <f t="shared" si="36"/>
        <v>0</v>
      </c>
      <c r="U720"/>
      <c r="V720"/>
    </row>
    <row r="721" spans="15:22" ht="13.5" thickBot="1" x14ac:dyDescent="0.25">
      <c r="O721" s="109">
        <f t="shared" si="37"/>
        <v>0</v>
      </c>
      <c r="P721" s="109">
        <f t="shared" si="35"/>
        <v>0</v>
      </c>
      <c r="Q721" s="109">
        <f t="shared" si="36"/>
        <v>0</v>
      </c>
      <c r="U721"/>
      <c r="V721"/>
    </row>
    <row r="722" spans="15:22" ht="13.5" thickBot="1" x14ac:dyDescent="0.25">
      <c r="O722" s="109">
        <f t="shared" si="37"/>
        <v>0</v>
      </c>
      <c r="P722" s="109">
        <f t="shared" si="35"/>
        <v>0</v>
      </c>
      <c r="Q722" s="109">
        <f t="shared" si="36"/>
        <v>0</v>
      </c>
      <c r="U722"/>
      <c r="V722"/>
    </row>
    <row r="723" spans="15:22" ht="13.5" thickBot="1" x14ac:dyDescent="0.25">
      <c r="O723" s="109">
        <f t="shared" si="37"/>
        <v>0</v>
      </c>
      <c r="P723" s="109">
        <f t="shared" si="35"/>
        <v>0</v>
      </c>
      <c r="Q723" s="109">
        <f t="shared" si="36"/>
        <v>0</v>
      </c>
      <c r="U723"/>
      <c r="V723"/>
    </row>
    <row r="724" spans="15:22" ht="13.5" thickBot="1" x14ac:dyDescent="0.25">
      <c r="O724" s="109">
        <f t="shared" si="37"/>
        <v>0</v>
      </c>
      <c r="P724" s="109">
        <f t="shared" si="35"/>
        <v>0</v>
      </c>
      <c r="Q724" s="109">
        <f t="shared" si="36"/>
        <v>0</v>
      </c>
      <c r="U724"/>
      <c r="V724"/>
    </row>
    <row r="725" spans="15:22" ht="13.5" thickBot="1" x14ac:dyDescent="0.25">
      <c r="O725" s="109">
        <f t="shared" si="37"/>
        <v>0</v>
      </c>
      <c r="P725" s="109">
        <f t="shared" si="35"/>
        <v>0</v>
      </c>
      <c r="Q725" s="109">
        <f t="shared" si="36"/>
        <v>0</v>
      </c>
      <c r="U725"/>
      <c r="V725"/>
    </row>
    <row r="726" spans="15:22" ht="13.5" thickBot="1" x14ac:dyDescent="0.25">
      <c r="O726" s="109">
        <f t="shared" si="37"/>
        <v>0</v>
      </c>
      <c r="P726" s="109">
        <f t="shared" si="35"/>
        <v>0</v>
      </c>
      <c r="Q726" s="109">
        <f t="shared" si="36"/>
        <v>0</v>
      </c>
      <c r="U726"/>
      <c r="V726"/>
    </row>
    <row r="727" spans="15:22" ht="13.5" thickBot="1" x14ac:dyDescent="0.25">
      <c r="O727" s="109">
        <f t="shared" si="37"/>
        <v>0</v>
      </c>
      <c r="P727" s="109">
        <f t="shared" ref="P727:P790" si="38">M727</f>
        <v>0</v>
      </c>
      <c r="Q727" s="109">
        <f t="shared" ref="Q727:Q790" si="39">N727</f>
        <v>0</v>
      </c>
      <c r="U727"/>
      <c r="V727"/>
    </row>
    <row r="728" spans="15:22" ht="13.5" thickBot="1" x14ac:dyDescent="0.25">
      <c r="O728" s="109">
        <f t="shared" si="37"/>
        <v>0</v>
      </c>
      <c r="P728" s="109">
        <f t="shared" si="38"/>
        <v>0</v>
      </c>
      <c r="Q728" s="109">
        <f t="shared" si="39"/>
        <v>0</v>
      </c>
      <c r="U728"/>
      <c r="V728"/>
    </row>
    <row r="729" spans="15:22" ht="13.5" thickBot="1" x14ac:dyDescent="0.25">
      <c r="O729" s="109">
        <f t="shared" si="37"/>
        <v>0</v>
      </c>
      <c r="P729" s="109">
        <f t="shared" si="38"/>
        <v>0</v>
      </c>
      <c r="Q729" s="109">
        <f t="shared" si="39"/>
        <v>0</v>
      </c>
      <c r="U729"/>
      <c r="V729"/>
    </row>
    <row r="730" spans="15:22" ht="13.5" thickBot="1" x14ac:dyDescent="0.25">
      <c r="O730" s="109">
        <f t="shared" si="37"/>
        <v>0</v>
      </c>
      <c r="P730" s="109">
        <f t="shared" si="38"/>
        <v>0</v>
      </c>
      <c r="Q730" s="109">
        <f t="shared" si="39"/>
        <v>0</v>
      </c>
      <c r="U730"/>
      <c r="V730"/>
    </row>
    <row r="731" spans="15:22" ht="13.5" thickBot="1" x14ac:dyDescent="0.25">
      <c r="O731" s="109">
        <f t="shared" si="37"/>
        <v>0</v>
      </c>
      <c r="P731" s="109">
        <f t="shared" si="38"/>
        <v>0</v>
      </c>
      <c r="Q731" s="109">
        <f t="shared" si="39"/>
        <v>0</v>
      </c>
      <c r="U731"/>
      <c r="V731"/>
    </row>
    <row r="732" spans="15:22" ht="13.5" thickBot="1" x14ac:dyDescent="0.25">
      <c r="O732" s="109">
        <f t="shared" si="37"/>
        <v>0</v>
      </c>
      <c r="P732" s="109">
        <f t="shared" si="38"/>
        <v>0</v>
      </c>
      <c r="Q732" s="109">
        <f t="shared" si="39"/>
        <v>0</v>
      </c>
      <c r="U732"/>
      <c r="V732"/>
    </row>
    <row r="733" spans="15:22" ht="13.5" thickBot="1" x14ac:dyDescent="0.25">
      <c r="O733" s="109">
        <f t="shared" ref="O733:O796" si="40">K733</f>
        <v>0</v>
      </c>
      <c r="P733" s="109">
        <f t="shared" si="38"/>
        <v>0</v>
      </c>
      <c r="Q733" s="109">
        <f t="shared" si="39"/>
        <v>0</v>
      </c>
      <c r="U733"/>
      <c r="V733"/>
    </row>
    <row r="734" spans="15:22" ht="13.5" thickBot="1" x14ac:dyDescent="0.25">
      <c r="O734" s="109">
        <f t="shared" si="40"/>
        <v>0</v>
      </c>
      <c r="P734" s="109">
        <f t="shared" si="38"/>
        <v>0</v>
      </c>
      <c r="Q734" s="109">
        <f t="shared" si="39"/>
        <v>0</v>
      </c>
      <c r="U734"/>
      <c r="V734"/>
    </row>
    <row r="735" spans="15:22" ht="13.5" thickBot="1" x14ac:dyDescent="0.25">
      <c r="O735" s="109">
        <f t="shared" si="40"/>
        <v>0</v>
      </c>
      <c r="P735" s="109">
        <f t="shared" si="38"/>
        <v>0</v>
      </c>
      <c r="Q735" s="109">
        <f t="shared" si="39"/>
        <v>0</v>
      </c>
      <c r="U735"/>
      <c r="V735"/>
    </row>
    <row r="736" spans="15:22" ht="13.5" thickBot="1" x14ac:dyDescent="0.25">
      <c r="O736" s="109">
        <f t="shared" si="40"/>
        <v>0</v>
      </c>
      <c r="P736" s="109">
        <f t="shared" si="38"/>
        <v>0</v>
      </c>
      <c r="Q736" s="109">
        <f t="shared" si="39"/>
        <v>0</v>
      </c>
      <c r="U736"/>
      <c r="V736"/>
    </row>
    <row r="737" spans="15:22" ht="13.5" thickBot="1" x14ac:dyDescent="0.25">
      <c r="O737" s="109">
        <f t="shared" si="40"/>
        <v>0</v>
      </c>
      <c r="P737" s="109">
        <f t="shared" si="38"/>
        <v>0</v>
      </c>
      <c r="Q737" s="109">
        <f t="shared" si="39"/>
        <v>0</v>
      </c>
      <c r="U737"/>
      <c r="V737"/>
    </row>
    <row r="738" spans="15:22" ht="13.5" thickBot="1" x14ac:dyDescent="0.25">
      <c r="O738" s="109">
        <f t="shared" si="40"/>
        <v>0</v>
      </c>
      <c r="P738" s="109">
        <f t="shared" si="38"/>
        <v>0</v>
      </c>
      <c r="Q738" s="109">
        <f t="shared" si="39"/>
        <v>0</v>
      </c>
      <c r="U738"/>
      <c r="V738"/>
    </row>
    <row r="739" spans="15:22" ht="13.5" thickBot="1" x14ac:dyDescent="0.25">
      <c r="O739" s="109">
        <f t="shared" si="40"/>
        <v>0</v>
      </c>
      <c r="P739" s="109">
        <f t="shared" si="38"/>
        <v>0</v>
      </c>
      <c r="Q739" s="109">
        <f t="shared" si="39"/>
        <v>0</v>
      </c>
      <c r="U739"/>
      <c r="V739"/>
    </row>
    <row r="740" spans="15:22" ht="13.5" thickBot="1" x14ac:dyDescent="0.25">
      <c r="O740" s="109">
        <f t="shared" si="40"/>
        <v>0</v>
      </c>
      <c r="P740" s="109">
        <f t="shared" si="38"/>
        <v>0</v>
      </c>
      <c r="Q740" s="109">
        <f t="shared" si="39"/>
        <v>0</v>
      </c>
      <c r="U740"/>
      <c r="V740"/>
    </row>
    <row r="741" spans="15:22" ht="13.5" thickBot="1" x14ac:dyDescent="0.25">
      <c r="O741" s="109">
        <f t="shared" si="40"/>
        <v>0</v>
      </c>
      <c r="P741" s="109">
        <f t="shared" si="38"/>
        <v>0</v>
      </c>
      <c r="Q741" s="109">
        <f t="shared" si="39"/>
        <v>0</v>
      </c>
      <c r="U741"/>
      <c r="V741"/>
    </row>
    <row r="742" spans="15:22" ht="13.5" thickBot="1" x14ac:dyDescent="0.25">
      <c r="O742" s="109">
        <f t="shared" si="40"/>
        <v>0</v>
      </c>
      <c r="P742" s="109">
        <f t="shared" si="38"/>
        <v>0</v>
      </c>
      <c r="Q742" s="109">
        <f t="shared" si="39"/>
        <v>0</v>
      </c>
      <c r="U742"/>
      <c r="V742"/>
    </row>
    <row r="743" spans="15:22" ht="13.5" thickBot="1" x14ac:dyDescent="0.25">
      <c r="O743" s="109">
        <f t="shared" si="40"/>
        <v>0</v>
      </c>
      <c r="P743" s="109">
        <f t="shared" si="38"/>
        <v>0</v>
      </c>
      <c r="Q743" s="109">
        <f t="shared" si="39"/>
        <v>0</v>
      </c>
      <c r="U743"/>
      <c r="V743"/>
    </row>
    <row r="744" spans="15:22" ht="13.5" thickBot="1" x14ac:dyDescent="0.25">
      <c r="O744" s="109">
        <f t="shared" si="40"/>
        <v>0</v>
      </c>
      <c r="P744" s="109">
        <f t="shared" si="38"/>
        <v>0</v>
      </c>
      <c r="Q744" s="109">
        <f t="shared" si="39"/>
        <v>0</v>
      </c>
      <c r="U744"/>
      <c r="V744"/>
    </row>
    <row r="745" spans="15:22" ht="13.5" thickBot="1" x14ac:dyDescent="0.25">
      <c r="O745" s="109">
        <f t="shared" si="40"/>
        <v>0</v>
      </c>
      <c r="P745" s="109">
        <f t="shared" si="38"/>
        <v>0</v>
      </c>
      <c r="Q745" s="109">
        <f t="shared" si="39"/>
        <v>0</v>
      </c>
      <c r="U745"/>
      <c r="V745"/>
    </row>
    <row r="746" spans="15:22" ht="13.5" thickBot="1" x14ac:dyDescent="0.25">
      <c r="O746" s="109">
        <f t="shared" si="40"/>
        <v>0</v>
      </c>
      <c r="P746" s="109">
        <f t="shared" si="38"/>
        <v>0</v>
      </c>
      <c r="Q746" s="109">
        <f t="shared" si="39"/>
        <v>0</v>
      </c>
      <c r="U746"/>
      <c r="V746"/>
    </row>
    <row r="747" spans="15:22" ht="13.5" thickBot="1" x14ac:dyDescent="0.25">
      <c r="O747" s="109">
        <f t="shared" si="40"/>
        <v>0</v>
      </c>
      <c r="P747" s="109">
        <f t="shared" si="38"/>
        <v>0</v>
      </c>
      <c r="Q747" s="109">
        <f t="shared" si="39"/>
        <v>0</v>
      </c>
      <c r="U747"/>
      <c r="V747"/>
    </row>
    <row r="748" spans="15:22" ht="13.5" thickBot="1" x14ac:dyDescent="0.25">
      <c r="O748" s="109">
        <f t="shared" si="40"/>
        <v>0</v>
      </c>
      <c r="P748" s="109">
        <f t="shared" si="38"/>
        <v>0</v>
      </c>
      <c r="Q748" s="109">
        <f t="shared" si="39"/>
        <v>0</v>
      </c>
      <c r="U748"/>
      <c r="V748"/>
    </row>
    <row r="749" spans="15:22" ht="13.5" thickBot="1" x14ac:dyDescent="0.25">
      <c r="O749" s="109">
        <f t="shared" si="40"/>
        <v>0</v>
      </c>
      <c r="P749" s="109">
        <f t="shared" si="38"/>
        <v>0</v>
      </c>
      <c r="Q749" s="109">
        <f t="shared" si="39"/>
        <v>0</v>
      </c>
      <c r="U749"/>
      <c r="V749"/>
    </row>
    <row r="750" spans="15:22" ht="13.5" thickBot="1" x14ac:dyDescent="0.25">
      <c r="O750" s="109">
        <f t="shared" si="40"/>
        <v>0</v>
      </c>
      <c r="P750" s="109">
        <f t="shared" si="38"/>
        <v>0</v>
      </c>
      <c r="Q750" s="109">
        <f t="shared" si="39"/>
        <v>0</v>
      </c>
      <c r="U750"/>
      <c r="V750"/>
    </row>
    <row r="751" spans="15:22" ht="13.5" thickBot="1" x14ac:dyDescent="0.25">
      <c r="O751" s="109">
        <f t="shared" si="40"/>
        <v>0</v>
      </c>
      <c r="P751" s="109">
        <f t="shared" si="38"/>
        <v>0</v>
      </c>
      <c r="Q751" s="109">
        <f t="shared" si="39"/>
        <v>0</v>
      </c>
      <c r="U751"/>
      <c r="V751"/>
    </row>
    <row r="752" spans="15:22" ht="13.5" thickBot="1" x14ac:dyDescent="0.25">
      <c r="O752" s="109">
        <f t="shared" si="40"/>
        <v>0</v>
      </c>
      <c r="P752" s="109">
        <f t="shared" si="38"/>
        <v>0</v>
      </c>
      <c r="Q752" s="109">
        <f t="shared" si="39"/>
        <v>0</v>
      </c>
      <c r="U752"/>
      <c r="V752"/>
    </row>
    <row r="753" spans="15:22" ht="13.5" thickBot="1" x14ac:dyDescent="0.25">
      <c r="O753" s="109">
        <f t="shared" si="40"/>
        <v>0</v>
      </c>
      <c r="P753" s="109">
        <f t="shared" si="38"/>
        <v>0</v>
      </c>
      <c r="Q753" s="109">
        <f t="shared" si="39"/>
        <v>0</v>
      </c>
      <c r="U753"/>
      <c r="V753"/>
    </row>
    <row r="754" spans="15:22" ht="13.5" thickBot="1" x14ac:dyDescent="0.25">
      <c r="O754" s="109">
        <f t="shared" si="40"/>
        <v>0</v>
      </c>
      <c r="P754" s="109">
        <f t="shared" si="38"/>
        <v>0</v>
      </c>
      <c r="Q754" s="109">
        <f t="shared" si="39"/>
        <v>0</v>
      </c>
      <c r="U754"/>
      <c r="V754"/>
    </row>
    <row r="755" spans="15:22" ht="13.5" thickBot="1" x14ac:dyDescent="0.25">
      <c r="O755" s="109">
        <f t="shared" si="40"/>
        <v>0</v>
      </c>
      <c r="P755" s="109">
        <f t="shared" si="38"/>
        <v>0</v>
      </c>
      <c r="Q755" s="109">
        <f t="shared" si="39"/>
        <v>0</v>
      </c>
      <c r="U755"/>
      <c r="V755"/>
    </row>
    <row r="756" spans="15:22" ht="13.5" thickBot="1" x14ac:dyDescent="0.25">
      <c r="O756" s="109">
        <f t="shared" si="40"/>
        <v>0</v>
      </c>
      <c r="P756" s="109">
        <f t="shared" si="38"/>
        <v>0</v>
      </c>
      <c r="Q756" s="109">
        <f t="shared" si="39"/>
        <v>0</v>
      </c>
      <c r="U756"/>
      <c r="V756"/>
    </row>
    <row r="757" spans="15:22" ht="13.5" thickBot="1" x14ac:dyDescent="0.25">
      <c r="O757" s="109">
        <f t="shared" si="40"/>
        <v>0</v>
      </c>
      <c r="P757" s="109">
        <f t="shared" si="38"/>
        <v>0</v>
      </c>
      <c r="Q757" s="109">
        <f t="shared" si="39"/>
        <v>0</v>
      </c>
      <c r="U757"/>
      <c r="V757"/>
    </row>
    <row r="758" spans="15:22" ht="13.5" thickBot="1" x14ac:dyDescent="0.25">
      <c r="O758" s="109">
        <f t="shared" si="40"/>
        <v>0</v>
      </c>
      <c r="P758" s="109">
        <f t="shared" si="38"/>
        <v>0</v>
      </c>
      <c r="Q758" s="109">
        <f t="shared" si="39"/>
        <v>0</v>
      </c>
      <c r="U758"/>
      <c r="V758"/>
    </row>
    <row r="759" spans="15:22" ht="13.5" thickBot="1" x14ac:dyDescent="0.25">
      <c r="O759" s="109">
        <f t="shared" si="40"/>
        <v>0</v>
      </c>
      <c r="P759" s="109">
        <f t="shared" si="38"/>
        <v>0</v>
      </c>
      <c r="Q759" s="109">
        <f t="shared" si="39"/>
        <v>0</v>
      </c>
      <c r="U759"/>
      <c r="V759"/>
    </row>
    <row r="760" spans="15:22" ht="13.5" thickBot="1" x14ac:dyDescent="0.25">
      <c r="O760" s="109">
        <f t="shared" si="40"/>
        <v>0</v>
      </c>
      <c r="P760" s="109">
        <f t="shared" si="38"/>
        <v>0</v>
      </c>
      <c r="Q760" s="109">
        <f t="shared" si="39"/>
        <v>0</v>
      </c>
      <c r="U760"/>
      <c r="V760"/>
    </row>
    <row r="761" spans="15:22" ht="13.5" thickBot="1" x14ac:dyDescent="0.25">
      <c r="O761" s="109">
        <f t="shared" si="40"/>
        <v>0</v>
      </c>
      <c r="P761" s="109">
        <f t="shared" si="38"/>
        <v>0</v>
      </c>
      <c r="Q761" s="109">
        <f t="shared" si="39"/>
        <v>0</v>
      </c>
      <c r="U761"/>
      <c r="V761"/>
    </row>
    <row r="762" spans="15:22" ht="13.5" thickBot="1" x14ac:dyDescent="0.25">
      <c r="O762" s="109">
        <f t="shared" si="40"/>
        <v>0</v>
      </c>
      <c r="P762" s="109">
        <f t="shared" si="38"/>
        <v>0</v>
      </c>
      <c r="Q762" s="109">
        <f t="shared" si="39"/>
        <v>0</v>
      </c>
      <c r="U762"/>
      <c r="V762"/>
    </row>
    <row r="763" spans="15:22" ht="13.5" thickBot="1" x14ac:dyDescent="0.25">
      <c r="O763" s="109">
        <f t="shared" si="40"/>
        <v>0</v>
      </c>
      <c r="P763" s="109">
        <f t="shared" si="38"/>
        <v>0</v>
      </c>
      <c r="Q763" s="109">
        <f t="shared" si="39"/>
        <v>0</v>
      </c>
      <c r="U763"/>
      <c r="V763"/>
    </row>
    <row r="764" spans="15:22" ht="13.5" thickBot="1" x14ac:dyDescent="0.25">
      <c r="O764" s="109">
        <f t="shared" si="40"/>
        <v>0</v>
      </c>
      <c r="P764" s="109">
        <f t="shared" si="38"/>
        <v>0</v>
      </c>
      <c r="Q764" s="109">
        <f t="shared" si="39"/>
        <v>0</v>
      </c>
      <c r="U764"/>
      <c r="V764"/>
    </row>
    <row r="765" spans="15:22" ht="13.5" thickBot="1" x14ac:dyDescent="0.25">
      <c r="O765" s="109">
        <f t="shared" si="40"/>
        <v>0</v>
      </c>
      <c r="P765" s="109">
        <f t="shared" si="38"/>
        <v>0</v>
      </c>
      <c r="Q765" s="109">
        <f t="shared" si="39"/>
        <v>0</v>
      </c>
      <c r="U765"/>
      <c r="V765"/>
    </row>
    <row r="766" spans="15:22" ht="13.5" thickBot="1" x14ac:dyDescent="0.25">
      <c r="O766" s="109">
        <f t="shared" si="40"/>
        <v>0</v>
      </c>
      <c r="P766" s="109">
        <f t="shared" si="38"/>
        <v>0</v>
      </c>
      <c r="Q766" s="109">
        <f t="shared" si="39"/>
        <v>0</v>
      </c>
      <c r="U766"/>
      <c r="V766"/>
    </row>
    <row r="767" spans="15:22" ht="13.5" thickBot="1" x14ac:dyDescent="0.25">
      <c r="O767" s="109">
        <f t="shared" si="40"/>
        <v>0</v>
      </c>
      <c r="P767" s="109">
        <f t="shared" si="38"/>
        <v>0</v>
      </c>
      <c r="Q767" s="109">
        <f t="shared" si="39"/>
        <v>0</v>
      </c>
      <c r="U767"/>
      <c r="V767"/>
    </row>
    <row r="768" spans="15:22" ht="13.5" thickBot="1" x14ac:dyDescent="0.25">
      <c r="O768" s="109">
        <f t="shared" si="40"/>
        <v>0</v>
      </c>
      <c r="P768" s="109">
        <f t="shared" si="38"/>
        <v>0</v>
      </c>
      <c r="Q768" s="109">
        <f t="shared" si="39"/>
        <v>0</v>
      </c>
      <c r="U768"/>
      <c r="V768"/>
    </row>
    <row r="769" spans="15:22" ht="13.5" thickBot="1" x14ac:dyDescent="0.25">
      <c r="O769" s="109">
        <f t="shared" si="40"/>
        <v>0</v>
      </c>
      <c r="P769" s="109">
        <f t="shared" si="38"/>
        <v>0</v>
      </c>
      <c r="Q769" s="109">
        <f t="shared" si="39"/>
        <v>0</v>
      </c>
      <c r="U769"/>
      <c r="V769"/>
    </row>
    <row r="770" spans="15:22" ht="13.5" thickBot="1" x14ac:dyDescent="0.25">
      <c r="O770" s="109">
        <f t="shared" si="40"/>
        <v>0</v>
      </c>
      <c r="P770" s="109">
        <f t="shared" si="38"/>
        <v>0</v>
      </c>
      <c r="Q770" s="109">
        <f t="shared" si="39"/>
        <v>0</v>
      </c>
      <c r="U770"/>
      <c r="V770"/>
    </row>
    <row r="771" spans="15:22" ht="13.5" thickBot="1" x14ac:dyDescent="0.25">
      <c r="O771" s="109">
        <f t="shared" si="40"/>
        <v>0</v>
      </c>
      <c r="P771" s="109">
        <f t="shared" si="38"/>
        <v>0</v>
      </c>
      <c r="Q771" s="109">
        <f t="shared" si="39"/>
        <v>0</v>
      </c>
      <c r="U771"/>
      <c r="V771"/>
    </row>
    <row r="772" spans="15:22" ht="13.5" thickBot="1" x14ac:dyDescent="0.25">
      <c r="O772" s="109">
        <f t="shared" si="40"/>
        <v>0</v>
      </c>
      <c r="P772" s="109">
        <f t="shared" si="38"/>
        <v>0</v>
      </c>
      <c r="Q772" s="109">
        <f t="shared" si="39"/>
        <v>0</v>
      </c>
      <c r="U772"/>
      <c r="V772"/>
    </row>
    <row r="773" spans="15:22" ht="13.5" thickBot="1" x14ac:dyDescent="0.25">
      <c r="O773" s="109">
        <f t="shared" si="40"/>
        <v>0</v>
      </c>
      <c r="P773" s="109">
        <f t="shared" si="38"/>
        <v>0</v>
      </c>
      <c r="Q773" s="109">
        <f t="shared" si="39"/>
        <v>0</v>
      </c>
      <c r="U773"/>
      <c r="V773"/>
    </row>
    <row r="774" spans="15:22" ht="13.5" thickBot="1" x14ac:dyDescent="0.25">
      <c r="O774" s="109">
        <f t="shared" si="40"/>
        <v>0</v>
      </c>
      <c r="P774" s="109">
        <f t="shared" si="38"/>
        <v>0</v>
      </c>
      <c r="Q774" s="109">
        <f t="shared" si="39"/>
        <v>0</v>
      </c>
      <c r="U774"/>
      <c r="V774"/>
    </row>
    <row r="775" spans="15:22" ht="13.5" thickBot="1" x14ac:dyDescent="0.25">
      <c r="O775" s="109">
        <f t="shared" si="40"/>
        <v>0</v>
      </c>
      <c r="P775" s="109">
        <f t="shared" si="38"/>
        <v>0</v>
      </c>
      <c r="Q775" s="109">
        <f t="shared" si="39"/>
        <v>0</v>
      </c>
      <c r="U775"/>
      <c r="V775"/>
    </row>
    <row r="776" spans="15:22" ht="13.5" thickBot="1" x14ac:dyDescent="0.25">
      <c r="O776" s="109">
        <f t="shared" si="40"/>
        <v>0</v>
      </c>
      <c r="P776" s="109">
        <f t="shared" si="38"/>
        <v>0</v>
      </c>
      <c r="Q776" s="109">
        <f t="shared" si="39"/>
        <v>0</v>
      </c>
      <c r="U776"/>
      <c r="V776"/>
    </row>
    <row r="777" spans="15:22" ht="13.5" thickBot="1" x14ac:dyDescent="0.25">
      <c r="O777" s="109">
        <f t="shared" si="40"/>
        <v>0</v>
      </c>
      <c r="P777" s="109">
        <f t="shared" si="38"/>
        <v>0</v>
      </c>
      <c r="Q777" s="109">
        <f t="shared" si="39"/>
        <v>0</v>
      </c>
      <c r="U777"/>
      <c r="V777"/>
    </row>
    <row r="778" spans="15:22" ht="13.5" thickBot="1" x14ac:dyDescent="0.25">
      <c r="O778" s="109">
        <f t="shared" si="40"/>
        <v>0</v>
      </c>
      <c r="P778" s="109">
        <f t="shared" si="38"/>
        <v>0</v>
      </c>
      <c r="Q778" s="109">
        <f t="shared" si="39"/>
        <v>0</v>
      </c>
      <c r="U778"/>
      <c r="V778"/>
    </row>
    <row r="779" spans="15:22" ht="13.5" thickBot="1" x14ac:dyDescent="0.25">
      <c r="O779" s="109">
        <f t="shared" si="40"/>
        <v>0</v>
      </c>
      <c r="P779" s="109">
        <f t="shared" si="38"/>
        <v>0</v>
      </c>
      <c r="Q779" s="109">
        <f t="shared" si="39"/>
        <v>0</v>
      </c>
      <c r="U779"/>
      <c r="V779"/>
    </row>
    <row r="780" spans="15:22" ht="13.5" thickBot="1" x14ac:dyDescent="0.25">
      <c r="O780" s="109">
        <f t="shared" si="40"/>
        <v>0</v>
      </c>
      <c r="P780" s="109">
        <f t="shared" si="38"/>
        <v>0</v>
      </c>
      <c r="Q780" s="109">
        <f t="shared" si="39"/>
        <v>0</v>
      </c>
      <c r="U780"/>
      <c r="V780"/>
    </row>
    <row r="781" spans="15:22" ht="13.5" thickBot="1" x14ac:dyDescent="0.25">
      <c r="O781" s="109">
        <f t="shared" si="40"/>
        <v>0</v>
      </c>
      <c r="P781" s="109">
        <f t="shared" si="38"/>
        <v>0</v>
      </c>
      <c r="Q781" s="109">
        <f t="shared" si="39"/>
        <v>0</v>
      </c>
      <c r="U781"/>
      <c r="V781"/>
    </row>
    <row r="782" spans="15:22" ht="13.5" thickBot="1" x14ac:dyDescent="0.25">
      <c r="O782" s="109">
        <f t="shared" si="40"/>
        <v>0</v>
      </c>
      <c r="P782" s="109">
        <f t="shared" si="38"/>
        <v>0</v>
      </c>
      <c r="Q782" s="109">
        <f t="shared" si="39"/>
        <v>0</v>
      </c>
      <c r="U782"/>
      <c r="V782"/>
    </row>
    <row r="783" spans="15:22" ht="13.5" thickBot="1" x14ac:dyDescent="0.25">
      <c r="O783" s="109">
        <f t="shared" si="40"/>
        <v>0</v>
      </c>
      <c r="P783" s="109">
        <f t="shared" si="38"/>
        <v>0</v>
      </c>
      <c r="Q783" s="109">
        <f t="shared" si="39"/>
        <v>0</v>
      </c>
      <c r="U783"/>
      <c r="V783"/>
    </row>
    <row r="784" spans="15:22" ht="13.5" thickBot="1" x14ac:dyDescent="0.25">
      <c r="O784" s="109">
        <f t="shared" si="40"/>
        <v>0</v>
      </c>
      <c r="P784" s="109">
        <f t="shared" si="38"/>
        <v>0</v>
      </c>
      <c r="Q784" s="109">
        <f t="shared" si="39"/>
        <v>0</v>
      </c>
      <c r="U784"/>
      <c r="V784"/>
    </row>
    <row r="785" spans="15:22" ht="13.5" thickBot="1" x14ac:dyDescent="0.25">
      <c r="O785" s="109">
        <f t="shared" si="40"/>
        <v>0</v>
      </c>
      <c r="P785" s="109">
        <f t="shared" si="38"/>
        <v>0</v>
      </c>
      <c r="Q785" s="109">
        <f t="shared" si="39"/>
        <v>0</v>
      </c>
      <c r="U785"/>
      <c r="V785"/>
    </row>
    <row r="786" spans="15:22" ht="13.5" thickBot="1" x14ac:dyDescent="0.25">
      <c r="O786" s="109">
        <f t="shared" si="40"/>
        <v>0</v>
      </c>
      <c r="P786" s="109">
        <f t="shared" si="38"/>
        <v>0</v>
      </c>
      <c r="Q786" s="109">
        <f t="shared" si="39"/>
        <v>0</v>
      </c>
      <c r="U786"/>
      <c r="V786"/>
    </row>
    <row r="787" spans="15:22" ht="13.5" thickBot="1" x14ac:dyDescent="0.25">
      <c r="O787" s="109">
        <f t="shared" si="40"/>
        <v>0</v>
      </c>
      <c r="P787" s="109">
        <f t="shared" si="38"/>
        <v>0</v>
      </c>
      <c r="Q787" s="109">
        <f t="shared" si="39"/>
        <v>0</v>
      </c>
      <c r="U787"/>
      <c r="V787"/>
    </row>
    <row r="788" spans="15:22" ht="13.5" thickBot="1" x14ac:dyDescent="0.25">
      <c r="O788" s="109">
        <f t="shared" si="40"/>
        <v>0</v>
      </c>
      <c r="P788" s="109">
        <f t="shared" si="38"/>
        <v>0</v>
      </c>
      <c r="Q788" s="109">
        <f t="shared" si="39"/>
        <v>0</v>
      </c>
      <c r="U788"/>
      <c r="V788"/>
    </row>
    <row r="789" spans="15:22" ht="13.5" thickBot="1" x14ac:dyDescent="0.25">
      <c r="O789" s="109">
        <f t="shared" si="40"/>
        <v>0</v>
      </c>
      <c r="P789" s="109">
        <f t="shared" si="38"/>
        <v>0</v>
      </c>
      <c r="Q789" s="109">
        <f t="shared" si="39"/>
        <v>0</v>
      </c>
      <c r="U789"/>
      <c r="V789"/>
    </row>
    <row r="790" spans="15:22" ht="13.5" thickBot="1" x14ac:dyDescent="0.25">
      <c r="O790" s="109">
        <f t="shared" si="40"/>
        <v>0</v>
      </c>
      <c r="P790" s="109">
        <f t="shared" si="38"/>
        <v>0</v>
      </c>
      <c r="Q790" s="109">
        <f t="shared" si="39"/>
        <v>0</v>
      </c>
      <c r="U790"/>
      <c r="V790"/>
    </row>
    <row r="791" spans="15:22" ht="13.5" thickBot="1" x14ac:dyDescent="0.25">
      <c r="O791" s="109">
        <f t="shared" si="40"/>
        <v>0</v>
      </c>
      <c r="P791" s="109">
        <f t="shared" ref="P791:P854" si="41">M791</f>
        <v>0</v>
      </c>
      <c r="Q791" s="109">
        <f t="shared" ref="Q791:Q854" si="42">N791</f>
        <v>0</v>
      </c>
      <c r="U791"/>
      <c r="V791"/>
    </row>
    <row r="792" spans="15:22" ht="13.5" thickBot="1" x14ac:dyDescent="0.25">
      <c r="O792" s="109">
        <f t="shared" si="40"/>
        <v>0</v>
      </c>
      <c r="P792" s="109">
        <f t="shared" si="41"/>
        <v>0</v>
      </c>
      <c r="Q792" s="109">
        <f t="shared" si="42"/>
        <v>0</v>
      </c>
      <c r="U792"/>
      <c r="V792"/>
    </row>
    <row r="793" spans="15:22" ht="13.5" thickBot="1" x14ac:dyDescent="0.25">
      <c r="O793" s="109">
        <f t="shared" si="40"/>
        <v>0</v>
      </c>
      <c r="P793" s="109">
        <f t="shared" si="41"/>
        <v>0</v>
      </c>
      <c r="Q793" s="109">
        <f t="shared" si="42"/>
        <v>0</v>
      </c>
      <c r="U793"/>
      <c r="V793"/>
    </row>
    <row r="794" spans="15:22" ht="13.5" thickBot="1" x14ac:dyDescent="0.25">
      <c r="O794" s="109">
        <f t="shared" si="40"/>
        <v>0</v>
      </c>
      <c r="P794" s="109">
        <f t="shared" si="41"/>
        <v>0</v>
      </c>
      <c r="Q794" s="109">
        <f t="shared" si="42"/>
        <v>0</v>
      </c>
      <c r="U794"/>
      <c r="V794"/>
    </row>
    <row r="795" spans="15:22" ht="13.5" thickBot="1" x14ac:dyDescent="0.25">
      <c r="O795" s="109">
        <f t="shared" si="40"/>
        <v>0</v>
      </c>
      <c r="P795" s="109">
        <f t="shared" si="41"/>
        <v>0</v>
      </c>
      <c r="Q795" s="109">
        <f t="shared" si="42"/>
        <v>0</v>
      </c>
      <c r="U795"/>
      <c r="V795"/>
    </row>
    <row r="796" spans="15:22" ht="13.5" thickBot="1" x14ac:dyDescent="0.25">
      <c r="O796" s="109">
        <f t="shared" si="40"/>
        <v>0</v>
      </c>
      <c r="P796" s="109">
        <f t="shared" si="41"/>
        <v>0</v>
      </c>
      <c r="Q796" s="109">
        <f t="shared" si="42"/>
        <v>0</v>
      </c>
      <c r="U796"/>
      <c r="V796"/>
    </row>
    <row r="797" spans="15:22" ht="13.5" thickBot="1" x14ac:dyDescent="0.25">
      <c r="O797" s="109">
        <f t="shared" ref="O797:O860" si="43">K797</f>
        <v>0</v>
      </c>
      <c r="P797" s="109">
        <f t="shared" si="41"/>
        <v>0</v>
      </c>
      <c r="Q797" s="109">
        <f t="shared" si="42"/>
        <v>0</v>
      </c>
      <c r="U797"/>
      <c r="V797"/>
    </row>
    <row r="798" spans="15:22" ht="13.5" thickBot="1" x14ac:dyDescent="0.25">
      <c r="O798" s="109">
        <f t="shared" si="43"/>
        <v>0</v>
      </c>
      <c r="P798" s="109">
        <f t="shared" si="41"/>
        <v>0</v>
      </c>
      <c r="Q798" s="109">
        <f t="shared" si="42"/>
        <v>0</v>
      </c>
      <c r="U798"/>
      <c r="V798"/>
    </row>
    <row r="799" spans="15:22" ht="13.5" thickBot="1" x14ac:dyDescent="0.25">
      <c r="O799" s="109">
        <f t="shared" si="43"/>
        <v>0</v>
      </c>
      <c r="P799" s="109">
        <f t="shared" si="41"/>
        <v>0</v>
      </c>
      <c r="Q799" s="109">
        <f t="shared" si="42"/>
        <v>0</v>
      </c>
      <c r="U799"/>
      <c r="V799"/>
    </row>
    <row r="800" spans="15:22" ht="13.5" thickBot="1" x14ac:dyDescent="0.25">
      <c r="O800" s="109">
        <f t="shared" si="43"/>
        <v>0</v>
      </c>
      <c r="P800" s="109">
        <f t="shared" si="41"/>
        <v>0</v>
      </c>
      <c r="Q800" s="109">
        <f t="shared" si="42"/>
        <v>0</v>
      </c>
      <c r="U800"/>
      <c r="V800"/>
    </row>
    <row r="801" spans="15:22" ht="13.5" thickBot="1" x14ac:dyDescent="0.25">
      <c r="O801" s="109">
        <f t="shared" si="43"/>
        <v>0</v>
      </c>
      <c r="P801" s="109">
        <f t="shared" si="41"/>
        <v>0</v>
      </c>
      <c r="Q801" s="109">
        <f t="shared" si="42"/>
        <v>0</v>
      </c>
      <c r="U801"/>
      <c r="V801"/>
    </row>
    <row r="802" spans="15:22" ht="13.5" thickBot="1" x14ac:dyDescent="0.25">
      <c r="O802" s="109">
        <f t="shared" si="43"/>
        <v>0</v>
      </c>
      <c r="P802" s="109">
        <f t="shared" si="41"/>
        <v>0</v>
      </c>
      <c r="Q802" s="109">
        <f t="shared" si="42"/>
        <v>0</v>
      </c>
      <c r="U802"/>
      <c r="V802"/>
    </row>
    <row r="803" spans="15:22" ht="13.5" thickBot="1" x14ac:dyDescent="0.25">
      <c r="O803" s="109">
        <f t="shared" si="43"/>
        <v>0</v>
      </c>
      <c r="P803" s="109">
        <f t="shared" si="41"/>
        <v>0</v>
      </c>
      <c r="Q803" s="109">
        <f t="shared" si="42"/>
        <v>0</v>
      </c>
      <c r="U803"/>
      <c r="V803"/>
    </row>
    <row r="804" spans="15:22" ht="13.5" thickBot="1" x14ac:dyDescent="0.25">
      <c r="O804" s="109">
        <f t="shared" si="43"/>
        <v>0</v>
      </c>
      <c r="P804" s="109">
        <f t="shared" si="41"/>
        <v>0</v>
      </c>
      <c r="Q804" s="109">
        <f t="shared" si="42"/>
        <v>0</v>
      </c>
      <c r="U804"/>
      <c r="V804"/>
    </row>
    <row r="805" spans="15:22" ht="13.5" thickBot="1" x14ac:dyDescent="0.25">
      <c r="O805" s="109">
        <f t="shared" si="43"/>
        <v>0</v>
      </c>
      <c r="P805" s="109">
        <f t="shared" si="41"/>
        <v>0</v>
      </c>
      <c r="Q805" s="109">
        <f t="shared" si="42"/>
        <v>0</v>
      </c>
      <c r="U805"/>
      <c r="V805"/>
    </row>
    <row r="806" spans="15:22" ht="13.5" thickBot="1" x14ac:dyDescent="0.25">
      <c r="O806" s="109">
        <f t="shared" si="43"/>
        <v>0</v>
      </c>
      <c r="P806" s="109">
        <f t="shared" si="41"/>
        <v>0</v>
      </c>
      <c r="Q806" s="109">
        <f t="shared" si="42"/>
        <v>0</v>
      </c>
      <c r="U806"/>
      <c r="V806"/>
    </row>
    <row r="807" spans="15:22" ht="13.5" thickBot="1" x14ac:dyDescent="0.25">
      <c r="O807" s="109">
        <f t="shared" si="43"/>
        <v>0</v>
      </c>
      <c r="P807" s="109">
        <f t="shared" si="41"/>
        <v>0</v>
      </c>
      <c r="Q807" s="109">
        <f t="shared" si="42"/>
        <v>0</v>
      </c>
      <c r="U807"/>
      <c r="V807"/>
    </row>
    <row r="808" spans="15:22" ht="13.5" thickBot="1" x14ac:dyDescent="0.25">
      <c r="O808" s="109">
        <f t="shared" si="43"/>
        <v>0</v>
      </c>
      <c r="P808" s="109">
        <f t="shared" si="41"/>
        <v>0</v>
      </c>
      <c r="Q808" s="109">
        <f t="shared" si="42"/>
        <v>0</v>
      </c>
      <c r="U808"/>
      <c r="V808"/>
    </row>
    <row r="809" spans="15:22" ht="13.5" thickBot="1" x14ac:dyDescent="0.25">
      <c r="O809" s="109">
        <f t="shared" si="43"/>
        <v>0</v>
      </c>
      <c r="P809" s="109">
        <f t="shared" si="41"/>
        <v>0</v>
      </c>
      <c r="Q809" s="109">
        <f t="shared" si="42"/>
        <v>0</v>
      </c>
    </row>
    <row r="810" spans="15:22" ht="13.5" thickBot="1" x14ac:dyDescent="0.25">
      <c r="O810" s="109">
        <f t="shared" si="43"/>
        <v>0</v>
      </c>
      <c r="P810" s="109">
        <f t="shared" si="41"/>
        <v>0</v>
      </c>
      <c r="Q810" s="109">
        <f t="shared" si="42"/>
        <v>0</v>
      </c>
    </row>
    <row r="811" spans="15:22" ht="13.5" thickBot="1" x14ac:dyDescent="0.25">
      <c r="O811" s="109">
        <f t="shared" si="43"/>
        <v>0</v>
      </c>
      <c r="P811" s="109">
        <f t="shared" si="41"/>
        <v>0</v>
      </c>
      <c r="Q811" s="109">
        <f t="shared" si="42"/>
        <v>0</v>
      </c>
    </row>
    <row r="812" spans="15:22" ht="13.5" thickBot="1" x14ac:dyDescent="0.25">
      <c r="O812" s="109">
        <f t="shared" si="43"/>
        <v>0</v>
      </c>
      <c r="P812" s="109">
        <f t="shared" si="41"/>
        <v>0</v>
      </c>
      <c r="Q812" s="109">
        <f t="shared" si="42"/>
        <v>0</v>
      </c>
    </row>
    <row r="813" spans="15:22" ht="13.5" thickBot="1" x14ac:dyDescent="0.25">
      <c r="O813" s="109">
        <f t="shared" si="43"/>
        <v>0</v>
      </c>
      <c r="P813" s="109">
        <f t="shared" si="41"/>
        <v>0</v>
      </c>
      <c r="Q813" s="109">
        <f t="shared" si="42"/>
        <v>0</v>
      </c>
    </row>
    <row r="814" spans="15:22" ht="13.5" thickBot="1" x14ac:dyDescent="0.25">
      <c r="O814" s="109">
        <f t="shared" si="43"/>
        <v>0</v>
      </c>
      <c r="P814" s="109">
        <f t="shared" si="41"/>
        <v>0</v>
      </c>
      <c r="Q814" s="109">
        <f t="shared" si="42"/>
        <v>0</v>
      </c>
    </row>
    <row r="815" spans="15:22" ht="13.5" thickBot="1" x14ac:dyDescent="0.25">
      <c r="O815" s="109">
        <f t="shared" si="43"/>
        <v>0</v>
      </c>
      <c r="P815" s="109">
        <f t="shared" si="41"/>
        <v>0</v>
      </c>
      <c r="Q815" s="109">
        <f t="shared" si="42"/>
        <v>0</v>
      </c>
    </row>
    <row r="816" spans="15:22" ht="13.5" thickBot="1" x14ac:dyDescent="0.25">
      <c r="O816" s="109">
        <f t="shared" si="43"/>
        <v>0</v>
      </c>
      <c r="P816" s="109">
        <f t="shared" si="41"/>
        <v>0</v>
      </c>
      <c r="Q816" s="109">
        <f t="shared" si="42"/>
        <v>0</v>
      </c>
    </row>
    <row r="817" spans="15:17" ht="13.5" thickBot="1" x14ac:dyDescent="0.25">
      <c r="O817" s="109">
        <f t="shared" si="43"/>
        <v>0</v>
      </c>
      <c r="P817" s="109">
        <f t="shared" si="41"/>
        <v>0</v>
      </c>
      <c r="Q817" s="109">
        <f t="shared" si="42"/>
        <v>0</v>
      </c>
    </row>
    <row r="818" spans="15:17" ht="13.5" thickBot="1" x14ac:dyDescent="0.25">
      <c r="O818" s="109">
        <f t="shared" si="43"/>
        <v>0</v>
      </c>
      <c r="P818" s="109">
        <f t="shared" si="41"/>
        <v>0</v>
      </c>
      <c r="Q818" s="109">
        <f t="shared" si="42"/>
        <v>0</v>
      </c>
    </row>
    <row r="819" spans="15:17" ht="13.5" thickBot="1" x14ac:dyDescent="0.25">
      <c r="O819" s="109">
        <f t="shared" si="43"/>
        <v>0</v>
      </c>
      <c r="P819" s="109">
        <f t="shared" si="41"/>
        <v>0</v>
      </c>
      <c r="Q819" s="109">
        <f t="shared" si="42"/>
        <v>0</v>
      </c>
    </row>
    <row r="820" spans="15:17" ht="13.5" thickBot="1" x14ac:dyDescent="0.25">
      <c r="O820" s="109">
        <f t="shared" si="43"/>
        <v>0</v>
      </c>
      <c r="P820" s="109">
        <f t="shared" si="41"/>
        <v>0</v>
      </c>
      <c r="Q820" s="109">
        <f t="shared" si="42"/>
        <v>0</v>
      </c>
    </row>
    <row r="821" spans="15:17" ht="13.5" thickBot="1" x14ac:dyDescent="0.25">
      <c r="O821" s="109">
        <f t="shared" si="43"/>
        <v>0</v>
      </c>
      <c r="P821" s="109">
        <f t="shared" si="41"/>
        <v>0</v>
      </c>
      <c r="Q821" s="109">
        <f t="shared" si="42"/>
        <v>0</v>
      </c>
    </row>
    <row r="822" spans="15:17" ht="13.5" thickBot="1" x14ac:dyDescent="0.25">
      <c r="O822" s="109">
        <f t="shared" si="43"/>
        <v>0</v>
      </c>
      <c r="P822" s="109">
        <f t="shared" si="41"/>
        <v>0</v>
      </c>
      <c r="Q822" s="109">
        <f t="shared" si="42"/>
        <v>0</v>
      </c>
    </row>
    <row r="823" spans="15:17" ht="13.5" thickBot="1" x14ac:dyDescent="0.25">
      <c r="O823" s="109">
        <f t="shared" si="43"/>
        <v>0</v>
      </c>
      <c r="P823" s="109">
        <f t="shared" si="41"/>
        <v>0</v>
      </c>
      <c r="Q823" s="109">
        <f t="shared" si="42"/>
        <v>0</v>
      </c>
    </row>
    <row r="824" spans="15:17" ht="13.5" thickBot="1" x14ac:dyDescent="0.25">
      <c r="O824" s="109">
        <f t="shared" si="43"/>
        <v>0</v>
      </c>
      <c r="P824" s="109">
        <f t="shared" si="41"/>
        <v>0</v>
      </c>
      <c r="Q824" s="109">
        <f t="shared" si="42"/>
        <v>0</v>
      </c>
    </row>
    <row r="825" spans="15:17" ht="13.5" thickBot="1" x14ac:dyDescent="0.25">
      <c r="O825" s="109">
        <f t="shared" si="43"/>
        <v>0</v>
      </c>
      <c r="P825" s="109">
        <f t="shared" si="41"/>
        <v>0</v>
      </c>
      <c r="Q825" s="109">
        <f t="shared" si="42"/>
        <v>0</v>
      </c>
    </row>
    <row r="826" spans="15:17" ht="13.5" thickBot="1" x14ac:dyDescent="0.25">
      <c r="O826" s="109">
        <f t="shared" si="43"/>
        <v>0</v>
      </c>
      <c r="P826" s="109">
        <f t="shared" si="41"/>
        <v>0</v>
      </c>
      <c r="Q826" s="109">
        <f t="shared" si="42"/>
        <v>0</v>
      </c>
    </row>
    <row r="827" spans="15:17" ht="13.5" thickBot="1" x14ac:dyDescent="0.25">
      <c r="O827" s="109">
        <f t="shared" si="43"/>
        <v>0</v>
      </c>
      <c r="P827" s="109">
        <f t="shared" si="41"/>
        <v>0</v>
      </c>
      <c r="Q827" s="109">
        <f t="shared" si="42"/>
        <v>0</v>
      </c>
    </row>
    <row r="828" spans="15:17" ht="13.5" thickBot="1" x14ac:dyDescent="0.25">
      <c r="O828" s="109">
        <f t="shared" si="43"/>
        <v>0</v>
      </c>
      <c r="P828" s="109">
        <f t="shared" si="41"/>
        <v>0</v>
      </c>
      <c r="Q828" s="109">
        <f t="shared" si="42"/>
        <v>0</v>
      </c>
    </row>
    <row r="829" spans="15:17" ht="13.5" thickBot="1" x14ac:dyDescent="0.25">
      <c r="O829" s="109">
        <f t="shared" si="43"/>
        <v>0</v>
      </c>
      <c r="P829" s="109">
        <f t="shared" si="41"/>
        <v>0</v>
      </c>
      <c r="Q829" s="109">
        <f t="shared" si="42"/>
        <v>0</v>
      </c>
    </row>
    <row r="830" spans="15:17" ht="13.5" thickBot="1" x14ac:dyDescent="0.25">
      <c r="O830" s="109">
        <f t="shared" si="43"/>
        <v>0</v>
      </c>
      <c r="P830" s="109">
        <f t="shared" si="41"/>
        <v>0</v>
      </c>
      <c r="Q830" s="109">
        <f t="shared" si="42"/>
        <v>0</v>
      </c>
    </row>
    <row r="831" spans="15:17" ht="13.5" thickBot="1" x14ac:dyDescent="0.25">
      <c r="O831" s="109">
        <f t="shared" si="43"/>
        <v>0</v>
      </c>
      <c r="P831" s="109">
        <f t="shared" si="41"/>
        <v>0</v>
      </c>
      <c r="Q831" s="109">
        <f t="shared" si="42"/>
        <v>0</v>
      </c>
    </row>
    <row r="832" spans="15:17" ht="13.5" thickBot="1" x14ac:dyDescent="0.25">
      <c r="O832" s="109">
        <f t="shared" si="43"/>
        <v>0</v>
      </c>
      <c r="P832" s="109">
        <f t="shared" si="41"/>
        <v>0</v>
      </c>
      <c r="Q832" s="109">
        <f t="shared" si="42"/>
        <v>0</v>
      </c>
    </row>
    <row r="833" spans="15:17" ht="13.5" thickBot="1" x14ac:dyDescent="0.25">
      <c r="O833" s="109">
        <f t="shared" si="43"/>
        <v>0</v>
      </c>
      <c r="P833" s="109">
        <f t="shared" si="41"/>
        <v>0</v>
      </c>
      <c r="Q833" s="109">
        <f t="shared" si="42"/>
        <v>0</v>
      </c>
    </row>
    <row r="834" spans="15:17" ht="13.5" thickBot="1" x14ac:dyDescent="0.25">
      <c r="O834" s="109">
        <f t="shared" si="43"/>
        <v>0</v>
      </c>
      <c r="P834" s="109">
        <f t="shared" si="41"/>
        <v>0</v>
      </c>
      <c r="Q834" s="109">
        <f t="shared" si="42"/>
        <v>0</v>
      </c>
    </row>
    <row r="835" spans="15:17" ht="13.5" thickBot="1" x14ac:dyDescent="0.25">
      <c r="O835" s="109">
        <f t="shared" si="43"/>
        <v>0</v>
      </c>
      <c r="P835" s="109">
        <f t="shared" si="41"/>
        <v>0</v>
      </c>
      <c r="Q835" s="109">
        <f t="shared" si="42"/>
        <v>0</v>
      </c>
    </row>
    <row r="836" spans="15:17" ht="13.5" thickBot="1" x14ac:dyDescent="0.25">
      <c r="O836" s="109">
        <f t="shared" si="43"/>
        <v>0</v>
      </c>
      <c r="P836" s="109">
        <f t="shared" si="41"/>
        <v>0</v>
      </c>
      <c r="Q836" s="109">
        <f t="shared" si="42"/>
        <v>0</v>
      </c>
    </row>
    <row r="837" spans="15:17" ht="13.5" thickBot="1" x14ac:dyDescent="0.25">
      <c r="O837" s="109">
        <f t="shared" si="43"/>
        <v>0</v>
      </c>
      <c r="P837" s="109">
        <f t="shared" si="41"/>
        <v>0</v>
      </c>
      <c r="Q837" s="109">
        <f t="shared" si="42"/>
        <v>0</v>
      </c>
    </row>
    <row r="838" spans="15:17" ht="13.5" thickBot="1" x14ac:dyDescent="0.25">
      <c r="O838" s="109">
        <f t="shared" si="43"/>
        <v>0</v>
      </c>
      <c r="P838" s="109">
        <f t="shared" si="41"/>
        <v>0</v>
      </c>
      <c r="Q838" s="109">
        <f t="shared" si="42"/>
        <v>0</v>
      </c>
    </row>
    <row r="839" spans="15:17" ht="13.5" thickBot="1" x14ac:dyDescent="0.25">
      <c r="O839" s="109">
        <f t="shared" si="43"/>
        <v>0</v>
      </c>
      <c r="P839" s="109">
        <f t="shared" si="41"/>
        <v>0</v>
      </c>
      <c r="Q839" s="109">
        <f t="shared" si="42"/>
        <v>0</v>
      </c>
    </row>
    <row r="840" spans="15:17" ht="13.5" thickBot="1" x14ac:dyDescent="0.25">
      <c r="O840" s="109">
        <f t="shared" si="43"/>
        <v>0</v>
      </c>
      <c r="P840" s="109">
        <f t="shared" si="41"/>
        <v>0</v>
      </c>
      <c r="Q840" s="109">
        <f t="shared" si="42"/>
        <v>0</v>
      </c>
    </row>
    <row r="841" spans="15:17" ht="13.5" thickBot="1" x14ac:dyDescent="0.25">
      <c r="O841" s="109">
        <f t="shared" si="43"/>
        <v>0</v>
      </c>
      <c r="P841" s="109">
        <f t="shared" si="41"/>
        <v>0</v>
      </c>
      <c r="Q841" s="109">
        <f t="shared" si="42"/>
        <v>0</v>
      </c>
    </row>
    <row r="842" spans="15:17" ht="13.5" thickBot="1" x14ac:dyDescent="0.25">
      <c r="O842" s="109">
        <f t="shared" si="43"/>
        <v>0</v>
      </c>
      <c r="P842" s="109">
        <f t="shared" si="41"/>
        <v>0</v>
      </c>
      <c r="Q842" s="109">
        <f t="shared" si="42"/>
        <v>0</v>
      </c>
    </row>
    <row r="843" spans="15:17" ht="13.5" thickBot="1" x14ac:dyDescent="0.25">
      <c r="O843" s="109">
        <f t="shared" si="43"/>
        <v>0</v>
      </c>
      <c r="P843" s="109">
        <f t="shared" si="41"/>
        <v>0</v>
      </c>
      <c r="Q843" s="109">
        <f t="shared" si="42"/>
        <v>0</v>
      </c>
    </row>
    <row r="844" spans="15:17" ht="13.5" thickBot="1" x14ac:dyDescent="0.25">
      <c r="O844" s="109">
        <f t="shared" si="43"/>
        <v>0</v>
      </c>
      <c r="P844" s="109">
        <f t="shared" si="41"/>
        <v>0</v>
      </c>
      <c r="Q844" s="109">
        <f t="shared" si="42"/>
        <v>0</v>
      </c>
    </row>
    <row r="845" spans="15:17" ht="13.5" thickBot="1" x14ac:dyDescent="0.25">
      <c r="O845" s="109">
        <f t="shared" si="43"/>
        <v>0</v>
      </c>
      <c r="P845" s="109">
        <f t="shared" si="41"/>
        <v>0</v>
      </c>
      <c r="Q845" s="109">
        <f t="shared" si="42"/>
        <v>0</v>
      </c>
    </row>
    <row r="846" spans="15:17" ht="13.5" thickBot="1" x14ac:dyDescent="0.25">
      <c r="O846" s="109">
        <f t="shared" si="43"/>
        <v>0</v>
      </c>
      <c r="P846" s="109">
        <f t="shared" si="41"/>
        <v>0</v>
      </c>
      <c r="Q846" s="109">
        <f t="shared" si="42"/>
        <v>0</v>
      </c>
    </row>
    <row r="847" spans="15:17" ht="13.5" thickBot="1" x14ac:dyDescent="0.25">
      <c r="O847" s="109">
        <f t="shared" si="43"/>
        <v>0</v>
      </c>
      <c r="P847" s="109">
        <f t="shared" si="41"/>
        <v>0</v>
      </c>
      <c r="Q847" s="109">
        <f t="shared" si="42"/>
        <v>0</v>
      </c>
    </row>
    <row r="848" spans="15:17" ht="13.5" thickBot="1" x14ac:dyDescent="0.25">
      <c r="O848" s="109">
        <f t="shared" si="43"/>
        <v>0</v>
      </c>
      <c r="P848" s="109">
        <f t="shared" si="41"/>
        <v>0</v>
      </c>
      <c r="Q848" s="109">
        <f t="shared" si="42"/>
        <v>0</v>
      </c>
    </row>
    <row r="849" spans="15:17" ht="13.5" thickBot="1" x14ac:dyDescent="0.25">
      <c r="O849" s="109">
        <f t="shared" si="43"/>
        <v>0</v>
      </c>
      <c r="P849" s="109">
        <f t="shared" si="41"/>
        <v>0</v>
      </c>
      <c r="Q849" s="109">
        <f t="shared" si="42"/>
        <v>0</v>
      </c>
    </row>
    <row r="850" spans="15:17" ht="13.5" thickBot="1" x14ac:dyDescent="0.25">
      <c r="O850" s="109">
        <f t="shared" si="43"/>
        <v>0</v>
      </c>
      <c r="P850" s="109">
        <f t="shared" si="41"/>
        <v>0</v>
      </c>
      <c r="Q850" s="109">
        <f t="shared" si="42"/>
        <v>0</v>
      </c>
    </row>
    <row r="851" spans="15:17" ht="13.5" thickBot="1" x14ac:dyDescent="0.25">
      <c r="O851" s="109">
        <f t="shared" si="43"/>
        <v>0</v>
      </c>
      <c r="P851" s="109">
        <f t="shared" si="41"/>
        <v>0</v>
      </c>
      <c r="Q851" s="109">
        <f t="shared" si="42"/>
        <v>0</v>
      </c>
    </row>
    <row r="852" spans="15:17" ht="13.5" thickBot="1" x14ac:dyDescent="0.25">
      <c r="O852" s="109">
        <f t="shared" si="43"/>
        <v>0</v>
      </c>
      <c r="P852" s="109">
        <f t="shared" si="41"/>
        <v>0</v>
      </c>
      <c r="Q852" s="109">
        <f t="shared" si="42"/>
        <v>0</v>
      </c>
    </row>
    <row r="853" spans="15:17" ht="13.5" thickBot="1" x14ac:dyDescent="0.25">
      <c r="O853" s="109">
        <f t="shared" si="43"/>
        <v>0</v>
      </c>
      <c r="P853" s="109">
        <f t="shared" si="41"/>
        <v>0</v>
      </c>
      <c r="Q853" s="109">
        <f t="shared" si="42"/>
        <v>0</v>
      </c>
    </row>
    <row r="854" spans="15:17" ht="13.5" thickBot="1" x14ac:dyDescent="0.25">
      <c r="O854" s="109">
        <f t="shared" si="43"/>
        <v>0</v>
      </c>
      <c r="P854" s="109">
        <f t="shared" si="41"/>
        <v>0</v>
      </c>
      <c r="Q854" s="109">
        <f t="shared" si="42"/>
        <v>0</v>
      </c>
    </row>
    <row r="855" spans="15:17" ht="13.5" thickBot="1" x14ac:dyDescent="0.25">
      <c r="O855" s="109">
        <f t="shared" si="43"/>
        <v>0</v>
      </c>
      <c r="P855" s="109">
        <f t="shared" ref="P855:P918" si="44">M855</f>
        <v>0</v>
      </c>
      <c r="Q855" s="109">
        <f t="shared" ref="Q855:Q918" si="45">N855</f>
        <v>0</v>
      </c>
    </row>
    <row r="856" spans="15:17" ht="13.5" thickBot="1" x14ac:dyDescent="0.25">
      <c r="O856" s="109">
        <f t="shared" si="43"/>
        <v>0</v>
      </c>
      <c r="P856" s="109">
        <f t="shared" si="44"/>
        <v>0</v>
      </c>
      <c r="Q856" s="109">
        <f t="shared" si="45"/>
        <v>0</v>
      </c>
    </row>
    <row r="857" spans="15:17" ht="13.5" thickBot="1" x14ac:dyDescent="0.25">
      <c r="O857" s="109">
        <f t="shared" si="43"/>
        <v>0</v>
      </c>
      <c r="P857" s="109">
        <f t="shared" si="44"/>
        <v>0</v>
      </c>
      <c r="Q857" s="109">
        <f t="shared" si="45"/>
        <v>0</v>
      </c>
    </row>
    <row r="858" spans="15:17" ht="13.5" thickBot="1" x14ac:dyDescent="0.25">
      <c r="O858" s="109">
        <f t="shared" si="43"/>
        <v>0</v>
      </c>
      <c r="P858" s="109">
        <f t="shared" si="44"/>
        <v>0</v>
      </c>
      <c r="Q858" s="109">
        <f t="shared" si="45"/>
        <v>0</v>
      </c>
    </row>
    <row r="859" spans="15:17" ht="13.5" thickBot="1" x14ac:dyDescent="0.25">
      <c r="O859" s="109">
        <f t="shared" si="43"/>
        <v>0</v>
      </c>
      <c r="P859" s="109">
        <f t="shared" si="44"/>
        <v>0</v>
      </c>
      <c r="Q859" s="109">
        <f t="shared" si="45"/>
        <v>0</v>
      </c>
    </row>
    <row r="860" spans="15:17" ht="13.5" thickBot="1" x14ac:dyDescent="0.25">
      <c r="O860" s="109">
        <f t="shared" si="43"/>
        <v>0</v>
      </c>
      <c r="P860" s="109">
        <f t="shared" si="44"/>
        <v>0</v>
      </c>
      <c r="Q860" s="109">
        <f t="shared" si="45"/>
        <v>0</v>
      </c>
    </row>
    <row r="861" spans="15:17" ht="13.5" thickBot="1" x14ac:dyDescent="0.25">
      <c r="O861" s="109">
        <f t="shared" ref="O861:O924" si="46">K861</f>
        <v>0</v>
      </c>
      <c r="P861" s="109">
        <f t="shared" si="44"/>
        <v>0</v>
      </c>
      <c r="Q861" s="109">
        <f t="shared" si="45"/>
        <v>0</v>
      </c>
    </row>
    <row r="862" spans="15:17" ht="13.5" thickBot="1" x14ac:dyDescent="0.25">
      <c r="O862" s="109">
        <f t="shared" si="46"/>
        <v>0</v>
      </c>
      <c r="P862" s="109">
        <f t="shared" si="44"/>
        <v>0</v>
      </c>
      <c r="Q862" s="109">
        <f t="shared" si="45"/>
        <v>0</v>
      </c>
    </row>
    <row r="863" spans="15:17" ht="13.5" thickBot="1" x14ac:dyDescent="0.25">
      <c r="O863" s="109">
        <f t="shared" si="46"/>
        <v>0</v>
      </c>
      <c r="P863" s="109">
        <f t="shared" si="44"/>
        <v>0</v>
      </c>
      <c r="Q863" s="109">
        <f t="shared" si="45"/>
        <v>0</v>
      </c>
    </row>
    <row r="864" spans="15:17" ht="13.5" thickBot="1" x14ac:dyDescent="0.25">
      <c r="O864" s="109">
        <f t="shared" si="46"/>
        <v>0</v>
      </c>
      <c r="P864" s="109">
        <f t="shared" si="44"/>
        <v>0</v>
      </c>
      <c r="Q864" s="109">
        <f t="shared" si="45"/>
        <v>0</v>
      </c>
    </row>
    <row r="865" spans="15:17" ht="13.5" thickBot="1" x14ac:dyDescent="0.25">
      <c r="O865" s="109">
        <f t="shared" si="46"/>
        <v>0</v>
      </c>
      <c r="P865" s="109">
        <f t="shared" si="44"/>
        <v>0</v>
      </c>
      <c r="Q865" s="109">
        <f t="shared" si="45"/>
        <v>0</v>
      </c>
    </row>
    <row r="866" spans="15:17" ht="13.5" thickBot="1" x14ac:dyDescent="0.25">
      <c r="O866" s="109">
        <f t="shared" si="46"/>
        <v>0</v>
      </c>
      <c r="P866" s="109">
        <f t="shared" si="44"/>
        <v>0</v>
      </c>
      <c r="Q866" s="109">
        <f t="shared" si="45"/>
        <v>0</v>
      </c>
    </row>
    <row r="867" spans="15:17" ht="13.5" thickBot="1" x14ac:dyDescent="0.25">
      <c r="O867" s="109">
        <f t="shared" si="46"/>
        <v>0</v>
      </c>
      <c r="P867" s="109">
        <f t="shared" si="44"/>
        <v>0</v>
      </c>
      <c r="Q867" s="109">
        <f t="shared" si="45"/>
        <v>0</v>
      </c>
    </row>
    <row r="868" spans="15:17" ht="13.5" thickBot="1" x14ac:dyDescent="0.25">
      <c r="O868" s="109">
        <f t="shared" si="46"/>
        <v>0</v>
      </c>
      <c r="P868" s="109">
        <f t="shared" si="44"/>
        <v>0</v>
      </c>
      <c r="Q868" s="109">
        <f t="shared" si="45"/>
        <v>0</v>
      </c>
    </row>
    <row r="869" spans="15:17" ht="13.5" thickBot="1" x14ac:dyDescent="0.25">
      <c r="O869" s="109">
        <f t="shared" si="46"/>
        <v>0</v>
      </c>
      <c r="P869" s="109">
        <f t="shared" si="44"/>
        <v>0</v>
      </c>
      <c r="Q869" s="109">
        <f t="shared" si="45"/>
        <v>0</v>
      </c>
    </row>
    <row r="870" spans="15:17" ht="13.5" thickBot="1" x14ac:dyDescent="0.25">
      <c r="O870" s="109">
        <f t="shared" si="46"/>
        <v>0</v>
      </c>
      <c r="P870" s="109">
        <f t="shared" si="44"/>
        <v>0</v>
      </c>
      <c r="Q870" s="109">
        <f t="shared" si="45"/>
        <v>0</v>
      </c>
    </row>
    <row r="871" spans="15:17" ht="13.5" thickBot="1" x14ac:dyDescent="0.25">
      <c r="O871" s="109">
        <f t="shared" si="46"/>
        <v>0</v>
      </c>
      <c r="P871" s="109">
        <f t="shared" si="44"/>
        <v>0</v>
      </c>
      <c r="Q871" s="109">
        <f t="shared" si="45"/>
        <v>0</v>
      </c>
    </row>
    <row r="872" spans="15:17" ht="13.5" thickBot="1" x14ac:dyDescent="0.25">
      <c r="O872" s="109">
        <f t="shared" si="46"/>
        <v>0</v>
      </c>
      <c r="P872" s="109">
        <f t="shared" si="44"/>
        <v>0</v>
      </c>
      <c r="Q872" s="109">
        <f t="shared" si="45"/>
        <v>0</v>
      </c>
    </row>
    <row r="873" spans="15:17" ht="13.5" thickBot="1" x14ac:dyDescent="0.25">
      <c r="O873" s="109">
        <f t="shared" si="46"/>
        <v>0</v>
      </c>
      <c r="P873" s="109">
        <f t="shared" si="44"/>
        <v>0</v>
      </c>
      <c r="Q873" s="109">
        <f t="shared" si="45"/>
        <v>0</v>
      </c>
    </row>
    <row r="874" spans="15:17" ht="13.5" thickBot="1" x14ac:dyDescent="0.25">
      <c r="O874" s="109">
        <f t="shared" si="46"/>
        <v>0</v>
      </c>
      <c r="P874" s="109">
        <f t="shared" si="44"/>
        <v>0</v>
      </c>
      <c r="Q874" s="109">
        <f t="shared" si="45"/>
        <v>0</v>
      </c>
    </row>
    <row r="875" spans="15:17" ht="13.5" thickBot="1" x14ac:dyDescent="0.25">
      <c r="O875" s="109">
        <f t="shared" si="46"/>
        <v>0</v>
      </c>
      <c r="P875" s="109">
        <f t="shared" si="44"/>
        <v>0</v>
      </c>
      <c r="Q875" s="109">
        <f t="shared" si="45"/>
        <v>0</v>
      </c>
    </row>
    <row r="876" spans="15:17" ht="13.5" thickBot="1" x14ac:dyDescent="0.25">
      <c r="O876" s="109">
        <f t="shared" si="46"/>
        <v>0</v>
      </c>
      <c r="P876" s="109">
        <f t="shared" si="44"/>
        <v>0</v>
      </c>
      <c r="Q876" s="109">
        <f t="shared" si="45"/>
        <v>0</v>
      </c>
    </row>
    <row r="877" spans="15:17" ht="13.5" thickBot="1" x14ac:dyDescent="0.25">
      <c r="O877" s="109">
        <f t="shared" si="46"/>
        <v>0</v>
      </c>
      <c r="P877" s="109">
        <f t="shared" si="44"/>
        <v>0</v>
      </c>
      <c r="Q877" s="109">
        <f t="shared" si="45"/>
        <v>0</v>
      </c>
    </row>
    <row r="878" spans="15:17" ht="13.5" thickBot="1" x14ac:dyDescent="0.25">
      <c r="O878" s="109">
        <f t="shared" si="46"/>
        <v>0</v>
      </c>
      <c r="P878" s="109">
        <f t="shared" si="44"/>
        <v>0</v>
      </c>
      <c r="Q878" s="109">
        <f t="shared" si="45"/>
        <v>0</v>
      </c>
    </row>
    <row r="879" spans="15:17" ht="13.5" thickBot="1" x14ac:dyDescent="0.25">
      <c r="O879" s="109">
        <f t="shared" si="46"/>
        <v>0</v>
      </c>
      <c r="P879" s="109">
        <f t="shared" si="44"/>
        <v>0</v>
      </c>
      <c r="Q879" s="109">
        <f t="shared" si="45"/>
        <v>0</v>
      </c>
    </row>
    <row r="880" spans="15:17" ht="13.5" thickBot="1" x14ac:dyDescent="0.25">
      <c r="O880" s="109">
        <f t="shared" si="46"/>
        <v>0</v>
      </c>
      <c r="P880" s="109">
        <f t="shared" si="44"/>
        <v>0</v>
      </c>
      <c r="Q880" s="109">
        <f t="shared" si="45"/>
        <v>0</v>
      </c>
    </row>
    <row r="881" spans="15:17" ht="13.5" thickBot="1" x14ac:dyDescent="0.25">
      <c r="O881" s="109">
        <f t="shared" si="46"/>
        <v>0</v>
      </c>
      <c r="P881" s="109">
        <f t="shared" si="44"/>
        <v>0</v>
      </c>
      <c r="Q881" s="109">
        <f t="shared" si="45"/>
        <v>0</v>
      </c>
    </row>
    <row r="882" spans="15:17" ht="13.5" thickBot="1" x14ac:dyDescent="0.25">
      <c r="O882" s="109">
        <f t="shared" si="46"/>
        <v>0</v>
      </c>
      <c r="P882" s="109">
        <f t="shared" si="44"/>
        <v>0</v>
      </c>
      <c r="Q882" s="109">
        <f t="shared" si="45"/>
        <v>0</v>
      </c>
    </row>
    <row r="883" spans="15:17" ht="13.5" thickBot="1" x14ac:dyDescent="0.25">
      <c r="O883" s="109">
        <f t="shared" si="46"/>
        <v>0</v>
      </c>
      <c r="P883" s="109">
        <f t="shared" si="44"/>
        <v>0</v>
      </c>
      <c r="Q883" s="109">
        <f t="shared" si="45"/>
        <v>0</v>
      </c>
    </row>
    <row r="884" spans="15:17" ht="13.5" thickBot="1" x14ac:dyDescent="0.25">
      <c r="O884" s="109">
        <f t="shared" si="46"/>
        <v>0</v>
      </c>
      <c r="P884" s="109">
        <f t="shared" si="44"/>
        <v>0</v>
      </c>
      <c r="Q884" s="109">
        <f t="shared" si="45"/>
        <v>0</v>
      </c>
    </row>
    <row r="885" spans="15:17" ht="13.5" thickBot="1" x14ac:dyDescent="0.25">
      <c r="O885" s="109">
        <f t="shared" si="46"/>
        <v>0</v>
      </c>
      <c r="P885" s="109">
        <f t="shared" si="44"/>
        <v>0</v>
      </c>
      <c r="Q885" s="109">
        <f t="shared" si="45"/>
        <v>0</v>
      </c>
    </row>
    <row r="886" spans="15:17" ht="13.5" thickBot="1" x14ac:dyDescent="0.25">
      <c r="O886" s="109">
        <f t="shared" si="46"/>
        <v>0</v>
      </c>
      <c r="P886" s="109">
        <f t="shared" si="44"/>
        <v>0</v>
      </c>
      <c r="Q886" s="109">
        <f t="shared" si="45"/>
        <v>0</v>
      </c>
    </row>
    <row r="887" spans="15:17" ht="13.5" thickBot="1" x14ac:dyDescent="0.25">
      <c r="O887" s="109">
        <f t="shared" si="46"/>
        <v>0</v>
      </c>
      <c r="P887" s="109">
        <f t="shared" si="44"/>
        <v>0</v>
      </c>
      <c r="Q887" s="109">
        <f t="shared" si="45"/>
        <v>0</v>
      </c>
    </row>
    <row r="888" spans="15:17" ht="13.5" thickBot="1" x14ac:dyDescent="0.25">
      <c r="O888" s="109">
        <f t="shared" si="46"/>
        <v>0</v>
      </c>
      <c r="P888" s="109">
        <f t="shared" si="44"/>
        <v>0</v>
      </c>
      <c r="Q888" s="109">
        <f t="shared" si="45"/>
        <v>0</v>
      </c>
    </row>
    <row r="889" spans="15:17" ht="13.5" thickBot="1" x14ac:dyDescent="0.25">
      <c r="O889" s="109">
        <f t="shared" si="46"/>
        <v>0</v>
      </c>
      <c r="P889" s="109">
        <f t="shared" si="44"/>
        <v>0</v>
      </c>
      <c r="Q889" s="109">
        <f t="shared" si="45"/>
        <v>0</v>
      </c>
    </row>
    <row r="890" spans="15:17" ht="13.5" thickBot="1" x14ac:dyDescent="0.25">
      <c r="O890" s="109">
        <f t="shared" si="46"/>
        <v>0</v>
      </c>
      <c r="P890" s="109">
        <f t="shared" si="44"/>
        <v>0</v>
      </c>
      <c r="Q890" s="109">
        <f t="shared" si="45"/>
        <v>0</v>
      </c>
    </row>
    <row r="891" spans="15:17" ht="13.5" thickBot="1" x14ac:dyDescent="0.25">
      <c r="O891" s="109">
        <f t="shared" si="46"/>
        <v>0</v>
      </c>
      <c r="P891" s="109">
        <f t="shared" si="44"/>
        <v>0</v>
      </c>
      <c r="Q891" s="109">
        <f t="shared" si="45"/>
        <v>0</v>
      </c>
    </row>
    <row r="892" spans="15:17" ht="13.5" thickBot="1" x14ac:dyDescent="0.25">
      <c r="O892" s="109">
        <f t="shared" si="46"/>
        <v>0</v>
      </c>
      <c r="P892" s="109">
        <f t="shared" si="44"/>
        <v>0</v>
      </c>
      <c r="Q892" s="109">
        <f t="shared" si="45"/>
        <v>0</v>
      </c>
    </row>
    <row r="893" spans="15:17" ht="13.5" thickBot="1" x14ac:dyDescent="0.25">
      <c r="O893" s="109">
        <f t="shared" si="46"/>
        <v>0</v>
      </c>
      <c r="P893" s="109">
        <f t="shared" si="44"/>
        <v>0</v>
      </c>
      <c r="Q893" s="109">
        <f t="shared" si="45"/>
        <v>0</v>
      </c>
    </row>
    <row r="894" spans="15:17" ht="13.5" thickBot="1" x14ac:dyDescent="0.25">
      <c r="O894" s="109">
        <f t="shared" si="46"/>
        <v>0</v>
      </c>
      <c r="P894" s="109">
        <f t="shared" si="44"/>
        <v>0</v>
      </c>
      <c r="Q894" s="109">
        <f t="shared" si="45"/>
        <v>0</v>
      </c>
    </row>
    <row r="895" spans="15:17" ht="13.5" thickBot="1" x14ac:dyDescent="0.25">
      <c r="O895" s="109">
        <f t="shared" si="46"/>
        <v>0</v>
      </c>
      <c r="P895" s="109">
        <f t="shared" si="44"/>
        <v>0</v>
      </c>
      <c r="Q895" s="109">
        <f t="shared" si="45"/>
        <v>0</v>
      </c>
    </row>
    <row r="896" spans="15:17" ht="13.5" thickBot="1" x14ac:dyDescent="0.25">
      <c r="O896" s="109">
        <f t="shared" si="46"/>
        <v>0</v>
      </c>
      <c r="P896" s="109">
        <f t="shared" si="44"/>
        <v>0</v>
      </c>
      <c r="Q896" s="109">
        <f t="shared" si="45"/>
        <v>0</v>
      </c>
    </row>
    <row r="897" spans="15:17" ht="13.5" thickBot="1" x14ac:dyDescent="0.25">
      <c r="O897" s="109">
        <f t="shared" si="46"/>
        <v>0</v>
      </c>
      <c r="P897" s="109">
        <f t="shared" si="44"/>
        <v>0</v>
      </c>
      <c r="Q897" s="109">
        <f t="shared" si="45"/>
        <v>0</v>
      </c>
    </row>
    <row r="898" spans="15:17" ht="13.5" thickBot="1" x14ac:dyDescent="0.25">
      <c r="O898" s="109">
        <f t="shared" si="46"/>
        <v>0</v>
      </c>
      <c r="P898" s="109">
        <f t="shared" si="44"/>
        <v>0</v>
      </c>
      <c r="Q898" s="109">
        <f t="shared" si="45"/>
        <v>0</v>
      </c>
    </row>
    <row r="899" spans="15:17" ht="13.5" thickBot="1" x14ac:dyDescent="0.25">
      <c r="O899" s="109">
        <f t="shared" si="46"/>
        <v>0</v>
      </c>
      <c r="P899" s="109">
        <f t="shared" si="44"/>
        <v>0</v>
      </c>
      <c r="Q899" s="109">
        <f t="shared" si="45"/>
        <v>0</v>
      </c>
    </row>
    <row r="900" spans="15:17" ht="13.5" thickBot="1" x14ac:dyDescent="0.25">
      <c r="O900" s="109">
        <f t="shared" si="46"/>
        <v>0</v>
      </c>
      <c r="P900" s="109">
        <f t="shared" si="44"/>
        <v>0</v>
      </c>
      <c r="Q900" s="109">
        <f t="shared" si="45"/>
        <v>0</v>
      </c>
    </row>
    <row r="901" spans="15:17" ht="13.5" thickBot="1" x14ac:dyDescent="0.25">
      <c r="O901" s="109">
        <f t="shared" si="46"/>
        <v>0</v>
      </c>
      <c r="P901" s="109">
        <f t="shared" si="44"/>
        <v>0</v>
      </c>
      <c r="Q901" s="109">
        <f t="shared" si="45"/>
        <v>0</v>
      </c>
    </row>
    <row r="902" spans="15:17" ht="13.5" thickBot="1" x14ac:dyDescent="0.25">
      <c r="O902" s="109">
        <f t="shared" si="46"/>
        <v>0</v>
      </c>
      <c r="P902" s="109">
        <f t="shared" si="44"/>
        <v>0</v>
      </c>
      <c r="Q902" s="109">
        <f t="shared" si="45"/>
        <v>0</v>
      </c>
    </row>
    <row r="903" spans="15:17" ht="13.5" thickBot="1" x14ac:dyDescent="0.25">
      <c r="O903" s="109">
        <f t="shared" si="46"/>
        <v>0</v>
      </c>
      <c r="P903" s="109">
        <f t="shared" si="44"/>
        <v>0</v>
      </c>
      <c r="Q903" s="109">
        <f t="shared" si="45"/>
        <v>0</v>
      </c>
    </row>
    <row r="904" spans="15:17" ht="13.5" thickBot="1" x14ac:dyDescent="0.25">
      <c r="O904" s="109">
        <f t="shared" si="46"/>
        <v>0</v>
      </c>
      <c r="P904" s="109">
        <f t="shared" si="44"/>
        <v>0</v>
      </c>
      <c r="Q904" s="109">
        <f t="shared" si="45"/>
        <v>0</v>
      </c>
    </row>
    <row r="905" spans="15:17" ht="13.5" thickBot="1" x14ac:dyDescent="0.25">
      <c r="O905" s="109">
        <f t="shared" si="46"/>
        <v>0</v>
      </c>
      <c r="P905" s="109">
        <f t="shared" si="44"/>
        <v>0</v>
      </c>
      <c r="Q905" s="109">
        <f t="shared" si="45"/>
        <v>0</v>
      </c>
    </row>
    <row r="906" spans="15:17" ht="13.5" thickBot="1" x14ac:dyDescent="0.25">
      <c r="O906" s="109">
        <f t="shared" si="46"/>
        <v>0</v>
      </c>
      <c r="P906" s="109">
        <f t="shared" si="44"/>
        <v>0</v>
      </c>
      <c r="Q906" s="109">
        <f t="shared" si="45"/>
        <v>0</v>
      </c>
    </row>
    <row r="907" spans="15:17" ht="13.5" thickBot="1" x14ac:dyDescent="0.25">
      <c r="O907" s="109">
        <f t="shared" si="46"/>
        <v>0</v>
      </c>
      <c r="P907" s="109">
        <f t="shared" si="44"/>
        <v>0</v>
      </c>
      <c r="Q907" s="109">
        <f t="shared" si="45"/>
        <v>0</v>
      </c>
    </row>
    <row r="908" spans="15:17" ht="13.5" thickBot="1" x14ac:dyDescent="0.25">
      <c r="O908" s="109">
        <f t="shared" si="46"/>
        <v>0</v>
      </c>
      <c r="P908" s="109">
        <f t="shared" si="44"/>
        <v>0</v>
      </c>
      <c r="Q908" s="109">
        <f t="shared" si="45"/>
        <v>0</v>
      </c>
    </row>
    <row r="909" spans="15:17" ht="13.5" thickBot="1" x14ac:dyDescent="0.25">
      <c r="O909" s="109">
        <f t="shared" si="46"/>
        <v>0</v>
      </c>
      <c r="P909" s="109">
        <f t="shared" si="44"/>
        <v>0</v>
      </c>
      <c r="Q909" s="109">
        <f t="shared" si="45"/>
        <v>0</v>
      </c>
    </row>
    <row r="910" spans="15:17" ht="13.5" thickBot="1" x14ac:dyDescent="0.25">
      <c r="O910" s="109">
        <f t="shared" si="46"/>
        <v>0</v>
      </c>
      <c r="P910" s="109">
        <f t="shared" si="44"/>
        <v>0</v>
      </c>
      <c r="Q910" s="109">
        <f t="shared" si="45"/>
        <v>0</v>
      </c>
    </row>
    <row r="911" spans="15:17" ht="13.5" thickBot="1" x14ac:dyDescent="0.25">
      <c r="O911" s="109">
        <f t="shared" si="46"/>
        <v>0</v>
      </c>
      <c r="P911" s="109">
        <f t="shared" si="44"/>
        <v>0</v>
      </c>
      <c r="Q911" s="109">
        <f t="shared" si="45"/>
        <v>0</v>
      </c>
    </row>
    <row r="912" spans="15:17" ht="13.5" thickBot="1" x14ac:dyDescent="0.25">
      <c r="O912" s="109">
        <f t="shared" si="46"/>
        <v>0</v>
      </c>
      <c r="P912" s="109">
        <f t="shared" si="44"/>
        <v>0</v>
      </c>
      <c r="Q912" s="109">
        <f t="shared" si="45"/>
        <v>0</v>
      </c>
    </row>
    <row r="913" spans="15:17" ht="13.5" thickBot="1" x14ac:dyDescent="0.25">
      <c r="O913" s="109">
        <f t="shared" si="46"/>
        <v>0</v>
      </c>
      <c r="P913" s="109">
        <f t="shared" si="44"/>
        <v>0</v>
      </c>
      <c r="Q913" s="109">
        <f t="shared" si="45"/>
        <v>0</v>
      </c>
    </row>
    <row r="914" spans="15:17" ht="13.5" thickBot="1" x14ac:dyDescent="0.25">
      <c r="O914" s="109">
        <f t="shared" si="46"/>
        <v>0</v>
      </c>
      <c r="P914" s="109">
        <f t="shared" si="44"/>
        <v>0</v>
      </c>
      <c r="Q914" s="109">
        <f t="shared" si="45"/>
        <v>0</v>
      </c>
    </row>
    <row r="915" spans="15:17" ht="13.5" thickBot="1" x14ac:dyDescent="0.25">
      <c r="O915" s="109">
        <f t="shared" si="46"/>
        <v>0</v>
      </c>
      <c r="P915" s="109">
        <f t="shared" si="44"/>
        <v>0</v>
      </c>
      <c r="Q915" s="109">
        <f t="shared" si="45"/>
        <v>0</v>
      </c>
    </row>
    <row r="916" spans="15:17" ht="13.5" thickBot="1" x14ac:dyDescent="0.25">
      <c r="O916" s="109">
        <f t="shared" si="46"/>
        <v>0</v>
      </c>
      <c r="P916" s="109">
        <f t="shared" si="44"/>
        <v>0</v>
      </c>
      <c r="Q916" s="109">
        <f t="shared" si="45"/>
        <v>0</v>
      </c>
    </row>
    <row r="917" spans="15:17" ht="13.5" thickBot="1" x14ac:dyDescent="0.25">
      <c r="O917" s="109">
        <f t="shared" si="46"/>
        <v>0</v>
      </c>
      <c r="P917" s="109">
        <f t="shared" si="44"/>
        <v>0</v>
      </c>
      <c r="Q917" s="109">
        <f t="shared" si="45"/>
        <v>0</v>
      </c>
    </row>
    <row r="918" spans="15:17" ht="13.5" thickBot="1" x14ac:dyDescent="0.25">
      <c r="O918" s="109">
        <f t="shared" si="46"/>
        <v>0</v>
      </c>
      <c r="P918" s="109">
        <f t="shared" si="44"/>
        <v>0</v>
      </c>
      <c r="Q918" s="109">
        <f t="shared" si="45"/>
        <v>0</v>
      </c>
    </row>
    <row r="919" spans="15:17" ht="13.5" thickBot="1" x14ac:dyDescent="0.25">
      <c r="O919" s="109">
        <f t="shared" si="46"/>
        <v>0</v>
      </c>
      <c r="P919" s="109">
        <f t="shared" ref="P919:P982" si="47">M919</f>
        <v>0</v>
      </c>
      <c r="Q919" s="109">
        <f t="shared" ref="Q919:Q982" si="48">N919</f>
        <v>0</v>
      </c>
    </row>
    <row r="920" spans="15:17" ht="13.5" thickBot="1" x14ac:dyDescent="0.25">
      <c r="O920" s="109">
        <f t="shared" si="46"/>
        <v>0</v>
      </c>
      <c r="P920" s="109">
        <f t="shared" si="47"/>
        <v>0</v>
      </c>
      <c r="Q920" s="109">
        <f t="shared" si="48"/>
        <v>0</v>
      </c>
    </row>
    <row r="921" spans="15:17" ht="13.5" thickBot="1" x14ac:dyDescent="0.25">
      <c r="O921" s="109">
        <f t="shared" si="46"/>
        <v>0</v>
      </c>
      <c r="P921" s="109">
        <f t="shared" si="47"/>
        <v>0</v>
      </c>
      <c r="Q921" s="109">
        <f t="shared" si="48"/>
        <v>0</v>
      </c>
    </row>
    <row r="922" spans="15:17" ht="13.5" thickBot="1" x14ac:dyDescent="0.25">
      <c r="O922" s="109">
        <f t="shared" si="46"/>
        <v>0</v>
      </c>
      <c r="P922" s="109">
        <f t="shared" si="47"/>
        <v>0</v>
      </c>
      <c r="Q922" s="109">
        <f t="shared" si="48"/>
        <v>0</v>
      </c>
    </row>
    <row r="923" spans="15:17" ht="13.5" thickBot="1" x14ac:dyDescent="0.25">
      <c r="O923" s="109">
        <f t="shared" si="46"/>
        <v>0</v>
      </c>
      <c r="P923" s="109">
        <f t="shared" si="47"/>
        <v>0</v>
      </c>
      <c r="Q923" s="109">
        <f t="shared" si="48"/>
        <v>0</v>
      </c>
    </row>
    <row r="924" spans="15:17" ht="13.5" thickBot="1" x14ac:dyDescent="0.25">
      <c r="O924" s="109">
        <f t="shared" si="46"/>
        <v>0</v>
      </c>
      <c r="P924" s="109">
        <f t="shared" si="47"/>
        <v>0</v>
      </c>
      <c r="Q924" s="109">
        <f t="shared" si="48"/>
        <v>0</v>
      </c>
    </row>
    <row r="925" spans="15:17" ht="13.5" thickBot="1" x14ac:dyDescent="0.25">
      <c r="O925" s="109">
        <f t="shared" ref="O925:O988" si="49">K925</f>
        <v>0</v>
      </c>
      <c r="P925" s="109">
        <f t="shared" si="47"/>
        <v>0</v>
      </c>
      <c r="Q925" s="109">
        <f t="shared" si="48"/>
        <v>0</v>
      </c>
    </row>
    <row r="926" spans="15:17" ht="13.5" thickBot="1" x14ac:dyDescent="0.25">
      <c r="O926" s="109">
        <f t="shared" si="49"/>
        <v>0</v>
      </c>
      <c r="P926" s="109">
        <f t="shared" si="47"/>
        <v>0</v>
      </c>
      <c r="Q926" s="109">
        <f t="shared" si="48"/>
        <v>0</v>
      </c>
    </row>
    <row r="927" spans="15:17" ht="13.5" thickBot="1" x14ac:dyDescent="0.25">
      <c r="O927" s="109">
        <f t="shared" si="49"/>
        <v>0</v>
      </c>
      <c r="P927" s="109">
        <f t="shared" si="47"/>
        <v>0</v>
      </c>
      <c r="Q927" s="109">
        <f t="shared" si="48"/>
        <v>0</v>
      </c>
    </row>
    <row r="928" spans="15:17" ht="13.5" thickBot="1" x14ac:dyDescent="0.25">
      <c r="O928" s="109">
        <f t="shared" si="49"/>
        <v>0</v>
      </c>
      <c r="P928" s="109">
        <f t="shared" si="47"/>
        <v>0</v>
      </c>
      <c r="Q928" s="109">
        <f t="shared" si="48"/>
        <v>0</v>
      </c>
    </row>
    <row r="929" spans="15:17" ht="13.5" thickBot="1" x14ac:dyDescent="0.25">
      <c r="O929" s="109">
        <f t="shared" si="49"/>
        <v>0</v>
      </c>
      <c r="P929" s="109">
        <f t="shared" si="47"/>
        <v>0</v>
      </c>
      <c r="Q929" s="109">
        <f t="shared" si="48"/>
        <v>0</v>
      </c>
    </row>
    <row r="930" spans="15:17" ht="13.5" thickBot="1" x14ac:dyDescent="0.25">
      <c r="O930" s="109">
        <f t="shared" si="49"/>
        <v>0</v>
      </c>
      <c r="P930" s="109">
        <f t="shared" si="47"/>
        <v>0</v>
      </c>
      <c r="Q930" s="109">
        <f t="shared" si="48"/>
        <v>0</v>
      </c>
    </row>
    <row r="931" spans="15:17" ht="13.5" thickBot="1" x14ac:dyDescent="0.25">
      <c r="O931" s="109">
        <f t="shared" si="49"/>
        <v>0</v>
      </c>
      <c r="P931" s="109">
        <f t="shared" si="47"/>
        <v>0</v>
      </c>
      <c r="Q931" s="109">
        <f t="shared" si="48"/>
        <v>0</v>
      </c>
    </row>
    <row r="932" spans="15:17" ht="13.5" thickBot="1" x14ac:dyDescent="0.25">
      <c r="O932" s="109">
        <f t="shared" si="49"/>
        <v>0</v>
      </c>
      <c r="P932" s="109">
        <f t="shared" si="47"/>
        <v>0</v>
      </c>
      <c r="Q932" s="109">
        <f t="shared" si="48"/>
        <v>0</v>
      </c>
    </row>
    <row r="933" spans="15:17" ht="13.5" thickBot="1" x14ac:dyDescent="0.25">
      <c r="O933" s="109">
        <f t="shared" si="49"/>
        <v>0</v>
      </c>
      <c r="P933" s="109">
        <f t="shared" si="47"/>
        <v>0</v>
      </c>
      <c r="Q933" s="109">
        <f t="shared" si="48"/>
        <v>0</v>
      </c>
    </row>
    <row r="934" spans="15:17" ht="13.5" thickBot="1" x14ac:dyDescent="0.25">
      <c r="O934" s="109">
        <f t="shared" si="49"/>
        <v>0</v>
      </c>
      <c r="P934" s="109">
        <f t="shared" si="47"/>
        <v>0</v>
      </c>
      <c r="Q934" s="109">
        <f t="shared" si="48"/>
        <v>0</v>
      </c>
    </row>
    <row r="935" spans="15:17" ht="13.5" thickBot="1" x14ac:dyDescent="0.25">
      <c r="O935" s="109">
        <f t="shared" si="49"/>
        <v>0</v>
      </c>
      <c r="P935" s="109">
        <f t="shared" si="47"/>
        <v>0</v>
      </c>
      <c r="Q935" s="109">
        <f t="shared" si="48"/>
        <v>0</v>
      </c>
    </row>
    <row r="936" spans="15:17" ht="13.5" thickBot="1" x14ac:dyDescent="0.25">
      <c r="O936" s="109">
        <f t="shared" si="49"/>
        <v>0</v>
      </c>
      <c r="P936" s="109">
        <f t="shared" si="47"/>
        <v>0</v>
      </c>
      <c r="Q936" s="109">
        <f t="shared" si="48"/>
        <v>0</v>
      </c>
    </row>
    <row r="937" spans="15:17" ht="13.5" thickBot="1" x14ac:dyDescent="0.25">
      <c r="O937" s="109">
        <f t="shared" si="49"/>
        <v>0</v>
      </c>
      <c r="P937" s="109">
        <f t="shared" si="47"/>
        <v>0</v>
      </c>
      <c r="Q937" s="109">
        <f t="shared" si="48"/>
        <v>0</v>
      </c>
    </row>
    <row r="938" spans="15:17" ht="13.5" thickBot="1" x14ac:dyDescent="0.25">
      <c r="O938" s="109">
        <f t="shared" si="49"/>
        <v>0</v>
      </c>
      <c r="P938" s="109">
        <f t="shared" si="47"/>
        <v>0</v>
      </c>
      <c r="Q938" s="109">
        <f t="shared" si="48"/>
        <v>0</v>
      </c>
    </row>
    <row r="939" spans="15:17" ht="13.5" thickBot="1" x14ac:dyDescent="0.25">
      <c r="O939" s="109">
        <f t="shared" si="49"/>
        <v>0</v>
      </c>
      <c r="P939" s="109">
        <f t="shared" si="47"/>
        <v>0</v>
      </c>
      <c r="Q939" s="109">
        <f t="shared" si="48"/>
        <v>0</v>
      </c>
    </row>
    <row r="940" spans="15:17" ht="13.5" thickBot="1" x14ac:dyDescent="0.25">
      <c r="O940" s="109">
        <f t="shared" si="49"/>
        <v>0</v>
      </c>
      <c r="P940" s="109">
        <f t="shared" si="47"/>
        <v>0</v>
      </c>
      <c r="Q940" s="109">
        <f t="shared" si="48"/>
        <v>0</v>
      </c>
    </row>
    <row r="941" spans="15:17" ht="13.5" thickBot="1" x14ac:dyDescent="0.25">
      <c r="O941" s="109">
        <f t="shared" si="49"/>
        <v>0</v>
      </c>
      <c r="P941" s="109">
        <f t="shared" si="47"/>
        <v>0</v>
      </c>
      <c r="Q941" s="109">
        <f t="shared" si="48"/>
        <v>0</v>
      </c>
    </row>
    <row r="942" spans="15:17" ht="13.5" thickBot="1" x14ac:dyDescent="0.25">
      <c r="O942" s="109">
        <f t="shared" si="49"/>
        <v>0</v>
      </c>
      <c r="P942" s="109">
        <f t="shared" si="47"/>
        <v>0</v>
      </c>
      <c r="Q942" s="109">
        <f t="shared" si="48"/>
        <v>0</v>
      </c>
    </row>
    <row r="943" spans="15:17" ht="13.5" thickBot="1" x14ac:dyDescent="0.25">
      <c r="O943" s="109">
        <f t="shared" si="49"/>
        <v>0</v>
      </c>
      <c r="P943" s="109">
        <f t="shared" si="47"/>
        <v>0</v>
      </c>
      <c r="Q943" s="109">
        <f t="shared" si="48"/>
        <v>0</v>
      </c>
    </row>
    <row r="944" spans="15:17" ht="13.5" thickBot="1" x14ac:dyDescent="0.25">
      <c r="O944" s="109">
        <f t="shared" si="49"/>
        <v>0</v>
      </c>
      <c r="P944" s="109">
        <f t="shared" si="47"/>
        <v>0</v>
      </c>
      <c r="Q944" s="109">
        <f t="shared" si="48"/>
        <v>0</v>
      </c>
    </row>
    <row r="945" spans="15:17" ht="13.5" thickBot="1" x14ac:dyDescent="0.25">
      <c r="O945" s="109">
        <f t="shared" si="49"/>
        <v>0</v>
      </c>
      <c r="P945" s="109">
        <f t="shared" si="47"/>
        <v>0</v>
      </c>
      <c r="Q945" s="109">
        <f t="shared" si="48"/>
        <v>0</v>
      </c>
    </row>
    <row r="946" spans="15:17" ht="13.5" thickBot="1" x14ac:dyDescent="0.25">
      <c r="O946" s="109">
        <f t="shared" si="49"/>
        <v>0</v>
      </c>
      <c r="P946" s="109">
        <f t="shared" si="47"/>
        <v>0</v>
      </c>
      <c r="Q946" s="109">
        <f t="shared" si="48"/>
        <v>0</v>
      </c>
    </row>
    <row r="947" spans="15:17" ht="13.5" thickBot="1" x14ac:dyDescent="0.25">
      <c r="O947" s="109">
        <f t="shared" si="49"/>
        <v>0</v>
      </c>
      <c r="P947" s="109">
        <f t="shared" si="47"/>
        <v>0</v>
      </c>
      <c r="Q947" s="109">
        <f t="shared" si="48"/>
        <v>0</v>
      </c>
    </row>
    <row r="948" spans="15:17" ht="13.5" thickBot="1" x14ac:dyDescent="0.25">
      <c r="O948" s="109">
        <f t="shared" si="49"/>
        <v>0</v>
      </c>
      <c r="P948" s="109">
        <f t="shared" si="47"/>
        <v>0</v>
      </c>
      <c r="Q948" s="109">
        <f t="shared" si="48"/>
        <v>0</v>
      </c>
    </row>
    <row r="949" spans="15:17" ht="13.5" thickBot="1" x14ac:dyDescent="0.25">
      <c r="O949" s="109">
        <f t="shared" si="49"/>
        <v>0</v>
      </c>
      <c r="P949" s="109">
        <f t="shared" si="47"/>
        <v>0</v>
      </c>
      <c r="Q949" s="109">
        <f t="shared" si="48"/>
        <v>0</v>
      </c>
    </row>
    <row r="950" spans="15:17" ht="13.5" thickBot="1" x14ac:dyDescent="0.25">
      <c r="O950" s="109">
        <f t="shared" si="49"/>
        <v>0</v>
      </c>
      <c r="P950" s="109">
        <f t="shared" si="47"/>
        <v>0</v>
      </c>
      <c r="Q950" s="109">
        <f t="shared" si="48"/>
        <v>0</v>
      </c>
    </row>
    <row r="951" spans="15:17" ht="13.5" thickBot="1" x14ac:dyDescent="0.25">
      <c r="O951" s="109">
        <f t="shared" si="49"/>
        <v>0</v>
      </c>
      <c r="P951" s="109">
        <f t="shared" si="47"/>
        <v>0</v>
      </c>
      <c r="Q951" s="109">
        <f t="shared" si="48"/>
        <v>0</v>
      </c>
    </row>
    <row r="952" spans="15:17" ht="13.5" thickBot="1" x14ac:dyDescent="0.25">
      <c r="O952" s="109">
        <f t="shared" si="49"/>
        <v>0</v>
      </c>
      <c r="P952" s="109">
        <f t="shared" si="47"/>
        <v>0</v>
      </c>
      <c r="Q952" s="109">
        <f t="shared" si="48"/>
        <v>0</v>
      </c>
    </row>
    <row r="953" spans="15:17" ht="13.5" thickBot="1" x14ac:dyDescent="0.25">
      <c r="O953" s="109">
        <f t="shared" si="49"/>
        <v>0</v>
      </c>
      <c r="P953" s="109">
        <f t="shared" si="47"/>
        <v>0</v>
      </c>
      <c r="Q953" s="109">
        <f t="shared" si="48"/>
        <v>0</v>
      </c>
    </row>
    <row r="954" spans="15:17" ht="13.5" thickBot="1" x14ac:dyDescent="0.25">
      <c r="O954" s="109">
        <f t="shared" si="49"/>
        <v>0</v>
      </c>
      <c r="P954" s="109">
        <f t="shared" si="47"/>
        <v>0</v>
      </c>
      <c r="Q954" s="109">
        <f t="shared" si="48"/>
        <v>0</v>
      </c>
    </row>
    <row r="955" spans="15:17" ht="13.5" thickBot="1" x14ac:dyDescent="0.25">
      <c r="O955" s="109">
        <f t="shared" si="49"/>
        <v>0</v>
      </c>
      <c r="P955" s="109">
        <f t="shared" si="47"/>
        <v>0</v>
      </c>
      <c r="Q955" s="109">
        <f t="shared" si="48"/>
        <v>0</v>
      </c>
    </row>
    <row r="956" spans="15:17" ht="13.5" thickBot="1" x14ac:dyDescent="0.25">
      <c r="O956" s="109">
        <f t="shared" si="49"/>
        <v>0</v>
      </c>
      <c r="P956" s="109">
        <f t="shared" si="47"/>
        <v>0</v>
      </c>
      <c r="Q956" s="109">
        <f t="shared" si="48"/>
        <v>0</v>
      </c>
    </row>
    <row r="957" spans="15:17" ht="13.5" thickBot="1" x14ac:dyDescent="0.25">
      <c r="O957" s="109">
        <f t="shared" si="49"/>
        <v>0</v>
      </c>
      <c r="P957" s="109">
        <f t="shared" si="47"/>
        <v>0</v>
      </c>
      <c r="Q957" s="109">
        <f t="shared" si="48"/>
        <v>0</v>
      </c>
    </row>
    <row r="958" spans="15:17" ht="13.5" thickBot="1" x14ac:dyDescent="0.25">
      <c r="O958" s="109">
        <f t="shared" si="49"/>
        <v>0</v>
      </c>
      <c r="P958" s="109">
        <f t="shared" si="47"/>
        <v>0</v>
      </c>
      <c r="Q958" s="109">
        <f t="shared" si="48"/>
        <v>0</v>
      </c>
    </row>
    <row r="959" spans="15:17" ht="13.5" thickBot="1" x14ac:dyDescent="0.25">
      <c r="O959" s="109">
        <f t="shared" si="49"/>
        <v>0</v>
      </c>
      <c r="P959" s="109">
        <f t="shared" si="47"/>
        <v>0</v>
      </c>
      <c r="Q959" s="109">
        <f t="shared" si="48"/>
        <v>0</v>
      </c>
    </row>
    <row r="960" spans="15:17" ht="13.5" thickBot="1" x14ac:dyDescent="0.25">
      <c r="O960" s="109">
        <f t="shared" si="49"/>
        <v>0</v>
      </c>
      <c r="P960" s="109">
        <f t="shared" si="47"/>
        <v>0</v>
      </c>
      <c r="Q960" s="109">
        <f t="shared" si="48"/>
        <v>0</v>
      </c>
    </row>
    <row r="961" spans="15:17" ht="13.5" thickBot="1" x14ac:dyDescent="0.25">
      <c r="O961" s="109">
        <f t="shared" si="49"/>
        <v>0</v>
      </c>
      <c r="P961" s="109">
        <f t="shared" si="47"/>
        <v>0</v>
      </c>
      <c r="Q961" s="109">
        <f t="shared" si="48"/>
        <v>0</v>
      </c>
    </row>
    <row r="962" spans="15:17" ht="13.5" thickBot="1" x14ac:dyDescent="0.25">
      <c r="O962" s="109">
        <f t="shared" si="49"/>
        <v>0</v>
      </c>
      <c r="P962" s="109">
        <f t="shared" si="47"/>
        <v>0</v>
      </c>
      <c r="Q962" s="109">
        <f t="shared" si="48"/>
        <v>0</v>
      </c>
    </row>
    <row r="963" spans="15:17" ht="13.5" thickBot="1" x14ac:dyDescent="0.25">
      <c r="O963" s="109">
        <f t="shared" si="49"/>
        <v>0</v>
      </c>
      <c r="P963" s="109">
        <f t="shared" si="47"/>
        <v>0</v>
      </c>
      <c r="Q963" s="109">
        <f t="shared" si="48"/>
        <v>0</v>
      </c>
    </row>
    <row r="964" spans="15:17" ht="13.5" thickBot="1" x14ac:dyDescent="0.25">
      <c r="O964" s="109">
        <f t="shared" si="49"/>
        <v>0</v>
      </c>
      <c r="P964" s="109">
        <f t="shared" si="47"/>
        <v>0</v>
      </c>
      <c r="Q964" s="109">
        <f t="shared" si="48"/>
        <v>0</v>
      </c>
    </row>
    <row r="965" spans="15:17" ht="13.5" thickBot="1" x14ac:dyDescent="0.25">
      <c r="O965" s="109">
        <f t="shared" si="49"/>
        <v>0</v>
      </c>
      <c r="P965" s="109">
        <f t="shared" si="47"/>
        <v>0</v>
      </c>
      <c r="Q965" s="109">
        <f t="shared" si="48"/>
        <v>0</v>
      </c>
    </row>
    <row r="966" spans="15:17" ht="13.5" thickBot="1" x14ac:dyDescent="0.25">
      <c r="O966" s="109">
        <f t="shared" si="49"/>
        <v>0</v>
      </c>
      <c r="P966" s="109">
        <f t="shared" si="47"/>
        <v>0</v>
      </c>
      <c r="Q966" s="109">
        <f t="shared" si="48"/>
        <v>0</v>
      </c>
    </row>
    <row r="967" spans="15:17" ht="13.5" thickBot="1" x14ac:dyDescent="0.25">
      <c r="O967" s="109">
        <f t="shared" si="49"/>
        <v>0</v>
      </c>
      <c r="P967" s="109">
        <f t="shared" si="47"/>
        <v>0</v>
      </c>
      <c r="Q967" s="109">
        <f t="shared" si="48"/>
        <v>0</v>
      </c>
    </row>
    <row r="968" spans="15:17" ht="13.5" thickBot="1" x14ac:dyDescent="0.25">
      <c r="O968" s="109">
        <f t="shared" si="49"/>
        <v>0</v>
      </c>
      <c r="P968" s="109">
        <f t="shared" si="47"/>
        <v>0</v>
      </c>
      <c r="Q968" s="109">
        <f t="shared" si="48"/>
        <v>0</v>
      </c>
    </row>
    <row r="969" spans="15:17" ht="13.5" thickBot="1" x14ac:dyDescent="0.25">
      <c r="O969" s="109">
        <f t="shared" si="49"/>
        <v>0</v>
      </c>
      <c r="P969" s="109">
        <f t="shared" si="47"/>
        <v>0</v>
      </c>
      <c r="Q969" s="109">
        <f t="shared" si="48"/>
        <v>0</v>
      </c>
    </row>
    <row r="970" spans="15:17" ht="13.5" thickBot="1" x14ac:dyDescent="0.25">
      <c r="O970" s="109">
        <f t="shared" si="49"/>
        <v>0</v>
      </c>
      <c r="P970" s="109">
        <f t="shared" si="47"/>
        <v>0</v>
      </c>
      <c r="Q970" s="109">
        <f t="shared" si="48"/>
        <v>0</v>
      </c>
    </row>
    <row r="971" spans="15:17" ht="13.5" thickBot="1" x14ac:dyDescent="0.25">
      <c r="O971" s="109">
        <f t="shared" si="49"/>
        <v>0</v>
      </c>
      <c r="P971" s="109">
        <f t="shared" si="47"/>
        <v>0</v>
      </c>
      <c r="Q971" s="109">
        <f t="shared" si="48"/>
        <v>0</v>
      </c>
    </row>
    <row r="972" spans="15:17" ht="13.5" thickBot="1" x14ac:dyDescent="0.25">
      <c r="O972" s="109">
        <f t="shared" si="49"/>
        <v>0</v>
      </c>
      <c r="P972" s="109">
        <f t="shared" si="47"/>
        <v>0</v>
      </c>
      <c r="Q972" s="109">
        <f t="shared" si="48"/>
        <v>0</v>
      </c>
    </row>
    <row r="973" spans="15:17" ht="13.5" thickBot="1" x14ac:dyDescent="0.25">
      <c r="O973" s="109">
        <f t="shared" si="49"/>
        <v>0</v>
      </c>
      <c r="P973" s="109">
        <f t="shared" si="47"/>
        <v>0</v>
      </c>
      <c r="Q973" s="109">
        <f t="shared" si="48"/>
        <v>0</v>
      </c>
    </row>
    <row r="974" spans="15:17" ht="13.5" thickBot="1" x14ac:dyDescent="0.25">
      <c r="O974" s="109">
        <f t="shared" si="49"/>
        <v>0</v>
      </c>
      <c r="P974" s="109">
        <f t="shared" si="47"/>
        <v>0</v>
      </c>
      <c r="Q974" s="109">
        <f t="shared" si="48"/>
        <v>0</v>
      </c>
    </row>
    <row r="975" spans="15:17" ht="13.5" thickBot="1" x14ac:dyDescent="0.25">
      <c r="O975" s="109">
        <f t="shared" si="49"/>
        <v>0</v>
      </c>
      <c r="P975" s="109">
        <f t="shared" si="47"/>
        <v>0</v>
      </c>
      <c r="Q975" s="109">
        <f t="shared" si="48"/>
        <v>0</v>
      </c>
    </row>
    <row r="976" spans="15:17" ht="13.5" thickBot="1" x14ac:dyDescent="0.25">
      <c r="O976" s="109">
        <f t="shared" si="49"/>
        <v>0</v>
      </c>
      <c r="P976" s="109">
        <f t="shared" si="47"/>
        <v>0</v>
      </c>
      <c r="Q976" s="109">
        <f t="shared" si="48"/>
        <v>0</v>
      </c>
    </row>
    <row r="977" spans="15:17" ht="13.5" thickBot="1" x14ac:dyDescent="0.25">
      <c r="O977" s="109">
        <f t="shared" si="49"/>
        <v>0</v>
      </c>
      <c r="P977" s="109">
        <f t="shared" si="47"/>
        <v>0</v>
      </c>
      <c r="Q977" s="109">
        <f t="shared" si="48"/>
        <v>0</v>
      </c>
    </row>
    <row r="978" spans="15:17" ht="13.5" thickBot="1" x14ac:dyDescent="0.25">
      <c r="O978" s="109">
        <f t="shared" si="49"/>
        <v>0</v>
      </c>
      <c r="P978" s="109">
        <f t="shared" si="47"/>
        <v>0</v>
      </c>
      <c r="Q978" s="109">
        <f t="shared" si="48"/>
        <v>0</v>
      </c>
    </row>
    <row r="979" spans="15:17" ht="13.5" thickBot="1" x14ac:dyDescent="0.25">
      <c r="O979" s="109">
        <f t="shared" si="49"/>
        <v>0</v>
      </c>
      <c r="P979" s="109">
        <f t="shared" si="47"/>
        <v>0</v>
      </c>
      <c r="Q979" s="109">
        <f t="shared" si="48"/>
        <v>0</v>
      </c>
    </row>
    <row r="980" spans="15:17" ht="13.5" thickBot="1" x14ac:dyDescent="0.25">
      <c r="O980" s="109">
        <f t="shared" si="49"/>
        <v>0</v>
      </c>
      <c r="P980" s="109">
        <f t="shared" si="47"/>
        <v>0</v>
      </c>
      <c r="Q980" s="109">
        <f t="shared" si="48"/>
        <v>0</v>
      </c>
    </row>
    <row r="981" spans="15:17" ht="13.5" thickBot="1" x14ac:dyDescent="0.25">
      <c r="O981" s="109">
        <f t="shared" si="49"/>
        <v>0</v>
      </c>
      <c r="P981" s="109">
        <f t="shared" si="47"/>
        <v>0</v>
      </c>
      <c r="Q981" s="109">
        <f t="shared" si="48"/>
        <v>0</v>
      </c>
    </row>
    <row r="982" spans="15:17" ht="13.5" thickBot="1" x14ac:dyDescent="0.25">
      <c r="O982" s="109">
        <f t="shared" si="49"/>
        <v>0</v>
      </c>
      <c r="P982" s="109">
        <f t="shared" si="47"/>
        <v>0</v>
      </c>
      <c r="Q982" s="109">
        <f t="shared" si="48"/>
        <v>0</v>
      </c>
    </row>
    <row r="983" spans="15:17" ht="13.5" thickBot="1" x14ac:dyDescent="0.25">
      <c r="O983" s="109">
        <f t="shared" si="49"/>
        <v>0</v>
      </c>
      <c r="P983" s="109">
        <f t="shared" ref="P983:P1046" si="50">M983</f>
        <v>0</v>
      </c>
      <c r="Q983" s="109">
        <f t="shared" ref="Q983:Q1046" si="51">N983</f>
        <v>0</v>
      </c>
    </row>
    <row r="984" spans="15:17" ht="13.5" thickBot="1" x14ac:dyDescent="0.25">
      <c r="O984" s="109">
        <f t="shared" si="49"/>
        <v>0</v>
      </c>
      <c r="P984" s="109">
        <f t="shared" si="50"/>
        <v>0</v>
      </c>
      <c r="Q984" s="109">
        <f t="shared" si="51"/>
        <v>0</v>
      </c>
    </row>
    <row r="985" spans="15:17" ht="13.5" thickBot="1" x14ac:dyDescent="0.25">
      <c r="O985" s="109">
        <f t="shared" si="49"/>
        <v>0</v>
      </c>
      <c r="P985" s="109">
        <f t="shared" si="50"/>
        <v>0</v>
      </c>
      <c r="Q985" s="109">
        <f t="shared" si="51"/>
        <v>0</v>
      </c>
    </row>
    <row r="986" spans="15:17" ht="13.5" thickBot="1" x14ac:dyDescent="0.25">
      <c r="O986" s="109">
        <f t="shared" si="49"/>
        <v>0</v>
      </c>
      <c r="P986" s="109">
        <f t="shared" si="50"/>
        <v>0</v>
      </c>
      <c r="Q986" s="109">
        <f t="shared" si="51"/>
        <v>0</v>
      </c>
    </row>
    <row r="987" spans="15:17" ht="13.5" thickBot="1" x14ac:dyDescent="0.25">
      <c r="O987" s="109">
        <f t="shared" si="49"/>
        <v>0</v>
      </c>
      <c r="P987" s="109">
        <f t="shared" si="50"/>
        <v>0</v>
      </c>
      <c r="Q987" s="109">
        <f t="shared" si="51"/>
        <v>0</v>
      </c>
    </row>
    <row r="988" spans="15:17" ht="13.5" thickBot="1" x14ac:dyDescent="0.25">
      <c r="O988" s="109">
        <f t="shared" si="49"/>
        <v>0</v>
      </c>
      <c r="P988" s="109">
        <f t="shared" si="50"/>
        <v>0</v>
      </c>
      <c r="Q988" s="109">
        <f t="shared" si="51"/>
        <v>0</v>
      </c>
    </row>
    <row r="989" spans="15:17" ht="13.5" thickBot="1" x14ac:dyDescent="0.25">
      <c r="O989" s="109">
        <f t="shared" ref="O989:O1052" si="52">K989</f>
        <v>0</v>
      </c>
      <c r="P989" s="109">
        <f t="shared" si="50"/>
        <v>0</v>
      </c>
      <c r="Q989" s="109">
        <f t="shared" si="51"/>
        <v>0</v>
      </c>
    </row>
    <row r="990" spans="15:17" ht="13.5" thickBot="1" x14ac:dyDescent="0.25">
      <c r="O990" s="109">
        <f t="shared" si="52"/>
        <v>0</v>
      </c>
      <c r="P990" s="109">
        <f t="shared" si="50"/>
        <v>0</v>
      </c>
      <c r="Q990" s="109">
        <f t="shared" si="51"/>
        <v>0</v>
      </c>
    </row>
    <row r="991" spans="15:17" ht="13.5" thickBot="1" x14ac:dyDescent="0.25">
      <c r="O991" s="109">
        <f t="shared" si="52"/>
        <v>0</v>
      </c>
      <c r="P991" s="109">
        <f t="shared" si="50"/>
        <v>0</v>
      </c>
      <c r="Q991" s="109">
        <f t="shared" si="51"/>
        <v>0</v>
      </c>
    </row>
    <row r="992" spans="15:17" ht="13.5" thickBot="1" x14ac:dyDescent="0.25">
      <c r="O992" s="109">
        <f t="shared" si="52"/>
        <v>0</v>
      </c>
      <c r="P992" s="109">
        <f t="shared" si="50"/>
        <v>0</v>
      </c>
      <c r="Q992" s="109">
        <f t="shared" si="51"/>
        <v>0</v>
      </c>
    </row>
    <row r="993" spans="15:17" ht="13.5" thickBot="1" x14ac:dyDescent="0.25">
      <c r="O993" s="109">
        <f t="shared" si="52"/>
        <v>0</v>
      </c>
      <c r="P993" s="109">
        <f t="shared" si="50"/>
        <v>0</v>
      </c>
      <c r="Q993" s="109">
        <f t="shared" si="51"/>
        <v>0</v>
      </c>
    </row>
    <row r="994" spans="15:17" ht="13.5" thickBot="1" x14ac:dyDescent="0.25">
      <c r="O994" s="109">
        <f t="shared" si="52"/>
        <v>0</v>
      </c>
      <c r="P994" s="109">
        <f t="shared" si="50"/>
        <v>0</v>
      </c>
      <c r="Q994" s="109">
        <f t="shared" si="51"/>
        <v>0</v>
      </c>
    </row>
    <row r="995" spans="15:17" ht="13.5" thickBot="1" x14ac:dyDescent="0.25">
      <c r="O995" s="109">
        <f t="shared" si="52"/>
        <v>0</v>
      </c>
      <c r="P995" s="109">
        <f t="shared" si="50"/>
        <v>0</v>
      </c>
      <c r="Q995" s="109">
        <f t="shared" si="51"/>
        <v>0</v>
      </c>
    </row>
    <row r="996" spans="15:17" ht="13.5" thickBot="1" x14ac:dyDescent="0.25">
      <c r="O996" s="109">
        <f t="shared" si="52"/>
        <v>0</v>
      </c>
      <c r="P996" s="109">
        <f t="shared" si="50"/>
        <v>0</v>
      </c>
      <c r="Q996" s="109">
        <f t="shared" si="51"/>
        <v>0</v>
      </c>
    </row>
    <row r="997" spans="15:17" ht="13.5" thickBot="1" x14ac:dyDescent="0.25">
      <c r="O997" s="109">
        <f t="shared" si="52"/>
        <v>0</v>
      </c>
      <c r="P997" s="109">
        <f t="shared" si="50"/>
        <v>0</v>
      </c>
      <c r="Q997" s="109">
        <f t="shared" si="51"/>
        <v>0</v>
      </c>
    </row>
    <row r="998" spans="15:17" ht="13.5" thickBot="1" x14ac:dyDescent="0.25">
      <c r="O998" s="109">
        <f t="shared" si="52"/>
        <v>0</v>
      </c>
      <c r="P998" s="109">
        <f t="shared" si="50"/>
        <v>0</v>
      </c>
      <c r="Q998" s="109">
        <f t="shared" si="51"/>
        <v>0</v>
      </c>
    </row>
    <row r="999" spans="15:17" ht="13.5" thickBot="1" x14ac:dyDescent="0.25">
      <c r="O999" s="109">
        <f t="shared" si="52"/>
        <v>0</v>
      </c>
      <c r="P999" s="109">
        <f t="shared" si="50"/>
        <v>0</v>
      </c>
      <c r="Q999" s="109">
        <f t="shared" si="51"/>
        <v>0</v>
      </c>
    </row>
    <row r="1000" spans="15:17" ht="13.5" thickBot="1" x14ac:dyDescent="0.25">
      <c r="O1000" s="109">
        <f t="shared" si="52"/>
        <v>0</v>
      </c>
      <c r="P1000" s="109">
        <f t="shared" si="50"/>
        <v>0</v>
      </c>
      <c r="Q1000" s="109">
        <f t="shared" si="51"/>
        <v>0</v>
      </c>
    </row>
    <row r="1001" spans="15:17" ht="13.5" thickBot="1" x14ac:dyDescent="0.25">
      <c r="O1001" s="109">
        <f t="shared" si="52"/>
        <v>0</v>
      </c>
      <c r="P1001" s="109">
        <f t="shared" si="50"/>
        <v>0</v>
      </c>
      <c r="Q1001" s="109">
        <f t="shared" si="51"/>
        <v>0</v>
      </c>
    </row>
    <row r="1002" spans="15:17" ht="13.5" thickBot="1" x14ac:dyDescent="0.25">
      <c r="O1002" s="109">
        <f t="shared" si="52"/>
        <v>0</v>
      </c>
      <c r="P1002" s="109">
        <f t="shared" si="50"/>
        <v>0</v>
      </c>
      <c r="Q1002" s="109">
        <f t="shared" si="51"/>
        <v>0</v>
      </c>
    </row>
    <row r="1003" spans="15:17" ht="13.5" thickBot="1" x14ac:dyDescent="0.25">
      <c r="O1003" s="109">
        <f t="shared" si="52"/>
        <v>0</v>
      </c>
      <c r="P1003" s="109">
        <f t="shared" si="50"/>
        <v>0</v>
      </c>
      <c r="Q1003" s="109">
        <f t="shared" si="51"/>
        <v>0</v>
      </c>
    </row>
    <row r="1004" spans="15:17" ht="13.5" thickBot="1" x14ac:dyDescent="0.25">
      <c r="O1004" s="109">
        <f t="shared" si="52"/>
        <v>0</v>
      </c>
      <c r="P1004" s="109">
        <f t="shared" si="50"/>
        <v>0</v>
      </c>
      <c r="Q1004" s="109">
        <f t="shared" si="51"/>
        <v>0</v>
      </c>
    </row>
    <row r="1005" spans="15:17" ht="13.5" thickBot="1" x14ac:dyDescent="0.25">
      <c r="O1005" s="109">
        <f t="shared" si="52"/>
        <v>0</v>
      </c>
      <c r="P1005" s="109">
        <f t="shared" si="50"/>
        <v>0</v>
      </c>
      <c r="Q1005" s="109">
        <f t="shared" si="51"/>
        <v>0</v>
      </c>
    </row>
    <row r="1006" spans="15:17" ht="13.5" thickBot="1" x14ac:dyDescent="0.25">
      <c r="O1006" s="109">
        <f t="shared" si="52"/>
        <v>0</v>
      </c>
      <c r="P1006" s="109">
        <f t="shared" si="50"/>
        <v>0</v>
      </c>
      <c r="Q1006" s="109">
        <f t="shared" si="51"/>
        <v>0</v>
      </c>
    </row>
    <row r="1007" spans="15:17" ht="13.5" thickBot="1" x14ac:dyDescent="0.25">
      <c r="O1007" s="109">
        <f t="shared" si="52"/>
        <v>0</v>
      </c>
      <c r="P1007" s="109">
        <f t="shared" si="50"/>
        <v>0</v>
      </c>
      <c r="Q1007" s="109">
        <f t="shared" si="51"/>
        <v>0</v>
      </c>
    </row>
    <row r="1008" spans="15:17" ht="13.5" thickBot="1" x14ac:dyDescent="0.25">
      <c r="O1008" s="109">
        <f t="shared" si="52"/>
        <v>0</v>
      </c>
      <c r="P1008" s="109">
        <f t="shared" si="50"/>
        <v>0</v>
      </c>
      <c r="Q1008" s="109">
        <f t="shared" si="51"/>
        <v>0</v>
      </c>
    </row>
    <row r="1009" spans="15:17" ht="13.5" thickBot="1" x14ac:dyDescent="0.25">
      <c r="O1009" s="109">
        <f t="shared" si="52"/>
        <v>0</v>
      </c>
      <c r="P1009" s="109">
        <f t="shared" si="50"/>
        <v>0</v>
      </c>
      <c r="Q1009" s="109">
        <f t="shared" si="51"/>
        <v>0</v>
      </c>
    </row>
    <row r="1010" spans="15:17" ht="13.5" thickBot="1" x14ac:dyDescent="0.25">
      <c r="O1010" s="109">
        <f t="shared" si="52"/>
        <v>0</v>
      </c>
      <c r="P1010" s="109">
        <f t="shared" si="50"/>
        <v>0</v>
      </c>
      <c r="Q1010" s="109">
        <f t="shared" si="51"/>
        <v>0</v>
      </c>
    </row>
    <row r="1011" spans="15:17" ht="13.5" thickBot="1" x14ac:dyDescent="0.25">
      <c r="O1011" s="109">
        <f t="shared" si="52"/>
        <v>0</v>
      </c>
      <c r="P1011" s="109">
        <f t="shared" si="50"/>
        <v>0</v>
      </c>
      <c r="Q1011" s="109">
        <f t="shared" si="51"/>
        <v>0</v>
      </c>
    </row>
    <row r="1012" spans="15:17" ht="13.5" thickBot="1" x14ac:dyDescent="0.25">
      <c r="O1012" s="109">
        <f t="shared" si="52"/>
        <v>0</v>
      </c>
      <c r="P1012" s="109">
        <f t="shared" si="50"/>
        <v>0</v>
      </c>
      <c r="Q1012" s="109">
        <f t="shared" si="51"/>
        <v>0</v>
      </c>
    </row>
    <row r="1013" spans="15:17" ht="13.5" thickBot="1" x14ac:dyDescent="0.25">
      <c r="O1013" s="109">
        <f t="shared" si="52"/>
        <v>0</v>
      </c>
      <c r="P1013" s="109">
        <f t="shared" si="50"/>
        <v>0</v>
      </c>
      <c r="Q1013" s="109">
        <f t="shared" si="51"/>
        <v>0</v>
      </c>
    </row>
    <row r="1014" spans="15:17" ht="13.5" thickBot="1" x14ac:dyDescent="0.25">
      <c r="O1014" s="109">
        <f t="shared" si="52"/>
        <v>0</v>
      </c>
      <c r="P1014" s="109">
        <f t="shared" si="50"/>
        <v>0</v>
      </c>
      <c r="Q1014" s="109">
        <f t="shared" si="51"/>
        <v>0</v>
      </c>
    </row>
    <row r="1015" spans="15:17" ht="13.5" thickBot="1" x14ac:dyDescent="0.25">
      <c r="O1015" s="109">
        <f t="shared" si="52"/>
        <v>0</v>
      </c>
      <c r="P1015" s="109">
        <f t="shared" si="50"/>
        <v>0</v>
      </c>
      <c r="Q1015" s="109">
        <f t="shared" si="51"/>
        <v>0</v>
      </c>
    </row>
    <row r="1016" spans="15:17" ht="13.5" thickBot="1" x14ac:dyDescent="0.25">
      <c r="O1016" s="109">
        <f t="shared" si="52"/>
        <v>0</v>
      </c>
      <c r="P1016" s="109">
        <f t="shared" si="50"/>
        <v>0</v>
      </c>
      <c r="Q1016" s="109">
        <f t="shared" si="51"/>
        <v>0</v>
      </c>
    </row>
    <row r="1017" spans="15:17" ht="13.5" thickBot="1" x14ac:dyDescent="0.25">
      <c r="O1017" s="109">
        <f t="shared" si="52"/>
        <v>0</v>
      </c>
      <c r="P1017" s="109">
        <f t="shared" si="50"/>
        <v>0</v>
      </c>
      <c r="Q1017" s="109">
        <f t="shared" si="51"/>
        <v>0</v>
      </c>
    </row>
    <row r="1018" spans="15:17" ht="13.5" thickBot="1" x14ac:dyDescent="0.25">
      <c r="O1018" s="109">
        <f t="shared" si="52"/>
        <v>0</v>
      </c>
      <c r="P1018" s="109">
        <f t="shared" si="50"/>
        <v>0</v>
      </c>
      <c r="Q1018" s="109">
        <f t="shared" si="51"/>
        <v>0</v>
      </c>
    </row>
    <row r="1019" spans="15:17" ht="13.5" thickBot="1" x14ac:dyDescent="0.25">
      <c r="O1019" s="109">
        <f t="shared" si="52"/>
        <v>0</v>
      </c>
      <c r="P1019" s="109">
        <f t="shared" si="50"/>
        <v>0</v>
      </c>
      <c r="Q1019" s="109">
        <f t="shared" si="51"/>
        <v>0</v>
      </c>
    </row>
    <row r="1020" spans="15:17" ht="13.5" thickBot="1" x14ac:dyDescent="0.25">
      <c r="O1020" s="109">
        <f t="shared" si="52"/>
        <v>0</v>
      </c>
      <c r="P1020" s="109">
        <f t="shared" si="50"/>
        <v>0</v>
      </c>
      <c r="Q1020" s="109">
        <f t="shared" si="51"/>
        <v>0</v>
      </c>
    </row>
    <row r="1021" spans="15:17" ht="13.5" thickBot="1" x14ac:dyDescent="0.25">
      <c r="O1021" s="109">
        <f t="shared" si="52"/>
        <v>0</v>
      </c>
      <c r="P1021" s="109">
        <f t="shared" si="50"/>
        <v>0</v>
      </c>
      <c r="Q1021" s="109">
        <f t="shared" si="51"/>
        <v>0</v>
      </c>
    </row>
    <row r="1022" spans="15:17" ht="13.5" thickBot="1" x14ac:dyDescent="0.25">
      <c r="O1022" s="109">
        <f t="shared" si="52"/>
        <v>0</v>
      </c>
      <c r="P1022" s="109">
        <f t="shared" si="50"/>
        <v>0</v>
      </c>
      <c r="Q1022" s="109">
        <f t="shared" si="51"/>
        <v>0</v>
      </c>
    </row>
    <row r="1023" spans="15:17" ht="13.5" thickBot="1" x14ac:dyDescent="0.25">
      <c r="O1023" s="109">
        <f t="shared" si="52"/>
        <v>0</v>
      </c>
      <c r="P1023" s="109">
        <f t="shared" si="50"/>
        <v>0</v>
      </c>
      <c r="Q1023" s="109">
        <f t="shared" si="51"/>
        <v>0</v>
      </c>
    </row>
    <row r="1024" spans="15:17" ht="13.5" thickBot="1" x14ac:dyDescent="0.25">
      <c r="O1024" s="109">
        <f t="shared" si="52"/>
        <v>0</v>
      </c>
      <c r="P1024" s="109">
        <f t="shared" si="50"/>
        <v>0</v>
      </c>
      <c r="Q1024" s="109">
        <f t="shared" si="51"/>
        <v>0</v>
      </c>
    </row>
    <row r="1025" spans="15:17" ht="13.5" thickBot="1" x14ac:dyDescent="0.25">
      <c r="O1025" s="109">
        <f t="shared" si="52"/>
        <v>0</v>
      </c>
      <c r="P1025" s="109">
        <f t="shared" si="50"/>
        <v>0</v>
      </c>
      <c r="Q1025" s="109">
        <f t="shared" si="51"/>
        <v>0</v>
      </c>
    </row>
    <row r="1026" spans="15:17" ht="13.5" thickBot="1" x14ac:dyDescent="0.25">
      <c r="O1026" s="109">
        <f t="shared" si="52"/>
        <v>0</v>
      </c>
      <c r="P1026" s="109">
        <f t="shared" si="50"/>
        <v>0</v>
      </c>
      <c r="Q1026" s="109">
        <f t="shared" si="51"/>
        <v>0</v>
      </c>
    </row>
    <row r="1027" spans="15:17" ht="13.5" thickBot="1" x14ac:dyDescent="0.25">
      <c r="O1027" s="109">
        <f t="shared" si="52"/>
        <v>0</v>
      </c>
      <c r="P1027" s="109">
        <f t="shared" si="50"/>
        <v>0</v>
      </c>
      <c r="Q1027" s="109">
        <f t="shared" si="51"/>
        <v>0</v>
      </c>
    </row>
    <row r="1028" spans="15:17" ht="13.5" thickBot="1" x14ac:dyDescent="0.25">
      <c r="O1028" s="109">
        <f t="shared" si="52"/>
        <v>0</v>
      </c>
      <c r="P1028" s="109">
        <f t="shared" si="50"/>
        <v>0</v>
      </c>
      <c r="Q1028" s="109">
        <f t="shared" si="51"/>
        <v>0</v>
      </c>
    </row>
    <row r="1029" spans="15:17" ht="13.5" thickBot="1" x14ac:dyDescent="0.25">
      <c r="O1029" s="109">
        <f t="shared" si="52"/>
        <v>0</v>
      </c>
      <c r="P1029" s="109">
        <f t="shared" si="50"/>
        <v>0</v>
      </c>
      <c r="Q1029" s="109">
        <f t="shared" si="51"/>
        <v>0</v>
      </c>
    </row>
    <row r="1030" spans="15:17" ht="13.5" thickBot="1" x14ac:dyDescent="0.25">
      <c r="O1030" s="109">
        <f t="shared" si="52"/>
        <v>0</v>
      </c>
      <c r="P1030" s="109">
        <f t="shared" si="50"/>
        <v>0</v>
      </c>
      <c r="Q1030" s="109">
        <f t="shared" si="51"/>
        <v>0</v>
      </c>
    </row>
    <row r="1031" spans="15:17" ht="13.5" thickBot="1" x14ac:dyDescent="0.25">
      <c r="O1031" s="109">
        <f t="shared" si="52"/>
        <v>0</v>
      </c>
      <c r="P1031" s="109">
        <f t="shared" si="50"/>
        <v>0</v>
      </c>
      <c r="Q1031" s="109">
        <f t="shared" si="51"/>
        <v>0</v>
      </c>
    </row>
    <row r="1032" spans="15:17" ht="13.5" thickBot="1" x14ac:dyDescent="0.25">
      <c r="O1032" s="109">
        <f t="shared" si="52"/>
        <v>0</v>
      </c>
      <c r="P1032" s="109">
        <f t="shared" si="50"/>
        <v>0</v>
      </c>
      <c r="Q1032" s="109">
        <f t="shared" si="51"/>
        <v>0</v>
      </c>
    </row>
    <row r="1033" spans="15:17" ht="13.5" thickBot="1" x14ac:dyDescent="0.25">
      <c r="O1033" s="109">
        <f t="shared" si="52"/>
        <v>0</v>
      </c>
      <c r="P1033" s="109">
        <f t="shared" si="50"/>
        <v>0</v>
      </c>
      <c r="Q1033" s="109">
        <f t="shared" si="51"/>
        <v>0</v>
      </c>
    </row>
    <row r="1034" spans="15:17" ht="13.5" thickBot="1" x14ac:dyDescent="0.25">
      <c r="O1034" s="109">
        <f t="shared" si="52"/>
        <v>0</v>
      </c>
      <c r="P1034" s="109">
        <f t="shared" si="50"/>
        <v>0</v>
      </c>
      <c r="Q1034" s="109">
        <f t="shared" si="51"/>
        <v>0</v>
      </c>
    </row>
    <row r="1035" spans="15:17" ht="13.5" thickBot="1" x14ac:dyDescent="0.25">
      <c r="O1035" s="109">
        <f t="shared" si="52"/>
        <v>0</v>
      </c>
      <c r="P1035" s="109">
        <f t="shared" si="50"/>
        <v>0</v>
      </c>
      <c r="Q1035" s="109">
        <f t="shared" si="51"/>
        <v>0</v>
      </c>
    </row>
    <row r="1036" spans="15:17" ht="13.5" thickBot="1" x14ac:dyDescent="0.25">
      <c r="O1036" s="109">
        <f t="shared" si="52"/>
        <v>0</v>
      </c>
      <c r="P1036" s="109">
        <f t="shared" si="50"/>
        <v>0</v>
      </c>
      <c r="Q1036" s="109">
        <f t="shared" si="51"/>
        <v>0</v>
      </c>
    </row>
    <row r="1037" spans="15:17" ht="13.5" thickBot="1" x14ac:dyDescent="0.25">
      <c r="O1037" s="109">
        <f t="shared" si="52"/>
        <v>0</v>
      </c>
      <c r="P1037" s="109">
        <f t="shared" si="50"/>
        <v>0</v>
      </c>
      <c r="Q1037" s="109">
        <f t="shared" si="51"/>
        <v>0</v>
      </c>
    </row>
    <row r="1038" spans="15:17" ht="13.5" thickBot="1" x14ac:dyDescent="0.25">
      <c r="O1038" s="109">
        <f t="shared" si="52"/>
        <v>0</v>
      </c>
      <c r="P1038" s="109">
        <f t="shared" si="50"/>
        <v>0</v>
      </c>
      <c r="Q1038" s="109">
        <f t="shared" si="51"/>
        <v>0</v>
      </c>
    </row>
    <row r="1039" spans="15:17" ht="13.5" thickBot="1" x14ac:dyDescent="0.25">
      <c r="O1039" s="109">
        <f t="shared" si="52"/>
        <v>0</v>
      </c>
      <c r="P1039" s="109">
        <f t="shared" si="50"/>
        <v>0</v>
      </c>
      <c r="Q1039" s="109">
        <f t="shared" si="51"/>
        <v>0</v>
      </c>
    </row>
    <row r="1040" spans="15:17" ht="13.5" thickBot="1" x14ac:dyDescent="0.25">
      <c r="O1040" s="109">
        <f t="shared" si="52"/>
        <v>0</v>
      </c>
      <c r="P1040" s="109">
        <f t="shared" si="50"/>
        <v>0</v>
      </c>
      <c r="Q1040" s="109">
        <f t="shared" si="51"/>
        <v>0</v>
      </c>
    </row>
    <row r="1041" spans="15:17" ht="13.5" thickBot="1" x14ac:dyDescent="0.25">
      <c r="O1041" s="109">
        <f t="shared" si="52"/>
        <v>0</v>
      </c>
      <c r="P1041" s="109">
        <f t="shared" si="50"/>
        <v>0</v>
      </c>
      <c r="Q1041" s="109">
        <f t="shared" si="51"/>
        <v>0</v>
      </c>
    </row>
    <row r="1042" spans="15:17" ht="13.5" thickBot="1" x14ac:dyDescent="0.25">
      <c r="O1042" s="109">
        <f t="shared" si="52"/>
        <v>0</v>
      </c>
      <c r="P1042" s="109">
        <f t="shared" si="50"/>
        <v>0</v>
      </c>
      <c r="Q1042" s="109">
        <f t="shared" si="51"/>
        <v>0</v>
      </c>
    </row>
    <row r="1043" spans="15:17" ht="13.5" thickBot="1" x14ac:dyDescent="0.25">
      <c r="O1043" s="109">
        <f t="shared" si="52"/>
        <v>0</v>
      </c>
      <c r="P1043" s="109">
        <f t="shared" si="50"/>
        <v>0</v>
      </c>
      <c r="Q1043" s="109">
        <f t="shared" si="51"/>
        <v>0</v>
      </c>
    </row>
    <row r="1044" spans="15:17" ht="13.5" thickBot="1" x14ac:dyDescent="0.25">
      <c r="O1044" s="109">
        <f t="shared" si="52"/>
        <v>0</v>
      </c>
      <c r="P1044" s="109">
        <f t="shared" si="50"/>
        <v>0</v>
      </c>
      <c r="Q1044" s="109">
        <f t="shared" si="51"/>
        <v>0</v>
      </c>
    </row>
    <row r="1045" spans="15:17" ht="13.5" thickBot="1" x14ac:dyDescent="0.25">
      <c r="O1045" s="109">
        <f t="shared" si="52"/>
        <v>0</v>
      </c>
      <c r="P1045" s="109">
        <f t="shared" si="50"/>
        <v>0</v>
      </c>
      <c r="Q1045" s="109">
        <f t="shared" si="51"/>
        <v>0</v>
      </c>
    </row>
    <row r="1046" spans="15:17" ht="13.5" thickBot="1" x14ac:dyDescent="0.25">
      <c r="O1046" s="109">
        <f t="shared" si="52"/>
        <v>0</v>
      </c>
      <c r="P1046" s="109">
        <f t="shared" si="50"/>
        <v>0</v>
      </c>
      <c r="Q1046" s="109">
        <f t="shared" si="51"/>
        <v>0</v>
      </c>
    </row>
    <row r="1047" spans="15:17" ht="13.5" thickBot="1" x14ac:dyDescent="0.25">
      <c r="O1047" s="109">
        <f t="shared" si="52"/>
        <v>0</v>
      </c>
      <c r="P1047" s="109">
        <f t="shared" ref="P1047:P1110" si="53">M1047</f>
        <v>0</v>
      </c>
      <c r="Q1047" s="109">
        <f t="shared" ref="Q1047:Q1110" si="54">N1047</f>
        <v>0</v>
      </c>
    </row>
    <row r="1048" spans="15:17" ht="13.5" thickBot="1" x14ac:dyDescent="0.25">
      <c r="O1048" s="109">
        <f t="shared" si="52"/>
        <v>0</v>
      </c>
      <c r="P1048" s="109">
        <f t="shared" si="53"/>
        <v>0</v>
      </c>
      <c r="Q1048" s="109">
        <f t="shared" si="54"/>
        <v>0</v>
      </c>
    </row>
    <row r="1049" spans="15:17" ht="13.5" thickBot="1" x14ac:dyDescent="0.25">
      <c r="O1049" s="109">
        <f t="shared" si="52"/>
        <v>0</v>
      </c>
      <c r="P1049" s="109">
        <f t="shared" si="53"/>
        <v>0</v>
      </c>
      <c r="Q1049" s="109">
        <f t="shared" si="54"/>
        <v>0</v>
      </c>
    </row>
    <row r="1050" spans="15:17" ht="13.5" thickBot="1" x14ac:dyDescent="0.25">
      <c r="O1050" s="109">
        <f t="shared" si="52"/>
        <v>0</v>
      </c>
      <c r="P1050" s="109">
        <f t="shared" si="53"/>
        <v>0</v>
      </c>
      <c r="Q1050" s="109">
        <f t="shared" si="54"/>
        <v>0</v>
      </c>
    </row>
    <row r="1051" spans="15:17" ht="13.5" thickBot="1" x14ac:dyDescent="0.25">
      <c r="O1051" s="109">
        <f t="shared" si="52"/>
        <v>0</v>
      </c>
      <c r="P1051" s="109">
        <f t="shared" si="53"/>
        <v>0</v>
      </c>
      <c r="Q1051" s="109">
        <f t="shared" si="54"/>
        <v>0</v>
      </c>
    </row>
    <row r="1052" spans="15:17" ht="13.5" thickBot="1" x14ac:dyDescent="0.25">
      <c r="O1052" s="109">
        <f t="shared" si="52"/>
        <v>0</v>
      </c>
      <c r="P1052" s="109">
        <f t="shared" si="53"/>
        <v>0</v>
      </c>
      <c r="Q1052" s="109">
        <f t="shared" si="54"/>
        <v>0</v>
      </c>
    </row>
    <row r="1053" spans="15:17" ht="13.5" thickBot="1" x14ac:dyDescent="0.25">
      <c r="O1053" s="109">
        <f t="shared" ref="O1053:O1116" si="55">K1053</f>
        <v>0</v>
      </c>
      <c r="P1053" s="109">
        <f t="shared" si="53"/>
        <v>0</v>
      </c>
      <c r="Q1053" s="109">
        <f t="shared" si="54"/>
        <v>0</v>
      </c>
    </row>
    <row r="1054" spans="15:17" ht="13.5" thickBot="1" x14ac:dyDescent="0.25">
      <c r="O1054" s="109">
        <f t="shared" si="55"/>
        <v>0</v>
      </c>
      <c r="P1054" s="109">
        <f t="shared" si="53"/>
        <v>0</v>
      </c>
      <c r="Q1054" s="109">
        <f t="shared" si="54"/>
        <v>0</v>
      </c>
    </row>
    <row r="1055" spans="15:17" ht="13.5" thickBot="1" x14ac:dyDescent="0.25">
      <c r="O1055" s="109">
        <f t="shared" si="55"/>
        <v>0</v>
      </c>
      <c r="P1055" s="109">
        <f t="shared" si="53"/>
        <v>0</v>
      </c>
      <c r="Q1055" s="109">
        <f t="shared" si="54"/>
        <v>0</v>
      </c>
    </row>
    <row r="1056" spans="15:17" ht="13.5" thickBot="1" x14ac:dyDescent="0.25">
      <c r="O1056" s="109">
        <f t="shared" si="55"/>
        <v>0</v>
      </c>
      <c r="P1056" s="109">
        <f t="shared" si="53"/>
        <v>0</v>
      </c>
      <c r="Q1056" s="109">
        <f t="shared" si="54"/>
        <v>0</v>
      </c>
    </row>
    <row r="1057" spans="15:17" ht="13.5" thickBot="1" x14ac:dyDescent="0.25">
      <c r="O1057" s="109">
        <f t="shared" si="55"/>
        <v>0</v>
      </c>
      <c r="P1057" s="109">
        <f t="shared" si="53"/>
        <v>0</v>
      </c>
      <c r="Q1057" s="109">
        <f t="shared" si="54"/>
        <v>0</v>
      </c>
    </row>
    <row r="1058" spans="15:17" ht="13.5" thickBot="1" x14ac:dyDescent="0.25">
      <c r="O1058" s="109">
        <f t="shared" si="55"/>
        <v>0</v>
      </c>
      <c r="P1058" s="109">
        <f t="shared" si="53"/>
        <v>0</v>
      </c>
      <c r="Q1058" s="109">
        <f t="shared" si="54"/>
        <v>0</v>
      </c>
    </row>
    <row r="1059" spans="15:17" ht="13.5" thickBot="1" x14ac:dyDescent="0.25">
      <c r="O1059" s="109">
        <f t="shared" si="55"/>
        <v>0</v>
      </c>
      <c r="P1059" s="109">
        <f t="shared" si="53"/>
        <v>0</v>
      </c>
      <c r="Q1059" s="109">
        <f t="shared" si="54"/>
        <v>0</v>
      </c>
    </row>
    <row r="1060" spans="15:17" ht="13.5" thickBot="1" x14ac:dyDescent="0.25">
      <c r="O1060" s="109">
        <f t="shared" si="55"/>
        <v>0</v>
      </c>
      <c r="P1060" s="109">
        <f t="shared" si="53"/>
        <v>0</v>
      </c>
      <c r="Q1060" s="109">
        <f t="shared" si="54"/>
        <v>0</v>
      </c>
    </row>
    <row r="1061" spans="15:17" ht="13.5" thickBot="1" x14ac:dyDescent="0.25">
      <c r="O1061" s="109">
        <f t="shared" si="55"/>
        <v>0</v>
      </c>
      <c r="P1061" s="109">
        <f t="shared" si="53"/>
        <v>0</v>
      </c>
      <c r="Q1061" s="109">
        <f t="shared" si="54"/>
        <v>0</v>
      </c>
    </row>
    <row r="1062" spans="15:17" ht="13.5" thickBot="1" x14ac:dyDescent="0.25">
      <c r="O1062" s="109">
        <f t="shared" si="55"/>
        <v>0</v>
      </c>
      <c r="P1062" s="109">
        <f t="shared" si="53"/>
        <v>0</v>
      </c>
      <c r="Q1062" s="109">
        <f t="shared" si="54"/>
        <v>0</v>
      </c>
    </row>
    <row r="1063" spans="15:17" ht="13.5" thickBot="1" x14ac:dyDescent="0.25">
      <c r="O1063" s="109">
        <f t="shared" si="55"/>
        <v>0</v>
      </c>
      <c r="P1063" s="109">
        <f t="shared" si="53"/>
        <v>0</v>
      </c>
      <c r="Q1063" s="109">
        <f t="shared" si="54"/>
        <v>0</v>
      </c>
    </row>
    <row r="1064" spans="15:17" ht="13.5" thickBot="1" x14ac:dyDescent="0.25">
      <c r="O1064" s="109">
        <f t="shared" si="55"/>
        <v>0</v>
      </c>
      <c r="P1064" s="109">
        <f t="shared" si="53"/>
        <v>0</v>
      </c>
      <c r="Q1064" s="109">
        <f t="shared" si="54"/>
        <v>0</v>
      </c>
    </row>
    <row r="1065" spans="15:17" ht="13.5" thickBot="1" x14ac:dyDescent="0.25">
      <c r="O1065" s="109">
        <f t="shared" si="55"/>
        <v>0</v>
      </c>
      <c r="P1065" s="109">
        <f t="shared" si="53"/>
        <v>0</v>
      </c>
      <c r="Q1065" s="109">
        <f t="shared" si="54"/>
        <v>0</v>
      </c>
    </row>
    <row r="1066" spans="15:17" ht="13.5" thickBot="1" x14ac:dyDescent="0.25">
      <c r="O1066" s="109">
        <f t="shared" si="55"/>
        <v>0</v>
      </c>
      <c r="P1066" s="109">
        <f t="shared" si="53"/>
        <v>0</v>
      </c>
      <c r="Q1066" s="109">
        <f t="shared" si="54"/>
        <v>0</v>
      </c>
    </row>
    <row r="1067" spans="15:17" ht="13.5" thickBot="1" x14ac:dyDescent="0.25">
      <c r="O1067" s="109">
        <f t="shared" si="55"/>
        <v>0</v>
      </c>
      <c r="P1067" s="109">
        <f t="shared" si="53"/>
        <v>0</v>
      </c>
      <c r="Q1067" s="109">
        <f t="shared" si="54"/>
        <v>0</v>
      </c>
    </row>
    <row r="1068" spans="15:17" ht="13.5" thickBot="1" x14ac:dyDescent="0.25">
      <c r="O1068" s="109">
        <f t="shared" si="55"/>
        <v>0</v>
      </c>
      <c r="P1068" s="109">
        <f t="shared" si="53"/>
        <v>0</v>
      </c>
      <c r="Q1068" s="109">
        <f t="shared" si="54"/>
        <v>0</v>
      </c>
    </row>
    <row r="1069" spans="15:17" ht="13.5" thickBot="1" x14ac:dyDescent="0.25">
      <c r="O1069" s="109">
        <f t="shared" si="55"/>
        <v>0</v>
      </c>
      <c r="P1069" s="109">
        <f t="shared" si="53"/>
        <v>0</v>
      </c>
      <c r="Q1069" s="109">
        <f t="shared" si="54"/>
        <v>0</v>
      </c>
    </row>
    <row r="1070" spans="15:17" ht="13.5" thickBot="1" x14ac:dyDescent="0.25">
      <c r="O1070" s="109">
        <f t="shared" si="55"/>
        <v>0</v>
      </c>
      <c r="P1070" s="109">
        <f t="shared" si="53"/>
        <v>0</v>
      </c>
      <c r="Q1070" s="109">
        <f t="shared" si="54"/>
        <v>0</v>
      </c>
    </row>
    <row r="1071" spans="15:17" ht="13.5" thickBot="1" x14ac:dyDescent="0.25">
      <c r="O1071" s="109">
        <f t="shared" si="55"/>
        <v>0</v>
      </c>
      <c r="P1071" s="109">
        <f t="shared" si="53"/>
        <v>0</v>
      </c>
      <c r="Q1071" s="109">
        <f t="shared" si="54"/>
        <v>0</v>
      </c>
    </row>
    <row r="1072" spans="15:17" ht="13.5" thickBot="1" x14ac:dyDescent="0.25">
      <c r="O1072" s="109">
        <f t="shared" si="55"/>
        <v>0</v>
      </c>
      <c r="P1072" s="109">
        <f t="shared" si="53"/>
        <v>0</v>
      </c>
      <c r="Q1072" s="109">
        <f t="shared" si="54"/>
        <v>0</v>
      </c>
    </row>
    <row r="1073" spans="15:17" ht="13.5" thickBot="1" x14ac:dyDescent="0.25">
      <c r="O1073" s="109">
        <f t="shared" si="55"/>
        <v>0</v>
      </c>
      <c r="P1073" s="109">
        <f t="shared" si="53"/>
        <v>0</v>
      </c>
      <c r="Q1073" s="109">
        <f t="shared" si="54"/>
        <v>0</v>
      </c>
    </row>
    <row r="1074" spans="15:17" ht="13.5" thickBot="1" x14ac:dyDescent="0.25">
      <c r="O1074" s="109">
        <f t="shared" si="55"/>
        <v>0</v>
      </c>
      <c r="P1074" s="109">
        <f t="shared" si="53"/>
        <v>0</v>
      </c>
      <c r="Q1074" s="109">
        <f t="shared" si="54"/>
        <v>0</v>
      </c>
    </row>
    <row r="1075" spans="15:17" ht="13.5" thickBot="1" x14ac:dyDescent="0.25">
      <c r="O1075" s="109">
        <f t="shared" si="55"/>
        <v>0</v>
      </c>
      <c r="P1075" s="109">
        <f t="shared" si="53"/>
        <v>0</v>
      </c>
      <c r="Q1075" s="109">
        <f t="shared" si="54"/>
        <v>0</v>
      </c>
    </row>
    <row r="1076" spans="15:17" ht="13.5" thickBot="1" x14ac:dyDescent="0.25">
      <c r="O1076" s="109">
        <f t="shared" si="55"/>
        <v>0</v>
      </c>
      <c r="P1076" s="109">
        <f t="shared" si="53"/>
        <v>0</v>
      </c>
      <c r="Q1076" s="109">
        <f t="shared" si="54"/>
        <v>0</v>
      </c>
    </row>
    <row r="1077" spans="15:17" ht="13.5" thickBot="1" x14ac:dyDescent="0.25">
      <c r="O1077" s="109">
        <f t="shared" si="55"/>
        <v>0</v>
      </c>
      <c r="P1077" s="109">
        <f t="shared" si="53"/>
        <v>0</v>
      </c>
      <c r="Q1077" s="109">
        <f t="shared" si="54"/>
        <v>0</v>
      </c>
    </row>
    <row r="1078" spans="15:17" ht="13.5" thickBot="1" x14ac:dyDescent="0.25">
      <c r="O1078" s="109">
        <f t="shared" si="55"/>
        <v>0</v>
      </c>
      <c r="P1078" s="109">
        <f t="shared" si="53"/>
        <v>0</v>
      </c>
      <c r="Q1078" s="109">
        <f t="shared" si="54"/>
        <v>0</v>
      </c>
    </row>
    <row r="1079" spans="15:17" ht="13.5" thickBot="1" x14ac:dyDescent="0.25">
      <c r="O1079" s="109">
        <f t="shared" si="55"/>
        <v>0</v>
      </c>
      <c r="P1079" s="109">
        <f t="shared" si="53"/>
        <v>0</v>
      </c>
      <c r="Q1079" s="109">
        <f t="shared" si="54"/>
        <v>0</v>
      </c>
    </row>
    <row r="1080" spans="15:17" ht="13.5" thickBot="1" x14ac:dyDescent="0.25">
      <c r="O1080" s="109">
        <f t="shared" si="55"/>
        <v>0</v>
      </c>
      <c r="P1080" s="109">
        <f t="shared" si="53"/>
        <v>0</v>
      </c>
      <c r="Q1080" s="109">
        <f t="shared" si="54"/>
        <v>0</v>
      </c>
    </row>
    <row r="1081" spans="15:17" ht="13.5" thickBot="1" x14ac:dyDescent="0.25">
      <c r="O1081" s="109">
        <f t="shared" si="55"/>
        <v>0</v>
      </c>
      <c r="P1081" s="109">
        <f t="shared" si="53"/>
        <v>0</v>
      </c>
      <c r="Q1081" s="109">
        <f t="shared" si="54"/>
        <v>0</v>
      </c>
    </row>
    <row r="1082" spans="15:17" ht="13.5" thickBot="1" x14ac:dyDescent="0.25">
      <c r="O1082" s="109">
        <f t="shared" si="55"/>
        <v>0</v>
      </c>
      <c r="P1082" s="109">
        <f t="shared" si="53"/>
        <v>0</v>
      </c>
      <c r="Q1082" s="109">
        <f t="shared" si="54"/>
        <v>0</v>
      </c>
    </row>
    <row r="1083" spans="15:17" ht="13.5" thickBot="1" x14ac:dyDescent="0.25">
      <c r="O1083" s="109">
        <f t="shared" si="55"/>
        <v>0</v>
      </c>
      <c r="P1083" s="109">
        <f t="shared" si="53"/>
        <v>0</v>
      </c>
      <c r="Q1083" s="109">
        <f t="shared" si="54"/>
        <v>0</v>
      </c>
    </row>
    <row r="1084" spans="15:17" ht="13.5" thickBot="1" x14ac:dyDescent="0.25">
      <c r="O1084" s="109">
        <f t="shared" si="55"/>
        <v>0</v>
      </c>
      <c r="P1084" s="109">
        <f t="shared" si="53"/>
        <v>0</v>
      </c>
      <c r="Q1084" s="109">
        <f t="shared" si="54"/>
        <v>0</v>
      </c>
    </row>
    <row r="1085" spans="15:17" ht="13.5" thickBot="1" x14ac:dyDescent="0.25">
      <c r="O1085" s="109">
        <f t="shared" si="55"/>
        <v>0</v>
      </c>
      <c r="P1085" s="109">
        <f t="shared" si="53"/>
        <v>0</v>
      </c>
      <c r="Q1085" s="109">
        <f t="shared" si="54"/>
        <v>0</v>
      </c>
    </row>
    <row r="1086" spans="15:17" ht="13.5" thickBot="1" x14ac:dyDescent="0.25">
      <c r="O1086" s="109">
        <f t="shared" si="55"/>
        <v>0</v>
      </c>
      <c r="P1086" s="109">
        <f t="shared" si="53"/>
        <v>0</v>
      </c>
      <c r="Q1086" s="109">
        <f t="shared" si="54"/>
        <v>0</v>
      </c>
    </row>
    <row r="1087" spans="15:17" ht="13.5" thickBot="1" x14ac:dyDescent="0.25">
      <c r="O1087" s="109">
        <f t="shared" si="55"/>
        <v>0</v>
      </c>
      <c r="P1087" s="109">
        <f t="shared" si="53"/>
        <v>0</v>
      </c>
      <c r="Q1087" s="109">
        <f t="shared" si="54"/>
        <v>0</v>
      </c>
    </row>
    <row r="1088" spans="15:17" ht="13.5" thickBot="1" x14ac:dyDescent="0.25">
      <c r="O1088" s="109">
        <f t="shared" si="55"/>
        <v>0</v>
      </c>
      <c r="P1088" s="109">
        <f t="shared" si="53"/>
        <v>0</v>
      </c>
      <c r="Q1088" s="109">
        <f t="shared" si="54"/>
        <v>0</v>
      </c>
    </row>
    <row r="1089" spans="15:17" ht="13.5" thickBot="1" x14ac:dyDescent="0.25">
      <c r="O1089" s="109">
        <f t="shared" si="55"/>
        <v>0</v>
      </c>
      <c r="P1089" s="109">
        <f t="shared" si="53"/>
        <v>0</v>
      </c>
      <c r="Q1089" s="109">
        <f t="shared" si="54"/>
        <v>0</v>
      </c>
    </row>
    <row r="1090" spans="15:17" ht="13.5" thickBot="1" x14ac:dyDescent="0.25">
      <c r="O1090" s="109">
        <f t="shared" si="55"/>
        <v>0</v>
      </c>
      <c r="P1090" s="109">
        <f t="shared" si="53"/>
        <v>0</v>
      </c>
      <c r="Q1090" s="109">
        <f t="shared" si="54"/>
        <v>0</v>
      </c>
    </row>
    <row r="1091" spans="15:17" ht="13.5" thickBot="1" x14ac:dyDescent="0.25">
      <c r="O1091" s="109">
        <f t="shared" si="55"/>
        <v>0</v>
      </c>
      <c r="P1091" s="109">
        <f t="shared" si="53"/>
        <v>0</v>
      </c>
      <c r="Q1091" s="109">
        <f t="shared" si="54"/>
        <v>0</v>
      </c>
    </row>
    <row r="1092" spans="15:17" ht="13.5" thickBot="1" x14ac:dyDescent="0.25">
      <c r="O1092" s="109">
        <f t="shared" si="55"/>
        <v>0</v>
      </c>
      <c r="P1092" s="109">
        <f t="shared" si="53"/>
        <v>0</v>
      </c>
      <c r="Q1092" s="109">
        <f t="shared" si="54"/>
        <v>0</v>
      </c>
    </row>
    <row r="1093" spans="15:17" ht="13.5" thickBot="1" x14ac:dyDescent="0.25">
      <c r="O1093" s="109">
        <f t="shared" si="55"/>
        <v>0</v>
      </c>
      <c r="P1093" s="109">
        <f t="shared" si="53"/>
        <v>0</v>
      </c>
      <c r="Q1093" s="109">
        <f t="shared" si="54"/>
        <v>0</v>
      </c>
    </row>
    <row r="1094" spans="15:17" ht="13.5" thickBot="1" x14ac:dyDescent="0.25">
      <c r="O1094" s="109">
        <f t="shared" si="55"/>
        <v>0</v>
      </c>
      <c r="P1094" s="109">
        <f t="shared" si="53"/>
        <v>0</v>
      </c>
      <c r="Q1094" s="109">
        <f t="shared" si="54"/>
        <v>0</v>
      </c>
    </row>
    <row r="1095" spans="15:17" ht="13.5" thickBot="1" x14ac:dyDescent="0.25">
      <c r="O1095" s="109">
        <f t="shared" si="55"/>
        <v>0</v>
      </c>
      <c r="P1095" s="109">
        <f t="shared" si="53"/>
        <v>0</v>
      </c>
      <c r="Q1095" s="109">
        <f t="shared" si="54"/>
        <v>0</v>
      </c>
    </row>
    <row r="1096" spans="15:17" ht="13.5" thickBot="1" x14ac:dyDescent="0.25">
      <c r="O1096" s="109">
        <f t="shared" si="55"/>
        <v>0</v>
      </c>
      <c r="P1096" s="109">
        <f t="shared" si="53"/>
        <v>0</v>
      </c>
      <c r="Q1096" s="109">
        <f t="shared" si="54"/>
        <v>0</v>
      </c>
    </row>
    <row r="1097" spans="15:17" ht="13.5" thickBot="1" x14ac:dyDescent="0.25">
      <c r="O1097" s="109">
        <f t="shared" si="55"/>
        <v>0</v>
      </c>
      <c r="P1097" s="109">
        <f t="shared" si="53"/>
        <v>0</v>
      </c>
      <c r="Q1097" s="109">
        <f t="shared" si="54"/>
        <v>0</v>
      </c>
    </row>
    <row r="1098" spans="15:17" ht="13.5" thickBot="1" x14ac:dyDescent="0.25">
      <c r="O1098" s="109">
        <f t="shared" si="55"/>
        <v>0</v>
      </c>
      <c r="P1098" s="109">
        <f t="shared" si="53"/>
        <v>0</v>
      </c>
      <c r="Q1098" s="109">
        <f t="shared" si="54"/>
        <v>0</v>
      </c>
    </row>
    <row r="1099" spans="15:17" ht="13.5" thickBot="1" x14ac:dyDescent="0.25">
      <c r="O1099" s="109">
        <f t="shared" si="55"/>
        <v>0</v>
      </c>
      <c r="P1099" s="109">
        <f t="shared" si="53"/>
        <v>0</v>
      </c>
      <c r="Q1099" s="109">
        <f t="shared" si="54"/>
        <v>0</v>
      </c>
    </row>
    <row r="1100" spans="15:17" ht="13.5" thickBot="1" x14ac:dyDescent="0.25">
      <c r="O1100" s="109">
        <f t="shared" si="55"/>
        <v>0</v>
      </c>
      <c r="P1100" s="109">
        <f t="shared" si="53"/>
        <v>0</v>
      </c>
      <c r="Q1100" s="109">
        <f t="shared" si="54"/>
        <v>0</v>
      </c>
    </row>
    <row r="1101" spans="15:17" ht="13.5" thickBot="1" x14ac:dyDescent="0.25">
      <c r="O1101" s="109">
        <f t="shared" si="55"/>
        <v>0</v>
      </c>
      <c r="P1101" s="109">
        <f t="shared" si="53"/>
        <v>0</v>
      </c>
      <c r="Q1101" s="109">
        <f t="shared" si="54"/>
        <v>0</v>
      </c>
    </row>
    <row r="1102" spans="15:17" ht="13.5" thickBot="1" x14ac:dyDescent="0.25">
      <c r="O1102" s="109">
        <f t="shared" si="55"/>
        <v>0</v>
      </c>
      <c r="P1102" s="109">
        <f t="shared" si="53"/>
        <v>0</v>
      </c>
      <c r="Q1102" s="109">
        <f t="shared" si="54"/>
        <v>0</v>
      </c>
    </row>
    <row r="1103" spans="15:17" ht="13.5" thickBot="1" x14ac:dyDescent="0.25">
      <c r="O1103" s="109">
        <f t="shared" si="55"/>
        <v>0</v>
      </c>
      <c r="P1103" s="109">
        <f t="shared" si="53"/>
        <v>0</v>
      </c>
      <c r="Q1103" s="109">
        <f t="shared" si="54"/>
        <v>0</v>
      </c>
    </row>
    <row r="1104" spans="15:17" ht="13.5" thickBot="1" x14ac:dyDescent="0.25">
      <c r="O1104" s="109">
        <f t="shared" si="55"/>
        <v>0</v>
      </c>
      <c r="P1104" s="109">
        <f t="shared" si="53"/>
        <v>0</v>
      </c>
      <c r="Q1104" s="109">
        <f t="shared" si="54"/>
        <v>0</v>
      </c>
    </row>
    <row r="1105" spans="15:17" ht="13.5" thickBot="1" x14ac:dyDescent="0.25">
      <c r="O1105" s="109">
        <f t="shared" si="55"/>
        <v>0</v>
      </c>
      <c r="P1105" s="109">
        <f t="shared" si="53"/>
        <v>0</v>
      </c>
      <c r="Q1105" s="109">
        <f t="shared" si="54"/>
        <v>0</v>
      </c>
    </row>
    <row r="1106" spans="15:17" ht="13.5" thickBot="1" x14ac:dyDescent="0.25">
      <c r="O1106" s="109">
        <f t="shared" si="55"/>
        <v>0</v>
      </c>
      <c r="P1106" s="109">
        <f t="shared" si="53"/>
        <v>0</v>
      </c>
      <c r="Q1106" s="109">
        <f t="shared" si="54"/>
        <v>0</v>
      </c>
    </row>
    <row r="1107" spans="15:17" ht="13.5" thickBot="1" x14ac:dyDescent="0.25">
      <c r="O1107" s="109">
        <f t="shared" si="55"/>
        <v>0</v>
      </c>
      <c r="P1107" s="109">
        <f t="shared" si="53"/>
        <v>0</v>
      </c>
      <c r="Q1107" s="109">
        <f t="shared" si="54"/>
        <v>0</v>
      </c>
    </row>
    <row r="1108" spans="15:17" ht="13.5" thickBot="1" x14ac:dyDescent="0.25">
      <c r="O1108" s="109">
        <f t="shared" si="55"/>
        <v>0</v>
      </c>
      <c r="P1108" s="109">
        <f t="shared" si="53"/>
        <v>0</v>
      </c>
      <c r="Q1108" s="109">
        <f t="shared" si="54"/>
        <v>0</v>
      </c>
    </row>
    <row r="1109" spans="15:17" ht="13.5" thickBot="1" x14ac:dyDescent="0.25">
      <c r="O1109" s="109">
        <f t="shared" si="55"/>
        <v>0</v>
      </c>
      <c r="P1109" s="109">
        <f t="shared" si="53"/>
        <v>0</v>
      </c>
      <c r="Q1109" s="109">
        <f t="shared" si="54"/>
        <v>0</v>
      </c>
    </row>
    <row r="1110" spans="15:17" ht="13.5" thickBot="1" x14ac:dyDescent="0.25">
      <c r="O1110" s="109">
        <f t="shared" si="55"/>
        <v>0</v>
      </c>
      <c r="P1110" s="109">
        <f t="shared" si="53"/>
        <v>0</v>
      </c>
      <c r="Q1110" s="109">
        <f t="shared" si="54"/>
        <v>0</v>
      </c>
    </row>
    <row r="1111" spans="15:17" ht="13.5" thickBot="1" x14ac:dyDescent="0.25">
      <c r="O1111" s="109">
        <f t="shared" si="55"/>
        <v>0</v>
      </c>
      <c r="P1111" s="109">
        <f t="shared" ref="P1111:P1174" si="56">M1111</f>
        <v>0</v>
      </c>
      <c r="Q1111" s="109">
        <f t="shared" ref="Q1111:Q1174" si="57">N1111</f>
        <v>0</v>
      </c>
    </row>
    <row r="1112" spans="15:17" ht="13.5" thickBot="1" x14ac:dyDescent="0.25">
      <c r="O1112" s="109">
        <f t="shared" si="55"/>
        <v>0</v>
      </c>
      <c r="P1112" s="109">
        <f t="shared" si="56"/>
        <v>0</v>
      </c>
      <c r="Q1112" s="109">
        <f t="shared" si="57"/>
        <v>0</v>
      </c>
    </row>
    <row r="1113" spans="15:17" ht="13.5" thickBot="1" x14ac:dyDescent="0.25">
      <c r="O1113" s="109">
        <f t="shared" si="55"/>
        <v>0</v>
      </c>
      <c r="P1113" s="109">
        <f t="shared" si="56"/>
        <v>0</v>
      </c>
      <c r="Q1113" s="109">
        <f t="shared" si="57"/>
        <v>0</v>
      </c>
    </row>
    <row r="1114" spans="15:17" ht="13.5" thickBot="1" x14ac:dyDescent="0.25">
      <c r="O1114" s="109">
        <f t="shared" si="55"/>
        <v>0</v>
      </c>
      <c r="P1114" s="109">
        <f t="shared" si="56"/>
        <v>0</v>
      </c>
      <c r="Q1114" s="109">
        <f t="shared" si="57"/>
        <v>0</v>
      </c>
    </row>
    <row r="1115" spans="15:17" ht="13.5" thickBot="1" x14ac:dyDescent="0.25">
      <c r="O1115" s="109">
        <f t="shared" si="55"/>
        <v>0</v>
      </c>
      <c r="P1115" s="109">
        <f t="shared" si="56"/>
        <v>0</v>
      </c>
      <c r="Q1115" s="109">
        <f t="shared" si="57"/>
        <v>0</v>
      </c>
    </row>
    <row r="1116" spans="15:17" ht="13.5" thickBot="1" x14ac:dyDescent="0.25">
      <c r="O1116" s="109">
        <f t="shared" si="55"/>
        <v>0</v>
      </c>
      <c r="P1116" s="109">
        <f t="shared" si="56"/>
        <v>0</v>
      </c>
      <c r="Q1116" s="109">
        <f t="shared" si="57"/>
        <v>0</v>
      </c>
    </row>
    <row r="1117" spans="15:17" ht="13.5" thickBot="1" x14ac:dyDescent="0.25">
      <c r="O1117" s="109">
        <f t="shared" ref="O1117:O1180" si="58">K1117</f>
        <v>0</v>
      </c>
      <c r="P1117" s="109">
        <f t="shared" si="56"/>
        <v>0</v>
      </c>
      <c r="Q1117" s="109">
        <f t="shared" si="57"/>
        <v>0</v>
      </c>
    </row>
    <row r="1118" spans="15:17" ht="13.5" thickBot="1" x14ac:dyDescent="0.25">
      <c r="O1118" s="109">
        <f t="shared" si="58"/>
        <v>0</v>
      </c>
      <c r="P1118" s="109">
        <f t="shared" si="56"/>
        <v>0</v>
      </c>
      <c r="Q1118" s="109">
        <f t="shared" si="57"/>
        <v>0</v>
      </c>
    </row>
    <row r="1119" spans="15:17" ht="13.5" thickBot="1" x14ac:dyDescent="0.25">
      <c r="O1119" s="109">
        <f t="shared" si="58"/>
        <v>0</v>
      </c>
      <c r="P1119" s="109">
        <f t="shared" si="56"/>
        <v>0</v>
      </c>
      <c r="Q1119" s="109">
        <f t="shared" si="57"/>
        <v>0</v>
      </c>
    </row>
    <row r="1120" spans="15:17" ht="13.5" thickBot="1" x14ac:dyDescent="0.25">
      <c r="O1120" s="109">
        <f t="shared" si="58"/>
        <v>0</v>
      </c>
      <c r="P1120" s="109">
        <f t="shared" si="56"/>
        <v>0</v>
      </c>
      <c r="Q1120" s="109">
        <f t="shared" si="57"/>
        <v>0</v>
      </c>
    </row>
    <row r="1121" spans="15:17" ht="13.5" thickBot="1" x14ac:dyDescent="0.25">
      <c r="O1121" s="109">
        <f t="shared" si="58"/>
        <v>0</v>
      </c>
      <c r="P1121" s="109">
        <f t="shared" si="56"/>
        <v>0</v>
      </c>
      <c r="Q1121" s="109">
        <f t="shared" si="57"/>
        <v>0</v>
      </c>
    </row>
    <row r="1122" spans="15:17" ht="13.5" thickBot="1" x14ac:dyDescent="0.25">
      <c r="O1122" s="109">
        <f t="shared" si="58"/>
        <v>0</v>
      </c>
      <c r="P1122" s="109">
        <f t="shared" si="56"/>
        <v>0</v>
      </c>
      <c r="Q1122" s="109">
        <f t="shared" si="57"/>
        <v>0</v>
      </c>
    </row>
    <row r="1123" spans="15:17" ht="13.5" thickBot="1" x14ac:dyDescent="0.25">
      <c r="O1123" s="109">
        <f t="shared" si="58"/>
        <v>0</v>
      </c>
      <c r="P1123" s="109">
        <f t="shared" si="56"/>
        <v>0</v>
      </c>
      <c r="Q1123" s="109">
        <f t="shared" si="57"/>
        <v>0</v>
      </c>
    </row>
    <row r="1124" spans="15:17" ht="13.5" thickBot="1" x14ac:dyDescent="0.25">
      <c r="O1124" s="109">
        <f t="shared" si="58"/>
        <v>0</v>
      </c>
      <c r="P1124" s="109">
        <f t="shared" si="56"/>
        <v>0</v>
      </c>
      <c r="Q1124" s="109">
        <f t="shared" si="57"/>
        <v>0</v>
      </c>
    </row>
    <row r="1125" spans="15:17" ht="13.5" thickBot="1" x14ac:dyDescent="0.25">
      <c r="O1125" s="109">
        <f t="shared" si="58"/>
        <v>0</v>
      </c>
      <c r="P1125" s="109">
        <f t="shared" si="56"/>
        <v>0</v>
      </c>
      <c r="Q1125" s="109">
        <f t="shared" si="57"/>
        <v>0</v>
      </c>
    </row>
    <row r="1126" spans="15:17" ht="13.5" thickBot="1" x14ac:dyDescent="0.25">
      <c r="O1126" s="109">
        <f t="shared" si="58"/>
        <v>0</v>
      </c>
      <c r="P1126" s="109">
        <f t="shared" si="56"/>
        <v>0</v>
      </c>
      <c r="Q1126" s="109">
        <f t="shared" si="57"/>
        <v>0</v>
      </c>
    </row>
    <row r="1127" spans="15:17" ht="13.5" thickBot="1" x14ac:dyDescent="0.25">
      <c r="O1127" s="109">
        <f t="shared" si="58"/>
        <v>0</v>
      </c>
      <c r="P1127" s="109">
        <f t="shared" si="56"/>
        <v>0</v>
      </c>
      <c r="Q1127" s="109">
        <f t="shared" si="57"/>
        <v>0</v>
      </c>
    </row>
    <row r="1128" spans="15:17" ht="13.5" thickBot="1" x14ac:dyDescent="0.25">
      <c r="O1128" s="109">
        <f t="shared" si="58"/>
        <v>0</v>
      </c>
      <c r="P1128" s="109">
        <f t="shared" si="56"/>
        <v>0</v>
      </c>
      <c r="Q1128" s="109">
        <f t="shared" si="57"/>
        <v>0</v>
      </c>
    </row>
    <row r="1129" spans="15:17" ht="13.5" thickBot="1" x14ac:dyDescent="0.25">
      <c r="O1129" s="109">
        <f t="shared" si="58"/>
        <v>0</v>
      </c>
      <c r="P1129" s="109">
        <f t="shared" si="56"/>
        <v>0</v>
      </c>
      <c r="Q1129" s="109">
        <f t="shared" si="57"/>
        <v>0</v>
      </c>
    </row>
    <row r="1130" spans="15:17" ht="13.5" thickBot="1" x14ac:dyDescent="0.25">
      <c r="O1130" s="109">
        <f t="shared" si="58"/>
        <v>0</v>
      </c>
      <c r="P1130" s="109">
        <f t="shared" si="56"/>
        <v>0</v>
      </c>
      <c r="Q1130" s="109">
        <f t="shared" si="57"/>
        <v>0</v>
      </c>
    </row>
    <row r="1131" spans="15:17" ht="13.5" thickBot="1" x14ac:dyDescent="0.25">
      <c r="O1131" s="109">
        <f t="shared" si="58"/>
        <v>0</v>
      </c>
      <c r="P1131" s="109">
        <f t="shared" si="56"/>
        <v>0</v>
      </c>
      <c r="Q1131" s="109">
        <f t="shared" si="57"/>
        <v>0</v>
      </c>
    </row>
    <row r="1132" spans="15:17" ht="13.5" thickBot="1" x14ac:dyDescent="0.25">
      <c r="O1132" s="109">
        <f t="shared" si="58"/>
        <v>0</v>
      </c>
      <c r="P1132" s="109">
        <f t="shared" si="56"/>
        <v>0</v>
      </c>
      <c r="Q1132" s="109">
        <f t="shared" si="57"/>
        <v>0</v>
      </c>
    </row>
    <row r="1133" spans="15:17" ht="13.5" thickBot="1" x14ac:dyDescent="0.25">
      <c r="O1133" s="109">
        <f t="shared" si="58"/>
        <v>0</v>
      </c>
      <c r="P1133" s="109">
        <f t="shared" si="56"/>
        <v>0</v>
      </c>
      <c r="Q1133" s="109">
        <f t="shared" si="57"/>
        <v>0</v>
      </c>
    </row>
    <row r="1134" spans="15:17" ht="13.5" thickBot="1" x14ac:dyDescent="0.25">
      <c r="O1134" s="109">
        <f t="shared" si="58"/>
        <v>0</v>
      </c>
      <c r="P1134" s="109">
        <f t="shared" si="56"/>
        <v>0</v>
      </c>
      <c r="Q1134" s="109">
        <f t="shared" si="57"/>
        <v>0</v>
      </c>
    </row>
    <row r="1135" spans="15:17" ht="13.5" thickBot="1" x14ac:dyDescent="0.25">
      <c r="O1135" s="109">
        <f t="shared" si="58"/>
        <v>0</v>
      </c>
      <c r="P1135" s="109">
        <f t="shared" si="56"/>
        <v>0</v>
      </c>
      <c r="Q1135" s="109">
        <f t="shared" si="57"/>
        <v>0</v>
      </c>
    </row>
    <row r="1136" spans="15:17" ht="13.5" thickBot="1" x14ac:dyDescent="0.25">
      <c r="O1136" s="109">
        <f t="shared" si="58"/>
        <v>0</v>
      </c>
      <c r="P1136" s="109">
        <f t="shared" si="56"/>
        <v>0</v>
      </c>
      <c r="Q1136" s="109">
        <f t="shared" si="57"/>
        <v>0</v>
      </c>
    </row>
    <row r="1137" spans="15:17" ht="13.5" thickBot="1" x14ac:dyDescent="0.25">
      <c r="O1137" s="109">
        <f t="shared" si="58"/>
        <v>0</v>
      </c>
      <c r="P1137" s="109">
        <f t="shared" si="56"/>
        <v>0</v>
      </c>
      <c r="Q1137" s="109">
        <f t="shared" si="57"/>
        <v>0</v>
      </c>
    </row>
    <row r="1138" spans="15:17" ht="13.5" thickBot="1" x14ac:dyDescent="0.25">
      <c r="O1138" s="109">
        <f t="shared" si="58"/>
        <v>0</v>
      </c>
      <c r="P1138" s="109">
        <f t="shared" si="56"/>
        <v>0</v>
      </c>
      <c r="Q1138" s="109">
        <f t="shared" si="57"/>
        <v>0</v>
      </c>
    </row>
    <row r="1139" spans="15:17" ht="13.5" thickBot="1" x14ac:dyDescent="0.25">
      <c r="O1139" s="109">
        <f t="shared" si="58"/>
        <v>0</v>
      </c>
      <c r="P1139" s="109">
        <f t="shared" si="56"/>
        <v>0</v>
      </c>
      <c r="Q1139" s="109">
        <f t="shared" si="57"/>
        <v>0</v>
      </c>
    </row>
    <row r="1140" spans="15:17" ht="13.5" thickBot="1" x14ac:dyDescent="0.25">
      <c r="O1140" s="109">
        <f t="shared" si="58"/>
        <v>0</v>
      </c>
      <c r="P1140" s="109">
        <f t="shared" si="56"/>
        <v>0</v>
      </c>
      <c r="Q1140" s="109">
        <f t="shared" si="57"/>
        <v>0</v>
      </c>
    </row>
    <row r="1141" spans="15:17" ht="13.5" thickBot="1" x14ac:dyDescent="0.25">
      <c r="O1141" s="109">
        <f t="shared" si="58"/>
        <v>0</v>
      </c>
      <c r="P1141" s="109">
        <f t="shared" si="56"/>
        <v>0</v>
      </c>
      <c r="Q1141" s="109">
        <f t="shared" si="57"/>
        <v>0</v>
      </c>
    </row>
    <row r="1142" spans="15:17" ht="13.5" thickBot="1" x14ac:dyDescent="0.25">
      <c r="O1142" s="109">
        <f t="shared" si="58"/>
        <v>0</v>
      </c>
      <c r="P1142" s="109">
        <f t="shared" si="56"/>
        <v>0</v>
      </c>
      <c r="Q1142" s="109">
        <f t="shared" si="57"/>
        <v>0</v>
      </c>
    </row>
    <row r="1143" spans="15:17" ht="13.5" thickBot="1" x14ac:dyDescent="0.25">
      <c r="O1143" s="109">
        <f t="shared" si="58"/>
        <v>0</v>
      </c>
      <c r="P1143" s="109">
        <f t="shared" si="56"/>
        <v>0</v>
      </c>
      <c r="Q1143" s="109">
        <f t="shared" si="57"/>
        <v>0</v>
      </c>
    </row>
    <row r="1144" spans="15:17" ht="13.5" thickBot="1" x14ac:dyDescent="0.25">
      <c r="O1144" s="109">
        <f t="shared" si="58"/>
        <v>0</v>
      </c>
      <c r="P1144" s="109">
        <f t="shared" si="56"/>
        <v>0</v>
      </c>
      <c r="Q1144" s="109">
        <f t="shared" si="57"/>
        <v>0</v>
      </c>
    </row>
    <row r="1145" spans="15:17" ht="13.5" thickBot="1" x14ac:dyDescent="0.25">
      <c r="O1145" s="109">
        <f t="shared" si="58"/>
        <v>0</v>
      </c>
      <c r="P1145" s="109">
        <f t="shared" si="56"/>
        <v>0</v>
      </c>
      <c r="Q1145" s="109">
        <f t="shared" si="57"/>
        <v>0</v>
      </c>
    </row>
    <row r="1146" spans="15:17" ht="13.5" thickBot="1" x14ac:dyDescent="0.25">
      <c r="O1146" s="109">
        <f t="shared" si="58"/>
        <v>0</v>
      </c>
      <c r="P1146" s="109">
        <f t="shared" si="56"/>
        <v>0</v>
      </c>
      <c r="Q1146" s="109">
        <f t="shared" si="57"/>
        <v>0</v>
      </c>
    </row>
    <row r="1147" spans="15:17" ht="13.5" thickBot="1" x14ac:dyDescent="0.25">
      <c r="O1147" s="109">
        <f t="shared" si="58"/>
        <v>0</v>
      </c>
      <c r="P1147" s="109">
        <f t="shared" si="56"/>
        <v>0</v>
      </c>
      <c r="Q1147" s="109">
        <f t="shared" si="57"/>
        <v>0</v>
      </c>
    </row>
    <row r="1148" spans="15:17" ht="13.5" thickBot="1" x14ac:dyDescent="0.25">
      <c r="O1148" s="109">
        <f t="shared" si="58"/>
        <v>0</v>
      </c>
      <c r="P1148" s="109">
        <f t="shared" si="56"/>
        <v>0</v>
      </c>
      <c r="Q1148" s="109">
        <f t="shared" si="57"/>
        <v>0</v>
      </c>
    </row>
    <row r="1149" spans="15:17" ht="13.5" thickBot="1" x14ac:dyDescent="0.25">
      <c r="O1149" s="109">
        <f t="shared" si="58"/>
        <v>0</v>
      </c>
      <c r="P1149" s="109">
        <f t="shared" si="56"/>
        <v>0</v>
      </c>
      <c r="Q1149" s="109">
        <f t="shared" si="57"/>
        <v>0</v>
      </c>
    </row>
    <row r="1150" spans="15:17" ht="13.5" thickBot="1" x14ac:dyDescent="0.25">
      <c r="O1150" s="109">
        <f t="shared" si="58"/>
        <v>0</v>
      </c>
      <c r="P1150" s="109">
        <f t="shared" si="56"/>
        <v>0</v>
      </c>
      <c r="Q1150" s="109">
        <f t="shared" si="57"/>
        <v>0</v>
      </c>
    </row>
    <row r="1151" spans="15:17" ht="13.5" thickBot="1" x14ac:dyDescent="0.25">
      <c r="O1151" s="109">
        <f t="shared" si="58"/>
        <v>0</v>
      </c>
      <c r="P1151" s="109">
        <f t="shared" si="56"/>
        <v>0</v>
      </c>
      <c r="Q1151" s="109">
        <f t="shared" si="57"/>
        <v>0</v>
      </c>
    </row>
    <row r="1152" spans="15:17" ht="13.5" thickBot="1" x14ac:dyDescent="0.25">
      <c r="O1152" s="109">
        <f t="shared" si="58"/>
        <v>0</v>
      </c>
      <c r="P1152" s="109">
        <f t="shared" si="56"/>
        <v>0</v>
      </c>
      <c r="Q1152" s="109">
        <f t="shared" si="57"/>
        <v>0</v>
      </c>
    </row>
    <row r="1153" spans="15:17" ht="13.5" thickBot="1" x14ac:dyDescent="0.25">
      <c r="O1153" s="109">
        <f t="shared" si="58"/>
        <v>0</v>
      </c>
      <c r="P1153" s="109">
        <f t="shared" si="56"/>
        <v>0</v>
      </c>
      <c r="Q1153" s="109">
        <f t="shared" si="57"/>
        <v>0</v>
      </c>
    </row>
    <row r="1154" spans="15:17" ht="13.5" thickBot="1" x14ac:dyDescent="0.25">
      <c r="O1154" s="109">
        <f t="shared" si="58"/>
        <v>0</v>
      </c>
      <c r="P1154" s="109">
        <f t="shared" si="56"/>
        <v>0</v>
      </c>
      <c r="Q1154" s="109">
        <f t="shared" si="57"/>
        <v>0</v>
      </c>
    </row>
    <row r="1155" spans="15:17" ht="13.5" thickBot="1" x14ac:dyDescent="0.25">
      <c r="O1155" s="109">
        <f t="shared" si="58"/>
        <v>0</v>
      </c>
      <c r="P1155" s="109">
        <f t="shared" si="56"/>
        <v>0</v>
      </c>
      <c r="Q1155" s="109">
        <f t="shared" si="57"/>
        <v>0</v>
      </c>
    </row>
    <row r="1156" spans="15:17" ht="13.5" thickBot="1" x14ac:dyDescent="0.25">
      <c r="O1156" s="109">
        <f t="shared" si="58"/>
        <v>0</v>
      </c>
      <c r="P1156" s="109">
        <f t="shared" si="56"/>
        <v>0</v>
      </c>
      <c r="Q1156" s="109">
        <f t="shared" si="57"/>
        <v>0</v>
      </c>
    </row>
    <row r="1157" spans="15:17" ht="13.5" thickBot="1" x14ac:dyDescent="0.25">
      <c r="O1157" s="109">
        <f t="shared" si="58"/>
        <v>0</v>
      </c>
      <c r="P1157" s="109">
        <f t="shared" si="56"/>
        <v>0</v>
      </c>
      <c r="Q1157" s="109">
        <f t="shared" si="57"/>
        <v>0</v>
      </c>
    </row>
    <row r="1158" spans="15:17" ht="13.5" thickBot="1" x14ac:dyDescent="0.25">
      <c r="O1158" s="109">
        <f t="shared" si="58"/>
        <v>0</v>
      </c>
      <c r="P1158" s="109">
        <f t="shared" si="56"/>
        <v>0</v>
      </c>
      <c r="Q1158" s="109">
        <f t="shared" si="57"/>
        <v>0</v>
      </c>
    </row>
    <row r="1159" spans="15:17" ht="13.5" thickBot="1" x14ac:dyDescent="0.25">
      <c r="O1159" s="109">
        <f t="shared" si="58"/>
        <v>0</v>
      </c>
      <c r="P1159" s="109">
        <f t="shared" si="56"/>
        <v>0</v>
      </c>
      <c r="Q1159" s="109">
        <f t="shared" si="57"/>
        <v>0</v>
      </c>
    </row>
    <row r="1160" spans="15:17" ht="13.5" thickBot="1" x14ac:dyDescent="0.25">
      <c r="O1160" s="109">
        <f t="shared" si="58"/>
        <v>0</v>
      </c>
      <c r="P1160" s="109">
        <f t="shared" si="56"/>
        <v>0</v>
      </c>
      <c r="Q1160" s="109">
        <f t="shared" si="57"/>
        <v>0</v>
      </c>
    </row>
    <row r="1161" spans="15:17" ht="13.5" thickBot="1" x14ac:dyDescent="0.25">
      <c r="O1161" s="109">
        <f t="shared" si="58"/>
        <v>0</v>
      </c>
      <c r="P1161" s="109">
        <f t="shared" si="56"/>
        <v>0</v>
      </c>
      <c r="Q1161" s="109">
        <f t="shared" si="57"/>
        <v>0</v>
      </c>
    </row>
    <row r="1162" spans="15:17" ht="13.5" thickBot="1" x14ac:dyDescent="0.25">
      <c r="O1162" s="109">
        <f t="shared" si="58"/>
        <v>0</v>
      </c>
      <c r="P1162" s="109">
        <f t="shared" si="56"/>
        <v>0</v>
      </c>
      <c r="Q1162" s="109">
        <f t="shared" si="57"/>
        <v>0</v>
      </c>
    </row>
    <row r="1163" spans="15:17" ht="13.5" thickBot="1" x14ac:dyDescent="0.25">
      <c r="O1163" s="109">
        <f t="shared" si="58"/>
        <v>0</v>
      </c>
      <c r="P1163" s="109">
        <f t="shared" si="56"/>
        <v>0</v>
      </c>
      <c r="Q1163" s="109">
        <f t="shared" si="57"/>
        <v>0</v>
      </c>
    </row>
    <row r="1164" spans="15:17" ht="13.5" thickBot="1" x14ac:dyDescent="0.25">
      <c r="O1164" s="109">
        <f t="shared" si="58"/>
        <v>0</v>
      </c>
      <c r="P1164" s="109">
        <f t="shared" si="56"/>
        <v>0</v>
      </c>
      <c r="Q1164" s="109">
        <f t="shared" si="57"/>
        <v>0</v>
      </c>
    </row>
    <row r="1165" spans="15:17" ht="13.5" thickBot="1" x14ac:dyDescent="0.25">
      <c r="O1165" s="109">
        <f t="shared" si="58"/>
        <v>0</v>
      </c>
      <c r="P1165" s="109">
        <f t="shared" si="56"/>
        <v>0</v>
      </c>
      <c r="Q1165" s="109">
        <f t="shared" si="57"/>
        <v>0</v>
      </c>
    </row>
    <row r="1166" spans="15:17" ht="13.5" thickBot="1" x14ac:dyDescent="0.25">
      <c r="O1166" s="109">
        <f t="shared" si="58"/>
        <v>0</v>
      </c>
      <c r="P1166" s="109">
        <f t="shared" si="56"/>
        <v>0</v>
      </c>
      <c r="Q1166" s="109">
        <f t="shared" si="57"/>
        <v>0</v>
      </c>
    </row>
    <row r="1167" spans="15:17" ht="13.5" thickBot="1" x14ac:dyDescent="0.25">
      <c r="O1167" s="109">
        <f t="shared" si="58"/>
        <v>0</v>
      </c>
      <c r="P1167" s="109">
        <f t="shared" si="56"/>
        <v>0</v>
      </c>
      <c r="Q1167" s="109">
        <f t="shared" si="57"/>
        <v>0</v>
      </c>
    </row>
    <row r="1168" spans="15:17" ht="13.5" thickBot="1" x14ac:dyDescent="0.25">
      <c r="O1168" s="109">
        <f t="shared" si="58"/>
        <v>0</v>
      </c>
      <c r="P1168" s="109">
        <f t="shared" si="56"/>
        <v>0</v>
      </c>
      <c r="Q1168" s="109">
        <f t="shared" si="57"/>
        <v>0</v>
      </c>
    </row>
    <row r="1169" spans="15:17" ht="13.5" thickBot="1" x14ac:dyDescent="0.25">
      <c r="O1169" s="109">
        <f t="shared" si="58"/>
        <v>0</v>
      </c>
      <c r="P1169" s="109">
        <f t="shared" si="56"/>
        <v>0</v>
      </c>
      <c r="Q1169" s="109">
        <f t="shared" si="57"/>
        <v>0</v>
      </c>
    </row>
    <row r="1170" spans="15:17" ht="13.5" thickBot="1" x14ac:dyDescent="0.25">
      <c r="O1170" s="109">
        <f t="shared" si="58"/>
        <v>0</v>
      </c>
      <c r="P1170" s="109">
        <f t="shared" si="56"/>
        <v>0</v>
      </c>
      <c r="Q1170" s="109">
        <f t="shared" si="57"/>
        <v>0</v>
      </c>
    </row>
    <row r="1171" spans="15:17" ht="13.5" thickBot="1" x14ac:dyDescent="0.25">
      <c r="O1171" s="109">
        <f t="shared" si="58"/>
        <v>0</v>
      </c>
      <c r="P1171" s="109">
        <f t="shared" si="56"/>
        <v>0</v>
      </c>
      <c r="Q1171" s="109">
        <f t="shared" si="57"/>
        <v>0</v>
      </c>
    </row>
    <row r="1172" spans="15:17" ht="13.5" thickBot="1" x14ac:dyDescent="0.25">
      <c r="O1172" s="109">
        <f t="shared" si="58"/>
        <v>0</v>
      </c>
      <c r="P1172" s="109">
        <f t="shared" si="56"/>
        <v>0</v>
      </c>
      <c r="Q1172" s="109">
        <f t="shared" si="57"/>
        <v>0</v>
      </c>
    </row>
    <row r="1173" spans="15:17" ht="13.5" thickBot="1" x14ac:dyDescent="0.25">
      <c r="O1173" s="109">
        <f t="shared" si="58"/>
        <v>0</v>
      </c>
      <c r="P1173" s="109">
        <f t="shared" si="56"/>
        <v>0</v>
      </c>
      <c r="Q1173" s="109">
        <f t="shared" si="57"/>
        <v>0</v>
      </c>
    </row>
    <row r="1174" spans="15:17" ht="13.5" thickBot="1" x14ac:dyDescent="0.25">
      <c r="O1174" s="109">
        <f t="shared" si="58"/>
        <v>0</v>
      </c>
      <c r="P1174" s="109">
        <f t="shared" si="56"/>
        <v>0</v>
      </c>
      <c r="Q1174" s="109">
        <f t="shared" si="57"/>
        <v>0</v>
      </c>
    </row>
    <row r="1175" spans="15:17" ht="13.5" thickBot="1" x14ac:dyDescent="0.25">
      <c r="O1175" s="109">
        <f t="shared" si="58"/>
        <v>0</v>
      </c>
      <c r="P1175" s="109">
        <f t="shared" ref="P1175:P1238" si="59">M1175</f>
        <v>0</v>
      </c>
      <c r="Q1175" s="109">
        <f t="shared" ref="Q1175:Q1238" si="60">N1175</f>
        <v>0</v>
      </c>
    </row>
    <row r="1176" spans="15:17" ht="13.5" thickBot="1" x14ac:dyDescent="0.25">
      <c r="O1176" s="109">
        <f t="shared" si="58"/>
        <v>0</v>
      </c>
      <c r="P1176" s="109">
        <f t="shared" si="59"/>
        <v>0</v>
      </c>
      <c r="Q1176" s="109">
        <f t="shared" si="60"/>
        <v>0</v>
      </c>
    </row>
    <row r="1177" spans="15:17" ht="13.5" thickBot="1" x14ac:dyDescent="0.25">
      <c r="O1177" s="109">
        <f t="shared" si="58"/>
        <v>0</v>
      </c>
      <c r="P1177" s="109">
        <f t="shared" si="59"/>
        <v>0</v>
      </c>
      <c r="Q1177" s="109">
        <f t="shared" si="60"/>
        <v>0</v>
      </c>
    </row>
    <row r="1178" spans="15:17" ht="13.5" thickBot="1" x14ac:dyDescent="0.25">
      <c r="O1178" s="109">
        <f t="shared" si="58"/>
        <v>0</v>
      </c>
      <c r="P1178" s="109">
        <f t="shared" si="59"/>
        <v>0</v>
      </c>
      <c r="Q1178" s="109">
        <f t="shared" si="60"/>
        <v>0</v>
      </c>
    </row>
    <row r="1179" spans="15:17" ht="13.5" thickBot="1" x14ac:dyDescent="0.25">
      <c r="O1179" s="109">
        <f t="shared" si="58"/>
        <v>0</v>
      </c>
      <c r="P1179" s="109">
        <f t="shared" si="59"/>
        <v>0</v>
      </c>
      <c r="Q1179" s="109">
        <f t="shared" si="60"/>
        <v>0</v>
      </c>
    </row>
    <row r="1180" spans="15:17" ht="13.5" thickBot="1" x14ac:dyDescent="0.25">
      <c r="O1180" s="109">
        <f t="shared" si="58"/>
        <v>0</v>
      </c>
      <c r="P1180" s="109">
        <f t="shared" si="59"/>
        <v>0</v>
      </c>
      <c r="Q1180" s="109">
        <f t="shared" si="60"/>
        <v>0</v>
      </c>
    </row>
    <row r="1181" spans="15:17" ht="13.5" thickBot="1" x14ac:dyDescent="0.25">
      <c r="O1181" s="109">
        <f t="shared" ref="O1181:O1244" si="61">K1181</f>
        <v>0</v>
      </c>
      <c r="P1181" s="109">
        <f t="shared" si="59"/>
        <v>0</v>
      </c>
      <c r="Q1181" s="109">
        <f t="shared" si="60"/>
        <v>0</v>
      </c>
    </row>
    <row r="1182" spans="15:17" ht="13.5" thickBot="1" x14ac:dyDescent="0.25">
      <c r="O1182" s="109">
        <f t="shared" si="61"/>
        <v>0</v>
      </c>
      <c r="P1182" s="109">
        <f t="shared" si="59"/>
        <v>0</v>
      </c>
      <c r="Q1182" s="109">
        <f t="shared" si="60"/>
        <v>0</v>
      </c>
    </row>
    <row r="1183" spans="15:17" ht="13.5" thickBot="1" x14ac:dyDescent="0.25">
      <c r="O1183" s="109">
        <f t="shared" si="61"/>
        <v>0</v>
      </c>
      <c r="P1183" s="109">
        <f t="shared" si="59"/>
        <v>0</v>
      </c>
      <c r="Q1183" s="109">
        <f t="shared" si="60"/>
        <v>0</v>
      </c>
    </row>
    <row r="1184" spans="15:17" ht="13.5" thickBot="1" x14ac:dyDescent="0.25">
      <c r="O1184" s="109">
        <f t="shared" si="61"/>
        <v>0</v>
      </c>
      <c r="P1184" s="109">
        <f t="shared" si="59"/>
        <v>0</v>
      </c>
      <c r="Q1184" s="109">
        <f t="shared" si="60"/>
        <v>0</v>
      </c>
    </row>
    <row r="1185" spans="15:17" ht="13.5" thickBot="1" x14ac:dyDescent="0.25">
      <c r="O1185" s="109">
        <f t="shared" si="61"/>
        <v>0</v>
      </c>
      <c r="P1185" s="109">
        <f t="shared" si="59"/>
        <v>0</v>
      </c>
      <c r="Q1185" s="109">
        <f t="shared" si="60"/>
        <v>0</v>
      </c>
    </row>
    <row r="1186" spans="15:17" ht="13.5" thickBot="1" x14ac:dyDescent="0.25">
      <c r="O1186" s="109">
        <f t="shared" si="61"/>
        <v>0</v>
      </c>
      <c r="P1186" s="109">
        <f t="shared" si="59"/>
        <v>0</v>
      </c>
      <c r="Q1186" s="109">
        <f t="shared" si="60"/>
        <v>0</v>
      </c>
    </row>
    <row r="1187" spans="15:17" ht="13.5" thickBot="1" x14ac:dyDescent="0.25">
      <c r="O1187" s="109">
        <f t="shared" si="61"/>
        <v>0</v>
      </c>
      <c r="P1187" s="109">
        <f t="shared" si="59"/>
        <v>0</v>
      </c>
      <c r="Q1187" s="109">
        <f t="shared" si="60"/>
        <v>0</v>
      </c>
    </row>
    <row r="1188" spans="15:17" ht="13.5" thickBot="1" x14ac:dyDescent="0.25">
      <c r="O1188" s="109">
        <f t="shared" si="61"/>
        <v>0</v>
      </c>
      <c r="P1188" s="109">
        <f t="shared" si="59"/>
        <v>0</v>
      </c>
      <c r="Q1188" s="109">
        <f t="shared" si="60"/>
        <v>0</v>
      </c>
    </row>
    <row r="1189" spans="15:17" ht="13.5" thickBot="1" x14ac:dyDescent="0.25">
      <c r="O1189" s="109">
        <f t="shared" si="61"/>
        <v>0</v>
      </c>
      <c r="P1189" s="109">
        <f t="shared" si="59"/>
        <v>0</v>
      </c>
      <c r="Q1189" s="109">
        <f t="shared" si="60"/>
        <v>0</v>
      </c>
    </row>
    <row r="1190" spans="15:17" ht="13.5" thickBot="1" x14ac:dyDescent="0.25">
      <c r="O1190" s="109">
        <f t="shared" si="61"/>
        <v>0</v>
      </c>
      <c r="P1190" s="109">
        <f t="shared" si="59"/>
        <v>0</v>
      </c>
      <c r="Q1190" s="109">
        <f t="shared" si="60"/>
        <v>0</v>
      </c>
    </row>
    <row r="1191" spans="15:17" ht="13.5" thickBot="1" x14ac:dyDescent="0.25">
      <c r="O1191" s="109">
        <f t="shared" si="61"/>
        <v>0</v>
      </c>
      <c r="P1191" s="109">
        <f t="shared" si="59"/>
        <v>0</v>
      </c>
      <c r="Q1191" s="109">
        <f t="shared" si="60"/>
        <v>0</v>
      </c>
    </row>
    <row r="1192" spans="15:17" ht="13.5" thickBot="1" x14ac:dyDescent="0.25">
      <c r="O1192" s="109">
        <f t="shared" si="61"/>
        <v>0</v>
      </c>
      <c r="P1192" s="109">
        <f t="shared" si="59"/>
        <v>0</v>
      </c>
      <c r="Q1192" s="109">
        <f t="shared" si="60"/>
        <v>0</v>
      </c>
    </row>
    <row r="1193" spans="15:17" ht="13.5" thickBot="1" x14ac:dyDescent="0.25">
      <c r="O1193" s="109">
        <f t="shared" si="61"/>
        <v>0</v>
      </c>
      <c r="P1193" s="109">
        <f t="shared" si="59"/>
        <v>0</v>
      </c>
      <c r="Q1193" s="109">
        <f t="shared" si="60"/>
        <v>0</v>
      </c>
    </row>
    <row r="1194" spans="15:17" ht="13.5" thickBot="1" x14ac:dyDescent="0.25">
      <c r="O1194" s="109">
        <f t="shared" si="61"/>
        <v>0</v>
      </c>
      <c r="P1194" s="109">
        <f t="shared" si="59"/>
        <v>0</v>
      </c>
      <c r="Q1194" s="109">
        <f t="shared" si="60"/>
        <v>0</v>
      </c>
    </row>
    <row r="1195" spans="15:17" ht="13.5" thickBot="1" x14ac:dyDescent="0.25">
      <c r="O1195" s="109">
        <f t="shared" si="61"/>
        <v>0</v>
      </c>
      <c r="P1195" s="109">
        <f t="shared" si="59"/>
        <v>0</v>
      </c>
      <c r="Q1195" s="109">
        <f t="shared" si="60"/>
        <v>0</v>
      </c>
    </row>
    <row r="1196" spans="15:17" ht="13.5" thickBot="1" x14ac:dyDescent="0.25">
      <c r="O1196" s="109">
        <f t="shared" si="61"/>
        <v>0</v>
      </c>
      <c r="P1196" s="109">
        <f t="shared" si="59"/>
        <v>0</v>
      </c>
      <c r="Q1196" s="109">
        <f t="shared" si="60"/>
        <v>0</v>
      </c>
    </row>
    <row r="1197" spans="15:17" ht="13.5" thickBot="1" x14ac:dyDescent="0.25">
      <c r="O1197" s="109">
        <f t="shared" si="61"/>
        <v>0</v>
      </c>
      <c r="P1197" s="109">
        <f t="shared" si="59"/>
        <v>0</v>
      </c>
      <c r="Q1197" s="109">
        <f t="shared" si="60"/>
        <v>0</v>
      </c>
    </row>
    <row r="1198" spans="15:17" ht="13.5" thickBot="1" x14ac:dyDescent="0.25">
      <c r="O1198" s="109">
        <f t="shared" si="61"/>
        <v>0</v>
      </c>
      <c r="P1198" s="109">
        <f t="shared" si="59"/>
        <v>0</v>
      </c>
      <c r="Q1198" s="109">
        <f t="shared" si="60"/>
        <v>0</v>
      </c>
    </row>
    <row r="1199" spans="15:17" ht="13.5" thickBot="1" x14ac:dyDescent="0.25">
      <c r="O1199" s="109">
        <f t="shared" si="61"/>
        <v>0</v>
      </c>
      <c r="P1199" s="109">
        <f t="shared" si="59"/>
        <v>0</v>
      </c>
      <c r="Q1199" s="109">
        <f t="shared" si="60"/>
        <v>0</v>
      </c>
    </row>
    <row r="1200" spans="15:17" ht="13.5" thickBot="1" x14ac:dyDescent="0.25">
      <c r="O1200" s="109">
        <f t="shared" si="61"/>
        <v>0</v>
      </c>
      <c r="P1200" s="109">
        <f t="shared" si="59"/>
        <v>0</v>
      </c>
      <c r="Q1200" s="109">
        <f t="shared" si="60"/>
        <v>0</v>
      </c>
    </row>
    <row r="1201" spans="15:17" ht="13.5" thickBot="1" x14ac:dyDescent="0.25">
      <c r="O1201" s="109">
        <f t="shared" si="61"/>
        <v>0</v>
      </c>
      <c r="P1201" s="109">
        <f t="shared" si="59"/>
        <v>0</v>
      </c>
      <c r="Q1201" s="109">
        <f t="shared" si="60"/>
        <v>0</v>
      </c>
    </row>
    <row r="1202" spans="15:17" ht="13.5" thickBot="1" x14ac:dyDescent="0.25">
      <c r="O1202" s="109">
        <f t="shared" si="61"/>
        <v>0</v>
      </c>
      <c r="P1202" s="109">
        <f t="shared" si="59"/>
        <v>0</v>
      </c>
      <c r="Q1202" s="109">
        <f t="shared" si="60"/>
        <v>0</v>
      </c>
    </row>
    <row r="1203" spans="15:17" ht="13.5" thickBot="1" x14ac:dyDescent="0.25">
      <c r="O1203" s="109">
        <f t="shared" si="61"/>
        <v>0</v>
      </c>
      <c r="P1203" s="109">
        <f t="shared" si="59"/>
        <v>0</v>
      </c>
      <c r="Q1203" s="109">
        <f t="shared" si="60"/>
        <v>0</v>
      </c>
    </row>
    <row r="1204" spans="15:17" ht="13.5" thickBot="1" x14ac:dyDescent="0.25">
      <c r="O1204" s="109">
        <f t="shared" si="61"/>
        <v>0</v>
      </c>
      <c r="P1204" s="109">
        <f t="shared" si="59"/>
        <v>0</v>
      </c>
      <c r="Q1204" s="109">
        <f t="shared" si="60"/>
        <v>0</v>
      </c>
    </row>
    <row r="1205" spans="15:17" ht="13.5" thickBot="1" x14ac:dyDescent="0.25">
      <c r="O1205" s="109">
        <f t="shared" si="61"/>
        <v>0</v>
      </c>
      <c r="P1205" s="109">
        <f t="shared" si="59"/>
        <v>0</v>
      </c>
      <c r="Q1205" s="109">
        <f t="shared" si="60"/>
        <v>0</v>
      </c>
    </row>
    <row r="1206" spans="15:17" ht="13.5" thickBot="1" x14ac:dyDescent="0.25">
      <c r="O1206" s="109">
        <f t="shared" si="61"/>
        <v>0</v>
      </c>
      <c r="P1206" s="109">
        <f t="shared" si="59"/>
        <v>0</v>
      </c>
      <c r="Q1206" s="109">
        <f t="shared" si="60"/>
        <v>0</v>
      </c>
    </row>
    <row r="1207" spans="15:17" ht="13.5" thickBot="1" x14ac:dyDescent="0.25">
      <c r="O1207" s="109">
        <f t="shared" si="61"/>
        <v>0</v>
      </c>
      <c r="P1207" s="109">
        <f t="shared" si="59"/>
        <v>0</v>
      </c>
      <c r="Q1207" s="109">
        <f t="shared" si="60"/>
        <v>0</v>
      </c>
    </row>
    <row r="1208" spans="15:17" ht="13.5" thickBot="1" x14ac:dyDescent="0.25">
      <c r="O1208" s="109">
        <f t="shared" si="61"/>
        <v>0</v>
      </c>
      <c r="P1208" s="109">
        <f t="shared" si="59"/>
        <v>0</v>
      </c>
      <c r="Q1208" s="109">
        <f t="shared" si="60"/>
        <v>0</v>
      </c>
    </row>
    <row r="1209" spans="15:17" ht="13.5" thickBot="1" x14ac:dyDescent="0.25">
      <c r="O1209" s="109">
        <f t="shared" si="61"/>
        <v>0</v>
      </c>
      <c r="P1209" s="109">
        <f t="shared" si="59"/>
        <v>0</v>
      </c>
      <c r="Q1209" s="109">
        <f t="shared" si="60"/>
        <v>0</v>
      </c>
    </row>
    <row r="1210" spans="15:17" ht="13.5" thickBot="1" x14ac:dyDescent="0.25">
      <c r="O1210" s="109">
        <f t="shared" si="61"/>
        <v>0</v>
      </c>
      <c r="P1210" s="109">
        <f t="shared" si="59"/>
        <v>0</v>
      </c>
      <c r="Q1210" s="109">
        <f t="shared" si="60"/>
        <v>0</v>
      </c>
    </row>
    <row r="1211" spans="15:17" ht="13.5" thickBot="1" x14ac:dyDescent="0.25">
      <c r="O1211" s="109">
        <f t="shared" si="61"/>
        <v>0</v>
      </c>
      <c r="P1211" s="109">
        <f t="shared" si="59"/>
        <v>0</v>
      </c>
      <c r="Q1211" s="109">
        <f t="shared" si="60"/>
        <v>0</v>
      </c>
    </row>
    <row r="1212" spans="15:17" ht="13.5" thickBot="1" x14ac:dyDescent="0.25">
      <c r="O1212" s="109">
        <f t="shared" si="61"/>
        <v>0</v>
      </c>
      <c r="P1212" s="109">
        <f t="shared" si="59"/>
        <v>0</v>
      </c>
      <c r="Q1212" s="109">
        <f t="shared" si="60"/>
        <v>0</v>
      </c>
    </row>
    <row r="1213" spans="15:17" ht="13.5" thickBot="1" x14ac:dyDescent="0.25">
      <c r="O1213" s="109">
        <f t="shared" si="61"/>
        <v>0</v>
      </c>
      <c r="P1213" s="109">
        <f t="shared" si="59"/>
        <v>0</v>
      </c>
      <c r="Q1213" s="109">
        <f t="shared" si="60"/>
        <v>0</v>
      </c>
    </row>
    <row r="1214" spans="15:17" ht="13.5" thickBot="1" x14ac:dyDescent="0.25">
      <c r="O1214" s="109">
        <f t="shared" si="61"/>
        <v>0</v>
      </c>
      <c r="P1214" s="109">
        <f t="shared" si="59"/>
        <v>0</v>
      </c>
      <c r="Q1214" s="109">
        <f t="shared" si="60"/>
        <v>0</v>
      </c>
    </row>
    <row r="1215" spans="15:17" ht="13.5" thickBot="1" x14ac:dyDescent="0.25">
      <c r="O1215" s="109">
        <f t="shared" si="61"/>
        <v>0</v>
      </c>
      <c r="P1215" s="109">
        <f t="shared" si="59"/>
        <v>0</v>
      </c>
      <c r="Q1215" s="109">
        <f t="shared" si="60"/>
        <v>0</v>
      </c>
    </row>
    <row r="1216" spans="15:17" ht="13.5" thickBot="1" x14ac:dyDescent="0.25">
      <c r="O1216" s="109">
        <f t="shared" si="61"/>
        <v>0</v>
      </c>
      <c r="P1216" s="109">
        <f t="shared" si="59"/>
        <v>0</v>
      </c>
      <c r="Q1216" s="109">
        <f t="shared" si="60"/>
        <v>0</v>
      </c>
    </row>
    <row r="1217" spans="15:17" ht="13.5" thickBot="1" x14ac:dyDescent="0.25">
      <c r="O1217" s="109">
        <f t="shared" si="61"/>
        <v>0</v>
      </c>
      <c r="P1217" s="109">
        <f t="shared" si="59"/>
        <v>0</v>
      </c>
      <c r="Q1217" s="109">
        <f t="shared" si="60"/>
        <v>0</v>
      </c>
    </row>
    <row r="1218" spans="15:17" ht="13.5" thickBot="1" x14ac:dyDescent="0.25">
      <c r="O1218" s="109">
        <f t="shared" si="61"/>
        <v>0</v>
      </c>
      <c r="P1218" s="109">
        <f t="shared" si="59"/>
        <v>0</v>
      </c>
      <c r="Q1218" s="109">
        <f t="shared" si="60"/>
        <v>0</v>
      </c>
    </row>
    <row r="1219" spans="15:17" ht="13.5" thickBot="1" x14ac:dyDescent="0.25">
      <c r="O1219" s="109">
        <f t="shared" si="61"/>
        <v>0</v>
      </c>
      <c r="P1219" s="109">
        <f t="shared" si="59"/>
        <v>0</v>
      </c>
      <c r="Q1219" s="109">
        <f t="shared" si="60"/>
        <v>0</v>
      </c>
    </row>
    <row r="1220" spans="15:17" ht="13.5" thickBot="1" x14ac:dyDescent="0.25">
      <c r="O1220" s="109">
        <f t="shared" si="61"/>
        <v>0</v>
      </c>
      <c r="P1220" s="109">
        <f t="shared" si="59"/>
        <v>0</v>
      </c>
      <c r="Q1220" s="109">
        <f t="shared" si="60"/>
        <v>0</v>
      </c>
    </row>
    <row r="1221" spans="15:17" ht="13.5" thickBot="1" x14ac:dyDescent="0.25">
      <c r="O1221" s="109">
        <f t="shared" si="61"/>
        <v>0</v>
      </c>
      <c r="P1221" s="109">
        <f t="shared" si="59"/>
        <v>0</v>
      </c>
      <c r="Q1221" s="109">
        <f t="shared" si="60"/>
        <v>0</v>
      </c>
    </row>
    <row r="1222" spans="15:17" ht="13.5" thickBot="1" x14ac:dyDescent="0.25">
      <c r="O1222" s="109">
        <f t="shared" si="61"/>
        <v>0</v>
      </c>
      <c r="P1222" s="109">
        <f t="shared" si="59"/>
        <v>0</v>
      </c>
      <c r="Q1222" s="109">
        <f t="shared" si="60"/>
        <v>0</v>
      </c>
    </row>
    <row r="1223" spans="15:17" ht="13.5" thickBot="1" x14ac:dyDescent="0.25">
      <c r="O1223" s="109">
        <f t="shared" si="61"/>
        <v>0</v>
      </c>
      <c r="P1223" s="109">
        <f t="shared" si="59"/>
        <v>0</v>
      </c>
      <c r="Q1223" s="109">
        <f t="shared" si="60"/>
        <v>0</v>
      </c>
    </row>
    <row r="1224" spans="15:17" ht="13.5" thickBot="1" x14ac:dyDescent="0.25">
      <c r="O1224" s="109">
        <f t="shared" si="61"/>
        <v>0</v>
      </c>
      <c r="P1224" s="109">
        <f t="shared" si="59"/>
        <v>0</v>
      </c>
      <c r="Q1224" s="109">
        <f t="shared" si="60"/>
        <v>0</v>
      </c>
    </row>
    <row r="1225" spans="15:17" ht="13.5" thickBot="1" x14ac:dyDescent="0.25">
      <c r="O1225" s="109">
        <f t="shared" si="61"/>
        <v>0</v>
      </c>
      <c r="P1225" s="109">
        <f t="shared" si="59"/>
        <v>0</v>
      </c>
      <c r="Q1225" s="109">
        <f t="shared" si="60"/>
        <v>0</v>
      </c>
    </row>
    <row r="1226" spans="15:17" ht="13.5" thickBot="1" x14ac:dyDescent="0.25">
      <c r="O1226" s="109">
        <f t="shared" si="61"/>
        <v>0</v>
      </c>
      <c r="P1226" s="109">
        <f t="shared" si="59"/>
        <v>0</v>
      </c>
      <c r="Q1226" s="109">
        <f t="shared" si="60"/>
        <v>0</v>
      </c>
    </row>
    <row r="1227" spans="15:17" ht="13.5" thickBot="1" x14ac:dyDescent="0.25">
      <c r="O1227" s="109">
        <f t="shared" si="61"/>
        <v>0</v>
      </c>
      <c r="P1227" s="109">
        <f t="shared" si="59"/>
        <v>0</v>
      </c>
      <c r="Q1227" s="109">
        <f t="shared" si="60"/>
        <v>0</v>
      </c>
    </row>
    <row r="1228" spans="15:17" ht="13.5" thickBot="1" x14ac:dyDescent="0.25">
      <c r="O1228" s="109">
        <f t="shared" si="61"/>
        <v>0</v>
      </c>
      <c r="P1228" s="109">
        <f t="shared" si="59"/>
        <v>0</v>
      </c>
      <c r="Q1228" s="109">
        <f t="shared" si="60"/>
        <v>0</v>
      </c>
    </row>
    <row r="1229" spans="15:17" ht="13.5" thickBot="1" x14ac:dyDescent="0.25">
      <c r="O1229" s="109">
        <f t="shared" si="61"/>
        <v>0</v>
      </c>
      <c r="P1229" s="109">
        <f t="shared" si="59"/>
        <v>0</v>
      </c>
      <c r="Q1229" s="109">
        <f t="shared" si="60"/>
        <v>0</v>
      </c>
    </row>
    <row r="1230" spans="15:17" ht="13.5" thickBot="1" x14ac:dyDescent="0.25">
      <c r="O1230" s="109">
        <f t="shared" si="61"/>
        <v>0</v>
      </c>
      <c r="P1230" s="109">
        <f t="shared" si="59"/>
        <v>0</v>
      </c>
      <c r="Q1230" s="109">
        <f t="shared" si="60"/>
        <v>0</v>
      </c>
    </row>
    <row r="1231" spans="15:17" ht="13.5" thickBot="1" x14ac:dyDescent="0.25">
      <c r="O1231" s="109">
        <f t="shared" si="61"/>
        <v>0</v>
      </c>
      <c r="P1231" s="109">
        <f t="shared" si="59"/>
        <v>0</v>
      </c>
      <c r="Q1231" s="109">
        <f t="shared" si="60"/>
        <v>0</v>
      </c>
    </row>
    <row r="1232" spans="15:17" ht="13.5" thickBot="1" x14ac:dyDescent="0.25">
      <c r="O1232" s="109">
        <f t="shared" si="61"/>
        <v>0</v>
      </c>
      <c r="P1232" s="109">
        <f t="shared" si="59"/>
        <v>0</v>
      </c>
      <c r="Q1232" s="109">
        <f t="shared" si="60"/>
        <v>0</v>
      </c>
    </row>
    <row r="1233" spans="15:17" ht="13.5" thickBot="1" x14ac:dyDescent="0.25">
      <c r="O1233" s="109">
        <f t="shared" si="61"/>
        <v>0</v>
      </c>
      <c r="P1233" s="109">
        <f t="shared" si="59"/>
        <v>0</v>
      </c>
      <c r="Q1233" s="109">
        <f t="shared" si="60"/>
        <v>0</v>
      </c>
    </row>
    <row r="1234" spans="15:17" ht="13.5" thickBot="1" x14ac:dyDescent="0.25">
      <c r="O1234" s="109">
        <f t="shared" si="61"/>
        <v>0</v>
      </c>
      <c r="P1234" s="109">
        <f t="shared" si="59"/>
        <v>0</v>
      </c>
      <c r="Q1234" s="109">
        <f t="shared" si="60"/>
        <v>0</v>
      </c>
    </row>
    <row r="1235" spans="15:17" ht="13.5" thickBot="1" x14ac:dyDescent="0.25">
      <c r="O1235" s="109">
        <f t="shared" si="61"/>
        <v>0</v>
      </c>
      <c r="P1235" s="109">
        <f t="shared" si="59"/>
        <v>0</v>
      </c>
      <c r="Q1235" s="109">
        <f t="shared" si="60"/>
        <v>0</v>
      </c>
    </row>
    <row r="1236" spans="15:17" ht="13.5" thickBot="1" x14ac:dyDescent="0.25">
      <c r="O1236" s="109">
        <f t="shared" si="61"/>
        <v>0</v>
      </c>
      <c r="P1236" s="109">
        <f t="shared" si="59"/>
        <v>0</v>
      </c>
      <c r="Q1236" s="109">
        <f t="shared" si="60"/>
        <v>0</v>
      </c>
    </row>
    <row r="1237" spans="15:17" ht="13.5" thickBot="1" x14ac:dyDescent="0.25">
      <c r="O1237" s="109">
        <f t="shared" si="61"/>
        <v>0</v>
      </c>
      <c r="P1237" s="109">
        <f t="shared" si="59"/>
        <v>0</v>
      </c>
      <c r="Q1237" s="109">
        <f t="shared" si="60"/>
        <v>0</v>
      </c>
    </row>
    <row r="1238" spans="15:17" ht="13.5" thickBot="1" x14ac:dyDescent="0.25">
      <c r="O1238" s="109">
        <f t="shared" si="61"/>
        <v>0</v>
      </c>
      <c r="P1238" s="109">
        <f t="shared" si="59"/>
        <v>0</v>
      </c>
      <c r="Q1238" s="109">
        <f t="shared" si="60"/>
        <v>0</v>
      </c>
    </row>
    <row r="1239" spans="15:17" ht="13.5" thickBot="1" x14ac:dyDescent="0.25">
      <c r="O1239" s="109">
        <f t="shared" si="61"/>
        <v>0</v>
      </c>
      <c r="P1239" s="109">
        <f t="shared" ref="P1239:P1302" si="62">M1239</f>
        <v>0</v>
      </c>
      <c r="Q1239" s="109">
        <f t="shared" ref="Q1239:Q1302" si="63">N1239</f>
        <v>0</v>
      </c>
    </row>
    <row r="1240" spans="15:17" ht="13.5" thickBot="1" x14ac:dyDescent="0.25">
      <c r="O1240" s="109">
        <f t="shared" si="61"/>
        <v>0</v>
      </c>
      <c r="P1240" s="109">
        <f t="shared" si="62"/>
        <v>0</v>
      </c>
      <c r="Q1240" s="109">
        <f t="shared" si="63"/>
        <v>0</v>
      </c>
    </row>
    <row r="1241" spans="15:17" ht="13.5" thickBot="1" x14ac:dyDescent="0.25">
      <c r="O1241" s="109">
        <f t="shared" si="61"/>
        <v>0</v>
      </c>
      <c r="P1241" s="109">
        <f t="shared" si="62"/>
        <v>0</v>
      </c>
      <c r="Q1241" s="109">
        <f t="shared" si="63"/>
        <v>0</v>
      </c>
    </row>
    <row r="1242" spans="15:17" ht="13.5" thickBot="1" x14ac:dyDescent="0.25">
      <c r="O1242" s="109">
        <f t="shared" si="61"/>
        <v>0</v>
      </c>
      <c r="P1242" s="109">
        <f t="shared" si="62"/>
        <v>0</v>
      </c>
      <c r="Q1242" s="109">
        <f t="shared" si="63"/>
        <v>0</v>
      </c>
    </row>
    <row r="1243" spans="15:17" ht="13.5" thickBot="1" x14ac:dyDescent="0.25">
      <c r="O1243" s="109">
        <f t="shared" si="61"/>
        <v>0</v>
      </c>
      <c r="P1243" s="109">
        <f t="shared" si="62"/>
        <v>0</v>
      </c>
      <c r="Q1243" s="109">
        <f t="shared" si="63"/>
        <v>0</v>
      </c>
    </row>
    <row r="1244" spans="15:17" ht="13.5" thickBot="1" x14ac:dyDescent="0.25">
      <c r="O1244" s="109">
        <f t="shared" si="61"/>
        <v>0</v>
      </c>
      <c r="P1244" s="109">
        <f t="shared" si="62"/>
        <v>0</v>
      </c>
      <c r="Q1244" s="109">
        <f t="shared" si="63"/>
        <v>0</v>
      </c>
    </row>
    <row r="1245" spans="15:17" ht="13.5" thickBot="1" x14ac:dyDescent="0.25">
      <c r="O1245" s="109">
        <f t="shared" ref="O1245:O1308" si="64">K1245</f>
        <v>0</v>
      </c>
      <c r="P1245" s="109">
        <f t="shared" si="62"/>
        <v>0</v>
      </c>
      <c r="Q1245" s="109">
        <f t="shared" si="63"/>
        <v>0</v>
      </c>
    </row>
    <row r="1246" spans="15:17" ht="13.5" thickBot="1" x14ac:dyDescent="0.25">
      <c r="O1246" s="109">
        <f t="shared" si="64"/>
        <v>0</v>
      </c>
      <c r="P1246" s="109">
        <f t="shared" si="62"/>
        <v>0</v>
      </c>
      <c r="Q1246" s="109">
        <f t="shared" si="63"/>
        <v>0</v>
      </c>
    </row>
    <row r="1247" spans="15:17" ht="13.5" thickBot="1" x14ac:dyDescent="0.25">
      <c r="O1247" s="109">
        <f t="shared" si="64"/>
        <v>0</v>
      </c>
      <c r="P1247" s="109">
        <f t="shared" si="62"/>
        <v>0</v>
      </c>
      <c r="Q1247" s="109">
        <f t="shared" si="63"/>
        <v>0</v>
      </c>
    </row>
    <row r="1248" spans="15:17" ht="13.5" thickBot="1" x14ac:dyDescent="0.25">
      <c r="O1248" s="109">
        <f t="shared" si="64"/>
        <v>0</v>
      </c>
      <c r="P1248" s="109">
        <f t="shared" si="62"/>
        <v>0</v>
      </c>
      <c r="Q1248" s="109">
        <f t="shared" si="63"/>
        <v>0</v>
      </c>
    </row>
    <row r="1249" spans="15:17" ht="13.5" thickBot="1" x14ac:dyDescent="0.25">
      <c r="O1249" s="109">
        <f t="shared" si="64"/>
        <v>0</v>
      </c>
      <c r="P1249" s="109">
        <f t="shared" si="62"/>
        <v>0</v>
      </c>
      <c r="Q1249" s="109">
        <f t="shared" si="63"/>
        <v>0</v>
      </c>
    </row>
    <row r="1250" spans="15:17" ht="13.5" thickBot="1" x14ac:dyDescent="0.25">
      <c r="O1250" s="109">
        <f t="shared" si="64"/>
        <v>0</v>
      </c>
      <c r="P1250" s="109">
        <f t="shared" si="62"/>
        <v>0</v>
      </c>
      <c r="Q1250" s="109">
        <f t="shared" si="63"/>
        <v>0</v>
      </c>
    </row>
    <row r="1251" spans="15:17" ht="13.5" thickBot="1" x14ac:dyDescent="0.25">
      <c r="O1251" s="109">
        <f t="shared" si="64"/>
        <v>0</v>
      </c>
      <c r="P1251" s="109">
        <f t="shared" si="62"/>
        <v>0</v>
      </c>
      <c r="Q1251" s="109">
        <f t="shared" si="63"/>
        <v>0</v>
      </c>
    </row>
    <row r="1252" spans="15:17" ht="13.5" thickBot="1" x14ac:dyDescent="0.25">
      <c r="O1252" s="109">
        <f t="shared" si="64"/>
        <v>0</v>
      </c>
      <c r="P1252" s="109">
        <f t="shared" si="62"/>
        <v>0</v>
      </c>
      <c r="Q1252" s="109">
        <f t="shared" si="63"/>
        <v>0</v>
      </c>
    </row>
    <row r="1253" spans="15:17" ht="13.5" thickBot="1" x14ac:dyDescent="0.25">
      <c r="O1253" s="109">
        <f t="shared" si="64"/>
        <v>0</v>
      </c>
      <c r="P1253" s="109">
        <f t="shared" si="62"/>
        <v>0</v>
      </c>
      <c r="Q1253" s="109">
        <f t="shared" si="63"/>
        <v>0</v>
      </c>
    </row>
    <row r="1254" spans="15:17" ht="13.5" thickBot="1" x14ac:dyDescent="0.25">
      <c r="O1254" s="109">
        <f t="shared" si="64"/>
        <v>0</v>
      </c>
      <c r="P1254" s="109">
        <f t="shared" si="62"/>
        <v>0</v>
      </c>
      <c r="Q1254" s="109">
        <f t="shared" si="63"/>
        <v>0</v>
      </c>
    </row>
    <row r="1255" spans="15:17" ht="13.5" thickBot="1" x14ac:dyDescent="0.25">
      <c r="O1255" s="109">
        <f t="shared" si="64"/>
        <v>0</v>
      </c>
      <c r="P1255" s="109">
        <f t="shared" si="62"/>
        <v>0</v>
      </c>
      <c r="Q1255" s="109">
        <f t="shared" si="63"/>
        <v>0</v>
      </c>
    </row>
    <row r="1256" spans="15:17" ht="13.5" thickBot="1" x14ac:dyDescent="0.25">
      <c r="O1256" s="109">
        <f t="shared" si="64"/>
        <v>0</v>
      </c>
      <c r="P1256" s="109">
        <f t="shared" si="62"/>
        <v>0</v>
      </c>
      <c r="Q1256" s="109">
        <f t="shared" si="63"/>
        <v>0</v>
      </c>
    </row>
    <row r="1257" spans="15:17" ht="13.5" thickBot="1" x14ac:dyDescent="0.25">
      <c r="O1257" s="109">
        <f t="shared" si="64"/>
        <v>0</v>
      </c>
      <c r="P1257" s="109">
        <f t="shared" si="62"/>
        <v>0</v>
      </c>
      <c r="Q1257" s="109">
        <f t="shared" si="63"/>
        <v>0</v>
      </c>
    </row>
    <row r="1258" spans="15:17" ht="13.5" thickBot="1" x14ac:dyDescent="0.25">
      <c r="O1258" s="109">
        <f t="shared" si="64"/>
        <v>0</v>
      </c>
      <c r="P1258" s="109">
        <f t="shared" si="62"/>
        <v>0</v>
      </c>
      <c r="Q1258" s="109">
        <f t="shared" si="63"/>
        <v>0</v>
      </c>
    </row>
    <row r="1259" spans="15:17" ht="13.5" thickBot="1" x14ac:dyDescent="0.25">
      <c r="O1259" s="109">
        <f t="shared" si="64"/>
        <v>0</v>
      </c>
      <c r="P1259" s="109">
        <f t="shared" si="62"/>
        <v>0</v>
      </c>
      <c r="Q1259" s="109">
        <f t="shared" si="63"/>
        <v>0</v>
      </c>
    </row>
    <row r="1260" spans="15:17" ht="13.5" thickBot="1" x14ac:dyDescent="0.25">
      <c r="O1260" s="109">
        <f t="shared" si="64"/>
        <v>0</v>
      </c>
      <c r="P1260" s="109">
        <f t="shared" si="62"/>
        <v>0</v>
      </c>
      <c r="Q1260" s="109">
        <f t="shared" si="63"/>
        <v>0</v>
      </c>
    </row>
    <row r="1261" spans="15:17" ht="13.5" thickBot="1" x14ac:dyDescent="0.25">
      <c r="O1261" s="109">
        <f t="shared" si="64"/>
        <v>0</v>
      </c>
      <c r="P1261" s="109">
        <f t="shared" si="62"/>
        <v>0</v>
      </c>
      <c r="Q1261" s="109">
        <f t="shared" si="63"/>
        <v>0</v>
      </c>
    </row>
    <row r="1262" spans="15:17" ht="13.5" thickBot="1" x14ac:dyDescent="0.25">
      <c r="O1262" s="109">
        <f t="shared" si="64"/>
        <v>0</v>
      </c>
      <c r="P1262" s="109">
        <f t="shared" si="62"/>
        <v>0</v>
      </c>
      <c r="Q1262" s="109">
        <f t="shared" si="63"/>
        <v>0</v>
      </c>
    </row>
    <row r="1263" spans="15:17" ht="13.5" thickBot="1" x14ac:dyDescent="0.25">
      <c r="O1263" s="109">
        <f t="shared" si="64"/>
        <v>0</v>
      </c>
      <c r="P1263" s="109">
        <f t="shared" si="62"/>
        <v>0</v>
      </c>
      <c r="Q1263" s="109">
        <f t="shared" si="63"/>
        <v>0</v>
      </c>
    </row>
    <row r="1264" spans="15:17" ht="13.5" thickBot="1" x14ac:dyDescent="0.25">
      <c r="O1264" s="109">
        <f t="shared" si="64"/>
        <v>0</v>
      </c>
      <c r="P1264" s="109">
        <f t="shared" si="62"/>
        <v>0</v>
      </c>
      <c r="Q1264" s="109">
        <f t="shared" si="63"/>
        <v>0</v>
      </c>
    </row>
    <row r="1265" spans="15:17" ht="13.5" thickBot="1" x14ac:dyDescent="0.25">
      <c r="O1265" s="109">
        <f t="shared" si="64"/>
        <v>0</v>
      </c>
      <c r="P1265" s="109">
        <f t="shared" si="62"/>
        <v>0</v>
      </c>
      <c r="Q1265" s="109">
        <f t="shared" si="63"/>
        <v>0</v>
      </c>
    </row>
    <row r="1266" spans="15:17" ht="13.5" thickBot="1" x14ac:dyDescent="0.25">
      <c r="O1266" s="109">
        <f t="shared" si="64"/>
        <v>0</v>
      </c>
      <c r="P1266" s="109">
        <f t="shared" si="62"/>
        <v>0</v>
      </c>
      <c r="Q1266" s="109">
        <f t="shared" si="63"/>
        <v>0</v>
      </c>
    </row>
    <row r="1267" spans="15:17" ht="13.5" thickBot="1" x14ac:dyDescent="0.25">
      <c r="O1267" s="109">
        <f t="shared" si="64"/>
        <v>0</v>
      </c>
      <c r="P1267" s="109">
        <f t="shared" si="62"/>
        <v>0</v>
      </c>
      <c r="Q1267" s="109">
        <f t="shared" si="63"/>
        <v>0</v>
      </c>
    </row>
    <row r="1268" spans="15:17" ht="13.5" thickBot="1" x14ac:dyDescent="0.25">
      <c r="O1268" s="109">
        <f t="shared" si="64"/>
        <v>0</v>
      </c>
      <c r="P1268" s="109">
        <f t="shared" si="62"/>
        <v>0</v>
      </c>
      <c r="Q1268" s="109">
        <f t="shared" si="63"/>
        <v>0</v>
      </c>
    </row>
    <row r="1269" spans="15:17" ht="13.5" thickBot="1" x14ac:dyDescent="0.25">
      <c r="O1269" s="109">
        <f t="shared" si="64"/>
        <v>0</v>
      </c>
      <c r="P1269" s="109">
        <f t="shared" si="62"/>
        <v>0</v>
      </c>
      <c r="Q1269" s="109">
        <f t="shared" si="63"/>
        <v>0</v>
      </c>
    </row>
    <row r="1270" spans="15:17" ht="13.5" thickBot="1" x14ac:dyDescent="0.25">
      <c r="O1270" s="109">
        <f t="shared" si="64"/>
        <v>0</v>
      </c>
      <c r="P1270" s="109">
        <f t="shared" si="62"/>
        <v>0</v>
      </c>
      <c r="Q1270" s="109">
        <f t="shared" si="63"/>
        <v>0</v>
      </c>
    </row>
    <row r="1271" spans="15:17" ht="13.5" thickBot="1" x14ac:dyDescent="0.25">
      <c r="O1271" s="109">
        <f t="shared" si="64"/>
        <v>0</v>
      </c>
      <c r="P1271" s="109">
        <f t="shared" si="62"/>
        <v>0</v>
      </c>
      <c r="Q1271" s="109">
        <f t="shared" si="63"/>
        <v>0</v>
      </c>
    </row>
    <row r="1272" spans="15:17" ht="13.5" thickBot="1" x14ac:dyDescent="0.25">
      <c r="O1272" s="109">
        <f t="shared" si="64"/>
        <v>0</v>
      </c>
      <c r="P1272" s="109">
        <f t="shared" si="62"/>
        <v>0</v>
      </c>
      <c r="Q1272" s="109">
        <f t="shared" si="63"/>
        <v>0</v>
      </c>
    </row>
    <row r="1273" spans="15:17" ht="13.5" thickBot="1" x14ac:dyDescent="0.25">
      <c r="O1273" s="109">
        <f t="shared" si="64"/>
        <v>0</v>
      </c>
      <c r="P1273" s="109">
        <f t="shared" si="62"/>
        <v>0</v>
      </c>
      <c r="Q1273" s="109">
        <f t="shared" si="63"/>
        <v>0</v>
      </c>
    </row>
    <row r="1274" spans="15:17" ht="13.5" thickBot="1" x14ac:dyDescent="0.25">
      <c r="O1274" s="109">
        <f t="shared" si="64"/>
        <v>0</v>
      </c>
      <c r="P1274" s="109">
        <f t="shared" si="62"/>
        <v>0</v>
      </c>
      <c r="Q1274" s="109">
        <f t="shared" si="63"/>
        <v>0</v>
      </c>
    </row>
    <row r="1275" spans="15:17" ht="13.5" thickBot="1" x14ac:dyDescent="0.25">
      <c r="O1275" s="109">
        <f t="shared" si="64"/>
        <v>0</v>
      </c>
      <c r="P1275" s="109">
        <f t="shared" si="62"/>
        <v>0</v>
      </c>
      <c r="Q1275" s="109">
        <f t="shared" si="63"/>
        <v>0</v>
      </c>
    </row>
    <row r="1276" spans="15:17" ht="13.5" thickBot="1" x14ac:dyDescent="0.25">
      <c r="O1276" s="109">
        <f t="shared" si="64"/>
        <v>0</v>
      </c>
      <c r="P1276" s="109">
        <f t="shared" si="62"/>
        <v>0</v>
      </c>
      <c r="Q1276" s="109">
        <f t="shared" si="63"/>
        <v>0</v>
      </c>
    </row>
    <row r="1277" spans="15:17" ht="13.5" thickBot="1" x14ac:dyDescent="0.25">
      <c r="O1277" s="109">
        <f t="shared" si="64"/>
        <v>0</v>
      </c>
      <c r="P1277" s="109">
        <f t="shared" si="62"/>
        <v>0</v>
      </c>
      <c r="Q1277" s="109">
        <f t="shared" si="63"/>
        <v>0</v>
      </c>
    </row>
    <row r="1278" spans="15:17" ht="13.5" thickBot="1" x14ac:dyDescent="0.25">
      <c r="O1278" s="109">
        <f t="shared" si="64"/>
        <v>0</v>
      </c>
      <c r="P1278" s="109">
        <f t="shared" si="62"/>
        <v>0</v>
      </c>
      <c r="Q1278" s="109">
        <f t="shared" si="63"/>
        <v>0</v>
      </c>
    </row>
    <row r="1279" spans="15:17" ht="13.5" thickBot="1" x14ac:dyDescent="0.25">
      <c r="O1279" s="109">
        <f t="shared" si="64"/>
        <v>0</v>
      </c>
      <c r="P1279" s="109">
        <f t="shared" si="62"/>
        <v>0</v>
      </c>
      <c r="Q1279" s="109">
        <f t="shared" si="63"/>
        <v>0</v>
      </c>
    </row>
    <row r="1280" spans="15:17" ht="13.5" thickBot="1" x14ac:dyDescent="0.25">
      <c r="O1280" s="109">
        <f t="shared" si="64"/>
        <v>0</v>
      </c>
      <c r="P1280" s="109">
        <f t="shared" si="62"/>
        <v>0</v>
      </c>
      <c r="Q1280" s="109">
        <f t="shared" si="63"/>
        <v>0</v>
      </c>
    </row>
    <row r="1281" spans="15:17" ht="13.5" thickBot="1" x14ac:dyDescent="0.25">
      <c r="O1281" s="109">
        <f t="shared" si="64"/>
        <v>0</v>
      </c>
      <c r="P1281" s="109">
        <f t="shared" si="62"/>
        <v>0</v>
      </c>
      <c r="Q1281" s="109">
        <f t="shared" si="63"/>
        <v>0</v>
      </c>
    </row>
    <row r="1282" spans="15:17" ht="13.5" thickBot="1" x14ac:dyDescent="0.25">
      <c r="O1282" s="109">
        <f t="shared" si="64"/>
        <v>0</v>
      </c>
      <c r="P1282" s="109">
        <f t="shared" si="62"/>
        <v>0</v>
      </c>
      <c r="Q1282" s="109">
        <f t="shared" si="63"/>
        <v>0</v>
      </c>
    </row>
    <row r="1283" spans="15:17" ht="13.5" thickBot="1" x14ac:dyDescent="0.25">
      <c r="O1283" s="109">
        <f t="shared" si="64"/>
        <v>0</v>
      </c>
      <c r="P1283" s="109">
        <f t="shared" si="62"/>
        <v>0</v>
      </c>
      <c r="Q1283" s="109">
        <f t="shared" si="63"/>
        <v>0</v>
      </c>
    </row>
    <row r="1284" spans="15:17" ht="13.5" thickBot="1" x14ac:dyDescent="0.25">
      <c r="O1284" s="109">
        <f t="shared" si="64"/>
        <v>0</v>
      </c>
      <c r="P1284" s="109">
        <f t="shared" si="62"/>
        <v>0</v>
      </c>
      <c r="Q1284" s="109">
        <f t="shared" si="63"/>
        <v>0</v>
      </c>
    </row>
    <row r="1285" spans="15:17" ht="13.5" thickBot="1" x14ac:dyDescent="0.25">
      <c r="O1285" s="109">
        <f t="shared" si="64"/>
        <v>0</v>
      </c>
      <c r="P1285" s="109">
        <f t="shared" si="62"/>
        <v>0</v>
      </c>
      <c r="Q1285" s="109">
        <f t="shared" si="63"/>
        <v>0</v>
      </c>
    </row>
    <row r="1286" spans="15:17" ht="13.5" thickBot="1" x14ac:dyDescent="0.25">
      <c r="O1286" s="109">
        <f t="shared" si="64"/>
        <v>0</v>
      </c>
      <c r="P1286" s="109">
        <f t="shared" si="62"/>
        <v>0</v>
      </c>
      <c r="Q1286" s="109">
        <f t="shared" si="63"/>
        <v>0</v>
      </c>
    </row>
    <row r="1287" spans="15:17" ht="13.5" thickBot="1" x14ac:dyDescent="0.25">
      <c r="O1287" s="109">
        <f t="shared" si="64"/>
        <v>0</v>
      </c>
      <c r="P1287" s="109">
        <f t="shared" si="62"/>
        <v>0</v>
      </c>
      <c r="Q1287" s="109">
        <f t="shared" si="63"/>
        <v>0</v>
      </c>
    </row>
    <row r="1288" spans="15:17" ht="13.5" thickBot="1" x14ac:dyDescent="0.25">
      <c r="O1288" s="109">
        <f t="shared" si="64"/>
        <v>0</v>
      </c>
      <c r="P1288" s="109">
        <f t="shared" si="62"/>
        <v>0</v>
      </c>
      <c r="Q1288" s="109">
        <f t="shared" si="63"/>
        <v>0</v>
      </c>
    </row>
    <row r="1289" spans="15:17" ht="13.5" thickBot="1" x14ac:dyDescent="0.25">
      <c r="O1289" s="109">
        <f t="shared" si="64"/>
        <v>0</v>
      </c>
      <c r="P1289" s="109">
        <f t="shared" si="62"/>
        <v>0</v>
      </c>
      <c r="Q1289" s="109">
        <f t="shared" si="63"/>
        <v>0</v>
      </c>
    </row>
    <row r="1290" spans="15:17" ht="13.5" thickBot="1" x14ac:dyDescent="0.25">
      <c r="O1290" s="109">
        <f t="shared" si="64"/>
        <v>0</v>
      </c>
      <c r="P1290" s="109">
        <f t="shared" si="62"/>
        <v>0</v>
      </c>
      <c r="Q1290" s="109">
        <f t="shared" si="63"/>
        <v>0</v>
      </c>
    </row>
    <row r="1291" spans="15:17" ht="13.5" thickBot="1" x14ac:dyDescent="0.25">
      <c r="O1291" s="109">
        <f t="shared" si="64"/>
        <v>0</v>
      </c>
      <c r="P1291" s="109">
        <f t="shared" si="62"/>
        <v>0</v>
      </c>
      <c r="Q1291" s="109">
        <f t="shared" si="63"/>
        <v>0</v>
      </c>
    </row>
    <row r="1292" spans="15:17" ht="13.5" thickBot="1" x14ac:dyDescent="0.25">
      <c r="O1292" s="109">
        <f t="shared" si="64"/>
        <v>0</v>
      </c>
      <c r="P1292" s="109">
        <f t="shared" si="62"/>
        <v>0</v>
      </c>
      <c r="Q1292" s="109">
        <f t="shared" si="63"/>
        <v>0</v>
      </c>
    </row>
    <row r="1293" spans="15:17" ht="13.5" thickBot="1" x14ac:dyDescent="0.25">
      <c r="O1293" s="109">
        <f t="shared" si="64"/>
        <v>0</v>
      </c>
      <c r="P1293" s="109">
        <f t="shared" si="62"/>
        <v>0</v>
      </c>
      <c r="Q1293" s="109">
        <f t="shared" si="63"/>
        <v>0</v>
      </c>
    </row>
    <row r="1294" spans="15:17" ht="13.5" thickBot="1" x14ac:dyDescent="0.25">
      <c r="O1294" s="109">
        <f t="shared" si="64"/>
        <v>0</v>
      </c>
      <c r="P1294" s="109">
        <f t="shared" si="62"/>
        <v>0</v>
      </c>
      <c r="Q1294" s="109">
        <f t="shared" si="63"/>
        <v>0</v>
      </c>
    </row>
    <row r="1295" spans="15:17" ht="13.5" thickBot="1" x14ac:dyDescent="0.25">
      <c r="O1295" s="109">
        <f t="shared" si="64"/>
        <v>0</v>
      </c>
      <c r="P1295" s="109">
        <f t="shared" si="62"/>
        <v>0</v>
      </c>
      <c r="Q1295" s="109">
        <f t="shared" si="63"/>
        <v>0</v>
      </c>
    </row>
    <row r="1296" spans="15:17" ht="13.5" thickBot="1" x14ac:dyDescent="0.25">
      <c r="O1296" s="109">
        <f t="shared" si="64"/>
        <v>0</v>
      </c>
      <c r="P1296" s="109">
        <f t="shared" si="62"/>
        <v>0</v>
      </c>
      <c r="Q1296" s="109">
        <f t="shared" si="63"/>
        <v>0</v>
      </c>
    </row>
    <row r="1297" spans="15:17" ht="13.5" thickBot="1" x14ac:dyDescent="0.25">
      <c r="O1297" s="109">
        <f t="shared" si="64"/>
        <v>0</v>
      </c>
      <c r="P1297" s="109">
        <f t="shared" si="62"/>
        <v>0</v>
      </c>
      <c r="Q1297" s="109">
        <f t="shared" si="63"/>
        <v>0</v>
      </c>
    </row>
    <row r="1298" spans="15:17" ht="13.5" thickBot="1" x14ac:dyDescent="0.25">
      <c r="O1298" s="109">
        <f t="shared" si="64"/>
        <v>0</v>
      </c>
      <c r="P1298" s="109">
        <f t="shared" si="62"/>
        <v>0</v>
      </c>
      <c r="Q1298" s="109">
        <f t="shared" si="63"/>
        <v>0</v>
      </c>
    </row>
    <row r="1299" spans="15:17" ht="13.5" thickBot="1" x14ac:dyDescent="0.25">
      <c r="O1299" s="109">
        <f t="shared" si="64"/>
        <v>0</v>
      </c>
      <c r="P1299" s="109">
        <f t="shared" si="62"/>
        <v>0</v>
      </c>
      <c r="Q1299" s="109">
        <f t="shared" si="63"/>
        <v>0</v>
      </c>
    </row>
    <row r="1300" spans="15:17" ht="13.5" thickBot="1" x14ac:dyDescent="0.25">
      <c r="O1300" s="109">
        <f t="shared" si="64"/>
        <v>0</v>
      </c>
      <c r="P1300" s="109">
        <f t="shared" si="62"/>
        <v>0</v>
      </c>
      <c r="Q1300" s="109">
        <f t="shared" si="63"/>
        <v>0</v>
      </c>
    </row>
    <row r="1301" spans="15:17" ht="13.5" thickBot="1" x14ac:dyDescent="0.25">
      <c r="O1301" s="109">
        <f t="shared" si="64"/>
        <v>0</v>
      </c>
      <c r="P1301" s="109">
        <f t="shared" si="62"/>
        <v>0</v>
      </c>
      <c r="Q1301" s="109">
        <f t="shared" si="63"/>
        <v>0</v>
      </c>
    </row>
    <row r="1302" spans="15:17" ht="13.5" thickBot="1" x14ac:dyDescent="0.25">
      <c r="O1302" s="109">
        <f t="shared" si="64"/>
        <v>0</v>
      </c>
      <c r="P1302" s="109">
        <f t="shared" si="62"/>
        <v>0</v>
      </c>
      <c r="Q1302" s="109">
        <f t="shared" si="63"/>
        <v>0</v>
      </c>
    </row>
    <row r="1303" spans="15:17" ht="13.5" thickBot="1" x14ac:dyDescent="0.25">
      <c r="O1303" s="109">
        <f t="shared" si="64"/>
        <v>0</v>
      </c>
      <c r="P1303" s="109">
        <f t="shared" ref="P1303:P1366" si="65">M1303</f>
        <v>0</v>
      </c>
      <c r="Q1303" s="109">
        <f t="shared" ref="Q1303:Q1366" si="66">N1303</f>
        <v>0</v>
      </c>
    </row>
    <row r="1304" spans="15:17" ht="13.5" thickBot="1" x14ac:dyDescent="0.25">
      <c r="O1304" s="109">
        <f t="shared" si="64"/>
        <v>0</v>
      </c>
      <c r="P1304" s="109">
        <f t="shared" si="65"/>
        <v>0</v>
      </c>
      <c r="Q1304" s="109">
        <f t="shared" si="66"/>
        <v>0</v>
      </c>
    </row>
    <row r="1305" spans="15:17" ht="13.5" thickBot="1" x14ac:dyDescent="0.25">
      <c r="O1305" s="109">
        <f t="shared" si="64"/>
        <v>0</v>
      </c>
      <c r="P1305" s="109">
        <f t="shared" si="65"/>
        <v>0</v>
      </c>
      <c r="Q1305" s="109">
        <f t="shared" si="66"/>
        <v>0</v>
      </c>
    </row>
    <row r="1306" spans="15:17" ht="13.5" thickBot="1" x14ac:dyDescent="0.25">
      <c r="O1306" s="109">
        <f t="shared" si="64"/>
        <v>0</v>
      </c>
      <c r="P1306" s="109">
        <f t="shared" si="65"/>
        <v>0</v>
      </c>
      <c r="Q1306" s="109">
        <f t="shared" si="66"/>
        <v>0</v>
      </c>
    </row>
    <row r="1307" spans="15:17" ht="13.5" thickBot="1" x14ac:dyDescent="0.25">
      <c r="O1307" s="109">
        <f t="shared" si="64"/>
        <v>0</v>
      </c>
      <c r="P1307" s="109">
        <f t="shared" si="65"/>
        <v>0</v>
      </c>
      <c r="Q1307" s="109">
        <f t="shared" si="66"/>
        <v>0</v>
      </c>
    </row>
    <row r="1308" spans="15:17" ht="13.5" thickBot="1" x14ac:dyDescent="0.25">
      <c r="O1308" s="109">
        <f t="shared" si="64"/>
        <v>0</v>
      </c>
      <c r="P1308" s="109">
        <f t="shared" si="65"/>
        <v>0</v>
      </c>
      <c r="Q1308" s="109">
        <f t="shared" si="66"/>
        <v>0</v>
      </c>
    </row>
    <row r="1309" spans="15:17" ht="13.5" thickBot="1" x14ac:dyDescent="0.25">
      <c r="O1309" s="109">
        <f t="shared" ref="O1309:O1372" si="67">K1309</f>
        <v>0</v>
      </c>
      <c r="P1309" s="109">
        <f t="shared" si="65"/>
        <v>0</v>
      </c>
      <c r="Q1309" s="109">
        <f t="shared" si="66"/>
        <v>0</v>
      </c>
    </row>
    <row r="1310" spans="15:17" ht="13.5" thickBot="1" x14ac:dyDescent="0.25">
      <c r="O1310" s="109">
        <f t="shared" si="67"/>
        <v>0</v>
      </c>
      <c r="P1310" s="109">
        <f t="shared" si="65"/>
        <v>0</v>
      </c>
      <c r="Q1310" s="109">
        <f t="shared" si="66"/>
        <v>0</v>
      </c>
    </row>
    <row r="1311" spans="15:17" ht="13.5" thickBot="1" x14ac:dyDescent="0.25">
      <c r="O1311" s="109">
        <f t="shared" si="67"/>
        <v>0</v>
      </c>
      <c r="P1311" s="109">
        <f t="shared" si="65"/>
        <v>0</v>
      </c>
      <c r="Q1311" s="109">
        <f t="shared" si="66"/>
        <v>0</v>
      </c>
    </row>
    <row r="1312" spans="15:17" ht="13.5" thickBot="1" x14ac:dyDescent="0.25">
      <c r="O1312" s="109">
        <f t="shared" si="67"/>
        <v>0</v>
      </c>
      <c r="P1312" s="109">
        <f t="shared" si="65"/>
        <v>0</v>
      </c>
      <c r="Q1312" s="109">
        <f t="shared" si="66"/>
        <v>0</v>
      </c>
    </row>
    <row r="1313" spans="15:17" ht="13.5" thickBot="1" x14ac:dyDescent="0.25">
      <c r="O1313" s="109">
        <f t="shared" si="67"/>
        <v>0</v>
      </c>
      <c r="P1313" s="109">
        <f t="shared" si="65"/>
        <v>0</v>
      </c>
      <c r="Q1313" s="109">
        <f t="shared" si="66"/>
        <v>0</v>
      </c>
    </row>
    <row r="1314" spans="15:17" ht="13.5" thickBot="1" x14ac:dyDescent="0.25">
      <c r="O1314" s="109">
        <f t="shared" si="67"/>
        <v>0</v>
      </c>
      <c r="P1314" s="109">
        <f t="shared" si="65"/>
        <v>0</v>
      </c>
      <c r="Q1314" s="109">
        <f t="shared" si="66"/>
        <v>0</v>
      </c>
    </row>
    <row r="1315" spans="15:17" ht="13.5" thickBot="1" x14ac:dyDescent="0.25">
      <c r="O1315" s="109">
        <f t="shared" si="67"/>
        <v>0</v>
      </c>
      <c r="P1315" s="109">
        <f t="shared" si="65"/>
        <v>0</v>
      </c>
      <c r="Q1315" s="109">
        <f t="shared" si="66"/>
        <v>0</v>
      </c>
    </row>
    <row r="1316" spans="15:17" ht="13.5" thickBot="1" x14ac:dyDescent="0.25">
      <c r="O1316" s="109">
        <f t="shared" si="67"/>
        <v>0</v>
      </c>
      <c r="P1316" s="109">
        <f t="shared" si="65"/>
        <v>0</v>
      </c>
      <c r="Q1316" s="109">
        <f t="shared" si="66"/>
        <v>0</v>
      </c>
    </row>
    <row r="1317" spans="15:17" ht="13.5" thickBot="1" x14ac:dyDescent="0.25">
      <c r="O1317" s="109">
        <f t="shared" si="67"/>
        <v>0</v>
      </c>
      <c r="P1317" s="109">
        <f t="shared" si="65"/>
        <v>0</v>
      </c>
      <c r="Q1317" s="109">
        <f t="shared" si="66"/>
        <v>0</v>
      </c>
    </row>
    <row r="1318" spans="15:17" ht="13.5" thickBot="1" x14ac:dyDescent="0.25">
      <c r="O1318" s="109">
        <f t="shared" si="67"/>
        <v>0</v>
      </c>
      <c r="P1318" s="109">
        <f t="shared" si="65"/>
        <v>0</v>
      </c>
      <c r="Q1318" s="109">
        <f t="shared" si="66"/>
        <v>0</v>
      </c>
    </row>
    <row r="1319" spans="15:17" ht="13.5" thickBot="1" x14ac:dyDescent="0.25">
      <c r="O1319" s="109">
        <f t="shared" si="67"/>
        <v>0</v>
      </c>
      <c r="P1319" s="109">
        <f t="shared" si="65"/>
        <v>0</v>
      </c>
      <c r="Q1319" s="109">
        <f t="shared" si="66"/>
        <v>0</v>
      </c>
    </row>
    <row r="1320" spans="15:17" ht="13.5" thickBot="1" x14ac:dyDescent="0.25">
      <c r="O1320" s="109">
        <f t="shared" si="67"/>
        <v>0</v>
      </c>
      <c r="P1320" s="109">
        <f t="shared" si="65"/>
        <v>0</v>
      </c>
      <c r="Q1320" s="109">
        <f t="shared" si="66"/>
        <v>0</v>
      </c>
    </row>
    <row r="1321" spans="15:17" ht="13.5" thickBot="1" x14ac:dyDescent="0.25">
      <c r="O1321" s="109">
        <f t="shared" si="67"/>
        <v>0</v>
      </c>
      <c r="P1321" s="109">
        <f t="shared" si="65"/>
        <v>0</v>
      </c>
      <c r="Q1321" s="109">
        <f t="shared" si="66"/>
        <v>0</v>
      </c>
    </row>
    <row r="1322" spans="15:17" ht="13.5" thickBot="1" x14ac:dyDescent="0.25">
      <c r="O1322" s="109">
        <f t="shared" si="67"/>
        <v>0</v>
      </c>
      <c r="P1322" s="109">
        <f t="shared" si="65"/>
        <v>0</v>
      </c>
      <c r="Q1322" s="109">
        <f t="shared" si="66"/>
        <v>0</v>
      </c>
    </row>
    <row r="1323" spans="15:17" ht="13.5" thickBot="1" x14ac:dyDescent="0.25">
      <c r="O1323" s="109">
        <f t="shared" si="67"/>
        <v>0</v>
      </c>
      <c r="P1323" s="109">
        <f t="shared" si="65"/>
        <v>0</v>
      </c>
      <c r="Q1323" s="109">
        <f t="shared" si="66"/>
        <v>0</v>
      </c>
    </row>
    <row r="1324" spans="15:17" ht="13.5" thickBot="1" x14ac:dyDescent="0.25">
      <c r="O1324" s="109">
        <f t="shared" si="67"/>
        <v>0</v>
      </c>
      <c r="P1324" s="109">
        <f t="shared" si="65"/>
        <v>0</v>
      </c>
      <c r="Q1324" s="109">
        <f t="shared" si="66"/>
        <v>0</v>
      </c>
    </row>
    <row r="1325" spans="15:17" ht="13.5" thickBot="1" x14ac:dyDescent="0.25">
      <c r="O1325" s="109">
        <f t="shared" si="67"/>
        <v>0</v>
      </c>
      <c r="P1325" s="109">
        <f t="shared" si="65"/>
        <v>0</v>
      </c>
      <c r="Q1325" s="109">
        <f t="shared" si="66"/>
        <v>0</v>
      </c>
    </row>
    <row r="1326" spans="15:17" ht="13.5" thickBot="1" x14ac:dyDescent="0.25">
      <c r="O1326" s="109">
        <f t="shared" si="67"/>
        <v>0</v>
      </c>
      <c r="P1326" s="109">
        <f t="shared" si="65"/>
        <v>0</v>
      </c>
      <c r="Q1326" s="109">
        <f t="shared" si="66"/>
        <v>0</v>
      </c>
    </row>
    <row r="1327" spans="15:17" ht="13.5" thickBot="1" x14ac:dyDescent="0.25">
      <c r="O1327" s="109">
        <f t="shared" si="67"/>
        <v>0</v>
      </c>
      <c r="P1327" s="109">
        <f t="shared" si="65"/>
        <v>0</v>
      </c>
      <c r="Q1327" s="109">
        <f t="shared" si="66"/>
        <v>0</v>
      </c>
    </row>
    <row r="1328" spans="15:17" ht="13.5" thickBot="1" x14ac:dyDescent="0.25">
      <c r="O1328" s="109">
        <f t="shared" si="67"/>
        <v>0</v>
      </c>
      <c r="P1328" s="109">
        <f t="shared" si="65"/>
        <v>0</v>
      </c>
      <c r="Q1328" s="109">
        <f t="shared" si="66"/>
        <v>0</v>
      </c>
    </row>
    <row r="1329" spans="15:17" ht="13.5" thickBot="1" x14ac:dyDescent="0.25">
      <c r="O1329" s="109">
        <f t="shared" si="67"/>
        <v>0</v>
      </c>
      <c r="P1329" s="109">
        <f t="shared" si="65"/>
        <v>0</v>
      </c>
      <c r="Q1329" s="109">
        <f t="shared" si="66"/>
        <v>0</v>
      </c>
    </row>
    <row r="1330" spans="15:17" ht="13.5" thickBot="1" x14ac:dyDescent="0.25">
      <c r="O1330" s="109">
        <f t="shared" si="67"/>
        <v>0</v>
      </c>
      <c r="P1330" s="109">
        <f t="shared" si="65"/>
        <v>0</v>
      </c>
      <c r="Q1330" s="109">
        <f t="shared" si="66"/>
        <v>0</v>
      </c>
    </row>
    <row r="1331" spans="15:17" ht="13.5" thickBot="1" x14ac:dyDescent="0.25">
      <c r="O1331" s="109">
        <f t="shared" si="67"/>
        <v>0</v>
      </c>
      <c r="P1331" s="109">
        <f t="shared" si="65"/>
        <v>0</v>
      </c>
      <c r="Q1331" s="109">
        <f t="shared" si="66"/>
        <v>0</v>
      </c>
    </row>
    <row r="1332" spans="15:17" ht="13.5" thickBot="1" x14ac:dyDescent="0.25">
      <c r="O1332" s="109">
        <f t="shared" si="67"/>
        <v>0</v>
      </c>
      <c r="P1332" s="109">
        <f t="shared" si="65"/>
        <v>0</v>
      </c>
      <c r="Q1332" s="109">
        <f t="shared" si="66"/>
        <v>0</v>
      </c>
    </row>
    <row r="1333" spans="15:17" ht="13.5" thickBot="1" x14ac:dyDescent="0.25">
      <c r="O1333" s="109">
        <f t="shared" si="67"/>
        <v>0</v>
      </c>
      <c r="P1333" s="109">
        <f t="shared" si="65"/>
        <v>0</v>
      </c>
      <c r="Q1333" s="109">
        <f t="shared" si="66"/>
        <v>0</v>
      </c>
    </row>
    <row r="1334" spans="15:17" ht="13.5" thickBot="1" x14ac:dyDescent="0.25">
      <c r="O1334" s="109">
        <f t="shared" si="67"/>
        <v>0</v>
      </c>
      <c r="P1334" s="109">
        <f t="shared" si="65"/>
        <v>0</v>
      </c>
      <c r="Q1334" s="109">
        <f t="shared" si="66"/>
        <v>0</v>
      </c>
    </row>
    <row r="1335" spans="15:17" ht="13.5" thickBot="1" x14ac:dyDescent="0.25">
      <c r="O1335" s="109">
        <f t="shared" si="67"/>
        <v>0</v>
      </c>
      <c r="P1335" s="109">
        <f t="shared" si="65"/>
        <v>0</v>
      </c>
      <c r="Q1335" s="109">
        <f t="shared" si="66"/>
        <v>0</v>
      </c>
    </row>
    <row r="1336" spans="15:17" ht="13.5" thickBot="1" x14ac:dyDescent="0.25">
      <c r="O1336" s="109">
        <f t="shared" si="67"/>
        <v>0</v>
      </c>
      <c r="P1336" s="109">
        <f t="shared" si="65"/>
        <v>0</v>
      </c>
      <c r="Q1336" s="109">
        <f t="shared" si="66"/>
        <v>0</v>
      </c>
    </row>
    <row r="1337" spans="15:17" ht="13.5" thickBot="1" x14ac:dyDescent="0.25">
      <c r="O1337" s="109">
        <f t="shared" si="67"/>
        <v>0</v>
      </c>
      <c r="P1337" s="109">
        <f t="shared" si="65"/>
        <v>0</v>
      </c>
      <c r="Q1337" s="109">
        <f t="shared" si="66"/>
        <v>0</v>
      </c>
    </row>
    <row r="1338" spans="15:17" ht="13.5" thickBot="1" x14ac:dyDescent="0.25">
      <c r="O1338" s="109">
        <f t="shared" si="67"/>
        <v>0</v>
      </c>
      <c r="P1338" s="109">
        <f t="shared" si="65"/>
        <v>0</v>
      </c>
      <c r="Q1338" s="109">
        <f t="shared" si="66"/>
        <v>0</v>
      </c>
    </row>
    <row r="1339" spans="15:17" ht="13.5" thickBot="1" x14ac:dyDescent="0.25">
      <c r="O1339" s="109">
        <f t="shared" si="67"/>
        <v>0</v>
      </c>
      <c r="P1339" s="109">
        <f t="shared" si="65"/>
        <v>0</v>
      </c>
      <c r="Q1339" s="109">
        <f t="shared" si="66"/>
        <v>0</v>
      </c>
    </row>
    <row r="1340" spans="15:17" ht="13.5" thickBot="1" x14ac:dyDescent="0.25">
      <c r="O1340" s="109">
        <f t="shared" si="67"/>
        <v>0</v>
      </c>
      <c r="P1340" s="109">
        <f t="shared" si="65"/>
        <v>0</v>
      </c>
      <c r="Q1340" s="109">
        <f t="shared" si="66"/>
        <v>0</v>
      </c>
    </row>
    <row r="1341" spans="15:17" ht="13.5" thickBot="1" x14ac:dyDescent="0.25">
      <c r="O1341" s="109">
        <f t="shared" si="67"/>
        <v>0</v>
      </c>
      <c r="P1341" s="109">
        <f t="shared" si="65"/>
        <v>0</v>
      </c>
      <c r="Q1341" s="109">
        <f t="shared" si="66"/>
        <v>0</v>
      </c>
    </row>
    <row r="1342" spans="15:17" ht="13.5" thickBot="1" x14ac:dyDescent="0.25">
      <c r="O1342" s="109">
        <f t="shared" si="67"/>
        <v>0</v>
      </c>
      <c r="P1342" s="109">
        <f t="shared" si="65"/>
        <v>0</v>
      </c>
      <c r="Q1342" s="109">
        <f t="shared" si="66"/>
        <v>0</v>
      </c>
    </row>
    <row r="1343" spans="15:17" ht="13.5" thickBot="1" x14ac:dyDescent="0.25">
      <c r="O1343" s="109">
        <f t="shared" si="67"/>
        <v>0</v>
      </c>
      <c r="P1343" s="109">
        <f t="shared" si="65"/>
        <v>0</v>
      </c>
      <c r="Q1343" s="109">
        <f t="shared" si="66"/>
        <v>0</v>
      </c>
    </row>
    <row r="1344" spans="15:17" ht="13.5" thickBot="1" x14ac:dyDescent="0.25">
      <c r="O1344" s="109">
        <f t="shared" si="67"/>
        <v>0</v>
      </c>
      <c r="P1344" s="109">
        <f t="shared" si="65"/>
        <v>0</v>
      </c>
      <c r="Q1344" s="109">
        <f t="shared" si="66"/>
        <v>0</v>
      </c>
    </row>
    <row r="1345" spans="15:17" ht="13.5" thickBot="1" x14ac:dyDescent="0.25">
      <c r="O1345" s="109">
        <f t="shared" si="67"/>
        <v>0</v>
      </c>
      <c r="P1345" s="109">
        <f t="shared" si="65"/>
        <v>0</v>
      </c>
      <c r="Q1345" s="109">
        <f t="shared" si="66"/>
        <v>0</v>
      </c>
    </row>
    <row r="1346" spans="15:17" ht="13.5" thickBot="1" x14ac:dyDescent="0.25">
      <c r="O1346" s="109">
        <f t="shared" si="67"/>
        <v>0</v>
      </c>
      <c r="P1346" s="109">
        <f t="shared" si="65"/>
        <v>0</v>
      </c>
      <c r="Q1346" s="109">
        <f t="shared" si="66"/>
        <v>0</v>
      </c>
    </row>
    <row r="1347" spans="15:17" ht="13.5" thickBot="1" x14ac:dyDescent="0.25">
      <c r="O1347" s="109">
        <f t="shared" si="67"/>
        <v>0</v>
      </c>
      <c r="P1347" s="109">
        <f t="shared" si="65"/>
        <v>0</v>
      </c>
      <c r="Q1347" s="109">
        <f t="shared" si="66"/>
        <v>0</v>
      </c>
    </row>
    <row r="1348" spans="15:17" ht="13.5" thickBot="1" x14ac:dyDescent="0.25">
      <c r="O1348" s="109">
        <f t="shared" si="67"/>
        <v>0</v>
      </c>
      <c r="P1348" s="109">
        <f t="shared" si="65"/>
        <v>0</v>
      </c>
      <c r="Q1348" s="109">
        <f t="shared" si="66"/>
        <v>0</v>
      </c>
    </row>
    <row r="1349" spans="15:17" ht="13.5" thickBot="1" x14ac:dyDescent="0.25">
      <c r="O1349" s="109">
        <f t="shared" si="67"/>
        <v>0</v>
      </c>
      <c r="P1349" s="109">
        <f t="shared" si="65"/>
        <v>0</v>
      </c>
      <c r="Q1349" s="109">
        <f t="shared" si="66"/>
        <v>0</v>
      </c>
    </row>
    <row r="1350" spans="15:17" ht="13.5" thickBot="1" x14ac:dyDescent="0.25">
      <c r="O1350" s="109">
        <f t="shared" si="67"/>
        <v>0</v>
      </c>
      <c r="P1350" s="109">
        <f t="shared" si="65"/>
        <v>0</v>
      </c>
      <c r="Q1350" s="109">
        <f t="shared" si="66"/>
        <v>0</v>
      </c>
    </row>
    <row r="1351" spans="15:17" ht="13.5" thickBot="1" x14ac:dyDescent="0.25">
      <c r="O1351" s="109">
        <f t="shared" si="67"/>
        <v>0</v>
      </c>
      <c r="P1351" s="109">
        <f t="shared" si="65"/>
        <v>0</v>
      </c>
      <c r="Q1351" s="109">
        <f t="shared" si="66"/>
        <v>0</v>
      </c>
    </row>
    <row r="1352" spans="15:17" ht="13.5" thickBot="1" x14ac:dyDescent="0.25">
      <c r="O1352" s="109">
        <f t="shared" si="67"/>
        <v>0</v>
      </c>
      <c r="P1352" s="109">
        <f t="shared" si="65"/>
        <v>0</v>
      </c>
      <c r="Q1352" s="109">
        <f t="shared" si="66"/>
        <v>0</v>
      </c>
    </row>
    <row r="1353" spans="15:17" ht="13.5" thickBot="1" x14ac:dyDescent="0.25">
      <c r="O1353" s="109">
        <f t="shared" si="67"/>
        <v>0</v>
      </c>
      <c r="P1353" s="109">
        <f t="shared" si="65"/>
        <v>0</v>
      </c>
      <c r="Q1353" s="109">
        <f t="shared" si="66"/>
        <v>0</v>
      </c>
    </row>
    <row r="1354" spans="15:17" ht="13.5" thickBot="1" x14ac:dyDescent="0.25">
      <c r="O1354" s="109">
        <f t="shared" si="67"/>
        <v>0</v>
      </c>
      <c r="P1354" s="109">
        <f t="shared" si="65"/>
        <v>0</v>
      </c>
      <c r="Q1354" s="109">
        <f t="shared" si="66"/>
        <v>0</v>
      </c>
    </row>
    <row r="1355" spans="15:17" ht="13.5" thickBot="1" x14ac:dyDescent="0.25">
      <c r="O1355" s="109">
        <f t="shared" si="67"/>
        <v>0</v>
      </c>
      <c r="P1355" s="109">
        <f t="shared" si="65"/>
        <v>0</v>
      </c>
      <c r="Q1355" s="109">
        <f t="shared" si="66"/>
        <v>0</v>
      </c>
    </row>
    <row r="1356" spans="15:17" ht="13.5" thickBot="1" x14ac:dyDescent="0.25">
      <c r="O1356" s="109">
        <f t="shared" si="67"/>
        <v>0</v>
      </c>
      <c r="P1356" s="109">
        <f t="shared" si="65"/>
        <v>0</v>
      </c>
      <c r="Q1356" s="109">
        <f t="shared" si="66"/>
        <v>0</v>
      </c>
    </row>
    <row r="1357" spans="15:17" ht="13.5" thickBot="1" x14ac:dyDescent="0.25">
      <c r="O1357" s="109">
        <f t="shared" si="67"/>
        <v>0</v>
      </c>
      <c r="P1357" s="109">
        <f t="shared" si="65"/>
        <v>0</v>
      </c>
      <c r="Q1357" s="109">
        <f t="shared" si="66"/>
        <v>0</v>
      </c>
    </row>
    <row r="1358" spans="15:17" ht="13.5" thickBot="1" x14ac:dyDescent="0.25">
      <c r="O1358" s="109">
        <f t="shared" si="67"/>
        <v>0</v>
      </c>
      <c r="P1358" s="109">
        <f t="shared" si="65"/>
        <v>0</v>
      </c>
      <c r="Q1358" s="109">
        <f t="shared" si="66"/>
        <v>0</v>
      </c>
    </row>
    <row r="1359" spans="15:17" ht="13.5" thickBot="1" x14ac:dyDescent="0.25">
      <c r="O1359" s="109">
        <f t="shared" si="67"/>
        <v>0</v>
      </c>
      <c r="P1359" s="109">
        <f t="shared" si="65"/>
        <v>0</v>
      </c>
      <c r="Q1359" s="109">
        <f t="shared" si="66"/>
        <v>0</v>
      </c>
    </row>
    <row r="1360" spans="15:17" ht="13.5" thickBot="1" x14ac:dyDescent="0.25">
      <c r="O1360" s="109">
        <f t="shared" si="67"/>
        <v>0</v>
      </c>
      <c r="P1360" s="109">
        <f t="shared" si="65"/>
        <v>0</v>
      </c>
      <c r="Q1360" s="109">
        <f t="shared" si="66"/>
        <v>0</v>
      </c>
    </row>
    <row r="1361" spans="15:17" ht="13.5" thickBot="1" x14ac:dyDescent="0.25">
      <c r="O1361" s="109">
        <f t="shared" si="67"/>
        <v>0</v>
      </c>
      <c r="P1361" s="109">
        <f t="shared" si="65"/>
        <v>0</v>
      </c>
      <c r="Q1361" s="109">
        <f t="shared" si="66"/>
        <v>0</v>
      </c>
    </row>
    <row r="1362" spans="15:17" ht="13.5" thickBot="1" x14ac:dyDescent="0.25">
      <c r="O1362" s="109">
        <f t="shared" si="67"/>
        <v>0</v>
      </c>
      <c r="P1362" s="109">
        <f t="shared" si="65"/>
        <v>0</v>
      </c>
      <c r="Q1362" s="109">
        <f t="shared" si="66"/>
        <v>0</v>
      </c>
    </row>
    <row r="1363" spans="15:17" ht="13.5" thickBot="1" x14ac:dyDescent="0.25">
      <c r="O1363" s="109">
        <f t="shared" si="67"/>
        <v>0</v>
      </c>
      <c r="P1363" s="109">
        <f t="shared" si="65"/>
        <v>0</v>
      </c>
      <c r="Q1363" s="109">
        <f t="shared" si="66"/>
        <v>0</v>
      </c>
    </row>
    <row r="1364" spans="15:17" ht="13.5" thickBot="1" x14ac:dyDescent="0.25">
      <c r="O1364" s="109">
        <f t="shared" si="67"/>
        <v>0</v>
      </c>
      <c r="P1364" s="109">
        <f t="shared" si="65"/>
        <v>0</v>
      </c>
      <c r="Q1364" s="109">
        <f t="shared" si="66"/>
        <v>0</v>
      </c>
    </row>
    <row r="1365" spans="15:17" ht="13.5" thickBot="1" x14ac:dyDescent="0.25">
      <c r="O1365" s="109">
        <f t="shared" si="67"/>
        <v>0</v>
      </c>
      <c r="P1365" s="109">
        <f t="shared" si="65"/>
        <v>0</v>
      </c>
      <c r="Q1365" s="109">
        <f t="shared" si="66"/>
        <v>0</v>
      </c>
    </row>
    <row r="1366" spans="15:17" ht="13.5" thickBot="1" x14ac:dyDescent="0.25">
      <c r="O1366" s="109">
        <f t="shared" si="67"/>
        <v>0</v>
      </c>
      <c r="P1366" s="109">
        <f t="shared" si="65"/>
        <v>0</v>
      </c>
      <c r="Q1366" s="109">
        <f t="shared" si="66"/>
        <v>0</v>
      </c>
    </row>
    <row r="1367" spans="15:17" ht="13.5" thickBot="1" x14ac:dyDescent="0.25">
      <c r="O1367" s="109">
        <f t="shared" si="67"/>
        <v>0</v>
      </c>
      <c r="P1367" s="109">
        <f t="shared" ref="P1367:P1430" si="68">M1367</f>
        <v>0</v>
      </c>
      <c r="Q1367" s="109">
        <f t="shared" ref="Q1367:Q1430" si="69">N1367</f>
        <v>0</v>
      </c>
    </row>
    <row r="1368" spans="15:17" ht="13.5" thickBot="1" x14ac:dyDescent="0.25">
      <c r="O1368" s="109">
        <f t="shared" si="67"/>
        <v>0</v>
      </c>
      <c r="P1368" s="109">
        <f t="shared" si="68"/>
        <v>0</v>
      </c>
      <c r="Q1368" s="109">
        <f t="shared" si="69"/>
        <v>0</v>
      </c>
    </row>
    <row r="1369" spans="15:17" ht="13.5" thickBot="1" x14ac:dyDescent="0.25">
      <c r="O1369" s="109">
        <f t="shared" si="67"/>
        <v>0</v>
      </c>
      <c r="P1369" s="109">
        <f t="shared" si="68"/>
        <v>0</v>
      </c>
      <c r="Q1369" s="109">
        <f t="shared" si="69"/>
        <v>0</v>
      </c>
    </row>
    <row r="1370" spans="15:17" ht="13.5" thickBot="1" x14ac:dyDescent="0.25">
      <c r="O1370" s="109">
        <f t="shared" si="67"/>
        <v>0</v>
      </c>
      <c r="P1370" s="109">
        <f t="shared" si="68"/>
        <v>0</v>
      </c>
      <c r="Q1370" s="109">
        <f t="shared" si="69"/>
        <v>0</v>
      </c>
    </row>
    <row r="1371" spans="15:17" ht="13.5" thickBot="1" x14ac:dyDescent="0.25">
      <c r="O1371" s="109">
        <f t="shared" si="67"/>
        <v>0</v>
      </c>
      <c r="P1371" s="109">
        <f t="shared" si="68"/>
        <v>0</v>
      </c>
      <c r="Q1371" s="109">
        <f t="shared" si="69"/>
        <v>0</v>
      </c>
    </row>
    <row r="1372" spans="15:17" ht="13.5" thickBot="1" x14ac:dyDescent="0.25">
      <c r="O1372" s="109">
        <f t="shared" si="67"/>
        <v>0</v>
      </c>
      <c r="P1372" s="109">
        <f t="shared" si="68"/>
        <v>0</v>
      </c>
      <c r="Q1372" s="109">
        <f t="shared" si="69"/>
        <v>0</v>
      </c>
    </row>
    <row r="1373" spans="15:17" ht="13.5" thickBot="1" x14ac:dyDescent="0.25">
      <c r="O1373" s="109">
        <f t="shared" ref="O1373:O1436" si="70">K1373</f>
        <v>0</v>
      </c>
      <c r="P1373" s="109">
        <f t="shared" si="68"/>
        <v>0</v>
      </c>
      <c r="Q1373" s="109">
        <f t="shared" si="69"/>
        <v>0</v>
      </c>
    </row>
    <row r="1374" spans="15:17" ht="13.5" thickBot="1" x14ac:dyDescent="0.25">
      <c r="O1374" s="109">
        <f t="shared" si="70"/>
        <v>0</v>
      </c>
      <c r="P1374" s="109">
        <f t="shared" si="68"/>
        <v>0</v>
      </c>
      <c r="Q1374" s="109">
        <f t="shared" si="69"/>
        <v>0</v>
      </c>
    </row>
    <row r="1375" spans="15:17" ht="13.5" thickBot="1" x14ac:dyDescent="0.25">
      <c r="O1375" s="109">
        <f t="shared" si="70"/>
        <v>0</v>
      </c>
      <c r="P1375" s="109">
        <f t="shared" si="68"/>
        <v>0</v>
      </c>
      <c r="Q1375" s="109">
        <f t="shared" si="69"/>
        <v>0</v>
      </c>
    </row>
    <row r="1376" spans="15:17" ht="13.5" thickBot="1" x14ac:dyDescent="0.25">
      <c r="O1376" s="109">
        <f t="shared" si="70"/>
        <v>0</v>
      </c>
      <c r="P1376" s="109">
        <f t="shared" si="68"/>
        <v>0</v>
      </c>
      <c r="Q1376" s="109">
        <f t="shared" si="69"/>
        <v>0</v>
      </c>
    </row>
    <row r="1377" spans="15:17" ht="13.5" thickBot="1" x14ac:dyDescent="0.25">
      <c r="O1377" s="109">
        <f t="shared" si="70"/>
        <v>0</v>
      </c>
      <c r="P1377" s="109">
        <f t="shared" si="68"/>
        <v>0</v>
      </c>
      <c r="Q1377" s="109">
        <f t="shared" si="69"/>
        <v>0</v>
      </c>
    </row>
    <row r="1378" spans="15:17" ht="13.5" thickBot="1" x14ac:dyDescent="0.25">
      <c r="O1378" s="109">
        <f t="shared" si="70"/>
        <v>0</v>
      </c>
      <c r="P1378" s="109">
        <f t="shared" si="68"/>
        <v>0</v>
      </c>
      <c r="Q1378" s="109">
        <f t="shared" si="69"/>
        <v>0</v>
      </c>
    </row>
    <row r="1379" spans="15:17" ht="13.5" thickBot="1" x14ac:dyDescent="0.25">
      <c r="O1379" s="109">
        <f t="shared" si="70"/>
        <v>0</v>
      </c>
      <c r="P1379" s="109">
        <f t="shared" si="68"/>
        <v>0</v>
      </c>
      <c r="Q1379" s="109">
        <f t="shared" si="69"/>
        <v>0</v>
      </c>
    </row>
    <row r="1380" spans="15:17" ht="13.5" thickBot="1" x14ac:dyDescent="0.25">
      <c r="O1380" s="109">
        <f t="shared" si="70"/>
        <v>0</v>
      </c>
      <c r="P1380" s="109">
        <f t="shared" si="68"/>
        <v>0</v>
      </c>
      <c r="Q1380" s="109">
        <f t="shared" si="69"/>
        <v>0</v>
      </c>
    </row>
    <row r="1381" spans="15:17" ht="13.5" thickBot="1" x14ac:dyDescent="0.25">
      <c r="O1381" s="109">
        <f t="shared" si="70"/>
        <v>0</v>
      </c>
      <c r="P1381" s="109">
        <f t="shared" si="68"/>
        <v>0</v>
      </c>
      <c r="Q1381" s="109">
        <f t="shared" si="69"/>
        <v>0</v>
      </c>
    </row>
    <row r="1382" spans="15:17" ht="13.5" thickBot="1" x14ac:dyDescent="0.25">
      <c r="O1382" s="109">
        <f t="shared" si="70"/>
        <v>0</v>
      </c>
      <c r="P1382" s="109">
        <f t="shared" si="68"/>
        <v>0</v>
      </c>
      <c r="Q1382" s="109">
        <f t="shared" si="69"/>
        <v>0</v>
      </c>
    </row>
    <row r="1383" spans="15:17" ht="13.5" thickBot="1" x14ac:dyDescent="0.25">
      <c r="O1383" s="109">
        <f t="shared" si="70"/>
        <v>0</v>
      </c>
      <c r="P1383" s="109">
        <f t="shared" si="68"/>
        <v>0</v>
      </c>
      <c r="Q1383" s="109">
        <f t="shared" si="69"/>
        <v>0</v>
      </c>
    </row>
    <row r="1384" spans="15:17" ht="13.5" thickBot="1" x14ac:dyDescent="0.25">
      <c r="O1384" s="109">
        <f t="shared" si="70"/>
        <v>0</v>
      </c>
      <c r="P1384" s="109">
        <f t="shared" si="68"/>
        <v>0</v>
      </c>
      <c r="Q1384" s="109">
        <f t="shared" si="69"/>
        <v>0</v>
      </c>
    </row>
    <row r="1385" spans="15:17" ht="13.5" thickBot="1" x14ac:dyDescent="0.25">
      <c r="O1385" s="109">
        <f t="shared" si="70"/>
        <v>0</v>
      </c>
      <c r="P1385" s="109">
        <f t="shared" si="68"/>
        <v>0</v>
      </c>
      <c r="Q1385" s="109">
        <f t="shared" si="69"/>
        <v>0</v>
      </c>
    </row>
    <row r="1386" spans="15:17" ht="13.5" thickBot="1" x14ac:dyDescent="0.25">
      <c r="O1386" s="109">
        <f t="shared" si="70"/>
        <v>0</v>
      </c>
      <c r="P1386" s="109">
        <f t="shared" si="68"/>
        <v>0</v>
      </c>
      <c r="Q1386" s="109">
        <f t="shared" si="69"/>
        <v>0</v>
      </c>
    </row>
    <row r="1387" spans="15:17" ht="13.5" thickBot="1" x14ac:dyDescent="0.25">
      <c r="O1387" s="109">
        <f t="shared" si="70"/>
        <v>0</v>
      </c>
      <c r="P1387" s="109">
        <f t="shared" si="68"/>
        <v>0</v>
      </c>
      <c r="Q1387" s="109">
        <f t="shared" si="69"/>
        <v>0</v>
      </c>
    </row>
    <row r="1388" spans="15:17" ht="13.5" thickBot="1" x14ac:dyDescent="0.25">
      <c r="O1388" s="109">
        <f t="shared" si="70"/>
        <v>0</v>
      </c>
      <c r="P1388" s="109">
        <f t="shared" si="68"/>
        <v>0</v>
      </c>
      <c r="Q1388" s="109">
        <f t="shared" si="69"/>
        <v>0</v>
      </c>
    </row>
    <row r="1389" spans="15:17" ht="13.5" thickBot="1" x14ac:dyDescent="0.25">
      <c r="O1389" s="109">
        <f t="shared" si="70"/>
        <v>0</v>
      </c>
      <c r="P1389" s="109">
        <f t="shared" si="68"/>
        <v>0</v>
      </c>
      <c r="Q1389" s="109">
        <f t="shared" si="69"/>
        <v>0</v>
      </c>
    </row>
    <row r="1390" spans="15:17" ht="13.5" thickBot="1" x14ac:dyDescent="0.25">
      <c r="O1390" s="109">
        <f t="shared" si="70"/>
        <v>0</v>
      </c>
      <c r="P1390" s="109">
        <f t="shared" si="68"/>
        <v>0</v>
      </c>
      <c r="Q1390" s="109">
        <f t="shared" si="69"/>
        <v>0</v>
      </c>
    </row>
    <row r="1391" spans="15:17" ht="13.5" thickBot="1" x14ac:dyDescent="0.25">
      <c r="O1391" s="109">
        <f t="shared" si="70"/>
        <v>0</v>
      </c>
      <c r="P1391" s="109">
        <f t="shared" si="68"/>
        <v>0</v>
      </c>
      <c r="Q1391" s="109">
        <f t="shared" si="69"/>
        <v>0</v>
      </c>
    </row>
    <row r="1392" spans="15:17" ht="13.5" thickBot="1" x14ac:dyDescent="0.25">
      <c r="O1392" s="109">
        <f t="shared" si="70"/>
        <v>0</v>
      </c>
      <c r="P1392" s="109">
        <f t="shared" si="68"/>
        <v>0</v>
      </c>
      <c r="Q1392" s="109">
        <f t="shared" si="69"/>
        <v>0</v>
      </c>
    </row>
    <row r="1393" spans="15:17" ht="13.5" thickBot="1" x14ac:dyDescent="0.25">
      <c r="O1393" s="109">
        <f t="shared" si="70"/>
        <v>0</v>
      </c>
      <c r="P1393" s="109">
        <f t="shared" si="68"/>
        <v>0</v>
      </c>
      <c r="Q1393" s="109">
        <f t="shared" si="69"/>
        <v>0</v>
      </c>
    </row>
    <row r="1394" spans="15:17" ht="13.5" thickBot="1" x14ac:dyDescent="0.25">
      <c r="O1394" s="109">
        <f t="shared" si="70"/>
        <v>0</v>
      </c>
      <c r="P1394" s="109">
        <f t="shared" si="68"/>
        <v>0</v>
      </c>
      <c r="Q1394" s="109">
        <f t="shared" si="69"/>
        <v>0</v>
      </c>
    </row>
    <row r="1395" spans="15:17" ht="13.5" thickBot="1" x14ac:dyDescent="0.25">
      <c r="O1395" s="109">
        <f t="shared" si="70"/>
        <v>0</v>
      </c>
      <c r="P1395" s="109">
        <f t="shared" si="68"/>
        <v>0</v>
      </c>
      <c r="Q1395" s="109">
        <f t="shared" si="69"/>
        <v>0</v>
      </c>
    </row>
    <row r="1396" spans="15:17" ht="13.5" thickBot="1" x14ac:dyDescent="0.25">
      <c r="O1396" s="109">
        <f t="shared" si="70"/>
        <v>0</v>
      </c>
      <c r="P1396" s="109">
        <f t="shared" si="68"/>
        <v>0</v>
      </c>
      <c r="Q1396" s="109">
        <f t="shared" si="69"/>
        <v>0</v>
      </c>
    </row>
    <row r="1397" spans="15:17" ht="13.5" thickBot="1" x14ac:dyDescent="0.25">
      <c r="O1397" s="109">
        <f t="shared" si="70"/>
        <v>0</v>
      </c>
      <c r="P1397" s="109">
        <f t="shared" si="68"/>
        <v>0</v>
      </c>
      <c r="Q1397" s="109">
        <f t="shared" si="69"/>
        <v>0</v>
      </c>
    </row>
    <row r="1398" spans="15:17" ht="13.5" thickBot="1" x14ac:dyDescent="0.25">
      <c r="O1398" s="109">
        <f t="shared" si="70"/>
        <v>0</v>
      </c>
      <c r="P1398" s="109">
        <f t="shared" si="68"/>
        <v>0</v>
      </c>
      <c r="Q1398" s="109">
        <f t="shared" si="69"/>
        <v>0</v>
      </c>
    </row>
    <row r="1399" spans="15:17" ht="13.5" thickBot="1" x14ac:dyDescent="0.25">
      <c r="O1399" s="109">
        <f t="shared" si="70"/>
        <v>0</v>
      </c>
      <c r="P1399" s="109">
        <f t="shared" si="68"/>
        <v>0</v>
      </c>
      <c r="Q1399" s="109">
        <f t="shared" si="69"/>
        <v>0</v>
      </c>
    </row>
    <row r="1400" spans="15:17" ht="13.5" thickBot="1" x14ac:dyDescent="0.25">
      <c r="O1400" s="109">
        <f t="shared" si="70"/>
        <v>0</v>
      </c>
      <c r="P1400" s="109">
        <f t="shared" si="68"/>
        <v>0</v>
      </c>
      <c r="Q1400" s="109">
        <f t="shared" si="69"/>
        <v>0</v>
      </c>
    </row>
    <row r="1401" spans="15:17" ht="13.5" thickBot="1" x14ac:dyDescent="0.25">
      <c r="O1401" s="109">
        <f t="shared" si="70"/>
        <v>0</v>
      </c>
      <c r="P1401" s="109">
        <f t="shared" si="68"/>
        <v>0</v>
      </c>
      <c r="Q1401" s="109">
        <f t="shared" si="69"/>
        <v>0</v>
      </c>
    </row>
    <row r="1402" spans="15:17" ht="13.5" thickBot="1" x14ac:dyDescent="0.25">
      <c r="O1402" s="109">
        <f t="shared" si="70"/>
        <v>0</v>
      </c>
      <c r="P1402" s="109">
        <f t="shared" si="68"/>
        <v>0</v>
      </c>
      <c r="Q1402" s="109">
        <f t="shared" si="69"/>
        <v>0</v>
      </c>
    </row>
    <row r="1403" spans="15:17" ht="13.5" thickBot="1" x14ac:dyDescent="0.25">
      <c r="O1403" s="109">
        <f t="shared" si="70"/>
        <v>0</v>
      </c>
      <c r="P1403" s="109">
        <f t="shared" si="68"/>
        <v>0</v>
      </c>
      <c r="Q1403" s="109">
        <f t="shared" si="69"/>
        <v>0</v>
      </c>
    </row>
    <row r="1404" spans="15:17" ht="13.5" thickBot="1" x14ac:dyDescent="0.25">
      <c r="O1404" s="109">
        <f t="shared" si="70"/>
        <v>0</v>
      </c>
      <c r="P1404" s="109">
        <f t="shared" si="68"/>
        <v>0</v>
      </c>
      <c r="Q1404" s="109">
        <f t="shared" si="69"/>
        <v>0</v>
      </c>
    </row>
    <row r="1405" spans="15:17" ht="13.5" thickBot="1" x14ac:dyDescent="0.25">
      <c r="O1405" s="109">
        <f t="shared" si="70"/>
        <v>0</v>
      </c>
      <c r="P1405" s="109">
        <f t="shared" si="68"/>
        <v>0</v>
      </c>
      <c r="Q1405" s="109">
        <f t="shared" si="69"/>
        <v>0</v>
      </c>
    </row>
    <row r="1406" spans="15:17" ht="13.5" thickBot="1" x14ac:dyDescent="0.25">
      <c r="O1406" s="109">
        <f t="shared" si="70"/>
        <v>0</v>
      </c>
      <c r="P1406" s="109">
        <f t="shared" si="68"/>
        <v>0</v>
      </c>
      <c r="Q1406" s="109">
        <f t="shared" si="69"/>
        <v>0</v>
      </c>
    </row>
    <row r="1407" spans="15:17" ht="13.5" thickBot="1" x14ac:dyDescent="0.25">
      <c r="O1407" s="109">
        <f t="shared" si="70"/>
        <v>0</v>
      </c>
      <c r="P1407" s="109">
        <f t="shared" si="68"/>
        <v>0</v>
      </c>
      <c r="Q1407" s="109">
        <f t="shared" si="69"/>
        <v>0</v>
      </c>
    </row>
    <row r="1408" spans="15:17" ht="13.5" thickBot="1" x14ac:dyDescent="0.25">
      <c r="O1408" s="109">
        <f t="shared" si="70"/>
        <v>0</v>
      </c>
      <c r="P1408" s="109">
        <f t="shared" si="68"/>
        <v>0</v>
      </c>
      <c r="Q1408" s="109">
        <f t="shared" si="69"/>
        <v>0</v>
      </c>
    </row>
    <row r="1409" spans="15:17" ht="13.5" thickBot="1" x14ac:dyDescent="0.25">
      <c r="O1409" s="109">
        <f t="shared" si="70"/>
        <v>0</v>
      </c>
      <c r="P1409" s="109">
        <f t="shared" si="68"/>
        <v>0</v>
      </c>
      <c r="Q1409" s="109">
        <f t="shared" si="69"/>
        <v>0</v>
      </c>
    </row>
    <row r="1410" spans="15:17" ht="13.5" thickBot="1" x14ac:dyDescent="0.25">
      <c r="O1410" s="109">
        <f t="shared" si="70"/>
        <v>0</v>
      </c>
      <c r="P1410" s="109">
        <f t="shared" si="68"/>
        <v>0</v>
      </c>
      <c r="Q1410" s="109">
        <f t="shared" si="69"/>
        <v>0</v>
      </c>
    </row>
    <row r="1411" spans="15:17" ht="13.5" thickBot="1" x14ac:dyDescent="0.25">
      <c r="O1411" s="109">
        <f t="shared" si="70"/>
        <v>0</v>
      </c>
      <c r="P1411" s="109">
        <f t="shared" si="68"/>
        <v>0</v>
      </c>
      <c r="Q1411" s="109">
        <f t="shared" si="69"/>
        <v>0</v>
      </c>
    </row>
    <row r="1412" spans="15:17" ht="13.5" thickBot="1" x14ac:dyDescent="0.25">
      <c r="O1412" s="109">
        <f t="shared" si="70"/>
        <v>0</v>
      </c>
      <c r="P1412" s="109">
        <f t="shared" si="68"/>
        <v>0</v>
      </c>
      <c r="Q1412" s="109">
        <f t="shared" si="69"/>
        <v>0</v>
      </c>
    </row>
    <row r="1413" spans="15:17" ht="13.5" thickBot="1" x14ac:dyDescent="0.25">
      <c r="O1413" s="109">
        <f t="shared" si="70"/>
        <v>0</v>
      </c>
      <c r="P1413" s="109">
        <f t="shared" si="68"/>
        <v>0</v>
      </c>
      <c r="Q1413" s="109">
        <f t="shared" si="69"/>
        <v>0</v>
      </c>
    </row>
    <row r="1414" spans="15:17" ht="13.5" thickBot="1" x14ac:dyDescent="0.25">
      <c r="O1414" s="109">
        <f t="shared" si="70"/>
        <v>0</v>
      </c>
      <c r="P1414" s="109">
        <f t="shared" si="68"/>
        <v>0</v>
      </c>
      <c r="Q1414" s="109">
        <f t="shared" si="69"/>
        <v>0</v>
      </c>
    </row>
    <row r="1415" spans="15:17" ht="13.5" thickBot="1" x14ac:dyDescent="0.25">
      <c r="O1415" s="109">
        <f t="shared" si="70"/>
        <v>0</v>
      </c>
      <c r="P1415" s="109">
        <f t="shared" si="68"/>
        <v>0</v>
      </c>
      <c r="Q1415" s="109">
        <f t="shared" si="69"/>
        <v>0</v>
      </c>
    </row>
    <row r="1416" spans="15:17" ht="13.5" thickBot="1" x14ac:dyDescent="0.25">
      <c r="O1416" s="109">
        <f t="shared" si="70"/>
        <v>0</v>
      </c>
      <c r="P1416" s="109">
        <f t="shared" si="68"/>
        <v>0</v>
      </c>
      <c r="Q1416" s="109">
        <f t="shared" si="69"/>
        <v>0</v>
      </c>
    </row>
    <row r="1417" spans="15:17" ht="13.5" thickBot="1" x14ac:dyDescent="0.25">
      <c r="O1417" s="109">
        <f t="shared" si="70"/>
        <v>0</v>
      </c>
      <c r="P1417" s="109">
        <f t="shared" si="68"/>
        <v>0</v>
      </c>
      <c r="Q1417" s="109">
        <f t="shared" si="69"/>
        <v>0</v>
      </c>
    </row>
    <row r="1418" spans="15:17" ht="13.5" thickBot="1" x14ac:dyDescent="0.25">
      <c r="O1418" s="109">
        <f t="shared" si="70"/>
        <v>0</v>
      </c>
      <c r="P1418" s="109">
        <f t="shared" si="68"/>
        <v>0</v>
      </c>
      <c r="Q1418" s="109">
        <f t="shared" si="69"/>
        <v>0</v>
      </c>
    </row>
    <row r="1419" spans="15:17" ht="13.5" thickBot="1" x14ac:dyDescent="0.25">
      <c r="O1419" s="109">
        <f t="shared" si="70"/>
        <v>0</v>
      </c>
      <c r="P1419" s="109">
        <f t="shared" si="68"/>
        <v>0</v>
      </c>
      <c r="Q1419" s="109">
        <f t="shared" si="69"/>
        <v>0</v>
      </c>
    </row>
    <row r="1420" spans="15:17" ht="13.5" thickBot="1" x14ac:dyDescent="0.25">
      <c r="O1420" s="109">
        <f t="shared" si="70"/>
        <v>0</v>
      </c>
      <c r="P1420" s="109">
        <f t="shared" si="68"/>
        <v>0</v>
      </c>
      <c r="Q1420" s="109">
        <f t="shared" si="69"/>
        <v>0</v>
      </c>
    </row>
    <row r="1421" spans="15:17" ht="13.5" thickBot="1" x14ac:dyDescent="0.25">
      <c r="O1421" s="109">
        <f t="shared" si="70"/>
        <v>0</v>
      </c>
      <c r="P1421" s="109">
        <f t="shared" si="68"/>
        <v>0</v>
      </c>
      <c r="Q1421" s="109">
        <f t="shared" si="69"/>
        <v>0</v>
      </c>
    </row>
    <row r="1422" spans="15:17" ht="13.5" thickBot="1" x14ac:dyDescent="0.25">
      <c r="O1422" s="109">
        <f t="shared" si="70"/>
        <v>0</v>
      </c>
      <c r="P1422" s="109">
        <f t="shared" si="68"/>
        <v>0</v>
      </c>
      <c r="Q1422" s="109">
        <f t="shared" si="69"/>
        <v>0</v>
      </c>
    </row>
    <row r="1423" spans="15:17" ht="13.5" thickBot="1" x14ac:dyDescent="0.25">
      <c r="O1423" s="109">
        <f t="shared" si="70"/>
        <v>0</v>
      </c>
      <c r="P1423" s="109">
        <f t="shared" si="68"/>
        <v>0</v>
      </c>
      <c r="Q1423" s="109">
        <f t="shared" si="69"/>
        <v>0</v>
      </c>
    </row>
    <row r="1424" spans="15:17" ht="13.5" thickBot="1" x14ac:dyDescent="0.25">
      <c r="O1424" s="109">
        <f t="shared" si="70"/>
        <v>0</v>
      </c>
      <c r="P1424" s="109">
        <f t="shared" si="68"/>
        <v>0</v>
      </c>
      <c r="Q1424" s="109">
        <f t="shared" si="69"/>
        <v>0</v>
      </c>
    </row>
    <row r="1425" spans="15:17" ht="13.5" thickBot="1" x14ac:dyDescent="0.25">
      <c r="O1425" s="109">
        <f t="shared" si="70"/>
        <v>0</v>
      </c>
      <c r="P1425" s="109">
        <f t="shared" si="68"/>
        <v>0</v>
      </c>
      <c r="Q1425" s="109">
        <f t="shared" si="69"/>
        <v>0</v>
      </c>
    </row>
    <row r="1426" spans="15:17" ht="13.5" thickBot="1" x14ac:dyDescent="0.25">
      <c r="O1426" s="109">
        <f t="shared" si="70"/>
        <v>0</v>
      </c>
      <c r="P1426" s="109">
        <f t="shared" si="68"/>
        <v>0</v>
      </c>
      <c r="Q1426" s="109">
        <f t="shared" si="69"/>
        <v>0</v>
      </c>
    </row>
    <row r="1427" spans="15:17" ht="13.5" thickBot="1" x14ac:dyDescent="0.25">
      <c r="O1427" s="109">
        <f t="shared" si="70"/>
        <v>0</v>
      </c>
      <c r="P1427" s="109">
        <f t="shared" si="68"/>
        <v>0</v>
      </c>
      <c r="Q1427" s="109">
        <f t="shared" si="69"/>
        <v>0</v>
      </c>
    </row>
    <row r="1428" spans="15:17" ht="13.5" thickBot="1" x14ac:dyDescent="0.25">
      <c r="O1428" s="109">
        <f t="shared" si="70"/>
        <v>0</v>
      </c>
      <c r="P1428" s="109">
        <f t="shared" si="68"/>
        <v>0</v>
      </c>
      <c r="Q1428" s="109">
        <f t="shared" si="69"/>
        <v>0</v>
      </c>
    </row>
    <row r="1429" spans="15:17" ht="13.5" thickBot="1" x14ac:dyDescent="0.25">
      <c r="O1429" s="109">
        <f t="shared" si="70"/>
        <v>0</v>
      </c>
      <c r="P1429" s="109">
        <f t="shared" si="68"/>
        <v>0</v>
      </c>
      <c r="Q1429" s="109">
        <f t="shared" si="69"/>
        <v>0</v>
      </c>
    </row>
    <row r="1430" spans="15:17" ht="13.5" thickBot="1" x14ac:dyDescent="0.25">
      <c r="O1430" s="109">
        <f t="shared" si="70"/>
        <v>0</v>
      </c>
      <c r="P1430" s="109">
        <f t="shared" si="68"/>
        <v>0</v>
      </c>
      <c r="Q1430" s="109">
        <f t="shared" si="69"/>
        <v>0</v>
      </c>
    </row>
    <row r="1431" spans="15:17" ht="13.5" thickBot="1" x14ac:dyDescent="0.25">
      <c r="O1431" s="109">
        <f t="shared" si="70"/>
        <v>0</v>
      </c>
      <c r="P1431" s="109">
        <f t="shared" ref="P1431:P1494" si="71">M1431</f>
        <v>0</v>
      </c>
      <c r="Q1431" s="109">
        <f t="shared" ref="Q1431:Q1494" si="72">N1431</f>
        <v>0</v>
      </c>
    </row>
    <row r="1432" spans="15:17" ht="13.5" thickBot="1" x14ac:dyDescent="0.25">
      <c r="O1432" s="109">
        <f t="shared" si="70"/>
        <v>0</v>
      </c>
      <c r="P1432" s="109">
        <f t="shared" si="71"/>
        <v>0</v>
      </c>
      <c r="Q1432" s="109">
        <f t="shared" si="72"/>
        <v>0</v>
      </c>
    </row>
    <row r="1433" spans="15:17" ht="13.5" thickBot="1" x14ac:dyDescent="0.25">
      <c r="O1433" s="109">
        <f t="shared" si="70"/>
        <v>0</v>
      </c>
      <c r="P1433" s="109">
        <f t="shared" si="71"/>
        <v>0</v>
      </c>
      <c r="Q1433" s="109">
        <f t="shared" si="72"/>
        <v>0</v>
      </c>
    </row>
    <row r="1434" spans="15:17" ht="13.5" thickBot="1" x14ac:dyDescent="0.25">
      <c r="O1434" s="109">
        <f t="shared" si="70"/>
        <v>0</v>
      </c>
      <c r="P1434" s="109">
        <f t="shared" si="71"/>
        <v>0</v>
      </c>
      <c r="Q1434" s="109">
        <f t="shared" si="72"/>
        <v>0</v>
      </c>
    </row>
    <row r="1435" spans="15:17" ht="13.5" thickBot="1" x14ac:dyDescent="0.25">
      <c r="O1435" s="109">
        <f t="shared" si="70"/>
        <v>0</v>
      </c>
      <c r="P1435" s="109">
        <f t="shared" si="71"/>
        <v>0</v>
      </c>
      <c r="Q1435" s="109">
        <f t="shared" si="72"/>
        <v>0</v>
      </c>
    </row>
    <row r="1436" spans="15:17" ht="13.5" thickBot="1" x14ac:dyDescent="0.25">
      <c r="O1436" s="109">
        <f t="shared" si="70"/>
        <v>0</v>
      </c>
      <c r="P1436" s="109">
        <f t="shared" si="71"/>
        <v>0</v>
      </c>
      <c r="Q1436" s="109">
        <f t="shared" si="72"/>
        <v>0</v>
      </c>
    </row>
    <row r="1437" spans="15:17" ht="13.5" thickBot="1" x14ac:dyDescent="0.25">
      <c r="O1437" s="109">
        <f t="shared" ref="O1437:O1500" si="73">K1437</f>
        <v>0</v>
      </c>
      <c r="P1437" s="109">
        <f t="shared" si="71"/>
        <v>0</v>
      </c>
      <c r="Q1437" s="109">
        <f t="shared" si="72"/>
        <v>0</v>
      </c>
    </row>
    <row r="1438" spans="15:17" ht="13.5" thickBot="1" x14ac:dyDescent="0.25">
      <c r="O1438" s="109">
        <f t="shared" si="73"/>
        <v>0</v>
      </c>
      <c r="P1438" s="109">
        <f t="shared" si="71"/>
        <v>0</v>
      </c>
      <c r="Q1438" s="109">
        <f t="shared" si="72"/>
        <v>0</v>
      </c>
    </row>
    <row r="1439" spans="15:17" ht="13.5" thickBot="1" x14ac:dyDescent="0.25">
      <c r="O1439" s="109">
        <f t="shared" si="73"/>
        <v>0</v>
      </c>
      <c r="P1439" s="109">
        <f t="shared" si="71"/>
        <v>0</v>
      </c>
      <c r="Q1439" s="109">
        <f t="shared" si="72"/>
        <v>0</v>
      </c>
    </row>
    <row r="1440" spans="15:17" ht="13.5" thickBot="1" x14ac:dyDescent="0.25">
      <c r="O1440" s="109">
        <f t="shared" si="73"/>
        <v>0</v>
      </c>
      <c r="P1440" s="109">
        <f t="shared" si="71"/>
        <v>0</v>
      </c>
      <c r="Q1440" s="109">
        <f t="shared" si="72"/>
        <v>0</v>
      </c>
    </row>
    <row r="1441" spans="15:17" ht="13.5" thickBot="1" x14ac:dyDescent="0.25">
      <c r="O1441" s="109">
        <f t="shared" si="73"/>
        <v>0</v>
      </c>
      <c r="P1441" s="109">
        <f t="shared" si="71"/>
        <v>0</v>
      </c>
      <c r="Q1441" s="109">
        <f t="shared" si="72"/>
        <v>0</v>
      </c>
    </row>
    <row r="1442" spans="15:17" ht="13.5" thickBot="1" x14ac:dyDescent="0.25">
      <c r="O1442" s="109">
        <f t="shared" si="73"/>
        <v>0</v>
      </c>
      <c r="P1442" s="109">
        <f t="shared" si="71"/>
        <v>0</v>
      </c>
      <c r="Q1442" s="109">
        <f t="shared" si="72"/>
        <v>0</v>
      </c>
    </row>
    <row r="1443" spans="15:17" ht="13.5" thickBot="1" x14ac:dyDescent="0.25">
      <c r="O1443" s="109">
        <f t="shared" si="73"/>
        <v>0</v>
      </c>
      <c r="P1443" s="109">
        <f t="shared" si="71"/>
        <v>0</v>
      </c>
      <c r="Q1443" s="109">
        <f t="shared" si="72"/>
        <v>0</v>
      </c>
    </row>
    <row r="1444" spans="15:17" ht="13.5" thickBot="1" x14ac:dyDescent="0.25">
      <c r="O1444" s="109">
        <f t="shared" si="73"/>
        <v>0</v>
      </c>
      <c r="P1444" s="109">
        <f t="shared" si="71"/>
        <v>0</v>
      </c>
      <c r="Q1444" s="109">
        <f t="shared" si="72"/>
        <v>0</v>
      </c>
    </row>
    <row r="1445" spans="15:17" ht="13.5" thickBot="1" x14ac:dyDescent="0.25">
      <c r="O1445" s="109">
        <f t="shared" si="73"/>
        <v>0</v>
      </c>
      <c r="P1445" s="109">
        <f t="shared" si="71"/>
        <v>0</v>
      </c>
      <c r="Q1445" s="109">
        <f t="shared" si="72"/>
        <v>0</v>
      </c>
    </row>
    <row r="1446" spans="15:17" ht="13.5" thickBot="1" x14ac:dyDescent="0.25">
      <c r="O1446" s="109">
        <f t="shared" si="73"/>
        <v>0</v>
      </c>
      <c r="P1446" s="109">
        <f t="shared" si="71"/>
        <v>0</v>
      </c>
      <c r="Q1446" s="109">
        <f t="shared" si="72"/>
        <v>0</v>
      </c>
    </row>
    <row r="1447" spans="15:17" ht="13.5" thickBot="1" x14ac:dyDescent="0.25">
      <c r="O1447" s="109">
        <f t="shared" si="73"/>
        <v>0</v>
      </c>
      <c r="P1447" s="109">
        <f t="shared" si="71"/>
        <v>0</v>
      </c>
      <c r="Q1447" s="109">
        <f t="shared" si="72"/>
        <v>0</v>
      </c>
    </row>
    <row r="1448" spans="15:17" ht="13.5" thickBot="1" x14ac:dyDescent="0.25">
      <c r="O1448" s="109">
        <f t="shared" si="73"/>
        <v>0</v>
      </c>
      <c r="P1448" s="109">
        <f t="shared" si="71"/>
        <v>0</v>
      </c>
      <c r="Q1448" s="109">
        <f t="shared" si="72"/>
        <v>0</v>
      </c>
    </row>
    <row r="1449" spans="15:17" ht="13.5" thickBot="1" x14ac:dyDescent="0.25">
      <c r="O1449" s="109">
        <f t="shared" si="73"/>
        <v>0</v>
      </c>
      <c r="P1449" s="109">
        <f t="shared" si="71"/>
        <v>0</v>
      </c>
      <c r="Q1449" s="109">
        <f t="shared" si="72"/>
        <v>0</v>
      </c>
    </row>
    <row r="1450" spans="15:17" ht="13.5" thickBot="1" x14ac:dyDescent="0.25">
      <c r="O1450" s="109">
        <f t="shared" si="73"/>
        <v>0</v>
      </c>
      <c r="P1450" s="109">
        <f t="shared" si="71"/>
        <v>0</v>
      </c>
      <c r="Q1450" s="109">
        <f t="shared" si="72"/>
        <v>0</v>
      </c>
    </row>
    <row r="1451" spans="15:17" ht="13.5" thickBot="1" x14ac:dyDescent="0.25">
      <c r="O1451" s="109">
        <f t="shared" si="73"/>
        <v>0</v>
      </c>
      <c r="P1451" s="109">
        <f t="shared" si="71"/>
        <v>0</v>
      </c>
      <c r="Q1451" s="109">
        <f t="shared" si="72"/>
        <v>0</v>
      </c>
    </row>
    <row r="1452" spans="15:17" ht="13.5" thickBot="1" x14ac:dyDescent="0.25">
      <c r="O1452" s="109">
        <f t="shared" si="73"/>
        <v>0</v>
      </c>
      <c r="P1452" s="109">
        <f t="shared" si="71"/>
        <v>0</v>
      </c>
      <c r="Q1452" s="109">
        <f t="shared" si="72"/>
        <v>0</v>
      </c>
    </row>
    <row r="1453" spans="15:17" ht="13.5" thickBot="1" x14ac:dyDescent="0.25">
      <c r="O1453" s="109">
        <f t="shared" si="73"/>
        <v>0</v>
      </c>
      <c r="P1453" s="109">
        <f t="shared" si="71"/>
        <v>0</v>
      </c>
      <c r="Q1453" s="109">
        <f t="shared" si="72"/>
        <v>0</v>
      </c>
    </row>
    <row r="1454" spans="15:17" ht="13.5" thickBot="1" x14ac:dyDescent="0.25">
      <c r="O1454" s="109">
        <f t="shared" si="73"/>
        <v>0</v>
      </c>
      <c r="P1454" s="109">
        <f t="shared" si="71"/>
        <v>0</v>
      </c>
      <c r="Q1454" s="109">
        <f t="shared" si="72"/>
        <v>0</v>
      </c>
    </row>
    <row r="1455" spans="15:17" ht="13.5" thickBot="1" x14ac:dyDescent="0.25">
      <c r="O1455" s="109">
        <f t="shared" si="73"/>
        <v>0</v>
      </c>
      <c r="P1455" s="109">
        <f t="shared" si="71"/>
        <v>0</v>
      </c>
      <c r="Q1455" s="109">
        <f t="shared" si="72"/>
        <v>0</v>
      </c>
    </row>
    <row r="1456" spans="15:17" ht="13.5" thickBot="1" x14ac:dyDescent="0.25">
      <c r="O1456" s="109">
        <f t="shared" si="73"/>
        <v>0</v>
      </c>
      <c r="P1456" s="109">
        <f t="shared" si="71"/>
        <v>0</v>
      </c>
      <c r="Q1456" s="109">
        <f t="shared" si="72"/>
        <v>0</v>
      </c>
    </row>
    <row r="1457" spans="15:17" ht="13.5" thickBot="1" x14ac:dyDescent="0.25">
      <c r="O1457" s="109">
        <f t="shared" si="73"/>
        <v>0</v>
      </c>
      <c r="P1457" s="109">
        <f t="shared" si="71"/>
        <v>0</v>
      </c>
      <c r="Q1457" s="109">
        <f t="shared" si="72"/>
        <v>0</v>
      </c>
    </row>
    <row r="1458" spans="15:17" ht="13.5" thickBot="1" x14ac:dyDescent="0.25">
      <c r="O1458" s="109">
        <f t="shared" si="73"/>
        <v>0</v>
      </c>
      <c r="P1458" s="109">
        <f t="shared" si="71"/>
        <v>0</v>
      </c>
      <c r="Q1458" s="109">
        <f t="shared" si="72"/>
        <v>0</v>
      </c>
    </row>
    <row r="1459" spans="15:17" ht="13.5" thickBot="1" x14ac:dyDescent="0.25">
      <c r="O1459" s="109">
        <f t="shared" si="73"/>
        <v>0</v>
      </c>
      <c r="P1459" s="109">
        <f t="shared" si="71"/>
        <v>0</v>
      </c>
      <c r="Q1459" s="109">
        <f t="shared" si="72"/>
        <v>0</v>
      </c>
    </row>
    <row r="1460" spans="15:17" ht="13.5" thickBot="1" x14ac:dyDescent="0.25">
      <c r="O1460" s="109">
        <f t="shared" si="73"/>
        <v>0</v>
      </c>
      <c r="P1460" s="109">
        <f t="shared" si="71"/>
        <v>0</v>
      </c>
      <c r="Q1460" s="109">
        <f t="shared" si="72"/>
        <v>0</v>
      </c>
    </row>
    <row r="1461" spans="15:17" ht="13.5" thickBot="1" x14ac:dyDescent="0.25">
      <c r="O1461" s="109">
        <f t="shared" si="73"/>
        <v>0</v>
      </c>
      <c r="P1461" s="109">
        <f t="shared" si="71"/>
        <v>0</v>
      </c>
      <c r="Q1461" s="109">
        <f t="shared" si="72"/>
        <v>0</v>
      </c>
    </row>
    <row r="1462" spans="15:17" ht="13.5" thickBot="1" x14ac:dyDescent="0.25">
      <c r="O1462" s="109">
        <f t="shared" si="73"/>
        <v>0</v>
      </c>
      <c r="P1462" s="109">
        <f t="shared" si="71"/>
        <v>0</v>
      </c>
      <c r="Q1462" s="109">
        <f t="shared" si="72"/>
        <v>0</v>
      </c>
    </row>
    <row r="1463" spans="15:17" ht="13.5" thickBot="1" x14ac:dyDescent="0.25">
      <c r="O1463" s="109">
        <f t="shared" si="73"/>
        <v>0</v>
      </c>
      <c r="P1463" s="109">
        <f t="shared" si="71"/>
        <v>0</v>
      </c>
      <c r="Q1463" s="109">
        <f t="shared" si="72"/>
        <v>0</v>
      </c>
    </row>
    <row r="1464" spans="15:17" ht="13.5" thickBot="1" x14ac:dyDescent="0.25">
      <c r="O1464" s="109">
        <f t="shared" si="73"/>
        <v>0</v>
      </c>
      <c r="P1464" s="109">
        <f t="shared" si="71"/>
        <v>0</v>
      </c>
      <c r="Q1464" s="109">
        <f t="shared" si="72"/>
        <v>0</v>
      </c>
    </row>
    <row r="1465" spans="15:17" ht="13.5" thickBot="1" x14ac:dyDescent="0.25">
      <c r="O1465" s="109">
        <f t="shared" si="73"/>
        <v>0</v>
      </c>
      <c r="P1465" s="109">
        <f t="shared" si="71"/>
        <v>0</v>
      </c>
      <c r="Q1465" s="109">
        <f t="shared" si="72"/>
        <v>0</v>
      </c>
    </row>
    <row r="1466" spans="15:17" ht="13.5" thickBot="1" x14ac:dyDescent="0.25">
      <c r="O1466" s="109">
        <f t="shared" si="73"/>
        <v>0</v>
      </c>
      <c r="P1466" s="109">
        <f t="shared" si="71"/>
        <v>0</v>
      </c>
      <c r="Q1466" s="109">
        <f t="shared" si="72"/>
        <v>0</v>
      </c>
    </row>
    <row r="1467" spans="15:17" ht="13.5" thickBot="1" x14ac:dyDescent="0.25">
      <c r="O1467" s="109">
        <f t="shared" si="73"/>
        <v>0</v>
      </c>
      <c r="P1467" s="109">
        <f t="shared" si="71"/>
        <v>0</v>
      </c>
      <c r="Q1467" s="109">
        <f t="shared" si="72"/>
        <v>0</v>
      </c>
    </row>
    <row r="1468" spans="15:17" ht="13.5" thickBot="1" x14ac:dyDescent="0.25">
      <c r="O1468" s="109">
        <f t="shared" si="73"/>
        <v>0</v>
      </c>
      <c r="P1468" s="109">
        <f t="shared" si="71"/>
        <v>0</v>
      </c>
      <c r="Q1468" s="109">
        <f t="shared" si="72"/>
        <v>0</v>
      </c>
    </row>
    <row r="1469" spans="15:17" ht="13.5" thickBot="1" x14ac:dyDescent="0.25">
      <c r="O1469" s="109">
        <f t="shared" si="73"/>
        <v>0</v>
      </c>
      <c r="P1469" s="109">
        <f t="shared" si="71"/>
        <v>0</v>
      </c>
      <c r="Q1469" s="109">
        <f t="shared" si="72"/>
        <v>0</v>
      </c>
    </row>
    <row r="1470" spans="15:17" ht="13.5" thickBot="1" x14ac:dyDescent="0.25">
      <c r="O1470" s="109">
        <f t="shared" si="73"/>
        <v>0</v>
      </c>
      <c r="P1470" s="109">
        <f t="shared" si="71"/>
        <v>0</v>
      </c>
      <c r="Q1470" s="109">
        <f t="shared" si="72"/>
        <v>0</v>
      </c>
    </row>
    <row r="1471" spans="15:17" ht="13.5" thickBot="1" x14ac:dyDescent="0.25">
      <c r="O1471" s="109">
        <f t="shared" si="73"/>
        <v>0</v>
      </c>
      <c r="P1471" s="109">
        <f t="shared" si="71"/>
        <v>0</v>
      </c>
      <c r="Q1471" s="109">
        <f t="shared" si="72"/>
        <v>0</v>
      </c>
    </row>
    <row r="1472" spans="15:17" ht="13.5" thickBot="1" x14ac:dyDescent="0.25">
      <c r="O1472" s="109">
        <f t="shared" si="73"/>
        <v>0</v>
      </c>
      <c r="P1472" s="109">
        <f t="shared" si="71"/>
        <v>0</v>
      </c>
      <c r="Q1472" s="109">
        <f t="shared" si="72"/>
        <v>0</v>
      </c>
    </row>
    <row r="1473" spans="15:17" ht="13.5" thickBot="1" x14ac:dyDescent="0.25">
      <c r="O1473" s="109">
        <f t="shared" si="73"/>
        <v>0</v>
      </c>
      <c r="P1473" s="109">
        <f t="shared" si="71"/>
        <v>0</v>
      </c>
      <c r="Q1473" s="109">
        <f t="shared" si="72"/>
        <v>0</v>
      </c>
    </row>
    <row r="1474" spans="15:17" ht="13.5" thickBot="1" x14ac:dyDescent="0.25">
      <c r="O1474" s="109">
        <f t="shared" si="73"/>
        <v>0</v>
      </c>
      <c r="P1474" s="109">
        <f t="shared" si="71"/>
        <v>0</v>
      </c>
      <c r="Q1474" s="109">
        <f t="shared" si="72"/>
        <v>0</v>
      </c>
    </row>
    <row r="1475" spans="15:17" ht="13.5" thickBot="1" x14ac:dyDescent="0.25">
      <c r="O1475" s="109">
        <f t="shared" si="73"/>
        <v>0</v>
      </c>
      <c r="P1475" s="109">
        <f t="shared" si="71"/>
        <v>0</v>
      </c>
      <c r="Q1475" s="109">
        <f t="shared" si="72"/>
        <v>0</v>
      </c>
    </row>
    <row r="1476" spans="15:17" ht="13.5" thickBot="1" x14ac:dyDescent="0.25">
      <c r="O1476" s="109">
        <f t="shared" si="73"/>
        <v>0</v>
      </c>
      <c r="P1476" s="109">
        <f t="shared" si="71"/>
        <v>0</v>
      </c>
      <c r="Q1476" s="109">
        <f t="shared" si="72"/>
        <v>0</v>
      </c>
    </row>
    <row r="1477" spans="15:17" ht="13.5" thickBot="1" x14ac:dyDescent="0.25">
      <c r="O1477" s="109">
        <f t="shared" si="73"/>
        <v>0</v>
      </c>
      <c r="P1477" s="109">
        <f t="shared" si="71"/>
        <v>0</v>
      </c>
      <c r="Q1477" s="109">
        <f t="shared" si="72"/>
        <v>0</v>
      </c>
    </row>
    <row r="1478" spans="15:17" ht="13.5" thickBot="1" x14ac:dyDescent="0.25">
      <c r="O1478" s="109">
        <f t="shared" si="73"/>
        <v>0</v>
      </c>
      <c r="P1478" s="109">
        <f t="shared" si="71"/>
        <v>0</v>
      </c>
      <c r="Q1478" s="109">
        <f t="shared" si="72"/>
        <v>0</v>
      </c>
    </row>
    <row r="1479" spans="15:17" ht="13.5" thickBot="1" x14ac:dyDescent="0.25">
      <c r="O1479" s="109">
        <f t="shared" si="73"/>
        <v>0</v>
      </c>
      <c r="P1479" s="109">
        <f t="shared" si="71"/>
        <v>0</v>
      </c>
      <c r="Q1479" s="109">
        <f t="shared" si="72"/>
        <v>0</v>
      </c>
    </row>
    <row r="1480" spans="15:17" ht="13.5" thickBot="1" x14ac:dyDescent="0.25">
      <c r="O1480" s="109">
        <f t="shared" si="73"/>
        <v>0</v>
      </c>
      <c r="P1480" s="109">
        <f t="shared" si="71"/>
        <v>0</v>
      </c>
      <c r="Q1480" s="109">
        <f t="shared" si="72"/>
        <v>0</v>
      </c>
    </row>
    <row r="1481" spans="15:17" ht="13.5" thickBot="1" x14ac:dyDescent="0.25">
      <c r="O1481" s="109">
        <f t="shared" si="73"/>
        <v>0</v>
      </c>
      <c r="P1481" s="109">
        <f t="shared" si="71"/>
        <v>0</v>
      </c>
      <c r="Q1481" s="109">
        <f t="shared" si="72"/>
        <v>0</v>
      </c>
    </row>
    <row r="1482" spans="15:17" ht="13.5" thickBot="1" x14ac:dyDescent="0.25">
      <c r="O1482" s="109">
        <f t="shared" si="73"/>
        <v>0</v>
      </c>
      <c r="P1482" s="109">
        <f t="shared" si="71"/>
        <v>0</v>
      </c>
      <c r="Q1482" s="109">
        <f t="shared" si="72"/>
        <v>0</v>
      </c>
    </row>
    <row r="1483" spans="15:17" ht="13.5" thickBot="1" x14ac:dyDescent="0.25">
      <c r="O1483" s="109">
        <f t="shared" si="73"/>
        <v>0</v>
      </c>
      <c r="P1483" s="109">
        <f t="shared" si="71"/>
        <v>0</v>
      </c>
      <c r="Q1483" s="109">
        <f t="shared" si="72"/>
        <v>0</v>
      </c>
    </row>
    <row r="1484" spans="15:17" ht="13.5" thickBot="1" x14ac:dyDescent="0.25">
      <c r="O1484" s="109">
        <f t="shared" si="73"/>
        <v>0</v>
      </c>
      <c r="P1484" s="109">
        <f t="shared" si="71"/>
        <v>0</v>
      </c>
      <c r="Q1484" s="109">
        <f t="shared" si="72"/>
        <v>0</v>
      </c>
    </row>
    <row r="1485" spans="15:17" ht="13.5" thickBot="1" x14ac:dyDescent="0.25">
      <c r="O1485" s="109">
        <f t="shared" si="73"/>
        <v>0</v>
      </c>
      <c r="P1485" s="109">
        <f t="shared" si="71"/>
        <v>0</v>
      </c>
      <c r="Q1485" s="109">
        <f t="shared" si="72"/>
        <v>0</v>
      </c>
    </row>
    <row r="1486" spans="15:17" ht="13.5" thickBot="1" x14ac:dyDescent="0.25">
      <c r="O1486" s="109">
        <f t="shared" si="73"/>
        <v>0</v>
      </c>
      <c r="P1486" s="109">
        <f t="shared" si="71"/>
        <v>0</v>
      </c>
      <c r="Q1486" s="109">
        <f t="shared" si="72"/>
        <v>0</v>
      </c>
    </row>
    <row r="1487" spans="15:17" ht="13.5" thickBot="1" x14ac:dyDescent="0.25">
      <c r="O1487" s="109">
        <f t="shared" si="73"/>
        <v>0</v>
      </c>
      <c r="P1487" s="109">
        <f t="shared" si="71"/>
        <v>0</v>
      </c>
      <c r="Q1487" s="109">
        <f t="shared" si="72"/>
        <v>0</v>
      </c>
    </row>
    <row r="1488" spans="15:17" ht="13.5" thickBot="1" x14ac:dyDescent="0.25">
      <c r="O1488" s="109">
        <f t="shared" si="73"/>
        <v>0</v>
      </c>
      <c r="P1488" s="109">
        <f t="shared" si="71"/>
        <v>0</v>
      </c>
      <c r="Q1488" s="109">
        <f t="shared" si="72"/>
        <v>0</v>
      </c>
    </row>
    <row r="1489" spans="15:17" ht="13.5" thickBot="1" x14ac:dyDescent="0.25">
      <c r="O1489" s="109">
        <f t="shared" si="73"/>
        <v>0</v>
      </c>
      <c r="P1489" s="109">
        <f t="shared" si="71"/>
        <v>0</v>
      </c>
      <c r="Q1489" s="109">
        <f t="shared" si="72"/>
        <v>0</v>
      </c>
    </row>
    <row r="1490" spans="15:17" ht="13.5" thickBot="1" x14ac:dyDescent="0.25">
      <c r="O1490" s="109">
        <f t="shared" si="73"/>
        <v>0</v>
      </c>
      <c r="P1490" s="109">
        <f t="shared" si="71"/>
        <v>0</v>
      </c>
      <c r="Q1490" s="109">
        <f t="shared" si="72"/>
        <v>0</v>
      </c>
    </row>
    <row r="1491" spans="15:17" ht="13.5" thickBot="1" x14ac:dyDescent="0.25">
      <c r="O1491" s="109">
        <f t="shared" si="73"/>
        <v>0</v>
      </c>
      <c r="P1491" s="109">
        <f t="shared" si="71"/>
        <v>0</v>
      </c>
      <c r="Q1491" s="109">
        <f t="shared" si="72"/>
        <v>0</v>
      </c>
    </row>
    <row r="1492" spans="15:17" ht="13.5" thickBot="1" x14ac:dyDescent="0.25">
      <c r="O1492" s="109">
        <f t="shared" si="73"/>
        <v>0</v>
      </c>
      <c r="P1492" s="109">
        <f t="shared" si="71"/>
        <v>0</v>
      </c>
      <c r="Q1492" s="109">
        <f t="shared" si="72"/>
        <v>0</v>
      </c>
    </row>
    <row r="1493" spans="15:17" ht="13.5" thickBot="1" x14ac:dyDescent="0.25">
      <c r="O1493" s="109">
        <f t="shared" si="73"/>
        <v>0</v>
      </c>
      <c r="P1493" s="109">
        <f t="shared" si="71"/>
        <v>0</v>
      </c>
      <c r="Q1493" s="109">
        <f t="shared" si="72"/>
        <v>0</v>
      </c>
    </row>
    <row r="1494" spans="15:17" ht="13.5" thickBot="1" x14ac:dyDescent="0.25">
      <c r="O1494" s="109">
        <f t="shared" si="73"/>
        <v>0</v>
      </c>
      <c r="P1494" s="109">
        <f t="shared" si="71"/>
        <v>0</v>
      </c>
      <c r="Q1494" s="109">
        <f t="shared" si="72"/>
        <v>0</v>
      </c>
    </row>
    <row r="1495" spans="15:17" ht="13.5" thickBot="1" x14ac:dyDescent="0.25">
      <c r="O1495" s="109">
        <f t="shared" si="73"/>
        <v>0</v>
      </c>
      <c r="P1495" s="109">
        <f t="shared" ref="P1495:P1558" si="74">M1495</f>
        <v>0</v>
      </c>
      <c r="Q1495" s="109">
        <f t="shared" ref="Q1495:Q1558" si="75">N1495</f>
        <v>0</v>
      </c>
    </row>
    <row r="1496" spans="15:17" ht="13.5" thickBot="1" x14ac:dyDescent="0.25">
      <c r="O1496" s="109">
        <f t="shared" si="73"/>
        <v>0</v>
      </c>
      <c r="P1496" s="109">
        <f t="shared" si="74"/>
        <v>0</v>
      </c>
      <c r="Q1496" s="109">
        <f t="shared" si="75"/>
        <v>0</v>
      </c>
    </row>
    <row r="1497" spans="15:17" ht="13.5" thickBot="1" x14ac:dyDescent="0.25">
      <c r="O1497" s="109">
        <f t="shared" si="73"/>
        <v>0</v>
      </c>
      <c r="P1497" s="109">
        <f t="shared" si="74"/>
        <v>0</v>
      </c>
      <c r="Q1497" s="109">
        <f t="shared" si="75"/>
        <v>0</v>
      </c>
    </row>
    <row r="1498" spans="15:17" ht="13.5" thickBot="1" x14ac:dyDescent="0.25">
      <c r="O1498" s="109">
        <f t="shared" si="73"/>
        <v>0</v>
      </c>
      <c r="P1498" s="109">
        <f t="shared" si="74"/>
        <v>0</v>
      </c>
      <c r="Q1498" s="109">
        <f t="shared" si="75"/>
        <v>0</v>
      </c>
    </row>
    <row r="1499" spans="15:17" ht="13.5" thickBot="1" x14ac:dyDescent="0.25">
      <c r="O1499" s="109">
        <f t="shared" si="73"/>
        <v>0</v>
      </c>
      <c r="P1499" s="109">
        <f t="shared" si="74"/>
        <v>0</v>
      </c>
      <c r="Q1499" s="109">
        <f t="shared" si="75"/>
        <v>0</v>
      </c>
    </row>
    <row r="1500" spans="15:17" ht="13.5" thickBot="1" x14ac:dyDescent="0.25">
      <c r="O1500" s="109">
        <f t="shared" si="73"/>
        <v>0</v>
      </c>
      <c r="P1500" s="109">
        <f t="shared" si="74"/>
        <v>0</v>
      </c>
      <c r="Q1500" s="109">
        <f t="shared" si="75"/>
        <v>0</v>
      </c>
    </row>
    <row r="1501" spans="15:17" ht="13.5" thickBot="1" x14ac:dyDescent="0.25">
      <c r="O1501" s="109">
        <f t="shared" ref="O1501:O1564" si="76">K1501</f>
        <v>0</v>
      </c>
      <c r="P1501" s="109">
        <f t="shared" si="74"/>
        <v>0</v>
      </c>
      <c r="Q1501" s="109">
        <f t="shared" si="75"/>
        <v>0</v>
      </c>
    </row>
    <row r="1502" spans="15:17" ht="13.5" thickBot="1" x14ac:dyDescent="0.25">
      <c r="O1502" s="109">
        <f t="shared" si="76"/>
        <v>0</v>
      </c>
      <c r="P1502" s="109">
        <f t="shared" si="74"/>
        <v>0</v>
      </c>
      <c r="Q1502" s="109">
        <f t="shared" si="75"/>
        <v>0</v>
      </c>
    </row>
    <row r="1503" spans="15:17" ht="13.5" thickBot="1" x14ac:dyDescent="0.25">
      <c r="O1503" s="109">
        <f t="shared" si="76"/>
        <v>0</v>
      </c>
      <c r="P1503" s="109">
        <f t="shared" si="74"/>
        <v>0</v>
      </c>
      <c r="Q1503" s="109">
        <f t="shared" si="75"/>
        <v>0</v>
      </c>
    </row>
    <row r="1504" spans="15:17" ht="13.5" thickBot="1" x14ac:dyDescent="0.25">
      <c r="O1504" s="109">
        <f t="shared" si="76"/>
        <v>0</v>
      </c>
      <c r="P1504" s="109">
        <f t="shared" si="74"/>
        <v>0</v>
      </c>
      <c r="Q1504" s="109">
        <f t="shared" si="75"/>
        <v>0</v>
      </c>
    </row>
    <row r="1505" spans="15:17" ht="13.5" thickBot="1" x14ac:dyDescent="0.25">
      <c r="O1505" s="109">
        <f t="shared" si="76"/>
        <v>0</v>
      </c>
      <c r="P1505" s="109">
        <f t="shared" si="74"/>
        <v>0</v>
      </c>
      <c r="Q1505" s="109">
        <f t="shared" si="75"/>
        <v>0</v>
      </c>
    </row>
    <row r="1506" spans="15:17" ht="13.5" thickBot="1" x14ac:dyDescent="0.25">
      <c r="O1506" s="109">
        <f t="shared" si="76"/>
        <v>0</v>
      </c>
      <c r="P1506" s="109">
        <f t="shared" si="74"/>
        <v>0</v>
      </c>
      <c r="Q1506" s="109">
        <f t="shared" si="75"/>
        <v>0</v>
      </c>
    </row>
    <row r="1507" spans="15:17" ht="13.5" thickBot="1" x14ac:dyDescent="0.25">
      <c r="O1507" s="109">
        <f t="shared" si="76"/>
        <v>0</v>
      </c>
      <c r="P1507" s="109">
        <f t="shared" si="74"/>
        <v>0</v>
      </c>
      <c r="Q1507" s="109">
        <f t="shared" si="75"/>
        <v>0</v>
      </c>
    </row>
    <row r="1508" spans="15:17" ht="13.5" thickBot="1" x14ac:dyDescent="0.25">
      <c r="O1508" s="109">
        <f t="shared" si="76"/>
        <v>0</v>
      </c>
      <c r="P1508" s="109">
        <f t="shared" si="74"/>
        <v>0</v>
      </c>
      <c r="Q1508" s="109">
        <f t="shared" si="75"/>
        <v>0</v>
      </c>
    </row>
    <row r="1509" spans="15:17" ht="13.5" thickBot="1" x14ac:dyDescent="0.25">
      <c r="O1509" s="109">
        <f t="shared" si="76"/>
        <v>0</v>
      </c>
      <c r="P1509" s="109">
        <f t="shared" si="74"/>
        <v>0</v>
      </c>
      <c r="Q1509" s="109">
        <f t="shared" si="75"/>
        <v>0</v>
      </c>
    </row>
    <row r="1510" spans="15:17" ht="13.5" thickBot="1" x14ac:dyDescent="0.25">
      <c r="O1510" s="109">
        <f t="shared" si="76"/>
        <v>0</v>
      </c>
      <c r="P1510" s="109">
        <f t="shared" si="74"/>
        <v>0</v>
      </c>
      <c r="Q1510" s="109">
        <f t="shared" si="75"/>
        <v>0</v>
      </c>
    </row>
    <row r="1511" spans="15:17" ht="13.5" thickBot="1" x14ac:dyDescent="0.25">
      <c r="O1511" s="109">
        <f t="shared" si="76"/>
        <v>0</v>
      </c>
      <c r="P1511" s="109">
        <f t="shared" si="74"/>
        <v>0</v>
      </c>
      <c r="Q1511" s="109">
        <f t="shared" si="75"/>
        <v>0</v>
      </c>
    </row>
    <row r="1512" spans="15:17" ht="13.5" thickBot="1" x14ac:dyDescent="0.25">
      <c r="O1512" s="109">
        <f t="shared" si="76"/>
        <v>0</v>
      </c>
      <c r="P1512" s="109">
        <f t="shared" si="74"/>
        <v>0</v>
      </c>
      <c r="Q1512" s="109">
        <f t="shared" si="75"/>
        <v>0</v>
      </c>
    </row>
    <row r="1513" spans="15:17" ht="13.5" thickBot="1" x14ac:dyDescent="0.25">
      <c r="O1513" s="109">
        <f t="shared" si="76"/>
        <v>0</v>
      </c>
      <c r="P1513" s="109">
        <f t="shared" si="74"/>
        <v>0</v>
      </c>
      <c r="Q1513" s="109">
        <f t="shared" si="75"/>
        <v>0</v>
      </c>
    </row>
    <row r="1514" spans="15:17" ht="13.5" thickBot="1" x14ac:dyDescent="0.25">
      <c r="O1514" s="109">
        <f t="shared" si="76"/>
        <v>0</v>
      </c>
      <c r="P1514" s="109">
        <f t="shared" si="74"/>
        <v>0</v>
      </c>
      <c r="Q1514" s="109">
        <f t="shared" si="75"/>
        <v>0</v>
      </c>
    </row>
    <row r="1515" spans="15:17" ht="13.5" thickBot="1" x14ac:dyDescent="0.25">
      <c r="O1515" s="109">
        <f t="shared" si="76"/>
        <v>0</v>
      </c>
      <c r="P1515" s="109">
        <f t="shared" si="74"/>
        <v>0</v>
      </c>
      <c r="Q1515" s="109">
        <f t="shared" si="75"/>
        <v>0</v>
      </c>
    </row>
    <row r="1516" spans="15:17" ht="13.5" thickBot="1" x14ac:dyDescent="0.25">
      <c r="O1516" s="109">
        <f t="shared" si="76"/>
        <v>0</v>
      </c>
      <c r="P1516" s="109">
        <f t="shared" si="74"/>
        <v>0</v>
      </c>
      <c r="Q1516" s="109">
        <f t="shared" si="75"/>
        <v>0</v>
      </c>
    </row>
    <row r="1517" spans="15:17" ht="13.5" thickBot="1" x14ac:dyDescent="0.25">
      <c r="O1517" s="109">
        <f t="shared" si="76"/>
        <v>0</v>
      </c>
      <c r="P1517" s="109">
        <f t="shared" si="74"/>
        <v>0</v>
      </c>
      <c r="Q1517" s="109">
        <f t="shared" si="75"/>
        <v>0</v>
      </c>
    </row>
    <row r="1518" spans="15:17" ht="13.5" thickBot="1" x14ac:dyDescent="0.25">
      <c r="O1518" s="109">
        <f t="shared" si="76"/>
        <v>0</v>
      </c>
      <c r="P1518" s="109">
        <f t="shared" si="74"/>
        <v>0</v>
      </c>
      <c r="Q1518" s="109">
        <f t="shared" si="75"/>
        <v>0</v>
      </c>
    </row>
    <row r="1519" spans="15:17" ht="13.5" thickBot="1" x14ac:dyDescent="0.25">
      <c r="O1519" s="109">
        <f t="shared" si="76"/>
        <v>0</v>
      </c>
      <c r="P1519" s="109">
        <f t="shared" si="74"/>
        <v>0</v>
      </c>
      <c r="Q1519" s="109">
        <f t="shared" si="75"/>
        <v>0</v>
      </c>
    </row>
    <row r="1520" spans="15:17" ht="13.5" thickBot="1" x14ac:dyDescent="0.25">
      <c r="O1520" s="109">
        <f t="shared" si="76"/>
        <v>0</v>
      </c>
      <c r="P1520" s="109">
        <f t="shared" si="74"/>
        <v>0</v>
      </c>
      <c r="Q1520" s="109">
        <f t="shared" si="75"/>
        <v>0</v>
      </c>
    </row>
    <row r="1521" spans="15:17" ht="13.5" thickBot="1" x14ac:dyDescent="0.25">
      <c r="O1521" s="109">
        <f t="shared" si="76"/>
        <v>0</v>
      </c>
      <c r="P1521" s="109">
        <f t="shared" si="74"/>
        <v>0</v>
      </c>
      <c r="Q1521" s="109">
        <f t="shared" si="75"/>
        <v>0</v>
      </c>
    </row>
    <row r="1522" spans="15:17" ht="13.5" thickBot="1" x14ac:dyDescent="0.25">
      <c r="O1522" s="109">
        <f t="shared" si="76"/>
        <v>0</v>
      </c>
      <c r="P1522" s="109">
        <f t="shared" si="74"/>
        <v>0</v>
      </c>
      <c r="Q1522" s="109">
        <f t="shared" si="75"/>
        <v>0</v>
      </c>
    </row>
    <row r="1523" spans="15:17" ht="13.5" thickBot="1" x14ac:dyDescent="0.25">
      <c r="O1523" s="109">
        <f t="shared" si="76"/>
        <v>0</v>
      </c>
      <c r="P1523" s="109">
        <f t="shared" si="74"/>
        <v>0</v>
      </c>
      <c r="Q1523" s="109">
        <f t="shared" si="75"/>
        <v>0</v>
      </c>
    </row>
    <row r="1524" spans="15:17" ht="13.5" thickBot="1" x14ac:dyDescent="0.25">
      <c r="O1524" s="109">
        <f t="shared" si="76"/>
        <v>0</v>
      </c>
      <c r="P1524" s="109">
        <f t="shared" si="74"/>
        <v>0</v>
      </c>
      <c r="Q1524" s="109">
        <f t="shared" si="75"/>
        <v>0</v>
      </c>
    </row>
    <row r="1525" spans="15:17" ht="13.5" thickBot="1" x14ac:dyDescent="0.25">
      <c r="O1525" s="109">
        <f t="shared" si="76"/>
        <v>0</v>
      </c>
      <c r="P1525" s="109">
        <f t="shared" si="74"/>
        <v>0</v>
      </c>
      <c r="Q1525" s="109">
        <f t="shared" si="75"/>
        <v>0</v>
      </c>
    </row>
    <row r="1526" spans="15:17" ht="13.5" thickBot="1" x14ac:dyDescent="0.25">
      <c r="O1526" s="109">
        <f t="shared" si="76"/>
        <v>0</v>
      </c>
      <c r="P1526" s="109">
        <f t="shared" si="74"/>
        <v>0</v>
      </c>
      <c r="Q1526" s="109">
        <f t="shared" si="75"/>
        <v>0</v>
      </c>
    </row>
    <row r="1527" spans="15:17" ht="13.5" thickBot="1" x14ac:dyDescent="0.25">
      <c r="O1527" s="109">
        <f t="shared" si="76"/>
        <v>0</v>
      </c>
      <c r="P1527" s="109">
        <f t="shared" si="74"/>
        <v>0</v>
      </c>
      <c r="Q1527" s="109">
        <f t="shared" si="75"/>
        <v>0</v>
      </c>
    </row>
    <row r="1528" spans="15:17" ht="13.5" thickBot="1" x14ac:dyDescent="0.25">
      <c r="O1528" s="109">
        <f t="shared" si="76"/>
        <v>0</v>
      </c>
      <c r="P1528" s="109">
        <f t="shared" si="74"/>
        <v>0</v>
      </c>
      <c r="Q1528" s="109">
        <f t="shared" si="75"/>
        <v>0</v>
      </c>
    </row>
    <row r="1529" spans="15:17" ht="13.5" thickBot="1" x14ac:dyDescent="0.25">
      <c r="O1529" s="109">
        <f t="shared" si="76"/>
        <v>0</v>
      </c>
      <c r="P1529" s="109">
        <f t="shared" si="74"/>
        <v>0</v>
      </c>
      <c r="Q1529" s="109">
        <f t="shared" si="75"/>
        <v>0</v>
      </c>
    </row>
    <row r="1530" spans="15:17" ht="13.5" thickBot="1" x14ac:dyDescent="0.25">
      <c r="O1530" s="109">
        <f t="shared" si="76"/>
        <v>0</v>
      </c>
      <c r="P1530" s="109">
        <f t="shared" si="74"/>
        <v>0</v>
      </c>
      <c r="Q1530" s="109">
        <f t="shared" si="75"/>
        <v>0</v>
      </c>
    </row>
    <row r="1531" spans="15:17" ht="13.5" thickBot="1" x14ac:dyDescent="0.25">
      <c r="O1531" s="109">
        <f t="shared" si="76"/>
        <v>0</v>
      </c>
      <c r="P1531" s="109">
        <f t="shared" si="74"/>
        <v>0</v>
      </c>
      <c r="Q1531" s="109">
        <f t="shared" si="75"/>
        <v>0</v>
      </c>
    </row>
    <row r="1532" spans="15:17" ht="13.5" thickBot="1" x14ac:dyDescent="0.25">
      <c r="O1532" s="109">
        <f t="shared" si="76"/>
        <v>0</v>
      </c>
      <c r="P1532" s="109">
        <f t="shared" si="74"/>
        <v>0</v>
      </c>
      <c r="Q1532" s="109">
        <f t="shared" si="75"/>
        <v>0</v>
      </c>
    </row>
    <row r="1533" spans="15:17" ht="13.5" thickBot="1" x14ac:dyDescent="0.25">
      <c r="O1533" s="109">
        <f t="shared" si="76"/>
        <v>0</v>
      </c>
      <c r="P1533" s="109">
        <f t="shared" si="74"/>
        <v>0</v>
      </c>
      <c r="Q1533" s="109">
        <f t="shared" si="75"/>
        <v>0</v>
      </c>
    </row>
    <row r="1534" spans="15:17" ht="13.5" thickBot="1" x14ac:dyDescent="0.25">
      <c r="O1534" s="109">
        <f t="shared" si="76"/>
        <v>0</v>
      </c>
      <c r="P1534" s="109">
        <f t="shared" si="74"/>
        <v>0</v>
      </c>
      <c r="Q1534" s="109">
        <f t="shared" si="75"/>
        <v>0</v>
      </c>
    </row>
    <row r="1535" spans="15:17" ht="13.5" thickBot="1" x14ac:dyDescent="0.25">
      <c r="O1535" s="109">
        <f t="shared" si="76"/>
        <v>0</v>
      </c>
      <c r="P1535" s="109">
        <f t="shared" si="74"/>
        <v>0</v>
      </c>
      <c r="Q1535" s="109">
        <f t="shared" si="75"/>
        <v>0</v>
      </c>
    </row>
    <row r="1536" spans="15:17" ht="13.5" thickBot="1" x14ac:dyDescent="0.25">
      <c r="O1536" s="109">
        <f t="shared" si="76"/>
        <v>0</v>
      </c>
      <c r="P1536" s="109">
        <f t="shared" si="74"/>
        <v>0</v>
      </c>
      <c r="Q1536" s="109">
        <f t="shared" si="75"/>
        <v>0</v>
      </c>
    </row>
    <row r="1537" spans="15:17" ht="13.5" thickBot="1" x14ac:dyDescent="0.25">
      <c r="O1537" s="109">
        <f t="shared" si="76"/>
        <v>0</v>
      </c>
      <c r="P1537" s="109">
        <f t="shared" si="74"/>
        <v>0</v>
      </c>
      <c r="Q1537" s="109">
        <f t="shared" si="75"/>
        <v>0</v>
      </c>
    </row>
    <row r="1538" spans="15:17" ht="13.5" thickBot="1" x14ac:dyDescent="0.25">
      <c r="O1538" s="109">
        <f t="shared" si="76"/>
        <v>0</v>
      </c>
      <c r="P1538" s="109">
        <f t="shared" si="74"/>
        <v>0</v>
      </c>
      <c r="Q1538" s="109">
        <f t="shared" si="75"/>
        <v>0</v>
      </c>
    </row>
    <row r="1539" spans="15:17" ht="13.5" thickBot="1" x14ac:dyDescent="0.25">
      <c r="O1539" s="109">
        <f t="shared" si="76"/>
        <v>0</v>
      </c>
      <c r="P1539" s="109">
        <f t="shared" si="74"/>
        <v>0</v>
      </c>
      <c r="Q1539" s="109">
        <f t="shared" si="75"/>
        <v>0</v>
      </c>
    </row>
    <row r="1540" spans="15:17" ht="13.5" thickBot="1" x14ac:dyDescent="0.25">
      <c r="O1540" s="109">
        <f t="shared" si="76"/>
        <v>0</v>
      </c>
      <c r="P1540" s="109">
        <f t="shared" si="74"/>
        <v>0</v>
      </c>
      <c r="Q1540" s="109">
        <f t="shared" si="75"/>
        <v>0</v>
      </c>
    </row>
    <row r="1541" spans="15:17" ht="13.5" thickBot="1" x14ac:dyDescent="0.25">
      <c r="O1541" s="109">
        <f t="shared" si="76"/>
        <v>0</v>
      </c>
      <c r="P1541" s="109">
        <f t="shared" si="74"/>
        <v>0</v>
      </c>
      <c r="Q1541" s="109">
        <f t="shared" si="75"/>
        <v>0</v>
      </c>
    </row>
    <row r="1542" spans="15:17" ht="13.5" thickBot="1" x14ac:dyDescent="0.25">
      <c r="O1542" s="109">
        <f t="shared" si="76"/>
        <v>0</v>
      </c>
      <c r="P1542" s="109">
        <f t="shared" si="74"/>
        <v>0</v>
      </c>
      <c r="Q1542" s="109">
        <f t="shared" si="75"/>
        <v>0</v>
      </c>
    </row>
    <row r="1543" spans="15:17" ht="13.5" thickBot="1" x14ac:dyDescent="0.25">
      <c r="O1543" s="109">
        <f t="shared" si="76"/>
        <v>0</v>
      </c>
      <c r="P1543" s="109">
        <f t="shared" si="74"/>
        <v>0</v>
      </c>
      <c r="Q1543" s="109">
        <f t="shared" si="75"/>
        <v>0</v>
      </c>
    </row>
    <row r="1544" spans="15:17" ht="13.5" thickBot="1" x14ac:dyDescent="0.25">
      <c r="O1544" s="109">
        <f t="shared" si="76"/>
        <v>0</v>
      </c>
      <c r="P1544" s="109">
        <f t="shared" si="74"/>
        <v>0</v>
      </c>
      <c r="Q1544" s="109">
        <f t="shared" si="75"/>
        <v>0</v>
      </c>
    </row>
    <row r="1545" spans="15:17" ht="13.5" thickBot="1" x14ac:dyDescent="0.25">
      <c r="O1545" s="109">
        <f t="shared" si="76"/>
        <v>0</v>
      </c>
      <c r="P1545" s="109">
        <f t="shared" si="74"/>
        <v>0</v>
      </c>
      <c r="Q1545" s="109">
        <f t="shared" si="75"/>
        <v>0</v>
      </c>
    </row>
    <row r="1546" spans="15:17" ht="13.5" thickBot="1" x14ac:dyDescent="0.25">
      <c r="O1546" s="109">
        <f t="shared" si="76"/>
        <v>0</v>
      </c>
      <c r="P1546" s="109">
        <f t="shared" si="74"/>
        <v>0</v>
      </c>
      <c r="Q1546" s="109">
        <f t="shared" si="75"/>
        <v>0</v>
      </c>
    </row>
    <row r="1547" spans="15:17" ht="13.5" thickBot="1" x14ac:dyDescent="0.25">
      <c r="O1547" s="109">
        <f t="shared" si="76"/>
        <v>0</v>
      </c>
      <c r="P1547" s="109">
        <f t="shared" si="74"/>
        <v>0</v>
      </c>
      <c r="Q1547" s="109">
        <f t="shared" si="75"/>
        <v>0</v>
      </c>
    </row>
    <row r="1548" spans="15:17" ht="13.5" thickBot="1" x14ac:dyDescent="0.25">
      <c r="O1548" s="109">
        <f t="shared" si="76"/>
        <v>0</v>
      </c>
      <c r="P1548" s="109">
        <f t="shared" si="74"/>
        <v>0</v>
      </c>
      <c r="Q1548" s="109">
        <f t="shared" si="75"/>
        <v>0</v>
      </c>
    </row>
    <row r="1549" spans="15:17" ht="13.5" thickBot="1" x14ac:dyDescent="0.25">
      <c r="O1549" s="109">
        <f t="shared" si="76"/>
        <v>0</v>
      </c>
      <c r="P1549" s="109">
        <f t="shared" si="74"/>
        <v>0</v>
      </c>
      <c r="Q1549" s="109">
        <f t="shared" si="75"/>
        <v>0</v>
      </c>
    </row>
    <row r="1550" spans="15:17" ht="13.5" thickBot="1" x14ac:dyDescent="0.25">
      <c r="O1550" s="109">
        <f t="shared" si="76"/>
        <v>0</v>
      </c>
      <c r="P1550" s="109">
        <f t="shared" si="74"/>
        <v>0</v>
      </c>
      <c r="Q1550" s="109">
        <f t="shared" si="75"/>
        <v>0</v>
      </c>
    </row>
    <row r="1551" spans="15:17" ht="13.5" thickBot="1" x14ac:dyDescent="0.25">
      <c r="O1551" s="109">
        <f t="shared" si="76"/>
        <v>0</v>
      </c>
      <c r="P1551" s="109">
        <f t="shared" si="74"/>
        <v>0</v>
      </c>
      <c r="Q1551" s="109">
        <f t="shared" si="75"/>
        <v>0</v>
      </c>
    </row>
    <row r="1552" spans="15:17" ht="13.5" thickBot="1" x14ac:dyDescent="0.25">
      <c r="O1552" s="109">
        <f t="shared" si="76"/>
        <v>0</v>
      </c>
      <c r="P1552" s="109">
        <f t="shared" si="74"/>
        <v>0</v>
      </c>
      <c r="Q1552" s="109">
        <f t="shared" si="75"/>
        <v>0</v>
      </c>
    </row>
    <row r="1553" spans="15:17" ht="13.5" thickBot="1" x14ac:dyDescent="0.25">
      <c r="O1553" s="109">
        <f t="shared" si="76"/>
        <v>0</v>
      </c>
      <c r="P1553" s="109">
        <f t="shared" si="74"/>
        <v>0</v>
      </c>
      <c r="Q1553" s="109">
        <f t="shared" si="75"/>
        <v>0</v>
      </c>
    </row>
    <row r="1554" spans="15:17" ht="13.5" thickBot="1" x14ac:dyDescent="0.25">
      <c r="O1554" s="109">
        <f t="shared" si="76"/>
        <v>0</v>
      </c>
      <c r="P1554" s="109">
        <f t="shared" si="74"/>
        <v>0</v>
      </c>
      <c r="Q1554" s="109">
        <f t="shared" si="75"/>
        <v>0</v>
      </c>
    </row>
    <row r="1555" spans="15:17" ht="13.5" thickBot="1" x14ac:dyDescent="0.25">
      <c r="O1555" s="109">
        <f t="shared" si="76"/>
        <v>0</v>
      </c>
      <c r="P1555" s="109">
        <f t="shared" si="74"/>
        <v>0</v>
      </c>
      <c r="Q1555" s="109">
        <f t="shared" si="75"/>
        <v>0</v>
      </c>
    </row>
    <row r="1556" spans="15:17" ht="13.5" thickBot="1" x14ac:dyDescent="0.25">
      <c r="O1556" s="109">
        <f t="shared" si="76"/>
        <v>0</v>
      </c>
      <c r="P1556" s="109">
        <f t="shared" si="74"/>
        <v>0</v>
      </c>
      <c r="Q1556" s="109">
        <f t="shared" si="75"/>
        <v>0</v>
      </c>
    </row>
    <row r="1557" spans="15:17" ht="13.5" thickBot="1" x14ac:dyDescent="0.25">
      <c r="O1557" s="109">
        <f t="shared" si="76"/>
        <v>0</v>
      </c>
      <c r="P1557" s="109">
        <f t="shared" si="74"/>
        <v>0</v>
      </c>
      <c r="Q1557" s="109">
        <f t="shared" si="75"/>
        <v>0</v>
      </c>
    </row>
    <row r="1558" spans="15:17" ht="13.5" thickBot="1" x14ac:dyDescent="0.25">
      <c r="O1558" s="109">
        <f t="shared" si="76"/>
        <v>0</v>
      </c>
      <c r="P1558" s="109">
        <f t="shared" si="74"/>
        <v>0</v>
      </c>
      <c r="Q1558" s="109">
        <f t="shared" si="75"/>
        <v>0</v>
      </c>
    </row>
    <row r="1559" spans="15:17" ht="13.5" thickBot="1" x14ac:dyDescent="0.25">
      <c r="O1559" s="109">
        <f t="shared" si="76"/>
        <v>0</v>
      </c>
      <c r="P1559" s="109">
        <f t="shared" ref="P1559:P1622" si="77">M1559</f>
        <v>0</v>
      </c>
      <c r="Q1559" s="109">
        <f t="shared" ref="Q1559:Q1622" si="78">N1559</f>
        <v>0</v>
      </c>
    </row>
    <row r="1560" spans="15:17" ht="13.5" thickBot="1" x14ac:dyDescent="0.25">
      <c r="O1560" s="109">
        <f t="shared" si="76"/>
        <v>0</v>
      </c>
      <c r="P1560" s="109">
        <f t="shared" si="77"/>
        <v>0</v>
      </c>
      <c r="Q1560" s="109">
        <f t="shared" si="78"/>
        <v>0</v>
      </c>
    </row>
    <row r="1561" spans="15:17" ht="13.5" thickBot="1" x14ac:dyDescent="0.25">
      <c r="O1561" s="109">
        <f t="shared" si="76"/>
        <v>0</v>
      </c>
      <c r="P1561" s="109">
        <f t="shared" si="77"/>
        <v>0</v>
      </c>
      <c r="Q1561" s="109">
        <f t="shared" si="78"/>
        <v>0</v>
      </c>
    </row>
    <row r="1562" spans="15:17" ht="13.5" thickBot="1" x14ac:dyDescent="0.25">
      <c r="O1562" s="109">
        <f t="shared" si="76"/>
        <v>0</v>
      </c>
      <c r="P1562" s="109">
        <f t="shared" si="77"/>
        <v>0</v>
      </c>
      <c r="Q1562" s="109">
        <f t="shared" si="78"/>
        <v>0</v>
      </c>
    </row>
    <row r="1563" spans="15:17" ht="13.5" thickBot="1" x14ac:dyDescent="0.25">
      <c r="O1563" s="109">
        <f t="shared" si="76"/>
        <v>0</v>
      </c>
      <c r="P1563" s="109">
        <f t="shared" si="77"/>
        <v>0</v>
      </c>
      <c r="Q1563" s="109">
        <f t="shared" si="78"/>
        <v>0</v>
      </c>
    </row>
    <row r="1564" spans="15:17" ht="13.5" thickBot="1" x14ac:dyDescent="0.25">
      <c r="O1564" s="109">
        <f t="shared" si="76"/>
        <v>0</v>
      </c>
      <c r="P1564" s="109">
        <f t="shared" si="77"/>
        <v>0</v>
      </c>
      <c r="Q1564" s="109">
        <f t="shared" si="78"/>
        <v>0</v>
      </c>
    </row>
    <row r="1565" spans="15:17" ht="13.5" thickBot="1" x14ac:dyDescent="0.25">
      <c r="O1565" s="109">
        <f t="shared" ref="O1565:O1628" si="79">K1565</f>
        <v>0</v>
      </c>
      <c r="P1565" s="109">
        <f t="shared" si="77"/>
        <v>0</v>
      </c>
      <c r="Q1565" s="109">
        <f t="shared" si="78"/>
        <v>0</v>
      </c>
    </row>
    <row r="1566" spans="15:17" ht="13.5" thickBot="1" x14ac:dyDescent="0.25">
      <c r="O1566" s="109">
        <f t="shared" si="79"/>
        <v>0</v>
      </c>
      <c r="P1566" s="109">
        <f t="shared" si="77"/>
        <v>0</v>
      </c>
      <c r="Q1566" s="109">
        <f t="shared" si="78"/>
        <v>0</v>
      </c>
    </row>
    <row r="1567" spans="15:17" ht="13.5" thickBot="1" x14ac:dyDescent="0.25">
      <c r="O1567" s="109">
        <f t="shared" si="79"/>
        <v>0</v>
      </c>
      <c r="P1567" s="109">
        <f t="shared" si="77"/>
        <v>0</v>
      </c>
      <c r="Q1567" s="109">
        <f t="shared" si="78"/>
        <v>0</v>
      </c>
    </row>
    <row r="1568" spans="15:17" ht="13.5" thickBot="1" x14ac:dyDescent="0.25">
      <c r="O1568" s="109">
        <f t="shared" si="79"/>
        <v>0</v>
      </c>
      <c r="P1568" s="109">
        <f t="shared" si="77"/>
        <v>0</v>
      </c>
      <c r="Q1568" s="109">
        <f t="shared" si="78"/>
        <v>0</v>
      </c>
    </row>
    <row r="1569" spans="15:17" ht="13.5" thickBot="1" x14ac:dyDescent="0.25">
      <c r="O1569" s="109">
        <f t="shared" si="79"/>
        <v>0</v>
      </c>
      <c r="P1569" s="109">
        <f t="shared" si="77"/>
        <v>0</v>
      </c>
      <c r="Q1569" s="109">
        <f t="shared" si="78"/>
        <v>0</v>
      </c>
    </row>
    <row r="1570" spans="15:17" ht="13.5" thickBot="1" x14ac:dyDescent="0.25">
      <c r="O1570" s="109">
        <f t="shared" si="79"/>
        <v>0</v>
      </c>
      <c r="P1570" s="109">
        <f t="shared" si="77"/>
        <v>0</v>
      </c>
      <c r="Q1570" s="109">
        <f t="shared" si="78"/>
        <v>0</v>
      </c>
    </row>
    <row r="1571" spans="15:17" ht="13.5" thickBot="1" x14ac:dyDescent="0.25">
      <c r="O1571" s="109">
        <f t="shared" si="79"/>
        <v>0</v>
      </c>
      <c r="P1571" s="109">
        <f t="shared" si="77"/>
        <v>0</v>
      </c>
      <c r="Q1571" s="109">
        <f t="shared" si="78"/>
        <v>0</v>
      </c>
    </row>
    <row r="1572" spans="15:17" ht="13.5" thickBot="1" x14ac:dyDescent="0.25">
      <c r="O1572" s="109">
        <f t="shared" si="79"/>
        <v>0</v>
      </c>
      <c r="P1572" s="109">
        <f t="shared" si="77"/>
        <v>0</v>
      </c>
      <c r="Q1572" s="109">
        <f t="shared" si="78"/>
        <v>0</v>
      </c>
    </row>
    <row r="1573" spans="15:17" ht="13.5" thickBot="1" x14ac:dyDescent="0.25">
      <c r="O1573" s="109">
        <f t="shared" si="79"/>
        <v>0</v>
      </c>
      <c r="P1573" s="109">
        <f t="shared" si="77"/>
        <v>0</v>
      </c>
      <c r="Q1573" s="109">
        <f t="shared" si="78"/>
        <v>0</v>
      </c>
    </row>
    <row r="1574" spans="15:17" ht="13.5" thickBot="1" x14ac:dyDescent="0.25">
      <c r="O1574" s="109">
        <f t="shared" si="79"/>
        <v>0</v>
      </c>
      <c r="P1574" s="109">
        <f t="shared" si="77"/>
        <v>0</v>
      </c>
      <c r="Q1574" s="109">
        <f t="shared" si="78"/>
        <v>0</v>
      </c>
    </row>
    <row r="1575" spans="15:17" ht="13.5" thickBot="1" x14ac:dyDescent="0.25">
      <c r="O1575" s="109">
        <f t="shared" si="79"/>
        <v>0</v>
      </c>
      <c r="P1575" s="109">
        <f t="shared" si="77"/>
        <v>0</v>
      </c>
      <c r="Q1575" s="109">
        <f t="shared" si="78"/>
        <v>0</v>
      </c>
    </row>
    <row r="1576" spans="15:17" ht="13.5" thickBot="1" x14ac:dyDescent="0.25">
      <c r="O1576" s="109">
        <f t="shared" si="79"/>
        <v>0</v>
      </c>
      <c r="P1576" s="109">
        <f t="shared" si="77"/>
        <v>0</v>
      </c>
      <c r="Q1576" s="109">
        <f t="shared" si="78"/>
        <v>0</v>
      </c>
    </row>
    <row r="1577" spans="15:17" ht="13.5" thickBot="1" x14ac:dyDescent="0.25">
      <c r="O1577" s="109">
        <f t="shared" si="79"/>
        <v>0</v>
      </c>
      <c r="P1577" s="109">
        <f t="shared" si="77"/>
        <v>0</v>
      </c>
      <c r="Q1577" s="109">
        <f t="shared" si="78"/>
        <v>0</v>
      </c>
    </row>
    <row r="1578" spans="15:17" ht="13.5" thickBot="1" x14ac:dyDescent="0.25">
      <c r="O1578" s="109">
        <f t="shared" si="79"/>
        <v>0</v>
      </c>
      <c r="P1578" s="109">
        <f t="shared" si="77"/>
        <v>0</v>
      </c>
      <c r="Q1578" s="109">
        <f t="shared" si="78"/>
        <v>0</v>
      </c>
    </row>
    <row r="1579" spans="15:17" ht="13.5" thickBot="1" x14ac:dyDescent="0.25">
      <c r="O1579" s="109">
        <f t="shared" si="79"/>
        <v>0</v>
      </c>
      <c r="P1579" s="109">
        <f t="shared" si="77"/>
        <v>0</v>
      </c>
      <c r="Q1579" s="109">
        <f t="shared" si="78"/>
        <v>0</v>
      </c>
    </row>
    <row r="1580" spans="15:17" ht="13.5" thickBot="1" x14ac:dyDescent="0.25">
      <c r="O1580" s="109">
        <f t="shared" si="79"/>
        <v>0</v>
      </c>
      <c r="P1580" s="109">
        <f t="shared" si="77"/>
        <v>0</v>
      </c>
      <c r="Q1580" s="109">
        <f t="shared" si="78"/>
        <v>0</v>
      </c>
    </row>
    <row r="1581" spans="15:17" ht="13.5" thickBot="1" x14ac:dyDescent="0.25">
      <c r="O1581" s="109">
        <f t="shared" si="79"/>
        <v>0</v>
      </c>
      <c r="P1581" s="109">
        <f t="shared" si="77"/>
        <v>0</v>
      </c>
      <c r="Q1581" s="109">
        <f t="shared" si="78"/>
        <v>0</v>
      </c>
    </row>
    <row r="1582" spans="15:17" ht="13.5" thickBot="1" x14ac:dyDescent="0.25">
      <c r="O1582" s="109">
        <f t="shared" si="79"/>
        <v>0</v>
      </c>
      <c r="P1582" s="109">
        <f t="shared" si="77"/>
        <v>0</v>
      </c>
      <c r="Q1582" s="109">
        <f t="shared" si="78"/>
        <v>0</v>
      </c>
    </row>
    <row r="1583" spans="15:17" ht="13.5" thickBot="1" x14ac:dyDescent="0.25">
      <c r="O1583" s="109">
        <f t="shared" si="79"/>
        <v>0</v>
      </c>
      <c r="P1583" s="109">
        <f t="shared" si="77"/>
        <v>0</v>
      </c>
      <c r="Q1583" s="109">
        <f t="shared" si="78"/>
        <v>0</v>
      </c>
    </row>
    <row r="1584" spans="15:17" ht="13.5" thickBot="1" x14ac:dyDescent="0.25">
      <c r="O1584" s="109">
        <f t="shared" si="79"/>
        <v>0</v>
      </c>
      <c r="P1584" s="109">
        <f t="shared" si="77"/>
        <v>0</v>
      </c>
      <c r="Q1584" s="109">
        <f t="shared" si="78"/>
        <v>0</v>
      </c>
    </row>
    <row r="1585" spans="15:17" ht="13.5" thickBot="1" x14ac:dyDescent="0.25">
      <c r="O1585" s="109">
        <f t="shared" si="79"/>
        <v>0</v>
      </c>
      <c r="P1585" s="109">
        <f t="shared" si="77"/>
        <v>0</v>
      </c>
      <c r="Q1585" s="109">
        <f t="shared" si="78"/>
        <v>0</v>
      </c>
    </row>
    <row r="1586" spans="15:17" ht="13.5" thickBot="1" x14ac:dyDescent="0.25">
      <c r="O1586" s="109">
        <f t="shared" si="79"/>
        <v>0</v>
      </c>
      <c r="P1586" s="109">
        <f t="shared" si="77"/>
        <v>0</v>
      </c>
      <c r="Q1586" s="109">
        <f t="shared" si="78"/>
        <v>0</v>
      </c>
    </row>
    <row r="1587" spans="15:17" ht="13.5" thickBot="1" x14ac:dyDescent="0.25">
      <c r="O1587" s="109">
        <f t="shared" si="79"/>
        <v>0</v>
      </c>
      <c r="P1587" s="109">
        <f t="shared" si="77"/>
        <v>0</v>
      </c>
      <c r="Q1587" s="109">
        <f t="shared" si="78"/>
        <v>0</v>
      </c>
    </row>
    <row r="1588" spans="15:17" ht="13.5" thickBot="1" x14ac:dyDescent="0.25">
      <c r="O1588" s="109">
        <f t="shared" si="79"/>
        <v>0</v>
      </c>
      <c r="P1588" s="109">
        <f t="shared" si="77"/>
        <v>0</v>
      </c>
      <c r="Q1588" s="109">
        <f t="shared" si="78"/>
        <v>0</v>
      </c>
    </row>
    <row r="1589" spans="15:17" ht="13.5" thickBot="1" x14ac:dyDescent="0.25">
      <c r="O1589" s="109">
        <f t="shared" si="79"/>
        <v>0</v>
      </c>
      <c r="P1589" s="109">
        <f t="shared" si="77"/>
        <v>0</v>
      </c>
      <c r="Q1589" s="109">
        <f t="shared" si="78"/>
        <v>0</v>
      </c>
    </row>
    <row r="1590" spans="15:17" ht="13.5" thickBot="1" x14ac:dyDescent="0.25">
      <c r="O1590" s="109">
        <f t="shared" si="79"/>
        <v>0</v>
      </c>
      <c r="P1590" s="109">
        <f t="shared" si="77"/>
        <v>0</v>
      </c>
      <c r="Q1590" s="109">
        <f t="shared" si="78"/>
        <v>0</v>
      </c>
    </row>
    <row r="1591" spans="15:17" ht="13.5" thickBot="1" x14ac:dyDescent="0.25">
      <c r="O1591" s="109">
        <f t="shared" si="79"/>
        <v>0</v>
      </c>
      <c r="P1591" s="109">
        <f t="shared" si="77"/>
        <v>0</v>
      </c>
      <c r="Q1591" s="109">
        <f t="shared" si="78"/>
        <v>0</v>
      </c>
    </row>
    <row r="1592" spans="15:17" ht="13.5" thickBot="1" x14ac:dyDescent="0.25">
      <c r="O1592" s="109">
        <f t="shared" si="79"/>
        <v>0</v>
      </c>
      <c r="P1592" s="109">
        <f t="shared" si="77"/>
        <v>0</v>
      </c>
      <c r="Q1592" s="109">
        <f t="shared" si="78"/>
        <v>0</v>
      </c>
    </row>
    <row r="1593" spans="15:17" ht="13.5" thickBot="1" x14ac:dyDescent="0.25">
      <c r="O1593" s="109">
        <f t="shared" si="79"/>
        <v>0</v>
      </c>
      <c r="P1593" s="109">
        <f t="shared" si="77"/>
        <v>0</v>
      </c>
      <c r="Q1593" s="109">
        <f t="shared" si="78"/>
        <v>0</v>
      </c>
    </row>
    <row r="1594" spans="15:17" ht="13.5" thickBot="1" x14ac:dyDescent="0.25">
      <c r="O1594" s="109">
        <f t="shared" si="79"/>
        <v>0</v>
      </c>
      <c r="P1594" s="109">
        <f t="shared" si="77"/>
        <v>0</v>
      </c>
      <c r="Q1594" s="109">
        <f t="shared" si="78"/>
        <v>0</v>
      </c>
    </row>
    <row r="1595" spans="15:17" ht="13.5" thickBot="1" x14ac:dyDescent="0.25">
      <c r="O1595" s="109">
        <f t="shared" si="79"/>
        <v>0</v>
      </c>
      <c r="P1595" s="109">
        <f t="shared" si="77"/>
        <v>0</v>
      </c>
      <c r="Q1595" s="109">
        <f t="shared" si="78"/>
        <v>0</v>
      </c>
    </row>
    <row r="1596" spans="15:17" ht="13.5" thickBot="1" x14ac:dyDescent="0.25">
      <c r="O1596" s="109">
        <f t="shared" si="79"/>
        <v>0</v>
      </c>
      <c r="P1596" s="109">
        <f t="shared" si="77"/>
        <v>0</v>
      </c>
      <c r="Q1596" s="109">
        <f t="shared" si="78"/>
        <v>0</v>
      </c>
    </row>
    <row r="1597" spans="15:17" ht="13.5" thickBot="1" x14ac:dyDescent="0.25">
      <c r="O1597" s="109">
        <f t="shared" si="79"/>
        <v>0</v>
      </c>
      <c r="P1597" s="109">
        <f t="shared" si="77"/>
        <v>0</v>
      </c>
      <c r="Q1597" s="109">
        <f t="shared" si="78"/>
        <v>0</v>
      </c>
    </row>
    <row r="1598" spans="15:17" ht="13.5" thickBot="1" x14ac:dyDescent="0.25">
      <c r="O1598" s="109">
        <f t="shared" si="79"/>
        <v>0</v>
      </c>
      <c r="P1598" s="109">
        <f t="shared" si="77"/>
        <v>0</v>
      </c>
      <c r="Q1598" s="109">
        <f t="shared" si="78"/>
        <v>0</v>
      </c>
    </row>
    <row r="1599" spans="15:17" ht="13.5" thickBot="1" x14ac:dyDescent="0.25">
      <c r="O1599" s="109">
        <f t="shared" si="79"/>
        <v>0</v>
      </c>
      <c r="P1599" s="109">
        <f t="shared" si="77"/>
        <v>0</v>
      </c>
      <c r="Q1599" s="109">
        <f t="shared" si="78"/>
        <v>0</v>
      </c>
    </row>
    <row r="1600" spans="15:17" ht="13.5" thickBot="1" x14ac:dyDescent="0.25">
      <c r="O1600" s="109">
        <f t="shared" si="79"/>
        <v>0</v>
      </c>
      <c r="P1600" s="109">
        <f t="shared" si="77"/>
        <v>0</v>
      </c>
      <c r="Q1600" s="109">
        <f t="shared" si="78"/>
        <v>0</v>
      </c>
    </row>
    <row r="1601" spans="15:17" ht="13.5" thickBot="1" x14ac:dyDescent="0.25">
      <c r="O1601" s="109">
        <f t="shared" si="79"/>
        <v>0</v>
      </c>
      <c r="P1601" s="109">
        <f t="shared" si="77"/>
        <v>0</v>
      </c>
      <c r="Q1601" s="109">
        <f t="shared" si="78"/>
        <v>0</v>
      </c>
    </row>
    <row r="1602" spans="15:17" ht="13.5" thickBot="1" x14ac:dyDescent="0.25">
      <c r="O1602" s="109">
        <f t="shared" si="79"/>
        <v>0</v>
      </c>
      <c r="P1602" s="109">
        <f t="shared" si="77"/>
        <v>0</v>
      </c>
      <c r="Q1602" s="109">
        <f t="shared" si="78"/>
        <v>0</v>
      </c>
    </row>
    <row r="1603" spans="15:17" ht="13.5" thickBot="1" x14ac:dyDescent="0.25">
      <c r="O1603" s="109">
        <f t="shared" si="79"/>
        <v>0</v>
      </c>
      <c r="P1603" s="109">
        <f t="shared" si="77"/>
        <v>0</v>
      </c>
      <c r="Q1603" s="109">
        <f t="shared" si="78"/>
        <v>0</v>
      </c>
    </row>
    <row r="1604" spans="15:17" ht="13.5" thickBot="1" x14ac:dyDescent="0.25">
      <c r="O1604" s="109">
        <f t="shared" si="79"/>
        <v>0</v>
      </c>
      <c r="P1604" s="109">
        <f t="shared" si="77"/>
        <v>0</v>
      </c>
      <c r="Q1604" s="109">
        <f t="shared" si="78"/>
        <v>0</v>
      </c>
    </row>
    <row r="1605" spans="15:17" ht="13.5" thickBot="1" x14ac:dyDescent="0.25">
      <c r="O1605" s="109">
        <f t="shared" si="79"/>
        <v>0</v>
      </c>
      <c r="P1605" s="109">
        <f t="shared" si="77"/>
        <v>0</v>
      </c>
      <c r="Q1605" s="109">
        <f t="shared" si="78"/>
        <v>0</v>
      </c>
    </row>
    <row r="1606" spans="15:17" ht="13.5" thickBot="1" x14ac:dyDescent="0.25">
      <c r="O1606" s="109">
        <f t="shared" si="79"/>
        <v>0</v>
      </c>
      <c r="P1606" s="109">
        <f t="shared" si="77"/>
        <v>0</v>
      </c>
      <c r="Q1606" s="109">
        <f t="shared" si="78"/>
        <v>0</v>
      </c>
    </row>
    <row r="1607" spans="15:17" ht="13.5" thickBot="1" x14ac:dyDescent="0.25">
      <c r="O1607" s="109">
        <f t="shared" si="79"/>
        <v>0</v>
      </c>
      <c r="P1607" s="109">
        <f t="shared" si="77"/>
        <v>0</v>
      </c>
      <c r="Q1607" s="109">
        <f t="shared" si="78"/>
        <v>0</v>
      </c>
    </row>
    <row r="1608" spans="15:17" ht="13.5" thickBot="1" x14ac:dyDescent="0.25">
      <c r="O1608" s="109">
        <f t="shared" si="79"/>
        <v>0</v>
      </c>
      <c r="P1608" s="109">
        <f t="shared" si="77"/>
        <v>0</v>
      </c>
      <c r="Q1608" s="109">
        <f t="shared" si="78"/>
        <v>0</v>
      </c>
    </row>
    <row r="1609" spans="15:17" ht="13.5" thickBot="1" x14ac:dyDescent="0.25">
      <c r="O1609" s="109">
        <f t="shared" si="79"/>
        <v>0</v>
      </c>
      <c r="P1609" s="109">
        <f t="shared" si="77"/>
        <v>0</v>
      </c>
      <c r="Q1609" s="109">
        <f t="shared" si="78"/>
        <v>0</v>
      </c>
    </row>
    <row r="1610" spans="15:17" ht="13.5" thickBot="1" x14ac:dyDescent="0.25">
      <c r="O1610" s="109">
        <f t="shared" si="79"/>
        <v>0</v>
      </c>
      <c r="P1610" s="109">
        <f t="shared" si="77"/>
        <v>0</v>
      </c>
      <c r="Q1610" s="109">
        <f t="shared" si="78"/>
        <v>0</v>
      </c>
    </row>
    <row r="1611" spans="15:17" ht="13.5" thickBot="1" x14ac:dyDescent="0.25">
      <c r="O1611" s="109">
        <f t="shared" si="79"/>
        <v>0</v>
      </c>
      <c r="P1611" s="109">
        <f t="shared" si="77"/>
        <v>0</v>
      </c>
      <c r="Q1611" s="109">
        <f t="shared" si="78"/>
        <v>0</v>
      </c>
    </row>
    <row r="1612" spans="15:17" ht="13.5" thickBot="1" x14ac:dyDescent="0.25">
      <c r="O1612" s="109">
        <f t="shared" si="79"/>
        <v>0</v>
      </c>
      <c r="P1612" s="109">
        <f t="shared" si="77"/>
        <v>0</v>
      </c>
      <c r="Q1612" s="109">
        <f t="shared" si="78"/>
        <v>0</v>
      </c>
    </row>
    <row r="1613" spans="15:17" ht="13.5" thickBot="1" x14ac:dyDescent="0.25">
      <c r="O1613" s="109">
        <f t="shared" si="79"/>
        <v>0</v>
      </c>
      <c r="P1613" s="109">
        <f t="shared" si="77"/>
        <v>0</v>
      </c>
      <c r="Q1613" s="109">
        <f t="shared" si="78"/>
        <v>0</v>
      </c>
    </row>
    <row r="1614" spans="15:17" ht="13.5" thickBot="1" x14ac:dyDescent="0.25">
      <c r="O1614" s="109">
        <f t="shared" si="79"/>
        <v>0</v>
      </c>
      <c r="P1614" s="109">
        <f t="shared" si="77"/>
        <v>0</v>
      </c>
      <c r="Q1614" s="109">
        <f t="shared" si="78"/>
        <v>0</v>
      </c>
    </row>
    <row r="1615" spans="15:17" ht="13.5" thickBot="1" x14ac:dyDescent="0.25">
      <c r="O1615" s="109">
        <f t="shared" si="79"/>
        <v>0</v>
      </c>
      <c r="P1615" s="109">
        <f t="shared" si="77"/>
        <v>0</v>
      </c>
      <c r="Q1615" s="109">
        <f t="shared" si="78"/>
        <v>0</v>
      </c>
    </row>
    <row r="1616" spans="15:17" ht="13.5" thickBot="1" x14ac:dyDescent="0.25">
      <c r="O1616" s="109">
        <f t="shared" si="79"/>
        <v>0</v>
      </c>
      <c r="P1616" s="109">
        <f t="shared" si="77"/>
        <v>0</v>
      </c>
      <c r="Q1616" s="109">
        <f t="shared" si="78"/>
        <v>0</v>
      </c>
    </row>
    <row r="1617" spans="15:17" ht="13.5" thickBot="1" x14ac:dyDescent="0.25">
      <c r="O1617" s="109">
        <f t="shared" si="79"/>
        <v>0</v>
      </c>
      <c r="P1617" s="109">
        <f t="shared" si="77"/>
        <v>0</v>
      </c>
      <c r="Q1617" s="109">
        <f t="shared" si="78"/>
        <v>0</v>
      </c>
    </row>
    <row r="1618" spans="15:17" ht="13.5" thickBot="1" x14ac:dyDescent="0.25">
      <c r="O1618" s="109">
        <f t="shared" si="79"/>
        <v>0</v>
      </c>
      <c r="P1618" s="109">
        <f t="shared" si="77"/>
        <v>0</v>
      </c>
      <c r="Q1618" s="109">
        <f t="shared" si="78"/>
        <v>0</v>
      </c>
    </row>
    <row r="1619" spans="15:17" ht="13.5" thickBot="1" x14ac:dyDescent="0.25">
      <c r="O1619" s="109">
        <f t="shared" si="79"/>
        <v>0</v>
      </c>
      <c r="P1619" s="109">
        <f t="shared" si="77"/>
        <v>0</v>
      </c>
      <c r="Q1619" s="109">
        <f t="shared" si="78"/>
        <v>0</v>
      </c>
    </row>
    <row r="1620" spans="15:17" ht="13.5" thickBot="1" x14ac:dyDescent="0.25">
      <c r="O1620" s="109">
        <f t="shared" si="79"/>
        <v>0</v>
      </c>
      <c r="P1620" s="109">
        <f t="shared" si="77"/>
        <v>0</v>
      </c>
      <c r="Q1620" s="109">
        <f t="shared" si="78"/>
        <v>0</v>
      </c>
    </row>
    <row r="1621" spans="15:17" ht="13.5" thickBot="1" x14ac:dyDescent="0.25">
      <c r="O1621" s="109">
        <f t="shared" si="79"/>
        <v>0</v>
      </c>
      <c r="P1621" s="109">
        <f t="shared" si="77"/>
        <v>0</v>
      </c>
      <c r="Q1621" s="109">
        <f t="shared" si="78"/>
        <v>0</v>
      </c>
    </row>
    <row r="1622" spans="15:17" ht="13.5" thickBot="1" x14ac:dyDescent="0.25">
      <c r="O1622" s="109">
        <f t="shared" si="79"/>
        <v>0</v>
      </c>
      <c r="P1622" s="109">
        <f t="shared" si="77"/>
        <v>0</v>
      </c>
      <c r="Q1622" s="109">
        <f t="shared" si="78"/>
        <v>0</v>
      </c>
    </row>
    <row r="1623" spans="15:17" ht="13.5" thickBot="1" x14ac:dyDescent="0.25">
      <c r="O1623" s="109">
        <f t="shared" si="79"/>
        <v>0</v>
      </c>
      <c r="P1623" s="109">
        <f t="shared" ref="P1623:P1649" si="80">M1623</f>
        <v>0</v>
      </c>
      <c r="Q1623" s="109">
        <f t="shared" ref="Q1623:Q1649" si="81">N1623</f>
        <v>0</v>
      </c>
    </row>
    <row r="1624" spans="15:17" ht="13.5" thickBot="1" x14ac:dyDescent="0.25">
      <c r="O1624" s="109">
        <f t="shared" si="79"/>
        <v>0</v>
      </c>
      <c r="P1624" s="109">
        <f t="shared" si="80"/>
        <v>0</v>
      </c>
      <c r="Q1624" s="109">
        <f t="shared" si="81"/>
        <v>0</v>
      </c>
    </row>
    <row r="1625" spans="15:17" ht="13.5" thickBot="1" x14ac:dyDescent="0.25">
      <c r="O1625" s="109">
        <f t="shared" si="79"/>
        <v>0</v>
      </c>
      <c r="P1625" s="109">
        <f t="shared" si="80"/>
        <v>0</v>
      </c>
      <c r="Q1625" s="109">
        <f t="shared" si="81"/>
        <v>0</v>
      </c>
    </row>
    <row r="1626" spans="15:17" ht="13.5" thickBot="1" x14ac:dyDescent="0.25">
      <c r="O1626" s="109">
        <f t="shared" si="79"/>
        <v>0</v>
      </c>
      <c r="P1626" s="109">
        <f t="shared" si="80"/>
        <v>0</v>
      </c>
      <c r="Q1626" s="109">
        <f t="shared" si="81"/>
        <v>0</v>
      </c>
    </row>
    <row r="1627" spans="15:17" ht="13.5" thickBot="1" x14ac:dyDescent="0.25">
      <c r="O1627" s="109">
        <f t="shared" si="79"/>
        <v>0</v>
      </c>
      <c r="P1627" s="109">
        <f t="shared" si="80"/>
        <v>0</v>
      </c>
      <c r="Q1627" s="109">
        <f t="shared" si="81"/>
        <v>0</v>
      </c>
    </row>
    <row r="1628" spans="15:17" ht="13.5" thickBot="1" x14ac:dyDescent="0.25">
      <c r="O1628" s="109">
        <f t="shared" si="79"/>
        <v>0</v>
      </c>
      <c r="P1628" s="109">
        <f t="shared" si="80"/>
        <v>0</v>
      </c>
      <c r="Q1628" s="109">
        <f t="shared" si="81"/>
        <v>0</v>
      </c>
    </row>
    <row r="1629" spans="15:17" ht="13.5" thickBot="1" x14ac:dyDescent="0.25">
      <c r="O1629" s="109">
        <f t="shared" ref="O1629:O1649" si="82">K1629</f>
        <v>0</v>
      </c>
      <c r="P1629" s="109">
        <f t="shared" si="80"/>
        <v>0</v>
      </c>
      <c r="Q1629" s="109">
        <f t="shared" si="81"/>
        <v>0</v>
      </c>
    </row>
    <row r="1630" spans="15:17" ht="13.5" thickBot="1" x14ac:dyDescent="0.25">
      <c r="O1630" s="109">
        <f t="shared" si="82"/>
        <v>0</v>
      </c>
      <c r="P1630" s="109">
        <f t="shared" si="80"/>
        <v>0</v>
      </c>
      <c r="Q1630" s="109">
        <f t="shared" si="81"/>
        <v>0</v>
      </c>
    </row>
    <row r="1631" spans="15:17" ht="13.5" thickBot="1" x14ac:dyDescent="0.25">
      <c r="O1631" s="109">
        <f t="shared" si="82"/>
        <v>0</v>
      </c>
      <c r="P1631" s="109">
        <f t="shared" si="80"/>
        <v>0</v>
      </c>
      <c r="Q1631" s="109">
        <f t="shared" si="81"/>
        <v>0</v>
      </c>
    </row>
    <row r="1632" spans="15:17" ht="13.5" thickBot="1" x14ac:dyDescent="0.25">
      <c r="O1632" s="109">
        <f t="shared" si="82"/>
        <v>0</v>
      </c>
      <c r="P1632" s="109">
        <f t="shared" si="80"/>
        <v>0</v>
      </c>
      <c r="Q1632" s="109">
        <f t="shared" si="81"/>
        <v>0</v>
      </c>
    </row>
    <row r="1633" spans="15:17" ht="13.5" thickBot="1" x14ac:dyDescent="0.25">
      <c r="O1633" s="109">
        <f t="shared" si="82"/>
        <v>0</v>
      </c>
      <c r="P1633" s="109">
        <f t="shared" si="80"/>
        <v>0</v>
      </c>
      <c r="Q1633" s="109">
        <f t="shared" si="81"/>
        <v>0</v>
      </c>
    </row>
    <row r="1634" spans="15:17" ht="13.5" thickBot="1" x14ac:dyDescent="0.25">
      <c r="O1634" s="109">
        <f t="shared" si="82"/>
        <v>0</v>
      </c>
      <c r="P1634" s="109">
        <f t="shared" si="80"/>
        <v>0</v>
      </c>
      <c r="Q1634" s="109">
        <f t="shared" si="81"/>
        <v>0</v>
      </c>
    </row>
    <row r="1635" spans="15:17" ht="13.5" thickBot="1" x14ac:dyDescent="0.25">
      <c r="O1635" s="109">
        <f t="shared" si="82"/>
        <v>0</v>
      </c>
      <c r="P1635" s="109">
        <f t="shared" si="80"/>
        <v>0</v>
      </c>
      <c r="Q1635" s="109">
        <f t="shared" si="81"/>
        <v>0</v>
      </c>
    </row>
    <row r="1636" spans="15:17" ht="13.5" thickBot="1" x14ac:dyDescent="0.25">
      <c r="O1636" s="109">
        <f t="shared" si="82"/>
        <v>0</v>
      </c>
      <c r="P1636" s="109">
        <f t="shared" si="80"/>
        <v>0</v>
      </c>
      <c r="Q1636" s="109">
        <f t="shared" si="81"/>
        <v>0</v>
      </c>
    </row>
    <row r="1637" spans="15:17" ht="13.5" thickBot="1" x14ac:dyDescent="0.25">
      <c r="O1637" s="109">
        <f t="shared" si="82"/>
        <v>0</v>
      </c>
      <c r="P1637" s="109">
        <f t="shared" si="80"/>
        <v>0</v>
      </c>
      <c r="Q1637" s="109">
        <f t="shared" si="81"/>
        <v>0</v>
      </c>
    </row>
    <row r="1638" spans="15:17" ht="13.5" thickBot="1" x14ac:dyDescent="0.25">
      <c r="O1638" s="109">
        <f t="shared" si="82"/>
        <v>0</v>
      </c>
      <c r="P1638" s="109">
        <f t="shared" si="80"/>
        <v>0</v>
      </c>
      <c r="Q1638" s="109">
        <f t="shared" si="81"/>
        <v>0</v>
      </c>
    </row>
    <row r="1639" spans="15:17" ht="13.5" thickBot="1" x14ac:dyDescent="0.25">
      <c r="O1639" s="109">
        <f t="shared" si="82"/>
        <v>0</v>
      </c>
      <c r="P1639" s="109">
        <f t="shared" si="80"/>
        <v>0</v>
      </c>
      <c r="Q1639" s="109">
        <f t="shared" si="81"/>
        <v>0</v>
      </c>
    </row>
    <row r="1640" spans="15:17" ht="13.5" thickBot="1" x14ac:dyDescent="0.25">
      <c r="O1640" s="109">
        <f t="shared" si="82"/>
        <v>0</v>
      </c>
      <c r="P1640" s="109">
        <f t="shared" si="80"/>
        <v>0</v>
      </c>
      <c r="Q1640" s="109">
        <f t="shared" si="81"/>
        <v>0</v>
      </c>
    </row>
    <row r="1641" spans="15:17" ht="13.5" thickBot="1" x14ac:dyDescent="0.25">
      <c r="O1641" s="109">
        <f t="shared" si="82"/>
        <v>0</v>
      </c>
      <c r="P1641" s="109">
        <f t="shared" si="80"/>
        <v>0</v>
      </c>
      <c r="Q1641" s="109">
        <f t="shared" si="81"/>
        <v>0</v>
      </c>
    </row>
    <row r="1642" spans="15:17" ht="13.5" thickBot="1" x14ac:dyDescent="0.25">
      <c r="O1642" s="109">
        <f t="shared" si="82"/>
        <v>0</v>
      </c>
      <c r="P1642" s="109">
        <f t="shared" si="80"/>
        <v>0</v>
      </c>
      <c r="Q1642" s="109">
        <f t="shared" si="81"/>
        <v>0</v>
      </c>
    </row>
    <row r="1643" spans="15:17" ht="13.5" thickBot="1" x14ac:dyDescent="0.25">
      <c r="O1643" s="109">
        <f t="shared" si="82"/>
        <v>0</v>
      </c>
      <c r="P1643" s="109">
        <f t="shared" si="80"/>
        <v>0</v>
      </c>
      <c r="Q1643" s="109">
        <f t="shared" si="81"/>
        <v>0</v>
      </c>
    </row>
    <row r="1644" spans="15:17" ht="13.5" thickBot="1" x14ac:dyDescent="0.25">
      <c r="O1644" s="109">
        <f t="shared" si="82"/>
        <v>0</v>
      </c>
      <c r="P1644" s="109">
        <f t="shared" si="80"/>
        <v>0</v>
      </c>
      <c r="Q1644" s="109">
        <f t="shared" si="81"/>
        <v>0</v>
      </c>
    </row>
    <row r="1645" spans="15:17" ht="13.5" thickBot="1" x14ac:dyDescent="0.25">
      <c r="O1645" s="109">
        <f t="shared" si="82"/>
        <v>0</v>
      </c>
      <c r="P1645" s="109">
        <f t="shared" si="80"/>
        <v>0</v>
      </c>
      <c r="Q1645" s="109">
        <f t="shared" si="81"/>
        <v>0</v>
      </c>
    </row>
    <row r="1646" spans="15:17" ht="13.5" thickBot="1" x14ac:dyDescent="0.25">
      <c r="O1646" s="109">
        <f t="shared" si="82"/>
        <v>0</v>
      </c>
      <c r="P1646" s="109">
        <f t="shared" si="80"/>
        <v>0</v>
      </c>
      <c r="Q1646" s="109">
        <f t="shared" si="81"/>
        <v>0</v>
      </c>
    </row>
    <row r="1647" spans="15:17" ht="13.5" thickBot="1" x14ac:dyDescent="0.25">
      <c r="O1647" s="109">
        <f t="shared" si="82"/>
        <v>0</v>
      </c>
      <c r="P1647" s="109">
        <f t="shared" si="80"/>
        <v>0</v>
      </c>
      <c r="Q1647" s="109">
        <f t="shared" si="81"/>
        <v>0</v>
      </c>
    </row>
    <row r="1648" spans="15:17" ht="13.5" thickBot="1" x14ac:dyDescent="0.25">
      <c r="O1648" s="109">
        <f t="shared" si="82"/>
        <v>0</v>
      </c>
      <c r="P1648" s="109">
        <f t="shared" si="80"/>
        <v>0</v>
      </c>
      <c r="Q1648" s="109">
        <f t="shared" si="81"/>
        <v>0</v>
      </c>
    </row>
    <row r="1649" spans="15:17" x14ac:dyDescent="0.2">
      <c r="O1649" s="109">
        <f t="shared" si="82"/>
        <v>0</v>
      </c>
      <c r="P1649" s="109">
        <f t="shared" si="80"/>
        <v>0</v>
      </c>
      <c r="Q1649" s="109">
        <f t="shared" si="81"/>
        <v>0</v>
      </c>
    </row>
  </sheetData>
  <sheetProtection algorithmName="SHA-512" hashValue="mZD/Nt57DPp9YEycZBTdYZKZA1H4hyh11UAV0T3Y3uNzI8/ziKmCifspchYVpXDeNcGl7k4mh0q8uiF1jSs/PA==" saltValue="s1/iQnfkUqczN8kmPJd67g==" spinCount="100000" sheet="1" objects="1" scenarios="1"/>
  <sortState xmlns:xlrd2="http://schemas.microsoft.com/office/spreadsheetml/2017/richdata2" ref="R3:R7">
    <sortCondition ref="R3:R7"/>
  </sortState>
  <dataValidations disablePrompts="1" count="1">
    <dataValidation type="list" allowBlank="1" showInputMessage="1" showErrorMessage="1" sqref="K6" xr:uid="{00000000-0002-0000-0500-000000000000}">
      <formula1>$B$4:$B$5</formula1>
    </dataValidation>
  </dataValidations>
  <pageMargins left="0.7" right="0.7" top="0.75" bottom="0.75" header="0.3" footer="0.3"/>
  <pageSetup orientation="portrait" r:id="rId6"/>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9529C-5EBA-4D0D-807F-81795446FAC0}">
  <sheetPr codeName="Sheet8">
    <tabColor theme="9"/>
  </sheetPr>
  <dimension ref="A1:H35"/>
  <sheetViews>
    <sheetView showGridLines="0" zoomScaleNormal="100" zoomScaleSheetLayoutView="120" workbookViewId="0">
      <selection activeCell="C26" sqref="C26"/>
    </sheetView>
  </sheetViews>
  <sheetFormatPr defaultRowHeight="12.75" x14ac:dyDescent="0.2"/>
  <cols>
    <col min="1" max="1" width="34.28515625" bestFit="1" customWidth="1"/>
  </cols>
  <sheetData>
    <row r="1" spans="1:8" x14ac:dyDescent="0.2">
      <c r="A1" s="754" t="s">
        <v>734</v>
      </c>
      <c r="B1" s="754"/>
      <c r="C1" s="754"/>
      <c r="D1" s="754"/>
      <c r="E1" s="754"/>
      <c r="F1" s="754"/>
      <c r="G1" s="754"/>
      <c r="H1" s="754"/>
    </row>
    <row r="2" spans="1:8" x14ac:dyDescent="0.2">
      <c r="A2" s="754"/>
      <c r="B2" s="754"/>
      <c r="C2" s="754"/>
      <c r="D2" s="754"/>
      <c r="E2" s="754"/>
      <c r="F2" s="754"/>
      <c r="G2" s="754"/>
      <c r="H2" s="754"/>
    </row>
    <row r="3" spans="1:8" ht="15.75" x14ac:dyDescent="0.2">
      <c r="A3" s="573" t="str">
        <f>PROPER(Input!C8)&amp;":"</f>
        <v>Borough:</v>
      </c>
      <c r="B3" s="234">
        <f>_xlfn.IFNA(_xlfn.TEXTAFTER(Input!D8, "-"),0)</f>
        <v>0</v>
      </c>
      <c r="C3" s="574"/>
      <c r="D3" s="574"/>
      <c r="E3" s="574"/>
      <c r="F3" s="574"/>
      <c r="G3" s="574"/>
      <c r="H3" s="574"/>
    </row>
    <row r="4" spans="1:8" ht="15.75" x14ac:dyDescent="0.2">
      <c r="A4" s="573" t="str">
        <f>PROPER(Input!C9)&amp;":"</f>
        <v>Tax Block:</v>
      </c>
      <c r="B4" s="234">
        <f>Input!D9</f>
        <v>0</v>
      </c>
      <c r="C4" s="574"/>
      <c r="D4" s="574"/>
      <c r="E4" s="574"/>
      <c r="F4" s="574"/>
      <c r="G4" s="574"/>
      <c r="H4" s="574"/>
    </row>
    <row r="5" spans="1:8" ht="15.75" x14ac:dyDescent="0.2">
      <c r="A5" s="573" t="str">
        <f>(Input!C10)&amp;":"</f>
        <v>Tax Lot(s):</v>
      </c>
      <c r="B5" s="234">
        <f>Input!D10</f>
        <v>0</v>
      </c>
      <c r="C5" s="574"/>
      <c r="D5" s="574"/>
      <c r="E5" s="574"/>
      <c r="F5" s="574"/>
      <c r="G5" s="574"/>
      <c r="H5" s="574"/>
    </row>
    <row r="6" spans="1:8" ht="15.75" x14ac:dyDescent="0.2">
      <c r="A6" s="573" t="s">
        <v>744</v>
      </c>
      <c r="B6" s="196" t="str">
        <f>PROPER(Input!H7)</f>
        <v/>
      </c>
      <c r="C6" s="574"/>
      <c r="D6" s="574"/>
      <c r="E6" s="574"/>
      <c r="F6" s="574"/>
      <c r="G6" s="574"/>
      <c r="H6" s="574"/>
    </row>
    <row r="7" spans="1:8" x14ac:dyDescent="0.2">
      <c r="A7" s="573" t="str">
        <f>PROPER(Input!J7)&amp;":"</f>
        <v>No. Of Building Segments:</v>
      </c>
      <c r="B7" s="234">
        <f>Input!K7</f>
        <v>1</v>
      </c>
      <c r="C7" s="215"/>
      <c r="D7" s="215"/>
      <c r="E7" s="215"/>
      <c r="F7" s="215"/>
      <c r="G7" s="215"/>
      <c r="H7" s="215"/>
    </row>
    <row r="8" spans="1:8" x14ac:dyDescent="0.2">
      <c r="A8" s="573" t="str">
        <f>PROPER(Input!K11)</f>
        <v>Total Units In Eligible Conversion:</v>
      </c>
      <c r="B8" s="234">
        <f>Input!L11</f>
        <v>2</v>
      </c>
      <c r="C8" s="215"/>
      <c r="D8" s="215"/>
      <c r="E8" s="215"/>
      <c r="F8" s="215"/>
      <c r="G8" s="215"/>
      <c r="H8" s="215"/>
    </row>
    <row r="9" spans="1:8" x14ac:dyDescent="0.2">
      <c r="A9" s="573" t="str">
        <f>PROPER(Input!I11)</f>
        <v>Number Of Affordable Housing Units:</v>
      </c>
      <c r="B9" s="234">
        <f>Input!J11</f>
        <v>1</v>
      </c>
      <c r="C9" s="215"/>
      <c r="D9" s="215"/>
      <c r="E9" s="215"/>
      <c r="F9" s="215"/>
      <c r="G9" s="215"/>
      <c r="H9" s="215"/>
    </row>
    <row r="10" spans="1:8" x14ac:dyDescent="0.2">
      <c r="A10" s="573" t="str">
        <f>Input!L15</f>
        <v>Weighted Average AMI (WAAMI) Test</v>
      </c>
      <c r="B10" s="234" t="str">
        <f>Input!N15</f>
        <v>40.00% AMI</v>
      </c>
      <c r="C10" s="215"/>
      <c r="D10" s="215"/>
      <c r="E10" s="215"/>
      <c r="F10" s="215"/>
      <c r="G10" s="215"/>
      <c r="H10" s="215"/>
    </row>
    <row r="11" spans="1:8" x14ac:dyDescent="0.2">
      <c r="A11" s="573" t="s">
        <v>735</v>
      </c>
      <c r="B11" s="215">
        <f>Input!O6</f>
        <v>0</v>
      </c>
      <c r="C11" s="215"/>
      <c r="D11" s="215"/>
      <c r="E11" s="215"/>
      <c r="F11" s="215"/>
      <c r="G11" s="215"/>
      <c r="H11" s="215"/>
    </row>
    <row r="12" spans="1:8" x14ac:dyDescent="0.2">
      <c r="A12" s="573" t="s">
        <v>736</v>
      </c>
      <c r="B12" s="215">
        <f>Input!O7</f>
        <v>0</v>
      </c>
      <c r="C12" s="215"/>
      <c r="D12" s="215"/>
      <c r="E12" s="215"/>
      <c r="F12" s="215"/>
      <c r="G12" s="215"/>
      <c r="H12" s="215"/>
    </row>
    <row r="13" spans="1:8" x14ac:dyDescent="0.2">
      <c r="A13" s="573" t="s">
        <v>737</v>
      </c>
      <c r="B13" s="575" t="str">
        <f>Input!G14</f>
        <v>Check Unit Count</v>
      </c>
      <c r="C13" s="215"/>
      <c r="D13" s="215"/>
      <c r="E13" s="215"/>
      <c r="F13" s="215"/>
      <c r="G13" s="215"/>
      <c r="H13" s="215"/>
    </row>
    <row r="14" spans="1:8" x14ac:dyDescent="0.2">
      <c r="A14" s="573" t="s">
        <v>738</v>
      </c>
      <c r="B14" s="615">
        <f ca="1">SUM(Input!R19:R1518)*12</f>
        <v>0</v>
      </c>
      <c r="C14" s="215"/>
      <c r="D14" s="215"/>
      <c r="E14" s="215"/>
      <c r="F14" s="215"/>
      <c r="G14" s="215"/>
      <c r="H14" s="215"/>
    </row>
    <row r="15" spans="1:8" x14ac:dyDescent="0.2">
      <c r="A15" s="573" t="s">
        <v>675</v>
      </c>
      <c r="B15" s="215">
        <f>'Owner''s Affidavit'!U55</f>
        <v>0</v>
      </c>
      <c r="C15" s="215"/>
      <c r="D15" s="215"/>
      <c r="E15" s="215"/>
      <c r="F15" s="215"/>
      <c r="G15" s="215"/>
      <c r="H15" s="215"/>
    </row>
    <row r="16" spans="1:8" x14ac:dyDescent="0.2">
      <c r="A16" s="573" t="s">
        <v>739</v>
      </c>
      <c r="B16" s="215">
        <f>'Owner''s Affidavit'!U58</f>
        <v>0</v>
      </c>
      <c r="C16" s="215"/>
      <c r="D16" s="215"/>
      <c r="E16" s="215"/>
      <c r="F16" s="215"/>
      <c r="G16" s="215"/>
      <c r="H16" s="215"/>
    </row>
    <row r="17" spans="1:8" x14ac:dyDescent="0.2">
      <c r="A17" s="573" t="s">
        <v>740</v>
      </c>
      <c r="B17" s="215">
        <f>'Owner''s Affidavit'!U60</f>
        <v>0</v>
      </c>
      <c r="C17" s="215"/>
      <c r="D17" s="215"/>
      <c r="E17" s="215"/>
      <c r="F17" s="215"/>
      <c r="G17" s="215"/>
      <c r="H17" s="215"/>
    </row>
    <row r="18" spans="1:8" x14ac:dyDescent="0.2">
      <c r="A18" s="573" t="s">
        <v>741</v>
      </c>
      <c r="B18" s="215">
        <f>'File Rep Authorization'!C20</f>
        <v>0</v>
      </c>
      <c r="C18" s="215"/>
      <c r="D18" s="215"/>
      <c r="E18" s="215"/>
      <c r="F18" s="215"/>
      <c r="G18" s="215"/>
      <c r="H18" s="215"/>
    </row>
    <row r="19" spans="1:8" x14ac:dyDescent="0.2">
      <c r="A19" s="573" t="s">
        <v>742</v>
      </c>
      <c r="B19" s="215">
        <f>'File Rep Authorization'!C24</f>
        <v>0</v>
      </c>
      <c r="C19" s="215"/>
      <c r="D19" s="215"/>
      <c r="E19" s="215"/>
      <c r="F19" s="215"/>
      <c r="G19" s="215"/>
      <c r="H19" s="215"/>
    </row>
    <row r="20" spans="1:8" x14ac:dyDescent="0.2">
      <c r="A20" s="573" t="s">
        <v>743</v>
      </c>
      <c r="B20" s="215">
        <f>'File Rep Authorization'!C25</f>
        <v>0</v>
      </c>
      <c r="C20" s="215"/>
      <c r="D20" s="215"/>
      <c r="E20" s="215"/>
      <c r="F20" s="215"/>
      <c r="G20" s="215"/>
      <c r="H20" s="215"/>
    </row>
    <row r="22" spans="1:8" ht="13.5" thickBot="1" x14ac:dyDescent="0.25">
      <c r="A22" s="476"/>
      <c r="B22" s="752" t="s">
        <v>548</v>
      </c>
      <c r="C22" s="753"/>
      <c r="D22" s="753"/>
      <c r="E22" s="753"/>
      <c r="F22" s="753"/>
      <c r="G22" s="753"/>
      <c r="H22" s="495"/>
    </row>
    <row r="23" spans="1:8" ht="14.25" thickTop="1" thickBot="1" x14ac:dyDescent="0.25">
      <c r="A23" s="496"/>
      <c r="B23" s="497">
        <v>0</v>
      </c>
      <c r="C23" s="498">
        <v>1</v>
      </c>
      <c r="D23" s="498">
        <v>2</v>
      </c>
      <c r="E23" s="498">
        <v>3</v>
      </c>
      <c r="F23" s="498">
        <v>4</v>
      </c>
      <c r="G23" s="499">
        <v>5</v>
      </c>
      <c r="H23" s="500" t="s">
        <v>546</v>
      </c>
    </row>
    <row r="24" spans="1:8" ht="13.5" thickTop="1" x14ac:dyDescent="0.2">
      <c r="A24" s="501">
        <v>0.1</v>
      </c>
      <c r="B24" s="502" t="str" cm="1">
        <f t="array" ref="B24">IF(SUMPRODUCT((Input!$J$19:$J$1518='Units Summary'!$A24)*(Input!$H$19:$H$1518='Units Summary'!B$23)*(Input!$I$19:$I$1518="YES"))=0,"",SUMPRODUCT((Input!$J$19:$J$1518='Units Summary'!$A24)*(Input!$H$19:$H$1518='Units Summary'!B$23)*(Input!$W$19:$W$1518=1)))</f>
        <v/>
      </c>
      <c r="C24" s="502" t="str" cm="1">
        <f t="array" ref="C24">IF(SUMPRODUCT((Input!$J$19:$J$1518=LEFT('Units Summary'!$A24,1))*(Input!$H$19:$H$1518=LEFT('Units Summary'!C$23,1))*(Input!$I$19:$I$1518="YES"))=0,"",SUMPRODUCT((Input!$J$19:$J$1518=LEFT('Units Summary'!$A24,1))*(Input!$H$19:$H$1518=LEFT('Units Summary'!C$23,1))*(Input!$W$19:$W$1518=1)))</f>
        <v/>
      </c>
      <c r="D24" s="502" t="str" cm="1">
        <f t="array" ref="D24">IF(SUMPRODUCT((Input!$J$19:$J$1518='Units Summary'!$A24)*(Input!$H$19:$H$1518='Units Summary'!D$23)*(Input!$I$19:$I$1518="YES"))=0,"",SUMPRODUCT((Input!$J$19:$J$1518='Units Summary'!$A24)*(Input!$H$19:$H$1518='Units Summary'!D$23)*(Input!$W$19:$W$1518=1)))</f>
        <v/>
      </c>
      <c r="E24" s="502" t="str" cm="1">
        <f t="array" ref="E24">IF(SUMPRODUCT((Input!$J$19:$J$1518='Units Summary'!$A24)*(Input!$H$19:$H$1518='Units Summary'!E$23)*(Input!$I$19:$I$1518="YES"))=0,"",SUMPRODUCT((Input!$J$19:$J$1518='Units Summary'!$A24)*(Input!$H$19:$H$1518='Units Summary'!E$23)*(Input!$W$19:$W$1518=1)))</f>
        <v/>
      </c>
      <c r="F24" s="502" t="str" cm="1">
        <f t="array" ref="F24">IF(SUMPRODUCT((Input!$J$19:$J$1518='Units Summary'!$A24)*(Input!$H$19:$H$1518='Units Summary'!F$23)*(Input!$I$19:$I$1518="YES"))=0,"",SUMPRODUCT((Input!$J$19:$J$1518='Units Summary'!$A24)*(Input!$H$19:$H$1518='Units Summary'!F$23)*(Input!$W$19:$W$1518=1)))</f>
        <v/>
      </c>
      <c r="G24" s="503" t="str" cm="1">
        <f t="array" ref="G24">IF(SUMPRODUCT((Input!$J$19:$J$1518='Units Summary'!$A24)*(Input!$H$19:$H$1518='Units Summary'!G$23)*(Input!$I$19:$I$1518="YES"))=0,"",SUMPRODUCT((Input!$J$19:$J$1518='Units Summary'!$A24)*(Input!$H$19:$H$1518='Units Summary'!G$23)*(Input!$W$19:$W$1518=1)))</f>
        <v/>
      </c>
      <c r="H24" s="504" t="str">
        <f>IF(SUM(B24:G24)=0,"",SUM(B24:G24))</f>
        <v/>
      </c>
    </row>
    <row r="25" spans="1:8" x14ac:dyDescent="0.2">
      <c r="A25" s="505">
        <f>A24+0.1</f>
        <v>0.2</v>
      </c>
      <c r="B25" s="502" t="str" cm="1">
        <f t="array" ref="B25">IF(SUMPRODUCT((Input!$J$19:$J$1518='Units Summary'!$A25)*(Input!$H$19:$H$1518='Units Summary'!B$23)*(Input!$I$19:$I$1518="YES"))=0,"",SUMPRODUCT((Input!$J$19:$J$1518='Units Summary'!$A25)*(Input!$H$19:$H$1518='Units Summary'!B$23)*(Input!$W$19:$W$1518=1)))</f>
        <v/>
      </c>
      <c r="C25" s="502" t="str" cm="1">
        <f t="array" ref="C25">IF(SUMPRODUCT((Input!$J$19:$J$1518='Units Summary'!$A25)*(Input!$H$19:$H$1518='Units Summary'!C$23)*(Input!$I$19:$I$1518="YES"))=0,"",SUMPRODUCT((Input!$J$19:$J$1518='Units Summary'!$A25)*(Input!$H$19:$H$1518='Units Summary'!C$23)*(Input!$W$19:$W$1518=1)))</f>
        <v/>
      </c>
      <c r="D25" s="502" t="str" cm="1">
        <f t="array" ref="D25">IF(SUMPRODUCT((Input!$J$19:$J$1518='Units Summary'!$A25)*(Input!$H$19:$H$1518='Units Summary'!D$23)*(Input!$I$19:$I$1518="YES"))=0,"",SUMPRODUCT((Input!$J$19:$J$1518='Units Summary'!$A25)*(Input!$H$19:$H$1518='Units Summary'!D$23)*(Input!$W$19:$W$1518=1)))</f>
        <v/>
      </c>
      <c r="E25" s="502" t="str" cm="1">
        <f t="array" ref="E25">IF(SUMPRODUCT((Input!$J$19:$J$1518='Units Summary'!$A25)*(Input!$H$19:$H$1518='Units Summary'!E$23)*(Input!$I$19:$I$1518="YES"))=0,"",SUMPRODUCT((Input!$J$19:$J$1518='Units Summary'!$A25)*(Input!$H$19:$H$1518='Units Summary'!E$23)*(Input!$W$19:$W$1518=1)))</f>
        <v/>
      </c>
      <c r="F25" s="502" t="str" cm="1">
        <f t="array" ref="F25">IF(SUMPRODUCT((Input!$J$19:$J$1518='Units Summary'!$A25)*(Input!$H$19:$H$1518='Units Summary'!F$23)*(Input!$I$19:$I$1518="YES"))=0,"",SUMPRODUCT((Input!$J$19:$J$1518='Units Summary'!$A25)*(Input!$H$19:$H$1518='Units Summary'!F$23)*(Input!$W$19:$W$1518=1)))</f>
        <v/>
      </c>
      <c r="G25" s="503" t="str" cm="1">
        <f t="array" ref="G25">IF(SUMPRODUCT((Input!$J$19:$J$1518='Units Summary'!$A25)*(Input!$H$19:$H$1518='Units Summary'!G$23)*(Input!$I$19:$I$1518="YES"))=0,"",SUMPRODUCT((Input!$J$19:$J$1518='Units Summary'!$A25)*(Input!$H$19:$H$1518='Units Summary'!G$23)*(Input!$W$19:$W$1518=1)))</f>
        <v/>
      </c>
      <c r="H25" s="506" t="str">
        <f t="shared" ref="H25:H33" si="0">IF(SUM(B25:G25)=0,"",SUM(B25:G25))</f>
        <v/>
      </c>
    </row>
    <row r="26" spans="1:8" x14ac:dyDescent="0.2">
      <c r="A26" s="505">
        <f t="shared" ref="A26:A33" si="1">A25+0.1</f>
        <v>0.30000000000000004</v>
      </c>
      <c r="B26" s="502" t="str" cm="1">
        <f t="array" ref="B26">IF(SUMPRODUCT((Input!$J$19:$J$1518='Units Summary'!$A26)*(Input!$H$19:$H$1518='Units Summary'!B$23)*(Input!$I$19:$I$1518="YES"))=0,"",SUMPRODUCT((Input!$J$19:$J$1518='Units Summary'!$A26)*(Input!$H$19:$H$1518='Units Summary'!B$23)*(Input!$W$19:$W$1518=1)))</f>
        <v/>
      </c>
      <c r="C26" s="502" t="str" cm="1">
        <f t="array" ref="C26">IF(SUMPRODUCT((Input!$J$19:$J$1518='Units Summary'!$A26)*(Input!$H$19:$H$1518='Units Summary'!C$23)*(Input!$I$19:$I$1518="YES"))=0,"",SUMPRODUCT((Input!$J$19:$J$1518='Units Summary'!$A26)*(Input!$H$19:$H$1518='Units Summary'!C$23)*(Input!$W$19:$W$1518=1)))</f>
        <v/>
      </c>
      <c r="D26" s="502" t="str" cm="1">
        <f t="array" ref="D26">IF(SUMPRODUCT((Input!$J$19:$J$1518='Units Summary'!$A26)*(Input!$H$19:$H$1518='Units Summary'!D$23)*(Input!$I$19:$I$1518="YES"))=0,"",SUMPRODUCT((Input!$J$19:$J$1518='Units Summary'!$A26)*(Input!$H$19:$H$1518='Units Summary'!D$23)*(Input!$W$19:$W$1518=1)))</f>
        <v/>
      </c>
      <c r="E26" s="502" t="str" cm="1">
        <f t="array" ref="E26">IF(SUMPRODUCT((Input!$J$19:$J$1518='Units Summary'!$A26)*(Input!$H$19:$H$1518='Units Summary'!E$23)*(Input!$I$19:$I$1518="YES"))=0,"",SUMPRODUCT((Input!$J$19:$J$1518='Units Summary'!$A26)*(Input!$H$19:$H$1518='Units Summary'!E$23)*(Input!$W$19:$W$1518=1)))</f>
        <v/>
      </c>
      <c r="F26" s="502" t="str" cm="1">
        <f t="array" ref="F26">IF(SUMPRODUCT((Input!$J$19:$J$1518='Units Summary'!$A26)*(Input!$H$19:$H$1518='Units Summary'!F$23)*(Input!$I$19:$I$1518="YES"))=0,"",SUMPRODUCT((Input!$J$19:$J$1518='Units Summary'!$A26)*(Input!$H$19:$H$1518='Units Summary'!F$23)*(Input!$W$19:$W$1518=1)))</f>
        <v/>
      </c>
      <c r="G26" s="503" t="str" cm="1">
        <f t="array" ref="G26">IF(SUMPRODUCT((Input!$J$19:$J$1518='Units Summary'!$A26)*(Input!$H$19:$H$1518='Units Summary'!G$23)*(Input!$I$19:$I$1518="YES"))=0,"",SUMPRODUCT((Input!$J$19:$J$1518='Units Summary'!$A26)*(Input!$H$19:$H$1518='Units Summary'!G$23)*(Input!$W$19:$W$1518=1)))</f>
        <v/>
      </c>
      <c r="H26" s="506" t="str">
        <f t="shared" si="0"/>
        <v/>
      </c>
    </row>
    <row r="27" spans="1:8" x14ac:dyDescent="0.2">
      <c r="A27" s="505">
        <f t="shared" si="1"/>
        <v>0.4</v>
      </c>
      <c r="B27" s="502" t="str" cm="1">
        <f t="array" ref="B27">IF(SUMPRODUCT((Input!$J$19:$J$1518='Units Summary'!$A27)*(Input!$H$19:$H$1518='Units Summary'!B$23)*(Input!$I$19:$I$1518="YES"))=0,"",SUMPRODUCT((Input!$J$19:$J$1518='Units Summary'!$A27)*(Input!$H$19:$H$1518='Units Summary'!B$23)*(Input!$W$19:$W$1518=1)))</f>
        <v/>
      </c>
      <c r="C27" s="502" cm="1">
        <f t="array" ref="C27">IF(SUMPRODUCT((Input!$J$19:$J$1518='Units Summary'!$A27)*(Input!$H$19:$H$1518='Units Summary'!C$23)*(Input!$I$19:$I$1518="YES"))=0,"",SUMPRODUCT((Input!$J$19:$J$1518='Units Summary'!$A27)*(Input!$H$19:$H$1518='Units Summary'!C$23)*(Input!$W$19:$W$1518=1)))</f>
        <v>1</v>
      </c>
      <c r="D27" s="502" t="str" cm="1">
        <f t="array" ref="D27">IF(SUMPRODUCT((Input!$J$19:$J$1518='Units Summary'!$A27)*(Input!$H$19:$H$1518='Units Summary'!D$23)*(Input!$I$19:$I$1518="YES"))=0,"",SUMPRODUCT((Input!$J$19:$J$1518='Units Summary'!$A27)*(Input!$H$19:$H$1518='Units Summary'!D$23)*(Input!$W$19:$W$1518=1)))</f>
        <v/>
      </c>
      <c r="E27" s="502" t="str" cm="1">
        <f t="array" ref="E27">IF(SUMPRODUCT((Input!$J$19:$J$1518='Units Summary'!$A27)*(Input!$H$19:$H$1518='Units Summary'!E$23)*(Input!$I$19:$I$1518="YES"))=0,"",SUMPRODUCT((Input!$J$19:$J$1518='Units Summary'!$A27)*(Input!$H$19:$H$1518='Units Summary'!E$23)*(Input!$W$19:$W$1518=1)))</f>
        <v/>
      </c>
      <c r="F27" s="502" t="str" cm="1">
        <f t="array" ref="F27">IF(SUMPRODUCT((Input!$J$19:$J$1518='Units Summary'!$A27)*(Input!$H$19:$H$1518='Units Summary'!F$23)*(Input!$I$19:$I$1518="YES"))=0,"",SUMPRODUCT((Input!$J$19:$J$1518='Units Summary'!$A27)*(Input!$H$19:$H$1518='Units Summary'!F$23)*(Input!$W$19:$W$1518=1)))</f>
        <v/>
      </c>
      <c r="G27" s="503" t="str" cm="1">
        <f t="array" ref="G27">IF(SUMPRODUCT((Input!$J$19:$J$1518='Units Summary'!$A27)*(Input!$H$19:$H$1518='Units Summary'!G$23)*(Input!$I$19:$I$1518="YES"))=0,"",SUMPRODUCT((Input!$J$19:$J$1518='Units Summary'!$A27)*(Input!$H$19:$H$1518='Units Summary'!G$23)*(Input!$W$19:$W$1518=1)))</f>
        <v/>
      </c>
      <c r="H27" s="506">
        <f t="shared" si="0"/>
        <v>1</v>
      </c>
    </row>
    <row r="28" spans="1:8" x14ac:dyDescent="0.2">
      <c r="A28" s="505">
        <f t="shared" si="1"/>
        <v>0.5</v>
      </c>
      <c r="B28" s="502" t="str" cm="1">
        <f t="array" ref="B28">IF(SUMPRODUCT((Input!$J$19:$J$1518='Units Summary'!$A28)*(Input!$H$19:$H$1518='Units Summary'!B$23)*(Input!$I$19:$I$1518="YES"))=0,"",SUMPRODUCT((Input!$J$19:$J$1518='Units Summary'!$A28)*(Input!$H$19:$H$1518='Units Summary'!B$23)*(Input!$W$19:$W$1518=1)))</f>
        <v/>
      </c>
      <c r="C28" s="502" t="str" cm="1">
        <f t="array" ref="C28">IF(SUMPRODUCT((Input!$J$19:$J$1518='Units Summary'!$A28)*(Input!$H$19:$H$1518='Units Summary'!C$23)*(Input!$I$19:$I$1518="YES"))=0,"",SUMPRODUCT((Input!$J$19:$J$1518='Units Summary'!$A28)*(Input!$H$19:$H$1518='Units Summary'!C$23)*(Input!$W$19:$W$1518=1)))</f>
        <v/>
      </c>
      <c r="D28" s="502" t="str" cm="1">
        <f t="array" ref="D28">IF(SUMPRODUCT((Input!$J$19:$J$1518='Units Summary'!$A28)*(Input!$H$19:$H$1518='Units Summary'!D$23)*(Input!$I$19:$I$1518="YES"))=0,"",SUMPRODUCT((Input!$J$19:$J$1518='Units Summary'!$A28)*(Input!$H$19:$H$1518='Units Summary'!D$23)*(Input!$W$19:$W$1518=1)))</f>
        <v/>
      </c>
      <c r="E28" s="502" t="str" cm="1">
        <f t="array" ref="E28">IF(SUMPRODUCT((Input!$J$19:$J$1518='Units Summary'!$A28)*(Input!$H$19:$H$1518='Units Summary'!E$23)*(Input!$I$19:$I$1518="YES"))=0,"",SUMPRODUCT((Input!$J$19:$J$1518='Units Summary'!$A28)*(Input!$H$19:$H$1518='Units Summary'!E$23)*(Input!$W$19:$W$1518=1)))</f>
        <v/>
      </c>
      <c r="F28" s="502" t="str" cm="1">
        <f t="array" ref="F28">IF(SUMPRODUCT((Input!$J$19:$J$1518='Units Summary'!$A28)*(Input!$H$19:$H$1518='Units Summary'!F$23)*(Input!$I$19:$I$1518="YES"))=0,"",SUMPRODUCT((Input!$J$19:$J$1518='Units Summary'!$A28)*(Input!$H$19:$H$1518='Units Summary'!F$23)*(Input!$W$19:$W$1518=1)))</f>
        <v/>
      </c>
      <c r="G28" s="503" t="str" cm="1">
        <f t="array" ref="G28">IF(SUMPRODUCT((Input!$J$19:$J$1518='Units Summary'!$A28)*(Input!$H$19:$H$1518='Units Summary'!G$23)*(Input!$I$19:$I$1518="YES"))=0,"",SUMPRODUCT((Input!$J$19:$J$1518='Units Summary'!$A28)*(Input!$H$19:$H$1518='Units Summary'!G$23)*(Input!$W$19:$W$1518=1)))</f>
        <v/>
      </c>
      <c r="H28" s="506" t="str">
        <f t="shared" si="0"/>
        <v/>
      </c>
    </row>
    <row r="29" spans="1:8" x14ac:dyDescent="0.2">
      <c r="A29" s="505">
        <f t="shared" si="1"/>
        <v>0.6</v>
      </c>
      <c r="B29" s="502" t="str" cm="1">
        <f t="array" ref="B29">IF(SUMPRODUCT((Input!$J$19:$J$1518='Units Summary'!$A29)*(Input!$H$19:$H$1518='Units Summary'!B$23)*(Input!$I$19:$I$1518="YES"))=0,"",SUMPRODUCT((Input!$J$19:$J$1518='Units Summary'!$A29)*(Input!$H$19:$H$1518='Units Summary'!B$23)*(Input!$W$19:$W$1518=1)))</f>
        <v/>
      </c>
      <c r="C29" s="502" t="str" cm="1">
        <f t="array" ref="C29">IF(SUMPRODUCT((Input!$J$19:$J$1518='Units Summary'!$A29)*(Input!$H$19:$H$1518='Units Summary'!C$23)*(Input!$I$19:$I$1518="YES"))=0,"",SUMPRODUCT((Input!$J$19:$J$1518='Units Summary'!$A29)*(Input!$H$19:$H$1518='Units Summary'!C$23)*(Input!$W$19:$W$1518=1)))</f>
        <v/>
      </c>
      <c r="D29" s="502" t="str" cm="1">
        <f t="array" ref="D29">IF(SUMPRODUCT((Input!$J$19:$J$1518='Units Summary'!$A29)*(Input!$H$19:$H$1518='Units Summary'!D$23)*(Input!$I$19:$I$1518="YES"))=0,"",SUMPRODUCT((Input!$J$19:$J$1518='Units Summary'!$A29)*(Input!$H$19:$H$1518='Units Summary'!D$23)*(Input!$W$19:$W$1518=1)))</f>
        <v/>
      </c>
      <c r="E29" s="502" t="str" cm="1">
        <f t="array" ref="E29">IF(SUMPRODUCT((Input!$J$19:$J$1518='Units Summary'!$A29)*(Input!$H$19:$H$1518='Units Summary'!E$23)*(Input!$I$19:$I$1518="YES"))=0,"",SUMPRODUCT((Input!$J$19:$J$1518='Units Summary'!$A29)*(Input!$H$19:$H$1518='Units Summary'!E$23)*(Input!$W$19:$W$1518=1)))</f>
        <v/>
      </c>
      <c r="F29" s="502" t="str" cm="1">
        <f t="array" ref="F29">IF(SUMPRODUCT((Input!$J$19:$J$1518='Units Summary'!$A29)*(Input!$H$19:$H$1518='Units Summary'!F$23)*(Input!$I$19:$I$1518="YES"))=0,"",SUMPRODUCT((Input!$J$19:$J$1518='Units Summary'!$A29)*(Input!$H$19:$H$1518='Units Summary'!F$23)*(Input!$W$19:$W$1518=1)))</f>
        <v/>
      </c>
      <c r="G29" s="503" t="str" cm="1">
        <f t="array" ref="G29">IF(SUMPRODUCT((Input!$J$19:$J$1518='Units Summary'!$A29)*(Input!$H$19:$H$1518='Units Summary'!G$23)*(Input!$I$19:$I$1518="YES"))=0,"",SUMPRODUCT((Input!$J$19:$J$1518='Units Summary'!$A29)*(Input!$H$19:$H$1518='Units Summary'!G$23)*(Input!$W$19:$W$1518=1)))</f>
        <v/>
      </c>
      <c r="H29" s="506" t="str">
        <f t="shared" si="0"/>
        <v/>
      </c>
    </row>
    <row r="30" spans="1:8" x14ac:dyDescent="0.2">
      <c r="A30" s="505">
        <f t="shared" si="1"/>
        <v>0.7</v>
      </c>
      <c r="B30" s="502" t="str" cm="1">
        <f t="array" ref="B30">IF(SUMPRODUCT((Input!$J$19:$J$1518='Units Summary'!$A30)*(Input!$H$19:$H$1518='Units Summary'!B$23)*(Input!$I$19:$I$1518="YES"))=0,"",SUMPRODUCT((Input!$J$19:$J$1518='Units Summary'!$A30)*(Input!$H$19:$H$1518='Units Summary'!B$23)*(Input!$W$19:$W$1518=1)))</f>
        <v/>
      </c>
      <c r="C30" s="502" t="str" cm="1">
        <f t="array" ref="C30">IF(SUMPRODUCT((Input!$J$19:$J$1518='Units Summary'!$A30)*(Input!$H$19:$H$1518='Units Summary'!C$23)*(Input!$I$19:$I$1518="YES"))=0,"",SUMPRODUCT((Input!$J$19:$J$1518='Units Summary'!$A30)*(Input!$H$19:$H$1518='Units Summary'!C$23)*(Input!$W$19:$W$1518=1)))</f>
        <v/>
      </c>
      <c r="D30" s="502" t="str" cm="1">
        <f t="array" ref="D30">IF(SUMPRODUCT((Input!$J$19:$J$1518='Units Summary'!$A30)*(Input!$H$19:$H$1518='Units Summary'!D$23)*(Input!$I$19:$I$1518="YES"))=0,"",SUMPRODUCT((Input!$J$19:$J$1518='Units Summary'!$A30)*(Input!$H$19:$H$1518='Units Summary'!D$23)*(Input!$W$19:$W$1518=1)))</f>
        <v/>
      </c>
      <c r="E30" s="502" t="str" cm="1">
        <f t="array" ref="E30">IF(SUMPRODUCT((Input!$J$19:$J$1518='Units Summary'!$A30)*(Input!$H$19:$H$1518='Units Summary'!E$23)*(Input!$I$19:$I$1518="YES"))=0,"",SUMPRODUCT((Input!$J$19:$J$1518='Units Summary'!$A30)*(Input!$H$19:$H$1518='Units Summary'!E$23)*(Input!$W$19:$W$1518=1)))</f>
        <v/>
      </c>
      <c r="F30" s="502" t="str" cm="1">
        <f t="array" ref="F30">IF(SUMPRODUCT((Input!$J$19:$J$1518='Units Summary'!$A30)*(Input!$H$19:$H$1518='Units Summary'!F$23)*(Input!$I$19:$I$1518="YES"))=0,"",SUMPRODUCT((Input!$J$19:$J$1518='Units Summary'!$A30)*(Input!$H$19:$H$1518='Units Summary'!F$23)*(Input!$W$19:$W$1518=1)))</f>
        <v/>
      </c>
      <c r="G30" s="503" t="str" cm="1">
        <f t="array" ref="G30">IF(SUMPRODUCT((Input!$J$19:$J$1518='Units Summary'!$A30)*(Input!$H$19:$H$1518='Units Summary'!G$23)*(Input!$I$19:$I$1518="YES"))=0,"",SUMPRODUCT((Input!$J$19:$J$1518='Units Summary'!$A30)*(Input!$H$19:$H$1518='Units Summary'!G$23)*(Input!$W$19:$W$1518=1)))</f>
        <v/>
      </c>
      <c r="H30" s="506" t="str">
        <f t="shared" si="0"/>
        <v/>
      </c>
    </row>
    <row r="31" spans="1:8" x14ac:dyDescent="0.2">
      <c r="A31" s="505">
        <f t="shared" si="1"/>
        <v>0.79999999999999993</v>
      </c>
      <c r="B31" s="502" t="str" cm="1">
        <f t="array" ref="B31">IF(SUMPRODUCT((Input!$J$19:$J$1518='Units Summary'!$A31)*(Input!$H$19:$H$1518='Units Summary'!B$23)*(Input!$I$19:$I$1518="YES"))=0,"",SUMPRODUCT((Input!$J$19:$J$1518='Units Summary'!$A31)*(Input!$H$19:$H$1518='Units Summary'!B$23)*(Input!$W$19:$W$1518=1)))</f>
        <v/>
      </c>
      <c r="C31" s="502" t="str" cm="1">
        <f t="array" ref="C31">IF(SUMPRODUCT((Input!$J$19:$J$1518='Units Summary'!$A31)*(Input!$H$19:$H$1518='Units Summary'!C$23)*(Input!$I$19:$I$1518="YES"))=0,"",SUMPRODUCT((Input!$J$19:$J$1518='Units Summary'!$A31)*(Input!$H$19:$H$1518='Units Summary'!C$23)*(Input!$W$19:$W$1518=1)))</f>
        <v/>
      </c>
      <c r="D31" s="502" t="str" cm="1">
        <f t="array" ref="D31">IF(SUMPRODUCT((Input!$J$19:$J$1518='Units Summary'!$A31)*(Input!$H$19:$H$1518='Units Summary'!D$23)*(Input!$I$19:$I$1518="YES"))=0,"",SUMPRODUCT((Input!$J$19:$J$1518='Units Summary'!$A31)*(Input!$H$19:$H$1518='Units Summary'!D$23)*(Input!$W$19:$W$1518=1)))</f>
        <v/>
      </c>
      <c r="E31" s="502" t="str" cm="1">
        <f t="array" ref="E31">IF(SUMPRODUCT((Input!$J$19:$J$1518='Units Summary'!$A31)*(Input!$H$19:$H$1518='Units Summary'!E$23)*(Input!$I$19:$I$1518="YES"))=0,"",SUMPRODUCT((Input!$J$19:$J$1518='Units Summary'!$A31)*(Input!$H$19:$H$1518='Units Summary'!E$23)*(Input!$W$19:$W$1518=1)))</f>
        <v/>
      </c>
      <c r="F31" s="502" t="str" cm="1">
        <f t="array" ref="F31">IF(SUMPRODUCT((Input!$J$19:$J$1518='Units Summary'!$A31)*(Input!$H$19:$H$1518='Units Summary'!F$23)*(Input!$I$19:$I$1518="YES"))=0,"",SUMPRODUCT((Input!$J$19:$J$1518='Units Summary'!$A31)*(Input!$H$19:$H$1518='Units Summary'!F$23)*(Input!$W$19:$W$1518=1)))</f>
        <v/>
      </c>
      <c r="G31" s="503" t="str" cm="1">
        <f t="array" ref="G31">IF(SUMPRODUCT((Input!$J$19:$J$1518='Units Summary'!$A31)*(Input!$H$19:$H$1518='Units Summary'!G$23)*(Input!$I$19:$I$1518="YES"))=0,"",SUMPRODUCT((Input!$J$19:$J$1518='Units Summary'!$A31)*(Input!$H$19:$H$1518='Units Summary'!G$23)*(Input!$W$19:$W$1518=1)))</f>
        <v/>
      </c>
      <c r="H31" s="506" t="str">
        <f t="shared" si="0"/>
        <v/>
      </c>
    </row>
    <row r="32" spans="1:8" x14ac:dyDescent="0.2">
      <c r="A32" s="505">
        <f t="shared" si="1"/>
        <v>0.89999999999999991</v>
      </c>
      <c r="B32" s="502" t="str" cm="1">
        <f t="array" ref="B32">IF(SUMPRODUCT((Input!$J$19:$J$1518='Units Summary'!$A32)*(Input!$H$19:$H$1518='Units Summary'!B$23)*(Input!$I$19:$I$1518="YES"))=0,"",SUMPRODUCT((Input!$J$19:$J$1518='Units Summary'!$A32)*(Input!$H$19:$H$1518='Units Summary'!B$23)*(Input!$W$19:$W$1518=1)))</f>
        <v/>
      </c>
      <c r="C32" s="502" t="str" cm="1">
        <f t="array" ref="C32">IF(SUMPRODUCT((Input!$J$19:$J$1518='Units Summary'!$A32)*(Input!$H$19:$H$1518='Units Summary'!C$23)*(Input!$I$19:$I$1518="YES"))=0,"",SUMPRODUCT((Input!$J$19:$J$1518='Units Summary'!$A32)*(Input!$H$19:$H$1518='Units Summary'!C$23)*(Input!$W$19:$W$1518=1)))</f>
        <v/>
      </c>
      <c r="D32" s="502" t="str" cm="1">
        <f t="array" ref="D32">IF(SUMPRODUCT((Input!$J$19:$J$1518='Units Summary'!$A32)*(Input!$H$19:$H$1518='Units Summary'!D$23)*(Input!$I$19:$I$1518="YES"))=0,"",SUMPRODUCT((Input!$J$19:$J$1518='Units Summary'!$A32)*(Input!$H$19:$H$1518='Units Summary'!D$23)*(Input!$W$19:$W$1518=1)))</f>
        <v/>
      </c>
      <c r="E32" s="502" t="str" cm="1">
        <f t="array" ref="E32">IF(SUMPRODUCT((Input!$J$19:$J$1518='Units Summary'!$A32)*(Input!$H$19:$H$1518='Units Summary'!E$23)*(Input!$I$19:$I$1518="YES"))=0,"",SUMPRODUCT((Input!$J$19:$J$1518='Units Summary'!$A32)*(Input!$H$19:$H$1518='Units Summary'!E$23)*(Input!$W$19:$W$1518=1)))</f>
        <v/>
      </c>
      <c r="F32" s="502" t="str" cm="1">
        <f t="array" ref="F32">IF(SUMPRODUCT((Input!$J$19:$J$1518='Units Summary'!$A32)*(Input!$H$19:$H$1518='Units Summary'!F$23)*(Input!$I$19:$I$1518="YES"))=0,"",SUMPRODUCT((Input!$J$19:$J$1518='Units Summary'!$A32)*(Input!$H$19:$H$1518='Units Summary'!F$23)*(Input!$W$19:$W$1518=1)))</f>
        <v/>
      </c>
      <c r="G32" s="503" t="str" cm="1">
        <f t="array" ref="G32">IF(SUMPRODUCT((Input!$J$19:$J$1518='Units Summary'!$A32)*(Input!$H$19:$H$1518='Units Summary'!G$23)*(Input!$I$19:$I$1518="YES"))=0,"",SUMPRODUCT((Input!$J$19:$J$1518='Units Summary'!$A32)*(Input!$H$19:$H$1518='Units Summary'!G$23)*(Input!$W$19:$W$1518=1)))</f>
        <v/>
      </c>
      <c r="H32" s="506" t="str">
        <f t="shared" si="0"/>
        <v/>
      </c>
    </row>
    <row r="33" spans="1:8" ht="13.5" thickBot="1" x14ac:dyDescent="0.25">
      <c r="A33" s="507">
        <f t="shared" si="1"/>
        <v>0.99999999999999989</v>
      </c>
      <c r="B33" s="508" t="str" cm="1">
        <f t="array" ref="B33">IF(SUMPRODUCT((Input!$J$19:$J$1518='Units Summary'!$A33)*(Input!$H$19:$H$1518='Units Summary'!B$23)*(Input!$I$19:$I$1518="YES"))=0,"",SUMPRODUCT((Input!$J$19:$J$1518='Units Summary'!$A33)*(Input!$H$19:$H$1518='Units Summary'!B$23)*(Input!$W$19:$W$1518=1)))</f>
        <v/>
      </c>
      <c r="C33" s="508" t="str" cm="1">
        <f t="array" ref="C33">IF(SUMPRODUCT((Input!$J$19:$J$1518='Units Summary'!$A33)*(Input!$H$19:$H$1518='Units Summary'!C$23)*(Input!$I$19:$I$1518="YES"))=0,"",SUMPRODUCT((Input!$J$19:$J$1518='Units Summary'!$A33)*(Input!$H$19:$H$1518='Units Summary'!C$23)*(Input!$W$19:$W$1518=1)))</f>
        <v/>
      </c>
      <c r="D33" s="508" t="str" cm="1">
        <f t="array" ref="D33">IF(SUMPRODUCT((Input!$J$19:$J$1518='Units Summary'!$A33)*(Input!$H$19:$H$1518='Units Summary'!D$23)*(Input!$I$19:$I$1518="YES"))=0,"",SUMPRODUCT((Input!$J$19:$J$1518='Units Summary'!$A33)*(Input!$H$19:$H$1518='Units Summary'!D$23)*(Input!$W$19:$W$1518=1)))</f>
        <v/>
      </c>
      <c r="E33" s="508" t="str" cm="1">
        <f t="array" ref="E33">IF(SUMPRODUCT((Input!$J$19:$J$1518='Units Summary'!$A33)*(Input!$H$19:$H$1518='Units Summary'!E$23)*(Input!$I$19:$I$1518="YES"))=0,"",SUMPRODUCT((Input!$J$19:$J$1518='Units Summary'!$A33)*(Input!$H$19:$H$1518='Units Summary'!E$23)*(Input!$W$19:$W$1518=1)))</f>
        <v/>
      </c>
      <c r="F33" s="508" t="str" cm="1">
        <f t="array" ref="F33">IF(SUMPRODUCT((Input!$J$19:$J$1518='Units Summary'!$A33)*(Input!$H$19:$H$1518='Units Summary'!F$23)*(Input!$I$19:$I$1518="YES"))=0,"",SUMPRODUCT((Input!$J$19:$J$1518='Units Summary'!$A33)*(Input!$H$19:$H$1518='Units Summary'!F$23)*(Input!$W$19:$W$1518=1)))</f>
        <v/>
      </c>
      <c r="G33" s="509" t="str" cm="1">
        <f t="array" ref="G33">IF(SUMPRODUCT((Input!$J$19:$J$1518='Units Summary'!$A33)*(Input!$H$19:$H$1518='Units Summary'!G$23)*(Input!$I$19:$I$1518="YES"))=0,"",SUMPRODUCT((Input!$J$19:$J$1518='Units Summary'!$A33)*(Input!$H$19:$H$1518='Units Summary'!G$23)*(Input!$W$19:$W$1518=1)))</f>
        <v/>
      </c>
      <c r="H33" s="510" t="str">
        <f t="shared" si="0"/>
        <v/>
      </c>
    </row>
    <row r="34" spans="1:8" ht="14.25" thickTop="1" thickBot="1" x14ac:dyDescent="0.25">
      <c r="A34" s="511" t="s">
        <v>546</v>
      </c>
      <c r="B34" s="504" t="str">
        <f>IF(SUM(B24:B33)=0,"",SUM(B24:B33))</f>
        <v/>
      </c>
      <c r="C34" s="512">
        <f t="shared" ref="C34:G34" si="2">IF(SUM(C24:C33)=0,"",SUM(C24:C33))</f>
        <v>1</v>
      </c>
      <c r="D34" s="512" t="str">
        <f t="shared" si="2"/>
        <v/>
      </c>
      <c r="E34" s="512" t="str">
        <f t="shared" si="2"/>
        <v/>
      </c>
      <c r="F34" s="512" t="str">
        <f t="shared" si="2"/>
        <v/>
      </c>
      <c r="G34" s="512" t="str">
        <f t="shared" si="2"/>
        <v/>
      </c>
      <c r="H34" s="513">
        <f>IF(SUM(B34:G34)=SUM(H24:H33),SUM(H24:H33),"CHECK")</f>
        <v>1</v>
      </c>
    </row>
    <row r="35" spans="1:8" ht="13.5" thickTop="1" x14ac:dyDescent="0.2"/>
  </sheetData>
  <sheetProtection algorithmName="SHA-512" hashValue="KXi+uI9dvimBo6d0cokQg6wkDjY9kbvu6iyVNQidV9gjrejx5X5WY6IZvxcrOLiLwDrv7lYxbNcd/lY6E0LUBw==" saltValue="EhY28XkPA7nuk5N4SHmj6Q==" spinCount="100000" sheet="1" objects="1" scenarios="1"/>
  <mergeCells count="2">
    <mergeCell ref="B22:G22"/>
    <mergeCell ref="A1:H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D4F02-E88E-46EF-B87B-4097879B4A1F}">
  <sheetPr codeName="Sheet11">
    <tabColor rgb="FFF79646"/>
  </sheetPr>
  <dimension ref="A1:V12"/>
  <sheetViews>
    <sheetView workbookViewId="0">
      <selection activeCell="A2" sqref="A2"/>
    </sheetView>
  </sheetViews>
  <sheetFormatPr defaultColWidth="9.140625" defaultRowHeight="12.75" x14ac:dyDescent="0.2"/>
  <cols>
    <col min="1" max="1" width="9.42578125" style="215" bestFit="1" customWidth="1"/>
    <col min="2" max="2" width="12.28515625" style="215" bestFit="1" customWidth="1"/>
    <col min="3" max="3" width="4.28515625" style="215" customWidth="1"/>
    <col min="4" max="4" width="23" style="215" bestFit="1" customWidth="1"/>
    <col min="5" max="5" width="11.85546875" style="215" bestFit="1" customWidth="1"/>
    <col min="6" max="20" width="9.140625" style="215"/>
    <col min="21" max="21" width="20.7109375" style="215" bestFit="1" customWidth="1"/>
    <col min="22" max="16384" width="9.140625" style="215"/>
  </cols>
  <sheetData>
    <row r="1" spans="1:22" x14ac:dyDescent="0.2">
      <c r="A1" s="494" t="s">
        <v>276</v>
      </c>
      <c r="B1" s="494" t="s">
        <v>277</v>
      </c>
      <c r="C1" s="494" t="s">
        <v>278</v>
      </c>
      <c r="D1" s="494" t="s">
        <v>279</v>
      </c>
      <c r="E1" s="494" t="s">
        <v>280</v>
      </c>
      <c r="F1" s="494" t="s">
        <v>281</v>
      </c>
      <c r="G1" s="216" t="s">
        <v>282</v>
      </c>
      <c r="U1" s="215" t="s">
        <v>545</v>
      </c>
      <c r="V1" s="215">
        <f>(('Unit Mix'!F21*2.5)+('Unit Mix'!F22*3.5)+('Unit Mix'!F23*4.5)+('Unit Mix'!F24*5.5)+('Unit Mix'!F25*6.5)*('Unit Mix'!F26*7.5))</f>
        <v>8</v>
      </c>
    </row>
    <row r="2" spans="1:22" x14ac:dyDescent="0.2">
      <c r="A2" s="494" cm="1">
        <f t="array" aca="1" ref="A2:A3" ca="1">_xlfn.UNIQUE(IF(Input!$Q$19:$Q$2001="YES",Input!$C$19:$C$2001,""))</f>
        <v>0</v>
      </c>
      <c r="B2" s="494" t="str" cm="1">
        <f t="array" aca="1" ref="B2" ca="1">_xlfn.TEXTJOIN(",",TRUE,IF((Input!$Q$19:$Q$2001="YES")*(Input!$C$19:$C$2001='Units Input'!A2),Input!$F$19:$F$2001,""))</f>
        <v>OVERWRITE</v>
      </c>
      <c r="C2" s="494" t="str" cm="1">
        <f t="array" aca="1" ref="C2" ca="1">_xlfn.TEXTJOIN(",",TRUE,IF((Input!$Q$19:$Q$2001="YES")*(Input!$C$19:$C$2001='Units Input'!A2),Input!$J$19:$J$2001*100,""))</f>
        <v>40</v>
      </c>
      <c r="D2" s="494" t="str" cm="1">
        <f t="array" aca="1" ref="D2" ca="1">_xlfn.TEXTJOIN(",",TRUE,IF((Input!$Q$19:$Q$2001="YES")*(Input!$C$19:$C$2001='Units Input'!A2),Input!$K$19:$K$2001,""))</f>
        <v>0</v>
      </c>
      <c r="E2" s="494" t="str" cm="1">
        <f t="array" aca="1" ref="E2" ca="1">_xlfn.TEXTJOIN(",",TRUE,IF((Input!$Q$19:$Q$2001="YES")*(Input!$C$19:$C$2001='Units Input'!A2),Input!$H$19:$H$2001,""))</f>
        <v>1</v>
      </c>
      <c r="F2" s="494" t="str" cm="1">
        <f t="array" aca="1" ref="F2" ca="1">_xlfn.TEXTJOIN(",",TRUE,IF((Input!$Q$19:$Q$2001="YES")*(Input!$C$19:$C$2001='Units Input'!A2),Input!$R$19:$R$2001,""))</f>
        <v>0</v>
      </c>
    </row>
    <row r="3" spans="1:22" x14ac:dyDescent="0.2">
      <c r="A3" s="494" t="str">
        <f ca="1"/>
        <v/>
      </c>
      <c r="B3" s="494" t="str" cm="1">
        <f t="array" aca="1" ref="B3" ca="1">_xlfn.TEXTJOIN(",",TRUE,IF((Input!$Q$19:$Q$2001="YES")*(Input!$C$19:$C$2001='Units Input'!A3),Input!$F$19:$F$2001,""))</f>
        <v>OVERWRITE</v>
      </c>
      <c r="C3" s="494" t="str" cm="1">
        <f t="array" aca="1" ref="C3" ca="1">_xlfn.TEXTJOIN(",",TRUE,IF((Input!$Q$19:$Q$2001="YES")*(Input!$C$19:$C$2001='Units Input'!A3),Input!$J$19:$J$2001*100,""))</f>
        <v>40</v>
      </c>
      <c r="D3" s="494" t="str" cm="1">
        <f t="array" aca="1" ref="D3" ca="1">_xlfn.TEXTJOIN(",",TRUE,IF((Input!$Q$19:$Q$2001="YES")*(Input!$C$19:$C$2001='Units Input'!A3),Input!$K$19:$K$2001,""))</f>
        <v>0</v>
      </c>
      <c r="E3" s="494" t="str" cm="1">
        <f t="array" aca="1" ref="E3" ca="1">_xlfn.TEXTJOIN(",",TRUE,IF((Input!$Q$19:$Q$2001="YES")*(Input!$C$19:$C$2001='Units Input'!A3),Input!$H$19:$H$2001,""))</f>
        <v>1</v>
      </c>
      <c r="F3" s="494" t="str" cm="1">
        <f t="array" aca="1" ref="F3" ca="1">_xlfn.TEXTJOIN(",",TRUE,IF((Input!$Q$19:$Q$2001="YES")*(Input!$C$19:$C$2001='Units Input'!A3),Input!$R$19:$R$2001,""))</f>
        <v>0</v>
      </c>
    </row>
    <row r="4" spans="1:22" x14ac:dyDescent="0.2">
      <c r="A4" s="494"/>
      <c r="B4" s="494" t="str" cm="1">
        <f t="array" aca="1" ref="B4" ca="1">_xlfn.TEXTJOIN(",",TRUE,IF((Input!$Q$19:$Q$2001="YES")*(Input!$C$19:$C$2001='Units Input'!A4),Input!$F$19:$F$2001,""))</f>
        <v>OVERWRITE</v>
      </c>
      <c r="C4" s="494" t="str" cm="1">
        <f t="array" aca="1" ref="C4" ca="1">_xlfn.TEXTJOIN(",",TRUE,IF((Input!$Q$19:$Q$2001="YES")*(Input!$C$19:$C$2001='Units Input'!A4),Input!$J$19:$J$2001*100,""))</f>
        <v>40</v>
      </c>
      <c r="D4" s="494" t="str" cm="1">
        <f t="array" aca="1" ref="D4" ca="1">_xlfn.TEXTJOIN(",",TRUE,IF((Input!$Q$19:$Q$2001="YES")*(Input!$C$19:$C$2001='Units Input'!A4),Input!$K$19:$K$2001,""))</f>
        <v>0</v>
      </c>
      <c r="E4" s="494" t="str" cm="1">
        <f t="array" aca="1" ref="E4" ca="1">_xlfn.TEXTJOIN(",",TRUE,IF((Input!$Q$19:$Q$2001="YES")*(Input!$C$19:$C$2001='Units Input'!A4),Input!$H$19:$H$2001,""))</f>
        <v>1</v>
      </c>
      <c r="F4" s="494" t="str" cm="1">
        <f t="array" aca="1" ref="F4" ca="1">_xlfn.TEXTJOIN(",",TRUE,IF((Input!$Q$19:$Q$2001="YES")*(Input!$C$19:$C$2001='Units Input'!A4),Input!$R$19:$R$2001,""))</f>
        <v>0</v>
      </c>
    </row>
    <row r="5" spans="1:22" x14ac:dyDescent="0.2">
      <c r="A5" s="494"/>
      <c r="B5" s="494" t="str" cm="1">
        <f t="array" aca="1" ref="B5" ca="1">_xlfn.TEXTJOIN(",",TRUE,IF((Input!$Q$19:$Q$2001="YES")*(Input!$C$19:$C$2001='Units Input'!A5),Input!$F$19:$F$2001,""))</f>
        <v>OVERWRITE</v>
      </c>
      <c r="C5" s="494" t="str" cm="1">
        <f t="array" aca="1" ref="C5" ca="1">_xlfn.TEXTJOIN(",",TRUE,IF((Input!$Q$19:$Q$2001="YES")*(Input!$C$19:$C$2001='Units Input'!A5),Input!$J$19:$J$2001*100,""))</f>
        <v>40</v>
      </c>
      <c r="D5" s="494" t="str" cm="1">
        <f t="array" aca="1" ref="D5" ca="1">_xlfn.TEXTJOIN(",",TRUE,IF((Input!$Q$19:$Q$2001="YES")*(Input!$C$19:$C$2001='Units Input'!A5),Input!$K$19:$K$2001,""))</f>
        <v>0</v>
      </c>
      <c r="E5" s="494" t="str" cm="1">
        <f t="array" aca="1" ref="E5" ca="1">_xlfn.TEXTJOIN(",",TRUE,IF((Input!$Q$19:$Q$2001="YES")*(Input!$C$19:$C$2001='Units Input'!A5),Input!$H$19:$H$2001,""))</f>
        <v>1</v>
      </c>
      <c r="F5" s="494" t="str" cm="1">
        <f t="array" aca="1" ref="F5" ca="1">_xlfn.TEXTJOIN(",",TRUE,IF((Input!$Q$19:$Q$2001="YES")*(Input!$C$19:$C$2001='Units Input'!A5),Input!$R$19:$R$2001,""))</f>
        <v>0</v>
      </c>
    </row>
    <row r="6" spans="1:22" x14ac:dyDescent="0.2">
      <c r="A6" s="494"/>
      <c r="B6" s="494" t="str" cm="1">
        <f t="array" aca="1" ref="B6" ca="1">_xlfn.TEXTJOIN(",",TRUE,IF((Input!$Q$19:$Q$2001="YES")*(Input!$C$19:$C$2001='Units Input'!A6),Input!$F$19:$F$2001,""))</f>
        <v>OVERWRITE</v>
      </c>
      <c r="C6" s="494" t="str" cm="1">
        <f t="array" aca="1" ref="C6" ca="1">_xlfn.TEXTJOIN(",",TRUE,IF((Input!$Q$19:$Q$2001="YES")*(Input!$C$19:$C$2001='Units Input'!A6),Input!$J$19:$J$2001*100,""))</f>
        <v>40</v>
      </c>
      <c r="D6" s="494" t="str" cm="1">
        <f t="array" aca="1" ref="D6" ca="1">_xlfn.TEXTJOIN(",",TRUE,IF((Input!$Q$19:$Q$2001="YES")*(Input!$C$19:$C$2001='Units Input'!A6),Input!$K$19:$K$2001,""))</f>
        <v>0</v>
      </c>
      <c r="E6" s="494" t="str" cm="1">
        <f t="array" aca="1" ref="E6" ca="1">_xlfn.TEXTJOIN(",",TRUE,IF((Input!$Q$19:$Q$2001="YES")*(Input!$C$19:$C$2001='Units Input'!A6),Input!$H$19:$H$2001,""))</f>
        <v>1</v>
      </c>
      <c r="F6" s="494" t="str" cm="1">
        <f t="array" aca="1" ref="F6" ca="1">_xlfn.TEXTJOIN(",",TRUE,IF((Input!$Q$19:$Q$2001="YES")*(Input!$C$19:$C$2001='Units Input'!A6),Input!$R$19:$R$2001,""))</f>
        <v>0</v>
      </c>
    </row>
    <row r="7" spans="1:22" x14ac:dyDescent="0.2">
      <c r="A7" s="494"/>
      <c r="B7" s="494" t="str" cm="1">
        <f t="array" aca="1" ref="B7" ca="1">_xlfn.TEXTJOIN(",",TRUE,IF((Input!$Q$19:$Q$2001="YES")*(Input!$C$19:$C$2001='Units Input'!A7),Input!$F$19:$F$2001,""))</f>
        <v>OVERWRITE</v>
      </c>
      <c r="C7" s="494" t="str" cm="1">
        <f t="array" aca="1" ref="C7" ca="1">_xlfn.TEXTJOIN(",",TRUE,IF((Input!$Q$19:$Q$2001="YES")*(Input!$C$19:$C$2001='Units Input'!A7),Input!$J$19:$J$2001*100,""))</f>
        <v>40</v>
      </c>
      <c r="D7" s="494" t="str" cm="1">
        <f t="array" aca="1" ref="D7" ca="1">_xlfn.TEXTJOIN(",",TRUE,IF((Input!$Q$19:$Q$2001="YES")*(Input!$C$19:$C$2001='Units Input'!A7),Input!$K$19:$K$2001,""))</f>
        <v>0</v>
      </c>
      <c r="E7" s="494" t="str" cm="1">
        <f t="array" aca="1" ref="E7" ca="1">_xlfn.TEXTJOIN(",",TRUE,IF((Input!$Q$19:$Q$2001="YES")*(Input!$C$19:$C$2001='Units Input'!A7),Input!$H$19:$H$2001,""))</f>
        <v>1</v>
      </c>
      <c r="F7" s="494" t="str" cm="1">
        <f t="array" aca="1" ref="F7" ca="1">_xlfn.TEXTJOIN(",",TRUE,IF((Input!$Q$19:$Q$2001="YES")*(Input!$C$19:$C$2001='Units Input'!A7),Input!$R$19:$R$2001,""))</f>
        <v>0</v>
      </c>
    </row>
    <row r="8" spans="1:22" x14ac:dyDescent="0.2">
      <c r="A8" s="494"/>
      <c r="B8" s="494" t="str" cm="1">
        <f t="array" aca="1" ref="B8" ca="1">_xlfn.TEXTJOIN(",",TRUE,IF((Input!$Q$19:$Q$2001="YES")*(Input!$C$19:$C$2001='Units Input'!A8),Input!$F$19:$F$2001,""))</f>
        <v>OVERWRITE</v>
      </c>
      <c r="C8" s="494" t="str" cm="1">
        <f t="array" aca="1" ref="C8" ca="1">_xlfn.TEXTJOIN(",",TRUE,IF((Input!$Q$19:$Q$2001="YES")*(Input!$C$19:$C$2001='Units Input'!A8),Input!$J$19:$J$2001*100,""))</f>
        <v>40</v>
      </c>
      <c r="D8" s="494" t="str" cm="1">
        <f t="array" aca="1" ref="D8" ca="1">_xlfn.TEXTJOIN(",",TRUE,IF((Input!$Q$19:$Q$2001="YES")*(Input!$C$19:$C$2001='Units Input'!A8),Input!$K$19:$K$2001,""))</f>
        <v>0</v>
      </c>
      <c r="E8" s="494" t="str" cm="1">
        <f t="array" aca="1" ref="E8" ca="1">_xlfn.TEXTJOIN(",",TRUE,IF((Input!$Q$19:$Q$2001="YES")*(Input!$C$19:$C$2001='Units Input'!A8),Input!$H$19:$H$2001,""))</f>
        <v>1</v>
      </c>
      <c r="F8" s="494" t="str" cm="1">
        <f t="array" aca="1" ref="F8" ca="1">_xlfn.TEXTJOIN(",",TRUE,IF((Input!$Q$19:$Q$2001="YES")*(Input!$C$19:$C$2001='Units Input'!A8),Input!$R$19:$R$2001,""))</f>
        <v>0</v>
      </c>
    </row>
    <row r="9" spans="1:22" x14ac:dyDescent="0.2">
      <c r="A9" s="494"/>
      <c r="B9" s="494" t="str" cm="1">
        <f t="array" aca="1" ref="B9" ca="1">_xlfn.TEXTJOIN(",",TRUE,IF((Input!$Q$19:$Q$2001="YES")*(Input!$C$19:$C$2001='Units Input'!A9),Input!$F$19:$F$2001,""))</f>
        <v>OVERWRITE</v>
      </c>
      <c r="C9" s="494" t="str" cm="1">
        <f t="array" aca="1" ref="C9" ca="1">_xlfn.TEXTJOIN(",",TRUE,IF((Input!$Q$19:$Q$2001="YES")*(Input!$C$19:$C$2001='Units Input'!A9),Input!$J$19:$J$2001*100,""))</f>
        <v>40</v>
      </c>
      <c r="D9" s="494" t="str" cm="1">
        <f t="array" aca="1" ref="D9" ca="1">_xlfn.TEXTJOIN(",",TRUE,IF((Input!$Q$19:$Q$2001="YES")*(Input!$C$19:$C$2001='Units Input'!A9),Input!$K$19:$K$2001,""))</f>
        <v>0</v>
      </c>
      <c r="E9" s="494" t="str" cm="1">
        <f t="array" aca="1" ref="E9" ca="1">_xlfn.TEXTJOIN(",",TRUE,IF((Input!$Q$19:$Q$2001="YES")*(Input!$C$19:$C$2001='Units Input'!A9),Input!$H$19:$H$2001,""))</f>
        <v>1</v>
      </c>
      <c r="F9" s="494" t="str" cm="1">
        <f t="array" aca="1" ref="F9" ca="1">_xlfn.TEXTJOIN(",",TRUE,IF((Input!$Q$19:$Q$2001="YES")*(Input!$C$19:$C$2001='Units Input'!A9),Input!$R$19:$R$2001,""))</f>
        <v>0</v>
      </c>
    </row>
    <row r="10" spans="1:22" x14ac:dyDescent="0.2">
      <c r="A10" s="494"/>
      <c r="B10" s="494" t="str" cm="1">
        <f t="array" aca="1" ref="B10" ca="1">_xlfn.TEXTJOIN(",",TRUE,IF((Input!$Q$19:$Q$2001="YES")*(Input!$C$19:$C$2001='Units Input'!A10),Input!$F$19:$F$2001,""))</f>
        <v>OVERWRITE</v>
      </c>
      <c r="C10" s="494" t="str" cm="1">
        <f t="array" aca="1" ref="C10" ca="1">_xlfn.TEXTJOIN(",",TRUE,IF((Input!$Q$19:$Q$2001="YES")*(Input!$C$19:$C$2001='Units Input'!A10),Input!$J$19:$J$2001*100,""))</f>
        <v>40</v>
      </c>
      <c r="D10" s="494" t="str" cm="1">
        <f t="array" aca="1" ref="D10" ca="1">_xlfn.TEXTJOIN(",",TRUE,IF((Input!$Q$19:$Q$2001="YES")*(Input!$C$19:$C$2001='Units Input'!A10),Input!$K$19:$K$2001,""))</f>
        <v>0</v>
      </c>
      <c r="E10" s="494" t="str" cm="1">
        <f t="array" aca="1" ref="E10" ca="1">_xlfn.TEXTJOIN(",",TRUE,IF((Input!$Q$19:$Q$2001="YES")*(Input!$C$19:$C$2001='Units Input'!A10),Input!$H$19:$H$2001,""))</f>
        <v>1</v>
      </c>
      <c r="F10" s="494" t="str" cm="1">
        <f t="array" aca="1" ref="F10" ca="1">_xlfn.TEXTJOIN(",",TRUE,IF((Input!$Q$19:$Q$2001="YES")*(Input!$C$19:$C$2001='Units Input'!A10),Input!$R$19:$R$2001,""))</f>
        <v>0</v>
      </c>
    </row>
    <row r="11" spans="1:22" x14ac:dyDescent="0.2">
      <c r="A11" s="494"/>
      <c r="B11" s="494" t="str" cm="1">
        <f t="array" aca="1" ref="B11" ca="1">_xlfn.TEXTJOIN(",",TRUE,IF((Input!$Q$19:$Q$2001="YES")*(Input!$C$19:$C$2001='Units Input'!A11),Input!$F$19:$F$2001,""))</f>
        <v>OVERWRITE</v>
      </c>
      <c r="C11" s="494" t="str" cm="1">
        <f t="array" aca="1" ref="C11" ca="1">_xlfn.TEXTJOIN(",",TRUE,IF((Input!$Q$19:$Q$2001="YES")*(Input!$C$19:$C$2001='Units Input'!A11),Input!$J$19:$J$2001*100,""))</f>
        <v>40</v>
      </c>
      <c r="D11" s="494" t="str" cm="1">
        <f t="array" aca="1" ref="D11" ca="1">_xlfn.TEXTJOIN(",",TRUE,IF((Input!$Q$19:$Q$2001="YES")*(Input!$C$19:$C$2001='Units Input'!A11),Input!$K$19:$K$2001,""))</f>
        <v>0</v>
      </c>
      <c r="E11" s="494" t="str" cm="1">
        <f t="array" aca="1" ref="E11" ca="1">_xlfn.TEXTJOIN(",",TRUE,IF((Input!$Q$19:$Q$2001="YES")*(Input!$C$19:$C$2001='Units Input'!A11),Input!$H$19:$H$2001,""))</f>
        <v>1</v>
      </c>
      <c r="F11" s="494" t="str" cm="1">
        <f t="array" aca="1" ref="F11" ca="1">_xlfn.TEXTJOIN(",",TRUE,IF((Input!$Q$19:$Q$2001="YES")*(Input!$C$19:$C$2001='Units Input'!A11),Input!$R$19:$R$2001,""))</f>
        <v>0</v>
      </c>
    </row>
    <row r="12" spans="1:22" x14ac:dyDescent="0.2">
      <c r="A12" s="494"/>
      <c r="B12" s="494" t="str" cm="1">
        <f t="array" aca="1" ref="B12" ca="1">_xlfn.TEXTJOIN(",",TRUE,IF((Input!$Q$19:$Q$2001="YES")*(Input!$C$19:$C$2001='Units Input'!A12),Input!$F$19:$F$2001,""))</f>
        <v>OVERWRITE</v>
      </c>
      <c r="C12" s="494" t="str" cm="1">
        <f t="array" aca="1" ref="C12" ca="1">_xlfn.TEXTJOIN(",",TRUE,IF((Input!$Q$19:$Q$2001="YES")*(Input!$C$19:$C$2001='Units Input'!A12),Input!$J$19:$J$2001*100,""))</f>
        <v>40</v>
      </c>
      <c r="D12" s="494" t="str" cm="1">
        <f t="array" aca="1" ref="D12" ca="1">_xlfn.TEXTJOIN(",",TRUE,IF((Input!$Q$19:$Q$2001="YES")*(Input!$C$19:$C$2001='Units Input'!A12),Input!$K$19:$K$2001,""))</f>
        <v>0</v>
      </c>
      <c r="E12" s="494" t="str" cm="1">
        <f t="array" aca="1" ref="E12" ca="1">_xlfn.TEXTJOIN(",",TRUE,IF((Input!$Q$19:$Q$2001="YES")*(Input!$C$19:$C$2001='Units Input'!A12),Input!$H$19:$H$2001,""))</f>
        <v>1</v>
      </c>
      <c r="F12" s="494" t="str" cm="1">
        <f t="array" aca="1" ref="F12" ca="1">_xlfn.TEXTJOIN(",",TRUE,IF((Input!$Q$19:$Q$2001="YES")*(Input!$C$19:$C$2001='Units Input'!A12),Input!$R$19:$R$2001,""))</f>
        <v>0</v>
      </c>
    </row>
  </sheetData>
  <sheetProtection algorithmName="SHA-512" hashValue="FMHvSi1necgKyKaIwaQGSART9zxAooXy5S4KJKDvt4eON9GPKBKFAjt5n708o7owdAwXE3UgWTa3pHp4ZMlBmQ==" saltValue="Dikif2agIXEeeV46XxmAzQ==" spinCount="100000" sheet="1" objects="1" scenarios="1"/>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8D0EB-4EE2-43C4-972E-333A86E55533}">
  <sheetPr codeName="Sheet14">
    <tabColor rgb="FFF79646"/>
  </sheetPr>
  <dimension ref="A1:AN311"/>
  <sheetViews>
    <sheetView zoomScale="85" zoomScaleNormal="85" zoomScaleSheetLayoutView="85" workbookViewId="0">
      <selection activeCell="C41" sqref="C41"/>
    </sheetView>
  </sheetViews>
  <sheetFormatPr defaultColWidth="9.140625" defaultRowHeight="15" x14ac:dyDescent="0.2"/>
  <cols>
    <col min="1" max="4" width="13.5703125" style="275" customWidth="1"/>
    <col min="5" max="7" width="13.5703125" style="276" customWidth="1"/>
    <col min="8" max="9" width="13.5703125" style="275" customWidth="1"/>
    <col min="10" max="10" width="1.42578125" style="275" customWidth="1"/>
    <col min="11" max="12" width="13.5703125" style="275" customWidth="1"/>
    <col min="13" max="16" width="13.140625" style="275" customWidth="1"/>
    <col min="17" max="17" width="14.42578125" style="275" bestFit="1" customWidth="1"/>
    <col min="18" max="18" width="13.7109375" style="275" customWidth="1"/>
    <col min="19" max="20" width="9.140625" style="275"/>
    <col min="21" max="21" width="9.140625" style="278"/>
    <col min="22" max="31" width="9.140625" style="275"/>
    <col min="32" max="32" width="13.28515625" style="275" customWidth="1"/>
    <col min="33" max="33" width="10.5703125" style="275" bestFit="1" customWidth="1"/>
    <col min="34" max="34" width="10.5703125" style="275" customWidth="1"/>
    <col min="35" max="36" width="10.5703125" style="275" bestFit="1" customWidth="1"/>
    <col min="37" max="37" width="10.42578125" style="275" customWidth="1"/>
    <col min="38" max="38" width="12.7109375" style="275" bestFit="1" customWidth="1"/>
    <col min="39" max="39" width="9.7109375" style="275" customWidth="1"/>
    <col min="40" max="40" width="11.85546875" style="275" customWidth="1"/>
    <col min="41" max="16384" width="9.140625" style="275"/>
  </cols>
  <sheetData>
    <row r="1" spans="1:40" ht="15.75" x14ac:dyDescent="0.25">
      <c r="A1" s="274" t="s">
        <v>733</v>
      </c>
      <c r="F1" s="277"/>
      <c r="G1" s="277"/>
    </row>
    <row r="2" spans="1:40" x14ac:dyDescent="0.2">
      <c r="A2" s="279"/>
      <c r="F2" s="277"/>
      <c r="G2" s="275"/>
    </row>
    <row r="3" spans="1:40" x14ac:dyDescent="0.2">
      <c r="A3" s="280"/>
      <c r="B3" s="280"/>
      <c r="C3" s="280"/>
      <c r="D3" s="280"/>
      <c r="E3" s="768" t="s">
        <v>50</v>
      </c>
      <c r="F3" s="768" t="s">
        <v>51</v>
      </c>
      <c r="G3" s="768" t="s">
        <v>52</v>
      </c>
      <c r="H3" s="768" t="s">
        <v>53</v>
      </c>
      <c r="I3" s="280"/>
      <c r="J3" s="280"/>
      <c r="K3" s="771" t="s">
        <v>258</v>
      </c>
      <c r="L3" s="771"/>
      <c r="M3" s="771"/>
      <c r="N3" s="771"/>
      <c r="O3" s="771" t="s">
        <v>257</v>
      </c>
      <c r="P3" s="771"/>
      <c r="Q3" s="771"/>
      <c r="R3" s="771"/>
      <c r="T3" s="755" t="s">
        <v>171</v>
      </c>
      <c r="U3" s="756"/>
    </row>
    <row r="4" spans="1:40" ht="68.25" customHeight="1" x14ac:dyDescent="0.2">
      <c r="E4" s="769"/>
      <c r="F4" s="770"/>
      <c r="G4" s="770"/>
      <c r="H4" s="770"/>
      <c r="K4" s="281" t="s">
        <v>209</v>
      </c>
      <c r="L4" s="281" t="s">
        <v>47</v>
      </c>
      <c r="M4" s="281" t="s">
        <v>265</v>
      </c>
      <c r="N4" s="281" t="s">
        <v>266</v>
      </c>
      <c r="O4" s="281" t="s">
        <v>209</v>
      </c>
      <c r="P4" s="281" t="s">
        <v>47</v>
      </c>
      <c r="Q4" s="281" t="s">
        <v>265</v>
      </c>
      <c r="R4" s="281" t="s">
        <v>264</v>
      </c>
      <c r="T4" s="282" t="s">
        <v>79</v>
      </c>
      <c r="U4" s="283" cm="1">
        <f t="array" aca="1" ref="U4" ca="1">INDIRECT(T4)</f>
        <v>283</v>
      </c>
      <c r="AF4" s="281"/>
      <c r="AG4" s="281"/>
      <c r="AH4" s="281"/>
      <c r="AI4" s="281"/>
      <c r="AJ4" s="284"/>
      <c r="AK4" s="281"/>
      <c r="AL4" s="281"/>
      <c r="AM4" s="281"/>
      <c r="AN4" s="281"/>
    </row>
    <row r="5" spans="1:40" ht="15.75" x14ac:dyDescent="0.25">
      <c r="A5" s="285">
        <f>C125</f>
        <v>162000</v>
      </c>
      <c r="B5" s="277" t="s">
        <v>54</v>
      </c>
      <c r="D5" s="286" t="s">
        <v>55</v>
      </c>
      <c r="E5" s="172">
        <f>96+15</f>
        <v>111</v>
      </c>
      <c r="F5" s="172">
        <v>96</v>
      </c>
      <c r="G5" s="172">
        <v>26</v>
      </c>
      <c r="H5" s="287">
        <f t="shared" ref="H5:H10" si="0">SUM(F5:G5)</f>
        <v>122</v>
      </c>
      <c r="I5" s="288"/>
      <c r="K5" s="173">
        <v>29</v>
      </c>
      <c r="L5" s="174">
        <v>20</v>
      </c>
      <c r="M5" s="174">
        <v>42</v>
      </c>
      <c r="N5" s="174">
        <v>17</v>
      </c>
      <c r="O5" s="174">
        <v>94</v>
      </c>
      <c r="P5" s="174">
        <v>65</v>
      </c>
      <c r="Q5" s="174">
        <v>54</v>
      </c>
      <c r="R5" s="174">
        <v>31</v>
      </c>
      <c r="S5" s="289"/>
      <c r="T5" s="282" t="s">
        <v>80</v>
      </c>
      <c r="U5" s="283" cm="1">
        <f t="array" aca="1" ref="U5" ca="1">INDIRECT(T5)</f>
        <v>303</v>
      </c>
    </row>
    <row r="6" spans="1:40" ht="15.75" x14ac:dyDescent="0.25">
      <c r="A6" s="285">
        <v>2780</v>
      </c>
      <c r="B6" s="290" t="s">
        <v>56</v>
      </c>
      <c r="D6" s="286" t="s">
        <v>57</v>
      </c>
      <c r="E6" s="172">
        <f>109+18</f>
        <v>127</v>
      </c>
      <c r="F6" s="172">
        <v>109</v>
      </c>
      <c r="G6" s="172">
        <v>29</v>
      </c>
      <c r="H6" s="287">
        <f t="shared" si="0"/>
        <v>138</v>
      </c>
      <c r="I6" s="288"/>
      <c r="K6" s="173">
        <v>34</v>
      </c>
      <c r="L6" s="174">
        <v>23</v>
      </c>
      <c r="M6" s="174">
        <v>84</v>
      </c>
      <c r="N6" s="174">
        <v>34</v>
      </c>
      <c r="O6" s="174">
        <v>111</v>
      </c>
      <c r="P6" s="174">
        <v>76</v>
      </c>
      <c r="Q6" s="174">
        <v>63</v>
      </c>
      <c r="R6" s="174">
        <v>37</v>
      </c>
      <c r="S6" s="289"/>
      <c r="T6" s="282" t="s">
        <v>81</v>
      </c>
      <c r="U6" s="283" cm="1">
        <f t="array" aca="1" ref="U6" ca="1">INDIRECT(T6)</f>
        <v>364</v>
      </c>
    </row>
    <row r="7" spans="1:40" ht="15.75" x14ac:dyDescent="0.25">
      <c r="A7" s="291">
        <v>0.3</v>
      </c>
      <c r="B7" s="275" t="s">
        <v>58</v>
      </c>
      <c r="D7" s="286" t="s">
        <v>59</v>
      </c>
      <c r="E7" s="172">
        <f>144+26</f>
        <v>170</v>
      </c>
      <c r="F7" s="172">
        <v>144</v>
      </c>
      <c r="G7" s="172">
        <v>33</v>
      </c>
      <c r="H7" s="287">
        <f t="shared" si="0"/>
        <v>177</v>
      </c>
      <c r="I7" s="288"/>
      <c r="K7" s="173">
        <v>49</v>
      </c>
      <c r="L7" s="174">
        <v>33</v>
      </c>
      <c r="M7" s="174">
        <v>169</v>
      </c>
      <c r="N7" s="174">
        <v>69</v>
      </c>
      <c r="O7" s="174">
        <v>127</v>
      </c>
      <c r="P7" s="174">
        <v>88</v>
      </c>
      <c r="Q7" s="174">
        <v>84</v>
      </c>
      <c r="R7" s="174">
        <v>50</v>
      </c>
      <c r="S7" s="289"/>
      <c r="T7" s="282" t="s">
        <v>82</v>
      </c>
      <c r="U7" s="283" cm="1">
        <f t="array" aca="1" ref="U7" ca="1">INDIRECT(T7)</f>
        <v>421</v>
      </c>
    </row>
    <row r="8" spans="1:40" ht="15.75" x14ac:dyDescent="0.25">
      <c r="D8" s="286" t="s">
        <v>60</v>
      </c>
      <c r="E8" s="172">
        <f>178+34</f>
        <v>212</v>
      </c>
      <c r="F8" s="172">
        <v>178</v>
      </c>
      <c r="G8" s="172">
        <v>37</v>
      </c>
      <c r="H8" s="287">
        <f t="shared" si="0"/>
        <v>215</v>
      </c>
      <c r="I8" s="288"/>
      <c r="K8" s="173">
        <v>64</v>
      </c>
      <c r="L8" s="174">
        <v>44</v>
      </c>
      <c r="M8" s="174">
        <v>211</v>
      </c>
      <c r="N8" s="174">
        <v>86</v>
      </c>
      <c r="O8" s="174">
        <v>142</v>
      </c>
      <c r="P8" s="174">
        <v>98</v>
      </c>
      <c r="Q8" s="174">
        <v>105</v>
      </c>
      <c r="R8" s="174">
        <v>64</v>
      </c>
      <c r="S8" s="289"/>
      <c r="T8" s="282" t="s">
        <v>83</v>
      </c>
      <c r="U8" s="283" cm="1">
        <f t="array" aca="1" ref="U8" ca="1">INDIRECT(T8)</f>
        <v>470</v>
      </c>
    </row>
    <row r="9" spans="1:40" ht="15.75" x14ac:dyDescent="0.25">
      <c r="D9" s="286" t="s">
        <v>61</v>
      </c>
      <c r="E9" s="172">
        <f>213+42</f>
        <v>255</v>
      </c>
      <c r="F9" s="172">
        <v>213</v>
      </c>
      <c r="G9" s="172">
        <v>41</v>
      </c>
      <c r="H9" s="287">
        <f t="shared" si="0"/>
        <v>254</v>
      </c>
      <c r="I9" s="288"/>
      <c r="K9" s="173">
        <v>79</v>
      </c>
      <c r="L9" s="174">
        <v>54</v>
      </c>
      <c r="M9" s="174">
        <v>254</v>
      </c>
      <c r="N9" s="174">
        <v>104</v>
      </c>
      <c r="O9" s="174">
        <v>158</v>
      </c>
      <c r="P9" s="174">
        <v>109</v>
      </c>
      <c r="Q9" s="174">
        <v>126</v>
      </c>
      <c r="R9" s="174">
        <v>76</v>
      </c>
      <c r="S9" s="289"/>
      <c r="T9" s="282" t="s">
        <v>84</v>
      </c>
      <c r="U9" s="283" cm="1">
        <f t="array" aca="1" ref="U9" ca="1">INDIRECT(T9)</f>
        <v>518</v>
      </c>
    </row>
    <row r="10" spans="1:40" ht="15.75" x14ac:dyDescent="0.25">
      <c r="D10" s="286" t="s">
        <v>62</v>
      </c>
      <c r="E10" s="172">
        <f>248+50</f>
        <v>298</v>
      </c>
      <c r="F10" s="172">
        <v>248</v>
      </c>
      <c r="G10" s="172">
        <v>45</v>
      </c>
      <c r="H10" s="287">
        <f t="shared" si="0"/>
        <v>293</v>
      </c>
      <c r="I10" s="288"/>
      <c r="K10" s="173">
        <v>93</v>
      </c>
      <c r="L10" s="174">
        <v>64</v>
      </c>
      <c r="M10" s="174">
        <v>296</v>
      </c>
      <c r="N10" s="174">
        <v>121</v>
      </c>
      <c r="O10" s="174">
        <v>174</v>
      </c>
      <c r="P10" s="174">
        <v>119</v>
      </c>
      <c r="Q10" s="174">
        <v>147</v>
      </c>
      <c r="R10" s="174">
        <v>87</v>
      </c>
      <c r="S10" s="289"/>
      <c r="T10" s="282" t="s">
        <v>103</v>
      </c>
      <c r="U10" s="283" cm="1">
        <f t="array" aca="1" ref="U10" ca="1">INDIRECT(T10)</f>
        <v>567</v>
      </c>
    </row>
    <row r="11" spans="1:40" ht="14.25" customHeight="1" x14ac:dyDescent="0.2">
      <c r="E11" s="275"/>
      <c r="F11" s="275"/>
      <c r="G11" s="275"/>
      <c r="K11" s="292"/>
      <c r="T11" s="282" t="s">
        <v>104</v>
      </c>
      <c r="U11" s="283" cm="1">
        <f t="array" aca="1" ref="U11" ca="1">INDIRECT(T11)</f>
        <v>607</v>
      </c>
    </row>
    <row r="12" spans="1:40" ht="23.25" customHeight="1" x14ac:dyDescent="0.25">
      <c r="D12" s="286" t="s">
        <v>63</v>
      </c>
      <c r="E12" s="293">
        <v>45658</v>
      </c>
      <c r="F12" s="196"/>
      <c r="T12" s="282" t="s">
        <v>105</v>
      </c>
      <c r="U12" s="283" cm="1">
        <f t="array" aca="1" ref="U12" ca="1">INDIRECT(T12)</f>
        <v>729</v>
      </c>
    </row>
    <row r="13" spans="1:40" x14ac:dyDescent="0.2">
      <c r="E13" s="275"/>
      <c r="F13" s="275"/>
      <c r="G13" s="275"/>
      <c r="T13" s="282" t="s">
        <v>106</v>
      </c>
      <c r="U13" s="283" cm="1">
        <f t="array" aca="1" ref="U13" ca="1">INDIRECT(T13)</f>
        <v>842</v>
      </c>
    </row>
    <row r="14" spans="1:40" x14ac:dyDescent="0.2">
      <c r="E14" s="275"/>
      <c r="F14" s="275"/>
      <c r="G14" s="275"/>
      <c r="T14" s="282" t="s">
        <v>107</v>
      </c>
      <c r="U14" s="283" cm="1">
        <f t="array" aca="1" ref="U14" ca="1">INDIRECT(T14)</f>
        <v>940</v>
      </c>
    </row>
    <row r="15" spans="1:40" ht="15.75" x14ac:dyDescent="0.25">
      <c r="A15" s="294"/>
      <c r="E15" s="275"/>
      <c r="F15" s="275"/>
      <c r="G15" s="275"/>
      <c r="T15" s="282" t="s">
        <v>108</v>
      </c>
      <c r="U15" s="283" cm="1">
        <f t="array" aca="1" ref="U15" ca="1">INDIRECT(T15)</f>
        <v>1037</v>
      </c>
    </row>
    <row r="16" spans="1:40" ht="15.75" x14ac:dyDescent="0.25">
      <c r="A16" s="274"/>
      <c r="F16" s="277"/>
      <c r="T16" s="282" t="s">
        <v>303</v>
      </c>
      <c r="U16" s="283" cm="1">
        <f t="array" aca="1" ref="U16" ca="1">INDIRECT(T16)</f>
        <v>850</v>
      </c>
    </row>
    <row r="17" spans="1:21" ht="15.75" x14ac:dyDescent="0.25">
      <c r="A17" s="295">
        <v>0.1</v>
      </c>
      <c r="B17" s="296" t="s">
        <v>64</v>
      </c>
      <c r="C17" s="287">
        <f>$M$71*0.2</f>
        <v>16200</v>
      </c>
      <c r="D17" s="297" t="s">
        <v>54</v>
      </c>
      <c r="E17" s="280" t="s">
        <v>216</v>
      </c>
      <c r="F17" s="280" t="s">
        <v>217</v>
      </c>
      <c r="G17" s="280" t="s">
        <v>218</v>
      </c>
      <c r="H17" s="280" t="s">
        <v>219</v>
      </c>
      <c r="I17" s="280" t="s">
        <v>220</v>
      </c>
      <c r="J17" s="280"/>
      <c r="K17" s="280"/>
      <c r="L17" s="280"/>
      <c r="T17" s="282" t="s">
        <v>127</v>
      </c>
      <c r="U17" s="283" cm="1">
        <f t="array" aca="1" ref="U17" ca="1">INDIRECT(T17)</f>
        <v>911</v>
      </c>
    </row>
    <row r="18" spans="1:21" x14ac:dyDescent="0.2">
      <c r="E18" s="298" t="s">
        <v>65</v>
      </c>
      <c r="F18" s="298" t="s">
        <v>65</v>
      </c>
      <c r="G18" s="298" t="s">
        <v>65</v>
      </c>
      <c r="H18" s="298" t="s">
        <v>65</v>
      </c>
      <c r="I18" s="298" t="s">
        <v>65</v>
      </c>
      <c r="K18" s="299"/>
      <c r="L18" s="300"/>
      <c r="M18" s="301" t="s">
        <v>66</v>
      </c>
      <c r="T18" s="282" t="s">
        <v>128</v>
      </c>
      <c r="U18" s="283" cm="1">
        <f t="array" aca="1" ref="U18" ca="1">INDIRECT(T18)</f>
        <v>1093</v>
      </c>
    </row>
    <row r="19" spans="1:21" ht="15" customHeight="1" x14ac:dyDescent="0.25">
      <c r="A19" s="302"/>
      <c r="B19" s="303"/>
      <c r="C19" s="303"/>
      <c r="D19" s="303"/>
      <c r="E19" s="757" t="s">
        <v>67</v>
      </c>
      <c r="F19" s="760" t="s">
        <v>68</v>
      </c>
      <c r="G19" s="760" t="s">
        <v>50</v>
      </c>
      <c r="H19" s="762" t="s">
        <v>69</v>
      </c>
      <c r="I19" s="765" t="s">
        <v>70</v>
      </c>
      <c r="J19" s="276"/>
      <c r="K19" s="304" t="s">
        <v>71</v>
      </c>
      <c r="L19" s="305" t="s">
        <v>72</v>
      </c>
      <c r="M19" s="306" t="s">
        <v>73</v>
      </c>
      <c r="T19" s="282" t="s">
        <v>129</v>
      </c>
      <c r="U19" s="283" cm="1">
        <f t="array" aca="1" ref="U19" ca="1">INDIRECT(T19)</f>
        <v>1263</v>
      </c>
    </row>
    <row r="20" spans="1:21" ht="15.75" x14ac:dyDescent="0.25">
      <c r="A20" s="307"/>
      <c r="B20" s="308"/>
      <c r="C20" s="308"/>
      <c r="D20" s="309" t="s">
        <v>66</v>
      </c>
      <c r="E20" s="758"/>
      <c r="F20" s="761"/>
      <c r="G20" s="761"/>
      <c r="H20" s="763"/>
      <c r="I20" s="766"/>
      <c r="J20" s="310"/>
      <c r="K20" s="311">
        <f t="shared" ref="K20:K25" si="1">K21-1</f>
        <v>1</v>
      </c>
      <c r="L20" s="312">
        <v>0.7</v>
      </c>
      <c r="M20" s="287" cm="1">
        <f t="array" ref="M20">_xlfn.IFS(K20=1,$M$68*0.2,K20=2,$M$69*0.2,K20=3,$M$70*0.2,K20=4,$M$71*0.2,K20=5,$M$72*0.2,K20=6,$M$73*0.2,K20=7,$M$74*0.2,K20=8,$M$75*0.2)</f>
        <v>11340</v>
      </c>
      <c r="T20" s="282" t="s">
        <v>130</v>
      </c>
      <c r="U20" s="283" cm="1">
        <f t="array" aca="1" ref="U20" ca="1">INDIRECT(T20)</f>
        <v>1410</v>
      </c>
    </row>
    <row r="21" spans="1:21" ht="15.75" x14ac:dyDescent="0.25">
      <c r="A21" s="313"/>
      <c r="B21" s="76" t="s">
        <v>74</v>
      </c>
      <c r="C21" s="77" t="s">
        <v>75</v>
      </c>
      <c r="D21" s="314" t="s">
        <v>73</v>
      </c>
      <c r="E21" s="759"/>
      <c r="F21" s="761"/>
      <c r="G21" s="761"/>
      <c r="H21" s="764"/>
      <c r="I21" s="767"/>
      <c r="J21" s="315"/>
      <c r="K21" s="311">
        <f t="shared" si="1"/>
        <v>2</v>
      </c>
      <c r="L21" s="312">
        <f>L20+0.1</f>
        <v>0.79999999999999993</v>
      </c>
      <c r="M21" s="287" cm="1">
        <f t="array" ref="M21">_xlfn.IFS(K21=1,$M$68*0.2,K21=2,$M$69*0.2,K21=3,$M$70*0.2,K21=4,$M$71*0.2,K21=5,$M$72*0.2,K21=6,$M$73*0.2,K21=7,$M$74*0.2,K21=8,$M$75*0.2)</f>
        <v>12960</v>
      </c>
      <c r="T21" s="282" t="s">
        <v>131</v>
      </c>
      <c r="U21" s="283" cm="1">
        <f t="array" aca="1" ref="U21" ca="1">INDIRECT(T21)</f>
        <v>1555</v>
      </c>
    </row>
    <row r="22" spans="1:21" ht="15.75" x14ac:dyDescent="0.25">
      <c r="A22" s="311" t="s">
        <v>55</v>
      </c>
      <c r="B22" s="316">
        <v>1</v>
      </c>
      <c r="C22" s="317">
        <v>0.7</v>
      </c>
      <c r="D22" s="318">
        <f>M20</f>
        <v>11340</v>
      </c>
      <c r="E22" s="319">
        <f t="shared" ref="E22:E27" si="2">ROUNDDOWN(D22*$A$7/12,0)</f>
        <v>283</v>
      </c>
      <c r="F22" s="319">
        <f t="shared" ref="F22:F27" si="3">E22-VLOOKUP(A22,$D$5:$H$10,3,FALSE)</f>
        <v>187</v>
      </c>
      <c r="G22" s="320">
        <f t="shared" ref="G22:G27" si="4">E22-VLOOKUP(A22,$D$5:$G$10,2,FALSE)</f>
        <v>172</v>
      </c>
      <c r="H22" s="319">
        <f t="shared" ref="H22:H27" si="5">E22-VLOOKUP(A22,$D$5:$H$10,4,FALSE)</f>
        <v>257</v>
      </c>
      <c r="I22" s="319">
        <f t="shared" ref="I22:I27" si="6">E22-VLOOKUP(A22,$D$5:$H$10,5,FALSE)</f>
        <v>161</v>
      </c>
      <c r="J22" s="321"/>
      <c r="K22" s="311">
        <f t="shared" si="1"/>
        <v>3</v>
      </c>
      <c r="L22" s="312">
        <f>L21+0.1</f>
        <v>0.89999999999999991</v>
      </c>
      <c r="M22" s="287" cm="1">
        <f t="array" ref="M22">_xlfn.IFS(K22=1,$M$68*0.2,K22=2,$M$69*0.2,K22=3,$M$70*0.2,K22=4,$M$71*0.2,K22=5,$M$72*0.2,K22=6,$M$73*0.2,K22=7,$M$74*0.2,K22=8,$M$75*0.2)</f>
        <v>14580</v>
      </c>
      <c r="T22" s="282" t="s">
        <v>304</v>
      </c>
      <c r="U22" s="283" cm="1">
        <f t="array" aca="1" ref="U22" ca="1">INDIRECT(T22)</f>
        <v>1134</v>
      </c>
    </row>
    <row r="23" spans="1:21" ht="15.75" x14ac:dyDescent="0.25">
      <c r="A23" s="311" t="s">
        <v>57</v>
      </c>
      <c r="B23" s="316">
        <v>1.5</v>
      </c>
      <c r="C23" s="317">
        <v>0.75</v>
      </c>
      <c r="D23" s="318">
        <f>AVERAGE(M20:M21)</f>
        <v>12150</v>
      </c>
      <c r="E23" s="319">
        <f t="shared" si="2"/>
        <v>303</v>
      </c>
      <c r="F23" s="319">
        <f t="shared" si="3"/>
        <v>194</v>
      </c>
      <c r="G23" s="320">
        <f t="shared" si="4"/>
        <v>176</v>
      </c>
      <c r="H23" s="319">
        <f t="shared" si="5"/>
        <v>274</v>
      </c>
      <c r="I23" s="319">
        <f t="shared" si="6"/>
        <v>165</v>
      </c>
      <c r="J23" s="321"/>
      <c r="K23" s="311">
        <f t="shared" si="1"/>
        <v>4</v>
      </c>
      <c r="L23" s="312">
        <f>L22+0.1</f>
        <v>0.99999999999999989</v>
      </c>
      <c r="M23" s="287" cm="1">
        <f t="array" ref="M23">_xlfn.IFS(K23=1,$M$68*0.2,K23=2,$M$69*0.2,K23=3,$M$70*0.2,K23=4,$M$71*0.2,K23=5,$M$72*0.2,K23=6,$M$73*0.2,K23=7,$M$74*0.2,K23=8,$M$75*0.2)</f>
        <v>16200</v>
      </c>
      <c r="T23" s="282" t="s">
        <v>305</v>
      </c>
      <c r="U23" s="283" cm="1">
        <f t="array" aca="1" ref="U23" ca="1">INDIRECT(T23)</f>
        <v>1215</v>
      </c>
    </row>
    <row r="24" spans="1:21" ht="15.75" x14ac:dyDescent="0.25">
      <c r="A24" s="311" t="s">
        <v>59</v>
      </c>
      <c r="B24" s="316">
        <v>3</v>
      </c>
      <c r="C24" s="317">
        <v>0.9</v>
      </c>
      <c r="D24" s="318">
        <f>M22</f>
        <v>14580</v>
      </c>
      <c r="E24" s="319">
        <f t="shared" si="2"/>
        <v>364</v>
      </c>
      <c r="F24" s="319">
        <f t="shared" si="3"/>
        <v>220</v>
      </c>
      <c r="G24" s="320">
        <f t="shared" si="4"/>
        <v>194</v>
      </c>
      <c r="H24" s="319">
        <f t="shared" si="5"/>
        <v>331</v>
      </c>
      <c r="I24" s="319">
        <f t="shared" si="6"/>
        <v>187</v>
      </c>
      <c r="J24" s="321"/>
      <c r="K24" s="311">
        <f t="shared" si="1"/>
        <v>5</v>
      </c>
      <c r="L24" s="312">
        <f>L23+0.08</f>
        <v>1.0799999999999998</v>
      </c>
      <c r="M24" s="287" cm="1">
        <f t="array" ref="M24">_xlfn.IFS(K24=1,$M$68*0.2,K24=2,$M$69*0.2,K24=3,$M$70*0.2,K24=4,$M$71*0.2,K24=5,$M$72*0.2,K24=6,$M$73*0.2,K24=7,$M$74*0.2,K24=8,$M$75*0.2)</f>
        <v>17500</v>
      </c>
      <c r="T24" s="282" t="s">
        <v>306</v>
      </c>
      <c r="U24" s="283" cm="1">
        <f t="array" aca="1" ref="U24" ca="1">INDIRECT(T24)</f>
        <v>1458</v>
      </c>
    </row>
    <row r="25" spans="1:21" ht="15.75" x14ac:dyDescent="0.25">
      <c r="A25" s="311" t="s">
        <v>60</v>
      </c>
      <c r="B25" s="316">
        <v>4.5</v>
      </c>
      <c r="C25" s="317">
        <v>1.04</v>
      </c>
      <c r="D25" s="318">
        <f>AVERAGE(M23:M24)</f>
        <v>16850</v>
      </c>
      <c r="E25" s="319">
        <f t="shared" si="2"/>
        <v>421</v>
      </c>
      <c r="F25" s="319">
        <f t="shared" si="3"/>
        <v>243</v>
      </c>
      <c r="G25" s="320">
        <f t="shared" si="4"/>
        <v>209</v>
      </c>
      <c r="H25" s="319">
        <f t="shared" si="5"/>
        <v>384</v>
      </c>
      <c r="I25" s="319">
        <f t="shared" si="6"/>
        <v>206</v>
      </c>
      <c r="J25" s="321"/>
      <c r="K25" s="311">
        <f t="shared" si="1"/>
        <v>6</v>
      </c>
      <c r="L25" s="312">
        <f>L24+0.08</f>
        <v>1.1599999999999999</v>
      </c>
      <c r="M25" s="287" cm="1">
        <f t="array" ref="M25">_xlfn.IFS(K25=1,$M$68*0.2,K25=2,$M$69*0.2,K25=3,$M$70*0.2,K25=4,$M$71*0.2,K25=5,$M$72*0.2,K25=6,$M$73*0.2,K25=7,$M$74*0.2,K25=8,$M$75*0.2)</f>
        <v>18800</v>
      </c>
      <c r="T25" s="282" t="s">
        <v>307</v>
      </c>
      <c r="U25" s="283" cm="1">
        <f t="array" aca="1" ref="U25" ca="1">INDIRECT(T25)</f>
        <v>1685</v>
      </c>
    </row>
    <row r="26" spans="1:21" ht="15.75" x14ac:dyDescent="0.25">
      <c r="A26" s="311" t="s">
        <v>61</v>
      </c>
      <c r="B26" s="316">
        <v>6</v>
      </c>
      <c r="C26" s="317">
        <v>1.1599999999999999</v>
      </c>
      <c r="D26" s="318">
        <f>M25</f>
        <v>18800</v>
      </c>
      <c r="E26" s="319">
        <f t="shared" si="2"/>
        <v>470</v>
      </c>
      <c r="F26" s="319">
        <f t="shared" si="3"/>
        <v>257</v>
      </c>
      <c r="G26" s="320">
        <f t="shared" si="4"/>
        <v>215</v>
      </c>
      <c r="H26" s="319">
        <f t="shared" si="5"/>
        <v>429</v>
      </c>
      <c r="I26" s="319">
        <f t="shared" si="6"/>
        <v>216</v>
      </c>
      <c r="J26" s="321"/>
      <c r="K26" s="311">
        <f>K27-1</f>
        <v>7</v>
      </c>
      <c r="L26" s="312">
        <f>L25+0.08</f>
        <v>1.24</v>
      </c>
      <c r="M26" s="287" cm="1">
        <f t="array" ref="M26">_xlfn.IFS(K26=1,$M$68*0.2,K26=2,$M$69*0.2,K26=3,$M$70*0.2,K26=4,$M$71*0.2,K26=5,$M$72*0.2,K26=6,$M$73*0.2,K26=7,$M$74*0.2,K26=8,$M$75*0.2)</f>
        <v>20090</v>
      </c>
      <c r="T26" s="282" t="s">
        <v>308</v>
      </c>
      <c r="U26" s="283" cm="1">
        <f t="array" aca="1" ref="U26" ca="1">INDIRECT(T26)</f>
        <v>1880</v>
      </c>
    </row>
    <row r="27" spans="1:21" ht="15.75" x14ac:dyDescent="0.25">
      <c r="A27" s="311" t="s">
        <v>62</v>
      </c>
      <c r="B27" s="316">
        <v>7.5</v>
      </c>
      <c r="C27" s="317">
        <f>1.28</f>
        <v>1.28</v>
      </c>
      <c r="D27" s="318">
        <f>AVERAGE(M26:M27)</f>
        <v>20740</v>
      </c>
      <c r="E27" s="319">
        <f t="shared" si="2"/>
        <v>518</v>
      </c>
      <c r="F27" s="319">
        <f t="shared" si="3"/>
        <v>270</v>
      </c>
      <c r="G27" s="320">
        <f t="shared" si="4"/>
        <v>220</v>
      </c>
      <c r="H27" s="319">
        <f t="shared" si="5"/>
        <v>473</v>
      </c>
      <c r="I27" s="319">
        <f t="shared" si="6"/>
        <v>225</v>
      </c>
      <c r="J27" s="321"/>
      <c r="K27" s="311">
        <v>8</v>
      </c>
      <c r="L27" s="312">
        <f>L26+0.08</f>
        <v>1.32</v>
      </c>
      <c r="M27" s="287" cm="1">
        <f t="array" ref="M27">_xlfn.IFS(K27=1,$M$68*0.2,K27=2,$M$69*0.2,K27=3,$M$70*0.2,K27=4,$M$71*0.2,K27=5,$M$72*0.2,K27=6,$M$73*0.2,K27=7,$M$74*0.2,K27=8,$M$75*0.2)</f>
        <v>21390</v>
      </c>
      <c r="T27" s="282" t="s">
        <v>309</v>
      </c>
      <c r="U27" s="283" cm="1">
        <f t="array" aca="1" ref="U27" ca="1">INDIRECT(T27)</f>
        <v>2074</v>
      </c>
    </row>
    <row r="28" spans="1:21" ht="15.75" x14ac:dyDescent="0.25">
      <c r="A28" s="274"/>
      <c r="F28" s="277"/>
      <c r="T28" s="282" t="s">
        <v>310</v>
      </c>
      <c r="U28" s="283" cm="1">
        <f t="array" aca="1" ref="U28" ca="1">INDIRECT(T28)</f>
        <v>1417</v>
      </c>
    </row>
    <row r="29" spans="1:21" ht="15.75" x14ac:dyDescent="0.25">
      <c r="A29" s="295">
        <v>0.2</v>
      </c>
      <c r="B29" s="296" t="s">
        <v>64</v>
      </c>
      <c r="C29" s="287" cm="1">
        <f t="array" ref="C29">$M$71*_xlfn.IFS(A29=0.2,0.4,A29=0.3,0.6,A29=0.4,0.8,A29=0.6,1.2,A29=0.7,1.4,A29=0.8,1.6,A29=0.9,1.8,A29=1,2)</f>
        <v>32400</v>
      </c>
      <c r="D29" s="297" t="s">
        <v>54</v>
      </c>
      <c r="E29" s="280" t="s">
        <v>216</v>
      </c>
      <c r="F29" s="280" t="s">
        <v>217</v>
      </c>
      <c r="G29" s="280" t="s">
        <v>218</v>
      </c>
      <c r="H29" s="280" t="s">
        <v>219</v>
      </c>
      <c r="I29" s="280" t="s">
        <v>220</v>
      </c>
      <c r="J29" s="280"/>
      <c r="K29" s="280"/>
      <c r="L29" s="280"/>
      <c r="T29" s="282" t="s">
        <v>311</v>
      </c>
      <c r="U29" s="283" cm="1">
        <f t="array" aca="1" ref="U29" ca="1">INDIRECT(T29)</f>
        <v>1518</v>
      </c>
    </row>
    <row r="30" spans="1:21" x14ac:dyDescent="0.2">
      <c r="E30" s="298" t="s">
        <v>65</v>
      </c>
      <c r="F30" s="298" t="s">
        <v>65</v>
      </c>
      <c r="G30" s="298" t="s">
        <v>65</v>
      </c>
      <c r="H30" s="298" t="s">
        <v>65</v>
      </c>
      <c r="I30" s="298" t="s">
        <v>65</v>
      </c>
      <c r="K30" s="299"/>
      <c r="L30" s="300"/>
      <c r="M30" s="301" t="s">
        <v>66</v>
      </c>
      <c r="T30" s="282" t="s">
        <v>312</v>
      </c>
      <c r="U30" s="283" cm="1">
        <f t="array" aca="1" ref="U30" ca="1">INDIRECT(T30)</f>
        <v>1822</v>
      </c>
    </row>
    <row r="31" spans="1:21" ht="15" customHeight="1" x14ac:dyDescent="0.25">
      <c r="A31" s="302"/>
      <c r="B31" s="303"/>
      <c r="C31" s="303"/>
      <c r="D31" s="303"/>
      <c r="E31" s="757" t="s">
        <v>67</v>
      </c>
      <c r="F31" s="760" t="s">
        <v>68</v>
      </c>
      <c r="G31" s="760" t="s">
        <v>50</v>
      </c>
      <c r="H31" s="762" t="s">
        <v>69</v>
      </c>
      <c r="I31" s="765" t="s">
        <v>70</v>
      </c>
      <c r="J31" s="276"/>
      <c r="K31" s="304" t="s">
        <v>71</v>
      </c>
      <c r="L31" s="305" t="s">
        <v>72</v>
      </c>
      <c r="M31" s="306" t="s">
        <v>73</v>
      </c>
      <c r="T31" s="282" t="s">
        <v>147</v>
      </c>
      <c r="U31" s="283" cm="1">
        <f t="array" aca="1" ref="U31" ca="1">INDIRECT(T31)</f>
        <v>2106</v>
      </c>
    </row>
    <row r="32" spans="1:21" ht="15.75" x14ac:dyDescent="0.25">
      <c r="A32" s="307"/>
      <c r="B32" s="308"/>
      <c r="C32" s="308"/>
      <c r="D32" s="309" t="s">
        <v>66</v>
      </c>
      <c r="E32" s="758"/>
      <c r="F32" s="761"/>
      <c r="G32" s="761"/>
      <c r="H32" s="763"/>
      <c r="I32" s="766"/>
      <c r="J32" s="310"/>
      <c r="K32" s="311">
        <f t="shared" ref="K32:K37" si="7">K33-1</f>
        <v>1</v>
      </c>
      <c r="L32" s="312">
        <v>0.7</v>
      </c>
      <c r="M32" s="287" cm="1">
        <f t="array" ref="M32">_xlfn.IFS(K32=1,$M$68*0.4,K32=2,$M$69*0.4,K32=3,$M$70*0.4,K32=4,$M$71*0.4,K32=5,$M$72*0.4,K32=6,$M$73*0.4,K32=7,$M$74*0.4,K32=8,$M$75*0.4)</f>
        <v>22680</v>
      </c>
      <c r="T32" s="282" t="s">
        <v>148</v>
      </c>
      <c r="U32" s="283" cm="1">
        <f t="array" aca="1" ref="U32" ca="1">INDIRECT(T32)</f>
        <v>2350</v>
      </c>
    </row>
    <row r="33" spans="1:21" ht="15.75" x14ac:dyDescent="0.25">
      <c r="A33" s="313"/>
      <c r="B33" s="76" t="s">
        <v>74</v>
      </c>
      <c r="C33" s="77" t="s">
        <v>75</v>
      </c>
      <c r="D33" s="314" t="s">
        <v>73</v>
      </c>
      <c r="E33" s="759"/>
      <c r="F33" s="761"/>
      <c r="G33" s="761"/>
      <c r="H33" s="764"/>
      <c r="I33" s="767"/>
      <c r="J33" s="315"/>
      <c r="K33" s="311">
        <f t="shared" si="7"/>
        <v>2</v>
      </c>
      <c r="L33" s="312">
        <f>L32+0.1</f>
        <v>0.79999999999999993</v>
      </c>
      <c r="M33" s="287" cm="1">
        <f t="array" ref="M33">_xlfn.IFS(K33=1,$M$68*0.4,K33=2,$M$69*0.4,K33=3,$M$70*0.4,K33=4,$M$71*0.4,K33=5,$M$72*0.4,K33=6,$M$73*0.4,K33=7,$M$74*0.4,K33=8,$M$75*0.4)</f>
        <v>25920</v>
      </c>
      <c r="T33" s="282" t="s">
        <v>149</v>
      </c>
      <c r="U33" s="283" cm="1">
        <f t="array" aca="1" ref="U33" ca="1">INDIRECT(T33)</f>
        <v>2592</v>
      </c>
    </row>
    <row r="34" spans="1:21" ht="15.75" x14ac:dyDescent="0.25">
      <c r="A34" s="311" t="s">
        <v>55</v>
      </c>
      <c r="B34" s="316">
        <v>1</v>
      </c>
      <c r="C34" s="317">
        <v>0.7</v>
      </c>
      <c r="D34" s="318">
        <f>M32</f>
        <v>22680</v>
      </c>
      <c r="E34" s="319">
        <f t="shared" ref="E34:E39" si="8">ROUNDDOWN(D34*$A$7/12,0)</f>
        <v>567</v>
      </c>
      <c r="F34" s="319">
        <f t="shared" ref="F34:F39" si="9">E34-VLOOKUP(A34,$D$5:$H$10,3,FALSE)</f>
        <v>471</v>
      </c>
      <c r="G34" s="320">
        <f t="shared" ref="G34:G39" si="10">E34-VLOOKUP(A34,$D$5:$G$10,2,FALSE)</f>
        <v>456</v>
      </c>
      <c r="H34" s="319">
        <f t="shared" ref="H34:H39" si="11">E34-VLOOKUP(A34,$D$5:$H$10,4,FALSE)</f>
        <v>541</v>
      </c>
      <c r="I34" s="319">
        <f t="shared" ref="I34:I39" si="12">E34-VLOOKUP(A34,$D$5:$H$10,5,FALSE)</f>
        <v>445</v>
      </c>
      <c r="J34" s="321"/>
      <c r="K34" s="311">
        <f t="shared" si="7"/>
        <v>3</v>
      </c>
      <c r="L34" s="312">
        <f>L33+0.1</f>
        <v>0.89999999999999991</v>
      </c>
      <c r="M34" s="287" cm="1">
        <f t="array" ref="M34">_xlfn.IFS(K34=1,$M$68*0.4,K34=2,$M$69*0.4,K34=3,$M$70*0.4,K34=4,$M$71*0.4,K34=5,$M$72*0.4,K34=6,$M$73*0.4,K34=7,$M$74*0.4,K34=8,$M$75*0.4)</f>
        <v>29160</v>
      </c>
      <c r="T34" s="282" t="s">
        <v>313</v>
      </c>
      <c r="U34" s="283" cm="1">
        <f t="array" aca="1" ref="U34" ca="1">INDIRECT(T34)</f>
        <v>1701</v>
      </c>
    </row>
    <row r="35" spans="1:21" ht="15.75" x14ac:dyDescent="0.25">
      <c r="A35" s="311" t="s">
        <v>57</v>
      </c>
      <c r="B35" s="316">
        <v>1.5</v>
      </c>
      <c r="C35" s="317">
        <v>0.75</v>
      </c>
      <c r="D35" s="318">
        <f>AVERAGE(M32:M33)</f>
        <v>24300</v>
      </c>
      <c r="E35" s="319">
        <f t="shared" si="8"/>
        <v>607</v>
      </c>
      <c r="F35" s="319">
        <f t="shared" si="9"/>
        <v>498</v>
      </c>
      <c r="G35" s="320">
        <f t="shared" si="10"/>
        <v>480</v>
      </c>
      <c r="H35" s="319">
        <f t="shared" si="11"/>
        <v>578</v>
      </c>
      <c r="I35" s="319">
        <f t="shared" si="12"/>
        <v>469</v>
      </c>
      <c r="J35" s="321"/>
      <c r="K35" s="311">
        <f t="shared" si="7"/>
        <v>4</v>
      </c>
      <c r="L35" s="312">
        <f>L34+0.1</f>
        <v>0.99999999999999989</v>
      </c>
      <c r="M35" s="287" cm="1">
        <f t="array" ref="M35">_xlfn.IFS(K35=1,$M$68*0.4,K35=2,$M$69*0.4,K35=3,$M$70*0.4,K35=4,$M$71*0.4,K35=5,$M$72*0.4,K35=6,$M$73*0.4,K35=7,$M$74*0.4,K35=8,$M$75*0.4)</f>
        <v>32400</v>
      </c>
      <c r="T35" s="282" t="s">
        <v>314</v>
      </c>
      <c r="U35" s="283" cm="1">
        <f t="array" aca="1" ref="U35" ca="1">INDIRECT(T35)</f>
        <v>1822</v>
      </c>
    </row>
    <row r="36" spans="1:21" ht="15.75" x14ac:dyDescent="0.25">
      <c r="A36" s="311" t="s">
        <v>59</v>
      </c>
      <c r="B36" s="316">
        <v>3</v>
      </c>
      <c r="C36" s="317">
        <v>0.9</v>
      </c>
      <c r="D36" s="318">
        <f>M34</f>
        <v>29160</v>
      </c>
      <c r="E36" s="319">
        <f t="shared" si="8"/>
        <v>729</v>
      </c>
      <c r="F36" s="319">
        <f t="shared" si="9"/>
        <v>585</v>
      </c>
      <c r="G36" s="320">
        <f t="shared" si="10"/>
        <v>559</v>
      </c>
      <c r="H36" s="319">
        <f t="shared" si="11"/>
        <v>696</v>
      </c>
      <c r="I36" s="319">
        <f t="shared" si="12"/>
        <v>552</v>
      </c>
      <c r="J36" s="321"/>
      <c r="K36" s="311">
        <f t="shared" si="7"/>
        <v>5</v>
      </c>
      <c r="L36" s="312">
        <f>L35+0.08</f>
        <v>1.0799999999999998</v>
      </c>
      <c r="M36" s="287" cm="1">
        <f t="array" ref="M36">_xlfn.IFS(K36=1,$M$68*0.4,K36=2,$M$69*0.4,K36=3,$M$70*0.4,K36=4,$M$71*0.4,K36=5,$M$72*0.4,K36=6,$M$73*0.4,K36=7,$M$74*0.4,K36=8,$M$75*0.4)</f>
        <v>35000</v>
      </c>
      <c r="T36" s="282" t="s">
        <v>315</v>
      </c>
      <c r="U36" s="283" cm="1">
        <f t="array" aca="1" ref="U36" ca="1">INDIRECT(T36)</f>
        <v>2187</v>
      </c>
    </row>
    <row r="37" spans="1:21" ht="15.75" x14ac:dyDescent="0.25">
      <c r="A37" s="311" t="s">
        <v>60</v>
      </c>
      <c r="B37" s="316">
        <v>4.5</v>
      </c>
      <c r="C37" s="317">
        <v>1.04</v>
      </c>
      <c r="D37" s="318">
        <f>AVERAGE(M35:M36)</f>
        <v>33700</v>
      </c>
      <c r="E37" s="319">
        <f t="shared" si="8"/>
        <v>842</v>
      </c>
      <c r="F37" s="319">
        <f t="shared" si="9"/>
        <v>664</v>
      </c>
      <c r="G37" s="320">
        <f t="shared" si="10"/>
        <v>630</v>
      </c>
      <c r="H37" s="319">
        <f t="shared" si="11"/>
        <v>805</v>
      </c>
      <c r="I37" s="319">
        <f t="shared" si="12"/>
        <v>627</v>
      </c>
      <c r="J37" s="321"/>
      <c r="K37" s="311">
        <f t="shared" si="7"/>
        <v>6</v>
      </c>
      <c r="L37" s="312">
        <f>L36+0.08</f>
        <v>1.1599999999999999</v>
      </c>
      <c r="M37" s="287" cm="1">
        <f t="array" ref="M37">_xlfn.IFS(K37=1,$M$68*0.4,K37=2,$M$69*0.4,K37=3,$M$70*0.4,K37=4,$M$71*0.4,K37=5,$M$72*0.4,K37=6,$M$73*0.4,K37=7,$M$74*0.4,K37=8,$M$75*0.4)</f>
        <v>37600</v>
      </c>
      <c r="T37" s="282" t="s">
        <v>159</v>
      </c>
      <c r="U37" s="283" cm="1">
        <f t="array" aca="1" ref="U37" ca="1">INDIRECT(T37)</f>
        <v>2527</v>
      </c>
    </row>
    <row r="38" spans="1:21" ht="15.75" x14ac:dyDescent="0.25">
      <c r="A38" s="311" t="s">
        <v>61</v>
      </c>
      <c r="B38" s="316">
        <v>6</v>
      </c>
      <c r="C38" s="317">
        <v>1.1599999999999999</v>
      </c>
      <c r="D38" s="318">
        <f>M37</f>
        <v>37600</v>
      </c>
      <c r="E38" s="319">
        <f t="shared" si="8"/>
        <v>940</v>
      </c>
      <c r="F38" s="319">
        <f t="shared" si="9"/>
        <v>727</v>
      </c>
      <c r="G38" s="320">
        <f t="shared" si="10"/>
        <v>685</v>
      </c>
      <c r="H38" s="319">
        <f t="shared" si="11"/>
        <v>899</v>
      </c>
      <c r="I38" s="319">
        <f t="shared" si="12"/>
        <v>686</v>
      </c>
      <c r="J38" s="321"/>
      <c r="K38" s="311">
        <f>K39-1</f>
        <v>7</v>
      </c>
      <c r="L38" s="312">
        <f>L37+0.08</f>
        <v>1.24</v>
      </c>
      <c r="M38" s="287" cm="1">
        <f t="array" ref="M38">_xlfn.IFS(K38=1,$M$68*0.4,K38=2,$M$69*0.4,K38=3,$M$70*0.4,K38=4,$M$71*0.4,K38=5,$M$72*0.4,K38=6,$M$73*0.4,K38=7,$M$74*0.4,K38=8,$M$75*0.4)</f>
        <v>40180</v>
      </c>
      <c r="T38" s="282" t="s">
        <v>160</v>
      </c>
      <c r="U38" s="283" cm="1">
        <f t="array" aca="1" ref="U38" ca="1">INDIRECT(T38)</f>
        <v>2820</v>
      </c>
    </row>
    <row r="39" spans="1:21" ht="15.75" x14ac:dyDescent="0.25">
      <c r="A39" s="311" t="s">
        <v>62</v>
      </c>
      <c r="B39" s="316">
        <v>7.5</v>
      </c>
      <c r="C39" s="317">
        <f>1.28</f>
        <v>1.28</v>
      </c>
      <c r="D39" s="318">
        <f>AVERAGE(M38:M39)</f>
        <v>41480</v>
      </c>
      <c r="E39" s="319">
        <f t="shared" si="8"/>
        <v>1037</v>
      </c>
      <c r="F39" s="319">
        <f t="shared" si="9"/>
        <v>789</v>
      </c>
      <c r="G39" s="320">
        <f t="shared" si="10"/>
        <v>739</v>
      </c>
      <c r="H39" s="319">
        <f t="shared" si="11"/>
        <v>992</v>
      </c>
      <c r="I39" s="319">
        <f t="shared" si="12"/>
        <v>744</v>
      </c>
      <c r="J39" s="321"/>
      <c r="K39" s="311">
        <v>8</v>
      </c>
      <c r="L39" s="312">
        <f>L38+0.08</f>
        <v>1.32</v>
      </c>
      <c r="M39" s="287" cm="1">
        <f t="array" ref="M39">_xlfn.IFS(K39=1,$M$68*0.4,K39=2,$M$69*0.4,K39=3,$M$70*0.4,K39=4,$M$71*0.4,K39=5,$M$72*0.4,K39=6,$M$73*0.4,K39=7,$M$74*0.4,K39=8,$M$75*0.4)</f>
        <v>42780</v>
      </c>
      <c r="T39" s="282" t="s">
        <v>161</v>
      </c>
      <c r="U39" s="283" cm="1">
        <f t="array" aca="1" ref="U39" ca="1">INDIRECT(T39)</f>
        <v>3111</v>
      </c>
    </row>
    <row r="40" spans="1:21" x14ac:dyDescent="0.2">
      <c r="E40" s="275"/>
      <c r="F40" s="275"/>
      <c r="G40" s="275"/>
      <c r="T40" s="282" t="s">
        <v>316</v>
      </c>
      <c r="U40" s="283" cm="1">
        <f t="array" aca="1" ref="U40" ca="1">INDIRECT(T40)</f>
        <v>1984</v>
      </c>
    </row>
    <row r="41" spans="1:21" ht="15.75" x14ac:dyDescent="0.25">
      <c r="A41" s="295">
        <v>0.3</v>
      </c>
      <c r="B41" s="296" t="s">
        <v>64</v>
      </c>
      <c r="C41" s="287" cm="1">
        <f t="array" ref="C41">$M$71*_xlfn.IFS(A41=0.2,0.4,A41=0.3,0.6,A41=0.4,0.8,A41=0.6,1.2,A41=0.7,1.4,A41=0.8,1.6,A41=0.9,1.8,A41=1,2)</f>
        <v>48600</v>
      </c>
      <c r="D41" s="297" t="s">
        <v>54</v>
      </c>
      <c r="E41" s="280" t="s">
        <v>216</v>
      </c>
      <c r="F41" s="280" t="s">
        <v>217</v>
      </c>
      <c r="G41" s="280" t="s">
        <v>218</v>
      </c>
      <c r="H41" s="280" t="s">
        <v>219</v>
      </c>
      <c r="I41" s="280" t="s">
        <v>220</v>
      </c>
      <c r="J41" s="280"/>
      <c r="K41" s="280"/>
      <c r="L41" s="280"/>
      <c r="T41" s="282" t="s">
        <v>317</v>
      </c>
      <c r="U41" s="283" cm="1">
        <f t="array" aca="1" ref="U41" ca="1">INDIRECT(T41)</f>
        <v>2126</v>
      </c>
    </row>
    <row r="42" spans="1:21" x14ac:dyDescent="0.2">
      <c r="E42" s="298" t="s">
        <v>65</v>
      </c>
      <c r="F42" s="298" t="s">
        <v>65</v>
      </c>
      <c r="G42" s="298" t="s">
        <v>65</v>
      </c>
      <c r="H42" s="298" t="s">
        <v>65</v>
      </c>
      <c r="I42" s="298" t="s">
        <v>65</v>
      </c>
      <c r="K42" s="299"/>
      <c r="L42" s="300"/>
      <c r="M42" s="301" t="s">
        <v>66</v>
      </c>
      <c r="T42" s="282" t="s">
        <v>318</v>
      </c>
      <c r="U42" s="283" cm="1">
        <f t="array" aca="1" ref="U42" ca="1">INDIRECT(T42)</f>
        <v>2551</v>
      </c>
    </row>
    <row r="43" spans="1:21" ht="15" customHeight="1" x14ac:dyDescent="0.25">
      <c r="A43" s="302"/>
      <c r="B43" s="303"/>
      <c r="C43" s="303"/>
      <c r="D43" s="303"/>
      <c r="E43" s="757" t="s">
        <v>67</v>
      </c>
      <c r="F43" s="760" t="s">
        <v>68</v>
      </c>
      <c r="G43" s="760" t="s">
        <v>50</v>
      </c>
      <c r="H43" s="762" t="s">
        <v>69</v>
      </c>
      <c r="I43" s="765" t="s">
        <v>70</v>
      </c>
      <c r="J43" s="276"/>
      <c r="K43" s="304" t="s">
        <v>71</v>
      </c>
      <c r="L43" s="305" t="s">
        <v>72</v>
      </c>
      <c r="M43" s="306" t="s">
        <v>73</v>
      </c>
      <c r="T43" s="282" t="s">
        <v>319</v>
      </c>
      <c r="U43" s="283" cm="1">
        <f t="array" aca="1" ref="U43" ca="1">INDIRECT(T43)</f>
        <v>2948</v>
      </c>
    </row>
    <row r="44" spans="1:21" ht="15.75" x14ac:dyDescent="0.25">
      <c r="A44" s="307"/>
      <c r="B44" s="308"/>
      <c r="C44" s="308"/>
      <c r="D44" s="309" t="s">
        <v>66</v>
      </c>
      <c r="E44" s="758"/>
      <c r="F44" s="761"/>
      <c r="G44" s="761"/>
      <c r="H44" s="763"/>
      <c r="I44" s="766"/>
      <c r="J44" s="310"/>
      <c r="K44" s="311">
        <f t="shared" ref="K44:K49" si="13">K45-1</f>
        <v>1</v>
      </c>
      <c r="L44" s="312">
        <v>0.7</v>
      </c>
      <c r="M44" s="287" cm="1">
        <f t="array" ref="M44">_xlfn.IFS(K44=1,$M$68*0.6,K44=2,$M$69*0.6,K44=3,$M$70*0.6,K44=4,$M$71*0.6,K44=5,$M$72*0.6,K44=6,$M$73*0.6,K44=7,$M$74*0.6,K44=8,$M$75*0.6)</f>
        <v>34020</v>
      </c>
      <c r="T44" s="282" t="s">
        <v>320</v>
      </c>
      <c r="U44" s="283" cm="1">
        <f t="array" aca="1" ref="U44" ca="1">INDIRECT(T44)</f>
        <v>3290</v>
      </c>
    </row>
    <row r="45" spans="1:21" ht="15.75" x14ac:dyDescent="0.25">
      <c r="A45" s="313"/>
      <c r="B45" s="76" t="s">
        <v>74</v>
      </c>
      <c r="C45" s="77" t="s">
        <v>75</v>
      </c>
      <c r="D45" s="314" t="s">
        <v>73</v>
      </c>
      <c r="E45" s="759"/>
      <c r="F45" s="761"/>
      <c r="G45" s="761"/>
      <c r="H45" s="764"/>
      <c r="I45" s="767"/>
      <c r="J45" s="315"/>
      <c r="K45" s="311">
        <f t="shared" si="13"/>
        <v>2</v>
      </c>
      <c r="L45" s="312">
        <f>L44+0.1</f>
        <v>0.79999999999999993</v>
      </c>
      <c r="M45" s="287" cm="1">
        <f t="array" ref="M45">_xlfn.IFS(K45=1,$M$68*0.6,K45=2,$M$69*0.6,K45=3,$M$70*0.6,K45=4,$M$71*0.6,K45=5,$M$72*0.6,K45=6,$M$73*0.6,K45=7,$M$74*0.6,K45=8,$M$75*0.6)</f>
        <v>38880</v>
      </c>
      <c r="T45" s="282" t="s">
        <v>321</v>
      </c>
      <c r="U45" s="283" cm="1">
        <f t="array" aca="1" ref="U45" ca="1">INDIRECT(T45)</f>
        <v>3629</v>
      </c>
    </row>
    <row r="46" spans="1:21" ht="15.75" x14ac:dyDescent="0.25">
      <c r="A46" s="311" t="s">
        <v>55</v>
      </c>
      <c r="B46" s="316">
        <v>1</v>
      </c>
      <c r="C46" s="317">
        <v>0.7</v>
      </c>
      <c r="D46" s="318">
        <f>M44</f>
        <v>34020</v>
      </c>
      <c r="E46" s="319">
        <f t="shared" ref="E46:E51" si="14">ROUNDDOWN(D46*$A$7/12,0)</f>
        <v>850</v>
      </c>
      <c r="F46" s="319">
        <f t="shared" ref="F46:F51" si="15">E46-VLOOKUP(A46,$D$5:$H$10,3,FALSE)</f>
        <v>754</v>
      </c>
      <c r="G46" s="320">
        <f t="shared" ref="G46:G51" si="16">E46-VLOOKUP(A46,$D$5:$G$10,2,FALSE)</f>
        <v>739</v>
      </c>
      <c r="H46" s="319">
        <f t="shared" ref="H46:H51" si="17">E46-VLOOKUP(A46,$D$5:$H$10,4,FALSE)</f>
        <v>824</v>
      </c>
      <c r="I46" s="319">
        <f t="shared" ref="I46:I51" si="18">E46-VLOOKUP(A46,$D$5:$H$10,5,FALSE)</f>
        <v>728</v>
      </c>
      <c r="J46" s="321"/>
      <c r="K46" s="311">
        <f t="shared" si="13"/>
        <v>3</v>
      </c>
      <c r="L46" s="312">
        <f>L45+0.1</f>
        <v>0.89999999999999991</v>
      </c>
      <c r="M46" s="287" cm="1">
        <f t="array" ref="M46">_xlfn.IFS(K46=1,$M$68*0.6,K46=2,$M$69*0.6,K46=3,$M$70*0.6,K46=4,$M$71*0.6,K46=5,$M$72*0.6,K46=6,$M$73*0.6,K46=7,$M$74*0.6,K46=8,$M$75*0.6)</f>
        <v>43740</v>
      </c>
      <c r="T46" s="282" t="s">
        <v>322</v>
      </c>
      <c r="U46" s="283" cm="1">
        <f t="array" aca="1" ref="U46" ca="1">INDIRECT(T46)</f>
        <v>2268</v>
      </c>
    </row>
    <row r="47" spans="1:21" ht="15.75" x14ac:dyDescent="0.25">
      <c r="A47" s="311" t="s">
        <v>57</v>
      </c>
      <c r="B47" s="316">
        <v>1.5</v>
      </c>
      <c r="C47" s="317">
        <v>0.75</v>
      </c>
      <c r="D47" s="318">
        <f>AVERAGE(M44:M45)</f>
        <v>36450</v>
      </c>
      <c r="E47" s="319">
        <f t="shared" si="14"/>
        <v>911</v>
      </c>
      <c r="F47" s="319">
        <f t="shared" si="15"/>
        <v>802</v>
      </c>
      <c r="G47" s="320">
        <f t="shared" si="16"/>
        <v>784</v>
      </c>
      <c r="H47" s="319">
        <f t="shared" si="17"/>
        <v>882</v>
      </c>
      <c r="I47" s="319">
        <f t="shared" si="18"/>
        <v>773</v>
      </c>
      <c r="J47" s="321"/>
      <c r="K47" s="311">
        <f t="shared" si="13"/>
        <v>4</v>
      </c>
      <c r="L47" s="312">
        <f>L46+0.1</f>
        <v>0.99999999999999989</v>
      </c>
      <c r="M47" s="287" cm="1">
        <f t="array" ref="M47">_xlfn.IFS(K47=1,$M$68*0.6,K47=2,$M$69*0.6,K47=3,$M$70*0.6,K47=4,$M$71*0.6,K47=5,$M$72*0.6,K47=6,$M$73*0.6,K47=7,$M$74*0.6,K47=8,$M$75*0.6)</f>
        <v>48600</v>
      </c>
      <c r="T47" s="282" t="s">
        <v>323</v>
      </c>
      <c r="U47" s="283" cm="1">
        <f t="array" aca="1" ref="U47" ca="1">INDIRECT(T47)</f>
        <v>2430</v>
      </c>
    </row>
    <row r="48" spans="1:21" ht="15.75" x14ac:dyDescent="0.25">
      <c r="A48" s="311" t="s">
        <v>59</v>
      </c>
      <c r="B48" s="316">
        <v>3</v>
      </c>
      <c r="C48" s="317">
        <v>0.9</v>
      </c>
      <c r="D48" s="318">
        <f>M46</f>
        <v>43740</v>
      </c>
      <c r="E48" s="319">
        <f t="shared" si="14"/>
        <v>1093</v>
      </c>
      <c r="F48" s="319">
        <f t="shared" si="15"/>
        <v>949</v>
      </c>
      <c r="G48" s="320">
        <f t="shared" si="16"/>
        <v>923</v>
      </c>
      <c r="H48" s="319">
        <f t="shared" si="17"/>
        <v>1060</v>
      </c>
      <c r="I48" s="319">
        <f t="shared" si="18"/>
        <v>916</v>
      </c>
      <c r="J48" s="321"/>
      <c r="K48" s="311">
        <f t="shared" si="13"/>
        <v>5</v>
      </c>
      <c r="L48" s="312">
        <f>L47+0.08</f>
        <v>1.0799999999999998</v>
      </c>
      <c r="M48" s="287" cm="1">
        <f t="array" ref="M48">_xlfn.IFS(K48=1,$M$68*0.6,K48=2,$M$69*0.6,K48=3,$M$70*0.6,K48=4,$M$71*0.6,K48=5,$M$72*0.6,K48=6,$M$73*0.6,K48=7,$M$74*0.6,K48=8,$M$75*0.6)</f>
        <v>52500</v>
      </c>
      <c r="T48" s="282" t="s">
        <v>324</v>
      </c>
      <c r="U48" s="283" cm="1">
        <f t="array" aca="1" ref="U48" ca="1">INDIRECT(T48)</f>
        <v>2916</v>
      </c>
    </row>
    <row r="49" spans="1:21" ht="15.75" x14ac:dyDescent="0.25">
      <c r="A49" s="311" t="s">
        <v>60</v>
      </c>
      <c r="B49" s="316">
        <v>4.5</v>
      </c>
      <c r="C49" s="317">
        <v>1.04</v>
      </c>
      <c r="D49" s="318">
        <f>AVERAGE(M47:M48)</f>
        <v>50550</v>
      </c>
      <c r="E49" s="319">
        <f t="shared" si="14"/>
        <v>1263</v>
      </c>
      <c r="F49" s="319">
        <f t="shared" si="15"/>
        <v>1085</v>
      </c>
      <c r="G49" s="320">
        <f t="shared" si="16"/>
        <v>1051</v>
      </c>
      <c r="H49" s="319">
        <f t="shared" si="17"/>
        <v>1226</v>
      </c>
      <c r="I49" s="319">
        <f t="shared" si="18"/>
        <v>1048</v>
      </c>
      <c r="J49" s="321"/>
      <c r="K49" s="311">
        <f t="shared" si="13"/>
        <v>6</v>
      </c>
      <c r="L49" s="312">
        <f>L48+0.08</f>
        <v>1.1599999999999999</v>
      </c>
      <c r="M49" s="287" cm="1">
        <f t="array" ref="M49">_xlfn.IFS(K49=1,$M$68*0.6,K49=2,$M$69*0.6,K49=3,$M$70*0.6,K49=4,$M$71*0.6,K49=5,$M$72*0.6,K49=6,$M$73*0.6,K49=7,$M$74*0.6,K49=8,$M$75*0.6)</f>
        <v>56400</v>
      </c>
      <c r="T49" s="282" t="s">
        <v>325</v>
      </c>
      <c r="U49" s="283" cm="1">
        <f t="array" aca="1" ref="U49" ca="1">INDIRECT(T49)</f>
        <v>3370</v>
      </c>
    </row>
    <row r="50" spans="1:21" ht="15.75" x14ac:dyDescent="0.25">
      <c r="A50" s="311" t="s">
        <v>61</v>
      </c>
      <c r="B50" s="316">
        <v>6</v>
      </c>
      <c r="C50" s="317">
        <v>1.1599999999999999</v>
      </c>
      <c r="D50" s="318">
        <f>M49</f>
        <v>56400</v>
      </c>
      <c r="E50" s="319">
        <f t="shared" si="14"/>
        <v>1410</v>
      </c>
      <c r="F50" s="319">
        <f t="shared" si="15"/>
        <v>1197</v>
      </c>
      <c r="G50" s="320">
        <f t="shared" si="16"/>
        <v>1155</v>
      </c>
      <c r="H50" s="319">
        <f t="shared" si="17"/>
        <v>1369</v>
      </c>
      <c r="I50" s="319">
        <f t="shared" si="18"/>
        <v>1156</v>
      </c>
      <c r="J50" s="321"/>
      <c r="K50" s="311">
        <f>K51-1</f>
        <v>7</v>
      </c>
      <c r="L50" s="312">
        <f>L49+0.08</f>
        <v>1.24</v>
      </c>
      <c r="M50" s="287" cm="1">
        <f t="array" ref="M50">_xlfn.IFS(K50=1,$M$68*0.6,K50=2,$M$69*0.6,K50=3,$M$70*0.6,K50=4,$M$71*0.6,K50=5,$M$72*0.6,K50=6,$M$73*0.6,K50=7,$M$74*0.6,K50=8,$M$75*0.6)</f>
        <v>60270</v>
      </c>
      <c r="T50" s="282" t="s">
        <v>326</v>
      </c>
      <c r="U50" s="283" cm="1">
        <f t="array" aca="1" ref="U50" ca="1">INDIRECT(T50)</f>
        <v>3760</v>
      </c>
    </row>
    <row r="51" spans="1:21" ht="15.75" x14ac:dyDescent="0.25">
      <c r="A51" s="311" t="s">
        <v>62</v>
      </c>
      <c r="B51" s="316">
        <v>7.5</v>
      </c>
      <c r="C51" s="317">
        <f>1.28</f>
        <v>1.28</v>
      </c>
      <c r="D51" s="318">
        <f>AVERAGE(M50:M51)</f>
        <v>62220</v>
      </c>
      <c r="E51" s="319">
        <f t="shared" si="14"/>
        <v>1555</v>
      </c>
      <c r="F51" s="319">
        <f t="shared" si="15"/>
        <v>1307</v>
      </c>
      <c r="G51" s="320">
        <f t="shared" si="16"/>
        <v>1257</v>
      </c>
      <c r="H51" s="319">
        <f t="shared" si="17"/>
        <v>1510</v>
      </c>
      <c r="I51" s="319">
        <f t="shared" si="18"/>
        <v>1262</v>
      </c>
      <c r="J51" s="321"/>
      <c r="K51" s="311">
        <v>8</v>
      </c>
      <c r="L51" s="312">
        <f>L50+0.08</f>
        <v>1.32</v>
      </c>
      <c r="M51" s="287" cm="1">
        <f t="array" ref="M51">_xlfn.IFS(K51=1,$M$68*0.6,K51=2,$M$69*0.6,K51=3,$M$70*0.6,K51=4,$M$71*0.6,K51=5,$M$72*0.6,K51=6,$M$73*0.6,K51=7,$M$74*0.6,K51=8,$M$75*0.6)</f>
        <v>64170</v>
      </c>
      <c r="T51" s="282" t="s">
        <v>327</v>
      </c>
      <c r="U51" s="283" cm="1">
        <f t="array" aca="1" ref="U51" ca="1">INDIRECT(T51)</f>
        <v>4148</v>
      </c>
    </row>
    <row r="52" spans="1:21" ht="15.75" x14ac:dyDescent="0.25">
      <c r="A52" s="274"/>
      <c r="F52" s="277"/>
      <c r="T52" s="282" t="s">
        <v>328</v>
      </c>
      <c r="U52" s="283" cm="1">
        <f t="array" aca="1" ref="U52" ca="1">INDIRECT(T52)</f>
        <v>2551</v>
      </c>
    </row>
    <row r="53" spans="1:21" ht="15.75" x14ac:dyDescent="0.25">
      <c r="A53" s="295">
        <v>0.4</v>
      </c>
      <c r="B53" s="296" t="s">
        <v>64</v>
      </c>
      <c r="C53" s="287" cm="1">
        <f t="array" ref="C53">$M$71*_xlfn.IFS(A53=0.2,0.4,A53=0.3,0.6,A53=0.4,0.8,A53=0.6,1.2,A53=0.7,1.4,A53=0.8,1.6,A53=0.9,1.8,A53=1,2)</f>
        <v>64800</v>
      </c>
      <c r="D53" s="297" t="s">
        <v>54</v>
      </c>
      <c r="E53" s="280" t="s">
        <v>216</v>
      </c>
      <c r="F53" s="280" t="s">
        <v>217</v>
      </c>
      <c r="G53" s="280" t="s">
        <v>218</v>
      </c>
      <c r="H53" s="280" t="s">
        <v>219</v>
      </c>
      <c r="I53" s="280" t="s">
        <v>220</v>
      </c>
      <c r="J53" s="280"/>
      <c r="K53" s="280"/>
      <c r="L53" s="280"/>
      <c r="T53" s="282" t="s">
        <v>329</v>
      </c>
      <c r="U53" s="283" cm="1">
        <f t="array" aca="1" ref="U53" ca="1">INDIRECT(T53)</f>
        <v>2733</v>
      </c>
    </row>
    <row r="54" spans="1:21" x14ac:dyDescent="0.2">
      <c r="E54" s="298" t="s">
        <v>65</v>
      </c>
      <c r="F54" s="298" t="s">
        <v>65</v>
      </c>
      <c r="G54" s="298" t="s">
        <v>65</v>
      </c>
      <c r="H54" s="298" t="s">
        <v>65</v>
      </c>
      <c r="I54" s="298" t="s">
        <v>65</v>
      </c>
      <c r="K54" s="299"/>
      <c r="L54" s="300"/>
      <c r="M54" s="301" t="s">
        <v>66</v>
      </c>
      <c r="T54" s="282" t="s">
        <v>330</v>
      </c>
      <c r="U54" s="283" cm="1">
        <f t="array" aca="1" ref="U54" ca="1">INDIRECT(T54)</f>
        <v>3280</v>
      </c>
    </row>
    <row r="55" spans="1:21" ht="15.75" x14ac:dyDescent="0.25">
      <c r="A55" s="302"/>
      <c r="B55" s="303"/>
      <c r="C55" s="303"/>
      <c r="D55" s="303"/>
      <c r="E55" s="757" t="s">
        <v>67</v>
      </c>
      <c r="F55" s="760" t="s">
        <v>68</v>
      </c>
      <c r="G55" s="760" t="s">
        <v>50</v>
      </c>
      <c r="H55" s="762" t="s">
        <v>69</v>
      </c>
      <c r="I55" s="765" t="s">
        <v>70</v>
      </c>
      <c r="J55" s="276"/>
      <c r="K55" s="304" t="s">
        <v>71</v>
      </c>
      <c r="L55" s="305" t="s">
        <v>72</v>
      </c>
      <c r="M55" s="306" t="s">
        <v>73</v>
      </c>
      <c r="T55" s="282" t="s">
        <v>331</v>
      </c>
      <c r="U55" s="283" cm="1">
        <f t="array" aca="1" ref="U55" ca="1">INDIRECT(T55)</f>
        <v>3791</v>
      </c>
    </row>
    <row r="56" spans="1:21" ht="15.75" x14ac:dyDescent="0.25">
      <c r="A56" s="307"/>
      <c r="B56" s="308"/>
      <c r="C56" s="308"/>
      <c r="D56" s="309" t="s">
        <v>66</v>
      </c>
      <c r="E56" s="758"/>
      <c r="F56" s="761"/>
      <c r="G56" s="761"/>
      <c r="H56" s="763"/>
      <c r="I56" s="766"/>
      <c r="J56" s="310"/>
      <c r="K56" s="311">
        <f t="shared" ref="K56:K61" si="19">K57-1</f>
        <v>1</v>
      </c>
      <c r="L56" s="312">
        <v>0.7</v>
      </c>
      <c r="M56" s="287" cm="1">
        <f t="array" ref="M56">_xlfn.IFS(K56=1,$M$68*0.8,K56=2,$M$69*0.8,K56=3,$M$70*0.8,K56=4,$M$71*0.8,K56=5,$M$72*0.8,K56=6,$M$73*0.8,K56=7,$M$74*0.8,K56=8,$M$75*0.8)</f>
        <v>45360</v>
      </c>
      <c r="O56" s="322"/>
      <c r="P56" s="322"/>
      <c r="Q56" s="323"/>
      <c r="T56" s="282" t="s">
        <v>332</v>
      </c>
      <c r="U56" s="283" cm="1">
        <f t="array" aca="1" ref="U56" ca="1">INDIRECT(T56)</f>
        <v>4230</v>
      </c>
    </row>
    <row r="57" spans="1:21" ht="15.75" x14ac:dyDescent="0.25">
      <c r="A57" s="313"/>
      <c r="B57" s="76" t="s">
        <v>74</v>
      </c>
      <c r="C57" s="77" t="s">
        <v>75</v>
      </c>
      <c r="D57" s="314" t="s">
        <v>73</v>
      </c>
      <c r="E57" s="759"/>
      <c r="F57" s="761"/>
      <c r="G57" s="761"/>
      <c r="H57" s="764"/>
      <c r="I57" s="767"/>
      <c r="J57" s="315"/>
      <c r="K57" s="311">
        <f t="shared" si="19"/>
        <v>2</v>
      </c>
      <c r="L57" s="312">
        <f>L56+0.1</f>
        <v>0.79999999999999993</v>
      </c>
      <c r="M57" s="287" cm="1">
        <f t="array" ref="M57">_xlfn.IFS(K57=1,$M$68*0.8,K57=2,$M$69*0.8,K57=3,$M$70*0.8,K57=4,$M$71*0.8,K57=5,$M$72*0.8,K57=6,$M$73*0.8,K57=7,$M$74*0.8,K57=8,$M$75*0.8)</f>
        <v>51840</v>
      </c>
      <c r="O57" s="322"/>
      <c r="P57" s="322"/>
      <c r="Q57" s="323"/>
      <c r="T57" s="282" t="s">
        <v>333</v>
      </c>
      <c r="U57" s="283" cm="1">
        <f t="array" aca="1" ref="U57" ca="1">INDIRECT(T57)</f>
        <v>4666</v>
      </c>
    </row>
    <row r="58" spans="1:21" ht="15.75" x14ac:dyDescent="0.25">
      <c r="A58" s="311" t="s">
        <v>55</v>
      </c>
      <c r="B58" s="316">
        <v>1</v>
      </c>
      <c r="C58" s="317">
        <v>0.7</v>
      </c>
      <c r="D58" s="318">
        <f>M56</f>
        <v>45360</v>
      </c>
      <c r="E58" s="319">
        <f t="shared" ref="E58:E63" si="20">ROUNDDOWN(D58*$A$7/12,0)</f>
        <v>1134</v>
      </c>
      <c r="F58" s="319">
        <f t="shared" ref="F58:F63" si="21">E58-VLOOKUP(A58,$D$5:$H$10,3,FALSE)</f>
        <v>1038</v>
      </c>
      <c r="G58" s="320">
        <f t="shared" ref="G58:G63" si="22">E58-VLOOKUP(A58,$D$5:$G$10,2,FALSE)</f>
        <v>1023</v>
      </c>
      <c r="H58" s="319">
        <f t="shared" ref="H58:H63" si="23">E58-VLOOKUP(A58,$D$5:$H$10,4,FALSE)</f>
        <v>1108</v>
      </c>
      <c r="I58" s="319">
        <f t="shared" ref="I58:I63" si="24">E58-VLOOKUP(A58,$D$5:$H$10,5,FALSE)</f>
        <v>1012</v>
      </c>
      <c r="J58" s="321"/>
      <c r="K58" s="311">
        <f t="shared" si="19"/>
        <v>3</v>
      </c>
      <c r="L58" s="312">
        <f>L57+0.1</f>
        <v>0.89999999999999991</v>
      </c>
      <c r="M58" s="287" cm="1">
        <f t="array" ref="M58">_xlfn.IFS(K58=1,$M$68*0.8,K58=2,$M$69*0.8,K58=3,$M$70*0.8,K58=4,$M$71*0.8,K58=5,$M$72*0.8,K58=6,$M$73*0.8,K58=7,$M$74*0.8,K58=8,$M$75*0.8)</f>
        <v>58320</v>
      </c>
      <c r="Q58" s="322"/>
      <c r="T58" s="282" t="s">
        <v>334</v>
      </c>
      <c r="U58" s="283" cm="1">
        <f t="array" aca="1" ref="U58" ca="1">INDIRECT(T58)</f>
        <v>2835</v>
      </c>
    </row>
    <row r="59" spans="1:21" ht="15.75" x14ac:dyDescent="0.25">
      <c r="A59" s="311" t="s">
        <v>57</v>
      </c>
      <c r="B59" s="316">
        <v>1.5</v>
      </c>
      <c r="C59" s="317">
        <v>0.75</v>
      </c>
      <c r="D59" s="318">
        <f>AVERAGE(M56:M57)</f>
        <v>48600</v>
      </c>
      <c r="E59" s="319">
        <f t="shared" si="20"/>
        <v>1215</v>
      </c>
      <c r="F59" s="319">
        <f t="shared" si="21"/>
        <v>1106</v>
      </c>
      <c r="G59" s="320">
        <f t="shared" si="22"/>
        <v>1088</v>
      </c>
      <c r="H59" s="319">
        <f t="shared" si="23"/>
        <v>1186</v>
      </c>
      <c r="I59" s="319">
        <f t="shared" si="24"/>
        <v>1077</v>
      </c>
      <c r="J59" s="321"/>
      <c r="K59" s="311">
        <f t="shared" si="19"/>
        <v>4</v>
      </c>
      <c r="L59" s="312">
        <f>L58+0.1</f>
        <v>0.99999999999999989</v>
      </c>
      <c r="M59" s="287" cm="1">
        <f t="array" ref="M59">_xlfn.IFS(K59=1,$M$68*0.8,K59=2,$M$69*0.8,K59=3,$M$70*0.8,K59=4,$M$71*0.8,K59=5,$M$72*0.8,K59=6,$M$73*0.8,K59=7,$M$74*0.8,K59=8,$M$75*0.8)</f>
        <v>64800</v>
      </c>
      <c r="O59" s="322"/>
      <c r="P59" s="322"/>
      <c r="Q59" s="322"/>
      <c r="S59" s="324"/>
      <c r="T59" s="282" t="s">
        <v>335</v>
      </c>
      <c r="U59" s="283" cm="1">
        <f t="array" aca="1" ref="U59" ca="1">INDIRECT(T59)</f>
        <v>3037</v>
      </c>
    </row>
    <row r="60" spans="1:21" ht="15.75" x14ac:dyDescent="0.25">
      <c r="A60" s="311" t="s">
        <v>59</v>
      </c>
      <c r="B60" s="316">
        <v>3</v>
      </c>
      <c r="C60" s="317">
        <v>0.9</v>
      </c>
      <c r="D60" s="318">
        <f>M58</f>
        <v>58320</v>
      </c>
      <c r="E60" s="319">
        <f t="shared" si="20"/>
        <v>1458</v>
      </c>
      <c r="F60" s="319">
        <f t="shared" si="21"/>
        <v>1314</v>
      </c>
      <c r="G60" s="320">
        <f t="shared" si="22"/>
        <v>1288</v>
      </c>
      <c r="H60" s="319">
        <f t="shared" si="23"/>
        <v>1425</v>
      </c>
      <c r="I60" s="319">
        <f t="shared" si="24"/>
        <v>1281</v>
      </c>
      <c r="J60" s="321"/>
      <c r="K60" s="311">
        <f t="shared" si="19"/>
        <v>5</v>
      </c>
      <c r="L60" s="312">
        <f>L59+0.08</f>
        <v>1.0799999999999998</v>
      </c>
      <c r="M60" s="287" cm="1">
        <f t="array" ref="M60">_xlfn.IFS(K60=1,$M$68*0.8,K60=2,$M$69*0.8,K60=3,$M$70*0.8,K60=4,$M$71*0.8,K60=5,$M$72*0.8,K60=6,$M$73*0.8,K60=7,$M$74*0.8,K60=8,$M$75*0.8)</f>
        <v>70000</v>
      </c>
      <c r="O60" s="322"/>
      <c r="P60" s="322"/>
      <c r="Q60" s="322"/>
      <c r="S60" s="324"/>
      <c r="T60" s="282" t="s">
        <v>336</v>
      </c>
      <c r="U60" s="283" cm="1">
        <f t="array" aca="1" ref="U60" ca="1">INDIRECT(T60)</f>
        <v>3645</v>
      </c>
    </row>
    <row r="61" spans="1:21" ht="15.75" x14ac:dyDescent="0.25">
      <c r="A61" s="311" t="s">
        <v>60</v>
      </c>
      <c r="B61" s="316">
        <v>4.5</v>
      </c>
      <c r="C61" s="317">
        <v>1.04</v>
      </c>
      <c r="D61" s="318">
        <f>AVERAGE(M59:M60)</f>
        <v>67400</v>
      </c>
      <c r="E61" s="319">
        <f t="shared" si="20"/>
        <v>1685</v>
      </c>
      <c r="F61" s="319">
        <f t="shared" si="21"/>
        <v>1507</v>
      </c>
      <c r="G61" s="320">
        <f t="shared" si="22"/>
        <v>1473</v>
      </c>
      <c r="H61" s="319">
        <f t="shared" si="23"/>
        <v>1648</v>
      </c>
      <c r="I61" s="319">
        <f t="shared" si="24"/>
        <v>1470</v>
      </c>
      <c r="J61" s="321"/>
      <c r="K61" s="311">
        <f t="shared" si="19"/>
        <v>6</v>
      </c>
      <c r="L61" s="312">
        <f>L60+0.08</f>
        <v>1.1599999999999999</v>
      </c>
      <c r="M61" s="287" cm="1">
        <f t="array" ref="M61">_xlfn.IFS(K61=1,$M$68*0.8,K61=2,$M$69*0.8,K61=3,$M$70*0.8,K61=4,$M$71*0.8,K61=5,$M$72*0.8,K61=6,$M$73*0.8,K61=7,$M$74*0.8,K61=8,$M$75*0.8)</f>
        <v>75200</v>
      </c>
      <c r="O61" s="322"/>
      <c r="P61" s="322"/>
      <c r="Q61" s="322"/>
      <c r="S61" s="324"/>
      <c r="T61" s="282" t="s">
        <v>337</v>
      </c>
      <c r="U61" s="283" cm="1">
        <f t="array" aca="1" ref="U61" ca="1">INDIRECT(T61)</f>
        <v>4212</v>
      </c>
    </row>
    <row r="62" spans="1:21" ht="15.75" x14ac:dyDescent="0.25">
      <c r="A62" s="311" t="s">
        <v>61</v>
      </c>
      <c r="B62" s="316">
        <v>6</v>
      </c>
      <c r="C62" s="317">
        <v>1.1599999999999999</v>
      </c>
      <c r="D62" s="318">
        <f>M61</f>
        <v>75200</v>
      </c>
      <c r="E62" s="319">
        <f t="shared" si="20"/>
        <v>1880</v>
      </c>
      <c r="F62" s="319">
        <f t="shared" si="21"/>
        <v>1667</v>
      </c>
      <c r="G62" s="320">
        <f t="shared" si="22"/>
        <v>1625</v>
      </c>
      <c r="H62" s="319">
        <f t="shared" si="23"/>
        <v>1839</v>
      </c>
      <c r="I62" s="319">
        <f t="shared" si="24"/>
        <v>1626</v>
      </c>
      <c r="J62" s="321"/>
      <c r="K62" s="311">
        <f>K63-1</f>
        <v>7</v>
      </c>
      <c r="L62" s="312">
        <f>L61+0.08</f>
        <v>1.24</v>
      </c>
      <c r="M62" s="287" cm="1">
        <f t="array" ref="M62">_xlfn.IFS(K62=1,$M$68*0.8,K62=2,$M$69*0.8,K62=3,$M$70*0.8,K62=4,$M$71*0.8,K62=5,$M$72*0.8,K62=6,$M$73*0.8,K62=7,$M$74*0.8,K62=8,$M$75*0.8)</f>
        <v>80360</v>
      </c>
      <c r="O62" s="322"/>
      <c r="P62" s="322"/>
      <c r="Q62" s="322"/>
      <c r="S62" s="324"/>
      <c r="T62" s="282" t="s">
        <v>338</v>
      </c>
      <c r="U62" s="283" cm="1">
        <f t="array" aca="1" ref="U62" ca="1">INDIRECT(T62)</f>
        <v>4700</v>
      </c>
    </row>
    <row r="63" spans="1:21" ht="15.75" x14ac:dyDescent="0.25">
      <c r="A63" s="311" t="s">
        <v>62</v>
      </c>
      <c r="B63" s="316">
        <v>7.5</v>
      </c>
      <c r="C63" s="317">
        <f>1.28</f>
        <v>1.28</v>
      </c>
      <c r="D63" s="318">
        <f>AVERAGE(M62:M63)</f>
        <v>82960</v>
      </c>
      <c r="E63" s="319">
        <f t="shared" si="20"/>
        <v>2074</v>
      </c>
      <c r="F63" s="319">
        <f t="shared" si="21"/>
        <v>1826</v>
      </c>
      <c r="G63" s="320">
        <f t="shared" si="22"/>
        <v>1776</v>
      </c>
      <c r="H63" s="319">
        <f t="shared" si="23"/>
        <v>2029</v>
      </c>
      <c r="I63" s="319">
        <f t="shared" si="24"/>
        <v>1781</v>
      </c>
      <c r="J63" s="321"/>
      <c r="K63" s="311">
        <v>8</v>
      </c>
      <c r="L63" s="312">
        <f>L62+0.08</f>
        <v>1.32</v>
      </c>
      <c r="M63" s="287" cm="1">
        <f t="array" ref="M63">_xlfn.IFS(K63=1,$M$68*0.8,K63=2,$M$69*0.8,K63=3,$M$70*0.8,K63=4,$M$71*0.8,K63=5,$M$72*0.8,K63=6,$M$73*0.8,K63=7,$M$74*0.8,K63=8,$M$75*0.8)</f>
        <v>85560</v>
      </c>
      <c r="O63" s="322"/>
      <c r="P63" s="322"/>
      <c r="Q63" s="322"/>
      <c r="S63" s="324"/>
      <c r="T63" s="282" t="s">
        <v>339</v>
      </c>
      <c r="U63" s="283" cm="1">
        <f t="array" aca="1" ref="U63" ca="1">INDIRECT(T63)</f>
        <v>5185</v>
      </c>
    </row>
    <row r="64" spans="1:21" ht="15.75" x14ac:dyDescent="0.25">
      <c r="A64" s="274"/>
      <c r="F64" s="277"/>
      <c r="T64" s="282" t="s">
        <v>85</v>
      </c>
      <c r="U64" s="283" cm="1">
        <f t="array" aca="1" ref="U64" ca="1">INDIRECT(T64)</f>
        <v>187</v>
      </c>
    </row>
    <row r="65" spans="1:22" ht="15.75" x14ac:dyDescent="0.25">
      <c r="A65" s="295">
        <v>0.5</v>
      </c>
      <c r="B65" s="296" t="s">
        <v>64</v>
      </c>
      <c r="C65" s="287">
        <f>M71</f>
        <v>81000</v>
      </c>
      <c r="D65" s="297" t="s">
        <v>54</v>
      </c>
      <c r="E65" s="280"/>
      <c r="F65" s="280"/>
      <c r="G65" s="280"/>
      <c r="H65" s="280"/>
      <c r="I65" s="280"/>
      <c r="J65" s="280"/>
      <c r="K65" s="280"/>
      <c r="L65" s="280"/>
      <c r="T65" s="282" t="s">
        <v>86</v>
      </c>
      <c r="U65" s="283" cm="1">
        <f t="array" aca="1" ref="U65" ca="1">INDIRECT(T65)</f>
        <v>194</v>
      </c>
    </row>
    <row r="66" spans="1:22" x14ac:dyDescent="0.2">
      <c r="E66" s="298" t="s">
        <v>65</v>
      </c>
      <c r="F66" s="298" t="s">
        <v>65</v>
      </c>
      <c r="G66" s="298" t="s">
        <v>65</v>
      </c>
      <c r="H66" s="298" t="s">
        <v>65</v>
      </c>
      <c r="I66" s="298" t="s">
        <v>65</v>
      </c>
      <c r="K66" s="299"/>
      <c r="L66" s="300"/>
      <c r="M66" s="301" t="s">
        <v>66</v>
      </c>
      <c r="T66" s="282" t="s">
        <v>87</v>
      </c>
      <c r="U66" s="283" cm="1">
        <f t="array" aca="1" ref="U66" ca="1">INDIRECT(T66)</f>
        <v>220</v>
      </c>
    </row>
    <row r="67" spans="1:22" ht="15.75" customHeight="1" x14ac:dyDescent="0.25">
      <c r="A67" s="302"/>
      <c r="B67" s="303"/>
      <c r="C67" s="303"/>
      <c r="D67" s="303"/>
      <c r="E67" s="757" t="s">
        <v>67</v>
      </c>
      <c r="F67" s="760" t="s">
        <v>68</v>
      </c>
      <c r="G67" s="760" t="s">
        <v>50</v>
      </c>
      <c r="H67" s="762" t="s">
        <v>69</v>
      </c>
      <c r="I67" s="765" t="s">
        <v>70</v>
      </c>
      <c r="J67" s="276"/>
      <c r="K67" s="304" t="s">
        <v>71</v>
      </c>
      <c r="L67" s="305" t="s">
        <v>72</v>
      </c>
      <c r="M67" s="306" t="s">
        <v>73</v>
      </c>
      <c r="T67" s="282" t="s">
        <v>88</v>
      </c>
      <c r="U67" s="283" cm="1">
        <f t="array" aca="1" ref="U67" ca="1">INDIRECT(T67)</f>
        <v>243</v>
      </c>
    </row>
    <row r="68" spans="1:22" ht="16.5" customHeight="1" x14ac:dyDescent="0.25">
      <c r="A68" s="307"/>
      <c r="B68" s="308"/>
      <c r="C68" s="308"/>
      <c r="D68" s="309" t="s">
        <v>66</v>
      </c>
      <c r="E68" s="758"/>
      <c r="F68" s="761"/>
      <c r="G68" s="761"/>
      <c r="H68" s="763"/>
      <c r="I68" s="766"/>
      <c r="J68" s="310"/>
      <c r="K68" s="311">
        <f t="shared" ref="K68:K73" si="25">K69-1</f>
        <v>1</v>
      </c>
      <c r="L68" s="312">
        <v>0.7</v>
      </c>
      <c r="M68" s="572">
        <v>56700</v>
      </c>
      <c r="T68" s="282" t="s">
        <v>89</v>
      </c>
      <c r="U68" s="283" cm="1">
        <f t="array" aca="1" ref="U68" ca="1">INDIRECT(T68)</f>
        <v>257</v>
      </c>
    </row>
    <row r="69" spans="1:22" ht="15.75" x14ac:dyDescent="0.25">
      <c r="A69" s="313"/>
      <c r="B69" s="76" t="s">
        <v>74</v>
      </c>
      <c r="C69" s="77" t="s">
        <v>75</v>
      </c>
      <c r="D69" s="314" t="s">
        <v>73</v>
      </c>
      <c r="E69" s="759"/>
      <c r="F69" s="761"/>
      <c r="G69" s="761"/>
      <c r="H69" s="764"/>
      <c r="I69" s="767"/>
      <c r="J69" s="315"/>
      <c r="K69" s="311">
        <f t="shared" si="25"/>
        <v>2</v>
      </c>
      <c r="L69" s="312">
        <f>L68+0.1</f>
        <v>0.79999999999999993</v>
      </c>
      <c r="M69" s="572">
        <v>64800</v>
      </c>
      <c r="T69" s="282" t="s">
        <v>90</v>
      </c>
      <c r="U69" s="283" cm="1">
        <f t="array" aca="1" ref="U69" ca="1">INDIRECT(T69)</f>
        <v>270</v>
      </c>
    </row>
    <row r="70" spans="1:22" ht="15.75" x14ac:dyDescent="0.25">
      <c r="A70" s="311" t="s">
        <v>55</v>
      </c>
      <c r="B70" s="316">
        <v>1</v>
      </c>
      <c r="C70" s="317">
        <v>0.7</v>
      </c>
      <c r="D70" s="318">
        <f>M68</f>
        <v>56700</v>
      </c>
      <c r="E70" s="319">
        <f t="shared" ref="E70:E75" si="26">ROUNDDOWN(D70*$A$7/12,0)</f>
        <v>1417</v>
      </c>
      <c r="F70" s="319">
        <f t="shared" ref="F70:F75" si="27">E70-VLOOKUP(A70,$D$5:$H$10,3,FALSE)</f>
        <v>1321</v>
      </c>
      <c r="G70" s="320">
        <f t="shared" ref="G70:G75" si="28">E70-VLOOKUP(A70,$D$5:$G$10,2,FALSE)</f>
        <v>1306</v>
      </c>
      <c r="H70" s="319">
        <f t="shared" ref="H70:H75" si="29">E70-VLOOKUP(A70,$D$5:$H$10,4,FALSE)</f>
        <v>1391</v>
      </c>
      <c r="I70" s="319">
        <f t="shared" ref="I70:I75" si="30">E70-VLOOKUP(A70,$D$5:$H$10,5,FALSE)</f>
        <v>1295</v>
      </c>
      <c r="J70" s="321"/>
      <c r="K70" s="311">
        <f t="shared" si="25"/>
        <v>3</v>
      </c>
      <c r="L70" s="312">
        <f>L69+0.1</f>
        <v>0.89999999999999991</v>
      </c>
      <c r="M70" s="572">
        <v>72900</v>
      </c>
      <c r="T70" s="282" t="s">
        <v>109</v>
      </c>
      <c r="U70" s="283" cm="1">
        <f t="array" aca="1" ref="U70" ca="1">INDIRECT(T70)</f>
        <v>471</v>
      </c>
    </row>
    <row r="71" spans="1:22" ht="15.75" x14ac:dyDescent="0.25">
      <c r="A71" s="311" t="s">
        <v>57</v>
      </c>
      <c r="B71" s="316">
        <v>1.5</v>
      </c>
      <c r="C71" s="317">
        <v>0.75</v>
      </c>
      <c r="D71" s="318">
        <f>AVERAGE(M68:M69)</f>
        <v>60750</v>
      </c>
      <c r="E71" s="319">
        <f t="shared" si="26"/>
        <v>1518</v>
      </c>
      <c r="F71" s="319">
        <f t="shared" si="27"/>
        <v>1409</v>
      </c>
      <c r="G71" s="320">
        <f t="shared" si="28"/>
        <v>1391</v>
      </c>
      <c r="H71" s="319">
        <f t="shared" si="29"/>
        <v>1489</v>
      </c>
      <c r="I71" s="319">
        <f t="shared" si="30"/>
        <v>1380</v>
      </c>
      <c r="J71" s="321"/>
      <c r="K71" s="311">
        <f t="shared" si="25"/>
        <v>4</v>
      </c>
      <c r="L71" s="312">
        <f>L70+0.1</f>
        <v>0.99999999999999989</v>
      </c>
      <c r="M71" s="572">
        <v>81000</v>
      </c>
      <c r="S71" s="324"/>
      <c r="T71" s="282" t="s">
        <v>110</v>
      </c>
      <c r="U71" s="283" cm="1">
        <f t="array" aca="1" ref="U71" ca="1">INDIRECT(T71)</f>
        <v>498</v>
      </c>
      <c r="V71" s="324"/>
    </row>
    <row r="72" spans="1:22" ht="15.75" x14ac:dyDescent="0.25">
      <c r="A72" s="311" t="s">
        <v>59</v>
      </c>
      <c r="B72" s="316">
        <v>3</v>
      </c>
      <c r="C72" s="317">
        <v>0.9</v>
      </c>
      <c r="D72" s="318">
        <f>M70</f>
        <v>72900</v>
      </c>
      <c r="E72" s="319">
        <f t="shared" si="26"/>
        <v>1822</v>
      </c>
      <c r="F72" s="319">
        <f t="shared" si="27"/>
        <v>1678</v>
      </c>
      <c r="G72" s="320">
        <f t="shared" si="28"/>
        <v>1652</v>
      </c>
      <c r="H72" s="319">
        <f t="shared" si="29"/>
        <v>1789</v>
      </c>
      <c r="I72" s="319">
        <f t="shared" si="30"/>
        <v>1645</v>
      </c>
      <c r="J72" s="321"/>
      <c r="K72" s="311">
        <f t="shared" si="25"/>
        <v>5</v>
      </c>
      <c r="L72" s="312">
        <f>L71+0.08</f>
        <v>1.0799999999999998</v>
      </c>
      <c r="M72" s="572">
        <v>87500</v>
      </c>
      <c r="S72" s="324"/>
      <c r="T72" s="282" t="s">
        <v>111</v>
      </c>
      <c r="U72" s="283" cm="1">
        <f t="array" aca="1" ref="U72" ca="1">INDIRECT(T72)</f>
        <v>585</v>
      </c>
      <c r="V72" s="324"/>
    </row>
    <row r="73" spans="1:22" ht="15.75" x14ac:dyDescent="0.25">
      <c r="A73" s="311" t="s">
        <v>60</v>
      </c>
      <c r="B73" s="316">
        <v>4.5</v>
      </c>
      <c r="C73" s="317">
        <v>1.04</v>
      </c>
      <c r="D73" s="318">
        <f>AVERAGE(M71:M72)</f>
        <v>84250</v>
      </c>
      <c r="E73" s="319">
        <f t="shared" si="26"/>
        <v>2106</v>
      </c>
      <c r="F73" s="319">
        <f t="shared" si="27"/>
        <v>1928</v>
      </c>
      <c r="G73" s="320">
        <f t="shared" si="28"/>
        <v>1894</v>
      </c>
      <c r="H73" s="319">
        <f t="shared" si="29"/>
        <v>2069</v>
      </c>
      <c r="I73" s="319">
        <f t="shared" si="30"/>
        <v>1891</v>
      </c>
      <c r="J73" s="321"/>
      <c r="K73" s="311">
        <f t="shared" si="25"/>
        <v>6</v>
      </c>
      <c r="L73" s="312">
        <f>L72+0.08</f>
        <v>1.1599999999999999</v>
      </c>
      <c r="M73" s="572">
        <v>94000</v>
      </c>
      <c r="S73" s="324"/>
      <c r="T73" s="282" t="s">
        <v>112</v>
      </c>
      <c r="U73" s="283" cm="1">
        <f t="array" aca="1" ref="U73" ca="1">INDIRECT(T73)</f>
        <v>664</v>
      </c>
      <c r="V73" s="324"/>
    </row>
    <row r="74" spans="1:22" ht="15.75" x14ac:dyDescent="0.25">
      <c r="A74" s="311" t="s">
        <v>61</v>
      </c>
      <c r="B74" s="316">
        <v>6</v>
      </c>
      <c r="C74" s="317">
        <v>1.1599999999999999</v>
      </c>
      <c r="D74" s="318">
        <f>M73</f>
        <v>94000</v>
      </c>
      <c r="E74" s="319">
        <f t="shared" si="26"/>
        <v>2350</v>
      </c>
      <c r="F74" s="319">
        <f t="shared" si="27"/>
        <v>2137</v>
      </c>
      <c r="G74" s="320">
        <f t="shared" si="28"/>
        <v>2095</v>
      </c>
      <c r="H74" s="319">
        <f t="shared" si="29"/>
        <v>2309</v>
      </c>
      <c r="I74" s="319">
        <f t="shared" si="30"/>
        <v>2096</v>
      </c>
      <c r="J74" s="321"/>
      <c r="K74" s="311">
        <f>K75-1</f>
        <v>7</v>
      </c>
      <c r="L74" s="312">
        <f>L73+0.08</f>
        <v>1.24</v>
      </c>
      <c r="M74" s="572">
        <v>100450</v>
      </c>
      <c r="S74" s="324"/>
      <c r="T74" s="282" t="s">
        <v>113</v>
      </c>
      <c r="U74" s="283" cm="1">
        <f t="array" aca="1" ref="U74" ca="1">INDIRECT(T74)</f>
        <v>727</v>
      </c>
      <c r="V74" s="324"/>
    </row>
    <row r="75" spans="1:22" ht="15.75" x14ac:dyDescent="0.25">
      <c r="A75" s="311" t="s">
        <v>62</v>
      </c>
      <c r="B75" s="316">
        <v>7.5</v>
      </c>
      <c r="C75" s="317">
        <f>1.28</f>
        <v>1.28</v>
      </c>
      <c r="D75" s="318">
        <f>AVERAGE(M74:M75)</f>
        <v>103700</v>
      </c>
      <c r="E75" s="319">
        <f t="shared" si="26"/>
        <v>2592</v>
      </c>
      <c r="F75" s="319">
        <f t="shared" si="27"/>
        <v>2344</v>
      </c>
      <c r="G75" s="320">
        <f t="shared" si="28"/>
        <v>2294</v>
      </c>
      <c r="H75" s="319">
        <f t="shared" si="29"/>
        <v>2547</v>
      </c>
      <c r="I75" s="319">
        <f t="shared" si="30"/>
        <v>2299</v>
      </c>
      <c r="J75" s="321"/>
      <c r="K75" s="311">
        <v>8</v>
      </c>
      <c r="L75" s="312">
        <f>L74+0.08</f>
        <v>1.32</v>
      </c>
      <c r="M75" s="572">
        <v>106950</v>
      </c>
      <c r="S75" s="324"/>
      <c r="T75" s="282" t="s">
        <v>114</v>
      </c>
      <c r="U75" s="283" cm="1">
        <f t="array" aca="1" ref="U75" ca="1">INDIRECT(T75)</f>
        <v>789</v>
      </c>
      <c r="V75" s="324"/>
    </row>
    <row r="76" spans="1:22" x14ac:dyDescent="0.2">
      <c r="E76" s="275"/>
      <c r="F76" s="275"/>
      <c r="G76" s="275"/>
      <c r="S76" s="324"/>
      <c r="T76" s="282" t="s">
        <v>340</v>
      </c>
      <c r="U76" s="283" cm="1">
        <f t="array" aca="1" ref="U76" ca="1">INDIRECT(T76)</f>
        <v>754</v>
      </c>
      <c r="V76" s="324"/>
    </row>
    <row r="77" spans="1:22" ht="15.75" x14ac:dyDescent="0.25">
      <c r="A77" s="295">
        <v>0.6</v>
      </c>
      <c r="B77" s="296" t="s">
        <v>64</v>
      </c>
      <c r="C77" s="287" cm="1">
        <f t="array" ref="C77">$M$71*_xlfn.IFS(A77=0.2,0.4,A77=0.3,0.6,A77=0.4,0.8,A77=0.6,1.2,A77=0.7,1.4,A77=0.8,1.6,A77=0.9,1.8,A77=1,2)</f>
        <v>97200</v>
      </c>
      <c r="D77" s="297" t="s">
        <v>54</v>
      </c>
      <c r="E77" s="280"/>
      <c r="F77" s="280"/>
      <c r="G77" s="280"/>
      <c r="H77" s="280"/>
      <c r="I77" s="280"/>
      <c r="J77" s="280"/>
      <c r="K77" s="280"/>
      <c r="L77" s="280"/>
      <c r="T77" s="282" t="s">
        <v>132</v>
      </c>
      <c r="U77" s="283" cm="1">
        <f t="array" aca="1" ref="U77" ca="1">INDIRECT(T77)</f>
        <v>802</v>
      </c>
    </row>
    <row r="78" spans="1:22" x14ac:dyDescent="0.2">
      <c r="E78" s="298" t="s">
        <v>65</v>
      </c>
      <c r="F78" s="298" t="s">
        <v>65</v>
      </c>
      <c r="G78" s="298" t="s">
        <v>65</v>
      </c>
      <c r="H78" s="298" t="s">
        <v>65</v>
      </c>
      <c r="I78" s="298" t="s">
        <v>65</v>
      </c>
      <c r="K78" s="299"/>
      <c r="L78" s="300"/>
      <c r="M78" s="301" t="s">
        <v>66</v>
      </c>
      <c r="T78" s="282" t="s">
        <v>133</v>
      </c>
      <c r="U78" s="283" cm="1">
        <f t="array" aca="1" ref="U78" ca="1">INDIRECT(T78)</f>
        <v>949</v>
      </c>
    </row>
    <row r="79" spans="1:22" ht="15.75" customHeight="1" x14ac:dyDescent="0.25">
      <c r="A79" s="302"/>
      <c r="B79" s="303"/>
      <c r="C79" s="303"/>
      <c r="D79" s="303"/>
      <c r="E79" s="757" t="s">
        <v>67</v>
      </c>
      <c r="F79" s="760" t="s">
        <v>68</v>
      </c>
      <c r="G79" s="760" t="s">
        <v>50</v>
      </c>
      <c r="H79" s="762" t="s">
        <v>69</v>
      </c>
      <c r="I79" s="765" t="s">
        <v>70</v>
      </c>
      <c r="J79" s="276"/>
      <c r="K79" s="304" t="s">
        <v>71</v>
      </c>
      <c r="L79" s="305" t="s">
        <v>72</v>
      </c>
      <c r="M79" s="306" t="s">
        <v>73</v>
      </c>
      <c r="T79" s="282" t="s">
        <v>134</v>
      </c>
      <c r="U79" s="283" cm="1">
        <f t="array" aca="1" ref="U79" ca="1">INDIRECT(T79)</f>
        <v>1085</v>
      </c>
    </row>
    <row r="80" spans="1:22" ht="16.5" customHeight="1" x14ac:dyDescent="0.25">
      <c r="A80" s="307"/>
      <c r="B80" s="308"/>
      <c r="C80" s="308"/>
      <c r="D80" s="309" t="s">
        <v>66</v>
      </c>
      <c r="E80" s="758"/>
      <c r="F80" s="761"/>
      <c r="G80" s="761"/>
      <c r="H80" s="763"/>
      <c r="I80" s="766"/>
      <c r="J80" s="310"/>
      <c r="K80" s="311">
        <f t="shared" ref="K80:K85" si="31">K81-1</f>
        <v>1</v>
      </c>
      <c r="L80" s="312">
        <v>0.7</v>
      </c>
      <c r="M80" s="287" cm="1">
        <f t="array" ref="M80">_xlfn.IFS(K80=1,$M$68*1.2,K80=2,$M$69*1.2,K80=3,$M$70*1.2,K80=4,$M$71*1.2,K80=5,$M$72*1.2,K80=6,$M$73*1.2,K80=7,$M$74*1.2,K80=8,$M$75*1.2)</f>
        <v>68040</v>
      </c>
      <c r="T80" s="282" t="s">
        <v>135</v>
      </c>
      <c r="U80" s="283" cm="1">
        <f t="array" aca="1" ref="U80" ca="1">INDIRECT(T80)</f>
        <v>1197</v>
      </c>
    </row>
    <row r="81" spans="1:22" ht="15.75" x14ac:dyDescent="0.25">
      <c r="A81" s="313"/>
      <c r="B81" s="76" t="s">
        <v>74</v>
      </c>
      <c r="C81" s="77" t="s">
        <v>75</v>
      </c>
      <c r="D81" s="314" t="s">
        <v>73</v>
      </c>
      <c r="E81" s="759"/>
      <c r="F81" s="761"/>
      <c r="G81" s="761"/>
      <c r="H81" s="764"/>
      <c r="I81" s="767"/>
      <c r="J81" s="315"/>
      <c r="K81" s="311">
        <f t="shared" si="31"/>
        <v>2</v>
      </c>
      <c r="L81" s="312">
        <f>L80+0.1</f>
        <v>0.79999999999999993</v>
      </c>
      <c r="M81" s="287" cm="1">
        <f t="array" ref="M81">_xlfn.IFS(K81=1,$M$68*1.2,K81=2,$M$69*1.2,K81=3,$M$70*1.2,K81=4,$M$71*1.2,K81=5,$M$72*1.2,K81=6,$M$73*1.2,K81=7,$M$74*1.2,K81=8,$M$75*1.2)</f>
        <v>77760</v>
      </c>
      <c r="T81" s="282" t="s">
        <v>136</v>
      </c>
      <c r="U81" s="283" cm="1">
        <f t="array" aca="1" ref="U81" ca="1">INDIRECT(T81)</f>
        <v>1307</v>
      </c>
    </row>
    <row r="82" spans="1:22" ht="15.75" x14ac:dyDescent="0.25">
      <c r="A82" s="311" t="s">
        <v>55</v>
      </c>
      <c r="B82" s="316">
        <v>1</v>
      </c>
      <c r="C82" s="317">
        <v>0.7</v>
      </c>
      <c r="D82" s="318">
        <f>M80</f>
        <v>68040</v>
      </c>
      <c r="E82" s="319">
        <f t="shared" ref="E82:E87" si="32">ROUNDDOWN(D82*$A$7/12,0)</f>
        <v>1701</v>
      </c>
      <c r="F82" s="319">
        <f t="shared" ref="F82:F87" si="33">E82-VLOOKUP(A82,$D$5:$H$10,3,FALSE)</f>
        <v>1605</v>
      </c>
      <c r="G82" s="320">
        <f t="shared" ref="G82:G87" si="34">E82-VLOOKUP(A82,$D$5:$G$10,2,FALSE)</f>
        <v>1590</v>
      </c>
      <c r="H82" s="319">
        <f t="shared" ref="H82:H87" si="35">E82-VLOOKUP(A82,$D$5:$H$10,4,FALSE)</f>
        <v>1675</v>
      </c>
      <c r="I82" s="319">
        <f t="shared" ref="I82:I87" si="36">E82-VLOOKUP(A82,$D$5:$H$10,5,FALSE)</f>
        <v>1579</v>
      </c>
      <c r="J82" s="321"/>
      <c r="K82" s="311">
        <f t="shared" si="31"/>
        <v>3</v>
      </c>
      <c r="L82" s="312">
        <f>L81+0.1</f>
        <v>0.89999999999999991</v>
      </c>
      <c r="M82" s="287" cm="1">
        <f t="array" ref="M82">_xlfn.IFS(K82=1,$M$68*1.2,K82=2,$M$69*1.2,K82=3,$M$70*1.2,K82=4,$M$71*1.2,K82=5,$M$72*1.2,K82=6,$M$73*1.2,K82=7,$M$74*1.2,K82=8,$M$75*1.2)</f>
        <v>87480</v>
      </c>
      <c r="T82" s="282" t="s">
        <v>341</v>
      </c>
      <c r="U82" s="283" cm="1">
        <f t="array" aca="1" ref="U82" ca="1">INDIRECT(T82)</f>
        <v>0</v>
      </c>
    </row>
    <row r="83" spans="1:22" ht="15.75" x14ac:dyDescent="0.25">
      <c r="A83" s="311" t="s">
        <v>57</v>
      </c>
      <c r="B83" s="316">
        <v>1.5</v>
      </c>
      <c r="C83" s="317">
        <v>0.75</v>
      </c>
      <c r="D83" s="318">
        <f>AVERAGE(M80:M81)</f>
        <v>72900</v>
      </c>
      <c r="E83" s="319">
        <f t="shared" si="32"/>
        <v>1822</v>
      </c>
      <c r="F83" s="319">
        <f t="shared" si="33"/>
        <v>1713</v>
      </c>
      <c r="G83" s="320">
        <f t="shared" si="34"/>
        <v>1695</v>
      </c>
      <c r="H83" s="319">
        <f t="shared" si="35"/>
        <v>1793</v>
      </c>
      <c r="I83" s="319">
        <f t="shared" si="36"/>
        <v>1684</v>
      </c>
      <c r="J83" s="321"/>
      <c r="K83" s="311">
        <f t="shared" si="31"/>
        <v>4</v>
      </c>
      <c r="L83" s="312">
        <f>L82+0.1</f>
        <v>0.99999999999999989</v>
      </c>
      <c r="M83" s="287" cm="1">
        <f t="array" ref="M83">_xlfn.IFS(K83=1,$M$68*1.2,K83=2,$M$69*1.2,K83=3,$M$70*1.2,K83=4,$M$71*1.2,K83=5,$M$72*1.2,K83=6,$M$73*1.2,K83=7,$M$74*1.2,K83=8,$M$75*1.2)</f>
        <v>97200</v>
      </c>
      <c r="S83" s="324"/>
      <c r="T83" s="282" t="s">
        <v>342</v>
      </c>
      <c r="U83" s="283" cm="1">
        <f t="array" aca="1" ref="U83" ca="1">INDIRECT(T83)</f>
        <v>1038</v>
      </c>
      <c r="V83" s="324"/>
    </row>
    <row r="84" spans="1:22" ht="15.75" x14ac:dyDescent="0.25">
      <c r="A84" s="311" t="s">
        <v>59</v>
      </c>
      <c r="B84" s="316">
        <v>3</v>
      </c>
      <c r="C84" s="317">
        <v>0.9</v>
      </c>
      <c r="D84" s="318">
        <f>M82</f>
        <v>87480</v>
      </c>
      <c r="E84" s="319">
        <f t="shared" si="32"/>
        <v>2187</v>
      </c>
      <c r="F84" s="319">
        <f t="shared" si="33"/>
        <v>2043</v>
      </c>
      <c r="G84" s="320">
        <f t="shared" si="34"/>
        <v>2017</v>
      </c>
      <c r="H84" s="319">
        <f t="shared" si="35"/>
        <v>2154</v>
      </c>
      <c r="I84" s="319">
        <f t="shared" si="36"/>
        <v>2010</v>
      </c>
      <c r="J84" s="321"/>
      <c r="K84" s="311">
        <f t="shared" si="31"/>
        <v>5</v>
      </c>
      <c r="L84" s="312">
        <f>L83+0.08</f>
        <v>1.0799999999999998</v>
      </c>
      <c r="M84" s="287" cm="1">
        <f t="array" ref="M84">_xlfn.IFS(K84=1,$M$68*1.2,K84=2,$M$69*1.2,K84=3,$M$70*1.2,K84=4,$M$71*1.2,K84=5,$M$72*1.2,K84=6,$M$73*1.2,K84=7,$M$74*1.2,K84=8,$M$75*1.2)</f>
        <v>105000</v>
      </c>
      <c r="S84" s="324"/>
      <c r="T84" s="282" t="s">
        <v>343</v>
      </c>
      <c r="U84" s="283" cm="1">
        <f t="array" aca="1" ref="U84" ca="1">INDIRECT(T84)</f>
        <v>1106</v>
      </c>
      <c r="V84" s="324"/>
    </row>
    <row r="85" spans="1:22" ht="15.75" x14ac:dyDescent="0.25">
      <c r="A85" s="311" t="s">
        <v>60</v>
      </c>
      <c r="B85" s="316">
        <v>4.5</v>
      </c>
      <c r="C85" s="317">
        <v>1.04</v>
      </c>
      <c r="D85" s="318">
        <f>AVERAGE(M83:M84)</f>
        <v>101100</v>
      </c>
      <c r="E85" s="319">
        <f t="shared" si="32"/>
        <v>2527</v>
      </c>
      <c r="F85" s="319">
        <f t="shared" si="33"/>
        <v>2349</v>
      </c>
      <c r="G85" s="320">
        <f t="shared" si="34"/>
        <v>2315</v>
      </c>
      <c r="H85" s="319">
        <f t="shared" si="35"/>
        <v>2490</v>
      </c>
      <c r="I85" s="319">
        <f t="shared" si="36"/>
        <v>2312</v>
      </c>
      <c r="J85" s="321"/>
      <c r="K85" s="311">
        <f t="shared" si="31"/>
        <v>6</v>
      </c>
      <c r="L85" s="312">
        <f>L84+0.08</f>
        <v>1.1599999999999999</v>
      </c>
      <c r="M85" s="287" cm="1">
        <f t="array" ref="M85">_xlfn.IFS(K85=1,$M$68*1.2,K85=2,$M$69*1.2,K85=3,$M$70*1.2,K85=4,$M$71*1.2,K85=5,$M$72*1.2,K85=6,$M$73*1.2,K85=7,$M$74*1.2,K85=8,$M$75*1.2)</f>
        <v>112800</v>
      </c>
      <c r="S85" s="324"/>
      <c r="T85" s="282" t="s">
        <v>344</v>
      </c>
      <c r="U85" s="283" cm="1">
        <f t="array" aca="1" ref="U85" ca="1">INDIRECT(T85)</f>
        <v>1314</v>
      </c>
      <c r="V85" s="324"/>
    </row>
    <row r="86" spans="1:22" ht="15.75" x14ac:dyDescent="0.25">
      <c r="A86" s="311" t="s">
        <v>61</v>
      </c>
      <c r="B86" s="316">
        <v>6</v>
      </c>
      <c r="C86" s="317">
        <v>1.1599999999999999</v>
      </c>
      <c r="D86" s="318">
        <f>M85</f>
        <v>112800</v>
      </c>
      <c r="E86" s="319">
        <f t="shared" si="32"/>
        <v>2820</v>
      </c>
      <c r="F86" s="319">
        <f t="shared" si="33"/>
        <v>2607</v>
      </c>
      <c r="G86" s="320">
        <f t="shared" si="34"/>
        <v>2565</v>
      </c>
      <c r="H86" s="319">
        <f t="shared" si="35"/>
        <v>2779</v>
      </c>
      <c r="I86" s="319">
        <f t="shared" si="36"/>
        <v>2566</v>
      </c>
      <c r="J86" s="321"/>
      <c r="K86" s="311">
        <f>K87-1</f>
        <v>7</v>
      </c>
      <c r="L86" s="312">
        <f>L85+0.08</f>
        <v>1.24</v>
      </c>
      <c r="M86" s="287" cm="1">
        <f t="array" ref="M86">_xlfn.IFS(K86=1,$M$68*1.2,K86=2,$M$69*1.2,K86=3,$M$70*1.2,K86=4,$M$71*1.2,K86=5,$M$72*1.2,K86=6,$M$73*1.2,K86=7,$M$74*1.2,K86=8,$M$75*1.2)</f>
        <v>120540</v>
      </c>
      <c r="S86" s="324"/>
      <c r="T86" s="282" t="s">
        <v>345</v>
      </c>
      <c r="U86" s="283" cm="1">
        <f t="array" aca="1" ref="U86" ca="1">INDIRECT(T86)</f>
        <v>1507</v>
      </c>
      <c r="V86" s="324"/>
    </row>
    <row r="87" spans="1:22" ht="15.75" x14ac:dyDescent="0.25">
      <c r="A87" s="311" t="s">
        <v>62</v>
      </c>
      <c r="B87" s="316">
        <v>7.5</v>
      </c>
      <c r="C87" s="317">
        <f>1.28</f>
        <v>1.28</v>
      </c>
      <c r="D87" s="318">
        <f>AVERAGE(M86:M87)</f>
        <v>124440</v>
      </c>
      <c r="E87" s="319">
        <f t="shared" si="32"/>
        <v>3111</v>
      </c>
      <c r="F87" s="319">
        <f t="shared" si="33"/>
        <v>2863</v>
      </c>
      <c r="G87" s="320">
        <f t="shared" si="34"/>
        <v>2813</v>
      </c>
      <c r="H87" s="319">
        <f t="shared" si="35"/>
        <v>3066</v>
      </c>
      <c r="I87" s="319">
        <f t="shared" si="36"/>
        <v>2818</v>
      </c>
      <c r="J87" s="321"/>
      <c r="K87" s="311">
        <v>8</v>
      </c>
      <c r="L87" s="312">
        <f>L86+0.08</f>
        <v>1.32</v>
      </c>
      <c r="M87" s="287" cm="1">
        <f t="array" ref="M87">_xlfn.IFS(K87=1,$M$68*1.2,K87=2,$M$69*1.2,K87=3,$M$70*1.2,K87=4,$M$71*1.2,K87=5,$M$72*1.2,K87=6,$M$73*1.2,K87=7,$M$74*1.2,K87=8,$M$75*1.2)</f>
        <v>128340</v>
      </c>
      <c r="S87" s="324"/>
      <c r="T87" s="282" t="s">
        <v>346</v>
      </c>
      <c r="U87" s="283" cm="1">
        <f t="array" aca="1" ref="U87" ca="1">INDIRECT(T87)</f>
        <v>1667</v>
      </c>
      <c r="V87" s="324"/>
    </row>
    <row r="88" spans="1:22" x14ac:dyDescent="0.2">
      <c r="D88" s="325"/>
      <c r="S88" s="324"/>
      <c r="T88" s="282" t="s">
        <v>347</v>
      </c>
      <c r="U88" s="283" cm="1">
        <f t="array" aca="1" ref="U88" ca="1">INDIRECT(T88)</f>
        <v>1826</v>
      </c>
    </row>
    <row r="89" spans="1:22" ht="15.75" x14ac:dyDescent="0.25">
      <c r="A89" s="295">
        <v>0.7</v>
      </c>
      <c r="B89" s="296" t="s">
        <v>64</v>
      </c>
      <c r="C89" s="287" cm="1">
        <f t="array" ref="C89">$M$71*_xlfn.IFS(A89=0.2,0.4,A89=0.3,0.6,A89=0.4,0.8,A89=0.6,1.2,A89=0.7,1.4,A89=0.8,1.6,A89=0.9,1.8,A89=1,2)</f>
        <v>113400</v>
      </c>
      <c r="D89" s="297" t="s">
        <v>54</v>
      </c>
      <c r="E89" s="280"/>
      <c r="F89" s="280"/>
      <c r="G89" s="280"/>
      <c r="H89" s="280"/>
      <c r="I89" s="280"/>
      <c r="J89" s="280"/>
      <c r="K89" s="280"/>
      <c r="L89" s="280"/>
      <c r="S89" s="324"/>
      <c r="T89" s="282" t="s">
        <v>348</v>
      </c>
      <c r="U89" s="283" cm="1">
        <f t="array" aca="1" ref="U89" ca="1">INDIRECT(T89)</f>
        <v>1321</v>
      </c>
    </row>
    <row r="90" spans="1:22" x14ac:dyDescent="0.2">
      <c r="E90" s="298" t="s">
        <v>65</v>
      </c>
      <c r="F90" s="298" t="s">
        <v>65</v>
      </c>
      <c r="G90" s="298" t="s">
        <v>65</v>
      </c>
      <c r="H90" s="298" t="s">
        <v>65</v>
      </c>
      <c r="I90" s="298" t="s">
        <v>65</v>
      </c>
      <c r="K90" s="299"/>
      <c r="L90" s="300"/>
      <c r="M90" s="301" t="s">
        <v>66</v>
      </c>
      <c r="S90" s="324"/>
      <c r="T90" s="282" t="s">
        <v>349</v>
      </c>
      <c r="U90" s="283" cm="1">
        <f t="array" aca="1" ref="U90" ca="1">INDIRECT(T90)</f>
        <v>1409</v>
      </c>
      <c r="V90" s="324"/>
    </row>
    <row r="91" spans="1:22" ht="15.75" customHeight="1" x14ac:dyDescent="0.25">
      <c r="A91" s="302"/>
      <c r="B91" s="303"/>
      <c r="C91" s="303"/>
      <c r="D91" s="303"/>
      <c r="E91" s="757" t="s">
        <v>67</v>
      </c>
      <c r="F91" s="760" t="s">
        <v>68</v>
      </c>
      <c r="G91" s="760" t="s">
        <v>50</v>
      </c>
      <c r="H91" s="762" t="s">
        <v>69</v>
      </c>
      <c r="I91" s="765" t="s">
        <v>70</v>
      </c>
      <c r="J91" s="276"/>
      <c r="K91" s="304" t="s">
        <v>71</v>
      </c>
      <c r="L91" s="305" t="s">
        <v>72</v>
      </c>
      <c r="M91" s="306" t="s">
        <v>73</v>
      </c>
      <c r="T91" s="282" t="s">
        <v>350</v>
      </c>
      <c r="U91" s="283" cm="1">
        <f t="array" aca="1" ref="U91" ca="1">INDIRECT(T91)</f>
        <v>1678</v>
      </c>
    </row>
    <row r="92" spans="1:22" ht="15.75" x14ac:dyDescent="0.25">
      <c r="A92" s="307"/>
      <c r="B92" s="308"/>
      <c r="C92" s="308"/>
      <c r="D92" s="309" t="s">
        <v>66</v>
      </c>
      <c r="E92" s="758"/>
      <c r="F92" s="761"/>
      <c r="G92" s="761"/>
      <c r="H92" s="763"/>
      <c r="I92" s="766"/>
      <c r="J92" s="310"/>
      <c r="K92" s="311">
        <f t="shared" ref="K92:K97" si="37">K93-1</f>
        <v>1</v>
      </c>
      <c r="L92" s="312">
        <v>0.7</v>
      </c>
      <c r="M92" s="287" cm="1">
        <f t="array" ref="M92">_xlfn.IFS(K92=1,$M$68*1.4,K92=2,$M$69*1.4,K92=3,$M$70*1.4,K92=4,$M$71*1.4,K92=5,$M$72*1.4,K92=6,$M$73*1.4,K92=7,$M$74*1.4,K92=8,$M$75*1.4)</f>
        <v>79380</v>
      </c>
      <c r="Q92" s="326"/>
      <c r="R92" s="326"/>
      <c r="T92" s="282" t="s">
        <v>150</v>
      </c>
      <c r="U92" s="283" cm="1">
        <f t="array" aca="1" ref="U92" ca="1">INDIRECT(T92)</f>
        <v>1928</v>
      </c>
    </row>
    <row r="93" spans="1:22" ht="15.75" x14ac:dyDescent="0.25">
      <c r="A93" s="313"/>
      <c r="B93" s="76" t="s">
        <v>74</v>
      </c>
      <c r="C93" s="77" t="s">
        <v>75</v>
      </c>
      <c r="D93" s="314" t="s">
        <v>73</v>
      </c>
      <c r="E93" s="759"/>
      <c r="F93" s="761"/>
      <c r="G93" s="761"/>
      <c r="H93" s="764"/>
      <c r="I93" s="767"/>
      <c r="J93" s="315"/>
      <c r="K93" s="311">
        <f t="shared" si="37"/>
        <v>2</v>
      </c>
      <c r="L93" s="312">
        <f>L92+0.1</f>
        <v>0.79999999999999993</v>
      </c>
      <c r="M93" s="287" cm="1">
        <f t="array" ref="M93">_xlfn.IFS(K93=1,$M$68*1.4,K93=2,$M$69*1.4,K93=3,$M$70*1.4,K93=4,$M$71*1.4,K93=5,$M$72*1.4,K93=6,$M$73*1.4,K93=7,$M$74*1.4,K93=8,$M$75*1.4)</f>
        <v>90720</v>
      </c>
      <c r="T93" s="282" t="s">
        <v>151</v>
      </c>
      <c r="U93" s="283" cm="1">
        <f t="array" aca="1" ref="U93" ca="1">INDIRECT(T93)</f>
        <v>2137</v>
      </c>
    </row>
    <row r="94" spans="1:22" ht="15.75" x14ac:dyDescent="0.25">
      <c r="A94" s="311" t="s">
        <v>55</v>
      </c>
      <c r="B94" s="316">
        <v>1</v>
      </c>
      <c r="C94" s="317">
        <v>0.7</v>
      </c>
      <c r="D94" s="318">
        <f>M92</f>
        <v>79380</v>
      </c>
      <c r="E94" s="319">
        <f t="shared" ref="E94:E99" si="38">ROUNDDOWN(D94*$A$7/12,0)</f>
        <v>1984</v>
      </c>
      <c r="F94" s="319">
        <f t="shared" ref="F94:F99" si="39">E94-VLOOKUP(A94,$D$5:$H$10,3,FALSE)</f>
        <v>1888</v>
      </c>
      <c r="G94" s="320">
        <f t="shared" ref="G94:G99" si="40">E94-VLOOKUP(A94,$D$5:$G$10,2,FALSE)</f>
        <v>1873</v>
      </c>
      <c r="H94" s="319">
        <f t="shared" ref="H94:H99" si="41">E94-VLOOKUP(A94,$D$5:$H$10,4,FALSE)</f>
        <v>1958</v>
      </c>
      <c r="I94" s="319">
        <f t="shared" ref="I94:I99" si="42">E94-VLOOKUP(A94,$D$5:$H$10,5,FALSE)</f>
        <v>1862</v>
      </c>
      <c r="J94" s="321"/>
      <c r="K94" s="311">
        <f t="shared" si="37"/>
        <v>3</v>
      </c>
      <c r="L94" s="312">
        <f>L93+0.1</f>
        <v>0.89999999999999991</v>
      </c>
      <c r="M94" s="287" cm="1">
        <f t="array" ref="M94">_xlfn.IFS(K94=1,$M$68*1.4,K94=2,$M$69*1.4,K94=3,$M$70*1.4,K94=4,$M$71*1.4,K94=5,$M$72*1.4,K94=6,$M$73*1.4,K94=7,$M$74*1.4,K94=8,$M$75*1.4)</f>
        <v>102060</v>
      </c>
      <c r="T94" s="282" t="s">
        <v>152</v>
      </c>
      <c r="U94" s="283" cm="1">
        <f t="array" aca="1" ref="U94" ca="1">INDIRECT(T94)</f>
        <v>2344</v>
      </c>
    </row>
    <row r="95" spans="1:22" ht="15.75" x14ac:dyDescent="0.25">
      <c r="A95" s="311" t="s">
        <v>57</v>
      </c>
      <c r="B95" s="316">
        <v>1.5</v>
      </c>
      <c r="C95" s="317">
        <v>0.75</v>
      </c>
      <c r="D95" s="318">
        <f>AVERAGE(M92:M93)</f>
        <v>85050</v>
      </c>
      <c r="E95" s="319">
        <f t="shared" si="38"/>
        <v>2126</v>
      </c>
      <c r="F95" s="319">
        <f t="shared" si="39"/>
        <v>2017</v>
      </c>
      <c r="G95" s="320">
        <f t="shared" si="40"/>
        <v>1999</v>
      </c>
      <c r="H95" s="319">
        <f t="shared" si="41"/>
        <v>2097</v>
      </c>
      <c r="I95" s="319">
        <f t="shared" si="42"/>
        <v>1988</v>
      </c>
      <c r="J95" s="321"/>
      <c r="K95" s="311">
        <f t="shared" si="37"/>
        <v>4</v>
      </c>
      <c r="L95" s="312">
        <f>L94+0.1</f>
        <v>0.99999999999999989</v>
      </c>
      <c r="M95" s="287" cm="1">
        <f t="array" ref="M95">_xlfn.IFS(K95=1,$M$68*1.4,K95=2,$M$69*1.4,K95=3,$M$70*1.4,K95=4,$M$71*1.4,K95=5,$M$72*1.4,K95=6,$M$73*1.4,K95=7,$M$74*1.4,K95=8,$M$75*1.4)</f>
        <v>113400</v>
      </c>
      <c r="T95" s="282" t="s">
        <v>351</v>
      </c>
      <c r="U95" s="283" cm="1">
        <f t="array" aca="1" ref="U95" ca="1">INDIRECT(T95)</f>
        <v>1605</v>
      </c>
    </row>
    <row r="96" spans="1:22" ht="15.75" x14ac:dyDescent="0.25">
      <c r="A96" s="311" t="s">
        <v>59</v>
      </c>
      <c r="B96" s="316">
        <v>3</v>
      </c>
      <c r="C96" s="317">
        <v>0.9</v>
      </c>
      <c r="D96" s="318">
        <f>M94</f>
        <v>102060</v>
      </c>
      <c r="E96" s="319">
        <f t="shared" si="38"/>
        <v>2551</v>
      </c>
      <c r="F96" s="319">
        <f t="shared" si="39"/>
        <v>2407</v>
      </c>
      <c r="G96" s="320">
        <f t="shared" si="40"/>
        <v>2381</v>
      </c>
      <c r="H96" s="319">
        <f t="shared" si="41"/>
        <v>2518</v>
      </c>
      <c r="I96" s="319">
        <f t="shared" si="42"/>
        <v>2374</v>
      </c>
      <c r="J96" s="321"/>
      <c r="K96" s="311">
        <f t="shared" si="37"/>
        <v>5</v>
      </c>
      <c r="L96" s="312">
        <f>L95+0.08</f>
        <v>1.0799999999999998</v>
      </c>
      <c r="M96" s="287" cm="1">
        <f t="array" ref="M96">_xlfn.IFS(K96=1,$M$68*1.4,K96=2,$M$69*1.4,K96=3,$M$70*1.4,K96=4,$M$71*1.4,K96=5,$M$72*1.4,K96=6,$M$73*1.4,K96=7,$M$74*1.4,K96=8,$M$75*1.4)</f>
        <v>122499.99999999999</v>
      </c>
      <c r="T96" s="282" t="s">
        <v>352</v>
      </c>
      <c r="U96" s="283" cm="1">
        <f t="array" aca="1" ref="U96" ca="1">INDIRECT(T96)</f>
        <v>1713</v>
      </c>
    </row>
    <row r="97" spans="1:21" ht="15.75" x14ac:dyDescent="0.25">
      <c r="A97" s="311" t="s">
        <v>60</v>
      </c>
      <c r="B97" s="316">
        <v>4.5</v>
      </c>
      <c r="C97" s="317">
        <v>1.04</v>
      </c>
      <c r="D97" s="318">
        <f>AVERAGE(M95:M96)</f>
        <v>117950</v>
      </c>
      <c r="E97" s="319">
        <f t="shared" si="38"/>
        <v>2948</v>
      </c>
      <c r="F97" s="319">
        <f t="shared" si="39"/>
        <v>2770</v>
      </c>
      <c r="G97" s="320">
        <f t="shared" si="40"/>
        <v>2736</v>
      </c>
      <c r="H97" s="319">
        <f t="shared" si="41"/>
        <v>2911</v>
      </c>
      <c r="I97" s="319">
        <f t="shared" si="42"/>
        <v>2733</v>
      </c>
      <c r="J97" s="321"/>
      <c r="K97" s="311">
        <f t="shared" si="37"/>
        <v>6</v>
      </c>
      <c r="L97" s="312">
        <f>L96+0.08</f>
        <v>1.1599999999999999</v>
      </c>
      <c r="M97" s="287" cm="1">
        <f t="array" ref="M97">_xlfn.IFS(K97=1,$M$68*1.4,K97=2,$M$69*1.4,K97=3,$M$70*1.4,K97=4,$M$71*1.4,K97=5,$M$72*1.4,K97=6,$M$73*1.4,K97=7,$M$74*1.4,K97=8,$M$75*1.4)</f>
        <v>131600</v>
      </c>
      <c r="T97" s="282" t="s">
        <v>353</v>
      </c>
      <c r="U97" s="283" cm="1">
        <f t="array" aca="1" ref="U97" ca="1">INDIRECT(T97)</f>
        <v>2043</v>
      </c>
    </row>
    <row r="98" spans="1:21" ht="15.75" x14ac:dyDescent="0.25">
      <c r="A98" s="311" t="s">
        <v>61</v>
      </c>
      <c r="B98" s="316">
        <v>6</v>
      </c>
      <c r="C98" s="317">
        <v>1.1599999999999999</v>
      </c>
      <c r="D98" s="318">
        <f>M97</f>
        <v>131600</v>
      </c>
      <c r="E98" s="319">
        <f t="shared" si="38"/>
        <v>3290</v>
      </c>
      <c r="F98" s="319">
        <f t="shared" si="39"/>
        <v>3077</v>
      </c>
      <c r="G98" s="320">
        <f t="shared" si="40"/>
        <v>3035</v>
      </c>
      <c r="H98" s="319">
        <f t="shared" si="41"/>
        <v>3249</v>
      </c>
      <c r="I98" s="319">
        <f t="shared" si="42"/>
        <v>3036</v>
      </c>
      <c r="J98" s="321"/>
      <c r="K98" s="311">
        <f>K99-1</f>
        <v>7</v>
      </c>
      <c r="L98" s="312">
        <f>L97+0.08</f>
        <v>1.24</v>
      </c>
      <c r="M98" s="287" cm="1">
        <f t="array" ref="M98">_xlfn.IFS(K98=1,$M$68*1.4,K98=2,$M$69*1.4,K98=3,$M$70*1.4,K98=4,$M$71*1.4,K98=5,$M$72*1.4,K98=6,$M$73*1.4,K98=7,$M$74*1.4,K98=8,$M$75*1.4)</f>
        <v>140630</v>
      </c>
      <c r="T98" s="282" t="s">
        <v>162</v>
      </c>
      <c r="U98" s="283" cm="1">
        <f t="array" aca="1" ref="U98" ca="1">INDIRECT(T98)</f>
        <v>2349</v>
      </c>
    </row>
    <row r="99" spans="1:21" ht="15.75" x14ac:dyDescent="0.25">
      <c r="A99" s="311" t="s">
        <v>62</v>
      </c>
      <c r="B99" s="316">
        <v>7.5</v>
      </c>
      <c r="C99" s="317">
        <f>1.28</f>
        <v>1.28</v>
      </c>
      <c r="D99" s="318">
        <f>AVERAGE(M98:M99)</f>
        <v>145180</v>
      </c>
      <c r="E99" s="319">
        <f t="shared" si="38"/>
        <v>3629</v>
      </c>
      <c r="F99" s="319">
        <f t="shared" si="39"/>
        <v>3381</v>
      </c>
      <c r="G99" s="320">
        <f t="shared" si="40"/>
        <v>3331</v>
      </c>
      <c r="H99" s="319">
        <f t="shared" si="41"/>
        <v>3584</v>
      </c>
      <c r="I99" s="319">
        <f t="shared" si="42"/>
        <v>3336</v>
      </c>
      <c r="J99" s="321"/>
      <c r="K99" s="311">
        <v>8</v>
      </c>
      <c r="L99" s="312">
        <f>L98+0.08</f>
        <v>1.32</v>
      </c>
      <c r="M99" s="287" cm="1">
        <f t="array" ref="M99">_xlfn.IFS(K99=1,$M$68*1.4,K99=2,$M$69*1.4,K99=3,$M$70*1.4,K99=4,$M$71*1.4,K99=5,$M$72*1.4,K99=6,$M$73*1.4,K99=7,$M$74*1.4,K99=8,$M$75*1.4)</f>
        <v>149730</v>
      </c>
      <c r="T99" s="282" t="s">
        <v>163</v>
      </c>
      <c r="U99" s="283" cm="1">
        <f t="array" aca="1" ref="U99" ca="1">INDIRECT(T99)</f>
        <v>2607</v>
      </c>
    </row>
    <row r="100" spans="1:21" x14ac:dyDescent="0.2">
      <c r="T100" s="282" t="s">
        <v>164</v>
      </c>
      <c r="U100" s="283" cm="1">
        <f t="array" aca="1" ref="U100" ca="1">INDIRECT(T100)</f>
        <v>2863</v>
      </c>
    </row>
    <row r="101" spans="1:21" ht="15.75" x14ac:dyDescent="0.25">
      <c r="A101" s="295">
        <v>0.8</v>
      </c>
      <c r="B101" s="296" t="s">
        <v>64</v>
      </c>
      <c r="C101" s="287" cm="1">
        <f t="array" ref="C101">$M$71*_xlfn.IFS(A101=0.2,0.4,A101=0.3,0.6,A101=0.4,0.8,A101=0.6,1.2,A101=0.7,1.4,A101=0.8,1.6,A101=0.9,1.8,A101=1,2)</f>
        <v>129600</v>
      </c>
      <c r="D101" s="297" t="s">
        <v>54</v>
      </c>
      <c r="E101" s="280"/>
      <c r="F101" s="280"/>
      <c r="G101" s="280"/>
      <c r="H101" s="280"/>
      <c r="I101" s="280"/>
      <c r="J101" s="280"/>
      <c r="K101" s="280"/>
      <c r="L101" s="280"/>
      <c r="T101" s="282" t="s">
        <v>354</v>
      </c>
      <c r="U101" s="283" cm="1">
        <f t="array" aca="1" ref="U101" ca="1">INDIRECT(T101)</f>
        <v>1888</v>
      </c>
    </row>
    <row r="102" spans="1:21" x14ac:dyDescent="0.2">
      <c r="B102" s="327"/>
      <c r="E102" s="298" t="s">
        <v>65</v>
      </c>
      <c r="F102" s="298" t="s">
        <v>65</v>
      </c>
      <c r="G102" s="298" t="s">
        <v>65</v>
      </c>
      <c r="H102" s="298" t="s">
        <v>65</v>
      </c>
      <c r="I102" s="298" t="s">
        <v>65</v>
      </c>
      <c r="K102" s="299"/>
      <c r="L102" s="300"/>
      <c r="M102" s="301" t="s">
        <v>66</v>
      </c>
      <c r="T102" s="282" t="s">
        <v>355</v>
      </c>
      <c r="U102" s="283" cm="1">
        <f t="array" aca="1" ref="U102" ca="1">INDIRECT(T102)</f>
        <v>2017</v>
      </c>
    </row>
    <row r="103" spans="1:21" ht="15.75" customHeight="1" x14ac:dyDescent="0.25">
      <c r="A103" s="302"/>
      <c r="B103" s="303"/>
      <c r="C103" s="303"/>
      <c r="D103" s="303"/>
      <c r="E103" s="757" t="s">
        <v>67</v>
      </c>
      <c r="F103" s="760" t="s">
        <v>68</v>
      </c>
      <c r="G103" s="760" t="s">
        <v>50</v>
      </c>
      <c r="H103" s="762" t="s">
        <v>69</v>
      </c>
      <c r="I103" s="765" t="s">
        <v>70</v>
      </c>
      <c r="J103" s="276"/>
      <c r="K103" s="304" t="s">
        <v>71</v>
      </c>
      <c r="L103" s="305" t="s">
        <v>72</v>
      </c>
      <c r="M103" s="306" t="s">
        <v>73</v>
      </c>
      <c r="T103" s="282" t="s">
        <v>356</v>
      </c>
      <c r="U103" s="283" cm="1">
        <f t="array" aca="1" ref="U103" ca="1">INDIRECT(T103)</f>
        <v>2407</v>
      </c>
    </row>
    <row r="104" spans="1:21" ht="15.75" x14ac:dyDescent="0.25">
      <c r="A104" s="307"/>
      <c r="B104" s="308"/>
      <c r="C104" s="308"/>
      <c r="D104" s="309" t="s">
        <v>66</v>
      </c>
      <c r="E104" s="758"/>
      <c r="F104" s="761"/>
      <c r="G104" s="761"/>
      <c r="H104" s="763"/>
      <c r="I104" s="766"/>
      <c r="J104" s="310"/>
      <c r="K104" s="311">
        <f t="shared" ref="K104:K109" si="43">K105-1</f>
        <v>1</v>
      </c>
      <c r="L104" s="312">
        <v>0.7</v>
      </c>
      <c r="M104" s="287" cm="1">
        <f t="array" ref="M104">_xlfn.IFS(K104=1,$M$68*1.6,K104=2,$M$69*1.6,K104=3,$M$70*1.6,K104=4,$M$71*1.6,K104=5,$M$72*1.6,K104=6,$M$73*1.6,K104=7,$M$74*1.6,K104=8,$M$75*1.6)</f>
        <v>90720</v>
      </c>
      <c r="T104" s="282" t="s">
        <v>357</v>
      </c>
      <c r="U104" s="283" cm="1">
        <f t="array" aca="1" ref="U104" ca="1">INDIRECT(T104)</f>
        <v>2770</v>
      </c>
    </row>
    <row r="105" spans="1:21" ht="15.75" x14ac:dyDescent="0.25">
      <c r="A105" s="313"/>
      <c r="B105" s="76" t="s">
        <v>74</v>
      </c>
      <c r="C105" s="77" t="s">
        <v>75</v>
      </c>
      <c r="D105" s="314" t="s">
        <v>73</v>
      </c>
      <c r="E105" s="759"/>
      <c r="F105" s="761"/>
      <c r="G105" s="761"/>
      <c r="H105" s="764"/>
      <c r="I105" s="767"/>
      <c r="J105" s="315"/>
      <c r="K105" s="311">
        <f t="shared" si="43"/>
        <v>2</v>
      </c>
      <c r="L105" s="312">
        <f>L104+0.1</f>
        <v>0.79999999999999993</v>
      </c>
      <c r="M105" s="287" cm="1">
        <f t="array" ref="M105">_xlfn.IFS(K105=1,$M$68*1.6,K105=2,$M$69*1.6,K105=3,$M$70*1.6,K105=4,$M$71*1.6,K105=5,$M$72*1.6,K105=6,$M$73*1.6,K105=7,$M$74*1.6,K105=8,$M$75*1.6)</f>
        <v>103680</v>
      </c>
      <c r="T105" s="282" t="s">
        <v>358</v>
      </c>
      <c r="U105" s="283" cm="1">
        <f t="array" aca="1" ref="U105" ca="1">INDIRECT(T105)</f>
        <v>3077</v>
      </c>
    </row>
    <row r="106" spans="1:21" ht="15.75" x14ac:dyDescent="0.25">
      <c r="A106" s="311" t="s">
        <v>55</v>
      </c>
      <c r="B106" s="316">
        <v>1</v>
      </c>
      <c r="C106" s="317">
        <v>0.7</v>
      </c>
      <c r="D106" s="318">
        <f>M104</f>
        <v>90720</v>
      </c>
      <c r="E106" s="287">
        <f t="shared" ref="E106:E111" si="44">ROUNDDOWN(D106*$A$7/12,0)</f>
        <v>2268</v>
      </c>
      <c r="F106" s="328">
        <f t="shared" ref="F106:F111" si="45">E106-VLOOKUP(A106,$D$5:$H$10,3,FALSE)</f>
        <v>2172</v>
      </c>
      <c r="G106" s="320">
        <f t="shared" ref="G106:G111" si="46">E106-VLOOKUP(A106,$D$5:$G$10,2,FALSE)</f>
        <v>2157</v>
      </c>
      <c r="H106" s="287">
        <f t="shared" ref="H106:H111" si="47">E106-VLOOKUP(A106,$D$5:$H$10,4,FALSE)</f>
        <v>2242</v>
      </c>
      <c r="I106" s="287">
        <f t="shared" ref="I106:I111" si="48">E106-VLOOKUP(A106,$D$5:$H$10,5,FALSE)</f>
        <v>2146</v>
      </c>
      <c r="J106" s="321"/>
      <c r="K106" s="311">
        <f t="shared" si="43"/>
        <v>3</v>
      </c>
      <c r="L106" s="312">
        <f>L105+0.1</f>
        <v>0.89999999999999991</v>
      </c>
      <c r="M106" s="287" cm="1">
        <f t="array" ref="M106">_xlfn.IFS(K106=1,$M$68*1.6,K106=2,$M$69*1.6,K106=3,$M$70*1.6,K106=4,$M$71*1.6,K106=5,$M$72*1.6,K106=6,$M$73*1.6,K106=7,$M$74*1.6,K106=8,$M$75*1.6)</f>
        <v>116640</v>
      </c>
      <c r="T106" s="282" t="s">
        <v>359</v>
      </c>
      <c r="U106" s="283" cm="1">
        <f t="array" aca="1" ref="U106" ca="1">INDIRECT(T106)</f>
        <v>3381</v>
      </c>
    </row>
    <row r="107" spans="1:21" ht="15.75" x14ac:dyDescent="0.25">
      <c r="A107" s="311" t="s">
        <v>57</v>
      </c>
      <c r="B107" s="316">
        <v>1.5</v>
      </c>
      <c r="C107" s="317">
        <v>0.75</v>
      </c>
      <c r="D107" s="318">
        <f>AVERAGE(M104:M105)</f>
        <v>97200</v>
      </c>
      <c r="E107" s="287">
        <f t="shared" si="44"/>
        <v>2430</v>
      </c>
      <c r="F107" s="328">
        <f t="shared" si="45"/>
        <v>2321</v>
      </c>
      <c r="G107" s="320">
        <f t="shared" si="46"/>
        <v>2303</v>
      </c>
      <c r="H107" s="287">
        <f t="shared" si="47"/>
        <v>2401</v>
      </c>
      <c r="I107" s="287">
        <f t="shared" si="48"/>
        <v>2292</v>
      </c>
      <c r="J107" s="321"/>
      <c r="K107" s="311">
        <f t="shared" si="43"/>
        <v>4</v>
      </c>
      <c r="L107" s="312">
        <f>L106+0.1</f>
        <v>0.99999999999999989</v>
      </c>
      <c r="M107" s="287" cm="1">
        <f t="array" ref="M107">_xlfn.IFS(K107=1,$M$68*1.6,K107=2,$M$69*1.6,K107=3,$M$70*1.6,K107=4,$M$71*1.6,K107=5,$M$72*1.6,K107=6,$M$73*1.6,K107=7,$M$74*1.6,K107=8,$M$75*1.6)</f>
        <v>129600</v>
      </c>
      <c r="T107" s="282" t="s">
        <v>360</v>
      </c>
      <c r="U107" s="283" cm="1">
        <f t="array" aca="1" ref="U107" ca="1">INDIRECT(T107)</f>
        <v>0</v>
      </c>
    </row>
    <row r="108" spans="1:21" ht="15.75" x14ac:dyDescent="0.25">
      <c r="A108" s="311" t="s">
        <v>59</v>
      </c>
      <c r="B108" s="316">
        <v>3</v>
      </c>
      <c r="C108" s="317">
        <v>0.9</v>
      </c>
      <c r="D108" s="318">
        <f>M106</f>
        <v>116640</v>
      </c>
      <c r="E108" s="287">
        <f t="shared" si="44"/>
        <v>2916</v>
      </c>
      <c r="F108" s="328">
        <f t="shared" si="45"/>
        <v>2772</v>
      </c>
      <c r="G108" s="320">
        <f t="shared" si="46"/>
        <v>2746</v>
      </c>
      <c r="H108" s="287">
        <f t="shared" si="47"/>
        <v>2883</v>
      </c>
      <c r="I108" s="287">
        <f t="shared" si="48"/>
        <v>2739</v>
      </c>
      <c r="J108" s="321"/>
      <c r="K108" s="311">
        <f t="shared" si="43"/>
        <v>5</v>
      </c>
      <c r="L108" s="312">
        <f>L107+0.08</f>
        <v>1.0799999999999998</v>
      </c>
      <c r="M108" s="287" cm="1">
        <f t="array" ref="M108">_xlfn.IFS(K108=1,$M$68*1.6,K108=2,$M$69*1.6,K108=3,$M$70*1.6,K108=4,$M$71*1.6,K108=5,$M$72*1.6,K108=6,$M$73*1.6,K108=7,$M$74*1.6,K108=8,$M$75*1.6)</f>
        <v>140000</v>
      </c>
      <c r="T108" s="282" t="s">
        <v>361</v>
      </c>
      <c r="U108" s="283" cm="1">
        <f t="array" aca="1" ref="U108" ca="1">INDIRECT(T108)</f>
        <v>2172</v>
      </c>
    </row>
    <row r="109" spans="1:21" ht="15.75" x14ac:dyDescent="0.25">
      <c r="A109" s="311" t="s">
        <v>60</v>
      </c>
      <c r="B109" s="316">
        <v>4.5</v>
      </c>
      <c r="C109" s="317">
        <v>1.04</v>
      </c>
      <c r="D109" s="318">
        <f>AVERAGE(M107:M108)</f>
        <v>134800</v>
      </c>
      <c r="E109" s="287">
        <f t="shared" si="44"/>
        <v>3370</v>
      </c>
      <c r="F109" s="328">
        <f t="shared" si="45"/>
        <v>3192</v>
      </c>
      <c r="G109" s="320">
        <f t="shared" si="46"/>
        <v>3158</v>
      </c>
      <c r="H109" s="287">
        <f t="shared" si="47"/>
        <v>3333</v>
      </c>
      <c r="I109" s="287">
        <f t="shared" si="48"/>
        <v>3155</v>
      </c>
      <c r="J109" s="321"/>
      <c r="K109" s="311">
        <f t="shared" si="43"/>
        <v>6</v>
      </c>
      <c r="L109" s="312">
        <f>L108+0.08</f>
        <v>1.1599999999999999</v>
      </c>
      <c r="M109" s="287" cm="1">
        <f t="array" ref="M109">_xlfn.IFS(K109=1,$M$68*1.6,K109=2,$M$69*1.6,K109=3,$M$70*1.6,K109=4,$M$71*1.6,K109=5,$M$72*1.6,K109=6,$M$73*1.6,K109=7,$M$74*1.6,K109=8,$M$75*1.6)</f>
        <v>150400</v>
      </c>
      <c r="T109" s="282" t="s">
        <v>362</v>
      </c>
      <c r="U109" s="283" cm="1">
        <f t="array" aca="1" ref="U109" ca="1">INDIRECT(T109)</f>
        <v>2321</v>
      </c>
    </row>
    <row r="110" spans="1:21" ht="15.75" x14ac:dyDescent="0.25">
      <c r="A110" s="311" t="s">
        <v>61</v>
      </c>
      <c r="B110" s="316">
        <v>6</v>
      </c>
      <c r="C110" s="317">
        <v>1.1599999999999999</v>
      </c>
      <c r="D110" s="318">
        <f>M109</f>
        <v>150400</v>
      </c>
      <c r="E110" s="287">
        <f t="shared" si="44"/>
        <v>3760</v>
      </c>
      <c r="F110" s="328">
        <f t="shared" si="45"/>
        <v>3547</v>
      </c>
      <c r="G110" s="320">
        <f t="shared" si="46"/>
        <v>3505</v>
      </c>
      <c r="H110" s="287">
        <f t="shared" si="47"/>
        <v>3719</v>
      </c>
      <c r="I110" s="287">
        <f t="shared" si="48"/>
        <v>3506</v>
      </c>
      <c r="J110" s="321"/>
      <c r="K110" s="311">
        <f>K111-1</f>
        <v>7</v>
      </c>
      <c r="L110" s="312">
        <f>L109+0.08</f>
        <v>1.24</v>
      </c>
      <c r="M110" s="287" cm="1">
        <f t="array" ref="M110">_xlfn.IFS(K110=1,$M$68*1.6,K110=2,$M$69*1.6,K110=3,$M$70*1.6,K110=4,$M$71*1.6,K110=5,$M$72*1.6,K110=6,$M$73*1.6,K110=7,$M$74*1.6,K110=8,$M$75*1.6)</f>
        <v>160720</v>
      </c>
      <c r="T110" s="282" t="s">
        <v>363</v>
      </c>
      <c r="U110" s="283" cm="1">
        <f t="array" aca="1" ref="U110" ca="1">INDIRECT(T110)</f>
        <v>2772</v>
      </c>
    </row>
    <row r="111" spans="1:21" ht="15.75" x14ac:dyDescent="0.25">
      <c r="A111" s="311" t="s">
        <v>62</v>
      </c>
      <c r="B111" s="316">
        <v>7.5</v>
      </c>
      <c r="C111" s="317">
        <f>1.28</f>
        <v>1.28</v>
      </c>
      <c r="D111" s="318">
        <f>AVERAGE(M110:M111)</f>
        <v>165920</v>
      </c>
      <c r="E111" s="287">
        <f t="shared" si="44"/>
        <v>4148</v>
      </c>
      <c r="F111" s="328">
        <f t="shared" si="45"/>
        <v>3900</v>
      </c>
      <c r="G111" s="320">
        <f t="shared" si="46"/>
        <v>3850</v>
      </c>
      <c r="H111" s="287">
        <f t="shared" si="47"/>
        <v>4103</v>
      </c>
      <c r="I111" s="287">
        <f t="shared" si="48"/>
        <v>3855</v>
      </c>
      <c r="J111" s="321"/>
      <c r="K111" s="311">
        <v>8</v>
      </c>
      <c r="L111" s="312">
        <f>L110+0.08</f>
        <v>1.32</v>
      </c>
      <c r="M111" s="287" cm="1">
        <f t="array" ref="M111">_xlfn.IFS(K111=1,$M$68*1.6,K111=2,$M$69*1.6,K111=3,$M$70*1.6,K111=4,$M$71*1.6,K111=5,$M$72*1.6,K111=6,$M$73*1.6,K111=7,$M$74*1.6,K111=8,$M$75*1.6)</f>
        <v>171120</v>
      </c>
      <c r="T111" s="282" t="s">
        <v>364</v>
      </c>
      <c r="U111" s="283" cm="1">
        <f t="array" aca="1" ref="U111" ca="1">INDIRECT(T111)</f>
        <v>3192</v>
      </c>
    </row>
    <row r="112" spans="1:21" x14ac:dyDescent="0.2">
      <c r="T112" s="282" t="s">
        <v>365</v>
      </c>
      <c r="U112" s="283" cm="1">
        <f t="array" aca="1" ref="U112" ca="1">INDIRECT(T112)</f>
        <v>3547</v>
      </c>
    </row>
    <row r="113" spans="1:21" ht="15.75" x14ac:dyDescent="0.25">
      <c r="A113" s="295">
        <v>0.9</v>
      </c>
      <c r="B113" s="296" t="s">
        <v>64</v>
      </c>
      <c r="C113" s="287" cm="1">
        <f t="array" ref="C113">$M$71*_xlfn.IFS(A113=0.2,0.4,A113=0.3,0.6,A113=0.4,0.8,A113=0.6,1.2,A113=0.7,1.4,A113=0.8,1.6,A113=0.9,1.8,A113=1,2)</f>
        <v>145800</v>
      </c>
      <c r="D113" s="297" t="s">
        <v>54</v>
      </c>
      <c r="E113" s="280"/>
      <c r="F113" s="280"/>
      <c r="G113" s="280"/>
      <c r="H113" s="280"/>
      <c r="I113" s="280"/>
      <c r="J113" s="280"/>
      <c r="K113" s="280"/>
      <c r="L113" s="280"/>
      <c r="T113" s="282" t="s">
        <v>366</v>
      </c>
      <c r="U113" s="283" cm="1">
        <f t="array" aca="1" ref="U113" ca="1">INDIRECT(T113)</f>
        <v>3900</v>
      </c>
    </row>
    <row r="114" spans="1:21" x14ac:dyDescent="0.2">
      <c r="E114" s="298" t="s">
        <v>65</v>
      </c>
      <c r="F114" s="298" t="s">
        <v>65</v>
      </c>
      <c r="G114" s="298" t="s">
        <v>65</v>
      </c>
      <c r="H114" s="298" t="s">
        <v>65</v>
      </c>
      <c r="I114" s="298" t="s">
        <v>65</v>
      </c>
      <c r="K114" s="299"/>
      <c r="L114" s="300"/>
      <c r="M114" s="301" t="s">
        <v>66</v>
      </c>
      <c r="T114" s="282" t="s">
        <v>367</v>
      </c>
      <c r="U114" s="283" cm="1">
        <f t="array" aca="1" ref="U114" ca="1">INDIRECT(T114)</f>
        <v>2455</v>
      </c>
    </row>
    <row r="115" spans="1:21" ht="15.75" customHeight="1" x14ac:dyDescent="0.25">
      <c r="A115" s="302"/>
      <c r="B115" s="303"/>
      <c r="C115" s="303"/>
      <c r="D115" s="303"/>
      <c r="E115" s="757" t="s">
        <v>67</v>
      </c>
      <c r="F115" s="760" t="s">
        <v>68</v>
      </c>
      <c r="G115" s="760" t="s">
        <v>50</v>
      </c>
      <c r="H115" s="762" t="s">
        <v>69</v>
      </c>
      <c r="I115" s="765" t="s">
        <v>70</v>
      </c>
      <c r="J115" s="276"/>
      <c r="K115" s="304" t="s">
        <v>71</v>
      </c>
      <c r="L115" s="305" t="s">
        <v>72</v>
      </c>
      <c r="M115" s="306" t="s">
        <v>73</v>
      </c>
      <c r="T115" s="282" t="s">
        <v>368</v>
      </c>
      <c r="U115" s="283" cm="1">
        <f t="array" aca="1" ref="U115" ca="1">INDIRECT(T115)</f>
        <v>2624</v>
      </c>
    </row>
    <row r="116" spans="1:21" ht="15.75" x14ac:dyDescent="0.25">
      <c r="A116" s="307"/>
      <c r="B116" s="308"/>
      <c r="C116" s="308"/>
      <c r="D116" s="309" t="s">
        <v>66</v>
      </c>
      <c r="E116" s="758"/>
      <c r="F116" s="761"/>
      <c r="G116" s="761"/>
      <c r="H116" s="763"/>
      <c r="I116" s="766"/>
      <c r="J116" s="310"/>
      <c r="K116" s="311">
        <f t="shared" ref="K116:K121" si="49">K117-1</f>
        <v>1</v>
      </c>
      <c r="L116" s="312">
        <v>0.7</v>
      </c>
      <c r="M116" s="287" cm="1">
        <f t="array" ref="M116">_xlfn.IFS(K116=1,$M$68*1.8,K116=2,$M$69*1.8,K116=3,$M$70*1.8,K116=4,$M$71*1.8,K116=5,$M$72*1.8,K116=6,$M$73*1.8,K116=7,$M$74*1.8,K116=8,$M$75*1.8)</f>
        <v>102060</v>
      </c>
      <c r="T116" s="282" t="s">
        <v>369</v>
      </c>
      <c r="U116" s="283" cm="1">
        <f t="array" aca="1" ref="U116" ca="1">INDIRECT(T116)</f>
        <v>3136</v>
      </c>
    </row>
    <row r="117" spans="1:21" ht="15.75" x14ac:dyDescent="0.25">
      <c r="A117" s="313"/>
      <c r="B117" s="76" t="s">
        <v>74</v>
      </c>
      <c r="C117" s="77" t="s">
        <v>75</v>
      </c>
      <c r="D117" s="314" t="s">
        <v>73</v>
      </c>
      <c r="E117" s="759"/>
      <c r="F117" s="761"/>
      <c r="G117" s="761"/>
      <c r="H117" s="764"/>
      <c r="I117" s="767"/>
      <c r="J117" s="315"/>
      <c r="K117" s="311">
        <f t="shared" si="49"/>
        <v>2</v>
      </c>
      <c r="L117" s="312">
        <f>L116+0.1</f>
        <v>0.79999999999999993</v>
      </c>
      <c r="M117" s="287" cm="1">
        <f t="array" ref="M117">_xlfn.IFS(K117=1,$M$68*1.8,K117=2,$M$69*1.8,K117=3,$M$70*1.8,K117=4,$M$71*1.8,K117=5,$M$72*1.8,K117=6,$M$73*1.8,K117=7,$M$74*1.8,K117=8,$M$75*1.8)</f>
        <v>116640</v>
      </c>
      <c r="T117" s="282" t="s">
        <v>370</v>
      </c>
      <c r="U117" s="283" cm="1">
        <f t="array" aca="1" ref="U117" ca="1">INDIRECT(T117)</f>
        <v>3613</v>
      </c>
    </row>
    <row r="118" spans="1:21" ht="15.75" x14ac:dyDescent="0.25">
      <c r="A118" s="311" t="s">
        <v>55</v>
      </c>
      <c r="B118" s="316">
        <v>1</v>
      </c>
      <c r="C118" s="317">
        <v>0.7</v>
      </c>
      <c r="D118" s="318">
        <f>M116</f>
        <v>102060</v>
      </c>
      <c r="E118" s="319">
        <f t="shared" ref="E118:E123" si="50">ROUNDDOWN(D118*$A$7/12,0)</f>
        <v>2551</v>
      </c>
      <c r="F118" s="319">
        <f t="shared" ref="F118:F123" si="51">E118-VLOOKUP(A118,$D$5:$H$10,3,FALSE)</f>
        <v>2455</v>
      </c>
      <c r="G118" s="320">
        <f t="shared" ref="G118:G123" si="52">E118-VLOOKUP(A118,$D$5:$G$10,2,FALSE)</f>
        <v>2440</v>
      </c>
      <c r="H118" s="319">
        <f t="shared" ref="H118:H123" si="53">E118-VLOOKUP(A118,$D$5:$H$10,4,FALSE)</f>
        <v>2525</v>
      </c>
      <c r="I118" s="319">
        <f t="shared" ref="I118:I123" si="54">E118-VLOOKUP(A118,$D$5:$H$10,5,FALSE)</f>
        <v>2429</v>
      </c>
      <c r="J118" s="321"/>
      <c r="K118" s="311">
        <f t="shared" si="49"/>
        <v>3</v>
      </c>
      <c r="L118" s="312">
        <f>L117+0.1</f>
        <v>0.89999999999999991</v>
      </c>
      <c r="M118" s="287" cm="1">
        <f t="array" ref="M118">_xlfn.IFS(K118=1,$M$68*1.8,K118=2,$M$69*1.8,K118=3,$M$70*1.8,K118=4,$M$71*1.8,K118=5,$M$72*1.8,K118=6,$M$73*1.8,K118=7,$M$74*1.8,K118=8,$M$75*1.8)</f>
        <v>131220</v>
      </c>
      <c r="T118" s="282" t="s">
        <v>371</v>
      </c>
      <c r="U118" s="283" cm="1">
        <f t="array" aca="1" ref="U118" ca="1">INDIRECT(T118)</f>
        <v>4017</v>
      </c>
    </row>
    <row r="119" spans="1:21" ht="15.75" x14ac:dyDescent="0.25">
      <c r="A119" s="311" t="s">
        <v>57</v>
      </c>
      <c r="B119" s="316">
        <v>1.5</v>
      </c>
      <c r="C119" s="317">
        <v>0.75</v>
      </c>
      <c r="D119" s="318">
        <f>AVERAGE(M116:M117)</f>
        <v>109350</v>
      </c>
      <c r="E119" s="319">
        <f t="shared" si="50"/>
        <v>2733</v>
      </c>
      <c r="F119" s="319">
        <f t="shared" si="51"/>
        <v>2624</v>
      </c>
      <c r="G119" s="320">
        <f t="shared" si="52"/>
        <v>2606</v>
      </c>
      <c r="H119" s="319">
        <f t="shared" si="53"/>
        <v>2704</v>
      </c>
      <c r="I119" s="319">
        <f t="shared" si="54"/>
        <v>2595</v>
      </c>
      <c r="J119" s="321"/>
      <c r="K119" s="311">
        <f t="shared" si="49"/>
        <v>4</v>
      </c>
      <c r="L119" s="312">
        <f>L118+0.1</f>
        <v>0.99999999999999989</v>
      </c>
      <c r="M119" s="287" cm="1">
        <f t="array" ref="M119">_xlfn.IFS(K119=1,$M$68*1.8,K119=2,$M$69*1.8,K119=3,$M$70*1.8,K119=4,$M$71*1.8,K119=5,$M$72*1.8,K119=6,$M$73*1.8,K119=7,$M$74*1.8,K119=8,$M$75*1.8)</f>
        <v>145800</v>
      </c>
      <c r="T119" s="282" t="s">
        <v>372</v>
      </c>
      <c r="U119" s="283" cm="1">
        <f t="array" aca="1" ref="U119" ca="1">INDIRECT(T119)</f>
        <v>4418</v>
      </c>
    </row>
    <row r="120" spans="1:21" ht="15.75" x14ac:dyDescent="0.25">
      <c r="A120" s="311" t="s">
        <v>59</v>
      </c>
      <c r="B120" s="316">
        <v>3</v>
      </c>
      <c r="C120" s="317">
        <v>0.9</v>
      </c>
      <c r="D120" s="318">
        <f>M118</f>
        <v>131220</v>
      </c>
      <c r="E120" s="319">
        <f t="shared" si="50"/>
        <v>3280</v>
      </c>
      <c r="F120" s="319">
        <f t="shared" si="51"/>
        <v>3136</v>
      </c>
      <c r="G120" s="320">
        <f t="shared" si="52"/>
        <v>3110</v>
      </c>
      <c r="H120" s="319">
        <f t="shared" si="53"/>
        <v>3247</v>
      </c>
      <c r="I120" s="319">
        <f t="shared" si="54"/>
        <v>3103</v>
      </c>
      <c r="J120" s="321"/>
      <c r="K120" s="311">
        <f t="shared" si="49"/>
        <v>5</v>
      </c>
      <c r="L120" s="312">
        <f>L119+0.08</f>
        <v>1.0799999999999998</v>
      </c>
      <c r="M120" s="287" cm="1">
        <f t="array" ref="M120">_xlfn.IFS(K120=1,$M$68*1.8,K120=2,$M$69*1.8,K120=3,$M$70*1.8,K120=4,$M$71*1.8,K120=5,$M$72*1.8,K120=6,$M$73*1.8,K120=7,$M$74*1.8,K120=8,$M$75*1.8)</f>
        <v>157500</v>
      </c>
      <c r="T120" s="282" t="s">
        <v>373</v>
      </c>
      <c r="U120" s="283" cm="1">
        <f t="array" aca="1" ref="U120" ca="1">INDIRECT(T120)</f>
        <v>2739</v>
      </c>
    </row>
    <row r="121" spans="1:21" ht="15.75" x14ac:dyDescent="0.25">
      <c r="A121" s="311" t="s">
        <v>60</v>
      </c>
      <c r="B121" s="316">
        <v>4.5</v>
      </c>
      <c r="C121" s="317">
        <v>1.04</v>
      </c>
      <c r="D121" s="318">
        <f>AVERAGE(M119:M120)</f>
        <v>151650</v>
      </c>
      <c r="E121" s="319">
        <f t="shared" si="50"/>
        <v>3791</v>
      </c>
      <c r="F121" s="319">
        <f t="shared" si="51"/>
        <v>3613</v>
      </c>
      <c r="G121" s="320">
        <f t="shared" si="52"/>
        <v>3579</v>
      </c>
      <c r="H121" s="319">
        <f t="shared" si="53"/>
        <v>3754</v>
      </c>
      <c r="I121" s="319">
        <f t="shared" si="54"/>
        <v>3576</v>
      </c>
      <c r="J121" s="321"/>
      <c r="K121" s="311">
        <f t="shared" si="49"/>
        <v>6</v>
      </c>
      <c r="L121" s="312">
        <f>L120+0.08</f>
        <v>1.1599999999999999</v>
      </c>
      <c r="M121" s="287" cm="1">
        <f t="array" ref="M121">_xlfn.IFS(K121=1,$M$68*1.8,K121=2,$M$69*1.8,K121=3,$M$70*1.8,K121=4,$M$71*1.8,K121=5,$M$72*1.8,K121=6,$M$73*1.8,K121=7,$M$74*1.8,K121=8,$M$75*1.8)</f>
        <v>169200</v>
      </c>
      <c r="T121" s="282" t="s">
        <v>374</v>
      </c>
      <c r="U121" s="283" cm="1">
        <f t="array" aca="1" ref="U121" ca="1">INDIRECT(T121)</f>
        <v>2928</v>
      </c>
    </row>
    <row r="122" spans="1:21" ht="15.75" x14ac:dyDescent="0.25">
      <c r="A122" s="311" t="s">
        <v>61</v>
      </c>
      <c r="B122" s="316">
        <v>6</v>
      </c>
      <c r="C122" s="317">
        <v>1.1599999999999999</v>
      </c>
      <c r="D122" s="318">
        <f>M121</f>
        <v>169200</v>
      </c>
      <c r="E122" s="319">
        <f t="shared" si="50"/>
        <v>4230</v>
      </c>
      <c r="F122" s="319">
        <f t="shared" si="51"/>
        <v>4017</v>
      </c>
      <c r="G122" s="320">
        <f t="shared" si="52"/>
        <v>3975</v>
      </c>
      <c r="H122" s="319">
        <f t="shared" si="53"/>
        <v>4189</v>
      </c>
      <c r="I122" s="319">
        <f t="shared" si="54"/>
        <v>3976</v>
      </c>
      <c r="J122" s="321"/>
      <c r="K122" s="311">
        <f>K123-1</f>
        <v>7</v>
      </c>
      <c r="L122" s="312">
        <f>L121+0.08</f>
        <v>1.24</v>
      </c>
      <c r="M122" s="287" cm="1">
        <f t="array" ref="M122">_xlfn.IFS(K122=1,$M$68*1.8,K122=2,$M$69*1.8,K122=3,$M$70*1.8,K122=4,$M$71*1.8,K122=5,$M$72*1.8,K122=6,$M$73*1.8,K122=7,$M$74*1.8,K122=8,$M$75*1.8)</f>
        <v>180810</v>
      </c>
      <c r="T122" s="282" t="s">
        <v>375</v>
      </c>
      <c r="U122" s="283" cm="1">
        <f t="array" aca="1" ref="U122" ca="1">INDIRECT(T122)</f>
        <v>3501</v>
      </c>
    </row>
    <row r="123" spans="1:21" ht="15.75" x14ac:dyDescent="0.25">
      <c r="A123" s="311" t="s">
        <v>62</v>
      </c>
      <c r="B123" s="316">
        <v>7.5</v>
      </c>
      <c r="C123" s="317">
        <f>1.28</f>
        <v>1.28</v>
      </c>
      <c r="D123" s="318">
        <f>AVERAGE(M122:M123)</f>
        <v>186660</v>
      </c>
      <c r="E123" s="319">
        <f t="shared" si="50"/>
        <v>4666</v>
      </c>
      <c r="F123" s="319">
        <f t="shared" si="51"/>
        <v>4418</v>
      </c>
      <c r="G123" s="320">
        <f t="shared" si="52"/>
        <v>4368</v>
      </c>
      <c r="H123" s="319">
        <f t="shared" si="53"/>
        <v>4621</v>
      </c>
      <c r="I123" s="319">
        <f t="shared" si="54"/>
        <v>4373</v>
      </c>
      <c r="J123" s="321"/>
      <c r="K123" s="311">
        <v>8</v>
      </c>
      <c r="L123" s="312">
        <f>L122+0.08</f>
        <v>1.32</v>
      </c>
      <c r="M123" s="287" cm="1">
        <f t="array" ref="M123">_xlfn.IFS(K123=1,$M$68*1.8,K123=2,$M$69*1.8,K123=3,$M$70*1.8,K123=4,$M$71*1.8,K123=5,$M$72*1.8,K123=6,$M$73*1.8,K123=7,$M$74*1.8,K123=8,$M$75*1.8)</f>
        <v>192510</v>
      </c>
      <c r="T123" s="282" t="s">
        <v>376</v>
      </c>
      <c r="U123" s="283" cm="1">
        <f t="array" aca="1" ref="U123" ca="1">INDIRECT(T123)</f>
        <v>4034</v>
      </c>
    </row>
    <row r="124" spans="1:21" x14ac:dyDescent="0.2">
      <c r="T124" s="282" t="s">
        <v>377</v>
      </c>
      <c r="U124" s="283" cm="1">
        <f t="array" aca="1" ref="U124" ca="1">INDIRECT(T124)</f>
        <v>4487</v>
      </c>
    </row>
    <row r="125" spans="1:21" ht="15.75" x14ac:dyDescent="0.25">
      <c r="A125" s="295">
        <v>1</v>
      </c>
      <c r="B125" s="296" t="s">
        <v>64</v>
      </c>
      <c r="C125" s="287" cm="1">
        <f t="array" ref="C125">$M$71*_xlfn.IFS(A125=0.2,0.4,A125=0.3,0.6,A125=0.4,0.8,A125=0.6,1.2,A125=0.7,1.4,A125=0.8,1.6,A125=0.9,1.8,A125=1,2)</f>
        <v>162000</v>
      </c>
      <c r="D125" s="297" t="s">
        <v>54</v>
      </c>
      <c r="E125" s="280"/>
      <c r="F125" s="280"/>
      <c r="G125" s="280"/>
      <c r="H125" s="280"/>
      <c r="I125" s="280"/>
      <c r="J125" s="280"/>
      <c r="K125" s="280"/>
      <c r="L125" s="280"/>
      <c r="T125" s="282" t="s">
        <v>378</v>
      </c>
      <c r="U125" s="283" cm="1">
        <f t="array" aca="1" ref="U125" ca="1">INDIRECT(T125)</f>
        <v>4937</v>
      </c>
    </row>
    <row r="126" spans="1:21" x14ac:dyDescent="0.2">
      <c r="E126" s="298" t="s">
        <v>65</v>
      </c>
      <c r="F126" s="298" t="s">
        <v>65</v>
      </c>
      <c r="G126" s="298" t="s">
        <v>65</v>
      </c>
      <c r="H126" s="298" t="s">
        <v>65</v>
      </c>
      <c r="I126" s="298" t="s">
        <v>65</v>
      </c>
      <c r="K126" s="299"/>
      <c r="L126" s="300"/>
      <c r="M126" s="301" t="s">
        <v>66</v>
      </c>
      <c r="T126" s="282" t="s">
        <v>176</v>
      </c>
      <c r="U126" s="283" cm="1">
        <f t="array" aca="1" ref="U126" ca="1">INDIRECT(T126)</f>
        <v>172</v>
      </c>
    </row>
    <row r="127" spans="1:21" ht="15.75" customHeight="1" x14ac:dyDescent="0.25">
      <c r="A127" s="302"/>
      <c r="B127" s="303"/>
      <c r="C127" s="303"/>
      <c r="D127" s="303"/>
      <c r="E127" s="757" t="s">
        <v>67</v>
      </c>
      <c r="F127" s="760" t="s">
        <v>68</v>
      </c>
      <c r="G127" s="760" t="s">
        <v>50</v>
      </c>
      <c r="H127" s="762" t="s">
        <v>69</v>
      </c>
      <c r="I127" s="765" t="s">
        <v>70</v>
      </c>
      <c r="J127" s="276"/>
      <c r="K127" s="304" t="s">
        <v>71</v>
      </c>
      <c r="L127" s="305" t="s">
        <v>72</v>
      </c>
      <c r="M127" s="306" t="s">
        <v>73</v>
      </c>
      <c r="T127" s="282" t="s">
        <v>177</v>
      </c>
      <c r="U127" s="283" cm="1">
        <f t="array" aca="1" ref="U127" ca="1">INDIRECT(T127)</f>
        <v>176</v>
      </c>
    </row>
    <row r="128" spans="1:21" ht="15.75" x14ac:dyDescent="0.25">
      <c r="A128" s="307"/>
      <c r="B128" s="308"/>
      <c r="C128" s="308"/>
      <c r="D128" s="309" t="s">
        <v>66</v>
      </c>
      <c r="E128" s="758"/>
      <c r="F128" s="761"/>
      <c r="G128" s="761"/>
      <c r="H128" s="763"/>
      <c r="I128" s="766"/>
      <c r="J128" s="310"/>
      <c r="K128" s="311">
        <f t="shared" ref="K128:K133" si="55">K129-1</f>
        <v>1</v>
      </c>
      <c r="L128" s="312">
        <v>0.7</v>
      </c>
      <c r="M128" s="287" cm="1">
        <f t="array" ref="M128">_xlfn.IFS(K128=1,$M$68*2,K128=2,$M$69*2,K128=3,$M$70*2,K128=4,$M$71*2,K128=5,$M$72*2,K128=6,$M$73*2,K128=7,$M$74*2,K128=8,$M$75*2)</f>
        <v>113400</v>
      </c>
      <c r="T128" s="282" t="s">
        <v>178</v>
      </c>
      <c r="U128" s="283" cm="1">
        <f t="array" aca="1" ref="U128" ca="1">INDIRECT(T128)</f>
        <v>194</v>
      </c>
    </row>
    <row r="129" spans="1:21" ht="15.75" x14ac:dyDescent="0.25">
      <c r="A129" s="313"/>
      <c r="B129" s="76" t="s">
        <v>74</v>
      </c>
      <c r="C129" s="77" t="s">
        <v>75</v>
      </c>
      <c r="D129" s="314" t="s">
        <v>73</v>
      </c>
      <c r="E129" s="759"/>
      <c r="F129" s="761"/>
      <c r="G129" s="761"/>
      <c r="H129" s="764"/>
      <c r="I129" s="767"/>
      <c r="J129" s="315"/>
      <c r="K129" s="311">
        <f t="shared" si="55"/>
        <v>2</v>
      </c>
      <c r="L129" s="312">
        <f>L128+0.1</f>
        <v>0.79999999999999993</v>
      </c>
      <c r="M129" s="287" cm="1">
        <f t="array" ref="M129">_xlfn.IFS(K129=1,$M$68*2,K129=2,$M$69*2,K129=3,$M$70*2,K129=4,$M$71*2,K129=5,$M$72*2,K129=6,$M$73*2,K129=7,$M$74*2,K129=8,$M$75*2)</f>
        <v>129600</v>
      </c>
      <c r="T129" s="282" t="s">
        <v>179</v>
      </c>
      <c r="U129" s="283" cm="1">
        <f t="array" aca="1" ref="U129" ca="1">INDIRECT(T129)</f>
        <v>209</v>
      </c>
    </row>
    <row r="130" spans="1:21" ht="15.75" x14ac:dyDescent="0.25">
      <c r="A130" s="311" t="s">
        <v>55</v>
      </c>
      <c r="B130" s="316">
        <v>1</v>
      </c>
      <c r="C130" s="317">
        <v>0.7</v>
      </c>
      <c r="D130" s="318">
        <f>M128</f>
        <v>113400</v>
      </c>
      <c r="E130" s="319">
        <f t="shared" ref="E130:E135" si="56">ROUNDDOWN(D130*$A$7/12,0)</f>
        <v>2835</v>
      </c>
      <c r="F130" s="319">
        <f t="shared" ref="F130:F135" si="57">E130-VLOOKUP(A130,$D$5:$H$10,3,FALSE)</f>
        <v>2739</v>
      </c>
      <c r="G130" s="320">
        <f t="shared" ref="G130:G135" si="58">E130-VLOOKUP(A130,$D$5:$G$10,2,FALSE)</f>
        <v>2724</v>
      </c>
      <c r="H130" s="319">
        <f t="shared" ref="H130:H135" si="59">E130-VLOOKUP(A130,$D$5:$H$10,4,FALSE)</f>
        <v>2809</v>
      </c>
      <c r="I130" s="319">
        <f t="shared" ref="I130:I135" si="60">E130-VLOOKUP(A130,$D$5:$H$10,5,FALSE)</f>
        <v>2713</v>
      </c>
      <c r="J130" s="321"/>
      <c r="K130" s="311">
        <f t="shared" si="55"/>
        <v>3</v>
      </c>
      <c r="L130" s="312">
        <f>L129+0.1</f>
        <v>0.89999999999999991</v>
      </c>
      <c r="M130" s="287" cm="1">
        <f t="array" ref="M130">_xlfn.IFS(K130=1,$M$68*2,K130=2,$M$69*2,K130=3,$M$70*2,K130=4,$M$71*2,K130=5,$M$72*2,K130=6,$M$73*2,K130=7,$M$74*2,K130=8,$M$75*2)</f>
        <v>145800</v>
      </c>
      <c r="T130" s="282" t="s">
        <v>180</v>
      </c>
      <c r="U130" s="283" cm="1">
        <f t="array" aca="1" ref="U130" ca="1">INDIRECT(T130)</f>
        <v>215</v>
      </c>
    </row>
    <row r="131" spans="1:21" ht="15.75" x14ac:dyDescent="0.25">
      <c r="A131" s="311" t="s">
        <v>57</v>
      </c>
      <c r="B131" s="316">
        <v>1.5</v>
      </c>
      <c r="C131" s="317">
        <v>0.75</v>
      </c>
      <c r="D131" s="318">
        <f>AVERAGE(M128:M129)</f>
        <v>121500</v>
      </c>
      <c r="E131" s="319">
        <f t="shared" si="56"/>
        <v>3037</v>
      </c>
      <c r="F131" s="319">
        <f t="shared" si="57"/>
        <v>2928</v>
      </c>
      <c r="G131" s="320">
        <f t="shared" si="58"/>
        <v>2910</v>
      </c>
      <c r="H131" s="319">
        <f t="shared" si="59"/>
        <v>3008</v>
      </c>
      <c r="I131" s="319">
        <f t="shared" si="60"/>
        <v>2899</v>
      </c>
      <c r="J131" s="321"/>
      <c r="K131" s="311">
        <f t="shared" si="55"/>
        <v>4</v>
      </c>
      <c r="L131" s="312">
        <f>L130+0.1</f>
        <v>0.99999999999999989</v>
      </c>
      <c r="M131" s="287" cm="1">
        <f t="array" ref="M131">_xlfn.IFS(K131=1,$M$68*2,K131=2,$M$69*2,K131=3,$M$70*2,K131=4,$M$71*2,K131=5,$M$72*2,K131=6,$M$73*2,K131=7,$M$74*2,K131=8,$M$75*2)</f>
        <v>162000</v>
      </c>
      <c r="T131" s="282" t="s">
        <v>181</v>
      </c>
      <c r="U131" s="283" cm="1">
        <f t="array" aca="1" ref="U131" ca="1">INDIRECT(T131)</f>
        <v>220</v>
      </c>
    </row>
    <row r="132" spans="1:21" ht="15.75" x14ac:dyDescent="0.25">
      <c r="A132" s="311" t="s">
        <v>59</v>
      </c>
      <c r="B132" s="316">
        <v>3</v>
      </c>
      <c r="C132" s="317">
        <v>0.9</v>
      </c>
      <c r="D132" s="318">
        <f>M130</f>
        <v>145800</v>
      </c>
      <c r="E132" s="319">
        <f t="shared" si="56"/>
        <v>3645</v>
      </c>
      <c r="F132" s="319">
        <f t="shared" si="57"/>
        <v>3501</v>
      </c>
      <c r="G132" s="320">
        <f t="shared" si="58"/>
        <v>3475</v>
      </c>
      <c r="H132" s="319">
        <f t="shared" si="59"/>
        <v>3612</v>
      </c>
      <c r="I132" s="319">
        <f t="shared" si="60"/>
        <v>3468</v>
      </c>
      <c r="J132" s="321"/>
      <c r="K132" s="311">
        <f t="shared" si="55"/>
        <v>5</v>
      </c>
      <c r="L132" s="312">
        <f>L131+0.08</f>
        <v>1.0799999999999998</v>
      </c>
      <c r="M132" s="287" cm="1">
        <f t="array" ref="M132">_xlfn.IFS(K132=1,$M$68*2,K132=2,$M$69*2,K132=3,$M$70*2,K132=4,$M$71*2,K132=5,$M$72*2,K132=6,$M$73*2,K132=7,$M$74*2,K132=8,$M$75*2)</f>
        <v>175000</v>
      </c>
      <c r="T132" s="282" t="s">
        <v>182</v>
      </c>
      <c r="U132" s="283" cm="1">
        <f t="array" aca="1" ref="U132" ca="1">INDIRECT(T132)</f>
        <v>456</v>
      </c>
    </row>
    <row r="133" spans="1:21" ht="15.75" x14ac:dyDescent="0.25">
      <c r="A133" s="311" t="s">
        <v>60</v>
      </c>
      <c r="B133" s="316">
        <v>4.5</v>
      </c>
      <c r="C133" s="317">
        <v>1.04</v>
      </c>
      <c r="D133" s="318">
        <f>AVERAGE(M131:M132)</f>
        <v>168500</v>
      </c>
      <c r="E133" s="319">
        <f t="shared" si="56"/>
        <v>4212</v>
      </c>
      <c r="F133" s="319">
        <f t="shared" si="57"/>
        <v>4034</v>
      </c>
      <c r="G133" s="320">
        <f t="shared" si="58"/>
        <v>4000</v>
      </c>
      <c r="H133" s="319">
        <f t="shared" si="59"/>
        <v>4175</v>
      </c>
      <c r="I133" s="319">
        <f t="shared" si="60"/>
        <v>3997</v>
      </c>
      <c r="J133" s="321"/>
      <c r="K133" s="311">
        <f t="shared" si="55"/>
        <v>6</v>
      </c>
      <c r="L133" s="312">
        <f>L132+0.08</f>
        <v>1.1599999999999999</v>
      </c>
      <c r="M133" s="287" cm="1">
        <f t="array" ref="M133">_xlfn.IFS(K133=1,$M$68*2,K133=2,$M$69*2,K133=3,$M$70*2,K133=4,$M$71*2,K133=5,$M$72*2,K133=6,$M$73*2,K133=7,$M$74*2,K133=8,$M$75*2)</f>
        <v>188000</v>
      </c>
      <c r="T133" s="282" t="s">
        <v>183</v>
      </c>
      <c r="U133" s="283" cm="1">
        <f t="array" aca="1" ref="U133" ca="1">INDIRECT(T133)</f>
        <v>480</v>
      </c>
    </row>
    <row r="134" spans="1:21" ht="15.75" x14ac:dyDescent="0.25">
      <c r="A134" s="311" t="s">
        <v>61</v>
      </c>
      <c r="B134" s="316">
        <v>6</v>
      </c>
      <c r="C134" s="317">
        <v>1.1599999999999999</v>
      </c>
      <c r="D134" s="318">
        <f>M133</f>
        <v>188000</v>
      </c>
      <c r="E134" s="319">
        <f t="shared" si="56"/>
        <v>4700</v>
      </c>
      <c r="F134" s="319">
        <f t="shared" si="57"/>
        <v>4487</v>
      </c>
      <c r="G134" s="320">
        <f t="shared" si="58"/>
        <v>4445</v>
      </c>
      <c r="H134" s="319">
        <f t="shared" si="59"/>
        <v>4659</v>
      </c>
      <c r="I134" s="319">
        <f t="shared" si="60"/>
        <v>4446</v>
      </c>
      <c r="J134" s="321"/>
      <c r="K134" s="311">
        <f>K135-1</f>
        <v>7</v>
      </c>
      <c r="L134" s="312">
        <f>L133+0.08</f>
        <v>1.24</v>
      </c>
      <c r="M134" s="287" cm="1">
        <f t="array" ref="M134">_xlfn.IFS(K134=1,$M$68*2,K134=2,$M$69*2,K134=3,$M$70*2,K134=4,$M$71*2,K134=5,$M$72*2,K134=6,$M$73*2,K134=7,$M$74*2,K134=8,$M$75*2)</f>
        <v>200900</v>
      </c>
      <c r="T134" s="282" t="s">
        <v>184</v>
      </c>
      <c r="U134" s="283" cm="1">
        <f t="array" aca="1" ref="U134" ca="1">INDIRECT(T134)</f>
        <v>559</v>
      </c>
    </row>
    <row r="135" spans="1:21" ht="15.75" x14ac:dyDescent="0.25">
      <c r="A135" s="311" t="s">
        <v>62</v>
      </c>
      <c r="B135" s="316">
        <v>7.5</v>
      </c>
      <c r="C135" s="317">
        <f>1.28</f>
        <v>1.28</v>
      </c>
      <c r="D135" s="318">
        <f>AVERAGE(M134:M135)</f>
        <v>207400</v>
      </c>
      <c r="E135" s="319">
        <f t="shared" si="56"/>
        <v>5185</v>
      </c>
      <c r="F135" s="319">
        <f t="shared" si="57"/>
        <v>4937</v>
      </c>
      <c r="G135" s="320">
        <f t="shared" si="58"/>
        <v>4887</v>
      </c>
      <c r="H135" s="319">
        <f t="shared" si="59"/>
        <v>5140</v>
      </c>
      <c r="I135" s="319">
        <f t="shared" si="60"/>
        <v>4892</v>
      </c>
      <c r="J135" s="321"/>
      <c r="K135" s="311">
        <v>8</v>
      </c>
      <c r="L135" s="312">
        <f>L134+0.08</f>
        <v>1.32</v>
      </c>
      <c r="M135" s="287" cm="1">
        <f t="array" ref="M135">_xlfn.IFS(K135=1,$M$68*2,K135=2,$M$69*2,K135=3,$M$70*2,K135=4,$M$71*2,K135=5,$M$72*2,K135=6,$M$73*2,K135=7,$M$74*2,K135=8,$M$75*2)</f>
        <v>213900</v>
      </c>
      <c r="T135" s="282" t="s">
        <v>185</v>
      </c>
      <c r="U135" s="283" cm="1">
        <f t="array" aca="1" ref="U135" ca="1">INDIRECT(T135)</f>
        <v>630</v>
      </c>
    </row>
    <row r="136" spans="1:21" x14ac:dyDescent="0.2">
      <c r="T136" s="282" t="s">
        <v>186</v>
      </c>
      <c r="U136" s="283" cm="1">
        <f t="array" aca="1" ref="U136" ca="1">INDIRECT(T136)</f>
        <v>685</v>
      </c>
    </row>
    <row r="137" spans="1:21" x14ac:dyDescent="0.2">
      <c r="T137" s="282" t="s">
        <v>187</v>
      </c>
      <c r="U137" s="283" cm="1">
        <f t="array" aca="1" ref="U137" ca="1">INDIRECT(T137)</f>
        <v>739</v>
      </c>
    </row>
    <row r="138" spans="1:21" x14ac:dyDescent="0.2">
      <c r="T138" s="282" t="s">
        <v>379</v>
      </c>
      <c r="U138" s="283" cm="1">
        <f t="array" aca="1" ref="U138" ca="1">INDIRECT(T138)</f>
        <v>739</v>
      </c>
    </row>
    <row r="139" spans="1:21" x14ac:dyDescent="0.2">
      <c r="T139" s="282" t="s">
        <v>188</v>
      </c>
      <c r="U139" s="283" cm="1">
        <f t="array" aca="1" ref="U139" ca="1">INDIRECT(T139)</f>
        <v>784</v>
      </c>
    </row>
    <row r="140" spans="1:21" x14ac:dyDescent="0.2">
      <c r="T140" s="282" t="s">
        <v>189</v>
      </c>
      <c r="U140" s="283" cm="1">
        <f t="array" aca="1" ref="U140" ca="1">INDIRECT(T140)</f>
        <v>923</v>
      </c>
    </row>
    <row r="141" spans="1:21" x14ac:dyDescent="0.2">
      <c r="T141" s="282" t="s">
        <v>190</v>
      </c>
      <c r="U141" s="283" cm="1">
        <f t="array" aca="1" ref="U141" ca="1">INDIRECT(T141)</f>
        <v>1051</v>
      </c>
    </row>
    <row r="142" spans="1:21" x14ac:dyDescent="0.2">
      <c r="T142" s="282" t="s">
        <v>191</v>
      </c>
      <c r="U142" s="283" cm="1">
        <f t="array" aca="1" ref="U142" ca="1">INDIRECT(T142)</f>
        <v>1155</v>
      </c>
    </row>
    <row r="143" spans="1:21" x14ac:dyDescent="0.2">
      <c r="T143" s="282" t="s">
        <v>192</v>
      </c>
      <c r="U143" s="283" cm="1">
        <f t="array" aca="1" ref="U143" ca="1">INDIRECT(T143)</f>
        <v>1257</v>
      </c>
    </row>
    <row r="144" spans="1:21" x14ac:dyDescent="0.2">
      <c r="T144" s="282" t="s">
        <v>380</v>
      </c>
      <c r="U144" s="283" cm="1">
        <f t="array" aca="1" ref="U144" ca="1">INDIRECT(T144)</f>
        <v>0</v>
      </c>
    </row>
    <row r="145" spans="20:21" x14ac:dyDescent="0.2">
      <c r="T145" s="282" t="s">
        <v>381</v>
      </c>
      <c r="U145" s="283" cm="1">
        <f t="array" aca="1" ref="U145" ca="1">INDIRECT(T145)</f>
        <v>1023</v>
      </c>
    </row>
    <row r="146" spans="20:21" x14ac:dyDescent="0.2">
      <c r="T146" s="282" t="s">
        <v>382</v>
      </c>
      <c r="U146" s="283" cm="1">
        <f t="array" aca="1" ref="U146" ca="1">INDIRECT(T146)</f>
        <v>1088</v>
      </c>
    </row>
    <row r="147" spans="20:21" x14ac:dyDescent="0.2">
      <c r="T147" s="282" t="s">
        <v>383</v>
      </c>
      <c r="U147" s="283" cm="1">
        <f t="array" aca="1" ref="U147" ca="1">INDIRECT(T147)</f>
        <v>1288</v>
      </c>
    </row>
    <row r="148" spans="20:21" x14ac:dyDescent="0.2">
      <c r="T148" s="282" t="s">
        <v>384</v>
      </c>
      <c r="U148" s="283" cm="1">
        <f t="array" aca="1" ref="U148" ca="1">INDIRECT(T148)</f>
        <v>1473</v>
      </c>
    </row>
    <row r="149" spans="20:21" x14ac:dyDescent="0.2">
      <c r="T149" s="282" t="s">
        <v>385</v>
      </c>
      <c r="U149" s="283" cm="1">
        <f t="array" aca="1" ref="U149" ca="1">INDIRECT(T149)</f>
        <v>1625</v>
      </c>
    </row>
    <row r="150" spans="20:21" x14ac:dyDescent="0.2">
      <c r="T150" s="282" t="s">
        <v>386</v>
      </c>
      <c r="U150" s="283" cm="1">
        <f t="array" aca="1" ref="U150" ca="1">INDIRECT(T150)</f>
        <v>1776</v>
      </c>
    </row>
    <row r="151" spans="20:21" x14ac:dyDescent="0.2">
      <c r="T151" s="282" t="s">
        <v>387</v>
      </c>
      <c r="U151" s="283" cm="1">
        <f t="array" aca="1" ref="U151" ca="1">INDIRECT(T151)</f>
        <v>1306</v>
      </c>
    </row>
    <row r="152" spans="20:21" x14ac:dyDescent="0.2">
      <c r="T152" s="282" t="s">
        <v>388</v>
      </c>
      <c r="U152" s="283" cm="1">
        <f t="array" aca="1" ref="U152" ca="1">INDIRECT(T152)</f>
        <v>1391</v>
      </c>
    </row>
    <row r="153" spans="20:21" x14ac:dyDescent="0.2">
      <c r="T153" s="282" t="s">
        <v>389</v>
      </c>
      <c r="U153" s="283" cm="1">
        <f t="array" aca="1" ref="U153" ca="1">INDIRECT(T153)</f>
        <v>1652</v>
      </c>
    </row>
    <row r="154" spans="20:21" x14ac:dyDescent="0.2">
      <c r="T154" s="282" t="s">
        <v>193</v>
      </c>
      <c r="U154" s="283" cm="1">
        <f t="array" aca="1" ref="U154" ca="1">INDIRECT(T154)</f>
        <v>1894</v>
      </c>
    </row>
    <row r="155" spans="20:21" x14ac:dyDescent="0.2">
      <c r="T155" s="282" t="s">
        <v>194</v>
      </c>
      <c r="U155" s="283" cm="1">
        <f t="array" aca="1" ref="U155" ca="1">INDIRECT(T155)</f>
        <v>2095</v>
      </c>
    </row>
    <row r="156" spans="20:21" x14ac:dyDescent="0.2">
      <c r="T156" s="282" t="s">
        <v>195</v>
      </c>
      <c r="U156" s="283" cm="1">
        <f t="array" aca="1" ref="U156" ca="1">INDIRECT(T156)</f>
        <v>2294</v>
      </c>
    </row>
    <row r="157" spans="20:21" x14ac:dyDescent="0.2">
      <c r="T157" s="282" t="s">
        <v>390</v>
      </c>
      <c r="U157" s="283" cm="1">
        <f t="array" aca="1" ref="U157" ca="1">INDIRECT(T157)</f>
        <v>1590</v>
      </c>
    </row>
    <row r="158" spans="20:21" x14ac:dyDescent="0.2">
      <c r="T158" s="282" t="s">
        <v>391</v>
      </c>
      <c r="U158" s="283" cm="1">
        <f t="array" aca="1" ref="U158" ca="1">INDIRECT(T158)</f>
        <v>1695</v>
      </c>
    </row>
    <row r="159" spans="20:21" x14ac:dyDescent="0.2">
      <c r="T159" s="282" t="s">
        <v>392</v>
      </c>
      <c r="U159" s="283" cm="1">
        <f t="array" aca="1" ref="U159" ca="1">INDIRECT(T159)</f>
        <v>2017</v>
      </c>
    </row>
    <row r="160" spans="20:21" x14ac:dyDescent="0.2">
      <c r="T160" s="282" t="s">
        <v>196</v>
      </c>
      <c r="U160" s="283" cm="1">
        <f t="array" aca="1" ref="U160" ca="1">INDIRECT(T160)</f>
        <v>2315</v>
      </c>
    </row>
    <row r="161" spans="20:21" x14ac:dyDescent="0.2">
      <c r="T161" s="282" t="s">
        <v>197</v>
      </c>
      <c r="U161" s="283" cm="1">
        <f t="array" aca="1" ref="U161" ca="1">INDIRECT(T161)</f>
        <v>2565</v>
      </c>
    </row>
    <row r="162" spans="20:21" x14ac:dyDescent="0.2">
      <c r="T162" s="282" t="s">
        <v>198</v>
      </c>
      <c r="U162" s="283" cm="1">
        <f t="array" aca="1" ref="U162" ca="1">INDIRECT(T162)</f>
        <v>2813</v>
      </c>
    </row>
    <row r="163" spans="20:21" x14ac:dyDescent="0.2">
      <c r="T163" s="282" t="s">
        <v>393</v>
      </c>
      <c r="U163" s="283" cm="1">
        <f t="array" aca="1" ref="U163" ca="1">INDIRECT(T163)</f>
        <v>1873</v>
      </c>
    </row>
    <row r="164" spans="20:21" x14ac:dyDescent="0.2">
      <c r="T164" s="282" t="s">
        <v>394</v>
      </c>
      <c r="U164" s="283" cm="1">
        <f t="array" aca="1" ref="U164" ca="1">INDIRECT(T164)</f>
        <v>1999</v>
      </c>
    </row>
    <row r="165" spans="20:21" x14ac:dyDescent="0.2">
      <c r="T165" s="282" t="s">
        <v>395</v>
      </c>
      <c r="U165" s="283" cm="1">
        <f t="array" aca="1" ref="U165" ca="1">INDIRECT(T165)</f>
        <v>2381</v>
      </c>
    </row>
    <row r="166" spans="20:21" x14ac:dyDescent="0.2">
      <c r="T166" s="282" t="s">
        <v>396</v>
      </c>
      <c r="U166" s="283" cm="1">
        <f t="array" aca="1" ref="U166" ca="1">INDIRECT(T166)</f>
        <v>2736</v>
      </c>
    </row>
    <row r="167" spans="20:21" x14ac:dyDescent="0.2">
      <c r="T167" s="282" t="s">
        <v>397</v>
      </c>
      <c r="U167" s="283" cm="1">
        <f t="array" aca="1" ref="U167" ca="1">INDIRECT(T167)</f>
        <v>3035</v>
      </c>
    </row>
    <row r="168" spans="20:21" x14ac:dyDescent="0.2">
      <c r="T168" s="282" t="s">
        <v>398</v>
      </c>
      <c r="U168" s="283" cm="1">
        <f t="array" aca="1" ref="U168" ca="1">INDIRECT(T168)</f>
        <v>3331</v>
      </c>
    </row>
    <row r="169" spans="20:21" x14ac:dyDescent="0.2">
      <c r="T169" s="282" t="s">
        <v>399</v>
      </c>
      <c r="U169" s="283" cm="1">
        <f t="array" aca="1" ref="U169" ca="1">INDIRECT(T169)</f>
        <v>0</v>
      </c>
    </row>
    <row r="170" spans="20:21" x14ac:dyDescent="0.2">
      <c r="T170" s="282" t="s">
        <v>400</v>
      </c>
      <c r="U170" s="283" cm="1">
        <f t="array" aca="1" ref="U170" ca="1">INDIRECT(T170)</f>
        <v>2157</v>
      </c>
    </row>
    <row r="171" spans="20:21" x14ac:dyDescent="0.2">
      <c r="T171" s="282" t="s">
        <v>401</v>
      </c>
      <c r="U171" s="283" cm="1">
        <f t="array" aca="1" ref="U171" ca="1">INDIRECT(T171)</f>
        <v>2303</v>
      </c>
    </row>
    <row r="172" spans="20:21" x14ac:dyDescent="0.2">
      <c r="T172" s="282" t="s">
        <v>402</v>
      </c>
      <c r="U172" s="283" cm="1">
        <f t="array" aca="1" ref="U172" ca="1">INDIRECT(T172)</f>
        <v>2746</v>
      </c>
    </row>
    <row r="173" spans="20:21" x14ac:dyDescent="0.2">
      <c r="T173" s="282" t="s">
        <v>403</v>
      </c>
      <c r="U173" s="283" cm="1">
        <f t="array" aca="1" ref="U173" ca="1">INDIRECT(T173)</f>
        <v>3158</v>
      </c>
    </row>
    <row r="174" spans="20:21" x14ac:dyDescent="0.2">
      <c r="T174" s="282" t="s">
        <v>404</v>
      </c>
      <c r="U174" s="283" cm="1">
        <f t="array" aca="1" ref="U174" ca="1">INDIRECT(T174)</f>
        <v>3505</v>
      </c>
    </row>
    <row r="175" spans="20:21" x14ac:dyDescent="0.2">
      <c r="T175" s="282" t="s">
        <v>405</v>
      </c>
      <c r="U175" s="283" cm="1">
        <f t="array" aca="1" ref="U175" ca="1">INDIRECT(T175)</f>
        <v>3850</v>
      </c>
    </row>
    <row r="176" spans="20:21" x14ac:dyDescent="0.2">
      <c r="T176" s="282" t="s">
        <v>406</v>
      </c>
      <c r="U176" s="283" cm="1">
        <f t="array" aca="1" ref="U176" ca="1">INDIRECT(T176)</f>
        <v>2440</v>
      </c>
    </row>
    <row r="177" spans="20:21" x14ac:dyDescent="0.2">
      <c r="T177" s="282" t="s">
        <v>407</v>
      </c>
      <c r="U177" s="283" cm="1">
        <f t="array" aca="1" ref="U177" ca="1">INDIRECT(T177)</f>
        <v>2606</v>
      </c>
    </row>
    <row r="178" spans="20:21" x14ac:dyDescent="0.2">
      <c r="T178" s="282" t="s">
        <v>408</v>
      </c>
      <c r="U178" s="283" cm="1">
        <f t="array" aca="1" ref="U178" ca="1">INDIRECT(T178)</f>
        <v>3110</v>
      </c>
    </row>
    <row r="179" spans="20:21" x14ac:dyDescent="0.2">
      <c r="T179" s="282" t="s">
        <v>409</v>
      </c>
      <c r="U179" s="283" cm="1">
        <f t="array" aca="1" ref="U179" ca="1">INDIRECT(T179)</f>
        <v>3579</v>
      </c>
    </row>
    <row r="180" spans="20:21" x14ac:dyDescent="0.2">
      <c r="T180" s="282" t="s">
        <v>410</v>
      </c>
      <c r="U180" s="283" cm="1">
        <f t="array" aca="1" ref="U180" ca="1">INDIRECT(T180)</f>
        <v>3975</v>
      </c>
    </row>
    <row r="181" spans="20:21" x14ac:dyDescent="0.2">
      <c r="T181" s="282" t="s">
        <v>411</v>
      </c>
      <c r="U181" s="283" cm="1">
        <f t="array" aca="1" ref="U181" ca="1">INDIRECT(T181)</f>
        <v>4368</v>
      </c>
    </row>
    <row r="182" spans="20:21" x14ac:dyDescent="0.2">
      <c r="T182" s="282" t="s">
        <v>412</v>
      </c>
      <c r="U182" s="283" cm="1">
        <f t="array" aca="1" ref="U182" ca="1">INDIRECT(T182)</f>
        <v>2724</v>
      </c>
    </row>
    <row r="183" spans="20:21" x14ac:dyDescent="0.2">
      <c r="T183" s="282" t="s">
        <v>413</v>
      </c>
      <c r="U183" s="283" cm="1">
        <f t="array" aca="1" ref="U183" ca="1">INDIRECT(T183)</f>
        <v>2910</v>
      </c>
    </row>
    <row r="184" spans="20:21" x14ac:dyDescent="0.2">
      <c r="T184" s="282" t="s">
        <v>414</v>
      </c>
      <c r="U184" s="283" cm="1">
        <f t="array" aca="1" ref="U184" ca="1">INDIRECT(T184)</f>
        <v>3475</v>
      </c>
    </row>
    <row r="185" spans="20:21" x14ac:dyDescent="0.2">
      <c r="T185" s="282" t="s">
        <v>415</v>
      </c>
      <c r="U185" s="283" cm="1">
        <f t="array" aca="1" ref="U185" ca="1">INDIRECT(T185)</f>
        <v>4000</v>
      </c>
    </row>
    <row r="186" spans="20:21" x14ac:dyDescent="0.2">
      <c r="T186" s="282" t="s">
        <v>416</v>
      </c>
      <c r="U186" s="283" cm="1">
        <f t="array" aca="1" ref="U186" ca="1">INDIRECT(T186)</f>
        <v>4445</v>
      </c>
    </row>
    <row r="187" spans="20:21" x14ac:dyDescent="0.2">
      <c r="T187" s="282" t="s">
        <v>417</v>
      </c>
      <c r="U187" s="283" cm="1">
        <f t="array" aca="1" ref="U187" ca="1">INDIRECT(T187)</f>
        <v>4887</v>
      </c>
    </row>
    <row r="188" spans="20:21" x14ac:dyDescent="0.2">
      <c r="T188" s="282" t="s">
        <v>91</v>
      </c>
      <c r="U188" s="283" cm="1">
        <f t="array" aca="1" ref="U188" ca="1">INDIRECT(T188)</f>
        <v>257</v>
      </c>
    </row>
    <row r="189" spans="20:21" x14ac:dyDescent="0.2">
      <c r="T189" s="282" t="s">
        <v>92</v>
      </c>
      <c r="U189" s="283" cm="1">
        <f t="array" aca="1" ref="U189" ca="1">INDIRECT(T189)</f>
        <v>274</v>
      </c>
    </row>
    <row r="190" spans="20:21" x14ac:dyDescent="0.2">
      <c r="T190" s="282" t="s">
        <v>93</v>
      </c>
      <c r="U190" s="283" cm="1">
        <f t="array" aca="1" ref="U190" ca="1">INDIRECT(T190)</f>
        <v>331</v>
      </c>
    </row>
    <row r="191" spans="20:21" x14ac:dyDescent="0.2">
      <c r="T191" s="282" t="s">
        <v>94</v>
      </c>
      <c r="U191" s="283" cm="1">
        <f t="array" aca="1" ref="U191" ca="1">INDIRECT(T191)</f>
        <v>384</v>
      </c>
    </row>
    <row r="192" spans="20:21" x14ac:dyDescent="0.2">
      <c r="T192" s="282" t="s">
        <v>95</v>
      </c>
      <c r="U192" s="283" cm="1">
        <f t="array" aca="1" ref="U192" ca="1">INDIRECT(T192)</f>
        <v>429</v>
      </c>
    </row>
    <row r="193" spans="20:21" x14ac:dyDescent="0.2">
      <c r="T193" s="282" t="s">
        <v>96</v>
      </c>
      <c r="U193" s="283" cm="1">
        <f t="array" aca="1" ref="U193" ca="1">INDIRECT(T193)</f>
        <v>473</v>
      </c>
    </row>
    <row r="194" spans="20:21" x14ac:dyDescent="0.2">
      <c r="T194" s="282" t="s">
        <v>115</v>
      </c>
      <c r="U194" s="283" cm="1">
        <f t="array" aca="1" ref="U194" ca="1">INDIRECT(T194)</f>
        <v>541</v>
      </c>
    </row>
    <row r="195" spans="20:21" x14ac:dyDescent="0.2">
      <c r="T195" s="282" t="s">
        <v>116</v>
      </c>
      <c r="U195" s="283" cm="1">
        <f t="array" aca="1" ref="U195" ca="1">INDIRECT(T195)</f>
        <v>578</v>
      </c>
    </row>
    <row r="196" spans="20:21" x14ac:dyDescent="0.2">
      <c r="T196" s="282" t="s">
        <v>117</v>
      </c>
      <c r="U196" s="283" cm="1">
        <f t="array" aca="1" ref="U196" ca="1">INDIRECT(T196)</f>
        <v>696</v>
      </c>
    </row>
    <row r="197" spans="20:21" x14ac:dyDescent="0.2">
      <c r="T197" s="282" t="s">
        <v>118</v>
      </c>
      <c r="U197" s="283" cm="1">
        <f t="array" aca="1" ref="U197" ca="1">INDIRECT(T197)</f>
        <v>805</v>
      </c>
    </row>
    <row r="198" spans="20:21" x14ac:dyDescent="0.2">
      <c r="T198" s="282" t="s">
        <v>119</v>
      </c>
      <c r="U198" s="283" cm="1">
        <f t="array" aca="1" ref="U198" ca="1">INDIRECT(T198)</f>
        <v>899</v>
      </c>
    </row>
    <row r="199" spans="20:21" x14ac:dyDescent="0.2">
      <c r="T199" s="282" t="s">
        <v>120</v>
      </c>
      <c r="U199" s="283" cm="1">
        <f t="array" aca="1" ref="U199" ca="1">INDIRECT(T199)</f>
        <v>992</v>
      </c>
    </row>
    <row r="200" spans="20:21" x14ac:dyDescent="0.2">
      <c r="T200" s="282" t="s">
        <v>418</v>
      </c>
      <c r="U200" s="283" cm="1">
        <f t="array" aca="1" ref="U200" ca="1">INDIRECT(T200)</f>
        <v>824</v>
      </c>
    </row>
    <row r="201" spans="20:21" x14ac:dyDescent="0.2">
      <c r="T201" s="282" t="s">
        <v>137</v>
      </c>
      <c r="U201" s="283" cm="1">
        <f t="array" aca="1" ref="U201" ca="1">INDIRECT(T201)</f>
        <v>882</v>
      </c>
    </row>
    <row r="202" spans="20:21" x14ac:dyDescent="0.2">
      <c r="T202" s="282" t="s">
        <v>138</v>
      </c>
      <c r="U202" s="283" cm="1">
        <f t="array" aca="1" ref="U202" ca="1">INDIRECT(T202)</f>
        <v>1060</v>
      </c>
    </row>
    <row r="203" spans="20:21" x14ac:dyDescent="0.2">
      <c r="T203" s="282" t="s">
        <v>139</v>
      </c>
      <c r="U203" s="283" cm="1">
        <f t="array" aca="1" ref="U203" ca="1">INDIRECT(T203)</f>
        <v>1226</v>
      </c>
    </row>
    <row r="204" spans="20:21" x14ac:dyDescent="0.2">
      <c r="T204" s="282" t="s">
        <v>140</v>
      </c>
      <c r="U204" s="283" cm="1">
        <f t="array" aca="1" ref="U204" ca="1">INDIRECT(T204)</f>
        <v>1369</v>
      </c>
    </row>
    <row r="205" spans="20:21" x14ac:dyDescent="0.2">
      <c r="T205" s="282" t="s">
        <v>141</v>
      </c>
      <c r="U205" s="283" cm="1">
        <f t="array" aca="1" ref="U205" ca="1">INDIRECT(T205)</f>
        <v>1510</v>
      </c>
    </row>
    <row r="206" spans="20:21" x14ac:dyDescent="0.2">
      <c r="T206" s="282" t="s">
        <v>419</v>
      </c>
      <c r="U206" s="283" cm="1">
        <f t="array" aca="1" ref="U206" ca="1">INDIRECT(T206)</f>
        <v>0</v>
      </c>
    </row>
    <row r="207" spans="20:21" x14ac:dyDescent="0.2">
      <c r="T207" s="282" t="s">
        <v>420</v>
      </c>
      <c r="U207" s="283" cm="1">
        <f t="array" aca="1" ref="U207" ca="1">INDIRECT(T207)</f>
        <v>1108</v>
      </c>
    </row>
    <row r="208" spans="20:21" x14ac:dyDescent="0.2">
      <c r="T208" s="282" t="s">
        <v>421</v>
      </c>
      <c r="U208" s="283" cm="1">
        <f t="array" aca="1" ref="U208" ca="1">INDIRECT(T208)</f>
        <v>1186</v>
      </c>
    </row>
    <row r="209" spans="20:21" x14ac:dyDescent="0.2">
      <c r="T209" s="282" t="s">
        <v>422</v>
      </c>
      <c r="U209" s="283" cm="1">
        <f t="array" aca="1" ref="U209" ca="1">INDIRECT(T209)</f>
        <v>1425</v>
      </c>
    </row>
    <row r="210" spans="20:21" x14ac:dyDescent="0.2">
      <c r="T210" s="282" t="s">
        <v>423</v>
      </c>
      <c r="U210" s="283" cm="1">
        <f t="array" aca="1" ref="U210" ca="1">INDIRECT(T210)</f>
        <v>1648</v>
      </c>
    </row>
    <row r="211" spans="20:21" x14ac:dyDescent="0.2">
      <c r="T211" s="282" t="s">
        <v>424</v>
      </c>
      <c r="U211" s="283" cm="1">
        <f t="array" aca="1" ref="U211" ca="1">INDIRECT(T211)</f>
        <v>1839</v>
      </c>
    </row>
    <row r="212" spans="20:21" x14ac:dyDescent="0.2">
      <c r="T212" s="282" t="s">
        <v>425</v>
      </c>
      <c r="U212" s="283" cm="1">
        <f t="array" aca="1" ref="U212" ca="1">INDIRECT(T212)</f>
        <v>2029</v>
      </c>
    </row>
    <row r="213" spans="20:21" x14ac:dyDescent="0.2">
      <c r="T213" s="282" t="s">
        <v>426</v>
      </c>
      <c r="U213" s="283" cm="1">
        <f t="array" aca="1" ref="U213" ca="1">INDIRECT(T213)</f>
        <v>1391</v>
      </c>
    </row>
    <row r="214" spans="20:21" x14ac:dyDescent="0.2">
      <c r="T214" s="282" t="s">
        <v>427</v>
      </c>
      <c r="U214" s="283" cm="1">
        <f t="array" aca="1" ref="U214" ca="1">INDIRECT(T214)</f>
        <v>1489</v>
      </c>
    </row>
    <row r="215" spans="20:21" x14ac:dyDescent="0.2">
      <c r="T215" s="282" t="s">
        <v>428</v>
      </c>
      <c r="U215" s="283" cm="1">
        <f t="array" aca="1" ref="U215" ca="1">INDIRECT(T215)</f>
        <v>1789</v>
      </c>
    </row>
    <row r="216" spans="20:21" x14ac:dyDescent="0.2">
      <c r="T216" s="282" t="s">
        <v>153</v>
      </c>
      <c r="U216" s="283" cm="1">
        <f t="array" aca="1" ref="U216" ca="1">INDIRECT(T216)</f>
        <v>2069</v>
      </c>
    </row>
    <row r="217" spans="20:21" x14ac:dyDescent="0.2">
      <c r="T217" s="282" t="s">
        <v>154</v>
      </c>
      <c r="U217" s="283" cm="1">
        <f t="array" aca="1" ref="U217" ca="1">INDIRECT(T217)</f>
        <v>2309</v>
      </c>
    </row>
    <row r="218" spans="20:21" x14ac:dyDescent="0.2">
      <c r="T218" s="282" t="s">
        <v>155</v>
      </c>
      <c r="U218" s="283" cm="1">
        <f t="array" aca="1" ref="U218" ca="1">INDIRECT(T218)</f>
        <v>2547</v>
      </c>
    </row>
    <row r="219" spans="20:21" x14ac:dyDescent="0.2">
      <c r="T219" s="282" t="s">
        <v>429</v>
      </c>
      <c r="U219" s="283" cm="1">
        <f t="array" aca="1" ref="U219" ca="1">INDIRECT(T219)</f>
        <v>1675</v>
      </c>
    </row>
    <row r="220" spans="20:21" x14ac:dyDescent="0.2">
      <c r="T220" s="282" t="s">
        <v>430</v>
      </c>
      <c r="U220" s="283" cm="1">
        <f t="array" aca="1" ref="U220" ca="1">INDIRECT(T220)</f>
        <v>1793</v>
      </c>
    </row>
    <row r="221" spans="20:21" x14ac:dyDescent="0.2">
      <c r="T221" s="282" t="s">
        <v>431</v>
      </c>
      <c r="U221" s="283" cm="1">
        <f t="array" aca="1" ref="U221" ca="1">INDIRECT(T221)</f>
        <v>2154</v>
      </c>
    </row>
    <row r="222" spans="20:21" x14ac:dyDescent="0.2">
      <c r="T222" s="282" t="s">
        <v>165</v>
      </c>
      <c r="U222" s="283" cm="1">
        <f t="array" aca="1" ref="U222" ca="1">INDIRECT(T222)</f>
        <v>2490</v>
      </c>
    </row>
    <row r="223" spans="20:21" x14ac:dyDescent="0.2">
      <c r="T223" s="282" t="s">
        <v>166</v>
      </c>
      <c r="U223" s="283" cm="1">
        <f t="array" aca="1" ref="U223" ca="1">INDIRECT(T223)</f>
        <v>2779</v>
      </c>
    </row>
    <row r="224" spans="20:21" x14ac:dyDescent="0.2">
      <c r="T224" s="282" t="s">
        <v>167</v>
      </c>
      <c r="U224" s="283" cm="1">
        <f t="array" aca="1" ref="U224" ca="1">INDIRECT(T224)</f>
        <v>3066</v>
      </c>
    </row>
    <row r="225" spans="20:21" x14ac:dyDescent="0.2">
      <c r="T225" s="282" t="s">
        <v>432</v>
      </c>
      <c r="U225" s="283" cm="1">
        <f t="array" aca="1" ref="U225" ca="1">INDIRECT(T225)</f>
        <v>1958</v>
      </c>
    </row>
    <row r="226" spans="20:21" x14ac:dyDescent="0.2">
      <c r="T226" s="282" t="s">
        <v>433</v>
      </c>
      <c r="U226" s="283" cm="1">
        <f t="array" aca="1" ref="U226" ca="1">INDIRECT(T226)</f>
        <v>2097</v>
      </c>
    </row>
    <row r="227" spans="20:21" x14ac:dyDescent="0.2">
      <c r="T227" s="282" t="s">
        <v>434</v>
      </c>
      <c r="U227" s="283" cm="1">
        <f t="array" aca="1" ref="U227" ca="1">INDIRECT(T227)</f>
        <v>2518</v>
      </c>
    </row>
    <row r="228" spans="20:21" x14ac:dyDescent="0.2">
      <c r="T228" s="282" t="s">
        <v>435</v>
      </c>
      <c r="U228" s="283" cm="1">
        <f t="array" aca="1" ref="U228" ca="1">INDIRECT(T228)</f>
        <v>2911</v>
      </c>
    </row>
    <row r="229" spans="20:21" x14ac:dyDescent="0.2">
      <c r="T229" s="282" t="s">
        <v>436</v>
      </c>
      <c r="U229" s="283" cm="1">
        <f t="array" aca="1" ref="U229" ca="1">INDIRECT(T229)</f>
        <v>3249</v>
      </c>
    </row>
    <row r="230" spans="20:21" x14ac:dyDescent="0.2">
      <c r="T230" s="282" t="s">
        <v>437</v>
      </c>
      <c r="U230" s="283" cm="1">
        <f t="array" aca="1" ref="U230" ca="1">INDIRECT(T230)</f>
        <v>3584</v>
      </c>
    </row>
    <row r="231" spans="20:21" x14ac:dyDescent="0.2">
      <c r="T231" s="282" t="s">
        <v>438</v>
      </c>
      <c r="U231" s="283" cm="1">
        <f t="array" aca="1" ref="U231" ca="1">INDIRECT(T231)</f>
        <v>0</v>
      </c>
    </row>
    <row r="232" spans="20:21" x14ac:dyDescent="0.2">
      <c r="T232" s="282" t="s">
        <v>439</v>
      </c>
      <c r="U232" s="283" cm="1">
        <f t="array" aca="1" ref="U232" ca="1">INDIRECT(T232)</f>
        <v>2242</v>
      </c>
    </row>
    <row r="233" spans="20:21" x14ac:dyDescent="0.2">
      <c r="T233" s="282" t="s">
        <v>440</v>
      </c>
      <c r="U233" s="283" cm="1">
        <f t="array" aca="1" ref="U233" ca="1">INDIRECT(T233)</f>
        <v>2401</v>
      </c>
    </row>
    <row r="234" spans="20:21" x14ac:dyDescent="0.2">
      <c r="T234" s="282" t="s">
        <v>441</v>
      </c>
      <c r="U234" s="283" cm="1">
        <f t="array" aca="1" ref="U234" ca="1">INDIRECT(T234)</f>
        <v>2883</v>
      </c>
    </row>
    <row r="235" spans="20:21" x14ac:dyDescent="0.2">
      <c r="T235" s="282" t="s">
        <v>442</v>
      </c>
      <c r="U235" s="283" cm="1">
        <f t="array" aca="1" ref="U235" ca="1">INDIRECT(T235)</f>
        <v>3333</v>
      </c>
    </row>
    <row r="236" spans="20:21" x14ac:dyDescent="0.2">
      <c r="T236" s="282" t="s">
        <v>443</v>
      </c>
      <c r="U236" s="283" cm="1">
        <f t="array" aca="1" ref="U236" ca="1">INDIRECT(T236)</f>
        <v>3719</v>
      </c>
    </row>
    <row r="237" spans="20:21" x14ac:dyDescent="0.2">
      <c r="T237" s="282" t="s">
        <v>444</v>
      </c>
      <c r="U237" s="283" cm="1">
        <f t="array" aca="1" ref="U237" ca="1">INDIRECT(T237)</f>
        <v>4103</v>
      </c>
    </row>
    <row r="238" spans="20:21" x14ac:dyDescent="0.2">
      <c r="T238" s="282" t="s">
        <v>445</v>
      </c>
      <c r="U238" s="283" cm="1">
        <f t="array" aca="1" ref="U238" ca="1">INDIRECT(T238)</f>
        <v>2525</v>
      </c>
    </row>
    <row r="239" spans="20:21" x14ac:dyDescent="0.2">
      <c r="T239" s="282" t="s">
        <v>446</v>
      </c>
      <c r="U239" s="283" cm="1">
        <f t="array" aca="1" ref="U239" ca="1">INDIRECT(T239)</f>
        <v>2704</v>
      </c>
    </row>
    <row r="240" spans="20:21" x14ac:dyDescent="0.2">
      <c r="T240" s="282" t="s">
        <v>447</v>
      </c>
      <c r="U240" s="283" cm="1">
        <f t="array" aca="1" ref="U240" ca="1">INDIRECT(T240)</f>
        <v>3247</v>
      </c>
    </row>
    <row r="241" spans="20:21" x14ac:dyDescent="0.2">
      <c r="T241" s="282" t="s">
        <v>448</v>
      </c>
      <c r="U241" s="283" cm="1">
        <f t="array" aca="1" ref="U241" ca="1">INDIRECT(T241)</f>
        <v>3754</v>
      </c>
    </row>
    <row r="242" spans="20:21" x14ac:dyDescent="0.2">
      <c r="T242" s="282" t="s">
        <v>449</v>
      </c>
      <c r="U242" s="283" cm="1">
        <f t="array" aca="1" ref="U242" ca="1">INDIRECT(T242)</f>
        <v>4189</v>
      </c>
    </row>
    <row r="243" spans="20:21" x14ac:dyDescent="0.2">
      <c r="T243" s="282" t="s">
        <v>450</v>
      </c>
      <c r="U243" s="283" cm="1">
        <f t="array" aca="1" ref="U243" ca="1">INDIRECT(T243)</f>
        <v>4621</v>
      </c>
    </row>
    <row r="244" spans="20:21" x14ac:dyDescent="0.2">
      <c r="T244" s="282" t="s">
        <v>451</v>
      </c>
      <c r="U244" s="283" cm="1">
        <f t="array" aca="1" ref="U244" ca="1">INDIRECT(T244)</f>
        <v>2809</v>
      </c>
    </row>
    <row r="245" spans="20:21" x14ac:dyDescent="0.2">
      <c r="T245" s="282" t="s">
        <v>452</v>
      </c>
      <c r="U245" s="283" cm="1">
        <f t="array" aca="1" ref="U245" ca="1">INDIRECT(T245)</f>
        <v>3008</v>
      </c>
    </row>
    <row r="246" spans="20:21" x14ac:dyDescent="0.2">
      <c r="T246" s="282" t="s">
        <v>453</v>
      </c>
      <c r="U246" s="283" cm="1">
        <f t="array" aca="1" ref="U246" ca="1">INDIRECT(T246)</f>
        <v>3612</v>
      </c>
    </row>
    <row r="247" spans="20:21" x14ac:dyDescent="0.2">
      <c r="T247" s="282" t="s">
        <v>454</v>
      </c>
      <c r="U247" s="283" cm="1">
        <f t="array" aca="1" ref="U247" ca="1">INDIRECT(T247)</f>
        <v>4175</v>
      </c>
    </row>
    <row r="248" spans="20:21" x14ac:dyDescent="0.2">
      <c r="T248" s="282" t="s">
        <v>455</v>
      </c>
      <c r="U248" s="283" cm="1">
        <f t="array" aca="1" ref="U248" ca="1">INDIRECT(T248)</f>
        <v>4659</v>
      </c>
    </row>
    <row r="249" spans="20:21" x14ac:dyDescent="0.2">
      <c r="T249" s="282" t="s">
        <v>456</v>
      </c>
      <c r="U249" s="283" cm="1">
        <f t="array" aca="1" ref="U249" ca="1">INDIRECT(T249)</f>
        <v>5140</v>
      </c>
    </row>
    <row r="250" spans="20:21" x14ac:dyDescent="0.2">
      <c r="T250" s="282" t="s">
        <v>97</v>
      </c>
      <c r="U250" s="283" cm="1">
        <f t="array" aca="1" ref="U250" ca="1">INDIRECT(T250)</f>
        <v>161</v>
      </c>
    </row>
    <row r="251" spans="20:21" x14ac:dyDescent="0.2">
      <c r="T251" s="282" t="s">
        <v>98</v>
      </c>
      <c r="U251" s="283" cm="1">
        <f t="array" aca="1" ref="U251" ca="1">INDIRECT(T251)</f>
        <v>165</v>
      </c>
    </row>
    <row r="252" spans="20:21" x14ac:dyDescent="0.2">
      <c r="T252" s="282" t="s">
        <v>99</v>
      </c>
      <c r="U252" s="283" cm="1">
        <f t="array" aca="1" ref="U252" ca="1">INDIRECT(T252)</f>
        <v>187</v>
      </c>
    </row>
    <row r="253" spans="20:21" x14ac:dyDescent="0.2">
      <c r="T253" s="282" t="s">
        <v>100</v>
      </c>
      <c r="U253" s="283" cm="1">
        <f t="array" aca="1" ref="U253" ca="1">INDIRECT(T253)</f>
        <v>206</v>
      </c>
    </row>
    <row r="254" spans="20:21" x14ac:dyDescent="0.2">
      <c r="T254" s="282" t="s">
        <v>101</v>
      </c>
      <c r="U254" s="283" cm="1">
        <f t="array" aca="1" ref="U254" ca="1">INDIRECT(T254)</f>
        <v>216</v>
      </c>
    </row>
    <row r="255" spans="20:21" x14ac:dyDescent="0.2">
      <c r="T255" s="282" t="s">
        <v>102</v>
      </c>
      <c r="U255" s="283" cm="1">
        <f t="array" aca="1" ref="U255" ca="1">INDIRECT(T255)</f>
        <v>225</v>
      </c>
    </row>
    <row r="256" spans="20:21" x14ac:dyDescent="0.2">
      <c r="T256" s="282" t="s">
        <v>121</v>
      </c>
      <c r="U256" s="283" cm="1">
        <f t="array" aca="1" ref="U256" ca="1">INDIRECT(T256)</f>
        <v>445</v>
      </c>
    </row>
    <row r="257" spans="20:21" x14ac:dyDescent="0.2">
      <c r="T257" s="282" t="s">
        <v>122</v>
      </c>
      <c r="U257" s="283" cm="1">
        <f t="array" aca="1" ref="U257" ca="1">INDIRECT(T257)</f>
        <v>469</v>
      </c>
    </row>
    <row r="258" spans="20:21" x14ac:dyDescent="0.2">
      <c r="T258" s="282" t="s">
        <v>123</v>
      </c>
      <c r="U258" s="283" cm="1">
        <f t="array" aca="1" ref="U258" ca="1">INDIRECT(T258)</f>
        <v>552</v>
      </c>
    </row>
    <row r="259" spans="20:21" x14ac:dyDescent="0.2">
      <c r="T259" s="282" t="s">
        <v>124</v>
      </c>
      <c r="U259" s="283" cm="1">
        <f t="array" aca="1" ref="U259" ca="1">INDIRECT(T259)</f>
        <v>627</v>
      </c>
    </row>
    <row r="260" spans="20:21" x14ac:dyDescent="0.2">
      <c r="T260" s="282" t="s">
        <v>125</v>
      </c>
      <c r="U260" s="283" cm="1">
        <f t="array" aca="1" ref="U260" ca="1">INDIRECT(T260)</f>
        <v>686</v>
      </c>
    </row>
    <row r="261" spans="20:21" x14ac:dyDescent="0.2">
      <c r="T261" s="282" t="s">
        <v>126</v>
      </c>
      <c r="U261" s="283" cm="1">
        <f t="array" aca="1" ref="U261" ca="1">INDIRECT(T261)</f>
        <v>744</v>
      </c>
    </row>
    <row r="262" spans="20:21" x14ac:dyDescent="0.2">
      <c r="T262" s="282" t="s">
        <v>457</v>
      </c>
      <c r="U262" s="283" cm="1">
        <f t="array" aca="1" ref="U262" ca="1">INDIRECT(T262)</f>
        <v>728</v>
      </c>
    </row>
    <row r="263" spans="20:21" x14ac:dyDescent="0.2">
      <c r="T263" s="282" t="s">
        <v>142</v>
      </c>
      <c r="U263" s="283" cm="1">
        <f t="array" aca="1" ref="U263" ca="1">INDIRECT(T263)</f>
        <v>773</v>
      </c>
    </row>
    <row r="264" spans="20:21" x14ac:dyDescent="0.2">
      <c r="T264" s="282" t="s">
        <v>143</v>
      </c>
      <c r="U264" s="283" cm="1">
        <f t="array" aca="1" ref="U264" ca="1">INDIRECT(T264)</f>
        <v>916</v>
      </c>
    </row>
    <row r="265" spans="20:21" x14ac:dyDescent="0.2">
      <c r="T265" s="282" t="s">
        <v>144</v>
      </c>
      <c r="U265" s="283" cm="1">
        <f t="array" aca="1" ref="U265" ca="1">INDIRECT(T265)</f>
        <v>1048</v>
      </c>
    </row>
    <row r="266" spans="20:21" x14ac:dyDescent="0.2">
      <c r="T266" s="282" t="s">
        <v>145</v>
      </c>
      <c r="U266" s="283" cm="1">
        <f t="array" aca="1" ref="U266" ca="1">INDIRECT(T266)</f>
        <v>1156</v>
      </c>
    </row>
    <row r="267" spans="20:21" x14ac:dyDescent="0.2">
      <c r="T267" s="282" t="s">
        <v>146</v>
      </c>
      <c r="U267" s="283" cm="1">
        <f t="array" aca="1" ref="U267" ca="1">INDIRECT(T267)</f>
        <v>1262</v>
      </c>
    </row>
    <row r="268" spans="20:21" x14ac:dyDescent="0.2">
      <c r="T268" s="282" t="s">
        <v>458</v>
      </c>
      <c r="U268" s="283" cm="1">
        <f t="array" aca="1" ref="U268" ca="1">INDIRECT(T268)</f>
        <v>0</v>
      </c>
    </row>
    <row r="269" spans="20:21" x14ac:dyDescent="0.2">
      <c r="T269" s="282" t="s">
        <v>459</v>
      </c>
      <c r="U269" s="283" cm="1">
        <f t="array" aca="1" ref="U269" ca="1">INDIRECT(T269)</f>
        <v>1012</v>
      </c>
    </row>
    <row r="270" spans="20:21" x14ac:dyDescent="0.2">
      <c r="T270" s="282" t="s">
        <v>460</v>
      </c>
      <c r="U270" s="283" cm="1">
        <f t="array" aca="1" ref="U270" ca="1">INDIRECT(T270)</f>
        <v>1077</v>
      </c>
    </row>
    <row r="271" spans="20:21" x14ac:dyDescent="0.2">
      <c r="T271" s="282" t="s">
        <v>461</v>
      </c>
      <c r="U271" s="283" cm="1">
        <f t="array" aca="1" ref="U271" ca="1">INDIRECT(T271)</f>
        <v>1281</v>
      </c>
    </row>
    <row r="272" spans="20:21" x14ac:dyDescent="0.2">
      <c r="T272" s="282" t="s">
        <v>462</v>
      </c>
      <c r="U272" s="283" cm="1">
        <f t="array" aca="1" ref="U272" ca="1">INDIRECT(T272)</f>
        <v>1470</v>
      </c>
    </row>
    <row r="273" spans="20:21" x14ac:dyDescent="0.2">
      <c r="T273" s="282" t="s">
        <v>463</v>
      </c>
      <c r="U273" s="283" cm="1">
        <f t="array" aca="1" ref="U273" ca="1">INDIRECT(T273)</f>
        <v>1626</v>
      </c>
    </row>
    <row r="274" spans="20:21" x14ac:dyDescent="0.2">
      <c r="T274" s="282" t="s">
        <v>464</v>
      </c>
      <c r="U274" s="283" cm="1">
        <f t="array" aca="1" ref="U274" ca="1">INDIRECT(T274)</f>
        <v>1781</v>
      </c>
    </row>
    <row r="275" spans="20:21" x14ac:dyDescent="0.2">
      <c r="T275" s="282" t="s">
        <v>465</v>
      </c>
      <c r="U275" s="283" cm="1">
        <f t="array" aca="1" ref="U275" ca="1">INDIRECT(T275)</f>
        <v>1295</v>
      </c>
    </row>
    <row r="276" spans="20:21" x14ac:dyDescent="0.2">
      <c r="T276" s="282" t="s">
        <v>466</v>
      </c>
      <c r="U276" s="283" cm="1">
        <f t="array" aca="1" ref="U276" ca="1">INDIRECT(T276)</f>
        <v>1380</v>
      </c>
    </row>
    <row r="277" spans="20:21" x14ac:dyDescent="0.2">
      <c r="T277" s="282" t="s">
        <v>467</v>
      </c>
      <c r="U277" s="283" cm="1">
        <f t="array" aca="1" ref="U277" ca="1">INDIRECT(T277)</f>
        <v>1645</v>
      </c>
    </row>
    <row r="278" spans="20:21" x14ac:dyDescent="0.2">
      <c r="T278" s="282" t="s">
        <v>156</v>
      </c>
      <c r="U278" s="283" cm="1">
        <f t="array" aca="1" ref="U278" ca="1">INDIRECT(T278)</f>
        <v>1891</v>
      </c>
    </row>
    <row r="279" spans="20:21" x14ac:dyDescent="0.2">
      <c r="T279" s="282" t="s">
        <v>157</v>
      </c>
      <c r="U279" s="283" cm="1">
        <f t="array" aca="1" ref="U279" ca="1">INDIRECT(T279)</f>
        <v>2096</v>
      </c>
    </row>
    <row r="280" spans="20:21" x14ac:dyDescent="0.2">
      <c r="T280" s="282" t="s">
        <v>158</v>
      </c>
      <c r="U280" s="283" cm="1">
        <f t="array" aca="1" ref="U280" ca="1">INDIRECT(T280)</f>
        <v>2299</v>
      </c>
    </row>
    <row r="281" spans="20:21" x14ac:dyDescent="0.2">
      <c r="T281" s="282" t="s">
        <v>468</v>
      </c>
      <c r="U281" s="283" cm="1">
        <f t="array" aca="1" ref="U281" ca="1">INDIRECT(T281)</f>
        <v>1579</v>
      </c>
    </row>
    <row r="282" spans="20:21" x14ac:dyDescent="0.2">
      <c r="T282" s="282" t="s">
        <v>469</v>
      </c>
      <c r="U282" s="283" cm="1">
        <f t="array" aca="1" ref="U282" ca="1">INDIRECT(T282)</f>
        <v>1684</v>
      </c>
    </row>
    <row r="283" spans="20:21" x14ac:dyDescent="0.2">
      <c r="T283" s="282" t="s">
        <v>470</v>
      </c>
      <c r="U283" s="283" cm="1">
        <f t="array" aca="1" ref="U283" ca="1">INDIRECT(T283)</f>
        <v>2010</v>
      </c>
    </row>
    <row r="284" spans="20:21" x14ac:dyDescent="0.2">
      <c r="T284" s="282" t="s">
        <v>168</v>
      </c>
      <c r="U284" s="283" cm="1">
        <f t="array" aca="1" ref="U284" ca="1">INDIRECT(T284)</f>
        <v>2312</v>
      </c>
    </row>
    <row r="285" spans="20:21" x14ac:dyDescent="0.2">
      <c r="T285" s="282" t="s">
        <v>169</v>
      </c>
      <c r="U285" s="283" cm="1">
        <f t="array" aca="1" ref="U285" ca="1">INDIRECT(T285)</f>
        <v>2566</v>
      </c>
    </row>
    <row r="286" spans="20:21" x14ac:dyDescent="0.2">
      <c r="T286" s="282" t="s">
        <v>170</v>
      </c>
      <c r="U286" s="283" cm="1">
        <f t="array" aca="1" ref="U286" ca="1">INDIRECT(T286)</f>
        <v>2818</v>
      </c>
    </row>
    <row r="287" spans="20:21" x14ac:dyDescent="0.2">
      <c r="T287" s="282" t="s">
        <v>471</v>
      </c>
      <c r="U287" s="283" cm="1">
        <f t="array" aca="1" ref="U287" ca="1">INDIRECT(T287)</f>
        <v>1862</v>
      </c>
    </row>
    <row r="288" spans="20:21" x14ac:dyDescent="0.2">
      <c r="T288" s="282" t="s">
        <v>472</v>
      </c>
      <c r="U288" s="283" cm="1">
        <f t="array" aca="1" ref="U288" ca="1">INDIRECT(T288)</f>
        <v>1988</v>
      </c>
    </row>
    <row r="289" spans="20:21" x14ac:dyDescent="0.2">
      <c r="T289" s="282" t="s">
        <v>473</v>
      </c>
      <c r="U289" s="283" cm="1">
        <f t="array" aca="1" ref="U289" ca="1">INDIRECT(T289)</f>
        <v>2374</v>
      </c>
    </row>
    <row r="290" spans="20:21" x14ac:dyDescent="0.2">
      <c r="T290" s="282" t="s">
        <v>474</v>
      </c>
      <c r="U290" s="283" cm="1">
        <f t="array" aca="1" ref="U290" ca="1">INDIRECT(T290)</f>
        <v>2733</v>
      </c>
    </row>
    <row r="291" spans="20:21" x14ac:dyDescent="0.2">
      <c r="T291" s="282" t="s">
        <v>475</v>
      </c>
      <c r="U291" s="283" cm="1">
        <f t="array" aca="1" ref="U291" ca="1">INDIRECT(T291)</f>
        <v>3036</v>
      </c>
    </row>
    <row r="292" spans="20:21" x14ac:dyDescent="0.2">
      <c r="T292" s="282" t="s">
        <v>476</v>
      </c>
      <c r="U292" s="283" cm="1">
        <f t="array" aca="1" ref="U292" ca="1">INDIRECT(T292)</f>
        <v>3336</v>
      </c>
    </row>
    <row r="293" spans="20:21" x14ac:dyDescent="0.2">
      <c r="T293" s="282" t="s">
        <v>477</v>
      </c>
      <c r="U293" s="283" cm="1">
        <f t="array" aca="1" ref="U293" ca="1">INDIRECT(T293)</f>
        <v>0</v>
      </c>
    </row>
    <row r="294" spans="20:21" x14ac:dyDescent="0.2">
      <c r="T294" s="282" t="s">
        <v>478</v>
      </c>
      <c r="U294" s="283" cm="1">
        <f t="array" aca="1" ref="U294" ca="1">INDIRECT(T294)</f>
        <v>2146</v>
      </c>
    </row>
    <row r="295" spans="20:21" x14ac:dyDescent="0.2">
      <c r="T295" s="282" t="s">
        <v>479</v>
      </c>
      <c r="U295" s="283" cm="1">
        <f t="array" aca="1" ref="U295" ca="1">INDIRECT(T295)</f>
        <v>2292</v>
      </c>
    </row>
    <row r="296" spans="20:21" x14ac:dyDescent="0.2">
      <c r="T296" s="282" t="s">
        <v>480</v>
      </c>
      <c r="U296" s="283" cm="1">
        <f t="array" aca="1" ref="U296" ca="1">INDIRECT(T296)</f>
        <v>2739</v>
      </c>
    </row>
    <row r="297" spans="20:21" x14ac:dyDescent="0.2">
      <c r="T297" s="282" t="s">
        <v>481</v>
      </c>
      <c r="U297" s="283" cm="1">
        <f t="array" aca="1" ref="U297" ca="1">INDIRECT(T297)</f>
        <v>3155</v>
      </c>
    </row>
    <row r="298" spans="20:21" x14ac:dyDescent="0.2">
      <c r="T298" s="282" t="s">
        <v>482</v>
      </c>
      <c r="U298" s="283" cm="1">
        <f t="array" aca="1" ref="U298" ca="1">INDIRECT(T298)</f>
        <v>3506</v>
      </c>
    </row>
    <row r="299" spans="20:21" x14ac:dyDescent="0.2">
      <c r="T299" s="282" t="s">
        <v>483</v>
      </c>
      <c r="U299" s="283" cm="1">
        <f t="array" aca="1" ref="U299" ca="1">INDIRECT(T299)</f>
        <v>3855</v>
      </c>
    </row>
    <row r="300" spans="20:21" x14ac:dyDescent="0.2">
      <c r="T300" s="282" t="s">
        <v>484</v>
      </c>
      <c r="U300" s="283" cm="1">
        <f t="array" aca="1" ref="U300" ca="1">INDIRECT(T300)</f>
        <v>2429</v>
      </c>
    </row>
    <row r="301" spans="20:21" x14ac:dyDescent="0.2">
      <c r="T301" s="282" t="s">
        <v>485</v>
      </c>
      <c r="U301" s="283" cm="1">
        <f t="array" aca="1" ref="U301" ca="1">INDIRECT(T301)</f>
        <v>2595</v>
      </c>
    </row>
    <row r="302" spans="20:21" x14ac:dyDescent="0.2">
      <c r="T302" s="282" t="s">
        <v>486</v>
      </c>
      <c r="U302" s="283" cm="1">
        <f t="array" aca="1" ref="U302" ca="1">INDIRECT(T302)</f>
        <v>3103</v>
      </c>
    </row>
    <row r="303" spans="20:21" x14ac:dyDescent="0.2">
      <c r="T303" s="282" t="s">
        <v>487</v>
      </c>
      <c r="U303" s="283" cm="1">
        <f t="array" aca="1" ref="U303" ca="1">INDIRECT(T303)</f>
        <v>3576</v>
      </c>
    </row>
    <row r="304" spans="20:21" x14ac:dyDescent="0.2">
      <c r="T304" s="282" t="s">
        <v>488</v>
      </c>
      <c r="U304" s="283" cm="1">
        <f t="array" aca="1" ref="U304" ca="1">INDIRECT(T304)</f>
        <v>3976</v>
      </c>
    </row>
    <row r="305" spans="20:21" x14ac:dyDescent="0.2">
      <c r="T305" s="282" t="s">
        <v>489</v>
      </c>
      <c r="U305" s="283" cm="1">
        <f t="array" aca="1" ref="U305" ca="1">INDIRECT(T305)</f>
        <v>4373</v>
      </c>
    </row>
    <row r="306" spans="20:21" x14ac:dyDescent="0.2">
      <c r="T306" s="282" t="s">
        <v>490</v>
      </c>
      <c r="U306" s="283" cm="1">
        <f t="array" aca="1" ref="U306" ca="1">INDIRECT(T306)</f>
        <v>2713</v>
      </c>
    </row>
    <row r="307" spans="20:21" x14ac:dyDescent="0.2">
      <c r="T307" s="282" t="s">
        <v>491</v>
      </c>
      <c r="U307" s="283" cm="1">
        <f t="array" aca="1" ref="U307" ca="1">INDIRECT(T307)</f>
        <v>2899</v>
      </c>
    </row>
    <row r="308" spans="20:21" x14ac:dyDescent="0.2">
      <c r="T308" s="282" t="s">
        <v>492</v>
      </c>
      <c r="U308" s="283" cm="1">
        <f t="array" aca="1" ref="U308" ca="1">INDIRECT(T308)</f>
        <v>3468</v>
      </c>
    </row>
    <row r="309" spans="20:21" x14ac:dyDescent="0.2">
      <c r="T309" s="282" t="s">
        <v>493</v>
      </c>
      <c r="U309" s="283" cm="1">
        <f t="array" aca="1" ref="U309" ca="1">INDIRECT(T309)</f>
        <v>3997</v>
      </c>
    </row>
    <row r="310" spans="20:21" x14ac:dyDescent="0.2">
      <c r="T310" s="282" t="s">
        <v>494</v>
      </c>
      <c r="U310" s="283" cm="1">
        <f t="array" aca="1" ref="U310" ca="1">INDIRECT(T310)</f>
        <v>4446</v>
      </c>
    </row>
    <row r="311" spans="20:21" x14ac:dyDescent="0.2">
      <c r="T311" s="329" t="s">
        <v>495</v>
      </c>
      <c r="U311" s="283" cm="1">
        <f t="array" aca="1" ref="U311" ca="1">INDIRECT(T311)</f>
        <v>4892</v>
      </c>
    </row>
  </sheetData>
  <sheetProtection algorithmName="SHA-512" hashValue="tgNbiInlGmopL6PIbmT+dJ0euakeD2RKan8cdLJRf8sj8HLJkCvTEwerOyMuyhL+m0Qfkjjo3IL27Nkdef0xkg==" saltValue="N5jmD1UFghUJqEneH1LIaQ==" spinCount="100000" sheet="1" objects="1" scenarios="1" selectLockedCells="1"/>
  <mergeCells count="57">
    <mergeCell ref="E127:E129"/>
    <mergeCell ref="F127:F129"/>
    <mergeCell ref="G127:G129"/>
    <mergeCell ref="H127:H129"/>
    <mergeCell ref="I127:I129"/>
    <mergeCell ref="E103:E105"/>
    <mergeCell ref="F103:F105"/>
    <mergeCell ref="G103:G105"/>
    <mergeCell ref="H103:H105"/>
    <mergeCell ref="I103:I105"/>
    <mergeCell ref="E115:E117"/>
    <mergeCell ref="F115:F117"/>
    <mergeCell ref="G115:G117"/>
    <mergeCell ref="H115:H117"/>
    <mergeCell ref="I115:I117"/>
    <mergeCell ref="E79:E81"/>
    <mergeCell ref="F79:F81"/>
    <mergeCell ref="G79:G81"/>
    <mergeCell ref="H79:H81"/>
    <mergeCell ref="I79:I81"/>
    <mergeCell ref="E91:E93"/>
    <mergeCell ref="F91:F93"/>
    <mergeCell ref="G91:G93"/>
    <mergeCell ref="H91:H93"/>
    <mergeCell ref="I91:I93"/>
    <mergeCell ref="E55:E57"/>
    <mergeCell ref="F55:F57"/>
    <mergeCell ref="G55:G57"/>
    <mergeCell ref="H55:H57"/>
    <mergeCell ref="I55:I57"/>
    <mergeCell ref="E67:E69"/>
    <mergeCell ref="F67:F69"/>
    <mergeCell ref="G67:G69"/>
    <mergeCell ref="H67:H69"/>
    <mergeCell ref="I67:I69"/>
    <mergeCell ref="E31:E33"/>
    <mergeCell ref="F31:F33"/>
    <mergeCell ref="G31:G33"/>
    <mergeCell ref="H31:H33"/>
    <mergeCell ref="I31:I33"/>
    <mergeCell ref="E43:E45"/>
    <mergeCell ref="F43:F45"/>
    <mergeCell ref="G43:G45"/>
    <mergeCell ref="H43:H45"/>
    <mergeCell ref="I43:I45"/>
    <mergeCell ref="T3:U3"/>
    <mergeCell ref="E19:E21"/>
    <mergeCell ref="F19:F21"/>
    <mergeCell ref="G19:G21"/>
    <mergeCell ref="H19:H21"/>
    <mergeCell ref="I19:I21"/>
    <mergeCell ref="E3:E4"/>
    <mergeCell ref="F3:F4"/>
    <mergeCell ref="G3:G4"/>
    <mergeCell ref="H3:H4"/>
    <mergeCell ref="K3:N3"/>
    <mergeCell ref="O3:R3"/>
  </mergeCells>
  <conditionalFormatting sqref="C58">
    <cfRule type="expression" dxfId="9" priority="10">
      <formula>C58&lt;0.7</formula>
    </cfRule>
  </conditionalFormatting>
  <conditionalFormatting sqref="C82">
    <cfRule type="expression" dxfId="8" priority="9">
      <formula>C82&lt;0.7</formula>
    </cfRule>
  </conditionalFormatting>
  <conditionalFormatting sqref="C94">
    <cfRule type="expression" dxfId="7" priority="8">
      <formula>C94&lt;0.7</formula>
    </cfRule>
  </conditionalFormatting>
  <conditionalFormatting sqref="C106">
    <cfRule type="expression" dxfId="6" priority="7">
      <formula>C106&lt;0.7</formula>
    </cfRule>
  </conditionalFormatting>
  <conditionalFormatting sqref="C118">
    <cfRule type="expression" dxfId="5" priority="6">
      <formula>C118&lt;0.7</formula>
    </cfRule>
  </conditionalFormatting>
  <conditionalFormatting sqref="C130">
    <cfRule type="expression" dxfId="4" priority="5">
      <formula>C130&lt;0.7</formula>
    </cfRule>
  </conditionalFormatting>
  <conditionalFormatting sqref="C46">
    <cfRule type="expression" dxfId="3" priority="4">
      <formula>C46&lt;0.7</formula>
    </cfRule>
  </conditionalFormatting>
  <conditionalFormatting sqref="C34">
    <cfRule type="expression" dxfId="2" priority="3">
      <formula>C34&lt;0.7</formula>
    </cfRule>
  </conditionalFormatting>
  <conditionalFormatting sqref="C22">
    <cfRule type="expression" dxfId="1" priority="2">
      <formula>C22&lt;0.7</formula>
    </cfRule>
  </conditionalFormatting>
  <conditionalFormatting sqref="C70">
    <cfRule type="expression" dxfId="0" priority="1">
      <formula>C70&lt;0.7</formula>
    </cfRule>
  </conditionalFormatting>
  <dataValidations disablePrompts="1" count="1">
    <dataValidation type="list" allowBlank="1" showInputMessage="1" showErrorMessage="1" sqref="A14" xr:uid="{50C54546-051D-4609-BFCE-D05565B8F868}">
      <formula1>ProjectType</formula1>
    </dataValidation>
  </dataValidations>
  <pageMargins left="0.7" right="0.7" top="0.75" bottom="0.75" header="0.3" footer="0.3"/>
  <pageSetup scale="47" orientation="landscape" r:id="rId1"/>
  <rowBreaks count="1" manualBreakCount="1">
    <brk id="7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3245E-74D9-4657-89E5-5285FBB455D7}">
  <sheetPr codeName="Sheet12">
    <tabColor rgb="FFF79646"/>
  </sheetPr>
  <dimension ref="A1:AA42"/>
  <sheetViews>
    <sheetView showGridLines="0" zoomScaleNormal="100" workbookViewId="0">
      <selection activeCell="J51" sqref="J51"/>
    </sheetView>
  </sheetViews>
  <sheetFormatPr defaultColWidth="11.140625" defaultRowHeight="12.75" x14ac:dyDescent="0.2"/>
  <cols>
    <col min="1" max="1" width="8.140625" style="476" bestFit="1" customWidth="1"/>
    <col min="2" max="2" width="13.7109375" style="476" bestFit="1" customWidth="1"/>
    <col min="3" max="9" width="14.140625" style="476" bestFit="1" customWidth="1"/>
    <col min="10" max="10" width="83.42578125" style="476" customWidth="1"/>
    <col min="11" max="11" width="16.28515625" style="476" bestFit="1" customWidth="1"/>
    <col min="12" max="16384" width="11.140625" style="476"/>
  </cols>
  <sheetData>
    <row r="1" spans="1:27" ht="15.75" x14ac:dyDescent="0.25">
      <c r="A1" s="772" t="s">
        <v>733</v>
      </c>
      <c r="B1" s="772"/>
      <c r="C1" s="772"/>
      <c r="D1" s="772"/>
      <c r="E1" s="772"/>
      <c r="F1" s="772"/>
      <c r="G1" s="772"/>
      <c r="H1" s="772"/>
      <c r="I1" s="772"/>
    </row>
    <row r="2" spans="1:27" ht="15" x14ac:dyDescent="0.2">
      <c r="B2" s="477">
        <f>VLOOKUP(B3,'[1]AMI &amp; Rent'!$K$32:$L$39,2,FALSE)</f>
        <v>0.7</v>
      </c>
      <c r="C2" s="477">
        <f>VLOOKUP(C3,'[1]AMI &amp; Rent'!$K$32:$L$39,2,FALSE)</f>
        <v>0.79999999999999993</v>
      </c>
      <c r="D2" s="477">
        <f>VLOOKUP(D3,'[1]AMI &amp; Rent'!$K$32:$L$39,2,FALSE)</f>
        <v>0.89999999999999991</v>
      </c>
      <c r="E2" s="477">
        <f>VLOOKUP(E3,'[1]AMI &amp; Rent'!$K$32:$L$39,2,FALSE)</f>
        <v>0.99999999999999989</v>
      </c>
      <c r="F2" s="477">
        <f>VLOOKUP(F3,'[1]AMI &amp; Rent'!$K$32:$L$39,2,FALSE)</f>
        <v>1.0799999999999998</v>
      </c>
      <c r="G2" s="477">
        <f>VLOOKUP(G3,'[1]AMI &amp; Rent'!$K$32:$L$39,2,FALSE)</f>
        <v>1.1599999999999999</v>
      </c>
      <c r="H2" s="477">
        <f>VLOOKUP(H3,'[1]AMI &amp; Rent'!$K$32:$L$39,2,FALSE)</f>
        <v>1.24</v>
      </c>
      <c r="I2" s="477">
        <f>VLOOKUP(I3,'[1]AMI &amp; Rent'!$K$32:$L$39,2,FALSE)</f>
        <v>1.32</v>
      </c>
    </row>
    <row r="3" spans="1:27" ht="16.5" thickBot="1" x14ac:dyDescent="0.3">
      <c r="A3" s="478"/>
      <c r="B3" s="479">
        <v>1</v>
      </c>
      <c r="C3" s="479">
        <f t="shared" ref="C3:I3" si="0">B3+1</f>
        <v>2</v>
      </c>
      <c r="D3" s="479">
        <f t="shared" si="0"/>
        <v>3</v>
      </c>
      <c r="E3" s="479">
        <f t="shared" si="0"/>
        <v>4</v>
      </c>
      <c r="F3" s="479">
        <f t="shared" si="0"/>
        <v>5</v>
      </c>
      <c r="G3" s="479">
        <f t="shared" si="0"/>
        <v>6</v>
      </c>
      <c r="H3" s="479">
        <f t="shared" si="0"/>
        <v>7</v>
      </c>
      <c r="I3" s="479">
        <f t="shared" si="0"/>
        <v>8</v>
      </c>
    </row>
    <row r="4" spans="1:27" ht="15" x14ac:dyDescent="0.25">
      <c r="A4" s="480">
        <v>0.1</v>
      </c>
      <c r="B4" s="481">
        <f>B8*0.2</f>
        <v>11340</v>
      </c>
      <c r="C4" s="481">
        <f t="shared" ref="C4:I4" si="1">C8*0.2</f>
        <v>12960</v>
      </c>
      <c r="D4" s="481">
        <f t="shared" si="1"/>
        <v>14580</v>
      </c>
      <c r="E4" s="481">
        <f t="shared" si="1"/>
        <v>16200</v>
      </c>
      <c r="F4" s="481">
        <f t="shared" si="1"/>
        <v>17500</v>
      </c>
      <c r="G4" s="481">
        <f t="shared" si="1"/>
        <v>18800</v>
      </c>
      <c r="H4" s="481">
        <f t="shared" si="1"/>
        <v>20090</v>
      </c>
      <c r="I4" s="481">
        <f t="shared" si="1"/>
        <v>21390</v>
      </c>
      <c r="K4" s="482"/>
      <c r="L4" s="482"/>
      <c r="M4" s="482"/>
      <c r="N4" s="482"/>
      <c r="O4" s="482"/>
      <c r="P4" s="482"/>
      <c r="Q4" s="482"/>
      <c r="R4" s="482"/>
      <c r="T4" s="483"/>
      <c r="U4" s="483"/>
      <c r="V4" s="483"/>
      <c r="W4" s="483"/>
      <c r="X4" s="483"/>
      <c r="Y4" s="483"/>
      <c r="Z4" s="483"/>
      <c r="AA4" s="483"/>
    </row>
    <row r="5" spans="1:27" ht="15" x14ac:dyDescent="0.25">
      <c r="A5" s="484">
        <f>+A4+10%</f>
        <v>0.2</v>
      </c>
      <c r="B5" s="485">
        <f>B8*0.4</f>
        <v>22680</v>
      </c>
      <c r="C5" s="485">
        <f t="shared" ref="C5:I5" si="2">C8*0.4</f>
        <v>25920</v>
      </c>
      <c r="D5" s="485">
        <f t="shared" si="2"/>
        <v>29160</v>
      </c>
      <c r="E5" s="485">
        <f t="shared" si="2"/>
        <v>32400</v>
      </c>
      <c r="F5" s="485">
        <f t="shared" si="2"/>
        <v>35000</v>
      </c>
      <c r="G5" s="485">
        <f t="shared" si="2"/>
        <v>37600</v>
      </c>
      <c r="H5" s="485">
        <f t="shared" si="2"/>
        <v>40180</v>
      </c>
      <c r="I5" s="485">
        <f t="shared" si="2"/>
        <v>42780</v>
      </c>
      <c r="K5" s="482"/>
      <c r="L5" s="482"/>
      <c r="M5" s="482"/>
      <c r="N5" s="482"/>
      <c r="O5" s="482"/>
      <c r="P5" s="482"/>
      <c r="Q5" s="482"/>
      <c r="R5" s="482"/>
      <c r="T5" s="483"/>
      <c r="U5" s="483"/>
      <c r="V5" s="483"/>
      <c r="W5" s="483"/>
      <c r="X5" s="483"/>
      <c r="Y5" s="483"/>
      <c r="Z5" s="483"/>
      <c r="AA5" s="483"/>
    </row>
    <row r="6" spans="1:27" x14ac:dyDescent="0.2">
      <c r="A6" s="480">
        <f t="shared" ref="A6:A28" si="3">+A5+10%</f>
        <v>0.30000000000000004</v>
      </c>
      <c r="B6" s="481">
        <f>B8*0.6</f>
        <v>34020</v>
      </c>
      <c r="C6" s="481">
        <f t="shared" ref="C6:I6" si="4">C8*0.6</f>
        <v>38880</v>
      </c>
      <c r="D6" s="481">
        <f t="shared" si="4"/>
        <v>43740</v>
      </c>
      <c r="E6" s="481">
        <f t="shared" si="4"/>
        <v>48600</v>
      </c>
      <c r="F6" s="481">
        <f t="shared" si="4"/>
        <v>52500</v>
      </c>
      <c r="G6" s="481">
        <f t="shared" si="4"/>
        <v>56400</v>
      </c>
      <c r="H6" s="481">
        <f t="shared" si="4"/>
        <v>60270</v>
      </c>
      <c r="I6" s="481">
        <f t="shared" si="4"/>
        <v>64170</v>
      </c>
      <c r="L6" s="486"/>
      <c r="T6" s="483"/>
      <c r="U6" s="483"/>
      <c r="V6" s="483"/>
      <c r="W6" s="483"/>
      <c r="X6" s="483"/>
      <c r="Y6" s="483"/>
      <c r="Z6" s="483"/>
      <c r="AA6" s="483"/>
    </row>
    <row r="7" spans="1:27" ht="15" x14ac:dyDescent="0.25">
      <c r="A7" s="484">
        <f t="shared" si="3"/>
        <v>0.4</v>
      </c>
      <c r="B7" s="485">
        <f>B8*0.8</f>
        <v>45360</v>
      </c>
      <c r="C7" s="485">
        <f t="shared" ref="C7:I7" si="5">C8*0.8</f>
        <v>51840</v>
      </c>
      <c r="D7" s="485">
        <f t="shared" si="5"/>
        <v>58320</v>
      </c>
      <c r="E7" s="485">
        <f t="shared" si="5"/>
        <v>64800</v>
      </c>
      <c r="F7" s="485">
        <f t="shared" si="5"/>
        <v>70000</v>
      </c>
      <c r="G7" s="485">
        <f t="shared" si="5"/>
        <v>75200</v>
      </c>
      <c r="H7" s="485">
        <f t="shared" si="5"/>
        <v>80360</v>
      </c>
      <c r="I7" s="485">
        <f t="shared" si="5"/>
        <v>85560</v>
      </c>
      <c r="K7" s="487"/>
      <c r="L7" s="487"/>
      <c r="M7" s="487"/>
      <c r="N7" s="487"/>
      <c r="O7" s="487"/>
      <c r="P7" s="487"/>
      <c r="Q7" s="487"/>
      <c r="R7" s="487"/>
      <c r="T7" s="483"/>
      <c r="U7" s="483"/>
      <c r="V7" s="483"/>
      <c r="W7" s="483"/>
      <c r="X7" s="483"/>
      <c r="Y7" s="483"/>
      <c r="Z7" s="483"/>
      <c r="AA7" s="483"/>
    </row>
    <row r="8" spans="1:27" ht="15" x14ac:dyDescent="0.25">
      <c r="A8" s="480">
        <f t="shared" si="3"/>
        <v>0.5</v>
      </c>
      <c r="B8" s="481">
        <v>56700</v>
      </c>
      <c r="C8" s="481">
        <v>64800</v>
      </c>
      <c r="D8" s="481">
        <v>72900</v>
      </c>
      <c r="E8" s="481">
        <v>81000</v>
      </c>
      <c r="F8" s="481">
        <v>87500</v>
      </c>
      <c r="G8" s="481">
        <v>94000</v>
      </c>
      <c r="H8" s="481">
        <v>100450</v>
      </c>
      <c r="I8" s="481">
        <v>106950</v>
      </c>
      <c r="J8" s="488"/>
      <c r="K8" s="487"/>
      <c r="L8" s="487"/>
      <c r="M8" s="487"/>
      <c r="N8" s="487"/>
      <c r="O8" s="487"/>
      <c r="P8" s="487"/>
      <c r="Q8" s="487"/>
      <c r="R8" s="487"/>
      <c r="T8" s="483"/>
      <c r="U8" s="483"/>
      <c r="V8" s="483"/>
      <c r="W8" s="483"/>
      <c r="X8" s="483"/>
      <c r="Y8" s="483"/>
      <c r="Z8" s="483"/>
      <c r="AA8" s="483"/>
    </row>
    <row r="9" spans="1:27" ht="15" x14ac:dyDescent="0.25">
      <c r="A9" s="484">
        <f t="shared" si="3"/>
        <v>0.6</v>
      </c>
      <c r="B9" s="485">
        <f>B8*1.2</f>
        <v>68040</v>
      </c>
      <c r="C9" s="485">
        <f t="shared" ref="C9:I9" si="6">C8*1.2</f>
        <v>77760</v>
      </c>
      <c r="D9" s="485">
        <f t="shared" si="6"/>
        <v>87480</v>
      </c>
      <c r="E9" s="485">
        <f t="shared" si="6"/>
        <v>97200</v>
      </c>
      <c r="F9" s="485">
        <f t="shared" si="6"/>
        <v>105000</v>
      </c>
      <c r="G9" s="485">
        <f t="shared" si="6"/>
        <v>112800</v>
      </c>
      <c r="H9" s="485">
        <f t="shared" si="6"/>
        <v>120540</v>
      </c>
      <c r="I9" s="485">
        <f t="shared" si="6"/>
        <v>128340</v>
      </c>
      <c r="K9" s="487"/>
      <c r="L9" s="487"/>
      <c r="M9" s="487"/>
      <c r="N9" s="487"/>
      <c r="O9" s="487"/>
      <c r="P9" s="487"/>
      <c r="Q9" s="487"/>
      <c r="R9" s="487"/>
      <c r="T9" s="483"/>
      <c r="U9" s="483"/>
      <c r="V9" s="483"/>
      <c r="W9" s="483"/>
      <c r="X9" s="483"/>
      <c r="Y9" s="483"/>
      <c r="Z9" s="483"/>
      <c r="AA9" s="483"/>
    </row>
    <row r="10" spans="1:27" ht="15" x14ac:dyDescent="0.25">
      <c r="A10" s="480">
        <f t="shared" si="3"/>
        <v>0.7</v>
      </c>
      <c r="B10" s="481">
        <f>B8*1.4</f>
        <v>79380</v>
      </c>
      <c r="C10" s="481">
        <f t="shared" ref="C10:I10" si="7">C8*1.4</f>
        <v>90720</v>
      </c>
      <c r="D10" s="481">
        <f t="shared" si="7"/>
        <v>102060</v>
      </c>
      <c r="E10" s="481">
        <f t="shared" si="7"/>
        <v>113400</v>
      </c>
      <c r="F10" s="481">
        <f t="shared" si="7"/>
        <v>122499.99999999999</v>
      </c>
      <c r="G10" s="481">
        <f t="shared" si="7"/>
        <v>131600</v>
      </c>
      <c r="H10" s="481">
        <f t="shared" si="7"/>
        <v>140630</v>
      </c>
      <c r="I10" s="481">
        <f t="shared" si="7"/>
        <v>149730</v>
      </c>
      <c r="K10" s="487"/>
      <c r="L10" s="487"/>
      <c r="M10" s="487"/>
      <c r="N10" s="487"/>
      <c r="O10" s="487"/>
      <c r="P10" s="487"/>
      <c r="Q10" s="487"/>
      <c r="R10" s="487"/>
      <c r="T10" s="483"/>
      <c r="U10" s="483"/>
      <c r="V10" s="483"/>
      <c r="W10" s="483"/>
      <c r="X10" s="483"/>
      <c r="Y10" s="483"/>
      <c r="Z10" s="483"/>
      <c r="AA10" s="483"/>
    </row>
    <row r="11" spans="1:27" ht="15" x14ac:dyDescent="0.25">
      <c r="A11" s="484">
        <f t="shared" si="3"/>
        <v>0.79999999999999993</v>
      </c>
      <c r="B11" s="485">
        <f>B8*1.6</f>
        <v>90720</v>
      </c>
      <c r="C11" s="485">
        <f t="shared" ref="C11:I11" si="8">C8*1.6</f>
        <v>103680</v>
      </c>
      <c r="D11" s="485">
        <f t="shared" si="8"/>
        <v>116640</v>
      </c>
      <c r="E11" s="485">
        <f t="shared" si="8"/>
        <v>129600</v>
      </c>
      <c r="F11" s="485">
        <f t="shared" si="8"/>
        <v>140000</v>
      </c>
      <c r="G11" s="485">
        <f t="shared" si="8"/>
        <v>150400</v>
      </c>
      <c r="H11" s="485">
        <f t="shared" si="8"/>
        <v>160720</v>
      </c>
      <c r="I11" s="485">
        <f t="shared" si="8"/>
        <v>171120</v>
      </c>
      <c r="K11" s="487"/>
      <c r="L11" s="487"/>
      <c r="M11" s="487"/>
      <c r="N11" s="487"/>
      <c r="O11" s="487"/>
      <c r="P11" s="487"/>
      <c r="Q11" s="487"/>
      <c r="R11" s="487"/>
      <c r="T11" s="483"/>
      <c r="U11" s="483"/>
      <c r="V11" s="483"/>
      <c r="W11" s="483"/>
      <c r="X11" s="483"/>
      <c r="Y11" s="483"/>
      <c r="Z11" s="483"/>
      <c r="AA11" s="483"/>
    </row>
    <row r="12" spans="1:27" ht="15" x14ac:dyDescent="0.25">
      <c r="A12" s="480">
        <f t="shared" si="3"/>
        <v>0.89999999999999991</v>
      </c>
      <c r="B12" s="481">
        <f>B8*1.8</f>
        <v>102060</v>
      </c>
      <c r="C12" s="481">
        <f t="shared" ref="C12:I12" si="9">C8*1.8</f>
        <v>116640</v>
      </c>
      <c r="D12" s="481">
        <f t="shared" si="9"/>
        <v>131220</v>
      </c>
      <c r="E12" s="481">
        <f t="shared" si="9"/>
        <v>145800</v>
      </c>
      <c r="F12" s="481">
        <f t="shared" si="9"/>
        <v>157500</v>
      </c>
      <c r="G12" s="481">
        <f t="shared" si="9"/>
        <v>169200</v>
      </c>
      <c r="H12" s="481">
        <f t="shared" si="9"/>
        <v>180810</v>
      </c>
      <c r="I12" s="481">
        <f t="shared" si="9"/>
        <v>192510</v>
      </c>
      <c r="K12" s="487"/>
      <c r="L12" s="487"/>
      <c r="M12" s="487"/>
      <c r="N12" s="487"/>
      <c r="O12" s="487"/>
      <c r="P12" s="487"/>
      <c r="Q12" s="487"/>
      <c r="R12" s="487"/>
      <c r="T12" s="483"/>
      <c r="U12" s="483"/>
      <c r="V12" s="483"/>
      <c r="W12" s="483"/>
      <c r="X12" s="483"/>
      <c r="Y12" s="483"/>
      <c r="Z12" s="483"/>
      <c r="AA12" s="483"/>
    </row>
    <row r="13" spans="1:27" ht="15" x14ac:dyDescent="0.25">
      <c r="A13" s="484">
        <f t="shared" si="3"/>
        <v>0.99999999999999989</v>
      </c>
      <c r="B13" s="485">
        <f>B8*2</f>
        <v>113400</v>
      </c>
      <c r="C13" s="485">
        <f t="shared" ref="C13:I13" si="10">C8*2</f>
        <v>129600</v>
      </c>
      <c r="D13" s="485">
        <f t="shared" si="10"/>
        <v>145800</v>
      </c>
      <c r="E13" s="485">
        <f t="shared" si="10"/>
        <v>162000</v>
      </c>
      <c r="F13" s="485">
        <f t="shared" si="10"/>
        <v>175000</v>
      </c>
      <c r="G13" s="485">
        <f t="shared" si="10"/>
        <v>188000</v>
      </c>
      <c r="H13" s="485">
        <f t="shared" si="10"/>
        <v>200900</v>
      </c>
      <c r="I13" s="485">
        <f t="shared" si="10"/>
        <v>213900</v>
      </c>
      <c r="K13" s="487"/>
      <c r="L13" s="487"/>
      <c r="M13" s="487"/>
      <c r="N13" s="487"/>
      <c r="O13" s="487"/>
      <c r="P13" s="487"/>
      <c r="Q13" s="487"/>
      <c r="R13" s="487"/>
      <c r="T13" s="483"/>
      <c r="U13" s="483"/>
      <c r="V13" s="483"/>
      <c r="W13" s="483"/>
      <c r="X13" s="483"/>
      <c r="Y13" s="483"/>
      <c r="Z13" s="483"/>
      <c r="AA13" s="483"/>
    </row>
    <row r="14" spans="1:27" ht="15" x14ac:dyDescent="0.25">
      <c r="A14" s="480">
        <f t="shared" si="3"/>
        <v>1.0999999999999999</v>
      </c>
      <c r="B14" s="481">
        <f>B8*2.2</f>
        <v>124740.00000000001</v>
      </c>
      <c r="C14" s="481">
        <f t="shared" ref="C14:I14" si="11">C8*2.2</f>
        <v>142560</v>
      </c>
      <c r="D14" s="481">
        <f t="shared" si="11"/>
        <v>160380</v>
      </c>
      <c r="E14" s="481">
        <f t="shared" si="11"/>
        <v>178200</v>
      </c>
      <c r="F14" s="481">
        <f t="shared" si="11"/>
        <v>192500.00000000003</v>
      </c>
      <c r="G14" s="481">
        <f t="shared" si="11"/>
        <v>206800.00000000003</v>
      </c>
      <c r="H14" s="481">
        <f t="shared" si="11"/>
        <v>220990.00000000003</v>
      </c>
      <c r="I14" s="481">
        <f t="shared" si="11"/>
        <v>235290.00000000003</v>
      </c>
      <c r="K14" s="487"/>
      <c r="L14" s="487"/>
      <c r="M14" s="487"/>
      <c r="N14" s="487"/>
      <c r="O14" s="487"/>
      <c r="P14" s="487"/>
      <c r="Q14" s="487"/>
      <c r="R14" s="487"/>
      <c r="T14" s="483"/>
      <c r="U14" s="483"/>
      <c r="V14" s="483"/>
      <c r="W14" s="483"/>
      <c r="X14" s="483"/>
      <c r="Y14" s="483"/>
      <c r="Z14" s="483"/>
      <c r="AA14" s="483"/>
    </row>
    <row r="15" spans="1:27" ht="15" x14ac:dyDescent="0.25">
      <c r="A15" s="484">
        <f t="shared" si="3"/>
        <v>1.2</v>
      </c>
      <c r="B15" s="485">
        <f>B8*2.4</f>
        <v>136080</v>
      </c>
      <c r="C15" s="485">
        <f t="shared" ref="C15:I15" si="12">C8*2.4</f>
        <v>155520</v>
      </c>
      <c r="D15" s="485">
        <f t="shared" si="12"/>
        <v>174960</v>
      </c>
      <c r="E15" s="485">
        <f t="shared" si="12"/>
        <v>194400</v>
      </c>
      <c r="F15" s="485">
        <f t="shared" si="12"/>
        <v>210000</v>
      </c>
      <c r="G15" s="485">
        <f t="shared" si="12"/>
        <v>225600</v>
      </c>
      <c r="H15" s="485">
        <f t="shared" si="12"/>
        <v>241080</v>
      </c>
      <c r="I15" s="485">
        <f t="shared" si="12"/>
        <v>256680</v>
      </c>
      <c r="K15" s="487"/>
      <c r="L15" s="487"/>
      <c r="M15" s="487"/>
      <c r="N15" s="487"/>
      <c r="O15" s="487"/>
      <c r="P15" s="487"/>
      <c r="Q15" s="487"/>
      <c r="R15" s="487"/>
      <c r="T15" s="483"/>
      <c r="U15" s="483"/>
      <c r="V15" s="483"/>
      <c r="W15" s="483"/>
      <c r="X15" s="483"/>
      <c r="Y15" s="483"/>
      <c r="Z15" s="483"/>
      <c r="AA15" s="483"/>
    </row>
    <row r="16" spans="1:27" ht="15" x14ac:dyDescent="0.25">
      <c r="A16" s="480">
        <f t="shared" si="3"/>
        <v>1.3</v>
      </c>
      <c r="B16" s="481">
        <f>B8*2.6</f>
        <v>147420</v>
      </c>
      <c r="C16" s="481">
        <f t="shared" ref="C16:I16" si="13">C8*2.6</f>
        <v>168480</v>
      </c>
      <c r="D16" s="481">
        <f t="shared" si="13"/>
        <v>189540</v>
      </c>
      <c r="E16" s="481">
        <f t="shared" si="13"/>
        <v>210600</v>
      </c>
      <c r="F16" s="481">
        <f t="shared" si="13"/>
        <v>227500</v>
      </c>
      <c r="G16" s="481">
        <f t="shared" si="13"/>
        <v>244400</v>
      </c>
      <c r="H16" s="481">
        <f t="shared" si="13"/>
        <v>261170</v>
      </c>
      <c r="I16" s="481">
        <f t="shared" si="13"/>
        <v>278070</v>
      </c>
      <c r="K16" s="487"/>
      <c r="L16" s="487"/>
      <c r="M16" s="487"/>
      <c r="N16" s="487"/>
      <c r="O16" s="487"/>
      <c r="P16" s="487"/>
      <c r="Q16" s="487"/>
      <c r="R16" s="487"/>
      <c r="T16" s="483"/>
      <c r="U16" s="483"/>
      <c r="V16" s="483"/>
      <c r="W16" s="483"/>
      <c r="X16" s="483"/>
      <c r="Y16" s="483"/>
      <c r="Z16" s="483"/>
      <c r="AA16" s="483"/>
    </row>
    <row r="17" spans="1:27" ht="15" x14ac:dyDescent="0.25">
      <c r="A17" s="484">
        <f t="shared" si="3"/>
        <v>1.4000000000000001</v>
      </c>
      <c r="B17" s="485">
        <f>B8*2.8</f>
        <v>158760</v>
      </c>
      <c r="C17" s="485">
        <f t="shared" ref="C17:I17" si="14">C8*2.8</f>
        <v>181440</v>
      </c>
      <c r="D17" s="485">
        <f t="shared" si="14"/>
        <v>204120</v>
      </c>
      <c r="E17" s="485">
        <f t="shared" si="14"/>
        <v>226800</v>
      </c>
      <c r="F17" s="485">
        <f t="shared" si="14"/>
        <v>244999.99999999997</v>
      </c>
      <c r="G17" s="485">
        <f t="shared" si="14"/>
        <v>263200</v>
      </c>
      <c r="H17" s="485">
        <f t="shared" si="14"/>
        <v>281260</v>
      </c>
      <c r="I17" s="485">
        <f t="shared" si="14"/>
        <v>299460</v>
      </c>
      <c r="K17" s="487"/>
      <c r="L17" s="487"/>
      <c r="M17" s="487"/>
      <c r="N17" s="487"/>
      <c r="O17" s="487"/>
      <c r="P17" s="487"/>
      <c r="Q17" s="487"/>
      <c r="R17" s="487"/>
      <c r="T17" s="483"/>
      <c r="U17" s="483"/>
      <c r="V17" s="483"/>
      <c r="W17" s="483"/>
      <c r="X17" s="483"/>
      <c r="Y17" s="483"/>
      <c r="Z17" s="483"/>
      <c r="AA17" s="483"/>
    </row>
    <row r="18" spans="1:27" ht="15" x14ac:dyDescent="0.25">
      <c r="A18" s="480">
        <f t="shared" si="3"/>
        <v>1.5000000000000002</v>
      </c>
      <c r="B18" s="481">
        <f>B8*3</f>
        <v>170100</v>
      </c>
      <c r="C18" s="481">
        <f t="shared" ref="C18:I18" si="15">C8*3</f>
        <v>194400</v>
      </c>
      <c r="D18" s="481">
        <f t="shared" si="15"/>
        <v>218700</v>
      </c>
      <c r="E18" s="481">
        <f t="shared" si="15"/>
        <v>243000</v>
      </c>
      <c r="F18" s="481">
        <f t="shared" si="15"/>
        <v>262500</v>
      </c>
      <c r="G18" s="481">
        <f t="shared" si="15"/>
        <v>282000</v>
      </c>
      <c r="H18" s="481">
        <f t="shared" si="15"/>
        <v>301350</v>
      </c>
      <c r="I18" s="481">
        <f t="shared" si="15"/>
        <v>320850</v>
      </c>
      <c r="K18" s="487"/>
      <c r="L18" s="487"/>
      <c r="M18" s="487"/>
      <c r="N18" s="487"/>
      <c r="O18" s="487"/>
      <c r="P18" s="487"/>
      <c r="Q18" s="487"/>
      <c r="R18" s="487"/>
      <c r="T18" s="483"/>
      <c r="U18" s="483"/>
      <c r="V18" s="483"/>
      <c r="W18" s="483"/>
      <c r="X18" s="483"/>
      <c r="Y18" s="483"/>
      <c r="Z18" s="483"/>
      <c r="AA18" s="483"/>
    </row>
    <row r="19" spans="1:27" ht="15" x14ac:dyDescent="0.25">
      <c r="A19" s="484">
        <f t="shared" si="3"/>
        <v>1.6000000000000003</v>
      </c>
      <c r="B19" s="485">
        <f>B8*3.2</f>
        <v>181440</v>
      </c>
      <c r="C19" s="485">
        <f t="shared" ref="C19:I19" si="16">C8*3.2</f>
        <v>207360</v>
      </c>
      <c r="D19" s="485">
        <f t="shared" si="16"/>
        <v>233280</v>
      </c>
      <c r="E19" s="485">
        <f t="shared" si="16"/>
        <v>259200</v>
      </c>
      <c r="F19" s="485">
        <f t="shared" si="16"/>
        <v>280000</v>
      </c>
      <c r="G19" s="485">
        <f t="shared" si="16"/>
        <v>300800</v>
      </c>
      <c r="H19" s="485">
        <f t="shared" si="16"/>
        <v>321440</v>
      </c>
      <c r="I19" s="485">
        <f t="shared" si="16"/>
        <v>342240</v>
      </c>
      <c r="K19" s="487"/>
      <c r="L19" s="487"/>
      <c r="M19" s="487"/>
      <c r="N19" s="487"/>
      <c r="O19" s="487"/>
      <c r="P19" s="487"/>
      <c r="Q19" s="487"/>
      <c r="R19" s="487"/>
      <c r="T19" s="483"/>
      <c r="U19" s="483"/>
      <c r="V19" s="483"/>
      <c r="W19" s="483"/>
      <c r="X19" s="483"/>
      <c r="Y19" s="483"/>
      <c r="Z19" s="483"/>
      <c r="AA19" s="483"/>
    </row>
    <row r="20" spans="1:27" ht="15" x14ac:dyDescent="0.25">
      <c r="A20" s="480">
        <f t="shared" si="3"/>
        <v>1.7000000000000004</v>
      </c>
      <c r="B20" s="481">
        <f>B8*3.4</f>
        <v>192780</v>
      </c>
      <c r="C20" s="481">
        <f t="shared" ref="C20:I20" si="17">C8*3.4</f>
        <v>220320</v>
      </c>
      <c r="D20" s="481">
        <f t="shared" si="17"/>
        <v>247860</v>
      </c>
      <c r="E20" s="481">
        <f t="shared" si="17"/>
        <v>275400</v>
      </c>
      <c r="F20" s="481">
        <f t="shared" si="17"/>
        <v>297500</v>
      </c>
      <c r="G20" s="481">
        <f t="shared" si="17"/>
        <v>319600</v>
      </c>
      <c r="H20" s="481">
        <f t="shared" si="17"/>
        <v>341530</v>
      </c>
      <c r="I20" s="481">
        <f t="shared" si="17"/>
        <v>363630</v>
      </c>
      <c r="K20" s="487"/>
      <c r="L20" s="487"/>
      <c r="M20" s="487"/>
      <c r="N20" s="487"/>
      <c r="O20" s="487"/>
      <c r="P20" s="487"/>
      <c r="Q20" s="487"/>
      <c r="R20" s="487"/>
      <c r="T20" s="483"/>
      <c r="U20" s="483"/>
      <c r="V20" s="483"/>
      <c r="W20" s="483"/>
      <c r="X20" s="483"/>
      <c r="Y20" s="483"/>
      <c r="Z20" s="483"/>
      <c r="AA20" s="483"/>
    </row>
    <row r="21" spans="1:27" ht="15" x14ac:dyDescent="0.25">
      <c r="A21" s="484">
        <f t="shared" si="3"/>
        <v>1.8000000000000005</v>
      </c>
      <c r="B21" s="485">
        <f>B8*3.6</f>
        <v>204120</v>
      </c>
      <c r="C21" s="485">
        <f t="shared" ref="C21:I21" si="18">C8*3.6</f>
        <v>233280</v>
      </c>
      <c r="D21" s="485">
        <f t="shared" si="18"/>
        <v>262440</v>
      </c>
      <c r="E21" s="485">
        <f t="shared" si="18"/>
        <v>291600</v>
      </c>
      <c r="F21" s="485">
        <f t="shared" si="18"/>
        <v>315000</v>
      </c>
      <c r="G21" s="485">
        <f t="shared" si="18"/>
        <v>338400</v>
      </c>
      <c r="H21" s="485">
        <f t="shared" si="18"/>
        <v>361620</v>
      </c>
      <c r="I21" s="485">
        <f t="shared" si="18"/>
        <v>385020</v>
      </c>
      <c r="K21" s="487"/>
      <c r="L21" s="487"/>
      <c r="M21" s="487"/>
      <c r="N21" s="487"/>
      <c r="O21" s="487"/>
      <c r="P21" s="487"/>
      <c r="Q21" s="487"/>
      <c r="R21" s="487"/>
      <c r="T21" s="483"/>
      <c r="U21" s="483"/>
      <c r="V21" s="483"/>
      <c r="W21" s="483"/>
      <c r="X21" s="483"/>
      <c r="Y21" s="483"/>
      <c r="Z21" s="483"/>
      <c r="AA21" s="483"/>
    </row>
    <row r="22" spans="1:27" ht="15" x14ac:dyDescent="0.25">
      <c r="A22" s="480">
        <f t="shared" si="3"/>
        <v>1.9000000000000006</v>
      </c>
      <c r="B22" s="481">
        <f>B8*3.8</f>
        <v>215460</v>
      </c>
      <c r="C22" s="481">
        <f t="shared" ref="C22:I22" si="19">C8*3.8</f>
        <v>246240</v>
      </c>
      <c r="D22" s="481">
        <f t="shared" si="19"/>
        <v>277020</v>
      </c>
      <c r="E22" s="481">
        <f t="shared" si="19"/>
        <v>307800</v>
      </c>
      <c r="F22" s="481">
        <f t="shared" si="19"/>
        <v>332500</v>
      </c>
      <c r="G22" s="481">
        <f t="shared" si="19"/>
        <v>357200</v>
      </c>
      <c r="H22" s="481">
        <f t="shared" si="19"/>
        <v>381710</v>
      </c>
      <c r="I22" s="481">
        <f t="shared" si="19"/>
        <v>406410</v>
      </c>
      <c r="K22" s="487"/>
      <c r="L22" s="487"/>
      <c r="M22" s="487"/>
      <c r="N22" s="487"/>
      <c r="O22" s="487"/>
      <c r="P22" s="487"/>
      <c r="Q22" s="487"/>
      <c r="R22" s="487"/>
      <c r="T22" s="483"/>
      <c r="U22" s="483"/>
      <c r="V22" s="483"/>
      <c r="W22" s="483"/>
      <c r="X22" s="483"/>
      <c r="Y22" s="483"/>
      <c r="Z22" s="483"/>
      <c r="AA22" s="483"/>
    </row>
    <row r="23" spans="1:27" ht="15" x14ac:dyDescent="0.25">
      <c r="A23" s="484">
        <f t="shared" si="3"/>
        <v>2.0000000000000004</v>
      </c>
      <c r="B23" s="489">
        <f>B8*4</f>
        <v>226800</v>
      </c>
      <c r="C23" s="489">
        <f t="shared" ref="C23:I23" si="20">C8*4</f>
        <v>259200</v>
      </c>
      <c r="D23" s="489">
        <f t="shared" si="20"/>
        <v>291600</v>
      </c>
      <c r="E23" s="489">
        <f t="shared" si="20"/>
        <v>324000</v>
      </c>
      <c r="F23" s="489">
        <f t="shared" si="20"/>
        <v>350000</v>
      </c>
      <c r="G23" s="489">
        <f t="shared" si="20"/>
        <v>376000</v>
      </c>
      <c r="H23" s="489">
        <f t="shared" si="20"/>
        <v>401800</v>
      </c>
      <c r="I23" s="489">
        <f t="shared" si="20"/>
        <v>427800</v>
      </c>
      <c r="K23" s="487"/>
      <c r="L23" s="487"/>
      <c r="M23" s="487"/>
      <c r="N23" s="487"/>
      <c r="O23" s="487"/>
      <c r="P23" s="487"/>
      <c r="Q23" s="487"/>
      <c r="R23" s="487"/>
      <c r="T23" s="483"/>
      <c r="U23" s="483"/>
      <c r="V23" s="483"/>
      <c r="W23" s="483"/>
      <c r="X23" s="483"/>
      <c r="Y23" s="483"/>
      <c r="Z23" s="483"/>
      <c r="AA23" s="483"/>
    </row>
    <row r="24" spans="1:27" ht="15" x14ac:dyDescent="0.25">
      <c r="A24" s="480">
        <f t="shared" si="3"/>
        <v>2.1000000000000005</v>
      </c>
      <c r="B24" s="481">
        <f t="shared" ref="B24:I24" si="21">B8*4.2</f>
        <v>238140</v>
      </c>
      <c r="C24" s="481">
        <f t="shared" si="21"/>
        <v>272160</v>
      </c>
      <c r="D24" s="481">
        <f t="shared" si="21"/>
        <v>306180</v>
      </c>
      <c r="E24" s="481">
        <f t="shared" si="21"/>
        <v>340200</v>
      </c>
      <c r="F24" s="481">
        <f t="shared" si="21"/>
        <v>367500</v>
      </c>
      <c r="G24" s="481">
        <f t="shared" si="21"/>
        <v>394800</v>
      </c>
      <c r="H24" s="481">
        <f t="shared" si="21"/>
        <v>421890</v>
      </c>
      <c r="I24" s="481">
        <f t="shared" si="21"/>
        <v>449190</v>
      </c>
      <c r="K24" s="487"/>
      <c r="L24" s="487"/>
      <c r="M24" s="487"/>
      <c r="N24" s="487"/>
      <c r="O24" s="487"/>
      <c r="P24" s="487"/>
      <c r="Q24" s="487"/>
      <c r="R24" s="487"/>
      <c r="T24" s="483"/>
      <c r="U24" s="483"/>
      <c r="V24" s="483"/>
      <c r="W24" s="483"/>
      <c r="X24" s="483"/>
      <c r="Y24" s="483"/>
      <c r="Z24" s="483"/>
      <c r="AA24" s="483"/>
    </row>
    <row r="25" spans="1:27" ht="15" x14ac:dyDescent="0.25">
      <c r="A25" s="484">
        <f t="shared" si="3"/>
        <v>2.2000000000000006</v>
      </c>
      <c r="B25" s="489">
        <f t="shared" ref="B25:I25" si="22">B8*4.4</f>
        <v>249480.00000000003</v>
      </c>
      <c r="C25" s="489">
        <f t="shared" si="22"/>
        <v>285120</v>
      </c>
      <c r="D25" s="489">
        <f t="shared" si="22"/>
        <v>320760</v>
      </c>
      <c r="E25" s="489">
        <f t="shared" si="22"/>
        <v>356400</v>
      </c>
      <c r="F25" s="489">
        <f t="shared" si="22"/>
        <v>385000.00000000006</v>
      </c>
      <c r="G25" s="489">
        <f t="shared" si="22"/>
        <v>413600.00000000006</v>
      </c>
      <c r="H25" s="489">
        <f t="shared" si="22"/>
        <v>441980.00000000006</v>
      </c>
      <c r="I25" s="489">
        <f t="shared" si="22"/>
        <v>470580.00000000006</v>
      </c>
      <c r="K25" s="487"/>
      <c r="L25" s="487"/>
      <c r="M25" s="487"/>
      <c r="N25" s="487"/>
      <c r="O25" s="487"/>
      <c r="P25" s="487"/>
      <c r="Q25" s="487"/>
      <c r="R25" s="487"/>
      <c r="T25" s="483"/>
      <c r="U25" s="483"/>
      <c r="V25" s="483"/>
      <c r="W25" s="483"/>
      <c r="X25" s="483"/>
      <c r="Y25" s="483"/>
      <c r="Z25" s="483"/>
      <c r="AA25" s="483"/>
    </row>
    <row r="26" spans="1:27" ht="15" x14ac:dyDescent="0.25">
      <c r="A26" s="480">
        <f t="shared" si="3"/>
        <v>2.3000000000000007</v>
      </c>
      <c r="B26" s="481">
        <f t="shared" ref="B26:I26" si="23">B8*4.6</f>
        <v>260819.99999999997</v>
      </c>
      <c r="C26" s="481">
        <f t="shared" si="23"/>
        <v>298080</v>
      </c>
      <c r="D26" s="481">
        <f t="shared" si="23"/>
        <v>335340</v>
      </c>
      <c r="E26" s="481">
        <f t="shared" si="23"/>
        <v>372600</v>
      </c>
      <c r="F26" s="481">
        <f t="shared" si="23"/>
        <v>402499.99999999994</v>
      </c>
      <c r="G26" s="481">
        <f t="shared" si="23"/>
        <v>432399.99999999994</v>
      </c>
      <c r="H26" s="481">
        <f t="shared" si="23"/>
        <v>462069.99999999994</v>
      </c>
      <c r="I26" s="481">
        <f t="shared" si="23"/>
        <v>491969.99999999994</v>
      </c>
      <c r="K26" s="487"/>
      <c r="L26" s="487"/>
      <c r="M26" s="487"/>
      <c r="N26" s="487"/>
      <c r="O26" s="487"/>
      <c r="P26" s="487"/>
      <c r="Q26" s="487"/>
      <c r="R26" s="487"/>
      <c r="T26" s="483"/>
      <c r="U26" s="483"/>
      <c r="V26" s="483"/>
      <c r="W26" s="483"/>
      <c r="X26" s="483"/>
      <c r="Y26" s="483"/>
      <c r="Z26" s="483"/>
      <c r="AA26" s="483"/>
    </row>
    <row r="27" spans="1:27" ht="15" x14ac:dyDescent="0.25">
      <c r="A27" s="484">
        <f t="shared" si="3"/>
        <v>2.4000000000000008</v>
      </c>
      <c r="B27" s="489">
        <f t="shared" ref="B27:I27" si="24">B8*4.8</f>
        <v>272160</v>
      </c>
      <c r="C27" s="489">
        <f t="shared" si="24"/>
        <v>311040</v>
      </c>
      <c r="D27" s="489">
        <f t="shared" si="24"/>
        <v>349920</v>
      </c>
      <c r="E27" s="489">
        <f t="shared" si="24"/>
        <v>388800</v>
      </c>
      <c r="F27" s="489">
        <f t="shared" si="24"/>
        <v>420000</v>
      </c>
      <c r="G27" s="489">
        <f t="shared" si="24"/>
        <v>451200</v>
      </c>
      <c r="H27" s="489">
        <f t="shared" si="24"/>
        <v>482160</v>
      </c>
      <c r="I27" s="489">
        <f t="shared" si="24"/>
        <v>513360</v>
      </c>
      <c r="K27" s="487"/>
      <c r="L27" s="487"/>
      <c r="M27" s="487"/>
      <c r="N27" s="487"/>
      <c r="O27" s="487"/>
      <c r="P27" s="487"/>
      <c r="Q27" s="487"/>
      <c r="R27" s="487"/>
      <c r="T27" s="483"/>
      <c r="U27" s="483"/>
      <c r="V27" s="483"/>
      <c r="W27" s="483"/>
      <c r="X27" s="483"/>
      <c r="Y27" s="483"/>
      <c r="Z27" s="483"/>
      <c r="AA27" s="483"/>
    </row>
    <row r="28" spans="1:27" ht="15.75" thickBot="1" x14ac:dyDescent="0.3">
      <c r="A28" s="490">
        <f t="shared" si="3"/>
        <v>2.5000000000000009</v>
      </c>
      <c r="B28" s="491">
        <f t="shared" ref="B28:I28" si="25">B8*5</f>
        <v>283500</v>
      </c>
      <c r="C28" s="491">
        <f t="shared" si="25"/>
        <v>324000</v>
      </c>
      <c r="D28" s="491">
        <f t="shared" si="25"/>
        <v>364500</v>
      </c>
      <c r="E28" s="491">
        <f t="shared" si="25"/>
        <v>405000</v>
      </c>
      <c r="F28" s="491">
        <f t="shared" si="25"/>
        <v>437500</v>
      </c>
      <c r="G28" s="491">
        <f t="shared" si="25"/>
        <v>470000</v>
      </c>
      <c r="H28" s="491">
        <f t="shared" si="25"/>
        <v>502250</v>
      </c>
      <c r="I28" s="491">
        <f t="shared" si="25"/>
        <v>534750</v>
      </c>
      <c r="K28" s="487"/>
      <c r="L28" s="487"/>
      <c r="M28" s="487"/>
      <c r="N28" s="487"/>
      <c r="O28" s="487"/>
      <c r="P28" s="487"/>
      <c r="Q28" s="487"/>
      <c r="R28" s="487"/>
      <c r="T28" s="483"/>
      <c r="U28" s="483"/>
      <c r="V28" s="483"/>
      <c r="W28" s="483"/>
      <c r="X28" s="483"/>
      <c r="Y28" s="483"/>
      <c r="Z28" s="483"/>
      <c r="AA28" s="483"/>
    </row>
    <row r="29" spans="1:27" x14ac:dyDescent="0.2">
      <c r="A29" s="486"/>
    </row>
    <row r="30" spans="1:27" ht="15" x14ac:dyDescent="0.2">
      <c r="A30" s="492"/>
      <c r="I30" s="493"/>
    </row>
    <row r="31" spans="1:27" x14ac:dyDescent="0.2">
      <c r="A31" s="486"/>
    </row>
    <row r="32" spans="1:27" x14ac:dyDescent="0.2">
      <c r="A32" s="486"/>
    </row>
    <row r="33" spans="1:18" ht="15" x14ac:dyDescent="0.25">
      <c r="A33" s="486"/>
      <c r="K33" s="487"/>
      <c r="L33" s="487"/>
      <c r="M33" s="487"/>
      <c r="N33" s="487"/>
      <c r="O33" s="487"/>
      <c r="P33" s="487"/>
      <c r="Q33" s="487"/>
      <c r="R33" s="487"/>
    </row>
    <row r="34" spans="1:18" ht="15" x14ac:dyDescent="0.25">
      <c r="A34" s="486"/>
      <c r="D34" s="482"/>
      <c r="E34" s="482"/>
      <c r="K34" s="487"/>
      <c r="L34" s="487"/>
      <c r="M34" s="487"/>
      <c r="N34" s="487"/>
      <c r="O34" s="487"/>
      <c r="P34" s="487"/>
      <c r="Q34" s="487"/>
      <c r="R34" s="487"/>
    </row>
    <row r="35" spans="1:18" ht="15" x14ac:dyDescent="0.25">
      <c r="A35" s="486"/>
      <c r="D35" s="482"/>
      <c r="E35" s="482"/>
      <c r="G35" s="487"/>
      <c r="H35" s="487"/>
      <c r="I35" s="487"/>
      <c r="J35" s="487"/>
      <c r="K35" s="487"/>
      <c r="L35" s="487"/>
      <c r="M35" s="487"/>
      <c r="N35" s="487"/>
      <c r="O35" s="487"/>
      <c r="P35" s="487"/>
      <c r="Q35" s="487"/>
      <c r="R35" s="487"/>
    </row>
    <row r="36" spans="1:18" ht="15" x14ac:dyDescent="0.25">
      <c r="A36" s="486"/>
      <c r="D36" s="482"/>
      <c r="E36" s="482"/>
      <c r="G36" s="487"/>
      <c r="H36" s="487"/>
      <c r="I36" s="487"/>
      <c r="J36" s="487"/>
      <c r="K36" s="487"/>
      <c r="L36" s="487"/>
      <c r="M36" s="487"/>
      <c r="N36" s="487"/>
      <c r="O36" s="487"/>
      <c r="P36" s="487"/>
      <c r="Q36" s="487"/>
      <c r="R36" s="487"/>
    </row>
    <row r="37" spans="1:18" ht="15" x14ac:dyDescent="0.25">
      <c r="A37" s="486"/>
      <c r="D37" s="482"/>
      <c r="E37" s="482"/>
      <c r="G37" s="487"/>
      <c r="H37" s="487"/>
      <c r="I37" s="487"/>
      <c r="J37" s="487"/>
      <c r="K37" s="487"/>
      <c r="L37" s="487"/>
      <c r="M37" s="487"/>
      <c r="N37" s="487"/>
      <c r="O37" s="487"/>
      <c r="P37" s="487"/>
      <c r="Q37" s="487"/>
      <c r="R37" s="487"/>
    </row>
    <row r="38" spans="1:18" ht="15" x14ac:dyDescent="0.25">
      <c r="A38" s="486"/>
      <c r="D38" s="482"/>
      <c r="E38" s="482"/>
      <c r="G38" s="487"/>
      <c r="H38" s="487"/>
      <c r="I38" s="487"/>
      <c r="J38" s="487"/>
      <c r="K38" s="487"/>
      <c r="L38" s="487"/>
      <c r="M38" s="487"/>
      <c r="N38" s="487"/>
      <c r="O38" s="487"/>
      <c r="P38" s="487"/>
      <c r="Q38" s="487"/>
      <c r="R38" s="487"/>
    </row>
    <row r="39" spans="1:18" ht="15" x14ac:dyDescent="0.25">
      <c r="A39" s="486"/>
      <c r="D39" s="482"/>
      <c r="E39" s="482"/>
      <c r="G39" s="487"/>
      <c r="H39" s="487"/>
      <c r="I39" s="487"/>
      <c r="J39" s="487"/>
      <c r="K39" s="487"/>
      <c r="L39" s="487"/>
      <c r="M39" s="487"/>
      <c r="N39" s="487"/>
      <c r="O39" s="487"/>
      <c r="P39" s="487"/>
      <c r="Q39" s="487"/>
      <c r="R39" s="487"/>
    </row>
    <row r="40" spans="1:18" ht="15" x14ac:dyDescent="0.25">
      <c r="A40" s="486"/>
      <c r="D40" s="482"/>
      <c r="E40" s="482"/>
      <c r="G40" s="487"/>
      <c r="H40" s="487"/>
      <c r="I40" s="487"/>
      <c r="J40" s="487"/>
      <c r="K40" s="487"/>
      <c r="L40" s="487"/>
      <c r="M40" s="487"/>
      <c r="N40" s="487"/>
      <c r="O40" s="487"/>
      <c r="P40" s="487"/>
      <c r="Q40" s="487"/>
      <c r="R40" s="487"/>
    </row>
    <row r="41" spans="1:18" ht="15" x14ac:dyDescent="0.25">
      <c r="A41" s="486"/>
      <c r="D41" s="482"/>
      <c r="E41" s="482"/>
      <c r="G41" s="487"/>
      <c r="H41" s="487"/>
      <c r="I41" s="487"/>
      <c r="J41" s="487"/>
      <c r="K41" s="487"/>
      <c r="L41" s="487"/>
      <c r="M41" s="487"/>
      <c r="N41" s="487"/>
    </row>
    <row r="42" spans="1:18" ht="15" x14ac:dyDescent="0.25">
      <c r="G42" s="487"/>
      <c r="H42" s="487"/>
      <c r="I42" s="487"/>
      <c r="J42" s="487"/>
      <c r="K42" s="487"/>
      <c r="L42" s="487"/>
      <c r="M42" s="487"/>
      <c r="N42" s="487"/>
    </row>
  </sheetData>
  <sheetProtection algorithmName="SHA-512" hashValue="RvYZgngfXTPGIVpbUwuRLiS6CWj0xMgXArRdASZiz5hjIdSYwU4rMOYcx6JR+ESA59uTnjWVzjkUq/igxdRbSQ==" saltValue="MGUI4V0Uw31ANSvY6VgtaA==" spinCount="100000" sheet="1" selectLockedCells="1" selectUnlockedCells="1"/>
  <mergeCells count="1">
    <mergeCell ref="A1:I1"/>
  </mergeCells>
  <pageMargins left="0.7" right="0.7" top="0.75" bottom="0.75" header="0.3" footer="0.3"/>
  <pageSetup scale="7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FormUrls xmlns="http://schemas.microsoft.com/sharepoint/v3/contenttype/forms/url">
  <Edit>Correspondence/Forms/CustEditForm.aspx</Edit>
</FormUrls>
</file>

<file path=customXml/item3.xml><?xml version="1.0" encoding="utf-8"?>
<p:properties xmlns:p="http://schemas.microsoft.com/office/2006/metadata/properties" xmlns:xsi="http://www.w3.org/2001/XMLSchema-instance" xmlns:pc="http://schemas.microsoft.com/office/infopath/2007/PartnerControls">
  <documentManagement>
    <Correspondence_x0020_Type xmlns="6a61ac37-e54d-46c8-8f67-f62a6768b7a8" xsi:nil="true"/>
    <FileType1 xmlns="6a61ac37-e54d-46c8-8f67-f62a6768b7a8" xsi:nil="true"/>
    <HPD_x0020_Recipient xmlns="6a61ac37-e54d-46c8-8f67-f62a6768b7a8">
      <UserInfo>
        <DisplayName/>
        <AccountId xsi:nil="true"/>
        <AccountType/>
      </UserInfo>
    </HPD_x0020_Recipient>
    <Reviewed xmlns="6a61ac37-e54d-46c8-8f67-f62a6768b7a8">false</Reviewed>
    <FileRep xmlns="6a61ac37-e54d-46c8-8f67-f62a6768b7a8" xsi:nil="true"/>
    <Docket xmlns="6a61ac37-e54d-46c8-8f67-f62a6768b7a8">TEO13984</Docket>
    <Amount xmlns="6a61ac37-e54d-46c8-8f67-f62a6768b7a8" xsi:nil="true"/>
    <Files xmlns="6a61ac37-e54d-46c8-8f67-f62a6768b7a8"/>
    <ApplicationType xmlns="6a61ac37-e54d-46c8-8f67-f62a6768b7a8">WORKBOOK</ApplicationType>
    <Deadline xmlns="6a61ac37-e54d-46c8-8f67-f62a6768b7a8" xsi:nil="true"/>
    <CorrespondenceDate xmlns="6a61ac37-e54d-46c8-8f67-f62a6768b7a8" xsi:nil="true"/>
  </documentManagement>
</p:properties>
</file>

<file path=customXml/item4.xml><?xml version="1.0" encoding="utf-8"?>
<ct:contentTypeSchema xmlns:ct="http://schemas.microsoft.com/office/2006/metadata/contentType" xmlns:ma="http://schemas.microsoft.com/office/2006/metadata/properties/metaAttributes" ct:_="" ma:_="" ma:contentTypeName="421a Document" ma:contentTypeID="0x010100D9139294B7A68C479346A56F1C096E300073F418984280F544B26DD6D60886D717" ma:contentTypeVersion="21" ma:contentTypeDescription="" ma:contentTypeScope="" ma:versionID="bd81d23384a4b12904b4c715fa988c2b">
  <xsd:schema xmlns:xsd="http://www.w3.org/2001/XMLSchema" xmlns:xs="http://www.w3.org/2001/XMLSchema" xmlns:p="http://schemas.microsoft.com/office/2006/metadata/properties" xmlns:ns1="6a61ac37-e54d-46c8-8f67-f62a6768b7a8" targetNamespace="http://schemas.microsoft.com/office/2006/metadata/properties" ma:root="true" ma:fieldsID="34207e9cf56258f5eab66ae535517fca" ns1:_="">
    <xsd:import namespace="6a61ac37-e54d-46c8-8f67-f62a6768b7a8"/>
    <xsd:element name="properties">
      <xsd:complexType>
        <xsd:sequence>
          <xsd:element name="documentManagement">
            <xsd:complexType>
              <xsd:all>
                <xsd:element ref="ns1:Docket" minOccurs="0"/>
                <xsd:element ref="ns1:ApplicationType" minOccurs="0"/>
                <xsd:element ref="ns1:FileType1" minOccurs="0"/>
                <xsd:element ref="ns1:CorrespondenceDate" minOccurs="0"/>
                <xsd:element ref="ns1:Correspondence_x0020_Type" minOccurs="0"/>
                <xsd:element ref="ns1:Files" minOccurs="0"/>
                <xsd:element ref="ns1:Deadline" minOccurs="0"/>
                <xsd:element ref="ns1:Amount" minOccurs="0"/>
                <xsd:element ref="ns1:FileRep" minOccurs="0"/>
                <xsd:element ref="ns1:HPD_x0020_Recipient" minOccurs="0"/>
                <xsd:element ref="ns1:Review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61ac37-e54d-46c8-8f67-f62a6768b7a8" elementFormDefault="qualified">
    <xsd:import namespace="http://schemas.microsoft.com/office/2006/documentManagement/types"/>
    <xsd:import namespace="http://schemas.microsoft.com/office/infopath/2007/PartnerControls"/>
    <xsd:element name="Docket" ma:index="0" nillable="true" ma:displayName="Docket" ma:internalName="Docket">
      <xsd:simpleType>
        <xsd:restriction base="dms:Text">
          <xsd:maxLength value="255"/>
        </xsd:restriction>
      </xsd:simpleType>
    </xsd:element>
    <xsd:element name="ApplicationType" ma:index="1" nillable="true" ma:displayName="Application Type" ma:format="Dropdown" ma:internalName="ApplicationType" ma:readOnly="false">
      <xsd:simpleType>
        <xsd:restriction base="dms:Choice">
          <xsd:enumeration value="421-a(16)"/>
          <xsd:enumeration value="421-a(17)"/>
          <xsd:enumeration value="FCE"/>
          <xsd:enumeration value="PCE"/>
          <xsd:enumeration value="WORKBOOK"/>
        </xsd:restriction>
      </xsd:simpleType>
    </xsd:element>
    <xsd:element name="FileType1" ma:index="2" nillable="true" ma:displayName="File Type" ma:internalName="FileType1">
      <xsd:simpleType>
        <xsd:restriction base="dms:Text">
          <xsd:maxLength value="255"/>
        </xsd:restriction>
      </xsd:simpleType>
    </xsd:element>
    <xsd:element name="CorrespondenceDate" ma:index="5" nillable="true" ma:displayName="Correspondence Date" ma:format="DateOnly" ma:internalName="CorrespondenceDate">
      <xsd:simpleType>
        <xsd:restriction base="dms:DateTime"/>
      </xsd:simpleType>
    </xsd:element>
    <xsd:element name="Correspondence_x0020_Type" ma:index="6" nillable="true" ma:displayName="Correspondence Type" ma:format="Dropdown" ma:internalName="Correspondence_x0020_Type">
      <xsd:simpleType>
        <xsd:restriction base="dms:Choice">
          <xsd:enumeration value="AG COMPLIANCE NOTICE"/>
          <xsd:enumeration value="APPROVAL"/>
          <xsd:enumeration value="ASSIGNMENT"/>
          <xsd:enumeration value="ASSURANCE OF DISCONTINUANCE"/>
          <xsd:enumeration value="CHECKLIST"/>
          <xsd:enumeration value="DOF SUSPENSION NOTICE"/>
          <xsd:enumeration value="FEE COLLECTION"/>
          <xsd:enumeration value="FEE LETTER"/>
          <xsd:enumeration value="FINAL DETERMINATION"/>
          <xsd:enumeration value="PENDING INTERNAL DISCUSSION"/>
          <xsd:enumeration value="RECEIPT OF APPLICATION"/>
          <xsd:enumeration value="REVOCATION REVIEW"/>
          <xsd:enumeration value="REJECTION"/>
          <xsd:enumeration value="SENT TO SUPERVISOR"/>
          <xsd:enumeration value="SENT TO SUPERVISOR – RETURNED"/>
          <xsd:enumeration value="SETTLEMENT"/>
          <xsd:enumeration value="SUBMISSION"/>
          <xsd:enumeration value="WITHDRAWAL"/>
        </xsd:restriction>
      </xsd:simpleType>
    </xsd:element>
    <xsd:element name="Files" ma:index="7" nillable="true" ma:displayName="Files" ma:internalName="Files">
      <xsd:complexType>
        <xsd:complexContent>
          <xsd:extension base="dms:MultiChoice">
            <xsd:sequence>
              <xsd:element name="Value" maxOccurs="unbounded" minOccurs="0" nillable="true">
                <xsd:simpleType>
                  <xsd:restriction base="dms:Choice">
                    <xsd:enumeration value="A0"/>
                    <xsd:enumeration value="A1"/>
                    <xsd:enumeration value="A2"/>
                    <xsd:enumeration value="A3"/>
                    <xsd:enumeration value="A4"/>
                    <xsd:enumeration value="A5"/>
                    <xsd:enumeration value="A6"/>
                    <xsd:enumeration value="A7"/>
                    <xsd:enumeration value="A8"/>
                    <xsd:enumeration value="A9"/>
                    <xsd:enumeration value="A10a"/>
                    <xsd:enumeration value="A10b"/>
                    <xsd:enumeration value="A10c"/>
                    <xsd:enumeration value="A11"/>
                    <xsd:enumeration value="A12"/>
                    <xsd:enumeration value="A13"/>
                    <xsd:enumeration value="A14"/>
                    <xsd:enumeration value="B1a"/>
                    <xsd:enumeration value="B1b"/>
                    <xsd:enumeration value="B2"/>
                    <xsd:enumeration value="B3"/>
                    <xsd:enumeration value="B4"/>
                    <xsd:enumeration value="B5"/>
                    <xsd:enumeration value="B6"/>
                    <xsd:enumeration value="B7"/>
                    <xsd:enumeration value="B8"/>
                    <xsd:enumeration value="B9a"/>
                    <xsd:enumeration value="B9b"/>
                    <xsd:enumeration value="B9c"/>
                    <xsd:enumeration value="B10"/>
                    <xsd:enumeration value="B11a"/>
                    <xsd:enumeration value="B11b"/>
                    <xsd:enumeration value="B11c"/>
                    <xsd:enumeration value="B11d"/>
                    <xsd:enumeration value="B11e"/>
                    <xsd:enumeration value="B11f"/>
                    <xsd:enumeration value="B11g"/>
                    <xsd:enumeration value="B12"/>
                    <xsd:enumeration value="B13"/>
                    <xsd:enumeration value="B14"/>
                    <xsd:enumeration value="B15"/>
                    <xsd:enumeration value="B16"/>
                    <xsd:enumeration value="B17"/>
                    <xsd:enumeration value="B18"/>
                    <xsd:enumeration value="B19"/>
                    <xsd:enumeration value="B20"/>
                    <xsd:enumeration value="B21"/>
                    <xsd:enumeration value="B22"/>
                    <xsd:enumeration value="B23a"/>
                    <xsd:enumeration value="B23b"/>
                    <xsd:enumeration value="B24a"/>
                    <xsd:enumeration value="B24b"/>
                    <xsd:enumeration value="B24c"/>
                    <xsd:enumeration value="B25"/>
                    <xsd:enumeration value="B26"/>
                    <xsd:enumeration value="B27"/>
                    <xsd:enumeration value="B28"/>
                    <xsd:enumeration value="B29"/>
                    <xsd:enumeration value="B30"/>
                    <xsd:enumeration value="B31"/>
                    <xsd:enumeration value="B32"/>
                    <xsd:enumeration value="C1a"/>
                    <xsd:enumeration value="C1b"/>
                    <xsd:enumeration value="C1c"/>
                    <xsd:enumeration value="C1d"/>
                    <xsd:enumeration value="C1e"/>
                    <xsd:enumeration value="C1f"/>
                    <xsd:enumeration value="C1g"/>
                    <xsd:enumeration value="C1h"/>
                    <xsd:enumeration value="C1i"/>
                    <xsd:enumeration value="C2a"/>
                    <xsd:enumeration value="C2b"/>
                    <xsd:enumeration value="C2c"/>
                    <xsd:enumeration value="C2d"/>
                    <xsd:enumeration value="C2e"/>
                    <xsd:enumeration value="C2f"/>
                    <xsd:enumeration value="C2g"/>
                    <xsd:enumeration value="C2h"/>
                    <xsd:enumeration value="C2i"/>
                    <xsd:enumeration value="C2j"/>
                    <xsd:enumeration value="C2k"/>
                    <xsd:enumeration value="C2l"/>
                    <xsd:enumeration value="C2m"/>
                    <xsd:enumeration value="C2n"/>
                    <xsd:enumeration value="C3a"/>
                    <xsd:enumeration value="C3b"/>
                    <xsd:enumeration value="C4a"/>
                    <xsd:enumeration value="C4b"/>
                    <xsd:enumeration value="C4c"/>
                    <xsd:enumeration value="C5"/>
                  </xsd:restriction>
                </xsd:simpleType>
              </xsd:element>
            </xsd:sequence>
          </xsd:extension>
        </xsd:complexContent>
      </xsd:complexType>
    </xsd:element>
    <xsd:element name="Deadline" ma:index="8" nillable="true" ma:displayName="Deadline" ma:format="DateOnly" ma:internalName="Deadline">
      <xsd:simpleType>
        <xsd:restriction base="dms:DateTime"/>
      </xsd:simpleType>
    </xsd:element>
    <xsd:element name="Amount" ma:index="9" nillable="true" ma:displayName="Amount" ma:LCID="1033" ma:internalName="Amount">
      <xsd:simpleType>
        <xsd:restriction base="dms:Currency"/>
      </xsd:simpleType>
    </xsd:element>
    <xsd:element name="FileRep" ma:index="10" nillable="true" ma:displayName="File Rep" ma:format="Dropdown" ma:internalName="FileRep" ma:readOnly="false">
      <xsd:simpleType>
        <xsd:restriction base="dms:Choice">
          <xsd:enumeration value="1 Home Realty LLC"/>
          <xsd:enumeration value="32 Troy LLC"/>
          <xsd:enumeration value="Adam Leitman Bailey, P.C."/>
          <xsd:enumeration value="Akerman LLP"/>
          <xsd:enumeration value="Amanda's Ten, LLC"/>
          <xsd:enumeration value="Anthony Como Associates"/>
          <xsd:enumeration value="Anthony L. Verrelli &amp; Associates, Attorneys at Law"/>
          <xsd:enumeration value="Arch 39 LLC"/>
          <xsd:enumeration value="Ashley's Estates, LLC"/>
          <xsd:enumeration value="Astro Realty Brokerage, LLC"/>
          <xsd:enumeration value="AYG Enterprises, LLC"/>
          <xsd:enumeration value="B &amp; B Sons, LLC"/>
          <xsd:enumeration value="Baltzis Daigle LLP"/>
          <xsd:enumeration value="Bay 9 Inc."/>
          <xsd:enumeration value="Belkin Burden Wenig &amp; Goldman, LLP"/>
          <xsd:enumeration value="Ben Rottenstein Associates Inc."/>
          <xsd:enumeration value="Boris Saks, Esq. PLLC"/>
          <xsd:enumeration value="Brandt, Steinberg, Lewis &amp; Blond LLP"/>
          <xsd:enumeration value="Bryan Cave LLP"/>
          <xsd:enumeration value="CD Design, Inc."/>
          <xsd:enumeration value="City5 Consulting, LLC"/>
          <xsd:enumeration value="Cityside Equities LLC"/>
          <xsd:enumeration value="Community Access, Inc."/>
          <xsd:enumeration value="Complete Condo Management, Inc."/>
          <xsd:enumeration value="D’Agostino, Levine, Landesman, Lederman, Rivera &amp; Sampson, LLP"/>
          <xsd:enumeration value="Dafnonas Estates Ltd."/>
          <xsd:enumeration value="Dai &amp; Associates, P.C."/>
          <xsd:enumeration value="David A. Kaminsky &amp; Associates, P.C"/>
          <xsd:enumeration value="DHCR Expert, Inc."/>
          <xsd:enumeration value="Dione Services Group, LLC"/>
          <xsd:enumeration value="Domes Management Inc"/>
          <xsd:enumeration value="Dream Makers Realty LLC"/>
          <xsd:enumeration value="Duval &amp; Stachenfeld LLP"/>
          <xsd:enumeration value="Dynamic Exemptions"/>
          <xsd:enumeration value="Eastern 7 Inc."/>
          <xsd:enumeration value="Ellis, Maynard, Walwyn &amp; Associates LLC"/>
          <xsd:enumeration value="Empire Consulting Service, Inc."/>
          <xsd:enumeration value="First Stage, Inc."/>
          <xsd:enumeration value="Flagg Abstract, Inc."/>
          <xsd:enumeration value="Fridman Saks LLP"/>
          <xsd:enumeration value="Goldstein Hall PLLC"/>
          <xsd:enumeration value="Herrick, Feinstein LLP"/>
          <xsd:enumeration value="HFC Consulting Services, LLC"/>
          <xsd:enumeration value="Highpoint Incentive Inc"/>
          <xsd:enumeration value="Hirschen Singer &amp; Epstein LLP"/>
          <xsd:enumeration value="Holland &amp; Knight LLP"/>
          <xsd:enumeration value="Horing, Welikson &amp; Rosen, P.C."/>
          <xsd:enumeration value="HOVA Management Group Corp."/>
          <xsd:enumeration value="HSU Law Associates, PLLC"/>
          <xsd:enumeration value="HTX Building Expediting, Inc."/>
          <xsd:enumeration value="Hudson CBD Flatbush LLC"/>
          <xsd:enumeration value="Hudson Realty Capital"/>
          <xsd:enumeration value="IBIS Advisors LLC"/>
          <xsd:enumeration value="Individual/Homeowner/Other"/>
          <xsd:enumeration value="Jeffrey M. Israel &amp; Associates, Inc."/>
          <xsd:enumeration value="Joseph A. Schubin &amp; Associates, PLLC"/>
          <xsd:enumeration value="JP Good Management Inc"/>
          <xsd:enumeration value="K.B. Group, Inc."/>
          <xsd:enumeration value="Kevin Kerveng Tung, P.C."/>
          <xsd:enumeration value="Keyworthy LLC"/>
          <xsd:enumeration value="Korngold Powers LLP"/>
          <xsd:enumeration value="Kramer Levin Naftalis &amp; Frankel LLP"/>
          <xsd:enumeration value="Kucker &amp; Bruh, LLP"/>
          <xsd:enumeration value="Kucker Marino Winiarsky &amp; Bittens, LLP"/>
          <xsd:enumeration value="Law Office of Barry J. Brockway"/>
          <xsd:enumeration value="Law Office of Karla P Rosero PLLC"/>
          <xsd:enumeration value="Law Office of Li Li, Esq. PLLC"/>
          <xsd:enumeration value="Law Office of Thomas E. Berinato"/>
          <xsd:enumeration value="Law Office of Xian Feng Zou"/>
          <xsd:enumeration value="Law Office of Yinghui He"/>
          <xsd:enumeration value="Law Office of Yueng &amp; Wang, PLLC"/>
          <xsd:enumeration value="Law Offices of Horkeen Cheng PLLC"/>
          <xsd:enumeration value="Law Offices of Joe Zhenghong Zhou and Associates, PLLC"/>
          <xsd:enumeration value="Lawrence Finkelstein and Associates, Inc."/>
          <xsd:enumeration value="Lawrence J. Berger, P.C."/>
          <xsd:enumeration value="Lawrence Lixin Yang, P.C."/>
          <xsd:enumeration value="LMA Law Group LLP"/>
          <xsd:enumeration value="Lord Development LLC"/>
          <xsd:enumeration value="M &amp; J Quincy Realty Corp."/>
          <xsd:enumeration value="Marans, Weisz &amp; Newman, LLC"/>
          <xsd:enumeration value="Marcus &amp; Pollack LLP"/>
          <xsd:enumeration value="Mashiah &amp; Sheffer LLP"/>
          <xsd:enumeration value="Merker Advisory Services"/>
          <xsd:enumeration value="Metropolitan Realty Exemptions, Inc."/>
          <xsd:enumeration value="MGNY Consulting Corp."/>
          <xsd:enumeration value="Michelman &amp; Robinson, LLP"/>
          <xsd:enumeration value="Mishkoff Associates, LLC"/>
          <xsd:enumeration value="Moseson &amp; Associates Corp."/>
          <xsd:enumeration value="Moseson Associates Management LLC"/>
          <xsd:enumeration value="Mosiello &amp; Mosiello LLP"/>
          <xsd:enumeration value="N.C. Caller, P.C."/>
          <xsd:enumeration value="Nasir J. Khanzada P.E, P.C."/>
          <xsd:enumeration value="New Start, LLC"/>
          <xsd:enumeration value="Nixon Peabody LLP"/>
          <xsd:enumeration value="Norris McLaughlin, P.A."/>
          <xsd:enumeration value="NY Advisory Services, Inc"/>
          <xsd:enumeration value="NY Z MGMT LLC"/>
          <xsd:enumeration value="NY Z MGMT, LLC"/>
          <xsd:enumeration value="NYC Exp. Com Inc."/>
          <xsd:enumeration value="Ocean Terrace, Etc"/>
          <xsd:enumeration value="Paramount Homes Group Inc."/>
          <xsd:enumeration value="Podell, Schwartz, Schechter &amp; Banfield, LLP"/>
          <xsd:enumeration value="Pollard Law Group, P.C."/>
          <xsd:enumeration value="Precise Development Group LLC"/>
          <xsd:enumeration value="Property Intervention Consultants, Inc."/>
          <xsd:enumeration value="Pryor Cashman LLP"/>
          <xsd:enumeration value="R &amp; J Realty Services, Inc."/>
          <xsd:enumeration value="R.P.T.E. Consulting Ltd."/>
          <xsd:enumeration value="RE Tax Service LLC"/>
          <xsd:enumeration value="Real and Proper Inc."/>
          <xsd:enumeration value="Realty Program Consultants, LLC"/>
          <xsd:enumeration value="Robert S. Altman,Esq., PLLC"/>
          <xsd:enumeration value="Rockaway Equities LLC"/>
          <xsd:enumeration value="Rosen Law LLC"/>
          <xsd:enumeration value="Rosenberg &amp; Estis, P.C."/>
          <xsd:enumeration value="Rothkrug Rothkrug Weinberg &amp; Spector, LLP"/>
          <xsd:enumeration value="RYTY Forever, LLC"/>
          <xsd:enumeration value="Seiden &amp; Schein, P.C."/>
          <xsd:enumeration value="Sheldon Lobel, P.C."/>
          <xsd:enumeration value="Sheppard Mullin"/>
          <xsd:enumeration value="Silvestro, Mosiello &amp; Lettera LLP"/>
          <xsd:enumeration value="SJP Tax Consultants Inc."/>
          <xsd:enumeration value="SK Ventures 66, LLC"/>
          <xsd:enumeration value="SKF Development, LLC"/>
          <xsd:enumeration value="Stagg Construction II, LLC"/>
          <xsd:enumeration value="Stagg Group LLC"/>
          <xsd:enumeration value="StarkPatch Legal, PLLC"/>
          <xsd:enumeration value="Stempel Bennett Claman &amp; Hochberg, P.C."/>
          <xsd:enumeration value="Stroock &amp; Stroock &amp; Lavan LLP"/>
          <xsd:enumeration value="Swift &amp; Associates, PLLC"/>
          <xsd:enumeration value="T &amp; T Professional Associates, Inc."/>
          <xsd:enumeration value="T Street Realty LLC"/>
          <xsd:enumeration value="Tax Solute Consulting LLC"/>
          <xsd:enumeration value="The Law Office of Joseph Yau, PLLC"/>
          <xsd:enumeration value="The Mazursky Group, Inc."/>
          <xsd:enumeration value="The Vassos Law Firm, P.C."/>
          <xsd:enumeration value="Thomas T. Hecht, P.C."/>
          <xsd:enumeration value="Tsempelis &amp; Associates, PLLC"/>
          <xsd:enumeration value="Tsoromokos &amp; Papadopoulos, PLLC"/>
          <xsd:enumeration value="Tuchman, Korngold, Weiss, Liebman &amp; Lindemann, LLP"/>
          <xsd:enumeration value="Unger Realty Services Inc."/>
          <xsd:enumeration value="Vaysman &amp; Kachan PLLC"/>
          <xsd:enumeration value="Veritas Property Management L.L.C."/>
          <xsd:enumeration value="Victor Gartenstein, P.C."/>
          <xsd:enumeration value="Wagner, Berkow &amp; Brandt, LLP"/>
          <xsd:enumeration value="White Plains Rd P Corp."/>
          <xsd:enumeration value="William N. Mavrelis P.C."/>
          <xsd:enumeration value="YNS MANAGEMENT NY INC."/>
          <xsd:enumeration value="ZG Meyer, PLLC"/>
        </xsd:restriction>
      </xsd:simpleType>
    </xsd:element>
    <xsd:element name="HPD_x0020_Recipient" ma:index="11" nillable="true" ma:displayName="HPD Recipient" ma:list="UserInfo" ma:SharePointGroup="0" ma:internalName="HPD_x0020_Recipient"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viewed" ma:index="12" nillable="true" ma:displayName="Reviewed" ma:default="0" ma:internalName="Review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67AA9A-4EB1-408D-8EDF-A6B33917B488}">
  <ds:schemaRefs>
    <ds:schemaRef ds:uri="http://schemas.microsoft.com/sharepoint/v3/contenttype/forms"/>
  </ds:schemaRefs>
</ds:datastoreItem>
</file>

<file path=customXml/itemProps2.xml><?xml version="1.0" encoding="utf-8"?>
<ds:datastoreItem xmlns:ds="http://schemas.openxmlformats.org/officeDocument/2006/customXml" ds:itemID="{ADCDA84D-C5E5-4015-AEE7-F4887C92195A}">
  <ds:schemaRefs>
    <ds:schemaRef ds:uri="http://schemas.microsoft.com/sharepoint/v3/contenttype/forms/url"/>
  </ds:schemaRefs>
</ds:datastoreItem>
</file>

<file path=customXml/itemProps3.xml><?xml version="1.0" encoding="utf-8"?>
<ds:datastoreItem xmlns:ds="http://schemas.openxmlformats.org/officeDocument/2006/customXml" ds:itemID="{85C38FC3-B503-44A3-AFE0-19E6CB4A8FC6}">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6a61ac37-e54d-46c8-8f67-f62a6768b7a8"/>
    <ds:schemaRef ds:uri="http://purl.org/dc/elements/1.1/"/>
    <ds:schemaRef ds:uri="http://www.w3.org/XML/1998/namespace"/>
    <ds:schemaRef ds:uri="http://purl.org/dc/dcmitype/"/>
  </ds:schemaRefs>
</ds:datastoreItem>
</file>

<file path=customXml/itemProps4.xml><?xml version="1.0" encoding="utf-8"?>
<ds:datastoreItem xmlns:ds="http://schemas.openxmlformats.org/officeDocument/2006/customXml" ds:itemID="{94C91082-8171-404B-B3A5-590AB9D88D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61ac37-e54d-46c8-8f67-f62a6768b7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14</vt:i4>
      </vt:variant>
    </vt:vector>
  </HeadingPairs>
  <TitlesOfParts>
    <vt:vector size="27" baseType="lpstr">
      <vt:lpstr>Instructions</vt:lpstr>
      <vt:lpstr>File Rep Authorization</vt:lpstr>
      <vt:lpstr>Owner's Affidavit</vt:lpstr>
      <vt:lpstr>Input</vt:lpstr>
      <vt:lpstr>Exhibit A</vt:lpstr>
      <vt:lpstr>Unit Mix</vt:lpstr>
      <vt:lpstr>Stacking</vt:lpstr>
      <vt:lpstr>AMI</vt:lpstr>
      <vt:lpstr>Unit Mix Helper</vt:lpstr>
      <vt:lpstr>WAAMI Helper</vt:lpstr>
      <vt:lpstr>piv</vt:lpstr>
      <vt:lpstr>Units Summary</vt:lpstr>
      <vt:lpstr>Units Input</vt:lpstr>
      <vt:lpstr>AMI!Print_Area</vt:lpstr>
      <vt:lpstr>Calculator!Print_Area</vt:lpstr>
      <vt:lpstr>'Exhibit A'!Print_Area</vt:lpstr>
      <vt:lpstr>'File Rep Authorization'!Print_Area</vt:lpstr>
      <vt:lpstr>Input!Print_Area</vt:lpstr>
      <vt:lpstr>Instructions!Print_Area</vt:lpstr>
      <vt:lpstr>'Owner''s Affidavit'!Print_Area</vt:lpstr>
      <vt:lpstr>piv!Print_Area</vt:lpstr>
      <vt:lpstr>Stacking!Print_Area</vt:lpstr>
      <vt:lpstr>'Unit Mix'!Print_Area</vt:lpstr>
      <vt:lpstr>'WAAMI Helper'!Print_Area</vt:lpstr>
      <vt:lpstr>Calculator!Print_Titles</vt:lpstr>
      <vt:lpstr>'Exhibit A'!Print_Titles</vt:lpstr>
      <vt:lpstr>Input!Print_Titles</vt:lpstr>
    </vt:vector>
  </TitlesOfParts>
  <Company>nyc hpd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dc:creator>
  <cp:lastModifiedBy>Knight, David</cp:lastModifiedBy>
  <cp:lastPrinted>2025-04-29T16:12:41Z</cp:lastPrinted>
  <dcterms:created xsi:type="dcterms:W3CDTF">2012-10-26T19:32:22Z</dcterms:created>
  <dcterms:modified xsi:type="dcterms:W3CDTF">2026-06-11T16:36:24Z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0x010100D9139294B7A68C479346A56F1C096E300073F418984280F544B26DD6D60886D717</vt:lpwstr>
  </property>
  <property fmtid="{D5CDD505-2E9C-101B-9397-08002B2CF9AE}" pid="3" name="MSIP_Label_ebba276f-0474-4e48-a2bc-69b0eb22318c_Enabled">
    <vt:lpwstr>true</vt:lpwstr>
  </property>
  <property fmtid="{D5CDD505-2E9C-101B-9397-08002B2CF9AE}" pid="4" name="MSIP_Label_ebba276f-0474-4e48-a2bc-69b0eb22318c_SetDate">
    <vt:lpwstr>2024-09-20T01:57:12Z</vt:lpwstr>
  </property>
  <property fmtid="{D5CDD505-2E9C-101B-9397-08002B2CF9AE}" pid="5" name="MSIP_Label_ebba276f-0474-4e48-a2bc-69b0eb22318c_Method">
    <vt:lpwstr>Standard</vt:lpwstr>
  </property>
  <property fmtid="{D5CDD505-2E9C-101B-9397-08002B2CF9AE}" pid="6" name="MSIP_Label_ebba276f-0474-4e48-a2bc-69b0eb22318c_Name">
    <vt:lpwstr>Non-Restricted-Main</vt:lpwstr>
  </property>
  <property fmtid="{D5CDD505-2E9C-101B-9397-08002B2CF9AE}" pid="7" name="MSIP_Label_ebba276f-0474-4e48-a2bc-69b0eb22318c_SiteId">
    <vt:lpwstr>32f56fc7-5f81-4e22-a95b-15da66513bef</vt:lpwstr>
  </property>
  <property fmtid="{D5CDD505-2E9C-101B-9397-08002B2CF9AE}" pid="8" name="MSIP_Label_ebba276f-0474-4e48-a2bc-69b0eb22318c_ActionId">
    <vt:lpwstr>c38ccc83-5d3d-46af-b1c3-c32dffee199d</vt:lpwstr>
  </property>
  <property fmtid="{D5CDD505-2E9C-101B-9397-08002B2CF9AE}" pid="9" name="MSIP_Label_ebba276f-0474-4e48-a2bc-69b0eb22318c_ContentBits">
    <vt:lpwstr>0</vt:lpwstr>
  </property>
</Properties>
</file>